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1"/>
  </bookViews>
  <sheets>
    <sheet name="目录" sheetId="1" r:id="rId1"/>
    <sheet name="计划" sheetId="2" r:id="rId2"/>
    <sheet name="配料数据" sheetId="3" r:id="rId3"/>
    <sheet name="查询" sheetId="4" r:id="rId4"/>
    <sheet name="混匀矿跟踪" sheetId="5" r:id="rId5"/>
    <sheet name="成本日报" sheetId="6" r:id="rId6"/>
    <sheet name="交班记录" sheetId="7" r:id="rId7"/>
    <sheet name="筛板更换记录" sheetId="8" r:id="rId8"/>
    <sheet name="仪表运行情况" sheetId="9" r:id="rId9"/>
    <sheet name="直拨计算" sheetId="10" r:id="rId10"/>
    <sheet name="_metadata" sheetId="11" r:id="rId11"/>
    <sheet name="_dictionary" sheetId="12" r:id="rId12"/>
    <sheet name="_tag_month_day" sheetId="13" r:id="rId13"/>
    <sheet name="_tag_month_shift" sheetId="14" r:id="rId14"/>
    <sheet name="_gyk_month_day" sheetId="15" r:id="rId15"/>
    <sheet name="_cfyc_month_day" sheetId="17" r:id="rId16"/>
    <sheet name="_tzyy_month_day" sheetId="18" r:id="rId17"/>
    <sheet name="_rlcf_month_day" sheetId="19" r:id="rId18"/>
    <sheet name="_jhy_month_day" sheetId="16" r:id="rId19"/>
    <sheet name="_duihao_month_day" sheetId="20" r:id="rId20"/>
    <sheet name="_jhy2_month_day" sheetId="21" r:id="rId21"/>
  </sheets>
  <definedNames>
    <definedName name="_xlnm._FilterDatabase" localSheetId="1">计划!$A$4:$HI$749</definedName>
  </definedNames>
  <calcPr calcId="144525"/>
</workbook>
</file>

<file path=xl/sharedStrings.xml><?xml version="1.0" encoding="utf-8"?>
<sst xmlns="http://schemas.openxmlformats.org/spreadsheetml/2006/main" count="2639" uniqueCount="645">
  <si>
    <t>烧结精益生产管控系统</t>
  </si>
  <si>
    <t>目  录</t>
  </si>
  <si>
    <t>计划</t>
  </si>
  <si>
    <t>N</t>
  </si>
  <si>
    <t>工艺控制</t>
  </si>
  <si>
    <t>成本测算</t>
  </si>
  <si>
    <t>成分校核： 混匀矿</t>
  </si>
  <si>
    <t>X</t>
  </si>
  <si>
    <t>因子跟踪:混匀矿</t>
  </si>
  <si>
    <t>烧结矿成分预测</t>
  </si>
  <si>
    <t>成分校核： 熔剂粉</t>
  </si>
  <si>
    <r>
      <rPr>
        <sz val="12"/>
        <rFont val="宋体"/>
        <charset val="134"/>
      </rPr>
      <t>A</t>
    </r>
    <r>
      <rPr>
        <sz val="12"/>
        <rFont val="宋体"/>
        <charset val="134"/>
      </rPr>
      <t>L</t>
    </r>
  </si>
  <si>
    <t>生产调整</t>
  </si>
  <si>
    <t>烧结矿质量录入</t>
  </si>
  <si>
    <t>成分校核： 生石灰</t>
  </si>
  <si>
    <t>AU</t>
  </si>
  <si>
    <t>配比调整</t>
  </si>
  <si>
    <t>烧结矿粒度转鼓</t>
  </si>
  <si>
    <t>成分校核： 返  矿</t>
  </si>
  <si>
    <t>查询</t>
  </si>
  <si>
    <r>
      <rPr>
        <sz val="12"/>
        <rFont val="宋体"/>
        <charset val="134"/>
      </rPr>
      <t>B</t>
    </r>
    <r>
      <rPr>
        <sz val="12"/>
        <rFont val="宋体"/>
        <charset val="134"/>
      </rPr>
      <t>H</t>
    </r>
  </si>
  <si>
    <t>班组成本</t>
  </si>
  <si>
    <t>R命中</t>
  </si>
  <si>
    <t>FeO命中</t>
  </si>
  <si>
    <t>BL</t>
  </si>
  <si>
    <t>上料量命中</t>
  </si>
  <si>
    <t>点火温度命中</t>
  </si>
  <si>
    <t>粒度命中</t>
  </si>
  <si>
    <t>统计表</t>
  </si>
  <si>
    <t>BW</t>
  </si>
  <si>
    <t>混匀矿成分走势图</t>
  </si>
  <si>
    <t>成本日报</t>
  </si>
  <si>
    <t>水分粒度统计</t>
  </si>
  <si>
    <t>其他</t>
  </si>
  <si>
    <r>
      <rPr>
        <sz val="12"/>
        <rFont val="宋体"/>
        <charset val="134"/>
      </rPr>
      <t>C</t>
    </r>
    <r>
      <rPr>
        <sz val="12"/>
        <rFont val="宋体"/>
        <charset val="134"/>
      </rPr>
      <t>H</t>
    </r>
  </si>
  <si>
    <t>交班记录</t>
  </si>
  <si>
    <t>筛板运行记录</t>
  </si>
  <si>
    <t>直拨计算</t>
  </si>
  <si>
    <t>EU</t>
  </si>
  <si>
    <t>配料数据</t>
  </si>
  <si>
    <t>仪表运行记录</t>
  </si>
  <si>
    <t>工艺参数</t>
  </si>
  <si>
    <t>fe</t>
  </si>
  <si>
    <t>单位：</t>
  </si>
  <si>
    <t>韶钢烧结</t>
  </si>
  <si>
    <t>时间：</t>
  </si>
  <si>
    <t>Fq</t>
  </si>
  <si>
    <t>Fu</t>
  </si>
  <si>
    <t>返回目录</t>
  </si>
  <si>
    <t>因子跟踪</t>
  </si>
  <si>
    <t>☆配比调整☆</t>
  </si>
  <si>
    <t>烟气SO2浓度预测</t>
  </si>
  <si>
    <t>烧结矿质量实绩</t>
  </si>
  <si>
    <t>上料计划</t>
  </si>
  <si>
    <t>混匀矿实绩成份</t>
  </si>
  <si>
    <t>熔剂成分</t>
  </si>
  <si>
    <t>返矿成分</t>
  </si>
  <si>
    <t>燃料成分</t>
  </si>
  <si>
    <t>物料烧残</t>
  </si>
  <si>
    <t>物料烧损</t>
  </si>
  <si>
    <r>
      <rPr>
        <b/>
        <sz val="15"/>
        <rFont val="宋体"/>
        <charset val="134"/>
      </rPr>
      <t>烧结烟气SO</t>
    </r>
    <r>
      <rPr>
        <b/>
        <vertAlign val="subscript"/>
        <sz val="14"/>
        <rFont val="宋体"/>
        <charset val="134"/>
      </rPr>
      <t>2</t>
    </r>
    <r>
      <rPr>
        <b/>
        <sz val="15"/>
        <rFont val="宋体"/>
        <charset val="134"/>
      </rPr>
      <t>理论浓度计算</t>
    </r>
  </si>
  <si>
    <t>准时控制</t>
  </si>
  <si>
    <t>冷返矿料位</t>
  </si>
  <si>
    <t>点火温度控制</t>
  </si>
  <si>
    <t>加水控制</t>
  </si>
  <si>
    <t>混匀矿成分变化趋势</t>
  </si>
  <si>
    <t>作业时间</t>
  </si>
  <si>
    <t>上料量</t>
  </si>
  <si>
    <t>调整原因</t>
  </si>
  <si>
    <t>燃料调整</t>
  </si>
  <si>
    <t>粉尘</t>
  </si>
  <si>
    <t>熔剂调整</t>
  </si>
  <si>
    <t>内循环</t>
  </si>
  <si>
    <t>成分预测</t>
  </si>
  <si>
    <t>实绩</t>
  </si>
  <si>
    <t>考核</t>
  </si>
  <si>
    <t>成分实绩</t>
  </si>
  <si>
    <t>粒度组成</t>
  </si>
  <si>
    <t>计划产量预测</t>
  </si>
  <si>
    <t>计划上料湿重量</t>
  </si>
  <si>
    <t>计划上料干重量</t>
  </si>
  <si>
    <t>湿配比</t>
  </si>
  <si>
    <t>配合系数</t>
  </si>
  <si>
    <t>物料水分设定</t>
  </si>
  <si>
    <t>高镁粉</t>
  </si>
  <si>
    <t>中镁粉</t>
  </si>
  <si>
    <t>中云石</t>
  </si>
  <si>
    <t>石灰石粉</t>
  </si>
  <si>
    <t>生石灰</t>
  </si>
  <si>
    <t>焦粉</t>
  </si>
  <si>
    <t>中焦</t>
  </si>
  <si>
    <t>煤粉</t>
  </si>
  <si>
    <t>混匀矿</t>
  </si>
  <si>
    <t>高镁</t>
  </si>
  <si>
    <t>中镁</t>
  </si>
  <si>
    <t>石灰石</t>
  </si>
  <si>
    <t>燃料</t>
  </si>
  <si>
    <t>返矿</t>
  </si>
  <si>
    <t>日期</t>
  </si>
  <si>
    <t>L1</t>
  </si>
  <si>
    <t>横班</t>
  </si>
  <si>
    <t>排班</t>
  </si>
  <si>
    <t>时间</t>
  </si>
  <si>
    <t>二混</t>
  </si>
  <si>
    <t>到台车</t>
  </si>
  <si>
    <t>下环冷机</t>
  </si>
  <si>
    <t>出环冷机</t>
  </si>
  <si>
    <t>成品完成</t>
  </si>
  <si>
    <t>7#仓</t>
  </si>
  <si>
    <t>8#仓</t>
  </si>
  <si>
    <t>返矿存料</t>
  </si>
  <si>
    <t>点火温度</t>
  </si>
  <si>
    <t>炉膛负压</t>
  </si>
  <si>
    <t>混匀矿水分</t>
  </si>
  <si>
    <t>一混加水量</t>
  </si>
  <si>
    <t>二混加水量</t>
  </si>
  <si>
    <t>加水量合计</t>
  </si>
  <si>
    <t>加水率</t>
  </si>
  <si>
    <t>取样时间</t>
  </si>
  <si>
    <t>取样批次</t>
  </si>
  <si>
    <t>近N批平均</t>
  </si>
  <si>
    <t>影响后R</t>
  </si>
  <si>
    <t>影响幅度</t>
  </si>
  <si>
    <t>停机时间</t>
  </si>
  <si>
    <t>生产时间(小时)</t>
  </si>
  <si>
    <t>混匀矿堆号</t>
  </si>
  <si>
    <t>计划上料量</t>
  </si>
  <si>
    <t>调整</t>
  </si>
  <si>
    <t>实际上料量</t>
  </si>
  <si>
    <t>调整主要
原因选择</t>
  </si>
  <si>
    <t>(生产、配比)调整原因具体描述</t>
  </si>
  <si>
    <t>操作人</t>
  </si>
  <si>
    <t>理论计算参考值</t>
  </si>
  <si>
    <t>采用值↓</t>
  </si>
  <si>
    <t>粉尘
设定
下料量</t>
  </si>
  <si>
    <t>熔剂计划配比</t>
  </si>
  <si>
    <t>燃料计划配比</t>
  </si>
  <si>
    <t>合计</t>
  </si>
  <si>
    <t>熔剂成本</t>
  </si>
  <si>
    <t>燃料成本</t>
  </si>
  <si>
    <t>品味</t>
  </si>
  <si>
    <t>碱度</t>
  </si>
  <si>
    <t>镁铝比</t>
  </si>
  <si>
    <t>钙</t>
  </si>
  <si>
    <t>硅</t>
  </si>
  <si>
    <t>镁</t>
  </si>
  <si>
    <t>R是否合格</t>
  </si>
  <si>
    <t>品位</t>
  </si>
  <si>
    <r>
      <rPr>
        <b/>
        <sz val="11"/>
        <color indexed="2"/>
        <rFont val="宋体"/>
        <charset val="134"/>
      </rPr>
      <t>理论入口SO2浓度(mg/m</t>
    </r>
    <r>
      <rPr>
        <b/>
        <vertAlign val="superscript"/>
        <sz val="11"/>
        <color indexed="2"/>
        <rFont val="宋体"/>
        <charset val="134"/>
      </rPr>
      <t>3</t>
    </r>
    <r>
      <rPr>
        <b/>
        <sz val="11"/>
        <color indexed="2"/>
        <rFont val="宋体"/>
        <charset val="134"/>
      </rPr>
      <t>)</t>
    </r>
  </si>
  <si>
    <t>出矿时间</t>
  </si>
  <si>
    <t>取样类型</t>
  </si>
  <si>
    <t>TFe</t>
  </si>
  <si>
    <t>FeO</t>
  </si>
  <si>
    <r>
      <rPr>
        <b/>
        <sz val="12"/>
        <rFont val="宋体"/>
        <charset val="134"/>
      </rPr>
      <t>Al</t>
    </r>
    <r>
      <rPr>
        <b/>
        <vertAlign val="subscript"/>
        <sz val="12"/>
        <rFont val="宋体"/>
        <charset val="134"/>
      </rPr>
      <t>2</t>
    </r>
    <r>
      <rPr>
        <b/>
        <sz val="12"/>
        <rFont val="宋体"/>
        <charset val="134"/>
      </rPr>
      <t>O</t>
    </r>
    <r>
      <rPr>
        <b/>
        <vertAlign val="subscript"/>
        <sz val="12"/>
        <rFont val="宋体"/>
        <charset val="134"/>
      </rPr>
      <t>3</t>
    </r>
  </si>
  <si>
    <t>MgO</t>
  </si>
  <si>
    <r>
      <rPr>
        <b/>
        <sz val="12"/>
        <rFont val="宋体"/>
        <charset val="134"/>
      </rPr>
      <t>SiO</t>
    </r>
    <r>
      <rPr>
        <b/>
        <vertAlign val="subscript"/>
        <sz val="12"/>
        <rFont val="宋体"/>
        <charset val="134"/>
      </rPr>
      <t>2</t>
    </r>
  </si>
  <si>
    <t>CaO</t>
  </si>
  <si>
    <t>Mn</t>
  </si>
  <si>
    <t>Cu</t>
  </si>
  <si>
    <t>S</t>
  </si>
  <si>
    <t>R</t>
  </si>
  <si>
    <t>&lt;5mm</t>
  </si>
  <si>
    <t>5-10m</t>
  </si>
  <si>
    <t>10-16m</t>
  </si>
  <si>
    <t>16-25m</t>
  </si>
  <si>
    <t>25-40m</t>
  </si>
  <si>
    <t>&gt;40m</t>
  </si>
  <si>
    <t>转鼓</t>
  </si>
  <si>
    <t>平均粒度</t>
  </si>
  <si>
    <t>低温还原粉化率</t>
  </si>
  <si>
    <t>烧成系数</t>
  </si>
  <si>
    <t>内循环率</t>
  </si>
  <si>
    <t>理论产量</t>
  </si>
  <si>
    <t>预测产量</t>
  </si>
  <si>
    <t>内返矿率</t>
  </si>
  <si>
    <t>混匀矿粉</t>
  </si>
  <si>
    <t>白云石</t>
  </si>
  <si>
    <t>白煤</t>
  </si>
  <si>
    <t>烧损后</t>
  </si>
  <si>
    <t>烧结白云石粉</t>
  </si>
  <si>
    <t>中镁白云石粉</t>
  </si>
  <si>
    <t>烧结石灰石粉</t>
  </si>
  <si>
    <t>碱度偏差</t>
  </si>
  <si>
    <t>上料量偏差</t>
  </si>
  <si>
    <t>烧结脱硫率</t>
  </si>
  <si>
    <r>
      <rPr>
        <sz val="12"/>
        <rFont val="宋体"/>
        <charset val="134"/>
      </rPr>
      <t>烟道风量(m</t>
    </r>
    <r>
      <rPr>
        <vertAlign val="superscript"/>
        <sz val="12"/>
        <rFont val="宋体"/>
        <charset val="134"/>
      </rPr>
      <t>3</t>
    </r>
    <r>
      <rPr>
        <sz val="12"/>
        <rFont val="宋体"/>
        <charset val="134"/>
      </rPr>
      <t>/h)</t>
    </r>
  </si>
  <si>
    <r>
      <rPr>
        <sz val="10"/>
        <rFont val="宋体"/>
        <charset val="134"/>
      </rPr>
      <t>SO</t>
    </r>
    <r>
      <rPr>
        <vertAlign val="subscript"/>
        <sz val="10"/>
        <rFont val="宋体"/>
        <charset val="134"/>
      </rPr>
      <t>2</t>
    </r>
    <r>
      <rPr>
        <sz val="10"/>
        <rFont val="宋体"/>
        <charset val="134"/>
      </rPr>
      <t>量(kg/h)</t>
    </r>
  </si>
  <si>
    <t>序号</t>
  </si>
  <si>
    <t>混匀时间</t>
  </si>
  <si>
    <t>烧结完成时间</t>
  </si>
  <si>
    <t>环冷完成时间</t>
  </si>
  <si>
    <t>每4小时记录一次</t>
  </si>
  <si>
    <t>SiO2</t>
  </si>
  <si>
    <t>平均CaO</t>
  </si>
  <si>
    <t>平均SiO2</t>
  </si>
  <si>
    <t>焦</t>
  </si>
  <si>
    <t>煤</t>
  </si>
  <si>
    <t>参考值</t>
  </si>
  <si>
    <t>置换系数</t>
  </si>
  <si>
    <t>折煤总和</t>
  </si>
  <si>
    <t>内循环影响</t>
  </si>
  <si>
    <t>匹配系数</t>
  </si>
  <si>
    <t>Mg/Al</t>
  </si>
  <si>
    <r>
      <rPr>
        <sz val="12"/>
        <color indexed="2"/>
        <rFont val="宋体"/>
        <charset val="134"/>
      </rPr>
      <t>SiO</t>
    </r>
    <r>
      <rPr>
        <vertAlign val="subscript"/>
        <sz val="12"/>
        <color indexed="2"/>
        <rFont val="宋体"/>
        <charset val="134"/>
      </rPr>
      <t>2</t>
    </r>
  </si>
  <si>
    <t>高硫</t>
  </si>
  <si>
    <t>低硫</t>
  </si>
  <si>
    <t>配比</t>
  </si>
  <si>
    <t xml:space="preserve"> TFe</t>
  </si>
  <si>
    <t>Al2O3</t>
  </si>
  <si>
    <r>
      <rPr>
        <sz val="10"/>
        <color indexed="60"/>
        <rFont val="Times New Roman"/>
        <charset val="134"/>
      </rPr>
      <t>Al</t>
    </r>
    <r>
      <rPr>
        <vertAlign val="subscript"/>
        <sz val="10"/>
        <color indexed="60"/>
        <rFont val="宋体"/>
        <charset val="134"/>
      </rPr>
      <t>2</t>
    </r>
    <r>
      <rPr>
        <sz val="10"/>
        <color indexed="60"/>
        <rFont val="宋体"/>
        <charset val="134"/>
      </rPr>
      <t>O</t>
    </r>
    <r>
      <rPr>
        <vertAlign val="subscript"/>
        <sz val="10"/>
        <color indexed="60"/>
        <rFont val="宋体"/>
        <charset val="134"/>
      </rPr>
      <t>3</t>
    </r>
  </si>
  <si>
    <r>
      <rPr>
        <sz val="10"/>
        <color indexed="60"/>
        <rFont val="Times New Roman"/>
        <charset val="134"/>
      </rPr>
      <t>SiO</t>
    </r>
    <r>
      <rPr>
        <vertAlign val="subscript"/>
        <sz val="10"/>
        <rFont val="宋体"/>
        <charset val="134"/>
      </rPr>
      <t>2</t>
    </r>
  </si>
  <si>
    <r>
      <rPr>
        <sz val="10"/>
        <color indexed="60"/>
        <rFont val="Times New Roman"/>
        <charset val="134"/>
      </rPr>
      <t>Al</t>
    </r>
    <r>
      <rPr>
        <vertAlign val="subscript"/>
        <sz val="10"/>
        <rFont val="宋体"/>
        <charset val="134"/>
      </rPr>
      <t>2</t>
    </r>
    <r>
      <rPr>
        <sz val="10"/>
        <rFont val="宋体"/>
        <charset val="134"/>
      </rPr>
      <t>O</t>
    </r>
    <r>
      <rPr>
        <vertAlign val="subscript"/>
        <sz val="10"/>
        <rFont val="宋体"/>
        <charset val="134"/>
      </rPr>
      <t>3</t>
    </r>
  </si>
  <si>
    <t>高硫端</t>
  </si>
  <si>
    <t>低硫端</t>
  </si>
  <si>
    <t>标准</t>
  </si>
  <si>
    <t>正常</t>
  </si>
  <si>
    <t>配料仓料位登记情况表</t>
  </si>
  <si>
    <t>配料电子秤累积量记录表</t>
  </si>
  <si>
    <t>星期</t>
  </si>
  <si>
    <t>班次</t>
  </si>
  <si>
    <t>班别</t>
  </si>
  <si>
    <t>混匀矿粉仓料位</t>
  </si>
  <si>
    <t>返矿仓料位</t>
  </si>
  <si>
    <t>燃料仓料位</t>
  </si>
  <si>
    <t>熔剂仓料位</t>
  </si>
  <si>
    <t>生石灰仓料位</t>
  </si>
  <si>
    <t>粉尘仓料位</t>
  </si>
  <si>
    <t>混匀矿粉仓电子秤累积量</t>
  </si>
  <si>
    <t>冷返矿电子秤累积量</t>
  </si>
  <si>
    <t>返矿平均流量（收入）</t>
  </si>
  <si>
    <t>返矿流量与烧结矿产量比值</t>
  </si>
  <si>
    <t>燃料电子秤累积量</t>
  </si>
  <si>
    <t>烧结矿产量/t</t>
  </si>
  <si>
    <t>单位燃耗/kg/t</t>
  </si>
  <si>
    <t>熔剂电子秤累积量</t>
  </si>
  <si>
    <t>生石灰电子秤累积量</t>
  </si>
  <si>
    <t>粉尘电子秤累积量</t>
  </si>
  <si>
    <t>1#</t>
  </si>
  <si>
    <t>2#</t>
  </si>
  <si>
    <t>3#</t>
  </si>
  <si>
    <t>4#</t>
  </si>
  <si>
    <t>5#</t>
  </si>
  <si>
    <t>班差</t>
  </si>
  <si>
    <t>日差</t>
  </si>
  <si>
    <t>7#</t>
  </si>
  <si>
    <t>8#</t>
  </si>
  <si>
    <t>9#</t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</si>
  <si>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0</t>
    </r>
    <r>
      <rPr>
        <sz val="12"/>
        <rFont val="宋体"/>
        <charset val="134"/>
      </rPr>
      <t>#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</si>
  <si>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1</t>
    </r>
    <r>
      <rPr>
        <sz val="12"/>
        <rFont val="宋体"/>
        <charset val="134"/>
      </rPr>
      <t>#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</si>
  <si>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2</t>
    </r>
    <r>
      <rPr>
        <sz val="12"/>
        <rFont val="宋体"/>
        <charset val="134"/>
      </rPr>
      <t>#</t>
    </r>
  </si>
  <si>
    <t>6#</t>
  </si>
  <si>
    <t>13#</t>
  </si>
  <si>
    <t>班用
量累计</t>
  </si>
  <si>
    <t>日用
量累计</t>
  </si>
  <si>
    <t>班（t/h）</t>
  </si>
  <si>
    <t>日（t/h）</t>
  </si>
  <si>
    <t>班比值(%)</t>
  </si>
  <si>
    <t>日比值(%)</t>
  </si>
  <si>
    <t>9#仓班
用量累计</t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</si>
  <si>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0</t>
    </r>
    <r>
      <rPr>
        <sz val="12"/>
        <rFont val="宋体"/>
        <charset val="134"/>
      </rPr>
      <t>#仓班
用量累计</t>
    </r>
  </si>
  <si>
    <t>燃料班 用量合计</t>
  </si>
  <si>
    <t>燃料日
用量合计</t>
  </si>
  <si>
    <t>班产量</t>
  </si>
  <si>
    <t>作业
时间</t>
  </si>
  <si>
    <t>日产量</t>
  </si>
  <si>
    <t>班燃耗</t>
  </si>
  <si>
    <t>班燃耗
(标准煤）</t>
  </si>
  <si>
    <t>日燃耗</t>
  </si>
  <si>
    <t>日燃耗
(标准煤）</t>
  </si>
  <si>
    <t>6#A</t>
  </si>
  <si>
    <t>6#B</t>
  </si>
  <si>
    <t>13#A</t>
  </si>
  <si>
    <t>13#B</t>
  </si>
  <si>
    <t>实际产量</t>
  </si>
  <si>
    <r>
      <rPr>
        <sz val="12"/>
        <rFont val="宋体"/>
        <charset val="134"/>
      </rPr>
      <t>成-</t>
    </r>
    <r>
      <rPr>
        <sz val="12"/>
        <rFont val="宋体"/>
        <charset val="134"/>
      </rPr>
      <t>7</t>
    </r>
  </si>
  <si>
    <t>返-3</t>
  </si>
  <si>
    <t>5烧</t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</si>
  <si>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3#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</si>
  <si>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4#</t>
    </r>
  </si>
  <si>
    <t>6烧</t>
  </si>
  <si>
    <r>
      <rPr>
        <sz val="12"/>
        <rFont val="宋体"/>
        <charset val="134"/>
      </rPr>
      <t>6</t>
    </r>
    <r>
      <rPr>
        <sz val="12"/>
        <rFont val="宋体"/>
        <charset val="134"/>
      </rPr>
      <t>#</t>
    </r>
  </si>
  <si>
    <r>
      <rPr>
        <sz val="12"/>
        <rFont val="宋体"/>
        <charset val="134"/>
      </rPr>
      <t>7</t>
    </r>
    <r>
      <rPr>
        <sz val="12"/>
        <rFont val="宋体"/>
        <charset val="134"/>
      </rPr>
      <t>#</t>
    </r>
  </si>
  <si>
    <r>
      <rPr>
        <sz val="12"/>
        <rFont val="宋体"/>
        <charset val="134"/>
      </rPr>
      <t>8</t>
    </r>
    <r>
      <rPr>
        <sz val="12"/>
        <rFont val="宋体"/>
        <charset val="134"/>
      </rPr>
      <t>#</t>
    </r>
  </si>
  <si>
    <r>
      <rPr>
        <sz val="12"/>
        <rFont val="宋体"/>
        <charset val="134"/>
      </rPr>
      <t>9</t>
    </r>
    <r>
      <rPr>
        <sz val="12"/>
        <rFont val="宋体"/>
        <charset val="134"/>
      </rPr>
      <t>#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</si>
  <si>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0#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</si>
  <si>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1#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</si>
  <si>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2#A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</si>
  <si>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2#B</t>
    </r>
  </si>
  <si>
    <t>ST5_L1R_OB_LI101OreBldBunkLvl_8h_cur</t>
  </si>
  <si>
    <t>ST5_L1R_OB_LI102OreBldBunkLvl_8h_cur</t>
  </si>
  <si>
    <t>ST5_L1R_OB_LI103OreBldBunkLvl_8h_cur</t>
  </si>
  <si>
    <t>ST5_L1R_OB_LI104OreBldBunkLvl_8h_cur</t>
  </si>
  <si>
    <t>ST5_L1R_OB_LI105OreBldBunkLvl_8h_cur</t>
  </si>
  <si>
    <t>公式</t>
  </si>
  <si>
    <t>ST5_L1R_OB_LI107CoReFineBunkLvl_8h_cur</t>
  </si>
  <si>
    <t>ST5_L1R_OB_LI108CoReFineBunkLvl_8h_cur</t>
  </si>
  <si>
    <t>ST5_L1R_OB_LI109FuelBunkLvl_8h_cur</t>
  </si>
  <si>
    <t>ST5_L1R_OB_LI110FuelBunkLvl_8h_cur</t>
  </si>
  <si>
    <t>ST5_L1R_OB_LI111DoloBunkLvl_8h_cur</t>
  </si>
  <si>
    <t>ST5_L1R_OB_LI112DoloBunkLvl_8h_cur</t>
  </si>
  <si>
    <t>ST5_L1R_OB_LI106QuLimeBunkLvl_8h_cur</t>
  </si>
  <si>
    <t>ST5_L1R_OB_1OreBldAccumAmt_8h_cur</t>
  </si>
  <si>
    <t>ST5_L1R_OB_2OreBldAccumAmt_8h_cur</t>
  </si>
  <si>
    <t>ST5_L1R_OB_3OreBldAccumAmt_8h_cur</t>
  </si>
  <si>
    <t>ST5_L1R_OB_4OreBldAccumAmt_8h_cur</t>
  </si>
  <si>
    <t>ST5_L1R_OB_5AccumAmt_8h_cur</t>
  </si>
  <si>
    <t>ST6_L1R_OB_6CoReFineAccumAmt_8h_cur</t>
  </si>
  <si>
    <t>ST6_L1R_OB_7CoReFineAccumAmt_8h_cur</t>
  </si>
  <si>
    <t>ST5_L1R_OB_9AccumAmt_8h_cur</t>
  </si>
  <si>
    <t>ST5_L1R_OB_10AccumAmt_8h_cur</t>
  </si>
  <si>
    <t>ST5_MESR_SIN_SinterShtThY_8h_cur</t>
  </si>
  <si>
    <t>ST5_MESR_SIN_SinterShtConfirmY_8h_cur</t>
  </si>
  <si>
    <t>手输</t>
  </si>
  <si>
    <t>ST5_MESR_SIN_SinterDayThY_8h_cur</t>
  </si>
  <si>
    <t>ST5_MESR_SIN_SinterDayConfirmY_8h_cur</t>
  </si>
  <si>
    <t>ST5_L1R_OB_11AccumAmt_8h_cur</t>
  </si>
  <si>
    <t>ST5_L1R_OB_12AccumAmt_8h_cur</t>
  </si>
  <si>
    <t>ST5_L1R_OB_6AAccumAmt_8h_cur</t>
  </si>
  <si>
    <t>ST5_L1R_OB_6BAccumAmt_8h_cur</t>
  </si>
  <si>
    <t>ST5_L1R_SIN_13DustAccumAmt_8h_cur</t>
  </si>
  <si>
    <t>ST5_L1R_SIN_14DustAccumAmt_8h_cur</t>
  </si>
  <si>
    <t>ST6_L1R_OB_1OreBldBunkLvl_8h_cur</t>
  </si>
  <si>
    <t>ST6_L1R_OB_2OreBldBunkLvl_8h_cur</t>
  </si>
  <si>
    <t>ST6_L1R_OB_3OreBldBunkLvl_8h_cur</t>
  </si>
  <si>
    <t>ST6_L1R_OB_4OreBldBunkLvl_8h_cur</t>
  </si>
  <si>
    <t>ST6_L1R_OB_5OreBldBunkLvl_8h_cur</t>
  </si>
  <si>
    <t>ST6_L1R_OB_6CoReFineBunkLvl_8h_cur</t>
  </si>
  <si>
    <t>ST6_L1R_OB_7CoReFineBunkLvl_8h_cur</t>
  </si>
  <si>
    <t>ST6_L1R_OB_8FuelBunkLvl_8h_cur</t>
  </si>
  <si>
    <t>ST6_L1R_OB_9FuelBunkLvl_8h_cur</t>
  </si>
  <si>
    <t>ST6_L1R_OB_10FluxBunkLvl_8h_cur</t>
  </si>
  <si>
    <t>ST6_L1R_OB_11FluxBunkLvl_8h_cur</t>
  </si>
  <si>
    <t>ST6_L1R_OB_12QuLimeBunkLvl_8h_cur</t>
  </si>
  <si>
    <t>ST6_L1R_OB_13DustBunkLvl_8h_cur</t>
  </si>
  <si>
    <t>ST6_L1R_OB_1OreBldAccumAmt_8h_cur</t>
  </si>
  <si>
    <t>ST6_L1R_OB_2OreBldAccumAmt_8h_cur</t>
  </si>
  <si>
    <t>ST6_L1R_OB_3OreBldAccumAmt_8h_cur</t>
  </si>
  <si>
    <t>ST6_L1R_OB_4OreBldAccumAmt_8h_cur</t>
  </si>
  <si>
    <t>ST6_L1R_OB_5OreBldAccumAmt_8h_cur</t>
  </si>
  <si>
    <t>ST5_L1R_OB_7AccumAmt_8h_cur</t>
  </si>
  <si>
    <t>ST5_L1R_OB_8AccumAmt_8h_cur</t>
  </si>
  <si>
    <t>ST6_L1R_OB_8FuelAccumAmt_8h_cur</t>
  </si>
  <si>
    <t>ST6_L1R_OB_9FuelAccumAmt_8h_cur</t>
  </si>
  <si>
    <t>ST6_MESR_SIN_SinterShtThY_8h_cur</t>
  </si>
  <si>
    <t>ST6_MESR_SIN_SinterShtConfirmY_8h_cur</t>
  </si>
  <si>
    <t>ST6_L1R_SIN_WI100_8h_cur</t>
  </si>
  <si>
    <t>ST6_L1R_SIN_WIQ100_8h_cur</t>
  </si>
  <si>
    <t>ST6_MESR_SIN_SinterDayThY_8h_cur</t>
  </si>
  <si>
    <t>ST6_MESR_SIN_SinterDayConfirmY_8h_cur</t>
  </si>
  <si>
    <t>ST6_L1R_OB_10FluxAccumAmt_8h_cur</t>
  </si>
  <si>
    <t>ST6_L1R_OB_11FluxAccumAmt_8h_cur</t>
  </si>
  <si>
    <t>ST6_L1R_OB_12AQuLimeAccumAmt_8h_cur</t>
  </si>
  <si>
    <t>ST6_L1R_OB_12BQuLimeAccumAmt_8h_cur</t>
  </si>
  <si>
    <t>ST6_L1R_OB_13ADustAccumAmt_8h_cur</t>
  </si>
  <si>
    <t>ST6_L1R_OB_13BDustAccumAmt_8h_cur</t>
  </si>
  <si>
    <t>夜班</t>
  </si>
  <si>
    <t>白班</t>
  </si>
  <si>
    <t>中班</t>
  </si>
  <si>
    <t>输入日期</t>
  </si>
  <si>
    <t>2018年熔剂成本</t>
  </si>
  <si>
    <t>2018燃料成本</t>
  </si>
  <si>
    <t>成本</t>
  </si>
  <si>
    <t>上班天数</t>
  </si>
  <si>
    <t>总小时数</t>
  </si>
  <si>
    <t>预计产量</t>
  </si>
  <si>
    <t>熔剂总成本</t>
  </si>
  <si>
    <t>燃料总成本</t>
  </si>
  <si>
    <t>熔剂成本(元/t)</t>
  </si>
  <si>
    <t>熔剂降成本/万元</t>
  </si>
  <si>
    <t>燃料成本(元/t)</t>
  </si>
  <si>
    <t>燃料降成本/万元</t>
  </si>
  <si>
    <t>价格</t>
  </si>
  <si>
    <r>
      <rPr>
        <sz val="12"/>
        <rFont val="宋体"/>
        <charset val="134"/>
      </rPr>
      <t>石灰石(粉</t>
    </r>
    <r>
      <rPr>
        <sz val="12"/>
        <rFont val="宋体"/>
        <charset val="134"/>
      </rPr>
      <t>)</t>
    </r>
  </si>
  <si>
    <t>R命中率</t>
  </si>
  <si>
    <t>5#烧结机</t>
  </si>
  <si>
    <t>6#烧结机</t>
  </si>
  <si>
    <t>甲</t>
  </si>
  <si>
    <t>不含税</t>
  </si>
  <si>
    <t>规格中云石(10-40mm)</t>
  </si>
  <si>
    <r>
      <rPr>
        <sz val="9"/>
        <rFont val="宋体"/>
        <charset val="134"/>
      </rPr>
      <t>烧结石灰石（0-3mm</t>
    </r>
    <r>
      <rPr>
        <sz val="9"/>
        <rFont val="宋体"/>
        <charset val="134"/>
      </rPr>
      <t>）</t>
    </r>
  </si>
  <si>
    <t>生石灰(灰粉)</t>
  </si>
  <si>
    <t>中镁白云石粉(0-4mm)</t>
  </si>
  <si>
    <t>烧结白云石粉(0-4mm)</t>
  </si>
  <si>
    <t>乙</t>
  </si>
  <si>
    <t>计算用价格</t>
  </si>
  <si>
    <t>1月</t>
  </si>
  <si>
    <t>丙</t>
  </si>
  <si>
    <t>2月</t>
  </si>
  <si>
    <t>-</t>
  </si>
  <si>
    <t>丁</t>
  </si>
  <si>
    <t>3月</t>
  </si>
  <si>
    <t>4月</t>
  </si>
  <si>
    <t>5月</t>
  </si>
  <si>
    <t>熔剂成本
对标</t>
  </si>
  <si>
    <t>超计划</t>
  </si>
  <si>
    <t>燃料成本
对标</t>
  </si>
  <si>
    <t>内返率</t>
  </si>
  <si>
    <t>厂家</t>
  </si>
  <si>
    <t>熔剂种类</t>
  </si>
  <si>
    <t>6月</t>
  </si>
  <si>
    <t>翁源县铁龙宝山石矿</t>
  </si>
  <si>
    <t>7月</t>
  </si>
  <si>
    <t>曲江泓诚建筑材料有限公司</t>
  </si>
  <si>
    <t>8月</t>
  </si>
  <si>
    <t>韶关市龙韶实业有限公司</t>
  </si>
  <si>
    <t>烧结石灰石粉(0-3mm)</t>
  </si>
  <si>
    <t>9月</t>
  </si>
  <si>
    <r>
      <rPr>
        <sz val="9"/>
        <rFont val="宋体"/>
        <charset val="134"/>
      </rPr>
      <t>烧结白云石粉(</t>
    </r>
    <r>
      <rPr>
        <sz val="9"/>
        <rFont val="宋体"/>
        <charset val="134"/>
      </rPr>
      <t>0-3mm</t>
    </r>
    <r>
      <rPr>
        <sz val="12"/>
        <rFont val="宋体"/>
        <charset val="134"/>
      </rPr>
      <t>)</t>
    </r>
  </si>
  <si>
    <t>10月</t>
  </si>
  <si>
    <t>11月</t>
  </si>
  <si>
    <t>12月</t>
  </si>
  <si>
    <r>
      <rPr>
        <b/>
        <sz val="13"/>
        <rFont val="宋体"/>
        <charset val="134"/>
      </rPr>
      <t xml:space="preserve">质量指标
</t>
    </r>
    <r>
      <rPr>
        <b/>
        <sz val="13"/>
        <color indexed="2"/>
        <rFont val="宋体"/>
        <charset val="134"/>
      </rPr>
      <t>碱度R</t>
    </r>
  </si>
  <si>
    <t>检验批次</t>
  </si>
  <si>
    <t>R平均值</t>
  </si>
  <si>
    <t>合格率(0.12)</t>
  </si>
  <si>
    <t>稳定率(0.08)</t>
  </si>
  <si>
    <t>命中率(0.05)</t>
  </si>
  <si>
    <t>选择标准→</t>
  </si>
  <si>
    <t>&lt;-0.05</t>
  </si>
  <si>
    <t>&gt;0.05</t>
  </si>
  <si>
    <r>
      <rPr>
        <b/>
        <sz val="13"/>
        <rFont val="宋体"/>
        <charset val="134"/>
      </rPr>
      <t xml:space="preserve">质量指标
</t>
    </r>
    <r>
      <rPr>
        <b/>
        <sz val="13"/>
        <color indexed="2"/>
        <rFont val="宋体"/>
        <charset val="134"/>
      </rPr>
      <t>亚铁FeO</t>
    </r>
  </si>
  <si>
    <t>FeO平均值</t>
  </si>
  <si>
    <t>&lt;7</t>
  </si>
  <si>
    <t>&gt;10</t>
  </si>
  <si>
    <t>合格率</t>
  </si>
  <si>
    <t>&lt;7.5</t>
  </si>
  <si>
    <t>&gt;9.5</t>
  </si>
  <si>
    <t>换堆</t>
  </si>
  <si>
    <t>用料</t>
  </si>
  <si>
    <t>熔剂</t>
  </si>
  <si>
    <t>烧矿</t>
  </si>
  <si>
    <t>生产</t>
  </si>
  <si>
    <t>上料量调整</t>
  </si>
  <si>
    <t>上料次数</t>
  </si>
  <si>
    <t>命中率</t>
  </si>
  <si>
    <t>点火控制</t>
  </si>
  <si>
    <t>记录次数</t>
  </si>
  <si>
    <t>其它指标</t>
  </si>
  <si>
    <t>上料调整次数</t>
  </si>
  <si>
    <t>混合料加水率</t>
  </si>
  <si>
    <r>
      <rPr>
        <b/>
        <sz val="13"/>
        <rFont val="宋体"/>
        <charset val="134"/>
      </rPr>
      <t>5-</t>
    </r>
    <r>
      <rPr>
        <b/>
        <sz val="13"/>
        <rFont val="宋体"/>
        <charset val="134"/>
      </rPr>
      <t>10mm粒度</t>
    </r>
  </si>
  <si>
    <r>
      <rPr>
        <sz val="10"/>
        <rFont val="宋体"/>
        <charset val="134"/>
      </rPr>
      <t>&lt;</t>
    </r>
    <r>
      <rPr>
        <sz val="10"/>
        <rFont val="宋体"/>
        <charset val="134"/>
      </rPr>
      <t>20%的</t>
    </r>
    <r>
      <rPr>
        <sz val="10"/>
        <rFont val="宋体"/>
        <charset val="134"/>
      </rPr>
      <t>命中率</t>
    </r>
  </si>
  <si>
    <t>平均值</t>
  </si>
  <si>
    <t>转鼓指数</t>
  </si>
  <si>
    <r>
      <rPr>
        <sz val="10"/>
        <rFont val="宋体"/>
        <charset val="134"/>
      </rPr>
      <t>大于</t>
    </r>
    <r>
      <rPr>
        <sz val="10"/>
        <rFont val="宋体"/>
        <charset val="134"/>
      </rPr>
      <t>76</t>
    </r>
    <r>
      <rPr>
        <sz val="10"/>
        <rFont val="宋体"/>
        <charset val="134"/>
      </rPr>
      <t>的命中率</t>
    </r>
  </si>
  <si>
    <t>其他部门填</t>
  </si>
  <si>
    <t>混匀矿实绩成分跟踪</t>
  </si>
  <si>
    <t>参考:最近6批次平均水平</t>
  </si>
  <si>
    <t>堆号</t>
  </si>
  <si>
    <t>R1指数</t>
  </si>
  <si>
    <t>班号</t>
  </si>
  <si>
    <t>班组</t>
  </si>
  <si>
    <t>生产时间</t>
  </si>
  <si>
    <t>预测</t>
  </si>
  <si>
    <t>熔剂配比</t>
  </si>
  <si>
    <t>燃料配比</t>
  </si>
  <si>
    <t>冷返矿</t>
  </si>
  <si>
    <t>熔剂计划消耗量</t>
  </si>
  <si>
    <t>燃料计划消耗量</t>
  </si>
  <si>
    <t>计划成本</t>
  </si>
  <si>
    <t>熔剂价格</t>
  </si>
  <si>
    <t>燃料价格</t>
  </si>
  <si>
    <t>修改</t>
  </si>
  <si>
    <t>交班记事</t>
  </si>
  <si>
    <r>
      <rPr>
        <sz val="12"/>
        <rFont val="宋体"/>
        <charset val="134"/>
      </rPr>
      <t>责任者(值班长</t>
    </r>
    <r>
      <rPr>
        <sz val="12"/>
        <rFont val="宋体"/>
        <charset val="134"/>
      </rPr>
      <t>)</t>
    </r>
  </si>
  <si>
    <t>备注</t>
  </si>
  <si>
    <t>筛板更换焊补记录表</t>
  </si>
  <si>
    <t>焊补/更换</t>
  </si>
  <si>
    <t>筛板</t>
  </si>
  <si>
    <t>位置:排数</t>
  </si>
  <si>
    <t>位置:块数</t>
  </si>
  <si>
    <t>使用日期</t>
  </si>
  <si>
    <t>焊补日期</t>
  </si>
  <si>
    <t>更换日期</t>
  </si>
  <si>
    <t>使用天数</t>
  </si>
  <si>
    <t>备注（原因等等）</t>
  </si>
  <si>
    <t>仪表名称</t>
  </si>
  <si>
    <t>代号</t>
  </si>
  <si>
    <t>故障日期</t>
  </si>
  <si>
    <t>故障原因</t>
  </si>
  <si>
    <t>处理日期</t>
  </si>
  <si>
    <t>修复效果</t>
  </si>
  <si>
    <t>未修复原因</t>
  </si>
  <si>
    <t>一混水分仪</t>
  </si>
  <si>
    <t>MI201</t>
  </si>
  <si>
    <t>二混水分仪</t>
  </si>
  <si>
    <t>MI202</t>
  </si>
  <si>
    <t>辊后测厚仪</t>
  </si>
  <si>
    <t>LI303A</t>
  </si>
  <si>
    <t>LI303B</t>
  </si>
  <si>
    <t>LI303C</t>
  </si>
  <si>
    <t>LI303D</t>
  </si>
  <si>
    <r>
      <rPr>
        <sz val="12"/>
        <rFont val="宋体"/>
        <charset val="134"/>
      </rPr>
      <t>LI303</t>
    </r>
    <r>
      <rPr>
        <sz val="12"/>
        <rFont val="宋体"/>
        <charset val="134"/>
      </rPr>
      <t>E</t>
    </r>
  </si>
  <si>
    <t>点火炉热电偶</t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</si>
  <si>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I351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</si>
  <si>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I352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</si>
  <si>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I353</t>
    </r>
  </si>
  <si>
    <t>保温炉</t>
  </si>
  <si>
    <r>
      <rPr>
        <sz val="12"/>
        <rFont val="宋体"/>
        <charset val="134"/>
      </rPr>
      <t>TI3</t>
    </r>
    <r>
      <rPr>
        <sz val="12"/>
        <rFont val="宋体"/>
        <charset val="134"/>
      </rPr>
      <t>54</t>
    </r>
  </si>
  <si>
    <t>TI355</t>
  </si>
  <si>
    <t>煤气总管调节阀</t>
  </si>
  <si>
    <t>煤气主管流量计</t>
  </si>
  <si>
    <r>
      <rPr>
        <sz val="12"/>
        <rFont val="宋体"/>
        <charset val="134"/>
      </rPr>
      <t>F</t>
    </r>
    <r>
      <rPr>
        <sz val="12"/>
        <rFont val="宋体"/>
        <charset val="134"/>
      </rPr>
      <t>I351</t>
    </r>
  </si>
  <si>
    <t>主烧嘴空气流量计</t>
  </si>
  <si>
    <t>FI352</t>
  </si>
  <si>
    <t>机头混合料仓料位计</t>
  </si>
  <si>
    <t>LI302</t>
  </si>
  <si>
    <t>铺底料仓料位计</t>
  </si>
  <si>
    <t>LI301</t>
  </si>
  <si>
    <t>环冷机卸矿料位计</t>
  </si>
  <si>
    <t>LI343</t>
  </si>
  <si>
    <t>成品仓料位计</t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</si>
  <si>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I588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</si>
  <si>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I589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</si>
  <si>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I590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</si>
  <si>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I591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</si>
  <si>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I592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</si>
  <si>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I593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</si>
  <si>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I594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</si>
  <si>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I595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</si>
  <si>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I596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</si>
  <si>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I597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</si>
  <si>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I598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</si>
  <si>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I599</t>
    </r>
  </si>
  <si>
    <r>
      <rPr>
        <sz val="12"/>
        <rFont val="宋体"/>
        <charset val="134"/>
      </rPr>
      <t>烧结机2</t>
    </r>
    <r>
      <rPr>
        <sz val="12"/>
        <rFont val="宋体"/>
        <charset val="134"/>
      </rPr>
      <t>3#风箱南面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</si>
  <si>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I323c</t>
    </r>
  </si>
  <si>
    <r>
      <rPr>
        <sz val="12"/>
        <rFont val="宋体"/>
        <charset val="134"/>
      </rPr>
      <t>2</t>
    </r>
    <r>
      <rPr>
        <sz val="12"/>
        <rFont val="宋体"/>
        <charset val="134"/>
      </rPr>
      <t>016.5.13</t>
    </r>
  </si>
  <si>
    <t>热电偶坏</t>
  </si>
  <si>
    <t>未处理</t>
  </si>
  <si>
    <t>要检修才能处理</t>
  </si>
  <si>
    <t>注意：此表只在有直拨粉的情况下才用。</t>
  </si>
  <si>
    <t>混匀矿取样时间日期</t>
  </si>
  <si>
    <t>混匀矿取样时间</t>
  </si>
  <si>
    <t>测算时间</t>
  </si>
  <si>
    <t>混匀矿成份（MES）</t>
  </si>
  <si>
    <t>直拨矿粉成分</t>
  </si>
  <si>
    <t>混匀矿成分计算结果</t>
  </si>
  <si>
    <t>比例</t>
  </si>
  <si>
    <t>丙班</t>
  </si>
  <si>
    <t>丁班</t>
  </si>
  <si>
    <t>甲班</t>
  </si>
  <si>
    <t>乙班</t>
  </si>
  <si>
    <t>version</t>
  </si>
  <si>
    <t>ST6_L1R_OB_6CoReFineBunkLvl_1h_cur</t>
  </si>
  <si>
    <t>ST6_L1R_OB_7CoReFineBunkLvl_1h_cur</t>
  </si>
  <si>
    <t>ST6_L1R_SIN_TIC351PVIN_1h_cur</t>
  </si>
  <si>
    <t>ST6_L1R_SIN_PI367_1h_cur</t>
  </si>
  <si>
    <t>ST6_L1R_SIN_1stMixH2OFlSet_1h_cur</t>
  </si>
  <si>
    <t>ST6_L1R_SIN_2ndMixH2OFlSet_1h_cur</t>
  </si>
  <si>
    <t>ST6_MESR_SIN_OreBldCaON_1h_cur</t>
  </si>
  <si>
    <t>ST6_MESR_SIN_OreBldSiO2N_1h_cur</t>
  </si>
  <si>
    <t>ST6_L1R_SIN_DelAmtUse_1h_cur</t>
  </si>
  <si>
    <t>ST6_L1R_OB_FuelUseP_1h_cur</t>
  </si>
  <si>
    <t>ST6_L1R_OB_13DustAutoSetAmt_1m_sum</t>
  </si>
  <si>
    <t>ST6_L1R_OB_OreBldRealUseP_1h_cur</t>
  </si>
  <si>
    <t>ST6_L1R_OB_DoloRealUseP_1h_cur</t>
  </si>
  <si>
    <t>ST6_L1R_OB_LimeRealUseP_1h_cur</t>
  </si>
  <si>
    <t>ST6_L1R_OB_QuLimeRealUseP_1h_cur</t>
  </si>
  <si>
    <t>ST6_L1R_OB_CokeRealUseP_1h_cur</t>
  </si>
  <si>
    <t>ST6_L1R_OB_CoalRealUseP_1h_cur</t>
  </si>
  <si>
    <t>ST6_L1R_OB_CoReturnFineRealUseP_1h_cur</t>
  </si>
  <si>
    <t>ST6_MESR_SIN_DustP_1h_cur</t>
  </si>
  <si>
    <t>ST6_MESR_SIN_SinterR_1h_cur</t>
  </si>
  <si>
    <t>ST6_MESR_SIN_SinterMgAlRatio_1h_cur</t>
  </si>
  <si>
    <t>ST6_MESR_SIN_SinterChTFe_1h_cur</t>
  </si>
  <si>
    <t>ST6_MESR_SIN_SinterChR_1h_cur</t>
  </si>
  <si>
    <t>ST6_ENVR_DeSN_HSInSO2_1h_cur</t>
  </si>
  <si>
    <t>ST6_ENVR_DeSN_LSInSO2_1h_cur</t>
  </si>
  <si>
    <t>ST6_MESR_SIN_SinterTFe_1h_cur</t>
  </si>
  <si>
    <t>ST6_MESR_SIN_SinterFeO_1h_cur</t>
  </si>
  <si>
    <t>ST6_MESR_SIN_SinterAl2O3_1h_cur</t>
  </si>
  <si>
    <t>ST6_MESR_SIN_SinterMgO_1h_cur</t>
  </si>
  <si>
    <t>ST6_MESR_SIN_SinterSiO2_1h_cur</t>
  </si>
  <si>
    <t>ST6_MESR_SIN_SinterCaO_1h_cur</t>
  </si>
  <si>
    <t>ST6_MESR_SIN_SinterMn_1h_cur</t>
  </si>
  <si>
    <t>ST6_MESR_SIN_SinterCu_1h_cur</t>
  </si>
  <si>
    <t>ST6_MESR_SIN_SinterS_1h_cur</t>
  </si>
  <si>
    <t>ST6_MESR_SIN_SinterL5mm_1h_cur</t>
  </si>
  <si>
    <t>ST6_MESR_SIN_Sinter5to10mm_1h_cur</t>
  </si>
  <si>
    <t>ST6_MESR_SIN_Sinter10to16mm_1h_cur</t>
  </si>
  <si>
    <t>ST6_MESR_SIN_Sinter16to25mm_1h_cur</t>
  </si>
  <si>
    <t>ST6_MESR_SIN_Sinter25to40mm_1h_cur</t>
  </si>
  <si>
    <t>ST6_MESR_SIN_SinterH40mm_1h_cur</t>
  </si>
  <si>
    <t>ST6_MESR_SIN_SinterTumIx_1h_cur</t>
  </si>
  <si>
    <t>ST6_MESR_SIN_SinterMeanSize_1h_cur</t>
  </si>
  <si>
    <t>ST6_MESR_SIN_SinterRDIH3p15_1h_cur</t>
  </si>
  <si>
    <t>ST6_MESR_SIN_OreBldTFeN_1h_cur</t>
  </si>
  <si>
    <t>ST6_MESR_SIN_OreBldSN_1h_cur</t>
  </si>
  <si>
    <t>ST6_MESR_SIN_OreBldAl2O3N_1h_cur</t>
  </si>
  <si>
    <t>ST6_MESR_SIN_OreBldMgON_1h_cur</t>
  </si>
  <si>
    <t>ST6_MESR_SIN_DoloCaON_1h_cur</t>
  </si>
  <si>
    <t>ST6_MESR_SIN_DoloMgON_1h_cur</t>
  </si>
  <si>
    <t>ST6_MESR_SIN_DoloSiO2N_1h_cur</t>
  </si>
  <si>
    <t>ST6_MESR_SIN_DoloAl2O3N_1h_cur</t>
  </si>
  <si>
    <t>ST6_MESR_SIN_DoloSN_1h_cur</t>
  </si>
  <si>
    <t>ST6_MESR_SIN_LimeCaON_1h_cur</t>
  </si>
  <si>
    <t>ST6_MESR_SIN_LimeMgON_1h_cur</t>
  </si>
  <si>
    <t>ST6_MESR_SIN_LimeSiO2N_1h_cur</t>
  </si>
  <si>
    <t>ST6_MESR_SIN_LimeAl2O3N_1h_cur</t>
  </si>
  <si>
    <t>ST6_MESR_SIN_LimeSN_1h_cur</t>
  </si>
  <si>
    <t>ST6_MESR_SIN_QuickCaON_1h_cur</t>
  </si>
  <si>
    <t>ST6_MESR_SIN_QuickMgON_1h_cur</t>
  </si>
  <si>
    <t>ST6_MESR_SIN_QuickSiO2N_1h_cur</t>
  </si>
  <si>
    <t>ST6_MESR_SIN_QuickAl2O3N_1h_cur</t>
  </si>
  <si>
    <t>ST6_MESR_SIN_QuickSN_1h_cur</t>
  </si>
  <si>
    <t>ST6_MESR_SIN_SinterTFeN_1h_cur</t>
  </si>
  <si>
    <t>ST6_MESR_SIN_SinterFeON_1h_cur</t>
  </si>
  <si>
    <t>ST6_MESR_SIN_SinterCaON_1h_cur</t>
  </si>
  <si>
    <t>ST6_MESR_SIN_SinterMgON_1h_cur</t>
  </si>
  <si>
    <t>ST6_MESR_SIN_SinterSiO2N_1h_cur</t>
  </si>
  <si>
    <t>ST6_MESR_SIN_SinterAl2O3N_1h_cur</t>
  </si>
  <si>
    <t>ST6_MESR_SIN_SinterSN_1h_cur</t>
  </si>
  <si>
    <t>ST6_MESR_SIN_SinterRN_1h_cur</t>
  </si>
  <si>
    <t>ST6_MESR_SIN_CokeSiO2N_1h_cur</t>
  </si>
  <si>
    <t>ST6_MESR_SIN_CokeAl2O3N_1h_cur</t>
  </si>
  <si>
    <t>ST6_MESR_SIN_CokeSN_1h_cur</t>
  </si>
  <si>
    <t>ST6_MESR_SIN_CoalSiO2N_1h_cur</t>
  </si>
  <si>
    <t>ST6_MESR_SIN_CoalAl2O3N_1h_cur</t>
  </si>
  <si>
    <t>ST6_MESR_SIN_CoalSN_1h_cur</t>
  </si>
  <si>
    <t>ST6_L1R_OB_SetH2O_1h_cur</t>
  </si>
  <si>
    <t>ST6_L1R_OB_DustRealUseP_1h_cur</t>
  </si>
  <si>
    <t>ST6_L1R_SIN_CokePowderRatio_1h_cur</t>
  </si>
  <si>
    <t>ST6_L1R_SIN_CoalPowderRatio_1h_cur</t>
  </si>
  <si>
    <t/>
  </si>
  <si>
    <t>ST6_L1R_SIN_DelAmtUse_1m_avg</t>
  </si>
  <si>
    <t>tfe</t>
  </si>
  <si>
    <t>r</t>
  </si>
  <si>
    <t>mgAl</t>
  </si>
  <si>
    <t>cao</t>
  </si>
  <si>
    <t>sio2</t>
  </si>
  <si>
    <t>mgo</t>
  </si>
  <si>
    <t>reason</t>
  </si>
  <si>
    <t>note</t>
  </si>
  <si>
    <t>recoder</t>
  </si>
  <si>
    <t>sampletime</t>
  </si>
  <si>
    <t>PileNo</t>
  </si>
  <si>
    <t>LF5</t>
  </si>
  <si>
    <t>GF5</t>
  </si>
  <si>
    <t>GF10</t>
  </si>
  <si>
    <t>GF16</t>
  </si>
  <si>
    <t>GF25</t>
  </si>
  <si>
    <t>GF40</t>
  </si>
  <si>
    <t>TI</t>
  </si>
  <si>
    <t>MS</t>
  </si>
  <si>
    <t>RDI+3.15</t>
  </si>
</sst>
</file>

<file path=xl/styles.xml><?xml version="1.0" encoding="utf-8"?>
<styleSheet xmlns="http://schemas.openxmlformats.org/spreadsheetml/2006/main">
  <numFmts count="18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_ "/>
    <numFmt numFmtId="177" formatCode="yyyy&quot;年&quot;m&quot;月&quot;;@"/>
    <numFmt numFmtId="178" formatCode="0.00_ "/>
    <numFmt numFmtId="179" formatCode="0.00_);[Red]\(0.00\)"/>
    <numFmt numFmtId="180" formatCode="0.000%"/>
    <numFmt numFmtId="181" formatCode="0.0%"/>
    <numFmt numFmtId="182" formatCode="0.0_ "/>
    <numFmt numFmtId="183" formatCode="m&quot;月&quot;d&quot;日&quot;;@"/>
    <numFmt numFmtId="184" formatCode="0.000_);[Red]\(0.000\)"/>
    <numFmt numFmtId="185" formatCode="yy/m/d;@"/>
    <numFmt numFmtId="186" formatCode="[$-804]aaaa;@"/>
    <numFmt numFmtId="187" formatCode="h:mm;@"/>
    <numFmt numFmtId="188" formatCode="0.0"/>
    <numFmt numFmtId="189" formatCode="0.000_ "/>
  </numFmts>
  <fonts count="90">
    <font>
      <sz val="12"/>
      <color theme="1"/>
      <name val="Arial"/>
      <charset val="134"/>
      <scheme val="minor"/>
    </font>
    <font>
      <b/>
      <sz val="12"/>
      <color indexed="2"/>
      <name val="宋体"/>
      <charset val="134"/>
    </font>
    <font>
      <sz val="12"/>
      <color indexed="2"/>
      <name val="宋体"/>
      <charset val="134"/>
    </font>
    <font>
      <sz val="10"/>
      <color theme="1"/>
      <name val="宋体"/>
      <charset val="134"/>
    </font>
    <font>
      <sz val="11.5"/>
      <color theme="1"/>
      <name val="宋体"/>
      <charset val="134"/>
    </font>
    <font>
      <sz val="11"/>
      <color theme="1"/>
      <name val="宋体"/>
      <charset val="134"/>
    </font>
    <font>
      <sz val="12"/>
      <color theme="1"/>
      <name val="宋体"/>
      <charset val="134"/>
    </font>
    <font>
      <b/>
      <sz val="10"/>
      <color theme="1"/>
      <name val="宋体"/>
      <charset val="134"/>
    </font>
    <font>
      <sz val="10"/>
      <color theme="1"/>
      <name val="Times New Roman"/>
      <charset val="134"/>
    </font>
    <font>
      <b/>
      <sz val="12"/>
      <color indexed="4"/>
      <name val="宋体"/>
      <charset val="134"/>
    </font>
    <font>
      <sz val="9"/>
      <name val="宋体"/>
      <charset val="134"/>
    </font>
    <font>
      <b/>
      <sz val="11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b/>
      <sz val="11"/>
      <color indexed="60"/>
      <name val="Times New Roman"/>
      <charset val="134"/>
    </font>
    <font>
      <sz val="12"/>
      <name val="宋体"/>
      <charset val="134"/>
    </font>
    <font>
      <b/>
      <sz val="14"/>
      <name val="宋体"/>
      <charset val="134"/>
    </font>
    <font>
      <b/>
      <sz val="12"/>
      <color indexed="23"/>
      <name val="宋体"/>
      <charset val="134"/>
    </font>
    <font>
      <b/>
      <sz val="16"/>
      <color theme="1" tint="0.14996795556505"/>
      <name val="宋体"/>
      <charset val="134"/>
    </font>
    <font>
      <b/>
      <sz val="14"/>
      <color indexed="2"/>
      <name val="宋体"/>
      <charset val="134"/>
    </font>
    <font>
      <b/>
      <sz val="16"/>
      <name val="宋体"/>
      <charset val="134"/>
    </font>
    <font>
      <sz val="14"/>
      <name val="宋体"/>
      <charset val="134"/>
    </font>
    <font>
      <sz val="11"/>
      <name val="宋体"/>
      <charset val="134"/>
    </font>
    <font>
      <sz val="11"/>
      <name val="Times New Roman"/>
      <charset val="134"/>
    </font>
    <font>
      <sz val="10"/>
      <color indexed="2"/>
      <name val="宋体"/>
      <charset val="134"/>
    </font>
    <font>
      <sz val="10"/>
      <color indexed="2"/>
      <name val="Times New Roman"/>
      <charset val="134"/>
    </font>
    <font>
      <sz val="10"/>
      <name val="Times New Roman"/>
      <charset val="134"/>
    </font>
    <font>
      <b/>
      <sz val="12"/>
      <color indexed="5"/>
      <name val="宋体"/>
      <charset val="134"/>
    </font>
    <font>
      <b/>
      <sz val="10"/>
      <name val="宋体"/>
      <charset val="134"/>
    </font>
    <font>
      <b/>
      <sz val="11"/>
      <color indexed="2"/>
      <name val="宋体"/>
      <charset val="134"/>
    </font>
    <font>
      <sz val="11"/>
      <name val="新宋体"/>
      <charset val="134"/>
    </font>
    <font>
      <b/>
      <sz val="14"/>
      <color indexed="30"/>
      <name val="宋体"/>
      <charset val="134"/>
    </font>
    <font>
      <sz val="16"/>
      <color indexed="2"/>
      <name val="宋体"/>
      <charset val="134"/>
    </font>
    <font>
      <b/>
      <sz val="14"/>
      <color theme="1"/>
      <name val="宋体"/>
      <charset val="134"/>
    </font>
    <font>
      <b/>
      <sz val="13"/>
      <name val="宋体"/>
      <charset val="134"/>
    </font>
    <font>
      <sz val="13"/>
      <name val="宋体"/>
      <charset val="134"/>
    </font>
    <font>
      <sz val="14"/>
      <name val="新宋体"/>
      <charset val="134"/>
    </font>
    <font>
      <b/>
      <sz val="14"/>
      <color indexed="5"/>
      <name val="宋体"/>
      <charset val="134"/>
    </font>
    <font>
      <sz val="9"/>
      <color indexed="2"/>
      <name val="Arial"/>
      <charset val="134"/>
      <scheme val="minor"/>
    </font>
    <font>
      <b/>
      <sz val="11.75"/>
      <color rgb="FF00B0F0"/>
      <name val="宋体"/>
      <charset val="134"/>
    </font>
    <font>
      <b/>
      <sz val="22"/>
      <name val="宋体"/>
      <charset val="134"/>
    </font>
    <font>
      <b/>
      <sz val="15"/>
      <name val="宋体"/>
      <charset val="134"/>
    </font>
    <font>
      <sz val="11.5"/>
      <name val="宋体"/>
      <charset val="134"/>
    </font>
    <font>
      <b/>
      <sz val="15"/>
      <color indexed="2"/>
      <name val="宋体"/>
      <charset val="134"/>
    </font>
    <font>
      <sz val="10"/>
      <color indexed="5"/>
      <name val="宋体"/>
      <charset val="134"/>
    </font>
    <font>
      <b/>
      <sz val="11.5"/>
      <name val="宋体"/>
      <charset val="134"/>
    </font>
    <font>
      <b/>
      <sz val="12"/>
      <color rgb="FF3333FF"/>
      <name val="宋体"/>
      <charset val="134"/>
    </font>
    <font>
      <b/>
      <sz val="10"/>
      <color indexed="2"/>
      <name val="宋体"/>
      <charset val="134"/>
    </font>
    <font>
      <sz val="11"/>
      <color indexed="2"/>
      <name val="宋体"/>
      <charset val="134"/>
    </font>
    <font>
      <b/>
      <sz val="12"/>
      <color indexed="48"/>
      <name val="宋体"/>
      <charset val="134"/>
    </font>
    <font>
      <b/>
      <sz val="13"/>
      <color indexed="2"/>
      <name val="宋体"/>
      <charset val="134"/>
    </font>
    <font>
      <sz val="12"/>
      <color theme="3"/>
      <name val="宋体"/>
      <charset val="134"/>
    </font>
    <font>
      <b/>
      <sz val="12"/>
      <name val="Arial"/>
      <charset val="134"/>
      <scheme val="minor"/>
    </font>
    <font>
      <sz val="8"/>
      <name val="宋体"/>
      <charset val="134"/>
    </font>
    <font>
      <sz val="10"/>
      <color indexed="60"/>
      <name val="Times New Roman"/>
      <charset val="134"/>
    </font>
    <font>
      <b/>
      <sz val="18"/>
      <name val="黑体"/>
      <charset val="134"/>
    </font>
    <font>
      <b/>
      <sz val="20"/>
      <name val="微软雅黑"/>
      <charset val="134"/>
    </font>
    <font>
      <b/>
      <sz val="16"/>
      <name val="华文新魏"/>
      <charset val="134"/>
    </font>
    <font>
      <b/>
      <sz val="12"/>
      <name val="楷体_GB2312"/>
      <charset val="134"/>
    </font>
    <font>
      <b/>
      <sz val="11.75"/>
      <name val="宋体"/>
      <charset val="134"/>
    </font>
    <font>
      <sz val="13"/>
      <name val="楷体_GB2312"/>
      <charset val="134"/>
    </font>
    <font>
      <sz val="12"/>
      <name val="楷体_GB2312"/>
      <charset val="134"/>
    </font>
    <font>
      <sz val="12"/>
      <color indexed="20"/>
      <name val="楷体_GB2312"/>
      <charset val="134"/>
    </font>
    <font>
      <sz val="11"/>
      <color theme="1"/>
      <name val="Arial"/>
      <charset val="134"/>
      <scheme val="minor"/>
    </font>
    <font>
      <b/>
      <sz val="11"/>
      <color indexed="65"/>
      <name val="Arial"/>
      <charset val="134"/>
      <scheme val="minor"/>
    </font>
    <font>
      <b/>
      <sz val="18"/>
      <color theme="3"/>
      <name val="Arial"/>
      <charset val="134"/>
      <scheme val="minor"/>
    </font>
    <font>
      <sz val="11"/>
      <color rgb="FF9C0006"/>
      <name val="Arial"/>
      <charset val="134"/>
      <scheme val="minor"/>
    </font>
    <font>
      <b/>
      <sz val="11"/>
      <color theme="1"/>
      <name val="Arial"/>
      <charset val="134"/>
      <scheme val="minor"/>
    </font>
    <font>
      <b/>
      <sz val="11"/>
      <color rgb="FF3F3F3F"/>
      <name val="Arial"/>
      <charset val="134"/>
      <scheme val="minor"/>
    </font>
    <font>
      <b/>
      <sz val="15"/>
      <color theme="3"/>
      <name val="Arial"/>
      <charset val="134"/>
      <scheme val="minor"/>
    </font>
    <font>
      <sz val="11"/>
      <color theme="0"/>
      <name val="Arial"/>
      <charset val="134"/>
      <scheme val="minor"/>
    </font>
    <font>
      <sz val="11"/>
      <color indexed="2"/>
      <name val="Arial"/>
      <charset val="134"/>
      <scheme val="minor"/>
    </font>
    <font>
      <sz val="11"/>
      <color rgb="FF3F3F76"/>
      <name val="Arial"/>
      <charset val="134"/>
      <scheme val="minor"/>
    </font>
    <font>
      <b/>
      <sz val="13"/>
      <color theme="3"/>
      <name val="Arial"/>
      <charset val="134"/>
      <scheme val="minor"/>
    </font>
    <font>
      <u/>
      <sz val="11.75"/>
      <color theme="10"/>
      <name val="宋体"/>
      <charset val="134"/>
    </font>
    <font>
      <sz val="11"/>
      <color rgb="FF9C6500"/>
      <name val="Arial"/>
      <charset val="134"/>
      <scheme val="minor"/>
    </font>
    <font>
      <sz val="11"/>
      <color rgb="FFFA7D00"/>
      <name val="Arial"/>
      <charset val="134"/>
      <scheme val="minor"/>
    </font>
    <font>
      <b/>
      <sz val="11"/>
      <color theme="3"/>
      <name val="Arial"/>
      <charset val="134"/>
      <scheme val="minor"/>
    </font>
    <font>
      <u/>
      <sz val="11"/>
      <color indexed="20"/>
      <name val="Arial"/>
      <charset val="134"/>
      <scheme val="minor"/>
    </font>
    <font>
      <b/>
      <sz val="11"/>
      <color rgb="FFFA7D00"/>
      <name val="Arial"/>
      <charset val="134"/>
      <scheme val="minor"/>
    </font>
    <font>
      <i/>
      <sz val="11"/>
      <color rgb="FF7F7F7F"/>
      <name val="Arial"/>
      <charset val="134"/>
      <scheme val="minor"/>
    </font>
    <font>
      <sz val="11"/>
      <color rgb="FF006100"/>
      <name val="Arial"/>
      <charset val="134"/>
      <scheme val="minor"/>
    </font>
    <font>
      <b/>
      <vertAlign val="subscript"/>
      <sz val="14"/>
      <name val="宋体"/>
      <charset val="134"/>
    </font>
    <font>
      <b/>
      <vertAlign val="superscript"/>
      <sz val="11"/>
      <color indexed="2"/>
      <name val="宋体"/>
      <charset val="134"/>
    </font>
    <font>
      <b/>
      <vertAlign val="subscript"/>
      <sz val="12"/>
      <name val="宋体"/>
      <charset val="134"/>
    </font>
    <font>
      <vertAlign val="superscript"/>
      <sz val="12"/>
      <name val="宋体"/>
      <charset val="134"/>
    </font>
    <font>
      <vertAlign val="subscript"/>
      <sz val="10"/>
      <name val="宋体"/>
      <charset val="134"/>
    </font>
    <font>
      <vertAlign val="subscript"/>
      <sz val="12"/>
      <color indexed="2"/>
      <name val="宋体"/>
      <charset val="134"/>
    </font>
    <font>
      <vertAlign val="subscript"/>
      <sz val="10"/>
      <color indexed="60"/>
      <name val="宋体"/>
      <charset val="134"/>
    </font>
    <font>
      <sz val="10"/>
      <color indexed="60"/>
      <name val="宋体"/>
      <charset val="134"/>
    </font>
  </fonts>
  <fills count="6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indexed="65"/>
        <bgColor indexed="64"/>
      </patternFill>
    </fill>
    <fill>
      <patternFill patternType="solid">
        <fgColor indexed="5"/>
        <bgColor indexed="5"/>
      </patternFill>
    </fill>
    <fill>
      <patternFill patternType="solid">
        <fgColor indexed="51"/>
        <bgColor indexed="51"/>
      </patternFill>
    </fill>
    <fill>
      <patternFill patternType="solid">
        <fgColor indexed="42"/>
        <bgColor indexed="42"/>
      </patternFill>
    </fill>
    <fill>
      <patternFill patternType="solid">
        <fgColor indexed="43"/>
        <bgColor indexed="43"/>
      </patternFill>
    </fill>
    <fill>
      <patternFill patternType="solid">
        <fgColor theme="0"/>
        <bgColor theme="0"/>
      </patternFill>
    </fill>
    <fill>
      <patternFill patternType="solid">
        <fgColor theme="8" tint="0.399945066682943"/>
        <bgColor theme="8" tint="0.399945066682943"/>
      </patternFill>
    </fill>
    <fill>
      <patternFill patternType="solid">
        <fgColor theme="5" tint="0.799951170384838"/>
        <bgColor theme="5" tint="0.799951170384838"/>
      </patternFill>
    </fill>
    <fill>
      <patternFill patternType="solid">
        <fgColor indexed="3"/>
        <bgColor indexed="3"/>
      </patternFill>
    </fill>
    <fill>
      <patternFill patternType="solid">
        <fgColor indexed="27"/>
        <bgColor indexed="27"/>
      </patternFill>
    </fill>
    <fill>
      <patternFill patternType="solid">
        <fgColor indexed="20"/>
        <bgColor indexed="20"/>
      </patternFill>
    </fill>
    <fill>
      <patternFill patternType="solid">
        <fgColor indexed="46"/>
        <bgColor indexed="46"/>
      </patternFill>
    </fill>
    <fill>
      <patternFill patternType="solid">
        <fgColor rgb="FF0070C0"/>
        <bgColor rgb="FF0070C0"/>
      </patternFill>
    </fill>
    <fill>
      <patternFill patternType="solid">
        <fgColor indexed="40"/>
        <bgColor indexed="40"/>
      </patternFill>
    </fill>
    <fill>
      <patternFill patternType="solid">
        <fgColor indexed="44"/>
        <bgColor indexed="44"/>
      </patternFill>
    </fill>
    <fill>
      <patternFill patternType="solid">
        <fgColor theme="3" tint="0.599993896298105"/>
        <bgColor theme="3" tint="0.599993896298105"/>
      </patternFill>
    </fill>
    <fill>
      <patternFill patternType="solid">
        <fgColor indexed="49"/>
        <bgColor indexed="49"/>
      </patternFill>
    </fill>
    <fill>
      <patternFill patternType="solid">
        <fgColor rgb="FFFFC000"/>
        <bgColor rgb="FFFFC000"/>
      </patternFill>
    </fill>
    <fill>
      <patternFill patternType="solid">
        <fgColor indexed="45"/>
        <bgColor indexed="45"/>
      </patternFill>
    </fill>
    <fill>
      <patternFill patternType="solid">
        <fgColor rgb="FF99FF33"/>
        <bgColor rgb="FF99FF33"/>
      </patternFill>
    </fill>
    <fill>
      <patternFill patternType="solid">
        <fgColor rgb="FF66CCFF"/>
        <bgColor rgb="FF66CCFF"/>
      </patternFill>
    </fill>
    <fill>
      <patternFill patternType="solid">
        <fgColor rgb="FFCCFF99"/>
        <bgColor rgb="FFCCFF99"/>
      </patternFill>
    </fill>
    <fill>
      <patternFill patternType="solid">
        <fgColor indexed="7"/>
        <bgColor indexed="7"/>
      </patternFill>
    </fill>
    <fill>
      <patternFill patternType="solid">
        <fgColor indexed="47"/>
        <bgColor indexed="47"/>
      </patternFill>
    </fill>
    <fill>
      <patternFill patternType="solid">
        <fgColor rgb="FF00B0F0"/>
        <bgColor rgb="FF00B0F0"/>
      </patternFill>
    </fill>
    <fill>
      <patternFill patternType="solid">
        <fgColor rgb="FFD8D8D8"/>
        <bgColor rgb="FFD8D8D8"/>
      </patternFill>
    </fill>
    <fill>
      <patternFill patternType="solid">
        <fgColor indexed="22"/>
        <bgColor indexed="22"/>
      </patternFill>
    </fill>
    <fill>
      <patternFill patternType="solid">
        <fgColor theme="4" tint="0.599993896298105"/>
        <bgColor theme="4" tint="0.599993896298105"/>
      </patternFill>
    </fill>
    <fill>
      <patternFill patternType="solid">
        <fgColor indexed="26"/>
        <bgColor indexed="26"/>
      </patternFill>
    </fill>
    <fill>
      <patternFill patternType="solid">
        <fgColor rgb="FFA5A5A5"/>
        <bgColor rgb="FFA5A5A5"/>
      </patternFill>
    </fill>
    <fill>
      <patternFill patternType="solid">
        <fgColor rgb="FFFFC7CE"/>
        <bgColor rgb="FFFFC7CE"/>
      </patternFill>
    </fill>
    <fill>
      <patternFill patternType="solid">
        <fgColor rgb="FFF2F2F2"/>
        <bgColor rgb="FFF2F2F2"/>
      </patternFill>
    </fill>
    <fill>
      <patternFill patternType="solid">
        <fgColor theme="4" tint="0.399975585192419"/>
        <bgColor theme="4" tint="0.399975585192419"/>
      </patternFill>
    </fill>
    <fill>
      <patternFill patternType="solid">
        <fgColor theme="7" tint="0.399975585192419"/>
        <bgColor theme="7" tint="0.399975585192419"/>
      </patternFill>
    </fill>
    <fill>
      <patternFill patternType="solid">
        <fgColor theme="6" tint="0.599993896298105"/>
        <bgColor theme="6" tint="0.599993896298105"/>
      </patternFill>
    </fill>
    <fill>
      <patternFill patternType="solid">
        <fgColor theme="9" tint="0.599993896298105"/>
        <bgColor theme="9" tint="0.599993896298105"/>
      </patternFill>
    </fill>
    <fill>
      <patternFill patternType="solid">
        <fgColor theme="8" tint="0.799981688894314"/>
        <bgColor theme="8" tint="0.799981688894314"/>
      </patternFill>
    </fill>
    <fill>
      <patternFill patternType="solid">
        <fgColor theme="6" tint="0.799981688894314"/>
        <bgColor theme="6" tint="0.799981688894314"/>
      </patternFill>
    </fill>
    <fill>
      <patternFill patternType="solid">
        <fgColor theme="5" tint="0.399975585192419"/>
        <bgColor theme="5" tint="0.399975585192419"/>
      </patternFill>
    </fill>
    <fill>
      <patternFill patternType="solid">
        <fgColor theme="6" tint="0.399975585192419"/>
        <bgColor theme="6" tint="0.399975585192419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EB9C"/>
        <bgColor rgb="FFFFEB9C"/>
      </patternFill>
    </fill>
    <fill>
      <patternFill patternType="solid">
        <fgColor theme="7" tint="0.599993896298105"/>
        <bgColor theme="7" tint="0.599993896298105"/>
      </patternFill>
    </fill>
    <fill>
      <patternFill patternType="solid">
        <fgColor theme="5" tint="0.799981688894314"/>
        <bgColor theme="5" tint="0.799981688894314"/>
      </patternFill>
    </fill>
    <fill>
      <patternFill patternType="solid">
        <fgColor theme="7"/>
        <bgColor theme="7"/>
      </patternFill>
    </fill>
    <fill>
      <patternFill patternType="solid">
        <fgColor theme="5"/>
        <bgColor theme="5"/>
      </patternFill>
    </fill>
    <fill>
      <patternFill patternType="solid">
        <fgColor theme="9" tint="0.799981688894314"/>
        <bgColor theme="9" tint="0.799981688894314"/>
      </patternFill>
    </fill>
    <fill>
      <patternFill patternType="solid">
        <fgColor theme="4"/>
        <bgColor theme="4"/>
      </patternFill>
    </fill>
    <fill>
      <patternFill patternType="solid">
        <fgColor rgb="FFC6EFCE"/>
        <bgColor rgb="FFC6EFCE"/>
      </patternFill>
    </fill>
    <fill>
      <patternFill patternType="solid">
        <fgColor theme="8"/>
        <bgColor theme="8"/>
      </patternFill>
    </fill>
    <fill>
      <patternFill patternType="solid">
        <fgColor theme="5" tint="0.599993896298105"/>
        <bgColor theme="5" tint="0.599993896298105"/>
      </patternFill>
    </fill>
    <fill>
      <patternFill patternType="solid">
        <fgColor theme="9" tint="0.399975585192419"/>
        <bgColor theme="9" tint="0.399975585192419"/>
      </patternFill>
    </fill>
    <fill>
      <patternFill patternType="solid">
        <fgColor theme="8" tint="0.599993896298105"/>
        <bgColor theme="8" tint="0.599993896298105"/>
      </patternFill>
    </fill>
    <fill>
      <patternFill patternType="solid">
        <fgColor theme="6"/>
        <bgColor theme="6"/>
      </patternFill>
    </fill>
    <fill>
      <patternFill patternType="solid">
        <fgColor theme="8" tint="0.399975585192419"/>
        <bgColor theme="8" tint="0.399975585192419"/>
      </patternFill>
    </fill>
    <fill>
      <patternFill patternType="solid">
        <fgColor theme="7" tint="0.799981688894314"/>
        <bgColor theme="7" tint="0.799981688894314"/>
      </patternFill>
    </fill>
    <fill>
      <patternFill patternType="solid">
        <fgColor theme="9"/>
        <bgColor theme="9"/>
      </patternFill>
    </fill>
  </fills>
  <borders count="68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/>
      <top style="medium">
        <color theme="1"/>
      </top>
      <bottom/>
      <diagonal/>
    </border>
    <border>
      <left/>
      <right style="thin">
        <color theme="1"/>
      </right>
      <top/>
      <bottom/>
      <diagonal/>
    </border>
    <border>
      <left style="thick">
        <color indexed="2"/>
      </left>
      <right/>
      <top style="medium">
        <color theme="1"/>
      </top>
      <bottom/>
      <diagonal/>
    </border>
    <border>
      <left style="thick">
        <color indexed="2"/>
      </left>
      <right/>
      <top/>
      <bottom/>
      <diagonal/>
    </border>
    <border>
      <left style="thick">
        <color indexed="2"/>
      </left>
      <right style="thin">
        <color theme="1"/>
      </right>
      <top style="thin">
        <color theme="1"/>
      </top>
      <bottom/>
      <diagonal/>
    </border>
    <border>
      <left style="thick">
        <color indexed="2"/>
      </left>
      <right style="thin">
        <color theme="1"/>
      </right>
      <top/>
      <bottom/>
      <diagonal/>
    </border>
    <border>
      <left style="thick">
        <color indexed="2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ck">
        <color indexed="2"/>
      </right>
      <top style="thin">
        <color theme="1"/>
      </top>
      <bottom/>
      <diagonal/>
    </border>
    <border>
      <left style="thin">
        <color theme="1"/>
      </left>
      <right style="thick">
        <color indexed="2"/>
      </right>
      <top/>
      <bottom/>
      <diagonal/>
    </border>
    <border>
      <left style="thin">
        <color theme="1"/>
      </left>
      <right style="thick">
        <color indexed="2"/>
      </right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1"/>
      </left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thick">
        <color indexed="2"/>
      </right>
      <top/>
      <bottom style="medium">
        <color theme="1"/>
      </bottom>
      <diagonal/>
    </border>
    <border>
      <left style="thick">
        <color indexed="2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thin">
        <color indexed="5"/>
      </left>
      <right/>
      <top/>
      <bottom style="thin">
        <color indexed="5"/>
      </bottom>
      <diagonal/>
    </border>
    <border>
      <left style="thin">
        <color indexed="5"/>
      </left>
      <right/>
      <top style="thin">
        <color indexed="5"/>
      </top>
      <bottom style="thin">
        <color indexed="5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medium">
        <color rgb="FF7F7F7F"/>
      </right>
      <top style="thin">
        <color theme="0" tint="-0.499984740745262"/>
      </top>
      <bottom style="medium">
        <color rgb="FF7F7F7F"/>
      </bottom>
      <diagonal/>
    </border>
    <border>
      <left style="medium">
        <color rgb="FF7F7F7F"/>
      </left>
      <right style="medium">
        <color indexed="65"/>
      </right>
      <top style="thin">
        <color theme="0" tint="-0.499984740745262"/>
      </top>
      <bottom style="medium">
        <color indexed="65"/>
      </bottom>
      <diagonal/>
    </border>
    <border>
      <left style="medium">
        <color indexed="65"/>
      </left>
      <right style="thin">
        <color theme="0" tint="-0.499984740745262"/>
      </right>
      <top style="thin">
        <color theme="0" tint="-0.499984740745262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medium">
        <color indexed="65"/>
      </bottom>
      <diagonal/>
    </border>
    <border>
      <left style="medium">
        <color indexed="65"/>
      </left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/>
      <right style="thin">
        <color theme="0" tint="-0.499984740745262"/>
      </right>
      <top/>
      <bottom style="medium">
        <color indexed="65"/>
      </bottom>
      <diagonal/>
    </border>
    <border>
      <left/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medium">
        <color rgb="FF7F7F7F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medium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85">
    <xf numFmtId="0" fontId="0" fillId="0" borderId="0">
      <alignment vertical="center"/>
    </xf>
    <xf numFmtId="42" fontId="63" fillId="0" borderId="0">
      <alignment vertical="center"/>
    </xf>
    <xf numFmtId="0" fontId="63" fillId="40" borderId="0">
      <alignment vertical="center"/>
    </xf>
    <xf numFmtId="0" fontId="72" fillId="26" borderId="65">
      <alignment vertical="center"/>
    </xf>
    <xf numFmtId="44" fontId="63" fillId="0" borderId="0">
      <alignment vertical="center"/>
    </xf>
    <xf numFmtId="41" fontId="63" fillId="0" borderId="0">
      <alignment vertical="center"/>
    </xf>
    <xf numFmtId="0" fontId="63" fillId="37" borderId="0">
      <alignment vertical="center"/>
    </xf>
    <xf numFmtId="0" fontId="66" fillId="33" borderId="0">
      <alignment vertical="center"/>
    </xf>
    <xf numFmtId="43" fontId="63" fillId="0" borderId="0">
      <alignment vertical="center"/>
    </xf>
    <xf numFmtId="0" fontId="70" fillId="42" borderId="0">
      <alignment vertical="center"/>
    </xf>
    <xf numFmtId="0" fontId="74" fillId="0" borderId="0">
      <alignment vertical="top"/>
    </xf>
    <xf numFmtId="9" fontId="0" fillId="0" borderId="0">
      <alignment vertical="center"/>
    </xf>
    <xf numFmtId="0" fontId="78" fillId="0" borderId="0">
      <alignment vertical="center"/>
    </xf>
    <xf numFmtId="0" fontId="63" fillId="31" borderId="60">
      <alignment vertical="center"/>
    </xf>
    <xf numFmtId="0" fontId="22" fillId="0" borderId="0">
      <alignment vertical="center"/>
    </xf>
    <xf numFmtId="0" fontId="70" fillId="41" borderId="0">
      <alignment vertical="center"/>
    </xf>
    <xf numFmtId="0" fontId="77" fillId="0" borderId="0">
      <alignment vertical="center"/>
    </xf>
    <xf numFmtId="0" fontId="71" fillId="0" borderId="0">
      <alignment vertical="center"/>
    </xf>
    <xf numFmtId="0" fontId="65" fillId="0" borderId="0">
      <alignment vertical="center"/>
    </xf>
    <xf numFmtId="0" fontId="22" fillId="0" borderId="0">
      <alignment vertical="center"/>
    </xf>
    <xf numFmtId="0" fontId="80" fillId="0" borderId="0">
      <alignment vertical="center"/>
    </xf>
    <xf numFmtId="0" fontId="69" fillId="0" borderId="64">
      <alignment vertical="center"/>
    </xf>
    <xf numFmtId="0" fontId="73" fillId="0" borderId="64">
      <alignment vertical="center"/>
    </xf>
    <xf numFmtId="0" fontId="70" fillId="35" borderId="0">
      <alignment vertical="center"/>
    </xf>
    <xf numFmtId="0" fontId="77" fillId="0" borderId="67">
      <alignment vertical="center"/>
    </xf>
    <xf numFmtId="0" fontId="70" fillId="36" borderId="0">
      <alignment vertical="center"/>
    </xf>
    <xf numFmtId="0" fontId="68" fillId="34" borderId="63">
      <alignment vertical="center"/>
    </xf>
    <xf numFmtId="0" fontId="79" fillId="34" borderId="65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4" fillId="32" borderId="61">
      <alignment vertical="center"/>
    </xf>
    <xf numFmtId="0" fontId="63" fillId="49" borderId="0">
      <alignment vertical="center"/>
    </xf>
    <xf numFmtId="0" fontId="70" fillId="48" borderId="0">
      <alignment vertical="center"/>
    </xf>
    <xf numFmtId="0" fontId="76" fillId="0" borderId="66">
      <alignment vertical="center"/>
    </xf>
    <xf numFmtId="0" fontId="67" fillId="0" borderId="62">
      <alignment vertical="center"/>
    </xf>
    <xf numFmtId="0" fontId="81" fillId="51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5" fillId="44" borderId="0">
      <alignment vertical="center"/>
    </xf>
    <xf numFmtId="0" fontId="63" fillId="39" borderId="0">
      <alignment vertical="center"/>
    </xf>
    <xf numFmtId="0" fontId="70" fillId="50" borderId="0">
      <alignment vertical="center"/>
    </xf>
    <xf numFmtId="0" fontId="63" fillId="43" borderId="0">
      <alignment vertical="center"/>
    </xf>
    <xf numFmtId="0" fontId="63" fillId="30" borderId="0">
      <alignment vertical="center"/>
    </xf>
    <xf numFmtId="0" fontId="63" fillId="46" borderId="0">
      <alignment vertical="center"/>
    </xf>
    <xf numFmtId="0" fontId="63" fillId="53" borderId="0">
      <alignment vertical="center"/>
    </xf>
    <xf numFmtId="0" fontId="70" fillId="56" borderId="0">
      <alignment vertical="center"/>
    </xf>
    <xf numFmtId="0" fontId="70" fillId="47" borderId="0">
      <alignment vertical="center"/>
    </xf>
    <xf numFmtId="0" fontId="63" fillId="58" borderId="0">
      <alignment vertical="center"/>
    </xf>
    <xf numFmtId="0" fontId="63" fillId="45" borderId="0">
      <alignment vertical="center"/>
    </xf>
    <xf numFmtId="0" fontId="70" fillId="52" borderId="0">
      <alignment vertical="center"/>
    </xf>
    <xf numFmtId="0" fontId="63" fillId="55" borderId="0">
      <alignment vertical="center"/>
    </xf>
    <xf numFmtId="0" fontId="70" fillId="57" borderId="0">
      <alignment vertical="center"/>
    </xf>
    <xf numFmtId="0" fontId="70" fillId="59" borderId="0">
      <alignment vertical="center"/>
    </xf>
    <xf numFmtId="0" fontId="22" fillId="0" borderId="0">
      <alignment vertical="center"/>
    </xf>
    <xf numFmtId="0" fontId="63" fillId="38" borderId="0">
      <alignment vertical="center"/>
    </xf>
    <xf numFmtId="0" fontId="70" fillId="54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2" fillId="0" borderId="0">
      <alignment vertical="center"/>
    </xf>
    <xf numFmtId="0" fontId="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6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0" fillId="0" borderId="0">
      <alignment vertical="center"/>
    </xf>
  </cellStyleXfs>
  <cellXfs count="689">
    <xf numFmtId="0" fontId="0" fillId="0" borderId="0" xfId="0" applyAlignment="1">
      <alignment vertical="center"/>
    </xf>
    <xf numFmtId="0" fontId="0" fillId="0" borderId="0" xfId="0" applyAlignment="1">
      <alignment horizontal="justify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3" xfId="0" applyFill="1" applyBorder="1" applyAlignment="1">
      <alignment vertical="center" wrapText="1"/>
    </xf>
    <xf numFmtId="179" fontId="0" fillId="2" borderId="3" xfId="0" applyNumberFormat="1" applyFill="1" applyBorder="1" applyAlignment="1">
      <alignment horizontal="center" vertical="center" wrapText="1"/>
    </xf>
    <xf numFmtId="178" fontId="0" fillId="2" borderId="3" xfId="0" applyNumberFormat="1" applyFill="1" applyBorder="1" applyAlignment="1">
      <alignment horizontal="center" vertical="center" wrapText="1"/>
    </xf>
    <xf numFmtId="178" fontId="0" fillId="2" borderId="0" xfId="0" applyNumberFormat="1" applyFill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176" fontId="3" fillId="2" borderId="6" xfId="0" applyNumberFormat="1" applyFont="1" applyFill="1" applyBorder="1" applyAlignment="1">
      <alignment horizontal="center" vertical="center" wrapText="1"/>
    </xf>
    <xf numFmtId="176" fontId="3" fillId="2" borderId="7" xfId="0" applyNumberFormat="1" applyFont="1" applyFill="1" applyBorder="1" applyAlignment="1">
      <alignment horizontal="center" vertical="center" wrapText="1"/>
    </xf>
    <xf numFmtId="176" fontId="3" fillId="2" borderId="8" xfId="0" applyNumberFormat="1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178" fontId="5" fillId="2" borderId="9" xfId="0" applyNumberFormat="1" applyFont="1" applyFill="1" applyBorder="1" applyAlignment="1">
      <alignment horizontal="center" vertical="center" wrapText="1"/>
    </xf>
    <xf numFmtId="10" fontId="6" fillId="2" borderId="9" xfId="0" applyNumberFormat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181" fontId="6" fillId="2" borderId="9" xfId="0" applyNumberFormat="1" applyFont="1" applyFill="1" applyBorder="1" applyAlignment="1">
      <alignment horizontal="center" vertical="center" wrapText="1"/>
    </xf>
    <xf numFmtId="182" fontId="6" fillId="2" borderId="9" xfId="0" applyNumberFormat="1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178" fontId="3" fillId="2" borderId="9" xfId="0" applyNumberFormat="1" applyFont="1" applyFill="1" applyBorder="1" applyAlignment="1">
      <alignment horizontal="center" vertical="center" wrapText="1"/>
    </xf>
    <xf numFmtId="184" fontId="3" fillId="2" borderId="9" xfId="0" applyNumberFormat="1" applyFont="1" applyFill="1" applyBorder="1" applyAlignment="1">
      <alignment horizontal="center" vertical="center" wrapText="1"/>
    </xf>
    <xf numFmtId="178" fontId="3" fillId="2" borderId="4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179" fontId="3" fillId="2" borderId="4" xfId="0" applyNumberFormat="1" applyFont="1" applyFill="1" applyBorder="1" applyAlignment="1">
      <alignment horizontal="center" vertical="center" wrapText="1"/>
    </xf>
    <xf numFmtId="10" fontId="8" fillId="2" borderId="9" xfId="0" applyNumberFormat="1" applyFont="1" applyFill="1" applyBorder="1" applyAlignment="1">
      <alignment horizontal="center" vertical="center" wrapText="1"/>
    </xf>
    <xf numFmtId="10" fontId="8" fillId="2" borderId="9" xfId="11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vertical="center"/>
    </xf>
    <xf numFmtId="9" fontId="0" fillId="0" borderId="0" xfId="0" applyNumberFormat="1" applyAlignment="1">
      <alignment vertical="center"/>
    </xf>
    <xf numFmtId="14" fontId="9" fillId="3" borderId="10" xfId="0" applyNumberFormat="1" applyFont="1" applyFill="1" applyBorder="1" applyAlignment="1">
      <alignment vertical="center"/>
    </xf>
    <xf numFmtId="0" fontId="2" fillId="4" borderId="7" xfId="0" applyFont="1" applyFill="1" applyBorder="1" applyAlignment="1">
      <alignment vertical="center"/>
    </xf>
    <xf numFmtId="14" fontId="10" fillId="0" borderId="3" xfId="0" applyNumberFormat="1" applyFont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left" vertical="center" wrapText="1"/>
    </xf>
    <xf numFmtId="10" fontId="13" fillId="5" borderId="1" xfId="0" applyNumberFormat="1" applyFont="1" applyFill="1" applyBorder="1" applyAlignment="1">
      <alignment horizontal="center" vertical="center"/>
    </xf>
    <xf numFmtId="14" fontId="10" fillId="0" borderId="11" xfId="0" applyNumberFormat="1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left" vertical="center" wrapText="1"/>
    </xf>
    <xf numFmtId="10" fontId="1" fillId="4" borderId="1" xfId="0" applyNumberFormat="1" applyFont="1" applyFill="1" applyBorder="1" applyAlignment="1">
      <alignment horizontal="center" vertical="center"/>
    </xf>
    <xf numFmtId="10" fontId="14" fillId="6" borderId="1" xfId="0" applyNumberFormat="1" applyFont="1" applyFill="1" applyBorder="1" applyAlignment="1">
      <alignment horizontal="center" wrapText="1"/>
    </xf>
    <xf numFmtId="14" fontId="10" fillId="0" borderId="9" xfId="0" applyNumberFormat="1" applyFont="1" applyBorder="1" applyAlignment="1">
      <alignment horizontal="center" vertical="center" wrapText="1"/>
    </xf>
    <xf numFmtId="0" fontId="12" fillId="3" borderId="9" xfId="0" applyFont="1" applyFill="1" applyBorder="1" applyAlignment="1">
      <alignment horizontal="left" vertical="center" wrapText="1"/>
    </xf>
    <xf numFmtId="181" fontId="1" fillId="7" borderId="1" xfId="0" applyNumberFormat="1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20" fontId="0" fillId="0" borderId="1" xfId="0" applyNumberFormat="1" applyBorder="1" applyAlignment="1">
      <alignment vertical="center"/>
    </xf>
    <xf numFmtId="20" fontId="0" fillId="0" borderId="1" xfId="0" applyNumberFormat="1" applyBorder="1" applyAlignment="1">
      <alignment horizontal="center" vertical="center"/>
    </xf>
    <xf numFmtId="9" fontId="14" fillId="6" borderId="1" xfId="0" applyNumberFormat="1" applyFont="1" applyFill="1" applyBorder="1" applyAlignment="1">
      <alignment horizontal="center" wrapText="1"/>
    </xf>
    <xf numFmtId="10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 vertical="center"/>
    </xf>
    <xf numFmtId="10" fontId="1" fillId="5" borderId="1" xfId="0" applyNumberFormat="1" applyFont="1" applyFill="1" applyBorder="1" applyAlignment="1">
      <alignment horizontal="center" vertical="center"/>
    </xf>
    <xf numFmtId="10" fontId="14" fillId="5" borderId="1" xfId="0" applyNumberFormat="1" applyFont="1" applyFill="1" applyBorder="1" applyAlignment="1">
      <alignment horizontal="center" wrapText="1"/>
    </xf>
    <xf numFmtId="2" fontId="0" fillId="0" borderId="1" xfId="0" applyNumberFormat="1" applyBorder="1" applyAlignment="1">
      <alignment horizontal="center"/>
    </xf>
    <xf numFmtId="10" fontId="0" fillId="5" borderId="1" xfId="0" applyNumberFormat="1" applyFill="1" applyBorder="1" applyAlignment="1">
      <alignment vertical="center"/>
    </xf>
    <xf numFmtId="0" fontId="1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6" borderId="1" xfId="0" applyFont="1" applyFill="1" applyBorder="1" applyAlignment="1">
      <alignment horizontal="center" vertical="center"/>
    </xf>
    <xf numFmtId="0" fontId="16" fillId="6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17" fillId="3" borderId="10" xfId="0" applyFont="1" applyFill="1" applyBorder="1" applyAlignment="1">
      <alignment horizontal="center" vertical="center"/>
    </xf>
    <xf numFmtId="0" fontId="0" fillId="8" borderId="0" xfId="0" applyFill="1" applyAlignment="1">
      <alignment vertical="center"/>
    </xf>
    <xf numFmtId="0" fontId="0" fillId="8" borderId="0" xfId="0" applyFill="1" applyAlignment="1">
      <alignment horizontal="center" vertical="center"/>
    </xf>
    <xf numFmtId="0" fontId="18" fillId="9" borderId="7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10" fillId="0" borderId="0" xfId="0" applyFont="1" applyAlignment="1">
      <alignment horizontal="left" vertical="top" wrapText="1"/>
    </xf>
    <xf numFmtId="14" fontId="17" fillId="3" borderId="10" xfId="0" applyNumberFormat="1" applyFont="1" applyFill="1" applyBorder="1" applyAlignment="1">
      <alignment horizontal="center" vertical="center"/>
    </xf>
    <xf numFmtId="185" fontId="0" fillId="6" borderId="1" xfId="0" applyNumberFormat="1" applyFill="1" applyBorder="1" applyAlignment="1">
      <alignment horizontal="center" vertical="center" wrapText="1"/>
    </xf>
    <xf numFmtId="0" fontId="20" fillId="6" borderId="1" xfId="0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vertical="top" wrapText="1"/>
    </xf>
    <xf numFmtId="0" fontId="0" fillId="6" borderId="1" xfId="0" applyFill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86" fontId="0" fillId="0" borderId="3" xfId="0" applyNumberForma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4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 wrapText="1"/>
    </xf>
    <xf numFmtId="14" fontId="0" fillId="0" borderId="11" xfId="0" applyNumberFormat="1" applyBorder="1" applyAlignment="1">
      <alignment horizontal="center" vertical="center"/>
    </xf>
    <xf numFmtId="186" fontId="0" fillId="0" borderId="11" xfId="0" applyNumberFormat="1" applyBorder="1" applyAlignment="1">
      <alignment horizontal="center" vertical="center"/>
    </xf>
    <xf numFmtId="0" fontId="23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 wrapText="1"/>
    </xf>
    <xf numFmtId="14" fontId="0" fillId="0" borderId="9" xfId="0" applyNumberFormat="1" applyBorder="1" applyAlignment="1">
      <alignment horizontal="center" vertical="center"/>
    </xf>
    <xf numFmtId="186" fontId="0" fillId="0" borderId="9" xfId="0" applyNumberFormat="1" applyBorder="1" applyAlignment="1">
      <alignment horizontal="center" vertical="center"/>
    </xf>
    <xf numFmtId="11" fontId="10" fillId="0" borderId="1" xfId="0" applyNumberFormat="1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12" fillId="0" borderId="1" xfId="0" applyFont="1" applyBorder="1" applyAlignment="1">
      <alignment horizontal="left" vertical="top" wrapText="1"/>
    </xf>
    <xf numFmtId="0" fontId="22" fillId="0" borderId="1" xfId="0" applyFont="1" applyBorder="1" applyAlignment="1">
      <alignment horizontal="left" vertical="top" wrapText="1"/>
    </xf>
    <xf numFmtId="0" fontId="12" fillId="0" borderId="0" xfId="0" applyFont="1" applyAlignment="1">
      <alignment vertical="center"/>
    </xf>
    <xf numFmtId="0" fontId="9" fillId="3" borderId="10" xfId="0" applyFont="1" applyFill="1" applyBorder="1" applyAlignment="1">
      <alignment vertical="center"/>
    </xf>
    <xf numFmtId="14" fontId="0" fillId="4" borderId="3" xfId="84" applyNumberFormat="1" applyFill="1" applyBorder="1" applyAlignment="1">
      <alignment horizontal="center" vertical="center"/>
    </xf>
    <xf numFmtId="14" fontId="12" fillId="4" borderId="3" xfId="84" applyNumberFormat="1" applyFont="1" applyFill="1" applyBorder="1" applyAlignment="1">
      <alignment horizontal="center" vertical="center"/>
    </xf>
    <xf numFmtId="0" fontId="0" fillId="11" borderId="10" xfId="84" applyFill="1" applyBorder="1" applyAlignment="1">
      <alignment horizontal="center" vertical="center"/>
    </xf>
    <xf numFmtId="0" fontId="0" fillId="11" borderId="12" xfId="84" applyFill="1" applyBorder="1" applyAlignment="1">
      <alignment horizontal="center" vertical="center"/>
    </xf>
    <xf numFmtId="0" fontId="0" fillId="4" borderId="10" xfId="84" applyFill="1" applyBorder="1" applyAlignment="1">
      <alignment vertical="center"/>
    </xf>
    <xf numFmtId="14" fontId="0" fillId="4" borderId="11" xfId="84" applyNumberFormat="1" applyFill="1" applyBorder="1" applyAlignment="1">
      <alignment horizontal="center" vertical="center"/>
    </xf>
    <xf numFmtId="14" fontId="12" fillId="4" borderId="9" xfId="84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2" fillId="12" borderId="2" xfId="0" applyFont="1" applyFill="1" applyBorder="1" applyAlignment="1">
      <alignment horizontal="center" vertical="center" wrapText="1"/>
    </xf>
    <xf numFmtId="14" fontId="12" fillId="0" borderId="1" xfId="0" applyNumberFormat="1" applyFont="1" applyBorder="1" applyAlignment="1">
      <alignment vertical="center"/>
    </xf>
    <xf numFmtId="0" fontId="24" fillId="0" borderId="1" xfId="0" applyFont="1" applyBorder="1" applyAlignment="1">
      <alignment horizontal="center" vertical="center"/>
    </xf>
    <xf numFmtId="0" fontId="24" fillId="7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182" fontId="12" fillId="0" borderId="1" xfId="0" applyNumberFormat="1" applyFont="1" applyBorder="1" applyAlignment="1">
      <alignment vertical="center"/>
    </xf>
    <xf numFmtId="10" fontId="12" fillId="0" borderId="1" xfId="0" applyNumberFormat="1" applyFont="1" applyBorder="1" applyAlignment="1">
      <alignment vertical="center"/>
    </xf>
    <xf numFmtId="0" fontId="25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0" fillId="4" borderId="10" xfId="84" applyFill="1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4" borderId="13" xfId="84" applyFill="1" applyBorder="1" applyAlignment="1">
      <alignment horizontal="center" vertical="center"/>
    </xf>
    <xf numFmtId="0" fontId="0" fillId="4" borderId="12" xfId="84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 wrapText="1"/>
    </xf>
    <xf numFmtId="0" fontId="12" fillId="12" borderId="14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 wrapText="1"/>
    </xf>
    <xf numFmtId="0" fontId="27" fillId="13" borderId="0" xfId="0" applyFont="1" applyFill="1" applyAlignment="1">
      <alignment horizontal="center" vertical="center"/>
    </xf>
    <xf numFmtId="0" fontId="12" fillId="4" borderId="14" xfId="0" applyFont="1" applyFill="1" applyBorder="1" applyAlignment="1">
      <alignment horizontal="center" vertical="center" wrapText="1"/>
    </xf>
    <xf numFmtId="0" fontId="28" fillId="5" borderId="1" xfId="0" applyFont="1" applyFill="1" applyBorder="1" applyAlignment="1">
      <alignment vertical="center"/>
    </xf>
    <xf numFmtId="0" fontId="12" fillId="4" borderId="1" xfId="0" applyFont="1" applyFill="1" applyBorder="1" applyAlignment="1">
      <alignment horizontal="center" vertical="center" wrapText="1"/>
    </xf>
    <xf numFmtId="176" fontId="12" fillId="0" borderId="1" xfId="0" applyNumberFormat="1" applyFont="1" applyBorder="1" applyAlignment="1">
      <alignment vertical="center"/>
    </xf>
    <xf numFmtId="178" fontId="12" fillId="4" borderId="1" xfId="0" applyNumberFormat="1" applyFont="1" applyFill="1" applyBorder="1" applyAlignment="1">
      <alignment vertical="center"/>
    </xf>
    <xf numFmtId="178" fontId="0" fillId="0" borderId="0" xfId="0" applyNumberFormat="1" applyAlignment="1">
      <alignment vertical="center"/>
    </xf>
    <xf numFmtId="43" fontId="12" fillId="0" borderId="1" xfId="0" applyNumberFormat="1" applyFont="1" applyBorder="1" applyAlignment="1">
      <alignment horizontal="center" vertical="center"/>
    </xf>
    <xf numFmtId="43" fontId="12" fillId="0" borderId="0" xfId="0" applyNumberFormat="1" applyFont="1" applyAlignment="1">
      <alignment vertical="center"/>
    </xf>
    <xf numFmtId="0" fontId="12" fillId="4" borderId="10" xfId="0" applyFont="1" applyFill="1" applyBorder="1" applyAlignment="1">
      <alignment horizontal="center" vertical="center" wrapText="1"/>
    </xf>
    <xf numFmtId="43" fontId="12" fillId="0" borderId="1" xfId="0" applyNumberFormat="1" applyFont="1" applyBorder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182" fontId="12" fillId="0" borderId="0" xfId="0" applyNumberFormat="1" applyFont="1" applyAlignment="1">
      <alignment vertical="center"/>
    </xf>
    <xf numFmtId="10" fontId="12" fillId="0" borderId="0" xfId="0" applyNumberFormat="1" applyFont="1" applyAlignment="1">
      <alignment vertical="center"/>
    </xf>
    <xf numFmtId="176" fontId="12" fillId="0" borderId="0" xfId="0" applyNumberFormat="1" applyFont="1" applyAlignment="1">
      <alignment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vertical="center"/>
    </xf>
    <xf numFmtId="0" fontId="29" fillId="14" borderId="13" xfId="0" applyFont="1" applyFill="1" applyBorder="1" applyAlignment="1">
      <alignment vertical="center"/>
    </xf>
    <xf numFmtId="0" fontId="29" fillId="3" borderId="13" xfId="0" applyFont="1" applyFill="1" applyBorder="1" applyAlignment="1">
      <alignment horizontal="center" vertical="center"/>
    </xf>
    <xf numFmtId="0" fontId="29" fillId="3" borderId="12" xfId="0" applyFont="1" applyFill="1" applyBorder="1" applyAlignment="1">
      <alignment horizontal="center" vertical="center"/>
    </xf>
    <xf numFmtId="0" fontId="29" fillId="4" borderId="6" xfId="0" applyFont="1" applyFill="1" applyBorder="1" applyAlignment="1">
      <alignment horizontal="center" vertical="center"/>
    </xf>
    <xf numFmtId="14" fontId="22" fillId="11" borderId="1" xfId="0" applyNumberFormat="1" applyFont="1" applyFill="1" applyBorder="1" applyAlignment="1">
      <alignment horizontal="center" vertical="center"/>
    </xf>
    <xf numFmtId="0" fontId="22" fillId="11" borderId="1" xfId="0" applyFont="1" applyFill="1" applyBorder="1" applyAlignment="1">
      <alignment horizontal="center" vertical="center"/>
    </xf>
    <xf numFmtId="0" fontId="30" fillId="11" borderId="1" xfId="0" applyFont="1" applyFill="1" applyBorder="1" applyAlignment="1">
      <alignment horizontal="center"/>
    </xf>
    <xf numFmtId="43" fontId="22" fillId="11" borderId="1" xfId="0" applyNumberFormat="1" applyFont="1" applyFill="1" applyBorder="1" applyAlignment="1">
      <alignment vertical="center"/>
    </xf>
    <xf numFmtId="43" fontId="11" fillId="11" borderId="1" xfId="0" applyNumberFormat="1" applyFont="1" applyFill="1" applyBorder="1" applyAlignment="1">
      <alignment vertical="center"/>
    </xf>
    <xf numFmtId="14" fontId="22" fillId="0" borderId="11" xfId="0" applyNumberFormat="1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187" fontId="22" fillId="7" borderId="9" xfId="0" applyNumberFormat="1" applyFont="1" applyFill="1" applyBorder="1" applyAlignment="1">
      <alignment horizontal="center" vertical="center"/>
    </xf>
    <xf numFmtId="10" fontId="30" fillId="0" borderId="1" xfId="11" applyNumberFormat="1" applyFont="1" applyBorder="1" applyAlignment="1">
      <alignment horizontal="center"/>
    </xf>
    <xf numFmtId="178" fontId="30" fillId="0" borderId="1" xfId="11" applyNumberFormat="1" applyFont="1" applyBorder="1" applyAlignment="1">
      <alignment horizontal="center"/>
    </xf>
    <xf numFmtId="10" fontId="30" fillId="11" borderId="1" xfId="11" applyNumberFormat="1" applyFont="1" applyFill="1" applyBorder="1" applyAlignment="1">
      <alignment horizontal="center"/>
    </xf>
    <xf numFmtId="187" fontId="22" fillId="7" borderId="1" xfId="0" applyNumberFormat="1" applyFont="1" applyFill="1" applyBorder="1" applyAlignment="1">
      <alignment horizontal="center" vertical="center"/>
    </xf>
    <xf numFmtId="14" fontId="22" fillId="0" borderId="9" xfId="0" applyNumberFormat="1" applyFont="1" applyBorder="1" applyAlignment="1">
      <alignment horizontal="center" vertical="center"/>
    </xf>
    <xf numFmtId="14" fontId="22" fillId="0" borderId="3" xfId="0" applyNumberFormat="1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187" fontId="22" fillId="0" borderId="1" xfId="0" applyNumberFormat="1" applyFont="1" applyBorder="1" applyAlignment="1">
      <alignment horizontal="center" vertical="center"/>
    </xf>
    <xf numFmtId="0" fontId="29" fillId="4" borderId="7" xfId="0" applyFont="1" applyFill="1" applyBorder="1" applyAlignment="1">
      <alignment horizontal="center" vertical="center"/>
    </xf>
    <xf numFmtId="0" fontId="29" fillId="4" borderId="8" xfId="0" applyFont="1" applyFill="1" applyBorder="1" applyAlignment="1">
      <alignment horizontal="center" vertical="center"/>
    </xf>
    <xf numFmtId="178" fontId="30" fillId="11" borderId="1" xfId="11" applyNumberFormat="1" applyFont="1" applyFill="1" applyBorder="1" applyAlignment="1">
      <alignment horizontal="center"/>
    </xf>
    <xf numFmtId="0" fontId="0" fillId="15" borderId="0" xfId="0" applyFill="1" applyAlignment="1">
      <alignment vertical="center"/>
    </xf>
    <xf numFmtId="0" fontId="21" fillId="0" borderId="1" xfId="0" applyFont="1" applyBorder="1" applyAlignment="1">
      <alignment horizontal="center" vertical="center"/>
    </xf>
    <xf numFmtId="183" fontId="19" fillId="4" borderId="1" xfId="0" applyNumberFormat="1" applyFont="1" applyFill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2" fillId="4" borderId="1" xfId="0" applyFont="1" applyFill="1" applyBorder="1" applyAlignment="1">
      <alignment horizontal="center" vertical="center"/>
    </xf>
    <xf numFmtId="183" fontId="33" fillId="0" borderId="1" xfId="0" applyNumberFormat="1" applyFont="1" applyBorder="1" applyAlignment="1">
      <alignment horizontal="center" vertical="center"/>
    </xf>
    <xf numFmtId="0" fontId="27" fillId="14" borderId="1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horizontal="center"/>
    </xf>
    <xf numFmtId="176" fontId="0" fillId="0" borderId="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82" fontId="0" fillId="0" borderId="1" xfId="0" applyNumberFormat="1" applyBorder="1" applyAlignment="1">
      <alignment horizontal="center" vertical="center"/>
    </xf>
    <xf numFmtId="0" fontId="21" fillId="6" borderId="1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 wrapText="1"/>
    </xf>
    <xf numFmtId="178" fontId="16" fillId="2" borderId="1" xfId="0" applyNumberFormat="1" applyFont="1" applyFill="1" applyBorder="1" applyAlignment="1">
      <alignment horizontal="center" vertical="center"/>
    </xf>
    <xf numFmtId="181" fontId="0" fillId="0" borderId="1" xfId="0" applyNumberFormat="1" applyBorder="1" applyAlignment="1">
      <alignment horizontal="center" vertical="center"/>
    </xf>
    <xf numFmtId="0" fontId="28" fillId="2" borderId="1" xfId="0" applyFont="1" applyFill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181" fontId="0" fillId="0" borderId="1" xfId="11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9" fontId="0" fillId="0" borderId="1" xfId="11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81" fontId="2" fillId="0" borderId="1" xfId="11" applyNumberFormat="1" applyFont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178" fontId="16" fillId="15" borderId="0" xfId="0" applyNumberFormat="1" applyFont="1" applyFill="1" applyAlignment="1">
      <alignment horizontal="center" vertical="center"/>
    </xf>
    <xf numFmtId="10" fontId="0" fillId="15" borderId="0" xfId="11" applyNumberFormat="1" applyFill="1" applyAlignment="1">
      <alignment horizontal="center" vertical="center"/>
    </xf>
    <xf numFmtId="178" fontId="27" fillId="14" borderId="1" xfId="0" applyNumberFormat="1" applyFont="1" applyFill="1" applyBorder="1" applyAlignment="1">
      <alignment horizontal="center" vertical="center"/>
    </xf>
    <xf numFmtId="0" fontId="0" fillId="16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43" fontId="2" fillId="4" borderId="1" xfId="0" applyNumberFormat="1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13" fillId="16" borderId="1" xfId="0" applyFont="1" applyFill="1" applyBorder="1" applyAlignment="1">
      <alignment horizontal="center" vertical="center"/>
    </xf>
    <xf numFmtId="10" fontId="0" fillId="0" borderId="1" xfId="11" applyNumberForma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67" applyFont="1" applyBorder="1" applyAlignment="1">
      <alignment vertical="center"/>
    </xf>
    <xf numFmtId="0" fontId="38" fillId="0" borderId="1" xfId="67" applyFont="1" applyBorder="1" applyAlignment="1">
      <alignment vertical="center"/>
    </xf>
    <xf numFmtId="182" fontId="0" fillId="3" borderId="1" xfId="0" applyNumberForma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0" fontId="0" fillId="3" borderId="1" xfId="11" applyNumberForma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11" borderId="10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2" fillId="11" borderId="13" xfId="0" applyFont="1" applyFill="1" applyBorder="1" applyAlignment="1">
      <alignment horizontal="center" vertical="center"/>
    </xf>
    <xf numFmtId="0" fontId="2" fillId="11" borderId="12" xfId="0" applyFont="1" applyFill="1" applyBorder="1" applyAlignment="1">
      <alignment horizontal="center" vertical="center"/>
    </xf>
    <xf numFmtId="0" fontId="2" fillId="19" borderId="10" xfId="0" applyFont="1" applyFill="1" applyBorder="1" applyAlignment="1">
      <alignment horizontal="center" vertical="center"/>
    </xf>
    <xf numFmtId="0" fontId="2" fillId="19" borderId="13" xfId="0" applyFont="1" applyFill="1" applyBorder="1" applyAlignment="1">
      <alignment horizontal="center" vertical="center"/>
    </xf>
    <xf numFmtId="0" fontId="2" fillId="19" borderId="12" xfId="0" applyFont="1" applyFill="1" applyBorder="1" applyAlignment="1">
      <alignment horizontal="center" vertical="center"/>
    </xf>
    <xf numFmtId="10" fontId="0" fillId="3" borderId="0" xfId="11" applyNumberFormat="1" applyFill="1" applyAlignment="1">
      <alignment horizontal="center" vertical="center"/>
    </xf>
    <xf numFmtId="0" fontId="0" fillId="2" borderId="0" xfId="0" applyFill="1" applyAlignment="1">
      <alignment vertical="center"/>
    </xf>
    <xf numFmtId="188" fontId="0" fillId="0" borderId="0" xfId="0" applyNumberFormat="1" applyAlignment="1">
      <alignment vertical="center"/>
    </xf>
    <xf numFmtId="14" fontId="9" fillId="0" borderId="15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188" fontId="9" fillId="0" borderId="16" xfId="0" applyNumberFormat="1" applyFont="1" applyBorder="1" applyAlignment="1">
      <alignment horizontal="center" vertical="center"/>
    </xf>
    <xf numFmtId="14" fontId="9" fillId="0" borderId="1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88" fontId="9" fillId="0" borderId="0" xfId="0" applyNumberFormat="1" applyFont="1" applyAlignment="1">
      <alignment horizontal="center" vertical="center"/>
    </xf>
    <xf numFmtId="14" fontId="39" fillId="3" borderId="10" xfId="10" applyNumberFormat="1" applyFont="1" applyFill="1" applyBorder="1" applyAlignment="1">
      <alignment horizontal="center" vertical="center"/>
    </xf>
    <xf numFmtId="185" fontId="0" fillId="0" borderId="1" xfId="0" applyNumberFormat="1" applyBorder="1" applyAlignment="1">
      <alignment horizontal="center" vertical="center"/>
    </xf>
    <xf numFmtId="188" fontId="0" fillId="0" borderId="1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14" fontId="12" fillId="8" borderId="1" xfId="0" applyNumberFormat="1" applyFont="1" applyFill="1" applyBorder="1" applyAlignment="1">
      <alignment vertical="center"/>
    </xf>
    <xf numFmtId="14" fontId="12" fillId="2" borderId="1" xfId="0" applyNumberFormat="1" applyFont="1" applyFill="1" applyBorder="1" applyAlignment="1">
      <alignment vertical="center"/>
    </xf>
    <xf numFmtId="185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88" fontId="0" fillId="2" borderId="2" xfId="0" applyNumberFormat="1" applyFill="1" applyBorder="1" applyAlignment="1">
      <alignment horizontal="center" vertical="center"/>
    </xf>
    <xf numFmtId="188" fontId="0" fillId="2" borderId="3" xfId="0" applyNumberFormat="1" applyFill="1" applyBorder="1" applyAlignment="1">
      <alignment horizontal="center" vertical="center"/>
    </xf>
    <xf numFmtId="14" fontId="12" fillId="2" borderId="1" xfId="0" applyNumberFormat="1" applyFont="1" applyFill="1" applyBorder="1" applyAlignment="1">
      <alignment vertical="center" wrapText="1"/>
    </xf>
    <xf numFmtId="185" fontId="0" fillId="2" borderId="1" xfId="0" applyNumberFormat="1" applyFill="1" applyBorder="1" applyAlignment="1">
      <alignment horizontal="center" vertical="center" wrapText="1"/>
    </xf>
    <xf numFmtId="188" fontId="0" fillId="2" borderId="2" xfId="0" applyNumberFormat="1" applyFill="1" applyBorder="1" applyAlignment="1">
      <alignment horizontal="center" vertical="center" wrapText="1"/>
    </xf>
    <xf numFmtId="188" fontId="0" fillId="2" borderId="3" xfId="0" applyNumberFormat="1" applyFill="1" applyBorder="1" applyAlignment="1">
      <alignment horizontal="center" vertical="center" wrapText="1"/>
    </xf>
    <xf numFmtId="186" fontId="0" fillId="0" borderId="1" xfId="0" applyNumberFormat="1" applyBorder="1" applyAlignment="1">
      <alignment horizontal="center" vertical="center"/>
    </xf>
    <xf numFmtId="0" fontId="22" fillId="7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188" fontId="0" fillId="7" borderId="2" xfId="0" applyNumberFormat="1" applyFill="1" applyBorder="1" applyAlignment="1">
      <alignment horizontal="center" vertical="center"/>
    </xf>
    <xf numFmtId="188" fontId="0" fillId="7" borderId="3" xfId="0" applyNumberFormat="1" applyFill="1" applyBorder="1" applyAlignment="1">
      <alignment horizontal="center" vertical="center"/>
    </xf>
    <xf numFmtId="188" fontId="0" fillId="7" borderId="19" xfId="0" applyNumberFormat="1" applyFill="1" applyBorder="1" applyAlignment="1">
      <alignment horizontal="center" vertical="center"/>
    </xf>
    <xf numFmtId="188" fontId="0" fillId="7" borderId="11" xfId="0" applyNumberFormat="1" applyFill="1" applyBorder="1" applyAlignment="1">
      <alignment horizontal="center" vertical="center"/>
    </xf>
    <xf numFmtId="188" fontId="0" fillId="7" borderId="8" xfId="0" applyNumberFormat="1" applyFill="1" applyBorder="1" applyAlignment="1">
      <alignment horizontal="center" vertical="center"/>
    </xf>
    <xf numFmtId="188" fontId="0" fillId="7" borderId="9" xfId="0" applyNumberFormat="1" applyFill="1" applyBorder="1" applyAlignment="1">
      <alignment horizontal="center" vertical="center"/>
    </xf>
    <xf numFmtId="188" fontId="40" fillId="0" borderId="16" xfId="0" applyNumberFormat="1" applyFont="1" applyBorder="1" applyAlignment="1">
      <alignment horizontal="center" vertical="center"/>
    </xf>
    <xf numFmtId="188" fontId="40" fillId="0" borderId="0" xfId="0" applyNumberFormat="1" applyFont="1" applyAlignment="1">
      <alignment horizontal="center" vertical="center"/>
    </xf>
    <xf numFmtId="188" fontId="0" fillId="3" borderId="3" xfId="0" applyNumberFormat="1" applyFill="1" applyBorder="1" applyAlignment="1">
      <alignment horizontal="center" vertical="center"/>
    </xf>
    <xf numFmtId="188" fontId="0" fillId="3" borderId="11" xfId="0" applyNumberFormat="1" applyFill="1" applyBorder="1" applyAlignment="1">
      <alignment horizontal="center" vertical="center"/>
    </xf>
    <xf numFmtId="188" fontId="0" fillId="3" borderId="9" xfId="0" applyNumberFormat="1" applyFill="1" applyBorder="1" applyAlignment="1">
      <alignment horizontal="center" vertical="center"/>
    </xf>
    <xf numFmtId="188" fontId="40" fillId="0" borderId="20" xfId="0" applyNumberFormat="1" applyFont="1" applyBorder="1" applyAlignment="1">
      <alignment horizontal="center" vertical="center"/>
    </xf>
    <xf numFmtId="188" fontId="40" fillId="0" borderId="21" xfId="0" applyNumberFormat="1" applyFont="1" applyBorder="1" applyAlignment="1">
      <alignment horizontal="center" vertical="center"/>
    </xf>
    <xf numFmtId="188" fontId="0" fillId="2" borderId="4" xfId="0" applyNumberFormat="1" applyFill="1" applyBorder="1" applyAlignment="1">
      <alignment horizontal="center" vertical="center"/>
    </xf>
    <xf numFmtId="188" fontId="0" fillId="2" borderId="4" xfId="0" applyNumberFormat="1" applyFill="1" applyBorder="1" applyAlignment="1">
      <alignment horizontal="center" vertical="center" wrapText="1"/>
    </xf>
    <xf numFmtId="188" fontId="0" fillId="7" borderId="4" xfId="0" applyNumberFormat="1" applyFill="1" applyBorder="1" applyAlignment="1">
      <alignment horizontal="center" vertical="center"/>
    </xf>
    <xf numFmtId="188" fontId="0" fillId="7" borderId="22" xfId="0" applyNumberFormat="1" applyFill="1" applyBorder="1" applyAlignment="1">
      <alignment horizontal="center" vertical="center"/>
    </xf>
    <xf numFmtId="188" fontId="0" fillId="7" borderId="23" xfId="0" applyNumberFormat="1" applyFill="1" applyBorder="1" applyAlignment="1">
      <alignment horizontal="center" vertical="center"/>
    </xf>
    <xf numFmtId="188" fontId="0" fillId="7" borderId="6" xfId="0" applyNumberFormat="1" applyFill="1" applyBorder="1" applyAlignment="1">
      <alignment horizontal="center" vertical="center"/>
    </xf>
    <xf numFmtId="188" fontId="0" fillId="7" borderId="24" xfId="0" applyNumberFormat="1" applyFill="1" applyBorder="1" applyAlignment="1">
      <alignment horizontal="center" vertical="center"/>
    </xf>
    <xf numFmtId="188" fontId="0" fillId="7" borderId="14" xfId="0" applyNumberFormat="1" applyFill="1" applyBorder="1" applyAlignment="1">
      <alignment horizontal="center" vertical="center"/>
    </xf>
    <xf numFmtId="188" fontId="0" fillId="3" borderId="25" xfId="0" applyNumberFormat="1" applyFill="1" applyBorder="1" applyAlignment="1">
      <alignment horizontal="center" vertical="center"/>
    </xf>
    <xf numFmtId="188" fontId="0" fillId="3" borderId="26" xfId="0" applyNumberFormat="1" applyFill="1" applyBorder="1" applyAlignment="1">
      <alignment horizontal="center" vertical="center"/>
    </xf>
    <xf numFmtId="188" fontId="0" fillId="3" borderId="27" xfId="0" applyNumberFormat="1" applyFill="1" applyBorder="1" applyAlignment="1">
      <alignment horizontal="center" vertical="center"/>
    </xf>
    <xf numFmtId="188" fontId="0" fillId="0" borderId="1" xfId="0" applyNumberFormat="1" applyBorder="1" applyAlignment="1">
      <alignment horizontal="center" vertical="center" wrapText="1"/>
    </xf>
    <xf numFmtId="188" fontId="12" fillId="0" borderId="1" xfId="0" applyNumberFormat="1" applyFont="1" applyBorder="1" applyAlignment="1">
      <alignment horizontal="center" vertical="center"/>
    </xf>
    <xf numFmtId="188" fontId="0" fillId="2" borderId="14" xfId="0" applyNumberFormat="1" applyFill="1" applyBorder="1" applyAlignment="1">
      <alignment horizontal="center" vertical="center"/>
    </xf>
    <xf numFmtId="188" fontId="0" fillId="2" borderId="11" xfId="0" applyNumberFormat="1" applyFill="1" applyBorder="1" applyAlignment="1">
      <alignment horizontal="center" vertical="center" wrapText="1"/>
    </xf>
    <xf numFmtId="188" fontId="0" fillId="3" borderId="14" xfId="0" applyNumberFormat="1" applyFill="1" applyBorder="1" applyAlignment="1">
      <alignment horizontal="center" vertical="center"/>
    </xf>
    <xf numFmtId="188" fontId="0" fillId="0" borderId="3" xfId="0" applyNumberFormat="1" applyBorder="1" applyAlignment="1">
      <alignment horizontal="center" vertical="center"/>
    </xf>
    <xf numFmtId="188" fontId="0" fillId="0" borderId="11" xfId="0" applyNumberFormat="1" applyBorder="1" applyAlignment="1">
      <alignment horizontal="center" vertical="center"/>
    </xf>
    <xf numFmtId="188" fontId="0" fillId="0" borderId="2" xfId="0" applyNumberFormat="1" applyBorder="1" applyAlignment="1">
      <alignment horizontal="center" vertical="center"/>
    </xf>
    <xf numFmtId="188" fontId="0" fillId="3" borderId="4" xfId="0" applyNumberFormat="1" applyFill="1" applyBorder="1" applyAlignment="1">
      <alignment horizontal="center" vertical="center"/>
    </xf>
    <xf numFmtId="188" fontId="0" fillId="0" borderId="19" xfId="0" applyNumberFormat="1" applyBorder="1" applyAlignment="1">
      <alignment horizontal="center" vertical="center"/>
    </xf>
    <xf numFmtId="188" fontId="0" fillId="3" borderId="6" xfId="0" applyNumberFormat="1" applyFill="1" applyBorder="1" applyAlignment="1">
      <alignment horizontal="center" vertical="center"/>
    </xf>
    <xf numFmtId="188" fontId="0" fillId="0" borderId="9" xfId="0" applyNumberFormat="1" applyBorder="1" applyAlignment="1">
      <alignment horizontal="center" vertical="center"/>
    </xf>
    <xf numFmtId="188" fontId="0" fillId="0" borderId="8" xfId="0" applyNumberFormat="1" applyBorder="1" applyAlignment="1">
      <alignment horizontal="center" vertical="center"/>
    </xf>
    <xf numFmtId="188" fontId="0" fillId="0" borderId="10" xfId="0" applyNumberFormat="1" applyBorder="1" applyAlignment="1">
      <alignment horizontal="center" vertical="center"/>
    </xf>
    <xf numFmtId="188" fontId="0" fillId="0" borderId="13" xfId="0" applyNumberFormat="1" applyBorder="1" applyAlignment="1">
      <alignment horizontal="center" vertical="center"/>
    </xf>
    <xf numFmtId="188" fontId="0" fillId="0" borderId="10" xfId="0" applyNumberFormat="1" applyBorder="1" applyAlignment="1">
      <alignment horizontal="center" vertical="center" wrapText="1"/>
    </xf>
    <xf numFmtId="188" fontId="0" fillId="0" borderId="12" xfId="0" applyNumberFormat="1" applyBorder="1" applyAlignment="1">
      <alignment horizontal="center" vertical="center" wrapText="1"/>
    </xf>
    <xf numFmtId="188" fontId="0" fillId="0" borderId="1" xfId="0" applyNumberFormat="1" applyBorder="1" applyAlignment="1">
      <alignment vertical="center" wrapText="1"/>
    </xf>
    <xf numFmtId="188" fontId="0" fillId="2" borderId="3" xfId="0" applyNumberFormat="1" applyFill="1" applyBorder="1" applyAlignment="1">
      <alignment vertical="center" wrapText="1"/>
    </xf>
    <xf numFmtId="188" fontId="0" fillId="20" borderId="3" xfId="0" applyNumberFormat="1" applyFill="1" applyBorder="1" applyAlignment="1">
      <alignment horizontal="center" vertical="center" wrapText="1"/>
    </xf>
    <xf numFmtId="188" fontId="0" fillId="21" borderId="3" xfId="0" applyNumberFormat="1" applyFill="1" applyBorder="1" applyAlignment="1">
      <alignment horizontal="center" vertical="center"/>
    </xf>
    <xf numFmtId="188" fontId="0" fillId="21" borderId="11" xfId="0" applyNumberFormat="1" applyFill="1" applyBorder="1" applyAlignment="1">
      <alignment horizontal="center" vertical="center"/>
    </xf>
    <xf numFmtId="188" fontId="0" fillId="21" borderId="9" xfId="0" applyNumberFormat="1" applyFill="1" applyBorder="1" applyAlignment="1">
      <alignment horizontal="center" vertical="center"/>
    </xf>
    <xf numFmtId="188" fontId="0" fillId="0" borderId="12" xfId="0" applyNumberFormat="1" applyBorder="1" applyAlignment="1">
      <alignment horizontal="center" vertical="center"/>
    </xf>
    <xf numFmtId="188" fontId="0" fillId="2" borderId="0" xfId="0" applyNumberFormat="1" applyFill="1" applyAlignment="1">
      <alignment horizontal="center" vertical="center" wrapText="1"/>
    </xf>
    <xf numFmtId="188" fontId="0" fillId="3" borderId="0" xfId="0" applyNumberFormat="1" applyFill="1" applyAlignment="1">
      <alignment horizontal="center" vertical="center"/>
    </xf>
    <xf numFmtId="188" fontId="0" fillId="3" borderId="28" xfId="0" applyNumberFormat="1" applyFill="1" applyBorder="1" applyAlignment="1">
      <alignment horizontal="center" vertical="center"/>
    </xf>
    <xf numFmtId="188" fontId="0" fillId="3" borderId="7" xfId="0" applyNumberFormat="1" applyFill="1" applyBorder="1" applyAlignment="1">
      <alignment horizontal="center" vertical="center"/>
    </xf>
    <xf numFmtId="188" fontId="0" fillId="0" borderId="14" xfId="0" applyNumberFormat="1" applyBorder="1" applyAlignment="1">
      <alignment horizontal="center" vertical="center"/>
    </xf>
    <xf numFmtId="188" fontId="0" fillId="0" borderId="6" xfId="0" applyNumberFormat="1" applyBorder="1" applyAlignment="1">
      <alignment horizontal="center" vertical="center"/>
    </xf>
    <xf numFmtId="188" fontId="0" fillId="2" borderId="1" xfId="0" applyNumberFormat="1" applyFill="1" applyBorder="1" applyAlignment="1">
      <alignment horizontal="center" vertical="center"/>
    </xf>
    <xf numFmtId="188" fontId="0" fillId="2" borderId="1" xfId="0" applyNumberFormat="1" applyFill="1" applyBorder="1" applyAlignment="1">
      <alignment horizontal="center" vertical="center" wrapText="1"/>
    </xf>
    <xf numFmtId="188" fontId="0" fillId="3" borderId="1" xfId="0" applyNumberFormat="1" applyFill="1" applyBorder="1" applyAlignment="1">
      <alignment horizontal="center" vertical="center"/>
    </xf>
    <xf numFmtId="188" fontId="40" fillId="0" borderId="29" xfId="0" applyNumberFormat="1" applyFont="1" applyBorder="1" applyAlignment="1">
      <alignment horizontal="center" vertical="center"/>
    </xf>
    <xf numFmtId="188" fontId="40" fillId="0" borderId="30" xfId="0" applyNumberFormat="1" applyFont="1" applyBorder="1" applyAlignment="1">
      <alignment horizontal="center" vertical="center"/>
    </xf>
    <xf numFmtId="188" fontId="0" fillId="0" borderId="31" xfId="0" applyNumberForma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188" fontId="0" fillId="0" borderId="31" xfId="0" applyNumberFormat="1" applyBorder="1" applyAlignment="1">
      <alignment horizontal="center" vertical="center" wrapText="1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188" fontId="0" fillId="2" borderId="5" xfId="0" applyNumberForma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88" fontId="0" fillId="2" borderId="5" xfId="0" applyNumberFormat="1" applyFill="1" applyBorder="1" applyAlignment="1">
      <alignment horizontal="center" vertical="center" wrapText="1"/>
    </xf>
    <xf numFmtId="188" fontId="0" fillId="3" borderId="5" xfId="0" applyNumberFormat="1" applyFill="1" applyBorder="1" applyAlignment="1">
      <alignment horizontal="center" vertical="center"/>
    </xf>
    <xf numFmtId="181" fontId="0" fillId="0" borderId="0" xfId="11" applyNumberFormat="1" applyAlignment="1">
      <alignment vertical="center"/>
    </xf>
    <xf numFmtId="188" fontId="0" fillId="3" borderId="35" xfId="0" applyNumberFormat="1" applyFill="1" applyBorder="1" applyAlignment="1">
      <alignment horizontal="center" vertical="center"/>
    </xf>
    <xf numFmtId="188" fontId="0" fillId="3" borderId="36" xfId="0" applyNumberFormat="1" applyFill="1" applyBorder="1" applyAlignment="1">
      <alignment horizontal="center" vertical="center"/>
    </xf>
    <xf numFmtId="185" fontId="0" fillId="0" borderId="1" xfId="0" applyNumberFormat="1" applyBorder="1" applyAlignment="1">
      <alignment vertical="center"/>
    </xf>
    <xf numFmtId="188" fontId="0" fillId="0" borderId="37" xfId="0" applyNumberFormat="1" applyBorder="1" applyAlignment="1">
      <alignment horizontal="center" vertical="center"/>
    </xf>
    <xf numFmtId="188" fontId="0" fillId="3" borderId="2" xfId="0" applyNumberFormat="1" applyFill="1" applyBorder="1" applyAlignment="1">
      <alignment horizontal="center" vertical="center"/>
    </xf>
    <xf numFmtId="188" fontId="0" fillId="0" borderId="38" xfId="0" applyNumberFormat="1" applyBorder="1" applyAlignment="1">
      <alignment horizontal="center" vertical="center"/>
    </xf>
    <xf numFmtId="188" fontId="0" fillId="0" borderId="39" xfId="0" applyNumberFormat="1" applyBorder="1" applyAlignment="1">
      <alignment horizontal="center" vertical="center"/>
    </xf>
    <xf numFmtId="188" fontId="0" fillId="0" borderId="40" xfId="0" applyNumberFormat="1" applyBorder="1" applyAlignment="1">
      <alignment horizontal="center" vertical="center"/>
    </xf>
    <xf numFmtId="0" fontId="41" fillId="22" borderId="1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 wrapText="1"/>
    </xf>
    <xf numFmtId="0" fontId="0" fillId="23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4" borderId="0" xfId="0" applyFill="1" applyAlignment="1">
      <alignment vertical="center"/>
    </xf>
    <xf numFmtId="187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87" fontId="0" fillId="0" borderId="0" xfId="0" applyNumberFormat="1" applyAlignment="1">
      <alignment vertical="center"/>
    </xf>
    <xf numFmtId="0" fontId="42" fillId="0" borderId="0" xfId="0" applyFont="1" applyAlignment="1">
      <alignment vertical="center"/>
    </xf>
    <xf numFmtId="0" fontId="4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78" fontId="22" fillId="0" borderId="0" xfId="0" applyNumberFormat="1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13" fillId="0" borderId="0" xfId="0" applyFont="1" applyAlignment="1">
      <alignment vertical="center"/>
    </xf>
    <xf numFmtId="179" fontId="0" fillId="0" borderId="0" xfId="0" applyNumberFormat="1" applyAlignment="1">
      <alignment horizontal="center" vertical="center"/>
    </xf>
    <xf numFmtId="10" fontId="0" fillId="0" borderId="0" xfId="11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41" fillId="22" borderId="1" xfId="0" applyFont="1" applyFill="1" applyBorder="1" applyAlignment="1">
      <alignment horizontal="center" vertical="center"/>
    </xf>
    <xf numFmtId="14" fontId="41" fillId="8" borderId="14" xfId="10" applyNumberFormat="1" applyFont="1" applyFill="1" applyBorder="1" applyAlignment="1">
      <alignment horizontal="center" vertical="center"/>
    </xf>
    <xf numFmtId="0" fontId="41" fillId="8" borderId="28" xfId="10" applyFont="1" applyFill="1" applyBorder="1" applyAlignment="1">
      <alignment horizontal="center" vertical="center"/>
    </xf>
    <xf numFmtId="0" fontId="41" fillId="8" borderId="2" xfId="10" applyFont="1" applyFill="1" applyBorder="1" applyAlignment="1">
      <alignment horizontal="center" vertical="center"/>
    </xf>
    <xf numFmtId="187" fontId="43" fillId="22" borderId="1" xfId="0" applyNumberFormat="1" applyFont="1" applyFill="1" applyBorder="1" applyAlignment="1">
      <alignment horizontal="center" vertical="center"/>
    </xf>
    <xf numFmtId="14" fontId="41" fillId="8" borderId="6" xfId="10" applyNumberFormat="1" applyFont="1" applyFill="1" applyBorder="1" applyAlignment="1">
      <alignment horizontal="center" vertical="center"/>
    </xf>
    <xf numFmtId="0" fontId="41" fillId="8" borderId="7" xfId="10" applyFont="1" applyFill="1" applyBorder="1" applyAlignment="1">
      <alignment horizontal="center" vertical="center"/>
    </xf>
    <xf numFmtId="0" fontId="41" fillId="8" borderId="8" xfId="1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vertical="center"/>
    </xf>
    <xf numFmtId="14" fontId="12" fillId="0" borderId="1" xfId="0" applyNumberFormat="1" applyFont="1" applyBorder="1" applyAlignment="1">
      <alignment horizontal="center" vertical="center" wrapText="1"/>
    </xf>
    <xf numFmtId="187" fontId="12" fillId="0" borderId="1" xfId="0" applyNumberFormat="1" applyFont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 wrapText="1"/>
    </xf>
    <xf numFmtId="0" fontId="0" fillId="23" borderId="41" xfId="0" applyFill="1" applyBorder="1" applyAlignment="1">
      <alignment horizontal="center" vertical="center"/>
    </xf>
    <xf numFmtId="14" fontId="0" fillId="23" borderId="9" xfId="0" applyNumberFormat="1" applyFill="1" applyBorder="1" applyAlignment="1">
      <alignment horizontal="center" vertical="center"/>
    </xf>
    <xf numFmtId="20" fontId="0" fillId="23" borderId="9" xfId="0" applyNumberFormat="1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187" fontId="0" fillId="23" borderId="9" xfId="0" applyNumberForma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87" fontId="0" fillId="0" borderId="1" xfId="0" applyNumberFormat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vertical="center"/>
    </xf>
    <xf numFmtId="20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87" fontId="0" fillId="0" borderId="1" xfId="0" applyNumberFormat="1" applyFill="1" applyBorder="1" applyAlignment="1">
      <alignment horizontal="center" vertical="center"/>
    </xf>
    <xf numFmtId="1" fontId="43" fillId="22" borderId="1" xfId="0" applyNumberFormat="1" applyFont="1" applyFill="1" applyBorder="1" applyAlignment="1">
      <alignment horizontal="center" vertical="center"/>
    </xf>
    <xf numFmtId="1" fontId="13" fillId="0" borderId="1" xfId="0" applyNumberFormat="1" applyFont="1" applyBorder="1" applyAlignment="1">
      <alignment horizontal="center" vertical="center"/>
    </xf>
    <xf numFmtId="176" fontId="13" fillId="0" borderId="1" xfId="0" applyNumberFormat="1" applyFont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76" fontId="12" fillId="0" borderId="1" xfId="0" applyNumberFormat="1" applyFont="1" applyBorder="1" applyAlignment="1">
      <alignment horizontal="center" vertical="center"/>
    </xf>
    <xf numFmtId="1" fontId="12" fillId="0" borderId="10" xfId="0" applyNumberFormat="1" applyFont="1" applyBorder="1" applyAlignment="1">
      <alignment horizontal="center" vertical="center"/>
    </xf>
    <xf numFmtId="1" fontId="12" fillId="0" borderId="13" xfId="0" applyNumberFormat="1" applyFont="1" applyBorder="1" applyAlignment="1">
      <alignment horizontal="center" vertical="center"/>
    </xf>
    <xf numFmtId="176" fontId="12" fillId="0" borderId="12" xfId="0" applyNumberFormat="1" applyFont="1" applyBorder="1" applyAlignment="1">
      <alignment horizontal="center" vertical="center"/>
    </xf>
    <xf numFmtId="1" fontId="0" fillId="23" borderId="9" xfId="11" applyNumberFormat="1" applyFill="1" applyBorder="1" applyAlignment="1">
      <alignment horizontal="center" vertical="center"/>
    </xf>
    <xf numFmtId="176" fontId="0" fillId="23" borderId="9" xfId="11" applyNumberFormat="1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 vertical="center"/>
    </xf>
    <xf numFmtId="176" fontId="0" fillId="0" borderId="1" xfId="11" applyNumberFormat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176" fontId="0" fillId="0" borderId="1" xfId="11" applyNumberFormat="1" applyFill="1" applyBorder="1" applyAlignment="1">
      <alignment horizontal="center" vertical="center"/>
    </xf>
    <xf numFmtId="187" fontId="43" fillId="24" borderId="1" xfId="0" applyNumberFormat="1" applyFont="1" applyFill="1" applyBorder="1" applyAlignment="1">
      <alignment horizontal="center" vertical="center"/>
    </xf>
    <xf numFmtId="176" fontId="13" fillId="0" borderId="1" xfId="0" applyNumberFormat="1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176" fontId="12" fillId="0" borderId="1" xfId="0" applyNumberFormat="1" applyFont="1" applyBorder="1" applyAlignment="1">
      <alignment horizontal="center" vertical="center" wrapText="1"/>
    </xf>
    <xf numFmtId="1" fontId="12" fillId="0" borderId="12" xfId="0" applyNumberFormat="1" applyFont="1" applyBorder="1" applyAlignment="1">
      <alignment horizontal="center" vertical="center"/>
    </xf>
    <xf numFmtId="176" fontId="12" fillId="0" borderId="10" xfId="0" applyNumberFormat="1" applyFont="1" applyBorder="1" applyAlignment="1">
      <alignment horizontal="center" vertical="center"/>
    </xf>
    <xf numFmtId="176" fontId="12" fillId="0" borderId="13" xfId="0" applyNumberFormat="1" applyFont="1" applyBorder="1" applyAlignment="1">
      <alignment horizontal="center" vertical="center"/>
    </xf>
    <xf numFmtId="182" fontId="12" fillId="0" borderId="13" xfId="0" applyNumberFormat="1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181" fontId="0" fillId="23" borderId="9" xfId="11" applyNumberFormat="1" applyFill="1" applyBorder="1" applyAlignment="1">
      <alignment horizontal="center" vertical="center"/>
    </xf>
    <xf numFmtId="182" fontId="0" fillId="23" borderId="9" xfId="11" applyNumberFormat="1" applyFill="1" applyBorder="1" applyAlignment="1">
      <alignment horizontal="center" vertical="center"/>
    </xf>
    <xf numFmtId="10" fontId="0" fillId="23" borderId="9" xfId="0" applyNumberFormat="1" applyFill="1" applyBorder="1" applyAlignment="1">
      <alignment horizontal="center" vertical="center"/>
    </xf>
    <xf numFmtId="187" fontId="0" fillId="23" borderId="9" xfId="0" applyNumberFormat="1" applyFill="1" applyBorder="1" applyAlignment="1">
      <alignment vertical="center"/>
    </xf>
    <xf numFmtId="10" fontId="0" fillId="23" borderId="9" xfId="11" applyNumberFormat="1" applyFill="1" applyBorder="1" applyAlignment="1">
      <alignment vertical="center"/>
    </xf>
    <xf numFmtId="181" fontId="0" fillId="4" borderId="1" xfId="0" applyNumberFormat="1" applyFill="1" applyBorder="1" applyAlignment="1">
      <alignment horizontal="center" vertical="center"/>
    </xf>
    <xf numFmtId="182" fontId="0" fillId="4" borderId="1" xfId="0" applyNumberFormat="1" applyFill="1" applyBorder="1" applyAlignment="1">
      <alignment horizontal="center" vertical="center"/>
    </xf>
    <xf numFmtId="182" fontId="0" fillId="0" borderId="1" xfId="11" applyNumberFormat="1" applyBorder="1" applyAlignment="1">
      <alignment horizontal="center" vertical="center"/>
    </xf>
    <xf numFmtId="187" fontId="0" fillId="7" borderId="1" xfId="0" applyNumberFormat="1" applyFill="1" applyBorder="1" applyAlignment="1">
      <alignment horizontal="center" vertical="center"/>
    </xf>
    <xf numFmtId="10" fontId="0" fillId="7" borderId="1" xfId="0" applyNumberFormat="1" applyFill="1" applyBorder="1" applyAlignment="1">
      <alignment horizontal="center" vertical="center"/>
    </xf>
    <xf numFmtId="181" fontId="0" fillId="0" borderId="1" xfId="0" applyNumberFormat="1" applyFill="1" applyBorder="1" applyAlignment="1">
      <alignment horizontal="center" vertical="center"/>
    </xf>
    <xf numFmtId="182" fontId="0" fillId="0" borderId="1" xfId="0" applyNumberFormat="1" applyFill="1" applyBorder="1" applyAlignment="1">
      <alignment horizontal="center" vertical="center"/>
    </xf>
    <xf numFmtId="182" fontId="0" fillId="0" borderId="1" xfId="11" applyNumberFormat="1" applyFill="1" applyBorder="1" applyAlignment="1">
      <alignment horizontal="center" vertical="center"/>
    </xf>
    <xf numFmtId="10" fontId="0" fillId="0" borderId="1" xfId="0" applyNumberFormat="1" applyFill="1" applyBorder="1" applyAlignment="1">
      <alignment horizontal="center" vertical="center"/>
    </xf>
    <xf numFmtId="187" fontId="43" fillId="22" borderId="10" xfId="0" applyNumberFormat="1" applyFont="1" applyFill="1" applyBorder="1" applyAlignment="1">
      <alignment horizontal="center" vertical="center"/>
    </xf>
    <xf numFmtId="187" fontId="43" fillId="22" borderId="13" xfId="0" applyNumberFormat="1" applyFont="1" applyFill="1" applyBorder="1" applyAlignment="1">
      <alignment horizontal="center" vertical="center"/>
    </xf>
    <xf numFmtId="0" fontId="45" fillId="0" borderId="10" xfId="0" applyFont="1" applyBorder="1" applyAlignment="1">
      <alignment horizontal="center" vertical="center"/>
    </xf>
    <xf numFmtId="0" fontId="45" fillId="0" borderId="12" xfId="0" applyFont="1" applyBorder="1" applyAlignment="1">
      <alignment horizontal="center" vertical="center"/>
    </xf>
    <xf numFmtId="0" fontId="42" fillId="0" borderId="10" xfId="0" applyFont="1" applyBorder="1" applyAlignment="1">
      <alignment horizontal="center" vertical="center" wrapText="1"/>
    </xf>
    <xf numFmtId="0" fontId="42" fillId="0" borderId="12" xfId="0" applyFont="1" applyBorder="1" applyAlignment="1">
      <alignment horizontal="center" vertical="center" wrapText="1"/>
    </xf>
    <xf numFmtId="189" fontId="12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10" fontId="42" fillId="23" borderId="9" xfId="11" applyNumberFormat="1" applyFont="1" applyFill="1" applyBorder="1" applyAlignment="1">
      <alignment vertical="center"/>
    </xf>
    <xf numFmtId="178" fontId="0" fillId="23" borderId="9" xfId="0" applyNumberFormat="1" applyFill="1" applyBorder="1" applyAlignment="1">
      <alignment horizontal="center" vertical="center"/>
    </xf>
    <xf numFmtId="178" fontId="0" fillId="23" borderId="9" xfId="0" applyNumberFormat="1" applyFill="1" applyBorder="1" applyAlignment="1">
      <alignment vertical="center"/>
    </xf>
    <xf numFmtId="0" fontId="42" fillId="23" borderId="9" xfId="0" applyFont="1" applyFill="1" applyBorder="1" applyAlignment="1">
      <alignment horizontal="center" vertical="center"/>
    </xf>
    <xf numFmtId="178" fontId="42" fillId="23" borderId="9" xfId="0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0" fontId="42" fillId="3" borderId="1" xfId="0" applyNumberFormat="1" applyFont="1" applyFill="1" applyBorder="1" applyAlignment="1">
      <alignment horizontal="center" vertical="center"/>
    </xf>
    <xf numFmtId="189" fontId="0" fillId="0" borderId="1" xfId="0" applyNumberFormat="1" applyBorder="1" applyAlignment="1">
      <alignment vertical="center"/>
    </xf>
    <xf numFmtId="178" fontId="42" fillId="0" borderId="1" xfId="0" applyNumberFormat="1" applyFont="1" applyBorder="1" applyAlignment="1">
      <alignment horizontal="center" vertical="center"/>
    </xf>
    <xf numFmtId="178" fontId="42" fillId="4" borderId="1" xfId="0" applyNumberFormat="1" applyFont="1" applyFill="1" applyBorder="1" applyAlignment="1">
      <alignment horizontal="center" vertical="center"/>
    </xf>
    <xf numFmtId="10" fontId="42" fillId="0" borderId="1" xfId="0" applyNumberFormat="1" applyFont="1" applyFill="1" applyBorder="1" applyAlignment="1">
      <alignment horizontal="center" vertical="center"/>
    </xf>
    <xf numFmtId="178" fontId="0" fillId="0" borderId="1" xfId="0" applyNumberFormat="1" applyFill="1" applyBorder="1" applyAlignment="1">
      <alignment horizontal="center" vertical="center"/>
    </xf>
    <xf numFmtId="189" fontId="0" fillId="0" borderId="1" xfId="0" applyNumberFormat="1" applyFill="1" applyBorder="1" applyAlignment="1">
      <alignment vertical="center"/>
    </xf>
    <xf numFmtId="178" fontId="42" fillId="0" borderId="1" xfId="0" applyNumberFormat="1" applyFont="1" applyFill="1" applyBorder="1" applyAlignment="1">
      <alignment horizontal="center" vertical="center"/>
    </xf>
    <xf numFmtId="187" fontId="43" fillId="25" borderId="1" xfId="0" applyNumberFormat="1" applyFont="1" applyFill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46" fillId="20" borderId="10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horizontal="center" vertical="center" wrapText="1"/>
    </xf>
    <xf numFmtId="176" fontId="0" fillId="23" borderId="9" xfId="0" applyNumberFormat="1" applyFill="1" applyBorder="1" applyAlignment="1">
      <alignment horizontal="center" vertical="center"/>
    </xf>
    <xf numFmtId="0" fontId="22" fillId="23" borderId="9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76" fontId="0" fillId="3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81" fontId="22" fillId="7" borderId="1" xfId="0" applyNumberFormat="1" applyFont="1" applyFill="1" applyBorder="1" applyAlignment="1">
      <alignment horizontal="center" vertical="center"/>
    </xf>
    <xf numFmtId="176" fontId="0" fillId="7" borderId="1" xfId="0" applyNumberForma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181" fontId="22" fillId="0" borderId="1" xfId="0" applyNumberFormat="1" applyFont="1" applyFill="1" applyBorder="1" applyAlignment="1">
      <alignment horizontal="center" vertical="center"/>
    </xf>
    <xf numFmtId="178" fontId="43" fillId="25" borderId="1" xfId="0" applyNumberFormat="1" applyFont="1" applyFill="1" applyBorder="1" applyAlignment="1">
      <alignment horizontal="center" vertical="center"/>
    </xf>
    <xf numFmtId="0" fontId="46" fillId="20" borderId="13" xfId="0" applyFont="1" applyFill="1" applyBorder="1" applyAlignment="1">
      <alignment horizontal="center" vertical="center"/>
    </xf>
    <xf numFmtId="0" fontId="46" fillId="20" borderId="1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 wrapText="1"/>
    </xf>
    <xf numFmtId="178" fontId="22" fillId="3" borderId="3" xfId="0" applyNumberFormat="1" applyFont="1" applyFill="1" applyBorder="1" applyAlignment="1">
      <alignment horizontal="center" vertical="center" wrapText="1"/>
    </xf>
    <xf numFmtId="0" fontId="48" fillId="8" borderId="1" xfId="0" applyFont="1" applyFill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10" fontId="12" fillId="0" borderId="1" xfId="0" applyNumberFormat="1" applyFont="1" applyBorder="1" applyAlignment="1">
      <alignment horizontal="center" vertical="center" wrapText="1"/>
    </xf>
    <xf numFmtId="178" fontId="22" fillId="3" borderId="9" xfId="0" applyNumberFormat="1" applyFont="1" applyFill="1" applyBorder="1" applyAlignment="1">
      <alignment horizontal="center" vertical="center" wrapText="1"/>
    </xf>
    <xf numFmtId="10" fontId="0" fillId="23" borderId="9" xfId="11" applyNumberFormat="1" applyFill="1" applyBorder="1" applyAlignment="1">
      <alignment horizontal="center" vertical="center"/>
    </xf>
    <xf numFmtId="178" fontId="22" fillId="23" borderId="9" xfId="0" applyNumberFormat="1" applyFont="1" applyFill="1" applyBorder="1" applyAlignment="1">
      <alignment horizontal="center" vertical="center"/>
    </xf>
    <xf numFmtId="10" fontId="22" fillId="23" borderId="9" xfId="11" applyNumberFormat="1" applyFont="1" applyFill="1" applyBorder="1" applyAlignment="1">
      <alignment horizontal="center" vertical="center"/>
    </xf>
    <xf numFmtId="178" fontId="0" fillId="23" borderId="9" xfId="11" applyNumberFormat="1" applyFill="1" applyBorder="1" applyAlignment="1">
      <alignment horizontal="center" vertical="center"/>
    </xf>
    <xf numFmtId="10" fontId="0" fillId="8" borderId="1" xfId="11" applyNumberFormat="1" applyFill="1" applyBorder="1" applyAlignment="1">
      <alignment horizontal="center" vertical="center"/>
    </xf>
    <xf numFmtId="10" fontId="0" fillId="4" borderId="1" xfId="11" applyNumberFormat="1" applyFill="1" applyBorder="1" applyAlignment="1">
      <alignment horizontal="center" vertical="center"/>
    </xf>
    <xf numFmtId="178" fontId="5" fillId="8" borderId="1" xfId="11" applyNumberFormat="1" applyFont="1" applyFill="1" applyBorder="1" applyAlignment="1">
      <alignment horizontal="center" vertical="center"/>
    </xf>
    <xf numFmtId="10" fontId="22" fillId="8" borderId="1" xfId="11" applyNumberFormat="1" applyFont="1" applyFill="1" applyBorder="1" applyAlignment="1">
      <alignment horizontal="center" vertical="center"/>
    </xf>
    <xf numFmtId="178" fontId="0" fillId="4" borderId="1" xfId="11" applyNumberFormat="1" applyFill="1" applyBorder="1" applyAlignment="1">
      <alignment horizontal="center" vertical="center"/>
    </xf>
    <xf numFmtId="10" fontId="0" fillId="3" borderId="1" xfId="0" applyNumberFormat="1" applyFill="1" applyBorder="1" applyAlignment="1">
      <alignment horizontal="center" vertical="center"/>
    </xf>
    <xf numFmtId="10" fontId="0" fillId="0" borderId="1" xfId="11" applyNumberFormat="1" applyFill="1" applyBorder="1" applyAlignment="1">
      <alignment horizontal="center" vertical="center"/>
    </xf>
    <xf numFmtId="178" fontId="5" fillId="0" borderId="1" xfId="11" applyNumberFormat="1" applyFont="1" applyFill="1" applyBorder="1" applyAlignment="1">
      <alignment horizontal="center" vertical="center"/>
    </xf>
    <xf numFmtId="10" fontId="22" fillId="0" borderId="1" xfId="11" applyNumberFormat="1" applyFont="1" applyFill="1" applyBorder="1" applyAlignment="1">
      <alignment horizontal="center" vertical="center"/>
    </xf>
    <xf numFmtId="178" fontId="0" fillId="0" borderId="1" xfId="11" applyNumberFormat="1" applyFill="1" applyBorder="1" applyAlignment="1">
      <alignment horizontal="center" vertical="center"/>
    </xf>
    <xf numFmtId="10" fontId="0" fillId="8" borderId="1" xfId="0" applyNumberFormat="1" applyFill="1" applyBorder="1" applyAlignment="1">
      <alignment horizontal="center" vertical="center"/>
    </xf>
    <xf numFmtId="187" fontId="43" fillId="22" borderId="13" xfId="0" applyNumberFormat="1" applyFont="1" applyFill="1" applyBorder="1" applyAlignment="1">
      <alignment vertical="center"/>
    </xf>
    <xf numFmtId="187" fontId="43" fillId="22" borderId="12" xfId="0" applyNumberFormat="1" applyFont="1" applyFill="1" applyBorder="1" applyAlignment="1">
      <alignment vertical="center"/>
    </xf>
    <xf numFmtId="0" fontId="41" fillId="24" borderId="1" xfId="0" applyFont="1" applyFill="1" applyBorder="1" applyAlignment="1">
      <alignment horizontal="center" vertical="center"/>
    </xf>
    <xf numFmtId="0" fontId="41" fillId="22" borderId="10" xfId="0" applyFont="1" applyFill="1" applyBorder="1" applyAlignment="1">
      <alignment vertical="center"/>
    </xf>
    <xf numFmtId="0" fontId="41" fillId="22" borderId="13" xfId="0" applyFont="1" applyFill="1" applyBorder="1" applyAlignment="1">
      <alignment horizontal="center" vertical="center"/>
    </xf>
    <xf numFmtId="0" fontId="49" fillId="26" borderId="13" xfId="0" applyFont="1" applyFill="1" applyBorder="1" applyAlignment="1">
      <alignment vertical="center"/>
    </xf>
    <xf numFmtId="0" fontId="49" fillId="26" borderId="12" xfId="0" applyFont="1" applyFill="1" applyBorder="1" applyAlignment="1">
      <alignment vertical="center"/>
    </xf>
    <xf numFmtId="0" fontId="49" fillId="26" borderId="1" xfId="0" applyFont="1" applyFill="1" applyBorder="1" applyAlignment="1">
      <alignment horizontal="center" vertical="center"/>
    </xf>
    <xf numFmtId="181" fontId="0" fillId="0" borderId="10" xfId="0" applyNumberFormat="1" applyBorder="1" applyAlignment="1">
      <alignment horizontal="center" vertical="center" wrapText="1"/>
    </xf>
    <xf numFmtId="181" fontId="0" fillId="0" borderId="12" xfId="0" applyNumberFormat="1" applyBorder="1" applyAlignment="1">
      <alignment horizontal="center" vertical="center" wrapText="1"/>
    </xf>
    <xf numFmtId="0" fontId="50" fillId="0" borderId="1" xfId="0" applyFont="1" applyBorder="1" applyAlignment="1">
      <alignment horizontal="center" vertical="center" wrapText="1"/>
    </xf>
    <xf numFmtId="181" fontId="0" fillId="0" borderId="1" xfId="0" applyNumberFormat="1" applyBorder="1" applyAlignment="1">
      <alignment horizontal="center" vertical="center" wrapText="1"/>
    </xf>
    <xf numFmtId="181" fontId="0" fillId="23" borderId="9" xfId="0" applyNumberFormat="1" applyFill="1" applyBorder="1" applyAlignment="1">
      <alignment horizontal="center" vertical="center"/>
    </xf>
    <xf numFmtId="181" fontId="0" fillId="7" borderId="1" xfId="0" applyNumberFormat="1" applyFill="1" applyBorder="1" applyAlignment="1">
      <alignment horizontal="center" vertical="center"/>
    </xf>
    <xf numFmtId="181" fontId="0" fillId="3" borderId="1" xfId="0" applyNumberFormat="1" applyFill="1" applyBorder="1" applyAlignment="1">
      <alignment horizontal="center" vertical="center"/>
    </xf>
    <xf numFmtId="178" fontId="0" fillId="0" borderId="1" xfId="0" applyNumberFormat="1" applyBorder="1" applyAlignment="1">
      <alignment vertical="center"/>
    </xf>
    <xf numFmtId="178" fontId="2" fillId="3" borderId="1" xfId="0" applyNumberFormat="1" applyFont="1" applyFill="1" applyBorder="1" applyAlignment="1">
      <alignment horizontal="center" vertical="center"/>
    </xf>
    <xf numFmtId="10" fontId="0" fillId="0" borderId="9" xfId="0" applyNumberFormat="1" applyFill="1" applyBorder="1" applyAlignment="1">
      <alignment horizontal="center" vertical="center"/>
    </xf>
    <xf numFmtId="178" fontId="0" fillId="0" borderId="1" xfId="0" applyNumberFormat="1" applyFill="1" applyBorder="1" applyAlignment="1">
      <alignment vertical="center"/>
    </xf>
    <xf numFmtId="178" fontId="2" fillId="0" borderId="1" xfId="0" applyNumberFormat="1" applyFont="1" applyFill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78" fontId="47" fillId="0" borderId="1" xfId="0" applyNumberFormat="1" applyFont="1" applyBorder="1" applyAlignment="1">
      <alignment horizontal="center" vertical="center" wrapText="1"/>
    </xf>
    <xf numFmtId="178" fontId="1" fillId="23" borderId="4" xfId="0" applyNumberFormat="1" applyFont="1" applyFill="1" applyBorder="1" applyAlignment="1">
      <alignment horizontal="center" vertical="center"/>
    </xf>
    <xf numFmtId="178" fontId="51" fillId="3" borderId="1" xfId="0" applyNumberFormat="1" applyFont="1" applyFill="1" applyBorder="1" applyAlignment="1">
      <alignment horizontal="center" vertical="center"/>
    </xf>
    <xf numFmtId="178" fontId="1" fillId="0" borderId="14" xfId="0" applyNumberFormat="1" applyFont="1" applyBorder="1" applyAlignment="1">
      <alignment horizontal="center" vertical="center"/>
    </xf>
    <xf numFmtId="178" fontId="51" fillId="0" borderId="1" xfId="0" applyNumberFormat="1" applyFont="1" applyFill="1" applyBorder="1" applyAlignment="1">
      <alignment horizontal="center" vertical="center"/>
    </xf>
    <xf numFmtId="178" fontId="1" fillId="0" borderId="14" xfId="0" applyNumberFormat="1" applyFont="1" applyFill="1" applyBorder="1" applyAlignment="1">
      <alignment horizontal="center" vertical="center"/>
    </xf>
    <xf numFmtId="0" fontId="41" fillId="22" borderId="12" xfId="0" applyFont="1" applyFill="1" applyBorder="1" applyAlignment="1">
      <alignment horizontal="center" vertical="center"/>
    </xf>
    <xf numFmtId="0" fontId="11" fillId="22" borderId="10" xfId="0" applyFont="1" applyFill="1" applyBorder="1" applyAlignment="1">
      <alignment horizontal="center" vertical="center" wrapText="1"/>
    </xf>
    <xf numFmtId="0" fontId="11" fillId="22" borderId="12" xfId="0" applyFont="1" applyFill="1" applyBorder="1" applyAlignment="1">
      <alignment horizontal="center" vertical="center" wrapText="1"/>
    </xf>
    <xf numFmtId="187" fontId="43" fillId="24" borderId="10" xfId="0" applyNumberFormat="1" applyFont="1" applyFill="1" applyBorder="1" applyAlignment="1">
      <alignment horizontal="center" vertical="center"/>
    </xf>
    <xf numFmtId="187" fontId="43" fillId="24" borderId="13" xfId="0" applyNumberFormat="1" applyFont="1" applyFill="1" applyBorder="1" applyAlignment="1">
      <alignment horizontal="center" vertical="center"/>
    </xf>
    <xf numFmtId="9" fontId="13" fillId="0" borderId="1" xfId="0" applyNumberFormat="1" applyFont="1" applyBorder="1" applyAlignment="1">
      <alignment horizontal="center" vertical="center"/>
    </xf>
    <xf numFmtId="179" fontId="16" fillId="0" borderId="10" xfId="0" applyNumberFormat="1" applyFont="1" applyBorder="1" applyAlignment="1">
      <alignment horizontal="center" vertical="center"/>
    </xf>
    <xf numFmtId="179" fontId="16" fillId="0" borderId="13" xfId="0" applyNumberFormat="1" applyFont="1" applyBorder="1" applyAlignment="1">
      <alignment horizontal="center" vertical="center"/>
    </xf>
    <xf numFmtId="0" fontId="29" fillId="4" borderId="1" xfId="0" applyFont="1" applyFill="1" applyBorder="1" applyAlignment="1">
      <alignment horizontal="center" vertical="center" wrapText="1"/>
    </xf>
    <xf numFmtId="178" fontId="13" fillId="0" borderId="1" xfId="0" applyNumberFormat="1" applyFont="1" applyBorder="1" applyAlignment="1">
      <alignment horizontal="center" vertical="center" wrapText="1"/>
    </xf>
    <xf numFmtId="182" fontId="0" fillId="0" borderId="1" xfId="0" applyNumberFormat="1" applyBorder="1" applyAlignment="1">
      <alignment horizontal="center" vertical="center" wrapText="1"/>
    </xf>
    <xf numFmtId="178" fontId="12" fillId="0" borderId="1" xfId="0" applyNumberFormat="1" applyFont="1" applyBorder="1" applyAlignment="1">
      <alignment horizontal="center" vertical="center" wrapText="1"/>
    </xf>
    <xf numFmtId="182" fontId="0" fillId="23" borderId="9" xfId="0" applyNumberFormat="1" applyFill="1" applyBorder="1" applyAlignment="1">
      <alignment horizontal="center" vertical="center"/>
    </xf>
    <xf numFmtId="0" fontId="0" fillId="23" borderId="9" xfId="0" applyFill="1" applyBorder="1" applyAlignment="1">
      <alignment vertical="center"/>
    </xf>
    <xf numFmtId="176" fontId="0" fillId="8" borderId="9" xfId="0" applyNumberFormat="1" applyFill="1" applyBorder="1" applyAlignment="1">
      <alignment horizontal="center" vertical="center"/>
    </xf>
    <xf numFmtId="187" fontId="0" fillId="0" borderId="1" xfId="0" applyNumberFormat="1" applyBorder="1" applyAlignment="1">
      <alignment vertical="center"/>
    </xf>
    <xf numFmtId="187" fontId="0" fillId="4" borderId="1" xfId="0" applyNumberFormat="1" applyFill="1" applyBorder="1" applyAlignment="1">
      <alignment vertical="center"/>
    </xf>
    <xf numFmtId="20" fontId="0" fillId="4" borderId="1" xfId="0" applyNumberFormat="1" applyFill="1" applyBorder="1" applyAlignment="1">
      <alignment vertical="center"/>
    </xf>
    <xf numFmtId="176" fontId="0" fillId="0" borderId="9" xfId="0" applyNumberFormat="1" applyFill="1" applyBorder="1" applyAlignment="1">
      <alignment horizontal="center" vertical="center"/>
    </xf>
    <xf numFmtId="187" fontId="0" fillId="0" borderId="1" xfId="0" applyNumberFormat="1" applyFill="1" applyBorder="1" applyAlignment="1">
      <alignment vertical="center"/>
    </xf>
    <xf numFmtId="20" fontId="0" fillId="0" borderId="1" xfId="0" applyNumberFormat="1" applyFill="1" applyBorder="1" applyAlignment="1">
      <alignment vertical="center"/>
    </xf>
    <xf numFmtId="184" fontId="13" fillId="0" borderId="1" xfId="0" applyNumberFormat="1" applyFont="1" applyBorder="1" applyAlignment="1">
      <alignment horizontal="center" vertical="center" wrapText="1"/>
    </xf>
    <xf numFmtId="184" fontId="12" fillId="0" borderId="1" xfId="0" applyNumberFormat="1" applyFont="1" applyBorder="1" applyAlignment="1">
      <alignment horizontal="center" vertical="center" wrapText="1"/>
    </xf>
    <xf numFmtId="184" fontId="0" fillId="23" borderId="9" xfId="0" applyNumberFormat="1" applyFill="1" applyBorder="1" applyAlignment="1">
      <alignment horizontal="center" vertical="center"/>
    </xf>
    <xf numFmtId="189" fontId="0" fillId="23" borderId="9" xfId="0" applyNumberFormat="1" applyFill="1" applyBorder="1" applyAlignment="1">
      <alignment horizontal="center" vertical="center"/>
    </xf>
    <xf numFmtId="179" fontId="16" fillId="0" borderId="12" xfId="0" applyNumberFormat="1" applyFont="1" applyBorder="1" applyAlignment="1">
      <alignment horizontal="center" vertical="center"/>
    </xf>
    <xf numFmtId="179" fontId="13" fillId="0" borderId="10" xfId="0" applyNumberFormat="1" applyFont="1" applyBorder="1" applyAlignment="1">
      <alignment horizontal="center" vertical="center"/>
    </xf>
    <xf numFmtId="179" fontId="13" fillId="0" borderId="13" xfId="0" applyNumberFormat="1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 wrapText="1"/>
    </xf>
    <xf numFmtId="178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178" fontId="24" fillId="0" borderId="1" xfId="0" applyNumberFormat="1" applyFont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center" vertical="center" wrapText="1"/>
    </xf>
    <xf numFmtId="178" fontId="28" fillId="0" borderId="1" xfId="0" applyNumberFormat="1" applyFont="1" applyBorder="1" applyAlignment="1">
      <alignment horizontal="center" vertical="center" wrapText="1"/>
    </xf>
    <xf numFmtId="178" fontId="0" fillId="23" borderId="4" xfId="0" applyNumberFormat="1" applyFill="1" applyBorder="1" applyAlignment="1">
      <alignment horizontal="center" vertical="center"/>
    </xf>
    <xf numFmtId="178" fontId="52" fillId="23" borderId="4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13" fillId="4" borderId="1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187" fontId="43" fillId="24" borderId="12" xfId="0" applyNumberFormat="1" applyFont="1" applyFill="1" applyBorder="1" applyAlignment="1">
      <alignment horizontal="center" vertical="center"/>
    </xf>
    <xf numFmtId="179" fontId="13" fillId="0" borderId="12" xfId="0" applyNumberFormat="1" applyFont="1" applyBorder="1" applyAlignment="1">
      <alignment horizontal="center" vertical="center"/>
    </xf>
    <xf numFmtId="176" fontId="13" fillId="0" borderId="10" xfId="0" applyNumberFormat="1" applyFont="1" applyBorder="1" applyAlignment="1">
      <alignment horizontal="center" vertical="center"/>
    </xf>
    <xf numFmtId="176" fontId="13" fillId="0" borderId="13" xfId="0" applyNumberFormat="1" applyFont="1" applyBorder="1" applyAlignment="1">
      <alignment horizontal="center" vertical="center"/>
    </xf>
    <xf numFmtId="176" fontId="13" fillId="0" borderId="12" xfId="0" applyNumberFormat="1" applyFont="1" applyBorder="1" applyAlignment="1">
      <alignment horizontal="center" vertical="center"/>
    </xf>
    <xf numFmtId="179" fontId="35" fillId="0" borderId="1" xfId="0" applyNumberFormat="1" applyFont="1" applyBorder="1" applyAlignment="1">
      <alignment horizontal="center" vertical="center" wrapText="1"/>
    </xf>
    <xf numFmtId="179" fontId="12" fillId="0" borderId="1" xfId="0" applyNumberFormat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9" fontId="0" fillId="23" borderId="1" xfId="0" applyNumberFormat="1" applyFill="1" applyBorder="1" applyAlignment="1">
      <alignment horizontal="center" vertical="center"/>
    </xf>
    <xf numFmtId="179" fontId="0" fillId="8" borderId="1" xfId="0" applyNumberFormat="1" applyFill="1" applyBorder="1" applyAlignment="1">
      <alignment horizontal="center" vertical="center"/>
    </xf>
    <xf numFmtId="9" fontId="0" fillId="0" borderId="12" xfId="0" applyNumberFormat="1" applyBorder="1" applyAlignment="1">
      <alignment horizontal="center" vertical="center"/>
    </xf>
    <xf numFmtId="179" fontId="0" fillId="0" borderId="1" xfId="0" applyNumberFormat="1" applyFill="1" applyBorder="1" applyAlignment="1">
      <alignment horizontal="center" vertical="center"/>
    </xf>
    <xf numFmtId="9" fontId="0" fillId="0" borderId="12" xfId="0" applyNumberFormat="1" applyFill="1" applyBorder="1" applyAlignment="1">
      <alignment horizontal="center" vertical="center"/>
    </xf>
    <xf numFmtId="181" fontId="0" fillId="0" borderId="1" xfId="11" applyNumberFormat="1" applyFill="1" applyBorder="1" applyAlignment="1">
      <alignment horizontal="center" vertical="center"/>
    </xf>
    <xf numFmtId="187" fontId="43" fillId="22" borderId="12" xfId="0" applyNumberFormat="1" applyFont="1" applyFill="1" applyBorder="1" applyAlignment="1">
      <alignment horizontal="center" vertical="center"/>
    </xf>
    <xf numFmtId="0" fontId="41" fillId="22" borderId="10" xfId="0" applyFont="1" applyFill="1" applyBorder="1" applyAlignment="1">
      <alignment horizontal="center" vertical="center"/>
    </xf>
    <xf numFmtId="0" fontId="53" fillId="0" borderId="1" xfId="0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wrapText="1"/>
    </xf>
    <xf numFmtId="184" fontId="54" fillId="0" borderId="1" xfId="0" applyNumberFormat="1" applyFont="1" applyBorder="1" applyAlignment="1">
      <alignment horizontal="center" wrapText="1"/>
    </xf>
    <xf numFmtId="9" fontId="0" fillId="23" borderId="9" xfId="0" applyNumberFormat="1" applyFill="1" applyBorder="1" applyAlignment="1">
      <alignment horizontal="center" vertical="center"/>
    </xf>
    <xf numFmtId="10" fontId="41" fillId="22" borderId="10" xfId="0" applyNumberFormat="1" applyFont="1" applyFill="1" applyBorder="1" applyAlignment="1">
      <alignment horizontal="center" vertical="center"/>
    </xf>
    <xf numFmtId="10" fontId="41" fillId="22" borderId="13" xfId="0" applyNumberFormat="1" applyFont="1" applyFill="1" applyBorder="1" applyAlignment="1">
      <alignment horizontal="center" vertical="center"/>
    </xf>
    <xf numFmtId="10" fontId="41" fillId="22" borderId="12" xfId="0" applyNumberFormat="1" applyFont="1" applyFill="1" applyBorder="1" applyAlignment="1">
      <alignment horizontal="center" vertical="center"/>
    </xf>
    <xf numFmtId="10" fontId="13" fillId="0" borderId="10" xfId="0" applyNumberFormat="1" applyFont="1" applyBorder="1" applyAlignment="1">
      <alignment vertical="center"/>
    </xf>
    <xf numFmtId="10" fontId="13" fillId="0" borderId="13" xfId="0" applyNumberFormat="1" applyFont="1" applyBorder="1" applyAlignment="1">
      <alignment vertical="center"/>
    </xf>
    <xf numFmtId="10" fontId="13" fillId="0" borderId="12" xfId="0" applyNumberFormat="1" applyFont="1" applyBorder="1" applyAlignment="1">
      <alignment vertical="center"/>
    </xf>
    <xf numFmtId="0" fontId="13" fillId="0" borderId="10" xfId="0" applyFont="1" applyBorder="1" applyAlignment="1">
      <alignment horizontal="center" vertical="center" wrapText="1"/>
    </xf>
    <xf numFmtId="10" fontId="12" fillId="0" borderId="6" xfId="0" applyNumberFormat="1" applyFont="1" applyBorder="1" applyAlignment="1">
      <alignment horizontal="center" vertical="center" wrapText="1"/>
    </xf>
    <xf numFmtId="10" fontId="12" fillId="0" borderId="7" xfId="0" applyNumberFormat="1" applyFont="1" applyBorder="1" applyAlignment="1">
      <alignment horizontal="center" vertical="center" wrapText="1"/>
    </xf>
    <xf numFmtId="10" fontId="12" fillId="0" borderId="8" xfId="0" applyNumberFormat="1" applyFont="1" applyBorder="1" applyAlignment="1">
      <alignment horizontal="center" vertical="center" wrapText="1"/>
    </xf>
    <xf numFmtId="10" fontId="54" fillId="0" borderId="1" xfId="0" applyNumberFormat="1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vertical="center" wrapText="1"/>
    </xf>
    <xf numFmtId="180" fontId="0" fillId="23" borderId="9" xfId="0" applyNumberFormat="1" applyFill="1" applyBorder="1" applyAlignment="1">
      <alignment horizontal="center" vertical="center"/>
    </xf>
    <xf numFmtId="0" fontId="13" fillId="0" borderId="13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10" fontId="54" fillId="0" borderId="1" xfId="11" applyNumberFormat="1" applyFont="1" applyBorder="1" applyAlignment="1">
      <alignment horizontal="center" vertical="center" wrapText="1"/>
    </xf>
    <xf numFmtId="180" fontId="0" fillId="7" borderId="1" xfId="0" applyNumberFormat="1" applyFill="1" applyBorder="1" applyAlignment="1">
      <alignment horizontal="center" vertical="center"/>
    </xf>
    <xf numFmtId="180" fontId="0" fillId="0" borderId="1" xfId="0" applyNumberFormat="1" applyFill="1" applyBorder="1" applyAlignment="1">
      <alignment horizontal="center" vertical="center"/>
    </xf>
    <xf numFmtId="10" fontId="0" fillId="7" borderId="1" xfId="11" applyNumberFormat="1" applyFill="1" applyBorder="1" applyAlignment="1">
      <alignment horizontal="center" vertical="center"/>
    </xf>
    <xf numFmtId="0" fontId="13" fillId="0" borderId="10" xfId="0" applyFont="1" applyBorder="1" applyAlignment="1">
      <alignment vertical="center" wrapText="1"/>
    </xf>
    <xf numFmtId="0" fontId="13" fillId="0" borderId="13" xfId="0" applyFont="1" applyBorder="1" applyAlignment="1">
      <alignment vertical="center" wrapText="1"/>
    </xf>
    <xf numFmtId="0" fontId="13" fillId="0" borderId="12" xfId="0" applyFont="1" applyBorder="1" applyAlignment="1">
      <alignment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178" fontId="0" fillId="7" borderId="1" xfId="0" applyNumberFormat="1" applyFill="1" applyBorder="1" applyAlignment="1">
      <alignment horizontal="center" vertical="center"/>
    </xf>
    <xf numFmtId="178" fontId="41" fillId="22" borderId="10" xfId="0" applyNumberFormat="1" applyFont="1" applyFill="1" applyBorder="1" applyAlignment="1">
      <alignment horizontal="center" vertical="center" wrapText="1"/>
    </xf>
    <xf numFmtId="178" fontId="41" fillId="22" borderId="13" xfId="0" applyNumberFormat="1" applyFont="1" applyFill="1" applyBorder="1" applyAlignment="1">
      <alignment horizontal="center" vertical="center" wrapText="1"/>
    </xf>
    <xf numFmtId="178" fontId="41" fillId="22" borderId="12" xfId="0" applyNumberFormat="1" applyFont="1" applyFill="1" applyBorder="1" applyAlignment="1">
      <alignment horizontal="center" vertical="center" wrapText="1"/>
    </xf>
    <xf numFmtId="178" fontId="13" fillId="0" borderId="10" xfId="0" applyNumberFormat="1" applyFont="1" applyBorder="1" applyAlignment="1">
      <alignment horizontal="center" vertical="center" wrapText="1"/>
    </xf>
    <xf numFmtId="178" fontId="13" fillId="0" borderId="13" xfId="0" applyNumberFormat="1" applyFont="1" applyBorder="1" applyAlignment="1">
      <alignment horizontal="center" vertical="center" wrapText="1"/>
    </xf>
    <xf numFmtId="178" fontId="13" fillId="0" borderId="12" xfId="0" applyNumberFormat="1" applyFont="1" applyBorder="1" applyAlignment="1">
      <alignment horizontal="center" vertical="center" wrapText="1"/>
    </xf>
    <xf numFmtId="10" fontId="0" fillId="23" borderId="9" xfId="0" applyNumberFormat="1" applyFill="1" applyBorder="1" applyAlignment="1">
      <alignment vertical="center"/>
    </xf>
    <xf numFmtId="10" fontId="0" fillId="7" borderId="1" xfId="0" applyNumberFormat="1" applyFill="1" applyBorder="1" applyAlignment="1">
      <alignment vertical="center"/>
    </xf>
    <xf numFmtId="180" fontId="0" fillId="7" borderId="1" xfId="0" applyNumberFormat="1" applyFill="1" applyBorder="1" applyAlignment="1">
      <alignment vertical="center"/>
    </xf>
    <xf numFmtId="10" fontId="0" fillId="0" borderId="1" xfId="0" applyNumberFormat="1" applyFill="1" applyBorder="1" applyAlignment="1">
      <alignment vertical="center"/>
    </xf>
    <xf numFmtId="180" fontId="0" fillId="0" borderId="1" xfId="0" applyNumberFormat="1" applyFill="1" applyBorder="1" applyAlignment="1">
      <alignment vertical="center"/>
    </xf>
    <xf numFmtId="9" fontId="12" fillId="0" borderId="1" xfId="0" applyNumberFormat="1" applyFont="1" applyBorder="1" applyAlignment="1">
      <alignment horizontal="center" vertical="center" wrapText="1"/>
    </xf>
    <xf numFmtId="181" fontId="0" fillId="23" borderId="9" xfId="0" applyNumberFormat="1" applyFill="1" applyBorder="1" applyAlignment="1">
      <alignment horizontal="center"/>
    </xf>
    <xf numFmtId="181" fontId="0" fillId="0" borderId="1" xfId="0" applyNumberFormat="1" applyBorder="1" applyAlignment="1">
      <alignment horizontal="center"/>
    </xf>
    <xf numFmtId="181" fontId="0" fillId="0" borderId="1" xfId="0" applyNumberFormat="1" applyFill="1" applyBorder="1" applyAlignment="1">
      <alignment horizontal="center"/>
    </xf>
    <xf numFmtId="43" fontId="24" fillId="0" borderId="1" xfId="0" applyNumberFormat="1" applyFont="1" applyBorder="1" applyAlignment="1">
      <alignment horizontal="center" vertical="center"/>
    </xf>
    <xf numFmtId="10" fontId="15" fillId="23" borderId="9" xfId="0" applyNumberFormat="1" applyFont="1" applyFill="1" applyBorder="1" applyAlignment="1">
      <alignment horizontal="center" vertical="center" wrapText="1"/>
    </xf>
    <xf numFmtId="181" fontId="15" fillId="23" borderId="9" xfId="0" applyNumberFormat="1" applyFont="1" applyFill="1" applyBorder="1" applyAlignment="1">
      <alignment horizontal="center"/>
    </xf>
    <xf numFmtId="10" fontId="0" fillId="3" borderId="1" xfId="0" applyNumberFormat="1" applyFill="1" applyBorder="1" applyAlignment="1">
      <alignment horizontal="center" vertical="center" wrapText="1"/>
    </xf>
    <xf numFmtId="181" fontId="0" fillId="3" borderId="1" xfId="0" applyNumberFormat="1" applyFill="1" applyBorder="1" applyAlignment="1">
      <alignment horizontal="center"/>
    </xf>
    <xf numFmtId="181" fontId="0" fillId="23" borderId="1" xfId="11" applyNumberFormat="1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176" fontId="0" fillId="27" borderId="1" xfId="0" applyNumberFormat="1" applyFill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0" fillId="4" borderId="42" xfId="0" applyFill="1" applyBorder="1" applyAlignment="1">
      <alignment horizontal="center" vertical="center"/>
    </xf>
    <xf numFmtId="187" fontId="0" fillId="4" borderId="1" xfId="0" applyNumberFormat="1" applyFill="1" applyBorder="1" applyAlignment="1">
      <alignment horizontal="center" vertical="center"/>
    </xf>
    <xf numFmtId="10" fontId="0" fillId="4" borderId="1" xfId="0" applyNumberFormat="1" applyFill="1" applyBorder="1" applyAlignment="1">
      <alignment horizontal="center" vertical="center"/>
    </xf>
    <xf numFmtId="178" fontId="0" fillId="4" borderId="1" xfId="0" applyNumberFormat="1" applyFill="1" applyBorder="1" applyAlignment="1">
      <alignment horizontal="center" vertical="center"/>
    </xf>
    <xf numFmtId="189" fontId="0" fillId="4" borderId="1" xfId="0" applyNumberFormat="1" applyFill="1" applyBorder="1" applyAlignment="1">
      <alignment vertical="center"/>
    </xf>
    <xf numFmtId="176" fontId="0" fillId="4" borderId="1" xfId="0" applyNumberFormat="1" applyFill="1" applyBorder="1" applyAlignment="1">
      <alignment horizontal="center" vertical="center"/>
    </xf>
    <xf numFmtId="181" fontId="0" fillId="4" borderId="1" xfId="0" applyNumberFormat="1" applyFill="1" applyBorder="1" applyAlignment="1">
      <alignment horizontal="center"/>
    </xf>
    <xf numFmtId="179" fontId="0" fillId="4" borderId="1" xfId="0" applyNumberFormat="1" applyFill="1" applyBorder="1" applyAlignment="1">
      <alignment vertical="center"/>
    </xf>
    <xf numFmtId="181" fontId="15" fillId="3" borderId="1" xfId="0" applyNumberFormat="1" applyFont="1" applyFill="1" applyBorder="1" applyAlignment="1">
      <alignment horizontal="center" vertical="center"/>
    </xf>
    <xf numFmtId="181" fontId="15" fillId="0" borderId="1" xfId="0" applyNumberFormat="1" applyFont="1" applyBorder="1" applyAlignment="1">
      <alignment horizontal="center" vertical="center"/>
    </xf>
    <xf numFmtId="178" fontId="15" fillId="0" borderId="1" xfId="0" applyNumberFormat="1" applyFont="1" applyBorder="1" applyAlignment="1">
      <alignment vertical="center"/>
    </xf>
    <xf numFmtId="181" fontId="0" fillId="0" borderId="0" xfId="0" applyNumberFormat="1" applyAlignment="1">
      <alignment vertical="center"/>
    </xf>
    <xf numFmtId="178" fontId="1" fillId="0" borderId="1" xfId="0" applyNumberFormat="1" applyFont="1" applyBorder="1" applyAlignment="1">
      <alignment horizontal="center" vertical="center"/>
    </xf>
    <xf numFmtId="179" fontId="0" fillId="0" borderId="0" xfId="0" applyNumberFormat="1" applyAlignment="1">
      <alignment vertical="center"/>
    </xf>
    <xf numFmtId="0" fontId="13" fillId="0" borderId="0" xfId="0" applyFont="1" applyAlignment="1">
      <alignment horizontal="center" vertical="center"/>
    </xf>
    <xf numFmtId="10" fontId="0" fillId="0" borderId="0" xfId="11" applyNumberFormat="1" applyAlignment="1">
      <alignment vertical="center"/>
    </xf>
    <xf numFmtId="181" fontId="15" fillId="3" borderId="1" xfId="0" applyNumberFormat="1" applyFont="1" applyFill="1" applyBorder="1" applyAlignment="1">
      <alignment horizontal="center"/>
    </xf>
    <xf numFmtId="0" fontId="55" fillId="3" borderId="1" xfId="0" applyFon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vertical="center"/>
    </xf>
    <xf numFmtId="0" fontId="56" fillId="3" borderId="1" xfId="0" applyFont="1" applyFill="1" applyBorder="1" applyAlignment="1">
      <alignment horizontal="center"/>
    </xf>
    <xf numFmtId="0" fontId="57" fillId="3" borderId="43" xfId="0" applyFont="1" applyFill="1" applyBorder="1" applyAlignment="1">
      <alignment horizontal="center" vertical="center"/>
    </xf>
    <xf numFmtId="0" fontId="58" fillId="28" borderId="44" xfId="0" applyFont="1" applyFill="1" applyBorder="1" applyAlignment="1">
      <alignment horizontal="center" vertical="center"/>
    </xf>
    <xf numFmtId="0" fontId="58" fillId="28" borderId="45" xfId="0" applyFont="1" applyFill="1" applyBorder="1" applyAlignment="1">
      <alignment horizontal="center" vertical="center"/>
    </xf>
    <xf numFmtId="0" fontId="58" fillId="28" borderId="46" xfId="0" applyFont="1" applyFill="1" applyBorder="1" applyAlignment="1">
      <alignment horizontal="center" vertical="center"/>
    </xf>
    <xf numFmtId="0" fontId="57" fillId="3" borderId="47" xfId="0" applyFont="1" applyFill="1" applyBorder="1" applyAlignment="1">
      <alignment horizontal="center" vertical="center"/>
    </xf>
    <xf numFmtId="0" fontId="58" fillId="28" borderId="48" xfId="0" applyFont="1" applyFill="1" applyBorder="1" applyAlignment="1">
      <alignment horizontal="center" vertical="center"/>
    </xf>
    <xf numFmtId="0" fontId="58" fillId="28" borderId="49" xfId="0" applyFont="1" applyFill="1" applyBorder="1" applyAlignment="1">
      <alignment horizontal="center" vertical="center"/>
    </xf>
    <xf numFmtId="0" fontId="58" fillId="28" borderId="50" xfId="0" applyFont="1" applyFill="1" applyBorder="1" applyAlignment="1">
      <alignment horizontal="center" vertical="center"/>
    </xf>
    <xf numFmtId="0" fontId="58" fillId="28" borderId="51" xfId="0" applyFont="1" applyFill="1" applyBorder="1" applyAlignment="1">
      <alignment horizontal="center" vertical="center"/>
    </xf>
    <xf numFmtId="0" fontId="58" fillId="28" borderId="52" xfId="0" applyFont="1" applyFill="1" applyBorder="1" applyAlignment="1">
      <alignment horizontal="center" vertical="center"/>
    </xf>
    <xf numFmtId="0" fontId="57" fillId="3" borderId="53" xfId="0" applyFont="1" applyFill="1" applyBorder="1" applyAlignment="1">
      <alignment horizontal="center" vertical="center"/>
    </xf>
    <xf numFmtId="0" fontId="57" fillId="3" borderId="54" xfId="0" applyFont="1" applyFill="1" applyBorder="1" applyAlignment="1">
      <alignment horizontal="center" vertical="center"/>
    </xf>
    <xf numFmtId="0" fontId="59" fillId="28" borderId="51" xfId="10" applyFont="1" applyFill="1" applyBorder="1" applyAlignment="1">
      <alignment horizontal="center" vertical="center"/>
    </xf>
    <xf numFmtId="0" fontId="59" fillId="28" borderId="48" xfId="10" applyFont="1" applyFill="1" applyBorder="1" applyAlignment="1">
      <alignment horizontal="center" vertical="center"/>
    </xf>
    <xf numFmtId="0" fontId="59" fillId="28" borderId="52" xfId="10" applyFont="1" applyFill="1" applyBorder="1" applyAlignment="1">
      <alignment horizontal="center" vertical="center"/>
    </xf>
    <xf numFmtId="0" fontId="59" fillId="28" borderId="49" xfId="10" applyFont="1" applyFill="1" applyBorder="1" applyAlignment="1">
      <alignment horizontal="center" vertical="center"/>
    </xf>
    <xf numFmtId="0" fontId="59" fillId="28" borderId="50" xfId="10" applyFont="1" applyFill="1" applyBorder="1" applyAlignment="1">
      <alignment horizontal="center" vertical="center"/>
    </xf>
    <xf numFmtId="0" fontId="57" fillId="3" borderId="1" xfId="0" applyFont="1" applyFill="1" applyBorder="1" applyAlignment="1">
      <alignment horizontal="center" vertical="center"/>
    </xf>
    <xf numFmtId="0" fontId="57" fillId="3" borderId="55" xfId="0" applyFont="1" applyFill="1" applyBorder="1" applyAlignment="1">
      <alignment horizontal="center" vertical="center"/>
    </xf>
    <xf numFmtId="0" fontId="58" fillId="28" borderId="56" xfId="0" applyFont="1" applyFill="1" applyBorder="1" applyAlignment="1">
      <alignment horizontal="center" vertical="center"/>
    </xf>
    <xf numFmtId="0" fontId="58" fillId="28" borderId="57" xfId="0" applyFont="1" applyFill="1" applyBorder="1" applyAlignment="1">
      <alignment horizontal="center" vertical="center"/>
    </xf>
    <xf numFmtId="0" fontId="58" fillId="28" borderId="58" xfId="0" applyFont="1" applyFill="1" applyBorder="1" applyAlignment="1">
      <alignment horizontal="center" vertical="center"/>
    </xf>
    <xf numFmtId="0" fontId="58" fillId="0" borderId="48" xfId="0" applyFont="1" applyBorder="1" applyAlignment="1">
      <alignment horizontal="right" vertical="center"/>
    </xf>
    <xf numFmtId="0" fontId="58" fillId="0" borderId="59" xfId="0" applyFont="1" applyBorder="1" applyAlignment="1">
      <alignment horizontal="center" vertical="center"/>
    </xf>
    <xf numFmtId="177" fontId="58" fillId="0" borderId="59" xfId="0" applyNumberFormat="1" applyFont="1" applyBorder="1" applyAlignment="1">
      <alignment horizontal="center" vertical="center"/>
    </xf>
    <xf numFmtId="0" fontId="58" fillId="0" borderId="0" xfId="0" applyFont="1" applyAlignment="1"/>
    <xf numFmtId="0" fontId="58" fillId="29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</cellXfs>
  <cellStyles count="8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常规 6" xfId="14"/>
    <cellStyle name="60% - 强调文字颜色 2" xfId="15" builtinId="36"/>
    <cellStyle name="标题 4" xfId="16" builtinId="19"/>
    <cellStyle name="警告文本" xfId="17" builtinId="11"/>
    <cellStyle name="标题" xfId="18" builtinId="15"/>
    <cellStyle name="常规 12" xfId="19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常规 31" xfId="28"/>
    <cellStyle name="常规 26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常规 16" xfId="36"/>
    <cellStyle name="常规 21" xfId="37"/>
    <cellStyle name="适中" xfId="38" builtinId="28"/>
    <cellStyle name="20% - 强调文字颜色 5" xfId="39" builtinId="46"/>
    <cellStyle name="强调文字颜色 1" xfId="40" builtinId="29"/>
    <cellStyle name="20% - 强调文字颜色 1" xfId="41" builtinId="30"/>
    <cellStyle name="40% - 强调文字颜色 1" xfId="42" builtinId="31"/>
    <cellStyle name="20% - 强调文字颜色 2" xfId="43" builtinId="34"/>
    <cellStyle name="40% - 强调文字颜色 2" xfId="44" builtinId="35"/>
    <cellStyle name="强调文字颜色 3" xfId="45" builtinId="37"/>
    <cellStyle name="强调文字颜色 4" xfId="46" builtinId="41"/>
    <cellStyle name="20% - 强调文字颜色 4" xfId="47" builtinId="42"/>
    <cellStyle name="40% - 强调文字颜色 4" xfId="48" builtinId="43"/>
    <cellStyle name="强调文字颜色 5" xfId="49" builtinId="45"/>
    <cellStyle name="40% - 强调文字颜色 5" xfId="50" builtinId="47"/>
    <cellStyle name="60% - 强调文字颜色 5" xfId="51" builtinId="48"/>
    <cellStyle name="强调文字颜色 6" xfId="52" builtinId="49"/>
    <cellStyle name="常规 10" xfId="53"/>
    <cellStyle name="40% - 强调文字颜色 6" xfId="54" builtinId="51"/>
    <cellStyle name="60% - 强调文字颜色 6" xfId="55" builtinId="52"/>
    <cellStyle name="常规 11" xfId="56"/>
    <cellStyle name="常规 13" xfId="57"/>
    <cellStyle name="常规 14" xfId="58"/>
    <cellStyle name="常规 15" xfId="59"/>
    <cellStyle name="常规 20" xfId="60"/>
    <cellStyle name="常规 17" xfId="61"/>
    <cellStyle name="常规 22" xfId="62"/>
    <cellStyle name="常规 18" xfId="63"/>
    <cellStyle name="常规 23" xfId="64"/>
    <cellStyle name="常规 24" xfId="65"/>
    <cellStyle name="常规 19" xfId="66"/>
    <cellStyle name="常规 2" xfId="67"/>
    <cellStyle name="常规 25" xfId="68"/>
    <cellStyle name="常规 30" xfId="69"/>
    <cellStyle name="常规 27" xfId="70"/>
    <cellStyle name="常规 32" xfId="71"/>
    <cellStyle name="常规 28" xfId="72"/>
    <cellStyle name="常规 33" xfId="73"/>
    <cellStyle name="常规 29" xfId="74"/>
    <cellStyle name="常规 34" xfId="75"/>
    <cellStyle name="常规 3" xfId="76"/>
    <cellStyle name="常规 35" xfId="77"/>
    <cellStyle name="常规 4" xfId="78"/>
    <cellStyle name="常规 5" xfId="79"/>
    <cellStyle name="常规 62" xfId="80"/>
    <cellStyle name="常规 7" xfId="81"/>
    <cellStyle name="常规 8" xfId="82"/>
    <cellStyle name="常规 9" xfId="83"/>
    <cellStyle name="常规_重点指标监控 - 副本" xfId="84"/>
  </cellStyles>
  <dxfs count="5">
    <dxf>
      <font>
        <name val="宋体"/>
        <scheme val="none"/>
        <b val="0"/>
        <i val="0"/>
        <strike val="0"/>
        <u val="none"/>
        <sz val="12"/>
        <color indexed="2"/>
      </font>
    </dxf>
    <dxf>
      <font>
        <b val="1"/>
        <i val="0"/>
        <strike val="0"/>
        <color indexed="2"/>
      </font>
      <fill>
        <patternFill patternType="solid">
          <fgColor theme="6" tint="0.599963377788629"/>
          <bgColor theme="6" tint="0.599963377788629"/>
        </patternFill>
      </fill>
    </dxf>
    <dxf>
      <font>
        <b val="1"/>
        <i val="0"/>
        <color indexed="2"/>
      </font>
    </dxf>
    <dxf>
      <font>
        <b val="1"/>
        <i val="0"/>
        <strike val="0"/>
        <color indexed="2"/>
      </font>
    </dxf>
    <dxf>
      <font>
        <name val="宋体"/>
        <scheme val="none"/>
        <b val="0"/>
        <i val="0"/>
        <strike val="0"/>
        <u val="none"/>
        <sz val="12"/>
        <color indexed="5"/>
      </font>
      <fill>
        <patternFill patternType="solid">
          <fgColor indexed="2"/>
          <bgColor indexed="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混匀矿影响</a:t>
            </a:r>
            <a:r>
              <a:rPr lang="zh-CN" sz="1800" b="1" i="0" u="none" strike="noStrike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rPr>
              <a:t>R</a:t>
            </a: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指数趋势</a:t>
            </a:r>
            <a:endParaRPr lang="zh-CN" sz="1200" b="0" i="0" u="none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337033137524476"/>
          <c:y val="0.019047546941247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365153376211"/>
          <c:y val="0.415865384615385"/>
          <c:w val="0.862857677863143"/>
          <c:h val="0.151442307692308"/>
        </c:manualLayout>
      </c:layout>
      <c:lineChart>
        <c:grouping val="standard"/>
        <c:varyColors val="0"/>
        <c:ser>
          <c:idx val="0"/>
          <c:order val="0"/>
          <c:tx>
            <c:strRef>
              <c:f>"实绩指数"</c:f>
              <c:strCache>
                <c:ptCount val="1"/>
                <c:pt idx="0">
                  <c:v>实绩指数</c:v>
                </c:pt>
              </c:strCache>
            </c:strRef>
          </c:tx>
          <c:spPr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混匀矿跟踪!$A$3:$A$188</c:f>
              <c:numCache>
                <c:formatCode>yyyy/m/d</c:formatCode>
                <c:ptCount val="186"/>
                <c:pt idx="0" c:formatCode="yyyy/m/d">
                  <c:v>43617</c:v>
                </c:pt>
                <c:pt idx="1" c:formatCode="yyyy/m/d">
                  <c:v>43617</c:v>
                </c:pt>
                <c:pt idx="2" c:formatCode="yyyy/m/d">
                  <c:v>43617</c:v>
                </c:pt>
                <c:pt idx="3" c:formatCode="yyyy/m/d">
                  <c:v>43617</c:v>
                </c:pt>
                <c:pt idx="4" c:formatCode="yyyy/m/d">
                  <c:v>43617</c:v>
                </c:pt>
                <c:pt idx="5" c:formatCode="yyyy/m/d">
                  <c:v>43617</c:v>
                </c:pt>
                <c:pt idx="6" c:formatCode="yyyy/m/d">
                  <c:v>43618</c:v>
                </c:pt>
                <c:pt idx="7" c:formatCode="yyyy/m/d">
                  <c:v>43618</c:v>
                </c:pt>
                <c:pt idx="8" c:formatCode="yyyy/m/d">
                  <c:v>43618</c:v>
                </c:pt>
                <c:pt idx="9" c:formatCode="yyyy/m/d">
                  <c:v>43618</c:v>
                </c:pt>
                <c:pt idx="10" c:formatCode="yyyy/m/d">
                  <c:v>43618</c:v>
                </c:pt>
                <c:pt idx="11" c:formatCode="yyyy/m/d">
                  <c:v>43618</c:v>
                </c:pt>
                <c:pt idx="12" c:formatCode="yyyy/m/d">
                  <c:v>43619</c:v>
                </c:pt>
                <c:pt idx="13" c:formatCode="yyyy/m/d">
                  <c:v>43619</c:v>
                </c:pt>
                <c:pt idx="14" c:formatCode="yyyy/m/d">
                  <c:v>43619</c:v>
                </c:pt>
                <c:pt idx="15" c:formatCode="yyyy/m/d">
                  <c:v>43619</c:v>
                </c:pt>
                <c:pt idx="16" c:formatCode="yyyy/m/d">
                  <c:v>43619</c:v>
                </c:pt>
                <c:pt idx="17" c:formatCode="yyyy/m/d">
                  <c:v>43619</c:v>
                </c:pt>
                <c:pt idx="18" c:formatCode="yyyy/m/d">
                  <c:v>43620</c:v>
                </c:pt>
                <c:pt idx="19" c:formatCode="yyyy/m/d">
                  <c:v>43620</c:v>
                </c:pt>
                <c:pt idx="20" c:formatCode="yyyy/m/d">
                  <c:v>43620</c:v>
                </c:pt>
                <c:pt idx="21" c:formatCode="yyyy/m/d">
                  <c:v>43620</c:v>
                </c:pt>
                <c:pt idx="22" c:formatCode="yyyy/m/d">
                  <c:v>43620</c:v>
                </c:pt>
                <c:pt idx="23" c:formatCode="yyyy/m/d">
                  <c:v>43620</c:v>
                </c:pt>
                <c:pt idx="24" c:formatCode="yyyy/m/d">
                  <c:v>43621</c:v>
                </c:pt>
                <c:pt idx="25" c:formatCode="yyyy/m/d">
                  <c:v>43621</c:v>
                </c:pt>
                <c:pt idx="26" c:formatCode="yyyy/m/d">
                  <c:v>43621</c:v>
                </c:pt>
                <c:pt idx="27" c:formatCode="yyyy/m/d">
                  <c:v>43621</c:v>
                </c:pt>
                <c:pt idx="28" c:formatCode="yyyy/m/d">
                  <c:v>43621</c:v>
                </c:pt>
                <c:pt idx="29" c:formatCode="yyyy/m/d">
                  <c:v>43621</c:v>
                </c:pt>
                <c:pt idx="30" c:formatCode="yyyy/m/d">
                  <c:v>43622</c:v>
                </c:pt>
                <c:pt idx="31" c:formatCode="yyyy/m/d">
                  <c:v>43622</c:v>
                </c:pt>
                <c:pt idx="32" c:formatCode="yyyy/m/d">
                  <c:v>43622</c:v>
                </c:pt>
                <c:pt idx="33" c:formatCode="yyyy/m/d">
                  <c:v>43622</c:v>
                </c:pt>
                <c:pt idx="34" c:formatCode="yyyy/m/d">
                  <c:v>43622</c:v>
                </c:pt>
                <c:pt idx="35" c:formatCode="yyyy/m/d">
                  <c:v>43622</c:v>
                </c:pt>
                <c:pt idx="36" c:formatCode="yyyy/m/d">
                  <c:v>43623</c:v>
                </c:pt>
                <c:pt idx="37" c:formatCode="yyyy/m/d">
                  <c:v>43623</c:v>
                </c:pt>
                <c:pt idx="38" c:formatCode="yyyy/m/d">
                  <c:v>43623</c:v>
                </c:pt>
                <c:pt idx="39" c:formatCode="yyyy/m/d">
                  <c:v>43623</c:v>
                </c:pt>
                <c:pt idx="40" c:formatCode="yyyy/m/d">
                  <c:v>43623</c:v>
                </c:pt>
                <c:pt idx="41" c:formatCode="yyyy/m/d">
                  <c:v>43623</c:v>
                </c:pt>
                <c:pt idx="42" c:formatCode="yyyy/m/d">
                  <c:v>43624</c:v>
                </c:pt>
                <c:pt idx="43" c:formatCode="yyyy/m/d">
                  <c:v>43624</c:v>
                </c:pt>
                <c:pt idx="44" c:formatCode="yyyy/m/d">
                  <c:v>43624</c:v>
                </c:pt>
                <c:pt idx="45" c:formatCode="yyyy/m/d">
                  <c:v>43624</c:v>
                </c:pt>
                <c:pt idx="46" c:formatCode="yyyy/m/d">
                  <c:v>43624</c:v>
                </c:pt>
                <c:pt idx="47" c:formatCode="yyyy/m/d">
                  <c:v>43624</c:v>
                </c:pt>
                <c:pt idx="48" c:formatCode="yyyy/m/d">
                  <c:v>43625</c:v>
                </c:pt>
                <c:pt idx="49" c:formatCode="yyyy/m/d">
                  <c:v>43625</c:v>
                </c:pt>
                <c:pt idx="50" c:formatCode="yyyy/m/d">
                  <c:v>43625</c:v>
                </c:pt>
                <c:pt idx="51" c:formatCode="yyyy/m/d">
                  <c:v>43625</c:v>
                </c:pt>
                <c:pt idx="52" c:formatCode="yyyy/m/d">
                  <c:v>43625</c:v>
                </c:pt>
                <c:pt idx="53" c:formatCode="yyyy/m/d">
                  <c:v>43625</c:v>
                </c:pt>
                <c:pt idx="54" c:formatCode="yyyy/m/d">
                  <c:v>43626</c:v>
                </c:pt>
                <c:pt idx="55" c:formatCode="yyyy/m/d">
                  <c:v>43626</c:v>
                </c:pt>
                <c:pt idx="56" c:formatCode="yyyy/m/d">
                  <c:v>43626</c:v>
                </c:pt>
                <c:pt idx="57" c:formatCode="yyyy/m/d">
                  <c:v>43626</c:v>
                </c:pt>
                <c:pt idx="58" c:formatCode="yyyy/m/d">
                  <c:v>43626</c:v>
                </c:pt>
                <c:pt idx="59" c:formatCode="yyyy/m/d">
                  <c:v>43626</c:v>
                </c:pt>
                <c:pt idx="60" c:formatCode="yyyy/m/d">
                  <c:v>43627</c:v>
                </c:pt>
                <c:pt idx="61" c:formatCode="yyyy/m/d">
                  <c:v>43627</c:v>
                </c:pt>
                <c:pt idx="62" c:formatCode="yyyy/m/d">
                  <c:v>43627</c:v>
                </c:pt>
                <c:pt idx="63" c:formatCode="yyyy/m/d">
                  <c:v>43627</c:v>
                </c:pt>
                <c:pt idx="64" c:formatCode="yyyy/m/d">
                  <c:v>43627</c:v>
                </c:pt>
                <c:pt idx="65" c:formatCode="yyyy/m/d">
                  <c:v>43627</c:v>
                </c:pt>
                <c:pt idx="66" c:formatCode="yyyy/m/d">
                  <c:v>43628</c:v>
                </c:pt>
                <c:pt idx="67" c:formatCode="yyyy/m/d">
                  <c:v>43628</c:v>
                </c:pt>
                <c:pt idx="68" c:formatCode="yyyy/m/d">
                  <c:v>43628</c:v>
                </c:pt>
                <c:pt idx="69" c:formatCode="yyyy/m/d">
                  <c:v>43628</c:v>
                </c:pt>
                <c:pt idx="70" c:formatCode="yyyy/m/d">
                  <c:v>43628</c:v>
                </c:pt>
                <c:pt idx="71" c:formatCode="yyyy/m/d">
                  <c:v>43628</c:v>
                </c:pt>
                <c:pt idx="72" c:formatCode="yyyy/m/d">
                  <c:v>43629</c:v>
                </c:pt>
                <c:pt idx="73" c:formatCode="yyyy/m/d">
                  <c:v>43629</c:v>
                </c:pt>
                <c:pt idx="74" c:formatCode="yyyy/m/d">
                  <c:v>43629</c:v>
                </c:pt>
                <c:pt idx="75" c:formatCode="yyyy/m/d">
                  <c:v>43629</c:v>
                </c:pt>
                <c:pt idx="76" c:formatCode="yyyy/m/d">
                  <c:v>43629</c:v>
                </c:pt>
                <c:pt idx="77" c:formatCode="yyyy/m/d">
                  <c:v>43629</c:v>
                </c:pt>
                <c:pt idx="78" c:formatCode="yyyy/m/d">
                  <c:v>43630</c:v>
                </c:pt>
                <c:pt idx="79" c:formatCode="yyyy/m/d">
                  <c:v>43630</c:v>
                </c:pt>
                <c:pt idx="80" c:formatCode="yyyy/m/d">
                  <c:v>43630</c:v>
                </c:pt>
                <c:pt idx="81" c:formatCode="yyyy/m/d">
                  <c:v>43630</c:v>
                </c:pt>
                <c:pt idx="82" c:formatCode="yyyy/m/d">
                  <c:v>43630</c:v>
                </c:pt>
                <c:pt idx="83" c:formatCode="yyyy/m/d">
                  <c:v>43630</c:v>
                </c:pt>
                <c:pt idx="84" c:formatCode="yyyy/m/d">
                  <c:v>43631</c:v>
                </c:pt>
                <c:pt idx="85" c:formatCode="yyyy/m/d">
                  <c:v>43631</c:v>
                </c:pt>
                <c:pt idx="86" c:formatCode="yyyy/m/d">
                  <c:v>43631</c:v>
                </c:pt>
                <c:pt idx="87" c:formatCode="yyyy/m/d">
                  <c:v>43631</c:v>
                </c:pt>
                <c:pt idx="88" c:formatCode="yyyy/m/d">
                  <c:v>43631</c:v>
                </c:pt>
                <c:pt idx="89" c:formatCode="yyyy/m/d">
                  <c:v>43631</c:v>
                </c:pt>
                <c:pt idx="90" c:formatCode="yyyy/m/d">
                  <c:v>43632</c:v>
                </c:pt>
                <c:pt idx="91" c:formatCode="yyyy/m/d">
                  <c:v>43632</c:v>
                </c:pt>
                <c:pt idx="92" c:formatCode="yyyy/m/d">
                  <c:v>43632</c:v>
                </c:pt>
                <c:pt idx="93" c:formatCode="yyyy/m/d">
                  <c:v>43632</c:v>
                </c:pt>
                <c:pt idx="94" c:formatCode="yyyy/m/d">
                  <c:v>43632</c:v>
                </c:pt>
                <c:pt idx="95" c:formatCode="yyyy/m/d">
                  <c:v>43632</c:v>
                </c:pt>
                <c:pt idx="96" c:formatCode="yyyy/m/d">
                  <c:v>43633</c:v>
                </c:pt>
                <c:pt idx="97" c:formatCode="yyyy/m/d">
                  <c:v>43633</c:v>
                </c:pt>
                <c:pt idx="98" c:formatCode="yyyy/m/d">
                  <c:v>43633</c:v>
                </c:pt>
                <c:pt idx="99" c:formatCode="yyyy/m/d">
                  <c:v>43633</c:v>
                </c:pt>
                <c:pt idx="100" c:formatCode="yyyy/m/d">
                  <c:v>43633</c:v>
                </c:pt>
                <c:pt idx="101" c:formatCode="yyyy/m/d">
                  <c:v>43633</c:v>
                </c:pt>
                <c:pt idx="102" c:formatCode="yyyy/m/d">
                  <c:v>43634</c:v>
                </c:pt>
                <c:pt idx="103" c:formatCode="yyyy/m/d">
                  <c:v>43634</c:v>
                </c:pt>
                <c:pt idx="104" c:formatCode="yyyy/m/d">
                  <c:v>43634</c:v>
                </c:pt>
                <c:pt idx="105" c:formatCode="yyyy/m/d">
                  <c:v>43634</c:v>
                </c:pt>
                <c:pt idx="106" c:formatCode="yyyy/m/d">
                  <c:v>43634</c:v>
                </c:pt>
                <c:pt idx="107" c:formatCode="yyyy/m/d">
                  <c:v>43634</c:v>
                </c:pt>
                <c:pt idx="108" c:formatCode="yyyy/m/d">
                  <c:v>43635</c:v>
                </c:pt>
                <c:pt idx="109" c:formatCode="yyyy/m/d">
                  <c:v>43635</c:v>
                </c:pt>
                <c:pt idx="110" c:formatCode="yyyy/m/d">
                  <c:v>43635</c:v>
                </c:pt>
                <c:pt idx="111" c:formatCode="yyyy/m/d">
                  <c:v>43635</c:v>
                </c:pt>
                <c:pt idx="112" c:formatCode="yyyy/m/d">
                  <c:v>43635</c:v>
                </c:pt>
                <c:pt idx="113" c:formatCode="yyyy/m/d">
                  <c:v>43635</c:v>
                </c:pt>
                <c:pt idx="114" c:formatCode="yyyy/m/d">
                  <c:v>43636</c:v>
                </c:pt>
                <c:pt idx="115" c:formatCode="yyyy/m/d">
                  <c:v>43636</c:v>
                </c:pt>
                <c:pt idx="116" c:formatCode="yyyy/m/d">
                  <c:v>43636</c:v>
                </c:pt>
                <c:pt idx="117" c:formatCode="yyyy/m/d">
                  <c:v>43636</c:v>
                </c:pt>
                <c:pt idx="118" c:formatCode="yyyy/m/d">
                  <c:v>43636</c:v>
                </c:pt>
                <c:pt idx="119" c:formatCode="yyyy/m/d">
                  <c:v>43636</c:v>
                </c:pt>
                <c:pt idx="120" c:formatCode="yyyy/m/d">
                  <c:v>43637</c:v>
                </c:pt>
                <c:pt idx="121" c:formatCode="yyyy/m/d">
                  <c:v>43637</c:v>
                </c:pt>
                <c:pt idx="122" c:formatCode="yyyy/m/d">
                  <c:v>43637</c:v>
                </c:pt>
                <c:pt idx="123" c:formatCode="yyyy/m/d">
                  <c:v>43637</c:v>
                </c:pt>
                <c:pt idx="124" c:formatCode="yyyy/m/d">
                  <c:v>43637</c:v>
                </c:pt>
                <c:pt idx="125" c:formatCode="yyyy/m/d">
                  <c:v>43637</c:v>
                </c:pt>
                <c:pt idx="126" c:formatCode="yyyy/m/d">
                  <c:v>43638</c:v>
                </c:pt>
                <c:pt idx="127" c:formatCode="yyyy/m/d">
                  <c:v>43638</c:v>
                </c:pt>
                <c:pt idx="128" c:formatCode="yyyy/m/d">
                  <c:v>43638</c:v>
                </c:pt>
                <c:pt idx="129" c:formatCode="yyyy/m/d">
                  <c:v>43638</c:v>
                </c:pt>
                <c:pt idx="130" c:formatCode="yyyy/m/d">
                  <c:v>43638</c:v>
                </c:pt>
                <c:pt idx="131" c:formatCode="yyyy/m/d">
                  <c:v>43638</c:v>
                </c:pt>
                <c:pt idx="132" c:formatCode="yyyy/m/d">
                  <c:v>43639</c:v>
                </c:pt>
                <c:pt idx="133" c:formatCode="yyyy/m/d">
                  <c:v>43639</c:v>
                </c:pt>
                <c:pt idx="134" c:formatCode="yyyy/m/d">
                  <c:v>43639</c:v>
                </c:pt>
                <c:pt idx="135" c:formatCode="yyyy/m/d">
                  <c:v>43639</c:v>
                </c:pt>
                <c:pt idx="136" c:formatCode="yyyy/m/d">
                  <c:v>43639</c:v>
                </c:pt>
                <c:pt idx="137" c:formatCode="yyyy/m/d">
                  <c:v>43639</c:v>
                </c:pt>
                <c:pt idx="138" c:formatCode="yyyy/m/d">
                  <c:v>43640</c:v>
                </c:pt>
                <c:pt idx="139" c:formatCode="yyyy/m/d">
                  <c:v>43640</c:v>
                </c:pt>
                <c:pt idx="140" c:formatCode="yyyy/m/d">
                  <c:v>43640</c:v>
                </c:pt>
                <c:pt idx="141" c:formatCode="yyyy/m/d">
                  <c:v>43640</c:v>
                </c:pt>
                <c:pt idx="142" c:formatCode="yyyy/m/d">
                  <c:v>43640</c:v>
                </c:pt>
                <c:pt idx="143" c:formatCode="yyyy/m/d">
                  <c:v>43640</c:v>
                </c:pt>
                <c:pt idx="144" c:formatCode="yyyy/m/d">
                  <c:v>43641</c:v>
                </c:pt>
                <c:pt idx="145" c:formatCode="yyyy/m/d">
                  <c:v>43641</c:v>
                </c:pt>
                <c:pt idx="146" c:formatCode="yyyy/m/d">
                  <c:v>43641</c:v>
                </c:pt>
                <c:pt idx="147" c:formatCode="yyyy/m/d">
                  <c:v>43641</c:v>
                </c:pt>
                <c:pt idx="148" c:formatCode="yyyy/m/d">
                  <c:v>43641</c:v>
                </c:pt>
                <c:pt idx="149" c:formatCode="yyyy/m/d">
                  <c:v>43641</c:v>
                </c:pt>
                <c:pt idx="150" c:formatCode="yyyy/m/d">
                  <c:v>43642</c:v>
                </c:pt>
                <c:pt idx="151" c:formatCode="yyyy/m/d">
                  <c:v>43642</c:v>
                </c:pt>
                <c:pt idx="152" c:formatCode="yyyy/m/d">
                  <c:v>43642</c:v>
                </c:pt>
                <c:pt idx="153" c:formatCode="yyyy/m/d">
                  <c:v>43642</c:v>
                </c:pt>
                <c:pt idx="154" c:formatCode="yyyy/m/d">
                  <c:v>43642</c:v>
                </c:pt>
                <c:pt idx="155" c:formatCode="yyyy/m/d">
                  <c:v>43642</c:v>
                </c:pt>
                <c:pt idx="156" c:formatCode="yyyy/m/d">
                  <c:v>43643</c:v>
                </c:pt>
                <c:pt idx="157" c:formatCode="yyyy/m/d">
                  <c:v>43643</c:v>
                </c:pt>
                <c:pt idx="158" c:formatCode="yyyy/m/d">
                  <c:v>43643</c:v>
                </c:pt>
                <c:pt idx="159" c:formatCode="yyyy/m/d">
                  <c:v>43643</c:v>
                </c:pt>
                <c:pt idx="160" c:formatCode="yyyy/m/d">
                  <c:v>43643</c:v>
                </c:pt>
                <c:pt idx="161" c:formatCode="yyyy/m/d">
                  <c:v>43643</c:v>
                </c:pt>
                <c:pt idx="162" c:formatCode="yyyy/m/d">
                  <c:v>43644</c:v>
                </c:pt>
                <c:pt idx="163" c:formatCode="yyyy/m/d">
                  <c:v>43644</c:v>
                </c:pt>
                <c:pt idx="164" c:formatCode="yyyy/m/d">
                  <c:v>43644</c:v>
                </c:pt>
                <c:pt idx="165" c:formatCode="yyyy/m/d">
                  <c:v>43644</c:v>
                </c:pt>
                <c:pt idx="166" c:formatCode="yyyy/m/d">
                  <c:v>43644</c:v>
                </c:pt>
                <c:pt idx="167" c:formatCode="yyyy/m/d">
                  <c:v>43644</c:v>
                </c:pt>
                <c:pt idx="168" c:formatCode="yyyy/m/d">
                  <c:v>43645</c:v>
                </c:pt>
                <c:pt idx="169" c:formatCode="yyyy/m/d">
                  <c:v>43645</c:v>
                </c:pt>
                <c:pt idx="170" c:formatCode="yyyy/m/d">
                  <c:v>43645</c:v>
                </c:pt>
                <c:pt idx="171" c:formatCode="yyyy/m/d">
                  <c:v>43645</c:v>
                </c:pt>
                <c:pt idx="172" c:formatCode="yyyy/m/d">
                  <c:v>43645</c:v>
                </c:pt>
                <c:pt idx="173" c:formatCode="yyyy/m/d">
                  <c:v>43645</c:v>
                </c:pt>
                <c:pt idx="174" c:formatCode="yyyy/m/d">
                  <c:v>43646</c:v>
                </c:pt>
                <c:pt idx="175" c:formatCode="yyyy/m/d">
                  <c:v>43646</c:v>
                </c:pt>
                <c:pt idx="176" c:formatCode="yyyy/m/d">
                  <c:v>43646</c:v>
                </c:pt>
                <c:pt idx="177" c:formatCode="yyyy/m/d">
                  <c:v>43646</c:v>
                </c:pt>
                <c:pt idx="178" c:formatCode="yyyy/m/d">
                  <c:v>43646</c:v>
                </c:pt>
                <c:pt idx="179" c:formatCode="yyyy/m/d">
                  <c:v>43646</c:v>
                </c:pt>
                <c:pt idx="180" c:formatCode="yyyy/m/d">
                  <c:v>43647</c:v>
                </c:pt>
                <c:pt idx="181" c:formatCode="yyyy/m/d">
                  <c:v>43647</c:v>
                </c:pt>
                <c:pt idx="182" c:formatCode="yyyy/m/d">
                  <c:v>43647</c:v>
                </c:pt>
                <c:pt idx="183" c:formatCode="yyyy/m/d">
                  <c:v>43647</c:v>
                </c:pt>
                <c:pt idx="184" c:formatCode="yyyy/m/d">
                  <c:v>43647</c:v>
                </c:pt>
                <c:pt idx="185" c:formatCode="yyyy/m/d">
                  <c:v>43647</c:v>
                </c:pt>
              </c:numCache>
            </c:numRef>
          </c:cat>
          <c:val>
            <c:numRef>
              <c:f>混匀矿跟踪!$G$3:$G$188</c:f>
              <c:numCache>
                <c:formatCode>0.00_ </c:formatCode>
                <c:ptCount val="18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ser>
          <c:idx val="2"/>
          <c:order val="1"/>
          <c:tx>
            <c:strRef>
              <c:f>"近6批平均指数"</c:f>
              <c:strCache>
                <c:ptCount val="1"/>
                <c:pt idx="0">
                  <c:v>近6批平均指数</c:v>
                </c:pt>
              </c:strCache>
            </c:strRef>
          </c:tx>
          <c:spPr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混匀矿跟踪!$A$3:$A$188</c:f>
              <c:numCache>
                <c:formatCode>yyyy/m/d</c:formatCode>
                <c:ptCount val="186"/>
                <c:pt idx="0" c:formatCode="yyyy/m/d">
                  <c:v>43617</c:v>
                </c:pt>
                <c:pt idx="1" c:formatCode="yyyy/m/d">
                  <c:v>43617</c:v>
                </c:pt>
                <c:pt idx="2" c:formatCode="yyyy/m/d">
                  <c:v>43617</c:v>
                </c:pt>
                <c:pt idx="3" c:formatCode="yyyy/m/d">
                  <c:v>43617</c:v>
                </c:pt>
                <c:pt idx="4" c:formatCode="yyyy/m/d">
                  <c:v>43617</c:v>
                </c:pt>
                <c:pt idx="5" c:formatCode="yyyy/m/d">
                  <c:v>43617</c:v>
                </c:pt>
                <c:pt idx="6" c:formatCode="yyyy/m/d">
                  <c:v>43618</c:v>
                </c:pt>
                <c:pt idx="7" c:formatCode="yyyy/m/d">
                  <c:v>43618</c:v>
                </c:pt>
                <c:pt idx="8" c:formatCode="yyyy/m/d">
                  <c:v>43618</c:v>
                </c:pt>
                <c:pt idx="9" c:formatCode="yyyy/m/d">
                  <c:v>43618</c:v>
                </c:pt>
                <c:pt idx="10" c:formatCode="yyyy/m/d">
                  <c:v>43618</c:v>
                </c:pt>
                <c:pt idx="11" c:formatCode="yyyy/m/d">
                  <c:v>43618</c:v>
                </c:pt>
                <c:pt idx="12" c:formatCode="yyyy/m/d">
                  <c:v>43619</c:v>
                </c:pt>
                <c:pt idx="13" c:formatCode="yyyy/m/d">
                  <c:v>43619</c:v>
                </c:pt>
                <c:pt idx="14" c:formatCode="yyyy/m/d">
                  <c:v>43619</c:v>
                </c:pt>
                <c:pt idx="15" c:formatCode="yyyy/m/d">
                  <c:v>43619</c:v>
                </c:pt>
                <c:pt idx="16" c:formatCode="yyyy/m/d">
                  <c:v>43619</c:v>
                </c:pt>
                <c:pt idx="17" c:formatCode="yyyy/m/d">
                  <c:v>43619</c:v>
                </c:pt>
                <c:pt idx="18" c:formatCode="yyyy/m/d">
                  <c:v>43620</c:v>
                </c:pt>
                <c:pt idx="19" c:formatCode="yyyy/m/d">
                  <c:v>43620</c:v>
                </c:pt>
                <c:pt idx="20" c:formatCode="yyyy/m/d">
                  <c:v>43620</c:v>
                </c:pt>
                <c:pt idx="21" c:formatCode="yyyy/m/d">
                  <c:v>43620</c:v>
                </c:pt>
                <c:pt idx="22" c:formatCode="yyyy/m/d">
                  <c:v>43620</c:v>
                </c:pt>
                <c:pt idx="23" c:formatCode="yyyy/m/d">
                  <c:v>43620</c:v>
                </c:pt>
                <c:pt idx="24" c:formatCode="yyyy/m/d">
                  <c:v>43621</c:v>
                </c:pt>
                <c:pt idx="25" c:formatCode="yyyy/m/d">
                  <c:v>43621</c:v>
                </c:pt>
                <c:pt idx="26" c:formatCode="yyyy/m/d">
                  <c:v>43621</c:v>
                </c:pt>
                <c:pt idx="27" c:formatCode="yyyy/m/d">
                  <c:v>43621</c:v>
                </c:pt>
                <c:pt idx="28" c:formatCode="yyyy/m/d">
                  <c:v>43621</c:v>
                </c:pt>
                <c:pt idx="29" c:formatCode="yyyy/m/d">
                  <c:v>43621</c:v>
                </c:pt>
                <c:pt idx="30" c:formatCode="yyyy/m/d">
                  <c:v>43622</c:v>
                </c:pt>
                <c:pt idx="31" c:formatCode="yyyy/m/d">
                  <c:v>43622</c:v>
                </c:pt>
                <c:pt idx="32" c:formatCode="yyyy/m/d">
                  <c:v>43622</c:v>
                </c:pt>
                <c:pt idx="33" c:formatCode="yyyy/m/d">
                  <c:v>43622</c:v>
                </c:pt>
                <c:pt idx="34" c:formatCode="yyyy/m/d">
                  <c:v>43622</c:v>
                </c:pt>
                <c:pt idx="35" c:formatCode="yyyy/m/d">
                  <c:v>43622</c:v>
                </c:pt>
                <c:pt idx="36" c:formatCode="yyyy/m/d">
                  <c:v>43623</c:v>
                </c:pt>
                <c:pt idx="37" c:formatCode="yyyy/m/d">
                  <c:v>43623</c:v>
                </c:pt>
                <c:pt idx="38" c:formatCode="yyyy/m/d">
                  <c:v>43623</c:v>
                </c:pt>
                <c:pt idx="39" c:formatCode="yyyy/m/d">
                  <c:v>43623</c:v>
                </c:pt>
                <c:pt idx="40" c:formatCode="yyyy/m/d">
                  <c:v>43623</c:v>
                </c:pt>
                <c:pt idx="41" c:formatCode="yyyy/m/d">
                  <c:v>43623</c:v>
                </c:pt>
                <c:pt idx="42" c:formatCode="yyyy/m/d">
                  <c:v>43624</c:v>
                </c:pt>
                <c:pt idx="43" c:formatCode="yyyy/m/d">
                  <c:v>43624</c:v>
                </c:pt>
                <c:pt idx="44" c:formatCode="yyyy/m/d">
                  <c:v>43624</c:v>
                </c:pt>
                <c:pt idx="45" c:formatCode="yyyy/m/d">
                  <c:v>43624</c:v>
                </c:pt>
                <c:pt idx="46" c:formatCode="yyyy/m/d">
                  <c:v>43624</c:v>
                </c:pt>
                <c:pt idx="47" c:formatCode="yyyy/m/d">
                  <c:v>43624</c:v>
                </c:pt>
                <c:pt idx="48" c:formatCode="yyyy/m/d">
                  <c:v>43625</c:v>
                </c:pt>
                <c:pt idx="49" c:formatCode="yyyy/m/d">
                  <c:v>43625</c:v>
                </c:pt>
                <c:pt idx="50" c:formatCode="yyyy/m/d">
                  <c:v>43625</c:v>
                </c:pt>
                <c:pt idx="51" c:formatCode="yyyy/m/d">
                  <c:v>43625</c:v>
                </c:pt>
                <c:pt idx="52" c:formatCode="yyyy/m/d">
                  <c:v>43625</c:v>
                </c:pt>
                <c:pt idx="53" c:formatCode="yyyy/m/d">
                  <c:v>43625</c:v>
                </c:pt>
                <c:pt idx="54" c:formatCode="yyyy/m/d">
                  <c:v>43626</c:v>
                </c:pt>
                <c:pt idx="55" c:formatCode="yyyy/m/d">
                  <c:v>43626</c:v>
                </c:pt>
                <c:pt idx="56" c:formatCode="yyyy/m/d">
                  <c:v>43626</c:v>
                </c:pt>
                <c:pt idx="57" c:formatCode="yyyy/m/d">
                  <c:v>43626</c:v>
                </c:pt>
                <c:pt idx="58" c:formatCode="yyyy/m/d">
                  <c:v>43626</c:v>
                </c:pt>
                <c:pt idx="59" c:formatCode="yyyy/m/d">
                  <c:v>43626</c:v>
                </c:pt>
                <c:pt idx="60" c:formatCode="yyyy/m/d">
                  <c:v>43627</c:v>
                </c:pt>
                <c:pt idx="61" c:formatCode="yyyy/m/d">
                  <c:v>43627</c:v>
                </c:pt>
                <c:pt idx="62" c:formatCode="yyyy/m/d">
                  <c:v>43627</c:v>
                </c:pt>
                <c:pt idx="63" c:formatCode="yyyy/m/d">
                  <c:v>43627</c:v>
                </c:pt>
                <c:pt idx="64" c:formatCode="yyyy/m/d">
                  <c:v>43627</c:v>
                </c:pt>
                <c:pt idx="65" c:formatCode="yyyy/m/d">
                  <c:v>43627</c:v>
                </c:pt>
                <c:pt idx="66" c:formatCode="yyyy/m/d">
                  <c:v>43628</c:v>
                </c:pt>
                <c:pt idx="67" c:formatCode="yyyy/m/d">
                  <c:v>43628</c:v>
                </c:pt>
                <c:pt idx="68" c:formatCode="yyyy/m/d">
                  <c:v>43628</c:v>
                </c:pt>
                <c:pt idx="69" c:formatCode="yyyy/m/d">
                  <c:v>43628</c:v>
                </c:pt>
                <c:pt idx="70" c:formatCode="yyyy/m/d">
                  <c:v>43628</c:v>
                </c:pt>
                <c:pt idx="71" c:formatCode="yyyy/m/d">
                  <c:v>43628</c:v>
                </c:pt>
                <c:pt idx="72" c:formatCode="yyyy/m/d">
                  <c:v>43629</c:v>
                </c:pt>
                <c:pt idx="73" c:formatCode="yyyy/m/d">
                  <c:v>43629</c:v>
                </c:pt>
                <c:pt idx="74" c:formatCode="yyyy/m/d">
                  <c:v>43629</c:v>
                </c:pt>
                <c:pt idx="75" c:formatCode="yyyy/m/d">
                  <c:v>43629</c:v>
                </c:pt>
                <c:pt idx="76" c:formatCode="yyyy/m/d">
                  <c:v>43629</c:v>
                </c:pt>
                <c:pt idx="77" c:formatCode="yyyy/m/d">
                  <c:v>43629</c:v>
                </c:pt>
                <c:pt idx="78" c:formatCode="yyyy/m/d">
                  <c:v>43630</c:v>
                </c:pt>
                <c:pt idx="79" c:formatCode="yyyy/m/d">
                  <c:v>43630</c:v>
                </c:pt>
                <c:pt idx="80" c:formatCode="yyyy/m/d">
                  <c:v>43630</c:v>
                </c:pt>
                <c:pt idx="81" c:formatCode="yyyy/m/d">
                  <c:v>43630</c:v>
                </c:pt>
                <c:pt idx="82" c:formatCode="yyyy/m/d">
                  <c:v>43630</c:v>
                </c:pt>
                <c:pt idx="83" c:formatCode="yyyy/m/d">
                  <c:v>43630</c:v>
                </c:pt>
                <c:pt idx="84" c:formatCode="yyyy/m/d">
                  <c:v>43631</c:v>
                </c:pt>
                <c:pt idx="85" c:formatCode="yyyy/m/d">
                  <c:v>43631</c:v>
                </c:pt>
                <c:pt idx="86" c:formatCode="yyyy/m/d">
                  <c:v>43631</c:v>
                </c:pt>
                <c:pt idx="87" c:formatCode="yyyy/m/d">
                  <c:v>43631</c:v>
                </c:pt>
                <c:pt idx="88" c:formatCode="yyyy/m/d">
                  <c:v>43631</c:v>
                </c:pt>
                <c:pt idx="89" c:formatCode="yyyy/m/d">
                  <c:v>43631</c:v>
                </c:pt>
                <c:pt idx="90" c:formatCode="yyyy/m/d">
                  <c:v>43632</c:v>
                </c:pt>
                <c:pt idx="91" c:formatCode="yyyy/m/d">
                  <c:v>43632</c:v>
                </c:pt>
                <c:pt idx="92" c:formatCode="yyyy/m/d">
                  <c:v>43632</c:v>
                </c:pt>
                <c:pt idx="93" c:formatCode="yyyy/m/d">
                  <c:v>43632</c:v>
                </c:pt>
                <c:pt idx="94" c:formatCode="yyyy/m/d">
                  <c:v>43632</c:v>
                </c:pt>
                <c:pt idx="95" c:formatCode="yyyy/m/d">
                  <c:v>43632</c:v>
                </c:pt>
                <c:pt idx="96" c:formatCode="yyyy/m/d">
                  <c:v>43633</c:v>
                </c:pt>
                <c:pt idx="97" c:formatCode="yyyy/m/d">
                  <c:v>43633</c:v>
                </c:pt>
                <c:pt idx="98" c:formatCode="yyyy/m/d">
                  <c:v>43633</c:v>
                </c:pt>
                <c:pt idx="99" c:formatCode="yyyy/m/d">
                  <c:v>43633</c:v>
                </c:pt>
                <c:pt idx="100" c:formatCode="yyyy/m/d">
                  <c:v>43633</c:v>
                </c:pt>
                <c:pt idx="101" c:formatCode="yyyy/m/d">
                  <c:v>43633</c:v>
                </c:pt>
                <c:pt idx="102" c:formatCode="yyyy/m/d">
                  <c:v>43634</c:v>
                </c:pt>
                <c:pt idx="103" c:formatCode="yyyy/m/d">
                  <c:v>43634</c:v>
                </c:pt>
                <c:pt idx="104" c:formatCode="yyyy/m/d">
                  <c:v>43634</c:v>
                </c:pt>
                <c:pt idx="105" c:formatCode="yyyy/m/d">
                  <c:v>43634</c:v>
                </c:pt>
                <c:pt idx="106" c:formatCode="yyyy/m/d">
                  <c:v>43634</c:v>
                </c:pt>
                <c:pt idx="107" c:formatCode="yyyy/m/d">
                  <c:v>43634</c:v>
                </c:pt>
                <c:pt idx="108" c:formatCode="yyyy/m/d">
                  <c:v>43635</c:v>
                </c:pt>
                <c:pt idx="109" c:formatCode="yyyy/m/d">
                  <c:v>43635</c:v>
                </c:pt>
                <c:pt idx="110" c:formatCode="yyyy/m/d">
                  <c:v>43635</c:v>
                </c:pt>
                <c:pt idx="111" c:formatCode="yyyy/m/d">
                  <c:v>43635</c:v>
                </c:pt>
                <c:pt idx="112" c:formatCode="yyyy/m/d">
                  <c:v>43635</c:v>
                </c:pt>
                <c:pt idx="113" c:formatCode="yyyy/m/d">
                  <c:v>43635</c:v>
                </c:pt>
                <c:pt idx="114" c:formatCode="yyyy/m/d">
                  <c:v>43636</c:v>
                </c:pt>
                <c:pt idx="115" c:formatCode="yyyy/m/d">
                  <c:v>43636</c:v>
                </c:pt>
                <c:pt idx="116" c:formatCode="yyyy/m/d">
                  <c:v>43636</c:v>
                </c:pt>
                <c:pt idx="117" c:formatCode="yyyy/m/d">
                  <c:v>43636</c:v>
                </c:pt>
                <c:pt idx="118" c:formatCode="yyyy/m/d">
                  <c:v>43636</c:v>
                </c:pt>
                <c:pt idx="119" c:formatCode="yyyy/m/d">
                  <c:v>43636</c:v>
                </c:pt>
                <c:pt idx="120" c:formatCode="yyyy/m/d">
                  <c:v>43637</c:v>
                </c:pt>
                <c:pt idx="121" c:formatCode="yyyy/m/d">
                  <c:v>43637</c:v>
                </c:pt>
                <c:pt idx="122" c:formatCode="yyyy/m/d">
                  <c:v>43637</c:v>
                </c:pt>
                <c:pt idx="123" c:formatCode="yyyy/m/d">
                  <c:v>43637</c:v>
                </c:pt>
                <c:pt idx="124" c:formatCode="yyyy/m/d">
                  <c:v>43637</c:v>
                </c:pt>
                <c:pt idx="125" c:formatCode="yyyy/m/d">
                  <c:v>43637</c:v>
                </c:pt>
                <c:pt idx="126" c:formatCode="yyyy/m/d">
                  <c:v>43638</c:v>
                </c:pt>
                <c:pt idx="127" c:formatCode="yyyy/m/d">
                  <c:v>43638</c:v>
                </c:pt>
                <c:pt idx="128" c:formatCode="yyyy/m/d">
                  <c:v>43638</c:v>
                </c:pt>
                <c:pt idx="129" c:formatCode="yyyy/m/d">
                  <c:v>43638</c:v>
                </c:pt>
                <c:pt idx="130" c:formatCode="yyyy/m/d">
                  <c:v>43638</c:v>
                </c:pt>
                <c:pt idx="131" c:formatCode="yyyy/m/d">
                  <c:v>43638</c:v>
                </c:pt>
                <c:pt idx="132" c:formatCode="yyyy/m/d">
                  <c:v>43639</c:v>
                </c:pt>
                <c:pt idx="133" c:formatCode="yyyy/m/d">
                  <c:v>43639</c:v>
                </c:pt>
                <c:pt idx="134" c:formatCode="yyyy/m/d">
                  <c:v>43639</c:v>
                </c:pt>
                <c:pt idx="135" c:formatCode="yyyy/m/d">
                  <c:v>43639</c:v>
                </c:pt>
                <c:pt idx="136" c:formatCode="yyyy/m/d">
                  <c:v>43639</c:v>
                </c:pt>
                <c:pt idx="137" c:formatCode="yyyy/m/d">
                  <c:v>43639</c:v>
                </c:pt>
                <c:pt idx="138" c:formatCode="yyyy/m/d">
                  <c:v>43640</c:v>
                </c:pt>
                <c:pt idx="139" c:formatCode="yyyy/m/d">
                  <c:v>43640</c:v>
                </c:pt>
                <c:pt idx="140" c:formatCode="yyyy/m/d">
                  <c:v>43640</c:v>
                </c:pt>
                <c:pt idx="141" c:formatCode="yyyy/m/d">
                  <c:v>43640</c:v>
                </c:pt>
                <c:pt idx="142" c:formatCode="yyyy/m/d">
                  <c:v>43640</c:v>
                </c:pt>
                <c:pt idx="143" c:formatCode="yyyy/m/d">
                  <c:v>43640</c:v>
                </c:pt>
                <c:pt idx="144" c:formatCode="yyyy/m/d">
                  <c:v>43641</c:v>
                </c:pt>
                <c:pt idx="145" c:formatCode="yyyy/m/d">
                  <c:v>43641</c:v>
                </c:pt>
                <c:pt idx="146" c:formatCode="yyyy/m/d">
                  <c:v>43641</c:v>
                </c:pt>
                <c:pt idx="147" c:formatCode="yyyy/m/d">
                  <c:v>43641</c:v>
                </c:pt>
                <c:pt idx="148" c:formatCode="yyyy/m/d">
                  <c:v>43641</c:v>
                </c:pt>
                <c:pt idx="149" c:formatCode="yyyy/m/d">
                  <c:v>43641</c:v>
                </c:pt>
                <c:pt idx="150" c:formatCode="yyyy/m/d">
                  <c:v>43642</c:v>
                </c:pt>
                <c:pt idx="151" c:formatCode="yyyy/m/d">
                  <c:v>43642</c:v>
                </c:pt>
                <c:pt idx="152" c:formatCode="yyyy/m/d">
                  <c:v>43642</c:v>
                </c:pt>
                <c:pt idx="153" c:formatCode="yyyy/m/d">
                  <c:v>43642</c:v>
                </c:pt>
                <c:pt idx="154" c:formatCode="yyyy/m/d">
                  <c:v>43642</c:v>
                </c:pt>
                <c:pt idx="155" c:formatCode="yyyy/m/d">
                  <c:v>43642</c:v>
                </c:pt>
                <c:pt idx="156" c:formatCode="yyyy/m/d">
                  <c:v>43643</c:v>
                </c:pt>
                <c:pt idx="157" c:formatCode="yyyy/m/d">
                  <c:v>43643</c:v>
                </c:pt>
                <c:pt idx="158" c:formatCode="yyyy/m/d">
                  <c:v>43643</c:v>
                </c:pt>
                <c:pt idx="159" c:formatCode="yyyy/m/d">
                  <c:v>43643</c:v>
                </c:pt>
                <c:pt idx="160" c:formatCode="yyyy/m/d">
                  <c:v>43643</c:v>
                </c:pt>
                <c:pt idx="161" c:formatCode="yyyy/m/d">
                  <c:v>43643</c:v>
                </c:pt>
                <c:pt idx="162" c:formatCode="yyyy/m/d">
                  <c:v>43644</c:v>
                </c:pt>
                <c:pt idx="163" c:formatCode="yyyy/m/d">
                  <c:v>43644</c:v>
                </c:pt>
                <c:pt idx="164" c:formatCode="yyyy/m/d">
                  <c:v>43644</c:v>
                </c:pt>
                <c:pt idx="165" c:formatCode="yyyy/m/d">
                  <c:v>43644</c:v>
                </c:pt>
                <c:pt idx="166" c:formatCode="yyyy/m/d">
                  <c:v>43644</c:v>
                </c:pt>
                <c:pt idx="167" c:formatCode="yyyy/m/d">
                  <c:v>43644</c:v>
                </c:pt>
                <c:pt idx="168" c:formatCode="yyyy/m/d">
                  <c:v>43645</c:v>
                </c:pt>
                <c:pt idx="169" c:formatCode="yyyy/m/d">
                  <c:v>43645</c:v>
                </c:pt>
                <c:pt idx="170" c:formatCode="yyyy/m/d">
                  <c:v>43645</c:v>
                </c:pt>
                <c:pt idx="171" c:formatCode="yyyy/m/d">
                  <c:v>43645</c:v>
                </c:pt>
                <c:pt idx="172" c:formatCode="yyyy/m/d">
                  <c:v>43645</c:v>
                </c:pt>
                <c:pt idx="173" c:formatCode="yyyy/m/d">
                  <c:v>43645</c:v>
                </c:pt>
                <c:pt idx="174" c:formatCode="yyyy/m/d">
                  <c:v>43646</c:v>
                </c:pt>
                <c:pt idx="175" c:formatCode="yyyy/m/d">
                  <c:v>43646</c:v>
                </c:pt>
                <c:pt idx="176" c:formatCode="yyyy/m/d">
                  <c:v>43646</c:v>
                </c:pt>
                <c:pt idx="177" c:formatCode="yyyy/m/d">
                  <c:v>43646</c:v>
                </c:pt>
                <c:pt idx="178" c:formatCode="yyyy/m/d">
                  <c:v>43646</c:v>
                </c:pt>
                <c:pt idx="179" c:formatCode="yyyy/m/d">
                  <c:v>43646</c:v>
                </c:pt>
                <c:pt idx="180" c:formatCode="yyyy/m/d">
                  <c:v>43647</c:v>
                </c:pt>
                <c:pt idx="181" c:formatCode="yyyy/m/d">
                  <c:v>43647</c:v>
                </c:pt>
                <c:pt idx="182" c:formatCode="yyyy/m/d">
                  <c:v>43647</c:v>
                </c:pt>
                <c:pt idx="183" c:formatCode="yyyy/m/d">
                  <c:v>43647</c:v>
                </c:pt>
                <c:pt idx="184" c:formatCode="yyyy/m/d">
                  <c:v>43647</c:v>
                </c:pt>
                <c:pt idx="185" c:formatCode="yyyy/m/d">
                  <c:v>43647</c:v>
                </c:pt>
              </c:numCache>
            </c:numRef>
          </c:cat>
          <c:val>
            <c:numRef>
              <c:f>混匀矿跟踪!$J$3:$J$188</c:f>
              <c:numCache>
                <c:formatCode>0.00_ 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303809200"/>
        <c:axId val="303809760"/>
      </c:lineChart>
      <c:catAx>
        <c:axId val="303809200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3809760"/>
        <c:crosses val="autoZero"/>
        <c:auto val="0"/>
        <c:lblAlgn val="ctr"/>
        <c:lblOffset val="100"/>
        <c:noMultiLvlLbl val="0"/>
      </c:catAx>
      <c:valAx>
        <c:axId val="303809760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3809200"/>
        <c:crosses val="autoZero"/>
        <c:crossBetween val="between"/>
      </c:valAx>
      <c:spPr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514920634920635"/>
          <c:y val="0.0192307692307692"/>
          <c:w val="0.17175"/>
          <c:h val="0.086"/>
        </c:manualLayout>
      </c:layout>
      <c:overlay val="0"/>
      <c:spPr>
        <a:noFill/>
        <a:ln>
          <a:solidFill>
            <a:schemeClr val="bg1">
              <a:lumMod val="65000"/>
            </a:schemeClr>
          </a:solidFill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混匀矿成分趋势（近</a:t>
            </a:r>
            <a:r>
              <a:rPr lang="zh-CN" sz="1800" b="1" i="0" u="none" strike="noStrike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rPr>
              <a:t>6</a:t>
            </a: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批次平均）</a:t>
            </a:r>
            <a:endParaRPr lang="zh-CN" sz="1200" b="0" i="0" u="none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456417947757"/>
          <c:y val="0.01904761904761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952381542895302"/>
          <c:y val="0.414286677563889"/>
          <c:w val="0.809524311461007"/>
          <c:h val="0.1547622646072"/>
        </c:manualLayout>
      </c:layout>
      <c:lineChart>
        <c:grouping val="standard"/>
        <c:varyColors val="0"/>
        <c:ser>
          <c:idx val="2"/>
          <c:order val="1"/>
          <c:tx>
            <c:strRef>
              <c:f>"平均SiO2"</c:f>
              <c:strCache>
                <c:ptCount val="1"/>
                <c:pt idx="0">
                  <c:v>平均SiO2</c:v>
                </c:pt>
              </c:strCache>
            </c:strRef>
          </c:tx>
          <c:spPr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triangle"/>
            <c:size val="3"/>
            <c:spPr>
              <a:solidFill>
                <a:srgbClr val="9C9A9C"/>
              </a:solidFill>
              <a:ln w="9525" cap="flat" cmpd="sng" algn="ctr">
                <a:solidFill>
                  <a:srgbClr val="9C9A9C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混匀矿跟踪!$A$3:$A$182</c:f>
              <c:numCache>
                <c:formatCode>yyyy/m/d</c:formatCode>
                <c:ptCount val="180"/>
                <c:pt idx="0" c:formatCode="yyyy/m/d">
                  <c:v>43617</c:v>
                </c:pt>
                <c:pt idx="1" c:formatCode="yyyy/m/d">
                  <c:v>43617</c:v>
                </c:pt>
                <c:pt idx="2" c:formatCode="yyyy/m/d">
                  <c:v>43617</c:v>
                </c:pt>
                <c:pt idx="3" c:formatCode="yyyy/m/d">
                  <c:v>43617</c:v>
                </c:pt>
                <c:pt idx="4" c:formatCode="yyyy/m/d">
                  <c:v>43617</c:v>
                </c:pt>
                <c:pt idx="5" c:formatCode="yyyy/m/d">
                  <c:v>43617</c:v>
                </c:pt>
                <c:pt idx="6" c:formatCode="yyyy/m/d">
                  <c:v>43618</c:v>
                </c:pt>
                <c:pt idx="7" c:formatCode="yyyy/m/d">
                  <c:v>43618</c:v>
                </c:pt>
                <c:pt idx="8" c:formatCode="yyyy/m/d">
                  <c:v>43618</c:v>
                </c:pt>
                <c:pt idx="9" c:formatCode="yyyy/m/d">
                  <c:v>43618</c:v>
                </c:pt>
                <c:pt idx="10" c:formatCode="yyyy/m/d">
                  <c:v>43618</c:v>
                </c:pt>
                <c:pt idx="11" c:formatCode="yyyy/m/d">
                  <c:v>43618</c:v>
                </c:pt>
                <c:pt idx="12" c:formatCode="yyyy/m/d">
                  <c:v>43619</c:v>
                </c:pt>
                <c:pt idx="13" c:formatCode="yyyy/m/d">
                  <c:v>43619</c:v>
                </c:pt>
                <c:pt idx="14" c:formatCode="yyyy/m/d">
                  <c:v>43619</c:v>
                </c:pt>
                <c:pt idx="15" c:formatCode="yyyy/m/d">
                  <c:v>43619</c:v>
                </c:pt>
                <c:pt idx="16" c:formatCode="yyyy/m/d">
                  <c:v>43619</c:v>
                </c:pt>
                <c:pt idx="17" c:formatCode="yyyy/m/d">
                  <c:v>43619</c:v>
                </c:pt>
                <c:pt idx="18" c:formatCode="yyyy/m/d">
                  <c:v>43620</c:v>
                </c:pt>
                <c:pt idx="19" c:formatCode="yyyy/m/d">
                  <c:v>43620</c:v>
                </c:pt>
                <c:pt idx="20" c:formatCode="yyyy/m/d">
                  <c:v>43620</c:v>
                </c:pt>
                <c:pt idx="21" c:formatCode="yyyy/m/d">
                  <c:v>43620</c:v>
                </c:pt>
                <c:pt idx="22" c:formatCode="yyyy/m/d">
                  <c:v>43620</c:v>
                </c:pt>
                <c:pt idx="23" c:formatCode="yyyy/m/d">
                  <c:v>43620</c:v>
                </c:pt>
                <c:pt idx="24" c:formatCode="yyyy/m/d">
                  <c:v>43621</c:v>
                </c:pt>
                <c:pt idx="25" c:formatCode="yyyy/m/d">
                  <c:v>43621</c:v>
                </c:pt>
                <c:pt idx="26" c:formatCode="yyyy/m/d">
                  <c:v>43621</c:v>
                </c:pt>
                <c:pt idx="27" c:formatCode="yyyy/m/d">
                  <c:v>43621</c:v>
                </c:pt>
                <c:pt idx="28" c:formatCode="yyyy/m/d">
                  <c:v>43621</c:v>
                </c:pt>
                <c:pt idx="29" c:formatCode="yyyy/m/d">
                  <c:v>43621</c:v>
                </c:pt>
                <c:pt idx="30" c:formatCode="yyyy/m/d">
                  <c:v>43622</c:v>
                </c:pt>
                <c:pt idx="31" c:formatCode="yyyy/m/d">
                  <c:v>43622</c:v>
                </c:pt>
                <c:pt idx="32" c:formatCode="yyyy/m/d">
                  <c:v>43622</c:v>
                </c:pt>
                <c:pt idx="33" c:formatCode="yyyy/m/d">
                  <c:v>43622</c:v>
                </c:pt>
                <c:pt idx="34" c:formatCode="yyyy/m/d">
                  <c:v>43622</c:v>
                </c:pt>
                <c:pt idx="35" c:formatCode="yyyy/m/d">
                  <c:v>43622</c:v>
                </c:pt>
                <c:pt idx="36" c:formatCode="yyyy/m/d">
                  <c:v>43623</c:v>
                </c:pt>
                <c:pt idx="37" c:formatCode="yyyy/m/d">
                  <c:v>43623</c:v>
                </c:pt>
                <c:pt idx="38" c:formatCode="yyyy/m/d">
                  <c:v>43623</c:v>
                </c:pt>
                <c:pt idx="39" c:formatCode="yyyy/m/d">
                  <c:v>43623</c:v>
                </c:pt>
                <c:pt idx="40" c:formatCode="yyyy/m/d">
                  <c:v>43623</c:v>
                </c:pt>
                <c:pt idx="41" c:formatCode="yyyy/m/d">
                  <c:v>43623</c:v>
                </c:pt>
                <c:pt idx="42" c:formatCode="yyyy/m/d">
                  <c:v>43624</c:v>
                </c:pt>
                <c:pt idx="43" c:formatCode="yyyy/m/d">
                  <c:v>43624</c:v>
                </c:pt>
                <c:pt idx="44" c:formatCode="yyyy/m/d">
                  <c:v>43624</c:v>
                </c:pt>
                <c:pt idx="45" c:formatCode="yyyy/m/d">
                  <c:v>43624</c:v>
                </c:pt>
                <c:pt idx="46" c:formatCode="yyyy/m/d">
                  <c:v>43624</c:v>
                </c:pt>
                <c:pt idx="47" c:formatCode="yyyy/m/d">
                  <c:v>43624</c:v>
                </c:pt>
                <c:pt idx="48" c:formatCode="yyyy/m/d">
                  <c:v>43625</c:v>
                </c:pt>
                <c:pt idx="49" c:formatCode="yyyy/m/d">
                  <c:v>43625</c:v>
                </c:pt>
                <c:pt idx="50" c:formatCode="yyyy/m/d">
                  <c:v>43625</c:v>
                </c:pt>
                <c:pt idx="51" c:formatCode="yyyy/m/d">
                  <c:v>43625</c:v>
                </c:pt>
                <c:pt idx="52" c:formatCode="yyyy/m/d">
                  <c:v>43625</c:v>
                </c:pt>
                <c:pt idx="53" c:formatCode="yyyy/m/d">
                  <c:v>43625</c:v>
                </c:pt>
                <c:pt idx="54" c:formatCode="yyyy/m/d">
                  <c:v>43626</c:v>
                </c:pt>
                <c:pt idx="55" c:formatCode="yyyy/m/d">
                  <c:v>43626</c:v>
                </c:pt>
                <c:pt idx="56" c:formatCode="yyyy/m/d">
                  <c:v>43626</c:v>
                </c:pt>
                <c:pt idx="57" c:formatCode="yyyy/m/d">
                  <c:v>43626</c:v>
                </c:pt>
                <c:pt idx="58" c:formatCode="yyyy/m/d">
                  <c:v>43626</c:v>
                </c:pt>
                <c:pt idx="59" c:formatCode="yyyy/m/d">
                  <c:v>43626</c:v>
                </c:pt>
                <c:pt idx="60" c:formatCode="yyyy/m/d">
                  <c:v>43627</c:v>
                </c:pt>
                <c:pt idx="61" c:formatCode="yyyy/m/d">
                  <c:v>43627</c:v>
                </c:pt>
                <c:pt idx="62" c:formatCode="yyyy/m/d">
                  <c:v>43627</c:v>
                </c:pt>
                <c:pt idx="63" c:formatCode="yyyy/m/d">
                  <c:v>43627</c:v>
                </c:pt>
                <c:pt idx="64" c:formatCode="yyyy/m/d">
                  <c:v>43627</c:v>
                </c:pt>
                <c:pt idx="65" c:formatCode="yyyy/m/d">
                  <c:v>43627</c:v>
                </c:pt>
                <c:pt idx="66" c:formatCode="yyyy/m/d">
                  <c:v>43628</c:v>
                </c:pt>
                <c:pt idx="67" c:formatCode="yyyy/m/d">
                  <c:v>43628</c:v>
                </c:pt>
                <c:pt idx="68" c:formatCode="yyyy/m/d">
                  <c:v>43628</c:v>
                </c:pt>
                <c:pt idx="69" c:formatCode="yyyy/m/d">
                  <c:v>43628</c:v>
                </c:pt>
                <c:pt idx="70" c:formatCode="yyyy/m/d">
                  <c:v>43628</c:v>
                </c:pt>
                <c:pt idx="71" c:formatCode="yyyy/m/d">
                  <c:v>43628</c:v>
                </c:pt>
                <c:pt idx="72" c:formatCode="yyyy/m/d">
                  <c:v>43629</c:v>
                </c:pt>
                <c:pt idx="73" c:formatCode="yyyy/m/d">
                  <c:v>43629</c:v>
                </c:pt>
                <c:pt idx="74" c:formatCode="yyyy/m/d">
                  <c:v>43629</c:v>
                </c:pt>
                <c:pt idx="75" c:formatCode="yyyy/m/d">
                  <c:v>43629</c:v>
                </c:pt>
                <c:pt idx="76" c:formatCode="yyyy/m/d">
                  <c:v>43629</c:v>
                </c:pt>
                <c:pt idx="77" c:formatCode="yyyy/m/d">
                  <c:v>43629</c:v>
                </c:pt>
                <c:pt idx="78" c:formatCode="yyyy/m/d">
                  <c:v>43630</c:v>
                </c:pt>
                <c:pt idx="79" c:formatCode="yyyy/m/d">
                  <c:v>43630</c:v>
                </c:pt>
                <c:pt idx="80" c:formatCode="yyyy/m/d">
                  <c:v>43630</c:v>
                </c:pt>
                <c:pt idx="81" c:formatCode="yyyy/m/d">
                  <c:v>43630</c:v>
                </c:pt>
                <c:pt idx="82" c:formatCode="yyyy/m/d">
                  <c:v>43630</c:v>
                </c:pt>
                <c:pt idx="83" c:formatCode="yyyy/m/d">
                  <c:v>43630</c:v>
                </c:pt>
                <c:pt idx="84" c:formatCode="yyyy/m/d">
                  <c:v>43631</c:v>
                </c:pt>
                <c:pt idx="85" c:formatCode="yyyy/m/d">
                  <c:v>43631</c:v>
                </c:pt>
                <c:pt idx="86" c:formatCode="yyyy/m/d">
                  <c:v>43631</c:v>
                </c:pt>
                <c:pt idx="87" c:formatCode="yyyy/m/d">
                  <c:v>43631</c:v>
                </c:pt>
                <c:pt idx="88" c:formatCode="yyyy/m/d">
                  <c:v>43631</c:v>
                </c:pt>
                <c:pt idx="89" c:formatCode="yyyy/m/d">
                  <c:v>43631</c:v>
                </c:pt>
                <c:pt idx="90" c:formatCode="yyyy/m/d">
                  <c:v>43632</c:v>
                </c:pt>
                <c:pt idx="91" c:formatCode="yyyy/m/d">
                  <c:v>43632</c:v>
                </c:pt>
                <c:pt idx="92" c:formatCode="yyyy/m/d">
                  <c:v>43632</c:v>
                </c:pt>
                <c:pt idx="93" c:formatCode="yyyy/m/d">
                  <c:v>43632</c:v>
                </c:pt>
                <c:pt idx="94" c:formatCode="yyyy/m/d">
                  <c:v>43632</c:v>
                </c:pt>
                <c:pt idx="95" c:formatCode="yyyy/m/d">
                  <c:v>43632</c:v>
                </c:pt>
                <c:pt idx="96" c:formatCode="yyyy/m/d">
                  <c:v>43633</c:v>
                </c:pt>
                <c:pt idx="97" c:formatCode="yyyy/m/d">
                  <c:v>43633</c:v>
                </c:pt>
                <c:pt idx="98" c:formatCode="yyyy/m/d">
                  <c:v>43633</c:v>
                </c:pt>
                <c:pt idx="99" c:formatCode="yyyy/m/d">
                  <c:v>43633</c:v>
                </c:pt>
                <c:pt idx="100" c:formatCode="yyyy/m/d">
                  <c:v>43633</c:v>
                </c:pt>
                <c:pt idx="101" c:formatCode="yyyy/m/d">
                  <c:v>43633</c:v>
                </c:pt>
                <c:pt idx="102" c:formatCode="yyyy/m/d">
                  <c:v>43634</c:v>
                </c:pt>
                <c:pt idx="103" c:formatCode="yyyy/m/d">
                  <c:v>43634</c:v>
                </c:pt>
                <c:pt idx="104" c:formatCode="yyyy/m/d">
                  <c:v>43634</c:v>
                </c:pt>
                <c:pt idx="105" c:formatCode="yyyy/m/d">
                  <c:v>43634</c:v>
                </c:pt>
                <c:pt idx="106" c:formatCode="yyyy/m/d">
                  <c:v>43634</c:v>
                </c:pt>
                <c:pt idx="107" c:formatCode="yyyy/m/d">
                  <c:v>43634</c:v>
                </c:pt>
                <c:pt idx="108" c:formatCode="yyyy/m/d">
                  <c:v>43635</c:v>
                </c:pt>
                <c:pt idx="109" c:formatCode="yyyy/m/d">
                  <c:v>43635</c:v>
                </c:pt>
                <c:pt idx="110" c:formatCode="yyyy/m/d">
                  <c:v>43635</c:v>
                </c:pt>
                <c:pt idx="111" c:formatCode="yyyy/m/d">
                  <c:v>43635</c:v>
                </c:pt>
                <c:pt idx="112" c:formatCode="yyyy/m/d">
                  <c:v>43635</c:v>
                </c:pt>
                <c:pt idx="113" c:formatCode="yyyy/m/d">
                  <c:v>43635</c:v>
                </c:pt>
                <c:pt idx="114" c:formatCode="yyyy/m/d">
                  <c:v>43636</c:v>
                </c:pt>
                <c:pt idx="115" c:formatCode="yyyy/m/d">
                  <c:v>43636</c:v>
                </c:pt>
                <c:pt idx="116" c:formatCode="yyyy/m/d">
                  <c:v>43636</c:v>
                </c:pt>
                <c:pt idx="117" c:formatCode="yyyy/m/d">
                  <c:v>43636</c:v>
                </c:pt>
                <c:pt idx="118" c:formatCode="yyyy/m/d">
                  <c:v>43636</c:v>
                </c:pt>
                <c:pt idx="119" c:formatCode="yyyy/m/d">
                  <c:v>43636</c:v>
                </c:pt>
                <c:pt idx="120" c:formatCode="yyyy/m/d">
                  <c:v>43637</c:v>
                </c:pt>
                <c:pt idx="121" c:formatCode="yyyy/m/d">
                  <c:v>43637</c:v>
                </c:pt>
                <c:pt idx="122" c:formatCode="yyyy/m/d">
                  <c:v>43637</c:v>
                </c:pt>
                <c:pt idx="123" c:formatCode="yyyy/m/d">
                  <c:v>43637</c:v>
                </c:pt>
                <c:pt idx="124" c:formatCode="yyyy/m/d">
                  <c:v>43637</c:v>
                </c:pt>
                <c:pt idx="125" c:formatCode="yyyy/m/d">
                  <c:v>43637</c:v>
                </c:pt>
                <c:pt idx="126" c:formatCode="yyyy/m/d">
                  <c:v>43638</c:v>
                </c:pt>
                <c:pt idx="127" c:formatCode="yyyy/m/d">
                  <c:v>43638</c:v>
                </c:pt>
                <c:pt idx="128" c:formatCode="yyyy/m/d">
                  <c:v>43638</c:v>
                </c:pt>
                <c:pt idx="129" c:formatCode="yyyy/m/d">
                  <c:v>43638</c:v>
                </c:pt>
                <c:pt idx="130" c:formatCode="yyyy/m/d">
                  <c:v>43638</c:v>
                </c:pt>
                <c:pt idx="131" c:formatCode="yyyy/m/d">
                  <c:v>43638</c:v>
                </c:pt>
                <c:pt idx="132" c:formatCode="yyyy/m/d">
                  <c:v>43639</c:v>
                </c:pt>
                <c:pt idx="133" c:formatCode="yyyy/m/d">
                  <c:v>43639</c:v>
                </c:pt>
                <c:pt idx="134" c:formatCode="yyyy/m/d">
                  <c:v>43639</c:v>
                </c:pt>
                <c:pt idx="135" c:formatCode="yyyy/m/d">
                  <c:v>43639</c:v>
                </c:pt>
                <c:pt idx="136" c:formatCode="yyyy/m/d">
                  <c:v>43639</c:v>
                </c:pt>
                <c:pt idx="137" c:formatCode="yyyy/m/d">
                  <c:v>43639</c:v>
                </c:pt>
                <c:pt idx="138" c:formatCode="yyyy/m/d">
                  <c:v>43640</c:v>
                </c:pt>
                <c:pt idx="139" c:formatCode="yyyy/m/d">
                  <c:v>43640</c:v>
                </c:pt>
                <c:pt idx="140" c:formatCode="yyyy/m/d">
                  <c:v>43640</c:v>
                </c:pt>
                <c:pt idx="141" c:formatCode="yyyy/m/d">
                  <c:v>43640</c:v>
                </c:pt>
                <c:pt idx="142" c:formatCode="yyyy/m/d">
                  <c:v>43640</c:v>
                </c:pt>
                <c:pt idx="143" c:formatCode="yyyy/m/d">
                  <c:v>43640</c:v>
                </c:pt>
                <c:pt idx="144" c:formatCode="yyyy/m/d">
                  <c:v>43641</c:v>
                </c:pt>
                <c:pt idx="145" c:formatCode="yyyy/m/d">
                  <c:v>43641</c:v>
                </c:pt>
                <c:pt idx="146" c:formatCode="yyyy/m/d">
                  <c:v>43641</c:v>
                </c:pt>
                <c:pt idx="147" c:formatCode="yyyy/m/d">
                  <c:v>43641</c:v>
                </c:pt>
                <c:pt idx="148" c:formatCode="yyyy/m/d">
                  <c:v>43641</c:v>
                </c:pt>
                <c:pt idx="149" c:formatCode="yyyy/m/d">
                  <c:v>43641</c:v>
                </c:pt>
                <c:pt idx="150" c:formatCode="yyyy/m/d">
                  <c:v>43642</c:v>
                </c:pt>
                <c:pt idx="151" c:formatCode="yyyy/m/d">
                  <c:v>43642</c:v>
                </c:pt>
                <c:pt idx="152" c:formatCode="yyyy/m/d">
                  <c:v>43642</c:v>
                </c:pt>
                <c:pt idx="153" c:formatCode="yyyy/m/d">
                  <c:v>43642</c:v>
                </c:pt>
                <c:pt idx="154" c:formatCode="yyyy/m/d">
                  <c:v>43642</c:v>
                </c:pt>
                <c:pt idx="155" c:formatCode="yyyy/m/d">
                  <c:v>43642</c:v>
                </c:pt>
                <c:pt idx="156" c:formatCode="yyyy/m/d">
                  <c:v>43643</c:v>
                </c:pt>
                <c:pt idx="157" c:formatCode="yyyy/m/d">
                  <c:v>43643</c:v>
                </c:pt>
                <c:pt idx="158" c:formatCode="yyyy/m/d">
                  <c:v>43643</c:v>
                </c:pt>
                <c:pt idx="159" c:formatCode="yyyy/m/d">
                  <c:v>43643</c:v>
                </c:pt>
                <c:pt idx="160" c:formatCode="yyyy/m/d">
                  <c:v>43643</c:v>
                </c:pt>
                <c:pt idx="161" c:formatCode="yyyy/m/d">
                  <c:v>43643</c:v>
                </c:pt>
                <c:pt idx="162" c:formatCode="yyyy/m/d">
                  <c:v>43644</c:v>
                </c:pt>
                <c:pt idx="163" c:formatCode="yyyy/m/d">
                  <c:v>43644</c:v>
                </c:pt>
                <c:pt idx="164" c:formatCode="yyyy/m/d">
                  <c:v>43644</c:v>
                </c:pt>
                <c:pt idx="165" c:formatCode="yyyy/m/d">
                  <c:v>43644</c:v>
                </c:pt>
                <c:pt idx="166" c:formatCode="yyyy/m/d">
                  <c:v>43644</c:v>
                </c:pt>
                <c:pt idx="167" c:formatCode="yyyy/m/d">
                  <c:v>43644</c:v>
                </c:pt>
                <c:pt idx="168" c:formatCode="yyyy/m/d">
                  <c:v>43645</c:v>
                </c:pt>
                <c:pt idx="169" c:formatCode="yyyy/m/d">
                  <c:v>43645</c:v>
                </c:pt>
                <c:pt idx="170" c:formatCode="yyyy/m/d">
                  <c:v>43645</c:v>
                </c:pt>
                <c:pt idx="171" c:formatCode="yyyy/m/d">
                  <c:v>43645</c:v>
                </c:pt>
                <c:pt idx="172" c:formatCode="yyyy/m/d">
                  <c:v>43645</c:v>
                </c:pt>
                <c:pt idx="173" c:formatCode="yyyy/m/d">
                  <c:v>43645</c:v>
                </c:pt>
                <c:pt idx="174" c:formatCode="yyyy/m/d">
                  <c:v>43646</c:v>
                </c:pt>
                <c:pt idx="175" c:formatCode="yyyy/m/d">
                  <c:v>43646</c:v>
                </c:pt>
                <c:pt idx="176" c:formatCode="yyyy/m/d">
                  <c:v>43646</c:v>
                </c:pt>
                <c:pt idx="177" c:formatCode="yyyy/m/d">
                  <c:v>43646</c:v>
                </c:pt>
                <c:pt idx="178" c:formatCode="yyyy/m/d">
                  <c:v>43646</c:v>
                </c:pt>
                <c:pt idx="179" c:formatCode="yyyy/m/d">
                  <c:v>43646</c:v>
                </c:pt>
              </c:numCache>
            </c:numRef>
          </c:cat>
          <c:val>
            <c:numRef>
              <c:f>混匀矿跟踪!$I$3:$I$188</c:f>
              <c:numCache>
                <c:formatCode>0.00%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304048832"/>
        <c:axId val="304049392"/>
      </c:lineChart>
      <c:lineChart>
        <c:grouping val="standard"/>
        <c:varyColors val="0"/>
        <c:ser>
          <c:idx val="0"/>
          <c:order val="0"/>
          <c:tx>
            <c:strRef>
              <c:f>"平均CaO"</c:f>
              <c:strCache>
                <c:ptCount val="1"/>
                <c:pt idx="0">
                  <c:v>平均CaO</c:v>
                </c:pt>
              </c:strCache>
            </c:strRef>
          </c:tx>
          <c:spPr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混匀矿跟踪!$A$3:$A$188</c:f>
              <c:numCache>
                <c:formatCode>yyyy/m/d</c:formatCode>
                <c:ptCount val="186"/>
                <c:pt idx="0" c:formatCode="yyyy/m/d">
                  <c:v>43617</c:v>
                </c:pt>
                <c:pt idx="1" c:formatCode="yyyy/m/d">
                  <c:v>43617</c:v>
                </c:pt>
                <c:pt idx="2" c:formatCode="yyyy/m/d">
                  <c:v>43617</c:v>
                </c:pt>
                <c:pt idx="3" c:formatCode="yyyy/m/d">
                  <c:v>43617</c:v>
                </c:pt>
                <c:pt idx="4" c:formatCode="yyyy/m/d">
                  <c:v>43617</c:v>
                </c:pt>
                <c:pt idx="5" c:formatCode="yyyy/m/d">
                  <c:v>43617</c:v>
                </c:pt>
                <c:pt idx="6" c:formatCode="yyyy/m/d">
                  <c:v>43618</c:v>
                </c:pt>
                <c:pt idx="7" c:formatCode="yyyy/m/d">
                  <c:v>43618</c:v>
                </c:pt>
                <c:pt idx="8" c:formatCode="yyyy/m/d">
                  <c:v>43618</c:v>
                </c:pt>
                <c:pt idx="9" c:formatCode="yyyy/m/d">
                  <c:v>43618</c:v>
                </c:pt>
                <c:pt idx="10" c:formatCode="yyyy/m/d">
                  <c:v>43618</c:v>
                </c:pt>
                <c:pt idx="11" c:formatCode="yyyy/m/d">
                  <c:v>43618</c:v>
                </c:pt>
                <c:pt idx="12" c:formatCode="yyyy/m/d">
                  <c:v>43619</c:v>
                </c:pt>
                <c:pt idx="13" c:formatCode="yyyy/m/d">
                  <c:v>43619</c:v>
                </c:pt>
                <c:pt idx="14" c:formatCode="yyyy/m/d">
                  <c:v>43619</c:v>
                </c:pt>
                <c:pt idx="15" c:formatCode="yyyy/m/d">
                  <c:v>43619</c:v>
                </c:pt>
                <c:pt idx="16" c:formatCode="yyyy/m/d">
                  <c:v>43619</c:v>
                </c:pt>
                <c:pt idx="17" c:formatCode="yyyy/m/d">
                  <c:v>43619</c:v>
                </c:pt>
                <c:pt idx="18" c:formatCode="yyyy/m/d">
                  <c:v>43620</c:v>
                </c:pt>
                <c:pt idx="19" c:formatCode="yyyy/m/d">
                  <c:v>43620</c:v>
                </c:pt>
                <c:pt idx="20" c:formatCode="yyyy/m/d">
                  <c:v>43620</c:v>
                </c:pt>
                <c:pt idx="21" c:formatCode="yyyy/m/d">
                  <c:v>43620</c:v>
                </c:pt>
                <c:pt idx="22" c:formatCode="yyyy/m/d">
                  <c:v>43620</c:v>
                </c:pt>
                <c:pt idx="23" c:formatCode="yyyy/m/d">
                  <c:v>43620</c:v>
                </c:pt>
                <c:pt idx="24" c:formatCode="yyyy/m/d">
                  <c:v>43621</c:v>
                </c:pt>
                <c:pt idx="25" c:formatCode="yyyy/m/d">
                  <c:v>43621</c:v>
                </c:pt>
                <c:pt idx="26" c:formatCode="yyyy/m/d">
                  <c:v>43621</c:v>
                </c:pt>
                <c:pt idx="27" c:formatCode="yyyy/m/d">
                  <c:v>43621</c:v>
                </c:pt>
                <c:pt idx="28" c:formatCode="yyyy/m/d">
                  <c:v>43621</c:v>
                </c:pt>
                <c:pt idx="29" c:formatCode="yyyy/m/d">
                  <c:v>43621</c:v>
                </c:pt>
                <c:pt idx="30" c:formatCode="yyyy/m/d">
                  <c:v>43622</c:v>
                </c:pt>
                <c:pt idx="31" c:formatCode="yyyy/m/d">
                  <c:v>43622</c:v>
                </c:pt>
                <c:pt idx="32" c:formatCode="yyyy/m/d">
                  <c:v>43622</c:v>
                </c:pt>
                <c:pt idx="33" c:formatCode="yyyy/m/d">
                  <c:v>43622</c:v>
                </c:pt>
                <c:pt idx="34" c:formatCode="yyyy/m/d">
                  <c:v>43622</c:v>
                </c:pt>
                <c:pt idx="35" c:formatCode="yyyy/m/d">
                  <c:v>43622</c:v>
                </c:pt>
                <c:pt idx="36" c:formatCode="yyyy/m/d">
                  <c:v>43623</c:v>
                </c:pt>
                <c:pt idx="37" c:formatCode="yyyy/m/d">
                  <c:v>43623</c:v>
                </c:pt>
                <c:pt idx="38" c:formatCode="yyyy/m/d">
                  <c:v>43623</c:v>
                </c:pt>
                <c:pt idx="39" c:formatCode="yyyy/m/d">
                  <c:v>43623</c:v>
                </c:pt>
                <c:pt idx="40" c:formatCode="yyyy/m/d">
                  <c:v>43623</c:v>
                </c:pt>
                <c:pt idx="41" c:formatCode="yyyy/m/d">
                  <c:v>43623</c:v>
                </c:pt>
                <c:pt idx="42" c:formatCode="yyyy/m/d">
                  <c:v>43624</c:v>
                </c:pt>
                <c:pt idx="43" c:formatCode="yyyy/m/d">
                  <c:v>43624</c:v>
                </c:pt>
                <c:pt idx="44" c:formatCode="yyyy/m/d">
                  <c:v>43624</c:v>
                </c:pt>
                <c:pt idx="45" c:formatCode="yyyy/m/d">
                  <c:v>43624</c:v>
                </c:pt>
                <c:pt idx="46" c:formatCode="yyyy/m/d">
                  <c:v>43624</c:v>
                </c:pt>
                <c:pt idx="47" c:formatCode="yyyy/m/d">
                  <c:v>43624</c:v>
                </c:pt>
                <c:pt idx="48" c:formatCode="yyyy/m/d">
                  <c:v>43625</c:v>
                </c:pt>
                <c:pt idx="49" c:formatCode="yyyy/m/d">
                  <c:v>43625</c:v>
                </c:pt>
                <c:pt idx="50" c:formatCode="yyyy/m/d">
                  <c:v>43625</c:v>
                </c:pt>
                <c:pt idx="51" c:formatCode="yyyy/m/d">
                  <c:v>43625</c:v>
                </c:pt>
                <c:pt idx="52" c:formatCode="yyyy/m/d">
                  <c:v>43625</c:v>
                </c:pt>
                <c:pt idx="53" c:formatCode="yyyy/m/d">
                  <c:v>43625</c:v>
                </c:pt>
                <c:pt idx="54" c:formatCode="yyyy/m/d">
                  <c:v>43626</c:v>
                </c:pt>
                <c:pt idx="55" c:formatCode="yyyy/m/d">
                  <c:v>43626</c:v>
                </c:pt>
                <c:pt idx="56" c:formatCode="yyyy/m/d">
                  <c:v>43626</c:v>
                </c:pt>
                <c:pt idx="57" c:formatCode="yyyy/m/d">
                  <c:v>43626</c:v>
                </c:pt>
                <c:pt idx="58" c:formatCode="yyyy/m/d">
                  <c:v>43626</c:v>
                </c:pt>
                <c:pt idx="59" c:formatCode="yyyy/m/d">
                  <c:v>43626</c:v>
                </c:pt>
                <c:pt idx="60" c:formatCode="yyyy/m/d">
                  <c:v>43627</c:v>
                </c:pt>
                <c:pt idx="61" c:formatCode="yyyy/m/d">
                  <c:v>43627</c:v>
                </c:pt>
                <c:pt idx="62" c:formatCode="yyyy/m/d">
                  <c:v>43627</c:v>
                </c:pt>
                <c:pt idx="63" c:formatCode="yyyy/m/d">
                  <c:v>43627</c:v>
                </c:pt>
                <c:pt idx="64" c:formatCode="yyyy/m/d">
                  <c:v>43627</c:v>
                </c:pt>
                <c:pt idx="65" c:formatCode="yyyy/m/d">
                  <c:v>43627</c:v>
                </c:pt>
                <c:pt idx="66" c:formatCode="yyyy/m/d">
                  <c:v>43628</c:v>
                </c:pt>
                <c:pt idx="67" c:formatCode="yyyy/m/d">
                  <c:v>43628</c:v>
                </c:pt>
                <c:pt idx="68" c:formatCode="yyyy/m/d">
                  <c:v>43628</c:v>
                </c:pt>
                <c:pt idx="69" c:formatCode="yyyy/m/d">
                  <c:v>43628</c:v>
                </c:pt>
                <c:pt idx="70" c:formatCode="yyyy/m/d">
                  <c:v>43628</c:v>
                </c:pt>
                <c:pt idx="71" c:formatCode="yyyy/m/d">
                  <c:v>43628</c:v>
                </c:pt>
                <c:pt idx="72" c:formatCode="yyyy/m/d">
                  <c:v>43629</c:v>
                </c:pt>
                <c:pt idx="73" c:formatCode="yyyy/m/d">
                  <c:v>43629</c:v>
                </c:pt>
                <c:pt idx="74" c:formatCode="yyyy/m/d">
                  <c:v>43629</c:v>
                </c:pt>
                <c:pt idx="75" c:formatCode="yyyy/m/d">
                  <c:v>43629</c:v>
                </c:pt>
                <c:pt idx="76" c:formatCode="yyyy/m/d">
                  <c:v>43629</c:v>
                </c:pt>
                <c:pt idx="77" c:formatCode="yyyy/m/d">
                  <c:v>43629</c:v>
                </c:pt>
                <c:pt idx="78" c:formatCode="yyyy/m/d">
                  <c:v>43630</c:v>
                </c:pt>
                <c:pt idx="79" c:formatCode="yyyy/m/d">
                  <c:v>43630</c:v>
                </c:pt>
                <c:pt idx="80" c:formatCode="yyyy/m/d">
                  <c:v>43630</c:v>
                </c:pt>
                <c:pt idx="81" c:formatCode="yyyy/m/d">
                  <c:v>43630</c:v>
                </c:pt>
                <c:pt idx="82" c:formatCode="yyyy/m/d">
                  <c:v>43630</c:v>
                </c:pt>
                <c:pt idx="83" c:formatCode="yyyy/m/d">
                  <c:v>43630</c:v>
                </c:pt>
                <c:pt idx="84" c:formatCode="yyyy/m/d">
                  <c:v>43631</c:v>
                </c:pt>
                <c:pt idx="85" c:formatCode="yyyy/m/d">
                  <c:v>43631</c:v>
                </c:pt>
                <c:pt idx="86" c:formatCode="yyyy/m/d">
                  <c:v>43631</c:v>
                </c:pt>
                <c:pt idx="87" c:formatCode="yyyy/m/d">
                  <c:v>43631</c:v>
                </c:pt>
                <c:pt idx="88" c:formatCode="yyyy/m/d">
                  <c:v>43631</c:v>
                </c:pt>
                <c:pt idx="89" c:formatCode="yyyy/m/d">
                  <c:v>43631</c:v>
                </c:pt>
                <c:pt idx="90" c:formatCode="yyyy/m/d">
                  <c:v>43632</c:v>
                </c:pt>
                <c:pt idx="91" c:formatCode="yyyy/m/d">
                  <c:v>43632</c:v>
                </c:pt>
                <c:pt idx="92" c:formatCode="yyyy/m/d">
                  <c:v>43632</c:v>
                </c:pt>
                <c:pt idx="93" c:formatCode="yyyy/m/d">
                  <c:v>43632</c:v>
                </c:pt>
                <c:pt idx="94" c:formatCode="yyyy/m/d">
                  <c:v>43632</c:v>
                </c:pt>
                <c:pt idx="95" c:formatCode="yyyy/m/d">
                  <c:v>43632</c:v>
                </c:pt>
                <c:pt idx="96" c:formatCode="yyyy/m/d">
                  <c:v>43633</c:v>
                </c:pt>
                <c:pt idx="97" c:formatCode="yyyy/m/d">
                  <c:v>43633</c:v>
                </c:pt>
                <c:pt idx="98" c:formatCode="yyyy/m/d">
                  <c:v>43633</c:v>
                </c:pt>
                <c:pt idx="99" c:formatCode="yyyy/m/d">
                  <c:v>43633</c:v>
                </c:pt>
                <c:pt idx="100" c:formatCode="yyyy/m/d">
                  <c:v>43633</c:v>
                </c:pt>
                <c:pt idx="101" c:formatCode="yyyy/m/d">
                  <c:v>43633</c:v>
                </c:pt>
                <c:pt idx="102" c:formatCode="yyyy/m/d">
                  <c:v>43634</c:v>
                </c:pt>
                <c:pt idx="103" c:formatCode="yyyy/m/d">
                  <c:v>43634</c:v>
                </c:pt>
                <c:pt idx="104" c:formatCode="yyyy/m/d">
                  <c:v>43634</c:v>
                </c:pt>
                <c:pt idx="105" c:formatCode="yyyy/m/d">
                  <c:v>43634</c:v>
                </c:pt>
                <c:pt idx="106" c:formatCode="yyyy/m/d">
                  <c:v>43634</c:v>
                </c:pt>
                <c:pt idx="107" c:formatCode="yyyy/m/d">
                  <c:v>43634</c:v>
                </c:pt>
                <c:pt idx="108" c:formatCode="yyyy/m/d">
                  <c:v>43635</c:v>
                </c:pt>
                <c:pt idx="109" c:formatCode="yyyy/m/d">
                  <c:v>43635</c:v>
                </c:pt>
                <c:pt idx="110" c:formatCode="yyyy/m/d">
                  <c:v>43635</c:v>
                </c:pt>
                <c:pt idx="111" c:formatCode="yyyy/m/d">
                  <c:v>43635</c:v>
                </c:pt>
                <c:pt idx="112" c:formatCode="yyyy/m/d">
                  <c:v>43635</c:v>
                </c:pt>
                <c:pt idx="113" c:formatCode="yyyy/m/d">
                  <c:v>43635</c:v>
                </c:pt>
                <c:pt idx="114" c:formatCode="yyyy/m/d">
                  <c:v>43636</c:v>
                </c:pt>
                <c:pt idx="115" c:formatCode="yyyy/m/d">
                  <c:v>43636</c:v>
                </c:pt>
                <c:pt idx="116" c:formatCode="yyyy/m/d">
                  <c:v>43636</c:v>
                </c:pt>
                <c:pt idx="117" c:formatCode="yyyy/m/d">
                  <c:v>43636</c:v>
                </c:pt>
                <c:pt idx="118" c:formatCode="yyyy/m/d">
                  <c:v>43636</c:v>
                </c:pt>
                <c:pt idx="119" c:formatCode="yyyy/m/d">
                  <c:v>43636</c:v>
                </c:pt>
                <c:pt idx="120" c:formatCode="yyyy/m/d">
                  <c:v>43637</c:v>
                </c:pt>
                <c:pt idx="121" c:formatCode="yyyy/m/d">
                  <c:v>43637</c:v>
                </c:pt>
                <c:pt idx="122" c:formatCode="yyyy/m/d">
                  <c:v>43637</c:v>
                </c:pt>
                <c:pt idx="123" c:formatCode="yyyy/m/d">
                  <c:v>43637</c:v>
                </c:pt>
                <c:pt idx="124" c:formatCode="yyyy/m/d">
                  <c:v>43637</c:v>
                </c:pt>
                <c:pt idx="125" c:formatCode="yyyy/m/d">
                  <c:v>43637</c:v>
                </c:pt>
                <c:pt idx="126" c:formatCode="yyyy/m/d">
                  <c:v>43638</c:v>
                </c:pt>
                <c:pt idx="127" c:formatCode="yyyy/m/d">
                  <c:v>43638</c:v>
                </c:pt>
                <c:pt idx="128" c:formatCode="yyyy/m/d">
                  <c:v>43638</c:v>
                </c:pt>
                <c:pt idx="129" c:formatCode="yyyy/m/d">
                  <c:v>43638</c:v>
                </c:pt>
                <c:pt idx="130" c:formatCode="yyyy/m/d">
                  <c:v>43638</c:v>
                </c:pt>
                <c:pt idx="131" c:formatCode="yyyy/m/d">
                  <c:v>43638</c:v>
                </c:pt>
                <c:pt idx="132" c:formatCode="yyyy/m/d">
                  <c:v>43639</c:v>
                </c:pt>
                <c:pt idx="133" c:formatCode="yyyy/m/d">
                  <c:v>43639</c:v>
                </c:pt>
                <c:pt idx="134" c:formatCode="yyyy/m/d">
                  <c:v>43639</c:v>
                </c:pt>
                <c:pt idx="135" c:formatCode="yyyy/m/d">
                  <c:v>43639</c:v>
                </c:pt>
                <c:pt idx="136" c:formatCode="yyyy/m/d">
                  <c:v>43639</c:v>
                </c:pt>
                <c:pt idx="137" c:formatCode="yyyy/m/d">
                  <c:v>43639</c:v>
                </c:pt>
                <c:pt idx="138" c:formatCode="yyyy/m/d">
                  <c:v>43640</c:v>
                </c:pt>
                <c:pt idx="139" c:formatCode="yyyy/m/d">
                  <c:v>43640</c:v>
                </c:pt>
                <c:pt idx="140" c:formatCode="yyyy/m/d">
                  <c:v>43640</c:v>
                </c:pt>
                <c:pt idx="141" c:formatCode="yyyy/m/d">
                  <c:v>43640</c:v>
                </c:pt>
                <c:pt idx="142" c:formatCode="yyyy/m/d">
                  <c:v>43640</c:v>
                </c:pt>
                <c:pt idx="143" c:formatCode="yyyy/m/d">
                  <c:v>43640</c:v>
                </c:pt>
                <c:pt idx="144" c:formatCode="yyyy/m/d">
                  <c:v>43641</c:v>
                </c:pt>
                <c:pt idx="145" c:formatCode="yyyy/m/d">
                  <c:v>43641</c:v>
                </c:pt>
                <c:pt idx="146" c:formatCode="yyyy/m/d">
                  <c:v>43641</c:v>
                </c:pt>
                <c:pt idx="147" c:formatCode="yyyy/m/d">
                  <c:v>43641</c:v>
                </c:pt>
                <c:pt idx="148" c:formatCode="yyyy/m/d">
                  <c:v>43641</c:v>
                </c:pt>
                <c:pt idx="149" c:formatCode="yyyy/m/d">
                  <c:v>43641</c:v>
                </c:pt>
                <c:pt idx="150" c:formatCode="yyyy/m/d">
                  <c:v>43642</c:v>
                </c:pt>
                <c:pt idx="151" c:formatCode="yyyy/m/d">
                  <c:v>43642</c:v>
                </c:pt>
                <c:pt idx="152" c:formatCode="yyyy/m/d">
                  <c:v>43642</c:v>
                </c:pt>
                <c:pt idx="153" c:formatCode="yyyy/m/d">
                  <c:v>43642</c:v>
                </c:pt>
                <c:pt idx="154" c:formatCode="yyyy/m/d">
                  <c:v>43642</c:v>
                </c:pt>
                <c:pt idx="155" c:formatCode="yyyy/m/d">
                  <c:v>43642</c:v>
                </c:pt>
                <c:pt idx="156" c:formatCode="yyyy/m/d">
                  <c:v>43643</c:v>
                </c:pt>
                <c:pt idx="157" c:formatCode="yyyy/m/d">
                  <c:v>43643</c:v>
                </c:pt>
                <c:pt idx="158" c:formatCode="yyyy/m/d">
                  <c:v>43643</c:v>
                </c:pt>
                <c:pt idx="159" c:formatCode="yyyy/m/d">
                  <c:v>43643</c:v>
                </c:pt>
                <c:pt idx="160" c:formatCode="yyyy/m/d">
                  <c:v>43643</c:v>
                </c:pt>
                <c:pt idx="161" c:formatCode="yyyy/m/d">
                  <c:v>43643</c:v>
                </c:pt>
                <c:pt idx="162" c:formatCode="yyyy/m/d">
                  <c:v>43644</c:v>
                </c:pt>
                <c:pt idx="163" c:formatCode="yyyy/m/d">
                  <c:v>43644</c:v>
                </c:pt>
                <c:pt idx="164" c:formatCode="yyyy/m/d">
                  <c:v>43644</c:v>
                </c:pt>
                <c:pt idx="165" c:formatCode="yyyy/m/d">
                  <c:v>43644</c:v>
                </c:pt>
                <c:pt idx="166" c:formatCode="yyyy/m/d">
                  <c:v>43644</c:v>
                </c:pt>
                <c:pt idx="167" c:formatCode="yyyy/m/d">
                  <c:v>43644</c:v>
                </c:pt>
                <c:pt idx="168" c:formatCode="yyyy/m/d">
                  <c:v>43645</c:v>
                </c:pt>
                <c:pt idx="169" c:formatCode="yyyy/m/d">
                  <c:v>43645</c:v>
                </c:pt>
                <c:pt idx="170" c:formatCode="yyyy/m/d">
                  <c:v>43645</c:v>
                </c:pt>
                <c:pt idx="171" c:formatCode="yyyy/m/d">
                  <c:v>43645</c:v>
                </c:pt>
                <c:pt idx="172" c:formatCode="yyyy/m/d">
                  <c:v>43645</c:v>
                </c:pt>
                <c:pt idx="173" c:formatCode="yyyy/m/d">
                  <c:v>43645</c:v>
                </c:pt>
                <c:pt idx="174" c:formatCode="yyyy/m/d">
                  <c:v>43646</c:v>
                </c:pt>
                <c:pt idx="175" c:formatCode="yyyy/m/d">
                  <c:v>43646</c:v>
                </c:pt>
                <c:pt idx="176" c:formatCode="yyyy/m/d">
                  <c:v>43646</c:v>
                </c:pt>
                <c:pt idx="177" c:formatCode="yyyy/m/d">
                  <c:v>43646</c:v>
                </c:pt>
                <c:pt idx="178" c:formatCode="yyyy/m/d">
                  <c:v>43646</c:v>
                </c:pt>
                <c:pt idx="179" c:formatCode="yyyy/m/d">
                  <c:v>43646</c:v>
                </c:pt>
                <c:pt idx="180" c:formatCode="yyyy/m/d">
                  <c:v>43647</c:v>
                </c:pt>
                <c:pt idx="181" c:formatCode="yyyy/m/d">
                  <c:v>43647</c:v>
                </c:pt>
                <c:pt idx="182" c:formatCode="yyyy/m/d">
                  <c:v>43647</c:v>
                </c:pt>
                <c:pt idx="183" c:formatCode="yyyy/m/d">
                  <c:v>43647</c:v>
                </c:pt>
                <c:pt idx="184" c:formatCode="yyyy/m/d">
                  <c:v>43647</c:v>
                </c:pt>
                <c:pt idx="185" c:formatCode="yyyy/m/d">
                  <c:v>43647</c:v>
                </c:pt>
              </c:numCache>
            </c:numRef>
          </c:cat>
          <c:val>
            <c:numRef>
              <c:f>混匀矿跟踪!$H$3:$H$188</c:f>
              <c:numCache>
                <c:formatCode>0.00%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304049952"/>
        <c:axId val="304050512"/>
      </c:lineChart>
      <c:catAx>
        <c:axId val="304048832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4049392"/>
        <c:crosses val="autoZero"/>
        <c:auto val="0"/>
        <c:lblAlgn val="ctr"/>
        <c:lblOffset val="100"/>
        <c:noMultiLvlLbl val="0"/>
      </c:catAx>
      <c:valAx>
        <c:axId val="304049392"/>
        <c:scaling>
          <c:orientation val="minMax"/>
          <c:min val="0.04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4048832"/>
        <c:crosses val="autoZero"/>
        <c:crossBetween val="between"/>
      </c:valAx>
      <c:dateAx>
        <c:axId val="304049952"/>
        <c:scaling>
          <c:orientation val="minMax"/>
        </c:scaling>
        <c:delete val="1"/>
        <c:axPos val="b"/>
        <c:numFmt formatCode="m&quot;月&quot;d&quot;日&quot;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4050512"/>
        <c:crosses val="autoZero"/>
        <c:auto val="1"/>
        <c:lblOffset val="100"/>
        <c:baseTimeUnit val="days"/>
      </c:dateAx>
      <c:valAx>
        <c:axId val="304050512"/>
        <c:scaling>
          <c:orientation val="minMax"/>
          <c:min val="0.014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4049952"/>
        <c:crosses val="max"/>
        <c:crossBetween val="between"/>
      </c:valAx>
      <c:spPr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48"/>
          <c:y val="0.0142857142857143"/>
          <c:w val="0.17175"/>
          <c:h val="0.08525"/>
        </c:manualLayout>
      </c:layout>
      <c:overlay val="0"/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0" i="0" u="none" strike="noStrike" kern="1200" baseline="0">
                <a:solidFill>
                  <a:srgbClr val="000000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t>成本趋势</a:t>
            </a:r>
            <a:endParaRPr sz="18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</a:endParaRPr>
          </a:p>
        </c:rich>
      </c:tx>
      <c:layout/>
      <c:overlay val="1"/>
      <c:spPr>
        <a:noFill/>
        <a:ln w="3175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839666466037"/>
          <c:y val="0.336980666392431"/>
          <c:w val="0.79392286354729"/>
          <c:h val="0.41356718148162"/>
        </c:manualLayout>
      </c:layout>
      <c:lineChart>
        <c:grouping val="standard"/>
        <c:varyColors val="0"/>
        <c:ser>
          <c:idx val="0"/>
          <c:order val="0"/>
          <c:tx>
            <c:strRef>
              <c:f>成本日报!$AB$2</c:f>
              <c:strCache>
                <c:ptCount val="1"/>
                <c:pt idx="0">
                  <c:v>熔剂成本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成本日报!$A$3:$A$95</c:f>
              <c:numCache>
                <c:formatCode>yyyy/m/d</c:formatCode>
                <c:ptCount val="93"/>
                <c:pt idx="0" c:formatCode="yyyy/m/d">
                  <c:v>43617</c:v>
                </c:pt>
                <c:pt idx="1" c:formatCode="yyyy/m/d">
                  <c:v>43617</c:v>
                </c:pt>
                <c:pt idx="2" c:formatCode="yyyy/m/d">
                  <c:v>43617</c:v>
                </c:pt>
                <c:pt idx="3" c:formatCode="yyyy/m/d">
                  <c:v>43618</c:v>
                </c:pt>
                <c:pt idx="4" c:formatCode="yyyy/m/d">
                  <c:v>43618</c:v>
                </c:pt>
                <c:pt idx="5" c:formatCode="yyyy/m/d">
                  <c:v>43618</c:v>
                </c:pt>
                <c:pt idx="6" c:formatCode="yyyy/m/d">
                  <c:v>43619</c:v>
                </c:pt>
                <c:pt idx="7" c:formatCode="yyyy/m/d">
                  <c:v>43619</c:v>
                </c:pt>
                <c:pt idx="8" c:formatCode="yyyy/m/d">
                  <c:v>43619</c:v>
                </c:pt>
                <c:pt idx="9" c:formatCode="yyyy/m/d">
                  <c:v>43620</c:v>
                </c:pt>
                <c:pt idx="10" c:formatCode="yyyy/m/d">
                  <c:v>43620</c:v>
                </c:pt>
                <c:pt idx="11" c:formatCode="yyyy/m/d">
                  <c:v>43620</c:v>
                </c:pt>
                <c:pt idx="12" c:formatCode="yyyy/m/d">
                  <c:v>43621</c:v>
                </c:pt>
                <c:pt idx="13" c:formatCode="yyyy/m/d">
                  <c:v>43621</c:v>
                </c:pt>
                <c:pt idx="14" c:formatCode="yyyy/m/d">
                  <c:v>43621</c:v>
                </c:pt>
                <c:pt idx="15" c:formatCode="yyyy/m/d">
                  <c:v>43622</c:v>
                </c:pt>
                <c:pt idx="16" c:formatCode="yyyy/m/d">
                  <c:v>43622</c:v>
                </c:pt>
                <c:pt idx="17" c:formatCode="yyyy/m/d">
                  <c:v>43622</c:v>
                </c:pt>
                <c:pt idx="18" c:formatCode="yyyy/m/d">
                  <c:v>43623</c:v>
                </c:pt>
                <c:pt idx="19" c:formatCode="yyyy/m/d">
                  <c:v>43623</c:v>
                </c:pt>
                <c:pt idx="20" c:formatCode="yyyy/m/d">
                  <c:v>43623</c:v>
                </c:pt>
                <c:pt idx="21" c:formatCode="yyyy/m/d">
                  <c:v>43624</c:v>
                </c:pt>
                <c:pt idx="22" c:formatCode="yyyy/m/d">
                  <c:v>43624</c:v>
                </c:pt>
                <c:pt idx="23" c:formatCode="yyyy/m/d">
                  <c:v>43624</c:v>
                </c:pt>
                <c:pt idx="24" c:formatCode="yyyy/m/d">
                  <c:v>43625</c:v>
                </c:pt>
                <c:pt idx="25" c:formatCode="yyyy/m/d">
                  <c:v>43625</c:v>
                </c:pt>
                <c:pt idx="26" c:formatCode="yyyy/m/d">
                  <c:v>43625</c:v>
                </c:pt>
                <c:pt idx="27" c:formatCode="yyyy/m/d">
                  <c:v>43626</c:v>
                </c:pt>
                <c:pt idx="28" c:formatCode="yyyy/m/d">
                  <c:v>43626</c:v>
                </c:pt>
                <c:pt idx="29" c:formatCode="yyyy/m/d">
                  <c:v>43626</c:v>
                </c:pt>
                <c:pt idx="30" c:formatCode="yyyy/m/d">
                  <c:v>43627</c:v>
                </c:pt>
                <c:pt idx="31" c:formatCode="yyyy/m/d">
                  <c:v>43627</c:v>
                </c:pt>
                <c:pt idx="32" c:formatCode="yyyy/m/d">
                  <c:v>43627</c:v>
                </c:pt>
                <c:pt idx="33" c:formatCode="yyyy/m/d">
                  <c:v>43628</c:v>
                </c:pt>
                <c:pt idx="34" c:formatCode="yyyy/m/d">
                  <c:v>43628</c:v>
                </c:pt>
                <c:pt idx="35" c:formatCode="yyyy/m/d">
                  <c:v>43628</c:v>
                </c:pt>
                <c:pt idx="36" c:formatCode="yyyy/m/d">
                  <c:v>43629</c:v>
                </c:pt>
                <c:pt idx="37" c:formatCode="yyyy/m/d">
                  <c:v>43629</c:v>
                </c:pt>
                <c:pt idx="38" c:formatCode="yyyy/m/d">
                  <c:v>43629</c:v>
                </c:pt>
                <c:pt idx="39" c:formatCode="yyyy/m/d">
                  <c:v>43630</c:v>
                </c:pt>
                <c:pt idx="40" c:formatCode="yyyy/m/d">
                  <c:v>43630</c:v>
                </c:pt>
                <c:pt idx="41" c:formatCode="yyyy/m/d">
                  <c:v>43630</c:v>
                </c:pt>
                <c:pt idx="42" c:formatCode="yyyy/m/d">
                  <c:v>43631</c:v>
                </c:pt>
                <c:pt idx="43" c:formatCode="yyyy/m/d">
                  <c:v>43631</c:v>
                </c:pt>
                <c:pt idx="44" c:formatCode="yyyy/m/d">
                  <c:v>43631</c:v>
                </c:pt>
                <c:pt idx="45" c:formatCode="yyyy/m/d">
                  <c:v>43632</c:v>
                </c:pt>
                <c:pt idx="46" c:formatCode="yyyy/m/d">
                  <c:v>43632</c:v>
                </c:pt>
                <c:pt idx="47" c:formatCode="yyyy/m/d">
                  <c:v>43632</c:v>
                </c:pt>
                <c:pt idx="48" c:formatCode="yyyy/m/d">
                  <c:v>43633</c:v>
                </c:pt>
                <c:pt idx="49" c:formatCode="yyyy/m/d">
                  <c:v>43633</c:v>
                </c:pt>
                <c:pt idx="50" c:formatCode="yyyy/m/d">
                  <c:v>43633</c:v>
                </c:pt>
                <c:pt idx="51" c:formatCode="yyyy/m/d">
                  <c:v>43634</c:v>
                </c:pt>
                <c:pt idx="52" c:formatCode="yyyy/m/d">
                  <c:v>43634</c:v>
                </c:pt>
                <c:pt idx="53" c:formatCode="yyyy/m/d">
                  <c:v>43634</c:v>
                </c:pt>
                <c:pt idx="54" c:formatCode="yyyy/m/d">
                  <c:v>43635</c:v>
                </c:pt>
                <c:pt idx="55" c:formatCode="yyyy/m/d">
                  <c:v>43635</c:v>
                </c:pt>
                <c:pt idx="56" c:formatCode="yyyy/m/d">
                  <c:v>43635</c:v>
                </c:pt>
                <c:pt idx="57" c:formatCode="yyyy/m/d">
                  <c:v>43636</c:v>
                </c:pt>
                <c:pt idx="58" c:formatCode="yyyy/m/d">
                  <c:v>43636</c:v>
                </c:pt>
                <c:pt idx="59" c:formatCode="yyyy/m/d">
                  <c:v>43636</c:v>
                </c:pt>
                <c:pt idx="60" c:formatCode="yyyy/m/d">
                  <c:v>43637</c:v>
                </c:pt>
                <c:pt idx="61" c:formatCode="yyyy/m/d">
                  <c:v>43637</c:v>
                </c:pt>
                <c:pt idx="62" c:formatCode="yyyy/m/d">
                  <c:v>43637</c:v>
                </c:pt>
                <c:pt idx="63" c:formatCode="yyyy/m/d">
                  <c:v>43638</c:v>
                </c:pt>
                <c:pt idx="64" c:formatCode="yyyy/m/d">
                  <c:v>43638</c:v>
                </c:pt>
                <c:pt idx="65" c:formatCode="yyyy/m/d">
                  <c:v>43638</c:v>
                </c:pt>
                <c:pt idx="66" c:formatCode="yyyy/m/d">
                  <c:v>43639</c:v>
                </c:pt>
                <c:pt idx="67" c:formatCode="yyyy/m/d">
                  <c:v>43639</c:v>
                </c:pt>
                <c:pt idx="68" c:formatCode="yyyy/m/d">
                  <c:v>43639</c:v>
                </c:pt>
                <c:pt idx="69" c:formatCode="yyyy/m/d">
                  <c:v>43640</c:v>
                </c:pt>
                <c:pt idx="70" c:formatCode="yyyy/m/d">
                  <c:v>43640</c:v>
                </c:pt>
                <c:pt idx="71" c:formatCode="yyyy/m/d">
                  <c:v>43640</c:v>
                </c:pt>
                <c:pt idx="72" c:formatCode="yyyy/m/d">
                  <c:v>43641</c:v>
                </c:pt>
                <c:pt idx="73" c:formatCode="yyyy/m/d">
                  <c:v>43641</c:v>
                </c:pt>
                <c:pt idx="74" c:formatCode="yyyy/m/d">
                  <c:v>43641</c:v>
                </c:pt>
                <c:pt idx="75" c:formatCode="yyyy/m/d">
                  <c:v>43642</c:v>
                </c:pt>
                <c:pt idx="76" c:formatCode="yyyy/m/d">
                  <c:v>43642</c:v>
                </c:pt>
                <c:pt idx="77" c:formatCode="yyyy/m/d">
                  <c:v>43642</c:v>
                </c:pt>
                <c:pt idx="78" c:formatCode="yyyy/m/d">
                  <c:v>43643</c:v>
                </c:pt>
                <c:pt idx="79" c:formatCode="yyyy/m/d">
                  <c:v>43643</c:v>
                </c:pt>
                <c:pt idx="80" c:formatCode="yyyy/m/d">
                  <c:v>43643</c:v>
                </c:pt>
                <c:pt idx="81" c:formatCode="yyyy/m/d">
                  <c:v>43644</c:v>
                </c:pt>
                <c:pt idx="82" c:formatCode="yyyy/m/d">
                  <c:v>43644</c:v>
                </c:pt>
                <c:pt idx="83" c:formatCode="yyyy/m/d">
                  <c:v>43644</c:v>
                </c:pt>
                <c:pt idx="84" c:formatCode="yyyy/m/d">
                  <c:v>43645</c:v>
                </c:pt>
                <c:pt idx="85" c:formatCode="yyyy/m/d">
                  <c:v>43645</c:v>
                </c:pt>
                <c:pt idx="86" c:formatCode="yyyy/m/d">
                  <c:v>43645</c:v>
                </c:pt>
                <c:pt idx="87" c:formatCode="yyyy/m/d">
                  <c:v>43646</c:v>
                </c:pt>
                <c:pt idx="88" c:formatCode="yyyy/m/d">
                  <c:v>43646</c:v>
                </c:pt>
                <c:pt idx="89" c:formatCode="yyyy/m/d">
                  <c:v>43646</c:v>
                </c:pt>
                <c:pt idx="90" c:formatCode="yyyy/m/d">
                  <c:v>43647</c:v>
                </c:pt>
                <c:pt idx="91" c:formatCode="yyyy/m/d">
                  <c:v>43647</c:v>
                </c:pt>
                <c:pt idx="92" c:formatCode="yyyy/m/d">
                  <c:v>43647</c:v>
                </c:pt>
              </c:numCache>
            </c:numRef>
          </c:cat>
          <c:val>
            <c:numRef>
              <c:f>成本日报!$AB$3:$AB$95</c:f>
              <c:numCache>
                <c:formatCode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成本日报!$AC$2</c:f>
              <c:strCache>
                <c:ptCount val="1"/>
                <c:pt idx="0">
                  <c:v>燃料成本</c:v>
                </c:pt>
              </c:strCache>
            </c:strRef>
          </c:tx>
          <c:spPr>
            <a:ln w="28575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成本日报!$A$3:$A$95</c:f>
              <c:numCache>
                <c:formatCode>yyyy/m/d</c:formatCode>
                <c:ptCount val="93"/>
                <c:pt idx="0" c:formatCode="yyyy/m/d">
                  <c:v>43617</c:v>
                </c:pt>
                <c:pt idx="1" c:formatCode="yyyy/m/d">
                  <c:v>43617</c:v>
                </c:pt>
                <c:pt idx="2" c:formatCode="yyyy/m/d">
                  <c:v>43617</c:v>
                </c:pt>
                <c:pt idx="3" c:formatCode="yyyy/m/d">
                  <c:v>43618</c:v>
                </c:pt>
                <c:pt idx="4" c:formatCode="yyyy/m/d">
                  <c:v>43618</c:v>
                </c:pt>
                <c:pt idx="5" c:formatCode="yyyy/m/d">
                  <c:v>43618</c:v>
                </c:pt>
                <c:pt idx="6" c:formatCode="yyyy/m/d">
                  <c:v>43619</c:v>
                </c:pt>
                <c:pt idx="7" c:formatCode="yyyy/m/d">
                  <c:v>43619</c:v>
                </c:pt>
                <c:pt idx="8" c:formatCode="yyyy/m/d">
                  <c:v>43619</c:v>
                </c:pt>
                <c:pt idx="9" c:formatCode="yyyy/m/d">
                  <c:v>43620</c:v>
                </c:pt>
                <c:pt idx="10" c:formatCode="yyyy/m/d">
                  <c:v>43620</c:v>
                </c:pt>
                <c:pt idx="11" c:formatCode="yyyy/m/d">
                  <c:v>43620</c:v>
                </c:pt>
                <c:pt idx="12" c:formatCode="yyyy/m/d">
                  <c:v>43621</c:v>
                </c:pt>
                <c:pt idx="13" c:formatCode="yyyy/m/d">
                  <c:v>43621</c:v>
                </c:pt>
                <c:pt idx="14" c:formatCode="yyyy/m/d">
                  <c:v>43621</c:v>
                </c:pt>
                <c:pt idx="15" c:formatCode="yyyy/m/d">
                  <c:v>43622</c:v>
                </c:pt>
                <c:pt idx="16" c:formatCode="yyyy/m/d">
                  <c:v>43622</c:v>
                </c:pt>
                <c:pt idx="17" c:formatCode="yyyy/m/d">
                  <c:v>43622</c:v>
                </c:pt>
                <c:pt idx="18" c:formatCode="yyyy/m/d">
                  <c:v>43623</c:v>
                </c:pt>
                <c:pt idx="19" c:formatCode="yyyy/m/d">
                  <c:v>43623</c:v>
                </c:pt>
                <c:pt idx="20" c:formatCode="yyyy/m/d">
                  <c:v>43623</c:v>
                </c:pt>
                <c:pt idx="21" c:formatCode="yyyy/m/d">
                  <c:v>43624</c:v>
                </c:pt>
                <c:pt idx="22" c:formatCode="yyyy/m/d">
                  <c:v>43624</c:v>
                </c:pt>
                <c:pt idx="23" c:formatCode="yyyy/m/d">
                  <c:v>43624</c:v>
                </c:pt>
                <c:pt idx="24" c:formatCode="yyyy/m/d">
                  <c:v>43625</c:v>
                </c:pt>
                <c:pt idx="25" c:formatCode="yyyy/m/d">
                  <c:v>43625</c:v>
                </c:pt>
                <c:pt idx="26" c:formatCode="yyyy/m/d">
                  <c:v>43625</c:v>
                </c:pt>
                <c:pt idx="27" c:formatCode="yyyy/m/d">
                  <c:v>43626</c:v>
                </c:pt>
                <c:pt idx="28" c:formatCode="yyyy/m/d">
                  <c:v>43626</c:v>
                </c:pt>
                <c:pt idx="29" c:formatCode="yyyy/m/d">
                  <c:v>43626</c:v>
                </c:pt>
                <c:pt idx="30" c:formatCode="yyyy/m/d">
                  <c:v>43627</c:v>
                </c:pt>
                <c:pt idx="31" c:formatCode="yyyy/m/d">
                  <c:v>43627</c:v>
                </c:pt>
                <c:pt idx="32" c:formatCode="yyyy/m/d">
                  <c:v>43627</c:v>
                </c:pt>
                <c:pt idx="33" c:formatCode="yyyy/m/d">
                  <c:v>43628</c:v>
                </c:pt>
                <c:pt idx="34" c:formatCode="yyyy/m/d">
                  <c:v>43628</c:v>
                </c:pt>
                <c:pt idx="35" c:formatCode="yyyy/m/d">
                  <c:v>43628</c:v>
                </c:pt>
                <c:pt idx="36" c:formatCode="yyyy/m/d">
                  <c:v>43629</c:v>
                </c:pt>
                <c:pt idx="37" c:formatCode="yyyy/m/d">
                  <c:v>43629</c:v>
                </c:pt>
                <c:pt idx="38" c:formatCode="yyyy/m/d">
                  <c:v>43629</c:v>
                </c:pt>
                <c:pt idx="39" c:formatCode="yyyy/m/d">
                  <c:v>43630</c:v>
                </c:pt>
                <c:pt idx="40" c:formatCode="yyyy/m/d">
                  <c:v>43630</c:v>
                </c:pt>
                <c:pt idx="41" c:formatCode="yyyy/m/d">
                  <c:v>43630</c:v>
                </c:pt>
                <c:pt idx="42" c:formatCode="yyyy/m/d">
                  <c:v>43631</c:v>
                </c:pt>
                <c:pt idx="43" c:formatCode="yyyy/m/d">
                  <c:v>43631</c:v>
                </c:pt>
                <c:pt idx="44" c:formatCode="yyyy/m/d">
                  <c:v>43631</c:v>
                </c:pt>
                <c:pt idx="45" c:formatCode="yyyy/m/d">
                  <c:v>43632</c:v>
                </c:pt>
                <c:pt idx="46" c:formatCode="yyyy/m/d">
                  <c:v>43632</c:v>
                </c:pt>
                <c:pt idx="47" c:formatCode="yyyy/m/d">
                  <c:v>43632</c:v>
                </c:pt>
                <c:pt idx="48" c:formatCode="yyyy/m/d">
                  <c:v>43633</c:v>
                </c:pt>
                <c:pt idx="49" c:formatCode="yyyy/m/d">
                  <c:v>43633</c:v>
                </c:pt>
                <c:pt idx="50" c:formatCode="yyyy/m/d">
                  <c:v>43633</c:v>
                </c:pt>
                <c:pt idx="51" c:formatCode="yyyy/m/d">
                  <c:v>43634</c:v>
                </c:pt>
                <c:pt idx="52" c:formatCode="yyyy/m/d">
                  <c:v>43634</c:v>
                </c:pt>
                <c:pt idx="53" c:formatCode="yyyy/m/d">
                  <c:v>43634</c:v>
                </c:pt>
                <c:pt idx="54" c:formatCode="yyyy/m/d">
                  <c:v>43635</c:v>
                </c:pt>
                <c:pt idx="55" c:formatCode="yyyy/m/d">
                  <c:v>43635</c:v>
                </c:pt>
                <c:pt idx="56" c:formatCode="yyyy/m/d">
                  <c:v>43635</c:v>
                </c:pt>
                <c:pt idx="57" c:formatCode="yyyy/m/d">
                  <c:v>43636</c:v>
                </c:pt>
                <c:pt idx="58" c:formatCode="yyyy/m/d">
                  <c:v>43636</c:v>
                </c:pt>
                <c:pt idx="59" c:formatCode="yyyy/m/d">
                  <c:v>43636</c:v>
                </c:pt>
                <c:pt idx="60" c:formatCode="yyyy/m/d">
                  <c:v>43637</c:v>
                </c:pt>
                <c:pt idx="61" c:formatCode="yyyy/m/d">
                  <c:v>43637</c:v>
                </c:pt>
                <c:pt idx="62" c:formatCode="yyyy/m/d">
                  <c:v>43637</c:v>
                </c:pt>
                <c:pt idx="63" c:formatCode="yyyy/m/d">
                  <c:v>43638</c:v>
                </c:pt>
                <c:pt idx="64" c:formatCode="yyyy/m/d">
                  <c:v>43638</c:v>
                </c:pt>
                <c:pt idx="65" c:formatCode="yyyy/m/d">
                  <c:v>43638</c:v>
                </c:pt>
                <c:pt idx="66" c:formatCode="yyyy/m/d">
                  <c:v>43639</c:v>
                </c:pt>
                <c:pt idx="67" c:formatCode="yyyy/m/d">
                  <c:v>43639</c:v>
                </c:pt>
                <c:pt idx="68" c:formatCode="yyyy/m/d">
                  <c:v>43639</c:v>
                </c:pt>
                <c:pt idx="69" c:formatCode="yyyy/m/d">
                  <c:v>43640</c:v>
                </c:pt>
                <c:pt idx="70" c:formatCode="yyyy/m/d">
                  <c:v>43640</c:v>
                </c:pt>
                <c:pt idx="71" c:formatCode="yyyy/m/d">
                  <c:v>43640</c:v>
                </c:pt>
                <c:pt idx="72" c:formatCode="yyyy/m/d">
                  <c:v>43641</c:v>
                </c:pt>
                <c:pt idx="73" c:formatCode="yyyy/m/d">
                  <c:v>43641</c:v>
                </c:pt>
                <c:pt idx="74" c:formatCode="yyyy/m/d">
                  <c:v>43641</c:v>
                </c:pt>
                <c:pt idx="75" c:formatCode="yyyy/m/d">
                  <c:v>43642</c:v>
                </c:pt>
                <c:pt idx="76" c:formatCode="yyyy/m/d">
                  <c:v>43642</c:v>
                </c:pt>
                <c:pt idx="77" c:formatCode="yyyy/m/d">
                  <c:v>43642</c:v>
                </c:pt>
                <c:pt idx="78" c:formatCode="yyyy/m/d">
                  <c:v>43643</c:v>
                </c:pt>
                <c:pt idx="79" c:formatCode="yyyy/m/d">
                  <c:v>43643</c:v>
                </c:pt>
                <c:pt idx="80" c:formatCode="yyyy/m/d">
                  <c:v>43643</c:v>
                </c:pt>
                <c:pt idx="81" c:formatCode="yyyy/m/d">
                  <c:v>43644</c:v>
                </c:pt>
                <c:pt idx="82" c:formatCode="yyyy/m/d">
                  <c:v>43644</c:v>
                </c:pt>
                <c:pt idx="83" c:formatCode="yyyy/m/d">
                  <c:v>43644</c:v>
                </c:pt>
                <c:pt idx="84" c:formatCode="yyyy/m/d">
                  <c:v>43645</c:v>
                </c:pt>
                <c:pt idx="85" c:formatCode="yyyy/m/d">
                  <c:v>43645</c:v>
                </c:pt>
                <c:pt idx="86" c:formatCode="yyyy/m/d">
                  <c:v>43645</c:v>
                </c:pt>
                <c:pt idx="87" c:formatCode="yyyy/m/d">
                  <c:v>43646</c:v>
                </c:pt>
                <c:pt idx="88" c:formatCode="yyyy/m/d">
                  <c:v>43646</c:v>
                </c:pt>
                <c:pt idx="89" c:formatCode="yyyy/m/d">
                  <c:v>43646</c:v>
                </c:pt>
                <c:pt idx="90" c:formatCode="yyyy/m/d">
                  <c:v>43647</c:v>
                </c:pt>
                <c:pt idx="91" c:formatCode="yyyy/m/d">
                  <c:v>43647</c:v>
                </c:pt>
                <c:pt idx="92" c:formatCode="yyyy/m/d">
                  <c:v>43647</c:v>
                </c:pt>
              </c:numCache>
            </c:numRef>
          </c:cat>
          <c:val>
            <c:numRef>
              <c:f>成本日报!$AC$3:$AC$95</c:f>
              <c:numCache>
                <c:formatCode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1"/>
        <c:axId val="301092800"/>
        <c:axId val="302143280"/>
      </c:lineChart>
      <c:catAx>
        <c:axId val="301092800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2143280"/>
        <c:crosses val="autoZero"/>
        <c:auto val="0"/>
        <c:lblAlgn val="ctr"/>
        <c:lblOffset val="100"/>
        <c:noMultiLvlLbl val="0"/>
      </c:catAx>
      <c:valAx>
        <c:axId val="30214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1092800"/>
        <c:crosses val="autoZero"/>
        <c:crossBetween val="between"/>
      </c:valAx>
      <c:spPr>
        <a:solidFill>
          <a:srgbClr val="FFFFFF"/>
        </a:solidFill>
        <a:ln>
          <a:solidFill>
            <a:srgbClr val="4F81BD"/>
          </a:solidFill>
        </a:ln>
      </c:spPr>
    </c:plotArea>
    <c:legend>
      <c:legendPos val="r"/>
      <c:layout>
        <c:manualLayout>
          <c:xMode val="edge"/>
          <c:yMode val="edge"/>
          <c:x val="0.778718272751519"/>
          <c:y val="0.00977779309315001"/>
          <c:w val="0.1915"/>
          <c:h val="0.06925"/>
        </c:manualLayout>
      </c:layout>
      <c:overlay val="0"/>
      <c:spPr>
        <a:noFill/>
        <a:ln>
          <a:solidFill>
            <a:schemeClr val="accent1"/>
          </a:solidFill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400050</xdr:colOff>
      <xdr:row>2</xdr:row>
      <xdr:rowOff>190500</xdr:rowOff>
    </xdr:from>
    <xdr:to>
      <xdr:col>32</xdr:col>
      <xdr:colOff>314324</xdr:colOff>
      <xdr:row>24</xdr:row>
      <xdr:rowOff>152400</xdr:rowOff>
    </xdr:to>
    <xdr:graphicFrame>
      <xdr:nvGraphicFramePr>
        <xdr:cNvPr id="4" name="图表 1"/>
        <xdr:cNvGraphicFramePr/>
      </xdr:nvGraphicFramePr>
      <xdr:xfrm>
        <a:off x="6219190" y="742950"/>
        <a:ext cx="16887190" cy="4162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428625</xdr:colOff>
      <xdr:row>25</xdr:row>
      <xdr:rowOff>123824</xdr:rowOff>
    </xdr:from>
    <xdr:to>
      <xdr:col>32</xdr:col>
      <xdr:colOff>342900</xdr:colOff>
      <xdr:row>47</xdr:row>
      <xdr:rowOff>142875</xdr:rowOff>
    </xdr:to>
    <xdr:graphicFrame>
      <xdr:nvGraphicFramePr>
        <xdr:cNvPr id="5" name="图表 2"/>
        <xdr:cNvGraphicFramePr/>
      </xdr:nvGraphicFramePr>
      <xdr:xfrm>
        <a:off x="6247765" y="5066665"/>
        <a:ext cx="16887825" cy="42106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476250</xdr:colOff>
      <xdr:row>96</xdr:row>
      <xdr:rowOff>123824</xdr:rowOff>
    </xdr:from>
    <xdr:to>
      <xdr:col>29</xdr:col>
      <xdr:colOff>542925</xdr:colOff>
      <xdr:row>120</xdr:row>
      <xdr:rowOff>133350</xdr:rowOff>
    </xdr:to>
    <xdr:graphicFrame>
      <xdr:nvGraphicFramePr>
        <xdr:cNvPr id="4" name="图表 2"/>
        <xdr:cNvGraphicFramePr/>
      </xdr:nvGraphicFramePr>
      <xdr:xfrm>
        <a:off x="3659505" y="18630265"/>
        <a:ext cx="11275695" cy="4582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灰度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>
    <a:spDef>
      <a:spPr bwMode="auto"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 extrusionOk="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17"/>
  <sheetViews>
    <sheetView showGridLines="0" workbookViewId="0">
      <selection activeCell="D6" sqref="D6"/>
    </sheetView>
  </sheetViews>
  <sheetFormatPr defaultColWidth="9" defaultRowHeight="15"/>
  <cols>
    <col min="1" max="1" width="9" customWidth="1"/>
    <col min="2" max="2" width="10.2518518518519" customWidth="1"/>
    <col min="3" max="4" width="19.1259259259259" customWidth="1"/>
    <col min="5" max="5" width="20.8740740740741"/>
    <col min="6" max="6" width="10.1259259259259" customWidth="1"/>
    <col min="7" max="7" width="14.2518518518519" customWidth="1"/>
    <col min="8" max="8" width="11.5037037037037" hidden="1" customWidth="1"/>
    <col min="9" max="13" width="9" hidden="1" customWidth="1"/>
    <col min="14" max="14" width="18.6222222222222" hidden="1" customWidth="1"/>
    <col min="15" max="15" width="17.3777777777778" hidden="1" customWidth="1"/>
    <col min="16" max="16" width="21" hidden="1" customWidth="1"/>
    <col min="17" max="17" width="9" hidden="1" customWidth="1"/>
    <col min="18" max="18" width="9" customWidth="1"/>
  </cols>
  <sheetData>
    <row r="1" ht="38.25" customHeight="1" spans="2:7">
      <c r="B1" s="655" t="s">
        <v>0</v>
      </c>
      <c r="C1" s="655"/>
      <c r="D1" s="655"/>
      <c r="E1" s="655"/>
      <c r="G1" s="656">
        <f ca="1">TODAY()</f>
        <v>43629</v>
      </c>
    </row>
    <row r="2" ht="28.5" customHeight="1" spans="2:10">
      <c r="B2" s="657" t="s">
        <v>1</v>
      </c>
      <c r="C2" s="657"/>
      <c r="D2" s="657"/>
      <c r="E2" s="657"/>
      <c r="J2">
        <f ca="1">K3*3</f>
        <v>39</v>
      </c>
    </row>
    <row r="3" ht="27.95" customHeight="1" spans="10:11">
      <c r="J3">
        <f ca="1">K3*24</f>
        <v>312</v>
      </c>
      <c r="K3" s="562">
        <f ca="1">DAY(G1)</f>
        <v>13</v>
      </c>
    </row>
    <row r="4" ht="30.75" customHeight="1" spans="2:16">
      <c r="B4" s="658" t="s">
        <v>2</v>
      </c>
      <c r="C4" s="659" t="str">
        <f ca="1">HYPERLINK("#计划!"&amp;K4,N4)</f>
        <v>工艺控制</v>
      </c>
      <c r="D4" s="660" t="str">
        <f ca="1">HYPERLINK("#计划!"&amp;K8,O4)</f>
        <v>成本测算</v>
      </c>
      <c r="E4" s="661" t="str">
        <f ca="1">HYPERLINK("#计划!"&amp;K12,P4)</f>
        <v>成分校核： 混匀矿</v>
      </c>
      <c r="J4" t="s">
        <v>3</v>
      </c>
      <c r="K4" t="str">
        <f ca="1">J4&amp;$J$3</f>
        <v>N312</v>
      </c>
      <c r="L4" t="str">
        <f ca="1">"AB"&amp;J2</f>
        <v>AB39</v>
      </c>
      <c r="M4" s="684" t="s">
        <v>2</v>
      </c>
      <c r="N4" s="68" t="s">
        <v>4</v>
      </c>
      <c r="O4" s="685" t="s">
        <v>5</v>
      </c>
      <c r="P4" s="685" t="s">
        <v>6</v>
      </c>
    </row>
    <row r="5" ht="30" customHeight="1" spans="2:16">
      <c r="B5" s="662"/>
      <c r="C5" s="663" t="str">
        <f ca="1">HYPERLINK("#计划!"&amp;K5,N5)</f>
        <v>因子跟踪:混匀矿</v>
      </c>
      <c r="D5" s="664" t="str">
        <f ca="1">HYPERLINK("#计划!"&amp;K9,O5)</f>
        <v>烧结矿成分预测</v>
      </c>
      <c r="E5" s="665" t="str">
        <f ca="1">HYPERLINK("#计划!"&amp;K13,P5)</f>
        <v>成分校核： 熔剂粉</v>
      </c>
      <c r="J5" t="s">
        <v>7</v>
      </c>
      <c r="K5" t="str">
        <f ca="1">J5&amp;$J$3</f>
        <v>X312</v>
      </c>
      <c r="L5" t="str">
        <f ca="1">"F"&amp;(J2-2)</f>
        <v>F37</v>
      </c>
      <c r="N5" s="686" t="s">
        <v>8</v>
      </c>
      <c r="O5" s="686" t="s">
        <v>9</v>
      </c>
      <c r="P5" s="685" t="s">
        <v>10</v>
      </c>
    </row>
    <row r="6" ht="31.5" customHeight="1" spans="2:16">
      <c r="B6" s="662"/>
      <c r="C6" s="666" t="str">
        <f ca="1">HYPERLINK("#计划!"&amp;K6,N6)</f>
        <v>生产调整</v>
      </c>
      <c r="D6" s="663" t="str">
        <f ca="1">HYPERLINK("#计划!"&amp;K10,O6)</f>
        <v>烧结矿质量录入</v>
      </c>
      <c r="E6" s="667" t="str">
        <f ca="1">HYPERLINK("#计划!"&amp;K14,P6)</f>
        <v>成分校核： 生石灰</v>
      </c>
      <c r="J6" t="s">
        <v>11</v>
      </c>
      <c r="K6" t="str">
        <f ca="1">J6&amp;$J$3</f>
        <v>AL312</v>
      </c>
      <c r="L6" t="str">
        <f ca="1">"F"&amp;J2</f>
        <v>F39</v>
      </c>
      <c r="N6" s="686" t="s">
        <v>12</v>
      </c>
      <c r="O6" s="686" t="s">
        <v>13</v>
      </c>
      <c r="P6" s="685" t="s">
        <v>14</v>
      </c>
    </row>
    <row r="7" ht="30" customHeight="1" spans="2:16">
      <c r="B7" s="668"/>
      <c r="C7" s="663" t="str">
        <f ca="1">HYPERLINK("#计划!"&amp;K7,N7)</f>
        <v>配比调整</v>
      </c>
      <c r="D7" s="664" t="str">
        <f ca="1">HYPERLINK("#计划!"&amp;K11,O7)</f>
        <v>烧结矿粒度转鼓</v>
      </c>
      <c r="E7" s="665" t="str">
        <f ca="1">HYPERLINK("#计划!"&amp;K15,P7)</f>
        <v>成分校核： 返  矿</v>
      </c>
      <c r="J7" t="s">
        <v>15</v>
      </c>
      <c r="K7" t="str">
        <f ca="1">J7&amp;$J$3</f>
        <v>AU312</v>
      </c>
      <c r="N7" s="686" t="s">
        <v>16</v>
      </c>
      <c r="O7" s="685" t="s">
        <v>17</v>
      </c>
      <c r="P7" s="685" t="s">
        <v>18</v>
      </c>
    </row>
    <row r="8" ht="30.75" customHeight="1" spans="2:16">
      <c r="B8" s="669" t="s">
        <v>19</v>
      </c>
      <c r="C8" s="670" t="str">
        <f>HYPERLINK("#查询!G4",N8)</f>
        <v>班组成本</v>
      </c>
      <c r="D8" s="671" t="str">
        <f>HYPERLINK("#查询!F22",O8)</f>
        <v>R命中</v>
      </c>
      <c r="E8" s="672" t="str">
        <f>HYPERLINK("#查询!F28",P8)</f>
        <v>FeO命中</v>
      </c>
      <c r="J8" t="s">
        <v>20</v>
      </c>
      <c r="K8" t="str">
        <f ca="1">J8&amp;$J$3</f>
        <v>BH312</v>
      </c>
      <c r="M8" s="684" t="s">
        <v>19</v>
      </c>
      <c r="N8" s="687" t="s">
        <v>21</v>
      </c>
      <c r="O8" s="687" t="s">
        <v>22</v>
      </c>
      <c r="P8" s="687" t="s">
        <v>23</v>
      </c>
    </row>
    <row r="9" ht="31.5" customHeight="1" spans="2:16">
      <c r="B9" s="662"/>
      <c r="C9" s="671" t="str">
        <f>HYPERLINK("#查询!E42",N9)</f>
        <v>上料量命中</v>
      </c>
      <c r="D9" s="673" t="str">
        <f>HYPERLINK("#查询!J42",O9)</f>
        <v>点火温度命中</v>
      </c>
      <c r="E9" s="674" t="str">
        <f>HYPERLINK("#查询!D58",P9)</f>
        <v>粒度命中</v>
      </c>
      <c r="J9" t="s">
        <v>24</v>
      </c>
      <c r="K9" t="str">
        <f ca="1">J9&amp;$J$3</f>
        <v>BL312</v>
      </c>
      <c r="N9" s="687" t="s">
        <v>25</v>
      </c>
      <c r="O9" s="68" t="s">
        <v>26</v>
      </c>
      <c r="P9" s="68" t="s">
        <v>27</v>
      </c>
    </row>
    <row r="10" ht="31.5" customHeight="1" spans="2:16">
      <c r="B10" s="675" t="s">
        <v>28</v>
      </c>
      <c r="C10" s="666" t="str">
        <f>HYPERLINK("#混匀矿跟踪!U25",N10)</f>
        <v>混匀矿成分走势图</v>
      </c>
      <c r="D10" s="663" t="str">
        <f>HYPERLINK("#水分粒度统计!E24",P10)</f>
        <v>水分粒度统计</v>
      </c>
      <c r="E10" s="667" t="str">
        <f ca="1">HYPERLINK("#成本日报!"&amp;L4,O10)</f>
        <v>成本日报</v>
      </c>
      <c r="J10" t="s">
        <v>29</v>
      </c>
      <c r="K10" t="str">
        <f ca="1">J10&amp;$J$3</f>
        <v>BW312</v>
      </c>
      <c r="M10" s="684" t="s">
        <v>28</v>
      </c>
      <c r="N10" s="688" t="s">
        <v>30</v>
      </c>
      <c r="O10" s="688" t="s">
        <v>31</v>
      </c>
      <c r="P10" s="687" t="s">
        <v>32</v>
      </c>
    </row>
    <row r="11" ht="31.5" customHeight="1" spans="2:16">
      <c r="B11" s="669" t="s">
        <v>33</v>
      </c>
      <c r="C11" s="663" t="str">
        <f ca="1">HYPERLINK("#交班记录!"&amp;L5,N11)</f>
        <v>交班记录</v>
      </c>
      <c r="D11" s="673" t="str">
        <f>HYPERLINK("#筛板更换记录!H50",O11)</f>
        <v>筛板运行记录</v>
      </c>
      <c r="E11" s="665" t="str">
        <f>HYPERLINK("#直拨计算!A12",P11)</f>
        <v>直拨计算</v>
      </c>
      <c r="J11" t="s">
        <v>34</v>
      </c>
      <c r="K11" t="str">
        <f ca="1">J11&amp;$J$3</f>
        <v>CH312</v>
      </c>
      <c r="M11" s="684" t="s">
        <v>33</v>
      </c>
      <c r="N11" s="68" t="s">
        <v>35</v>
      </c>
      <c r="O11" s="68" t="s">
        <v>36</v>
      </c>
      <c r="P11" s="68" t="s">
        <v>37</v>
      </c>
    </row>
    <row r="12" ht="27.95" customHeight="1" spans="2:16">
      <c r="B12" s="676"/>
      <c r="C12" s="677" t="str">
        <f ca="1">HYPERLINK("#配料数据!"&amp;L6,N12)</f>
        <v>配料数据</v>
      </c>
      <c r="D12" s="678" t="str">
        <f>HYPERLINK("#仪表运行情况!A12",O12)</f>
        <v>仪表运行记录</v>
      </c>
      <c r="E12" s="679" t="str">
        <f>HYPERLINK("#工艺参数!A12",P12)</f>
        <v>工艺参数</v>
      </c>
      <c r="J12" t="s">
        <v>38</v>
      </c>
      <c r="K12" t="str">
        <f ca="1">J12&amp;$J$3</f>
        <v>EU312</v>
      </c>
      <c r="N12" s="68" t="s">
        <v>39</v>
      </c>
      <c r="O12" s="68" t="s">
        <v>40</v>
      </c>
      <c r="P12" s="68" t="s">
        <v>41</v>
      </c>
    </row>
    <row r="13" ht="27.95" customHeight="1" spans="10:11">
      <c r="J13" t="s">
        <v>42</v>
      </c>
      <c r="K13" t="str">
        <f ca="1">J13&amp;$J$3</f>
        <v>fe312</v>
      </c>
    </row>
    <row r="14" ht="27.95" customHeight="1" spans="2:11">
      <c r="B14" s="680" t="s">
        <v>43</v>
      </c>
      <c r="C14" s="681" t="s">
        <v>44</v>
      </c>
      <c r="D14" s="680" t="s">
        <v>45</v>
      </c>
      <c r="E14" s="682">
        <f ca="1">成本日报!A3</f>
        <v>43617</v>
      </c>
      <c r="J14" t="s">
        <v>46</v>
      </c>
      <c r="K14" t="str">
        <f ca="1">J14&amp;$J$3</f>
        <v>Fq312</v>
      </c>
    </row>
    <row r="15" ht="27.95" customHeight="1" spans="10:11">
      <c r="J15" t="s">
        <v>47</v>
      </c>
      <c r="K15" t="str">
        <f ca="1">J15&amp;$J$3</f>
        <v>Fu312</v>
      </c>
    </row>
    <row r="16" ht="16.5" customHeight="1" spans="2:4">
      <c r="B16" s="683"/>
      <c r="C16" s="683"/>
      <c r="D16" s="683"/>
    </row>
    <row r="17" ht="17.25" customHeight="1"/>
  </sheetData>
  <mergeCells count="5">
    <mergeCell ref="B1:E1"/>
    <mergeCell ref="B2:E2"/>
    <mergeCell ref="B4:B7"/>
    <mergeCell ref="B8:B9"/>
    <mergeCell ref="B11:B12"/>
  </mergeCells>
  <hyperlinks>
    <hyperlink ref="B4" location="计划!A1" display="计划"/>
    <hyperlink ref="B8" location="查询!A1" display="查询"/>
  </hyperlinks>
  <pageMargins left="0.7" right="0.7" top="0.75" bottom="0.75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IV1011"/>
  <sheetViews>
    <sheetView showGridLines="0" tabSelected="1" workbookViewId="0">
      <pane ySplit="3" topLeftCell="A6" activePane="bottomLeft" state="frozen"/>
      <selection/>
      <selection pane="bottomLeft" activeCell="S16" sqref="S16"/>
    </sheetView>
  </sheetViews>
  <sheetFormatPr defaultColWidth="9" defaultRowHeight="15"/>
  <cols>
    <col min="1" max="1" width="19.7481481481481" style="67" hidden="1" customWidth="1"/>
    <col min="2" max="2" width="9.55555555555556" style="38" customWidth="1"/>
    <col min="3" max="3" width="19.7481481481481" style="67" hidden="1" customWidth="1"/>
    <col min="4" max="4" width="6.77777777777778" style="67" customWidth="1"/>
    <col min="5" max="6" width="19.7481481481481" style="67" hidden="1" customWidth="1"/>
    <col min="7" max="12" width="7.66666666666667" style="348" customWidth="1"/>
    <col min="13" max="14" width="8.21481481481482" style="349" customWidth="1"/>
    <col min="15" max="15" width="8.21481481481482" style="350" customWidth="1"/>
    <col min="16" max="17" width="8.21481481481482" style="349" customWidth="1"/>
    <col min="18" max="20" width="8.21481481481482" style="350" customWidth="1"/>
    <col min="21" max="21" width="8.21481481481482" style="351" customWidth="1"/>
    <col min="22" max="22" width="8.21481481481482" style="67" customWidth="1"/>
    <col min="23" max="23" width="8.21481481481482" style="352" customWidth="1"/>
    <col min="24" max="26" width="8.21481481481482" customWidth="1"/>
    <col min="27" max="28" width="8.21481481481482" style="353" customWidth="1"/>
    <col min="29" max="29" width="8.21481481481482" style="67" customWidth="1"/>
    <col min="30" max="30" width="8.21481481481482" customWidth="1"/>
    <col min="31" max="32" width="8.21481481481482" style="354" customWidth="1"/>
    <col min="33" max="36" width="8.21481481481482" style="67" customWidth="1"/>
    <col min="37" max="46" width="8.21481481481482" style="355" customWidth="1"/>
    <col min="47" max="47" width="8.21481481481482" style="356" customWidth="1"/>
    <col min="48" max="48" width="8.21481481481482" style="357" customWidth="1"/>
    <col min="49" max="52" width="8.21481481481482" style="67" customWidth="1"/>
    <col min="53" max="54" width="8.21481481481482" style="357" customWidth="1"/>
    <col min="55" max="56" width="8.21481481481482" style="67" customWidth="1"/>
    <col min="57" max="57" width="8.21481481481482" style="358" customWidth="1"/>
    <col min="58" max="60" width="8.21481481481482" style="67" customWidth="1"/>
    <col min="61" max="63" width="8.21481481481482" customWidth="1"/>
    <col min="64" max="71" width="8.21481481481482" style="67" customWidth="1"/>
    <col min="72" max="72" width="8.21481481481482" style="66" customWidth="1"/>
    <col min="73" max="73" width="8.21481481481482" style="351" customWidth="1"/>
    <col min="74" max="76" width="8.21481481481482" style="67" customWidth="1"/>
    <col min="77" max="78" width="8.21481481481482" style="352" customWidth="1"/>
    <col min="79" max="79" width="8.21481481481482" style="347" customWidth="1"/>
    <col min="80" max="89" width="8.21481481481482" style="67" customWidth="1"/>
    <col min="90" max="95" width="8.21481481481482" customWidth="1"/>
    <col min="96" max="96" width="8.21481481481482" style="359" customWidth="1"/>
    <col min="97" max="97" width="8.21481481481482" style="360" customWidth="1"/>
    <col min="98" max="98" width="8.21481481481482" customWidth="1"/>
    <col min="99" max="153" width="8.21481481481482" style="67" customWidth="1"/>
    <col min="154" max="159" width="8.21481481481482" style="357" customWidth="1"/>
    <col min="160" max="171" width="8.21481481481482" style="67" customWidth="1"/>
    <col min="172" max="172" width="8.21481481481482" style="357" customWidth="1"/>
    <col min="173" max="181" width="8.21481481481482" style="67" customWidth="1"/>
    <col min="182" max="182" width="8.21481481481482" style="361" customWidth="1"/>
    <col min="183" max="191" width="8.21481481481482" style="67" customWidth="1"/>
    <col min="192" max="192" width="8.21481481481482" style="362" customWidth="1"/>
    <col min="193" max="216" width="8.21481481481482" customWidth="1"/>
    <col min="217" max="217" width="8.21481481481482" style="67" customWidth="1"/>
    <col min="218" max="224" width="8.21481481481482" customWidth="1"/>
  </cols>
  <sheetData>
    <row r="1" s="342" customFormat="1" ht="29.25" customHeight="1" spans="1:256">
      <c r="A1" s="363"/>
      <c r="B1" s="364" t="s">
        <v>48</v>
      </c>
      <c r="C1" s="365"/>
      <c r="D1" s="365"/>
      <c r="E1" s="365"/>
      <c r="F1" s="365"/>
      <c r="G1" s="366"/>
      <c r="H1" s="367" t="s">
        <v>4</v>
      </c>
      <c r="I1" s="367"/>
      <c r="J1" s="367"/>
      <c r="K1" s="367"/>
      <c r="L1" s="367"/>
      <c r="M1" s="388"/>
      <c r="N1" s="388"/>
      <c r="O1" s="367"/>
      <c r="P1" s="388"/>
      <c r="Q1" s="388"/>
      <c r="R1" s="367"/>
      <c r="S1" s="367"/>
      <c r="T1" s="367"/>
      <c r="U1" s="367"/>
      <c r="V1" s="367"/>
      <c r="W1" s="402" t="s">
        <v>49</v>
      </c>
      <c r="X1" s="402"/>
      <c r="Y1" s="402"/>
      <c r="Z1" s="402"/>
      <c r="AA1" s="402"/>
      <c r="AB1" s="402"/>
      <c r="AC1" s="402"/>
      <c r="AD1" s="402"/>
      <c r="AE1" s="425" t="s">
        <v>12</v>
      </c>
      <c r="AF1" s="426"/>
      <c r="AG1" s="426"/>
      <c r="AH1" s="426"/>
      <c r="AI1" s="426"/>
      <c r="AJ1" s="426"/>
      <c r="AK1" s="426"/>
      <c r="AL1" s="426"/>
      <c r="AM1" s="426"/>
      <c r="AN1" s="448" t="s">
        <v>50</v>
      </c>
      <c r="AO1" s="448"/>
      <c r="AP1" s="448"/>
      <c r="AQ1" s="448"/>
      <c r="AR1" s="448"/>
      <c r="AS1" s="448"/>
      <c r="AT1" s="448"/>
      <c r="AU1" s="470"/>
      <c r="AV1" s="448"/>
      <c r="AW1" s="448"/>
      <c r="AX1" s="448"/>
      <c r="AY1" s="448"/>
      <c r="AZ1" s="448"/>
      <c r="BA1" s="448"/>
      <c r="BB1" s="448"/>
      <c r="BC1" s="448"/>
      <c r="BD1" s="448"/>
      <c r="BE1" s="448"/>
      <c r="BF1" s="448"/>
      <c r="BG1" s="497"/>
      <c r="BH1" s="498"/>
      <c r="BI1" s="499" t="s">
        <v>5</v>
      </c>
      <c r="BJ1" s="499"/>
      <c r="BK1" s="500"/>
      <c r="BL1" s="501" t="s">
        <v>9</v>
      </c>
      <c r="BM1" s="501"/>
      <c r="BN1" s="501"/>
      <c r="BO1" s="501"/>
      <c r="BP1" s="501"/>
      <c r="BQ1" s="501"/>
      <c r="BR1" s="501"/>
      <c r="BS1" s="501"/>
      <c r="BT1" s="501"/>
      <c r="BU1" s="501"/>
      <c r="BV1" s="526"/>
      <c r="BW1" s="527" t="s">
        <v>51</v>
      </c>
      <c r="BX1" s="528"/>
      <c r="BY1" s="529" t="s">
        <v>52</v>
      </c>
      <c r="BZ1" s="530"/>
      <c r="CA1" s="530"/>
      <c r="CB1" s="530"/>
      <c r="CC1" s="530"/>
      <c r="CD1" s="530"/>
      <c r="CE1" s="530"/>
      <c r="CF1" s="530"/>
      <c r="CG1" s="530"/>
      <c r="CH1" s="530"/>
      <c r="CI1" s="530"/>
      <c r="CJ1" s="530"/>
      <c r="CK1" s="530"/>
      <c r="CL1" s="530"/>
      <c r="CM1" s="530"/>
      <c r="CN1" s="530"/>
      <c r="CO1" s="530"/>
      <c r="CP1" s="530"/>
      <c r="CQ1" s="530"/>
      <c r="CR1" s="530"/>
      <c r="CS1" s="530"/>
      <c r="CT1" s="566"/>
      <c r="CU1" s="425" t="s">
        <v>53</v>
      </c>
      <c r="CV1" s="426"/>
      <c r="CW1" s="426"/>
      <c r="CX1" s="426"/>
      <c r="CY1" s="426"/>
      <c r="CZ1" s="426"/>
      <c r="DA1" s="426"/>
      <c r="DB1" s="426"/>
      <c r="DC1" s="426"/>
      <c r="DD1" s="426"/>
      <c r="DE1" s="426"/>
      <c r="DF1" s="426"/>
      <c r="DG1" s="426"/>
      <c r="DH1" s="426"/>
      <c r="DI1" s="426"/>
      <c r="DJ1" s="426"/>
      <c r="DK1" s="426"/>
      <c r="DL1" s="426"/>
      <c r="DM1" s="426"/>
      <c r="DN1" s="426"/>
      <c r="DO1" s="426"/>
      <c r="DP1" s="426"/>
      <c r="DQ1" s="426"/>
      <c r="DR1" s="426"/>
      <c r="DS1" s="426"/>
      <c r="DT1" s="426"/>
      <c r="DU1" s="581"/>
      <c r="DV1" s="582"/>
      <c r="DW1" s="501"/>
      <c r="DX1" s="501"/>
      <c r="DY1" s="501"/>
      <c r="DZ1" s="501"/>
      <c r="EA1" s="501"/>
      <c r="EB1" s="501"/>
      <c r="EC1" s="501"/>
      <c r="ED1" s="501"/>
      <c r="EE1" s="526"/>
      <c r="EF1" s="582"/>
      <c r="EG1" s="501"/>
      <c r="EH1" s="501"/>
      <c r="EI1" s="501"/>
      <c r="EJ1" s="501"/>
      <c r="EK1" s="501"/>
      <c r="EL1" s="501"/>
      <c r="EM1" s="501"/>
      <c r="EN1" s="501"/>
      <c r="EO1" s="526"/>
      <c r="EP1" s="582"/>
      <c r="EQ1" s="501"/>
      <c r="ER1" s="501"/>
      <c r="ES1" s="501"/>
      <c r="ET1" s="501"/>
      <c r="EU1" s="501"/>
      <c r="EV1" s="501"/>
      <c r="EW1" s="526"/>
      <c r="EX1" s="587" t="s">
        <v>54</v>
      </c>
      <c r="EY1" s="588"/>
      <c r="EZ1" s="588"/>
      <c r="FA1" s="588"/>
      <c r="FB1" s="588"/>
      <c r="FC1" s="589"/>
      <c r="FD1" s="582" t="s">
        <v>55</v>
      </c>
      <c r="FE1" s="501"/>
      <c r="FF1" s="501"/>
      <c r="FG1" s="501"/>
      <c r="FH1" s="501"/>
      <c r="FI1" s="501"/>
      <c r="FJ1" s="501"/>
      <c r="FK1" s="501"/>
      <c r="FL1" s="501"/>
      <c r="FM1" s="501"/>
      <c r="FN1" s="501"/>
      <c r="FO1" s="501"/>
      <c r="FP1" s="501"/>
      <c r="FQ1" s="501"/>
      <c r="FR1" s="501"/>
      <c r="FS1" s="501"/>
      <c r="FT1" s="501"/>
      <c r="FU1" s="501"/>
      <c r="FV1" s="501"/>
      <c r="FW1" s="501"/>
      <c r="FX1" s="501"/>
      <c r="FY1" s="501"/>
      <c r="FZ1" s="501"/>
      <c r="GA1" s="501"/>
      <c r="GB1" s="526"/>
      <c r="GC1" s="582" t="s">
        <v>56</v>
      </c>
      <c r="GD1" s="501"/>
      <c r="GE1" s="501"/>
      <c r="GF1" s="501"/>
      <c r="GG1" s="501"/>
      <c r="GH1" s="501"/>
      <c r="GI1" s="501"/>
      <c r="GJ1" s="526"/>
      <c r="GK1" s="613" t="s">
        <v>57</v>
      </c>
      <c r="GL1" s="614"/>
      <c r="GM1" s="614"/>
      <c r="GN1" s="614"/>
      <c r="GO1" s="614"/>
      <c r="GP1" s="614"/>
      <c r="GQ1" s="614"/>
      <c r="GR1" s="615"/>
      <c r="GS1" s="582" t="s">
        <v>58</v>
      </c>
      <c r="GT1" s="501"/>
      <c r="GU1" s="501"/>
      <c r="GV1" s="501"/>
      <c r="GW1" s="501"/>
      <c r="GX1" s="501"/>
      <c r="GY1" s="501"/>
      <c r="GZ1" s="526"/>
      <c r="HA1" s="582" t="s">
        <v>59</v>
      </c>
      <c r="HB1" s="501"/>
      <c r="HC1" s="501"/>
      <c r="HD1" s="501"/>
      <c r="HE1" s="501"/>
      <c r="HF1" s="501"/>
      <c r="HG1" s="501"/>
      <c r="HH1" s="526"/>
      <c r="HI1" s="363"/>
      <c r="HK1" s="582" t="s">
        <v>60</v>
      </c>
      <c r="HL1" s="501"/>
      <c r="HM1" s="501"/>
      <c r="HN1" s="501"/>
      <c r="HO1" s="501"/>
      <c r="HP1" s="526"/>
      <c r="HQ1" s="636"/>
      <c r="HR1" s="636"/>
      <c r="HS1" s="636"/>
      <c r="HT1" s="636"/>
      <c r="HU1" s="636"/>
      <c r="HV1" s="636"/>
      <c r="HW1" s="636"/>
      <c r="HX1" s="636"/>
      <c r="HY1" s="636"/>
      <c r="HZ1" s="636"/>
      <c r="IA1" s="636"/>
      <c r="IB1" s="636"/>
      <c r="IC1" s="636"/>
      <c r="ID1" s="636"/>
      <c r="IE1" s="636"/>
      <c r="IF1" s="636"/>
      <c r="IG1" s="636"/>
      <c r="IH1" s="636"/>
      <c r="II1" s="636"/>
      <c r="IJ1" s="636"/>
      <c r="IK1" s="636"/>
      <c r="IL1" s="636"/>
      <c r="IM1" s="636"/>
      <c r="IN1" s="636"/>
      <c r="IO1" s="636"/>
      <c r="IP1" s="636"/>
      <c r="IQ1" s="636"/>
      <c r="IR1" s="636"/>
      <c r="IS1" s="636"/>
      <c r="IT1" s="636"/>
      <c r="IU1" s="636"/>
      <c r="IV1" s="636"/>
    </row>
    <row r="2" s="343" customFormat="1" ht="21" customHeight="1" spans="1:256">
      <c r="A2" s="55" t="s">
        <v>48</v>
      </c>
      <c r="B2" s="368"/>
      <c r="C2" s="369"/>
      <c r="D2" s="369"/>
      <c r="E2" s="369"/>
      <c r="F2" s="369"/>
      <c r="G2" s="370"/>
      <c r="H2" s="371" t="s">
        <v>61</v>
      </c>
      <c r="I2" s="371"/>
      <c r="J2" s="371"/>
      <c r="K2" s="371"/>
      <c r="L2" s="371"/>
      <c r="M2" s="389" t="s">
        <v>62</v>
      </c>
      <c r="N2" s="389"/>
      <c r="O2" s="390"/>
      <c r="P2" s="389" t="s">
        <v>63</v>
      </c>
      <c r="Q2" s="389"/>
      <c r="R2" s="403" t="s">
        <v>64</v>
      </c>
      <c r="S2" s="403"/>
      <c r="T2" s="403"/>
      <c r="U2" s="403"/>
      <c r="V2" s="403"/>
      <c r="W2" s="404" t="s">
        <v>65</v>
      </c>
      <c r="X2" s="404"/>
      <c r="Y2" s="404"/>
      <c r="Z2" s="404"/>
      <c r="AA2" s="404"/>
      <c r="AB2" s="404"/>
      <c r="AC2" s="404"/>
      <c r="AE2" s="427" t="s">
        <v>66</v>
      </c>
      <c r="AF2" s="428"/>
      <c r="AG2" s="449" t="s">
        <v>67</v>
      </c>
      <c r="AH2" s="450"/>
      <c r="AI2" s="450"/>
      <c r="AJ2" s="451"/>
      <c r="AK2" s="452" t="s">
        <v>68</v>
      </c>
      <c r="AL2" s="453"/>
      <c r="AM2" s="454"/>
      <c r="AN2" s="455" t="s">
        <v>69</v>
      </c>
      <c r="AO2" s="471"/>
      <c r="AP2" s="471"/>
      <c r="AQ2" s="471"/>
      <c r="AR2" s="471"/>
      <c r="AS2" s="471"/>
      <c r="AT2" s="471"/>
      <c r="AU2" s="472" t="s">
        <v>70</v>
      </c>
      <c r="AV2" s="472"/>
      <c r="AW2" s="455" t="s">
        <v>71</v>
      </c>
      <c r="AX2" s="471"/>
      <c r="AY2" s="471"/>
      <c r="AZ2" s="471"/>
      <c r="BA2" s="471"/>
      <c r="BB2" s="471"/>
      <c r="BC2" s="471"/>
      <c r="BD2" s="471"/>
      <c r="BE2" s="472" t="s">
        <v>72</v>
      </c>
      <c r="BF2" s="472"/>
      <c r="BG2" s="502"/>
      <c r="BH2" s="503"/>
      <c r="BI2" s="390"/>
      <c r="BJ2" s="390"/>
      <c r="BK2" s="504" t="s">
        <v>73</v>
      </c>
      <c r="BL2" s="504"/>
      <c r="BM2" s="504"/>
      <c r="BN2" s="504"/>
      <c r="BO2" s="504"/>
      <c r="BP2" s="504"/>
      <c r="BQ2" s="504"/>
      <c r="BR2" s="449" t="s">
        <v>74</v>
      </c>
      <c r="BS2" s="450"/>
      <c r="BT2" s="451"/>
      <c r="BU2" s="404" t="s">
        <v>75</v>
      </c>
      <c r="BV2" s="404"/>
      <c r="BW2" s="531">
        <v>0.8</v>
      </c>
      <c r="BX2" s="531">
        <v>0.2</v>
      </c>
      <c r="BY2" s="532" t="s">
        <v>76</v>
      </c>
      <c r="BZ2" s="533"/>
      <c r="CA2" s="533"/>
      <c r="CB2" s="533"/>
      <c r="CC2" s="533"/>
      <c r="CD2" s="533"/>
      <c r="CE2" s="533"/>
      <c r="CF2" s="533"/>
      <c r="CG2" s="533"/>
      <c r="CH2" s="533"/>
      <c r="CI2" s="533"/>
      <c r="CJ2" s="533"/>
      <c r="CK2" s="551"/>
      <c r="CL2" s="552" t="s">
        <v>77</v>
      </c>
      <c r="CM2" s="553"/>
      <c r="CN2" s="553"/>
      <c r="CO2" s="553"/>
      <c r="CP2" s="553"/>
      <c r="CQ2" s="553"/>
      <c r="CR2" s="553"/>
      <c r="CS2" s="553"/>
      <c r="CT2" s="567"/>
      <c r="CU2" s="568" t="s">
        <v>78</v>
      </c>
      <c r="CV2" s="569"/>
      <c r="CW2" s="569"/>
      <c r="CX2" s="569"/>
      <c r="CY2" s="570"/>
      <c r="CZ2" s="449" t="s">
        <v>79</v>
      </c>
      <c r="DA2" s="450"/>
      <c r="DB2" s="450"/>
      <c r="DC2" s="450"/>
      <c r="DD2" s="450"/>
      <c r="DE2" s="450"/>
      <c r="DF2" s="450"/>
      <c r="DG2" s="450"/>
      <c r="DH2" s="450"/>
      <c r="DI2" s="451"/>
      <c r="DJ2" s="449" t="s">
        <v>80</v>
      </c>
      <c r="DK2" s="450"/>
      <c r="DL2" s="450"/>
      <c r="DM2" s="450"/>
      <c r="DN2" s="450"/>
      <c r="DO2" s="450"/>
      <c r="DP2" s="450"/>
      <c r="DQ2" s="450"/>
      <c r="DR2" s="450"/>
      <c r="DS2" s="450"/>
      <c r="DT2" s="450"/>
      <c r="DU2" s="451"/>
      <c r="DV2" s="449" t="s">
        <v>81</v>
      </c>
      <c r="DW2" s="450"/>
      <c r="DX2" s="450"/>
      <c r="DY2" s="450"/>
      <c r="DZ2" s="450"/>
      <c r="EA2" s="450"/>
      <c r="EB2" s="450"/>
      <c r="EC2" s="450"/>
      <c r="ED2" s="450"/>
      <c r="EE2" s="451"/>
      <c r="EF2" s="449" t="s">
        <v>82</v>
      </c>
      <c r="EG2" s="450"/>
      <c r="EH2" s="450"/>
      <c r="EI2" s="450"/>
      <c r="EJ2" s="450"/>
      <c r="EK2" s="450"/>
      <c r="EL2" s="450"/>
      <c r="EM2" s="450"/>
      <c r="EN2" s="450"/>
      <c r="EO2" s="451"/>
      <c r="EP2" s="449" t="s">
        <v>83</v>
      </c>
      <c r="EQ2" s="450"/>
      <c r="ER2" s="450"/>
      <c r="ES2" s="450"/>
      <c r="ET2" s="450"/>
      <c r="EU2" s="450"/>
      <c r="EV2" s="450"/>
      <c r="EW2" s="451"/>
      <c r="EX2" s="590"/>
      <c r="EY2" s="591"/>
      <c r="EZ2" s="591"/>
      <c r="FA2" s="591"/>
      <c r="FB2" s="591"/>
      <c r="FC2" s="592"/>
      <c r="FD2" s="593" t="s">
        <v>84</v>
      </c>
      <c r="FE2" s="600"/>
      <c r="FF2" s="600"/>
      <c r="FG2" s="600"/>
      <c r="FH2" s="601"/>
      <c r="FI2" s="593" t="s">
        <v>85</v>
      </c>
      <c r="FJ2" s="600"/>
      <c r="FK2" s="600"/>
      <c r="FL2" s="600"/>
      <c r="FM2" s="601"/>
      <c r="FN2" s="593" t="s">
        <v>86</v>
      </c>
      <c r="FO2" s="600"/>
      <c r="FP2" s="600"/>
      <c r="FQ2" s="600"/>
      <c r="FR2" s="601"/>
      <c r="FS2" s="593" t="s">
        <v>87</v>
      </c>
      <c r="FT2" s="600"/>
      <c r="FU2" s="600"/>
      <c r="FV2" s="600"/>
      <c r="FW2" s="601"/>
      <c r="FX2" s="593" t="s">
        <v>88</v>
      </c>
      <c r="FY2" s="600"/>
      <c r="FZ2" s="600"/>
      <c r="GA2" s="600"/>
      <c r="GB2" s="601"/>
      <c r="GC2" s="606"/>
      <c r="GD2" s="607"/>
      <c r="GE2" s="607"/>
      <c r="GF2" s="607"/>
      <c r="GG2" s="607"/>
      <c r="GH2" s="607"/>
      <c r="GI2" s="607"/>
      <c r="GJ2" s="608"/>
      <c r="GK2" s="616" t="s">
        <v>89</v>
      </c>
      <c r="GL2" s="617"/>
      <c r="GM2" s="618"/>
      <c r="GN2" s="616" t="s">
        <v>90</v>
      </c>
      <c r="GO2" s="618"/>
      <c r="GP2" s="616" t="s">
        <v>91</v>
      </c>
      <c r="GQ2" s="617"/>
      <c r="GR2" s="618"/>
      <c r="GS2" s="68" t="s">
        <v>92</v>
      </c>
      <c r="GT2" s="68" t="s">
        <v>93</v>
      </c>
      <c r="GU2" s="68" t="s">
        <v>94</v>
      </c>
      <c r="GV2" s="68" t="s">
        <v>86</v>
      </c>
      <c r="GW2" s="68" t="s">
        <v>95</v>
      </c>
      <c r="GX2" s="68" t="s">
        <v>88</v>
      </c>
      <c r="GY2" s="68" t="s">
        <v>96</v>
      </c>
      <c r="GZ2" s="68" t="s">
        <v>97</v>
      </c>
      <c r="HA2" s="68" t="s">
        <v>92</v>
      </c>
      <c r="HB2" s="68" t="s">
        <v>93</v>
      </c>
      <c r="HC2" s="68" t="s">
        <v>94</v>
      </c>
      <c r="HD2" s="68" t="s">
        <v>86</v>
      </c>
      <c r="HE2" s="68" t="s">
        <v>95</v>
      </c>
      <c r="HF2" s="68" t="s">
        <v>88</v>
      </c>
      <c r="HG2" s="68" t="s">
        <v>96</v>
      </c>
      <c r="HH2" s="68" t="s">
        <v>97</v>
      </c>
      <c r="HI2" s="404"/>
      <c r="HK2" s="449"/>
      <c r="HL2" s="450"/>
      <c r="HM2" s="450"/>
      <c r="HN2" s="451"/>
      <c r="HO2" s="531">
        <v>0.8</v>
      </c>
      <c r="HP2" s="531">
        <v>0.2</v>
      </c>
      <c r="HQ2" s="359"/>
      <c r="HR2" s="359"/>
      <c r="HS2" s="359"/>
      <c r="HT2" s="359"/>
      <c r="HU2" s="359"/>
      <c r="HV2" s="359"/>
      <c r="HW2" s="359"/>
      <c r="HX2" s="359"/>
      <c r="HY2" s="359"/>
      <c r="HZ2" s="359"/>
      <c r="IA2" s="359"/>
      <c r="IB2" s="359"/>
      <c r="IC2" s="359"/>
      <c r="ID2" s="359"/>
      <c r="IE2" s="359"/>
      <c r="IF2" s="359"/>
      <c r="IG2" s="359"/>
      <c r="IH2" s="359"/>
      <c r="II2" s="359"/>
      <c r="IJ2" s="359"/>
      <c r="IK2" s="359"/>
      <c r="IL2" s="359"/>
      <c r="IM2" s="359"/>
      <c r="IN2" s="359"/>
      <c r="IO2" s="359"/>
      <c r="IP2" s="359"/>
      <c r="IQ2" s="359"/>
      <c r="IR2" s="359"/>
      <c r="IS2" s="359"/>
      <c r="IT2" s="359"/>
      <c r="IU2" s="359"/>
      <c r="IV2" s="359"/>
    </row>
    <row r="3" s="344" customFormat="1" ht="28.5" customHeight="1" spans="1:256">
      <c r="A3" s="372"/>
      <c r="B3" s="373" t="s">
        <v>98</v>
      </c>
      <c r="D3" s="344" t="s">
        <v>99</v>
      </c>
      <c r="E3" s="344" t="s">
        <v>100</v>
      </c>
      <c r="F3" s="344" t="s">
        <v>101</v>
      </c>
      <c r="G3" s="374" t="s">
        <v>102</v>
      </c>
      <c r="H3" s="344" t="s">
        <v>103</v>
      </c>
      <c r="I3" s="344" t="s">
        <v>104</v>
      </c>
      <c r="J3" s="344" t="s">
        <v>105</v>
      </c>
      <c r="K3" s="344" t="s">
        <v>106</v>
      </c>
      <c r="L3" s="344" t="s">
        <v>107</v>
      </c>
      <c r="M3" s="391" t="s">
        <v>108</v>
      </c>
      <c r="N3" s="391" t="s">
        <v>109</v>
      </c>
      <c r="O3" s="392" t="s">
        <v>110</v>
      </c>
      <c r="P3" s="391" t="s">
        <v>111</v>
      </c>
      <c r="Q3" s="391" t="s">
        <v>112</v>
      </c>
      <c r="R3" s="405" t="s">
        <v>113</v>
      </c>
      <c r="S3" s="405" t="s">
        <v>114</v>
      </c>
      <c r="T3" s="405" t="s">
        <v>115</v>
      </c>
      <c r="U3" s="405" t="s">
        <v>116</v>
      </c>
      <c r="V3" s="405" t="s">
        <v>117</v>
      </c>
      <c r="W3" s="374" t="s">
        <v>118</v>
      </c>
      <c r="X3" s="344" t="s">
        <v>74</v>
      </c>
      <c r="Y3" s="344" t="s">
        <v>74</v>
      </c>
      <c r="Z3" s="344" t="s">
        <v>119</v>
      </c>
      <c r="AA3" s="429" t="s">
        <v>120</v>
      </c>
      <c r="AB3" s="430"/>
      <c r="AC3" s="344" t="s">
        <v>121</v>
      </c>
      <c r="AD3" s="431" t="s">
        <v>122</v>
      </c>
      <c r="AE3" s="432" t="s">
        <v>123</v>
      </c>
      <c r="AF3" s="344" t="s">
        <v>124</v>
      </c>
      <c r="AG3" s="344" t="s">
        <v>125</v>
      </c>
      <c r="AH3" s="456" t="s">
        <v>126</v>
      </c>
      <c r="AI3" s="456" t="s">
        <v>127</v>
      </c>
      <c r="AJ3" s="456" t="s">
        <v>128</v>
      </c>
      <c r="AK3" s="344" t="s">
        <v>129</v>
      </c>
      <c r="AL3" s="344" t="s">
        <v>130</v>
      </c>
      <c r="AM3" s="344" t="s">
        <v>131</v>
      </c>
      <c r="AN3" s="457" t="s">
        <v>132</v>
      </c>
      <c r="AO3" s="473"/>
      <c r="AP3" s="474"/>
      <c r="AQ3" s="475" t="s">
        <v>133</v>
      </c>
      <c r="AS3" s="476"/>
      <c r="AT3" s="476"/>
      <c r="AU3" s="477" t="s">
        <v>134</v>
      </c>
      <c r="AW3" s="432" t="s">
        <v>135</v>
      </c>
      <c r="AX3" s="432"/>
      <c r="AY3" s="432"/>
      <c r="AZ3" s="432"/>
      <c r="BA3" s="432"/>
      <c r="BB3" s="432" t="s">
        <v>136</v>
      </c>
      <c r="BC3" s="432"/>
      <c r="BD3" s="432"/>
      <c r="BE3" s="505"/>
      <c r="BF3" s="506"/>
      <c r="BG3" s="344" t="s">
        <v>72</v>
      </c>
      <c r="BH3" s="344" t="s">
        <v>137</v>
      </c>
      <c r="BI3" s="507" t="s">
        <v>138</v>
      </c>
      <c r="BJ3" s="507" t="s">
        <v>139</v>
      </c>
      <c r="BL3" s="344" t="s">
        <v>140</v>
      </c>
      <c r="BM3" s="344" t="s">
        <v>141</v>
      </c>
      <c r="BN3" s="344" t="s">
        <v>142</v>
      </c>
      <c r="BO3" s="344" t="s">
        <v>143</v>
      </c>
      <c r="BP3" s="344" t="s">
        <v>144</v>
      </c>
      <c r="BQ3" s="344" t="s">
        <v>145</v>
      </c>
      <c r="BR3" s="344" t="s">
        <v>141</v>
      </c>
      <c r="BS3" s="344" t="s">
        <v>142</v>
      </c>
      <c r="BT3" s="517" t="s">
        <v>146</v>
      </c>
      <c r="BU3" s="344" t="s">
        <v>147</v>
      </c>
      <c r="BV3" s="344" t="s">
        <v>141</v>
      </c>
      <c r="BW3" s="534" t="s">
        <v>148</v>
      </c>
      <c r="BX3" s="534"/>
      <c r="BY3" s="432" t="s">
        <v>149</v>
      </c>
      <c r="BZ3" s="432" t="s">
        <v>150</v>
      </c>
      <c r="CA3" s="432" t="s">
        <v>118</v>
      </c>
      <c r="CB3" s="535" t="s">
        <v>151</v>
      </c>
      <c r="CC3" s="535" t="s">
        <v>152</v>
      </c>
      <c r="CD3" s="535" t="s">
        <v>153</v>
      </c>
      <c r="CE3" s="535" t="s">
        <v>154</v>
      </c>
      <c r="CF3" s="535" t="s">
        <v>155</v>
      </c>
      <c r="CG3" s="535" t="s">
        <v>156</v>
      </c>
      <c r="CH3" s="547" t="s">
        <v>157</v>
      </c>
      <c r="CI3" s="547" t="s">
        <v>158</v>
      </c>
      <c r="CJ3" s="535" t="s">
        <v>159</v>
      </c>
      <c r="CK3" s="554" t="s">
        <v>160</v>
      </c>
      <c r="CL3" s="555" t="s">
        <v>161</v>
      </c>
      <c r="CM3" s="556" t="s">
        <v>162</v>
      </c>
      <c r="CN3" s="556" t="s">
        <v>163</v>
      </c>
      <c r="CO3" s="556" t="s">
        <v>164</v>
      </c>
      <c r="CP3" s="556" t="s">
        <v>165</v>
      </c>
      <c r="CQ3" s="432" t="s">
        <v>166</v>
      </c>
      <c r="CR3" s="535" t="s">
        <v>167</v>
      </c>
      <c r="CS3" s="571" t="s">
        <v>168</v>
      </c>
      <c r="CT3" s="555" t="s">
        <v>169</v>
      </c>
      <c r="CU3" s="405" t="s">
        <v>170</v>
      </c>
      <c r="CV3" s="405" t="s">
        <v>171</v>
      </c>
      <c r="CW3" s="344" t="s">
        <v>172</v>
      </c>
      <c r="CX3" s="344" t="s">
        <v>173</v>
      </c>
      <c r="CY3" s="344" t="s">
        <v>174</v>
      </c>
      <c r="CZ3" s="344" t="s">
        <v>175</v>
      </c>
      <c r="DA3" s="344" t="s">
        <v>93</v>
      </c>
      <c r="DB3" s="344" t="s">
        <v>94</v>
      </c>
      <c r="DC3" s="344" t="s">
        <v>176</v>
      </c>
      <c r="DD3" s="344" t="s">
        <v>95</v>
      </c>
      <c r="DE3" s="344" t="s">
        <v>88</v>
      </c>
      <c r="DF3" s="344" t="s">
        <v>89</v>
      </c>
      <c r="DG3" s="344" t="s">
        <v>90</v>
      </c>
      <c r="DH3" s="344" t="s">
        <v>177</v>
      </c>
      <c r="DI3" s="344" t="s">
        <v>97</v>
      </c>
      <c r="DJ3" s="344" t="s">
        <v>175</v>
      </c>
      <c r="DK3" s="344" t="s">
        <v>93</v>
      </c>
      <c r="DL3" s="344" t="s">
        <v>94</v>
      </c>
      <c r="DM3" s="344" t="s">
        <v>176</v>
      </c>
      <c r="DN3" s="344" t="s">
        <v>95</v>
      </c>
      <c r="DO3" s="344" t="s">
        <v>88</v>
      </c>
      <c r="DP3" s="344" t="s">
        <v>89</v>
      </c>
      <c r="DQ3" s="344" t="s">
        <v>90</v>
      </c>
      <c r="DR3" s="344" t="s">
        <v>177</v>
      </c>
      <c r="DS3" s="344" t="s">
        <v>97</v>
      </c>
      <c r="DT3" s="344" t="s">
        <v>137</v>
      </c>
      <c r="DU3" s="392" t="s">
        <v>178</v>
      </c>
      <c r="DV3" s="344" t="s">
        <v>175</v>
      </c>
      <c r="DW3" s="344" t="s">
        <v>93</v>
      </c>
      <c r="DX3" s="344" t="s">
        <v>94</v>
      </c>
      <c r="DY3" s="344" t="s">
        <v>95</v>
      </c>
      <c r="DZ3" s="344" t="s">
        <v>176</v>
      </c>
      <c r="EA3" s="344" t="s">
        <v>88</v>
      </c>
      <c r="EB3" s="344" t="s">
        <v>89</v>
      </c>
      <c r="EC3" s="344" t="s">
        <v>90</v>
      </c>
      <c r="ED3" s="344" t="s">
        <v>177</v>
      </c>
      <c r="EE3" s="344" t="s">
        <v>97</v>
      </c>
      <c r="EF3" s="344" t="s">
        <v>175</v>
      </c>
      <c r="EG3" s="344" t="s">
        <v>93</v>
      </c>
      <c r="EH3" s="344" t="s">
        <v>94</v>
      </c>
      <c r="EI3" s="344" t="s">
        <v>95</v>
      </c>
      <c r="EJ3" s="344" t="s">
        <v>176</v>
      </c>
      <c r="EK3" s="344" t="s">
        <v>88</v>
      </c>
      <c r="EL3" s="344" t="s">
        <v>89</v>
      </c>
      <c r="EM3" s="344" t="s">
        <v>90</v>
      </c>
      <c r="EN3" s="344" t="s">
        <v>177</v>
      </c>
      <c r="EO3" s="344" t="s">
        <v>97</v>
      </c>
      <c r="EP3" s="584" t="s">
        <v>175</v>
      </c>
      <c r="EQ3" s="584" t="s">
        <v>93</v>
      </c>
      <c r="ER3" s="585" t="s">
        <v>94</v>
      </c>
      <c r="ES3" s="584" t="s">
        <v>176</v>
      </c>
      <c r="ET3" s="584" t="s">
        <v>95</v>
      </c>
      <c r="EU3" s="584" t="s">
        <v>89</v>
      </c>
      <c r="EV3" s="584" t="s">
        <v>90</v>
      </c>
      <c r="EW3" s="584" t="s">
        <v>177</v>
      </c>
      <c r="EX3" s="594"/>
      <c r="EY3" s="595"/>
      <c r="EZ3" s="595"/>
      <c r="FA3" s="595"/>
      <c r="FB3" s="595"/>
      <c r="FC3" s="596"/>
      <c r="FD3" s="573" t="s">
        <v>179</v>
      </c>
      <c r="FE3" s="574"/>
      <c r="FF3" s="574"/>
      <c r="FG3" s="574"/>
      <c r="FH3" s="410"/>
      <c r="FI3" s="573" t="s">
        <v>180</v>
      </c>
      <c r="FJ3" s="574"/>
      <c r="FK3" s="574"/>
      <c r="FL3" s="574"/>
      <c r="FM3" s="410"/>
      <c r="FN3" s="573"/>
      <c r="FO3" s="574"/>
      <c r="FP3" s="574"/>
      <c r="FQ3" s="574"/>
      <c r="FR3" s="410"/>
      <c r="FS3" s="573" t="s">
        <v>181</v>
      </c>
      <c r="FT3" s="574"/>
      <c r="FU3" s="574"/>
      <c r="FV3" s="574"/>
      <c r="FW3" s="410"/>
      <c r="FX3" s="573"/>
      <c r="FY3" s="574"/>
      <c r="FZ3" s="574"/>
      <c r="GA3" s="574"/>
      <c r="GB3" s="410"/>
      <c r="GC3" s="609"/>
      <c r="GD3" s="610"/>
      <c r="GE3" s="610"/>
      <c r="GF3" s="610"/>
      <c r="GG3" s="610"/>
      <c r="GH3" s="610"/>
      <c r="GI3" s="610"/>
      <c r="GJ3" s="611"/>
      <c r="GK3" s="573"/>
      <c r="GL3" s="574"/>
      <c r="GM3" s="574"/>
      <c r="GN3" s="574"/>
      <c r="GO3" s="574"/>
      <c r="GP3" s="574"/>
      <c r="GQ3" s="574"/>
      <c r="GR3" s="410"/>
      <c r="GS3" s="123"/>
      <c r="GT3" s="123"/>
      <c r="GU3" s="123"/>
      <c r="GV3" s="123"/>
      <c r="GW3" s="123"/>
      <c r="GX3" s="123"/>
      <c r="GY3" s="123"/>
      <c r="GZ3" s="123"/>
      <c r="HA3" s="123"/>
      <c r="HB3" s="123"/>
      <c r="HD3" s="123"/>
      <c r="HE3" s="123"/>
      <c r="HF3" s="123"/>
      <c r="HG3" s="123"/>
      <c r="HH3" s="123"/>
      <c r="HI3" s="344" t="s">
        <v>182</v>
      </c>
      <c r="HJ3" s="344" t="s">
        <v>183</v>
      </c>
      <c r="HK3" s="344" t="s">
        <v>184</v>
      </c>
      <c r="HL3" s="432" t="s">
        <v>185</v>
      </c>
      <c r="HM3" s="432"/>
      <c r="HN3" s="344" t="s">
        <v>186</v>
      </c>
      <c r="HO3" s="534" t="s">
        <v>148</v>
      </c>
      <c r="HP3" s="534"/>
      <c r="HQ3" s="637"/>
      <c r="HR3" s="637"/>
      <c r="HS3" s="637"/>
      <c r="HT3" s="637"/>
      <c r="HU3" s="637"/>
      <c r="HV3" s="637"/>
      <c r="HW3" s="637"/>
      <c r="HX3" s="637"/>
      <c r="HY3" s="637"/>
      <c r="HZ3" s="637"/>
      <c r="IA3" s="637"/>
      <c r="IB3" s="637"/>
      <c r="IC3" s="637"/>
      <c r="ID3" s="637"/>
      <c r="IE3" s="637"/>
      <c r="IF3" s="637"/>
      <c r="IG3" s="637"/>
      <c r="IH3" s="637"/>
      <c r="II3" s="637"/>
      <c r="IJ3" s="637"/>
      <c r="IK3" s="637"/>
      <c r="IL3" s="637"/>
      <c r="IM3" s="637"/>
      <c r="IN3" s="637"/>
      <c r="IO3" s="637"/>
      <c r="IP3" s="637"/>
      <c r="IQ3" s="637"/>
      <c r="IR3" s="637"/>
      <c r="IS3" s="637"/>
      <c r="IT3" s="637"/>
      <c r="IU3" s="637"/>
      <c r="IV3" s="637"/>
    </row>
    <row r="4" s="344" customFormat="1" ht="27" customHeight="1" spans="1:256">
      <c r="A4" s="375" t="s">
        <v>187</v>
      </c>
      <c r="B4" s="373"/>
      <c r="H4" s="374" t="s">
        <v>188</v>
      </c>
      <c r="I4" s="374" t="s">
        <v>102</v>
      </c>
      <c r="J4" s="374" t="s">
        <v>189</v>
      </c>
      <c r="K4" s="374" t="s">
        <v>190</v>
      </c>
      <c r="L4" s="374" t="s">
        <v>102</v>
      </c>
      <c r="M4" s="393" t="s">
        <v>191</v>
      </c>
      <c r="N4" s="394"/>
      <c r="O4" s="395"/>
      <c r="P4" s="393" t="s">
        <v>191</v>
      </c>
      <c r="Q4" s="406"/>
      <c r="R4" s="407"/>
      <c r="S4" s="408"/>
      <c r="T4" s="408"/>
      <c r="U4" s="409"/>
      <c r="V4" s="410"/>
      <c r="W4" s="374"/>
      <c r="X4" s="344" t="s">
        <v>156</v>
      </c>
      <c r="Y4" s="344" t="s">
        <v>192</v>
      </c>
      <c r="AA4" s="433" t="s">
        <v>193</v>
      </c>
      <c r="AB4" s="433" t="s">
        <v>194</v>
      </c>
      <c r="AD4" s="431"/>
      <c r="AE4" s="433"/>
      <c r="AF4" s="433"/>
      <c r="AK4" s="458"/>
      <c r="AL4" s="458"/>
      <c r="AM4" s="458"/>
      <c r="AN4" s="459" t="s">
        <v>195</v>
      </c>
      <c r="AO4" s="459" t="s">
        <v>196</v>
      </c>
      <c r="AP4" s="478" t="s">
        <v>197</v>
      </c>
      <c r="AQ4" s="459" t="s">
        <v>96</v>
      </c>
      <c r="AR4" s="479" t="s">
        <v>198</v>
      </c>
      <c r="AS4" s="479" t="s">
        <v>199</v>
      </c>
      <c r="AT4" s="480" t="s">
        <v>200</v>
      </c>
      <c r="AU4" s="481"/>
      <c r="AV4" s="479" t="s">
        <v>92</v>
      </c>
      <c r="AW4" s="432" t="s">
        <v>93</v>
      </c>
      <c r="AX4" s="432" t="s">
        <v>94</v>
      </c>
      <c r="AY4" s="432" t="s">
        <v>176</v>
      </c>
      <c r="AZ4" s="432" t="s">
        <v>95</v>
      </c>
      <c r="BA4" s="479" t="s">
        <v>88</v>
      </c>
      <c r="BB4" s="479" t="s">
        <v>89</v>
      </c>
      <c r="BC4" s="432" t="s">
        <v>90</v>
      </c>
      <c r="BD4" s="432" t="s">
        <v>91</v>
      </c>
      <c r="BE4" s="508" t="s">
        <v>97</v>
      </c>
      <c r="BF4" s="432" t="s">
        <v>70</v>
      </c>
      <c r="BK4" s="344" t="s">
        <v>201</v>
      </c>
      <c r="BL4" s="2" t="s">
        <v>151</v>
      </c>
      <c r="BM4" s="2" t="s">
        <v>160</v>
      </c>
      <c r="BN4" s="2" t="s">
        <v>202</v>
      </c>
      <c r="BO4" s="3" t="s">
        <v>156</v>
      </c>
      <c r="BP4" s="3" t="s">
        <v>203</v>
      </c>
      <c r="BQ4" s="3" t="s">
        <v>154</v>
      </c>
      <c r="BR4" s="518" t="s">
        <v>160</v>
      </c>
      <c r="BS4" s="519" t="s">
        <v>202</v>
      </c>
      <c r="BT4" s="520"/>
      <c r="BU4" s="536" t="s">
        <v>151</v>
      </c>
      <c r="BV4" s="432" t="s">
        <v>160</v>
      </c>
      <c r="BW4" s="475" t="s">
        <v>204</v>
      </c>
      <c r="BX4" s="475" t="s">
        <v>205</v>
      </c>
      <c r="CB4" s="537"/>
      <c r="CC4" s="537"/>
      <c r="CD4" s="537"/>
      <c r="CE4" s="537"/>
      <c r="CF4" s="537"/>
      <c r="CG4" s="537"/>
      <c r="CH4" s="548"/>
      <c r="CI4" s="548"/>
      <c r="CJ4" s="537"/>
      <c r="CK4" s="557"/>
      <c r="CL4" s="537"/>
      <c r="CM4" s="558"/>
      <c r="CN4" s="558"/>
      <c r="CO4" s="558"/>
      <c r="CP4" s="558"/>
      <c r="CR4" s="559"/>
      <c r="CS4" s="572"/>
      <c r="CT4" s="537"/>
      <c r="CU4" s="573"/>
      <c r="CV4" s="574"/>
      <c r="CW4" s="574"/>
      <c r="CX4" s="574"/>
      <c r="CY4" s="410"/>
      <c r="CZ4" s="457"/>
      <c r="DA4" s="473"/>
      <c r="DB4" s="473"/>
      <c r="DC4" s="473"/>
      <c r="DD4" s="473"/>
      <c r="DE4" s="473"/>
      <c r="DF4" s="473"/>
      <c r="DG4" s="473"/>
      <c r="DH4" s="473"/>
      <c r="DI4" s="474"/>
      <c r="DV4" s="344" t="s">
        <v>81</v>
      </c>
      <c r="DW4" s="344" t="s">
        <v>81</v>
      </c>
      <c r="DX4" s="344" t="s">
        <v>81</v>
      </c>
      <c r="DY4" s="344" t="s">
        <v>81</v>
      </c>
      <c r="DZ4" s="344" t="s">
        <v>81</v>
      </c>
      <c r="EA4" s="344" t="s">
        <v>81</v>
      </c>
      <c r="EB4" s="344" t="s">
        <v>81</v>
      </c>
      <c r="EC4" s="344" t="s">
        <v>81</v>
      </c>
      <c r="ED4" s="344" t="s">
        <v>81</v>
      </c>
      <c r="EE4" s="344" t="s">
        <v>206</v>
      </c>
      <c r="EF4" s="583" t="s">
        <v>82</v>
      </c>
      <c r="EG4" s="583" t="s">
        <v>82</v>
      </c>
      <c r="EH4" s="583" t="s">
        <v>82</v>
      </c>
      <c r="EI4" s="583" t="s">
        <v>82</v>
      </c>
      <c r="EJ4" s="583" t="s">
        <v>82</v>
      </c>
      <c r="EK4" s="583" t="s">
        <v>82</v>
      </c>
      <c r="EL4" s="583" t="s">
        <v>82</v>
      </c>
      <c r="EM4" s="583" t="s">
        <v>82</v>
      </c>
      <c r="EN4" s="583" t="s">
        <v>82</v>
      </c>
      <c r="EO4" s="583" t="s">
        <v>82</v>
      </c>
      <c r="EP4" s="584"/>
      <c r="EQ4" s="584"/>
      <c r="ER4" s="585"/>
      <c r="ES4" s="584"/>
      <c r="ET4" s="584"/>
      <c r="EU4" s="584"/>
      <c r="EV4" s="584"/>
      <c r="EW4" s="584"/>
      <c r="EX4" s="597" t="s">
        <v>207</v>
      </c>
      <c r="EY4" s="597" t="s">
        <v>192</v>
      </c>
      <c r="EZ4" s="597" t="s">
        <v>159</v>
      </c>
      <c r="FA4" s="597" t="s">
        <v>208</v>
      </c>
      <c r="FB4" s="597" t="s">
        <v>156</v>
      </c>
      <c r="FC4" s="597" t="s">
        <v>154</v>
      </c>
      <c r="FD4" s="598" t="s">
        <v>156</v>
      </c>
      <c r="FE4" s="598" t="s">
        <v>154</v>
      </c>
      <c r="FF4" s="602" t="s">
        <v>192</v>
      </c>
      <c r="FG4" s="598" t="s">
        <v>209</v>
      </c>
      <c r="FH4" s="597" t="s">
        <v>159</v>
      </c>
      <c r="FI4" s="598" t="s">
        <v>156</v>
      </c>
      <c r="FJ4" s="598" t="s">
        <v>154</v>
      </c>
      <c r="FK4" s="602" t="s">
        <v>192</v>
      </c>
      <c r="FL4" s="598" t="s">
        <v>209</v>
      </c>
      <c r="FM4" s="597" t="s">
        <v>159</v>
      </c>
      <c r="FN4" s="598" t="s">
        <v>156</v>
      </c>
      <c r="FO4" s="598" t="s">
        <v>154</v>
      </c>
      <c r="FP4" s="602" t="s">
        <v>192</v>
      </c>
      <c r="FQ4" s="598" t="s">
        <v>209</v>
      </c>
      <c r="FR4" s="597" t="s">
        <v>159</v>
      </c>
      <c r="FS4" s="598" t="s">
        <v>156</v>
      </c>
      <c r="FT4" s="598" t="s">
        <v>154</v>
      </c>
      <c r="FU4" s="602" t="s">
        <v>192</v>
      </c>
      <c r="FV4" s="598" t="s">
        <v>209</v>
      </c>
      <c r="FW4" s="597" t="s">
        <v>159</v>
      </c>
      <c r="FX4" s="598" t="s">
        <v>156</v>
      </c>
      <c r="FY4" s="598" t="s">
        <v>154</v>
      </c>
      <c r="FZ4" s="602" t="s">
        <v>192</v>
      </c>
      <c r="GA4" s="598" t="s">
        <v>209</v>
      </c>
      <c r="GB4" s="597" t="s">
        <v>159</v>
      </c>
      <c r="GC4" s="602" t="s">
        <v>151</v>
      </c>
      <c r="GD4" s="602" t="s">
        <v>152</v>
      </c>
      <c r="GE4" s="602" t="s">
        <v>156</v>
      </c>
      <c r="GF4" s="602" t="s">
        <v>154</v>
      </c>
      <c r="GG4" s="598" t="s">
        <v>210</v>
      </c>
      <c r="GH4" s="598" t="s">
        <v>211</v>
      </c>
      <c r="GI4" s="597" t="s">
        <v>159</v>
      </c>
      <c r="GJ4" s="602" t="s">
        <v>160</v>
      </c>
      <c r="GK4" s="598" t="s">
        <v>210</v>
      </c>
      <c r="GL4" s="598" t="s">
        <v>211</v>
      </c>
      <c r="GM4" s="597" t="s">
        <v>159</v>
      </c>
      <c r="GN4" s="598" t="s">
        <v>210</v>
      </c>
      <c r="GO4" s="598" t="s">
        <v>211</v>
      </c>
      <c r="GP4" s="598" t="s">
        <v>210</v>
      </c>
      <c r="GQ4" s="598" t="s">
        <v>211</v>
      </c>
      <c r="GR4" s="597" t="s">
        <v>159</v>
      </c>
      <c r="GS4" s="480"/>
      <c r="GT4" s="624"/>
      <c r="GU4" s="624"/>
      <c r="GV4" s="624"/>
      <c r="GW4" s="624"/>
      <c r="GX4" s="480"/>
      <c r="GY4" s="624"/>
      <c r="GZ4" s="624"/>
      <c r="HA4" s="480"/>
      <c r="HB4" s="628"/>
      <c r="HC4" s="628"/>
      <c r="HD4" s="628"/>
      <c r="HE4" s="628"/>
      <c r="HF4" s="628"/>
      <c r="HG4" s="628"/>
      <c r="HH4" s="628"/>
      <c r="HL4" s="344" t="s">
        <v>212</v>
      </c>
      <c r="HM4" s="344" t="s">
        <v>213</v>
      </c>
      <c r="HO4" s="475" t="s">
        <v>212</v>
      </c>
      <c r="HP4" s="475" t="s">
        <v>213</v>
      </c>
      <c r="HQ4" s="637"/>
      <c r="HR4" s="637"/>
      <c r="HS4" s="637"/>
      <c r="HT4" s="637"/>
      <c r="HU4" s="637"/>
      <c r="HV4" s="637"/>
      <c r="HW4" s="637"/>
      <c r="HX4" s="637"/>
      <c r="HY4" s="637"/>
      <c r="HZ4" s="637"/>
      <c r="IA4" s="637"/>
      <c r="IB4" s="637"/>
      <c r="IC4" s="637"/>
      <c r="ID4" s="637"/>
      <c r="IE4" s="637"/>
      <c r="IF4" s="637"/>
      <c r="IG4" s="637"/>
      <c r="IH4" s="637"/>
      <c r="II4" s="637"/>
      <c r="IJ4" s="637"/>
      <c r="IK4" s="637"/>
      <c r="IL4" s="637"/>
      <c r="IM4" s="637"/>
      <c r="IN4" s="637"/>
      <c r="IO4" s="637"/>
      <c r="IP4" s="637"/>
      <c r="IQ4" s="637"/>
      <c r="IR4" s="637"/>
      <c r="IS4" s="637"/>
      <c r="IT4" s="637"/>
      <c r="IU4" s="637"/>
      <c r="IV4" s="637"/>
    </row>
    <row r="5" s="345" customFormat="1" ht="15.75" spans="1:256">
      <c r="A5" s="376"/>
      <c r="B5" s="377" t="s">
        <v>214</v>
      </c>
      <c r="C5" s="378"/>
      <c r="D5" s="379"/>
      <c r="E5" s="379"/>
      <c r="F5" s="379"/>
      <c r="G5" s="380"/>
      <c r="H5" s="380"/>
      <c r="I5" s="380"/>
      <c r="J5" s="380"/>
      <c r="K5" s="380"/>
      <c r="L5" s="380"/>
      <c r="M5" s="396">
        <v>300</v>
      </c>
      <c r="N5" s="396">
        <v>300</v>
      </c>
      <c r="O5" s="397">
        <f>M5+N5</f>
        <v>600</v>
      </c>
      <c r="P5" s="396">
        <v>1050</v>
      </c>
      <c r="Q5" s="396">
        <v>-20</v>
      </c>
      <c r="R5" s="411">
        <v>0.07</v>
      </c>
      <c r="S5" s="412">
        <v>10</v>
      </c>
      <c r="T5" s="412">
        <v>2</v>
      </c>
      <c r="U5" s="412">
        <f t="shared" ref="U5:U68" si="0">S5+T5</f>
        <v>12</v>
      </c>
      <c r="V5" s="413">
        <f t="shared" ref="V5:V68" si="1">U5/AJ5</f>
        <v>0.0146341463414634</v>
      </c>
      <c r="W5" s="414"/>
      <c r="X5" s="415">
        <v>0.018</v>
      </c>
      <c r="Y5" s="415">
        <v>0.0465</v>
      </c>
      <c r="Z5" s="415"/>
      <c r="AA5" s="434"/>
      <c r="AB5" s="434"/>
      <c r="AC5" s="435">
        <f>BM5</f>
        <v>1.59963432013121</v>
      </c>
      <c r="AD5" s="436"/>
      <c r="AE5" s="437"/>
      <c r="AF5" s="438">
        <v>1</v>
      </c>
      <c r="AG5" s="379"/>
      <c r="AH5" s="460">
        <v>820</v>
      </c>
      <c r="AI5" s="379"/>
      <c r="AJ5" s="379">
        <v>820</v>
      </c>
      <c r="AK5" s="461"/>
      <c r="AL5" s="461"/>
      <c r="AM5" s="461"/>
      <c r="AN5" s="379">
        <v>2</v>
      </c>
      <c r="AO5" s="379">
        <v>3</v>
      </c>
      <c r="AP5" s="413">
        <v>0.044</v>
      </c>
      <c r="AQ5" s="482">
        <v>0.044</v>
      </c>
      <c r="AR5" s="483">
        <v>1.3</v>
      </c>
      <c r="AS5" s="484">
        <f t="shared" ref="AS5:AS68" si="2">AQ5*(AN5*AR5+AO5)/(AN5+AO5)</f>
        <v>0.04928</v>
      </c>
      <c r="AT5" s="484"/>
      <c r="AU5" s="485">
        <v>14</v>
      </c>
      <c r="AV5" s="413">
        <f>1-AX5-AW5-AY5-AZ5-BA5-BB5-BC5-BD5</f>
        <v>0.88</v>
      </c>
      <c r="AW5" s="413">
        <v>0</v>
      </c>
      <c r="AX5" s="413">
        <v>0</v>
      </c>
      <c r="AY5" s="413">
        <v>0</v>
      </c>
      <c r="AZ5" s="413">
        <v>0.043</v>
      </c>
      <c r="BA5" s="413">
        <v>0.033</v>
      </c>
      <c r="BB5" s="413">
        <f>AQ5*AN5/(AN5+AO5)</f>
        <v>0.0176</v>
      </c>
      <c r="BC5" s="413">
        <v>0</v>
      </c>
      <c r="BD5" s="413">
        <f>AQ5*AO5/(AN5+AO5)</f>
        <v>0.0264</v>
      </c>
      <c r="BE5" s="509">
        <v>0.24</v>
      </c>
      <c r="BF5" s="413">
        <f>(AU5*(100+BE5*100))/(AJ5-AU5)/100</f>
        <v>0.0215384615384615</v>
      </c>
      <c r="BG5" s="509">
        <f t="shared" ref="BG5:BG68" si="3">BE5+BF5</f>
        <v>0.261538461538461</v>
      </c>
      <c r="BH5" s="509">
        <f t="shared" ref="BH5:BH68" si="4">SUM(AV5:BF5)</f>
        <v>1.26153846153846</v>
      </c>
      <c r="BI5" s="436">
        <f>IF(CX5=0,0,(DK5*查询!$R$5+DL5*查询!$Q$5+DM5*查询!$N$5+DN5*查询!$O$5+DO5*查询!$P$5)*AF5/CX5)</f>
        <v>16.5532473609988</v>
      </c>
      <c r="BJ5" s="436">
        <f>IF(CX5=0,0,(DP5*查询!$S$5+DQ5*查询!$T$5+DR5*查询!$U$5)*AF5/CX5)</f>
        <v>51.3051570798885</v>
      </c>
      <c r="BK5" s="436">
        <v>1</v>
      </c>
      <c r="BL5" s="435">
        <f>(AV5*EX5*100+BG5*GC5*100)/(SUMPRODUCT((AV5:BA5)*(GS5:GX5))+SUM(BB5:BD5)*GY5+BG5*GZ5)</f>
        <v>58.2214764543938</v>
      </c>
      <c r="BM5" s="435">
        <f>BK5*($AV5*FB5+$AW5*FD5+$AX5*FI5+$AY5*FN5+$AZ5*FS5+$BA5*FX5+$BG5*GE5)/(AV5*EY5+AX5*FK5+AW5*FF5+AY5*FP5+AZ5*FU5+BA5*FZ5+BG5*GG5+BB5*GK5+BC5*GN5+BD5*GP5)</f>
        <v>1.59963432013121</v>
      </c>
      <c r="BN5" s="435">
        <f>($AV5*FC5+$AX5*FJ5+$AW5*FE5+$AY5*FO5+$AZ5*FT5+$BA5*FY5+$BG5*GF5)/($AV5*FA5+BG5*GH5+BB5*GL5+BC5*GO5+BD5*GQ5+BA5*GA5)</f>
        <v>0.555746535776305</v>
      </c>
      <c r="BO5" s="435">
        <f>BK5*($AV5*FB5+$AW5*FD5+$AX5*FI5+$AY5*FN5+$AZ5*FS5+$BA5*FX5+$BG5*GE5)*100/(SUMPRODUCT(AV5:BA5*GS5:GX5)+(BB5+BC5+BD5)*GY5+BG5)</f>
        <v>7.89608417693987</v>
      </c>
      <c r="BP5" s="435">
        <f>(AV5*EY5+AX5*FK5+AW5*FF5+AY5*FP5+AZ5*FU5+BA5*FZ5+BG5*GG5+BB5*GK5+BC5*GN5+BD5*GP5)*100/(SUMPRODUCT(AV5:BA5*GS5:GX5)+(BB5+BC5+BD5)*GY5+BG5)</f>
        <v>4.93618077429857</v>
      </c>
      <c r="BQ5" s="435">
        <f>BK5*($AV5*FC5+$AX5*FJ5+$AW5*FE5+$AY5*FO5+$AZ5*FT5+$BA5*FY5+$BG5*GF5)*100/(SUMPRODUCT(AV5:BA5*GS5:GX5)+(BB5+BC5+BD5)*GY5+BG5)</f>
        <v>1.04066466096856</v>
      </c>
      <c r="BR5" s="435"/>
      <c r="BS5" s="435"/>
      <c r="BT5" s="521"/>
      <c r="BU5" s="538">
        <v>57.3</v>
      </c>
      <c r="BV5" s="379">
        <v>1.9</v>
      </c>
      <c r="BW5" s="460">
        <f>HO5</f>
        <v>1542.35323109395</v>
      </c>
      <c r="BX5" s="460">
        <f>HP5</f>
        <v>441.819935990454</v>
      </c>
      <c r="BY5" s="414"/>
      <c r="BZ5" s="414"/>
      <c r="CA5" s="539"/>
      <c r="CB5" s="435">
        <v>56.6</v>
      </c>
      <c r="CC5" s="435">
        <v>8.5</v>
      </c>
      <c r="CD5" s="435">
        <v>1.8</v>
      </c>
      <c r="CE5" s="435">
        <v>1.7</v>
      </c>
      <c r="CF5" s="435">
        <v>5</v>
      </c>
      <c r="CG5" s="549">
        <v>9.25</v>
      </c>
      <c r="CH5" s="549">
        <v>0.23</v>
      </c>
      <c r="CI5" s="435">
        <v>0.005</v>
      </c>
      <c r="CJ5" s="550">
        <v>0.006</v>
      </c>
      <c r="CK5" s="435">
        <f>CG5/CF5</f>
        <v>1.85</v>
      </c>
      <c r="CL5" s="560">
        <v>3</v>
      </c>
      <c r="CM5" s="560">
        <v>9.19</v>
      </c>
      <c r="CN5" s="560">
        <v>5.16</v>
      </c>
      <c r="CO5" s="560">
        <v>1.68</v>
      </c>
      <c r="CP5" s="560">
        <v>0.005</v>
      </c>
      <c r="CQ5" s="560">
        <v>0.004</v>
      </c>
      <c r="CR5" s="561">
        <v>0.198</v>
      </c>
      <c r="CS5" s="560">
        <f>IF(CL5="-","-",(IF(CL5="","",(2.5*CL5+7.5*CM5+13*CN5+20.5*CO5+32.5*CP5+40*CQ5)/100)))</f>
        <v>1.782675</v>
      </c>
      <c r="CT5" s="560">
        <v>1.78</v>
      </c>
      <c r="CU5" s="575">
        <f t="shared" ref="CU5:CU68" si="5">DU5/AJ5</f>
        <v>0.863049829364418</v>
      </c>
      <c r="CV5" s="509">
        <f t="shared" ref="CV5:CV68" si="6">BG5/BH5</f>
        <v>0.207317073170732</v>
      </c>
      <c r="CW5" s="460">
        <f t="shared" ref="CW5:CW68" si="7">AJ5*(1-CV5)*CU5*AF5</f>
        <v>560.982389086872</v>
      </c>
      <c r="CX5" s="460">
        <f t="shared" ref="CX5:CX68" si="8">CW5*94%</f>
        <v>527.323445741659</v>
      </c>
      <c r="CY5" s="411">
        <f t="shared" ref="CY5:CY68" si="9">IF(CX5=0,0,DS5/(DS5+CX5))</f>
        <v>0.232430235726064</v>
      </c>
      <c r="CZ5" s="460">
        <f t="shared" ref="CZ5:DI5" si="10">$AJ5*EF5</f>
        <v>583.997684415255</v>
      </c>
      <c r="DA5" s="460">
        <f t="shared" si="10"/>
        <v>0</v>
      </c>
      <c r="DB5" s="460">
        <f t="shared" si="10"/>
        <v>0</v>
      </c>
      <c r="DC5" s="460">
        <f t="shared" si="10"/>
        <v>0</v>
      </c>
      <c r="DD5" s="460">
        <f t="shared" si="10"/>
        <v>26.6531476643603</v>
      </c>
      <c r="DE5" s="460">
        <f t="shared" si="10"/>
        <v>20.1479201123263</v>
      </c>
      <c r="DF5" s="460">
        <f t="shared" si="10"/>
        <v>11.808304827737</v>
      </c>
      <c r="DG5" s="460">
        <f t="shared" si="10"/>
        <v>0</v>
      </c>
      <c r="DH5" s="460">
        <f t="shared" si="10"/>
        <v>17.7124572416055</v>
      </c>
      <c r="DI5" s="460">
        <f t="shared" si="10"/>
        <v>159.680485738716</v>
      </c>
      <c r="DJ5" s="460">
        <f t="shared" ref="DJ5:DJ68" si="11">CZ5*(1-EP5)</f>
        <v>537.277869662034</v>
      </c>
      <c r="DK5" s="460">
        <f t="shared" ref="DK5:DK68" si="12">DA5*(1-ER5)</f>
        <v>0</v>
      </c>
      <c r="DL5" s="460">
        <f t="shared" ref="DL5:DL68" si="13">DB5*(1-EQ5)</f>
        <v>0</v>
      </c>
      <c r="DM5" s="460">
        <f t="shared" ref="DM5:DM68" si="14">DC5*(1-ES5)</f>
        <v>0</v>
      </c>
      <c r="DN5" s="460">
        <f t="shared" ref="DN5:DN68" si="15">DD5*(1-ET5)</f>
        <v>26.2533504493948</v>
      </c>
      <c r="DO5" s="460">
        <f t="shared" ref="DO5:DO68" si="16">DE5</f>
        <v>20.1479201123263</v>
      </c>
      <c r="DP5" s="460">
        <f t="shared" ref="DP5:DP68" si="17">DF5*(1-EU5)</f>
        <v>10.7455573932407</v>
      </c>
      <c r="DQ5" s="460">
        <f t="shared" ref="DQ5:DQ68" si="18">DG5*(1-EV5)</f>
        <v>0</v>
      </c>
      <c r="DR5" s="460">
        <f t="shared" ref="DR5:DR68" si="19">DH5*(1-EW5)</f>
        <v>16.118336089861</v>
      </c>
      <c r="DS5" s="460">
        <f t="shared" ref="DS5:DS68" si="20">DI5</f>
        <v>159.680485738716</v>
      </c>
      <c r="DT5" s="460">
        <f t="shared" ref="DT5:DT68" si="21">SUM(DJ5:DS5)</f>
        <v>770.223519445573</v>
      </c>
      <c r="DU5" s="460">
        <f t="shared" ref="DU5:DU68" si="22">SUMPRODUCT((DJ5:DO5)*(GS5:GX5))+(DP5+DQ5+DR5)*GY5+DS5</f>
        <v>707.700860078823</v>
      </c>
      <c r="DV5" s="509">
        <f t="shared" ref="DV5:DV68" si="23">AV5/$BH5/(1-EP5)</f>
        <v>0.758218451749735</v>
      </c>
      <c r="DW5" s="509">
        <f t="shared" ref="DW5:DW68" si="24">AW5/$BH5/(1-ER5)</f>
        <v>0</v>
      </c>
      <c r="DX5" s="509">
        <f t="shared" ref="DX5:DX68" si="25">AX5/$BH5/(1-EQ5)</f>
        <v>0</v>
      </c>
      <c r="DY5" s="509">
        <f t="shared" ref="DY5:DY68" si="26">AY5/$BH5/(1-ES5)</f>
        <v>0</v>
      </c>
      <c r="DZ5" s="509">
        <f t="shared" ref="DZ5:DZ68" si="27">AZ5/$BH5/(1-ET5)</f>
        <v>0.0346044323387396</v>
      </c>
      <c r="EA5" s="509">
        <f t="shared" ref="EA5:EA68" si="28">BA5/$BH5/(1-AX5)</f>
        <v>0.0261585365853659</v>
      </c>
      <c r="EB5" s="509">
        <f t="shared" ref="EB5:EB68" si="29">BB5/$BH5/(1-EU5)</f>
        <v>0.0153310104529617</v>
      </c>
      <c r="EC5" s="509">
        <f t="shared" ref="EC5:EC68" si="30">BC5/$BH5/(1-EV5)</f>
        <v>0</v>
      </c>
      <c r="ED5" s="509">
        <f t="shared" ref="ED5:ED68" si="31">BD5/$BH5/(1-EW5)</f>
        <v>0.0229965156794425</v>
      </c>
      <c r="EE5" s="509">
        <f t="shared" ref="EE5:EE68" si="32">BG5/BH5</f>
        <v>0.207317073170732</v>
      </c>
      <c r="EF5" s="509">
        <f t="shared" ref="EF5:EO5" si="33">DV5/SUM($DV5:$EE5)</f>
        <v>0.712192298067384</v>
      </c>
      <c r="EG5" s="509">
        <f t="shared" si="33"/>
        <v>0</v>
      </c>
      <c r="EH5" s="509">
        <f t="shared" si="33"/>
        <v>0</v>
      </c>
      <c r="EI5" s="509">
        <f t="shared" si="33"/>
        <v>0</v>
      </c>
      <c r="EJ5" s="509">
        <f t="shared" si="33"/>
        <v>0.0325038386150735</v>
      </c>
      <c r="EK5" s="509">
        <f t="shared" si="33"/>
        <v>0.0245706342833247</v>
      </c>
      <c r="EL5" s="509">
        <f t="shared" si="33"/>
        <v>0.0144003717411427</v>
      </c>
      <c r="EM5" s="509">
        <f t="shared" si="33"/>
        <v>0</v>
      </c>
      <c r="EN5" s="509">
        <f t="shared" si="33"/>
        <v>0.0216005576117141</v>
      </c>
      <c r="EO5" s="509">
        <f t="shared" si="33"/>
        <v>0.194732299681361</v>
      </c>
      <c r="EP5" s="509">
        <v>0.08</v>
      </c>
      <c r="EQ5" s="509">
        <v>0.015</v>
      </c>
      <c r="ER5" s="509">
        <v>0.015</v>
      </c>
      <c r="ES5" s="509">
        <v>0.015</v>
      </c>
      <c r="ET5" s="509">
        <v>0.015</v>
      </c>
      <c r="EU5" s="586">
        <v>0.09</v>
      </c>
      <c r="EV5" s="586">
        <v>0.09</v>
      </c>
      <c r="EW5" s="586">
        <v>0.09</v>
      </c>
      <c r="EX5" s="413">
        <v>0.596</v>
      </c>
      <c r="EY5" s="413">
        <v>0.045</v>
      </c>
      <c r="EZ5" s="599">
        <v>0.0008</v>
      </c>
      <c r="FA5" s="413">
        <v>0.0175</v>
      </c>
      <c r="FB5" s="413">
        <v>0.018</v>
      </c>
      <c r="FC5" s="413">
        <v>0.0065</v>
      </c>
      <c r="FD5" s="509">
        <v>0.33</v>
      </c>
      <c r="FE5" s="509">
        <v>0.19</v>
      </c>
      <c r="FF5" s="509">
        <v>0.003</v>
      </c>
      <c r="FG5" s="509">
        <v>0</v>
      </c>
      <c r="FH5" s="599">
        <v>0.0001</v>
      </c>
      <c r="FI5" s="509">
        <v>0.41</v>
      </c>
      <c r="FJ5" s="509">
        <v>0.11</v>
      </c>
      <c r="FK5" s="509">
        <v>0.015</v>
      </c>
      <c r="FL5" s="509">
        <v>0</v>
      </c>
      <c r="FM5" s="599">
        <v>0.0001</v>
      </c>
      <c r="FN5" s="509">
        <v>0.32</v>
      </c>
      <c r="FO5" s="509">
        <v>0.2</v>
      </c>
      <c r="FP5" s="509">
        <v>0.01</v>
      </c>
      <c r="FQ5" s="509">
        <v>0</v>
      </c>
      <c r="FR5" s="599">
        <v>0.0001</v>
      </c>
      <c r="FS5" s="509">
        <v>0.53</v>
      </c>
      <c r="FT5" s="509">
        <v>0.015</v>
      </c>
      <c r="FU5" s="509">
        <v>0.014</v>
      </c>
      <c r="FV5" s="509">
        <v>0</v>
      </c>
      <c r="FW5" s="599">
        <v>0.0002</v>
      </c>
      <c r="FX5" s="509">
        <v>0.85</v>
      </c>
      <c r="FY5" s="509">
        <v>0.03</v>
      </c>
      <c r="FZ5" s="482">
        <v>0.01</v>
      </c>
      <c r="GA5" s="509">
        <v>0.01</v>
      </c>
      <c r="GB5" s="599">
        <v>0.0002</v>
      </c>
      <c r="GC5" s="482">
        <v>0.575</v>
      </c>
      <c r="GD5" s="482">
        <v>0.085</v>
      </c>
      <c r="GE5" s="482">
        <v>0.095</v>
      </c>
      <c r="GF5" s="413">
        <v>0.018</v>
      </c>
      <c r="GG5" s="413">
        <v>0.05</v>
      </c>
      <c r="GH5" s="413">
        <v>0.0178</v>
      </c>
      <c r="GI5" s="599">
        <v>0.00012</v>
      </c>
      <c r="GJ5" s="435">
        <f>GE5/GG5</f>
        <v>1.9</v>
      </c>
      <c r="GK5" s="619">
        <v>0.07</v>
      </c>
      <c r="GL5" s="619">
        <v>0.03</v>
      </c>
      <c r="GM5" s="599">
        <v>0.0067</v>
      </c>
      <c r="GN5" s="619">
        <v>0.07</v>
      </c>
      <c r="GO5" s="619">
        <v>0.03</v>
      </c>
      <c r="GP5" s="619">
        <v>0.09</v>
      </c>
      <c r="GQ5" s="619">
        <v>0.03</v>
      </c>
      <c r="GR5" s="599">
        <v>0.0058</v>
      </c>
      <c r="GS5" s="625">
        <f>1-HA5</f>
        <v>0.953</v>
      </c>
      <c r="GT5" s="625">
        <f>1-HC5</f>
        <v>0.55</v>
      </c>
      <c r="GU5" s="625">
        <f>1-HB5</f>
        <v>0.55</v>
      </c>
      <c r="GV5" s="625">
        <f>1-HD5</f>
        <v>0.55</v>
      </c>
      <c r="GW5" s="625">
        <f>1-HE5</f>
        <v>0.5</v>
      </c>
      <c r="GX5" s="625">
        <f>1-HF5</f>
        <v>0.935</v>
      </c>
      <c r="GY5" s="625">
        <f>1-HG5</f>
        <v>0.15</v>
      </c>
      <c r="GZ5" s="625">
        <f>1-HH5</f>
        <v>1</v>
      </c>
      <c r="HA5" s="629">
        <v>0.047</v>
      </c>
      <c r="HB5" s="629">
        <v>0.45</v>
      </c>
      <c r="HC5" s="629">
        <v>0.45</v>
      </c>
      <c r="HD5" s="629">
        <v>0.45</v>
      </c>
      <c r="HE5" s="629">
        <v>0.5</v>
      </c>
      <c r="HF5" s="629">
        <v>0.065</v>
      </c>
      <c r="HG5" s="629">
        <v>0.85</v>
      </c>
      <c r="HH5" s="630">
        <v>0</v>
      </c>
      <c r="HI5" s="379">
        <f t="shared" ref="HI5:HI68" si="34">IF(BZ5&lt;&gt;"",CK5-BV5,0)</f>
        <v>0</v>
      </c>
      <c r="HJ5" s="539"/>
      <c r="HK5" s="633">
        <v>0.85</v>
      </c>
      <c r="HL5" s="634">
        <v>550000</v>
      </c>
      <c r="HM5" s="634">
        <v>480000</v>
      </c>
      <c r="HN5" s="635">
        <f t="shared" ref="HN5:HN68" si="35">(DJ5*EZ5+DK5*FH5+DL5*FM5+DM5*FR5+DN5*FW5+DO5*GB5+DS5*GI5+DP5*GM5+DR5*GR5)*1000*2</f>
        <v>1247.49158397305</v>
      </c>
      <c r="HO5" s="635">
        <f>HN5*HK5*$HO$2/HL5*1000000</f>
        <v>1542.35323109395</v>
      </c>
      <c r="HP5" s="635">
        <f>HN5*HK5*$HP$2/HM5*1000000</f>
        <v>441.819935990454</v>
      </c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</row>
    <row r="6" customFormat="1" spans="1:224">
      <c r="A6" s="381">
        <v>1</v>
      </c>
      <c r="B6" s="54">
        <f ca="1">成本日报!A3</f>
        <v>43617</v>
      </c>
      <c r="C6" s="57">
        <v>0.0416666666666667</v>
      </c>
      <c r="D6" s="68" t="str">
        <f ca="1" t="shared" ref="D6:D69" si="36">IF(HOUR(G6)&lt;8,"夜班",IF(HOUR(G6)&lt;16,"白班",IF(HOUR(G6)&lt;24,"中班",0)))</f>
        <v>夜班</v>
      </c>
      <c r="E6" s="68" t="str">
        <f ca="1" t="shared" ref="E6:E69" si="37">IF(F6=1,"甲",IF(F6=2,"乙",IF(F6=3,"丙",IF(F6=4,"丁",""))))</f>
        <v>乙</v>
      </c>
      <c r="F6" s="68">
        <f ca="1">SUMPRODUCT((成本日报!$A$3:$A$95=计划!B6)*(成本日报!$B$3:$B$95=计划!$D6),成本日报!$C$3:$C$95)</f>
        <v>2</v>
      </c>
      <c r="G6" s="382">
        <f ca="1">B6+C6*0</f>
        <v>43617</v>
      </c>
      <c r="H6" s="382">
        <f ca="1" t="shared" ref="H6:H69" si="38">$G6+$C6/60*10+$C6*0</f>
        <v>43617.0069444444</v>
      </c>
      <c r="I6" s="382">
        <f ca="1" t="shared" ref="I6:I69" si="39">$G6+$C6/60*18+$C6*0</f>
        <v>43617.0125</v>
      </c>
      <c r="J6" s="382">
        <f ca="1" t="shared" ref="J6:J69" si="40">$G6+$C6/60*0+$C6*1</f>
        <v>43617.0416666667</v>
      </c>
      <c r="K6" s="382">
        <f ca="1" t="shared" ref="K6:K69" si="41">$G6+$C6/60*30+$C6*2</f>
        <v>43617.1041666667</v>
      </c>
      <c r="L6" s="382">
        <f ca="1" t="shared" ref="L6:L69" si="42">$G6+$C6/60*0+$C6*3</f>
        <v>43617.125</v>
      </c>
      <c r="M6" s="398" t="str">
        <f>IF(_tag_month_day!A2="","",_tag_month_day!A2)</f>
        <v/>
      </c>
      <c r="N6" s="398" t="str">
        <f>IF(_tag_month_day!B2="","",_tag_month_day!B2)</f>
        <v/>
      </c>
      <c r="O6" s="399" t="e">
        <f t="shared" ref="O6:O69" si="43">IF(M6+N6=0,"",M6+N6)</f>
        <v>#VALUE!</v>
      </c>
      <c r="P6" s="398" t="str">
        <f>IF(_tag_month_day!C2="","",_tag_month_day!C2)</f>
        <v/>
      </c>
      <c r="Q6" s="398" t="str">
        <f>IF(_tag_month_day!D2="","",_tag_month_day!D2)</f>
        <v/>
      </c>
      <c r="R6" s="416">
        <f>IF(_tag_month_day!CB2="",R5,_tag_month_day!CB2/100)</f>
        <v>0.07</v>
      </c>
      <c r="S6" s="417" t="str">
        <f>IF(_tag_month_day!E2="","",_tag_month_day!E2)</f>
        <v/>
      </c>
      <c r="T6" s="417" t="str">
        <f>IF(_tag_month_day!F2="","",_tag_month_day!F2)</f>
        <v/>
      </c>
      <c r="U6" s="418" t="e">
        <f t="shared" si="0"/>
        <v>#VALUE!</v>
      </c>
      <c r="V6" s="53" t="e">
        <f t="shared" si="1"/>
        <v>#VALUE!</v>
      </c>
      <c r="W6" s="419" t="str">
        <f>IF(_jhy_month_day!A2="","",_jhy_month_day!A2)</f>
        <v/>
      </c>
      <c r="X6" s="420" t="str">
        <f>IF(_jhy_month_day!B2="","",_jhy_month_day!B2/100)</f>
        <v/>
      </c>
      <c r="Y6" s="420" t="str">
        <f>IF(_jhy_month_day!C2="","",_jhy_month_day!C2/100)</f>
        <v/>
      </c>
      <c r="Z6" s="439">
        <v>1</v>
      </c>
      <c r="AA6" s="440" t="str">
        <f>IF(_tag_month_day!G2="","",_tag_month_day!G2/100)</f>
        <v/>
      </c>
      <c r="AB6" s="440" t="str">
        <f>IF(_tag_month_day!H2="","",_tag_month_day!H2/100)</f>
        <v/>
      </c>
      <c r="AC6" s="193">
        <f t="shared" ref="AC6:AC69" si="44">IF(X6="",AC5,BK6*($AV5*X6+$AW5*FD5+$AX5*FI5+$AY5*FN5+$AZ5*FS5+$BA5*FX5+$BG5*GE5)/(AV5*Y6+AX5*FK5+AW5*FF5+AY5*FP5+AZ5*FU5+BA5*FZ5+BG5*GG5+BB5*GK5+BC5*GN5+BD5*GP5))</f>
        <v>1.59963432013121</v>
      </c>
      <c r="AD6" s="441" t="str">
        <f t="shared" ref="AD6:AD69" si="45">IF(AC6=AC5,"",AC6-AC5)</f>
        <v/>
      </c>
      <c r="AE6" s="442" t="str">
        <f t="shared" ref="AE6:AE69" si="46">IF(1-AF6=0,"",(1-AF6))</f>
        <v/>
      </c>
      <c r="AF6" s="443">
        <v>1</v>
      </c>
      <c r="AG6" s="462" t="str">
        <f>IF(_duihao_month_day!A2="","",_duihao_month_day!A2)</f>
        <v/>
      </c>
      <c r="AH6" s="463">
        <f>IF(_gyk_month_day!B2="",AH5,_gyk_month_day!B2)</f>
        <v>820</v>
      </c>
      <c r="AI6" s="464"/>
      <c r="AJ6" s="102" t="str">
        <f>IF(_tag_month_day!I2="","",_tag_month_day!I2)</f>
        <v/>
      </c>
      <c r="AK6" s="465" t="str">
        <f>IF(_tzyy_month_day!A2="","",_tzyy_month_day!A2)</f>
        <v/>
      </c>
      <c r="AL6" s="465" t="str">
        <f>IF(_tzyy_month_day!B2="","",_tzyy_month_day!B2)</f>
        <v/>
      </c>
      <c r="AM6" s="465" t="str">
        <f>IF(_tzyy_month_day!C2="","",_tzyy_month_day!C2)</f>
        <v/>
      </c>
      <c r="AN6" s="466" t="str">
        <f>IF(_tag_month_day!CG2="","",_tag_month_day!CG2)</f>
        <v/>
      </c>
      <c r="AO6" s="466" t="str">
        <f>IF(_tag_month_day!CH2="","",_tag_month_day!CH2)</f>
        <v/>
      </c>
      <c r="AP6" s="486" t="e">
        <f t="shared" ref="AP6:AP69" si="47">(IF(AN6=0,AS5,AS5*(1+AO6/AN6)/(AR6+AO6/AN6)))+AT6</f>
        <v>#VALUE!</v>
      </c>
      <c r="AQ6" s="487" t="str">
        <f>IF(_tag_month_day!J2="","",_tag_month_day!J2/100)</f>
        <v/>
      </c>
      <c r="AR6" s="488">
        <f t="shared" ref="AR6:AR69" si="48">AR5</f>
        <v>1.3</v>
      </c>
      <c r="AS6" s="489" t="e">
        <f t="shared" si="2"/>
        <v>#VALUE!</v>
      </c>
      <c r="AT6" s="489">
        <f t="shared" ref="AT6:AT69" si="49">(SUM(BE6:BF6)-SUM(BE5:BF5))*0.05</f>
        <v>-0.0130769230769231</v>
      </c>
      <c r="AU6" s="490" t="str">
        <f>IF(_tag_month_day!K2="","",_tag_month_day!K2)</f>
        <v/>
      </c>
      <c r="AV6" s="491" t="str">
        <f>IF(_tag_month_day!L2="","",_tag_month_day!L2/100)</f>
        <v/>
      </c>
      <c r="AW6" s="420">
        <v>0</v>
      </c>
      <c r="AX6" s="420">
        <f t="shared" ref="AX6:AX69" si="50">AX5</f>
        <v>0</v>
      </c>
      <c r="AY6" s="420" t="str">
        <f>IF(_tag_month_day!M2="","",_tag_month_day!M2/100)</f>
        <v/>
      </c>
      <c r="AZ6" s="420" t="str">
        <f>IF(_tag_month_day!N2="","",_tag_month_day!N2/100)</f>
        <v/>
      </c>
      <c r="BA6" s="420" t="str">
        <f>IF(_tag_month_day!O2="","",_tag_month_day!O2/100)</f>
        <v/>
      </c>
      <c r="BB6" s="496" t="str">
        <f>IF(_tag_month_day!P2="","",_tag_month_day!P2/100)</f>
        <v/>
      </c>
      <c r="BC6" s="496">
        <f t="shared" ref="BC6:BC69" si="51">BC5</f>
        <v>0</v>
      </c>
      <c r="BD6" s="496" t="str">
        <f>IF(_tag_month_day!Q2="","",_tag_month_day!Q2/100)</f>
        <v/>
      </c>
      <c r="BE6" s="510" t="str">
        <f>IF(_tag_month_day!R2="","",_tag_month_day!R2/100)</f>
        <v/>
      </c>
      <c r="BF6" s="413" t="str">
        <f>IF(_tag_month_day!CC2="","",_tag_month_day!CC2/100)</f>
        <v/>
      </c>
      <c r="BG6" s="511" t="e">
        <f t="shared" si="3"/>
        <v>#VALUE!</v>
      </c>
      <c r="BH6" s="198">
        <f t="shared" si="4"/>
        <v>0</v>
      </c>
      <c r="BI6" s="512" t="e">
        <f>IF(CX6=0,BI5,(DK6*查询!$R$5+DL6*查询!$Q$5+DM6*查询!$N$5+DN6*查询!$O$5+DO6*查询!$P$5)*AF6/CX6)</f>
        <v>#VALUE!</v>
      </c>
      <c r="BJ6" s="512" t="e">
        <f>IF(CX6=0,BJ5,(DP6*查询!$S$5+DQ6*查询!$T$5+DR6*查询!$U$5)*AF6/CX6)</f>
        <v>#VALUE!</v>
      </c>
      <c r="BK6" s="512">
        <f t="shared" ref="BK6:BK69" si="52">BK5</f>
        <v>1</v>
      </c>
      <c r="BL6" s="513" t="str">
        <f>IF(_cfyc_month_day!A2="","",_cfyc_month_day!A2)</f>
        <v/>
      </c>
      <c r="BM6" s="513" t="str">
        <f>IF(_cfyc_month_day!B2="","",_cfyc_month_day!B2)</f>
        <v/>
      </c>
      <c r="BN6" s="513" t="str">
        <f>IF(_cfyc_month_day!C2="","",_cfyc_month_day!C2)</f>
        <v/>
      </c>
      <c r="BO6" s="522" t="str">
        <f>IF(_cfyc_month_day!D2="","",_cfyc_month_day!D2)</f>
        <v/>
      </c>
      <c r="BP6" s="522" t="str">
        <f>IF(_cfyc_month_day!E2="","",_cfyc_month_day!E2)</f>
        <v/>
      </c>
      <c r="BQ6" s="522" t="str">
        <f>IF(_cfyc_month_day!F2="","",_cfyc_month_day!F2)</f>
        <v/>
      </c>
      <c r="BR6" s="513" t="str">
        <f>IF(_tag_month_day!T2="","",_tag_month_day!T2)</f>
        <v/>
      </c>
      <c r="BS6" s="513" t="str">
        <f>IF(_tag_month_day!U2="","",_tag_month_day!U2)</f>
        <v/>
      </c>
      <c r="BT6" s="523" t="str">
        <f t="shared" ref="BT6:BT69" si="53">IF(CK6="","",IF((CK6&gt;=BV6-0.12)*(CK6&lt;=BV6+0.12),"合格","不合格"))</f>
        <v/>
      </c>
      <c r="BU6" s="223" t="str">
        <f>IF(_tag_month_day!V2="","",_tag_month_day!V2)</f>
        <v/>
      </c>
      <c r="BV6" s="206" t="str">
        <f>IF(_tag_month_day!W2="","",_tag_month_day!W2)</f>
        <v/>
      </c>
      <c r="BW6" s="540" t="str">
        <f>IF(_tag_month_day!X2="","",_tag_month_day!X2)</f>
        <v/>
      </c>
      <c r="BX6" s="540" t="str">
        <f>IF(_tag_month_day!Y2="","",_tag_month_day!Y2)</f>
        <v/>
      </c>
      <c r="BY6" s="541">
        <f ca="1" t="shared" ref="BY6:BY69" si="54">L6</f>
        <v>43617.125</v>
      </c>
      <c r="BZ6" s="542"/>
      <c r="CA6" s="543" t="str">
        <f>IF(_jhy2_month_day!A2="","",_jhy2_month_day!A2)</f>
        <v/>
      </c>
      <c r="CB6" s="464" t="str">
        <f>IF(_jhy2_month_day!B2="","",_jhy2_month_day!B2)</f>
        <v/>
      </c>
      <c r="CC6" s="464" t="str">
        <f>IF(_jhy2_month_day!C2="","",_jhy2_month_day!C2)</f>
        <v/>
      </c>
      <c r="CD6" s="464" t="str">
        <f>IF(_jhy2_month_day!D2="","",_jhy2_month_day!D2)</f>
        <v/>
      </c>
      <c r="CE6" s="464" t="str">
        <f>IF(_jhy2_month_day!E2="","",_jhy2_month_day!E2)</f>
        <v/>
      </c>
      <c r="CF6" s="464" t="str">
        <f>IF(_jhy2_month_day!F2="","",_jhy2_month_day!F2)</f>
        <v/>
      </c>
      <c r="CG6" s="464" t="str">
        <f>IF(_jhy2_month_day!G2="","",_jhy2_month_day!G2)</f>
        <v/>
      </c>
      <c r="CH6" s="464" t="str">
        <f>IF(_jhy2_month_day!H2="","",_jhy2_month_day!H2)</f>
        <v/>
      </c>
      <c r="CI6" s="464" t="str">
        <f>IF(_jhy2_month_day!I2="","",_jhy2_month_day!I2)</f>
        <v/>
      </c>
      <c r="CJ6" s="464" t="str">
        <f>IF(_jhy2_month_day!J2="","",_jhy2_month_day!J2)</f>
        <v/>
      </c>
      <c r="CK6" s="464" t="str">
        <f>IF(_jhy2_month_day!K2="","",_jhy2_month_day!K2)</f>
        <v/>
      </c>
      <c r="CL6" s="562" t="str">
        <f>IF(_jhy2_month_day!L2="","",_jhy2_month_day!L2)</f>
        <v/>
      </c>
      <c r="CM6" s="562" t="str">
        <f>IF(_jhy2_month_day!M2="","",_jhy2_month_day!M2)</f>
        <v/>
      </c>
      <c r="CN6" s="562" t="str">
        <f>IF(_jhy2_month_day!N2="","",_jhy2_month_day!N2)</f>
        <v/>
      </c>
      <c r="CO6" s="562" t="str">
        <f>IF(_jhy2_month_day!O2="","",_jhy2_month_day!O2)</f>
        <v/>
      </c>
      <c r="CP6" s="562" t="str">
        <f>IF(_jhy2_month_day!P2="","",_jhy2_month_day!P2)</f>
        <v/>
      </c>
      <c r="CQ6" s="562" t="str">
        <f>IF(_jhy2_month_day!Q2="","",_jhy2_month_day!Q2)</f>
        <v/>
      </c>
      <c r="CR6" s="563" t="str">
        <f>IF(_jhy2_month_day!R2="","",_jhy2_month_day!R2)</f>
        <v/>
      </c>
      <c r="CS6" s="576" t="str">
        <f>IF(_jhy2_month_day!S2="","",_jhy2_month_day!S2)</f>
        <v/>
      </c>
      <c r="CT6" s="562" t="str">
        <f>IF(_jhy2_month_day!T2="","",_jhy2_month_day!T2)</f>
        <v/>
      </c>
      <c r="CU6" s="577" t="e">
        <f t="shared" si="5"/>
        <v>#VALUE!</v>
      </c>
      <c r="CV6" s="198" t="e">
        <f t="shared" si="6"/>
        <v>#VALUE!</v>
      </c>
      <c r="CW6" s="192" t="e">
        <f t="shared" si="7"/>
        <v>#VALUE!</v>
      </c>
      <c r="CX6" s="192" t="e">
        <f t="shared" si="8"/>
        <v>#VALUE!</v>
      </c>
      <c r="CY6" s="202" t="e">
        <f t="shared" si="9"/>
        <v>#VALUE!</v>
      </c>
      <c r="CZ6" s="192" t="e">
        <f t="shared" ref="CZ6:DI6" si="55">$AJ6*EF6</f>
        <v>#VALUE!</v>
      </c>
      <c r="DA6" s="192" t="e">
        <f t="shared" si="55"/>
        <v>#VALUE!</v>
      </c>
      <c r="DB6" s="192" t="e">
        <f t="shared" si="55"/>
        <v>#VALUE!</v>
      </c>
      <c r="DC6" s="192" t="e">
        <f t="shared" si="55"/>
        <v>#VALUE!</v>
      </c>
      <c r="DD6" s="192" t="e">
        <f t="shared" si="55"/>
        <v>#VALUE!</v>
      </c>
      <c r="DE6" s="192" t="e">
        <f t="shared" si="55"/>
        <v>#VALUE!</v>
      </c>
      <c r="DF6" s="192" t="e">
        <f t="shared" si="55"/>
        <v>#VALUE!</v>
      </c>
      <c r="DG6" s="192" t="e">
        <f t="shared" si="55"/>
        <v>#VALUE!</v>
      </c>
      <c r="DH6" s="192" t="e">
        <f t="shared" si="55"/>
        <v>#VALUE!</v>
      </c>
      <c r="DI6" s="192" t="e">
        <f t="shared" si="55"/>
        <v>#VALUE!</v>
      </c>
      <c r="DJ6" s="192" t="e">
        <f t="shared" si="11"/>
        <v>#VALUE!</v>
      </c>
      <c r="DK6" s="192" t="e">
        <f t="shared" si="12"/>
        <v>#VALUE!</v>
      </c>
      <c r="DL6" s="192" t="e">
        <f t="shared" si="13"/>
        <v>#VALUE!</v>
      </c>
      <c r="DM6" s="192" t="e">
        <f t="shared" si="14"/>
        <v>#VALUE!</v>
      </c>
      <c r="DN6" s="192" t="e">
        <f t="shared" si="15"/>
        <v>#VALUE!</v>
      </c>
      <c r="DO6" s="192" t="e">
        <f t="shared" si="16"/>
        <v>#VALUE!</v>
      </c>
      <c r="DP6" s="192" t="e">
        <f t="shared" si="17"/>
        <v>#VALUE!</v>
      </c>
      <c r="DQ6" s="192" t="e">
        <f t="shared" si="18"/>
        <v>#VALUE!</v>
      </c>
      <c r="DR6" s="192" t="e">
        <f t="shared" si="19"/>
        <v>#VALUE!</v>
      </c>
      <c r="DS6" s="192" t="e">
        <f t="shared" si="20"/>
        <v>#VALUE!</v>
      </c>
      <c r="DT6" s="192" t="e">
        <f t="shared" si="21"/>
        <v>#VALUE!</v>
      </c>
      <c r="DU6" s="192" t="e">
        <f t="shared" si="22"/>
        <v>#VALUE!</v>
      </c>
      <c r="DV6" s="198" t="e">
        <f t="shared" si="23"/>
        <v>#VALUE!</v>
      </c>
      <c r="DW6" s="198" t="e">
        <f t="shared" si="24"/>
        <v>#DIV/0!</v>
      </c>
      <c r="DX6" s="198" t="e">
        <f t="shared" si="25"/>
        <v>#DIV/0!</v>
      </c>
      <c r="DY6" s="198" t="e">
        <f t="shared" si="26"/>
        <v>#VALUE!</v>
      </c>
      <c r="DZ6" s="198" t="e">
        <f t="shared" si="27"/>
        <v>#VALUE!</v>
      </c>
      <c r="EA6" s="198" t="e">
        <f t="shared" si="28"/>
        <v>#VALUE!</v>
      </c>
      <c r="EB6" s="198" t="e">
        <f t="shared" si="29"/>
        <v>#VALUE!</v>
      </c>
      <c r="EC6" s="198" t="e">
        <f t="shared" si="30"/>
        <v>#DIV/0!</v>
      </c>
      <c r="ED6" s="198" t="e">
        <f t="shared" si="31"/>
        <v>#VALUE!</v>
      </c>
      <c r="EE6" s="198" t="e">
        <f t="shared" si="32"/>
        <v>#VALUE!</v>
      </c>
      <c r="EF6" s="198" t="e">
        <f t="shared" ref="EF6:EO6" si="56">DV6/SUM($DV6:$EE6)</f>
        <v>#VALUE!</v>
      </c>
      <c r="EG6" s="198" t="e">
        <f t="shared" si="56"/>
        <v>#DIV/0!</v>
      </c>
      <c r="EH6" s="198" t="e">
        <f t="shared" si="56"/>
        <v>#DIV/0!</v>
      </c>
      <c r="EI6" s="198" t="e">
        <f t="shared" si="56"/>
        <v>#VALUE!</v>
      </c>
      <c r="EJ6" s="198" t="e">
        <f t="shared" si="56"/>
        <v>#VALUE!</v>
      </c>
      <c r="EK6" s="198" t="e">
        <f t="shared" si="56"/>
        <v>#VALUE!</v>
      </c>
      <c r="EL6" s="198" t="e">
        <f t="shared" si="56"/>
        <v>#VALUE!</v>
      </c>
      <c r="EM6" s="198" t="e">
        <f t="shared" si="56"/>
        <v>#DIV/0!</v>
      </c>
      <c r="EN6" s="198" t="e">
        <f t="shared" si="56"/>
        <v>#VALUE!</v>
      </c>
      <c r="EO6" s="198" t="e">
        <f t="shared" si="56"/>
        <v>#VALUE!</v>
      </c>
      <c r="EP6" s="511">
        <f t="shared" ref="EP6:EW6" si="57">EP5</f>
        <v>0.08</v>
      </c>
      <c r="EQ6" s="511">
        <f t="shared" si="57"/>
        <v>0.015</v>
      </c>
      <c r="ER6" s="511">
        <f t="shared" si="57"/>
        <v>0.015</v>
      </c>
      <c r="ES6" s="511">
        <f t="shared" si="57"/>
        <v>0.015</v>
      </c>
      <c r="ET6" s="511">
        <f t="shared" si="57"/>
        <v>0.015</v>
      </c>
      <c r="EU6" s="511">
        <f t="shared" si="57"/>
        <v>0.09</v>
      </c>
      <c r="EV6" s="511">
        <f t="shared" si="57"/>
        <v>0.09</v>
      </c>
      <c r="EW6" s="511">
        <f t="shared" si="57"/>
        <v>0.09</v>
      </c>
      <c r="EX6" s="420" t="str">
        <f>IF(_tag_month_day!AS2="","",_tag_month_day!AS2/100)</f>
        <v/>
      </c>
      <c r="EY6" s="420" t="str">
        <f>IF(_tag_month_day!AT2="","",_tag_month_day!AT2/100)</f>
        <v/>
      </c>
      <c r="EZ6" s="420" t="str">
        <f>IF(_tag_month_day!AU2="","",_tag_month_day!AU2/100)</f>
        <v/>
      </c>
      <c r="FA6" s="420" t="str">
        <f>IF(_tag_month_day!AV2="","",_tag_month_day!AV2/100)</f>
        <v/>
      </c>
      <c r="FB6" s="420" t="str">
        <f>IF(_tag_month_day!AW2="","",_tag_month_day!AW2/100)</f>
        <v/>
      </c>
      <c r="FC6" s="420" t="str">
        <f>IF(_tag_month_day!AX2="","",_tag_month_day!AX2/100)</f>
        <v/>
      </c>
      <c r="FD6" s="510">
        <f t="shared" ref="FD6:FD69" si="58">FD5</f>
        <v>0.33</v>
      </c>
      <c r="FE6" s="510">
        <f t="shared" ref="FE6:FE69" si="59">FE5</f>
        <v>0.19</v>
      </c>
      <c r="FF6" s="510">
        <f t="shared" ref="FF6:FF69" si="60">FF5</f>
        <v>0.003</v>
      </c>
      <c r="FG6" s="510">
        <f t="shared" ref="FG6:FG69" si="61">FG5</f>
        <v>0</v>
      </c>
      <c r="FH6" s="603">
        <f t="shared" ref="FH6:FH69" si="62">FH5</f>
        <v>0.0001</v>
      </c>
      <c r="FI6" s="510">
        <f t="shared" ref="FI6:FR6" si="63">FI5</f>
        <v>0.41</v>
      </c>
      <c r="FJ6" s="510">
        <f t="shared" si="63"/>
        <v>0.11</v>
      </c>
      <c r="FK6" s="510">
        <f t="shared" si="63"/>
        <v>0.015</v>
      </c>
      <c r="FL6" s="510">
        <f t="shared" si="63"/>
        <v>0</v>
      </c>
      <c r="FM6" s="603">
        <f t="shared" si="63"/>
        <v>0.0001</v>
      </c>
      <c r="FN6" s="510" t="str">
        <f>IF(_tag_month_day!AY2="","",_tag_month_day!AY2/100)</f>
        <v/>
      </c>
      <c r="FO6" s="510" t="str">
        <f>IF(_tag_month_day!AZ2="","",_tag_month_day!AZ2/100)</f>
        <v/>
      </c>
      <c r="FP6" s="510" t="str">
        <f>IF(_tag_month_day!BA2="","",_tag_month_day!BA2/100)</f>
        <v/>
      </c>
      <c r="FQ6" s="510" t="str">
        <f>IF(_tag_month_day!BB2="","",_tag_month_day!BB2/100)</f>
        <v/>
      </c>
      <c r="FR6" s="603" t="str">
        <f>IF(_tag_month_day!BC2="","",_tag_month_day!BC2/100)</f>
        <v/>
      </c>
      <c r="FS6" s="510" t="str">
        <f>IF(_tag_month_day!BD2="","",_tag_month_day!BD2/100)</f>
        <v/>
      </c>
      <c r="FT6" s="510" t="str">
        <f>IF(_tag_month_day!BE2="","",_tag_month_day!BE2/100)</f>
        <v/>
      </c>
      <c r="FU6" s="510" t="str">
        <f>IF(_tag_month_day!BF2="","",_tag_month_day!BF2/100)</f>
        <v/>
      </c>
      <c r="FV6" s="510" t="str">
        <f>IF(_tag_month_day!BG2="","",_tag_month_day!BG2/100)</f>
        <v/>
      </c>
      <c r="FW6" s="603" t="str">
        <f>IF(_tag_month_day!BH2="","",_tag_month_day!BH2/100)</f>
        <v/>
      </c>
      <c r="FX6" s="510" t="str">
        <f>IF(_tag_month_day!BI2="","",_tag_month_day!BI2/100)</f>
        <v/>
      </c>
      <c r="FY6" s="510" t="str">
        <f>IF(_tag_month_day!BJ2="","",_tag_month_day!BJ2/100)</f>
        <v/>
      </c>
      <c r="FZ6" s="605" t="str">
        <f>IF(_tag_month_day!BK2="","",_tag_month_day!BK2/100)</f>
        <v/>
      </c>
      <c r="GA6" s="510" t="str">
        <f>IF(_tag_month_day!BL2="","",_tag_month_day!BL2/100)</f>
        <v/>
      </c>
      <c r="GB6" s="603" t="str">
        <f>IF(_tag_month_day!BM2="","",_tag_month_day!BM2/100)</f>
        <v/>
      </c>
      <c r="GC6" s="420" t="str">
        <f>IF(_tag_month_day!BN2="","",_tag_month_day!BN2/100)</f>
        <v/>
      </c>
      <c r="GD6" s="420" t="str">
        <f>IF(_tag_month_day!BO2="","",_tag_month_day!BO2/100)</f>
        <v/>
      </c>
      <c r="GE6" s="420" t="str">
        <f>IF(_tag_month_day!BP2="","",_tag_month_day!BP2/100)</f>
        <v/>
      </c>
      <c r="GF6" s="420" t="str">
        <f>IF(_tag_month_day!BQ2="","",_tag_month_day!BQ2/100)</f>
        <v/>
      </c>
      <c r="GG6" s="420" t="str">
        <f>IF(_tag_month_day!BR2="","",_tag_month_day!BR2/100)</f>
        <v/>
      </c>
      <c r="GH6" s="420" t="str">
        <f>IF(_tag_month_day!BS2="","",_tag_month_day!BS2/100)</f>
        <v/>
      </c>
      <c r="GI6" s="603" t="str">
        <f>IF(_tag_month_day!BT2="","",_tag_month_day!BT2/100)</f>
        <v/>
      </c>
      <c r="GJ6" s="612" t="str">
        <f>IF(_tag_month_day!BU2="","",_tag_month_day!BU2/100)</f>
        <v/>
      </c>
      <c r="GK6" s="620" t="str">
        <f>IF(_tag_month_day!BV2="",IF(_rlcf_month_day!A$2="","",_rlcf_month_day!A$2/100),_tag_month_day!BV2/100)</f>
        <v/>
      </c>
      <c r="GL6" s="620" t="str">
        <f>IF(_tag_month_day!BW2="",IF(_rlcf_month_day!B$2="","",_rlcf_month_day!B$2/100),_tag_month_day!BW2/100)</f>
        <v/>
      </c>
      <c r="GM6" s="621" t="str">
        <f>IF(_tag_month_day!BX2="",IF(_rlcf_month_day!C$2="","",_rlcf_month_day!C$2/100),_tag_month_day!BX2/100)</f>
        <v/>
      </c>
      <c r="GN6" s="620" t="str">
        <f>IF(_tag_month_day!BV2="",IF(_rlcf_month_day!A$2="","",_rlcf_month_day!A$2/100),_tag_month_day!BV2/100)</f>
        <v/>
      </c>
      <c r="GO6" s="620" t="str">
        <f>IF(_tag_month_day!BW2="",IF(_rlcf_month_day!B$2="","",_rlcf_month_day!B$2/100),_tag_month_day!BW2/100)</f>
        <v/>
      </c>
      <c r="GP6" s="620" t="str">
        <f>IF(_tag_month_day!CD2="",IF(_rlcf_month_day!E$2="","",_rlcf_month_day!E$2/100),_tag_month_day!CD2/100)</f>
        <v/>
      </c>
      <c r="GQ6" s="620" t="str">
        <f>IF(_tag_month_day!CE2="",IF(_rlcf_month_day!F$2="","",_rlcf_month_day!F$2/100),_tag_month_day!CE2/100)</f>
        <v/>
      </c>
      <c r="GR6" s="621" t="str">
        <f>IF(_tag_month_day!CF2="",IF(_rlcf_month_day!G$2="","",_rlcf_month_day!G$2/100),_tag_month_day!CF2/100)</f>
        <v/>
      </c>
      <c r="GS6" s="626">
        <f>1-HA6</f>
        <v>0.953</v>
      </c>
      <c r="GT6" s="626">
        <f>1-HC6</f>
        <v>0.55</v>
      </c>
      <c r="GU6" s="626">
        <f>1-HB6</f>
        <v>0.55</v>
      </c>
      <c r="GV6" s="626">
        <f>1-HD6</f>
        <v>0.55</v>
      </c>
      <c r="GW6" s="626">
        <f>1-HE6</f>
        <v>0.5</v>
      </c>
      <c r="GX6" s="626">
        <f>1-HF6</f>
        <v>0.935</v>
      </c>
      <c r="GY6" s="626">
        <f>1-HG6</f>
        <v>0.15</v>
      </c>
      <c r="GZ6" s="626">
        <f>1-HH6</f>
        <v>1</v>
      </c>
      <c r="HA6" s="631">
        <v>0.047</v>
      </c>
      <c r="HB6" s="631">
        <v>0.45</v>
      </c>
      <c r="HC6" s="631">
        <v>0.45</v>
      </c>
      <c r="HD6" s="631">
        <v>0.45</v>
      </c>
      <c r="HE6" s="631">
        <v>0.5</v>
      </c>
      <c r="HF6" s="631">
        <v>0.065</v>
      </c>
      <c r="HG6" s="631">
        <v>0.85</v>
      </c>
      <c r="HH6" s="632">
        <v>0</v>
      </c>
      <c r="HI6" s="68">
        <f t="shared" si="34"/>
        <v>0</v>
      </c>
      <c r="HJ6" s="68" t="e">
        <f t="shared" ref="HJ6:HJ69" si="64">IF(AJ6&gt;0,AH6-AJ6,0)</f>
        <v>#VALUE!</v>
      </c>
      <c r="HK6" s="202">
        <f t="shared" ref="HK6:HK69" si="65">HK5</f>
        <v>0.85</v>
      </c>
      <c r="HL6" s="464">
        <f t="shared" ref="HL6:HL69" si="66">HL5</f>
        <v>550000</v>
      </c>
      <c r="HM6" s="464">
        <f t="shared" ref="HM6:HM69" si="67">HM5</f>
        <v>480000</v>
      </c>
      <c r="HN6" s="192" t="e">
        <f t="shared" si="35"/>
        <v>#VALUE!</v>
      </c>
      <c r="HO6" s="192" t="e">
        <f>HN6*HK6*$HO$2/HL6*1000000</f>
        <v>#VALUE!</v>
      </c>
      <c r="HP6" s="192" t="e">
        <f>HN6*HK6*$HP$2/HM6*1000000</f>
        <v>#VALUE!</v>
      </c>
    </row>
    <row r="7" customFormat="1" spans="1:224">
      <c r="A7" s="381">
        <v>2</v>
      </c>
      <c r="B7" s="54">
        <f ca="1" t="shared" ref="B7:B70" si="68">IF(D7=D6,B6,IF(D7="夜班",B6+1,B6))</f>
        <v>43617</v>
      </c>
      <c r="C7" s="57">
        <f t="shared" ref="C7:C70" si="69">C6</f>
        <v>0.0416666666666667</v>
      </c>
      <c r="D7" s="68" t="str">
        <f ca="1" t="shared" si="36"/>
        <v>夜班</v>
      </c>
      <c r="E7" s="68" t="str">
        <f ca="1" t="shared" si="37"/>
        <v>乙</v>
      </c>
      <c r="F7" s="68">
        <f ca="1">SUMPRODUCT((成本日报!$A$3:$A$95=计划!B7)*(成本日报!$B$3:$B$95=计划!$D7),成本日报!$C$3:$C$95)</f>
        <v>2</v>
      </c>
      <c r="G7" s="382">
        <f ca="1" t="shared" ref="G7:G70" si="70">G6+C6</f>
        <v>43617.0416666667</v>
      </c>
      <c r="H7" s="382">
        <f ca="1" t="shared" si="38"/>
        <v>43617.0486111111</v>
      </c>
      <c r="I7" s="382">
        <f ca="1" t="shared" si="39"/>
        <v>43617.0541666667</v>
      </c>
      <c r="J7" s="382">
        <f ca="1" t="shared" si="40"/>
        <v>43617.0833333333</v>
      </c>
      <c r="K7" s="382">
        <f ca="1" t="shared" si="41"/>
        <v>43617.1458333333</v>
      </c>
      <c r="L7" s="382">
        <f ca="1" t="shared" si="42"/>
        <v>43617.1666666667</v>
      </c>
      <c r="M7" s="398" t="str">
        <f>IF(_tag_month_day!A3="","",_tag_month_day!A3)</f>
        <v/>
      </c>
      <c r="N7" s="398" t="str">
        <f>IF(_tag_month_day!B3="","",_tag_month_day!B3)</f>
        <v/>
      </c>
      <c r="O7" s="399" t="e">
        <f t="shared" si="43"/>
        <v>#VALUE!</v>
      </c>
      <c r="P7" s="398" t="str">
        <f>IF(_tag_month_day!C3="","",_tag_month_day!C3)</f>
        <v/>
      </c>
      <c r="Q7" s="398" t="str">
        <f>IF(_tag_month_day!D3="","",_tag_month_day!D3)</f>
        <v/>
      </c>
      <c r="R7" s="416">
        <f>IF(_tag_month_day!CB3="",R6,_tag_month_day!CB3/100)</f>
        <v>0.07</v>
      </c>
      <c r="S7" s="417" t="str">
        <f>IF(_tag_month_day!E3="","",_tag_month_day!E3)</f>
        <v/>
      </c>
      <c r="T7" s="417" t="str">
        <f>IF(_tag_month_day!F3="","",_tag_month_day!F3)</f>
        <v/>
      </c>
      <c r="U7" s="418" t="e">
        <f t="shared" si="0"/>
        <v>#VALUE!</v>
      </c>
      <c r="V7" s="53" t="e">
        <f t="shared" si="1"/>
        <v>#VALUE!</v>
      </c>
      <c r="W7" s="419" t="str">
        <f>IF(_jhy_month_day!A3="","",_jhy_month_day!A3)</f>
        <v/>
      </c>
      <c r="X7" s="420" t="str">
        <f>IF(_jhy_month_day!B3="","",_jhy_month_day!B3/100)</f>
        <v/>
      </c>
      <c r="Y7" s="420" t="str">
        <f>IF(_jhy_month_day!C3="","",_jhy_month_day!C3/100)</f>
        <v/>
      </c>
      <c r="Z7" s="439">
        <f>Z6</f>
        <v>1</v>
      </c>
      <c r="AA7" s="440" t="str">
        <f>IF(_tag_month_day!G3="","",_tag_month_day!G3/100)</f>
        <v/>
      </c>
      <c r="AB7" s="440" t="str">
        <f>IF(_tag_month_day!H3="","",_tag_month_day!H3/100)</f>
        <v/>
      </c>
      <c r="AC7" s="193">
        <f t="shared" si="44"/>
        <v>1.59963432013121</v>
      </c>
      <c r="AD7" s="441" t="str">
        <f t="shared" si="45"/>
        <v/>
      </c>
      <c r="AE7" s="442" t="str">
        <f t="shared" si="46"/>
        <v/>
      </c>
      <c r="AF7" s="443">
        <v>1</v>
      </c>
      <c r="AG7" s="68" t="str">
        <f>IF(_duihao_month_day!A3="","",_duihao_month_day!A3)</f>
        <v/>
      </c>
      <c r="AH7" s="463">
        <f>IF(_gyk_month_day!B3="",AH6,_gyk_month_day!B3)</f>
        <v>820</v>
      </c>
      <c r="AI7" s="464" t="e">
        <f t="shared" ref="AI7:AI70" si="71">IF(ROUND(AJ7-AJ6,1)=0,"",AJ7-AJ6)</f>
        <v>#VALUE!</v>
      </c>
      <c r="AJ7" s="102" t="str">
        <f>IF(_tag_month_day!I3="","",_tag_month_day!I3)</f>
        <v/>
      </c>
      <c r="AK7" s="465" t="str">
        <f>IF(_tzyy_month_day!A3="","",_tzyy_month_day!A3)</f>
        <v/>
      </c>
      <c r="AL7" s="465" t="str">
        <f>IF(_tzyy_month_day!B3="","",_tzyy_month_day!B3)</f>
        <v/>
      </c>
      <c r="AM7" s="465" t="str">
        <f>IF(_tzyy_month_day!C3="","",_tzyy_month_day!C3)</f>
        <v/>
      </c>
      <c r="AN7" s="466" t="str">
        <f>IF(_tag_month_day!CG3="","",_tag_month_day!CG3)</f>
        <v/>
      </c>
      <c r="AO7" s="466" t="str">
        <f>IF(_tag_month_day!CH3="","",_tag_month_day!CH3)</f>
        <v/>
      </c>
      <c r="AP7" s="486" t="e">
        <f t="shared" si="47"/>
        <v>#VALUE!</v>
      </c>
      <c r="AQ7" s="487" t="str">
        <f>IF(_tag_month_day!J3="","",_tag_month_day!J3/100)</f>
        <v/>
      </c>
      <c r="AR7" s="488">
        <f t="shared" si="48"/>
        <v>1.3</v>
      </c>
      <c r="AS7" s="489" t="e">
        <f t="shared" si="2"/>
        <v>#VALUE!</v>
      </c>
      <c r="AT7" s="489">
        <f t="shared" si="49"/>
        <v>0</v>
      </c>
      <c r="AU7" s="490" t="str">
        <f>IF(_tag_month_day!K3="","",_tag_month_day!K3)</f>
        <v/>
      </c>
      <c r="AV7" s="491" t="str">
        <f>IF(_tag_month_day!L3="","",_tag_month_day!L3/100)</f>
        <v/>
      </c>
      <c r="AW7" s="420">
        <f>AW6</f>
        <v>0</v>
      </c>
      <c r="AX7" s="420">
        <f t="shared" si="50"/>
        <v>0</v>
      </c>
      <c r="AY7" s="420" t="str">
        <f>IF(_tag_month_day!M3="","",_tag_month_day!M3/100)</f>
        <v/>
      </c>
      <c r="AZ7" s="420" t="str">
        <f>IF(_tag_month_day!N3="","",_tag_month_day!N3/100)</f>
        <v/>
      </c>
      <c r="BA7" s="420" t="str">
        <f>IF(_tag_month_day!O3="","",_tag_month_day!O3/100)</f>
        <v/>
      </c>
      <c r="BB7" s="496" t="str">
        <f>IF(_tag_month_day!P3="","",_tag_month_day!P3/100)</f>
        <v/>
      </c>
      <c r="BC7" s="496">
        <f t="shared" si="51"/>
        <v>0</v>
      </c>
      <c r="BD7" s="496" t="str">
        <f>IF(_tag_month_day!Q3="","",_tag_month_day!Q3/100)</f>
        <v/>
      </c>
      <c r="BE7" s="510" t="str">
        <f>IF(_tag_month_day!R3="","",_tag_month_day!R3/100)</f>
        <v/>
      </c>
      <c r="BF7" s="413" t="str">
        <f>IF(_tag_month_day!CC3="","",_tag_month_day!CC3/100)</f>
        <v/>
      </c>
      <c r="BG7" s="511" t="e">
        <f t="shared" si="3"/>
        <v>#VALUE!</v>
      </c>
      <c r="BH7" s="198">
        <f t="shared" si="4"/>
        <v>0</v>
      </c>
      <c r="BI7" s="512" t="e">
        <f>IF(CX7=0,BI6,(DK7*查询!$R$5+DL7*查询!$Q$5+DM7*查询!$N$5+DN7*查询!$O$5+DO7*查询!$P$5)*AF7/CX7)</f>
        <v>#VALUE!</v>
      </c>
      <c r="BJ7" s="512" t="e">
        <f>IF(CX7=0,BJ6,(DP7*查询!$S$5+DQ7*查询!$T$5+DR7*查询!$U$5)*AF7/CX7)</f>
        <v>#VALUE!</v>
      </c>
      <c r="BK7" s="512">
        <f t="shared" si="52"/>
        <v>1</v>
      </c>
      <c r="BL7" s="513" t="str">
        <f>IF(_cfyc_month_day!A3="","",_cfyc_month_day!A3)</f>
        <v/>
      </c>
      <c r="BM7" s="513" t="str">
        <f>IF(_cfyc_month_day!B3="","",_cfyc_month_day!B3)</f>
        <v/>
      </c>
      <c r="BN7" s="513" t="str">
        <f>IF(_cfyc_month_day!C3="","",_cfyc_month_day!C3)</f>
        <v/>
      </c>
      <c r="BO7" s="522" t="str">
        <f>IF(_cfyc_month_day!D3="","",_cfyc_month_day!D3)</f>
        <v/>
      </c>
      <c r="BP7" s="522" t="str">
        <f>IF(_cfyc_month_day!E3="","",_cfyc_month_day!E3)</f>
        <v/>
      </c>
      <c r="BQ7" s="522" t="str">
        <f>IF(_cfyc_month_day!F3="","",_cfyc_month_day!F3)</f>
        <v/>
      </c>
      <c r="BR7" s="513" t="str">
        <f>IF(_tag_month_day!T3="","",_tag_month_day!T3)</f>
        <v/>
      </c>
      <c r="BS7" s="513" t="str">
        <f>IF(_tag_month_day!U3="","",_tag_month_day!U3)</f>
        <v/>
      </c>
      <c r="BT7" s="523" t="str">
        <f t="shared" si="53"/>
        <v/>
      </c>
      <c r="BU7" s="223" t="str">
        <f>IF(_tag_month_day!V3="","",_tag_month_day!V3)</f>
        <v/>
      </c>
      <c r="BV7" s="206" t="str">
        <f>IF(_tag_month_day!W3="","",_tag_month_day!W3)</f>
        <v/>
      </c>
      <c r="BW7" s="540" t="str">
        <f>IF(_tag_month_day!X3="","",_tag_month_day!X3)</f>
        <v/>
      </c>
      <c r="BX7" s="540" t="str">
        <f>IF(_tag_month_day!Y3="","",_tag_month_day!Y3)</f>
        <v/>
      </c>
      <c r="BY7" s="541">
        <f ca="1" t="shared" si="54"/>
        <v>43617.1666666667</v>
      </c>
      <c r="BZ7" s="542" t="s">
        <v>215</v>
      </c>
      <c r="CA7" s="543" t="str">
        <f>IF(_jhy2_month_day!A3="","",_jhy2_month_day!A3)</f>
        <v/>
      </c>
      <c r="CB7" s="464" t="str">
        <f>IF(_jhy2_month_day!B3="","",_jhy2_month_day!B3)</f>
        <v/>
      </c>
      <c r="CC7" s="464" t="str">
        <f>IF(_jhy2_month_day!C3="","",_jhy2_month_day!C3)</f>
        <v/>
      </c>
      <c r="CD7" s="464" t="str">
        <f>IF(_jhy2_month_day!D3="","",_jhy2_month_day!D3)</f>
        <v/>
      </c>
      <c r="CE7" s="464" t="str">
        <f>IF(_jhy2_month_day!E3="","",_jhy2_month_day!E3)</f>
        <v/>
      </c>
      <c r="CF7" s="464" t="str">
        <f>IF(_jhy2_month_day!F3="","",_jhy2_month_day!F3)</f>
        <v/>
      </c>
      <c r="CG7" s="464" t="str">
        <f>IF(_jhy2_month_day!G3="","",_jhy2_month_day!G3)</f>
        <v/>
      </c>
      <c r="CH7" s="464" t="str">
        <f>IF(_jhy2_month_day!H3="","",_jhy2_month_day!H3)</f>
        <v/>
      </c>
      <c r="CI7" s="464" t="str">
        <f>IF(_jhy2_month_day!I3="","",_jhy2_month_day!I3)</f>
        <v/>
      </c>
      <c r="CJ7" s="464" t="str">
        <f>IF(_jhy2_month_day!J3="","",_jhy2_month_day!J3)</f>
        <v/>
      </c>
      <c r="CK7" s="464" t="str">
        <f>IF(_jhy2_month_day!K3="","",_jhy2_month_day!K3)</f>
        <v/>
      </c>
      <c r="CL7" s="562" t="str">
        <f>IF(_jhy2_month_day!L3="","",_jhy2_month_day!L3)</f>
        <v/>
      </c>
      <c r="CM7" s="562" t="str">
        <f>IF(_jhy2_month_day!M3="","",_jhy2_month_day!M3)</f>
        <v/>
      </c>
      <c r="CN7" s="562" t="str">
        <f>IF(_jhy2_month_day!N3="","",_jhy2_month_day!N3)</f>
        <v/>
      </c>
      <c r="CO7" s="562" t="str">
        <f>IF(_jhy2_month_day!O3="","",_jhy2_month_day!O3)</f>
        <v/>
      </c>
      <c r="CP7" s="562" t="str">
        <f>IF(_jhy2_month_day!P3="","",_jhy2_month_day!P3)</f>
        <v/>
      </c>
      <c r="CQ7" s="562" t="str">
        <f>IF(_jhy2_month_day!Q3="","",_jhy2_month_day!Q3)</f>
        <v/>
      </c>
      <c r="CR7" s="563" t="str">
        <f>IF(_jhy2_month_day!R3="","",_jhy2_month_day!R3)</f>
        <v/>
      </c>
      <c r="CS7" s="576" t="str">
        <f>IF(_jhy2_month_day!S3="","",_jhy2_month_day!S3)</f>
        <v/>
      </c>
      <c r="CT7" s="562" t="str">
        <f>IF(_jhy2_month_day!T3="","",_jhy2_month_day!T3)</f>
        <v/>
      </c>
      <c r="CU7" s="577" t="e">
        <f t="shared" si="5"/>
        <v>#VALUE!</v>
      </c>
      <c r="CV7" s="198" t="e">
        <f t="shared" si="6"/>
        <v>#VALUE!</v>
      </c>
      <c r="CW7" s="192" t="e">
        <f t="shared" si="7"/>
        <v>#VALUE!</v>
      </c>
      <c r="CX7" s="192" t="e">
        <f t="shared" si="8"/>
        <v>#VALUE!</v>
      </c>
      <c r="CY7" s="202" t="e">
        <f t="shared" si="9"/>
        <v>#VALUE!</v>
      </c>
      <c r="CZ7" s="192" t="e">
        <f t="shared" ref="CZ7:DI7" si="72">$AJ7*EF7</f>
        <v>#VALUE!</v>
      </c>
      <c r="DA7" s="192" t="e">
        <f t="shared" si="72"/>
        <v>#VALUE!</v>
      </c>
      <c r="DB7" s="192" t="e">
        <f t="shared" si="72"/>
        <v>#VALUE!</v>
      </c>
      <c r="DC7" s="192" t="e">
        <f t="shared" si="72"/>
        <v>#VALUE!</v>
      </c>
      <c r="DD7" s="192" t="e">
        <f t="shared" si="72"/>
        <v>#VALUE!</v>
      </c>
      <c r="DE7" s="192" t="e">
        <f t="shared" si="72"/>
        <v>#VALUE!</v>
      </c>
      <c r="DF7" s="192" t="e">
        <f t="shared" si="72"/>
        <v>#VALUE!</v>
      </c>
      <c r="DG7" s="192" t="e">
        <f t="shared" si="72"/>
        <v>#VALUE!</v>
      </c>
      <c r="DH7" s="192" t="e">
        <f t="shared" si="72"/>
        <v>#VALUE!</v>
      </c>
      <c r="DI7" s="192" t="e">
        <f t="shared" si="72"/>
        <v>#VALUE!</v>
      </c>
      <c r="DJ7" s="192" t="e">
        <f t="shared" si="11"/>
        <v>#VALUE!</v>
      </c>
      <c r="DK7" s="192" t="e">
        <f t="shared" si="12"/>
        <v>#VALUE!</v>
      </c>
      <c r="DL7" s="192" t="e">
        <f t="shared" si="13"/>
        <v>#VALUE!</v>
      </c>
      <c r="DM7" s="192" t="e">
        <f t="shared" si="14"/>
        <v>#VALUE!</v>
      </c>
      <c r="DN7" s="192" t="e">
        <f t="shared" si="15"/>
        <v>#VALUE!</v>
      </c>
      <c r="DO7" s="192" t="e">
        <f t="shared" si="16"/>
        <v>#VALUE!</v>
      </c>
      <c r="DP7" s="192" t="e">
        <f t="shared" si="17"/>
        <v>#VALUE!</v>
      </c>
      <c r="DQ7" s="192" t="e">
        <f t="shared" si="18"/>
        <v>#VALUE!</v>
      </c>
      <c r="DR7" s="192" t="e">
        <f t="shared" si="19"/>
        <v>#VALUE!</v>
      </c>
      <c r="DS7" s="192" t="e">
        <f t="shared" si="20"/>
        <v>#VALUE!</v>
      </c>
      <c r="DT7" s="192" t="e">
        <f t="shared" si="21"/>
        <v>#VALUE!</v>
      </c>
      <c r="DU7" s="192" t="e">
        <f t="shared" si="22"/>
        <v>#VALUE!</v>
      </c>
      <c r="DV7" s="198" t="e">
        <f t="shared" si="23"/>
        <v>#VALUE!</v>
      </c>
      <c r="DW7" s="198" t="e">
        <f t="shared" si="24"/>
        <v>#DIV/0!</v>
      </c>
      <c r="DX7" s="198" t="e">
        <f t="shared" si="25"/>
        <v>#DIV/0!</v>
      </c>
      <c r="DY7" s="198" t="e">
        <f t="shared" si="26"/>
        <v>#VALUE!</v>
      </c>
      <c r="DZ7" s="198" t="e">
        <f t="shared" si="27"/>
        <v>#VALUE!</v>
      </c>
      <c r="EA7" s="198" t="e">
        <f t="shared" si="28"/>
        <v>#VALUE!</v>
      </c>
      <c r="EB7" s="198" t="e">
        <f t="shared" si="29"/>
        <v>#VALUE!</v>
      </c>
      <c r="EC7" s="198" t="e">
        <f t="shared" si="30"/>
        <v>#DIV/0!</v>
      </c>
      <c r="ED7" s="198" t="e">
        <f t="shared" si="31"/>
        <v>#VALUE!</v>
      </c>
      <c r="EE7" s="198" t="e">
        <f t="shared" si="32"/>
        <v>#VALUE!</v>
      </c>
      <c r="EF7" s="198" t="e">
        <f t="shared" ref="EF7:EO7" si="73">DV7/SUM($DV7:$EE7)</f>
        <v>#VALUE!</v>
      </c>
      <c r="EG7" s="198" t="e">
        <f t="shared" si="73"/>
        <v>#DIV/0!</v>
      </c>
      <c r="EH7" s="198" t="e">
        <f t="shared" si="73"/>
        <v>#DIV/0!</v>
      </c>
      <c r="EI7" s="198" t="e">
        <f t="shared" si="73"/>
        <v>#VALUE!</v>
      </c>
      <c r="EJ7" s="198" t="e">
        <f t="shared" si="73"/>
        <v>#VALUE!</v>
      </c>
      <c r="EK7" s="198" t="e">
        <f t="shared" si="73"/>
        <v>#VALUE!</v>
      </c>
      <c r="EL7" s="198" t="e">
        <f t="shared" si="73"/>
        <v>#VALUE!</v>
      </c>
      <c r="EM7" s="198" t="e">
        <f t="shared" si="73"/>
        <v>#DIV/0!</v>
      </c>
      <c r="EN7" s="198" t="e">
        <f t="shared" si="73"/>
        <v>#VALUE!</v>
      </c>
      <c r="EO7" s="198" t="e">
        <f t="shared" si="73"/>
        <v>#VALUE!</v>
      </c>
      <c r="EP7" s="511">
        <f t="shared" ref="EP7:EW7" si="74">EP6</f>
        <v>0.08</v>
      </c>
      <c r="EQ7" s="511">
        <f t="shared" si="74"/>
        <v>0.015</v>
      </c>
      <c r="ER7" s="511">
        <f t="shared" si="74"/>
        <v>0.015</v>
      </c>
      <c r="ES7" s="511">
        <f t="shared" si="74"/>
        <v>0.015</v>
      </c>
      <c r="ET7" s="511">
        <f t="shared" si="74"/>
        <v>0.015</v>
      </c>
      <c r="EU7" s="511">
        <f t="shared" si="74"/>
        <v>0.09</v>
      </c>
      <c r="EV7" s="511">
        <f t="shared" si="74"/>
        <v>0.09</v>
      </c>
      <c r="EW7" s="511">
        <f t="shared" si="74"/>
        <v>0.09</v>
      </c>
      <c r="EX7" s="420" t="str">
        <f>IF(_tag_month_day!AS3="","",_tag_month_day!AS3/100)</f>
        <v/>
      </c>
      <c r="EY7" s="420" t="str">
        <f>IF(_tag_month_day!AT3="","",_tag_month_day!AT3/100)</f>
        <v/>
      </c>
      <c r="EZ7" s="420" t="str">
        <f>IF(_tag_month_day!AU3="","",_tag_month_day!AU3/100)</f>
        <v/>
      </c>
      <c r="FA7" s="420" t="str">
        <f>IF(_tag_month_day!AV3="","",_tag_month_day!AV3/100)</f>
        <v/>
      </c>
      <c r="FB7" s="420" t="str">
        <f>IF(_tag_month_day!AW3="","",_tag_month_day!AW3/100)</f>
        <v/>
      </c>
      <c r="FC7" s="420" t="str">
        <f>IF(_tag_month_day!AX3="","",_tag_month_day!AX3/100)</f>
        <v/>
      </c>
      <c r="FD7" s="510">
        <f t="shared" si="58"/>
        <v>0.33</v>
      </c>
      <c r="FE7" s="510">
        <f t="shared" si="59"/>
        <v>0.19</v>
      </c>
      <c r="FF7" s="510">
        <f t="shared" si="60"/>
        <v>0.003</v>
      </c>
      <c r="FG7" s="510">
        <f t="shared" si="61"/>
        <v>0</v>
      </c>
      <c r="FH7" s="603">
        <f t="shared" si="62"/>
        <v>0.0001</v>
      </c>
      <c r="FI7" s="510">
        <f t="shared" ref="FI7:FR7" si="75">FI6</f>
        <v>0.41</v>
      </c>
      <c r="FJ7" s="510">
        <f t="shared" si="75"/>
        <v>0.11</v>
      </c>
      <c r="FK7" s="510">
        <f t="shared" si="75"/>
        <v>0.015</v>
      </c>
      <c r="FL7" s="510">
        <f t="shared" si="75"/>
        <v>0</v>
      </c>
      <c r="FM7" s="603">
        <f t="shared" si="75"/>
        <v>0.0001</v>
      </c>
      <c r="FN7" s="510" t="str">
        <f>IF(_tag_month_day!AY3="","",_tag_month_day!AY3/100)</f>
        <v/>
      </c>
      <c r="FO7" s="510" t="str">
        <f>IF(_tag_month_day!AZ3="","",_tag_month_day!AZ3/100)</f>
        <v/>
      </c>
      <c r="FP7" s="510" t="str">
        <f>IF(_tag_month_day!BA3="","",_tag_month_day!BA3/100)</f>
        <v/>
      </c>
      <c r="FQ7" s="510" t="str">
        <f>IF(_tag_month_day!BB3="","",_tag_month_day!BB3/100)</f>
        <v/>
      </c>
      <c r="FR7" s="603" t="str">
        <f>IF(_tag_month_day!BC3="","",_tag_month_day!BC3/100)</f>
        <v/>
      </c>
      <c r="FS7" s="510" t="str">
        <f>IF(_tag_month_day!BD3="","",_tag_month_day!BD3/100)</f>
        <v/>
      </c>
      <c r="FT7" s="510" t="str">
        <f>IF(_tag_month_day!BE3="","",_tag_month_day!BE3/100)</f>
        <v/>
      </c>
      <c r="FU7" s="510" t="str">
        <f>IF(_tag_month_day!BF3="","",_tag_month_day!BF3/100)</f>
        <v/>
      </c>
      <c r="FV7" s="510" t="str">
        <f>IF(_tag_month_day!BG3="","",_tag_month_day!BG3/100)</f>
        <v/>
      </c>
      <c r="FW7" s="603" t="str">
        <f>IF(_tag_month_day!BH3="","",_tag_month_day!BH3/100)</f>
        <v/>
      </c>
      <c r="FX7" s="510" t="str">
        <f>IF(_tag_month_day!BI3="","",_tag_month_day!BI3/100)</f>
        <v/>
      </c>
      <c r="FY7" s="510" t="str">
        <f>IF(_tag_month_day!BJ3="","",_tag_month_day!BJ3/100)</f>
        <v/>
      </c>
      <c r="FZ7" s="605" t="str">
        <f>IF(_tag_month_day!BK3="","",_tag_month_day!BK3/100)</f>
        <v/>
      </c>
      <c r="GA7" s="510" t="str">
        <f>IF(_tag_month_day!BL3="","",_tag_month_day!BL3/100)</f>
        <v/>
      </c>
      <c r="GB7" s="603" t="str">
        <f>IF(_tag_month_day!BM3="","",_tag_month_day!BM3/100)</f>
        <v/>
      </c>
      <c r="GC7" s="420" t="str">
        <f>IF(_tag_month_day!BN3="","",_tag_month_day!BN3/100)</f>
        <v/>
      </c>
      <c r="GD7" s="420" t="str">
        <f>IF(_tag_month_day!BO3="","",_tag_month_day!BO3/100)</f>
        <v/>
      </c>
      <c r="GE7" s="420" t="str">
        <f>IF(_tag_month_day!BP3="","",_tag_month_day!BP3/100)</f>
        <v/>
      </c>
      <c r="GF7" s="420" t="str">
        <f>IF(_tag_month_day!BQ3="","",_tag_month_day!BQ3/100)</f>
        <v/>
      </c>
      <c r="GG7" s="420" t="str">
        <f>IF(_tag_month_day!BR3="","",_tag_month_day!BR3/100)</f>
        <v/>
      </c>
      <c r="GH7" s="420" t="str">
        <f>IF(_tag_month_day!BS3="","",_tag_month_day!BS3/100)</f>
        <v/>
      </c>
      <c r="GI7" s="603" t="str">
        <f>IF(_tag_month_day!BT3="","",_tag_month_day!BT3/100)</f>
        <v/>
      </c>
      <c r="GJ7" s="612" t="str">
        <f>IF(_tag_month_day!BU3="","",_tag_month_day!BU3/100)</f>
        <v/>
      </c>
      <c r="GK7" s="620" t="str">
        <f>IF(_tag_month_day!BV3="",IF(_rlcf_month_day!A$2="","",_rlcf_month_day!A$2/100),_tag_month_day!BV3/100)</f>
        <v/>
      </c>
      <c r="GL7" s="620" t="str">
        <f>IF(_tag_month_day!BW3="",IF(_rlcf_month_day!B$2="","",_rlcf_month_day!B$2/100),_tag_month_day!BW3/100)</f>
        <v/>
      </c>
      <c r="GM7" s="621" t="str">
        <f>IF(_tag_month_day!BX3="",IF(_rlcf_month_day!C$2="","",_rlcf_month_day!C$2/100),_tag_month_day!BX3/100)</f>
        <v/>
      </c>
      <c r="GN7" s="620" t="str">
        <f>IF(_tag_month_day!BV3="",IF(_rlcf_month_day!A$2="","",_rlcf_month_day!A$2/100),_tag_month_day!BV3/100)</f>
        <v/>
      </c>
      <c r="GO7" s="620" t="str">
        <f>IF(_tag_month_day!BW3="",IF(_rlcf_month_day!B$2="","",_rlcf_month_day!B$2/100),_tag_month_day!BW3/100)</f>
        <v/>
      </c>
      <c r="GP7" s="620" t="str">
        <f>IF(_tag_month_day!CD3="",IF(_rlcf_month_day!E$2="","",_rlcf_month_day!E$2/100),_tag_month_day!CD3/100)</f>
        <v/>
      </c>
      <c r="GQ7" s="620" t="str">
        <f>IF(_tag_month_day!CE3="",IF(_rlcf_month_day!F$2="","",_rlcf_month_day!F$2/100),_tag_month_day!CE3/100)</f>
        <v/>
      </c>
      <c r="GR7" s="621" t="str">
        <f>IF(_tag_month_day!CF3="",IF(_rlcf_month_day!G$2="","",_rlcf_month_day!G$2/100),_tag_month_day!CF3/100)</f>
        <v/>
      </c>
      <c r="GS7" s="626">
        <f t="shared" ref="GS7:HH7" si="76">GS6</f>
        <v>0.953</v>
      </c>
      <c r="GT7" s="626">
        <f t="shared" si="76"/>
        <v>0.55</v>
      </c>
      <c r="GU7" s="626">
        <f t="shared" si="76"/>
        <v>0.55</v>
      </c>
      <c r="GV7" s="626">
        <f t="shared" si="76"/>
        <v>0.55</v>
      </c>
      <c r="GW7" s="626">
        <f t="shared" si="76"/>
        <v>0.5</v>
      </c>
      <c r="GX7" s="626">
        <f t="shared" si="76"/>
        <v>0.935</v>
      </c>
      <c r="GY7" s="626">
        <f t="shared" si="76"/>
        <v>0.15</v>
      </c>
      <c r="GZ7" s="626">
        <f t="shared" si="76"/>
        <v>1</v>
      </c>
      <c r="HA7" s="632">
        <f t="shared" si="76"/>
        <v>0.047</v>
      </c>
      <c r="HB7" s="632">
        <f t="shared" si="76"/>
        <v>0.45</v>
      </c>
      <c r="HC7" s="632">
        <f t="shared" si="76"/>
        <v>0.45</v>
      </c>
      <c r="HD7" s="632">
        <f t="shared" si="76"/>
        <v>0.45</v>
      </c>
      <c r="HE7" s="632">
        <f t="shared" si="76"/>
        <v>0.5</v>
      </c>
      <c r="HF7" s="632">
        <f t="shared" si="76"/>
        <v>0.065</v>
      </c>
      <c r="HG7" s="632">
        <f t="shared" si="76"/>
        <v>0.85</v>
      </c>
      <c r="HH7" s="632">
        <f t="shared" si="76"/>
        <v>0</v>
      </c>
      <c r="HI7" s="68" t="e">
        <f t="shared" si="34"/>
        <v>#VALUE!</v>
      </c>
      <c r="HJ7" s="68" t="e">
        <f t="shared" si="64"/>
        <v>#VALUE!</v>
      </c>
      <c r="HK7" s="202">
        <f t="shared" si="65"/>
        <v>0.85</v>
      </c>
      <c r="HL7" s="464">
        <f t="shared" si="66"/>
        <v>550000</v>
      </c>
      <c r="HM7" s="464">
        <f t="shared" si="67"/>
        <v>480000</v>
      </c>
      <c r="HN7" s="192" t="e">
        <f t="shared" si="35"/>
        <v>#VALUE!</v>
      </c>
      <c r="HO7" s="192" t="e">
        <f>HN7*HK7*$HO$2/HL7*1000000</f>
        <v>#VALUE!</v>
      </c>
      <c r="HP7" s="192" t="e">
        <f>HN7*HK7*$HP$2/HM7*1000000</f>
        <v>#VALUE!</v>
      </c>
    </row>
    <row r="8" s="346" customFormat="1" spans="1:224">
      <c r="A8" s="383">
        <v>3</v>
      </c>
      <c r="B8" s="384">
        <f ca="1" t="shared" si="68"/>
        <v>43617</v>
      </c>
      <c r="C8" s="385">
        <f t="shared" si="69"/>
        <v>0.0416666666666667</v>
      </c>
      <c r="D8" s="386" t="str">
        <f ca="1" t="shared" si="36"/>
        <v>夜班</v>
      </c>
      <c r="E8" s="386" t="str">
        <f ca="1" t="shared" si="37"/>
        <v>乙</v>
      </c>
      <c r="F8" s="386">
        <f ca="1">SUMPRODUCT((成本日报!$A$3:$A$95=计划!B8)*(成本日报!$B$3:$B$95=计划!$D8),成本日报!$C$3:$C$95)</f>
        <v>2</v>
      </c>
      <c r="G8" s="387">
        <f ca="1" t="shared" si="70"/>
        <v>43617.0833333333</v>
      </c>
      <c r="H8" s="387">
        <f ca="1" t="shared" si="38"/>
        <v>43617.0902777778</v>
      </c>
      <c r="I8" s="387">
        <f ca="1" t="shared" si="39"/>
        <v>43617.0958333333</v>
      </c>
      <c r="J8" s="387">
        <f ca="1" t="shared" si="40"/>
        <v>43617.125</v>
      </c>
      <c r="K8" s="387">
        <f ca="1" t="shared" si="41"/>
        <v>43617.1875</v>
      </c>
      <c r="L8" s="387">
        <f ca="1" t="shared" si="42"/>
        <v>43617.2083333333</v>
      </c>
      <c r="M8" s="400" t="str">
        <f>IF(_tag_month_day!A4="","",_tag_month_day!A4)</f>
        <v/>
      </c>
      <c r="N8" s="400" t="str">
        <f>IF(_tag_month_day!B4="","",_tag_month_day!B4)</f>
        <v/>
      </c>
      <c r="O8" s="401" t="e">
        <f t="shared" si="43"/>
        <v>#VALUE!</v>
      </c>
      <c r="P8" s="400" t="str">
        <f>IF(_tag_month_day!C4="","",_tag_month_day!C4)</f>
        <v/>
      </c>
      <c r="Q8" s="400" t="str">
        <f>IF(_tag_month_day!D4="","",_tag_month_day!D4)</f>
        <v/>
      </c>
      <c r="R8" s="421">
        <f>IF(_tag_month_day!CB4="",R7,_tag_month_day!CB4/100)</f>
        <v>0.07</v>
      </c>
      <c r="S8" s="422" t="str">
        <f>IF(_tag_month_day!E4="","",_tag_month_day!E4)</f>
        <v/>
      </c>
      <c r="T8" s="422" t="str">
        <f>IF(_tag_month_day!F4="","",_tag_month_day!F4)</f>
        <v/>
      </c>
      <c r="U8" s="423" t="e">
        <f t="shared" si="0"/>
        <v>#VALUE!</v>
      </c>
      <c r="V8" s="424" t="e">
        <f t="shared" si="1"/>
        <v>#VALUE!</v>
      </c>
      <c r="W8" s="387" t="str">
        <f>IF(_jhy_month_day!A4="","",_jhy_month_day!A4)</f>
        <v/>
      </c>
      <c r="X8" s="424" t="str">
        <f>IF(_jhy_month_day!B4="","",_jhy_month_day!B4/100)</f>
        <v/>
      </c>
      <c r="Y8" s="424" t="str">
        <f>IF(_jhy_month_day!C4="","",_jhy_month_day!C4/100)</f>
        <v/>
      </c>
      <c r="Z8" s="386">
        <f>Z7</f>
        <v>1</v>
      </c>
      <c r="AA8" s="444" t="str">
        <f>IF(_tag_month_day!G4="","",_tag_month_day!G4/100)</f>
        <v/>
      </c>
      <c r="AB8" s="444" t="str">
        <f>IF(_tag_month_day!H4="","",_tag_month_day!H4/100)</f>
        <v/>
      </c>
      <c r="AC8" s="445">
        <f t="shared" si="44"/>
        <v>1.59963432013121</v>
      </c>
      <c r="AD8" s="446" t="str">
        <f t="shared" si="45"/>
        <v/>
      </c>
      <c r="AE8" s="447" t="str">
        <f t="shared" si="46"/>
        <v/>
      </c>
      <c r="AF8" s="447">
        <v>1</v>
      </c>
      <c r="AG8" s="386" t="str">
        <f>IF(_duihao_month_day!A4="","",_duihao_month_day!A4)</f>
        <v/>
      </c>
      <c r="AH8" s="467">
        <f>IF(_gyk_month_day!B4="",AH7,_gyk_month_day!B4)</f>
        <v>820</v>
      </c>
      <c r="AI8" s="386" t="e">
        <f t="shared" si="71"/>
        <v>#VALUE!</v>
      </c>
      <c r="AJ8" s="468" t="str">
        <f>IF(_tag_month_day!I4="","",_tag_month_day!I4)</f>
        <v/>
      </c>
      <c r="AK8" s="469" t="str">
        <f>IF(_tzyy_month_day!A4="","",_tzyy_month_day!A4)</f>
        <v/>
      </c>
      <c r="AL8" s="469" t="str">
        <f>IF(_tzyy_month_day!B4="","",_tzyy_month_day!B4)</f>
        <v/>
      </c>
      <c r="AM8" s="469" t="str">
        <f>IF(_tzyy_month_day!C4="","",_tzyy_month_day!C4)</f>
        <v/>
      </c>
      <c r="AN8" s="467" t="str">
        <f>IF(_tag_month_day!CG4="","",_tag_month_day!CG4)</f>
        <v/>
      </c>
      <c r="AO8" s="467" t="str">
        <f>IF(_tag_month_day!CH4="","",_tag_month_day!CH4)</f>
        <v/>
      </c>
      <c r="AP8" s="492" t="e">
        <f t="shared" si="47"/>
        <v>#VALUE!</v>
      </c>
      <c r="AQ8" s="492" t="str">
        <f>IF(_tag_month_day!J4="","",_tag_month_day!J4/100)</f>
        <v/>
      </c>
      <c r="AR8" s="493">
        <f t="shared" si="48"/>
        <v>1.3</v>
      </c>
      <c r="AS8" s="494" t="e">
        <f t="shared" si="2"/>
        <v>#VALUE!</v>
      </c>
      <c r="AT8" s="494">
        <f t="shared" si="49"/>
        <v>0</v>
      </c>
      <c r="AU8" s="495" t="str">
        <f>IF(_tag_month_day!K4="","",_tag_month_day!K4)</f>
        <v/>
      </c>
      <c r="AV8" s="424" t="str">
        <f>IF(_tag_month_day!L4="","",_tag_month_day!L4/100)</f>
        <v/>
      </c>
      <c r="AW8" s="424">
        <f>AW7</f>
        <v>0</v>
      </c>
      <c r="AX8" s="424">
        <f t="shared" si="50"/>
        <v>0</v>
      </c>
      <c r="AY8" s="424" t="str">
        <f>IF(_tag_month_day!M4="","",_tag_month_day!M4/100)</f>
        <v/>
      </c>
      <c r="AZ8" s="424" t="str">
        <f>IF(_tag_month_day!N4="","",_tag_month_day!N4/100)</f>
        <v/>
      </c>
      <c r="BA8" s="424" t="str">
        <f>IF(_tag_month_day!O4="","",_tag_month_day!O4/100)</f>
        <v/>
      </c>
      <c r="BB8" s="424" t="str">
        <f>IF(_tag_month_day!P4="","",_tag_month_day!P4/100)</f>
        <v/>
      </c>
      <c r="BC8" s="424">
        <f t="shared" si="51"/>
        <v>0</v>
      </c>
      <c r="BD8" s="424" t="str">
        <f>IF(_tag_month_day!Q4="","",_tag_month_day!Q4/100)</f>
        <v/>
      </c>
      <c r="BE8" s="421" t="str">
        <f>IF(_tag_month_day!R4="","",_tag_month_day!R4/100)</f>
        <v/>
      </c>
      <c r="BF8" s="514" t="str">
        <f>IF(_tag_month_day!CC4="","",_tag_month_day!CC4/100)</f>
        <v/>
      </c>
      <c r="BG8" s="421" t="e">
        <f t="shared" si="3"/>
        <v>#VALUE!</v>
      </c>
      <c r="BH8" s="421">
        <f t="shared" si="4"/>
        <v>0</v>
      </c>
      <c r="BI8" s="515" t="e">
        <f>IF(CX8=0,BI7,(DK8*查询!$R$5+DL8*查询!$Q$5+DM8*查询!$N$5+DN8*查询!$O$5+DO8*查询!$P$5)*AF8/CX8)</f>
        <v>#VALUE!</v>
      </c>
      <c r="BJ8" s="515" t="e">
        <f>IF(CX8=0,BJ7,(DP8*查询!$S$5+DQ8*查询!$T$5+DR8*查询!$U$5)*AF8/CX8)</f>
        <v>#VALUE!</v>
      </c>
      <c r="BK8" s="515">
        <f t="shared" si="52"/>
        <v>1</v>
      </c>
      <c r="BL8" s="516" t="str">
        <f>IF(_cfyc_month_day!A4="","",_cfyc_month_day!A4)</f>
        <v/>
      </c>
      <c r="BM8" s="516" t="str">
        <f>IF(_cfyc_month_day!B4="","",_cfyc_month_day!B4)</f>
        <v/>
      </c>
      <c r="BN8" s="516" t="str">
        <f>IF(_cfyc_month_day!C4="","",_cfyc_month_day!C4)</f>
        <v/>
      </c>
      <c r="BO8" s="524" t="str">
        <f>IF(_cfyc_month_day!D4="","",_cfyc_month_day!D4)</f>
        <v/>
      </c>
      <c r="BP8" s="524" t="str">
        <f>IF(_cfyc_month_day!E4="","",_cfyc_month_day!E4)</f>
        <v/>
      </c>
      <c r="BQ8" s="524" t="str">
        <f>IF(_cfyc_month_day!F4="","",_cfyc_month_day!F4)</f>
        <v/>
      </c>
      <c r="BR8" s="516" t="str">
        <f>IF(_tag_month_day!T4="","",_tag_month_day!T4)</f>
        <v/>
      </c>
      <c r="BS8" s="516" t="str">
        <f>IF(_tag_month_day!U4="","",_tag_month_day!U4)</f>
        <v/>
      </c>
      <c r="BT8" s="525" t="str">
        <f t="shared" si="53"/>
        <v/>
      </c>
      <c r="BU8" s="422" t="str">
        <f>IF(_tag_month_day!V4="","",_tag_month_day!V4)</f>
        <v/>
      </c>
      <c r="BV8" s="386" t="str">
        <f>IF(_tag_month_day!W4="","",_tag_month_day!W4)</f>
        <v/>
      </c>
      <c r="BW8" s="544" t="str">
        <f>IF(_tag_month_day!X4="","",_tag_month_day!X4)</f>
        <v/>
      </c>
      <c r="BX8" s="544" t="str">
        <f>IF(_tag_month_day!Y4="","",_tag_month_day!Y4)</f>
        <v/>
      </c>
      <c r="BY8" s="545">
        <f ca="1" t="shared" si="54"/>
        <v>43617.2083333333</v>
      </c>
      <c r="BZ8" s="545"/>
      <c r="CA8" s="546" t="str">
        <f>IF(_jhy2_month_day!A4="","",_jhy2_month_day!A4)</f>
        <v/>
      </c>
      <c r="CB8" s="386" t="str">
        <f>IF(_jhy2_month_day!B4="","",_jhy2_month_day!B4)</f>
        <v/>
      </c>
      <c r="CC8" s="386" t="str">
        <f>IF(_jhy2_month_day!C4="","",_jhy2_month_day!C4)</f>
        <v/>
      </c>
      <c r="CD8" s="386" t="str">
        <f>IF(_jhy2_month_day!D4="","",_jhy2_month_day!D4)</f>
        <v/>
      </c>
      <c r="CE8" s="386" t="str">
        <f>IF(_jhy2_month_day!E4="","",_jhy2_month_day!E4)</f>
        <v/>
      </c>
      <c r="CF8" s="386" t="str">
        <f>IF(_jhy2_month_day!F4="","",_jhy2_month_day!F4)</f>
        <v/>
      </c>
      <c r="CG8" s="386" t="str">
        <f>IF(_jhy2_month_day!G4="","",_jhy2_month_day!G4)</f>
        <v/>
      </c>
      <c r="CH8" s="386" t="str">
        <f>IF(_jhy2_month_day!H4="","",_jhy2_month_day!H4)</f>
        <v/>
      </c>
      <c r="CI8" s="386" t="str">
        <f>IF(_jhy2_month_day!I4="","",_jhy2_month_day!I4)</f>
        <v/>
      </c>
      <c r="CJ8" s="386" t="str">
        <f>IF(_jhy2_month_day!J4="","",_jhy2_month_day!J4)</f>
        <v/>
      </c>
      <c r="CK8" s="386" t="str">
        <f>IF(_jhy2_month_day!K4="","",_jhy2_month_day!K4)</f>
        <v/>
      </c>
      <c r="CL8" s="564" t="str">
        <f>IF(_jhy2_month_day!L4="","",_jhy2_month_day!L4)</f>
        <v/>
      </c>
      <c r="CM8" s="564" t="str">
        <f>IF(_jhy2_month_day!M4="","",_jhy2_month_day!M4)</f>
        <v/>
      </c>
      <c r="CN8" s="564" t="str">
        <f>IF(_jhy2_month_day!N4="","",_jhy2_month_day!N4)</f>
        <v/>
      </c>
      <c r="CO8" s="564" t="str">
        <f>IF(_jhy2_month_day!O4="","",_jhy2_month_day!O4)</f>
        <v/>
      </c>
      <c r="CP8" s="564" t="str">
        <f>IF(_jhy2_month_day!P4="","",_jhy2_month_day!P4)</f>
        <v/>
      </c>
      <c r="CQ8" s="564" t="str">
        <f>IF(_jhy2_month_day!Q4="","",_jhy2_month_day!Q4)</f>
        <v/>
      </c>
      <c r="CR8" s="565" t="str">
        <f>IF(_jhy2_month_day!R4="","",_jhy2_month_day!R4)</f>
        <v/>
      </c>
      <c r="CS8" s="578" t="str">
        <f>IF(_jhy2_month_day!S4="","",_jhy2_month_day!S4)</f>
        <v/>
      </c>
      <c r="CT8" s="564" t="str">
        <f>IF(_jhy2_month_day!T4="","",_jhy2_month_day!T4)</f>
        <v/>
      </c>
      <c r="CU8" s="579" t="e">
        <f t="shared" si="5"/>
        <v>#VALUE!</v>
      </c>
      <c r="CV8" s="421" t="e">
        <f t="shared" si="6"/>
        <v>#VALUE!</v>
      </c>
      <c r="CW8" s="467" t="e">
        <f t="shared" si="7"/>
        <v>#VALUE!</v>
      </c>
      <c r="CX8" s="467" t="e">
        <f t="shared" si="8"/>
        <v>#VALUE!</v>
      </c>
      <c r="CY8" s="580" t="e">
        <f t="shared" si="9"/>
        <v>#VALUE!</v>
      </c>
      <c r="CZ8" s="467" t="e">
        <f t="shared" ref="CZ8:DI8" si="77">$AJ8*EF8</f>
        <v>#VALUE!</v>
      </c>
      <c r="DA8" s="467" t="e">
        <f t="shared" si="77"/>
        <v>#VALUE!</v>
      </c>
      <c r="DB8" s="467" t="e">
        <f t="shared" si="77"/>
        <v>#VALUE!</v>
      </c>
      <c r="DC8" s="467" t="e">
        <f t="shared" si="77"/>
        <v>#VALUE!</v>
      </c>
      <c r="DD8" s="467" t="e">
        <f t="shared" si="77"/>
        <v>#VALUE!</v>
      </c>
      <c r="DE8" s="467" t="e">
        <f t="shared" si="77"/>
        <v>#VALUE!</v>
      </c>
      <c r="DF8" s="467" t="e">
        <f t="shared" si="77"/>
        <v>#VALUE!</v>
      </c>
      <c r="DG8" s="467" t="e">
        <f t="shared" si="77"/>
        <v>#VALUE!</v>
      </c>
      <c r="DH8" s="467" t="e">
        <f t="shared" si="77"/>
        <v>#VALUE!</v>
      </c>
      <c r="DI8" s="467" t="e">
        <f t="shared" si="77"/>
        <v>#VALUE!</v>
      </c>
      <c r="DJ8" s="467" t="e">
        <f t="shared" si="11"/>
        <v>#VALUE!</v>
      </c>
      <c r="DK8" s="467" t="e">
        <f t="shared" si="12"/>
        <v>#VALUE!</v>
      </c>
      <c r="DL8" s="467" t="e">
        <f t="shared" si="13"/>
        <v>#VALUE!</v>
      </c>
      <c r="DM8" s="467" t="e">
        <f t="shared" si="14"/>
        <v>#VALUE!</v>
      </c>
      <c r="DN8" s="467" t="e">
        <f t="shared" si="15"/>
        <v>#VALUE!</v>
      </c>
      <c r="DO8" s="467" t="e">
        <f t="shared" si="16"/>
        <v>#VALUE!</v>
      </c>
      <c r="DP8" s="467" t="e">
        <f t="shared" si="17"/>
        <v>#VALUE!</v>
      </c>
      <c r="DQ8" s="467" t="e">
        <f t="shared" si="18"/>
        <v>#VALUE!</v>
      </c>
      <c r="DR8" s="467" t="e">
        <f t="shared" si="19"/>
        <v>#VALUE!</v>
      </c>
      <c r="DS8" s="467" t="e">
        <f t="shared" si="20"/>
        <v>#VALUE!</v>
      </c>
      <c r="DT8" s="467" t="e">
        <f t="shared" si="21"/>
        <v>#VALUE!</v>
      </c>
      <c r="DU8" s="467" t="e">
        <f t="shared" si="22"/>
        <v>#VALUE!</v>
      </c>
      <c r="DV8" s="421" t="e">
        <f t="shared" si="23"/>
        <v>#VALUE!</v>
      </c>
      <c r="DW8" s="421" t="e">
        <f t="shared" si="24"/>
        <v>#DIV/0!</v>
      </c>
      <c r="DX8" s="421" t="e">
        <f t="shared" si="25"/>
        <v>#DIV/0!</v>
      </c>
      <c r="DY8" s="421" t="e">
        <f t="shared" si="26"/>
        <v>#VALUE!</v>
      </c>
      <c r="DZ8" s="421" t="e">
        <f t="shared" si="27"/>
        <v>#VALUE!</v>
      </c>
      <c r="EA8" s="421" t="e">
        <f t="shared" si="28"/>
        <v>#VALUE!</v>
      </c>
      <c r="EB8" s="421" t="e">
        <f t="shared" si="29"/>
        <v>#VALUE!</v>
      </c>
      <c r="EC8" s="421" t="e">
        <f t="shared" si="30"/>
        <v>#DIV/0!</v>
      </c>
      <c r="ED8" s="421" t="e">
        <f t="shared" si="31"/>
        <v>#VALUE!</v>
      </c>
      <c r="EE8" s="421" t="e">
        <f t="shared" si="32"/>
        <v>#VALUE!</v>
      </c>
      <c r="EF8" s="421" t="e">
        <f t="shared" ref="EF8:EO8" si="78">DV8/SUM($DV8:$EE8)</f>
        <v>#VALUE!</v>
      </c>
      <c r="EG8" s="421" t="e">
        <f t="shared" si="78"/>
        <v>#DIV/0!</v>
      </c>
      <c r="EH8" s="421" t="e">
        <f t="shared" si="78"/>
        <v>#DIV/0!</v>
      </c>
      <c r="EI8" s="421" t="e">
        <f t="shared" si="78"/>
        <v>#VALUE!</v>
      </c>
      <c r="EJ8" s="421" t="e">
        <f t="shared" si="78"/>
        <v>#VALUE!</v>
      </c>
      <c r="EK8" s="421" t="e">
        <f t="shared" si="78"/>
        <v>#VALUE!</v>
      </c>
      <c r="EL8" s="421" t="e">
        <f t="shared" si="78"/>
        <v>#VALUE!</v>
      </c>
      <c r="EM8" s="421" t="e">
        <f t="shared" si="78"/>
        <v>#DIV/0!</v>
      </c>
      <c r="EN8" s="421" t="e">
        <f t="shared" si="78"/>
        <v>#VALUE!</v>
      </c>
      <c r="EO8" s="421" t="e">
        <f t="shared" si="78"/>
        <v>#VALUE!</v>
      </c>
      <c r="EP8" s="421">
        <f t="shared" ref="EP8:EW8" si="79">EP7</f>
        <v>0.08</v>
      </c>
      <c r="EQ8" s="421">
        <f t="shared" si="79"/>
        <v>0.015</v>
      </c>
      <c r="ER8" s="421">
        <f t="shared" si="79"/>
        <v>0.015</v>
      </c>
      <c r="ES8" s="421">
        <f t="shared" si="79"/>
        <v>0.015</v>
      </c>
      <c r="ET8" s="421">
        <f t="shared" si="79"/>
        <v>0.015</v>
      </c>
      <c r="EU8" s="421">
        <f t="shared" si="79"/>
        <v>0.09</v>
      </c>
      <c r="EV8" s="421">
        <f t="shared" si="79"/>
        <v>0.09</v>
      </c>
      <c r="EW8" s="421">
        <f t="shared" si="79"/>
        <v>0.09</v>
      </c>
      <c r="EX8" s="424" t="str">
        <f>IF(_tag_month_day!AS4="","",_tag_month_day!AS4/100)</f>
        <v/>
      </c>
      <c r="EY8" s="424" t="str">
        <f>IF(_tag_month_day!AT4="","",_tag_month_day!AT4/100)</f>
        <v/>
      </c>
      <c r="EZ8" s="424" t="str">
        <f>IF(_tag_month_day!AU4="","",_tag_month_day!AU4/100)</f>
        <v/>
      </c>
      <c r="FA8" s="424" t="str">
        <f>IF(_tag_month_day!AV4="","",_tag_month_day!AV4/100)</f>
        <v/>
      </c>
      <c r="FB8" s="424" t="str">
        <f>IF(_tag_month_day!AW4="","",_tag_month_day!AW4/100)</f>
        <v/>
      </c>
      <c r="FC8" s="424" t="str">
        <f>IF(_tag_month_day!AX4="","",_tag_month_day!AX4/100)</f>
        <v/>
      </c>
      <c r="FD8" s="421">
        <f t="shared" si="58"/>
        <v>0.33</v>
      </c>
      <c r="FE8" s="421">
        <f t="shared" si="59"/>
        <v>0.19</v>
      </c>
      <c r="FF8" s="421">
        <f t="shared" si="60"/>
        <v>0.003</v>
      </c>
      <c r="FG8" s="421">
        <f t="shared" si="61"/>
        <v>0</v>
      </c>
      <c r="FH8" s="604">
        <f t="shared" si="62"/>
        <v>0.0001</v>
      </c>
      <c r="FI8" s="421">
        <f t="shared" ref="FI8:FR8" si="80">FI7</f>
        <v>0.41</v>
      </c>
      <c r="FJ8" s="421">
        <f t="shared" si="80"/>
        <v>0.11</v>
      </c>
      <c r="FK8" s="421">
        <f t="shared" si="80"/>
        <v>0.015</v>
      </c>
      <c r="FL8" s="421">
        <f t="shared" si="80"/>
        <v>0</v>
      </c>
      <c r="FM8" s="604">
        <f t="shared" si="80"/>
        <v>0.0001</v>
      </c>
      <c r="FN8" s="421" t="str">
        <f>IF(_tag_month_day!AY4="","",_tag_month_day!AY4/100)</f>
        <v/>
      </c>
      <c r="FO8" s="421" t="str">
        <f>IF(_tag_month_day!AZ4="","",_tag_month_day!AZ4/100)</f>
        <v/>
      </c>
      <c r="FP8" s="421" t="str">
        <f>IF(_tag_month_day!BA4="","",_tag_month_day!BA4/100)</f>
        <v/>
      </c>
      <c r="FQ8" s="421" t="str">
        <f>IF(_tag_month_day!BB4="","",_tag_month_day!BB4/100)</f>
        <v/>
      </c>
      <c r="FR8" s="604" t="str">
        <f>IF(_tag_month_day!BC4="","",_tag_month_day!BC4/100)</f>
        <v/>
      </c>
      <c r="FS8" s="421" t="str">
        <f>IF(_tag_month_day!BD4="","",_tag_month_day!BD4/100)</f>
        <v/>
      </c>
      <c r="FT8" s="421" t="str">
        <f>IF(_tag_month_day!BE4="","",_tag_month_day!BE4/100)</f>
        <v/>
      </c>
      <c r="FU8" s="421" t="str">
        <f>IF(_tag_month_day!BF4="","",_tag_month_day!BF4/100)</f>
        <v/>
      </c>
      <c r="FV8" s="421" t="str">
        <f>IF(_tag_month_day!BG4="","",_tag_month_day!BG4/100)</f>
        <v/>
      </c>
      <c r="FW8" s="604" t="str">
        <f>IF(_tag_month_day!BH4="","",_tag_month_day!BH4/100)</f>
        <v/>
      </c>
      <c r="FX8" s="421" t="str">
        <f>IF(_tag_month_day!BI4="","",_tag_month_day!BI4/100)</f>
        <v/>
      </c>
      <c r="FY8" s="421" t="str">
        <f>IF(_tag_month_day!BJ4="","",_tag_month_day!BJ4/100)</f>
        <v/>
      </c>
      <c r="FZ8" s="492" t="str">
        <f>IF(_tag_month_day!BK4="","",_tag_month_day!BK4/100)</f>
        <v/>
      </c>
      <c r="GA8" s="421" t="str">
        <f>IF(_tag_month_day!BL4="","",_tag_month_day!BL4/100)</f>
        <v/>
      </c>
      <c r="GB8" s="604" t="str">
        <f>IF(_tag_month_day!BM4="","",_tag_month_day!BM4/100)</f>
        <v/>
      </c>
      <c r="GC8" s="424" t="str">
        <f>IF(_tag_month_day!BN4="","",_tag_month_day!BN4/100)</f>
        <v/>
      </c>
      <c r="GD8" s="424" t="str">
        <f>IF(_tag_month_day!BO4="","",_tag_month_day!BO4/100)</f>
        <v/>
      </c>
      <c r="GE8" s="424" t="str">
        <f>IF(_tag_month_day!BP4="","",_tag_month_day!BP4/100)</f>
        <v/>
      </c>
      <c r="GF8" s="424" t="str">
        <f>IF(_tag_month_day!BQ4="","",_tag_month_day!BQ4/100)</f>
        <v/>
      </c>
      <c r="GG8" s="424" t="str">
        <f>IF(_tag_month_day!BR4="","",_tag_month_day!BR4/100)</f>
        <v/>
      </c>
      <c r="GH8" s="424" t="str">
        <f>IF(_tag_month_day!BS4="","",_tag_month_day!BS4/100)</f>
        <v/>
      </c>
      <c r="GI8" s="604" t="str">
        <f>IF(_tag_month_day!BT4="","",_tag_month_day!BT4/100)</f>
        <v/>
      </c>
      <c r="GJ8" s="445" t="str">
        <f>IF(_tag_month_day!BU4="","",_tag_month_day!BU4/100)</f>
        <v/>
      </c>
      <c r="GK8" s="622" t="str">
        <f>IF(_tag_month_day!BV4="",IF(_rlcf_month_day!A$2="","",_rlcf_month_day!A$2/100),_tag_month_day!BV4/100)</f>
        <v/>
      </c>
      <c r="GL8" s="622" t="str">
        <f>IF(_tag_month_day!BW4="",IF(_rlcf_month_day!B$2="","",_rlcf_month_day!B$2/100),_tag_month_day!BW4/100)</f>
        <v/>
      </c>
      <c r="GM8" s="623" t="str">
        <f>IF(_tag_month_day!BX4="",IF(_rlcf_month_day!C$2="","",_rlcf_month_day!C$2/100),_tag_month_day!BX4/100)</f>
        <v/>
      </c>
      <c r="GN8" s="622" t="str">
        <f>IF(_tag_month_day!BV4="",IF(_rlcf_month_day!A$2="","",_rlcf_month_day!A$2/100),_tag_month_day!BV4/100)</f>
        <v/>
      </c>
      <c r="GO8" s="622" t="str">
        <f>IF(_tag_month_day!BW4="",IF(_rlcf_month_day!B$2="","",_rlcf_month_day!B$2/100),_tag_month_day!BW4/100)</f>
        <v/>
      </c>
      <c r="GP8" s="622" t="str">
        <f>IF(_tag_month_day!CD4="",IF(_rlcf_month_day!E$2="","",_rlcf_month_day!E$2/100),_tag_month_day!CD4/100)</f>
        <v/>
      </c>
      <c r="GQ8" s="622" t="str">
        <f>IF(_tag_month_day!CE4="",IF(_rlcf_month_day!F$2="","",_rlcf_month_day!F$2/100),_tag_month_day!CE4/100)</f>
        <v/>
      </c>
      <c r="GR8" s="623" t="str">
        <f>IF(_tag_month_day!CF4="",IF(_rlcf_month_day!G$2="","",_rlcf_month_day!G$2/100),_tag_month_day!CF4/100)</f>
        <v/>
      </c>
      <c r="GS8" s="627">
        <f t="shared" ref="GS8:HH8" si="81">GS7</f>
        <v>0.953</v>
      </c>
      <c r="GT8" s="627">
        <f t="shared" si="81"/>
        <v>0.55</v>
      </c>
      <c r="GU8" s="627">
        <f t="shared" si="81"/>
        <v>0.55</v>
      </c>
      <c r="GV8" s="627">
        <f t="shared" si="81"/>
        <v>0.55</v>
      </c>
      <c r="GW8" s="627">
        <f t="shared" si="81"/>
        <v>0.5</v>
      </c>
      <c r="GX8" s="627">
        <f t="shared" si="81"/>
        <v>0.935</v>
      </c>
      <c r="GY8" s="627">
        <f t="shared" si="81"/>
        <v>0.15</v>
      </c>
      <c r="GZ8" s="627">
        <f t="shared" si="81"/>
        <v>1</v>
      </c>
      <c r="HA8" s="627">
        <f t="shared" si="81"/>
        <v>0.047</v>
      </c>
      <c r="HB8" s="627">
        <f t="shared" si="81"/>
        <v>0.45</v>
      </c>
      <c r="HC8" s="627">
        <f t="shared" si="81"/>
        <v>0.45</v>
      </c>
      <c r="HD8" s="627">
        <f t="shared" si="81"/>
        <v>0.45</v>
      </c>
      <c r="HE8" s="627">
        <f t="shared" si="81"/>
        <v>0.5</v>
      </c>
      <c r="HF8" s="627">
        <f t="shared" si="81"/>
        <v>0.065</v>
      </c>
      <c r="HG8" s="627">
        <f t="shared" si="81"/>
        <v>0.85</v>
      </c>
      <c r="HH8" s="627">
        <f t="shared" si="81"/>
        <v>0</v>
      </c>
      <c r="HI8" s="386">
        <f t="shared" si="34"/>
        <v>0</v>
      </c>
      <c r="HJ8" s="386" t="e">
        <f t="shared" si="64"/>
        <v>#VALUE!</v>
      </c>
      <c r="HK8" s="580">
        <f t="shared" si="65"/>
        <v>0.85</v>
      </c>
      <c r="HL8" s="386">
        <f t="shared" si="66"/>
        <v>550000</v>
      </c>
      <c r="HM8" s="386">
        <f t="shared" si="67"/>
        <v>480000</v>
      </c>
      <c r="HN8" s="467" t="e">
        <f t="shared" si="35"/>
        <v>#VALUE!</v>
      </c>
      <c r="HO8" s="467" t="e">
        <f>HN8*HK8*$HO$2/HL8*1000000</f>
        <v>#VALUE!</v>
      </c>
      <c r="HP8" s="467" t="e">
        <f>HN8*HK8*$HP$2/HM8*1000000</f>
        <v>#VALUE!</v>
      </c>
    </row>
    <row r="9" customFormat="1" spans="1:224">
      <c r="A9" s="381">
        <v>4</v>
      </c>
      <c r="B9" s="54">
        <f ca="1" t="shared" si="68"/>
        <v>43617</v>
      </c>
      <c r="C9" s="57">
        <f t="shared" si="69"/>
        <v>0.0416666666666667</v>
      </c>
      <c r="D9" s="68" t="str">
        <f ca="1" t="shared" si="36"/>
        <v>夜班</v>
      </c>
      <c r="E9" s="68" t="str">
        <f ca="1" t="shared" si="37"/>
        <v>乙</v>
      </c>
      <c r="F9" s="68">
        <f ca="1">SUMPRODUCT((成本日报!$A$3:$A$95=计划!B9)*(成本日报!$B$3:$B$95=计划!$D9),成本日报!$C$3:$C$95)</f>
        <v>2</v>
      </c>
      <c r="G9" s="382">
        <f ca="1" t="shared" si="70"/>
        <v>43617.125</v>
      </c>
      <c r="H9" s="382">
        <f ca="1" t="shared" si="38"/>
        <v>43617.1319444444</v>
      </c>
      <c r="I9" s="382">
        <f ca="1" t="shared" si="39"/>
        <v>43617.1375</v>
      </c>
      <c r="J9" s="382">
        <f ca="1" t="shared" si="40"/>
        <v>43617.1666666667</v>
      </c>
      <c r="K9" s="382">
        <f ca="1" t="shared" si="41"/>
        <v>43617.2291666667</v>
      </c>
      <c r="L9" s="382">
        <f ca="1" t="shared" si="42"/>
        <v>43617.25</v>
      </c>
      <c r="M9" s="398" t="str">
        <f>IF(_tag_month_day!A5="","",_tag_month_day!A5)</f>
        <v/>
      </c>
      <c r="N9" s="398" t="str">
        <f>IF(_tag_month_day!B5="","",_tag_month_day!B5)</f>
        <v/>
      </c>
      <c r="O9" s="399" t="e">
        <f t="shared" si="43"/>
        <v>#VALUE!</v>
      </c>
      <c r="P9" s="398" t="str">
        <f>IF(_tag_month_day!C5="","",_tag_month_day!C5)</f>
        <v/>
      </c>
      <c r="Q9" s="398" t="str">
        <f>IF(_tag_month_day!D5="","",_tag_month_day!D5)</f>
        <v/>
      </c>
      <c r="R9" s="416">
        <f>IF(_tag_month_day!CB5="",R8,_tag_month_day!CB5/100)</f>
        <v>0.07</v>
      </c>
      <c r="S9" s="417" t="str">
        <f>IF(_tag_month_day!E5="","",_tag_month_day!E5)</f>
        <v/>
      </c>
      <c r="T9" s="417" t="str">
        <f>IF(_tag_month_day!F5="","",_tag_month_day!F5)</f>
        <v/>
      </c>
      <c r="U9" s="418" t="e">
        <f t="shared" si="0"/>
        <v>#VALUE!</v>
      </c>
      <c r="V9" s="53" t="e">
        <f t="shared" si="1"/>
        <v>#VALUE!</v>
      </c>
      <c r="W9" s="419" t="str">
        <f>IF(_jhy_month_day!A5="","",_jhy_month_day!A5)</f>
        <v/>
      </c>
      <c r="X9" s="420" t="str">
        <f>IF(_jhy_month_day!B5="","",_jhy_month_day!B5/100)</f>
        <v/>
      </c>
      <c r="Y9" s="420" t="str">
        <f>IF(_jhy_month_day!C5="","",_jhy_month_day!C5/100)</f>
        <v/>
      </c>
      <c r="Z9" s="439">
        <f>Z8</f>
        <v>1</v>
      </c>
      <c r="AA9" s="440" t="str">
        <f>IF(_tag_month_day!G5="","",_tag_month_day!G5/100)</f>
        <v/>
      </c>
      <c r="AB9" s="440" t="str">
        <f>IF(_tag_month_day!H5="","",_tag_month_day!H5/100)</f>
        <v/>
      </c>
      <c r="AC9" s="193">
        <f t="shared" si="44"/>
        <v>1.59963432013121</v>
      </c>
      <c r="AD9" s="441" t="str">
        <f t="shared" si="45"/>
        <v/>
      </c>
      <c r="AE9" s="442" t="str">
        <f t="shared" si="46"/>
        <v/>
      </c>
      <c r="AF9" s="443">
        <v>1</v>
      </c>
      <c r="AG9" s="68" t="str">
        <f>IF(_duihao_month_day!A5="","",_duihao_month_day!A5)</f>
        <v/>
      </c>
      <c r="AH9" s="463">
        <f>IF(_gyk_month_day!B5="",AH8,_gyk_month_day!B5)</f>
        <v>820</v>
      </c>
      <c r="AI9" s="464" t="e">
        <f t="shared" si="71"/>
        <v>#VALUE!</v>
      </c>
      <c r="AJ9" s="102" t="str">
        <f>IF(_tag_month_day!I5="","",_tag_month_day!I5)</f>
        <v/>
      </c>
      <c r="AK9" s="465" t="str">
        <f>IF(_tzyy_month_day!A5="","",_tzyy_month_day!A5)</f>
        <v/>
      </c>
      <c r="AL9" s="465" t="str">
        <f>IF(_tzyy_month_day!B5="","",_tzyy_month_day!B5)</f>
        <v/>
      </c>
      <c r="AM9" s="465" t="str">
        <f>IF(_tzyy_month_day!C5="","",_tzyy_month_day!C5)</f>
        <v/>
      </c>
      <c r="AN9" s="466" t="str">
        <f>IF(_tag_month_day!CG5="","",_tag_month_day!CG5)</f>
        <v/>
      </c>
      <c r="AO9" s="466" t="str">
        <f>IF(_tag_month_day!CH5="","",_tag_month_day!CH5)</f>
        <v/>
      </c>
      <c r="AP9" s="486" t="e">
        <f t="shared" si="47"/>
        <v>#VALUE!</v>
      </c>
      <c r="AQ9" s="487" t="str">
        <f>IF(_tag_month_day!J5="","",_tag_month_day!J5/100)</f>
        <v/>
      </c>
      <c r="AR9" s="488">
        <f t="shared" si="48"/>
        <v>1.3</v>
      </c>
      <c r="AS9" s="489" t="e">
        <f t="shared" si="2"/>
        <v>#VALUE!</v>
      </c>
      <c r="AT9" s="489">
        <f t="shared" si="49"/>
        <v>0</v>
      </c>
      <c r="AU9" s="490" t="str">
        <f>IF(_tag_month_day!K5="","",_tag_month_day!K5)</f>
        <v/>
      </c>
      <c r="AV9" s="491" t="str">
        <f>IF(_tag_month_day!L5="","",_tag_month_day!L5/100)</f>
        <v/>
      </c>
      <c r="AW9" s="420">
        <v>0</v>
      </c>
      <c r="AX9" s="420">
        <f t="shared" si="50"/>
        <v>0</v>
      </c>
      <c r="AY9" s="420" t="str">
        <f>IF(_tag_month_day!M5="","",_tag_month_day!M5/100)</f>
        <v/>
      </c>
      <c r="AZ9" s="420" t="str">
        <f>IF(_tag_month_day!N5="","",_tag_month_day!N5/100)</f>
        <v/>
      </c>
      <c r="BA9" s="420" t="str">
        <f>IF(_tag_month_day!O5="","",_tag_month_day!O5/100)</f>
        <v/>
      </c>
      <c r="BB9" s="496" t="str">
        <f>IF(_tag_month_day!P5="","",_tag_month_day!P5/100)</f>
        <v/>
      </c>
      <c r="BC9" s="496">
        <f t="shared" si="51"/>
        <v>0</v>
      </c>
      <c r="BD9" s="496" t="str">
        <f>IF(_tag_month_day!Q5="","",_tag_month_day!Q5/100)</f>
        <v/>
      </c>
      <c r="BE9" s="510" t="str">
        <f>IF(_tag_month_day!R5="","",_tag_month_day!R5/100)</f>
        <v/>
      </c>
      <c r="BF9" s="413" t="str">
        <f>IF(_tag_month_day!CC5="","",_tag_month_day!CC5/100)</f>
        <v/>
      </c>
      <c r="BG9" s="511" t="e">
        <f t="shared" si="3"/>
        <v>#VALUE!</v>
      </c>
      <c r="BH9" s="198">
        <f t="shared" si="4"/>
        <v>0</v>
      </c>
      <c r="BI9" s="512" t="e">
        <f>IF(CX9=0,BI8,(DK9*查询!$R$5+DL9*查询!$Q$5+DM9*查询!$N$5+DN9*查询!$O$5+DO9*查询!$P$5)*AF9/CX9)</f>
        <v>#VALUE!</v>
      </c>
      <c r="BJ9" s="512" t="e">
        <f>IF(CX9=0,BJ8,(DP9*查询!$S$5+DQ9*查询!$T$5+DR9*查询!$U$5)*AF9/CX9)</f>
        <v>#VALUE!</v>
      </c>
      <c r="BK9" s="512">
        <f t="shared" si="52"/>
        <v>1</v>
      </c>
      <c r="BL9" s="513" t="str">
        <f>IF(_cfyc_month_day!A5="","",_cfyc_month_day!A5)</f>
        <v/>
      </c>
      <c r="BM9" s="513" t="str">
        <f>IF(_cfyc_month_day!B5="","",_cfyc_month_day!B5)</f>
        <v/>
      </c>
      <c r="BN9" s="513" t="str">
        <f>IF(_cfyc_month_day!C5="","",_cfyc_month_day!C5)</f>
        <v/>
      </c>
      <c r="BO9" s="522" t="str">
        <f>IF(_cfyc_month_day!D5="","",_cfyc_month_day!D5)</f>
        <v/>
      </c>
      <c r="BP9" s="522" t="str">
        <f>IF(_cfyc_month_day!E5="","",_cfyc_month_day!E5)</f>
        <v/>
      </c>
      <c r="BQ9" s="522" t="str">
        <f>IF(_cfyc_month_day!F5="","",_cfyc_month_day!F5)</f>
        <v/>
      </c>
      <c r="BR9" s="513" t="str">
        <f>IF(_tag_month_day!T5="","",_tag_month_day!T5)</f>
        <v/>
      </c>
      <c r="BS9" s="513" t="str">
        <f>IF(_tag_month_day!U5="","",_tag_month_day!U5)</f>
        <v/>
      </c>
      <c r="BT9" s="523" t="str">
        <f t="shared" si="53"/>
        <v/>
      </c>
      <c r="BU9" s="223" t="str">
        <f>IF(_tag_month_day!V5="","",_tag_month_day!V5)</f>
        <v/>
      </c>
      <c r="BV9" s="206" t="str">
        <f>IF(_tag_month_day!W5="","",_tag_month_day!W5)</f>
        <v/>
      </c>
      <c r="BW9" s="540" t="str">
        <f>IF(_tag_month_day!X5="","",_tag_month_day!X5)</f>
        <v/>
      </c>
      <c r="BX9" s="540" t="str">
        <f>IF(_tag_month_day!Y5="","",_tag_month_day!Y5)</f>
        <v/>
      </c>
      <c r="BY9" s="541">
        <f ca="1" t="shared" si="54"/>
        <v>43617.25</v>
      </c>
      <c r="BZ9" s="542" t="s">
        <v>215</v>
      </c>
      <c r="CA9" s="543" t="str">
        <f>IF(_jhy2_month_day!A5="","",_jhy2_month_day!A5)</f>
        <v/>
      </c>
      <c r="CB9" s="464" t="str">
        <f>IF(_jhy2_month_day!B5="","",_jhy2_month_day!B5)</f>
        <v/>
      </c>
      <c r="CC9" s="464" t="str">
        <f>IF(_jhy2_month_day!C5="","",_jhy2_month_day!C5)</f>
        <v/>
      </c>
      <c r="CD9" s="464" t="str">
        <f>IF(_jhy2_month_day!D5="","",_jhy2_month_day!D5)</f>
        <v/>
      </c>
      <c r="CE9" s="464" t="str">
        <f>IF(_jhy2_month_day!E5="","",_jhy2_month_day!E5)</f>
        <v/>
      </c>
      <c r="CF9" s="464" t="str">
        <f>IF(_jhy2_month_day!F5="","",_jhy2_month_day!F5)</f>
        <v/>
      </c>
      <c r="CG9" s="464" t="str">
        <f>IF(_jhy2_month_day!G5="","",_jhy2_month_day!G5)</f>
        <v/>
      </c>
      <c r="CH9" s="464" t="str">
        <f>IF(_jhy2_month_day!H5="","",_jhy2_month_day!H5)</f>
        <v/>
      </c>
      <c r="CI9" s="464" t="str">
        <f>IF(_jhy2_month_day!I5="","",_jhy2_month_day!I5)</f>
        <v/>
      </c>
      <c r="CJ9" s="464" t="str">
        <f>IF(_jhy2_month_day!J5="","",_jhy2_month_day!J5)</f>
        <v/>
      </c>
      <c r="CK9" s="464" t="str">
        <f>IF(_jhy2_month_day!K5="","",_jhy2_month_day!K5)</f>
        <v/>
      </c>
      <c r="CL9" s="562" t="str">
        <f>IF(_jhy2_month_day!L5="","",_jhy2_month_day!L5)</f>
        <v/>
      </c>
      <c r="CM9" s="562" t="str">
        <f>IF(_jhy2_month_day!M5="","",_jhy2_month_day!M5)</f>
        <v/>
      </c>
      <c r="CN9" s="562" t="str">
        <f>IF(_jhy2_month_day!N5="","",_jhy2_month_day!N5)</f>
        <v/>
      </c>
      <c r="CO9" s="562" t="str">
        <f>IF(_jhy2_month_day!O5="","",_jhy2_month_day!O5)</f>
        <v/>
      </c>
      <c r="CP9" s="562" t="str">
        <f>IF(_jhy2_month_day!P5="","",_jhy2_month_day!P5)</f>
        <v/>
      </c>
      <c r="CQ9" s="562" t="str">
        <f>IF(_jhy2_month_day!Q5="","",_jhy2_month_day!Q5)</f>
        <v/>
      </c>
      <c r="CR9" s="563" t="str">
        <f>IF(_jhy2_month_day!R5="","",_jhy2_month_day!R5)</f>
        <v/>
      </c>
      <c r="CS9" s="576" t="str">
        <f>IF(_jhy2_month_day!S5="","",_jhy2_month_day!S5)</f>
        <v/>
      </c>
      <c r="CT9" s="562" t="str">
        <f>IF(_jhy2_month_day!T5="","",_jhy2_month_day!T5)</f>
        <v/>
      </c>
      <c r="CU9" s="577" t="e">
        <f t="shared" si="5"/>
        <v>#VALUE!</v>
      </c>
      <c r="CV9" s="198" t="e">
        <f t="shared" si="6"/>
        <v>#VALUE!</v>
      </c>
      <c r="CW9" s="192" t="e">
        <f t="shared" si="7"/>
        <v>#VALUE!</v>
      </c>
      <c r="CX9" s="192" t="e">
        <f t="shared" si="8"/>
        <v>#VALUE!</v>
      </c>
      <c r="CY9" s="202" t="e">
        <f t="shared" si="9"/>
        <v>#VALUE!</v>
      </c>
      <c r="CZ9" s="192" t="e">
        <f t="shared" ref="CZ9:DI9" si="82">$AJ9*EF9</f>
        <v>#VALUE!</v>
      </c>
      <c r="DA9" s="192" t="e">
        <f t="shared" si="82"/>
        <v>#VALUE!</v>
      </c>
      <c r="DB9" s="192" t="e">
        <f t="shared" si="82"/>
        <v>#VALUE!</v>
      </c>
      <c r="DC9" s="192" t="e">
        <f t="shared" si="82"/>
        <v>#VALUE!</v>
      </c>
      <c r="DD9" s="192" t="e">
        <f t="shared" si="82"/>
        <v>#VALUE!</v>
      </c>
      <c r="DE9" s="192" t="e">
        <f t="shared" si="82"/>
        <v>#VALUE!</v>
      </c>
      <c r="DF9" s="192" t="e">
        <f t="shared" si="82"/>
        <v>#VALUE!</v>
      </c>
      <c r="DG9" s="192" t="e">
        <f t="shared" si="82"/>
        <v>#VALUE!</v>
      </c>
      <c r="DH9" s="192" t="e">
        <f t="shared" si="82"/>
        <v>#VALUE!</v>
      </c>
      <c r="DI9" s="192" t="e">
        <f t="shared" si="82"/>
        <v>#VALUE!</v>
      </c>
      <c r="DJ9" s="192" t="e">
        <f t="shared" si="11"/>
        <v>#VALUE!</v>
      </c>
      <c r="DK9" s="192" t="e">
        <f t="shared" si="12"/>
        <v>#VALUE!</v>
      </c>
      <c r="DL9" s="192" t="e">
        <f t="shared" si="13"/>
        <v>#VALUE!</v>
      </c>
      <c r="DM9" s="192" t="e">
        <f t="shared" si="14"/>
        <v>#VALUE!</v>
      </c>
      <c r="DN9" s="192" t="e">
        <f t="shared" si="15"/>
        <v>#VALUE!</v>
      </c>
      <c r="DO9" s="192" t="e">
        <f t="shared" si="16"/>
        <v>#VALUE!</v>
      </c>
      <c r="DP9" s="192" t="e">
        <f t="shared" si="17"/>
        <v>#VALUE!</v>
      </c>
      <c r="DQ9" s="192" t="e">
        <f t="shared" si="18"/>
        <v>#VALUE!</v>
      </c>
      <c r="DR9" s="192" t="e">
        <f t="shared" si="19"/>
        <v>#VALUE!</v>
      </c>
      <c r="DS9" s="192" t="e">
        <f t="shared" si="20"/>
        <v>#VALUE!</v>
      </c>
      <c r="DT9" s="192" t="e">
        <f t="shared" si="21"/>
        <v>#VALUE!</v>
      </c>
      <c r="DU9" s="192" t="e">
        <f t="shared" si="22"/>
        <v>#VALUE!</v>
      </c>
      <c r="DV9" s="198" t="e">
        <f t="shared" si="23"/>
        <v>#VALUE!</v>
      </c>
      <c r="DW9" s="198" t="e">
        <f t="shared" si="24"/>
        <v>#DIV/0!</v>
      </c>
      <c r="DX9" s="198" t="e">
        <f t="shared" si="25"/>
        <v>#DIV/0!</v>
      </c>
      <c r="DY9" s="198" t="e">
        <f t="shared" si="26"/>
        <v>#VALUE!</v>
      </c>
      <c r="DZ9" s="198" t="e">
        <f t="shared" si="27"/>
        <v>#VALUE!</v>
      </c>
      <c r="EA9" s="198" t="e">
        <f t="shared" si="28"/>
        <v>#VALUE!</v>
      </c>
      <c r="EB9" s="198" t="e">
        <f t="shared" si="29"/>
        <v>#VALUE!</v>
      </c>
      <c r="EC9" s="198" t="e">
        <f t="shared" si="30"/>
        <v>#DIV/0!</v>
      </c>
      <c r="ED9" s="198" t="e">
        <f t="shared" si="31"/>
        <v>#VALUE!</v>
      </c>
      <c r="EE9" s="198" t="e">
        <f t="shared" si="32"/>
        <v>#VALUE!</v>
      </c>
      <c r="EF9" s="198" t="e">
        <f t="shared" ref="EF9:EO9" si="83">DV9/SUM($DV9:$EE9)</f>
        <v>#VALUE!</v>
      </c>
      <c r="EG9" s="198" t="e">
        <f t="shared" si="83"/>
        <v>#DIV/0!</v>
      </c>
      <c r="EH9" s="198" t="e">
        <f t="shared" si="83"/>
        <v>#DIV/0!</v>
      </c>
      <c r="EI9" s="198" t="e">
        <f t="shared" si="83"/>
        <v>#VALUE!</v>
      </c>
      <c r="EJ9" s="198" t="e">
        <f t="shared" si="83"/>
        <v>#VALUE!</v>
      </c>
      <c r="EK9" s="198" t="e">
        <f t="shared" si="83"/>
        <v>#VALUE!</v>
      </c>
      <c r="EL9" s="198" t="e">
        <f t="shared" si="83"/>
        <v>#VALUE!</v>
      </c>
      <c r="EM9" s="198" t="e">
        <f t="shared" si="83"/>
        <v>#DIV/0!</v>
      </c>
      <c r="EN9" s="198" t="e">
        <f t="shared" si="83"/>
        <v>#VALUE!</v>
      </c>
      <c r="EO9" s="198" t="e">
        <f t="shared" si="83"/>
        <v>#VALUE!</v>
      </c>
      <c r="EP9" s="511">
        <f t="shared" ref="EP9:EW9" si="84">EP8</f>
        <v>0.08</v>
      </c>
      <c r="EQ9" s="511">
        <f t="shared" si="84"/>
        <v>0.015</v>
      </c>
      <c r="ER9" s="511">
        <f t="shared" si="84"/>
        <v>0.015</v>
      </c>
      <c r="ES9" s="511">
        <f t="shared" si="84"/>
        <v>0.015</v>
      </c>
      <c r="ET9" s="511">
        <f t="shared" si="84"/>
        <v>0.015</v>
      </c>
      <c r="EU9" s="511">
        <f t="shared" si="84"/>
        <v>0.09</v>
      </c>
      <c r="EV9" s="511">
        <f t="shared" si="84"/>
        <v>0.09</v>
      </c>
      <c r="EW9" s="511">
        <f t="shared" si="84"/>
        <v>0.09</v>
      </c>
      <c r="EX9" s="420" t="str">
        <f>IF(_tag_month_day!AS5="","",_tag_month_day!AS5/100)</f>
        <v/>
      </c>
      <c r="EY9" s="420" t="str">
        <f>IF(_tag_month_day!AT5="","",_tag_month_day!AT5/100)</f>
        <v/>
      </c>
      <c r="EZ9" s="420" t="str">
        <f>IF(_tag_month_day!AU5="","",_tag_month_day!AU5/100)</f>
        <v/>
      </c>
      <c r="FA9" s="420" t="str">
        <f>IF(_tag_month_day!AV5="","",_tag_month_day!AV5/100)</f>
        <v/>
      </c>
      <c r="FB9" s="420" t="str">
        <f>IF(_tag_month_day!AW5="","",_tag_month_day!AW5/100)</f>
        <v/>
      </c>
      <c r="FC9" s="420" t="str">
        <f>IF(_tag_month_day!AX5="","",_tag_month_day!AX5/100)</f>
        <v/>
      </c>
      <c r="FD9" s="510">
        <f t="shared" si="58"/>
        <v>0.33</v>
      </c>
      <c r="FE9" s="510">
        <f t="shared" si="59"/>
        <v>0.19</v>
      </c>
      <c r="FF9" s="510">
        <f t="shared" si="60"/>
        <v>0.003</v>
      </c>
      <c r="FG9" s="510">
        <f t="shared" si="61"/>
        <v>0</v>
      </c>
      <c r="FH9" s="603">
        <f t="shared" si="62"/>
        <v>0.0001</v>
      </c>
      <c r="FI9" s="510">
        <f t="shared" ref="FI9:FR9" si="85">FI8</f>
        <v>0.41</v>
      </c>
      <c r="FJ9" s="510">
        <f t="shared" si="85"/>
        <v>0.11</v>
      </c>
      <c r="FK9" s="510">
        <f t="shared" si="85"/>
        <v>0.015</v>
      </c>
      <c r="FL9" s="510">
        <f t="shared" si="85"/>
        <v>0</v>
      </c>
      <c r="FM9" s="603">
        <f t="shared" si="85"/>
        <v>0.0001</v>
      </c>
      <c r="FN9" s="510" t="str">
        <f>IF(_tag_month_day!AY5="","",_tag_month_day!AY5/100)</f>
        <v/>
      </c>
      <c r="FO9" s="510" t="str">
        <f>IF(_tag_month_day!AZ5="","",_tag_month_day!AZ5/100)</f>
        <v/>
      </c>
      <c r="FP9" s="510" t="str">
        <f>IF(_tag_month_day!BA5="","",_tag_month_day!BA5/100)</f>
        <v/>
      </c>
      <c r="FQ9" s="510" t="str">
        <f>IF(_tag_month_day!BB5="","",_tag_month_day!BB5/100)</f>
        <v/>
      </c>
      <c r="FR9" s="603" t="str">
        <f>IF(_tag_month_day!BC5="","",_tag_month_day!BC5/100)</f>
        <v/>
      </c>
      <c r="FS9" s="510" t="str">
        <f>IF(_tag_month_day!BD5="","",_tag_month_day!BD5/100)</f>
        <v/>
      </c>
      <c r="FT9" s="510" t="str">
        <f>IF(_tag_month_day!BE5="","",_tag_month_day!BE5/100)</f>
        <v/>
      </c>
      <c r="FU9" s="510" t="str">
        <f>IF(_tag_month_day!BF5="","",_tag_month_day!BF5/100)</f>
        <v/>
      </c>
      <c r="FV9" s="510" t="str">
        <f>IF(_tag_month_day!BG5="","",_tag_month_day!BG5/100)</f>
        <v/>
      </c>
      <c r="FW9" s="603" t="str">
        <f>IF(_tag_month_day!BH5="","",_tag_month_day!BH5/100)</f>
        <v/>
      </c>
      <c r="FX9" s="510" t="str">
        <f>IF(_tag_month_day!BI5="","",_tag_month_day!BI5/100)</f>
        <v/>
      </c>
      <c r="FY9" s="510" t="str">
        <f>IF(_tag_month_day!BJ5="","",_tag_month_day!BJ5/100)</f>
        <v/>
      </c>
      <c r="FZ9" s="605" t="str">
        <f>IF(_tag_month_day!BK5="","",_tag_month_day!BK5/100)</f>
        <v/>
      </c>
      <c r="GA9" s="510" t="str">
        <f>IF(_tag_month_day!BL5="","",_tag_month_day!BL5/100)</f>
        <v/>
      </c>
      <c r="GB9" s="603" t="str">
        <f>IF(_tag_month_day!BM5="","",_tag_month_day!BM5/100)</f>
        <v/>
      </c>
      <c r="GC9" s="420" t="str">
        <f>IF(_tag_month_day!BN5="","",_tag_month_day!BN5/100)</f>
        <v/>
      </c>
      <c r="GD9" s="420" t="str">
        <f>IF(_tag_month_day!BO5="","",_tag_month_day!BO5/100)</f>
        <v/>
      </c>
      <c r="GE9" s="420" t="str">
        <f>IF(_tag_month_day!BP5="","",_tag_month_day!BP5/100)</f>
        <v/>
      </c>
      <c r="GF9" s="420" t="str">
        <f>IF(_tag_month_day!BQ5="","",_tag_month_day!BQ5/100)</f>
        <v/>
      </c>
      <c r="GG9" s="420" t="str">
        <f>IF(_tag_month_day!BR5="","",_tag_month_day!BR5/100)</f>
        <v/>
      </c>
      <c r="GH9" s="420" t="str">
        <f>IF(_tag_month_day!BS5="","",_tag_month_day!BS5/100)</f>
        <v/>
      </c>
      <c r="GI9" s="603" t="str">
        <f>IF(_tag_month_day!BT5="","",_tag_month_day!BT5/100)</f>
        <v/>
      </c>
      <c r="GJ9" s="612" t="str">
        <f>IF(_tag_month_day!BU5="","",_tag_month_day!BU5/100)</f>
        <v/>
      </c>
      <c r="GK9" s="620" t="str">
        <f>IF(_tag_month_day!BV5="",IF(_rlcf_month_day!A$2="","",_rlcf_month_day!A$2/100),_tag_month_day!BV5/100)</f>
        <v/>
      </c>
      <c r="GL9" s="620" t="str">
        <f>IF(_tag_month_day!BW5="",IF(_rlcf_month_day!B$2="","",_rlcf_month_day!B$2/100),_tag_month_day!BW5/100)</f>
        <v/>
      </c>
      <c r="GM9" s="621" t="str">
        <f>IF(_tag_month_day!BX5="",IF(_rlcf_month_day!C$2="","",_rlcf_month_day!C$2/100),_tag_month_day!BX5/100)</f>
        <v/>
      </c>
      <c r="GN9" s="620" t="str">
        <f>IF(_tag_month_day!BV5="",IF(_rlcf_month_day!A$2="","",_rlcf_month_day!A$2/100),_tag_month_day!BV5/100)</f>
        <v/>
      </c>
      <c r="GO9" s="620" t="str">
        <f>IF(_tag_month_day!BW5="",IF(_rlcf_month_day!B$2="","",_rlcf_month_day!B$2/100),_tag_month_day!BW5/100)</f>
        <v/>
      </c>
      <c r="GP9" s="620" t="str">
        <f>IF(_tag_month_day!CD5="",IF(_rlcf_month_day!E$2="","",_rlcf_month_day!E$2/100),_tag_month_day!CD5/100)</f>
        <v/>
      </c>
      <c r="GQ9" s="620" t="str">
        <f>IF(_tag_month_day!CE5="",IF(_rlcf_month_day!F$2="","",_rlcf_month_day!F$2/100),_tag_month_day!CE5/100)</f>
        <v/>
      </c>
      <c r="GR9" s="621" t="str">
        <f>IF(_tag_month_day!CF5="",IF(_rlcf_month_day!G$2="","",_rlcf_month_day!G$2/100),_tag_month_day!CF5/100)</f>
        <v/>
      </c>
      <c r="GS9" s="626">
        <f t="shared" ref="GS9:HH9" si="86">GS8</f>
        <v>0.953</v>
      </c>
      <c r="GT9" s="626">
        <f t="shared" si="86"/>
        <v>0.55</v>
      </c>
      <c r="GU9" s="626">
        <f t="shared" si="86"/>
        <v>0.55</v>
      </c>
      <c r="GV9" s="626">
        <f t="shared" si="86"/>
        <v>0.55</v>
      </c>
      <c r="GW9" s="626">
        <f t="shared" si="86"/>
        <v>0.5</v>
      </c>
      <c r="GX9" s="626">
        <f t="shared" si="86"/>
        <v>0.935</v>
      </c>
      <c r="GY9" s="626">
        <f t="shared" si="86"/>
        <v>0.15</v>
      </c>
      <c r="GZ9" s="626">
        <f t="shared" si="86"/>
        <v>1</v>
      </c>
      <c r="HA9" s="632">
        <f t="shared" si="86"/>
        <v>0.047</v>
      </c>
      <c r="HB9" s="632">
        <f t="shared" si="86"/>
        <v>0.45</v>
      </c>
      <c r="HC9" s="632">
        <f t="shared" si="86"/>
        <v>0.45</v>
      </c>
      <c r="HD9" s="632">
        <f t="shared" si="86"/>
        <v>0.45</v>
      </c>
      <c r="HE9" s="632">
        <f t="shared" si="86"/>
        <v>0.5</v>
      </c>
      <c r="HF9" s="632">
        <f t="shared" si="86"/>
        <v>0.065</v>
      </c>
      <c r="HG9" s="632">
        <f t="shared" si="86"/>
        <v>0.85</v>
      </c>
      <c r="HH9" s="632">
        <f t="shared" si="86"/>
        <v>0</v>
      </c>
      <c r="HI9" s="68" t="e">
        <f t="shared" si="34"/>
        <v>#VALUE!</v>
      </c>
      <c r="HJ9" s="68" t="e">
        <f t="shared" si="64"/>
        <v>#VALUE!</v>
      </c>
      <c r="HK9" s="202">
        <f t="shared" si="65"/>
        <v>0.85</v>
      </c>
      <c r="HL9" s="464">
        <f t="shared" si="66"/>
        <v>550000</v>
      </c>
      <c r="HM9" s="464">
        <f t="shared" si="67"/>
        <v>480000</v>
      </c>
      <c r="HN9" s="192" t="e">
        <f t="shared" si="35"/>
        <v>#VALUE!</v>
      </c>
      <c r="HO9" s="192" t="e">
        <f>HN9*HK9*$HO$2/HL9*1000000</f>
        <v>#VALUE!</v>
      </c>
      <c r="HP9" s="192" t="e">
        <f>HN9*HK9*$HP$2/HM9*1000000</f>
        <v>#VALUE!</v>
      </c>
    </row>
    <row r="10" customFormat="1" spans="1:224">
      <c r="A10" s="381">
        <v>5</v>
      </c>
      <c r="B10" s="54">
        <f ca="1" t="shared" si="68"/>
        <v>43617</v>
      </c>
      <c r="C10" s="57">
        <f t="shared" si="69"/>
        <v>0.0416666666666667</v>
      </c>
      <c r="D10" s="68" t="str">
        <f ca="1" t="shared" si="36"/>
        <v>夜班</v>
      </c>
      <c r="E10" s="68" t="str">
        <f ca="1" t="shared" si="37"/>
        <v>乙</v>
      </c>
      <c r="F10" s="68">
        <f ca="1">SUMPRODUCT((成本日报!$A$3:$A$95=计划!B10)*(成本日报!$B$3:$B$95=计划!$D10),成本日报!$C$3:$C$95)</f>
        <v>2</v>
      </c>
      <c r="G10" s="382">
        <f ca="1" t="shared" si="70"/>
        <v>43617.1666666667</v>
      </c>
      <c r="H10" s="382">
        <f ca="1" t="shared" si="38"/>
        <v>43617.1736111111</v>
      </c>
      <c r="I10" s="382">
        <f ca="1" t="shared" si="39"/>
        <v>43617.1791666667</v>
      </c>
      <c r="J10" s="382">
        <f ca="1" t="shared" si="40"/>
        <v>43617.2083333333</v>
      </c>
      <c r="K10" s="382">
        <f ca="1" t="shared" si="41"/>
        <v>43617.2708333333</v>
      </c>
      <c r="L10" s="382">
        <f ca="1" t="shared" si="42"/>
        <v>43617.2916666667</v>
      </c>
      <c r="M10" s="398" t="str">
        <f>IF(_tag_month_day!A6="","",_tag_month_day!A6)</f>
        <v/>
      </c>
      <c r="N10" s="398" t="str">
        <f>IF(_tag_month_day!B6="","",_tag_month_day!B6)</f>
        <v/>
      </c>
      <c r="O10" s="399" t="e">
        <f t="shared" si="43"/>
        <v>#VALUE!</v>
      </c>
      <c r="P10" s="398" t="str">
        <f>IF(_tag_month_day!C6="","",_tag_month_day!C6)</f>
        <v/>
      </c>
      <c r="Q10" s="398" t="str">
        <f>IF(_tag_month_day!D6="","",_tag_month_day!D6)</f>
        <v/>
      </c>
      <c r="R10" s="416">
        <f>IF(_tag_month_day!CB6="",R9,_tag_month_day!CB6/100)</f>
        <v>0.07</v>
      </c>
      <c r="S10" s="417" t="str">
        <f>IF(_tag_month_day!E6="","",_tag_month_day!E6)</f>
        <v/>
      </c>
      <c r="T10" s="417" t="str">
        <f>IF(_tag_month_day!F6="","",_tag_month_day!F6)</f>
        <v/>
      </c>
      <c r="U10" s="418" t="e">
        <f t="shared" si="0"/>
        <v>#VALUE!</v>
      </c>
      <c r="V10" s="53" t="e">
        <f t="shared" si="1"/>
        <v>#VALUE!</v>
      </c>
      <c r="W10" s="419" t="str">
        <f>IF(_jhy_month_day!A6="","",_jhy_month_day!A6)</f>
        <v/>
      </c>
      <c r="X10" s="420" t="str">
        <f>IF(_jhy_month_day!B6="","",_jhy_month_day!B6/100)</f>
        <v/>
      </c>
      <c r="Y10" s="420" t="str">
        <f>IF(_jhy_month_day!C6="","",_jhy_month_day!C6/100)</f>
        <v/>
      </c>
      <c r="Z10" s="439">
        <f t="shared" ref="Z10:Z73" si="87">Z6+1</f>
        <v>2</v>
      </c>
      <c r="AA10" s="440" t="str">
        <f>IF(_tag_month_day!G6="","",_tag_month_day!G6/100)</f>
        <v/>
      </c>
      <c r="AB10" s="440" t="str">
        <f>IF(_tag_month_day!H6="","",_tag_month_day!H6/100)</f>
        <v/>
      </c>
      <c r="AC10" s="193">
        <f t="shared" si="44"/>
        <v>1.59963432013121</v>
      </c>
      <c r="AD10" s="441" t="str">
        <f t="shared" si="45"/>
        <v/>
      </c>
      <c r="AE10" s="442" t="str">
        <f t="shared" si="46"/>
        <v/>
      </c>
      <c r="AF10" s="443">
        <v>1</v>
      </c>
      <c r="AG10" s="68" t="str">
        <f>IF(_duihao_month_day!A6="","",_duihao_month_day!A6)</f>
        <v/>
      </c>
      <c r="AH10" s="463">
        <f>IF(_gyk_month_day!B6="",AH9,_gyk_month_day!B6)</f>
        <v>820</v>
      </c>
      <c r="AI10" s="464" t="e">
        <f t="shared" si="71"/>
        <v>#VALUE!</v>
      </c>
      <c r="AJ10" s="102" t="str">
        <f>IF(_tag_month_day!I6="","",_tag_month_day!I6)</f>
        <v/>
      </c>
      <c r="AK10" s="465" t="str">
        <f>IF(_tzyy_month_day!A6="","",_tzyy_month_day!A6)</f>
        <v/>
      </c>
      <c r="AL10" s="465" t="str">
        <f>IF(_tzyy_month_day!B6="","",_tzyy_month_day!B6)</f>
        <v/>
      </c>
      <c r="AM10" s="465" t="str">
        <f>IF(_tzyy_month_day!C6="","",_tzyy_month_day!C6)</f>
        <v/>
      </c>
      <c r="AN10" s="466" t="str">
        <f>IF(_tag_month_day!CG6="","",_tag_month_day!CG6)</f>
        <v/>
      </c>
      <c r="AO10" s="466" t="str">
        <f>IF(_tag_month_day!CH6="","",_tag_month_day!CH6)</f>
        <v/>
      </c>
      <c r="AP10" s="486" t="e">
        <f t="shared" si="47"/>
        <v>#VALUE!</v>
      </c>
      <c r="AQ10" s="487" t="str">
        <f>IF(_tag_month_day!J6="","",_tag_month_day!J6/100)</f>
        <v/>
      </c>
      <c r="AR10" s="488">
        <f t="shared" si="48"/>
        <v>1.3</v>
      </c>
      <c r="AS10" s="489" t="e">
        <f t="shared" si="2"/>
        <v>#VALUE!</v>
      </c>
      <c r="AT10" s="489">
        <f t="shared" si="49"/>
        <v>0</v>
      </c>
      <c r="AU10" s="490" t="str">
        <f>IF(_tag_month_day!K6="","",_tag_month_day!K6)</f>
        <v/>
      </c>
      <c r="AV10" s="491" t="str">
        <f>IF(_tag_month_day!L6="","",_tag_month_day!L6/100)</f>
        <v/>
      </c>
      <c r="AW10" s="420">
        <f t="shared" ref="AW10:AW26" si="88">AW9</f>
        <v>0</v>
      </c>
      <c r="AX10" s="420">
        <f t="shared" si="50"/>
        <v>0</v>
      </c>
      <c r="AY10" s="420" t="str">
        <f>IF(_tag_month_day!M6="","",_tag_month_day!M6/100)</f>
        <v/>
      </c>
      <c r="AZ10" s="420" t="str">
        <f>IF(_tag_month_day!N6="","",_tag_month_day!N6/100)</f>
        <v/>
      </c>
      <c r="BA10" s="420" t="str">
        <f>IF(_tag_month_day!O6="","",_tag_month_day!O6/100)</f>
        <v/>
      </c>
      <c r="BB10" s="496" t="str">
        <f>IF(_tag_month_day!P6="","",_tag_month_day!P6/100)</f>
        <v/>
      </c>
      <c r="BC10" s="496">
        <f t="shared" si="51"/>
        <v>0</v>
      </c>
      <c r="BD10" s="496" t="str">
        <f>IF(_tag_month_day!Q6="","",_tag_month_day!Q6/100)</f>
        <v/>
      </c>
      <c r="BE10" s="510" t="str">
        <f>IF(_tag_month_day!R6="","",_tag_month_day!R6/100)</f>
        <v/>
      </c>
      <c r="BF10" s="413" t="str">
        <f>IF(_tag_month_day!CC6="","",_tag_month_day!CC6/100)</f>
        <v/>
      </c>
      <c r="BG10" s="511" t="e">
        <f t="shared" si="3"/>
        <v>#VALUE!</v>
      </c>
      <c r="BH10" s="198">
        <f t="shared" si="4"/>
        <v>0</v>
      </c>
      <c r="BI10" s="512" t="e">
        <f>IF(CX10=0,BI9,(DK10*查询!$R$5+DL10*查询!$Q$5+DM10*查询!$N$5+DN10*查询!$O$5+DO10*查询!$P$5)*AF10/CX10)</f>
        <v>#VALUE!</v>
      </c>
      <c r="BJ10" s="512" t="e">
        <f>IF(CX10=0,BJ9,(DP10*查询!$S$5+DQ10*查询!$T$5+DR10*查询!$U$5)*AF10/CX10)</f>
        <v>#VALUE!</v>
      </c>
      <c r="BK10" s="512">
        <f t="shared" si="52"/>
        <v>1</v>
      </c>
      <c r="BL10" s="513" t="str">
        <f>IF(_cfyc_month_day!A6="","",_cfyc_month_day!A6)</f>
        <v/>
      </c>
      <c r="BM10" s="513" t="str">
        <f>IF(_cfyc_month_day!B6="","",_cfyc_month_day!B6)</f>
        <v/>
      </c>
      <c r="BN10" s="513" t="str">
        <f>IF(_cfyc_month_day!C6="","",_cfyc_month_day!C6)</f>
        <v/>
      </c>
      <c r="BO10" s="522" t="str">
        <f>IF(_cfyc_month_day!D6="","",_cfyc_month_day!D6)</f>
        <v/>
      </c>
      <c r="BP10" s="522" t="str">
        <f>IF(_cfyc_month_day!E6="","",_cfyc_month_day!E6)</f>
        <v/>
      </c>
      <c r="BQ10" s="522" t="str">
        <f>IF(_cfyc_month_day!F6="","",_cfyc_month_day!F6)</f>
        <v/>
      </c>
      <c r="BR10" s="513" t="str">
        <f>IF(_tag_month_day!T6="","",_tag_month_day!T6)</f>
        <v/>
      </c>
      <c r="BS10" s="513" t="str">
        <f>IF(_tag_month_day!U6="","",_tag_month_day!U6)</f>
        <v/>
      </c>
      <c r="BT10" s="523" t="str">
        <f t="shared" si="53"/>
        <v/>
      </c>
      <c r="BU10" s="223" t="str">
        <f>IF(_tag_month_day!V6="","",_tag_month_day!V6)</f>
        <v/>
      </c>
      <c r="BV10" s="206" t="str">
        <f>IF(_tag_month_day!W6="","",_tag_month_day!W6)</f>
        <v/>
      </c>
      <c r="BW10" s="540" t="str">
        <f>IF(_tag_month_day!X6="","",_tag_month_day!X6)</f>
        <v/>
      </c>
      <c r="BX10" s="540" t="str">
        <f>IF(_tag_month_day!Y6="","",_tag_month_day!Y6)</f>
        <v/>
      </c>
      <c r="BY10" s="541">
        <f ca="1" t="shared" si="54"/>
        <v>43617.2916666667</v>
      </c>
      <c r="BZ10" s="542"/>
      <c r="CA10" s="543" t="str">
        <f>IF(_jhy2_month_day!A6="","",_jhy2_month_day!A6)</f>
        <v/>
      </c>
      <c r="CB10" s="464" t="str">
        <f>IF(_jhy2_month_day!B6="","",_jhy2_month_day!B6)</f>
        <v/>
      </c>
      <c r="CC10" s="464" t="str">
        <f>IF(_jhy2_month_day!C6="","",_jhy2_month_day!C6)</f>
        <v/>
      </c>
      <c r="CD10" s="464" t="str">
        <f>IF(_jhy2_month_day!D6="","",_jhy2_month_day!D6)</f>
        <v/>
      </c>
      <c r="CE10" s="464" t="str">
        <f>IF(_jhy2_month_day!E6="","",_jhy2_month_day!E6)</f>
        <v/>
      </c>
      <c r="CF10" s="464" t="str">
        <f>IF(_jhy2_month_day!F6="","",_jhy2_month_day!F6)</f>
        <v/>
      </c>
      <c r="CG10" s="464" t="str">
        <f>IF(_jhy2_month_day!G6="","",_jhy2_month_day!G6)</f>
        <v/>
      </c>
      <c r="CH10" s="464" t="str">
        <f>IF(_jhy2_month_day!H6="","",_jhy2_month_day!H6)</f>
        <v/>
      </c>
      <c r="CI10" s="464" t="str">
        <f>IF(_jhy2_month_day!I6="","",_jhy2_month_day!I6)</f>
        <v/>
      </c>
      <c r="CJ10" s="464" t="str">
        <f>IF(_jhy2_month_day!J6="","",_jhy2_month_day!J6)</f>
        <v/>
      </c>
      <c r="CK10" s="464" t="str">
        <f>IF(_jhy2_month_day!K6="","",_jhy2_month_day!K6)</f>
        <v/>
      </c>
      <c r="CL10" s="562" t="str">
        <f>IF(_jhy2_month_day!L6="","",_jhy2_month_day!L6)</f>
        <v/>
      </c>
      <c r="CM10" s="562" t="str">
        <f>IF(_jhy2_month_day!M6="","",_jhy2_month_day!M6)</f>
        <v/>
      </c>
      <c r="CN10" s="562" t="str">
        <f>IF(_jhy2_month_day!N6="","",_jhy2_month_day!N6)</f>
        <v/>
      </c>
      <c r="CO10" s="562" t="str">
        <f>IF(_jhy2_month_day!O6="","",_jhy2_month_day!O6)</f>
        <v/>
      </c>
      <c r="CP10" s="562" t="str">
        <f>IF(_jhy2_month_day!P6="","",_jhy2_month_day!P6)</f>
        <v/>
      </c>
      <c r="CQ10" s="562" t="str">
        <f>IF(_jhy2_month_day!Q6="","",_jhy2_month_day!Q6)</f>
        <v/>
      </c>
      <c r="CR10" s="563" t="str">
        <f>IF(_jhy2_month_day!R6="","",_jhy2_month_day!R6)</f>
        <v/>
      </c>
      <c r="CS10" s="576" t="str">
        <f>IF(_jhy2_month_day!S6="","",_jhy2_month_day!S6)</f>
        <v/>
      </c>
      <c r="CT10" s="562" t="str">
        <f>IF(_jhy2_month_day!T6="","",_jhy2_month_day!T6)</f>
        <v/>
      </c>
      <c r="CU10" s="577" t="e">
        <f t="shared" si="5"/>
        <v>#VALUE!</v>
      </c>
      <c r="CV10" s="198" t="e">
        <f t="shared" si="6"/>
        <v>#VALUE!</v>
      </c>
      <c r="CW10" s="192" t="e">
        <f t="shared" si="7"/>
        <v>#VALUE!</v>
      </c>
      <c r="CX10" s="192" t="e">
        <f t="shared" si="8"/>
        <v>#VALUE!</v>
      </c>
      <c r="CY10" s="202" t="e">
        <f t="shared" si="9"/>
        <v>#VALUE!</v>
      </c>
      <c r="CZ10" s="192" t="e">
        <f t="shared" ref="CZ10:DI10" si="89">$AJ10*EF10</f>
        <v>#VALUE!</v>
      </c>
      <c r="DA10" s="192" t="e">
        <f t="shared" si="89"/>
        <v>#VALUE!</v>
      </c>
      <c r="DB10" s="192" t="e">
        <f t="shared" si="89"/>
        <v>#VALUE!</v>
      </c>
      <c r="DC10" s="192" t="e">
        <f t="shared" si="89"/>
        <v>#VALUE!</v>
      </c>
      <c r="DD10" s="192" t="e">
        <f t="shared" si="89"/>
        <v>#VALUE!</v>
      </c>
      <c r="DE10" s="192" t="e">
        <f t="shared" si="89"/>
        <v>#VALUE!</v>
      </c>
      <c r="DF10" s="192" t="e">
        <f t="shared" si="89"/>
        <v>#VALUE!</v>
      </c>
      <c r="DG10" s="192" t="e">
        <f t="shared" si="89"/>
        <v>#VALUE!</v>
      </c>
      <c r="DH10" s="192" t="e">
        <f t="shared" si="89"/>
        <v>#VALUE!</v>
      </c>
      <c r="DI10" s="192" t="e">
        <f t="shared" si="89"/>
        <v>#VALUE!</v>
      </c>
      <c r="DJ10" s="192" t="e">
        <f t="shared" si="11"/>
        <v>#VALUE!</v>
      </c>
      <c r="DK10" s="192" t="e">
        <f t="shared" si="12"/>
        <v>#VALUE!</v>
      </c>
      <c r="DL10" s="192" t="e">
        <f t="shared" si="13"/>
        <v>#VALUE!</v>
      </c>
      <c r="DM10" s="192" t="e">
        <f t="shared" si="14"/>
        <v>#VALUE!</v>
      </c>
      <c r="DN10" s="192" t="e">
        <f t="shared" si="15"/>
        <v>#VALUE!</v>
      </c>
      <c r="DO10" s="192" t="e">
        <f t="shared" si="16"/>
        <v>#VALUE!</v>
      </c>
      <c r="DP10" s="192" t="e">
        <f t="shared" si="17"/>
        <v>#VALUE!</v>
      </c>
      <c r="DQ10" s="192" t="e">
        <f t="shared" si="18"/>
        <v>#VALUE!</v>
      </c>
      <c r="DR10" s="192" t="e">
        <f t="shared" si="19"/>
        <v>#VALUE!</v>
      </c>
      <c r="DS10" s="192" t="e">
        <f t="shared" si="20"/>
        <v>#VALUE!</v>
      </c>
      <c r="DT10" s="192" t="e">
        <f t="shared" si="21"/>
        <v>#VALUE!</v>
      </c>
      <c r="DU10" s="192" t="e">
        <f t="shared" si="22"/>
        <v>#VALUE!</v>
      </c>
      <c r="DV10" s="198" t="e">
        <f t="shared" si="23"/>
        <v>#VALUE!</v>
      </c>
      <c r="DW10" s="198" t="e">
        <f t="shared" si="24"/>
        <v>#DIV/0!</v>
      </c>
      <c r="DX10" s="198" t="e">
        <f t="shared" si="25"/>
        <v>#DIV/0!</v>
      </c>
      <c r="DY10" s="198" t="e">
        <f t="shared" si="26"/>
        <v>#VALUE!</v>
      </c>
      <c r="DZ10" s="198" t="e">
        <f t="shared" si="27"/>
        <v>#VALUE!</v>
      </c>
      <c r="EA10" s="198" t="e">
        <f t="shared" si="28"/>
        <v>#VALUE!</v>
      </c>
      <c r="EB10" s="198" t="e">
        <f t="shared" si="29"/>
        <v>#VALUE!</v>
      </c>
      <c r="EC10" s="198" t="e">
        <f t="shared" si="30"/>
        <v>#DIV/0!</v>
      </c>
      <c r="ED10" s="198" t="e">
        <f t="shared" si="31"/>
        <v>#VALUE!</v>
      </c>
      <c r="EE10" s="198" t="e">
        <f t="shared" si="32"/>
        <v>#VALUE!</v>
      </c>
      <c r="EF10" s="198" t="e">
        <f t="shared" ref="EF10:EO10" si="90">DV10/SUM($DV10:$EE10)</f>
        <v>#VALUE!</v>
      </c>
      <c r="EG10" s="198" t="e">
        <f t="shared" si="90"/>
        <v>#DIV/0!</v>
      </c>
      <c r="EH10" s="198" t="e">
        <f t="shared" si="90"/>
        <v>#DIV/0!</v>
      </c>
      <c r="EI10" s="198" t="e">
        <f t="shared" si="90"/>
        <v>#VALUE!</v>
      </c>
      <c r="EJ10" s="198" t="e">
        <f t="shared" si="90"/>
        <v>#VALUE!</v>
      </c>
      <c r="EK10" s="198" t="e">
        <f t="shared" si="90"/>
        <v>#VALUE!</v>
      </c>
      <c r="EL10" s="198" t="e">
        <f t="shared" si="90"/>
        <v>#VALUE!</v>
      </c>
      <c r="EM10" s="198" t="e">
        <f t="shared" si="90"/>
        <v>#DIV/0!</v>
      </c>
      <c r="EN10" s="198" t="e">
        <f t="shared" si="90"/>
        <v>#VALUE!</v>
      </c>
      <c r="EO10" s="198" t="e">
        <f t="shared" si="90"/>
        <v>#VALUE!</v>
      </c>
      <c r="EP10" s="511">
        <f t="shared" ref="EP10:EW10" si="91">EP9</f>
        <v>0.08</v>
      </c>
      <c r="EQ10" s="511">
        <f t="shared" si="91"/>
        <v>0.015</v>
      </c>
      <c r="ER10" s="511">
        <f t="shared" si="91"/>
        <v>0.015</v>
      </c>
      <c r="ES10" s="511">
        <f t="shared" si="91"/>
        <v>0.015</v>
      </c>
      <c r="ET10" s="511">
        <f t="shared" si="91"/>
        <v>0.015</v>
      </c>
      <c r="EU10" s="511">
        <f t="shared" si="91"/>
        <v>0.09</v>
      </c>
      <c r="EV10" s="511">
        <f t="shared" si="91"/>
        <v>0.09</v>
      </c>
      <c r="EW10" s="511">
        <f t="shared" si="91"/>
        <v>0.09</v>
      </c>
      <c r="EX10" s="420" t="str">
        <f>IF(_tag_month_day!AS6="","",_tag_month_day!AS6/100)</f>
        <v/>
      </c>
      <c r="EY10" s="420" t="str">
        <f>IF(_tag_month_day!AT6="","",_tag_month_day!AT6/100)</f>
        <v/>
      </c>
      <c r="EZ10" s="420" t="str">
        <f>IF(_tag_month_day!AU6="","",_tag_month_day!AU6/100)</f>
        <v/>
      </c>
      <c r="FA10" s="420" t="str">
        <f>IF(_tag_month_day!AV6="","",_tag_month_day!AV6/100)</f>
        <v/>
      </c>
      <c r="FB10" s="420" t="str">
        <f>IF(_tag_month_day!AW6="","",_tag_month_day!AW6/100)</f>
        <v/>
      </c>
      <c r="FC10" s="420" t="str">
        <f>IF(_tag_month_day!AX6="","",_tag_month_day!AX6/100)</f>
        <v/>
      </c>
      <c r="FD10" s="510">
        <f t="shared" si="58"/>
        <v>0.33</v>
      </c>
      <c r="FE10" s="510">
        <f t="shared" si="59"/>
        <v>0.19</v>
      </c>
      <c r="FF10" s="510">
        <f t="shared" si="60"/>
        <v>0.003</v>
      </c>
      <c r="FG10" s="510">
        <f t="shared" si="61"/>
        <v>0</v>
      </c>
      <c r="FH10" s="603">
        <f t="shared" si="62"/>
        <v>0.0001</v>
      </c>
      <c r="FI10" s="510">
        <f t="shared" ref="FI10:FR10" si="92">FI9</f>
        <v>0.41</v>
      </c>
      <c r="FJ10" s="510">
        <f t="shared" si="92"/>
        <v>0.11</v>
      </c>
      <c r="FK10" s="510">
        <f t="shared" si="92"/>
        <v>0.015</v>
      </c>
      <c r="FL10" s="510">
        <f t="shared" si="92"/>
        <v>0</v>
      </c>
      <c r="FM10" s="603">
        <f t="shared" si="92"/>
        <v>0.0001</v>
      </c>
      <c r="FN10" s="510" t="str">
        <f>IF(_tag_month_day!AY6="","",_tag_month_day!AY6/100)</f>
        <v/>
      </c>
      <c r="FO10" s="510" t="str">
        <f>IF(_tag_month_day!AZ6="","",_tag_month_day!AZ6/100)</f>
        <v/>
      </c>
      <c r="FP10" s="510" t="str">
        <f>IF(_tag_month_day!BA6="","",_tag_month_day!BA6/100)</f>
        <v/>
      </c>
      <c r="FQ10" s="510" t="str">
        <f>IF(_tag_month_day!BB6="","",_tag_month_day!BB6/100)</f>
        <v/>
      </c>
      <c r="FR10" s="603" t="str">
        <f>IF(_tag_month_day!BC6="","",_tag_month_day!BC6/100)</f>
        <v/>
      </c>
      <c r="FS10" s="510" t="str">
        <f>IF(_tag_month_day!BD6="","",_tag_month_day!BD6/100)</f>
        <v/>
      </c>
      <c r="FT10" s="510" t="str">
        <f>IF(_tag_month_day!BE6="","",_tag_month_day!BE6/100)</f>
        <v/>
      </c>
      <c r="FU10" s="510" t="str">
        <f>IF(_tag_month_day!BF6="","",_tag_month_day!BF6/100)</f>
        <v/>
      </c>
      <c r="FV10" s="510" t="str">
        <f>IF(_tag_month_day!BG6="","",_tag_month_day!BG6/100)</f>
        <v/>
      </c>
      <c r="FW10" s="603" t="str">
        <f>IF(_tag_month_day!BH6="","",_tag_month_day!BH6/100)</f>
        <v/>
      </c>
      <c r="FX10" s="510" t="str">
        <f>IF(_tag_month_day!BI6="","",_tag_month_day!BI6/100)</f>
        <v/>
      </c>
      <c r="FY10" s="510" t="str">
        <f>IF(_tag_month_day!BJ6="","",_tag_month_day!BJ6/100)</f>
        <v/>
      </c>
      <c r="FZ10" s="605" t="str">
        <f>IF(_tag_month_day!BK6="","",_tag_month_day!BK6/100)</f>
        <v/>
      </c>
      <c r="GA10" s="510" t="str">
        <f>IF(_tag_month_day!BL6="","",_tag_month_day!BL6/100)</f>
        <v/>
      </c>
      <c r="GB10" s="603" t="str">
        <f>IF(_tag_month_day!BM6="","",_tag_month_day!BM6/100)</f>
        <v/>
      </c>
      <c r="GC10" s="420" t="str">
        <f>IF(_tag_month_day!BN6="","",_tag_month_day!BN6/100)</f>
        <v/>
      </c>
      <c r="GD10" s="420" t="str">
        <f>IF(_tag_month_day!BO6="","",_tag_month_day!BO6/100)</f>
        <v/>
      </c>
      <c r="GE10" s="420" t="str">
        <f>IF(_tag_month_day!BP6="","",_tag_month_day!BP6/100)</f>
        <v/>
      </c>
      <c r="GF10" s="420" t="str">
        <f>IF(_tag_month_day!BQ6="","",_tag_month_day!BQ6/100)</f>
        <v/>
      </c>
      <c r="GG10" s="420" t="str">
        <f>IF(_tag_month_day!BR6="","",_tag_month_day!BR6/100)</f>
        <v/>
      </c>
      <c r="GH10" s="420" t="str">
        <f>IF(_tag_month_day!BS6="","",_tag_month_day!BS6/100)</f>
        <v/>
      </c>
      <c r="GI10" s="603" t="str">
        <f>IF(_tag_month_day!BT6="","",_tag_month_day!BT6/100)</f>
        <v/>
      </c>
      <c r="GJ10" s="612" t="str">
        <f>IF(_tag_month_day!BU6="","",_tag_month_day!BU6/100)</f>
        <v/>
      </c>
      <c r="GK10" s="620" t="str">
        <f>IF(_tag_month_day!BV6="",IF(_rlcf_month_day!A$2="","",_rlcf_month_day!A$2/100),_tag_month_day!BV6/100)</f>
        <v/>
      </c>
      <c r="GL10" s="620" t="str">
        <f>IF(_tag_month_day!BW6="",IF(_rlcf_month_day!B$2="","",_rlcf_month_day!B$2/100),_tag_month_day!BW6/100)</f>
        <v/>
      </c>
      <c r="GM10" s="621" t="str">
        <f>IF(_tag_month_day!BX6="",IF(_rlcf_month_day!C$2="","",_rlcf_month_day!C$2/100),_tag_month_day!BX6/100)</f>
        <v/>
      </c>
      <c r="GN10" s="620" t="str">
        <f>IF(_tag_month_day!BV6="",IF(_rlcf_month_day!A$2="","",_rlcf_month_day!A$2/100),_tag_month_day!BV6/100)</f>
        <v/>
      </c>
      <c r="GO10" s="620" t="str">
        <f>IF(_tag_month_day!BW6="",IF(_rlcf_month_day!B$2="","",_rlcf_month_day!B$2/100),_tag_month_day!BW6/100)</f>
        <v/>
      </c>
      <c r="GP10" s="620" t="str">
        <f>IF(_tag_month_day!CD6="",IF(_rlcf_month_day!E$2="","",_rlcf_month_day!E$2/100),_tag_month_day!CD6/100)</f>
        <v/>
      </c>
      <c r="GQ10" s="620" t="str">
        <f>IF(_tag_month_day!CE6="",IF(_rlcf_month_day!F$2="","",_rlcf_month_day!F$2/100),_tag_month_day!CE6/100)</f>
        <v/>
      </c>
      <c r="GR10" s="621" t="str">
        <f>IF(_tag_month_day!CF6="",IF(_rlcf_month_day!G$2="","",_rlcf_month_day!G$2/100),_tag_month_day!CF6/100)</f>
        <v/>
      </c>
      <c r="GS10" s="626">
        <f t="shared" ref="GS10:HH10" si="93">GS9</f>
        <v>0.953</v>
      </c>
      <c r="GT10" s="626">
        <f t="shared" si="93"/>
        <v>0.55</v>
      </c>
      <c r="GU10" s="626">
        <f t="shared" si="93"/>
        <v>0.55</v>
      </c>
      <c r="GV10" s="626">
        <f t="shared" si="93"/>
        <v>0.55</v>
      </c>
      <c r="GW10" s="626">
        <f t="shared" si="93"/>
        <v>0.5</v>
      </c>
      <c r="GX10" s="626">
        <f t="shared" si="93"/>
        <v>0.935</v>
      </c>
      <c r="GY10" s="626">
        <f t="shared" si="93"/>
        <v>0.15</v>
      </c>
      <c r="GZ10" s="626">
        <f t="shared" si="93"/>
        <v>1</v>
      </c>
      <c r="HA10" s="632">
        <f t="shared" si="93"/>
        <v>0.047</v>
      </c>
      <c r="HB10" s="632">
        <f t="shared" si="93"/>
        <v>0.45</v>
      </c>
      <c r="HC10" s="632">
        <f t="shared" si="93"/>
        <v>0.45</v>
      </c>
      <c r="HD10" s="632">
        <f t="shared" si="93"/>
        <v>0.45</v>
      </c>
      <c r="HE10" s="632">
        <f t="shared" si="93"/>
        <v>0.5</v>
      </c>
      <c r="HF10" s="632">
        <f t="shared" si="93"/>
        <v>0.065</v>
      </c>
      <c r="HG10" s="632">
        <f t="shared" si="93"/>
        <v>0.85</v>
      </c>
      <c r="HH10" s="632">
        <f t="shared" si="93"/>
        <v>0</v>
      </c>
      <c r="HI10" s="68">
        <f t="shared" si="34"/>
        <v>0</v>
      </c>
      <c r="HJ10" s="68" t="e">
        <f t="shared" si="64"/>
        <v>#VALUE!</v>
      </c>
      <c r="HK10" s="202">
        <f t="shared" si="65"/>
        <v>0.85</v>
      </c>
      <c r="HL10" s="464">
        <f t="shared" si="66"/>
        <v>550000</v>
      </c>
      <c r="HM10" s="464">
        <f t="shared" si="67"/>
        <v>480000</v>
      </c>
      <c r="HN10" s="192" t="e">
        <f t="shared" si="35"/>
        <v>#VALUE!</v>
      </c>
      <c r="HO10" s="192" t="e">
        <f>HN10*HK10*$HO$2/HL10*1000000</f>
        <v>#VALUE!</v>
      </c>
      <c r="HP10" s="192" t="e">
        <f>HN10*HK10*$HP$2/HM10*1000000</f>
        <v>#VALUE!</v>
      </c>
    </row>
    <row r="11" customFormat="1" spans="1:224">
      <c r="A11" s="381">
        <v>6</v>
      </c>
      <c r="B11" s="54">
        <f ca="1" t="shared" si="68"/>
        <v>43617</v>
      </c>
      <c r="C11" s="57">
        <f t="shared" si="69"/>
        <v>0.0416666666666667</v>
      </c>
      <c r="D11" s="68" t="str">
        <f ca="1" t="shared" si="36"/>
        <v>夜班</v>
      </c>
      <c r="E11" s="68" t="str">
        <f ca="1" t="shared" si="37"/>
        <v>乙</v>
      </c>
      <c r="F11" s="68">
        <f ca="1">SUMPRODUCT((成本日报!$A$3:$A$95=计划!B11)*(成本日报!$B$3:$B$95=计划!$D11),成本日报!$C$3:$C$95)</f>
        <v>2</v>
      </c>
      <c r="G11" s="382">
        <f ca="1" t="shared" si="70"/>
        <v>43617.2083333333</v>
      </c>
      <c r="H11" s="382">
        <f ca="1" t="shared" si="38"/>
        <v>43617.2152777778</v>
      </c>
      <c r="I11" s="382">
        <f ca="1" t="shared" si="39"/>
        <v>43617.2208333333</v>
      </c>
      <c r="J11" s="382">
        <f ca="1" t="shared" si="40"/>
        <v>43617.25</v>
      </c>
      <c r="K11" s="382">
        <f ca="1" t="shared" si="41"/>
        <v>43617.3125</v>
      </c>
      <c r="L11" s="382">
        <f ca="1" t="shared" si="42"/>
        <v>43617.3333333333</v>
      </c>
      <c r="M11" s="398" t="str">
        <f>IF(_tag_month_day!A7="","",_tag_month_day!A7)</f>
        <v/>
      </c>
      <c r="N11" s="398" t="str">
        <f>IF(_tag_month_day!B7="","",_tag_month_day!B7)</f>
        <v/>
      </c>
      <c r="O11" s="399" t="e">
        <f t="shared" si="43"/>
        <v>#VALUE!</v>
      </c>
      <c r="P11" s="398" t="str">
        <f>IF(_tag_month_day!C7="","",_tag_month_day!C7)</f>
        <v/>
      </c>
      <c r="Q11" s="398" t="str">
        <f>IF(_tag_month_day!D7="","",_tag_month_day!D7)</f>
        <v/>
      </c>
      <c r="R11" s="416">
        <f>IF(_tag_month_day!CB7="",R10,_tag_month_day!CB7/100)</f>
        <v>0.07</v>
      </c>
      <c r="S11" s="417" t="str">
        <f>IF(_tag_month_day!E7="","",_tag_month_day!E7)</f>
        <v/>
      </c>
      <c r="T11" s="417" t="str">
        <f>IF(_tag_month_day!F7="","",_tag_month_day!F7)</f>
        <v/>
      </c>
      <c r="U11" s="418" t="e">
        <f t="shared" si="0"/>
        <v>#VALUE!</v>
      </c>
      <c r="V11" s="53" t="e">
        <f t="shared" si="1"/>
        <v>#VALUE!</v>
      </c>
      <c r="W11" s="419" t="str">
        <f>IF(_jhy_month_day!A7="","",_jhy_month_day!A7)</f>
        <v/>
      </c>
      <c r="X11" s="420" t="str">
        <f>IF(_jhy_month_day!B7="","",_jhy_month_day!B7/100)</f>
        <v/>
      </c>
      <c r="Y11" s="420" t="str">
        <f>IF(_jhy_month_day!C7="","",_jhy_month_day!C7/100)</f>
        <v/>
      </c>
      <c r="Z11" s="439">
        <f t="shared" si="87"/>
        <v>2</v>
      </c>
      <c r="AA11" s="440" t="str">
        <f>IF(_tag_month_day!G7="","",_tag_month_day!G7/100)</f>
        <v/>
      </c>
      <c r="AB11" s="440" t="str">
        <f>IF(_tag_month_day!H7="","",_tag_month_day!H7/100)</f>
        <v/>
      </c>
      <c r="AC11" s="193">
        <f t="shared" si="44"/>
        <v>1.59963432013121</v>
      </c>
      <c r="AD11" s="441" t="str">
        <f t="shared" si="45"/>
        <v/>
      </c>
      <c r="AE11" s="442" t="str">
        <f t="shared" si="46"/>
        <v/>
      </c>
      <c r="AF11" s="443">
        <v>1</v>
      </c>
      <c r="AG11" s="68" t="str">
        <f>IF(_duihao_month_day!A7="","",_duihao_month_day!A7)</f>
        <v/>
      </c>
      <c r="AH11" s="463">
        <f>IF(_gyk_month_day!B7="",AH10,_gyk_month_day!B7)</f>
        <v>820</v>
      </c>
      <c r="AI11" s="464" t="e">
        <f t="shared" si="71"/>
        <v>#VALUE!</v>
      </c>
      <c r="AJ11" s="102" t="str">
        <f>IF(_tag_month_day!I7="","",_tag_month_day!I7)</f>
        <v/>
      </c>
      <c r="AK11" s="465" t="str">
        <f>IF(_tzyy_month_day!A7="","",_tzyy_month_day!A7)</f>
        <v/>
      </c>
      <c r="AL11" s="465" t="str">
        <f>IF(_tzyy_month_day!B7="","",_tzyy_month_day!B7)</f>
        <v/>
      </c>
      <c r="AM11" s="465" t="str">
        <f>IF(_tzyy_month_day!C7="","",_tzyy_month_day!C7)</f>
        <v/>
      </c>
      <c r="AN11" s="466" t="str">
        <f>IF(_tag_month_day!CG7="","",_tag_month_day!CG7)</f>
        <v/>
      </c>
      <c r="AO11" s="466" t="str">
        <f>IF(_tag_month_day!CH7="","",_tag_month_day!CH7)</f>
        <v/>
      </c>
      <c r="AP11" s="486" t="e">
        <f t="shared" si="47"/>
        <v>#VALUE!</v>
      </c>
      <c r="AQ11" s="487" t="str">
        <f>IF(_tag_month_day!J7="","",_tag_month_day!J7/100)</f>
        <v/>
      </c>
      <c r="AR11" s="488">
        <f t="shared" si="48"/>
        <v>1.3</v>
      </c>
      <c r="AS11" s="489" t="e">
        <f t="shared" si="2"/>
        <v>#VALUE!</v>
      </c>
      <c r="AT11" s="489">
        <f t="shared" si="49"/>
        <v>0</v>
      </c>
      <c r="AU11" s="490" t="str">
        <f>IF(_tag_month_day!K7="","",_tag_month_day!K7)</f>
        <v/>
      </c>
      <c r="AV11" s="491" t="str">
        <f>IF(_tag_month_day!L7="","",_tag_month_day!L7/100)</f>
        <v/>
      </c>
      <c r="AW11" s="420">
        <f t="shared" si="88"/>
        <v>0</v>
      </c>
      <c r="AX11" s="420">
        <f t="shared" si="50"/>
        <v>0</v>
      </c>
      <c r="AY11" s="420" t="str">
        <f>IF(_tag_month_day!M7="","",_tag_month_day!M7/100)</f>
        <v/>
      </c>
      <c r="AZ11" s="420" t="str">
        <f>IF(_tag_month_day!N7="","",_tag_month_day!N7/100)</f>
        <v/>
      </c>
      <c r="BA11" s="420" t="str">
        <f>IF(_tag_month_day!O7="","",_tag_month_day!O7/100)</f>
        <v/>
      </c>
      <c r="BB11" s="496" t="str">
        <f>IF(_tag_month_day!P7="","",_tag_month_day!P7/100)</f>
        <v/>
      </c>
      <c r="BC11" s="496">
        <f t="shared" si="51"/>
        <v>0</v>
      </c>
      <c r="BD11" s="496" t="str">
        <f>IF(_tag_month_day!Q7="","",_tag_month_day!Q7/100)</f>
        <v/>
      </c>
      <c r="BE11" s="510" t="str">
        <f>IF(_tag_month_day!R7="","",_tag_month_day!R7/100)</f>
        <v/>
      </c>
      <c r="BF11" s="413" t="str">
        <f>IF(_tag_month_day!CC7="","",_tag_month_day!CC7/100)</f>
        <v/>
      </c>
      <c r="BG11" s="511" t="e">
        <f t="shared" si="3"/>
        <v>#VALUE!</v>
      </c>
      <c r="BH11" s="198">
        <f t="shared" si="4"/>
        <v>0</v>
      </c>
      <c r="BI11" s="512" t="e">
        <f>IF(CX11=0,BI10,(DK11*查询!$R$5+DL11*查询!$Q$5+DM11*查询!$N$5+DN11*查询!$O$5+DO11*查询!$P$5)*AF11/CX11)</f>
        <v>#VALUE!</v>
      </c>
      <c r="BJ11" s="512" t="e">
        <f>IF(CX11=0,BJ10,(DP11*查询!$S$5+DQ11*查询!$T$5+DR11*查询!$U$5)*AF11/CX11)</f>
        <v>#VALUE!</v>
      </c>
      <c r="BK11" s="512">
        <f t="shared" si="52"/>
        <v>1</v>
      </c>
      <c r="BL11" s="513" t="str">
        <f>IF(_cfyc_month_day!A7="","",_cfyc_month_day!A7)</f>
        <v/>
      </c>
      <c r="BM11" s="513" t="str">
        <f>IF(_cfyc_month_day!B7="","",_cfyc_month_day!B7)</f>
        <v/>
      </c>
      <c r="BN11" s="513" t="str">
        <f>IF(_cfyc_month_day!C7="","",_cfyc_month_day!C7)</f>
        <v/>
      </c>
      <c r="BO11" s="522" t="str">
        <f>IF(_cfyc_month_day!D7="","",_cfyc_month_day!D7)</f>
        <v/>
      </c>
      <c r="BP11" s="522" t="str">
        <f>IF(_cfyc_month_day!E7="","",_cfyc_month_day!E7)</f>
        <v/>
      </c>
      <c r="BQ11" s="522" t="str">
        <f>IF(_cfyc_month_day!F7="","",_cfyc_month_day!F7)</f>
        <v/>
      </c>
      <c r="BR11" s="513" t="str">
        <f>IF(_tag_month_day!T7="","",_tag_month_day!T7)</f>
        <v/>
      </c>
      <c r="BS11" s="513" t="str">
        <f>IF(_tag_month_day!U7="","",_tag_month_day!U7)</f>
        <v/>
      </c>
      <c r="BT11" s="523" t="str">
        <f t="shared" si="53"/>
        <v/>
      </c>
      <c r="BU11" s="223" t="str">
        <f>IF(_tag_month_day!V7="","",_tag_month_day!V7)</f>
        <v/>
      </c>
      <c r="BV11" s="206" t="str">
        <f>IF(_tag_month_day!W7="","",_tag_month_day!W7)</f>
        <v/>
      </c>
      <c r="BW11" s="540" t="str">
        <f>IF(_tag_month_day!X7="","",_tag_month_day!X7)</f>
        <v/>
      </c>
      <c r="BX11" s="540" t="str">
        <f>IF(_tag_month_day!Y7="","",_tag_month_day!Y7)</f>
        <v/>
      </c>
      <c r="BY11" s="541">
        <f ca="1" t="shared" si="54"/>
        <v>43617.3333333333</v>
      </c>
      <c r="BZ11" s="542"/>
      <c r="CA11" s="543" t="str">
        <f>IF(_jhy2_month_day!A7="","",_jhy2_month_day!A7)</f>
        <v/>
      </c>
      <c r="CB11" s="464" t="str">
        <f>IF(_jhy2_month_day!B7="","",_jhy2_month_day!B7)</f>
        <v/>
      </c>
      <c r="CC11" s="464" t="str">
        <f>IF(_jhy2_month_day!C7="","",_jhy2_month_day!C7)</f>
        <v/>
      </c>
      <c r="CD11" s="464" t="str">
        <f>IF(_jhy2_month_day!D7="","",_jhy2_month_day!D7)</f>
        <v/>
      </c>
      <c r="CE11" s="464" t="str">
        <f>IF(_jhy2_month_day!E7="","",_jhy2_month_day!E7)</f>
        <v/>
      </c>
      <c r="CF11" s="464" t="str">
        <f>IF(_jhy2_month_day!F7="","",_jhy2_month_day!F7)</f>
        <v/>
      </c>
      <c r="CG11" s="464" t="str">
        <f>IF(_jhy2_month_day!G7="","",_jhy2_month_day!G7)</f>
        <v/>
      </c>
      <c r="CH11" s="464" t="str">
        <f>IF(_jhy2_month_day!H7="","",_jhy2_month_day!H7)</f>
        <v/>
      </c>
      <c r="CI11" s="464" t="str">
        <f>IF(_jhy2_month_day!I7="","",_jhy2_month_day!I7)</f>
        <v/>
      </c>
      <c r="CJ11" s="464" t="str">
        <f>IF(_jhy2_month_day!J7="","",_jhy2_month_day!J7)</f>
        <v/>
      </c>
      <c r="CK11" s="464" t="str">
        <f>IF(_jhy2_month_day!K7="","",_jhy2_month_day!K7)</f>
        <v/>
      </c>
      <c r="CL11" s="562" t="str">
        <f>IF(_jhy2_month_day!L7="","",_jhy2_month_day!L7)</f>
        <v/>
      </c>
      <c r="CM11" s="562" t="str">
        <f>IF(_jhy2_month_day!M7="","",_jhy2_month_day!M7)</f>
        <v/>
      </c>
      <c r="CN11" s="562" t="str">
        <f>IF(_jhy2_month_day!N7="","",_jhy2_month_day!N7)</f>
        <v/>
      </c>
      <c r="CO11" s="562" t="str">
        <f>IF(_jhy2_month_day!O7="","",_jhy2_month_day!O7)</f>
        <v/>
      </c>
      <c r="CP11" s="562" t="str">
        <f>IF(_jhy2_month_day!P7="","",_jhy2_month_day!P7)</f>
        <v/>
      </c>
      <c r="CQ11" s="562" t="str">
        <f>IF(_jhy2_month_day!Q7="","",_jhy2_month_day!Q7)</f>
        <v/>
      </c>
      <c r="CR11" s="563" t="str">
        <f>IF(_jhy2_month_day!R7="","",_jhy2_month_day!R7)</f>
        <v/>
      </c>
      <c r="CS11" s="576" t="str">
        <f>IF(_jhy2_month_day!S7="","",_jhy2_month_day!S7)</f>
        <v/>
      </c>
      <c r="CT11" s="562" t="str">
        <f>IF(_jhy2_month_day!T7="","",_jhy2_month_day!T7)</f>
        <v/>
      </c>
      <c r="CU11" s="577" t="e">
        <f t="shared" si="5"/>
        <v>#VALUE!</v>
      </c>
      <c r="CV11" s="198" t="e">
        <f t="shared" si="6"/>
        <v>#VALUE!</v>
      </c>
      <c r="CW11" s="192" t="e">
        <f t="shared" si="7"/>
        <v>#VALUE!</v>
      </c>
      <c r="CX11" s="192" t="e">
        <f t="shared" si="8"/>
        <v>#VALUE!</v>
      </c>
      <c r="CY11" s="202" t="e">
        <f t="shared" si="9"/>
        <v>#VALUE!</v>
      </c>
      <c r="CZ11" s="192" t="e">
        <f t="shared" ref="CZ11:DI11" si="94">$AJ11*EF11</f>
        <v>#VALUE!</v>
      </c>
      <c r="DA11" s="192" t="e">
        <f t="shared" si="94"/>
        <v>#VALUE!</v>
      </c>
      <c r="DB11" s="192" t="e">
        <f t="shared" si="94"/>
        <v>#VALUE!</v>
      </c>
      <c r="DC11" s="192" t="e">
        <f t="shared" si="94"/>
        <v>#VALUE!</v>
      </c>
      <c r="DD11" s="192" t="e">
        <f t="shared" si="94"/>
        <v>#VALUE!</v>
      </c>
      <c r="DE11" s="192" t="e">
        <f t="shared" si="94"/>
        <v>#VALUE!</v>
      </c>
      <c r="DF11" s="192" t="e">
        <f t="shared" si="94"/>
        <v>#VALUE!</v>
      </c>
      <c r="DG11" s="192" t="e">
        <f t="shared" si="94"/>
        <v>#VALUE!</v>
      </c>
      <c r="DH11" s="192" t="e">
        <f t="shared" si="94"/>
        <v>#VALUE!</v>
      </c>
      <c r="DI11" s="192" t="e">
        <f t="shared" si="94"/>
        <v>#VALUE!</v>
      </c>
      <c r="DJ11" s="192" t="e">
        <f t="shared" si="11"/>
        <v>#VALUE!</v>
      </c>
      <c r="DK11" s="192" t="e">
        <f t="shared" si="12"/>
        <v>#VALUE!</v>
      </c>
      <c r="DL11" s="192" t="e">
        <f t="shared" si="13"/>
        <v>#VALUE!</v>
      </c>
      <c r="DM11" s="192" t="e">
        <f t="shared" si="14"/>
        <v>#VALUE!</v>
      </c>
      <c r="DN11" s="192" t="e">
        <f t="shared" si="15"/>
        <v>#VALUE!</v>
      </c>
      <c r="DO11" s="192" t="e">
        <f t="shared" si="16"/>
        <v>#VALUE!</v>
      </c>
      <c r="DP11" s="192" t="e">
        <f t="shared" si="17"/>
        <v>#VALUE!</v>
      </c>
      <c r="DQ11" s="192" t="e">
        <f t="shared" si="18"/>
        <v>#VALUE!</v>
      </c>
      <c r="DR11" s="192" t="e">
        <f t="shared" si="19"/>
        <v>#VALUE!</v>
      </c>
      <c r="DS11" s="192" t="e">
        <f t="shared" si="20"/>
        <v>#VALUE!</v>
      </c>
      <c r="DT11" s="192" t="e">
        <f t="shared" si="21"/>
        <v>#VALUE!</v>
      </c>
      <c r="DU11" s="192" t="e">
        <f t="shared" si="22"/>
        <v>#VALUE!</v>
      </c>
      <c r="DV11" s="198" t="e">
        <f t="shared" si="23"/>
        <v>#VALUE!</v>
      </c>
      <c r="DW11" s="198" t="e">
        <f t="shared" si="24"/>
        <v>#DIV/0!</v>
      </c>
      <c r="DX11" s="198" t="e">
        <f t="shared" si="25"/>
        <v>#DIV/0!</v>
      </c>
      <c r="DY11" s="198" t="e">
        <f t="shared" si="26"/>
        <v>#VALUE!</v>
      </c>
      <c r="DZ11" s="198" t="e">
        <f t="shared" si="27"/>
        <v>#VALUE!</v>
      </c>
      <c r="EA11" s="198" t="e">
        <f t="shared" si="28"/>
        <v>#VALUE!</v>
      </c>
      <c r="EB11" s="198" t="e">
        <f t="shared" si="29"/>
        <v>#VALUE!</v>
      </c>
      <c r="EC11" s="198" t="e">
        <f t="shared" si="30"/>
        <v>#DIV/0!</v>
      </c>
      <c r="ED11" s="198" t="e">
        <f t="shared" si="31"/>
        <v>#VALUE!</v>
      </c>
      <c r="EE11" s="198" t="e">
        <f t="shared" si="32"/>
        <v>#VALUE!</v>
      </c>
      <c r="EF11" s="198" t="e">
        <f t="shared" ref="EF11:EO11" si="95">DV11/SUM($DV11:$EE11)</f>
        <v>#VALUE!</v>
      </c>
      <c r="EG11" s="198" t="e">
        <f t="shared" si="95"/>
        <v>#DIV/0!</v>
      </c>
      <c r="EH11" s="198" t="e">
        <f t="shared" si="95"/>
        <v>#DIV/0!</v>
      </c>
      <c r="EI11" s="198" t="e">
        <f t="shared" si="95"/>
        <v>#VALUE!</v>
      </c>
      <c r="EJ11" s="198" t="e">
        <f t="shared" si="95"/>
        <v>#VALUE!</v>
      </c>
      <c r="EK11" s="198" t="e">
        <f t="shared" si="95"/>
        <v>#VALUE!</v>
      </c>
      <c r="EL11" s="198" t="e">
        <f t="shared" si="95"/>
        <v>#VALUE!</v>
      </c>
      <c r="EM11" s="198" t="e">
        <f t="shared" si="95"/>
        <v>#DIV/0!</v>
      </c>
      <c r="EN11" s="198" t="e">
        <f t="shared" si="95"/>
        <v>#VALUE!</v>
      </c>
      <c r="EO11" s="198" t="e">
        <f t="shared" si="95"/>
        <v>#VALUE!</v>
      </c>
      <c r="EP11" s="511">
        <f t="shared" ref="EP11:EW11" si="96">EP10</f>
        <v>0.08</v>
      </c>
      <c r="EQ11" s="511">
        <f t="shared" si="96"/>
        <v>0.015</v>
      </c>
      <c r="ER11" s="511">
        <f t="shared" si="96"/>
        <v>0.015</v>
      </c>
      <c r="ES11" s="511">
        <f t="shared" si="96"/>
        <v>0.015</v>
      </c>
      <c r="ET11" s="511">
        <f t="shared" si="96"/>
        <v>0.015</v>
      </c>
      <c r="EU11" s="511">
        <f t="shared" si="96"/>
        <v>0.09</v>
      </c>
      <c r="EV11" s="511">
        <f t="shared" si="96"/>
        <v>0.09</v>
      </c>
      <c r="EW11" s="511">
        <f t="shared" si="96"/>
        <v>0.09</v>
      </c>
      <c r="EX11" s="420" t="str">
        <f>IF(_tag_month_day!AS7="","",_tag_month_day!AS7/100)</f>
        <v/>
      </c>
      <c r="EY11" s="420" t="str">
        <f>IF(_tag_month_day!AT7="","",_tag_month_day!AT7/100)</f>
        <v/>
      </c>
      <c r="EZ11" s="420" t="str">
        <f>IF(_tag_month_day!AU7="","",_tag_month_day!AU7/100)</f>
        <v/>
      </c>
      <c r="FA11" s="420" t="str">
        <f>IF(_tag_month_day!AV7="","",_tag_month_day!AV7/100)</f>
        <v/>
      </c>
      <c r="FB11" s="420" t="str">
        <f>IF(_tag_month_day!AW7="","",_tag_month_day!AW7/100)</f>
        <v/>
      </c>
      <c r="FC11" s="420" t="str">
        <f>IF(_tag_month_day!AX7="","",_tag_month_day!AX7/100)</f>
        <v/>
      </c>
      <c r="FD11" s="510">
        <f t="shared" si="58"/>
        <v>0.33</v>
      </c>
      <c r="FE11" s="510">
        <f t="shared" si="59"/>
        <v>0.19</v>
      </c>
      <c r="FF11" s="510">
        <f t="shared" si="60"/>
        <v>0.003</v>
      </c>
      <c r="FG11" s="510">
        <f t="shared" si="61"/>
        <v>0</v>
      </c>
      <c r="FH11" s="603">
        <f t="shared" si="62"/>
        <v>0.0001</v>
      </c>
      <c r="FI11" s="510">
        <f t="shared" ref="FI11:FR11" si="97">FI10</f>
        <v>0.41</v>
      </c>
      <c r="FJ11" s="510">
        <f t="shared" si="97"/>
        <v>0.11</v>
      </c>
      <c r="FK11" s="510">
        <f t="shared" si="97"/>
        <v>0.015</v>
      </c>
      <c r="FL11" s="510">
        <f t="shared" si="97"/>
        <v>0</v>
      </c>
      <c r="FM11" s="603">
        <f t="shared" si="97"/>
        <v>0.0001</v>
      </c>
      <c r="FN11" s="510" t="str">
        <f>IF(_tag_month_day!AY7="","",_tag_month_day!AY7/100)</f>
        <v/>
      </c>
      <c r="FO11" s="510" t="str">
        <f>IF(_tag_month_day!AZ7="","",_tag_month_day!AZ7/100)</f>
        <v/>
      </c>
      <c r="FP11" s="510" t="str">
        <f>IF(_tag_month_day!BA7="","",_tag_month_day!BA7/100)</f>
        <v/>
      </c>
      <c r="FQ11" s="510" t="str">
        <f>IF(_tag_month_day!BB7="","",_tag_month_day!BB7/100)</f>
        <v/>
      </c>
      <c r="FR11" s="603" t="str">
        <f>IF(_tag_month_day!BC7="","",_tag_month_day!BC7/100)</f>
        <v/>
      </c>
      <c r="FS11" s="510" t="str">
        <f>IF(_tag_month_day!BD7="","",_tag_month_day!BD7/100)</f>
        <v/>
      </c>
      <c r="FT11" s="510" t="str">
        <f>IF(_tag_month_day!BE7="","",_tag_month_day!BE7/100)</f>
        <v/>
      </c>
      <c r="FU11" s="510" t="str">
        <f>IF(_tag_month_day!BF7="","",_tag_month_day!BF7/100)</f>
        <v/>
      </c>
      <c r="FV11" s="510" t="str">
        <f>IF(_tag_month_day!BG7="","",_tag_month_day!BG7/100)</f>
        <v/>
      </c>
      <c r="FW11" s="603" t="str">
        <f>IF(_tag_month_day!BH7="","",_tag_month_day!BH7/100)</f>
        <v/>
      </c>
      <c r="FX11" s="510" t="str">
        <f>IF(_tag_month_day!BI7="","",_tag_month_day!BI7/100)</f>
        <v/>
      </c>
      <c r="FY11" s="510" t="str">
        <f>IF(_tag_month_day!BJ7="","",_tag_month_day!BJ7/100)</f>
        <v/>
      </c>
      <c r="FZ11" s="605" t="str">
        <f>IF(_tag_month_day!BK7="","",_tag_month_day!BK7/100)</f>
        <v/>
      </c>
      <c r="GA11" s="510" t="str">
        <f>IF(_tag_month_day!BL7="","",_tag_month_day!BL7/100)</f>
        <v/>
      </c>
      <c r="GB11" s="603" t="str">
        <f>IF(_tag_month_day!BM7="","",_tag_month_day!BM7/100)</f>
        <v/>
      </c>
      <c r="GC11" s="420" t="str">
        <f>IF(_tag_month_day!BN7="","",_tag_month_day!BN7/100)</f>
        <v/>
      </c>
      <c r="GD11" s="420" t="str">
        <f>IF(_tag_month_day!BO7="","",_tag_month_day!BO7/100)</f>
        <v/>
      </c>
      <c r="GE11" s="420" t="str">
        <f>IF(_tag_month_day!BP7="","",_tag_month_day!BP7/100)</f>
        <v/>
      </c>
      <c r="GF11" s="420" t="str">
        <f>IF(_tag_month_day!BQ7="","",_tag_month_day!BQ7/100)</f>
        <v/>
      </c>
      <c r="GG11" s="420" t="str">
        <f>IF(_tag_month_day!BR7="","",_tag_month_day!BR7/100)</f>
        <v/>
      </c>
      <c r="GH11" s="420" t="str">
        <f>IF(_tag_month_day!BS7="","",_tag_month_day!BS7/100)</f>
        <v/>
      </c>
      <c r="GI11" s="603" t="str">
        <f>IF(_tag_month_day!BT7="","",_tag_month_day!BT7/100)</f>
        <v/>
      </c>
      <c r="GJ11" s="612" t="str">
        <f>IF(_tag_month_day!BU7="","",_tag_month_day!BU7/100)</f>
        <v/>
      </c>
      <c r="GK11" s="620" t="str">
        <f>IF(_tag_month_day!BV7="",IF(_rlcf_month_day!A$2="","",_rlcf_month_day!A$2/100),_tag_month_day!BV7/100)</f>
        <v/>
      </c>
      <c r="GL11" s="620" t="str">
        <f>IF(_tag_month_day!BW7="",IF(_rlcf_month_day!B$2="","",_rlcf_month_day!B$2/100),_tag_month_day!BW7/100)</f>
        <v/>
      </c>
      <c r="GM11" s="621" t="str">
        <f>IF(_tag_month_day!BX7="",IF(_rlcf_month_day!C$2="","",_rlcf_month_day!C$2/100),_tag_month_day!BX7/100)</f>
        <v/>
      </c>
      <c r="GN11" s="620" t="str">
        <f>IF(_tag_month_day!BV7="",IF(_rlcf_month_day!A$2="","",_rlcf_month_day!A$2/100),_tag_month_day!BV7/100)</f>
        <v/>
      </c>
      <c r="GO11" s="620" t="str">
        <f>IF(_tag_month_day!BW7="",IF(_rlcf_month_day!B$2="","",_rlcf_month_day!B$2/100),_tag_month_day!BW7/100)</f>
        <v/>
      </c>
      <c r="GP11" s="620" t="str">
        <f>IF(_tag_month_day!CD7="",IF(_rlcf_month_day!E$2="","",_rlcf_month_day!E$2/100),_tag_month_day!CD7/100)</f>
        <v/>
      </c>
      <c r="GQ11" s="620" t="str">
        <f>IF(_tag_month_day!CE7="",IF(_rlcf_month_day!F$2="","",_rlcf_month_day!F$2/100),_tag_month_day!CE7/100)</f>
        <v/>
      </c>
      <c r="GR11" s="621" t="str">
        <f>IF(_tag_month_day!CF7="",IF(_rlcf_month_day!G$2="","",_rlcf_month_day!G$2/100),_tag_month_day!CF7/100)</f>
        <v/>
      </c>
      <c r="GS11" s="626">
        <f t="shared" ref="GS11:HH11" si="98">GS10</f>
        <v>0.953</v>
      </c>
      <c r="GT11" s="626">
        <f t="shared" si="98"/>
        <v>0.55</v>
      </c>
      <c r="GU11" s="626">
        <f t="shared" si="98"/>
        <v>0.55</v>
      </c>
      <c r="GV11" s="626">
        <f t="shared" si="98"/>
        <v>0.55</v>
      </c>
      <c r="GW11" s="626">
        <f t="shared" si="98"/>
        <v>0.5</v>
      </c>
      <c r="GX11" s="626">
        <f t="shared" si="98"/>
        <v>0.935</v>
      </c>
      <c r="GY11" s="626">
        <f t="shared" si="98"/>
        <v>0.15</v>
      </c>
      <c r="GZ11" s="626">
        <f t="shared" si="98"/>
        <v>1</v>
      </c>
      <c r="HA11" s="632">
        <f t="shared" si="98"/>
        <v>0.047</v>
      </c>
      <c r="HB11" s="632">
        <f t="shared" si="98"/>
        <v>0.45</v>
      </c>
      <c r="HC11" s="632">
        <f t="shared" si="98"/>
        <v>0.45</v>
      </c>
      <c r="HD11" s="632">
        <f t="shared" si="98"/>
        <v>0.45</v>
      </c>
      <c r="HE11" s="632">
        <f t="shared" si="98"/>
        <v>0.5</v>
      </c>
      <c r="HF11" s="632">
        <f t="shared" si="98"/>
        <v>0.065</v>
      </c>
      <c r="HG11" s="632">
        <f t="shared" si="98"/>
        <v>0.85</v>
      </c>
      <c r="HH11" s="632">
        <f t="shared" si="98"/>
        <v>0</v>
      </c>
      <c r="HI11" s="68">
        <f t="shared" si="34"/>
        <v>0</v>
      </c>
      <c r="HJ11" s="68" t="e">
        <f t="shared" si="64"/>
        <v>#VALUE!</v>
      </c>
      <c r="HK11" s="202">
        <f t="shared" si="65"/>
        <v>0.85</v>
      </c>
      <c r="HL11" s="464">
        <f t="shared" si="66"/>
        <v>550000</v>
      </c>
      <c r="HM11" s="464">
        <f t="shared" si="67"/>
        <v>480000</v>
      </c>
      <c r="HN11" s="192" t="e">
        <f t="shared" si="35"/>
        <v>#VALUE!</v>
      </c>
      <c r="HO11" s="192" t="e">
        <f>HN11*HK11*$HO$2/HL11*1000000</f>
        <v>#VALUE!</v>
      </c>
      <c r="HP11" s="192" t="e">
        <f>HN11*HK11*$HP$2/HM11*1000000</f>
        <v>#VALUE!</v>
      </c>
    </row>
    <row r="12" customFormat="1" spans="1:224">
      <c r="A12" s="381">
        <v>7</v>
      </c>
      <c r="B12" s="54">
        <f ca="1" t="shared" si="68"/>
        <v>43617</v>
      </c>
      <c r="C12" s="57">
        <f t="shared" si="69"/>
        <v>0.0416666666666667</v>
      </c>
      <c r="D12" s="68" t="str">
        <f ca="1" t="shared" si="36"/>
        <v>夜班</v>
      </c>
      <c r="E12" s="68" t="str">
        <f ca="1" t="shared" si="37"/>
        <v>乙</v>
      </c>
      <c r="F12" s="68">
        <f ca="1">SUMPRODUCT((成本日报!$A$3:$A$95=计划!B12)*(成本日报!$B$3:$B$95=计划!$D12),成本日报!$C$3:$C$95)</f>
        <v>2</v>
      </c>
      <c r="G12" s="382">
        <f ca="1" t="shared" si="70"/>
        <v>43617.25</v>
      </c>
      <c r="H12" s="382">
        <f ca="1" t="shared" si="38"/>
        <v>43617.2569444444</v>
      </c>
      <c r="I12" s="382">
        <f ca="1" t="shared" si="39"/>
        <v>43617.2625</v>
      </c>
      <c r="J12" s="382">
        <f ca="1" t="shared" si="40"/>
        <v>43617.2916666666</v>
      </c>
      <c r="K12" s="382">
        <f ca="1" t="shared" si="41"/>
        <v>43617.3541666667</v>
      </c>
      <c r="L12" s="382">
        <f ca="1" t="shared" si="42"/>
        <v>43617.375</v>
      </c>
      <c r="M12" s="398" t="str">
        <f>IF(_tag_month_day!A8="","",_tag_month_day!A8)</f>
        <v/>
      </c>
      <c r="N12" s="398" t="str">
        <f>IF(_tag_month_day!B8="","",_tag_month_day!B8)</f>
        <v/>
      </c>
      <c r="O12" s="399" t="e">
        <f t="shared" si="43"/>
        <v>#VALUE!</v>
      </c>
      <c r="P12" s="398" t="str">
        <f>IF(_tag_month_day!C8="","",_tag_month_day!C8)</f>
        <v/>
      </c>
      <c r="Q12" s="398" t="str">
        <f>IF(_tag_month_day!D8="","",_tag_month_day!D8)</f>
        <v/>
      </c>
      <c r="R12" s="416">
        <f>IF(_tag_month_day!CB8="",R11,_tag_month_day!CB8/100)</f>
        <v>0.07</v>
      </c>
      <c r="S12" s="417" t="str">
        <f>IF(_tag_month_day!E8="","",_tag_month_day!E8)</f>
        <v/>
      </c>
      <c r="T12" s="417" t="str">
        <f>IF(_tag_month_day!F8="","",_tag_month_day!F8)</f>
        <v/>
      </c>
      <c r="U12" s="418" t="e">
        <f t="shared" si="0"/>
        <v>#VALUE!</v>
      </c>
      <c r="V12" s="53" t="e">
        <f t="shared" si="1"/>
        <v>#VALUE!</v>
      </c>
      <c r="W12" s="419" t="str">
        <f>IF(_jhy_month_day!A8="","",_jhy_month_day!A8)</f>
        <v/>
      </c>
      <c r="X12" s="420" t="str">
        <f>IF(_jhy_month_day!B8="","",_jhy_month_day!B8/100)</f>
        <v/>
      </c>
      <c r="Y12" s="420" t="str">
        <f>IF(_jhy_month_day!C8="","",_jhy_month_day!C8/100)</f>
        <v/>
      </c>
      <c r="Z12" s="439">
        <f t="shared" si="87"/>
        <v>2</v>
      </c>
      <c r="AA12" s="440" t="str">
        <f>IF(_tag_month_day!G8="","",_tag_month_day!G8/100)</f>
        <v/>
      </c>
      <c r="AB12" s="440" t="str">
        <f>IF(_tag_month_day!H8="","",_tag_month_day!H8/100)</f>
        <v/>
      </c>
      <c r="AC12" s="193">
        <f t="shared" si="44"/>
        <v>1.59963432013121</v>
      </c>
      <c r="AD12" s="441" t="str">
        <f t="shared" si="45"/>
        <v/>
      </c>
      <c r="AE12" s="442" t="str">
        <f t="shared" si="46"/>
        <v/>
      </c>
      <c r="AF12" s="443">
        <v>1</v>
      </c>
      <c r="AG12" s="68" t="str">
        <f>IF(_duihao_month_day!A8="","",_duihao_month_day!A8)</f>
        <v/>
      </c>
      <c r="AH12" s="463">
        <f>IF(_gyk_month_day!B8="",AH11,_gyk_month_day!B8)</f>
        <v>820</v>
      </c>
      <c r="AI12" s="464" t="e">
        <f t="shared" si="71"/>
        <v>#VALUE!</v>
      </c>
      <c r="AJ12" s="102" t="str">
        <f>IF(_tag_month_day!I8="","",_tag_month_day!I8)</f>
        <v/>
      </c>
      <c r="AK12" s="465" t="str">
        <f>IF(_tzyy_month_day!A8="","",_tzyy_month_day!A8)</f>
        <v/>
      </c>
      <c r="AL12" s="465" t="str">
        <f>IF(_tzyy_month_day!B8="","",_tzyy_month_day!B8)</f>
        <v/>
      </c>
      <c r="AM12" s="465" t="str">
        <f>IF(_tzyy_month_day!C8="","",_tzyy_month_day!C8)</f>
        <v/>
      </c>
      <c r="AN12" s="466" t="str">
        <f>IF(_tag_month_day!CG8="","",_tag_month_day!CG8)</f>
        <v/>
      </c>
      <c r="AO12" s="466" t="str">
        <f>IF(_tag_month_day!CH8="","",_tag_month_day!CH8)</f>
        <v/>
      </c>
      <c r="AP12" s="486" t="e">
        <f t="shared" si="47"/>
        <v>#VALUE!</v>
      </c>
      <c r="AQ12" s="487" t="str">
        <f>IF(_tag_month_day!J8="","",_tag_month_day!J8/100)</f>
        <v/>
      </c>
      <c r="AR12" s="488">
        <f t="shared" si="48"/>
        <v>1.3</v>
      </c>
      <c r="AS12" s="489" t="e">
        <f t="shared" si="2"/>
        <v>#VALUE!</v>
      </c>
      <c r="AT12" s="489">
        <f t="shared" si="49"/>
        <v>0</v>
      </c>
      <c r="AU12" s="490" t="str">
        <f>IF(_tag_month_day!K8="","",_tag_month_day!K8)</f>
        <v/>
      </c>
      <c r="AV12" s="491" t="str">
        <f>IF(_tag_month_day!L8="","",_tag_month_day!L8/100)</f>
        <v/>
      </c>
      <c r="AW12" s="420">
        <f t="shared" si="88"/>
        <v>0</v>
      </c>
      <c r="AX12" s="420">
        <f t="shared" si="50"/>
        <v>0</v>
      </c>
      <c r="AY12" s="420" t="str">
        <f>IF(_tag_month_day!M8="","",_tag_month_day!M8/100)</f>
        <v/>
      </c>
      <c r="AZ12" s="420" t="str">
        <f>IF(_tag_month_day!N8="","",_tag_month_day!N8/100)</f>
        <v/>
      </c>
      <c r="BA12" s="420" t="str">
        <f>IF(_tag_month_day!O8="","",_tag_month_day!O8/100)</f>
        <v/>
      </c>
      <c r="BB12" s="496" t="str">
        <f>IF(_tag_month_day!P8="","",_tag_month_day!P8/100)</f>
        <v/>
      </c>
      <c r="BC12" s="496">
        <f t="shared" si="51"/>
        <v>0</v>
      </c>
      <c r="BD12" s="496" t="str">
        <f>IF(_tag_month_day!Q8="","",_tag_month_day!Q8/100)</f>
        <v/>
      </c>
      <c r="BE12" s="510" t="str">
        <f>IF(_tag_month_day!R8="","",_tag_month_day!R8/100)</f>
        <v/>
      </c>
      <c r="BF12" s="413" t="str">
        <f>IF(_tag_month_day!CC8="","",_tag_month_day!CC8/100)</f>
        <v/>
      </c>
      <c r="BG12" s="511" t="e">
        <f t="shared" si="3"/>
        <v>#VALUE!</v>
      </c>
      <c r="BH12" s="198">
        <f t="shared" si="4"/>
        <v>0</v>
      </c>
      <c r="BI12" s="512" t="e">
        <f>IF(CX12=0,BI11,(DK12*查询!$R$5+DL12*查询!$Q$5+DM12*查询!$N$5+DN12*查询!$O$5+DO12*查询!$P$5)*AF12/CX12)</f>
        <v>#VALUE!</v>
      </c>
      <c r="BJ12" s="512" t="e">
        <f>IF(CX12=0,BJ11,(DP12*查询!$S$5+DQ12*查询!$T$5+DR12*查询!$U$5)*AF12/CX12)</f>
        <v>#VALUE!</v>
      </c>
      <c r="BK12" s="512">
        <f t="shared" si="52"/>
        <v>1</v>
      </c>
      <c r="BL12" s="513" t="str">
        <f>IF(_cfyc_month_day!A8="","",_cfyc_month_day!A8)</f>
        <v/>
      </c>
      <c r="BM12" s="513" t="str">
        <f>IF(_cfyc_month_day!B8="","",_cfyc_month_day!B8)</f>
        <v/>
      </c>
      <c r="BN12" s="513" t="str">
        <f>IF(_cfyc_month_day!C8="","",_cfyc_month_day!C8)</f>
        <v/>
      </c>
      <c r="BO12" s="522" t="str">
        <f>IF(_cfyc_month_day!D8="","",_cfyc_month_day!D8)</f>
        <v/>
      </c>
      <c r="BP12" s="522" t="str">
        <f>IF(_cfyc_month_day!E8="","",_cfyc_month_day!E8)</f>
        <v/>
      </c>
      <c r="BQ12" s="522" t="str">
        <f>IF(_cfyc_month_day!F8="","",_cfyc_month_day!F8)</f>
        <v/>
      </c>
      <c r="BR12" s="513" t="str">
        <f>IF(_tag_month_day!T8="","",_tag_month_day!T8)</f>
        <v/>
      </c>
      <c r="BS12" s="513" t="str">
        <f>IF(_tag_month_day!U8="","",_tag_month_day!U8)</f>
        <v/>
      </c>
      <c r="BT12" s="523" t="str">
        <f t="shared" si="53"/>
        <v/>
      </c>
      <c r="BU12" s="223" t="str">
        <f>IF(_tag_month_day!V8="","",_tag_month_day!V8)</f>
        <v/>
      </c>
      <c r="BV12" s="206" t="str">
        <f>IF(_tag_month_day!W8="","",_tag_month_day!W8)</f>
        <v/>
      </c>
      <c r="BW12" s="540" t="str">
        <f>IF(_tag_month_day!X8="","",_tag_month_day!X8)</f>
        <v/>
      </c>
      <c r="BX12" s="540" t="str">
        <f>IF(_tag_month_day!Y8="","",_tag_month_day!Y8)</f>
        <v/>
      </c>
      <c r="BY12" s="541">
        <f ca="1" t="shared" si="54"/>
        <v>43617.375</v>
      </c>
      <c r="BZ12" s="542" t="s">
        <v>215</v>
      </c>
      <c r="CA12" s="543" t="str">
        <f>IF(_jhy2_month_day!A8="","",_jhy2_month_day!A8)</f>
        <v/>
      </c>
      <c r="CB12" s="464" t="str">
        <f>IF(_jhy2_month_day!B8="","",_jhy2_month_day!B8)</f>
        <v/>
      </c>
      <c r="CC12" s="464" t="str">
        <f>IF(_jhy2_month_day!C8="","",_jhy2_month_day!C8)</f>
        <v/>
      </c>
      <c r="CD12" s="464" t="str">
        <f>IF(_jhy2_month_day!D8="","",_jhy2_month_day!D8)</f>
        <v/>
      </c>
      <c r="CE12" s="464" t="str">
        <f>IF(_jhy2_month_day!E8="","",_jhy2_month_day!E8)</f>
        <v/>
      </c>
      <c r="CF12" s="464" t="str">
        <f>IF(_jhy2_month_day!F8="","",_jhy2_month_day!F8)</f>
        <v/>
      </c>
      <c r="CG12" s="464" t="str">
        <f>IF(_jhy2_month_day!G8="","",_jhy2_month_day!G8)</f>
        <v/>
      </c>
      <c r="CH12" s="464" t="str">
        <f>IF(_jhy2_month_day!H8="","",_jhy2_month_day!H8)</f>
        <v/>
      </c>
      <c r="CI12" s="464" t="str">
        <f>IF(_jhy2_month_day!I8="","",_jhy2_month_day!I8)</f>
        <v/>
      </c>
      <c r="CJ12" s="464" t="str">
        <f>IF(_jhy2_month_day!J8="","",_jhy2_month_day!J8)</f>
        <v/>
      </c>
      <c r="CK12" s="464" t="str">
        <f>IF(_jhy2_month_day!K8="","",_jhy2_month_day!K8)</f>
        <v/>
      </c>
      <c r="CL12" s="562" t="str">
        <f>IF(_jhy2_month_day!L8="","",_jhy2_month_day!L8)</f>
        <v/>
      </c>
      <c r="CM12" s="562" t="str">
        <f>IF(_jhy2_month_day!M8="","",_jhy2_month_day!M8)</f>
        <v/>
      </c>
      <c r="CN12" s="562" t="str">
        <f>IF(_jhy2_month_day!N8="","",_jhy2_month_day!N8)</f>
        <v/>
      </c>
      <c r="CO12" s="562" t="str">
        <f>IF(_jhy2_month_day!O8="","",_jhy2_month_day!O8)</f>
        <v/>
      </c>
      <c r="CP12" s="562" t="str">
        <f>IF(_jhy2_month_day!P8="","",_jhy2_month_day!P8)</f>
        <v/>
      </c>
      <c r="CQ12" s="562" t="str">
        <f>IF(_jhy2_month_day!Q8="","",_jhy2_month_day!Q8)</f>
        <v/>
      </c>
      <c r="CR12" s="563" t="str">
        <f>IF(_jhy2_month_day!R8="","",_jhy2_month_day!R8)</f>
        <v/>
      </c>
      <c r="CS12" s="576" t="str">
        <f>IF(_jhy2_month_day!S8="","",_jhy2_month_day!S8)</f>
        <v/>
      </c>
      <c r="CT12" s="562" t="str">
        <f>IF(_jhy2_month_day!T8="","",_jhy2_month_day!T8)</f>
        <v/>
      </c>
      <c r="CU12" s="577" t="e">
        <f t="shared" si="5"/>
        <v>#VALUE!</v>
      </c>
      <c r="CV12" s="198" t="e">
        <f t="shared" si="6"/>
        <v>#VALUE!</v>
      </c>
      <c r="CW12" s="192" t="e">
        <f t="shared" si="7"/>
        <v>#VALUE!</v>
      </c>
      <c r="CX12" s="192" t="e">
        <f t="shared" si="8"/>
        <v>#VALUE!</v>
      </c>
      <c r="CY12" s="202" t="e">
        <f t="shared" si="9"/>
        <v>#VALUE!</v>
      </c>
      <c r="CZ12" s="192" t="e">
        <f t="shared" ref="CZ12:DI12" si="99">$AJ12*EF12</f>
        <v>#VALUE!</v>
      </c>
      <c r="DA12" s="192" t="e">
        <f t="shared" si="99"/>
        <v>#VALUE!</v>
      </c>
      <c r="DB12" s="192" t="e">
        <f t="shared" si="99"/>
        <v>#VALUE!</v>
      </c>
      <c r="DC12" s="192" t="e">
        <f t="shared" si="99"/>
        <v>#VALUE!</v>
      </c>
      <c r="DD12" s="192" t="e">
        <f t="shared" si="99"/>
        <v>#VALUE!</v>
      </c>
      <c r="DE12" s="192" t="e">
        <f t="shared" si="99"/>
        <v>#VALUE!</v>
      </c>
      <c r="DF12" s="192" t="e">
        <f t="shared" si="99"/>
        <v>#VALUE!</v>
      </c>
      <c r="DG12" s="192" t="e">
        <f t="shared" si="99"/>
        <v>#VALUE!</v>
      </c>
      <c r="DH12" s="192" t="e">
        <f t="shared" si="99"/>
        <v>#VALUE!</v>
      </c>
      <c r="DI12" s="192" t="e">
        <f t="shared" si="99"/>
        <v>#VALUE!</v>
      </c>
      <c r="DJ12" s="192" t="e">
        <f t="shared" si="11"/>
        <v>#VALUE!</v>
      </c>
      <c r="DK12" s="192" t="e">
        <f t="shared" si="12"/>
        <v>#VALUE!</v>
      </c>
      <c r="DL12" s="192" t="e">
        <f t="shared" si="13"/>
        <v>#VALUE!</v>
      </c>
      <c r="DM12" s="192" t="e">
        <f t="shared" si="14"/>
        <v>#VALUE!</v>
      </c>
      <c r="DN12" s="192" t="e">
        <f t="shared" si="15"/>
        <v>#VALUE!</v>
      </c>
      <c r="DO12" s="192" t="e">
        <f t="shared" si="16"/>
        <v>#VALUE!</v>
      </c>
      <c r="DP12" s="192" t="e">
        <f t="shared" si="17"/>
        <v>#VALUE!</v>
      </c>
      <c r="DQ12" s="192" t="e">
        <f t="shared" si="18"/>
        <v>#VALUE!</v>
      </c>
      <c r="DR12" s="192" t="e">
        <f t="shared" si="19"/>
        <v>#VALUE!</v>
      </c>
      <c r="DS12" s="192" t="e">
        <f t="shared" si="20"/>
        <v>#VALUE!</v>
      </c>
      <c r="DT12" s="192" t="e">
        <f t="shared" si="21"/>
        <v>#VALUE!</v>
      </c>
      <c r="DU12" s="192" t="e">
        <f t="shared" si="22"/>
        <v>#VALUE!</v>
      </c>
      <c r="DV12" s="198" t="e">
        <f t="shared" si="23"/>
        <v>#VALUE!</v>
      </c>
      <c r="DW12" s="198" t="e">
        <f t="shared" si="24"/>
        <v>#DIV/0!</v>
      </c>
      <c r="DX12" s="198" t="e">
        <f t="shared" si="25"/>
        <v>#DIV/0!</v>
      </c>
      <c r="DY12" s="198" t="e">
        <f t="shared" si="26"/>
        <v>#VALUE!</v>
      </c>
      <c r="DZ12" s="198" t="e">
        <f t="shared" si="27"/>
        <v>#VALUE!</v>
      </c>
      <c r="EA12" s="198" t="e">
        <f t="shared" si="28"/>
        <v>#VALUE!</v>
      </c>
      <c r="EB12" s="198" t="e">
        <f t="shared" si="29"/>
        <v>#VALUE!</v>
      </c>
      <c r="EC12" s="198" t="e">
        <f t="shared" si="30"/>
        <v>#DIV/0!</v>
      </c>
      <c r="ED12" s="198" t="e">
        <f t="shared" si="31"/>
        <v>#VALUE!</v>
      </c>
      <c r="EE12" s="198" t="e">
        <f t="shared" si="32"/>
        <v>#VALUE!</v>
      </c>
      <c r="EF12" s="198" t="e">
        <f t="shared" ref="EF12:EO12" si="100">DV12/SUM($DV12:$EE12)</f>
        <v>#VALUE!</v>
      </c>
      <c r="EG12" s="198" t="e">
        <f t="shared" si="100"/>
        <v>#DIV/0!</v>
      </c>
      <c r="EH12" s="198" t="e">
        <f t="shared" si="100"/>
        <v>#DIV/0!</v>
      </c>
      <c r="EI12" s="198" t="e">
        <f t="shared" si="100"/>
        <v>#VALUE!</v>
      </c>
      <c r="EJ12" s="198" t="e">
        <f t="shared" si="100"/>
        <v>#VALUE!</v>
      </c>
      <c r="EK12" s="198" t="e">
        <f t="shared" si="100"/>
        <v>#VALUE!</v>
      </c>
      <c r="EL12" s="198" t="e">
        <f t="shared" si="100"/>
        <v>#VALUE!</v>
      </c>
      <c r="EM12" s="198" t="e">
        <f t="shared" si="100"/>
        <v>#DIV/0!</v>
      </c>
      <c r="EN12" s="198" t="e">
        <f t="shared" si="100"/>
        <v>#VALUE!</v>
      </c>
      <c r="EO12" s="198" t="e">
        <f t="shared" si="100"/>
        <v>#VALUE!</v>
      </c>
      <c r="EP12" s="511">
        <f t="shared" ref="EP12:EW12" si="101">EP11</f>
        <v>0.08</v>
      </c>
      <c r="EQ12" s="511">
        <f t="shared" si="101"/>
        <v>0.015</v>
      </c>
      <c r="ER12" s="511">
        <f t="shared" si="101"/>
        <v>0.015</v>
      </c>
      <c r="ES12" s="511">
        <f t="shared" si="101"/>
        <v>0.015</v>
      </c>
      <c r="ET12" s="511">
        <f t="shared" si="101"/>
        <v>0.015</v>
      </c>
      <c r="EU12" s="511">
        <f t="shared" si="101"/>
        <v>0.09</v>
      </c>
      <c r="EV12" s="511">
        <f t="shared" si="101"/>
        <v>0.09</v>
      </c>
      <c r="EW12" s="511">
        <f t="shared" si="101"/>
        <v>0.09</v>
      </c>
      <c r="EX12" s="420" t="str">
        <f>IF(_tag_month_day!AS8="","",_tag_month_day!AS8/100)</f>
        <v/>
      </c>
      <c r="EY12" s="420" t="str">
        <f>IF(_tag_month_day!AT8="","",_tag_month_day!AT8/100)</f>
        <v/>
      </c>
      <c r="EZ12" s="420" t="str">
        <f>IF(_tag_month_day!AU8="","",_tag_month_day!AU8/100)</f>
        <v/>
      </c>
      <c r="FA12" s="420" t="str">
        <f>IF(_tag_month_day!AV8="","",_tag_month_day!AV8/100)</f>
        <v/>
      </c>
      <c r="FB12" s="420" t="str">
        <f>IF(_tag_month_day!AW8="","",_tag_month_day!AW8/100)</f>
        <v/>
      </c>
      <c r="FC12" s="420" t="str">
        <f>IF(_tag_month_day!AX8="","",_tag_month_day!AX8/100)</f>
        <v/>
      </c>
      <c r="FD12" s="510">
        <f t="shared" si="58"/>
        <v>0.33</v>
      </c>
      <c r="FE12" s="510">
        <f t="shared" si="59"/>
        <v>0.19</v>
      </c>
      <c r="FF12" s="510">
        <f t="shared" si="60"/>
        <v>0.003</v>
      </c>
      <c r="FG12" s="510">
        <f t="shared" si="61"/>
        <v>0</v>
      </c>
      <c r="FH12" s="603">
        <f t="shared" si="62"/>
        <v>0.0001</v>
      </c>
      <c r="FI12" s="510">
        <f t="shared" ref="FI12:FR12" si="102">FI11</f>
        <v>0.41</v>
      </c>
      <c r="FJ12" s="510">
        <f t="shared" si="102"/>
        <v>0.11</v>
      </c>
      <c r="FK12" s="510">
        <f t="shared" si="102"/>
        <v>0.015</v>
      </c>
      <c r="FL12" s="510">
        <f t="shared" si="102"/>
        <v>0</v>
      </c>
      <c r="FM12" s="603">
        <f t="shared" si="102"/>
        <v>0.0001</v>
      </c>
      <c r="FN12" s="510" t="str">
        <f>IF(_tag_month_day!AY8="","",_tag_month_day!AY8/100)</f>
        <v/>
      </c>
      <c r="FO12" s="510" t="str">
        <f>IF(_tag_month_day!AZ8="","",_tag_month_day!AZ8/100)</f>
        <v/>
      </c>
      <c r="FP12" s="510" t="str">
        <f>IF(_tag_month_day!BA8="","",_tag_month_day!BA8/100)</f>
        <v/>
      </c>
      <c r="FQ12" s="510" t="str">
        <f>IF(_tag_month_day!BB8="","",_tag_month_day!BB8/100)</f>
        <v/>
      </c>
      <c r="FR12" s="603" t="str">
        <f>IF(_tag_month_day!BC8="","",_tag_month_day!BC8/100)</f>
        <v/>
      </c>
      <c r="FS12" s="510" t="str">
        <f>IF(_tag_month_day!BD8="","",_tag_month_day!BD8/100)</f>
        <v/>
      </c>
      <c r="FT12" s="510" t="str">
        <f>IF(_tag_month_day!BE8="","",_tag_month_day!BE8/100)</f>
        <v/>
      </c>
      <c r="FU12" s="510" t="str">
        <f>IF(_tag_month_day!BF8="","",_tag_month_day!BF8/100)</f>
        <v/>
      </c>
      <c r="FV12" s="510" t="str">
        <f>IF(_tag_month_day!BG8="","",_tag_month_day!BG8/100)</f>
        <v/>
      </c>
      <c r="FW12" s="603" t="str">
        <f>IF(_tag_month_day!BH8="","",_tag_month_day!BH8/100)</f>
        <v/>
      </c>
      <c r="FX12" s="510" t="str">
        <f>IF(_tag_month_day!BI8="","",_tag_month_day!BI8/100)</f>
        <v/>
      </c>
      <c r="FY12" s="510" t="str">
        <f>IF(_tag_month_day!BJ8="","",_tag_month_day!BJ8/100)</f>
        <v/>
      </c>
      <c r="FZ12" s="605" t="str">
        <f>IF(_tag_month_day!BK8="","",_tag_month_day!BK8/100)</f>
        <v/>
      </c>
      <c r="GA12" s="510" t="str">
        <f>IF(_tag_month_day!BL8="","",_tag_month_day!BL8/100)</f>
        <v/>
      </c>
      <c r="GB12" s="603" t="str">
        <f>IF(_tag_month_day!BM8="","",_tag_month_day!BM8/100)</f>
        <v/>
      </c>
      <c r="GC12" s="420" t="str">
        <f>IF(_tag_month_day!BN8="","",_tag_month_day!BN8/100)</f>
        <v/>
      </c>
      <c r="GD12" s="420" t="str">
        <f>IF(_tag_month_day!BO8="","",_tag_month_day!BO8/100)</f>
        <v/>
      </c>
      <c r="GE12" s="420" t="str">
        <f>IF(_tag_month_day!BP8="","",_tag_month_day!BP8/100)</f>
        <v/>
      </c>
      <c r="GF12" s="420" t="str">
        <f>IF(_tag_month_day!BQ8="","",_tag_month_day!BQ8/100)</f>
        <v/>
      </c>
      <c r="GG12" s="420" t="str">
        <f>IF(_tag_month_day!BR8="","",_tag_month_day!BR8/100)</f>
        <v/>
      </c>
      <c r="GH12" s="420" t="str">
        <f>IF(_tag_month_day!BS8="","",_tag_month_day!BS8/100)</f>
        <v/>
      </c>
      <c r="GI12" s="603" t="str">
        <f>IF(_tag_month_day!BT8="","",_tag_month_day!BT8/100)</f>
        <v/>
      </c>
      <c r="GJ12" s="612" t="str">
        <f>IF(_tag_month_day!BU8="","",_tag_month_day!BU8/100)</f>
        <v/>
      </c>
      <c r="GK12" s="620" t="str">
        <f>IF(_tag_month_day!BV8="",IF(_rlcf_month_day!A$2="","",_rlcf_month_day!A$2/100),_tag_month_day!BV8/100)</f>
        <v/>
      </c>
      <c r="GL12" s="620" t="str">
        <f>IF(_tag_month_day!BW8="",IF(_rlcf_month_day!B$2="","",_rlcf_month_day!B$2/100),_tag_month_day!BW8/100)</f>
        <v/>
      </c>
      <c r="GM12" s="621" t="str">
        <f>IF(_tag_month_day!BX8="",IF(_rlcf_month_day!C$2="","",_rlcf_month_day!C$2/100),_tag_month_day!BX8/100)</f>
        <v/>
      </c>
      <c r="GN12" s="620" t="str">
        <f>IF(_tag_month_day!BV8="",IF(_rlcf_month_day!A$2="","",_rlcf_month_day!A$2/100),_tag_month_day!BV8/100)</f>
        <v/>
      </c>
      <c r="GO12" s="620" t="str">
        <f>IF(_tag_month_day!BW8="",IF(_rlcf_month_day!B$2="","",_rlcf_month_day!B$2/100),_tag_month_day!BW8/100)</f>
        <v/>
      </c>
      <c r="GP12" s="620" t="str">
        <f>IF(_tag_month_day!CD8="",IF(_rlcf_month_day!E$2="","",_rlcf_month_day!E$2/100),_tag_month_day!CD8/100)</f>
        <v/>
      </c>
      <c r="GQ12" s="620" t="str">
        <f>IF(_tag_month_day!CE8="",IF(_rlcf_month_day!F$2="","",_rlcf_month_day!F$2/100),_tag_month_day!CE8/100)</f>
        <v/>
      </c>
      <c r="GR12" s="621" t="str">
        <f>IF(_tag_month_day!CF8="",IF(_rlcf_month_day!G$2="","",_rlcf_month_day!G$2/100),_tag_month_day!CF8/100)</f>
        <v/>
      </c>
      <c r="GS12" s="626">
        <f t="shared" ref="GS12:HH12" si="103">GS11</f>
        <v>0.953</v>
      </c>
      <c r="GT12" s="626">
        <f t="shared" si="103"/>
        <v>0.55</v>
      </c>
      <c r="GU12" s="626">
        <f t="shared" si="103"/>
        <v>0.55</v>
      </c>
      <c r="GV12" s="626">
        <f t="shared" si="103"/>
        <v>0.55</v>
      </c>
      <c r="GW12" s="626">
        <f t="shared" si="103"/>
        <v>0.5</v>
      </c>
      <c r="GX12" s="626">
        <f t="shared" si="103"/>
        <v>0.935</v>
      </c>
      <c r="GY12" s="626">
        <f t="shared" si="103"/>
        <v>0.15</v>
      </c>
      <c r="GZ12" s="626">
        <f t="shared" si="103"/>
        <v>1</v>
      </c>
      <c r="HA12" s="632">
        <f t="shared" si="103"/>
        <v>0.047</v>
      </c>
      <c r="HB12" s="632">
        <f t="shared" si="103"/>
        <v>0.45</v>
      </c>
      <c r="HC12" s="632">
        <f t="shared" si="103"/>
        <v>0.45</v>
      </c>
      <c r="HD12" s="632">
        <f t="shared" si="103"/>
        <v>0.45</v>
      </c>
      <c r="HE12" s="632">
        <f t="shared" si="103"/>
        <v>0.5</v>
      </c>
      <c r="HF12" s="632">
        <f t="shared" si="103"/>
        <v>0.065</v>
      </c>
      <c r="HG12" s="632">
        <f t="shared" si="103"/>
        <v>0.85</v>
      </c>
      <c r="HH12" s="632">
        <f t="shared" si="103"/>
        <v>0</v>
      </c>
      <c r="HI12" s="68" t="e">
        <f t="shared" si="34"/>
        <v>#VALUE!</v>
      </c>
      <c r="HJ12" s="68" t="e">
        <f t="shared" si="64"/>
        <v>#VALUE!</v>
      </c>
      <c r="HK12" s="202">
        <f t="shared" si="65"/>
        <v>0.85</v>
      </c>
      <c r="HL12" s="464">
        <f t="shared" si="66"/>
        <v>550000</v>
      </c>
      <c r="HM12" s="464">
        <f t="shared" si="67"/>
        <v>480000</v>
      </c>
      <c r="HN12" s="192" t="e">
        <f t="shared" si="35"/>
        <v>#VALUE!</v>
      </c>
      <c r="HO12" s="192" t="e">
        <f>HN12*HK12*$HO$2/HL12*1000000</f>
        <v>#VALUE!</v>
      </c>
      <c r="HP12" s="192" t="e">
        <f>HN12*HK12*$HP$2/HM12*1000000</f>
        <v>#VALUE!</v>
      </c>
    </row>
    <row r="13" customFormat="1" spans="1:224">
      <c r="A13" s="381">
        <v>8</v>
      </c>
      <c r="B13" s="54">
        <f ca="1" t="shared" si="68"/>
        <v>43617</v>
      </c>
      <c r="C13" s="57">
        <f t="shared" si="69"/>
        <v>0.0416666666666667</v>
      </c>
      <c r="D13" s="68" t="str">
        <f ca="1" t="shared" si="36"/>
        <v>夜班</v>
      </c>
      <c r="E13" s="68" t="str">
        <f ca="1" t="shared" si="37"/>
        <v>乙</v>
      </c>
      <c r="F13" s="68">
        <f ca="1">SUMPRODUCT((成本日报!$A$3:$A$95=计划!B13)*(成本日报!$B$3:$B$95=计划!$D13),成本日报!$C$3:$C$95)</f>
        <v>2</v>
      </c>
      <c r="G13" s="382">
        <f ca="1" t="shared" si="70"/>
        <v>43617.2916666666</v>
      </c>
      <c r="H13" s="382">
        <f ca="1" t="shared" si="38"/>
        <v>43617.2986111111</v>
      </c>
      <c r="I13" s="382">
        <f ca="1" t="shared" si="39"/>
        <v>43617.3041666666</v>
      </c>
      <c r="J13" s="382">
        <f ca="1" t="shared" si="40"/>
        <v>43617.3333333333</v>
      </c>
      <c r="K13" s="382">
        <f ca="1" t="shared" si="41"/>
        <v>43617.3958333333</v>
      </c>
      <c r="L13" s="382">
        <f ca="1" t="shared" si="42"/>
        <v>43617.4166666666</v>
      </c>
      <c r="M13" s="398" t="str">
        <f>IF(_tag_month_day!A9="","",_tag_month_day!A9)</f>
        <v/>
      </c>
      <c r="N13" s="398" t="str">
        <f>IF(_tag_month_day!B9="","",_tag_month_day!B9)</f>
        <v/>
      </c>
      <c r="O13" s="399" t="e">
        <f t="shared" si="43"/>
        <v>#VALUE!</v>
      </c>
      <c r="P13" s="398" t="str">
        <f>IF(_tag_month_day!C9="","",_tag_month_day!C9)</f>
        <v/>
      </c>
      <c r="Q13" s="398" t="str">
        <f>IF(_tag_month_day!D9="","",_tag_month_day!D9)</f>
        <v/>
      </c>
      <c r="R13" s="416">
        <f>IF(_tag_month_day!CB9="",R12,_tag_month_day!CB9/100)</f>
        <v>0.07</v>
      </c>
      <c r="S13" s="417" t="str">
        <f>IF(_tag_month_day!E9="","",_tag_month_day!E9)</f>
        <v/>
      </c>
      <c r="T13" s="417" t="str">
        <f>IF(_tag_month_day!F9="","",_tag_month_day!F9)</f>
        <v/>
      </c>
      <c r="U13" s="418" t="e">
        <f t="shared" si="0"/>
        <v>#VALUE!</v>
      </c>
      <c r="V13" s="53" t="e">
        <f t="shared" si="1"/>
        <v>#VALUE!</v>
      </c>
      <c r="W13" s="419" t="str">
        <f>IF(_jhy_month_day!A9="","",_jhy_month_day!A9)</f>
        <v/>
      </c>
      <c r="X13" s="420" t="str">
        <f>IF(_jhy_month_day!B9="","",_jhy_month_day!B9/100)</f>
        <v/>
      </c>
      <c r="Y13" s="420" t="str">
        <f>IF(_jhy_month_day!C9="","",_jhy_month_day!C9/100)</f>
        <v/>
      </c>
      <c r="Z13" s="439">
        <f t="shared" si="87"/>
        <v>2</v>
      </c>
      <c r="AA13" s="440" t="str">
        <f>IF(_tag_month_day!G9="","",_tag_month_day!G9/100)</f>
        <v/>
      </c>
      <c r="AB13" s="440" t="str">
        <f>IF(_tag_month_day!H9="","",_tag_month_day!H9/100)</f>
        <v/>
      </c>
      <c r="AC13" s="193">
        <f t="shared" si="44"/>
        <v>1.59963432013121</v>
      </c>
      <c r="AD13" s="441" t="str">
        <f t="shared" si="45"/>
        <v/>
      </c>
      <c r="AE13" s="442" t="str">
        <f t="shared" si="46"/>
        <v/>
      </c>
      <c r="AF13" s="443">
        <v>1</v>
      </c>
      <c r="AG13" s="68" t="str">
        <f>IF(_duihao_month_day!A9="","",_duihao_month_day!A9)</f>
        <v/>
      </c>
      <c r="AH13" s="463">
        <f>IF(_gyk_month_day!B9="",AH12,_gyk_month_day!B9)</f>
        <v>820</v>
      </c>
      <c r="AI13" s="464" t="e">
        <f t="shared" si="71"/>
        <v>#VALUE!</v>
      </c>
      <c r="AJ13" s="102" t="str">
        <f>IF(_tag_month_day!I9="","",_tag_month_day!I9)</f>
        <v/>
      </c>
      <c r="AK13" s="465" t="str">
        <f>IF(_tzyy_month_day!A9="","",_tzyy_month_day!A9)</f>
        <v/>
      </c>
      <c r="AL13" s="465" t="str">
        <f>IF(_tzyy_month_day!B9="","",_tzyy_month_day!B9)</f>
        <v/>
      </c>
      <c r="AM13" s="465" t="str">
        <f>IF(_tzyy_month_day!C9="","",_tzyy_month_day!C9)</f>
        <v/>
      </c>
      <c r="AN13" s="466" t="str">
        <f>IF(_tag_month_day!CG9="","",_tag_month_day!CG9)</f>
        <v/>
      </c>
      <c r="AO13" s="466" t="str">
        <f>IF(_tag_month_day!CH9="","",_tag_month_day!CH9)</f>
        <v/>
      </c>
      <c r="AP13" s="486" t="e">
        <f t="shared" si="47"/>
        <v>#VALUE!</v>
      </c>
      <c r="AQ13" s="487" t="str">
        <f>IF(_tag_month_day!J9="","",_tag_month_day!J9/100)</f>
        <v/>
      </c>
      <c r="AR13" s="488">
        <f t="shared" si="48"/>
        <v>1.3</v>
      </c>
      <c r="AS13" s="489" t="e">
        <f t="shared" si="2"/>
        <v>#VALUE!</v>
      </c>
      <c r="AT13" s="489">
        <f t="shared" si="49"/>
        <v>0</v>
      </c>
      <c r="AU13" s="490" t="str">
        <f>IF(_tag_month_day!K9="","",_tag_month_day!K9)</f>
        <v/>
      </c>
      <c r="AV13" s="491" t="str">
        <f>IF(_tag_month_day!L9="","",_tag_month_day!L9/100)</f>
        <v/>
      </c>
      <c r="AW13" s="420">
        <f t="shared" si="88"/>
        <v>0</v>
      </c>
      <c r="AX13" s="420">
        <f t="shared" si="50"/>
        <v>0</v>
      </c>
      <c r="AY13" s="420" t="str">
        <f>IF(_tag_month_day!M9="","",_tag_month_day!M9/100)</f>
        <v/>
      </c>
      <c r="AZ13" s="420" t="str">
        <f>IF(_tag_month_day!N9="","",_tag_month_day!N9/100)</f>
        <v/>
      </c>
      <c r="BA13" s="420" t="str">
        <f>IF(_tag_month_day!O9="","",_tag_month_day!O9/100)</f>
        <v/>
      </c>
      <c r="BB13" s="496" t="str">
        <f>IF(_tag_month_day!P9="","",_tag_month_day!P9/100)</f>
        <v/>
      </c>
      <c r="BC13" s="496">
        <f t="shared" si="51"/>
        <v>0</v>
      </c>
      <c r="BD13" s="496" t="str">
        <f>IF(_tag_month_day!Q9="","",_tag_month_day!Q9/100)</f>
        <v/>
      </c>
      <c r="BE13" s="510" t="str">
        <f>IF(_tag_month_day!R9="","",_tag_month_day!R9/100)</f>
        <v/>
      </c>
      <c r="BF13" s="413" t="str">
        <f>IF(_tag_month_day!CC9="","",_tag_month_day!CC9/100)</f>
        <v/>
      </c>
      <c r="BG13" s="511" t="e">
        <f t="shared" si="3"/>
        <v>#VALUE!</v>
      </c>
      <c r="BH13" s="198">
        <f t="shared" si="4"/>
        <v>0</v>
      </c>
      <c r="BI13" s="512" t="e">
        <f>IF(CX13=0,BI12,(DK13*查询!$R$5+DL13*查询!$Q$5+DM13*查询!$N$5+DN13*查询!$O$5+DO13*查询!$P$5)*AF13/CX13)</f>
        <v>#VALUE!</v>
      </c>
      <c r="BJ13" s="512" t="e">
        <f>IF(CX13=0,BJ12,(DP13*查询!$S$5+DQ13*查询!$T$5+DR13*查询!$U$5)*AF13/CX13)</f>
        <v>#VALUE!</v>
      </c>
      <c r="BK13" s="512">
        <f t="shared" si="52"/>
        <v>1</v>
      </c>
      <c r="BL13" s="513" t="str">
        <f>IF(_cfyc_month_day!A9="","",_cfyc_month_day!A9)</f>
        <v/>
      </c>
      <c r="BM13" s="513" t="str">
        <f>IF(_cfyc_month_day!B9="","",_cfyc_month_day!B9)</f>
        <v/>
      </c>
      <c r="BN13" s="513" t="str">
        <f>IF(_cfyc_month_day!C9="","",_cfyc_month_day!C9)</f>
        <v/>
      </c>
      <c r="BO13" s="522" t="str">
        <f>IF(_cfyc_month_day!D9="","",_cfyc_month_day!D9)</f>
        <v/>
      </c>
      <c r="BP13" s="522" t="str">
        <f>IF(_cfyc_month_day!E9="","",_cfyc_month_day!E9)</f>
        <v/>
      </c>
      <c r="BQ13" s="522" t="str">
        <f>IF(_cfyc_month_day!F9="","",_cfyc_month_day!F9)</f>
        <v/>
      </c>
      <c r="BR13" s="513" t="str">
        <f>IF(_tag_month_day!T9="","",_tag_month_day!T9)</f>
        <v/>
      </c>
      <c r="BS13" s="513" t="str">
        <f>IF(_tag_month_day!U9="","",_tag_month_day!U9)</f>
        <v/>
      </c>
      <c r="BT13" s="523" t="str">
        <f t="shared" si="53"/>
        <v/>
      </c>
      <c r="BU13" s="223" t="str">
        <f>IF(_tag_month_day!V9="","",_tag_month_day!V9)</f>
        <v/>
      </c>
      <c r="BV13" s="206" t="str">
        <f>IF(_tag_month_day!W9="","",_tag_month_day!W9)</f>
        <v/>
      </c>
      <c r="BW13" s="540" t="str">
        <f>IF(_tag_month_day!X9="","",_tag_month_day!X9)</f>
        <v/>
      </c>
      <c r="BX13" s="540" t="str">
        <f>IF(_tag_month_day!Y9="","",_tag_month_day!Y9)</f>
        <v/>
      </c>
      <c r="BY13" s="541">
        <f ca="1" t="shared" si="54"/>
        <v>43617.4166666666</v>
      </c>
      <c r="BZ13" s="542"/>
      <c r="CA13" s="543" t="str">
        <f>IF(_jhy2_month_day!A9="","",_jhy2_month_day!A9)</f>
        <v/>
      </c>
      <c r="CB13" s="464" t="str">
        <f>IF(_jhy2_month_day!B9="","",_jhy2_month_day!B9)</f>
        <v/>
      </c>
      <c r="CC13" s="464" t="str">
        <f>IF(_jhy2_month_day!C9="","",_jhy2_month_day!C9)</f>
        <v/>
      </c>
      <c r="CD13" s="464" t="str">
        <f>IF(_jhy2_month_day!D9="","",_jhy2_month_day!D9)</f>
        <v/>
      </c>
      <c r="CE13" s="464" t="str">
        <f>IF(_jhy2_month_day!E9="","",_jhy2_month_day!E9)</f>
        <v/>
      </c>
      <c r="CF13" s="464" t="str">
        <f>IF(_jhy2_month_day!F9="","",_jhy2_month_day!F9)</f>
        <v/>
      </c>
      <c r="CG13" s="464" t="str">
        <f>IF(_jhy2_month_day!G9="","",_jhy2_month_day!G9)</f>
        <v/>
      </c>
      <c r="CH13" s="464" t="str">
        <f>IF(_jhy2_month_day!H9="","",_jhy2_month_day!H9)</f>
        <v/>
      </c>
      <c r="CI13" s="464" t="str">
        <f>IF(_jhy2_month_day!I9="","",_jhy2_month_day!I9)</f>
        <v/>
      </c>
      <c r="CJ13" s="464" t="str">
        <f>IF(_jhy2_month_day!J9="","",_jhy2_month_day!J9)</f>
        <v/>
      </c>
      <c r="CK13" s="464" t="str">
        <f>IF(_jhy2_month_day!K9="","",_jhy2_month_day!K9)</f>
        <v/>
      </c>
      <c r="CL13" s="562" t="str">
        <f>IF(_jhy2_month_day!L9="","",_jhy2_month_day!L9)</f>
        <v/>
      </c>
      <c r="CM13" s="562" t="str">
        <f>IF(_jhy2_month_day!M9="","",_jhy2_month_day!M9)</f>
        <v/>
      </c>
      <c r="CN13" s="562" t="str">
        <f>IF(_jhy2_month_day!N9="","",_jhy2_month_day!N9)</f>
        <v/>
      </c>
      <c r="CO13" s="562" t="str">
        <f>IF(_jhy2_month_day!O9="","",_jhy2_month_day!O9)</f>
        <v/>
      </c>
      <c r="CP13" s="562" t="str">
        <f>IF(_jhy2_month_day!P9="","",_jhy2_month_day!P9)</f>
        <v/>
      </c>
      <c r="CQ13" s="562" t="str">
        <f>IF(_jhy2_month_day!Q9="","",_jhy2_month_day!Q9)</f>
        <v/>
      </c>
      <c r="CR13" s="563" t="str">
        <f>IF(_jhy2_month_day!R9="","",_jhy2_month_day!R9)</f>
        <v/>
      </c>
      <c r="CS13" s="576" t="str">
        <f>IF(_jhy2_month_day!S9="","",_jhy2_month_day!S9)</f>
        <v/>
      </c>
      <c r="CT13" s="562" t="str">
        <f>IF(_jhy2_month_day!T9="","",_jhy2_month_day!T9)</f>
        <v/>
      </c>
      <c r="CU13" s="577" t="e">
        <f t="shared" si="5"/>
        <v>#VALUE!</v>
      </c>
      <c r="CV13" s="198" t="e">
        <f t="shared" si="6"/>
        <v>#VALUE!</v>
      </c>
      <c r="CW13" s="192" t="e">
        <f t="shared" si="7"/>
        <v>#VALUE!</v>
      </c>
      <c r="CX13" s="192" t="e">
        <f t="shared" si="8"/>
        <v>#VALUE!</v>
      </c>
      <c r="CY13" s="202" t="e">
        <f t="shared" si="9"/>
        <v>#VALUE!</v>
      </c>
      <c r="CZ13" s="192" t="e">
        <f t="shared" ref="CZ13:DI13" si="104">$AJ13*EF13</f>
        <v>#VALUE!</v>
      </c>
      <c r="DA13" s="192" t="e">
        <f t="shared" si="104"/>
        <v>#VALUE!</v>
      </c>
      <c r="DB13" s="192" t="e">
        <f t="shared" si="104"/>
        <v>#VALUE!</v>
      </c>
      <c r="DC13" s="192" t="e">
        <f t="shared" si="104"/>
        <v>#VALUE!</v>
      </c>
      <c r="DD13" s="192" t="e">
        <f t="shared" si="104"/>
        <v>#VALUE!</v>
      </c>
      <c r="DE13" s="192" t="e">
        <f t="shared" si="104"/>
        <v>#VALUE!</v>
      </c>
      <c r="DF13" s="192" t="e">
        <f t="shared" si="104"/>
        <v>#VALUE!</v>
      </c>
      <c r="DG13" s="192" t="e">
        <f t="shared" si="104"/>
        <v>#VALUE!</v>
      </c>
      <c r="DH13" s="192" t="e">
        <f t="shared" si="104"/>
        <v>#VALUE!</v>
      </c>
      <c r="DI13" s="192" t="e">
        <f t="shared" si="104"/>
        <v>#VALUE!</v>
      </c>
      <c r="DJ13" s="192" t="e">
        <f t="shared" si="11"/>
        <v>#VALUE!</v>
      </c>
      <c r="DK13" s="192" t="e">
        <f t="shared" si="12"/>
        <v>#VALUE!</v>
      </c>
      <c r="DL13" s="192" t="e">
        <f t="shared" si="13"/>
        <v>#VALUE!</v>
      </c>
      <c r="DM13" s="192" t="e">
        <f t="shared" si="14"/>
        <v>#VALUE!</v>
      </c>
      <c r="DN13" s="192" t="e">
        <f t="shared" si="15"/>
        <v>#VALUE!</v>
      </c>
      <c r="DO13" s="192" t="e">
        <f t="shared" si="16"/>
        <v>#VALUE!</v>
      </c>
      <c r="DP13" s="192" t="e">
        <f t="shared" si="17"/>
        <v>#VALUE!</v>
      </c>
      <c r="DQ13" s="192" t="e">
        <f t="shared" si="18"/>
        <v>#VALUE!</v>
      </c>
      <c r="DR13" s="192" t="e">
        <f t="shared" si="19"/>
        <v>#VALUE!</v>
      </c>
      <c r="DS13" s="192" t="e">
        <f t="shared" si="20"/>
        <v>#VALUE!</v>
      </c>
      <c r="DT13" s="192" t="e">
        <f t="shared" si="21"/>
        <v>#VALUE!</v>
      </c>
      <c r="DU13" s="192" t="e">
        <f t="shared" si="22"/>
        <v>#VALUE!</v>
      </c>
      <c r="DV13" s="198" t="e">
        <f t="shared" si="23"/>
        <v>#VALUE!</v>
      </c>
      <c r="DW13" s="198" t="e">
        <f t="shared" si="24"/>
        <v>#DIV/0!</v>
      </c>
      <c r="DX13" s="198" t="e">
        <f t="shared" si="25"/>
        <v>#DIV/0!</v>
      </c>
      <c r="DY13" s="198" t="e">
        <f t="shared" si="26"/>
        <v>#VALUE!</v>
      </c>
      <c r="DZ13" s="198" t="e">
        <f t="shared" si="27"/>
        <v>#VALUE!</v>
      </c>
      <c r="EA13" s="198" t="e">
        <f t="shared" si="28"/>
        <v>#VALUE!</v>
      </c>
      <c r="EB13" s="198" t="e">
        <f t="shared" si="29"/>
        <v>#VALUE!</v>
      </c>
      <c r="EC13" s="198" t="e">
        <f t="shared" si="30"/>
        <v>#DIV/0!</v>
      </c>
      <c r="ED13" s="198" t="e">
        <f t="shared" si="31"/>
        <v>#VALUE!</v>
      </c>
      <c r="EE13" s="198" t="e">
        <f t="shared" si="32"/>
        <v>#VALUE!</v>
      </c>
      <c r="EF13" s="198" t="e">
        <f t="shared" ref="EF13:EO13" si="105">DV13/SUM($DV13:$EE13)</f>
        <v>#VALUE!</v>
      </c>
      <c r="EG13" s="198" t="e">
        <f t="shared" si="105"/>
        <v>#DIV/0!</v>
      </c>
      <c r="EH13" s="198" t="e">
        <f t="shared" si="105"/>
        <v>#DIV/0!</v>
      </c>
      <c r="EI13" s="198" t="e">
        <f t="shared" si="105"/>
        <v>#VALUE!</v>
      </c>
      <c r="EJ13" s="198" t="e">
        <f t="shared" si="105"/>
        <v>#VALUE!</v>
      </c>
      <c r="EK13" s="198" t="e">
        <f t="shared" si="105"/>
        <v>#VALUE!</v>
      </c>
      <c r="EL13" s="198" t="e">
        <f t="shared" si="105"/>
        <v>#VALUE!</v>
      </c>
      <c r="EM13" s="198" t="e">
        <f t="shared" si="105"/>
        <v>#DIV/0!</v>
      </c>
      <c r="EN13" s="198" t="e">
        <f t="shared" si="105"/>
        <v>#VALUE!</v>
      </c>
      <c r="EO13" s="198" t="e">
        <f t="shared" si="105"/>
        <v>#VALUE!</v>
      </c>
      <c r="EP13" s="511">
        <f t="shared" ref="EP13:EW13" si="106">EP12</f>
        <v>0.08</v>
      </c>
      <c r="EQ13" s="511">
        <f t="shared" si="106"/>
        <v>0.015</v>
      </c>
      <c r="ER13" s="511">
        <f t="shared" si="106"/>
        <v>0.015</v>
      </c>
      <c r="ES13" s="511">
        <f t="shared" si="106"/>
        <v>0.015</v>
      </c>
      <c r="ET13" s="511">
        <f t="shared" si="106"/>
        <v>0.015</v>
      </c>
      <c r="EU13" s="511">
        <f t="shared" si="106"/>
        <v>0.09</v>
      </c>
      <c r="EV13" s="511">
        <f t="shared" si="106"/>
        <v>0.09</v>
      </c>
      <c r="EW13" s="511">
        <f t="shared" si="106"/>
        <v>0.09</v>
      </c>
      <c r="EX13" s="420" t="str">
        <f>IF(_tag_month_day!AS9="","",_tag_month_day!AS9/100)</f>
        <v/>
      </c>
      <c r="EY13" s="420" t="str">
        <f>IF(_tag_month_day!AT9="","",_tag_month_day!AT9/100)</f>
        <v/>
      </c>
      <c r="EZ13" s="420" t="str">
        <f>IF(_tag_month_day!AU9="","",_tag_month_day!AU9/100)</f>
        <v/>
      </c>
      <c r="FA13" s="420" t="str">
        <f>IF(_tag_month_day!AV9="","",_tag_month_day!AV9/100)</f>
        <v/>
      </c>
      <c r="FB13" s="420" t="str">
        <f>IF(_tag_month_day!AW9="","",_tag_month_day!AW9/100)</f>
        <v/>
      </c>
      <c r="FC13" s="420" t="str">
        <f>IF(_tag_month_day!AX9="","",_tag_month_day!AX9/100)</f>
        <v/>
      </c>
      <c r="FD13" s="510">
        <f t="shared" si="58"/>
        <v>0.33</v>
      </c>
      <c r="FE13" s="510">
        <f t="shared" si="59"/>
        <v>0.19</v>
      </c>
      <c r="FF13" s="510">
        <f t="shared" si="60"/>
        <v>0.003</v>
      </c>
      <c r="FG13" s="510">
        <f t="shared" si="61"/>
        <v>0</v>
      </c>
      <c r="FH13" s="603">
        <f t="shared" si="62"/>
        <v>0.0001</v>
      </c>
      <c r="FI13" s="510">
        <f t="shared" ref="FI13:FR13" si="107">FI12</f>
        <v>0.41</v>
      </c>
      <c r="FJ13" s="510">
        <f t="shared" si="107"/>
        <v>0.11</v>
      </c>
      <c r="FK13" s="510">
        <f t="shared" si="107"/>
        <v>0.015</v>
      </c>
      <c r="FL13" s="510">
        <f t="shared" si="107"/>
        <v>0</v>
      </c>
      <c r="FM13" s="603">
        <f t="shared" si="107"/>
        <v>0.0001</v>
      </c>
      <c r="FN13" s="510" t="str">
        <f>IF(_tag_month_day!AY9="","",_tag_month_day!AY9/100)</f>
        <v/>
      </c>
      <c r="FO13" s="510" t="str">
        <f>IF(_tag_month_day!AZ9="","",_tag_month_day!AZ9/100)</f>
        <v/>
      </c>
      <c r="FP13" s="510" t="str">
        <f>IF(_tag_month_day!BA9="","",_tag_month_day!BA9/100)</f>
        <v/>
      </c>
      <c r="FQ13" s="510" t="str">
        <f>IF(_tag_month_day!BB9="","",_tag_month_day!BB9/100)</f>
        <v/>
      </c>
      <c r="FR13" s="603" t="str">
        <f>IF(_tag_month_day!BC9="","",_tag_month_day!BC9/100)</f>
        <v/>
      </c>
      <c r="FS13" s="510" t="str">
        <f>IF(_tag_month_day!BD9="","",_tag_month_day!BD9/100)</f>
        <v/>
      </c>
      <c r="FT13" s="510" t="str">
        <f>IF(_tag_month_day!BE9="","",_tag_month_day!BE9/100)</f>
        <v/>
      </c>
      <c r="FU13" s="510" t="str">
        <f>IF(_tag_month_day!BF9="","",_tag_month_day!BF9/100)</f>
        <v/>
      </c>
      <c r="FV13" s="510" t="str">
        <f>IF(_tag_month_day!BG9="","",_tag_month_day!BG9/100)</f>
        <v/>
      </c>
      <c r="FW13" s="603" t="str">
        <f>IF(_tag_month_day!BH9="","",_tag_month_day!BH9/100)</f>
        <v/>
      </c>
      <c r="FX13" s="510" t="str">
        <f>IF(_tag_month_day!BI9="","",_tag_month_day!BI9/100)</f>
        <v/>
      </c>
      <c r="FY13" s="510" t="str">
        <f>IF(_tag_month_day!BJ9="","",_tag_month_day!BJ9/100)</f>
        <v/>
      </c>
      <c r="FZ13" s="605" t="str">
        <f>IF(_tag_month_day!BK9="","",_tag_month_day!BK9/100)</f>
        <v/>
      </c>
      <c r="GA13" s="510" t="str">
        <f>IF(_tag_month_day!BL9="","",_tag_month_day!BL9/100)</f>
        <v/>
      </c>
      <c r="GB13" s="603" t="str">
        <f>IF(_tag_month_day!BM9="","",_tag_month_day!BM9/100)</f>
        <v/>
      </c>
      <c r="GC13" s="420" t="str">
        <f>IF(_tag_month_day!BN9="","",_tag_month_day!BN9/100)</f>
        <v/>
      </c>
      <c r="GD13" s="420" t="str">
        <f>IF(_tag_month_day!BO9="","",_tag_month_day!BO9/100)</f>
        <v/>
      </c>
      <c r="GE13" s="420" t="str">
        <f>IF(_tag_month_day!BP9="","",_tag_month_day!BP9/100)</f>
        <v/>
      </c>
      <c r="GF13" s="420" t="str">
        <f>IF(_tag_month_day!BQ9="","",_tag_month_day!BQ9/100)</f>
        <v/>
      </c>
      <c r="GG13" s="420" t="str">
        <f>IF(_tag_month_day!BR9="","",_tag_month_day!BR9/100)</f>
        <v/>
      </c>
      <c r="GH13" s="420" t="str">
        <f>IF(_tag_month_day!BS9="","",_tag_month_day!BS9/100)</f>
        <v/>
      </c>
      <c r="GI13" s="603" t="str">
        <f>IF(_tag_month_day!BT9="","",_tag_month_day!BT9/100)</f>
        <v/>
      </c>
      <c r="GJ13" s="612" t="str">
        <f>IF(_tag_month_day!BU9="","",_tag_month_day!BU9/100)</f>
        <v/>
      </c>
      <c r="GK13" s="620" t="str">
        <f>IF(_tag_month_day!BV9="",IF(_rlcf_month_day!A$2="","",_rlcf_month_day!A$2/100),_tag_month_day!BV9/100)</f>
        <v/>
      </c>
      <c r="GL13" s="620" t="str">
        <f>IF(_tag_month_day!BW9="",IF(_rlcf_month_day!B$2="","",_rlcf_month_day!B$2/100),_tag_month_day!BW9/100)</f>
        <v/>
      </c>
      <c r="GM13" s="621" t="str">
        <f>IF(_tag_month_day!BX9="",IF(_rlcf_month_day!C$2="","",_rlcf_month_day!C$2/100),_tag_month_day!BX9/100)</f>
        <v/>
      </c>
      <c r="GN13" s="620" t="str">
        <f>IF(_tag_month_day!BV9="",IF(_rlcf_month_day!A$2="","",_rlcf_month_day!A$2/100),_tag_month_day!BV9/100)</f>
        <v/>
      </c>
      <c r="GO13" s="620" t="str">
        <f>IF(_tag_month_day!BW9="",IF(_rlcf_month_day!B$2="","",_rlcf_month_day!B$2/100),_tag_month_day!BW9/100)</f>
        <v/>
      </c>
      <c r="GP13" s="620" t="str">
        <f>IF(_tag_month_day!CD9="",IF(_rlcf_month_day!E$2="","",_rlcf_month_day!E$2/100),_tag_month_day!CD9/100)</f>
        <v/>
      </c>
      <c r="GQ13" s="620" t="str">
        <f>IF(_tag_month_day!CE9="",IF(_rlcf_month_day!F$2="","",_rlcf_month_day!F$2/100),_tag_month_day!CE9/100)</f>
        <v/>
      </c>
      <c r="GR13" s="621" t="str">
        <f>IF(_tag_month_day!CF9="",IF(_rlcf_month_day!G$2="","",_rlcf_month_day!G$2/100),_tag_month_day!CF9/100)</f>
        <v/>
      </c>
      <c r="GS13" s="626">
        <f t="shared" ref="GS13:HH13" si="108">GS12</f>
        <v>0.953</v>
      </c>
      <c r="GT13" s="626">
        <f t="shared" si="108"/>
        <v>0.55</v>
      </c>
      <c r="GU13" s="626">
        <f t="shared" si="108"/>
        <v>0.55</v>
      </c>
      <c r="GV13" s="626">
        <f t="shared" si="108"/>
        <v>0.55</v>
      </c>
      <c r="GW13" s="626">
        <f t="shared" si="108"/>
        <v>0.5</v>
      </c>
      <c r="GX13" s="626">
        <f t="shared" si="108"/>
        <v>0.935</v>
      </c>
      <c r="GY13" s="626">
        <f t="shared" si="108"/>
        <v>0.15</v>
      </c>
      <c r="GZ13" s="626">
        <f t="shared" si="108"/>
        <v>1</v>
      </c>
      <c r="HA13" s="632">
        <f t="shared" si="108"/>
        <v>0.047</v>
      </c>
      <c r="HB13" s="632">
        <f t="shared" si="108"/>
        <v>0.45</v>
      </c>
      <c r="HC13" s="632">
        <f t="shared" si="108"/>
        <v>0.45</v>
      </c>
      <c r="HD13" s="632">
        <f t="shared" si="108"/>
        <v>0.45</v>
      </c>
      <c r="HE13" s="632">
        <f t="shared" si="108"/>
        <v>0.5</v>
      </c>
      <c r="HF13" s="632">
        <f t="shared" si="108"/>
        <v>0.065</v>
      </c>
      <c r="HG13" s="632">
        <f t="shared" si="108"/>
        <v>0.85</v>
      </c>
      <c r="HH13" s="632">
        <f t="shared" si="108"/>
        <v>0</v>
      </c>
      <c r="HI13" s="68">
        <f t="shared" si="34"/>
        <v>0</v>
      </c>
      <c r="HJ13" s="68" t="e">
        <f t="shared" si="64"/>
        <v>#VALUE!</v>
      </c>
      <c r="HK13" s="202">
        <f t="shared" si="65"/>
        <v>0.85</v>
      </c>
      <c r="HL13" s="464">
        <f t="shared" si="66"/>
        <v>550000</v>
      </c>
      <c r="HM13" s="464">
        <f t="shared" si="67"/>
        <v>480000</v>
      </c>
      <c r="HN13" s="192" t="e">
        <f t="shared" si="35"/>
        <v>#VALUE!</v>
      </c>
      <c r="HO13" s="192" t="e">
        <f>HN13*HK13*$HO$2/HL13*1000000</f>
        <v>#VALUE!</v>
      </c>
      <c r="HP13" s="192" t="e">
        <f>HN13*HK13*$HP$2/HM13*1000000</f>
        <v>#VALUE!</v>
      </c>
    </row>
    <row r="14" customFormat="1" spans="1:224">
      <c r="A14" s="381">
        <v>9</v>
      </c>
      <c r="B14" s="54">
        <f ca="1" t="shared" si="68"/>
        <v>43617</v>
      </c>
      <c r="C14" s="57">
        <f t="shared" si="69"/>
        <v>0.0416666666666667</v>
      </c>
      <c r="D14" s="68" t="str">
        <f ca="1" t="shared" si="36"/>
        <v>白班</v>
      </c>
      <c r="E14" s="68" t="str">
        <f ca="1" t="shared" si="37"/>
        <v>丙</v>
      </c>
      <c r="F14" s="68">
        <f ca="1">SUMPRODUCT((成本日报!$A$3:$A$95=计划!B14)*(成本日报!$B$3:$B$95=计划!$D14),成本日报!$C$3:$C$95)</f>
        <v>3</v>
      </c>
      <c r="G14" s="382">
        <f ca="1" t="shared" si="70"/>
        <v>43617.3333333333</v>
      </c>
      <c r="H14" s="382">
        <f ca="1" t="shared" si="38"/>
        <v>43617.3402777778</v>
      </c>
      <c r="I14" s="382">
        <f ca="1" t="shared" si="39"/>
        <v>43617.3458333333</v>
      </c>
      <c r="J14" s="382">
        <f ca="1" t="shared" si="40"/>
        <v>43617.375</v>
      </c>
      <c r="K14" s="382">
        <f ca="1" t="shared" si="41"/>
        <v>43617.4375</v>
      </c>
      <c r="L14" s="382">
        <f ca="1" t="shared" si="42"/>
        <v>43617.4583333333</v>
      </c>
      <c r="M14" s="398" t="str">
        <f>IF(_tag_month_day!A10="","",_tag_month_day!A10)</f>
        <v/>
      </c>
      <c r="N14" s="398" t="str">
        <f>IF(_tag_month_day!B10="","",_tag_month_day!B10)</f>
        <v/>
      </c>
      <c r="O14" s="399" t="e">
        <f t="shared" si="43"/>
        <v>#VALUE!</v>
      </c>
      <c r="P14" s="398" t="str">
        <f>IF(_tag_month_day!C10="","",_tag_month_day!C10)</f>
        <v/>
      </c>
      <c r="Q14" s="398" t="str">
        <f>IF(_tag_month_day!D10="","",_tag_month_day!D10)</f>
        <v/>
      </c>
      <c r="R14" s="416">
        <f>IF(_tag_month_day!CB10="",R13,_tag_month_day!CB10/100)</f>
        <v>0.07</v>
      </c>
      <c r="S14" s="417" t="str">
        <f>IF(_tag_month_day!E10="","",_tag_month_day!E10)</f>
        <v/>
      </c>
      <c r="T14" s="417" t="str">
        <f>IF(_tag_month_day!F10="","",_tag_month_day!F10)</f>
        <v/>
      </c>
      <c r="U14" s="418" t="e">
        <f t="shared" si="0"/>
        <v>#VALUE!</v>
      </c>
      <c r="V14" s="53" t="e">
        <f t="shared" si="1"/>
        <v>#VALUE!</v>
      </c>
      <c r="W14" s="419" t="str">
        <f>IF(_jhy_month_day!A10="","",_jhy_month_day!A10)</f>
        <v/>
      </c>
      <c r="X14" s="420" t="str">
        <f>IF(_jhy_month_day!B10="","",_jhy_month_day!B10/100)</f>
        <v/>
      </c>
      <c r="Y14" s="420" t="str">
        <f>IF(_jhy_month_day!C10="","",_jhy_month_day!C10/100)</f>
        <v/>
      </c>
      <c r="Z14" s="439">
        <f t="shared" si="87"/>
        <v>3</v>
      </c>
      <c r="AA14" s="440" t="str">
        <f>IF(_tag_month_day!G10="","",_tag_month_day!G10/100)</f>
        <v/>
      </c>
      <c r="AB14" s="440" t="str">
        <f>IF(_tag_month_day!H10="","",_tag_month_day!H10/100)</f>
        <v/>
      </c>
      <c r="AC14" s="193">
        <f t="shared" si="44"/>
        <v>1.59963432013121</v>
      </c>
      <c r="AD14" s="441" t="str">
        <f t="shared" si="45"/>
        <v/>
      </c>
      <c r="AE14" s="442" t="str">
        <f t="shared" si="46"/>
        <v/>
      </c>
      <c r="AF14" s="443">
        <v>1</v>
      </c>
      <c r="AG14" s="68" t="str">
        <f>IF(_duihao_month_day!A10="","",_duihao_month_day!A10)</f>
        <v/>
      </c>
      <c r="AH14" s="463">
        <f>IF(_gyk_month_day!B10="",AH13,_gyk_month_day!B10)</f>
        <v>820</v>
      </c>
      <c r="AI14" s="464" t="e">
        <f t="shared" si="71"/>
        <v>#VALUE!</v>
      </c>
      <c r="AJ14" s="102" t="str">
        <f>IF(_tag_month_day!I10="","",_tag_month_day!I10)</f>
        <v/>
      </c>
      <c r="AK14" s="465" t="str">
        <f>IF(_tzyy_month_day!A10="","",_tzyy_month_day!A10)</f>
        <v/>
      </c>
      <c r="AL14" s="465" t="str">
        <f>IF(_tzyy_month_day!B10="","",_tzyy_month_day!B10)</f>
        <v/>
      </c>
      <c r="AM14" s="465" t="str">
        <f>IF(_tzyy_month_day!C10="","",_tzyy_month_day!C10)</f>
        <v/>
      </c>
      <c r="AN14" s="466" t="str">
        <f>IF(_tag_month_day!CG10="","",_tag_month_day!CG10)</f>
        <v/>
      </c>
      <c r="AO14" s="466" t="str">
        <f>IF(_tag_month_day!CH10="","",_tag_month_day!CH10)</f>
        <v/>
      </c>
      <c r="AP14" s="486" t="e">
        <f t="shared" si="47"/>
        <v>#VALUE!</v>
      </c>
      <c r="AQ14" s="487" t="str">
        <f>IF(_tag_month_day!J10="","",_tag_month_day!J10/100)</f>
        <v/>
      </c>
      <c r="AR14" s="488">
        <f t="shared" si="48"/>
        <v>1.3</v>
      </c>
      <c r="AS14" s="489" t="e">
        <f t="shared" si="2"/>
        <v>#VALUE!</v>
      </c>
      <c r="AT14" s="489">
        <f t="shared" si="49"/>
        <v>0</v>
      </c>
      <c r="AU14" s="490" t="str">
        <f>IF(_tag_month_day!K10="","",_tag_month_day!K10)</f>
        <v/>
      </c>
      <c r="AV14" s="491" t="str">
        <f>IF(_tag_month_day!L10="","",_tag_month_day!L10/100)</f>
        <v/>
      </c>
      <c r="AW14" s="420">
        <f t="shared" si="88"/>
        <v>0</v>
      </c>
      <c r="AX14" s="420">
        <f t="shared" si="50"/>
        <v>0</v>
      </c>
      <c r="AY14" s="420" t="str">
        <f>IF(_tag_month_day!M10="","",_tag_month_day!M10/100)</f>
        <v/>
      </c>
      <c r="AZ14" s="420" t="str">
        <f>IF(_tag_month_day!N10="","",_tag_month_day!N10/100)</f>
        <v/>
      </c>
      <c r="BA14" s="420" t="str">
        <f>IF(_tag_month_day!O10="","",_tag_month_day!O10/100)</f>
        <v/>
      </c>
      <c r="BB14" s="496" t="str">
        <f>IF(_tag_month_day!P10="","",_tag_month_day!P10/100)</f>
        <v/>
      </c>
      <c r="BC14" s="496">
        <f t="shared" si="51"/>
        <v>0</v>
      </c>
      <c r="BD14" s="496" t="str">
        <f>IF(_tag_month_day!Q10="","",_tag_month_day!Q10/100)</f>
        <v/>
      </c>
      <c r="BE14" s="510" t="str">
        <f>IF(_tag_month_day!R10="","",_tag_month_day!R10/100)</f>
        <v/>
      </c>
      <c r="BF14" s="413" t="str">
        <f>IF(_tag_month_day!CC10="","",_tag_month_day!CC10/100)</f>
        <v/>
      </c>
      <c r="BG14" s="511" t="e">
        <f t="shared" si="3"/>
        <v>#VALUE!</v>
      </c>
      <c r="BH14" s="198">
        <f t="shared" si="4"/>
        <v>0</v>
      </c>
      <c r="BI14" s="512" t="e">
        <f>IF(CX14=0,BI13,(DK14*查询!$R$5+DL14*查询!$Q$5+DM14*查询!$N$5+DN14*查询!$O$5+DO14*查询!$P$5)*AF14/CX14)</f>
        <v>#VALUE!</v>
      </c>
      <c r="BJ14" s="512" t="e">
        <f>IF(CX14=0,BJ13,(DP14*查询!$S$5+DQ14*查询!$T$5+DR14*查询!$U$5)*AF14/CX14)</f>
        <v>#VALUE!</v>
      </c>
      <c r="BK14" s="512">
        <f t="shared" si="52"/>
        <v>1</v>
      </c>
      <c r="BL14" s="513" t="str">
        <f>IF(_cfyc_month_day!A10="","",_cfyc_month_day!A10)</f>
        <v/>
      </c>
      <c r="BM14" s="513" t="str">
        <f>IF(_cfyc_month_day!B10="","",_cfyc_month_day!B10)</f>
        <v/>
      </c>
      <c r="BN14" s="513" t="str">
        <f>IF(_cfyc_month_day!C10="","",_cfyc_month_day!C10)</f>
        <v/>
      </c>
      <c r="BO14" s="522" t="str">
        <f>IF(_cfyc_month_day!D10="","",_cfyc_month_day!D10)</f>
        <v/>
      </c>
      <c r="BP14" s="522" t="str">
        <f>IF(_cfyc_month_day!E10="","",_cfyc_month_day!E10)</f>
        <v/>
      </c>
      <c r="BQ14" s="522" t="str">
        <f>IF(_cfyc_month_day!F10="","",_cfyc_month_day!F10)</f>
        <v/>
      </c>
      <c r="BR14" s="513" t="str">
        <f>IF(_tag_month_day!T10="","",_tag_month_day!T10)</f>
        <v/>
      </c>
      <c r="BS14" s="513" t="str">
        <f>IF(_tag_month_day!U10="","",_tag_month_day!U10)</f>
        <v/>
      </c>
      <c r="BT14" s="523" t="str">
        <f t="shared" si="53"/>
        <v/>
      </c>
      <c r="BU14" s="223" t="str">
        <f>IF(_tag_month_day!V10="","",_tag_month_day!V10)</f>
        <v/>
      </c>
      <c r="BV14" s="206" t="str">
        <f>IF(_tag_month_day!W10="","",_tag_month_day!W10)</f>
        <v/>
      </c>
      <c r="BW14" s="540" t="str">
        <f>IF(_tag_month_day!X10="","",_tag_month_day!X10)</f>
        <v/>
      </c>
      <c r="BX14" s="540" t="str">
        <f>IF(_tag_month_day!Y10="","",_tag_month_day!Y10)</f>
        <v/>
      </c>
      <c r="BY14" s="541">
        <f ca="1" t="shared" si="54"/>
        <v>43617.4583333333</v>
      </c>
      <c r="BZ14" s="542" t="s">
        <v>215</v>
      </c>
      <c r="CA14" s="543" t="str">
        <f>IF(_jhy2_month_day!A10="","",_jhy2_month_day!A10)</f>
        <v/>
      </c>
      <c r="CB14" s="464" t="str">
        <f>IF(_jhy2_month_day!B10="","",_jhy2_month_day!B10)</f>
        <v/>
      </c>
      <c r="CC14" s="464" t="str">
        <f>IF(_jhy2_month_day!C10="","",_jhy2_month_day!C10)</f>
        <v/>
      </c>
      <c r="CD14" s="464" t="str">
        <f>IF(_jhy2_month_day!D10="","",_jhy2_month_day!D10)</f>
        <v/>
      </c>
      <c r="CE14" s="464" t="str">
        <f>IF(_jhy2_month_day!E10="","",_jhy2_month_day!E10)</f>
        <v/>
      </c>
      <c r="CF14" s="464" t="str">
        <f>IF(_jhy2_month_day!F10="","",_jhy2_month_day!F10)</f>
        <v/>
      </c>
      <c r="CG14" s="464" t="str">
        <f>IF(_jhy2_month_day!G10="","",_jhy2_month_day!G10)</f>
        <v/>
      </c>
      <c r="CH14" s="464" t="str">
        <f>IF(_jhy2_month_day!H10="","",_jhy2_month_day!H10)</f>
        <v/>
      </c>
      <c r="CI14" s="464" t="str">
        <f>IF(_jhy2_month_day!I10="","",_jhy2_month_day!I10)</f>
        <v/>
      </c>
      <c r="CJ14" s="464" t="str">
        <f>IF(_jhy2_month_day!J10="","",_jhy2_month_day!J10)</f>
        <v/>
      </c>
      <c r="CK14" s="464" t="str">
        <f>IF(_jhy2_month_day!K10="","",_jhy2_month_day!K10)</f>
        <v/>
      </c>
      <c r="CL14" s="562" t="str">
        <f>IF(_jhy2_month_day!L10="","",_jhy2_month_day!L10)</f>
        <v/>
      </c>
      <c r="CM14" s="562" t="str">
        <f>IF(_jhy2_month_day!M10="","",_jhy2_month_day!M10)</f>
        <v/>
      </c>
      <c r="CN14" s="562" t="str">
        <f>IF(_jhy2_month_day!N10="","",_jhy2_month_day!N10)</f>
        <v/>
      </c>
      <c r="CO14" s="562" t="str">
        <f>IF(_jhy2_month_day!O10="","",_jhy2_month_day!O10)</f>
        <v/>
      </c>
      <c r="CP14" s="562" t="str">
        <f>IF(_jhy2_month_day!P10="","",_jhy2_month_day!P10)</f>
        <v/>
      </c>
      <c r="CQ14" s="562" t="str">
        <f>IF(_jhy2_month_day!Q10="","",_jhy2_month_day!Q10)</f>
        <v/>
      </c>
      <c r="CR14" s="563" t="str">
        <f>IF(_jhy2_month_day!R10="","",_jhy2_month_day!R10)</f>
        <v/>
      </c>
      <c r="CS14" s="576" t="str">
        <f>IF(_jhy2_month_day!S10="","",_jhy2_month_day!S10)</f>
        <v/>
      </c>
      <c r="CT14" s="562" t="str">
        <f>IF(_jhy2_month_day!T10="","",_jhy2_month_day!T10)</f>
        <v/>
      </c>
      <c r="CU14" s="577" t="e">
        <f t="shared" si="5"/>
        <v>#VALUE!</v>
      </c>
      <c r="CV14" s="198" t="e">
        <f t="shared" si="6"/>
        <v>#VALUE!</v>
      </c>
      <c r="CW14" s="192" t="e">
        <f t="shared" si="7"/>
        <v>#VALUE!</v>
      </c>
      <c r="CX14" s="192" t="e">
        <f t="shared" si="8"/>
        <v>#VALUE!</v>
      </c>
      <c r="CY14" s="202" t="e">
        <f t="shared" si="9"/>
        <v>#VALUE!</v>
      </c>
      <c r="CZ14" s="192" t="e">
        <f t="shared" ref="CZ14:DI14" si="109">$AJ14*EF14</f>
        <v>#VALUE!</v>
      </c>
      <c r="DA14" s="192" t="e">
        <f t="shared" si="109"/>
        <v>#VALUE!</v>
      </c>
      <c r="DB14" s="192" t="e">
        <f t="shared" si="109"/>
        <v>#VALUE!</v>
      </c>
      <c r="DC14" s="192" t="e">
        <f t="shared" si="109"/>
        <v>#VALUE!</v>
      </c>
      <c r="DD14" s="192" t="e">
        <f t="shared" si="109"/>
        <v>#VALUE!</v>
      </c>
      <c r="DE14" s="192" t="e">
        <f t="shared" si="109"/>
        <v>#VALUE!</v>
      </c>
      <c r="DF14" s="192" t="e">
        <f t="shared" si="109"/>
        <v>#VALUE!</v>
      </c>
      <c r="DG14" s="192" t="e">
        <f t="shared" si="109"/>
        <v>#VALUE!</v>
      </c>
      <c r="DH14" s="192" t="e">
        <f t="shared" si="109"/>
        <v>#VALUE!</v>
      </c>
      <c r="DI14" s="192" t="e">
        <f t="shared" si="109"/>
        <v>#VALUE!</v>
      </c>
      <c r="DJ14" s="192" t="e">
        <f t="shared" si="11"/>
        <v>#VALUE!</v>
      </c>
      <c r="DK14" s="192" t="e">
        <f t="shared" si="12"/>
        <v>#VALUE!</v>
      </c>
      <c r="DL14" s="192" t="e">
        <f t="shared" si="13"/>
        <v>#VALUE!</v>
      </c>
      <c r="DM14" s="192" t="e">
        <f t="shared" si="14"/>
        <v>#VALUE!</v>
      </c>
      <c r="DN14" s="192" t="e">
        <f t="shared" si="15"/>
        <v>#VALUE!</v>
      </c>
      <c r="DO14" s="192" t="e">
        <f t="shared" si="16"/>
        <v>#VALUE!</v>
      </c>
      <c r="DP14" s="192" t="e">
        <f t="shared" si="17"/>
        <v>#VALUE!</v>
      </c>
      <c r="DQ14" s="192" t="e">
        <f t="shared" si="18"/>
        <v>#VALUE!</v>
      </c>
      <c r="DR14" s="192" t="e">
        <f t="shared" si="19"/>
        <v>#VALUE!</v>
      </c>
      <c r="DS14" s="192" t="e">
        <f t="shared" si="20"/>
        <v>#VALUE!</v>
      </c>
      <c r="DT14" s="192" t="e">
        <f t="shared" si="21"/>
        <v>#VALUE!</v>
      </c>
      <c r="DU14" s="192" t="e">
        <f t="shared" si="22"/>
        <v>#VALUE!</v>
      </c>
      <c r="DV14" s="198" t="e">
        <f t="shared" si="23"/>
        <v>#VALUE!</v>
      </c>
      <c r="DW14" s="198" t="e">
        <f t="shared" si="24"/>
        <v>#DIV/0!</v>
      </c>
      <c r="DX14" s="198" t="e">
        <f t="shared" si="25"/>
        <v>#DIV/0!</v>
      </c>
      <c r="DY14" s="198" t="e">
        <f t="shared" si="26"/>
        <v>#VALUE!</v>
      </c>
      <c r="DZ14" s="198" t="e">
        <f t="shared" si="27"/>
        <v>#VALUE!</v>
      </c>
      <c r="EA14" s="198" t="e">
        <f t="shared" si="28"/>
        <v>#VALUE!</v>
      </c>
      <c r="EB14" s="198" t="e">
        <f t="shared" si="29"/>
        <v>#VALUE!</v>
      </c>
      <c r="EC14" s="198" t="e">
        <f t="shared" si="30"/>
        <v>#DIV/0!</v>
      </c>
      <c r="ED14" s="198" t="e">
        <f t="shared" si="31"/>
        <v>#VALUE!</v>
      </c>
      <c r="EE14" s="198" t="e">
        <f t="shared" si="32"/>
        <v>#VALUE!</v>
      </c>
      <c r="EF14" s="198" t="e">
        <f t="shared" ref="EF14:EO14" si="110">DV14/SUM($DV14:$EE14)</f>
        <v>#VALUE!</v>
      </c>
      <c r="EG14" s="198" t="e">
        <f t="shared" si="110"/>
        <v>#DIV/0!</v>
      </c>
      <c r="EH14" s="198" t="e">
        <f t="shared" si="110"/>
        <v>#DIV/0!</v>
      </c>
      <c r="EI14" s="198" t="e">
        <f t="shared" si="110"/>
        <v>#VALUE!</v>
      </c>
      <c r="EJ14" s="198" t="e">
        <f t="shared" si="110"/>
        <v>#VALUE!</v>
      </c>
      <c r="EK14" s="198" t="e">
        <f t="shared" si="110"/>
        <v>#VALUE!</v>
      </c>
      <c r="EL14" s="198" t="e">
        <f t="shared" si="110"/>
        <v>#VALUE!</v>
      </c>
      <c r="EM14" s="198" t="e">
        <f t="shared" si="110"/>
        <v>#DIV/0!</v>
      </c>
      <c r="EN14" s="198" t="e">
        <f t="shared" si="110"/>
        <v>#VALUE!</v>
      </c>
      <c r="EO14" s="198" t="e">
        <f t="shared" si="110"/>
        <v>#VALUE!</v>
      </c>
      <c r="EP14" s="511">
        <f t="shared" ref="EP14:EW14" si="111">EP13</f>
        <v>0.08</v>
      </c>
      <c r="EQ14" s="511">
        <f t="shared" si="111"/>
        <v>0.015</v>
      </c>
      <c r="ER14" s="511">
        <f t="shared" si="111"/>
        <v>0.015</v>
      </c>
      <c r="ES14" s="511">
        <f t="shared" si="111"/>
        <v>0.015</v>
      </c>
      <c r="ET14" s="511">
        <f t="shared" si="111"/>
        <v>0.015</v>
      </c>
      <c r="EU14" s="511">
        <f t="shared" si="111"/>
        <v>0.09</v>
      </c>
      <c r="EV14" s="511">
        <f t="shared" si="111"/>
        <v>0.09</v>
      </c>
      <c r="EW14" s="511">
        <f t="shared" si="111"/>
        <v>0.09</v>
      </c>
      <c r="EX14" s="420" t="str">
        <f>IF(_tag_month_day!AS10="","",_tag_month_day!AS10/100)</f>
        <v/>
      </c>
      <c r="EY14" s="420" t="str">
        <f>IF(_tag_month_day!AT10="","",_tag_month_day!AT10/100)</f>
        <v/>
      </c>
      <c r="EZ14" s="420" t="str">
        <f>IF(_tag_month_day!AU10="","",_tag_month_day!AU10/100)</f>
        <v/>
      </c>
      <c r="FA14" s="420" t="str">
        <f>IF(_tag_month_day!AV10="","",_tag_month_day!AV10/100)</f>
        <v/>
      </c>
      <c r="FB14" s="420" t="str">
        <f>IF(_tag_month_day!AW10="","",_tag_month_day!AW10/100)</f>
        <v/>
      </c>
      <c r="FC14" s="420" t="str">
        <f>IF(_tag_month_day!AX10="","",_tag_month_day!AX10/100)</f>
        <v/>
      </c>
      <c r="FD14" s="510">
        <f t="shared" si="58"/>
        <v>0.33</v>
      </c>
      <c r="FE14" s="510">
        <f t="shared" si="59"/>
        <v>0.19</v>
      </c>
      <c r="FF14" s="510">
        <f t="shared" si="60"/>
        <v>0.003</v>
      </c>
      <c r="FG14" s="510">
        <f t="shared" si="61"/>
        <v>0</v>
      </c>
      <c r="FH14" s="603">
        <f t="shared" si="62"/>
        <v>0.0001</v>
      </c>
      <c r="FI14" s="510">
        <f t="shared" ref="FI14:FR14" si="112">FI13</f>
        <v>0.41</v>
      </c>
      <c r="FJ14" s="510">
        <f t="shared" si="112"/>
        <v>0.11</v>
      </c>
      <c r="FK14" s="510">
        <f t="shared" si="112"/>
        <v>0.015</v>
      </c>
      <c r="FL14" s="510">
        <f t="shared" si="112"/>
        <v>0</v>
      </c>
      <c r="FM14" s="603">
        <f t="shared" si="112"/>
        <v>0.0001</v>
      </c>
      <c r="FN14" s="510" t="str">
        <f>IF(_tag_month_day!AY10="","",_tag_month_day!AY10/100)</f>
        <v/>
      </c>
      <c r="FO14" s="510" t="str">
        <f>IF(_tag_month_day!AZ10="","",_tag_month_day!AZ10/100)</f>
        <v/>
      </c>
      <c r="FP14" s="510" t="str">
        <f>IF(_tag_month_day!BA10="","",_tag_month_day!BA10/100)</f>
        <v/>
      </c>
      <c r="FQ14" s="510" t="str">
        <f>IF(_tag_month_day!BB10="","",_tag_month_day!BB10/100)</f>
        <v/>
      </c>
      <c r="FR14" s="603" t="str">
        <f>IF(_tag_month_day!BC10="","",_tag_month_day!BC10/100)</f>
        <v/>
      </c>
      <c r="FS14" s="510" t="str">
        <f>IF(_tag_month_day!BD10="","",_tag_month_day!BD10/100)</f>
        <v/>
      </c>
      <c r="FT14" s="510" t="str">
        <f>IF(_tag_month_day!BE10="","",_tag_month_day!BE10/100)</f>
        <v/>
      </c>
      <c r="FU14" s="510" t="str">
        <f>IF(_tag_month_day!BF10="","",_tag_month_day!BF10/100)</f>
        <v/>
      </c>
      <c r="FV14" s="510" t="str">
        <f>IF(_tag_month_day!BG10="","",_tag_month_day!BG10/100)</f>
        <v/>
      </c>
      <c r="FW14" s="603" t="str">
        <f>IF(_tag_month_day!BH10="","",_tag_month_day!BH10/100)</f>
        <v/>
      </c>
      <c r="FX14" s="510" t="str">
        <f>IF(_tag_month_day!BI10="","",_tag_month_day!BI10/100)</f>
        <v/>
      </c>
      <c r="FY14" s="510" t="str">
        <f>IF(_tag_month_day!BJ10="","",_tag_month_day!BJ10/100)</f>
        <v/>
      </c>
      <c r="FZ14" s="605" t="str">
        <f>IF(_tag_month_day!BK10="","",_tag_month_day!BK10/100)</f>
        <v/>
      </c>
      <c r="GA14" s="510" t="str">
        <f>IF(_tag_month_day!BL10="","",_tag_month_day!BL10/100)</f>
        <v/>
      </c>
      <c r="GB14" s="603" t="str">
        <f>IF(_tag_month_day!BM10="","",_tag_month_day!BM10/100)</f>
        <v/>
      </c>
      <c r="GC14" s="420" t="str">
        <f>IF(_tag_month_day!BN10="","",_tag_month_day!BN10/100)</f>
        <v/>
      </c>
      <c r="GD14" s="420" t="str">
        <f>IF(_tag_month_day!BO10="","",_tag_month_day!BO10/100)</f>
        <v/>
      </c>
      <c r="GE14" s="420" t="str">
        <f>IF(_tag_month_day!BP10="","",_tag_month_day!BP10/100)</f>
        <v/>
      </c>
      <c r="GF14" s="420" t="str">
        <f>IF(_tag_month_day!BQ10="","",_tag_month_day!BQ10/100)</f>
        <v/>
      </c>
      <c r="GG14" s="420" t="str">
        <f>IF(_tag_month_day!BR10="","",_tag_month_day!BR10/100)</f>
        <v/>
      </c>
      <c r="GH14" s="420" t="str">
        <f>IF(_tag_month_day!BS10="","",_tag_month_day!BS10/100)</f>
        <v/>
      </c>
      <c r="GI14" s="603" t="str">
        <f>IF(_tag_month_day!BT10="","",_tag_month_day!BT10/100)</f>
        <v/>
      </c>
      <c r="GJ14" s="612" t="str">
        <f>IF(_tag_month_day!BU10="","",_tag_month_day!BU10/100)</f>
        <v/>
      </c>
      <c r="GK14" s="620" t="str">
        <f>IF(_tag_month_day!BV10="",IF(_rlcf_month_day!A$2="","",_rlcf_month_day!A$2/100),_tag_month_day!BV10/100)</f>
        <v/>
      </c>
      <c r="GL14" s="620" t="str">
        <f>IF(_tag_month_day!BW10="",IF(_rlcf_month_day!B$2="","",_rlcf_month_day!B$2/100),_tag_month_day!BW10/100)</f>
        <v/>
      </c>
      <c r="GM14" s="621" t="str">
        <f>IF(_tag_month_day!BX10="",IF(_rlcf_month_day!C$2="","",_rlcf_month_day!C$2/100),_tag_month_day!BX10/100)</f>
        <v/>
      </c>
      <c r="GN14" s="620" t="str">
        <f>IF(_tag_month_day!BV10="",IF(_rlcf_month_day!A$2="","",_rlcf_month_day!A$2/100),_tag_month_day!BV10/100)</f>
        <v/>
      </c>
      <c r="GO14" s="620" t="str">
        <f>IF(_tag_month_day!BW10="",IF(_rlcf_month_day!B$2="","",_rlcf_month_day!B$2/100),_tag_month_day!BW10/100)</f>
        <v/>
      </c>
      <c r="GP14" s="620" t="str">
        <f>IF(_tag_month_day!CD10="",IF(_rlcf_month_day!E$2="","",_rlcf_month_day!E$2/100),_tag_month_day!CD10/100)</f>
        <v/>
      </c>
      <c r="GQ14" s="620" t="str">
        <f>IF(_tag_month_day!CE10="",IF(_rlcf_month_day!F$2="","",_rlcf_month_day!F$2/100),_tag_month_day!CE10/100)</f>
        <v/>
      </c>
      <c r="GR14" s="621" t="str">
        <f>IF(_tag_month_day!CF10="",IF(_rlcf_month_day!G$2="","",_rlcf_month_day!G$2/100),_tag_month_day!CF10/100)</f>
        <v/>
      </c>
      <c r="GS14" s="626">
        <f t="shared" ref="GS14:HH14" si="113">GS13</f>
        <v>0.953</v>
      </c>
      <c r="GT14" s="626">
        <f t="shared" si="113"/>
        <v>0.55</v>
      </c>
      <c r="GU14" s="626">
        <f t="shared" si="113"/>
        <v>0.55</v>
      </c>
      <c r="GV14" s="626">
        <f t="shared" si="113"/>
        <v>0.55</v>
      </c>
      <c r="GW14" s="626">
        <f t="shared" si="113"/>
        <v>0.5</v>
      </c>
      <c r="GX14" s="626">
        <f t="shared" si="113"/>
        <v>0.935</v>
      </c>
      <c r="GY14" s="626">
        <f t="shared" si="113"/>
        <v>0.15</v>
      </c>
      <c r="GZ14" s="626">
        <f t="shared" si="113"/>
        <v>1</v>
      </c>
      <c r="HA14" s="632">
        <f t="shared" si="113"/>
        <v>0.047</v>
      </c>
      <c r="HB14" s="632">
        <f t="shared" si="113"/>
        <v>0.45</v>
      </c>
      <c r="HC14" s="632">
        <f t="shared" si="113"/>
        <v>0.45</v>
      </c>
      <c r="HD14" s="632">
        <f t="shared" si="113"/>
        <v>0.45</v>
      </c>
      <c r="HE14" s="632">
        <f t="shared" si="113"/>
        <v>0.5</v>
      </c>
      <c r="HF14" s="632">
        <f t="shared" si="113"/>
        <v>0.065</v>
      </c>
      <c r="HG14" s="632">
        <f t="shared" si="113"/>
        <v>0.85</v>
      </c>
      <c r="HH14" s="632">
        <f t="shared" si="113"/>
        <v>0</v>
      </c>
      <c r="HI14" s="68" t="e">
        <f t="shared" si="34"/>
        <v>#VALUE!</v>
      </c>
      <c r="HJ14" s="68" t="e">
        <f t="shared" si="64"/>
        <v>#VALUE!</v>
      </c>
      <c r="HK14" s="202">
        <f t="shared" si="65"/>
        <v>0.85</v>
      </c>
      <c r="HL14" s="464">
        <f t="shared" si="66"/>
        <v>550000</v>
      </c>
      <c r="HM14" s="464">
        <f t="shared" si="67"/>
        <v>480000</v>
      </c>
      <c r="HN14" s="192" t="e">
        <f t="shared" si="35"/>
        <v>#VALUE!</v>
      </c>
      <c r="HO14" s="192" t="e">
        <f>HN14*HK14*$HO$2/HL14*1000000</f>
        <v>#VALUE!</v>
      </c>
      <c r="HP14" s="192" t="e">
        <f>HN14*HK14*$HP$2/HM14*1000000</f>
        <v>#VALUE!</v>
      </c>
    </row>
    <row r="15" customFormat="1" spans="1:224">
      <c r="A15" s="381">
        <v>10</v>
      </c>
      <c r="B15" s="54">
        <f ca="1" t="shared" si="68"/>
        <v>43617</v>
      </c>
      <c r="C15" s="57">
        <f t="shared" si="69"/>
        <v>0.0416666666666667</v>
      </c>
      <c r="D15" s="68" t="str">
        <f ca="1" t="shared" si="36"/>
        <v>白班</v>
      </c>
      <c r="E15" s="68" t="str">
        <f ca="1" t="shared" si="37"/>
        <v>丙</v>
      </c>
      <c r="F15" s="68">
        <f ca="1">SUMPRODUCT((成本日报!$A$3:$A$95=计划!B15)*(成本日报!$B$3:$B$95=计划!$D15),成本日报!$C$3:$C$95)</f>
        <v>3</v>
      </c>
      <c r="G15" s="382">
        <f ca="1" t="shared" si="70"/>
        <v>43617.375</v>
      </c>
      <c r="H15" s="382">
        <f ca="1" t="shared" si="38"/>
        <v>43617.3819444444</v>
      </c>
      <c r="I15" s="382">
        <f ca="1" t="shared" si="39"/>
        <v>43617.3875</v>
      </c>
      <c r="J15" s="382">
        <f ca="1" t="shared" si="40"/>
        <v>43617.4166666666</v>
      </c>
      <c r="K15" s="382">
        <f ca="1" t="shared" si="41"/>
        <v>43617.4791666666</v>
      </c>
      <c r="L15" s="382">
        <f ca="1" t="shared" si="42"/>
        <v>43617.5</v>
      </c>
      <c r="M15" s="398" t="str">
        <f>IF(_tag_month_day!A11="","",_tag_month_day!A11)</f>
        <v/>
      </c>
      <c r="N15" s="398" t="str">
        <f>IF(_tag_month_day!B11="","",_tag_month_day!B11)</f>
        <v/>
      </c>
      <c r="O15" s="399" t="e">
        <f t="shared" si="43"/>
        <v>#VALUE!</v>
      </c>
      <c r="P15" s="398" t="str">
        <f>IF(_tag_month_day!C11="","",_tag_month_day!C11)</f>
        <v/>
      </c>
      <c r="Q15" s="398" t="str">
        <f>IF(_tag_month_day!D11="","",_tag_month_day!D11)</f>
        <v/>
      </c>
      <c r="R15" s="416">
        <f>IF(_tag_month_day!CB11="",R14,_tag_month_day!CB11/100)</f>
        <v>0.07</v>
      </c>
      <c r="S15" s="417" t="str">
        <f>IF(_tag_month_day!E11="","",_tag_month_day!E11)</f>
        <v/>
      </c>
      <c r="T15" s="417" t="str">
        <f>IF(_tag_month_day!F11="","",_tag_month_day!F11)</f>
        <v/>
      </c>
      <c r="U15" s="418" t="e">
        <f t="shared" si="0"/>
        <v>#VALUE!</v>
      </c>
      <c r="V15" s="53" t="e">
        <f t="shared" si="1"/>
        <v>#VALUE!</v>
      </c>
      <c r="W15" s="419" t="str">
        <f>IF(_jhy_month_day!A11="","",_jhy_month_day!A11)</f>
        <v/>
      </c>
      <c r="X15" s="420" t="str">
        <f>IF(_jhy_month_day!B11="","",_jhy_month_day!B11/100)</f>
        <v/>
      </c>
      <c r="Y15" s="420" t="str">
        <f>IF(_jhy_month_day!C11="","",_jhy_month_day!C11/100)</f>
        <v/>
      </c>
      <c r="Z15" s="439">
        <f t="shared" si="87"/>
        <v>3</v>
      </c>
      <c r="AA15" s="440" t="str">
        <f>IF(_tag_month_day!G11="","",_tag_month_day!G11/100)</f>
        <v/>
      </c>
      <c r="AB15" s="440" t="str">
        <f>IF(_tag_month_day!H11="","",_tag_month_day!H11/100)</f>
        <v/>
      </c>
      <c r="AC15" s="193">
        <f t="shared" si="44"/>
        <v>1.59963432013121</v>
      </c>
      <c r="AD15" s="441" t="str">
        <f t="shared" si="45"/>
        <v/>
      </c>
      <c r="AE15" s="442" t="str">
        <f t="shared" si="46"/>
        <v/>
      </c>
      <c r="AF15" s="443">
        <v>1</v>
      </c>
      <c r="AG15" s="68" t="str">
        <f>IF(_duihao_month_day!A11="","",_duihao_month_day!A11)</f>
        <v/>
      </c>
      <c r="AH15" s="463">
        <f>IF(_gyk_month_day!B11="",AH14,_gyk_month_day!B11)</f>
        <v>820</v>
      </c>
      <c r="AI15" s="464" t="e">
        <f t="shared" si="71"/>
        <v>#VALUE!</v>
      </c>
      <c r="AJ15" s="102" t="str">
        <f>IF(_tag_month_day!I11="","",_tag_month_day!I11)</f>
        <v/>
      </c>
      <c r="AK15" s="465" t="str">
        <f>IF(_tzyy_month_day!A11="","",_tzyy_month_day!A11)</f>
        <v/>
      </c>
      <c r="AL15" s="465" t="str">
        <f>IF(_tzyy_month_day!B11="","",_tzyy_month_day!B11)</f>
        <v/>
      </c>
      <c r="AM15" s="465" t="str">
        <f>IF(_tzyy_month_day!C11="","",_tzyy_month_day!C11)</f>
        <v/>
      </c>
      <c r="AN15" s="466" t="str">
        <f>IF(_tag_month_day!CG11="","",_tag_month_day!CG11)</f>
        <v/>
      </c>
      <c r="AO15" s="466" t="str">
        <f>IF(_tag_month_day!CH11="","",_tag_month_day!CH11)</f>
        <v/>
      </c>
      <c r="AP15" s="486" t="e">
        <f t="shared" si="47"/>
        <v>#VALUE!</v>
      </c>
      <c r="AQ15" s="487" t="str">
        <f>IF(_tag_month_day!J11="","",_tag_month_day!J11/100)</f>
        <v/>
      </c>
      <c r="AR15" s="488">
        <f t="shared" si="48"/>
        <v>1.3</v>
      </c>
      <c r="AS15" s="489" t="e">
        <f t="shared" si="2"/>
        <v>#VALUE!</v>
      </c>
      <c r="AT15" s="489">
        <f t="shared" si="49"/>
        <v>0</v>
      </c>
      <c r="AU15" s="490" t="str">
        <f>IF(_tag_month_day!K11="","",_tag_month_day!K11)</f>
        <v/>
      </c>
      <c r="AV15" s="491" t="str">
        <f>IF(_tag_month_day!L11="","",_tag_month_day!L11/100)</f>
        <v/>
      </c>
      <c r="AW15" s="420">
        <f t="shared" si="88"/>
        <v>0</v>
      </c>
      <c r="AX15" s="420">
        <f t="shared" si="50"/>
        <v>0</v>
      </c>
      <c r="AY15" s="420" t="str">
        <f>IF(_tag_month_day!M11="","",_tag_month_day!M11/100)</f>
        <v/>
      </c>
      <c r="AZ15" s="420" t="str">
        <f>IF(_tag_month_day!N11="","",_tag_month_day!N11/100)</f>
        <v/>
      </c>
      <c r="BA15" s="420" t="str">
        <f>IF(_tag_month_day!O11="","",_tag_month_day!O11/100)</f>
        <v/>
      </c>
      <c r="BB15" s="496" t="str">
        <f>IF(_tag_month_day!P11="","",_tag_month_day!P11/100)</f>
        <v/>
      </c>
      <c r="BC15" s="496">
        <f t="shared" si="51"/>
        <v>0</v>
      </c>
      <c r="BD15" s="496" t="str">
        <f>IF(_tag_month_day!Q11="","",_tag_month_day!Q11/100)</f>
        <v/>
      </c>
      <c r="BE15" s="510" t="str">
        <f>IF(_tag_month_day!R11="","",_tag_month_day!R11/100)</f>
        <v/>
      </c>
      <c r="BF15" s="413" t="str">
        <f>IF(_tag_month_day!CC11="","",_tag_month_day!CC11/100)</f>
        <v/>
      </c>
      <c r="BG15" s="511" t="e">
        <f t="shared" si="3"/>
        <v>#VALUE!</v>
      </c>
      <c r="BH15" s="198">
        <f t="shared" si="4"/>
        <v>0</v>
      </c>
      <c r="BI15" s="512" t="e">
        <f>IF(CX15=0,BI14,(DK15*查询!$R$5+DL15*查询!$Q$5+DM15*查询!$N$5+DN15*查询!$O$5+DO15*查询!$P$5)*AF15/CX15)</f>
        <v>#VALUE!</v>
      </c>
      <c r="BJ15" s="512" t="e">
        <f>IF(CX15=0,BJ14,(DP15*查询!$S$5+DQ15*查询!$T$5+DR15*查询!$U$5)*AF15/CX15)</f>
        <v>#VALUE!</v>
      </c>
      <c r="BK15" s="512">
        <f t="shared" si="52"/>
        <v>1</v>
      </c>
      <c r="BL15" s="513" t="str">
        <f>IF(_cfyc_month_day!A11="","",_cfyc_month_day!A11)</f>
        <v/>
      </c>
      <c r="BM15" s="513" t="str">
        <f>IF(_cfyc_month_day!B11="","",_cfyc_month_day!B11)</f>
        <v/>
      </c>
      <c r="BN15" s="513" t="str">
        <f>IF(_cfyc_month_day!C11="","",_cfyc_month_day!C11)</f>
        <v/>
      </c>
      <c r="BO15" s="522" t="str">
        <f>IF(_cfyc_month_day!D11="","",_cfyc_month_day!D11)</f>
        <v/>
      </c>
      <c r="BP15" s="522" t="str">
        <f>IF(_cfyc_month_day!E11="","",_cfyc_month_day!E11)</f>
        <v/>
      </c>
      <c r="BQ15" s="522" t="str">
        <f>IF(_cfyc_month_day!F11="","",_cfyc_month_day!F11)</f>
        <v/>
      </c>
      <c r="BR15" s="513" t="str">
        <f>IF(_tag_month_day!T11="","",_tag_month_day!T11)</f>
        <v/>
      </c>
      <c r="BS15" s="513" t="str">
        <f>IF(_tag_month_day!U11="","",_tag_month_day!U11)</f>
        <v/>
      </c>
      <c r="BT15" s="523" t="str">
        <f t="shared" si="53"/>
        <v/>
      </c>
      <c r="BU15" s="223" t="str">
        <f>IF(_tag_month_day!V11="","",_tag_month_day!V11)</f>
        <v/>
      </c>
      <c r="BV15" s="206" t="str">
        <f>IF(_tag_month_day!W11="","",_tag_month_day!W11)</f>
        <v/>
      </c>
      <c r="BW15" s="540" t="str">
        <f>IF(_tag_month_day!X11="","",_tag_month_day!X11)</f>
        <v/>
      </c>
      <c r="BX15" s="540" t="str">
        <f>IF(_tag_month_day!Y11="","",_tag_month_day!Y11)</f>
        <v/>
      </c>
      <c r="BY15" s="541">
        <f ca="1" t="shared" si="54"/>
        <v>43617.5</v>
      </c>
      <c r="BZ15" s="542"/>
      <c r="CA15" s="543" t="str">
        <f>IF(_jhy2_month_day!A11="","",_jhy2_month_day!A11)</f>
        <v/>
      </c>
      <c r="CB15" s="464" t="str">
        <f>IF(_jhy2_month_day!B11="","",_jhy2_month_day!B11)</f>
        <v/>
      </c>
      <c r="CC15" s="464" t="str">
        <f>IF(_jhy2_month_day!C11="","",_jhy2_month_day!C11)</f>
        <v/>
      </c>
      <c r="CD15" s="464" t="str">
        <f>IF(_jhy2_month_day!D11="","",_jhy2_month_day!D11)</f>
        <v/>
      </c>
      <c r="CE15" s="464" t="str">
        <f>IF(_jhy2_month_day!E11="","",_jhy2_month_day!E11)</f>
        <v/>
      </c>
      <c r="CF15" s="464" t="str">
        <f>IF(_jhy2_month_day!F11="","",_jhy2_month_day!F11)</f>
        <v/>
      </c>
      <c r="CG15" s="464" t="str">
        <f>IF(_jhy2_month_day!G11="","",_jhy2_month_day!G11)</f>
        <v/>
      </c>
      <c r="CH15" s="464" t="str">
        <f>IF(_jhy2_month_day!H11="","",_jhy2_month_day!H11)</f>
        <v/>
      </c>
      <c r="CI15" s="464" t="str">
        <f>IF(_jhy2_month_day!I11="","",_jhy2_month_day!I11)</f>
        <v/>
      </c>
      <c r="CJ15" s="464" t="str">
        <f>IF(_jhy2_month_day!J11="","",_jhy2_month_day!J11)</f>
        <v/>
      </c>
      <c r="CK15" s="464" t="str">
        <f>IF(_jhy2_month_day!K11="","",_jhy2_month_day!K11)</f>
        <v/>
      </c>
      <c r="CL15" s="562" t="str">
        <f>IF(_jhy2_month_day!L11="","",_jhy2_month_day!L11)</f>
        <v/>
      </c>
      <c r="CM15" s="562" t="str">
        <f>IF(_jhy2_month_day!M11="","",_jhy2_month_day!M11)</f>
        <v/>
      </c>
      <c r="CN15" s="562" t="str">
        <f>IF(_jhy2_month_day!N11="","",_jhy2_month_day!N11)</f>
        <v/>
      </c>
      <c r="CO15" s="562" t="str">
        <f>IF(_jhy2_month_day!O11="","",_jhy2_month_day!O11)</f>
        <v/>
      </c>
      <c r="CP15" s="562" t="str">
        <f>IF(_jhy2_month_day!P11="","",_jhy2_month_day!P11)</f>
        <v/>
      </c>
      <c r="CQ15" s="562" t="str">
        <f>IF(_jhy2_month_day!Q11="","",_jhy2_month_day!Q11)</f>
        <v/>
      </c>
      <c r="CR15" s="563" t="str">
        <f>IF(_jhy2_month_day!R11="","",_jhy2_month_day!R11)</f>
        <v/>
      </c>
      <c r="CS15" s="576" t="str">
        <f>IF(_jhy2_month_day!S11="","",_jhy2_month_day!S11)</f>
        <v/>
      </c>
      <c r="CT15" s="562" t="str">
        <f>IF(_jhy2_month_day!T11="","",_jhy2_month_day!T11)</f>
        <v/>
      </c>
      <c r="CU15" s="577" t="e">
        <f t="shared" si="5"/>
        <v>#VALUE!</v>
      </c>
      <c r="CV15" s="198" t="e">
        <f t="shared" si="6"/>
        <v>#VALUE!</v>
      </c>
      <c r="CW15" s="192" t="e">
        <f t="shared" si="7"/>
        <v>#VALUE!</v>
      </c>
      <c r="CX15" s="192" t="e">
        <f t="shared" si="8"/>
        <v>#VALUE!</v>
      </c>
      <c r="CY15" s="202" t="e">
        <f t="shared" si="9"/>
        <v>#VALUE!</v>
      </c>
      <c r="CZ15" s="192" t="e">
        <f t="shared" ref="CZ15:DI15" si="114">$AJ15*EF15</f>
        <v>#VALUE!</v>
      </c>
      <c r="DA15" s="192" t="e">
        <f t="shared" si="114"/>
        <v>#VALUE!</v>
      </c>
      <c r="DB15" s="192" t="e">
        <f t="shared" si="114"/>
        <v>#VALUE!</v>
      </c>
      <c r="DC15" s="192" t="e">
        <f t="shared" si="114"/>
        <v>#VALUE!</v>
      </c>
      <c r="DD15" s="192" t="e">
        <f t="shared" si="114"/>
        <v>#VALUE!</v>
      </c>
      <c r="DE15" s="192" t="e">
        <f t="shared" si="114"/>
        <v>#VALUE!</v>
      </c>
      <c r="DF15" s="192" t="e">
        <f t="shared" si="114"/>
        <v>#VALUE!</v>
      </c>
      <c r="DG15" s="192" t="e">
        <f t="shared" si="114"/>
        <v>#VALUE!</v>
      </c>
      <c r="DH15" s="192" t="e">
        <f t="shared" si="114"/>
        <v>#VALUE!</v>
      </c>
      <c r="DI15" s="192" t="e">
        <f t="shared" si="114"/>
        <v>#VALUE!</v>
      </c>
      <c r="DJ15" s="192" t="e">
        <f t="shared" si="11"/>
        <v>#VALUE!</v>
      </c>
      <c r="DK15" s="192" t="e">
        <f t="shared" si="12"/>
        <v>#VALUE!</v>
      </c>
      <c r="DL15" s="192" t="e">
        <f t="shared" si="13"/>
        <v>#VALUE!</v>
      </c>
      <c r="DM15" s="192" t="e">
        <f t="shared" si="14"/>
        <v>#VALUE!</v>
      </c>
      <c r="DN15" s="192" t="e">
        <f t="shared" si="15"/>
        <v>#VALUE!</v>
      </c>
      <c r="DO15" s="192" t="e">
        <f t="shared" si="16"/>
        <v>#VALUE!</v>
      </c>
      <c r="DP15" s="192" t="e">
        <f t="shared" si="17"/>
        <v>#VALUE!</v>
      </c>
      <c r="DQ15" s="192" t="e">
        <f t="shared" si="18"/>
        <v>#VALUE!</v>
      </c>
      <c r="DR15" s="192" t="e">
        <f t="shared" si="19"/>
        <v>#VALUE!</v>
      </c>
      <c r="DS15" s="192" t="e">
        <f t="shared" si="20"/>
        <v>#VALUE!</v>
      </c>
      <c r="DT15" s="192" t="e">
        <f t="shared" si="21"/>
        <v>#VALUE!</v>
      </c>
      <c r="DU15" s="192" t="e">
        <f t="shared" si="22"/>
        <v>#VALUE!</v>
      </c>
      <c r="DV15" s="198" t="e">
        <f t="shared" si="23"/>
        <v>#VALUE!</v>
      </c>
      <c r="DW15" s="198" t="e">
        <f t="shared" si="24"/>
        <v>#DIV/0!</v>
      </c>
      <c r="DX15" s="198" t="e">
        <f t="shared" si="25"/>
        <v>#DIV/0!</v>
      </c>
      <c r="DY15" s="198" t="e">
        <f t="shared" si="26"/>
        <v>#VALUE!</v>
      </c>
      <c r="DZ15" s="198" t="e">
        <f t="shared" si="27"/>
        <v>#VALUE!</v>
      </c>
      <c r="EA15" s="198" t="e">
        <f t="shared" si="28"/>
        <v>#VALUE!</v>
      </c>
      <c r="EB15" s="198" t="e">
        <f t="shared" si="29"/>
        <v>#VALUE!</v>
      </c>
      <c r="EC15" s="198" t="e">
        <f t="shared" si="30"/>
        <v>#DIV/0!</v>
      </c>
      <c r="ED15" s="198" t="e">
        <f t="shared" si="31"/>
        <v>#VALUE!</v>
      </c>
      <c r="EE15" s="198" t="e">
        <f t="shared" si="32"/>
        <v>#VALUE!</v>
      </c>
      <c r="EF15" s="198" t="e">
        <f t="shared" ref="EF15:EO15" si="115">DV15/SUM($DV15:$EE15)</f>
        <v>#VALUE!</v>
      </c>
      <c r="EG15" s="198" t="e">
        <f t="shared" si="115"/>
        <v>#DIV/0!</v>
      </c>
      <c r="EH15" s="198" t="e">
        <f t="shared" si="115"/>
        <v>#DIV/0!</v>
      </c>
      <c r="EI15" s="198" t="e">
        <f t="shared" si="115"/>
        <v>#VALUE!</v>
      </c>
      <c r="EJ15" s="198" t="e">
        <f t="shared" si="115"/>
        <v>#VALUE!</v>
      </c>
      <c r="EK15" s="198" t="e">
        <f t="shared" si="115"/>
        <v>#VALUE!</v>
      </c>
      <c r="EL15" s="198" t="e">
        <f t="shared" si="115"/>
        <v>#VALUE!</v>
      </c>
      <c r="EM15" s="198" t="e">
        <f t="shared" si="115"/>
        <v>#DIV/0!</v>
      </c>
      <c r="EN15" s="198" t="e">
        <f t="shared" si="115"/>
        <v>#VALUE!</v>
      </c>
      <c r="EO15" s="198" t="e">
        <f t="shared" si="115"/>
        <v>#VALUE!</v>
      </c>
      <c r="EP15" s="511">
        <f t="shared" ref="EP15:EW15" si="116">EP14</f>
        <v>0.08</v>
      </c>
      <c r="EQ15" s="511">
        <f t="shared" si="116"/>
        <v>0.015</v>
      </c>
      <c r="ER15" s="511">
        <f t="shared" si="116"/>
        <v>0.015</v>
      </c>
      <c r="ES15" s="511">
        <f t="shared" si="116"/>
        <v>0.015</v>
      </c>
      <c r="ET15" s="511">
        <f t="shared" si="116"/>
        <v>0.015</v>
      </c>
      <c r="EU15" s="511">
        <f t="shared" si="116"/>
        <v>0.09</v>
      </c>
      <c r="EV15" s="511">
        <f t="shared" si="116"/>
        <v>0.09</v>
      </c>
      <c r="EW15" s="511">
        <f t="shared" si="116"/>
        <v>0.09</v>
      </c>
      <c r="EX15" s="420" t="str">
        <f>IF(_tag_month_day!AS11="","",_tag_month_day!AS11/100)</f>
        <v/>
      </c>
      <c r="EY15" s="420" t="str">
        <f>IF(_tag_month_day!AT11="","",_tag_month_day!AT11/100)</f>
        <v/>
      </c>
      <c r="EZ15" s="420" t="str">
        <f>IF(_tag_month_day!AU11="","",_tag_month_day!AU11/100)</f>
        <v/>
      </c>
      <c r="FA15" s="420" t="str">
        <f>IF(_tag_month_day!AV11="","",_tag_month_day!AV11/100)</f>
        <v/>
      </c>
      <c r="FB15" s="420" t="str">
        <f>IF(_tag_month_day!AW11="","",_tag_month_day!AW11/100)</f>
        <v/>
      </c>
      <c r="FC15" s="420" t="str">
        <f>IF(_tag_month_day!AX11="","",_tag_month_day!AX11/100)</f>
        <v/>
      </c>
      <c r="FD15" s="510">
        <f t="shared" si="58"/>
        <v>0.33</v>
      </c>
      <c r="FE15" s="510">
        <f t="shared" si="59"/>
        <v>0.19</v>
      </c>
      <c r="FF15" s="510">
        <f t="shared" si="60"/>
        <v>0.003</v>
      </c>
      <c r="FG15" s="510">
        <f t="shared" si="61"/>
        <v>0</v>
      </c>
      <c r="FH15" s="603">
        <f t="shared" si="62"/>
        <v>0.0001</v>
      </c>
      <c r="FI15" s="510">
        <f t="shared" ref="FI15:FR15" si="117">FI14</f>
        <v>0.41</v>
      </c>
      <c r="FJ15" s="510">
        <f t="shared" si="117"/>
        <v>0.11</v>
      </c>
      <c r="FK15" s="510">
        <f t="shared" si="117"/>
        <v>0.015</v>
      </c>
      <c r="FL15" s="510">
        <f t="shared" si="117"/>
        <v>0</v>
      </c>
      <c r="FM15" s="603">
        <f t="shared" si="117"/>
        <v>0.0001</v>
      </c>
      <c r="FN15" s="510" t="str">
        <f>IF(_tag_month_day!AY11="","",_tag_month_day!AY11/100)</f>
        <v/>
      </c>
      <c r="FO15" s="510" t="str">
        <f>IF(_tag_month_day!AZ11="","",_tag_month_day!AZ11/100)</f>
        <v/>
      </c>
      <c r="FP15" s="510" t="str">
        <f>IF(_tag_month_day!BA11="","",_tag_month_day!BA11/100)</f>
        <v/>
      </c>
      <c r="FQ15" s="510" t="str">
        <f>IF(_tag_month_day!BB11="","",_tag_month_day!BB11/100)</f>
        <v/>
      </c>
      <c r="FR15" s="603" t="str">
        <f>IF(_tag_month_day!BC11="","",_tag_month_day!BC11/100)</f>
        <v/>
      </c>
      <c r="FS15" s="510" t="str">
        <f>IF(_tag_month_day!BD11="","",_tag_month_day!BD11/100)</f>
        <v/>
      </c>
      <c r="FT15" s="510" t="str">
        <f>IF(_tag_month_day!BE11="","",_tag_month_day!BE11/100)</f>
        <v/>
      </c>
      <c r="FU15" s="510" t="str">
        <f>IF(_tag_month_day!BF11="","",_tag_month_day!BF11/100)</f>
        <v/>
      </c>
      <c r="FV15" s="510" t="str">
        <f>IF(_tag_month_day!BG11="","",_tag_month_day!BG11/100)</f>
        <v/>
      </c>
      <c r="FW15" s="603" t="str">
        <f>IF(_tag_month_day!BH11="","",_tag_month_day!BH11/100)</f>
        <v/>
      </c>
      <c r="FX15" s="510" t="str">
        <f>IF(_tag_month_day!BI11="","",_tag_month_day!BI11/100)</f>
        <v/>
      </c>
      <c r="FY15" s="510" t="str">
        <f>IF(_tag_month_day!BJ11="","",_tag_month_day!BJ11/100)</f>
        <v/>
      </c>
      <c r="FZ15" s="605" t="str">
        <f>IF(_tag_month_day!BK11="","",_tag_month_day!BK11/100)</f>
        <v/>
      </c>
      <c r="GA15" s="510" t="str">
        <f>IF(_tag_month_day!BL11="","",_tag_month_day!BL11/100)</f>
        <v/>
      </c>
      <c r="GB15" s="603" t="str">
        <f>IF(_tag_month_day!BM11="","",_tag_month_day!BM11/100)</f>
        <v/>
      </c>
      <c r="GC15" s="420" t="str">
        <f>IF(_tag_month_day!BN11="","",_tag_month_day!BN11/100)</f>
        <v/>
      </c>
      <c r="GD15" s="420" t="str">
        <f>IF(_tag_month_day!BO11="","",_tag_month_day!BO11/100)</f>
        <v/>
      </c>
      <c r="GE15" s="420" t="str">
        <f>IF(_tag_month_day!BP11="","",_tag_month_day!BP11/100)</f>
        <v/>
      </c>
      <c r="GF15" s="420" t="str">
        <f>IF(_tag_month_day!BQ11="","",_tag_month_day!BQ11/100)</f>
        <v/>
      </c>
      <c r="GG15" s="420" t="str">
        <f>IF(_tag_month_day!BR11="","",_tag_month_day!BR11/100)</f>
        <v/>
      </c>
      <c r="GH15" s="420" t="str">
        <f>IF(_tag_month_day!BS11="","",_tag_month_day!BS11/100)</f>
        <v/>
      </c>
      <c r="GI15" s="603" t="str">
        <f>IF(_tag_month_day!BT11="","",_tag_month_day!BT11/100)</f>
        <v/>
      </c>
      <c r="GJ15" s="612" t="str">
        <f>IF(_tag_month_day!BU11="","",_tag_month_day!BU11/100)</f>
        <v/>
      </c>
      <c r="GK15" s="620" t="str">
        <f>IF(_tag_month_day!BV11="",IF(_rlcf_month_day!A$2="","",_rlcf_month_day!A$2/100),_tag_month_day!BV11/100)</f>
        <v/>
      </c>
      <c r="GL15" s="620" t="str">
        <f>IF(_tag_month_day!BW11="",IF(_rlcf_month_day!B$2="","",_rlcf_month_day!B$2/100),_tag_month_day!BW11/100)</f>
        <v/>
      </c>
      <c r="GM15" s="621" t="str">
        <f>IF(_tag_month_day!BX11="",IF(_rlcf_month_day!C$2="","",_rlcf_month_day!C$2/100),_tag_month_day!BX11/100)</f>
        <v/>
      </c>
      <c r="GN15" s="620" t="str">
        <f>IF(_tag_month_day!BV11="",IF(_rlcf_month_day!A$2="","",_rlcf_month_day!A$2/100),_tag_month_day!BV11/100)</f>
        <v/>
      </c>
      <c r="GO15" s="620" t="str">
        <f>IF(_tag_month_day!BW11="",IF(_rlcf_month_day!B$2="","",_rlcf_month_day!B$2/100),_tag_month_day!BW11/100)</f>
        <v/>
      </c>
      <c r="GP15" s="620" t="str">
        <f>IF(_tag_month_day!CD11="",IF(_rlcf_month_day!E$2="","",_rlcf_month_day!E$2/100),_tag_month_day!CD11/100)</f>
        <v/>
      </c>
      <c r="GQ15" s="620" t="str">
        <f>IF(_tag_month_day!CE11="",IF(_rlcf_month_day!F$2="","",_rlcf_month_day!F$2/100),_tag_month_day!CE11/100)</f>
        <v/>
      </c>
      <c r="GR15" s="621" t="str">
        <f>IF(_tag_month_day!CF11="",IF(_rlcf_month_day!G$2="","",_rlcf_month_day!G$2/100),_tag_month_day!CF11/100)</f>
        <v/>
      </c>
      <c r="GS15" s="626">
        <f t="shared" ref="GS15:HH15" si="118">GS14</f>
        <v>0.953</v>
      </c>
      <c r="GT15" s="626">
        <f t="shared" si="118"/>
        <v>0.55</v>
      </c>
      <c r="GU15" s="626">
        <f t="shared" si="118"/>
        <v>0.55</v>
      </c>
      <c r="GV15" s="626">
        <f t="shared" si="118"/>
        <v>0.55</v>
      </c>
      <c r="GW15" s="626">
        <f t="shared" si="118"/>
        <v>0.5</v>
      </c>
      <c r="GX15" s="626">
        <f t="shared" si="118"/>
        <v>0.935</v>
      </c>
      <c r="GY15" s="626">
        <f t="shared" si="118"/>
        <v>0.15</v>
      </c>
      <c r="GZ15" s="626">
        <f t="shared" si="118"/>
        <v>1</v>
      </c>
      <c r="HA15" s="632">
        <f t="shared" si="118"/>
        <v>0.047</v>
      </c>
      <c r="HB15" s="632">
        <f t="shared" si="118"/>
        <v>0.45</v>
      </c>
      <c r="HC15" s="632">
        <f t="shared" si="118"/>
        <v>0.45</v>
      </c>
      <c r="HD15" s="632">
        <f t="shared" si="118"/>
        <v>0.45</v>
      </c>
      <c r="HE15" s="632">
        <f t="shared" si="118"/>
        <v>0.5</v>
      </c>
      <c r="HF15" s="632">
        <f t="shared" si="118"/>
        <v>0.065</v>
      </c>
      <c r="HG15" s="632">
        <f t="shared" si="118"/>
        <v>0.85</v>
      </c>
      <c r="HH15" s="632">
        <f t="shared" si="118"/>
        <v>0</v>
      </c>
      <c r="HI15" s="68">
        <f t="shared" si="34"/>
        <v>0</v>
      </c>
      <c r="HJ15" s="68" t="e">
        <f t="shared" si="64"/>
        <v>#VALUE!</v>
      </c>
      <c r="HK15" s="202">
        <f t="shared" si="65"/>
        <v>0.85</v>
      </c>
      <c r="HL15" s="464">
        <f t="shared" si="66"/>
        <v>550000</v>
      </c>
      <c r="HM15" s="464">
        <f t="shared" si="67"/>
        <v>480000</v>
      </c>
      <c r="HN15" s="192" t="e">
        <f t="shared" si="35"/>
        <v>#VALUE!</v>
      </c>
      <c r="HO15" s="192" t="e">
        <f>HN15*HK15*$HO$2/HL15*1000000</f>
        <v>#VALUE!</v>
      </c>
      <c r="HP15" s="192" t="e">
        <f>HN15*HK15*$HP$2/HM15*1000000</f>
        <v>#VALUE!</v>
      </c>
    </row>
    <row r="16" customFormat="1" spans="1:224">
      <c r="A16" s="381">
        <v>11</v>
      </c>
      <c r="B16" s="54">
        <f ca="1" t="shared" si="68"/>
        <v>43617</v>
      </c>
      <c r="C16" s="57">
        <f t="shared" si="69"/>
        <v>0.0416666666666667</v>
      </c>
      <c r="D16" s="68" t="str">
        <f ca="1" t="shared" si="36"/>
        <v>白班</v>
      </c>
      <c r="E16" s="68" t="str">
        <f ca="1" t="shared" si="37"/>
        <v>丙</v>
      </c>
      <c r="F16" s="68">
        <f ca="1">SUMPRODUCT((成本日报!$A$3:$A$95=计划!B16)*(成本日报!$B$3:$B$95=计划!$D16),成本日报!$C$3:$C$95)</f>
        <v>3</v>
      </c>
      <c r="G16" s="382">
        <f ca="1" t="shared" si="70"/>
        <v>43617.4166666666</v>
      </c>
      <c r="H16" s="382">
        <f ca="1" t="shared" si="38"/>
        <v>43617.4236111111</v>
      </c>
      <c r="I16" s="382">
        <f ca="1" t="shared" si="39"/>
        <v>43617.4291666666</v>
      </c>
      <c r="J16" s="382">
        <f ca="1" t="shared" si="40"/>
        <v>43617.4583333333</v>
      </c>
      <c r="K16" s="382">
        <f ca="1" t="shared" si="41"/>
        <v>43617.5208333333</v>
      </c>
      <c r="L16" s="382">
        <f ca="1" t="shared" si="42"/>
        <v>43617.5416666666</v>
      </c>
      <c r="M16" s="398" t="str">
        <f>IF(_tag_month_day!A12="","",_tag_month_day!A12)</f>
        <v/>
      </c>
      <c r="N16" s="398" t="str">
        <f>IF(_tag_month_day!B12="","",_tag_month_day!B12)</f>
        <v/>
      </c>
      <c r="O16" s="399" t="e">
        <f t="shared" si="43"/>
        <v>#VALUE!</v>
      </c>
      <c r="P16" s="398" t="str">
        <f>IF(_tag_month_day!C12="","",_tag_month_day!C12)</f>
        <v/>
      </c>
      <c r="Q16" s="398" t="str">
        <f>IF(_tag_month_day!D12="","",_tag_month_day!D12)</f>
        <v/>
      </c>
      <c r="R16" s="416">
        <f>IF(_tag_month_day!CB12="",R15,_tag_month_day!CB12/100)</f>
        <v>0.07</v>
      </c>
      <c r="S16" s="417" t="str">
        <f>IF(_tag_month_day!E12="","",_tag_month_day!E12)</f>
        <v/>
      </c>
      <c r="T16" s="417" t="str">
        <f>IF(_tag_month_day!F12="","",_tag_month_day!F12)</f>
        <v/>
      </c>
      <c r="U16" s="418" t="e">
        <f t="shared" si="0"/>
        <v>#VALUE!</v>
      </c>
      <c r="V16" s="53" t="e">
        <f t="shared" si="1"/>
        <v>#VALUE!</v>
      </c>
      <c r="W16" s="419" t="str">
        <f>IF(_jhy_month_day!A12="","",_jhy_month_day!A12)</f>
        <v/>
      </c>
      <c r="X16" s="420" t="str">
        <f>IF(_jhy_month_day!B12="","",_jhy_month_day!B12/100)</f>
        <v/>
      </c>
      <c r="Y16" s="420" t="str">
        <f>IF(_jhy_month_day!C12="","",_jhy_month_day!C12/100)</f>
        <v/>
      </c>
      <c r="Z16" s="439">
        <f t="shared" si="87"/>
        <v>3</v>
      </c>
      <c r="AA16" s="440" t="str">
        <f>IF(_tag_month_day!G12="","",_tag_month_day!G12/100)</f>
        <v/>
      </c>
      <c r="AB16" s="440" t="str">
        <f>IF(_tag_month_day!H12="","",_tag_month_day!H12/100)</f>
        <v/>
      </c>
      <c r="AC16" s="193">
        <f t="shared" si="44"/>
        <v>1.59963432013121</v>
      </c>
      <c r="AD16" s="441" t="str">
        <f t="shared" si="45"/>
        <v/>
      </c>
      <c r="AE16" s="442" t="str">
        <f t="shared" si="46"/>
        <v/>
      </c>
      <c r="AF16" s="443">
        <v>1</v>
      </c>
      <c r="AG16" s="68" t="str">
        <f>IF(_duihao_month_day!A12="","",_duihao_month_day!A12)</f>
        <v/>
      </c>
      <c r="AH16" s="463">
        <f>IF(_gyk_month_day!B12="",AH15,_gyk_month_day!B12)</f>
        <v>820</v>
      </c>
      <c r="AI16" s="464" t="e">
        <f t="shared" si="71"/>
        <v>#VALUE!</v>
      </c>
      <c r="AJ16" s="102" t="str">
        <f>IF(_tag_month_day!I12="","",_tag_month_day!I12)</f>
        <v/>
      </c>
      <c r="AK16" s="465" t="str">
        <f>IF(_tzyy_month_day!A12="","",_tzyy_month_day!A12)</f>
        <v/>
      </c>
      <c r="AL16" s="465" t="str">
        <f>IF(_tzyy_month_day!B12="","",_tzyy_month_day!B12)</f>
        <v/>
      </c>
      <c r="AM16" s="465" t="str">
        <f>IF(_tzyy_month_day!C12="","",_tzyy_month_day!C12)</f>
        <v/>
      </c>
      <c r="AN16" s="466" t="str">
        <f>IF(_tag_month_day!CG12="","",_tag_month_day!CG12)</f>
        <v/>
      </c>
      <c r="AO16" s="466" t="str">
        <f>IF(_tag_month_day!CH12="","",_tag_month_day!CH12)</f>
        <v/>
      </c>
      <c r="AP16" s="486" t="e">
        <f t="shared" si="47"/>
        <v>#VALUE!</v>
      </c>
      <c r="AQ16" s="487" t="str">
        <f>IF(_tag_month_day!J12="","",_tag_month_day!J12/100)</f>
        <v/>
      </c>
      <c r="AR16" s="488">
        <f t="shared" si="48"/>
        <v>1.3</v>
      </c>
      <c r="AS16" s="489" t="e">
        <f t="shared" si="2"/>
        <v>#VALUE!</v>
      </c>
      <c r="AT16" s="489">
        <f t="shared" si="49"/>
        <v>0</v>
      </c>
      <c r="AU16" s="490" t="str">
        <f>IF(_tag_month_day!K12="","",_tag_month_day!K12)</f>
        <v/>
      </c>
      <c r="AV16" s="491" t="str">
        <f>IF(_tag_month_day!L12="","",_tag_month_day!L12/100)</f>
        <v/>
      </c>
      <c r="AW16" s="420">
        <f t="shared" si="88"/>
        <v>0</v>
      </c>
      <c r="AX16" s="420">
        <f t="shared" si="50"/>
        <v>0</v>
      </c>
      <c r="AY16" s="420" t="str">
        <f>IF(_tag_month_day!M12="","",_tag_month_day!M12/100)</f>
        <v/>
      </c>
      <c r="AZ16" s="420" t="str">
        <f>IF(_tag_month_day!N12="","",_tag_month_day!N12/100)</f>
        <v/>
      </c>
      <c r="BA16" s="420" t="str">
        <f>IF(_tag_month_day!O12="","",_tag_month_day!O12/100)</f>
        <v/>
      </c>
      <c r="BB16" s="496" t="str">
        <f>IF(_tag_month_day!P12="","",_tag_month_day!P12/100)</f>
        <v/>
      </c>
      <c r="BC16" s="496">
        <f t="shared" si="51"/>
        <v>0</v>
      </c>
      <c r="BD16" s="496" t="str">
        <f>IF(_tag_month_day!Q12="","",_tag_month_day!Q12/100)</f>
        <v/>
      </c>
      <c r="BE16" s="510" t="str">
        <f>IF(_tag_month_day!R12="","",_tag_month_day!R12/100)</f>
        <v/>
      </c>
      <c r="BF16" s="413" t="str">
        <f>IF(_tag_month_day!CC12="","",_tag_month_day!CC12/100)</f>
        <v/>
      </c>
      <c r="BG16" s="511" t="e">
        <f t="shared" si="3"/>
        <v>#VALUE!</v>
      </c>
      <c r="BH16" s="198">
        <f t="shared" si="4"/>
        <v>0</v>
      </c>
      <c r="BI16" s="512" t="e">
        <f>IF(CX16=0,BI15,(DK16*查询!$R$5+DL16*查询!$Q$5+DM16*查询!$N$5+DN16*查询!$O$5+DO16*查询!$P$5)*AF16/CX16)</f>
        <v>#VALUE!</v>
      </c>
      <c r="BJ16" s="512" t="e">
        <f>IF(CX16=0,BJ15,(DP16*查询!$S$5+DQ16*查询!$T$5+DR16*查询!$U$5)*AF16/CX16)</f>
        <v>#VALUE!</v>
      </c>
      <c r="BK16" s="512">
        <f t="shared" si="52"/>
        <v>1</v>
      </c>
      <c r="BL16" s="513" t="str">
        <f>IF(_cfyc_month_day!A12="","",_cfyc_month_day!A12)</f>
        <v/>
      </c>
      <c r="BM16" s="513" t="str">
        <f>IF(_cfyc_month_day!B12="","",_cfyc_month_day!B12)</f>
        <v/>
      </c>
      <c r="BN16" s="513" t="str">
        <f>IF(_cfyc_month_day!C12="","",_cfyc_month_day!C12)</f>
        <v/>
      </c>
      <c r="BO16" s="522" t="str">
        <f>IF(_cfyc_month_day!D12="","",_cfyc_month_day!D12)</f>
        <v/>
      </c>
      <c r="BP16" s="522" t="str">
        <f>IF(_cfyc_month_day!E12="","",_cfyc_month_day!E12)</f>
        <v/>
      </c>
      <c r="BQ16" s="522" t="str">
        <f>IF(_cfyc_month_day!F12="","",_cfyc_month_day!F12)</f>
        <v/>
      </c>
      <c r="BR16" s="513" t="str">
        <f>IF(_tag_month_day!T12="","",_tag_month_day!T12)</f>
        <v/>
      </c>
      <c r="BS16" s="513" t="str">
        <f>IF(_tag_month_day!U12="","",_tag_month_day!U12)</f>
        <v/>
      </c>
      <c r="BT16" s="523" t="str">
        <f t="shared" si="53"/>
        <v/>
      </c>
      <c r="BU16" s="223" t="str">
        <f>IF(_tag_month_day!V12="","",_tag_month_day!V12)</f>
        <v/>
      </c>
      <c r="BV16" s="206" t="str">
        <f>IF(_tag_month_day!W12="","",_tag_month_day!W12)</f>
        <v/>
      </c>
      <c r="BW16" s="540" t="str">
        <f>IF(_tag_month_day!X12="","",_tag_month_day!X12)</f>
        <v/>
      </c>
      <c r="BX16" s="540" t="str">
        <f>IF(_tag_month_day!Y12="","",_tag_month_day!Y12)</f>
        <v/>
      </c>
      <c r="BY16" s="541">
        <f ca="1" t="shared" si="54"/>
        <v>43617.5416666666</v>
      </c>
      <c r="BZ16" s="542"/>
      <c r="CA16" s="543" t="str">
        <f>IF(_jhy2_month_day!A12="","",_jhy2_month_day!A12)</f>
        <v/>
      </c>
      <c r="CB16" s="464" t="str">
        <f>IF(_jhy2_month_day!B12="","",_jhy2_month_day!B12)</f>
        <v/>
      </c>
      <c r="CC16" s="464" t="str">
        <f>IF(_jhy2_month_day!C12="","",_jhy2_month_day!C12)</f>
        <v/>
      </c>
      <c r="CD16" s="464" t="str">
        <f>IF(_jhy2_month_day!D12="","",_jhy2_month_day!D12)</f>
        <v/>
      </c>
      <c r="CE16" s="464" t="str">
        <f>IF(_jhy2_month_day!E12="","",_jhy2_month_day!E12)</f>
        <v/>
      </c>
      <c r="CF16" s="464" t="str">
        <f>IF(_jhy2_month_day!F12="","",_jhy2_month_day!F12)</f>
        <v/>
      </c>
      <c r="CG16" s="464" t="str">
        <f>IF(_jhy2_month_day!G12="","",_jhy2_month_day!G12)</f>
        <v/>
      </c>
      <c r="CH16" s="464" t="str">
        <f>IF(_jhy2_month_day!H12="","",_jhy2_month_day!H12)</f>
        <v/>
      </c>
      <c r="CI16" s="464" t="str">
        <f>IF(_jhy2_month_day!I12="","",_jhy2_month_day!I12)</f>
        <v/>
      </c>
      <c r="CJ16" s="464" t="str">
        <f>IF(_jhy2_month_day!J12="","",_jhy2_month_day!J12)</f>
        <v/>
      </c>
      <c r="CK16" s="464" t="str">
        <f>IF(_jhy2_month_day!K12="","",_jhy2_month_day!K12)</f>
        <v/>
      </c>
      <c r="CL16" s="562" t="str">
        <f>IF(_jhy2_month_day!L12="","",_jhy2_month_day!L12)</f>
        <v/>
      </c>
      <c r="CM16" s="562" t="str">
        <f>IF(_jhy2_month_day!M12="","",_jhy2_month_day!M12)</f>
        <v/>
      </c>
      <c r="CN16" s="562" t="str">
        <f>IF(_jhy2_month_day!N12="","",_jhy2_month_day!N12)</f>
        <v/>
      </c>
      <c r="CO16" s="562" t="str">
        <f>IF(_jhy2_month_day!O12="","",_jhy2_month_day!O12)</f>
        <v/>
      </c>
      <c r="CP16" s="562" t="str">
        <f>IF(_jhy2_month_day!P12="","",_jhy2_month_day!P12)</f>
        <v/>
      </c>
      <c r="CQ16" s="562" t="str">
        <f>IF(_jhy2_month_day!Q12="","",_jhy2_month_day!Q12)</f>
        <v/>
      </c>
      <c r="CR16" s="563" t="str">
        <f>IF(_jhy2_month_day!R12="","",_jhy2_month_day!R12)</f>
        <v/>
      </c>
      <c r="CS16" s="576" t="str">
        <f>IF(_jhy2_month_day!S12="","",_jhy2_month_day!S12)</f>
        <v/>
      </c>
      <c r="CT16" s="562" t="str">
        <f>IF(_jhy2_month_day!T12="","",_jhy2_month_day!T12)</f>
        <v/>
      </c>
      <c r="CU16" s="577" t="e">
        <f t="shared" si="5"/>
        <v>#VALUE!</v>
      </c>
      <c r="CV16" s="198" t="e">
        <f t="shared" si="6"/>
        <v>#VALUE!</v>
      </c>
      <c r="CW16" s="192" t="e">
        <f t="shared" si="7"/>
        <v>#VALUE!</v>
      </c>
      <c r="CX16" s="192" t="e">
        <f t="shared" si="8"/>
        <v>#VALUE!</v>
      </c>
      <c r="CY16" s="202" t="e">
        <f t="shared" si="9"/>
        <v>#VALUE!</v>
      </c>
      <c r="CZ16" s="192" t="e">
        <f t="shared" ref="CZ16:DI16" si="119">$AJ16*EF16</f>
        <v>#VALUE!</v>
      </c>
      <c r="DA16" s="192" t="e">
        <f t="shared" si="119"/>
        <v>#VALUE!</v>
      </c>
      <c r="DB16" s="192" t="e">
        <f t="shared" si="119"/>
        <v>#VALUE!</v>
      </c>
      <c r="DC16" s="192" t="e">
        <f t="shared" si="119"/>
        <v>#VALUE!</v>
      </c>
      <c r="DD16" s="192" t="e">
        <f t="shared" si="119"/>
        <v>#VALUE!</v>
      </c>
      <c r="DE16" s="192" t="e">
        <f t="shared" si="119"/>
        <v>#VALUE!</v>
      </c>
      <c r="DF16" s="192" t="e">
        <f t="shared" si="119"/>
        <v>#VALUE!</v>
      </c>
      <c r="DG16" s="192" t="e">
        <f t="shared" si="119"/>
        <v>#VALUE!</v>
      </c>
      <c r="DH16" s="192" t="e">
        <f t="shared" si="119"/>
        <v>#VALUE!</v>
      </c>
      <c r="DI16" s="192" t="e">
        <f t="shared" si="119"/>
        <v>#VALUE!</v>
      </c>
      <c r="DJ16" s="192" t="e">
        <f t="shared" si="11"/>
        <v>#VALUE!</v>
      </c>
      <c r="DK16" s="192" t="e">
        <f t="shared" si="12"/>
        <v>#VALUE!</v>
      </c>
      <c r="DL16" s="192" t="e">
        <f t="shared" si="13"/>
        <v>#VALUE!</v>
      </c>
      <c r="DM16" s="192" t="e">
        <f t="shared" si="14"/>
        <v>#VALUE!</v>
      </c>
      <c r="DN16" s="192" t="e">
        <f t="shared" si="15"/>
        <v>#VALUE!</v>
      </c>
      <c r="DO16" s="192" t="e">
        <f t="shared" si="16"/>
        <v>#VALUE!</v>
      </c>
      <c r="DP16" s="192" t="e">
        <f t="shared" si="17"/>
        <v>#VALUE!</v>
      </c>
      <c r="DQ16" s="192" t="e">
        <f t="shared" si="18"/>
        <v>#VALUE!</v>
      </c>
      <c r="DR16" s="192" t="e">
        <f t="shared" si="19"/>
        <v>#VALUE!</v>
      </c>
      <c r="DS16" s="192" t="e">
        <f t="shared" si="20"/>
        <v>#VALUE!</v>
      </c>
      <c r="DT16" s="192" t="e">
        <f t="shared" si="21"/>
        <v>#VALUE!</v>
      </c>
      <c r="DU16" s="192" t="e">
        <f t="shared" si="22"/>
        <v>#VALUE!</v>
      </c>
      <c r="DV16" s="198" t="e">
        <f t="shared" si="23"/>
        <v>#VALUE!</v>
      </c>
      <c r="DW16" s="198" t="e">
        <f t="shared" si="24"/>
        <v>#DIV/0!</v>
      </c>
      <c r="DX16" s="198" t="e">
        <f t="shared" si="25"/>
        <v>#DIV/0!</v>
      </c>
      <c r="DY16" s="198" t="e">
        <f t="shared" si="26"/>
        <v>#VALUE!</v>
      </c>
      <c r="DZ16" s="198" t="e">
        <f t="shared" si="27"/>
        <v>#VALUE!</v>
      </c>
      <c r="EA16" s="198" t="e">
        <f t="shared" si="28"/>
        <v>#VALUE!</v>
      </c>
      <c r="EB16" s="198" t="e">
        <f t="shared" si="29"/>
        <v>#VALUE!</v>
      </c>
      <c r="EC16" s="198" t="e">
        <f t="shared" si="30"/>
        <v>#DIV/0!</v>
      </c>
      <c r="ED16" s="198" t="e">
        <f t="shared" si="31"/>
        <v>#VALUE!</v>
      </c>
      <c r="EE16" s="198" t="e">
        <f t="shared" si="32"/>
        <v>#VALUE!</v>
      </c>
      <c r="EF16" s="198" t="e">
        <f t="shared" ref="EF16:EO16" si="120">DV16/SUM($DV16:$EE16)</f>
        <v>#VALUE!</v>
      </c>
      <c r="EG16" s="198" t="e">
        <f t="shared" si="120"/>
        <v>#DIV/0!</v>
      </c>
      <c r="EH16" s="198" t="e">
        <f t="shared" si="120"/>
        <v>#DIV/0!</v>
      </c>
      <c r="EI16" s="198" t="e">
        <f t="shared" si="120"/>
        <v>#VALUE!</v>
      </c>
      <c r="EJ16" s="198" t="e">
        <f t="shared" si="120"/>
        <v>#VALUE!</v>
      </c>
      <c r="EK16" s="198" t="e">
        <f t="shared" si="120"/>
        <v>#VALUE!</v>
      </c>
      <c r="EL16" s="198" t="e">
        <f t="shared" si="120"/>
        <v>#VALUE!</v>
      </c>
      <c r="EM16" s="198" t="e">
        <f t="shared" si="120"/>
        <v>#DIV/0!</v>
      </c>
      <c r="EN16" s="198" t="e">
        <f t="shared" si="120"/>
        <v>#VALUE!</v>
      </c>
      <c r="EO16" s="198" t="e">
        <f t="shared" si="120"/>
        <v>#VALUE!</v>
      </c>
      <c r="EP16" s="511">
        <f t="shared" ref="EP16:EW16" si="121">EP15</f>
        <v>0.08</v>
      </c>
      <c r="EQ16" s="511">
        <f t="shared" si="121"/>
        <v>0.015</v>
      </c>
      <c r="ER16" s="511">
        <f t="shared" si="121"/>
        <v>0.015</v>
      </c>
      <c r="ES16" s="511">
        <f t="shared" si="121"/>
        <v>0.015</v>
      </c>
      <c r="ET16" s="511">
        <f t="shared" si="121"/>
        <v>0.015</v>
      </c>
      <c r="EU16" s="511">
        <f t="shared" si="121"/>
        <v>0.09</v>
      </c>
      <c r="EV16" s="511">
        <f t="shared" si="121"/>
        <v>0.09</v>
      </c>
      <c r="EW16" s="511">
        <f t="shared" si="121"/>
        <v>0.09</v>
      </c>
      <c r="EX16" s="420" t="str">
        <f>IF(_tag_month_day!AS12="","",_tag_month_day!AS12/100)</f>
        <v/>
      </c>
      <c r="EY16" s="420" t="str">
        <f>IF(_tag_month_day!AT12="","",_tag_month_day!AT12/100)</f>
        <v/>
      </c>
      <c r="EZ16" s="420" t="str">
        <f>IF(_tag_month_day!AU12="","",_tag_month_day!AU12/100)</f>
        <v/>
      </c>
      <c r="FA16" s="420" t="str">
        <f>IF(_tag_month_day!AV12="","",_tag_month_day!AV12/100)</f>
        <v/>
      </c>
      <c r="FB16" s="420" t="str">
        <f>IF(_tag_month_day!AW12="","",_tag_month_day!AW12/100)</f>
        <v/>
      </c>
      <c r="FC16" s="420" t="str">
        <f>IF(_tag_month_day!AX12="","",_tag_month_day!AX12/100)</f>
        <v/>
      </c>
      <c r="FD16" s="510">
        <f t="shared" si="58"/>
        <v>0.33</v>
      </c>
      <c r="FE16" s="510">
        <f t="shared" si="59"/>
        <v>0.19</v>
      </c>
      <c r="FF16" s="510">
        <f t="shared" si="60"/>
        <v>0.003</v>
      </c>
      <c r="FG16" s="510">
        <f t="shared" si="61"/>
        <v>0</v>
      </c>
      <c r="FH16" s="603">
        <f t="shared" si="62"/>
        <v>0.0001</v>
      </c>
      <c r="FI16" s="510">
        <f t="shared" ref="FI16:FR16" si="122">FI15</f>
        <v>0.41</v>
      </c>
      <c r="FJ16" s="510">
        <f t="shared" si="122"/>
        <v>0.11</v>
      </c>
      <c r="FK16" s="510">
        <f t="shared" si="122"/>
        <v>0.015</v>
      </c>
      <c r="FL16" s="510">
        <f t="shared" si="122"/>
        <v>0</v>
      </c>
      <c r="FM16" s="603">
        <f t="shared" si="122"/>
        <v>0.0001</v>
      </c>
      <c r="FN16" s="510" t="str">
        <f>IF(_tag_month_day!AY12="","",_tag_month_day!AY12/100)</f>
        <v/>
      </c>
      <c r="FO16" s="510" t="str">
        <f>IF(_tag_month_day!AZ12="","",_tag_month_day!AZ12/100)</f>
        <v/>
      </c>
      <c r="FP16" s="510" t="str">
        <f>IF(_tag_month_day!BA12="","",_tag_month_day!BA12/100)</f>
        <v/>
      </c>
      <c r="FQ16" s="510" t="str">
        <f>IF(_tag_month_day!BB12="","",_tag_month_day!BB12/100)</f>
        <v/>
      </c>
      <c r="FR16" s="603" t="str">
        <f>IF(_tag_month_day!BC12="","",_tag_month_day!BC12/100)</f>
        <v/>
      </c>
      <c r="FS16" s="510" t="str">
        <f>IF(_tag_month_day!BD12="","",_tag_month_day!BD12/100)</f>
        <v/>
      </c>
      <c r="FT16" s="510" t="str">
        <f>IF(_tag_month_day!BE12="","",_tag_month_day!BE12/100)</f>
        <v/>
      </c>
      <c r="FU16" s="510" t="str">
        <f>IF(_tag_month_day!BF12="","",_tag_month_day!BF12/100)</f>
        <v/>
      </c>
      <c r="FV16" s="510" t="str">
        <f>IF(_tag_month_day!BG12="","",_tag_month_day!BG12/100)</f>
        <v/>
      </c>
      <c r="FW16" s="603" t="str">
        <f>IF(_tag_month_day!BH12="","",_tag_month_day!BH12/100)</f>
        <v/>
      </c>
      <c r="FX16" s="510" t="str">
        <f>IF(_tag_month_day!BI12="","",_tag_month_day!BI12/100)</f>
        <v/>
      </c>
      <c r="FY16" s="510" t="str">
        <f>IF(_tag_month_day!BJ12="","",_tag_month_day!BJ12/100)</f>
        <v/>
      </c>
      <c r="FZ16" s="605" t="str">
        <f>IF(_tag_month_day!BK12="","",_tag_month_day!BK12/100)</f>
        <v/>
      </c>
      <c r="GA16" s="510" t="str">
        <f>IF(_tag_month_day!BL12="","",_tag_month_day!BL12/100)</f>
        <v/>
      </c>
      <c r="GB16" s="603" t="str">
        <f>IF(_tag_month_day!BM12="","",_tag_month_day!BM12/100)</f>
        <v/>
      </c>
      <c r="GC16" s="420" t="str">
        <f>IF(_tag_month_day!BN12="","",_tag_month_day!BN12/100)</f>
        <v/>
      </c>
      <c r="GD16" s="420" t="str">
        <f>IF(_tag_month_day!BO12="","",_tag_month_day!BO12/100)</f>
        <v/>
      </c>
      <c r="GE16" s="420" t="str">
        <f>IF(_tag_month_day!BP12="","",_tag_month_day!BP12/100)</f>
        <v/>
      </c>
      <c r="GF16" s="420" t="str">
        <f>IF(_tag_month_day!BQ12="","",_tag_month_day!BQ12/100)</f>
        <v/>
      </c>
      <c r="GG16" s="420" t="str">
        <f>IF(_tag_month_day!BR12="","",_tag_month_day!BR12/100)</f>
        <v/>
      </c>
      <c r="GH16" s="420" t="str">
        <f>IF(_tag_month_day!BS12="","",_tag_month_day!BS12/100)</f>
        <v/>
      </c>
      <c r="GI16" s="603" t="str">
        <f>IF(_tag_month_day!BT12="","",_tag_month_day!BT12/100)</f>
        <v/>
      </c>
      <c r="GJ16" s="612" t="str">
        <f>IF(_tag_month_day!BU12="","",_tag_month_day!BU12/100)</f>
        <v/>
      </c>
      <c r="GK16" s="620" t="str">
        <f>IF(_tag_month_day!BV12="",IF(_rlcf_month_day!A$2="","",_rlcf_month_day!A$2/100),_tag_month_day!BV12/100)</f>
        <v/>
      </c>
      <c r="GL16" s="620" t="str">
        <f>IF(_tag_month_day!BW12="",IF(_rlcf_month_day!B$2="","",_rlcf_month_day!B$2/100),_tag_month_day!BW12/100)</f>
        <v/>
      </c>
      <c r="GM16" s="621" t="str">
        <f>IF(_tag_month_day!BX12="",IF(_rlcf_month_day!C$2="","",_rlcf_month_day!C$2/100),_tag_month_day!BX12/100)</f>
        <v/>
      </c>
      <c r="GN16" s="620" t="str">
        <f>IF(_tag_month_day!BV12="",IF(_rlcf_month_day!A$2="","",_rlcf_month_day!A$2/100),_tag_month_day!BV12/100)</f>
        <v/>
      </c>
      <c r="GO16" s="620" t="str">
        <f>IF(_tag_month_day!BW12="",IF(_rlcf_month_day!B$2="","",_rlcf_month_day!B$2/100),_tag_month_day!BW12/100)</f>
        <v/>
      </c>
      <c r="GP16" s="620" t="str">
        <f>IF(_tag_month_day!CD12="",IF(_rlcf_month_day!E$2="","",_rlcf_month_day!E$2/100),_tag_month_day!CD12/100)</f>
        <v/>
      </c>
      <c r="GQ16" s="620" t="str">
        <f>IF(_tag_month_day!CE12="",IF(_rlcf_month_day!F$2="","",_rlcf_month_day!F$2/100),_tag_month_day!CE12/100)</f>
        <v/>
      </c>
      <c r="GR16" s="621" t="str">
        <f>IF(_tag_month_day!CF12="",IF(_rlcf_month_day!G$2="","",_rlcf_month_day!G$2/100),_tag_month_day!CF12/100)</f>
        <v/>
      </c>
      <c r="GS16" s="626">
        <f t="shared" ref="GS16:HH16" si="123">GS15</f>
        <v>0.953</v>
      </c>
      <c r="GT16" s="626">
        <f t="shared" si="123"/>
        <v>0.55</v>
      </c>
      <c r="GU16" s="626">
        <f t="shared" si="123"/>
        <v>0.55</v>
      </c>
      <c r="GV16" s="626">
        <f t="shared" si="123"/>
        <v>0.55</v>
      </c>
      <c r="GW16" s="626">
        <f t="shared" si="123"/>
        <v>0.5</v>
      </c>
      <c r="GX16" s="626">
        <f t="shared" si="123"/>
        <v>0.935</v>
      </c>
      <c r="GY16" s="626">
        <f t="shared" si="123"/>
        <v>0.15</v>
      </c>
      <c r="GZ16" s="626">
        <f t="shared" si="123"/>
        <v>1</v>
      </c>
      <c r="HA16" s="632">
        <f t="shared" si="123"/>
        <v>0.047</v>
      </c>
      <c r="HB16" s="632">
        <f t="shared" si="123"/>
        <v>0.45</v>
      </c>
      <c r="HC16" s="632">
        <f t="shared" si="123"/>
        <v>0.45</v>
      </c>
      <c r="HD16" s="632">
        <f t="shared" si="123"/>
        <v>0.45</v>
      </c>
      <c r="HE16" s="632">
        <f t="shared" si="123"/>
        <v>0.5</v>
      </c>
      <c r="HF16" s="632">
        <f t="shared" si="123"/>
        <v>0.065</v>
      </c>
      <c r="HG16" s="632">
        <f t="shared" si="123"/>
        <v>0.85</v>
      </c>
      <c r="HH16" s="632">
        <f t="shared" si="123"/>
        <v>0</v>
      </c>
      <c r="HI16" s="68">
        <f t="shared" si="34"/>
        <v>0</v>
      </c>
      <c r="HJ16" s="68" t="e">
        <f t="shared" si="64"/>
        <v>#VALUE!</v>
      </c>
      <c r="HK16" s="202">
        <f t="shared" si="65"/>
        <v>0.85</v>
      </c>
      <c r="HL16" s="464">
        <f t="shared" si="66"/>
        <v>550000</v>
      </c>
      <c r="HM16" s="464">
        <f t="shared" si="67"/>
        <v>480000</v>
      </c>
      <c r="HN16" s="192" t="e">
        <f t="shared" si="35"/>
        <v>#VALUE!</v>
      </c>
      <c r="HO16" s="192" t="e">
        <f>HN16*HK16*$HO$2/HL16*1000000</f>
        <v>#VALUE!</v>
      </c>
      <c r="HP16" s="192" t="e">
        <f>HN16*HK16*$HP$2/HM16*1000000</f>
        <v>#VALUE!</v>
      </c>
    </row>
    <row r="17" customFormat="1" spans="1:224">
      <c r="A17" s="381">
        <v>12</v>
      </c>
      <c r="B17" s="54">
        <f ca="1" t="shared" si="68"/>
        <v>43617</v>
      </c>
      <c r="C17" s="57">
        <f t="shared" si="69"/>
        <v>0.0416666666666667</v>
      </c>
      <c r="D17" s="68" t="str">
        <f ca="1" t="shared" si="36"/>
        <v>白班</v>
      </c>
      <c r="E17" s="68" t="str">
        <f ca="1" t="shared" si="37"/>
        <v>丙</v>
      </c>
      <c r="F17" s="68">
        <f ca="1">SUMPRODUCT((成本日报!$A$3:$A$95=计划!B17)*(成本日报!$B$3:$B$95=计划!$D17),成本日报!$C$3:$C$95)</f>
        <v>3</v>
      </c>
      <c r="G17" s="382">
        <f ca="1" t="shared" si="70"/>
        <v>43617.4583333333</v>
      </c>
      <c r="H17" s="382">
        <f ca="1" t="shared" si="38"/>
        <v>43617.4652777778</v>
      </c>
      <c r="I17" s="382">
        <f ca="1" t="shared" si="39"/>
        <v>43617.4708333333</v>
      </c>
      <c r="J17" s="382">
        <f ca="1" t="shared" si="40"/>
        <v>43617.5</v>
      </c>
      <c r="K17" s="382">
        <f ca="1" t="shared" si="41"/>
        <v>43617.5625</v>
      </c>
      <c r="L17" s="382">
        <f ca="1" t="shared" si="42"/>
        <v>43617.5833333333</v>
      </c>
      <c r="M17" s="398" t="str">
        <f>IF(_tag_month_day!A13="","",_tag_month_day!A13)</f>
        <v/>
      </c>
      <c r="N17" s="398" t="str">
        <f>IF(_tag_month_day!B13="","",_tag_month_day!B13)</f>
        <v/>
      </c>
      <c r="O17" s="399" t="e">
        <f t="shared" si="43"/>
        <v>#VALUE!</v>
      </c>
      <c r="P17" s="398" t="str">
        <f>IF(_tag_month_day!C13="","",_tag_month_day!C13)</f>
        <v/>
      </c>
      <c r="Q17" s="398" t="str">
        <f>IF(_tag_month_day!D13="","",_tag_month_day!D13)</f>
        <v/>
      </c>
      <c r="R17" s="416">
        <f>IF(_tag_month_day!CB13="",R16,_tag_month_day!CB13/100)</f>
        <v>0.07</v>
      </c>
      <c r="S17" s="417" t="str">
        <f>IF(_tag_month_day!E13="","",_tag_month_day!E13)</f>
        <v/>
      </c>
      <c r="T17" s="417" t="str">
        <f>IF(_tag_month_day!F13="","",_tag_month_day!F13)</f>
        <v/>
      </c>
      <c r="U17" s="418" t="e">
        <f t="shared" si="0"/>
        <v>#VALUE!</v>
      </c>
      <c r="V17" s="53" t="e">
        <f t="shared" si="1"/>
        <v>#VALUE!</v>
      </c>
      <c r="W17" s="419" t="str">
        <f>IF(_jhy_month_day!A13="","",_jhy_month_day!A13)</f>
        <v/>
      </c>
      <c r="X17" s="420" t="str">
        <f>IF(_jhy_month_day!B13="","",_jhy_month_day!B13/100)</f>
        <v/>
      </c>
      <c r="Y17" s="420" t="str">
        <f>IF(_jhy_month_day!C13="","",_jhy_month_day!C13/100)</f>
        <v/>
      </c>
      <c r="Z17" s="439">
        <f t="shared" si="87"/>
        <v>3</v>
      </c>
      <c r="AA17" s="440" t="str">
        <f>IF(_tag_month_day!G13="","",_tag_month_day!G13/100)</f>
        <v/>
      </c>
      <c r="AB17" s="440" t="str">
        <f>IF(_tag_month_day!H13="","",_tag_month_day!H13/100)</f>
        <v/>
      </c>
      <c r="AC17" s="193">
        <f t="shared" si="44"/>
        <v>1.59963432013121</v>
      </c>
      <c r="AD17" s="441" t="str">
        <f t="shared" si="45"/>
        <v/>
      </c>
      <c r="AE17" s="442" t="str">
        <f t="shared" si="46"/>
        <v/>
      </c>
      <c r="AF17" s="443">
        <v>1</v>
      </c>
      <c r="AG17" s="68" t="str">
        <f>IF(_duihao_month_day!A13="","",_duihao_month_day!A13)</f>
        <v/>
      </c>
      <c r="AH17" s="463">
        <f>IF(_gyk_month_day!B13="",AH16,_gyk_month_day!B13)</f>
        <v>820</v>
      </c>
      <c r="AI17" s="464" t="e">
        <f t="shared" si="71"/>
        <v>#VALUE!</v>
      </c>
      <c r="AJ17" s="102" t="str">
        <f>IF(_tag_month_day!I13="","",_tag_month_day!I13)</f>
        <v/>
      </c>
      <c r="AK17" s="465" t="str">
        <f>IF(_tzyy_month_day!A13="","",_tzyy_month_day!A13)</f>
        <v/>
      </c>
      <c r="AL17" s="465" t="str">
        <f>IF(_tzyy_month_day!B13="","",_tzyy_month_day!B13)</f>
        <v/>
      </c>
      <c r="AM17" s="465" t="str">
        <f>IF(_tzyy_month_day!C13="","",_tzyy_month_day!C13)</f>
        <v/>
      </c>
      <c r="AN17" s="466" t="str">
        <f>IF(_tag_month_day!CG13="","",_tag_month_day!CG13)</f>
        <v/>
      </c>
      <c r="AO17" s="466" t="str">
        <f>IF(_tag_month_day!CH13="","",_tag_month_day!CH13)</f>
        <v/>
      </c>
      <c r="AP17" s="486" t="e">
        <f t="shared" si="47"/>
        <v>#VALUE!</v>
      </c>
      <c r="AQ17" s="487" t="str">
        <f>IF(_tag_month_day!J13="","",_tag_month_day!J13/100)</f>
        <v/>
      </c>
      <c r="AR17" s="488">
        <f t="shared" si="48"/>
        <v>1.3</v>
      </c>
      <c r="AS17" s="489" t="e">
        <f t="shared" si="2"/>
        <v>#VALUE!</v>
      </c>
      <c r="AT17" s="489">
        <f t="shared" si="49"/>
        <v>0</v>
      </c>
      <c r="AU17" s="490" t="str">
        <f>IF(_tag_month_day!K13="","",_tag_month_day!K13)</f>
        <v/>
      </c>
      <c r="AV17" s="491" t="str">
        <f>IF(_tag_month_day!L13="","",_tag_month_day!L13/100)</f>
        <v/>
      </c>
      <c r="AW17" s="420">
        <f t="shared" si="88"/>
        <v>0</v>
      </c>
      <c r="AX17" s="420">
        <f t="shared" si="50"/>
        <v>0</v>
      </c>
      <c r="AY17" s="420" t="str">
        <f>IF(_tag_month_day!M13="","",_tag_month_day!M13/100)</f>
        <v/>
      </c>
      <c r="AZ17" s="420" t="str">
        <f>IF(_tag_month_day!N13="","",_tag_month_day!N13/100)</f>
        <v/>
      </c>
      <c r="BA17" s="420" t="str">
        <f>IF(_tag_month_day!O13="","",_tag_month_day!O13/100)</f>
        <v/>
      </c>
      <c r="BB17" s="496" t="str">
        <f>IF(_tag_month_day!P13="","",_tag_month_day!P13/100)</f>
        <v/>
      </c>
      <c r="BC17" s="496">
        <f t="shared" si="51"/>
        <v>0</v>
      </c>
      <c r="BD17" s="496" t="str">
        <f>IF(_tag_month_day!Q13="","",_tag_month_day!Q13/100)</f>
        <v/>
      </c>
      <c r="BE17" s="510" t="str">
        <f>IF(_tag_month_day!R13="","",_tag_month_day!R13/100)</f>
        <v/>
      </c>
      <c r="BF17" s="413" t="str">
        <f>IF(_tag_month_day!CC13="","",_tag_month_day!CC13/100)</f>
        <v/>
      </c>
      <c r="BG17" s="511" t="e">
        <f t="shared" si="3"/>
        <v>#VALUE!</v>
      </c>
      <c r="BH17" s="198">
        <f t="shared" si="4"/>
        <v>0</v>
      </c>
      <c r="BI17" s="512" t="e">
        <f>IF(CX17=0,BI16,(DK17*查询!$R$5+DL17*查询!$Q$5+DM17*查询!$N$5+DN17*查询!$O$5+DO17*查询!$P$5)*AF17/CX17)</f>
        <v>#VALUE!</v>
      </c>
      <c r="BJ17" s="512" t="e">
        <f>IF(CX17=0,BJ16,(DP17*查询!$S$5+DQ17*查询!$T$5+DR17*查询!$U$5)*AF17/CX17)</f>
        <v>#VALUE!</v>
      </c>
      <c r="BK17" s="512">
        <f t="shared" si="52"/>
        <v>1</v>
      </c>
      <c r="BL17" s="513" t="str">
        <f>IF(_cfyc_month_day!A13="","",_cfyc_month_day!A13)</f>
        <v/>
      </c>
      <c r="BM17" s="513" t="str">
        <f>IF(_cfyc_month_day!B13="","",_cfyc_month_day!B13)</f>
        <v/>
      </c>
      <c r="BN17" s="513" t="str">
        <f>IF(_cfyc_month_day!C13="","",_cfyc_month_day!C13)</f>
        <v/>
      </c>
      <c r="BO17" s="522" t="str">
        <f>IF(_cfyc_month_day!D13="","",_cfyc_month_day!D13)</f>
        <v/>
      </c>
      <c r="BP17" s="522" t="str">
        <f>IF(_cfyc_month_day!E13="","",_cfyc_month_day!E13)</f>
        <v/>
      </c>
      <c r="BQ17" s="522" t="str">
        <f>IF(_cfyc_month_day!F13="","",_cfyc_month_day!F13)</f>
        <v/>
      </c>
      <c r="BR17" s="513" t="str">
        <f>IF(_tag_month_day!T13="","",_tag_month_day!T13)</f>
        <v/>
      </c>
      <c r="BS17" s="513" t="str">
        <f>IF(_tag_month_day!U13="","",_tag_month_day!U13)</f>
        <v/>
      </c>
      <c r="BT17" s="523" t="str">
        <f t="shared" si="53"/>
        <v/>
      </c>
      <c r="BU17" s="223" t="str">
        <f>IF(_tag_month_day!V13="","",_tag_month_day!V13)</f>
        <v/>
      </c>
      <c r="BV17" s="206" t="str">
        <f>IF(_tag_month_day!W13="","",_tag_month_day!W13)</f>
        <v/>
      </c>
      <c r="BW17" s="540" t="str">
        <f>IF(_tag_month_day!X13="","",_tag_month_day!X13)</f>
        <v/>
      </c>
      <c r="BX17" s="540" t="str">
        <f>IF(_tag_month_day!Y13="","",_tag_month_day!Y13)</f>
        <v/>
      </c>
      <c r="BY17" s="541">
        <f ca="1" t="shared" si="54"/>
        <v>43617.5833333333</v>
      </c>
      <c r="BZ17" s="542" t="s">
        <v>215</v>
      </c>
      <c r="CA17" s="543" t="str">
        <f>IF(_jhy2_month_day!A13="","",_jhy2_month_day!A13)</f>
        <v/>
      </c>
      <c r="CB17" s="464" t="str">
        <f>IF(_jhy2_month_day!B13="","",_jhy2_month_day!B13)</f>
        <v/>
      </c>
      <c r="CC17" s="464" t="str">
        <f>IF(_jhy2_month_day!C13="","",_jhy2_month_day!C13)</f>
        <v/>
      </c>
      <c r="CD17" s="464" t="str">
        <f>IF(_jhy2_month_day!D13="","",_jhy2_month_day!D13)</f>
        <v/>
      </c>
      <c r="CE17" s="464" t="str">
        <f>IF(_jhy2_month_day!E13="","",_jhy2_month_day!E13)</f>
        <v/>
      </c>
      <c r="CF17" s="464" t="str">
        <f>IF(_jhy2_month_day!F13="","",_jhy2_month_day!F13)</f>
        <v/>
      </c>
      <c r="CG17" s="464" t="str">
        <f>IF(_jhy2_month_day!G13="","",_jhy2_month_day!G13)</f>
        <v/>
      </c>
      <c r="CH17" s="464" t="str">
        <f>IF(_jhy2_month_day!H13="","",_jhy2_month_day!H13)</f>
        <v/>
      </c>
      <c r="CI17" s="464" t="str">
        <f>IF(_jhy2_month_day!I13="","",_jhy2_month_day!I13)</f>
        <v/>
      </c>
      <c r="CJ17" s="464" t="str">
        <f>IF(_jhy2_month_day!J13="","",_jhy2_month_day!J13)</f>
        <v/>
      </c>
      <c r="CK17" s="464" t="str">
        <f>IF(_jhy2_month_day!K13="","",_jhy2_month_day!K13)</f>
        <v/>
      </c>
      <c r="CL17" s="562" t="str">
        <f>IF(_jhy2_month_day!L13="","",_jhy2_month_day!L13)</f>
        <v/>
      </c>
      <c r="CM17" s="562" t="str">
        <f>IF(_jhy2_month_day!M13="","",_jhy2_month_day!M13)</f>
        <v/>
      </c>
      <c r="CN17" s="562" t="str">
        <f>IF(_jhy2_month_day!N13="","",_jhy2_month_day!N13)</f>
        <v/>
      </c>
      <c r="CO17" s="562" t="str">
        <f>IF(_jhy2_month_day!O13="","",_jhy2_month_day!O13)</f>
        <v/>
      </c>
      <c r="CP17" s="562" t="str">
        <f>IF(_jhy2_month_day!P13="","",_jhy2_month_day!P13)</f>
        <v/>
      </c>
      <c r="CQ17" s="562" t="str">
        <f>IF(_jhy2_month_day!Q13="","",_jhy2_month_day!Q13)</f>
        <v/>
      </c>
      <c r="CR17" s="563" t="str">
        <f>IF(_jhy2_month_day!R13="","",_jhy2_month_day!R13)</f>
        <v/>
      </c>
      <c r="CS17" s="576" t="str">
        <f>IF(_jhy2_month_day!S13="","",_jhy2_month_day!S13)</f>
        <v/>
      </c>
      <c r="CT17" s="562" t="str">
        <f>IF(_jhy2_month_day!T13="","",_jhy2_month_day!T13)</f>
        <v/>
      </c>
      <c r="CU17" s="577" t="e">
        <f t="shared" si="5"/>
        <v>#VALUE!</v>
      </c>
      <c r="CV17" s="198" t="e">
        <f t="shared" si="6"/>
        <v>#VALUE!</v>
      </c>
      <c r="CW17" s="192" t="e">
        <f t="shared" si="7"/>
        <v>#VALUE!</v>
      </c>
      <c r="CX17" s="192" t="e">
        <f t="shared" si="8"/>
        <v>#VALUE!</v>
      </c>
      <c r="CY17" s="202" t="e">
        <f t="shared" si="9"/>
        <v>#VALUE!</v>
      </c>
      <c r="CZ17" s="192" t="e">
        <f t="shared" ref="CZ17:DI17" si="124">$AJ17*EF17</f>
        <v>#VALUE!</v>
      </c>
      <c r="DA17" s="192" t="e">
        <f t="shared" si="124"/>
        <v>#VALUE!</v>
      </c>
      <c r="DB17" s="192" t="e">
        <f t="shared" si="124"/>
        <v>#VALUE!</v>
      </c>
      <c r="DC17" s="192" t="e">
        <f t="shared" si="124"/>
        <v>#VALUE!</v>
      </c>
      <c r="DD17" s="192" t="e">
        <f t="shared" si="124"/>
        <v>#VALUE!</v>
      </c>
      <c r="DE17" s="192" t="e">
        <f t="shared" si="124"/>
        <v>#VALUE!</v>
      </c>
      <c r="DF17" s="192" t="e">
        <f t="shared" si="124"/>
        <v>#VALUE!</v>
      </c>
      <c r="DG17" s="192" t="e">
        <f t="shared" si="124"/>
        <v>#VALUE!</v>
      </c>
      <c r="DH17" s="192" t="e">
        <f t="shared" si="124"/>
        <v>#VALUE!</v>
      </c>
      <c r="DI17" s="192" t="e">
        <f t="shared" si="124"/>
        <v>#VALUE!</v>
      </c>
      <c r="DJ17" s="192" t="e">
        <f t="shared" si="11"/>
        <v>#VALUE!</v>
      </c>
      <c r="DK17" s="192" t="e">
        <f t="shared" si="12"/>
        <v>#VALUE!</v>
      </c>
      <c r="DL17" s="192" t="e">
        <f t="shared" si="13"/>
        <v>#VALUE!</v>
      </c>
      <c r="DM17" s="192" t="e">
        <f t="shared" si="14"/>
        <v>#VALUE!</v>
      </c>
      <c r="DN17" s="192" t="e">
        <f t="shared" si="15"/>
        <v>#VALUE!</v>
      </c>
      <c r="DO17" s="192" t="e">
        <f t="shared" si="16"/>
        <v>#VALUE!</v>
      </c>
      <c r="DP17" s="192" t="e">
        <f t="shared" si="17"/>
        <v>#VALUE!</v>
      </c>
      <c r="DQ17" s="192" t="e">
        <f t="shared" si="18"/>
        <v>#VALUE!</v>
      </c>
      <c r="DR17" s="192" t="e">
        <f t="shared" si="19"/>
        <v>#VALUE!</v>
      </c>
      <c r="DS17" s="192" t="e">
        <f t="shared" si="20"/>
        <v>#VALUE!</v>
      </c>
      <c r="DT17" s="192" t="e">
        <f t="shared" si="21"/>
        <v>#VALUE!</v>
      </c>
      <c r="DU17" s="192" t="e">
        <f t="shared" si="22"/>
        <v>#VALUE!</v>
      </c>
      <c r="DV17" s="198" t="e">
        <f t="shared" si="23"/>
        <v>#VALUE!</v>
      </c>
      <c r="DW17" s="198" t="e">
        <f t="shared" si="24"/>
        <v>#DIV/0!</v>
      </c>
      <c r="DX17" s="198" t="e">
        <f t="shared" si="25"/>
        <v>#DIV/0!</v>
      </c>
      <c r="DY17" s="198" t="e">
        <f t="shared" si="26"/>
        <v>#VALUE!</v>
      </c>
      <c r="DZ17" s="198" t="e">
        <f t="shared" si="27"/>
        <v>#VALUE!</v>
      </c>
      <c r="EA17" s="198" t="e">
        <f t="shared" si="28"/>
        <v>#VALUE!</v>
      </c>
      <c r="EB17" s="198" t="e">
        <f t="shared" si="29"/>
        <v>#VALUE!</v>
      </c>
      <c r="EC17" s="198" t="e">
        <f t="shared" si="30"/>
        <v>#DIV/0!</v>
      </c>
      <c r="ED17" s="198" t="e">
        <f t="shared" si="31"/>
        <v>#VALUE!</v>
      </c>
      <c r="EE17" s="198" t="e">
        <f t="shared" si="32"/>
        <v>#VALUE!</v>
      </c>
      <c r="EF17" s="198" t="e">
        <f t="shared" ref="EF17:EO17" si="125">DV17/SUM($DV17:$EE17)</f>
        <v>#VALUE!</v>
      </c>
      <c r="EG17" s="198" t="e">
        <f t="shared" si="125"/>
        <v>#DIV/0!</v>
      </c>
      <c r="EH17" s="198" t="e">
        <f t="shared" si="125"/>
        <v>#DIV/0!</v>
      </c>
      <c r="EI17" s="198" t="e">
        <f t="shared" si="125"/>
        <v>#VALUE!</v>
      </c>
      <c r="EJ17" s="198" t="e">
        <f t="shared" si="125"/>
        <v>#VALUE!</v>
      </c>
      <c r="EK17" s="198" t="e">
        <f t="shared" si="125"/>
        <v>#VALUE!</v>
      </c>
      <c r="EL17" s="198" t="e">
        <f t="shared" si="125"/>
        <v>#VALUE!</v>
      </c>
      <c r="EM17" s="198" t="e">
        <f t="shared" si="125"/>
        <v>#DIV/0!</v>
      </c>
      <c r="EN17" s="198" t="e">
        <f t="shared" si="125"/>
        <v>#VALUE!</v>
      </c>
      <c r="EO17" s="198" t="e">
        <f t="shared" si="125"/>
        <v>#VALUE!</v>
      </c>
      <c r="EP17" s="511">
        <f t="shared" ref="EP17:EW17" si="126">EP16</f>
        <v>0.08</v>
      </c>
      <c r="EQ17" s="511">
        <f t="shared" si="126"/>
        <v>0.015</v>
      </c>
      <c r="ER17" s="511">
        <f t="shared" si="126"/>
        <v>0.015</v>
      </c>
      <c r="ES17" s="511">
        <f t="shared" si="126"/>
        <v>0.015</v>
      </c>
      <c r="ET17" s="511">
        <f t="shared" si="126"/>
        <v>0.015</v>
      </c>
      <c r="EU17" s="511">
        <f t="shared" si="126"/>
        <v>0.09</v>
      </c>
      <c r="EV17" s="511">
        <f t="shared" si="126"/>
        <v>0.09</v>
      </c>
      <c r="EW17" s="511">
        <f t="shared" si="126"/>
        <v>0.09</v>
      </c>
      <c r="EX17" s="420" t="str">
        <f>IF(_tag_month_day!AS13="","",_tag_month_day!AS13/100)</f>
        <v/>
      </c>
      <c r="EY17" s="420" t="str">
        <f>IF(_tag_month_day!AT13="","",_tag_month_day!AT13/100)</f>
        <v/>
      </c>
      <c r="EZ17" s="420" t="str">
        <f>IF(_tag_month_day!AU13="","",_tag_month_day!AU13/100)</f>
        <v/>
      </c>
      <c r="FA17" s="420" t="str">
        <f>IF(_tag_month_day!AV13="","",_tag_month_day!AV13/100)</f>
        <v/>
      </c>
      <c r="FB17" s="420" t="str">
        <f>IF(_tag_month_day!AW13="","",_tag_month_day!AW13/100)</f>
        <v/>
      </c>
      <c r="FC17" s="420" t="str">
        <f>IF(_tag_month_day!AX13="","",_tag_month_day!AX13/100)</f>
        <v/>
      </c>
      <c r="FD17" s="510">
        <f t="shared" si="58"/>
        <v>0.33</v>
      </c>
      <c r="FE17" s="510">
        <f t="shared" si="59"/>
        <v>0.19</v>
      </c>
      <c r="FF17" s="510">
        <f t="shared" si="60"/>
        <v>0.003</v>
      </c>
      <c r="FG17" s="510">
        <f t="shared" si="61"/>
        <v>0</v>
      </c>
      <c r="FH17" s="603">
        <f t="shared" si="62"/>
        <v>0.0001</v>
      </c>
      <c r="FI17" s="510">
        <f t="shared" ref="FI17:FR17" si="127">FI16</f>
        <v>0.41</v>
      </c>
      <c r="FJ17" s="510">
        <f t="shared" si="127"/>
        <v>0.11</v>
      </c>
      <c r="FK17" s="510">
        <f t="shared" si="127"/>
        <v>0.015</v>
      </c>
      <c r="FL17" s="510">
        <f t="shared" si="127"/>
        <v>0</v>
      </c>
      <c r="FM17" s="603">
        <f t="shared" si="127"/>
        <v>0.0001</v>
      </c>
      <c r="FN17" s="510" t="str">
        <f>IF(_tag_month_day!AY13="","",_tag_month_day!AY13/100)</f>
        <v/>
      </c>
      <c r="FO17" s="510" t="str">
        <f>IF(_tag_month_day!AZ13="","",_tag_month_day!AZ13/100)</f>
        <v/>
      </c>
      <c r="FP17" s="510" t="str">
        <f>IF(_tag_month_day!BA13="","",_tag_month_day!BA13/100)</f>
        <v/>
      </c>
      <c r="FQ17" s="510" t="str">
        <f>IF(_tag_month_day!BB13="","",_tag_month_day!BB13/100)</f>
        <v/>
      </c>
      <c r="FR17" s="603" t="str">
        <f>IF(_tag_month_day!BC13="","",_tag_month_day!BC13/100)</f>
        <v/>
      </c>
      <c r="FS17" s="510" t="str">
        <f>IF(_tag_month_day!BD13="","",_tag_month_day!BD13/100)</f>
        <v/>
      </c>
      <c r="FT17" s="510" t="str">
        <f>IF(_tag_month_day!BE13="","",_tag_month_day!BE13/100)</f>
        <v/>
      </c>
      <c r="FU17" s="510" t="str">
        <f>IF(_tag_month_day!BF13="","",_tag_month_day!BF13/100)</f>
        <v/>
      </c>
      <c r="FV17" s="510" t="str">
        <f>IF(_tag_month_day!BG13="","",_tag_month_day!BG13/100)</f>
        <v/>
      </c>
      <c r="FW17" s="603" t="str">
        <f>IF(_tag_month_day!BH13="","",_tag_month_day!BH13/100)</f>
        <v/>
      </c>
      <c r="FX17" s="510" t="str">
        <f>IF(_tag_month_day!BI13="","",_tag_month_day!BI13/100)</f>
        <v/>
      </c>
      <c r="FY17" s="510" t="str">
        <f>IF(_tag_month_day!BJ13="","",_tag_month_day!BJ13/100)</f>
        <v/>
      </c>
      <c r="FZ17" s="605" t="str">
        <f>IF(_tag_month_day!BK13="","",_tag_month_day!BK13/100)</f>
        <v/>
      </c>
      <c r="GA17" s="510" t="str">
        <f>IF(_tag_month_day!BL13="","",_tag_month_day!BL13/100)</f>
        <v/>
      </c>
      <c r="GB17" s="603" t="str">
        <f>IF(_tag_month_day!BM13="","",_tag_month_day!BM13/100)</f>
        <v/>
      </c>
      <c r="GC17" s="420" t="str">
        <f>IF(_tag_month_day!BN13="","",_tag_month_day!BN13/100)</f>
        <v/>
      </c>
      <c r="GD17" s="420" t="str">
        <f>IF(_tag_month_day!BO13="","",_tag_month_day!BO13/100)</f>
        <v/>
      </c>
      <c r="GE17" s="420" t="str">
        <f>IF(_tag_month_day!BP13="","",_tag_month_day!BP13/100)</f>
        <v/>
      </c>
      <c r="GF17" s="420" t="str">
        <f>IF(_tag_month_day!BQ13="","",_tag_month_day!BQ13/100)</f>
        <v/>
      </c>
      <c r="GG17" s="420" t="str">
        <f>IF(_tag_month_day!BR13="","",_tag_month_day!BR13/100)</f>
        <v/>
      </c>
      <c r="GH17" s="420" t="str">
        <f>IF(_tag_month_day!BS13="","",_tag_month_day!BS13/100)</f>
        <v/>
      </c>
      <c r="GI17" s="603" t="str">
        <f>IF(_tag_month_day!BT13="","",_tag_month_day!BT13/100)</f>
        <v/>
      </c>
      <c r="GJ17" s="612" t="str">
        <f>IF(_tag_month_day!BU13="","",_tag_month_day!BU13/100)</f>
        <v/>
      </c>
      <c r="GK17" s="620" t="str">
        <f>IF(_tag_month_day!BV13="",IF(_rlcf_month_day!A$2="","",_rlcf_month_day!A$2/100),_tag_month_day!BV13/100)</f>
        <v/>
      </c>
      <c r="GL17" s="620" t="str">
        <f>IF(_tag_month_day!BW13="",IF(_rlcf_month_day!B$2="","",_rlcf_month_day!B$2/100),_tag_month_day!BW13/100)</f>
        <v/>
      </c>
      <c r="GM17" s="621" t="str">
        <f>IF(_tag_month_day!BX13="",IF(_rlcf_month_day!C$2="","",_rlcf_month_day!C$2/100),_tag_month_day!BX13/100)</f>
        <v/>
      </c>
      <c r="GN17" s="620" t="str">
        <f>IF(_tag_month_day!BV13="",IF(_rlcf_month_day!A$2="","",_rlcf_month_day!A$2/100),_tag_month_day!BV13/100)</f>
        <v/>
      </c>
      <c r="GO17" s="620" t="str">
        <f>IF(_tag_month_day!BW13="",IF(_rlcf_month_day!B$2="","",_rlcf_month_day!B$2/100),_tag_month_day!BW13/100)</f>
        <v/>
      </c>
      <c r="GP17" s="620" t="str">
        <f>IF(_tag_month_day!CD13="",IF(_rlcf_month_day!E$2="","",_rlcf_month_day!E$2/100),_tag_month_day!CD13/100)</f>
        <v/>
      </c>
      <c r="GQ17" s="620" t="str">
        <f>IF(_tag_month_day!CE13="",IF(_rlcf_month_day!F$2="","",_rlcf_month_day!F$2/100),_tag_month_day!CE13/100)</f>
        <v/>
      </c>
      <c r="GR17" s="621" t="str">
        <f>IF(_tag_month_day!CF13="",IF(_rlcf_month_day!G$2="","",_rlcf_month_day!G$2/100),_tag_month_day!CF13/100)</f>
        <v/>
      </c>
      <c r="GS17" s="626">
        <f t="shared" ref="GS17:HH17" si="128">GS16</f>
        <v>0.953</v>
      </c>
      <c r="GT17" s="626">
        <f t="shared" si="128"/>
        <v>0.55</v>
      </c>
      <c r="GU17" s="626">
        <f t="shared" si="128"/>
        <v>0.55</v>
      </c>
      <c r="GV17" s="626">
        <f t="shared" si="128"/>
        <v>0.55</v>
      </c>
      <c r="GW17" s="626">
        <f t="shared" si="128"/>
        <v>0.5</v>
      </c>
      <c r="GX17" s="626">
        <f t="shared" si="128"/>
        <v>0.935</v>
      </c>
      <c r="GY17" s="626">
        <f t="shared" si="128"/>
        <v>0.15</v>
      </c>
      <c r="GZ17" s="626">
        <f t="shared" si="128"/>
        <v>1</v>
      </c>
      <c r="HA17" s="632">
        <f t="shared" si="128"/>
        <v>0.047</v>
      </c>
      <c r="HB17" s="632">
        <f t="shared" si="128"/>
        <v>0.45</v>
      </c>
      <c r="HC17" s="632">
        <f t="shared" si="128"/>
        <v>0.45</v>
      </c>
      <c r="HD17" s="632">
        <f t="shared" si="128"/>
        <v>0.45</v>
      </c>
      <c r="HE17" s="632">
        <f t="shared" si="128"/>
        <v>0.5</v>
      </c>
      <c r="HF17" s="632">
        <f t="shared" si="128"/>
        <v>0.065</v>
      </c>
      <c r="HG17" s="632">
        <f t="shared" si="128"/>
        <v>0.85</v>
      </c>
      <c r="HH17" s="632">
        <f t="shared" si="128"/>
        <v>0</v>
      </c>
      <c r="HI17" s="68" t="e">
        <f t="shared" si="34"/>
        <v>#VALUE!</v>
      </c>
      <c r="HJ17" s="68" t="e">
        <f t="shared" si="64"/>
        <v>#VALUE!</v>
      </c>
      <c r="HK17" s="202">
        <f t="shared" si="65"/>
        <v>0.85</v>
      </c>
      <c r="HL17" s="464">
        <f t="shared" si="66"/>
        <v>550000</v>
      </c>
      <c r="HM17" s="464">
        <f t="shared" si="67"/>
        <v>480000</v>
      </c>
      <c r="HN17" s="192" t="e">
        <f t="shared" si="35"/>
        <v>#VALUE!</v>
      </c>
      <c r="HO17" s="192" t="e">
        <f>HN17*HK17*$HO$2/HL17*1000000</f>
        <v>#VALUE!</v>
      </c>
      <c r="HP17" s="192" t="e">
        <f>HN17*HK17*$HP$2/HM17*1000000</f>
        <v>#VALUE!</v>
      </c>
    </row>
    <row r="18" customFormat="1" spans="1:224">
      <c r="A18" s="381">
        <v>13</v>
      </c>
      <c r="B18" s="54">
        <f ca="1" t="shared" si="68"/>
        <v>43617</v>
      </c>
      <c r="C18" s="57">
        <f t="shared" si="69"/>
        <v>0.0416666666666667</v>
      </c>
      <c r="D18" s="68" t="str">
        <f ca="1" t="shared" si="36"/>
        <v>白班</v>
      </c>
      <c r="E18" s="68" t="str">
        <f ca="1" t="shared" si="37"/>
        <v>丙</v>
      </c>
      <c r="F18" s="68">
        <f ca="1">SUMPRODUCT((成本日报!$A$3:$A$95=计划!B18)*(成本日报!$B$3:$B$95=计划!$D18),成本日报!$C$3:$C$95)</f>
        <v>3</v>
      </c>
      <c r="G18" s="382">
        <f ca="1" t="shared" si="70"/>
        <v>43617.5</v>
      </c>
      <c r="H18" s="382">
        <f ca="1" t="shared" si="38"/>
        <v>43617.5069444444</v>
      </c>
      <c r="I18" s="382">
        <f ca="1" t="shared" si="39"/>
        <v>43617.5125</v>
      </c>
      <c r="J18" s="382">
        <f ca="1" t="shared" si="40"/>
        <v>43617.5416666666</v>
      </c>
      <c r="K18" s="382">
        <f ca="1" t="shared" si="41"/>
        <v>43617.6041666666</v>
      </c>
      <c r="L18" s="382">
        <f ca="1" t="shared" si="42"/>
        <v>43617.625</v>
      </c>
      <c r="M18" s="398" t="str">
        <f>IF(_tag_month_day!A14="","",_tag_month_day!A14)</f>
        <v/>
      </c>
      <c r="N18" s="398" t="str">
        <f>IF(_tag_month_day!B14="","",_tag_month_day!B14)</f>
        <v/>
      </c>
      <c r="O18" s="399" t="e">
        <f t="shared" si="43"/>
        <v>#VALUE!</v>
      </c>
      <c r="P18" s="398" t="str">
        <f>IF(_tag_month_day!C14="","",_tag_month_day!C14)</f>
        <v/>
      </c>
      <c r="Q18" s="398" t="str">
        <f>IF(_tag_month_day!D14="","",_tag_month_day!D14)</f>
        <v/>
      </c>
      <c r="R18" s="416">
        <f>IF(_tag_month_day!CB14="",R17,_tag_month_day!CB14/100)</f>
        <v>0.07</v>
      </c>
      <c r="S18" s="417" t="str">
        <f>IF(_tag_month_day!E14="","",_tag_month_day!E14)</f>
        <v/>
      </c>
      <c r="T18" s="417" t="str">
        <f>IF(_tag_month_day!F14="","",_tag_month_day!F14)</f>
        <v/>
      </c>
      <c r="U18" s="418" t="e">
        <f t="shared" si="0"/>
        <v>#VALUE!</v>
      </c>
      <c r="V18" s="53" t="e">
        <f t="shared" si="1"/>
        <v>#VALUE!</v>
      </c>
      <c r="W18" s="419" t="str">
        <f>IF(_jhy_month_day!A14="","",_jhy_month_day!A14)</f>
        <v/>
      </c>
      <c r="X18" s="420" t="str">
        <f>IF(_jhy_month_day!B14="","",_jhy_month_day!B14/100)</f>
        <v/>
      </c>
      <c r="Y18" s="420" t="str">
        <f>IF(_jhy_month_day!C14="","",_jhy_month_day!C14/100)</f>
        <v/>
      </c>
      <c r="Z18" s="439">
        <f t="shared" si="87"/>
        <v>4</v>
      </c>
      <c r="AA18" s="440" t="str">
        <f>IF(_tag_month_day!G14="","",_tag_month_day!G14/100)</f>
        <v/>
      </c>
      <c r="AB18" s="440" t="str">
        <f>IF(_tag_month_day!H14="","",_tag_month_day!H14/100)</f>
        <v/>
      </c>
      <c r="AC18" s="193">
        <f t="shared" si="44"/>
        <v>1.59963432013121</v>
      </c>
      <c r="AD18" s="441" t="str">
        <f t="shared" si="45"/>
        <v/>
      </c>
      <c r="AE18" s="442" t="str">
        <f t="shared" si="46"/>
        <v/>
      </c>
      <c r="AF18" s="443">
        <v>1</v>
      </c>
      <c r="AG18" s="68" t="str">
        <f>IF(_duihao_month_day!A14="","",_duihao_month_day!A14)</f>
        <v/>
      </c>
      <c r="AH18" s="463">
        <f>IF(_gyk_month_day!B14="",AH17,_gyk_month_day!B14)</f>
        <v>820</v>
      </c>
      <c r="AI18" s="464" t="e">
        <f t="shared" si="71"/>
        <v>#VALUE!</v>
      </c>
      <c r="AJ18" s="102" t="str">
        <f>IF(_tag_month_day!I14="","",_tag_month_day!I14)</f>
        <v/>
      </c>
      <c r="AK18" s="465" t="str">
        <f>IF(_tzyy_month_day!A14="","",_tzyy_month_day!A14)</f>
        <v/>
      </c>
      <c r="AL18" s="465" t="str">
        <f>IF(_tzyy_month_day!B14="","",_tzyy_month_day!B14)</f>
        <v/>
      </c>
      <c r="AM18" s="465" t="str">
        <f>IF(_tzyy_month_day!C14="","",_tzyy_month_day!C14)</f>
        <v/>
      </c>
      <c r="AN18" s="466" t="str">
        <f>IF(_tag_month_day!CG14="","",_tag_month_day!CG14)</f>
        <v/>
      </c>
      <c r="AO18" s="466" t="str">
        <f>IF(_tag_month_day!CH14="","",_tag_month_day!CH14)</f>
        <v/>
      </c>
      <c r="AP18" s="486" t="e">
        <f t="shared" si="47"/>
        <v>#VALUE!</v>
      </c>
      <c r="AQ18" s="487" t="str">
        <f>IF(_tag_month_day!J14="","",_tag_month_day!J14/100)</f>
        <v/>
      </c>
      <c r="AR18" s="488">
        <f t="shared" si="48"/>
        <v>1.3</v>
      </c>
      <c r="AS18" s="489" t="e">
        <f t="shared" si="2"/>
        <v>#VALUE!</v>
      </c>
      <c r="AT18" s="489">
        <f t="shared" si="49"/>
        <v>0</v>
      </c>
      <c r="AU18" s="490" t="str">
        <f>IF(_tag_month_day!K14="","",_tag_month_day!K14)</f>
        <v/>
      </c>
      <c r="AV18" s="491" t="str">
        <f>IF(_tag_month_day!L14="","",_tag_month_day!L14/100)</f>
        <v/>
      </c>
      <c r="AW18" s="420">
        <f t="shared" si="88"/>
        <v>0</v>
      </c>
      <c r="AX18" s="420">
        <f t="shared" si="50"/>
        <v>0</v>
      </c>
      <c r="AY18" s="420" t="str">
        <f>IF(_tag_month_day!M14="","",_tag_month_day!M14/100)</f>
        <v/>
      </c>
      <c r="AZ18" s="420" t="str">
        <f>IF(_tag_month_day!N14="","",_tag_month_day!N14/100)</f>
        <v/>
      </c>
      <c r="BA18" s="420" t="str">
        <f>IF(_tag_month_day!O14="","",_tag_month_day!O14/100)</f>
        <v/>
      </c>
      <c r="BB18" s="496" t="str">
        <f>IF(_tag_month_day!P14="","",_tag_month_day!P14/100)</f>
        <v/>
      </c>
      <c r="BC18" s="496">
        <f t="shared" si="51"/>
        <v>0</v>
      </c>
      <c r="BD18" s="496" t="str">
        <f>IF(_tag_month_day!Q14="","",_tag_month_day!Q14/100)</f>
        <v/>
      </c>
      <c r="BE18" s="510" t="str">
        <f>IF(_tag_month_day!R14="","",_tag_month_day!R14/100)</f>
        <v/>
      </c>
      <c r="BF18" s="413" t="str">
        <f>IF(_tag_month_day!CC14="","",_tag_month_day!CC14/100)</f>
        <v/>
      </c>
      <c r="BG18" s="511" t="e">
        <f t="shared" si="3"/>
        <v>#VALUE!</v>
      </c>
      <c r="BH18" s="198">
        <f t="shared" si="4"/>
        <v>0</v>
      </c>
      <c r="BI18" s="512" t="e">
        <f>IF(CX18=0,BI17,(DK18*查询!$R$5+DL18*查询!$Q$5+DM18*查询!$N$5+DN18*查询!$O$5+DO18*查询!$P$5)*AF18/CX18)</f>
        <v>#VALUE!</v>
      </c>
      <c r="BJ18" s="512" t="e">
        <f>IF(CX18=0,BJ17,(DP18*查询!$S$5+DQ18*查询!$T$5+DR18*查询!$U$5)*AF18/CX18)</f>
        <v>#VALUE!</v>
      </c>
      <c r="BK18" s="512">
        <f t="shared" si="52"/>
        <v>1</v>
      </c>
      <c r="BL18" s="513" t="str">
        <f>IF(_cfyc_month_day!A14="","",_cfyc_month_day!A14)</f>
        <v/>
      </c>
      <c r="BM18" s="513" t="str">
        <f>IF(_cfyc_month_day!B14="","",_cfyc_month_day!B14)</f>
        <v/>
      </c>
      <c r="BN18" s="513" t="str">
        <f>IF(_cfyc_month_day!C14="","",_cfyc_month_day!C14)</f>
        <v/>
      </c>
      <c r="BO18" s="522" t="str">
        <f>IF(_cfyc_month_day!D14="","",_cfyc_month_day!D14)</f>
        <v/>
      </c>
      <c r="BP18" s="522" t="str">
        <f>IF(_cfyc_month_day!E14="","",_cfyc_month_day!E14)</f>
        <v/>
      </c>
      <c r="BQ18" s="522" t="str">
        <f>IF(_cfyc_month_day!F14="","",_cfyc_month_day!F14)</f>
        <v/>
      </c>
      <c r="BR18" s="513" t="str">
        <f>IF(_tag_month_day!T14="","",_tag_month_day!T14)</f>
        <v/>
      </c>
      <c r="BS18" s="513" t="str">
        <f>IF(_tag_month_day!U14="","",_tag_month_day!U14)</f>
        <v/>
      </c>
      <c r="BT18" s="523" t="str">
        <f t="shared" si="53"/>
        <v/>
      </c>
      <c r="BU18" s="223" t="str">
        <f>IF(_tag_month_day!V14="","",_tag_month_day!V14)</f>
        <v/>
      </c>
      <c r="BV18" s="206" t="str">
        <f>IF(_tag_month_day!W14="","",_tag_month_day!W14)</f>
        <v/>
      </c>
      <c r="BW18" s="540" t="str">
        <f>IF(_tag_month_day!X14="","",_tag_month_day!X14)</f>
        <v/>
      </c>
      <c r="BX18" s="540" t="str">
        <f>IF(_tag_month_day!Y14="","",_tag_month_day!Y14)</f>
        <v/>
      </c>
      <c r="BY18" s="541">
        <f ca="1" t="shared" si="54"/>
        <v>43617.625</v>
      </c>
      <c r="BZ18" s="542"/>
      <c r="CA18" s="543" t="str">
        <f>IF(_jhy2_month_day!A14="","",_jhy2_month_day!A14)</f>
        <v/>
      </c>
      <c r="CB18" s="464" t="str">
        <f>IF(_jhy2_month_day!B14="","",_jhy2_month_day!B14)</f>
        <v/>
      </c>
      <c r="CC18" s="464" t="str">
        <f>IF(_jhy2_month_day!C14="","",_jhy2_month_day!C14)</f>
        <v/>
      </c>
      <c r="CD18" s="464" t="str">
        <f>IF(_jhy2_month_day!D14="","",_jhy2_month_day!D14)</f>
        <v/>
      </c>
      <c r="CE18" s="464" t="str">
        <f>IF(_jhy2_month_day!E14="","",_jhy2_month_day!E14)</f>
        <v/>
      </c>
      <c r="CF18" s="464" t="str">
        <f>IF(_jhy2_month_day!F14="","",_jhy2_month_day!F14)</f>
        <v/>
      </c>
      <c r="CG18" s="464" t="str">
        <f>IF(_jhy2_month_day!G14="","",_jhy2_month_day!G14)</f>
        <v/>
      </c>
      <c r="CH18" s="464" t="str">
        <f>IF(_jhy2_month_day!H14="","",_jhy2_month_day!H14)</f>
        <v/>
      </c>
      <c r="CI18" s="464" t="str">
        <f>IF(_jhy2_month_day!I14="","",_jhy2_month_day!I14)</f>
        <v/>
      </c>
      <c r="CJ18" s="464" t="str">
        <f>IF(_jhy2_month_day!J14="","",_jhy2_month_day!J14)</f>
        <v/>
      </c>
      <c r="CK18" s="464" t="str">
        <f>IF(_jhy2_month_day!K14="","",_jhy2_month_day!K14)</f>
        <v/>
      </c>
      <c r="CL18" s="562" t="str">
        <f>IF(_jhy2_month_day!L14="","",_jhy2_month_day!L14)</f>
        <v/>
      </c>
      <c r="CM18" s="562" t="str">
        <f>IF(_jhy2_month_day!M14="","",_jhy2_month_day!M14)</f>
        <v/>
      </c>
      <c r="CN18" s="562" t="str">
        <f>IF(_jhy2_month_day!N14="","",_jhy2_month_day!N14)</f>
        <v/>
      </c>
      <c r="CO18" s="562" t="str">
        <f>IF(_jhy2_month_day!O14="","",_jhy2_month_day!O14)</f>
        <v/>
      </c>
      <c r="CP18" s="562" t="str">
        <f>IF(_jhy2_month_day!P14="","",_jhy2_month_day!P14)</f>
        <v/>
      </c>
      <c r="CQ18" s="562" t="str">
        <f>IF(_jhy2_month_day!Q14="","",_jhy2_month_day!Q14)</f>
        <v/>
      </c>
      <c r="CR18" s="563" t="str">
        <f>IF(_jhy2_month_day!R14="","",_jhy2_month_day!R14)</f>
        <v/>
      </c>
      <c r="CS18" s="576" t="str">
        <f>IF(_jhy2_month_day!S14="","",_jhy2_month_day!S14)</f>
        <v/>
      </c>
      <c r="CT18" s="562" t="str">
        <f>IF(_jhy2_month_day!T14="","",_jhy2_month_day!T14)</f>
        <v/>
      </c>
      <c r="CU18" s="577" t="e">
        <f t="shared" si="5"/>
        <v>#VALUE!</v>
      </c>
      <c r="CV18" s="198" t="e">
        <f t="shared" si="6"/>
        <v>#VALUE!</v>
      </c>
      <c r="CW18" s="192" t="e">
        <f t="shared" si="7"/>
        <v>#VALUE!</v>
      </c>
      <c r="CX18" s="192" t="e">
        <f t="shared" si="8"/>
        <v>#VALUE!</v>
      </c>
      <c r="CY18" s="202" t="e">
        <f t="shared" si="9"/>
        <v>#VALUE!</v>
      </c>
      <c r="CZ18" s="192" t="e">
        <f t="shared" ref="CZ18:DI18" si="129">$AJ18*EF18</f>
        <v>#VALUE!</v>
      </c>
      <c r="DA18" s="192" t="e">
        <f t="shared" si="129"/>
        <v>#VALUE!</v>
      </c>
      <c r="DB18" s="192" t="e">
        <f t="shared" si="129"/>
        <v>#VALUE!</v>
      </c>
      <c r="DC18" s="192" t="e">
        <f t="shared" si="129"/>
        <v>#VALUE!</v>
      </c>
      <c r="DD18" s="192" t="e">
        <f t="shared" si="129"/>
        <v>#VALUE!</v>
      </c>
      <c r="DE18" s="192" t="e">
        <f t="shared" si="129"/>
        <v>#VALUE!</v>
      </c>
      <c r="DF18" s="192" t="e">
        <f t="shared" si="129"/>
        <v>#VALUE!</v>
      </c>
      <c r="DG18" s="192" t="e">
        <f t="shared" si="129"/>
        <v>#VALUE!</v>
      </c>
      <c r="DH18" s="192" t="e">
        <f t="shared" si="129"/>
        <v>#VALUE!</v>
      </c>
      <c r="DI18" s="192" t="e">
        <f t="shared" si="129"/>
        <v>#VALUE!</v>
      </c>
      <c r="DJ18" s="192" t="e">
        <f t="shared" si="11"/>
        <v>#VALUE!</v>
      </c>
      <c r="DK18" s="192" t="e">
        <f t="shared" si="12"/>
        <v>#VALUE!</v>
      </c>
      <c r="DL18" s="192" t="e">
        <f t="shared" si="13"/>
        <v>#VALUE!</v>
      </c>
      <c r="DM18" s="192" t="e">
        <f t="shared" si="14"/>
        <v>#VALUE!</v>
      </c>
      <c r="DN18" s="192" t="e">
        <f t="shared" si="15"/>
        <v>#VALUE!</v>
      </c>
      <c r="DO18" s="192" t="e">
        <f t="shared" si="16"/>
        <v>#VALUE!</v>
      </c>
      <c r="DP18" s="192" t="e">
        <f t="shared" si="17"/>
        <v>#VALUE!</v>
      </c>
      <c r="DQ18" s="192" t="e">
        <f t="shared" si="18"/>
        <v>#VALUE!</v>
      </c>
      <c r="DR18" s="192" t="e">
        <f t="shared" si="19"/>
        <v>#VALUE!</v>
      </c>
      <c r="DS18" s="192" t="e">
        <f t="shared" si="20"/>
        <v>#VALUE!</v>
      </c>
      <c r="DT18" s="192" t="e">
        <f t="shared" si="21"/>
        <v>#VALUE!</v>
      </c>
      <c r="DU18" s="192" t="e">
        <f t="shared" si="22"/>
        <v>#VALUE!</v>
      </c>
      <c r="DV18" s="198" t="e">
        <f t="shared" si="23"/>
        <v>#VALUE!</v>
      </c>
      <c r="DW18" s="198" t="e">
        <f t="shared" si="24"/>
        <v>#DIV/0!</v>
      </c>
      <c r="DX18" s="198" t="e">
        <f t="shared" si="25"/>
        <v>#DIV/0!</v>
      </c>
      <c r="DY18" s="198" t="e">
        <f t="shared" si="26"/>
        <v>#VALUE!</v>
      </c>
      <c r="DZ18" s="198" t="e">
        <f t="shared" si="27"/>
        <v>#VALUE!</v>
      </c>
      <c r="EA18" s="198" t="e">
        <f t="shared" si="28"/>
        <v>#VALUE!</v>
      </c>
      <c r="EB18" s="198" t="e">
        <f t="shared" si="29"/>
        <v>#VALUE!</v>
      </c>
      <c r="EC18" s="198" t="e">
        <f t="shared" si="30"/>
        <v>#DIV/0!</v>
      </c>
      <c r="ED18" s="198" t="e">
        <f t="shared" si="31"/>
        <v>#VALUE!</v>
      </c>
      <c r="EE18" s="198" t="e">
        <f t="shared" si="32"/>
        <v>#VALUE!</v>
      </c>
      <c r="EF18" s="198" t="e">
        <f t="shared" ref="EF18:EO18" si="130">DV18/SUM($DV18:$EE18)</f>
        <v>#VALUE!</v>
      </c>
      <c r="EG18" s="198" t="e">
        <f t="shared" si="130"/>
        <v>#DIV/0!</v>
      </c>
      <c r="EH18" s="198" t="e">
        <f t="shared" si="130"/>
        <v>#DIV/0!</v>
      </c>
      <c r="EI18" s="198" t="e">
        <f t="shared" si="130"/>
        <v>#VALUE!</v>
      </c>
      <c r="EJ18" s="198" t="e">
        <f t="shared" si="130"/>
        <v>#VALUE!</v>
      </c>
      <c r="EK18" s="198" t="e">
        <f t="shared" si="130"/>
        <v>#VALUE!</v>
      </c>
      <c r="EL18" s="198" t="e">
        <f t="shared" si="130"/>
        <v>#VALUE!</v>
      </c>
      <c r="EM18" s="198" t="e">
        <f t="shared" si="130"/>
        <v>#DIV/0!</v>
      </c>
      <c r="EN18" s="198" t="e">
        <f t="shared" si="130"/>
        <v>#VALUE!</v>
      </c>
      <c r="EO18" s="198" t="e">
        <f t="shared" si="130"/>
        <v>#VALUE!</v>
      </c>
      <c r="EP18" s="511">
        <f t="shared" ref="EP18:EW18" si="131">EP17</f>
        <v>0.08</v>
      </c>
      <c r="EQ18" s="511">
        <f t="shared" si="131"/>
        <v>0.015</v>
      </c>
      <c r="ER18" s="511">
        <f t="shared" si="131"/>
        <v>0.015</v>
      </c>
      <c r="ES18" s="511">
        <f t="shared" si="131"/>
        <v>0.015</v>
      </c>
      <c r="ET18" s="511">
        <f t="shared" si="131"/>
        <v>0.015</v>
      </c>
      <c r="EU18" s="511">
        <f t="shared" si="131"/>
        <v>0.09</v>
      </c>
      <c r="EV18" s="511">
        <f t="shared" si="131"/>
        <v>0.09</v>
      </c>
      <c r="EW18" s="511">
        <f t="shared" si="131"/>
        <v>0.09</v>
      </c>
      <c r="EX18" s="420" t="str">
        <f>IF(_tag_month_day!AS14="","",_tag_month_day!AS14/100)</f>
        <v/>
      </c>
      <c r="EY18" s="420" t="str">
        <f>IF(_tag_month_day!AT14="","",_tag_month_day!AT14/100)</f>
        <v/>
      </c>
      <c r="EZ18" s="420" t="str">
        <f>IF(_tag_month_day!AU14="","",_tag_month_day!AU14/100)</f>
        <v/>
      </c>
      <c r="FA18" s="420" t="str">
        <f>IF(_tag_month_day!AV14="","",_tag_month_day!AV14/100)</f>
        <v/>
      </c>
      <c r="FB18" s="420" t="str">
        <f>IF(_tag_month_day!AW14="","",_tag_month_day!AW14/100)</f>
        <v/>
      </c>
      <c r="FC18" s="420" t="str">
        <f>IF(_tag_month_day!AX14="","",_tag_month_day!AX14/100)</f>
        <v/>
      </c>
      <c r="FD18" s="510">
        <f t="shared" si="58"/>
        <v>0.33</v>
      </c>
      <c r="FE18" s="510">
        <f t="shared" si="59"/>
        <v>0.19</v>
      </c>
      <c r="FF18" s="510">
        <f t="shared" si="60"/>
        <v>0.003</v>
      </c>
      <c r="FG18" s="510">
        <f t="shared" si="61"/>
        <v>0</v>
      </c>
      <c r="FH18" s="603">
        <f t="shared" si="62"/>
        <v>0.0001</v>
      </c>
      <c r="FI18" s="510">
        <f t="shared" ref="FI18:FR18" si="132">FI17</f>
        <v>0.41</v>
      </c>
      <c r="FJ18" s="510">
        <f t="shared" si="132"/>
        <v>0.11</v>
      </c>
      <c r="FK18" s="510">
        <f t="shared" si="132"/>
        <v>0.015</v>
      </c>
      <c r="FL18" s="510">
        <f t="shared" si="132"/>
        <v>0</v>
      </c>
      <c r="FM18" s="603">
        <f t="shared" si="132"/>
        <v>0.0001</v>
      </c>
      <c r="FN18" s="510" t="str">
        <f>IF(_tag_month_day!AY14="","",_tag_month_day!AY14/100)</f>
        <v/>
      </c>
      <c r="FO18" s="510" t="str">
        <f>IF(_tag_month_day!AZ14="","",_tag_month_day!AZ14/100)</f>
        <v/>
      </c>
      <c r="FP18" s="510" t="str">
        <f>IF(_tag_month_day!BA14="","",_tag_month_day!BA14/100)</f>
        <v/>
      </c>
      <c r="FQ18" s="510" t="str">
        <f>IF(_tag_month_day!BB14="","",_tag_month_day!BB14/100)</f>
        <v/>
      </c>
      <c r="FR18" s="603" t="str">
        <f>IF(_tag_month_day!BC14="","",_tag_month_day!BC14/100)</f>
        <v/>
      </c>
      <c r="FS18" s="510" t="str">
        <f>IF(_tag_month_day!BD14="","",_tag_month_day!BD14/100)</f>
        <v/>
      </c>
      <c r="FT18" s="510" t="str">
        <f>IF(_tag_month_day!BE14="","",_tag_month_day!BE14/100)</f>
        <v/>
      </c>
      <c r="FU18" s="510" t="str">
        <f>IF(_tag_month_day!BF14="","",_tag_month_day!BF14/100)</f>
        <v/>
      </c>
      <c r="FV18" s="510" t="str">
        <f>IF(_tag_month_day!BG14="","",_tag_month_day!BG14/100)</f>
        <v/>
      </c>
      <c r="FW18" s="603" t="str">
        <f>IF(_tag_month_day!BH14="","",_tag_month_day!BH14/100)</f>
        <v/>
      </c>
      <c r="FX18" s="510" t="str">
        <f>IF(_tag_month_day!BI14="","",_tag_month_day!BI14/100)</f>
        <v/>
      </c>
      <c r="FY18" s="510" t="str">
        <f>IF(_tag_month_day!BJ14="","",_tag_month_day!BJ14/100)</f>
        <v/>
      </c>
      <c r="FZ18" s="605" t="str">
        <f>IF(_tag_month_day!BK14="","",_tag_month_day!BK14/100)</f>
        <v/>
      </c>
      <c r="GA18" s="510" t="str">
        <f>IF(_tag_month_day!BL14="","",_tag_month_day!BL14/100)</f>
        <v/>
      </c>
      <c r="GB18" s="603" t="str">
        <f>IF(_tag_month_day!BM14="","",_tag_month_day!BM14/100)</f>
        <v/>
      </c>
      <c r="GC18" s="420" t="str">
        <f>IF(_tag_month_day!BN14="","",_tag_month_day!BN14/100)</f>
        <v/>
      </c>
      <c r="GD18" s="420" t="str">
        <f>IF(_tag_month_day!BO14="","",_tag_month_day!BO14/100)</f>
        <v/>
      </c>
      <c r="GE18" s="420" t="str">
        <f>IF(_tag_month_day!BP14="","",_tag_month_day!BP14/100)</f>
        <v/>
      </c>
      <c r="GF18" s="420" t="str">
        <f>IF(_tag_month_day!BQ14="","",_tag_month_day!BQ14/100)</f>
        <v/>
      </c>
      <c r="GG18" s="420" t="str">
        <f>IF(_tag_month_day!BR14="","",_tag_month_day!BR14/100)</f>
        <v/>
      </c>
      <c r="GH18" s="420" t="str">
        <f>IF(_tag_month_day!BS14="","",_tag_month_day!BS14/100)</f>
        <v/>
      </c>
      <c r="GI18" s="603" t="str">
        <f>IF(_tag_month_day!BT14="","",_tag_month_day!BT14/100)</f>
        <v/>
      </c>
      <c r="GJ18" s="612" t="str">
        <f>IF(_tag_month_day!BU14="","",_tag_month_day!BU14/100)</f>
        <v/>
      </c>
      <c r="GK18" s="620" t="str">
        <f>IF(_tag_month_day!BV14="",IF(_rlcf_month_day!A$2="","",_rlcf_month_day!A$2/100),_tag_month_day!BV14/100)</f>
        <v/>
      </c>
      <c r="GL18" s="620" t="str">
        <f>IF(_tag_month_day!BW14="",IF(_rlcf_month_day!B$2="","",_rlcf_month_day!B$2/100),_tag_month_day!BW14/100)</f>
        <v/>
      </c>
      <c r="GM18" s="621" t="str">
        <f>IF(_tag_month_day!BX14="",IF(_rlcf_month_day!C$2="","",_rlcf_month_day!C$2/100),_tag_month_day!BX14/100)</f>
        <v/>
      </c>
      <c r="GN18" s="620" t="str">
        <f>IF(_tag_month_day!BV14="",IF(_rlcf_month_day!A$2="","",_rlcf_month_day!A$2/100),_tag_month_day!BV14/100)</f>
        <v/>
      </c>
      <c r="GO18" s="620" t="str">
        <f>IF(_tag_month_day!BW14="",IF(_rlcf_month_day!B$2="","",_rlcf_month_day!B$2/100),_tag_month_day!BW14/100)</f>
        <v/>
      </c>
      <c r="GP18" s="620" t="str">
        <f>IF(_tag_month_day!CD14="",IF(_rlcf_month_day!E$2="","",_rlcf_month_day!E$2/100),_tag_month_day!CD14/100)</f>
        <v/>
      </c>
      <c r="GQ18" s="620" t="str">
        <f>IF(_tag_month_day!CE14="",IF(_rlcf_month_day!F$2="","",_rlcf_month_day!F$2/100),_tag_month_day!CE14/100)</f>
        <v/>
      </c>
      <c r="GR18" s="621" t="str">
        <f>IF(_tag_month_day!CF14="",IF(_rlcf_month_day!G$2="","",_rlcf_month_day!G$2/100),_tag_month_day!CF14/100)</f>
        <v/>
      </c>
      <c r="GS18" s="626">
        <f t="shared" ref="GS18:HH18" si="133">GS17</f>
        <v>0.953</v>
      </c>
      <c r="GT18" s="626">
        <f t="shared" si="133"/>
        <v>0.55</v>
      </c>
      <c r="GU18" s="626">
        <f t="shared" si="133"/>
        <v>0.55</v>
      </c>
      <c r="GV18" s="626">
        <f t="shared" si="133"/>
        <v>0.55</v>
      </c>
      <c r="GW18" s="626">
        <f t="shared" si="133"/>
        <v>0.5</v>
      </c>
      <c r="GX18" s="626">
        <f t="shared" si="133"/>
        <v>0.935</v>
      </c>
      <c r="GY18" s="626">
        <f t="shared" si="133"/>
        <v>0.15</v>
      </c>
      <c r="GZ18" s="626">
        <f t="shared" si="133"/>
        <v>1</v>
      </c>
      <c r="HA18" s="632">
        <f t="shared" si="133"/>
        <v>0.047</v>
      </c>
      <c r="HB18" s="632">
        <f t="shared" si="133"/>
        <v>0.45</v>
      </c>
      <c r="HC18" s="632">
        <f t="shared" si="133"/>
        <v>0.45</v>
      </c>
      <c r="HD18" s="632">
        <f t="shared" si="133"/>
        <v>0.45</v>
      </c>
      <c r="HE18" s="632">
        <f t="shared" si="133"/>
        <v>0.5</v>
      </c>
      <c r="HF18" s="632">
        <f t="shared" si="133"/>
        <v>0.065</v>
      </c>
      <c r="HG18" s="632">
        <f t="shared" si="133"/>
        <v>0.85</v>
      </c>
      <c r="HH18" s="632">
        <f t="shared" si="133"/>
        <v>0</v>
      </c>
      <c r="HI18" s="68">
        <f t="shared" si="34"/>
        <v>0</v>
      </c>
      <c r="HJ18" s="68" t="e">
        <f t="shared" si="64"/>
        <v>#VALUE!</v>
      </c>
      <c r="HK18" s="202">
        <f t="shared" si="65"/>
        <v>0.85</v>
      </c>
      <c r="HL18" s="464">
        <f t="shared" si="66"/>
        <v>550000</v>
      </c>
      <c r="HM18" s="464">
        <f t="shared" si="67"/>
        <v>480000</v>
      </c>
      <c r="HN18" s="192" t="e">
        <f t="shared" si="35"/>
        <v>#VALUE!</v>
      </c>
      <c r="HO18" s="192" t="e">
        <f>HN18*HK18*$HO$2/HL18*1000000</f>
        <v>#VALUE!</v>
      </c>
      <c r="HP18" s="192" t="e">
        <f>HN18*HK18*$HP$2/HM18*1000000</f>
        <v>#VALUE!</v>
      </c>
    </row>
    <row r="19" customFormat="1" spans="1:224">
      <c r="A19" s="381">
        <v>14</v>
      </c>
      <c r="B19" s="54">
        <f ca="1" t="shared" si="68"/>
        <v>43617</v>
      </c>
      <c r="C19" s="57">
        <f t="shared" si="69"/>
        <v>0.0416666666666667</v>
      </c>
      <c r="D19" s="68" t="str">
        <f ca="1" t="shared" si="36"/>
        <v>白班</v>
      </c>
      <c r="E19" s="68" t="str">
        <f ca="1" t="shared" si="37"/>
        <v>丙</v>
      </c>
      <c r="F19" s="68">
        <f ca="1">SUMPRODUCT((成本日报!$A$3:$A$95=计划!B19)*(成本日报!$B$3:$B$95=计划!$D19),成本日报!$C$3:$C$95)</f>
        <v>3</v>
      </c>
      <c r="G19" s="382">
        <f ca="1" t="shared" si="70"/>
        <v>43617.5416666666</v>
      </c>
      <c r="H19" s="382">
        <f ca="1" t="shared" si="38"/>
        <v>43617.5486111111</v>
      </c>
      <c r="I19" s="382">
        <f ca="1" t="shared" si="39"/>
        <v>43617.5541666666</v>
      </c>
      <c r="J19" s="382">
        <f ca="1" t="shared" si="40"/>
        <v>43617.5833333333</v>
      </c>
      <c r="K19" s="382">
        <f ca="1" t="shared" si="41"/>
        <v>43617.6458333333</v>
      </c>
      <c r="L19" s="382">
        <f ca="1" t="shared" si="42"/>
        <v>43617.6666666666</v>
      </c>
      <c r="M19" s="398" t="str">
        <f>IF(_tag_month_day!A15="","",_tag_month_day!A15)</f>
        <v/>
      </c>
      <c r="N19" s="398" t="str">
        <f>IF(_tag_month_day!B15="","",_tag_month_day!B15)</f>
        <v/>
      </c>
      <c r="O19" s="399" t="e">
        <f t="shared" si="43"/>
        <v>#VALUE!</v>
      </c>
      <c r="P19" s="398" t="str">
        <f>IF(_tag_month_day!C15="","",_tag_month_day!C15)</f>
        <v/>
      </c>
      <c r="Q19" s="398" t="str">
        <f>IF(_tag_month_day!D15="","",_tag_month_day!D15)</f>
        <v/>
      </c>
      <c r="R19" s="416">
        <f>IF(_tag_month_day!CB15="",R18,_tag_month_day!CB15/100)</f>
        <v>0.07</v>
      </c>
      <c r="S19" s="417" t="str">
        <f>IF(_tag_month_day!E15="","",_tag_month_day!E15)</f>
        <v/>
      </c>
      <c r="T19" s="417" t="str">
        <f>IF(_tag_month_day!F15="","",_tag_month_day!F15)</f>
        <v/>
      </c>
      <c r="U19" s="418" t="e">
        <f t="shared" si="0"/>
        <v>#VALUE!</v>
      </c>
      <c r="V19" s="53" t="e">
        <f t="shared" si="1"/>
        <v>#VALUE!</v>
      </c>
      <c r="W19" s="419" t="str">
        <f>IF(_jhy_month_day!A15="","",_jhy_month_day!A15)</f>
        <v/>
      </c>
      <c r="X19" s="420" t="str">
        <f>IF(_jhy_month_day!B15="","",_jhy_month_day!B15/100)</f>
        <v/>
      </c>
      <c r="Y19" s="420" t="str">
        <f>IF(_jhy_month_day!C15="","",_jhy_month_day!C15/100)</f>
        <v/>
      </c>
      <c r="Z19" s="439">
        <f t="shared" si="87"/>
        <v>4</v>
      </c>
      <c r="AA19" s="440" t="str">
        <f>IF(_tag_month_day!G15="","",_tag_month_day!G15/100)</f>
        <v/>
      </c>
      <c r="AB19" s="440" t="str">
        <f>IF(_tag_month_day!H15="","",_tag_month_day!H15/100)</f>
        <v/>
      </c>
      <c r="AC19" s="193">
        <f t="shared" si="44"/>
        <v>1.59963432013121</v>
      </c>
      <c r="AD19" s="441" t="str">
        <f t="shared" si="45"/>
        <v/>
      </c>
      <c r="AE19" s="442" t="str">
        <f t="shared" si="46"/>
        <v/>
      </c>
      <c r="AF19" s="443">
        <v>1</v>
      </c>
      <c r="AG19" s="68" t="str">
        <f>IF(_duihao_month_day!A15="","",_duihao_month_day!A15)</f>
        <v/>
      </c>
      <c r="AH19" s="463">
        <f>IF(_gyk_month_day!B15="",AH18,_gyk_month_day!B15)</f>
        <v>820</v>
      </c>
      <c r="AI19" s="464" t="e">
        <f t="shared" si="71"/>
        <v>#VALUE!</v>
      </c>
      <c r="AJ19" s="102" t="str">
        <f>IF(_tag_month_day!I15="","",_tag_month_day!I15)</f>
        <v/>
      </c>
      <c r="AK19" s="465" t="str">
        <f>IF(_tzyy_month_day!A15="","",_tzyy_month_day!A15)</f>
        <v/>
      </c>
      <c r="AL19" s="465" t="str">
        <f>IF(_tzyy_month_day!B15="","",_tzyy_month_day!B15)</f>
        <v/>
      </c>
      <c r="AM19" s="465" t="str">
        <f>IF(_tzyy_month_day!C15="","",_tzyy_month_day!C15)</f>
        <v/>
      </c>
      <c r="AN19" s="466" t="str">
        <f>IF(_tag_month_day!CG15="","",_tag_month_day!CG15)</f>
        <v/>
      </c>
      <c r="AO19" s="466" t="str">
        <f>IF(_tag_month_day!CH15="","",_tag_month_day!CH15)</f>
        <v/>
      </c>
      <c r="AP19" s="486" t="e">
        <f t="shared" si="47"/>
        <v>#VALUE!</v>
      </c>
      <c r="AQ19" s="487" t="str">
        <f>IF(_tag_month_day!J15="","",_tag_month_day!J15/100)</f>
        <v/>
      </c>
      <c r="AR19" s="488">
        <f t="shared" si="48"/>
        <v>1.3</v>
      </c>
      <c r="AS19" s="489" t="e">
        <f t="shared" si="2"/>
        <v>#VALUE!</v>
      </c>
      <c r="AT19" s="489">
        <f t="shared" si="49"/>
        <v>0</v>
      </c>
      <c r="AU19" s="490" t="str">
        <f>IF(_tag_month_day!K15="","",_tag_month_day!K15)</f>
        <v/>
      </c>
      <c r="AV19" s="491" t="str">
        <f>IF(_tag_month_day!L15="","",_tag_month_day!L15/100)</f>
        <v/>
      </c>
      <c r="AW19" s="420">
        <f t="shared" si="88"/>
        <v>0</v>
      </c>
      <c r="AX19" s="420">
        <f t="shared" si="50"/>
        <v>0</v>
      </c>
      <c r="AY19" s="420" t="str">
        <f>IF(_tag_month_day!M15="","",_tag_month_day!M15/100)</f>
        <v/>
      </c>
      <c r="AZ19" s="420" t="str">
        <f>IF(_tag_month_day!N15="","",_tag_month_day!N15/100)</f>
        <v/>
      </c>
      <c r="BA19" s="420" t="str">
        <f>IF(_tag_month_day!O15="","",_tag_month_day!O15/100)</f>
        <v/>
      </c>
      <c r="BB19" s="496" t="str">
        <f>IF(_tag_month_day!P15="","",_tag_month_day!P15/100)</f>
        <v/>
      </c>
      <c r="BC19" s="496">
        <f t="shared" si="51"/>
        <v>0</v>
      </c>
      <c r="BD19" s="496" t="str">
        <f>IF(_tag_month_day!Q15="","",_tag_month_day!Q15/100)</f>
        <v/>
      </c>
      <c r="BE19" s="510" t="str">
        <f>IF(_tag_month_day!R15="","",_tag_month_day!R15/100)</f>
        <v/>
      </c>
      <c r="BF19" s="413" t="str">
        <f>IF(_tag_month_day!CC15="","",_tag_month_day!CC15/100)</f>
        <v/>
      </c>
      <c r="BG19" s="511" t="e">
        <f t="shared" si="3"/>
        <v>#VALUE!</v>
      </c>
      <c r="BH19" s="198">
        <f t="shared" si="4"/>
        <v>0</v>
      </c>
      <c r="BI19" s="512" t="e">
        <f>IF(CX19=0,BI18,(DK19*查询!$R$5+DL19*查询!$Q$5+DM19*查询!$N$5+DN19*查询!$O$5+DO19*查询!$P$5)*AF19/CX19)</f>
        <v>#VALUE!</v>
      </c>
      <c r="BJ19" s="512" t="e">
        <f>IF(CX19=0,BJ18,(DP19*查询!$S$5+DQ19*查询!$T$5+DR19*查询!$U$5)*AF19/CX19)</f>
        <v>#VALUE!</v>
      </c>
      <c r="BK19" s="512">
        <f t="shared" si="52"/>
        <v>1</v>
      </c>
      <c r="BL19" s="513" t="str">
        <f>IF(_cfyc_month_day!A15="","",_cfyc_month_day!A15)</f>
        <v/>
      </c>
      <c r="BM19" s="513" t="str">
        <f>IF(_cfyc_month_day!B15="","",_cfyc_month_day!B15)</f>
        <v/>
      </c>
      <c r="BN19" s="513" t="str">
        <f>IF(_cfyc_month_day!C15="","",_cfyc_month_day!C15)</f>
        <v/>
      </c>
      <c r="BO19" s="522" t="str">
        <f>IF(_cfyc_month_day!D15="","",_cfyc_month_day!D15)</f>
        <v/>
      </c>
      <c r="BP19" s="522" t="str">
        <f>IF(_cfyc_month_day!E15="","",_cfyc_month_day!E15)</f>
        <v/>
      </c>
      <c r="BQ19" s="522" t="str">
        <f>IF(_cfyc_month_day!F15="","",_cfyc_month_day!F15)</f>
        <v/>
      </c>
      <c r="BR19" s="513" t="str">
        <f>IF(_tag_month_day!T15="","",_tag_month_day!T15)</f>
        <v/>
      </c>
      <c r="BS19" s="513" t="str">
        <f>IF(_tag_month_day!U15="","",_tag_month_day!U15)</f>
        <v/>
      </c>
      <c r="BT19" s="523" t="str">
        <f t="shared" si="53"/>
        <v/>
      </c>
      <c r="BU19" s="223" t="str">
        <f>IF(_tag_month_day!V15="","",_tag_month_day!V15)</f>
        <v/>
      </c>
      <c r="BV19" s="206" t="str">
        <f>IF(_tag_month_day!W15="","",_tag_month_day!W15)</f>
        <v/>
      </c>
      <c r="BW19" s="540" t="str">
        <f>IF(_tag_month_day!X15="","",_tag_month_day!X15)</f>
        <v/>
      </c>
      <c r="BX19" s="540" t="str">
        <f>IF(_tag_month_day!Y15="","",_tag_month_day!Y15)</f>
        <v/>
      </c>
      <c r="BY19" s="541">
        <f ca="1" t="shared" si="54"/>
        <v>43617.6666666666</v>
      </c>
      <c r="BZ19" s="542" t="s">
        <v>215</v>
      </c>
      <c r="CA19" s="543" t="str">
        <f>IF(_jhy2_month_day!A15="","",_jhy2_month_day!A15)</f>
        <v/>
      </c>
      <c r="CB19" s="464" t="str">
        <f>IF(_jhy2_month_day!B15="","",_jhy2_month_day!B15)</f>
        <v/>
      </c>
      <c r="CC19" s="464" t="str">
        <f>IF(_jhy2_month_day!C15="","",_jhy2_month_day!C15)</f>
        <v/>
      </c>
      <c r="CD19" s="464" t="str">
        <f>IF(_jhy2_month_day!D15="","",_jhy2_month_day!D15)</f>
        <v/>
      </c>
      <c r="CE19" s="464" t="str">
        <f>IF(_jhy2_month_day!E15="","",_jhy2_month_day!E15)</f>
        <v/>
      </c>
      <c r="CF19" s="464" t="str">
        <f>IF(_jhy2_month_day!F15="","",_jhy2_month_day!F15)</f>
        <v/>
      </c>
      <c r="CG19" s="464" t="str">
        <f>IF(_jhy2_month_day!G15="","",_jhy2_month_day!G15)</f>
        <v/>
      </c>
      <c r="CH19" s="464" t="str">
        <f>IF(_jhy2_month_day!H15="","",_jhy2_month_day!H15)</f>
        <v/>
      </c>
      <c r="CI19" s="464" t="str">
        <f>IF(_jhy2_month_day!I15="","",_jhy2_month_day!I15)</f>
        <v/>
      </c>
      <c r="CJ19" s="464" t="str">
        <f>IF(_jhy2_month_day!J15="","",_jhy2_month_day!J15)</f>
        <v/>
      </c>
      <c r="CK19" s="464" t="str">
        <f>IF(_jhy2_month_day!K15="","",_jhy2_month_day!K15)</f>
        <v/>
      </c>
      <c r="CL19" s="562" t="str">
        <f>IF(_jhy2_month_day!L15="","",_jhy2_month_day!L15)</f>
        <v/>
      </c>
      <c r="CM19" s="562" t="str">
        <f>IF(_jhy2_month_day!M15="","",_jhy2_month_day!M15)</f>
        <v/>
      </c>
      <c r="CN19" s="562" t="str">
        <f>IF(_jhy2_month_day!N15="","",_jhy2_month_day!N15)</f>
        <v/>
      </c>
      <c r="CO19" s="562" t="str">
        <f>IF(_jhy2_month_day!O15="","",_jhy2_month_day!O15)</f>
        <v/>
      </c>
      <c r="CP19" s="562" t="str">
        <f>IF(_jhy2_month_day!P15="","",_jhy2_month_day!P15)</f>
        <v/>
      </c>
      <c r="CQ19" s="562" t="str">
        <f>IF(_jhy2_month_day!Q15="","",_jhy2_month_day!Q15)</f>
        <v/>
      </c>
      <c r="CR19" s="563" t="str">
        <f>IF(_jhy2_month_day!R15="","",_jhy2_month_day!R15)</f>
        <v/>
      </c>
      <c r="CS19" s="576" t="str">
        <f>IF(_jhy2_month_day!S15="","",_jhy2_month_day!S15)</f>
        <v/>
      </c>
      <c r="CT19" s="562" t="str">
        <f>IF(_jhy2_month_day!T15="","",_jhy2_month_day!T15)</f>
        <v/>
      </c>
      <c r="CU19" s="577" t="e">
        <f t="shared" si="5"/>
        <v>#VALUE!</v>
      </c>
      <c r="CV19" s="198" t="e">
        <f t="shared" si="6"/>
        <v>#VALUE!</v>
      </c>
      <c r="CW19" s="192" t="e">
        <f t="shared" si="7"/>
        <v>#VALUE!</v>
      </c>
      <c r="CX19" s="192" t="e">
        <f t="shared" si="8"/>
        <v>#VALUE!</v>
      </c>
      <c r="CY19" s="202" t="e">
        <f t="shared" si="9"/>
        <v>#VALUE!</v>
      </c>
      <c r="CZ19" s="192" t="e">
        <f t="shared" ref="CZ19:DI19" si="134">$AJ19*EF19</f>
        <v>#VALUE!</v>
      </c>
      <c r="DA19" s="192" t="e">
        <f t="shared" si="134"/>
        <v>#VALUE!</v>
      </c>
      <c r="DB19" s="192" t="e">
        <f t="shared" si="134"/>
        <v>#VALUE!</v>
      </c>
      <c r="DC19" s="192" t="e">
        <f t="shared" si="134"/>
        <v>#VALUE!</v>
      </c>
      <c r="DD19" s="192" t="e">
        <f t="shared" si="134"/>
        <v>#VALUE!</v>
      </c>
      <c r="DE19" s="192" t="e">
        <f t="shared" si="134"/>
        <v>#VALUE!</v>
      </c>
      <c r="DF19" s="192" t="e">
        <f t="shared" si="134"/>
        <v>#VALUE!</v>
      </c>
      <c r="DG19" s="192" t="e">
        <f t="shared" si="134"/>
        <v>#VALUE!</v>
      </c>
      <c r="DH19" s="192" t="e">
        <f t="shared" si="134"/>
        <v>#VALUE!</v>
      </c>
      <c r="DI19" s="192" t="e">
        <f t="shared" si="134"/>
        <v>#VALUE!</v>
      </c>
      <c r="DJ19" s="192" t="e">
        <f t="shared" si="11"/>
        <v>#VALUE!</v>
      </c>
      <c r="DK19" s="192" t="e">
        <f t="shared" si="12"/>
        <v>#VALUE!</v>
      </c>
      <c r="DL19" s="192" t="e">
        <f t="shared" si="13"/>
        <v>#VALUE!</v>
      </c>
      <c r="DM19" s="192" t="e">
        <f t="shared" si="14"/>
        <v>#VALUE!</v>
      </c>
      <c r="DN19" s="192" t="e">
        <f t="shared" si="15"/>
        <v>#VALUE!</v>
      </c>
      <c r="DO19" s="192" t="e">
        <f t="shared" si="16"/>
        <v>#VALUE!</v>
      </c>
      <c r="DP19" s="192" t="e">
        <f t="shared" si="17"/>
        <v>#VALUE!</v>
      </c>
      <c r="DQ19" s="192" t="e">
        <f t="shared" si="18"/>
        <v>#VALUE!</v>
      </c>
      <c r="DR19" s="192" t="e">
        <f t="shared" si="19"/>
        <v>#VALUE!</v>
      </c>
      <c r="DS19" s="192" t="e">
        <f t="shared" si="20"/>
        <v>#VALUE!</v>
      </c>
      <c r="DT19" s="192" t="e">
        <f t="shared" si="21"/>
        <v>#VALUE!</v>
      </c>
      <c r="DU19" s="192" t="e">
        <f t="shared" si="22"/>
        <v>#VALUE!</v>
      </c>
      <c r="DV19" s="198" t="e">
        <f t="shared" si="23"/>
        <v>#VALUE!</v>
      </c>
      <c r="DW19" s="198" t="e">
        <f t="shared" si="24"/>
        <v>#DIV/0!</v>
      </c>
      <c r="DX19" s="198" t="e">
        <f t="shared" si="25"/>
        <v>#DIV/0!</v>
      </c>
      <c r="DY19" s="198" t="e">
        <f t="shared" si="26"/>
        <v>#VALUE!</v>
      </c>
      <c r="DZ19" s="198" t="e">
        <f t="shared" si="27"/>
        <v>#VALUE!</v>
      </c>
      <c r="EA19" s="198" t="e">
        <f t="shared" si="28"/>
        <v>#VALUE!</v>
      </c>
      <c r="EB19" s="198" t="e">
        <f t="shared" si="29"/>
        <v>#VALUE!</v>
      </c>
      <c r="EC19" s="198" t="e">
        <f t="shared" si="30"/>
        <v>#DIV/0!</v>
      </c>
      <c r="ED19" s="198" t="e">
        <f t="shared" si="31"/>
        <v>#VALUE!</v>
      </c>
      <c r="EE19" s="198" t="e">
        <f t="shared" si="32"/>
        <v>#VALUE!</v>
      </c>
      <c r="EF19" s="198" t="e">
        <f t="shared" ref="EF19:EO19" si="135">DV19/SUM($DV19:$EE19)</f>
        <v>#VALUE!</v>
      </c>
      <c r="EG19" s="198" t="e">
        <f t="shared" si="135"/>
        <v>#DIV/0!</v>
      </c>
      <c r="EH19" s="198" t="e">
        <f t="shared" si="135"/>
        <v>#DIV/0!</v>
      </c>
      <c r="EI19" s="198" t="e">
        <f t="shared" si="135"/>
        <v>#VALUE!</v>
      </c>
      <c r="EJ19" s="198" t="e">
        <f t="shared" si="135"/>
        <v>#VALUE!</v>
      </c>
      <c r="EK19" s="198" t="e">
        <f t="shared" si="135"/>
        <v>#VALUE!</v>
      </c>
      <c r="EL19" s="198" t="e">
        <f t="shared" si="135"/>
        <v>#VALUE!</v>
      </c>
      <c r="EM19" s="198" t="e">
        <f t="shared" si="135"/>
        <v>#DIV/0!</v>
      </c>
      <c r="EN19" s="198" t="e">
        <f t="shared" si="135"/>
        <v>#VALUE!</v>
      </c>
      <c r="EO19" s="198" t="e">
        <f t="shared" si="135"/>
        <v>#VALUE!</v>
      </c>
      <c r="EP19" s="511">
        <f t="shared" ref="EP19:EW19" si="136">EP18</f>
        <v>0.08</v>
      </c>
      <c r="EQ19" s="511">
        <f t="shared" si="136"/>
        <v>0.015</v>
      </c>
      <c r="ER19" s="511">
        <f t="shared" si="136"/>
        <v>0.015</v>
      </c>
      <c r="ES19" s="511">
        <f t="shared" si="136"/>
        <v>0.015</v>
      </c>
      <c r="ET19" s="511">
        <f t="shared" si="136"/>
        <v>0.015</v>
      </c>
      <c r="EU19" s="511">
        <f t="shared" si="136"/>
        <v>0.09</v>
      </c>
      <c r="EV19" s="511">
        <f t="shared" si="136"/>
        <v>0.09</v>
      </c>
      <c r="EW19" s="511">
        <f t="shared" si="136"/>
        <v>0.09</v>
      </c>
      <c r="EX19" s="420" t="str">
        <f>IF(_tag_month_day!AS15="","",_tag_month_day!AS15/100)</f>
        <v/>
      </c>
      <c r="EY19" s="420" t="str">
        <f>IF(_tag_month_day!AT15="","",_tag_month_day!AT15/100)</f>
        <v/>
      </c>
      <c r="EZ19" s="420" t="str">
        <f>IF(_tag_month_day!AU15="","",_tag_month_day!AU15/100)</f>
        <v/>
      </c>
      <c r="FA19" s="420" t="str">
        <f>IF(_tag_month_day!AV15="","",_tag_month_day!AV15/100)</f>
        <v/>
      </c>
      <c r="FB19" s="420" t="str">
        <f>IF(_tag_month_day!AW15="","",_tag_month_day!AW15/100)</f>
        <v/>
      </c>
      <c r="FC19" s="420" t="str">
        <f>IF(_tag_month_day!AX15="","",_tag_month_day!AX15/100)</f>
        <v/>
      </c>
      <c r="FD19" s="510">
        <f t="shared" si="58"/>
        <v>0.33</v>
      </c>
      <c r="FE19" s="510">
        <f t="shared" si="59"/>
        <v>0.19</v>
      </c>
      <c r="FF19" s="510">
        <f t="shared" si="60"/>
        <v>0.003</v>
      </c>
      <c r="FG19" s="510">
        <f t="shared" si="61"/>
        <v>0</v>
      </c>
      <c r="FH19" s="603">
        <f t="shared" si="62"/>
        <v>0.0001</v>
      </c>
      <c r="FI19" s="510">
        <f t="shared" ref="FI19:FR19" si="137">FI18</f>
        <v>0.41</v>
      </c>
      <c r="FJ19" s="510">
        <f t="shared" si="137"/>
        <v>0.11</v>
      </c>
      <c r="FK19" s="510">
        <f t="shared" si="137"/>
        <v>0.015</v>
      </c>
      <c r="FL19" s="510">
        <f t="shared" si="137"/>
        <v>0</v>
      </c>
      <c r="FM19" s="603">
        <f t="shared" si="137"/>
        <v>0.0001</v>
      </c>
      <c r="FN19" s="510" t="str">
        <f>IF(_tag_month_day!AY15="","",_tag_month_day!AY15/100)</f>
        <v/>
      </c>
      <c r="FO19" s="510" t="str">
        <f>IF(_tag_month_day!AZ15="","",_tag_month_day!AZ15/100)</f>
        <v/>
      </c>
      <c r="FP19" s="510" t="str">
        <f>IF(_tag_month_day!BA15="","",_tag_month_day!BA15/100)</f>
        <v/>
      </c>
      <c r="FQ19" s="510" t="str">
        <f>IF(_tag_month_day!BB15="","",_tag_month_day!BB15/100)</f>
        <v/>
      </c>
      <c r="FR19" s="603" t="str">
        <f>IF(_tag_month_day!BC15="","",_tag_month_day!BC15/100)</f>
        <v/>
      </c>
      <c r="FS19" s="510" t="str">
        <f>IF(_tag_month_day!BD15="","",_tag_month_day!BD15/100)</f>
        <v/>
      </c>
      <c r="FT19" s="510" t="str">
        <f>IF(_tag_month_day!BE15="","",_tag_month_day!BE15/100)</f>
        <v/>
      </c>
      <c r="FU19" s="510" t="str">
        <f>IF(_tag_month_day!BF15="","",_tag_month_day!BF15/100)</f>
        <v/>
      </c>
      <c r="FV19" s="510" t="str">
        <f>IF(_tag_month_day!BG15="","",_tag_month_day!BG15/100)</f>
        <v/>
      </c>
      <c r="FW19" s="603" t="str">
        <f>IF(_tag_month_day!BH15="","",_tag_month_day!BH15/100)</f>
        <v/>
      </c>
      <c r="FX19" s="510" t="str">
        <f>IF(_tag_month_day!BI15="","",_tag_month_day!BI15/100)</f>
        <v/>
      </c>
      <c r="FY19" s="510" t="str">
        <f>IF(_tag_month_day!BJ15="","",_tag_month_day!BJ15/100)</f>
        <v/>
      </c>
      <c r="FZ19" s="605" t="str">
        <f>IF(_tag_month_day!BK15="","",_tag_month_day!BK15/100)</f>
        <v/>
      </c>
      <c r="GA19" s="510" t="str">
        <f>IF(_tag_month_day!BL15="","",_tag_month_day!BL15/100)</f>
        <v/>
      </c>
      <c r="GB19" s="603" t="str">
        <f>IF(_tag_month_day!BM15="","",_tag_month_day!BM15/100)</f>
        <v/>
      </c>
      <c r="GC19" s="420" t="str">
        <f>IF(_tag_month_day!BN15="","",_tag_month_day!BN15/100)</f>
        <v/>
      </c>
      <c r="GD19" s="420" t="str">
        <f>IF(_tag_month_day!BO15="","",_tag_month_day!BO15/100)</f>
        <v/>
      </c>
      <c r="GE19" s="420" t="str">
        <f>IF(_tag_month_day!BP15="","",_tag_month_day!BP15/100)</f>
        <v/>
      </c>
      <c r="GF19" s="420" t="str">
        <f>IF(_tag_month_day!BQ15="","",_tag_month_day!BQ15/100)</f>
        <v/>
      </c>
      <c r="GG19" s="420" t="str">
        <f>IF(_tag_month_day!BR15="","",_tag_month_day!BR15/100)</f>
        <v/>
      </c>
      <c r="GH19" s="420" t="str">
        <f>IF(_tag_month_day!BS15="","",_tag_month_day!BS15/100)</f>
        <v/>
      </c>
      <c r="GI19" s="603" t="str">
        <f>IF(_tag_month_day!BT15="","",_tag_month_day!BT15/100)</f>
        <v/>
      </c>
      <c r="GJ19" s="612" t="str">
        <f>IF(_tag_month_day!BU15="","",_tag_month_day!BU15/100)</f>
        <v/>
      </c>
      <c r="GK19" s="620" t="str">
        <f>IF(_tag_month_day!BV15="",IF(_rlcf_month_day!A$2="","",_rlcf_month_day!A$2/100),_tag_month_day!BV15/100)</f>
        <v/>
      </c>
      <c r="GL19" s="620" t="str">
        <f>IF(_tag_month_day!BW15="",IF(_rlcf_month_day!B$2="","",_rlcf_month_day!B$2/100),_tag_month_day!BW15/100)</f>
        <v/>
      </c>
      <c r="GM19" s="621" t="str">
        <f>IF(_tag_month_day!BX15="",IF(_rlcf_month_day!C$2="","",_rlcf_month_day!C$2/100),_tag_month_day!BX15/100)</f>
        <v/>
      </c>
      <c r="GN19" s="620" t="str">
        <f>IF(_tag_month_day!BV15="",IF(_rlcf_month_day!A$2="","",_rlcf_month_day!A$2/100),_tag_month_day!BV15/100)</f>
        <v/>
      </c>
      <c r="GO19" s="620" t="str">
        <f>IF(_tag_month_day!BW15="",IF(_rlcf_month_day!B$2="","",_rlcf_month_day!B$2/100),_tag_month_day!BW15/100)</f>
        <v/>
      </c>
      <c r="GP19" s="620" t="str">
        <f>IF(_tag_month_day!CD15="",IF(_rlcf_month_day!E$2="","",_rlcf_month_day!E$2/100),_tag_month_day!CD15/100)</f>
        <v/>
      </c>
      <c r="GQ19" s="620" t="str">
        <f>IF(_tag_month_day!CE15="",IF(_rlcf_month_day!F$2="","",_rlcf_month_day!F$2/100),_tag_month_day!CE15/100)</f>
        <v/>
      </c>
      <c r="GR19" s="621" t="str">
        <f>IF(_tag_month_day!CF15="",IF(_rlcf_month_day!G$2="","",_rlcf_month_day!G$2/100),_tag_month_day!CF15/100)</f>
        <v/>
      </c>
      <c r="GS19" s="626">
        <f t="shared" ref="GS19:HH19" si="138">GS18</f>
        <v>0.953</v>
      </c>
      <c r="GT19" s="626">
        <f t="shared" si="138"/>
        <v>0.55</v>
      </c>
      <c r="GU19" s="626">
        <f t="shared" si="138"/>
        <v>0.55</v>
      </c>
      <c r="GV19" s="626">
        <f t="shared" si="138"/>
        <v>0.55</v>
      </c>
      <c r="GW19" s="626">
        <f t="shared" si="138"/>
        <v>0.5</v>
      </c>
      <c r="GX19" s="626">
        <f t="shared" si="138"/>
        <v>0.935</v>
      </c>
      <c r="GY19" s="626">
        <f t="shared" si="138"/>
        <v>0.15</v>
      </c>
      <c r="GZ19" s="626">
        <f t="shared" si="138"/>
        <v>1</v>
      </c>
      <c r="HA19" s="632">
        <f t="shared" si="138"/>
        <v>0.047</v>
      </c>
      <c r="HB19" s="632">
        <f t="shared" si="138"/>
        <v>0.45</v>
      </c>
      <c r="HC19" s="632">
        <f t="shared" si="138"/>
        <v>0.45</v>
      </c>
      <c r="HD19" s="632">
        <f t="shared" si="138"/>
        <v>0.45</v>
      </c>
      <c r="HE19" s="632">
        <f t="shared" si="138"/>
        <v>0.5</v>
      </c>
      <c r="HF19" s="632">
        <f t="shared" si="138"/>
        <v>0.065</v>
      </c>
      <c r="HG19" s="632">
        <f t="shared" si="138"/>
        <v>0.85</v>
      </c>
      <c r="HH19" s="632">
        <f t="shared" si="138"/>
        <v>0</v>
      </c>
      <c r="HI19" s="68" t="e">
        <f t="shared" si="34"/>
        <v>#VALUE!</v>
      </c>
      <c r="HJ19" s="68" t="e">
        <f t="shared" si="64"/>
        <v>#VALUE!</v>
      </c>
      <c r="HK19" s="202">
        <f t="shared" si="65"/>
        <v>0.85</v>
      </c>
      <c r="HL19" s="464">
        <f t="shared" si="66"/>
        <v>550000</v>
      </c>
      <c r="HM19" s="464">
        <f t="shared" si="67"/>
        <v>480000</v>
      </c>
      <c r="HN19" s="192" t="e">
        <f t="shared" si="35"/>
        <v>#VALUE!</v>
      </c>
      <c r="HO19" s="192" t="e">
        <f>HN19*HK19*$HO$2/HL19*1000000</f>
        <v>#VALUE!</v>
      </c>
      <c r="HP19" s="192" t="e">
        <f>HN19*HK19*$HP$2/HM19*1000000</f>
        <v>#VALUE!</v>
      </c>
    </row>
    <row r="20" customFormat="1" spans="1:224">
      <c r="A20" s="381">
        <v>15</v>
      </c>
      <c r="B20" s="54">
        <f ca="1" t="shared" si="68"/>
        <v>43617</v>
      </c>
      <c r="C20" s="57">
        <f t="shared" si="69"/>
        <v>0.0416666666666667</v>
      </c>
      <c r="D20" s="68" t="str">
        <f ca="1" t="shared" si="36"/>
        <v>白班</v>
      </c>
      <c r="E20" s="68" t="str">
        <f ca="1" t="shared" si="37"/>
        <v>丙</v>
      </c>
      <c r="F20" s="68">
        <f ca="1">SUMPRODUCT((成本日报!$A$3:$A$95=计划!B20)*(成本日报!$B$3:$B$95=计划!$D20),成本日报!$C$3:$C$95)</f>
        <v>3</v>
      </c>
      <c r="G20" s="382">
        <f ca="1" t="shared" si="70"/>
        <v>43617.5833333333</v>
      </c>
      <c r="H20" s="382">
        <f ca="1" t="shared" si="38"/>
        <v>43617.5902777777</v>
      </c>
      <c r="I20" s="382">
        <f ca="1" t="shared" si="39"/>
        <v>43617.5958333333</v>
      </c>
      <c r="J20" s="382">
        <f ca="1" t="shared" si="40"/>
        <v>43617.625</v>
      </c>
      <c r="K20" s="382">
        <f ca="1" t="shared" si="41"/>
        <v>43617.6875</v>
      </c>
      <c r="L20" s="382">
        <f ca="1" t="shared" si="42"/>
        <v>43617.7083333333</v>
      </c>
      <c r="M20" s="398" t="str">
        <f>IF(_tag_month_day!A16="","",_tag_month_day!A16)</f>
        <v/>
      </c>
      <c r="N20" s="398" t="str">
        <f>IF(_tag_month_day!B16="","",_tag_month_day!B16)</f>
        <v/>
      </c>
      <c r="O20" s="399" t="e">
        <f t="shared" si="43"/>
        <v>#VALUE!</v>
      </c>
      <c r="P20" s="398" t="str">
        <f>IF(_tag_month_day!C16="","",_tag_month_day!C16)</f>
        <v/>
      </c>
      <c r="Q20" s="398" t="str">
        <f>IF(_tag_month_day!D16="","",_tag_month_day!D16)</f>
        <v/>
      </c>
      <c r="R20" s="416">
        <f>IF(_tag_month_day!CB16="",R19,_tag_month_day!CB16/100)</f>
        <v>0.07</v>
      </c>
      <c r="S20" s="417" t="str">
        <f>IF(_tag_month_day!E16="","",_tag_month_day!E16)</f>
        <v/>
      </c>
      <c r="T20" s="417" t="str">
        <f>IF(_tag_month_day!F16="","",_tag_month_day!F16)</f>
        <v/>
      </c>
      <c r="U20" s="418" t="e">
        <f t="shared" si="0"/>
        <v>#VALUE!</v>
      </c>
      <c r="V20" s="53" t="e">
        <f t="shared" si="1"/>
        <v>#VALUE!</v>
      </c>
      <c r="W20" s="419" t="str">
        <f>IF(_jhy_month_day!A16="","",_jhy_month_day!A16)</f>
        <v/>
      </c>
      <c r="X20" s="420" t="str">
        <f>IF(_jhy_month_day!B16="","",_jhy_month_day!B16/100)</f>
        <v/>
      </c>
      <c r="Y20" s="420" t="str">
        <f>IF(_jhy_month_day!C16="","",_jhy_month_day!C16/100)</f>
        <v/>
      </c>
      <c r="Z20" s="439">
        <f t="shared" si="87"/>
        <v>4</v>
      </c>
      <c r="AA20" s="440" t="str">
        <f>IF(_tag_month_day!G16="","",_tag_month_day!G16/100)</f>
        <v/>
      </c>
      <c r="AB20" s="440" t="str">
        <f>IF(_tag_month_day!H16="","",_tag_month_day!H16/100)</f>
        <v/>
      </c>
      <c r="AC20" s="193">
        <f t="shared" si="44"/>
        <v>1.59963432013121</v>
      </c>
      <c r="AD20" s="441" t="str">
        <f t="shared" si="45"/>
        <v/>
      </c>
      <c r="AE20" s="442" t="str">
        <f t="shared" si="46"/>
        <v/>
      </c>
      <c r="AF20" s="443">
        <v>1</v>
      </c>
      <c r="AG20" s="68" t="str">
        <f>IF(_duihao_month_day!A16="","",_duihao_month_day!A16)</f>
        <v/>
      </c>
      <c r="AH20" s="463">
        <f>IF(_gyk_month_day!B16="",AH19,_gyk_month_day!B16)</f>
        <v>820</v>
      </c>
      <c r="AI20" s="464" t="e">
        <f t="shared" si="71"/>
        <v>#VALUE!</v>
      </c>
      <c r="AJ20" s="102" t="str">
        <f>IF(_tag_month_day!I16="","",_tag_month_day!I16)</f>
        <v/>
      </c>
      <c r="AK20" s="465" t="str">
        <f>IF(_tzyy_month_day!A16="","",_tzyy_month_day!A16)</f>
        <v/>
      </c>
      <c r="AL20" s="465" t="str">
        <f>IF(_tzyy_month_day!B16="","",_tzyy_month_day!B16)</f>
        <v/>
      </c>
      <c r="AM20" s="465" t="str">
        <f>IF(_tzyy_month_day!C16="","",_tzyy_month_day!C16)</f>
        <v/>
      </c>
      <c r="AN20" s="466" t="str">
        <f>IF(_tag_month_day!CG16="","",_tag_month_day!CG16)</f>
        <v/>
      </c>
      <c r="AO20" s="466" t="str">
        <f>IF(_tag_month_day!CH16="","",_tag_month_day!CH16)</f>
        <v/>
      </c>
      <c r="AP20" s="486" t="e">
        <f t="shared" si="47"/>
        <v>#VALUE!</v>
      </c>
      <c r="AQ20" s="487" t="str">
        <f>IF(_tag_month_day!J16="","",_tag_month_day!J16/100)</f>
        <v/>
      </c>
      <c r="AR20" s="488">
        <f t="shared" si="48"/>
        <v>1.3</v>
      </c>
      <c r="AS20" s="489" t="e">
        <f t="shared" si="2"/>
        <v>#VALUE!</v>
      </c>
      <c r="AT20" s="489">
        <f t="shared" si="49"/>
        <v>0</v>
      </c>
      <c r="AU20" s="490" t="str">
        <f>IF(_tag_month_day!K16="","",_tag_month_day!K16)</f>
        <v/>
      </c>
      <c r="AV20" s="491" t="str">
        <f>IF(_tag_month_day!L16="","",_tag_month_day!L16/100)</f>
        <v/>
      </c>
      <c r="AW20" s="420">
        <f t="shared" si="88"/>
        <v>0</v>
      </c>
      <c r="AX20" s="420">
        <f t="shared" si="50"/>
        <v>0</v>
      </c>
      <c r="AY20" s="420" t="str">
        <f>IF(_tag_month_day!M16="","",_tag_month_day!M16/100)</f>
        <v/>
      </c>
      <c r="AZ20" s="420" t="str">
        <f>IF(_tag_month_day!N16="","",_tag_month_day!N16/100)</f>
        <v/>
      </c>
      <c r="BA20" s="420" t="str">
        <f>IF(_tag_month_day!O16="","",_tag_month_day!O16/100)</f>
        <v/>
      </c>
      <c r="BB20" s="496" t="str">
        <f>IF(_tag_month_day!P16="","",_tag_month_day!P16/100)</f>
        <v/>
      </c>
      <c r="BC20" s="496">
        <f t="shared" si="51"/>
        <v>0</v>
      </c>
      <c r="BD20" s="496" t="str">
        <f>IF(_tag_month_day!Q16="","",_tag_month_day!Q16/100)</f>
        <v/>
      </c>
      <c r="BE20" s="510" t="str">
        <f>IF(_tag_month_day!R16="","",_tag_month_day!R16/100)</f>
        <v/>
      </c>
      <c r="BF20" s="413" t="str">
        <f>IF(_tag_month_day!CC16="","",_tag_month_day!CC16/100)</f>
        <v/>
      </c>
      <c r="BG20" s="511" t="e">
        <f t="shared" si="3"/>
        <v>#VALUE!</v>
      </c>
      <c r="BH20" s="198">
        <f t="shared" si="4"/>
        <v>0</v>
      </c>
      <c r="BI20" s="512" t="e">
        <f>IF(CX20=0,BI19,(DK20*查询!$R$5+DL20*查询!$Q$5+DM20*查询!$N$5+DN20*查询!$O$5+DO20*查询!$P$5)*AF20/CX20)</f>
        <v>#VALUE!</v>
      </c>
      <c r="BJ20" s="512" t="e">
        <f>IF(CX20=0,BJ19,(DP20*查询!$S$5+DQ20*查询!$T$5+DR20*查询!$U$5)*AF20/CX20)</f>
        <v>#VALUE!</v>
      </c>
      <c r="BK20" s="512">
        <f t="shared" si="52"/>
        <v>1</v>
      </c>
      <c r="BL20" s="513" t="str">
        <f>IF(_cfyc_month_day!A16="","",_cfyc_month_day!A16)</f>
        <v/>
      </c>
      <c r="BM20" s="513" t="str">
        <f>IF(_cfyc_month_day!B16="","",_cfyc_month_day!B16)</f>
        <v/>
      </c>
      <c r="BN20" s="513" t="str">
        <f>IF(_cfyc_month_day!C16="","",_cfyc_month_day!C16)</f>
        <v/>
      </c>
      <c r="BO20" s="522" t="str">
        <f>IF(_cfyc_month_day!D16="","",_cfyc_month_day!D16)</f>
        <v/>
      </c>
      <c r="BP20" s="522" t="str">
        <f>IF(_cfyc_month_day!E16="","",_cfyc_month_day!E16)</f>
        <v/>
      </c>
      <c r="BQ20" s="522" t="str">
        <f>IF(_cfyc_month_day!F16="","",_cfyc_month_day!F16)</f>
        <v/>
      </c>
      <c r="BR20" s="513" t="str">
        <f>IF(_tag_month_day!T16="","",_tag_month_day!T16)</f>
        <v/>
      </c>
      <c r="BS20" s="513" t="str">
        <f>IF(_tag_month_day!U16="","",_tag_month_day!U16)</f>
        <v/>
      </c>
      <c r="BT20" s="523" t="str">
        <f t="shared" si="53"/>
        <v/>
      </c>
      <c r="BU20" s="223" t="str">
        <f>IF(_tag_month_day!V16="","",_tag_month_day!V16)</f>
        <v/>
      </c>
      <c r="BV20" s="206" t="str">
        <f>IF(_tag_month_day!W16="","",_tag_month_day!W16)</f>
        <v/>
      </c>
      <c r="BW20" s="540" t="str">
        <f>IF(_tag_month_day!X16="","",_tag_month_day!X16)</f>
        <v/>
      </c>
      <c r="BX20" s="540" t="str">
        <f>IF(_tag_month_day!Y16="","",_tag_month_day!Y16)</f>
        <v/>
      </c>
      <c r="BY20" s="541">
        <f ca="1" t="shared" si="54"/>
        <v>43617.7083333333</v>
      </c>
      <c r="BZ20" s="542"/>
      <c r="CA20" s="543" t="str">
        <f>IF(_jhy2_month_day!A16="","",_jhy2_month_day!A16)</f>
        <v/>
      </c>
      <c r="CB20" s="464" t="str">
        <f>IF(_jhy2_month_day!B16="","",_jhy2_month_day!B16)</f>
        <v/>
      </c>
      <c r="CC20" s="464" t="str">
        <f>IF(_jhy2_month_day!C16="","",_jhy2_month_day!C16)</f>
        <v/>
      </c>
      <c r="CD20" s="464" t="str">
        <f>IF(_jhy2_month_day!D16="","",_jhy2_month_day!D16)</f>
        <v/>
      </c>
      <c r="CE20" s="464" t="str">
        <f>IF(_jhy2_month_day!E16="","",_jhy2_month_day!E16)</f>
        <v/>
      </c>
      <c r="CF20" s="464" t="str">
        <f>IF(_jhy2_month_day!F16="","",_jhy2_month_day!F16)</f>
        <v/>
      </c>
      <c r="CG20" s="464" t="str">
        <f>IF(_jhy2_month_day!G16="","",_jhy2_month_day!G16)</f>
        <v/>
      </c>
      <c r="CH20" s="464" t="str">
        <f>IF(_jhy2_month_day!H16="","",_jhy2_month_day!H16)</f>
        <v/>
      </c>
      <c r="CI20" s="464" t="str">
        <f>IF(_jhy2_month_day!I16="","",_jhy2_month_day!I16)</f>
        <v/>
      </c>
      <c r="CJ20" s="464" t="str">
        <f>IF(_jhy2_month_day!J16="","",_jhy2_month_day!J16)</f>
        <v/>
      </c>
      <c r="CK20" s="464" t="str">
        <f>IF(_jhy2_month_day!K16="","",_jhy2_month_day!K16)</f>
        <v/>
      </c>
      <c r="CL20" s="562" t="str">
        <f>IF(_jhy2_month_day!L16="","",_jhy2_month_day!L16)</f>
        <v/>
      </c>
      <c r="CM20" s="562" t="str">
        <f>IF(_jhy2_month_day!M16="","",_jhy2_month_day!M16)</f>
        <v/>
      </c>
      <c r="CN20" s="562" t="str">
        <f>IF(_jhy2_month_day!N16="","",_jhy2_month_day!N16)</f>
        <v/>
      </c>
      <c r="CO20" s="562" t="str">
        <f>IF(_jhy2_month_day!O16="","",_jhy2_month_day!O16)</f>
        <v/>
      </c>
      <c r="CP20" s="562" t="str">
        <f>IF(_jhy2_month_day!P16="","",_jhy2_month_day!P16)</f>
        <v/>
      </c>
      <c r="CQ20" s="562" t="str">
        <f>IF(_jhy2_month_day!Q16="","",_jhy2_month_day!Q16)</f>
        <v/>
      </c>
      <c r="CR20" s="563" t="str">
        <f>IF(_jhy2_month_day!R16="","",_jhy2_month_day!R16)</f>
        <v/>
      </c>
      <c r="CS20" s="576" t="str">
        <f>IF(_jhy2_month_day!S16="","",_jhy2_month_day!S16)</f>
        <v/>
      </c>
      <c r="CT20" s="562" t="str">
        <f>IF(_jhy2_month_day!T16="","",_jhy2_month_day!T16)</f>
        <v/>
      </c>
      <c r="CU20" s="577" t="e">
        <f t="shared" si="5"/>
        <v>#VALUE!</v>
      </c>
      <c r="CV20" s="198" t="e">
        <f t="shared" si="6"/>
        <v>#VALUE!</v>
      </c>
      <c r="CW20" s="192" t="e">
        <f t="shared" si="7"/>
        <v>#VALUE!</v>
      </c>
      <c r="CX20" s="192" t="e">
        <f t="shared" si="8"/>
        <v>#VALUE!</v>
      </c>
      <c r="CY20" s="202" t="e">
        <f t="shared" si="9"/>
        <v>#VALUE!</v>
      </c>
      <c r="CZ20" s="192" t="e">
        <f t="shared" ref="CZ20:DI20" si="139">$AJ20*EF20</f>
        <v>#VALUE!</v>
      </c>
      <c r="DA20" s="192" t="e">
        <f t="shared" si="139"/>
        <v>#VALUE!</v>
      </c>
      <c r="DB20" s="192" t="e">
        <f t="shared" si="139"/>
        <v>#VALUE!</v>
      </c>
      <c r="DC20" s="192" t="e">
        <f t="shared" si="139"/>
        <v>#VALUE!</v>
      </c>
      <c r="DD20" s="192" t="e">
        <f t="shared" si="139"/>
        <v>#VALUE!</v>
      </c>
      <c r="DE20" s="192" t="e">
        <f t="shared" si="139"/>
        <v>#VALUE!</v>
      </c>
      <c r="DF20" s="192" t="e">
        <f t="shared" si="139"/>
        <v>#VALUE!</v>
      </c>
      <c r="DG20" s="192" t="e">
        <f t="shared" si="139"/>
        <v>#VALUE!</v>
      </c>
      <c r="DH20" s="192" t="e">
        <f t="shared" si="139"/>
        <v>#VALUE!</v>
      </c>
      <c r="DI20" s="192" t="e">
        <f t="shared" si="139"/>
        <v>#VALUE!</v>
      </c>
      <c r="DJ20" s="192" t="e">
        <f t="shared" si="11"/>
        <v>#VALUE!</v>
      </c>
      <c r="DK20" s="192" t="e">
        <f t="shared" si="12"/>
        <v>#VALUE!</v>
      </c>
      <c r="DL20" s="192" t="e">
        <f t="shared" si="13"/>
        <v>#VALUE!</v>
      </c>
      <c r="DM20" s="192" t="e">
        <f t="shared" si="14"/>
        <v>#VALUE!</v>
      </c>
      <c r="DN20" s="192" t="e">
        <f t="shared" si="15"/>
        <v>#VALUE!</v>
      </c>
      <c r="DO20" s="192" t="e">
        <f t="shared" si="16"/>
        <v>#VALUE!</v>
      </c>
      <c r="DP20" s="192" t="e">
        <f t="shared" si="17"/>
        <v>#VALUE!</v>
      </c>
      <c r="DQ20" s="192" t="e">
        <f t="shared" si="18"/>
        <v>#VALUE!</v>
      </c>
      <c r="DR20" s="192" t="e">
        <f t="shared" si="19"/>
        <v>#VALUE!</v>
      </c>
      <c r="DS20" s="192" t="e">
        <f t="shared" si="20"/>
        <v>#VALUE!</v>
      </c>
      <c r="DT20" s="192" t="e">
        <f t="shared" si="21"/>
        <v>#VALUE!</v>
      </c>
      <c r="DU20" s="192" t="e">
        <f t="shared" si="22"/>
        <v>#VALUE!</v>
      </c>
      <c r="DV20" s="198" t="e">
        <f t="shared" si="23"/>
        <v>#VALUE!</v>
      </c>
      <c r="DW20" s="198" t="e">
        <f t="shared" si="24"/>
        <v>#DIV/0!</v>
      </c>
      <c r="DX20" s="198" t="e">
        <f t="shared" si="25"/>
        <v>#DIV/0!</v>
      </c>
      <c r="DY20" s="198" t="e">
        <f t="shared" si="26"/>
        <v>#VALUE!</v>
      </c>
      <c r="DZ20" s="198" t="e">
        <f t="shared" si="27"/>
        <v>#VALUE!</v>
      </c>
      <c r="EA20" s="198" t="e">
        <f t="shared" si="28"/>
        <v>#VALUE!</v>
      </c>
      <c r="EB20" s="198" t="e">
        <f t="shared" si="29"/>
        <v>#VALUE!</v>
      </c>
      <c r="EC20" s="198" t="e">
        <f t="shared" si="30"/>
        <v>#DIV/0!</v>
      </c>
      <c r="ED20" s="198" t="e">
        <f t="shared" si="31"/>
        <v>#VALUE!</v>
      </c>
      <c r="EE20" s="198" t="e">
        <f t="shared" si="32"/>
        <v>#VALUE!</v>
      </c>
      <c r="EF20" s="198" t="e">
        <f t="shared" ref="EF20:EO20" si="140">DV20/SUM($DV20:$EE20)</f>
        <v>#VALUE!</v>
      </c>
      <c r="EG20" s="198" t="e">
        <f t="shared" si="140"/>
        <v>#DIV/0!</v>
      </c>
      <c r="EH20" s="198" t="e">
        <f t="shared" si="140"/>
        <v>#DIV/0!</v>
      </c>
      <c r="EI20" s="198" t="e">
        <f t="shared" si="140"/>
        <v>#VALUE!</v>
      </c>
      <c r="EJ20" s="198" t="e">
        <f t="shared" si="140"/>
        <v>#VALUE!</v>
      </c>
      <c r="EK20" s="198" t="e">
        <f t="shared" si="140"/>
        <v>#VALUE!</v>
      </c>
      <c r="EL20" s="198" t="e">
        <f t="shared" si="140"/>
        <v>#VALUE!</v>
      </c>
      <c r="EM20" s="198" t="e">
        <f t="shared" si="140"/>
        <v>#DIV/0!</v>
      </c>
      <c r="EN20" s="198" t="e">
        <f t="shared" si="140"/>
        <v>#VALUE!</v>
      </c>
      <c r="EO20" s="198" t="e">
        <f t="shared" si="140"/>
        <v>#VALUE!</v>
      </c>
      <c r="EP20" s="511">
        <f t="shared" ref="EP20:EW20" si="141">EP19</f>
        <v>0.08</v>
      </c>
      <c r="EQ20" s="511">
        <f t="shared" si="141"/>
        <v>0.015</v>
      </c>
      <c r="ER20" s="511">
        <f t="shared" si="141"/>
        <v>0.015</v>
      </c>
      <c r="ES20" s="511">
        <f t="shared" si="141"/>
        <v>0.015</v>
      </c>
      <c r="ET20" s="511">
        <f t="shared" si="141"/>
        <v>0.015</v>
      </c>
      <c r="EU20" s="511">
        <f t="shared" si="141"/>
        <v>0.09</v>
      </c>
      <c r="EV20" s="511">
        <f t="shared" si="141"/>
        <v>0.09</v>
      </c>
      <c r="EW20" s="511">
        <f t="shared" si="141"/>
        <v>0.09</v>
      </c>
      <c r="EX20" s="420" t="str">
        <f>IF(_tag_month_day!AS16="","",_tag_month_day!AS16/100)</f>
        <v/>
      </c>
      <c r="EY20" s="420" t="str">
        <f>IF(_tag_month_day!AT16="","",_tag_month_day!AT16/100)</f>
        <v/>
      </c>
      <c r="EZ20" s="420" t="str">
        <f>IF(_tag_month_day!AU16="","",_tag_month_day!AU16/100)</f>
        <v/>
      </c>
      <c r="FA20" s="420" t="str">
        <f>IF(_tag_month_day!AV16="","",_tag_month_day!AV16/100)</f>
        <v/>
      </c>
      <c r="FB20" s="420" t="str">
        <f>IF(_tag_month_day!AW16="","",_tag_month_day!AW16/100)</f>
        <v/>
      </c>
      <c r="FC20" s="420" t="str">
        <f>IF(_tag_month_day!AX16="","",_tag_month_day!AX16/100)</f>
        <v/>
      </c>
      <c r="FD20" s="510">
        <f t="shared" si="58"/>
        <v>0.33</v>
      </c>
      <c r="FE20" s="510">
        <f t="shared" si="59"/>
        <v>0.19</v>
      </c>
      <c r="FF20" s="510">
        <f t="shared" si="60"/>
        <v>0.003</v>
      </c>
      <c r="FG20" s="510">
        <f t="shared" si="61"/>
        <v>0</v>
      </c>
      <c r="FH20" s="603">
        <f t="shared" si="62"/>
        <v>0.0001</v>
      </c>
      <c r="FI20" s="510">
        <f t="shared" ref="FI20:FR20" si="142">FI19</f>
        <v>0.41</v>
      </c>
      <c r="FJ20" s="510">
        <f t="shared" si="142"/>
        <v>0.11</v>
      </c>
      <c r="FK20" s="510">
        <f t="shared" si="142"/>
        <v>0.015</v>
      </c>
      <c r="FL20" s="510">
        <f t="shared" si="142"/>
        <v>0</v>
      </c>
      <c r="FM20" s="603">
        <f t="shared" si="142"/>
        <v>0.0001</v>
      </c>
      <c r="FN20" s="510" t="str">
        <f>IF(_tag_month_day!AY16="","",_tag_month_day!AY16/100)</f>
        <v/>
      </c>
      <c r="FO20" s="510" t="str">
        <f>IF(_tag_month_day!AZ16="","",_tag_month_day!AZ16/100)</f>
        <v/>
      </c>
      <c r="FP20" s="510" t="str">
        <f>IF(_tag_month_day!BA16="","",_tag_month_day!BA16/100)</f>
        <v/>
      </c>
      <c r="FQ20" s="510" t="str">
        <f>IF(_tag_month_day!BB16="","",_tag_month_day!BB16/100)</f>
        <v/>
      </c>
      <c r="FR20" s="603" t="str">
        <f>IF(_tag_month_day!BC16="","",_tag_month_day!BC16/100)</f>
        <v/>
      </c>
      <c r="FS20" s="510" t="str">
        <f>IF(_tag_month_day!BD16="","",_tag_month_day!BD16/100)</f>
        <v/>
      </c>
      <c r="FT20" s="510" t="str">
        <f>IF(_tag_month_day!BE16="","",_tag_month_day!BE16/100)</f>
        <v/>
      </c>
      <c r="FU20" s="510" t="str">
        <f>IF(_tag_month_day!BF16="","",_tag_month_day!BF16/100)</f>
        <v/>
      </c>
      <c r="FV20" s="510" t="str">
        <f>IF(_tag_month_day!BG16="","",_tag_month_day!BG16/100)</f>
        <v/>
      </c>
      <c r="FW20" s="603" t="str">
        <f>IF(_tag_month_day!BH16="","",_tag_month_day!BH16/100)</f>
        <v/>
      </c>
      <c r="FX20" s="510" t="str">
        <f>IF(_tag_month_day!BI16="","",_tag_month_day!BI16/100)</f>
        <v/>
      </c>
      <c r="FY20" s="510" t="str">
        <f>IF(_tag_month_day!BJ16="","",_tag_month_day!BJ16/100)</f>
        <v/>
      </c>
      <c r="FZ20" s="605" t="str">
        <f>IF(_tag_month_day!BK16="","",_tag_month_day!BK16/100)</f>
        <v/>
      </c>
      <c r="GA20" s="510" t="str">
        <f>IF(_tag_month_day!BL16="","",_tag_month_day!BL16/100)</f>
        <v/>
      </c>
      <c r="GB20" s="603" t="str">
        <f>IF(_tag_month_day!BM16="","",_tag_month_day!BM16/100)</f>
        <v/>
      </c>
      <c r="GC20" s="420" t="str">
        <f>IF(_tag_month_day!BN16="","",_tag_month_day!BN16/100)</f>
        <v/>
      </c>
      <c r="GD20" s="420" t="str">
        <f>IF(_tag_month_day!BO16="","",_tag_month_day!BO16/100)</f>
        <v/>
      </c>
      <c r="GE20" s="420" t="str">
        <f>IF(_tag_month_day!BP16="","",_tag_month_day!BP16/100)</f>
        <v/>
      </c>
      <c r="GF20" s="420" t="str">
        <f>IF(_tag_month_day!BQ16="","",_tag_month_day!BQ16/100)</f>
        <v/>
      </c>
      <c r="GG20" s="420" t="str">
        <f>IF(_tag_month_day!BR16="","",_tag_month_day!BR16/100)</f>
        <v/>
      </c>
      <c r="GH20" s="420" t="str">
        <f>IF(_tag_month_day!BS16="","",_tag_month_day!BS16/100)</f>
        <v/>
      </c>
      <c r="GI20" s="603" t="str">
        <f>IF(_tag_month_day!BT16="","",_tag_month_day!BT16/100)</f>
        <v/>
      </c>
      <c r="GJ20" s="612" t="str">
        <f>IF(_tag_month_day!BU16="","",_tag_month_day!BU16/100)</f>
        <v/>
      </c>
      <c r="GK20" s="620" t="str">
        <f>IF(_tag_month_day!BV16="",IF(_rlcf_month_day!A$2="","",_rlcf_month_day!A$2/100),_tag_month_day!BV16/100)</f>
        <v/>
      </c>
      <c r="GL20" s="620" t="str">
        <f>IF(_tag_month_day!BW16="",IF(_rlcf_month_day!B$2="","",_rlcf_month_day!B$2/100),_tag_month_day!BW16/100)</f>
        <v/>
      </c>
      <c r="GM20" s="621" t="str">
        <f>IF(_tag_month_day!BX16="",IF(_rlcf_month_day!C$2="","",_rlcf_month_day!C$2/100),_tag_month_day!BX16/100)</f>
        <v/>
      </c>
      <c r="GN20" s="620" t="str">
        <f>IF(_tag_month_day!BV16="",IF(_rlcf_month_day!A$2="","",_rlcf_month_day!A$2/100),_tag_month_day!BV16/100)</f>
        <v/>
      </c>
      <c r="GO20" s="620" t="str">
        <f>IF(_tag_month_day!BW16="",IF(_rlcf_month_day!B$2="","",_rlcf_month_day!B$2/100),_tag_month_day!BW16/100)</f>
        <v/>
      </c>
      <c r="GP20" s="620" t="str">
        <f>IF(_tag_month_day!CD16="",IF(_rlcf_month_day!E$2="","",_rlcf_month_day!E$2/100),_tag_month_day!CD16/100)</f>
        <v/>
      </c>
      <c r="GQ20" s="620" t="str">
        <f>IF(_tag_month_day!CE16="",IF(_rlcf_month_day!F$2="","",_rlcf_month_day!F$2/100),_tag_month_day!CE16/100)</f>
        <v/>
      </c>
      <c r="GR20" s="621" t="str">
        <f>IF(_tag_month_day!CF16="",IF(_rlcf_month_day!G$2="","",_rlcf_month_day!G$2/100),_tag_month_day!CF16/100)</f>
        <v/>
      </c>
      <c r="GS20" s="626">
        <f t="shared" ref="GS20:HH20" si="143">GS19</f>
        <v>0.953</v>
      </c>
      <c r="GT20" s="626">
        <f t="shared" si="143"/>
        <v>0.55</v>
      </c>
      <c r="GU20" s="626">
        <f t="shared" si="143"/>
        <v>0.55</v>
      </c>
      <c r="GV20" s="626">
        <f t="shared" si="143"/>
        <v>0.55</v>
      </c>
      <c r="GW20" s="626">
        <f t="shared" si="143"/>
        <v>0.5</v>
      </c>
      <c r="GX20" s="626">
        <f t="shared" si="143"/>
        <v>0.935</v>
      </c>
      <c r="GY20" s="626">
        <f t="shared" si="143"/>
        <v>0.15</v>
      </c>
      <c r="GZ20" s="626">
        <f t="shared" si="143"/>
        <v>1</v>
      </c>
      <c r="HA20" s="632">
        <f t="shared" si="143"/>
        <v>0.047</v>
      </c>
      <c r="HB20" s="632">
        <f t="shared" si="143"/>
        <v>0.45</v>
      </c>
      <c r="HC20" s="632">
        <f t="shared" si="143"/>
        <v>0.45</v>
      </c>
      <c r="HD20" s="632">
        <f t="shared" si="143"/>
        <v>0.45</v>
      </c>
      <c r="HE20" s="632">
        <f t="shared" si="143"/>
        <v>0.5</v>
      </c>
      <c r="HF20" s="632">
        <f t="shared" si="143"/>
        <v>0.065</v>
      </c>
      <c r="HG20" s="632">
        <f t="shared" si="143"/>
        <v>0.85</v>
      </c>
      <c r="HH20" s="632">
        <f t="shared" si="143"/>
        <v>0</v>
      </c>
      <c r="HI20" s="68">
        <f t="shared" si="34"/>
        <v>0</v>
      </c>
      <c r="HJ20" s="68" t="e">
        <f t="shared" si="64"/>
        <v>#VALUE!</v>
      </c>
      <c r="HK20" s="202">
        <f t="shared" si="65"/>
        <v>0.85</v>
      </c>
      <c r="HL20" s="464">
        <f t="shared" si="66"/>
        <v>550000</v>
      </c>
      <c r="HM20" s="464">
        <f t="shared" si="67"/>
        <v>480000</v>
      </c>
      <c r="HN20" s="192" t="e">
        <f t="shared" si="35"/>
        <v>#VALUE!</v>
      </c>
      <c r="HO20" s="192" t="e">
        <f>HN20*HK20*$HO$2/HL20*1000000</f>
        <v>#VALUE!</v>
      </c>
      <c r="HP20" s="192" t="e">
        <f>HN20*HK20*$HP$2/HM20*1000000</f>
        <v>#VALUE!</v>
      </c>
    </row>
    <row r="21" customFormat="1" spans="1:224">
      <c r="A21" s="381">
        <v>16</v>
      </c>
      <c r="B21" s="54">
        <f ca="1" t="shared" si="68"/>
        <v>43617</v>
      </c>
      <c r="C21" s="57">
        <f t="shared" si="69"/>
        <v>0.0416666666666667</v>
      </c>
      <c r="D21" s="68" t="str">
        <f ca="1" t="shared" si="36"/>
        <v>白班</v>
      </c>
      <c r="E21" s="68" t="str">
        <f ca="1" t="shared" si="37"/>
        <v>丙</v>
      </c>
      <c r="F21" s="68">
        <f ca="1">SUMPRODUCT((成本日报!$A$3:$A$95=计划!B21)*(成本日报!$B$3:$B$95=计划!$D21),成本日报!$C$3:$C$95)</f>
        <v>3</v>
      </c>
      <c r="G21" s="382">
        <f ca="1" t="shared" si="70"/>
        <v>43617.625</v>
      </c>
      <c r="H21" s="382">
        <f ca="1" t="shared" si="38"/>
        <v>43617.6319444444</v>
      </c>
      <c r="I21" s="382">
        <f ca="1" t="shared" si="39"/>
        <v>43617.6375</v>
      </c>
      <c r="J21" s="382">
        <f ca="1" t="shared" si="40"/>
        <v>43617.6666666666</v>
      </c>
      <c r="K21" s="382">
        <f ca="1" t="shared" si="41"/>
        <v>43617.7291666666</v>
      </c>
      <c r="L21" s="382">
        <f ca="1" t="shared" si="42"/>
        <v>43617.75</v>
      </c>
      <c r="M21" s="398" t="str">
        <f>IF(_tag_month_day!A17="","",_tag_month_day!A17)</f>
        <v/>
      </c>
      <c r="N21" s="398" t="str">
        <f>IF(_tag_month_day!B17="","",_tag_month_day!B17)</f>
        <v/>
      </c>
      <c r="O21" s="399" t="e">
        <f t="shared" si="43"/>
        <v>#VALUE!</v>
      </c>
      <c r="P21" s="398" t="str">
        <f>IF(_tag_month_day!C17="","",_tag_month_day!C17)</f>
        <v/>
      </c>
      <c r="Q21" s="398" t="str">
        <f>IF(_tag_month_day!D17="","",_tag_month_day!D17)</f>
        <v/>
      </c>
      <c r="R21" s="416">
        <f>IF(_tag_month_day!CB17="",R20,_tag_month_day!CB17/100)</f>
        <v>0.07</v>
      </c>
      <c r="S21" s="417" t="str">
        <f>IF(_tag_month_day!E17="","",_tag_month_day!E17)</f>
        <v/>
      </c>
      <c r="T21" s="417" t="str">
        <f>IF(_tag_month_day!F17="","",_tag_month_day!F17)</f>
        <v/>
      </c>
      <c r="U21" s="418" t="e">
        <f t="shared" si="0"/>
        <v>#VALUE!</v>
      </c>
      <c r="V21" s="53" t="e">
        <f t="shared" si="1"/>
        <v>#VALUE!</v>
      </c>
      <c r="W21" s="419" t="str">
        <f>IF(_jhy_month_day!A17="","",_jhy_month_day!A17)</f>
        <v/>
      </c>
      <c r="X21" s="420" t="str">
        <f>IF(_jhy_month_day!B17="","",_jhy_month_day!B17/100)</f>
        <v/>
      </c>
      <c r="Y21" s="420" t="str">
        <f>IF(_jhy_month_day!C17="","",_jhy_month_day!C17/100)</f>
        <v/>
      </c>
      <c r="Z21" s="439">
        <f t="shared" si="87"/>
        <v>4</v>
      </c>
      <c r="AA21" s="440" t="str">
        <f>IF(_tag_month_day!G17="","",_tag_month_day!G17/100)</f>
        <v/>
      </c>
      <c r="AB21" s="440" t="str">
        <f>IF(_tag_month_day!H17="","",_tag_month_day!H17/100)</f>
        <v/>
      </c>
      <c r="AC21" s="193">
        <f t="shared" si="44"/>
        <v>1.59963432013121</v>
      </c>
      <c r="AD21" s="441" t="str">
        <f t="shared" si="45"/>
        <v/>
      </c>
      <c r="AE21" s="442" t="str">
        <f t="shared" si="46"/>
        <v/>
      </c>
      <c r="AF21" s="443">
        <v>1</v>
      </c>
      <c r="AG21" s="68" t="str">
        <f>IF(_duihao_month_day!A17="","",_duihao_month_day!A17)</f>
        <v/>
      </c>
      <c r="AH21" s="463">
        <f>IF(_gyk_month_day!B17="",AH20,_gyk_month_day!B17)</f>
        <v>820</v>
      </c>
      <c r="AI21" s="464" t="e">
        <f t="shared" si="71"/>
        <v>#VALUE!</v>
      </c>
      <c r="AJ21" s="102" t="str">
        <f>IF(_tag_month_day!I17="","",_tag_month_day!I17)</f>
        <v/>
      </c>
      <c r="AK21" s="465" t="str">
        <f>IF(_tzyy_month_day!A17="","",_tzyy_month_day!A17)</f>
        <v/>
      </c>
      <c r="AL21" s="465" t="str">
        <f>IF(_tzyy_month_day!B17="","",_tzyy_month_day!B17)</f>
        <v/>
      </c>
      <c r="AM21" s="465" t="str">
        <f>IF(_tzyy_month_day!C17="","",_tzyy_month_day!C17)</f>
        <v/>
      </c>
      <c r="AN21" s="466" t="str">
        <f>IF(_tag_month_day!CG17="","",_tag_month_day!CG17)</f>
        <v/>
      </c>
      <c r="AO21" s="466" t="str">
        <f>IF(_tag_month_day!CH17="","",_tag_month_day!CH17)</f>
        <v/>
      </c>
      <c r="AP21" s="486" t="e">
        <f t="shared" si="47"/>
        <v>#VALUE!</v>
      </c>
      <c r="AQ21" s="487" t="str">
        <f>IF(_tag_month_day!J17="","",_tag_month_day!J17/100)</f>
        <v/>
      </c>
      <c r="AR21" s="488">
        <f t="shared" si="48"/>
        <v>1.3</v>
      </c>
      <c r="AS21" s="489" t="e">
        <f t="shared" si="2"/>
        <v>#VALUE!</v>
      </c>
      <c r="AT21" s="489">
        <f t="shared" si="49"/>
        <v>0</v>
      </c>
      <c r="AU21" s="490" t="str">
        <f>IF(_tag_month_day!K17="","",_tag_month_day!K17)</f>
        <v/>
      </c>
      <c r="AV21" s="491" t="str">
        <f>IF(_tag_month_day!L17="","",_tag_month_day!L17/100)</f>
        <v/>
      </c>
      <c r="AW21" s="420">
        <f t="shared" si="88"/>
        <v>0</v>
      </c>
      <c r="AX21" s="420">
        <f t="shared" si="50"/>
        <v>0</v>
      </c>
      <c r="AY21" s="420" t="str">
        <f>IF(_tag_month_day!M17="","",_tag_month_day!M17/100)</f>
        <v/>
      </c>
      <c r="AZ21" s="420" t="str">
        <f>IF(_tag_month_day!N17="","",_tag_month_day!N17/100)</f>
        <v/>
      </c>
      <c r="BA21" s="420" t="str">
        <f>IF(_tag_month_day!O17="","",_tag_month_day!O17/100)</f>
        <v/>
      </c>
      <c r="BB21" s="496" t="str">
        <f>IF(_tag_month_day!P17="","",_tag_month_day!P17/100)</f>
        <v/>
      </c>
      <c r="BC21" s="496">
        <f t="shared" si="51"/>
        <v>0</v>
      </c>
      <c r="BD21" s="496" t="str">
        <f>IF(_tag_month_day!Q17="","",_tag_month_day!Q17/100)</f>
        <v/>
      </c>
      <c r="BE21" s="510" t="str">
        <f>IF(_tag_month_day!R17="","",_tag_month_day!R17/100)</f>
        <v/>
      </c>
      <c r="BF21" s="413" t="str">
        <f>IF(_tag_month_day!CC17="","",_tag_month_day!CC17/100)</f>
        <v/>
      </c>
      <c r="BG21" s="511" t="e">
        <f t="shared" si="3"/>
        <v>#VALUE!</v>
      </c>
      <c r="BH21" s="198">
        <f t="shared" si="4"/>
        <v>0</v>
      </c>
      <c r="BI21" s="512" t="e">
        <f>IF(CX21=0,BI20,(DK21*查询!$R$5+DL21*查询!$Q$5+DM21*查询!$N$5+DN21*查询!$O$5+DO21*查询!$P$5)*AF21/CX21)</f>
        <v>#VALUE!</v>
      </c>
      <c r="BJ21" s="512" t="e">
        <f>IF(CX21=0,BJ20,(DP21*查询!$S$5+DQ21*查询!$T$5+DR21*查询!$U$5)*AF21/CX21)</f>
        <v>#VALUE!</v>
      </c>
      <c r="BK21" s="512">
        <f t="shared" si="52"/>
        <v>1</v>
      </c>
      <c r="BL21" s="513" t="str">
        <f>IF(_cfyc_month_day!A17="","",_cfyc_month_day!A17)</f>
        <v/>
      </c>
      <c r="BM21" s="513" t="str">
        <f>IF(_cfyc_month_day!B17="","",_cfyc_month_day!B17)</f>
        <v/>
      </c>
      <c r="BN21" s="513" t="str">
        <f>IF(_cfyc_month_day!C17="","",_cfyc_month_day!C17)</f>
        <v/>
      </c>
      <c r="BO21" s="522" t="str">
        <f>IF(_cfyc_month_day!D17="","",_cfyc_month_day!D17)</f>
        <v/>
      </c>
      <c r="BP21" s="522" t="str">
        <f>IF(_cfyc_month_day!E17="","",_cfyc_month_day!E17)</f>
        <v/>
      </c>
      <c r="BQ21" s="522" t="str">
        <f>IF(_cfyc_month_day!F17="","",_cfyc_month_day!F17)</f>
        <v/>
      </c>
      <c r="BR21" s="513" t="str">
        <f>IF(_tag_month_day!T17="","",_tag_month_day!T17)</f>
        <v/>
      </c>
      <c r="BS21" s="513" t="str">
        <f>IF(_tag_month_day!U17="","",_tag_month_day!U17)</f>
        <v/>
      </c>
      <c r="BT21" s="523" t="str">
        <f t="shared" si="53"/>
        <v/>
      </c>
      <c r="BU21" s="223" t="str">
        <f>IF(_tag_month_day!V17="","",_tag_month_day!V17)</f>
        <v/>
      </c>
      <c r="BV21" s="206" t="str">
        <f>IF(_tag_month_day!W17="","",_tag_month_day!W17)</f>
        <v/>
      </c>
      <c r="BW21" s="540" t="str">
        <f>IF(_tag_month_day!X17="","",_tag_month_day!X17)</f>
        <v/>
      </c>
      <c r="BX21" s="540" t="str">
        <f>IF(_tag_month_day!Y17="","",_tag_month_day!Y17)</f>
        <v/>
      </c>
      <c r="BY21" s="541">
        <f ca="1" t="shared" si="54"/>
        <v>43617.75</v>
      </c>
      <c r="BZ21" s="542"/>
      <c r="CA21" s="543" t="str">
        <f>IF(_jhy2_month_day!A17="","",_jhy2_month_day!A17)</f>
        <v/>
      </c>
      <c r="CB21" s="464" t="str">
        <f>IF(_jhy2_month_day!B17="","",_jhy2_month_day!B17)</f>
        <v/>
      </c>
      <c r="CC21" s="464" t="str">
        <f>IF(_jhy2_month_day!C17="","",_jhy2_month_day!C17)</f>
        <v/>
      </c>
      <c r="CD21" s="464" t="str">
        <f>IF(_jhy2_month_day!D17="","",_jhy2_month_day!D17)</f>
        <v/>
      </c>
      <c r="CE21" s="464" t="str">
        <f>IF(_jhy2_month_day!E17="","",_jhy2_month_day!E17)</f>
        <v/>
      </c>
      <c r="CF21" s="464" t="str">
        <f>IF(_jhy2_month_day!F17="","",_jhy2_month_day!F17)</f>
        <v/>
      </c>
      <c r="CG21" s="464" t="str">
        <f>IF(_jhy2_month_day!G17="","",_jhy2_month_day!G17)</f>
        <v/>
      </c>
      <c r="CH21" s="464" t="str">
        <f>IF(_jhy2_month_day!H17="","",_jhy2_month_day!H17)</f>
        <v/>
      </c>
      <c r="CI21" s="464" t="str">
        <f>IF(_jhy2_month_day!I17="","",_jhy2_month_day!I17)</f>
        <v/>
      </c>
      <c r="CJ21" s="464" t="str">
        <f>IF(_jhy2_month_day!J17="","",_jhy2_month_day!J17)</f>
        <v/>
      </c>
      <c r="CK21" s="464" t="str">
        <f>IF(_jhy2_month_day!K17="","",_jhy2_month_day!K17)</f>
        <v/>
      </c>
      <c r="CL21" s="562" t="str">
        <f>IF(_jhy2_month_day!L17="","",_jhy2_month_day!L17)</f>
        <v/>
      </c>
      <c r="CM21" s="562" t="str">
        <f>IF(_jhy2_month_day!M17="","",_jhy2_month_day!M17)</f>
        <v/>
      </c>
      <c r="CN21" s="562" t="str">
        <f>IF(_jhy2_month_day!N17="","",_jhy2_month_day!N17)</f>
        <v/>
      </c>
      <c r="CO21" s="562" t="str">
        <f>IF(_jhy2_month_day!O17="","",_jhy2_month_day!O17)</f>
        <v/>
      </c>
      <c r="CP21" s="562" t="str">
        <f>IF(_jhy2_month_day!P17="","",_jhy2_month_day!P17)</f>
        <v/>
      </c>
      <c r="CQ21" s="562" t="str">
        <f>IF(_jhy2_month_day!Q17="","",_jhy2_month_day!Q17)</f>
        <v/>
      </c>
      <c r="CR21" s="563" t="str">
        <f>IF(_jhy2_month_day!R17="","",_jhy2_month_day!R17)</f>
        <v/>
      </c>
      <c r="CS21" s="576" t="str">
        <f>IF(_jhy2_month_day!S17="","",_jhy2_month_day!S17)</f>
        <v/>
      </c>
      <c r="CT21" s="562" t="str">
        <f>IF(_jhy2_month_day!T17="","",_jhy2_month_day!T17)</f>
        <v/>
      </c>
      <c r="CU21" s="577" t="e">
        <f t="shared" si="5"/>
        <v>#VALUE!</v>
      </c>
      <c r="CV21" s="198" t="e">
        <f t="shared" si="6"/>
        <v>#VALUE!</v>
      </c>
      <c r="CW21" s="192" t="e">
        <f t="shared" si="7"/>
        <v>#VALUE!</v>
      </c>
      <c r="CX21" s="192" t="e">
        <f t="shared" si="8"/>
        <v>#VALUE!</v>
      </c>
      <c r="CY21" s="202" t="e">
        <f t="shared" si="9"/>
        <v>#VALUE!</v>
      </c>
      <c r="CZ21" s="192" t="e">
        <f t="shared" ref="CZ21:DI21" si="144">$AJ21*EF21</f>
        <v>#VALUE!</v>
      </c>
      <c r="DA21" s="192" t="e">
        <f t="shared" si="144"/>
        <v>#VALUE!</v>
      </c>
      <c r="DB21" s="192" t="e">
        <f t="shared" si="144"/>
        <v>#VALUE!</v>
      </c>
      <c r="DC21" s="192" t="e">
        <f t="shared" si="144"/>
        <v>#VALUE!</v>
      </c>
      <c r="DD21" s="192" t="e">
        <f t="shared" si="144"/>
        <v>#VALUE!</v>
      </c>
      <c r="DE21" s="192" t="e">
        <f t="shared" si="144"/>
        <v>#VALUE!</v>
      </c>
      <c r="DF21" s="192" t="e">
        <f t="shared" si="144"/>
        <v>#VALUE!</v>
      </c>
      <c r="DG21" s="192" t="e">
        <f t="shared" si="144"/>
        <v>#VALUE!</v>
      </c>
      <c r="DH21" s="192" t="e">
        <f t="shared" si="144"/>
        <v>#VALUE!</v>
      </c>
      <c r="DI21" s="192" t="e">
        <f t="shared" si="144"/>
        <v>#VALUE!</v>
      </c>
      <c r="DJ21" s="192" t="e">
        <f t="shared" si="11"/>
        <v>#VALUE!</v>
      </c>
      <c r="DK21" s="192" t="e">
        <f t="shared" si="12"/>
        <v>#VALUE!</v>
      </c>
      <c r="DL21" s="192" t="e">
        <f t="shared" si="13"/>
        <v>#VALUE!</v>
      </c>
      <c r="DM21" s="192" t="e">
        <f t="shared" si="14"/>
        <v>#VALUE!</v>
      </c>
      <c r="DN21" s="192" t="e">
        <f t="shared" si="15"/>
        <v>#VALUE!</v>
      </c>
      <c r="DO21" s="192" t="e">
        <f t="shared" si="16"/>
        <v>#VALUE!</v>
      </c>
      <c r="DP21" s="192" t="e">
        <f t="shared" si="17"/>
        <v>#VALUE!</v>
      </c>
      <c r="DQ21" s="192" t="e">
        <f t="shared" si="18"/>
        <v>#VALUE!</v>
      </c>
      <c r="DR21" s="192" t="e">
        <f t="shared" si="19"/>
        <v>#VALUE!</v>
      </c>
      <c r="DS21" s="192" t="e">
        <f t="shared" si="20"/>
        <v>#VALUE!</v>
      </c>
      <c r="DT21" s="192" t="e">
        <f t="shared" si="21"/>
        <v>#VALUE!</v>
      </c>
      <c r="DU21" s="192" t="e">
        <f t="shared" si="22"/>
        <v>#VALUE!</v>
      </c>
      <c r="DV21" s="198" t="e">
        <f t="shared" si="23"/>
        <v>#VALUE!</v>
      </c>
      <c r="DW21" s="198" t="e">
        <f t="shared" si="24"/>
        <v>#DIV/0!</v>
      </c>
      <c r="DX21" s="198" t="e">
        <f t="shared" si="25"/>
        <v>#DIV/0!</v>
      </c>
      <c r="DY21" s="198" t="e">
        <f t="shared" si="26"/>
        <v>#VALUE!</v>
      </c>
      <c r="DZ21" s="198" t="e">
        <f t="shared" si="27"/>
        <v>#VALUE!</v>
      </c>
      <c r="EA21" s="198" t="e">
        <f t="shared" si="28"/>
        <v>#VALUE!</v>
      </c>
      <c r="EB21" s="198" t="e">
        <f t="shared" si="29"/>
        <v>#VALUE!</v>
      </c>
      <c r="EC21" s="198" t="e">
        <f t="shared" si="30"/>
        <v>#DIV/0!</v>
      </c>
      <c r="ED21" s="198" t="e">
        <f t="shared" si="31"/>
        <v>#VALUE!</v>
      </c>
      <c r="EE21" s="198" t="e">
        <f t="shared" si="32"/>
        <v>#VALUE!</v>
      </c>
      <c r="EF21" s="198" t="e">
        <f t="shared" ref="EF21:EO21" si="145">DV21/SUM($DV21:$EE21)</f>
        <v>#VALUE!</v>
      </c>
      <c r="EG21" s="198" t="e">
        <f t="shared" si="145"/>
        <v>#DIV/0!</v>
      </c>
      <c r="EH21" s="198" t="e">
        <f t="shared" si="145"/>
        <v>#DIV/0!</v>
      </c>
      <c r="EI21" s="198" t="e">
        <f t="shared" si="145"/>
        <v>#VALUE!</v>
      </c>
      <c r="EJ21" s="198" t="e">
        <f t="shared" si="145"/>
        <v>#VALUE!</v>
      </c>
      <c r="EK21" s="198" t="e">
        <f t="shared" si="145"/>
        <v>#VALUE!</v>
      </c>
      <c r="EL21" s="198" t="e">
        <f t="shared" si="145"/>
        <v>#VALUE!</v>
      </c>
      <c r="EM21" s="198" t="e">
        <f t="shared" si="145"/>
        <v>#DIV/0!</v>
      </c>
      <c r="EN21" s="198" t="e">
        <f t="shared" si="145"/>
        <v>#VALUE!</v>
      </c>
      <c r="EO21" s="198" t="e">
        <f t="shared" si="145"/>
        <v>#VALUE!</v>
      </c>
      <c r="EP21" s="511">
        <f t="shared" ref="EP21:EW21" si="146">EP20</f>
        <v>0.08</v>
      </c>
      <c r="EQ21" s="511">
        <f t="shared" si="146"/>
        <v>0.015</v>
      </c>
      <c r="ER21" s="511">
        <f t="shared" si="146"/>
        <v>0.015</v>
      </c>
      <c r="ES21" s="511">
        <f t="shared" si="146"/>
        <v>0.015</v>
      </c>
      <c r="ET21" s="511">
        <f t="shared" si="146"/>
        <v>0.015</v>
      </c>
      <c r="EU21" s="511">
        <f t="shared" si="146"/>
        <v>0.09</v>
      </c>
      <c r="EV21" s="511">
        <f t="shared" si="146"/>
        <v>0.09</v>
      </c>
      <c r="EW21" s="511">
        <f t="shared" si="146"/>
        <v>0.09</v>
      </c>
      <c r="EX21" s="420" t="str">
        <f>IF(_tag_month_day!AS17="","",_tag_month_day!AS17/100)</f>
        <v/>
      </c>
      <c r="EY21" s="420" t="str">
        <f>IF(_tag_month_day!AT17="","",_tag_month_day!AT17/100)</f>
        <v/>
      </c>
      <c r="EZ21" s="420" t="str">
        <f>IF(_tag_month_day!AU17="","",_tag_month_day!AU17/100)</f>
        <v/>
      </c>
      <c r="FA21" s="420" t="str">
        <f>IF(_tag_month_day!AV17="","",_tag_month_day!AV17/100)</f>
        <v/>
      </c>
      <c r="FB21" s="420" t="str">
        <f>IF(_tag_month_day!AW17="","",_tag_month_day!AW17/100)</f>
        <v/>
      </c>
      <c r="FC21" s="420" t="str">
        <f>IF(_tag_month_day!AX17="","",_tag_month_day!AX17/100)</f>
        <v/>
      </c>
      <c r="FD21" s="510">
        <f t="shared" si="58"/>
        <v>0.33</v>
      </c>
      <c r="FE21" s="510">
        <f t="shared" si="59"/>
        <v>0.19</v>
      </c>
      <c r="FF21" s="510">
        <f t="shared" si="60"/>
        <v>0.003</v>
      </c>
      <c r="FG21" s="510">
        <f t="shared" si="61"/>
        <v>0</v>
      </c>
      <c r="FH21" s="603">
        <f t="shared" si="62"/>
        <v>0.0001</v>
      </c>
      <c r="FI21" s="510">
        <f t="shared" ref="FI21:FR21" si="147">FI20</f>
        <v>0.41</v>
      </c>
      <c r="FJ21" s="510">
        <f t="shared" si="147"/>
        <v>0.11</v>
      </c>
      <c r="FK21" s="510">
        <f t="shared" si="147"/>
        <v>0.015</v>
      </c>
      <c r="FL21" s="510">
        <f t="shared" si="147"/>
        <v>0</v>
      </c>
      <c r="FM21" s="603">
        <f t="shared" si="147"/>
        <v>0.0001</v>
      </c>
      <c r="FN21" s="510" t="str">
        <f>IF(_tag_month_day!AY17="","",_tag_month_day!AY17/100)</f>
        <v/>
      </c>
      <c r="FO21" s="510" t="str">
        <f>IF(_tag_month_day!AZ17="","",_tag_month_day!AZ17/100)</f>
        <v/>
      </c>
      <c r="FP21" s="510" t="str">
        <f>IF(_tag_month_day!BA17="","",_tag_month_day!BA17/100)</f>
        <v/>
      </c>
      <c r="FQ21" s="510" t="str">
        <f>IF(_tag_month_day!BB17="","",_tag_month_day!BB17/100)</f>
        <v/>
      </c>
      <c r="FR21" s="603" t="str">
        <f>IF(_tag_month_day!BC17="","",_tag_month_day!BC17/100)</f>
        <v/>
      </c>
      <c r="FS21" s="510" t="str">
        <f>IF(_tag_month_day!BD17="","",_tag_month_day!BD17/100)</f>
        <v/>
      </c>
      <c r="FT21" s="510" t="str">
        <f>IF(_tag_month_day!BE17="","",_tag_month_day!BE17/100)</f>
        <v/>
      </c>
      <c r="FU21" s="510" t="str">
        <f>IF(_tag_month_day!BF17="","",_tag_month_day!BF17/100)</f>
        <v/>
      </c>
      <c r="FV21" s="510" t="str">
        <f>IF(_tag_month_day!BG17="","",_tag_month_day!BG17/100)</f>
        <v/>
      </c>
      <c r="FW21" s="603" t="str">
        <f>IF(_tag_month_day!BH17="","",_tag_month_day!BH17/100)</f>
        <v/>
      </c>
      <c r="FX21" s="510" t="str">
        <f>IF(_tag_month_day!BI17="","",_tag_month_day!BI17/100)</f>
        <v/>
      </c>
      <c r="FY21" s="510" t="str">
        <f>IF(_tag_month_day!BJ17="","",_tag_month_day!BJ17/100)</f>
        <v/>
      </c>
      <c r="FZ21" s="605" t="str">
        <f>IF(_tag_month_day!BK17="","",_tag_month_day!BK17/100)</f>
        <v/>
      </c>
      <c r="GA21" s="510" t="str">
        <f>IF(_tag_month_day!BL17="","",_tag_month_day!BL17/100)</f>
        <v/>
      </c>
      <c r="GB21" s="603" t="str">
        <f>IF(_tag_month_day!BM17="","",_tag_month_day!BM17/100)</f>
        <v/>
      </c>
      <c r="GC21" s="420" t="str">
        <f>IF(_tag_month_day!BN17="","",_tag_month_day!BN17/100)</f>
        <v/>
      </c>
      <c r="GD21" s="420" t="str">
        <f>IF(_tag_month_day!BO17="","",_tag_month_day!BO17/100)</f>
        <v/>
      </c>
      <c r="GE21" s="420" t="str">
        <f>IF(_tag_month_day!BP17="","",_tag_month_day!BP17/100)</f>
        <v/>
      </c>
      <c r="GF21" s="420" t="str">
        <f>IF(_tag_month_day!BQ17="","",_tag_month_day!BQ17/100)</f>
        <v/>
      </c>
      <c r="GG21" s="420" t="str">
        <f>IF(_tag_month_day!BR17="","",_tag_month_day!BR17/100)</f>
        <v/>
      </c>
      <c r="GH21" s="420" t="str">
        <f>IF(_tag_month_day!BS17="","",_tag_month_day!BS17/100)</f>
        <v/>
      </c>
      <c r="GI21" s="603" t="str">
        <f>IF(_tag_month_day!BT17="","",_tag_month_day!BT17/100)</f>
        <v/>
      </c>
      <c r="GJ21" s="612" t="str">
        <f>IF(_tag_month_day!BU17="","",_tag_month_day!BU17/100)</f>
        <v/>
      </c>
      <c r="GK21" s="620" t="str">
        <f>IF(_tag_month_day!BV17="",IF(_rlcf_month_day!A$2="","",_rlcf_month_day!A$2/100),_tag_month_day!BV17/100)</f>
        <v/>
      </c>
      <c r="GL21" s="620" t="str">
        <f>IF(_tag_month_day!BW17="",IF(_rlcf_month_day!B$2="","",_rlcf_month_day!B$2/100),_tag_month_day!BW17/100)</f>
        <v/>
      </c>
      <c r="GM21" s="621" t="str">
        <f>IF(_tag_month_day!BX17="",IF(_rlcf_month_day!C$2="","",_rlcf_month_day!C$2/100),_tag_month_day!BX17/100)</f>
        <v/>
      </c>
      <c r="GN21" s="620" t="str">
        <f>IF(_tag_month_day!BV17="",IF(_rlcf_month_day!A$2="","",_rlcf_month_day!A$2/100),_tag_month_day!BV17/100)</f>
        <v/>
      </c>
      <c r="GO21" s="620" t="str">
        <f>IF(_tag_month_day!BW17="",IF(_rlcf_month_day!B$2="","",_rlcf_month_day!B$2/100),_tag_month_day!BW17/100)</f>
        <v/>
      </c>
      <c r="GP21" s="620" t="str">
        <f>IF(_tag_month_day!CD17="",IF(_rlcf_month_day!E$2="","",_rlcf_month_day!E$2/100),_tag_month_day!CD17/100)</f>
        <v/>
      </c>
      <c r="GQ21" s="620" t="str">
        <f>IF(_tag_month_day!CE17="",IF(_rlcf_month_day!F$2="","",_rlcf_month_day!F$2/100),_tag_month_day!CE17/100)</f>
        <v/>
      </c>
      <c r="GR21" s="621" t="str">
        <f>IF(_tag_month_day!CF17="",IF(_rlcf_month_day!G$2="","",_rlcf_month_day!G$2/100),_tag_month_day!CF17/100)</f>
        <v/>
      </c>
      <c r="GS21" s="626">
        <f t="shared" ref="GS21:HH21" si="148">GS20</f>
        <v>0.953</v>
      </c>
      <c r="GT21" s="626">
        <f t="shared" si="148"/>
        <v>0.55</v>
      </c>
      <c r="GU21" s="626">
        <f t="shared" si="148"/>
        <v>0.55</v>
      </c>
      <c r="GV21" s="626">
        <f t="shared" si="148"/>
        <v>0.55</v>
      </c>
      <c r="GW21" s="626">
        <f t="shared" si="148"/>
        <v>0.5</v>
      </c>
      <c r="GX21" s="626">
        <f t="shared" si="148"/>
        <v>0.935</v>
      </c>
      <c r="GY21" s="626">
        <f t="shared" si="148"/>
        <v>0.15</v>
      </c>
      <c r="GZ21" s="626">
        <f t="shared" si="148"/>
        <v>1</v>
      </c>
      <c r="HA21" s="632">
        <f t="shared" si="148"/>
        <v>0.047</v>
      </c>
      <c r="HB21" s="632">
        <f t="shared" si="148"/>
        <v>0.45</v>
      </c>
      <c r="HC21" s="632">
        <f t="shared" si="148"/>
        <v>0.45</v>
      </c>
      <c r="HD21" s="632">
        <f t="shared" si="148"/>
        <v>0.45</v>
      </c>
      <c r="HE21" s="632">
        <f t="shared" si="148"/>
        <v>0.5</v>
      </c>
      <c r="HF21" s="632">
        <f t="shared" si="148"/>
        <v>0.065</v>
      </c>
      <c r="HG21" s="632">
        <f t="shared" si="148"/>
        <v>0.85</v>
      </c>
      <c r="HH21" s="632">
        <f t="shared" si="148"/>
        <v>0</v>
      </c>
      <c r="HI21" s="68">
        <f t="shared" si="34"/>
        <v>0</v>
      </c>
      <c r="HJ21" s="68" t="e">
        <f t="shared" si="64"/>
        <v>#VALUE!</v>
      </c>
      <c r="HK21" s="202">
        <f t="shared" si="65"/>
        <v>0.85</v>
      </c>
      <c r="HL21" s="464">
        <f t="shared" si="66"/>
        <v>550000</v>
      </c>
      <c r="HM21" s="464">
        <f t="shared" si="67"/>
        <v>480000</v>
      </c>
      <c r="HN21" s="192" t="e">
        <f t="shared" si="35"/>
        <v>#VALUE!</v>
      </c>
      <c r="HO21" s="192" t="e">
        <f>HN21*HK21*$HO$2/HL21*1000000</f>
        <v>#VALUE!</v>
      </c>
      <c r="HP21" s="192" t="e">
        <f>HN21*HK21*$HP$2/HM21*1000000</f>
        <v>#VALUE!</v>
      </c>
    </row>
    <row r="22" customFormat="1" spans="1:224">
      <c r="A22" s="381">
        <v>17</v>
      </c>
      <c r="B22" s="54">
        <f ca="1" t="shared" si="68"/>
        <v>43617</v>
      </c>
      <c r="C22" s="57">
        <f t="shared" si="69"/>
        <v>0.0416666666666667</v>
      </c>
      <c r="D22" s="68" t="str">
        <f ca="1" t="shared" si="36"/>
        <v>中班</v>
      </c>
      <c r="E22" s="68" t="str">
        <f ca="1" t="shared" si="37"/>
        <v>丁</v>
      </c>
      <c r="F22" s="68">
        <f ca="1">SUMPRODUCT((成本日报!$A$3:$A$95=计划!B22)*(成本日报!$B$3:$B$95=计划!$D22),成本日报!$C$3:$C$95)</f>
        <v>4</v>
      </c>
      <c r="G22" s="382">
        <f ca="1" t="shared" si="70"/>
        <v>43617.6666666666</v>
      </c>
      <c r="H22" s="382">
        <f ca="1" t="shared" si="38"/>
        <v>43617.6736111111</v>
      </c>
      <c r="I22" s="382">
        <f ca="1" t="shared" si="39"/>
        <v>43617.6791666666</v>
      </c>
      <c r="J22" s="382">
        <f ca="1" t="shared" si="40"/>
        <v>43617.7083333333</v>
      </c>
      <c r="K22" s="382">
        <f ca="1" t="shared" si="41"/>
        <v>43617.7708333333</v>
      </c>
      <c r="L22" s="382">
        <f ca="1" t="shared" si="42"/>
        <v>43617.7916666666</v>
      </c>
      <c r="M22" s="398" t="str">
        <f>IF(_tag_month_day!A18="","",_tag_month_day!A18)</f>
        <v/>
      </c>
      <c r="N22" s="398" t="str">
        <f>IF(_tag_month_day!B18="","",_tag_month_day!B18)</f>
        <v/>
      </c>
      <c r="O22" s="399" t="e">
        <f t="shared" si="43"/>
        <v>#VALUE!</v>
      </c>
      <c r="P22" s="398" t="str">
        <f>IF(_tag_month_day!C18="","",_tag_month_day!C18)</f>
        <v/>
      </c>
      <c r="Q22" s="398" t="str">
        <f>IF(_tag_month_day!D18="","",_tag_month_day!D18)</f>
        <v/>
      </c>
      <c r="R22" s="416">
        <f>IF(_tag_month_day!CB18="",R21,_tag_month_day!CB18/100)</f>
        <v>0.07</v>
      </c>
      <c r="S22" s="417" t="str">
        <f>IF(_tag_month_day!E18="","",_tag_month_day!E18)</f>
        <v/>
      </c>
      <c r="T22" s="417" t="str">
        <f>IF(_tag_month_day!F18="","",_tag_month_day!F18)</f>
        <v/>
      </c>
      <c r="U22" s="418" t="e">
        <f t="shared" si="0"/>
        <v>#VALUE!</v>
      </c>
      <c r="V22" s="53" t="e">
        <f t="shared" si="1"/>
        <v>#VALUE!</v>
      </c>
      <c r="W22" s="419" t="str">
        <f>IF(_jhy_month_day!A18="","",_jhy_month_day!A18)</f>
        <v/>
      </c>
      <c r="X22" s="420" t="str">
        <f>IF(_jhy_month_day!B18="","",_jhy_month_day!B18/100)</f>
        <v/>
      </c>
      <c r="Y22" s="420" t="str">
        <f>IF(_jhy_month_day!C18="","",_jhy_month_day!C18/100)</f>
        <v/>
      </c>
      <c r="Z22" s="439">
        <f t="shared" si="87"/>
        <v>5</v>
      </c>
      <c r="AA22" s="440" t="str">
        <f>IF(_tag_month_day!G18="","",_tag_month_day!G18/100)</f>
        <v/>
      </c>
      <c r="AB22" s="440" t="str">
        <f>IF(_tag_month_day!H18="","",_tag_month_day!H18/100)</f>
        <v/>
      </c>
      <c r="AC22" s="193">
        <f t="shared" si="44"/>
        <v>1.59963432013121</v>
      </c>
      <c r="AD22" s="441" t="str">
        <f t="shared" si="45"/>
        <v/>
      </c>
      <c r="AE22" s="442" t="str">
        <f t="shared" si="46"/>
        <v/>
      </c>
      <c r="AF22" s="443">
        <v>1</v>
      </c>
      <c r="AG22" s="68" t="str">
        <f>IF(_duihao_month_day!A18="","",_duihao_month_day!A18)</f>
        <v/>
      </c>
      <c r="AH22" s="463">
        <f>IF(_gyk_month_day!B18="",AH21,_gyk_month_day!B18)</f>
        <v>820</v>
      </c>
      <c r="AI22" s="464" t="e">
        <f t="shared" si="71"/>
        <v>#VALUE!</v>
      </c>
      <c r="AJ22" s="102" t="str">
        <f>IF(_tag_month_day!I18="","",_tag_month_day!I18)</f>
        <v/>
      </c>
      <c r="AK22" s="465" t="str">
        <f>IF(_tzyy_month_day!A18="","",_tzyy_month_day!A18)</f>
        <v/>
      </c>
      <c r="AL22" s="465" t="str">
        <f>IF(_tzyy_month_day!B18="","",_tzyy_month_day!B18)</f>
        <v/>
      </c>
      <c r="AM22" s="465" t="str">
        <f>IF(_tzyy_month_day!C18="","",_tzyy_month_day!C18)</f>
        <v/>
      </c>
      <c r="AN22" s="466" t="str">
        <f>IF(_tag_month_day!CG18="","",_tag_month_day!CG18)</f>
        <v/>
      </c>
      <c r="AO22" s="466" t="str">
        <f>IF(_tag_month_day!CH18="","",_tag_month_day!CH18)</f>
        <v/>
      </c>
      <c r="AP22" s="486" t="e">
        <f t="shared" si="47"/>
        <v>#VALUE!</v>
      </c>
      <c r="AQ22" s="487" t="str">
        <f>IF(_tag_month_day!J18="","",_tag_month_day!J18/100)</f>
        <v/>
      </c>
      <c r="AR22" s="488">
        <f t="shared" si="48"/>
        <v>1.3</v>
      </c>
      <c r="AS22" s="489" t="e">
        <f t="shared" si="2"/>
        <v>#VALUE!</v>
      </c>
      <c r="AT22" s="489">
        <f t="shared" si="49"/>
        <v>0</v>
      </c>
      <c r="AU22" s="490" t="str">
        <f>IF(_tag_month_day!K18="","",_tag_month_day!K18)</f>
        <v/>
      </c>
      <c r="AV22" s="491" t="str">
        <f>IF(_tag_month_day!L18="","",_tag_month_day!L18/100)</f>
        <v/>
      </c>
      <c r="AW22" s="420">
        <f t="shared" si="88"/>
        <v>0</v>
      </c>
      <c r="AX22" s="420">
        <f t="shared" si="50"/>
        <v>0</v>
      </c>
      <c r="AY22" s="420" t="str">
        <f>IF(_tag_month_day!M18="","",_tag_month_day!M18/100)</f>
        <v/>
      </c>
      <c r="AZ22" s="420" t="str">
        <f>IF(_tag_month_day!N18="","",_tag_month_day!N18/100)</f>
        <v/>
      </c>
      <c r="BA22" s="420" t="str">
        <f>IF(_tag_month_day!O18="","",_tag_month_day!O18/100)</f>
        <v/>
      </c>
      <c r="BB22" s="496" t="str">
        <f>IF(_tag_month_day!P18="","",_tag_month_day!P18/100)</f>
        <v/>
      </c>
      <c r="BC22" s="496">
        <f t="shared" si="51"/>
        <v>0</v>
      </c>
      <c r="BD22" s="496" t="str">
        <f>IF(_tag_month_day!Q18="","",_tag_month_day!Q18/100)</f>
        <v/>
      </c>
      <c r="BE22" s="510" t="str">
        <f>IF(_tag_month_day!R18="","",_tag_month_day!R18/100)</f>
        <v/>
      </c>
      <c r="BF22" s="413" t="str">
        <f>IF(_tag_month_day!CC18="","",_tag_month_day!CC18/100)</f>
        <v/>
      </c>
      <c r="BG22" s="511" t="e">
        <f t="shared" si="3"/>
        <v>#VALUE!</v>
      </c>
      <c r="BH22" s="198">
        <f t="shared" si="4"/>
        <v>0</v>
      </c>
      <c r="BI22" s="512" t="e">
        <f>IF(CX22=0,BI21,(DK22*查询!$R$5+DL22*查询!$Q$5+DM22*查询!$N$5+DN22*查询!$O$5+DO22*查询!$P$5)*AF22/CX22)</f>
        <v>#VALUE!</v>
      </c>
      <c r="BJ22" s="512" t="e">
        <f>IF(CX22=0,BJ21,(DP22*查询!$S$5+DQ22*查询!$T$5+DR22*查询!$U$5)*AF22/CX22)</f>
        <v>#VALUE!</v>
      </c>
      <c r="BK22" s="512">
        <f t="shared" si="52"/>
        <v>1</v>
      </c>
      <c r="BL22" s="513" t="str">
        <f>IF(_cfyc_month_day!A18="","",_cfyc_month_day!A18)</f>
        <v/>
      </c>
      <c r="BM22" s="513" t="str">
        <f>IF(_cfyc_month_day!B18="","",_cfyc_month_day!B18)</f>
        <v/>
      </c>
      <c r="BN22" s="513" t="str">
        <f>IF(_cfyc_month_day!C18="","",_cfyc_month_day!C18)</f>
        <v/>
      </c>
      <c r="BO22" s="522" t="str">
        <f>IF(_cfyc_month_day!D18="","",_cfyc_month_day!D18)</f>
        <v/>
      </c>
      <c r="BP22" s="522" t="str">
        <f>IF(_cfyc_month_day!E18="","",_cfyc_month_day!E18)</f>
        <v/>
      </c>
      <c r="BQ22" s="522" t="str">
        <f>IF(_cfyc_month_day!F18="","",_cfyc_month_day!F18)</f>
        <v/>
      </c>
      <c r="BR22" s="513" t="str">
        <f>IF(_tag_month_day!T18="","",_tag_month_day!T18)</f>
        <v/>
      </c>
      <c r="BS22" s="513" t="str">
        <f>IF(_tag_month_day!U18="","",_tag_month_day!U18)</f>
        <v/>
      </c>
      <c r="BT22" s="523" t="str">
        <f t="shared" si="53"/>
        <v/>
      </c>
      <c r="BU22" s="223" t="str">
        <f>IF(_tag_month_day!V18="","",_tag_month_day!V18)</f>
        <v/>
      </c>
      <c r="BV22" s="206" t="str">
        <f>IF(_tag_month_day!W18="","",_tag_month_day!W18)</f>
        <v/>
      </c>
      <c r="BW22" s="540" t="str">
        <f>IF(_tag_month_day!X18="","",_tag_month_day!X18)</f>
        <v/>
      </c>
      <c r="BX22" s="540" t="str">
        <f>IF(_tag_month_day!Y18="","",_tag_month_day!Y18)</f>
        <v/>
      </c>
      <c r="BY22" s="541">
        <f ca="1" t="shared" si="54"/>
        <v>43617.7916666666</v>
      </c>
      <c r="BZ22" s="542"/>
      <c r="CA22" s="543" t="str">
        <f>IF(_jhy2_month_day!A18="","",_jhy2_month_day!A18)</f>
        <v/>
      </c>
      <c r="CB22" s="464" t="str">
        <f>IF(_jhy2_month_day!B18="","",_jhy2_month_day!B18)</f>
        <v/>
      </c>
      <c r="CC22" s="464" t="str">
        <f>IF(_jhy2_month_day!C18="","",_jhy2_month_day!C18)</f>
        <v/>
      </c>
      <c r="CD22" s="464" t="str">
        <f>IF(_jhy2_month_day!D18="","",_jhy2_month_day!D18)</f>
        <v/>
      </c>
      <c r="CE22" s="464" t="str">
        <f>IF(_jhy2_month_day!E18="","",_jhy2_month_day!E18)</f>
        <v/>
      </c>
      <c r="CF22" s="464" t="str">
        <f>IF(_jhy2_month_day!F18="","",_jhy2_month_day!F18)</f>
        <v/>
      </c>
      <c r="CG22" s="464" t="str">
        <f>IF(_jhy2_month_day!G18="","",_jhy2_month_day!G18)</f>
        <v/>
      </c>
      <c r="CH22" s="464" t="str">
        <f>IF(_jhy2_month_day!H18="","",_jhy2_month_day!H18)</f>
        <v/>
      </c>
      <c r="CI22" s="464" t="str">
        <f>IF(_jhy2_month_day!I18="","",_jhy2_month_day!I18)</f>
        <v/>
      </c>
      <c r="CJ22" s="464" t="str">
        <f>IF(_jhy2_month_day!J18="","",_jhy2_month_day!J18)</f>
        <v/>
      </c>
      <c r="CK22" s="464" t="str">
        <f>IF(_jhy2_month_day!K18="","",_jhy2_month_day!K18)</f>
        <v/>
      </c>
      <c r="CL22" s="562" t="str">
        <f>IF(_jhy2_month_day!L18="","",_jhy2_month_day!L18)</f>
        <v/>
      </c>
      <c r="CM22" s="562" t="str">
        <f>IF(_jhy2_month_day!M18="","",_jhy2_month_day!M18)</f>
        <v/>
      </c>
      <c r="CN22" s="562" t="str">
        <f>IF(_jhy2_month_day!N18="","",_jhy2_month_day!N18)</f>
        <v/>
      </c>
      <c r="CO22" s="562" t="str">
        <f>IF(_jhy2_month_day!O18="","",_jhy2_month_day!O18)</f>
        <v/>
      </c>
      <c r="CP22" s="562" t="str">
        <f>IF(_jhy2_month_day!P18="","",_jhy2_month_day!P18)</f>
        <v/>
      </c>
      <c r="CQ22" s="562" t="str">
        <f>IF(_jhy2_month_day!Q18="","",_jhy2_month_day!Q18)</f>
        <v/>
      </c>
      <c r="CR22" s="563" t="str">
        <f>IF(_jhy2_month_day!R18="","",_jhy2_month_day!R18)</f>
        <v/>
      </c>
      <c r="CS22" s="576" t="str">
        <f>IF(_jhy2_month_day!S18="","",_jhy2_month_day!S18)</f>
        <v/>
      </c>
      <c r="CT22" s="562" t="str">
        <f>IF(_jhy2_month_day!T18="","",_jhy2_month_day!T18)</f>
        <v/>
      </c>
      <c r="CU22" s="577" t="e">
        <f t="shared" si="5"/>
        <v>#VALUE!</v>
      </c>
      <c r="CV22" s="198" t="e">
        <f t="shared" si="6"/>
        <v>#VALUE!</v>
      </c>
      <c r="CW22" s="192" t="e">
        <f t="shared" si="7"/>
        <v>#VALUE!</v>
      </c>
      <c r="CX22" s="192" t="e">
        <f t="shared" si="8"/>
        <v>#VALUE!</v>
      </c>
      <c r="CY22" s="202" t="e">
        <f t="shared" si="9"/>
        <v>#VALUE!</v>
      </c>
      <c r="CZ22" s="192" t="e">
        <f t="shared" ref="CZ22:DI22" si="149">$AJ22*EF22</f>
        <v>#VALUE!</v>
      </c>
      <c r="DA22" s="192" t="e">
        <f t="shared" si="149"/>
        <v>#VALUE!</v>
      </c>
      <c r="DB22" s="192" t="e">
        <f t="shared" si="149"/>
        <v>#VALUE!</v>
      </c>
      <c r="DC22" s="192" t="e">
        <f t="shared" si="149"/>
        <v>#VALUE!</v>
      </c>
      <c r="DD22" s="192" t="e">
        <f t="shared" si="149"/>
        <v>#VALUE!</v>
      </c>
      <c r="DE22" s="192" t="e">
        <f t="shared" si="149"/>
        <v>#VALUE!</v>
      </c>
      <c r="DF22" s="192" t="e">
        <f t="shared" si="149"/>
        <v>#VALUE!</v>
      </c>
      <c r="DG22" s="192" t="e">
        <f t="shared" si="149"/>
        <v>#VALUE!</v>
      </c>
      <c r="DH22" s="192" t="e">
        <f t="shared" si="149"/>
        <v>#VALUE!</v>
      </c>
      <c r="DI22" s="192" t="e">
        <f t="shared" si="149"/>
        <v>#VALUE!</v>
      </c>
      <c r="DJ22" s="192" t="e">
        <f t="shared" si="11"/>
        <v>#VALUE!</v>
      </c>
      <c r="DK22" s="192" t="e">
        <f t="shared" si="12"/>
        <v>#VALUE!</v>
      </c>
      <c r="DL22" s="192" t="e">
        <f t="shared" si="13"/>
        <v>#VALUE!</v>
      </c>
      <c r="DM22" s="192" t="e">
        <f t="shared" si="14"/>
        <v>#VALUE!</v>
      </c>
      <c r="DN22" s="192" t="e">
        <f t="shared" si="15"/>
        <v>#VALUE!</v>
      </c>
      <c r="DO22" s="192" t="e">
        <f t="shared" si="16"/>
        <v>#VALUE!</v>
      </c>
      <c r="DP22" s="192" t="e">
        <f t="shared" si="17"/>
        <v>#VALUE!</v>
      </c>
      <c r="DQ22" s="192" t="e">
        <f t="shared" si="18"/>
        <v>#VALUE!</v>
      </c>
      <c r="DR22" s="192" t="e">
        <f t="shared" si="19"/>
        <v>#VALUE!</v>
      </c>
      <c r="DS22" s="192" t="e">
        <f t="shared" si="20"/>
        <v>#VALUE!</v>
      </c>
      <c r="DT22" s="192" t="e">
        <f t="shared" si="21"/>
        <v>#VALUE!</v>
      </c>
      <c r="DU22" s="192" t="e">
        <f t="shared" si="22"/>
        <v>#VALUE!</v>
      </c>
      <c r="DV22" s="198" t="e">
        <f t="shared" si="23"/>
        <v>#VALUE!</v>
      </c>
      <c r="DW22" s="198" t="e">
        <f t="shared" si="24"/>
        <v>#DIV/0!</v>
      </c>
      <c r="DX22" s="198" t="e">
        <f t="shared" si="25"/>
        <v>#DIV/0!</v>
      </c>
      <c r="DY22" s="198" t="e">
        <f t="shared" si="26"/>
        <v>#VALUE!</v>
      </c>
      <c r="DZ22" s="198" t="e">
        <f t="shared" si="27"/>
        <v>#VALUE!</v>
      </c>
      <c r="EA22" s="198" t="e">
        <f t="shared" si="28"/>
        <v>#VALUE!</v>
      </c>
      <c r="EB22" s="198" t="e">
        <f t="shared" si="29"/>
        <v>#VALUE!</v>
      </c>
      <c r="EC22" s="198" t="e">
        <f t="shared" si="30"/>
        <v>#DIV/0!</v>
      </c>
      <c r="ED22" s="198" t="e">
        <f t="shared" si="31"/>
        <v>#VALUE!</v>
      </c>
      <c r="EE22" s="198" t="e">
        <f t="shared" si="32"/>
        <v>#VALUE!</v>
      </c>
      <c r="EF22" s="198" t="e">
        <f t="shared" ref="EF22:EO22" si="150">DV22/SUM($DV22:$EE22)</f>
        <v>#VALUE!</v>
      </c>
      <c r="EG22" s="198" t="e">
        <f t="shared" si="150"/>
        <v>#DIV/0!</v>
      </c>
      <c r="EH22" s="198" t="e">
        <f t="shared" si="150"/>
        <v>#DIV/0!</v>
      </c>
      <c r="EI22" s="198" t="e">
        <f t="shared" si="150"/>
        <v>#VALUE!</v>
      </c>
      <c r="EJ22" s="198" t="e">
        <f t="shared" si="150"/>
        <v>#VALUE!</v>
      </c>
      <c r="EK22" s="198" t="e">
        <f t="shared" si="150"/>
        <v>#VALUE!</v>
      </c>
      <c r="EL22" s="198" t="e">
        <f t="shared" si="150"/>
        <v>#VALUE!</v>
      </c>
      <c r="EM22" s="198" t="e">
        <f t="shared" si="150"/>
        <v>#DIV/0!</v>
      </c>
      <c r="EN22" s="198" t="e">
        <f t="shared" si="150"/>
        <v>#VALUE!</v>
      </c>
      <c r="EO22" s="198" t="e">
        <f t="shared" si="150"/>
        <v>#VALUE!</v>
      </c>
      <c r="EP22" s="511">
        <f t="shared" ref="EP22:EW22" si="151">EP21</f>
        <v>0.08</v>
      </c>
      <c r="EQ22" s="511">
        <f t="shared" si="151"/>
        <v>0.015</v>
      </c>
      <c r="ER22" s="511">
        <f t="shared" si="151"/>
        <v>0.015</v>
      </c>
      <c r="ES22" s="511">
        <f t="shared" si="151"/>
        <v>0.015</v>
      </c>
      <c r="ET22" s="511">
        <f t="shared" si="151"/>
        <v>0.015</v>
      </c>
      <c r="EU22" s="511">
        <f t="shared" si="151"/>
        <v>0.09</v>
      </c>
      <c r="EV22" s="511">
        <f t="shared" si="151"/>
        <v>0.09</v>
      </c>
      <c r="EW22" s="511">
        <f t="shared" si="151"/>
        <v>0.09</v>
      </c>
      <c r="EX22" s="420" t="str">
        <f>IF(_tag_month_day!AS18="","",_tag_month_day!AS18/100)</f>
        <v/>
      </c>
      <c r="EY22" s="420" t="str">
        <f>IF(_tag_month_day!AT18="","",_tag_month_day!AT18/100)</f>
        <v/>
      </c>
      <c r="EZ22" s="420" t="str">
        <f>IF(_tag_month_day!AU18="","",_tag_month_day!AU18/100)</f>
        <v/>
      </c>
      <c r="FA22" s="420" t="str">
        <f>IF(_tag_month_day!AV18="","",_tag_month_day!AV18/100)</f>
        <v/>
      </c>
      <c r="FB22" s="420" t="str">
        <f>IF(_tag_month_day!AW18="","",_tag_month_day!AW18/100)</f>
        <v/>
      </c>
      <c r="FC22" s="420" t="str">
        <f>IF(_tag_month_day!AX18="","",_tag_month_day!AX18/100)</f>
        <v/>
      </c>
      <c r="FD22" s="510">
        <f t="shared" si="58"/>
        <v>0.33</v>
      </c>
      <c r="FE22" s="510">
        <f t="shared" si="59"/>
        <v>0.19</v>
      </c>
      <c r="FF22" s="510">
        <f t="shared" si="60"/>
        <v>0.003</v>
      </c>
      <c r="FG22" s="510">
        <f t="shared" si="61"/>
        <v>0</v>
      </c>
      <c r="FH22" s="603">
        <f t="shared" si="62"/>
        <v>0.0001</v>
      </c>
      <c r="FI22" s="510">
        <f t="shared" ref="FI22:FR22" si="152">FI21</f>
        <v>0.41</v>
      </c>
      <c r="FJ22" s="510">
        <f t="shared" si="152"/>
        <v>0.11</v>
      </c>
      <c r="FK22" s="510">
        <f t="shared" si="152"/>
        <v>0.015</v>
      </c>
      <c r="FL22" s="510">
        <f t="shared" si="152"/>
        <v>0</v>
      </c>
      <c r="FM22" s="603">
        <f t="shared" si="152"/>
        <v>0.0001</v>
      </c>
      <c r="FN22" s="510" t="str">
        <f>IF(_tag_month_day!AY18="","",_tag_month_day!AY18/100)</f>
        <v/>
      </c>
      <c r="FO22" s="510" t="str">
        <f>IF(_tag_month_day!AZ18="","",_tag_month_day!AZ18/100)</f>
        <v/>
      </c>
      <c r="FP22" s="510" t="str">
        <f>IF(_tag_month_day!BA18="","",_tag_month_day!BA18/100)</f>
        <v/>
      </c>
      <c r="FQ22" s="510" t="str">
        <f>IF(_tag_month_day!BB18="","",_tag_month_day!BB18/100)</f>
        <v/>
      </c>
      <c r="FR22" s="603" t="str">
        <f>IF(_tag_month_day!BC18="","",_tag_month_day!BC18/100)</f>
        <v/>
      </c>
      <c r="FS22" s="510" t="str">
        <f>IF(_tag_month_day!BD18="","",_tag_month_day!BD18/100)</f>
        <v/>
      </c>
      <c r="FT22" s="510" t="str">
        <f>IF(_tag_month_day!BE18="","",_tag_month_day!BE18/100)</f>
        <v/>
      </c>
      <c r="FU22" s="510" t="str">
        <f>IF(_tag_month_day!BF18="","",_tag_month_day!BF18/100)</f>
        <v/>
      </c>
      <c r="FV22" s="510" t="str">
        <f>IF(_tag_month_day!BG18="","",_tag_month_day!BG18/100)</f>
        <v/>
      </c>
      <c r="FW22" s="603" t="str">
        <f>IF(_tag_month_day!BH18="","",_tag_month_day!BH18/100)</f>
        <v/>
      </c>
      <c r="FX22" s="510" t="str">
        <f>IF(_tag_month_day!BI18="","",_tag_month_day!BI18/100)</f>
        <v/>
      </c>
      <c r="FY22" s="510" t="str">
        <f>IF(_tag_month_day!BJ18="","",_tag_month_day!BJ18/100)</f>
        <v/>
      </c>
      <c r="FZ22" s="605" t="str">
        <f>IF(_tag_month_day!BK18="","",_tag_month_day!BK18/100)</f>
        <v/>
      </c>
      <c r="GA22" s="510" t="str">
        <f>IF(_tag_month_day!BL18="","",_tag_month_day!BL18/100)</f>
        <v/>
      </c>
      <c r="GB22" s="603" t="str">
        <f>IF(_tag_month_day!BM18="","",_tag_month_day!BM18/100)</f>
        <v/>
      </c>
      <c r="GC22" s="420" t="str">
        <f>IF(_tag_month_day!BN18="","",_tag_month_day!BN18/100)</f>
        <v/>
      </c>
      <c r="GD22" s="420" t="str">
        <f>IF(_tag_month_day!BO18="","",_tag_month_day!BO18/100)</f>
        <v/>
      </c>
      <c r="GE22" s="420" t="str">
        <f>IF(_tag_month_day!BP18="","",_tag_month_day!BP18/100)</f>
        <v/>
      </c>
      <c r="GF22" s="420" t="str">
        <f>IF(_tag_month_day!BQ18="","",_tag_month_day!BQ18/100)</f>
        <v/>
      </c>
      <c r="GG22" s="420" t="str">
        <f>IF(_tag_month_day!BR18="","",_tag_month_day!BR18/100)</f>
        <v/>
      </c>
      <c r="GH22" s="420" t="str">
        <f>IF(_tag_month_day!BS18="","",_tag_month_day!BS18/100)</f>
        <v/>
      </c>
      <c r="GI22" s="603" t="str">
        <f>IF(_tag_month_day!BT18="","",_tag_month_day!BT18/100)</f>
        <v/>
      </c>
      <c r="GJ22" s="612" t="str">
        <f>IF(_tag_month_day!BU18="","",_tag_month_day!BU18/100)</f>
        <v/>
      </c>
      <c r="GK22" s="620" t="str">
        <f>IF(_tag_month_day!BV18="",IF(_rlcf_month_day!A$2="","",_rlcf_month_day!A$2/100),_tag_month_day!BV18/100)</f>
        <v/>
      </c>
      <c r="GL22" s="620" t="str">
        <f>IF(_tag_month_day!BW18="",IF(_rlcf_month_day!B$2="","",_rlcf_month_day!B$2/100),_tag_month_day!BW18/100)</f>
        <v/>
      </c>
      <c r="GM22" s="621" t="str">
        <f>IF(_tag_month_day!BX18="",IF(_rlcf_month_day!C$2="","",_rlcf_month_day!C$2/100),_tag_month_day!BX18/100)</f>
        <v/>
      </c>
      <c r="GN22" s="620" t="str">
        <f>IF(_tag_month_day!BV18="",IF(_rlcf_month_day!A$2="","",_rlcf_month_day!A$2/100),_tag_month_day!BV18/100)</f>
        <v/>
      </c>
      <c r="GO22" s="620" t="str">
        <f>IF(_tag_month_day!BW18="",IF(_rlcf_month_day!B$2="","",_rlcf_month_day!B$2/100),_tag_month_day!BW18/100)</f>
        <v/>
      </c>
      <c r="GP22" s="620" t="str">
        <f>IF(_tag_month_day!CD18="",IF(_rlcf_month_day!E$2="","",_rlcf_month_day!E$2/100),_tag_month_day!CD18/100)</f>
        <v/>
      </c>
      <c r="GQ22" s="620" t="str">
        <f>IF(_tag_month_day!CE18="",IF(_rlcf_month_day!F$2="","",_rlcf_month_day!F$2/100),_tag_month_day!CE18/100)</f>
        <v/>
      </c>
      <c r="GR22" s="621" t="str">
        <f>IF(_tag_month_day!CF18="",IF(_rlcf_month_day!G$2="","",_rlcf_month_day!G$2/100),_tag_month_day!CF18/100)</f>
        <v/>
      </c>
      <c r="GS22" s="626">
        <f t="shared" ref="GS22:HH22" si="153">GS21</f>
        <v>0.953</v>
      </c>
      <c r="GT22" s="626">
        <f t="shared" si="153"/>
        <v>0.55</v>
      </c>
      <c r="GU22" s="626">
        <f t="shared" si="153"/>
        <v>0.55</v>
      </c>
      <c r="GV22" s="626">
        <f t="shared" si="153"/>
        <v>0.55</v>
      </c>
      <c r="GW22" s="626">
        <f t="shared" si="153"/>
        <v>0.5</v>
      </c>
      <c r="GX22" s="626">
        <f t="shared" si="153"/>
        <v>0.935</v>
      </c>
      <c r="GY22" s="626">
        <f t="shared" si="153"/>
        <v>0.15</v>
      </c>
      <c r="GZ22" s="626">
        <f t="shared" si="153"/>
        <v>1</v>
      </c>
      <c r="HA22" s="632">
        <f t="shared" si="153"/>
        <v>0.047</v>
      </c>
      <c r="HB22" s="632">
        <f t="shared" si="153"/>
        <v>0.45</v>
      </c>
      <c r="HC22" s="632">
        <f t="shared" si="153"/>
        <v>0.45</v>
      </c>
      <c r="HD22" s="632">
        <f t="shared" si="153"/>
        <v>0.45</v>
      </c>
      <c r="HE22" s="632">
        <f t="shared" si="153"/>
        <v>0.5</v>
      </c>
      <c r="HF22" s="632">
        <f t="shared" si="153"/>
        <v>0.065</v>
      </c>
      <c r="HG22" s="632">
        <f t="shared" si="153"/>
        <v>0.85</v>
      </c>
      <c r="HH22" s="632">
        <f t="shared" si="153"/>
        <v>0</v>
      </c>
      <c r="HI22" s="68">
        <f t="shared" si="34"/>
        <v>0</v>
      </c>
      <c r="HJ22" s="68" t="e">
        <f t="shared" si="64"/>
        <v>#VALUE!</v>
      </c>
      <c r="HK22" s="202">
        <f t="shared" si="65"/>
        <v>0.85</v>
      </c>
      <c r="HL22" s="464">
        <f t="shared" si="66"/>
        <v>550000</v>
      </c>
      <c r="HM22" s="464">
        <f t="shared" si="67"/>
        <v>480000</v>
      </c>
      <c r="HN22" s="192" t="e">
        <f t="shared" si="35"/>
        <v>#VALUE!</v>
      </c>
      <c r="HO22" s="192" t="e">
        <f>HN22*HK22*$HO$2/HL22*1000000</f>
        <v>#VALUE!</v>
      </c>
      <c r="HP22" s="192" t="e">
        <f>HN22*HK22*$HP$2/HM22*1000000</f>
        <v>#VALUE!</v>
      </c>
    </row>
    <row r="23" customFormat="1" spans="1:224">
      <c r="A23" s="381">
        <v>18</v>
      </c>
      <c r="B23" s="54">
        <f ca="1" t="shared" si="68"/>
        <v>43617</v>
      </c>
      <c r="C23" s="57">
        <f t="shared" si="69"/>
        <v>0.0416666666666667</v>
      </c>
      <c r="D23" s="68" t="str">
        <f ca="1" t="shared" si="36"/>
        <v>中班</v>
      </c>
      <c r="E23" s="68" t="str">
        <f ca="1" t="shared" si="37"/>
        <v>丁</v>
      </c>
      <c r="F23" s="68">
        <f ca="1">SUMPRODUCT((成本日报!$A$3:$A$95=计划!B23)*(成本日报!$B$3:$B$95=计划!$D23),成本日报!$C$3:$C$95)</f>
        <v>4</v>
      </c>
      <c r="G23" s="382">
        <f ca="1" t="shared" si="70"/>
        <v>43617.7083333333</v>
      </c>
      <c r="H23" s="382">
        <f ca="1" t="shared" si="38"/>
        <v>43617.7152777777</v>
      </c>
      <c r="I23" s="382">
        <f ca="1" t="shared" si="39"/>
        <v>43617.7208333333</v>
      </c>
      <c r="J23" s="382">
        <f ca="1" t="shared" si="40"/>
        <v>43617.75</v>
      </c>
      <c r="K23" s="382">
        <f ca="1" t="shared" si="41"/>
        <v>43617.8125</v>
      </c>
      <c r="L23" s="382">
        <f ca="1" t="shared" si="42"/>
        <v>43617.8333333333</v>
      </c>
      <c r="M23" s="398" t="str">
        <f>IF(_tag_month_day!A19="","",_tag_month_day!A19)</f>
        <v/>
      </c>
      <c r="N23" s="398" t="str">
        <f>IF(_tag_month_day!B19="","",_tag_month_day!B19)</f>
        <v/>
      </c>
      <c r="O23" s="399" t="e">
        <f t="shared" si="43"/>
        <v>#VALUE!</v>
      </c>
      <c r="P23" s="398" t="str">
        <f>IF(_tag_month_day!C19="","",_tag_month_day!C19)</f>
        <v/>
      </c>
      <c r="Q23" s="398" t="str">
        <f>IF(_tag_month_day!D19="","",_tag_month_day!D19)</f>
        <v/>
      </c>
      <c r="R23" s="416">
        <f>IF(_tag_month_day!CB19="",R22,_tag_month_day!CB19/100)</f>
        <v>0.07</v>
      </c>
      <c r="S23" s="417" t="str">
        <f>IF(_tag_month_day!E19="","",_tag_month_day!E19)</f>
        <v/>
      </c>
      <c r="T23" s="417" t="str">
        <f>IF(_tag_month_day!F19="","",_tag_month_day!F19)</f>
        <v/>
      </c>
      <c r="U23" s="418" t="e">
        <f t="shared" si="0"/>
        <v>#VALUE!</v>
      </c>
      <c r="V23" s="53" t="e">
        <f t="shared" si="1"/>
        <v>#VALUE!</v>
      </c>
      <c r="W23" s="419" t="str">
        <f>IF(_jhy_month_day!A19="","",_jhy_month_day!A19)</f>
        <v/>
      </c>
      <c r="X23" s="420" t="str">
        <f>IF(_jhy_month_day!B19="","",_jhy_month_day!B19/100)</f>
        <v/>
      </c>
      <c r="Y23" s="420" t="str">
        <f>IF(_jhy_month_day!C19="","",_jhy_month_day!C19/100)</f>
        <v/>
      </c>
      <c r="Z23" s="439">
        <f t="shared" si="87"/>
        <v>5</v>
      </c>
      <c r="AA23" s="440" t="str">
        <f>IF(_tag_month_day!G19="","",_tag_month_day!G19/100)</f>
        <v/>
      </c>
      <c r="AB23" s="440" t="str">
        <f>IF(_tag_month_day!H19="","",_tag_month_day!H19/100)</f>
        <v/>
      </c>
      <c r="AC23" s="193">
        <f t="shared" si="44"/>
        <v>1.59963432013121</v>
      </c>
      <c r="AD23" s="441" t="str">
        <f t="shared" si="45"/>
        <v/>
      </c>
      <c r="AE23" s="442" t="str">
        <f t="shared" si="46"/>
        <v/>
      </c>
      <c r="AF23" s="443">
        <v>1</v>
      </c>
      <c r="AG23" s="68" t="str">
        <f>IF(_duihao_month_day!A19="","",_duihao_month_day!A19)</f>
        <v/>
      </c>
      <c r="AH23" s="463">
        <f>IF(_gyk_month_day!B19="",AH22,_gyk_month_day!B19)</f>
        <v>820</v>
      </c>
      <c r="AI23" s="464" t="e">
        <f t="shared" si="71"/>
        <v>#VALUE!</v>
      </c>
      <c r="AJ23" s="102" t="str">
        <f>IF(_tag_month_day!I19="","",_tag_month_day!I19)</f>
        <v/>
      </c>
      <c r="AK23" s="465" t="str">
        <f>IF(_tzyy_month_day!A19="","",_tzyy_month_day!A19)</f>
        <v/>
      </c>
      <c r="AL23" s="465" t="str">
        <f>IF(_tzyy_month_day!B19="","",_tzyy_month_day!B19)</f>
        <v/>
      </c>
      <c r="AM23" s="465" t="str">
        <f>IF(_tzyy_month_day!C19="","",_tzyy_month_day!C19)</f>
        <v/>
      </c>
      <c r="AN23" s="466" t="str">
        <f>IF(_tag_month_day!CG19="","",_tag_month_day!CG19)</f>
        <v/>
      </c>
      <c r="AO23" s="466" t="str">
        <f>IF(_tag_month_day!CH19="","",_tag_month_day!CH19)</f>
        <v/>
      </c>
      <c r="AP23" s="486" t="e">
        <f t="shared" si="47"/>
        <v>#VALUE!</v>
      </c>
      <c r="AQ23" s="487" t="str">
        <f>IF(_tag_month_day!J19="","",_tag_month_day!J19/100)</f>
        <v/>
      </c>
      <c r="AR23" s="488">
        <f t="shared" si="48"/>
        <v>1.3</v>
      </c>
      <c r="AS23" s="489" t="e">
        <f t="shared" si="2"/>
        <v>#VALUE!</v>
      </c>
      <c r="AT23" s="489">
        <f t="shared" si="49"/>
        <v>0</v>
      </c>
      <c r="AU23" s="490" t="str">
        <f>IF(_tag_month_day!K19="","",_tag_month_day!K19)</f>
        <v/>
      </c>
      <c r="AV23" s="491" t="str">
        <f>IF(_tag_month_day!L19="","",_tag_month_day!L19/100)</f>
        <v/>
      </c>
      <c r="AW23" s="420">
        <f t="shared" si="88"/>
        <v>0</v>
      </c>
      <c r="AX23" s="420">
        <f t="shared" si="50"/>
        <v>0</v>
      </c>
      <c r="AY23" s="420" t="str">
        <f>IF(_tag_month_day!M19="","",_tag_month_day!M19/100)</f>
        <v/>
      </c>
      <c r="AZ23" s="420" t="str">
        <f>IF(_tag_month_day!N19="","",_tag_month_day!N19/100)</f>
        <v/>
      </c>
      <c r="BA23" s="420" t="str">
        <f>IF(_tag_month_day!O19="","",_tag_month_day!O19/100)</f>
        <v/>
      </c>
      <c r="BB23" s="496" t="str">
        <f>IF(_tag_month_day!P19="","",_tag_month_day!P19/100)</f>
        <v/>
      </c>
      <c r="BC23" s="496">
        <f t="shared" si="51"/>
        <v>0</v>
      </c>
      <c r="BD23" s="496" t="str">
        <f>IF(_tag_month_day!Q19="","",_tag_month_day!Q19/100)</f>
        <v/>
      </c>
      <c r="BE23" s="510" t="str">
        <f>IF(_tag_month_day!R19="","",_tag_month_day!R19/100)</f>
        <v/>
      </c>
      <c r="BF23" s="413" t="str">
        <f>IF(_tag_month_day!CC19="","",_tag_month_day!CC19/100)</f>
        <v/>
      </c>
      <c r="BG23" s="511" t="e">
        <f t="shared" si="3"/>
        <v>#VALUE!</v>
      </c>
      <c r="BH23" s="198">
        <f t="shared" si="4"/>
        <v>0</v>
      </c>
      <c r="BI23" s="512" t="e">
        <f>IF(CX23=0,BI22,(DK23*查询!$R$5+DL23*查询!$Q$5+DM23*查询!$N$5+DN23*查询!$O$5+DO23*查询!$P$5)*AF23/CX23)</f>
        <v>#VALUE!</v>
      </c>
      <c r="BJ23" s="512" t="e">
        <f>IF(CX23=0,BJ22,(DP23*查询!$S$5+DQ23*查询!$T$5+DR23*查询!$U$5)*AF23/CX23)</f>
        <v>#VALUE!</v>
      </c>
      <c r="BK23" s="512">
        <f t="shared" si="52"/>
        <v>1</v>
      </c>
      <c r="BL23" s="513" t="str">
        <f>IF(_cfyc_month_day!A19="","",_cfyc_month_day!A19)</f>
        <v/>
      </c>
      <c r="BM23" s="513" t="str">
        <f>IF(_cfyc_month_day!B19="","",_cfyc_month_day!B19)</f>
        <v/>
      </c>
      <c r="BN23" s="513" t="str">
        <f>IF(_cfyc_month_day!C19="","",_cfyc_month_day!C19)</f>
        <v/>
      </c>
      <c r="BO23" s="522" t="str">
        <f>IF(_cfyc_month_day!D19="","",_cfyc_month_day!D19)</f>
        <v/>
      </c>
      <c r="BP23" s="522" t="str">
        <f>IF(_cfyc_month_day!E19="","",_cfyc_month_day!E19)</f>
        <v/>
      </c>
      <c r="BQ23" s="522" t="str">
        <f>IF(_cfyc_month_day!F19="","",_cfyc_month_day!F19)</f>
        <v/>
      </c>
      <c r="BR23" s="513" t="str">
        <f>IF(_tag_month_day!T19="","",_tag_month_day!T19)</f>
        <v/>
      </c>
      <c r="BS23" s="513" t="str">
        <f>IF(_tag_month_day!U19="","",_tag_month_day!U19)</f>
        <v/>
      </c>
      <c r="BT23" s="523" t="str">
        <f t="shared" si="53"/>
        <v/>
      </c>
      <c r="BU23" s="223" t="str">
        <f>IF(_tag_month_day!V19="","",_tag_month_day!V19)</f>
        <v/>
      </c>
      <c r="BV23" s="206" t="str">
        <f>IF(_tag_month_day!W19="","",_tag_month_day!W19)</f>
        <v/>
      </c>
      <c r="BW23" s="540" t="str">
        <f>IF(_tag_month_day!X19="","",_tag_month_day!X19)</f>
        <v/>
      </c>
      <c r="BX23" s="540" t="str">
        <f>IF(_tag_month_day!Y19="","",_tag_month_day!Y19)</f>
        <v/>
      </c>
      <c r="BY23" s="541">
        <f ca="1" t="shared" si="54"/>
        <v>43617.8333333333</v>
      </c>
      <c r="BZ23" s="542" t="s">
        <v>215</v>
      </c>
      <c r="CA23" s="543" t="str">
        <f>IF(_jhy2_month_day!A19="","",_jhy2_month_day!A19)</f>
        <v/>
      </c>
      <c r="CB23" s="464" t="str">
        <f>IF(_jhy2_month_day!B19="","",_jhy2_month_day!B19)</f>
        <v/>
      </c>
      <c r="CC23" s="464" t="str">
        <f>IF(_jhy2_month_day!C19="","",_jhy2_month_day!C19)</f>
        <v/>
      </c>
      <c r="CD23" s="464" t="str">
        <f>IF(_jhy2_month_day!D19="","",_jhy2_month_day!D19)</f>
        <v/>
      </c>
      <c r="CE23" s="464" t="str">
        <f>IF(_jhy2_month_day!E19="","",_jhy2_month_day!E19)</f>
        <v/>
      </c>
      <c r="CF23" s="464" t="str">
        <f>IF(_jhy2_month_day!F19="","",_jhy2_month_day!F19)</f>
        <v/>
      </c>
      <c r="CG23" s="464" t="str">
        <f>IF(_jhy2_month_day!G19="","",_jhy2_month_day!G19)</f>
        <v/>
      </c>
      <c r="CH23" s="464" t="str">
        <f>IF(_jhy2_month_day!H19="","",_jhy2_month_day!H19)</f>
        <v/>
      </c>
      <c r="CI23" s="464" t="str">
        <f>IF(_jhy2_month_day!I19="","",_jhy2_month_day!I19)</f>
        <v/>
      </c>
      <c r="CJ23" s="464" t="str">
        <f>IF(_jhy2_month_day!J19="","",_jhy2_month_day!J19)</f>
        <v/>
      </c>
      <c r="CK23" s="464" t="str">
        <f>IF(_jhy2_month_day!K19="","",_jhy2_month_day!K19)</f>
        <v/>
      </c>
      <c r="CL23" s="562" t="str">
        <f>IF(_jhy2_month_day!L19="","",_jhy2_month_day!L19)</f>
        <v/>
      </c>
      <c r="CM23" s="562" t="str">
        <f>IF(_jhy2_month_day!M19="","",_jhy2_month_day!M19)</f>
        <v/>
      </c>
      <c r="CN23" s="562" t="str">
        <f>IF(_jhy2_month_day!N19="","",_jhy2_month_day!N19)</f>
        <v/>
      </c>
      <c r="CO23" s="562" t="str">
        <f>IF(_jhy2_month_day!O19="","",_jhy2_month_day!O19)</f>
        <v/>
      </c>
      <c r="CP23" s="562" t="str">
        <f>IF(_jhy2_month_day!P19="","",_jhy2_month_day!P19)</f>
        <v/>
      </c>
      <c r="CQ23" s="562" t="str">
        <f>IF(_jhy2_month_day!Q19="","",_jhy2_month_day!Q19)</f>
        <v/>
      </c>
      <c r="CR23" s="563" t="str">
        <f>IF(_jhy2_month_day!R19="","",_jhy2_month_day!R19)</f>
        <v/>
      </c>
      <c r="CS23" s="576" t="str">
        <f>IF(_jhy2_month_day!S19="","",_jhy2_month_day!S19)</f>
        <v/>
      </c>
      <c r="CT23" s="562" t="str">
        <f>IF(_jhy2_month_day!T19="","",_jhy2_month_day!T19)</f>
        <v/>
      </c>
      <c r="CU23" s="577" t="e">
        <f t="shared" si="5"/>
        <v>#VALUE!</v>
      </c>
      <c r="CV23" s="198" t="e">
        <f t="shared" si="6"/>
        <v>#VALUE!</v>
      </c>
      <c r="CW23" s="192" t="e">
        <f t="shared" si="7"/>
        <v>#VALUE!</v>
      </c>
      <c r="CX23" s="192" t="e">
        <f t="shared" si="8"/>
        <v>#VALUE!</v>
      </c>
      <c r="CY23" s="202" t="e">
        <f t="shared" si="9"/>
        <v>#VALUE!</v>
      </c>
      <c r="CZ23" s="192" t="e">
        <f t="shared" ref="CZ23:DI23" si="154">$AJ23*EF23</f>
        <v>#VALUE!</v>
      </c>
      <c r="DA23" s="192" t="e">
        <f t="shared" si="154"/>
        <v>#VALUE!</v>
      </c>
      <c r="DB23" s="192" t="e">
        <f t="shared" si="154"/>
        <v>#VALUE!</v>
      </c>
      <c r="DC23" s="192" t="e">
        <f t="shared" si="154"/>
        <v>#VALUE!</v>
      </c>
      <c r="DD23" s="192" t="e">
        <f t="shared" si="154"/>
        <v>#VALUE!</v>
      </c>
      <c r="DE23" s="192" t="e">
        <f t="shared" si="154"/>
        <v>#VALUE!</v>
      </c>
      <c r="DF23" s="192" t="e">
        <f t="shared" si="154"/>
        <v>#VALUE!</v>
      </c>
      <c r="DG23" s="192" t="e">
        <f t="shared" si="154"/>
        <v>#VALUE!</v>
      </c>
      <c r="DH23" s="192" t="e">
        <f t="shared" si="154"/>
        <v>#VALUE!</v>
      </c>
      <c r="DI23" s="192" t="e">
        <f t="shared" si="154"/>
        <v>#VALUE!</v>
      </c>
      <c r="DJ23" s="192" t="e">
        <f t="shared" si="11"/>
        <v>#VALUE!</v>
      </c>
      <c r="DK23" s="192" t="e">
        <f t="shared" si="12"/>
        <v>#VALUE!</v>
      </c>
      <c r="DL23" s="192" t="e">
        <f t="shared" si="13"/>
        <v>#VALUE!</v>
      </c>
      <c r="DM23" s="192" t="e">
        <f t="shared" si="14"/>
        <v>#VALUE!</v>
      </c>
      <c r="DN23" s="192" t="e">
        <f t="shared" si="15"/>
        <v>#VALUE!</v>
      </c>
      <c r="DO23" s="192" t="e">
        <f t="shared" si="16"/>
        <v>#VALUE!</v>
      </c>
      <c r="DP23" s="192" t="e">
        <f t="shared" si="17"/>
        <v>#VALUE!</v>
      </c>
      <c r="DQ23" s="192" t="e">
        <f t="shared" si="18"/>
        <v>#VALUE!</v>
      </c>
      <c r="DR23" s="192" t="e">
        <f t="shared" si="19"/>
        <v>#VALUE!</v>
      </c>
      <c r="DS23" s="192" t="e">
        <f t="shared" si="20"/>
        <v>#VALUE!</v>
      </c>
      <c r="DT23" s="192" t="e">
        <f t="shared" si="21"/>
        <v>#VALUE!</v>
      </c>
      <c r="DU23" s="192" t="e">
        <f t="shared" si="22"/>
        <v>#VALUE!</v>
      </c>
      <c r="DV23" s="198" t="e">
        <f t="shared" si="23"/>
        <v>#VALUE!</v>
      </c>
      <c r="DW23" s="198" t="e">
        <f t="shared" si="24"/>
        <v>#DIV/0!</v>
      </c>
      <c r="DX23" s="198" t="e">
        <f t="shared" si="25"/>
        <v>#DIV/0!</v>
      </c>
      <c r="DY23" s="198" t="e">
        <f t="shared" si="26"/>
        <v>#VALUE!</v>
      </c>
      <c r="DZ23" s="198" t="e">
        <f t="shared" si="27"/>
        <v>#VALUE!</v>
      </c>
      <c r="EA23" s="198" t="e">
        <f t="shared" si="28"/>
        <v>#VALUE!</v>
      </c>
      <c r="EB23" s="198" t="e">
        <f t="shared" si="29"/>
        <v>#VALUE!</v>
      </c>
      <c r="EC23" s="198" t="e">
        <f t="shared" si="30"/>
        <v>#DIV/0!</v>
      </c>
      <c r="ED23" s="198" t="e">
        <f t="shared" si="31"/>
        <v>#VALUE!</v>
      </c>
      <c r="EE23" s="198" t="e">
        <f t="shared" si="32"/>
        <v>#VALUE!</v>
      </c>
      <c r="EF23" s="198" t="e">
        <f t="shared" ref="EF23:EO23" si="155">DV23/SUM($DV23:$EE23)</f>
        <v>#VALUE!</v>
      </c>
      <c r="EG23" s="198" t="e">
        <f t="shared" si="155"/>
        <v>#DIV/0!</v>
      </c>
      <c r="EH23" s="198" t="e">
        <f t="shared" si="155"/>
        <v>#DIV/0!</v>
      </c>
      <c r="EI23" s="198" t="e">
        <f t="shared" si="155"/>
        <v>#VALUE!</v>
      </c>
      <c r="EJ23" s="198" t="e">
        <f t="shared" si="155"/>
        <v>#VALUE!</v>
      </c>
      <c r="EK23" s="198" t="e">
        <f t="shared" si="155"/>
        <v>#VALUE!</v>
      </c>
      <c r="EL23" s="198" t="e">
        <f t="shared" si="155"/>
        <v>#VALUE!</v>
      </c>
      <c r="EM23" s="198" t="e">
        <f t="shared" si="155"/>
        <v>#DIV/0!</v>
      </c>
      <c r="EN23" s="198" t="e">
        <f t="shared" si="155"/>
        <v>#VALUE!</v>
      </c>
      <c r="EO23" s="198" t="e">
        <f t="shared" si="155"/>
        <v>#VALUE!</v>
      </c>
      <c r="EP23" s="511">
        <f t="shared" ref="EP23:EW23" si="156">EP22</f>
        <v>0.08</v>
      </c>
      <c r="EQ23" s="511">
        <f t="shared" si="156"/>
        <v>0.015</v>
      </c>
      <c r="ER23" s="511">
        <f t="shared" si="156"/>
        <v>0.015</v>
      </c>
      <c r="ES23" s="511">
        <f t="shared" si="156"/>
        <v>0.015</v>
      </c>
      <c r="ET23" s="511">
        <f t="shared" si="156"/>
        <v>0.015</v>
      </c>
      <c r="EU23" s="511">
        <f t="shared" si="156"/>
        <v>0.09</v>
      </c>
      <c r="EV23" s="511">
        <f t="shared" si="156"/>
        <v>0.09</v>
      </c>
      <c r="EW23" s="511">
        <f t="shared" si="156"/>
        <v>0.09</v>
      </c>
      <c r="EX23" s="420" t="str">
        <f>IF(_tag_month_day!AS19="","",_tag_month_day!AS19/100)</f>
        <v/>
      </c>
      <c r="EY23" s="420" t="str">
        <f>IF(_tag_month_day!AT19="","",_tag_month_day!AT19/100)</f>
        <v/>
      </c>
      <c r="EZ23" s="420" t="str">
        <f>IF(_tag_month_day!AU19="","",_tag_month_day!AU19/100)</f>
        <v/>
      </c>
      <c r="FA23" s="420" t="str">
        <f>IF(_tag_month_day!AV19="","",_tag_month_day!AV19/100)</f>
        <v/>
      </c>
      <c r="FB23" s="420" t="str">
        <f>IF(_tag_month_day!AW19="","",_tag_month_day!AW19/100)</f>
        <v/>
      </c>
      <c r="FC23" s="420" t="str">
        <f>IF(_tag_month_day!AX19="","",_tag_month_day!AX19/100)</f>
        <v/>
      </c>
      <c r="FD23" s="510">
        <f t="shared" si="58"/>
        <v>0.33</v>
      </c>
      <c r="FE23" s="510">
        <f t="shared" si="59"/>
        <v>0.19</v>
      </c>
      <c r="FF23" s="510">
        <f t="shared" si="60"/>
        <v>0.003</v>
      </c>
      <c r="FG23" s="510">
        <f t="shared" si="61"/>
        <v>0</v>
      </c>
      <c r="FH23" s="603">
        <f t="shared" si="62"/>
        <v>0.0001</v>
      </c>
      <c r="FI23" s="510">
        <f t="shared" ref="FI23:FR23" si="157">FI22</f>
        <v>0.41</v>
      </c>
      <c r="FJ23" s="510">
        <f t="shared" si="157"/>
        <v>0.11</v>
      </c>
      <c r="FK23" s="510">
        <f t="shared" si="157"/>
        <v>0.015</v>
      </c>
      <c r="FL23" s="510">
        <f t="shared" si="157"/>
        <v>0</v>
      </c>
      <c r="FM23" s="603">
        <f t="shared" si="157"/>
        <v>0.0001</v>
      </c>
      <c r="FN23" s="510" t="str">
        <f>IF(_tag_month_day!AY19="","",_tag_month_day!AY19/100)</f>
        <v/>
      </c>
      <c r="FO23" s="510" t="str">
        <f>IF(_tag_month_day!AZ19="","",_tag_month_day!AZ19/100)</f>
        <v/>
      </c>
      <c r="FP23" s="510" t="str">
        <f>IF(_tag_month_day!BA19="","",_tag_month_day!BA19/100)</f>
        <v/>
      </c>
      <c r="FQ23" s="510" t="str">
        <f>IF(_tag_month_day!BB19="","",_tag_month_day!BB19/100)</f>
        <v/>
      </c>
      <c r="FR23" s="603" t="str">
        <f>IF(_tag_month_day!BC19="","",_tag_month_day!BC19/100)</f>
        <v/>
      </c>
      <c r="FS23" s="510" t="str">
        <f>IF(_tag_month_day!BD19="","",_tag_month_day!BD19/100)</f>
        <v/>
      </c>
      <c r="FT23" s="510" t="str">
        <f>IF(_tag_month_day!BE19="","",_tag_month_day!BE19/100)</f>
        <v/>
      </c>
      <c r="FU23" s="510" t="str">
        <f>IF(_tag_month_day!BF19="","",_tag_month_day!BF19/100)</f>
        <v/>
      </c>
      <c r="FV23" s="510" t="str">
        <f>IF(_tag_month_day!BG19="","",_tag_month_day!BG19/100)</f>
        <v/>
      </c>
      <c r="FW23" s="603" t="str">
        <f>IF(_tag_month_day!BH19="","",_tag_month_day!BH19/100)</f>
        <v/>
      </c>
      <c r="FX23" s="510" t="str">
        <f>IF(_tag_month_day!BI19="","",_tag_month_day!BI19/100)</f>
        <v/>
      </c>
      <c r="FY23" s="510" t="str">
        <f>IF(_tag_month_day!BJ19="","",_tag_month_day!BJ19/100)</f>
        <v/>
      </c>
      <c r="FZ23" s="605" t="str">
        <f>IF(_tag_month_day!BK19="","",_tag_month_day!BK19/100)</f>
        <v/>
      </c>
      <c r="GA23" s="510" t="str">
        <f>IF(_tag_month_day!BL19="","",_tag_month_day!BL19/100)</f>
        <v/>
      </c>
      <c r="GB23" s="603" t="str">
        <f>IF(_tag_month_day!BM19="","",_tag_month_day!BM19/100)</f>
        <v/>
      </c>
      <c r="GC23" s="420" t="str">
        <f>IF(_tag_month_day!BN19="","",_tag_month_day!BN19/100)</f>
        <v/>
      </c>
      <c r="GD23" s="420" t="str">
        <f>IF(_tag_month_day!BO19="","",_tag_month_day!BO19/100)</f>
        <v/>
      </c>
      <c r="GE23" s="420" t="str">
        <f>IF(_tag_month_day!BP19="","",_tag_month_day!BP19/100)</f>
        <v/>
      </c>
      <c r="GF23" s="420" t="str">
        <f>IF(_tag_month_day!BQ19="","",_tag_month_day!BQ19/100)</f>
        <v/>
      </c>
      <c r="GG23" s="420" t="str">
        <f>IF(_tag_month_day!BR19="","",_tag_month_day!BR19/100)</f>
        <v/>
      </c>
      <c r="GH23" s="420" t="str">
        <f>IF(_tag_month_day!BS19="","",_tag_month_day!BS19/100)</f>
        <v/>
      </c>
      <c r="GI23" s="603" t="str">
        <f>IF(_tag_month_day!BT19="","",_tag_month_day!BT19/100)</f>
        <v/>
      </c>
      <c r="GJ23" s="612" t="str">
        <f>IF(_tag_month_day!BU19="","",_tag_month_day!BU19/100)</f>
        <v/>
      </c>
      <c r="GK23" s="620" t="str">
        <f>IF(_tag_month_day!BV19="",IF(_rlcf_month_day!A$2="","",_rlcf_month_day!A$2/100),_tag_month_day!BV19/100)</f>
        <v/>
      </c>
      <c r="GL23" s="620" t="str">
        <f>IF(_tag_month_day!BW19="",IF(_rlcf_month_day!B$2="","",_rlcf_month_day!B$2/100),_tag_month_day!BW19/100)</f>
        <v/>
      </c>
      <c r="GM23" s="621" t="str">
        <f>IF(_tag_month_day!BX19="",IF(_rlcf_month_day!C$2="","",_rlcf_month_day!C$2/100),_tag_month_day!BX19/100)</f>
        <v/>
      </c>
      <c r="GN23" s="620" t="str">
        <f>IF(_tag_month_day!BV19="",IF(_rlcf_month_day!A$2="","",_rlcf_month_day!A$2/100),_tag_month_day!BV19/100)</f>
        <v/>
      </c>
      <c r="GO23" s="620" t="str">
        <f>IF(_tag_month_day!BW19="",IF(_rlcf_month_day!B$2="","",_rlcf_month_day!B$2/100),_tag_month_day!BW19/100)</f>
        <v/>
      </c>
      <c r="GP23" s="620" t="str">
        <f>IF(_tag_month_day!CD19="",IF(_rlcf_month_day!E$2="","",_rlcf_month_day!E$2/100),_tag_month_day!CD19/100)</f>
        <v/>
      </c>
      <c r="GQ23" s="620" t="str">
        <f>IF(_tag_month_day!CE19="",IF(_rlcf_month_day!F$2="","",_rlcf_month_day!F$2/100),_tag_month_day!CE19/100)</f>
        <v/>
      </c>
      <c r="GR23" s="621" t="str">
        <f>IF(_tag_month_day!CF19="",IF(_rlcf_month_day!G$2="","",_rlcf_month_day!G$2/100),_tag_month_day!CF19/100)</f>
        <v/>
      </c>
      <c r="GS23" s="626">
        <f t="shared" ref="GS23:HH23" si="158">GS22</f>
        <v>0.953</v>
      </c>
      <c r="GT23" s="626">
        <f t="shared" si="158"/>
        <v>0.55</v>
      </c>
      <c r="GU23" s="626">
        <f t="shared" si="158"/>
        <v>0.55</v>
      </c>
      <c r="GV23" s="626">
        <f t="shared" si="158"/>
        <v>0.55</v>
      </c>
      <c r="GW23" s="626">
        <f t="shared" si="158"/>
        <v>0.5</v>
      </c>
      <c r="GX23" s="626">
        <f t="shared" si="158"/>
        <v>0.935</v>
      </c>
      <c r="GY23" s="626">
        <f t="shared" si="158"/>
        <v>0.15</v>
      </c>
      <c r="GZ23" s="626">
        <f t="shared" si="158"/>
        <v>1</v>
      </c>
      <c r="HA23" s="632">
        <f t="shared" si="158"/>
        <v>0.047</v>
      </c>
      <c r="HB23" s="632">
        <f t="shared" si="158"/>
        <v>0.45</v>
      </c>
      <c r="HC23" s="632">
        <f t="shared" si="158"/>
        <v>0.45</v>
      </c>
      <c r="HD23" s="632">
        <f t="shared" si="158"/>
        <v>0.45</v>
      </c>
      <c r="HE23" s="632">
        <f t="shared" si="158"/>
        <v>0.5</v>
      </c>
      <c r="HF23" s="632">
        <f t="shared" si="158"/>
        <v>0.065</v>
      </c>
      <c r="HG23" s="632">
        <f t="shared" si="158"/>
        <v>0.85</v>
      </c>
      <c r="HH23" s="632">
        <f t="shared" si="158"/>
        <v>0</v>
      </c>
      <c r="HI23" s="68" t="e">
        <f t="shared" si="34"/>
        <v>#VALUE!</v>
      </c>
      <c r="HJ23" s="68" t="e">
        <f t="shared" si="64"/>
        <v>#VALUE!</v>
      </c>
      <c r="HK23" s="202">
        <f t="shared" si="65"/>
        <v>0.85</v>
      </c>
      <c r="HL23" s="464">
        <f t="shared" si="66"/>
        <v>550000</v>
      </c>
      <c r="HM23" s="464">
        <f t="shared" si="67"/>
        <v>480000</v>
      </c>
      <c r="HN23" s="192" t="e">
        <f t="shared" si="35"/>
        <v>#VALUE!</v>
      </c>
      <c r="HO23" s="192" t="e">
        <f>HN23*HK23*$HO$2/HL23*1000000</f>
        <v>#VALUE!</v>
      </c>
      <c r="HP23" s="192" t="e">
        <f>HN23*HK23*$HP$2/HM23*1000000</f>
        <v>#VALUE!</v>
      </c>
    </row>
    <row r="24" customFormat="1" spans="1:224">
      <c r="A24" s="381">
        <v>19</v>
      </c>
      <c r="B24" s="54">
        <f ca="1" t="shared" si="68"/>
        <v>43617</v>
      </c>
      <c r="C24" s="57">
        <f t="shared" si="69"/>
        <v>0.0416666666666667</v>
      </c>
      <c r="D24" s="68" t="str">
        <f ca="1" t="shared" si="36"/>
        <v>中班</v>
      </c>
      <c r="E24" s="68" t="str">
        <f ca="1" t="shared" si="37"/>
        <v>丁</v>
      </c>
      <c r="F24" s="68">
        <f ca="1">SUMPRODUCT((成本日报!$A$3:$A$95=计划!B24)*(成本日报!$B$3:$B$95=计划!$D24),成本日报!$C$3:$C$95)</f>
        <v>4</v>
      </c>
      <c r="G24" s="382">
        <f ca="1" t="shared" si="70"/>
        <v>43617.75</v>
      </c>
      <c r="H24" s="382">
        <f ca="1" t="shared" si="38"/>
        <v>43617.7569444444</v>
      </c>
      <c r="I24" s="382">
        <f ca="1" t="shared" si="39"/>
        <v>43617.7625</v>
      </c>
      <c r="J24" s="382">
        <f ca="1" t="shared" si="40"/>
        <v>43617.7916666666</v>
      </c>
      <c r="K24" s="382">
        <f ca="1" t="shared" si="41"/>
        <v>43617.8541666666</v>
      </c>
      <c r="L24" s="382">
        <f ca="1" t="shared" si="42"/>
        <v>43617.875</v>
      </c>
      <c r="M24" s="398" t="str">
        <f>IF(_tag_month_day!A20="","",_tag_month_day!A20)</f>
        <v/>
      </c>
      <c r="N24" s="398" t="str">
        <f>IF(_tag_month_day!B20="","",_tag_month_day!B20)</f>
        <v/>
      </c>
      <c r="O24" s="399" t="e">
        <f t="shared" si="43"/>
        <v>#VALUE!</v>
      </c>
      <c r="P24" s="398" t="str">
        <f>IF(_tag_month_day!C20="","",_tag_month_day!C20)</f>
        <v/>
      </c>
      <c r="Q24" s="398" t="str">
        <f>IF(_tag_month_day!D20="","",_tag_month_day!D20)</f>
        <v/>
      </c>
      <c r="R24" s="416">
        <f>IF(_tag_month_day!CB20="",R23,_tag_month_day!CB20/100)</f>
        <v>0.07</v>
      </c>
      <c r="S24" s="417" t="str">
        <f>IF(_tag_month_day!E20="","",_tag_month_day!E20)</f>
        <v/>
      </c>
      <c r="T24" s="417" t="str">
        <f>IF(_tag_month_day!F20="","",_tag_month_day!F20)</f>
        <v/>
      </c>
      <c r="U24" s="418" t="e">
        <f t="shared" si="0"/>
        <v>#VALUE!</v>
      </c>
      <c r="V24" s="53" t="e">
        <f t="shared" si="1"/>
        <v>#VALUE!</v>
      </c>
      <c r="W24" s="419" t="str">
        <f>IF(_jhy_month_day!A20="","",_jhy_month_day!A20)</f>
        <v/>
      </c>
      <c r="X24" s="420" t="str">
        <f>IF(_jhy_month_day!B20="","",_jhy_month_day!B20/100)</f>
        <v/>
      </c>
      <c r="Y24" s="420" t="str">
        <f>IF(_jhy_month_day!C20="","",_jhy_month_day!C20/100)</f>
        <v/>
      </c>
      <c r="Z24" s="439">
        <f t="shared" si="87"/>
        <v>5</v>
      </c>
      <c r="AA24" s="440" t="str">
        <f>IF(_tag_month_day!G20="","",_tag_month_day!G20/100)</f>
        <v/>
      </c>
      <c r="AB24" s="440" t="str">
        <f>IF(_tag_month_day!H20="","",_tag_month_day!H20/100)</f>
        <v/>
      </c>
      <c r="AC24" s="193">
        <f t="shared" si="44"/>
        <v>1.59963432013121</v>
      </c>
      <c r="AD24" s="441" t="str">
        <f t="shared" si="45"/>
        <v/>
      </c>
      <c r="AE24" s="442" t="str">
        <f t="shared" si="46"/>
        <v/>
      </c>
      <c r="AF24" s="443">
        <v>1</v>
      </c>
      <c r="AG24" s="68" t="str">
        <f>IF(_duihao_month_day!A20="","",_duihao_month_day!A20)</f>
        <v/>
      </c>
      <c r="AH24" s="463">
        <f>IF(_gyk_month_day!B20="",AH23,_gyk_month_day!B20)</f>
        <v>820</v>
      </c>
      <c r="AI24" s="464" t="e">
        <f t="shared" si="71"/>
        <v>#VALUE!</v>
      </c>
      <c r="AJ24" s="102" t="str">
        <f>IF(_tag_month_day!I20="","",_tag_month_day!I20)</f>
        <v/>
      </c>
      <c r="AK24" s="465" t="str">
        <f>IF(_tzyy_month_day!A20="","",_tzyy_month_day!A20)</f>
        <v/>
      </c>
      <c r="AL24" s="465" t="str">
        <f>IF(_tzyy_month_day!B20="","",_tzyy_month_day!B20)</f>
        <v/>
      </c>
      <c r="AM24" s="465" t="str">
        <f>IF(_tzyy_month_day!C20="","",_tzyy_month_day!C20)</f>
        <v/>
      </c>
      <c r="AN24" s="466" t="str">
        <f>IF(_tag_month_day!CG20="","",_tag_month_day!CG20)</f>
        <v/>
      </c>
      <c r="AO24" s="466" t="str">
        <f>IF(_tag_month_day!CH20="","",_tag_month_day!CH20)</f>
        <v/>
      </c>
      <c r="AP24" s="486" t="e">
        <f t="shared" si="47"/>
        <v>#VALUE!</v>
      </c>
      <c r="AQ24" s="487" t="str">
        <f>IF(_tag_month_day!J20="","",_tag_month_day!J20/100)</f>
        <v/>
      </c>
      <c r="AR24" s="488">
        <f t="shared" si="48"/>
        <v>1.3</v>
      </c>
      <c r="AS24" s="489" t="e">
        <f t="shared" si="2"/>
        <v>#VALUE!</v>
      </c>
      <c r="AT24" s="489">
        <f t="shared" si="49"/>
        <v>0</v>
      </c>
      <c r="AU24" s="490" t="str">
        <f>IF(_tag_month_day!K20="","",_tag_month_day!K20)</f>
        <v/>
      </c>
      <c r="AV24" s="491" t="str">
        <f>IF(_tag_month_day!L20="","",_tag_month_day!L20/100)</f>
        <v/>
      </c>
      <c r="AW24" s="420">
        <f t="shared" si="88"/>
        <v>0</v>
      </c>
      <c r="AX24" s="420">
        <f t="shared" si="50"/>
        <v>0</v>
      </c>
      <c r="AY24" s="420" t="str">
        <f>IF(_tag_month_day!M20="","",_tag_month_day!M20/100)</f>
        <v/>
      </c>
      <c r="AZ24" s="420" t="str">
        <f>IF(_tag_month_day!N20="","",_tag_month_day!N20/100)</f>
        <v/>
      </c>
      <c r="BA24" s="420" t="str">
        <f>IF(_tag_month_day!O20="","",_tag_month_day!O20/100)</f>
        <v/>
      </c>
      <c r="BB24" s="496" t="str">
        <f>IF(_tag_month_day!P20="","",_tag_month_day!P20/100)</f>
        <v/>
      </c>
      <c r="BC24" s="496">
        <f t="shared" si="51"/>
        <v>0</v>
      </c>
      <c r="BD24" s="496" t="str">
        <f>IF(_tag_month_day!Q20="","",_tag_month_day!Q20/100)</f>
        <v/>
      </c>
      <c r="BE24" s="510" t="str">
        <f>IF(_tag_month_day!R20="","",_tag_month_day!R20/100)</f>
        <v/>
      </c>
      <c r="BF24" s="413" t="str">
        <f>IF(_tag_month_day!CC20="","",_tag_month_day!CC20/100)</f>
        <v/>
      </c>
      <c r="BG24" s="511" t="e">
        <f t="shared" si="3"/>
        <v>#VALUE!</v>
      </c>
      <c r="BH24" s="198">
        <f t="shared" si="4"/>
        <v>0</v>
      </c>
      <c r="BI24" s="512" t="e">
        <f>IF(CX24=0,BI23,(DK24*查询!$R$5+DL24*查询!$Q$5+DM24*查询!$N$5+DN24*查询!$O$5+DO24*查询!$P$5)*AF24/CX24)</f>
        <v>#VALUE!</v>
      </c>
      <c r="BJ24" s="512" t="e">
        <f>IF(CX24=0,BJ23,(DP24*查询!$S$5+DQ24*查询!$T$5+DR24*查询!$U$5)*AF24/CX24)</f>
        <v>#VALUE!</v>
      </c>
      <c r="BK24" s="512">
        <f t="shared" si="52"/>
        <v>1</v>
      </c>
      <c r="BL24" s="513" t="str">
        <f>IF(_cfyc_month_day!A20="","",_cfyc_month_day!A20)</f>
        <v/>
      </c>
      <c r="BM24" s="513" t="str">
        <f>IF(_cfyc_month_day!B20="","",_cfyc_month_day!B20)</f>
        <v/>
      </c>
      <c r="BN24" s="513" t="str">
        <f>IF(_cfyc_month_day!C20="","",_cfyc_month_day!C20)</f>
        <v/>
      </c>
      <c r="BO24" s="522" t="str">
        <f>IF(_cfyc_month_day!D20="","",_cfyc_month_day!D20)</f>
        <v/>
      </c>
      <c r="BP24" s="522" t="str">
        <f>IF(_cfyc_month_day!E20="","",_cfyc_month_day!E20)</f>
        <v/>
      </c>
      <c r="BQ24" s="522" t="str">
        <f>IF(_cfyc_month_day!F20="","",_cfyc_month_day!F20)</f>
        <v/>
      </c>
      <c r="BR24" s="513" t="str">
        <f>IF(_tag_month_day!T20="","",_tag_month_day!T20)</f>
        <v/>
      </c>
      <c r="BS24" s="513" t="str">
        <f>IF(_tag_month_day!U20="","",_tag_month_day!U20)</f>
        <v/>
      </c>
      <c r="BT24" s="523" t="str">
        <f t="shared" si="53"/>
        <v/>
      </c>
      <c r="BU24" s="223" t="str">
        <f>IF(_tag_month_day!V20="","",_tag_month_day!V20)</f>
        <v/>
      </c>
      <c r="BV24" s="206" t="str">
        <f>IF(_tag_month_day!W20="","",_tag_month_day!W20)</f>
        <v/>
      </c>
      <c r="BW24" s="540" t="str">
        <f>IF(_tag_month_day!X20="","",_tag_month_day!X20)</f>
        <v/>
      </c>
      <c r="BX24" s="540" t="str">
        <f>IF(_tag_month_day!Y20="","",_tag_month_day!Y20)</f>
        <v/>
      </c>
      <c r="BY24" s="541">
        <f ca="1" t="shared" si="54"/>
        <v>43617.875</v>
      </c>
      <c r="BZ24" s="542"/>
      <c r="CA24" s="543" t="str">
        <f>IF(_jhy2_month_day!A20="","",_jhy2_month_day!A20)</f>
        <v/>
      </c>
      <c r="CB24" s="464" t="str">
        <f>IF(_jhy2_month_day!B20="","",_jhy2_month_day!B20)</f>
        <v/>
      </c>
      <c r="CC24" s="464" t="str">
        <f>IF(_jhy2_month_day!C20="","",_jhy2_month_day!C20)</f>
        <v/>
      </c>
      <c r="CD24" s="464" t="str">
        <f>IF(_jhy2_month_day!D20="","",_jhy2_month_day!D20)</f>
        <v/>
      </c>
      <c r="CE24" s="464" t="str">
        <f>IF(_jhy2_month_day!E20="","",_jhy2_month_day!E20)</f>
        <v/>
      </c>
      <c r="CF24" s="464" t="str">
        <f>IF(_jhy2_month_day!F20="","",_jhy2_month_day!F20)</f>
        <v/>
      </c>
      <c r="CG24" s="464" t="str">
        <f>IF(_jhy2_month_day!G20="","",_jhy2_month_day!G20)</f>
        <v/>
      </c>
      <c r="CH24" s="464" t="str">
        <f>IF(_jhy2_month_day!H20="","",_jhy2_month_day!H20)</f>
        <v/>
      </c>
      <c r="CI24" s="464" t="str">
        <f>IF(_jhy2_month_day!I20="","",_jhy2_month_day!I20)</f>
        <v/>
      </c>
      <c r="CJ24" s="464" t="str">
        <f>IF(_jhy2_month_day!J20="","",_jhy2_month_day!J20)</f>
        <v/>
      </c>
      <c r="CK24" s="464" t="str">
        <f>IF(_jhy2_month_day!K20="","",_jhy2_month_day!K20)</f>
        <v/>
      </c>
      <c r="CL24" s="562" t="str">
        <f>IF(_jhy2_month_day!L20="","",_jhy2_month_day!L20)</f>
        <v/>
      </c>
      <c r="CM24" s="562" t="str">
        <f>IF(_jhy2_month_day!M20="","",_jhy2_month_day!M20)</f>
        <v/>
      </c>
      <c r="CN24" s="562" t="str">
        <f>IF(_jhy2_month_day!N20="","",_jhy2_month_day!N20)</f>
        <v/>
      </c>
      <c r="CO24" s="562" t="str">
        <f>IF(_jhy2_month_day!O20="","",_jhy2_month_day!O20)</f>
        <v/>
      </c>
      <c r="CP24" s="562" t="str">
        <f>IF(_jhy2_month_day!P20="","",_jhy2_month_day!P20)</f>
        <v/>
      </c>
      <c r="CQ24" s="562" t="str">
        <f>IF(_jhy2_month_day!Q20="","",_jhy2_month_day!Q20)</f>
        <v/>
      </c>
      <c r="CR24" s="563" t="str">
        <f>IF(_jhy2_month_day!R20="","",_jhy2_month_day!R20)</f>
        <v/>
      </c>
      <c r="CS24" s="576" t="str">
        <f>IF(_jhy2_month_day!S20="","",_jhy2_month_day!S20)</f>
        <v/>
      </c>
      <c r="CT24" s="562" t="str">
        <f>IF(_jhy2_month_day!T20="","",_jhy2_month_day!T20)</f>
        <v/>
      </c>
      <c r="CU24" s="577" t="e">
        <f t="shared" si="5"/>
        <v>#VALUE!</v>
      </c>
      <c r="CV24" s="198" t="e">
        <f t="shared" si="6"/>
        <v>#VALUE!</v>
      </c>
      <c r="CW24" s="192" t="e">
        <f t="shared" si="7"/>
        <v>#VALUE!</v>
      </c>
      <c r="CX24" s="192" t="e">
        <f t="shared" si="8"/>
        <v>#VALUE!</v>
      </c>
      <c r="CY24" s="202" t="e">
        <f t="shared" si="9"/>
        <v>#VALUE!</v>
      </c>
      <c r="CZ24" s="192" t="e">
        <f t="shared" ref="CZ24:DI24" si="159">$AJ24*EF24</f>
        <v>#VALUE!</v>
      </c>
      <c r="DA24" s="192" t="e">
        <f t="shared" si="159"/>
        <v>#VALUE!</v>
      </c>
      <c r="DB24" s="192" t="e">
        <f t="shared" si="159"/>
        <v>#VALUE!</v>
      </c>
      <c r="DC24" s="192" t="e">
        <f t="shared" si="159"/>
        <v>#VALUE!</v>
      </c>
      <c r="DD24" s="192" t="e">
        <f t="shared" si="159"/>
        <v>#VALUE!</v>
      </c>
      <c r="DE24" s="192" t="e">
        <f t="shared" si="159"/>
        <v>#VALUE!</v>
      </c>
      <c r="DF24" s="192" t="e">
        <f t="shared" si="159"/>
        <v>#VALUE!</v>
      </c>
      <c r="DG24" s="192" t="e">
        <f t="shared" si="159"/>
        <v>#VALUE!</v>
      </c>
      <c r="DH24" s="192" t="e">
        <f t="shared" si="159"/>
        <v>#VALUE!</v>
      </c>
      <c r="DI24" s="192" t="e">
        <f t="shared" si="159"/>
        <v>#VALUE!</v>
      </c>
      <c r="DJ24" s="192" t="e">
        <f t="shared" si="11"/>
        <v>#VALUE!</v>
      </c>
      <c r="DK24" s="192" t="e">
        <f t="shared" si="12"/>
        <v>#VALUE!</v>
      </c>
      <c r="DL24" s="192" t="e">
        <f t="shared" si="13"/>
        <v>#VALUE!</v>
      </c>
      <c r="DM24" s="192" t="e">
        <f t="shared" si="14"/>
        <v>#VALUE!</v>
      </c>
      <c r="DN24" s="192" t="e">
        <f t="shared" si="15"/>
        <v>#VALUE!</v>
      </c>
      <c r="DO24" s="192" t="e">
        <f t="shared" si="16"/>
        <v>#VALUE!</v>
      </c>
      <c r="DP24" s="192" t="e">
        <f t="shared" si="17"/>
        <v>#VALUE!</v>
      </c>
      <c r="DQ24" s="192" t="e">
        <f t="shared" si="18"/>
        <v>#VALUE!</v>
      </c>
      <c r="DR24" s="192" t="e">
        <f t="shared" si="19"/>
        <v>#VALUE!</v>
      </c>
      <c r="DS24" s="192" t="e">
        <f t="shared" si="20"/>
        <v>#VALUE!</v>
      </c>
      <c r="DT24" s="192" t="e">
        <f t="shared" si="21"/>
        <v>#VALUE!</v>
      </c>
      <c r="DU24" s="192" t="e">
        <f t="shared" si="22"/>
        <v>#VALUE!</v>
      </c>
      <c r="DV24" s="198" t="e">
        <f t="shared" si="23"/>
        <v>#VALUE!</v>
      </c>
      <c r="DW24" s="198" t="e">
        <f t="shared" si="24"/>
        <v>#DIV/0!</v>
      </c>
      <c r="DX24" s="198" t="e">
        <f t="shared" si="25"/>
        <v>#DIV/0!</v>
      </c>
      <c r="DY24" s="198" t="e">
        <f t="shared" si="26"/>
        <v>#VALUE!</v>
      </c>
      <c r="DZ24" s="198" t="e">
        <f t="shared" si="27"/>
        <v>#VALUE!</v>
      </c>
      <c r="EA24" s="198" t="e">
        <f t="shared" si="28"/>
        <v>#VALUE!</v>
      </c>
      <c r="EB24" s="198" t="e">
        <f t="shared" si="29"/>
        <v>#VALUE!</v>
      </c>
      <c r="EC24" s="198" t="e">
        <f t="shared" si="30"/>
        <v>#DIV/0!</v>
      </c>
      <c r="ED24" s="198" t="e">
        <f t="shared" si="31"/>
        <v>#VALUE!</v>
      </c>
      <c r="EE24" s="198" t="e">
        <f t="shared" si="32"/>
        <v>#VALUE!</v>
      </c>
      <c r="EF24" s="198" t="e">
        <f t="shared" ref="EF24:EO24" si="160">DV24/SUM($DV24:$EE24)</f>
        <v>#VALUE!</v>
      </c>
      <c r="EG24" s="198" t="e">
        <f t="shared" si="160"/>
        <v>#DIV/0!</v>
      </c>
      <c r="EH24" s="198" t="e">
        <f t="shared" si="160"/>
        <v>#DIV/0!</v>
      </c>
      <c r="EI24" s="198" t="e">
        <f t="shared" si="160"/>
        <v>#VALUE!</v>
      </c>
      <c r="EJ24" s="198" t="e">
        <f t="shared" si="160"/>
        <v>#VALUE!</v>
      </c>
      <c r="EK24" s="198" t="e">
        <f t="shared" si="160"/>
        <v>#VALUE!</v>
      </c>
      <c r="EL24" s="198" t="e">
        <f t="shared" si="160"/>
        <v>#VALUE!</v>
      </c>
      <c r="EM24" s="198" t="e">
        <f t="shared" si="160"/>
        <v>#DIV/0!</v>
      </c>
      <c r="EN24" s="198" t="e">
        <f t="shared" si="160"/>
        <v>#VALUE!</v>
      </c>
      <c r="EO24" s="198" t="e">
        <f t="shared" si="160"/>
        <v>#VALUE!</v>
      </c>
      <c r="EP24" s="511">
        <f t="shared" ref="EP24:EW24" si="161">EP23</f>
        <v>0.08</v>
      </c>
      <c r="EQ24" s="511">
        <f t="shared" si="161"/>
        <v>0.015</v>
      </c>
      <c r="ER24" s="511">
        <f t="shared" si="161"/>
        <v>0.015</v>
      </c>
      <c r="ES24" s="511">
        <f t="shared" si="161"/>
        <v>0.015</v>
      </c>
      <c r="ET24" s="511">
        <f t="shared" si="161"/>
        <v>0.015</v>
      </c>
      <c r="EU24" s="511">
        <f t="shared" si="161"/>
        <v>0.09</v>
      </c>
      <c r="EV24" s="511">
        <f t="shared" si="161"/>
        <v>0.09</v>
      </c>
      <c r="EW24" s="511">
        <f t="shared" si="161"/>
        <v>0.09</v>
      </c>
      <c r="EX24" s="420" t="str">
        <f>IF(_tag_month_day!AS20="","",_tag_month_day!AS20/100)</f>
        <v/>
      </c>
      <c r="EY24" s="420" t="str">
        <f>IF(_tag_month_day!AT20="","",_tag_month_day!AT20/100)</f>
        <v/>
      </c>
      <c r="EZ24" s="420" t="str">
        <f>IF(_tag_month_day!AU20="","",_tag_month_day!AU20/100)</f>
        <v/>
      </c>
      <c r="FA24" s="420" t="str">
        <f>IF(_tag_month_day!AV20="","",_tag_month_day!AV20/100)</f>
        <v/>
      </c>
      <c r="FB24" s="420" t="str">
        <f>IF(_tag_month_day!AW20="","",_tag_month_day!AW20/100)</f>
        <v/>
      </c>
      <c r="FC24" s="420" t="str">
        <f>IF(_tag_month_day!AX20="","",_tag_month_day!AX20/100)</f>
        <v/>
      </c>
      <c r="FD24" s="510">
        <f t="shared" si="58"/>
        <v>0.33</v>
      </c>
      <c r="FE24" s="510">
        <f t="shared" si="59"/>
        <v>0.19</v>
      </c>
      <c r="FF24" s="510">
        <f t="shared" si="60"/>
        <v>0.003</v>
      </c>
      <c r="FG24" s="510">
        <f t="shared" si="61"/>
        <v>0</v>
      </c>
      <c r="FH24" s="603">
        <f t="shared" si="62"/>
        <v>0.0001</v>
      </c>
      <c r="FI24" s="510">
        <f t="shared" ref="FI24:FR24" si="162">FI23</f>
        <v>0.41</v>
      </c>
      <c r="FJ24" s="510">
        <f t="shared" si="162"/>
        <v>0.11</v>
      </c>
      <c r="FK24" s="510">
        <f t="shared" si="162"/>
        <v>0.015</v>
      </c>
      <c r="FL24" s="510">
        <f t="shared" si="162"/>
        <v>0</v>
      </c>
      <c r="FM24" s="603">
        <f t="shared" si="162"/>
        <v>0.0001</v>
      </c>
      <c r="FN24" s="510" t="str">
        <f>IF(_tag_month_day!AY20="","",_tag_month_day!AY20/100)</f>
        <v/>
      </c>
      <c r="FO24" s="510" t="str">
        <f>IF(_tag_month_day!AZ20="","",_tag_month_day!AZ20/100)</f>
        <v/>
      </c>
      <c r="FP24" s="510" t="str">
        <f>IF(_tag_month_day!BA20="","",_tag_month_day!BA20/100)</f>
        <v/>
      </c>
      <c r="FQ24" s="510" t="str">
        <f>IF(_tag_month_day!BB20="","",_tag_month_day!BB20/100)</f>
        <v/>
      </c>
      <c r="FR24" s="603" t="str">
        <f>IF(_tag_month_day!BC20="","",_tag_month_day!BC20/100)</f>
        <v/>
      </c>
      <c r="FS24" s="510" t="str">
        <f>IF(_tag_month_day!BD20="","",_tag_month_day!BD20/100)</f>
        <v/>
      </c>
      <c r="FT24" s="510" t="str">
        <f>IF(_tag_month_day!BE20="","",_tag_month_day!BE20/100)</f>
        <v/>
      </c>
      <c r="FU24" s="510" t="str">
        <f>IF(_tag_month_day!BF20="","",_tag_month_day!BF20/100)</f>
        <v/>
      </c>
      <c r="FV24" s="510" t="str">
        <f>IF(_tag_month_day!BG20="","",_tag_month_day!BG20/100)</f>
        <v/>
      </c>
      <c r="FW24" s="603" t="str">
        <f>IF(_tag_month_day!BH20="","",_tag_month_day!BH20/100)</f>
        <v/>
      </c>
      <c r="FX24" s="510" t="str">
        <f>IF(_tag_month_day!BI20="","",_tag_month_day!BI20/100)</f>
        <v/>
      </c>
      <c r="FY24" s="510" t="str">
        <f>IF(_tag_month_day!BJ20="","",_tag_month_day!BJ20/100)</f>
        <v/>
      </c>
      <c r="FZ24" s="605" t="str">
        <f>IF(_tag_month_day!BK20="","",_tag_month_day!BK20/100)</f>
        <v/>
      </c>
      <c r="GA24" s="510" t="str">
        <f>IF(_tag_month_day!BL20="","",_tag_month_day!BL20/100)</f>
        <v/>
      </c>
      <c r="GB24" s="603" t="str">
        <f>IF(_tag_month_day!BM20="","",_tag_month_day!BM20/100)</f>
        <v/>
      </c>
      <c r="GC24" s="420" t="str">
        <f>IF(_tag_month_day!BN20="","",_tag_month_day!BN20/100)</f>
        <v/>
      </c>
      <c r="GD24" s="420" t="str">
        <f>IF(_tag_month_day!BO20="","",_tag_month_day!BO20/100)</f>
        <v/>
      </c>
      <c r="GE24" s="420" t="str">
        <f>IF(_tag_month_day!BP20="","",_tag_month_day!BP20/100)</f>
        <v/>
      </c>
      <c r="GF24" s="420" t="str">
        <f>IF(_tag_month_day!BQ20="","",_tag_month_day!BQ20/100)</f>
        <v/>
      </c>
      <c r="GG24" s="420" t="str">
        <f>IF(_tag_month_day!BR20="","",_tag_month_day!BR20/100)</f>
        <v/>
      </c>
      <c r="GH24" s="420" t="str">
        <f>IF(_tag_month_day!BS20="","",_tag_month_day!BS20/100)</f>
        <v/>
      </c>
      <c r="GI24" s="603" t="str">
        <f>IF(_tag_month_day!BT20="","",_tag_month_day!BT20/100)</f>
        <v/>
      </c>
      <c r="GJ24" s="612" t="str">
        <f>IF(_tag_month_day!BU20="","",_tag_month_day!BU20/100)</f>
        <v/>
      </c>
      <c r="GK24" s="620" t="str">
        <f>IF(_tag_month_day!BV20="",IF(_rlcf_month_day!A$2="","",_rlcf_month_day!A$2/100),_tag_month_day!BV20/100)</f>
        <v/>
      </c>
      <c r="GL24" s="620" t="str">
        <f>IF(_tag_month_day!BW20="",IF(_rlcf_month_day!B$2="","",_rlcf_month_day!B$2/100),_tag_month_day!BW20/100)</f>
        <v/>
      </c>
      <c r="GM24" s="621" t="str">
        <f>IF(_tag_month_day!BX20="",IF(_rlcf_month_day!C$2="","",_rlcf_month_day!C$2/100),_tag_month_day!BX20/100)</f>
        <v/>
      </c>
      <c r="GN24" s="620" t="str">
        <f>IF(_tag_month_day!BV20="",IF(_rlcf_month_day!A$2="","",_rlcf_month_day!A$2/100),_tag_month_day!BV20/100)</f>
        <v/>
      </c>
      <c r="GO24" s="620" t="str">
        <f>IF(_tag_month_day!BW20="",IF(_rlcf_month_day!B$2="","",_rlcf_month_day!B$2/100),_tag_month_day!BW20/100)</f>
        <v/>
      </c>
      <c r="GP24" s="620" t="str">
        <f>IF(_tag_month_day!CD20="",IF(_rlcf_month_day!E$2="","",_rlcf_month_day!E$2/100),_tag_month_day!CD20/100)</f>
        <v/>
      </c>
      <c r="GQ24" s="620" t="str">
        <f>IF(_tag_month_day!CE20="",IF(_rlcf_month_day!F$2="","",_rlcf_month_day!F$2/100),_tag_month_day!CE20/100)</f>
        <v/>
      </c>
      <c r="GR24" s="621" t="str">
        <f>IF(_tag_month_day!CF20="",IF(_rlcf_month_day!G$2="","",_rlcf_month_day!G$2/100),_tag_month_day!CF20/100)</f>
        <v/>
      </c>
      <c r="GS24" s="626">
        <f t="shared" ref="GS24:HH24" si="163">GS23</f>
        <v>0.953</v>
      </c>
      <c r="GT24" s="626">
        <f t="shared" si="163"/>
        <v>0.55</v>
      </c>
      <c r="GU24" s="626">
        <f t="shared" si="163"/>
        <v>0.55</v>
      </c>
      <c r="GV24" s="626">
        <f t="shared" si="163"/>
        <v>0.55</v>
      </c>
      <c r="GW24" s="626">
        <f t="shared" si="163"/>
        <v>0.5</v>
      </c>
      <c r="GX24" s="626">
        <f t="shared" si="163"/>
        <v>0.935</v>
      </c>
      <c r="GY24" s="626">
        <f t="shared" si="163"/>
        <v>0.15</v>
      </c>
      <c r="GZ24" s="626">
        <f t="shared" si="163"/>
        <v>1</v>
      </c>
      <c r="HA24" s="632">
        <f t="shared" si="163"/>
        <v>0.047</v>
      </c>
      <c r="HB24" s="632">
        <f t="shared" si="163"/>
        <v>0.45</v>
      </c>
      <c r="HC24" s="632">
        <f t="shared" si="163"/>
        <v>0.45</v>
      </c>
      <c r="HD24" s="632">
        <f t="shared" si="163"/>
        <v>0.45</v>
      </c>
      <c r="HE24" s="632">
        <f t="shared" si="163"/>
        <v>0.5</v>
      </c>
      <c r="HF24" s="632">
        <f t="shared" si="163"/>
        <v>0.065</v>
      </c>
      <c r="HG24" s="632">
        <f t="shared" si="163"/>
        <v>0.85</v>
      </c>
      <c r="HH24" s="632">
        <f t="shared" si="163"/>
        <v>0</v>
      </c>
      <c r="HI24" s="68">
        <f t="shared" si="34"/>
        <v>0</v>
      </c>
      <c r="HJ24" s="68" t="e">
        <f t="shared" si="64"/>
        <v>#VALUE!</v>
      </c>
      <c r="HK24" s="202">
        <f t="shared" si="65"/>
        <v>0.85</v>
      </c>
      <c r="HL24" s="464">
        <f t="shared" si="66"/>
        <v>550000</v>
      </c>
      <c r="HM24" s="464">
        <f t="shared" si="67"/>
        <v>480000</v>
      </c>
      <c r="HN24" s="192" t="e">
        <f t="shared" si="35"/>
        <v>#VALUE!</v>
      </c>
      <c r="HO24" s="192" t="e">
        <f>HN24*HK24*$HO$2/HL24*1000000</f>
        <v>#VALUE!</v>
      </c>
      <c r="HP24" s="192" t="e">
        <f>HN24*HK24*$HP$2/HM24*1000000</f>
        <v>#VALUE!</v>
      </c>
    </row>
    <row r="25" customFormat="1" spans="1:224">
      <c r="A25" s="381">
        <v>20</v>
      </c>
      <c r="B25" s="54">
        <f ca="1" t="shared" si="68"/>
        <v>43617</v>
      </c>
      <c r="C25" s="57">
        <f t="shared" si="69"/>
        <v>0.0416666666666667</v>
      </c>
      <c r="D25" s="68" t="str">
        <f ca="1" t="shared" si="36"/>
        <v>中班</v>
      </c>
      <c r="E25" s="68" t="str">
        <f ca="1" t="shared" si="37"/>
        <v>丁</v>
      </c>
      <c r="F25" s="68">
        <f ca="1">SUMPRODUCT((成本日报!$A$3:$A$95=计划!B25)*(成本日报!$B$3:$B$95=计划!$D25),成本日报!$C$3:$C$95)</f>
        <v>4</v>
      </c>
      <c r="G25" s="382">
        <f ca="1" t="shared" si="70"/>
        <v>43617.7916666666</v>
      </c>
      <c r="H25" s="382">
        <f ca="1" t="shared" si="38"/>
        <v>43617.7986111111</v>
      </c>
      <c r="I25" s="382">
        <f ca="1" t="shared" si="39"/>
        <v>43617.8041666666</v>
      </c>
      <c r="J25" s="382">
        <f ca="1" t="shared" si="40"/>
        <v>43617.8333333333</v>
      </c>
      <c r="K25" s="382">
        <f ca="1" t="shared" si="41"/>
        <v>43617.8958333333</v>
      </c>
      <c r="L25" s="382">
        <f ca="1" t="shared" si="42"/>
        <v>43617.9166666666</v>
      </c>
      <c r="M25" s="398" t="str">
        <f>IF(_tag_month_day!A21="","",_tag_month_day!A21)</f>
        <v/>
      </c>
      <c r="N25" s="398" t="str">
        <f>IF(_tag_month_day!B21="","",_tag_month_day!B21)</f>
        <v/>
      </c>
      <c r="O25" s="399" t="e">
        <f t="shared" si="43"/>
        <v>#VALUE!</v>
      </c>
      <c r="P25" s="398" t="str">
        <f>IF(_tag_month_day!C21="","",_tag_month_day!C21)</f>
        <v/>
      </c>
      <c r="Q25" s="398" t="str">
        <f>IF(_tag_month_day!D21="","",_tag_month_day!D21)</f>
        <v/>
      </c>
      <c r="R25" s="416">
        <f>IF(_tag_month_day!CB21="",R24,_tag_month_day!CB21/100)</f>
        <v>0.07</v>
      </c>
      <c r="S25" s="417" t="str">
        <f>IF(_tag_month_day!E21="","",_tag_month_day!E21)</f>
        <v/>
      </c>
      <c r="T25" s="417" t="str">
        <f>IF(_tag_month_day!F21="","",_tag_month_day!F21)</f>
        <v/>
      </c>
      <c r="U25" s="418" t="e">
        <f t="shared" si="0"/>
        <v>#VALUE!</v>
      </c>
      <c r="V25" s="53" t="e">
        <f t="shared" si="1"/>
        <v>#VALUE!</v>
      </c>
      <c r="W25" s="419" t="str">
        <f>IF(_jhy_month_day!A21="","",_jhy_month_day!A21)</f>
        <v/>
      </c>
      <c r="X25" s="420" t="str">
        <f>IF(_jhy_month_day!B21="","",_jhy_month_day!B21/100)</f>
        <v/>
      </c>
      <c r="Y25" s="420" t="str">
        <f>IF(_jhy_month_day!C21="","",_jhy_month_day!C21/100)</f>
        <v/>
      </c>
      <c r="Z25" s="439">
        <f t="shared" si="87"/>
        <v>5</v>
      </c>
      <c r="AA25" s="440" t="str">
        <f>IF(_tag_month_day!G21="","",_tag_month_day!G21/100)</f>
        <v/>
      </c>
      <c r="AB25" s="440" t="str">
        <f>IF(_tag_month_day!H21="","",_tag_month_day!H21/100)</f>
        <v/>
      </c>
      <c r="AC25" s="193">
        <f t="shared" si="44"/>
        <v>1.59963432013121</v>
      </c>
      <c r="AD25" s="441" t="str">
        <f t="shared" si="45"/>
        <v/>
      </c>
      <c r="AE25" s="442" t="str">
        <f t="shared" si="46"/>
        <v/>
      </c>
      <c r="AF25" s="443">
        <v>1</v>
      </c>
      <c r="AG25" s="68" t="str">
        <f>IF(_duihao_month_day!A21="","",_duihao_month_day!A21)</f>
        <v/>
      </c>
      <c r="AH25" s="463">
        <f>IF(_gyk_month_day!B21="",AH24,_gyk_month_day!B21)</f>
        <v>820</v>
      </c>
      <c r="AI25" s="464" t="e">
        <f t="shared" si="71"/>
        <v>#VALUE!</v>
      </c>
      <c r="AJ25" s="102" t="str">
        <f>IF(_tag_month_day!I21="","",_tag_month_day!I21)</f>
        <v/>
      </c>
      <c r="AK25" s="465" t="str">
        <f>IF(_tzyy_month_day!A21="","",_tzyy_month_day!A21)</f>
        <v/>
      </c>
      <c r="AL25" s="465" t="str">
        <f>IF(_tzyy_month_day!B21="","",_tzyy_month_day!B21)</f>
        <v/>
      </c>
      <c r="AM25" s="465" t="str">
        <f>IF(_tzyy_month_day!C21="","",_tzyy_month_day!C21)</f>
        <v/>
      </c>
      <c r="AN25" s="466" t="str">
        <f>IF(_tag_month_day!CG21="","",_tag_month_day!CG21)</f>
        <v/>
      </c>
      <c r="AO25" s="466" t="str">
        <f>IF(_tag_month_day!CH21="","",_tag_month_day!CH21)</f>
        <v/>
      </c>
      <c r="AP25" s="486" t="e">
        <f t="shared" si="47"/>
        <v>#VALUE!</v>
      </c>
      <c r="AQ25" s="487" t="str">
        <f>IF(_tag_month_day!J21="","",_tag_month_day!J21/100)</f>
        <v/>
      </c>
      <c r="AR25" s="488">
        <f t="shared" si="48"/>
        <v>1.3</v>
      </c>
      <c r="AS25" s="489" t="e">
        <f t="shared" si="2"/>
        <v>#VALUE!</v>
      </c>
      <c r="AT25" s="489">
        <f t="shared" si="49"/>
        <v>0</v>
      </c>
      <c r="AU25" s="490" t="str">
        <f>IF(_tag_month_day!K21="","",_tag_month_day!K21)</f>
        <v/>
      </c>
      <c r="AV25" s="491" t="str">
        <f>IF(_tag_month_day!L21="","",_tag_month_day!L21/100)</f>
        <v/>
      </c>
      <c r="AW25" s="420">
        <f t="shared" si="88"/>
        <v>0</v>
      </c>
      <c r="AX25" s="420">
        <f t="shared" si="50"/>
        <v>0</v>
      </c>
      <c r="AY25" s="420" t="str">
        <f>IF(_tag_month_day!M21="","",_tag_month_day!M21/100)</f>
        <v/>
      </c>
      <c r="AZ25" s="420" t="str">
        <f>IF(_tag_month_day!N21="","",_tag_month_day!N21/100)</f>
        <v/>
      </c>
      <c r="BA25" s="420" t="str">
        <f>IF(_tag_month_day!O21="","",_tag_month_day!O21/100)</f>
        <v/>
      </c>
      <c r="BB25" s="496" t="str">
        <f>IF(_tag_month_day!P21="","",_tag_month_day!P21/100)</f>
        <v/>
      </c>
      <c r="BC25" s="496">
        <f t="shared" si="51"/>
        <v>0</v>
      </c>
      <c r="BD25" s="496" t="str">
        <f>IF(_tag_month_day!Q21="","",_tag_month_day!Q21/100)</f>
        <v/>
      </c>
      <c r="BE25" s="510" t="str">
        <f>IF(_tag_month_day!R21="","",_tag_month_day!R21/100)</f>
        <v/>
      </c>
      <c r="BF25" s="413" t="str">
        <f>IF(_tag_month_day!CC21="","",_tag_month_day!CC21/100)</f>
        <v/>
      </c>
      <c r="BG25" s="511" t="e">
        <f t="shared" si="3"/>
        <v>#VALUE!</v>
      </c>
      <c r="BH25" s="198">
        <f t="shared" si="4"/>
        <v>0</v>
      </c>
      <c r="BI25" s="512" t="e">
        <f>IF(CX25=0,BI24,(DK25*查询!$R$5+DL25*查询!$Q$5+DM25*查询!$N$5+DN25*查询!$O$5+DO25*查询!$P$5)*AF25/CX25)</f>
        <v>#VALUE!</v>
      </c>
      <c r="BJ25" s="512" t="e">
        <f>IF(CX25=0,BJ24,(DP25*查询!$S$5+DQ25*查询!$T$5+DR25*查询!$U$5)*AF25/CX25)</f>
        <v>#VALUE!</v>
      </c>
      <c r="BK25" s="512">
        <f t="shared" si="52"/>
        <v>1</v>
      </c>
      <c r="BL25" s="513" t="str">
        <f>IF(_cfyc_month_day!A21="","",_cfyc_month_day!A21)</f>
        <v/>
      </c>
      <c r="BM25" s="513" t="str">
        <f>IF(_cfyc_month_day!B21="","",_cfyc_month_day!B21)</f>
        <v/>
      </c>
      <c r="BN25" s="513" t="str">
        <f>IF(_cfyc_month_day!C21="","",_cfyc_month_day!C21)</f>
        <v/>
      </c>
      <c r="BO25" s="522" t="str">
        <f>IF(_cfyc_month_day!D21="","",_cfyc_month_day!D21)</f>
        <v/>
      </c>
      <c r="BP25" s="522" t="str">
        <f>IF(_cfyc_month_day!E21="","",_cfyc_month_day!E21)</f>
        <v/>
      </c>
      <c r="BQ25" s="522" t="str">
        <f>IF(_cfyc_month_day!F21="","",_cfyc_month_day!F21)</f>
        <v/>
      </c>
      <c r="BR25" s="513" t="str">
        <f>IF(_tag_month_day!T21="","",_tag_month_day!T21)</f>
        <v/>
      </c>
      <c r="BS25" s="513" t="str">
        <f>IF(_tag_month_day!U21="","",_tag_month_day!U21)</f>
        <v/>
      </c>
      <c r="BT25" s="523" t="str">
        <f t="shared" si="53"/>
        <v/>
      </c>
      <c r="BU25" s="223" t="str">
        <f>IF(_tag_month_day!V21="","",_tag_month_day!V21)</f>
        <v/>
      </c>
      <c r="BV25" s="206" t="str">
        <f>IF(_tag_month_day!W21="","",_tag_month_day!W21)</f>
        <v/>
      </c>
      <c r="BW25" s="540" t="str">
        <f>IF(_tag_month_day!X21="","",_tag_month_day!X21)</f>
        <v/>
      </c>
      <c r="BX25" s="540" t="str">
        <f>IF(_tag_month_day!Y21="","",_tag_month_day!Y21)</f>
        <v/>
      </c>
      <c r="BY25" s="541">
        <f ca="1" t="shared" si="54"/>
        <v>43617.9166666666</v>
      </c>
      <c r="BZ25" s="542" t="s">
        <v>215</v>
      </c>
      <c r="CA25" s="543" t="str">
        <f>IF(_jhy2_month_day!A21="","",_jhy2_month_day!A21)</f>
        <v/>
      </c>
      <c r="CB25" s="464" t="str">
        <f>IF(_jhy2_month_day!B21="","",_jhy2_month_day!B21)</f>
        <v/>
      </c>
      <c r="CC25" s="464" t="str">
        <f>IF(_jhy2_month_day!C21="","",_jhy2_month_day!C21)</f>
        <v/>
      </c>
      <c r="CD25" s="464" t="str">
        <f>IF(_jhy2_month_day!D21="","",_jhy2_month_day!D21)</f>
        <v/>
      </c>
      <c r="CE25" s="464" t="str">
        <f>IF(_jhy2_month_day!E21="","",_jhy2_month_day!E21)</f>
        <v/>
      </c>
      <c r="CF25" s="464" t="str">
        <f>IF(_jhy2_month_day!F21="","",_jhy2_month_day!F21)</f>
        <v/>
      </c>
      <c r="CG25" s="464" t="str">
        <f>IF(_jhy2_month_day!G21="","",_jhy2_month_day!G21)</f>
        <v/>
      </c>
      <c r="CH25" s="464" t="str">
        <f>IF(_jhy2_month_day!H21="","",_jhy2_month_day!H21)</f>
        <v/>
      </c>
      <c r="CI25" s="464" t="str">
        <f>IF(_jhy2_month_day!I21="","",_jhy2_month_day!I21)</f>
        <v/>
      </c>
      <c r="CJ25" s="464" t="str">
        <f>IF(_jhy2_month_day!J21="","",_jhy2_month_day!J21)</f>
        <v/>
      </c>
      <c r="CK25" s="464" t="str">
        <f>IF(_jhy2_month_day!K21="","",_jhy2_month_day!K21)</f>
        <v/>
      </c>
      <c r="CL25" s="562" t="str">
        <f>IF(_jhy2_month_day!L21="","",_jhy2_month_day!L21)</f>
        <v/>
      </c>
      <c r="CM25" s="562" t="str">
        <f>IF(_jhy2_month_day!M21="","",_jhy2_month_day!M21)</f>
        <v/>
      </c>
      <c r="CN25" s="562" t="str">
        <f>IF(_jhy2_month_day!N21="","",_jhy2_month_day!N21)</f>
        <v/>
      </c>
      <c r="CO25" s="562" t="str">
        <f>IF(_jhy2_month_day!O21="","",_jhy2_month_day!O21)</f>
        <v/>
      </c>
      <c r="CP25" s="562" t="str">
        <f>IF(_jhy2_month_day!P21="","",_jhy2_month_day!P21)</f>
        <v/>
      </c>
      <c r="CQ25" s="562" t="str">
        <f>IF(_jhy2_month_day!Q21="","",_jhy2_month_day!Q21)</f>
        <v/>
      </c>
      <c r="CR25" s="563" t="str">
        <f>IF(_jhy2_month_day!R21="","",_jhy2_month_day!R21)</f>
        <v/>
      </c>
      <c r="CS25" s="576" t="str">
        <f>IF(_jhy2_month_day!S21="","",_jhy2_month_day!S21)</f>
        <v/>
      </c>
      <c r="CT25" s="562" t="str">
        <f>IF(_jhy2_month_day!T21="","",_jhy2_month_day!T21)</f>
        <v/>
      </c>
      <c r="CU25" s="577" t="e">
        <f t="shared" si="5"/>
        <v>#VALUE!</v>
      </c>
      <c r="CV25" s="198" t="e">
        <f t="shared" si="6"/>
        <v>#VALUE!</v>
      </c>
      <c r="CW25" s="192" t="e">
        <f t="shared" si="7"/>
        <v>#VALUE!</v>
      </c>
      <c r="CX25" s="192" t="e">
        <f t="shared" si="8"/>
        <v>#VALUE!</v>
      </c>
      <c r="CY25" s="202" t="e">
        <f t="shared" si="9"/>
        <v>#VALUE!</v>
      </c>
      <c r="CZ25" s="192" t="e">
        <f t="shared" ref="CZ25:DI25" si="164">$AJ25*EF25</f>
        <v>#VALUE!</v>
      </c>
      <c r="DA25" s="192" t="e">
        <f t="shared" si="164"/>
        <v>#VALUE!</v>
      </c>
      <c r="DB25" s="192" t="e">
        <f t="shared" si="164"/>
        <v>#VALUE!</v>
      </c>
      <c r="DC25" s="192" t="e">
        <f t="shared" si="164"/>
        <v>#VALUE!</v>
      </c>
      <c r="DD25" s="192" t="e">
        <f t="shared" si="164"/>
        <v>#VALUE!</v>
      </c>
      <c r="DE25" s="192" t="e">
        <f t="shared" si="164"/>
        <v>#VALUE!</v>
      </c>
      <c r="DF25" s="192" t="e">
        <f t="shared" si="164"/>
        <v>#VALUE!</v>
      </c>
      <c r="DG25" s="192" t="e">
        <f t="shared" si="164"/>
        <v>#VALUE!</v>
      </c>
      <c r="DH25" s="192" t="e">
        <f t="shared" si="164"/>
        <v>#VALUE!</v>
      </c>
      <c r="DI25" s="192" t="e">
        <f t="shared" si="164"/>
        <v>#VALUE!</v>
      </c>
      <c r="DJ25" s="192" t="e">
        <f t="shared" si="11"/>
        <v>#VALUE!</v>
      </c>
      <c r="DK25" s="192" t="e">
        <f t="shared" si="12"/>
        <v>#VALUE!</v>
      </c>
      <c r="DL25" s="192" t="e">
        <f t="shared" si="13"/>
        <v>#VALUE!</v>
      </c>
      <c r="DM25" s="192" t="e">
        <f t="shared" si="14"/>
        <v>#VALUE!</v>
      </c>
      <c r="DN25" s="192" t="e">
        <f t="shared" si="15"/>
        <v>#VALUE!</v>
      </c>
      <c r="DO25" s="192" t="e">
        <f t="shared" si="16"/>
        <v>#VALUE!</v>
      </c>
      <c r="DP25" s="192" t="e">
        <f t="shared" si="17"/>
        <v>#VALUE!</v>
      </c>
      <c r="DQ25" s="192" t="e">
        <f t="shared" si="18"/>
        <v>#VALUE!</v>
      </c>
      <c r="DR25" s="192" t="e">
        <f t="shared" si="19"/>
        <v>#VALUE!</v>
      </c>
      <c r="DS25" s="192" t="e">
        <f t="shared" si="20"/>
        <v>#VALUE!</v>
      </c>
      <c r="DT25" s="192" t="e">
        <f t="shared" si="21"/>
        <v>#VALUE!</v>
      </c>
      <c r="DU25" s="192" t="e">
        <f t="shared" si="22"/>
        <v>#VALUE!</v>
      </c>
      <c r="DV25" s="198" t="e">
        <f t="shared" si="23"/>
        <v>#VALUE!</v>
      </c>
      <c r="DW25" s="198" t="e">
        <f t="shared" si="24"/>
        <v>#DIV/0!</v>
      </c>
      <c r="DX25" s="198" t="e">
        <f t="shared" si="25"/>
        <v>#DIV/0!</v>
      </c>
      <c r="DY25" s="198" t="e">
        <f t="shared" si="26"/>
        <v>#VALUE!</v>
      </c>
      <c r="DZ25" s="198" t="e">
        <f t="shared" si="27"/>
        <v>#VALUE!</v>
      </c>
      <c r="EA25" s="198" t="e">
        <f t="shared" si="28"/>
        <v>#VALUE!</v>
      </c>
      <c r="EB25" s="198" t="e">
        <f t="shared" si="29"/>
        <v>#VALUE!</v>
      </c>
      <c r="EC25" s="198" t="e">
        <f t="shared" si="30"/>
        <v>#DIV/0!</v>
      </c>
      <c r="ED25" s="198" t="e">
        <f t="shared" si="31"/>
        <v>#VALUE!</v>
      </c>
      <c r="EE25" s="198" t="e">
        <f t="shared" si="32"/>
        <v>#VALUE!</v>
      </c>
      <c r="EF25" s="198" t="e">
        <f t="shared" ref="EF25:EO25" si="165">DV25/SUM($DV25:$EE25)</f>
        <v>#VALUE!</v>
      </c>
      <c r="EG25" s="198" t="e">
        <f t="shared" si="165"/>
        <v>#DIV/0!</v>
      </c>
      <c r="EH25" s="198" t="e">
        <f t="shared" si="165"/>
        <v>#DIV/0!</v>
      </c>
      <c r="EI25" s="198" t="e">
        <f t="shared" si="165"/>
        <v>#VALUE!</v>
      </c>
      <c r="EJ25" s="198" t="e">
        <f t="shared" si="165"/>
        <v>#VALUE!</v>
      </c>
      <c r="EK25" s="198" t="e">
        <f t="shared" si="165"/>
        <v>#VALUE!</v>
      </c>
      <c r="EL25" s="198" t="e">
        <f t="shared" si="165"/>
        <v>#VALUE!</v>
      </c>
      <c r="EM25" s="198" t="e">
        <f t="shared" si="165"/>
        <v>#DIV/0!</v>
      </c>
      <c r="EN25" s="198" t="e">
        <f t="shared" si="165"/>
        <v>#VALUE!</v>
      </c>
      <c r="EO25" s="198" t="e">
        <f t="shared" si="165"/>
        <v>#VALUE!</v>
      </c>
      <c r="EP25" s="511">
        <f t="shared" ref="EP25:EW25" si="166">EP24</f>
        <v>0.08</v>
      </c>
      <c r="EQ25" s="511">
        <f t="shared" si="166"/>
        <v>0.015</v>
      </c>
      <c r="ER25" s="511">
        <f t="shared" si="166"/>
        <v>0.015</v>
      </c>
      <c r="ES25" s="511">
        <f t="shared" si="166"/>
        <v>0.015</v>
      </c>
      <c r="ET25" s="511">
        <f t="shared" si="166"/>
        <v>0.015</v>
      </c>
      <c r="EU25" s="511">
        <f t="shared" si="166"/>
        <v>0.09</v>
      </c>
      <c r="EV25" s="511">
        <f t="shared" si="166"/>
        <v>0.09</v>
      </c>
      <c r="EW25" s="511">
        <f t="shared" si="166"/>
        <v>0.09</v>
      </c>
      <c r="EX25" s="420" t="str">
        <f>IF(_tag_month_day!AS21="","",_tag_month_day!AS21/100)</f>
        <v/>
      </c>
      <c r="EY25" s="420" t="str">
        <f>IF(_tag_month_day!AT21="","",_tag_month_day!AT21/100)</f>
        <v/>
      </c>
      <c r="EZ25" s="420" t="str">
        <f>IF(_tag_month_day!AU21="","",_tag_month_day!AU21/100)</f>
        <v/>
      </c>
      <c r="FA25" s="420" t="str">
        <f>IF(_tag_month_day!AV21="","",_tag_month_day!AV21/100)</f>
        <v/>
      </c>
      <c r="FB25" s="420" t="str">
        <f>IF(_tag_month_day!AW21="","",_tag_month_day!AW21/100)</f>
        <v/>
      </c>
      <c r="FC25" s="420" t="str">
        <f>IF(_tag_month_day!AX21="","",_tag_month_day!AX21/100)</f>
        <v/>
      </c>
      <c r="FD25" s="510">
        <f t="shared" si="58"/>
        <v>0.33</v>
      </c>
      <c r="FE25" s="510">
        <f t="shared" si="59"/>
        <v>0.19</v>
      </c>
      <c r="FF25" s="510">
        <f t="shared" si="60"/>
        <v>0.003</v>
      </c>
      <c r="FG25" s="510">
        <f t="shared" si="61"/>
        <v>0</v>
      </c>
      <c r="FH25" s="603">
        <f t="shared" si="62"/>
        <v>0.0001</v>
      </c>
      <c r="FI25" s="510">
        <f t="shared" ref="FI25:FR25" si="167">FI24</f>
        <v>0.41</v>
      </c>
      <c r="FJ25" s="510">
        <f t="shared" si="167"/>
        <v>0.11</v>
      </c>
      <c r="FK25" s="510">
        <f t="shared" si="167"/>
        <v>0.015</v>
      </c>
      <c r="FL25" s="510">
        <f t="shared" si="167"/>
        <v>0</v>
      </c>
      <c r="FM25" s="603">
        <f t="shared" si="167"/>
        <v>0.0001</v>
      </c>
      <c r="FN25" s="510" t="str">
        <f>IF(_tag_month_day!AY21="","",_tag_month_day!AY21/100)</f>
        <v/>
      </c>
      <c r="FO25" s="510" t="str">
        <f>IF(_tag_month_day!AZ21="","",_tag_month_day!AZ21/100)</f>
        <v/>
      </c>
      <c r="FP25" s="510" t="str">
        <f>IF(_tag_month_day!BA21="","",_tag_month_day!BA21/100)</f>
        <v/>
      </c>
      <c r="FQ25" s="510" t="str">
        <f>IF(_tag_month_day!BB21="","",_tag_month_day!BB21/100)</f>
        <v/>
      </c>
      <c r="FR25" s="603" t="str">
        <f>IF(_tag_month_day!BC21="","",_tag_month_day!BC21/100)</f>
        <v/>
      </c>
      <c r="FS25" s="510" t="str">
        <f>IF(_tag_month_day!BD21="","",_tag_month_day!BD21/100)</f>
        <v/>
      </c>
      <c r="FT25" s="510" t="str">
        <f>IF(_tag_month_day!BE21="","",_tag_month_day!BE21/100)</f>
        <v/>
      </c>
      <c r="FU25" s="510" t="str">
        <f>IF(_tag_month_day!BF21="","",_tag_month_day!BF21/100)</f>
        <v/>
      </c>
      <c r="FV25" s="510" t="str">
        <f>IF(_tag_month_day!BG21="","",_tag_month_day!BG21/100)</f>
        <v/>
      </c>
      <c r="FW25" s="603" t="str">
        <f>IF(_tag_month_day!BH21="","",_tag_month_day!BH21/100)</f>
        <v/>
      </c>
      <c r="FX25" s="510" t="str">
        <f>IF(_tag_month_day!BI21="","",_tag_month_day!BI21/100)</f>
        <v/>
      </c>
      <c r="FY25" s="510" t="str">
        <f>IF(_tag_month_day!BJ21="","",_tag_month_day!BJ21/100)</f>
        <v/>
      </c>
      <c r="FZ25" s="605" t="str">
        <f>IF(_tag_month_day!BK21="","",_tag_month_day!BK21/100)</f>
        <v/>
      </c>
      <c r="GA25" s="510" t="str">
        <f>IF(_tag_month_day!BL21="","",_tag_month_day!BL21/100)</f>
        <v/>
      </c>
      <c r="GB25" s="603" t="str">
        <f>IF(_tag_month_day!BM21="","",_tag_month_day!BM21/100)</f>
        <v/>
      </c>
      <c r="GC25" s="420" t="str">
        <f>IF(_tag_month_day!BN21="","",_tag_month_day!BN21/100)</f>
        <v/>
      </c>
      <c r="GD25" s="420" t="str">
        <f>IF(_tag_month_day!BO21="","",_tag_month_day!BO21/100)</f>
        <v/>
      </c>
      <c r="GE25" s="420" t="str">
        <f>IF(_tag_month_day!BP21="","",_tag_month_day!BP21/100)</f>
        <v/>
      </c>
      <c r="GF25" s="420" t="str">
        <f>IF(_tag_month_day!BQ21="","",_tag_month_day!BQ21/100)</f>
        <v/>
      </c>
      <c r="GG25" s="420" t="str">
        <f>IF(_tag_month_day!BR21="","",_tag_month_day!BR21/100)</f>
        <v/>
      </c>
      <c r="GH25" s="420" t="str">
        <f>IF(_tag_month_day!BS21="","",_tag_month_day!BS21/100)</f>
        <v/>
      </c>
      <c r="GI25" s="603" t="str">
        <f>IF(_tag_month_day!BT21="","",_tag_month_day!BT21/100)</f>
        <v/>
      </c>
      <c r="GJ25" s="612" t="str">
        <f>IF(_tag_month_day!BU21="","",_tag_month_day!BU21/100)</f>
        <v/>
      </c>
      <c r="GK25" s="620" t="str">
        <f>IF(_tag_month_day!BV21="",IF(_rlcf_month_day!A$2="","",_rlcf_month_day!A$2/100),_tag_month_day!BV21/100)</f>
        <v/>
      </c>
      <c r="GL25" s="620" t="str">
        <f>IF(_tag_month_day!BW21="",IF(_rlcf_month_day!B$2="","",_rlcf_month_day!B$2/100),_tag_month_day!BW21/100)</f>
        <v/>
      </c>
      <c r="GM25" s="621" t="str">
        <f>IF(_tag_month_day!BX21="",IF(_rlcf_month_day!C$2="","",_rlcf_month_day!C$2/100),_tag_month_day!BX21/100)</f>
        <v/>
      </c>
      <c r="GN25" s="620" t="str">
        <f>IF(_tag_month_day!BV21="",IF(_rlcf_month_day!A$2="","",_rlcf_month_day!A$2/100),_tag_month_day!BV21/100)</f>
        <v/>
      </c>
      <c r="GO25" s="620" t="str">
        <f>IF(_tag_month_day!BW21="",IF(_rlcf_month_day!B$2="","",_rlcf_month_day!B$2/100),_tag_month_day!BW21/100)</f>
        <v/>
      </c>
      <c r="GP25" s="620" t="str">
        <f>IF(_tag_month_day!CD21="",IF(_rlcf_month_day!E$2="","",_rlcf_month_day!E$2/100),_tag_month_day!CD21/100)</f>
        <v/>
      </c>
      <c r="GQ25" s="620" t="str">
        <f>IF(_tag_month_day!CE21="",IF(_rlcf_month_day!F$2="","",_rlcf_month_day!F$2/100),_tag_month_day!CE21/100)</f>
        <v/>
      </c>
      <c r="GR25" s="621" t="str">
        <f>IF(_tag_month_day!CF21="",IF(_rlcf_month_day!G$2="","",_rlcf_month_day!G$2/100),_tag_month_day!CF21/100)</f>
        <v/>
      </c>
      <c r="GS25" s="626">
        <f t="shared" ref="GS25:HH25" si="168">GS24</f>
        <v>0.953</v>
      </c>
      <c r="GT25" s="626">
        <f t="shared" si="168"/>
        <v>0.55</v>
      </c>
      <c r="GU25" s="626">
        <f t="shared" si="168"/>
        <v>0.55</v>
      </c>
      <c r="GV25" s="626">
        <f t="shared" si="168"/>
        <v>0.55</v>
      </c>
      <c r="GW25" s="626">
        <f t="shared" si="168"/>
        <v>0.5</v>
      </c>
      <c r="GX25" s="626">
        <f t="shared" si="168"/>
        <v>0.935</v>
      </c>
      <c r="GY25" s="626">
        <f t="shared" si="168"/>
        <v>0.15</v>
      </c>
      <c r="GZ25" s="626">
        <f t="shared" si="168"/>
        <v>1</v>
      </c>
      <c r="HA25" s="632">
        <f t="shared" si="168"/>
        <v>0.047</v>
      </c>
      <c r="HB25" s="632">
        <f t="shared" si="168"/>
        <v>0.45</v>
      </c>
      <c r="HC25" s="632">
        <f t="shared" si="168"/>
        <v>0.45</v>
      </c>
      <c r="HD25" s="632">
        <f t="shared" si="168"/>
        <v>0.45</v>
      </c>
      <c r="HE25" s="632">
        <f t="shared" si="168"/>
        <v>0.5</v>
      </c>
      <c r="HF25" s="632">
        <f t="shared" si="168"/>
        <v>0.065</v>
      </c>
      <c r="HG25" s="632">
        <f t="shared" si="168"/>
        <v>0.85</v>
      </c>
      <c r="HH25" s="632">
        <f t="shared" si="168"/>
        <v>0</v>
      </c>
      <c r="HI25" s="68" t="e">
        <f t="shared" si="34"/>
        <v>#VALUE!</v>
      </c>
      <c r="HJ25" s="68" t="e">
        <f t="shared" si="64"/>
        <v>#VALUE!</v>
      </c>
      <c r="HK25" s="202">
        <f t="shared" si="65"/>
        <v>0.85</v>
      </c>
      <c r="HL25" s="464">
        <f t="shared" si="66"/>
        <v>550000</v>
      </c>
      <c r="HM25" s="464">
        <f t="shared" si="67"/>
        <v>480000</v>
      </c>
      <c r="HN25" s="192" t="e">
        <f t="shared" si="35"/>
        <v>#VALUE!</v>
      </c>
      <c r="HO25" s="192" t="e">
        <f>HN25*HK25*$HO$2/HL25*1000000</f>
        <v>#VALUE!</v>
      </c>
      <c r="HP25" s="192" t="e">
        <f>HN25*HK25*$HP$2/HM25*1000000</f>
        <v>#VALUE!</v>
      </c>
    </row>
    <row r="26" customFormat="1" spans="1:224">
      <c r="A26" s="381">
        <v>21</v>
      </c>
      <c r="B26" s="54">
        <f ca="1" t="shared" si="68"/>
        <v>43617</v>
      </c>
      <c r="C26" s="57">
        <f t="shared" si="69"/>
        <v>0.0416666666666667</v>
      </c>
      <c r="D26" s="68" t="str">
        <f ca="1" t="shared" si="36"/>
        <v>中班</v>
      </c>
      <c r="E26" s="68" t="str">
        <f ca="1" t="shared" si="37"/>
        <v>丁</v>
      </c>
      <c r="F26" s="68">
        <f ca="1">SUMPRODUCT((成本日报!$A$3:$A$95=计划!B26)*(成本日报!$B$3:$B$95=计划!$D26),成本日报!$C$3:$C$95)</f>
        <v>4</v>
      </c>
      <c r="G26" s="382">
        <f ca="1" t="shared" si="70"/>
        <v>43617.8333333333</v>
      </c>
      <c r="H26" s="382">
        <f ca="1" t="shared" si="38"/>
        <v>43617.8402777777</v>
      </c>
      <c r="I26" s="382">
        <f ca="1" t="shared" si="39"/>
        <v>43617.8458333333</v>
      </c>
      <c r="J26" s="382">
        <f ca="1" t="shared" si="40"/>
        <v>43617.8749999999</v>
      </c>
      <c r="K26" s="382">
        <f ca="1" t="shared" si="41"/>
        <v>43617.9375</v>
      </c>
      <c r="L26" s="382">
        <f ca="1" t="shared" si="42"/>
        <v>43617.9583333333</v>
      </c>
      <c r="M26" s="398" t="str">
        <f>IF(_tag_month_day!A22="","",_tag_month_day!A22)</f>
        <v/>
      </c>
      <c r="N26" s="398" t="str">
        <f>IF(_tag_month_day!B22="","",_tag_month_day!B22)</f>
        <v/>
      </c>
      <c r="O26" s="399" t="e">
        <f t="shared" si="43"/>
        <v>#VALUE!</v>
      </c>
      <c r="P26" s="398" t="str">
        <f>IF(_tag_month_day!C22="","",_tag_month_day!C22)</f>
        <v/>
      </c>
      <c r="Q26" s="398" t="str">
        <f>IF(_tag_month_day!D22="","",_tag_month_day!D22)</f>
        <v/>
      </c>
      <c r="R26" s="416">
        <f>IF(_tag_month_day!CB22="",R25,_tag_month_day!CB22/100)</f>
        <v>0.07</v>
      </c>
      <c r="S26" s="417" t="str">
        <f>IF(_tag_month_day!E22="","",_tag_month_day!E22)</f>
        <v/>
      </c>
      <c r="T26" s="417" t="str">
        <f>IF(_tag_month_day!F22="","",_tag_month_day!F22)</f>
        <v/>
      </c>
      <c r="U26" s="418" t="e">
        <f t="shared" si="0"/>
        <v>#VALUE!</v>
      </c>
      <c r="V26" s="53" t="e">
        <f t="shared" si="1"/>
        <v>#VALUE!</v>
      </c>
      <c r="W26" s="419" t="str">
        <f>IF(_jhy_month_day!A22="","",_jhy_month_day!A22)</f>
        <v/>
      </c>
      <c r="X26" s="420" t="str">
        <f>IF(_jhy_month_day!B22="","",_jhy_month_day!B22/100)</f>
        <v/>
      </c>
      <c r="Y26" s="420" t="str">
        <f>IF(_jhy_month_day!C22="","",_jhy_month_day!C22/100)</f>
        <v/>
      </c>
      <c r="Z26" s="439">
        <f t="shared" si="87"/>
        <v>6</v>
      </c>
      <c r="AA26" s="440" t="str">
        <f>IF(_tag_month_day!G22="","",_tag_month_day!G22/100)</f>
        <v/>
      </c>
      <c r="AB26" s="440" t="str">
        <f>IF(_tag_month_day!H22="","",_tag_month_day!H22/100)</f>
        <v/>
      </c>
      <c r="AC26" s="193">
        <f t="shared" si="44"/>
        <v>1.59963432013121</v>
      </c>
      <c r="AD26" s="441" t="str">
        <f t="shared" si="45"/>
        <v/>
      </c>
      <c r="AE26" s="442" t="str">
        <f t="shared" si="46"/>
        <v/>
      </c>
      <c r="AF26" s="443">
        <v>1</v>
      </c>
      <c r="AG26" s="68" t="str">
        <f>IF(_duihao_month_day!A22="","",_duihao_month_day!A22)</f>
        <v/>
      </c>
      <c r="AH26" s="463">
        <f>IF(_gyk_month_day!B22="",AH25,_gyk_month_day!B22)</f>
        <v>820</v>
      </c>
      <c r="AI26" s="464" t="e">
        <f t="shared" si="71"/>
        <v>#VALUE!</v>
      </c>
      <c r="AJ26" s="102" t="str">
        <f>IF(_tag_month_day!I22="","",_tag_month_day!I22)</f>
        <v/>
      </c>
      <c r="AK26" s="465" t="str">
        <f>IF(_tzyy_month_day!A22="","",_tzyy_month_day!A22)</f>
        <v/>
      </c>
      <c r="AL26" s="465" t="str">
        <f>IF(_tzyy_month_day!B22="","",_tzyy_month_day!B22)</f>
        <v/>
      </c>
      <c r="AM26" s="465" t="str">
        <f>IF(_tzyy_month_day!C22="","",_tzyy_month_day!C22)</f>
        <v/>
      </c>
      <c r="AN26" s="466" t="str">
        <f>IF(_tag_month_day!CG22="","",_tag_month_day!CG22)</f>
        <v/>
      </c>
      <c r="AO26" s="466" t="str">
        <f>IF(_tag_month_day!CH22="","",_tag_month_day!CH22)</f>
        <v/>
      </c>
      <c r="AP26" s="486" t="e">
        <f t="shared" si="47"/>
        <v>#VALUE!</v>
      </c>
      <c r="AQ26" s="487" t="str">
        <f>IF(_tag_month_day!J22="","",_tag_month_day!J22/100)</f>
        <v/>
      </c>
      <c r="AR26" s="488">
        <f t="shared" si="48"/>
        <v>1.3</v>
      </c>
      <c r="AS26" s="489" t="e">
        <f t="shared" si="2"/>
        <v>#VALUE!</v>
      </c>
      <c r="AT26" s="489">
        <f t="shared" si="49"/>
        <v>0</v>
      </c>
      <c r="AU26" s="490" t="str">
        <f>IF(_tag_month_day!K22="","",_tag_month_day!K22)</f>
        <v/>
      </c>
      <c r="AV26" s="491" t="str">
        <f>IF(_tag_month_day!L22="","",_tag_month_day!L22/100)</f>
        <v/>
      </c>
      <c r="AW26" s="420">
        <f t="shared" si="88"/>
        <v>0</v>
      </c>
      <c r="AX26" s="420">
        <f t="shared" si="50"/>
        <v>0</v>
      </c>
      <c r="AY26" s="420" t="str">
        <f>IF(_tag_month_day!M22="","",_tag_month_day!M22/100)</f>
        <v/>
      </c>
      <c r="AZ26" s="420" t="str">
        <f>IF(_tag_month_day!N22="","",_tag_month_day!N22/100)</f>
        <v/>
      </c>
      <c r="BA26" s="420" t="str">
        <f>IF(_tag_month_day!O22="","",_tag_month_day!O22/100)</f>
        <v/>
      </c>
      <c r="BB26" s="496" t="str">
        <f>IF(_tag_month_day!P22="","",_tag_month_day!P22/100)</f>
        <v/>
      </c>
      <c r="BC26" s="496">
        <f t="shared" si="51"/>
        <v>0</v>
      </c>
      <c r="BD26" s="496" t="str">
        <f>IF(_tag_month_day!Q22="","",_tag_month_day!Q22/100)</f>
        <v/>
      </c>
      <c r="BE26" s="510" t="str">
        <f>IF(_tag_month_day!R22="","",_tag_month_day!R22/100)</f>
        <v/>
      </c>
      <c r="BF26" s="413" t="str">
        <f>IF(_tag_month_day!CC22="","",_tag_month_day!CC22/100)</f>
        <v/>
      </c>
      <c r="BG26" s="511" t="e">
        <f t="shared" si="3"/>
        <v>#VALUE!</v>
      </c>
      <c r="BH26" s="198">
        <f t="shared" si="4"/>
        <v>0</v>
      </c>
      <c r="BI26" s="512" t="e">
        <f>IF(CX26=0,BI25,(DK26*查询!$R$5+DL26*查询!$Q$5+DM26*查询!$N$5+DN26*查询!$O$5+DO26*查询!$P$5)*AF26/CX26)</f>
        <v>#VALUE!</v>
      </c>
      <c r="BJ26" s="512" t="e">
        <f>IF(CX26=0,BJ25,(DP26*查询!$S$5+DQ26*查询!$T$5+DR26*查询!$U$5)*AF26/CX26)</f>
        <v>#VALUE!</v>
      </c>
      <c r="BK26" s="512">
        <f t="shared" si="52"/>
        <v>1</v>
      </c>
      <c r="BL26" s="513" t="str">
        <f>IF(_cfyc_month_day!A22="","",_cfyc_month_day!A22)</f>
        <v/>
      </c>
      <c r="BM26" s="513" t="str">
        <f>IF(_cfyc_month_day!B22="","",_cfyc_month_day!B22)</f>
        <v/>
      </c>
      <c r="BN26" s="513" t="str">
        <f>IF(_cfyc_month_day!C22="","",_cfyc_month_day!C22)</f>
        <v/>
      </c>
      <c r="BO26" s="522" t="str">
        <f>IF(_cfyc_month_day!D22="","",_cfyc_month_day!D22)</f>
        <v/>
      </c>
      <c r="BP26" s="522" t="str">
        <f>IF(_cfyc_month_day!E22="","",_cfyc_month_day!E22)</f>
        <v/>
      </c>
      <c r="BQ26" s="522" t="str">
        <f>IF(_cfyc_month_day!F22="","",_cfyc_month_day!F22)</f>
        <v/>
      </c>
      <c r="BR26" s="513" t="str">
        <f>IF(_tag_month_day!T22="","",_tag_month_day!T22)</f>
        <v/>
      </c>
      <c r="BS26" s="513" t="str">
        <f>IF(_tag_month_day!U22="","",_tag_month_day!U22)</f>
        <v/>
      </c>
      <c r="BT26" s="523" t="str">
        <f t="shared" si="53"/>
        <v/>
      </c>
      <c r="BU26" s="223" t="str">
        <f>IF(_tag_month_day!V22="","",_tag_month_day!V22)</f>
        <v/>
      </c>
      <c r="BV26" s="206" t="str">
        <f>IF(_tag_month_day!W22="","",_tag_month_day!W22)</f>
        <v/>
      </c>
      <c r="BW26" s="540" t="str">
        <f>IF(_tag_month_day!X22="","",_tag_month_day!X22)</f>
        <v/>
      </c>
      <c r="BX26" s="540" t="str">
        <f>IF(_tag_month_day!Y22="","",_tag_month_day!Y22)</f>
        <v/>
      </c>
      <c r="BY26" s="541">
        <f ca="1" t="shared" si="54"/>
        <v>43617.9583333333</v>
      </c>
      <c r="BZ26" s="542"/>
      <c r="CA26" s="543" t="str">
        <f>IF(_jhy2_month_day!A22="","",_jhy2_month_day!A22)</f>
        <v/>
      </c>
      <c r="CB26" s="464" t="str">
        <f>IF(_jhy2_month_day!B22="","",_jhy2_month_day!B22)</f>
        <v/>
      </c>
      <c r="CC26" s="464" t="str">
        <f>IF(_jhy2_month_day!C22="","",_jhy2_month_day!C22)</f>
        <v/>
      </c>
      <c r="CD26" s="464" t="str">
        <f>IF(_jhy2_month_day!D22="","",_jhy2_month_day!D22)</f>
        <v/>
      </c>
      <c r="CE26" s="464" t="str">
        <f>IF(_jhy2_month_day!E22="","",_jhy2_month_day!E22)</f>
        <v/>
      </c>
      <c r="CF26" s="464" t="str">
        <f>IF(_jhy2_month_day!F22="","",_jhy2_month_day!F22)</f>
        <v/>
      </c>
      <c r="CG26" s="464" t="str">
        <f>IF(_jhy2_month_day!G22="","",_jhy2_month_day!G22)</f>
        <v/>
      </c>
      <c r="CH26" s="464" t="str">
        <f>IF(_jhy2_month_day!H22="","",_jhy2_month_day!H22)</f>
        <v/>
      </c>
      <c r="CI26" s="464" t="str">
        <f>IF(_jhy2_month_day!I22="","",_jhy2_month_day!I22)</f>
        <v/>
      </c>
      <c r="CJ26" s="464" t="str">
        <f>IF(_jhy2_month_day!J22="","",_jhy2_month_day!J22)</f>
        <v/>
      </c>
      <c r="CK26" s="464" t="str">
        <f>IF(_jhy2_month_day!K22="","",_jhy2_month_day!K22)</f>
        <v/>
      </c>
      <c r="CL26" s="562" t="str">
        <f>IF(_jhy2_month_day!L22="","",_jhy2_month_day!L22)</f>
        <v/>
      </c>
      <c r="CM26" s="562" t="str">
        <f>IF(_jhy2_month_day!M22="","",_jhy2_month_day!M22)</f>
        <v/>
      </c>
      <c r="CN26" s="562" t="str">
        <f>IF(_jhy2_month_day!N22="","",_jhy2_month_day!N22)</f>
        <v/>
      </c>
      <c r="CO26" s="562" t="str">
        <f>IF(_jhy2_month_day!O22="","",_jhy2_month_day!O22)</f>
        <v/>
      </c>
      <c r="CP26" s="562" t="str">
        <f>IF(_jhy2_month_day!P22="","",_jhy2_month_day!P22)</f>
        <v/>
      </c>
      <c r="CQ26" s="562" t="str">
        <f>IF(_jhy2_month_day!Q22="","",_jhy2_month_day!Q22)</f>
        <v/>
      </c>
      <c r="CR26" s="563" t="str">
        <f>IF(_jhy2_month_day!R22="","",_jhy2_month_day!R22)</f>
        <v/>
      </c>
      <c r="CS26" s="576" t="str">
        <f>IF(_jhy2_month_day!S22="","",_jhy2_month_day!S22)</f>
        <v/>
      </c>
      <c r="CT26" s="562" t="str">
        <f>IF(_jhy2_month_day!T22="","",_jhy2_month_day!T22)</f>
        <v/>
      </c>
      <c r="CU26" s="577" t="e">
        <f t="shared" si="5"/>
        <v>#VALUE!</v>
      </c>
      <c r="CV26" s="198" t="e">
        <f t="shared" si="6"/>
        <v>#VALUE!</v>
      </c>
      <c r="CW26" s="192" t="e">
        <f t="shared" si="7"/>
        <v>#VALUE!</v>
      </c>
      <c r="CX26" s="192" t="e">
        <f t="shared" si="8"/>
        <v>#VALUE!</v>
      </c>
      <c r="CY26" s="202" t="e">
        <f t="shared" si="9"/>
        <v>#VALUE!</v>
      </c>
      <c r="CZ26" s="192" t="e">
        <f t="shared" ref="CZ26:DI26" si="169">$AJ26*EF26</f>
        <v>#VALUE!</v>
      </c>
      <c r="DA26" s="192" t="e">
        <f t="shared" si="169"/>
        <v>#VALUE!</v>
      </c>
      <c r="DB26" s="192" t="e">
        <f t="shared" si="169"/>
        <v>#VALUE!</v>
      </c>
      <c r="DC26" s="192" t="e">
        <f t="shared" si="169"/>
        <v>#VALUE!</v>
      </c>
      <c r="DD26" s="192" t="e">
        <f t="shared" si="169"/>
        <v>#VALUE!</v>
      </c>
      <c r="DE26" s="192" t="e">
        <f t="shared" si="169"/>
        <v>#VALUE!</v>
      </c>
      <c r="DF26" s="192" t="e">
        <f t="shared" si="169"/>
        <v>#VALUE!</v>
      </c>
      <c r="DG26" s="192" t="e">
        <f t="shared" si="169"/>
        <v>#VALUE!</v>
      </c>
      <c r="DH26" s="192" t="e">
        <f t="shared" si="169"/>
        <v>#VALUE!</v>
      </c>
      <c r="DI26" s="192" t="e">
        <f t="shared" si="169"/>
        <v>#VALUE!</v>
      </c>
      <c r="DJ26" s="192" t="e">
        <f t="shared" si="11"/>
        <v>#VALUE!</v>
      </c>
      <c r="DK26" s="192" t="e">
        <f t="shared" si="12"/>
        <v>#VALUE!</v>
      </c>
      <c r="DL26" s="192" t="e">
        <f t="shared" si="13"/>
        <v>#VALUE!</v>
      </c>
      <c r="DM26" s="192" t="e">
        <f t="shared" si="14"/>
        <v>#VALUE!</v>
      </c>
      <c r="DN26" s="192" t="e">
        <f t="shared" si="15"/>
        <v>#VALUE!</v>
      </c>
      <c r="DO26" s="192" t="e">
        <f t="shared" si="16"/>
        <v>#VALUE!</v>
      </c>
      <c r="DP26" s="192" t="e">
        <f t="shared" si="17"/>
        <v>#VALUE!</v>
      </c>
      <c r="DQ26" s="192" t="e">
        <f t="shared" si="18"/>
        <v>#VALUE!</v>
      </c>
      <c r="DR26" s="192" t="e">
        <f t="shared" si="19"/>
        <v>#VALUE!</v>
      </c>
      <c r="DS26" s="192" t="e">
        <f t="shared" si="20"/>
        <v>#VALUE!</v>
      </c>
      <c r="DT26" s="192" t="e">
        <f t="shared" si="21"/>
        <v>#VALUE!</v>
      </c>
      <c r="DU26" s="192" t="e">
        <f t="shared" si="22"/>
        <v>#VALUE!</v>
      </c>
      <c r="DV26" s="198" t="e">
        <f t="shared" si="23"/>
        <v>#VALUE!</v>
      </c>
      <c r="DW26" s="198" t="e">
        <f t="shared" si="24"/>
        <v>#DIV/0!</v>
      </c>
      <c r="DX26" s="198" t="e">
        <f t="shared" si="25"/>
        <v>#DIV/0!</v>
      </c>
      <c r="DY26" s="198" t="e">
        <f t="shared" si="26"/>
        <v>#VALUE!</v>
      </c>
      <c r="DZ26" s="198" t="e">
        <f t="shared" si="27"/>
        <v>#VALUE!</v>
      </c>
      <c r="EA26" s="198" t="e">
        <f t="shared" si="28"/>
        <v>#VALUE!</v>
      </c>
      <c r="EB26" s="198" t="e">
        <f t="shared" si="29"/>
        <v>#VALUE!</v>
      </c>
      <c r="EC26" s="198" t="e">
        <f t="shared" si="30"/>
        <v>#DIV/0!</v>
      </c>
      <c r="ED26" s="198" t="e">
        <f t="shared" si="31"/>
        <v>#VALUE!</v>
      </c>
      <c r="EE26" s="198" t="e">
        <f t="shared" si="32"/>
        <v>#VALUE!</v>
      </c>
      <c r="EF26" s="198" t="e">
        <f t="shared" ref="EF26:EO26" si="170">DV26/SUM($DV26:$EE26)</f>
        <v>#VALUE!</v>
      </c>
      <c r="EG26" s="198" t="e">
        <f t="shared" si="170"/>
        <v>#DIV/0!</v>
      </c>
      <c r="EH26" s="198" t="e">
        <f t="shared" si="170"/>
        <v>#DIV/0!</v>
      </c>
      <c r="EI26" s="198" t="e">
        <f t="shared" si="170"/>
        <v>#VALUE!</v>
      </c>
      <c r="EJ26" s="198" t="e">
        <f t="shared" si="170"/>
        <v>#VALUE!</v>
      </c>
      <c r="EK26" s="198" t="e">
        <f t="shared" si="170"/>
        <v>#VALUE!</v>
      </c>
      <c r="EL26" s="198" t="e">
        <f t="shared" si="170"/>
        <v>#VALUE!</v>
      </c>
      <c r="EM26" s="198" t="e">
        <f t="shared" si="170"/>
        <v>#DIV/0!</v>
      </c>
      <c r="EN26" s="198" t="e">
        <f t="shared" si="170"/>
        <v>#VALUE!</v>
      </c>
      <c r="EO26" s="198" t="e">
        <f t="shared" si="170"/>
        <v>#VALUE!</v>
      </c>
      <c r="EP26" s="511">
        <f t="shared" ref="EP26:EW26" si="171">EP25</f>
        <v>0.08</v>
      </c>
      <c r="EQ26" s="511">
        <f t="shared" si="171"/>
        <v>0.015</v>
      </c>
      <c r="ER26" s="511">
        <f t="shared" si="171"/>
        <v>0.015</v>
      </c>
      <c r="ES26" s="511">
        <f t="shared" si="171"/>
        <v>0.015</v>
      </c>
      <c r="ET26" s="511">
        <f t="shared" si="171"/>
        <v>0.015</v>
      </c>
      <c r="EU26" s="511">
        <f t="shared" si="171"/>
        <v>0.09</v>
      </c>
      <c r="EV26" s="511">
        <f t="shared" si="171"/>
        <v>0.09</v>
      </c>
      <c r="EW26" s="511">
        <f t="shared" si="171"/>
        <v>0.09</v>
      </c>
      <c r="EX26" s="420" t="str">
        <f>IF(_tag_month_day!AS22="","",_tag_month_day!AS22/100)</f>
        <v/>
      </c>
      <c r="EY26" s="420" t="str">
        <f>IF(_tag_month_day!AT22="","",_tag_month_day!AT22/100)</f>
        <v/>
      </c>
      <c r="EZ26" s="420" t="str">
        <f>IF(_tag_month_day!AU22="","",_tag_month_day!AU22/100)</f>
        <v/>
      </c>
      <c r="FA26" s="420" t="str">
        <f>IF(_tag_month_day!AV22="","",_tag_month_day!AV22/100)</f>
        <v/>
      </c>
      <c r="FB26" s="420" t="str">
        <f>IF(_tag_month_day!AW22="","",_tag_month_day!AW22/100)</f>
        <v/>
      </c>
      <c r="FC26" s="420" t="str">
        <f>IF(_tag_month_day!AX22="","",_tag_month_day!AX22/100)</f>
        <v/>
      </c>
      <c r="FD26" s="510">
        <f t="shared" si="58"/>
        <v>0.33</v>
      </c>
      <c r="FE26" s="510">
        <f t="shared" si="59"/>
        <v>0.19</v>
      </c>
      <c r="FF26" s="510">
        <f t="shared" si="60"/>
        <v>0.003</v>
      </c>
      <c r="FG26" s="510">
        <f t="shared" si="61"/>
        <v>0</v>
      </c>
      <c r="FH26" s="603">
        <f t="shared" si="62"/>
        <v>0.0001</v>
      </c>
      <c r="FI26" s="510">
        <f t="shared" ref="FI26:FR26" si="172">FI25</f>
        <v>0.41</v>
      </c>
      <c r="FJ26" s="510">
        <f t="shared" si="172"/>
        <v>0.11</v>
      </c>
      <c r="FK26" s="510">
        <f t="shared" si="172"/>
        <v>0.015</v>
      </c>
      <c r="FL26" s="510">
        <f t="shared" si="172"/>
        <v>0</v>
      </c>
      <c r="FM26" s="603">
        <f t="shared" si="172"/>
        <v>0.0001</v>
      </c>
      <c r="FN26" s="510" t="str">
        <f>IF(_tag_month_day!AY22="","",_tag_month_day!AY22/100)</f>
        <v/>
      </c>
      <c r="FO26" s="510" t="str">
        <f>IF(_tag_month_day!AZ22="","",_tag_month_day!AZ22/100)</f>
        <v/>
      </c>
      <c r="FP26" s="510" t="str">
        <f>IF(_tag_month_day!BA22="","",_tag_month_day!BA22/100)</f>
        <v/>
      </c>
      <c r="FQ26" s="510" t="str">
        <f>IF(_tag_month_day!BB22="","",_tag_month_day!BB22/100)</f>
        <v/>
      </c>
      <c r="FR26" s="603" t="str">
        <f>IF(_tag_month_day!BC22="","",_tag_month_day!BC22/100)</f>
        <v/>
      </c>
      <c r="FS26" s="510" t="str">
        <f>IF(_tag_month_day!BD22="","",_tag_month_day!BD22/100)</f>
        <v/>
      </c>
      <c r="FT26" s="510" t="str">
        <f>IF(_tag_month_day!BE22="","",_tag_month_day!BE22/100)</f>
        <v/>
      </c>
      <c r="FU26" s="510" t="str">
        <f>IF(_tag_month_day!BF22="","",_tag_month_day!BF22/100)</f>
        <v/>
      </c>
      <c r="FV26" s="510" t="str">
        <f>IF(_tag_month_day!BG22="","",_tag_month_day!BG22/100)</f>
        <v/>
      </c>
      <c r="FW26" s="603" t="str">
        <f>IF(_tag_month_day!BH22="","",_tag_month_day!BH22/100)</f>
        <v/>
      </c>
      <c r="FX26" s="510" t="str">
        <f>IF(_tag_month_day!BI22="","",_tag_month_day!BI22/100)</f>
        <v/>
      </c>
      <c r="FY26" s="510" t="str">
        <f>IF(_tag_month_day!BJ22="","",_tag_month_day!BJ22/100)</f>
        <v/>
      </c>
      <c r="FZ26" s="605" t="str">
        <f>IF(_tag_month_day!BK22="","",_tag_month_day!BK22/100)</f>
        <v/>
      </c>
      <c r="GA26" s="510" t="str">
        <f>IF(_tag_month_day!BL22="","",_tag_month_day!BL22/100)</f>
        <v/>
      </c>
      <c r="GB26" s="603" t="str">
        <f>IF(_tag_month_day!BM22="","",_tag_month_day!BM22/100)</f>
        <v/>
      </c>
      <c r="GC26" s="420" t="str">
        <f>IF(_tag_month_day!BN22="","",_tag_month_day!BN22/100)</f>
        <v/>
      </c>
      <c r="GD26" s="420" t="str">
        <f>IF(_tag_month_day!BO22="","",_tag_month_day!BO22/100)</f>
        <v/>
      </c>
      <c r="GE26" s="420" t="str">
        <f>IF(_tag_month_day!BP22="","",_tag_month_day!BP22/100)</f>
        <v/>
      </c>
      <c r="GF26" s="420" t="str">
        <f>IF(_tag_month_day!BQ22="","",_tag_month_day!BQ22/100)</f>
        <v/>
      </c>
      <c r="GG26" s="420" t="str">
        <f>IF(_tag_month_day!BR22="","",_tag_month_day!BR22/100)</f>
        <v/>
      </c>
      <c r="GH26" s="420" t="str">
        <f>IF(_tag_month_day!BS22="","",_tag_month_day!BS22/100)</f>
        <v/>
      </c>
      <c r="GI26" s="603" t="str">
        <f>IF(_tag_month_day!BT22="","",_tag_month_day!BT22/100)</f>
        <v/>
      </c>
      <c r="GJ26" s="612" t="str">
        <f>IF(_tag_month_day!BU22="","",_tag_month_day!BU22/100)</f>
        <v/>
      </c>
      <c r="GK26" s="620" t="str">
        <f>IF(_tag_month_day!BV22="",IF(_rlcf_month_day!A$2="","",_rlcf_month_day!A$2/100),_tag_month_day!BV22/100)</f>
        <v/>
      </c>
      <c r="GL26" s="620" t="str">
        <f>IF(_tag_month_day!BW22="",IF(_rlcf_month_day!B$2="","",_rlcf_month_day!B$2/100),_tag_month_day!BW22/100)</f>
        <v/>
      </c>
      <c r="GM26" s="621" t="str">
        <f>IF(_tag_month_day!BX22="",IF(_rlcf_month_day!C$2="","",_rlcf_month_day!C$2/100),_tag_month_day!BX22/100)</f>
        <v/>
      </c>
      <c r="GN26" s="620" t="str">
        <f>IF(_tag_month_day!BV22="",IF(_rlcf_month_day!A$2="","",_rlcf_month_day!A$2/100),_tag_month_day!BV22/100)</f>
        <v/>
      </c>
      <c r="GO26" s="620" t="str">
        <f>IF(_tag_month_day!BW22="",IF(_rlcf_month_day!B$2="","",_rlcf_month_day!B$2/100),_tag_month_day!BW22/100)</f>
        <v/>
      </c>
      <c r="GP26" s="620" t="str">
        <f>IF(_tag_month_day!CD22="",IF(_rlcf_month_day!E$2="","",_rlcf_month_day!E$2/100),_tag_month_day!CD22/100)</f>
        <v/>
      </c>
      <c r="GQ26" s="620" t="str">
        <f>IF(_tag_month_day!CE22="",IF(_rlcf_month_day!F$2="","",_rlcf_month_day!F$2/100),_tag_month_day!CE22/100)</f>
        <v/>
      </c>
      <c r="GR26" s="621" t="str">
        <f>IF(_tag_month_day!CF22="",IF(_rlcf_month_day!G$2="","",_rlcf_month_day!G$2/100),_tag_month_day!CF22/100)</f>
        <v/>
      </c>
      <c r="GS26" s="626">
        <f t="shared" ref="GS26:HH26" si="173">GS25</f>
        <v>0.953</v>
      </c>
      <c r="GT26" s="626">
        <f t="shared" si="173"/>
        <v>0.55</v>
      </c>
      <c r="GU26" s="626">
        <f t="shared" si="173"/>
        <v>0.55</v>
      </c>
      <c r="GV26" s="626">
        <f t="shared" si="173"/>
        <v>0.55</v>
      </c>
      <c r="GW26" s="626">
        <f t="shared" si="173"/>
        <v>0.5</v>
      </c>
      <c r="GX26" s="626">
        <f t="shared" si="173"/>
        <v>0.935</v>
      </c>
      <c r="GY26" s="626">
        <f t="shared" si="173"/>
        <v>0.15</v>
      </c>
      <c r="GZ26" s="626">
        <f t="shared" si="173"/>
        <v>1</v>
      </c>
      <c r="HA26" s="632">
        <f t="shared" si="173"/>
        <v>0.047</v>
      </c>
      <c r="HB26" s="632">
        <f t="shared" si="173"/>
        <v>0.45</v>
      </c>
      <c r="HC26" s="632">
        <f t="shared" si="173"/>
        <v>0.45</v>
      </c>
      <c r="HD26" s="632">
        <f t="shared" si="173"/>
        <v>0.45</v>
      </c>
      <c r="HE26" s="632">
        <f t="shared" si="173"/>
        <v>0.5</v>
      </c>
      <c r="HF26" s="632">
        <f t="shared" si="173"/>
        <v>0.065</v>
      </c>
      <c r="HG26" s="632">
        <f t="shared" si="173"/>
        <v>0.85</v>
      </c>
      <c r="HH26" s="632">
        <f t="shared" si="173"/>
        <v>0</v>
      </c>
      <c r="HI26" s="68">
        <f t="shared" si="34"/>
        <v>0</v>
      </c>
      <c r="HJ26" s="68" t="e">
        <f t="shared" si="64"/>
        <v>#VALUE!</v>
      </c>
      <c r="HK26" s="202">
        <f t="shared" si="65"/>
        <v>0.85</v>
      </c>
      <c r="HL26" s="464">
        <f t="shared" si="66"/>
        <v>550000</v>
      </c>
      <c r="HM26" s="464">
        <f t="shared" si="67"/>
        <v>480000</v>
      </c>
      <c r="HN26" s="192" t="e">
        <f t="shared" si="35"/>
        <v>#VALUE!</v>
      </c>
      <c r="HO26" s="192" t="e">
        <f>HN26*HK26*$HO$2/HL26*1000000</f>
        <v>#VALUE!</v>
      </c>
      <c r="HP26" s="192" t="e">
        <f>HN26*HK26*$HP$2/HM26*1000000</f>
        <v>#VALUE!</v>
      </c>
    </row>
    <row r="27" customFormat="1" spans="1:224">
      <c r="A27" s="381">
        <v>22</v>
      </c>
      <c r="B27" s="54">
        <f ca="1" t="shared" si="68"/>
        <v>43617</v>
      </c>
      <c r="C27" s="57">
        <f t="shared" si="69"/>
        <v>0.0416666666666667</v>
      </c>
      <c r="D27" s="68" t="str">
        <f ca="1" t="shared" si="36"/>
        <v>中班</v>
      </c>
      <c r="E27" s="68" t="str">
        <f ca="1" t="shared" si="37"/>
        <v>丁</v>
      </c>
      <c r="F27" s="68">
        <f ca="1">SUMPRODUCT((成本日报!$A$3:$A$95=计划!B27)*(成本日报!$B$3:$B$95=计划!$D27),成本日报!$C$3:$C$95)</f>
        <v>4</v>
      </c>
      <c r="G27" s="382">
        <f ca="1" t="shared" si="70"/>
        <v>43617.8749999999</v>
      </c>
      <c r="H27" s="382">
        <f ca="1" t="shared" si="38"/>
        <v>43617.8819444444</v>
      </c>
      <c r="I27" s="382">
        <f ca="1" t="shared" si="39"/>
        <v>43617.8874999999</v>
      </c>
      <c r="J27" s="382">
        <f ca="1" t="shared" si="40"/>
        <v>43617.9166666666</v>
      </c>
      <c r="K27" s="382">
        <f ca="1" t="shared" si="41"/>
        <v>43617.9791666666</v>
      </c>
      <c r="L27" s="382">
        <f ca="1" t="shared" si="42"/>
        <v>43617.9999999999</v>
      </c>
      <c r="M27" s="398" t="str">
        <f>IF(_tag_month_day!A23="","",_tag_month_day!A23)</f>
        <v/>
      </c>
      <c r="N27" s="398" t="str">
        <f>IF(_tag_month_day!B23="","",_tag_month_day!B23)</f>
        <v/>
      </c>
      <c r="O27" s="399" t="e">
        <f t="shared" si="43"/>
        <v>#VALUE!</v>
      </c>
      <c r="P27" s="398" t="str">
        <f>IF(_tag_month_day!C23="","",_tag_month_day!C23)</f>
        <v/>
      </c>
      <c r="Q27" s="398" t="str">
        <f>IF(_tag_month_day!D23="","",_tag_month_day!D23)</f>
        <v/>
      </c>
      <c r="R27" s="416">
        <f>IF(_tag_month_day!CB23="",R26,_tag_month_day!CB23/100)</f>
        <v>0.07</v>
      </c>
      <c r="S27" s="417" t="str">
        <f>IF(_tag_month_day!E23="","",_tag_month_day!E23)</f>
        <v/>
      </c>
      <c r="T27" s="417" t="str">
        <f>IF(_tag_month_day!F23="","",_tag_month_day!F23)</f>
        <v/>
      </c>
      <c r="U27" s="418" t="e">
        <f t="shared" si="0"/>
        <v>#VALUE!</v>
      </c>
      <c r="V27" s="53" t="e">
        <f t="shared" si="1"/>
        <v>#VALUE!</v>
      </c>
      <c r="W27" s="419" t="str">
        <f>IF(_jhy_month_day!A23="","",_jhy_month_day!A23)</f>
        <v/>
      </c>
      <c r="X27" s="420" t="str">
        <f>IF(_jhy_month_day!B23="","",_jhy_month_day!B23/100)</f>
        <v/>
      </c>
      <c r="Y27" s="420" t="str">
        <f>IF(_jhy_month_day!C23="","",_jhy_month_day!C23/100)</f>
        <v/>
      </c>
      <c r="Z27" s="439">
        <f t="shared" si="87"/>
        <v>6</v>
      </c>
      <c r="AA27" s="440" t="str">
        <f>IF(_tag_month_day!G23="","",_tag_month_day!G23/100)</f>
        <v/>
      </c>
      <c r="AB27" s="440" t="str">
        <f>IF(_tag_month_day!H23="","",_tag_month_day!H23/100)</f>
        <v/>
      </c>
      <c r="AC27" s="193">
        <f t="shared" si="44"/>
        <v>1.59963432013121</v>
      </c>
      <c r="AD27" s="441" t="str">
        <f t="shared" si="45"/>
        <v/>
      </c>
      <c r="AE27" s="442" t="str">
        <f t="shared" si="46"/>
        <v/>
      </c>
      <c r="AF27" s="443">
        <v>1</v>
      </c>
      <c r="AG27" s="68" t="str">
        <f>IF(_duihao_month_day!A23="","",_duihao_month_day!A23)</f>
        <v/>
      </c>
      <c r="AH27" s="463">
        <f>IF(_gyk_month_day!B23="",AH26,_gyk_month_day!B23)</f>
        <v>820</v>
      </c>
      <c r="AI27" s="464" t="e">
        <f t="shared" si="71"/>
        <v>#VALUE!</v>
      </c>
      <c r="AJ27" s="102" t="str">
        <f>IF(_tag_month_day!I23="","",_tag_month_day!I23)</f>
        <v/>
      </c>
      <c r="AK27" s="465" t="str">
        <f>IF(_tzyy_month_day!A23="","",_tzyy_month_day!A23)</f>
        <v/>
      </c>
      <c r="AL27" s="465" t="str">
        <f>IF(_tzyy_month_day!B23="","",_tzyy_month_day!B23)</f>
        <v/>
      </c>
      <c r="AM27" s="465" t="str">
        <f>IF(_tzyy_month_day!C23="","",_tzyy_month_day!C23)</f>
        <v/>
      </c>
      <c r="AN27" s="466" t="str">
        <f>IF(_tag_month_day!CG23="","",_tag_month_day!CG23)</f>
        <v/>
      </c>
      <c r="AO27" s="466" t="str">
        <f>IF(_tag_month_day!CH23="","",_tag_month_day!CH23)</f>
        <v/>
      </c>
      <c r="AP27" s="486" t="e">
        <f t="shared" si="47"/>
        <v>#VALUE!</v>
      </c>
      <c r="AQ27" s="487" t="str">
        <f>IF(_tag_month_day!J23="","",_tag_month_day!J23/100)</f>
        <v/>
      </c>
      <c r="AR27" s="488">
        <f t="shared" si="48"/>
        <v>1.3</v>
      </c>
      <c r="AS27" s="489" t="e">
        <f t="shared" si="2"/>
        <v>#VALUE!</v>
      </c>
      <c r="AT27" s="489">
        <f t="shared" si="49"/>
        <v>0</v>
      </c>
      <c r="AU27" s="490" t="str">
        <f>IF(_tag_month_day!K23="","",_tag_month_day!K23)</f>
        <v/>
      </c>
      <c r="AV27" s="491" t="str">
        <f>IF(_tag_month_day!L23="","",_tag_month_day!L23/100)</f>
        <v/>
      </c>
      <c r="AW27" s="420">
        <v>0</v>
      </c>
      <c r="AX27" s="420">
        <f t="shared" si="50"/>
        <v>0</v>
      </c>
      <c r="AY27" s="420" t="str">
        <f>IF(_tag_month_day!M23="","",_tag_month_day!M23/100)</f>
        <v/>
      </c>
      <c r="AZ27" s="420" t="str">
        <f>IF(_tag_month_day!N23="","",_tag_month_day!N23/100)</f>
        <v/>
      </c>
      <c r="BA27" s="420" t="str">
        <f>IF(_tag_month_day!O23="","",_tag_month_day!O23/100)</f>
        <v/>
      </c>
      <c r="BB27" s="496" t="str">
        <f>IF(_tag_month_day!P23="","",_tag_month_day!P23/100)</f>
        <v/>
      </c>
      <c r="BC27" s="496">
        <f t="shared" si="51"/>
        <v>0</v>
      </c>
      <c r="BD27" s="496" t="str">
        <f>IF(_tag_month_day!Q23="","",_tag_month_day!Q23/100)</f>
        <v/>
      </c>
      <c r="BE27" s="510" t="str">
        <f>IF(_tag_month_day!R23="","",_tag_month_day!R23/100)</f>
        <v/>
      </c>
      <c r="BF27" s="413" t="str">
        <f>IF(_tag_month_day!CC23="","",_tag_month_day!CC23/100)</f>
        <v/>
      </c>
      <c r="BG27" s="511" t="e">
        <f t="shared" si="3"/>
        <v>#VALUE!</v>
      </c>
      <c r="BH27" s="198">
        <f t="shared" si="4"/>
        <v>0</v>
      </c>
      <c r="BI27" s="512" t="e">
        <f>IF(CX27=0,BI26,(DK27*查询!$R$5+DL27*查询!$Q$5+DM27*查询!$N$5+DN27*查询!$O$5+DO27*查询!$P$5)*AF27/CX27)</f>
        <v>#VALUE!</v>
      </c>
      <c r="BJ27" s="512" t="e">
        <f>IF(CX27=0,BJ26,(DP27*查询!$S$5+DQ27*查询!$T$5+DR27*查询!$U$5)*AF27/CX27)</f>
        <v>#VALUE!</v>
      </c>
      <c r="BK27" s="512">
        <f t="shared" si="52"/>
        <v>1</v>
      </c>
      <c r="BL27" s="513" t="str">
        <f>IF(_cfyc_month_day!A23="","",_cfyc_month_day!A23)</f>
        <v/>
      </c>
      <c r="BM27" s="513" t="str">
        <f>IF(_cfyc_month_day!B23="","",_cfyc_month_day!B23)</f>
        <v/>
      </c>
      <c r="BN27" s="513" t="str">
        <f>IF(_cfyc_month_day!C23="","",_cfyc_month_day!C23)</f>
        <v/>
      </c>
      <c r="BO27" s="522" t="str">
        <f>IF(_cfyc_month_day!D23="","",_cfyc_month_day!D23)</f>
        <v/>
      </c>
      <c r="BP27" s="522" t="str">
        <f>IF(_cfyc_month_day!E23="","",_cfyc_month_day!E23)</f>
        <v/>
      </c>
      <c r="BQ27" s="522" t="str">
        <f>IF(_cfyc_month_day!F23="","",_cfyc_month_day!F23)</f>
        <v/>
      </c>
      <c r="BR27" s="513" t="str">
        <f>IF(_tag_month_day!T23="","",_tag_month_day!T23)</f>
        <v/>
      </c>
      <c r="BS27" s="513" t="str">
        <f>IF(_tag_month_day!U23="","",_tag_month_day!U23)</f>
        <v/>
      </c>
      <c r="BT27" s="523" t="str">
        <f t="shared" si="53"/>
        <v/>
      </c>
      <c r="BU27" s="223" t="str">
        <f>IF(_tag_month_day!V23="","",_tag_month_day!V23)</f>
        <v/>
      </c>
      <c r="BV27" s="206" t="str">
        <f>IF(_tag_month_day!W23="","",_tag_month_day!W23)</f>
        <v/>
      </c>
      <c r="BW27" s="540" t="str">
        <f>IF(_tag_month_day!X23="","",_tag_month_day!X23)</f>
        <v/>
      </c>
      <c r="BX27" s="540" t="str">
        <f>IF(_tag_month_day!Y23="","",_tag_month_day!Y23)</f>
        <v/>
      </c>
      <c r="BY27" s="541">
        <f ca="1" t="shared" si="54"/>
        <v>43617.9999999999</v>
      </c>
      <c r="BZ27" s="542" t="s">
        <v>215</v>
      </c>
      <c r="CA27" s="543" t="str">
        <f>IF(_jhy2_month_day!A23="","",_jhy2_month_day!A23)</f>
        <v/>
      </c>
      <c r="CB27" s="464" t="str">
        <f>IF(_jhy2_month_day!B23="","",_jhy2_month_day!B23)</f>
        <v/>
      </c>
      <c r="CC27" s="464" t="str">
        <f>IF(_jhy2_month_day!C23="","",_jhy2_month_day!C23)</f>
        <v/>
      </c>
      <c r="CD27" s="464" t="str">
        <f>IF(_jhy2_month_day!D23="","",_jhy2_month_day!D23)</f>
        <v/>
      </c>
      <c r="CE27" s="464" t="str">
        <f>IF(_jhy2_month_day!E23="","",_jhy2_month_day!E23)</f>
        <v/>
      </c>
      <c r="CF27" s="464" t="str">
        <f>IF(_jhy2_month_day!F23="","",_jhy2_month_day!F23)</f>
        <v/>
      </c>
      <c r="CG27" s="464" t="str">
        <f>IF(_jhy2_month_day!G23="","",_jhy2_month_day!G23)</f>
        <v/>
      </c>
      <c r="CH27" s="464" t="str">
        <f>IF(_jhy2_month_day!H23="","",_jhy2_month_day!H23)</f>
        <v/>
      </c>
      <c r="CI27" s="464" t="str">
        <f>IF(_jhy2_month_day!I23="","",_jhy2_month_day!I23)</f>
        <v/>
      </c>
      <c r="CJ27" s="464" t="str">
        <f>IF(_jhy2_month_day!J23="","",_jhy2_month_day!J23)</f>
        <v/>
      </c>
      <c r="CK27" s="464" t="str">
        <f>IF(_jhy2_month_day!K23="","",_jhy2_month_day!K23)</f>
        <v/>
      </c>
      <c r="CL27" s="562" t="str">
        <f>IF(_jhy2_month_day!L23="","",_jhy2_month_day!L23)</f>
        <v/>
      </c>
      <c r="CM27" s="562" t="str">
        <f>IF(_jhy2_month_day!M23="","",_jhy2_month_day!M23)</f>
        <v/>
      </c>
      <c r="CN27" s="562" t="str">
        <f>IF(_jhy2_month_day!N23="","",_jhy2_month_day!N23)</f>
        <v/>
      </c>
      <c r="CO27" s="562" t="str">
        <f>IF(_jhy2_month_day!O23="","",_jhy2_month_day!O23)</f>
        <v/>
      </c>
      <c r="CP27" s="562" t="str">
        <f>IF(_jhy2_month_day!P23="","",_jhy2_month_day!P23)</f>
        <v/>
      </c>
      <c r="CQ27" s="562" t="str">
        <f>IF(_jhy2_month_day!Q23="","",_jhy2_month_day!Q23)</f>
        <v/>
      </c>
      <c r="CR27" s="563" t="str">
        <f>IF(_jhy2_month_day!R23="","",_jhy2_month_day!R23)</f>
        <v/>
      </c>
      <c r="CS27" s="576" t="str">
        <f>IF(_jhy2_month_day!S23="","",_jhy2_month_day!S23)</f>
        <v/>
      </c>
      <c r="CT27" s="562" t="str">
        <f>IF(_jhy2_month_day!T23="","",_jhy2_month_day!T23)</f>
        <v/>
      </c>
      <c r="CU27" s="577" t="e">
        <f t="shared" si="5"/>
        <v>#VALUE!</v>
      </c>
      <c r="CV27" s="198" t="e">
        <f t="shared" si="6"/>
        <v>#VALUE!</v>
      </c>
      <c r="CW27" s="192" t="e">
        <f t="shared" si="7"/>
        <v>#VALUE!</v>
      </c>
      <c r="CX27" s="192" t="e">
        <f t="shared" si="8"/>
        <v>#VALUE!</v>
      </c>
      <c r="CY27" s="202" t="e">
        <f t="shared" si="9"/>
        <v>#VALUE!</v>
      </c>
      <c r="CZ27" s="192" t="e">
        <f t="shared" ref="CZ27:DI27" si="174">$AJ27*EF27</f>
        <v>#VALUE!</v>
      </c>
      <c r="DA27" s="192" t="e">
        <f t="shared" si="174"/>
        <v>#VALUE!</v>
      </c>
      <c r="DB27" s="192" t="e">
        <f t="shared" si="174"/>
        <v>#VALUE!</v>
      </c>
      <c r="DC27" s="192" t="e">
        <f t="shared" si="174"/>
        <v>#VALUE!</v>
      </c>
      <c r="DD27" s="192" t="e">
        <f t="shared" si="174"/>
        <v>#VALUE!</v>
      </c>
      <c r="DE27" s="192" t="e">
        <f t="shared" si="174"/>
        <v>#VALUE!</v>
      </c>
      <c r="DF27" s="192" t="e">
        <f t="shared" si="174"/>
        <v>#VALUE!</v>
      </c>
      <c r="DG27" s="192" t="e">
        <f t="shared" si="174"/>
        <v>#VALUE!</v>
      </c>
      <c r="DH27" s="192" t="e">
        <f t="shared" si="174"/>
        <v>#VALUE!</v>
      </c>
      <c r="DI27" s="192" t="e">
        <f t="shared" si="174"/>
        <v>#VALUE!</v>
      </c>
      <c r="DJ27" s="192" t="e">
        <f t="shared" si="11"/>
        <v>#VALUE!</v>
      </c>
      <c r="DK27" s="192" t="e">
        <f t="shared" si="12"/>
        <v>#VALUE!</v>
      </c>
      <c r="DL27" s="192" t="e">
        <f t="shared" si="13"/>
        <v>#VALUE!</v>
      </c>
      <c r="DM27" s="192" t="e">
        <f t="shared" si="14"/>
        <v>#VALUE!</v>
      </c>
      <c r="DN27" s="192" t="e">
        <f t="shared" si="15"/>
        <v>#VALUE!</v>
      </c>
      <c r="DO27" s="192" t="e">
        <f t="shared" si="16"/>
        <v>#VALUE!</v>
      </c>
      <c r="DP27" s="192" t="e">
        <f t="shared" si="17"/>
        <v>#VALUE!</v>
      </c>
      <c r="DQ27" s="192" t="e">
        <f t="shared" si="18"/>
        <v>#VALUE!</v>
      </c>
      <c r="DR27" s="192" t="e">
        <f t="shared" si="19"/>
        <v>#VALUE!</v>
      </c>
      <c r="DS27" s="192" t="e">
        <f t="shared" si="20"/>
        <v>#VALUE!</v>
      </c>
      <c r="DT27" s="192" t="e">
        <f t="shared" si="21"/>
        <v>#VALUE!</v>
      </c>
      <c r="DU27" s="192" t="e">
        <f t="shared" si="22"/>
        <v>#VALUE!</v>
      </c>
      <c r="DV27" s="198" t="e">
        <f t="shared" si="23"/>
        <v>#VALUE!</v>
      </c>
      <c r="DW27" s="198" t="e">
        <f t="shared" si="24"/>
        <v>#DIV/0!</v>
      </c>
      <c r="DX27" s="198" t="e">
        <f t="shared" si="25"/>
        <v>#DIV/0!</v>
      </c>
      <c r="DY27" s="198" t="e">
        <f t="shared" si="26"/>
        <v>#VALUE!</v>
      </c>
      <c r="DZ27" s="198" t="e">
        <f t="shared" si="27"/>
        <v>#VALUE!</v>
      </c>
      <c r="EA27" s="198" t="e">
        <f t="shared" si="28"/>
        <v>#VALUE!</v>
      </c>
      <c r="EB27" s="198" t="e">
        <f t="shared" si="29"/>
        <v>#VALUE!</v>
      </c>
      <c r="EC27" s="198" t="e">
        <f t="shared" si="30"/>
        <v>#DIV/0!</v>
      </c>
      <c r="ED27" s="198" t="e">
        <f t="shared" si="31"/>
        <v>#VALUE!</v>
      </c>
      <c r="EE27" s="198" t="e">
        <f t="shared" si="32"/>
        <v>#VALUE!</v>
      </c>
      <c r="EF27" s="198" t="e">
        <f t="shared" ref="EF27:EO27" si="175">DV27/SUM($DV27:$EE27)</f>
        <v>#VALUE!</v>
      </c>
      <c r="EG27" s="198" t="e">
        <f t="shared" si="175"/>
        <v>#DIV/0!</v>
      </c>
      <c r="EH27" s="198" t="e">
        <f t="shared" si="175"/>
        <v>#DIV/0!</v>
      </c>
      <c r="EI27" s="198" t="e">
        <f t="shared" si="175"/>
        <v>#VALUE!</v>
      </c>
      <c r="EJ27" s="198" t="e">
        <f t="shared" si="175"/>
        <v>#VALUE!</v>
      </c>
      <c r="EK27" s="198" t="e">
        <f t="shared" si="175"/>
        <v>#VALUE!</v>
      </c>
      <c r="EL27" s="198" t="e">
        <f t="shared" si="175"/>
        <v>#VALUE!</v>
      </c>
      <c r="EM27" s="198" t="e">
        <f t="shared" si="175"/>
        <v>#DIV/0!</v>
      </c>
      <c r="EN27" s="198" t="e">
        <f t="shared" si="175"/>
        <v>#VALUE!</v>
      </c>
      <c r="EO27" s="198" t="e">
        <f t="shared" si="175"/>
        <v>#VALUE!</v>
      </c>
      <c r="EP27" s="511">
        <f t="shared" ref="EP27:EW27" si="176">EP26</f>
        <v>0.08</v>
      </c>
      <c r="EQ27" s="511">
        <f t="shared" si="176"/>
        <v>0.015</v>
      </c>
      <c r="ER27" s="511">
        <f t="shared" si="176"/>
        <v>0.015</v>
      </c>
      <c r="ES27" s="511">
        <f t="shared" si="176"/>
        <v>0.015</v>
      </c>
      <c r="ET27" s="511">
        <f t="shared" si="176"/>
        <v>0.015</v>
      </c>
      <c r="EU27" s="511">
        <f t="shared" si="176"/>
        <v>0.09</v>
      </c>
      <c r="EV27" s="511">
        <f t="shared" si="176"/>
        <v>0.09</v>
      </c>
      <c r="EW27" s="511">
        <f t="shared" si="176"/>
        <v>0.09</v>
      </c>
      <c r="EX27" s="420" t="str">
        <f>IF(_tag_month_day!AS23="","",_tag_month_day!AS23/100)</f>
        <v/>
      </c>
      <c r="EY27" s="420" t="str">
        <f>IF(_tag_month_day!AT23="","",_tag_month_day!AT23/100)</f>
        <v/>
      </c>
      <c r="EZ27" s="420" t="str">
        <f>IF(_tag_month_day!AU23="","",_tag_month_day!AU23/100)</f>
        <v/>
      </c>
      <c r="FA27" s="420" t="str">
        <f>IF(_tag_month_day!AV23="","",_tag_month_day!AV23/100)</f>
        <v/>
      </c>
      <c r="FB27" s="420" t="str">
        <f>IF(_tag_month_day!AW23="","",_tag_month_day!AW23/100)</f>
        <v/>
      </c>
      <c r="FC27" s="420" t="str">
        <f>IF(_tag_month_day!AX23="","",_tag_month_day!AX23/100)</f>
        <v/>
      </c>
      <c r="FD27" s="510">
        <f t="shared" si="58"/>
        <v>0.33</v>
      </c>
      <c r="FE27" s="510">
        <f t="shared" si="59"/>
        <v>0.19</v>
      </c>
      <c r="FF27" s="510">
        <f t="shared" si="60"/>
        <v>0.003</v>
      </c>
      <c r="FG27" s="510">
        <f t="shared" si="61"/>
        <v>0</v>
      </c>
      <c r="FH27" s="603">
        <f t="shared" si="62"/>
        <v>0.0001</v>
      </c>
      <c r="FI27" s="510">
        <f t="shared" ref="FI27:FR27" si="177">FI26</f>
        <v>0.41</v>
      </c>
      <c r="FJ27" s="510">
        <f t="shared" si="177"/>
        <v>0.11</v>
      </c>
      <c r="FK27" s="510">
        <f t="shared" si="177"/>
        <v>0.015</v>
      </c>
      <c r="FL27" s="510">
        <f t="shared" si="177"/>
        <v>0</v>
      </c>
      <c r="FM27" s="603">
        <f t="shared" si="177"/>
        <v>0.0001</v>
      </c>
      <c r="FN27" s="510" t="str">
        <f>IF(_tag_month_day!AY23="","",_tag_month_day!AY23/100)</f>
        <v/>
      </c>
      <c r="FO27" s="510" t="str">
        <f>IF(_tag_month_day!AZ23="","",_tag_month_day!AZ23/100)</f>
        <v/>
      </c>
      <c r="FP27" s="510" t="str">
        <f>IF(_tag_month_day!BA23="","",_tag_month_day!BA23/100)</f>
        <v/>
      </c>
      <c r="FQ27" s="510" t="str">
        <f>IF(_tag_month_day!BB23="","",_tag_month_day!BB23/100)</f>
        <v/>
      </c>
      <c r="FR27" s="603" t="str">
        <f>IF(_tag_month_day!BC23="","",_tag_month_day!BC23/100)</f>
        <v/>
      </c>
      <c r="FS27" s="510" t="str">
        <f>IF(_tag_month_day!BD23="","",_tag_month_day!BD23/100)</f>
        <v/>
      </c>
      <c r="FT27" s="510" t="str">
        <f>IF(_tag_month_day!BE23="","",_tag_month_day!BE23/100)</f>
        <v/>
      </c>
      <c r="FU27" s="510" t="str">
        <f>IF(_tag_month_day!BF23="","",_tag_month_day!BF23/100)</f>
        <v/>
      </c>
      <c r="FV27" s="510" t="str">
        <f>IF(_tag_month_day!BG23="","",_tag_month_day!BG23/100)</f>
        <v/>
      </c>
      <c r="FW27" s="603" t="str">
        <f>IF(_tag_month_day!BH23="","",_tag_month_day!BH23/100)</f>
        <v/>
      </c>
      <c r="FX27" s="510" t="str">
        <f>IF(_tag_month_day!BI23="","",_tag_month_day!BI23/100)</f>
        <v/>
      </c>
      <c r="FY27" s="510" t="str">
        <f>IF(_tag_month_day!BJ23="","",_tag_month_day!BJ23/100)</f>
        <v/>
      </c>
      <c r="FZ27" s="605" t="str">
        <f>IF(_tag_month_day!BK23="","",_tag_month_day!BK23/100)</f>
        <v/>
      </c>
      <c r="GA27" s="510" t="str">
        <f>IF(_tag_month_day!BL23="","",_tag_month_day!BL23/100)</f>
        <v/>
      </c>
      <c r="GB27" s="603" t="str">
        <f>IF(_tag_month_day!BM23="","",_tag_month_day!BM23/100)</f>
        <v/>
      </c>
      <c r="GC27" s="420" t="str">
        <f>IF(_tag_month_day!BN23="","",_tag_month_day!BN23/100)</f>
        <v/>
      </c>
      <c r="GD27" s="420" t="str">
        <f>IF(_tag_month_day!BO23="","",_tag_month_day!BO23/100)</f>
        <v/>
      </c>
      <c r="GE27" s="420" t="str">
        <f>IF(_tag_month_day!BP23="","",_tag_month_day!BP23/100)</f>
        <v/>
      </c>
      <c r="GF27" s="420" t="str">
        <f>IF(_tag_month_day!BQ23="","",_tag_month_day!BQ23/100)</f>
        <v/>
      </c>
      <c r="GG27" s="420" t="str">
        <f>IF(_tag_month_day!BR23="","",_tag_month_day!BR23/100)</f>
        <v/>
      </c>
      <c r="GH27" s="420" t="str">
        <f>IF(_tag_month_day!BS23="","",_tag_month_day!BS23/100)</f>
        <v/>
      </c>
      <c r="GI27" s="603" t="str">
        <f>IF(_tag_month_day!BT23="","",_tag_month_day!BT23/100)</f>
        <v/>
      </c>
      <c r="GJ27" s="612" t="str">
        <f>IF(_tag_month_day!BU23="","",_tag_month_day!BU23/100)</f>
        <v/>
      </c>
      <c r="GK27" s="620" t="str">
        <f>IF(_tag_month_day!BV23="",IF(_rlcf_month_day!A$2="","",_rlcf_month_day!A$2/100),_tag_month_day!BV23/100)</f>
        <v/>
      </c>
      <c r="GL27" s="620" t="str">
        <f>IF(_tag_month_day!BW23="",IF(_rlcf_month_day!B$2="","",_rlcf_month_day!B$2/100),_tag_month_day!BW23/100)</f>
        <v/>
      </c>
      <c r="GM27" s="621" t="str">
        <f>IF(_tag_month_day!BX23="",IF(_rlcf_month_day!C$2="","",_rlcf_month_day!C$2/100),_tag_month_day!BX23/100)</f>
        <v/>
      </c>
      <c r="GN27" s="620" t="str">
        <f>IF(_tag_month_day!BV23="",IF(_rlcf_month_day!A$2="","",_rlcf_month_day!A$2/100),_tag_month_day!BV23/100)</f>
        <v/>
      </c>
      <c r="GO27" s="620" t="str">
        <f>IF(_tag_month_day!BW23="",IF(_rlcf_month_day!B$2="","",_rlcf_month_day!B$2/100),_tag_month_day!BW23/100)</f>
        <v/>
      </c>
      <c r="GP27" s="620" t="str">
        <f>IF(_tag_month_day!CD23="",IF(_rlcf_month_day!E$2="","",_rlcf_month_day!E$2/100),_tag_month_day!CD23/100)</f>
        <v/>
      </c>
      <c r="GQ27" s="620" t="str">
        <f>IF(_tag_month_day!CE23="",IF(_rlcf_month_day!F$2="","",_rlcf_month_day!F$2/100),_tag_month_day!CE23/100)</f>
        <v/>
      </c>
      <c r="GR27" s="621" t="str">
        <f>IF(_tag_month_day!CF23="",IF(_rlcf_month_day!G$2="","",_rlcf_month_day!G$2/100),_tag_month_day!CF23/100)</f>
        <v/>
      </c>
      <c r="GS27" s="626">
        <f t="shared" ref="GS27:HH27" si="178">GS26</f>
        <v>0.953</v>
      </c>
      <c r="GT27" s="626">
        <f t="shared" si="178"/>
        <v>0.55</v>
      </c>
      <c r="GU27" s="626">
        <f t="shared" si="178"/>
        <v>0.55</v>
      </c>
      <c r="GV27" s="626">
        <f t="shared" si="178"/>
        <v>0.55</v>
      </c>
      <c r="GW27" s="626">
        <f t="shared" si="178"/>
        <v>0.5</v>
      </c>
      <c r="GX27" s="626">
        <f t="shared" si="178"/>
        <v>0.935</v>
      </c>
      <c r="GY27" s="626">
        <f t="shared" si="178"/>
        <v>0.15</v>
      </c>
      <c r="GZ27" s="626">
        <f t="shared" si="178"/>
        <v>1</v>
      </c>
      <c r="HA27" s="632">
        <f t="shared" si="178"/>
        <v>0.047</v>
      </c>
      <c r="HB27" s="632">
        <f t="shared" si="178"/>
        <v>0.45</v>
      </c>
      <c r="HC27" s="632">
        <f t="shared" si="178"/>
        <v>0.45</v>
      </c>
      <c r="HD27" s="632">
        <f t="shared" si="178"/>
        <v>0.45</v>
      </c>
      <c r="HE27" s="632">
        <f t="shared" si="178"/>
        <v>0.5</v>
      </c>
      <c r="HF27" s="632">
        <f t="shared" si="178"/>
        <v>0.065</v>
      </c>
      <c r="HG27" s="632">
        <f t="shared" si="178"/>
        <v>0.85</v>
      </c>
      <c r="HH27" s="632">
        <f t="shared" si="178"/>
        <v>0</v>
      </c>
      <c r="HI27" s="68" t="e">
        <f t="shared" si="34"/>
        <v>#VALUE!</v>
      </c>
      <c r="HJ27" s="68" t="e">
        <f t="shared" si="64"/>
        <v>#VALUE!</v>
      </c>
      <c r="HK27" s="202">
        <f t="shared" si="65"/>
        <v>0.85</v>
      </c>
      <c r="HL27" s="464">
        <f t="shared" si="66"/>
        <v>550000</v>
      </c>
      <c r="HM27" s="464">
        <f t="shared" si="67"/>
        <v>480000</v>
      </c>
      <c r="HN27" s="192" t="e">
        <f t="shared" si="35"/>
        <v>#VALUE!</v>
      </c>
      <c r="HO27" s="192" t="e">
        <f>HN27*HK27*$HO$2/HL27*1000000</f>
        <v>#VALUE!</v>
      </c>
      <c r="HP27" s="192" t="e">
        <f>HN27*HK27*$HP$2/HM27*1000000</f>
        <v>#VALUE!</v>
      </c>
    </row>
    <row r="28" customFormat="1" spans="1:224">
      <c r="A28" s="381">
        <v>23</v>
      </c>
      <c r="B28" s="54">
        <f ca="1" t="shared" si="68"/>
        <v>43617</v>
      </c>
      <c r="C28" s="57">
        <f t="shared" si="69"/>
        <v>0.0416666666666667</v>
      </c>
      <c r="D28" s="68" t="str">
        <f ca="1" t="shared" si="36"/>
        <v>中班</v>
      </c>
      <c r="E28" s="68" t="str">
        <f ca="1" t="shared" si="37"/>
        <v>丁</v>
      </c>
      <c r="F28" s="68">
        <f ca="1">SUMPRODUCT((成本日报!$A$3:$A$95=计划!B28)*(成本日报!$B$3:$B$95=计划!$D28),成本日报!$C$3:$C$95)</f>
        <v>4</v>
      </c>
      <c r="G28" s="382">
        <f ca="1" t="shared" si="70"/>
        <v>43617.9166666666</v>
      </c>
      <c r="H28" s="382">
        <f ca="1" t="shared" si="38"/>
        <v>43617.9236111111</v>
      </c>
      <c r="I28" s="382">
        <f ca="1" t="shared" si="39"/>
        <v>43617.9291666666</v>
      </c>
      <c r="J28" s="382">
        <f ca="1" t="shared" si="40"/>
        <v>43617.9583333333</v>
      </c>
      <c r="K28" s="382">
        <f ca="1" t="shared" si="41"/>
        <v>43618.0208333333</v>
      </c>
      <c r="L28" s="382">
        <f ca="1" t="shared" si="42"/>
        <v>43618.0416666666</v>
      </c>
      <c r="M28" s="398" t="str">
        <f>IF(_tag_month_day!A24="","",_tag_month_day!A24)</f>
        <v/>
      </c>
      <c r="N28" s="398" t="str">
        <f>IF(_tag_month_day!B24="","",_tag_month_day!B24)</f>
        <v/>
      </c>
      <c r="O28" s="399" t="e">
        <f t="shared" si="43"/>
        <v>#VALUE!</v>
      </c>
      <c r="P28" s="398" t="str">
        <f>IF(_tag_month_day!C24="","",_tag_month_day!C24)</f>
        <v/>
      </c>
      <c r="Q28" s="398" t="str">
        <f>IF(_tag_month_day!D24="","",_tag_month_day!D24)</f>
        <v/>
      </c>
      <c r="R28" s="416">
        <f>IF(_tag_month_day!CB24="",R27,_tag_month_day!CB24/100)</f>
        <v>0.07</v>
      </c>
      <c r="S28" s="417" t="str">
        <f>IF(_tag_month_day!E24="","",_tag_month_day!E24)</f>
        <v/>
      </c>
      <c r="T28" s="417" t="str">
        <f>IF(_tag_month_day!F24="","",_tag_month_day!F24)</f>
        <v/>
      </c>
      <c r="U28" s="418" t="e">
        <f t="shared" si="0"/>
        <v>#VALUE!</v>
      </c>
      <c r="V28" s="53" t="e">
        <f t="shared" si="1"/>
        <v>#VALUE!</v>
      </c>
      <c r="W28" s="419" t="str">
        <f>IF(_jhy_month_day!A24="","",_jhy_month_day!A24)</f>
        <v/>
      </c>
      <c r="X28" s="420" t="str">
        <f>IF(_jhy_month_day!B24="","",_jhy_month_day!B24/100)</f>
        <v/>
      </c>
      <c r="Y28" s="420" t="str">
        <f>IF(_jhy_month_day!C24="","",_jhy_month_day!C24/100)</f>
        <v/>
      </c>
      <c r="Z28" s="439">
        <f t="shared" si="87"/>
        <v>6</v>
      </c>
      <c r="AA28" s="440" t="str">
        <f>IF(_tag_month_day!G24="","",_tag_month_day!G24/100)</f>
        <v/>
      </c>
      <c r="AB28" s="440" t="str">
        <f>IF(_tag_month_day!H24="","",_tag_month_day!H24/100)</f>
        <v/>
      </c>
      <c r="AC28" s="193">
        <f t="shared" si="44"/>
        <v>1.59963432013121</v>
      </c>
      <c r="AD28" s="441" t="str">
        <f t="shared" si="45"/>
        <v/>
      </c>
      <c r="AE28" s="442" t="str">
        <f t="shared" si="46"/>
        <v/>
      </c>
      <c r="AF28" s="443">
        <v>1</v>
      </c>
      <c r="AG28" s="68" t="str">
        <f>IF(_duihao_month_day!A24="","",_duihao_month_day!A24)</f>
        <v/>
      </c>
      <c r="AH28" s="463">
        <f>IF(_gyk_month_day!B24="",AH27,_gyk_month_day!B24)</f>
        <v>820</v>
      </c>
      <c r="AI28" s="464" t="e">
        <f t="shared" si="71"/>
        <v>#VALUE!</v>
      </c>
      <c r="AJ28" s="102" t="str">
        <f>IF(_tag_month_day!I24="","",_tag_month_day!I24)</f>
        <v/>
      </c>
      <c r="AK28" s="465" t="str">
        <f>IF(_tzyy_month_day!A24="","",_tzyy_month_day!A24)</f>
        <v/>
      </c>
      <c r="AL28" s="465" t="str">
        <f>IF(_tzyy_month_day!B24="","",_tzyy_month_day!B24)</f>
        <v/>
      </c>
      <c r="AM28" s="465" t="str">
        <f>IF(_tzyy_month_day!C24="","",_tzyy_month_day!C24)</f>
        <v/>
      </c>
      <c r="AN28" s="466" t="str">
        <f>IF(_tag_month_day!CG24="","",_tag_month_day!CG24)</f>
        <v/>
      </c>
      <c r="AO28" s="466" t="str">
        <f>IF(_tag_month_day!CH24="","",_tag_month_day!CH24)</f>
        <v/>
      </c>
      <c r="AP28" s="486" t="e">
        <f t="shared" si="47"/>
        <v>#VALUE!</v>
      </c>
      <c r="AQ28" s="487" t="str">
        <f>IF(_tag_month_day!J24="","",_tag_month_day!J24/100)</f>
        <v/>
      </c>
      <c r="AR28" s="488">
        <f t="shared" si="48"/>
        <v>1.3</v>
      </c>
      <c r="AS28" s="489" t="e">
        <f t="shared" si="2"/>
        <v>#VALUE!</v>
      </c>
      <c r="AT28" s="489">
        <f t="shared" si="49"/>
        <v>0</v>
      </c>
      <c r="AU28" s="490" t="str">
        <f>IF(_tag_month_day!K24="","",_tag_month_day!K24)</f>
        <v/>
      </c>
      <c r="AV28" s="491" t="str">
        <f>IF(_tag_month_day!L24="","",_tag_month_day!L24/100)</f>
        <v/>
      </c>
      <c r="AW28" s="420">
        <f t="shared" ref="AW28:AW62" si="179">AW27</f>
        <v>0</v>
      </c>
      <c r="AX28" s="420">
        <f t="shared" si="50"/>
        <v>0</v>
      </c>
      <c r="AY28" s="420" t="str">
        <f>IF(_tag_month_day!M24="","",_tag_month_day!M24/100)</f>
        <v/>
      </c>
      <c r="AZ28" s="420" t="str">
        <f>IF(_tag_month_day!N24="","",_tag_month_day!N24/100)</f>
        <v/>
      </c>
      <c r="BA28" s="420" t="str">
        <f>IF(_tag_month_day!O24="","",_tag_month_day!O24/100)</f>
        <v/>
      </c>
      <c r="BB28" s="496" t="str">
        <f>IF(_tag_month_day!P24="","",_tag_month_day!P24/100)</f>
        <v/>
      </c>
      <c r="BC28" s="496">
        <f t="shared" si="51"/>
        <v>0</v>
      </c>
      <c r="BD28" s="496" t="str">
        <f>IF(_tag_month_day!Q24="","",_tag_month_day!Q24/100)</f>
        <v/>
      </c>
      <c r="BE28" s="510" t="str">
        <f>IF(_tag_month_day!R24="","",_tag_month_day!R24/100)</f>
        <v/>
      </c>
      <c r="BF28" s="413" t="str">
        <f>IF(_tag_month_day!CC24="","",_tag_month_day!CC24/100)</f>
        <v/>
      </c>
      <c r="BG28" s="511" t="e">
        <f t="shared" si="3"/>
        <v>#VALUE!</v>
      </c>
      <c r="BH28" s="198">
        <f t="shared" si="4"/>
        <v>0</v>
      </c>
      <c r="BI28" s="512" t="e">
        <f>IF(CX28=0,BI27,(DK28*查询!$R$5+DL28*查询!$Q$5+DM28*查询!$N$5+DN28*查询!$O$5+DO28*查询!$P$5)*AF28/CX28)</f>
        <v>#VALUE!</v>
      </c>
      <c r="BJ28" s="512" t="e">
        <f>IF(CX28=0,BJ27,(DP28*查询!$S$5+DQ28*查询!$T$5+DR28*查询!$U$5)*AF28/CX28)</f>
        <v>#VALUE!</v>
      </c>
      <c r="BK28" s="512">
        <f t="shared" si="52"/>
        <v>1</v>
      </c>
      <c r="BL28" s="513" t="str">
        <f>IF(_cfyc_month_day!A24="","",_cfyc_month_day!A24)</f>
        <v/>
      </c>
      <c r="BM28" s="513" t="str">
        <f>IF(_cfyc_month_day!B24="","",_cfyc_month_day!B24)</f>
        <v/>
      </c>
      <c r="BN28" s="513" t="str">
        <f>IF(_cfyc_month_day!C24="","",_cfyc_month_day!C24)</f>
        <v/>
      </c>
      <c r="BO28" s="522" t="str">
        <f>IF(_cfyc_month_day!D24="","",_cfyc_month_day!D24)</f>
        <v/>
      </c>
      <c r="BP28" s="522" t="str">
        <f>IF(_cfyc_month_day!E24="","",_cfyc_month_day!E24)</f>
        <v/>
      </c>
      <c r="BQ28" s="522" t="str">
        <f>IF(_cfyc_month_day!F24="","",_cfyc_month_day!F24)</f>
        <v/>
      </c>
      <c r="BR28" s="513" t="str">
        <f>IF(_tag_month_day!T24="","",_tag_month_day!T24)</f>
        <v/>
      </c>
      <c r="BS28" s="513" t="str">
        <f>IF(_tag_month_day!U24="","",_tag_month_day!U24)</f>
        <v/>
      </c>
      <c r="BT28" s="523" t="str">
        <f t="shared" si="53"/>
        <v/>
      </c>
      <c r="BU28" s="223" t="str">
        <f>IF(_tag_month_day!V24="","",_tag_month_day!V24)</f>
        <v/>
      </c>
      <c r="BV28" s="206" t="str">
        <f>IF(_tag_month_day!W24="","",_tag_month_day!W24)</f>
        <v/>
      </c>
      <c r="BW28" s="540" t="str">
        <f>IF(_tag_month_day!X24="","",_tag_month_day!X24)</f>
        <v/>
      </c>
      <c r="BX28" s="540" t="str">
        <f>IF(_tag_month_day!Y24="","",_tag_month_day!Y24)</f>
        <v/>
      </c>
      <c r="BY28" s="541">
        <f ca="1" t="shared" si="54"/>
        <v>43618.0416666666</v>
      </c>
      <c r="BZ28" s="542"/>
      <c r="CA28" s="543" t="str">
        <f>IF(_jhy2_month_day!A24="","",_jhy2_month_day!A24)</f>
        <v/>
      </c>
      <c r="CB28" s="464" t="str">
        <f>IF(_jhy2_month_day!B24="","",_jhy2_month_day!B24)</f>
        <v/>
      </c>
      <c r="CC28" s="464" t="str">
        <f>IF(_jhy2_month_day!C24="","",_jhy2_month_day!C24)</f>
        <v/>
      </c>
      <c r="CD28" s="464" t="str">
        <f>IF(_jhy2_month_day!D24="","",_jhy2_month_day!D24)</f>
        <v/>
      </c>
      <c r="CE28" s="464" t="str">
        <f>IF(_jhy2_month_day!E24="","",_jhy2_month_day!E24)</f>
        <v/>
      </c>
      <c r="CF28" s="464" t="str">
        <f>IF(_jhy2_month_day!F24="","",_jhy2_month_day!F24)</f>
        <v/>
      </c>
      <c r="CG28" s="464" t="str">
        <f>IF(_jhy2_month_day!G24="","",_jhy2_month_day!G24)</f>
        <v/>
      </c>
      <c r="CH28" s="464" t="str">
        <f>IF(_jhy2_month_day!H24="","",_jhy2_month_day!H24)</f>
        <v/>
      </c>
      <c r="CI28" s="464" t="str">
        <f>IF(_jhy2_month_day!I24="","",_jhy2_month_day!I24)</f>
        <v/>
      </c>
      <c r="CJ28" s="464" t="str">
        <f>IF(_jhy2_month_day!J24="","",_jhy2_month_day!J24)</f>
        <v/>
      </c>
      <c r="CK28" s="464" t="str">
        <f>IF(_jhy2_month_day!K24="","",_jhy2_month_day!K24)</f>
        <v/>
      </c>
      <c r="CL28" s="562" t="str">
        <f>IF(_jhy2_month_day!L24="","",_jhy2_month_day!L24)</f>
        <v/>
      </c>
      <c r="CM28" s="562" t="str">
        <f>IF(_jhy2_month_day!M24="","",_jhy2_month_day!M24)</f>
        <v/>
      </c>
      <c r="CN28" s="562" t="str">
        <f>IF(_jhy2_month_day!N24="","",_jhy2_month_day!N24)</f>
        <v/>
      </c>
      <c r="CO28" s="562" t="str">
        <f>IF(_jhy2_month_day!O24="","",_jhy2_month_day!O24)</f>
        <v/>
      </c>
      <c r="CP28" s="562" t="str">
        <f>IF(_jhy2_month_day!P24="","",_jhy2_month_day!P24)</f>
        <v/>
      </c>
      <c r="CQ28" s="562" t="str">
        <f>IF(_jhy2_month_day!Q24="","",_jhy2_month_day!Q24)</f>
        <v/>
      </c>
      <c r="CR28" s="563" t="str">
        <f>IF(_jhy2_month_day!R24="","",_jhy2_month_day!R24)</f>
        <v/>
      </c>
      <c r="CS28" s="576" t="str">
        <f>IF(_jhy2_month_day!S24="","",_jhy2_month_day!S24)</f>
        <v/>
      </c>
      <c r="CT28" s="562" t="str">
        <f>IF(_jhy2_month_day!T24="","",_jhy2_month_day!T24)</f>
        <v/>
      </c>
      <c r="CU28" s="577" t="e">
        <f t="shared" si="5"/>
        <v>#VALUE!</v>
      </c>
      <c r="CV28" s="198" t="e">
        <f t="shared" si="6"/>
        <v>#VALUE!</v>
      </c>
      <c r="CW28" s="192" t="e">
        <f t="shared" si="7"/>
        <v>#VALUE!</v>
      </c>
      <c r="CX28" s="192" t="e">
        <f t="shared" si="8"/>
        <v>#VALUE!</v>
      </c>
      <c r="CY28" s="202" t="e">
        <f t="shared" si="9"/>
        <v>#VALUE!</v>
      </c>
      <c r="CZ28" s="192" t="e">
        <f t="shared" ref="CZ28:DI28" si="180">$AJ28*EF28</f>
        <v>#VALUE!</v>
      </c>
      <c r="DA28" s="192" t="e">
        <f t="shared" si="180"/>
        <v>#VALUE!</v>
      </c>
      <c r="DB28" s="192" t="e">
        <f t="shared" si="180"/>
        <v>#VALUE!</v>
      </c>
      <c r="DC28" s="192" t="e">
        <f t="shared" si="180"/>
        <v>#VALUE!</v>
      </c>
      <c r="DD28" s="192" t="e">
        <f t="shared" si="180"/>
        <v>#VALUE!</v>
      </c>
      <c r="DE28" s="192" t="e">
        <f t="shared" si="180"/>
        <v>#VALUE!</v>
      </c>
      <c r="DF28" s="192" t="e">
        <f t="shared" si="180"/>
        <v>#VALUE!</v>
      </c>
      <c r="DG28" s="192" t="e">
        <f t="shared" si="180"/>
        <v>#VALUE!</v>
      </c>
      <c r="DH28" s="192" t="e">
        <f t="shared" si="180"/>
        <v>#VALUE!</v>
      </c>
      <c r="DI28" s="192" t="e">
        <f t="shared" si="180"/>
        <v>#VALUE!</v>
      </c>
      <c r="DJ28" s="192" t="e">
        <f t="shared" si="11"/>
        <v>#VALUE!</v>
      </c>
      <c r="DK28" s="192" t="e">
        <f t="shared" si="12"/>
        <v>#VALUE!</v>
      </c>
      <c r="DL28" s="192" t="e">
        <f t="shared" si="13"/>
        <v>#VALUE!</v>
      </c>
      <c r="DM28" s="192" t="e">
        <f t="shared" si="14"/>
        <v>#VALUE!</v>
      </c>
      <c r="DN28" s="192" t="e">
        <f t="shared" si="15"/>
        <v>#VALUE!</v>
      </c>
      <c r="DO28" s="192" t="e">
        <f t="shared" si="16"/>
        <v>#VALUE!</v>
      </c>
      <c r="DP28" s="192" t="e">
        <f t="shared" si="17"/>
        <v>#VALUE!</v>
      </c>
      <c r="DQ28" s="192" t="e">
        <f t="shared" si="18"/>
        <v>#VALUE!</v>
      </c>
      <c r="DR28" s="192" t="e">
        <f t="shared" si="19"/>
        <v>#VALUE!</v>
      </c>
      <c r="DS28" s="192" t="e">
        <f t="shared" si="20"/>
        <v>#VALUE!</v>
      </c>
      <c r="DT28" s="192" t="e">
        <f t="shared" si="21"/>
        <v>#VALUE!</v>
      </c>
      <c r="DU28" s="192" t="e">
        <f t="shared" si="22"/>
        <v>#VALUE!</v>
      </c>
      <c r="DV28" s="198" t="e">
        <f t="shared" si="23"/>
        <v>#VALUE!</v>
      </c>
      <c r="DW28" s="198" t="e">
        <f t="shared" si="24"/>
        <v>#DIV/0!</v>
      </c>
      <c r="DX28" s="198" t="e">
        <f t="shared" si="25"/>
        <v>#DIV/0!</v>
      </c>
      <c r="DY28" s="198" t="e">
        <f t="shared" si="26"/>
        <v>#VALUE!</v>
      </c>
      <c r="DZ28" s="198" t="e">
        <f t="shared" si="27"/>
        <v>#VALUE!</v>
      </c>
      <c r="EA28" s="198" t="e">
        <f t="shared" si="28"/>
        <v>#VALUE!</v>
      </c>
      <c r="EB28" s="198" t="e">
        <f t="shared" si="29"/>
        <v>#VALUE!</v>
      </c>
      <c r="EC28" s="198" t="e">
        <f t="shared" si="30"/>
        <v>#DIV/0!</v>
      </c>
      <c r="ED28" s="198" t="e">
        <f t="shared" si="31"/>
        <v>#VALUE!</v>
      </c>
      <c r="EE28" s="198" t="e">
        <f t="shared" si="32"/>
        <v>#VALUE!</v>
      </c>
      <c r="EF28" s="198" t="e">
        <f t="shared" ref="EF28:EO28" si="181">DV28/SUM($DV28:$EE28)</f>
        <v>#VALUE!</v>
      </c>
      <c r="EG28" s="198" t="e">
        <f t="shared" si="181"/>
        <v>#DIV/0!</v>
      </c>
      <c r="EH28" s="198" t="e">
        <f t="shared" si="181"/>
        <v>#DIV/0!</v>
      </c>
      <c r="EI28" s="198" t="e">
        <f t="shared" si="181"/>
        <v>#VALUE!</v>
      </c>
      <c r="EJ28" s="198" t="e">
        <f t="shared" si="181"/>
        <v>#VALUE!</v>
      </c>
      <c r="EK28" s="198" t="e">
        <f t="shared" si="181"/>
        <v>#VALUE!</v>
      </c>
      <c r="EL28" s="198" t="e">
        <f t="shared" si="181"/>
        <v>#VALUE!</v>
      </c>
      <c r="EM28" s="198" t="e">
        <f t="shared" si="181"/>
        <v>#DIV/0!</v>
      </c>
      <c r="EN28" s="198" t="e">
        <f t="shared" si="181"/>
        <v>#VALUE!</v>
      </c>
      <c r="EO28" s="198" t="e">
        <f t="shared" si="181"/>
        <v>#VALUE!</v>
      </c>
      <c r="EP28" s="511">
        <f t="shared" ref="EP28:EW28" si="182">EP27</f>
        <v>0.08</v>
      </c>
      <c r="EQ28" s="511">
        <f t="shared" si="182"/>
        <v>0.015</v>
      </c>
      <c r="ER28" s="511">
        <f t="shared" si="182"/>
        <v>0.015</v>
      </c>
      <c r="ES28" s="511">
        <f t="shared" si="182"/>
        <v>0.015</v>
      </c>
      <c r="ET28" s="511">
        <f t="shared" si="182"/>
        <v>0.015</v>
      </c>
      <c r="EU28" s="511">
        <f t="shared" si="182"/>
        <v>0.09</v>
      </c>
      <c r="EV28" s="511">
        <f t="shared" si="182"/>
        <v>0.09</v>
      </c>
      <c r="EW28" s="511">
        <f t="shared" si="182"/>
        <v>0.09</v>
      </c>
      <c r="EX28" s="420" t="str">
        <f>IF(_tag_month_day!AS24="","",_tag_month_day!AS24/100)</f>
        <v/>
      </c>
      <c r="EY28" s="420" t="str">
        <f>IF(_tag_month_day!AT24="","",_tag_month_day!AT24/100)</f>
        <v/>
      </c>
      <c r="EZ28" s="420" t="str">
        <f>IF(_tag_month_day!AU24="","",_tag_month_day!AU24/100)</f>
        <v/>
      </c>
      <c r="FA28" s="420" t="str">
        <f>IF(_tag_month_day!AV24="","",_tag_month_day!AV24/100)</f>
        <v/>
      </c>
      <c r="FB28" s="420" t="str">
        <f>IF(_tag_month_day!AW24="","",_tag_month_day!AW24/100)</f>
        <v/>
      </c>
      <c r="FC28" s="420" t="str">
        <f>IF(_tag_month_day!AX24="","",_tag_month_day!AX24/100)</f>
        <v/>
      </c>
      <c r="FD28" s="510">
        <f t="shared" si="58"/>
        <v>0.33</v>
      </c>
      <c r="FE28" s="510">
        <f t="shared" si="59"/>
        <v>0.19</v>
      </c>
      <c r="FF28" s="510">
        <f t="shared" si="60"/>
        <v>0.003</v>
      </c>
      <c r="FG28" s="510">
        <f t="shared" si="61"/>
        <v>0</v>
      </c>
      <c r="FH28" s="603">
        <f t="shared" si="62"/>
        <v>0.0001</v>
      </c>
      <c r="FI28" s="510">
        <f t="shared" ref="FI28:FR28" si="183">FI27</f>
        <v>0.41</v>
      </c>
      <c r="FJ28" s="510">
        <f t="shared" si="183"/>
        <v>0.11</v>
      </c>
      <c r="FK28" s="510">
        <f t="shared" si="183"/>
        <v>0.015</v>
      </c>
      <c r="FL28" s="510">
        <f t="shared" si="183"/>
        <v>0</v>
      </c>
      <c r="FM28" s="603">
        <f t="shared" si="183"/>
        <v>0.0001</v>
      </c>
      <c r="FN28" s="510" t="str">
        <f>IF(_tag_month_day!AY24="","",_tag_month_day!AY24/100)</f>
        <v/>
      </c>
      <c r="FO28" s="510" t="str">
        <f>IF(_tag_month_day!AZ24="","",_tag_month_day!AZ24/100)</f>
        <v/>
      </c>
      <c r="FP28" s="510" t="str">
        <f>IF(_tag_month_day!BA24="","",_tag_month_day!BA24/100)</f>
        <v/>
      </c>
      <c r="FQ28" s="510" t="str">
        <f>IF(_tag_month_day!BB24="","",_tag_month_day!BB24/100)</f>
        <v/>
      </c>
      <c r="FR28" s="603" t="str">
        <f>IF(_tag_month_day!BC24="","",_tag_month_day!BC24/100)</f>
        <v/>
      </c>
      <c r="FS28" s="510" t="str">
        <f>IF(_tag_month_day!BD24="","",_tag_month_day!BD24/100)</f>
        <v/>
      </c>
      <c r="FT28" s="510" t="str">
        <f>IF(_tag_month_day!BE24="","",_tag_month_day!BE24/100)</f>
        <v/>
      </c>
      <c r="FU28" s="510" t="str">
        <f>IF(_tag_month_day!BF24="","",_tag_month_day!BF24/100)</f>
        <v/>
      </c>
      <c r="FV28" s="510" t="str">
        <f>IF(_tag_month_day!BG24="","",_tag_month_day!BG24/100)</f>
        <v/>
      </c>
      <c r="FW28" s="603" t="str">
        <f>IF(_tag_month_day!BH24="","",_tag_month_day!BH24/100)</f>
        <v/>
      </c>
      <c r="FX28" s="510" t="str">
        <f>IF(_tag_month_day!BI24="","",_tag_month_day!BI24/100)</f>
        <v/>
      </c>
      <c r="FY28" s="510" t="str">
        <f>IF(_tag_month_day!BJ24="","",_tag_month_day!BJ24/100)</f>
        <v/>
      </c>
      <c r="FZ28" s="605" t="str">
        <f>IF(_tag_month_day!BK24="","",_tag_month_day!BK24/100)</f>
        <v/>
      </c>
      <c r="GA28" s="510" t="str">
        <f>IF(_tag_month_day!BL24="","",_tag_month_day!BL24/100)</f>
        <v/>
      </c>
      <c r="GB28" s="603" t="str">
        <f>IF(_tag_month_day!BM24="","",_tag_month_day!BM24/100)</f>
        <v/>
      </c>
      <c r="GC28" s="420" t="str">
        <f>IF(_tag_month_day!BN24="","",_tag_month_day!BN24/100)</f>
        <v/>
      </c>
      <c r="GD28" s="420" t="str">
        <f>IF(_tag_month_day!BO24="","",_tag_month_day!BO24/100)</f>
        <v/>
      </c>
      <c r="GE28" s="420" t="str">
        <f>IF(_tag_month_day!BP24="","",_tag_month_day!BP24/100)</f>
        <v/>
      </c>
      <c r="GF28" s="420" t="str">
        <f>IF(_tag_month_day!BQ24="","",_tag_month_day!BQ24/100)</f>
        <v/>
      </c>
      <c r="GG28" s="420" t="str">
        <f>IF(_tag_month_day!BR24="","",_tag_month_day!BR24/100)</f>
        <v/>
      </c>
      <c r="GH28" s="420" t="str">
        <f>IF(_tag_month_day!BS24="","",_tag_month_day!BS24/100)</f>
        <v/>
      </c>
      <c r="GI28" s="603" t="str">
        <f>IF(_tag_month_day!BT24="","",_tag_month_day!BT24/100)</f>
        <v/>
      </c>
      <c r="GJ28" s="612" t="str">
        <f>IF(_tag_month_day!BU24="","",_tag_month_day!BU24/100)</f>
        <v/>
      </c>
      <c r="GK28" s="620" t="str">
        <f>IF(_tag_month_day!BV24="",IF(_rlcf_month_day!A$2="","",_rlcf_month_day!A$2/100),_tag_month_day!BV24/100)</f>
        <v/>
      </c>
      <c r="GL28" s="620" t="str">
        <f>IF(_tag_month_day!BW24="",IF(_rlcf_month_day!B$2="","",_rlcf_month_day!B$2/100),_tag_month_day!BW24/100)</f>
        <v/>
      </c>
      <c r="GM28" s="621" t="str">
        <f>IF(_tag_month_day!BX24="",IF(_rlcf_month_day!C$2="","",_rlcf_month_day!C$2/100),_tag_month_day!BX24/100)</f>
        <v/>
      </c>
      <c r="GN28" s="620" t="str">
        <f>IF(_tag_month_day!BV24="",IF(_rlcf_month_day!A$2="","",_rlcf_month_day!A$2/100),_tag_month_day!BV24/100)</f>
        <v/>
      </c>
      <c r="GO28" s="620" t="str">
        <f>IF(_tag_month_day!BW24="",IF(_rlcf_month_day!B$2="","",_rlcf_month_day!B$2/100),_tag_month_day!BW24/100)</f>
        <v/>
      </c>
      <c r="GP28" s="620" t="str">
        <f>IF(_tag_month_day!CD24="",IF(_rlcf_month_day!E$2="","",_rlcf_month_day!E$2/100),_tag_month_day!CD24/100)</f>
        <v/>
      </c>
      <c r="GQ28" s="620" t="str">
        <f>IF(_tag_month_day!CE24="",IF(_rlcf_month_day!F$2="","",_rlcf_month_day!F$2/100),_tag_month_day!CE24/100)</f>
        <v/>
      </c>
      <c r="GR28" s="621" t="str">
        <f>IF(_tag_month_day!CF24="",IF(_rlcf_month_day!G$2="","",_rlcf_month_day!G$2/100),_tag_month_day!CF24/100)</f>
        <v/>
      </c>
      <c r="GS28" s="626">
        <f t="shared" ref="GS28:HH28" si="184">GS27</f>
        <v>0.953</v>
      </c>
      <c r="GT28" s="626">
        <f t="shared" si="184"/>
        <v>0.55</v>
      </c>
      <c r="GU28" s="626">
        <f t="shared" si="184"/>
        <v>0.55</v>
      </c>
      <c r="GV28" s="626">
        <f t="shared" si="184"/>
        <v>0.55</v>
      </c>
      <c r="GW28" s="626">
        <f t="shared" si="184"/>
        <v>0.5</v>
      </c>
      <c r="GX28" s="626">
        <f t="shared" si="184"/>
        <v>0.935</v>
      </c>
      <c r="GY28" s="626">
        <f t="shared" si="184"/>
        <v>0.15</v>
      </c>
      <c r="GZ28" s="626">
        <f t="shared" si="184"/>
        <v>1</v>
      </c>
      <c r="HA28" s="632">
        <f t="shared" si="184"/>
        <v>0.047</v>
      </c>
      <c r="HB28" s="632">
        <f t="shared" si="184"/>
        <v>0.45</v>
      </c>
      <c r="HC28" s="632">
        <f t="shared" si="184"/>
        <v>0.45</v>
      </c>
      <c r="HD28" s="632">
        <f t="shared" si="184"/>
        <v>0.45</v>
      </c>
      <c r="HE28" s="632">
        <f t="shared" si="184"/>
        <v>0.5</v>
      </c>
      <c r="HF28" s="632">
        <f t="shared" si="184"/>
        <v>0.065</v>
      </c>
      <c r="HG28" s="632">
        <f t="shared" si="184"/>
        <v>0.85</v>
      </c>
      <c r="HH28" s="632">
        <f t="shared" si="184"/>
        <v>0</v>
      </c>
      <c r="HI28" s="68">
        <f t="shared" si="34"/>
        <v>0</v>
      </c>
      <c r="HJ28" s="68" t="e">
        <f t="shared" si="64"/>
        <v>#VALUE!</v>
      </c>
      <c r="HK28" s="202">
        <f t="shared" si="65"/>
        <v>0.85</v>
      </c>
      <c r="HL28" s="464">
        <f t="shared" si="66"/>
        <v>550000</v>
      </c>
      <c r="HM28" s="464">
        <f t="shared" si="67"/>
        <v>480000</v>
      </c>
      <c r="HN28" s="192" t="e">
        <f t="shared" si="35"/>
        <v>#VALUE!</v>
      </c>
      <c r="HO28" s="192" t="e">
        <f>HN28*HK28*$HO$2/HL28*1000000</f>
        <v>#VALUE!</v>
      </c>
      <c r="HP28" s="192" t="e">
        <f>HN28*HK28*$HP$2/HM28*1000000</f>
        <v>#VALUE!</v>
      </c>
    </row>
    <row r="29" customFormat="1" spans="1:224">
      <c r="A29" s="381">
        <v>24</v>
      </c>
      <c r="B29" s="54">
        <f ca="1" t="shared" si="68"/>
        <v>43617</v>
      </c>
      <c r="C29" s="57">
        <f t="shared" si="69"/>
        <v>0.0416666666666667</v>
      </c>
      <c r="D29" s="68" t="str">
        <f ca="1" t="shared" si="36"/>
        <v>中班</v>
      </c>
      <c r="E29" s="68" t="str">
        <f ca="1" t="shared" si="37"/>
        <v>丁</v>
      </c>
      <c r="F29" s="68">
        <f ca="1">SUMPRODUCT((成本日报!$A$3:$A$95=计划!B29)*(成本日报!$B$3:$B$95=计划!$D29),成本日报!$C$3:$C$95)</f>
        <v>4</v>
      </c>
      <c r="G29" s="382">
        <f ca="1" t="shared" si="70"/>
        <v>43617.9583333333</v>
      </c>
      <c r="H29" s="382">
        <f ca="1" t="shared" si="38"/>
        <v>43617.9652777777</v>
      </c>
      <c r="I29" s="382">
        <f ca="1" t="shared" si="39"/>
        <v>43617.9708333333</v>
      </c>
      <c r="J29" s="382">
        <f ca="1" t="shared" si="40"/>
        <v>43617.9999999999</v>
      </c>
      <c r="K29" s="382">
        <f ca="1" t="shared" si="41"/>
        <v>43618.0624999999</v>
      </c>
      <c r="L29" s="382">
        <f ca="1" t="shared" si="42"/>
        <v>43618.0833333333</v>
      </c>
      <c r="M29" s="398" t="str">
        <f>IF(_tag_month_day!A25="","",_tag_month_day!A25)</f>
        <v/>
      </c>
      <c r="N29" s="398" t="str">
        <f>IF(_tag_month_day!B25="","",_tag_month_day!B25)</f>
        <v/>
      </c>
      <c r="O29" s="399" t="e">
        <f t="shared" si="43"/>
        <v>#VALUE!</v>
      </c>
      <c r="P29" s="398" t="str">
        <f>IF(_tag_month_day!C25="","",_tag_month_day!C25)</f>
        <v/>
      </c>
      <c r="Q29" s="398" t="str">
        <f>IF(_tag_month_day!D25="","",_tag_month_day!D25)</f>
        <v/>
      </c>
      <c r="R29" s="416">
        <f>IF(_tag_month_day!CB25="",R28,_tag_month_day!CB25/100)</f>
        <v>0.07</v>
      </c>
      <c r="S29" s="417" t="str">
        <f>IF(_tag_month_day!E25="","",_tag_month_day!E25)</f>
        <v/>
      </c>
      <c r="T29" s="417" t="str">
        <f>IF(_tag_month_day!F25="","",_tag_month_day!F25)</f>
        <v/>
      </c>
      <c r="U29" s="418" t="e">
        <f t="shared" si="0"/>
        <v>#VALUE!</v>
      </c>
      <c r="V29" s="53" t="e">
        <f t="shared" si="1"/>
        <v>#VALUE!</v>
      </c>
      <c r="W29" s="419" t="str">
        <f>IF(_jhy_month_day!A25="","",_jhy_month_day!A25)</f>
        <v/>
      </c>
      <c r="X29" s="420" t="str">
        <f>IF(_jhy_month_day!B25="","",_jhy_month_day!B25/100)</f>
        <v/>
      </c>
      <c r="Y29" s="420" t="str">
        <f>IF(_jhy_month_day!C25="","",_jhy_month_day!C25/100)</f>
        <v/>
      </c>
      <c r="Z29" s="439">
        <f t="shared" si="87"/>
        <v>6</v>
      </c>
      <c r="AA29" s="440" t="str">
        <f>IF(_tag_month_day!G25="","",_tag_month_day!G25/100)</f>
        <v/>
      </c>
      <c r="AB29" s="440" t="str">
        <f>IF(_tag_month_day!H25="","",_tag_month_day!H25/100)</f>
        <v/>
      </c>
      <c r="AC29" s="193">
        <f t="shared" si="44"/>
        <v>1.59963432013121</v>
      </c>
      <c r="AD29" s="441" t="str">
        <f t="shared" si="45"/>
        <v/>
      </c>
      <c r="AE29" s="442" t="str">
        <f t="shared" si="46"/>
        <v/>
      </c>
      <c r="AF29" s="443">
        <v>1</v>
      </c>
      <c r="AG29" s="68" t="str">
        <f>IF(_duihao_month_day!A25="","",_duihao_month_day!A25)</f>
        <v/>
      </c>
      <c r="AH29" s="463">
        <f>IF(_gyk_month_day!B25="",AH28,_gyk_month_day!B25)</f>
        <v>820</v>
      </c>
      <c r="AI29" s="464" t="e">
        <f t="shared" si="71"/>
        <v>#VALUE!</v>
      </c>
      <c r="AJ29" s="102" t="str">
        <f>IF(_tag_month_day!I25="","",_tag_month_day!I25)</f>
        <v/>
      </c>
      <c r="AK29" s="465" t="str">
        <f>IF(_tzyy_month_day!A25="","",_tzyy_month_day!A25)</f>
        <v/>
      </c>
      <c r="AL29" s="465" t="str">
        <f>IF(_tzyy_month_day!B25="","",_tzyy_month_day!B25)</f>
        <v/>
      </c>
      <c r="AM29" s="465" t="str">
        <f>IF(_tzyy_month_day!C25="","",_tzyy_month_day!C25)</f>
        <v/>
      </c>
      <c r="AN29" s="466" t="str">
        <f>IF(_tag_month_day!CG25="","",_tag_month_day!CG25)</f>
        <v/>
      </c>
      <c r="AO29" s="466" t="str">
        <f>IF(_tag_month_day!CH25="","",_tag_month_day!CH25)</f>
        <v/>
      </c>
      <c r="AP29" s="486" t="e">
        <f t="shared" si="47"/>
        <v>#VALUE!</v>
      </c>
      <c r="AQ29" s="487" t="str">
        <f>IF(_tag_month_day!J25="","",_tag_month_day!J25/100)</f>
        <v/>
      </c>
      <c r="AR29" s="488">
        <f t="shared" si="48"/>
        <v>1.3</v>
      </c>
      <c r="AS29" s="489" t="e">
        <f t="shared" si="2"/>
        <v>#VALUE!</v>
      </c>
      <c r="AT29" s="489">
        <f t="shared" si="49"/>
        <v>0</v>
      </c>
      <c r="AU29" s="490" t="str">
        <f>IF(_tag_month_day!K25="","",_tag_month_day!K25)</f>
        <v/>
      </c>
      <c r="AV29" s="491" t="str">
        <f>IF(_tag_month_day!L25="","",_tag_month_day!L25/100)</f>
        <v/>
      </c>
      <c r="AW29" s="420">
        <f t="shared" si="179"/>
        <v>0</v>
      </c>
      <c r="AX29" s="420">
        <f t="shared" si="50"/>
        <v>0</v>
      </c>
      <c r="AY29" s="420" t="str">
        <f>IF(_tag_month_day!M25="","",_tag_month_day!M25/100)</f>
        <v/>
      </c>
      <c r="AZ29" s="420" t="str">
        <f>IF(_tag_month_day!N25="","",_tag_month_day!N25/100)</f>
        <v/>
      </c>
      <c r="BA29" s="420" t="str">
        <f>IF(_tag_month_day!O25="","",_tag_month_day!O25/100)</f>
        <v/>
      </c>
      <c r="BB29" s="496" t="str">
        <f>IF(_tag_month_day!P25="","",_tag_month_day!P25/100)</f>
        <v/>
      </c>
      <c r="BC29" s="496">
        <f t="shared" si="51"/>
        <v>0</v>
      </c>
      <c r="BD29" s="496" t="str">
        <f>IF(_tag_month_day!Q25="","",_tag_month_day!Q25/100)</f>
        <v/>
      </c>
      <c r="BE29" s="510" t="str">
        <f>IF(_tag_month_day!R25="","",_tag_month_day!R25/100)</f>
        <v/>
      </c>
      <c r="BF29" s="413" t="str">
        <f>IF(_tag_month_day!CC25="","",_tag_month_day!CC25/100)</f>
        <v/>
      </c>
      <c r="BG29" s="511" t="e">
        <f t="shared" si="3"/>
        <v>#VALUE!</v>
      </c>
      <c r="BH29" s="198">
        <f t="shared" si="4"/>
        <v>0</v>
      </c>
      <c r="BI29" s="512" t="e">
        <f>IF(CX29=0,BI28,(DK29*查询!$R$5+DL29*查询!$Q$5+DM29*查询!$N$5+DN29*查询!$O$5+DO29*查询!$P$5)*AF29/CX29)</f>
        <v>#VALUE!</v>
      </c>
      <c r="BJ29" s="512" t="e">
        <f>IF(CX29=0,BJ28,(DP29*查询!$S$5+DQ29*查询!$T$5+DR29*查询!$U$5)*AF29/CX29)</f>
        <v>#VALUE!</v>
      </c>
      <c r="BK29" s="512">
        <f t="shared" si="52"/>
        <v>1</v>
      </c>
      <c r="BL29" s="513" t="str">
        <f>IF(_cfyc_month_day!A25="","",_cfyc_month_day!A25)</f>
        <v/>
      </c>
      <c r="BM29" s="513" t="str">
        <f>IF(_cfyc_month_day!B25="","",_cfyc_month_day!B25)</f>
        <v/>
      </c>
      <c r="BN29" s="513" t="str">
        <f>IF(_cfyc_month_day!C25="","",_cfyc_month_day!C25)</f>
        <v/>
      </c>
      <c r="BO29" s="522" t="str">
        <f>IF(_cfyc_month_day!D25="","",_cfyc_month_day!D25)</f>
        <v/>
      </c>
      <c r="BP29" s="522" t="str">
        <f>IF(_cfyc_month_day!E25="","",_cfyc_month_day!E25)</f>
        <v/>
      </c>
      <c r="BQ29" s="522" t="str">
        <f>IF(_cfyc_month_day!F25="","",_cfyc_month_day!F25)</f>
        <v/>
      </c>
      <c r="BR29" s="513" t="str">
        <f>IF(_tag_month_day!T25="","",_tag_month_day!T25)</f>
        <v/>
      </c>
      <c r="BS29" s="513" t="str">
        <f>IF(_tag_month_day!U25="","",_tag_month_day!U25)</f>
        <v/>
      </c>
      <c r="BT29" s="523" t="str">
        <f t="shared" si="53"/>
        <v/>
      </c>
      <c r="BU29" s="223" t="str">
        <f>IF(_tag_month_day!V25="","",_tag_month_day!V25)</f>
        <v/>
      </c>
      <c r="BV29" s="206" t="str">
        <f>IF(_tag_month_day!W25="","",_tag_month_day!W25)</f>
        <v/>
      </c>
      <c r="BW29" s="540" t="str">
        <f>IF(_tag_month_day!X25="","",_tag_month_day!X25)</f>
        <v/>
      </c>
      <c r="BX29" s="540" t="str">
        <f>IF(_tag_month_day!Y25="","",_tag_month_day!Y25)</f>
        <v/>
      </c>
      <c r="BY29" s="541">
        <f ca="1" t="shared" si="54"/>
        <v>43618.0833333333</v>
      </c>
      <c r="BZ29" s="542"/>
      <c r="CA29" s="543" t="str">
        <f>IF(_jhy2_month_day!A25="","",_jhy2_month_day!A25)</f>
        <v/>
      </c>
      <c r="CB29" s="464" t="str">
        <f>IF(_jhy2_month_day!B25="","",_jhy2_month_day!B25)</f>
        <v/>
      </c>
      <c r="CC29" s="464" t="str">
        <f>IF(_jhy2_month_day!C25="","",_jhy2_month_day!C25)</f>
        <v/>
      </c>
      <c r="CD29" s="464" t="str">
        <f>IF(_jhy2_month_day!D25="","",_jhy2_month_day!D25)</f>
        <v/>
      </c>
      <c r="CE29" s="464" t="str">
        <f>IF(_jhy2_month_day!E25="","",_jhy2_month_day!E25)</f>
        <v/>
      </c>
      <c r="CF29" s="464" t="str">
        <f>IF(_jhy2_month_day!F25="","",_jhy2_month_day!F25)</f>
        <v/>
      </c>
      <c r="CG29" s="464" t="str">
        <f>IF(_jhy2_month_day!G25="","",_jhy2_month_day!G25)</f>
        <v/>
      </c>
      <c r="CH29" s="464" t="str">
        <f>IF(_jhy2_month_day!H25="","",_jhy2_month_day!H25)</f>
        <v/>
      </c>
      <c r="CI29" s="464" t="str">
        <f>IF(_jhy2_month_day!I25="","",_jhy2_month_day!I25)</f>
        <v/>
      </c>
      <c r="CJ29" s="464" t="str">
        <f>IF(_jhy2_month_day!J25="","",_jhy2_month_day!J25)</f>
        <v/>
      </c>
      <c r="CK29" s="464" t="str">
        <f>IF(_jhy2_month_day!K25="","",_jhy2_month_day!K25)</f>
        <v/>
      </c>
      <c r="CL29" s="562" t="str">
        <f>IF(_jhy2_month_day!L25="","",_jhy2_month_day!L25)</f>
        <v/>
      </c>
      <c r="CM29" s="562" t="str">
        <f>IF(_jhy2_month_day!M25="","",_jhy2_month_day!M25)</f>
        <v/>
      </c>
      <c r="CN29" s="562" t="str">
        <f>IF(_jhy2_month_day!N25="","",_jhy2_month_day!N25)</f>
        <v/>
      </c>
      <c r="CO29" s="562" t="str">
        <f>IF(_jhy2_month_day!O25="","",_jhy2_month_day!O25)</f>
        <v/>
      </c>
      <c r="CP29" s="562" t="str">
        <f>IF(_jhy2_month_day!P25="","",_jhy2_month_day!P25)</f>
        <v/>
      </c>
      <c r="CQ29" s="562" t="str">
        <f>IF(_jhy2_month_day!Q25="","",_jhy2_month_day!Q25)</f>
        <v/>
      </c>
      <c r="CR29" s="563" t="str">
        <f>IF(_jhy2_month_day!R25="","",_jhy2_month_day!R25)</f>
        <v/>
      </c>
      <c r="CS29" s="576" t="str">
        <f>IF(_jhy2_month_day!S25="","",_jhy2_month_day!S25)</f>
        <v/>
      </c>
      <c r="CT29" s="562" t="str">
        <f>IF(_jhy2_month_day!T25="","",_jhy2_month_day!T25)</f>
        <v/>
      </c>
      <c r="CU29" s="577" t="e">
        <f t="shared" si="5"/>
        <v>#VALUE!</v>
      </c>
      <c r="CV29" s="198" t="e">
        <f t="shared" si="6"/>
        <v>#VALUE!</v>
      </c>
      <c r="CW29" s="192" t="e">
        <f t="shared" si="7"/>
        <v>#VALUE!</v>
      </c>
      <c r="CX29" s="192" t="e">
        <f t="shared" si="8"/>
        <v>#VALUE!</v>
      </c>
      <c r="CY29" s="202" t="e">
        <f t="shared" si="9"/>
        <v>#VALUE!</v>
      </c>
      <c r="CZ29" s="192" t="e">
        <f t="shared" ref="CZ29:DI29" si="185">$AJ29*EF29</f>
        <v>#VALUE!</v>
      </c>
      <c r="DA29" s="192" t="e">
        <f t="shared" si="185"/>
        <v>#VALUE!</v>
      </c>
      <c r="DB29" s="192" t="e">
        <f t="shared" si="185"/>
        <v>#VALUE!</v>
      </c>
      <c r="DC29" s="192" t="e">
        <f t="shared" si="185"/>
        <v>#VALUE!</v>
      </c>
      <c r="DD29" s="192" t="e">
        <f t="shared" si="185"/>
        <v>#VALUE!</v>
      </c>
      <c r="DE29" s="192" t="e">
        <f t="shared" si="185"/>
        <v>#VALUE!</v>
      </c>
      <c r="DF29" s="192" t="e">
        <f t="shared" si="185"/>
        <v>#VALUE!</v>
      </c>
      <c r="DG29" s="192" t="e">
        <f t="shared" si="185"/>
        <v>#VALUE!</v>
      </c>
      <c r="DH29" s="192" t="e">
        <f t="shared" si="185"/>
        <v>#VALUE!</v>
      </c>
      <c r="DI29" s="192" t="e">
        <f t="shared" si="185"/>
        <v>#VALUE!</v>
      </c>
      <c r="DJ29" s="192" t="e">
        <f t="shared" si="11"/>
        <v>#VALUE!</v>
      </c>
      <c r="DK29" s="192" t="e">
        <f t="shared" si="12"/>
        <v>#VALUE!</v>
      </c>
      <c r="DL29" s="192" t="e">
        <f t="shared" si="13"/>
        <v>#VALUE!</v>
      </c>
      <c r="DM29" s="192" t="e">
        <f t="shared" si="14"/>
        <v>#VALUE!</v>
      </c>
      <c r="DN29" s="192" t="e">
        <f t="shared" si="15"/>
        <v>#VALUE!</v>
      </c>
      <c r="DO29" s="192" t="e">
        <f t="shared" si="16"/>
        <v>#VALUE!</v>
      </c>
      <c r="DP29" s="192" t="e">
        <f t="shared" si="17"/>
        <v>#VALUE!</v>
      </c>
      <c r="DQ29" s="192" t="e">
        <f t="shared" si="18"/>
        <v>#VALUE!</v>
      </c>
      <c r="DR29" s="192" t="e">
        <f t="shared" si="19"/>
        <v>#VALUE!</v>
      </c>
      <c r="DS29" s="192" t="e">
        <f t="shared" si="20"/>
        <v>#VALUE!</v>
      </c>
      <c r="DT29" s="192" t="e">
        <f t="shared" si="21"/>
        <v>#VALUE!</v>
      </c>
      <c r="DU29" s="192" t="e">
        <f t="shared" si="22"/>
        <v>#VALUE!</v>
      </c>
      <c r="DV29" s="198" t="e">
        <f t="shared" si="23"/>
        <v>#VALUE!</v>
      </c>
      <c r="DW29" s="198" t="e">
        <f t="shared" si="24"/>
        <v>#DIV/0!</v>
      </c>
      <c r="DX29" s="198" t="e">
        <f t="shared" si="25"/>
        <v>#DIV/0!</v>
      </c>
      <c r="DY29" s="198" t="e">
        <f t="shared" si="26"/>
        <v>#VALUE!</v>
      </c>
      <c r="DZ29" s="198" t="e">
        <f t="shared" si="27"/>
        <v>#VALUE!</v>
      </c>
      <c r="EA29" s="198" t="e">
        <f t="shared" si="28"/>
        <v>#VALUE!</v>
      </c>
      <c r="EB29" s="198" t="e">
        <f t="shared" si="29"/>
        <v>#VALUE!</v>
      </c>
      <c r="EC29" s="198" t="e">
        <f t="shared" si="30"/>
        <v>#DIV/0!</v>
      </c>
      <c r="ED29" s="198" t="e">
        <f t="shared" si="31"/>
        <v>#VALUE!</v>
      </c>
      <c r="EE29" s="198" t="e">
        <f t="shared" si="32"/>
        <v>#VALUE!</v>
      </c>
      <c r="EF29" s="198" t="e">
        <f t="shared" ref="EF29:EO29" si="186">DV29/SUM($DV29:$EE29)</f>
        <v>#VALUE!</v>
      </c>
      <c r="EG29" s="198" t="e">
        <f t="shared" si="186"/>
        <v>#DIV/0!</v>
      </c>
      <c r="EH29" s="198" t="e">
        <f t="shared" si="186"/>
        <v>#DIV/0!</v>
      </c>
      <c r="EI29" s="198" t="e">
        <f t="shared" si="186"/>
        <v>#VALUE!</v>
      </c>
      <c r="EJ29" s="198" t="e">
        <f t="shared" si="186"/>
        <v>#VALUE!</v>
      </c>
      <c r="EK29" s="198" t="e">
        <f t="shared" si="186"/>
        <v>#VALUE!</v>
      </c>
      <c r="EL29" s="198" t="e">
        <f t="shared" si="186"/>
        <v>#VALUE!</v>
      </c>
      <c r="EM29" s="198" t="e">
        <f t="shared" si="186"/>
        <v>#DIV/0!</v>
      </c>
      <c r="EN29" s="198" t="e">
        <f t="shared" si="186"/>
        <v>#VALUE!</v>
      </c>
      <c r="EO29" s="198" t="e">
        <f t="shared" si="186"/>
        <v>#VALUE!</v>
      </c>
      <c r="EP29" s="511">
        <f t="shared" ref="EP29:EW29" si="187">EP28</f>
        <v>0.08</v>
      </c>
      <c r="EQ29" s="511">
        <f t="shared" si="187"/>
        <v>0.015</v>
      </c>
      <c r="ER29" s="511">
        <f t="shared" si="187"/>
        <v>0.015</v>
      </c>
      <c r="ES29" s="511">
        <f t="shared" si="187"/>
        <v>0.015</v>
      </c>
      <c r="ET29" s="511">
        <f t="shared" si="187"/>
        <v>0.015</v>
      </c>
      <c r="EU29" s="511">
        <f t="shared" si="187"/>
        <v>0.09</v>
      </c>
      <c r="EV29" s="511">
        <f t="shared" si="187"/>
        <v>0.09</v>
      </c>
      <c r="EW29" s="511">
        <f t="shared" si="187"/>
        <v>0.09</v>
      </c>
      <c r="EX29" s="420" t="str">
        <f>IF(_tag_month_day!AS25="","",_tag_month_day!AS25/100)</f>
        <v/>
      </c>
      <c r="EY29" s="420" t="str">
        <f>IF(_tag_month_day!AT25="","",_tag_month_day!AT25/100)</f>
        <v/>
      </c>
      <c r="EZ29" s="420" t="str">
        <f>IF(_tag_month_day!AU25="","",_tag_month_day!AU25/100)</f>
        <v/>
      </c>
      <c r="FA29" s="420" t="str">
        <f>IF(_tag_month_day!AV25="","",_tag_month_day!AV25/100)</f>
        <v/>
      </c>
      <c r="FB29" s="420" t="str">
        <f>IF(_tag_month_day!AW25="","",_tag_month_day!AW25/100)</f>
        <v/>
      </c>
      <c r="FC29" s="420" t="str">
        <f>IF(_tag_month_day!AX25="","",_tag_month_day!AX25/100)</f>
        <v/>
      </c>
      <c r="FD29" s="510">
        <f t="shared" si="58"/>
        <v>0.33</v>
      </c>
      <c r="FE29" s="510">
        <f t="shared" si="59"/>
        <v>0.19</v>
      </c>
      <c r="FF29" s="510">
        <f t="shared" si="60"/>
        <v>0.003</v>
      </c>
      <c r="FG29" s="510">
        <f t="shared" si="61"/>
        <v>0</v>
      </c>
      <c r="FH29" s="603">
        <f t="shared" si="62"/>
        <v>0.0001</v>
      </c>
      <c r="FI29" s="510">
        <f t="shared" ref="FI29:FR29" si="188">FI28</f>
        <v>0.41</v>
      </c>
      <c r="FJ29" s="510">
        <f t="shared" si="188"/>
        <v>0.11</v>
      </c>
      <c r="FK29" s="510">
        <f t="shared" si="188"/>
        <v>0.015</v>
      </c>
      <c r="FL29" s="510">
        <f t="shared" si="188"/>
        <v>0</v>
      </c>
      <c r="FM29" s="603">
        <f t="shared" si="188"/>
        <v>0.0001</v>
      </c>
      <c r="FN29" s="510" t="str">
        <f>IF(_tag_month_day!AY25="","",_tag_month_day!AY25/100)</f>
        <v/>
      </c>
      <c r="FO29" s="510" t="str">
        <f>IF(_tag_month_day!AZ25="","",_tag_month_day!AZ25/100)</f>
        <v/>
      </c>
      <c r="FP29" s="510" t="str">
        <f>IF(_tag_month_day!BA25="","",_tag_month_day!BA25/100)</f>
        <v/>
      </c>
      <c r="FQ29" s="510" t="str">
        <f>IF(_tag_month_day!BB25="","",_tag_month_day!BB25/100)</f>
        <v/>
      </c>
      <c r="FR29" s="603" t="str">
        <f>IF(_tag_month_day!BC25="","",_tag_month_day!BC25/100)</f>
        <v/>
      </c>
      <c r="FS29" s="510" t="str">
        <f>IF(_tag_month_day!BD25="","",_tag_month_day!BD25/100)</f>
        <v/>
      </c>
      <c r="FT29" s="510" t="str">
        <f>IF(_tag_month_day!BE25="","",_tag_month_day!BE25/100)</f>
        <v/>
      </c>
      <c r="FU29" s="510" t="str">
        <f>IF(_tag_month_day!BF25="","",_tag_month_day!BF25/100)</f>
        <v/>
      </c>
      <c r="FV29" s="510" t="str">
        <f>IF(_tag_month_day!BG25="","",_tag_month_day!BG25/100)</f>
        <v/>
      </c>
      <c r="FW29" s="603" t="str">
        <f>IF(_tag_month_day!BH25="","",_tag_month_day!BH25/100)</f>
        <v/>
      </c>
      <c r="FX29" s="510" t="str">
        <f>IF(_tag_month_day!BI25="","",_tag_month_day!BI25/100)</f>
        <v/>
      </c>
      <c r="FY29" s="510" t="str">
        <f>IF(_tag_month_day!BJ25="","",_tag_month_day!BJ25/100)</f>
        <v/>
      </c>
      <c r="FZ29" s="605" t="str">
        <f>IF(_tag_month_day!BK25="","",_tag_month_day!BK25/100)</f>
        <v/>
      </c>
      <c r="GA29" s="510" t="str">
        <f>IF(_tag_month_day!BL25="","",_tag_month_day!BL25/100)</f>
        <v/>
      </c>
      <c r="GB29" s="603" t="str">
        <f>IF(_tag_month_day!BM25="","",_tag_month_day!BM25/100)</f>
        <v/>
      </c>
      <c r="GC29" s="420" t="str">
        <f>IF(_tag_month_day!BN25="","",_tag_month_day!BN25/100)</f>
        <v/>
      </c>
      <c r="GD29" s="420" t="str">
        <f>IF(_tag_month_day!BO25="","",_tag_month_day!BO25/100)</f>
        <v/>
      </c>
      <c r="GE29" s="420" t="str">
        <f>IF(_tag_month_day!BP25="","",_tag_month_day!BP25/100)</f>
        <v/>
      </c>
      <c r="GF29" s="420" t="str">
        <f>IF(_tag_month_day!BQ25="","",_tag_month_day!BQ25/100)</f>
        <v/>
      </c>
      <c r="GG29" s="420" t="str">
        <f>IF(_tag_month_day!BR25="","",_tag_month_day!BR25/100)</f>
        <v/>
      </c>
      <c r="GH29" s="420" t="str">
        <f>IF(_tag_month_day!BS25="","",_tag_month_day!BS25/100)</f>
        <v/>
      </c>
      <c r="GI29" s="603" t="str">
        <f>IF(_tag_month_day!BT25="","",_tag_month_day!BT25/100)</f>
        <v/>
      </c>
      <c r="GJ29" s="612" t="str">
        <f>IF(_tag_month_day!BU25="","",_tag_month_day!BU25/100)</f>
        <v/>
      </c>
      <c r="GK29" s="620" t="str">
        <f>IF(_tag_month_day!BV25="",IF(_rlcf_month_day!A$2="","",_rlcf_month_day!A$2/100),_tag_month_day!BV25/100)</f>
        <v/>
      </c>
      <c r="GL29" s="620" t="str">
        <f>IF(_tag_month_day!BW25="",IF(_rlcf_month_day!B$2="","",_rlcf_month_day!B$2/100),_tag_month_day!BW25/100)</f>
        <v/>
      </c>
      <c r="GM29" s="621" t="str">
        <f>IF(_tag_month_day!BX25="",IF(_rlcf_month_day!C$2="","",_rlcf_month_day!C$2/100),_tag_month_day!BX25/100)</f>
        <v/>
      </c>
      <c r="GN29" s="620" t="str">
        <f>IF(_tag_month_day!BV25="",IF(_rlcf_month_day!A$2="","",_rlcf_month_day!A$2/100),_tag_month_day!BV25/100)</f>
        <v/>
      </c>
      <c r="GO29" s="620" t="str">
        <f>IF(_tag_month_day!BW25="",IF(_rlcf_month_day!B$2="","",_rlcf_month_day!B$2/100),_tag_month_day!BW25/100)</f>
        <v/>
      </c>
      <c r="GP29" s="620" t="str">
        <f>IF(_tag_month_day!CD25="",IF(_rlcf_month_day!E$2="","",_rlcf_month_day!E$2/100),_tag_month_day!CD25/100)</f>
        <v/>
      </c>
      <c r="GQ29" s="620" t="str">
        <f>IF(_tag_month_day!CE25="",IF(_rlcf_month_day!F$2="","",_rlcf_month_day!F$2/100),_tag_month_day!CE25/100)</f>
        <v/>
      </c>
      <c r="GR29" s="621" t="str">
        <f>IF(_tag_month_day!CF25="",IF(_rlcf_month_day!G$2="","",_rlcf_month_day!G$2/100),_tag_month_day!CF25/100)</f>
        <v/>
      </c>
      <c r="GS29" s="626">
        <f t="shared" ref="GS29:HH29" si="189">GS28</f>
        <v>0.953</v>
      </c>
      <c r="GT29" s="626">
        <f t="shared" si="189"/>
        <v>0.55</v>
      </c>
      <c r="GU29" s="626">
        <f t="shared" si="189"/>
        <v>0.55</v>
      </c>
      <c r="GV29" s="626">
        <f t="shared" si="189"/>
        <v>0.55</v>
      </c>
      <c r="GW29" s="626">
        <f t="shared" si="189"/>
        <v>0.5</v>
      </c>
      <c r="GX29" s="626">
        <f t="shared" si="189"/>
        <v>0.935</v>
      </c>
      <c r="GY29" s="626">
        <f t="shared" si="189"/>
        <v>0.15</v>
      </c>
      <c r="GZ29" s="626">
        <f t="shared" si="189"/>
        <v>1</v>
      </c>
      <c r="HA29" s="632">
        <f t="shared" si="189"/>
        <v>0.047</v>
      </c>
      <c r="HB29" s="632">
        <f t="shared" si="189"/>
        <v>0.45</v>
      </c>
      <c r="HC29" s="632">
        <f t="shared" si="189"/>
        <v>0.45</v>
      </c>
      <c r="HD29" s="632">
        <f t="shared" si="189"/>
        <v>0.45</v>
      </c>
      <c r="HE29" s="632">
        <f t="shared" si="189"/>
        <v>0.5</v>
      </c>
      <c r="HF29" s="632">
        <f t="shared" si="189"/>
        <v>0.065</v>
      </c>
      <c r="HG29" s="632">
        <f t="shared" si="189"/>
        <v>0.85</v>
      </c>
      <c r="HH29" s="632">
        <f t="shared" si="189"/>
        <v>0</v>
      </c>
      <c r="HI29" s="68">
        <f t="shared" si="34"/>
        <v>0</v>
      </c>
      <c r="HJ29" s="68" t="e">
        <f t="shared" si="64"/>
        <v>#VALUE!</v>
      </c>
      <c r="HK29" s="202">
        <f t="shared" si="65"/>
        <v>0.85</v>
      </c>
      <c r="HL29" s="464">
        <f t="shared" si="66"/>
        <v>550000</v>
      </c>
      <c r="HM29" s="464">
        <f t="shared" si="67"/>
        <v>480000</v>
      </c>
      <c r="HN29" s="192" t="e">
        <f t="shared" si="35"/>
        <v>#VALUE!</v>
      </c>
      <c r="HO29" s="192" t="e">
        <f>HN29*HK29*$HO$2/HL29*1000000</f>
        <v>#VALUE!</v>
      </c>
      <c r="HP29" s="192" t="e">
        <f>HN29*HK29*$HP$2/HM29*1000000</f>
        <v>#VALUE!</v>
      </c>
    </row>
    <row r="30" customFormat="1" spans="1:224">
      <c r="A30" s="381">
        <v>25</v>
      </c>
      <c r="B30" s="54">
        <f ca="1" t="shared" si="68"/>
        <v>43618</v>
      </c>
      <c r="C30" s="57">
        <f t="shared" si="69"/>
        <v>0.0416666666666667</v>
      </c>
      <c r="D30" s="68" t="str">
        <f ca="1" t="shared" si="36"/>
        <v>夜班</v>
      </c>
      <c r="E30" s="68" t="str">
        <f ca="1" t="shared" si="37"/>
        <v>甲</v>
      </c>
      <c r="F30" s="68">
        <f ca="1">SUMPRODUCT((成本日报!$A$3:$A$95=计划!B30)*(成本日报!$B$3:$B$95=计划!$D30),成本日报!$C$3:$C$95)</f>
        <v>1</v>
      </c>
      <c r="G30" s="382">
        <f ca="1" t="shared" si="70"/>
        <v>43617.9999999999</v>
      </c>
      <c r="H30" s="382">
        <f ca="1" t="shared" si="38"/>
        <v>43618.0069444444</v>
      </c>
      <c r="I30" s="382">
        <f ca="1" t="shared" si="39"/>
        <v>43618.0124999999</v>
      </c>
      <c r="J30" s="382">
        <f ca="1" t="shared" si="40"/>
        <v>43618.0416666666</v>
      </c>
      <c r="K30" s="382">
        <f ca="1" t="shared" si="41"/>
        <v>43618.1041666666</v>
      </c>
      <c r="L30" s="382">
        <f ca="1" t="shared" si="42"/>
        <v>43618.1249999999</v>
      </c>
      <c r="M30" s="398" t="str">
        <f>IF(_tag_month_day!A26="","",_tag_month_day!A26)</f>
        <v/>
      </c>
      <c r="N30" s="398" t="str">
        <f>IF(_tag_month_day!B26="","",_tag_month_day!B26)</f>
        <v/>
      </c>
      <c r="O30" s="399" t="e">
        <f t="shared" si="43"/>
        <v>#VALUE!</v>
      </c>
      <c r="P30" s="398" t="str">
        <f>IF(_tag_month_day!C26="","",_tag_month_day!C26)</f>
        <v/>
      </c>
      <c r="Q30" s="398" t="str">
        <f>IF(_tag_month_day!D26="","",_tag_month_day!D26)</f>
        <v/>
      </c>
      <c r="R30" s="416">
        <f>IF(_tag_month_day!CB26="",R29,_tag_month_day!CB26/100)</f>
        <v>0.07</v>
      </c>
      <c r="S30" s="417" t="str">
        <f>IF(_tag_month_day!E26="","",_tag_month_day!E26)</f>
        <v/>
      </c>
      <c r="T30" s="417" t="str">
        <f>IF(_tag_month_day!F26="","",_tag_month_day!F26)</f>
        <v/>
      </c>
      <c r="U30" s="418" t="e">
        <f t="shared" si="0"/>
        <v>#VALUE!</v>
      </c>
      <c r="V30" s="53" t="e">
        <f t="shared" si="1"/>
        <v>#VALUE!</v>
      </c>
      <c r="W30" s="419" t="str">
        <f>IF(_jhy_month_day!A26="","",_jhy_month_day!A26)</f>
        <v/>
      </c>
      <c r="X30" s="420" t="str">
        <f>IF(_jhy_month_day!B26="","",_jhy_month_day!B26/100)</f>
        <v/>
      </c>
      <c r="Y30" s="420" t="str">
        <f>IF(_jhy_month_day!C26="","",_jhy_month_day!C26/100)</f>
        <v/>
      </c>
      <c r="Z30" s="439">
        <f t="shared" si="87"/>
        <v>7</v>
      </c>
      <c r="AA30" s="440" t="str">
        <f>IF(_tag_month_day!G26="","",_tag_month_day!G26/100)</f>
        <v/>
      </c>
      <c r="AB30" s="440" t="str">
        <f>IF(_tag_month_day!H26="","",_tag_month_day!H26/100)</f>
        <v/>
      </c>
      <c r="AC30" s="193">
        <f t="shared" si="44"/>
        <v>1.59963432013121</v>
      </c>
      <c r="AD30" s="441" t="str">
        <f t="shared" si="45"/>
        <v/>
      </c>
      <c r="AE30" s="442" t="str">
        <f t="shared" si="46"/>
        <v/>
      </c>
      <c r="AF30" s="443">
        <v>1</v>
      </c>
      <c r="AG30" s="68" t="str">
        <f>IF(_duihao_month_day!A26="","",_duihao_month_day!A26)</f>
        <v/>
      </c>
      <c r="AH30" s="463">
        <f>IF(_gyk_month_day!B26="",AH29,_gyk_month_day!B26)</f>
        <v>820</v>
      </c>
      <c r="AI30" s="464" t="e">
        <f t="shared" si="71"/>
        <v>#VALUE!</v>
      </c>
      <c r="AJ30" s="102" t="str">
        <f>IF(_tag_month_day!I26="","",_tag_month_day!I26)</f>
        <v/>
      </c>
      <c r="AK30" s="465" t="str">
        <f>IF(_tzyy_month_day!A26="","",_tzyy_month_day!A26)</f>
        <v/>
      </c>
      <c r="AL30" s="465" t="str">
        <f>IF(_tzyy_month_day!B26="","",_tzyy_month_day!B26)</f>
        <v/>
      </c>
      <c r="AM30" s="465" t="str">
        <f>IF(_tzyy_month_day!C26="","",_tzyy_month_day!C26)</f>
        <v/>
      </c>
      <c r="AN30" s="466" t="str">
        <f>IF(_tag_month_day!CG26="","",_tag_month_day!CG26)</f>
        <v/>
      </c>
      <c r="AO30" s="466" t="str">
        <f>IF(_tag_month_day!CH26="","",_tag_month_day!CH26)</f>
        <v/>
      </c>
      <c r="AP30" s="486" t="e">
        <f t="shared" si="47"/>
        <v>#VALUE!</v>
      </c>
      <c r="AQ30" s="487" t="str">
        <f>IF(_tag_month_day!J26="","",_tag_month_day!J26/100)</f>
        <v/>
      </c>
      <c r="AR30" s="488">
        <f t="shared" si="48"/>
        <v>1.3</v>
      </c>
      <c r="AS30" s="489" t="e">
        <f t="shared" si="2"/>
        <v>#VALUE!</v>
      </c>
      <c r="AT30" s="489">
        <f t="shared" si="49"/>
        <v>0</v>
      </c>
      <c r="AU30" s="490" t="str">
        <f>IF(_tag_month_day!K26="","",_tag_month_day!K26)</f>
        <v/>
      </c>
      <c r="AV30" s="491" t="str">
        <f>IF(_tag_month_day!L26="","",_tag_month_day!L26/100)</f>
        <v/>
      </c>
      <c r="AW30" s="420">
        <f t="shared" si="179"/>
        <v>0</v>
      </c>
      <c r="AX30" s="420">
        <f t="shared" si="50"/>
        <v>0</v>
      </c>
      <c r="AY30" s="420" t="str">
        <f>IF(_tag_month_day!M26="","",_tag_month_day!M26/100)</f>
        <v/>
      </c>
      <c r="AZ30" s="420" t="str">
        <f>IF(_tag_month_day!N26="","",_tag_month_day!N26/100)</f>
        <v/>
      </c>
      <c r="BA30" s="420" t="str">
        <f>IF(_tag_month_day!O26="","",_tag_month_day!O26/100)</f>
        <v/>
      </c>
      <c r="BB30" s="496" t="str">
        <f>IF(_tag_month_day!P26="","",_tag_month_day!P26/100)</f>
        <v/>
      </c>
      <c r="BC30" s="496">
        <f t="shared" si="51"/>
        <v>0</v>
      </c>
      <c r="BD30" s="496" t="str">
        <f>IF(_tag_month_day!Q26="","",_tag_month_day!Q26/100)</f>
        <v/>
      </c>
      <c r="BE30" s="510" t="str">
        <f>IF(_tag_month_day!R26="","",_tag_month_day!R26/100)</f>
        <v/>
      </c>
      <c r="BF30" s="413" t="str">
        <f>IF(_tag_month_day!CC26="","",_tag_month_day!CC26/100)</f>
        <v/>
      </c>
      <c r="BG30" s="511" t="e">
        <f t="shared" si="3"/>
        <v>#VALUE!</v>
      </c>
      <c r="BH30" s="198">
        <f t="shared" si="4"/>
        <v>0</v>
      </c>
      <c r="BI30" s="512" t="e">
        <f>IF(CX30=0,BI29,(DK30*查询!$R$5+DL30*查询!$Q$5+DM30*查询!$N$5+DN30*查询!$O$5+DO30*查询!$P$5)*AF30/CX30)</f>
        <v>#VALUE!</v>
      </c>
      <c r="BJ30" s="512" t="e">
        <f>IF(CX30=0,BJ29,(DP30*查询!$S$5+DQ30*查询!$T$5+DR30*查询!$U$5)*AF30/CX30)</f>
        <v>#VALUE!</v>
      </c>
      <c r="BK30" s="512">
        <f t="shared" si="52"/>
        <v>1</v>
      </c>
      <c r="BL30" s="513" t="str">
        <f>IF(_cfyc_month_day!A26="","",_cfyc_month_day!A26)</f>
        <v/>
      </c>
      <c r="BM30" s="513" t="str">
        <f>IF(_cfyc_month_day!B26="","",_cfyc_month_day!B26)</f>
        <v/>
      </c>
      <c r="BN30" s="513" t="str">
        <f>IF(_cfyc_month_day!C26="","",_cfyc_month_day!C26)</f>
        <v/>
      </c>
      <c r="BO30" s="522" t="str">
        <f>IF(_cfyc_month_day!D26="","",_cfyc_month_day!D26)</f>
        <v/>
      </c>
      <c r="BP30" s="522" t="str">
        <f>IF(_cfyc_month_day!E26="","",_cfyc_month_day!E26)</f>
        <v/>
      </c>
      <c r="BQ30" s="522" t="str">
        <f>IF(_cfyc_month_day!F26="","",_cfyc_month_day!F26)</f>
        <v/>
      </c>
      <c r="BR30" s="513" t="str">
        <f>IF(_tag_month_day!T26="","",_tag_month_day!T26)</f>
        <v/>
      </c>
      <c r="BS30" s="513" t="str">
        <f>IF(_tag_month_day!U26="","",_tag_month_day!U26)</f>
        <v/>
      </c>
      <c r="BT30" s="523" t="str">
        <f t="shared" si="53"/>
        <v/>
      </c>
      <c r="BU30" s="223" t="str">
        <f>IF(_tag_month_day!V26="","",_tag_month_day!V26)</f>
        <v/>
      </c>
      <c r="BV30" s="206" t="str">
        <f>IF(_tag_month_day!W26="","",_tag_month_day!W26)</f>
        <v/>
      </c>
      <c r="BW30" s="540" t="str">
        <f>IF(_tag_month_day!X26="","",_tag_month_day!X26)</f>
        <v/>
      </c>
      <c r="BX30" s="540" t="str">
        <f>IF(_tag_month_day!Y26="","",_tag_month_day!Y26)</f>
        <v/>
      </c>
      <c r="BY30" s="541">
        <f ca="1" t="shared" si="54"/>
        <v>43618.1249999999</v>
      </c>
      <c r="BZ30" s="542"/>
      <c r="CA30" s="543" t="str">
        <f>IF(_jhy2_month_day!A26="","",_jhy2_month_day!A26)</f>
        <v/>
      </c>
      <c r="CB30" s="464" t="str">
        <f>IF(_jhy2_month_day!B26="","",_jhy2_month_day!B26)</f>
        <v/>
      </c>
      <c r="CC30" s="464" t="str">
        <f>IF(_jhy2_month_day!C26="","",_jhy2_month_day!C26)</f>
        <v/>
      </c>
      <c r="CD30" s="464" t="str">
        <f>IF(_jhy2_month_day!D26="","",_jhy2_month_day!D26)</f>
        <v/>
      </c>
      <c r="CE30" s="464" t="str">
        <f>IF(_jhy2_month_day!E26="","",_jhy2_month_day!E26)</f>
        <v/>
      </c>
      <c r="CF30" s="464" t="str">
        <f>IF(_jhy2_month_day!F26="","",_jhy2_month_day!F26)</f>
        <v/>
      </c>
      <c r="CG30" s="464" t="str">
        <f>IF(_jhy2_month_day!G26="","",_jhy2_month_day!G26)</f>
        <v/>
      </c>
      <c r="CH30" s="464" t="str">
        <f>IF(_jhy2_month_day!H26="","",_jhy2_month_day!H26)</f>
        <v/>
      </c>
      <c r="CI30" s="464" t="str">
        <f>IF(_jhy2_month_day!I26="","",_jhy2_month_day!I26)</f>
        <v/>
      </c>
      <c r="CJ30" s="464" t="str">
        <f>IF(_jhy2_month_day!J26="","",_jhy2_month_day!J26)</f>
        <v/>
      </c>
      <c r="CK30" s="464" t="str">
        <f>IF(_jhy2_month_day!K26="","",_jhy2_month_day!K26)</f>
        <v/>
      </c>
      <c r="CL30" s="562" t="str">
        <f>IF(_jhy2_month_day!L26="","",_jhy2_month_day!L26)</f>
        <v/>
      </c>
      <c r="CM30" s="562" t="str">
        <f>IF(_jhy2_month_day!M26="","",_jhy2_month_day!M26)</f>
        <v/>
      </c>
      <c r="CN30" s="562" t="str">
        <f>IF(_jhy2_month_day!N26="","",_jhy2_month_day!N26)</f>
        <v/>
      </c>
      <c r="CO30" s="562" t="str">
        <f>IF(_jhy2_month_day!O26="","",_jhy2_month_day!O26)</f>
        <v/>
      </c>
      <c r="CP30" s="562" t="str">
        <f>IF(_jhy2_month_day!P26="","",_jhy2_month_day!P26)</f>
        <v/>
      </c>
      <c r="CQ30" s="562" t="str">
        <f>IF(_jhy2_month_day!Q26="","",_jhy2_month_day!Q26)</f>
        <v/>
      </c>
      <c r="CR30" s="563" t="str">
        <f>IF(_jhy2_month_day!R26="","",_jhy2_month_day!R26)</f>
        <v/>
      </c>
      <c r="CS30" s="576" t="str">
        <f>IF(_jhy2_month_day!S26="","",_jhy2_month_day!S26)</f>
        <v/>
      </c>
      <c r="CT30" s="562" t="str">
        <f>IF(_jhy2_month_day!T26="","",_jhy2_month_day!T26)</f>
        <v/>
      </c>
      <c r="CU30" s="577" t="e">
        <f t="shared" si="5"/>
        <v>#VALUE!</v>
      </c>
      <c r="CV30" s="198" t="e">
        <f t="shared" si="6"/>
        <v>#VALUE!</v>
      </c>
      <c r="CW30" s="192" t="e">
        <f t="shared" si="7"/>
        <v>#VALUE!</v>
      </c>
      <c r="CX30" s="192" t="e">
        <f t="shared" si="8"/>
        <v>#VALUE!</v>
      </c>
      <c r="CY30" s="202" t="e">
        <f t="shared" si="9"/>
        <v>#VALUE!</v>
      </c>
      <c r="CZ30" s="192" t="e">
        <f t="shared" ref="CZ30:DI30" si="190">$AJ30*EF30</f>
        <v>#VALUE!</v>
      </c>
      <c r="DA30" s="192" t="e">
        <f t="shared" si="190"/>
        <v>#VALUE!</v>
      </c>
      <c r="DB30" s="192" t="e">
        <f t="shared" si="190"/>
        <v>#VALUE!</v>
      </c>
      <c r="DC30" s="192" t="e">
        <f t="shared" si="190"/>
        <v>#VALUE!</v>
      </c>
      <c r="DD30" s="192" t="e">
        <f t="shared" si="190"/>
        <v>#VALUE!</v>
      </c>
      <c r="DE30" s="192" t="e">
        <f t="shared" si="190"/>
        <v>#VALUE!</v>
      </c>
      <c r="DF30" s="192" t="e">
        <f t="shared" si="190"/>
        <v>#VALUE!</v>
      </c>
      <c r="DG30" s="192" t="e">
        <f t="shared" si="190"/>
        <v>#VALUE!</v>
      </c>
      <c r="DH30" s="192" t="e">
        <f t="shared" si="190"/>
        <v>#VALUE!</v>
      </c>
      <c r="DI30" s="192" t="e">
        <f t="shared" si="190"/>
        <v>#VALUE!</v>
      </c>
      <c r="DJ30" s="192" t="e">
        <f t="shared" si="11"/>
        <v>#VALUE!</v>
      </c>
      <c r="DK30" s="192" t="e">
        <f t="shared" si="12"/>
        <v>#VALUE!</v>
      </c>
      <c r="DL30" s="192" t="e">
        <f t="shared" si="13"/>
        <v>#VALUE!</v>
      </c>
      <c r="DM30" s="192" t="e">
        <f t="shared" si="14"/>
        <v>#VALUE!</v>
      </c>
      <c r="DN30" s="192" t="e">
        <f t="shared" si="15"/>
        <v>#VALUE!</v>
      </c>
      <c r="DO30" s="192" t="e">
        <f t="shared" si="16"/>
        <v>#VALUE!</v>
      </c>
      <c r="DP30" s="192" t="e">
        <f t="shared" si="17"/>
        <v>#VALUE!</v>
      </c>
      <c r="DQ30" s="192" t="e">
        <f t="shared" si="18"/>
        <v>#VALUE!</v>
      </c>
      <c r="DR30" s="192" t="e">
        <f t="shared" si="19"/>
        <v>#VALUE!</v>
      </c>
      <c r="DS30" s="192" t="e">
        <f t="shared" si="20"/>
        <v>#VALUE!</v>
      </c>
      <c r="DT30" s="192" t="e">
        <f t="shared" si="21"/>
        <v>#VALUE!</v>
      </c>
      <c r="DU30" s="192" t="e">
        <f t="shared" si="22"/>
        <v>#VALUE!</v>
      </c>
      <c r="DV30" s="198" t="e">
        <f t="shared" si="23"/>
        <v>#VALUE!</v>
      </c>
      <c r="DW30" s="198" t="e">
        <f t="shared" si="24"/>
        <v>#DIV/0!</v>
      </c>
      <c r="DX30" s="198" t="e">
        <f t="shared" si="25"/>
        <v>#DIV/0!</v>
      </c>
      <c r="DY30" s="198" t="e">
        <f t="shared" si="26"/>
        <v>#VALUE!</v>
      </c>
      <c r="DZ30" s="198" t="e">
        <f t="shared" si="27"/>
        <v>#VALUE!</v>
      </c>
      <c r="EA30" s="198" t="e">
        <f t="shared" si="28"/>
        <v>#VALUE!</v>
      </c>
      <c r="EB30" s="198" t="e">
        <f t="shared" si="29"/>
        <v>#VALUE!</v>
      </c>
      <c r="EC30" s="198" t="e">
        <f t="shared" si="30"/>
        <v>#DIV/0!</v>
      </c>
      <c r="ED30" s="198" t="e">
        <f t="shared" si="31"/>
        <v>#VALUE!</v>
      </c>
      <c r="EE30" s="198" t="e">
        <f t="shared" si="32"/>
        <v>#VALUE!</v>
      </c>
      <c r="EF30" s="198" t="e">
        <f t="shared" ref="EF30:EO30" si="191">DV30/SUM($DV30:$EE30)</f>
        <v>#VALUE!</v>
      </c>
      <c r="EG30" s="198" t="e">
        <f t="shared" si="191"/>
        <v>#DIV/0!</v>
      </c>
      <c r="EH30" s="198" t="e">
        <f t="shared" si="191"/>
        <v>#DIV/0!</v>
      </c>
      <c r="EI30" s="198" t="e">
        <f t="shared" si="191"/>
        <v>#VALUE!</v>
      </c>
      <c r="EJ30" s="198" t="e">
        <f t="shared" si="191"/>
        <v>#VALUE!</v>
      </c>
      <c r="EK30" s="198" t="e">
        <f t="shared" si="191"/>
        <v>#VALUE!</v>
      </c>
      <c r="EL30" s="198" t="e">
        <f t="shared" si="191"/>
        <v>#VALUE!</v>
      </c>
      <c r="EM30" s="198" t="e">
        <f t="shared" si="191"/>
        <v>#DIV/0!</v>
      </c>
      <c r="EN30" s="198" t="e">
        <f t="shared" si="191"/>
        <v>#VALUE!</v>
      </c>
      <c r="EO30" s="198" t="e">
        <f t="shared" si="191"/>
        <v>#VALUE!</v>
      </c>
      <c r="EP30" s="511">
        <f t="shared" ref="EP30:EW30" si="192">EP29</f>
        <v>0.08</v>
      </c>
      <c r="EQ30" s="511">
        <f t="shared" si="192"/>
        <v>0.015</v>
      </c>
      <c r="ER30" s="511">
        <f t="shared" si="192"/>
        <v>0.015</v>
      </c>
      <c r="ES30" s="511">
        <f t="shared" si="192"/>
        <v>0.015</v>
      </c>
      <c r="ET30" s="511">
        <f t="shared" si="192"/>
        <v>0.015</v>
      </c>
      <c r="EU30" s="511">
        <f t="shared" si="192"/>
        <v>0.09</v>
      </c>
      <c r="EV30" s="511">
        <f t="shared" si="192"/>
        <v>0.09</v>
      </c>
      <c r="EW30" s="511">
        <f t="shared" si="192"/>
        <v>0.09</v>
      </c>
      <c r="EX30" s="420" t="str">
        <f>IF(_tag_month_day!AS26="","",_tag_month_day!AS26/100)</f>
        <v/>
      </c>
      <c r="EY30" s="420" t="str">
        <f>IF(_tag_month_day!AT26="","",_tag_month_day!AT26/100)</f>
        <v/>
      </c>
      <c r="EZ30" s="420" t="str">
        <f>IF(_tag_month_day!AU26="","",_tag_month_day!AU26/100)</f>
        <v/>
      </c>
      <c r="FA30" s="420" t="str">
        <f>IF(_tag_month_day!AV26="","",_tag_month_day!AV26/100)</f>
        <v/>
      </c>
      <c r="FB30" s="420" t="str">
        <f>IF(_tag_month_day!AW26="","",_tag_month_day!AW26/100)</f>
        <v/>
      </c>
      <c r="FC30" s="420" t="str">
        <f>IF(_tag_month_day!AX26="","",_tag_month_day!AX26/100)</f>
        <v/>
      </c>
      <c r="FD30" s="510">
        <f t="shared" si="58"/>
        <v>0.33</v>
      </c>
      <c r="FE30" s="510">
        <f t="shared" si="59"/>
        <v>0.19</v>
      </c>
      <c r="FF30" s="510">
        <f t="shared" si="60"/>
        <v>0.003</v>
      </c>
      <c r="FG30" s="510">
        <f t="shared" si="61"/>
        <v>0</v>
      </c>
      <c r="FH30" s="603">
        <f t="shared" si="62"/>
        <v>0.0001</v>
      </c>
      <c r="FI30" s="510">
        <f t="shared" ref="FI30:FR30" si="193">FI29</f>
        <v>0.41</v>
      </c>
      <c r="FJ30" s="510">
        <f t="shared" si="193"/>
        <v>0.11</v>
      </c>
      <c r="FK30" s="510">
        <f t="shared" si="193"/>
        <v>0.015</v>
      </c>
      <c r="FL30" s="510">
        <f t="shared" si="193"/>
        <v>0</v>
      </c>
      <c r="FM30" s="603">
        <f t="shared" si="193"/>
        <v>0.0001</v>
      </c>
      <c r="FN30" s="510" t="str">
        <f>IF(_tag_month_day!AY26="","",_tag_month_day!AY26/100)</f>
        <v/>
      </c>
      <c r="FO30" s="510" t="str">
        <f>IF(_tag_month_day!AZ26="","",_tag_month_day!AZ26/100)</f>
        <v/>
      </c>
      <c r="FP30" s="510" t="str">
        <f>IF(_tag_month_day!BA26="","",_tag_month_day!BA26/100)</f>
        <v/>
      </c>
      <c r="FQ30" s="510" t="str">
        <f>IF(_tag_month_day!BB26="","",_tag_month_day!BB26/100)</f>
        <v/>
      </c>
      <c r="FR30" s="603" t="str">
        <f>IF(_tag_month_day!BC26="","",_tag_month_day!BC26/100)</f>
        <v/>
      </c>
      <c r="FS30" s="510" t="str">
        <f>IF(_tag_month_day!BD26="","",_tag_month_day!BD26/100)</f>
        <v/>
      </c>
      <c r="FT30" s="510" t="str">
        <f>IF(_tag_month_day!BE26="","",_tag_month_day!BE26/100)</f>
        <v/>
      </c>
      <c r="FU30" s="510" t="str">
        <f>IF(_tag_month_day!BF26="","",_tag_month_day!BF26/100)</f>
        <v/>
      </c>
      <c r="FV30" s="510" t="str">
        <f>IF(_tag_month_day!BG26="","",_tag_month_day!BG26/100)</f>
        <v/>
      </c>
      <c r="FW30" s="603" t="str">
        <f>IF(_tag_month_day!BH26="","",_tag_month_day!BH26/100)</f>
        <v/>
      </c>
      <c r="FX30" s="510" t="str">
        <f>IF(_tag_month_day!BI26="","",_tag_month_day!BI26/100)</f>
        <v/>
      </c>
      <c r="FY30" s="510" t="str">
        <f>IF(_tag_month_day!BJ26="","",_tag_month_day!BJ26/100)</f>
        <v/>
      </c>
      <c r="FZ30" s="605" t="str">
        <f>IF(_tag_month_day!BK26="","",_tag_month_day!BK26/100)</f>
        <v/>
      </c>
      <c r="GA30" s="510" t="str">
        <f>IF(_tag_month_day!BL26="","",_tag_month_day!BL26/100)</f>
        <v/>
      </c>
      <c r="GB30" s="603" t="str">
        <f>IF(_tag_month_day!BM26="","",_tag_month_day!BM26/100)</f>
        <v/>
      </c>
      <c r="GC30" s="420" t="str">
        <f>IF(_tag_month_day!BN26="","",_tag_month_day!BN26/100)</f>
        <v/>
      </c>
      <c r="GD30" s="420" t="str">
        <f>IF(_tag_month_day!BO26="","",_tag_month_day!BO26/100)</f>
        <v/>
      </c>
      <c r="GE30" s="420" t="str">
        <f>IF(_tag_month_day!BP26="","",_tag_month_day!BP26/100)</f>
        <v/>
      </c>
      <c r="GF30" s="420" t="str">
        <f>IF(_tag_month_day!BQ26="","",_tag_month_day!BQ26/100)</f>
        <v/>
      </c>
      <c r="GG30" s="420" t="str">
        <f>IF(_tag_month_day!BR26="","",_tag_month_day!BR26/100)</f>
        <v/>
      </c>
      <c r="GH30" s="420" t="str">
        <f>IF(_tag_month_day!BS26="","",_tag_month_day!BS26/100)</f>
        <v/>
      </c>
      <c r="GI30" s="603" t="str">
        <f>IF(_tag_month_day!BT26="","",_tag_month_day!BT26/100)</f>
        <v/>
      </c>
      <c r="GJ30" s="612" t="str">
        <f>IF(_tag_month_day!BU26="","",_tag_month_day!BU26/100)</f>
        <v/>
      </c>
      <c r="GK30" s="620" t="str">
        <f>IF(_tag_month_day!BV26="",IF(_rlcf_month_day!A$2="","",_rlcf_month_day!A$2/100),_tag_month_day!BV26/100)</f>
        <v/>
      </c>
      <c r="GL30" s="620" t="str">
        <f>IF(_tag_month_day!BW26="",IF(_rlcf_month_day!B$2="","",_rlcf_month_day!B$2/100),_tag_month_day!BW26/100)</f>
        <v/>
      </c>
      <c r="GM30" s="621" t="str">
        <f>IF(_tag_month_day!BX26="",IF(_rlcf_month_day!C$2="","",_rlcf_month_day!C$2/100),_tag_month_day!BX26/100)</f>
        <v/>
      </c>
      <c r="GN30" s="620" t="str">
        <f>IF(_tag_month_day!BV26="",IF(_rlcf_month_day!A$2="","",_rlcf_month_day!A$2/100),_tag_month_day!BV26/100)</f>
        <v/>
      </c>
      <c r="GO30" s="620" t="str">
        <f>IF(_tag_month_day!BW26="",IF(_rlcf_month_day!B$2="","",_rlcf_month_day!B$2/100),_tag_month_day!BW26/100)</f>
        <v/>
      </c>
      <c r="GP30" s="620" t="str">
        <f>IF(_tag_month_day!CD26="",IF(_rlcf_month_day!E$2="","",_rlcf_month_day!E$2/100),_tag_month_day!CD26/100)</f>
        <v/>
      </c>
      <c r="GQ30" s="620" t="str">
        <f>IF(_tag_month_day!CE26="",IF(_rlcf_month_day!F$2="","",_rlcf_month_day!F$2/100),_tag_month_day!CE26/100)</f>
        <v/>
      </c>
      <c r="GR30" s="621" t="str">
        <f>IF(_tag_month_day!CF26="",IF(_rlcf_month_day!G$2="","",_rlcf_month_day!G$2/100),_tag_month_day!CF26/100)</f>
        <v/>
      </c>
      <c r="GS30" s="626">
        <f t="shared" ref="GS30:HH30" si="194">GS29</f>
        <v>0.953</v>
      </c>
      <c r="GT30" s="626">
        <f t="shared" si="194"/>
        <v>0.55</v>
      </c>
      <c r="GU30" s="626">
        <f t="shared" si="194"/>
        <v>0.55</v>
      </c>
      <c r="GV30" s="626">
        <f t="shared" si="194"/>
        <v>0.55</v>
      </c>
      <c r="GW30" s="626">
        <f t="shared" si="194"/>
        <v>0.5</v>
      </c>
      <c r="GX30" s="626">
        <f t="shared" si="194"/>
        <v>0.935</v>
      </c>
      <c r="GY30" s="626">
        <f t="shared" si="194"/>
        <v>0.15</v>
      </c>
      <c r="GZ30" s="626">
        <f t="shared" si="194"/>
        <v>1</v>
      </c>
      <c r="HA30" s="632">
        <f t="shared" si="194"/>
        <v>0.047</v>
      </c>
      <c r="HB30" s="632">
        <f t="shared" si="194"/>
        <v>0.45</v>
      </c>
      <c r="HC30" s="632">
        <f t="shared" si="194"/>
        <v>0.45</v>
      </c>
      <c r="HD30" s="632">
        <f t="shared" si="194"/>
        <v>0.45</v>
      </c>
      <c r="HE30" s="632">
        <f t="shared" si="194"/>
        <v>0.5</v>
      </c>
      <c r="HF30" s="632">
        <f t="shared" si="194"/>
        <v>0.065</v>
      </c>
      <c r="HG30" s="632">
        <f t="shared" si="194"/>
        <v>0.85</v>
      </c>
      <c r="HH30" s="632">
        <f t="shared" si="194"/>
        <v>0</v>
      </c>
      <c r="HI30" s="68">
        <f t="shared" si="34"/>
        <v>0</v>
      </c>
      <c r="HJ30" s="68" t="e">
        <f t="shared" si="64"/>
        <v>#VALUE!</v>
      </c>
      <c r="HK30" s="202">
        <f t="shared" si="65"/>
        <v>0.85</v>
      </c>
      <c r="HL30" s="464">
        <f t="shared" si="66"/>
        <v>550000</v>
      </c>
      <c r="HM30" s="464">
        <f t="shared" si="67"/>
        <v>480000</v>
      </c>
      <c r="HN30" s="192" t="e">
        <f t="shared" si="35"/>
        <v>#VALUE!</v>
      </c>
      <c r="HO30" s="192" t="e">
        <f>HN30*HK30*$HO$2/HL30*1000000</f>
        <v>#VALUE!</v>
      </c>
      <c r="HP30" s="192" t="e">
        <f>HN30*HK30*$HP$2/HM30*1000000</f>
        <v>#VALUE!</v>
      </c>
    </row>
    <row r="31" customFormat="1" spans="1:224">
      <c r="A31" s="381">
        <v>26</v>
      </c>
      <c r="B31" s="54">
        <f ca="1" t="shared" si="68"/>
        <v>43618</v>
      </c>
      <c r="C31" s="57">
        <f t="shared" si="69"/>
        <v>0.0416666666666667</v>
      </c>
      <c r="D31" s="68" t="str">
        <f ca="1" t="shared" si="36"/>
        <v>夜班</v>
      </c>
      <c r="E31" s="68" t="str">
        <f ca="1" t="shared" si="37"/>
        <v>甲</v>
      </c>
      <c r="F31" s="68">
        <f ca="1">SUMPRODUCT((成本日报!$A$3:$A$95=计划!B31)*(成本日报!$B$3:$B$95=计划!$D31),成本日报!$C$3:$C$95)</f>
        <v>1</v>
      </c>
      <c r="G31" s="382">
        <f ca="1" t="shared" si="70"/>
        <v>43618.0416666666</v>
      </c>
      <c r="H31" s="382">
        <f ca="1" t="shared" si="38"/>
        <v>43618.0486111111</v>
      </c>
      <c r="I31" s="382">
        <f ca="1" t="shared" si="39"/>
        <v>43618.0541666666</v>
      </c>
      <c r="J31" s="382">
        <f ca="1" t="shared" si="40"/>
        <v>43618.0833333333</v>
      </c>
      <c r="K31" s="382">
        <f ca="1" t="shared" si="41"/>
        <v>43618.1458333333</v>
      </c>
      <c r="L31" s="382">
        <f ca="1" t="shared" si="42"/>
        <v>43618.1666666666</v>
      </c>
      <c r="M31" s="398" t="str">
        <f>IF(_tag_month_day!A27="","",_tag_month_day!A27)</f>
        <v/>
      </c>
      <c r="N31" s="398" t="str">
        <f>IF(_tag_month_day!B27="","",_tag_month_day!B27)</f>
        <v/>
      </c>
      <c r="O31" s="399" t="e">
        <f t="shared" si="43"/>
        <v>#VALUE!</v>
      </c>
      <c r="P31" s="398" t="str">
        <f>IF(_tag_month_day!C27="","",_tag_month_day!C27)</f>
        <v/>
      </c>
      <c r="Q31" s="398" t="str">
        <f>IF(_tag_month_day!D27="","",_tag_month_day!D27)</f>
        <v/>
      </c>
      <c r="R31" s="416">
        <f>IF(_tag_month_day!CB27="",R30,_tag_month_day!CB27/100)</f>
        <v>0.07</v>
      </c>
      <c r="S31" s="417" t="str">
        <f>IF(_tag_month_day!E27="","",_tag_month_day!E27)</f>
        <v/>
      </c>
      <c r="T31" s="417" t="str">
        <f>IF(_tag_month_day!F27="","",_tag_month_day!F27)</f>
        <v/>
      </c>
      <c r="U31" s="418" t="e">
        <f t="shared" si="0"/>
        <v>#VALUE!</v>
      </c>
      <c r="V31" s="53" t="e">
        <f t="shared" si="1"/>
        <v>#VALUE!</v>
      </c>
      <c r="W31" s="419" t="str">
        <f>IF(_jhy_month_day!A27="","",_jhy_month_day!A27)</f>
        <v/>
      </c>
      <c r="X31" s="420" t="str">
        <f>IF(_jhy_month_day!B27="","",_jhy_month_day!B27/100)</f>
        <v/>
      </c>
      <c r="Y31" s="420" t="str">
        <f>IF(_jhy_month_day!C27="","",_jhy_month_day!C27/100)</f>
        <v/>
      </c>
      <c r="Z31" s="439">
        <f t="shared" si="87"/>
        <v>7</v>
      </c>
      <c r="AA31" s="440" t="str">
        <f>IF(_tag_month_day!G27="","",_tag_month_day!G27/100)</f>
        <v/>
      </c>
      <c r="AB31" s="440" t="str">
        <f>IF(_tag_month_day!H27="","",_tag_month_day!H27/100)</f>
        <v/>
      </c>
      <c r="AC31" s="193">
        <f t="shared" si="44"/>
        <v>1.59963432013121</v>
      </c>
      <c r="AD31" s="441" t="str">
        <f t="shared" si="45"/>
        <v/>
      </c>
      <c r="AE31" s="442" t="str">
        <f t="shared" si="46"/>
        <v/>
      </c>
      <c r="AF31" s="443">
        <v>1</v>
      </c>
      <c r="AG31" s="68" t="str">
        <f>IF(_duihao_month_day!A27="","",_duihao_month_day!A27)</f>
        <v/>
      </c>
      <c r="AH31" s="463">
        <f>IF(_gyk_month_day!B27="",AH30,_gyk_month_day!B27)</f>
        <v>820</v>
      </c>
      <c r="AI31" s="464" t="e">
        <f t="shared" si="71"/>
        <v>#VALUE!</v>
      </c>
      <c r="AJ31" s="102" t="str">
        <f>IF(_tag_month_day!I27="","",_tag_month_day!I27)</f>
        <v/>
      </c>
      <c r="AK31" s="465" t="str">
        <f>IF(_tzyy_month_day!A27="","",_tzyy_month_day!A27)</f>
        <v/>
      </c>
      <c r="AL31" s="465" t="str">
        <f>IF(_tzyy_month_day!B27="","",_tzyy_month_day!B27)</f>
        <v/>
      </c>
      <c r="AM31" s="465" t="str">
        <f>IF(_tzyy_month_day!C27="","",_tzyy_month_day!C27)</f>
        <v/>
      </c>
      <c r="AN31" s="466" t="str">
        <f>IF(_tag_month_day!CG27="","",_tag_month_day!CG27)</f>
        <v/>
      </c>
      <c r="AO31" s="466" t="str">
        <f>IF(_tag_month_day!CH27="","",_tag_month_day!CH27)</f>
        <v/>
      </c>
      <c r="AP31" s="486" t="e">
        <f t="shared" si="47"/>
        <v>#VALUE!</v>
      </c>
      <c r="AQ31" s="487" t="str">
        <f>IF(_tag_month_day!J27="","",_tag_month_day!J27/100)</f>
        <v/>
      </c>
      <c r="AR31" s="488">
        <f t="shared" si="48"/>
        <v>1.3</v>
      </c>
      <c r="AS31" s="489" t="e">
        <f t="shared" si="2"/>
        <v>#VALUE!</v>
      </c>
      <c r="AT31" s="489">
        <f t="shared" si="49"/>
        <v>0</v>
      </c>
      <c r="AU31" s="490" t="str">
        <f>IF(_tag_month_day!K27="","",_tag_month_day!K27)</f>
        <v/>
      </c>
      <c r="AV31" s="491" t="str">
        <f>IF(_tag_month_day!L27="","",_tag_month_day!L27/100)</f>
        <v/>
      </c>
      <c r="AW31" s="420">
        <f t="shared" si="179"/>
        <v>0</v>
      </c>
      <c r="AX31" s="420">
        <f t="shared" si="50"/>
        <v>0</v>
      </c>
      <c r="AY31" s="420" t="str">
        <f>IF(_tag_month_day!M27="","",_tag_month_day!M27/100)</f>
        <v/>
      </c>
      <c r="AZ31" s="420" t="str">
        <f>IF(_tag_month_day!N27="","",_tag_month_day!N27/100)</f>
        <v/>
      </c>
      <c r="BA31" s="420" t="str">
        <f>IF(_tag_month_day!O27="","",_tag_month_day!O27/100)</f>
        <v/>
      </c>
      <c r="BB31" s="496" t="str">
        <f>IF(_tag_month_day!P27="","",_tag_month_day!P27/100)</f>
        <v/>
      </c>
      <c r="BC31" s="496">
        <f t="shared" si="51"/>
        <v>0</v>
      </c>
      <c r="BD31" s="496" t="str">
        <f>IF(_tag_month_day!Q27="","",_tag_month_day!Q27/100)</f>
        <v/>
      </c>
      <c r="BE31" s="510" t="str">
        <f>IF(_tag_month_day!R27="","",_tag_month_day!R27/100)</f>
        <v/>
      </c>
      <c r="BF31" s="413" t="str">
        <f>IF(_tag_month_day!CC27="","",_tag_month_day!CC27/100)</f>
        <v/>
      </c>
      <c r="BG31" s="511" t="e">
        <f t="shared" si="3"/>
        <v>#VALUE!</v>
      </c>
      <c r="BH31" s="198">
        <f t="shared" si="4"/>
        <v>0</v>
      </c>
      <c r="BI31" s="512" t="e">
        <f>IF(CX31=0,BI30,(DK31*查询!$R$5+DL31*查询!$Q$5+DM31*查询!$N$5+DN31*查询!$O$5+DO31*查询!$P$5)*AF31/CX31)</f>
        <v>#VALUE!</v>
      </c>
      <c r="BJ31" s="512" t="e">
        <f>IF(CX31=0,BJ30,(DP31*查询!$S$5+DQ31*查询!$T$5+DR31*查询!$U$5)*AF31/CX31)</f>
        <v>#VALUE!</v>
      </c>
      <c r="BK31" s="512">
        <f t="shared" si="52"/>
        <v>1</v>
      </c>
      <c r="BL31" s="513" t="str">
        <f>IF(_cfyc_month_day!A27="","",_cfyc_month_day!A27)</f>
        <v/>
      </c>
      <c r="BM31" s="513" t="str">
        <f>IF(_cfyc_month_day!B27="","",_cfyc_month_day!B27)</f>
        <v/>
      </c>
      <c r="BN31" s="513" t="str">
        <f>IF(_cfyc_month_day!C27="","",_cfyc_month_day!C27)</f>
        <v/>
      </c>
      <c r="BO31" s="522" t="str">
        <f>IF(_cfyc_month_day!D27="","",_cfyc_month_day!D27)</f>
        <v/>
      </c>
      <c r="BP31" s="522" t="str">
        <f>IF(_cfyc_month_day!E27="","",_cfyc_month_day!E27)</f>
        <v/>
      </c>
      <c r="BQ31" s="522" t="str">
        <f>IF(_cfyc_month_day!F27="","",_cfyc_month_day!F27)</f>
        <v/>
      </c>
      <c r="BR31" s="513" t="str">
        <f>IF(_tag_month_day!T27="","",_tag_month_day!T27)</f>
        <v/>
      </c>
      <c r="BS31" s="513" t="str">
        <f>IF(_tag_month_day!U27="","",_tag_month_day!U27)</f>
        <v/>
      </c>
      <c r="BT31" s="523" t="str">
        <f t="shared" si="53"/>
        <v/>
      </c>
      <c r="BU31" s="223" t="str">
        <f>IF(_tag_month_day!V27="","",_tag_month_day!V27)</f>
        <v/>
      </c>
      <c r="BV31" s="206" t="str">
        <f>IF(_tag_month_day!W27="","",_tag_month_day!W27)</f>
        <v/>
      </c>
      <c r="BW31" s="540" t="str">
        <f>IF(_tag_month_day!X27="","",_tag_month_day!X27)</f>
        <v/>
      </c>
      <c r="BX31" s="540" t="str">
        <f>IF(_tag_month_day!Y27="","",_tag_month_day!Y27)</f>
        <v/>
      </c>
      <c r="BY31" s="541">
        <f ca="1" t="shared" si="54"/>
        <v>43618.1666666666</v>
      </c>
      <c r="BZ31" s="542" t="s">
        <v>215</v>
      </c>
      <c r="CA31" s="543" t="str">
        <f>IF(_jhy2_month_day!A27="","",_jhy2_month_day!A27)</f>
        <v/>
      </c>
      <c r="CB31" s="464" t="str">
        <f>IF(_jhy2_month_day!B27="","",_jhy2_month_day!B27)</f>
        <v/>
      </c>
      <c r="CC31" s="464" t="str">
        <f>IF(_jhy2_month_day!C27="","",_jhy2_month_day!C27)</f>
        <v/>
      </c>
      <c r="CD31" s="464" t="str">
        <f>IF(_jhy2_month_day!D27="","",_jhy2_month_day!D27)</f>
        <v/>
      </c>
      <c r="CE31" s="464" t="str">
        <f>IF(_jhy2_month_day!E27="","",_jhy2_month_day!E27)</f>
        <v/>
      </c>
      <c r="CF31" s="464" t="str">
        <f>IF(_jhy2_month_day!F27="","",_jhy2_month_day!F27)</f>
        <v/>
      </c>
      <c r="CG31" s="464" t="str">
        <f>IF(_jhy2_month_day!G27="","",_jhy2_month_day!G27)</f>
        <v/>
      </c>
      <c r="CH31" s="464" t="str">
        <f>IF(_jhy2_month_day!H27="","",_jhy2_month_day!H27)</f>
        <v/>
      </c>
      <c r="CI31" s="464" t="str">
        <f>IF(_jhy2_month_day!I27="","",_jhy2_month_day!I27)</f>
        <v/>
      </c>
      <c r="CJ31" s="464" t="str">
        <f>IF(_jhy2_month_day!J27="","",_jhy2_month_day!J27)</f>
        <v/>
      </c>
      <c r="CK31" s="464" t="str">
        <f>IF(_jhy2_month_day!K27="","",_jhy2_month_day!K27)</f>
        <v/>
      </c>
      <c r="CL31" s="562" t="str">
        <f>IF(_jhy2_month_day!L27="","",_jhy2_month_day!L27)</f>
        <v/>
      </c>
      <c r="CM31" s="562" t="str">
        <f>IF(_jhy2_month_day!M27="","",_jhy2_month_day!M27)</f>
        <v/>
      </c>
      <c r="CN31" s="562" t="str">
        <f>IF(_jhy2_month_day!N27="","",_jhy2_month_day!N27)</f>
        <v/>
      </c>
      <c r="CO31" s="562" t="str">
        <f>IF(_jhy2_month_day!O27="","",_jhy2_month_day!O27)</f>
        <v/>
      </c>
      <c r="CP31" s="562" t="str">
        <f>IF(_jhy2_month_day!P27="","",_jhy2_month_day!P27)</f>
        <v/>
      </c>
      <c r="CQ31" s="562" t="str">
        <f>IF(_jhy2_month_day!Q27="","",_jhy2_month_day!Q27)</f>
        <v/>
      </c>
      <c r="CR31" s="563" t="str">
        <f>IF(_jhy2_month_day!R27="","",_jhy2_month_day!R27)</f>
        <v/>
      </c>
      <c r="CS31" s="576" t="str">
        <f>IF(_jhy2_month_day!S27="","",_jhy2_month_day!S27)</f>
        <v/>
      </c>
      <c r="CT31" s="562" t="str">
        <f>IF(_jhy2_month_day!T27="","",_jhy2_month_day!T27)</f>
        <v/>
      </c>
      <c r="CU31" s="577" t="e">
        <f t="shared" si="5"/>
        <v>#VALUE!</v>
      </c>
      <c r="CV31" s="198" t="e">
        <f t="shared" si="6"/>
        <v>#VALUE!</v>
      </c>
      <c r="CW31" s="192" t="e">
        <f t="shared" si="7"/>
        <v>#VALUE!</v>
      </c>
      <c r="CX31" s="192" t="e">
        <f t="shared" si="8"/>
        <v>#VALUE!</v>
      </c>
      <c r="CY31" s="202" t="e">
        <f t="shared" si="9"/>
        <v>#VALUE!</v>
      </c>
      <c r="CZ31" s="192" t="e">
        <f t="shared" ref="CZ31:DI31" si="195">$AJ31*EF31</f>
        <v>#VALUE!</v>
      </c>
      <c r="DA31" s="192" t="e">
        <f t="shared" si="195"/>
        <v>#VALUE!</v>
      </c>
      <c r="DB31" s="192" t="e">
        <f t="shared" si="195"/>
        <v>#VALUE!</v>
      </c>
      <c r="DC31" s="192" t="e">
        <f t="shared" si="195"/>
        <v>#VALUE!</v>
      </c>
      <c r="DD31" s="192" t="e">
        <f t="shared" si="195"/>
        <v>#VALUE!</v>
      </c>
      <c r="DE31" s="192" t="e">
        <f t="shared" si="195"/>
        <v>#VALUE!</v>
      </c>
      <c r="DF31" s="192" t="e">
        <f t="shared" si="195"/>
        <v>#VALUE!</v>
      </c>
      <c r="DG31" s="192" t="e">
        <f t="shared" si="195"/>
        <v>#VALUE!</v>
      </c>
      <c r="DH31" s="192" t="e">
        <f t="shared" si="195"/>
        <v>#VALUE!</v>
      </c>
      <c r="DI31" s="192" t="e">
        <f t="shared" si="195"/>
        <v>#VALUE!</v>
      </c>
      <c r="DJ31" s="192" t="e">
        <f t="shared" si="11"/>
        <v>#VALUE!</v>
      </c>
      <c r="DK31" s="192" t="e">
        <f t="shared" si="12"/>
        <v>#VALUE!</v>
      </c>
      <c r="DL31" s="192" t="e">
        <f t="shared" si="13"/>
        <v>#VALUE!</v>
      </c>
      <c r="DM31" s="192" t="e">
        <f t="shared" si="14"/>
        <v>#VALUE!</v>
      </c>
      <c r="DN31" s="192" t="e">
        <f t="shared" si="15"/>
        <v>#VALUE!</v>
      </c>
      <c r="DO31" s="192" t="e">
        <f t="shared" si="16"/>
        <v>#VALUE!</v>
      </c>
      <c r="DP31" s="192" t="e">
        <f t="shared" si="17"/>
        <v>#VALUE!</v>
      </c>
      <c r="DQ31" s="192" t="e">
        <f t="shared" si="18"/>
        <v>#VALUE!</v>
      </c>
      <c r="DR31" s="192" t="e">
        <f t="shared" si="19"/>
        <v>#VALUE!</v>
      </c>
      <c r="DS31" s="192" t="e">
        <f t="shared" si="20"/>
        <v>#VALUE!</v>
      </c>
      <c r="DT31" s="192" t="e">
        <f t="shared" si="21"/>
        <v>#VALUE!</v>
      </c>
      <c r="DU31" s="192" t="e">
        <f t="shared" si="22"/>
        <v>#VALUE!</v>
      </c>
      <c r="DV31" s="198" t="e">
        <f t="shared" si="23"/>
        <v>#VALUE!</v>
      </c>
      <c r="DW31" s="198" t="e">
        <f t="shared" si="24"/>
        <v>#DIV/0!</v>
      </c>
      <c r="DX31" s="198" t="e">
        <f t="shared" si="25"/>
        <v>#DIV/0!</v>
      </c>
      <c r="DY31" s="198" t="e">
        <f t="shared" si="26"/>
        <v>#VALUE!</v>
      </c>
      <c r="DZ31" s="198" t="e">
        <f t="shared" si="27"/>
        <v>#VALUE!</v>
      </c>
      <c r="EA31" s="198" t="e">
        <f t="shared" si="28"/>
        <v>#VALUE!</v>
      </c>
      <c r="EB31" s="198" t="e">
        <f t="shared" si="29"/>
        <v>#VALUE!</v>
      </c>
      <c r="EC31" s="198" t="e">
        <f t="shared" si="30"/>
        <v>#DIV/0!</v>
      </c>
      <c r="ED31" s="198" t="e">
        <f t="shared" si="31"/>
        <v>#VALUE!</v>
      </c>
      <c r="EE31" s="198" t="e">
        <f t="shared" si="32"/>
        <v>#VALUE!</v>
      </c>
      <c r="EF31" s="198" t="e">
        <f t="shared" ref="EF31:EO31" si="196">DV31/SUM($DV31:$EE31)</f>
        <v>#VALUE!</v>
      </c>
      <c r="EG31" s="198" t="e">
        <f t="shared" si="196"/>
        <v>#DIV/0!</v>
      </c>
      <c r="EH31" s="198" t="e">
        <f t="shared" si="196"/>
        <v>#DIV/0!</v>
      </c>
      <c r="EI31" s="198" t="e">
        <f t="shared" si="196"/>
        <v>#VALUE!</v>
      </c>
      <c r="EJ31" s="198" t="e">
        <f t="shared" si="196"/>
        <v>#VALUE!</v>
      </c>
      <c r="EK31" s="198" t="e">
        <f t="shared" si="196"/>
        <v>#VALUE!</v>
      </c>
      <c r="EL31" s="198" t="e">
        <f t="shared" si="196"/>
        <v>#VALUE!</v>
      </c>
      <c r="EM31" s="198" t="e">
        <f t="shared" si="196"/>
        <v>#DIV/0!</v>
      </c>
      <c r="EN31" s="198" t="e">
        <f t="shared" si="196"/>
        <v>#VALUE!</v>
      </c>
      <c r="EO31" s="198" t="e">
        <f t="shared" si="196"/>
        <v>#VALUE!</v>
      </c>
      <c r="EP31" s="511">
        <f t="shared" ref="EP31:EW31" si="197">EP30</f>
        <v>0.08</v>
      </c>
      <c r="EQ31" s="511">
        <f t="shared" si="197"/>
        <v>0.015</v>
      </c>
      <c r="ER31" s="511">
        <f t="shared" si="197"/>
        <v>0.015</v>
      </c>
      <c r="ES31" s="511">
        <f t="shared" si="197"/>
        <v>0.015</v>
      </c>
      <c r="ET31" s="511">
        <f t="shared" si="197"/>
        <v>0.015</v>
      </c>
      <c r="EU31" s="511">
        <f t="shared" si="197"/>
        <v>0.09</v>
      </c>
      <c r="EV31" s="511">
        <f t="shared" si="197"/>
        <v>0.09</v>
      </c>
      <c r="EW31" s="511">
        <f t="shared" si="197"/>
        <v>0.09</v>
      </c>
      <c r="EX31" s="420" t="str">
        <f>IF(_tag_month_day!AS27="","",_tag_month_day!AS27/100)</f>
        <v/>
      </c>
      <c r="EY31" s="420" t="str">
        <f>IF(_tag_month_day!AT27="","",_tag_month_day!AT27/100)</f>
        <v/>
      </c>
      <c r="EZ31" s="420" t="str">
        <f>IF(_tag_month_day!AU27="","",_tag_month_day!AU27/100)</f>
        <v/>
      </c>
      <c r="FA31" s="420" t="str">
        <f>IF(_tag_month_day!AV27="","",_tag_month_day!AV27/100)</f>
        <v/>
      </c>
      <c r="FB31" s="420" t="str">
        <f>IF(_tag_month_day!AW27="","",_tag_month_day!AW27/100)</f>
        <v/>
      </c>
      <c r="FC31" s="420" t="str">
        <f>IF(_tag_month_day!AX27="","",_tag_month_day!AX27/100)</f>
        <v/>
      </c>
      <c r="FD31" s="510">
        <f t="shared" si="58"/>
        <v>0.33</v>
      </c>
      <c r="FE31" s="510">
        <f t="shared" si="59"/>
        <v>0.19</v>
      </c>
      <c r="FF31" s="510">
        <f t="shared" si="60"/>
        <v>0.003</v>
      </c>
      <c r="FG31" s="510">
        <f t="shared" si="61"/>
        <v>0</v>
      </c>
      <c r="FH31" s="603">
        <f t="shared" si="62"/>
        <v>0.0001</v>
      </c>
      <c r="FI31" s="510">
        <f t="shared" ref="FI31:FR31" si="198">FI30</f>
        <v>0.41</v>
      </c>
      <c r="FJ31" s="510">
        <f t="shared" si="198"/>
        <v>0.11</v>
      </c>
      <c r="FK31" s="510">
        <f t="shared" si="198"/>
        <v>0.015</v>
      </c>
      <c r="FL31" s="510">
        <f t="shared" si="198"/>
        <v>0</v>
      </c>
      <c r="FM31" s="603">
        <f t="shared" si="198"/>
        <v>0.0001</v>
      </c>
      <c r="FN31" s="510" t="str">
        <f>IF(_tag_month_day!AY27="","",_tag_month_day!AY27/100)</f>
        <v/>
      </c>
      <c r="FO31" s="510" t="str">
        <f>IF(_tag_month_day!AZ27="","",_tag_month_day!AZ27/100)</f>
        <v/>
      </c>
      <c r="FP31" s="510" t="str">
        <f>IF(_tag_month_day!BA27="","",_tag_month_day!BA27/100)</f>
        <v/>
      </c>
      <c r="FQ31" s="510" t="str">
        <f>IF(_tag_month_day!BB27="","",_tag_month_day!BB27/100)</f>
        <v/>
      </c>
      <c r="FR31" s="603" t="str">
        <f>IF(_tag_month_day!BC27="","",_tag_month_day!BC27/100)</f>
        <v/>
      </c>
      <c r="FS31" s="510" t="str">
        <f>IF(_tag_month_day!BD27="","",_tag_month_day!BD27/100)</f>
        <v/>
      </c>
      <c r="FT31" s="510" t="str">
        <f>IF(_tag_month_day!BE27="","",_tag_month_day!BE27/100)</f>
        <v/>
      </c>
      <c r="FU31" s="510" t="str">
        <f>IF(_tag_month_day!BF27="","",_tag_month_day!BF27/100)</f>
        <v/>
      </c>
      <c r="FV31" s="510" t="str">
        <f>IF(_tag_month_day!BG27="","",_tag_month_day!BG27/100)</f>
        <v/>
      </c>
      <c r="FW31" s="603" t="str">
        <f>IF(_tag_month_day!BH27="","",_tag_month_day!BH27/100)</f>
        <v/>
      </c>
      <c r="FX31" s="510" t="str">
        <f>IF(_tag_month_day!BI27="","",_tag_month_day!BI27/100)</f>
        <v/>
      </c>
      <c r="FY31" s="510" t="str">
        <f>IF(_tag_month_day!BJ27="","",_tag_month_day!BJ27/100)</f>
        <v/>
      </c>
      <c r="FZ31" s="605" t="str">
        <f>IF(_tag_month_day!BK27="","",_tag_month_day!BK27/100)</f>
        <v/>
      </c>
      <c r="GA31" s="510" t="str">
        <f>IF(_tag_month_day!BL27="","",_tag_month_day!BL27/100)</f>
        <v/>
      </c>
      <c r="GB31" s="603" t="str">
        <f>IF(_tag_month_day!BM27="","",_tag_month_day!BM27/100)</f>
        <v/>
      </c>
      <c r="GC31" s="420" t="str">
        <f>IF(_tag_month_day!BN27="","",_tag_month_day!BN27/100)</f>
        <v/>
      </c>
      <c r="GD31" s="420" t="str">
        <f>IF(_tag_month_day!BO27="","",_tag_month_day!BO27/100)</f>
        <v/>
      </c>
      <c r="GE31" s="420" t="str">
        <f>IF(_tag_month_day!BP27="","",_tag_month_day!BP27/100)</f>
        <v/>
      </c>
      <c r="GF31" s="420" t="str">
        <f>IF(_tag_month_day!BQ27="","",_tag_month_day!BQ27/100)</f>
        <v/>
      </c>
      <c r="GG31" s="420" t="str">
        <f>IF(_tag_month_day!BR27="","",_tag_month_day!BR27/100)</f>
        <v/>
      </c>
      <c r="GH31" s="420" t="str">
        <f>IF(_tag_month_day!BS27="","",_tag_month_day!BS27/100)</f>
        <v/>
      </c>
      <c r="GI31" s="603" t="str">
        <f>IF(_tag_month_day!BT27="","",_tag_month_day!BT27/100)</f>
        <v/>
      </c>
      <c r="GJ31" s="612" t="str">
        <f>IF(_tag_month_day!BU27="","",_tag_month_day!BU27/100)</f>
        <v/>
      </c>
      <c r="GK31" s="620" t="str">
        <f>IF(_tag_month_day!BV27="",IF(_rlcf_month_day!A$2="","",_rlcf_month_day!A$2/100),_tag_month_day!BV27/100)</f>
        <v/>
      </c>
      <c r="GL31" s="620" t="str">
        <f>IF(_tag_month_day!BW27="",IF(_rlcf_month_day!B$2="","",_rlcf_month_day!B$2/100),_tag_month_day!BW27/100)</f>
        <v/>
      </c>
      <c r="GM31" s="621" t="str">
        <f>IF(_tag_month_day!BX27="",IF(_rlcf_month_day!C$2="","",_rlcf_month_day!C$2/100),_tag_month_day!BX27/100)</f>
        <v/>
      </c>
      <c r="GN31" s="620" t="str">
        <f>IF(_tag_month_day!BV27="",IF(_rlcf_month_day!A$2="","",_rlcf_month_day!A$2/100),_tag_month_day!BV27/100)</f>
        <v/>
      </c>
      <c r="GO31" s="620" t="str">
        <f>IF(_tag_month_day!BW27="",IF(_rlcf_month_day!B$2="","",_rlcf_month_day!B$2/100),_tag_month_day!BW27/100)</f>
        <v/>
      </c>
      <c r="GP31" s="620" t="str">
        <f>IF(_tag_month_day!CD27="",IF(_rlcf_month_day!E$2="","",_rlcf_month_day!E$2/100),_tag_month_day!CD27/100)</f>
        <v/>
      </c>
      <c r="GQ31" s="620" t="str">
        <f>IF(_tag_month_day!CE27="",IF(_rlcf_month_day!F$2="","",_rlcf_month_day!F$2/100),_tag_month_day!CE27/100)</f>
        <v/>
      </c>
      <c r="GR31" s="621" t="str">
        <f>IF(_tag_month_day!CF27="",IF(_rlcf_month_day!G$2="","",_rlcf_month_day!G$2/100),_tag_month_day!CF27/100)</f>
        <v/>
      </c>
      <c r="GS31" s="626">
        <f t="shared" ref="GS31:HH31" si="199">GS30</f>
        <v>0.953</v>
      </c>
      <c r="GT31" s="626">
        <f t="shared" si="199"/>
        <v>0.55</v>
      </c>
      <c r="GU31" s="626">
        <f t="shared" si="199"/>
        <v>0.55</v>
      </c>
      <c r="GV31" s="626">
        <f t="shared" si="199"/>
        <v>0.55</v>
      </c>
      <c r="GW31" s="626">
        <f t="shared" si="199"/>
        <v>0.5</v>
      </c>
      <c r="GX31" s="626">
        <f t="shared" si="199"/>
        <v>0.935</v>
      </c>
      <c r="GY31" s="626">
        <f t="shared" si="199"/>
        <v>0.15</v>
      </c>
      <c r="GZ31" s="626">
        <f t="shared" si="199"/>
        <v>1</v>
      </c>
      <c r="HA31" s="632">
        <f t="shared" si="199"/>
        <v>0.047</v>
      </c>
      <c r="HB31" s="632">
        <f t="shared" si="199"/>
        <v>0.45</v>
      </c>
      <c r="HC31" s="632">
        <f t="shared" si="199"/>
        <v>0.45</v>
      </c>
      <c r="HD31" s="632">
        <f t="shared" si="199"/>
        <v>0.45</v>
      </c>
      <c r="HE31" s="632">
        <f t="shared" si="199"/>
        <v>0.5</v>
      </c>
      <c r="HF31" s="632">
        <f t="shared" si="199"/>
        <v>0.065</v>
      </c>
      <c r="HG31" s="632">
        <f t="shared" si="199"/>
        <v>0.85</v>
      </c>
      <c r="HH31" s="632">
        <f t="shared" si="199"/>
        <v>0</v>
      </c>
      <c r="HI31" s="68" t="e">
        <f t="shared" si="34"/>
        <v>#VALUE!</v>
      </c>
      <c r="HJ31" s="68" t="e">
        <f t="shared" si="64"/>
        <v>#VALUE!</v>
      </c>
      <c r="HK31" s="202">
        <f t="shared" si="65"/>
        <v>0.85</v>
      </c>
      <c r="HL31" s="464">
        <f t="shared" si="66"/>
        <v>550000</v>
      </c>
      <c r="HM31" s="464">
        <f t="shared" si="67"/>
        <v>480000</v>
      </c>
      <c r="HN31" s="192" t="e">
        <f t="shared" si="35"/>
        <v>#VALUE!</v>
      </c>
      <c r="HO31" s="192" t="e">
        <f>HN31*HK31*$HO$2/HL31*1000000</f>
        <v>#VALUE!</v>
      </c>
      <c r="HP31" s="192" t="e">
        <f>HN31*HK31*$HP$2/HM31*1000000</f>
        <v>#VALUE!</v>
      </c>
    </row>
    <row r="32" customFormat="1" spans="1:224">
      <c r="A32" s="381">
        <v>27</v>
      </c>
      <c r="B32" s="54">
        <f ca="1" t="shared" si="68"/>
        <v>43618</v>
      </c>
      <c r="C32" s="57">
        <f t="shared" si="69"/>
        <v>0.0416666666666667</v>
      </c>
      <c r="D32" s="68" t="str">
        <f ca="1" t="shared" si="36"/>
        <v>夜班</v>
      </c>
      <c r="E32" s="68" t="str">
        <f ca="1" t="shared" si="37"/>
        <v>甲</v>
      </c>
      <c r="F32" s="68">
        <f ca="1">SUMPRODUCT((成本日报!$A$3:$A$95=计划!B32)*(成本日报!$B$3:$B$95=计划!$D32),成本日报!$C$3:$C$95)</f>
        <v>1</v>
      </c>
      <c r="G32" s="382">
        <f ca="1" t="shared" si="70"/>
        <v>43618.0833333333</v>
      </c>
      <c r="H32" s="382">
        <f ca="1" t="shared" si="38"/>
        <v>43618.0902777777</v>
      </c>
      <c r="I32" s="382">
        <f ca="1" t="shared" si="39"/>
        <v>43618.0958333333</v>
      </c>
      <c r="J32" s="382">
        <f ca="1" t="shared" si="40"/>
        <v>43618.1249999999</v>
      </c>
      <c r="K32" s="382">
        <f ca="1" t="shared" si="41"/>
        <v>43618.1874999999</v>
      </c>
      <c r="L32" s="382">
        <f ca="1" t="shared" si="42"/>
        <v>43618.2083333333</v>
      </c>
      <c r="M32" s="398" t="str">
        <f>IF(_tag_month_day!A28="","",_tag_month_day!A28)</f>
        <v/>
      </c>
      <c r="N32" s="398" t="str">
        <f>IF(_tag_month_day!B28="","",_tag_month_day!B28)</f>
        <v/>
      </c>
      <c r="O32" s="399" t="e">
        <f t="shared" si="43"/>
        <v>#VALUE!</v>
      </c>
      <c r="P32" s="398" t="str">
        <f>IF(_tag_month_day!C28="","",_tag_month_day!C28)</f>
        <v/>
      </c>
      <c r="Q32" s="398" t="str">
        <f>IF(_tag_month_day!D28="","",_tag_month_day!D28)</f>
        <v/>
      </c>
      <c r="R32" s="416">
        <f>IF(_tag_month_day!CB28="",R31,_tag_month_day!CB28/100)</f>
        <v>0.07</v>
      </c>
      <c r="S32" s="417" t="str">
        <f>IF(_tag_month_day!E28="","",_tag_month_day!E28)</f>
        <v/>
      </c>
      <c r="T32" s="417" t="str">
        <f>IF(_tag_month_day!F28="","",_tag_month_day!F28)</f>
        <v/>
      </c>
      <c r="U32" s="418" t="e">
        <f t="shared" si="0"/>
        <v>#VALUE!</v>
      </c>
      <c r="V32" s="53" t="e">
        <f t="shared" si="1"/>
        <v>#VALUE!</v>
      </c>
      <c r="W32" s="419" t="str">
        <f>IF(_jhy_month_day!A28="","",_jhy_month_day!A28)</f>
        <v/>
      </c>
      <c r="X32" s="420" t="str">
        <f>IF(_jhy_month_day!B28="","",_jhy_month_day!B28/100)</f>
        <v/>
      </c>
      <c r="Y32" s="420" t="str">
        <f>IF(_jhy_month_day!C28="","",_jhy_month_day!C28/100)</f>
        <v/>
      </c>
      <c r="Z32" s="439">
        <f t="shared" si="87"/>
        <v>7</v>
      </c>
      <c r="AA32" s="440" t="str">
        <f>IF(_tag_month_day!G28="","",_tag_month_day!G28/100)</f>
        <v/>
      </c>
      <c r="AB32" s="440" t="str">
        <f>IF(_tag_month_day!H28="","",_tag_month_day!H28/100)</f>
        <v/>
      </c>
      <c r="AC32" s="193">
        <f t="shared" si="44"/>
        <v>1.59963432013121</v>
      </c>
      <c r="AD32" s="441" t="str">
        <f t="shared" si="45"/>
        <v/>
      </c>
      <c r="AE32" s="442" t="str">
        <f t="shared" si="46"/>
        <v/>
      </c>
      <c r="AF32" s="443">
        <v>1</v>
      </c>
      <c r="AG32" s="68" t="str">
        <f>IF(_duihao_month_day!A28="","",_duihao_month_day!A28)</f>
        <v/>
      </c>
      <c r="AH32" s="463">
        <f>IF(_gyk_month_day!B28="",AH31,_gyk_month_day!B28)</f>
        <v>820</v>
      </c>
      <c r="AI32" s="464" t="e">
        <f t="shared" si="71"/>
        <v>#VALUE!</v>
      </c>
      <c r="AJ32" s="102" t="str">
        <f>IF(_tag_month_day!I28="","",_tag_month_day!I28)</f>
        <v/>
      </c>
      <c r="AK32" s="465" t="str">
        <f>IF(_tzyy_month_day!A28="","",_tzyy_month_day!A28)</f>
        <v/>
      </c>
      <c r="AL32" s="465" t="str">
        <f>IF(_tzyy_month_day!B28="","",_tzyy_month_day!B28)</f>
        <v/>
      </c>
      <c r="AM32" s="465" t="str">
        <f>IF(_tzyy_month_day!C28="","",_tzyy_month_day!C28)</f>
        <v/>
      </c>
      <c r="AN32" s="466" t="str">
        <f>IF(_tag_month_day!CG28="","",_tag_month_day!CG28)</f>
        <v/>
      </c>
      <c r="AO32" s="466" t="str">
        <f>IF(_tag_month_day!CH28="","",_tag_month_day!CH28)</f>
        <v/>
      </c>
      <c r="AP32" s="486" t="e">
        <f t="shared" si="47"/>
        <v>#VALUE!</v>
      </c>
      <c r="AQ32" s="487" t="str">
        <f>IF(_tag_month_day!J28="","",_tag_month_day!J28/100)</f>
        <v/>
      </c>
      <c r="AR32" s="488">
        <f t="shared" si="48"/>
        <v>1.3</v>
      </c>
      <c r="AS32" s="489" t="e">
        <f t="shared" si="2"/>
        <v>#VALUE!</v>
      </c>
      <c r="AT32" s="489">
        <f t="shared" si="49"/>
        <v>0</v>
      </c>
      <c r="AU32" s="490" t="str">
        <f>IF(_tag_month_day!K28="","",_tag_month_day!K28)</f>
        <v/>
      </c>
      <c r="AV32" s="491" t="str">
        <f>IF(_tag_month_day!L28="","",_tag_month_day!L28/100)</f>
        <v/>
      </c>
      <c r="AW32" s="420">
        <f t="shared" si="179"/>
        <v>0</v>
      </c>
      <c r="AX32" s="420">
        <f t="shared" si="50"/>
        <v>0</v>
      </c>
      <c r="AY32" s="420" t="str">
        <f>IF(_tag_month_day!M28="","",_tag_month_day!M28/100)</f>
        <v/>
      </c>
      <c r="AZ32" s="420" t="str">
        <f>IF(_tag_month_day!N28="","",_tag_month_day!N28/100)</f>
        <v/>
      </c>
      <c r="BA32" s="420" t="str">
        <f>IF(_tag_month_day!O28="","",_tag_month_day!O28/100)</f>
        <v/>
      </c>
      <c r="BB32" s="496" t="str">
        <f>IF(_tag_month_day!P28="","",_tag_month_day!P28/100)</f>
        <v/>
      </c>
      <c r="BC32" s="496">
        <f t="shared" si="51"/>
        <v>0</v>
      </c>
      <c r="BD32" s="496" t="str">
        <f>IF(_tag_month_day!Q28="","",_tag_month_day!Q28/100)</f>
        <v/>
      </c>
      <c r="BE32" s="510" t="str">
        <f>IF(_tag_month_day!R28="","",_tag_month_day!R28/100)</f>
        <v/>
      </c>
      <c r="BF32" s="413" t="str">
        <f>IF(_tag_month_day!CC28="","",_tag_month_day!CC28/100)</f>
        <v/>
      </c>
      <c r="BG32" s="511" t="e">
        <f t="shared" si="3"/>
        <v>#VALUE!</v>
      </c>
      <c r="BH32" s="198">
        <f t="shared" si="4"/>
        <v>0</v>
      </c>
      <c r="BI32" s="512" t="e">
        <f>IF(CX32=0,BI31,(DK32*查询!$R$5+DL32*查询!$Q$5+DM32*查询!$N$5+DN32*查询!$O$5+DO32*查询!$P$5)*AF32/CX32)</f>
        <v>#VALUE!</v>
      </c>
      <c r="BJ32" s="512" t="e">
        <f>IF(CX32=0,BJ31,(DP32*查询!$S$5+DQ32*查询!$T$5+DR32*查询!$U$5)*AF32/CX32)</f>
        <v>#VALUE!</v>
      </c>
      <c r="BK32" s="512">
        <f t="shared" si="52"/>
        <v>1</v>
      </c>
      <c r="BL32" s="513" t="str">
        <f>IF(_cfyc_month_day!A28="","",_cfyc_month_day!A28)</f>
        <v/>
      </c>
      <c r="BM32" s="513" t="str">
        <f>IF(_cfyc_month_day!B28="","",_cfyc_month_day!B28)</f>
        <v/>
      </c>
      <c r="BN32" s="513" t="str">
        <f>IF(_cfyc_month_day!C28="","",_cfyc_month_day!C28)</f>
        <v/>
      </c>
      <c r="BO32" s="522" t="str">
        <f>IF(_cfyc_month_day!D28="","",_cfyc_month_day!D28)</f>
        <v/>
      </c>
      <c r="BP32" s="522" t="str">
        <f>IF(_cfyc_month_day!E28="","",_cfyc_month_day!E28)</f>
        <v/>
      </c>
      <c r="BQ32" s="522" t="str">
        <f>IF(_cfyc_month_day!F28="","",_cfyc_month_day!F28)</f>
        <v/>
      </c>
      <c r="BR32" s="513" t="str">
        <f>IF(_tag_month_day!T28="","",_tag_month_day!T28)</f>
        <v/>
      </c>
      <c r="BS32" s="513" t="str">
        <f>IF(_tag_month_day!U28="","",_tag_month_day!U28)</f>
        <v/>
      </c>
      <c r="BT32" s="523" t="str">
        <f t="shared" si="53"/>
        <v/>
      </c>
      <c r="BU32" s="223" t="str">
        <f>IF(_tag_month_day!V28="","",_tag_month_day!V28)</f>
        <v/>
      </c>
      <c r="BV32" s="206" t="str">
        <f>IF(_tag_month_day!W28="","",_tag_month_day!W28)</f>
        <v/>
      </c>
      <c r="BW32" s="540" t="str">
        <f>IF(_tag_month_day!X28="","",_tag_month_day!X28)</f>
        <v/>
      </c>
      <c r="BX32" s="540" t="str">
        <f>IF(_tag_month_day!Y28="","",_tag_month_day!Y28)</f>
        <v/>
      </c>
      <c r="BY32" s="541">
        <f ca="1" t="shared" si="54"/>
        <v>43618.2083333333</v>
      </c>
      <c r="BZ32" s="542"/>
      <c r="CA32" s="543" t="str">
        <f>IF(_jhy2_month_day!A28="","",_jhy2_month_day!A28)</f>
        <v/>
      </c>
      <c r="CB32" s="464" t="str">
        <f>IF(_jhy2_month_day!B28="","",_jhy2_month_day!B28)</f>
        <v/>
      </c>
      <c r="CC32" s="464" t="str">
        <f>IF(_jhy2_month_day!C28="","",_jhy2_month_day!C28)</f>
        <v/>
      </c>
      <c r="CD32" s="464" t="str">
        <f>IF(_jhy2_month_day!D28="","",_jhy2_month_day!D28)</f>
        <v/>
      </c>
      <c r="CE32" s="464" t="str">
        <f>IF(_jhy2_month_day!E28="","",_jhy2_month_day!E28)</f>
        <v/>
      </c>
      <c r="CF32" s="464" t="str">
        <f>IF(_jhy2_month_day!F28="","",_jhy2_month_day!F28)</f>
        <v/>
      </c>
      <c r="CG32" s="464" t="str">
        <f>IF(_jhy2_month_day!G28="","",_jhy2_month_day!G28)</f>
        <v/>
      </c>
      <c r="CH32" s="464" t="str">
        <f>IF(_jhy2_month_day!H28="","",_jhy2_month_day!H28)</f>
        <v/>
      </c>
      <c r="CI32" s="464" t="str">
        <f>IF(_jhy2_month_day!I28="","",_jhy2_month_day!I28)</f>
        <v/>
      </c>
      <c r="CJ32" s="464" t="str">
        <f>IF(_jhy2_month_day!J28="","",_jhy2_month_day!J28)</f>
        <v/>
      </c>
      <c r="CK32" s="464" t="str">
        <f>IF(_jhy2_month_day!K28="","",_jhy2_month_day!K28)</f>
        <v/>
      </c>
      <c r="CL32" s="562" t="str">
        <f>IF(_jhy2_month_day!L28="","",_jhy2_month_day!L28)</f>
        <v/>
      </c>
      <c r="CM32" s="562" t="str">
        <f>IF(_jhy2_month_day!M28="","",_jhy2_month_day!M28)</f>
        <v/>
      </c>
      <c r="CN32" s="562" t="str">
        <f>IF(_jhy2_month_day!N28="","",_jhy2_month_day!N28)</f>
        <v/>
      </c>
      <c r="CO32" s="562" t="str">
        <f>IF(_jhy2_month_day!O28="","",_jhy2_month_day!O28)</f>
        <v/>
      </c>
      <c r="CP32" s="562" t="str">
        <f>IF(_jhy2_month_day!P28="","",_jhy2_month_day!P28)</f>
        <v/>
      </c>
      <c r="CQ32" s="562" t="str">
        <f>IF(_jhy2_month_day!Q28="","",_jhy2_month_day!Q28)</f>
        <v/>
      </c>
      <c r="CR32" s="563" t="str">
        <f>IF(_jhy2_month_day!R28="","",_jhy2_month_day!R28)</f>
        <v/>
      </c>
      <c r="CS32" s="576" t="str">
        <f>IF(_jhy2_month_day!S28="","",_jhy2_month_day!S28)</f>
        <v/>
      </c>
      <c r="CT32" s="562" t="str">
        <f>IF(_jhy2_month_day!T28="","",_jhy2_month_day!T28)</f>
        <v/>
      </c>
      <c r="CU32" s="577" t="e">
        <f t="shared" si="5"/>
        <v>#VALUE!</v>
      </c>
      <c r="CV32" s="198" t="e">
        <f t="shared" si="6"/>
        <v>#VALUE!</v>
      </c>
      <c r="CW32" s="192" t="e">
        <f t="shared" si="7"/>
        <v>#VALUE!</v>
      </c>
      <c r="CX32" s="192" t="e">
        <f t="shared" si="8"/>
        <v>#VALUE!</v>
      </c>
      <c r="CY32" s="202" t="e">
        <f t="shared" si="9"/>
        <v>#VALUE!</v>
      </c>
      <c r="CZ32" s="192" t="e">
        <f t="shared" ref="CZ32:DI32" si="200">$AJ32*EF32</f>
        <v>#VALUE!</v>
      </c>
      <c r="DA32" s="192" t="e">
        <f t="shared" si="200"/>
        <v>#VALUE!</v>
      </c>
      <c r="DB32" s="192" t="e">
        <f t="shared" si="200"/>
        <v>#VALUE!</v>
      </c>
      <c r="DC32" s="192" t="e">
        <f t="shared" si="200"/>
        <v>#VALUE!</v>
      </c>
      <c r="DD32" s="192" t="e">
        <f t="shared" si="200"/>
        <v>#VALUE!</v>
      </c>
      <c r="DE32" s="192" t="e">
        <f t="shared" si="200"/>
        <v>#VALUE!</v>
      </c>
      <c r="DF32" s="192" t="e">
        <f t="shared" si="200"/>
        <v>#VALUE!</v>
      </c>
      <c r="DG32" s="192" t="e">
        <f t="shared" si="200"/>
        <v>#VALUE!</v>
      </c>
      <c r="DH32" s="192" t="e">
        <f t="shared" si="200"/>
        <v>#VALUE!</v>
      </c>
      <c r="DI32" s="192" t="e">
        <f t="shared" si="200"/>
        <v>#VALUE!</v>
      </c>
      <c r="DJ32" s="192" t="e">
        <f t="shared" si="11"/>
        <v>#VALUE!</v>
      </c>
      <c r="DK32" s="192" t="e">
        <f t="shared" si="12"/>
        <v>#VALUE!</v>
      </c>
      <c r="DL32" s="192" t="e">
        <f t="shared" si="13"/>
        <v>#VALUE!</v>
      </c>
      <c r="DM32" s="192" t="e">
        <f t="shared" si="14"/>
        <v>#VALUE!</v>
      </c>
      <c r="DN32" s="192" t="e">
        <f t="shared" si="15"/>
        <v>#VALUE!</v>
      </c>
      <c r="DO32" s="192" t="e">
        <f t="shared" si="16"/>
        <v>#VALUE!</v>
      </c>
      <c r="DP32" s="192" t="e">
        <f t="shared" si="17"/>
        <v>#VALUE!</v>
      </c>
      <c r="DQ32" s="192" t="e">
        <f t="shared" si="18"/>
        <v>#VALUE!</v>
      </c>
      <c r="DR32" s="192" t="e">
        <f t="shared" si="19"/>
        <v>#VALUE!</v>
      </c>
      <c r="DS32" s="192" t="e">
        <f t="shared" si="20"/>
        <v>#VALUE!</v>
      </c>
      <c r="DT32" s="192" t="e">
        <f t="shared" si="21"/>
        <v>#VALUE!</v>
      </c>
      <c r="DU32" s="192" t="e">
        <f t="shared" si="22"/>
        <v>#VALUE!</v>
      </c>
      <c r="DV32" s="198" t="e">
        <f t="shared" si="23"/>
        <v>#VALUE!</v>
      </c>
      <c r="DW32" s="198" t="e">
        <f t="shared" si="24"/>
        <v>#DIV/0!</v>
      </c>
      <c r="DX32" s="198" t="e">
        <f t="shared" si="25"/>
        <v>#DIV/0!</v>
      </c>
      <c r="DY32" s="198" t="e">
        <f t="shared" si="26"/>
        <v>#VALUE!</v>
      </c>
      <c r="DZ32" s="198" t="e">
        <f t="shared" si="27"/>
        <v>#VALUE!</v>
      </c>
      <c r="EA32" s="198" t="e">
        <f t="shared" si="28"/>
        <v>#VALUE!</v>
      </c>
      <c r="EB32" s="198" t="e">
        <f t="shared" si="29"/>
        <v>#VALUE!</v>
      </c>
      <c r="EC32" s="198" t="e">
        <f t="shared" si="30"/>
        <v>#DIV/0!</v>
      </c>
      <c r="ED32" s="198" t="e">
        <f t="shared" si="31"/>
        <v>#VALUE!</v>
      </c>
      <c r="EE32" s="198" t="e">
        <f t="shared" si="32"/>
        <v>#VALUE!</v>
      </c>
      <c r="EF32" s="198" t="e">
        <f t="shared" ref="EF32:EO32" si="201">DV32/SUM($DV32:$EE32)</f>
        <v>#VALUE!</v>
      </c>
      <c r="EG32" s="198" t="e">
        <f t="shared" si="201"/>
        <v>#DIV/0!</v>
      </c>
      <c r="EH32" s="198" t="e">
        <f t="shared" si="201"/>
        <v>#DIV/0!</v>
      </c>
      <c r="EI32" s="198" t="e">
        <f t="shared" si="201"/>
        <v>#VALUE!</v>
      </c>
      <c r="EJ32" s="198" t="e">
        <f t="shared" si="201"/>
        <v>#VALUE!</v>
      </c>
      <c r="EK32" s="198" t="e">
        <f t="shared" si="201"/>
        <v>#VALUE!</v>
      </c>
      <c r="EL32" s="198" t="e">
        <f t="shared" si="201"/>
        <v>#VALUE!</v>
      </c>
      <c r="EM32" s="198" t="e">
        <f t="shared" si="201"/>
        <v>#DIV/0!</v>
      </c>
      <c r="EN32" s="198" t="e">
        <f t="shared" si="201"/>
        <v>#VALUE!</v>
      </c>
      <c r="EO32" s="198" t="e">
        <f t="shared" si="201"/>
        <v>#VALUE!</v>
      </c>
      <c r="EP32" s="511">
        <f t="shared" ref="EP32:EW32" si="202">EP31</f>
        <v>0.08</v>
      </c>
      <c r="EQ32" s="511">
        <f t="shared" si="202"/>
        <v>0.015</v>
      </c>
      <c r="ER32" s="511">
        <f t="shared" si="202"/>
        <v>0.015</v>
      </c>
      <c r="ES32" s="511">
        <f t="shared" si="202"/>
        <v>0.015</v>
      </c>
      <c r="ET32" s="511">
        <f t="shared" si="202"/>
        <v>0.015</v>
      </c>
      <c r="EU32" s="511">
        <f t="shared" si="202"/>
        <v>0.09</v>
      </c>
      <c r="EV32" s="511">
        <f t="shared" si="202"/>
        <v>0.09</v>
      </c>
      <c r="EW32" s="511">
        <f t="shared" si="202"/>
        <v>0.09</v>
      </c>
      <c r="EX32" s="420" t="str">
        <f>IF(_tag_month_day!AS28="","",_tag_month_day!AS28/100)</f>
        <v/>
      </c>
      <c r="EY32" s="420" t="str">
        <f>IF(_tag_month_day!AT28="","",_tag_month_day!AT28/100)</f>
        <v/>
      </c>
      <c r="EZ32" s="420" t="str">
        <f>IF(_tag_month_day!AU28="","",_tag_month_day!AU28/100)</f>
        <v/>
      </c>
      <c r="FA32" s="420" t="str">
        <f>IF(_tag_month_day!AV28="","",_tag_month_day!AV28/100)</f>
        <v/>
      </c>
      <c r="FB32" s="420" t="str">
        <f>IF(_tag_month_day!AW28="","",_tag_month_day!AW28/100)</f>
        <v/>
      </c>
      <c r="FC32" s="420" t="str">
        <f>IF(_tag_month_day!AX28="","",_tag_month_day!AX28/100)</f>
        <v/>
      </c>
      <c r="FD32" s="510">
        <f t="shared" si="58"/>
        <v>0.33</v>
      </c>
      <c r="FE32" s="510">
        <f t="shared" si="59"/>
        <v>0.19</v>
      </c>
      <c r="FF32" s="510">
        <f t="shared" si="60"/>
        <v>0.003</v>
      </c>
      <c r="FG32" s="510">
        <f t="shared" si="61"/>
        <v>0</v>
      </c>
      <c r="FH32" s="603">
        <f t="shared" si="62"/>
        <v>0.0001</v>
      </c>
      <c r="FI32" s="510">
        <f t="shared" ref="FI32:FR32" si="203">FI31</f>
        <v>0.41</v>
      </c>
      <c r="FJ32" s="510">
        <f t="shared" si="203"/>
        <v>0.11</v>
      </c>
      <c r="FK32" s="510">
        <f t="shared" si="203"/>
        <v>0.015</v>
      </c>
      <c r="FL32" s="510">
        <f t="shared" si="203"/>
        <v>0</v>
      </c>
      <c r="FM32" s="603">
        <f t="shared" si="203"/>
        <v>0.0001</v>
      </c>
      <c r="FN32" s="510" t="str">
        <f>IF(_tag_month_day!AY28="","",_tag_month_day!AY28/100)</f>
        <v/>
      </c>
      <c r="FO32" s="510" t="str">
        <f>IF(_tag_month_day!AZ28="","",_tag_month_day!AZ28/100)</f>
        <v/>
      </c>
      <c r="FP32" s="510" t="str">
        <f>IF(_tag_month_day!BA28="","",_tag_month_day!BA28/100)</f>
        <v/>
      </c>
      <c r="FQ32" s="510" t="str">
        <f>IF(_tag_month_day!BB28="","",_tag_month_day!BB28/100)</f>
        <v/>
      </c>
      <c r="FR32" s="603" t="str">
        <f>IF(_tag_month_day!BC28="","",_tag_month_day!BC28/100)</f>
        <v/>
      </c>
      <c r="FS32" s="510" t="str">
        <f>IF(_tag_month_day!BD28="","",_tag_month_day!BD28/100)</f>
        <v/>
      </c>
      <c r="FT32" s="510" t="str">
        <f>IF(_tag_month_day!BE28="","",_tag_month_day!BE28/100)</f>
        <v/>
      </c>
      <c r="FU32" s="510" t="str">
        <f>IF(_tag_month_day!BF28="","",_tag_month_day!BF28/100)</f>
        <v/>
      </c>
      <c r="FV32" s="510" t="str">
        <f>IF(_tag_month_day!BG28="","",_tag_month_day!BG28/100)</f>
        <v/>
      </c>
      <c r="FW32" s="603" t="str">
        <f>IF(_tag_month_day!BH28="","",_tag_month_day!BH28/100)</f>
        <v/>
      </c>
      <c r="FX32" s="510" t="str">
        <f>IF(_tag_month_day!BI28="","",_tag_month_day!BI28/100)</f>
        <v/>
      </c>
      <c r="FY32" s="510" t="str">
        <f>IF(_tag_month_day!BJ28="","",_tag_month_day!BJ28/100)</f>
        <v/>
      </c>
      <c r="FZ32" s="605" t="str">
        <f>IF(_tag_month_day!BK28="","",_tag_month_day!BK28/100)</f>
        <v/>
      </c>
      <c r="GA32" s="510" t="str">
        <f>IF(_tag_month_day!BL28="","",_tag_month_day!BL28/100)</f>
        <v/>
      </c>
      <c r="GB32" s="603" t="str">
        <f>IF(_tag_month_day!BM28="","",_tag_month_day!BM28/100)</f>
        <v/>
      </c>
      <c r="GC32" s="420" t="str">
        <f>IF(_tag_month_day!BN28="","",_tag_month_day!BN28/100)</f>
        <v/>
      </c>
      <c r="GD32" s="420" t="str">
        <f>IF(_tag_month_day!BO28="","",_tag_month_day!BO28/100)</f>
        <v/>
      </c>
      <c r="GE32" s="420" t="str">
        <f>IF(_tag_month_day!BP28="","",_tag_month_day!BP28/100)</f>
        <v/>
      </c>
      <c r="GF32" s="420" t="str">
        <f>IF(_tag_month_day!BQ28="","",_tag_month_day!BQ28/100)</f>
        <v/>
      </c>
      <c r="GG32" s="420" t="str">
        <f>IF(_tag_month_day!BR28="","",_tag_month_day!BR28/100)</f>
        <v/>
      </c>
      <c r="GH32" s="420" t="str">
        <f>IF(_tag_month_day!BS28="","",_tag_month_day!BS28/100)</f>
        <v/>
      </c>
      <c r="GI32" s="603" t="str">
        <f>IF(_tag_month_day!BT28="","",_tag_month_day!BT28/100)</f>
        <v/>
      </c>
      <c r="GJ32" s="612" t="str">
        <f>IF(_tag_month_day!BU28="","",_tag_month_day!BU28/100)</f>
        <v/>
      </c>
      <c r="GK32" s="620" t="str">
        <f>IF(_tag_month_day!BV28="",IF(_rlcf_month_day!A$2="","",_rlcf_month_day!A$2/100),_tag_month_day!BV28/100)</f>
        <v/>
      </c>
      <c r="GL32" s="620" t="str">
        <f>IF(_tag_month_day!BW28="",IF(_rlcf_month_day!B$2="","",_rlcf_month_day!B$2/100),_tag_month_day!BW28/100)</f>
        <v/>
      </c>
      <c r="GM32" s="621" t="str">
        <f>IF(_tag_month_day!BX28="",IF(_rlcf_month_day!C$2="","",_rlcf_month_day!C$2/100),_tag_month_day!BX28/100)</f>
        <v/>
      </c>
      <c r="GN32" s="620" t="str">
        <f>IF(_tag_month_day!BV28="",IF(_rlcf_month_day!A$2="","",_rlcf_month_day!A$2/100),_tag_month_day!BV28/100)</f>
        <v/>
      </c>
      <c r="GO32" s="620" t="str">
        <f>IF(_tag_month_day!BW28="",IF(_rlcf_month_day!B$2="","",_rlcf_month_day!B$2/100),_tag_month_day!BW28/100)</f>
        <v/>
      </c>
      <c r="GP32" s="620" t="str">
        <f>IF(_tag_month_day!CD28="",IF(_rlcf_month_day!E$2="","",_rlcf_month_day!E$2/100),_tag_month_day!CD28/100)</f>
        <v/>
      </c>
      <c r="GQ32" s="620" t="str">
        <f>IF(_tag_month_day!CE28="",IF(_rlcf_month_day!F$2="","",_rlcf_month_day!F$2/100),_tag_month_day!CE28/100)</f>
        <v/>
      </c>
      <c r="GR32" s="621" t="str">
        <f>IF(_tag_month_day!CF28="",IF(_rlcf_month_day!G$2="","",_rlcf_month_day!G$2/100),_tag_month_day!CF28/100)</f>
        <v/>
      </c>
      <c r="GS32" s="626">
        <f t="shared" ref="GS32:HH32" si="204">GS31</f>
        <v>0.953</v>
      </c>
      <c r="GT32" s="626">
        <f t="shared" si="204"/>
        <v>0.55</v>
      </c>
      <c r="GU32" s="626">
        <f t="shared" si="204"/>
        <v>0.55</v>
      </c>
      <c r="GV32" s="626">
        <f t="shared" si="204"/>
        <v>0.55</v>
      </c>
      <c r="GW32" s="626">
        <f t="shared" si="204"/>
        <v>0.5</v>
      </c>
      <c r="GX32" s="626">
        <f t="shared" si="204"/>
        <v>0.935</v>
      </c>
      <c r="GY32" s="626">
        <f t="shared" si="204"/>
        <v>0.15</v>
      </c>
      <c r="GZ32" s="626">
        <f t="shared" si="204"/>
        <v>1</v>
      </c>
      <c r="HA32" s="632">
        <f t="shared" si="204"/>
        <v>0.047</v>
      </c>
      <c r="HB32" s="632">
        <f t="shared" si="204"/>
        <v>0.45</v>
      </c>
      <c r="HC32" s="632">
        <f t="shared" si="204"/>
        <v>0.45</v>
      </c>
      <c r="HD32" s="632">
        <f t="shared" si="204"/>
        <v>0.45</v>
      </c>
      <c r="HE32" s="632">
        <f t="shared" si="204"/>
        <v>0.5</v>
      </c>
      <c r="HF32" s="632">
        <f t="shared" si="204"/>
        <v>0.065</v>
      </c>
      <c r="HG32" s="632">
        <f t="shared" si="204"/>
        <v>0.85</v>
      </c>
      <c r="HH32" s="632">
        <f t="shared" si="204"/>
        <v>0</v>
      </c>
      <c r="HI32" s="68">
        <f t="shared" si="34"/>
        <v>0</v>
      </c>
      <c r="HJ32" s="68" t="e">
        <f t="shared" si="64"/>
        <v>#VALUE!</v>
      </c>
      <c r="HK32" s="202">
        <f t="shared" si="65"/>
        <v>0.85</v>
      </c>
      <c r="HL32" s="464">
        <f t="shared" si="66"/>
        <v>550000</v>
      </c>
      <c r="HM32" s="464">
        <f t="shared" si="67"/>
        <v>480000</v>
      </c>
      <c r="HN32" s="192" t="e">
        <f t="shared" si="35"/>
        <v>#VALUE!</v>
      </c>
      <c r="HO32" s="192" t="e">
        <f>HN32*HK32*$HO$2/HL32*1000000</f>
        <v>#VALUE!</v>
      </c>
      <c r="HP32" s="192" t="e">
        <f>HN32*HK32*$HP$2/HM32*1000000</f>
        <v>#VALUE!</v>
      </c>
    </row>
    <row r="33" customFormat="1" spans="1:224">
      <c r="A33" s="381">
        <v>28</v>
      </c>
      <c r="B33" s="54">
        <f ca="1" t="shared" si="68"/>
        <v>43618</v>
      </c>
      <c r="C33" s="57">
        <f t="shared" si="69"/>
        <v>0.0416666666666667</v>
      </c>
      <c r="D33" s="68" t="str">
        <f ca="1" t="shared" si="36"/>
        <v>夜班</v>
      </c>
      <c r="E33" s="68" t="str">
        <f ca="1" t="shared" si="37"/>
        <v>甲</v>
      </c>
      <c r="F33" s="68">
        <f ca="1">SUMPRODUCT((成本日报!$A$3:$A$95=计划!B33)*(成本日报!$B$3:$B$95=计划!$D33),成本日报!$C$3:$C$95)</f>
        <v>1</v>
      </c>
      <c r="G33" s="382">
        <f ca="1" t="shared" si="70"/>
        <v>43618.1249999999</v>
      </c>
      <c r="H33" s="382">
        <f ca="1" t="shared" si="38"/>
        <v>43618.1319444444</v>
      </c>
      <c r="I33" s="382">
        <f ca="1" t="shared" si="39"/>
        <v>43618.1374999999</v>
      </c>
      <c r="J33" s="382">
        <f ca="1" t="shared" si="40"/>
        <v>43618.1666666666</v>
      </c>
      <c r="K33" s="382">
        <f ca="1" t="shared" si="41"/>
        <v>43618.2291666666</v>
      </c>
      <c r="L33" s="382">
        <f ca="1" t="shared" si="42"/>
        <v>43618.2499999999</v>
      </c>
      <c r="M33" s="398" t="str">
        <f>IF(_tag_month_day!A29="","",_tag_month_day!A29)</f>
        <v/>
      </c>
      <c r="N33" s="398" t="str">
        <f>IF(_tag_month_day!B29="","",_tag_month_day!B29)</f>
        <v/>
      </c>
      <c r="O33" s="399" t="e">
        <f t="shared" si="43"/>
        <v>#VALUE!</v>
      </c>
      <c r="P33" s="398" t="str">
        <f>IF(_tag_month_day!C29="","",_tag_month_day!C29)</f>
        <v/>
      </c>
      <c r="Q33" s="398" t="str">
        <f>IF(_tag_month_day!D29="","",_tag_month_day!D29)</f>
        <v/>
      </c>
      <c r="R33" s="416">
        <f>IF(_tag_month_day!CB29="",R32,_tag_month_day!CB29/100)</f>
        <v>0.07</v>
      </c>
      <c r="S33" s="417" t="str">
        <f>IF(_tag_month_day!E29="","",_tag_month_day!E29)</f>
        <v/>
      </c>
      <c r="T33" s="417" t="str">
        <f>IF(_tag_month_day!F29="","",_tag_month_day!F29)</f>
        <v/>
      </c>
      <c r="U33" s="418" t="e">
        <f t="shared" si="0"/>
        <v>#VALUE!</v>
      </c>
      <c r="V33" s="53" t="e">
        <f t="shared" si="1"/>
        <v>#VALUE!</v>
      </c>
      <c r="W33" s="419" t="str">
        <f>IF(_jhy_month_day!A29="","",_jhy_month_day!A29)</f>
        <v/>
      </c>
      <c r="X33" s="420" t="str">
        <f>IF(_jhy_month_day!B29="","",_jhy_month_day!B29/100)</f>
        <v/>
      </c>
      <c r="Y33" s="420" t="str">
        <f>IF(_jhy_month_day!C29="","",_jhy_month_day!C29/100)</f>
        <v/>
      </c>
      <c r="Z33" s="439">
        <f t="shared" si="87"/>
        <v>7</v>
      </c>
      <c r="AA33" s="440" t="str">
        <f>IF(_tag_month_day!G29="","",_tag_month_day!G29/100)</f>
        <v/>
      </c>
      <c r="AB33" s="440" t="str">
        <f>IF(_tag_month_day!H29="","",_tag_month_day!H29/100)</f>
        <v/>
      </c>
      <c r="AC33" s="193">
        <f t="shared" si="44"/>
        <v>1.59963432013121</v>
      </c>
      <c r="AD33" s="441" t="str">
        <f t="shared" si="45"/>
        <v/>
      </c>
      <c r="AE33" s="442" t="str">
        <f t="shared" si="46"/>
        <v/>
      </c>
      <c r="AF33" s="443">
        <v>1</v>
      </c>
      <c r="AG33" s="68" t="str">
        <f>IF(_duihao_month_day!A29="","",_duihao_month_day!A29)</f>
        <v/>
      </c>
      <c r="AH33" s="463">
        <f>IF(_gyk_month_day!B29="",AH32,_gyk_month_day!B29)</f>
        <v>820</v>
      </c>
      <c r="AI33" s="464" t="e">
        <f t="shared" si="71"/>
        <v>#VALUE!</v>
      </c>
      <c r="AJ33" s="102" t="str">
        <f>IF(_tag_month_day!I29="","",_tag_month_day!I29)</f>
        <v/>
      </c>
      <c r="AK33" s="465" t="str">
        <f>IF(_tzyy_month_day!A29="","",_tzyy_month_day!A29)</f>
        <v/>
      </c>
      <c r="AL33" s="465" t="str">
        <f>IF(_tzyy_month_day!B29="","",_tzyy_month_day!B29)</f>
        <v/>
      </c>
      <c r="AM33" s="465" t="str">
        <f>IF(_tzyy_month_day!C29="","",_tzyy_month_day!C29)</f>
        <v/>
      </c>
      <c r="AN33" s="466" t="str">
        <f>IF(_tag_month_day!CG29="","",_tag_month_day!CG29)</f>
        <v/>
      </c>
      <c r="AO33" s="466" t="str">
        <f>IF(_tag_month_day!CH29="","",_tag_month_day!CH29)</f>
        <v/>
      </c>
      <c r="AP33" s="486" t="e">
        <f t="shared" si="47"/>
        <v>#VALUE!</v>
      </c>
      <c r="AQ33" s="487" t="str">
        <f>IF(_tag_month_day!J29="","",_tag_month_day!J29/100)</f>
        <v/>
      </c>
      <c r="AR33" s="488">
        <f t="shared" si="48"/>
        <v>1.3</v>
      </c>
      <c r="AS33" s="489" t="e">
        <f t="shared" si="2"/>
        <v>#VALUE!</v>
      </c>
      <c r="AT33" s="489">
        <f t="shared" si="49"/>
        <v>0</v>
      </c>
      <c r="AU33" s="490" t="str">
        <f>IF(_tag_month_day!K29="","",_tag_month_day!K29)</f>
        <v/>
      </c>
      <c r="AV33" s="491" t="str">
        <f>IF(_tag_month_day!L29="","",_tag_month_day!L29/100)</f>
        <v/>
      </c>
      <c r="AW33" s="420">
        <f t="shared" si="179"/>
        <v>0</v>
      </c>
      <c r="AX33" s="420">
        <f t="shared" si="50"/>
        <v>0</v>
      </c>
      <c r="AY33" s="420" t="str">
        <f>IF(_tag_month_day!M29="","",_tag_month_day!M29/100)</f>
        <v/>
      </c>
      <c r="AZ33" s="420" t="str">
        <f>IF(_tag_month_day!N29="","",_tag_month_day!N29/100)</f>
        <v/>
      </c>
      <c r="BA33" s="420" t="str">
        <f>IF(_tag_month_day!O29="","",_tag_month_day!O29/100)</f>
        <v/>
      </c>
      <c r="BB33" s="496" t="str">
        <f>IF(_tag_month_day!P29="","",_tag_month_day!P29/100)</f>
        <v/>
      </c>
      <c r="BC33" s="496">
        <f t="shared" si="51"/>
        <v>0</v>
      </c>
      <c r="BD33" s="496" t="str">
        <f>IF(_tag_month_day!Q29="","",_tag_month_day!Q29/100)</f>
        <v/>
      </c>
      <c r="BE33" s="510" t="str">
        <f>IF(_tag_month_day!R29="","",_tag_month_day!R29/100)</f>
        <v/>
      </c>
      <c r="BF33" s="413" t="str">
        <f>IF(_tag_month_day!CC29="","",_tag_month_day!CC29/100)</f>
        <v/>
      </c>
      <c r="BG33" s="511" t="e">
        <f t="shared" si="3"/>
        <v>#VALUE!</v>
      </c>
      <c r="BH33" s="198">
        <f t="shared" si="4"/>
        <v>0</v>
      </c>
      <c r="BI33" s="512" t="e">
        <f>IF(CX33=0,BI32,(DK33*查询!$R$5+DL33*查询!$Q$5+DM33*查询!$N$5+DN33*查询!$O$5+DO33*查询!$P$5)*AF33/CX33)</f>
        <v>#VALUE!</v>
      </c>
      <c r="BJ33" s="512" t="e">
        <f>IF(CX33=0,BJ32,(DP33*查询!$S$5+DQ33*查询!$T$5+DR33*查询!$U$5)*AF33/CX33)</f>
        <v>#VALUE!</v>
      </c>
      <c r="BK33" s="512">
        <f t="shared" si="52"/>
        <v>1</v>
      </c>
      <c r="BL33" s="513" t="str">
        <f>IF(_cfyc_month_day!A29="","",_cfyc_month_day!A29)</f>
        <v/>
      </c>
      <c r="BM33" s="513" t="str">
        <f>IF(_cfyc_month_day!B29="","",_cfyc_month_day!B29)</f>
        <v/>
      </c>
      <c r="BN33" s="513" t="str">
        <f>IF(_cfyc_month_day!C29="","",_cfyc_month_day!C29)</f>
        <v/>
      </c>
      <c r="BO33" s="522" t="str">
        <f>IF(_cfyc_month_day!D29="","",_cfyc_month_day!D29)</f>
        <v/>
      </c>
      <c r="BP33" s="522" t="str">
        <f>IF(_cfyc_month_day!E29="","",_cfyc_month_day!E29)</f>
        <v/>
      </c>
      <c r="BQ33" s="522" t="str">
        <f>IF(_cfyc_month_day!F29="","",_cfyc_month_day!F29)</f>
        <v/>
      </c>
      <c r="BR33" s="513" t="str">
        <f>IF(_tag_month_day!T29="","",_tag_month_day!T29)</f>
        <v/>
      </c>
      <c r="BS33" s="513" t="str">
        <f>IF(_tag_month_day!U29="","",_tag_month_day!U29)</f>
        <v/>
      </c>
      <c r="BT33" s="523" t="str">
        <f t="shared" si="53"/>
        <v/>
      </c>
      <c r="BU33" s="223" t="str">
        <f>IF(_tag_month_day!V29="","",_tag_month_day!V29)</f>
        <v/>
      </c>
      <c r="BV33" s="206" t="str">
        <f>IF(_tag_month_day!W29="","",_tag_month_day!W29)</f>
        <v/>
      </c>
      <c r="BW33" s="540" t="str">
        <f>IF(_tag_month_day!X29="","",_tag_month_day!X29)</f>
        <v/>
      </c>
      <c r="BX33" s="540" t="str">
        <f>IF(_tag_month_day!Y29="","",_tag_month_day!Y29)</f>
        <v/>
      </c>
      <c r="BY33" s="541">
        <f ca="1" t="shared" si="54"/>
        <v>43618.2499999999</v>
      </c>
      <c r="BZ33" s="542" t="s">
        <v>215</v>
      </c>
      <c r="CA33" s="543" t="str">
        <f>IF(_jhy2_month_day!A29="","",_jhy2_month_day!A29)</f>
        <v/>
      </c>
      <c r="CB33" s="464" t="str">
        <f>IF(_jhy2_month_day!B29="","",_jhy2_month_day!B29)</f>
        <v/>
      </c>
      <c r="CC33" s="464" t="str">
        <f>IF(_jhy2_month_day!C29="","",_jhy2_month_day!C29)</f>
        <v/>
      </c>
      <c r="CD33" s="464" t="str">
        <f>IF(_jhy2_month_day!D29="","",_jhy2_month_day!D29)</f>
        <v/>
      </c>
      <c r="CE33" s="464" t="str">
        <f>IF(_jhy2_month_day!E29="","",_jhy2_month_day!E29)</f>
        <v/>
      </c>
      <c r="CF33" s="464" t="str">
        <f>IF(_jhy2_month_day!F29="","",_jhy2_month_day!F29)</f>
        <v/>
      </c>
      <c r="CG33" s="464" t="str">
        <f>IF(_jhy2_month_day!G29="","",_jhy2_month_day!G29)</f>
        <v/>
      </c>
      <c r="CH33" s="464" t="str">
        <f>IF(_jhy2_month_day!H29="","",_jhy2_month_day!H29)</f>
        <v/>
      </c>
      <c r="CI33" s="464" t="str">
        <f>IF(_jhy2_month_day!I29="","",_jhy2_month_day!I29)</f>
        <v/>
      </c>
      <c r="CJ33" s="464" t="str">
        <f>IF(_jhy2_month_day!J29="","",_jhy2_month_day!J29)</f>
        <v/>
      </c>
      <c r="CK33" s="464" t="str">
        <f>IF(_jhy2_month_day!K29="","",_jhy2_month_day!K29)</f>
        <v/>
      </c>
      <c r="CL33" s="562" t="str">
        <f>IF(_jhy2_month_day!L29="","",_jhy2_month_day!L29)</f>
        <v/>
      </c>
      <c r="CM33" s="562" t="str">
        <f>IF(_jhy2_month_day!M29="","",_jhy2_month_day!M29)</f>
        <v/>
      </c>
      <c r="CN33" s="562" t="str">
        <f>IF(_jhy2_month_day!N29="","",_jhy2_month_day!N29)</f>
        <v/>
      </c>
      <c r="CO33" s="562" t="str">
        <f>IF(_jhy2_month_day!O29="","",_jhy2_month_day!O29)</f>
        <v/>
      </c>
      <c r="CP33" s="562" t="str">
        <f>IF(_jhy2_month_day!P29="","",_jhy2_month_day!P29)</f>
        <v/>
      </c>
      <c r="CQ33" s="562" t="str">
        <f>IF(_jhy2_month_day!Q29="","",_jhy2_month_day!Q29)</f>
        <v/>
      </c>
      <c r="CR33" s="563" t="str">
        <f>IF(_jhy2_month_day!R29="","",_jhy2_month_day!R29)</f>
        <v/>
      </c>
      <c r="CS33" s="576" t="str">
        <f>IF(_jhy2_month_day!S29="","",_jhy2_month_day!S29)</f>
        <v/>
      </c>
      <c r="CT33" s="562" t="str">
        <f>IF(_jhy2_month_day!T29="","",_jhy2_month_day!T29)</f>
        <v/>
      </c>
      <c r="CU33" s="577" t="e">
        <f t="shared" si="5"/>
        <v>#VALUE!</v>
      </c>
      <c r="CV33" s="198" t="e">
        <f t="shared" si="6"/>
        <v>#VALUE!</v>
      </c>
      <c r="CW33" s="192" t="e">
        <f t="shared" si="7"/>
        <v>#VALUE!</v>
      </c>
      <c r="CX33" s="192" t="e">
        <f t="shared" si="8"/>
        <v>#VALUE!</v>
      </c>
      <c r="CY33" s="202" t="e">
        <f t="shared" si="9"/>
        <v>#VALUE!</v>
      </c>
      <c r="CZ33" s="192" t="e">
        <f t="shared" ref="CZ33:DI33" si="205">$AJ33*EF33</f>
        <v>#VALUE!</v>
      </c>
      <c r="DA33" s="192" t="e">
        <f t="shared" si="205"/>
        <v>#VALUE!</v>
      </c>
      <c r="DB33" s="192" t="e">
        <f t="shared" si="205"/>
        <v>#VALUE!</v>
      </c>
      <c r="DC33" s="192" t="e">
        <f t="shared" si="205"/>
        <v>#VALUE!</v>
      </c>
      <c r="DD33" s="192" t="e">
        <f t="shared" si="205"/>
        <v>#VALUE!</v>
      </c>
      <c r="DE33" s="192" t="e">
        <f t="shared" si="205"/>
        <v>#VALUE!</v>
      </c>
      <c r="DF33" s="192" t="e">
        <f t="shared" si="205"/>
        <v>#VALUE!</v>
      </c>
      <c r="DG33" s="192" t="e">
        <f t="shared" si="205"/>
        <v>#VALUE!</v>
      </c>
      <c r="DH33" s="192" t="e">
        <f t="shared" si="205"/>
        <v>#VALUE!</v>
      </c>
      <c r="DI33" s="192" t="e">
        <f t="shared" si="205"/>
        <v>#VALUE!</v>
      </c>
      <c r="DJ33" s="192" t="e">
        <f t="shared" si="11"/>
        <v>#VALUE!</v>
      </c>
      <c r="DK33" s="192" t="e">
        <f t="shared" si="12"/>
        <v>#VALUE!</v>
      </c>
      <c r="DL33" s="192" t="e">
        <f t="shared" si="13"/>
        <v>#VALUE!</v>
      </c>
      <c r="DM33" s="192" t="e">
        <f t="shared" si="14"/>
        <v>#VALUE!</v>
      </c>
      <c r="DN33" s="192" t="e">
        <f t="shared" si="15"/>
        <v>#VALUE!</v>
      </c>
      <c r="DO33" s="192" t="e">
        <f t="shared" si="16"/>
        <v>#VALUE!</v>
      </c>
      <c r="DP33" s="192" t="e">
        <f t="shared" si="17"/>
        <v>#VALUE!</v>
      </c>
      <c r="DQ33" s="192" t="e">
        <f t="shared" si="18"/>
        <v>#VALUE!</v>
      </c>
      <c r="DR33" s="192" t="e">
        <f t="shared" si="19"/>
        <v>#VALUE!</v>
      </c>
      <c r="DS33" s="192" t="e">
        <f t="shared" si="20"/>
        <v>#VALUE!</v>
      </c>
      <c r="DT33" s="192" t="e">
        <f t="shared" si="21"/>
        <v>#VALUE!</v>
      </c>
      <c r="DU33" s="192" t="e">
        <f t="shared" si="22"/>
        <v>#VALUE!</v>
      </c>
      <c r="DV33" s="198" t="e">
        <f t="shared" si="23"/>
        <v>#VALUE!</v>
      </c>
      <c r="DW33" s="198" t="e">
        <f t="shared" si="24"/>
        <v>#DIV/0!</v>
      </c>
      <c r="DX33" s="198" t="e">
        <f t="shared" si="25"/>
        <v>#DIV/0!</v>
      </c>
      <c r="DY33" s="198" t="e">
        <f t="shared" si="26"/>
        <v>#VALUE!</v>
      </c>
      <c r="DZ33" s="198" t="e">
        <f t="shared" si="27"/>
        <v>#VALUE!</v>
      </c>
      <c r="EA33" s="198" t="e">
        <f t="shared" si="28"/>
        <v>#VALUE!</v>
      </c>
      <c r="EB33" s="198" t="e">
        <f t="shared" si="29"/>
        <v>#VALUE!</v>
      </c>
      <c r="EC33" s="198" t="e">
        <f t="shared" si="30"/>
        <v>#DIV/0!</v>
      </c>
      <c r="ED33" s="198" t="e">
        <f t="shared" si="31"/>
        <v>#VALUE!</v>
      </c>
      <c r="EE33" s="198" t="e">
        <f t="shared" si="32"/>
        <v>#VALUE!</v>
      </c>
      <c r="EF33" s="198" t="e">
        <f t="shared" ref="EF33:EO33" si="206">DV33/SUM($DV33:$EE33)</f>
        <v>#VALUE!</v>
      </c>
      <c r="EG33" s="198" t="e">
        <f t="shared" si="206"/>
        <v>#DIV/0!</v>
      </c>
      <c r="EH33" s="198" t="e">
        <f t="shared" si="206"/>
        <v>#DIV/0!</v>
      </c>
      <c r="EI33" s="198" t="e">
        <f t="shared" si="206"/>
        <v>#VALUE!</v>
      </c>
      <c r="EJ33" s="198" t="e">
        <f t="shared" si="206"/>
        <v>#VALUE!</v>
      </c>
      <c r="EK33" s="198" t="e">
        <f t="shared" si="206"/>
        <v>#VALUE!</v>
      </c>
      <c r="EL33" s="198" t="e">
        <f t="shared" si="206"/>
        <v>#VALUE!</v>
      </c>
      <c r="EM33" s="198" t="e">
        <f t="shared" si="206"/>
        <v>#DIV/0!</v>
      </c>
      <c r="EN33" s="198" t="e">
        <f t="shared" si="206"/>
        <v>#VALUE!</v>
      </c>
      <c r="EO33" s="198" t="e">
        <f t="shared" si="206"/>
        <v>#VALUE!</v>
      </c>
      <c r="EP33" s="511">
        <f t="shared" ref="EP33:EW33" si="207">EP32</f>
        <v>0.08</v>
      </c>
      <c r="EQ33" s="511">
        <f t="shared" si="207"/>
        <v>0.015</v>
      </c>
      <c r="ER33" s="511">
        <f t="shared" si="207"/>
        <v>0.015</v>
      </c>
      <c r="ES33" s="511">
        <f t="shared" si="207"/>
        <v>0.015</v>
      </c>
      <c r="ET33" s="511">
        <f t="shared" si="207"/>
        <v>0.015</v>
      </c>
      <c r="EU33" s="511">
        <f t="shared" si="207"/>
        <v>0.09</v>
      </c>
      <c r="EV33" s="511">
        <f t="shared" si="207"/>
        <v>0.09</v>
      </c>
      <c r="EW33" s="511">
        <f t="shared" si="207"/>
        <v>0.09</v>
      </c>
      <c r="EX33" s="420" t="str">
        <f>IF(_tag_month_day!AS29="","",_tag_month_day!AS29/100)</f>
        <v/>
      </c>
      <c r="EY33" s="420" t="str">
        <f>IF(_tag_month_day!AT29="","",_tag_month_day!AT29/100)</f>
        <v/>
      </c>
      <c r="EZ33" s="420" t="str">
        <f>IF(_tag_month_day!AU29="","",_tag_month_day!AU29/100)</f>
        <v/>
      </c>
      <c r="FA33" s="420" t="str">
        <f>IF(_tag_month_day!AV29="","",_tag_month_day!AV29/100)</f>
        <v/>
      </c>
      <c r="FB33" s="420" t="str">
        <f>IF(_tag_month_day!AW29="","",_tag_month_day!AW29/100)</f>
        <v/>
      </c>
      <c r="FC33" s="420" t="str">
        <f>IF(_tag_month_day!AX29="","",_tag_month_day!AX29/100)</f>
        <v/>
      </c>
      <c r="FD33" s="510">
        <f t="shared" si="58"/>
        <v>0.33</v>
      </c>
      <c r="FE33" s="510">
        <f t="shared" si="59"/>
        <v>0.19</v>
      </c>
      <c r="FF33" s="510">
        <f t="shared" si="60"/>
        <v>0.003</v>
      </c>
      <c r="FG33" s="510">
        <f t="shared" si="61"/>
        <v>0</v>
      </c>
      <c r="FH33" s="603">
        <f t="shared" si="62"/>
        <v>0.0001</v>
      </c>
      <c r="FI33" s="510">
        <f t="shared" ref="FI33:FR33" si="208">FI32</f>
        <v>0.41</v>
      </c>
      <c r="FJ33" s="510">
        <f t="shared" si="208"/>
        <v>0.11</v>
      </c>
      <c r="FK33" s="510">
        <f t="shared" si="208"/>
        <v>0.015</v>
      </c>
      <c r="FL33" s="510">
        <f t="shared" si="208"/>
        <v>0</v>
      </c>
      <c r="FM33" s="603">
        <f t="shared" si="208"/>
        <v>0.0001</v>
      </c>
      <c r="FN33" s="510" t="str">
        <f>IF(_tag_month_day!AY29="","",_tag_month_day!AY29/100)</f>
        <v/>
      </c>
      <c r="FO33" s="510" t="str">
        <f>IF(_tag_month_day!AZ29="","",_tag_month_day!AZ29/100)</f>
        <v/>
      </c>
      <c r="FP33" s="510" t="str">
        <f>IF(_tag_month_day!BA29="","",_tag_month_day!BA29/100)</f>
        <v/>
      </c>
      <c r="FQ33" s="510" t="str">
        <f>IF(_tag_month_day!BB29="","",_tag_month_day!BB29/100)</f>
        <v/>
      </c>
      <c r="FR33" s="603" t="str">
        <f>IF(_tag_month_day!BC29="","",_tag_month_day!BC29/100)</f>
        <v/>
      </c>
      <c r="FS33" s="510" t="str">
        <f>IF(_tag_month_day!BD29="","",_tag_month_day!BD29/100)</f>
        <v/>
      </c>
      <c r="FT33" s="510" t="str">
        <f>IF(_tag_month_day!BE29="","",_tag_month_day!BE29/100)</f>
        <v/>
      </c>
      <c r="FU33" s="510" t="str">
        <f>IF(_tag_month_day!BF29="","",_tag_month_day!BF29/100)</f>
        <v/>
      </c>
      <c r="FV33" s="510" t="str">
        <f>IF(_tag_month_day!BG29="","",_tag_month_day!BG29/100)</f>
        <v/>
      </c>
      <c r="FW33" s="603" t="str">
        <f>IF(_tag_month_day!BH29="","",_tag_month_day!BH29/100)</f>
        <v/>
      </c>
      <c r="FX33" s="510" t="str">
        <f>IF(_tag_month_day!BI29="","",_tag_month_day!BI29/100)</f>
        <v/>
      </c>
      <c r="FY33" s="510" t="str">
        <f>IF(_tag_month_day!BJ29="","",_tag_month_day!BJ29/100)</f>
        <v/>
      </c>
      <c r="FZ33" s="605" t="str">
        <f>IF(_tag_month_day!BK29="","",_tag_month_day!BK29/100)</f>
        <v/>
      </c>
      <c r="GA33" s="510" t="str">
        <f>IF(_tag_month_day!BL29="","",_tag_month_day!BL29/100)</f>
        <v/>
      </c>
      <c r="GB33" s="603" t="str">
        <f>IF(_tag_month_day!BM29="","",_tag_month_day!BM29/100)</f>
        <v/>
      </c>
      <c r="GC33" s="420" t="str">
        <f>IF(_tag_month_day!BN29="","",_tag_month_day!BN29/100)</f>
        <v/>
      </c>
      <c r="GD33" s="420" t="str">
        <f>IF(_tag_month_day!BO29="","",_tag_month_day!BO29/100)</f>
        <v/>
      </c>
      <c r="GE33" s="420" t="str">
        <f>IF(_tag_month_day!BP29="","",_tag_month_day!BP29/100)</f>
        <v/>
      </c>
      <c r="GF33" s="420" t="str">
        <f>IF(_tag_month_day!BQ29="","",_tag_month_day!BQ29/100)</f>
        <v/>
      </c>
      <c r="GG33" s="420" t="str">
        <f>IF(_tag_month_day!BR29="","",_tag_month_day!BR29/100)</f>
        <v/>
      </c>
      <c r="GH33" s="420" t="str">
        <f>IF(_tag_month_day!BS29="","",_tag_month_day!BS29/100)</f>
        <v/>
      </c>
      <c r="GI33" s="603" t="str">
        <f>IF(_tag_month_day!BT29="","",_tag_month_day!BT29/100)</f>
        <v/>
      </c>
      <c r="GJ33" s="612" t="str">
        <f>IF(_tag_month_day!BU29="","",_tag_month_day!BU29/100)</f>
        <v/>
      </c>
      <c r="GK33" s="620" t="str">
        <f>IF(_tag_month_day!BV29="",IF(_rlcf_month_day!A$2="","",_rlcf_month_day!A$2/100),_tag_month_day!BV29/100)</f>
        <v/>
      </c>
      <c r="GL33" s="620" t="str">
        <f>IF(_tag_month_day!BW29="",IF(_rlcf_month_day!B$2="","",_rlcf_month_day!B$2/100),_tag_month_day!BW29/100)</f>
        <v/>
      </c>
      <c r="GM33" s="621" t="str">
        <f>IF(_tag_month_day!BX29="",IF(_rlcf_month_day!C$2="","",_rlcf_month_day!C$2/100),_tag_month_day!BX29/100)</f>
        <v/>
      </c>
      <c r="GN33" s="620" t="str">
        <f>IF(_tag_month_day!BV29="",IF(_rlcf_month_day!A$2="","",_rlcf_month_day!A$2/100),_tag_month_day!BV29/100)</f>
        <v/>
      </c>
      <c r="GO33" s="620" t="str">
        <f>IF(_tag_month_day!BW29="",IF(_rlcf_month_day!B$2="","",_rlcf_month_day!B$2/100),_tag_month_day!BW29/100)</f>
        <v/>
      </c>
      <c r="GP33" s="620" t="str">
        <f>IF(_tag_month_day!CD29="",IF(_rlcf_month_day!E$2="","",_rlcf_month_day!E$2/100),_tag_month_day!CD29/100)</f>
        <v/>
      </c>
      <c r="GQ33" s="620" t="str">
        <f>IF(_tag_month_day!CE29="",IF(_rlcf_month_day!F$2="","",_rlcf_month_day!F$2/100),_tag_month_day!CE29/100)</f>
        <v/>
      </c>
      <c r="GR33" s="621" t="str">
        <f>IF(_tag_month_day!CF29="",IF(_rlcf_month_day!G$2="","",_rlcf_month_day!G$2/100),_tag_month_day!CF29/100)</f>
        <v/>
      </c>
      <c r="GS33" s="626">
        <f t="shared" ref="GS33:HH33" si="209">GS32</f>
        <v>0.953</v>
      </c>
      <c r="GT33" s="626">
        <f t="shared" si="209"/>
        <v>0.55</v>
      </c>
      <c r="GU33" s="626">
        <f t="shared" si="209"/>
        <v>0.55</v>
      </c>
      <c r="GV33" s="626">
        <f t="shared" si="209"/>
        <v>0.55</v>
      </c>
      <c r="GW33" s="626">
        <f t="shared" si="209"/>
        <v>0.5</v>
      </c>
      <c r="GX33" s="626">
        <f t="shared" si="209"/>
        <v>0.935</v>
      </c>
      <c r="GY33" s="626">
        <f t="shared" si="209"/>
        <v>0.15</v>
      </c>
      <c r="GZ33" s="626">
        <f t="shared" si="209"/>
        <v>1</v>
      </c>
      <c r="HA33" s="632">
        <f t="shared" si="209"/>
        <v>0.047</v>
      </c>
      <c r="HB33" s="632">
        <f t="shared" si="209"/>
        <v>0.45</v>
      </c>
      <c r="HC33" s="632">
        <f t="shared" si="209"/>
        <v>0.45</v>
      </c>
      <c r="HD33" s="632">
        <f t="shared" si="209"/>
        <v>0.45</v>
      </c>
      <c r="HE33" s="632">
        <f t="shared" si="209"/>
        <v>0.5</v>
      </c>
      <c r="HF33" s="632">
        <f t="shared" si="209"/>
        <v>0.065</v>
      </c>
      <c r="HG33" s="632">
        <f t="shared" si="209"/>
        <v>0.85</v>
      </c>
      <c r="HH33" s="632">
        <f t="shared" si="209"/>
        <v>0</v>
      </c>
      <c r="HI33" s="68" t="e">
        <f t="shared" si="34"/>
        <v>#VALUE!</v>
      </c>
      <c r="HJ33" s="68" t="e">
        <f t="shared" si="64"/>
        <v>#VALUE!</v>
      </c>
      <c r="HK33" s="202">
        <f t="shared" si="65"/>
        <v>0.85</v>
      </c>
      <c r="HL33" s="464">
        <f t="shared" si="66"/>
        <v>550000</v>
      </c>
      <c r="HM33" s="464">
        <f t="shared" si="67"/>
        <v>480000</v>
      </c>
      <c r="HN33" s="192" t="e">
        <f t="shared" si="35"/>
        <v>#VALUE!</v>
      </c>
      <c r="HO33" s="192" t="e">
        <f>HN33*HK33*$HO$2/HL33*1000000</f>
        <v>#VALUE!</v>
      </c>
      <c r="HP33" s="192" t="e">
        <f>HN33*HK33*$HP$2/HM33*1000000</f>
        <v>#VALUE!</v>
      </c>
    </row>
    <row r="34" customFormat="1" spans="1:224">
      <c r="A34" s="381">
        <v>29</v>
      </c>
      <c r="B34" s="54">
        <f ca="1" t="shared" si="68"/>
        <v>43618</v>
      </c>
      <c r="C34" s="57">
        <f t="shared" si="69"/>
        <v>0.0416666666666667</v>
      </c>
      <c r="D34" s="68" t="str">
        <f ca="1" t="shared" si="36"/>
        <v>夜班</v>
      </c>
      <c r="E34" s="68" t="str">
        <f ca="1" t="shared" si="37"/>
        <v>甲</v>
      </c>
      <c r="F34" s="68">
        <f ca="1">SUMPRODUCT((成本日报!$A$3:$A$95=计划!B34)*(成本日报!$B$3:$B$95=计划!$D34),成本日报!$C$3:$C$95)</f>
        <v>1</v>
      </c>
      <c r="G34" s="382">
        <f ca="1" t="shared" si="70"/>
        <v>43618.1666666666</v>
      </c>
      <c r="H34" s="382">
        <f ca="1" t="shared" si="38"/>
        <v>43618.173611111</v>
      </c>
      <c r="I34" s="382">
        <f ca="1" t="shared" si="39"/>
        <v>43618.1791666666</v>
      </c>
      <c r="J34" s="382">
        <f ca="1" t="shared" si="40"/>
        <v>43618.2083333333</v>
      </c>
      <c r="K34" s="382">
        <f ca="1" t="shared" si="41"/>
        <v>43618.2708333333</v>
      </c>
      <c r="L34" s="382">
        <f ca="1" t="shared" si="42"/>
        <v>43618.2916666666</v>
      </c>
      <c r="M34" s="398" t="str">
        <f>IF(_tag_month_day!A30="","",_tag_month_day!A30)</f>
        <v/>
      </c>
      <c r="N34" s="398" t="str">
        <f>IF(_tag_month_day!B30="","",_tag_month_day!B30)</f>
        <v/>
      </c>
      <c r="O34" s="399" t="e">
        <f t="shared" si="43"/>
        <v>#VALUE!</v>
      </c>
      <c r="P34" s="398" t="str">
        <f>IF(_tag_month_day!C30="","",_tag_month_day!C30)</f>
        <v/>
      </c>
      <c r="Q34" s="398" t="str">
        <f>IF(_tag_month_day!D30="","",_tag_month_day!D30)</f>
        <v/>
      </c>
      <c r="R34" s="416">
        <f>IF(_tag_month_day!CB30="",R33,_tag_month_day!CB30/100)</f>
        <v>0.07</v>
      </c>
      <c r="S34" s="417" t="str">
        <f>IF(_tag_month_day!E30="","",_tag_month_day!E30)</f>
        <v/>
      </c>
      <c r="T34" s="417" t="str">
        <f>IF(_tag_month_day!F30="","",_tag_month_day!F30)</f>
        <v/>
      </c>
      <c r="U34" s="418" t="e">
        <f t="shared" si="0"/>
        <v>#VALUE!</v>
      </c>
      <c r="V34" s="53" t="e">
        <f t="shared" si="1"/>
        <v>#VALUE!</v>
      </c>
      <c r="W34" s="419" t="str">
        <f>IF(_jhy_month_day!A30="","",_jhy_month_day!A30)</f>
        <v/>
      </c>
      <c r="X34" s="420" t="str">
        <f>IF(_jhy_month_day!B30="","",_jhy_month_day!B30/100)</f>
        <v/>
      </c>
      <c r="Y34" s="420" t="str">
        <f>IF(_jhy_month_day!C30="","",_jhy_month_day!C30/100)</f>
        <v/>
      </c>
      <c r="Z34" s="439">
        <f t="shared" si="87"/>
        <v>8</v>
      </c>
      <c r="AA34" s="440" t="str">
        <f>IF(_tag_month_day!G30="","",_tag_month_day!G30/100)</f>
        <v/>
      </c>
      <c r="AB34" s="440" t="str">
        <f>IF(_tag_month_day!H30="","",_tag_month_day!H30/100)</f>
        <v/>
      </c>
      <c r="AC34" s="193">
        <f t="shared" si="44"/>
        <v>1.59963432013121</v>
      </c>
      <c r="AD34" s="441" t="str">
        <f t="shared" si="45"/>
        <v/>
      </c>
      <c r="AE34" s="442" t="str">
        <f t="shared" si="46"/>
        <v/>
      </c>
      <c r="AF34" s="443">
        <v>1</v>
      </c>
      <c r="AG34" s="68" t="str">
        <f>IF(_duihao_month_day!A30="","",_duihao_month_day!A30)</f>
        <v/>
      </c>
      <c r="AH34" s="463">
        <f>IF(_gyk_month_day!B30="",AH33,_gyk_month_day!B30)</f>
        <v>820</v>
      </c>
      <c r="AI34" s="464" t="e">
        <f t="shared" si="71"/>
        <v>#VALUE!</v>
      </c>
      <c r="AJ34" s="102" t="str">
        <f>IF(_tag_month_day!I30="","",_tag_month_day!I30)</f>
        <v/>
      </c>
      <c r="AK34" s="465" t="str">
        <f>IF(_tzyy_month_day!A30="","",_tzyy_month_day!A30)</f>
        <v/>
      </c>
      <c r="AL34" s="465" t="str">
        <f>IF(_tzyy_month_day!B30="","",_tzyy_month_day!B30)</f>
        <v/>
      </c>
      <c r="AM34" s="465" t="str">
        <f>IF(_tzyy_month_day!C30="","",_tzyy_month_day!C30)</f>
        <v/>
      </c>
      <c r="AN34" s="466" t="str">
        <f>IF(_tag_month_day!CG30="","",_tag_month_day!CG30)</f>
        <v/>
      </c>
      <c r="AO34" s="466" t="str">
        <f>IF(_tag_month_day!CH30="","",_tag_month_day!CH30)</f>
        <v/>
      </c>
      <c r="AP34" s="486" t="e">
        <f t="shared" si="47"/>
        <v>#VALUE!</v>
      </c>
      <c r="AQ34" s="487" t="str">
        <f>IF(_tag_month_day!J30="","",_tag_month_day!J30/100)</f>
        <v/>
      </c>
      <c r="AR34" s="488">
        <f t="shared" si="48"/>
        <v>1.3</v>
      </c>
      <c r="AS34" s="489" t="e">
        <f t="shared" si="2"/>
        <v>#VALUE!</v>
      </c>
      <c r="AT34" s="489">
        <f t="shared" si="49"/>
        <v>0</v>
      </c>
      <c r="AU34" s="490" t="str">
        <f>IF(_tag_month_day!K30="","",_tag_month_day!K30)</f>
        <v/>
      </c>
      <c r="AV34" s="491" t="str">
        <f>IF(_tag_month_day!L30="","",_tag_month_day!L30/100)</f>
        <v/>
      </c>
      <c r="AW34" s="420">
        <f t="shared" si="179"/>
        <v>0</v>
      </c>
      <c r="AX34" s="420">
        <f t="shared" si="50"/>
        <v>0</v>
      </c>
      <c r="AY34" s="420" t="str">
        <f>IF(_tag_month_day!M30="","",_tag_month_day!M30/100)</f>
        <v/>
      </c>
      <c r="AZ34" s="420" t="str">
        <f>IF(_tag_month_day!N30="","",_tag_month_day!N30/100)</f>
        <v/>
      </c>
      <c r="BA34" s="420" t="str">
        <f>IF(_tag_month_day!O30="","",_tag_month_day!O30/100)</f>
        <v/>
      </c>
      <c r="BB34" s="496" t="str">
        <f>IF(_tag_month_day!P30="","",_tag_month_day!P30/100)</f>
        <v/>
      </c>
      <c r="BC34" s="496">
        <f t="shared" si="51"/>
        <v>0</v>
      </c>
      <c r="BD34" s="496" t="str">
        <f>IF(_tag_month_day!Q30="","",_tag_month_day!Q30/100)</f>
        <v/>
      </c>
      <c r="BE34" s="510" t="str">
        <f>IF(_tag_month_day!R30="","",_tag_month_day!R30/100)</f>
        <v/>
      </c>
      <c r="BF34" s="413" t="str">
        <f>IF(_tag_month_day!CC30="","",_tag_month_day!CC30/100)</f>
        <v/>
      </c>
      <c r="BG34" s="511" t="e">
        <f t="shared" si="3"/>
        <v>#VALUE!</v>
      </c>
      <c r="BH34" s="198">
        <f t="shared" si="4"/>
        <v>0</v>
      </c>
      <c r="BI34" s="512" t="e">
        <f>IF(CX34=0,BI33,(DK34*查询!$R$5+DL34*查询!$Q$5+DM34*查询!$N$5+DN34*查询!$O$5+DO34*查询!$P$5)*AF34/CX34)</f>
        <v>#VALUE!</v>
      </c>
      <c r="BJ34" s="512" t="e">
        <f>IF(CX34=0,BJ33,(DP34*查询!$S$5+DQ34*查询!$T$5+DR34*查询!$U$5)*AF34/CX34)</f>
        <v>#VALUE!</v>
      </c>
      <c r="BK34" s="512">
        <f t="shared" si="52"/>
        <v>1</v>
      </c>
      <c r="BL34" s="513" t="str">
        <f>IF(_cfyc_month_day!A30="","",_cfyc_month_day!A30)</f>
        <v/>
      </c>
      <c r="BM34" s="513" t="str">
        <f>IF(_cfyc_month_day!B30="","",_cfyc_month_day!B30)</f>
        <v/>
      </c>
      <c r="BN34" s="513" t="str">
        <f>IF(_cfyc_month_day!C30="","",_cfyc_month_day!C30)</f>
        <v/>
      </c>
      <c r="BO34" s="522" t="str">
        <f>IF(_cfyc_month_day!D30="","",_cfyc_month_day!D30)</f>
        <v/>
      </c>
      <c r="BP34" s="522" t="str">
        <f>IF(_cfyc_month_day!E30="","",_cfyc_month_day!E30)</f>
        <v/>
      </c>
      <c r="BQ34" s="522" t="str">
        <f>IF(_cfyc_month_day!F30="","",_cfyc_month_day!F30)</f>
        <v/>
      </c>
      <c r="BR34" s="513" t="str">
        <f>IF(_tag_month_day!T30="","",_tag_month_day!T30)</f>
        <v/>
      </c>
      <c r="BS34" s="513" t="str">
        <f>IF(_tag_month_day!U30="","",_tag_month_day!U30)</f>
        <v/>
      </c>
      <c r="BT34" s="523" t="str">
        <f t="shared" si="53"/>
        <v/>
      </c>
      <c r="BU34" s="223" t="str">
        <f>IF(_tag_month_day!V30="","",_tag_month_day!V30)</f>
        <v/>
      </c>
      <c r="BV34" s="206" t="str">
        <f>IF(_tag_month_day!W30="","",_tag_month_day!W30)</f>
        <v/>
      </c>
      <c r="BW34" s="540" t="str">
        <f>IF(_tag_month_day!X30="","",_tag_month_day!X30)</f>
        <v/>
      </c>
      <c r="BX34" s="540" t="str">
        <f>IF(_tag_month_day!Y30="","",_tag_month_day!Y30)</f>
        <v/>
      </c>
      <c r="BY34" s="541">
        <f ca="1" t="shared" si="54"/>
        <v>43618.2916666666</v>
      </c>
      <c r="BZ34" s="542"/>
      <c r="CA34" s="543" t="str">
        <f>IF(_jhy2_month_day!A30="","",_jhy2_month_day!A30)</f>
        <v/>
      </c>
      <c r="CB34" s="464" t="str">
        <f>IF(_jhy2_month_day!B30="","",_jhy2_month_day!B30)</f>
        <v/>
      </c>
      <c r="CC34" s="464" t="str">
        <f>IF(_jhy2_month_day!C30="","",_jhy2_month_day!C30)</f>
        <v/>
      </c>
      <c r="CD34" s="464" t="str">
        <f>IF(_jhy2_month_day!D30="","",_jhy2_month_day!D30)</f>
        <v/>
      </c>
      <c r="CE34" s="464" t="str">
        <f>IF(_jhy2_month_day!E30="","",_jhy2_month_day!E30)</f>
        <v/>
      </c>
      <c r="CF34" s="464" t="str">
        <f>IF(_jhy2_month_day!F30="","",_jhy2_month_day!F30)</f>
        <v/>
      </c>
      <c r="CG34" s="464" t="str">
        <f>IF(_jhy2_month_day!G30="","",_jhy2_month_day!G30)</f>
        <v/>
      </c>
      <c r="CH34" s="464" t="str">
        <f>IF(_jhy2_month_day!H30="","",_jhy2_month_day!H30)</f>
        <v/>
      </c>
      <c r="CI34" s="464" t="str">
        <f>IF(_jhy2_month_day!I30="","",_jhy2_month_day!I30)</f>
        <v/>
      </c>
      <c r="CJ34" s="464" t="str">
        <f>IF(_jhy2_month_day!J30="","",_jhy2_month_day!J30)</f>
        <v/>
      </c>
      <c r="CK34" s="464" t="str">
        <f>IF(_jhy2_month_day!K30="","",_jhy2_month_day!K30)</f>
        <v/>
      </c>
      <c r="CL34" s="562" t="str">
        <f>IF(_jhy2_month_day!L30="","",_jhy2_month_day!L30)</f>
        <v/>
      </c>
      <c r="CM34" s="562" t="str">
        <f>IF(_jhy2_month_day!M30="","",_jhy2_month_day!M30)</f>
        <v/>
      </c>
      <c r="CN34" s="562" t="str">
        <f>IF(_jhy2_month_day!N30="","",_jhy2_month_day!N30)</f>
        <v/>
      </c>
      <c r="CO34" s="562" t="str">
        <f>IF(_jhy2_month_day!O30="","",_jhy2_month_day!O30)</f>
        <v/>
      </c>
      <c r="CP34" s="562" t="str">
        <f>IF(_jhy2_month_day!P30="","",_jhy2_month_day!P30)</f>
        <v/>
      </c>
      <c r="CQ34" s="562" t="str">
        <f>IF(_jhy2_month_day!Q30="","",_jhy2_month_day!Q30)</f>
        <v/>
      </c>
      <c r="CR34" s="563" t="str">
        <f>IF(_jhy2_month_day!R30="","",_jhy2_month_day!R30)</f>
        <v/>
      </c>
      <c r="CS34" s="576" t="str">
        <f>IF(_jhy2_month_day!S30="","",_jhy2_month_day!S30)</f>
        <v/>
      </c>
      <c r="CT34" s="562" t="str">
        <f>IF(_jhy2_month_day!T30="","",_jhy2_month_day!T30)</f>
        <v/>
      </c>
      <c r="CU34" s="577" t="e">
        <f t="shared" si="5"/>
        <v>#VALUE!</v>
      </c>
      <c r="CV34" s="198" t="e">
        <f t="shared" si="6"/>
        <v>#VALUE!</v>
      </c>
      <c r="CW34" s="192" t="e">
        <f t="shared" si="7"/>
        <v>#VALUE!</v>
      </c>
      <c r="CX34" s="192" t="e">
        <f t="shared" si="8"/>
        <v>#VALUE!</v>
      </c>
      <c r="CY34" s="202" t="e">
        <f t="shared" si="9"/>
        <v>#VALUE!</v>
      </c>
      <c r="CZ34" s="192" t="e">
        <f t="shared" ref="CZ34:DI34" si="210">$AJ34*EF34</f>
        <v>#VALUE!</v>
      </c>
      <c r="DA34" s="192" t="e">
        <f t="shared" si="210"/>
        <v>#VALUE!</v>
      </c>
      <c r="DB34" s="192" t="e">
        <f t="shared" si="210"/>
        <v>#VALUE!</v>
      </c>
      <c r="DC34" s="192" t="e">
        <f t="shared" si="210"/>
        <v>#VALUE!</v>
      </c>
      <c r="DD34" s="192" t="e">
        <f t="shared" si="210"/>
        <v>#VALUE!</v>
      </c>
      <c r="DE34" s="192" t="e">
        <f t="shared" si="210"/>
        <v>#VALUE!</v>
      </c>
      <c r="DF34" s="192" t="e">
        <f t="shared" si="210"/>
        <v>#VALUE!</v>
      </c>
      <c r="DG34" s="192" t="e">
        <f t="shared" si="210"/>
        <v>#VALUE!</v>
      </c>
      <c r="DH34" s="192" t="e">
        <f t="shared" si="210"/>
        <v>#VALUE!</v>
      </c>
      <c r="DI34" s="192" t="e">
        <f t="shared" si="210"/>
        <v>#VALUE!</v>
      </c>
      <c r="DJ34" s="192" t="e">
        <f t="shared" si="11"/>
        <v>#VALUE!</v>
      </c>
      <c r="DK34" s="192" t="e">
        <f t="shared" si="12"/>
        <v>#VALUE!</v>
      </c>
      <c r="DL34" s="192" t="e">
        <f t="shared" si="13"/>
        <v>#VALUE!</v>
      </c>
      <c r="DM34" s="192" t="e">
        <f t="shared" si="14"/>
        <v>#VALUE!</v>
      </c>
      <c r="DN34" s="192" t="e">
        <f t="shared" si="15"/>
        <v>#VALUE!</v>
      </c>
      <c r="DO34" s="192" t="e">
        <f t="shared" si="16"/>
        <v>#VALUE!</v>
      </c>
      <c r="DP34" s="192" t="e">
        <f t="shared" si="17"/>
        <v>#VALUE!</v>
      </c>
      <c r="DQ34" s="192" t="e">
        <f t="shared" si="18"/>
        <v>#VALUE!</v>
      </c>
      <c r="DR34" s="192" t="e">
        <f t="shared" si="19"/>
        <v>#VALUE!</v>
      </c>
      <c r="DS34" s="192" t="e">
        <f t="shared" si="20"/>
        <v>#VALUE!</v>
      </c>
      <c r="DT34" s="192" t="e">
        <f t="shared" si="21"/>
        <v>#VALUE!</v>
      </c>
      <c r="DU34" s="192" t="e">
        <f t="shared" si="22"/>
        <v>#VALUE!</v>
      </c>
      <c r="DV34" s="198" t="e">
        <f t="shared" si="23"/>
        <v>#VALUE!</v>
      </c>
      <c r="DW34" s="198" t="e">
        <f t="shared" si="24"/>
        <v>#DIV/0!</v>
      </c>
      <c r="DX34" s="198" t="e">
        <f t="shared" si="25"/>
        <v>#DIV/0!</v>
      </c>
      <c r="DY34" s="198" t="e">
        <f t="shared" si="26"/>
        <v>#VALUE!</v>
      </c>
      <c r="DZ34" s="198" t="e">
        <f t="shared" si="27"/>
        <v>#VALUE!</v>
      </c>
      <c r="EA34" s="198" t="e">
        <f t="shared" si="28"/>
        <v>#VALUE!</v>
      </c>
      <c r="EB34" s="198" t="e">
        <f t="shared" si="29"/>
        <v>#VALUE!</v>
      </c>
      <c r="EC34" s="198" t="e">
        <f t="shared" si="30"/>
        <v>#DIV/0!</v>
      </c>
      <c r="ED34" s="198" t="e">
        <f t="shared" si="31"/>
        <v>#VALUE!</v>
      </c>
      <c r="EE34" s="198" t="e">
        <f t="shared" si="32"/>
        <v>#VALUE!</v>
      </c>
      <c r="EF34" s="198" t="e">
        <f t="shared" ref="EF34:EO34" si="211">DV34/SUM($DV34:$EE34)</f>
        <v>#VALUE!</v>
      </c>
      <c r="EG34" s="198" t="e">
        <f t="shared" si="211"/>
        <v>#DIV/0!</v>
      </c>
      <c r="EH34" s="198" t="e">
        <f t="shared" si="211"/>
        <v>#DIV/0!</v>
      </c>
      <c r="EI34" s="198" t="e">
        <f t="shared" si="211"/>
        <v>#VALUE!</v>
      </c>
      <c r="EJ34" s="198" t="e">
        <f t="shared" si="211"/>
        <v>#VALUE!</v>
      </c>
      <c r="EK34" s="198" t="e">
        <f t="shared" si="211"/>
        <v>#VALUE!</v>
      </c>
      <c r="EL34" s="198" t="e">
        <f t="shared" si="211"/>
        <v>#VALUE!</v>
      </c>
      <c r="EM34" s="198" t="e">
        <f t="shared" si="211"/>
        <v>#DIV/0!</v>
      </c>
      <c r="EN34" s="198" t="e">
        <f t="shared" si="211"/>
        <v>#VALUE!</v>
      </c>
      <c r="EO34" s="198" t="e">
        <f t="shared" si="211"/>
        <v>#VALUE!</v>
      </c>
      <c r="EP34" s="511">
        <f t="shared" ref="EP34:EW34" si="212">EP33</f>
        <v>0.08</v>
      </c>
      <c r="EQ34" s="511">
        <f t="shared" si="212"/>
        <v>0.015</v>
      </c>
      <c r="ER34" s="511">
        <f t="shared" si="212"/>
        <v>0.015</v>
      </c>
      <c r="ES34" s="511">
        <f t="shared" si="212"/>
        <v>0.015</v>
      </c>
      <c r="ET34" s="511">
        <f t="shared" si="212"/>
        <v>0.015</v>
      </c>
      <c r="EU34" s="511">
        <f t="shared" si="212"/>
        <v>0.09</v>
      </c>
      <c r="EV34" s="511">
        <f t="shared" si="212"/>
        <v>0.09</v>
      </c>
      <c r="EW34" s="511">
        <f t="shared" si="212"/>
        <v>0.09</v>
      </c>
      <c r="EX34" s="420" t="str">
        <f>IF(_tag_month_day!AS30="","",_tag_month_day!AS30/100)</f>
        <v/>
      </c>
      <c r="EY34" s="420" t="str">
        <f>IF(_tag_month_day!AT30="","",_tag_month_day!AT30/100)</f>
        <v/>
      </c>
      <c r="EZ34" s="420" t="str">
        <f>IF(_tag_month_day!AU30="","",_tag_month_day!AU30/100)</f>
        <v/>
      </c>
      <c r="FA34" s="420" t="str">
        <f>IF(_tag_month_day!AV30="","",_tag_month_day!AV30/100)</f>
        <v/>
      </c>
      <c r="FB34" s="420" t="str">
        <f>IF(_tag_month_day!AW30="","",_tag_month_day!AW30/100)</f>
        <v/>
      </c>
      <c r="FC34" s="420" t="str">
        <f>IF(_tag_month_day!AX30="","",_tag_month_day!AX30/100)</f>
        <v/>
      </c>
      <c r="FD34" s="510">
        <f t="shared" si="58"/>
        <v>0.33</v>
      </c>
      <c r="FE34" s="510">
        <f t="shared" si="59"/>
        <v>0.19</v>
      </c>
      <c r="FF34" s="510">
        <f t="shared" si="60"/>
        <v>0.003</v>
      </c>
      <c r="FG34" s="510">
        <f t="shared" si="61"/>
        <v>0</v>
      </c>
      <c r="FH34" s="603">
        <f t="shared" si="62"/>
        <v>0.0001</v>
      </c>
      <c r="FI34" s="510">
        <f t="shared" ref="FI34:FR34" si="213">FI33</f>
        <v>0.41</v>
      </c>
      <c r="FJ34" s="510">
        <f t="shared" si="213"/>
        <v>0.11</v>
      </c>
      <c r="FK34" s="510">
        <f t="shared" si="213"/>
        <v>0.015</v>
      </c>
      <c r="FL34" s="510">
        <f t="shared" si="213"/>
        <v>0</v>
      </c>
      <c r="FM34" s="603">
        <f t="shared" si="213"/>
        <v>0.0001</v>
      </c>
      <c r="FN34" s="510" t="str">
        <f>IF(_tag_month_day!AY30="","",_tag_month_day!AY30/100)</f>
        <v/>
      </c>
      <c r="FO34" s="510" t="str">
        <f>IF(_tag_month_day!AZ30="","",_tag_month_day!AZ30/100)</f>
        <v/>
      </c>
      <c r="FP34" s="510" t="str">
        <f>IF(_tag_month_day!BA30="","",_tag_month_day!BA30/100)</f>
        <v/>
      </c>
      <c r="FQ34" s="510" t="str">
        <f>IF(_tag_month_day!BB30="","",_tag_month_day!BB30/100)</f>
        <v/>
      </c>
      <c r="FR34" s="603" t="str">
        <f>IF(_tag_month_day!BC30="","",_tag_month_day!BC30/100)</f>
        <v/>
      </c>
      <c r="FS34" s="510" t="str">
        <f>IF(_tag_month_day!BD30="","",_tag_month_day!BD30/100)</f>
        <v/>
      </c>
      <c r="FT34" s="510" t="str">
        <f>IF(_tag_month_day!BE30="","",_tag_month_day!BE30/100)</f>
        <v/>
      </c>
      <c r="FU34" s="510" t="str">
        <f>IF(_tag_month_day!BF30="","",_tag_month_day!BF30/100)</f>
        <v/>
      </c>
      <c r="FV34" s="510" t="str">
        <f>IF(_tag_month_day!BG30="","",_tag_month_day!BG30/100)</f>
        <v/>
      </c>
      <c r="FW34" s="603" t="str">
        <f>IF(_tag_month_day!BH30="","",_tag_month_day!BH30/100)</f>
        <v/>
      </c>
      <c r="FX34" s="510" t="str">
        <f>IF(_tag_month_day!BI30="","",_tag_month_day!BI30/100)</f>
        <v/>
      </c>
      <c r="FY34" s="510" t="str">
        <f>IF(_tag_month_day!BJ30="","",_tag_month_day!BJ30/100)</f>
        <v/>
      </c>
      <c r="FZ34" s="605" t="str">
        <f>IF(_tag_month_day!BK30="","",_tag_month_day!BK30/100)</f>
        <v/>
      </c>
      <c r="GA34" s="510" t="str">
        <f>IF(_tag_month_day!BL30="","",_tag_month_day!BL30/100)</f>
        <v/>
      </c>
      <c r="GB34" s="603" t="str">
        <f>IF(_tag_month_day!BM30="","",_tag_month_day!BM30/100)</f>
        <v/>
      </c>
      <c r="GC34" s="420" t="str">
        <f>IF(_tag_month_day!BN30="","",_tag_month_day!BN30/100)</f>
        <v/>
      </c>
      <c r="GD34" s="420" t="str">
        <f>IF(_tag_month_day!BO30="","",_tag_month_day!BO30/100)</f>
        <v/>
      </c>
      <c r="GE34" s="420" t="str">
        <f>IF(_tag_month_day!BP30="","",_tag_month_day!BP30/100)</f>
        <v/>
      </c>
      <c r="GF34" s="420" t="str">
        <f>IF(_tag_month_day!BQ30="","",_tag_month_day!BQ30/100)</f>
        <v/>
      </c>
      <c r="GG34" s="420" t="str">
        <f>IF(_tag_month_day!BR30="","",_tag_month_day!BR30/100)</f>
        <v/>
      </c>
      <c r="GH34" s="420" t="str">
        <f>IF(_tag_month_day!BS30="","",_tag_month_day!BS30/100)</f>
        <v/>
      </c>
      <c r="GI34" s="603" t="str">
        <f>IF(_tag_month_day!BT30="","",_tag_month_day!BT30/100)</f>
        <v/>
      </c>
      <c r="GJ34" s="612" t="str">
        <f>IF(_tag_month_day!BU30="","",_tag_month_day!BU30/100)</f>
        <v/>
      </c>
      <c r="GK34" s="620" t="str">
        <f>IF(_tag_month_day!BV30="",IF(_rlcf_month_day!A$2="","",_rlcf_month_day!A$2/100),_tag_month_day!BV30/100)</f>
        <v/>
      </c>
      <c r="GL34" s="620" t="str">
        <f>IF(_tag_month_day!BW30="",IF(_rlcf_month_day!B$2="","",_rlcf_month_day!B$2/100),_tag_month_day!BW30/100)</f>
        <v/>
      </c>
      <c r="GM34" s="621" t="str">
        <f>IF(_tag_month_day!BX30="",IF(_rlcf_month_day!C$2="","",_rlcf_month_day!C$2/100),_tag_month_day!BX30/100)</f>
        <v/>
      </c>
      <c r="GN34" s="620" t="str">
        <f>IF(_tag_month_day!BV30="",IF(_rlcf_month_day!A$2="","",_rlcf_month_day!A$2/100),_tag_month_day!BV30/100)</f>
        <v/>
      </c>
      <c r="GO34" s="620" t="str">
        <f>IF(_tag_month_day!BW30="",IF(_rlcf_month_day!B$2="","",_rlcf_month_day!B$2/100),_tag_month_day!BW30/100)</f>
        <v/>
      </c>
      <c r="GP34" s="620" t="str">
        <f>IF(_tag_month_day!CD30="",IF(_rlcf_month_day!E$2="","",_rlcf_month_day!E$2/100),_tag_month_day!CD30/100)</f>
        <v/>
      </c>
      <c r="GQ34" s="620" t="str">
        <f>IF(_tag_month_day!CE30="",IF(_rlcf_month_day!F$2="","",_rlcf_month_day!F$2/100),_tag_month_day!CE30/100)</f>
        <v/>
      </c>
      <c r="GR34" s="621" t="str">
        <f>IF(_tag_month_day!CF30="",IF(_rlcf_month_day!G$2="","",_rlcf_month_day!G$2/100),_tag_month_day!CF30/100)</f>
        <v/>
      </c>
      <c r="GS34" s="626">
        <f t="shared" ref="GS34:HH34" si="214">GS33</f>
        <v>0.953</v>
      </c>
      <c r="GT34" s="626">
        <f t="shared" si="214"/>
        <v>0.55</v>
      </c>
      <c r="GU34" s="626">
        <f t="shared" si="214"/>
        <v>0.55</v>
      </c>
      <c r="GV34" s="626">
        <f t="shared" si="214"/>
        <v>0.55</v>
      </c>
      <c r="GW34" s="626">
        <f t="shared" si="214"/>
        <v>0.5</v>
      </c>
      <c r="GX34" s="626">
        <f t="shared" si="214"/>
        <v>0.935</v>
      </c>
      <c r="GY34" s="626">
        <f t="shared" si="214"/>
        <v>0.15</v>
      </c>
      <c r="GZ34" s="626">
        <f t="shared" si="214"/>
        <v>1</v>
      </c>
      <c r="HA34" s="632">
        <f t="shared" si="214"/>
        <v>0.047</v>
      </c>
      <c r="HB34" s="632">
        <f t="shared" si="214"/>
        <v>0.45</v>
      </c>
      <c r="HC34" s="632">
        <f t="shared" si="214"/>
        <v>0.45</v>
      </c>
      <c r="HD34" s="632">
        <f t="shared" si="214"/>
        <v>0.45</v>
      </c>
      <c r="HE34" s="632">
        <f t="shared" si="214"/>
        <v>0.5</v>
      </c>
      <c r="HF34" s="632">
        <f t="shared" si="214"/>
        <v>0.065</v>
      </c>
      <c r="HG34" s="632">
        <f t="shared" si="214"/>
        <v>0.85</v>
      </c>
      <c r="HH34" s="632">
        <f t="shared" si="214"/>
        <v>0</v>
      </c>
      <c r="HI34" s="68">
        <f t="shared" si="34"/>
        <v>0</v>
      </c>
      <c r="HJ34" s="68" t="e">
        <f t="shared" si="64"/>
        <v>#VALUE!</v>
      </c>
      <c r="HK34" s="202">
        <f t="shared" si="65"/>
        <v>0.85</v>
      </c>
      <c r="HL34" s="464">
        <f t="shared" si="66"/>
        <v>550000</v>
      </c>
      <c r="HM34" s="464">
        <f t="shared" si="67"/>
        <v>480000</v>
      </c>
      <c r="HN34" s="192" t="e">
        <f t="shared" si="35"/>
        <v>#VALUE!</v>
      </c>
      <c r="HO34" s="192" t="e">
        <f>HN34*HK34*$HO$2/HL34*1000000</f>
        <v>#VALUE!</v>
      </c>
      <c r="HP34" s="192" t="e">
        <f>HN34*HK34*$HP$2/HM34*1000000</f>
        <v>#VALUE!</v>
      </c>
    </row>
    <row r="35" customFormat="1" spans="1:224">
      <c r="A35" s="381">
        <v>30</v>
      </c>
      <c r="B35" s="54">
        <f ca="1" t="shared" si="68"/>
        <v>43618</v>
      </c>
      <c r="C35" s="57">
        <f t="shared" si="69"/>
        <v>0.0416666666666667</v>
      </c>
      <c r="D35" s="68" t="str">
        <f ca="1" t="shared" si="36"/>
        <v>夜班</v>
      </c>
      <c r="E35" s="68" t="str">
        <f ca="1" t="shared" si="37"/>
        <v>甲</v>
      </c>
      <c r="F35" s="68">
        <f ca="1">SUMPRODUCT((成本日报!$A$3:$A$95=计划!B35)*(成本日报!$B$3:$B$95=计划!$D35),成本日报!$C$3:$C$95)</f>
        <v>1</v>
      </c>
      <c r="G35" s="382">
        <f ca="1" t="shared" si="70"/>
        <v>43618.2083333333</v>
      </c>
      <c r="H35" s="382">
        <f ca="1" t="shared" si="38"/>
        <v>43618.2152777777</v>
      </c>
      <c r="I35" s="382">
        <f ca="1" t="shared" si="39"/>
        <v>43618.2208333333</v>
      </c>
      <c r="J35" s="382">
        <f ca="1" t="shared" si="40"/>
        <v>43618.2499999999</v>
      </c>
      <c r="K35" s="382">
        <f ca="1" t="shared" si="41"/>
        <v>43618.3124999999</v>
      </c>
      <c r="L35" s="382">
        <f ca="1" t="shared" si="42"/>
        <v>43618.3333333333</v>
      </c>
      <c r="M35" s="398" t="str">
        <f>IF(_tag_month_day!A31="","",_tag_month_day!A31)</f>
        <v/>
      </c>
      <c r="N35" s="398" t="str">
        <f>IF(_tag_month_day!B31="","",_tag_month_day!B31)</f>
        <v/>
      </c>
      <c r="O35" s="399" t="e">
        <f t="shared" si="43"/>
        <v>#VALUE!</v>
      </c>
      <c r="P35" s="398" t="str">
        <f>IF(_tag_month_day!C31="","",_tag_month_day!C31)</f>
        <v/>
      </c>
      <c r="Q35" s="398" t="str">
        <f>IF(_tag_month_day!D31="","",_tag_month_day!D31)</f>
        <v/>
      </c>
      <c r="R35" s="416">
        <f>IF(_tag_month_day!CB31="",R34,_tag_month_day!CB31/100)</f>
        <v>0.07</v>
      </c>
      <c r="S35" s="417" t="str">
        <f>IF(_tag_month_day!E31="","",_tag_month_day!E31)</f>
        <v/>
      </c>
      <c r="T35" s="417" t="str">
        <f>IF(_tag_month_day!F31="","",_tag_month_day!F31)</f>
        <v/>
      </c>
      <c r="U35" s="418" t="e">
        <f t="shared" si="0"/>
        <v>#VALUE!</v>
      </c>
      <c r="V35" s="53" t="e">
        <f t="shared" si="1"/>
        <v>#VALUE!</v>
      </c>
      <c r="W35" s="419" t="str">
        <f>IF(_jhy_month_day!A31="","",_jhy_month_day!A31)</f>
        <v/>
      </c>
      <c r="X35" s="420" t="str">
        <f>IF(_jhy_month_day!B31="","",_jhy_month_day!B31/100)</f>
        <v/>
      </c>
      <c r="Y35" s="420" t="str">
        <f>IF(_jhy_month_day!C31="","",_jhy_month_day!C31/100)</f>
        <v/>
      </c>
      <c r="Z35" s="439">
        <f t="shared" si="87"/>
        <v>8</v>
      </c>
      <c r="AA35" s="440" t="str">
        <f>IF(_tag_month_day!G31="","",_tag_month_day!G31/100)</f>
        <v/>
      </c>
      <c r="AB35" s="440" t="str">
        <f>IF(_tag_month_day!H31="","",_tag_month_day!H31/100)</f>
        <v/>
      </c>
      <c r="AC35" s="193">
        <f t="shared" si="44"/>
        <v>1.59963432013121</v>
      </c>
      <c r="AD35" s="441" t="str">
        <f t="shared" si="45"/>
        <v/>
      </c>
      <c r="AE35" s="442" t="str">
        <f t="shared" si="46"/>
        <v/>
      </c>
      <c r="AF35" s="443">
        <v>1</v>
      </c>
      <c r="AG35" s="68" t="str">
        <f>IF(_duihao_month_day!A31="","",_duihao_month_day!A31)</f>
        <v/>
      </c>
      <c r="AH35" s="463">
        <f>IF(_gyk_month_day!B31="",AH34,_gyk_month_day!B31)</f>
        <v>820</v>
      </c>
      <c r="AI35" s="464" t="e">
        <f t="shared" si="71"/>
        <v>#VALUE!</v>
      </c>
      <c r="AJ35" s="68" t="str">
        <f>IF(_tag_month_day!I31="","",_tag_month_day!I31)</f>
        <v/>
      </c>
      <c r="AK35" s="465" t="str">
        <f>IF(_tzyy_month_day!A31="","",_tzyy_month_day!A31)</f>
        <v/>
      </c>
      <c r="AL35" s="465" t="str">
        <f>IF(_tzyy_month_day!B31="","",_tzyy_month_day!B31)</f>
        <v/>
      </c>
      <c r="AM35" s="465" t="str">
        <f>IF(_tzyy_month_day!C31="","",_tzyy_month_day!C31)</f>
        <v/>
      </c>
      <c r="AN35" s="466" t="str">
        <f>IF(_tag_month_day!CG31="","",_tag_month_day!CG31)</f>
        <v/>
      </c>
      <c r="AO35" s="466" t="str">
        <f>IF(_tag_month_day!CH31="","",_tag_month_day!CH31)</f>
        <v/>
      </c>
      <c r="AP35" s="486" t="e">
        <f t="shared" si="47"/>
        <v>#VALUE!</v>
      </c>
      <c r="AQ35" s="487" t="str">
        <f>IF(_tag_month_day!J31="","",_tag_month_day!J31/100)</f>
        <v/>
      </c>
      <c r="AR35" s="488">
        <f t="shared" si="48"/>
        <v>1.3</v>
      </c>
      <c r="AS35" s="489" t="e">
        <f t="shared" si="2"/>
        <v>#VALUE!</v>
      </c>
      <c r="AT35" s="489">
        <f t="shared" si="49"/>
        <v>0</v>
      </c>
      <c r="AU35" s="490" t="str">
        <f>IF(_tag_month_day!K31="","",_tag_month_day!K31)</f>
        <v/>
      </c>
      <c r="AV35" s="491" t="str">
        <f>IF(_tag_month_day!L31="","",_tag_month_day!L31/100)</f>
        <v/>
      </c>
      <c r="AW35" s="420">
        <f t="shared" si="179"/>
        <v>0</v>
      </c>
      <c r="AX35" s="420">
        <f t="shared" si="50"/>
        <v>0</v>
      </c>
      <c r="AY35" s="420" t="str">
        <f>IF(_tag_month_day!M31="","",_tag_month_day!M31/100)</f>
        <v/>
      </c>
      <c r="AZ35" s="420" t="str">
        <f>IF(_tag_month_day!N31="","",_tag_month_day!N31/100)</f>
        <v/>
      </c>
      <c r="BA35" s="420" t="str">
        <f>IF(_tag_month_day!O31="","",_tag_month_day!O31/100)</f>
        <v/>
      </c>
      <c r="BB35" s="496" t="str">
        <f>IF(_tag_month_day!P31="","",_tag_month_day!P31/100)</f>
        <v/>
      </c>
      <c r="BC35" s="496">
        <f t="shared" si="51"/>
        <v>0</v>
      </c>
      <c r="BD35" s="496" t="str">
        <f>IF(_tag_month_day!Q31="","",_tag_month_day!Q31/100)</f>
        <v/>
      </c>
      <c r="BE35" s="510" t="str">
        <f>IF(_tag_month_day!R31="","",_tag_month_day!R31/100)</f>
        <v/>
      </c>
      <c r="BF35" s="413" t="str">
        <f>IF(_tag_month_day!CC31="","",_tag_month_day!CC31/100)</f>
        <v/>
      </c>
      <c r="BG35" s="511" t="e">
        <f t="shared" si="3"/>
        <v>#VALUE!</v>
      </c>
      <c r="BH35" s="198">
        <f t="shared" si="4"/>
        <v>0</v>
      </c>
      <c r="BI35" s="512" t="e">
        <f>IF(CX35=0,BI34,(DK35*查询!$R$5+DL35*查询!$Q$5+DM35*查询!$N$5+DN35*查询!$O$5+DO35*查询!$P$5)*AF35/CX35)</f>
        <v>#VALUE!</v>
      </c>
      <c r="BJ35" s="512" t="e">
        <f>IF(CX35=0,BJ34,(DP35*查询!$S$5+DQ35*查询!$T$5+DR35*查询!$U$5)*AF35/CX35)</f>
        <v>#VALUE!</v>
      </c>
      <c r="BK35" s="512">
        <f t="shared" si="52"/>
        <v>1</v>
      </c>
      <c r="BL35" s="513" t="str">
        <f>IF(_cfyc_month_day!A31="","",_cfyc_month_day!A31)</f>
        <v/>
      </c>
      <c r="BM35" s="513" t="str">
        <f>IF(_cfyc_month_day!B31="","",_cfyc_month_day!B31)</f>
        <v/>
      </c>
      <c r="BN35" s="513" t="str">
        <f>IF(_cfyc_month_day!C31="","",_cfyc_month_day!C31)</f>
        <v/>
      </c>
      <c r="BO35" s="522" t="str">
        <f>IF(_cfyc_month_day!D31="","",_cfyc_month_day!D31)</f>
        <v/>
      </c>
      <c r="BP35" s="522" t="str">
        <f>IF(_cfyc_month_day!E31="","",_cfyc_month_day!E31)</f>
        <v/>
      </c>
      <c r="BQ35" s="522" t="str">
        <f>IF(_cfyc_month_day!F31="","",_cfyc_month_day!F31)</f>
        <v/>
      </c>
      <c r="BR35" s="513" t="str">
        <f>IF(_tag_month_day!T31="","",_tag_month_day!T31)</f>
        <v/>
      </c>
      <c r="BS35" s="513" t="str">
        <f>IF(_tag_month_day!U31="","",_tag_month_day!U31)</f>
        <v/>
      </c>
      <c r="BT35" s="523" t="str">
        <f t="shared" si="53"/>
        <v/>
      </c>
      <c r="BU35" s="223" t="str">
        <f>IF(_tag_month_day!V31="","",_tag_month_day!V31)</f>
        <v/>
      </c>
      <c r="BV35" s="206" t="str">
        <f>IF(_tag_month_day!W31="","",_tag_month_day!W31)</f>
        <v/>
      </c>
      <c r="BW35" s="540" t="str">
        <f>IF(_tag_month_day!X31="","",_tag_month_day!X31)</f>
        <v/>
      </c>
      <c r="BX35" s="540" t="str">
        <f>IF(_tag_month_day!Y31="","",_tag_month_day!Y31)</f>
        <v/>
      </c>
      <c r="BY35" s="541">
        <f ca="1" t="shared" si="54"/>
        <v>43618.3333333333</v>
      </c>
      <c r="BZ35" s="542"/>
      <c r="CA35" s="543" t="str">
        <f>IF(_jhy2_month_day!A31="","",_jhy2_month_day!A31)</f>
        <v/>
      </c>
      <c r="CB35" s="464" t="str">
        <f>IF(_jhy2_month_day!B31="","",_jhy2_month_day!B31)</f>
        <v/>
      </c>
      <c r="CC35" s="464" t="str">
        <f>IF(_jhy2_month_day!C31="","",_jhy2_month_day!C31)</f>
        <v/>
      </c>
      <c r="CD35" s="464" t="str">
        <f>IF(_jhy2_month_day!D31="","",_jhy2_month_day!D31)</f>
        <v/>
      </c>
      <c r="CE35" s="464" t="str">
        <f>IF(_jhy2_month_day!E31="","",_jhy2_month_day!E31)</f>
        <v/>
      </c>
      <c r="CF35" s="464" t="str">
        <f>IF(_jhy2_month_day!F31="","",_jhy2_month_day!F31)</f>
        <v/>
      </c>
      <c r="CG35" s="464" t="str">
        <f>IF(_jhy2_month_day!G31="","",_jhy2_month_day!G31)</f>
        <v/>
      </c>
      <c r="CH35" s="464" t="str">
        <f>IF(_jhy2_month_day!H31="","",_jhy2_month_day!H31)</f>
        <v/>
      </c>
      <c r="CI35" s="464" t="str">
        <f>IF(_jhy2_month_day!I31="","",_jhy2_month_day!I31)</f>
        <v/>
      </c>
      <c r="CJ35" s="464" t="str">
        <f>IF(_jhy2_month_day!J31="","",_jhy2_month_day!J31)</f>
        <v/>
      </c>
      <c r="CK35" s="464" t="str">
        <f>IF(_jhy2_month_day!K31="","",_jhy2_month_day!K31)</f>
        <v/>
      </c>
      <c r="CL35" s="562" t="str">
        <f>IF(_jhy2_month_day!L31="","",_jhy2_month_day!L31)</f>
        <v/>
      </c>
      <c r="CM35" s="562" t="str">
        <f>IF(_jhy2_month_day!M31="","",_jhy2_month_day!M31)</f>
        <v/>
      </c>
      <c r="CN35" s="562" t="str">
        <f>IF(_jhy2_month_day!N31="","",_jhy2_month_day!N31)</f>
        <v/>
      </c>
      <c r="CO35" s="562" t="str">
        <f>IF(_jhy2_month_day!O31="","",_jhy2_month_day!O31)</f>
        <v/>
      </c>
      <c r="CP35" s="562" t="str">
        <f>IF(_jhy2_month_day!P31="","",_jhy2_month_day!P31)</f>
        <v/>
      </c>
      <c r="CQ35" s="562" t="str">
        <f>IF(_jhy2_month_day!Q31="","",_jhy2_month_day!Q31)</f>
        <v/>
      </c>
      <c r="CR35" s="563" t="str">
        <f>IF(_jhy2_month_day!R31="","",_jhy2_month_day!R31)</f>
        <v/>
      </c>
      <c r="CS35" s="576" t="str">
        <f>IF(_jhy2_month_day!S31="","",_jhy2_month_day!S31)</f>
        <v/>
      </c>
      <c r="CT35" s="562" t="str">
        <f>IF(_jhy2_month_day!T31="","",_jhy2_month_day!T31)</f>
        <v/>
      </c>
      <c r="CU35" s="577" t="e">
        <f t="shared" si="5"/>
        <v>#VALUE!</v>
      </c>
      <c r="CV35" s="198" t="e">
        <f t="shared" si="6"/>
        <v>#VALUE!</v>
      </c>
      <c r="CW35" s="192" t="e">
        <f t="shared" si="7"/>
        <v>#VALUE!</v>
      </c>
      <c r="CX35" s="192" t="e">
        <f t="shared" si="8"/>
        <v>#VALUE!</v>
      </c>
      <c r="CY35" s="202" t="e">
        <f t="shared" si="9"/>
        <v>#VALUE!</v>
      </c>
      <c r="CZ35" s="192" t="e">
        <f t="shared" ref="CZ35:DI35" si="215">$AJ35*EF35</f>
        <v>#VALUE!</v>
      </c>
      <c r="DA35" s="192" t="e">
        <f t="shared" si="215"/>
        <v>#VALUE!</v>
      </c>
      <c r="DB35" s="192" t="e">
        <f t="shared" si="215"/>
        <v>#VALUE!</v>
      </c>
      <c r="DC35" s="192" t="e">
        <f t="shared" si="215"/>
        <v>#VALUE!</v>
      </c>
      <c r="DD35" s="192" t="e">
        <f t="shared" si="215"/>
        <v>#VALUE!</v>
      </c>
      <c r="DE35" s="192" t="e">
        <f t="shared" si="215"/>
        <v>#VALUE!</v>
      </c>
      <c r="DF35" s="192" t="e">
        <f t="shared" si="215"/>
        <v>#VALUE!</v>
      </c>
      <c r="DG35" s="192" t="e">
        <f t="shared" si="215"/>
        <v>#VALUE!</v>
      </c>
      <c r="DH35" s="192" t="e">
        <f t="shared" si="215"/>
        <v>#VALUE!</v>
      </c>
      <c r="DI35" s="192" t="e">
        <f t="shared" si="215"/>
        <v>#VALUE!</v>
      </c>
      <c r="DJ35" s="192" t="e">
        <f t="shared" si="11"/>
        <v>#VALUE!</v>
      </c>
      <c r="DK35" s="192" t="e">
        <f t="shared" si="12"/>
        <v>#VALUE!</v>
      </c>
      <c r="DL35" s="192" t="e">
        <f t="shared" si="13"/>
        <v>#VALUE!</v>
      </c>
      <c r="DM35" s="192" t="e">
        <f t="shared" si="14"/>
        <v>#VALUE!</v>
      </c>
      <c r="DN35" s="192" t="e">
        <f t="shared" si="15"/>
        <v>#VALUE!</v>
      </c>
      <c r="DO35" s="192" t="e">
        <f t="shared" si="16"/>
        <v>#VALUE!</v>
      </c>
      <c r="DP35" s="192" t="e">
        <f t="shared" si="17"/>
        <v>#VALUE!</v>
      </c>
      <c r="DQ35" s="192" t="e">
        <f t="shared" si="18"/>
        <v>#VALUE!</v>
      </c>
      <c r="DR35" s="192" t="e">
        <f t="shared" si="19"/>
        <v>#VALUE!</v>
      </c>
      <c r="DS35" s="192" t="e">
        <f t="shared" si="20"/>
        <v>#VALUE!</v>
      </c>
      <c r="DT35" s="192" t="e">
        <f t="shared" si="21"/>
        <v>#VALUE!</v>
      </c>
      <c r="DU35" s="192" t="e">
        <f t="shared" si="22"/>
        <v>#VALUE!</v>
      </c>
      <c r="DV35" s="198" t="e">
        <f t="shared" si="23"/>
        <v>#VALUE!</v>
      </c>
      <c r="DW35" s="198" t="e">
        <f t="shared" si="24"/>
        <v>#DIV/0!</v>
      </c>
      <c r="DX35" s="198" t="e">
        <f t="shared" si="25"/>
        <v>#DIV/0!</v>
      </c>
      <c r="DY35" s="198" t="e">
        <f t="shared" si="26"/>
        <v>#VALUE!</v>
      </c>
      <c r="DZ35" s="198" t="e">
        <f t="shared" si="27"/>
        <v>#VALUE!</v>
      </c>
      <c r="EA35" s="198" t="e">
        <f t="shared" si="28"/>
        <v>#VALUE!</v>
      </c>
      <c r="EB35" s="198" t="e">
        <f t="shared" si="29"/>
        <v>#VALUE!</v>
      </c>
      <c r="EC35" s="198" t="e">
        <f t="shared" si="30"/>
        <v>#DIV/0!</v>
      </c>
      <c r="ED35" s="198" t="e">
        <f t="shared" si="31"/>
        <v>#VALUE!</v>
      </c>
      <c r="EE35" s="198" t="e">
        <f t="shared" si="32"/>
        <v>#VALUE!</v>
      </c>
      <c r="EF35" s="198" t="e">
        <f t="shared" ref="EF35:EO35" si="216">DV35/SUM($DV35:$EE35)</f>
        <v>#VALUE!</v>
      </c>
      <c r="EG35" s="198" t="e">
        <f t="shared" si="216"/>
        <v>#DIV/0!</v>
      </c>
      <c r="EH35" s="198" t="e">
        <f t="shared" si="216"/>
        <v>#DIV/0!</v>
      </c>
      <c r="EI35" s="198" t="e">
        <f t="shared" si="216"/>
        <v>#VALUE!</v>
      </c>
      <c r="EJ35" s="198" t="e">
        <f t="shared" si="216"/>
        <v>#VALUE!</v>
      </c>
      <c r="EK35" s="198" t="e">
        <f t="shared" si="216"/>
        <v>#VALUE!</v>
      </c>
      <c r="EL35" s="198" t="e">
        <f t="shared" si="216"/>
        <v>#VALUE!</v>
      </c>
      <c r="EM35" s="198" t="e">
        <f t="shared" si="216"/>
        <v>#DIV/0!</v>
      </c>
      <c r="EN35" s="198" t="e">
        <f t="shared" si="216"/>
        <v>#VALUE!</v>
      </c>
      <c r="EO35" s="198" t="e">
        <f t="shared" si="216"/>
        <v>#VALUE!</v>
      </c>
      <c r="EP35" s="511">
        <f t="shared" ref="EP35:EW35" si="217">EP34</f>
        <v>0.08</v>
      </c>
      <c r="EQ35" s="511">
        <f t="shared" si="217"/>
        <v>0.015</v>
      </c>
      <c r="ER35" s="511">
        <f t="shared" si="217"/>
        <v>0.015</v>
      </c>
      <c r="ES35" s="511">
        <f t="shared" si="217"/>
        <v>0.015</v>
      </c>
      <c r="ET35" s="511">
        <f t="shared" si="217"/>
        <v>0.015</v>
      </c>
      <c r="EU35" s="511">
        <f t="shared" si="217"/>
        <v>0.09</v>
      </c>
      <c r="EV35" s="511">
        <f t="shared" si="217"/>
        <v>0.09</v>
      </c>
      <c r="EW35" s="511">
        <f t="shared" si="217"/>
        <v>0.09</v>
      </c>
      <c r="EX35" s="420" t="str">
        <f>IF(_tag_month_day!AS31="","",_tag_month_day!AS31/100)</f>
        <v/>
      </c>
      <c r="EY35" s="420" t="str">
        <f>IF(_tag_month_day!AT31="","",_tag_month_day!AT31/100)</f>
        <v/>
      </c>
      <c r="EZ35" s="420" t="str">
        <f>IF(_tag_month_day!AU31="","",_tag_month_day!AU31/100)</f>
        <v/>
      </c>
      <c r="FA35" s="420" t="str">
        <f>IF(_tag_month_day!AV31="","",_tag_month_day!AV31/100)</f>
        <v/>
      </c>
      <c r="FB35" s="420" t="str">
        <f>IF(_tag_month_day!AW31="","",_tag_month_day!AW31/100)</f>
        <v/>
      </c>
      <c r="FC35" s="420" t="str">
        <f>IF(_tag_month_day!AX31="","",_tag_month_day!AX31/100)</f>
        <v/>
      </c>
      <c r="FD35" s="510">
        <f t="shared" si="58"/>
        <v>0.33</v>
      </c>
      <c r="FE35" s="510">
        <f t="shared" si="59"/>
        <v>0.19</v>
      </c>
      <c r="FF35" s="510">
        <f t="shared" si="60"/>
        <v>0.003</v>
      </c>
      <c r="FG35" s="510">
        <f t="shared" si="61"/>
        <v>0</v>
      </c>
      <c r="FH35" s="603">
        <f t="shared" si="62"/>
        <v>0.0001</v>
      </c>
      <c r="FI35" s="510">
        <f t="shared" ref="FI35:FR35" si="218">FI34</f>
        <v>0.41</v>
      </c>
      <c r="FJ35" s="510">
        <f t="shared" si="218"/>
        <v>0.11</v>
      </c>
      <c r="FK35" s="510">
        <f t="shared" si="218"/>
        <v>0.015</v>
      </c>
      <c r="FL35" s="510">
        <f t="shared" si="218"/>
        <v>0</v>
      </c>
      <c r="FM35" s="603">
        <f t="shared" si="218"/>
        <v>0.0001</v>
      </c>
      <c r="FN35" s="510" t="str">
        <f>IF(_tag_month_day!AY31="","",_tag_month_day!AY31/100)</f>
        <v/>
      </c>
      <c r="FO35" s="510" t="str">
        <f>IF(_tag_month_day!AZ31="","",_tag_month_day!AZ31/100)</f>
        <v/>
      </c>
      <c r="FP35" s="510" t="str">
        <f>IF(_tag_month_day!BA31="","",_tag_month_day!BA31/100)</f>
        <v/>
      </c>
      <c r="FQ35" s="510" t="str">
        <f>IF(_tag_month_day!BB31="","",_tag_month_day!BB31/100)</f>
        <v/>
      </c>
      <c r="FR35" s="603" t="str">
        <f>IF(_tag_month_day!BC31="","",_tag_month_day!BC31/100)</f>
        <v/>
      </c>
      <c r="FS35" s="510" t="str">
        <f>IF(_tag_month_day!BD31="","",_tag_month_day!BD31/100)</f>
        <v/>
      </c>
      <c r="FT35" s="510" t="str">
        <f>IF(_tag_month_day!BE31="","",_tag_month_day!BE31/100)</f>
        <v/>
      </c>
      <c r="FU35" s="510" t="str">
        <f>IF(_tag_month_day!BF31="","",_tag_month_day!BF31/100)</f>
        <v/>
      </c>
      <c r="FV35" s="510" t="str">
        <f>IF(_tag_month_day!BG31="","",_tag_month_day!BG31/100)</f>
        <v/>
      </c>
      <c r="FW35" s="603" t="str">
        <f>IF(_tag_month_day!BH31="","",_tag_month_day!BH31/100)</f>
        <v/>
      </c>
      <c r="FX35" s="510" t="str">
        <f>IF(_tag_month_day!BI31="","",_tag_month_day!BI31/100)</f>
        <v/>
      </c>
      <c r="FY35" s="510" t="str">
        <f>IF(_tag_month_day!BJ31="","",_tag_month_day!BJ31/100)</f>
        <v/>
      </c>
      <c r="FZ35" s="605" t="str">
        <f>IF(_tag_month_day!BK31="","",_tag_month_day!BK31/100)</f>
        <v/>
      </c>
      <c r="GA35" s="510" t="str">
        <f>IF(_tag_month_day!BL31="","",_tag_month_day!BL31/100)</f>
        <v/>
      </c>
      <c r="GB35" s="603" t="str">
        <f>IF(_tag_month_day!BM31="","",_tag_month_day!BM31/100)</f>
        <v/>
      </c>
      <c r="GC35" s="420" t="str">
        <f>IF(_tag_month_day!BN31="","",_tag_month_day!BN31/100)</f>
        <v/>
      </c>
      <c r="GD35" s="420" t="str">
        <f>IF(_tag_month_day!BO31="","",_tag_month_day!BO31/100)</f>
        <v/>
      </c>
      <c r="GE35" s="420" t="str">
        <f>IF(_tag_month_day!BP31="","",_tag_month_day!BP31/100)</f>
        <v/>
      </c>
      <c r="GF35" s="420" t="str">
        <f>IF(_tag_month_day!BQ31="","",_tag_month_day!BQ31/100)</f>
        <v/>
      </c>
      <c r="GG35" s="420" t="str">
        <f>IF(_tag_month_day!BR31="","",_tag_month_day!BR31/100)</f>
        <v/>
      </c>
      <c r="GH35" s="420" t="str">
        <f>IF(_tag_month_day!BS31="","",_tag_month_day!BS31/100)</f>
        <v/>
      </c>
      <c r="GI35" s="603" t="str">
        <f>IF(_tag_month_day!BT31="","",_tag_month_day!BT31/100)</f>
        <v/>
      </c>
      <c r="GJ35" s="612" t="str">
        <f>IF(_tag_month_day!BU31="","",_tag_month_day!BU31/100)</f>
        <v/>
      </c>
      <c r="GK35" s="620" t="str">
        <f>IF(_tag_month_day!BV31="",IF(_rlcf_month_day!A$2="","",_rlcf_month_day!A$2/100),_tag_month_day!BV31/100)</f>
        <v/>
      </c>
      <c r="GL35" s="620" t="str">
        <f>IF(_tag_month_day!BW31="",IF(_rlcf_month_day!B$2="","",_rlcf_month_day!B$2/100),_tag_month_day!BW31/100)</f>
        <v/>
      </c>
      <c r="GM35" s="621" t="str">
        <f>IF(_tag_month_day!BX31="",IF(_rlcf_month_day!C$2="","",_rlcf_month_day!C$2/100),_tag_month_day!BX31/100)</f>
        <v/>
      </c>
      <c r="GN35" s="620" t="str">
        <f>IF(_tag_month_day!BV31="",IF(_rlcf_month_day!A$2="","",_rlcf_month_day!A$2/100),_tag_month_day!BV31/100)</f>
        <v/>
      </c>
      <c r="GO35" s="620" t="str">
        <f>IF(_tag_month_day!BW31="",IF(_rlcf_month_day!B$2="","",_rlcf_month_day!B$2/100),_tag_month_day!BW31/100)</f>
        <v/>
      </c>
      <c r="GP35" s="620" t="str">
        <f>IF(_tag_month_day!CD31="",IF(_rlcf_month_day!E$2="","",_rlcf_month_day!E$2/100),_tag_month_day!CD31/100)</f>
        <v/>
      </c>
      <c r="GQ35" s="620" t="str">
        <f>IF(_tag_month_day!CE31="",IF(_rlcf_month_day!F$2="","",_rlcf_month_day!F$2/100),_tag_month_day!CE31/100)</f>
        <v/>
      </c>
      <c r="GR35" s="621" t="str">
        <f>IF(_tag_month_day!CF31="",IF(_rlcf_month_day!G$2="","",_rlcf_month_day!G$2/100),_tag_month_day!CF31/100)</f>
        <v/>
      </c>
      <c r="GS35" s="626">
        <f t="shared" ref="GS35:HH35" si="219">GS34</f>
        <v>0.953</v>
      </c>
      <c r="GT35" s="626">
        <f t="shared" si="219"/>
        <v>0.55</v>
      </c>
      <c r="GU35" s="626">
        <f t="shared" si="219"/>
        <v>0.55</v>
      </c>
      <c r="GV35" s="626">
        <f t="shared" si="219"/>
        <v>0.55</v>
      </c>
      <c r="GW35" s="626">
        <f t="shared" si="219"/>
        <v>0.5</v>
      </c>
      <c r="GX35" s="626">
        <f t="shared" si="219"/>
        <v>0.935</v>
      </c>
      <c r="GY35" s="626">
        <f t="shared" si="219"/>
        <v>0.15</v>
      </c>
      <c r="GZ35" s="626">
        <f t="shared" si="219"/>
        <v>1</v>
      </c>
      <c r="HA35" s="632">
        <f t="shared" si="219"/>
        <v>0.047</v>
      </c>
      <c r="HB35" s="632">
        <f t="shared" si="219"/>
        <v>0.45</v>
      </c>
      <c r="HC35" s="632">
        <f t="shared" si="219"/>
        <v>0.45</v>
      </c>
      <c r="HD35" s="632">
        <f t="shared" si="219"/>
        <v>0.45</v>
      </c>
      <c r="HE35" s="632">
        <f t="shared" si="219"/>
        <v>0.5</v>
      </c>
      <c r="HF35" s="632">
        <f t="shared" si="219"/>
        <v>0.065</v>
      </c>
      <c r="HG35" s="632">
        <f t="shared" si="219"/>
        <v>0.85</v>
      </c>
      <c r="HH35" s="632">
        <f t="shared" si="219"/>
        <v>0</v>
      </c>
      <c r="HI35" s="68">
        <f t="shared" si="34"/>
        <v>0</v>
      </c>
      <c r="HJ35" s="68" t="e">
        <f t="shared" si="64"/>
        <v>#VALUE!</v>
      </c>
      <c r="HK35" s="202">
        <f t="shared" si="65"/>
        <v>0.85</v>
      </c>
      <c r="HL35" s="464">
        <f t="shared" si="66"/>
        <v>550000</v>
      </c>
      <c r="HM35" s="464">
        <f t="shared" si="67"/>
        <v>480000</v>
      </c>
      <c r="HN35" s="192" t="e">
        <f t="shared" si="35"/>
        <v>#VALUE!</v>
      </c>
      <c r="HO35" s="192" t="e">
        <f>HN35*HK35*$HO$2/HL35*1000000</f>
        <v>#VALUE!</v>
      </c>
      <c r="HP35" s="192" t="e">
        <f>HN35*HK35*$HP$2/HM35*1000000</f>
        <v>#VALUE!</v>
      </c>
    </row>
    <row r="36" customFormat="1" spans="1:224">
      <c r="A36" s="381">
        <v>31</v>
      </c>
      <c r="B36" s="54">
        <f ca="1" t="shared" si="68"/>
        <v>43618</v>
      </c>
      <c r="C36" s="57">
        <f t="shared" si="69"/>
        <v>0.0416666666666667</v>
      </c>
      <c r="D36" s="68" t="str">
        <f ca="1" t="shared" si="36"/>
        <v>夜班</v>
      </c>
      <c r="E36" s="68" t="str">
        <f ca="1" t="shared" si="37"/>
        <v>甲</v>
      </c>
      <c r="F36" s="68">
        <f ca="1">SUMPRODUCT((成本日报!$A$3:$A$95=计划!B36)*(成本日报!$B$3:$B$95=计划!$D36),成本日报!$C$3:$C$95)</f>
        <v>1</v>
      </c>
      <c r="G36" s="382">
        <f ca="1" t="shared" si="70"/>
        <v>43618.2499999999</v>
      </c>
      <c r="H36" s="382">
        <f ca="1" t="shared" si="38"/>
        <v>43618.2569444444</v>
      </c>
      <c r="I36" s="382">
        <f ca="1" t="shared" si="39"/>
        <v>43618.2624999999</v>
      </c>
      <c r="J36" s="382">
        <f ca="1" t="shared" si="40"/>
        <v>43618.2916666666</v>
      </c>
      <c r="K36" s="382">
        <f ca="1" t="shared" si="41"/>
        <v>43618.3541666666</v>
      </c>
      <c r="L36" s="382">
        <f ca="1" t="shared" si="42"/>
        <v>43618.3749999999</v>
      </c>
      <c r="M36" s="398" t="str">
        <f>IF(_tag_month_day!A32="","",_tag_month_day!A32)</f>
        <v/>
      </c>
      <c r="N36" s="398" t="str">
        <f>IF(_tag_month_day!B32="","",_tag_month_day!B32)</f>
        <v/>
      </c>
      <c r="O36" s="399" t="e">
        <f t="shared" si="43"/>
        <v>#VALUE!</v>
      </c>
      <c r="P36" s="398" t="str">
        <f>IF(_tag_month_day!C32="","",_tag_month_day!C32)</f>
        <v/>
      </c>
      <c r="Q36" s="398" t="str">
        <f>IF(_tag_month_day!D32="","",_tag_month_day!D32)</f>
        <v/>
      </c>
      <c r="R36" s="416">
        <f>IF(_tag_month_day!CB32="",R35,_tag_month_day!CB32/100)</f>
        <v>0.07</v>
      </c>
      <c r="S36" s="417" t="str">
        <f>IF(_tag_month_day!E32="","",_tag_month_day!E32)</f>
        <v/>
      </c>
      <c r="T36" s="417" t="str">
        <f>IF(_tag_month_day!F32="","",_tag_month_day!F32)</f>
        <v/>
      </c>
      <c r="U36" s="418" t="e">
        <f t="shared" si="0"/>
        <v>#VALUE!</v>
      </c>
      <c r="V36" s="53" t="e">
        <f t="shared" si="1"/>
        <v>#VALUE!</v>
      </c>
      <c r="W36" s="419" t="str">
        <f>IF(_jhy_month_day!A32="","",_jhy_month_day!A32)</f>
        <v/>
      </c>
      <c r="X36" s="420" t="str">
        <f>IF(_jhy_month_day!B32="","",_jhy_month_day!B32/100)</f>
        <v/>
      </c>
      <c r="Y36" s="420" t="str">
        <f>IF(_jhy_month_day!C32="","",_jhy_month_day!C32/100)</f>
        <v/>
      </c>
      <c r="Z36" s="439">
        <f t="shared" si="87"/>
        <v>8</v>
      </c>
      <c r="AA36" s="440" t="str">
        <f>IF(_tag_month_day!G32="","",_tag_month_day!G32/100)</f>
        <v/>
      </c>
      <c r="AB36" s="440" t="str">
        <f>IF(_tag_month_day!H32="","",_tag_month_day!H32/100)</f>
        <v/>
      </c>
      <c r="AC36" s="193">
        <f t="shared" si="44"/>
        <v>1.59963432013121</v>
      </c>
      <c r="AD36" s="441" t="str">
        <f t="shared" si="45"/>
        <v/>
      </c>
      <c r="AE36" s="442" t="str">
        <f t="shared" si="46"/>
        <v/>
      </c>
      <c r="AF36" s="443">
        <v>1</v>
      </c>
      <c r="AG36" s="68" t="str">
        <f>IF(_duihao_month_day!A32="","",_duihao_month_day!A32)</f>
        <v/>
      </c>
      <c r="AH36" s="463">
        <f>IF(_gyk_month_day!B32="",AH35,_gyk_month_day!B32)</f>
        <v>820</v>
      </c>
      <c r="AI36" s="464" t="e">
        <f t="shared" si="71"/>
        <v>#VALUE!</v>
      </c>
      <c r="AJ36" s="68" t="str">
        <f>IF(_tag_month_day!I32="","",_tag_month_day!I32)</f>
        <v/>
      </c>
      <c r="AK36" s="465" t="str">
        <f>IF(_tzyy_month_day!A32="","",_tzyy_month_day!A32)</f>
        <v/>
      </c>
      <c r="AL36" s="465" t="str">
        <f>IF(_tzyy_month_day!B32="","",_tzyy_month_day!B32)</f>
        <v/>
      </c>
      <c r="AM36" s="465" t="str">
        <f>IF(_tzyy_month_day!C32="","",_tzyy_month_day!C32)</f>
        <v/>
      </c>
      <c r="AN36" s="466" t="str">
        <f>IF(_tag_month_day!CG32="","",_tag_month_day!CG32)</f>
        <v/>
      </c>
      <c r="AO36" s="466" t="str">
        <f>IF(_tag_month_day!CH32="","",_tag_month_day!CH32)</f>
        <v/>
      </c>
      <c r="AP36" s="486" t="e">
        <f t="shared" si="47"/>
        <v>#VALUE!</v>
      </c>
      <c r="AQ36" s="487" t="str">
        <f>IF(_tag_month_day!J32="","",_tag_month_day!J32/100)</f>
        <v/>
      </c>
      <c r="AR36" s="488">
        <f t="shared" si="48"/>
        <v>1.3</v>
      </c>
      <c r="AS36" s="489" t="e">
        <f t="shared" si="2"/>
        <v>#VALUE!</v>
      </c>
      <c r="AT36" s="489">
        <f t="shared" si="49"/>
        <v>0</v>
      </c>
      <c r="AU36" s="490" t="str">
        <f>IF(_tag_month_day!K32="","",_tag_month_day!K32)</f>
        <v/>
      </c>
      <c r="AV36" s="491" t="str">
        <f>IF(_tag_month_day!L32="","",_tag_month_day!L32/100)</f>
        <v/>
      </c>
      <c r="AW36" s="420">
        <f t="shared" si="179"/>
        <v>0</v>
      </c>
      <c r="AX36" s="420">
        <f t="shared" si="50"/>
        <v>0</v>
      </c>
      <c r="AY36" s="420" t="str">
        <f>IF(_tag_month_day!M32="","",_tag_month_day!M32/100)</f>
        <v/>
      </c>
      <c r="AZ36" s="420" t="str">
        <f>IF(_tag_month_day!N32="","",_tag_month_day!N32/100)</f>
        <v/>
      </c>
      <c r="BA36" s="420" t="str">
        <f>IF(_tag_month_day!O32="","",_tag_month_day!O32/100)</f>
        <v/>
      </c>
      <c r="BB36" s="496" t="str">
        <f>IF(_tag_month_day!P32="","",_tag_month_day!P32/100)</f>
        <v/>
      </c>
      <c r="BC36" s="496">
        <f t="shared" si="51"/>
        <v>0</v>
      </c>
      <c r="BD36" s="496" t="str">
        <f>IF(_tag_month_day!Q32="","",_tag_month_day!Q32/100)</f>
        <v/>
      </c>
      <c r="BE36" s="510" t="str">
        <f>IF(_tag_month_day!R32="","",_tag_month_day!R32/100)</f>
        <v/>
      </c>
      <c r="BF36" s="413" t="str">
        <f>IF(_tag_month_day!CC32="","",_tag_month_day!CC32/100)</f>
        <v/>
      </c>
      <c r="BG36" s="511" t="e">
        <f t="shared" si="3"/>
        <v>#VALUE!</v>
      </c>
      <c r="BH36" s="198">
        <f t="shared" si="4"/>
        <v>0</v>
      </c>
      <c r="BI36" s="512" t="e">
        <f>IF(CX36=0,BI35,(DK36*查询!$R$5+DL36*查询!$Q$5+DM36*查询!$N$5+DN36*查询!$O$5+DO36*查询!$P$5)*AF36/CX36)</f>
        <v>#VALUE!</v>
      </c>
      <c r="BJ36" s="512" t="e">
        <f>IF(CX36=0,BJ35,(DP36*查询!$S$5+DQ36*查询!$T$5+DR36*查询!$U$5)*AF36/CX36)</f>
        <v>#VALUE!</v>
      </c>
      <c r="BK36" s="512">
        <f t="shared" si="52"/>
        <v>1</v>
      </c>
      <c r="BL36" s="513" t="str">
        <f>IF(_cfyc_month_day!A32="","",_cfyc_month_day!A32)</f>
        <v/>
      </c>
      <c r="BM36" s="513" t="str">
        <f>IF(_cfyc_month_day!B32="","",_cfyc_month_day!B32)</f>
        <v/>
      </c>
      <c r="BN36" s="513" t="str">
        <f>IF(_cfyc_month_day!C32="","",_cfyc_month_day!C32)</f>
        <v/>
      </c>
      <c r="BO36" s="522" t="str">
        <f>IF(_cfyc_month_day!D32="","",_cfyc_month_day!D32)</f>
        <v/>
      </c>
      <c r="BP36" s="522" t="str">
        <f>IF(_cfyc_month_day!E32="","",_cfyc_month_day!E32)</f>
        <v/>
      </c>
      <c r="BQ36" s="522" t="str">
        <f>IF(_cfyc_month_day!F32="","",_cfyc_month_day!F32)</f>
        <v/>
      </c>
      <c r="BR36" s="513" t="str">
        <f>IF(_tag_month_day!T32="","",_tag_month_day!T32)</f>
        <v/>
      </c>
      <c r="BS36" s="513" t="str">
        <f>IF(_tag_month_day!U32="","",_tag_month_day!U32)</f>
        <v/>
      </c>
      <c r="BT36" s="523" t="str">
        <f t="shared" si="53"/>
        <v/>
      </c>
      <c r="BU36" s="223" t="str">
        <f>IF(_tag_month_day!V32="","",_tag_month_day!V32)</f>
        <v/>
      </c>
      <c r="BV36" s="206" t="str">
        <f>IF(_tag_month_day!W32="","",_tag_month_day!W32)</f>
        <v/>
      </c>
      <c r="BW36" s="540" t="str">
        <f>IF(_tag_month_day!X32="","",_tag_month_day!X32)</f>
        <v/>
      </c>
      <c r="BX36" s="540" t="str">
        <f>IF(_tag_month_day!Y32="","",_tag_month_day!Y32)</f>
        <v/>
      </c>
      <c r="BY36" s="541">
        <f ca="1" t="shared" si="54"/>
        <v>43618.3749999999</v>
      </c>
      <c r="BZ36" s="542" t="s">
        <v>215</v>
      </c>
      <c r="CA36" s="543" t="str">
        <f>IF(_jhy2_month_day!A32="","",_jhy2_month_day!A32)</f>
        <v/>
      </c>
      <c r="CB36" s="464" t="str">
        <f>IF(_jhy2_month_day!B32="","",_jhy2_month_day!B32)</f>
        <v/>
      </c>
      <c r="CC36" s="464" t="str">
        <f>IF(_jhy2_month_day!C32="","",_jhy2_month_day!C32)</f>
        <v/>
      </c>
      <c r="CD36" s="464" t="str">
        <f>IF(_jhy2_month_day!D32="","",_jhy2_month_day!D32)</f>
        <v/>
      </c>
      <c r="CE36" s="464" t="str">
        <f>IF(_jhy2_month_day!E32="","",_jhy2_month_day!E32)</f>
        <v/>
      </c>
      <c r="CF36" s="464" t="str">
        <f>IF(_jhy2_month_day!F32="","",_jhy2_month_day!F32)</f>
        <v/>
      </c>
      <c r="CG36" s="464" t="str">
        <f>IF(_jhy2_month_day!G32="","",_jhy2_month_day!G32)</f>
        <v/>
      </c>
      <c r="CH36" s="464" t="str">
        <f>IF(_jhy2_month_day!H32="","",_jhy2_month_day!H32)</f>
        <v/>
      </c>
      <c r="CI36" s="464" t="str">
        <f>IF(_jhy2_month_day!I32="","",_jhy2_month_day!I32)</f>
        <v/>
      </c>
      <c r="CJ36" s="464" t="str">
        <f>IF(_jhy2_month_day!J32="","",_jhy2_month_day!J32)</f>
        <v/>
      </c>
      <c r="CK36" s="464" t="str">
        <f>IF(_jhy2_month_day!K32="","",_jhy2_month_day!K32)</f>
        <v/>
      </c>
      <c r="CL36" s="562" t="str">
        <f>IF(_jhy2_month_day!L32="","",_jhy2_month_day!L32)</f>
        <v/>
      </c>
      <c r="CM36" s="562" t="str">
        <f>IF(_jhy2_month_day!M32="","",_jhy2_month_day!M32)</f>
        <v/>
      </c>
      <c r="CN36" s="562" t="str">
        <f>IF(_jhy2_month_day!N32="","",_jhy2_month_day!N32)</f>
        <v/>
      </c>
      <c r="CO36" s="562" t="str">
        <f>IF(_jhy2_month_day!O32="","",_jhy2_month_day!O32)</f>
        <v/>
      </c>
      <c r="CP36" s="562" t="str">
        <f>IF(_jhy2_month_day!P32="","",_jhy2_month_day!P32)</f>
        <v/>
      </c>
      <c r="CQ36" s="562" t="str">
        <f>IF(_jhy2_month_day!Q32="","",_jhy2_month_day!Q32)</f>
        <v/>
      </c>
      <c r="CR36" s="563" t="str">
        <f>IF(_jhy2_month_day!R32="","",_jhy2_month_day!R32)</f>
        <v/>
      </c>
      <c r="CS36" s="576" t="str">
        <f>IF(_jhy2_month_day!S32="","",_jhy2_month_day!S32)</f>
        <v/>
      </c>
      <c r="CT36" s="562" t="str">
        <f>IF(_jhy2_month_day!T32="","",_jhy2_month_day!T32)</f>
        <v/>
      </c>
      <c r="CU36" s="577" t="e">
        <f t="shared" si="5"/>
        <v>#VALUE!</v>
      </c>
      <c r="CV36" s="198" t="e">
        <f t="shared" si="6"/>
        <v>#VALUE!</v>
      </c>
      <c r="CW36" s="192" t="e">
        <f t="shared" si="7"/>
        <v>#VALUE!</v>
      </c>
      <c r="CX36" s="192" t="e">
        <f t="shared" si="8"/>
        <v>#VALUE!</v>
      </c>
      <c r="CY36" s="202" t="e">
        <f t="shared" si="9"/>
        <v>#VALUE!</v>
      </c>
      <c r="CZ36" s="192" t="e">
        <f t="shared" ref="CZ36:DI36" si="220">$AJ36*EF36</f>
        <v>#VALUE!</v>
      </c>
      <c r="DA36" s="192" t="e">
        <f t="shared" si="220"/>
        <v>#VALUE!</v>
      </c>
      <c r="DB36" s="192" t="e">
        <f t="shared" si="220"/>
        <v>#VALUE!</v>
      </c>
      <c r="DC36" s="192" t="e">
        <f t="shared" si="220"/>
        <v>#VALUE!</v>
      </c>
      <c r="DD36" s="192" t="e">
        <f t="shared" si="220"/>
        <v>#VALUE!</v>
      </c>
      <c r="DE36" s="192" t="e">
        <f t="shared" si="220"/>
        <v>#VALUE!</v>
      </c>
      <c r="DF36" s="192" t="e">
        <f t="shared" si="220"/>
        <v>#VALUE!</v>
      </c>
      <c r="DG36" s="192" t="e">
        <f t="shared" si="220"/>
        <v>#VALUE!</v>
      </c>
      <c r="DH36" s="192" t="e">
        <f t="shared" si="220"/>
        <v>#VALUE!</v>
      </c>
      <c r="DI36" s="192" t="e">
        <f t="shared" si="220"/>
        <v>#VALUE!</v>
      </c>
      <c r="DJ36" s="192" t="e">
        <f t="shared" si="11"/>
        <v>#VALUE!</v>
      </c>
      <c r="DK36" s="192" t="e">
        <f t="shared" si="12"/>
        <v>#VALUE!</v>
      </c>
      <c r="DL36" s="192" t="e">
        <f t="shared" si="13"/>
        <v>#VALUE!</v>
      </c>
      <c r="DM36" s="192" t="e">
        <f t="shared" si="14"/>
        <v>#VALUE!</v>
      </c>
      <c r="DN36" s="192" t="e">
        <f t="shared" si="15"/>
        <v>#VALUE!</v>
      </c>
      <c r="DO36" s="192" t="e">
        <f t="shared" si="16"/>
        <v>#VALUE!</v>
      </c>
      <c r="DP36" s="192" t="e">
        <f t="shared" si="17"/>
        <v>#VALUE!</v>
      </c>
      <c r="DQ36" s="192" t="e">
        <f t="shared" si="18"/>
        <v>#VALUE!</v>
      </c>
      <c r="DR36" s="192" t="e">
        <f t="shared" si="19"/>
        <v>#VALUE!</v>
      </c>
      <c r="DS36" s="192" t="e">
        <f t="shared" si="20"/>
        <v>#VALUE!</v>
      </c>
      <c r="DT36" s="192" t="e">
        <f t="shared" si="21"/>
        <v>#VALUE!</v>
      </c>
      <c r="DU36" s="192" t="e">
        <f t="shared" si="22"/>
        <v>#VALUE!</v>
      </c>
      <c r="DV36" s="198" t="e">
        <f t="shared" si="23"/>
        <v>#VALUE!</v>
      </c>
      <c r="DW36" s="198" t="e">
        <f t="shared" si="24"/>
        <v>#DIV/0!</v>
      </c>
      <c r="DX36" s="198" t="e">
        <f t="shared" si="25"/>
        <v>#DIV/0!</v>
      </c>
      <c r="DY36" s="198" t="e">
        <f t="shared" si="26"/>
        <v>#VALUE!</v>
      </c>
      <c r="DZ36" s="198" t="e">
        <f t="shared" si="27"/>
        <v>#VALUE!</v>
      </c>
      <c r="EA36" s="198" t="e">
        <f t="shared" si="28"/>
        <v>#VALUE!</v>
      </c>
      <c r="EB36" s="198" t="e">
        <f t="shared" si="29"/>
        <v>#VALUE!</v>
      </c>
      <c r="EC36" s="198" t="e">
        <f t="shared" si="30"/>
        <v>#DIV/0!</v>
      </c>
      <c r="ED36" s="198" t="e">
        <f t="shared" si="31"/>
        <v>#VALUE!</v>
      </c>
      <c r="EE36" s="198" t="e">
        <f t="shared" si="32"/>
        <v>#VALUE!</v>
      </c>
      <c r="EF36" s="198" t="e">
        <f t="shared" ref="EF36:EO36" si="221">DV36/SUM($DV36:$EE36)</f>
        <v>#VALUE!</v>
      </c>
      <c r="EG36" s="198" t="e">
        <f t="shared" si="221"/>
        <v>#DIV/0!</v>
      </c>
      <c r="EH36" s="198" t="e">
        <f t="shared" si="221"/>
        <v>#DIV/0!</v>
      </c>
      <c r="EI36" s="198" t="e">
        <f t="shared" si="221"/>
        <v>#VALUE!</v>
      </c>
      <c r="EJ36" s="198" t="e">
        <f t="shared" si="221"/>
        <v>#VALUE!</v>
      </c>
      <c r="EK36" s="198" t="e">
        <f t="shared" si="221"/>
        <v>#VALUE!</v>
      </c>
      <c r="EL36" s="198" t="e">
        <f t="shared" si="221"/>
        <v>#VALUE!</v>
      </c>
      <c r="EM36" s="198" t="e">
        <f t="shared" si="221"/>
        <v>#DIV/0!</v>
      </c>
      <c r="EN36" s="198" t="e">
        <f t="shared" si="221"/>
        <v>#VALUE!</v>
      </c>
      <c r="EO36" s="198" t="e">
        <f t="shared" si="221"/>
        <v>#VALUE!</v>
      </c>
      <c r="EP36" s="511">
        <f t="shared" ref="EP36:EW36" si="222">EP35</f>
        <v>0.08</v>
      </c>
      <c r="EQ36" s="511">
        <f t="shared" si="222"/>
        <v>0.015</v>
      </c>
      <c r="ER36" s="511">
        <f t="shared" si="222"/>
        <v>0.015</v>
      </c>
      <c r="ES36" s="511">
        <f t="shared" si="222"/>
        <v>0.015</v>
      </c>
      <c r="ET36" s="511">
        <f t="shared" si="222"/>
        <v>0.015</v>
      </c>
      <c r="EU36" s="511">
        <f t="shared" si="222"/>
        <v>0.09</v>
      </c>
      <c r="EV36" s="511">
        <f t="shared" si="222"/>
        <v>0.09</v>
      </c>
      <c r="EW36" s="511">
        <f t="shared" si="222"/>
        <v>0.09</v>
      </c>
      <c r="EX36" s="420" t="str">
        <f>IF(_tag_month_day!AS32="","",_tag_month_day!AS32/100)</f>
        <v/>
      </c>
      <c r="EY36" s="420" t="str">
        <f>IF(_tag_month_day!AT32="","",_tag_month_day!AT32/100)</f>
        <v/>
      </c>
      <c r="EZ36" s="420" t="str">
        <f>IF(_tag_month_day!AU32="","",_tag_month_day!AU32/100)</f>
        <v/>
      </c>
      <c r="FA36" s="420" t="str">
        <f>IF(_tag_month_day!AV32="","",_tag_month_day!AV32/100)</f>
        <v/>
      </c>
      <c r="FB36" s="420" t="str">
        <f>IF(_tag_month_day!AW32="","",_tag_month_day!AW32/100)</f>
        <v/>
      </c>
      <c r="FC36" s="420" t="str">
        <f>IF(_tag_month_day!AX32="","",_tag_month_day!AX32/100)</f>
        <v/>
      </c>
      <c r="FD36" s="510">
        <f t="shared" si="58"/>
        <v>0.33</v>
      </c>
      <c r="FE36" s="510">
        <f t="shared" si="59"/>
        <v>0.19</v>
      </c>
      <c r="FF36" s="510">
        <f t="shared" si="60"/>
        <v>0.003</v>
      </c>
      <c r="FG36" s="510">
        <f t="shared" si="61"/>
        <v>0</v>
      </c>
      <c r="FH36" s="603">
        <f t="shared" si="62"/>
        <v>0.0001</v>
      </c>
      <c r="FI36" s="510">
        <f t="shared" ref="FI36:FR36" si="223">FI35</f>
        <v>0.41</v>
      </c>
      <c r="FJ36" s="510">
        <f t="shared" si="223"/>
        <v>0.11</v>
      </c>
      <c r="FK36" s="510">
        <f t="shared" si="223"/>
        <v>0.015</v>
      </c>
      <c r="FL36" s="510">
        <f t="shared" si="223"/>
        <v>0</v>
      </c>
      <c r="FM36" s="603">
        <f t="shared" si="223"/>
        <v>0.0001</v>
      </c>
      <c r="FN36" s="510" t="str">
        <f>IF(_tag_month_day!AY32="","",_tag_month_day!AY32/100)</f>
        <v/>
      </c>
      <c r="FO36" s="510" t="str">
        <f>IF(_tag_month_day!AZ32="","",_tag_month_day!AZ32/100)</f>
        <v/>
      </c>
      <c r="FP36" s="510" t="str">
        <f>IF(_tag_month_day!BA32="","",_tag_month_day!BA32/100)</f>
        <v/>
      </c>
      <c r="FQ36" s="510" t="str">
        <f>IF(_tag_month_day!BB32="","",_tag_month_day!BB32/100)</f>
        <v/>
      </c>
      <c r="FR36" s="603" t="str">
        <f>IF(_tag_month_day!BC32="","",_tag_month_day!BC32/100)</f>
        <v/>
      </c>
      <c r="FS36" s="510" t="str">
        <f>IF(_tag_month_day!BD32="","",_tag_month_day!BD32/100)</f>
        <v/>
      </c>
      <c r="FT36" s="510" t="str">
        <f>IF(_tag_month_day!BE32="","",_tag_month_day!BE32/100)</f>
        <v/>
      </c>
      <c r="FU36" s="510" t="str">
        <f>IF(_tag_month_day!BF32="","",_tag_month_day!BF32/100)</f>
        <v/>
      </c>
      <c r="FV36" s="510" t="str">
        <f>IF(_tag_month_day!BG32="","",_tag_month_day!BG32/100)</f>
        <v/>
      </c>
      <c r="FW36" s="603" t="str">
        <f>IF(_tag_month_day!BH32="","",_tag_month_day!BH32/100)</f>
        <v/>
      </c>
      <c r="FX36" s="510" t="str">
        <f>IF(_tag_month_day!BI32="","",_tag_month_day!BI32/100)</f>
        <v/>
      </c>
      <c r="FY36" s="510" t="str">
        <f>IF(_tag_month_day!BJ32="","",_tag_month_day!BJ32/100)</f>
        <v/>
      </c>
      <c r="FZ36" s="605" t="str">
        <f>IF(_tag_month_day!BK32="","",_tag_month_day!BK32/100)</f>
        <v/>
      </c>
      <c r="GA36" s="510" t="str">
        <f>IF(_tag_month_day!BL32="","",_tag_month_day!BL32/100)</f>
        <v/>
      </c>
      <c r="GB36" s="603" t="str">
        <f>IF(_tag_month_day!BM32="","",_tag_month_day!BM32/100)</f>
        <v/>
      </c>
      <c r="GC36" s="420" t="str">
        <f>IF(_tag_month_day!BN32="","",_tag_month_day!BN32/100)</f>
        <v/>
      </c>
      <c r="GD36" s="420" t="str">
        <f>IF(_tag_month_day!BO32="","",_tag_month_day!BO32/100)</f>
        <v/>
      </c>
      <c r="GE36" s="420" t="str">
        <f>IF(_tag_month_day!BP32="","",_tag_month_day!BP32/100)</f>
        <v/>
      </c>
      <c r="GF36" s="420" t="str">
        <f>IF(_tag_month_day!BQ32="","",_tag_month_day!BQ32/100)</f>
        <v/>
      </c>
      <c r="GG36" s="420" t="str">
        <f>IF(_tag_month_day!BR32="","",_tag_month_day!BR32/100)</f>
        <v/>
      </c>
      <c r="GH36" s="420" t="str">
        <f>IF(_tag_month_day!BS32="","",_tag_month_day!BS32/100)</f>
        <v/>
      </c>
      <c r="GI36" s="603" t="str">
        <f>IF(_tag_month_day!BT32="","",_tag_month_day!BT32/100)</f>
        <v/>
      </c>
      <c r="GJ36" s="612" t="str">
        <f>IF(_tag_month_day!BU32="","",_tag_month_day!BU32/100)</f>
        <v/>
      </c>
      <c r="GK36" s="620" t="str">
        <f>IF(_tag_month_day!BV32="",IF(_rlcf_month_day!A$2="","",_rlcf_month_day!A$2/100),_tag_month_day!BV32/100)</f>
        <v/>
      </c>
      <c r="GL36" s="620" t="str">
        <f>IF(_tag_month_day!BW32="",IF(_rlcf_month_day!B$2="","",_rlcf_month_day!B$2/100),_tag_month_day!BW32/100)</f>
        <v/>
      </c>
      <c r="GM36" s="621" t="str">
        <f>IF(_tag_month_day!BX32="",IF(_rlcf_month_day!C$2="","",_rlcf_month_day!C$2/100),_tag_month_day!BX32/100)</f>
        <v/>
      </c>
      <c r="GN36" s="620" t="str">
        <f>IF(_tag_month_day!BV32="",IF(_rlcf_month_day!A$2="","",_rlcf_month_day!A$2/100),_tag_month_day!BV32/100)</f>
        <v/>
      </c>
      <c r="GO36" s="620" t="str">
        <f>IF(_tag_month_day!BW32="",IF(_rlcf_month_day!B$2="","",_rlcf_month_day!B$2/100),_tag_month_day!BW32/100)</f>
        <v/>
      </c>
      <c r="GP36" s="620" t="str">
        <f>IF(_tag_month_day!CD32="",IF(_rlcf_month_day!E$2="","",_rlcf_month_day!E$2/100),_tag_month_day!CD32/100)</f>
        <v/>
      </c>
      <c r="GQ36" s="620" t="str">
        <f>IF(_tag_month_day!CE32="",IF(_rlcf_month_day!F$2="","",_rlcf_month_day!F$2/100),_tag_month_day!CE32/100)</f>
        <v/>
      </c>
      <c r="GR36" s="621" t="str">
        <f>IF(_tag_month_day!CF32="",IF(_rlcf_month_day!G$2="","",_rlcf_month_day!G$2/100),_tag_month_day!CF32/100)</f>
        <v/>
      </c>
      <c r="GS36" s="626">
        <f t="shared" ref="GS36:HH36" si="224">GS35</f>
        <v>0.953</v>
      </c>
      <c r="GT36" s="626">
        <f t="shared" si="224"/>
        <v>0.55</v>
      </c>
      <c r="GU36" s="626">
        <f t="shared" si="224"/>
        <v>0.55</v>
      </c>
      <c r="GV36" s="626">
        <f t="shared" si="224"/>
        <v>0.55</v>
      </c>
      <c r="GW36" s="626">
        <f t="shared" si="224"/>
        <v>0.5</v>
      </c>
      <c r="GX36" s="626">
        <f t="shared" si="224"/>
        <v>0.935</v>
      </c>
      <c r="GY36" s="626">
        <f t="shared" si="224"/>
        <v>0.15</v>
      </c>
      <c r="GZ36" s="626">
        <f t="shared" si="224"/>
        <v>1</v>
      </c>
      <c r="HA36" s="632">
        <f t="shared" si="224"/>
        <v>0.047</v>
      </c>
      <c r="HB36" s="632">
        <f t="shared" si="224"/>
        <v>0.45</v>
      </c>
      <c r="HC36" s="632">
        <f t="shared" si="224"/>
        <v>0.45</v>
      </c>
      <c r="HD36" s="632">
        <f t="shared" si="224"/>
        <v>0.45</v>
      </c>
      <c r="HE36" s="632">
        <f t="shared" si="224"/>
        <v>0.5</v>
      </c>
      <c r="HF36" s="632">
        <f t="shared" si="224"/>
        <v>0.065</v>
      </c>
      <c r="HG36" s="632">
        <f t="shared" si="224"/>
        <v>0.85</v>
      </c>
      <c r="HH36" s="632">
        <f t="shared" si="224"/>
        <v>0</v>
      </c>
      <c r="HI36" s="68" t="e">
        <f t="shared" si="34"/>
        <v>#VALUE!</v>
      </c>
      <c r="HJ36" s="68" t="e">
        <f t="shared" si="64"/>
        <v>#VALUE!</v>
      </c>
      <c r="HK36" s="202">
        <f t="shared" si="65"/>
        <v>0.85</v>
      </c>
      <c r="HL36" s="464">
        <f t="shared" si="66"/>
        <v>550000</v>
      </c>
      <c r="HM36" s="464">
        <f t="shared" si="67"/>
        <v>480000</v>
      </c>
      <c r="HN36" s="192" t="e">
        <f t="shared" si="35"/>
        <v>#VALUE!</v>
      </c>
      <c r="HO36" s="192" t="e">
        <f>HN36*HK36*$HO$2/HL36*1000000</f>
        <v>#VALUE!</v>
      </c>
      <c r="HP36" s="192" t="e">
        <f>HN36*HK36*$HP$2/HM36*1000000</f>
        <v>#VALUE!</v>
      </c>
    </row>
    <row r="37" customFormat="1" spans="1:224">
      <c r="A37" s="381">
        <v>32</v>
      </c>
      <c r="B37" s="54">
        <f ca="1" t="shared" si="68"/>
        <v>43618</v>
      </c>
      <c r="C37" s="57">
        <f t="shared" si="69"/>
        <v>0.0416666666666667</v>
      </c>
      <c r="D37" s="68" t="str">
        <f ca="1" t="shared" si="36"/>
        <v>夜班</v>
      </c>
      <c r="E37" s="68" t="str">
        <f ca="1" t="shared" si="37"/>
        <v>甲</v>
      </c>
      <c r="F37" s="68">
        <f ca="1">SUMPRODUCT((成本日报!$A$3:$A$95=计划!B37)*(成本日报!$B$3:$B$95=计划!$D37),成本日报!$C$3:$C$95)</f>
        <v>1</v>
      </c>
      <c r="G37" s="382">
        <f ca="1" t="shared" si="70"/>
        <v>43618.2916666666</v>
      </c>
      <c r="H37" s="382">
        <f ca="1" t="shared" si="38"/>
        <v>43618.298611111</v>
      </c>
      <c r="I37" s="382">
        <f ca="1" t="shared" si="39"/>
        <v>43618.3041666666</v>
      </c>
      <c r="J37" s="382">
        <f ca="1" t="shared" si="40"/>
        <v>43618.3333333333</v>
      </c>
      <c r="K37" s="382">
        <f ca="1" t="shared" si="41"/>
        <v>43618.3958333333</v>
      </c>
      <c r="L37" s="382">
        <f ca="1" t="shared" si="42"/>
        <v>43618.4166666666</v>
      </c>
      <c r="M37" s="398" t="str">
        <f>IF(_tag_month_day!A33="","",_tag_month_day!A33)</f>
        <v/>
      </c>
      <c r="N37" s="398" t="str">
        <f>IF(_tag_month_day!B33="","",_tag_month_day!B33)</f>
        <v/>
      </c>
      <c r="O37" s="399" t="e">
        <f t="shared" si="43"/>
        <v>#VALUE!</v>
      </c>
      <c r="P37" s="398" t="str">
        <f>IF(_tag_month_day!C33="","",_tag_month_day!C33)</f>
        <v/>
      </c>
      <c r="Q37" s="398" t="str">
        <f>IF(_tag_month_day!D33="","",_tag_month_day!D33)</f>
        <v/>
      </c>
      <c r="R37" s="416">
        <f>IF(_tag_month_day!CB33="",R36,_tag_month_day!CB33/100)</f>
        <v>0.07</v>
      </c>
      <c r="S37" s="417" t="str">
        <f>IF(_tag_month_day!E33="","",_tag_month_day!E33)</f>
        <v/>
      </c>
      <c r="T37" s="417" t="str">
        <f>IF(_tag_month_day!F33="","",_tag_month_day!F33)</f>
        <v/>
      </c>
      <c r="U37" s="418" t="e">
        <f t="shared" si="0"/>
        <v>#VALUE!</v>
      </c>
      <c r="V37" s="53" t="e">
        <f t="shared" si="1"/>
        <v>#VALUE!</v>
      </c>
      <c r="W37" s="419" t="str">
        <f>IF(_jhy_month_day!A33="","",_jhy_month_day!A33)</f>
        <v/>
      </c>
      <c r="X37" s="420" t="str">
        <f>IF(_jhy_month_day!B33="","",_jhy_month_day!B33/100)</f>
        <v/>
      </c>
      <c r="Y37" s="420" t="str">
        <f>IF(_jhy_month_day!C33="","",_jhy_month_day!C33/100)</f>
        <v/>
      </c>
      <c r="Z37" s="439">
        <f t="shared" si="87"/>
        <v>8</v>
      </c>
      <c r="AA37" s="440" t="str">
        <f>IF(_tag_month_day!G33="","",_tag_month_day!G33/100)</f>
        <v/>
      </c>
      <c r="AB37" s="440" t="str">
        <f>IF(_tag_month_day!H33="","",_tag_month_day!H33/100)</f>
        <v/>
      </c>
      <c r="AC37" s="193">
        <f t="shared" si="44"/>
        <v>1.59963432013121</v>
      </c>
      <c r="AD37" s="441" t="str">
        <f t="shared" si="45"/>
        <v/>
      </c>
      <c r="AE37" s="442" t="str">
        <f t="shared" si="46"/>
        <v/>
      </c>
      <c r="AF37" s="443">
        <v>1</v>
      </c>
      <c r="AG37" s="68" t="str">
        <f>IF(_duihao_month_day!A33="","",_duihao_month_day!A33)</f>
        <v/>
      </c>
      <c r="AH37" s="463">
        <f>IF(_gyk_month_day!B33="",AH36,_gyk_month_day!B33)</f>
        <v>820</v>
      </c>
      <c r="AI37" s="464" t="e">
        <f t="shared" si="71"/>
        <v>#VALUE!</v>
      </c>
      <c r="AJ37" s="68" t="str">
        <f>IF(_tag_month_day!I33="","",_tag_month_day!I33)</f>
        <v/>
      </c>
      <c r="AK37" s="465" t="str">
        <f>IF(_tzyy_month_day!A33="","",_tzyy_month_day!A33)</f>
        <v/>
      </c>
      <c r="AL37" s="465" t="str">
        <f>IF(_tzyy_month_day!B33="","",_tzyy_month_day!B33)</f>
        <v/>
      </c>
      <c r="AM37" s="465" t="str">
        <f>IF(_tzyy_month_day!C33="","",_tzyy_month_day!C33)</f>
        <v/>
      </c>
      <c r="AN37" s="466" t="str">
        <f>IF(_tag_month_day!CG33="","",_tag_month_day!CG33)</f>
        <v/>
      </c>
      <c r="AO37" s="466" t="str">
        <f>IF(_tag_month_day!CH33="","",_tag_month_day!CH33)</f>
        <v/>
      </c>
      <c r="AP37" s="486" t="e">
        <f t="shared" si="47"/>
        <v>#VALUE!</v>
      </c>
      <c r="AQ37" s="487" t="str">
        <f>IF(_tag_month_day!J33="","",_tag_month_day!J33/100)</f>
        <v/>
      </c>
      <c r="AR37" s="488">
        <f t="shared" si="48"/>
        <v>1.3</v>
      </c>
      <c r="AS37" s="489" t="e">
        <f t="shared" si="2"/>
        <v>#VALUE!</v>
      </c>
      <c r="AT37" s="489">
        <f t="shared" si="49"/>
        <v>0</v>
      </c>
      <c r="AU37" s="490" t="str">
        <f>IF(_tag_month_day!K33="","",_tag_month_day!K33)</f>
        <v/>
      </c>
      <c r="AV37" s="491" t="str">
        <f>IF(_tag_month_day!L33="","",_tag_month_day!L33/100)</f>
        <v/>
      </c>
      <c r="AW37" s="420">
        <f t="shared" si="179"/>
        <v>0</v>
      </c>
      <c r="AX37" s="420">
        <f t="shared" si="50"/>
        <v>0</v>
      </c>
      <c r="AY37" s="420" t="str">
        <f>IF(_tag_month_day!M33="","",_tag_month_day!M33/100)</f>
        <v/>
      </c>
      <c r="AZ37" s="420" t="str">
        <f>IF(_tag_month_day!N33="","",_tag_month_day!N33/100)</f>
        <v/>
      </c>
      <c r="BA37" s="420" t="str">
        <f>IF(_tag_month_day!O33="","",_tag_month_day!O33/100)</f>
        <v/>
      </c>
      <c r="BB37" s="496" t="str">
        <f>IF(_tag_month_day!P33="","",_tag_month_day!P33/100)</f>
        <v/>
      </c>
      <c r="BC37" s="496">
        <f t="shared" si="51"/>
        <v>0</v>
      </c>
      <c r="BD37" s="496" t="str">
        <f>IF(_tag_month_day!Q33="","",_tag_month_day!Q33/100)</f>
        <v/>
      </c>
      <c r="BE37" s="510" t="str">
        <f>IF(_tag_month_day!R33="","",_tag_month_day!R33/100)</f>
        <v/>
      </c>
      <c r="BF37" s="413" t="str">
        <f>IF(_tag_month_day!CC33="","",_tag_month_day!CC33/100)</f>
        <v/>
      </c>
      <c r="BG37" s="511" t="e">
        <f t="shared" si="3"/>
        <v>#VALUE!</v>
      </c>
      <c r="BH37" s="198">
        <f t="shared" si="4"/>
        <v>0</v>
      </c>
      <c r="BI37" s="512" t="e">
        <f>IF(CX37=0,BI36,(DK37*查询!$R$5+DL37*查询!$Q$5+DM37*查询!$N$5+DN37*查询!$O$5+DO37*查询!$P$5)*AF37/CX37)</f>
        <v>#VALUE!</v>
      </c>
      <c r="BJ37" s="512" t="e">
        <f>IF(CX37=0,BJ36,(DP37*查询!$S$5+DQ37*查询!$T$5+DR37*查询!$U$5)*AF37/CX37)</f>
        <v>#VALUE!</v>
      </c>
      <c r="BK37" s="512">
        <f t="shared" si="52"/>
        <v>1</v>
      </c>
      <c r="BL37" s="513" t="str">
        <f>IF(_cfyc_month_day!A33="","",_cfyc_month_day!A33)</f>
        <v/>
      </c>
      <c r="BM37" s="513" t="str">
        <f>IF(_cfyc_month_day!B33="","",_cfyc_month_day!B33)</f>
        <v/>
      </c>
      <c r="BN37" s="513" t="str">
        <f>IF(_cfyc_month_day!C33="","",_cfyc_month_day!C33)</f>
        <v/>
      </c>
      <c r="BO37" s="522" t="str">
        <f>IF(_cfyc_month_day!D33="","",_cfyc_month_day!D33)</f>
        <v/>
      </c>
      <c r="BP37" s="522" t="str">
        <f>IF(_cfyc_month_day!E33="","",_cfyc_month_day!E33)</f>
        <v/>
      </c>
      <c r="BQ37" s="522" t="str">
        <f>IF(_cfyc_month_day!F33="","",_cfyc_month_day!F33)</f>
        <v/>
      </c>
      <c r="BR37" s="513" t="str">
        <f>IF(_tag_month_day!T33="","",_tag_month_day!T33)</f>
        <v/>
      </c>
      <c r="BS37" s="513" t="str">
        <f>IF(_tag_month_day!U33="","",_tag_month_day!U33)</f>
        <v/>
      </c>
      <c r="BT37" s="523" t="str">
        <f t="shared" si="53"/>
        <v/>
      </c>
      <c r="BU37" s="223" t="str">
        <f>IF(_tag_month_day!V33="","",_tag_month_day!V33)</f>
        <v/>
      </c>
      <c r="BV37" s="206" t="str">
        <f>IF(_tag_month_day!W33="","",_tag_month_day!W33)</f>
        <v/>
      </c>
      <c r="BW37" s="540" t="str">
        <f>IF(_tag_month_day!X33="","",_tag_month_day!X33)</f>
        <v/>
      </c>
      <c r="BX37" s="540" t="str">
        <f>IF(_tag_month_day!Y33="","",_tag_month_day!Y33)</f>
        <v/>
      </c>
      <c r="BY37" s="541">
        <f ca="1" t="shared" si="54"/>
        <v>43618.4166666666</v>
      </c>
      <c r="BZ37" s="542"/>
      <c r="CA37" s="543" t="str">
        <f>IF(_jhy2_month_day!A33="","",_jhy2_month_day!A33)</f>
        <v/>
      </c>
      <c r="CB37" s="464" t="str">
        <f>IF(_jhy2_month_day!B33="","",_jhy2_month_day!B33)</f>
        <v/>
      </c>
      <c r="CC37" s="464" t="str">
        <f>IF(_jhy2_month_day!C33="","",_jhy2_month_day!C33)</f>
        <v/>
      </c>
      <c r="CD37" s="464" t="str">
        <f>IF(_jhy2_month_day!D33="","",_jhy2_month_day!D33)</f>
        <v/>
      </c>
      <c r="CE37" s="464" t="str">
        <f>IF(_jhy2_month_day!E33="","",_jhy2_month_day!E33)</f>
        <v/>
      </c>
      <c r="CF37" s="464" t="str">
        <f>IF(_jhy2_month_day!F33="","",_jhy2_month_day!F33)</f>
        <v/>
      </c>
      <c r="CG37" s="464" t="str">
        <f>IF(_jhy2_month_day!G33="","",_jhy2_month_day!G33)</f>
        <v/>
      </c>
      <c r="CH37" s="464" t="str">
        <f>IF(_jhy2_month_day!H33="","",_jhy2_month_day!H33)</f>
        <v/>
      </c>
      <c r="CI37" s="464" t="str">
        <f>IF(_jhy2_month_day!I33="","",_jhy2_month_day!I33)</f>
        <v/>
      </c>
      <c r="CJ37" s="464" t="str">
        <f>IF(_jhy2_month_day!J33="","",_jhy2_month_day!J33)</f>
        <v/>
      </c>
      <c r="CK37" s="464" t="str">
        <f>IF(_jhy2_month_day!K33="","",_jhy2_month_day!K33)</f>
        <v/>
      </c>
      <c r="CL37" s="562" t="str">
        <f>IF(_jhy2_month_day!L33="","",_jhy2_month_day!L33)</f>
        <v/>
      </c>
      <c r="CM37" s="562" t="str">
        <f>IF(_jhy2_month_day!M33="","",_jhy2_month_day!M33)</f>
        <v/>
      </c>
      <c r="CN37" s="562" t="str">
        <f>IF(_jhy2_month_day!N33="","",_jhy2_month_day!N33)</f>
        <v/>
      </c>
      <c r="CO37" s="562" t="str">
        <f>IF(_jhy2_month_day!O33="","",_jhy2_month_day!O33)</f>
        <v/>
      </c>
      <c r="CP37" s="562" t="str">
        <f>IF(_jhy2_month_day!P33="","",_jhy2_month_day!P33)</f>
        <v/>
      </c>
      <c r="CQ37" s="562" t="str">
        <f>IF(_jhy2_month_day!Q33="","",_jhy2_month_day!Q33)</f>
        <v/>
      </c>
      <c r="CR37" s="563" t="str">
        <f>IF(_jhy2_month_day!R33="","",_jhy2_month_day!R33)</f>
        <v/>
      </c>
      <c r="CS37" s="576" t="str">
        <f>IF(_jhy2_month_day!S33="","",_jhy2_month_day!S33)</f>
        <v/>
      </c>
      <c r="CT37" s="562" t="str">
        <f>IF(_jhy2_month_day!T33="","",_jhy2_month_day!T33)</f>
        <v/>
      </c>
      <c r="CU37" s="577" t="e">
        <f t="shared" si="5"/>
        <v>#VALUE!</v>
      </c>
      <c r="CV37" s="198" t="e">
        <f t="shared" si="6"/>
        <v>#VALUE!</v>
      </c>
      <c r="CW37" s="192" t="e">
        <f t="shared" si="7"/>
        <v>#VALUE!</v>
      </c>
      <c r="CX37" s="192" t="e">
        <f t="shared" si="8"/>
        <v>#VALUE!</v>
      </c>
      <c r="CY37" s="202" t="e">
        <f t="shared" si="9"/>
        <v>#VALUE!</v>
      </c>
      <c r="CZ37" s="192" t="e">
        <f t="shared" ref="CZ37:DI37" si="225">$AJ37*EF37</f>
        <v>#VALUE!</v>
      </c>
      <c r="DA37" s="192" t="e">
        <f t="shared" si="225"/>
        <v>#VALUE!</v>
      </c>
      <c r="DB37" s="192" t="e">
        <f t="shared" si="225"/>
        <v>#VALUE!</v>
      </c>
      <c r="DC37" s="192" t="e">
        <f t="shared" si="225"/>
        <v>#VALUE!</v>
      </c>
      <c r="DD37" s="192" t="e">
        <f t="shared" si="225"/>
        <v>#VALUE!</v>
      </c>
      <c r="DE37" s="192" t="e">
        <f t="shared" si="225"/>
        <v>#VALUE!</v>
      </c>
      <c r="DF37" s="192" t="e">
        <f t="shared" si="225"/>
        <v>#VALUE!</v>
      </c>
      <c r="DG37" s="192" t="e">
        <f t="shared" si="225"/>
        <v>#VALUE!</v>
      </c>
      <c r="DH37" s="192" t="e">
        <f t="shared" si="225"/>
        <v>#VALUE!</v>
      </c>
      <c r="DI37" s="192" t="e">
        <f t="shared" si="225"/>
        <v>#VALUE!</v>
      </c>
      <c r="DJ37" s="192" t="e">
        <f t="shared" si="11"/>
        <v>#VALUE!</v>
      </c>
      <c r="DK37" s="192" t="e">
        <f t="shared" si="12"/>
        <v>#VALUE!</v>
      </c>
      <c r="DL37" s="192" t="e">
        <f t="shared" si="13"/>
        <v>#VALUE!</v>
      </c>
      <c r="DM37" s="192" t="e">
        <f t="shared" si="14"/>
        <v>#VALUE!</v>
      </c>
      <c r="DN37" s="192" t="e">
        <f t="shared" si="15"/>
        <v>#VALUE!</v>
      </c>
      <c r="DO37" s="192" t="e">
        <f t="shared" si="16"/>
        <v>#VALUE!</v>
      </c>
      <c r="DP37" s="192" t="e">
        <f t="shared" si="17"/>
        <v>#VALUE!</v>
      </c>
      <c r="DQ37" s="192" t="e">
        <f t="shared" si="18"/>
        <v>#VALUE!</v>
      </c>
      <c r="DR37" s="192" t="e">
        <f t="shared" si="19"/>
        <v>#VALUE!</v>
      </c>
      <c r="DS37" s="192" t="e">
        <f t="shared" si="20"/>
        <v>#VALUE!</v>
      </c>
      <c r="DT37" s="192" t="e">
        <f t="shared" si="21"/>
        <v>#VALUE!</v>
      </c>
      <c r="DU37" s="192" t="e">
        <f t="shared" si="22"/>
        <v>#VALUE!</v>
      </c>
      <c r="DV37" s="198" t="e">
        <f t="shared" si="23"/>
        <v>#VALUE!</v>
      </c>
      <c r="DW37" s="198" t="e">
        <f t="shared" si="24"/>
        <v>#DIV/0!</v>
      </c>
      <c r="DX37" s="198" t="e">
        <f t="shared" si="25"/>
        <v>#DIV/0!</v>
      </c>
      <c r="DY37" s="198" t="e">
        <f t="shared" si="26"/>
        <v>#VALUE!</v>
      </c>
      <c r="DZ37" s="198" t="e">
        <f t="shared" si="27"/>
        <v>#VALUE!</v>
      </c>
      <c r="EA37" s="198" t="e">
        <f t="shared" si="28"/>
        <v>#VALUE!</v>
      </c>
      <c r="EB37" s="198" t="e">
        <f t="shared" si="29"/>
        <v>#VALUE!</v>
      </c>
      <c r="EC37" s="198" t="e">
        <f t="shared" si="30"/>
        <v>#DIV/0!</v>
      </c>
      <c r="ED37" s="198" t="e">
        <f t="shared" si="31"/>
        <v>#VALUE!</v>
      </c>
      <c r="EE37" s="198" t="e">
        <f t="shared" si="32"/>
        <v>#VALUE!</v>
      </c>
      <c r="EF37" s="198" t="e">
        <f t="shared" ref="EF37:EO37" si="226">DV37/SUM($DV37:$EE37)</f>
        <v>#VALUE!</v>
      </c>
      <c r="EG37" s="198" t="e">
        <f t="shared" si="226"/>
        <v>#DIV/0!</v>
      </c>
      <c r="EH37" s="198" t="e">
        <f t="shared" si="226"/>
        <v>#DIV/0!</v>
      </c>
      <c r="EI37" s="198" t="e">
        <f t="shared" si="226"/>
        <v>#VALUE!</v>
      </c>
      <c r="EJ37" s="198" t="e">
        <f t="shared" si="226"/>
        <v>#VALUE!</v>
      </c>
      <c r="EK37" s="198" t="e">
        <f t="shared" si="226"/>
        <v>#VALUE!</v>
      </c>
      <c r="EL37" s="198" t="e">
        <f t="shared" si="226"/>
        <v>#VALUE!</v>
      </c>
      <c r="EM37" s="198" t="e">
        <f t="shared" si="226"/>
        <v>#DIV/0!</v>
      </c>
      <c r="EN37" s="198" t="e">
        <f t="shared" si="226"/>
        <v>#VALUE!</v>
      </c>
      <c r="EO37" s="198" t="e">
        <f t="shared" si="226"/>
        <v>#VALUE!</v>
      </c>
      <c r="EP37" s="511">
        <f t="shared" ref="EP37:EW37" si="227">EP36</f>
        <v>0.08</v>
      </c>
      <c r="EQ37" s="511">
        <f t="shared" si="227"/>
        <v>0.015</v>
      </c>
      <c r="ER37" s="511">
        <f t="shared" si="227"/>
        <v>0.015</v>
      </c>
      <c r="ES37" s="511">
        <f t="shared" si="227"/>
        <v>0.015</v>
      </c>
      <c r="ET37" s="511">
        <f t="shared" si="227"/>
        <v>0.015</v>
      </c>
      <c r="EU37" s="511">
        <f t="shared" si="227"/>
        <v>0.09</v>
      </c>
      <c r="EV37" s="511">
        <f t="shared" si="227"/>
        <v>0.09</v>
      </c>
      <c r="EW37" s="511">
        <f t="shared" si="227"/>
        <v>0.09</v>
      </c>
      <c r="EX37" s="420" t="str">
        <f>IF(_tag_month_day!AS33="","",_tag_month_day!AS33/100)</f>
        <v/>
      </c>
      <c r="EY37" s="420" t="str">
        <f>IF(_tag_month_day!AT33="","",_tag_month_day!AT33/100)</f>
        <v/>
      </c>
      <c r="EZ37" s="420" t="str">
        <f>IF(_tag_month_day!AU33="","",_tag_month_day!AU33/100)</f>
        <v/>
      </c>
      <c r="FA37" s="420" t="str">
        <f>IF(_tag_month_day!AV33="","",_tag_month_day!AV33/100)</f>
        <v/>
      </c>
      <c r="FB37" s="420" t="str">
        <f>IF(_tag_month_day!AW33="","",_tag_month_day!AW33/100)</f>
        <v/>
      </c>
      <c r="FC37" s="420" t="str">
        <f>IF(_tag_month_day!AX33="","",_tag_month_day!AX33/100)</f>
        <v/>
      </c>
      <c r="FD37" s="510">
        <f t="shared" si="58"/>
        <v>0.33</v>
      </c>
      <c r="FE37" s="510">
        <f t="shared" si="59"/>
        <v>0.19</v>
      </c>
      <c r="FF37" s="510">
        <f t="shared" si="60"/>
        <v>0.003</v>
      </c>
      <c r="FG37" s="510">
        <f t="shared" si="61"/>
        <v>0</v>
      </c>
      <c r="FH37" s="603">
        <f t="shared" si="62"/>
        <v>0.0001</v>
      </c>
      <c r="FI37" s="510">
        <f t="shared" ref="FI37:FR37" si="228">FI36</f>
        <v>0.41</v>
      </c>
      <c r="FJ37" s="510">
        <f t="shared" si="228"/>
        <v>0.11</v>
      </c>
      <c r="FK37" s="510">
        <f t="shared" si="228"/>
        <v>0.015</v>
      </c>
      <c r="FL37" s="510">
        <f t="shared" si="228"/>
        <v>0</v>
      </c>
      <c r="FM37" s="603">
        <f t="shared" si="228"/>
        <v>0.0001</v>
      </c>
      <c r="FN37" s="510" t="str">
        <f>IF(_tag_month_day!AY33="","",_tag_month_day!AY33/100)</f>
        <v/>
      </c>
      <c r="FO37" s="510" t="str">
        <f>IF(_tag_month_day!AZ33="","",_tag_month_day!AZ33/100)</f>
        <v/>
      </c>
      <c r="FP37" s="510" t="str">
        <f>IF(_tag_month_day!BA33="","",_tag_month_day!BA33/100)</f>
        <v/>
      </c>
      <c r="FQ37" s="510" t="str">
        <f>IF(_tag_month_day!BB33="","",_tag_month_day!BB33/100)</f>
        <v/>
      </c>
      <c r="FR37" s="603" t="str">
        <f>IF(_tag_month_day!BC33="","",_tag_month_day!BC33/100)</f>
        <v/>
      </c>
      <c r="FS37" s="510" t="str">
        <f>IF(_tag_month_day!BD33="","",_tag_month_day!BD33/100)</f>
        <v/>
      </c>
      <c r="FT37" s="510" t="str">
        <f>IF(_tag_month_day!BE33="","",_tag_month_day!BE33/100)</f>
        <v/>
      </c>
      <c r="FU37" s="510" t="str">
        <f>IF(_tag_month_day!BF33="","",_tag_month_day!BF33/100)</f>
        <v/>
      </c>
      <c r="FV37" s="510" t="str">
        <f>IF(_tag_month_day!BG33="","",_tag_month_day!BG33/100)</f>
        <v/>
      </c>
      <c r="FW37" s="603" t="str">
        <f>IF(_tag_month_day!BH33="","",_tag_month_day!BH33/100)</f>
        <v/>
      </c>
      <c r="FX37" s="510" t="str">
        <f>IF(_tag_month_day!BI33="","",_tag_month_day!BI33/100)</f>
        <v/>
      </c>
      <c r="FY37" s="510" t="str">
        <f>IF(_tag_month_day!BJ33="","",_tag_month_day!BJ33/100)</f>
        <v/>
      </c>
      <c r="FZ37" s="605" t="str">
        <f>IF(_tag_month_day!BK33="","",_tag_month_day!BK33/100)</f>
        <v/>
      </c>
      <c r="GA37" s="510" t="str">
        <f>IF(_tag_month_day!BL33="","",_tag_month_day!BL33/100)</f>
        <v/>
      </c>
      <c r="GB37" s="603" t="str">
        <f>IF(_tag_month_day!BM33="","",_tag_month_day!BM33/100)</f>
        <v/>
      </c>
      <c r="GC37" s="420" t="str">
        <f>IF(_tag_month_day!BN33="","",_tag_month_day!BN33/100)</f>
        <v/>
      </c>
      <c r="GD37" s="420" t="str">
        <f>IF(_tag_month_day!BO33="","",_tag_month_day!BO33/100)</f>
        <v/>
      </c>
      <c r="GE37" s="420" t="str">
        <f>IF(_tag_month_day!BP33="","",_tag_month_day!BP33/100)</f>
        <v/>
      </c>
      <c r="GF37" s="420" t="str">
        <f>IF(_tag_month_day!BQ33="","",_tag_month_day!BQ33/100)</f>
        <v/>
      </c>
      <c r="GG37" s="420" t="str">
        <f>IF(_tag_month_day!BR33="","",_tag_month_day!BR33/100)</f>
        <v/>
      </c>
      <c r="GH37" s="420" t="str">
        <f>IF(_tag_month_day!BS33="","",_tag_month_day!BS33/100)</f>
        <v/>
      </c>
      <c r="GI37" s="603" t="str">
        <f>IF(_tag_month_day!BT33="","",_tag_month_day!BT33/100)</f>
        <v/>
      </c>
      <c r="GJ37" s="612" t="str">
        <f>IF(_tag_month_day!BU33="","",_tag_month_day!BU33/100)</f>
        <v/>
      </c>
      <c r="GK37" s="620" t="str">
        <f>IF(_tag_month_day!BV33="",IF(_rlcf_month_day!A$2="","",_rlcf_month_day!A$2/100),_tag_month_day!BV33/100)</f>
        <v/>
      </c>
      <c r="GL37" s="620" t="str">
        <f>IF(_tag_month_day!BW33="",IF(_rlcf_month_day!B$2="","",_rlcf_month_day!B$2/100),_tag_month_day!BW33/100)</f>
        <v/>
      </c>
      <c r="GM37" s="621" t="str">
        <f>IF(_tag_month_day!BX33="",IF(_rlcf_month_day!C$2="","",_rlcf_month_day!C$2/100),_tag_month_day!BX33/100)</f>
        <v/>
      </c>
      <c r="GN37" s="620" t="str">
        <f>IF(_tag_month_day!BV33="",IF(_rlcf_month_day!A$2="","",_rlcf_month_day!A$2/100),_tag_month_day!BV33/100)</f>
        <v/>
      </c>
      <c r="GO37" s="620" t="str">
        <f>IF(_tag_month_day!BW33="",IF(_rlcf_month_day!B$2="","",_rlcf_month_day!B$2/100),_tag_month_day!BW33/100)</f>
        <v/>
      </c>
      <c r="GP37" s="620" t="str">
        <f>IF(_tag_month_day!CD33="",IF(_rlcf_month_day!E$2="","",_rlcf_month_day!E$2/100),_tag_month_day!CD33/100)</f>
        <v/>
      </c>
      <c r="GQ37" s="620" t="str">
        <f>IF(_tag_month_day!CE33="",IF(_rlcf_month_day!F$2="","",_rlcf_month_day!F$2/100),_tag_month_day!CE33/100)</f>
        <v/>
      </c>
      <c r="GR37" s="621" t="str">
        <f>IF(_tag_month_day!CF33="",IF(_rlcf_month_day!G$2="","",_rlcf_month_day!G$2/100),_tag_month_day!CF33/100)</f>
        <v/>
      </c>
      <c r="GS37" s="626">
        <f t="shared" ref="GS37:HH37" si="229">GS36</f>
        <v>0.953</v>
      </c>
      <c r="GT37" s="626">
        <f t="shared" si="229"/>
        <v>0.55</v>
      </c>
      <c r="GU37" s="626">
        <f t="shared" si="229"/>
        <v>0.55</v>
      </c>
      <c r="GV37" s="626">
        <f t="shared" si="229"/>
        <v>0.55</v>
      </c>
      <c r="GW37" s="626">
        <f t="shared" si="229"/>
        <v>0.5</v>
      </c>
      <c r="GX37" s="626">
        <f t="shared" si="229"/>
        <v>0.935</v>
      </c>
      <c r="GY37" s="626">
        <f t="shared" si="229"/>
        <v>0.15</v>
      </c>
      <c r="GZ37" s="626">
        <f t="shared" si="229"/>
        <v>1</v>
      </c>
      <c r="HA37" s="632">
        <f t="shared" si="229"/>
        <v>0.047</v>
      </c>
      <c r="HB37" s="632">
        <f t="shared" si="229"/>
        <v>0.45</v>
      </c>
      <c r="HC37" s="632">
        <f t="shared" si="229"/>
        <v>0.45</v>
      </c>
      <c r="HD37" s="632">
        <f t="shared" si="229"/>
        <v>0.45</v>
      </c>
      <c r="HE37" s="632">
        <f t="shared" si="229"/>
        <v>0.5</v>
      </c>
      <c r="HF37" s="632">
        <f t="shared" si="229"/>
        <v>0.065</v>
      </c>
      <c r="HG37" s="632">
        <f t="shared" si="229"/>
        <v>0.85</v>
      </c>
      <c r="HH37" s="632">
        <f t="shared" si="229"/>
        <v>0</v>
      </c>
      <c r="HI37" s="68">
        <f t="shared" si="34"/>
        <v>0</v>
      </c>
      <c r="HJ37" s="68" t="e">
        <f t="shared" si="64"/>
        <v>#VALUE!</v>
      </c>
      <c r="HK37" s="202">
        <f t="shared" si="65"/>
        <v>0.85</v>
      </c>
      <c r="HL37" s="464">
        <f t="shared" si="66"/>
        <v>550000</v>
      </c>
      <c r="HM37" s="464">
        <f t="shared" si="67"/>
        <v>480000</v>
      </c>
      <c r="HN37" s="192" t="e">
        <f t="shared" si="35"/>
        <v>#VALUE!</v>
      </c>
      <c r="HO37" s="192" t="e">
        <f>HN37*HK37*$HO$2/HL37*1000000</f>
        <v>#VALUE!</v>
      </c>
      <c r="HP37" s="192" t="e">
        <f>HN37*HK37*$HP$2/HM37*1000000</f>
        <v>#VALUE!</v>
      </c>
    </row>
    <row r="38" customFormat="1" spans="1:224">
      <c r="A38" s="381">
        <v>33</v>
      </c>
      <c r="B38" s="54">
        <f ca="1" t="shared" si="68"/>
        <v>43618</v>
      </c>
      <c r="C38" s="57">
        <f t="shared" si="69"/>
        <v>0.0416666666666667</v>
      </c>
      <c r="D38" s="68" t="str">
        <f ca="1" t="shared" si="36"/>
        <v>白班</v>
      </c>
      <c r="E38" s="68" t="str">
        <f ca="1" t="shared" si="37"/>
        <v>乙</v>
      </c>
      <c r="F38" s="68">
        <f ca="1">SUMPRODUCT((成本日报!$A$3:$A$95=计划!B38)*(成本日报!$B$3:$B$95=计划!$D38),成本日报!$C$3:$C$95)</f>
        <v>2</v>
      </c>
      <c r="G38" s="382">
        <f ca="1" t="shared" si="70"/>
        <v>43618.3333333333</v>
      </c>
      <c r="H38" s="382">
        <f ca="1" t="shared" si="38"/>
        <v>43618.3402777777</v>
      </c>
      <c r="I38" s="382">
        <f ca="1" t="shared" si="39"/>
        <v>43618.3458333333</v>
      </c>
      <c r="J38" s="382">
        <f ca="1" t="shared" si="40"/>
        <v>43618.3749999999</v>
      </c>
      <c r="K38" s="382">
        <f ca="1" t="shared" si="41"/>
        <v>43618.4374999999</v>
      </c>
      <c r="L38" s="382">
        <f ca="1" t="shared" si="42"/>
        <v>43618.4583333333</v>
      </c>
      <c r="M38" s="398" t="str">
        <f>IF(_tag_month_day!A34="","",_tag_month_day!A34)</f>
        <v/>
      </c>
      <c r="N38" s="398" t="str">
        <f>IF(_tag_month_day!B34="","",_tag_month_day!B34)</f>
        <v/>
      </c>
      <c r="O38" s="399" t="e">
        <f t="shared" si="43"/>
        <v>#VALUE!</v>
      </c>
      <c r="P38" s="398" t="str">
        <f>IF(_tag_month_day!C34="","",_tag_month_day!C34)</f>
        <v/>
      </c>
      <c r="Q38" s="398" t="str">
        <f>IF(_tag_month_day!D34="","",_tag_month_day!D34)</f>
        <v/>
      </c>
      <c r="R38" s="416">
        <f>IF(_tag_month_day!CB34="",R37,_tag_month_day!CB34/100)</f>
        <v>0.07</v>
      </c>
      <c r="S38" s="417" t="str">
        <f>IF(_tag_month_day!E34="","",_tag_month_day!E34)</f>
        <v/>
      </c>
      <c r="T38" s="417" t="str">
        <f>IF(_tag_month_day!F34="","",_tag_month_day!F34)</f>
        <v/>
      </c>
      <c r="U38" s="418" t="e">
        <f t="shared" si="0"/>
        <v>#VALUE!</v>
      </c>
      <c r="V38" s="53" t="e">
        <f t="shared" si="1"/>
        <v>#VALUE!</v>
      </c>
      <c r="W38" s="419" t="str">
        <f>IF(_jhy_month_day!A34="","",_jhy_month_day!A34)</f>
        <v/>
      </c>
      <c r="X38" s="420" t="str">
        <f>IF(_jhy_month_day!B34="","",_jhy_month_day!B34/100)</f>
        <v/>
      </c>
      <c r="Y38" s="420" t="str">
        <f>IF(_jhy_month_day!C34="","",_jhy_month_day!C34/100)</f>
        <v/>
      </c>
      <c r="Z38" s="439">
        <f t="shared" si="87"/>
        <v>9</v>
      </c>
      <c r="AA38" s="440" t="str">
        <f>IF(_tag_month_day!G34="","",_tag_month_day!G34/100)</f>
        <v/>
      </c>
      <c r="AB38" s="440" t="str">
        <f>IF(_tag_month_day!H34="","",_tag_month_day!H34/100)</f>
        <v/>
      </c>
      <c r="AC38" s="193">
        <f t="shared" si="44"/>
        <v>1.59963432013121</v>
      </c>
      <c r="AD38" s="441" t="str">
        <f t="shared" si="45"/>
        <v/>
      </c>
      <c r="AE38" s="442" t="str">
        <f t="shared" si="46"/>
        <v/>
      </c>
      <c r="AF38" s="443">
        <v>1</v>
      </c>
      <c r="AG38" s="68" t="str">
        <f>IF(_duihao_month_day!A34="","",_duihao_month_day!A34)</f>
        <v/>
      </c>
      <c r="AH38" s="463">
        <f>IF(_gyk_month_day!B34="",AH37,_gyk_month_day!B34)</f>
        <v>820</v>
      </c>
      <c r="AI38" s="464" t="e">
        <f t="shared" si="71"/>
        <v>#VALUE!</v>
      </c>
      <c r="AJ38" s="68" t="str">
        <f>IF(_tag_month_day!I34="","",_tag_month_day!I34)</f>
        <v/>
      </c>
      <c r="AK38" s="465" t="str">
        <f>IF(_tzyy_month_day!A34="","",_tzyy_month_day!A34)</f>
        <v/>
      </c>
      <c r="AL38" s="465" t="str">
        <f>IF(_tzyy_month_day!B34="","",_tzyy_month_day!B34)</f>
        <v/>
      </c>
      <c r="AM38" s="465" t="str">
        <f>IF(_tzyy_month_day!C34="","",_tzyy_month_day!C34)</f>
        <v/>
      </c>
      <c r="AN38" s="466" t="str">
        <f>IF(_tag_month_day!CG34="","",_tag_month_day!CG34)</f>
        <v/>
      </c>
      <c r="AO38" s="466" t="str">
        <f>IF(_tag_month_day!CH34="","",_tag_month_day!CH34)</f>
        <v/>
      </c>
      <c r="AP38" s="486" t="e">
        <f t="shared" si="47"/>
        <v>#VALUE!</v>
      </c>
      <c r="AQ38" s="487" t="str">
        <f>IF(_tag_month_day!J34="","",_tag_month_day!J34/100)</f>
        <v/>
      </c>
      <c r="AR38" s="488">
        <f t="shared" si="48"/>
        <v>1.3</v>
      </c>
      <c r="AS38" s="489" t="e">
        <f t="shared" si="2"/>
        <v>#VALUE!</v>
      </c>
      <c r="AT38" s="489">
        <f t="shared" si="49"/>
        <v>0</v>
      </c>
      <c r="AU38" s="490" t="str">
        <f>IF(_tag_month_day!K34="","",_tag_month_day!K34)</f>
        <v/>
      </c>
      <c r="AV38" s="491" t="str">
        <f>IF(_tag_month_day!L34="","",_tag_month_day!L34/100)</f>
        <v/>
      </c>
      <c r="AW38" s="420">
        <f t="shared" si="179"/>
        <v>0</v>
      </c>
      <c r="AX38" s="420">
        <f t="shared" si="50"/>
        <v>0</v>
      </c>
      <c r="AY38" s="420" t="str">
        <f>IF(_tag_month_day!M34="","",_tag_month_day!M34/100)</f>
        <v/>
      </c>
      <c r="AZ38" s="420" t="str">
        <f>IF(_tag_month_day!N34="","",_tag_month_day!N34/100)</f>
        <v/>
      </c>
      <c r="BA38" s="420" t="str">
        <f>IF(_tag_month_day!O34="","",_tag_month_day!O34/100)</f>
        <v/>
      </c>
      <c r="BB38" s="496" t="str">
        <f>IF(_tag_month_day!P34="","",_tag_month_day!P34/100)</f>
        <v/>
      </c>
      <c r="BC38" s="496">
        <f t="shared" si="51"/>
        <v>0</v>
      </c>
      <c r="BD38" s="496" t="str">
        <f>IF(_tag_month_day!Q34="","",_tag_month_day!Q34/100)</f>
        <v/>
      </c>
      <c r="BE38" s="510" t="str">
        <f>IF(_tag_month_day!R34="","",_tag_month_day!R34/100)</f>
        <v/>
      </c>
      <c r="BF38" s="413" t="str">
        <f>IF(_tag_month_day!CC34="","",_tag_month_day!CC34/100)</f>
        <v/>
      </c>
      <c r="BG38" s="511" t="e">
        <f t="shared" si="3"/>
        <v>#VALUE!</v>
      </c>
      <c r="BH38" s="198">
        <f t="shared" si="4"/>
        <v>0</v>
      </c>
      <c r="BI38" s="512" t="e">
        <f>IF(CX38=0,BI37,(DK38*查询!$R$5+DL38*查询!$Q$5+DM38*查询!$N$5+DN38*查询!$O$5+DO38*查询!$P$5)*AF38/CX38)</f>
        <v>#VALUE!</v>
      </c>
      <c r="BJ38" s="512" t="e">
        <f>IF(CX38=0,BJ37,(DP38*查询!$S$5+DQ38*查询!$T$5+DR38*查询!$U$5)*AF38/CX38)</f>
        <v>#VALUE!</v>
      </c>
      <c r="BK38" s="512">
        <f t="shared" si="52"/>
        <v>1</v>
      </c>
      <c r="BL38" s="513" t="str">
        <f>IF(_cfyc_month_day!A34="","",_cfyc_month_day!A34)</f>
        <v/>
      </c>
      <c r="BM38" s="513" t="str">
        <f>IF(_cfyc_month_day!B34="","",_cfyc_month_day!B34)</f>
        <v/>
      </c>
      <c r="BN38" s="513" t="str">
        <f>IF(_cfyc_month_day!C34="","",_cfyc_month_day!C34)</f>
        <v/>
      </c>
      <c r="BO38" s="522" t="str">
        <f>IF(_cfyc_month_day!D34="","",_cfyc_month_day!D34)</f>
        <v/>
      </c>
      <c r="BP38" s="522" t="str">
        <f>IF(_cfyc_month_day!E34="","",_cfyc_month_day!E34)</f>
        <v/>
      </c>
      <c r="BQ38" s="522" t="str">
        <f>IF(_cfyc_month_day!F34="","",_cfyc_month_day!F34)</f>
        <v/>
      </c>
      <c r="BR38" s="513" t="str">
        <f>IF(_tag_month_day!T34="","",_tag_month_day!T34)</f>
        <v/>
      </c>
      <c r="BS38" s="513" t="str">
        <f>IF(_tag_month_day!U34="","",_tag_month_day!U34)</f>
        <v/>
      </c>
      <c r="BT38" s="523" t="str">
        <f t="shared" si="53"/>
        <v/>
      </c>
      <c r="BU38" s="223" t="str">
        <f>IF(_tag_month_day!V34="","",_tag_month_day!V34)</f>
        <v/>
      </c>
      <c r="BV38" s="206" t="str">
        <f>IF(_tag_month_day!W34="","",_tag_month_day!W34)</f>
        <v/>
      </c>
      <c r="BW38" s="540" t="str">
        <f>IF(_tag_month_day!X34="","",_tag_month_day!X34)</f>
        <v/>
      </c>
      <c r="BX38" s="540" t="str">
        <f>IF(_tag_month_day!Y34="","",_tag_month_day!Y34)</f>
        <v/>
      </c>
      <c r="BY38" s="541">
        <f ca="1" t="shared" si="54"/>
        <v>43618.4583333333</v>
      </c>
      <c r="BZ38" s="542" t="s">
        <v>215</v>
      </c>
      <c r="CA38" s="543" t="str">
        <f>IF(_jhy2_month_day!A34="","",_jhy2_month_day!A34)</f>
        <v/>
      </c>
      <c r="CB38" s="464" t="str">
        <f>IF(_jhy2_month_day!B34="","",_jhy2_month_day!B34)</f>
        <v/>
      </c>
      <c r="CC38" s="464" t="str">
        <f>IF(_jhy2_month_day!C34="","",_jhy2_month_day!C34)</f>
        <v/>
      </c>
      <c r="CD38" s="464" t="str">
        <f>IF(_jhy2_month_day!D34="","",_jhy2_month_day!D34)</f>
        <v/>
      </c>
      <c r="CE38" s="464" t="str">
        <f>IF(_jhy2_month_day!E34="","",_jhy2_month_day!E34)</f>
        <v/>
      </c>
      <c r="CF38" s="464" t="str">
        <f>IF(_jhy2_month_day!F34="","",_jhy2_month_day!F34)</f>
        <v/>
      </c>
      <c r="CG38" s="464" t="str">
        <f>IF(_jhy2_month_day!G34="","",_jhy2_month_day!G34)</f>
        <v/>
      </c>
      <c r="CH38" s="464" t="str">
        <f>IF(_jhy2_month_day!H34="","",_jhy2_month_day!H34)</f>
        <v/>
      </c>
      <c r="CI38" s="464" t="str">
        <f>IF(_jhy2_month_day!I34="","",_jhy2_month_day!I34)</f>
        <v/>
      </c>
      <c r="CJ38" s="464" t="str">
        <f>IF(_jhy2_month_day!J34="","",_jhy2_month_day!J34)</f>
        <v/>
      </c>
      <c r="CK38" s="464" t="str">
        <f>IF(_jhy2_month_day!K34="","",_jhy2_month_day!K34)</f>
        <v/>
      </c>
      <c r="CL38" s="562" t="str">
        <f>IF(_jhy2_month_day!L34="","",_jhy2_month_day!L34)</f>
        <v/>
      </c>
      <c r="CM38" s="562" t="str">
        <f>IF(_jhy2_month_day!M34="","",_jhy2_month_day!M34)</f>
        <v/>
      </c>
      <c r="CN38" s="562" t="str">
        <f>IF(_jhy2_month_day!N34="","",_jhy2_month_day!N34)</f>
        <v/>
      </c>
      <c r="CO38" s="562" t="str">
        <f>IF(_jhy2_month_day!O34="","",_jhy2_month_day!O34)</f>
        <v/>
      </c>
      <c r="CP38" s="562" t="str">
        <f>IF(_jhy2_month_day!P34="","",_jhy2_month_day!P34)</f>
        <v/>
      </c>
      <c r="CQ38" s="562" t="str">
        <f>IF(_jhy2_month_day!Q34="","",_jhy2_month_day!Q34)</f>
        <v/>
      </c>
      <c r="CR38" s="563" t="str">
        <f>IF(_jhy2_month_day!R34="","",_jhy2_month_day!R34)</f>
        <v/>
      </c>
      <c r="CS38" s="576" t="str">
        <f>IF(_jhy2_month_day!S34="","",_jhy2_month_day!S34)</f>
        <v/>
      </c>
      <c r="CT38" s="562" t="str">
        <f>IF(_jhy2_month_day!T34="","",_jhy2_month_day!T34)</f>
        <v/>
      </c>
      <c r="CU38" s="577" t="e">
        <f t="shared" si="5"/>
        <v>#VALUE!</v>
      </c>
      <c r="CV38" s="198" t="e">
        <f t="shared" si="6"/>
        <v>#VALUE!</v>
      </c>
      <c r="CW38" s="192" t="e">
        <f t="shared" si="7"/>
        <v>#VALUE!</v>
      </c>
      <c r="CX38" s="192" t="e">
        <f t="shared" si="8"/>
        <v>#VALUE!</v>
      </c>
      <c r="CY38" s="202" t="e">
        <f t="shared" si="9"/>
        <v>#VALUE!</v>
      </c>
      <c r="CZ38" s="192" t="e">
        <f t="shared" ref="CZ38:DI38" si="230">$AJ38*EF38</f>
        <v>#VALUE!</v>
      </c>
      <c r="DA38" s="192" t="e">
        <f t="shared" si="230"/>
        <v>#VALUE!</v>
      </c>
      <c r="DB38" s="192" t="e">
        <f t="shared" si="230"/>
        <v>#VALUE!</v>
      </c>
      <c r="DC38" s="192" t="e">
        <f t="shared" si="230"/>
        <v>#VALUE!</v>
      </c>
      <c r="DD38" s="192" t="e">
        <f t="shared" si="230"/>
        <v>#VALUE!</v>
      </c>
      <c r="DE38" s="192" t="e">
        <f t="shared" si="230"/>
        <v>#VALUE!</v>
      </c>
      <c r="DF38" s="192" t="e">
        <f t="shared" si="230"/>
        <v>#VALUE!</v>
      </c>
      <c r="DG38" s="192" t="e">
        <f t="shared" si="230"/>
        <v>#VALUE!</v>
      </c>
      <c r="DH38" s="192" t="e">
        <f t="shared" si="230"/>
        <v>#VALUE!</v>
      </c>
      <c r="DI38" s="192" t="e">
        <f t="shared" si="230"/>
        <v>#VALUE!</v>
      </c>
      <c r="DJ38" s="192" t="e">
        <f t="shared" si="11"/>
        <v>#VALUE!</v>
      </c>
      <c r="DK38" s="192" t="e">
        <f t="shared" si="12"/>
        <v>#VALUE!</v>
      </c>
      <c r="DL38" s="192" t="e">
        <f t="shared" si="13"/>
        <v>#VALUE!</v>
      </c>
      <c r="DM38" s="192" t="e">
        <f t="shared" si="14"/>
        <v>#VALUE!</v>
      </c>
      <c r="DN38" s="192" t="e">
        <f t="shared" si="15"/>
        <v>#VALUE!</v>
      </c>
      <c r="DO38" s="192" t="e">
        <f t="shared" si="16"/>
        <v>#VALUE!</v>
      </c>
      <c r="DP38" s="192" t="e">
        <f t="shared" si="17"/>
        <v>#VALUE!</v>
      </c>
      <c r="DQ38" s="192" t="e">
        <f t="shared" si="18"/>
        <v>#VALUE!</v>
      </c>
      <c r="DR38" s="192" t="e">
        <f t="shared" si="19"/>
        <v>#VALUE!</v>
      </c>
      <c r="DS38" s="192" t="e">
        <f t="shared" si="20"/>
        <v>#VALUE!</v>
      </c>
      <c r="DT38" s="192" t="e">
        <f t="shared" si="21"/>
        <v>#VALUE!</v>
      </c>
      <c r="DU38" s="192" t="e">
        <f t="shared" si="22"/>
        <v>#VALUE!</v>
      </c>
      <c r="DV38" s="198" t="e">
        <f t="shared" si="23"/>
        <v>#VALUE!</v>
      </c>
      <c r="DW38" s="198" t="e">
        <f t="shared" si="24"/>
        <v>#DIV/0!</v>
      </c>
      <c r="DX38" s="198" t="e">
        <f t="shared" si="25"/>
        <v>#DIV/0!</v>
      </c>
      <c r="DY38" s="198" t="e">
        <f t="shared" si="26"/>
        <v>#VALUE!</v>
      </c>
      <c r="DZ38" s="198" t="e">
        <f t="shared" si="27"/>
        <v>#VALUE!</v>
      </c>
      <c r="EA38" s="198" t="e">
        <f t="shared" si="28"/>
        <v>#VALUE!</v>
      </c>
      <c r="EB38" s="198" t="e">
        <f t="shared" si="29"/>
        <v>#VALUE!</v>
      </c>
      <c r="EC38" s="198" t="e">
        <f t="shared" si="30"/>
        <v>#DIV/0!</v>
      </c>
      <c r="ED38" s="198" t="e">
        <f t="shared" si="31"/>
        <v>#VALUE!</v>
      </c>
      <c r="EE38" s="198" t="e">
        <f t="shared" si="32"/>
        <v>#VALUE!</v>
      </c>
      <c r="EF38" s="198" t="e">
        <f t="shared" ref="EF38:EO38" si="231">DV38/SUM($DV38:$EE38)</f>
        <v>#VALUE!</v>
      </c>
      <c r="EG38" s="198" t="e">
        <f t="shared" si="231"/>
        <v>#DIV/0!</v>
      </c>
      <c r="EH38" s="198" t="e">
        <f t="shared" si="231"/>
        <v>#DIV/0!</v>
      </c>
      <c r="EI38" s="198" t="e">
        <f t="shared" si="231"/>
        <v>#VALUE!</v>
      </c>
      <c r="EJ38" s="198" t="e">
        <f t="shared" si="231"/>
        <v>#VALUE!</v>
      </c>
      <c r="EK38" s="198" t="e">
        <f t="shared" si="231"/>
        <v>#VALUE!</v>
      </c>
      <c r="EL38" s="198" t="e">
        <f t="shared" si="231"/>
        <v>#VALUE!</v>
      </c>
      <c r="EM38" s="198" t="e">
        <f t="shared" si="231"/>
        <v>#DIV/0!</v>
      </c>
      <c r="EN38" s="198" t="e">
        <f t="shared" si="231"/>
        <v>#VALUE!</v>
      </c>
      <c r="EO38" s="198" t="e">
        <f t="shared" si="231"/>
        <v>#VALUE!</v>
      </c>
      <c r="EP38" s="511">
        <f t="shared" ref="EP38:EW38" si="232">EP37</f>
        <v>0.08</v>
      </c>
      <c r="EQ38" s="511">
        <f t="shared" si="232"/>
        <v>0.015</v>
      </c>
      <c r="ER38" s="511">
        <f t="shared" si="232"/>
        <v>0.015</v>
      </c>
      <c r="ES38" s="511">
        <f t="shared" si="232"/>
        <v>0.015</v>
      </c>
      <c r="ET38" s="511">
        <f t="shared" si="232"/>
        <v>0.015</v>
      </c>
      <c r="EU38" s="511">
        <f t="shared" si="232"/>
        <v>0.09</v>
      </c>
      <c r="EV38" s="511">
        <f t="shared" si="232"/>
        <v>0.09</v>
      </c>
      <c r="EW38" s="511">
        <f t="shared" si="232"/>
        <v>0.09</v>
      </c>
      <c r="EX38" s="420" t="str">
        <f>IF(_tag_month_day!AS34="","",_tag_month_day!AS34/100)</f>
        <v/>
      </c>
      <c r="EY38" s="420" t="str">
        <f>IF(_tag_month_day!AT34="","",_tag_month_day!AT34/100)</f>
        <v/>
      </c>
      <c r="EZ38" s="420" t="str">
        <f>IF(_tag_month_day!AU34="","",_tag_month_day!AU34/100)</f>
        <v/>
      </c>
      <c r="FA38" s="420" t="str">
        <f>IF(_tag_month_day!AV34="","",_tag_month_day!AV34/100)</f>
        <v/>
      </c>
      <c r="FB38" s="420" t="str">
        <f>IF(_tag_month_day!AW34="","",_tag_month_day!AW34/100)</f>
        <v/>
      </c>
      <c r="FC38" s="420" t="str">
        <f>IF(_tag_month_day!AX34="","",_tag_month_day!AX34/100)</f>
        <v/>
      </c>
      <c r="FD38" s="510">
        <f t="shared" si="58"/>
        <v>0.33</v>
      </c>
      <c r="FE38" s="510">
        <f t="shared" si="59"/>
        <v>0.19</v>
      </c>
      <c r="FF38" s="510">
        <f t="shared" si="60"/>
        <v>0.003</v>
      </c>
      <c r="FG38" s="510">
        <f t="shared" si="61"/>
        <v>0</v>
      </c>
      <c r="FH38" s="603">
        <f t="shared" si="62"/>
        <v>0.0001</v>
      </c>
      <c r="FI38" s="510">
        <f t="shared" ref="FI38:FR38" si="233">FI37</f>
        <v>0.41</v>
      </c>
      <c r="FJ38" s="510">
        <f t="shared" si="233"/>
        <v>0.11</v>
      </c>
      <c r="FK38" s="510">
        <f t="shared" si="233"/>
        <v>0.015</v>
      </c>
      <c r="FL38" s="510">
        <f t="shared" si="233"/>
        <v>0</v>
      </c>
      <c r="FM38" s="603">
        <f t="shared" si="233"/>
        <v>0.0001</v>
      </c>
      <c r="FN38" s="510" t="str">
        <f>IF(_tag_month_day!AY34="","",_tag_month_day!AY34/100)</f>
        <v/>
      </c>
      <c r="FO38" s="510" t="str">
        <f>IF(_tag_month_day!AZ34="","",_tag_month_day!AZ34/100)</f>
        <v/>
      </c>
      <c r="FP38" s="510" t="str">
        <f>IF(_tag_month_day!BA34="","",_tag_month_day!BA34/100)</f>
        <v/>
      </c>
      <c r="FQ38" s="510" t="str">
        <f>IF(_tag_month_day!BB34="","",_tag_month_day!BB34/100)</f>
        <v/>
      </c>
      <c r="FR38" s="603" t="str">
        <f>IF(_tag_month_day!BC34="","",_tag_month_day!BC34/100)</f>
        <v/>
      </c>
      <c r="FS38" s="510" t="str">
        <f>IF(_tag_month_day!BD34="","",_tag_month_day!BD34/100)</f>
        <v/>
      </c>
      <c r="FT38" s="510" t="str">
        <f>IF(_tag_month_day!BE34="","",_tag_month_day!BE34/100)</f>
        <v/>
      </c>
      <c r="FU38" s="510" t="str">
        <f>IF(_tag_month_day!BF34="","",_tag_month_day!BF34/100)</f>
        <v/>
      </c>
      <c r="FV38" s="510" t="str">
        <f>IF(_tag_month_day!BG34="","",_tag_month_day!BG34/100)</f>
        <v/>
      </c>
      <c r="FW38" s="603" t="str">
        <f>IF(_tag_month_day!BH34="","",_tag_month_day!BH34/100)</f>
        <v/>
      </c>
      <c r="FX38" s="510" t="str">
        <f>IF(_tag_month_day!BI34="","",_tag_month_day!BI34/100)</f>
        <v/>
      </c>
      <c r="FY38" s="510" t="str">
        <f>IF(_tag_month_day!BJ34="","",_tag_month_day!BJ34/100)</f>
        <v/>
      </c>
      <c r="FZ38" s="605" t="str">
        <f>IF(_tag_month_day!BK34="","",_tag_month_day!BK34/100)</f>
        <v/>
      </c>
      <c r="GA38" s="510" t="str">
        <f>IF(_tag_month_day!BL34="","",_tag_month_day!BL34/100)</f>
        <v/>
      </c>
      <c r="GB38" s="603" t="str">
        <f>IF(_tag_month_day!BM34="","",_tag_month_day!BM34/100)</f>
        <v/>
      </c>
      <c r="GC38" s="420" t="str">
        <f>IF(_tag_month_day!BN34="","",_tag_month_day!BN34/100)</f>
        <v/>
      </c>
      <c r="GD38" s="420" t="str">
        <f>IF(_tag_month_day!BO34="","",_tag_month_day!BO34/100)</f>
        <v/>
      </c>
      <c r="GE38" s="420" t="str">
        <f>IF(_tag_month_day!BP34="","",_tag_month_day!BP34/100)</f>
        <v/>
      </c>
      <c r="GF38" s="420" t="str">
        <f>IF(_tag_month_day!BQ34="","",_tag_month_day!BQ34/100)</f>
        <v/>
      </c>
      <c r="GG38" s="420" t="str">
        <f>IF(_tag_month_day!BR34="","",_tag_month_day!BR34/100)</f>
        <v/>
      </c>
      <c r="GH38" s="420" t="str">
        <f>IF(_tag_month_day!BS34="","",_tag_month_day!BS34/100)</f>
        <v/>
      </c>
      <c r="GI38" s="603" t="str">
        <f>IF(_tag_month_day!BT34="","",_tag_month_day!BT34/100)</f>
        <v/>
      </c>
      <c r="GJ38" s="612" t="str">
        <f>IF(_tag_month_day!BU34="","",_tag_month_day!BU34/100)</f>
        <v/>
      </c>
      <c r="GK38" s="620" t="str">
        <f>IF(_tag_month_day!BV34="",IF(_rlcf_month_day!A$2="","",_rlcf_month_day!A$2/100),_tag_month_day!BV34/100)</f>
        <v/>
      </c>
      <c r="GL38" s="620" t="str">
        <f>IF(_tag_month_day!BW34="",IF(_rlcf_month_day!B$2="","",_rlcf_month_day!B$2/100),_tag_month_day!BW34/100)</f>
        <v/>
      </c>
      <c r="GM38" s="621" t="str">
        <f>IF(_tag_month_day!BX34="",IF(_rlcf_month_day!C$2="","",_rlcf_month_day!C$2/100),_tag_month_day!BX34/100)</f>
        <v/>
      </c>
      <c r="GN38" s="620" t="str">
        <f>IF(_tag_month_day!BV34="",IF(_rlcf_month_day!A$2="","",_rlcf_month_day!A$2/100),_tag_month_day!BV34/100)</f>
        <v/>
      </c>
      <c r="GO38" s="620" t="str">
        <f>IF(_tag_month_day!BW34="",IF(_rlcf_month_day!B$2="","",_rlcf_month_day!B$2/100),_tag_month_day!BW34/100)</f>
        <v/>
      </c>
      <c r="GP38" s="620" t="str">
        <f>IF(_tag_month_day!CD34="",IF(_rlcf_month_day!E$2="","",_rlcf_month_day!E$2/100),_tag_month_day!CD34/100)</f>
        <v/>
      </c>
      <c r="GQ38" s="620" t="str">
        <f>IF(_tag_month_day!CE34="",IF(_rlcf_month_day!F$2="","",_rlcf_month_day!F$2/100),_tag_month_day!CE34/100)</f>
        <v/>
      </c>
      <c r="GR38" s="621" t="str">
        <f>IF(_tag_month_day!CF34="",IF(_rlcf_month_day!G$2="","",_rlcf_month_day!G$2/100),_tag_month_day!CF34/100)</f>
        <v/>
      </c>
      <c r="GS38" s="626">
        <f t="shared" ref="GS38:HH38" si="234">GS37</f>
        <v>0.953</v>
      </c>
      <c r="GT38" s="626">
        <f t="shared" si="234"/>
        <v>0.55</v>
      </c>
      <c r="GU38" s="626">
        <f t="shared" si="234"/>
        <v>0.55</v>
      </c>
      <c r="GV38" s="626">
        <f t="shared" si="234"/>
        <v>0.55</v>
      </c>
      <c r="GW38" s="626">
        <f t="shared" si="234"/>
        <v>0.5</v>
      </c>
      <c r="GX38" s="626">
        <f t="shared" si="234"/>
        <v>0.935</v>
      </c>
      <c r="GY38" s="626">
        <f t="shared" si="234"/>
        <v>0.15</v>
      </c>
      <c r="GZ38" s="626">
        <f t="shared" si="234"/>
        <v>1</v>
      </c>
      <c r="HA38" s="632">
        <f t="shared" si="234"/>
        <v>0.047</v>
      </c>
      <c r="HB38" s="632">
        <f t="shared" si="234"/>
        <v>0.45</v>
      </c>
      <c r="HC38" s="632">
        <f t="shared" si="234"/>
        <v>0.45</v>
      </c>
      <c r="HD38" s="632">
        <f t="shared" si="234"/>
        <v>0.45</v>
      </c>
      <c r="HE38" s="632">
        <f t="shared" si="234"/>
        <v>0.5</v>
      </c>
      <c r="HF38" s="632">
        <f t="shared" si="234"/>
        <v>0.065</v>
      </c>
      <c r="HG38" s="632">
        <f t="shared" si="234"/>
        <v>0.85</v>
      </c>
      <c r="HH38" s="632">
        <f t="shared" si="234"/>
        <v>0</v>
      </c>
      <c r="HI38" s="68" t="e">
        <f t="shared" si="34"/>
        <v>#VALUE!</v>
      </c>
      <c r="HJ38" s="68" t="e">
        <f t="shared" si="64"/>
        <v>#VALUE!</v>
      </c>
      <c r="HK38" s="202">
        <f t="shared" si="65"/>
        <v>0.85</v>
      </c>
      <c r="HL38" s="464">
        <f t="shared" si="66"/>
        <v>550000</v>
      </c>
      <c r="HM38" s="464">
        <f t="shared" si="67"/>
        <v>480000</v>
      </c>
      <c r="HN38" s="192" t="e">
        <f t="shared" si="35"/>
        <v>#VALUE!</v>
      </c>
      <c r="HO38" s="192" t="e">
        <f>HN38*HK38*$HO$2/HL38*1000000</f>
        <v>#VALUE!</v>
      </c>
      <c r="HP38" s="192" t="e">
        <f>HN38*HK38*$HP$2/HM38*1000000</f>
        <v>#VALUE!</v>
      </c>
    </row>
    <row r="39" customFormat="1" spans="1:224">
      <c r="A39" s="381">
        <v>34</v>
      </c>
      <c r="B39" s="54">
        <f ca="1" t="shared" si="68"/>
        <v>43618</v>
      </c>
      <c r="C39" s="57">
        <f t="shared" si="69"/>
        <v>0.0416666666666667</v>
      </c>
      <c r="D39" s="68" t="str">
        <f ca="1" t="shared" si="36"/>
        <v>白班</v>
      </c>
      <c r="E39" s="68" t="str">
        <f ca="1" t="shared" si="37"/>
        <v>乙</v>
      </c>
      <c r="F39" s="68">
        <f ca="1">SUMPRODUCT((成本日报!$A$3:$A$95=计划!B39)*(成本日报!$B$3:$B$95=计划!$D39),成本日报!$C$3:$C$95)</f>
        <v>2</v>
      </c>
      <c r="G39" s="382">
        <f ca="1" t="shared" si="70"/>
        <v>43618.3749999999</v>
      </c>
      <c r="H39" s="382">
        <f ca="1" t="shared" si="38"/>
        <v>43618.3819444444</v>
      </c>
      <c r="I39" s="382">
        <f ca="1" t="shared" si="39"/>
        <v>43618.3874999999</v>
      </c>
      <c r="J39" s="382">
        <f ca="1" t="shared" si="40"/>
        <v>43618.4166666666</v>
      </c>
      <c r="K39" s="382">
        <f ca="1" t="shared" si="41"/>
        <v>43618.4791666666</v>
      </c>
      <c r="L39" s="382">
        <f ca="1" t="shared" si="42"/>
        <v>43618.4999999999</v>
      </c>
      <c r="M39" s="398" t="str">
        <f>IF(_tag_month_day!A35="","",_tag_month_day!A35)</f>
        <v/>
      </c>
      <c r="N39" s="398" t="str">
        <f>IF(_tag_month_day!B35="","",_tag_month_day!B35)</f>
        <v/>
      </c>
      <c r="O39" s="399" t="e">
        <f t="shared" si="43"/>
        <v>#VALUE!</v>
      </c>
      <c r="P39" s="398" t="str">
        <f>IF(_tag_month_day!C35="","",_tag_month_day!C35)</f>
        <v/>
      </c>
      <c r="Q39" s="398" t="str">
        <f>IF(_tag_month_day!D35="","",_tag_month_day!D35)</f>
        <v/>
      </c>
      <c r="R39" s="416">
        <f>IF(_tag_month_day!CB35="",R38,_tag_month_day!CB35/100)</f>
        <v>0.07</v>
      </c>
      <c r="S39" s="417" t="str">
        <f>IF(_tag_month_day!E35="","",_tag_month_day!E35)</f>
        <v/>
      </c>
      <c r="T39" s="417" t="str">
        <f>IF(_tag_month_day!F35="","",_tag_month_day!F35)</f>
        <v/>
      </c>
      <c r="U39" s="418" t="e">
        <f t="shared" si="0"/>
        <v>#VALUE!</v>
      </c>
      <c r="V39" s="53" t="e">
        <f t="shared" si="1"/>
        <v>#VALUE!</v>
      </c>
      <c r="W39" s="419" t="str">
        <f>IF(_jhy_month_day!A35="","",_jhy_month_day!A35)</f>
        <v/>
      </c>
      <c r="X39" s="420" t="str">
        <f>IF(_jhy_month_day!B35="","",_jhy_month_day!B35/100)</f>
        <v/>
      </c>
      <c r="Y39" s="420" t="str">
        <f>IF(_jhy_month_day!C35="","",_jhy_month_day!C35/100)</f>
        <v/>
      </c>
      <c r="Z39" s="439">
        <f t="shared" si="87"/>
        <v>9</v>
      </c>
      <c r="AA39" s="440" t="str">
        <f>IF(_tag_month_day!G35="","",_tag_month_day!G35/100)</f>
        <v/>
      </c>
      <c r="AB39" s="440" t="str">
        <f>IF(_tag_month_day!H35="","",_tag_month_day!H35/100)</f>
        <v/>
      </c>
      <c r="AC39" s="193">
        <f t="shared" si="44"/>
        <v>1.59963432013121</v>
      </c>
      <c r="AD39" s="441" t="str">
        <f t="shared" si="45"/>
        <v/>
      </c>
      <c r="AE39" s="442" t="str">
        <f t="shared" si="46"/>
        <v/>
      </c>
      <c r="AF39" s="443">
        <v>1</v>
      </c>
      <c r="AG39" s="68" t="str">
        <f>IF(_duihao_month_day!A35="","",_duihao_month_day!A35)</f>
        <v/>
      </c>
      <c r="AH39" s="463">
        <f>IF(_gyk_month_day!B35="",AH38,_gyk_month_day!B35)</f>
        <v>820</v>
      </c>
      <c r="AI39" s="464" t="e">
        <f t="shared" si="71"/>
        <v>#VALUE!</v>
      </c>
      <c r="AJ39" s="68" t="str">
        <f>IF(_tag_month_day!I35="","",_tag_month_day!I35)</f>
        <v/>
      </c>
      <c r="AK39" s="465" t="str">
        <f>IF(_tzyy_month_day!A35="","",_tzyy_month_day!A35)</f>
        <v/>
      </c>
      <c r="AL39" s="465" t="str">
        <f>IF(_tzyy_month_day!B35="","",_tzyy_month_day!B35)</f>
        <v/>
      </c>
      <c r="AM39" s="465" t="str">
        <f>IF(_tzyy_month_day!C35="","",_tzyy_month_day!C35)</f>
        <v/>
      </c>
      <c r="AN39" s="466" t="str">
        <f>IF(_tag_month_day!CG35="","",_tag_month_day!CG35)</f>
        <v/>
      </c>
      <c r="AO39" s="466" t="str">
        <f>IF(_tag_month_day!CH35="","",_tag_month_day!CH35)</f>
        <v/>
      </c>
      <c r="AP39" s="486" t="e">
        <f t="shared" si="47"/>
        <v>#VALUE!</v>
      </c>
      <c r="AQ39" s="487" t="str">
        <f>IF(_tag_month_day!J35="","",_tag_month_day!J35/100)</f>
        <v/>
      </c>
      <c r="AR39" s="488">
        <f t="shared" si="48"/>
        <v>1.3</v>
      </c>
      <c r="AS39" s="489" t="e">
        <f t="shared" si="2"/>
        <v>#VALUE!</v>
      </c>
      <c r="AT39" s="489">
        <f t="shared" si="49"/>
        <v>0</v>
      </c>
      <c r="AU39" s="490" t="str">
        <f>IF(_tag_month_day!K35="","",_tag_month_day!K35)</f>
        <v/>
      </c>
      <c r="AV39" s="491" t="str">
        <f>IF(_tag_month_day!L35="","",_tag_month_day!L35/100)</f>
        <v/>
      </c>
      <c r="AW39" s="420">
        <f t="shared" si="179"/>
        <v>0</v>
      </c>
      <c r="AX39" s="420">
        <f t="shared" si="50"/>
        <v>0</v>
      </c>
      <c r="AY39" s="420" t="str">
        <f>IF(_tag_month_day!M35="","",_tag_month_day!M35/100)</f>
        <v/>
      </c>
      <c r="AZ39" s="420" t="str">
        <f>IF(_tag_month_day!N35="","",_tag_month_day!N35/100)</f>
        <v/>
      </c>
      <c r="BA39" s="420" t="str">
        <f>IF(_tag_month_day!O35="","",_tag_month_day!O35/100)</f>
        <v/>
      </c>
      <c r="BB39" s="496" t="str">
        <f>IF(_tag_month_day!P35="","",_tag_month_day!P35/100)</f>
        <v/>
      </c>
      <c r="BC39" s="496">
        <f t="shared" si="51"/>
        <v>0</v>
      </c>
      <c r="BD39" s="496" t="str">
        <f>IF(_tag_month_day!Q35="","",_tag_month_day!Q35/100)</f>
        <v/>
      </c>
      <c r="BE39" s="510" t="str">
        <f>IF(_tag_month_day!R35="","",_tag_month_day!R35/100)</f>
        <v/>
      </c>
      <c r="BF39" s="413" t="str">
        <f>IF(_tag_month_day!CC35="","",_tag_month_day!CC35/100)</f>
        <v/>
      </c>
      <c r="BG39" s="511" t="e">
        <f t="shared" si="3"/>
        <v>#VALUE!</v>
      </c>
      <c r="BH39" s="198">
        <f t="shared" si="4"/>
        <v>0</v>
      </c>
      <c r="BI39" s="512" t="e">
        <f>IF(CX39=0,BI38,(DK39*查询!$R$5+DL39*查询!$Q$5+DM39*查询!$N$5+DN39*查询!$O$5+DO39*查询!$P$5)*AF39/CX39)</f>
        <v>#VALUE!</v>
      </c>
      <c r="BJ39" s="512" t="e">
        <f>IF(CX39=0,BJ38,(DP39*查询!$S$5+DQ39*查询!$T$5+DR39*查询!$U$5)*AF39/CX39)</f>
        <v>#VALUE!</v>
      </c>
      <c r="BK39" s="512">
        <f t="shared" si="52"/>
        <v>1</v>
      </c>
      <c r="BL39" s="513" t="str">
        <f>IF(_cfyc_month_day!A35="","",_cfyc_month_day!A35)</f>
        <v/>
      </c>
      <c r="BM39" s="513" t="str">
        <f>IF(_cfyc_month_day!B35="","",_cfyc_month_day!B35)</f>
        <v/>
      </c>
      <c r="BN39" s="513" t="str">
        <f>IF(_cfyc_month_day!C35="","",_cfyc_month_day!C35)</f>
        <v/>
      </c>
      <c r="BO39" s="522" t="str">
        <f>IF(_cfyc_month_day!D35="","",_cfyc_month_day!D35)</f>
        <v/>
      </c>
      <c r="BP39" s="522" t="str">
        <f>IF(_cfyc_month_day!E35="","",_cfyc_month_day!E35)</f>
        <v/>
      </c>
      <c r="BQ39" s="522" t="str">
        <f>IF(_cfyc_month_day!F35="","",_cfyc_month_day!F35)</f>
        <v/>
      </c>
      <c r="BR39" s="513" t="str">
        <f>IF(_tag_month_day!T35="","",_tag_month_day!T35)</f>
        <v/>
      </c>
      <c r="BS39" s="513" t="str">
        <f>IF(_tag_month_day!U35="","",_tag_month_day!U35)</f>
        <v/>
      </c>
      <c r="BT39" s="523" t="str">
        <f t="shared" si="53"/>
        <v/>
      </c>
      <c r="BU39" s="223" t="str">
        <f>IF(_tag_month_day!V35="","",_tag_month_day!V35)</f>
        <v/>
      </c>
      <c r="BV39" s="206" t="str">
        <f>IF(_tag_month_day!W35="","",_tag_month_day!W35)</f>
        <v/>
      </c>
      <c r="BW39" s="540" t="str">
        <f>IF(_tag_month_day!X35="","",_tag_month_day!X35)</f>
        <v/>
      </c>
      <c r="BX39" s="540" t="str">
        <f>IF(_tag_month_day!Y35="","",_tag_month_day!Y35)</f>
        <v/>
      </c>
      <c r="BY39" s="541">
        <f ca="1" t="shared" si="54"/>
        <v>43618.4999999999</v>
      </c>
      <c r="BZ39" s="542"/>
      <c r="CA39" s="543" t="str">
        <f>IF(_jhy2_month_day!A35="","",_jhy2_month_day!A35)</f>
        <v/>
      </c>
      <c r="CB39" s="464" t="str">
        <f>IF(_jhy2_month_day!B35="","",_jhy2_month_day!B35)</f>
        <v/>
      </c>
      <c r="CC39" s="464" t="str">
        <f>IF(_jhy2_month_day!C35="","",_jhy2_month_day!C35)</f>
        <v/>
      </c>
      <c r="CD39" s="464" t="str">
        <f>IF(_jhy2_month_day!D35="","",_jhy2_month_day!D35)</f>
        <v/>
      </c>
      <c r="CE39" s="464" t="str">
        <f>IF(_jhy2_month_day!E35="","",_jhy2_month_day!E35)</f>
        <v/>
      </c>
      <c r="CF39" s="464" t="str">
        <f>IF(_jhy2_month_day!F35="","",_jhy2_month_day!F35)</f>
        <v/>
      </c>
      <c r="CG39" s="464" t="str">
        <f>IF(_jhy2_month_day!G35="","",_jhy2_month_day!G35)</f>
        <v/>
      </c>
      <c r="CH39" s="464" t="str">
        <f>IF(_jhy2_month_day!H35="","",_jhy2_month_day!H35)</f>
        <v/>
      </c>
      <c r="CI39" s="464" t="str">
        <f>IF(_jhy2_month_day!I35="","",_jhy2_month_day!I35)</f>
        <v/>
      </c>
      <c r="CJ39" s="464" t="str">
        <f>IF(_jhy2_month_day!J35="","",_jhy2_month_day!J35)</f>
        <v/>
      </c>
      <c r="CK39" s="464" t="str">
        <f>IF(_jhy2_month_day!K35="","",_jhy2_month_day!K35)</f>
        <v/>
      </c>
      <c r="CL39" s="562" t="str">
        <f>IF(_jhy2_month_day!L35="","",_jhy2_month_day!L35)</f>
        <v/>
      </c>
      <c r="CM39" s="562" t="str">
        <f>IF(_jhy2_month_day!M35="","",_jhy2_month_day!M35)</f>
        <v/>
      </c>
      <c r="CN39" s="562" t="str">
        <f>IF(_jhy2_month_day!N35="","",_jhy2_month_day!N35)</f>
        <v/>
      </c>
      <c r="CO39" s="562" t="str">
        <f>IF(_jhy2_month_day!O35="","",_jhy2_month_day!O35)</f>
        <v/>
      </c>
      <c r="CP39" s="562" t="str">
        <f>IF(_jhy2_month_day!P35="","",_jhy2_month_day!P35)</f>
        <v/>
      </c>
      <c r="CQ39" s="562" t="str">
        <f>IF(_jhy2_month_day!Q35="","",_jhy2_month_day!Q35)</f>
        <v/>
      </c>
      <c r="CR39" s="563" t="str">
        <f>IF(_jhy2_month_day!R35="","",_jhy2_month_day!R35)</f>
        <v/>
      </c>
      <c r="CS39" s="576" t="str">
        <f>IF(_jhy2_month_day!S35="","",_jhy2_month_day!S35)</f>
        <v/>
      </c>
      <c r="CT39" s="562" t="str">
        <f>IF(_jhy2_month_day!T35="","",_jhy2_month_day!T35)</f>
        <v/>
      </c>
      <c r="CU39" s="577" t="e">
        <f t="shared" si="5"/>
        <v>#VALUE!</v>
      </c>
      <c r="CV39" s="198" t="e">
        <f t="shared" si="6"/>
        <v>#VALUE!</v>
      </c>
      <c r="CW39" s="192" t="e">
        <f t="shared" si="7"/>
        <v>#VALUE!</v>
      </c>
      <c r="CX39" s="192" t="e">
        <f t="shared" si="8"/>
        <v>#VALUE!</v>
      </c>
      <c r="CY39" s="202" t="e">
        <f t="shared" si="9"/>
        <v>#VALUE!</v>
      </c>
      <c r="CZ39" s="192" t="e">
        <f t="shared" ref="CZ39:DI39" si="235">$AJ39*EF39</f>
        <v>#VALUE!</v>
      </c>
      <c r="DA39" s="192" t="e">
        <f t="shared" si="235"/>
        <v>#VALUE!</v>
      </c>
      <c r="DB39" s="192" t="e">
        <f t="shared" si="235"/>
        <v>#VALUE!</v>
      </c>
      <c r="DC39" s="192" t="e">
        <f t="shared" si="235"/>
        <v>#VALUE!</v>
      </c>
      <c r="DD39" s="192" t="e">
        <f t="shared" si="235"/>
        <v>#VALUE!</v>
      </c>
      <c r="DE39" s="192" t="e">
        <f t="shared" si="235"/>
        <v>#VALUE!</v>
      </c>
      <c r="DF39" s="192" t="e">
        <f t="shared" si="235"/>
        <v>#VALUE!</v>
      </c>
      <c r="DG39" s="192" t="e">
        <f t="shared" si="235"/>
        <v>#VALUE!</v>
      </c>
      <c r="DH39" s="192" t="e">
        <f t="shared" si="235"/>
        <v>#VALUE!</v>
      </c>
      <c r="DI39" s="192" t="e">
        <f t="shared" si="235"/>
        <v>#VALUE!</v>
      </c>
      <c r="DJ39" s="192" t="e">
        <f t="shared" si="11"/>
        <v>#VALUE!</v>
      </c>
      <c r="DK39" s="192" t="e">
        <f t="shared" si="12"/>
        <v>#VALUE!</v>
      </c>
      <c r="DL39" s="192" t="e">
        <f t="shared" si="13"/>
        <v>#VALUE!</v>
      </c>
      <c r="DM39" s="192" t="e">
        <f t="shared" si="14"/>
        <v>#VALUE!</v>
      </c>
      <c r="DN39" s="192" t="e">
        <f t="shared" si="15"/>
        <v>#VALUE!</v>
      </c>
      <c r="DO39" s="192" t="e">
        <f t="shared" si="16"/>
        <v>#VALUE!</v>
      </c>
      <c r="DP39" s="192" t="e">
        <f t="shared" si="17"/>
        <v>#VALUE!</v>
      </c>
      <c r="DQ39" s="192" t="e">
        <f t="shared" si="18"/>
        <v>#VALUE!</v>
      </c>
      <c r="DR39" s="192" t="e">
        <f t="shared" si="19"/>
        <v>#VALUE!</v>
      </c>
      <c r="DS39" s="192" t="e">
        <f t="shared" si="20"/>
        <v>#VALUE!</v>
      </c>
      <c r="DT39" s="192" t="e">
        <f t="shared" si="21"/>
        <v>#VALUE!</v>
      </c>
      <c r="DU39" s="192" t="e">
        <f t="shared" si="22"/>
        <v>#VALUE!</v>
      </c>
      <c r="DV39" s="198" t="e">
        <f t="shared" si="23"/>
        <v>#VALUE!</v>
      </c>
      <c r="DW39" s="198" t="e">
        <f t="shared" si="24"/>
        <v>#DIV/0!</v>
      </c>
      <c r="DX39" s="198" t="e">
        <f t="shared" si="25"/>
        <v>#DIV/0!</v>
      </c>
      <c r="DY39" s="198" t="e">
        <f t="shared" si="26"/>
        <v>#VALUE!</v>
      </c>
      <c r="DZ39" s="198" t="e">
        <f t="shared" si="27"/>
        <v>#VALUE!</v>
      </c>
      <c r="EA39" s="198" t="e">
        <f t="shared" si="28"/>
        <v>#VALUE!</v>
      </c>
      <c r="EB39" s="198" t="e">
        <f t="shared" si="29"/>
        <v>#VALUE!</v>
      </c>
      <c r="EC39" s="198" t="e">
        <f t="shared" si="30"/>
        <v>#DIV/0!</v>
      </c>
      <c r="ED39" s="198" t="e">
        <f t="shared" si="31"/>
        <v>#VALUE!</v>
      </c>
      <c r="EE39" s="198" t="e">
        <f t="shared" si="32"/>
        <v>#VALUE!</v>
      </c>
      <c r="EF39" s="198" t="e">
        <f t="shared" ref="EF39:EO39" si="236">DV39/SUM($DV39:$EE39)</f>
        <v>#VALUE!</v>
      </c>
      <c r="EG39" s="198" t="e">
        <f t="shared" si="236"/>
        <v>#DIV/0!</v>
      </c>
      <c r="EH39" s="198" t="e">
        <f t="shared" si="236"/>
        <v>#DIV/0!</v>
      </c>
      <c r="EI39" s="198" t="e">
        <f t="shared" si="236"/>
        <v>#VALUE!</v>
      </c>
      <c r="EJ39" s="198" t="e">
        <f t="shared" si="236"/>
        <v>#VALUE!</v>
      </c>
      <c r="EK39" s="198" t="e">
        <f t="shared" si="236"/>
        <v>#VALUE!</v>
      </c>
      <c r="EL39" s="198" t="e">
        <f t="shared" si="236"/>
        <v>#VALUE!</v>
      </c>
      <c r="EM39" s="198" t="e">
        <f t="shared" si="236"/>
        <v>#DIV/0!</v>
      </c>
      <c r="EN39" s="198" t="e">
        <f t="shared" si="236"/>
        <v>#VALUE!</v>
      </c>
      <c r="EO39" s="198" t="e">
        <f t="shared" si="236"/>
        <v>#VALUE!</v>
      </c>
      <c r="EP39" s="511">
        <f t="shared" ref="EP39:EW39" si="237">EP38</f>
        <v>0.08</v>
      </c>
      <c r="EQ39" s="511">
        <f t="shared" si="237"/>
        <v>0.015</v>
      </c>
      <c r="ER39" s="511">
        <f t="shared" si="237"/>
        <v>0.015</v>
      </c>
      <c r="ES39" s="511">
        <f t="shared" si="237"/>
        <v>0.015</v>
      </c>
      <c r="ET39" s="511">
        <f t="shared" si="237"/>
        <v>0.015</v>
      </c>
      <c r="EU39" s="511">
        <f t="shared" si="237"/>
        <v>0.09</v>
      </c>
      <c r="EV39" s="511">
        <f t="shared" si="237"/>
        <v>0.09</v>
      </c>
      <c r="EW39" s="511">
        <f t="shared" si="237"/>
        <v>0.09</v>
      </c>
      <c r="EX39" s="420" t="str">
        <f>IF(_tag_month_day!AS35="","",_tag_month_day!AS35/100)</f>
        <v/>
      </c>
      <c r="EY39" s="420" t="str">
        <f>IF(_tag_month_day!AT35="","",_tag_month_day!AT35/100)</f>
        <v/>
      </c>
      <c r="EZ39" s="420" t="str">
        <f>IF(_tag_month_day!AU35="","",_tag_month_day!AU35/100)</f>
        <v/>
      </c>
      <c r="FA39" s="420" t="str">
        <f>IF(_tag_month_day!AV35="","",_tag_month_day!AV35/100)</f>
        <v/>
      </c>
      <c r="FB39" s="420" t="str">
        <f>IF(_tag_month_day!AW35="","",_tag_month_day!AW35/100)</f>
        <v/>
      </c>
      <c r="FC39" s="420" t="str">
        <f>IF(_tag_month_day!AX35="","",_tag_month_day!AX35/100)</f>
        <v/>
      </c>
      <c r="FD39" s="510">
        <f t="shared" si="58"/>
        <v>0.33</v>
      </c>
      <c r="FE39" s="510">
        <f t="shared" si="59"/>
        <v>0.19</v>
      </c>
      <c r="FF39" s="510">
        <f t="shared" si="60"/>
        <v>0.003</v>
      </c>
      <c r="FG39" s="510">
        <f t="shared" si="61"/>
        <v>0</v>
      </c>
      <c r="FH39" s="603">
        <f t="shared" si="62"/>
        <v>0.0001</v>
      </c>
      <c r="FI39" s="510">
        <f t="shared" ref="FI39:FR39" si="238">FI38</f>
        <v>0.41</v>
      </c>
      <c r="FJ39" s="510">
        <f t="shared" si="238"/>
        <v>0.11</v>
      </c>
      <c r="FK39" s="510">
        <f t="shared" si="238"/>
        <v>0.015</v>
      </c>
      <c r="FL39" s="510">
        <f t="shared" si="238"/>
        <v>0</v>
      </c>
      <c r="FM39" s="603">
        <f t="shared" si="238"/>
        <v>0.0001</v>
      </c>
      <c r="FN39" s="510" t="str">
        <f>IF(_tag_month_day!AY35="","",_tag_month_day!AY35/100)</f>
        <v/>
      </c>
      <c r="FO39" s="510" t="str">
        <f>IF(_tag_month_day!AZ35="","",_tag_month_day!AZ35/100)</f>
        <v/>
      </c>
      <c r="FP39" s="510" t="str">
        <f>IF(_tag_month_day!BA35="","",_tag_month_day!BA35/100)</f>
        <v/>
      </c>
      <c r="FQ39" s="510" t="str">
        <f>IF(_tag_month_day!BB35="","",_tag_month_day!BB35/100)</f>
        <v/>
      </c>
      <c r="FR39" s="603" t="str">
        <f>IF(_tag_month_day!BC35="","",_tag_month_day!BC35/100)</f>
        <v/>
      </c>
      <c r="FS39" s="510" t="str">
        <f>IF(_tag_month_day!BD35="","",_tag_month_day!BD35/100)</f>
        <v/>
      </c>
      <c r="FT39" s="510" t="str">
        <f>IF(_tag_month_day!BE35="","",_tag_month_day!BE35/100)</f>
        <v/>
      </c>
      <c r="FU39" s="510" t="str">
        <f>IF(_tag_month_day!BF35="","",_tag_month_day!BF35/100)</f>
        <v/>
      </c>
      <c r="FV39" s="510" t="str">
        <f>IF(_tag_month_day!BG35="","",_tag_month_day!BG35/100)</f>
        <v/>
      </c>
      <c r="FW39" s="603" t="str">
        <f>IF(_tag_month_day!BH35="","",_tag_month_day!BH35/100)</f>
        <v/>
      </c>
      <c r="FX39" s="510" t="str">
        <f>IF(_tag_month_day!BI35="","",_tag_month_day!BI35/100)</f>
        <v/>
      </c>
      <c r="FY39" s="510" t="str">
        <f>IF(_tag_month_day!BJ35="","",_tag_month_day!BJ35/100)</f>
        <v/>
      </c>
      <c r="FZ39" s="605" t="str">
        <f>IF(_tag_month_day!BK35="","",_tag_month_day!BK35/100)</f>
        <v/>
      </c>
      <c r="GA39" s="510" t="str">
        <f>IF(_tag_month_day!BL35="","",_tag_month_day!BL35/100)</f>
        <v/>
      </c>
      <c r="GB39" s="603" t="str">
        <f>IF(_tag_month_day!BM35="","",_tag_month_day!BM35/100)</f>
        <v/>
      </c>
      <c r="GC39" s="420" t="str">
        <f>IF(_tag_month_day!BN35="","",_tag_month_day!BN35/100)</f>
        <v/>
      </c>
      <c r="GD39" s="420" t="str">
        <f>IF(_tag_month_day!BO35="","",_tag_month_day!BO35/100)</f>
        <v/>
      </c>
      <c r="GE39" s="420" t="str">
        <f>IF(_tag_month_day!BP35="","",_tag_month_day!BP35/100)</f>
        <v/>
      </c>
      <c r="GF39" s="420" t="str">
        <f>IF(_tag_month_day!BQ35="","",_tag_month_day!BQ35/100)</f>
        <v/>
      </c>
      <c r="GG39" s="420" t="str">
        <f>IF(_tag_month_day!BR35="","",_tag_month_day!BR35/100)</f>
        <v/>
      </c>
      <c r="GH39" s="420" t="str">
        <f>IF(_tag_month_day!BS35="","",_tag_month_day!BS35/100)</f>
        <v/>
      </c>
      <c r="GI39" s="603" t="str">
        <f>IF(_tag_month_day!BT35="","",_tag_month_day!BT35/100)</f>
        <v/>
      </c>
      <c r="GJ39" s="612" t="str">
        <f>IF(_tag_month_day!BU35="","",_tag_month_day!BU35/100)</f>
        <v/>
      </c>
      <c r="GK39" s="620" t="str">
        <f>IF(_tag_month_day!BV35="",IF(_rlcf_month_day!A$2="","",_rlcf_month_day!A$2/100),_tag_month_day!BV35/100)</f>
        <v/>
      </c>
      <c r="GL39" s="620" t="str">
        <f>IF(_tag_month_day!BW35="",IF(_rlcf_month_day!B$2="","",_rlcf_month_day!B$2/100),_tag_month_day!BW35/100)</f>
        <v/>
      </c>
      <c r="GM39" s="621" t="str">
        <f>IF(_tag_month_day!BX35="",IF(_rlcf_month_day!C$2="","",_rlcf_month_day!C$2/100),_tag_month_day!BX35/100)</f>
        <v/>
      </c>
      <c r="GN39" s="620" t="str">
        <f>IF(_tag_month_day!BV35="",IF(_rlcf_month_day!A$2="","",_rlcf_month_day!A$2/100),_tag_month_day!BV35/100)</f>
        <v/>
      </c>
      <c r="GO39" s="620" t="str">
        <f>IF(_tag_month_day!BW35="",IF(_rlcf_month_day!B$2="","",_rlcf_month_day!B$2/100),_tag_month_day!BW35/100)</f>
        <v/>
      </c>
      <c r="GP39" s="620" t="str">
        <f>IF(_tag_month_day!CD35="",IF(_rlcf_month_day!E$2="","",_rlcf_month_day!E$2/100),_tag_month_day!CD35/100)</f>
        <v/>
      </c>
      <c r="GQ39" s="620" t="str">
        <f>IF(_tag_month_day!CE35="",IF(_rlcf_month_day!F$2="","",_rlcf_month_day!F$2/100),_tag_month_day!CE35/100)</f>
        <v/>
      </c>
      <c r="GR39" s="621" t="str">
        <f>IF(_tag_month_day!CF35="",IF(_rlcf_month_day!G$2="","",_rlcf_month_day!G$2/100),_tag_month_day!CF35/100)</f>
        <v/>
      </c>
      <c r="GS39" s="626">
        <f t="shared" ref="GS39:HH39" si="239">GS38</f>
        <v>0.953</v>
      </c>
      <c r="GT39" s="626">
        <f t="shared" si="239"/>
        <v>0.55</v>
      </c>
      <c r="GU39" s="626">
        <f t="shared" si="239"/>
        <v>0.55</v>
      </c>
      <c r="GV39" s="626">
        <f t="shared" si="239"/>
        <v>0.55</v>
      </c>
      <c r="GW39" s="626">
        <f t="shared" si="239"/>
        <v>0.5</v>
      </c>
      <c r="GX39" s="626">
        <f t="shared" si="239"/>
        <v>0.935</v>
      </c>
      <c r="GY39" s="626">
        <f t="shared" si="239"/>
        <v>0.15</v>
      </c>
      <c r="GZ39" s="626">
        <f t="shared" si="239"/>
        <v>1</v>
      </c>
      <c r="HA39" s="632">
        <f t="shared" si="239"/>
        <v>0.047</v>
      </c>
      <c r="HB39" s="632">
        <f t="shared" si="239"/>
        <v>0.45</v>
      </c>
      <c r="HC39" s="632">
        <f t="shared" si="239"/>
        <v>0.45</v>
      </c>
      <c r="HD39" s="632">
        <f t="shared" si="239"/>
        <v>0.45</v>
      </c>
      <c r="HE39" s="632">
        <f t="shared" si="239"/>
        <v>0.5</v>
      </c>
      <c r="HF39" s="632">
        <f t="shared" si="239"/>
        <v>0.065</v>
      </c>
      <c r="HG39" s="632">
        <f t="shared" si="239"/>
        <v>0.85</v>
      </c>
      <c r="HH39" s="632">
        <f t="shared" si="239"/>
        <v>0</v>
      </c>
      <c r="HI39" s="68">
        <f t="shared" si="34"/>
        <v>0</v>
      </c>
      <c r="HJ39" s="68" t="e">
        <f t="shared" si="64"/>
        <v>#VALUE!</v>
      </c>
      <c r="HK39" s="202">
        <f t="shared" si="65"/>
        <v>0.85</v>
      </c>
      <c r="HL39" s="464">
        <f t="shared" si="66"/>
        <v>550000</v>
      </c>
      <c r="HM39" s="464">
        <f t="shared" si="67"/>
        <v>480000</v>
      </c>
      <c r="HN39" s="192" t="e">
        <f t="shared" si="35"/>
        <v>#VALUE!</v>
      </c>
      <c r="HO39" s="192" t="e">
        <f>HN39*HK39*$HO$2/HL39*1000000</f>
        <v>#VALUE!</v>
      </c>
      <c r="HP39" s="192" t="e">
        <f>HN39*HK39*$HP$2/HM39*1000000</f>
        <v>#VALUE!</v>
      </c>
    </row>
    <row r="40" customFormat="1" spans="1:224">
      <c r="A40" s="381">
        <v>35</v>
      </c>
      <c r="B40" s="54">
        <f ca="1" t="shared" si="68"/>
        <v>43618</v>
      </c>
      <c r="C40" s="57">
        <f t="shared" si="69"/>
        <v>0.0416666666666667</v>
      </c>
      <c r="D40" s="68" t="str">
        <f ca="1" t="shared" si="36"/>
        <v>白班</v>
      </c>
      <c r="E40" s="68" t="str">
        <f ca="1" t="shared" si="37"/>
        <v>乙</v>
      </c>
      <c r="F40" s="68">
        <f ca="1">SUMPRODUCT((成本日报!$A$3:$A$95=计划!B40)*(成本日报!$B$3:$B$95=计划!$D40),成本日报!$C$3:$C$95)</f>
        <v>2</v>
      </c>
      <c r="G40" s="382">
        <f ca="1" t="shared" si="70"/>
        <v>43618.4166666666</v>
      </c>
      <c r="H40" s="382">
        <f ca="1" t="shared" si="38"/>
        <v>43618.423611111</v>
      </c>
      <c r="I40" s="382">
        <f ca="1" t="shared" si="39"/>
        <v>43618.4291666666</v>
      </c>
      <c r="J40" s="382">
        <f ca="1" t="shared" si="40"/>
        <v>43618.4583333332</v>
      </c>
      <c r="K40" s="382">
        <f ca="1" t="shared" si="41"/>
        <v>43618.5208333333</v>
      </c>
      <c r="L40" s="382">
        <f ca="1" t="shared" si="42"/>
        <v>43618.5416666666</v>
      </c>
      <c r="M40" s="398" t="str">
        <f>IF(_tag_month_day!A36="","",_tag_month_day!A36)</f>
        <v/>
      </c>
      <c r="N40" s="398" t="str">
        <f>IF(_tag_month_day!B36="","",_tag_month_day!B36)</f>
        <v/>
      </c>
      <c r="O40" s="399" t="e">
        <f t="shared" si="43"/>
        <v>#VALUE!</v>
      </c>
      <c r="P40" s="398" t="str">
        <f>IF(_tag_month_day!C36="","",_tag_month_day!C36)</f>
        <v/>
      </c>
      <c r="Q40" s="398" t="str">
        <f>IF(_tag_month_day!D36="","",_tag_month_day!D36)</f>
        <v/>
      </c>
      <c r="R40" s="416">
        <f>IF(_tag_month_day!CB36="",R39,_tag_month_day!CB36/100)</f>
        <v>0.07</v>
      </c>
      <c r="S40" s="417" t="str">
        <f>IF(_tag_month_day!E36="","",_tag_month_day!E36)</f>
        <v/>
      </c>
      <c r="T40" s="417" t="str">
        <f>IF(_tag_month_day!F36="","",_tag_month_day!F36)</f>
        <v/>
      </c>
      <c r="U40" s="418" t="e">
        <f t="shared" si="0"/>
        <v>#VALUE!</v>
      </c>
      <c r="V40" s="53" t="e">
        <f t="shared" si="1"/>
        <v>#VALUE!</v>
      </c>
      <c r="W40" s="419" t="str">
        <f>IF(_jhy_month_day!A36="","",_jhy_month_day!A36)</f>
        <v/>
      </c>
      <c r="X40" s="420" t="str">
        <f>IF(_jhy_month_day!B36="","",_jhy_month_day!B36/100)</f>
        <v/>
      </c>
      <c r="Y40" s="420" t="str">
        <f>IF(_jhy_month_day!C36="","",_jhy_month_day!C36/100)</f>
        <v/>
      </c>
      <c r="Z40" s="439">
        <f t="shared" si="87"/>
        <v>9</v>
      </c>
      <c r="AA40" s="440" t="str">
        <f>IF(_tag_month_day!G36="","",_tag_month_day!G36/100)</f>
        <v/>
      </c>
      <c r="AB40" s="440" t="str">
        <f>IF(_tag_month_day!H36="","",_tag_month_day!H36/100)</f>
        <v/>
      </c>
      <c r="AC40" s="193">
        <f t="shared" si="44"/>
        <v>1.59963432013121</v>
      </c>
      <c r="AD40" s="441" t="str">
        <f t="shared" si="45"/>
        <v/>
      </c>
      <c r="AE40" s="442" t="str">
        <f t="shared" si="46"/>
        <v/>
      </c>
      <c r="AF40" s="443">
        <v>1</v>
      </c>
      <c r="AG40" s="68" t="str">
        <f>IF(_duihao_month_day!A36="","",_duihao_month_day!A36)</f>
        <v/>
      </c>
      <c r="AH40" s="463">
        <f>IF(_gyk_month_day!B36="",AH39,_gyk_month_day!B36)</f>
        <v>820</v>
      </c>
      <c r="AI40" s="464" t="e">
        <f t="shared" si="71"/>
        <v>#VALUE!</v>
      </c>
      <c r="AJ40" s="68" t="str">
        <f>IF(_tag_month_day!I36="","",_tag_month_day!I36)</f>
        <v/>
      </c>
      <c r="AK40" s="465" t="str">
        <f>IF(_tzyy_month_day!A36="","",_tzyy_month_day!A36)</f>
        <v/>
      </c>
      <c r="AL40" s="465" t="str">
        <f>IF(_tzyy_month_day!B36="","",_tzyy_month_day!B36)</f>
        <v/>
      </c>
      <c r="AM40" s="465" t="str">
        <f>IF(_tzyy_month_day!C36="","",_tzyy_month_day!C36)</f>
        <v/>
      </c>
      <c r="AN40" s="466" t="str">
        <f>IF(_tag_month_day!CG36="","",_tag_month_day!CG36)</f>
        <v/>
      </c>
      <c r="AO40" s="466" t="str">
        <f>IF(_tag_month_day!CH36="","",_tag_month_day!CH36)</f>
        <v/>
      </c>
      <c r="AP40" s="486" t="e">
        <f t="shared" si="47"/>
        <v>#VALUE!</v>
      </c>
      <c r="AQ40" s="487" t="str">
        <f>IF(_tag_month_day!J36="","",_tag_month_day!J36/100)</f>
        <v/>
      </c>
      <c r="AR40" s="488">
        <f t="shared" si="48"/>
        <v>1.3</v>
      </c>
      <c r="AS40" s="489" t="e">
        <f t="shared" si="2"/>
        <v>#VALUE!</v>
      </c>
      <c r="AT40" s="489">
        <f t="shared" si="49"/>
        <v>0</v>
      </c>
      <c r="AU40" s="490" t="str">
        <f>IF(_tag_month_day!K36="","",_tag_month_day!K36)</f>
        <v/>
      </c>
      <c r="AV40" s="491" t="str">
        <f>IF(_tag_month_day!L36="","",_tag_month_day!L36/100)</f>
        <v/>
      </c>
      <c r="AW40" s="420">
        <f t="shared" si="179"/>
        <v>0</v>
      </c>
      <c r="AX40" s="420">
        <f t="shared" si="50"/>
        <v>0</v>
      </c>
      <c r="AY40" s="420" t="str">
        <f>IF(_tag_month_day!M36="","",_tag_month_day!M36/100)</f>
        <v/>
      </c>
      <c r="AZ40" s="420" t="str">
        <f>IF(_tag_month_day!N36="","",_tag_month_day!N36/100)</f>
        <v/>
      </c>
      <c r="BA40" s="420" t="str">
        <f>IF(_tag_month_day!O36="","",_tag_month_day!O36/100)</f>
        <v/>
      </c>
      <c r="BB40" s="496" t="str">
        <f>IF(_tag_month_day!P36="","",_tag_month_day!P36/100)</f>
        <v/>
      </c>
      <c r="BC40" s="496">
        <f t="shared" si="51"/>
        <v>0</v>
      </c>
      <c r="BD40" s="496" t="str">
        <f>IF(_tag_month_day!Q36="","",_tag_month_day!Q36/100)</f>
        <v/>
      </c>
      <c r="BE40" s="510" t="str">
        <f>IF(_tag_month_day!R36="","",_tag_month_day!R36/100)</f>
        <v/>
      </c>
      <c r="BF40" s="413" t="str">
        <f>IF(_tag_month_day!CC36="","",_tag_month_day!CC36/100)</f>
        <v/>
      </c>
      <c r="BG40" s="511" t="e">
        <f t="shared" si="3"/>
        <v>#VALUE!</v>
      </c>
      <c r="BH40" s="198">
        <f t="shared" si="4"/>
        <v>0</v>
      </c>
      <c r="BI40" s="512" t="e">
        <f>IF(CX40=0,BI39,(DK40*查询!$R$5+DL40*查询!$Q$5+DM40*查询!$N$5+DN40*查询!$O$5+DO40*查询!$P$5)*AF40/CX40)</f>
        <v>#VALUE!</v>
      </c>
      <c r="BJ40" s="512" t="e">
        <f>IF(CX40=0,BJ39,(DP40*查询!$S$5+DQ40*查询!$T$5+DR40*查询!$U$5)*AF40/CX40)</f>
        <v>#VALUE!</v>
      </c>
      <c r="BK40" s="512">
        <f t="shared" si="52"/>
        <v>1</v>
      </c>
      <c r="BL40" s="513" t="str">
        <f>IF(_cfyc_month_day!A36="","",_cfyc_month_day!A36)</f>
        <v/>
      </c>
      <c r="BM40" s="513" t="str">
        <f>IF(_cfyc_month_day!B36="","",_cfyc_month_day!B36)</f>
        <v/>
      </c>
      <c r="BN40" s="513" t="str">
        <f>IF(_cfyc_month_day!C36="","",_cfyc_month_day!C36)</f>
        <v/>
      </c>
      <c r="BO40" s="522" t="str">
        <f>IF(_cfyc_month_day!D36="","",_cfyc_month_day!D36)</f>
        <v/>
      </c>
      <c r="BP40" s="522" t="str">
        <f>IF(_cfyc_month_day!E36="","",_cfyc_month_day!E36)</f>
        <v/>
      </c>
      <c r="BQ40" s="522" t="str">
        <f>IF(_cfyc_month_day!F36="","",_cfyc_month_day!F36)</f>
        <v/>
      </c>
      <c r="BR40" s="513" t="str">
        <f>IF(_tag_month_day!T36="","",_tag_month_day!T36)</f>
        <v/>
      </c>
      <c r="BS40" s="513" t="str">
        <f>IF(_tag_month_day!U36="","",_tag_month_day!U36)</f>
        <v/>
      </c>
      <c r="BT40" s="523" t="str">
        <f t="shared" si="53"/>
        <v/>
      </c>
      <c r="BU40" s="223" t="str">
        <f>IF(_tag_month_day!V36="","",_tag_month_day!V36)</f>
        <v/>
      </c>
      <c r="BV40" s="206" t="str">
        <f>IF(_tag_month_day!W36="","",_tag_month_day!W36)</f>
        <v/>
      </c>
      <c r="BW40" s="540" t="str">
        <f>IF(_tag_month_day!X36="","",_tag_month_day!X36)</f>
        <v/>
      </c>
      <c r="BX40" s="540" t="str">
        <f>IF(_tag_month_day!Y36="","",_tag_month_day!Y36)</f>
        <v/>
      </c>
      <c r="BY40" s="541">
        <f ca="1" t="shared" si="54"/>
        <v>43618.5416666666</v>
      </c>
      <c r="BZ40" s="542"/>
      <c r="CA40" s="543" t="str">
        <f>IF(_jhy2_month_day!A36="","",_jhy2_month_day!A36)</f>
        <v/>
      </c>
      <c r="CB40" s="464" t="str">
        <f>IF(_jhy2_month_day!B36="","",_jhy2_month_day!B36)</f>
        <v/>
      </c>
      <c r="CC40" s="464" t="str">
        <f>IF(_jhy2_month_day!C36="","",_jhy2_month_day!C36)</f>
        <v/>
      </c>
      <c r="CD40" s="464" t="str">
        <f>IF(_jhy2_month_day!D36="","",_jhy2_month_day!D36)</f>
        <v/>
      </c>
      <c r="CE40" s="464" t="str">
        <f>IF(_jhy2_month_day!E36="","",_jhy2_month_day!E36)</f>
        <v/>
      </c>
      <c r="CF40" s="464" t="str">
        <f>IF(_jhy2_month_day!F36="","",_jhy2_month_day!F36)</f>
        <v/>
      </c>
      <c r="CG40" s="464" t="str">
        <f>IF(_jhy2_month_day!G36="","",_jhy2_month_day!G36)</f>
        <v/>
      </c>
      <c r="CH40" s="464" t="str">
        <f>IF(_jhy2_month_day!H36="","",_jhy2_month_day!H36)</f>
        <v/>
      </c>
      <c r="CI40" s="464" t="str">
        <f>IF(_jhy2_month_day!I36="","",_jhy2_month_day!I36)</f>
        <v/>
      </c>
      <c r="CJ40" s="464" t="str">
        <f>IF(_jhy2_month_day!J36="","",_jhy2_month_day!J36)</f>
        <v/>
      </c>
      <c r="CK40" s="464" t="str">
        <f>IF(_jhy2_month_day!K36="","",_jhy2_month_day!K36)</f>
        <v/>
      </c>
      <c r="CL40" s="562" t="str">
        <f>IF(_jhy2_month_day!L36="","",_jhy2_month_day!L36)</f>
        <v/>
      </c>
      <c r="CM40" s="562" t="str">
        <f>IF(_jhy2_month_day!M36="","",_jhy2_month_day!M36)</f>
        <v/>
      </c>
      <c r="CN40" s="562" t="str">
        <f>IF(_jhy2_month_day!N36="","",_jhy2_month_day!N36)</f>
        <v/>
      </c>
      <c r="CO40" s="562" t="str">
        <f>IF(_jhy2_month_day!O36="","",_jhy2_month_day!O36)</f>
        <v/>
      </c>
      <c r="CP40" s="562" t="str">
        <f>IF(_jhy2_month_day!P36="","",_jhy2_month_day!P36)</f>
        <v/>
      </c>
      <c r="CQ40" s="562" t="str">
        <f>IF(_jhy2_month_day!Q36="","",_jhy2_month_day!Q36)</f>
        <v/>
      </c>
      <c r="CR40" s="563" t="str">
        <f>IF(_jhy2_month_day!R36="","",_jhy2_month_day!R36)</f>
        <v/>
      </c>
      <c r="CS40" s="576" t="str">
        <f>IF(_jhy2_month_day!S36="","",_jhy2_month_day!S36)</f>
        <v/>
      </c>
      <c r="CT40" s="562" t="str">
        <f>IF(_jhy2_month_day!T36="","",_jhy2_month_day!T36)</f>
        <v/>
      </c>
      <c r="CU40" s="577" t="e">
        <f t="shared" si="5"/>
        <v>#VALUE!</v>
      </c>
      <c r="CV40" s="198" t="e">
        <f t="shared" si="6"/>
        <v>#VALUE!</v>
      </c>
      <c r="CW40" s="192" t="e">
        <f t="shared" si="7"/>
        <v>#VALUE!</v>
      </c>
      <c r="CX40" s="192" t="e">
        <f t="shared" si="8"/>
        <v>#VALUE!</v>
      </c>
      <c r="CY40" s="202" t="e">
        <f t="shared" si="9"/>
        <v>#VALUE!</v>
      </c>
      <c r="CZ40" s="192" t="e">
        <f t="shared" ref="CZ40:DI40" si="240">$AJ40*EF40</f>
        <v>#VALUE!</v>
      </c>
      <c r="DA40" s="192" t="e">
        <f t="shared" si="240"/>
        <v>#VALUE!</v>
      </c>
      <c r="DB40" s="192" t="e">
        <f t="shared" si="240"/>
        <v>#VALUE!</v>
      </c>
      <c r="DC40" s="192" t="e">
        <f t="shared" si="240"/>
        <v>#VALUE!</v>
      </c>
      <c r="DD40" s="192" t="e">
        <f t="shared" si="240"/>
        <v>#VALUE!</v>
      </c>
      <c r="DE40" s="192" t="e">
        <f t="shared" si="240"/>
        <v>#VALUE!</v>
      </c>
      <c r="DF40" s="192" t="e">
        <f t="shared" si="240"/>
        <v>#VALUE!</v>
      </c>
      <c r="DG40" s="192" t="e">
        <f t="shared" si="240"/>
        <v>#VALUE!</v>
      </c>
      <c r="DH40" s="192" t="e">
        <f t="shared" si="240"/>
        <v>#VALUE!</v>
      </c>
      <c r="DI40" s="192" t="e">
        <f t="shared" si="240"/>
        <v>#VALUE!</v>
      </c>
      <c r="DJ40" s="192" t="e">
        <f t="shared" si="11"/>
        <v>#VALUE!</v>
      </c>
      <c r="DK40" s="192" t="e">
        <f t="shared" si="12"/>
        <v>#VALUE!</v>
      </c>
      <c r="DL40" s="192" t="e">
        <f t="shared" si="13"/>
        <v>#VALUE!</v>
      </c>
      <c r="DM40" s="192" t="e">
        <f t="shared" si="14"/>
        <v>#VALUE!</v>
      </c>
      <c r="DN40" s="192" t="e">
        <f t="shared" si="15"/>
        <v>#VALUE!</v>
      </c>
      <c r="DO40" s="192" t="e">
        <f t="shared" si="16"/>
        <v>#VALUE!</v>
      </c>
      <c r="DP40" s="192" t="e">
        <f t="shared" si="17"/>
        <v>#VALUE!</v>
      </c>
      <c r="DQ40" s="192" t="e">
        <f t="shared" si="18"/>
        <v>#VALUE!</v>
      </c>
      <c r="DR40" s="192" t="e">
        <f t="shared" si="19"/>
        <v>#VALUE!</v>
      </c>
      <c r="DS40" s="192" t="e">
        <f t="shared" si="20"/>
        <v>#VALUE!</v>
      </c>
      <c r="DT40" s="192" t="e">
        <f t="shared" si="21"/>
        <v>#VALUE!</v>
      </c>
      <c r="DU40" s="192" t="e">
        <f t="shared" si="22"/>
        <v>#VALUE!</v>
      </c>
      <c r="DV40" s="198" t="e">
        <f t="shared" si="23"/>
        <v>#VALUE!</v>
      </c>
      <c r="DW40" s="198" t="e">
        <f t="shared" si="24"/>
        <v>#DIV/0!</v>
      </c>
      <c r="DX40" s="198" t="e">
        <f t="shared" si="25"/>
        <v>#DIV/0!</v>
      </c>
      <c r="DY40" s="198" t="e">
        <f t="shared" si="26"/>
        <v>#VALUE!</v>
      </c>
      <c r="DZ40" s="198" t="e">
        <f t="shared" si="27"/>
        <v>#VALUE!</v>
      </c>
      <c r="EA40" s="198" t="e">
        <f t="shared" si="28"/>
        <v>#VALUE!</v>
      </c>
      <c r="EB40" s="198" t="e">
        <f t="shared" si="29"/>
        <v>#VALUE!</v>
      </c>
      <c r="EC40" s="198" t="e">
        <f t="shared" si="30"/>
        <v>#DIV/0!</v>
      </c>
      <c r="ED40" s="198" t="e">
        <f t="shared" si="31"/>
        <v>#VALUE!</v>
      </c>
      <c r="EE40" s="198" t="e">
        <f t="shared" si="32"/>
        <v>#VALUE!</v>
      </c>
      <c r="EF40" s="198" t="e">
        <f t="shared" ref="EF40:EO40" si="241">DV40/SUM($DV40:$EE40)</f>
        <v>#VALUE!</v>
      </c>
      <c r="EG40" s="198" t="e">
        <f t="shared" si="241"/>
        <v>#DIV/0!</v>
      </c>
      <c r="EH40" s="198" t="e">
        <f t="shared" si="241"/>
        <v>#DIV/0!</v>
      </c>
      <c r="EI40" s="198" t="e">
        <f t="shared" si="241"/>
        <v>#VALUE!</v>
      </c>
      <c r="EJ40" s="198" t="e">
        <f t="shared" si="241"/>
        <v>#VALUE!</v>
      </c>
      <c r="EK40" s="198" t="e">
        <f t="shared" si="241"/>
        <v>#VALUE!</v>
      </c>
      <c r="EL40" s="198" t="e">
        <f t="shared" si="241"/>
        <v>#VALUE!</v>
      </c>
      <c r="EM40" s="198" t="e">
        <f t="shared" si="241"/>
        <v>#DIV/0!</v>
      </c>
      <c r="EN40" s="198" t="e">
        <f t="shared" si="241"/>
        <v>#VALUE!</v>
      </c>
      <c r="EO40" s="198" t="e">
        <f t="shared" si="241"/>
        <v>#VALUE!</v>
      </c>
      <c r="EP40" s="511">
        <f t="shared" ref="EP40:EW40" si="242">EP39</f>
        <v>0.08</v>
      </c>
      <c r="EQ40" s="511">
        <f t="shared" si="242"/>
        <v>0.015</v>
      </c>
      <c r="ER40" s="511">
        <f t="shared" si="242"/>
        <v>0.015</v>
      </c>
      <c r="ES40" s="511">
        <f t="shared" si="242"/>
        <v>0.015</v>
      </c>
      <c r="ET40" s="511">
        <f t="shared" si="242"/>
        <v>0.015</v>
      </c>
      <c r="EU40" s="511">
        <f t="shared" si="242"/>
        <v>0.09</v>
      </c>
      <c r="EV40" s="511">
        <f t="shared" si="242"/>
        <v>0.09</v>
      </c>
      <c r="EW40" s="511">
        <f t="shared" si="242"/>
        <v>0.09</v>
      </c>
      <c r="EX40" s="420" t="str">
        <f>IF(_tag_month_day!AS36="","",_tag_month_day!AS36/100)</f>
        <v/>
      </c>
      <c r="EY40" s="420" t="str">
        <f>IF(_tag_month_day!AT36="","",_tag_month_day!AT36/100)</f>
        <v/>
      </c>
      <c r="EZ40" s="420" t="str">
        <f>IF(_tag_month_day!AU36="","",_tag_month_day!AU36/100)</f>
        <v/>
      </c>
      <c r="FA40" s="420" t="str">
        <f>IF(_tag_month_day!AV36="","",_tag_month_day!AV36/100)</f>
        <v/>
      </c>
      <c r="FB40" s="420" t="str">
        <f>IF(_tag_month_day!AW36="","",_tag_month_day!AW36/100)</f>
        <v/>
      </c>
      <c r="FC40" s="420" t="str">
        <f>IF(_tag_month_day!AX36="","",_tag_month_day!AX36/100)</f>
        <v/>
      </c>
      <c r="FD40" s="510">
        <f t="shared" si="58"/>
        <v>0.33</v>
      </c>
      <c r="FE40" s="510">
        <f t="shared" si="59"/>
        <v>0.19</v>
      </c>
      <c r="FF40" s="510">
        <f t="shared" si="60"/>
        <v>0.003</v>
      </c>
      <c r="FG40" s="510">
        <f t="shared" si="61"/>
        <v>0</v>
      </c>
      <c r="FH40" s="603">
        <f t="shared" si="62"/>
        <v>0.0001</v>
      </c>
      <c r="FI40" s="510">
        <f t="shared" ref="FI40:FR40" si="243">FI39</f>
        <v>0.41</v>
      </c>
      <c r="FJ40" s="510">
        <f t="shared" si="243"/>
        <v>0.11</v>
      </c>
      <c r="FK40" s="510">
        <f t="shared" si="243"/>
        <v>0.015</v>
      </c>
      <c r="FL40" s="510">
        <f t="shared" si="243"/>
        <v>0</v>
      </c>
      <c r="FM40" s="603">
        <f t="shared" si="243"/>
        <v>0.0001</v>
      </c>
      <c r="FN40" s="510" t="str">
        <f>IF(_tag_month_day!AY36="","",_tag_month_day!AY36/100)</f>
        <v/>
      </c>
      <c r="FO40" s="510" t="str">
        <f>IF(_tag_month_day!AZ36="","",_tag_month_day!AZ36/100)</f>
        <v/>
      </c>
      <c r="FP40" s="510" t="str">
        <f>IF(_tag_month_day!BA36="","",_tag_month_day!BA36/100)</f>
        <v/>
      </c>
      <c r="FQ40" s="510" t="str">
        <f>IF(_tag_month_day!BB36="","",_tag_month_day!BB36/100)</f>
        <v/>
      </c>
      <c r="FR40" s="603" t="str">
        <f>IF(_tag_month_day!BC36="","",_tag_month_day!BC36/100)</f>
        <v/>
      </c>
      <c r="FS40" s="510" t="str">
        <f>IF(_tag_month_day!BD36="","",_tag_month_day!BD36/100)</f>
        <v/>
      </c>
      <c r="FT40" s="510" t="str">
        <f>IF(_tag_month_day!BE36="","",_tag_month_day!BE36/100)</f>
        <v/>
      </c>
      <c r="FU40" s="510" t="str">
        <f>IF(_tag_month_day!BF36="","",_tag_month_day!BF36/100)</f>
        <v/>
      </c>
      <c r="FV40" s="510" t="str">
        <f>IF(_tag_month_day!BG36="","",_tag_month_day!BG36/100)</f>
        <v/>
      </c>
      <c r="FW40" s="603" t="str">
        <f>IF(_tag_month_day!BH36="","",_tag_month_day!BH36/100)</f>
        <v/>
      </c>
      <c r="FX40" s="510" t="str">
        <f>IF(_tag_month_day!BI36="","",_tag_month_day!BI36/100)</f>
        <v/>
      </c>
      <c r="FY40" s="510" t="str">
        <f>IF(_tag_month_day!BJ36="","",_tag_month_day!BJ36/100)</f>
        <v/>
      </c>
      <c r="FZ40" s="605" t="str">
        <f>IF(_tag_month_day!BK36="","",_tag_month_day!BK36/100)</f>
        <v/>
      </c>
      <c r="GA40" s="510" t="str">
        <f>IF(_tag_month_day!BL36="","",_tag_month_day!BL36/100)</f>
        <v/>
      </c>
      <c r="GB40" s="603" t="str">
        <f>IF(_tag_month_day!BM36="","",_tag_month_day!BM36/100)</f>
        <v/>
      </c>
      <c r="GC40" s="420" t="str">
        <f>IF(_tag_month_day!BN36="","",_tag_month_day!BN36/100)</f>
        <v/>
      </c>
      <c r="GD40" s="420" t="str">
        <f>IF(_tag_month_day!BO36="","",_tag_month_day!BO36/100)</f>
        <v/>
      </c>
      <c r="GE40" s="420" t="str">
        <f>IF(_tag_month_day!BP36="","",_tag_month_day!BP36/100)</f>
        <v/>
      </c>
      <c r="GF40" s="420" t="str">
        <f>IF(_tag_month_day!BQ36="","",_tag_month_day!BQ36/100)</f>
        <v/>
      </c>
      <c r="GG40" s="420" t="str">
        <f>IF(_tag_month_day!BR36="","",_tag_month_day!BR36/100)</f>
        <v/>
      </c>
      <c r="GH40" s="420" t="str">
        <f>IF(_tag_month_day!BS36="","",_tag_month_day!BS36/100)</f>
        <v/>
      </c>
      <c r="GI40" s="603" t="str">
        <f>IF(_tag_month_day!BT36="","",_tag_month_day!BT36/100)</f>
        <v/>
      </c>
      <c r="GJ40" s="612" t="str">
        <f>IF(_tag_month_day!BU36="","",_tag_month_day!BU36/100)</f>
        <v/>
      </c>
      <c r="GK40" s="620" t="str">
        <f>IF(_tag_month_day!BV36="",IF(_rlcf_month_day!A$2="","",_rlcf_month_day!A$2/100),_tag_month_day!BV36/100)</f>
        <v/>
      </c>
      <c r="GL40" s="620" t="str">
        <f>IF(_tag_month_day!BW36="",IF(_rlcf_month_day!B$2="","",_rlcf_month_day!B$2/100),_tag_month_day!BW36/100)</f>
        <v/>
      </c>
      <c r="GM40" s="621" t="str">
        <f>IF(_tag_month_day!BX36="",IF(_rlcf_month_day!C$2="","",_rlcf_month_day!C$2/100),_tag_month_day!BX36/100)</f>
        <v/>
      </c>
      <c r="GN40" s="620" t="str">
        <f>IF(_tag_month_day!BV36="",IF(_rlcf_month_day!A$2="","",_rlcf_month_day!A$2/100),_tag_month_day!BV36/100)</f>
        <v/>
      </c>
      <c r="GO40" s="620" t="str">
        <f>IF(_tag_month_day!BW36="",IF(_rlcf_month_day!B$2="","",_rlcf_month_day!B$2/100),_tag_month_day!BW36/100)</f>
        <v/>
      </c>
      <c r="GP40" s="620" t="str">
        <f>IF(_tag_month_day!CD36="",IF(_rlcf_month_day!E$2="","",_rlcf_month_day!E$2/100),_tag_month_day!CD36/100)</f>
        <v/>
      </c>
      <c r="GQ40" s="620" t="str">
        <f>IF(_tag_month_day!CE36="",IF(_rlcf_month_day!F$2="","",_rlcf_month_day!F$2/100),_tag_month_day!CE36/100)</f>
        <v/>
      </c>
      <c r="GR40" s="621" t="str">
        <f>IF(_tag_month_day!CF36="",IF(_rlcf_month_day!G$2="","",_rlcf_month_day!G$2/100),_tag_month_day!CF36/100)</f>
        <v/>
      </c>
      <c r="GS40" s="626">
        <f t="shared" ref="GS40:HH40" si="244">GS39</f>
        <v>0.953</v>
      </c>
      <c r="GT40" s="626">
        <f t="shared" si="244"/>
        <v>0.55</v>
      </c>
      <c r="GU40" s="626">
        <f t="shared" si="244"/>
        <v>0.55</v>
      </c>
      <c r="GV40" s="626">
        <f t="shared" si="244"/>
        <v>0.55</v>
      </c>
      <c r="GW40" s="626">
        <f t="shared" si="244"/>
        <v>0.5</v>
      </c>
      <c r="GX40" s="626">
        <f t="shared" si="244"/>
        <v>0.935</v>
      </c>
      <c r="GY40" s="626">
        <f t="shared" si="244"/>
        <v>0.15</v>
      </c>
      <c r="GZ40" s="626">
        <f t="shared" si="244"/>
        <v>1</v>
      </c>
      <c r="HA40" s="632">
        <f t="shared" si="244"/>
        <v>0.047</v>
      </c>
      <c r="HB40" s="632">
        <f t="shared" si="244"/>
        <v>0.45</v>
      </c>
      <c r="HC40" s="632">
        <f t="shared" si="244"/>
        <v>0.45</v>
      </c>
      <c r="HD40" s="632">
        <f t="shared" si="244"/>
        <v>0.45</v>
      </c>
      <c r="HE40" s="632">
        <f t="shared" si="244"/>
        <v>0.5</v>
      </c>
      <c r="HF40" s="632">
        <f t="shared" si="244"/>
        <v>0.065</v>
      </c>
      <c r="HG40" s="632">
        <f t="shared" si="244"/>
        <v>0.85</v>
      </c>
      <c r="HH40" s="632">
        <f t="shared" si="244"/>
        <v>0</v>
      </c>
      <c r="HI40" s="68">
        <f t="shared" si="34"/>
        <v>0</v>
      </c>
      <c r="HJ40" s="68" t="e">
        <f t="shared" si="64"/>
        <v>#VALUE!</v>
      </c>
      <c r="HK40" s="202">
        <f t="shared" si="65"/>
        <v>0.85</v>
      </c>
      <c r="HL40" s="464">
        <f t="shared" si="66"/>
        <v>550000</v>
      </c>
      <c r="HM40" s="464">
        <f t="shared" si="67"/>
        <v>480000</v>
      </c>
      <c r="HN40" s="192" t="e">
        <f t="shared" si="35"/>
        <v>#VALUE!</v>
      </c>
      <c r="HO40" s="192" t="e">
        <f>HN40*HK40*$HO$2/HL40*1000000</f>
        <v>#VALUE!</v>
      </c>
      <c r="HP40" s="192" t="e">
        <f>HN40*HK40*$HP$2/HM40*1000000</f>
        <v>#VALUE!</v>
      </c>
    </row>
    <row r="41" customFormat="1" spans="1:224">
      <c r="A41" s="381">
        <v>36</v>
      </c>
      <c r="B41" s="54">
        <f ca="1" t="shared" si="68"/>
        <v>43618</v>
      </c>
      <c r="C41" s="57">
        <f t="shared" si="69"/>
        <v>0.0416666666666667</v>
      </c>
      <c r="D41" s="68" t="str">
        <f ca="1" t="shared" si="36"/>
        <v>白班</v>
      </c>
      <c r="E41" s="68" t="str">
        <f ca="1" t="shared" si="37"/>
        <v>乙</v>
      </c>
      <c r="F41" s="68">
        <f ca="1">SUMPRODUCT((成本日报!$A$3:$A$95=计划!B41)*(成本日报!$B$3:$B$95=计划!$D41),成本日报!$C$3:$C$95)</f>
        <v>2</v>
      </c>
      <c r="G41" s="382">
        <f ca="1" t="shared" si="70"/>
        <v>43618.4583333332</v>
      </c>
      <c r="H41" s="382">
        <f ca="1" t="shared" si="38"/>
        <v>43618.4652777777</v>
      </c>
      <c r="I41" s="382">
        <f ca="1" t="shared" si="39"/>
        <v>43618.4708333332</v>
      </c>
      <c r="J41" s="382">
        <f ca="1" t="shared" si="40"/>
        <v>43618.4999999999</v>
      </c>
      <c r="K41" s="382">
        <f ca="1" t="shared" si="41"/>
        <v>43618.5624999999</v>
      </c>
      <c r="L41" s="382">
        <f ca="1" t="shared" si="42"/>
        <v>43618.5833333332</v>
      </c>
      <c r="M41" s="398" t="str">
        <f>IF(_tag_month_day!A37="","",_tag_month_day!A37)</f>
        <v/>
      </c>
      <c r="N41" s="398" t="str">
        <f>IF(_tag_month_day!B37="","",_tag_month_day!B37)</f>
        <v/>
      </c>
      <c r="O41" s="399" t="e">
        <f t="shared" si="43"/>
        <v>#VALUE!</v>
      </c>
      <c r="P41" s="398" t="str">
        <f>IF(_tag_month_day!C37="","",_tag_month_day!C37)</f>
        <v/>
      </c>
      <c r="Q41" s="398" t="str">
        <f>IF(_tag_month_day!D37="","",_tag_month_day!D37)</f>
        <v/>
      </c>
      <c r="R41" s="416">
        <f>IF(_tag_month_day!CB37="",R40,_tag_month_day!CB37/100)</f>
        <v>0.07</v>
      </c>
      <c r="S41" s="417" t="str">
        <f>IF(_tag_month_day!E37="","",_tag_month_day!E37)</f>
        <v/>
      </c>
      <c r="T41" s="417" t="str">
        <f>IF(_tag_month_day!F37="","",_tag_month_day!F37)</f>
        <v/>
      </c>
      <c r="U41" s="418" t="e">
        <f t="shared" si="0"/>
        <v>#VALUE!</v>
      </c>
      <c r="V41" s="53" t="e">
        <f t="shared" si="1"/>
        <v>#VALUE!</v>
      </c>
      <c r="W41" s="419" t="str">
        <f>IF(_jhy_month_day!A37="","",_jhy_month_day!A37)</f>
        <v/>
      </c>
      <c r="X41" s="420" t="str">
        <f>IF(_jhy_month_day!B37="","",_jhy_month_day!B37/100)</f>
        <v/>
      </c>
      <c r="Y41" s="420" t="str">
        <f>IF(_jhy_month_day!C37="","",_jhy_month_day!C37/100)</f>
        <v/>
      </c>
      <c r="Z41" s="439">
        <f t="shared" si="87"/>
        <v>9</v>
      </c>
      <c r="AA41" s="440" t="str">
        <f>IF(_tag_month_day!G37="","",_tag_month_day!G37/100)</f>
        <v/>
      </c>
      <c r="AB41" s="440" t="str">
        <f>IF(_tag_month_day!H37="","",_tag_month_day!H37/100)</f>
        <v/>
      </c>
      <c r="AC41" s="193">
        <f t="shared" si="44"/>
        <v>1.59963432013121</v>
      </c>
      <c r="AD41" s="441" t="str">
        <f t="shared" si="45"/>
        <v/>
      </c>
      <c r="AE41" s="442" t="str">
        <f t="shared" si="46"/>
        <v/>
      </c>
      <c r="AF41" s="443">
        <v>1</v>
      </c>
      <c r="AG41" s="68" t="str">
        <f>IF(_duihao_month_day!A37="","",_duihao_month_day!A37)</f>
        <v/>
      </c>
      <c r="AH41" s="463">
        <f>IF(_gyk_month_day!B37="",AH40,_gyk_month_day!B37)</f>
        <v>820</v>
      </c>
      <c r="AI41" s="464" t="e">
        <f t="shared" si="71"/>
        <v>#VALUE!</v>
      </c>
      <c r="AJ41" s="68" t="str">
        <f>IF(_tag_month_day!I37="","",_tag_month_day!I37)</f>
        <v/>
      </c>
      <c r="AK41" s="465" t="str">
        <f>IF(_tzyy_month_day!A37="","",_tzyy_month_day!A37)</f>
        <v/>
      </c>
      <c r="AL41" s="465" t="str">
        <f>IF(_tzyy_month_day!B37="","",_tzyy_month_day!B37)</f>
        <v/>
      </c>
      <c r="AM41" s="465" t="str">
        <f>IF(_tzyy_month_day!C37="","",_tzyy_month_day!C37)</f>
        <v/>
      </c>
      <c r="AN41" s="466" t="str">
        <f>IF(_tag_month_day!CG37="","",_tag_month_day!CG37)</f>
        <v/>
      </c>
      <c r="AO41" s="466" t="str">
        <f>IF(_tag_month_day!CH37="","",_tag_month_day!CH37)</f>
        <v/>
      </c>
      <c r="AP41" s="486" t="e">
        <f t="shared" si="47"/>
        <v>#VALUE!</v>
      </c>
      <c r="AQ41" s="487" t="str">
        <f>IF(_tag_month_day!J37="","",_tag_month_day!J37/100)</f>
        <v/>
      </c>
      <c r="AR41" s="488">
        <f t="shared" si="48"/>
        <v>1.3</v>
      </c>
      <c r="AS41" s="489" t="e">
        <f t="shared" si="2"/>
        <v>#VALUE!</v>
      </c>
      <c r="AT41" s="489">
        <f t="shared" si="49"/>
        <v>0</v>
      </c>
      <c r="AU41" s="490" t="str">
        <f>IF(_tag_month_day!K37="","",_tag_month_day!K37)</f>
        <v/>
      </c>
      <c r="AV41" s="491" t="str">
        <f>IF(_tag_month_day!L37="","",_tag_month_day!L37/100)</f>
        <v/>
      </c>
      <c r="AW41" s="420">
        <f t="shared" si="179"/>
        <v>0</v>
      </c>
      <c r="AX41" s="420">
        <f t="shared" si="50"/>
        <v>0</v>
      </c>
      <c r="AY41" s="420" t="str">
        <f>IF(_tag_month_day!M37="","",_tag_month_day!M37/100)</f>
        <v/>
      </c>
      <c r="AZ41" s="420" t="str">
        <f>IF(_tag_month_day!N37="","",_tag_month_day!N37/100)</f>
        <v/>
      </c>
      <c r="BA41" s="420" t="str">
        <f>IF(_tag_month_day!O37="","",_tag_month_day!O37/100)</f>
        <v/>
      </c>
      <c r="BB41" s="496" t="str">
        <f>IF(_tag_month_day!P37="","",_tag_month_day!P37/100)</f>
        <v/>
      </c>
      <c r="BC41" s="496">
        <f t="shared" si="51"/>
        <v>0</v>
      </c>
      <c r="BD41" s="496" t="str">
        <f>IF(_tag_month_day!Q37="","",_tag_month_day!Q37/100)</f>
        <v/>
      </c>
      <c r="BE41" s="510" t="str">
        <f>IF(_tag_month_day!R37="","",_tag_month_day!R37/100)</f>
        <v/>
      </c>
      <c r="BF41" s="413" t="str">
        <f>IF(_tag_month_day!CC37="","",_tag_month_day!CC37/100)</f>
        <v/>
      </c>
      <c r="BG41" s="511" t="e">
        <f t="shared" si="3"/>
        <v>#VALUE!</v>
      </c>
      <c r="BH41" s="198">
        <f t="shared" si="4"/>
        <v>0</v>
      </c>
      <c r="BI41" s="512" t="e">
        <f>IF(CX41=0,BI40,(DK41*查询!$R$5+DL41*查询!$Q$5+DM41*查询!$N$5+DN41*查询!$O$5+DO41*查询!$P$5)*AF41/CX41)</f>
        <v>#VALUE!</v>
      </c>
      <c r="BJ41" s="512" t="e">
        <f>IF(CX41=0,BJ40,(DP41*查询!$S$5+DQ41*查询!$T$5+DR41*查询!$U$5)*AF41/CX41)</f>
        <v>#VALUE!</v>
      </c>
      <c r="BK41" s="512">
        <f t="shared" si="52"/>
        <v>1</v>
      </c>
      <c r="BL41" s="513" t="str">
        <f>IF(_cfyc_month_day!A37="","",_cfyc_month_day!A37)</f>
        <v/>
      </c>
      <c r="BM41" s="513" t="str">
        <f>IF(_cfyc_month_day!B37="","",_cfyc_month_day!B37)</f>
        <v/>
      </c>
      <c r="BN41" s="513" t="str">
        <f>IF(_cfyc_month_day!C37="","",_cfyc_month_day!C37)</f>
        <v/>
      </c>
      <c r="BO41" s="522" t="str">
        <f>IF(_cfyc_month_day!D37="","",_cfyc_month_day!D37)</f>
        <v/>
      </c>
      <c r="BP41" s="522" t="str">
        <f>IF(_cfyc_month_day!E37="","",_cfyc_month_day!E37)</f>
        <v/>
      </c>
      <c r="BQ41" s="522" t="str">
        <f>IF(_cfyc_month_day!F37="","",_cfyc_month_day!F37)</f>
        <v/>
      </c>
      <c r="BR41" s="513" t="str">
        <f>IF(_tag_month_day!T37="","",_tag_month_day!T37)</f>
        <v/>
      </c>
      <c r="BS41" s="513" t="str">
        <f>IF(_tag_month_day!U37="","",_tag_month_day!U37)</f>
        <v/>
      </c>
      <c r="BT41" s="523" t="str">
        <f t="shared" si="53"/>
        <v/>
      </c>
      <c r="BU41" s="223" t="str">
        <f>IF(_tag_month_day!V37="","",_tag_month_day!V37)</f>
        <v/>
      </c>
      <c r="BV41" s="206" t="str">
        <f>IF(_tag_month_day!W37="","",_tag_month_day!W37)</f>
        <v/>
      </c>
      <c r="BW41" s="540" t="str">
        <f>IF(_tag_month_day!X37="","",_tag_month_day!X37)</f>
        <v/>
      </c>
      <c r="BX41" s="540" t="str">
        <f>IF(_tag_month_day!Y37="","",_tag_month_day!Y37)</f>
        <v/>
      </c>
      <c r="BY41" s="541">
        <f ca="1" t="shared" si="54"/>
        <v>43618.5833333332</v>
      </c>
      <c r="BZ41" s="542" t="s">
        <v>215</v>
      </c>
      <c r="CA41" s="543" t="str">
        <f>IF(_jhy2_month_day!A37="","",_jhy2_month_day!A37)</f>
        <v/>
      </c>
      <c r="CB41" s="464" t="str">
        <f>IF(_jhy2_month_day!B37="","",_jhy2_month_day!B37)</f>
        <v/>
      </c>
      <c r="CC41" s="464" t="str">
        <f>IF(_jhy2_month_day!C37="","",_jhy2_month_day!C37)</f>
        <v/>
      </c>
      <c r="CD41" s="464" t="str">
        <f>IF(_jhy2_month_day!D37="","",_jhy2_month_day!D37)</f>
        <v/>
      </c>
      <c r="CE41" s="464" t="str">
        <f>IF(_jhy2_month_day!E37="","",_jhy2_month_day!E37)</f>
        <v/>
      </c>
      <c r="CF41" s="464" t="str">
        <f>IF(_jhy2_month_day!F37="","",_jhy2_month_day!F37)</f>
        <v/>
      </c>
      <c r="CG41" s="464" t="str">
        <f>IF(_jhy2_month_day!G37="","",_jhy2_month_day!G37)</f>
        <v/>
      </c>
      <c r="CH41" s="464" t="str">
        <f>IF(_jhy2_month_day!H37="","",_jhy2_month_day!H37)</f>
        <v/>
      </c>
      <c r="CI41" s="464" t="str">
        <f>IF(_jhy2_month_day!I37="","",_jhy2_month_day!I37)</f>
        <v/>
      </c>
      <c r="CJ41" s="464" t="str">
        <f>IF(_jhy2_month_day!J37="","",_jhy2_month_day!J37)</f>
        <v/>
      </c>
      <c r="CK41" s="464" t="str">
        <f>IF(_jhy2_month_day!K37="","",_jhy2_month_day!K37)</f>
        <v/>
      </c>
      <c r="CL41" s="562" t="str">
        <f>IF(_jhy2_month_day!L37="","",_jhy2_month_day!L37)</f>
        <v/>
      </c>
      <c r="CM41" s="562" t="str">
        <f>IF(_jhy2_month_day!M37="","",_jhy2_month_day!M37)</f>
        <v/>
      </c>
      <c r="CN41" s="562" t="str">
        <f>IF(_jhy2_month_day!N37="","",_jhy2_month_day!N37)</f>
        <v/>
      </c>
      <c r="CO41" s="562" t="str">
        <f>IF(_jhy2_month_day!O37="","",_jhy2_month_day!O37)</f>
        <v/>
      </c>
      <c r="CP41" s="562" t="str">
        <f>IF(_jhy2_month_day!P37="","",_jhy2_month_day!P37)</f>
        <v/>
      </c>
      <c r="CQ41" s="562" t="str">
        <f>IF(_jhy2_month_day!Q37="","",_jhy2_month_day!Q37)</f>
        <v/>
      </c>
      <c r="CR41" s="563" t="str">
        <f>IF(_jhy2_month_day!R37="","",_jhy2_month_day!R37)</f>
        <v/>
      </c>
      <c r="CS41" s="576" t="str">
        <f>IF(_jhy2_month_day!S37="","",_jhy2_month_day!S37)</f>
        <v/>
      </c>
      <c r="CT41" s="562" t="str">
        <f>IF(_jhy2_month_day!T37="","",_jhy2_month_day!T37)</f>
        <v/>
      </c>
      <c r="CU41" s="577" t="e">
        <f t="shared" si="5"/>
        <v>#VALUE!</v>
      </c>
      <c r="CV41" s="198" t="e">
        <f t="shared" si="6"/>
        <v>#VALUE!</v>
      </c>
      <c r="CW41" s="192" t="e">
        <f t="shared" si="7"/>
        <v>#VALUE!</v>
      </c>
      <c r="CX41" s="192" t="e">
        <f t="shared" si="8"/>
        <v>#VALUE!</v>
      </c>
      <c r="CY41" s="202" t="e">
        <f t="shared" si="9"/>
        <v>#VALUE!</v>
      </c>
      <c r="CZ41" s="192" t="e">
        <f t="shared" ref="CZ41:DI41" si="245">$AJ41*EF41</f>
        <v>#VALUE!</v>
      </c>
      <c r="DA41" s="192" t="e">
        <f t="shared" si="245"/>
        <v>#VALUE!</v>
      </c>
      <c r="DB41" s="192" t="e">
        <f t="shared" si="245"/>
        <v>#VALUE!</v>
      </c>
      <c r="DC41" s="192" t="e">
        <f t="shared" si="245"/>
        <v>#VALUE!</v>
      </c>
      <c r="DD41" s="192" t="e">
        <f t="shared" si="245"/>
        <v>#VALUE!</v>
      </c>
      <c r="DE41" s="192" t="e">
        <f t="shared" si="245"/>
        <v>#VALUE!</v>
      </c>
      <c r="DF41" s="192" t="e">
        <f t="shared" si="245"/>
        <v>#VALUE!</v>
      </c>
      <c r="DG41" s="192" t="e">
        <f t="shared" si="245"/>
        <v>#VALUE!</v>
      </c>
      <c r="DH41" s="192" t="e">
        <f t="shared" si="245"/>
        <v>#VALUE!</v>
      </c>
      <c r="DI41" s="192" t="e">
        <f t="shared" si="245"/>
        <v>#VALUE!</v>
      </c>
      <c r="DJ41" s="192" t="e">
        <f t="shared" si="11"/>
        <v>#VALUE!</v>
      </c>
      <c r="DK41" s="192" t="e">
        <f t="shared" si="12"/>
        <v>#VALUE!</v>
      </c>
      <c r="DL41" s="192" t="e">
        <f t="shared" si="13"/>
        <v>#VALUE!</v>
      </c>
      <c r="DM41" s="192" t="e">
        <f t="shared" si="14"/>
        <v>#VALUE!</v>
      </c>
      <c r="DN41" s="192" t="e">
        <f t="shared" si="15"/>
        <v>#VALUE!</v>
      </c>
      <c r="DO41" s="192" t="e">
        <f t="shared" si="16"/>
        <v>#VALUE!</v>
      </c>
      <c r="DP41" s="192" t="e">
        <f t="shared" si="17"/>
        <v>#VALUE!</v>
      </c>
      <c r="DQ41" s="192" t="e">
        <f t="shared" si="18"/>
        <v>#VALUE!</v>
      </c>
      <c r="DR41" s="192" t="e">
        <f t="shared" si="19"/>
        <v>#VALUE!</v>
      </c>
      <c r="DS41" s="192" t="e">
        <f t="shared" si="20"/>
        <v>#VALUE!</v>
      </c>
      <c r="DT41" s="192" t="e">
        <f t="shared" si="21"/>
        <v>#VALUE!</v>
      </c>
      <c r="DU41" s="192" t="e">
        <f t="shared" si="22"/>
        <v>#VALUE!</v>
      </c>
      <c r="DV41" s="198" t="e">
        <f t="shared" si="23"/>
        <v>#VALUE!</v>
      </c>
      <c r="DW41" s="198" t="e">
        <f t="shared" si="24"/>
        <v>#DIV/0!</v>
      </c>
      <c r="DX41" s="198" t="e">
        <f t="shared" si="25"/>
        <v>#DIV/0!</v>
      </c>
      <c r="DY41" s="198" t="e">
        <f t="shared" si="26"/>
        <v>#VALUE!</v>
      </c>
      <c r="DZ41" s="198" t="e">
        <f t="shared" si="27"/>
        <v>#VALUE!</v>
      </c>
      <c r="EA41" s="198" t="e">
        <f t="shared" si="28"/>
        <v>#VALUE!</v>
      </c>
      <c r="EB41" s="198" t="e">
        <f t="shared" si="29"/>
        <v>#VALUE!</v>
      </c>
      <c r="EC41" s="198" t="e">
        <f t="shared" si="30"/>
        <v>#DIV/0!</v>
      </c>
      <c r="ED41" s="198" t="e">
        <f t="shared" si="31"/>
        <v>#VALUE!</v>
      </c>
      <c r="EE41" s="198" t="e">
        <f t="shared" si="32"/>
        <v>#VALUE!</v>
      </c>
      <c r="EF41" s="198" t="e">
        <f t="shared" ref="EF41:EO41" si="246">DV41/SUM($DV41:$EE41)</f>
        <v>#VALUE!</v>
      </c>
      <c r="EG41" s="198" t="e">
        <f t="shared" si="246"/>
        <v>#DIV/0!</v>
      </c>
      <c r="EH41" s="198" t="e">
        <f t="shared" si="246"/>
        <v>#DIV/0!</v>
      </c>
      <c r="EI41" s="198" t="e">
        <f t="shared" si="246"/>
        <v>#VALUE!</v>
      </c>
      <c r="EJ41" s="198" t="e">
        <f t="shared" si="246"/>
        <v>#VALUE!</v>
      </c>
      <c r="EK41" s="198" t="e">
        <f t="shared" si="246"/>
        <v>#VALUE!</v>
      </c>
      <c r="EL41" s="198" t="e">
        <f t="shared" si="246"/>
        <v>#VALUE!</v>
      </c>
      <c r="EM41" s="198" t="e">
        <f t="shared" si="246"/>
        <v>#DIV/0!</v>
      </c>
      <c r="EN41" s="198" t="e">
        <f t="shared" si="246"/>
        <v>#VALUE!</v>
      </c>
      <c r="EO41" s="198" t="e">
        <f t="shared" si="246"/>
        <v>#VALUE!</v>
      </c>
      <c r="EP41" s="511">
        <f t="shared" ref="EP41:EW41" si="247">EP40</f>
        <v>0.08</v>
      </c>
      <c r="EQ41" s="511">
        <f t="shared" si="247"/>
        <v>0.015</v>
      </c>
      <c r="ER41" s="511">
        <f t="shared" si="247"/>
        <v>0.015</v>
      </c>
      <c r="ES41" s="511">
        <f t="shared" si="247"/>
        <v>0.015</v>
      </c>
      <c r="ET41" s="511">
        <f t="shared" si="247"/>
        <v>0.015</v>
      </c>
      <c r="EU41" s="511">
        <f t="shared" si="247"/>
        <v>0.09</v>
      </c>
      <c r="EV41" s="511">
        <f t="shared" si="247"/>
        <v>0.09</v>
      </c>
      <c r="EW41" s="511">
        <f t="shared" si="247"/>
        <v>0.09</v>
      </c>
      <c r="EX41" s="420" t="str">
        <f>IF(_tag_month_day!AS37="","",_tag_month_day!AS37/100)</f>
        <v/>
      </c>
      <c r="EY41" s="420" t="str">
        <f>IF(_tag_month_day!AT37="","",_tag_month_day!AT37/100)</f>
        <v/>
      </c>
      <c r="EZ41" s="420" t="str">
        <f>IF(_tag_month_day!AU37="","",_tag_month_day!AU37/100)</f>
        <v/>
      </c>
      <c r="FA41" s="420" t="str">
        <f>IF(_tag_month_day!AV37="","",_tag_month_day!AV37/100)</f>
        <v/>
      </c>
      <c r="FB41" s="420" t="str">
        <f>IF(_tag_month_day!AW37="","",_tag_month_day!AW37/100)</f>
        <v/>
      </c>
      <c r="FC41" s="420" t="str">
        <f>IF(_tag_month_day!AX37="","",_tag_month_day!AX37/100)</f>
        <v/>
      </c>
      <c r="FD41" s="510">
        <f t="shared" si="58"/>
        <v>0.33</v>
      </c>
      <c r="FE41" s="510">
        <f t="shared" si="59"/>
        <v>0.19</v>
      </c>
      <c r="FF41" s="510">
        <f t="shared" si="60"/>
        <v>0.003</v>
      </c>
      <c r="FG41" s="510">
        <f t="shared" si="61"/>
        <v>0</v>
      </c>
      <c r="FH41" s="603">
        <f t="shared" si="62"/>
        <v>0.0001</v>
      </c>
      <c r="FI41" s="510">
        <f t="shared" ref="FI41:FR41" si="248">FI40</f>
        <v>0.41</v>
      </c>
      <c r="FJ41" s="510">
        <f t="shared" si="248"/>
        <v>0.11</v>
      </c>
      <c r="FK41" s="510">
        <f t="shared" si="248"/>
        <v>0.015</v>
      </c>
      <c r="FL41" s="510">
        <f t="shared" si="248"/>
        <v>0</v>
      </c>
      <c r="FM41" s="603">
        <f t="shared" si="248"/>
        <v>0.0001</v>
      </c>
      <c r="FN41" s="510" t="str">
        <f>IF(_tag_month_day!AY37="","",_tag_month_day!AY37/100)</f>
        <v/>
      </c>
      <c r="FO41" s="510" t="str">
        <f>IF(_tag_month_day!AZ37="","",_tag_month_day!AZ37/100)</f>
        <v/>
      </c>
      <c r="FP41" s="510" t="str">
        <f>IF(_tag_month_day!BA37="","",_tag_month_day!BA37/100)</f>
        <v/>
      </c>
      <c r="FQ41" s="510" t="str">
        <f>IF(_tag_month_day!BB37="","",_tag_month_day!BB37/100)</f>
        <v/>
      </c>
      <c r="FR41" s="603" t="str">
        <f>IF(_tag_month_day!BC37="","",_tag_month_day!BC37/100)</f>
        <v/>
      </c>
      <c r="FS41" s="510" t="str">
        <f>IF(_tag_month_day!BD37="","",_tag_month_day!BD37/100)</f>
        <v/>
      </c>
      <c r="FT41" s="510" t="str">
        <f>IF(_tag_month_day!BE37="","",_tag_month_day!BE37/100)</f>
        <v/>
      </c>
      <c r="FU41" s="510" t="str">
        <f>IF(_tag_month_day!BF37="","",_tag_month_day!BF37/100)</f>
        <v/>
      </c>
      <c r="FV41" s="510" t="str">
        <f>IF(_tag_month_day!BG37="","",_tag_month_day!BG37/100)</f>
        <v/>
      </c>
      <c r="FW41" s="603" t="str">
        <f>IF(_tag_month_day!BH37="","",_tag_month_day!BH37/100)</f>
        <v/>
      </c>
      <c r="FX41" s="510" t="str">
        <f>IF(_tag_month_day!BI37="","",_tag_month_day!BI37/100)</f>
        <v/>
      </c>
      <c r="FY41" s="510" t="str">
        <f>IF(_tag_month_day!BJ37="","",_tag_month_day!BJ37/100)</f>
        <v/>
      </c>
      <c r="FZ41" s="605" t="str">
        <f>IF(_tag_month_day!BK37="","",_tag_month_day!BK37/100)</f>
        <v/>
      </c>
      <c r="GA41" s="510" t="str">
        <f>IF(_tag_month_day!BL37="","",_tag_month_day!BL37/100)</f>
        <v/>
      </c>
      <c r="GB41" s="603" t="str">
        <f>IF(_tag_month_day!BM37="","",_tag_month_day!BM37/100)</f>
        <v/>
      </c>
      <c r="GC41" s="420" t="str">
        <f>IF(_tag_month_day!BN37="","",_tag_month_day!BN37/100)</f>
        <v/>
      </c>
      <c r="GD41" s="420" t="str">
        <f>IF(_tag_month_day!BO37="","",_tag_month_day!BO37/100)</f>
        <v/>
      </c>
      <c r="GE41" s="420" t="str">
        <f>IF(_tag_month_day!BP37="","",_tag_month_day!BP37/100)</f>
        <v/>
      </c>
      <c r="GF41" s="420" t="str">
        <f>IF(_tag_month_day!BQ37="","",_tag_month_day!BQ37/100)</f>
        <v/>
      </c>
      <c r="GG41" s="420" t="str">
        <f>IF(_tag_month_day!BR37="","",_tag_month_day!BR37/100)</f>
        <v/>
      </c>
      <c r="GH41" s="420" t="str">
        <f>IF(_tag_month_day!BS37="","",_tag_month_day!BS37/100)</f>
        <v/>
      </c>
      <c r="GI41" s="603" t="str">
        <f>IF(_tag_month_day!BT37="","",_tag_month_day!BT37/100)</f>
        <v/>
      </c>
      <c r="GJ41" s="612" t="str">
        <f>IF(_tag_month_day!BU37="","",_tag_month_day!BU37/100)</f>
        <v/>
      </c>
      <c r="GK41" s="620" t="str">
        <f>IF(_tag_month_day!BV37="",IF(_rlcf_month_day!A$2="","",_rlcf_month_day!A$2/100),_tag_month_day!BV37/100)</f>
        <v/>
      </c>
      <c r="GL41" s="620" t="str">
        <f>IF(_tag_month_day!BW37="",IF(_rlcf_month_day!B$2="","",_rlcf_month_day!B$2/100),_tag_month_day!BW37/100)</f>
        <v/>
      </c>
      <c r="GM41" s="621" t="str">
        <f>IF(_tag_month_day!BX37="",IF(_rlcf_month_day!C$2="","",_rlcf_month_day!C$2/100),_tag_month_day!BX37/100)</f>
        <v/>
      </c>
      <c r="GN41" s="620" t="str">
        <f>IF(_tag_month_day!BV37="",IF(_rlcf_month_day!A$2="","",_rlcf_month_day!A$2/100),_tag_month_day!BV37/100)</f>
        <v/>
      </c>
      <c r="GO41" s="620" t="str">
        <f>IF(_tag_month_day!BW37="",IF(_rlcf_month_day!B$2="","",_rlcf_month_day!B$2/100),_tag_month_day!BW37/100)</f>
        <v/>
      </c>
      <c r="GP41" s="620" t="str">
        <f>IF(_tag_month_day!CD37="",IF(_rlcf_month_day!E$2="","",_rlcf_month_day!E$2/100),_tag_month_day!CD37/100)</f>
        <v/>
      </c>
      <c r="GQ41" s="620" t="str">
        <f>IF(_tag_month_day!CE37="",IF(_rlcf_month_day!F$2="","",_rlcf_month_day!F$2/100),_tag_month_day!CE37/100)</f>
        <v/>
      </c>
      <c r="GR41" s="621" t="str">
        <f>IF(_tag_month_day!CF37="",IF(_rlcf_month_day!G$2="","",_rlcf_month_day!G$2/100),_tag_month_day!CF37/100)</f>
        <v/>
      </c>
      <c r="GS41" s="626">
        <f t="shared" ref="GS41:HH41" si="249">GS40</f>
        <v>0.953</v>
      </c>
      <c r="GT41" s="626">
        <f t="shared" si="249"/>
        <v>0.55</v>
      </c>
      <c r="GU41" s="626">
        <f t="shared" si="249"/>
        <v>0.55</v>
      </c>
      <c r="GV41" s="626">
        <f t="shared" si="249"/>
        <v>0.55</v>
      </c>
      <c r="GW41" s="626">
        <f t="shared" si="249"/>
        <v>0.5</v>
      </c>
      <c r="GX41" s="626">
        <f t="shared" si="249"/>
        <v>0.935</v>
      </c>
      <c r="GY41" s="626">
        <f t="shared" si="249"/>
        <v>0.15</v>
      </c>
      <c r="GZ41" s="626">
        <f t="shared" si="249"/>
        <v>1</v>
      </c>
      <c r="HA41" s="632">
        <f t="shared" si="249"/>
        <v>0.047</v>
      </c>
      <c r="HB41" s="632">
        <f t="shared" si="249"/>
        <v>0.45</v>
      </c>
      <c r="HC41" s="632">
        <f t="shared" si="249"/>
        <v>0.45</v>
      </c>
      <c r="HD41" s="632">
        <f t="shared" si="249"/>
        <v>0.45</v>
      </c>
      <c r="HE41" s="632">
        <f t="shared" si="249"/>
        <v>0.5</v>
      </c>
      <c r="HF41" s="632">
        <f t="shared" si="249"/>
        <v>0.065</v>
      </c>
      <c r="HG41" s="632">
        <f t="shared" si="249"/>
        <v>0.85</v>
      </c>
      <c r="HH41" s="632">
        <f t="shared" si="249"/>
        <v>0</v>
      </c>
      <c r="HI41" s="68" t="e">
        <f t="shared" si="34"/>
        <v>#VALUE!</v>
      </c>
      <c r="HJ41" s="68" t="e">
        <f t="shared" si="64"/>
        <v>#VALUE!</v>
      </c>
      <c r="HK41" s="202">
        <f t="shared" si="65"/>
        <v>0.85</v>
      </c>
      <c r="HL41" s="464">
        <f t="shared" si="66"/>
        <v>550000</v>
      </c>
      <c r="HM41" s="464">
        <f t="shared" si="67"/>
        <v>480000</v>
      </c>
      <c r="HN41" s="192" t="e">
        <f t="shared" si="35"/>
        <v>#VALUE!</v>
      </c>
      <c r="HO41" s="192" t="e">
        <f>HN41*HK41*$HO$2/HL41*1000000</f>
        <v>#VALUE!</v>
      </c>
      <c r="HP41" s="192" t="e">
        <f>HN41*HK41*$HP$2/HM41*1000000</f>
        <v>#VALUE!</v>
      </c>
    </row>
    <row r="42" customFormat="1" spans="1:224">
      <c r="A42" s="381">
        <v>37</v>
      </c>
      <c r="B42" s="54">
        <f ca="1" t="shared" si="68"/>
        <v>43618</v>
      </c>
      <c r="C42" s="57">
        <f t="shared" si="69"/>
        <v>0.0416666666666667</v>
      </c>
      <c r="D42" s="68" t="str">
        <f ca="1" t="shared" si="36"/>
        <v>白班</v>
      </c>
      <c r="E42" s="68" t="str">
        <f ca="1" t="shared" si="37"/>
        <v>乙</v>
      </c>
      <c r="F42" s="68">
        <f ca="1">SUMPRODUCT((成本日报!$A$3:$A$95=计划!B42)*(成本日报!$B$3:$B$95=计划!$D42),成本日报!$C$3:$C$95)</f>
        <v>2</v>
      </c>
      <c r="G42" s="382">
        <f ca="1" t="shared" si="70"/>
        <v>43618.4999999999</v>
      </c>
      <c r="H42" s="382">
        <f ca="1" t="shared" si="38"/>
        <v>43618.5069444444</v>
      </c>
      <c r="I42" s="382">
        <f ca="1" t="shared" si="39"/>
        <v>43618.5124999999</v>
      </c>
      <c r="J42" s="382">
        <f ca="1" t="shared" si="40"/>
        <v>43618.5416666666</v>
      </c>
      <c r="K42" s="382">
        <f ca="1" t="shared" si="41"/>
        <v>43618.6041666666</v>
      </c>
      <c r="L42" s="382">
        <f ca="1" t="shared" si="42"/>
        <v>43618.6249999999</v>
      </c>
      <c r="M42" s="398" t="str">
        <f>IF(_tag_month_day!A38="","",_tag_month_day!A38)</f>
        <v/>
      </c>
      <c r="N42" s="398" t="str">
        <f>IF(_tag_month_day!B38="","",_tag_month_day!B38)</f>
        <v/>
      </c>
      <c r="O42" s="399" t="e">
        <f t="shared" si="43"/>
        <v>#VALUE!</v>
      </c>
      <c r="P42" s="398" t="str">
        <f>IF(_tag_month_day!C38="","",_tag_month_day!C38)</f>
        <v/>
      </c>
      <c r="Q42" s="398" t="str">
        <f>IF(_tag_month_day!D38="","",_tag_month_day!D38)</f>
        <v/>
      </c>
      <c r="R42" s="416">
        <f>IF(_tag_month_day!CB38="",R41,_tag_month_day!CB38/100)</f>
        <v>0.07</v>
      </c>
      <c r="S42" s="417" t="str">
        <f>IF(_tag_month_day!E38="","",_tag_month_day!E38)</f>
        <v/>
      </c>
      <c r="T42" s="417" t="str">
        <f>IF(_tag_month_day!F38="","",_tag_month_day!F38)</f>
        <v/>
      </c>
      <c r="U42" s="418" t="e">
        <f t="shared" si="0"/>
        <v>#VALUE!</v>
      </c>
      <c r="V42" s="53" t="e">
        <f t="shared" si="1"/>
        <v>#VALUE!</v>
      </c>
      <c r="W42" s="419" t="str">
        <f>IF(_jhy_month_day!A38="","",_jhy_month_day!A38)</f>
        <v/>
      </c>
      <c r="X42" s="420" t="str">
        <f>IF(_jhy_month_day!B38="","",_jhy_month_day!B38/100)</f>
        <v/>
      </c>
      <c r="Y42" s="420" t="str">
        <f>IF(_jhy_month_day!C38="","",_jhy_month_day!C38/100)</f>
        <v/>
      </c>
      <c r="Z42" s="439">
        <f t="shared" si="87"/>
        <v>10</v>
      </c>
      <c r="AA42" s="440" t="str">
        <f>IF(_tag_month_day!G38="","",_tag_month_day!G38/100)</f>
        <v/>
      </c>
      <c r="AB42" s="440" t="str">
        <f>IF(_tag_month_day!H38="","",_tag_month_day!H38/100)</f>
        <v/>
      </c>
      <c r="AC42" s="193">
        <f t="shared" si="44"/>
        <v>1.59963432013121</v>
      </c>
      <c r="AD42" s="441" t="str">
        <f t="shared" si="45"/>
        <v/>
      </c>
      <c r="AE42" s="442" t="str">
        <f t="shared" si="46"/>
        <v/>
      </c>
      <c r="AF42" s="443">
        <v>1</v>
      </c>
      <c r="AG42" s="68" t="str">
        <f>IF(_duihao_month_day!A38="","",_duihao_month_day!A38)</f>
        <v/>
      </c>
      <c r="AH42" s="463">
        <f>IF(_gyk_month_day!B38="",AH41,_gyk_month_day!B38)</f>
        <v>820</v>
      </c>
      <c r="AI42" s="464" t="e">
        <f t="shared" si="71"/>
        <v>#VALUE!</v>
      </c>
      <c r="AJ42" s="68" t="str">
        <f>IF(_tag_month_day!I38="","",_tag_month_day!I38)</f>
        <v/>
      </c>
      <c r="AK42" s="465" t="str">
        <f>IF(_tzyy_month_day!A38="","",_tzyy_month_day!A38)</f>
        <v/>
      </c>
      <c r="AL42" s="465" t="str">
        <f>IF(_tzyy_month_day!B38="","",_tzyy_month_day!B38)</f>
        <v/>
      </c>
      <c r="AM42" s="465" t="str">
        <f>IF(_tzyy_month_day!C38="","",_tzyy_month_day!C38)</f>
        <v/>
      </c>
      <c r="AN42" s="466" t="str">
        <f>IF(_tag_month_day!CG38="","",_tag_month_day!CG38)</f>
        <v/>
      </c>
      <c r="AO42" s="466" t="str">
        <f>IF(_tag_month_day!CH38="","",_tag_month_day!CH38)</f>
        <v/>
      </c>
      <c r="AP42" s="486" t="e">
        <f t="shared" si="47"/>
        <v>#VALUE!</v>
      </c>
      <c r="AQ42" s="487" t="str">
        <f>IF(_tag_month_day!J38="","",_tag_month_day!J38/100)</f>
        <v/>
      </c>
      <c r="AR42" s="488">
        <f t="shared" si="48"/>
        <v>1.3</v>
      </c>
      <c r="AS42" s="489" t="e">
        <f t="shared" si="2"/>
        <v>#VALUE!</v>
      </c>
      <c r="AT42" s="489">
        <f t="shared" si="49"/>
        <v>0</v>
      </c>
      <c r="AU42" s="490" t="str">
        <f>IF(_tag_month_day!K38="","",_tag_month_day!K38)</f>
        <v/>
      </c>
      <c r="AV42" s="491" t="str">
        <f>IF(_tag_month_day!L38="","",_tag_month_day!L38/100)</f>
        <v/>
      </c>
      <c r="AW42" s="420">
        <f t="shared" si="179"/>
        <v>0</v>
      </c>
      <c r="AX42" s="420">
        <f t="shared" si="50"/>
        <v>0</v>
      </c>
      <c r="AY42" s="420" t="str">
        <f>IF(_tag_month_day!M38="","",_tag_month_day!M38/100)</f>
        <v/>
      </c>
      <c r="AZ42" s="420" t="str">
        <f>IF(_tag_month_day!N38="","",_tag_month_day!N38/100)</f>
        <v/>
      </c>
      <c r="BA42" s="420" t="str">
        <f>IF(_tag_month_day!O38="","",_tag_month_day!O38/100)</f>
        <v/>
      </c>
      <c r="BB42" s="496" t="str">
        <f>IF(_tag_month_day!P38="","",_tag_month_day!P38/100)</f>
        <v/>
      </c>
      <c r="BC42" s="496">
        <f t="shared" si="51"/>
        <v>0</v>
      </c>
      <c r="BD42" s="496" t="str">
        <f>IF(_tag_month_day!Q38="","",_tag_month_day!Q38/100)</f>
        <v/>
      </c>
      <c r="BE42" s="510" t="str">
        <f>IF(_tag_month_day!R38="","",_tag_month_day!R38/100)</f>
        <v/>
      </c>
      <c r="BF42" s="413" t="str">
        <f>IF(_tag_month_day!CC38="","",_tag_month_day!CC38/100)</f>
        <v/>
      </c>
      <c r="BG42" s="511" t="e">
        <f t="shared" si="3"/>
        <v>#VALUE!</v>
      </c>
      <c r="BH42" s="198">
        <f t="shared" si="4"/>
        <v>0</v>
      </c>
      <c r="BI42" s="512" t="e">
        <f>IF(CX42=0,BI41,(DK42*查询!$R$5+DL42*查询!$Q$5+DM42*查询!$N$5+DN42*查询!$O$5+DO42*查询!$P$5)*AF42/CX42)</f>
        <v>#VALUE!</v>
      </c>
      <c r="BJ42" s="512" t="e">
        <f>IF(CX42=0,BJ41,(DP42*查询!$S$5+DQ42*查询!$T$5+DR42*查询!$U$5)*AF42/CX42)</f>
        <v>#VALUE!</v>
      </c>
      <c r="BK42" s="512">
        <f t="shared" si="52"/>
        <v>1</v>
      </c>
      <c r="BL42" s="513" t="str">
        <f>IF(_cfyc_month_day!A38="","",_cfyc_month_day!A38)</f>
        <v/>
      </c>
      <c r="BM42" s="513" t="str">
        <f>IF(_cfyc_month_day!B38="","",_cfyc_month_day!B38)</f>
        <v/>
      </c>
      <c r="BN42" s="513" t="str">
        <f>IF(_cfyc_month_day!C38="","",_cfyc_month_day!C38)</f>
        <v/>
      </c>
      <c r="BO42" s="522" t="str">
        <f>IF(_cfyc_month_day!D38="","",_cfyc_month_day!D38)</f>
        <v/>
      </c>
      <c r="BP42" s="522" t="str">
        <f>IF(_cfyc_month_day!E38="","",_cfyc_month_day!E38)</f>
        <v/>
      </c>
      <c r="BQ42" s="522" t="str">
        <f>IF(_cfyc_month_day!F38="","",_cfyc_month_day!F38)</f>
        <v/>
      </c>
      <c r="BR42" s="513" t="str">
        <f>IF(_tag_month_day!T38="","",_tag_month_day!T38)</f>
        <v/>
      </c>
      <c r="BS42" s="513" t="str">
        <f>IF(_tag_month_day!U38="","",_tag_month_day!U38)</f>
        <v/>
      </c>
      <c r="BT42" s="523" t="str">
        <f t="shared" si="53"/>
        <v/>
      </c>
      <c r="BU42" s="223" t="str">
        <f>IF(_tag_month_day!V38="","",_tag_month_day!V38)</f>
        <v/>
      </c>
      <c r="BV42" s="206" t="str">
        <f>IF(_tag_month_day!W38="","",_tag_month_day!W38)</f>
        <v/>
      </c>
      <c r="BW42" s="540" t="str">
        <f>IF(_tag_month_day!X38="","",_tag_month_day!X38)</f>
        <v/>
      </c>
      <c r="BX42" s="540" t="str">
        <f>IF(_tag_month_day!Y38="","",_tag_month_day!Y38)</f>
        <v/>
      </c>
      <c r="BY42" s="541">
        <f ca="1" t="shared" si="54"/>
        <v>43618.6249999999</v>
      </c>
      <c r="BZ42" s="542"/>
      <c r="CA42" s="543" t="str">
        <f>IF(_jhy2_month_day!A38="","",_jhy2_month_day!A38)</f>
        <v/>
      </c>
      <c r="CB42" s="464" t="str">
        <f>IF(_jhy2_month_day!B38="","",_jhy2_month_day!B38)</f>
        <v/>
      </c>
      <c r="CC42" s="464" t="str">
        <f>IF(_jhy2_month_day!C38="","",_jhy2_month_day!C38)</f>
        <v/>
      </c>
      <c r="CD42" s="464" t="str">
        <f>IF(_jhy2_month_day!D38="","",_jhy2_month_day!D38)</f>
        <v/>
      </c>
      <c r="CE42" s="464" t="str">
        <f>IF(_jhy2_month_day!E38="","",_jhy2_month_day!E38)</f>
        <v/>
      </c>
      <c r="CF42" s="464" t="str">
        <f>IF(_jhy2_month_day!F38="","",_jhy2_month_day!F38)</f>
        <v/>
      </c>
      <c r="CG42" s="464" t="str">
        <f>IF(_jhy2_month_day!G38="","",_jhy2_month_day!G38)</f>
        <v/>
      </c>
      <c r="CH42" s="464" t="str">
        <f>IF(_jhy2_month_day!H38="","",_jhy2_month_day!H38)</f>
        <v/>
      </c>
      <c r="CI42" s="464" t="str">
        <f>IF(_jhy2_month_day!I38="","",_jhy2_month_day!I38)</f>
        <v/>
      </c>
      <c r="CJ42" s="464" t="str">
        <f>IF(_jhy2_month_day!J38="","",_jhy2_month_day!J38)</f>
        <v/>
      </c>
      <c r="CK42" s="464" t="str">
        <f>IF(_jhy2_month_day!K38="","",_jhy2_month_day!K38)</f>
        <v/>
      </c>
      <c r="CL42" s="562" t="str">
        <f>IF(_jhy2_month_day!L38="","",_jhy2_month_day!L38)</f>
        <v/>
      </c>
      <c r="CM42" s="562" t="str">
        <f>IF(_jhy2_month_day!M38="","",_jhy2_month_day!M38)</f>
        <v/>
      </c>
      <c r="CN42" s="562" t="str">
        <f>IF(_jhy2_month_day!N38="","",_jhy2_month_day!N38)</f>
        <v/>
      </c>
      <c r="CO42" s="562" t="str">
        <f>IF(_jhy2_month_day!O38="","",_jhy2_month_day!O38)</f>
        <v/>
      </c>
      <c r="CP42" s="562" t="str">
        <f>IF(_jhy2_month_day!P38="","",_jhy2_month_day!P38)</f>
        <v/>
      </c>
      <c r="CQ42" s="562" t="str">
        <f>IF(_jhy2_month_day!Q38="","",_jhy2_month_day!Q38)</f>
        <v/>
      </c>
      <c r="CR42" s="563" t="str">
        <f>IF(_jhy2_month_day!R38="","",_jhy2_month_day!R38)</f>
        <v/>
      </c>
      <c r="CS42" s="576" t="str">
        <f>IF(_jhy2_month_day!S38="","",_jhy2_month_day!S38)</f>
        <v/>
      </c>
      <c r="CT42" s="562" t="str">
        <f>IF(_jhy2_month_day!T38="","",_jhy2_month_day!T38)</f>
        <v/>
      </c>
      <c r="CU42" s="577" t="e">
        <f t="shared" si="5"/>
        <v>#VALUE!</v>
      </c>
      <c r="CV42" s="198" t="e">
        <f t="shared" si="6"/>
        <v>#VALUE!</v>
      </c>
      <c r="CW42" s="192" t="e">
        <f t="shared" si="7"/>
        <v>#VALUE!</v>
      </c>
      <c r="CX42" s="192" t="e">
        <f t="shared" si="8"/>
        <v>#VALUE!</v>
      </c>
      <c r="CY42" s="202" t="e">
        <f t="shared" si="9"/>
        <v>#VALUE!</v>
      </c>
      <c r="CZ42" s="192" t="e">
        <f t="shared" ref="CZ42:DI42" si="250">$AJ42*EF42</f>
        <v>#VALUE!</v>
      </c>
      <c r="DA42" s="192" t="e">
        <f t="shared" si="250"/>
        <v>#VALUE!</v>
      </c>
      <c r="DB42" s="192" t="e">
        <f t="shared" si="250"/>
        <v>#VALUE!</v>
      </c>
      <c r="DC42" s="192" t="e">
        <f t="shared" si="250"/>
        <v>#VALUE!</v>
      </c>
      <c r="DD42" s="192" t="e">
        <f t="shared" si="250"/>
        <v>#VALUE!</v>
      </c>
      <c r="DE42" s="192" t="e">
        <f t="shared" si="250"/>
        <v>#VALUE!</v>
      </c>
      <c r="DF42" s="192" t="e">
        <f t="shared" si="250"/>
        <v>#VALUE!</v>
      </c>
      <c r="DG42" s="192" t="e">
        <f t="shared" si="250"/>
        <v>#VALUE!</v>
      </c>
      <c r="DH42" s="192" t="e">
        <f t="shared" si="250"/>
        <v>#VALUE!</v>
      </c>
      <c r="DI42" s="192" t="e">
        <f t="shared" si="250"/>
        <v>#VALUE!</v>
      </c>
      <c r="DJ42" s="192" t="e">
        <f t="shared" si="11"/>
        <v>#VALUE!</v>
      </c>
      <c r="DK42" s="192" t="e">
        <f t="shared" si="12"/>
        <v>#VALUE!</v>
      </c>
      <c r="DL42" s="192" t="e">
        <f t="shared" si="13"/>
        <v>#VALUE!</v>
      </c>
      <c r="DM42" s="192" t="e">
        <f t="shared" si="14"/>
        <v>#VALUE!</v>
      </c>
      <c r="DN42" s="192" t="e">
        <f t="shared" si="15"/>
        <v>#VALUE!</v>
      </c>
      <c r="DO42" s="192" t="e">
        <f t="shared" si="16"/>
        <v>#VALUE!</v>
      </c>
      <c r="DP42" s="192" t="e">
        <f t="shared" si="17"/>
        <v>#VALUE!</v>
      </c>
      <c r="DQ42" s="192" t="e">
        <f t="shared" si="18"/>
        <v>#VALUE!</v>
      </c>
      <c r="DR42" s="192" t="e">
        <f t="shared" si="19"/>
        <v>#VALUE!</v>
      </c>
      <c r="DS42" s="192" t="e">
        <f t="shared" si="20"/>
        <v>#VALUE!</v>
      </c>
      <c r="DT42" s="192" t="e">
        <f t="shared" si="21"/>
        <v>#VALUE!</v>
      </c>
      <c r="DU42" s="192" t="e">
        <f t="shared" si="22"/>
        <v>#VALUE!</v>
      </c>
      <c r="DV42" s="198" t="e">
        <f t="shared" si="23"/>
        <v>#VALUE!</v>
      </c>
      <c r="DW42" s="198" t="e">
        <f t="shared" si="24"/>
        <v>#DIV/0!</v>
      </c>
      <c r="DX42" s="198" t="e">
        <f t="shared" si="25"/>
        <v>#DIV/0!</v>
      </c>
      <c r="DY42" s="198" t="e">
        <f t="shared" si="26"/>
        <v>#VALUE!</v>
      </c>
      <c r="DZ42" s="198" t="e">
        <f t="shared" si="27"/>
        <v>#VALUE!</v>
      </c>
      <c r="EA42" s="198" t="e">
        <f t="shared" si="28"/>
        <v>#VALUE!</v>
      </c>
      <c r="EB42" s="198" t="e">
        <f t="shared" si="29"/>
        <v>#VALUE!</v>
      </c>
      <c r="EC42" s="198" t="e">
        <f t="shared" si="30"/>
        <v>#DIV/0!</v>
      </c>
      <c r="ED42" s="198" t="e">
        <f t="shared" si="31"/>
        <v>#VALUE!</v>
      </c>
      <c r="EE42" s="198" t="e">
        <f t="shared" si="32"/>
        <v>#VALUE!</v>
      </c>
      <c r="EF42" s="198" t="e">
        <f t="shared" ref="EF42:EO42" si="251">DV42/SUM($DV42:$EE42)</f>
        <v>#VALUE!</v>
      </c>
      <c r="EG42" s="198" t="e">
        <f t="shared" si="251"/>
        <v>#DIV/0!</v>
      </c>
      <c r="EH42" s="198" t="e">
        <f t="shared" si="251"/>
        <v>#DIV/0!</v>
      </c>
      <c r="EI42" s="198" t="e">
        <f t="shared" si="251"/>
        <v>#VALUE!</v>
      </c>
      <c r="EJ42" s="198" t="e">
        <f t="shared" si="251"/>
        <v>#VALUE!</v>
      </c>
      <c r="EK42" s="198" t="e">
        <f t="shared" si="251"/>
        <v>#VALUE!</v>
      </c>
      <c r="EL42" s="198" t="e">
        <f t="shared" si="251"/>
        <v>#VALUE!</v>
      </c>
      <c r="EM42" s="198" t="e">
        <f t="shared" si="251"/>
        <v>#DIV/0!</v>
      </c>
      <c r="EN42" s="198" t="e">
        <f t="shared" si="251"/>
        <v>#VALUE!</v>
      </c>
      <c r="EO42" s="198" t="e">
        <f t="shared" si="251"/>
        <v>#VALUE!</v>
      </c>
      <c r="EP42" s="511">
        <f t="shared" ref="EP42:EW42" si="252">EP41</f>
        <v>0.08</v>
      </c>
      <c r="EQ42" s="511">
        <f t="shared" si="252"/>
        <v>0.015</v>
      </c>
      <c r="ER42" s="511">
        <f t="shared" si="252"/>
        <v>0.015</v>
      </c>
      <c r="ES42" s="511">
        <f t="shared" si="252"/>
        <v>0.015</v>
      </c>
      <c r="ET42" s="511">
        <f t="shared" si="252"/>
        <v>0.015</v>
      </c>
      <c r="EU42" s="511">
        <f t="shared" si="252"/>
        <v>0.09</v>
      </c>
      <c r="EV42" s="511">
        <f t="shared" si="252"/>
        <v>0.09</v>
      </c>
      <c r="EW42" s="511">
        <f t="shared" si="252"/>
        <v>0.09</v>
      </c>
      <c r="EX42" s="420" t="str">
        <f>IF(_tag_month_day!AS38="","",_tag_month_day!AS38/100)</f>
        <v/>
      </c>
      <c r="EY42" s="420" t="str">
        <f>IF(_tag_month_day!AT38="","",_tag_month_day!AT38/100)</f>
        <v/>
      </c>
      <c r="EZ42" s="420" t="str">
        <f>IF(_tag_month_day!AU38="","",_tag_month_day!AU38/100)</f>
        <v/>
      </c>
      <c r="FA42" s="420" t="str">
        <f>IF(_tag_month_day!AV38="","",_tag_month_day!AV38/100)</f>
        <v/>
      </c>
      <c r="FB42" s="420" t="str">
        <f>IF(_tag_month_day!AW38="","",_tag_month_day!AW38/100)</f>
        <v/>
      </c>
      <c r="FC42" s="420" t="str">
        <f>IF(_tag_month_day!AX38="","",_tag_month_day!AX38/100)</f>
        <v/>
      </c>
      <c r="FD42" s="510">
        <f t="shared" si="58"/>
        <v>0.33</v>
      </c>
      <c r="FE42" s="510">
        <f t="shared" si="59"/>
        <v>0.19</v>
      </c>
      <c r="FF42" s="510">
        <f t="shared" si="60"/>
        <v>0.003</v>
      </c>
      <c r="FG42" s="510">
        <f t="shared" si="61"/>
        <v>0</v>
      </c>
      <c r="FH42" s="603">
        <f t="shared" si="62"/>
        <v>0.0001</v>
      </c>
      <c r="FI42" s="510">
        <f t="shared" ref="FI42:FR42" si="253">FI41</f>
        <v>0.41</v>
      </c>
      <c r="FJ42" s="510">
        <f t="shared" si="253"/>
        <v>0.11</v>
      </c>
      <c r="FK42" s="510">
        <f t="shared" si="253"/>
        <v>0.015</v>
      </c>
      <c r="FL42" s="510">
        <f t="shared" si="253"/>
        <v>0</v>
      </c>
      <c r="FM42" s="603">
        <f t="shared" si="253"/>
        <v>0.0001</v>
      </c>
      <c r="FN42" s="510" t="str">
        <f>IF(_tag_month_day!AY38="","",_tag_month_day!AY38/100)</f>
        <v/>
      </c>
      <c r="FO42" s="510" t="str">
        <f>IF(_tag_month_day!AZ38="","",_tag_month_day!AZ38/100)</f>
        <v/>
      </c>
      <c r="FP42" s="510" t="str">
        <f>IF(_tag_month_day!BA38="","",_tag_month_day!BA38/100)</f>
        <v/>
      </c>
      <c r="FQ42" s="510" t="str">
        <f>IF(_tag_month_day!BB38="","",_tag_month_day!BB38/100)</f>
        <v/>
      </c>
      <c r="FR42" s="603" t="str">
        <f>IF(_tag_month_day!BC38="","",_tag_month_day!BC38/100)</f>
        <v/>
      </c>
      <c r="FS42" s="510" t="str">
        <f>IF(_tag_month_day!BD38="","",_tag_month_day!BD38/100)</f>
        <v/>
      </c>
      <c r="FT42" s="510" t="str">
        <f>IF(_tag_month_day!BE38="","",_tag_month_day!BE38/100)</f>
        <v/>
      </c>
      <c r="FU42" s="510" t="str">
        <f>IF(_tag_month_day!BF38="","",_tag_month_day!BF38/100)</f>
        <v/>
      </c>
      <c r="FV42" s="510" t="str">
        <f>IF(_tag_month_day!BG38="","",_tag_month_day!BG38/100)</f>
        <v/>
      </c>
      <c r="FW42" s="603" t="str">
        <f>IF(_tag_month_day!BH38="","",_tag_month_day!BH38/100)</f>
        <v/>
      </c>
      <c r="FX42" s="510" t="str">
        <f>IF(_tag_month_day!BI38="","",_tag_month_day!BI38/100)</f>
        <v/>
      </c>
      <c r="FY42" s="510" t="str">
        <f>IF(_tag_month_day!BJ38="","",_tag_month_day!BJ38/100)</f>
        <v/>
      </c>
      <c r="FZ42" s="605" t="str">
        <f>IF(_tag_month_day!BK38="","",_tag_month_day!BK38/100)</f>
        <v/>
      </c>
      <c r="GA42" s="510" t="str">
        <f>IF(_tag_month_day!BL38="","",_tag_month_day!BL38/100)</f>
        <v/>
      </c>
      <c r="GB42" s="603" t="str">
        <f>IF(_tag_month_day!BM38="","",_tag_month_day!BM38/100)</f>
        <v/>
      </c>
      <c r="GC42" s="420" t="str">
        <f>IF(_tag_month_day!BN38="","",_tag_month_day!BN38/100)</f>
        <v/>
      </c>
      <c r="GD42" s="420" t="str">
        <f>IF(_tag_month_day!BO38="","",_tag_month_day!BO38/100)</f>
        <v/>
      </c>
      <c r="GE42" s="420" t="str">
        <f>IF(_tag_month_day!BP38="","",_tag_month_day!BP38/100)</f>
        <v/>
      </c>
      <c r="GF42" s="420" t="str">
        <f>IF(_tag_month_day!BQ38="","",_tag_month_day!BQ38/100)</f>
        <v/>
      </c>
      <c r="GG42" s="420" t="str">
        <f>IF(_tag_month_day!BR38="","",_tag_month_day!BR38/100)</f>
        <v/>
      </c>
      <c r="GH42" s="420" t="str">
        <f>IF(_tag_month_day!BS38="","",_tag_month_day!BS38/100)</f>
        <v/>
      </c>
      <c r="GI42" s="603" t="str">
        <f>IF(_tag_month_day!BT38="","",_tag_month_day!BT38/100)</f>
        <v/>
      </c>
      <c r="GJ42" s="612" t="str">
        <f>IF(_tag_month_day!BU38="","",_tag_month_day!BU38/100)</f>
        <v/>
      </c>
      <c r="GK42" s="620" t="str">
        <f>IF(_tag_month_day!BV38="",IF(_rlcf_month_day!A$2="","",_rlcf_month_day!A$2/100),_tag_month_day!BV38/100)</f>
        <v/>
      </c>
      <c r="GL42" s="620" t="str">
        <f>IF(_tag_month_day!BW38="",IF(_rlcf_month_day!B$2="","",_rlcf_month_day!B$2/100),_tag_month_day!BW38/100)</f>
        <v/>
      </c>
      <c r="GM42" s="621" t="str">
        <f>IF(_tag_month_day!BX38="",IF(_rlcf_month_day!C$2="","",_rlcf_month_day!C$2/100),_tag_month_day!BX38/100)</f>
        <v/>
      </c>
      <c r="GN42" s="620" t="str">
        <f>IF(_tag_month_day!BV38="",IF(_rlcf_month_day!A$2="","",_rlcf_month_day!A$2/100),_tag_month_day!BV38/100)</f>
        <v/>
      </c>
      <c r="GO42" s="620" t="str">
        <f>IF(_tag_month_day!BW38="",IF(_rlcf_month_day!B$2="","",_rlcf_month_day!B$2/100),_tag_month_day!BW38/100)</f>
        <v/>
      </c>
      <c r="GP42" s="620" t="str">
        <f>IF(_tag_month_day!CD38="",IF(_rlcf_month_day!E$2="","",_rlcf_month_day!E$2/100),_tag_month_day!CD38/100)</f>
        <v/>
      </c>
      <c r="GQ42" s="620" t="str">
        <f>IF(_tag_month_day!CE38="",IF(_rlcf_month_day!F$2="","",_rlcf_month_day!F$2/100),_tag_month_day!CE38/100)</f>
        <v/>
      </c>
      <c r="GR42" s="621" t="str">
        <f>IF(_tag_month_day!CF38="",IF(_rlcf_month_day!G$2="","",_rlcf_month_day!G$2/100),_tag_month_day!CF38/100)</f>
        <v/>
      </c>
      <c r="GS42" s="626">
        <f t="shared" ref="GS42:HH42" si="254">GS41</f>
        <v>0.953</v>
      </c>
      <c r="GT42" s="626">
        <f t="shared" si="254"/>
        <v>0.55</v>
      </c>
      <c r="GU42" s="626">
        <f t="shared" si="254"/>
        <v>0.55</v>
      </c>
      <c r="GV42" s="626">
        <f t="shared" si="254"/>
        <v>0.55</v>
      </c>
      <c r="GW42" s="626">
        <f t="shared" si="254"/>
        <v>0.5</v>
      </c>
      <c r="GX42" s="626">
        <f t="shared" si="254"/>
        <v>0.935</v>
      </c>
      <c r="GY42" s="626">
        <f t="shared" si="254"/>
        <v>0.15</v>
      </c>
      <c r="GZ42" s="626">
        <f t="shared" si="254"/>
        <v>1</v>
      </c>
      <c r="HA42" s="632">
        <f t="shared" si="254"/>
        <v>0.047</v>
      </c>
      <c r="HB42" s="632">
        <f t="shared" si="254"/>
        <v>0.45</v>
      </c>
      <c r="HC42" s="632">
        <f t="shared" si="254"/>
        <v>0.45</v>
      </c>
      <c r="HD42" s="632">
        <f t="shared" si="254"/>
        <v>0.45</v>
      </c>
      <c r="HE42" s="632">
        <f t="shared" si="254"/>
        <v>0.5</v>
      </c>
      <c r="HF42" s="632">
        <f t="shared" si="254"/>
        <v>0.065</v>
      </c>
      <c r="HG42" s="632">
        <f t="shared" si="254"/>
        <v>0.85</v>
      </c>
      <c r="HH42" s="632">
        <f t="shared" si="254"/>
        <v>0</v>
      </c>
      <c r="HI42" s="68">
        <f t="shared" si="34"/>
        <v>0</v>
      </c>
      <c r="HJ42" s="68" t="e">
        <f t="shared" si="64"/>
        <v>#VALUE!</v>
      </c>
      <c r="HK42" s="202">
        <f t="shared" si="65"/>
        <v>0.85</v>
      </c>
      <c r="HL42" s="464">
        <f t="shared" si="66"/>
        <v>550000</v>
      </c>
      <c r="HM42" s="464">
        <f t="shared" si="67"/>
        <v>480000</v>
      </c>
      <c r="HN42" s="192" t="e">
        <f t="shared" si="35"/>
        <v>#VALUE!</v>
      </c>
      <c r="HO42" s="192" t="e">
        <f>HN42*HK42*$HO$2/HL42*1000000</f>
        <v>#VALUE!</v>
      </c>
      <c r="HP42" s="192" t="e">
        <f>HN42*HK42*$HP$2/HM42*1000000</f>
        <v>#VALUE!</v>
      </c>
    </row>
    <row r="43" customFormat="1" spans="1:224">
      <c r="A43" s="381">
        <v>38</v>
      </c>
      <c r="B43" s="54">
        <f ca="1" t="shared" si="68"/>
        <v>43618</v>
      </c>
      <c r="C43" s="57">
        <f t="shared" si="69"/>
        <v>0.0416666666666667</v>
      </c>
      <c r="D43" s="68" t="str">
        <f ca="1" t="shared" si="36"/>
        <v>白班</v>
      </c>
      <c r="E43" s="68" t="str">
        <f ca="1" t="shared" si="37"/>
        <v>乙</v>
      </c>
      <c r="F43" s="68">
        <f ca="1">SUMPRODUCT((成本日报!$A$3:$A$95=计划!B43)*(成本日报!$B$3:$B$95=计划!$D43),成本日报!$C$3:$C$95)</f>
        <v>2</v>
      </c>
      <c r="G43" s="382">
        <f ca="1" t="shared" si="70"/>
        <v>43618.5416666666</v>
      </c>
      <c r="H43" s="382">
        <f ca="1" t="shared" si="38"/>
        <v>43618.548611111</v>
      </c>
      <c r="I43" s="382">
        <f ca="1" t="shared" si="39"/>
        <v>43618.5541666666</v>
      </c>
      <c r="J43" s="382">
        <f ca="1" t="shared" si="40"/>
        <v>43618.5833333332</v>
      </c>
      <c r="K43" s="382">
        <f ca="1" t="shared" si="41"/>
        <v>43618.6458333332</v>
      </c>
      <c r="L43" s="382">
        <f ca="1" t="shared" si="42"/>
        <v>43618.6666666666</v>
      </c>
      <c r="M43" s="398" t="str">
        <f>IF(_tag_month_day!A39="","",_tag_month_day!A39)</f>
        <v/>
      </c>
      <c r="N43" s="398" t="str">
        <f>IF(_tag_month_day!B39="","",_tag_month_day!B39)</f>
        <v/>
      </c>
      <c r="O43" s="399" t="e">
        <f t="shared" si="43"/>
        <v>#VALUE!</v>
      </c>
      <c r="P43" s="398" t="str">
        <f>IF(_tag_month_day!C39="","",_tag_month_day!C39)</f>
        <v/>
      </c>
      <c r="Q43" s="398" t="str">
        <f>IF(_tag_month_day!D39="","",_tag_month_day!D39)</f>
        <v/>
      </c>
      <c r="R43" s="416">
        <f>IF(_tag_month_day!CB39="",R42,_tag_month_day!CB39/100)</f>
        <v>0.07</v>
      </c>
      <c r="S43" s="417" t="str">
        <f>IF(_tag_month_day!E39="","",_tag_month_day!E39)</f>
        <v/>
      </c>
      <c r="T43" s="417" t="str">
        <f>IF(_tag_month_day!F39="","",_tag_month_day!F39)</f>
        <v/>
      </c>
      <c r="U43" s="418" t="e">
        <f t="shared" si="0"/>
        <v>#VALUE!</v>
      </c>
      <c r="V43" s="53" t="e">
        <f t="shared" si="1"/>
        <v>#VALUE!</v>
      </c>
      <c r="W43" s="419" t="str">
        <f>IF(_jhy_month_day!A39="","",_jhy_month_day!A39)</f>
        <v/>
      </c>
      <c r="X43" s="420" t="str">
        <f>IF(_jhy_month_day!B39="","",_jhy_month_day!B39/100)</f>
        <v/>
      </c>
      <c r="Y43" s="420" t="str">
        <f>IF(_jhy_month_day!C39="","",_jhy_month_day!C39/100)</f>
        <v/>
      </c>
      <c r="Z43" s="439">
        <f t="shared" si="87"/>
        <v>10</v>
      </c>
      <c r="AA43" s="440" t="str">
        <f>IF(_tag_month_day!G39="","",_tag_month_day!G39/100)</f>
        <v/>
      </c>
      <c r="AB43" s="440" t="str">
        <f>IF(_tag_month_day!H39="","",_tag_month_day!H39/100)</f>
        <v/>
      </c>
      <c r="AC43" s="193">
        <f t="shared" si="44"/>
        <v>1.59963432013121</v>
      </c>
      <c r="AD43" s="441" t="str">
        <f t="shared" si="45"/>
        <v/>
      </c>
      <c r="AE43" s="442" t="str">
        <f t="shared" si="46"/>
        <v/>
      </c>
      <c r="AF43" s="443">
        <v>1</v>
      </c>
      <c r="AG43" s="68" t="str">
        <f>IF(_duihao_month_day!A39="","",_duihao_month_day!A39)</f>
        <v/>
      </c>
      <c r="AH43" s="463">
        <f>IF(_gyk_month_day!B39="",AH42,_gyk_month_day!B39)</f>
        <v>820</v>
      </c>
      <c r="AI43" s="464" t="e">
        <f t="shared" si="71"/>
        <v>#VALUE!</v>
      </c>
      <c r="AJ43" s="68" t="str">
        <f>IF(_tag_month_day!I39="","",_tag_month_day!I39)</f>
        <v/>
      </c>
      <c r="AK43" s="465" t="str">
        <f>IF(_tzyy_month_day!A39="","",_tzyy_month_day!A39)</f>
        <v/>
      </c>
      <c r="AL43" s="465" t="str">
        <f>IF(_tzyy_month_day!B39="","",_tzyy_month_day!B39)</f>
        <v/>
      </c>
      <c r="AM43" s="465" t="str">
        <f>IF(_tzyy_month_day!C39="","",_tzyy_month_day!C39)</f>
        <v/>
      </c>
      <c r="AN43" s="466" t="str">
        <f>IF(_tag_month_day!CG39="","",_tag_month_day!CG39)</f>
        <v/>
      </c>
      <c r="AO43" s="466" t="str">
        <f>IF(_tag_month_day!CH39="","",_tag_month_day!CH39)</f>
        <v/>
      </c>
      <c r="AP43" s="486" t="e">
        <f t="shared" si="47"/>
        <v>#VALUE!</v>
      </c>
      <c r="AQ43" s="487" t="str">
        <f>IF(_tag_month_day!J39="","",_tag_month_day!J39/100)</f>
        <v/>
      </c>
      <c r="AR43" s="488">
        <f t="shared" si="48"/>
        <v>1.3</v>
      </c>
      <c r="AS43" s="489" t="e">
        <f t="shared" si="2"/>
        <v>#VALUE!</v>
      </c>
      <c r="AT43" s="489">
        <f t="shared" si="49"/>
        <v>0</v>
      </c>
      <c r="AU43" s="490" t="str">
        <f>IF(_tag_month_day!K39="","",_tag_month_day!K39)</f>
        <v/>
      </c>
      <c r="AV43" s="491" t="str">
        <f>IF(_tag_month_day!L39="","",_tag_month_day!L39/100)</f>
        <v/>
      </c>
      <c r="AW43" s="420">
        <f t="shared" si="179"/>
        <v>0</v>
      </c>
      <c r="AX43" s="420">
        <f t="shared" si="50"/>
        <v>0</v>
      </c>
      <c r="AY43" s="420" t="str">
        <f>IF(_tag_month_day!M39="","",_tag_month_day!M39/100)</f>
        <v/>
      </c>
      <c r="AZ43" s="420" t="str">
        <f>IF(_tag_month_day!N39="","",_tag_month_day!N39/100)</f>
        <v/>
      </c>
      <c r="BA43" s="420" t="str">
        <f>IF(_tag_month_day!O39="","",_tag_month_day!O39/100)</f>
        <v/>
      </c>
      <c r="BB43" s="496" t="str">
        <f>IF(_tag_month_day!P39="","",_tag_month_day!P39/100)</f>
        <v/>
      </c>
      <c r="BC43" s="496">
        <f t="shared" si="51"/>
        <v>0</v>
      </c>
      <c r="BD43" s="496" t="str">
        <f>IF(_tag_month_day!Q39="","",_tag_month_day!Q39/100)</f>
        <v/>
      </c>
      <c r="BE43" s="510" t="str">
        <f>IF(_tag_month_day!R39="","",_tag_month_day!R39/100)</f>
        <v/>
      </c>
      <c r="BF43" s="413" t="str">
        <f>IF(_tag_month_day!CC39="","",_tag_month_day!CC39/100)</f>
        <v/>
      </c>
      <c r="BG43" s="511" t="e">
        <f t="shared" si="3"/>
        <v>#VALUE!</v>
      </c>
      <c r="BH43" s="198">
        <f t="shared" si="4"/>
        <v>0</v>
      </c>
      <c r="BI43" s="512" t="e">
        <f>IF(CX43=0,BI42,(DK43*查询!$R$5+DL43*查询!$Q$5+DM43*查询!$N$5+DN43*查询!$O$5+DO43*查询!$P$5)*AF43/CX43)</f>
        <v>#VALUE!</v>
      </c>
      <c r="BJ43" s="512" t="e">
        <f>IF(CX43=0,BJ42,(DP43*查询!$S$5+DQ43*查询!$T$5+DR43*查询!$U$5)*AF43/CX43)</f>
        <v>#VALUE!</v>
      </c>
      <c r="BK43" s="512">
        <f t="shared" si="52"/>
        <v>1</v>
      </c>
      <c r="BL43" s="513" t="str">
        <f>IF(_cfyc_month_day!A39="","",_cfyc_month_day!A39)</f>
        <v/>
      </c>
      <c r="BM43" s="513" t="str">
        <f>IF(_cfyc_month_day!B39="","",_cfyc_month_day!B39)</f>
        <v/>
      </c>
      <c r="BN43" s="513" t="str">
        <f>IF(_cfyc_month_day!C39="","",_cfyc_month_day!C39)</f>
        <v/>
      </c>
      <c r="BO43" s="522" t="str">
        <f>IF(_cfyc_month_day!D39="","",_cfyc_month_day!D39)</f>
        <v/>
      </c>
      <c r="BP43" s="522" t="str">
        <f>IF(_cfyc_month_day!E39="","",_cfyc_month_day!E39)</f>
        <v/>
      </c>
      <c r="BQ43" s="522" t="str">
        <f>IF(_cfyc_month_day!F39="","",_cfyc_month_day!F39)</f>
        <v/>
      </c>
      <c r="BR43" s="513" t="str">
        <f>IF(_tag_month_day!T39="","",_tag_month_day!T39)</f>
        <v/>
      </c>
      <c r="BS43" s="513" t="str">
        <f>IF(_tag_month_day!U39="","",_tag_month_day!U39)</f>
        <v/>
      </c>
      <c r="BT43" s="523" t="str">
        <f t="shared" si="53"/>
        <v/>
      </c>
      <c r="BU43" s="223" t="str">
        <f>IF(_tag_month_day!V39="","",_tag_month_day!V39)</f>
        <v/>
      </c>
      <c r="BV43" s="206" t="str">
        <f>IF(_tag_month_day!W39="","",_tag_month_day!W39)</f>
        <v/>
      </c>
      <c r="BW43" s="540" t="str">
        <f>IF(_tag_month_day!X39="","",_tag_month_day!X39)</f>
        <v/>
      </c>
      <c r="BX43" s="540" t="str">
        <f>IF(_tag_month_day!Y39="","",_tag_month_day!Y39)</f>
        <v/>
      </c>
      <c r="BY43" s="541">
        <f ca="1" t="shared" si="54"/>
        <v>43618.6666666666</v>
      </c>
      <c r="BZ43" s="542" t="s">
        <v>215</v>
      </c>
      <c r="CA43" s="543" t="str">
        <f>IF(_jhy2_month_day!A39="","",_jhy2_month_day!A39)</f>
        <v/>
      </c>
      <c r="CB43" s="464" t="str">
        <f>IF(_jhy2_month_day!B39="","",_jhy2_month_day!B39)</f>
        <v/>
      </c>
      <c r="CC43" s="464" t="str">
        <f>IF(_jhy2_month_day!C39="","",_jhy2_month_day!C39)</f>
        <v/>
      </c>
      <c r="CD43" s="464" t="str">
        <f>IF(_jhy2_month_day!D39="","",_jhy2_month_day!D39)</f>
        <v/>
      </c>
      <c r="CE43" s="464" t="str">
        <f>IF(_jhy2_month_day!E39="","",_jhy2_month_day!E39)</f>
        <v/>
      </c>
      <c r="CF43" s="464" t="str">
        <f>IF(_jhy2_month_day!F39="","",_jhy2_month_day!F39)</f>
        <v/>
      </c>
      <c r="CG43" s="464" t="str">
        <f>IF(_jhy2_month_day!G39="","",_jhy2_month_day!G39)</f>
        <v/>
      </c>
      <c r="CH43" s="464" t="str">
        <f>IF(_jhy2_month_day!H39="","",_jhy2_month_day!H39)</f>
        <v/>
      </c>
      <c r="CI43" s="464" t="str">
        <f>IF(_jhy2_month_day!I39="","",_jhy2_month_day!I39)</f>
        <v/>
      </c>
      <c r="CJ43" s="464" t="str">
        <f>IF(_jhy2_month_day!J39="","",_jhy2_month_day!J39)</f>
        <v/>
      </c>
      <c r="CK43" s="464" t="str">
        <f>IF(_jhy2_month_day!K39="","",_jhy2_month_day!K39)</f>
        <v/>
      </c>
      <c r="CL43" s="562" t="str">
        <f>IF(_jhy2_month_day!L39="","",_jhy2_month_day!L39)</f>
        <v/>
      </c>
      <c r="CM43" s="562" t="str">
        <f>IF(_jhy2_month_day!M39="","",_jhy2_month_day!M39)</f>
        <v/>
      </c>
      <c r="CN43" s="562" t="str">
        <f>IF(_jhy2_month_day!N39="","",_jhy2_month_day!N39)</f>
        <v/>
      </c>
      <c r="CO43" s="562" t="str">
        <f>IF(_jhy2_month_day!O39="","",_jhy2_month_day!O39)</f>
        <v/>
      </c>
      <c r="CP43" s="562" t="str">
        <f>IF(_jhy2_month_day!P39="","",_jhy2_month_day!P39)</f>
        <v/>
      </c>
      <c r="CQ43" s="562" t="str">
        <f>IF(_jhy2_month_day!Q39="","",_jhy2_month_day!Q39)</f>
        <v/>
      </c>
      <c r="CR43" s="563" t="str">
        <f>IF(_jhy2_month_day!R39="","",_jhy2_month_day!R39)</f>
        <v/>
      </c>
      <c r="CS43" s="576" t="str">
        <f>IF(_jhy2_month_day!S39="","",_jhy2_month_day!S39)</f>
        <v/>
      </c>
      <c r="CT43" s="562" t="str">
        <f>IF(_jhy2_month_day!T39="","",_jhy2_month_day!T39)</f>
        <v/>
      </c>
      <c r="CU43" s="577" t="e">
        <f t="shared" si="5"/>
        <v>#VALUE!</v>
      </c>
      <c r="CV43" s="198" t="e">
        <f t="shared" si="6"/>
        <v>#VALUE!</v>
      </c>
      <c r="CW43" s="192" t="e">
        <f t="shared" si="7"/>
        <v>#VALUE!</v>
      </c>
      <c r="CX43" s="192" t="e">
        <f t="shared" si="8"/>
        <v>#VALUE!</v>
      </c>
      <c r="CY43" s="202" t="e">
        <f t="shared" si="9"/>
        <v>#VALUE!</v>
      </c>
      <c r="CZ43" s="192" t="e">
        <f t="shared" ref="CZ43:DI43" si="255">$AJ43*EF43</f>
        <v>#VALUE!</v>
      </c>
      <c r="DA43" s="192" t="e">
        <f t="shared" si="255"/>
        <v>#VALUE!</v>
      </c>
      <c r="DB43" s="192" t="e">
        <f t="shared" si="255"/>
        <v>#VALUE!</v>
      </c>
      <c r="DC43" s="192" t="e">
        <f t="shared" si="255"/>
        <v>#VALUE!</v>
      </c>
      <c r="DD43" s="192" t="e">
        <f t="shared" si="255"/>
        <v>#VALUE!</v>
      </c>
      <c r="DE43" s="192" t="e">
        <f t="shared" si="255"/>
        <v>#VALUE!</v>
      </c>
      <c r="DF43" s="192" t="e">
        <f t="shared" si="255"/>
        <v>#VALUE!</v>
      </c>
      <c r="DG43" s="192" t="e">
        <f t="shared" si="255"/>
        <v>#VALUE!</v>
      </c>
      <c r="DH43" s="192" t="e">
        <f t="shared" si="255"/>
        <v>#VALUE!</v>
      </c>
      <c r="DI43" s="192" t="e">
        <f t="shared" si="255"/>
        <v>#VALUE!</v>
      </c>
      <c r="DJ43" s="192" t="e">
        <f t="shared" si="11"/>
        <v>#VALUE!</v>
      </c>
      <c r="DK43" s="192" t="e">
        <f t="shared" si="12"/>
        <v>#VALUE!</v>
      </c>
      <c r="DL43" s="192" t="e">
        <f t="shared" si="13"/>
        <v>#VALUE!</v>
      </c>
      <c r="DM43" s="192" t="e">
        <f t="shared" si="14"/>
        <v>#VALUE!</v>
      </c>
      <c r="DN43" s="192" t="e">
        <f t="shared" si="15"/>
        <v>#VALUE!</v>
      </c>
      <c r="DO43" s="192" t="e">
        <f t="shared" si="16"/>
        <v>#VALUE!</v>
      </c>
      <c r="DP43" s="192" t="e">
        <f t="shared" si="17"/>
        <v>#VALUE!</v>
      </c>
      <c r="DQ43" s="192" t="e">
        <f t="shared" si="18"/>
        <v>#VALUE!</v>
      </c>
      <c r="DR43" s="192" t="e">
        <f t="shared" si="19"/>
        <v>#VALUE!</v>
      </c>
      <c r="DS43" s="192" t="e">
        <f t="shared" si="20"/>
        <v>#VALUE!</v>
      </c>
      <c r="DT43" s="192" t="e">
        <f t="shared" si="21"/>
        <v>#VALUE!</v>
      </c>
      <c r="DU43" s="192" t="e">
        <f t="shared" si="22"/>
        <v>#VALUE!</v>
      </c>
      <c r="DV43" s="198" t="e">
        <f t="shared" si="23"/>
        <v>#VALUE!</v>
      </c>
      <c r="DW43" s="198" t="e">
        <f t="shared" si="24"/>
        <v>#DIV/0!</v>
      </c>
      <c r="DX43" s="198" t="e">
        <f t="shared" si="25"/>
        <v>#DIV/0!</v>
      </c>
      <c r="DY43" s="198" t="e">
        <f t="shared" si="26"/>
        <v>#VALUE!</v>
      </c>
      <c r="DZ43" s="198" t="e">
        <f t="shared" si="27"/>
        <v>#VALUE!</v>
      </c>
      <c r="EA43" s="198" t="e">
        <f t="shared" si="28"/>
        <v>#VALUE!</v>
      </c>
      <c r="EB43" s="198" t="e">
        <f t="shared" si="29"/>
        <v>#VALUE!</v>
      </c>
      <c r="EC43" s="198" t="e">
        <f t="shared" si="30"/>
        <v>#DIV/0!</v>
      </c>
      <c r="ED43" s="198" t="e">
        <f t="shared" si="31"/>
        <v>#VALUE!</v>
      </c>
      <c r="EE43" s="198" t="e">
        <f t="shared" si="32"/>
        <v>#VALUE!</v>
      </c>
      <c r="EF43" s="198" t="e">
        <f t="shared" ref="EF43:EO43" si="256">DV43/SUM($DV43:$EE43)</f>
        <v>#VALUE!</v>
      </c>
      <c r="EG43" s="198" t="e">
        <f t="shared" si="256"/>
        <v>#DIV/0!</v>
      </c>
      <c r="EH43" s="198" t="e">
        <f t="shared" si="256"/>
        <v>#DIV/0!</v>
      </c>
      <c r="EI43" s="198" t="e">
        <f t="shared" si="256"/>
        <v>#VALUE!</v>
      </c>
      <c r="EJ43" s="198" t="e">
        <f t="shared" si="256"/>
        <v>#VALUE!</v>
      </c>
      <c r="EK43" s="198" t="e">
        <f t="shared" si="256"/>
        <v>#VALUE!</v>
      </c>
      <c r="EL43" s="198" t="e">
        <f t="shared" si="256"/>
        <v>#VALUE!</v>
      </c>
      <c r="EM43" s="198" t="e">
        <f t="shared" si="256"/>
        <v>#DIV/0!</v>
      </c>
      <c r="EN43" s="198" t="e">
        <f t="shared" si="256"/>
        <v>#VALUE!</v>
      </c>
      <c r="EO43" s="198" t="e">
        <f t="shared" si="256"/>
        <v>#VALUE!</v>
      </c>
      <c r="EP43" s="511">
        <f t="shared" ref="EP43:EW43" si="257">EP42</f>
        <v>0.08</v>
      </c>
      <c r="EQ43" s="511">
        <f t="shared" si="257"/>
        <v>0.015</v>
      </c>
      <c r="ER43" s="511">
        <f t="shared" si="257"/>
        <v>0.015</v>
      </c>
      <c r="ES43" s="511">
        <f t="shared" si="257"/>
        <v>0.015</v>
      </c>
      <c r="ET43" s="511">
        <f t="shared" si="257"/>
        <v>0.015</v>
      </c>
      <c r="EU43" s="511">
        <f t="shared" si="257"/>
        <v>0.09</v>
      </c>
      <c r="EV43" s="511">
        <f t="shared" si="257"/>
        <v>0.09</v>
      </c>
      <c r="EW43" s="511">
        <f t="shared" si="257"/>
        <v>0.09</v>
      </c>
      <c r="EX43" s="420" t="str">
        <f>IF(_tag_month_day!AS39="","",_tag_month_day!AS39/100)</f>
        <v/>
      </c>
      <c r="EY43" s="420" t="str">
        <f>IF(_tag_month_day!AT39="","",_tag_month_day!AT39/100)</f>
        <v/>
      </c>
      <c r="EZ43" s="420" t="str">
        <f>IF(_tag_month_day!AU39="","",_tag_month_day!AU39/100)</f>
        <v/>
      </c>
      <c r="FA43" s="420" t="str">
        <f>IF(_tag_month_day!AV39="","",_tag_month_day!AV39/100)</f>
        <v/>
      </c>
      <c r="FB43" s="420" t="str">
        <f>IF(_tag_month_day!AW39="","",_tag_month_day!AW39/100)</f>
        <v/>
      </c>
      <c r="FC43" s="420" t="str">
        <f>IF(_tag_month_day!AX39="","",_tag_month_day!AX39/100)</f>
        <v/>
      </c>
      <c r="FD43" s="510">
        <f t="shared" si="58"/>
        <v>0.33</v>
      </c>
      <c r="FE43" s="510">
        <f t="shared" si="59"/>
        <v>0.19</v>
      </c>
      <c r="FF43" s="510">
        <f t="shared" si="60"/>
        <v>0.003</v>
      </c>
      <c r="FG43" s="510">
        <f t="shared" si="61"/>
        <v>0</v>
      </c>
      <c r="FH43" s="603">
        <f t="shared" si="62"/>
        <v>0.0001</v>
      </c>
      <c r="FI43" s="510">
        <f t="shared" ref="FI43:FR43" si="258">FI42</f>
        <v>0.41</v>
      </c>
      <c r="FJ43" s="510">
        <f t="shared" si="258"/>
        <v>0.11</v>
      </c>
      <c r="FK43" s="510">
        <f t="shared" si="258"/>
        <v>0.015</v>
      </c>
      <c r="FL43" s="510">
        <f t="shared" si="258"/>
        <v>0</v>
      </c>
      <c r="FM43" s="603">
        <f t="shared" si="258"/>
        <v>0.0001</v>
      </c>
      <c r="FN43" s="510" t="str">
        <f>IF(_tag_month_day!AY39="","",_tag_month_day!AY39/100)</f>
        <v/>
      </c>
      <c r="FO43" s="510" t="str">
        <f>IF(_tag_month_day!AZ39="","",_tag_month_day!AZ39/100)</f>
        <v/>
      </c>
      <c r="FP43" s="510" t="str">
        <f>IF(_tag_month_day!BA39="","",_tag_month_day!BA39/100)</f>
        <v/>
      </c>
      <c r="FQ43" s="510" t="str">
        <f>IF(_tag_month_day!BB39="","",_tag_month_day!BB39/100)</f>
        <v/>
      </c>
      <c r="FR43" s="603" t="str">
        <f>IF(_tag_month_day!BC39="","",_tag_month_day!BC39/100)</f>
        <v/>
      </c>
      <c r="FS43" s="510" t="str">
        <f>IF(_tag_month_day!BD39="","",_tag_month_day!BD39/100)</f>
        <v/>
      </c>
      <c r="FT43" s="510" t="str">
        <f>IF(_tag_month_day!BE39="","",_tag_month_day!BE39/100)</f>
        <v/>
      </c>
      <c r="FU43" s="510" t="str">
        <f>IF(_tag_month_day!BF39="","",_tag_month_day!BF39/100)</f>
        <v/>
      </c>
      <c r="FV43" s="510" t="str">
        <f>IF(_tag_month_day!BG39="","",_tag_month_day!BG39/100)</f>
        <v/>
      </c>
      <c r="FW43" s="603" t="str">
        <f>IF(_tag_month_day!BH39="","",_tag_month_day!BH39/100)</f>
        <v/>
      </c>
      <c r="FX43" s="510" t="str">
        <f>IF(_tag_month_day!BI39="","",_tag_month_day!BI39/100)</f>
        <v/>
      </c>
      <c r="FY43" s="510" t="str">
        <f>IF(_tag_month_day!BJ39="","",_tag_month_day!BJ39/100)</f>
        <v/>
      </c>
      <c r="FZ43" s="605" t="str">
        <f>IF(_tag_month_day!BK39="","",_tag_month_day!BK39/100)</f>
        <v/>
      </c>
      <c r="GA43" s="510" t="str">
        <f>IF(_tag_month_day!BL39="","",_tag_month_day!BL39/100)</f>
        <v/>
      </c>
      <c r="GB43" s="603" t="str">
        <f>IF(_tag_month_day!BM39="","",_tag_month_day!BM39/100)</f>
        <v/>
      </c>
      <c r="GC43" s="420" t="str">
        <f>IF(_tag_month_day!BN39="","",_tag_month_day!BN39/100)</f>
        <v/>
      </c>
      <c r="GD43" s="420" t="str">
        <f>IF(_tag_month_day!BO39="","",_tag_month_day!BO39/100)</f>
        <v/>
      </c>
      <c r="GE43" s="420" t="str">
        <f>IF(_tag_month_day!BP39="","",_tag_month_day!BP39/100)</f>
        <v/>
      </c>
      <c r="GF43" s="420" t="str">
        <f>IF(_tag_month_day!BQ39="","",_tag_month_day!BQ39/100)</f>
        <v/>
      </c>
      <c r="GG43" s="420" t="str">
        <f>IF(_tag_month_day!BR39="","",_tag_month_day!BR39/100)</f>
        <v/>
      </c>
      <c r="GH43" s="420" t="str">
        <f>IF(_tag_month_day!BS39="","",_tag_month_day!BS39/100)</f>
        <v/>
      </c>
      <c r="GI43" s="603" t="str">
        <f>IF(_tag_month_day!BT39="","",_tag_month_day!BT39/100)</f>
        <v/>
      </c>
      <c r="GJ43" s="612" t="str">
        <f>IF(_tag_month_day!BU39="","",_tag_month_day!BU39/100)</f>
        <v/>
      </c>
      <c r="GK43" s="620" t="str">
        <f>IF(_tag_month_day!BV39="",IF(_rlcf_month_day!A$2="","",_rlcf_month_day!A$2/100),_tag_month_day!BV39/100)</f>
        <v/>
      </c>
      <c r="GL43" s="620" t="str">
        <f>IF(_tag_month_day!BW39="",IF(_rlcf_month_day!B$2="","",_rlcf_month_day!B$2/100),_tag_month_day!BW39/100)</f>
        <v/>
      </c>
      <c r="GM43" s="621" t="str">
        <f>IF(_tag_month_day!BX39="",IF(_rlcf_month_day!C$2="","",_rlcf_month_day!C$2/100),_tag_month_day!BX39/100)</f>
        <v/>
      </c>
      <c r="GN43" s="620" t="str">
        <f>IF(_tag_month_day!BV39="",IF(_rlcf_month_day!A$2="","",_rlcf_month_day!A$2/100),_tag_month_day!BV39/100)</f>
        <v/>
      </c>
      <c r="GO43" s="620" t="str">
        <f>IF(_tag_month_day!BW39="",IF(_rlcf_month_day!B$2="","",_rlcf_month_day!B$2/100),_tag_month_day!BW39/100)</f>
        <v/>
      </c>
      <c r="GP43" s="620" t="str">
        <f>IF(_tag_month_day!CD39="",IF(_rlcf_month_day!E$2="","",_rlcf_month_day!E$2/100),_tag_month_day!CD39/100)</f>
        <v/>
      </c>
      <c r="GQ43" s="620" t="str">
        <f>IF(_tag_month_day!CE39="",IF(_rlcf_month_day!F$2="","",_rlcf_month_day!F$2/100),_tag_month_day!CE39/100)</f>
        <v/>
      </c>
      <c r="GR43" s="621" t="str">
        <f>IF(_tag_month_day!CF39="",IF(_rlcf_month_day!G$2="","",_rlcf_month_day!G$2/100),_tag_month_day!CF39/100)</f>
        <v/>
      </c>
      <c r="GS43" s="626">
        <f t="shared" ref="GS43:HH43" si="259">GS42</f>
        <v>0.953</v>
      </c>
      <c r="GT43" s="626">
        <f t="shared" si="259"/>
        <v>0.55</v>
      </c>
      <c r="GU43" s="626">
        <f t="shared" si="259"/>
        <v>0.55</v>
      </c>
      <c r="GV43" s="626">
        <f t="shared" si="259"/>
        <v>0.55</v>
      </c>
      <c r="GW43" s="626">
        <f t="shared" si="259"/>
        <v>0.5</v>
      </c>
      <c r="GX43" s="626">
        <f t="shared" si="259"/>
        <v>0.935</v>
      </c>
      <c r="GY43" s="626">
        <f t="shared" si="259"/>
        <v>0.15</v>
      </c>
      <c r="GZ43" s="626">
        <f t="shared" si="259"/>
        <v>1</v>
      </c>
      <c r="HA43" s="632">
        <f t="shared" si="259"/>
        <v>0.047</v>
      </c>
      <c r="HB43" s="632">
        <f t="shared" si="259"/>
        <v>0.45</v>
      </c>
      <c r="HC43" s="632">
        <f t="shared" si="259"/>
        <v>0.45</v>
      </c>
      <c r="HD43" s="632">
        <f t="shared" si="259"/>
        <v>0.45</v>
      </c>
      <c r="HE43" s="632">
        <f t="shared" si="259"/>
        <v>0.5</v>
      </c>
      <c r="HF43" s="632">
        <f t="shared" si="259"/>
        <v>0.065</v>
      </c>
      <c r="HG43" s="632">
        <f t="shared" si="259"/>
        <v>0.85</v>
      </c>
      <c r="HH43" s="632">
        <f t="shared" si="259"/>
        <v>0</v>
      </c>
      <c r="HI43" s="68" t="e">
        <f t="shared" si="34"/>
        <v>#VALUE!</v>
      </c>
      <c r="HJ43" s="68" t="e">
        <f t="shared" si="64"/>
        <v>#VALUE!</v>
      </c>
      <c r="HK43" s="202">
        <f t="shared" si="65"/>
        <v>0.85</v>
      </c>
      <c r="HL43" s="464">
        <f t="shared" si="66"/>
        <v>550000</v>
      </c>
      <c r="HM43" s="464">
        <f t="shared" si="67"/>
        <v>480000</v>
      </c>
      <c r="HN43" s="192" t="e">
        <f t="shared" si="35"/>
        <v>#VALUE!</v>
      </c>
      <c r="HO43" s="192" t="e">
        <f>HN43*HK43*$HO$2/HL43*1000000</f>
        <v>#VALUE!</v>
      </c>
      <c r="HP43" s="192" t="e">
        <f>HN43*HK43*$HP$2/HM43*1000000</f>
        <v>#VALUE!</v>
      </c>
    </row>
    <row r="44" customFormat="1" spans="1:224">
      <c r="A44" s="381">
        <v>39</v>
      </c>
      <c r="B44" s="54">
        <f ca="1" t="shared" si="68"/>
        <v>43618</v>
      </c>
      <c r="C44" s="57">
        <f t="shared" si="69"/>
        <v>0.0416666666666667</v>
      </c>
      <c r="D44" s="68" t="str">
        <f ca="1" t="shared" si="36"/>
        <v>白班</v>
      </c>
      <c r="E44" s="68" t="str">
        <f ca="1" t="shared" si="37"/>
        <v>乙</v>
      </c>
      <c r="F44" s="68">
        <f ca="1">SUMPRODUCT((成本日报!$A$3:$A$95=计划!B44)*(成本日报!$B$3:$B$95=计划!$D44),成本日报!$C$3:$C$95)</f>
        <v>2</v>
      </c>
      <c r="G44" s="382">
        <f ca="1" t="shared" si="70"/>
        <v>43618.5833333332</v>
      </c>
      <c r="H44" s="382">
        <f ca="1" t="shared" si="38"/>
        <v>43618.5902777777</v>
      </c>
      <c r="I44" s="382">
        <f ca="1" t="shared" si="39"/>
        <v>43618.5958333332</v>
      </c>
      <c r="J44" s="382">
        <f ca="1" t="shared" si="40"/>
        <v>43618.6249999999</v>
      </c>
      <c r="K44" s="382">
        <f ca="1" t="shared" si="41"/>
        <v>43618.6874999999</v>
      </c>
      <c r="L44" s="382">
        <f ca="1" t="shared" si="42"/>
        <v>43618.7083333332</v>
      </c>
      <c r="M44" s="398" t="str">
        <f>IF(_tag_month_day!A40="","",_tag_month_day!A40)</f>
        <v/>
      </c>
      <c r="N44" s="398" t="str">
        <f>IF(_tag_month_day!B40="","",_tag_month_day!B40)</f>
        <v/>
      </c>
      <c r="O44" s="399" t="e">
        <f t="shared" si="43"/>
        <v>#VALUE!</v>
      </c>
      <c r="P44" s="398" t="str">
        <f>IF(_tag_month_day!C40="","",_tag_month_day!C40)</f>
        <v/>
      </c>
      <c r="Q44" s="398" t="str">
        <f>IF(_tag_month_day!D40="","",_tag_month_day!D40)</f>
        <v/>
      </c>
      <c r="R44" s="416">
        <f>IF(_tag_month_day!CB40="",R43,_tag_month_day!CB40/100)</f>
        <v>0.07</v>
      </c>
      <c r="S44" s="417" t="str">
        <f>IF(_tag_month_day!E40="","",_tag_month_day!E40)</f>
        <v/>
      </c>
      <c r="T44" s="417" t="str">
        <f>IF(_tag_month_day!F40="","",_tag_month_day!F40)</f>
        <v/>
      </c>
      <c r="U44" s="418" t="e">
        <f t="shared" si="0"/>
        <v>#VALUE!</v>
      </c>
      <c r="V44" s="53" t="e">
        <f t="shared" si="1"/>
        <v>#VALUE!</v>
      </c>
      <c r="W44" s="419" t="str">
        <f>IF(_jhy_month_day!A40="","",_jhy_month_day!A40)</f>
        <v/>
      </c>
      <c r="X44" s="420" t="str">
        <f>IF(_jhy_month_day!B40="","",_jhy_month_day!B40/100)</f>
        <v/>
      </c>
      <c r="Y44" s="420" t="str">
        <f>IF(_jhy_month_day!C40="","",_jhy_month_day!C40/100)</f>
        <v/>
      </c>
      <c r="Z44" s="439">
        <f t="shared" si="87"/>
        <v>10</v>
      </c>
      <c r="AA44" s="440" t="str">
        <f>IF(_tag_month_day!G40="","",_tag_month_day!G40/100)</f>
        <v/>
      </c>
      <c r="AB44" s="440" t="str">
        <f>IF(_tag_month_day!H40="","",_tag_month_day!H40/100)</f>
        <v/>
      </c>
      <c r="AC44" s="193">
        <f t="shared" si="44"/>
        <v>1.59963432013121</v>
      </c>
      <c r="AD44" s="441" t="str">
        <f t="shared" si="45"/>
        <v/>
      </c>
      <c r="AE44" s="442" t="str">
        <f t="shared" si="46"/>
        <v/>
      </c>
      <c r="AF44" s="443">
        <v>1</v>
      </c>
      <c r="AG44" s="68" t="str">
        <f>IF(_duihao_month_day!A40="","",_duihao_month_day!A40)</f>
        <v/>
      </c>
      <c r="AH44" s="463">
        <f>IF(_gyk_month_day!B40="",AH43,_gyk_month_day!B40)</f>
        <v>820</v>
      </c>
      <c r="AI44" s="464" t="e">
        <f t="shared" si="71"/>
        <v>#VALUE!</v>
      </c>
      <c r="AJ44" s="68" t="str">
        <f>IF(_tag_month_day!I40="","",_tag_month_day!I40)</f>
        <v/>
      </c>
      <c r="AK44" s="465" t="str">
        <f>IF(_tzyy_month_day!A40="","",_tzyy_month_day!A40)</f>
        <v/>
      </c>
      <c r="AL44" s="465" t="str">
        <f>IF(_tzyy_month_day!B40="","",_tzyy_month_day!B40)</f>
        <v/>
      </c>
      <c r="AM44" s="465" t="str">
        <f>IF(_tzyy_month_day!C40="","",_tzyy_month_day!C40)</f>
        <v/>
      </c>
      <c r="AN44" s="466" t="str">
        <f>IF(_tag_month_day!CG40="","",_tag_month_day!CG40)</f>
        <v/>
      </c>
      <c r="AO44" s="466" t="str">
        <f>IF(_tag_month_day!CH40="","",_tag_month_day!CH40)</f>
        <v/>
      </c>
      <c r="AP44" s="486" t="e">
        <f t="shared" si="47"/>
        <v>#VALUE!</v>
      </c>
      <c r="AQ44" s="487" t="str">
        <f>IF(_tag_month_day!J40="","",_tag_month_day!J40/100)</f>
        <v/>
      </c>
      <c r="AR44" s="488">
        <f t="shared" si="48"/>
        <v>1.3</v>
      </c>
      <c r="AS44" s="489" t="e">
        <f t="shared" si="2"/>
        <v>#VALUE!</v>
      </c>
      <c r="AT44" s="489">
        <f t="shared" si="49"/>
        <v>0</v>
      </c>
      <c r="AU44" s="490" t="str">
        <f>IF(_tag_month_day!K40="","",_tag_month_day!K40)</f>
        <v/>
      </c>
      <c r="AV44" s="491" t="str">
        <f>IF(_tag_month_day!L40="","",_tag_month_day!L40/100)</f>
        <v/>
      </c>
      <c r="AW44" s="420">
        <f t="shared" si="179"/>
        <v>0</v>
      </c>
      <c r="AX44" s="420">
        <f t="shared" si="50"/>
        <v>0</v>
      </c>
      <c r="AY44" s="420" t="str">
        <f>IF(_tag_month_day!M40="","",_tag_month_day!M40/100)</f>
        <v/>
      </c>
      <c r="AZ44" s="420" t="str">
        <f>IF(_tag_month_day!N40="","",_tag_month_day!N40/100)</f>
        <v/>
      </c>
      <c r="BA44" s="420" t="str">
        <f>IF(_tag_month_day!O40="","",_tag_month_day!O40/100)</f>
        <v/>
      </c>
      <c r="BB44" s="496" t="str">
        <f>IF(_tag_month_day!P40="","",_tag_month_day!P40/100)</f>
        <v/>
      </c>
      <c r="BC44" s="496">
        <f t="shared" si="51"/>
        <v>0</v>
      </c>
      <c r="BD44" s="496" t="str">
        <f>IF(_tag_month_day!Q40="","",_tag_month_day!Q40/100)</f>
        <v/>
      </c>
      <c r="BE44" s="510" t="str">
        <f>IF(_tag_month_day!R40="","",_tag_month_day!R40/100)</f>
        <v/>
      </c>
      <c r="BF44" s="413" t="str">
        <f>IF(_tag_month_day!CC40="","",_tag_month_day!CC40/100)</f>
        <v/>
      </c>
      <c r="BG44" s="511" t="e">
        <f t="shared" si="3"/>
        <v>#VALUE!</v>
      </c>
      <c r="BH44" s="198">
        <f t="shared" si="4"/>
        <v>0</v>
      </c>
      <c r="BI44" s="512" t="e">
        <f>IF(CX44=0,BI43,(DK44*查询!$R$5+DL44*查询!$Q$5+DM44*查询!$N$5+DN44*查询!$O$5+DO44*查询!$P$5)*AF44/CX44)</f>
        <v>#VALUE!</v>
      </c>
      <c r="BJ44" s="512" t="e">
        <f>IF(CX44=0,BJ43,(DP44*查询!$S$5+DQ44*查询!$T$5+DR44*查询!$U$5)*AF44/CX44)</f>
        <v>#VALUE!</v>
      </c>
      <c r="BK44" s="512">
        <f t="shared" si="52"/>
        <v>1</v>
      </c>
      <c r="BL44" s="513" t="str">
        <f>IF(_cfyc_month_day!A40="","",_cfyc_month_day!A40)</f>
        <v/>
      </c>
      <c r="BM44" s="513" t="str">
        <f>IF(_cfyc_month_day!B40="","",_cfyc_month_day!B40)</f>
        <v/>
      </c>
      <c r="BN44" s="513" t="str">
        <f>IF(_cfyc_month_day!C40="","",_cfyc_month_day!C40)</f>
        <v/>
      </c>
      <c r="BO44" s="522" t="str">
        <f>IF(_cfyc_month_day!D40="","",_cfyc_month_day!D40)</f>
        <v/>
      </c>
      <c r="BP44" s="522" t="str">
        <f>IF(_cfyc_month_day!E40="","",_cfyc_month_day!E40)</f>
        <v/>
      </c>
      <c r="BQ44" s="522" t="str">
        <f>IF(_cfyc_month_day!F40="","",_cfyc_month_day!F40)</f>
        <v/>
      </c>
      <c r="BR44" s="513" t="str">
        <f>IF(_tag_month_day!T40="","",_tag_month_day!T40)</f>
        <v/>
      </c>
      <c r="BS44" s="513" t="str">
        <f>IF(_tag_month_day!U40="","",_tag_month_day!U40)</f>
        <v/>
      </c>
      <c r="BT44" s="523" t="str">
        <f t="shared" si="53"/>
        <v/>
      </c>
      <c r="BU44" s="223" t="str">
        <f>IF(_tag_month_day!V40="","",_tag_month_day!V40)</f>
        <v/>
      </c>
      <c r="BV44" s="206" t="str">
        <f>IF(_tag_month_day!W40="","",_tag_month_day!W40)</f>
        <v/>
      </c>
      <c r="BW44" s="540" t="str">
        <f>IF(_tag_month_day!X40="","",_tag_month_day!X40)</f>
        <v/>
      </c>
      <c r="BX44" s="540" t="str">
        <f>IF(_tag_month_day!Y40="","",_tag_month_day!Y40)</f>
        <v/>
      </c>
      <c r="BY44" s="541">
        <f ca="1" t="shared" si="54"/>
        <v>43618.7083333332</v>
      </c>
      <c r="BZ44" s="542"/>
      <c r="CA44" s="543" t="str">
        <f>IF(_jhy2_month_day!A40="","",_jhy2_month_day!A40)</f>
        <v/>
      </c>
      <c r="CB44" s="464" t="str">
        <f>IF(_jhy2_month_day!B40="","",_jhy2_month_day!B40)</f>
        <v/>
      </c>
      <c r="CC44" s="464" t="str">
        <f>IF(_jhy2_month_day!C40="","",_jhy2_month_day!C40)</f>
        <v/>
      </c>
      <c r="CD44" s="464" t="str">
        <f>IF(_jhy2_month_day!D40="","",_jhy2_month_day!D40)</f>
        <v/>
      </c>
      <c r="CE44" s="464" t="str">
        <f>IF(_jhy2_month_day!E40="","",_jhy2_month_day!E40)</f>
        <v/>
      </c>
      <c r="CF44" s="464" t="str">
        <f>IF(_jhy2_month_day!F40="","",_jhy2_month_day!F40)</f>
        <v/>
      </c>
      <c r="CG44" s="464" t="str">
        <f>IF(_jhy2_month_day!G40="","",_jhy2_month_day!G40)</f>
        <v/>
      </c>
      <c r="CH44" s="464" t="str">
        <f>IF(_jhy2_month_day!H40="","",_jhy2_month_day!H40)</f>
        <v/>
      </c>
      <c r="CI44" s="464" t="str">
        <f>IF(_jhy2_month_day!I40="","",_jhy2_month_day!I40)</f>
        <v/>
      </c>
      <c r="CJ44" s="464" t="str">
        <f>IF(_jhy2_month_day!J40="","",_jhy2_month_day!J40)</f>
        <v/>
      </c>
      <c r="CK44" s="464" t="str">
        <f>IF(_jhy2_month_day!K40="","",_jhy2_month_day!K40)</f>
        <v/>
      </c>
      <c r="CL44" s="562" t="str">
        <f>IF(_jhy2_month_day!L40="","",_jhy2_month_day!L40)</f>
        <v/>
      </c>
      <c r="CM44" s="562" t="str">
        <f>IF(_jhy2_month_day!M40="","",_jhy2_month_day!M40)</f>
        <v/>
      </c>
      <c r="CN44" s="562" t="str">
        <f>IF(_jhy2_month_day!N40="","",_jhy2_month_day!N40)</f>
        <v/>
      </c>
      <c r="CO44" s="562" t="str">
        <f>IF(_jhy2_month_day!O40="","",_jhy2_month_day!O40)</f>
        <v/>
      </c>
      <c r="CP44" s="562" t="str">
        <f>IF(_jhy2_month_day!P40="","",_jhy2_month_day!P40)</f>
        <v/>
      </c>
      <c r="CQ44" s="562" t="str">
        <f>IF(_jhy2_month_day!Q40="","",_jhy2_month_day!Q40)</f>
        <v/>
      </c>
      <c r="CR44" s="563" t="str">
        <f>IF(_jhy2_month_day!R40="","",_jhy2_month_day!R40)</f>
        <v/>
      </c>
      <c r="CS44" s="576" t="str">
        <f>IF(_jhy2_month_day!S40="","",_jhy2_month_day!S40)</f>
        <v/>
      </c>
      <c r="CT44" s="562" t="str">
        <f>IF(_jhy2_month_day!T40="","",_jhy2_month_day!T40)</f>
        <v/>
      </c>
      <c r="CU44" s="577" t="e">
        <f t="shared" si="5"/>
        <v>#VALUE!</v>
      </c>
      <c r="CV44" s="198" t="e">
        <f t="shared" si="6"/>
        <v>#VALUE!</v>
      </c>
      <c r="CW44" s="192" t="e">
        <f t="shared" si="7"/>
        <v>#VALUE!</v>
      </c>
      <c r="CX44" s="192" t="e">
        <f t="shared" si="8"/>
        <v>#VALUE!</v>
      </c>
      <c r="CY44" s="202" t="e">
        <f t="shared" si="9"/>
        <v>#VALUE!</v>
      </c>
      <c r="CZ44" s="192" t="e">
        <f t="shared" ref="CZ44:DI44" si="260">$AJ44*EF44</f>
        <v>#VALUE!</v>
      </c>
      <c r="DA44" s="192" t="e">
        <f t="shared" si="260"/>
        <v>#VALUE!</v>
      </c>
      <c r="DB44" s="192" t="e">
        <f t="shared" si="260"/>
        <v>#VALUE!</v>
      </c>
      <c r="DC44" s="192" t="e">
        <f t="shared" si="260"/>
        <v>#VALUE!</v>
      </c>
      <c r="DD44" s="192" t="e">
        <f t="shared" si="260"/>
        <v>#VALUE!</v>
      </c>
      <c r="DE44" s="192" t="e">
        <f t="shared" si="260"/>
        <v>#VALUE!</v>
      </c>
      <c r="DF44" s="192" t="e">
        <f t="shared" si="260"/>
        <v>#VALUE!</v>
      </c>
      <c r="DG44" s="192" t="e">
        <f t="shared" si="260"/>
        <v>#VALUE!</v>
      </c>
      <c r="DH44" s="192" t="e">
        <f t="shared" si="260"/>
        <v>#VALUE!</v>
      </c>
      <c r="DI44" s="192" t="e">
        <f t="shared" si="260"/>
        <v>#VALUE!</v>
      </c>
      <c r="DJ44" s="192" t="e">
        <f t="shared" si="11"/>
        <v>#VALUE!</v>
      </c>
      <c r="DK44" s="192" t="e">
        <f t="shared" si="12"/>
        <v>#VALUE!</v>
      </c>
      <c r="DL44" s="192" t="e">
        <f t="shared" si="13"/>
        <v>#VALUE!</v>
      </c>
      <c r="DM44" s="192" t="e">
        <f t="shared" si="14"/>
        <v>#VALUE!</v>
      </c>
      <c r="DN44" s="192" t="e">
        <f t="shared" si="15"/>
        <v>#VALUE!</v>
      </c>
      <c r="DO44" s="192" t="e">
        <f t="shared" si="16"/>
        <v>#VALUE!</v>
      </c>
      <c r="DP44" s="192" t="e">
        <f t="shared" si="17"/>
        <v>#VALUE!</v>
      </c>
      <c r="DQ44" s="192" t="e">
        <f t="shared" si="18"/>
        <v>#VALUE!</v>
      </c>
      <c r="DR44" s="192" t="e">
        <f t="shared" si="19"/>
        <v>#VALUE!</v>
      </c>
      <c r="DS44" s="192" t="e">
        <f t="shared" si="20"/>
        <v>#VALUE!</v>
      </c>
      <c r="DT44" s="192" t="e">
        <f t="shared" si="21"/>
        <v>#VALUE!</v>
      </c>
      <c r="DU44" s="192" t="e">
        <f t="shared" si="22"/>
        <v>#VALUE!</v>
      </c>
      <c r="DV44" s="198" t="e">
        <f t="shared" si="23"/>
        <v>#VALUE!</v>
      </c>
      <c r="DW44" s="198" t="e">
        <f t="shared" si="24"/>
        <v>#DIV/0!</v>
      </c>
      <c r="DX44" s="198" t="e">
        <f t="shared" si="25"/>
        <v>#DIV/0!</v>
      </c>
      <c r="DY44" s="198" t="e">
        <f t="shared" si="26"/>
        <v>#VALUE!</v>
      </c>
      <c r="DZ44" s="198" t="e">
        <f t="shared" si="27"/>
        <v>#VALUE!</v>
      </c>
      <c r="EA44" s="198" t="e">
        <f t="shared" si="28"/>
        <v>#VALUE!</v>
      </c>
      <c r="EB44" s="198" t="e">
        <f t="shared" si="29"/>
        <v>#VALUE!</v>
      </c>
      <c r="EC44" s="198" t="e">
        <f t="shared" si="30"/>
        <v>#DIV/0!</v>
      </c>
      <c r="ED44" s="198" t="e">
        <f t="shared" si="31"/>
        <v>#VALUE!</v>
      </c>
      <c r="EE44" s="198" t="e">
        <f t="shared" si="32"/>
        <v>#VALUE!</v>
      </c>
      <c r="EF44" s="198" t="e">
        <f t="shared" ref="EF44:EO44" si="261">DV44/SUM($DV44:$EE44)</f>
        <v>#VALUE!</v>
      </c>
      <c r="EG44" s="198" t="e">
        <f t="shared" si="261"/>
        <v>#DIV/0!</v>
      </c>
      <c r="EH44" s="198" t="e">
        <f t="shared" si="261"/>
        <v>#DIV/0!</v>
      </c>
      <c r="EI44" s="198" t="e">
        <f t="shared" si="261"/>
        <v>#VALUE!</v>
      </c>
      <c r="EJ44" s="198" t="e">
        <f t="shared" si="261"/>
        <v>#VALUE!</v>
      </c>
      <c r="EK44" s="198" t="e">
        <f t="shared" si="261"/>
        <v>#VALUE!</v>
      </c>
      <c r="EL44" s="198" t="e">
        <f t="shared" si="261"/>
        <v>#VALUE!</v>
      </c>
      <c r="EM44" s="198" t="e">
        <f t="shared" si="261"/>
        <v>#DIV/0!</v>
      </c>
      <c r="EN44" s="198" t="e">
        <f t="shared" si="261"/>
        <v>#VALUE!</v>
      </c>
      <c r="EO44" s="198" t="e">
        <f t="shared" si="261"/>
        <v>#VALUE!</v>
      </c>
      <c r="EP44" s="511">
        <f t="shared" ref="EP44:EW44" si="262">EP43</f>
        <v>0.08</v>
      </c>
      <c r="EQ44" s="511">
        <f t="shared" si="262"/>
        <v>0.015</v>
      </c>
      <c r="ER44" s="511">
        <f t="shared" si="262"/>
        <v>0.015</v>
      </c>
      <c r="ES44" s="511">
        <f t="shared" si="262"/>
        <v>0.015</v>
      </c>
      <c r="ET44" s="511">
        <f t="shared" si="262"/>
        <v>0.015</v>
      </c>
      <c r="EU44" s="511">
        <f t="shared" si="262"/>
        <v>0.09</v>
      </c>
      <c r="EV44" s="511">
        <f t="shared" si="262"/>
        <v>0.09</v>
      </c>
      <c r="EW44" s="511">
        <f t="shared" si="262"/>
        <v>0.09</v>
      </c>
      <c r="EX44" s="420" t="str">
        <f>IF(_tag_month_day!AS40="","",_tag_month_day!AS40/100)</f>
        <v/>
      </c>
      <c r="EY44" s="420" t="str">
        <f>IF(_tag_month_day!AT40="","",_tag_month_day!AT40/100)</f>
        <v/>
      </c>
      <c r="EZ44" s="420" t="str">
        <f>IF(_tag_month_day!AU40="","",_tag_month_day!AU40/100)</f>
        <v/>
      </c>
      <c r="FA44" s="420" t="str">
        <f>IF(_tag_month_day!AV40="","",_tag_month_day!AV40/100)</f>
        <v/>
      </c>
      <c r="FB44" s="420" t="str">
        <f>IF(_tag_month_day!AW40="","",_tag_month_day!AW40/100)</f>
        <v/>
      </c>
      <c r="FC44" s="420" t="str">
        <f>IF(_tag_month_day!AX40="","",_tag_month_day!AX40/100)</f>
        <v/>
      </c>
      <c r="FD44" s="510">
        <f t="shared" si="58"/>
        <v>0.33</v>
      </c>
      <c r="FE44" s="510">
        <f t="shared" si="59"/>
        <v>0.19</v>
      </c>
      <c r="FF44" s="510">
        <f t="shared" si="60"/>
        <v>0.003</v>
      </c>
      <c r="FG44" s="510">
        <f t="shared" si="61"/>
        <v>0</v>
      </c>
      <c r="FH44" s="603">
        <f t="shared" si="62"/>
        <v>0.0001</v>
      </c>
      <c r="FI44" s="510">
        <f t="shared" ref="FI44:FR44" si="263">FI43</f>
        <v>0.41</v>
      </c>
      <c r="FJ44" s="510">
        <f t="shared" si="263"/>
        <v>0.11</v>
      </c>
      <c r="FK44" s="510">
        <f t="shared" si="263"/>
        <v>0.015</v>
      </c>
      <c r="FL44" s="510">
        <f t="shared" si="263"/>
        <v>0</v>
      </c>
      <c r="FM44" s="603">
        <f t="shared" si="263"/>
        <v>0.0001</v>
      </c>
      <c r="FN44" s="510" t="str">
        <f>IF(_tag_month_day!AY40="","",_tag_month_day!AY40/100)</f>
        <v/>
      </c>
      <c r="FO44" s="510" t="str">
        <f>IF(_tag_month_day!AZ40="","",_tag_month_day!AZ40/100)</f>
        <v/>
      </c>
      <c r="FP44" s="510" t="str">
        <f>IF(_tag_month_day!BA40="","",_tag_month_day!BA40/100)</f>
        <v/>
      </c>
      <c r="FQ44" s="510" t="str">
        <f>IF(_tag_month_day!BB40="","",_tag_month_day!BB40/100)</f>
        <v/>
      </c>
      <c r="FR44" s="603" t="str">
        <f>IF(_tag_month_day!BC40="","",_tag_month_day!BC40/100)</f>
        <v/>
      </c>
      <c r="FS44" s="510" t="str">
        <f>IF(_tag_month_day!BD40="","",_tag_month_day!BD40/100)</f>
        <v/>
      </c>
      <c r="FT44" s="510" t="str">
        <f>IF(_tag_month_day!BE40="","",_tag_month_day!BE40/100)</f>
        <v/>
      </c>
      <c r="FU44" s="510" t="str">
        <f>IF(_tag_month_day!BF40="","",_tag_month_day!BF40/100)</f>
        <v/>
      </c>
      <c r="FV44" s="510" t="str">
        <f>IF(_tag_month_day!BG40="","",_tag_month_day!BG40/100)</f>
        <v/>
      </c>
      <c r="FW44" s="603" t="str">
        <f>IF(_tag_month_day!BH40="","",_tag_month_day!BH40/100)</f>
        <v/>
      </c>
      <c r="FX44" s="510" t="str">
        <f>IF(_tag_month_day!BI40="","",_tag_month_day!BI40/100)</f>
        <v/>
      </c>
      <c r="FY44" s="510" t="str">
        <f>IF(_tag_month_day!BJ40="","",_tag_month_day!BJ40/100)</f>
        <v/>
      </c>
      <c r="FZ44" s="605" t="str">
        <f>IF(_tag_month_day!BK40="","",_tag_month_day!BK40/100)</f>
        <v/>
      </c>
      <c r="GA44" s="510" t="str">
        <f>IF(_tag_month_day!BL40="","",_tag_month_day!BL40/100)</f>
        <v/>
      </c>
      <c r="GB44" s="603" t="str">
        <f>IF(_tag_month_day!BM40="","",_tag_month_day!BM40/100)</f>
        <v/>
      </c>
      <c r="GC44" s="420" t="str">
        <f>IF(_tag_month_day!BN40="","",_tag_month_day!BN40/100)</f>
        <v/>
      </c>
      <c r="GD44" s="420" t="str">
        <f>IF(_tag_month_day!BO40="","",_tag_month_day!BO40/100)</f>
        <v/>
      </c>
      <c r="GE44" s="420" t="str">
        <f>IF(_tag_month_day!BP40="","",_tag_month_day!BP40/100)</f>
        <v/>
      </c>
      <c r="GF44" s="420" t="str">
        <f>IF(_tag_month_day!BQ40="","",_tag_month_day!BQ40/100)</f>
        <v/>
      </c>
      <c r="GG44" s="420" t="str">
        <f>IF(_tag_month_day!BR40="","",_tag_month_day!BR40/100)</f>
        <v/>
      </c>
      <c r="GH44" s="420" t="str">
        <f>IF(_tag_month_day!BS40="","",_tag_month_day!BS40/100)</f>
        <v/>
      </c>
      <c r="GI44" s="603" t="str">
        <f>IF(_tag_month_day!BT40="","",_tag_month_day!BT40/100)</f>
        <v/>
      </c>
      <c r="GJ44" s="612" t="str">
        <f>IF(_tag_month_day!BU40="","",_tag_month_day!BU40/100)</f>
        <v/>
      </c>
      <c r="GK44" s="620" t="str">
        <f>IF(_tag_month_day!BV40="",IF(_rlcf_month_day!A$2="","",_rlcf_month_day!A$2/100),_tag_month_day!BV40/100)</f>
        <v/>
      </c>
      <c r="GL44" s="620" t="str">
        <f>IF(_tag_month_day!BW40="",IF(_rlcf_month_day!B$2="","",_rlcf_month_day!B$2/100),_tag_month_day!BW40/100)</f>
        <v/>
      </c>
      <c r="GM44" s="621" t="str">
        <f>IF(_tag_month_day!BX40="",IF(_rlcf_month_day!C$2="","",_rlcf_month_day!C$2/100),_tag_month_day!BX40/100)</f>
        <v/>
      </c>
      <c r="GN44" s="620" t="str">
        <f>IF(_tag_month_day!BV40="",IF(_rlcf_month_day!A$2="","",_rlcf_month_day!A$2/100),_tag_month_day!BV40/100)</f>
        <v/>
      </c>
      <c r="GO44" s="620" t="str">
        <f>IF(_tag_month_day!BW40="",IF(_rlcf_month_day!B$2="","",_rlcf_month_day!B$2/100),_tag_month_day!BW40/100)</f>
        <v/>
      </c>
      <c r="GP44" s="620" t="str">
        <f>IF(_tag_month_day!CD40="",IF(_rlcf_month_day!E$2="","",_rlcf_month_day!E$2/100),_tag_month_day!CD40/100)</f>
        <v/>
      </c>
      <c r="GQ44" s="620" t="str">
        <f>IF(_tag_month_day!CE40="",IF(_rlcf_month_day!F$2="","",_rlcf_month_day!F$2/100),_tag_month_day!CE40/100)</f>
        <v/>
      </c>
      <c r="GR44" s="621" t="str">
        <f>IF(_tag_month_day!CF40="",IF(_rlcf_month_day!G$2="","",_rlcf_month_day!G$2/100),_tag_month_day!CF40/100)</f>
        <v/>
      </c>
      <c r="GS44" s="626">
        <f t="shared" ref="GS44:HH44" si="264">GS43</f>
        <v>0.953</v>
      </c>
      <c r="GT44" s="626">
        <f t="shared" si="264"/>
        <v>0.55</v>
      </c>
      <c r="GU44" s="626">
        <f t="shared" si="264"/>
        <v>0.55</v>
      </c>
      <c r="GV44" s="626">
        <f t="shared" si="264"/>
        <v>0.55</v>
      </c>
      <c r="GW44" s="626">
        <f t="shared" si="264"/>
        <v>0.5</v>
      </c>
      <c r="GX44" s="626">
        <f t="shared" si="264"/>
        <v>0.935</v>
      </c>
      <c r="GY44" s="626">
        <f t="shared" si="264"/>
        <v>0.15</v>
      </c>
      <c r="GZ44" s="626">
        <f t="shared" si="264"/>
        <v>1</v>
      </c>
      <c r="HA44" s="632">
        <f t="shared" si="264"/>
        <v>0.047</v>
      </c>
      <c r="HB44" s="632">
        <f t="shared" si="264"/>
        <v>0.45</v>
      </c>
      <c r="HC44" s="632">
        <f t="shared" si="264"/>
        <v>0.45</v>
      </c>
      <c r="HD44" s="632">
        <f t="shared" si="264"/>
        <v>0.45</v>
      </c>
      <c r="HE44" s="632">
        <f t="shared" si="264"/>
        <v>0.5</v>
      </c>
      <c r="HF44" s="632">
        <f t="shared" si="264"/>
        <v>0.065</v>
      </c>
      <c r="HG44" s="632">
        <f t="shared" si="264"/>
        <v>0.85</v>
      </c>
      <c r="HH44" s="632">
        <f t="shared" si="264"/>
        <v>0</v>
      </c>
      <c r="HI44" s="68">
        <f t="shared" si="34"/>
        <v>0</v>
      </c>
      <c r="HJ44" s="68" t="e">
        <f t="shared" si="64"/>
        <v>#VALUE!</v>
      </c>
      <c r="HK44" s="202">
        <f t="shared" si="65"/>
        <v>0.85</v>
      </c>
      <c r="HL44" s="464">
        <f t="shared" si="66"/>
        <v>550000</v>
      </c>
      <c r="HM44" s="464">
        <f t="shared" si="67"/>
        <v>480000</v>
      </c>
      <c r="HN44" s="192" t="e">
        <f t="shared" si="35"/>
        <v>#VALUE!</v>
      </c>
      <c r="HO44" s="192" t="e">
        <f>HN44*HK44*$HO$2/HL44*1000000</f>
        <v>#VALUE!</v>
      </c>
      <c r="HP44" s="192" t="e">
        <f>HN44*HK44*$HP$2/HM44*1000000</f>
        <v>#VALUE!</v>
      </c>
    </row>
    <row r="45" customFormat="1" spans="1:224">
      <c r="A45" s="381">
        <v>40</v>
      </c>
      <c r="B45" s="54">
        <f ca="1" t="shared" si="68"/>
        <v>43618</v>
      </c>
      <c r="C45" s="57">
        <f t="shared" si="69"/>
        <v>0.0416666666666667</v>
      </c>
      <c r="D45" s="68" t="str">
        <f ca="1" t="shared" si="36"/>
        <v>白班</v>
      </c>
      <c r="E45" s="68" t="str">
        <f ca="1" t="shared" si="37"/>
        <v>乙</v>
      </c>
      <c r="F45" s="68">
        <f ca="1">SUMPRODUCT((成本日报!$A$3:$A$95=计划!B45)*(成本日报!$B$3:$B$95=计划!$D45),成本日报!$C$3:$C$95)</f>
        <v>2</v>
      </c>
      <c r="G45" s="382">
        <f ca="1" t="shared" si="70"/>
        <v>43618.6249999999</v>
      </c>
      <c r="H45" s="382">
        <f ca="1" t="shared" si="38"/>
        <v>43618.6319444444</v>
      </c>
      <c r="I45" s="382">
        <f ca="1" t="shared" si="39"/>
        <v>43618.6374999999</v>
      </c>
      <c r="J45" s="382">
        <f ca="1" t="shared" si="40"/>
        <v>43618.6666666666</v>
      </c>
      <c r="K45" s="382">
        <f ca="1" t="shared" si="41"/>
        <v>43618.7291666666</v>
      </c>
      <c r="L45" s="382">
        <f ca="1" t="shared" si="42"/>
        <v>43618.7499999999</v>
      </c>
      <c r="M45" s="398" t="str">
        <f>IF(_tag_month_day!A41="","",_tag_month_day!A41)</f>
        <v/>
      </c>
      <c r="N45" s="398" t="str">
        <f>IF(_tag_month_day!B41="","",_tag_month_day!B41)</f>
        <v/>
      </c>
      <c r="O45" s="399" t="e">
        <f t="shared" si="43"/>
        <v>#VALUE!</v>
      </c>
      <c r="P45" s="398" t="str">
        <f>IF(_tag_month_day!C41="","",_tag_month_day!C41)</f>
        <v/>
      </c>
      <c r="Q45" s="398" t="str">
        <f>IF(_tag_month_day!D41="","",_tag_month_day!D41)</f>
        <v/>
      </c>
      <c r="R45" s="416">
        <f>IF(_tag_month_day!CB41="",R44,_tag_month_day!CB41/100)</f>
        <v>0.07</v>
      </c>
      <c r="S45" s="417" t="str">
        <f>IF(_tag_month_day!E41="","",_tag_month_day!E41)</f>
        <v/>
      </c>
      <c r="T45" s="417" t="str">
        <f>IF(_tag_month_day!F41="","",_tag_month_day!F41)</f>
        <v/>
      </c>
      <c r="U45" s="418" t="e">
        <f t="shared" si="0"/>
        <v>#VALUE!</v>
      </c>
      <c r="V45" s="53" t="e">
        <f t="shared" si="1"/>
        <v>#VALUE!</v>
      </c>
      <c r="W45" s="419" t="str">
        <f>IF(_jhy_month_day!A41="","",_jhy_month_day!A41)</f>
        <v/>
      </c>
      <c r="X45" s="420" t="str">
        <f>IF(_jhy_month_day!B41="","",_jhy_month_day!B41/100)</f>
        <v/>
      </c>
      <c r="Y45" s="420" t="str">
        <f>IF(_jhy_month_day!C41="","",_jhy_month_day!C41/100)</f>
        <v/>
      </c>
      <c r="Z45" s="439">
        <f t="shared" si="87"/>
        <v>10</v>
      </c>
      <c r="AA45" s="440" t="str">
        <f>IF(_tag_month_day!G41="","",_tag_month_day!G41/100)</f>
        <v/>
      </c>
      <c r="AB45" s="440" t="str">
        <f>IF(_tag_month_day!H41="","",_tag_month_day!H41/100)</f>
        <v/>
      </c>
      <c r="AC45" s="193">
        <f t="shared" si="44"/>
        <v>1.59963432013121</v>
      </c>
      <c r="AD45" s="441" t="str">
        <f t="shared" si="45"/>
        <v/>
      </c>
      <c r="AE45" s="442" t="str">
        <f t="shared" si="46"/>
        <v/>
      </c>
      <c r="AF45" s="443">
        <v>1</v>
      </c>
      <c r="AG45" s="68" t="str">
        <f>IF(_duihao_month_day!A41="","",_duihao_month_day!A41)</f>
        <v/>
      </c>
      <c r="AH45" s="463">
        <f>IF(_gyk_month_day!B41="",AH44,_gyk_month_day!B41)</f>
        <v>820</v>
      </c>
      <c r="AI45" s="464" t="e">
        <f t="shared" si="71"/>
        <v>#VALUE!</v>
      </c>
      <c r="AJ45" s="68" t="str">
        <f>IF(_tag_month_day!I41="","",_tag_month_day!I41)</f>
        <v/>
      </c>
      <c r="AK45" s="465" t="str">
        <f>IF(_tzyy_month_day!A41="","",_tzyy_month_day!A41)</f>
        <v/>
      </c>
      <c r="AL45" s="465" t="str">
        <f>IF(_tzyy_month_day!B41="","",_tzyy_month_day!B41)</f>
        <v/>
      </c>
      <c r="AM45" s="465" t="str">
        <f>IF(_tzyy_month_day!C41="","",_tzyy_month_day!C41)</f>
        <v/>
      </c>
      <c r="AN45" s="466" t="str">
        <f>IF(_tag_month_day!CG41="","",_tag_month_day!CG41)</f>
        <v/>
      </c>
      <c r="AO45" s="466" t="str">
        <f>IF(_tag_month_day!CH41="","",_tag_month_day!CH41)</f>
        <v/>
      </c>
      <c r="AP45" s="486" t="e">
        <f t="shared" si="47"/>
        <v>#VALUE!</v>
      </c>
      <c r="AQ45" s="487" t="str">
        <f>IF(_tag_month_day!J41="","",_tag_month_day!J41/100)</f>
        <v/>
      </c>
      <c r="AR45" s="488">
        <f t="shared" si="48"/>
        <v>1.3</v>
      </c>
      <c r="AS45" s="489" t="e">
        <f t="shared" si="2"/>
        <v>#VALUE!</v>
      </c>
      <c r="AT45" s="489">
        <f t="shared" si="49"/>
        <v>0</v>
      </c>
      <c r="AU45" s="490" t="str">
        <f>IF(_tag_month_day!K41="","",_tag_month_day!K41)</f>
        <v/>
      </c>
      <c r="AV45" s="491" t="str">
        <f>IF(_tag_month_day!L41="","",_tag_month_day!L41/100)</f>
        <v/>
      </c>
      <c r="AW45" s="420">
        <f t="shared" si="179"/>
        <v>0</v>
      </c>
      <c r="AX45" s="420">
        <f t="shared" si="50"/>
        <v>0</v>
      </c>
      <c r="AY45" s="420" t="str">
        <f>IF(_tag_month_day!M41="","",_tag_month_day!M41/100)</f>
        <v/>
      </c>
      <c r="AZ45" s="420" t="str">
        <f>IF(_tag_month_day!N41="","",_tag_month_day!N41/100)</f>
        <v/>
      </c>
      <c r="BA45" s="420" t="str">
        <f>IF(_tag_month_day!O41="","",_tag_month_day!O41/100)</f>
        <v/>
      </c>
      <c r="BB45" s="496" t="str">
        <f>IF(_tag_month_day!P41="","",_tag_month_day!P41/100)</f>
        <v/>
      </c>
      <c r="BC45" s="496">
        <f t="shared" si="51"/>
        <v>0</v>
      </c>
      <c r="BD45" s="496" t="str">
        <f>IF(_tag_month_day!Q41="","",_tag_month_day!Q41/100)</f>
        <v/>
      </c>
      <c r="BE45" s="510" t="str">
        <f>IF(_tag_month_day!R41="","",_tag_month_day!R41/100)</f>
        <v/>
      </c>
      <c r="BF45" s="413" t="str">
        <f>IF(_tag_month_day!CC41="","",_tag_month_day!CC41/100)</f>
        <v/>
      </c>
      <c r="BG45" s="511" t="e">
        <f t="shared" si="3"/>
        <v>#VALUE!</v>
      </c>
      <c r="BH45" s="198">
        <f t="shared" si="4"/>
        <v>0</v>
      </c>
      <c r="BI45" s="512" t="e">
        <f>IF(CX45=0,BI44,(DK45*查询!$R$5+DL45*查询!$Q$5+DM45*查询!$N$5+DN45*查询!$O$5+DO45*查询!$P$5)*AF45/CX45)</f>
        <v>#VALUE!</v>
      </c>
      <c r="BJ45" s="512" t="e">
        <f>IF(CX45=0,BJ44,(DP45*查询!$S$5+DQ45*查询!$T$5+DR45*查询!$U$5)*AF45/CX45)</f>
        <v>#VALUE!</v>
      </c>
      <c r="BK45" s="512">
        <f t="shared" si="52"/>
        <v>1</v>
      </c>
      <c r="BL45" s="513" t="str">
        <f>IF(_cfyc_month_day!A41="","",_cfyc_month_day!A41)</f>
        <v/>
      </c>
      <c r="BM45" s="513" t="str">
        <f>IF(_cfyc_month_day!B41="","",_cfyc_month_day!B41)</f>
        <v/>
      </c>
      <c r="BN45" s="513" t="str">
        <f>IF(_cfyc_month_day!C41="","",_cfyc_month_day!C41)</f>
        <v/>
      </c>
      <c r="BO45" s="522" t="str">
        <f>IF(_cfyc_month_day!D41="","",_cfyc_month_day!D41)</f>
        <v/>
      </c>
      <c r="BP45" s="522" t="str">
        <f>IF(_cfyc_month_day!E41="","",_cfyc_month_day!E41)</f>
        <v/>
      </c>
      <c r="BQ45" s="522" t="str">
        <f>IF(_cfyc_month_day!F41="","",_cfyc_month_day!F41)</f>
        <v/>
      </c>
      <c r="BR45" s="513" t="str">
        <f>IF(_tag_month_day!T41="","",_tag_month_day!T41)</f>
        <v/>
      </c>
      <c r="BS45" s="513" t="str">
        <f>IF(_tag_month_day!U41="","",_tag_month_day!U41)</f>
        <v/>
      </c>
      <c r="BT45" s="523" t="str">
        <f t="shared" si="53"/>
        <v/>
      </c>
      <c r="BU45" s="223" t="str">
        <f>IF(_tag_month_day!V41="","",_tag_month_day!V41)</f>
        <v/>
      </c>
      <c r="BV45" s="206" t="str">
        <f>IF(_tag_month_day!W41="","",_tag_month_day!W41)</f>
        <v/>
      </c>
      <c r="BW45" s="540" t="str">
        <f>IF(_tag_month_day!X41="","",_tag_month_day!X41)</f>
        <v/>
      </c>
      <c r="BX45" s="540" t="str">
        <f>IF(_tag_month_day!Y41="","",_tag_month_day!Y41)</f>
        <v/>
      </c>
      <c r="BY45" s="541">
        <f ca="1" t="shared" si="54"/>
        <v>43618.7499999999</v>
      </c>
      <c r="BZ45" s="542"/>
      <c r="CA45" s="543" t="str">
        <f>IF(_jhy2_month_day!A41="","",_jhy2_month_day!A41)</f>
        <v/>
      </c>
      <c r="CB45" s="464" t="str">
        <f>IF(_jhy2_month_day!B41="","",_jhy2_month_day!B41)</f>
        <v/>
      </c>
      <c r="CC45" s="464" t="str">
        <f>IF(_jhy2_month_day!C41="","",_jhy2_month_day!C41)</f>
        <v/>
      </c>
      <c r="CD45" s="464" t="str">
        <f>IF(_jhy2_month_day!D41="","",_jhy2_month_day!D41)</f>
        <v/>
      </c>
      <c r="CE45" s="464" t="str">
        <f>IF(_jhy2_month_day!E41="","",_jhy2_month_day!E41)</f>
        <v/>
      </c>
      <c r="CF45" s="464" t="str">
        <f>IF(_jhy2_month_day!F41="","",_jhy2_month_day!F41)</f>
        <v/>
      </c>
      <c r="CG45" s="464" t="str">
        <f>IF(_jhy2_month_day!G41="","",_jhy2_month_day!G41)</f>
        <v/>
      </c>
      <c r="CH45" s="464" t="str">
        <f>IF(_jhy2_month_day!H41="","",_jhy2_month_day!H41)</f>
        <v/>
      </c>
      <c r="CI45" s="464" t="str">
        <f>IF(_jhy2_month_day!I41="","",_jhy2_month_day!I41)</f>
        <v/>
      </c>
      <c r="CJ45" s="464" t="str">
        <f>IF(_jhy2_month_day!J41="","",_jhy2_month_day!J41)</f>
        <v/>
      </c>
      <c r="CK45" s="464" t="str">
        <f>IF(_jhy2_month_day!K41="","",_jhy2_month_day!K41)</f>
        <v/>
      </c>
      <c r="CL45" s="562" t="str">
        <f>IF(_jhy2_month_day!L41="","",_jhy2_month_day!L41)</f>
        <v/>
      </c>
      <c r="CM45" s="562" t="str">
        <f>IF(_jhy2_month_day!M41="","",_jhy2_month_day!M41)</f>
        <v/>
      </c>
      <c r="CN45" s="562" t="str">
        <f>IF(_jhy2_month_day!N41="","",_jhy2_month_day!N41)</f>
        <v/>
      </c>
      <c r="CO45" s="562" t="str">
        <f>IF(_jhy2_month_day!O41="","",_jhy2_month_day!O41)</f>
        <v/>
      </c>
      <c r="CP45" s="562" t="str">
        <f>IF(_jhy2_month_day!P41="","",_jhy2_month_day!P41)</f>
        <v/>
      </c>
      <c r="CQ45" s="562" t="str">
        <f>IF(_jhy2_month_day!Q41="","",_jhy2_month_day!Q41)</f>
        <v/>
      </c>
      <c r="CR45" s="563" t="str">
        <f>IF(_jhy2_month_day!R41="","",_jhy2_month_day!R41)</f>
        <v/>
      </c>
      <c r="CS45" s="576" t="str">
        <f>IF(_jhy2_month_day!S41="","",_jhy2_month_day!S41)</f>
        <v/>
      </c>
      <c r="CT45" s="562" t="str">
        <f>IF(_jhy2_month_day!T41="","",_jhy2_month_day!T41)</f>
        <v/>
      </c>
      <c r="CU45" s="577" t="e">
        <f t="shared" si="5"/>
        <v>#VALUE!</v>
      </c>
      <c r="CV45" s="198" t="e">
        <f t="shared" si="6"/>
        <v>#VALUE!</v>
      </c>
      <c r="CW45" s="192" t="e">
        <f t="shared" si="7"/>
        <v>#VALUE!</v>
      </c>
      <c r="CX45" s="192" t="e">
        <f t="shared" si="8"/>
        <v>#VALUE!</v>
      </c>
      <c r="CY45" s="202" t="e">
        <f t="shared" si="9"/>
        <v>#VALUE!</v>
      </c>
      <c r="CZ45" s="192" t="e">
        <f t="shared" ref="CZ45:DI45" si="265">$AJ45*EF45</f>
        <v>#VALUE!</v>
      </c>
      <c r="DA45" s="192" t="e">
        <f t="shared" si="265"/>
        <v>#VALUE!</v>
      </c>
      <c r="DB45" s="192" t="e">
        <f t="shared" si="265"/>
        <v>#VALUE!</v>
      </c>
      <c r="DC45" s="192" t="e">
        <f t="shared" si="265"/>
        <v>#VALUE!</v>
      </c>
      <c r="DD45" s="192" t="e">
        <f t="shared" si="265"/>
        <v>#VALUE!</v>
      </c>
      <c r="DE45" s="192" t="e">
        <f t="shared" si="265"/>
        <v>#VALUE!</v>
      </c>
      <c r="DF45" s="192" t="e">
        <f t="shared" si="265"/>
        <v>#VALUE!</v>
      </c>
      <c r="DG45" s="192" t="e">
        <f t="shared" si="265"/>
        <v>#VALUE!</v>
      </c>
      <c r="DH45" s="192" t="e">
        <f t="shared" si="265"/>
        <v>#VALUE!</v>
      </c>
      <c r="DI45" s="192" t="e">
        <f t="shared" si="265"/>
        <v>#VALUE!</v>
      </c>
      <c r="DJ45" s="192" t="e">
        <f t="shared" si="11"/>
        <v>#VALUE!</v>
      </c>
      <c r="DK45" s="192" t="e">
        <f t="shared" si="12"/>
        <v>#VALUE!</v>
      </c>
      <c r="DL45" s="192" t="e">
        <f t="shared" si="13"/>
        <v>#VALUE!</v>
      </c>
      <c r="DM45" s="192" t="e">
        <f t="shared" si="14"/>
        <v>#VALUE!</v>
      </c>
      <c r="DN45" s="192" t="e">
        <f t="shared" si="15"/>
        <v>#VALUE!</v>
      </c>
      <c r="DO45" s="192" t="e">
        <f t="shared" si="16"/>
        <v>#VALUE!</v>
      </c>
      <c r="DP45" s="192" t="e">
        <f t="shared" si="17"/>
        <v>#VALUE!</v>
      </c>
      <c r="DQ45" s="192" t="e">
        <f t="shared" si="18"/>
        <v>#VALUE!</v>
      </c>
      <c r="DR45" s="192" t="e">
        <f t="shared" si="19"/>
        <v>#VALUE!</v>
      </c>
      <c r="DS45" s="192" t="e">
        <f t="shared" si="20"/>
        <v>#VALUE!</v>
      </c>
      <c r="DT45" s="192" t="e">
        <f t="shared" si="21"/>
        <v>#VALUE!</v>
      </c>
      <c r="DU45" s="192" t="e">
        <f t="shared" si="22"/>
        <v>#VALUE!</v>
      </c>
      <c r="DV45" s="198" t="e">
        <f t="shared" si="23"/>
        <v>#VALUE!</v>
      </c>
      <c r="DW45" s="198" t="e">
        <f t="shared" si="24"/>
        <v>#DIV/0!</v>
      </c>
      <c r="DX45" s="198" t="e">
        <f t="shared" si="25"/>
        <v>#DIV/0!</v>
      </c>
      <c r="DY45" s="198" t="e">
        <f t="shared" si="26"/>
        <v>#VALUE!</v>
      </c>
      <c r="DZ45" s="198" t="e">
        <f t="shared" si="27"/>
        <v>#VALUE!</v>
      </c>
      <c r="EA45" s="198" t="e">
        <f t="shared" si="28"/>
        <v>#VALUE!</v>
      </c>
      <c r="EB45" s="198" t="e">
        <f t="shared" si="29"/>
        <v>#VALUE!</v>
      </c>
      <c r="EC45" s="198" t="e">
        <f t="shared" si="30"/>
        <v>#DIV/0!</v>
      </c>
      <c r="ED45" s="198" t="e">
        <f t="shared" si="31"/>
        <v>#VALUE!</v>
      </c>
      <c r="EE45" s="198" t="e">
        <f t="shared" si="32"/>
        <v>#VALUE!</v>
      </c>
      <c r="EF45" s="198" t="e">
        <f t="shared" ref="EF45:EO45" si="266">DV45/SUM($DV45:$EE45)</f>
        <v>#VALUE!</v>
      </c>
      <c r="EG45" s="198" t="e">
        <f t="shared" si="266"/>
        <v>#DIV/0!</v>
      </c>
      <c r="EH45" s="198" t="e">
        <f t="shared" si="266"/>
        <v>#DIV/0!</v>
      </c>
      <c r="EI45" s="198" t="e">
        <f t="shared" si="266"/>
        <v>#VALUE!</v>
      </c>
      <c r="EJ45" s="198" t="e">
        <f t="shared" si="266"/>
        <v>#VALUE!</v>
      </c>
      <c r="EK45" s="198" t="e">
        <f t="shared" si="266"/>
        <v>#VALUE!</v>
      </c>
      <c r="EL45" s="198" t="e">
        <f t="shared" si="266"/>
        <v>#VALUE!</v>
      </c>
      <c r="EM45" s="198" t="e">
        <f t="shared" si="266"/>
        <v>#DIV/0!</v>
      </c>
      <c r="EN45" s="198" t="e">
        <f t="shared" si="266"/>
        <v>#VALUE!</v>
      </c>
      <c r="EO45" s="198" t="e">
        <f t="shared" si="266"/>
        <v>#VALUE!</v>
      </c>
      <c r="EP45" s="511">
        <f t="shared" ref="EP45:EW45" si="267">EP44</f>
        <v>0.08</v>
      </c>
      <c r="EQ45" s="511">
        <f t="shared" si="267"/>
        <v>0.015</v>
      </c>
      <c r="ER45" s="511">
        <f t="shared" si="267"/>
        <v>0.015</v>
      </c>
      <c r="ES45" s="511">
        <f t="shared" si="267"/>
        <v>0.015</v>
      </c>
      <c r="ET45" s="511">
        <f t="shared" si="267"/>
        <v>0.015</v>
      </c>
      <c r="EU45" s="511">
        <f t="shared" si="267"/>
        <v>0.09</v>
      </c>
      <c r="EV45" s="511">
        <f t="shared" si="267"/>
        <v>0.09</v>
      </c>
      <c r="EW45" s="511">
        <f t="shared" si="267"/>
        <v>0.09</v>
      </c>
      <c r="EX45" s="420" t="str">
        <f>IF(_tag_month_day!AS41="","",_tag_month_day!AS41/100)</f>
        <v/>
      </c>
      <c r="EY45" s="420" t="str">
        <f>IF(_tag_month_day!AT41="","",_tag_month_day!AT41/100)</f>
        <v/>
      </c>
      <c r="EZ45" s="420" t="str">
        <f>IF(_tag_month_day!AU41="","",_tag_month_day!AU41/100)</f>
        <v/>
      </c>
      <c r="FA45" s="420" t="str">
        <f>IF(_tag_month_day!AV41="","",_tag_month_day!AV41/100)</f>
        <v/>
      </c>
      <c r="FB45" s="420" t="str">
        <f>IF(_tag_month_day!AW41="","",_tag_month_day!AW41/100)</f>
        <v/>
      </c>
      <c r="FC45" s="420" t="str">
        <f>IF(_tag_month_day!AX41="","",_tag_month_day!AX41/100)</f>
        <v/>
      </c>
      <c r="FD45" s="510">
        <f t="shared" si="58"/>
        <v>0.33</v>
      </c>
      <c r="FE45" s="510">
        <f t="shared" si="59"/>
        <v>0.19</v>
      </c>
      <c r="FF45" s="510">
        <f t="shared" si="60"/>
        <v>0.003</v>
      </c>
      <c r="FG45" s="510">
        <f t="shared" si="61"/>
        <v>0</v>
      </c>
      <c r="FH45" s="603">
        <f t="shared" si="62"/>
        <v>0.0001</v>
      </c>
      <c r="FI45" s="510">
        <f t="shared" ref="FI45:FR45" si="268">FI44</f>
        <v>0.41</v>
      </c>
      <c r="FJ45" s="510">
        <f t="shared" si="268"/>
        <v>0.11</v>
      </c>
      <c r="FK45" s="510">
        <f t="shared" si="268"/>
        <v>0.015</v>
      </c>
      <c r="FL45" s="510">
        <f t="shared" si="268"/>
        <v>0</v>
      </c>
      <c r="FM45" s="603">
        <f t="shared" si="268"/>
        <v>0.0001</v>
      </c>
      <c r="FN45" s="510" t="str">
        <f>IF(_tag_month_day!AY41="","",_tag_month_day!AY41/100)</f>
        <v/>
      </c>
      <c r="FO45" s="510" t="str">
        <f>IF(_tag_month_day!AZ41="","",_tag_month_day!AZ41/100)</f>
        <v/>
      </c>
      <c r="FP45" s="510" t="str">
        <f>IF(_tag_month_day!BA41="","",_tag_month_day!BA41/100)</f>
        <v/>
      </c>
      <c r="FQ45" s="510" t="str">
        <f>IF(_tag_month_day!BB41="","",_tag_month_day!BB41/100)</f>
        <v/>
      </c>
      <c r="FR45" s="603" t="str">
        <f>IF(_tag_month_day!BC41="","",_tag_month_day!BC41/100)</f>
        <v/>
      </c>
      <c r="FS45" s="510" t="str">
        <f>IF(_tag_month_day!BD41="","",_tag_month_day!BD41/100)</f>
        <v/>
      </c>
      <c r="FT45" s="510" t="str">
        <f>IF(_tag_month_day!BE41="","",_tag_month_day!BE41/100)</f>
        <v/>
      </c>
      <c r="FU45" s="510" t="str">
        <f>IF(_tag_month_day!BF41="","",_tag_month_day!BF41/100)</f>
        <v/>
      </c>
      <c r="FV45" s="510" t="str">
        <f>IF(_tag_month_day!BG41="","",_tag_month_day!BG41/100)</f>
        <v/>
      </c>
      <c r="FW45" s="603" t="str">
        <f>IF(_tag_month_day!BH41="","",_tag_month_day!BH41/100)</f>
        <v/>
      </c>
      <c r="FX45" s="510" t="str">
        <f>IF(_tag_month_day!BI41="","",_tag_month_day!BI41/100)</f>
        <v/>
      </c>
      <c r="FY45" s="510" t="str">
        <f>IF(_tag_month_day!BJ41="","",_tag_month_day!BJ41/100)</f>
        <v/>
      </c>
      <c r="FZ45" s="605" t="str">
        <f>IF(_tag_month_day!BK41="","",_tag_month_day!BK41/100)</f>
        <v/>
      </c>
      <c r="GA45" s="510" t="str">
        <f>IF(_tag_month_day!BL41="","",_tag_month_day!BL41/100)</f>
        <v/>
      </c>
      <c r="GB45" s="603" t="str">
        <f>IF(_tag_month_day!BM41="","",_tag_month_day!BM41/100)</f>
        <v/>
      </c>
      <c r="GC45" s="420" t="str">
        <f>IF(_tag_month_day!BN41="","",_tag_month_day!BN41/100)</f>
        <v/>
      </c>
      <c r="GD45" s="420" t="str">
        <f>IF(_tag_month_day!BO41="","",_tag_month_day!BO41/100)</f>
        <v/>
      </c>
      <c r="GE45" s="420" t="str">
        <f>IF(_tag_month_day!BP41="","",_tag_month_day!BP41/100)</f>
        <v/>
      </c>
      <c r="GF45" s="420" t="str">
        <f>IF(_tag_month_day!BQ41="","",_tag_month_day!BQ41/100)</f>
        <v/>
      </c>
      <c r="GG45" s="420" t="str">
        <f>IF(_tag_month_day!BR41="","",_tag_month_day!BR41/100)</f>
        <v/>
      </c>
      <c r="GH45" s="420" t="str">
        <f>IF(_tag_month_day!BS41="","",_tag_month_day!BS41/100)</f>
        <v/>
      </c>
      <c r="GI45" s="603" t="str">
        <f>IF(_tag_month_day!BT41="","",_tag_month_day!BT41/100)</f>
        <v/>
      </c>
      <c r="GJ45" s="612" t="str">
        <f>IF(_tag_month_day!BU41="","",_tag_month_day!BU41/100)</f>
        <v/>
      </c>
      <c r="GK45" s="620" t="str">
        <f>IF(_tag_month_day!BV41="",IF(_rlcf_month_day!A$2="","",_rlcf_month_day!A$2/100),_tag_month_day!BV41/100)</f>
        <v/>
      </c>
      <c r="GL45" s="620" t="str">
        <f>IF(_tag_month_day!BW41="",IF(_rlcf_month_day!B$2="","",_rlcf_month_day!B$2/100),_tag_month_day!BW41/100)</f>
        <v/>
      </c>
      <c r="GM45" s="621" t="str">
        <f>IF(_tag_month_day!BX41="",IF(_rlcf_month_day!C$2="","",_rlcf_month_day!C$2/100),_tag_month_day!BX41/100)</f>
        <v/>
      </c>
      <c r="GN45" s="620" t="str">
        <f>IF(_tag_month_day!BV41="",IF(_rlcf_month_day!A$2="","",_rlcf_month_day!A$2/100),_tag_month_day!BV41/100)</f>
        <v/>
      </c>
      <c r="GO45" s="620" t="str">
        <f>IF(_tag_month_day!BW41="",IF(_rlcf_month_day!B$2="","",_rlcf_month_day!B$2/100),_tag_month_day!BW41/100)</f>
        <v/>
      </c>
      <c r="GP45" s="620" t="str">
        <f>IF(_tag_month_day!CD41="",IF(_rlcf_month_day!E$2="","",_rlcf_month_day!E$2/100),_tag_month_day!CD41/100)</f>
        <v/>
      </c>
      <c r="GQ45" s="620" t="str">
        <f>IF(_tag_month_day!CE41="",IF(_rlcf_month_day!F$2="","",_rlcf_month_day!F$2/100),_tag_month_day!CE41/100)</f>
        <v/>
      </c>
      <c r="GR45" s="621" t="str">
        <f>IF(_tag_month_day!CF41="",IF(_rlcf_month_day!G$2="","",_rlcf_month_day!G$2/100),_tag_month_day!CF41/100)</f>
        <v/>
      </c>
      <c r="GS45" s="626">
        <f t="shared" ref="GS45:HH45" si="269">GS44</f>
        <v>0.953</v>
      </c>
      <c r="GT45" s="626">
        <f t="shared" si="269"/>
        <v>0.55</v>
      </c>
      <c r="GU45" s="626">
        <f t="shared" si="269"/>
        <v>0.55</v>
      </c>
      <c r="GV45" s="626">
        <f t="shared" si="269"/>
        <v>0.55</v>
      </c>
      <c r="GW45" s="626">
        <f t="shared" si="269"/>
        <v>0.5</v>
      </c>
      <c r="GX45" s="626">
        <f t="shared" si="269"/>
        <v>0.935</v>
      </c>
      <c r="GY45" s="626">
        <f t="shared" si="269"/>
        <v>0.15</v>
      </c>
      <c r="GZ45" s="626">
        <f t="shared" si="269"/>
        <v>1</v>
      </c>
      <c r="HA45" s="632">
        <f t="shared" si="269"/>
        <v>0.047</v>
      </c>
      <c r="HB45" s="632">
        <f t="shared" si="269"/>
        <v>0.45</v>
      </c>
      <c r="HC45" s="632">
        <f t="shared" si="269"/>
        <v>0.45</v>
      </c>
      <c r="HD45" s="632">
        <f t="shared" si="269"/>
        <v>0.45</v>
      </c>
      <c r="HE45" s="632">
        <f t="shared" si="269"/>
        <v>0.5</v>
      </c>
      <c r="HF45" s="632">
        <f t="shared" si="269"/>
        <v>0.065</v>
      </c>
      <c r="HG45" s="632">
        <f t="shared" si="269"/>
        <v>0.85</v>
      </c>
      <c r="HH45" s="632">
        <f t="shared" si="269"/>
        <v>0</v>
      </c>
      <c r="HI45" s="68">
        <f t="shared" si="34"/>
        <v>0</v>
      </c>
      <c r="HJ45" s="68" t="e">
        <f t="shared" si="64"/>
        <v>#VALUE!</v>
      </c>
      <c r="HK45" s="202">
        <f t="shared" si="65"/>
        <v>0.85</v>
      </c>
      <c r="HL45" s="464">
        <f t="shared" si="66"/>
        <v>550000</v>
      </c>
      <c r="HM45" s="464">
        <f t="shared" si="67"/>
        <v>480000</v>
      </c>
      <c r="HN45" s="192" t="e">
        <f t="shared" si="35"/>
        <v>#VALUE!</v>
      </c>
      <c r="HO45" s="192" t="e">
        <f>HN45*HK45*$HO$2/HL45*1000000</f>
        <v>#VALUE!</v>
      </c>
      <c r="HP45" s="192" t="e">
        <f>HN45*HK45*$HP$2/HM45*1000000</f>
        <v>#VALUE!</v>
      </c>
    </row>
    <row r="46" customFormat="1" spans="1:224">
      <c r="A46" s="381">
        <v>41</v>
      </c>
      <c r="B46" s="54">
        <f ca="1" t="shared" si="68"/>
        <v>43618</v>
      </c>
      <c r="C46" s="57">
        <f t="shared" si="69"/>
        <v>0.0416666666666667</v>
      </c>
      <c r="D46" s="68" t="str">
        <f ca="1" t="shared" si="36"/>
        <v>中班</v>
      </c>
      <c r="E46" s="68" t="str">
        <f ca="1" t="shared" si="37"/>
        <v>丙</v>
      </c>
      <c r="F46" s="68">
        <f ca="1">SUMPRODUCT((成本日报!$A$3:$A$95=计划!B46)*(成本日报!$B$3:$B$95=计划!$D46),成本日报!$C$3:$C$95)</f>
        <v>3</v>
      </c>
      <c r="G46" s="382">
        <f ca="1" t="shared" si="70"/>
        <v>43618.6666666666</v>
      </c>
      <c r="H46" s="382">
        <f ca="1" t="shared" si="38"/>
        <v>43618.673611111</v>
      </c>
      <c r="I46" s="382">
        <f ca="1" t="shared" si="39"/>
        <v>43618.6791666666</v>
      </c>
      <c r="J46" s="382">
        <f ca="1" t="shared" si="40"/>
        <v>43618.7083333332</v>
      </c>
      <c r="K46" s="382">
        <f ca="1" t="shared" si="41"/>
        <v>43618.7708333332</v>
      </c>
      <c r="L46" s="382">
        <f ca="1" t="shared" si="42"/>
        <v>43618.7916666666</v>
      </c>
      <c r="M46" s="398" t="str">
        <f>IF(_tag_month_day!A42="","",_tag_month_day!A42)</f>
        <v/>
      </c>
      <c r="N46" s="398" t="str">
        <f>IF(_tag_month_day!B42="","",_tag_month_day!B42)</f>
        <v/>
      </c>
      <c r="O46" s="399" t="e">
        <f t="shared" si="43"/>
        <v>#VALUE!</v>
      </c>
      <c r="P46" s="398" t="str">
        <f>IF(_tag_month_day!C42="","",_tag_month_day!C42)</f>
        <v/>
      </c>
      <c r="Q46" s="398" t="str">
        <f>IF(_tag_month_day!D42="","",_tag_month_day!D42)</f>
        <v/>
      </c>
      <c r="R46" s="416">
        <f>IF(_tag_month_day!CB42="",R45,_tag_month_day!CB42/100)</f>
        <v>0.07</v>
      </c>
      <c r="S46" s="417" t="str">
        <f>IF(_tag_month_day!E42="","",_tag_month_day!E42)</f>
        <v/>
      </c>
      <c r="T46" s="417" t="str">
        <f>IF(_tag_month_day!F42="","",_tag_month_day!F42)</f>
        <v/>
      </c>
      <c r="U46" s="418" t="e">
        <f t="shared" si="0"/>
        <v>#VALUE!</v>
      </c>
      <c r="V46" s="53" t="e">
        <f t="shared" si="1"/>
        <v>#VALUE!</v>
      </c>
      <c r="W46" s="419" t="str">
        <f>IF(_jhy_month_day!A42="","",_jhy_month_day!A42)</f>
        <v/>
      </c>
      <c r="X46" s="420" t="str">
        <f>IF(_jhy_month_day!B42="","",_jhy_month_day!B42/100)</f>
        <v/>
      </c>
      <c r="Y46" s="420" t="str">
        <f>IF(_jhy_month_day!C42="","",_jhy_month_day!C42/100)</f>
        <v/>
      </c>
      <c r="Z46" s="439">
        <f t="shared" si="87"/>
        <v>11</v>
      </c>
      <c r="AA46" s="440" t="str">
        <f>IF(_tag_month_day!G42="","",_tag_month_day!G42/100)</f>
        <v/>
      </c>
      <c r="AB46" s="440" t="str">
        <f>IF(_tag_month_day!H42="","",_tag_month_day!H42/100)</f>
        <v/>
      </c>
      <c r="AC46" s="193">
        <f t="shared" si="44"/>
        <v>1.59963432013121</v>
      </c>
      <c r="AD46" s="441" t="str">
        <f t="shared" si="45"/>
        <v/>
      </c>
      <c r="AE46" s="442" t="str">
        <f t="shared" si="46"/>
        <v/>
      </c>
      <c r="AF46" s="443">
        <v>1</v>
      </c>
      <c r="AG46" s="68" t="str">
        <f>IF(_duihao_month_day!A42="","",_duihao_month_day!A42)</f>
        <v/>
      </c>
      <c r="AH46" s="463">
        <f>IF(_gyk_month_day!B42="",AH45,_gyk_month_day!B42)</f>
        <v>820</v>
      </c>
      <c r="AI46" s="464" t="e">
        <f t="shared" si="71"/>
        <v>#VALUE!</v>
      </c>
      <c r="AJ46" s="68" t="str">
        <f>IF(_tag_month_day!I42="","",_tag_month_day!I42)</f>
        <v/>
      </c>
      <c r="AK46" s="465" t="str">
        <f>IF(_tzyy_month_day!A42="","",_tzyy_month_day!A42)</f>
        <v/>
      </c>
      <c r="AL46" s="465" t="str">
        <f>IF(_tzyy_month_day!B42="","",_tzyy_month_day!B42)</f>
        <v/>
      </c>
      <c r="AM46" s="465" t="str">
        <f>IF(_tzyy_month_day!C42="","",_tzyy_month_day!C42)</f>
        <v/>
      </c>
      <c r="AN46" s="466" t="str">
        <f>IF(_tag_month_day!CG42="","",_tag_month_day!CG42)</f>
        <v/>
      </c>
      <c r="AO46" s="466" t="str">
        <f>IF(_tag_month_day!CH42="","",_tag_month_day!CH42)</f>
        <v/>
      </c>
      <c r="AP46" s="486" t="e">
        <f t="shared" si="47"/>
        <v>#VALUE!</v>
      </c>
      <c r="AQ46" s="487" t="str">
        <f>IF(_tag_month_day!J42="","",_tag_month_day!J42/100)</f>
        <v/>
      </c>
      <c r="AR46" s="488">
        <f t="shared" si="48"/>
        <v>1.3</v>
      </c>
      <c r="AS46" s="489" t="e">
        <f t="shared" si="2"/>
        <v>#VALUE!</v>
      </c>
      <c r="AT46" s="489">
        <f t="shared" si="49"/>
        <v>0</v>
      </c>
      <c r="AU46" s="490" t="str">
        <f>IF(_tag_month_day!K42="","",_tag_month_day!K42)</f>
        <v/>
      </c>
      <c r="AV46" s="491" t="str">
        <f>IF(_tag_month_day!L42="","",_tag_month_day!L42/100)</f>
        <v/>
      </c>
      <c r="AW46" s="420">
        <f t="shared" si="179"/>
        <v>0</v>
      </c>
      <c r="AX46" s="420">
        <f t="shared" si="50"/>
        <v>0</v>
      </c>
      <c r="AY46" s="420" t="str">
        <f>IF(_tag_month_day!M42="","",_tag_month_day!M42/100)</f>
        <v/>
      </c>
      <c r="AZ46" s="420" t="str">
        <f>IF(_tag_month_day!N42="","",_tag_month_day!N42/100)</f>
        <v/>
      </c>
      <c r="BA46" s="420" t="str">
        <f>IF(_tag_month_day!O42="","",_tag_month_day!O42/100)</f>
        <v/>
      </c>
      <c r="BB46" s="496" t="str">
        <f>IF(_tag_month_day!P42="","",_tag_month_day!P42/100)</f>
        <v/>
      </c>
      <c r="BC46" s="496">
        <f t="shared" si="51"/>
        <v>0</v>
      </c>
      <c r="BD46" s="496" t="str">
        <f>IF(_tag_month_day!Q42="","",_tag_month_day!Q42/100)</f>
        <v/>
      </c>
      <c r="BE46" s="510" t="str">
        <f>IF(_tag_month_day!R42="","",_tag_month_day!R42/100)</f>
        <v/>
      </c>
      <c r="BF46" s="413" t="str">
        <f>IF(_tag_month_day!CC42="","",_tag_month_day!CC42/100)</f>
        <v/>
      </c>
      <c r="BG46" s="511" t="e">
        <f t="shared" si="3"/>
        <v>#VALUE!</v>
      </c>
      <c r="BH46" s="198">
        <f t="shared" si="4"/>
        <v>0</v>
      </c>
      <c r="BI46" s="512" t="e">
        <f>IF(CX46=0,BI45,(DK46*查询!$R$5+DL46*查询!$Q$5+DM46*查询!$N$5+DN46*查询!$O$5+DO46*查询!$P$5)*AF46/CX46)</f>
        <v>#VALUE!</v>
      </c>
      <c r="BJ46" s="512" t="e">
        <f>IF(CX46=0,BJ45,(DP46*查询!$S$5+DQ46*查询!$T$5+DR46*查询!$U$5)*AF46/CX46)</f>
        <v>#VALUE!</v>
      </c>
      <c r="BK46" s="512">
        <f t="shared" si="52"/>
        <v>1</v>
      </c>
      <c r="BL46" s="513" t="str">
        <f>IF(_cfyc_month_day!A42="","",_cfyc_month_day!A42)</f>
        <v/>
      </c>
      <c r="BM46" s="513" t="str">
        <f>IF(_cfyc_month_day!B42="","",_cfyc_month_day!B42)</f>
        <v/>
      </c>
      <c r="BN46" s="513" t="str">
        <f>IF(_cfyc_month_day!C42="","",_cfyc_month_day!C42)</f>
        <v/>
      </c>
      <c r="BO46" s="522" t="str">
        <f>IF(_cfyc_month_day!D42="","",_cfyc_month_day!D42)</f>
        <v/>
      </c>
      <c r="BP46" s="522" t="str">
        <f>IF(_cfyc_month_day!E42="","",_cfyc_month_day!E42)</f>
        <v/>
      </c>
      <c r="BQ46" s="522" t="str">
        <f>IF(_cfyc_month_day!F42="","",_cfyc_month_day!F42)</f>
        <v/>
      </c>
      <c r="BR46" s="513" t="str">
        <f>IF(_tag_month_day!T42="","",_tag_month_day!T42)</f>
        <v/>
      </c>
      <c r="BS46" s="513" t="str">
        <f>IF(_tag_month_day!U42="","",_tag_month_day!U42)</f>
        <v/>
      </c>
      <c r="BT46" s="523" t="str">
        <f t="shared" si="53"/>
        <v/>
      </c>
      <c r="BU46" s="223" t="str">
        <f>IF(_tag_month_day!V42="","",_tag_month_day!V42)</f>
        <v/>
      </c>
      <c r="BV46" s="206" t="str">
        <f>IF(_tag_month_day!W42="","",_tag_month_day!W42)</f>
        <v/>
      </c>
      <c r="BW46" s="540" t="str">
        <f>IF(_tag_month_day!X42="","",_tag_month_day!X42)</f>
        <v/>
      </c>
      <c r="BX46" s="540" t="str">
        <f>IF(_tag_month_day!Y42="","",_tag_month_day!Y42)</f>
        <v/>
      </c>
      <c r="BY46" s="541">
        <f ca="1" t="shared" si="54"/>
        <v>43618.7916666666</v>
      </c>
      <c r="BZ46" s="542"/>
      <c r="CA46" s="543" t="str">
        <f>IF(_jhy2_month_day!A42="","",_jhy2_month_day!A42)</f>
        <v/>
      </c>
      <c r="CB46" s="464" t="str">
        <f>IF(_jhy2_month_day!B42="","",_jhy2_month_day!B42)</f>
        <v/>
      </c>
      <c r="CC46" s="464" t="str">
        <f>IF(_jhy2_month_day!C42="","",_jhy2_month_day!C42)</f>
        <v/>
      </c>
      <c r="CD46" s="464" t="str">
        <f>IF(_jhy2_month_day!D42="","",_jhy2_month_day!D42)</f>
        <v/>
      </c>
      <c r="CE46" s="464" t="str">
        <f>IF(_jhy2_month_day!E42="","",_jhy2_month_day!E42)</f>
        <v/>
      </c>
      <c r="CF46" s="464" t="str">
        <f>IF(_jhy2_month_day!F42="","",_jhy2_month_day!F42)</f>
        <v/>
      </c>
      <c r="CG46" s="464" t="str">
        <f>IF(_jhy2_month_day!G42="","",_jhy2_month_day!G42)</f>
        <v/>
      </c>
      <c r="CH46" s="464" t="str">
        <f>IF(_jhy2_month_day!H42="","",_jhy2_month_day!H42)</f>
        <v/>
      </c>
      <c r="CI46" s="464" t="str">
        <f>IF(_jhy2_month_day!I42="","",_jhy2_month_day!I42)</f>
        <v/>
      </c>
      <c r="CJ46" s="464" t="str">
        <f>IF(_jhy2_month_day!J42="","",_jhy2_month_day!J42)</f>
        <v/>
      </c>
      <c r="CK46" s="464" t="str">
        <f>IF(_jhy2_month_day!K42="","",_jhy2_month_day!K42)</f>
        <v/>
      </c>
      <c r="CL46" s="562" t="str">
        <f>IF(_jhy2_month_day!L42="","",_jhy2_month_day!L42)</f>
        <v/>
      </c>
      <c r="CM46" s="562" t="str">
        <f>IF(_jhy2_month_day!M42="","",_jhy2_month_day!M42)</f>
        <v/>
      </c>
      <c r="CN46" s="562" t="str">
        <f>IF(_jhy2_month_day!N42="","",_jhy2_month_day!N42)</f>
        <v/>
      </c>
      <c r="CO46" s="562" t="str">
        <f>IF(_jhy2_month_day!O42="","",_jhy2_month_day!O42)</f>
        <v/>
      </c>
      <c r="CP46" s="562" t="str">
        <f>IF(_jhy2_month_day!P42="","",_jhy2_month_day!P42)</f>
        <v/>
      </c>
      <c r="CQ46" s="562" t="str">
        <f>IF(_jhy2_month_day!Q42="","",_jhy2_month_day!Q42)</f>
        <v/>
      </c>
      <c r="CR46" s="563" t="str">
        <f>IF(_jhy2_month_day!R42="","",_jhy2_month_day!R42)</f>
        <v/>
      </c>
      <c r="CS46" s="576" t="str">
        <f>IF(_jhy2_month_day!S42="","",_jhy2_month_day!S42)</f>
        <v/>
      </c>
      <c r="CT46" s="562" t="str">
        <f>IF(_jhy2_month_day!T42="","",_jhy2_month_day!T42)</f>
        <v/>
      </c>
      <c r="CU46" s="577" t="e">
        <f t="shared" si="5"/>
        <v>#VALUE!</v>
      </c>
      <c r="CV46" s="198" t="e">
        <f t="shared" si="6"/>
        <v>#VALUE!</v>
      </c>
      <c r="CW46" s="192" t="e">
        <f t="shared" si="7"/>
        <v>#VALUE!</v>
      </c>
      <c r="CX46" s="192" t="e">
        <f t="shared" si="8"/>
        <v>#VALUE!</v>
      </c>
      <c r="CY46" s="202" t="e">
        <f t="shared" si="9"/>
        <v>#VALUE!</v>
      </c>
      <c r="CZ46" s="192" t="e">
        <f t="shared" ref="CZ46:DI46" si="270">$AJ46*EF46</f>
        <v>#VALUE!</v>
      </c>
      <c r="DA46" s="192" t="e">
        <f t="shared" si="270"/>
        <v>#VALUE!</v>
      </c>
      <c r="DB46" s="192" t="e">
        <f t="shared" si="270"/>
        <v>#VALUE!</v>
      </c>
      <c r="DC46" s="192" t="e">
        <f t="shared" si="270"/>
        <v>#VALUE!</v>
      </c>
      <c r="DD46" s="192" t="e">
        <f t="shared" si="270"/>
        <v>#VALUE!</v>
      </c>
      <c r="DE46" s="192" t="e">
        <f t="shared" si="270"/>
        <v>#VALUE!</v>
      </c>
      <c r="DF46" s="192" t="e">
        <f t="shared" si="270"/>
        <v>#VALUE!</v>
      </c>
      <c r="DG46" s="192" t="e">
        <f t="shared" si="270"/>
        <v>#VALUE!</v>
      </c>
      <c r="DH46" s="192" t="e">
        <f t="shared" si="270"/>
        <v>#VALUE!</v>
      </c>
      <c r="DI46" s="192" t="e">
        <f t="shared" si="270"/>
        <v>#VALUE!</v>
      </c>
      <c r="DJ46" s="192" t="e">
        <f t="shared" si="11"/>
        <v>#VALUE!</v>
      </c>
      <c r="DK46" s="192" t="e">
        <f t="shared" si="12"/>
        <v>#VALUE!</v>
      </c>
      <c r="DL46" s="192" t="e">
        <f t="shared" si="13"/>
        <v>#VALUE!</v>
      </c>
      <c r="DM46" s="192" t="e">
        <f t="shared" si="14"/>
        <v>#VALUE!</v>
      </c>
      <c r="DN46" s="192" t="e">
        <f t="shared" si="15"/>
        <v>#VALUE!</v>
      </c>
      <c r="DO46" s="192" t="e">
        <f t="shared" si="16"/>
        <v>#VALUE!</v>
      </c>
      <c r="DP46" s="192" t="e">
        <f t="shared" si="17"/>
        <v>#VALUE!</v>
      </c>
      <c r="DQ46" s="192" t="e">
        <f t="shared" si="18"/>
        <v>#VALUE!</v>
      </c>
      <c r="DR46" s="192" t="e">
        <f t="shared" si="19"/>
        <v>#VALUE!</v>
      </c>
      <c r="DS46" s="192" t="e">
        <f t="shared" si="20"/>
        <v>#VALUE!</v>
      </c>
      <c r="DT46" s="192" t="e">
        <f t="shared" si="21"/>
        <v>#VALUE!</v>
      </c>
      <c r="DU46" s="192" t="e">
        <f t="shared" si="22"/>
        <v>#VALUE!</v>
      </c>
      <c r="DV46" s="198" t="e">
        <f t="shared" si="23"/>
        <v>#VALUE!</v>
      </c>
      <c r="DW46" s="198" t="e">
        <f t="shared" si="24"/>
        <v>#DIV/0!</v>
      </c>
      <c r="DX46" s="198" t="e">
        <f t="shared" si="25"/>
        <v>#DIV/0!</v>
      </c>
      <c r="DY46" s="198" t="e">
        <f t="shared" si="26"/>
        <v>#VALUE!</v>
      </c>
      <c r="DZ46" s="198" t="e">
        <f t="shared" si="27"/>
        <v>#VALUE!</v>
      </c>
      <c r="EA46" s="198" t="e">
        <f t="shared" si="28"/>
        <v>#VALUE!</v>
      </c>
      <c r="EB46" s="198" t="e">
        <f t="shared" si="29"/>
        <v>#VALUE!</v>
      </c>
      <c r="EC46" s="198" t="e">
        <f t="shared" si="30"/>
        <v>#DIV/0!</v>
      </c>
      <c r="ED46" s="198" t="e">
        <f t="shared" si="31"/>
        <v>#VALUE!</v>
      </c>
      <c r="EE46" s="198" t="e">
        <f t="shared" si="32"/>
        <v>#VALUE!</v>
      </c>
      <c r="EF46" s="198" t="e">
        <f t="shared" ref="EF46:EO46" si="271">DV46/SUM($DV46:$EE46)</f>
        <v>#VALUE!</v>
      </c>
      <c r="EG46" s="198" t="e">
        <f t="shared" si="271"/>
        <v>#DIV/0!</v>
      </c>
      <c r="EH46" s="198" t="e">
        <f t="shared" si="271"/>
        <v>#DIV/0!</v>
      </c>
      <c r="EI46" s="198" t="e">
        <f t="shared" si="271"/>
        <v>#VALUE!</v>
      </c>
      <c r="EJ46" s="198" t="e">
        <f t="shared" si="271"/>
        <v>#VALUE!</v>
      </c>
      <c r="EK46" s="198" t="e">
        <f t="shared" si="271"/>
        <v>#VALUE!</v>
      </c>
      <c r="EL46" s="198" t="e">
        <f t="shared" si="271"/>
        <v>#VALUE!</v>
      </c>
      <c r="EM46" s="198" t="e">
        <f t="shared" si="271"/>
        <v>#DIV/0!</v>
      </c>
      <c r="EN46" s="198" t="e">
        <f t="shared" si="271"/>
        <v>#VALUE!</v>
      </c>
      <c r="EO46" s="198" t="e">
        <f t="shared" si="271"/>
        <v>#VALUE!</v>
      </c>
      <c r="EP46" s="511">
        <f t="shared" ref="EP46:EW46" si="272">EP45</f>
        <v>0.08</v>
      </c>
      <c r="EQ46" s="511">
        <f t="shared" si="272"/>
        <v>0.015</v>
      </c>
      <c r="ER46" s="511">
        <f t="shared" si="272"/>
        <v>0.015</v>
      </c>
      <c r="ES46" s="511">
        <f t="shared" si="272"/>
        <v>0.015</v>
      </c>
      <c r="ET46" s="511">
        <f t="shared" si="272"/>
        <v>0.015</v>
      </c>
      <c r="EU46" s="511">
        <f t="shared" si="272"/>
        <v>0.09</v>
      </c>
      <c r="EV46" s="511">
        <f t="shared" si="272"/>
        <v>0.09</v>
      </c>
      <c r="EW46" s="511">
        <f t="shared" si="272"/>
        <v>0.09</v>
      </c>
      <c r="EX46" s="420" t="str">
        <f>IF(_tag_month_day!AS42="","",_tag_month_day!AS42/100)</f>
        <v/>
      </c>
      <c r="EY46" s="420" t="str">
        <f>IF(_tag_month_day!AT42="","",_tag_month_day!AT42/100)</f>
        <v/>
      </c>
      <c r="EZ46" s="420" t="str">
        <f>IF(_tag_month_day!AU42="","",_tag_month_day!AU42/100)</f>
        <v/>
      </c>
      <c r="FA46" s="420" t="str">
        <f>IF(_tag_month_day!AV42="","",_tag_month_day!AV42/100)</f>
        <v/>
      </c>
      <c r="FB46" s="420" t="str">
        <f>IF(_tag_month_day!AW42="","",_tag_month_day!AW42/100)</f>
        <v/>
      </c>
      <c r="FC46" s="420" t="str">
        <f>IF(_tag_month_day!AX42="","",_tag_month_day!AX42/100)</f>
        <v/>
      </c>
      <c r="FD46" s="510">
        <f t="shared" si="58"/>
        <v>0.33</v>
      </c>
      <c r="FE46" s="510">
        <f t="shared" si="59"/>
        <v>0.19</v>
      </c>
      <c r="FF46" s="510">
        <f t="shared" si="60"/>
        <v>0.003</v>
      </c>
      <c r="FG46" s="510">
        <f t="shared" si="61"/>
        <v>0</v>
      </c>
      <c r="FH46" s="603">
        <f t="shared" si="62"/>
        <v>0.0001</v>
      </c>
      <c r="FI46" s="510">
        <f t="shared" ref="FI46:FR46" si="273">FI45</f>
        <v>0.41</v>
      </c>
      <c r="FJ46" s="510">
        <f t="shared" si="273"/>
        <v>0.11</v>
      </c>
      <c r="FK46" s="510">
        <f t="shared" si="273"/>
        <v>0.015</v>
      </c>
      <c r="FL46" s="510">
        <f t="shared" si="273"/>
        <v>0</v>
      </c>
      <c r="FM46" s="603">
        <f t="shared" si="273"/>
        <v>0.0001</v>
      </c>
      <c r="FN46" s="510" t="str">
        <f>IF(_tag_month_day!AY42="","",_tag_month_day!AY42/100)</f>
        <v/>
      </c>
      <c r="FO46" s="510" t="str">
        <f>IF(_tag_month_day!AZ42="","",_tag_month_day!AZ42/100)</f>
        <v/>
      </c>
      <c r="FP46" s="510" t="str">
        <f>IF(_tag_month_day!BA42="","",_tag_month_day!BA42/100)</f>
        <v/>
      </c>
      <c r="FQ46" s="510" t="str">
        <f>IF(_tag_month_day!BB42="","",_tag_month_day!BB42/100)</f>
        <v/>
      </c>
      <c r="FR46" s="603" t="str">
        <f>IF(_tag_month_day!BC42="","",_tag_month_day!BC42/100)</f>
        <v/>
      </c>
      <c r="FS46" s="510" t="str">
        <f>IF(_tag_month_day!BD42="","",_tag_month_day!BD42/100)</f>
        <v/>
      </c>
      <c r="FT46" s="510" t="str">
        <f>IF(_tag_month_day!BE42="","",_tag_month_day!BE42/100)</f>
        <v/>
      </c>
      <c r="FU46" s="510" t="str">
        <f>IF(_tag_month_day!BF42="","",_tag_month_day!BF42/100)</f>
        <v/>
      </c>
      <c r="FV46" s="510" t="str">
        <f>IF(_tag_month_day!BG42="","",_tag_month_day!BG42/100)</f>
        <v/>
      </c>
      <c r="FW46" s="603" t="str">
        <f>IF(_tag_month_day!BH42="","",_tag_month_day!BH42/100)</f>
        <v/>
      </c>
      <c r="FX46" s="510" t="str">
        <f>IF(_tag_month_day!BI42="","",_tag_month_day!BI42/100)</f>
        <v/>
      </c>
      <c r="FY46" s="510" t="str">
        <f>IF(_tag_month_day!BJ42="","",_tag_month_day!BJ42/100)</f>
        <v/>
      </c>
      <c r="FZ46" s="605" t="str">
        <f>IF(_tag_month_day!BK42="","",_tag_month_day!BK42/100)</f>
        <v/>
      </c>
      <c r="GA46" s="510" t="str">
        <f>IF(_tag_month_day!BL42="","",_tag_month_day!BL42/100)</f>
        <v/>
      </c>
      <c r="GB46" s="603" t="str">
        <f>IF(_tag_month_day!BM42="","",_tag_month_day!BM42/100)</f>
        <v/>
      </c>
      <c r="GC46" s="420" t="str">
        <f>IF(_tag_month_day!BN42="","",_tag_month_day!BN42/100)</f>
        <v/>
      </c>
      <c r="GD46" s="420" t="str">
        <f>IF(_tag_month_day!BO42="","",_tag_month_day!BO42/100)</f>
        <v/>
      </c>
      <c r="GE46" s="420" t="str">
        <f>IF(_tag_month_day!BP42="","",_tag_month_day!BP42/100)</f>
        <v/>
      </c>
      <c r="GF46" s="420" t="str">
        <f>IF(_tag_month_day!BQ42="","",_tag_month_day!BQ42/100)</f>
        <v/>
      </c>
      <c r="GG46" s="420" t="str">
        <f>IF(_tag_month_day!BR42="","",_tag_month_day!BR42/100)</f>
        <v/>
      </c>
      <c r="GH46" s="420" t="str">
        <f>IF(_tag_month_day!BS42="","",_tag_month_day!BS42/100)</f>
        <v/>
      </c>
      <c r="GI46" s="603" t="str">
        <f>IF(_tag_month_day!BT42="","",_tag_month_day!BT42/100)</f>
        <v/>
      </c>
      <c r="GJ46" s="612" t="str">
        <f>IF(_tag_month_day!BU42="","",_tag_month_day!BU42/100)</f>
        <v/>
      </c>
      <c r="GK46" s="620" t="str">
        <f>IF(_tag_month_day!BV42="",IF(_rlcf_month_day!A$2="","",_rlcf_month_day!A$2/100),_tag_month_day!BV42/100)</f>
        <v/>
      </c>
      <c r="GL46" s="620" t="str">
        <f>IF(_tag_month_day!BW42="",IF(_rlcf_month_day!B$2="","",_rlcf_month_day!B$2/100),_tag_month_day!BW42/100)</f>
        <v/>
      </c>
      <c r="GM46" s="621" t="str">
        <f>IF(_tag_month_day!BX42="",IF(_rlcf_month_day!C$2="","",_rlcf_month_day!C$2/100),_tag_month_day!BX42/100)</f>
        <v/>
      </c>
      <c r="GN46" s="620" t="str">
        <f>IF(_tag_month_day!BV42="",IF(_rlcf_month_day!A$2="","",_rlcf_month_day!A$2/100),_tag_month_day!BV42/100)</f>
        <v/>
      </c>
      <c r="GO46" s="620" t="str">
        <f>IF(_tag_month_day!BW42="",IF(_rlcf_month_day!B$2="","",_rlcf_month_day!B$2/100),_tag_month_day!BW42/100)</f>
        <v/>
      </c>
      <c r="GP46" s="620" t="str">
        <f>IF(_tag_month_day!CD42="",IF(_rlcf_month_day!E$2="","",_rlcf_month_day!E$2/100),_tag_month_day!CD42/100)</f>
        <v/>
      </c>
      <c r="GQ46" s="620" t="str">
        <f>IF(_tag_month_day!CE42="",IF(_rlcf_month_day!F$2="","",_rlcf_month_day!F$2/100),_tag_month_day!CE42/100)</f>
        <v/>
      </c>
      <c r="GR46" s="621" t="str">
        <f>IF(_tag_month_day!CF42="",IF(_rlcf_month_day!G$2="","",_rlcf_month_day!G$2/100),_tag_month_day!CF42/100)</f>
        <v/>
      </c>
      <c r="GS46" s="626">
        <f t="shared" ref="GS46:HH46" si="274">GS45</f>
        <v>0.953</v>
      </c>
      <c r="GT46" s="626">
        <f t="shared" si="274"/>
        <v>0.55</v>
      </c>
      <c r="GU46" s="626">
        <f t="shared" si="274"/>
        <v>0.55</v>
      </c>
      <c r="GV46" s="626">
        <f t="shared" si="274"/>
        <v>0.55</v>
      </c>
      <c r="GW46" s="626">
        <f t="shared" si="274"/>
        <v>0.5</v>
      </c>
      <c r="GX46" s="626">
        <f t="shared" si="274"/>
        <v>0.935</v>
      </c>
      <c r="GY46" s="626">
        <f t="shared" si="274"/>
        <v>0.15</v>
      </c>
      <c r="GZ46" s="626">
        <f t="shared" si="274"/>
        <v>1</v>
      </c>
      <c r="HA46" s="632">
        <f t="shared" si="274"/>
        <v>0.047</v>
      </c>
      <c r="HB46" s="632">
        <f t="shared" si="274"/>
        <v>0.45</v>
      </c>
      <c r="HC46" s="632">
        <f t="shared" si="274"/>
        <v>0.45</v>
      </c>
      <c r="HD46" s="632">
        <f t="shared" si="274"/>
        <v>0.45</v>
      </c>
      <c r="HE46" s="632">
        <f t="shared" si="274"/>
        <v>0.5</v>
      </c>
      <c r="HF46" s="632">
        <f t="shared" si="274"/>
        <v>0.065</v>
      </c>
      <c r="HG46" s="632">
        <f t="shared" si="274"/>
        <v>0.85</v>
      </c>
      <c r="HH46" s="632">
        <f t="shared" si="274"/>
        <v>0</v>
      </c>
      <c r="HI46" s="68">
        <f t="shared" si="34"/>
        <v>0</v>
      </c>
      <c r="HJ46" s="68" t="e">
        <f t="shared" si="64"/>
        <v>#VALUE!</v>
      </c>
      <c r="HK46" s="202">
        <f t="shared" si="65"/>
        <v>0.85</v>
      </c>
      <c r="HL46" s="464">
        <f t="shared" si="66"/>
        <v>550000</v>
      </c>
      <c r="HM46" s="464">
        <f t="shared" si="67"/>
        <v>480000</v>
      </c>
      <c r="HN46" s="192" t="e">
        <f t="shared" si="35"/>
        <v>#VALUE!</v>
      </c>
      <c r="HO46" s="192" t="e">
        <f>HN46*HK46*$HO$2/HL46*1000000</f>
        <v>#VALUE!</v>
      </c>
      <c r="HP46" s="192" t="e">
        <f>HN46*HK46*$HP$2/HM46*1000000</f>
        <v>#VALUE!</v>
      </c>
    </row>
    <row r="47" customFormat="1" spans="1:224">
      <c r="A47" s="381">
        <v>42</v>
      </c>
      <c r="B47" s="54">
        <f ca="1" t="shared" si="68"/>
        <v>43618</v>
      </c>
      <c r="C47" s="57">
        <f t="shared" si="69"/>
        <v>0.0416666666666667</v>
      </c>
      <c r="D47" s="68" t="str">
        <f ca="1" t="shared" si="36"/>
        <v>中班</v>
      </c>
      <c r="E47" s="68" t="str">
        <f ca="1" t="shared" si="37"/>
        <v>丙</v>
      </c>
      <c r="F47" s="68">
        <f ca="1">SUMPRODUCT((成本日报!$A$3:$A$95=计划!B47)*(成本日报!$B$3:$B$95=计划!$D47),成本日报!$C$3:$C$95)</f>
        <v>3</v>
      </c>
      <c r="G47" s="382">
        <f ca="1" t="shared" si="70"/>
        <v>43618.7083333332</v>
      </c>
      <c r="H47" s="382">
        <f ca="1" t="shared" si="38"/>
        <v>43618.7152777777</v>
      </c>
      <c r="I47" s="382">
        <f ca="1" t="shared" si="39"/>
        <v>43618.7208333332</v>
      </c>
      <c r="J47" s="382">
        <f ca="1" t="shared" si="40"/>
        <v>43618.7499999999</v>
      </c>
      <c r="K47" s="382">
        <f ca="1" t="shared" si="41"/>
        <v>43618.8124999999</v>
      </c>
      <c r="L47" s="382">
        <f ca="1" t="shared" si="42"/>
        <v>43618.8333333332</v>
      </c>
      <c r="M47" s="398" t="str">
        <f>IF(_tag_month_day!A43="","",_tag_month_day!A43)</f>
        <v/>
      </c>
      <c r="N47" s="398" t="str">
        <f>IF(_tag_month_day!B43="","",_tag_month_day!B43)</f>
        <v/>
      </c>
      <c r="O47" s="399" t="e">
        <f t="shared" si="43"/>
        <v>#VALUE!</v>
      </c>
      <c r="P47" s="398" t="str">
        <f>IF(_tag_month_day!C43="","",_tag_month_day!C43)</f>
        <v/>
      </c>
      <c r="Q47" s="398" t="str">
        <f>IF(_tag_month_day!D43="","",_tag_month_day!D43)</f>
        <v/>
      </c>
      <c r="R47" s="416">
        <f>IF(_tag_month_day!CB43="",R46,_tag_month_day!CB43/100)</f>
        <v>0.07</v>
      </c>
      <c r="S47" s="417" t="str">
        <f>IF(_tag_month_day!E43="","",_tag_month_day!E43)</f>
        <v/>
      </c>
      <c r="T47" s="417" t="str">
        <f>IF(_tag_month_day!F43="","",_tag_month_day!F43)</f>
        <v/>
      </c>
      <c r="U47" s="418" t="e">
        <f t="shared" si="0"/>
        <v>#VALUE!</v>
      </c>
      <c r="V47" s="53" t="e">
        <f t="shared" si="1"/>
        <v>#VALUE!</v>
      </c>
      <c r="W47" s="419" t="str">
        <f>IF(_jhy_month_day!A43="","",_jhy_month_day!A43)</f>
        <v/>
      </c>
      <c r="X47" s="420" t="str">
        <f>IF(_jhy_month_day!B43="","",_jhy_month_day!B43/100)</f>
        <v/>
      </c>
      <c r="Y47" s="420" t="str">
        <f>IF(_jhy_month_day!C43="","",_jhy_month_day!C43/100)</f>
        <v/>
      </c>
      <c r="Z47" s="439">
        <f t="shared" si="87"/>
        <v>11</v>
      </c>
      <c r="AA47" s="440" t="str">
        <f>IF(_tag_month_day!G43="","",_tag_month_day!G43/100)</f>
        <v/>
      </c>
      <c r="AB47" s="440" t="str">
        <f>IF(_tag_month_day!H43="","",_tag_month_day!H43/100)</f>
        <v/>
      </c>
      <c r="AC47" s="193">
        <f t="shared" si="44"/>
        <v>1.59963432013121</v>
      </c>
      <c r="AD47" s="441" t="str">
        <f t="shared" si="45"/>
        <v/>
      </c>
      <c r="AE47" s="442" t="str">
        <f t="shared" si="46"/>
        <v/>
      </c>
      <c r="AF47" s="443">
        <v>1</v>
      </c>
      <c r="AG47" s="68" t="str">
        <f>IF(_duihao_month_day!A43="","",_duihao_month_day!A43)</f>
        <v/>
      </c>
      <c r="AH47" s="463">
        <f>IF(_gyk_month_day!B43="",AH46,_gyk_month_day!B43)</f>
        <v>820</v>
      </c>
      <c r="AI47" s="464" t="e">
        <f t="shared" si="71"/>
        <v>#VALUE!</v>
      </c>
      <c r="AJ47" s="68" t="str">
        <f>IF(_tag_month_day!I43="","",_tag_month_day!I43)</f>
        <v/>
      </c>
      <c r="AK47" s="465" t="str">
        <f>IF(_tzyy_month_day!A43="","",_tzyy_month_day!A43)</f>
        <v/>
      </c>
      <c r="AL47" s="465" t="str">
        <f>IF(_tzyy_month_day!B43="","",_tzyy_month_day!B43)</f>
        <v/>
      </c>
      <c r="AM47" s="465" t="str">
        <f>IF(_tzyy_month_day!C43="","",_tzyy_month_day!C43)</f>
        <v/>
      </c>
      <c r="AN47" s="466" t="str">
        <f>IF(_tag_month_day!CG43="","",_tag_month_day!CG43)</f>
        <v/>
      </c>
      <c r="AO47" s="466" t="str">
        <f>IF(_tag_month_day!CH43="","",_tag_month_day!CH43)</f>
        <v/>
      </c>
      <c r="AP47" s="486" t="e">
        <f t="shared" si="47"/>
        <v>#VALUE!</v>
      </c>
      <c r="AQ47" s="487" t="str">
        <f>IF(_tag_month_day!J43="","",_tag_month_day!J43/100)</f>
        <v/>
      </c>
      <c r="AR47" s="488">
        <f t="shared" si="48"/>
        <v>1.3</v>
      </c>
      <c r="AS47" s="489" t="e">
        <f t="shared" si="2"/>
        <v>#VALUE!</v>
      </c>
      <c r="AT47" s="489">
        <f t="shared" si="49"/>
        <v>0</v>
      </c>
      <c r="AU47" s="490" t="str">
        <f>IF(_tag_month_day!K43="","",_tag_month_day!K43)</f>
        <v/>
      </c>
      <c r="AV47" s="491" t="str">
        <f>IF(_tag_month_day!L43="","",_tag_month_day!L43/100)</f>
        <v/>
      </c>
      <c r="AW47" s="420">
        <f t="shared" si="179"/>
        <v>0</v>
      </c>
      <c r="AX47" s="420">
        <f t="shared" si="50"/>
        <v>0</v>
      </c>
      <c r="AY47" s="420" t="str">
        <f>IF(_tag_month_day!M43="","",_tag_month_day!M43/100)</f>
        <v/>
      </c>
      <c r="AZ47" s="420" t="str">
        <f>IF(_tag_month_day!N43="","",_tag_month_day!N43/100)</f>
        <v/>
      </c>
      <c r="BA47" s="420" t="str">
        <f>IF(_tag_month_day!O43="","",_tag_month_day!O43/100)</f>
        <v/>
      </c>
      <c r="BB47" s="496" t="str">
        <f>IF(_tag_month_day!P43="","",_tag_month_day!P43/100)</f>
        <v/>
      </c>
      <c r="BC47" s="496">
        <f t="shared" si="51"/>
        <v>0</v>
      </c>
      <c r="BD47" s="496" t="str">
        <f>IF(_tag_month_day!Q43="","",_tag_month_day!Q43/100)</f>
        <v/>
      </c>
      <c r="BE47" s="510" t="str">
        <f>IF(_tag_month_day!R43="","",_tag_month_day!R43/100)</f>
        <v/>
      </c>
      <c r="BF47" s="413" t="str">
        <f>IF(_tag_month_day!CC43="","",_tag_month_day!CC43/100)</f>
        <v/>
      </c>
      <c r="BG47" s="511" t="e">
        <f t="shared" si="3"/>
        <v>#VALUE!</v>
      </c>
      <c r="BH47" s="198">
        <f t="shared" si="4"/>
        <v>0</v>
      </c>
      <c r="BI47" s="512" t="e">
        <f>IF(CX47=0,BI46,(DK47*查询!$R$5+DL47*查询!$Q$5+DM47*查询!$N$5+DN47*查询!$O$5+DO47*查询!$P$5)*AF47/CX47)</f>
        <v>#VALUE!</v>
      </c>
      <c r="BJ47" s="512" t="e">
        <f>IF(CX47=0,BJ46,(DP47*查询!$S$5+DQ47*查询!$T$5+DR47*查询!$U$5)*AF47/CX47)</f>
        <v>#VALUE!</v>
      </c>
      <c r="BK47" s="512">
        <f t="shared" si="52"/>
        <v>1</v>
      </c>
      <c r="BL47" s="513" t="str">
        <f>IF(_cfyc_month_day!A43="","",_cfyc_month_day!A43)</f>
        <v/>
      </c>
      <c r="BM47" s="513" t="str">
        <f>IF(_cfyc_month_day!B43="","",_cfyc_month_day!B43)</f>
        <v/>
      </c>
      <c r="BN47" s="513" t="str">
        <f>IF(_cfyc_month_day!C43="","",_cfyc_month_day!C43)</f>
        <v/>
      </c>
      <c r="BO47" s="522" t="str">
        <f>IF(_cfyc_month_day!D43="","",_cfyc_month_day!D43)</f>
        <v/>
      </c>
      <c r="BP47" s="522" t="str">
        <f>IF(_cfyc_month_day!E43="","",_cfyc_month_day!E43)</f>
        <v/>
      </c>
      <c r="BQ47" s="522" t="str">
        <f>IF(_cfyc_month_day!F43="","",_cfyc_month_day!F43)</f>
        <v/>
      </c>
      <c r="BR47" s="513" t="str">
        <f>IF(_tag_month_day!T43="","",_tag_month_day!T43)</f>
        <v/>
      </c>
      <c r="BS47" s="513" t="str">
        <f>IF(_tag_month_day!U43="","",_tag_month_day!U43)</f>
        <v/>
      </c>
      <c r="BT47" s="523" t="str">
        <f t="shared" si="53"/>
        <v/>
      </c>
      <c r="BU47" s="223" t="str">
        <f>IF(_tag_month_day!V43="","",_tag_month_day!V43)</f>
        <v/>
      </c>
      <c r="BV47" s="206" t="str">
        <f>IF(_tag_month_day!W43="","",_tag_month_day!W43)</f>
        <v/>
      </c>
      <c r="BW47" s="540" t="str">
        <f>IF(_tag_month_day!X43="","",_tag_month_day!X43)</f>
        <v/>
      </c>
      <c r="BX47" s="540" t="str">
        <f>IF(_tag_month_day!Y43="","",_tag_month_day!Y43)</f>
        <v/>
      </c>
      <c r="BY47" s="541">
        <f ca="1" t="shared" si="54"/>
        <v>43618.8333333332</v>
      </c>
      <c r="BZ47" s="542" t="s">
        <v>215</v>
      </c>
      <c r="CA47" s="543" t="str">
        <f>IF(_jhy2_month_day!A43="","",_jhy2_month_day!A43)</f>
        <v/>
      </c>
      <c r="CB47" s="464" t="str">
        <f>IF(_jhy2_month_day!B43="","",_jhy2_month_day!B43)</f>
        <v/>
      </c>
      <c r="CC47" s="464" t="str">
        <f>IF(_jhy2_month_day!C43="","",_jhy2_month_day!C43)</f>
        <v/>
      </c>
      <c r="CD47" s="464" t="str">
        <f>IF(_jhy2_month_day!D43="","",_jhy2_month_day!D43)</f>
        <v/>
      </c>
      <c r="CE47" s="464" t="str">
        <f>IF(_jhy2_month_day!E43="","",_jhy2_month_day!E43)</f>
        <v/>
      </c>
      <c r="CF47" s="464" t="str">
        <f>IF(_jhy2_month_day!F43="","",_jhy2_month_day!F43)</f>
        <v/>
      </c>
      <c r="CG47" s="464" t="str">
        <f>IF(_jhy2_month_day!G43="","",_jhy2_month_day!G43)</f>
        <v/>
      </c>
      <c r="CH47" s="464" t="str">
        <f>IF(_jhy2_month_day!H43="","",_jhy2_month_day!H43)</f>
        <v/>
      </c>
      <c r="CI47" s="464" t="str">
        <f>IF(_jhy2_month_day!I43="","",_jhy2_month_day!I43)</f>
        <v/>
      </c>
      <c r="CJ47" s="464" t="str">
        <f>IF(_jhy2_month_day!J43="","",_jhy2_month_day!J43)</f>
        <v/>
      </c>
      <c r="CK47" s="464" t="str">
        <f>IF(_jhy2_month_day!K43="","",_jhy2_month_day!K43)</f>
        <v/>
      </c>
      <c r="CL47" s="562" t="str">
        <f>IF(_jhy2_month_day!L43="","",_jhy2_month_day!L43)</f>
        <v/>
      </c>
      <c r="CM47" s="562" t="str">
        <f>IF(_jhy2_month_day!M43="","",_jhy2_month_day!M43)</f>
        <v/>
      </c>
      <c r="CN47" s="562" t="str">
        <f>IF(_jhy2_month_day!N43="","",_jhy2_month_day!N43)</f>
        <v/>
      </c>
      <c r="CO47" s="562" t="str">
        <f>IF(_jhy2_month_day!O43="","",_jhy2_month_day!O43)</f>
        <v/>
      </c>
      <c r="CP47" s="562" t="str">
        <f>IF(_jhy2_month_day!P43="","",_jhy2_month_day!P43)</f>
        <v/>
      </c>
      <c r="CQ47" s="562" t="str">
        <f>IF(_jhy2_month_day!Q43="","",_jhy2_month_day!Q43)</f>
        <v/>
      </c>
      <c r="CR47" s="563" t="str">
        <f>IF(_jhy2_month_day!R43="","",_jhy2_month_day!R43)</f>
        <v/>
      </c>
      <c r="CS47" s="576" t="str">
        <f>IF(_jhy2_month_day!S43="","",_jhy2_month_day!S43)</f>
        <v/>
      </c>
      <c r="CT47" s="562" t="str">
        <f>IF(_jhy2_month_day!T43="","",_jhy2_month_day!T43)</f>
        <v/>
      </c>
      <c r="CU47" s="577" t="e">
        <f t="shared" si="5"/>
        <v>#VALUE!</v>
      </c>
      <c r="CV47" s="198" t="e">
        <f t="shared" si="6"/>
        <v>#VALUE!</v>
      </c>
      <c r="CW47" s="192" t="e">
        <f t="shared" si="7"/>
        <v>#VALUE!</v>
      </c>
      <c r="CX47" s="192" t="e">
        <f t="shared" si="8"/>
        <v>#VALUE!</v>
      </c>
      <c r="CY47" s="202" t="e">
        <f t="shared" si="9"/>
        <v>#VALUE!</v>
      </c>
      <c r="CZ47" s="192" t="e">
        <f t="shared" ref="CZ47:DI47" si="275">$AJ47*EF47</f>
        <v>#VALUE!</v>
      </c>
      <c r="DA47" s="192" t="e">
        <f t="shared" si="275"/>
        <v>#VALUE!</v>
      </c>
      <c r="DB47" s="192" t="e">
        <f t="shared" si="275"/>
        <v>#VALUE!</v>
      </c>
      <c r="DC47" s="192" t="e">
        <f t="shared" si="275"/>
        <v>#VALUE!</v>
      </c>
      <c r="DD47" s="192" t="e">
        <f t="shared" si="275"/>
        <v>#VALUE!</v>
      </c>
      <c r="DE47" s="192" t="e">
        <f t="shared" si="275"/>
        <v>#VALUE!</v>
      </c>
      <c r="DF47" s="192" t="e">
        <f t="shared" si="275"/>
        <v>#VALUE!</v>
      </c>
      <c r="DG47" s="192" t="e">
        <f t="shared" si="275"/>
        <v>#VALUE!</v>
      </c>
      <c r="DH47" s="192" t="e">
        <f t="shared" si="275"/>
        <v>#VALUE!</v>
      </c>
      <c r="DI47" s="192" t="e">
        <f t="shared" si="275"/>
        <v>#VALUE!</v>
      </c>
      <c r="DJ47" s="192" t="e">
        <f t="shared" si="11"/>
        <v>#VALUE!</v>
      </c>
      <c r="DK47" s="192" t="e">
        <f t="shared" si="12"/>
        <v>#VALUE!</v>
      </c>
      <c r="DL47" s="192" t="e">
        <f t="shared" si="13"/>
        <v>#VALUE!</v>
      </c>
      <c r="DM47" s="192" t="e">
        <f t="shared" si="14"/>
        <v>#VALUE!</v>
      </c>
      <c r="DN47" s="192" t="e">
        <f t="shared" si="15"/>
        <v>#VALUE!</v>
      </c>
      <c r="DO47" s="192" t="e">
        <f t="shared" si="16"/>
        <v>#VALUE!</v>
      </c>
      <c r="DP47" s="192" t="e">
        <f t="shared" si="17"/>
        <v>#VALUE!</v>
      </c>
      <c r="DQ47" s="192" t="e">
        <f t="shared" si="18"/>
        <v>#VALUE!</v>
      </c>
      <c r="DR47" s="192" t="e">
        <f t="shared" si="19"/>
        <v>#VALUE!</v>
      </c>
      <c r="DS47" s="192" t="e">
        <f t="shared" si="20"/>
        <v>#VALUE!</v>
      </c>
      <c r="DT47" s="192" t="e">
        <f t="shared" si="21"/>
        <v>#VALUE!</v>
      </c>
      <c r="DU47" s="192" t="e">
        <f t="shared" si="22"/>
        <v>#VALUE!</v>
      </c>
      <c r="DV47" s="198" t="e">
        <f t="shared" si="23"/>
        <v>#VALUE!</v>
      </c>
      <c r="DW47" s="198" t="e">
        <f t="shared" si="24"/>
        <v>#DIV/0!</v>
      </c>
      <c r="DX47" s="198" t="e">
        <f t="shared" si="25"/>
        <v>#DIV/0!</v>
      </c>
      <c r="DY47" s="198" t="e">
        <f t="shared" si="26"/>
        <v>#VALUE!</v>
      </c>
      <c r="DZ47" s="198" t="e">
        <f t="shared" si="27"/>
        <v>#VALUE!</v>
      </c>
      <c r="EA47" s="198" t="e">
        <f t="shared" si="28"/>
        <v>#VALUE!</v>
      </c>
      <c r="EB47" s="198" t="e">
        <f t="shared" si="29"/>
        <v>#VALUE!</v>
      </c>
      <c r="EC47" s="198" t="e">
        <f t="shared" si="30"/>
        <v>#DIV/0!</v>
      </c>
      <c r="ED47" s="198" t="e">
        <f t="shared" si="31"/>
        <v>#VALUE!</v>
      </c>
      <c r="EE47" s="198" t="e">
        <f t="shared" si="32"/>
        <v>#VALUE!</v>
      </c>
      <c r="EF47" s="198" t="e">
        <f t="shared" ref="EF47:EO47" si="276">DV47/SUM($DV47:$EE47)</f>
        <v>#VALUE!</v>
      </c>
      <c r="EG47" s="198" t="e">
        <f t="shared" si="276"/>
        <v>#DIV/0!</v>
      </c>
      <c r="EH47" s="198" t="e">
        <f t="shared" si="276"/>
        <v>#DIV/0!</v>
      </c>
      <c r="EI47" s="198" t="e">
        <f t="shared" si="276"/>
        <v>#VALUE!</v>
      </c>
      <c r="EJ47" s="198" t="e">
        <f t="shared" si="276"/>
        <v>#VALUE!</v>
      </c>
      <c r="EK47" s="198" t="e">
        <f t="shared" si="276"/>
        <v>#VALUE!</v>
      </c>
      <c r="EL47" s="198" t="e">
        <f t="shared" si="276"/>
        <v>#VALUE!</v>
      </c>
      <c r="EM47" s="198" t="e">
        <f t="shared" si="276"/>
        <v>#DIV/0!</v>
      </c>
      <c r="EN47" s="198" t="e">
        <f t="shared" si="276"/>
        <v>#VALUE!</v>
      </c>
      <c r="EO47" s="198" t="e">
        <f t="shared" si="276"/>
        <v>#VALUE!</v>
      </c>
      <c r="EP47" s="511">
        <f t="shared" ref="EP47:EW47" si="277">EP46</f>
        <v>0.08</v>
      </c>
      <c r="EQ47" s="511">
        <f t="shared" si="277"/>
        <v>0.015</v>
      </c>
      <c r="ER47" s="511">
        <f t="shared" si="277"/>
        <v>0.015</v>
      </c>
      <c r="ES47" s="511">
        <f t="shared" si="277"/>
        <v>0.015</v>
      </c>
      <c r="ET47" s="511">
        <f t="shared" si="277"/>
        <v>0.015</v>
      </c>
      <c r="EU47" s="511">
        <f t="shared" si="277"/>
        <v>0.09</v>
      </c>
      <c r="EV47" s="511">
        <f t="shared" si="277"/>
        <v>0.09</v>
      </c>
      <c r="EW47" s="511">
        <f t="shared" si="277"/>
        <v>0.09</v>
      </c>
      <c r="EX47" s="420" t="str">
        <f>IF(_tag_month_day!AS43="","",_tag_month_day!AS43/100)</f>
        <v/>
      </c>
      <c r="EY47" s="420" t="str">
        <f>IF(_tag_month_day!AT43="","",_tag_month_day!AT43/100)</f>
        <v/>
      </c>
      <c r="EZ47" s="420" t="str">
        <f>IF(_tag_month_day!AU43="","",_tag_month_day!AU43/100)</f>
        <v/>
      </c>
      <c r="FA47" s="420" t="str">
        <f>IF(_tag_month_day!AV43="","",_tag_month_day!AV43/100)</f>
        <v/>
      </c>
      <c r="FB47" s="420" t="str">
        <f>IF(_tag_month_day!AW43="","",_tag_month_day!AW43/100)</f>
        <v/>
      </c>
      <c r="FC47" s="420" t="str">
        <f>IF(_tag_month_day!AX43="","",_tag_month_day!AX43/100)</f>
        <v/>
      </c>
      <c r="FD47" s="510">
        <f t="shared" si="58"/>
        <v>0.33</v>
      </c>
      <c r="FE47" s="510">
        <f t="shared" si="59"/>
        <v>0.19</v>
      </c>
      <c r="FF47" s="510">
        <f t="shared" si="60"/>
        <v>0.003</v>
      </c>
      <c r="FG47" s="510">
        <f t="shared" si="61"/>
        <v>0</v>
      </c>
      <c r="FH47" s="603">
        <f t="shared" si="62"/>
        <v>0.0001</v>
      </c>
      <c r="FI47" s="510">
        <f t="shared" ref="FI47:FR47" si="278">FI46</f>
        <v>0.41</v>
      </c>
      <c r="FJ47" s="510">
        <f t="shared" si="278"/>
        <v>0.11</v>
      </c>
      <c r="FK47" s="510">
        <f t="shared" si="278"/>
        <v>0.015</v>
      </c>
      <c r="FL47" s="510">
        <f t="shared" si="278"/>
        <v>0</v>
      </c>
      <c r="FM47" s="603">
        <f t="shared" si="278"/>
        <v>0.0001</v>
      </c>
      <c r="FN47" s="510" t="str">
        <f>IF(_tag_month_day!AY43="","",_tag_month_day!AY43/100)</f>
        <v/>
      </c>
      <c r="FO47" s="510" t="str">
        <f>IF(_tag_month_day!AZ43="","",_tag_month_day!AZ43/100)</f>
        <v/>
      </c>
      <c r="FP47" s="510" t="str">
        <f>IF(_tag_month_day!BA43="","",_tag_month_day!BA43/100)</f>
        <v/>
      </c>
      <c r="FQ47" s="510" t="str">
        <f>IF(_tag_month_day!BB43="","",_tag_month_day!BB43/100)</f>
        <v/>
      </c>
      <c r="FR47" s="603" t="str">
        <f>IF(_tag_month_day!BC43="","",_tag_month_day!BC43/100)</f>
        <v/>
      </c>
      <c r="FS47" s="510" t="str">
        <f>IF(_tag_month_day!BD43="","",_tag_month_day!BD43/100)</f>
        <v/>
      </c>
      <c r="FT47" s="510" t="str">
        <f>IF(_tag_month_day!BE43="","",_tag_month_day!BE43/100)</f>
        <v/>
      </c>
      <c r="FU47" s="510" t="str">
        <f>IF(_tag_month_day!BF43="","",_tag_month_day!BF43/100)</f>
        <v/>
      </c>
      <c r="FV47" s="510" t="str">
        <f>IF(_tag_month_day!BG43="","",_tag_month_day!BG43/100)</f>
        <v/>
      </c>
      <c r="FW47" s="603" t="str">
        <f>IF(_tag_month_day!BH43="","",_tag_month_day!BH43/100)</f>
        <v/>
      </c>
      <c r="FX47" s="510" t="str">
        <f>IF(_tag_month_day!BI43="","",_tag_month_day!BI43/100)</f>
        <v/>
      </c>
      <c r="FY47" s="510" t="str">
        <f>IF(_tag_month_day!BJ43="","",_tag_month_day!BJ43/100)</f>
        <v/>
      </c>
      <c r="FZ47" s="605" t="str">
        <f>IF(_tag_month_day!BK43="","",_tag_month_day!BK43/100)</f>
        <v/>
      </c>
      <c r="GA47" s="510" t="str">
        <f>IF(_tag_month_day!BL43="","",_tag_month_day!BL43/100)</f>
        <v/>
      </c>
      <c r="GB47" s="603" t="str">
        <f>IF(_tag_month_day!BM43="","",_tag_month_day!BM43/100)</f>
        <v/>
      </c>
      <c r="GC47" s="420" t="str">
        <f>IF(_tag_month_day!BN43="","",_tag_month_day!BN43/100)</f>
        <v/>
      </c>
      <c r="GD47" s="420" t="str">
        <f>IF(_tag_month_day!BO43="","",_tag_month_day!BO43/100)</f>
        <v/>
      </c>
      <c r="GE47" s="420" t="str">
        <f>IF(_tag_month_day!BP43="","",_tag_month_day!BP43/100)</f>
        <v/>
      </c>
      <c r="GF47" s="420" t="str">
        <f>IF(_tag_month_day!BQ43="","",_tag_month_day!BQ43/100)</f>
        <v/>
      </c>
      <c r="GG47" s="420" t="str">
        <f>IF(_tag_month_day!BR43="","",_tag_month_day!BR43/100)</f>
        <v/>
      </c>
      <c r="GH47" s="420" t="str">
        <f>IF(_tag_month_day!BS43="","",_tag_month_day!BS43/100)</f>
        <v/>
      </c>
      <c r="GI47" s="603" t="str">
        <f>IF(_tag_month_day!BT43="","",_tag_month_day!BT43/100)</f>
        <v/>
      </c>
      <c r="GJ47" s="612" t="str">
        <f>IF(_tag_month_day!BU43="","",_tag_month_day!BU43/100)</f>
        <v/>
      </c>
      <c r="GK47" s="620" t="str">
        <f>IF(_tag_month_day!BV43="",IF(_rlcf_month_day!A$2="","",_rlcf_month_day!A$2/100),_tag_month_day!BV43/100)</f>
        <v/>
      </c>
      <c r="GL47" s="620" t="str">
        <f>IF(_tag_month_day!BW43="",IF(_rlcf_month_day!B$2="","",_rlcf_month_day!B$2/100),_tag_month_day!BW43/100)</f>
        <v/>
      </c>
      <c r="GM47" s="621" t="str">
        <f>IF(_tag_month_day!BX43="",IF(_rlcf_month_day!C$2="","",_rlcf_month_day!C$2/100),_tag_month_day!BX43/100)</f>
        <v/>
      </c>
      <c r="GN47" s="620" t="str">
        <f>IF(_tag_month_day!BV43="",IF(_rlcf_month_day!A$2="","",_rlcf_month_day!A$2/100),_tag_month_day!BV43/100)</f>
        <v/>
      </c>
      <c r="GO47" s="620" t="str">
        <f>IF(_tag_month_day!BW43="",IF(_rlcf_month_day!B$2="","",_rlcf_month_day!B$2/100),_tag_month_day!BW43/100)</f>
        <v/>
      </c>
      <c r="GP47" s="620" t="str">
        <f>IF(_tag_month_day!CD43="",IF(_rlcf_month_day!E$2="","",_rlcf_month_day!E$2/100),_tag_month_day!CD43/100)</f>
        <v/>
      </c>
      <c r="GQ47" s="620" t="str">
        <f>IF(_tag_month_day!CE43="",IF(_rlcf_month_day!F$2="","",_rlcf_month_day!F$2/100),_tag_month_day!CE43/100)</f>
        <v/>
      </c>
      <c r="GR47" s="621" t="str">
        <f>IF(_tag_month_day!CF43="",IF(_rlcf_month_day!G$2="","",_rlcf_month_day!G$2/100),_tag_month_day!CF43/100)</f>
        <v/>
      </c>
      <c r="GS47" s="626">
        <f t="shared" ref="GS47:HH47" si="279">GS46</f>
        <v>0.953</v>
      </c>
      <c r="GT47" s="626">
        <f t="shared" si="279"/>
        <v>0.55</v>
      </c>
      <c r="GU47" s="626">
        <f t="shared" si="279"/>
        <v>0.55</v>
      </c>
      <c r="GV47" s="626">
        <f t="shared" si="279"/>
        <v>0.55</v>
      </c>
      <c r="GW47" s="626">
        <f t="shared" si="279"/>
        <v>0.5</v>
      </c>
      <c r="GX47" s="626">
        <f t="shared" si="279"/>
        <v>0.935</v>
      </c>
      <c r="GY47" s="626">
        <f t="shared" si="279"/>
        <v>0.15</v>
      </c>
      <c r="GZ47" s="626">
        <f t="shared" si="279"/>
        <v>1</v>
      </c>
      <c r="HA47" s="632">
        <f t="shared" si="279"/>
        <v>0.047</v>
      </c>
      <c r="HB47" s="632">
        <f t="shared" si="279"/>
        <v>0.45</v>
      </c>
      <c r="HC47" s="632">
        <f t="shared" si="279"/>
        <v>0.45</v>
      </c>
      <c r="HD47" s="632">
        <f t="shared" si="279"/>
        <v>0.45</v>
      </c>
      <c r="HE47" s="632">
        <f t="shared" si="279"/>
        <v>0.5</v>
      </c>
      <c r="HF47" s="632">
        <f t="shared" si="279"/>
        <v>0.065</v>
      </c>
      <c r="HG47" s="632">
        <f t="shared" si="279"/>
        <v>0.85</v>
      </c>
      <c r="HH47" s="632">
        <f t="shared" si="279"/>
        <v>0</v>
      </c>
      <c r="HI47" s="68" t="e">
        <f t="shared" si="34"/>
        <v>#VALUE!</v>
      </c>
      <c r="HJ47" s="68" t="e">
        <f t="shared" si="64"/>
        <v>#VALUE!</v>
      </c>
      <c r="HK47" s="202">
        <f t="shared" si="65"/>
        <v>0.85</v>
      </c>
      <c r="HL47" s="464">
        <f t="shared" si="66"/>
        <v>550000</v>
      </c>
      <c r="HM47" s="464">
        <f t="shared" si="67"/>
        <v>480000</v>
      </c>
      <c r="HN47" s="192" t="e">
        <f t="shared" si="35"/>
        <v>#VALUE!</v>
      </c>
      <c r="HO47" s="192" t="e">
        <f>HN47*HK47*$HO$2/HL47*1000000</f>
        <v>#VALUE!</v>
      </c>
      <c r="HP47" s="192" t="e">
        <f>HN47*HK47*$HP$2/HM47*1000000</f>
        <v>#VALUE!</v>
      </c>
    </row>
    <row r="48" customFormat="1" spans="1:224">
      <c r="A48" s="381">
        <v>43</v>
      </c>
      <c r="B48" s="54">
        <f ca="1" t="shared" si="68"/>
        <v>43618</v>
      </c>
      <c r="C48" s="57">
        <f t="shared" si="69"/>
        <v>0.0416666666666667</v>
      </c>
      <c r="D48" s="68" t="str">
        <f ca="1" t="shared" si="36"/>
        <v>中班</v>
      </c>
      <c r="E48" s="68" t="str">
        <f ca="1" t="shared" si="37"/>
        <v>丙</v>
      </c>
      <c r="F48" s="68">
        <f ca="1">SUMPRODUCT((成本日报!$A$3:$A$95=计划!B48)*(成本日报!$B$3:$B$95=计划!$D48),成本日报!$C$3:$C$95)</f>
        <v>3</v>
      </c>
      <c r="G48" s="382">
        <f ca="1" t="shared" si="70"/>
        <v>43618.7499999999</v>
      </c>
      <c r="H48" s="382">
        <f ca="1" t="shared" si="38"/>
        <v>43618.7569444443</v>
      </c>
      <c r="I48" s="382">
        <f ca="1" t="shared" si="39"/>
        <v>43618.7624999999</v>
      </c>
      <c r="J48" s="382">
        <f ca="1" t="shared" si="40"/>
        <v>43618.7916666666</v>
      </c>
      <c r="K48" s="382">
        <f ca="1" t="shared" si="41"/>
        <v>43618.8541666666</v>
      </c>
      <c r="L48" s="382">
        <f ca="1" t="shared" si="42"/>
        <v>43618.8749999999</v>
      </c>
      <c r="M48" s="398" t="str">
        <f>IF(_tag_month_day!A44="","",_tag_month_day!A44)</f>
        <v/>
      </c>
      <c r="N48" s="398" t="str">
        <f>IF(_tag_month_day!B44="","",_tag_month_day!B44)</f>
        <v/>
      </c>
      <c r="O48" s="399" t="e">
        <f t="shared" si="43"/>
        <v>#VALUE!</v>
      </c>
      <c r="P48" s="398" t="str">
        <f>IF(_tag_month_day!C44="","",_tag_month_day!C44)</f>
        <v/>
      </c>
      <c r="Q48" s="398" t="str">
        <f>IF(_tag_month_day!D44="","",_tag_month_day!D44)</f>
        <v/>
      </c>
      <c r="R48" s="416">
        <f>IF(_tag_month_day!CB44="",R47,_tag_month_day!CB44/100)</f>
        <v>0.07</v>
      </c>
      <c r="S48" s="417" t="str">
        <f>IF(_tag_month_day!E44="","",_tag_month_day!E44)</f>
        <v/>
      </c>
      <c r="T48" s="417" t="str">
        <f>IF(_tag_month_day!F44="","",_tag_month_day!F44)</f>
        <v/>
      </c>
      <c r="U48" s="418" t="e">
        <f t="shared" si="0"/>
        <v>#VALUE!</v>
      </c>
      <c r="V48" s="53" t="e">
        <f t="shared" si="1"/>
        <v>#VALUE!</v>
      </c>
      <c r="W48" s="419" t="str">
        <f>IF(_jhy_month_day!A44="","",_jhy_month_day!A44)</f>
        <v/>
      </c>
      <c r="X48" s="420" t="str">
        <f>IF(_jhy_month_day!B44="","",_jhy_month_day!B44/100)</f>
        <v/>
      </c>
      <c r="Y48" s="420" t="str">
        <f>IF(_jhy_month_day!C44="","",_jhy_month_day!C44/100)</f>
        <v/>
      </c>
      <c r="Z48" s="439">
        <f t="shared" si="87"/>
        <v>11</v>
      </c>
      <c r="AA48" s="440" t="str">
        <f>IF(_tag_month_day!G44="","",_tag_month_day!G44/100)</f>
        <v/>
      </c>
      <c r="AB48" s="440" t="str">
        <f>IF(_tag_month_day!H44="","",_tag_month_day!H44/100)</f>
        <v/>
      </c>
      <c r="AC48" s="193">
        <f t="shared" si="44"/>
        <v>1.59963432013121</v>
      </c>
      <c r="AD48" s="441" t="str">
        <f t="shared" si="45"/>
        <v/>
      </c>
      <c r="AE48" s="442" t="str">
        <f t="shared" si="46"/>
        <v/>
      </c>
      <c r="AF48" s="443">
        <v>1</v>
      </c>
      <c r="AG48" s="68" t="str">
        <f>IF(_duihao_month_day!A44="","",_duihao_month_day!A44)</f>
        <v/>
      </c>
      <c r="AH48" s="463">
        <f>IF(_gyk_month_day!B44="",AH47,_gyk_month_day!B44)</f>
        <v>820</v>
      </c>
      <c r="AI48" s="464" t="e">
        <f t="shared" si="71"/>
        <v>#VALUE!</v>
      </c>
      <c r="AJ48" s="68" t="str">
        <f>IF(_tag_month_day!I44="","",_tag_month_day!I44)</f>
        <v/>
      </c>
      <c r="AK48" s="465" t="str">
        <f>IF(_tzyy_month_day!A44="","",_tzyy_month_day!A44)</f>
        <v/>
      </c>
      <c r="AL48" s="465" t="str">
        <f>IF(_tzyy_month_day!B44="","",_tzyy_month_day!B44)</f>
        <v/>
      </c>
      <c r="AM48" s="465" t="str">
        <f>IF(_tzyy_month_day!C44="","",_tzyy_month_day!C44)</f>
        <v/>
      </c>
      <c r="AN48" s="466" t="str">
        <f>IF(_tag_month_day!CG44="","",_tag_month_day!CG44)</f>
        <v/>
      </c>
      <c r="AO48" s="466" t="str">
        <f>IF(_tag_month_day!CH44="","",_tag_month_day!CH44)</f>
        <v/>
      </c>
      <c r="AP48" s="486" t="e">
        <f t="shared" si="47"/>
        <v>#VALUE!</v>
      </c>
      <c r="AQ48" s="487" t="str">
        <f>IF(_tag_month_day!J44="","",_tag_month_day!J44/100)</f>
        <v/>
      </c>
      <c r="AR48" s="488">
        <f t="shared" si="48"/>
        <v>1.3</v>
      </c>
      <c r="AS48" s="489" t="e">
        <f t="shared" si="2"/>
        <v>#VALUE!</v>
      </c>
      <c r="AT48" s="489">
        <f t="shared" si="49"/>
        <v>0</v>
      </c>
      <c r="AU48" s="490" t="str">
        <f>IF(_tag_month_day!K44="","",_tag_month_day!K44)</f>
        <v/>
      </c>
      <c r="AV48" s="491" t="str">
        <f>IF(_tag_month_day!L44="","",_tag_month_day!L44/100)</f>
        <v/>
      </c>
      <c r="AW48" s="420">
        <f t="shared" si="179"/>
        <v>0</v>
      </c>
      <c r="AX48" s="420">
        <f t="shared" si="50"/>
        <v>0</v>
      </c>
      <c r="AY48" s="420" t="str">
        <f>IF(_tag_month_day!M44="","",_tag_month_day!M44/100)</f>
        <v/>
      </c>
      <c r="AZ48" s="420" t="str">
        <f>IF(_tag_month_day!N44="","",_tag_month_day!N44/100)</f>
        <v/>
      </c>
      <c r="BA48" s="420" t="str">
        <f>IF(_tag_month_day!O44="","",_tag_month_day!O44/100)</f>
        <v/>
      </c>
      <c r="BB48" s="496" t="str">
        <f>IF(_tag_month_day!P44="","",_tag_month_day!P44/100)</f>
        <v/>
      </c>
      <c r="BC48" s="496">
        <f t="shared" si="51"/>
        <v>0</v>
      </c>
      <c r="BD48" s="496" t="str">
        <f>IF(_tag_month_day!Q44="","",_tag_month_day!Q44/100)</f>
        <v/>
      </c>
      <c r="BE48" s="510" t="str">
        <f>IF(_tag_month_day!R44="","",_tag_month_day!R44/100)</f>
        <v/>
      </c>
      <c r="BF48" s="413" t="str">
        <f>IF(_tag_month_day!CC44="","",_tag_month_day!CC44/100)</f>
        <v/>
      </c>
      <c r="BG48" s="511" t="e">
        <f t="shared" si="3"/>
        <v>#VALUE!</v>
      </c>
      <c r="BH48" s="198">
        <f t="shared" si="4"/>
        <v>0</v>
      </c>
      <c r="BI48" s="512" t="e">
        <f>IF(CX48=0,BI47,(DK48*查询!$R$5+DL48*查询!$Q$5+DM48*查询!$N$5+DN48*查询!$O$5+DO48*查询!$P$5)*AF48/CX48)</f>
        <v>#VALUE!</v>
      </c>
      <c r="BJ48" s="512" t="e">
        <f>IF(CX48=0,BJ47,(DP48*查询!$S$5+DQ48*查询!$T$5+DR48*查询!$U$5)*AF48/CX48)</f>
        <v>#VALUE!</v>
      </c>
      <c r="BK48" s="512">
        <f t="shared" si="52"/>
        <v>1</v>
      </c>
      <c r="BL48" s="513" t="str">
        <f>IF(_cfyc_month_day!A44="","",_cfyc_month_day!A44)</f>
        <v/>
      </c>
      <c r="BM48" s="513" t="str">
        <f>IF(_cfyc_month_day!B44="","",_cfyc_month_day!B44)</f>
        <v/>
      </c>
      <c r="BN48" s="513" t="str">
        <f>IF(_cfyc_month_day!C44="","",_cfyc_month_day!C44)</f>
        <v/>
      </c>
      <c r="BO48" s="522" t="str">
        <f>IF(_cfyc_month_day!D44="","",_cfyc_month_day!D44)</f>
        <v/>
      </c>
      <c r="BP48" s="522" t="str">
        <f>IF(_cfyc_month_day!E44="","",_cfyc_month_day!E44)</f>
        <v/>
      </c>
      <c r="BQ48" s="522" t="str">
        <f>IF(_cfyc_month_day!F44="","",_cfyc_month_day!F44)</f>
        <v/>
      </c>
      <c r="BR48" s="513" t="str">
        <f>IF(_tag_month_day!T44="","",_tag_month_day!T44)</f>
        <v/>
      </c>
      <c r="BS48" s="513" t="str">
        <f>IF(_tag_month_day!U44="","",_tag_month_day!U44)</f>
        <v/>
      </c>
      <c r="BT48" s="523" t="str">
        <f t="shared" si="53"/>
        <v/>
      </c>
      <c r="BU48" s="223" t="str">
        <f>IF(_tag_month_day!V44="","",_tag_month_day!V44)</f>
        <v/>
      </c>
      <c r="BV48" s="206" t="str">
        <f>IF(_tag_month_day!W44="","",_tag_month_day!W44)</f>
        <v/>
      </c>
      <c r="BW48" s="540" t="str">
        <f>IF(_tag_month_day!X44="","",_tag_month_day!X44)</f>
        <v/>
      </c>
      <c r="BX48" s="540" t="str">
        <f>IF(_tag_month_day!Y44="","",_tag_month_day!Y44)</f>
        <v/>
      </c>
      <c r="BY48" s="541">
        <f ca="1" t="shared" si="54"/>
        <v>43618.8749999999</v>
      </c>
      <c r="BZ48" s="542"/>
      <c r="CA48" s="543" t="str">
        <f>IF(_jhy2_month_day!A44="","",_jhy2_month_day!A44)</f>
        <v/>
      </c>
      <c r="CB48" s="464" t="str">
        <f>IF(_jhy2_month_day!B44="","",_jhy2_month_day!B44)</f>
        <v/>
      </c>
      <c r="CC48" s="464" t="str">
        <f>IF(_jhy2_month_day!C44="","",_jhy2_month_day!C44)</f>
        <v/>
      </c>
      <c r="CD48" s="464" t="str">
        <f>IF(_jhy2_month_day!D44="","",_jhy2_month_day!D44)</f>
        <v/>
      </c>
      <c r="CE48" s="464" t="str">
        <f>IF(_jhy2_month_day!E44="","",_jhy2_month_day!E44)</f>
        <v/>
      </c>
      <c r="CF48" s="464" t="str">
        <f>IF(_jhy2_month_day!F44="","",_jhy2_month_day!F44)</f>
        <v/>
      </c>
      <c r="CG48" s="464" t="str">
        <f>IF(_jhy2_month_day!G44="","",_jhy2_month_day!G44)</f>
        <v/>
      </c>
      <c r="CH48" s="464" t="str">
        <f>IF(_jhy2_month_day!H44="","",_jhy2_month_day!H44)</f>
        <v/>
      </c>
      <c r="CI48" s="464" t="str">
        <f>IF(_jhy2_month_day!I44="","",_jhy2_month_day!I44)</f>
        <v/>
      </c>
      <c r="CJ48" s="464" t="str">
        <f>IF(_jhy2_month_day!J44="","",_jhy2_month_day!J44)</f>
        <v/>
      </c>
      <c r="CK48" s="464" t="str">
        <f>IF(_jhy2_month_day!K44="","",_jhy2_month_day!K44)</f>
        <v/>
      </c>
      <c r="CL48" s="562" t="str">
        <f>IF(_jhy2_month_day!L44="","",_jhy2_month_day!L44)</f>
        <v/>
      </c>
      <c r="CM48" s="562" t="str">
        <f>IF(_jhy2_month_day!M44="","",_jhy2_month_day!M44)</f>
        <v/>
      </c>
      <c r="CN48" s="562" t="str">
        <f>IF(_jhy2_month_day!N44="","",_jhy2_month_day!N44)</f>
        <v/>
      </c>
      <c r="CO48" s="562" t="str">
        <f>IF(_jhy2_month_day!O44="","",_jhy2_month_day!O44)</f>
        <v/>
      </c>
      <c r="CP48" s="562" t="str">
        <f>IF(_jhy2_month_day!P44="","",_jhy2_month_day!P44)</f>
        <v/>
      </c>
      <c r="CQ48" s="562" t="str">
        <f>IF(_jhy2_month_day!Q44="","",_jhy2_month_day!Q44)</f>
        <v/>
      </c>
      <c r="CR48" s="563" t="str">
        <f>IF(_jhy2_month_day!R44="","",_jhy2_month_day!R44)</f>
        <v/>
      </c>
      <c r="CS48" s="576" t="str">
        <f>IF(_jhy2_month_day!S44="","",_jhy2_month_day!S44)</f>
        <v/>
      </c>
      <c r="CT48" s="562" t="str">
        <f>IF(_jhy2_month_day!T44="","",_jhy2_month_day!T44)</f>
        <v/>
      </c>
      <c r="CU48" s="577" t="e">
        <f t="shared" si="5"/>
        <v>#VALUE!</v>
      </c>
      <c r="CV48" s="198" t="e">
        <f t="shared" si="6"/>
        <v>#VALUE!</v>
      </c>
      <c r="CW48" s="192" t="e">
        <f t="shared" si="7"/>
        <v>#VALUE!</v>
      </c>
      <c r="CX48" s="192" t="e">
        <f t="shared" si="8"/>
        <v>#VALUE!</v>
      </c>
      <c r="CY48" s="202" t="e">
        <f t="shared" si="9"/>
        <v>#VALUE!</v>
      </c>
      <c r="CZ48" s="192" t="e">
        <f t="shared" ref="CZ48:DI48" si="280">$AJ48*EF48</f>
        <v>#VALUE!</v>
      </c>
      <c r="DA48" s="192" t="e">
        <f t="shared" si="280"/>
        <v>#VALUE!</v>
      </c>
      <c r="DB48" s="192" t="e">
        <f t="shared" si="280"/>
        <v>#VALUE!</v>
      </c>
      <c r="DC48" s="192" t="e">
        <f t="shared" si="280"/>
        <v>#VALUE!</v>
      </c>
      <c r="DD48" s="192" t="e">
        <f t="shared" si="280"/>
        <v>#VALUE!</v>
      </c>
      <c r="DE48" s="192" t="e">
        <f t="shared" si="280"/>
        <v>#VALUE!</v>
      </c>
      <c r="DF48" s="192" t="e">
        <f t="shared" si="280"/>
        <v>#VALUE!</v>
      </c>
      <c r="DG48" s="192" t="e">
        <f t="shared" si="280"/>
        <v>#VALUE!</v>
      </c>
      <c r="DH48" s="192" t="e">
        <f t="shared" si="280"/>
        <v>#VALUE!</v>
      </c>
      <c r="DI48" s="192" t="e">
        <f t="shared" si="280"/>
        <v>#VALUE!</v>
      </c>
      <c r="DJ48" s="192" t="e">
        <f t="shared" si="11"/>
        <v>#VALUE!</v>
      </c>
      <c r="DK48" s="192" t="e">
        <f t="shared" si="12"/>
        <v>#VALUE!</v>
      </c>
      <c r="DL48" s="192" t="e">
        <f t="shared" si="13"/>
        <v>#VALUE!</v>
      </c>
      <c r="DM48" s="192" t="e">
        <f t="shared" si="14"/>
        <v>#VALUE!</v>
      </c>
      <c r="DN48" s="192" t="e">
        <f t="shared" si="15"/>
        <v>#VALUE!</v>
      </c>
      <c r="DO48" s="192" t="e">
        <f t="shared" si="16"/>
        <v>#VALUE!</v>
      </c>
      <c r="DP48" s="192" t="e">
        <f t="shared" si="17"/>
        <v>#VALUE!</v>
      </c>
      <c r="DQ48" s="192" t="e">
        <f t="shared" si="18"/>
        <v>#VALUE!</v>
      </c>
      <c r="DR48" s="192" t="e">
        <f t="shared" si="19"/>
        <v>#VALUE!</v>
      </c>
      <c r="DS48" s="192" t="e">
        <f t="shared" si="20"/>
        <v>#VALUE!</v>
      </c>
      <c r="DT48" s="192" t="e">
        <f t="shared" si="21"/>
        <v>#VALUE!</v>
      </c>
      <c r="DU48" s="192" t="e">
        <f t="shared" si="22"/>
        <v>#VALUE!</v>
      </c>
      <c r="DV48" s="198" t="e">
        <f t="shared" si="23"/>
        <v>#VALUE!</v>
      </c>
      <c r="DW48" s="198" t="e">
        <f t="shared" si="24"/>
        <v>#DIV/0!</v>
      </c>
      <c r="DX48" s="198" t="e">
        <f t="shared" si="25"/>
        <v>#DIV/0!</v>
      </c>
      <c r="DY48" s="198" t="e">
        <f t="shared" si="26"/>
        <v>#VALUE!</v>
      </c>
      <c r="DZ48" s="198" t="e">
        <f t="shared" si="27"/>
        <v>#VALUE!</v>
      </c>
      <c r="EA48" s="198" t="e">
        <f t="shared" si="28"/>
        <v>#VALUE!</v>
      </c>
      <c r="EB48" s="198" t="e">
        <f t="shared" si="29"/>
        <v>#VALUE!</v>
      </c>
      <c r="EC48" s="198" t="e">
        <f t="shared" si="30"/>
        <v>#DIV/0!</v>
      </c>
      <c r="ED48" s="198" t="e">
        <f t="shared" si="31"/>
        <v>#VALUE!</v>
      </c>
      <c r="EE48" s="198" t="e">
        <f t="shared" si="32"/>
        <v>#VALUE!</v>
      </c>
      <c r="EF48" s="198" t="e">
        <f t="shared" ref="EF48:EO48" si="281">DV48/SUM($DV48:$EE48)</f>
        <v>#VALUE!</v>
      </c>
      <c r="EG48" s="198" t="e">
        <f t="shared" si="281"/>
        <v>#DIV/0!</v>
      </c>
      <c r="EH48" s="198" t="e">
        <f t="shared" si="281"/>
        <v>#DIV/0!</v>
      </c>
      <c r="EI48" s="198" t="e">
        <f t="shared" si="281"/>
        <v>#VALUE!</v>
      </c>
      <c r="EJ48" s="198" t="e">
        <f t="shared" si="281"/>
        <v>#VALUE!</v>
      </c>
      <c r="EK48" s="198" t="e">
        <f t="shared" si="281"/>
        <v>#VALUE!</v>
      </c>
      <c r="EL48" s="198" t="e">
        <f t="shared" si="281"/>
        <v>#VALUE!</v>
      </c>
      <c r="EM48" s="198" t="e">
        <f t="shared" si="281"/>
        <v>#DIV/0!</v>
      </c>
      <c r="EN48" s="198" t="e">
        <f t="shared" si="281"/>
        <v>#VALUE!</v>
      </c>
      <c r="EO48" s="198" t="e">
        <f t="shared" si="281"/>
        <v>#VALUE!</v>
      </c>
      <c r="EP48" s="511">
        <f t="shared" ref="EP48:EW48" si="282">EP47</f>
        <v>0.08</v>
      </c>
      <c r="EQ48" s="511">
        <f t="shared" si="282"/>
        <v>0.015</v>
      </c>
      <c r="ER48" s="511">
        <f t="shared" si="282"/>
        <v>0.015</v>
      </c>
      <c r="ES48" s="511">
        <f t="shared" si="282"/>
        <v>0.015</v>
      </c>
      <c r="ET48" s="511">
        <f t="shared" si="282"/>
        <v>0.015</v>
      </c>
      <c r="EU48" s="511">
        <f t="shared" si="282"/>
        <v>0.09</v>
      </c>
      <c r="EV48" s="511">
        <f t="shared" si="282"/>
        <v>0.09</v>
      </c>
      <c r="EW48" s="511">
        <f t="shared" si="282"/>
        <v>0.09</v>
      </c>
      <c r="EX48" s="420" t="str">
        <f>IF(_tag_month_day!AS44="","",_tag_month_day!AS44/100)</f>
        <v/>
      </c>
      <c r="EY48" s="420" t="str">
        <f>IF(_tag_month_day!AT44="","",_tag_month_day!AT44/100)</f>
        <v/>
      </c>
      <c r="EZ48" s="420" t="str">
        <f>IF(_tag_month_day!AU44="","",_tag_month_day!AU44/100)</f>
        <v/>
      </c>
      <c r="FA48" s="420" t="str">
        <f>IF(_tag_month_day!AV44="","",_tag_month_day!AV44/100)</f>
        <v/>
      </c>
      <c r="FB48" s="420" t="str">
        <f>IF(_tag_month_day!AW44="","",_tag_month_day!AW44/100)</f>
        <v/>
      </c>
      <c r="FC48" s="420" t="str">
        <f>IF(_tag_month_day!AX44="","",_tag_month_day!AX44/100)</f>
        <v/>
      </c>
      <c r="FD48" s="510">
        <f t="shared" si="58"/>
        <v>0.33</v>
      </c>
      <c r="FE48" s="510">
        <f t="shared" si="59"/>
        <v>0.19</v>
      </c>
      <c r="FF48" s="510">
        <f t="shared" si="60"/>
        <v>0.003</v>
      </c>
      <c r="FG48" s="510">
        <f t="shared" si="61"/>
        <v>0</v>
      </c>
      <c r="FH48" s="603">
        <f t="shared" si="62"/>
        <v>0.0001</v>
      </c>
      <c r="FI48" s="510">
        <f t="shared" ref="FI48:FR48" si="283">FI47</f>
        <v>0.41</v>
      </c>
      <c r="FJ48" s="510">
        <f t="shared" si="283"/>
        <v>0.11</v>
      </c>
      <c r="FK48" s="510">
        <f t="shared" si="283"/>
        <v>0.015</v>
      </c>
      <c r="FL48" s="510">
        <f t="shared" si="283"/>
        <v>0</v>
      </c>
      <c r="FM48" s="603">
        <f t="shared" si="283"/>
        <v>0.0001</v>
      </c>
      <c r="FN48" s="510" t="str">
        <f>IF(_tag_month_day!AY44="","",_tag_month_day!AY44/100)</f>
        <v/>
      </c>
      <c r="FO48" s="510" t="str">
        <f>IF(_tag_month_day!AZ44="","",_tag_month_day!AZ44/100)</f>
        <v/>
      </c>
      <c r="FP48" s="510" t="str">
        <f>IF(_tag_month_day!BA44="","",_tag_month_day!BA44/100)</f>
        <v/>
      </c>
      <c r="FQ48" s="510" t="str">
        <f>IF(_tag_month_day!BB44="","",_tag_month_day!BB44/100)</f>
        <v/>
      </c>
      <c r="FR48" s="603" t="str">
        <f>IF(_tag_month_day!BC44="","",_tag_month_day!BC44/100)</f>
        <v/>
      </c>
      <c r="FS48" s="510" t="str">
        <f>IF(_tag_month_day!BD44="","",_tag_month_day!BD44/100)</f>
        <v/>
      </c>
      <c r="FT48" s="510" t="str">
        <f>IF(_tag_month_day!BE44="","",_tag_month_day!BE44/100)</f>
        <v/>
      </c>
      <c r="FU48" s="510" t="str">
        <f>IF(_tag_month_day!BF44="","",_tag_month_day!BF44/100)</f>
        <v/>
      </c>
      <c r="FV48" s="510" t="str">
        <f>IF(_tag_month_day!BG44="","",_tag_month_day!BG44/100)</f>
        <v/>
      </c>
      <c r="FW48" s="603" t="str">
        <f>IF(_tag_month_day!BH44="","",_tag_month_day!BH44/100)</f>
        <v/>
      </c>
      <c r="FX48" s="510" t="str">
        <f>IF(_tag_month_day!BI44="","",_tag_month_day!BI44/100)</f>
        <v/>
      </c>
      <c r="FY48" s="510" t="str">
        <f>IF(_tag_month_day!BJ44="","",_tag_month_day!BJ44/100)</f>
        <v/>
      </c>
      <c r="FZ48" s="605" t="str">
        <f>IF(_tag_month_day!BK44="","",_tag_month_day!BK44/100)</f>
        <v/>
      </c>
      <c r="GA48" s="510" t="str">
        <f>IF(_tag_month_day!BL44="","",_tag_month_day!BL44/100)</f>
        <v/>
      </c>
      <c r="GB48" s="603" t="str">
        <f>IF(_tag_month_day!BM44="","",_tag_month_day!BM44/100)</f>
        <v/>
      </c>
      <c r="GC48" s="420" t="str">
        <f>IF(_tag_month_day!BN44="","",_tag_month_day!BN44/100)</f>
        <v/>
      </c>
      <c r="GD48" s="420" t="str">
        <f>IF(_tag_month_day!BO44="","",_tag_month_day!BO44/100)</f>
        <v/>
      </c>
      <c r="GE48" s="420" t="str">
        <f>IF(_tag_month_day!BP44="","",_tag_month_day!BP44/100)</f>
        <v/>
      </c>
      <c r="GF48" s="420" t="str">
        <f>IF(_tag_month_day!BQ44="","",_tag_month_day!BQ44/100)</f>
        <v/>
      </c>
      <c r="GG48" s="420" t="str">
        <f>IF(_tag_month_day!BR44="","",_tag_month_day!BR44/100)</f>
        <v/>
      </c>
      <c r="GH48" s="420" t="str">
        <f>IF(_tag_month_day!BS44="","",_tag_month_day!BS44/100)</f>
        <v/>
      </c>
      <c r="GI48" s="603" t="str">
        <f>IF(_tag_month_day!BT44="","",_tag_month_day!BT44/100)</f>
        <v/>
      </c>
      <c r="GJ48" s="612" t="str">
        <f>IF(_tag_month_day!BU44="","",_tag_month_day!BU44/100)</f>
        <v/>
      </c>
      <c r="GK48" s="620" t="str">
        <f>IF(_tag_month_day!BV44="",IF(_rlcf_month_day!A$2="","",_rlcf_month_day!A$2/100),_tag_month_day!BV44/100)</f>
        <v/>
      </c>
      <c r="GL48" s="620" t="str">
        <f>IF(_tag_month_day!BW44="",IF(_rlcf_month_day!B$2="","",_rlcf_month_day!B$2/100),_tag_month_day!BW44/100)</f>
        <v/>
      </c>
      <c r="GM48" s="621" t="str">
        <f>IF(_tag_month_day!BX44="",IF(_rlcf_month_day!C$2="","",_rlcf_month_day!C$2/100),_tag_month_day!BX44/100)</f>
        <v/>
      </c>
      <c r="GN48" s="620" t="str">
        <f>IF(_tag_month_day!BV44="",IF(_rlcf_month_day!A$2="","",_rlcf_month_day!A$2/100),_tag_month_day!BV44/100)</f>
        <v/>
      </c>
      <c r="GO48" s="620" t="str">
        <f>IF(_tag_month_day!BW44="",IF(_rlcf_month_day!B$2="","",_rlcf_month_day!B$2/100),_tag_month_day!BW44/100)</f>
        <v/>
      </c>
      <c r="GP48" s="620" t="str">
        <f>IF(_tag_month_day!CD44="",IF(_rlcf_month_day!E$2="","",_rlcf_month_day!E$2/100),_tag_month_day!CD44/100)</f>
        <v/>
      </c>
      <c r="GQ48" s="620" t="str">
        <f>IF(_tag_month_day!CE44="",IF(_rlcf_month_day!F$2="","",_rlcf_month_day!F$2/100),_tag_month_day!CE44/100)</f>
        <v/>
      </c>
      <c r="GR48" s="621" t="str">
        <f>IF(_tag_month_day!CF44="",IF(_rlcf_month_day!G$2="","",_rlcf_month_day!G$2/100),_tag_month_day!CF44/100)</f>
        <v/>
      </c>
      <c r="GS48" s="626">
        <f t="shared" ref="GS48:HH48" si="284">GS47</f>
        <v>0.953</v>
      </c>
      <c r="GT48" s="626">
        <f t="shared" si="284"/>
        <v>0.55</v>
      </c>
      <c r="GU48" s="626">
        <f t="shared" si="284"/>
        <v>0.55</v>
      </c>
      <c r="GV48" s="626">
        <f t="shared" si="284"/>
        <v>0.55</v>
      </c>
      <c r="GW48" s="626">
        <f t="shared" si="284"/>
        <v>0.5</v>
      </c>
      <c r="GX48" s="626">
        <f t="shared" si="284"/>
        <v>0.935</v>
      </c>
      <c r="GY48" s="626">
        <f t="shared" si="284"/>
        <v>0.15</v>
      </c>
      <c r="GZ48" s="626">
        <f t="shared" si="284"/>
        <v>1</v>
      </c>
      <c r="HA48" s="632">
        <f t="shared" si="284"/>
        <v>0.047</v>
      </c>
      <c r="HB48" s="632">
        <f t="shared" si="284"/>
        <v>0.45</v>
      </c>
      <c r="HC48" s="632">
        <f t="shared" si="284"/>
        <v>0.45</v>
      </c>
      <c r="HD48" s="632">
        <f t="shared" si="284"/>
        <v>0.45</v>
      </c>
      <c r="HE48" s="632">
        <f t="shared" si="284"/>
        <v>0.5</v>
      </c>
      <c r="HF48" s="632">
        <f t="shared" si="284"/>
        <v>0.065</v>
      </c>
      <c r="HG48" s="632">
        <f t="shared" si="284"/>
        <v>0.85</v>
      </c>
      <c r="HH48" s="632">
        <f t="shared" si="284"/>
        <v>0</v>
      </c>
      <c r="HI48" s="68">
        <f t="shared" si="34"/>
        <v>0</v>
      </c>
      <c r="HJ48" s="68" t="e">
        <f t="shared" si="64"/>
        <v>#VALUE!</v>
      </c>
      <c r="HK48" s="202">
        <f t="shared" si="65"/>
        <v>0.85</v>
      </c>
      <c r="HL48" s="464">
        <f t="shared" si="66"/>
        <v>550000</v>
      </c>
      <c r="HM48" s="464">
        <f t="shared" si="67"/>
        <v>480000</v>
      </c>
      <c r="HN48" s="192" t="e">
        <f t="shared" si="35"/>
        <v>#VALUE!</v>
      </c>
      <c r="HO48" s="192" t="e">
        <f>HN48*HK48*$HO$2/HL48*1000000</f>
        <v>#VALUE!</v>
      </c>
      <c r="HP48" s="192" t="e">
        <f>HN48*HK48*$HP$2/HM48*1000000</f>
        <v>#VALUE!</v>
      </c>
    </row>
    <row r="49" customFormat="1" spans="1:224">
      <c r="A49" s="381">
        <v>44</v>
      </c>
      <c r="B49" s="54">
        <f ca="1" t="shared" si="68"/>
        <v>43618</v>
      </c>
      <c r="C49" s="57">
        <f t="shared" si="69"/>
        <v>0.0416666666666667</v>
      </c>
      <c r="D49" s="68" t="str">
        <f ca="1" t="shared" si="36"/>
        <v>中班</v>
      </c>
      <c r="E49" s="68" t="str">
        <f ca="1" t="shared" si="37"/>
        <v>丙</v>
      </c>
      <c r="F49" s="68">
        <f ca="1">SUMPRODUCT((成本日报!$A$3:$A$95=计划!B49)*(成本日报!$B$3:$B$95=计划!$D49),成本日报!$C$3:$C$95)</f>
        <v>3</v>
      </c>
      <c r="G49" s="382">
        <f ca="1" t="shared" si="70"/>
        <v>43618.7916666666</v>
      </c>
      <c r="H49" s="382">
        <f ca="1" t="shared" si="38"/>
        <v>43618.798611111</v>
      </c>
      <c r="I49" s="382">
        <f ca="1" t="shared" si="39"/>
        <v>43618.8041666666</v>
      </c>
      <c r="J49" s="382">
        <f ca="1" t="shared" si="40"/>
        <v>43618.8333333332</v>
      </c>
      <c r="K49" s="382">
        <f ca="1" t="shared" si="41"/>
        <v>43618.8958333332</v>
      </c>
      <c r="L49" s="382">
        <f ca="1" t="shared" si="42"/>
        <v>43618.9166666666</v>
      </c>
      <c r="M49" s="398" t="str">
        <f>IF(_tag_month_day!A45="","",_tag_month_day!A45)</f>
        <v/>
      </c>
      <c r="N49" s="398" t="str">
        <f>IF(_tag_month_day!B45="","",_tag_month_day!B45)</f>
        <v/>
      </c>
      <c r="O49" s="399" t="e">
        <f t="shared" si="43"/>
        <v>#VALUE!</v>
      </c>
      <c r="P49" s="398" t="str">
        <f>IF(_tag_month_day!C45="","",_tag_month_day!C45)</f>
        <v/>
      </c>
      <c r="Q49" s="398" t="str">
        <f>IF(_tag_month_day!D45="","",_tag_month_day!D45)</f>
        <v/>
      </c>
      <c r="R49" s="416">
        <f>IF(_tag_month_day!CB45="",R48,_tag_month_day!CB45/100)</f>
        <v>0.07</v>
      </c>
      <c r="S49" s="417" t="str">
        <f>IF(_tag_month_day!E45="","",_tag_month_day!E45)</f>
        <v/>
      </c>
      <c r="T49" s="417" t="str">
        <f>IF(_tag_month_day!F45="","",_tag_month_day!F45)</f>
        <v/>
      </c>
      <c r="U49" s="418" t="e">
        <f t="shared" si="0"/>
        <v>#VALUE!</v>
      </c>
      <c r="V49" s="53" t="e">
        <f t="shared" si="1"/>
        <v>#VALUE!</v>
      </c>
      <c r="W49" s="419" t="str">
        <f>IF(_jhy_month_day!A45="","",_jhy_month_day!A45)</f>
        <v/>
      </c>
      <c r="X49" s="420" t="str">
        <f>IF(_jhy_month_day!B45="","",_jhy_month_day!B45/100)</f>
        <v/>
      </c>
      <c r="Y49" s="420" t="str">
        <f>IF(_jhy_month_day!C45="","",_jhy_month_day!C45/100)</f>
        <v/>
      </c>
      <c r="Z49" s="439">
        <f t="shared" si="87"/>
        <v>11</v>
      </c>
      <c r="AA49" s="440" t="str">
        <f>IF(_tag_month_day!G45="","",_tag_month_day!G45/100)</f>
        <v/>
      </c>
      <c r="AB49" s="440" t="str">
        <f>IF(_tag_month_day!H45="","",_tag_month_day!H45/100)</f>
        <v/>
      </c>
      <c r="AC49" s="193">
        <f t="shared" si="44"/>
        <v>1.59963432013121</v>
      </c>
      <c r="AD49" s="441" t="str">
        <f t="shared" si="45"/>
        <v/>
      </c>
      <c r="AE49" s="442" t="str">
        <f t="shared" si="46"/>
        <v/>
      </c>
      <c r="AF49" s="443">
        <v>1</v>
      </c>
      <c r="AG49" s="68" t="str">
        <f>IF(_duihao_month_day!A45="","",_duihao_month_day!A45)</f>
        <v/>
      </c>
      <c r="AH49" s="463">
        <f>IF(_gyk_month_day!B45="",AH48,_gyk_month_day!B45)</f>
        <v>820</v>
      </c>
      <c r="AI49" s="464" t="e">
        <f t="shared" si="71"/>
        <v>#VALUE!</v>
      </c>
      <c r="AJ49" s="68" t="str">
        <f>IF(_tag_month_day!I45="","",_tag_month_day!I45)</f>
        <v/>
      </c>
      <c r="AK49" s="465" t="str">
        <f>IF(_tzyy_month_day!A45="","",_tzyy_month_day!A45)</f>
        <v/>
      </c>
      <c r="AL49" s="465" t="str">
        <f>IF(_tzyy_month_day!B45="","",_tzyy_month_day!B45)</f>
        <v/>
      </c>
      <c r="AM49" s="465" t="str">
        <f>IF(_tzyy_month_day!C45="","",_tzyy_month_day!C45)</f>
        <v/>
      </c>
      <c r="AN49" s="466" t="str">
        <f>IF(_tag_month_day!CG45="","",_tag_month_day!CG45)</f>
        <v/>
      </c>
      <c r="AO49" s="466" t="str">
        <f>IF(_tag_month_day!CH45="","",_tag_month_day!CH45)</f>
        <v/>
      </c>
      <c r="AP49" s="486" t="e">
        <f t="shared" si="47"/>
        <v>#VALUE!</v>
      </c>
      <c r="AQ49" s="487" t="str">
        <f>IF(_tag_month_day!J45="","",_tag_month_day!J45/100)</f>
        <v/>
      </c>
      <c r="AR49" s="488">
        <f t="shared" si="48"/>
        <v>1.3</v>
      </c>
      <c r="AS49" s="489" t="e">
        <f t="shared" si="2"/>
        <v>#VALUE!</v>
      </c>
      <c r="AT49" s="489">
        <f t="shared" si="49"/>
        <v>0</v>
      </c>
      <c r="AU49" s="490" t="str">
        <f>IF(_tag_month_day!K45="","",_tag_month_day!K45)</f>
        <v/>
      </c>
      <c r="AV49" s="491" t="str">
        <f>IF(_tag_month_day!L45="","",_tag_month_day!L45/100)</f>
        <v/>
      </c>
      <c r="AW49" s="420">
        <f t="shared" si="179"/>
        <v>0</v>
      </c>
      <c r="AX49" s="420">
        <f t="shared" si="50"/>
        <v>0</v>
      </c>
      <c r="AY49" s="420" t="str">
        <f>IF(_tag_month_day!M45="","",_tag_month_day!M45/100)</f>
        <v/>
      </c>
      <c r="AZ49" s="420" t="str">
        <f>IF(_tag_month_day!N45="","",_tag_month_day!N45/100)</f>
        <v/>
      </c>
      <c r="BA49" s="420" t="str">
        <f>IF(_tag_month_day!O45="","",_tag_month_day!O45/100)</f>
        <v/>
      </c>
      <c r="BB49" s="496" t="str">
        <f>IF(_tag_month_day!P45="","",_tag_month_day!P45/100)</f>
        <v/>
      </c>
      <c r="BC49" s="496">
        <f t="shared" si="51"/>
        <v>0</v>
      </c>
      <c r="BD49" s="496" t="str">
        <f>IF(_tag_month_day!Q45="","",_tag_month_day!Q45/100)</f>
        <v/>
      </c>
      <c r="BE49" s="510" t="str">
        <f>IF(_tag_month_day!R45="","",_tag_month_day!R45/100)</f>
        <v/>
      </c>
      <c r="BF49" s="413" t="str">
        <f>IF(_tag_month_day!CC45="","",_tag_month_day!CC45/100)</f>
        <v/>
      </c>
      <c r="BG49" s="511" t="e">
        <f t="shared" si="3"/>
        <v>#VALUE!</v>
      </c>
      <c r="BH49" s="198">
        <f t="shared" si="4"/>
        <v>0</v>
      </c>
      <c r="BI49" s="512" t="e">
        <f>IF(CX49=0,BI48,(DK49*查询!$R$5+DL49*查询!$Q$5+DM49*查询!$N$5+DN49*查询!$O$5+DO49*查询!$P$5)*AF49/CX49)</f>
        <v>#VALUE!</v>
      </c>
      <c r="BJ49" s="512" t="e">
        <f>IF(CX49=0,BJ48,(DP49*查询!$S$5+DQ49*查询!$T$5+DR49*查询!$U$5)*AF49/CX49)</f>
        <v>#VALUE!</v>
      </c>
      <c r="BK49" s="512">
        <f t="shared" si="52"/>
        <v>1</v>
      </c>
      <c r="BL49" s="513" t="str">
        <f>IF(_cfyc_month_day!A45="","",_cfyc_month_day!A45)</f>
        <v/>
      </c>
      <c r="BM49" s="513" t="str">
        <f>IF(_cfyc_month_day!B45="","",_cfyc_month_day!B45)</f>
        <v/>
      </c>
      <c r="BN49" s="513" t="str">
        <f>IF(_cfyc_month_day!C45="","",_cfyc_month_day!C45)</f>
        <v/>
      </c>
      <c r="BO49" s="522" t="str">
        <f>IF(_cfyc_month_day!D45="","",_cfyc_month_day!D45)</f>
        <v/>
      </c>
      <c r="BP49" s="522" t="str">
        <f>IF(_cfyc_month_day!E45="","",_cfyc_month_day!E45)</f>
        <v/>
      </c>
      <c r="BQ49" s="522" t="str">
        <f>IF(_cfyc_month_day!F45="","",_cfyc_month_day!F45)</f>
        <v/>
      </c>
      <c r="BR49" s="513" t="str">
        <f>IF(_tag_month_day!T45="","",_tag_month_day!T45)</f>
        <v/>
      </c>
      <c r="BS49" s="513" t="str">
        <f>IF(_tag_month_day!U45="","",_tag_month_day!U45)</f>
        <v/>
      </c>
      <c r="BT49" s="523" t="str">
        <f t="shared" si="53"/>
        <v/>
      </c>
      <c r="BU49" s="223" t="str">
        <f>IF(_tag_month_day!V45="","",_tag_month_day!V45)</f>
        <v/>
      </c>
      <c r="BV49" s="206" t="str">
        <f>IF(_tag_month_day!W45="","",_tag_month_day!W45)</f>
        <v/>
      </c>
      <c r="BW49" s="540" t="str">
        <f>IF(_tag_month_day!X45="","",_tag_month_day!X45)</f>
        <v/>
      </c>
      <c r="BX49" s="540" t="str">
        <f>IF(_tag_month_day!Y45="","",_tag_month_day!Y45)</f>
        <v/>
      </c>
      <c r="BY49" s="541">
        <f ca="1" t="shared" si="54"/>
        <v>43618.9166666666</v>
      </c>
      <c r="BZ49" s="542" t="s">
        <v>215</v>
      </c>
      <c r="CA49" s="543" t="str">
        <f>IF(_jhy2_month_day!A45="","",_jhy2_month_day!A45)</f>
        <v/>
      </c>
      <c r="CB49" s="464" t="str">
        <f>IF(_jhy2_month_day!B45="","",_jhy2_month_day!B45)</f>
        <v/>
      </c>
      <c r="CC49" s="464" t="str">
        <f>IF(_jhy2_month_day!C45="","",_jhy2_month_day!C45)</f>
        <v/>
      </c>
      <c r="CD49" s="464" t="str">
        <f>IF(_jhy2_month_day!D45="","",_jhy2_month_day!D45)</f>
        <v/>
      </c>
      <c r="CE49" s="464" t="str">
        <f>IF(_jhy2_month_day!E45="","",_jhy2_month_day!E45)</f>
        <v/>
      </c>
      <c r="CF49" s="464" t="str">
        <f>IF(_jhy2_month_day!F45="","",_jhy2_month_day!F45)</f>
        <v/>
      </c>
      <c r="CG49" s="464" t="str">
        <f>IF(_jhy2_month_day!G45="","",_jhy2_month_day!G45)</f>
        <v/>
      </c>
      <c r="CH49" s="464" t="str">
        <f>IF(_jhy2_month_day!H45="","",_jhy2_month_day!H45)</f>
        <v/>
      </c>
      <c r="CI49" s="464" t="str">
        <f>IF(_jhy2_month_day!I45="","",_jhy2_month_day!I45)</f>
        <v/>
      </c>
      <c r="CJ49" s="464" t="str">
        <f>IF(_jhy2_month_day!J45="","",_jhy2_month_day!J45)</f>
        <v/>
      </c>
      <c r="CK49" s="464" t="str">
        <f>IF(_jhy2_month_day!K45="","",_jhy2_month_day!K45)</f>
        <v/>
      </c>
      <c r="CL49" s="562" t="str">
        <f>IF(_jhy2_month_day!L45="","",_jhy2_month_day!L45)</f>
        <v/>
      </c>
      <c r="CM49" s="562" t="str">
        <f>IF(_jhy2_month_day!M45="","",_jhy2_month_day!M45)</f>
        <v/>
      </c>
      <c r="CN49" s="562" t="str">
        <f>IF(_jhy2_month_day!N45="","",_jhy2_month_day!N45)</f>
        <v/>
      </c>
      <c r="CO49" s="562" t="str">
        <f>IF(_jhy2_month_day!O45="","",_jhy2_month_day!O45)</f>
        <v/>
      </c>
      <c r="CP49" s="562" t="str">
        <f>IF(_jhy2_month_day!P45="","",_jhy2_month_day!P45)</f>
        <v/>
      </c>
      <c r="CQ49" s="562" t="str">
        <f>IF(_jhy2_month_day!Q45="","",_jhy2_month_day!Q45)</f>
        <v/>
      </c>
      <c r="CR49" s="563" t="str">
        <f>IF(_jhy2_month_day!R45="","",_jhy2_month_day!R45)</f>
        <v/>
      </c>
      <c r="CS49" s="576" t="str">
        <f>IF(_jhy2_month_day!S45="","",_jhy2_month_day!S45)</f>
        <v/>
      </c>
      <c r="CT49" s="562" t="str">
        <f>IF(_jhy2_month_day!T45="","",_jhy2_month_day!T45)</f>
        <v/>
      </c>
      <c r="CU49" s="577" t="e">
        <f t="shared" si="5"/>
        <v>#VALUE!</v>
      </c>
      <c r="CV49" s="198" t="e">
        <f t="shared" si="6"/>
        <v>#VALUE!</v>
      </c>
      <c r="CW49" s="192" t="e">
        <f t="shared" si="7"/>
        <v>#VALUE!</v>
      </c>
      <c r="CX49" s="192" t="e">
        <f t="shared" si="8"/>
        <v>#VALUE!</v>
      </c>
      <c r="CY49" s="202" t="e">
        <f t="shared" si="9"/>
        <v>#VALUE!</v>
      </c>
      <c r="CZ49" s="192" t="e">
        <f t="shared" ref="CZ49:DI49" si="285">$AJ49*EF49</f>
        <v>#VALUE!</v>
      </c>
      <c r="DA49" s="192" t="e">
        <f t="shared" si="285"/>
        <v>#VALUE!</v>
      </c>
      <c r="DB49" s="192" t="e">
        <f t="shared" si="285"/>
        <v>#VALUE!</v>
      </c>
      <c r="DC49" s="192" t="e">
        <f t="shared" si="285"/>
        <v>#VALUE!</v>
      </c>
      <c r="DD49" s="192" t="e">
        <f t="shared" si="285"/>
        <v>#VALUE!</v>
      </c>
      <c r="DE49" s="192" t="e">
        <f t="shared" si="285"/>
        <v>#VALUE!</v>
      </c>
      <c r="DF49" s="192" t="e">
        <f t="shared" si="285"/>
        <v>#VALUE!</v>
      </c>
      <c r="DG49" s="192" t="e">
        <f t="shared" si="285"/>
        <v>#VALUE!</v>
      </c>
      <c r="DH49" s="192" t="e">
        <f t="shared" si="285"/>
        <v>#VALUE!</v>
      </c>
      <c r="DI49" s="192" t="e">
        <f t="shared" si="285"/>
        <v>#VALUE!</v>
      </c>
      <c r="DJ49" s="192" t="e">
        <f t="shared" si="11"/>
        <v>#VALUE!</v>
      </c>
      <c r="DK49" s="192" t="e">
        <f t="shared" si="12"/>
        <v>#VALUE!</v>
      </c>
      <c r="DL49" s="192" t="e">
        <f t="shared" si="13"/>
        <v>#VALUE!</v>
      </c>
      <c r="DM49" s="192" t="e">
        <f t="shared" si="14"/>
        <v>#VALUE!</v>
      </c>
      <c r="DN49" s="192" t="e">
        <f t="shared" si="15"/>
        <v>#VALUE!</v>
      </c>
      <c r="DO49" s="192" t="e">
        <f t="shared" si="16"/>
        <v>#VALUE!</v>
      </c>
      <c r="DP49" s="192" t="e">
        <f t="shared" si="17"/>
        <v>#VALUE!</v>
      </c>
      <c r="DQ49" s="192" t="e">
        <f t="shared" si="18"/>
        <v>#VALUE!</v>
      </c>
      <c r="DR49" s="192" t="e">
        <f t="shared" si="19"/>
        <v>#VALUE!</v>
      </c>
      <c r="DS49" s="192" t="e">
        <f t="shared" si="20"/>
        <v>#VALUE!</v>
      </c>
      <c r="DT49" s="192" t="e">
        <f t="shared" si="21"/>
        <v>#VALUE!</v>
      </c>
      <c r="DU49" s="192" t="e">
        <f t="shared" si="22"/>
        <v>#VALUE!</v>
      </c>
      <c r="DV49" s="198" t="e">
        <f t="shared" si="23"/>
        <v>#VALUE!</v>
      </c>
      <c r="DW49" s="198" t="e">
        <f t="shared" si="24"/>
        <v>#DIV/0!</v>
      </c>
      <c r="DX49" s="198" t="e">
        <f t="shared" si="25"/>
        <v>#DIV/0!</v>
      </c>
      <c r="DY49" s="198" t="e">
        <f t="shared" si="26"/>
        <v>#VALUE!</v>
      </c>
      <c r="DZ49" s="198" t="e">
        <f t="shared" si="27"/>
        <v>#VALUE!</v>
      </c>
      <c r="EA49" s="198" t="e">
        <f t="shared" si="28"/>
        <v>#VALUE!</v>
      </c>
      <c r="EB49" s="198" t="e">
        <f t="shared" si="29"/>
        <v>#VALUE!</v>
      </c>
      <c r="EC49" s="198" t="e">
        <f t="shared" si="30"/>
        <v>#DIV/0!</v>
      </c>
      <c r="ED49" s="198" t="e">
        <f t="shared" si="31"/>
        <v>#VALUE!</v>
      </c>
      <c r="EE49" s="198" t="e">
        <f t="shared" si="32"/>
        <v>#VALUE!</v>
      </c>
      <c r="EF49" s="198" t="e">
        <f t="shared" ref="EF49:EO49" si="286">DV49/SUM($DV49:$EE49)</f>
        <v>#VALUE!</v>
      </c>
      <c r="EG49" s="198" t="e">
        <f t="shared" si="286"/>
        <v>#DIV/0!</v>
      </c>
      <c r="EH49" s="198" t="e">
        <f t="shared" si="286"/>
        <v>#DIV/0!</v>
      </c>
      <c r="EI49" s="198" t="e">
        <f t="shared" si="286"/>
        <v>#VALUE!</v>
      </c>
      <c r="EJ49" s="198" t="e">
        <f t="shared" si="286"/>
        <v>#VALUE!</v>
      </c>
      <c r="EK49" s="198" t="e">
        <f t="shared" si="286"/>
        <v>#VALUE!</v>
      </c>
      <c r="EL49" s="198" t="e">
        <f t="shared" si="286"/>
        <v>#VALUE!</v>
      </c>
      <c r="EM49" s="198" t="e">
        <f t="shared" si="286"/>
        <v>#DIV/0!</v>
      </c>
      <c r="EN49" s="198" t="e">
        <f t="shared" si="286"/>
        <v>#VALUE!</v>
      </c>
      <c r="EO49" s="198" t="e">
        <f t="shared" si="286"/>
        <v>#VALUE!</v>
      </c>
      <c r="EP49" s="511">
        <f t="shared" ref="EP49:EW49" si="287">EP48</f>
        <v>0.08</v>
      </c>
      <c r="EQ49" s="511">
        <f t="shared" si="287"/>
        <v>0.015</v>
      </c>
      <c r="ER49" s="511">
        <f t="shared" si="287"/>
        <v>0.015</v>
      </c>
      <c r="ES49" s="511">
        <f t="shared" si="287"/>
        <v>0.015</v>
      </c>
      <c r="ET49" s="511">
        <f t="shared" si="287"/>
        <v>0.015</v>
      </c>
      <c r="EU49" s="511">
        <f t="shared" si="287"/>
        <v>0.09</v>
      </c>
      <c r="EV49" s="511">
        <f t="shared" si="287"/>
        <v>0.09</v>
      </c>
      <c r="EW49" s="511">
        <f t="shared" si="287"/>
        <v>0.09</v>
      </c>
      <c r="EX49" s="420" t="str">
        <f>IF(_tag_month_day!AS45="","",_tag_month_day!AS45/100)</f>
        <v/>
      </c>
      <c r="EY49" s="420" t="str">
        <f>IF(_tag_month_day!AT45="","",_tag_month_day!AT45/100)</f>
        <v/>
      </c>
      <c r="EZ49" s="420" t="str">
        <f>IF(_tag_month_day!AU45="","",_tag_month_day!AU45/100)</f>
        <v/>
      </c>
      <c r="FA49" s="420" t="str">
        <f>IF(_tag_month_day!AV45="","",_tag_month_day!AV45/100)</f>
        <v/>
      </c>
      <c r="FB49" s="420" t="str">
        <f>IF(_tag_month_day!AW45="","",_tag_month_day!AW45/100)</f>
        <v/>
      </c>
      <c r="FC49" s="420" t="str">
        <f>IF(_tag_month_day!AX45="","",_tag_month_day!AX45/100)</f>
        <v/>
      </c>
      <c r="FD49" s="510">
        <f t="shared" si="58"/>
        <v>0.33</v>
      </c>
      <c r="FE49" s="510">
        <f t="shared" si="59"/>
        <v>0.19</v>
      </c>
      <c r="FF49" s="510">
        <f t="shared" si="60"/>
        <v>0.003</v>
      </c>
      <c r="FG49" s="510">
        <f t="shared" si="61"/>
        <v>0</v>
      </c>
      <c r="FH49" s="603">
        <f t="shared" si="62"/>
        <v>0.0001</v>
      </c>
      <c r="FI49" s="510">
        <f t="shared" ref="FI49:FR49" si="288">FI48</f>
        <v>0.41</v>
      </c>
      <c r="FJ49" s="510">
        <f t="shared" si="288"/>
        <v>0.11</v>
      </c>
      <c r="FK49" s="510">
        <f t="shared" si="288"/>
        <v>0.015</v>
      </c>
      <c r="FL49" s="510">
        <f t="shared" si="288"/>
        <v>0</v>
      </c>
      <c r="FM49" s="603">
        <f t="shared" si="288"/>
        <v>0.0001</v>
      </c>
      <c r="FN49" s="510" t="str">
        <f>IF(_tag_month_day!AY45="","",_tag_month_day!AY45/100)</f>
        <v/>
      </c>
      <c r="FO49" s="510" t="str">
        <f>IF(_tag_month_day!AZ45="","",_tag_month_day!AZ45/100)</f>
        <v/>
      </c>
      <c r="FP49" s="510" t="str">
        <f>IF(_tag_month_day!BA45="","",_tag_month_day!BA45/100)</f>
        <v/>
      </c>
      <c r="FQ49" s="510" t="str">
        <f>IF(_tag_month_day!BB45="","",_tag_month_day!BB45/100)</f>
        <v/>
      </c>
      <c r="FR49" s="603" t="str">
        <f>IF(_tag_month_day!BC45="","",_tag_month_day!BC45/100)</f>
        <v/>
      </c>
      <c r="FS49" s="510" t="str">
        <f>IF(_tag_month_day!BD45="","",_tag_month_day!BD45/100)</f>
        <v/>
      </c>
      <c r="FT49" s="510" t="str">
        <f>IF(_tag_month_day!BE45="","",_tag_month_day!BE45/100)</f>
        <v/>
      </c>
      <c r="FU49" s="510" t="str">
        <f>IF(_tag_month_day!BF45="","",_tag_month_day!BF45/100)</f>
        <v/>
      </c>
      <c r="FV49" s="510" t="str">
        <f>IF(_tag_month_day!BG45="","",_tag_month_day!BG45/100)</f>
        <v/>
      </c>
      <c r="FW49" s="603" t="str">
        <f>IF(_tag_month_day!BH45="","",_tag_month_day!BH45/100)</f>
        <v/>
      </c>
      <c r="FX49" s="510" t="str">
        <f>IF(_tag_month_day!BI45="","",_tag_month_day!BI45/100)</f>
        <v/>
      </c>
      <c r="FY49" s="510" t="str">
        <f>IF(_tag_month_day!BJ45="","",_tag_month_day!BJ45/100)</f>
        <v/>
      </c>
      <c r="FZ49" s="605" t="str">
        <f>IF(_tag_month_day!BK45="","",_tag_month_day!BK45/100)</f>
        <v/>
      </c>
      <c r="GA49" s="510" t="str">
        <f>IF(_tag_month_day!BL45="","",_tag_month_day!BL45/100)</f>
        <v/>
      </c>
      <c r="GB49" s="603" t="str">
        <f>IF(_tag_month_day!BM45="","",_tag_month_day!BM45/100)</f>
        <v/>
      </c>
      <c r="GC49" s="420" t="str">
        <f>IF(_tag_month_day!BN45="","",_tag_month_day!BN45/100)</f>
        <v/>
      </c>
      <c r="GD49" s="420" t="str">
        <f>IF(_tag_month_day!BO45="","",_tag_month_day!BO45/100)</f>
        <v/>
      </c>
      <c r="GE49" s="420" t="str">
        <f>IF(_tag_month_day!BP45="","",_tag_month_day!BP45/100)</f>
        <v/>
      </c>
      <c r="GF49" s="420" t="str">
        <f>IF(_tag_month_day!BQ45="","",_tag_month_day!BQ45/100)</f>
        <v/>
      </c>
      <c r="GG49" s="420" t="str">
        <f>IF(_tag_month_day!BR45="","",_tag_month_day!BR45/100)</f>
        <v/>
      </c>
      <c r="GH49" s="420" t="str">
        <f>IF(_tag_month_day!BS45="","",_tag_month_day!BS45/100)</f>
        <v/>
      </c>
      <c r="GI49" s="603" t="str">
        <f>IF(_tag_month_day!BT45="","",_tag_month_day!BT45/100)</f>
        <v/>
      </c>
      <c r="GJ49" s="612" t="str">
        <f>IF(_tag_month_day!BU45="","",_tag_month_day!BU45/100)</f>
        <v/>
      </c>
      <c r="GK49" s="620" t="str">
        <f>IF(_tag_month_day!BV45="",IF(_rlcf_month_day!A$2="","",_rlcf_month_day!A$2/100),_tag_month_day!BV45/100)</f>
        <v/>
      </c>
      <c r="GL49" s="620" t="str">
        <f>IF(_tag_month_day!BW45="",IF(_rlcf_month_day!B$2="","",_rlcf_month_day!B$2/100),_tag_month_day!BW45/100)</f>
        <v/>
      </c>
      <c r="GM49" s="621" t="str">
        <f>IF(_tag_month_day!BX45="",IF(_rlcf_month_day!C$2="","",_rlcf_month_day!C$2/100),_tag_month_day!BX45/100)</f>
        <v/>
      </c>
      <c r="GN49" s="620" t="str">
        <f>IF(_tag_month_day!BV45="",IF(_rlcf_month_day!A$2="","",_rlcf_month_day!A$2/100),_tag_month_day!BV45/100)</f>
        <v/>
      </c>
      <c r="GO49" s="620" t="str">
        <f>IF(_tag_month_day!BW45="",IF(_rlcf_month_day!B$2="","",_rlcf_month_day!B$2/100),_tag_month_day!BW45/100)</f>
        <v/>
      </c>
      <c r="GP49" s="620" t="str">
        <f>IF(_tag_month_day!CD45="",IF(_rlcf_month_day!E$2="","",_rlcf_month_day!E$2/100),_tag_month_day!CD45/100)</f>
        <v/>
      </c>
      <c r="GQ49" s="620" t="str">
        <f>IF(_tag_month_day!CE45="",IF(_rlcf_month_day!F$2="","",_rlcf_month_day!F$2/100),_tag_month_day!CE45/100)</f>
        <v/>
      </c>
      <c r="GR49" s="621" t="str">
        <f>IF(_tag_month_day!CF45="",IF(_rlcf_month_day!G$2="","",_rlcf_month_day!G$2/100),_tag_month_day!CF45/100)</f>
        <v/>
      </c>
      <c r="GS49" s="626">
        <f t="shared" ref="GS49:HH49" si="289">GS48</f>
        <v>0.953</v>
      </c>
      <c r="GT49" s="626">
        <f t="shared" si="289"/>
        <v>0.55</v>
      </c>
      <c r="GU49" s="626">
        <f t="shared" si="289"/>
        <v>0.55</v>
      </c>
      <c r="GV49" s="626">
        <f t="shared" si="289"/>
        <v>0.55</v>
      </c>
      <c r="GW49" s="626">
        <f t="shared" si="289"/>
        <v>0.5</v>
      </c>
      <c r="GX49" s="626">
        <f t="shared" si="289"/>
        <v>0.935</v>
      </c>
      <c r="GY49" s="626">
        <f t="shared" si="289"/>
        <v>0.15</v>
      </c>
      <c r="GZ49" s="626">
        <f t="shared" si="289"/>
        <v>1</v>
      </c>
      <c r="HA49" s="632">
        <f t="shared" si="289"/>
        <v>0.047</v>
      </c>
      <c r="HB49" s="632">
        <f t="shared" si="289"/>
        <v>0.45</v>
      </c>
      <c r="HC49" s="632">
        <f t="shared" si="289"/>
        <v>0.45</v>
      </c>
      <c r="HD49" s="632">
        <f t="shared" si="289"/>
        <v>0.45</v>
      </c>
      <c r="HE49" s="632">
        <f t="shared" si="289"/>
        <v>0.5</v>
      </c>
      <c r="HF49" s="632">
        <f t="shared" si="289"/>
        <v>0.065</v>
      </c>
      <c r="HG49" s="632">
        <f t="shared" si="289"/>
        <v>0.85</v>
      </c>
      <c r="HH49" s="632">
        <f t="shared" si="289"/>
        <v>0</v>
      </c>
      <c r="HI49" s="68" t="e">
        <f t="shared" si="34"/>
        <v>#VALUE!</v>
      </c>
      <c r="HJ49" s="68" t="e">
        <f t="shared" si="64"/>
        <v>#VALUE!</v>
      </c>
      <c r="HK49" s="202">
        <f t="shared" si="65"/>
        <v>0.85</v>
      </c>
      <c r="HL49" s="464">
        <f t="shared" si="66"/>
        <v>550000</v>
      </c>
      <c r="HM49" s="464">
        <f t="shared" si="67"/>
        <v>480000</v>
      </c>
      <c r="HN49" s="192" t="e">
        <f t="shared" si="35"/>
        <v>#VALUE!</v>
      </c>
      <c r="HO49" s="192" t="e">
        <f>HN49*HK49*$HO$2/HL49*1000000</f>
        <v>#VALUE!</v>
      </c>
      <c r="HP49" s="192" t="e">
        <f>HN49*HK49*$HP$2/HM49*1000000</f>
        <v>#VALUE!</v>
      </c>
    </row>
    <row r="50" customFormat="1" spans="1:224">
      <c r="A50" s="381">
        <v>45</v>
      </c>
      <c r="B50" s="54">
        <f ca="1" t="shared" si="68"/>
        <v>43618</v>
      </c>
      <c r="C50" s="57">
        <f t="shared" si="69"/>
        <v>0.0416666666666667</v>
      </c>
      <c r="D50" s="68" t="str">
        <f ca="1" t="shared" si="36"/>
        <v>中班</v>
      </c>
      <c r="E50" s="68" t="str">
        <f ca="1" t="shared" si="37"/>
        <v>丙</v>
      </c>
      <c r="F50" s="68">
        <f ca="1">SUMPRODUCT((成本日报!$A$3:$A$95=计划!B50)*(成本日报!$B$3:$B$95=计划!$D50),成本日报!$C$3:$C$95)</f>
        <v>3</v>
      </c>
      <c r="G50" s="382">
        <f ca="1" t="shared" si="70"/>
        <v>43618.8333333332</v>
      </c>
      <c r="H50" s="382">
        <f ca="1" t="shared" si="38"/>
        <v>43618.8402777777</v>
      </c>
      <c r="I50" s="382">
        <f ca="1" t="shared" si="39"/>
        <v>43618.8458333332</v>
      </c>
      <c r="J50" s="382">
        <f ca="1" t="shared" si="40"/>
        <v>43618.8749999999</v>
      </c>
      <c r="K50" s="382">
        <f ca="1" t="shared" si="41"/>
        <v>43618.9374999999</v>
      </c>
      <c r="L50" s="382">
        <f ca="1" t="shared" si="42"/>
        <v>43618.9583333332</v>
      </c>
      <c r="M50" s="398" t="str">
        <f>IF(_tag_month_day!A46="","",_tag_month_day!A46)</f>
        <v/>
      </c>
      <c r="N50" s="398" t="str">
        <f>IF(_tag_month_day!B46="","",_tag_month_day!B46)</f>
        <v/>
      </c>
      <c r="O50" s="399" t="e">
        <f t="shared" si="43"/>
        <v>#VALUE!</v>
      </c>
      <c r="P50" s="398" t="str">
        <f>IF(_tag_month_day!C46="","",_tag_month_day!C46)</f>
        <v/>
      </c>
      <c r="Q50" s="398" t="str">
        <f>IF(_tag_month_day!D46="","",_tag_month_day!D46)</f>
        <v/>
      </c>
      <c r="R50" s="416">
        <f>IF(_tag_month_day!CB46="",R49,_tag_month_day!CB46/100)</f>
        <v>0.07</v>
      </c>
      <c r="S50" s="417" t="str">
        <f>IF(_tag_month_day!E46="","",_tag_month_day!E46)</f>
        <v/>
      </c>
      <c r="T50" s="417" t="str">
        <f>IF(_tag_month_day!F46="","",_tag_month_day!F46)</f>
        <v/>
      </c>
      <c r="U50" s="418" t="e">
        <f t="shared" si="0"/>
        <v>#VALUE!</v>
      </c>
      <c r="V50" s="53" t="e">
        <f t="shared" si="1"/>
        <v>#VALUE!</v>
      </c>
      <c r="W50" s="419" t="str">
        <f>IF(_jhy_month_day!A46="","",_jhy_month_day!A46)</f>
        <v/>
      </c>
      <c r="X50" s="420" t="str">
        <f>IF(_jhy_month_day!B46="","",_jhy_month_day!B46/100)</f>
        <v/>
      </c>
      <c r="Y50" s="420" t="str">
        <f>IF(_jhy_month_day!C46="","",_jhy_month_day!C46/100)</f>
        <v/>
      </c>
      <c r="Z50" s="439">
        <f t="shared" si="87"/>
        <v>12</v>
      </c>
      <c r="AA50" s="440" t="str">
        <f>IF(_tag_month_day!G46="","",_tag_month_day!G46/100)</f>
        <v/>
      </c>
      <c r="AB50" s="440" t="str">
        <f>IF(_tag_month_day!H46="","",_tag_month_day!H46/100)</f>
        <v/>
      </c>
      <c r="AC50" s="193">
        <f t="shared" si="44"/>
        <v>1.59963432013121</v>
      </c>
      <c r="AD50" s="441" t="str">
        <f t="shared" si="45"/>
        <v/>
      </c>
      <c r="AE50" s="442" t="str">
        <f t="shared" si="46"/>
        <v/>
      </c>
      <c r="AF50" s="443">
        <v>1</v>
      </c>
      <c r="AG50" s="68" t="str">
        <f>IF(_duihao_month_day!A46="","",_duihao_month_day!A46)</f>
        <v/>
      </c>
      <c r="AH50" s="463">
        <f>IF(_gyk_month_day!B46="",AH49,_gyk_month_day!B46)</f>
        <v>820</v>
      </c>
      <c r="AI50" s="464" t="e">
        <f t="shared" si="71"/>
        <v>#VALUE!</v>
      </c>
      <c r="AJ50" s="68" t="str">
        <f>IF(_tag_month_day!I46="","",_tag_month_day!I46)</f>
        <v/>
      </c>
      <c r="AK50" s="465" t="str">
        <f>IF(_tzyy_month_day!A46="","",_tzyy_month_day!A46)</f>
        <v/>
      </c>
      <c r="AL50" s="465" t="str">
        <f>IF(_tzyy_month_day!B46="","",_tzyy_month_day!B46)</f>
        <v/>
      </c>
      <c r="AM50" s="465" t="str">
        <f>IF(_tzyy_month_day!C46="","",_tzyy_month_day!C46)</f>
        <v/>
      </c>
      <c r="AN50" s="466" t="str">
        <f>IF(_tag_month_day!CG46="","",_tag_month_day!CG46)</f>
        <v/>
      </c>
      <c r="AO50" s="466" t="str">
        <f>IF(_tag_month_day!CH46="","",_tag_month_day!CH46)</f>
        <v/>
      </c>
      <c r="AP50" s="486" t="e">
        <f t="shared" si="47"/>
        <v>#VALUE!</v>
      </c>
      <c r="AQ50" s="487" t="str">
        <f>IF(_tag_month_day!J46="","",_tag_month_day!J46/100)</f>
        <v/>
      </c>
      <c r="AR50" s="488">
        <f t="shared" si="48"/>
        <v>1.3</v>
      </c>
      <c r="AS50" s="489" t="e">
        <f t="shared" si="2"/>
        <v>#VALUE!</v>
      </c>
      <c r="AT50" s="489">
        <f t="shared" si="49"/>
        <v>0</v>
      </c>
      <c r="AU50" s="490" t="str">
        <f>IF(_tag_month_day!K46="","",_tag_month_day!K46)</f>
        <v/>
      </c>
      <c r="AV50" s="491" t="str">
        <f>IF(_tag_month_day!L46="","",_tag_month_day!L46/100)</f>
        <v/>
      </c>
      <c r="AW50" s="420">
        <f t="shared" si="179"/>
        <v>0</v>
      </c>
      <c r="AX50" s="420">
        <f t="shared" si="50"/>
        <v>0</v>
      </c>
      <c r="AY50" s="420" t="str">
        <f>IF(_tag_month_day!M46="","",_tag_month_day!M46/100)</f>
        <v/>
      </c>
      <c r="AZ50" s="420" t="str">
        <f>IF(_tag_month_day!N46="","",_tag_month_day!N46/100)</f>
        <v/>
      </c>
      <c r="BA50" s="420" t="str">
        <f>IF(_tag_month_day!O46="","",_tag_month_day!O46/100)</f>
        <v/>
      </c>
      <c r="BB50" s="496" t="str">
        <f>IF(_tag_month_day!P46="","",_tag_month_day!P46/100)</f>
        <v/>
      </c>
      <c r="BC50" s="496">
        <f t="shared" si="51"/>
        <v>0</v>
      </c>
      <c r="BD50" s="496" t="str">
        <f>IF(_tag_month_day!Q46="","",_tag_month_day!Q46/100)</f>
        <v/>
      </c>
      <c r="BE50" s="510" t="str">
        <f>IF(_tag_month_day!R46="","",_tag_month_day!R46/100)</f>
        <v/>
      </c>
      <c r="BF50" s="413" t="str">
        <f>IF(_tag_month_day!CC46="","",_tag_month_day!CC46/100)</f>
        <v/>
      </c>
      <c r="BG50" s="511" t="e">
        <f t="shared" si="3"/>
        <v>#VALUE!</v>
      </c>
      <c r="BH50" s="198">
        <f t="shared" si="4"/>
        <v>0</v>
      </c>
      <c r="BI50" s="512" t="e">
        <f>IF(CX50=0,BI49,(DK50*查询!$R$5+DL50*查询!$Q$5+DM50*查询!$N$5+DN50*查询!$O$5+DO50*查询!$P$5)*AF50/CX50)</f>
        <v>#VALUE!</v>
      </c>
      <c r="BJ50" s="512" t="e">
        <f>IF(CX50=0,BJ49,(DP50*查询!$S$5+DQ50*查询!$T$5+DR50*查询!$U$5)*AF50/CX50)</f>
        <v>#VALUE!</v>
      </c>
      <c r="BK50" s="512">
        <f t="shared" si="52"/>
        <v>1</v>
      </c>
      <c r="BL50" s="513" t="str">
        <f>IF(_cfyc_month_day!A46="","",_cfyc_month_day!A46)</f>
        <v/>
      </c>
      <c r="BM50" s="513" t="str">
        <f>IF(_cfyc_month_day!B46="","",_cfyc_month_day!B46)</f>
        <v/>
      </c>
      <c r="BN50" s="513" t="str">
        <f>IF(_cfyc_month_day!C46="","",_cfyc_month_day!C46)</f>
        <v/>
      </c>
      <c r="BO50" s="522" t="str">
        <f>IF(_cfyc_month_day!D46="","",_cfyc_month_day!D46)</f>
        <v/>
      </c>
      <c r="BP50" s="522" t="str">
        <f>IF(_cfyc_month_day!E46="","",_cfyc_month_day!E46)</f>
        <v/>
      </c>
      <c r="BQ50" s="522" t="str">
        <f>IF(_cfyc_month_day!F46="","",_cfyc_month_day!F46)</f>
        <v/>
      </c>
      <c r="BR50" s="513" t="str">
        <f>IF(_tag_month_day!T46="","",_tag_month_day!T46)</f>
        <v/>
      </c>
      <c r="BS50" s="513" t="str">
        <f>IF(_tag_month_day!U46="","",_tag_month_day!U46)</f>
        <v/>
      </c>
      <c r="BT50" s="523" t="str">
        <f t="shared" si="53"/>
        <v/>
      </c>
      <c r="BU50" s="223" t="str">
        <f>IF(_tag_month_day!V46="","",_tag_month_day!V46)</f>
        <v/>
      </c>
      <c r="BV50" s="206" t="str">
        <f>IF(_tag_month_day!W46="","",_tag_month_day!W46)</f>
        <v/>
      </c>
      <c r="BW50" s="540" t="str">
        <f>IF(_tag_month_day!X46="","",_tag_month_day!X46)</f>
        <v/>
      </c>
      <c r="BX50" s="540" t="str">
        <f>IF(_tag_month_day!Y46="","",_tag_month_day!Y46)</f>
        <v/>
      </c>
      <c r="BY50" s="541">
        <f ca="1" t="shared" si="54"/>
        <v>43618.9583333332</v>
      </c>
      <c r="BZ50" s="542"/>
      <c r="CA50" s="543" t="str">
        <f>IF(_jhy2_month_day!A46="","",_jhy2_month_day!A46)</f>
        <v/>
      </c>
      <c r="CB50" s="464" t="str">
        <f>IF(_jhy2_month_day!B46="","",_jhy2_month_day!B46)</f>
        <v/>
      </c>
      <c r="CC50" s="464" t="str">
        <f>IF(_jhy2_month_day!C46="","",_jhy2_month_day!C46)</f>
        <v/>
      </c>
      <c r="CD50" s="464" t="str">
        <f>IF(_jhy2_month_day!D46="","",_jhy2_month_day!D46)</f>
        <v/>
      </c>
      <c r="CE50" s="464" t="str">
        <f>IF(_jhy2_month_day!E46="","",_jhy2_month_day!E46)</f>
        <v/>
      </c>
      <c r="CF50" s="464" t="str">
        <f>IF(_jhy2_month_day!F46="","",_jhy2_month_day!F46)</f>
        <v/>
      </c>
      <c r="CG50" s="464" t="str">
        <f>IF(_jhy2_month_day!G46="","",_jhy2_month_day!G46)</f>
        <v/>
      </c>
      <c r="CH50" s="464" t="str">
        <f>IF(_jhy2_month_day!H46="","",_jhy2_month_day!H46)</f>
        <v/>
      </c>
      <c r="CI50" s="464" t="str">
        <f>IF(_jhy2_month_day!I46="","",_jhy2_month_day!I46)</f>
        <v/>
      </c>
      <c r="CJ50" s="464" t="str">
        <f>IF(_jhy2_month_day!J46="","",_jhy2_month_day!J46)</f>
        <v/>
      </c>
      <c r="CK50" s="464" t="str">
        <f>IF(_jhy2_month_day!K46="","",_jhy2_month_day!K46)</f>
        <v/>
      </c>
      <c r="CL50" s="562" t="str">
        <f>IF(_jhy2_month_day!L46="","",_jhy2_month_day!L46)</f>
        <v/>
      </c>
      <c r="CM50" s="562" t="str">
        <f>IF(_jhy2_month_day!M46="","",_jhy2_month_day!M46)</f>
        <v/>
      </c>
      <c r="CN50" s="562" t="str">
        <f>IF(_jhy2_month_day!N46="","",_jhy2_month_day!N46)</f>
        <v/>
      </c>
      <c r="CO50" s="562" t="str">
        <f>IF(_jhy2_month_day!O46="","",_jhy2_month_day!O46)</f>
        <v/>
      </c>
      <c r="CP50" s="562" t="str">
        <f>IF(_jhy2_month_day!P46="","",_jhy2_month_day!P46)</f>
        <v/>
      </c>
      <c r="CQ50" s="562" t="str">
        <f>IF(_jhy2_month_day!Q46="","",_jhy2_month_day!Q46)</f>
        <v/>
      </c>
      <c r="CR50" s="563" t="str">
        <f>IF(_jhy2_month_day!R46="","",_jhy2_month_day!R46)</f>
        <v/>
      </c>
      <c r="CS50" s="576" t="str">
        <f>IF(_jhy2_month_day!S46="","",_jhy2_month_day!S46)</f>
        <v/>
      </c>
      <c r="CT50" s="562" t="str">
        <f>IF(_jhy2_month_day!T46="","",_jhy2_month_day!T46)</f>
        <v/>
      </c>
      <c r="CU50" s="577" t="e">
        <f t="shared" si="5"/>
        <v>#VALUE!</v>
      </c>
      <c r="CV50" s="198" t="e">
        <f t="shared" si="6"/>
        <v>#VALUE!</v>
      </c>
      <c r="CW50" s="192" t="e">
        <f t="shared" si="7"/>
        <v>#VALUE!</v>
      </c>
      <c r="CX50" s="192" t="e">
        <f t="shared" si="8"/>
        <v>#VALUE!</v>
      </c>
      <c r="CY50" s="202" t="e">
        <f t="shared" si="9"/>
        <v>#VALUE!</v>
      </c>
      <c r="CZ50" s="192" t="e">
        <f t="shared" ref="CZ50:DI50" si="290">$AJ50*EF50</f>
        <v>#VALUE!</v>
      </c>
      <c r="DA50" s="192" t="e">
        <f t="shared" si="290"/>
        <v>#VALUE!</v>
      </c>
      <c r="DB50" s="192" t="e">
        <f t="shared" si="290"/>
        <v>#VALUE!</v>
      </c>
      <c r="DC50" s="192" t="e">
        <f t="shared" si="290"/>
        <v>#VALUE!</v>
      </c>
      <c r="DD50" s="192" t="e">
        <f t="shared" si="290"/>
        <v>#VALUE!</v>
      </c>
      <c r="DE50" s="192" t="e">
        <f t="shared" si="290"/>
        <v>#VALUE!</v>
      </c>
      <c r="DF50" s="192" t="e">
        <f t="shared" si="290"/>
        <v>#VALUE!</v>
      </c>
      <c r="DG50" s="192" t="e">
        <f t="shared" si="290"/>
        <v>#VALUE!</v>
      </c>
      <c r="DH50" s="192" t="e">
        <f t="shared" si="290"/>
        <v>#VALUE!</v>
      </c>
      <c r="DI50" s="192" t="e">
        <f t="shared" si="290"/>
        <v>#VALUE!</v>
      </c>
      <c r="DJ50" s="192" t="e">
        <f t="shared" si="11"/>
        <v>#VALUE!</v>
      </c>
      <c r="DK50" s="192" t="e">
        <f t="shared" si="12"/>
        <v>#VALUE!</v>
      </c>
      <c r="DL50" s="192" t="e">
        <f t="shared" si="13"/>
        <v>#VALUE!</v>
      </c>
      <c r="DM50" s="192" t="e">
        <f t="shared" si="14"/>
        <v>#VALUE!</v>
      </c>
      <c r="DN50" s="192" t="e">
        <f t="shared" si="15"/>
        <v>#VALUE!</v>
      </c>
      <c r="DO50" s="192" t="e">
        <f t="shared" si="16"/>
        <v>#VALUE!</v>
      </c>
      <c r="DP50" s="192" t="e">
        <f t="shared" si="17"/>
        <v>#VALUE!</v>
      </c>
      <c r="DQ50" s="192" t="e">
        <f t="shared" si="18"/>
        <v>#VALUE!</v>
      </c>
      <c r="DR50" s="192" t="e">
        <f t="shared" si="19"/>
        <v>#VALUE!</v>
      </c>
      <c r="DS50" s="192" t="e">
        <f t="shared" si="20"/>
        <v>#VALUE!</v>
      </c>
      <c r="DT50" s="192" t="e">
        <f t="shared" si="21"/>
        <v>#VALUE!</v>
      </c>
      <c r="DU50" s="192" t="e">
        <f t="shared" si="22"/>
        <v>#VALUE!</v>
      </c>
      <c r="DV50" s="198" t="e">
        <f t="shared" si="23"/>
        <v>#VALUE!</v>
      </c>
      <c r="DW50" s="198" t="e">
        <f t="shared" si="24"/>
        <v>#DIV/0!</v>
      </c>
      <c r="DX50" s="198" t="e">
        <f t="shared" si="25"/>
        <v>#DIV/0!</v>
      </c>
      <c r="DY50" s="198" t="e">
        <f t="shared" si="26"/>
        <v>#VALUE!</v>
      </c>
      <c r="DZ50" s="198" t="e">
        <f t="shared" si="27"/>
        <v>#VALUE!</v>
      </c>
      <c r="EA50" s="198" t="e">
        <f t="shared" si="28"/>
        <v>#VALUE!</v>
      </c>
      <c r="EB50" s="198" t="e">
        <f t="shared" si="29"/>
        <v>#VALUE!</v>
      </c>
      <c r="EC50" s="198" t="e">
        <f t="shared" si="30"/>
        <v>#DIV/0!</v>
      </c>
      <c r="ED50" s="198" t="e">
        <f t="shared" si="31"/>
        <v>#VALUE!</v>
      </c>
      <c r="EE50" s="198" t="e">
        <f t="shared" si="32"/>
        <v>#VALUE!</v>
      </c>
      <c r="EF50" s="198" t="e">
        <f t="shared" ref="EF50:EO50" si="291">DV50/SUM($DV50:$EE50)</f>
        <v>#VALUE!</v>
      </c>
      <c r="EG50" s="198" t="e">
        <f t="shared" si="291"/>
        <v>#DIV/0!</v>
      </c>
      <c r="EH50" s="198" t="e">
        <f t="shared" si="291"/>
        <v>#DIV/0!</v>
      </c>
      <c r="EI50" s="198" t="e">
        <f t="shared" si="291"/>
        <v>#VALUE!</v>
      </c>
      <c r="EJ50" s="198" t="e">
        <f t="shared" si="291"/>
        <v>#VALUE!</v>
      </c>
      <c r="EK50" s="198" t="e">
        <f t="shared" si="291"/>
        <v>#VALUE!</v>
      </c>
      <c r="EL50" s="198" t="e">
        <f t="shared" si="291"/>
        <v>#VALUE!</v>
      </c>
      <c r="EM50" s="198" t="e">
        <f t="shared" si="291"/>
        <v>#DIV/0!</v>
      </c>
      <c r="EN50" s="198" t="e">
        <f t="shared" si="291"/>
        <v>#VALUE!</v>
      </c>
      <c r="EO50" s="198" t="e">
        <f t="shared" si="291"/>
        <v>#VALUE!</v>
      </c>
      <c r="EP50" s="511">
        <f t="shared" ref="EP50:EW50" si="292">EP49</f>
        <v>0.08</v>
      </c>
      <c r="EQ50" s="511">
        <f t="shared" si="292"/>
        <v>0.015</v>
      </c>
      <c r="ER50" s="511">
        <f t="shared" si="292"/>
        <v>0.015</v>
      </c>
      <c r="ES50" s="511">
        <f t="shared" si="292"/>
        <v>0.015</v>
      </c>
      <c r="ET50" s="511">
        <f t="shared" si="292"/>
        <v>0.015</v>
      </c>
      <c r="EU50" s="511">
        <f t="shared" si="292"/>
        <v>0.09</v>
      </c>
      <c r="EV50" s="511">
        <f t="shared" si="292"/>
        <v>0.09</v>
      </c>
      <c r="EW50" s="511">
        <f t="shared" si="292"/>
        <v>0.09</v>
      </c>
      <c r="EX50" s="420" t="str">
        <f>IF(_tag_month_day!AS46="","",_tag_month_day!AS46/100)</f>
        <v/>
      </c>
      <c r="EY50" s="420" t="str">
        <f>IF(_tag_month_day!AT46="","",_tag_month_day!AT46/100)</f>
        <v/>
      </c>
      <c r="EZ50" s="420" t="str">
        <f>IF(_tag_month_day!AU46="","",_tag_month_day!AU46/100)</f>
        <v/>
      </c>
      <c r="FA50" s="420" t="str">
        <f>IF(_tag_month_day!AV46="","",_tag_month_day!AV46/100)</f>
        <v/>
      </c>
      <c r="FB50" s="420" t="str">
        <f>IF(_tag_month_day!AW46="","",_tag_month_day!AW46/100)</f>
        <v/>
      </c>
      <c r="FC50" s="420" t="str">
        <f>IF(_tag_month_day!AX46="","",_tag_month_day!AX46/100)</f>
        <v/>
      </c>
      <c r="FD50" s="510">
        <f t="shared" si="58"/>
        <v>0.33</v>
      </c>
      <c r="FE50" s="510">
        <f t="shared" si="59"/>
        <v>0.19</v>
      </c>
      <c r="FF50" s="510">
        <f t="shared" si="60"/>
        <v>0.003</v>
      </c>
      <c r="FG50" s="510">
        <f t="shared" si="61"/>
        <v>0</v>
      </c>
      <c r="FH50" s="603">
        <f t="shared" si="62"/>
        <v>0.0001</v>
      </c>
      <c r="FI50" s="510">
        <f t="shared" ref="FI50:FR50" si="293">FI49</f>
        <v>0.41</v>
      </c>
      <c r="FJ50" s="510">
        <f t="shared" si="293"/>
        <v>0.11</v>
      </c>
      <c r="FK50" s="510">
        <f t="shared" si="293"/>
        <v>0.015</v>
      </c>
      <c r="FL50" s="510">
        <f t="shared" si="293"/>
        <v>0</v>
      </c>
      <c r="FM50" s="603">
        <f t="shared" si="293"/>
        <v>0.0001</v>
      </c>
      <c r="FN50" s="510" t="str">
        <f>IF(_tag_month_day!AY46="","",_tag_month_day!AY46/100)</f>
        <v/>
      </c>
      <c r="FO50" s="510" t="str">
        <f>IF(_tag_month_day!AZ46="","",_tag_month_day!AZ46/100)</f>
        <v/>
      </c>
      <c r="FP50" s="510" t="str">
        <f>IF(_tag_month_day!BA46="","",_tag_month_day!BA46/100)</f>
        <v/>
      </c>
      <c r="FQ50" s="510" t="str">
        <f>IF(_tag_month_day!BB46="","",_tag_month_day!BB46/100)</f>
        <v/>
      </c>
      <c r="FR50" s="603" t="str">
        <f>IF(_tag_month_day!BC46="","",_tag_month_day!BC46/100)</f>
        <v/>
      </c>
      <c r="FS50" s="510" t="str">
        <f>IF(_tag_month_day!BD46="","",_tag_month_day!BD46/100)</f>
        <v/>
      </c>
      <c r="FT50" s="510" t="str">
        <f>IF(_tag_month_day!BE46="","",_tag_month_day!BE46/100)</f>
        <v/>
      </c>
      <c r="FU50" s="510" t="str">
        <f>IF(_tag_month_day!BF46="","",_tag_month_day!BF46/100)</f>
        <v/>
      </c>
      <c r="FV50" s="510" t="str">
        <f>IF(_tag_month_day!BG46="","",_tag_month_day!BG46/100)</f>
        <v/>
      </c>
      <c r="FW50" s="603" t="str">
        <f>IF(_tag_month_day!BH46="","",_tag_month_day!BH46/100)</f>
        <v/>
      </c>
      <c r="FX50" s="510" t="str">
        <f>IF(_tag_month_day!BI46="","",_tag_month_day!BI46/100)</f>
        <v/>
      </c>
      <c r="FY50" s="510" t="str">
        <f>IF(_tag_month_day!BJ46="","",_tag_month_day!BJ46/100)</f>
        <v/>
      </c>
      <c r="FZ50" s="605" t="str">
        <f>IF(_tag_month_day!BK46="","",_tag_month_day!BK46/100)</f>
        <v/>
      </c>
      <c r="GA50" s="510" t="str">
        <f>IF(_tag_month_day!BL46="","",_tag_month_day!BL46/100)</f>
        <v/>
      </c>
      <c r="GB50" s="603" t="str">
        <f>IF(_tag_month_day!BM46="","",_tag_month_day!BM46/100)</f>
        <v/>
      </c>
      <c r="GC50" s="420" t="str">
        <f>IF(_tag_month_day!BN46="","",_tag_month_day!BN46/100)</f>
        <v/>
      </c>
      <c r="GD50" s="420" t="str">
        <f>IF(_tag_month_day!BO46="","",_tag_month_day!BO46/100)</f>
        <v/>
      </c>
      <c r="GE50" s="420" t="str">
        <f>IF(_tag_month_day!BP46="","",_tag_month_day!BP46/100)</f>
        <v/>
      </c>
      <c r="GF50" s="420" t="str">
        <f>IF(_tag_month_day!BQ46="","",_tag_month_day!BQ46/100)</f>
        <v/>
      </c>
      <c r="GG50" s="420" t="str">
        <f>IF(_tag_month_day!BR46="","",_tag_month_day!BR46/100)</f>
        <v/>
      </c>
      <c r="GH50" s="420" t="str">
        <f>IF(_tag_month_day!BS46="","",_tag_month_day!BS46/100)</f>
        <v/>
      </c>
      <c r="GI50" s="603" t="str">
        <f>IF(_tag_month_day!BT46="","",_tag_month_day!BT46/100)</f>
        <v/>
      </c>
      <c r="GJ50" s="612" t="str">
        <f>IF(_tag_month_day!BU46="","",_tag_month_day!BU46/100)</f>
        <v/>
      </c>
      <c r="GK50" s="620" t="str">
        <f>IF(_tag_month_day!BV46="",IF(_rlcf_month_day!A$2="","",_rlcf_month_day!A$2/100),_tag_month_day!BV46/100)</f>
        <v/>
      </c>
      <c r="GL50" s="620" t="str">
        <f>IF(_tag_month_day!BW46="",IF(_rlcf_month_day!B$2="","",_rlcf_month_day!B$2/100),_tag_month_day!BW46/100)</f>
        <v/>
      </c>
      <c r="GM50" s="621" t="str">
        <f>IF(_tag_month_day!BX46="",IF(_rlcf_month_day!C$2="","",_rlcf_month_day!C$2/100),_tag_month_day!BX46/100)</f>
        <v/>
      </c>
      <c r="GN50" s="620" t="str">
        <f>IF(_tag_month_day!BV46="",IF(_rlcf_month_day!A$2="","",_rlcf_month_day!A$2/100),_tag_month_day!BV46/100)</f>
        <v/>
      </c>
      <c r="GO50" s="620" t="str">
        <f>IF(_tag_month_day!BW46="",IF(_rlcf_month_day!B$2="","",_rlcf_month_day!B$2/100),_tag_month_day!BW46/100)</f>
        <v/>
      </c>
      <c r="GP50" s="620" t="str">
        <f>IF(_tag_month_day!CD46="",IF(_rlcf_month_day!E$2="","",_rlcf_month_day!E$2/100),_tag_month_day!CD46/100)</f>
        <v/>
      </c>
      <c r="GQ50" s="620" t="str">
        <f>IF(_tag_month_day!CE46="",IF(_rlcf_month_day!F$2="","",_rlcf_month_day!F$2/100),_tag_month_day!CE46/100)</f>
        <v/>
      </c>
      <c r="GR50" s="621" t="str">
        <f>IF(_tag_month_day!CF46="",IF(_rlcf_month_day!G$2="","",_rlcf_month_day!G$2/100),_tag_month_day!CF46/100)</f>
        <v/>
      </c>
      <c r="GS50" s="626">
        <f t="shared" ref="GS50:HH50" si="294">GS49</f>
        <v>0.953</v>
      </c>
      <c r="GT50" s="626">
        <f t="shared" si="294"/>
        <v>0.55</v>
      </c>
      <c r="GU50" s="626">
        <f t="shared" si="294"/>
        <v>0.55</v>
      </c>
      <c r="GV50" s="626">
        <f t="shared" si="294"/>
        <v>0.55</v>
      </c>
      <c r="GW50" s="626">
        <f t="shared" si="294"/>
        <v>0.5</v>
      </c>
      <c r="GX50" s="626">
        <f t="shared" si="294"/>
        <v>0.935</v>
      </c>
      <c r="GY50" s="626">
        <f t="shared" si="294"/>
        <v>0.15</v>
      </c>
      <c r="GZ50" s="626">
        <f t="shared" si="294"/>
        <v>1</v>
      </c>
      <c r="HA50" s="632">
        <f t="shared" si="294"/>
        <v>0.047</v>
      </c>
      <c r="HB50" s="632">
        <f t="shared" si="294"/>
        <v>0.45</v>
      </c>
      <c r="HC50" s="632">
        <f t="shared" si="294"/>
        <v>0.45</v>
      </c>
      <c r="HD50" s="632">
        <f t="shared" si="294"/>
        <v>0.45</v>
      </c>
      <c r="HE50" s="632">
        <f t="shared" si="294"/>
        <v>0.5</v>
      </c>
      <c r="HF50" s="632">
        <f t="shared" si="294"/>
        <v>0.065</v>
      </c>
      <c r="HG50" s="632">
        <f t="shared" si="294"/>
        <v>0.85</v>
      </c>
      <c r="HH50" s="632">
        <f t="shared" si="294"/>
        <v>0</v>
      </c>
      <c r="HI50" s="68">
        <f t="shared" si="34"/>
        <v>0</v>
      </c>
      <c r="HJ50" s="68" t="e">
        <f t="shared" si="64"/>
        <v>#VALUE!</v>
      </c>
      <c r="HK50" s="202">
        <f t="shared" si="65"/>
        <v>0.85</v>
      </c>
      <c r="HL50" s="464">
        <f t="shared" si="66"/>
        <v>550000</v>
      </c>
      <c r="HM50" s="464">
        <f t="shared" si="67"/>
        <v>480000</v>
      </c>
      <c r="HN50" s="192" t="e">
        <f t="shared" si="35"/>
        <v>#VALUE!</v>
      </c>
      <c r="HO50" s="192" t="e">
        <f>HN50*HK50*$HO$2/HL50*1000000</f>
        <v>#VALUE!</v>
      </c>
      <c r="HP50" s="192" t="e">
        <f>HN50*HK50*$HP$2/HM50*1000000</f>
        <v>#VALUE!</v>
      </c>
    </row>
    <row r="51" customFormat="1" spans="1:224">
      <c r="A51" s="381">
        <v>46</v>
      </c>
      <c r="B51" s="54">
        <f ca="1" t="shared" si="68"/>
        <v>43618</v>
      </c>
      <c r="C51" s="57">
        <f t="shared" si="69"/>
        <v>0.0416666666666667</v>
      </c>
      <c r="D51" s="68" t="str">
        <f ca="1" t="shared" si="36"/>
        <v>中班</v>
      </c>
      <c r="E51" s="68" t="str">
        <f ca="1" t="shared" si="37"/>
        <v>丙</v>
      </c>
      <c r="F51" s="68">
        <f ca="1">SUMPRODUCT((成本日报!$A$3:$A$95=计划!B51)*(成本日报!$B$3:$B$95=计划!$D51),成本日报!$C$3:$C$95)</f>
        <v>3</v>
      </c>
      <c r="G51" s="382">
        <f ca="1" t="shared" si="70"/>
        <v>43618.8749999999</v>
      </c>
      <c r="H51" s="382">
        <f ca="1" t="shared" si="38"/>
        <v>43618.8819444443</v>
      </c>
      <c r="I51" s="382">
        <f ca="1" t="shared" si="39"/>
        <v>43618.8874999999</v>
      </c>
      <c r="J51" s="382">
        <f ca="1" t="shared" si="40"/>
        <v>43618.9166666666</v>
      </c>
      <c r="K51" s="382">
        <f ca="1" t="shared" si="41"/>
        <v>43618.9791666666</v>
      </c>
      <c r="L51" s="382">
        <f ca="1" t="shared" si="42"/>
        <v>43618.9999999999</v>
      </c>
      <c r="M51" s="398" t="str">
        <f>IF(_tag_month_day!A47="","",_tag_month_day!A47)</f>
        <v/>
      </c>
      <c r="N51" s="398" t="str">
        <f>IF(_tag_month_day!B47="","",_tag_month_day!B47)</f>
        <v/>
      </c>
      <c r="O51" s="399" t="e">
        <f t="shared" si="43"/>
        <v>#VALUE!</v>
      </c>
      <c r="P51" s="398" t="str">
        <f>IF(_tag_month_day!C47="","",_tag_month_day!C47)</f>
        <v/>
      </c>
      <c r="Q51" s="398" t="str">
        <f>IF(_tag_month_day!D47="","",_tag_month_day!D47)</f>
        <v/>
      </c>
      <c r="R51" s="416">
        <f>IF(_tag_month_day!CB47="",R50,_tag_month_day!CB47/100)</f>
        <v>0.07</v>
      </c>
      <c r="S51" s="417" t="str">
        <f>IF(_tag_month_day!E47="","",_tag_month_day!E47)</f>
        <v/>
      </c>
      <c r="T51" s="417" t="str">
        <f>IF(_tag_month_day!F47="","",_tag_month_day!F47)</f>
        <v/>
      </c>
      <c r="U51" s="418" t="e">
        <f t="shared" si="0"/>
        <v>#VALUE!</v>
      </c>
      <c r="V51" s="53" t="e">
        <f t="shared" si="1"/>
        <v>#VALUE!</v>
      </c>
      <c r="W51" s="419" t="str">
        <f>IF(_jhy_month_day!A47="","",_jhy_month_day!A47)</f>
        <v/>
      </c>
      <c r="X51" s="420" t="str">
        <f>IF(_jhy_month_day!B47="","",_jhy_month_day!B47/100)</f>
        <v/>
      </c>
      <c r="Y51" s="420" t="str">
        <f>IF(_jhy_month_day!C47="","",_jhy_month_day!C47/100)</f>
        <v/>
      </c>
      <c r="Z51" s="439">
        <f t="shared" si="87"/>
        <v>12</v>
      </c>
      <c r="AA51" s="440" t="str">
        <f>IF(_tag_month_day!G47="","",_tag_month_day!G47/100)</f>
        <v/>
      </c>
      <c r="AB51" s="440" t="str">
        <f>IF(_tag_month_day!H47="","",_tag_month_day!H47/100)</f>
        <v/>
      </c>
      <c r="AC51" s="193">
        <f t="shared" si="44"/>
        <v>1.59963432013121</v>
      </c>
      <c r="AD51" s="441" t="str">
        <f t="shared" si="45"/>
        <v/>
      </c>
      <c r="AE51" s="442" t="str">
        <f t="shared" si="46"/>
        <v/>
      </c>
      <c r="AF51" s="443">
        <v>1</v>
      </c>
      <c r="AG51" s="68" t="str">
        <f>IF(_duihao_month_day!A47="","",_duihao_month_day!A47)</f>
        <v/>
      </c>
      <c r="AH51" s="463">
        <f>IF(_gyk_month_day!B47="",AH50,_gyk_month_day!B47)</f>
        <v>820</v>
      </c>
      <c r="AI51" s="464" t="e">
        <f t="shared" si="71"/>
        <v>#VALUE!</v>
      </c>
      <c r="AJ51" s="68" t="str">
        <f>IF(_tag_month_day!I47="","",_tag_month_day!I47)</f>
        <v/>
      </c>
      <c r="AK51" s="465" t="str">
        <f>IF(_tzyy_month_day!A47="","",_tzyy_month_day!A47)</f>
        <v/>
      </c>
      <c r="AL51" s="465" t="str">
        <f>IF(_tzyy_month_day!B47="","",_tzyy_month_day!B47)</f>
        <v/>
      </c>
      <c r="AM51" s="465" t="str">
        <f>IF(_tzyy_month_day!C47="","",_tzyy_month_day!C47)</f>
        <v/>
      </c>
      <c r="AN51" s="466" t="str">
        <f>IF(_tag_month_day!CG47="","",_tag_month_day!CG47)</f>
        <v/>
      </c>
      <c r="AO51" s="466" t="str">
        <f>IF(_tag_month_day!CH47="","",_tag_month_day!CH47)</f>
        <v/>
      </c>
      <c r="AP51" s="486" t="e">
        <f t="shared" si="47"/>
        <v>#VALUE!</v>
      </c>
      <c r="AQ51" s="487" t="str">
        <f>IF(_tag_month_day!J47="","",_tag_month_day!J47/100)</f>
        <v/>
      </c>
      <c r="AR51" s="488">
        <f t="shared" si="48"/>
        <v>1.3</v>
      </c>
      <c r="AS51" s="489" t="e">
        <f t="shared" si="2"/>
        <v>#VALUE!</v>
      </c>
      <c r="AT51" s="489">
        <f t="shared" si="49"/>
        <v>0</v>
      </c>
      <c r="AU51" s="490" t="str">
        <f>IF(_tag_month_day!K47="","",_tag_month_day!K47)</f>
        <v/>
      </c>
      <c r="AV51" s="491" t="str">
        <f>IF(_tag_month_day!L47="","",_tag_month_day!L47/100)</f>
        <v/>
      </c>
      <c r="AW51" s="420">
        <f t="shared" si="179"/>
        <v>0</v>
      </c>
      <c r="AX51" s="420">
        <f t="shared" si="50"/>
        <v>0</v>
      </c>
      <c r="AY51" s="420" t="str">
        <f>IF(_tag_month_day!M47="","",_tag_month_day!M47/100)</f>
        <v/>
      </c>
      <c r="AZ51" s="420" t="str">
        <f>IF(_tag_month_day!N47="","",_tag_month_day!N47/100)</f>
        <v/>
      </c>
      <c r="BA51" s="420" t="str">
        <f>IF(_tag_month_day!O47="","",_tag_month_day!O47/100)</f>
        <v/>
      </c>
      <c r="BB51" s="496" t="str">
        <f>IF(_tag_month_day!P47="","",_tag_month_day!P47/100)</f>
        <v/>
      </c>
      <c r="BC51" s="496">
        <f t="shared" si="51"/>
        <v>0</v>
      </c>
      <c r="BD51" s="496" t="str">
        <f>IF(_tag_month_day!Q47="","",_tag_month_day!Q47/100)</f>
        <v/>
      </c>
      <c r="BE51" s="510" t="str">
        <f>IF(_tag_month_day!R47="","",_tag_month_day!R47/100)</f>
        <v/>
      </c>
      <c r="BF51" s="413" t="str">
        <f>IF(_tag_month_day!CC47="","",_tag_month_day!CC47/100)</f>
        <v/>
      </c>
      <c r="BG51" s="511" t="e">
        <f t="shared" si="3"/>
        <v>#VALUE!</v>
      </c>
      <c r="BH51" s="198">
        <f t="shared" si="4"/>
        <v>0</v>
      </c>
      <c r="BI51" s="512" t="e">
        <f>IF(CX51=0,BI50,(DK51*查询!$R$5+DL51*查询!$Q$5+DM51*查询!$N$5+DN51*查询!$O$5+DO51*查询!$P$5)*AF51/CX51)</f>
        <v>#VALUE!</v>
      </c>
      <c r="BJ51" s="512" t="e">
        <f>IF(CX51=0,BJ50,(DP51*查询!$S$5+DQ51*查询!$T$5+DR51*查询!$U$5)*AF51/CX51)</f>
        <v>#VALUE!</v>
      </c>
      <c r="BK51" s="512">
        <f t="shared" si="52"/>
        <v>1</v>
      </c>
      <c r="BL51" s="513" t="str">
        <f>IF(_cfyc_month_day!A47="","",_cfyc_month_day!A47)</f>
        <v/>
      </c>
      <c r="BM51" s="513" t="str">
        <f>IF(_cfyc_month_day!B47="","",_cfyc_month_day!B47)</f>
        <v/>
      </c>
      <c r="BN51" s="513" t="str">
        <f>IF(_cfyc_month_day!C47="","",_cfyc_month_day!C47)</f>
        <v/>
      </c>
      <c r="BO51" s="522" t="str">
        <f>IF(_cfyc_month_day!D47="","",_cfyc_month_day!D47)</f>
        <v/>
      </c>
      <c r="BP51" s="522" t="str">
        <f>IF(_cfyc_month_day!E47="","",_cfyc_month_day!E47)</f>
        <v/>
      </c>
      <c r="BQ51" s="522" t="str">
        <f>IF(_cfyc_month_day!F47="","",_cfyc_month_day!F47)</f>
        <v/>
      </c>
      <c r="BR51" s="513" t="str">
        <f>IF(_tag_month_day!T47="","",_tag_month_day!T47)</f>
        <v/>
      </c>
      <c r="BS51" s="513" t="str">
        <f>IF(_tag_month_day!U47="","",_tag_month_day!U47)</f>
        <v/>
      </c>
      <c r="BT51" s="523" t="str">
        <f t="shared" si="53"/>
        <v/>
      </c>
      <c r="BU51" s="223" t="str">
        <f>IF(_tag_month_day!V47="","",_tag_month_day!V47)</f>
        <v/>
      </c>
      <c r="BV51" s="206" t="str">
        <f>IF(_tag_month_day!W47="","",_tag_month_day!W47)</f>
        <v/>
      </c>
      <c r="BW51" s="540" t="str">
        <f>IF(_tag_month_day!X47="","",_tag_month_day!X47)</f>
        <v/>
      </c>
      <c r="BX51" s="540" t="str">
        <f>IF(_tag_month_day!Y47="","",_tag_month_day!Y47)</f>
        <v/>
      </c>
      <c r="BY51" s="541">
        <f ca="1" t="shared" si="54"/>
        <v>43618.9999999999</v>
      </c>
      <c r="BZ51" s="542" t="s">
        <v>215</v>
      </c>
      <c r="CA51" s="543" t="str">
        <f>IF(_jhy2_month_day!A47="","",_jhy2_month_day!A47)</f>
        <v/>
      </c>
      <c r="CB51" s="464" t="str">
        <f>IF(_jhy2_month_day!B47="","",_jhy2_month_day!B47)</f>
        <v/>
      </c>
      <c r="CC51" s="464" t="str">
        <f>IF(_jhy2_month_day!C47="","",_jhy2_month_day!C47)</f>
        <v/>
      </c>
      <c r="CD51" s="464" t="str">
        <f>IF(_jhy2_month_day!D47="","",_jhy2_month_day!D47)</f>
        <v/>
      </c>
      <c r="CE51" s="464" t="str">
        <f>IF(_jhy2_month_day!E47="","",_jhy2_month_day!E47)</f>
        <v/>
      </c>
      <c r="CF51" s="464" t="str">
        <f>IF(_jhy2_month_day!F47="","",_jhy2_month_day!F47)</f>
        <v/>
      </c>
      <c r="CG51" s="464" t="str">
        <f>IF(_jhy2_month_day!G47="","",_jhy2_month_day!G47)</f>
        <v/>
      </c>
      <c r="CH51" s="464" t="str">
        <f>IF(_jhy2_month_day!H47="","",_jhy2_month_day!H47)</f>
        <v/>
      </c>
      <c r="CI51" s="464" t="str">
        <f>IF(_jhy2_month_day!I47="","",_jhy2_month_day!I47)</f>
        <v/>
      </c>
      <c r="CJ51" s="464" t="str">
        <f>IF(_jhy2_month_day!J47="","",_jhy2_month_day!J47)</f>
        <v/>
      </c>
      <c r="CK51" s="464" t="str">
        <f>IF(_jhy2_month_day!K47="","",_jhy2_month_day!K47)</f>
        <v/>
      </c>
      <c r="CL51" s="562" t="str">
        <f>IF(_jhy2_month_day!L47="","",_jhy2_month_day!L47)</f>
        <v/>
      </c>
      <c r="CM51" s="562" t="str">
        <f>IF(_jhy2_month_day!M47="","",_jhy2_month_day!M47)</f>
        <v/>
      </c>
      <c r="CN51" s="562" t="str">
        <f>IF(_jhy2_month_day!N47="","",_jhy2_month_day!N47)</f>
        <v/>
      </c>
      <c r="CO51" s="562" t="str">
        <f>IF(_jhy2_month_day!O47="","",_jhy2_month_day!O47)</f>
        <v/>
      </c>
      <c r="CP51" s="562" t="str">
        <f>IF(_jhy2_month_day!P47="","",_jhy2_month_day!P47)</f>
        <v/>
      </c>
      <c r="CQ51" s="562" t="str">
        <f>IF(_jhy2_month_day!Q47="","",_jhy2_month_day!Q47)</f>
        <v/>
      </c>
      <c r="CR51" s="563" t="str">
        <f>IF(_jhy2_month_day!R47="","",_jhy2_month_day!R47)</f>
        <v/>
      </c>
      <c r="CS51" s="576" t="str">
        <f>IF(_jhy2_month_day!S47="","",_jhy2_month_day!S47)</f>
        <v/>
      </c>
      <c r="CT51" s="562" t="str">
        <f>IF(_jhy2_month_day!T47="","",_jhy2_month_day!T47)</f>
        <v/>
      </c>
      <c r="CU51" s="577" t="e">
        <f t="shared" si="5"/>
        <v>#VALUE!</v>
      </c>
      <c r="CV51" s="198" t="e">
        <f t="shared" si="6"/>
        <v>#VALUE!</v>
      </c>
      <c r="CW51" s="192" t="e">
        <f t="shared" si="7"/>
        <v>#VALUE!</v>
      </c>
      <c r="CX51" s="192" t="e">
        <f t="shared" si="8"/>
        <v>#VALUE!</v>
      </c>
      <c r="CY51" s="202" t="e">
        <f t="shared" si="9"/>
        <v>#VALUE!</v>
      </c>
      <c r="CZ51" s="192" t="e">
        <f t="shared" ref="CZ51:DI51" si="295">$AJ51*EF51</f>
        <v>#VALUE!</v>
      </c>
      <c r="DA51" s="192" t="e">
        <f t="shared" si="295"/>
        <v>#VALUE!</v>
      </c>
      <c r="DB51" s="192" t="e">
        <f t="shared" si="295"/>
        <v>#VALUE!</v>
      </c>
      <c r="DC51" s="192" t="e">
        <f t="shared" si="295"/>
        <v>#VALUE!</v>
      </c>
      <c r="DD51" s="192" t="e">
        <f t="shared" si="295"/>
        <v>#VALUE!</v>
      </c>
      <c r="DE51" s="192" t="e">
        <f t="shared" si="295"/>
        <v>#VALUE!</v>
      </c>
      <c r="DF51" s="192" t="e">
        <f t="shared" si="295"/>
        <v>#VALUE!</v>
      </c>
      <c r="DG51" s="192" t="e">
        <f t="shared" si="295"/>
        <v>#VALUE!</v>
      </c>
      <c r="DH51" s="192" t="e">
        <f t="shared" si="295"/>
        <v>#VALUE!</v>
      </c>
      <c r="DI51" s="192" t="e">
        <f t="shared" si="295"/>
        <v>#VALUE!</v>
      </c>
      <c r="DJ51" s="192" t="e">
        <f t="shared" si="11"/>
        <v>#VALUE!</v>
      </c>
      <c r="DK51" s="192" t="e">
        <f t="shared" si="12"/>
        <v>#VALUE!</v>
      </c>
      <c r="DL51" s="192" t="e">
        <f t="shared" si="13"/>
        <v>#VALUE!</v>
      </c>
      <c r="DM51" s="192" t="e">
        <f t="shared" si="14"/>
        <v>#VALUE!</v>
      </c>
      <c r="DN51" s="192" t="e">
        <f t="shared" si="15"/>
        <v>#VALUE!</v>
      </c>
      <c r="DO51" s="192" t="e">
        <f t="shared" si="16"/>
        <v>#VALUE!</v>
      </c>
      <c r="DP51" s="192" t="e">
        <f t="shared" si="17"/>
        <v>#VALUE!</v>
      </c>
      <c r="DQ51" s="192" t="e">
        <f t="shared" si="18"/>
        <v>#VALUE!</v>
      </c>
      <c r="DR51" s="192" t="e">
        <f t="shared" si="19"/>
        <v>#VALUE!</v>
      </c>
      <c r="DS51" s="192" t="e">
        <f t="shared" si="20"/>
        <v>#VALUE!</v>
      </c>
      <c r="DT51" s="192" t="e">
        <f t="shared" si="21"/>
        <v>#VALUE!</v>
      </c>
      <c r="DU51" s="192" t="e">
        <f t="shared" si="22"/>
        <v>#VALUE!</v>
      </c>
      <c r="DV51" s="198" t="e">
        <f t="shared" si="23"/>
        <v>#VALUE!</v>
      </c>
      <c r="DW51" s="198" t="e">
        <f t="shared" si="24"/>
        <v>#DIV/0!</v>
      </c>
      <c r="DX51" s="198" t="e">
        <f t="shared" si="25"/>
        <v>#DIV/0!</v>
      </c>
      <c r="DY51" s="198" t="e">
        <f t="shared" si="26"/>
        <v>#VALUE!</v>
      </c>
      <c r="DZ51" s="198" t="e">
        <f t="shared" si="27"/>
        <v>#VALUE!</v>
      </c>
      <c r="EA51" s="198" t="e">
        <f t="shared" si="28"/>
        <v>#VALUE!</v>
      </c>
      <c r="EB51" s="198" t="e">
        <f t="shared" si="29"/>
        <v>#VALUE!</v>
      </c>
      <c r="EC51" s="198" t="e">
        <f t="shared" si="30"/>
        <v>#DIV/0!</v>
      </c>
      <c r="ED51" s="198" t="e">
        <f t="shared" si="31"/>
        <v>#VALUE!</v>
      </c>
      <c r="EE51" s="198" t="e">
        <f t="shared" si="32"/>
        <v>#VALUE!</v>
      </c>
      <c r="EF51" s="198" t="e">
        <f t="shared" ref="EF51:EO51" si="296">DV51/SUM($DV51:$EE51)</f>
        <v>#VALUE!</v>
      </c>
      <c r="EG51" s="198" t="e">
        <f t="shared" si="296"/>
        <v>#DIV/0!</v>
      </c>
      <c r="EH51" s="198" t="e">
        <f t="shared" si="296"/>
        <v>#DIV/0!</v>
      </c>
      <c r="EI51" s="198" t="e">
        <f t="shared" si="296"/>
        <v>#VALUE!</v>
      </c>
      <c r="EJ51" s="198" t="e">
        <f t="shared" si="296"/>
        <v>#VALUE!</v>
      </c>
      <c r="EK51" s="198" t="e">
        <f t="shared" si="296"/>
        <v>#VALUE!</v>
      </c>
      <c r="EL51" s="198" t="e">
        <f t="shared" si="296"/>
        <v>#VALUE!</v>
      </c>
      <c r="EM51" s="198" t="e">
        <f t="shared" si="296"/>
        <v>#DIV/0!</v>
      </c>
      <c r="EN51" s="198" t="e">
        <f t="shared" si="296"/>
        <v>#VALUE!</v>
      </c>
      <c r="EO51" s="198" t="e">
        <f t="shared" si="296"/>
        <v>#VALUE!</v>
      </c>
      <c r="EP51" s="511">
        <f t="shared" ref="EP51:EW51" si="297">EP50</f>
        <v>0.08</v>
      </c>
      <c r="EQ51" s="511">
        <f t="shared" si="297"/>
        <v>0.015</v>
      </c>
      <c r="ER51" s="511">
        <f t="shared" si="297"/>
        <v>0.015</v>
      </c>
      <c r="ES51" s="511">
        <f t="shared" si="297"/>
        <v>0.015</v>
      </c>
      <c r="ET51" s="511">
        <f t="shared" si="297"/>
        <v>0.015</v>
      </c>
      <c r="EU51" s="511">
        <f t="shared" si="297"/>
        <v>0.09</v>
      </c>
      <c r="EV51" s="511">
        <f t="shared" si="297"/>
        <v>0.09</v>
      </c>
      <c r="EW51" s="511">
        <f t="shared" si="297"/>
        <v>0.09</v>
      </c>
      <c r="EX51" s="420" t="str">
        <f>IF(_tag_month_day!AS47="","",_tag_month_day!AS47/100)</f>
        <v/>
      </c>
      <c r="EY51" s="420" t="str">
        <f>IF(_tag_month_day!AT47="","",_tag_month_day!AT47/100)</f>
        <v/>
      </c>
      <c r="EZ51" s="420" t="str">
        <f>IF(_tag_month_day!AU47="","",_tag_month_day!AU47/100)</f>
        <v/>
      </c>
      <c r="FA51" s="420" t="str">
        <f>IF(_tag_month_day!AV47="","",_tag_month_day!AV47/100)</f>
        <v/>
      </c>
      <c r="FB51" s="420" t="str">
        <f>IF(_tag_month_day!AW47="","",_tag_month_day!AW47/100)</f>
        <v/>
      </c>
      <c r="FC51" s="420" t="str">
        <f>IF(_tag_month_day!AX47="","",_tag_month_day!AX47/100)</f>
        <v/>
      </c>
      <c r="FD51" s="510">
        <f t="shared" si="58"/>
        <v>0.33</v>
      </c>
      <c r="FE51" s="510">
        <f t="shared" si="59"/>
        <v>0.19</v>
      </c>
      <c r="FF51" s="510">
        <f t="shared" si="60"/>
        <v>0.003</v>
      </c>
      <c r="FG51" s="510">
        <f t="shared" si="61"/>
        <v>0</v>
      </c>
      <c r="FH51" s="603">
        <f t="shared" si="62"/>
        <v>0.0001</v>
      </c>
      <c r="FI51" s="510">
        <f t="shared" ref="FI51:FR51" si="298">FI50</f>
        <v>0.41</v>
      </c>
      <c r="FJ51" s="510">
        <f t="shared" si="298"/>
        <v>0.11</v>
      </c>
      <c r="FK51" s="510">
        <f t="shared" si="298"/>
        <v>0.015</v>
      </c>
      <c r="FL51" s="510">
        <f t="shared" si="298"/>
        <v>0</v>
      </c>
      <c r="FM51" s="603">
        <f t="shared" si="298"/>
        <v>0.0001</v>
      </c>
      <c r="FN51" s="510" t="str">
        <f>IF(_tag_month_day!AY47="","",_tag_month_day!AY47/100)</f>
        <v/>
      </c>
      <c r="FO51" s="510" t="str">
        <f>IF(_tag_month_day!AZ47="","",_tag_month_day!AZ47/100)</f>
        <v/>
      </c>
      <c r="FP51" s="510" t="str">
        <f>IF(_tag_month_day!BA47="","",_tag_month_day!BA47/100)</f>
        <v/>
      </c>
      <c r="FQ51" s="510" t="str">
        <f>IF(_tag_month_day!BB47="","",_tag_month_day!BB47/100)</f>
        <v/>
      </c>
      <c r="FR51" s="603" t="str">
        <f>IF(_tag_month_day!BC47="","",_tag_month_day!BC47/100)</f>
        <v/>
      </c>
      <c r="FS51" s="510" t="str">
        <f>IF(_tag_month_day!BD47="","",_tag_month_day!BD47/100)</f>
        <v/>
      </c>
      <c r="FT51" s="510" t="str">
        <f>IF(_tag_month_day!BE47="","",_tag_month_day!BE47/100)</f>
        <v/>
      </c>
      <c r="FU51" s="510" t="str">
        <f>IF(_tag_month_day!BF47="","",_tag_month_day!BF47/100)</f>
        <v/>
      </c>
      <c r="FV51" s="510" t="str">
        <f>IF(_tag_month_day!BG47="","",_tag_month_day!BG47/100)</f>
        <v/>
      </c>
      <c r="FW51" s="603" t="str">
        <f>IF(_tag_month_day!BH47="","",_tag_month_day!BH47/100)</f>
        <v/>
      </c>
      <c r="FX51" s="510" t="str">
        <f>IF(_tag_month_day!BI47="","",_tag_month_day!BI47/100)</f>
        <v/>
      </c>
      <c r="FY51" s="510" t="str">
        <f>IF(_tag_month_day!BJ47="","",_tag_month_day!BJ47/100)</f>
        <v/>
      </c>
      <c r="FZ51" s="605" t="str">
        <f>IF(_tag_month_day!BK47="","",_tag_month_day!BK47/100)</f>
        <v/>
      </c>
      <c r="GA51" s="510" t="str">
        <f>IF(_tag_month_day!BL47="","",_tag_month_day!BL47/100)</f>
        <v/>
      </c>
      <c r="GB51" s="603" t="str">
        <f>IF(_tag_month_day!BM47="","",_tag_month_day!BM47/100)</f>
        <v/>
      </c>
      <c r="GC51" s="420" t="str">
        <f>IF(_tag_month_day!BN47="","",_tag_month_day!BN47/100)</f>
        <v/>
      </c>
      <c r="GD51" s="420" t="str">
        <f>IF(_tag_month_day!BO47="","",_tag_month_day!BO47/100)</f>
        <v/>
      </c>
      <c r="GE51" s="420" t="str">
        <f>IF(_tag_month_day!BP47="","",_tag_month_day!BP47/100)</f>
        <v/>
      </c>
      <c r="GF51" s="420" t="str">
        <f>IF(_tag_month_day!BQ47="","",_tag_month_day!BQ47/100)</f>
        <v/>
      </c>
      <c r="GG51" s="420" t="str">
        <f>IF(_tag_month_day!BR47="","",_tag_month_day!BR47/100)</f>
        <v/>
      </c>
      <c r="GH51" s="420" t="str">
        <f>IF(_tag_month_day!BS47="","",_tag_month_day!BS47/100)</f>
        <v/>
      </c>
      <c r="GI51" s="603" t="str">
        <f>IF(_tag_month_day!BT47="","",_tag_month_day!BT47/100)</f>
        <v/>
      </c>
      <c r="GJ51" s="612" t="str">
        <f>IF(_tag_month_day!BU47="","",_tag_month_day!BU47/100)</f>
        <v/>
      </c>
      <c r="GK51" s="620" t="str">
        <f>IF(_tag_month_day!BV47="",IF(_rlcf_month_day!A$2="","",_rlcf_month_day!A$2/100),_tag_month_day!BV47/100)</f>
        <v/>
      </c>
      <c r="GL51" s="620" t="str">
        <f>IF(_tag_month_day!BW47="",IF(_rlcf_month_day!B$2="","",_rlcf_month_day!B$2/100),_tag_month_day!BW47/100)</f>
        <v/>
      </c>
      <c r="GM51" s="621" t="str">
        <f>IF(_tag_month_day!BX47="",IF(_rlcf_month_day!C$2="","",_rlcf_month_day!C$2/100),_tag_month_day!BX47/100)</f>
        <v/>
      </c>
      <c r="GN51" s="620" t="str">
        <f>IF(_tag_month_day!BV47="",IF(_rlcf_month_day!A$2="","",_rlcf_month_day!A$2/100),_tag_month_day!BV47/100)</f>
        <v/>
      </c>
      <c r="GO51" s="620" t="str">
        <f>IF(_tag_month_day!BW47="",IF(_rlcf_month_day!B$2="","",_rlcf_month_day!B$2/100),_tag_month_day!BW47/100)</f>
        <v/>
      </c>
      <c r="GP51" s="620" t="str">
        <f>IF(_tag_month_day!CD47="",IF(_rlcf_month_day!E$2="","",_rlcf_month_day!E$2/100),_tag_month_day!CD47/100)</f>
        <v/>
      </c>
      <c r="GQ51" s="620" t="str">
        <f>IF(_tag_month_day!CE47="",IF(_rlcf_month_day!F$2="","",_rlcf_month_day!F$2/100),_tag_month_day!CE47/100)</f>
        <v/>
      </c>
      <c r="GR51" s="621" t="str">
        <f>IF(_tag_month_day!CF47="",IF(_rlcf_month_day!G$2="","",_rlcf_month_day!G$2/100),_tag_month_day!CF47/100)</f>
        <v/>
      </c>
      <c r="GS51" s="626">
        <f t="shared" ref="GS51:HH51" si="299">GS50</f>
        <v>0.953</v>
      </c>
      <c r="GT51" s="626">
        <f t="shared" si="299"/>
        <v>0.55</v>
      </c>
      <c r="GU51" s="626">
        <f t="shared" si="299"/>
        <v>0.55</v>
      </c>
      <c r="GV51" s="626">
        <f t="shared" si="299"/>
        <v>0.55</v>
      </c>
      <c r="GW51" s="626">
        <f t="shared" si="299"/>
        <v>0.5</v>
      </c>
      <c r="GX51" s="626">
        <f t="shared" si="299"/>
        <v>0.935</v>
      </c>
      <c r="GY51" s="626">
        <f t="shared" si="299"/>
        <v>0.15</v>
      </c>
      <c r="GZ51" s="626">
        <f t="shared" si="299"/>
        <v>1</v>
      </c>
      <c r="HA51" s="632">
        <f t="shared" si="299"/>
        <v>0.047</v>
      </c>
      <c r="HB51" s="632">
        <f t="shared" si="299"/>
        <v>0.45</v>
      </c>
      <c r="HC51" s="632">
        <f t="shared" si="299"/>
        <v>0.45</v>
      </c>
      <c r="HD51" s="632">
        <f t="shared" si="299"/>
        <v>0.45</v>
      </c>
      <c r="HE51" s="632">
        <f t="shared" si="299"/>
        <v>0.5</v>
      </c>
      <c r="HF51" s="632">
        <f t="shared" si="299"/>
        <v>0.065</v>
      </c>
      <c r="HG51" s="632">
        <f t="shared" si="299"/>
        <v>0.85</v>
      </c>
      <c r="HH51" s="632">
        <f t="shared" si="299"/>
        <v>0</v>
      </c>
      <c r="HI51" s="68" t="e">
        <f t="shared" si="34"/>
        <v>#VALUE!</v>
      </c>
      <c r="HJ51" s="68" t="e">
        <f t="shared" si="64"/>
        <v>#VALUE!</v>
      </c>
      <c r="HK51" s="202">
        <f t="shared" si="65"/>
        <v>0.85</v>
      </c>
      <c r="HL51" s="464">
        <f t="shared" si="66"/>
        <v>550000</v>
      </c>
      <c r="HM51" s="464">
        <f t="shared" si="67"/>
        <v>480000</v>
      </c>
      <c r="HN51" s="192" t="e">
        <f t="shared" si="35"/>
        <v>#VALUE!</v>
      </c>
      <c r="HO51" s="192" t="e">
        <f>HN51*HK51*$HO$2/HL51*1000000</f>
        <v>#VALUE!</v>
      </c>
      <c r="HP51" s="192" t="e">
        <f>HN51*HK51*$HP$2/HM51*1000000</f>
        <v>#VALUE!</v>
      </c>
    </row>
    <row r="52" customFormat="1" spans="1:224">
      <c r="A52" s="381">
        <v>47</v>
      </c>
      <c r="B52" s="54">
        <f ca="1" t="shared" si="68"/>
        <v>43618</v>
      </c>
      <c r="C52" s="57">
        <f t="shared" si="69"/>
        <v>0.0416666666666667</v>
      </c>
      <c r="D52" s="68" t="str">
        <f ca="1" t="shared" si="36"/>
        <v>中班</v>
      </c>
      <c r="E52" s="68" t="str">
        <f ca="1" t="shared" si="37"/>
        <v>丙</v>
      </c>
      <c r="F52" s="68">
        <f ca="1">SUMPRODUCT((成本日报!$A$3:$A$95=计划!B52)*(成本日报!$B$3:$B$95=计划!$D52),成本日报!$C$3:$C$95)</f>
        <v>3</v>
      </c>
      <c r="G52" s="382">
        <f ca="1" t="shared" si="70"/>
        <v>43618.9166666666</v>
      </c>
      <c r="H52" s="382">
        <f ca="1" t="shared" si="38"/>
        <v>43618.923611111</v>
      </c>
      <c r="I52" s="382">
        <f ca="1" t="shared" si="39"/>
        <v>43618.9291666666</v>
      </c>
      <c r="J52" s="382">
        <f ca="1" t="shared" si="40"/>
        <v>43618.9583333332</v>
      </c>
      <c r="K52" s="382">
        <f ca="1" t="shared" si="41"/>
        <v>43619.0208333332</v>
      </c>
      <c r="L52" s="382">
        <f ca="1" t="shared" si="42"/>
        <v>43619.0416666666</v>
      </c>
      <c r="M52" s="398" t="str">
        <f>IF(_tag_month_day!A48="","",_tag_month_day!A48)</f>
        <v/>
      </c>
      <c r="N52" s="398" t="str">
        <f>IF(_tag_month_day!B48="","",_tag_month_day!B48)</f>
        <v/>
      </c>
      <c r="O52" s="399" t="e">
        <f t="shared" si="43"/>
        <v>#VALUE!</v>
      </c>
      <c r="P52" s="398" t="str">
        <f>IF(_tag_month_day!C48="","",_tag_month_day!C48)</f>
        <v/>
      </c>
      <c r="Q52" s="398" t="str">
        <f>IF(_tag_month_day!D48="","",_tag_month_day!D48)</f>
        <v/>
      </c>
      <c r="R52" s="416">
        <f>IF(_tag_month_day!CB48="",R51,_tag_month_day!CB48/100)</f>
        <v>0.07</v>
      </c>
      <c r="S52" s="417" t="str">
        <f>IF(_tag_month_day!E48="","",_tag_month_day!E48)</f>
        <v/>
      </c>
      <c r="T52" s="417" t="str">
        <f>IF(_tag_month_day!F48="","",_tag_month_day!F48)</f>
        <v/>
      </c>
      <c r="U52" s="418" t="e">
        <f t="shared" si="0"/>
        <v>#VALUE!</v>
      </c>
      <c r="V52" s="53" t="e">
        <f t="shared" si="1"/>
        <v>#VALUE!</v>
      </c>
      <c r="W52" s="419" t="str">
        <f>IF(_jhy_month_day!A48="","",_jhy_month_day!A48)</f>
        <v/>
      </c>
      <c r="X52" s="420" t="str">
        <f>IF(_jhy_month_day!B48="","",_jhy_month_day!B48/100)</f>
        <v/>
      </c>
      <c r="Y52" s="420" t="str">
        <f>IF(_jhy_month_day!C48="","",_jhy_month_day!C48/100)</f>
        <v/>
      </c>
      <c r="Z52" s="439">
        <f t="shared" si="87"/>
        <v>12</v>
      </c>
      <c r="AA52" s="440" t="str">
        <f>IF(_tag_month_day!G48="","",_tag_month_day!G48/100)</f>
        <v/>
      </c>
      <c r="AB52" s="440" t="str">
        <f>IF(_tag_month_day!H48="","",_tag_month_day!H48/100)</f>
        <v/>
      </c>
      <c r="AC52" s="193">
        <f t="shared" si="44"/>
        <v>1.59963432013121</v>
      </c>
      <c r="AD52" s="441" t="str">
        <f t="shared" si="45"/>
        <v/>
      </c>
      <c r="AE52" s="442" t="str">
        <f t="shared" si="46"/>
        <v/>
      </c>
      <c r="AF52" s="443">
        <v>1</v>
      </c>
      <c r="AG52" s="68" t="str">
        <f>IF(_duihao_month_day!A48="","",_duihao_month_day!A48)</f>
        <v/>
      </c>
      <c r="AH52" s="463">
        <f>IF(_gyk_month_day!B48="",AH51,_gyk_month_day!B48)</f>
        <v>820</v>
      </c>
      <c r="AI52" s="464" t="e">
        <f t="shared" si="71"/>
        <v>#VALUE!</v>
      </c>
      <c r="AJ52" s="68" t="str">
        <f>IF(_tag_month_day!I48="","",_tag_month_day!I48)</f>
        <v/>
      </c>
      <c r="AK52" s="465" t="str">
        <f>IF(_tzyy_month_day!A48="","",_tzyy_month_day!A48)</f>
        <v/>
      </c>
      <c r="AL52" s="465" t="str">
        <f>IF(_tzyy_month_day!B48="","",_tzyy_month_day!B48)</f>
        <v/>
      </c>
      <c r="AM52" s="465" t="str">
        <f>IF(_tzyy_month_day!C48="","",_tzyy_month_day!C48)</f>
        <v/>
      </c>
      <c r="AN52" s="466" t="str">
        <f>IF(_tag_month_day!CG48="","",_tag_month_day!CG48)</f>
        <v/>
      </c>
      <c r="AO52" s="466" t="str">
        <f>IF(_tag_month_day!CH48="","",_tag_month_day!CH48)</f>
        <v/>
      </c>
      <c r="AP52" s="486" t="e">
        <f t="shared" si="47"/>
        <v>#VALUE!</v>
      </c>
      <c r="AQ52" s="487" t="str">
        <f>IF(_tag_month_day!J48="","",_tag_month_day!J48/100)</f>
        <v/>
      </c>
      <c r="AR52" s="488">
        <f t="shared" si="48"/>
        <v>1.3</v>
      </c>
      <c r="AS52" s="489" t="e">
        <f t="shared" si="2"/>
        <v>#VALUE!</v>
      </c>
      <c r="AT52" s="489">
        <f t="shared" si="49"/>
        <v>0</v>
      </c>
      <c r="AU52" s="490" t="str">
        <f>IF(_tag_month_day!K48="","",_tag_month_day!K48)</f>
        <v/>
      </c>
      <c r="AV52" s="491" t="str">
        <f>IF(_tag_month_day!L48="","",_tag_month_day!L48/100)</f>
        <v/>
      </c>
      <c r="AW52" s="420">
        <f t="shared" si="179"/>
        <v>0</v>
      </c>
      <c r="AX52" s="420">
        <f t="shared" si="50"/>
        <v>0</v>
      </c>
      <c r="AY52" s="420" t="str">
        <f>IF(_tag_month_day!M48="","",_tag_month_day!M48/100)</f>
        <v/>
      </c>
      <c r="AZ52" s="420" t="str">
        <f>IF(_tag_month_day!N48="","",_tag_month_day!N48/100)</f>
        <v/>
      </c>
      <c r="BA52" s="420" t="str">
        <f>IF(_tag_month_day!O48="","",_tag_month_day!O48/100)</f>
        <v/>
      </c>
      <c r="BB52" s="496" t="str">
        <f>IF(_tag_month_day!P48="","",_tag_month_day!P48/100)</f>
        <v/>
      </c>
      <c r="BC52" s="496">
        <f t="shared" si="51"/>
        <v>0</v>
      </c>
      <c r="BD52" s="496" t="str">
        <f>IF(_tag_month_day!Q48="","",_tag_month_day!Q48/100)</f>
        <v/>
      </c>
      <c r="BE52" s="510" t="str">
        <f>IF(_tag_month_day!R48="","",_tag_month_day!R48/100)</f>
        <v/>
      </c>
      <c r="BF52" s="413" t="str">
        <f>IF(_tag_month_day!CC48="","",_tag_month_day!CC48/100)</f>
        <v/>
      </c>
      <c r="BG52" s="511" t="e">
        <f t="shared" si="3"/>
        <v>#VALUE!</v>
      </c>
      <c r="BH52" s="198">
        <f t="shared" si="4"/>
        <v>0</v>
      </c>
      <c r="BI52" s="512" t="e">
        <f>IF(CX52=0,BI51,(DK52*查询!$R$5+DL52*查询!$Q$5+DM52*查询!$N$5+DN52*查询!$O$5+DO52*查询!$P$5)*AF52/CX52)</f>
        <v>#VALUE!</v>
      </c>
      <c r="BJ52" s="512" t="e">
        <f>IF(CX52=0,BJ51,(DP52*查询!$S$5+DQ52*查询!$T$5+DR52*查询!$U$5)*AF52/CX52)</f>
        <v>#VALUE!</v>
      </c>
      <c r="BK52" s="512">
        <f t="shared" si="52"/>
        <v>1</v>
      </c>
      <c r="BL52" s="513" t="str">
        <f>IF(_cfyc_month_day!A48="","",_cfyc_month_day!A48)</f>
        <v/>
      </c>
      <c r="BM52" s="513" t="str">
        <f>IF(_cfyc_month_day!B48="","",_cfyc_month_day!B48)</f>
        <v/>
      </c>
      <c r="BN52" s="513" t="str">
        <f>IF(_cfyc_month_day!C48="","",_cfyc_month_day!C48)</f>
        <v/>
      </c>
      <c r="BO52" s="522" t="str">
        <f>IF(_cfyc_month_day!D48="","",_cfyc_month_day!D48)</f>
        <v/>
      </c>
      <c r="BP52" s="522" t="str">
        <f>IF(_cfyc_month_day!E48="","",_cfyc_month_day!E48)</f>
        <v/>
      </c>
      <c r="BQ52" s="522" t="str">
        <f>IF(_cfyc_month_day!F48="","",_cfyc_month_day!F48)</f>
        <v/>
      </c>
      <c r="BR52" s="513" t="str">
        <f>IF(_tag_month_day!T48="","",_tag_month_day!T48)</f>
        <v/>
      </c>
      <c r="BS52" s="513" t="str">
        <f>IF(_tag_month_day!U48="","",_tag_month_day!U48)</f>
        <v/>
      </c>
      <c r="BT52" s="523" t="str">
        <f t="shared" si="53"/>
        <v/>
      </c>
      <c r="BU52" s="223" t="str">
        <f>IF(_tag_month_day!V48="","",_tag_month_day!V48)</f>
        <v/>
      </c>
      <c r="BV52" s="206" t="str">
        <f>IF(_tag_month_day!W48="","",_tag_month_day!W48)</f>
        <v/>
      </c>
      <c r="BW52" s="540" t="str">
        <f>IF(_tag_month_day!X48="","",_tag_month_day!X48)</f>
        <v/>
      </c>
      <c r="BX52" s="540" t="str">
        <f>IF(_tag_month_day!Y48="","",_tag_month_day!Y48)</f>
        <v/>
      </c>
      <c r="BY52" s="541">
        <f ca="1" t="shared" si="54"/>
        <v>43619.0416666666</v>
      </c>
      <c r="BZ52" s="542"/>
      <c r="CA52" s="543" t="str">
        <f>IF(_jhy2_month_day!A48="","",_jhy2_month_day!A48)</f>
        <v/>
      </c>
      <c r="CB52" s="464" t="str">
        <f>IF(_jhy2_month_day!B48="","",_jhy2_month_day!B48)</f>
        <v/>
      </c>
      <c r="CC52" s="464" t="str">
        <f>IF(_jhy2_month_day!C48="","",_jhy2_month_day!C48)</f>
        <v/>
      </c>
      <c r="CD52" s="464" t="str">
        <f>IF(_jhy2_month_day!D48="","",_jhy2_month_day!D48)</f>
        <v/>
      </c>
      <c r="CE52" s="464" t="str">
        <f>IF(_jhy2_month_day!E48="","",_jhy2_month_day!E48)</f>
        <v/>
      </c>
      <c r="CF52" s="464" t="str">
        <f>IF(_jhy2_month_day!F48="","",_jhy2_month_day!F48)</f>
        <v/>
      </c>
      <c r="CG52" s="464" t="str">
        <f>IF(_jhy2_month_day!G48="","",_jhy2_month_day!G48)</f>
        <v/>
      </c>
      <c r="CH52" s="464" t="str">
        <f>IF(_jhy2_month_day!H48="","",_jhy2_month_day!H48)</f>
        <v/>
      </c>
      <c r="CI52" s="464" t="str">
        <f>IF(_jhy2_month_day!I48="","",_jhy2_month_day!I48)</f>
        <v/>
      </c>
      <c r="CJ52" s="464" t="str">
        <f>IF(_jhy2_month_day!J48="","",_jhy2_month_day!J48)</f>
        <v/>
      </c>
      <c r="CK52" s="464" t="str">
        <f>IF(_jhy2_month_day!K48="","",_jhy2_month_day!K48)</f>
        <v/>
      </c>
      <c r="CL52" s="562" t="str">
        <f>IF(_jhy2_month_day!L48="","",_jhy2_month_day!L48)</f>
        <v/>
      </c>
      <c r="CM52" s="562" t="str">
        <f>IF(_jhy2_month_day!M48="","",_jhy2_month_day!M48)</f>
        <v/>
      </c>
      <c r="CN52" s="562" t="str">
        <f>IF(_jhy2_month_day!N48="","",_jhy2_month_day!N48)</f>
        <v/>
      </c>
      <c r="CO52" s="562" t="str">
        <f>IF(_jhy2_month_day!O48="","",_jhy2_month_day!O48)</f>
        <v/>
      </c>
      <c r="CP52" s="562" t="str">
        <f>IF(_jhy2_month_day!P48="","",_jhy2_month_day!P48)</f>
        <v/>
      </c>
      <c r="CQ52" s="562" t="str">
        <f>IF(_jhy2_month_day!Q48="","",_jhy2_month_day!Q48)</f>
        <v/>
      </c>
      <c r="CR52" s="563" t="str">
        <f>IF(_jhy2_month_day!R48="","",_jhy2_month_day!R48)</f>
        <v/>
      </c>
      <c r="CS52" s="576" t="str">
        <f>IF(_jhy2_month_day!S48="","",_jhy2_month_day!S48)</f>
        <v/>
      </c>
      <c r="CT52" s="562" t="str">
        <f>IF(_jhy2_month_day!T48="","",_jhy2_month_day!T48)</f>
        <v/>
      </c>
      <c r="CU52" s="577" t="e">
        <f t="shared" si="5"/>
        <v>#VALUE!</v>
      </c>
      <c r="CV52" s="198" t="e">
        <f t="shared" si="6"/>
        <v>#VALUE!</v>
      </c>
      <c r="CW52" s="192" t="e">
        <f t="shared" si="7"/>
        <v>#VALUE!</v>
      </c>
      <c r="CX52" s="192" t="e">
        <f t="shared" si="8"/>
        <v>#VALUE!</v>
      </c>
      <c r="CY52" s="202" t="e">
        <f t="shared" si="9"/>
        <v>#VALUE!</v>
      </c>
      <c r="CZ52" s="192" t="e">
        <f t="shared" ref="CZ52:DI52" si="300">$AJ52*EF52</f>
        <v>#VALUE!</v>
      </c>
      <c r="DA52" s="192" t="e">
        <f t="shared" si="300"/>
        <v>#VALUE!</v>
      </c>
      <c r="DB52" s="192" t="e">
        <f t="shared" si="300"/>
        <v>#VALUE!</v>
      </c>
      <c r="DC52" s="192" t="e">
        <f t="shared" si="300"/>
        <v>#VALUE!</v>
      </c>
      <c r="DD52" s="192" t="e">
        <f t="shared" si="300"/>
        <v>#VALUE!</v>
      </c>
      <c r="DE52" s="192" t="e">
        <f t="shared" si="300"/>
        <v>#VALUE!</v>
      </c>
      <c r="DF52" s="192" t="e">
        <f t="shared" si="300"/>
        <v>#VALUE!</v>
      </c>
      <c r="DG52" s="192" t="e">
        <f t="shared" si="300"/>
        <v>#VALUE!</v>
      </c>
      <c r="DH52" s="192" t="e">
        <f t="shared" si="300"/>
        <v>#VALUE!</v>
      </c>
      <c r="DI52" s="192" t="e">
        <f t="shared" si="300"/>
        <v>#VALUE!</v>
      </c>
      <c r="DJ52" s="192" t="e">
        <f t="shared" si="11"/>
        <v>#VALUE!</v>
      </c>
      <c r="DK52" s="192" t="e">
        <f t="shared" si="12"/>
        <v>#VALUE!</v>
      </c>
      <c r="DL52" s="192" t="e">
        <f t="shared" si="13"/>
        <v>#VALUE!</v>
      </c>
      <c r="DM52" s="192" t="e">
        <f t="shared" si="14"/>
        <v>#VALUE!</v>
      </c>
      <c r="DN52" s="192" t="e">
        <f t="shared" si="15"/>
        <v>#VALUE!</v>
      </c>
      <c r="DO52" s="192" t="e">
        <f t="shared" si="16"/>
        <v>#VALUE!</v>
      </c>
      <c r="DP52" s="192" t="e">
        <f t="shared" si="17"/>
        <v>#VALUE!</v>
      </c>
      <c r="DQ52" s="192" t="e">
        <f t="shared" si="18"/>
        <v>#VALUE!</v>
      </c>
      <c r="DR52" s="192" t="e">
        <f t="shared" si="19"/>
        <v>#VALUE!</v>
      </c>
      <c r="DS52" s="192" t="e">
        <f t="shared" si="20"/>
        <v>#VALUE!</v>
      </c>
      <c r="DT52" s="192" t="e">
        <f t="shared" si="21"/>
        <v>#VALUE!</v>
      </c>
      <c r="DU52" s="192" t="e">
        <f t="shared" si="22"/>
        <v>#VALUE!</v>
      </c>
      <c r="DV52" s="198" t="e">
        <f t="shared" si="23"/>
        <v>#VALUE!</v>
      </c>
      <c r="DW52" s="198" t="e">
        <f t="shared" si="24"/>
        <v>#DIV/0!</v>
      </c>
      <c r="DX52" s="198" t="e">
        <f t="shared" si="25"/>
        <v>#DIV/0!</v>
      </c>
      <c r="DY52" s="198" t="e">
        <f t="shared" si="26"/>
        <v>#VALUE!</v>
      </c>
      <c r="DZ52" s="198" t="e">
        <f t="shared" si="27"/>
        <v>#VALUE!</v>
      </c>
      <c r="EA52" s="198" t="e">
        <f t="shared" si="28"/>
        <v>#VALUE!</v>
      </c>
      <c r="EB52" s="198" t="e">
        <f t="shared" si="29"/>
        <v>#VALUE!</v>
      </c>
      <c r="EC52" s="198" t="e">
        <f t="shared" si="30"/>
        <v>#DIV/0!</v>
      </c>
      <c r="ED52" s="198" t="e">
        <f t="shared" si="31"/>
        <v>#VALUE!</v>
      </c>
      <c r="EE52" s="198" t="e">
        <f t="shared" si="32"/>
        <v>#VALUE!</v>
      </c>
      <c r="EF52" s="198" t="e">
        <f t="shared" ref="EF52:EO52" si="301">DV52/SUM($DV52:$EE52)</f>
        <v>#VALUE!</v>
      </c>
      <c r="EG52" s="198" t="e">
        <f t="shared" si="301"/>
        <v>#DIV/0!</v>
      </c>
      <c r="EH52" s="198" t="e">
        <f t="shared" si="301"/>
        <v>#DIV/0!</v>
      </c>
      <c r="EI52" s="198" t="e">
        <f t="shared" si="301"/>
        <v>#VALUE!</v>
      </c>
      <c r="EJ52" s="198" t="e">
        <f t="shared" si="301"/>
        <v>#VALUE!</v>
      </c>
      <c r="EK52" s="198" t="e">
        <f t="shared" si="301"/>
        <v>#VALUE!</v>
      </c>
      <c r="EL52" s="198" t="e">
        <f t="shared" si="301"/>
        <v>#VALUE!</v>
      </c>
      <c r="EM52" s="198" t="e">
        <f t="shared" si="301"/>
        <v>#DIV/0!</v>
      </c>
      <c r="EN52" s="198" t="e">
        <f t="shared" si="301"/>
        <v>#VALUE!</v>
      </c>
      <c r="EO52" s="198" t="e">
        <f t="shared" si="301"/>
        <v>#VALUE!</v>
      </c>
      <c r="EP52" s="511">
        <f t="shared" ref="EP52:EW52" si="302">EP51</f>
        <v>0.08</v>
      </c>
      <c r="EQ52" s="511">
        <f t="shared" si="302"/>
        <v>0.015</v>
      </c>
      <c r="ER52" s="511">
        <f t="shared" si="302"/>
        <v>0.015</v>
      </c>
      <c r="ES52" s="511">
        <f t="shared" si="302"/>
        <v>0.015</v>
      </c>
      <c r="ET52" s="511">
        <f t="shared" si="302"/>
        <v>0.015</v>
      </c>
      <c r="EU52" s="511">
        <f t="shared" si="302"/>
        <v>0.09</v>
      </c>
      <c r="EV52" s="511">
        <f t="shared" si="302"/>
        <v>0.09</v>
      </c>
      <c r="EW52" s="511">
        <f t="shared" si="302"/>
        <v>0.09</v>
      </c>
      <c r="EX52" s="420" t="str">
        <f>IF(_tag_month_day!AS48="","",_tag_month_day!AS48/100)</f>
        <v/>
      </c>
      <c r="EY52" s="420" t="str">
        <f>IF(_tag_month_day!AT48="","",_tag_month_day!AT48/100)</f>
        <v/>
      </c>
      <c r="EZ52" s="420" t="str">
        <f>IF(_tag_month_day!AU48="","",_tag_month_day!AU48/100)</f>
        <v/>
      </c>
      <c r="FA52" s="420" t="str">
        <f>IF(_tag_month_day!AV48="","",_tag_month_day!AV48/100)</f>
        <v/>
      </c>
      <c r="FB52" s="420" t="str">
        <f>IF(_tag_month_day!AW48="","",_tag_month_day!AW48/100)</f>
        <v/>
      </c>
      <c r="FC52" s="420" t="str">
        <f>IF(_tag_month_day!AX48="","",_tag_month_day!AX48/100)</f>
        <v/>
      </c>
      <c r="FD52" s="510">
        <f t="shared" si="58"/>
        <v>0.33</v>
      </c>
      <c r="FE52" s="510">
        <f t="shared" si="59"/>
        <v>0.19</v>
      </c>
      <c r="FF52" s="510">
        <f t="shared" si="60"/>
        <v>0.003</v>
      </c>
      <c r="FG52" s="510">
        <f t="shared" si="61"/>
        <v>0</v>
      </c>
      <c r="FH52" s="603">
        <f t="shared" si="62"/>
        <v>0.0001</v>
      </c>
      <c r="FI52" s="510">
        <f t="shared" ref="FI52:FR52" si="303">FI51</f>
        <v>0.41</v>
      </c>
      <c r="FJ52" s="510">
        <f t="shared" si="303"/>
        <v>0.11</v>
      </c>
      <c r="FK52" s="510">
        <f t="shared" si="303"/>
        <v>0.015</v>
      </c>
      <c r="FL52" s="510">
        <f t="shared" si="303"/>
        <v>0</v>
      </c>
      <c r="FM52" s="603">
        <f t="shared" si="303"/>
        <v>0.0001</v>
      </c>
      <c r="FN52" s="510" t="str">
        <f>IF(_tag_month_day!AY48="","",_tag_month_day!AY48/100)</f>
        <v/>
      </c>
      <c r="FO52" s="510" t="str">
        <f>IF(_tag_month_day!AZ48="","",_tag_month_day!AZ48/100)</f>
        <v/>
      </c>
      <c r="FP52" s="510" t="str">
        <f>IF(_tag_month_day!BA48="","",_tag_month_day!BA48/100)</f>
        <v/>
      </c>
      <c r="FQ52" s="510" t="str">
        <f>IF(_tag_month_day!BB48="","",_tag_month_day!BB48/100)</f>
        <v/>
      </c>
      <c r="FR52" s="603" t="str">
        <f>IF(_tag_month_day!BC48="","",_tag_month_day!BC48/100)</f>
        <v/>
      </c>
      <c r="FS52" s="510" t="str">
        <f>IF(_tag_month_day!BD48="","",_tag_month_day!BD48/100)</f>
        <v/>
      </c>
      <c r="FT52" s="510" t="str">
        <f>IF(_tag_month_day!BE48="","",_tag_month_day!BE48/100)</f>
        <v/>
      </c>
      <c r="FU52" s="510" t="str">
        <f>IF(_tag_month_day!BF48="","",_tag_month_day!BF48/100)</f>
        <v/>
      </c>
      <c r="FV52" s="510" t="str">
        <f>IF(_tag_month_day!BG48="","",_tag_month_day!BG48/100)</f>
        <v/>
      </c>
      <c r="FW52" s="603" t="str">
        <f>IF(_tag_month_day!BH48="","",_tag_month_day!BH48/100)</f>
        <v/>
      </c>
      <c r="FX52" s="510" t="str">
        <f>IF(_tag_month_day!BI48="","",_tag_month_day!BI48/100)</f>
        <v/>
      </c>
      <c r="FY52" s="510" t="str">
        <f>IF(_tag_month_day!BJ48="","",_tag_month_day!BJ48/100)</f>
        <v/>
      </c>
      <c r="FZ52" s="605" t="str">
        <f>IF(_tag_month_day!BK48="","",_tag_month_day!BK48/100)</f>
        <v/>
      </c>
      <c r="GA52" s="510" t="str">
        <f>IF(_tag_month_day!BL48="","",_tag_month_day!BL48/100)</f>
        <v/>
      </c>
      <c r="GB52" s="603" t="str">
        <f>IF(_tag_month_day!BM48="","",_tag_month_day!BM48/100)</f>
        <v/>
      </c>
      <c r="GC52" s="420" t="str">
        <f>IF(_tag_month_day!BN48="","",_tag_month_day!BN48/100)</f>
        <v/>
      </c>
      <c r="GD52" s="420" t="str">
        <f>IF(_tag_month_day!BO48="","",_tag_month_day!BO48/100)</f>
        <v/>
      </c>
      <c r="GE52" s="420" t="str">
        <f>IF(_tag_month_day!BP48="","",_tag_month_day!BP48/100)</f>
        <v/>
      </c>
      <c r="GF52" s="420" t="str">
        <f>IF(_tag_month_day!BQ48="","",_tag_month_day!BQ48/100)</f>
        <v/>
      </c>
      <c r="GG52" s="420" t="str">
        <f>IF(_tag_month_day!BR48="","",_tag_month_day!BR48/100)</f>
        <v/>
      </c>
      <c r="GH52" s="420" t="str">
        <f>IF(_tag_month_day!BS48="","",_tag_month_day!BS48/100)</f>
        <v/>
      </c>
      <c r="GI52" s="603" t="str">
        <f>IF(_tag_month_day!BT48="","",_tag_month_day!BT48/100)</f>
        <v/>
      </c>
      <c r="GJ52" s="612" t="str">
        <f>IF(_tag_month_day!BU48="","",_tag_month_day!BU48/100)</f>
        <v/>
      </c>
      <c r="GK52" s="620" t="str">
        <f>IF(_tag_month_day!BV48="",IF(_rlcf_month_day!A$2="","",_rlcf_month_day!A$2/100),_tag_month_day!BV48/100)</f>
        <v/>
      </c>
      <c r="GL52" s="620" t="str">
        <f>IF(_tag_month_day!BW48="",IF(_rlcf_month_day!B$2="","",_rlcf_month_day!B$2/100),_tag_month_day!BW48/100)</f>
        <v/>
      </c>
      <c r="GM52" s="621" t="str">
        <f>IF(_tag_month_day!BX48="",IF(_rlcf_month_day!C$2="","",_rlcf_month_day!C$2/100),_tag_month_day!BX48/100)</f>
        <v/>
      </c>
      <c r="GN52" s="620" t="str">
        <f>IF(_tag_month_day!BV48="",IF(_rlcf_month_day!A$2="","",_rlcf_month_day!A$2/100),_tag_month_day!BV48/100)</f>
        <v/>
      </c>
      <c r="GO52" s="620" t="str">
        <f>IF(_tag_month_day!BW48="",IF(_rlcf_month_day!B$2="","",_rlcf_month_day!B$2/100),_tag_month_day!BW48/100)</f>
        <v/>
      </c>
      <c r="GP52" s="620" t="str">
        <f>IF(_tag_month_day!CD48="",IF(_rlcf_month_day!E$2="","",_rlcf_month_day!E$2/100),_tag_month_day!CD48/100)</f>
        <v/>
      </c>
      <c r="GQ52" s="620" t="str">
        <f>IF(_tag_month_day!CE48="",IF(_rlcf_month_day!F$2="","",_rlcf_month_day!F$2/100),_tag_month_day!CE48/100)</f>
        <v/>
      </c>
      <c r="GR52" s="621" t="str">
        <f>IF(_tag_month_day!CF48="",IF(_rlcf_month_day!G$2="","",_rlcf_month_day!G$2/100),_tag_month_day!CF48/100)</f>
        <v/>
      </c>
      <c r="GS52" s="626">
        <f t="shared" ref="GS52:HH52" si="304">GS51</f>
        <v>0.953</v>
      </c>
      <c r="GT52" s="626">
        <f t="shared" si="304"/>
        <v>0.55</v>
      </c>
      <c r="GU52" s="626">
        <f t="shared" si="304"/>
        <v>0.55</v>
      </c>
      <c r="GV52" s="626">
        <f t="shared" si="304"/>
        <v>0.55</v>
      </c>
      <c r="GW52" s="626">
        <f t="shared" si="304"/>
        <v>0.5</v>
      </c>
      <c r="GX52" s="626">
        <f t="shared" si="304"/>
        <v>0.935</v>
      </c>
      <c r="GY52" s="626">
        <f t="shared" si="304"/>
        <v>0.15</v>
      </c>
      <c r="GZ52" s="626">
        <f t="shared" si="304"/>
        <v>1</v>
      </c>
      <c r="HA52" s="632">
        <f t="shared" si="304"/>
        <v>0.047</v>
      </c>
      <c r="HB52" s="632">
        <f t="shared" si="304"/>
        <v>0.45</v>
      </c>
      <c r="HC52" s="632">
        <f t="shared" si="304"/>
        <v>0.45</v>
      </c>
      <c r="HD52" s="632">
        <f t="shared" si="304"/>
        <v>0.45</v>
      </c>
      <c r="HE52" s="632">
        <f t="shared" si="304"/>
        <v>0.5</v>
      </c>
      <c r="HF52" s="632">
        <f t="shared" si="304"/>
        <v>0.065</v>
      </c>
      <c r="HG52" s="632">
        <f t="shared" si="304"/>
        <v>0.85</v>
      </c>
      <c r="HH52" s="632">
        <f t="shared" si="304"/>
        <v>0</v>
      </c>
      <c r="HI52" s="68">
        <f t="shared" si="34"/>
        <v>0</v>
      </c>
      <c r="HJ52" s="68" t="e">
        <f t="shared" si="64"/>
        <v>#VALUE!</v>
      </c>
      <c r="HK52" s="202">
        <f t="shared" si="65"/>
        <v>0.85</v>
      </c>
      <c r="HL52" s="464">
        <f t="shared" si="66"/>
        <v>550000</v>
      </c>
      <c r="HM52" s="464">
        <f t="shared" si="67"/>
        <v>480000</v>
      </c>
      <c r="HN52" s="192" t="e">
        <f t="shared" si="35"/>
        <v>#VALUE!</v>
      </c>
      <c r="HO52" s="192" t="e">
        <f>HN52*HK52*$HO$2/HL52*1000000</f>
        <v>#VALUE!</v>
      </c>
      <c r="HP52" s="192" t="e">
        <f>HN52*HK52*$HP$2/HM52*1000000</f>
        <v>#VALUE!</v>
      </c>
    </row>
    <row r="53" customFormat="1" spans="1:224">
      <c r="A53" s="381">
        <v>48</v>
      </c>
      <c r="B53" s="54">
        <f ca="1" t="shared" si="68"/>
        <v>43618</v>
      </c>
      <c r="C53" s="57">
        <f t="shared" si="69"/>
        <v>0.0416666666666667</v>
      </c>
      <c r="D53" s="68" t="str">
        <f ca="1" t="shared" si="36"/>
        <v>中班</v>
      </c>
      <c r="E53" s="68" t="str">
        <f ca="1" t="shared" si="37"/>
        <v>丙</v>
      </c>
      <c r="F53" s="68">
        <f ca="1">SUMPRODUCT((成本日报!$A$3:$A$95=计划!B53)*(成本日报!$B$3:$B$95=计划!$D53),成本日报!$C$3:$C$95)</f>
        <v>3</v>
      </c>
      <c r="G53" s="382">
        <f ca="1" t="shared" si="70"/>
        <v>43618.9583333332</v>
      </c>
      <c r="H53" s="382">
        <f ca="1" t="shared" si="38"/>
        <v>43618.9652777777</v>
      </c>
      <c r="I53" s="382">
        <f ca="1" t="shared" si="39"/>
        <v>43618.9708333332</v>
      </c>
      <c r="J53" s="382">
        <f ca="1" t="shared" si="40"/>
        <v>43618.9999999999</v>
      </c>
      <c r="K53" s="382">
        <f ca="1" t="shared" si="41"/>
        <v>43619.0624999999</v>
      </c>
      <c r="L53" s="382">
        <f ca="1" t="shared" si="42"/>
        <v>43619.0833333332</v>
      </c>
      <c r="M53" s="398" t="str">
        <f>IF(_tag_month_day!A49="","",_tag_month_day!A49)</f>
        <v/>
      </c>
      <c r="N53" s="398" t="str">
        <f>IF(_tag_month_day!B49="","",_tag_month_day!B49)</f>
        <v/>
      </c>
      <c r="O53" s="399" t="e">
        <f t="shared" si="43"/>
        <v>#VALUE!</v>
      </c>
      <c r="P53" s="398" t="str">
        <f>IF(_tag_month_day!C49="","",_tag_month_day!C49)</f>
        <v/>
      </c>
      <c r="Q53" s="398" t="str">
        <f>IF(_tag_month_day!D49="","",_tag_month_day!D49)</f>
        <v/>
      </c>
      <c r="R53" s="416">
        <f>IF(_tag_month_day!CB49="",R52,_tag_month_day!CB49/100)</f>
        <v>0.07</v>
      </c>
      <c r="S53" s="417" t="str">
        <f>IF(_tag_month_day!E49="","",_tag_month_day!E49)</f>
        <v/>
      </c>
      <c r="T53" s="417" t="str">
        <f>IF(_tag_month_day!F49="","",_tag_month_day!F49)</f>
        <v/>
      </c>
      <c r="U53" s="418" t="e">
        <f t="shared" si="0"/>
        <v>#VALUE!</v>
      </c>
      <c r="V53" s="53" t="e">
        <f t="shared" si="1"/>
        <v>#VALUE!</v>
      </c>
      <c r="W53" s="419" t="str">
        <f>IF(_jhy_month_day!A49="","",_jhy_month_day!A49)</f>
        <v/>
      </c>
      <c r="X53" s="420" t="str">
        <f>IF(_jhy_month_day!B49="","",_jhy_month_day!B49/100)</f>
        <v/>
      </c>
      <c r="Y53" s="420" t="str">
        <f>IF(_jhy_month_day!C49="","",_jhy_month_day!C49/100)</f>
        <v/>
      </c>
      <c r="Z53" s="439">
        <f t="shared" si="87"/>
        <v>12</v>
      </c>
      <c r="AA53" s="440" t="str">
        <f>IF(_tag_month_day!G49="","",_tag_month_day!G49/100)</f>
        <v/>
      </c>
      <c r="AB53" s="440" t="str">
        <f>IF(_tag_month_day!H49="","",_tag_month_day!H49/100)</f>
        <v/>
      </c>
      <c r="AC53" s="193">
        <f t="shared" si="44"/>
        <v>1.59963432013121</v>
      </c>
      <c r="AD53" s="441" t="str">
        <f t="shared" si="45"/>
        <v/>
      </c>
      <c r="AE53" s="442" t="str">
        <f t="shared" si="46"/>
        <v/>
      </c>
      <c r="AF53" s="443">
        <v>1</v>
      </c>
      <c r="AG53" s="68" t="str">
        <f>IF(_duihao_month_day!A49="","",_duihao_month_day!A49)</f>
        <v/>
      </c>
      <c r="AH53" s="463">
        <f>IF(_gyk_month_day!B49="",AH52,_gyk_month_day!B49)</f>
        <v>820</v>
      </c>
      <c r="AI53" s="464" t="e">
        <f t="shared" si="71"/>
        <v>#VALUE!</v>
      </c>
      <c r="AJ53" s="68" t="str">
        <f>IF(_tag_month_day!I49="","",_tag_month_day!I49)</f>
        <v/>
      </c>
      <c r="AK53" s="465" t="str">
        <f>IF(_tzyy_month_day!A49="","",_tzyy_month_day!A49)</f>
        <v/>
      </c>
      <c r="AL53" s="465" t="str">
        <f>IF(_tzyy_month_day!B49="","",_tzyy_month_day!B49)</f>
        <v/>
      </c>
      <c r="AM53" s="465" t="str">
        <f>IF(_tzyy_month_day!C49="","",_tzyy_month_day!C49)</f>
        <v/>
      </c>
      <c r="AN53" s="466" t="str">
        <f>IF(_tag_month_day!CG49="","",_tag_month_day!CG49)</f>
        <v/>
      </c>
      <c r="AO53" s="466" t="str">
        <f>IF(_tag_month_day!CH49="","",_tag_month_day!CH49)</f>
        <v/>
      </c>
      <c r="AP53" s="486" t="e">
        <f t="shared" si="47"/>
        <v>#VALUE!</v>
      </c>
      <c r="AQ53" s="487" t="str">
        <f>IF(_tag_month_day!J49="","",_tag_month_day!J49/100)</f>
        <v/>
      </c>
      <c r="AR53" s="488">
        <f t="shared" si="48"/>
        <v>1.3</v>
      </c>
      <c r="AS53" s="489" t="e">
        <f t="shared" si="2"/>
        <v>#VALUE!</v>
      </c>
      <c r="AT53" s="489">
        <f t="shared" si="49"/>
        <v>0</v>
      </c>
      <c r="AU53" s="490" t="str">
        <f>IF(_tag_month_day!K49="","",_tag_month_day!K49)</f>
        <v/>
      </c>
      <c r="AV53" s="491" t="str">
        <f>IF(_tag_month_day!L49="","",_tag_month_day!L49/100)</f>
        <v/>
      </c>
      <c r="AW53" s="420">
        <f t="shared" si="179"/>
        <v>0</v>
      </c>
      <c r="AX53" s="420">
        <f t="shared" si="50"/>
        <v>0</v>
      </c>
      <c r="AY53" s="420" t="str">
        <f>IF(_tag_month_day!M49="","",_tag_month_day!M49/100)</f>
        <v/>
      </c>
      <c r="AZ53" s="420" t="str">
        <f>IF(_tag_month_day!N49="","",_tag_month_day!N49/100)</f>
        <v/>
      </c>
      <c r="BA53" s="420" t="str">
        <f>IF(_tag_month_day!O49="","",_tag_month_day!O49/100)</f>
        <v/>
      </c>
      <c r="BB53" s="496" t="str">
        <f>IF(_tag_month_day!P49="","",_tag_month_day!P49/100)</f>
        <v/>
      </c>
      <c r="BC53" s="496">
        <f t="shared" si="51"/>
        <v>0</v>
      </c>
      <c r="BD53" s="496" t="str">
        <f>IF(_tag_month_day!Q49="","",_tag_month_day!Q49/100)</f>
        <v/>
      </c>
      <c r="BE53" s="510" t="str">
        <f>IF(_tag_month_day!R49="","",_tag_month_day!R49/100)</f>
        <v/>
      </c>
      <c r="BF53" s="413" t="str">
        <f>IF(_tag_month_day!CC49="","",_tag_month_day!CC49/100)</f>
        <v/>
      </c>
      <c r="BG53" s="511" t="e">
        <f t="shared" si="3"/>
        <v>#VALUE!</v>
      </c>
      <c r="BH53" s="198">
        <f t="shared" si="4"/>
        <v>0</v>
      </c>
      <c r="BI53" s="512" t="e">
        <f>IF(CX53=0,BI52,(DK53*查询!$R$5+DL53*查询!$Q$5+DM53*查询!$N$5+DN53*查询!$O$5+DO53*查询!$P$5)*AF53/CX53)</f>
        <v>#VALUE!</v>
      </c>
      <c r="BJ53" s="512" t="e">
        <f>IF(CX53=0,BJ52,(DP53*查询!$S$5+DQ53*查询!$T$5+DR53*查询!$U$5)*AF53/CX53)</f>
        <v>#VALUE!</v>
      </c>
      <c r="BK53" s="512">
        <f t="shared" si="52"/>
        <v>1</v>
      </c>
      <c r="BL53" s="513" t="str">
        <f>IF(_cfyc_month_day!A49="","",_cfyc_month_day!A49)</f>
        <v/>
      </c>
      <c r="BM53" s="513" t="str">
        <f>IF(_cfyc_month_day!B49="","",_cfyc_month_day!B49)</f>
        <v/>
      </c>
      <c r="BN53" s="513" t="str">
        <f>IF(_cfyc_month_day!C49="","",_cfyc_month_day!C49)</f>
        <v/>
      </c>
      <c r="BO53" s="522" t="str">
        <f>IF(_cfyc_month_day!D49="","",_cfyc_month_day!D49)</f>
        <v/>
      </c>
      <c r="BP53" s="522" t="str">
        <f>IF(_cfyc_month_day!E49="","",_cfyc_month_day!E49)</f>
        <v/>
      </c>
      <c r="BQ53" s="522" t="str">
        <f>IF(_cfyc_month_day!F49="","",_cfyc_month_day!F49)</f>
        <v/>
      </c>
      <c r="BR53" s="513" t="str">
        <f>IF(_tag_month_day!T49="","",_tag_month_day!T49)</f>
        <v/>
      </c>
      <c r="BS53" s="513" t="str">
        <f>IF(_tag_month_day!U49="","",_tag_month_day!U49)</f>
        <v/>
      </c>
      <c r="BT53" s="523" t="str">
        <f t="shared" si="53"/>
        <v/>
      </c>
      <c r="BU53" s="223" t="str">
        <f>IF(_tag_month_day!V49="","",_tag_month_day!V49)</f>
        <v/>
      </c>
      <c r="BV53" s="206" t="str">
        <f>IF(_tag_month_day!W49="","",_tag_month_day!W49)</f>
        <v/>
      </c>
      <c r="BW53" s="540" t="str">
        <f>IF(_tag_month_day!X49="","",_tag_month_day!X49)</f>
        <v/>
      </c>
      <c r="BX53" s="540" t="str">
        <f>IF(_tag_month_day!Y49="","",_tag_month_day!Y49)</f>
        <v/>
      </c>
      <c r="BY53" s="541">
        <f ca="1" t="shared" si="54"/>
        <v>43619.0833333332</v>
      </c>
      <c r="BZ53" s="542"/>
      <c r="CA53" s="543" t="str">
        <f>IF(_jhy2_month_day!A49="","",_jhy2_month_day!A49)</f>
        <v/>
      </c>
      <c r="CB53" s="464" t="str">
        <f>IF(_jhy2_month_day!B49="","",_jhy2_month_day!B49)</f>
        <v/>
      </c>
      <c r="CC53" s="464" t="str">
        <f>IF(_jhy2_month_day!C49="","",_jhy2_month_day!C49)</f>
        <v/>
      </c>
      <c r="CD53" s="464" t="str">
        <f>IF(_jhy2_month_day!D49="","",_jhy2_month_day!D49)</f>
        <v/>
      </c>
      <c r="CE53" s="464" t="str">
        <f>IF(_jhy2_month_day!E49="","",_jhy2_month_day!E49)</f>
        <v/>
      </c>
      <c r="CF53" s="464" t="str">
        <f>IF(_jhy2_month_day!F49="","",_jhy2_month_day!F49)</f>
        <v/>
      </c>
      <c r="CG53" s="464" t="str">
        <f>IF(_jhy2_month_day!G49="","",_jhy2_month_day!G49)</f>
        <v/>
      </c>
      <c r="CH53" s="464" t="str">
        <f>IF(_jhy2_month_day!H49="","",_jhy2_month_day!H49)</f>
        <v/>
      </c>
      <c r="CI53" s="464" t="str">
        <f>IF(_jhy2_month_day!I49="","",_jhy2_month_day!I49)</f>
        <v/>
      </c>
      <c r="CJ53" s="464" t="str">
        <f>IF(_jhy2_month_day!J49="","",_jhy2_month_day!J49)</f>
        <v/>
      </c>
      <c r="CK53" s="464" t="str">
        <f>IF(_jhy2_month_day!K49="","",_jhy2_month_day!K49)</f>
        <v/>
      </c>
      <c r="CL53" s="562" t="str">
        <f>IF(_jhy2_month_day!L49="","",_jhy2_month_day!L49)</f>
        <v/>
      </c>
      <c r="CM53" s="562" t="str">
        <f>IF(_jhy2_month_day!M49="","",_jhy2_month_day!M49)</f>
        <v/>
      </c>
      <c r="CN53" s="562" t="str">
        <f>IF(_jhy2_month_day!N49="","",_jhy2_month_day!N49)</f>
        <v/>
      </c>
      <c r="CO53" s="562" t="str">
        <f>IF(_jhy2_month_day!O49="","",_jhy2_month_day!O49)</f>
        <v/>
      </c>
      <c r="CP53" s="562" t="str">
        <f>IF(_jhy2_month_day!P49="","",_jhy2_month_day!P49)</f>
        <v/>
      </c>
      <c r="CQ53" s="562" t="str">
        <f>IF(_jhy2_month_day!Q49="","",_jhy2_month_day!Q49)</f>
        <v/>
      </c>
      <c r="CR53" s="563" t="str">
        <f>IF(_jhy2_month_day!R49="","",_jhy2_month_day!R49)</f>
        <v/>
      </c>
      <c r="CS53" s="576" t="str">
        <f>IF(_jhy2_month_day!S49="","",_jhy2_month_day!S49)</f>
        <v/>
      </c>
      <c r="CT53" s="562" t="str">
        <f>IF(_jhy2_month_day!T49="","",_jhy2_month_day!T49)</f>
        <v/>
      </c>
      <c r="CU53" s="577" t="e">
        <f t="shared" si="5"/>
        <v>#VALUE!</v>
      </c>
      <c r="CV53" s="198" t="e">
        <f t="shared" si="6"/>
        <v>#VALUE!</v>
      </c>
      <c r="CW53" s="192" t="e">
        <f t="shared" si="7"/>
        <v>#VALUE!</v>
      </c>
      <c r="CX53" s="192" t="e">
        <f t="shared" si="8"/>
        <v>#VALUE!</v>
      </c>
      <c r="CY53" s="202" t="e">
        <f t="shared" si="9"/>
        <v>#VALUE!</v>
      </c>
      <c r="CZ53" s="192" t="e">
        <f t="shared" ref="CZ53:DI53" si="305">$AJ53*EF53</f>
        <v>#VALUE!</v>
      </c>
      <c r="DA53" s="192" t="e">
        <f t="shared" si="305"/>
        <v>#VALUE!</v>
      </c>
      <c r="DB53" s="192" t="e">
        <f t="shared" si="305"/>
        <v>#VALUE!</v>
      </c>
      <c r="DC53" s="192" t="e">
        <f t="shared" si="305"/>
        <v>#VALUE!</v>
      </c>
      <c r="DD53" s="192" t="e">
        <f t="shared" si="305"/>
        <v>#VALUE!</v>
      </c>
      <c r="DE53" s="192" t="e">
        <f t="shared" si="305"/>
        <v>#VALUE!</v>
      </c>
      <c r="DF53" s="192" t="e">
        <f t="shared" si="305"/>
        <v>#VALUE!</v>
      </c>
      <c r="DG53" s="192" t="e">
        <f t="shared" si="305"/>
        <v>#VALUE!</v>
      </c>
      <c r="DH53" s="192" t="e">
        <f t="shared" si="305"/>
        <v>#VALUE!</v>
      </c>
      <c r="DI53" s="192" t="e">
        <f t="shared" si="305"/>
        <v>#VALUE!</v>
      </c>
      <c r="DJ53" s="192" t="e">
        <f t="shared" si="11"/>
        <v>#VALUE!</v>
      </c>
      <c r="DK53" s="192" t="e">
        <f t="shared" si="12"/>
        <v>#VALUE!</v>
      </c>
      <c r="DL53" s="192" t="e">
        <f t="shared" si="13"/>
        <v>#VALUE!</v>
      </c>
      <c r="DM53" s="192" t="e">
        <f t="shared" si="14"/>
        <v>#VALUE!</v>
      </c>
      <c r="DN53" s="192" t="e">
        <f t="shared" si="15"/>
        <v>#VALUE!</v>
      </c>
      <c r="DO53" s="192" t="e">
        <f t="shared" si="16"/>
        <v>#VALUE!</v>
      </c>
      <c r="DP53" s="192" t="e">
        <f t="shared" si="17"/>
        <v>#VALUE!</v>
      </c>
      <c r="DQ53" s="192" t="e">
        <f t="shared" si="18"/>
        <v>#VALUE!</v>
      </c>
      <c r="DR53" s="192" t="e">
        <f t="shared" si="19"/>
        <v>#VALUE!</v>
      </c>
      <c r="DS53" s="192" t="e">
        <f t="shared" si="20"/>
        <v>#VALUE!</v>
      </c>
      <c r="DT53" s="192" t="e">
        <f t="shared" si="21"/>
        <v>#VALUE!</v>
      </c>
      <c r="DU53" s="192" t="e">
        <f t="shared" si="22"/>
        <v>#VALUE!</v>
      </c>
      <c r="DV53" s="198" t="e">
        <f t="shared" si="23"/>
        <v>#VALUE!</v>
      </c>
      <c r="DW53" s="198" t="e">
        <f t="shared" si="24"/>
        <v>#DIV/0!</v>
      </c>
      <c r="DX53" s="198" t="e">
        <f t="shared" si="25"/>
        <v>#DIV/0!</v>
      </c>
      <c r="DY53" s="198" t="e">
        <f t="shared" si="26"/>
        <v>#VALUE!</v>
      </c>
      <c r="DZ53" s="198" t="e">
        <f t="shared" si="27"/>
        <v>#VALUE!</v>
      </c>
      <c r="EA53" s="198" t="e">
        <f t="shared" si="28"/>
        <v>#VALUE!</v>
      </c>
      <c r="EB53" s="198" t="e">
        <f t="shared" si="29"/>
        <v>#VALUE!</v>
      </c>
      <c r="EC53" s="198" t="e">
        <f t="shared" si="30"/>
        <v>#DIV/0!</v>
      </c>
      <c r="ED53" s="198" t="e">
        <f t="shared" si="31"/>
        <v>#VALUE!</v>
      </c>
      <c r="EE53" s="198" t="e">
        <f t="shared" si="32"/>
        <v>#VALUE!</v>
      </c>
      <c r="EF53" s="198" t="e">
        <f t="shared" ref="EF53:EO53" si="306">DV53/SUM($DV53:$EE53)</f>
        <v>#VALUE!</v>
      </c>
      <c r="EG53" s="198" t="e">
        <f t="shared" si="306"/>
        <v>#DIV/0!</v>
      </c>
      <c r="EH53" s="198" t="e">
        <f t="shared" si="306"/>
        <v>#DIV/0!</v>
      </c>
      <c r="EI53" s="198" t="e">
        <f t="shared" si="306"/>
        <v>#VALUE!</v>
      </c>
      <c r="EJ53" s="198" t="e">
        <f t="shared" si="306"/>
        <v>#VALUE!</v>
      </c>
      <c r="EK53" s="198" t="e">
        <f t="shared" si="306"/>
        <v>#VALUE!</v>
      </c>
      <c r="EL53" s="198" t="e">
        <f t="shared" si="306"/>
        <v>#VALUE!</v>
      </c>
      <c r="EM53" s="198" t="e">
        <f t="shared" si="306"/>
        <v>#DIV/0!</v>
      </c>
      <c r="EN53" s="198" t="e">
        <f t="shared" si="306"/>
        <v>#VALUE!</v>
      </c>
      <c r="EO53" s="198" t="e">
        <f t="shared" si="306"/>
        <v>#VALUE!</v>
      </c>
      <c r="EP53" s="511">
        <f t="shared" ref="EP53:EW53" si="307">EP52</f>
        <v>0.08</v>
      </c>
      <c r="EQ53" s="511">
        <f t="shared" si="307"/>
        <v>0.015</v>
      </c>
      <c r="ER53" s="511">
        <f t="shared" si="307"/>
        <v>0.015</v>
      </c>
      <c r="ES53" s="511">
        <f t="shared" si="307"/>
        <v>0.015</v>
      </c>
      <c r="ET53" s="511">
        <f t="shared" si="307"/>
        <v>0.015</v>
      </c>
      <c r="EU53" s="511">
        <f t="shared" si="307"/>
        <v>0.09</v>
      </c>
      <c r="EV53" s="511">
        <f t="shared" si="307"/>
        <v>0.09</v>
      </c>
      <c r="EW53" s="511">
        <f t="shared" si="307"/>
        <v>0.09</v>
      </c>
      <c r="EX53" s="420" t="str">
        <f>IF(_tag_month_day!AS49="","",_tag_month_day!AS49/100)</f>
        <v/>
      </c>
      <c r="EY53" s="420" t="str">
        <f>IF(_tag_month_day!AT49="","",_tag_month_day!AT49/100)</f>
        <v/>
      </c>
      <c r="EZ53" s="420" t="str">
        <f>IF(_tag_month_day!AU49="","",_tag_month_day!AU49/100)</f>
        <v/>
      </c>
      <c r="FA53" s="420" t="str">
        <f>IF(_tag_month_day!AV49="","",_tag_month_day!AV49/100)</f>
        <v/>
      </c>
      <c r="FB53" s="420" t="str">
        <f>IF(_tag_month_day!AW49="","",_tag_month_day!AW49/100)</f>
        <v/>
      </c>
      <c r="FC53" s="420" t="str">
        <f>IF(_tag_month_day!AX49="","",_tag_month_day!AX49/100)</f>
        <v/>
      </c>
      <c r="FD53" s="510">
        <f t="shared" si="58"/>
        <v>0.33</v>
      </c>
      <c r="FE53" s="510">
        <f t="shared" si="59"/>
        <v>0.19</v>
      </c>
      <c r="FF53" s="510">
        <f t="shared" si="60"/>
        <v>0.003</v>
      </c>
      <c r="FG53" s="510">
        <f t="shared" si="61"/>
        <v>0</v>
      </c>
      <c r="FH53" s="603">
        <f t="shared" si="62"/>
        <v>0.0001</v>
      </c>
      <c r="FI53" s="510">
        <f t="shared" ref="FI53:FR53" si="308">FI52</f>
        <v>0.41</v>
      </c>
      <c r="FJ53" s="510">
        <f t="shared" si="308"/>
        <v>0.11</v>
      </c>
      <c r="FK53" s="510">
        <f t="shared" si="308"/>
        <v>0.015</v>
      </c>
      <c r="FL53" s="510">
        <f t="shared" si="308"/>
        <v>0</v>
      </c>
      <c r="FM53" s="603">
        <f t="shared" si="308"/>
        <v>0.0001</v>
      </c>
      <c r="FN53" s="510" t="str">
        <f>IF(_tag_month_day!AY49="","",_tag_month_day!AY49/100)</f>
        <v/>
      </c>
      <c r="FO53" s="510" t="str">
        <f>IF(_tag_month_day!AZ49="","",_tag_month_day!AZ49/100)</f>
        <v/>
      </c>
      <c r="FP53" s="510" t="str">
        <f>IF(_tag_month_day!BA49="","",_tag_month_day!BA49/100)</f>
        <v/>
      </c>
      <c r="FQ53" s="510" t="str">
        <f>IF(_tag_month_day!BB49="","",_tag_month_day!BB49/100)</f>
        <v/>
      </c>
      <c r="FR53" s="603" t="str">
        <f>IF(_tag_month_day!BC49="","",_tag_month_day!BC49/100)</f>
        <v/>
      </c>
      <c r="FS53" s="510" t="str">
        <f>IF(_tag_month_day!BD49="","",_tag_month_day!BD49/100)</f>
        <v/>
      </c>
      <c r="FT53" s="510" t="str">
        <f>IF(_tag_month_day!BE49="","",_tag_month_day!BE49/100)</f>
        <v/>
      </c>
      <c r="FU53" s="510" t="str">
        <f>IF(_tag_month_day!BF49="","",_tag_month_day!BF49/100)</f>
        <v/>
      </c>
      <c r="FV53" s="510" t="str">
        <f>IF(_tag_month_day!BG49="","",_tag_month_day!BG49/100)</f>
        <v/>
      </c>
      <c r="FW53" s="603" t="str">
        <f>IF(_tag_month_day!BH49="","",_tag_month_day!BH49/100)</f>
        <v/>
      </c>
      <c r="FX53" s="510" t="str">
        <f>IF(_tag_month_day!BI49="","",_tag_month_day!BI49/100)</f>
        <v/>
      </c>
      <c r="FY53" s="510" t="str">
        <f>IF(_tag_month_day!BJ49="","",_tag_month_day!BJ49/100)</f>
        <v/>
      </c>
      <c r="FZ53" s="605" t="str">
        <f>IF(_tag_month_day!BK49="","",_tag_month_day!BK49/100)</f>
        <v/>
      </c>
      <c r="GA53" s="510" t="str">
        <f>IF(_tag_month_day!BL49="","",_tag_month_day!BL49/100)</f>
        <v/>
      </c>
      <c r="GB53" s="603" t="str">
        <f>IF(_tag_month_day!BM49="","",_tag_month_day!BM49/100)</f>
        <v/>
      </c>
      <c r="GC53" s="420" t="str">
        <f>IF(_tag_month_day!BN49="","",_tag_month_day!BN49/100)</f>
        <v/>
      </c>
      <c r="GD53" s="420" t="str">
        <f>IF(_tag_month_day!BO49="","",_tag_month_day!BO49/100)</f>
        <v/>
      </c>
      <c r="GE53" s="420" t="str">
        <f>IF(_tag_month_day!BP49="","",_tag_month_day!BP49/100)</f>
        <v/>
      </c>
      <c r="GF53" s="420" t="str">
        <f>IF(_tag_month_day!BQ49="","",_tag_month_day!BQ49/100)</f>
        <v/>
      </c>
      <c r="GG53" s="420" t="str">
        <f>IF(_tag_month_day!BR49="","",_tag_month_day!BR49/100)</f>
        <v/>
      </c>
      <c r="GH53" s="420" t="str">
        <f>IF(_tag_month_day!BS49="","",_tag_month_day!BS49/100)</f>
        <v/>
      </c>
      <c r="GI53" s="603" t="str">
        <f>IF(_tag_month_day!BT49="","",_tag_month_day!BT49/100)</f>
        <v/>
      </c>
      <c r="GJ53" s="612" t="str">
        <f>IF(_tag_month_day!BU49="","",_tag_month_day!BU49/100)</f>
        <v/>
      </c>
      <c r="GK53" s="620" t="str">
        <f>IF(_tag_month_day!BV49="",IF(_rlcf_month_day!A$2="","",_rlcf_month_day!A$2/100),_tag_month_day!BV49/100)</f>
        <v/>
      </c>
      <c r="GL53" s="620" t="str">
        <f>IF(_tag_month_day!BW49="",IF(_rlcf_month_day!B$2="","",_rlcf_month_day!B$2/100),_tag_month_day!BW49/100)</f>
        <v/>
      </c>
      <c r="GM53" s="621" t="str">
        <f>IF(_tag_month_day!BX49="",IF(_rlcf_month_day!C$2="","",_rlcf_month_day!C$2/100),_tag_month_day!BX49/100)</f>
        <v/>
      </c>
      <c r="GN53" s="620" t="str">
        <f>IF(_tag_month_day!BV49="",IF(_rlcf_month_day!A$2="","",_rlcf_month_day!A$2/100),_tag_month_day!BV49/100)</f>
        <v/>
      </c>
      <c r="GO53" s="620" t="str">
        <f>IF(_tag_month_day!BW49="",IF(_rlcf_month_day!B$2="","",_rlcf_month_day!B$2/100),_tag_month_day!BW49/100)</f>
        <v/>
      </c>
      <c r="GP53" s="620" t="str">
        <f>IF(_tag_month_day!CD49="",IF(_rlcf_month_day!E$2="","",_rlcf_month_day!E$2/100),_tag_month_day!CD49/100)</f>
        <v/>
      </c>
      <c r="GQ53" s="620" t="str">
        <f>IF(_tag_month_day!CE49="",IF(_rlcf_month_day!F$2="","",_rlcf_month_day!F$2/100),_tag_month_day!CE49/100)</f>
        <v/>
      </c>
      <c r="GR53" s="621" t="str">
        <f>IF(_tag_month_day!CF49="",IF(_rlcf_month_day!G$2="","",_rlcf_month_day!G$2/100),_tag_month_day!CF49/100)</f>
        <v/>
      </c>
      <c r="GS53" s="626">
        <f t="shared" ref="GS53:HH53" si="309">GS52</f>
        <v>0.953</v>
      </c>
      <c r="GT53" s="626">
        <f t="shared" si="309"/>
        <v>0.55</v>
      </c>
      <c r="GU53" s="626">
        <f t="shared" si="309"/>
        <v>0.55</v>
      </c>
      <c r="GV53" s="626">
        <f t="shared" si="309"/>
        <v>0.55</v>
      </c>
      <c r="GW53" s="626">
        <f t="shared" si="309"/>
        <v>0.5</v>
      </c>
      <c r="GX53" s="626">
        <f t="shared" si="309"/>
        <v>0.935</v>
      </c>
      <c r="GY53" s="626">
        <f t="shared" si="309"/>
        <v>0.15</v>
      </c>
      <c r="GZ53" s="626">
        <f t="shared" si="309"/>
        <v>1</v>
      </c>
      <c r="HA53" s="632">
        <f t="shared" si="309"/>
        <v>0.047</v>
      </c>
      <c r="HB53" s="632">
        <f t="shared" si="309"/>
        <v>0.45</v>
      </c>
      <c r="HC53" s="632">
        <f t="shared" si="309"/>
        <v>0.45</v>
      </c>
      <c r="HD53" s="632">
        <f t="shared" si="309"/>
        <v>0.45</v>
      </c>
      <c r="HE53" s="632">
        <f t="shared" si="309"/>
        <v>0.5</v>
      </c>
      <c r="HF53" s="632">
        <f t="shared" si="309"/>
        <v>0.065</v>
      </c>
      <c r="HG53" s="632">
        <f t="shared" si="309"/>
        <v>0.85</v>
      </c>
      <c r="HH53" s="632">
        <f t="shared" si="309"/>
        <v>0</v>
      </c>
      <c r="HI53" s="68">
        <f t="shared" si="34"/>
        <v>0</v>
      </c>
      <c r="HJ53" s="68" t="e">
        <f t="shared" si="64"/>
        <v>#VALUE!</v>
      </c>
      <c r="HK53" s="202">
        <f t="shared" si="65"/>
        <v>0.85</v>
      </c>
      <c r="HL53" s="464">
        <f t="shared" si="66"/>
        <v>550000</v>
      </c>
      <c r="HM53" s="464">
        <f t="shared" si="67"/>
        <v>480000</v>
      </c>
      <c r="HN53" s="192" t="e">
        <f t="shared" si="35"/>
        <v>#VALUE!</v>
      </c>
      <c r="HO53" s="192" t="e">
        <f>HN53*HK53*$HO$2/HL53*1000000</f>
        <v>#VALUE!</v>
      </c>
      <c r="HP53" s="192" t="e">
        <f>HN53*HK53*$HP$2/HM53*1000000</f>
        <v>#VALUE!</v>
      </c>
    </row>
    <row r="54" customFormat="1" spans="1:224">
      <c r="A54" s="381">
        <v>49</v>
      </c>
      <c r="B54" s="54">
        <f ca="1" t="shared" si="68"/>
        <v>43619</v>
      </c>
      <c r="C54" s="57">
        <f t="shared" si="69"/>
        <v>0.0416666666666667</v>
      </c>
      <c r="D54" s="68" t="str">
        <f ca="1" t="shared" si="36"/>
        <v>夜班</v>
      </c>
      <c r="E54" s="68" t="str">
        <f ca="1" t="shared" si="37"/>
        <v>甲</v>
      </c>
      <c r="F54" s="68">
        <f ca="1">SUMPRODUCT((成本日报!$A$3:$A$95=计划!B54)*(成本日报!$B$3:$B$95=计划!$D54),成本日报!$C$3:$C$95)</f>
        <v>1</v>
      </c>
      <c r="G54" s="382">
        <f ca="1" t="shared" si="70"/>
        <v>43618.9999999999</v>
      </c>
      <c r="H54" s="382">
        <f ca="1" t="shared" si="38"/>
        <v>43619.0069444443</v>
      </c>
      <c r="I54" s="382">
        <f ca="1" t="shared" si="39"/>
        <v>43619.0124999999</v>
      </c>
      <c r="J54" s="382">
        <f ca="1" t="shared" si="40"/>
        <v>43619.0416666665</v>
      </c>
      <c r="K54" s="382">
        <f ca="1" t="shared" si="41"/>
        <v>43619.1041666666</v>
      </c>
      <c r="L54" s="382">
        <f ca="1" t="shared" si="42"/>
        <v>43619.1249999999</v>
      </c>
      <c r="M54" s="398" t="str">
        <f>IF(_tag_month_day!A50="","",_tag_month_day!A50)</f>
        <v/>
      </c>
      <c r="N54" s="398" t="str">
        <f>IF(_tag_month_day!B50="","",_tag_month_day!B50)</f>
        <v/>
      </c>
      <c r="O54" s="399" t="e">
        <f t="shared" si="43"/>
        <v>#VALUE!</v>
      </c>
      <c r="P54" s="398" t="str">
        <f>IF(_tag_month_day!C50="","",_tag_month_day!C50)</f>
        <v/>
      </c>
      <c r="Q54" s="398" t="str">
        <f>IF(_tag_month_day!D50="","",_tag_month_day!D50)</f>
        <v/>
      </c>
      <c r="R54" s="416">
        <f>IF(_tag_month_day!CB50="",R53,_tag_month_day!CB50/100)</f>
        <v>0.07</v>
      </c>
      <c r="S54" s="417" t="str">
        <f>IF(_tag_month_day!E50="","",_tag_month_day!E50)</f>
        <v/>
      </c>
      <c r="T54" s="417" t="str">
        <f>IF(_tag_month_day!F50="","",_tag_month_day!F50)</f>
        <v/>
      </c>
      <c r="U54" s="418" t="e">
        <f t="shared" si="0"/>
        <v>#VALUE!</v>
      </c>
      <c r="V54" s="53" t="e">
        <f t="shared" si="1"/>
        <v>#VALUE!</v>
      </c>
      <c r="W54" s="419" t="str">
        <f>IF(_jhy_month_day!A50="","",_jhy_month_day!A50)</f>
        <v/>
      </c>
      <c r="X54" s="420" t="str">
        <f>IF(_jhy_month_day!B50="","",_jhy_month_day!B50/100)</f>
        <v/>
      </c>
      <c r="Y54" s="420" t="str">
        <f>IF(_jhy_month_day!C50="","",_jhy_month_day!C50/100)</f>
        <v/>
      </c>
      <c r="Z54" s="439">
        <f t="shared" si="87"/>
        <v>13</v>
      </c>
      <c r="AA54" s="440" t="str">
        <f>IF(_tag_month_day!G50="","",_tag_month_day!G50/100)</f>
        <v/>
      </c>
      <c r="AB54" s="440" t="str">
        <f>IF(_tag_month_day!H50="","",_tag_month_day!H50/100)</f>
        <v/>
      </c>
      <c r="AC54" s="193">
        <f t="shared" si="44"/>
        <v>1.59963432013121</v>
      </c>
      <c r="AD54" s="441" t="str">
        <f t="shared" si="45"/>
        <v/>
      </c>
      <c r="AE54" s="442" t="str">
        <f t="shared" si="46"/>
        <v/>
      </c>
      <c r="AF54" s="443">
        <v>1</v>
      </c>
      <c r="AG54" s="68" t="str">
        <f>IF(_duihao_month_day!A50="","",_duihao_month_day!A50)</f>
        <v/>
      </c>
      <c r="AH54" s="463">
        <f>IF(_gyk_month_day!B50="",AH53,_gyk_month_day!B50)</f>
        <v>820</v>
      </c>
      <c r="AI54" s="464" t="e">
        <f t="shared" si="71"/>
        <v>#VALUE!</v>
      </c>
      <c r="AJ54" s="68" t="str">
        <f>IF(_tag_month_day!I50="","",_tag_month_day!I50)</f>
        <v/>
      </c>
      <c r="AK54" s="465" t="str">
        <f>IF(_tzyy_month_day!A50="","",_tzyy_month_day!A50)</f>
        <v/>
      </c>
      <c r="AL54" s="465" t="str">
        <f>IF(_tzyy_month_day!B50="","",_tzyy_month_day!B50)</f>
        <v/>
      </c>
      <c r="AM54" s="465" t="str">
        <f>IF(_tzyy_month_day!C50="","",_tzyy_month_day!C50)</f>
        <v/>
      </c>
      <c r="AN54" s="466" t="str">
        <f>IF(_tag_month_day!CG50="","",_tag_month_day!CG50)</f>
        <v/>
      </c>
      <c r="AO54" s="466" t="str">
        <f>IF(_tag_month_day!CH50="","",_tag_month_day!CH50)</f>
        <v/>
      </c>
      <c r="AP54" s="486" t="e">
        <f t="shared" si="47"/>
        <v>#VALUE!</v>
      </c>
      <c r="AQ54" s="487" t="str">
        <f>IF(_tag_month_day!J50="","",_tag_month_day!J50/100)</f>
        <v/>
      </c>
      <c r="AR54" s="488">
        <f t="shared" si="48"/>
        <v>1.3</v>
      </c>
      <c r="AS54" s="489" t="e">
        <f t="shared" si="2"/>
        <v>#VALUE!</v>
      </c>
      <c r="AT54" s="489">
        <f t="shared" si="49"/>
        <v>0</v>
      </c>
      <c r="AU54" s="490" t="str">
        <f>IF(_tag_month_day!K50="","",_tag_month_day!K50)</f>
        <v/>
      </c>
      <c r="AV54" s="491" t="str">
        <f>IF(_tag_month_day!L50="","",_tag_month_day!L50/100)</f>
        <v/>
      </c>
      <c r="AW54" s="420">
        <f t="shared" si="179"/>
        <v>0</v>
      </c>
      <c r="AX54" s="420">
        <f t="shared" si="50"/>
        <v>0</v>
      </c>
      <c r="AY54" s="420" t="str">
        <f>IF(_tag_month_day!M50="","",_tag_month_day!M50/100)</f>
        <v/>
      </c>
      <c r="AZ54" s="420" t="str">
        <f>IF(_tag_month_day!N50="","",_tag_month_day!N50/100)</f>
        <v/>
      </c>
      <c r="BA54" s="420" t="str">
        <f>IF(_tag_month_day!O50="","",_tag_month_day!O50/100)</f>
        <v/>
      </c>
      <c r="BB54" s="496" t="str">
        <f>IF(_tag_month_day!P50="","",_tag_month_day!P50/100)</f>
        <v/>
      </c>
      <c r="BC54" s="496">
        <f t="shared" si="51"/>
        <v>0</v>
      </c>
      <c r="BD54" s="496" t="str">
        <f>IF(_tag_month_day!Q50="","",_tag_month_day!Q50/100)</f>
        <v/>
      </c>
      <c r="BE54" s="510" t="str">
        <f>IF(_tag_month_day!R50="","",_tag_month_day!R50/100)</f>
        <v/>
      </c>
      <c r="BF54" s="413" t="str">
        <f>IF(_tag_month_day!CC50="","",_tag_month_day!CC50/100)</f>
        <v/>
      </c>
      <c r="BG54" s="511" t="e">
        <f t="shared" si="3"/>
        <v>#VALUE!</v>
      </c>
      <c r="BH54" s="198">
        <f t="shared" si="4"/>
        <v>0</v>
      </c>
      <c r="BI54" s="512" t="e">
        <f>IF(CX54=0,BI53,(DK54*查询!$R$5+DL54*查询!$Q$5+DM54*查询!$N$5+DN54*查询!$O$5+DO54*查询!$P$5)*AF54/CX54)</f>
        <v>#VALUE!</v>
      </c>
      <c r="BJ54" s="512" t="e">
        <f>IF(CX54=0,BJ53,(DP54*查询!$S$5+DQ54*查询!$T$5+DR54*查询!$U$5)*AF54/CX54)</f>
        <v>#VALUE!</v>
      </c>
      <c r="BK54" s="512">
        <f t="shared" si="52"/>
        <v>1</v>
      </c>
      <c r="BL54" s="513" t="str">
        <f>IF(_cfyc_month_day!A50="","",_cfyc_month_day!A50)</f>
        <v/>
      </c>
      <c r="BM54" s="513" t="str">
        <f>IF(_cfyc_month_day!B50="","",_cfyc_month_day!B50)</f>
        <v/>
      </c>
      <c r="BN54" s="513" t="str">
        <f>IF(_cfyc_month_day!C50="","",_cfyc_month_day!C50)</f>
        <v/>
      </c>
      <c r="BO54" s="522" t="str">
        <f>IF(_cfyc_month_day!D50="","",_cfyc_month_day!D50)</f>
        <v/>
      </c>
      <c r="BP54" s="522" t="str">
        <f>IF(_cfyc_month_day!E50="","",_cfyc_month_day!E50)</f>
        <v/>
      </c>
      <c r="BQ54" s="522" t="str">
        <f>IF(_cfyc_month_day!F50="","",_cfyc_month_day!F50)</f>
        <v/>
      </c>
      <c r="BR54" s="513" t="str">
        <f>IF(_tag_month_day!T50="","",_tag_month_day!T50)</f>
        <v/>
      </c>
      <c r="BS54" s="513" t="str">
        <f>IF(_tag_month_day!U50="","",_tag_month_day!U50)</f>
        <v/>
      </c>
      <c r="BT54" s="523" t="str">
        <f t="shared" si="53"/>
        <v/>
      </c>
      <c r="BU54" s="223" t="str">
        <f>IF(_tag_month_day!V50="","",_tag_month_day!V50)</f>
        <v/>
      </c>
      <c r="BV54" s="206" t="str">
        <f>IF(_tag_month_day!W50="","",_tag_month_day!W50)</f>
        <v/>
      </c>
      <c r="BW54" s="540" t="str">
        <f>IF(_tag_month_day!X50="","",_tag_month_day!X50)</f>
        <v/>
      </c>
      <c r="BX54" s="540" t="str">
        <f>IF(_tag_month_day!Y50="","",_tag_month_day!Y50)</f>
        <v/>
      </c>
      <c r="BY54" s="541">
        <f ca="1" t="shared" si="54"/>
        <v>43619.1249999999</v>
      </c>
      <c r="BZ54" s="542"/>
      <c r="CA54" s="543" t="str">
        <f>IF(_jhy2_month_day!A50="","",_jhy2_month_day!A50)</f>
        <v/>
      </c>
      <c r="CB54" s="464" t="str">
        <f>IF(_jhy2_month_day!B50="","",_jhy2_month_day!B50)</f>
        <v/>
      </c>
      <c r="CC54" s="464" t="str">
        <f>IF(_jhy2_month_day!C50="","",_jhy2_month_day!C50)</f>
        <v/>
      </c>
      <c r="CD54" s="464" t="str">
        <f>IF(_jhy2_month_day!D50="","",_jhy2_month_day!D50)</f>
        <v/>
      </c>
      <c r="CE54" s="464" t="str">
        <f>IF(_jhy2_month_day!E50="","",_jhy2_month_day!E50)</f>
        <v/>
      </c>
      <c r="CF54" s="464" t="str">
        <f>IF(_jhy2_month_day!F50="","",_jhy2_month_day!F50)</f>
        <v/>
      </c>
      <c r="CG54" s="464" t="str">
        <f>IF(_jhy2_month_day!G50="","",_jhy2_month_day!G50)</f>
        <v/>
      </c>
      <c r="CH54" s="464" t="str">
        <f>IF(_jhy2_month_day!H50="","",_jhy2_month_day!H50)</f>
        <v/>
      </c>
      <c r="CI54" s="464" t="str">
        <f>IF(_jhy2_month_day!I50="","",_jhy2_month_day!I50)</f>
        <v/>
      </c>
      <c r="CJ54" s="464" t="str">
        <f>IF(_jhy2_month_day!J50="","",_jhy2_month_day!J50)</f>
        <v/>
      </c>
      <c r="CK54" s="464" t="str">
        <f>IF(_jhy2_month_day!K50="","",_jhy2_month_day!K50)</f>
        <v/>
      </c>
      <c r="CL54" s="562" t="str">
        <f>IF(_jhy2_month_day!L50="","",_jhy2_month_day!L50)</f>
        <v/>
      </c>
      <c r="CM54" s="562" t="str">
        <f>IF(_jhy2_month_day!M50="","",_jhy2_month_day!M50)</f>
        <v/>
      </c>
      <c r="CN54" s="562" t="str">
        <f>IF(_jhy2_month_day!N50="","",_jhy2_month_day!N50)</f>
        <v/>
      </c>
      <c r="CO54" s="562" t="str">
        <f>IF(_jhy2_month_day!O50="","",_jhy2_month_day!O50)</f>
        <v/>
      </c>
      <c r="CP54" s="562" t="str">
        <f>IF(_jhy2_month_day!P50="","",_jhy2_month_day!P50)</f>
        <v/>
      </c>
      <c r="CQ54" s="562" t="str">
        <f>IF(_jhy2_month_day!Q50="","",_jhy2_month_day!Q50)</f>
        <v/>
      </c>
      <c r="CR54" s="563" t="str">
        <f>IF(_jhy2_month_day!R50="","",_jhy2_month_day!R50)</f>
        <v/>
      </c>
      <c r="CS54" s="576" t="str">
        <f>IF(_jhy2_month_day!S50="","",_jhy2_month_day!S50)</f>
        <v/>
      </c>
      <c r="CT54" s="562" t="str">
        <f>IF(_jhy2_month_day!T50="","",_jhy2_month_day!T50)</f>
        <v/>
      </c>
      <c r="CU54" s="577" t="e">
        <f t="shared" si="5"/>
        <v>#VALUE!</v>
      </c>
      <c r="CV54" s="198" t="e">
        <f t="shared" si="6"/>
        <v>#VALUE!</v>
      </c>
      <c r="CW54" s="192" t="e">
        <f t="shared" si="7"/>
        <v>#VALUE!</v>
      </c>
      <c r="CX54" s="192" t="e">
        <f t="shared" si="8"/>
        <v>#VALUE!</v>
      </c>
      <c r="CY54" s="202" t="e">
        <f t="shared" si="9"/>
        <v>#VALUE!</v>
      </c>
      <c r="CZ54" s="192" t="e">
        <f t="shared" ref="CZ54:DI54" si="310">$AJ54*EF54</f>
        <v>#VALUE!</v>
      </c>
      <c r="DA54" s="192" t="e">
        <f t="shared" si="310"/>
        <v>#VALUE!</v>
      </c>
      <c r="DB54" s="192" t="e">
        <f t="shared" si="310"/>
        <v>#VALUE!</v>
      </c>
      <c r="DC54" s="192" t="e">
        <f t="shared" si="310"/>
        <v>#VALUE!</v>
      </c>
      <c r="DD54" s="192" t="e">
        <f t="shared" si="310"/>
        <v>#VALUE!</v>
      </c>
      <c r="DE54" s="192" t="e">
        <f t="shared" si="310"/>
        <v>#VALUE!</v>
      </c>
      <c r="DF54" s="192" t="e">
        <f t="shared" si="310"/>
        <v>#VALUE!</v>
      </c>
      <c r="DG54" s="192" t="e">
        <f t="shared" si="310"/>
        <v>#VALUE!</v>
      </c>
      <c r="DH54" s="192" t="e">
        <f t="shared" si="310"/>
        <v>#VALUE!</v>
      </c>
      <c r="DI54" s="192" t="e">
        <f t="shared" si="310"/>
        <v>#VALUE!</v>
      </c>
      <c r="DJ54" s="192" t="e">
        <f t="shared" si="11"/>
        <v>#VALUE!</v>
      </c>
      <c r="DK54" s="192" t="e">
        <f t="shared" si="12"/>
        <v>#VALUE!</v>
      </c>
      <c r="DL54" s="192" t="e">
        <f t="shared" si="13"/>
        <v>#VALUE!</v>
      </c>
      <c r="DM54" s="192" t="e">
        <f t="shared" si="14"/>
        <v>#VALUE!</v>
      </c>
      <c r="DN54" s="192" t="e">
        <f t="shared" si="15"/>
        <v>#VALUE!</v>
      </c>
      <c r="DO54" s="192" t="e">
        <f t="shared" si="16"/>
        <v>#VALUE!</v>
      </c>
      <c r="DP54" s="192" t="e">
        <f t="shared" si="17"/>
        <v>#VALUE!</v>
      </c>
      <c r="DQ54" s="192" t="e">
        <f t="shared" si="18"/>
        <v>#VALUE!</v>
      </c>
      <c r="DR54" s="192" t="e">
        <f t="shared" si="19"/>
        <v>#VALUE!</v>
      </c>
      <c r="DS54" s="192" t="e">
        <f t="shared" si="20"/>
        <v>#VALUE!</v>
      </c>
      <c r="DT54" s="192" t="e">
        <f t="shared" si="21"/>
        <v>#VALUE!</v>
      </c>
      <c r="DU54" s="192" t="e">
        <f t="shared" si="22"/>
        <v>#VALUE!</v>
      </c>
      <c r="DV54" s="198" t="e">
        <f t="shared" si="23"/>
        <v>#VALUE!</v>
      </c>
      <c r="DW54" s="198" t="e">
        <f t="shared" si="24"/>
        <v>#DIV/0!</v>
      </c>
      <c r="DX54" s="198" t="e">
        <f t="shared" si="25"/>
        <v>#DIV/0!</v>
      </c>
      <c r="DY54" s="198" t="e">
        <f t="shared" si="26"/>
        <v>#VALUE!</v>
      </c>
      <c r="DZ54" s="198" t="e">
        <f t="shared" si="27"/>
        <v>#VALUE!</v>
      </c>
      <c r="EA54" s="198" t="e">
        <f t="shared" si="28"/>
        <v>#VALUE!</v>
      </c>
      <c r="EB54" s="198" t="e">
        <f t="shared" si="29"/>
        <v>#VALUE!</v>
      </c>
      <c r="EC54" s="198" t="e">
        <f t="shared" si="30"/>
        <v>#DIV/0!</v>
      </c>
      <c r="ED54" s="198" t="e">
        <f t="shared" si="31"/>
        <v>#VALUE!</v>
      </c>
      <c r="EE54" s="198" t="e">
        <f t="shared" si="32"/>
        <v>#VALUE!</v>
      </c>
      <c r="EF54" s="198" t="e">
        <f t="shared" ref="EF54:EO54" si="311">DV54/SUM($DV54:$EE54)</f>
        <v>#VALUE!</v>
      </c>
      <c r="EG54" s="198" t="e">
        <f t="shared" si="311"/>
        <v>#DIV/0!</v>
      </c>
      <c r="EH54" s="198" t="e">
        <f t="shared" si="311"/>
        <v>#DIV/0!</v>
      </c>
      <c r="EI54" s="198" t="e">
        <f t="shared" si="311"/>
        <v>#VALUE!</v>
      </c>
      <c r="EJ54" s="198" t="e">
        <f t="shared" si="311"/>
        <v>#VALUE!</v>
      </c>
      <c r="EK54" s="198" t="e">
        <f t="shared" si="311"/>
        <v>#VALUE!</v>
      </c>
      <c r="EL54" s="198" t="e">
        <f t="shared" si="311"/>
        <v>#VALUE!</v>
      </c>
      <c r="EM54" s="198" t="e">
        <f t="shared" si="311"/>
        <v>#DIV/0!</v>
      </c>
      <c r="EN54" s="198" t="e">
        <f t="shared" si="311"/>
        <v>#VALUE!</v>
      </c>
      <c r="EO54" s="198" t="e">
        <f t="shared" si="311"/>
        <v>#VALUE!</v>
      </c>
      <c r="EP54" s="511">
        <f t="shared" ref="EP54:EW54" si="312">EP53</f>
        <v>0.08</v>
      </c>
      <c r="EQ54" s="511">
        <f t="shared" si="312"/>
        <v>0.015</v>
      </c>
      <c r="ER54" s="511">
        <f t="shared" si="312"/>
        <v>0.015</v>
      </c>
      <c r="ES54" s="511">
        <f t="shared" si="312"/>
        <v>0.015</v>
      </c>
      <c r="ET54" s="511">
        <f t="shared" si="312"/>
        <v>0.015</v>
      </c>
      <c r="EU54" s="511">
        <f t="shared" si="312"/>
        <v>0.09</v>
      </c>
      <c r="EV54" s="511">
        <f t="shared" si="312"/>
        <v>0.09</v>
      </c>
      <c r="EW54" s="511">
        <f t="shared" si="312"/>
        <v>0.09</v>
      </c>
      <c r="EX54" s="420" t="str">
        <f>IF(_tag_month_day!AS50="","",_tag_month_day!AS50/100)</f>
        <v/>
      </c>
      <c r="EY54" s="420" t="str">
        <f>IF(_tag_month_day!AT50="","",_tag_month_day!AT50/100)</f>
        <v/>
      </c>
      <c r="EZ54" s="420" t="str">
        <f>IF(_tag_month_day!AU50="","",_tag_month_day!AU50/100)</f>
        <v/>
      </c>
      <c r="FA54" s="420" t="str">
        <f>IF(_tag_month_day!AV50="","",_tag_month_day!AV50/100)</f>
        <v/>
      </c>
      <c r="FB54" s="420" t="str">
        <f>IF(_tag_month_day!AW50="","",_tag_month_day!AW50/100)</f>
        <v/>
      </c>
      <c r="FC54" s="420" t="str">
        <f>IF(_tag_month_day!AX50="","",_tag_month_day!AX50/100)</f>
        <v/>
      </c>
      <c r="FD54" s="510">
        <f t="shared" si="58"/>
        <v>0.33</v>
      </c>
      <c r="FE54" s="510">
        <f t="shared" si="59"/>
        <v>0.19</v>
      </c>
      <c r="FF54" s="510">
        <f t="shared" si="60"/>
        <v>0.003</v>
      </c>
      <c r="FG54" s="510">
        <f t="shared" si="61"/>
        <v>0</v>
      </c>
      <c r="FH54" s="603">
        <f t="shared" si="62"/>
        <v>0.0001</v>
      </c>
      <c r="FI54" s="510">
        <f t="shared" ref="FI54:FR54" si="313">FI53</f>
        <v>0.41</v>
      </c>
      <c r="FJ54" s="510">
        <f t="shared" si="313"/>
        <v>0.11</v>
      </c>
      <c r="FK54" s="510">
        <f t="shared" si="313"/>
        <v>0.015</v>
      </c>
      <c r="FL54" s="510">
        <f t="shared" si="313"/>
        <v>0</v>
      </c>
      <c r="FM54" s="603">
        <f t="shared" si="313"/>
        <v>0.0001</v>
      </c>
      <c r="FN54" s="510" t="str">
        <f>IF(_tag_month_day!AY50="","",_tag_month_day!AY50/100)</f>
        <v/>
      </c>
      <c r="FO54" s="510" t="str">
        <f>IF(_tag_month_day!AZ50="","",_tag_month_day!AZ50/100)</f>
        <v/>
      </c>
      <c r="FP54" s="510" t="str">
        <f>IF(_tag_month_day!BA50="","",_tag_month_day!BA50/100)</f>
        <v/>
      </c>
      <c r="FQ54" s="510" t="str">
        <f>IF(_tag_month_day!BB50="","",_tag_month_day!BB50/100)</f>
        <v/>
      </c>
      <c r="FR54" s="603" t="str">
        <f>IF(_tag_month_day!BC50="","",_tag_month_day!BC50/100)</f>
        <v/>
      </c>
      <c r="FS54" s="510" t="str">
        <f>IF(_tag_month_day!BD50="","",_tag_month_day!BD50/100)</f>
        <v/>
      </c>
      <c r="FT54" s="510" t="str">
        <f>IF(_tag_month_day!BE50="","",_tag_month_day!BE50/100)</f>
        <v/>
      </c>
      <c r="FU54" s="510" t="str">
        <f>IF(_tag_month_day!BF50="","",_tag_month_day!BF50/100)</f>
        <v/>
      </c>
      <c r="FV54" s="510" t="str">
        <f>IF(_tag_month_day!BG50="","",_tag_month_day!BG50/100)</f>
        <v/>
      </c>
      <c r="FW54" s="603" t="str">
        <f>IF(_tag_month_day!BH50="","",_tag_month_day!BH50/100)</f>
        <v/>
      </c>
      <c r="FX54" s="510" t="str">
        <f>IF(_tag_month_day!BI50="","",_tag_month_day!BI50/100)</f>
        <v/>
      </c>
      <c r="FY54" s="510" t="str">
        <f>IF(_tag_month_day!BJ50="","",_tag_month_day!BJ50/100)</f>
        <v/>
      </c>
      <c r="FZ54" s="605" t="str">
        <f>IF(_tag_month_day!BK50="","",_tag_month_day!BK50/100)</f>
        <v/>
      </c>
      <c r="GA54" s="510" t="str">
        <f>IF(_tag_month_day!BL50="","",_tag_month_day!BL50/100)</f>
        <v/>
      </c>
      <c r="GB54" s="603" t="str">
        <f>IF(_tag_month_day!BM50="","",_tag_month_day!BM50/100)</f>
        <v/>
      </c>
      <c r="GC54" s="420" t="str">
        <f>IF(_tag_month_day!BN50="","",_tag_month_day!BN50/100)</f>
        <v/>
      </c>
      <c r="GD54" s="420" t="str">
        <f>IF(_tag_month_day!BO50="","",_tag_month_day!BO50/100)</f>
        <v/>
      </c>
      <c r="GE54" s="420" t="str">
        <f>IF(_tag_month_day!BP50="","",_tag_month_day!BP50/100)</f>
        <v/>
      </c>
      <c r="GF54" s="420" t="str">
        <f>IF(_tag_month_day!BQ50="","",_tag_month_day!BQ50/100)</f>
        <v/>
      </c>
      <c r="GG54" s="420" t="str">
        <f>IF(_tag_month_day!BR50="","",_tag_month_day!BR50/100)</f>
        <v/>
      </c>
      <c r="GH54" s="420" t="str">
        <f>IF(_tag_month_day!BS50="","",_tag_month_day!BS50/100)</f>
        <v/>
      </c>
      <c r="GI54" s="603" t="str">
        <f>IF(_tag_month_day!BT50="","",_tag_month_day!BT50/100)</f>
        <v/>
      </c>
      <c r="GJ54" s="612" t="str">
        <f>IF(_tag_month_day!BU50="","",_tag_month_day!BU50/100)</f>
        <v/>
      </c>
      <c r="GK54" s="620" t="str">
        <f>IF(_tag_month_day!BV50="",IF(_rlcf_month_day!A$2="","",_rlcf_month_day!A$2/100),_tag_month_day!BV50/100)</f>
        <v/>
      </c>
      <c r="GL54" s="620" t="str">
        <f>IF(_tag_month_day!BW50="",IF(_rlcf_month_day!B$2="","",_rlcf_month_day!B$2/100),_tag_month_day!BW50/100)</f>
        <v/>
      </c>
      <c r="GM54" s="621" t="str">
        <f>IF(_tag_month_day!BX50="",IF(_rlcf_month_day!C$2="","",_rlcf_month_day!C$2/100),_tag_month_day!BX50/100)</f>
        <v/>
      </c>
      <c r="GN54" s="620" t="str">
        <f>IF(_tag_month_day!BV50="",IF(_rlcf_month_day!A$2="","",_rlcf_month_day!A$2/100),_tag_month_day!BV50/100)</f>
        <v/>
      </c>
      <c r="GO54" s="620" t="str">
        <f>IF(_tag_month_day!BW50="",IF(_rlcf_month_day!B$2="","",_rlcf_month_day!B$2/100),_tag_month_day!BW50/100)</f>
        <v/>
      </c>
      <c r="GP54" s="620" t="str">
        <f>IF(_tag_month_day!CD50="",IF(_rlcf_month_day!E$2="","",_rlcf_month_day!E$2/100),_tag_month_day!CD50/100)</f>
        <v/>
      </c>
      <c r="GQ54" s="620" t="str">
        <f>IF(_tag_month_day!CE50="",IF(_rlcf_month_day!F$2="","",_rlcf_month_day!F$2/100),_tag_month_day!CE50/100)</f>
        <v/>
      </c>
      <c r="GR54" s="621" t="str">
        <f>IF(_tag_month_day!CF50="",IF(_rlcf_month_day!G$2="","",_rlcf_month_day!G$2/100),_tag_month_day!CF50/100)</f>
        <v/>
      </c>
      <c r="GS54" s="626">
        <f t="shared" ref="GS54:HH54" si="314">GS53</f>
        <v>0.953</v>
      </c>
      <c r="GT54" s="626">
        <f t="shared" si="314"/>
        <v>0.55</v>
      </c>
      <c r="GU54" s="626">
        <f t="shared" si="314"/>
        <v>0.55</v>
      </c>
      <c r="GV54" s="626">
        <f t="shared" si="314"/>
        <v>0.55</v>
      </c>
      <c r="GW54" s="626">
        <f t="shared" si="314"/>
        <v>0.5</v>
      </c>
      <c r="GX54" s="626">
        <f t="shared" si="314"/>
        <v>0.935</v>
      </c>
      <c r="GY54" s="626">
        <f t="shared" si="314"/>
        <v>0.15</v>
      </c>
      <c r="GZ54" s="626">
        <f t="shared" si="314"/>
        <v>1</v>
      </c>
      <c r="HA54" s="632">
        <f t="shared" si="314"/>
        <v>0.047</v>
      </c>
      <c r="HB54" s="632">
        <f t="shared" si="314"/>
        <v>0.45</v>
      </c>
      <c r="HC54" s="632">
        <f t="shared" si="314"/>
        <v>0.45</v>
      </c>
      <c r="HD54" s="632">
        <f t="shared" si="314"/>
        <v>0.45</v>
      </c>
      <c r="HE54" s="632">
        <f t="shared" si="314"/>
        <v>0.5</v>
      </c>
      <c r="HF54" s="632">
        <f t="shared" si="314"/>
        <v>0.065</v>
      </c>
      <c r="HG54" s="632">
        <f t="shared" si="314"/>
        <v>0.85</v>
      </c>
      <c r="HH54" s="632">
        <f t="shared" si="314"/>
        <v>0</v>
      </c>
      <c r="HI54" s="68">
        <f t="shared" si="34"/>
        <v>0</v>
      </c>
      <c r="HJ54" s="68" t="e">
        <f t="shared" si="64"/>
        <v>#VALUE!</v>
      </c>
      <c r="HK54" s="202">
        <f t="shared" si="65"/>
        <v>0.85</v>
      </c>
      <c r="HL54" s="464">
        <f t="shared" si="66"/>
        <v>550000</v>
      </c>
      <c r="HM54" s="464">
        <f t="shared" si="67"/>
        <v>480000</v>
      </c>
      <c r="HN54" s="192" t="e">
        <f t="shared" si="35"/>
        <v>#VALUE!</v>
      </c>
      <c r="HO54" s="192" t="e">
        <f>HN54*HK54*$HO$2/HL54*1000000</f>
        <v>#VALUE!</v>
      </c>
      <c r="HP54" s="192" t="e">
        <f>HN54*HK54*$HP$2/HM54*1000000</f>
        <v>#VALUE!</v>
      </c>
    </row>
    <row r="55" customFormat="1" spans="1:224">
      <c r="A55" s="381">
        <v>50</v>
      </c>
      <c r="B55" s="54">
        <f ca="1" t="shared" si="68"/>
        <v>43619</v>
      </c>
      <c r="C55" s="57">
        <f t="shared" si="69"/>
        <v>0.0416666666666667</v>
      </c>
      <c r="D55" s="68" t="str">
        <f ca="1" t="shared" si="36"/>
        <v>夜班</v>
      </c>
      <c r="E55" s="68" t="str">
        <f ca="1" t="shared" si="37"/>
        <v>甲</v>
      </c>
      <c r="F55" s="68">
        <f ca="1">SUMPRODUCT((成本日报!$A$3:$A$95=计划!B55)*(成本日报!$B$3:$B$95=计划!$D55),成本日报!$C$3:$C$95)</f>
        <v>1</v>
      </c>
      <c r="G55" s="382">
        <f ca="1" t="shared" si="70"/>
        <v>43619.0416666665</v>
      </c>
      <c r="H55" s="382">
        <f ca="1" t="shared" si="38"/>
        <v>43619.048611111</v>
      </c>
      <c r="I55" s="382">
        <f ca="1" t="shared" si="39"/>
        <v>43619.0541666665</v>
      </c>
      <c r="J55" s="382">
        <f ca="1" t="shared" si="40"/>
        <v>43619.0833333332</v>
      </c>
      <c r="K55" s="382">
        <f ca="1" t="shared" si="41"/>
        <v>43619.1458333332</v>
      </c>
      <c r="L55" s="382">
        <f ca="1" t="shared" si="42"/>
        <v>43619.1666666665</v>
      </c>
      <c r="M55" s="398" t="str">
        <f>IF(_tag_month_day!A51="","",_tag_month_day!A51)</f>
        <v/>
      </c>
      <c r="N55" s="398" t="str">
        <f>IF(_tag_month_day!B51="","",_tag_month_day!B51)</f>
        <v/>
      </c>
      <c r="O55" s="399" t="e">
        <f t="shared" si="43"/>
        <v>#VALUE!</v>
      </c>
      <c r="P55" s="398" t="str">
        <f>IF(_tag_month_day!C51="","",_tag_month_day!C51)</f>
        <v/>
      </c>
      <c r="Q55" s="398" t="str">
        <f>IF(_tag_month_day!D51="","",_tag_month_day!D51)</f>
        <v/>
      </c>
      <c r="R55" s="416">
        <f>IF(_tag_month_day!CB51="",R54,_tag_month_day!CB51/100)</f>
        <v>0.07</v>
      </c>
      <c r="S55" s="417" t="str">
        <f>IF(_tag_month_day!E51="","",_tag_month_day!E51)</f>
        <v/>
      </c>
      <c r="T55" s="417" t="str">
        <f>IF(_tag_month_day!F51="","",_tag_month_day!F51)</f>
        <v/>
      </c>
      <c r="U55" s="418" t="e">
        <f t="shared" si="0"/>
        <v>#VALUE!</v>
      </c>
      <c r="V55" s="53" t="e">
        <f t="shared" si="1"/>
        <v>#VALUE!</v>
      </c>
      <c r="W55" s="419" t="str">
        <f>IF(_jhy_month_day!A51="","",_jhy_month_day!A51)</f>
        <v/>
      </c>
      <c r="X55" s="420" t="str">
        <f>IF(_jhy_month_day!B51="","",_jhy_month_day!B51/100)</f>
        <v/>
      </c>
      <c r="Y55" s="420" t="str">
        <f>IF(_jhy_month_day!C51="","",_jhy_month_day!C51/100)</f>
        <v/>
      </c>
      <c r="Z55" s="439">
        <f t="shared" si="87"/>
        <v>13</v>
      </c>
      <c r="AA55" s="440" t="str">
        <f>IF(_tag_month_day!G51="","",_tag_month_day!G51/100)</f>
        <v/>
      </c>
      <c r="AB55" s="440" t="str">
        <f>IF(_tag_month_day!H51="","",_tag_month_day!H51/100)</f>
        <v/>
      </c>
      <c r="AC55" s="193">
        <f t="shared" si="44"/>
        <v>1.59963432013121</v>
      </c>
      <c r="AD55" s="441" t="str">
        <f t="shared" si="45"/>
        <v/>
      </c>
      <c r="AE55" s="442" t="str">
        <f t="shared" si="46"/>
        <v/>
      </c>
      <c r="AF55" s="443">
        <v>1</v>
      </c>
      <c r="AG55" s="68" t="str">
        <f>IF(_duihao_month_day!A51="","",_duihao_month_day!A51)</f>
        <v/>
      </c>
      <c r="AH55" s="463">
        <f>IF(_gyk_month_day!B51="",AH54,_gyk_month_day!B51)</f>
        <v>820</v>
      </c>
      <c r="AI55" s="464" t="e">
        <f t="shared" si="71"/>
        <v>#VALUE!</v>
      </c>
      <c r="AJ55" s="68" t="str">
        <f>IF(_tag_month_day!I51="","",_tag_month_day!I51)</f>
        <v/>
      </c>
      <c r="AK55" s="465" t="str">
        <f>IF(_tzyy_month_day!A51="","",_tzyy_month_day!A51)</f>
        <v/>
      </c>
      <c r="AL55" s="465" t="str">
        <f>IF(_tzyy_month_day!B51="","",_tzyy_month_day!B51)</f>
        <v/>
      </c>
      <c r="AM55" s="465" t="str">
        <f>IF(_tzyy_month_day!C51="","",_tzyy_month_day!C51)</f>
        <v/>
      </c>
      <c r="AN55" s="466" t="str">
        <f>IF(_tag_month_day!CG51="","",_tag_month_day!CG51)</f>
        <v/>
      </c>
      <c r="AO55" s="466" t="str">
        <f>IF(_tag_month_day!CH51="","",_tag_month_day!CH51)</f>
        <v/>
      </c>
      <c r="AP55" s="486" t="e">
        <f t="shared" si="47"/>
        <v>#VALUE!</v>
      </c>
      <c r="AQ55" s="487" t="str">
        <f>IF(_tag_month_day!J51="","",_tag_month_day!J51/100)</f>
        <v/>
      </c>
      <c r="AR55" s="488">
        <f t="shared" si="48"/>
        <v>1.3</v>
      </c>
      <c r="AS55" s="489" t="e">
        <f t="shared" si="2"/>
        <v>#VALUE!</v>
      </c>
      <c r="AT55" s="489">
        <f t="shared" si="49"/>
        <v>0</v>
      </c>
      <c r="AU55" s="490" t="str">
        <f>IF(_tag_month_day!K51="","",_tag_month_day!K51)</f>
        <v/>
      </c>
      <c r="AV55" s="491" t="str">
        <f>IF(_tag_month_day!L51="","",_tag_month_day!L51/100)</f>
        <v/>
      </c>
      <c r="AW55" s="420">
        <f t="shared" si="179"/>
        <v>0</v>
      </c>
      <c r="AX55" s="420">
        <f t="shared" si="50"/>
        <v>0</v>
      </c>
      <c r="AY55" s="420" t="str">
        <f>IF(_tag_month_day!M51="","",_tag_month_day!M51/100)</f>
        <v/>
      </c>
      <c r="AZ55" s="420" t="str">
        <f>IF(_tag_month_day!N51="","",_tag_month_day!N51/100)</f>
        <v/>
      </c>
      <c r="BA55" s="420" t="str">
        <f>IF(_tag_month_day!O51="","",_tag_month_day!O51/100)</f>
        <v/>
      </c>
      <c r="BB55" s="496" t="str">
        <f>IF(_tag_month_day!P51="","",_tag_month_day!P51/100)</f>
        <v/>
      </c>
      <c r="BC55" s="496">
        <f t="shared" si="51"/>
        <v>0</v>
      </c>
      <c r="BD55" s="496" t="str">
        <f>IF(_tag_month_day!Q51="","",_tag_month_day!Q51/100)</f>
        <v/>
      </c>
      <c r="BE55" s="510" t="str">
        <f>IF(_tag_month_day!R51="","",_tag_month_day!R51/100)</f>
        <v/>
      </c>
      <c r="BF55" s="413" t="str">
        <f>IF(_tag_month_day!CC51="","",_tag_month_day!CC51/100)</f>
        <v/>
      </c>
      <c r="BG55" s="511" t="e">
        <f t="shared" si="3"/>
        <v>#VALUE!</v>
      </c>
      <c r="BH55" s="198">
        <f t="shared" si="4"/>
        <v>0</v>
      </c>
      <c r="BI55" s="512" t="e">
        <f>IF(CX55=0,BI54,(DK55*查询!$R$5+DL55*查询!$Q$5+DM55*查询!$N$5+DN55*查询!$O$5+DO55*查询!$P$5)*AF55/CX55)</f>
        <v>#VALUE!</v>
      </c>
      <c r="BJ55" s="512" t="e">
        <f>IF(CX55=0,BJ54,(DP55*查询!$S$5+DQ55*查询!$T$5+DR55*查询!$U$5)*AF55/CX55)</f>
        <v>#VALUE!</v>
      </c>
      <c r="BK55" s="512">
        <f t="shared" si="52"/>
        <v>1</v>
      </c>
      <c r="BL55" s="513" t="str">
        <f>IF(_cfyc_month_day!A51="","",_cfyc_month_day!A51)</f>
        <v/>
      </c>
      <c r="BM55" s="513" t="str">
        <f>IF(_cfyc_month_day!B51="","",_cfyc_month_day!B51)</f>
        <v/>
      </c>
      <c r="BN55" s="513" t="str">
        <f>IF(_cfyc_month_day!C51="","",_cfyc_month_day!C51)</f>
        <v/>
      </c>
      <c r="BO55" s="522" t="str">
        <f>IF(_cfyc_month_day!D51="","",_cfyc_month_day!D51)</f>
        <v/>
      </c>
      <c r="BP55" s="522" t="str">
        <f>IF(_cfyc_month_day!E51="","",_cfyc_month_day!E51)</f>
        <v/>
      </c>
      <c r="BQ55" s="522" t="str">
        <f>IF(_cfyc_month_day!F51="","",_cfyc_month_day!F51)</f>
        <v/>
      </c>
      <c r="BR55" s="513" t="str">
        <f>IF(_tag_month_day!T51="","",_tag_month_day!T51)</f>
        <v/>
      </c>
      <c r="BS55" s="513" t="str">
        <f>IF(_tag_month_day!U51="","",_tag_month_day!U51)</f>
        <v/>
      </c>
      <c r="BT55" s="523" t="str">
        <f t="shared" si="53"/>
        <v/>
      </c>
      <c r="BU55" s="223" t="str">
        <f>IF(_tag_month_day!V51="","",_tag_month_day!V51)</f>
        <v/>
      </c>
      <c r="BV55" s="206" t="str">
        <f>IF(_tag_month_day!W51="","",_tag_month_day!W51)</f>
        <v/>
      </c>
      <c r="BW55" s="540" t="str">
        <f>IF(_tag_month_day!X51="","",_tag_month_day!X51)</f>
        <v/>
      </c>
      <c r="BX55" s="540" t="str">
        <f>IF(_tag_month_day!Y51="","",_tag_month_day!Y51)</f>
        <v/>
      </c>
      <c r="BY55" s="541">
        <f ca="1" t="shared" si="54"/>
        <v>43619.1666666665</v>
      </c>
      <c r="BZ55" s="542" t="s">
        <v>215</v>
      </c>
      <c r="CA55" s="543" t="str">
        <f>IF(_jhy2_month_day!A51="","",_jhy2_month_day!A51)</f>
        <v/>
      </c>
      <c r="CB55" s="464" t="str">
        <f>IF(_jhy2_month_day!B51="","",_jhy2_month_day!B51)</f>
        <v/>
      </c>
      <c r="CC55" s="464" t="str">
        <f>IF(_jhy2_month_day!C51="","",_jhy2_month_day!C51)</f>
        <v/>
      </c>
      <c r="CD55" s="464" t="str">
        <f>IF(_jhy2_month_day!D51="","",_jhy2_month_day!D51)</f>
        <v/>
      </c>
      <c r="CE55" s="464" t="str">
        <f>IF(_jhy2_month_day!E51="","",_jhy2_month_day!E51)</f>
        <v/>
      </c>
      <c r="CF55" s="464" t="str">
        <f>IF(_jhy2_month_day!F51="","",_jhy2_month_day!F51)</f>
        <v/>
      </c>
      <c r="CG55" s="464" t="str">
        <f>IF(_jhy2_month_day!G51="","",_jhy2_month_day!G51)</f>
        <v/>
      </c>
      <c r="CH55" s="464" t="str">
        <f>IF(_jhy2_month_day!H51="","",_jhy2_month_day!H51)</f>
        <v/>
      </c>
      <c r="CI55" s="464" t="str">
        <f>IF(_jhy2_month_day!I51="","",_jhy2_month_day!I51)</f>
        <v/>
      </c>
      <c r="CJ55" s="464" t="str">
        <f>IF(_jhy2_month_day!J51="","",_jhy2_month_day!J51)</f>
        <v/>
      </c>
      <c r="CK55" s="464" t="str">
        <f>IF(_jhy2_month_day!K51="","",_jhy2_month_day!K51)</f>
        <v/>
      </c>
      <c r="CL55" s="562" t="str">
        <f>IF(_jhy2_month_day!L51="","",_jhy2_month_day!L51)</f>
        <v/>
      </c>
      <c r="CM55" s="562" t="str">
        <f>IF(_jhy2_month_day!M51="","",_jhy2_month_day!M51)</f>
        <v/>
      </c>
      <c r="CN55" s="562" t="str">
        <f>IF(_jhy2_month_day!N51="","",_jhy2_month_day!N51)</f>
        <v/>
      </c>
      <c r="CO55" s="562" t="str">
        <f>IF(_jhy2_month_day!O51="","",_jhy2_month_day!O51)</f>
        <v/>
      </c>
      <c r="CP55" s="562" t="str">
        <f>IF(_jhy2_month_day!P51="","",_jhy2_month_day!P51)</f>
        <v/>
      </c>
      <c r="CQ55" s="562" t="str">
        <f>IF(_jhy2_month_day!Q51="","",_jhy2_month_day!Q51)</f>
        <v/>
      </c>
      <c r="CR55" s="563" t="str">
        <f>IF(_jhy2_month_day!R51="","",_jhy2_month_day!R51)</f>
        <v/>
      </c>
      <c r="CS55" s="576" t="str">
        <f>IF(_jhy2_month_day!S51="","",_jhy2_month_day!S51)</f>
        <v/>
      </c>
      <c r="CT55" s="562" t="str">
        <f>IF(_jhy2_month_day!T51="","",_jhy2_month_day!T51)</f>
        <v/>
      </c>
      <c r="CU55" s="577" t="e">
        <f t="shared" si="5"/>
        <v>#VALUE!</v>
      </c>
      <c r="CV55" s="198" t="e">
        <f t="shared" si="6"/>
        <v>#VALUE!</v>
      </c>
      <c r="CW55" s="192" t="e">
        <f t="shared" si="7"/>
        <v>#VALUE!</v>
      </c>
      <c r="CX55" s="192" t="e">
        <f t="shared" si="8"/>
        <v>#VALUE!</v>
      </c>
      <c r="CY55" s="202" t="e">
        <f t="shared" si="9"/>
        <v>#VALUE!</v>
      </c>
      <c r="CZ55" s="192" t="e">
        <f t="shared" ref="CZ55:DI55" si="315">$AJ55*EF55</f>
        <v>#VALUE!</v>
      </c>
      <c r="DA55" s="192" t="e">
        <f t="shared" si="315"/>
        <v>#VALUE!</v>
      </c>
      <c r="DB55" s="192" t="e">
        <f t="shared" si="315"/>
        <v>#VALUE!</v>
      </c>
      <c r="DC55" s="192" t="e">
        <f t="shared" si="315"/>
        <v>#VALUE!</v>
      </c>
      <c r="DD55" s="192" t="e">
        <f t="shared" si="315"/>
        <v>#VALUE!</v>
      </c>
      <c r="DE55" s="192" t="e">
        <f t="shared" si="315"/>
        <v>#VALUE!</v>
      </c>
      <c r="DF55" s="192" t="e">
        <f t="shared" si="315"/>
        <v>#VALUE!</v>
      </c>
      <c r="DG55" s="192" t="e">
        <f t="shared" si="315"/>
        <v>#VALUE!</v>
      </c>
      <c r="DH55" s="192" t="e">
        <f t="shared" si="315"/>
        <v>#VALUE!</v>
      </c>
      <c r="DI55" s="192" t="e">
        <f t="shared" si="315"/>
        <v>#VALUE!</v>
      </c>
      <c r="DJ55" s="192" t="e">
        <f t="shared" si="11"/>
        <v>#VALUE!</v>
      </c>
      <c r="DK55" s="192" t="e">
        <f t="shared" si="12"/>
        <v>#VALUE!</v>
      </c>
      <c r="DL55" s="192" t="e">
        <f t="shared" si="13"/>
        <v>#VALUE!</v>
      </c>
      <c r="DM55" s="192" t="e">
        <f t="shared" si="14"/>
        <v>#VALUE!</v>
      </c>
      <c r="DN55" s="192" t="e">
        <f t="shared" si="15"/>
        <v>#VALUE!</v>
      </c>
      <c r="DO55" s="192" t="e">
        <f t="shared" si="16"/>
        <v>#VALUE!</v>
      </c>
      <c r="DP55" s="192" t="e">
        <f t="shared" si="17"/>
        <v>#VALUE!</v>
      </c>
      <c r="DQ55" s="192" t="e">
        <f t="shared" si="18"/>
        <v>#VALUE!</v>
      </c>
      <c r="DR55" s="192" t="e">
        <f t="shared" si="19"/>
        <v>#VALUE!</v>
      </c>
      <c r="DS55" s="192" t="e">
        <f t="shared" si="20"/>
        <v>#VALUE!</v>
      </c>
      <c r="DT55" s="192" t="e">
        <f t="shared" si="21"/>
        <v>#VALUE!</v>
      </c>
      <c r="DU55" s="192" t="e">
        <f t="shared" si="22"/>
        <v>#VALUE!</v>
      </c>
      <c r="DV55" s="198" t="e">
        <f t="shared" si="23"/>
        <v>#VALUE!</v>
      </c>
      <c r="DW55" s="198" t="e">
        <f t="shared" si="24"/>
        <v>#DIV/0!</v>
      </c>
      <c r="DX55" s="198" t="e">
        <f t="shared" si="25"/>
        <v>#DIV/0!</v>
      </c>
      <c r="DY55" s="198" t="e">
        <f t="shared" si="26"/>
        <v>#VALUE!</v>
      </c>
      <c r="DZ55" s="198" t="e">
        <f t="shared" si="27"/>
        <v>#VALUE!</v>
      </c>
      <c r="EA55" s="198" t="e">
        <f t="shared" si="28"/>
        <v>#VALUE!</v>
      </c>
      <c r="EB55" s="198" t="e">
        <f t="shared" si="29"/>
        <v>#VALUE!</v>
      </c>
      <c r="EC55" s="198" t="e">
        <f t="shared" si="30"/>
        <v>#DIV/0!</v>
      </c>
      <c r="ED55" s="198" t="e">
        <f t="shared" si="31"/>
        <v>#VALUE!</v>
      </c>
      <c r="EE55" s="198" t="e">
        <f t="shared" si="32"/>
        <v>#VALUE!</v>
      </c>
      <c r="EF55" s="198" t="e">
        <f t="shared" ref="EF55:EO55" si="316">DV55/SUM($DV55:$EE55)</f>
        <v>#VALUE!</v>
      </c>
      <c r="EG55" s="198" t="e">
        <f t="shared" si="316"/>
        <v>#DIV/0!</v>
      </c>
      <c r="EH55" s="198" t="e">
        <f t="shared" si="316"/>
        <v>#DIV/0!</v>
      </c>
      <c r="EI55" s="198" t="e">
        <f t="shared" si="316"/>
        <v>#VALUE!</v>
      </c>
      <c r="EJ55" s="198" t="e">
        <f t="shared" si="316"/>
        <v>#VALUE!</v>
      </c>
      <c r="EK55" s="198" t="e">
        <f t="shared" si="316"/>
        <v>#VALUE!</v>
      </c>
      <c r="EL55" s="198" t="e">
        <f t="shared" si="316"/>
        <v>#VALUE!</v>
      </c>
      <c r="EM55" s="198" t="e">
        <f t="shared" si="316"/>
        <v>#DIV/0!</v>
      </c>
      <c r="EN55" s="198" t="e">
        <f t="shared" si="316"/>
        <v>#VALUE!</v>
      </c>
      <c r="EO55" s="198" t="e">
        <f t="shared" si="316"/>
        <v>#VALUE!</v>
      </c>
      <c r="EP55" s="511">
        <f t="shared" ref="EP55:EW55" si="317">EP54</f>
        <v>0.08</v>
      </c>
      <c r="EQ55" s="511">
        <f t="shared" si="317"/>
        <v>0.015</v>
      </c>
      <c r="ER55" s="511">
        <f t="shared" si="317"/>
        <v>0.015</v>
      </c>
      <c r="ES55" s="511">
        <f t="shared" si="317"/>
        <v>0.015</v>
      </c>
      <c r="ET55" s="511">
        <f t="shared" si="317"/>
        <v>0.015</v>
      </c>
      <c r="EU55" s="511">
        <f t="shared" si="317"/>
        <v>0.09</v>
      </c>
      <c r="EV55" s="511">
        <f t="shared" si="317"/>
        <v>0.09</v>
      </c>
      <c r="EW55" s="511">
        <f t="shared" si="317"/>
        <v>0.09</v>
      </c>
      <c r="EX55" s="420" t="str">
        <f>IF(_tag_month_day!AS51="","",_tag_month_day!AS51/100)</f>
        <v/>
      </c>
      <c r="EY55" s="420" t="str">
        <f>IF(_tag_month_day!AT51="","",_tag_month_day!AT51/100)</f>
        <v/>
      </c>
      <c r="EZ55" s="420" t="str">
        <f>IF(_tag_month_day!AU51="","",_tag_month_day!AU51/100)</f>
        <v/>
      </c>
      <c r="FA55" s="420" t="str">
        <f>IF(_tag_month_day!AV51="","",_tag_month_day!AV51/100)</f>
        <v/>
      </c>
      <c r="FB55" s="420" t="str">
        <f>IF(_tag_month_day!AW51="","",_tag_month_day!AW51/100)</f>
        <v/>
      </c>
      <c r="FC55" s="420" t="str">
        <f>IF(_tag_month_day!AX51="","",_tag_month_day!AX51/100)</f>
        <v/>
      </c>
      <c r="FD55" s="510">
        <f t="shared" si="58"/>
        <v>0.33</v>
      </c>
      <c r="FE55" s="510">
        <f t="shared" si="59"/>
        <v>0.19</v>
      </c>
      <c r="FF55" s="510">
        <f t="shared" si="60"/>
        <v>0.003</v>
      </c>
      <c r="FG55" s="510">
        <f t="shared" si="61"/>
        <v>0</v>
      </c>
      <c r="FH55" s="603">
        <f t="shared" si="62"/>
        <v>0.0001</v>
      </c>
      <c r="FI55" s="510">
        <f t="shared" ref="FI55:FR55" si="318">FI54</f>
        <v>0.41</v>
      </c>
      <c r="FJ55" s="510">
        <f t="shared" si="318"/>
        <v>0.11</v>
      </c>
      <c r="FK55" s="510">
        <f t="shared" si="318"/>
        <v>0.015</v>
      </c>
      <c r="FL55" s="510">
        <f t="shared" si="318"/>
        <v>0</v>
      </c>
      <c r="FM55" s="603">
        <f t="shared" si="318"/>
        <v>0.0001</v>
      </c>
      <c r="FN55" s="510" t="str">
        <f>IF(_tag_month_day!AY51="","",_tag_month_day!AY51/100)</f>
        <v/>
      </c>
      <c r="FO55" s="510" t="str">
        <f>IF(_tag_month_day!AZ51="","",_tag_month_day!AZ51/100)</f>
        <v/>
      </c>
      <c r="FP55" s="510" t="str">
        <f>IF(_tag_month_day!BA51="","",_tag_month_day!BA51/100)</f>
        <v/>
      </c>
      <c r="FQ55" s="510" t="str">
        <f>IF(_tag_month_day!BB51="","",_tag_month_day!BB51/100)</f>
        <v/>
      </c>
      <c r="FR55" s="603" t="str">
        <f>IF(_tag_month_day!BC51="","",_tag_month_day!BC51/100)</f>
        <v/>
      </c>
      <c r="FS55" s="510" t="str">
        <f>IF(_tag_month_day!BD51="","",_tag_month_day!BD51/100)</f>
        <v/>
      </c>
      <c r="FT55" s="510" t="str">
        <f>IF(_tag_month_day!BE51="","",_tag_month_day!BE51/100)</f>
        <v/>
      </c>
      <c r="FU55" s="510" t="str">
        <f>IF(_tag_month_day!BF51="","",_tag_month_day!BF51/100)</f>
        <v/>
      </c>
      <c r="FV55" s="510" t="str">
        <f>IF(_tag_month_day!BG51="","",_tag_month_day!BG51/100)</f>
        <v/>
      </c>
      <c r="FW55" s="603" t="str">
        <f>IF(_tag_month_day!BH51="","",_tag_month_day!BH51/100)</f>
        <v/>
      </c>
      <c r="FX55" s="510" t="str">
        <f>IF(_tag_month_day!BI51="","",_tag_month_day!BI51/100)</f>
        <v/>
      </c>
      <c r="FY55" s="510" t="str">
        <f>IF(_tag_month_day!BJ51="","",_tag_month_day!BJ51/100)</f>
        <v/>
      </c>
      <c r="FZ55" s="605" t="str">
        <f>IF(_tag_month_day!BK51="","",_tag_month_day!BK51/100)</f>
        <v/>
      </c>
      <c r="GA55" s="510" t="str">
        <f>IF(_tag_month_day!BL51="","",_tag_month_day!BL51/100)</f>
        <v/>
      </c>
      <c r="GB55" s="603" t="str">
        <f>IF(_tag_month_day!BM51="","",_tag_month_day!BM51/100)</f>
        <v/>
      </c>
      <c r="GC55" s="420" t="str">
        <f>IF(_tag_month_day!BN51="","",_tag_month_day!BN51/100)</f>
        <v/>
      </c>
      <c r="GD55" s="420" t="str">
        <f>IF(_tag_month_day!BO51="","",_tag_month_day!BO51/100)</f>
        <v/>
      </c>
      <c r="GE55" s="420" t="str">
        <f>IF(_tag_month_day!BP51="","",_tag_month_day!BP51/100)</f>
        <v/>
      </c>
      <c r="GF55" s="420" t="str">
        <f>IF(_tag_month_day!BQ51="","",_tag_month_day!BQ51/100)</f>
        <v/>
      </c>
      <c r="GG55" s="420" t="str">
        <f>IF(_tag_month_day!BR51="","",_tag_month_day!BR51/100)</f>
        <v/>
      </c>
      <c r="GH55" s="420" t="str">
        <f>IF(_tag_month_day!BS51="","",_tag_month_day!BS51/100)</f>
        <v/>
      </c>
      <c r="GI55" s="603" t="str">
        <f>IF(_tag_month_day!BT51="","",_tag_month_day!BT51/100)</f>
        <v/>
      </c>
      <c r="GJ55" s="612" t="str">
        <f>IF(_tag_month_day!BU51="","",_tag_month_day!BU51/100)</f>
        <v/>
      </c>
      <c r="GK55" s="620" t="str">
        <f>IF(_tag_month_day!BV51="",IF(_rlcf_month_day!A$2="","",_rlcf_month_day!A$2/100),_tag_month_day!BV51/100)</f>
        <v/>
      </c>
      <c r="GL55" s="620" t="str">
        <f>IF(_tag_month_day!BW51="",IF(_rlcf_month_day!B$2="","",_rlcf_month_day!B$2/100),_tag_month_day!BW51/100)</f>
        <v/>
      </c>
      <c r="GM55" s="621" t="str">
        <f>IF(_tag_month_day!BX51="",IF(_rlcf_month_day!C$2="","",_rlcf_month_day!C$2/100),_tag_month_day!BX51/100)</f>
        <v/>
      </c>
      <c r="GN55" s="620" t="str">
        <f>IF(_tag_month_day!BV51="",IF(_rlcf_month_day!A$2="","",_rlcf_month_day!A$2/100),_tag_month_day!BV51/100)</f>
        <v/>
      </c>
      <c r="GO55" s="620" t="str">
        <f>IF(_tag_month_day!BW51="",IF(_rlcf_month_day!B$2="","",_rlcf_month_day!B$2/100),_tag_month_day!BW51/100)</f>
        <v/>
      </c>
      <c r="GP55" s="620" t="str">
        <f>IF(_tag_month_day!CD51="",IF(_rlcf_month_day!E$2="","",_rlcf_month_day!E$2/100),_tag_month_day!CD51/100)</f>
        <v/>
      </c>
      <c r="GQ55" s="620" t="str">
        <f>IF(_tag_month_day!CE51="",IF(_rlcf_month_day!F$2="","",_rlcf_month_day!F$2/100),_tag_month_day!CE51/100)</f>
        <v/>
      </c>
      <c r="GR55" s="621" t="str">
        <f>IF(_tag_month_day!CF51="",IF(_rlcf_month_day!G$2="","",_rlcf_month_day!G$2/100),_tag_month_day!CF51/100)</f>
        <v/>
      </c>
      <c r="GS55" s="626">
        <f t="shared" ref="GS55:HH55" si="319">GS54</f>
        <v>0.953</v>
      </c>
      <c r="GT55" s="626">
        <f t="shared" si="319"/>
        <v>0.55</v>
      </c>
      <c r="GU55" s="626">
        <f t="shared" si="319"/>
        <v>0.55</v>
      </c>
      <c r="GV55" s="626">
        <f t="shared" si="319"/>
        <v>0.55</v>
      </c>
      <c r="GW55" s="626">
        <f t="shared" si="319"/>
        <v>0.5</v>
      </c>
      <c r="GX55" s="626">
        <f t="shared" si="319"/>
        <v>0.935</v>
      </c>
      <c r="GY55" s="626">
        <f t="shared" si="319"/>
        <v>0.15</v>
      </c>
      <c r="GZ55" s="626">
        <f t="shared" si="319"/>
        <v>1</v>
      </c>
      <c r="HA55" s="632">
        <f t="shared" si="319"/>
        <v>0.047</v>
      </c>
      <c r="HB55" s="632">
        <f t="shared" si="319"/>
        <v>0.45</v>
      </c>
      <c r="HC55" s="632">
        <f t="shared" si="319"/>
        <v>0.45</v>
      </c>
      <c r="HD55" s="632">
        <f t="shared" si="319"/>
        <v>0.45</v>
      </c>
      <c r="HE55" s="632">
        <f t="shared" si="319"/>
        <v>0.5</v>
      </c>
      <c r="HF55" s="632">
        <f t="shared" si="319"/>
        <v>0.065</v>
      </c>
      <c r="HG55" s="632">
        <f t="shared" si="319"/>
        <v>0.85</v>
      </c>
      <c r="HH55" s="632">
        <f t="shared" si="319"/>
        <v>0</v>
      </c>
      <c r="HI55" s="68" t="e">
        <f t="shared" si="34"/>
        <v>#VALUE!</v>
      </c>
      <c r="HJ55" s="68" t="e">
        <f t="shared" si="64"/>
        <v>#VALUE!</v>
      </c>
      <c r="HK55" s="202">
        <f t="shared" si="65"/>
        <v>0.85</v>
      </c>
      <c r="HL55" s="464">
        <f t="shared" si="66"/>
        <v>550000</v>
      </c>
      <c r="HM55" s="464">
        <f t="shared" si="67"/>
        <v>480000</v>
      </c>
      <c r="HN55" s="192" t="e">
        <f t="shared" si="35"/>
        <v>#VALUE!</v>
      </c>
      <c r="HO55" s="192" t="e">
        <f>HN55*HK55*$HO$2/HL55*1000000</f>
        <v>#VALUE!</v>
      </c>
      <c r="HP55" s="192" t="e">
        <f>HN55*HK55*$HP$2/HM55*1000000</f>
        <v>#VALUE!</v>
      </c>
    </row>
    <row r="56" customFormat="1" spans="1:224">
      <c r="A56" s="381">
        <v>51</v>
      </c>
      <c r="B56" s="54">
        <f ca="1" t="shared" si="68"/>
        <v>43619</v>
      </c>
      <c r="C56" s="57">
        <f t="shared" si="69"/>
        <v>0.0416666666666667</v>
      </c>
      <c r="D56" s="68" t="str">
        <f ca="1" t="shared" si="36"/>
        <v>夜班</v>
      </c>
      <c r="E56" s="68" t="str">
        <f ca="1" t="shared" si="37"/>
        <v>甲</v>
      </c>
      <c r="F56" s="68">
        <f ca="1">SUMPRODUCT((成本日报!$A$3:$A$95=计划!B56)*(成本日报!$B$3:$B$95=计划!$D56),成本日报!$C$3:$C$95)</f>
        <v>1</v>
      </c>
      <c r="G56" s="382">
        <f ca="1" t="shared" si="70"/>
        <v>43619.0833333332</v>
      </c>
      <c r="H56" s="382">
        <f ca="1" t="shared" si="38"/>
        <v>43619.0902777777</v>
      </c>
      <c r="I56" s="382">
        <f ca="1" t="shared" si="39"/>
        <v>43619.0958333332</v>
      </c>
      <c r="J56" s="382">
        <f ca="1" t="shared" si="40"/>
        <v>43619.1249999999</v>
      </c>
      <c r="K56" s="382">
        <f ca="1" t="shared" si="41"/>
        <v>43619.1874999999</v>
      </c>
      <c r="L56" s="382">
        <f ca="1" t="shared" si="42"/>
        <v>43619.2083333332</v>
      </c>
      <c r="M56" s="398" t="str">
        <f>IF(_tag_month_day!A52="","",_tag_month_day!A52)</f>
        <v/>
      </c>
      <c r="N56" s="398" t="str">
        <f>IF(_tag_month_day!B52="","",_tag_month_day!B52)</f>
        <v/>
      </c>
      <c r="O56" s="399" t="e">
        <f t="shared" si="43"/>
        <v>#VALUE!</v>
      </c>
      <c r="P56" s="398" t="str">
        <f>IF(_tag_month_day!C52="","",_tag_month_day!C52)</f>
        <v/>
      </c>
      <c r="Q56" s="398" t="str">
        <f>IF(_tag_month_day!D52="","",_tag_month_day!D52)</f>
        <v/>
      </c>
      <c r="R56" s="416">
        <f>IF(_tag_month_day!CB52="",R55,_tag_month_day!CB52/100)</f>
        <v>0.07</v>
      </c>
      <c r="S56" s="417" t="str">
        <f>IF(_tag_month_day!E52="","",_tag_month_day!E52)</f>
        <v/>
      </c>
      <c r="T56" s="417" t="str">
        <f>IF(_tag_month_day!F52="","",_tag_month_day!F52)</f>
        <v/>
      </c>
      <c r="U56" s="418" t="e">
        <f t="shared" si="0"/>
        <v>#VALUE!</v>
      </c>
      <c r="V56" s="53" t="e">
        <f t="shared" si="1"/>
        <v>#VALUE!</v>
      </c>
      <c r="W56" s="419" t="str">
        <f>IF(_jhy_month_day!A52="","",_jhy_month_day!A52)</f>
        <v/>
      </c>
      <c r="X56" s="420" t="str">
        <f>IF(_jhy_month_day!B52="","",_jhy_month_day!B52/100)</f>
        <v/>
      </c>
      <c r="Y56" s="420" t="str">
        <f>IF(_jhy_month_day!C52="","",_jhy_month_day!C52/100)</f>
        <v/>
      </c>
      <c r="Z56" s="439">
        <f t="shared" si="87"/>
        <v>13</v>
      </c>
      <c r="AA56" s="440" t="str">
        <f>IF(_tag_month_day!G52="","",_tag_month_day!G52/100)</f>
        <v/>
      </c>
      <c r="AB56" s="440" t="str">
        <f>IF(_tag_month_day!H52="","",_tag_month_day!H52/100)</f>
        <v/>
      </c>
      <c r="AC56" s="193">
        <f t="shared" si="44"/>
        <v>1.59963432013121</v>
      </c>
      <c r="AD56" s="441" t="str">
        <f t="shared" si="45"/>
        <v/>
      </c>
      <c r="AE56" s="442" t="str">
        <f t="shared" si="46"/>
        <v/>
      </c>
      <c r="AF56" s="443">
        <v>1</v>
      </c>
      <c r="AG56" s="68" t="str">
        <f>IF(_duihao_month_day!A52="","",_duihao_month_day!A52)</f>
        <v/>
      </c>
      <c r="AH56" s="463">
        <f>IF(_gyk_month_day!B52="",AH55,_gyk_month_day!B52)</f>
        <v>820</v>
      </c>
      <c r="AI56" s="464" t="e">
        <f t="shared" si="71"/>
        <v>#VALUE!</v>
      </c>
      <c r="AJ56" s="68" t="str">
        <f>IF(_tag_month_day!I52="","",_tag_month_day!I52)</f>
        <v/>
      </c>
      <c r="AK56" s="465" t="str">
        <f>IF(_tzyy_month_day!A52="","",_tzyy_month_day!A52)</f>
        <v/>
      </c>
      <c r="AL56" s="465" t="str">
        <f>IF(_tzyy_month_day!B52="","",_tzyy_month_day!B52)</f>
        <v/>
      </c>
      <c r="AM56" s="465" t="str">
        <f>IF(_tzyy_month_day!C52="","",_tzyy_month_day!C52)</f>
        <v/>
      </c>
      <c r="AN56" s="466" t="str">
        <f>IF(_tag_month_day!CG52="","",_tag_month_day!CG52)</f>
        <v/>
      </c>
      <c r="AO56" s="466" t="str">
        <f>IF(_tag_month_day!CH52="","",_tag_month_day!CH52)</f>
        <v/>
      </c>
      <c r="AP56" s="486" t="e">
        <f t="shared" si="47"/>
        <v>#VALUE!</v>
      </c>
      <c r="AQ56" s="487" t="str">
        <f>IF(_tag_month_day!J52="","",_tag_month_day!J52/100)</f>
        <v/>
      </c>
      <c r="AR56" s="488">
        <f t="shared" si="48"/>
        <v>1.3</v>
      </c>
      <c r="AS56" s="489" t="e">
        <f t="shared" si="2"/>
        <v>#VALUE!</v>
      </c>
      <c r="AT56" s="489">
        <f t="shared" si="49"/>
        <v>0</v>
      </c>
      <c r="AU56" s="490" t="str">
        <f>IF(_tag_month_day!K52="","",_tag_month_day!K52)</f>
        <v/>
      </c>
      <c r="AV56" s="491" t="str">
        <f>IF(_tag_month_day!L52="","",_tag_month_day!L52/100)</f>
        <v/>
      </c>
      <c r="AW56" s="420">
        <f t="shared" si="179"/>
        <v>0</v>
      </c>
      <c r="AX56" s="420">
        <f t="shared" si="50"/>
        <v>0</v>
      </c>
      <c r="AY56" s="420" t="str">
        <f>IF(_tag_month_day!M52="","",_tag_month_day!M52/100)</f>
        <v/>
      </c>
      <c r="AZ56" s="420" t="str">
        <f>IF(_tag_month_day!N52="","",_tag_month_day!N52/100)</f>
        <v/>
      </c>
      <c r="BA56" s="420" t="str">
        <f>IF(_tag_month_day!O52="","",_tag_month_day!O52/100)</f>
        <v/>
      </c>
      <c r="BB56" s="496" t="str">
        <f>IF(_tag_month_day!P52="","",_tag_month_day!P52/100)</f>
        <v/>
      </c>
      <c r="BC56" s="496">
        <f t="shared" si="51"/>
        <v>0</v>
      </c>
      <c r="BD56" s="496" t="str">
        <f>IF(_tag_month_day!Q52="","",_tag_month_day!Q52/100)</f>
        <v/>
      </c>
      <c r="BE56" s="510" t="str">
        <f>IF(_tag_month_day!R52="","",_tag_month_day!R52/100)</f>
        <v/>
      </c>
      <c r="BF56" s="413" t="str">
        <f>IF(_tag_month_day!CC52="","",_tag_month_day!CC52/100)</f>
        <v/>
      </c>
      <c r="BG56" s="511" t="e">
        <f t="shared" si="3"/>
        <v>#VALUE!</v>
      </c>
      <c r="BH56" s="198">
        <f t="shared" si="4"/>
        <v>0</v>
      </c>
      <c r="BI56" s="512" t="e">
        <f>IF(CX56=0,BI55,(DK56*查询!$R$5+DL56*查询!$Q$5+DM56*查询!$N$5+DN56*查询!$O$5+DO56*查询!$P$5)*AF56/CX56)</f>
        <v>#VALUE!</v>
      </c>
      <c r="BJ56" s="512" t="e">
        <f>IF(CX56=0,BJ55,(DP56*查询!$S$5+DQ56*查询!$T$5+DR56*查询!$U$5)*AF56/CX56)</f>
        <v>#VALUE!</v>
      </c>
      <c r="BK56" s="512">
        <f t="shared" si="52"/>
        <v>1</v>
      </c>
      <c r="BL56" s="513" t="str">
        <f>IF(_cfyc_month_day!A52="","",_cfyc_month_day!A52)</f>
        <v/>
      </c>
      <c r="BM56" s="513" t="str">
        <f>IF(_cfyc_month_day!B52="","",_cfyc_month_day!B52)</f>
        <v/>
      </c>
      <c r="BN56" s="513" t="str">
        <f>IF(_cfyc_month_day!C52="","",_cfyc_month_day!C52)</f>
        <v/>
      </c>
      <c r="BO56" s="522" t="str">
        <f>IF(_cfyc_month_day!D52="","",_cfyc_month_day!D52)</f>
        <v/>
      </c>
      <c r="BP56" s="522" t="str">
        <f>IF(_cfyc_month_day!E52="","",_cfyc_month_day!E52)</f>
        <v/>
      </c>
      <c r="BQ56" s="522" t="str">
        <f>IF(_cfyc_month_day!F52="","",_cfyc_month_day!F52)</f>
        <v/>
      </c>
      <c r="BR56" s="513" t="str">
        <f>IF(_tag_month_day!T52="","",_tag_month_day!T52)</f>
        <v/>
      </c>
      <c r="BS56" s="513" t="str">
        <f>IF(_tag_month_day!U52="","",_tag_month_day!U52)</f>
        <v/>
      </c>
      <c r="BT56" s="523" t="str">
        <f t="shared" si="53"/>
        <v/>
      </c>
      <c r="BU56" s="223" t="str">
        <f>IF(_tag_month_day!V52="","",_tag_month_day!V52)</f>
        <v/>
      </c>
      <c r="BV56" s="206" t="str">
        <f>IF(_tag_month_day!W52="","",_tag_month_day!W52)</f>
        <v/>
      </c>
      <c r="BW56" s="540" t="str">
        <f>IF(_tag_month_day!X52="","",_tag_month_day!X52)</f>
        <v/>
      </c>
      <c r="BX56" s="540" t="str">
        <f>IF(_tag_month_day!Y52="","",_tag_month_day!Y52)</f>
        <v/>
      </c>
      <c r="BY56" s="541">
        <f ca="1" t="shared" si="54"/>
        <v>43619.2083333332</v>
      </c>
      <c r="BZ56" s="542"/>
      <c r="CA56" s="543" t="str">
        <f>IF(_jhy2_month_day!A52="","",_jhy2_month_day!A52)</f>
        <v/>
      </c>
      <c r="CB56" s="464" t="str">
        <f>IF(_jhy2_month_day!B52="","",_jhy2_month_day!B52)</f>
        <v/>
      </c>
      <c r="CC56" s="464" t="str">
        <f>IF(_jhy2_month_day!C52="","",_jhy2_month_day!C52)</f>
        <v/>
      </c>
      <c r="CD56" s="464" t="str">
        <f>IF(_jhy2_month_day!D52="","",_jhy2_month_day!D52)</f>
        <v/>
      </c>
      <c r="CE56" s="464" t="str">
        <f>IF(_jhy2_month_day!E52="","",_jhy2_month_day!E52)</f>
        <v/>
      </c>
      <c r="CF56" s="464" t="str">
        <f>IF(_jhy2_month_day!F52="","",_jhy2_month_day!F52)</f>
        <v/>
      </c>
      <c r="CG56" s="464" t="str">
        <f>IF(_jhy2_month_day!G52="","",_jhy2_month_day!G52)</f>
        <v/>
      </c>
      <c r="CH56" s="464" t="str">
        <f>IF(_jhy2_month_day!H52="","",_jhy2_month_day!H52)</f>
        <v/>
      </c>
      <c r="CI56" s="464" t="str">
        <f>IF(_jhy2_month_day!I52="","",_jhy2_month_day!I52)</f>
        <v/>
      </c>
      <c r="CJ56" s="464" t="str">
        <f>IF(_jhy2_month_day!J52="","",_jhy2_month_day!J52)</f>
        <v/>
      </c>
      <c r="CK56" s="464" t="str">
        <f>IF(_jhy2_month_day!K52="","",_jhy2_month_day!K52)</f>
        <v/>
      </c>
      <c r="CL56" s="562" t="str">
        <f>IF(_jhy2_month_day!L52="","",_jhy2_month_day!L52)</f>
        <v/>
      </c>
      <c r="CM56" s="562" t="str">
        <f>IF(_jhy2_month_day!M52="","",_jhy2_month_day!M52)</f>
        <v/>
      </c>
      <c r="CN56" s="562" t="str">
        <f>IF(_jhy2_month_day!N52="","",_jhy2_month_day!N52)</f>
        <v/>
      </c>
      <c r="CO56" s="562" t="str">
        <f>IF(_jhy2_month_day!O52="","",_jhy2_month_day!O52)</f>
        <v/>
      </c>
      <c r="CP56" s="562" t="str">
        <f>IF(_jhy2_month_day!P52="","",_jhy2_month_day!P52)</f>
        <v/>
      </c>
      <c r="CQ56" s="562" t="str">
        <f>IF(_jhy2_month_day!Q52="","",_jhy2_month_day!Q52)</f>
        <v/>
      </c>
      <c r="CR56" s="563" t="str">
        <f>IF(_jhy2_month_day!R52="","",_jhy2_month_day!R52)</f>
        <v/>
      </c>
      <c r="CS56" s="576" t="str">
        <f>IF(_jhy2_month_day!S52="","",_jhy2_month_day!S52)</f>
        <v/>
      </c>
      <c r="CT56" s="562" t="str">
        <f>IF(_jhy2_month_day!T52="","",_jhy2_month_day!T52)</f>
        <v/>
      </c>
      <c r="CU56" s="577" t="e">
        <f t="shared" si="5"/>
        <v>#VALUE!</v>
      </c>
      <c r="CV56" s="198" t="e">
        <f t="shared" si="6"/>
        <v>#VALUE!</v>
      </c>
      <c r="CW56" s="192" t="e">
        <f t="shared" si="7"/>
        <v>#VALUE!</v>
      </c>
      <c r="CX56" s="192" t="e">
        <f t="shared" si="8"/>
        <v>#VALUE!</v>
      </c>
      <c r="CY56" s="202" t="e">
        <f t="shared" si="9"/>
        <v>#VALUE!</v>
      </c>
      <c r="CZ56" s="192" t="e">
        <f t="shared" ref="CZ56:DI56" si="320">$AJ56*EF56</f>
        <v>#VALUE!</v>
      </c>
      <c r="DA56" s="192" t="e">
        <f t="shared" si="320"/>
        <v>#VALUE!</v>
      </c>
      <c r="DB56" s="192" t="e">
        <f t="shared" si="320"/>
        <v>#VALUE!</v>
      </c>
      <c r="DC56" s="192" t="e">
        <f t="shared" si="320"/>
        <v>#VALUE!</v>
      </c>
      <c r="DD56" s="192" t="e">
        <f t="shared" si="320"/>
        <v>#VALUE!</v>
      </c>
      <c r="DE56" s="192" t="e">
        <f t="shared" si="320"/>
        <v>#VALUE!</v>
      </c>
      <c r="DF56" s="192" t="e">
        <f t="shared" si="320"/>
        <v>#VALUE!</v>
      </c>
      <c r="DG56" s="192" t="e">
        <f t="shared" si="320"/>
        <v>#VALUE!</v>
      </c>
      <c r="DH56" s="192" t="e">
        <f t="shared" si="320"/>
        <v>#VALUE!</v>
      </c>
      <c r="DI56" s="192" t="e">
        <f t="shared" si="320"/>
        <v>#VALUE!</v>
      </c>
      <c r="DJ56" s="192" t="e">
        <f t="shared" si="11"/>
        <v>#VALUE!</v>
      </c>
      <c r="DK56" s="192" t="e">
        <f t="shared" si="12"/>
        <v>#VALUE!</v>
      </c>
      <c r="DL56" s="192" t="e">
        <f t="shared" si="13"/>
        <v>#VALUE!</v>
      </c>
      <c r="DM56" s="192" t="e">
        <f t="shared" si="14"/>
        <v>#VALUE!</v>
      </c>
      <c r="DN56" s="192" t="e">
        <f t="shared" si="15"/>
        <v>#VALUE!</v>
      </c>
      <c r="DO56" s="192" t="e">
        <f t="shared" si="16"/>
        <v>#VALUE!</v>
      </c>
      <c r="DP56" s="192" t="e">
        <f t="shared" si="17"/>
        <v>#VALUE!</v>
      </c>
      <c r="DQ56" s="192" t="e">
        <f t="shared" si="18"/>
        <v>#VALUE!</v>
      </c>
      <c r="DR56" s="192" t="e">
        <f t="shared" si="19"/>
        <v>#VALUE!</v>
      </c>
      <c r="DS56" s="192" t="e">
        <f t="shared" si="20"/>
        <v>#VALUE!</v>
      </c>
      <c r="DT56" s="192" t="e">
        <f t="shared" si="21"/>
        <v>#VALUE!</v>
      </c>
      <c r="DU56" s="192" t="e">
        <f t="shared" si="22"/>
        <v>#VALUE!</v>
      </c>
      <c r="DV56" s="198" t="e">
        <f t="shared" si="23"/>
        <v>#VALUE!</v>
      </c>
      <c r="DW56" s="198" t="e">
        <f t="shared" si="24"/>
        <v>#DIV/0!</v>
      </c>
      <c r="DX56" s="198" t="e">
        <f t="shared" si="25"/>
        <v>#DIV/0!</v>
      </c>
      <c r="DY56" s="198" t="e">
        <f t="shared" si="26"/>
        <v>#VALUE!</v>
      </c>
      <c r="DZ56" s="198" t="e">
        <f t="shared" si="27"/>
        <v>#VALUE!</v>
      </c>
      <c r="EA56" s="198" t="e">
        <f t="shared" si="28"/>
        <v>#VALUE!</v>
      </c>
      <c r="EB56" s="198" t="e">
        <f t="shared" si="29"/>
        <v>#VALUE!</v>
      </c>
      <c r="EC56" s="198" t="e">
        <f t="shared" si="30"/>
        <v>#DIV/0!</v>
      </c>
      <c r="ED56" s="198" t="e">
        <f t="shared" si="31"/>
        <v>#VALUE!</v>
      </c>
      <c r="EE56" s="198" t="e">
        <f t="shared" si="32"/>
        <v>#VALUE!</v>
      </c>
      <c r="EF56" s="198" t="e">
        <f t="shared" ref="EF56:EO56" si="321">DV56/SUM($DV56:$EE56)</f>
        <v>#VALUE!</v>
      </c>
      <c r="EG56" s="198" t="e">
        <f t="shared" si="321"/>
        <v>#DIV/0!</v>
      </c>
      <c r="EH56" s="198" t="e">
        <f t="shared" si="321"/>
        <v>#DIV/0!</v>
      </c>
      <c r="EI56" s="198" t="e">
        <f t="shared" si="321"/>
        <v>#VALUE!</v>
      </c>
      <c r="EJ56" s="198" t="e">
        <f t="shared" si="321"/>
        <v>#VALUE!</v>
      </c>
      <c r="EK56" s="198" t="e">
        <f t="shared" si="321"/>
        <v>#VALUE!</v>
      </c>
      <c r="EL56" s="198" t="e">
        <f t="shared" si="321"/>
        <v>#VALUE!</v>
      </c>
      <c r="EM56" s="198" t="e">
        <f t="shared" si="321"/>
        <v>#DIV/0!</v>
      </c>
      <c r="EN56" s="198" t="e">
        <f t="shared" si="321"/>
        <v>#VALUE!</v>
      </c>
      <c r="EO56" s="198" t="e">
        <f t="shared" si="321"/>
        <v>#VALUE!</v>
      </c>
      <c r="EP56" s="511">
        <f t="shared" ref="EP56:EW56" si="322">EP55</f>
        <v>0.08</v>
      </c>
      <c r="EQ56" s="511">
        <f t="shared" si="322"/>
        <v>0.015</v>
      </c>
      <c r="ER56" s="511">
        <f t="shared" si="322"/>
        <v>0.015</v>
      </c>
      <c r="ES56" s="511">
        <f t="shared" si="322"/>
        <v>0.015</v>
      </c>
      <c r="ET56" s="511">
        <f t="shared" si="322"/>
        <v>0.015</v>
      </c>
      <c r="EU56" s="511">
        <f t="shared" si="322"/>
        <v>0.09</v>
      </c>
      <c r="EV56" s="511">
        <f t="shared" si="322"/>
        <v>0.09</v>
      </c>
      <c r="EW56" s="511">
        <f t="shared" si="322"/>
        <v>0.09</v>
      </c>
      <c r="EX56" s="420" t="str">
        <f>IF(_tag_month_day!AS52="","",_tag_month_day!AS52/100)</f>
        <v/>
      </c>
      <c r="EY56" s="420" t="str">
        <f>IF(_tag_month_day!AT52="","",_tag_month_day!AT52/100)</f>
        <v/>
      </c>
      <c r="EZ56" s="420" t="str">
        <f>IF(_tag_month_day!AU52="","",_tag_month_day!AU52/100)</f>
        <v/>
      </c>
      <c r="FA56" s="420" t="str">
        <f>IF(_tag_month_day!AV52="","",_tag_month_day!AV52/100)</f>
        <v/>
      </c>
      <c r="FB56" s="420" t="str">
        <f>IF(_tag_month_day!AW52="","",_tag_month_day!AW52/100)</f>
        <v/>
      </c>
      <c r="FC56" s="420" t="str">
        <f>IF(_tag_month_day!AX52="","",_tag_month_day!AX52/100)</f>
        <v/>
      </c>
      <c r="FD56" s="510">
        <f t="shared" si="58"/>
        <v>0.33</v>
      </c>
      <c r="FE56" s="510">
        <f t="shared" si="59"/>
        <v>0.19</v>
      </c>
      <c r="FF56" s="510">
        <f t="shared" si="60"/>
        <v>0.003</v>
      </c>
      <c r="FG56" s="510">
        <f t="shared" si="61"/>
        <v>0</v>
      </c>
      <c r="FH56" s="603">
        <f t="shared" si="62"/>
        <v>0.0001</v>
      </c>
      <c r="FI56" s="510">
        <f t="shared" ref="FI56:FR56" si="323">FI55</f>
        <v>0.41</v>
      </c>
      <c r="FJ56" s="510">
        <f t="shared" si="323"/>
        <v>0.11</v>
      </c>
      <c r="FK56" s="510">
        <f t="shared" si="323"/>
        <v>0.015</v>
      </c>
      <c r="FL56" s="510">
        <f t="shared" si="323"/>
        <v>0</v>
      </c>
      <c r="FM56" s="603">
        <f t="shared" si="323"/>
        <v>0.0001</v>
      </c>
      <c r="FN56" s="510" t="str">
        <f>IF(_tag_month_day!AY52="","",_tag_month_day!AY52/100)</f>
        <v/>
      </c>
      <c r="FO56" s="510" t="str">
        <f>IF(_tag_month_day!AZ52="","",_tag_month_day!AZ52/100)</f>
        <v/>
      </c>
      <c r="FP56" s="510" t="str">
        <f>IF(_tag_month_day!BA52="","",_tag_month_day!BA52/100)</f>
        <v/>
      </c>
      <c r="FQ56" s="510" t="str">
        <f>IF(_tag_month_day!BB52="","",_tag_month_day!BB52/100)</f>
        <v/>
      </c>
      <c r="FR56" s="603" t="str">
        <f>IF(_tag_month_day!BC52="","",_tag_month_day!BC52/100)</f>
        <v/>
      </c>
      <c r="FS56" s="510" t="str">
        <f>IF(_tag_month_day!BD52="","",_tag_month_day!BD52/100)</f>
        <v/>
      </c>
      <c r="FT56" s="510" t="str">
        <f>IF(_tag_month_day!BE52="","",_tag_month_day!BE52/100)</f>
        <v/>
      </c>
      <c r="FU56" s="510" t="str">
        <f>IF(_tag_month_day!BF52="","",_tag_month_day!BF52/100)</f>
        <v/>
      </c>
      <c r="FV56" s="510" t="str">
        <f>IF(_tag_month_day!BG52="","",_tag_month_day!BG52/100)</f>
        <v/>
      </c>
      <c r="FW56" s="603" t="str">
        <f>IF(_tag_month_day!BH52="","",_tag_month_day!BH52/100)</f>
        <v/>
      </c>
      <c r="FX56" s="510" t="str">
        <f>IF(_tag_month_day!BI52="","",_tag_month_day!BI52/100)</f>
        <v/>
      </c>
      <c r="FY56" s="510" t="str">
        <f>IF(_tag_month_day!BJ52="","",_tag_month_day!BJ52/100)</f>
        <v/>
      </c>
      <c r="FZ56" s="605" t="str">
        <f>IF(_tag_month_day!BK52="","",_tag_month_day!BK52/100)</f>
        <v/>
      </c>
      <c r="GA56" s="510" t="str">
        <f>IF(_tag_month_day!BL52="","",_tag_month_day!BL52/100)</f>
        <v/>
      </c>
      <c r="GB56" s="603" t="str">
        <f>IF(_tag_month_day!BM52="","",_tag_month_day!BM52/100)</f>
        <v/>
      </c>
      <c r="GC56" s="420" t="str">
        <f>IF(_tag_month_day!BN52="","",_tag_month_day!BN52/100)</f>
        <v/>
      </c>
      <c r="GD56" s="420" t="str">
        <f>IF(_tag_month_day!BO52="","",_tag_month_day!BO52/100)</f>
        <v/>
      </c>
      <c r="GE56" s="420" t="str">
        <f>IF(_tag_month_day!BP52="","",_tag_month_day!BP52/100)</f>
        <v/>
      </c>
      <c r="GF56" s="420" t="str">
        <f>IF(_tag_month_day!BQ52="","",_tag_month_day!BQ52/100)</f>
        <v/>
      </c>
      <c r="GG56" s="420" t="str">
        <f>IF(_tag_month_day!BR52="","",_tag_month_day!BR52/100)</f>
        <v/>
      </c>
      <c r="GH56" s="420" t="str">
        <f>IF(_tag_month_day!BS52="","",_tag_month_day!BS52/100)</f>
        <v/>
      </c>
      <c r="GI56" s="603" t="str">
        <f>IF(_tag_month_day!BT52="","",_tag_month_day!BT52/100)</f>
        <v/>
      </c>
      <c r="GJ56" s="612" t="str">
        <f>IF(_tag_month_day!BU52="","",_tag_month_day!BU52/100)</f>
        <v/>
      </c>
      <c r="GK56" s="620" t="str">
        <f>IF(_tag_month_day!BV52="",IF(_rlcf_month_day!A$2="","",_rlcf_month_day!A$2/100),_tag_month_day!BV52/100)</f>
        <v/>
      </c>
      <c r="GL56" s="620" t="str">
        <f>IF(_tag_month_day!BW52="",IF(_rlcf_month_day!B$2="","",_rlcf_month_day!B$2/100),_tag_month_day!BW52/100)</f>
        <v/>
      </c>
      <c r="GM56" s="621" t="str">
        <f>IF(_tag_month_day!BX52="",IF(_rlcf_month_day!C$2="","",_rlcf_month_day!C$2/100),_tag_month_day!BX52/100)</f>
        <v/>
      </c>
      <c r="GN56" s="620" t="str">
        <f>IF(_tag_month_day!BV52="",IF(_rlcf_month_day!A$2="","",_rlcf_month_day!A$2/100),_tag_month_day!BV52/100)</f>
        <v/>
      </c>
      <c r="GO56" s="620" t="str">
        <f>IF(_tag_month_day!BW52="",IF(_rlcf_month_day!B$2="","",_rlcf_month_day!B$2/100),_tag_month_day!BW52/100)</f>
        <v/>
      </c>
      <c r="GP56" s="620" t="str">
        <f>IF(_tag_month_day!CD52="",IF(_rlcf_month_day!E$2="","",_rlcf_month_day!E$2/100),_tag_month_day!CD52/100)</f>
        <v/>
      </c>
      <c r="GQ56" s="620" t="str">
        <f>IF(_tag_month_day!CE52="",IF(_rlcf_month_day!F$2="","",_rlcf_month_day!F$2/100),_tag_month_day!CE52/100)</f>
        <v/>
      </c>
      <c r="GR56" s="621" t="str">
        <f>IF(_tag_month_day!CF52="",IF(_rlcf_month_day!G$2="","",_rlcf_month_day!G$2/100),_tag_month_day!CF52/100)</f>
        <v/>
      </c>
      <c r="GS56" s="626">
        <f t="shared" ref="GS56:HH56" si="324">GS55</f>
        <v>0.953</v>
      </c>
      <c r="GT56" s="626">
        <f t="shared" si="324"/>
        <v>0.55</v>
      </c>
      <c r="GU56" s="626">
        <f t="shared" si="324"/>
        <v>0.55</v>
      </c>
      <c r="GV56" s="626">
        <f t="shared" si="324"/>
        <v>0.55</v>
      </c>
      <c r="GW56" s="626">
        <f t="shared" si="324"/>
        <v>0.5</v>
      </c>
      <c r="GX56" s="626">
        <f t="shared" si="324"/>
        <v>0.935</v>
      </c>
      <c r="GY56" s="626">
        <f t="shared" si="324"/>
        <v>0.15</v>
      </c>
      <c r="GZ56" s="626">
        <f t="shared" si="324"/>
        <v>1</v>
      </c>
      <c r="HA56" s="632">
        <f t="shared" si="324"/>
        <v>0.047</v>
      </c>
      <c r="HB56" s="632">
        <f t="shared" si="324"/>
        <v>0.45</v>
      </c>
      <c r="HC56" s="632">
        <f t="shared" si="324"/>
        <v>0.45</v>
      </c>
      <c r="HD56" s="632">
        <f t="shared" si="324"/>
        <v>0.45</v>
      </c>
      <c r="HE56" s="632">
        <f t="shared" si="324"/>
        <v>0.5</v>
      </c>
      <c r="HF56" s="632">
        <f t="shared" si="324"/>
        <v>0.065</v>
      </c>
      <c r="HG56" s="632">
        <f t="shared" si="324"/>
        <v>0.85</v>
      </c>
      <c r="HH56" s="632">
        <f t="shared" si="324"/>
        <v>0</v>
      </c>
      <c r="HI56" s="68">
        <f t="shared" si="34"/>
        <v>0</v>
      </c>
      <c r="HJ56" s="68" t="e">
        <f t="shared" si="64"/>
        <v>#VALUE!</v>
      </c>
      <c r="HK56" s="202">
        <f t="shared" si="65"/>
        <v>0.85</v>
      </c>
      <c r="HL56" s="464">
        <f t="shared" si="66"/>
        <v>550000</v>
      </c>
      <c r="HM56" s="464">
        <f t="shared" si="67"/>
        <v>480000</v>
      </c>
      <c r="HN56" s="192" t="e">
        <f t="shared" si="35"/>
        <v>#VALUE!</v>
      </c>
      <c r="HO56" s="192" t="e">
        <f>HN56*HK56*$HO$2/HL56*1000000</f>
        <v>#VALUE!</v>
      </c>
      <c r="HP56" s="192" t="e">
        <f>HN56*HK56*$HP$2/HM56*1000000</f>
        <v>#VALUE!</v>
      </c>
    </row>
    <row r="57" customFormat="1" spans="1:224">
      <c r="A57" s="381">
        <v>52</v>
      </c>
      <c r="B57" s="54">
        <f ca="1" t="shared" si="68"/>
        <v>43619</v>
      </c>
      <c r="C57" s="57">
        <f t="shared" si="69"/>
        <v>0.0416666666666667</v>
      </c>
      <c r="D57" s="68" t="str">
        <f ca="1" t="shared" si="36"/>
        <v>夜班</v>
      </c>
      <c r="E57" s="68" t="str">
        <f ca="1" t="shared" si="37"/>
        <v>甲</v>
      </c>
      <c r="F57" s="68">
        <f ca="1">SUMPRODUCT((成本日报!$A$3:$A$95=计划!B57)*(成本日报!$B$3:$B$95=计划!$D57),成本日报!$C$3:$C$95)</f>
        <v>1</v>
      </c>
      <c r="G57" s="382">
        <f ca="1" t="shared" si="70"/>
        <v>43619.1249999999</v>
      </c>
      <c r="H57" s="382">
        <f ca="1" t="shared" si="38"/>
        <v>43619.1319444443</v>
      </c>
      <c r="I57" s="382">
        <f ca="1" t="shared" si="39"/>
        <v>43619.1374999999</v>
      </c>
      <c r="J57" s="382">
        <f ca="1" t="shared" si="40"/>
        <v>43619.1666666665</v>
      </c>
      <c r="K57" s="382">
        <f ca="1" t="shared" si="41"/>
        <v>43619.2291666665</v>
      </c>
      <c r="L57" s="382">
        <f ca="1" t="shared" si="42"/>
        <v>43619.2499999999</v>
      </c>
      <c r="M57" s="398" t="str">
        <f>IF(_tag_month_day!A53="","",_tag_month_day!A53)</f>
        <v/>
      </c>
      <c r="N57" s="398" t="str">
        <f>IF(_tag_month_day!B53="","",_tag_month_day!B53)</f>
        <v/>
      </c>
      <c r="O57" s="399" t="e">
        <f t="shared" si="43"/>
        <v>#VALUE!</v>
      </c>
      <c r="P57" s="398" t="str">
        <f>IF(_tag_month_day!C53="","",_tag_month_day!C53)</f>
        <v/>
      </c>
      <c r="Q57" s="398" t="str">
        <f>IF(_tag_month_day!D53="","",_tag_month_day!D53)</f>
        <v/>
      </c>
      <c r="R57" s="416">
        <f>IF(_tag_month_day!CB53="",R56,_tag_month_day!CB53/100)</f>
        <v>0.07</v>
      </c>
      <c r="S57" s="417" t="str">
        <f>IF(_tag_month_day!E53="","",_tag_month_day!E53)</f>
        <v/>
      </c>
      <c r="T57" s="417" t="str">
        <f>IF(_tag_month_day!F53="","",_tag_month_day!F53)</f>
        <v/>
      </c>
      <c r="U57" s="418" t="e">
        <f t="shared" si="0"/>
        <v>#VALUE!</v>
      </c>
      <c r="V57" s="53" t="e">
        <f t="shared" si="1"/>
        <v>#VALUE!</v>
      </c>
      <c r="W57" s="419" t="str">
        <f>IF(_jhy_month_day!A53="","",_jhy_month_day!A53)</f>
        <v/>
      </c>
      <c r="X57" s="420" t="str">
        <f>IF(_jhy_month_day!B53="","",_jhy_month_day!B53/100)</f>
        <v/>
      </c>
      <c r="Y57" s="420" t="str">
        <f>IF(_jhy_month_day!C53="","",_jhy_month_day!C53/100)</f>
        <v/>
      </c>
      <c r="Z57" s="439">
        <f t="shared" si="87"/>
        <v>13</v>
      </c>
      <c r="AA57" s="440" t="str">
        <f>IF(_tag_month_day!G53="","",_tag_month_day!G53/100)</f>
        <v/>
      </c>
      <c r="AB57" s="440" t="str">
        <f>IF(_tag_month_day!H53="","",_tag_month_day!H53/100)</f>
        <v/>
      </c>
      <c r="AC57" s="193">
        <f t="shared" si="44"/>
        <v>1.59963432013121</v>
      </c>
      <c r="AD57" s="441" t="str">
        <f t="shared" si="45"/>
        <v/>
      </c>
      <c r="AE57" s="442" t="str">
        <f t="shared" si="46"/>
        <v/>
      </c>
      <c r="AF57" s="443">
        <v>1</v>
      </c>
      <c r="AG57" s="68" t="str">
        <f>IF(_duihao_month_day!A53="","",_duihao_month_day!A53)</f>
        <v/>
      </c>
      <c r="AH57" s="463">
        <f>IF(_gyk_month_day!B53="",AH56,_gyk_month_day!B53)</f>
        <v>820</v>
      </c>
      <c r="AI57" s="464" t="e">
        <f t="shared" si="71"/>
        <v>#VALUE!</v>
      </c>
      <c r="AJ57" s="68" t="str">
        <f>IF(_tag_month_day!I53="","",_tag_month_day!I53)</f>
        <v/>
      </c>
      <c r="AK57" s="465" t="str">
        <f>IF(_tzyy_month_day!A53="","",_tzyy_month_day!A53)</f>
        <v/>
      </c>
      <c r="AL57" s="465" t="str">
        <f>IF(_tzyy_month_day!B53="","",_tzyy_month_day!B53)</f>
        <v/>
      </c>
      <c r="AM57" s="465" t="str">
        <f>IF(_tzyy_month_day!C53="","",_tzyy_month_day!C53)</f>
        <v/>
      </c>
      <c r="AN57" s="466" t="str">
        <f>IF(_tag_month_day!CG53="","",_tag_month_day!CG53)</f>
        <v/>
      </c>
      <c r="AO57" s="466" t="str">
        <f>IF(_tag_month_day!CH53="","",_tag_month_day!CH53)</f>
        <v/>
      </c>
      <c r="AP57" s="486" t="e">
        <f t="shared" si="47"/>
        <v>#VALUE!</v>
      </c>
      <c r="AQ57" s="487" t="str">
        <f>IF(_tag_month_day!J53="","",_tag_month_day!J53/100)</f>
        <v/>
      </c>
      <c r="AR57" s="488">
        <f t="shared" si="48"/>
        <v>1.3</v>
      </c>
      <c r="AS57" s="489" t="e">
        <f t="shared" si="2"/>
        <v>#VALUE!</v>
      </c>
      <c r="AT57" s="489">
        <f t="shared" si="49"/>
        <v>0</v>
      </c>
      <c r="AU57" s="490" t="str">
        <f>IF(_tag_month_day!K53="","",_tag_month_day!K53)</f>
        <v/>
      </c>
      <c r="AV57" s="491" t="str">
        <f>IF(_tag_month_day!L53="","",_tag_month_day!L53/100)</f>
        <v/>
      </c>
      <c r="AW57" s="420">
        <f t="shared" si="179"/>
        <v>0</v>
      </c>
      <c r="AX57" s="420">
        <f t="shared" si="50"/>
        <v>0</v>
      </c>
      <c r="AY57" s="420" t="str">
        <f>IF(_tag_month_day!M53="","",_tag_month_day!M53/100)</f>
        <v/>
      </c>
      <c r="AZ57" s="420" t="str">
        <f>IF(_tag_month_day!N53="","",_tag_month_day!N53/100)</f>
        <v/>
      </c>
      <c r="BA57" s="420" t="str">
        <f>IF(_tag_month_day!O53="","",_tag_month_day!O53/100)</f>
        <v/>
      </c>
      <c r="BB57" s="496" t="str">
        <f>IF(_tag_month_day!P53="","",_tag_month_day!P53/100)</f>
        <v/>
      </c>
      <c r="BC57" s="496">
        <f t="shared" si="51"/>
        <v>0</v>
      </c>
      <c r="BD57" s="496" t="str">
        <f>IF(_tag_month_day!Q53="","",_tag_month_day!Q53/100)</f>
        <v/>
      </c>
      <c r="BE57" s="510" t="str">
        <f>IF(_tag_month_day!R53="","",_tag_month_day!R53/100)</f>
        <v/>
      </c>
      <c r="BF57" s="413" t="str">
        <f>IF(_tag_month_day!CC53="","",_tag_month_day!CC53/100)</f>
        <v/>
      </c>
      <c r="BG57" s="511" t="e">
        <f t="shared" si="3"/>
        <v>#VALUE!</v>
      </c>
      <c r="BH57" s="198">
        <f t="shared" si="4"/>
        <v>0</v>
      </c>
      <c r="BI57" s="512" t="e">
        <f>IF(CX57=0,BI56,(DK57*查询!$R$5+DL57*查询!$Q$5+DM57*查询!$N$5+DN57*查询!$O$5+DO57*查询!$P$5)*AF57/CX57)</f>
        <v>#VALUE!</v>
      </c>
      <c r="BJ57" s="512" t="e">
        <f>IF(CX57=0,BJ56,(DP57*查询!$S$5+DQ57*查询!$T$5+DR57*查询!$U$5)*AF57/CX57)</f>
        <v>#VALUE!</v>
      </c>
      <c r="BK57" s="512">
        <f t="shared" si="52"/>
        <v>1</v>
      </c>
      <c r="BL57" s="513" t="str">
        <f>IF(_cfyc_month_day!A53="","",_cfyc_month_day!A53)</f>
        <v/>
      </c>
      <c r="BM57" s="513" t="str">
        <f>IF(_cfyc_month_day!B53="","",_cfyc_month_day!B53)</f>
        <v/>
      </c>
      <c r="BN57" s="513" t="str">
        <f>IF(_cfyc_month_day!C53="","",_cfyc_month_day!C53)</f>
        <v/>
      </c>
      <c r="BO57" s="522" t="str">
        <f>IF(_cfyc_month_day!D53="","",_cfyc_month_day!D53)</f>
        <v/>
      </c>
      <c r="BP57" s="522" t="str">
        <f>IF(_cfyc_month_day!E53="","",_cfyc_month_day!E53)</f>
        <v/>
      </c>
      <c r="BQ57" s="522" t="str">
        <f>IF(_cfyc_month_day!F53="","",_cfyc_month_day!F53)</f>
        <v/>
      </c>
      <c r="BR57" s="513" t="str">
        <f>IF(_tag_month_day!T53="","",_tag_month_day!T53)</f>
        <v/>
      </c>
      <c r="BS57" s="513" t="str">
        <f>IF(_tag_month_day!U53="","",_tag_month_day!U53)</f>
        <v/>
      </c>
      <c r="BT57" s="523" t="str">
        <f t="shared" si="53"/>
        <v/>
      </c>
      <c r="BU57" s="223" t="str">
        <f>IF(_tag_month_day!V53="","",_tag_month_day!V53)</f>
        <v/>
      </c>
      <c r="BV57" s="206" t="str">
        <f>IF(_tag_month_day!W53="","",_tag_month_day!W53)</f>
        <v/>
      </c>
      <c r="BW57" s="540" t="str">
        <f>IF(_tag_month_day!X53="","",_tag_month_day!X53)</f>
        <v/>
      </c>
      <c r="BX57" s="540" t="str">
        <f>IF(_tag_month_day!Y53="","",_tag_month_day!Y53)</f>
        <v/>
      </c>
      <c r="BY57" s="541">
        <f ca="1" t="shared" si="54"/>
        <v>43619.2499999999</v>
      </c>
      <c r="BZ57" s="542" t="s">
        <v>215</v>
      </c>
      <c r="CA57" s="543" t="str">
        <f>IF(_jhy2_month_day!A53="","",_jhy2_month_day!A53)</f>
        <v/>
      </c>
      <c r="CB57" s="464" t="str">
        <f>IF(_jhy2_month_day!B53="","",_jhy2_month_day!B53)</f>
        <v/>
      </c>
      <c r="CC57" s="464" t="str">
        <f>IF(_jhy2_month_day!C53="","",_jhy2_month_day!C53)</f>
        <v/>
      </c>
      <c r="CD57" s="464" t="str">
        <f>IF(_jhy2_month_day!D53="","",_jhy2_month_day!D53)</f>
        <v/>
      </c>
      <c r="CE57" s="464" t="str">
        <f>IF(_jhy2_month_day!E53="","",_jhy2_month_day!E53)</f>
        <v/>
      </c>
      <c r="CF57" s="464" t="str">
        <f>IF(_jhy2_month_day!F53="","",_jhy2_month_day!F53)</f>
        <v/>
      </c>
      <c r="CG57" s="464" t="str">
        <f>IF(_jhy2_month_day!G53="","",_jhy2_month_day!G53)</f>
        <v/>
      </c>
      <c r="CH57" s="464" t="str">
        <f>IF(_jhy2_month_day!H53="","",_jhy2_month_day!H53)</f>
        <v/>
      </c>
      <c r="CI57" s="464" t="str">
        <f>IF(_jhy2_month_day!I53="","",_jhy2_month_day!I53)</f>
        <v/>
      </c>
      <c r="CJ57" s="464" t="str">
        <f>IF(_jhy2_month_day!J53="","",_jhy2_month_day!J53)</f>
        <v/>
      </c>
      <c r="CK57" s="464" t="str">
        <f>IF(_jhy2_month_day!K53="","",_jhy2_month_day!K53)</f>
        <v/>
      </c>
      <c r="CL57" s="562" t="str">
        <f>IF(_jhy2_month_day!L53="","",_jhy2_month_day!L53)</f>
        <v/>
      </c>
      <c r="CM57" s="562" t="str">
        <f>IF(_jhy2_month_day!M53="","",_jhy2_month_day!M53)</f>
        <v/>
      </c>
      <c r="CN57" s="562" t="str">
        <f>IF(_jhy2_month_day!N53="","",_jhy2_month_day!N53)</f>
        <v/>
      </c>
      <c r="CO57" s="562" t="str">
        <f>IF(_jhy2_month_day!O53="","",_jhy2_month_day!O53)</f>
        <v/>
      </c>
      <c r="CP57" s="562" t="str">
        <f>IF(_jhy2_month_day!P53="","",_jhy2_month_day!P53)</f>
        <v/>
      </c>
      <c r="CQ57" s="562" t="str">
        <f>IF(_jhy2_month_day!Q53="","",_jhy2_month_day!Q53)</f>
        <v/>
      </c>
      <c r="CR57" s="563" t="str">
        <f>IF(_jhy2_month_day!R53="","",_jhy2_month_day!R53)</f>
        <v/>
      </c>
      <c r="CS57" s="576" t="str">
        <f>IF(_jhy2_month_day!S53="","",_jhy2_month_day!S53)</f>
        <v/>
      </c>
      <c r="CT57" s="562" t="str">
        <f>IF(_jhy2_month_day!T53="","",_jhy2_month_day!T53)</f>
        <v/>
      </c>
      <c r="CU57" s="577" t="e">
        <f t="shared" si="5"/>
        <v>#VALUE!</v>
      </c>
      <c r="CV57" s="198" t="e">
        <f t="shared" si="6"/>
        <v>#VALUE!</v>
      </c>
      <c r="CW57" s="192" t="e">
        <f t="shared" si="7"/>
        <v>#VALUE!</v>
      </c>
      <c r="CX57" s="192" t="e">
        <f t="shared" si="8"/>
        <v>#VALUE!</v>
      </c>
      <c r="CY57" s="202" t="e">
        <f t="shared" si="9"/>
        <v>#VALUE!</v>
      </c>
      <c r="CZ57" s="192" t="e">
        <f t="shared" ref="CZ57:DI57" si="325">$AJ57*EF57</f>
        <v>#VALUE!</v>
      </c>
      <c r="DA57" s="192" t="e">
        <f t="shared" si="325"/>
        <v>#VALUE!</v>
      </c>
      <c r="DB57" s="192" t="e">
        <f t="shared" si="325"/>
        <v>#VALUE!</v>
      </c>
      <c r="DC57" s="192" t="e">
        <f t="shared" si="325"/>
        <v>#VALUE!</v>
      </c>
      <c r="DD57" s="192" t="e">
        <f t="shared" si="325"/>
        <v>#VALUE!</v>
      </c>
      <c r="DE57" s="192" t="e">
        <f t="shared" si="325"/>
        <v>#VALUE!</v>
      </c>
      <c r="DF57" s="192" t="e">
        <f t="shared" si="325"/>
        <v>#VALUE!</v>
      </c>
      <c r="DG57" s="192" t="e">
        <f t="shared" si="325"/>
        <v>#VALUE!</v>
      </c>
      <c r="DH57" s="192" t="e">
        <f t="shared" si="325"/>
        <v>#VALUE!</v>
      </c>
      <c r="DI57" s="192" t="e">
        <f t="shared" si="325"/>
        <v>#VALUE!</v>
      </c>
      <c r="DJ57" s="192" t="e">
        <f t="shared" si="11"/>
        <v>#VALUE!</v>
      </c>
      <c r="DK57" s="192" t="e">
        <f t="shared" si="12"/>
        <v>#VALUE!</v>
      </c>
      <c r="DL57" s="192" t="e">
        <f t="shared" si="13"/>
        <v>#VALUE!</v>
      </c>
      <c r="DM57" s="192" t="e">
        <f t="shared" si="14"/>
        <v>#VALUE!</v>
      </c>
      <c r="DN57" s="192" t="e">
        <f t="shared" si="15"/>
        <v>#VALUE!</v>
      </c>
      <c r="DO57" s="192" t="e">
        <f t="shared" si="16"/>
        <v>#VALUE!</v>
      </c>
      <c r="DP57" s="192" t="e">
        <f t="shared" si="17"/>
        <v>#VALUE!</v>
      </c>
      <c r="DQ57" s="192" t="e">
        <f t="shared" si="18"/>
        <v>#VALUE!</v>
      </c>
      <c r="DR57" s="192" t="e">
        <f t="shared" si="19"/>
        <v>#VALUE!</v>
      </c>
      <c r="DS57" s="192" t="e">
        <f t="shared" si="20"/>
        <v>#VALUE!</v>
      </c>
      <c r="DT57" s="192" t="e">
        <f t="shared" si="21"/>
        <v>#VALUE!</v>
      </c>
      <c r="DU57" s="192" t="e">
        <f t="shared" si="22"/>
        <v>#VALUE!</v>
      </c>
      <c r="DV57" s="198" t="e">
        <f t="shared" si="23"/>
        <v>#VALUE!</v>
      </c>
      <c r="DW57" s="198" t="e">
        <f t="shared" si="24"/>
        <v>#DIV/0!</v>
      </c>
      <c r="DX57" s="198" t="e">
        <f t="shared" si="25"/>
        <v>#DIV/0!</v>
      </c>
      <c r="DY57" s="198" t="e">
        <f t="shared" si="26"/>
        <v>#VALUE!</v>
      </c>
      <c r="DZ57" s="198" t="e">
        <f t="shared" si="27"/>
        <v>#VALUE!</v>
      </c>
      <c r="EA57" s="198" t="e">
        <f t="shared" si="28"/>
        <v>#VALUE!</v>
      </c>
      <c r="EB57" s="198" t="e">
        <f t="shared" si="29"/>
        <v>#VALUE!</v>
      </c>
      <c r="EC57" s="198" t="e">
        <f t="shared" si="30"/>
        <v>#DIV/0!</v>
      </c>
      <c r="ED57" s="198" t="e">
        <f t="shared" si="31"/>
        <v>#VALUE!</v>
      </c>
      <c r="EE57" s="198" t="e">
        <f t="shared" si="32"/>
        <v>#VALUE!</v>
      </c>
      <c r="EF57" s="198" t="e">
        <f t="shared" ref="EF57:EO57" si="326">DV57/SUM($DV57:$EE57)</f>
        <v>#VALUE!</v>
      </c>
      <c r="EG57" s="198" t="e">
        <f t="shared" si="326"/>
        <v>#DIV/0!</v>
      </c>
      <c r="EH57" s="198" t="e">
        <f t="shared" si="326"/>
        <v>#DIV/0!</v>
      </c>
      <c r="EI57" s="198" t="e">
        <f t="shared" si="326"/>
        <v>#VALUE!</v>
      </c>
      <c r="EJ57" s="198" t="e">
        <f t="shared" si="326"/>
        <v>#VALUE!</v>
      </c>
      <c r="EK57" s="198" t="e">
        <f t="shared" si="326"/>
        <v>#VALUE!</v>
      </c>
      <c r="EL57" s="198" t="e">
        <f t="shared" si="326"/>
        <v>#VALUE!</v>
      </c>
      <c r="EM57" s="198" t="e">
        <f t="shared" si="326"/>
        <v>#DIV/0!</v>
      </c>
      <c r="EN57" s="198" t="e">
        <f t="shared" si="326"/>
        <v>#VALUE!</v>
      </c>
      <c r="EO57" s="198" t="e">
        <f t="shared" si="326"/>
        <v>#VALUE!</v>
      </c>
      <c r="EP57" s="511">
        <f t="shared" ref="EP57:EW57" si="327">EP56</f>
        <v>0.08</v>
      </c>
      <c r="EQ57" s="511">
        <f t="shared" si="327"/>
        <v>0.015</v>
      </c>
      <c r="ER57" s="511">
        <f t="shared" si="327"/>
        <v>0.015</v>
      </c>
      <c r="ES57" s="511">
        <f t="shared" si="327"/>
        <v>0.015</v>
      </c>
      <c r="ET57" s="511">
        <f t="shared" si="327"/>
        <v>0.015</v>
      </c>
      <c r="EU57" s="511">
        <f t="shared" si="327"/>
        <v>0.09</v>
      </c>
      <c r="EV57" s="511">
        <f t="shared" si="327"/>
        <v>0.09</v>
      </c>
      <c r="EW57" s="511">
        <f t="shared" si="327"/>
        <v>0.09</v>
      </c>
      <c r="EX57" s="420" t="str">
        <f>IF(_tag_month_day!AS53="","",_tag_month_day!AS53/100)</f>
        <v/>
      </c>
      <c r="EY57" s="420" t="str">
        <f>IF(_tag_month_day!AT53="","",_tag_month_day!AT53/100)</f>
        <v/>
      </c>
      <c r="EZ57" s="420" t="str">
        <f>IF(_tag_month_day!AU53="","",_tag_month_day!AU53/100)</f>
        <v/>
      </c>
      <c r="FA57" s="420" t="str">
        <f>IF(_tag_month_day!AV53="","",_tag_month_day!AV53/100)</f>
        <v/>
      </c>
      <c r="FB57" s="420" t="str">
        <f>IF(_tag_month_day!AW53="","",_tag_month_day!AW53/100)</f>
        <v/>
      </c>
      <c r="FC57" s="420" t="str">
        <f>IF(_tag_month_day!AX53="","",_tag_month_day!AX53/100)</f>
        <v/>
      </c>
      <c r="FD57" s="510">
        <f t="shared" si="58"/>
        <v>0.33</v>
      </c>
      <c r="FE57" s="510">
        <f t="shared" si="59"/>
        <v>0.19</v>
      </c>
      <c r="FF57" s="510">
        <f t="shared" si="60"/>
        <v>0.003</v>
      </c>
      <c r="FG57" s="510">
        <f t="shared" si="61"/>
        <v>0</v>
      </c>
      <c r="FH57" s="603">
        <f t="shared" si="62"/>
        <v>0.0001</v>
      </c>
      <c r="FI57" s="510">
        <f t="shared" ref="FI57:FR57" si="328">FI56</f>
        <v>0.41</v>
      </c>
      <c r="FJ57" s="510">
        <f t="shared" si="328"/>
        <v>0.11</v>
      </c>
      <c r="FK57" s="510">
        <f t="shared" si="328"/>
        <v>0.015</v>
      </c>
      <c r="FL57" s="510">
        <f t="shared" si="328"/>
        <v>0</v>
      </c>
      <c r="FM57" s="603">
        <f t="shared" si="328"/>
        <v>0.0001</v>
      </c>
      <c r="FN57" s="510" t="str">
        <f>IF(_tag_month_day!AY53="","",_tag_month_day!AY53/100)</f>
        <v/>
      </c>
      <c r="FO57" s="510" t="str">
        <f>IF(_tag_month_day!AZ53="","",_tag_month_day!AZ53/100)</f>
        <v/>
      </c>
      <c r="FP57" s="510" t="str">
        <f>IF(_tag_month_day!BA53="","",_tag_month_day!BA53/100)</f>
        <v/>
      </c>
      <c r="FQ57" s="510" t="str">
        <f>IF(_tag_month_day!BB53="","",_tag_month_day!BB53/100)</f>
        <v/>
      </c>
      <c r="FR57" s="603" t="str">
        <f>IF(_tag_month_day!BC53="","",_tag_month_day!BC53/100)</f>
        <v/>
      </c>
      <c r="FS57" s="510" t="str">
        <f>IF(_tag_month_day!BD53="","",_tag_month_day!BD53/100)</f>
        <v/>
      </c>
      <c r="FT57" s="510" t="str">
        <f>IF(_tag_month_day!BE53="","",_tag_month_day!BE53/100)</f>
        <v/>
      </c>
      <c r="FU57" s="510" t="str">
        <f>IF(_tag_month_day!BF53="","",_tag_month_day!BF53/100)</f>
        <v/>
      </c>
      <c r="FV57" s="510" t="str">
        <f>IF(_tag_month_day!BG53="","",_tag_month_day!BG53/100)</f>
        <v/>
      </c>
      <c r="FW57" s="603" t="str">
        <f>IF(_tag_month_day!BH53="","",_tag_month_day!BH53/100)</f>
        <v/>
      </c>
      <c r="FX57" s="510" t="str">
        <f>IF(_tag_month_day!BI53="","",_tag_month_day!BI53/100)</f>
        <v/>
      </c>
      <c r="FY57" s="510" t="str">
        <f>IF(_tag_month_day!BJ53="","",_tag_month_day!BJ53/100)</f>
        <v/>
      </c>
      <c r="FZ57" s="605" t="str">
        <f>IF(_tag_month_day!BK53="","",_tag_month_day!BK53/100)</f>
        <v/>
      </c>
      <c r="GA57" s="510" t="str">
        <f>IF(_tag_month_day!BL53="","",_tag_month_day!BL53/100)</f>
        <v/>
      </c>
      <c r="GB57" s="603" t="str">
        <f>IF(_tag_month_day!BM53="","",_tag_month_day!BM53/100)</f>
        <v/>
      </c>
      <c r="GC57" s="420" t="str">
        <f>IF(_tag_month_day!BN53="","",_tag_month_day!BN53/100)</f>
        <v/>
      </c>
      <c r="GD57" s="420" t="str">
        <f>IF(_tag_month_day!BO53="","",_tag_month_day!BO53/100)</f>
        <v/>
      </c>
      <c r="GE57" s="420" t="str">
        <f>IF(_tag_month_day!BP53="","",_tag_month_day!BP53/100)</f>
        <v/>
      </c>
      <c r="GF57" s="420" t="str">
        <f>IF(_tag_month_day!BQ53="","",_tag_month_day!BQ53/100)</f>
        <v/>
      </c>
      <c r="GG57" s="420" t="str">
        <f>IF(_tag_month_day!BR53="","",_tag_month_day!BR53/100)</f>
        <v/>
      </c>
      <c r="GH57" s="420" t="str">
        <f>IF(_tag_month_day!BS53="","",_tag_month_day!BS53/100)</f>
        <v/>
      </c>
      <c r="GI57" s="603" t="str">
        <f>IF(_tag_month_day!BT53="","",_tag_month_day!BT53/100)</f>
        <v/>
      </c>
      <c r="GJ57" s="612" t="str">
        <f>IF(_tag_month_day!BU53="","",_tag_month_day!BU53/100)</f>
        <v/>
      </c>
      <c r="GK57" s="620" t="str">
        <f>IF(_tag_month_day!BV53="",IF(_rlcf_month_day!A$2="","",_rlcf_month_day!A$2/100),_tag_month_day!BV53/100)</f>
        <v/>
      </c>
      <c r="GL57" s="620" t="str">
        <f>IF(_tag_month_day!BW53="",IF(_rlcf_month_day!B$2="","",_rlcf_month_day!B$2/100),_tag_month_day!BW53/100)</f>
        <v/>
      </c>
      <c r="GM57" s="621" t="str">
        <f>IF(_tag_month_day!BX53="",IF(_rlcf_month_day!C$2="","",_rlcf_month_day!C$2/100),_tag_month_day!BX53/100)</f>
        <v/>
      </c>
      <c r="GN57" s="620" t="str">
        <f>IF(_tag_month_day!BV53="",IF(_rlcf_month_day!A$2="","",_rlcf_month_day!A$2/100),_tag_month_day!BV53/100)</f>
        <v/>
      </c>
      <c r="GO57" s="620" t="str">
        <f>IF(_tag_month_day!BW53="",IF(_rlcf_month_day!B$2="","",_rlcf_month_day!B$2/100),_tag_month_day!BW53/100)</f>
        <v/>
      </c>
      <c r="GP57" s="620" t="str">
        <f>IF(_tag_month_day!CD53="",IF(_rlcf_month_day!E$2="","",_rlcf_month_day!E$2/100),_tag_month_day!CD53/100)</f>
        <v/>
      </c>
      <c r="GQ57" s="620" t="str">
        <f>IF(_tag_month_day!CE53="",IF(_rlcf_month_day!F$2="","",_rlcf_month_day!F$2/100),_tag_month_day!CE53/100)</f>
        <v/>
      </c>
      <c r="GR57" s="621" t="str">
        <f>IF(_tag_month_day!CF53="",IF(_rlcf_month_day!G$2="","",_rlcf_month_day!G$2/100),_tag_month_day!CF53/100)</f>
        <v/>
      </c>
      <c r="GS57" s="626">
        <f t="shared" ref="GS57:HH57" si="329">GS56</f>
        <v>0.953</v>
      </c>
      <c r="GT57" s="626">
        <f t="shared" si="329"/>
        <v>0.55</v>
      </c>
      <c r="GU57" s="626">
        <f t="shared" si="329"/>
        <v>0.55</v>
      </c>
      <c r="GV57" s="626">
        <f t="shared" si="329"/>
        <v>0.55</v>
      </c>
      <c r="GW57" s="626">
        <f t="shared" si="329"/>
        <v>0.5</v>
      </c>
      <c r="GX57" s="626">
        <f t="shared" si="329"/>
        <v>0.935</v>
      </c>
      <c r="GY57" s="626">
        <f t="shared" si="329"/>
        <v>0.15</v>
      </c>
      <c r="GZ57" s="626">
        <f t="shared" si="329"/>
        <v>1</v>
      </c>
      <c r="HA57" s="632">
        <f t="shared" si="329"/>
        <v>0.047</v>
      </c>
      <c r="HB57" s="632">
        <f t="shared" si="329"/>
        <v>0.45</v>
      </c>
      <c r="HC57" s="632">
        <f t="shared" si="329"/>
        <v>0.45</v>
      </c>
      <c r="HD57" s="632">
        <f t="shared" si="329"/>
        <v>0.45</v>
      </c>
      <c r="HE57" s="632">
        <f t="shared" si="329"/>
        <v>0.5</v>
      </c>
      <c r="HF57" s="632">
        <f t="shared" si="329"/>
        <v>0.065</v>
      </c>
      <c r="HG57" s="632">
        <f t="shared" si="329"/>
        <v>0.85</v>
      </c>
      <c r="HH57" s="632">
        <f t="shared" si="329"/>
        <v>0</v>
      </c>
      <c r="HI57" s="68" t="e">
        <f t="shared" si="34"/>
        <v>#VALUE!</v>
      </c>
      <c r="HJ57" s="68" t="e">
        <f t="shared" si="64"/>
        <v>#VALUE!</v>
      </c>
      <c r="HK57" s="202">
        <f t="shared" si="65"/>
        <v>0.85</v>
      </c>
      <c r="HL57" s="464">
        <f t="shared" si="66"/>
        <v>550000</v>
      </c>
      <c r="HM57" s="464">
        <f t="shared" si="67"/>
        <v>480000</v>
      </c>
      <c r="HN57" s="192" t="e">
        <f t="shared" si="35"/>
        <v>#VALUE!</v>
      </c>
      <c r="HO57" s="192" t="e">
        <f>HN57*HK57*$HO$2/HL57*1000000</f>
        <v>#VALUE!</v>
      </c>
      <c r="HP57" s="192" t="e">
        <f>HN57*HK57*$HP$2/HM57*1000000</f>
        <v>#VALUE!</v>
      </c>
    </row>
    <row r="58" customFormat="1" spans="1:224">
      <c r="A58" s="381">
        <v>53</v>
      </c>
      <c r="B58" s="54">
        <f ca="1" t="shared" si="68"/>
        <v>43619</v>
      </c>
      <c r="C58" s="57">
        <f t="shared" si="69"/>
        <v>0.0416666666666667</v>
      </c>
      <c r="D58" s="68" t="str">
        <f ca="1" t="shared" si="36"/>
        <v>夜班</v>
      </c>
      <c r="E58" s="68" t="str">
        <f ca="1" t="shared" si="37"/>
        <v>甲</v>
      </c>
      <c r="F58" s="68">
        <f ca="1">SUMPRODUCT((成本日报!$A$3:$A$95=计划!B58)*(成本日报!$B$3:$B$95=计划!$D58),成本日报!$C$3:$C$95)</f>
        <v>1</v>
      </c>
      <c r="G58" s="382">
        <f ca="1" t="shared" si="70"/>
        <v>43619.1666666665</v>
      </c>
      <c r="H58" s="382">
        <f ca="1" t="shared" si="38"/>
        <v>43619.173611111</v>
      </c>
      <c r="I58" s="382">
        <f ca="1" t="shared" si="39"/>
        <v>43619.1791666665</v>
      </c>
      <c r="J58" s="382">
        <f ca="1" t="shared" si="40"/>
        <v>43619.2083333332</v>
      </c>
      <c r="K58" s="382">
        <f ca="1" t="shared" si="41"/>
        <v>43619.2708333332</v>
      </c>
      <c r="L58" s="382">
        <f ca="1" t="shared" si="42"/>
        <v>43619.2916666665</v>
      </c>
      <c r="M58" s="398" t="str">
        <f>IF(_tag_month_day!A54="","",_tag_month_day!A54)</f>
        <v/>
      </c>
      <c r="N58" s="398" t="str">
        <f>IF(_tag_month_day!B54="","",_tag_month_day!B54)</f>
        <v/>
      </c>
      <c r="O58" s="399" t="e">
        <f t="shared" si="43"/>
        <v>#VALUE!</v>
      </c>
      <c r="P58" s="398" t="str">
        <f>IF(_tag_month_day!C54="","",_tag_month_day!C54)</f>
        <v/>
      </c>
      <c r="Q58" s="398" t="str">
        <f>IF(_tag_month_day!D54="","",_tag_month_day!D54)</f>
        <v/>
      </c>
      <c r="R58" s="416">
        <f>IF(_tag_month_day!CB54="",R57,_tag_month_day!CB54/100)</f>
        <v>0.07</v>
      </c>
      <c r="S58" s="417" t="str">
        <f>IF(_tag_month_day!E54="","",_tag_month_day!E54)</f>
        <v/>
      </c>
      <c r="T58" s="417" t="str">
        <f>IF(_tag_month_day!F54="","",_tag_month_day!F54)</f>
        <v/>
      </c>
      <c r="U58" s="418" t="e">
        <f t="shared" si="0"/>
        <v>#VALUE!</v>
      </c>
      <c r="V58" s="53" t="e">
        <f t="shared" si="1"/>
        <v>#VALUE!</v>
      </c>
      <c r="W58" s="419" t="str">
        <f>IF(_jhy_month_day!A54="","",_jhy_month_day!A54)</f>
        <v/>
      </c>
      <c r="X58" s="420" t="str">
        <f>IF(_jhy_month_day!B54="","",_jhy_month_day!B54/100)</f>
        <v/>
      </c>
      <c r="Y58" s="420" t="str">
        <f>IF(_jhy_month_day!C54="","",_jhy_month_day!C54/100)</f>
        <v/>
      </c>
      <c r="Z58" s="439">
        <f t="shared" si="87"/>
        <v>14</v>
      </c>
      <c r="AA58" s="440" t="str">
        <f>IF(_tag_month_day!G54="","",_tag_month_day!G54/100)</f>
        <v/>
      </c>
      <c r="AB58" s="440" t="str">
        <f>IF(_tag_month_day!H54="","",_tag_month_day!H54/100)</f>
        <v/>
      </c>
      <c r="AC58" s="193">
        <f t="shared" si="44"/>
        <v>1.59963432013121</v>
      </c>
      <c r="AD58" s="441" t="str">
        <f t="shared" si="45"/>
        <v/>
      </c>
      <c r="AE58" s="442" t="str">
        <f t="shared" si="46"/>
        <v/>
      </c>
      <c r="AF58" s="443">
        <v>1</v>
      </c>
      <c r="AG58" s="68" t="str">
        <f>IF(_duihao_month_day!A54="","",_duihao_month_day!A54)</f>
        <v/>
      </c>
      <c r="AH58" s="463">
        <f>IF(_gyk_month_day!B54="",AH57,_gyk_month_day!B54)</f>
        <v>820</v>
      </c>
      <c r="AI58" s="464" t="e">
        <f t="shared" si="71"/>
        <v>#VALUE!</v>
      </c>
      <c r="AJ58" s="68" t="str">
        <f>IF(_tag_month_day!I54="","",_tag_month_day!I54)</f>
        <v/>
      </c>
      <c r="AK58" s="465" t="str">
        <f>IF(_tzyy_month_day!A54="","",_tzyy_month_day!A54)</f>
        <v/>
      </c>
      <c r="AL58" s="465" t="str">
        <f>IF(_tzyy_month_day!B54="","",_tzyy_month_day!B54)</f>
        <v/>
      </c>
      <c r="AM58" s="465" t="str">
        <f>IF(_tzyy_month_day!C54="","",_tzyy_month_day!C54)</f>
        <v/>
      </c>
      <c r="AN58" s="466" t="str">
        <f>IF(_tag_month_day!CG54="","",_tag_month_day!CG54)</f>
        <v/>
      </c>
      <c r="AO58" s="466" t="str">
        <f>IF(_tag_month_day!CH54="","",_tag_month_day!CH54)</f>
        <v/>
      </c>
      <c r="AP58" s="486" t="e">
        <f t="shared" si="47"/>
        <v>#VALUE!</v>
      </c>
      <c r="AQ58" s="487" t="str">
        <f>IF(_tag_month_day!J54="","",_tag_month_day!J54/100)</f>
        <v/>
      </c>
      <c r="AR58" s="488">
        <f t="shared" si="48"/>
        <v>1.3</v>
      </c>
      <c r="AS58" s="489" t="e">
        <f t="shared" si="2"/>
        <v>#VALUE!</v>
      </c>
      <c r="AT58" s="489">
        <f t="shared" si="49"/>
        <v>0</v>
      </c>
      <c r="AU58" s="490" t="str">
        <f>IF(_tag_month_day!K54="","",_tag_month_day!K54)</f>
        <v/>
      </c>
      <c r="AV58" s="491" t="str">
        <f>IF(_tag_month_day!L54="","",_tag_month_day!L54/100)</f>
        <v/>
      </c>
      <c r="AW58" s="420">
        <f t="shared" si="179"/>
        <v>0</v>
      </c>
      <c r="AX58" s="420">
        <f t="shared" si="50"/>
        <v>0</v>
      </c>
      <c r="AY58" s="420" t="str">
        <f>IF(_tag_month_day!M54="","",_tag_month_day!M54/100)</f>
        <v/>
      </c>
      <c r="AZ58" s="420" t="str">
        <f>IF(_tag_month_day!N54="","",_tag_month_day!N54/100)</f>
        <v/>
      </c>
      <c r="BA58" s="420" t="str">
        <f>IF(_tag_month_day!O54="","",_tag_month_day!O54/100)</f>
        <v/>
      </c>
      <c r="BB58" s="496" t="str">
        <f>IF(_tag_month_day!P54="","",_tag_month_day!P54/100)</f>
        <v/>
      </c>
      <c r="BC58" s="496">
        <f t="shared" si="51"/>
        <v>0</v>
      </c>
      <c r="BD58" s="496" t="str">
        <f>IF(_tag_month_day!Q54="","",_tag_month_day!Q54/100)</f>
        <v/>
      </c>
      <c r="BE58" s="510" t="str">
        <f>IF(_tag_month_day!R54="","",_tag_month_day!R54/100)</f>
        <v/>
      </c>
      <c r="BF58" s="413" t="str">
        <f>IF(_tag_month_day!CC54="","",_tag_month_day!CC54/100)</f>
        <v/>
      </c>
      <c r="BG58" s="511" t="e">
        <f t="shared" si="3"/>
        <v>#VALUE!</v>
      </c>
      <c r="BH58" s="198">
        <f t="shared" si="4"/>
        <v>0</v>
      </c>
      <c r="BI58" s="512" t="e">
        <f>IF(CX58=0,BI57,(DK58*查询!$R$5+DL58*查询!$Q$5+DM58*查询!$N$5+DN58*查询!$O$5+DO58*查询!$P$5)*AF58/CX58)</f>
        <v>#VALUE!</v>
      </c>
      <c r="BJ58" s="512" t="e">
        <f>IF(CX58=0,BJ57,(DP58*查询!$S$5+DQ58*查询!$T$5+DR58*查询!$U$5)*AF58/CX58)</f>
        <v>#VALUE!</v>
      </c>
      <c r="BK58" s="512">
        <f t="shared" si="52"/>
        <v>1</v>
      </c>
      <c r="BL58" s="513" t="str">
        <f>IF(_cfyc_month_day!A54="","",_cfyc_month_day!A54)</f>
        <v/>
      </c>
      <c r="BM58" s="513" t="str">
        <f>IF(_cfyc_month_day!B54="","",_cfyc_month_day!B54)</f>
        <v/>
      </c>
      <c r="BN58" s="513" t="str">
        <f>IF(_cfyc_month_day!C54="","",_cfyc_month_day!C54)</f>
        <v/>
      </c>
      <c r="BO58" s="522" t="str">
        <f>IF(_cfyc_month_day!D54="","",_cfyc_month_day!D54)</f>
        <v/>
      </c>
      <c r="BP58" s="522" t="str">
        <f>IF(_cfyc_month_day!E54="","",_cfyc_month_day!E54)</f>
        <v/>
      </c>
      <c r="BQ58" s="522" t="str">
        <f>IF(_cfyc_month_day!F54="","",_cfyc_month_day!F54)</f>
        <v/>
      </c>
      <c r="BR58" s="513" t="str">
        <f>IF(_tag_month_day!T54="","",_tag_month_day!T54)</f>
        <v/>
      </c>
      <c r="BS58" s="513" t="str">
        <f>IF(_tag_month_day!U54="","",_tag_month_day!U54)</f>
        <v/>
      </c>
      <c r="BT58" s="523" t="str">
        <f t="shared" si="53"/>
        <v/>
      </c>
      <c r="BU58" s="223" t="str">
        <f>IF(_tag_month_day!V54="","",_tag_month_day!V54)</f>
        <v/>
      </c>
      <c r="BV58" s="206" t="str">
        <f>IF(_tag_month_day!W54="","",_tag_month_day!W54)</f>
        <v/>
      </c>
      <c r="BW58" s="540" t="str">
        <f>IF(_tag_month_day!X54="","",_tag_month_day!X54)</f>
        <v/>
      </c>
      <c r="BX58" s="540" t="str">
        <f>IF(_tag_month_day!Y54="","",_tag_month_day!Y54)</f>
        <v/>
      </c>
      <c r="BY58" s="541">
        <f ca="1" t="shared" si="54"/>
        <v>43619.2916666665</v>
      </c>
      <c r="BZ58" s="542"/>
      <c r="CA58" s="543" t="str">
        <f>IF(_jhy2_month_day!A54="","",_jhy2_month_day!A54)</f>
        <v/>
      </c>
      <c r="CB58" s="464" t="str">
        <f>IF(_jhy2_month_day!B54="","",_jhy2_month_day!B54)</f>
        <v/>
      </c>
      <c r="CC58" s="464" t="str">
        <f>IF(_jhy2_month_day!C54="","",_jhy2_month_day!C54)</f>
        <v/>
      </c>
      <c r="CD58" s="464" t="str">
        <f>IF(_jhy2_month_day!D54="","",_jhy2_month_day!D54)</f>
        <v/>
      </c>
      <c r="CE58" s="464" t="str">
        <f>IF(_jhy2_month_day!E54="","",_jhy2_month_day!E54)</f>
        <v/>
      </c>
      <c r="CF58" s="464" t="str">
        <f>IF(_jhy2_month_day!F54="","",_jhy2_month_day!F54)</f>
        <v/>
      </c>
      <c r="CG58" s="464" t="str">
        <f>IF(_jhy2_month_day!G54="","",_jhy2_month_day!G54)</f>
        <v/>
      </c>
      <c r="CH58" s="464" t="str">
        <f>IF(_jhy2_month_day!H54="","",_jhy2_month_day!H54)</f>
        <v/>
      </c>
      <c r="CI58" s="464" t="str">
        <f>IF(_jhy2_month_day!I54="","",_jhy2_month_day!I54)</f>
        <v/>
      </c>
      <c r="CJ58" s="464" t="str">
        <f>IF(_jhy2_month_day!J54="","",_jhy2_month_day!J54)</f>
        <v/>
      </c>
      <c r="CK58" s="464" t="str">
        <f>IF(_jhy2_month_day!K54="","",_jhy2_month_day!K54)</f>
        <v/>
      </c>
      <c r="CL58" s="562" t="str">
        <f>IF(_jhy2_month_day!L54="","",_jhy2_month_day!L54)</f>
        <v/>
      </c>
      <c r="CM58" s="562" t="str">
        <f>IF(_jhy2_month_day!M54="","",_jhy2_month_day!M54)</f>
        <v/>
      </c>
      <c r="CN58" s="562" t="str">
        <f>IF(_jhy2_month_day!N54="","",_jhy2_month_day!N54)</f>
        <v/>
      </c>
      <c r="CO58" s="562" t="str">
        <f>IF(_jhy2_month_day!O54="","",_jhy2_month_day!O54)</f>
        <v/>
      </c>
      <c r="CP58" s="562" t="str">
        <f>IF(_jhy2_month_day!P54="","",_jhy2_month_day!P54)</f>
        <v/>
      </c>
      <c r="CQ58" s="562" t="str">
        <f>IF(_jhy2_month_day!Q54="","",_jhy2_month_day!Q54)</f>
        <v/>
      </c>
      <c r="CR58" s="563" t="str">
        <f>IF(_jhy2_month_day!R54="","",_jhy2_month_day!R54)</f>
        <v/>
      </c>
      <c r="CS58" s="576" t="str">
        <f>IF(_jhy2_month_day!S54="","",_jhy2_month_day!S54)</f>
        <v/>
      </c>
      <c r="CT58" s="562" t="str">
        <f>IF(_jhy2_month_day!T54="","",_jhy2_month_day!T54)</f>
        <v/>
      </c>
      <c r="CU58" s="577" t="e">
        <f t="shared" si="5"/>
        <v>#VALUE!</v>
      </c>
      <c r="CV58" s="198" t="e">
        <f t="shared" si="6"/>
        <v>#VALUE!</v>
      </c>
      <c r="CW58" s="192" t="e">
        <f t="shared" si="7"/>
        <v>#VALUE!</v>
      </c>
      <c r="CX58" s="192" t="e">
        <f t="shared" si="8"/>
        <v>#VALUE!</v>
      </c>
      <c r="CY58" s="202" t="e">
        <f t="shared" si="9"/>
        <v>#VALUE!</v>
      </c>
      <c r="CZ58" s="192" t="e">
        <f t="shared" ref="CZ58:DI58" si="330">$AJ58*EF58</f>
        <v>#VALUE!</v>
      </c>
      <c r="DA58" s="192" t="e">
        <f t="shared" si="330"/>
        <v>#VALUE!</v>
      </c>
      <c r="DB58" s="192" t="e">
        <f t="shared" si="330"/>
        <v>#VALUE!</v>
      </c>
      <c r="DC58" s="192" t="e">
        <f t="shared" si="330"/>
        <v>#VALUE!</v>
      </c>
      <c r="DD58" s="192" t="e">
        <f t="shared" si="330"/>
        <v>#VALUE!</v>
      </c>
      <c r="DE58" s="192" t="e">
        <f t="shared" si="330"/>
        <v>#VALUE!</v>
      </c>
      <c r="DF58" s="192" t="e">
        <f t="shared" si="330"/>
        <v>#VALUE!</v>
      </c>
      <c r="DG58" s="192" t="e">
        <f t="shared" si="330"/>
        <v>#VALUE!</v>
      </c>
      <c r="DH58" s="192" t="e">
        <f t="shared" si="330"/>
        <v>#VALUE!</v>
      </c>
      <c r="DI58" s="192" t="e">
        <f t="shared" si="330"/>
        <v>#VALUE!</v>
      </c>
      <c r="DJ58" s="192" t="e">
        <f t="shared" si="11"/>
        <v>#VALUE!</v>
      </c>
      <c r="DK58" s="192" t="e">
        <f t="shared" si="12"/>
        <v>#VALUE!</v>
      </c>
      <c r="DL58" s="192" t="e">
        <f t="shared" si="13"/>
        <v>#VALUE!</v>
      </c>
      <c r="DM58" s="192" t="e">
        <f t="shared" si="14"/>
        <v>#VALUE!</v>
      </c>
      <c r="DN58" s="192" t="e">
        <f t="shared" si="15"/>
        <v>#VALUE!</v>
      </c>
      <c r="DO58" s="192" t="e">
        <f t="shared" si="16"/>
        <v>#VALUE!</v>
      </c>
      <c r="DP58" s="192" t="e">
        <f t="shared" si="17"/>
        <v>#VALUE!</v>
      </c>
      <c r="DQ58" s="192" t="e">
        <f t="shared" si="18"/>
        <v>#VALUE!</v>
      </c>
      <c r="DR58" s="192" t="e">
        <f t="shared" si="19"/>
        <v>#VALUE!</v>
      </c>
      <c r="DS58" s="192" t="e">
        <f t="shared" si="20"/>
        <v>#VALUE!</v>
      </c>
      <c r="DT58" s="192" t="e">
        <f t="shared" si="21"/>
        <v>#VALUE!</v>
      </c>
      <c r="DU58" s="192" t="e">
        <f t="shared" si="22"/>
        <v>#VALUE!</v>
      </c>
      <c r="DV58" s="198" t="e">
        <f t="shared" si="23"/>
        <v>#VALUE!</v>
      </c>
      <c r="DW58" s="198" t="e">
        <f t="shared" si="24"/>
        <v>#DIV/0!</v>
      </c>
      <c r="DX58" s="198" t="e">
        <f t="shared" si="25"/>
        <v>#DIV/0!</v>
      </c>
      <c r="DY58" s="198" t="e">
        <f t="shared" si="26"/>
        <v>#VALUE!</v>
      </c>
      <c r="DZ58" s="198" t="e">
        <f t="shared" si="27"/>
        <v>#VALUE!</v>
      </c>
      <c r="EA58" s="198" t="e">
        <f t="shared" si="28"/>
        <v>#VALUE!</v>
      </c>
      <c r="EB58" s="198" t="e">
        <f t="shared" si="29"/>
        <v>#VALUE!</v>
      </c>
      <c r="EC58" s="198" t="e">
        <f t="shared" si="30"/>
        <v>#DIV/0!</v>
      </c>
      <c r="ED58" s="198" t="e">
        <f t="shared" si="31"/>
        <v>#VALUE!</v>
      </c>
      <c r="EE58" s="198" t="e">
        <f t="shared" si="32"/>
        <v>#VALUE!</v>
      </c>
      <c r="EF58" s="198" t="e">
        <f t="shared" ref="EF58:EO58" si="331">DV58/SUM($DV58:$EE58)</f>
        <v>#VALUE!</v>
      </c>
      <c r="EG58" s="198" t="e">
        <f t="shared" si="331"/>
        <v>#DIV/0!</v>
      </c>
      <c r="EH58" s="198" t="e">
        <f t="shared" si="331"/>
        <v>#DIV/0!</v>
      </c>
      <c r="EI58" s="198" t="e">
        <f t="shared" si="331"/>
        <v>#VALUE!</v>
      </c>
      <c r="EJ58" s="198" t="e">
        <f t="shared" si="331"/>
        <v>#VALUE!</v>
      </c>
      <c r="EK58" s="198" t="e">
        <f t="shared" si="331"/>
        <v>#VALUE!</v>
      </c>
      <c r="EL58" s="198" t="e">
        <f t="shared" si="331"/>
        <v>#VALUE!</v>
      </c>
      <c r="EM58" s="198" t="e">
        <f t="shared" si="331"/>
        <v>#DIV/0!</v>
      </c>
      <c r="EN58" s="198" t="e">
        <f t="shared" si="331"/>
        <v>#VALUE!</v>
      </c>
      <c r="EO58" s="198" t="e">
        <f t="shared" si="331"/>
        <v>#VALUE!</v>
      </c>
      <c r="EP58" s="511">
        <f t="shared" ref="EP58:EW58" si="332">EP57</f>
        <v>0.08</v>
      </c>
      <c r="EQ58" s="511">
        <f t="shared" si="332"/>
        <v>0.015</v>
      </c>
      <c r="ER58" s="511">
        <f t="shared" si="332"/>
        <v>0.015</v>
      </c>
      <c r="ES58" s="511">
        <f t="shared" si="332"/>
        <v>0.015</v>
      </c>
      <c r="ET58" s="511">
        <f t="shared" si="332"/>
        <v>0.015</v>
      </c>
      <c r="EU58" s="511">
        <f t="shared" si="332"/>
        <v>0.09</v>
      </c>
      <c r="EV58" s="511">
        <f t="shared" si="332"/>
        <v>0.09</v>
      </c>
      <c r="EW58" s="511">
        <f t="shared" si="332"/>
        <v>0.09</v>
      </c>
      <c r="EX58" s="420" t="str">
        <f>IF(_tag_month_day!AS54="","",_tag_month_day!AS54/100)</f>
        <v/>
      </c>
      <c r="EY58" s="420" t="str">
        <f>IF(_tag_month_day!AT54="","",_tag_month_day!AT54/100)</f>
        <v/>
      </c>
      <c r="EZ58" s="420" t="str">
        <f>IF(_tag_month_day!AU54="","",_tag_month_day!AU54/100)</f>
        <v/>
      </c>
      <c r="FA58" s="420" t="str">
        <f>IF(_tag_month_day!AV54="","",_tag_month_day!AV54/100)</f>
        <v/>
      </c>
      <c r="FB58" s="420" t="str">
        <f>IF(_tag_month_day!AW54="","",_tag_month_day!AW54/100)</f>
        <v/>
      </c>
      <c r="FC58" s="420" t="str">
        <f>IF(_tag_month_day!AX54="","",_tag_month_day!AX54/100)</f>
        <v/>
      </c>
      <c r="FD58" s="510">
        <f t="shared" si="58"/>
        <v>0.33</v>
      </c>
      <c r="FE58" s="510">
        <f t="shared" si="59"/>
        <v>0.19</v>
      </c>
      <c r="FF58" s="510">
        <f t="shared" si="60"/>
        <v>0.003</v>
      </c>
      <c r="FG58" s="510">
        <f t="shared" si="61"/>
        <v>0</v>
      </c>
      <c r="FH58" s="603">
        <f t="shared" si="62"/>
        <v>0.0001</v>
      </c>
      <c r="FI58" s="510">
        <f t="shared" ref="FI58:FR58" si="333">FI57</f>
        <v>0.41</v>
      </c>
      <c r="FJ58" s="510">
        <f t="shared" si="333"/>
        <v>0.11</v>
      </c>
      <c r="FK58" s="510">
        <f t="shared" si="333"/>
        <v>0.015</v>
      </c>
      <c r="FL58" s="510">
        <f t="shared" si="333"/>
        <v>0</v>
      </c>
      <c r="FM58" s="603">
        <f t="shared" si="333"/>
        <v>0.0001</v>
      </c>
      <c r="FN58" s="510" t="str">
        <f>IF(_tag_month_day!AY54="","",_tag_month_day!AY54/100)</f>
        <v/>
      </c>
      <c r="FO58" s="510" t="str">
        <f>IF(_tag_month_day!AZ54="","",_tag_month_day!AZ54/100)</f>
        <v/>
      </c>
      <c r="FP58" s="510" t="str">
        <f>IF(_tag_month_day!BA54="","",_tag_month_day!BA54/100)</f>
        <v/>
      </c>
      <c r="FQ58" s="510" t="str">
        <f>IF(_tag_month_day!BB54="","",_tag_month_day!BB54/100)</f>
        <v/>
      </c>
      <c r="FR58" s="603" t="str">
        <f>IF(_tag_month_day!BC54="","",_tag_month_day!BC54/100)</f>
        <v/>
      </c>
      <c r="FS58" s="510" t="str">
        <f>IF(_tag_month_day!BD54="","",_tag_month_day!BD54/100)</f>
        <v/>
      </c>
      <c r="FT58" s="510" t="str">
        <f>IF(_tag_month_day!BE54="","",_tag_month_day!BE54/100)</f>
        <v/>
      </c>
      <c r="FU58" s="510" t="str">
        <f>IF(_tag_month_day!BF54="","",_tag_month_day!BF54/100)</f>
        <v/>
      </c>
      <c r="FV58" s="510" t="str">
        <f>IF(_tag_month_day!BG54="","",_tag_month_day!BG54/100)</f>
        <v/>
      </c>
      <c r="FW58" s="603" t="str">
        <f>IF(_tag_month_day!BH54="","",_tag_month_day!BH54/100)</f>
        <v/>
      </c>
      <c r="FX58" s="510" t="str">
        <f>IF(_tag_month_day!BI54="","",_tag_month_day!BI54/100)</f>
        <v/>
      </c>
      <c r="FY58" s="510" t="str">
        <f>IF(_tag_month_day!BJ54="","",_tag_month_day!BJ54/100)</f>
        <v/>
      </c>
      <c r="FZ58" s="605" t="str">
        <f>IF(_tag_month_day!BK54="","",_tag_month_day!BK54/100)</f>
        <v/>
      </c>
      <c r="GA58" s="510" t="str">
        <f>IF(_tag_month_day!BL54="","",_tag_month_day!BL54/100)</f>
        <v/>
      </c>
      <c r="GB58" s="603" t="str">
        <f>IF(_tag_month_day!BM54="","",_tag_month_day!BM54/100)</f>
        <v/>
      </c>
      <c r="GC58" s="420" t="str">
        <f>IF(_tag_month_day!BN54="","",_tag_month_day!BN54/100)</f>
        <v/>
      </c>
      <c r="GD58" s="420" t="str">
        <f>IF(_tag_month_day!BO54="","",_tag_month_day!BO54/100)</f>
        <v/>
      </c>
      <c r="GE58" s="420" t="str">
        <f>IF(_tag_month_day!BP54="","",_tag_month_day!BP54/100)</f>
        <v/>
      </c>
      <c r="GF58" s="420" t="str">
        <f>IF(_tag_month_day!BQ54="","",_tag_month_day!BQ54/100)</f>
        <v/>
      </c>
      <c r="GG58" s="420" t="str">
        <f>IF(_tag_month_day!BR54="","",_tag_month_day!BR54/100)</f>
        <v/>
      </c>
      <c r="GH58" s="420" t="str">
        <f>IF(_tag_month_day!BS54="","",_tag_month_day!BS54/100)</f>
        <v/>
      </c>
      <c r="GI58" s="603" t="str">
        <f>IF(_tag_month_day!BT54="","",_tag_month_day!BT54/100)</f>
        <v/>
      </c>
      <c r="GJ58" s="612" t="str">
        <f>IF(_tag_month_day!BU54="","",_tag_month_day!BU54/100)</f>
        <v/>
      </c>
      <c r="GK58" s="620" t="str">
        <f>IF(_tag_month_day!BV54="",IF(_rlcf_month_day!A$2="","",_rlcf_month_day!A$2/100),_tag_month_day!BV54/100)</f>
        <v/>
      </c>
      <c r="GL58" s="620" t="str">
        <f>IF(_tag_month_day!BW54="",IF(_rlcf_month_day!B$2="","",_rlcf_month_day!B$2/100),_tag_month_day!BW54/100)</f>
        <v/>
      </c>
      <c r="GM58" s="621" t="str">
        <f>IF(_tag_month_day!BX54="",IF(_rlcf_month_day!C$2="","",_rlcf_month_day!C$2/100),_tag_month_day!BX54/100)</f>
        <v/>
      </c>
      <c r="GN58" s="620" t="str">
        <f>IF(_tag_month_day!BV54="",IF(_rlcf_month_day!A$2="","",_rlcf_month_day!A$2/100),_tag_month_day!BV54/100)</f>
        <v/>
      </c>
      <c r="GO58" s="620" t="str">
        <f>IF(_tag_month_day!BW54="",IF(_rlcf_month_day!B$2="","",_rlcf_month_day!B$2/100),_tag_month_day!BW54/100)</f>
        <v/>
      </c>
      <c r="GP58" s="620" t="str">
        <f>IF(_tag_month_day!CD54="",IF(_rlcf_month_day!E$2="","",_rlcf_month_day!E$2/100),_tag_month_day!CD54/100)</f>
        <v/>
      </c>
      <c r="GQ58" s="620" t="str">
        <f>IF(_tag_month_day!CE54="",IF(_rlcf_month_day!F$2="","",_rlcf_month_day!F$2/100),_tag_month_day!CE54/100)</f>
        <v/>
      </c>
      <c r="GR58" s="621" t="str">
        <f>IF(_tag_month_day!CF54="",IF(_rlcf_month_day!G$2="","",_rlcf_month_day!G$2/100),_tag_month_day!CF54/100)</f>
        <v/>
      </c>
      <c r="GS58" s="626">
        <f t="shared" ref="GS58:HH58" si="334">GS57</f>
        <v>0.953</v>
      </c>
      <c r="GT58" s="626">
        <f t="shared" si="334"/>
        <v>0.55</v>
      </c>
      <c r="GU58" s="626">
        <f t="shared" si="334"/>
        <v>0.55</v>
      </c>
      <c r="GV58" s="626">
        <f t="shared" si="334"/>
        <v>0.55</v>
      </c>
      <c r="GW58" s="626">
        <f t="shared" si="334"/>
        <v>0.5</v>
      </c>
      <c r="GX58" s="626">
        <f t="shared" si="334"/>
        <v>0.935</v>
      </c>
      <c r="GY58" s="626">
        <f t="shared" si="334"/>
        <v>0.15</v>
      </c>
      <c r="GZ58" s="626">
        <f t="shared" si="334"/>
        <v>1</v>
      </c>
      <c r="HA58" s="632">
        <f t="shared" si="334"/>
        <v>0.047</v>
      </c>
      <c r="HB58" s="632">
        <f t="shared" si="334"/>
        <v>0.45</v>
      </c>
      <c r="HC58" s="632">
        <f t="shared" si="334"/>
        <v>0.45</v>
      </c>
      <c r="HD58" s="632">
        <f t="shared" si="334"/>
        <v>0.45</v>
      </c>
      <c r="HE58" s="632">
        <f t="shared" si="334"/>
        <v>0.5</v>
      </c>
      <c r="HF58" s="632">
        <f t="shared" si="334"/>
        <v>0.065</v>
      </c>
      <c r="HG58" s="632">
        <f t="shared" si="334"/>
        <v>0.85</v>
      </c>
      <c r="HH58" s="632">
        <f t="shared" si="334"/>
        <v>0</v>
      </c>
      <c r="HI58" s="68">
        <f t="shared" si="34"/>
        <v>0</v>
      </c>
      <c r="HJ58" s="68" t="e">
        <f t="shared" si="64"/>
        <v>#VALUE!</v>
      </c>
      <c r="HK58" s="202">
        <f t="shared" si="65"/>
        <v>0.85</v>
      </c>
      <c r="HL58" s="464">
        <f t="shared" si="66"/>
        <v>550000</v>
      </c>
      <c r="HM58" s="464">
        <f t="shared" si="67"/>
        <v>480000</v>
      </c>
      <c r="HN58" s="192" t="e">
        <f t="shared" si="35"/>
        <v>#VALUE!</v>
      </c>
      <c r="HO58" s="192" t="e">
        <f>HN58*HK58*$HO$2/HL58*1000000</f>
        <v>#VALUE!</v>
      </c>
      <c r="HP58" s="192" t="e">
        <f>HN58*HK58*$HP$2/HM58*1000000</f>
        <v>#VALUE!</v>
      </c>
    </row>
    <row r="59" customFormat="1" spans="1:224">
      <c r="A59" s="381">
        <v>54</v>
      </c>
      <c r="B59" s="54">
        <f ca="1" t="shared" si="68"/>
        <v>43619</v>
      </c>
      <c r="C59" s="57">
        <f t="shared" si="69"/>
        <v>0.0416666666666667</v>
      </c>
      <c r="D59" s="68" t="str">
        <f ca="1" t="shared" si="36"/>
        <v>夜班</v>
      </c>
      <c r="E59" s="68" t="str">
        <f ca="1" t="shared" si="37"/>
        <v>甲</v>
      </c>
      <c r="F59" s="68">
        <f ca="1">SUMPRODUCT((成本日报!$A$3:$A$95=计划!B59)*(成本日报!$B$3:$B$95=计划!$D59),成本日报!$C$3:$C$95)</f>
        <v>1</v>
      </c>
      <c r="G59" s="382">
        <f ca="1" t="shared" si="70"/>
        <v>43619.2083333332</v>
      </c>
      <c r="H59" s="382">
        <f ca="1" t="shared" si="38"/>
        <v>43619.2152777777</v>
      </c>
      <c r="I59" s="382">
        <f ca="1" t="shared" si="39"/>
        <v>43619.2208333332</v>
      </c>
      <c r="J59" s="382">
        <f ca="1" t="shared" si="40"/>
        <v>43619.2499999999</v>
      </c>
      <c r="K59" s="382">
        <f ca="1" t="shared" si="41"/>
        <v>43619.3124999999</v>
      </c>
      <c r="L59" s="382">
        <f ca="1" t="shared" si="42"/>
        <v>43619.3333333332</v>
      </c>
      <c r="M59" s="398" t="str">
        <f>IF(_tag_month_day!A55="","",_tag_month_day!A55)</f>
        <v/>
      </c>
      <c r="N59" s="398" t="str">
        <f>IF(_tag_month_day!B55="","",_tag_month_day!B55)</f>
        <v/>
      </c>
      <c r="O59" s="399" t="e">
        <f t="shared" si="43"/>
        <v>#VALUE!</v>
      </c>
      <c r="P59" s="398" t="str">
        <f>IF(_tag_month_day!C55="","",_tag_month_day!C55)</f>
        <v/>
      </c>
      <c r="Q59" s="398" t="str">
        <f>IF(_tag_month_day!D55="","",_tag_month_day!D55)</f>
        <v/>
      </c>
      <c r="R59" s="416">
        <f>IF(_tag_month_day!CB55="",R58,_tag_month_day!CB55/100)</f>
        <v>0.07</v>
      </c>
      <c r="S59" s="417" t="str">
        <f>IF(_tag_month_day!E55="","",_tag_month_day!E55)</f>
        <v/>
      </c>
      <c r="T59" s="417" t="str">
        <f>IF(_tag_month_day!F55="","",_tag_month_day!F55)</f>
        <v/>
      </c>
      <c r="U59" s="418" t="e">
        <f t="shared" si="0"/>
        <v>#VALUE!</v>
      </c>
      <c r="V59" s="53" t="e">
        <f t="shared" si="1"/>
        <v>#VALUE!</v>
      </c>
      <c r="W59" s="419" t="str">
        <f>IF(_jhy_month_day!A55="","",_jhy_month_day!A55)</f>
        <v/>
      </c>
      <c r="X59" s="420" t="str">
        <f>IF(_jhy_month_day!B55="","",_jhy_month_day!B55/100)</f>
        <v/>
      </c>
      <c r="Y59" s="420" t="str">
        <f>IF(_jhy_month_day!C55="","",_jhy_month_day!C55/100)</f>
        <v/>
      </c>
      <c r="Z59" s="439">
        <f t="shared" si="87"/>
        <v>14</v>
      </c>
      <c r="AA59" s="440" t="str">
        <f>IF(_tag_month_day!G55="","",_tag_month_day!G55/100)</f>
        <v/>
      </c>
      <c r="AB59" s="440" t="str">
        <f>IF(_tag_month_day!H55="","",_tag_month_day!H55/100)</f>
        <v/>
      </c>
      <c r="AC59" s="193">
        <f t="shared" si="44"/>
        <v>1.59963432013121</v>
      </c>
      <c r="AD59" s="441" t="str">
        <f t="shared" si="45"/>
        <v/>
      </c>
      <c r="AE59" s="442" t="str">
        <f t="shared" si="46"/>
        <v/>
      </c>
      <c r="AF59" s="443">
        <v>1</v>
      </c>
      <c r="AG59" s="68" t="str">
        <f>IF(_duihao_month_day!A55="","",_duihao_month_day!A55)</f>
        <v/>
      </c>
      <c r="AH59" s="463">
        <f>IF(_gyk_month_day!B55="",AH58,_gyk_month_day!B55)</f>
        <v>820</v>
      </c>
      <c r="AI59" s="464" t="e">
        <f t="shared" si="71"/>
        <v>#VALUE!</v>
      </c>
      <c r="AJ59" s="68" t="str">
        <f>IF(_tag_month_day!I55="","",_tag_month_day!I55)</f>
        <v/>
      </c>
      <c r="AK59" s="465" t="str">
        <f>IF(_tzyy_month_day!A55="","",_tzyy_month_day!A55)</f>
        <v/>
      </c>
      <c r="AL59" s="465" t="str">
        <f>IF(_tzyy_month_day!B55="","",_tzyy_month_day!B55)</f>
        <v/>
      </c>
      <c r="AM59" s="465" t="str">
        <f>IF(_tzyy_month_day!C55="","",_tzyy_month_day!C55)</f>
        <v/>
      </c>
      <c r="AN59" s="466" t="str">
        <f>IF(_tag_month_day!CG55="","",_tag_month_day!CG55)</f>
        <v/>
      </c>
      <c r="AO59" s="466" t="str">
        <f>IF(_tag_month_day!CH55="","",_tag_month_day!CH55)</f>
        <v/>
      </c>
      <c r="AP59" s="486" t="e">
        <f t="shared" si="47"/>
        <v>#VALUE!</v>
      </c>
      <c r="AQ59" s="487" t="str">
        <f>IF(_tag_month_day!J55="","",_tag_month_day!J55/100)</f>
        <v/>
      </c>
      <c r="AR59" s="488">
        <f t="shared" si="48"/>
        <v>1.3</v>
      </c>
      <c r="AS59" s="489" t="e">
        <f t="shared" si="2"/>
        <v>#VALUE!</v>
      </c>
      <c r="AT59" s="489">
        <f t="shared" si="49"/>
        <v>0</v>
      </c>
      <c r="AU59" s="490" t="str">
        <f>IF(_tag_month_day!K55="","",_tag_month_day!K55)</f>
        <v/>
      </c>
      <c r="AV59" s="491" t="str">
        <f>IF(_tag_month_day!L55="","",_tag_month_day!L55/100)</f>
        <v/>
      </c>
      <c r="AW59" s="420">
        <f t="shared" si="179"/>
        <v>0</v>
      </c>
      <c r="AX59" s="420">
        <f t="shared" si="50"/>
        <v>0</v>
      </c>
      <c r="AY59" s="420" t="str">
        <f>IF(_tag_month_day!M55="","",_tag_month_day!M55/100)</f>
        <v/>
      </c>
      <c r="AZ59" s="420" t="str">
        <f>IF(_tag_month_day!N55="","",_tag_month_day!N55/100)</f>
        <v/>
      </c>
      <c r="BA59" s="420" t="str">
        <f>IF(_tag_month_day!O55="","",_tag_month_day!O55/100)</f>
        <v/>
      </c>
      <c r="BB59" s="496" t="str">
        <f>IF(_tag_month_day!P55="","",_tag_month_day!P55/100)</f>
        <v/>
      </c>
      <c r="BC59" s="496">
        <f t="shared" si="51"/>
        <v>0</v>
      </c>
      <c r="BD59" s="496" t="str">
        <f>IF(_tag_month_day!Q55="","",_tag_month_day!Q55/100)</f>
        <v/>
      </c>
      <c r="BE59" s="510" t="str">
        <f>IF(_tag_month_day!R55="","",_tag_month_day!R55/100)</f>
        <v/>
      </c>
      <c r="BF59" s="413" t="str">
        <f>IF(_tag_month_day!CC55="","",_tag_month_day!CC55/100)</f>
        <v/>
      </c>
      <c r="BG59" s="511" t="e">
        <f t="shared" si="3"/>
        <v>#VALUE!</v>
      </c>
      <c r="BH59" s="198">
        <f t="shared" si="4"/>
        <v>0</v>
      </c>
      <c r="BI59" s="512" t="e">
        <f>IF(CX59=0,BI58,(DK59*查询!$R$5+DL59*查询!$Q$5+DM59*查询!$N$5+DN59*查询!$O$5+DO59*查询!$P$5)*AF59/CX59)</f>
        <v>#VALUE!</v>
      </c>
      <c r="BJ59" s="512" t="e">
        <f>IF(CX59=0,BJ58,(DP59*查询!$S$5+DQ59*查询!$T$5+DR59*查询!$U$5)*AF59/CX59)</f>
        <v>#VALUE!</v>
      </c>
      <c r="BK59" s="512">
        <f t="shared" si="52"/>
        <v>1</v>
      </c>
      <c r="BL59" s="513" t="str">
        <f>IF(_cfyc_month_day!A55="","",_cfyc_month_day!A55)</f>
        <v/>
      </c>
      <c r="BM59" s="513" t="str">
        <f>IF(_cfyc_month_day!B55="","",_cfyc_month_day!B55)</f>
        <v/>
      </c>
      <c r="BN59" s="513" t="str">
        <f>IF(_cfyc_month_day!C55="","",_cfyc_month_day!C55)</f>
        <v/>
      </c>
      <c r="BO59" s="522" t="str">
        <f>IF(_cfyc_month_day!D55="","",_cfyc_month_day!D55)</f>
        <v/>
      </c>
      <c r="BP59" s="522" t="str">
        <f>IF(_cfyc_month_day!E55="","",_cfyc_month_day!E55)</f>
        <v/>
      </c>
      <c r="BQ59" s="522" t="str">
        <f>IF(_cfyc_month_day!F55="","",_cfyc_month_day!F55)</f>
        <v/>
      </c>
      <c r="BR59" s="513" t="str">
        <f>IF(_tag_month_day!T55="","",_tag_month_day!T55)</f>
        <v/>
      </c>
      <c r="BS59" s="513" t="str">
        <f>IF(_tag_month_day!U55="","",_tag_month_day!U55)</f>
        <v/>
      </c>
      <c r="BT59" s="523" t="str">
        <f t="shared" si="53"/>
        <v/>
      </c>
      <c r="BU59" s="223" t="str">
        <f>IF(_tag_month_day!V55="","",_tag_month_day!V55)</f>
        <v/>
      </c>
      <c r="BV59" s="206" t="str">
        <f>IF(_tag_month_day!W55="","",_tag_month_day!W55)</f>
        <v/>
      </c>
      <c r="BW59" s="540" t="str">
        <f>IF(_tag_month_day!X55="","",_tag_month_day!X55)</f>
        <v/>
      </c>
      <c r="BX59" s="540" t="str">
        <f>IF(_tag_month_day!Y55="","",_tag_month_day!Y55)</f>
        <v/>
      </c>
      <c r="BY59" s="541">
        <f ca="1" t="shared" si="54"/>
        <v>43619.3333333332</v>
      </c>
      <c r="BZ59" s="542"/>
      <c r="CA59" s="543" t="str">
        <f>IF(_jhy2_month_day!A55="","",_jhy2_month_day!A55)</f>
        <v/>
      </c>
      <c r="CB59" s="464" t="str">
        <f>IF(_jhy2_month_day!B55="","",_jhy2_month_day!B55)</f>
        <v/>
      </c>
      <c r="CC59" s="464" t="str">
        <f>IF(_jhy2_month_day!C55="","",_jhy2_month_day!C55)</f>
        <v/>
      </c>
      <c r="CD59" s="464" t="str">
        <f>IF(_jhy2_month_day!D55="","",_jhy2_month_day!D55)</f>
        <v/>
      </c>
      <c r="CE59" s="464" t="str">
        <f>IF(_jhy2_month_day!E55="","",_jhy2_month_day!E55)</f>
        <v/>
      </c>
      <c r="CF59" s="464" t="str">
        <f>IF(_jhy2_month_day!F55="","",_jhy2_month_day!F55)</f>
        <v/>
      </c>
      <c r="CG59" s="464" t="str">
        <f>IF(_jhy2_month_day!G55="","",_jhy2_month_day!G55)</f>
        <v/>
      </c>
      <c r="CH59" s="464" t="str">
        <f>IF(_jhy2_month_day!H55="","",_jhy2_month_day!H55)</f>
        <v/>
      </c>
      <c r="CI59" s="464" t="str">
        <f>IF(_jhy2_month_day!I55="","",_jhy2_month_day!I55)</f>
        <v/>
      </c>
      <c r="CJ59" s="464" t="str">
        <f>IF(_jhy2_month_day!J55="","",_jhy2_month_day!J55)</f>
        <v/>
      </c>
      <c r="CK59" s="464" t="str">
        <f>IF(_jhy2_month_day!K55="","",_jhy2_month_day!K55)</f>
        <v/>
      </c>
      <c r="CL59" s="562" t="str">
        <f>IF(_jhy2_month_day!L55="","",_jhy2_month_day!L55)</f>
        <v/>
      </c>
      <c r="CM59" s="562" t="str">
        <f>IF(_jhy2_month_day!M55="","",_jhy2_month_day!M55)</f>
        <v/>
      </c>
      <c r="CN59" s="562" t="str">
        <f>IF(_jhy2_month_day!N55="","",_jhy2_month_day!N55)</f>
        <v/>
      </c>
      <c r="CO59" s="562" t="str">
        <f>IF(_jhy2_month_day!O55="","",_jhy2_month_day!O55)</f>
        <v/>
      </c>
      <c r="CP59" s="562" t="str">
        <f>IF(_jhy2_month_day!P55="","",_jhy2_month_day!P55)</f>
        <v/>
      </c>
      <c r="CQ59" s="562" t="str">
        <f>IF(_jhy2_month_day!Q55="","",_jhy2_month_day!Q55)</f>
        <v/>
      </c>
      <c r="CR59" s="563" t="str">
        <f>IF(_jhy2_month_day!R55="","",_jhy2_month_day!R55)</f>
        <v/>
      </c>
      <c r="CS59" s="576" t="str">
        <f>IF(_jhy2_month_day!S55="","",_jhy2_month_day!S55)</f>
        <v/>
      </c>
      <c r="CT59" s="562" t="str">
        <f>IF(_jhy2_month_day!T55="","",_jhy2_month_day!T55)</f>
        <v/>
      </c>
      <c r="CU59" s="577" t="e">
        <f t="shared" si="5"/>
        <v>#VALUE!</v>
      </c>
      <c r="CV59" s="198" t="e">
        <f t="shared" si="6"/>
        <v>#VALUE!</v>
      </c>
      <c r="CW59" s="192" t="e">
        <f t="shared" si="7"/>
        <v>#VALUE!</v>
      </c>
      <c r="CX59" s="192" t="e">
        <f t="shared" si="8"/>
        <v>#VALUE!</v>
      </c>
      <c r="CY59" s="202" t="e">
        <f t="shared" si="9"/>
        <v>#VALUE!</v>
      </c>
      <c r="CZ59" s="192" t="e">
        <f t="shared" ref="CZ59:DI59" si="335">$AJ59*EF59</f>
        <v>#VALUE!</v>
      </c>
      <c r="DA59" s="192" t="e">
        <f t="shared" si="335"/>
        <v>#VALUE!</v>
      </c>
      <c r="DB59" s="192" t="e">
        <f t="shared" si="335"/>
        <v>#VALUE!</v>
      </c>
      <c r="DC59" s="192" t="e">
        <f t="shared" si="335"/>
        <v>#VALUE!</v>
      </c>
      <c r="DD59" s="192" t="e">
        <f t="shared" si="335"/>
        <v>#VALUE!</v>
      </c>
      <c r="DE59" s="192" t="e">
        <f t="shared" si="335"/>
        <v>#VALUE!</v>
      </c>
      <c r="DF59" s="192" t="e">
        <f t="shared" si="335"/>
        <v>#VALUE!</v>
      </c>
      <c r="DG59" s="192" t="e">
        <f t="shared" si="335"/>
        <v>#VALUE!</v>
      </c>
      <c r="DH59" s="192" t="e">
        <f t="shared" si="335"/>
        <v>#VALUE!</v>
      </c>
      <c r="DI59" s="192" t="e">
        <f t="shared" si="335"/>
        <v>#VALUE!</v>
      </c>
      <c r="DJ59" s="192" t="e">
        <f t="shared" si="11"/>
        <v>#VALUE!</v>
      </c>
      <c r="DK59" s="192" t="e">
        <f t="shared" si="12"/>
        <v>#VALUE!</v>
      </c>
      <c r="DL59" s="192" t="e">
        <f t="shared" si="13"/>
        <v>#VALUE!</v>
      </c>
      <c r="DM59" s="192" t="e">
        <f t="shared" si="14"/>
        <v>#VALUE!</v>
      </c>
      <c r="DN59" s="192" t="e">
        <f t="shared" si="15"/>
        <v>#VALUE!</v>
      </c>
      <c r="DO59" s="192" t="e">
        <f t="shared" si="16"/>
        <v>#VALUE!</v>
      </c>
      <c r="DP59" s="192" t="e">
        <f t="shared" si="17"/>
        <v>#VALUE!</v>
      </c>
      <c r="DQ59" s="192" t="e">
        <f t="shared" si="18"/>
        <v>#VALUE!</v>
      </c>
      <c r="DR59" s="192" t="e">
        <f t="shared" si="19"/>
        <v>#VALUE!</v>
      </c>
      <c r="DS59" s="192" t="e">
        <f t="shared" si="20"/>
        <v>#VALUE!</v>
      </c>
      <c r="DT59" s="192" t="e">
        <f t="shared" si="21"/>
        <v>#VALUE!</v>
      </c>
      <c r="DU59" s="192" t="e">
        <f t="shared" si="22"/>
        <v>#VALUE!</v>
      </c>
      <c r="DV59" s="198" t="e">
        <f t="shared" si="23"/>
        <v>#VALUE!</v>
      </c>
      <c r="DW59" s="198" t="e">
        <f t="shared" si="24"/>
        <v>#DIV/0!</v>
      </c>
      <c r="DX59" s="198" t="e">
        <f t="shared" si="25"/>
        <v>#DIV/0!</v>
      </c>
      <c r="DY59" s="198" t="e">
        <f t="shared" si="26"/>
        <v>#VALUE!</v>
      </c>
      <c r="DZ59" s="198" t="e">
        <f t="shared" si="27"/>
        <v>#VALUE!</v>
      </c>
      <c r="EA59" s="198" t="e">
        <f t="shared" si="28"/>
        <v>#VALUE!</v>
      </c>
      <c r="EB59" s="198" t="e">
        <f t="shared" si="29"/>
        <v>#VALUE!</v>
      </c>
      <c r="EC59" s="198" t="e">
        <f t="shared" si="30"/>
        <v>#DIV/0!</v>
      </c>
      <c r="ED59" s="198" t="e">
        <f t="shared" si="31"/>
        <v>#VALUE!</v>
      </c>
      <c r="EE59" s="198" t="e">
        <f t="shared" si="32"/>
        <v>#VALUE!</v>
      </c>
      <c r="EF59" s="198" t="e">
        <f t="shared" ref="EF59:EO59" si="336">DV59/SUM($DV59:$EE59)</f>
        <v>#VALUE!</v>
      </c>
      <c r="EG59" s="198" t="e">
        <f t="shared" si="336"/>
        <v>#DIV/0!</v>
      </c>
      <c r="EH59" s="198" t="e">
        <f t="shared" si="336"/>
        <v>#DIV/0!</v>
      </c>
      <c r="EI59" s="198" t="e">
        <f t="shared" si="336"/>
        <v>#VALUE!</v>
      </c>
      <c r="EJ59" s="198" t="e">
        <f t="shared" si="336"/>
        <v>#VALUE!</v>
      </c>
      <c r="EK59" s="198" t="e">
        <f t="shared" si="336"/>
        <v>#VALUE!</v>
      </c>
      <c r="EL59" s="198" t="e">
        <f t="shared" si="336"/>
        <v>#VALUE!</v>
      </c>
      <c r="EM59" s="198" t="e">
        <f t="shared" si="336"/>
        <v>#DIV/0!</v>
      </c>
      <c r="EN59" s="198" t="e">
        <f t="shared" si="336"/>
        <v>#VALUE!</v>
      </c>
      <c r="EO59" s="198" t="e">
        <f t="shared" si="336"/>
        <v>#VALUE!</v>
      </c>
      <c r="EP59" s="511">
        <f t="shared" ref="EP59:EW59" si="337">EP58</f>
        <v>0.08</v>
      </c>
      <c r="EQ59" s="511">
        <f t="shared" si="337"/>
        <v>0.015</v>
      </c>
      <c r="ER59" s="511">
        <f t="shared" si="337"/>
        <v>0.015</v>
      </c>
      <c r="ES59" s="511">
        <f t="shared" si="337"/>
        <v>0.015</v>
      </c>
      <c r="ET59" s="511">
        <f t="shared" si="337"/>
        <v>0.015</v>
      </c>
      <c r="EU59" s="511">
        <f t="shared" si="337"/>
        <v>0.09</v>
      </c>
      <c r="EV59" s="511">
        <f t="shared" si="337"/>
        <v>0.09</v>
      </c>
      <c r="EW59" s="511">
        <f t="shared" si="337"/>
        <v>0.09</v>
      </c>
      <c r="EX59" s="420" t="str">
        <f>IF(_tag_month_day!AS55="","",_tag_month_day!AS55/100)</f>
        <v/>
      </c>
      <c r="EY59" s="420" t="str">
        <f>IF(_tag_month_day!AT55="","",_tag_month_day!AT55/100)</f>
        <v/>
      </c>
      <c r="EZ59" s="420" t="str">
        <f>IF(_tag_month_day!AU55="","",_tag_month_day!AU55/100)</f>
        <v/>
      </c>
      <c r="FA59" s="420" t="str">
        <f>IF(_tag_month_day!AV55="","",_tag_month_day!AV55/100)</f>
        <v/>
      </c>
      <c r="FB59" s="420" t="str">
        <f>IF(_tag_month_day!AW55="","",_tag_month_day!AW55/100)</f>
        <v/>
      </c>
      <c r="FC59" s="420" t="str">
        <f>IF(_tag_month_day!AX55="","",_tag_month_day!AX55/100)</f>
        <v/>
      </c>
      <c r="FD59" s="510">
        <f t="shared" si="58"/>
        <v>0.33</v>
      </c>
      <c r="FE59" s="510">
        <f t="shared" si="59"/>
        <v>0.19</v>
      </c>
      <c r="FF59" s="510">
        <f t="shared" si="60"/>
        <v>0.003</v>
      </c>
      <c r="FG59" s="510">
        <f t="shared" si="61"/>
        <v>0</v>
      </c>
      <c r="FH59" s="603">
        <f t="shared" si="62"/>
        <v>0.0001</v>
      </c>
      <c r="FI59" s="510">
        <f t="shared" ref="FI59:FR59" si="338">FI58</f>
        <v>0.41</v>
      </c>
      <c r="FJ59" s="510">
        <f t="shared" si="338"/>
        <v>0.11</v>
      </c>
      <c r="FK59" s="510">
        <f t="shared" si="338"/>
        <v>0.015</v>
      </c>
      <c r="FL59" s="510">
        <f t="shared" si="338"/>
        <v>0</v>
      </c>
      <c r="FM59" s="603">
        <f t="shared" si="338"/>
        <v>0.0001</v>
      </c>
      <c r="FN59" s="510" t="str">
        <f>IF(_tag_month_day!AY55="","",_tag_month_day!AY55/100)</f>
        <v/>
      </c>
      <c r="FO59" s="510" t="str">
        <f>IF(_tag_month_day!AZ55="","",_tag_month_day!AZ55/100)</f>
        <v/>
      </c>
      <c r="FP59" s="510" t="str">
        <f>IF(_tag_month_day!BA55="","",_tag_month_day!BA55/100)</f>
        <v/>
      </c>
      <c r="FQ59" s="510" t="str">
        <f>IF(_tag_month_day!BB55="","",_tag_month_day!BB55/100)</f>
        <v/>
      </c>
      <c r="FR59" s="603" t="str">
        <f>IF(_tag_month_day!BC55="","",_tag_month_day!BC55/100)</f>
        <v/>
      </c>
      <c r="FS59" s="510" t="str">
        <f>IF(_tag_month_day!BD55="","",_tag_month_day!BD55/100)</f>
        <v/>
      </c>
      <c r="FT59" s="510" t="str">
        <f>IF(_tag_month_day!BE55="","",_tag_month_day!BE55/100)</f>
        <v/>
      </c>
      <c r="FU59" s="510" t="str">
        <f>IF(_tag_month_day!BF55="","",_tag_month_day!BF55/100)</f>
        <v/>
      </c>
      <c r="FV59" s="510" t="str">
        <f>IF(_tag_month_day!BG55="","",_tag_month_day!BG55/100)</f>
        <v/>
      </c>
      <c r="FW59" s="603" t="str">
        <f>IF(_tag_month_day!BH55="","",_tag_month_day!BH55/100)</f>
        <v/>
      </c>
      <c r="FX59" s="510" t="str">
        <f>IF(_tag_month_day!BI55="","",_tag_month_day!BI55/100)</f>
        <v/>
      </c>
      <c r="FY59" s="510" t="str">
        <f>IF(_tag_month_day!BJ55="","",_tag_month_day!BJ55/100)</f>
        <v/>
      </c>
      <c r="FZ59" s="605" t="str">
        <f>IF(_tag_month_day!BK55="","",_tag_month_day!BK55/100)</f>
        <v/>
      </c>
      <c r="GA59" s="510" t="str">
        <f>IF(_tag_month_day!BL55="","",_tag_month_day!BL55/100)</f>
        <v/>
      </c>
      <c r="GB59" s="603" t="str">
        <f>IF(_tag_month_day!BM55="","",_tag_month_day!BM55/100)</f>
        <v/>
      </c>
      <c r="GC59" s="420" t="str">
        <f>IF(_tag_month_day!BN55="","",_tag_month_day!BN55/100)</f>
        <v/>
      </c>
      <c r="GD59" s="420" t="str">
        <f>IF(_tag_month_day!BO55="","",_tag_month_day!BO55/100)</f>
        <v/>
      </c>
      <c r="GE59" s="420" t="str">
        <f>IF(_tag_month_day!BP55="","",_tag_month_day!BP55/100)</f>
        <v/>
      </c>
      <c r="GF59" s="420" t="str">
        <f>IF(_tag_month_day!BQ55="","",_tag_month_day!BQ55/100)</f>
        <v/>
      </c>
      <c r="GG59" s="420" t="str">
        <f>IF(_tag_month_day!BR55="","",_tag_month_day!BR55/100)</f>
        <v/>
      </c>
      <c r="GH59" s="420" t="str">
        <f>IF(_tag_month_day!BS55="","",_tag_month_day!BS55/100)</f>
        <v/>
      </c>
      <c r="GI59" s="603" t="str">
        <f>IF(_tag_month_day!BT55="","",_tag_month_day!BT55/100)</f>
        <v/>
      </c>
      <c r="GJ59" s="612" t="str">
        <f>IF(_tag_month_day!BU55="","",_tag_month_day!BU55/100)</f>
        <v/>
      </c>
      <c r="GK59" s="620" t="str">
        <f>IF(_tag_month_day!BV55="",IF(_rlcf_month_day!A$2="","",_rlcf_month_day!A$2/100),_tag_month_day!BV55/100)</f>
        <v/>
      </c>
      <c r="GL59" s="620" t="str">
        <f>IF(_tag_month_day!BW55="",IF(_rlcf_month_day!B$2="","",_rlcf_month_day!B$2/100),_tag_month_day!BW55/100)</f>
        <v/>
      </c>
      <c r="GM59" s="621" t="str">
        <f>IF(_tag_month_day!BX55="",IF(_rlcf_month_day!C$2="","",_rlcf_month_day!C$2/100),_tag_month_day!BX55/100)</f>
        <v/>
      </c>
      <c r="GN59" s="620" t="str">
        <f>IF(_tag_month_day!BV55="",IF(_rlcf_month_day!A$2="","",_rlcf_month_day!A$2/100),_tag_month_day!BV55/100)</f>
        <v/>
      </c>
      <c r="GO59" s="620" t="str">
        <f>IF(_tag_month_day!BW55="",IF(_rlcf_month_day!B$2="","",_rlcf_month_day!B$2/100),_tag_month_day!BW55/100)</f>
        <v/>
      </c>
      <c r="GP59" s="620" t="str">
        <f>IF(_tag_month_day!CD55="",IF(_rlcf_month_day!E$2="","",_rlcf_month_day!E$2/100),_tag_month_day!CD55/100)</f>
        <v/>
      </c>
      <c r="GQ59" s="620" t="str">
        <f>IF(_tag_month_day!CE55="",IF(_rlcf_month_day!F$2="","",_rlcf_month_day!F$2/100),_tag_month_day!CE55/100)</f>
        <v/>
      </c>
      <c r="GR59" s="621" t="str">
        <f>IF(_tag_month_day!CF55="",IF(_rlcf_month_day!G$2="","",_rlcf_month_day!G$2/100),_tag_month_day!CF55/100)</f>
        <v/>
      </c>
      <c r="GS59" s="626">
        <f t="shared" ref="GS59:HH59" si="339">GS58</f>
        <v>0.953</v>
      </c>
      <c r="GT59" s="626">
        <f t="shared" si="339"/>
        <v>0.55</v>
      </c>
      <c r="GU59" s="626">
        <f t="shared" si="339"/>
        <v>0.55</v>
      </c>
      <c r="GV59" s="626">
        <f t="shared" si="339"/>
        <v>0.55</v>
      </c>
      <c r="GW59" s="626">
        <f t="shared" si="339"/>
        <v>0.5</v>
      </c>
      <c r="GX59" s="626">
        <f t="shared" si="339"/>
        <v>0.935</v>
      </c>
      <c r="GY59" s="626">
        <f t="shared" si="339"/>
        <v>0.15</v>
      </c>
      <c r="GZ59" s="626">
        <f t="shared" si="339"/>
        <v>1</v>
      </c>
      <c r="HA59" s="632">
        <f t="shared" si="339"/>
        <v>0.047</v>
      </c>
      <c r="HB59" s="632">
        <f t="shared" si="339"/>
        <v>0.45</v>
      </c>
      <c r="HC59" s="632">
        <f t="shared" si="339"/>
        <v>0.45</v>
      </c>
      <c r="HD59" s="632">
        <f t="shared" si="339"/>
        <v>0.45</v>
      </c>
      <c r="HE59" s="632">
        <f t="shared" si="339"/>
        <v>0.5</v>
      </c>
      <c r="HF59" s="632">
        <f t="shared" si="339"/>
        <v>0.065</v>
      </c>
      <c r="HG59" s="632">
        <f t="shared" si="339"/>
        <v>0.85</v>
      </c>
      <c r="HH59" s="632">
        <f t="shared" si="339"/>
        <v>0</v>
      </c>
      <c r="HI59" s="68">
        <f t="shared" si="34"/>
        <v>0</v>
      </c>
      <c r="HJ59" s="68" t="e">
        <f t="shared" si="64"/>
        <v>#VALUE!</v>
      </c>
      <c r="HK59" s="202">
        <f t="shared" si="65"/>
        <v>0.85</v>
      </c>
      <c r="HL59" s="464">
        <f t="shared" si="66"/>
        <v>550000</v>
      </c>
      <c r="HM59" s="464">
        <f t="shared" si="67"/>
        <v>480000</v>
      </c>
      <c r="HN59" s="192" t="e">
        <f t="shared" si="35"/>
        <v>#VALUE!</v>
      </c>
      <c r="HO59" s="192" t="e">
        <f>HN59*HK59*$HO$2/HL59*1000000</f>
        <v>#VALUE!</v>
      </c>
      <c r="HP59" s="192" t="e">
        <f>HN59*HK59*$HP$2/HM59*1000000</f>
        <v>#VALUE!</v>
      </c>
    </row>
    <row r="60" customFormat="1" spans="1:224">
      <c r="A60" s="381">
        <v>55</v>
      </c>
      <c r="B60" s="54">
        <f ca="1" t="shared" si="68"/>
        <v>43619</v>
      </c>
      <c r="C60" s="57">
        <f t="shared" si="69"/>
        <v>0.0416666666666667</v>
      </c>
      <c r="D60" s="68" t="str">
        <f ca="1" t="shared" si="36"/>
        <v>夜班</v>
      </c>
      <c r="E60" s="68" t="str">
        <f ca="1" t="shared" si="37"/>
        <v>甲</v>
      </c>
      <c r="F60" s="68">
        <f ca="1">SUMPRODUCT((成本日报!$A$3:$A$95=计划!B60)*(成本日报!$B$3:$B$95=计划!$D60),成本日报!$C$3:$C$95)</f>
        <v>1</v>
      </c>
      <c r="G60" s="382">
        <f ca="1" t="shared" si="70"/>
        <v>43619.2499999999</v>
      </c>
      <c r="H60" s="382">
        <f ca="1" t="shared" si="38"/>
        <v>43619.2569444443</v>
      </c>
      <c r="I60" s="382">
        <f ca="1" t="shared" si="39"/>
        <v>43619.2624999999</v>
      </c>
      <c r="J60" s="382">
        <f ca="1" t="shared" si="40"/>
        <v>43619.2916666665</v>
      </c>
      <c r="K60" s="382">
        <f ca="1" t="shared" si="41"/>
        <v>43619.3541666665</v>
      </c>
      <c r="L60" s="382">
        <f ca="1" t="shared" si="42"/>
        <v>43619.3749999999</v>
      </c>
      <c r="M60" s="398" t="str">
        <f>IF(_tag_month_day!A56="","",_tag_month_day!A56)</f>
        <v/>
      </c>
      <c r="N60" s="398" t="str">
        <f>IF(_tag_month_day!B56="","",_tag_month_day!B56)</f>
        <v/>
      </c>
      <c r="O60" s="399" t="e">
        <f t="shared" si="43"/>
        <v>#VALUE!</v>
      </c>
      <c r="P60" s="398" t="str">
        <f>IF(_tag_month_day!C56="","",_tag_month_day!C56)</f>
        <v/>
      </c>
      <c r="Q60" s="398" t="str">
        <f>IF(_tag_month_day!D56="","",_tag_month_day!D56)</f>
        <v/>
      </c>
      <c r="R60" s="416">
        <f>IF(_tag_month_day!CB56="",R59,_tag_month_day!CB56/100)</f>
        <v>0.07</v>
      </c>
      <c r="S60" s="417" t="str">
        <f>IF(_tag_month_day!E56="","",_tag_month_day!E56)</f>
        <v/>
      </c>
      <c r="T60" s="417" t="str">
        <f>IF(_tag_month_day!F56="","",_tag_month_day!F56)</f>
        <v/>
      </c>
      <c r="U60" s="418" t="e">
        <f t="shared" si="0"/>
        <v>#VALUE!</v>
      </c>
      <c r="V60" s="53" t="e">
        <f t="shared" si="1"/>
        <v>#VALUE!</v>
      </c>
      <c r="W60" s="419" t="str">
        <f>IF(_jhy_month_day!A56="","",_jhy_month_day!A56)</f>
        <v/>
      </c>
      <c r="X60" s="420" t="str">
        <f>IF(_jhy_month_day!B56="","",_jhy_month_day!B56/100)</f>
        <v/>
      </c>
      <c r="Y60" s="420" t="str">
        <f>IF(_jhy_month_day!C56="","",_jhy_month_day!C56/100)</f>
        <v/>
      </c>
      <c r="Z60" s="439">
        <f t="shared" si="87"/>
        <v>14</v>
      </c>
      <c r="AA60" s="440" t="str">
        <f>IF(_tag_month_day!G56="","",_tag_month_day!G56/100)</f>
        <v/>
      </c>
      <c r="AB60" s="440" t="str">
        <f>IF(_tag_month_day!H56="","",_tag_month_day!H56/100)</f>
        <v/>
      </c>
      <c r="AC60" s="193">
        <f t="shared" si="44"/>
        <v>1.59963432013121</v>
      </c>
      <c r="AD60" s="441" t="str">
        <f t="shared" si="45"/>
        <v/>
      </c>
      <c r="AE60" s="442" t="str">
        <f t="shared" si="46"/>
        <v/>
      </c>
      <c r="AF60" s="443">
        <v>1</v>
      </c>
      <c r="AG60" s="68" t="str">
        <f>IF(_duihao_month_day!A56="","",_duihao_month_day!A56)</f>
        <v/>
      </c>
      <c r="AH60" s="463">
        <f>IF(_gyk_month_day!B56="",AH59,_gyk_month_day!B56)</f>
        <v>820</v>
      </c>
      <c r="AI60" s="464" t="e">
        <f t="shared" si="71"/>
        <v>#VALUE!</v>
      </c>
      <c r="AJ60" s="68" t="str">
        <f>IF(_tag_month_day!I56="","",_tag_month_day!I56)</f>
        <v/>
      </c>
      <c r="AK60" s="465" t="str">
        <f>IF(_tzyy_month_day!A56="","",_tzyy_month_day!A56)</f>
        <v/>
      </c>
      <c r="AL60" s="465" t="str">
        <f>IF(_tzyy_month_day!B56="","",_tzyy_month_day!B56)</f>
        <v/>
      </c>
      <c r="AM60" s="465" t="str">
        <f>IF(_tzyy_month_day!C56="","",_tzyy_month_day!C56)</f>
        <v/>
      </c>
      <c r="AN60" s="466" t="str">
        <f>IF(_tag_month_day!CG56="","",_tag_month_day!CG56)</f>
        <v/>
      </c>
      <c r="AO60" s="466" t="str">
        <f>IF(_tag_month_day!CH56="","",_tag_month_day!CH56)</f>
        <v/>
      </c>
      <c r="AP60" s="486" t="e">
        <f t="shared" si="47"/>
        <v>#VALUE!</v>
      </c>
      <c r="AQ60" s="487" t="str">
        <f>IF(_tag_month_day!J56="","",_tag_month_day!J56/100)</f>
        <v/>
      </c>
      <c r="AR60" s="488">
        <f t="shared" si="48"/>
        <v>1.3</v>
      </c>
      <c r="AS60" s="489" t="e">
        <f t="shared" si="2"/>
        <v>#VALUE!</v>
      </c>
      <c r="AT60" s="489">
        <f t="shared" si="49"/>
        <v>0</v>
      </c>
      <c r="AU60" s="490" t="str">
        <f>IF(_tag_month_day!K56="","",_tag_month_day!K56)</f>
        <v/>
      </c>
      <c r="AV60" s="491" t="str">
        <f>IF(_tag_month_day!L56="","",_tag_month_day!L56/100)</f>
        <v/>
      </c>
      <c r="AW60" s="420">
        <f t="shared" si="179"/>
        <v>0</v>
      </c>
      <c r="AX60" s="420">
        <f t="shared" si="50"/>
        <v>0</v>
      </c>
      <c r="AY60" s="420" t="str">
        <f>IF(_tag_month_day!M56="","",_tag_month_day!M56/100)</f>
        <v/>
      </c>
      <c r="AZ60" s="420" t="str">
        <f>IF(_tag_month_day!N56="","",_tag_month_day!N56/100)</f>
        <v/>
      </c>
      <c r="BA60" s="420" t="str">
        <f>IF(_tag_month_day!O56="","",_tag_month_day!O56/100)</f>
        <v/>
      </c>
      <c r="BB60" s="496" t="str">
        <f>IF(_tag_month_day!P56="","",_tag_month_day!P56/100)</f>
        <v/>
      </c>
      <c r="BC60" s="496">
        <f t="shared" si="51"/>
        <v>0</v>
      </c>
      <c r="BD60" s="496" t="str">
        <f>IF(_tag_month_day!Q56="","",_tag_month_day!Q56/100)</f>
        <v/>
      </c>
      <c r="BE60" s="510" t="str">
        <f>IF(_tag_month_day!R56="","",_tag_month_day!R56/100)</f>
        <v/>
      </c>
      <c r="BF60" s="413" t="str">
        <f>IF(_tag_month_day!CC56="","",_tag_month_day!CC56/100)</f>
        <v/>
      </c>
      <c r="BG60" s="511" t="e">
        <f t="shared" si="3"/>
        <v>#VALUE!</v>
      </c>
      <c r="BH60" s="198">
        <f t="shared" si="4"/>
        <v>0</v>
      </c>
      <c r="BI60" s="512" t="e">
        <f>IF(CX60=0,BI59,(DK60*查询!$R$5+DL60*查询!$Q$5+DM60*查询!$N$5+DN60*查询!$O$5+DO60*查询!$P$5)*AF60/CX60)</f>
        <v>#VALUE!</v>
      </c>
      <c r="BJ60" s="512" t="e">
        <f>IF(CX60=0,BJ59,(DP60*查询!$S$5+DQ60*查询!$T$5+DR60*查询!$U$5)*AF60/CX60)</f>
        <v>#VALUE!</v>
      </c>
      <c r="BK60" s="512">
        <f t="shared" si="52"/>
        <v>1</v>
      </c>
      <c r="BL60" s="513" t="str">
        <f>IF(_cfyc_month_day!A56="","",_cfyc_month_day!A56)</f>
        <v/>
      </c>
      <c r="BM60" s="513" t="str">
        <f>IF(_cfyc_month_day!B56="","",_cfyc_month_day!B56)</f>
        <v/>
      </c>
      <c r="BN60" s="513" t="str">
        <f>IF(_cfyc_month_day!C56="","",_cfyc_month_day!C56)</f>
        <v/>
      </c>
      <c r="BO60" s="522" t="str">
        <f>IF(_cfyc_month_day!D56="","",_cfyc_month_day!D56)</f>
        <v/>
      </c>
      <c r="BP60" s="522" t="str">
        <f>IF(_cfyc_month_day!E56="","",_cfyc_month_day!E56)</f>
        <v/>
      </c>
      <c r="BQ60" s="522" t="str">
        <f>IF(_cfyc_month_day!F56="","",_cfyc_month_day!F56)</f>
        <v/>
      </c>
      <c r="BR60" s="513" t="str">
        <f>IF(_tag_month_day!T56="","",_tag_month_day!T56)</f>
        <v/>
      </c>
      <c r="BS60" s="513" t="str">
        <f>IF(_tag_month_day!U56="","",_tag_month_day!U56)</f>
        <v/>
      </c>
      <c r="BT60" s="523" t="str">
        <f t="shared" si="53"/>
        <v/>
      </c>
      <c r="BU60" s="223" t="str">
        <f>IF(_tag_month_day!V56="","",_tag_month_day!V56)</f>
        <v/>
      </c>
      <c r="BV60" s="206" t="str">
        <f>IF(_tag_month_day!W56="","",_tag_month_day!W56)</f>
        <v/>
      </c>
      <c r="BW60" s="540" t="str">
        <f>IF(_tag_month_day!X56="","",_tag_month_day!X56)</f>
        <v/>
      </c>
      <c r="BX60" s="540" t="str">
        <f>IF(_tag_month_day!Y56="","",_tag_month_day!Y56)</f>
        <v/>
      </c>
      <c r="BY60" s="541">
        <f ca="1" t="shared" si="54"/>
        <v>43619.3749999999</v>
      </c>
      <c r="BZ60" s="542" t="s">
        <v>215</v>
      </c>
      <c r="CA60" s="543" t="str">
        <f>IF(_jhy2_month_day!A56="","",_jhy2_month_day!A56)</f>
        <v/>
      </c>
      <c r="CB60" s="464" t="str">
        <f>IF(_jhy2_month_day!B56="","",_jhy2_month_day!B56)</f>
        <v/>
      </c>
      <c r="CC60" s="464" t="str">
        <f>IF(_jhy2_month_day!C56="","",_jhy2_month_day!C56)</f>
        <v/>
      </c>
      <c r="CD60" s="464" t="str">
        <f>IF(_jhy2_month_day!D56="","",_jhy2_month_day!D56)</f>
        <v/>
      </c>
      <c r="CE60" s="464" t="str">
        <f>IF(_jhy2_month_day!E56="","",_jhy2_month_day!E56)</f>
        <v/>
      </c>
      <c r="CF60" s="464" t="str">
        <f>IF(_jhy2_month_day!F56="","",_jhy2_month_day!F56)</f>
        <v/>
      </c>
      <c r="CG60" s="464" t="str">
        <f>IF(_jhy2_month_day!G56="","",_jhy2_month_day!G56)</f>
        <v/>
      </c>
      <c r="CH60" s="464" t="str">
        <f>IF(_jhy2_month_day!H56="","",_jhy2_month_day!H56)</f>
        <v/>
      </c>
      <c r="CI60" s="464" t="str">
        <f>IF(_jhy2_month_day!I56="","",_jhy2_month_day!I56)</f>
        <v/>
      </c>
      <c r="CJ60" s="464" t="str">
        <f>IF(_jhy2_month_day!J56="","",_jhy2_month_day!J56)</f>
        <v/>
      </c>
      <c r="CK60" s="464" t="str">
        <f>IF(_jhy2_month_day!K56="","",_jhy2_month_day!K56)</f>
        <v/>
      </c>
      <c r="CL60" s="562" t="str">
        <f>IF(_jhy2_month_day!L56="","",_jhy2_month_day!L56)</f>
        <v/>
      </c>
      <c r="CM60" s="562" t="str">
        <f>IF(_jhy2_month_day!M56="","",_jhy2_month_day!M56)</f>
        <v/>
      </c>
      <c r="CN60" s="562" t="str">
        <f>IF(_jhy2_month_day!N56="","",_jhy2_month_day!N56)</f>
        <v/>
      </c>
      <c r="CO60" s="562" t="str">
        <f>IF(_jhy2_month_day!O56="","",_jhy2_month_day!O56)</f>
        <v/>
      </c>
      <c r="CP60" s="562" t="str">
        <f>IF(_jhy2_month_day!P56="","",_jhy2_month_day!P56)</f>
        <v/>
      </c>
      <c r="CQ60" s="562" t="str">
        <f>IF(_jhy2_month_day!Q56="","",_jhy2_month_day!Q56)</f>
        <v/>
      </c>
      <c r="CR60" s="563" t="str">
        <f>IF(_jhy2_month_day!R56="","",_jhy2_month_day!R56)</f>
        <v/>
      </c>
      <c r="CS60" s="576" t="str">
        <f>IF(_jhy2_month_day!S56="","",_jhy2_month_day!S56)</f>
        <v/>
      </c>
      <c r="CT60" s="562" t="str">
        <f>IF(_jhy2_month_day!T56="","",_jhy2_month_day!T56)</f>
        <v/>
      </c>
      <c r="CU60" s="577" t="e">
        <f t="shared" si="5"/>
        <v>#VALUE!</v>
      </c>
      <c r="CV60" s="198" t="e">
        <f t="shared" si="6"/>
        <v>#VALUE!</v>
      </c>
      <c r="CW60" s="192" t="e">
        <f t="shared" si="7"/>
        <v>#VALUE!</v>
      </c>
      <c r="CX60" s="192" t="e">
        <f t="shared" si="8"/>
        <v>#VALUE!</v>
      </c>
      <c r="CY60" s="202" t="e">
        <f t="shared" si="9"/>
        <v>#VALUE!</v>
      </c>
      <c r="CZ60" s="192" t="e">
        <f t="shared" ref="CZ60:DI60" si="340">$AJ60*EF60</f>
        <v>#VALUE!</v>
      </c>
      <c r="DA60" s="192" t="e">
        <f t="shared" si="340"/>
        <v>#VALUE!</v>
      </c>
      <c r="DB60" s="192" t="e">
        <f t="shared" si="340"/>
        <v>#VALUE!</v>
      </c>
      <c r="DC60" s="192" t="e">
        <f t="shared" si="340"/>
        <v>#VALUE!</v>
      </c>
      <c r="DD60" s="192" t="e">
        <f t="shared" si="340"/>
        <v>#VALUE!</v>
      </c>
      <c r="DE60" s="192" t="e">
        <f t="shared" si="340"/>
        <v>#VALUE!</v>
      </c>
      <c r="DF60" s="192" t="e">
        <f t="shared" si="340"/>
        <v>#VALUE!</v>
      </c>
      <c r="DG60" s="192" t="e">
        <f t="shared" si="340"/>
        <v>#VALUE!</v>
      </c>
      <c r="DH60" s="192" t="e">
        <f t="shared" si="340"/>
        <v>#VALUE!</v>
      </c>
      <c r="DI60" s="192" t="e">
        <f t="shared" si="340"/>
        <v>#VALUE!</v>
      </c>
      <c r="DJ60" s="192" t="e">
        <f t="shared" si="11"/>
        <v>#VALUE!</v>
      </c>
      <c r="DK60" s="192" t="e">
        <f t="shared" si="12"/>
        <v>#VALUE!</v>
      </c>
      <c r="DL60" s="192" t="e">
        <f t="shared" si="13"/>
        <v>#VALUE!</v>
      </c>
      <c r="DM60" s="192" t="e">
        <f t="shared" si="14"/>
        <v>#VALUE!</v>
      </c>
      <c r="DN60" s="192" t="e">
        <f t="shared" si="15"/>
        <v>#VALUE!</v>
      </c>
      <c r="DO60" s="192" t="e">
        <f t="shared" si="16"/>
        <v>#VALUE!</v>
      </c>
      <c r="DP60" s="192" t="e">
        <f t="shared" si="17"/>
        <v>#VALUE!</v>
      </c>
      <c r="DQ60" s="192" t="e">
        <f t="shared" si="18"/>
        <v>#VALUE!</v>
      </c>
      <c r="DR60" s="192" t="e">
        <f t="shared" si="19"/>
        <v>#VALUE!</v>
      </c>
      <c r="DS60" s="192" t="e">
        <f t="shared" si="20"/>
        <v>#VALUE!</v>
      </c>
      <c r="DT60" s="192" t="e">
        <f t="shared" si="21"/>
        <v>#VALUE!</v>
      </c>
      <c r="DU60" s="192" t="e">
        <f t="shared" si="22"/>
        <v>#VALUE!</v>
      </c>
      <c r="DV60" s="198" t="e">
        <f t="shared" si="23"/>
        <v>#VALUE!</v>
      </c>
      <c r="DW60" s="198" t="e">
        <f t="shared" si="24"/>
        <v>#DIV/0!</v>
      </c>
      <c r="DX60" s="198" t="e">
        <f t="shared" si="25"/>
        <v>#DIV/0!</v>
      </c>
      <c r="DY60" s="198" t="e">
        <f t="shared" si="26"/>
        <v>#VALUE!</v>
      </c>
      <c r="DZ60" s="198" t="e">
        <f t="shared" si="27"/>
        <v>#VALUE!</v>
      </c>
      <c r="EA60" s="198" t="e">
        <f t="shared" si="28"/>
        <v>#VALUE!</v>
      </c>
      <c r="EB60" s="198" t="e">
        <f t="shared" si="29"/>
        <v>#VALUE!</v>
      </c>
      <c r="EC60" s="198" t="e">
        <f t="shared" si="30"/>
        <v>#DIV/0!</v>
      </c>
      <c r="ED60" s="198" t="e">
        <f t="shared" si="31"/>
        <v>#VALUE!</v>
      </c>
      <c r="EE60" s="198" t="e">
        <f t="shared" si="32"/>
        <v>#VALUE!</v>
      </c>
      <c r="EF60" s="198" t="e">
        <f t="shared" ref="EF60:EO60" si="341">DV60/SUM($DV60:$EE60)</f>
        <v>#VALUE!</v>
      </c>
      <c r="EG60" s="198" t="e">
        <f t="shared" si="341"/>
        <v>#DIV/0!</v>
      </c>
      <c r="EH60" s="198" t="e">
        <f t="shared" si="341"/>
        <v>#DIV/0!</v>
      </c>
      <c r="EI60" s="198" t="e">
        <f t="shared" si="341"/>
        <v>#VALUE!</v>
      </c>
      <c r="EJ60" s="198" t="e">
        <f t="shared" si="341"/>
        <v>#VALUE!</v>
      </c>
      <c r="EK60" s="198" t="e">
        <f t="shared" si="341"/>
        <v>#VALUE!</v>
      </c>
      <c r="EL60" s="198" t="e">
        <f t="shared" si="341"/>
        <v>#VALUE!</v>
      </c>
      <c r="EM60" s="198" t="e">
        <f t="shared" si="341"/>
        <v>#DIV/0!</v>
      </c>
      <c r="EN60" s="198" t="e">
        <f t="shared" si="341"/>
        <v>#VALUE!</v>
      </c>
      <c r="EO60" s="198" t="e">
        <f t="shared" si="341"/>
        <v>#VALUE!</v>
      </c>
      <c r="EP60" s="511">
        <f t="shared" ref="EP60:EW60" si="342">EP59</f>
        <v>0.08</v>
      </c>
      <c r="EQ60" s="511">
        <f t="shared" si="342"/>
        <v>0.015</v>
      </c>
      <c r="ER60" s="511">
        <f t="shared" si="342"/>
        <v>0.015</v>
      </c>
      <c r="ES60" s="511">
        <f t="shared" si="342"/>
        <v>0.015</v>
      </c>
      <c r="ET60" s="511">
        <f t="shared" si="342"/>
        <v>0.015</v>
      </c>
      <c r="EU60" s="511">
        <f t="shared" si="342"/>
        <v>0.09</v>
      </c>
      <c r="EV60" s="511">
        <f t="shared" si="342"/>
        <v>0.09</v>
      </c>
      <c r="EW60" s="511">
        <f t="shared" si="342"/>
        <v>0.09</v>
      </c>
      <c r="EX60" s="420" t="str">
        <f>IF(_tag_month_day!AS56="","",_tag_month_day!AS56/100)</f>
        <v/>
      </c>
      <c r="EY60" s="420" t="str">
        <f>IF(_tag_month_day!AT56="","",_tag_month_day!AT56/100)</f>
        <v/>
      </c>
      <c r="EZ60" s="420" t="str">
        <f>IF(_tag_month_day!AU56="","",_tag_month_day!AU56/100)</f>
        <v/>
      </c>
      <c r="FA60" s="420" t="str">
        <f>IF(_tag_month_day!AV56="","",_tag_month_day!AV56/100)</f>
        <v/>
      </c>
      <c r="FB60" s="420" t="str">
        <f>IF(_tag_month_day!AW56="","",_tag_month_day!AW56/100)</f>
        <v/>
      </c>
      <c r="FC60" s="420" t="str">
        <f>IF(_tag_month_day!AX56="","",_tag_month_day!AX56/100)</f>
        <v/>
      </c>
      <c r="FD60" s="510">
        <f t="shared" si="58"/>
        <v>0.33</v>
      </c>
      <c r="FE60" s="510">
        <f t="shared" si="59"/>
        <v>0.19</v>
      </c>
      <c r="FF60" s="510">
        <f t="shared" si="60"/>
        <v>0.003</v>
      </c>
      <c r="FG60" s="510">
        <f t="shared" si="61"/>
        <v>0</v>
      </c>
      <c r="FH60" s="603">
        <f t="shared" si="62"/>
        <v>0.0001</v>
      </c>
      <c r="FI60" s="510">
        <f t="shared" ref="FI60:FR60" si="343">FI59</f>
        <v>0.41</v>
      </c>
      <c r="FJ60" s="510">
        <f t="shared" si="343"/>
        <v>0.11</v>
      </c>
      <c r="FK60" s="510">
        <f t="shared" si="343"/>
        <v>0.015</v>
      </c>
      <c r="FL60" s="510">
        <f t="shared" si="343"/>
        <v>0</v>
      </c>
      <c r="FM60" s="603">
        <f t="shared" si="343"/>
        <v>0.0001</v>
      </c>
      <c r="FN60" s="510" t="str">
        <f>IF(_tag_month_day!AY56="","",_tag_month_day!AY56/100)</f>
        <v/>
      </c>
      <c r="FO60" s="510" t="str">
        <f>IF(_tag_month_day!AZ56="","",_tag_month_day!AZ56/100)</f>
        <v/>
      </c>
      <c r="FP60" s="510" t="str">
        <f>IF(_tag_month_day!BA56="","",_tag_month_day!BA56/100)</f>
        <v/>
      </c>
      <c r="FQ60" s="510" t="str">
        <f>IF(_tag_month_day!BB56="","",_tag_month_day!BB56/100)</f>
        <v/>
      </c>
      <c r="FR60" s="603" t="str">
        <f>IF(_tag_month_day!BC56="","",_tag_month_day!BC56/100)</f>
        <v/>
      </c>
      <c r="FS60" s="510" t="str">
        <f>IF(_tag_month_day!BD56="","",_tag_month_day!BD56/100)</f>
        <v/>
      </c>
      <c r="FT60" s="510" t="str">
        <f>IF(_tag_month_day!BE56="","",_tag_month_day!BE56/100)</f>
        <v/>
      </c>
      <c r="FU60" s="510" t="str">
        <f>IF(_tag_month_day!BF56="","",_tag_month_day!BF56/100)</f>
        <v/>
      </c>
      <c r="FV60" s="510" t="str">
        <f>IF(_tag_month_day!BG56="","",_tag_month_day!BG56/100)</f>
        <v/>
      </c>
      <c r="FW60" s="603" t="str">
        <f>IF(_tag_month_day!BH56="","",_tag_month_day!BH56/100)</f>
        <v/>
      </c>
      <c r="FX60" s="510" t="str">
        <f>IF(_tag_month_day!BI56="","",_tag_month_day!BI56/100)</f>
        <v/>
      </c>
      <c r="FY60" s="510" t="str">
        <f>IF(_tag_month_day!BJ56="","",_tag_month_day!BJ56/100)</f>
        <v/>
      </c>
      <c r="FZ60" s="605" t="str">
        <f>IF(_tag_month_day!BK56="","",_tag_month_day!BK56/100)</f>
        <v/>
      </c>
      <c r="GA60" s="510" t="str">
        <f>IF(_tag_month_day!BL56="","",_tag_month_day!BL56/100)</f>
        <v/>
      </c>
      <c r="GB60" s="603" t="str">
        <f>IF(_tag_month_day!BM56="","",_tag_month_day!BM56/100)</f>
        <v/>
      </c>
      <c r="GC60" s="420" t="str">
        <f>IF(_tag_month_day!BN56="","",_tag_month_day!BN56/100)</f>
        <v/>
      </c>
      <c r="GD60" s="420" t="str">
        <f>IF(_tag_month_day!BO56="","",_tag_month_day!BO56/100)</f>
        <v/>
      </c>
      <c r="GE60" s="420" t="str">
        <f>IF(_tag_month_day!BP56="","",_tag_month_day!BP56/100)</f>
        <v/>
      </c>
      <c r="GF60" s="420" t="str">
        <f>IF(_tag_month_day!BQ56="","",_tag_month_day!BQ56/100)</f>
        <v/>
      </c>
      <c r="GG60" s="420" t="str">
        <f>IF(_tag_month_day!BR56="","",_tag_month_day!BR56/100)</f>
        <v/>
      </c>
      <c r="GH60" s="420" t="str">
        <f>IF(_tag_month_day!BS56="","",_tag_month_day!BS56/100)</f>
        <v/>
      </c>
      <c r="GI60" s="603" t="str">
        <f>IF(_tag_month_day!BT56="","",_tag_month_day!BT56/100)</f>
        <v/>
      </c>
      <c r="GJ60" s="612" t="str">
        <f>IF(_tag_month_day!BU56="","",_tag_month_day!BU56/100)</f>
        <v/>
      </c>
      <c r="GK60" s="620" t="str">
        <f>IF(_tag_month_day!BV56="",IF(_rlcf_month_day!A$2="","",_rlcf_month_day!A$2/100),_tag_month_day!BV56/100)</f>
        <v/>
      </c>
      <c r="GL60" s="620" t="str">
        <f>IF(_tag_month_day!BW56="",IF(_rlcf_month_day!B$2="","",_rlcf_month_day!B$2/100),_tag_month_day!BW56/100)</f>
        <v/>
      </c>
      <c r="GM60" s="621" t="str">
        <f>IF(_tag_month_day!BX56="",IF(_rlcf_month_day!C$2="","",_rlcf_month_day!C$2/100),_tag_month_day!BX56/100)</f>
        <v/>
      </c>
      <c r="GN60" s="620" t="str">
        <f>IF(_tag_month_day!BV56="",IF(_rlcf_month_day!A$2="","",_rlcf_month_day!A$2/100),_tag_month_day!BV56/100)</f>
        <v/>
      </c>
      <c r="GO60" s="620" t="str">
        <f>IF(_tag_month_day!BW56="",IF(_rlcf_month_day!B$2="","",_rlcf_month_day!B$2/100),_tag_month_day!BW56/100)</f>
        <v/>
      </c>
      <c r="GP60" s="620" t="str">
        <f>IF(_tag_month_day!CD56="",IF(_rlcf_month_day!E$2="","",_rlcf_month_day!E$2/100),_tag_month_day!CD56/100)</f>
        <v/>
      </c>
      <c r="GQ60" s="620" t="str">
        <f>IF(_tag_month_day!CE56="",IF(_rlcf_month_day!F$2="","",_rlcf_month_day!F$2/100),_tag_month_day!CE56/100)</f>
        <v/>
      </c>
      <c r="GR60" s="621" t="str">
        <f>IF(_tag_month_day!CF56="",IF(_rlcf_month_day!G$2="","",_rlcf_month_day!G$2/100),_tag_month_day!CF56/100)</f>
        <v/>
      </c>
      <c r="GS60" s="626">
        <f t="shared" ref="GS60:HH60" si="344">GS59</f>
        <v>0.953</v>
      </c>
      <c r="GT60" s="626">
        <f t="shared" si="344"/>
        <v>0.55</v>
      </c>
      <c r="GU60" s="626">
        <f t="shared" si="344"/>
        <v>0.55</v>
      </c>
      <c r="GV60" s="626">
        <f t="shared" si="344"/>
        <v>0.55</v>
      </c>
      <c r="GW60" s="626">
        <f t="shared" si="344"/>
        <v>0.5</v>
      </c>
      <c r="GX60" s="626">
        <f t="shared" si="344"/>
        <v>0.935</v>
      </c>
      <c r="GY60" s="626">
        <f t="shared" si="344"/>
        <v>0.15</v>
      </c>
      <c r="GZ60" s="626">
        <f t="shared" si="344"/>
        <v>1</v>
      </c>
      <c r="HA60" s="632">
        <f t="shared" si="344"/>
        <v>0.047</v>
      </c>
      <c r="HB60" s="632">
        <f t="shared" si="344"/>
        <v>0.45</v>
      </c>
      <c r="HC60" s="632">
        <f t="shared" si="344"/>
        <v>0.45</v>
      </c>
      <c r="HD60" s="632">
        <f t="shared" si="344"/>
        <v>0.45</v>
      </c>
      <c r="HE60" s="632">
        <f t="shared" si="344"/>
        <v>0.5</v>
      </c>
      <c r="HF60" s="632">
        <f t="shared" si="344"/>
        <v>0.065</v>
      </c>
      <c r="HG60" s="632">
        <f t="shared" si="344"/>
        <v>0.85</v>
      </c>
      <c r="HH60" s="632">
        <f t="shared" si="344"/>
        <v>0</v>
      </c>
      <c r="HI60" s="68" t="e">
        <f t="shared" si="34"/>
        <v>#VALUE!</v>
      </c>
      <c r="HJ60" s="68" t="e">
        <f t="shared" si="64"/>
        <v>#VALUE!</v>
      </c>
      <c r="HK60" s="202">
        <f t="shared" si="65"/>
        <v>0.85</v>
      </c>
      <c r="HL60" s="464">
        <f t="shared" si="66"/>
        <v>550000</v>
      </c>
      <c r="HM60" s="464">
        <f t="shared" si="67"/>
        <v>480000</v>
      </c>
      <c r="HN60" s="192" t="e">
        <f t="shared" si="35"/>
        <v>#VALUE!</v>
      </c>
      <c r="HO60" s="192" t="e">
        <f>HN60*HK60*$HO$2/HL60*1000000</f>
        <v>#VALUE!</v>
      </c>
      <c r="HP60" s="192" t="e">
        <f>HN60*HK60*$HP$2/HM60*1000000</f>
        <v>#VALUE!</v>
      </c>
    </row>
    <row r="61" customFormat="1" spans="1:224">
      <c r="A61" s="381">
        <v>56</v>
      </c>
      <c r="B61" s="54">
        <f ca="1" t="shared" si="68"/>
        <v>43619</v>
      </c>
      <c r="C61" s="57">
        <f t="shared" si="69"/>
        <v>0.0416666666666667</v>
      </c>
      <c r="D61" s="68" t="str">
        <f ca="1" t="shared" si="36"/>
        <v>夜班</v>
      </c>
      <c r="E61" s="68" t="str">
        <f ca="1" t="shared" si="37"/>
        <v>甲</v>
      </c>
      <c r="F61" s="68">
        <f ca="1">SUMPRODUCT((成本日报!$A$3:$A$95=计划!B61)*(成本日报!$B$3:$B$95=计划!$D61),成本日报!$C$3:$C$95)</f>
        <v>1</v>
      </c>
      <c r="G61" s="382">
        <f ca="1" t="shared" si="70"/>
        <v>43619.2916666665</v>
      </c>
      <c r="H61" s="382">
        <f ca="1" t="shared" si="38"/>
        <v>43619.298611111</v>
      </c>
      <c r="I61" s="382">
        <f ca="1" t="shared" si="39"/>
        <v>43619.3041666665</v>
      </c>
      <c r="J61" s="382">
        <f ca="1" t="shared" si="40"/>
        <v>43619.3333333332</v>
      </c>
      <c r="K61" s="382">
        <f ca="1" t="shared" si="41"/>
        <v>43619.3958333332</v>
      </c>
      <c r="L61" s="382">
        <f ca="1" t="shared" si="42"/>
        <v>43619.4166666665</v>
      </c>
      <c r="M61" s="398" t="str">
        <f>IF(_tag_month_day!A57="","",_tag_month_day!A57)</f>
        <v/>
      </c>
      <c r="N61" s="398" t="str">
        <f>IF(_tag_month_day!B57="","",_tag_month_day!B57)</f>
        <v/>
      </c>
      <c r="O61" s="399" t="e">
        <f t="shared" si="43"/>
        <v>#VALUE!</v>
      </c>
      <c r="P61" s="398" t="str">
        <f>IF(_tag_month_day!C57="","",_tag_month_day!C57)</f>
        <v/>
      </c>
      <c r="Q61" s="398" t="str">
        <f>IF(_tag_month_day!D57="","",_tag_month_day!D57)</f>
        <v/>
      </c>
      <c r="R61" s="416">
        <f>IF(_tag_month_day!CB57="",R60,_tag_month_day!CB57/100)</f>
        <v>0.07</v>
      </c>
      <c r="S61" s="417" t="str">
        <f>IF(_tag_month_day!E57="","",_tag_month_day!E57)</f>
        <v/>
      </c>
      <c r="T61" s="417" t="str">
        <f>IF(_tag_month_day!F57="","",_tag_month_day!F57)</f>
        <v/>
      </c>
      <c r="U61" s="418" t="e">
        <f t="shared" si="0"/>
        <v>#VALUE!</v>
      </c>
      <c r="V61" s="53" t="e">
        <f t="shared" si="1"/>
        <v>#VALUE!</v>
      </c>
      <c r="W61" s="419" t="str">
        <f>IF(_jhy_month_day!A57="","",_jhy_month_day!A57)</f>
        <v/>
      </c>
      <c r="X61" s="420" t="str">
        <f>IF(_jhy_month_day!B57="","",_jhy_month_day!B57/100)</f>
        <v/>
      </c>
      <c r="Y61" s="420" t="str">
        <f>IF(_jhy_month_day!C57="","",_jhy_month_day!C57/100)</f>
        <v/>
      </c>
      <c r="Z61" s="439">
        <f t="shared" si="87"/>
        <v>14</v>
      </c>
      <c r="AA61" s="440" t="str">
        <f>IF(_tag_month_day!G57="","",_tag_month_day!G57/100)</f>
        <v/>
      </c>
      <c r="AB61" s="440" t="str">
        <f>IF(_tag_month_day!H57="","",_tag_month_day!H57/100)</f>
        <v/>
      </c>
      <c r="AC61" s="193">
        <f t="shared" si="44"/>
        <v>1.59963432013121</v>
      </c>
      <c r="AD61" s="441" t="str">
        <f t="shared" si="45"/>
        <v/>
      </c>
      <c r="AE61" s="442" t="str">
        <f t="shared" si="46"/>
        <v/>
      </c>
      <c r="AF61" s="443">
        <v>1</v>
      </c>
      <c r="AG61" s="68" t="str">
        <f>IF(_duihao_month_day!A57="","",_duihao_month_day!A57)</f>
        <v/>
      </c>
      <c r="AH61" s="463">
        <f>IF(_gyk_month_day!B57="",AH60,_gyk_month_day!B57)</f>
        <v>820</v>
      </c>
      <c r="AI61" s="464" t="e">
        <f t="shared" si="71"/>
        <v>#VALUE!</v>
      </c>
      <c r="AJ61" s="68" t="str">
        <f>IF(_tag_month_day!I57="","",_tag_month_day!I57)</f>
        <v/>
      </c>
      <c r="AK61" s="465" t="str">
        <f>IF(_tzyy_month_day!A57="","",_tzyy_month_day!A57)</f>
        <v/>
      </c>
      <c r="AL61" s="465" t="str">
        <f>IF(_tzyy_month_day!B57="","",_tzyy_month_day!B57)</f>
        <v/>
      </c>
      <c r="AM61" s="465" t="str">
        <f>IF(_tzyy_month_day!C57="","",_tzyy_month_day!C57)</f>
        <v/>
      </c>
      <c r="AN61" s="466" t="str">
        <f>IF(_tag_month_day!CG57="","",_tag_month_day!CG57)</f>
        <v/>
      </c>
      <c r="AO61" s="466" t="str">
        <f>IF(_tag_month_day!CH57="","",_tag_month_day!CH57)</f>
        <v/>
      </c>
      <c r="AP61" s="486" t="e">
        <f t="shared" si="47"/>
        <v>#VALUE!</v>
      </c>
      <c r="AQ61" s="487" t="str">
        <f>IF(_tag_month_day!J57="","",_tag_month_day!J57/100)</f>
        <v/>
      </c>
      <c r="AR61" s="488">
        <f t="shared" si="48"/>
        <v>1.3</v>
      </c>
      <c r="AS61" s="489" t="e">
        <f t="shared" si="2"/>
        <v>#VALUE!</v>
      </c>
      <c r="AT61" s="489">
        <f t="shared" si="49"/>
        <v>0</v>
      </c>
      <c r="AU61" s="490" t="str">
        <f>IF(_tag_month_day!K57="","",_tag_month_day!K57)</f>
        <v/>
      </c>
      <c r="AV61" s="491" t="str">
        <f>IF(_tag_month_day!L57="","",_tag_month_day!L57/100)</f>
        <v/>
      </c>
      <c r="AW61" s="420">
        <f t="shared" si="179"/>
        <v>0</v>
      </c>
      <c r="AX61" s="420">
        <f t="shared" si="50"/>
        <v>0</v>
      </c>
      <c r="AY61" s="420" t="str">
        <f>IF(_tag_month_day!M57="","",_tag_month_day!M57/100)</f>
        <v/>
      </c>
      <c r="AZ61" s="420" t="str">
        <f>IF(_tag_month_day!N57="","",_tag_month_day!N57/100)</f>
        <v/>
      </c>
      <c r="BA61" s="420" t="str">
        <f>IF(_tag_month_day!O57="","",_tag_month_day!O57/100)</f>
        <v/>
      </c>
      <c r="BB61" s="496" t="str">
        <f>IF(_tag_month_day!P57="","",_tag_month_day!P57/100)</f>
        <v/>
      </c>
      <c r="BC61" s="496">
        <f t="shared" si="51"/>
        <v>0</v>
      </c>
      <c r="BD61" s="496" t="str">
        <f>IF(_tag_month_day!Q57="","",_tag_month_day!Q57/100)</f>
        <v/>
      </c>
      <c r="BE61" s="510" t="str">
        <f>IF(_tag_month_day!R57="","",_tag_month_day!R57/100)</f>
        <v/>
      </c>
      <c r="BF61" s="413" t="str">
        <f>IF(_tag_month_day!CC57="","",_tag_month_day!CC57/100)</f>
        <v/>
      </c>
      <c r="BG61" s="511" t="e">
        <f t="shared" si="3"/>
        <v>#VALUE!</v>
      </c>
      <c r="BH61" s="198">
        <f t="shared" si="4"/>
        <v>0</v>
      </c>
      <c r="BI61" s="512" t="e">
        <f>IF(CX61=0,BI60,(DK61*查询!$R$5+DL61*查询!$Q$5+DM61*查询!$N$5+DN61*查询!$O$5+DO61*查询!$P$5)*AF61/CX61)</f>
        <v>#VALUE!</v>
      </c>
      <c r="BJ61" s="512" t="e">
        <f>IF(CX61=0,BJ60,(DP61*查询!$S$5+DQ61*查询!$T$5+DR61*查询!$U$5)*AF61/CX61)</f>
        <v>#VALUE!</v>
      </c>
      <c r="BK61" s="512">
        <f t="shared" si="52"/>
        <v>1</v>
      </c>
      <c r="BL61" s="513" t="str">
        <f>IF(_cfyc_month_day!A57="","",_cfyc_month_day!A57)</f>
        <v/>
      </c>
      <c r="BM61" s="513" t="str">
        <f>IF(_cfyc_month_day!B57="","",_cfyc_month_day!B57)</f>
        <v/>
      </c>
      <c r="BN61" s="513" t="str">
        <f>IF(_cfyc_month_day!C57="","",_cfyc_month_day!C57)</f>
        <v/>
      </c>
      <c r="BO61" s="522" t="str">
        <f>IF(_cfyc_month_day!D57="","",_cfyc_month_day!D57)</f>
        <v/>
      </c>
      <c r="BP61" s="522" t="str">
        <f>IF(_cfyc_month_day!E57="","",_cfyc_month_day!E57)</f>
        <v/>
      </c>
      <c r="BQ61" s="522" t="str">
        <f>IF(_cfyc_month_day!F57="","",_cfyc_month_day!F57)</f>
        <v/>
      </c>
      <c r="BR61" s="513" t="str">
        <f>IF(_tag_month_day!T57="","",_tag_month_day!T57)</f>
        <v/>
      </c>
      <c r="BS61" s="513" t="str">
        <f>IF(_tag_month_day!U57="","",_tag_month_day!U57)</f>
        <v/>
      </c>
      <c r="BT61" s="523" t="str">
        <f t="shared" si="53"/>
        <v/>
      </c>
      <c r="BU61" s="223" t="str">
        <f>IF(_tag_month_day!V57="","",_tag_month_day!V57)</f>
        <v/>
      </c>
      <c r="BV61" s="206" t="str">
        <f>IF(_tag_month_day!W57="","",_tag_month_day!W57)</f>
        <v/>
      </c>
      <c r="BW61" s="540" t="str">
        <f>IF(_tag_month_day!X57="","",_tag_month_day!X57)</f>
        <v/>
      </c>
      <c r="BX61" s="540" t="str">
        <f>IF(_tag_month_day!Y57="","",_tag_month_day!Y57)</f>
        <v/>
      </c>
      <c r="BY61" s="541">
        <f ca="1" t="shared" si="54"/>
        <v>43619.4166666665</v>
      </c>
      <c r="BZ61" s="542"/>
      <c r="CA61" s="543" t="str">
        <f>IF(_jhy2_month_day!A57="","",_jhy2_month_day!A57)</f>
        <v/>
      </c>
      <c r="CB61" s="464" t="str">
        <f>IF(_jhy2_month_day!B57="","",_jhy2_month_day!B57)</f>
        <v/>
      </c>
      <c r="CC61" s="464" t="str">
        <f>IF(_jhy2_month_day!C57="","",_jhy2_month_day!C57)</f>
        <v/>
      </c>
      <c r="CD61" s="464" t="str">
        <f>IF(_jhy2_month_day!D57="","",_jhy2_month_day!D57)</f>
        <v/>
      </c>
      <c r="CE61" s="464" t="str">
        <f>IF(_jhy2_month_day!E57="","",_jhy2_month_day!E57)</f>
        <v/>
      </c>
      <c r="CF61" s="464" t="str">
        <f>IF(_jhy2_month_day!F57="","",_jhy2_month_day!F57)</f>
        <v/>
      </c>
      <c r="CG61" s="464" t="str">
        <f>IF(_jhy2_month_day!G57="","",_jhy2_month_day!G57)</f>
        <v/>
      </c>
      <c r="CH61" s="464" t="str">
        <f>IF(_jhy2_month_day!H57="","",_jhy2_month_day!H57)</f>
        <v/>
      </c>
      <c r="CI61" s="464" t="str">
        <f>IF(_jhy2_month_day!I57="","",_jhy2_month_day!I57)</f>
        <v/>
      </c>
      <c r="CJ61" s="464" t="str">
        <f>IF(_jhy2_month_day!J57="","",_jhy2_month_day!J57)</f>
        <v/>
      </c>
      <c r="CK61" s="464" t="str">
        <f>IF(_jhy2_month_day!K57="","",_jhy2_month_day!K57)</f>
        <v/>
      </c>
      <c r="CL61" s="562" t="str">
        <f>IF(_jhy2_month_day!L57="","",_jhy2_month_day!L57)</f>
        <v/>
      </c>
      <c r="CM61" s="562" t="str">
        <f>IF(_jhy2_month_day!M57="","",_jhy2_month_day!M57)</f>
        <v/>
      </c>
      <c r="CN61" s="562" t="str">
        <f>IF(_jhy2_month_day!N57="","",_jhy2_month_day!N57)</f>
        <v/>
      </c>
      <c r="CO61" s="562" t="str">
        <f>IF(_jhy2_month_day!O57="","",_jhy2_month_day!O57)</f>
        <v/>
      </c>
      <c r="CP61" s="562" t="str">
        <f>IF(_jhy2_month_day!P57="","",_jhy2_month_day!P57)</f>
        <v/>
      </c>
      <c r="CQ61" s="562" t="str">
        <f>IF(_jhy2_month_day!Q57="","",_jhy2_month_day!Q57)</f>
        <v/>
      </c>
      <c r="CR61" s="563" t="str">
        <f>IF(_jhy2_month_day!R57="","",_jhy2_month_day!R57)</f>
        <v/>
      </c>
      <c r="CS61" s="576" t="str">
        <f>IF(_jhy2_month_day!S57="","",_jhy2_month_day!S57)</f>
        <v/>
      </c>
      <c r="CT61" s="562" t="str">
        <f>IF(_jhy2_month_day!T57="","",_jhy2_month_day!T57)</f>
        <v/>
      </c>
      <c r="CU61" s="577" t="e">
        <f t="shared" si="5"/>
        <v>#VALUE!</v>
      </c>
      <c r="CV61" s="198" t="e">
        <f t="shared" si="6"/>
        <v>#VALUE!</v>
      </c>
      <c r="CW61" s="192" t="e">
        <f t="shared" si="7"/>
        <v>#VALUE!</v>
      </c>
      <c r="CX61" s="192" t="e">
        <f t="shared" si="8"/>
        <v>#VALUE!</v>
      </c>
      <c r="CY61" s="202" t="e">
        <f t="shared" si="9"/>
        <v>#VALUE!</v>
      </c>
      <c r="CZ61" s="192" t="e">
        <f t="shared" ref="CZ61:DI61" si="345">$AJ61*EF61</f>
        <v>#VALUE!</v>
      </c>
      <c r="DA61" s="192" t="e">
        <f t="shared" si="345"/>
        <v>#VALUE!</v>
      </c>
      <c r="DB61" s="192" t="e">
        <f t="shared" si="345"/>
        <v>#VALUE!</v>
      </c>
      <c r="DC61" s="192" t="e">
        <f t="shared" si="345"/>
        <v>#VALUE!</v>
      </c>
      <c r="DD61" s="192" t="e">
        <f t="shared" si="345"/>
        <v>#VALUE!</v>
      </c>
      <c r="DE61" s="192" t="e">
        <f t="shared" si="345"/>
        <v>#VALUE!</v>
      </c>
      <c r="DF61" s="192" t="e">
        <f t="shared" si="345"/>
        <v>#VALUE!</v>
      </c>
      <c r="DG61" s="192" t="e">
        <f t="shared" si="345"/>
        <v>#VALUE!</v>
      </c>
      <c r="DH61" s="192" t="e">
        <f t="shared" si="345"/>
        <v>#VALUE!</v>
      </c>
      <c r="DI61" s="192" t="e">
        <f t="shared" si="345"/>
        <v>#VALUE!</v>
      </c>
      <c r="DJ61" s="192" t="e">
        <f t="shared" si="11"/>
        <v>#VALUE!</v>
      </c>
      <c r="DK61" s="192" t="e">
        <f t="shared" si="12"/>
        <v>#VALUE!</v>
      </c>
      <c r="DL61" s="192" t="e">
        <f t="shared" si="13"/>
        <v>#VALUE!</v>
      </c>
      <c r="DM61" s="192" t="e">
        <f t="shared" si="14"/>
        <v>#VALUE!</v>
      </c>
      <c r="DN61" s="192" t="e">
        <f t="shared" si="15"/>
        <v>#VALUE!</v>
      </c>
      <c r="DO61" s="192" t="e">
        <f t="shared" si="16"/>
        <v>#VALUE!</v>
      </c>
      <c r="DP61" s="192" t="e">
        <f t="shared" si="17"/>
        <v>#VALUE!</v>
      </c>
      <c r="DQ61" s="192" t="e">
        <f t="shared" si="18"/>
        <v>#VALUE!</v>
      </c>
      <c r="DR61" s="192" t="e">
        <f t="shared" si="19"/>
        <v>#VALUE!</v>
      </c>
      <c r="DS61" s="192" t="e">
        <f t="shared" si="20"/>
        <v>#VALUE!</v>
      </c>
      <c r="DT61" s="192" t="e">
        <f t="shared" si="21"/>
        <v>#VALUE!</v>
      </c>
      <c r="DU61" s="192" t="e">
        <f t="shared" si="22"/>
        <v>#VALUE!</v>
      </c>
      <c r="DV61" s="198" t="e">
        <f t="shared" si="23"/>
        <v>#VALUE!</v>
      </c>
      <c r="DW61" s="198" t="e">
        <f t="shared" si="24"/>
        <v>#DIV/0!</v>
      </c>
      <c r="DX61" s="198" t="e">
        <f t="shared" si="25"/>
        <v>#DIV/0!</v>
      </c>
      <c r="DY61" s="198" t="e">
        <f t="shared" si="26"/>
        <v>#VALUE!</v>
      </c>
      <c r="DZ61" s="198" t="e">
        <f t="shared" si="27"/>
        <v>#VALUE!</v>
      </c>
      <c r="EA61" s="198" t="e">
        <f t="shared" si="28"/>
        <v>#VALUE!</v>
      </c>
      <c r="EB61" s="198" t="e">
        <f t="shared" si="29"/>
        <v>#VALUE!</v>
      </c>
      <c r="EC61" s="198" t="e">
        <f t="shared" si="30"/>
        <v>#DIV/0!</v>
      </c>
      <c r="ED61" s="198" t="e">
        <f t="shared" si="31"/>
        <v>#VALUE!</v>
      </c>
      <c r="EE61" s="198" t="e">
        <f t="shared" si="32"/>
        <v>#VALUE!</v>
      </c>
      <c r="EF61" s="198" t="e">
        <f t="shared" ref="EF61:EO61" si="346">DV61/SUM($DV61:$EE61)</f>
        <v>#VALUE!</v>
      </c>
      <c r="EG61" s="198" t="e">
        <f t="shared" si="346"/>
        <v>#DIV/0!</v>
      </c>
      <c r="EH61" s="198" t="e">
        <f t="shared" si="346"/>
        <v>#DIV/0!</v>
      </c>
      <c r="EI61" s="198" t="e">
        <f t="shared" si="346"/>
        <v>#VALUE!</v>
      </c>
      <c r="EJ61" s="198" t="e">
        <f t="shared" si="346"/>
        <v>#VALUE!</v>
      </c>
      <c r="EK61" s="198" t="e">
        <f t="shared" si="346"/>
        <v>#VALUE!</v>
      </c>
      <c r="EL61" s="198" t="e">
        <f t="shared" si="346"/>
        <v>#VALUE!</v>
      </c>
      <c r="EM61" s="198" t="e">
        <f t="shared" si="346"/>
        <v>#DIV/0!</v>
      </c>
      <c r="EN61" s="198" t="e">
        <f t="shared" si="346"/>
        <v>#VALUE!</v>
      </c>
      <c r="EO61" s="198" t="e">
        <f t="shared" si="346"/>
        <v>#VALUE!</v>
      </c>
      <c r="EP61" s="511">
        <f t="shared" ref="EP61:EW61" si="347">EP60</f>
        <v>0.08</v>
      </c>
      <c r="EQ61" s="511">
        <f t="shared" si="347"/>
        <v>0.015</v>
      </c>
      <c r="ER61" s="511">
        <f t="shared" si="347"/>
        <v>0.015</v>
      </c>
      <c r="ES61" s="511">
        <f t="shared" si="347"/>
        <v>0.015</v>
      </c>
      <c r="ET61" s="511">
        <f t="shared" si="347"/>
        <v>0.015</v>
      </c>
      <c r="EU61" s="511">
        <f t="shared" si="347"/>
        <v>0.09</v>
      </c>
      <c r="EV61" s="511">
        <f t="shared" si="347"/>
        <v>0.09</v>
      </c>
      <c r="EW61" s="511">
        <f t="shared" si="347"/>
        <v>0.09</v>
      </c>
      <c r="EX61" s="420" t="str">
        <f>IF(_tag_month_day!AS57="","",_tag_month_day!AS57/100)</f>
        <v/>
      </c>
      <c r="EY61" s="420" t="str">
        <f>IF(_tag_month_day!AT57="","",_tag_month_day!AT57/100)</f>
        <v/>
      </c>
      <c r="EZ61" s="420" t="str">
        <f>IF(_tag_month_day!AU57="","",_tag_month_day!AU57/100)</f>
        <v/>
      </c>
      <c r="FA61" s="420" t="str">
        <f>IF(_tag_month_day!AV57="","",_tag_month_day!AV57/100)</f>
        <v/>
      </c>
      <c r="FB61" s="420" t="str">
        <f>IF(_tag_month_day!AW57="","",_tag_month_day!AW57/100)</f>
        <v/>
      </c>
      <c r="FC61" s="420" t="str">
        <f>IF(_tag_month_day!AX57="","",_tag_month_day!AX57/100)</f>
        <v/>
      </c>
      <c r="FD61" s="510">
        <f t="shared" si="58"/>
        <v>0.33</v>
      </c>
      <c r="FE61" s="510">
        <f t="shared" si="59"/>
        <v>0.19</v>
      </c>
      <c r="FF61" s="510">
        <f t="shared" si="60"/>
        <v>0.003</v>
      </c>
      <c r="FG61" s="510">
        <f t="shared" si="61"/>
        <v>0</v>
      </c>
      <c r="FH61" s="603">
        <f t="shared" si="62"/>
        <v>0.0001</v>
      </c>
      <c r="FI61" s="510">
        <f t="shared" ref="FI61:FR61" si="348">FI60</f>
        <v>0.41</v>
      </c>
      <c r="FJ61" s="510">
        <f t="shared" si="348"/>
        <v>0.11</v>
      </c>
      <c r="FK61" s="510">
        <f t="shared" si="348"/>
        <v>0.015</v>
      </c>
      <c r="FL61" s="510">
        <f t="shared" si="348"/>
        <v>0</v>
      </c>
      <c r="FM61" s="603">
        <f t="shared" si="348"/>
        <v>0.0001</v>
      </c>
      <c r="FN61" s="510" t="str">
        <f>IF(_tag_month_day!AY57="","",_tag_month_day!AY57/100)</f>
        <v/>
      </c>
      <c r="FO61" s="510" t="str">
        <f>IF(_tag_month_day!AZ57="","",_tag_month_day!AZ57/100)</f>
        <v/>
      </c>
      <c r="FP61" s="510" t="str">
        <f>IF(_tag_month_day!BA57="","",_tag_month_day!BA57/100)</f>
        <v/>
      </c>
      <c r="FQ61" s="510" t="str">
        <f>IF(_tag_month_day!BB57="","",_tag_month_day!BB57/100)</f>
        <v/>
      </c>
      <c r="FR61" s="603" t="str">
        <f>IF(_tag_month_day!BC57="","",_tag_month_day!BC57/100)</f>
        <v/>
      </c>
      <c r="FS61" s="510" t="str">
        <f>IF(_tag_month_day!BD57="","",_tag_month_day!BD57/100)</f>
        <v/>
      </c>
      <c r="FT61" s="510" t="str">
        <f>IF(_tag_month_day!BE57="","",_tag_month_day!BE57/100)</f>
        <v/>
      </c>
      <c r="FU61" s="510" t="str">
        <f>IF(_tag_month_day!BF57="","",_tag_month_day!BF57/100)</f>
        <v/>
      </c>
      <c r="FV61" s="510" t="str">
        <f>IF(_tag_month_day!BG57="","",_tag_month_day!BG57/100)</f>
        <v/>
      </c>
      <c r="FW61" s="603" t="str">
        <f>IF(_tag_month_day!BH57="","",_tag_month_day!BH57/100)</f>
        <v/>
      </c>
      <c r="FX61" s="510" t="str">
        <f>IF(_tag_month_day!BI57="","",_tag_month_day!BI57/100)</f>
        <v/>
      </c>
      <c r="FY61" s="510" t="str">
        <f>IF(_tag_month_day!BJ57="","",_tag_month_day!BJ57/100)</f>
        <v/>
      </c>
      <c r="FZ61" s="605" t="str">
        <f>IF(_tag_month_day!BK57="","",_tag_month_day!BK57/100)</f>
        <v/>
      </c>
      <c r="GA61" s="510" t="str">
        <f>IF(_tag_month_day!BL57="","",_tag_month_day!BL57/100)</f>
        <v/>
      </c>
      <c r="GB61" s="603" t="str">
        <f>IF(_tag_month_day!BM57="","",_tag_month_day!BM57/100)</f>
        <v/>
      </c>
      <c r="GC61" s="420" t="str">
        <f>IF(_tag_month_day!BN57="","",_tag_month_day!BN57/100)</f>
        <v/>
      </c>
      <c r="GD61" s="420" t="str">
        <f>IF(_tag_month_day!BO57="","",_tag_month_day!BO57/100)</f>
        <v/>
      </c>
      <c r="GE61" s="420" t="str">
        <f>IF(_tag_month_day!BP57="","",_tag_month_day!BP57/100)</f>
        <v/>
      </c>
      <c r="GF61" s="420" t="str">
        <f>IF(_tag_month_day!BQ57="","",_tag_month_day!BQ57/100)</f>
        <v/>
      </c>
      <c r="GG61" s="420" t="str">
        <f>IF(_tag_month_day!BR57="","",_tag_month_day!BR57/100)</f>
        <v/>
      </c>
      <c r="GH61" s="420" t="str">
        <f>IF(_tag_month_day!BS57="","",_tag_month_day!BS57/100)</f>
        <v/>
      </c>
      <c r="GI61" s="603" t="str">
        <f>IF(_tag_month_day!BT57="","",_tag_month_day!BT57/100)</f>
        <v/>
      </c>
      <c r="GJ61" s="612" t="str">
        <f>IF(_tag_month_day!BU57="","",_tag_month_day!BU57/100)</f>
        <v/>
      </c>
      <c r="GK61" s="620" t="str">
        <f>IF(_tag_month_day!BV57="",IF(_rlcf_month_day!A$2="","",_rlcf_month_day!A$2/100),_tag_month_day!BV57/100)</f>
        <v/>
      </c>
      <c r="GL61" s="620" t="str">
        <f>IF(_tag_month_day!BW57="",IF(_rlcf_month_day!B$2="","",_rlcf_month_day!B$2/100),_tag_month_day!BW57/100)</f>
        <v/>
      </c>
      <c r="GM61" s="621" t="str">
        <f>IF(_tag_month_day!BX57="",IF(_rlcf_month_day!C$2="","",_rlcf_month_day!C$2/100),_tag_month_day!BX57/100)</f>
        <v/>
      </c>
      <c r="GN61" s="620" t="str">
        <f>IF(_tag_month_day!BV57="",IF(_rlcf_month_day!A$2="","",_rlcf_month_day!A$2/100),_tag_month_day!BV57/100)</f>
        <v/>
      </c>
      <c r="GO61" s="620" t="str">
        <f>IF(_tag_month_day!BW57="",IF(_rlcf_month_day!B$2="","",_rlcf_month_day!B$2/100),_tag_month_day!BW57/100)</f>
        <v/>
      </c>
      <c r="GP61" s="620" t="str">
        <f>IF(_tag_month_day!CD57="",IF(_rlcf_month_day!E$2="","",_rlcf_month_day!E$2/100),_tag_month_day!CD57/100)</f>
        <v/>
      </c>
      <c r="GQ61" s="620" t="str">
        <f>IF(_tag_month_day!CE57="",IF(_rlcf_month_day!F$2="","",_rlcf_month_day!F$2/100),_tag_month_day!CE57/100)</f>
        <v/>
      </c>
      <c r="GR61" s="621" t="str">
        <f>IF(_tag_month_day!CF57="",IF(_rlcf_month_day!G$2="","",_rlcf_month_day!G$2/100),_tag_month_day!CF57/100)</f>
        <v/>
      </c>
      <c r="GS61" s="626">
        <f t="shared" ref="GS61:HH61" si="349">GS60</f>
        <v>0.953</v>
      </c>
      <c r="GT61" s="626">
        <f t="shared" si="349"/>
        <v>0.55</v>
      </c>
      <c r="GU61" s="626">
        <f t="shared" si="349"/>
        <v>0.55</v>
      </c>
      <c r="GV61" s="626">
        <f t="shared" si="349"/>
        <v>0.55</v>
      </c>
      <c r="GW61" s="626">
        <f t="shared" si="349"/>
        <v>0.5</v>
      </c>
      <c r="GX61" s="626">
        <f t="shared" si="349"/>
        <v>0.935</v>
      </c>
      <c r="GY61" s="626">
        <f t="shared" si="349"/>
        <v>0.15</v>
      </c>
      <c r="GZ61" s="626">
        <f t="shared" si="349"/>
        <v>1</v>
      </c>
      <c r="HA61" s="632">
        <f t="shared" si="349"/>
        <v>0.047</v>
      </c>
      <c r="HB61" s="632">
        <f t="shared" si="349"/>
        <v>0.45</v>
      </c>
      <c r="HC61" s="632">
        <f t="shared" si="349"/>
        <v>0.45</v>
      </c>
      <c r="HD61" s="632">
        <f t="shared" si="349"/>
        <v>0.45</v>
      </c>
      <c r="HE61" s="632">
        <f t="shared" si="349"/>
        <v>0.5</v>
      </c>
      <c r="HF61" s="632">
        <f t="shared" si="349"/>
        <v>0.065</v>
      </c>
      <c r="HG61" s="632">
        <f t="shared" si="349"/>
        <v>0.85</v>
      </c>
      <c r="HH61" s="632">
        <f t="shared" si="349"/>
        <v>0</v>
      </c>
      <c r="HI61" s="68">
        <f t="shared" si="34"/>
        <v>0</v>
      </c>
      <c r="HJ61" s="68" t="e">
        <f t="shared" si="64"/>
        <v>#VALUE!</v>
      </c>
      <c r="HK61" s="202">
        <f t="shared" si="65"/>
        <v>0.85</v>
      </c>
      <c r="HL61" s="464">
        <f t="shared" si="66"/>
        <v>550000</v>
      </c>
      <c r="HM61" s="464">
        <f t="shared" si="67"/>
        <v>480000</v>
      </c>
      <c r="HN61" s="192" t="e">
        <f t="shared" si="35"/>
        <v>#VALUE!</v>
      </c>
      <c r="HO61" s="192" t="e">
        <f>HN61*HK61*$HO$2/HL61*1000000</f>
        <v>#VALUE!</v>
      </c>
      <c r="HP61" s="192" t="e">
        <f>HN61*HK61*$HP$2/HM61*1000000</f>
        <v>#VALUE!</v>
      </c>
    </row>
    <row r="62" customFormat="1" spans="1:224">
      <c r="A62" s="381">
        <v>57</v>
      </c>
      <c r="B62" s="54">
        <f ca="1" t="shared" si="68"/>
        <v>43619</v>
      </c>
      <c r="C62" s="57">
        <f t="shared" si="69"/>
        <v>0.0416666666666667</v>
      </c>
      <c r="D62" s="68" t="str">
        <f ca="1" t="shared" si="36"/>
        <v>白班</v>
      </c>
      <c r="E62" s="68" t="str">
        <f ca="1" t="shared" si="37"/>
        <v>乙</v>
      </c>
      <c r="F62" s="68">
        <f ca="1">SUMPRODUCT((成本日报!$A$3:$A$95=计划!B62)*(成本日报!$B$3:$B$95=计划!$D62),成本日报!$C$3:$C$95)</f>
        <v>2</v>
      </c>
      <c r="G62" s="382">
        <f ca="1" t="shared" si="70"/>
        <v>43619.3333333332</v>
      </c>
      <c r="H62" s="382">
        <f ca="1" t="shared" si="38"/>
        <v>43619.3402777776</v>
      </c>
      <c r="I62" s="382">
        <f ca="1" t="shared" si="39"/>
        <v>43619.3458333332</v>
      </c>
      <c r="J62" s="382">
        <f ca="1" t="shared" si="40"/>
        <v>43619.3749999999</v>
      </c>
      <c r="K62" s="382">
        <f ca="1" t="shared" si="41"/>
        <v>43619.4374999999</v>
      </c>
      <c r="L62" s="382">
        <f ca="1" t="shared" si="42"/>
        <v>43619.4583333332</v>
      </c>
      <c r="M62" s="398" t="str">
        <f>IF(_tag_month_day!A58="","",_tag_month_day!A58)</f>
        <v/>
      </c>
      <c r="N62" s="398" t="str">
        <f>IF(_tag_month_day!B58="","",_tag_month_day!B58)</f>
        <v/>
      </c>
      <c r="O62" s="399" t="e">
        <f t="shared" si="43"/>
        <v>#VALUE!</v>
      </c>
      <c r="P62" s="398" t="str">
        <f>IF(_tag_month_day!C58="","",_tag_month_day!C58)</f>
        <v/>
      </c>
      <c r="Q62" s="398" t="str">
        <f>IF(_tag_month_day!D58="","",_tag_month_day!D58)</f>
        <v/>
      </c>
      <c r="R62" s="416">
        <f>IF(_tag_month_day!CB58="",R61,_tag_month_day!CB58/100)</f>
        <v>0.07</v>
      </c>
      <c r="S62" s="417" t="str">
        <f>IF(_tag_month_day!E58="","",_tag_month_day!E58)</f>
        <v/>
      </c>
      <c r="T62" s="417" t="str">
        <f>IF(_tag_month_day!F58="","",_tag_month_day!F58)</f>
        <v/>
      </c>
      <c r="U62" s="418" t="e">
        <f t="shared" si="0"/>
        <v>#VALUE!</v>
      </c>
      <c r="V62" s="53" t="e">
        <f t="shared" si="1"/>
        <v>#VALUE!</v>
      </c>
      <c r="W62" s="419" t="str">
        <f>IF(_jhy_month_day!A58="","",_jhy_month_day!A58)</f>
        <v/>
      </c>
      <c r="X62" s="420" t="str">
        <f>IF(_jhy_month_day!B58="","",_jhy_month_day!B58/100)</f>
        <v/>
      </c>
      <c r="Y62" s="420" t="str">
        <f>IF(_jhy_month_day!C58="","",_jhy_month_day!C58/100)</f>
        <v/>
      </c>
      <c r="Z62" s="439">
        <f t="shared" si="87"/>
        <v>15</v>
      </c>
      <c r="AA62" s="440" t="str">
        <f>IF(_tag_month_day!G58="","",_tag_month_day!G58/100)</f>
        <v/>
      </c>
      <c r="AB62" s="440" t="str">
        <f>IF(_tag_month_day!H58="","",_tag_month_day!H58/100)</f>
        <v/>
      </c>
      <c r="AC62" s="193">
        <f t="shared" si="44"/>
        <v>1.59963432013121</v>
      </c>
      <c r="AD62" s="441" t="str">
        <f t="shared" si="45"/>
        <v/>
      </c>
      <c r="AE62" s="442" t="str">
        <f t="shared" si="46"/>
        <v/>
      </c>
      <c r="AF62" s="443">
        <v>1</v>
      </c>
      <c r="AG62" s="68" t="str">
        <f>IF(_duihao_month_day!A58="","",_duihao_month_day!A58)</f>
        <v/>
      </c>
      <c r="AH62" s="463">
        <f>IF(_gyk_month_day!B58="",AH61,_gyk_month_day!B58)</f>
        <v>820</v>
      </c>
      <c r="AI62" s="464" t="e">
        <f t="shared" si="71"/>
        <v>#VALUE!</v>
      </c>
      <c r="AJ62" s="68" t="str">
        <f>IF(_tag_month_day!I58="","",_tag_month_day!I58)</f>
        <v/>
      </c>
      <c r="AK62" s="465" t="str">
        <f>IF(_tzyy_month_day!A58="","",_tzyy_month_day!A58)</f>
        <v/>
      </c>
      <c r="AL62" s="465" t="str">
        <f>IF(_tzyy_month_day!B58="","",_tzyy_month_day!B58)</f>
        <v/>
      </c>
      <c r="AM62" s="465" t="str">
        <f>IF(_tzyy_month_day!C58="","",_tzyy_month_day!C58)</f>
        <v/>
      </c>
      <c r="AN62" s="466" t="str">
        <f>IF(_tag_month_day!CG58="","",_tag_month_day!CG58)</f>
        <v/>
      </c>
      <c r="AO62" s="466" t="str">
        <f>IF(_tag_month_day!CH58="","",_tag_month_day!CH58)</f>
        <v/>
      </c>
      <c r="AP62" s="486" t="e">
        <f t="shared" si="47"/>
        <v>#VALUE!</v>
      </c>
      <c r="AQ62" s="487" t="str">
        <f>IF(_tag_month_day!J58="","",_tag_month_day!J58/100)</f>
        <v/>
      </c>
      <c r="AR62" s="488">
        <f t="shared" si="48"/>
        <v>1.3</v>
      </c>
      <c r="AS62" s="489" t="e">
        <f t="shared" si="2"/>
        <v>#VALUE!</v>
      </c>
      <c r="AT62" s="489">
        <f t="shared" si="49"/>
        <v>0</v>
      </c>
      <c r="AU62" s="490" t="str">
        <f>IF(_tag_month_day!K58="","",_tag_month_day!K58)</f>
        <v/>
      </c>
      <c r="AV62" s="491" t="str">
        <f>IF(_tag_month_day!L58="","",_tag_month_day!L58/100)</f>
        <v/>
      </c>
      <c r="AW62" s="420">
        <f t="shared" si="179"/>
        <v>0</v>
      </c>
      <c r="AX62" s="420">
        <f t="shared" si="50"/>
        <v>0</v>
      </c>
      <c r="AY62" s="420" t="str">
        <f>IF(_tag_month_day!M58="","",_tag_month_day!M58/100)</f>
        <v/>
      </c>
      <c r="AZ62" s="420" t="str">
        <f>IF(_tag_month_day!N58="","",_tag_month_day!N58/100)</f>
        <v/>
      </c>
      <c r="BA62" s="420" t="str">
        <f>IF(_tag_month_day!O58="","",_tag_month_day!O58/100)</f>
        <v/>
      </c>
      <c r="BB62" s="496" t="str">
        <f>IF(_tag_month_day!P58="","",_tag_month_day!P58/100)</f>
        <v/>
      </c>
      <c r="BC62" s="496">
        <f t="shared" si="51"/>
        <v>0</v>
      </c>
      <c r="BD62" s="496" t="str">
        <f>IF(_tag_month_day!Q58="","",_tag_month_day!Q58/100)</f>
        <v/>
      </c>
      <c r="BE62" s="510" t="str">
        <f>IF(_tag_month_day!R58="","",_tag_month_day!R58/100)</f>
        <v/>
      </c>
      <c r="BF62" s="413" t="str">
        <f>IF(_tag_month_day!CC58="","",_tag_month_day!CC58/100)</f>
        <v/>
      </c>
      <c r="BG62" s="511" t="e">
        <f t="shared" si="3"/>
        <v>#VALUE!</v>
      </c>
      <c r="BH62" s="198">
        <f t="shared" si="4"/>
        <v>0</v>
      </c>
      <c r="BI62" s="512" t="e">
        <f>IF(CX62=0,BI61,(DK62*查询!$R$5+DL62*查询!$Q$5+DM62*查询!$N$5+DN62*查询!$O$5+DO62*查询!$P$5)*AF62/CX62)</f>
        <v>#VALUE!</v>
      </c>
      <c r="BJ62" s="512" t="e">
        <f>IF(CX62=0,BJ61,(DP62*查询!$S$5+DQ62*查询!$T$5+DR62*查询!$U$5)*AF62/CX62)</f>
        <v>#VALUE!</v>
      </c>
      <c r="BK62" s="512">
        <f t="shared" si="52"/>
        <v>1</v>
      </c>
      <c r="BL62" s="513" t="str">
        <f>IF(_cfyc_month_day!A58="","",_cfyc_month_day!A58)</f>
        <v/>
      </c>
      <c r="BM62" s="513" t="str">
        <f>IF(_cfyc_month_day!B58="","",_cfyc_month_day!B58)</f>
        <v/>
      </c>
      <c r="BN62" s="513" t="str">
        <f>IF(_cfyc_month_day!C58="","",_cfyc_month_day!C58)</f>
        <v/>
      </c>
      <c r="BO62" s="522" t="str">
        <f>IF(_cfyc_month_day!D58="","",_cfyc_month_day!D58)</f>
        <v/>
      </c>
      <c r="BP62" s="522" t="str">
        <f>IF(_cfyc_month_day!E58="","",_cfyc_month_day!E58)</f>
        <v/>
      </c>
      <c r="BQ62" s="522" t="str">
        <f>IF(_cfyc_month_day!F58="","",_cfyc_month_day!F58)</f>
        <v/>
      </c>
      <c r="BR62" s="513" t="str">
        <f>IF(_tag_month_day!T58="","",_tag_month_day!T58)</f>
        <v/>
      </c>
      <c r="BS62" s="513" t="str">
        <f>IF(_tag_month_day!U58="","",_tag_month_day!U58)</f>
        <v/>
      </c>
      <c r="BT62" s="523" t="str">
        <f t="shared" si="53"/>
        <v/>
      </c>
      <c r="BU62" s="223" t="str">
        <f>IF(_tag_month_day!V58="","",_tag_month_day!V58)</f>
        <v/>
      </c>
      <c r="BV62" s="206" t="str">
        <f>IF(_tag_month_day!W58="","",_tag_month_day!W58)</f>
        <v/>
      </c>
      <c r="BW62" s="540" t="str">
        <f>IF(_tag_month_day!X58="","",_tag_month_day!X58)</f>
        <v/>
      </c>
      <c r="BX62" s="540" t="str">
        <f>IF(_tag_month_day!Y58="","",_tag_month_day!Y58)</f>
        <v/>
      </c>
      <c r="BY62" s="541">
        <f ca="1" t="shared" si="54"/>
        <v>43619.4583333332</v>
      </c>
      <c r="BZ62" s="542" t="s">
        <v>215</v>
      </c>
      <c r="CA62" s="543" t="str">
        <f>IF(_jhy2_month_day!A58="","",_jhy2_month_day!A58)</f>
        <v/>
      </c>
      <c r="CB62" s="464" t="str">
        <f>IF(_jhy2_month_day!B58="","",_jhy2_month_day!B58)</f>
        <v/>
      </c>
      <c r="CC62" s="464" t="str">
        <f>IF(_jhy2_month_day!C58="","",_jhy2_month_day!C58)</f>
        <v/>
      </c>
      <c r="CD62" s="464" t="str">
        <f>IF(_jhy2_month_day!D58="","",_jhy2_month_day!D58)</f>
        <v/>
      </c>
      <c r="CE62" s="464" t="str">
        <f>IF(_jhy2_month_day!E58="","",_jhy2_month_day!E58)</f>
        <v/>
      </c>
      <c r="CF62" s="464" t="str">
        <f>IF(_jhy2_month_day!F58="","",_jhy2_month_day!F58)</f>
        <v/>
      </c>
      <c r="CG62" s="464" t="str">
        <f>IF(_jhy2_month_day!G58="","",_jhy2_month_day!G58)</f>
        <v/>
      </c>
      <c r="CH62" s="464" t="str">
        <f>IF(_jhy2_month_day!H58="","",_jhy2_month_day!H58)</f>
        <v/>
      </c>
      <c r="CI62" s="464" t="str">
        <f>IF(_jhy2_month_day!I58="","",_jhy2_month_day!I58)</f>
        <v/>
      </c>
      <c r="CJ62" s="464" t="str">
        <f>IF(_jhy2_month_day!J58="","",_jhy2_month_day!J58)</f>
        <v/>
      </c>
      <c r="CK62" s="464" t="str">
        <f>IF(_jhy2_month_day!K58="","",_jhy2_month_day!K58)</f>
        <v/>
      </c>
      <c r="CL62" s="464" t="str">
        <f>IF(_jhy2_month_day!L58="","",_jhy2_month_day!L58)</f>
        <v/>
      </c>
      <c r="CM62" s="562" t="str">
        <f>IF(_jhy2_month_day!M58="","",_jhy2_month_day!M58)</f>
        <v/>
      </c>
      <c r="CN62" s="562" t="str">
        <f>IF(_jhy2_month_day!N58="","",_jhy2_month_day!N58)</f>
        <v/>
      </c>
      <c r="CO62" s="562" t="str">
        <f>IF(_jhy2_month_day!O58="","",_jhy2_month_day!O58)</f>
        <v/>
      </c>
      <c r="CP62" s="562" t="str">
        <f>IF(_jhy2_month_day!P58="","",_jhy2_month_day!P58)</f>
        <v/>
      </c>
      <c r="CQ62" s="562" t="str">
        <f>IF(_jhy2_month_day!Q58="","",_jhy2_month_day!Q58)</f>
        <v/>
      </c>
      <c r="CR62" s="563" t="str">
        <f>IF(_jhy2_month_day!R58="","",_jhy2_month_day!R58)</f>
        <v/>
      </c>
      <c r="CS62" s="576" t="str">
        <f>IF(_jhy2_month_day!S58="","",_jhy2_month_day!S58)</f>
        <v/>
      </c>
      <c r="CT62" s="562" t="str">
        <f>IF(_jhy2_month_day!T58="","",_jhy2_month_day!T58)</f>
        <v/>
      </c>
      <c r="CU62" s="577" t="e">
        <f t="shared" si="5"/>
        <v>#VALUE!</v>
      </c>
      <c r="CV62" s="198" t="e">
        <f t="shared" si="6"/>
        <v>#VALUE!</v>
      </c>
      <c r="CW62" s="192" t="e">
        <f t="shared" si="7"/>
        <v>#VALUE!</v>
      </c>
      <c r="CX62" s="192" t="e">
        <f t="shared" si="8"/>
        <v>#VALUE!</v>
      </c>
      <c r="CY62" s="202" t="e">
        <f t="shared" si="9"/>
        <v>#VALUE!</v>
      </c>
      <c r="CZ62" s="192" t="e">
        <f t="shared" ref="CZ62:DI62" si="350">$AJ62*EF62</f>
        <v>#VALUE!</v>
      </c>
      <c r="DA62" s="192" t="e">
        <f t="shared" si="350"/>
        <v>#VALUE!</v>
      </c>
      <c r="DB62" s="192" t="e">
        <f t="shared" si="350"/>
        <v>#VALUE!</v>
      </c>
      <c r="DC62" s="192" t="e">
        <f t="shared" si="350"/>
        <v>#VALUE!</v>
      </c>
      <c r="DD62" s="192" t="e">
        <f t="shared" si="350"/>
        <v>#VALUE!</v>
      </c>
      <c r="DE62" s="192" t="e">
        <f t="shared" si="350"/>
        <v>#VALUE!</v>
      </c>
      <c r="DF62" s="192" t="e">
        <f t="shared" si="350"/>
        <v>#VALUE!</v>
      </c>
      <c r="DG62" s="192" t="e">
        <f t="shared" si="350"/>
        <v>#VALUE!</v>
      </c>
      <c r="DH62" s="192" t="e">
        <f t="shared" si="350"/>
        <v>#VALUE!</v>
      </c>
      <c r="DI62" s="192" t="e">
        <f t="shared" si="350"/>
        <v>#VALUE!</v>
      </c>
      <c r="DJ62" s="192" t="e">
        <f t="shared" si="11"/>
        <v>#VALUE!</v>
      </c>
      <c r="DK62" s="192" t="e">
        <f t="shared" si="12"/>
        <v>#VALUE!</v>
      </c>
      <c r="DL62" s="192" t="e">
        <f t="shared" si="13"/>
        <v>#VALUE!</v>
      </c>
      <c r="DM62" s="192" t="e">
        <f t="shared" si="14"/>
        <v>#VALUE!</v>
      </c>
      <c r="DN62" s="192" t="e">
        <f t="shared" si="15"/>
        <v>#VALUE!</v>
      </c>
      <c r="DO62" s="192" t="e">
        <f t="shared" si="16"/>
        <v>#VALUE!</v>
      </c>
      <c r="DP62" s="192" t="e">
        <f t="shared" si="17"/>
        <v>#VALUE!</v>
      </c>
      <c r="DQ62" s="192" t="e">
        <f t="shared" si="18"/>
        <v>#VALUE!</v>
      </c>
      <c r="DR62" s="192" t="e">
        <f t="shared" si="19"/>
        <v>#VALUE!</v>
      </c>
      <c r="DS62" s="192" t="e">
        <f t="shared" si="20"/>
        <v>#VALUE!</v>
      </c>
      <c r="DT62" s="192" t="e">
        <f t="shared" si="21"/>
        <v>#VALUE!</v>
      </c>
      <c r="DU62" s="192" t="e">
        <f t="shared" si="22"/>
        <v>#VALUE!</v>
      </c>
      <c r="DV62" s="198" t="e">
        <f t="shared" si="23"/>
        <v>#VALUE!</v>
      </c>
      <c r="DW62" s="198" t="e">
        <f t="shared" si="24"/>
        <v>#DIV/0!</v>
      </c>
      <c r="DX62" s="198" t="e">
        <f t="shared" si="25"/>
        <v>#DIV/0!</v>
      </c>
      <c r="DY62" s="198" t="e">
        <f t="shared" si="26"/>
        <v>#VALUE!</v>
      </c>
      <c r="DZ62" s="198" t="e">
        <f t="shared" si="27"/>
        <v>#VALUE!</v>
      </c>
      <c r="EA62" s="198" t="e">
        <f t="shared" si="28"/>
        <v>#VALUE!</v>
      </c>
      <c r="EB62" s="198" t="e">
        <f t="shared" si="29"/>
        <v>#VALUE!</v>
      </c>
      <c r="EC62" s="198" t="e">
        <f t="shared" si="30"/>
        <v>#DIV/0!</v>
      </c>
      <c r="ED62" s="198" t="e">
        <f t="shared" si="31"/>
        <v>#VALUE!</v>
      </c>
      <c r="EE62" s="198" t="e">
        <f t="shared" si="32"/>
        <v>#VALUE!</v>
      </c>
      <c r="EF62" s="198" t="e">
        <f t="shared" ref="EF62:EO62" si="351">DV62/SUM($DV62:$EE62)</f>
        <v>#VALUE!</v>
      </c>
      <c r="EG62" s="198" t="e">
        <f t="shared" si="351"/>
        <v>#DIV/0!</v>
      </c>
      <c r="EH62" s="198" t="e">
        <f t="shared" si="351"/>
        <v>#DIV/0!</v>
      </c>
      <c r="EI62" s="198" t="e">
        <f t="shared" si="351"/>
        <v>#VALUE!</v>
      </c>
      <c r="EJ62" s="198" t="e">
        <f t="shared" si="351"/>
        <v>#VALUE!</v>
      </c>
      <c r="EK62" s="198" t="e">
        <f t="shared" si="351"/>
        <v>#VALUE!</v>
      </c>
      <c r="EL62" s="198" t="e">
        <f t="shared" si="351"/>
        <v>#VALUE!</v>
      </c>
      <c r="EM62" s="198" t="e">
        <f t="shared" si="351"/>
        <v>#DIV/0!</v>
      </c>
      <c r="EN62" s="198" t="e">
        <f t="shared" si="351"/>
        <v>#VALUE!</v>
      </c>
      <c r="EO62" s="198" t="e">
        <f t="shared" si="351"/>
        <v>#VALUE!</v>
      </c>
      <c r="EP62" s="511">
        <f t="shared" ref="EP62:EW62" si="352">EP61</f>
        <v>0.08</v>
      </c>
      <c r="EQ62" s="511">
        <f t="shared" si="352"/>
        <v>0.015</v>
      </c>
      <c r="ER62" s="511">
        <f t="shared" si="352"/>
        <v>0.015</v>
      </c>
      <c r="ES62" s="511">
        <f t="shared" si="352"/>
        <v>0.015</v>
      </c>
      <c r="ET62" s="511">
        <f t="shared" si="352"/>
        <v>0.015</v>
      </c>
      <c r="EU62" s="511">
        <f t="shared" si="352"/>
        <v>0.09</v>
      </c>
      <c r="EV62" s="511">
        <f t="shared" si="352"/>
        <v>0.09</v>
      </c>
      <c r="EW62" s="511">
        <f t="shared" si="352"/>
        <v>0.09</v>
      </c>
      <c r="EX62" s="420" t="str">
        <f>IF(_tag_month_day!AS58="","",_tag_month_day!AS58/100)</f>
        <v/>
      </c>
      <c r="EY62" s="420" t="str">
        <f>IF(_tag_month_day!AT58="","",_tag_month_day!AT58/100)</f>
        <v/>
      </c>
      <c r="EZ62" s="420" t="str">
        <f>IF(_tag_month_day!AU58="","",_tag_month_day!AU58/100)</f>
        <v/>
      </c>
      <c r="FA62" s="420" t="str">
        <f>IF(_tag_month_day!AV58="","",_tag_month_day!AV58/100)</f>
        <v/>
      </c>
      <c r="FB62" s="420" t="str">
        <f>IF(_tag_month_day!AW58="","",_tag_month_day!AW58/100)</f>
        <v/>
      </c>
      <c r="FC62" s="420" t="str">
        <f>IF(_tag_month_day!AX58="","",_tag_month_day!AX58/100)</f>
        <v/>
      </c>
      <c r="FD62" s="510">
        <f t="shared" si="58"/>
        <v>0.33</v>
      </c>
      <c r="FE62" s="510">
        <f t="shared" si="59"/>
        <v>0.19</v>
      </c>
      <c r="FF62" s="510">
        <f t="shared" si="60"/>
        <v>0.003</v>
      </c>
      <c r="FG62" s="510">
        <f t="shared" si="61"/>
        <v>0</v>
      </c>
      <c r="FH62" s="603">
        <f t="shared" si="62"/>
        <v>0.0001</v>
      </c>
      <c r="FI62" s="510">
        <f t="shared" ref="FI62:FR62" si="353">FI61</f>
        <v>0.41</v>
      </c>
      <c r="FJ62" s="510">
        <f t="shared" si="353"/>
        <v>0.11</v>
      </c>
      <c r="FK62" s="510">
        <f t="shared" si="353"/>
        <v>0.015</v>
      </c>
      <c r="FL62" s="510">
        <f t="shared" si="353"/>
        <v>0</v>
      </c>
      <c r="FM62" s="603">
        <f t="shared" si="353"/>
        <v>0.0001</v>
      </c>
      <c r="FN62" s="510" t="str">
        <f>IF(_tag_month_day!AY58="","",_tag_month_day!AY58/100)</f>
        <v/>
      </c>
      <c r="FO62" s="510" t="str">
        <f>IF(_tag_month_day!AZ58="","",_tag_month_day!AZ58/100)</f>
        <v/>
      </c>
      <c r="FP62" s="510" t="str">
        <f>IF(_tag_month_day!BA58="","",_tag_month_day!BA58/100)</f>
        <v/>
      </c>
      <c r="FQ62" s="510" t="str">
        <f>IF(_tag_month_day!BB58="","",_tag_month_day!BB58/100)</f>
        <v/>
      </c>
      <c r="FR62" s="603" t="str">
        <f>IF(_tag_month_day!BC58="","",_tag_month_day!BC58/100)</f>
        <v/>
      </c>
      <c r="FS62" s="510" t="str">
        <f>IF(_tag_month_day!BD58="","",_tag_month_day!BD58/100)</f>
        <v/>
      </c>
      <c r="FT62" s="510" t="str">
        <f>IF(_tag_month_day!BE58="","",_tag_month_day!BE58/100)</f>
        <v/>
      </c>
      <c r="FU62" s="510" t="str">
        <f>IF(_tag_month_day!BF58="","",_tag_month_day!BF58/100)</f>
        <v/>
      </c>
      <c r="FV62" s="510" t="str">
        <f>IF(_tag_month_day!BG58="","",_tag_month_day!BG58/100)</f>
        <v/>
      </c>
      <c r="FW62" s="603" t="str">
        <f>IF(_tag_month_day!BH58="","",_tag_month_day!BH58/100)</f>
        <v/>
      </c>
      <c r="FX62" s="510" t="str">
        <f>IF(_tag_month_day!BI58="","",_tag_month_day!BI58/100)</f>
        <v/>
      </c>
      <c r="FY62" s="510" t="str">
        <f>IF(_tag_month_day!BJ58="","",_tag_month_day!BJ58/100)</f>
        <v/>
      </c>
      <c r="FZ62" s="605" t="str">
        <f>IF(_tag_month_day!BK58="","",_tag_month_day!BK58/100)</f>
        <v/>
      </c>
      <c r="GA62" s="510" t="str">
        <f>IF(_tag_month_day!BL58="","",_tag_month_day!BL58/100)</f>
        <v/>
      </c>
      <c r="GB62" s="603" t="str">
        <f>IF(_tag_month_day!BM58="","",_tag_month_day!BM58/100)</f>
        <v/>
      </c>
      <c r="GC62" s="420" t="str">
        <f>IF(_tag_month_day!BN58="","",_tag_month_day!BN58/100)</f>
        <v/>
      </c>
      <c r="GD62" s="420" t="str">
        <f>IF(_tag_month_day!BO58="","",_tag_month_day!BO58/100)</f>
        <v/>
      </c>
      <c r="GE62" s="420" t="str">
        <f>IF(_tag_month_day!BP58="","",_tag_month_day!BP58/100)</f>
        <v/>
      </c>
      <c r="GF62" s="420" t="str">
        <f>IF(_tag_month_day!BQ58="","",_tag_month_day!BQ58/100)</f>
        <v/>
      </c>
      <c r="GG62" s="420" t="str">
        <f>IF(_tag_month_day!BR58="","",_tag_month_day!BR58/100)</f>
        <v/>
      </c>
      <c r="GH62" s="420" t="str">
        <f>IF(_tag_month_day!BS58="","",_tag_month_day!BS58/100)</f>
        <v/>
      </c>
      <c r="GI62" s="603" t="str">
        <f>IF(_tag_month_day!BT58="","",_tag_month_day!BT58/100)</f>
        <v/>
      </c>
      <c r="GJ62" s="612" t="str">
        <f>IF(_tag_month_day!BU58="","",_tag_month_day!BU58/100)</f>
        <v/>
      </c>
      <c r="GK62" s="620" t="str">
        <f>IF(_tag_month_day!BV58="",IF(_rlcf_month_day!A$2="","",_rlcf_month_day!A$2/100),_tag_month_day!BV58/100)</f>
        <v/>
      </c>
      <c r="GL62" s="620" t="str">
        <f>IF(_tag_month_day!BW58="",IF(_rlcf_month_day!B$2="","",_rlcf_month_day!B$2/100),_tag_month_day!BW58/100)</f>
        <v/>
      </c>
      <c r="GM62" s="621" t="str">
        <f>IF(_tag_month_day!BX58="",IF(_rlcf_month_day!C$2="","",_rlcf_month_day!C$2/100),_tag_month_day!BX58/100)</f>
        <v/>
      </c>
      <c r="GN62" s="620" t="str">
        <f>IF(_tag_month_day!BV58="",IF(_rlcf_month_day!A$2="","",_rlcf_month_day!A$2/100),_tag_month_day!BV58/100)</f>
        <v/>
      </c>
      <c r="GO62" s="620" t="str">
        <f>IF(_tag_month_day!BW58="",IF(_rlcf_month_day!B$2="","",_rlcf_month_day!B$2/100),_tag_month_day!BW58/100)</f>
        <v/>
      </c>
      <c r="GP62" s="620" t="str">
        <f>IF(_tag_month_day!CD58="",IF(_rlcf_month_day!E$2="","",_rlcf_month_day!E$2/100),_tag_month_day!CD58/100)</f>
        <v/>
      </c>
      <c r="GQ62" s="620" t="str">
        <f>IF(_tag_month_day!CE58="",IF(_rlcf_month_day!F$2="","",_rlcf_month_day!F$2/100),_tag_month_day!CE58/100)</f>
        <v/>
      </c>
      <c r="GR62" s="621" t="str">
        <f>IF(_tag_month_day!CF58="",IF(_rlcf_month_day!G$2="","",_rlcf_month_day!G$2/100),_tag_month_day!CF58/100)</f>
        <v/>
      </c>
      <c r="GS62" s="626">
        <f t="shared" ref="GS62:HH62" si="354">GS61</f>
        <v>0.953</v>
      </c>
      <c r="GT62" s="626">
        <f t="shared" si="354"/>
        <v>0.55</v>
      </c>
      <c r="GU62" s="626">
        <f t="shared" si="354"/>
        <v>0.55</v>
      </c>
      <c r="GV62" s="626">
        <f t="shared" si="354"/>
        <v>0.55</v>
      </c>
      <c r="GW62" s="626">
        <f t="shared" si="354"/>
        <v>0.5</v>
      </c>
      <c r="GX62" s="626">
        <f t="shared" si="354"/>
        <v>0.935</v>
      </c>
      <c r="GY62" s="626">
        <f t="shared" si="354"/>
        <v>0.15</v>
      </c>
      <c r="GZ62" s="626">
        <f t="shared" si="354"/>
        <v>1</v>
      </c>
      <c r="HA62" s="632">
        <f t="shared" si="354"/>
        <v>0.047</v>
      </c>
      <c r="HB62" s="632">
        <f t="shared" si="354"/>
        <v>0.45</v>
      </c>
      <c r="HC62" s="632">
        <f t="shared" si="354"/>
        <v>0.45</v>
      </c>
      <c r="HD62" s="632">
        <f t="shared" si="354"/>
        <v>0.45</v>
      </c>
      <c r="HE62" s="632">
        <f t="shared" si="354"/>
        <v>0.5</v>
      </c>
      <c r="HF62" s="632">
        <f t="shared" si="354"/>
        <v>0.065</v>
      </c>
      <c r="HG62" s="632">
        <f t="shared" si="354"/>
        <v>0.85</v>
      </c>
      <c r="HH62" s="632">
        <f t="shared" si="354"/>
        <v>0</v>
      </c>
      <c r="HI62" s="68" t="e">
        <f t="shared" si="34"/>
        <v>#VALUE!</v>
      </c>
      <c r="HJ62" s="68" t="e">
        <f t="shared" si="64"/>
        <v>#VALUE!</v>
      </c>
      <c r="HK62" s="202">
        <f t="shared" si="65"/>
        <v>0.85</v>
      </c>
      <c r="HL62" s="464">
        <f t="shared" si="66"/>
        <v>550000</v>
      </c>
      <c r="HM62" s="464">
        <f t="shared" si="67"/>
        <v>480000</v>
      </c>
      <c r="HN62" s="192" t="e">
        <f t="shared" si="35"/>
        <v>#VALUE!</v>
      </c>
      <c r="HO62" s="192" t="e">
        <f>HN62*HK62*$HO$2/HL62*1000000</f>
        <v>#VALUE!</v>
      </c>
      <c r="HP62" s="192" t="e">
        <f>HN62*HK62*$HP$2/HM62*1000000</f>
        <v>#VALUE!</v>
      </c>
    </row>
    <row r="63" customFormat="1" spans="1:224">
      <c r="A63" s="381">
        <v>58</v>
      </c>
      <c r="B63" s="54">
        <f ca="1" t="shared" si="68"/>
        <v>43619</v>
      </c>
      <c r="C63" s="57">
        <f t="shared" si="69"/>
        <v>0.0416666666666667</v>
      </c>
      <c r="D63" s="68" t="str">
        <f ca="1" t="shared" si="36"/>
        <v>白班</v>
      </c>
      <c r="E63" s="68" t="str">
        <f ca="1" t="shared" si="37"/>
        <v>乙</v>
      </c>
      <c r="F63" s="68">
        <f ca="1">SUMPRODUCT((成本日报!$A$3:$A$95=计划!B63)*(成本日报!$B$3:$B$95=计划!$D63),成本日报!$C$3:$C$95)</f>
        <v>2</v>
      </c>
      <c r="G63" s="382">
        <f ca="1" t="shared" si="70"/>
        <v>43619.3749999999</v>
      </c>
      <c r="H63" s="382">
        <f ca="1" t="shared" si="38"/>
        <v>43619.3819444443</v>
      </c>
      <c r="I63" s="382">
        <f ca="1" t="shared" si="39"/>
        <v>43619.3874999999</v>
      </c>
      <c r="J63" s="382">
        <f ca="1" t="shared" si="40"/>
        <v>43619.4166666665</v>
      </c>
      <c r="K63" s="382">
        <f ca="1" t="shared" si="41"/>
        <v>43619.4791666665</v>
      </c>
      <c r="L63" s="382">
        <f ca="1" t="shared" si="42"/>
        <v>43619.4999999999</v>
      </c>
      <c r="M63" s="398" t="str">
        <f>IF(_tag_month_day!A59="","",_tag_month_day!A59)</f>
        <v/>
      </c>
      <c r="N63" s="398" t="str">
        <f>IF(_tag_month_day!B59="","",_tag_month_day!B59)</f>
        <v/>
      </c>
      <c r="O63" s="399" t="e">
        <f t="shared" si="43"/>
        <v>#VALUE!</v>
      </c>
      <c r="P63" s="398" t="str">
        <f>IF(_tag_month_day!C59="","",_tag_month_day!C59)</f>
        <v/>
      </c>
      <c r="Q63" s="398" t="str">
        <f>IF(_tag_month_day!D59="","",_tag_month_day!D59)</f>
        <v/>
      </c>
      <c r="R63" s="416">
        <f>IF(_tag_month_day!CB59="",R62,_tag_month_day!CB59/100)</f>
        <v>0.07</v>
      </c>
      <c r="S63" s="417" t="str">
        <f>IF(_tag_month_day!E59="","",_tag_month_day!E59)</f>
        <v/>
      </c>
      <c r="T63" s="417" t="str">
        <f>IF(_tag_month_day!F59="","",_tag_month_day!F59)</f>
        <v/>
      </c>
      <c r="U63" s="418" t="e">
        <f t="shared" si="0"/>
        <v>#VALUE!</v>
      </c>
      <c r="V63" s="53" t="e">
        <f t="shared" si="1"/>
        <v>#VALUE!</v>
      </c>
      <c r="W63" s="419" t="str">
        <f>IF(_jhy_month_day!A59="","",_jhy_month_day!A59)</f>
        <v/>
      </c>
      <c r="X63" s="420" t="str">
        <f>IF(_jhy_month_day!B59="","",_jhy_month_day!B59/100)</f>
        <v/>
      </c>
      <c r="Y63" s="420" t="str">
        <f>IF(_jhy_month_day!C59="","",_jhy_month_day!C59/100)</f>
        <v/>
      </c>
      <c r="Z63" s="439">
        <f t="shared" si="87"/>
        <v>15</v>
      </c>
      <c r="AA63" s="440" t="str">
        <f>IF(_tag_month_day!G59="","",_tag_month_day!G59/100)</f>
        <v/>
      </c>
      <c r="AB63" s="440" t="str">
        <f>IF(_tag_month_day!H59="","",_tag_month_day!H59/100)</f>
        <v/>
      </c>
      <c r="AC63" s="193">
        <f t="shared" si="44"/>
        <v>1.59963432013121</v>
      </c>
      <c r="AD63" s="441" t="str">
        <f t="shared" si="45"/>
        <v/>
      </c>
      <c r="AE63" s="442" t="str">
        <f t="shared" si="46"/>
        <v/>
      </c>
      <c r="AF63" s="443">
        <v>1</v>
      </c>
      <c r="AG63" s="68" t="str">
        <f>IF(_duihao_month_day!A59="","",_duihao_month_day!A59)</f>
        <v/>
      </c>
      <c r="AH63" s="463">
        <f>IF(_gyk_month_day!B59="",AH62,_gyk_month_day!B59)</f>
        <v>820</v>
      </c>
      <c r="AI63" s="464" t="e">
        <f t="shared" si="71"/>
        <v>#VALUE!</v>
      </c>
      <c r="AJ63" s="68" t="str">
        <f>IF(_tag_month_day!I59="","",_tag_month_day!I59)</f>
        <v/>
      </c>
      <c r="AK63" s="465" t="str">
        <f>IF(_tzyy_month_day!A59="","",_tzyy_month_day!A59)</f>
        <v/>
      </c>
      <c r="AL63" s="465" t="str">
        <f>IF(_tzyy_month_day!B59="","",_tzyy_month_day!B59)</f>
        <v/>
      </c>
      <c r="AM63" s="465" t="str">
        <f>IF(_tzyy_month_day!C59="","",_tzyy_month_day!C59)</f>
        <v/>
      </c>
      <c r="AN63" s="466" t="str">
        <f>IF(_tag_month_day!CG59="","",_tag_month_day!CG59)</f>
        <v/>
      </c>
      <c r="AO63" s="466" t="str">
        <f>IF(_tag_month_day!CH59="","",_tag_month_day!CH59)</f>
        <v/>
      </c>
      <c r="AP63" s="486" t="e">
        <f t="shared" si="47"/>
        <v>#VALUE!</v>
      </c>
      <c r="AQ63" s="487" t="str">
        <f>IF(_tag_month_day!J59="","",_tag_month_day!J59/100)</f>
        <v/>
      </c>
      <c r="AR63" s="488">
        <f t="shared" si="48"/>
        <v>1.3</v>
      </c>
      <c r="AS63" s="489" t="e">
        <f t="shared" si="2"/>
        <v>#VALUE!</v>
      </c>
      <c r="AT63" s="489">
        <f t="shared" si="49"/>
        <v>0</v>
      </c>
      <c r="AU63" s="490" t="str">
        <f>IF(_tag_month_day!K59="","",_tag_month_day!K59)</f>
        <v/>
      </c>
      <c r="AV63" s="491" t="str">
        <f>IF(_tag_month_day!L59="","",_tag_month_day!L59/100)</f>
        <v/>
      </c>
      <c r="AW63" s="420">
        <v>0</v>
      </c>
      <c r="AX63" s="420">
        <f t="shared" si="50"/>
        <v>0</v>
      </c>
      <c r="AY63" s="420" t="str">
        <f>IF(_tag_month_day!M59="","",_tag_month_day!M59/100)</f>
        <v/>
      </c>
      <c r="AZ63" s="420" t="str">
        <f>IF(_tag_month_day!N59="","",_tag_month_day!N59/100)</f>
        <v/>
      </c>
      <c r="BA63" s="420" t="str">
        <f>IF(_tag_month_day!O59="","",_tag_month_day!O59/100)</f>
        <v/>
      </c>
      <c r="BB63" s="496" t="str">
        <f>IF(_tag_month_day!P59="","",_tag_month_day!P59/100)</f>
        <v/>
      </c>
      <c r="BC63" s="496">
        <f t="shared" si="51"/>
        <v>0</v>
      </c>
      <c r="BD63" s="496" t="str">
        <f>IF(_tag_month_day!Q59="","",_tag_month_day!Q59/100)</f>
        <v/>
      </c>
      <c r="BE63" s="510" t="str">
        <f>IF(_tag_month_day!R59="","",_tag_month_day!R59/100)</f>
        <v/>
      </c>
      <c r="BF63" s="413" t="str">
        <f>IF(_tag_month_day!CC59="","",_tag_month_day!CC59/100)</f>
        <v/>
      </c>
      <c r="BG63" s="511" t="e">
        <f t="shared" si="3"/>
        <v>#VALUE!</v>
      </c>
      <c r="BH63" s="198">
        <f t="shared" si="4"/>
        <v>0</v>
      </c>
      <c r="BI63" s="512" t="e">
        <f>IF(CX63=0,BI62,(DK63*查询!$R$5+DL63*查询!$Q$5+DM63*查询!$N$5+DN63*查询!$O$5+DO63*查询!$P$5)*AF63/CX63)</f>
        <v>#VALUE!</v>
      </c>
      <c r="BJ63" s="512" t="e">
        <f>IF(CX63=0,BJ62,(DP63*查询!$S$5+DQ63*查询!$T$5+DR63*查询!$U$5)*AF63/CX63)</f>
        <v>#VALUE!</v>
      </c>
      <c r="BK63" s="512">
        <f t="shared" si="52"/>
        <v>1</v>
      </c>
      <c r="BL63" s="513" t="str">
        <f>IF(_cfyc_month_day!A59="","",_cfyc_month_day!A59)</f>
        <v/>
      </c>
      <c r="BM63" s="513" t="str">
        <f>IF(_cfyc_month_day!B59="","",_cfyc_month_day!B59)</f>
        <v/>
      </c>
      <c r="BN63" s="513" t="str">
        <f>IF(_cfyc_month_day!C59="","",_cfyc_month_day!C59)</f>
        <v/>
      </c>
      <c r="BO63" s="522" t="str">
        <f>IF(_cfyc_month_day!D59="","",_cfyc_month_day!D59)</f>
        <v/>
      </c>
      <c r="BP63" s="522" t="str">
        <f>IF(_cfyc_month_day!E59="","",_cfyc_month_day!E59)</f>
        <v/>
      </c>
      <c r="BQ63" s="522" t="str">
        <f>IF(_cfyc_month_day!F59="","",_cfyc_month_day!F59)</f>
        <v/>
      </c>
      <c r="BR63" s="513" t="str">
        <f>IF(_tag_month_day!T59="","",_tag_month_day!T59)</f>
        <v/>
      </c>
      <c r="BS63" s="513" t="str">
        <f>IF(_tag_month_day!U59="","",_tag_month_day!U59)</f>
        <v/>
      </c>
      <c r="BT63" s="523" t="str">
        <f t="shared" si="53"/>
        <v/>
      </c>
      <c r="BU63" s="223" t="str">
        <f>IF(_tag_month_day!V59="","",_tag_month_day!V59)</f>
        <v/>
      </c>
      <c r="BV63" s="206" t="str">
        <f>IF(_tag_month_day!W59="","",_tag_month_day!W59)</f>
        <v/>
      </c>
      <c r="BW63" s="540" t="str">
        <f>IF(_tag_month_day!X59="","",_tag_month_day!X59)</f>
        <v/>
      </c>
      <c r="BX63" s="540" t="str">
        <f>IF(_tag_month_day!Y59="","",_tag_month_day!Y59)</f>
        <v/>
      </c>
      <c r="BY63" s="541">
        <f ca="1" t="shared" si="54"/>
        <v>43619.4999999999</v>
      </c>
      <c r="BZ63" s="542"/>
      <c r="CA63" s="543" t="str">
        <f>IF(_jhy2_month_day!A59="","",_jhy2_month_day!A59)</f>
        <v/>
      </c>
      <c r="CB63" s="464" t="str">
        <f>IF(_jhy2_month_day!B59="","",_jhy2_month_day!B59)</f>
        <v/>
      </c>
      <c r="CC63" s="464" t="str">
        <f>IF(_jhy2_month_day!C59="","",_jhy2_month_day!C59)</f>
        <v/>
      </c>
      <c r="CD63" s="464" t="str">
        <f>IF(_jhy2_month_day!D59="","",_jhy2_month_day!D59)</f>
        <v/>
      </c>
      <c r="CE63" s="464" t="str">
        <f>IF(_jhy2_month_day!E59="","",_jhy2_month_day!E59)</f>
        <v/>
      </c>
      <c r="CF63" s="464" t="str">
        <f>IF(_jhy2_month_day!F59="","",_jhy2_month_day!F59)</f>
        <v/>
      </c>
      <c r="CG63" s="464" t="str">
        <f>IF(_jhy2_month_day!G59="","",_jhy2_month_day!G59)</f>
        <v/>
      </c>
      <c r="CH63" s="464" t="str">
        <f>IF(_jhy2_month_day!H59="","",_jhy2_month_day!H59)</f>
        <v/>
      </c>
      <c r="CI63" s="464" t="str">
        <f>IF(_jhy2_month_day!I59="","",_jhy2_month_day!I59)</f>
        <v/>
      </c>
      <c r="CJ63" s="464" t="str">
        <f>IF(_jhy2_month_day!J59="","",_jhy2_month_day!J59)</f>
        <v/>
      </c>
      <c r="CK63" s="464" t="str">
        <f>IF(_jhy2_month_day!K59="","",_jhy2_month_day!K59)</f>
        <v/>
      </c>
      <c r="CL63" s="562" t="str">
        <f>IF(_jhy2_month_day!L59="","",_jhy2_month_day!L59)</f>
        <v/>
      </c>
      <c r="CM63" s="562" t="str">
        <f>IF(_jhy2_month_day!M59="","",_jhy2_month_day!M59)</f>
        <v/>
      </c>
      <c r="CN63" s="562" t="str">
        <f>IF(_jhy2_month_day!N59="","",_jhy2_month_day!N59)</f>
        <v/>
      </c>
      <c r="CO63" s="562" t="str">
        <f>IF(_jhy2_month_day!O59="","",_jhy2_month_day!O59)</f>
        <v/>
      </c>
      <c r="CP63" s="562" t="str">
        <f>IF(_jhy2_month_day!P59="","",_jhy2_month_day!P59)</f>
        <v/>
      </c>
      <c r="CQ63" s="562" t="str">
        <f>IF(_jhy2_month_day!Q59="","",_jhy2_month_day!Q59)</f>
        <v/>
      </c>
      <c r="CR63" s="563" t="str">
        <f>IF(_jhy2_month_day!R59="","",_jhy2_month_day!R59)</f>
        <v/>
      </c>
      <c r="CS63" s="576" t="str">
        <f>IF(_jhy2_month_day!S59="","",_jhy2_month_day!S59)</f>
        <v/>
      </c>
      <c r="CT63" s="562" t="str">
        <f>IF(_jhy2_month_day!T59="","",_jhy2_month_day!T59)</f>
        <v/>
      </c>
      <c r="CU63" s="577" t="e">
        <f t="shared" si="5"/>
        <v>#VALUE!</v>
      </c>
      <c r="CV63" s="198" t="e">
        <f t="shared" si="6"/>
        <v>#VALUE!</v>
      </c>
      <c r="CW63" s="192" t="e">
        <f t="shared" si="7"/>
        <v>#VALUE!</v>
      </c>
      <c r="CX63" s="192" t="e">
        <f t="shared" si="8"/>
        <v>#VALUE!</v>
      </c>
      <c r="CY63" s="202" t="e">
        <f t="shared" si="9"/>
        <v>#VALUE!</v>
      </c>
      <c r="CZ63" s="192" t="e">
        <f t="shared" ref="CZ63:DI63" si="355">$AJ63*EF63</f>
        <v>#VALUE!</v>
      </c>
      <c r="DA63" s="192" t="e">
        <f t="shared" si="355"/>
        <v>#VALUE!</v>
      </c>
      <c r="DB63" s="192" t="e">
        <f t="shared" si="355"/>
        <v>#VALUE!</v>
      </c>
      <c r="DC63" s="192" t="e">
        <f t="shared" si="355"/>
        <v>#VALUE!</v>
      </c>
      <c r="DD63" s="192" t="e">
        <f t="shared" si="355"/>
        <v>#VALUE!</v>
      </c>
      <c r="DE63" s="192" t="e">
        <f t="shared" si="355"/>
        <v>#VALUE!</v>
      </c>
      <c r="DF63" s="192" t="e">
        <f t="shared" si="355"/>
        <v>#VALUE!</v>
      </c>
      <c r="DG63" s="192" t="e">
        <f t="shared" si="355"/>
        <v>#VALUE!</v>
      </c>
      <c r="DH63" s="192" t="e">
        <f t="shared" si="355"/>
        <v>#VALUE!</v>
      </c>
      <c r="DI63" s="192" t="e">
        <f t="shared" si="355"/>
        <v>#VALUE!</v>
      </c>
      <c r="DJ63" s="192" t="e">
        <f t="shared" si="11"/>
        <v>#VALUE!</v>
      </c>
      <c r="DK63" s="192" t="e">
        <f t="shared" si="12"/>
        <v>#VALUE!</v>
      </c>
      <c r="DL63" s="192" t="e">
        <f t="shared" si="13"/>
        <v>#VALUE!</v>
      </c>
      <c r="DM63" s="192" t="e">
        <f t="shared" si="14"/>
        <v>#VALUE!</v>
      </c>
      <c r="DN63" s="192" t="e">
        <f t="shared" si="15"/>
        <v>#VALUE!</v>
      </c>
      <c r="DO63" s="192" t="e">
        <f t="shared" si="16"/>
        <v>#VALUE!</v>
      </c>
      <c r="DP63" s="192" t="e">
        <f t="shared" si="17"/>
        <v>#VALUE!</v>
      </c>
      <c r="DQ63" s="192" t="e">
        <f t="shared" si="18"/>
        <v>#VALUE!</v>
      </c>
      <c r="DR63" s="192" t="e">
        <f t="shared" si="19"/>
        <v>#VALUE!</v>
      </c>
      <c r="DS63" s="192" t="e">
        <f t="shared" si="20"/>
        <v>#VALUE!</v>
      </c>
      <c r="DT63" s="192" t="e">
        <f t="shared" si="21"/>
        <v>#VALUE!</v>
      </c>
      <c r="DU63" s="192" t="e">
        <f t="shared" si="22"/>
        <v>#VALUE!</v>
      </c>
      <c r="DV63" s="198" t="e">
        <f t="shared" si="23"/>
        <v>#VALUE!</v>
      </c>
      <c r="DW63" s="198" t="e">
        <f t="shared" si="24"/>
        <v>#DIV/0!</v>
      </c>
      <c r="DX63" s="198" t="e">
        <f t="shared" si="25"/>
        <v>#DIV/0!</v>
      </c>
      <c r="DY63" s="198" t="e">
        <f t="shared" si="26"/>
        <v>#VALUE!</v>
      </c>
      <c r="DZ63" s="198" t="e">
        <f t="shared" si="27"/>
        <v>#VALUE!</v>
      </c>
      <c r="EA63" s="198" t="e">
        <f t="shared" si="28"/>
        <v>#VALUE!</v>
      </c>
      <c r="EB63" s="198" t="e">
        <f t="shared" si="29"/>
        <v>#VALUE!</v>
      </c>
      <c r="EC63" s="198" t="e">
        <f t="shared" si="30"/>
        <v>#DIV/0!</v>
      </c>
      <c r="ED63" s="198" t="e">
        <f t="shared" si="31"/>
        <v>#VALUE!</v>
      </c>
      <c r="EE63" s="198" t="e">
        <f t="shared" si="32"/>
        <v>#VALUE!</v>
      </c>
      <c r="EF63" s="198" t="e">
        <f t="shared" ref="EF63:EO63" si="356">DV63/SUM($DV63:$EE63)</f>
        <v>#VALUE!</v>
      </c>
      <c r="EG63" s="198" t="e">
        <f t="shared" si="356"/>
        <v>#DIV/0!</v>
      </c>
      <c r="EH63" s="198" t="e">
        <f t="shared" si="356"/>
        <v>#DIV/0!</v>
      </c>
      <c r="EI63" s="198" t="e">
        <f t="shared" si="356"/>
        <v>#VALUE!</v>
      </c>
      <c r="EJ63" s="198" t="e">
        <f t="shared" si="356"/>
        <v>#VALUE!</v>
      </c>
      <c r="EK63" s="198" t="e">
        <f t="shared" si="356"/>
        <v>#VALUE!</v>
      </c>
      <c r="EL63" s="198" t="e">
        <f t="shared" si="356"/>
        <v>#VALUE!</v>
      </c>
      <c r="EM63" s="198" t="e">
        <f t="shared" si="356"/>
        <v>#DIV/0!</v>
      </c>
      <c r="EN63" s="198" t="e">
        <f t="shared" si="356"/>
        <v>#VALUE!</v>
      </c>
      <c r="EO63" s="198" t="e">
        <f t="shared" si="356"/>
        <v>#VALUE!</v>
      </c>
      <c r="EP63" s="511">
        <f t="shared" ref="EP63:EW63" si="357">EP62</f>
        <v>0.08</v>
      </c>
      <c r="EQ63" s="511">
        <f t="shared" si="357"/>
        <v>0.015</v>
      </c>
      <c r="ER63" s="511">
        <f t="shared" si="357"/>
        <v>0.015</v>
      </c>
      <c r="ES63" s="511">
        <f t="shared" si="357"/>
        <v>0.015</v>
      </c>
      <c r="ET63" s="511">
        <f t="shared" si="357"/>
        <v>0.015</v>
      </c>
      <c r="EU63" s="511">
        <f t="shared" si="357"/>
        <v>0.09</v>
      </c>
      <c r="EV63" s="511">
        <f t="shared" si="357"/>
        <v>0.09</v>
      </c>
      <c r="EW63" s="511">
        <f t="shared" si="357"/>
        <v>0.09</v>
      </c>
      <c r="EX63" s="420" t="str">
        <f>IF(_tag_month_day!AS59="","",_tag_month_day!AS59/100)</f>
        <v/>
      </c>
      <c r="EY63" s="420" t="str">
        <f>IF(_tag_month_day!AT59="","",_tag_month_day!AT59/100)</f>
        <v/>
      </c>
      <c r="EZ63" s="420" t="str">
        <f>IF(_tag_month_day!AU59="","",_tag_month_day!AU59/100)</f>
        <v/>
      </c>
      <c r="FA63" s="420" t="str">
        <f>IF(_tag_month_day!AV59="","",_tag_month_day!AV59/100)</f>
        <v/>
      </c>
      <c r="FB63" s="420" t="str">
        <f>IF(_tag_month_day!AW59="","",_tag_month_day!AW59/100)</f>
        <v/>
      </c>
      <c r="FC63" s="420" t="str">
        <f>IF(_tag_month_day!AX59="","",_tag_month_day!AX59/100)</f>
        <v/>
      </c>
      <c r="FD63" s="510">
        <f t="shared" si="58"/>
        <v>0.33</v>
      </c>
      <c r="FE63" s="510">
        <f t="shared" si="59"/>
        <v>0.19</v>
      </c>
      <c r="FF63" s="510">
        <f t="shared" si="60"/>
        <v>0.003</v>
      </c>
      <c r="FG63" s="510">
        <f t="shared" si="61"/>
        <v>0</v>
      </c>
      <c r="FH63" s="603">
        <f t="shared" si="62"/>
        <v>0.0001</v>
      </c>
      <c r="FI63" s="510">
        <f t="shared" ref="FI63:FR63" si="358">FI62</f>
        <v>0.41</v>
      </c>
      <c r="FJ63" s="510">
        <f t="shared" si="358"/>
        <v>0.11</v>
      </c>
      <c r="FK63" s="510">
        <f t="shared" si="358"/>
        <v>0.015</v>
      </c>
      <c r="FL63" s="510">
        <f t="shared" si="358"/>
        <v>0</v>
      </c>
      <c r="FM63" s="603">
        <f t="shared" si="358"/>
        <v>0.0001</v>
      </c>
      <c r="FN63" s="510" t="str">
        <f>IF(_tag_month_day!AY59="","",_tag_month_day!AY59/100)</f>
        <v/>
      </c>
      <c r="FO63" s="510" t="str">
        <f>IF(_tag_month_day!AZ59="","",_tag_month_day!AZ59/100)</f>
        <v/>
      </c>
      <c r="FP63" s="510" t="str">
        <f>IF(_tag_month_day!BA59="","",_tag_month_day!BA59/100)</f>
        <v/>
      </c>
      <c r="FQ63" s="510" t="str">
        <f>IF(_tag_month_day!BB59="","",_tag_month_day!BB59/100)</f>
        <v/>
      </c>
      <c r="FR63" s="603" t="str">
        <f>IF(_tag_month_day!BC59="","",_tag_month_day!BC59/100)</f>
        <v/>
      </c>
      <c r="FS63" s="510" t="str">
        <f>IF(_tag_month_day!BD59="","",_tag_month_day!BD59/100)</f>
        <v/>
      </c>
      <c r="FT63" s="510" t="str">
        <f>IF(_tag_month_day!BE59="","",_tag_month_day!BE59/100)</f>
        <v/>
      </c>
      <c r="FU63" s="510" t="str">
        <f>IF(_tag_month_day!BF59="","",_tag_month_day!BF59/100)</f>
        <v/>
      </c>
      <c r="FV63" s="510" t="str">
        <f>IF(_tag_month_day!BG59="","",_tag_month_day!BG59/100)</f>
        <v/>
      </c>
      <c r="FW63" s="603" t="str">
        <f>IF(_tag_month_day!BH59="","",_tag_month_day!BH59/100)</f>
        <v/>
      </c>
      <c r="FX63" s="510" t="str">
        <f>IF(_tag_month_day!BI59="","",_tag_month_day!BI59/100)</f>
        <v/>
      </c>
      <c r="FY63" s="510" t="str">
        <f>IF(_tag_month_day!BJ59="","",_tag_month_day!BJ59/100)</f>
        <v/>
      </c>
      <c r="FZ63" s="605" t="str">
        <f>IF(_tag_month_day!BK59="","",_tag_month_day!BK59/100)</f>
        <v/>
      </c>
      <c r="GA63" s="510" t="str">
        <f>IF(_tag_month_day!BL59="","",_tag_month_day!BL59/100)</f>
        <v/>
      </c>
      <c r="GB63" s="603" t="str">
        <f>IF(_tag_month_day!BM59="","",_tag_month_day!BM59/100)</f>
        <v/>
      </c>
      <c r="GC63" s="420" t="str">
        <f>IF(_tag_month_day!BN59="","",_tag_month_day!BN59/100)</f>
        <v/>
      </c>
      <c r="GD63" s="420" t="str">
        <f>IF(_tag_month_day!BO59="","",_tag_month_day!BO59/100)</f>
        <v/>
      </c>
      <c r="GE63" s="420" t="str">
        <f>IF(_tag_month_day!BP59="","",_tag_month_day!BP59/100)</f>
        <v/>
      </c>
      <c r="GF63" s="420" t="str">
        <f>IF(_tag_month_day!BQ59="","",_tag_month_day!BQ59/100)</f>
        <v/>
      </c>
      <c r="GG63" s="420" t="str">
        <f>IF(_tag_month_day!BR59="","",_tag_month_day!BR59/100)</f>
        <v/>
      </c>
      <c r="GH63" s="420" t="str">
        <f>IF(_tag_month_day!BS59="","",_tag_month_day!BS59/100)</f>
        <v/>
      </c>
      <c r="GI63" s="603" t="str">
        <f>IF(_tag_month_day!BT59="","",_tag_month_day!BT59/100)</f>
        <v/>
      </c>
      <c r="GJ63" s="612" t="str">
        <f>IF(_tag_month_day!BU59="","",_tag_month_day!BU59/100)</f>
        <v/>
      </c>
      <c r="GK63" s="620" t="str">
        <f>IF(_tag_month_day!BV59="",IF(_rlcf_month_day!A$2="","",_rlcf_month_day!A$2/100),_tag_month_day!BV59/100)</f>
        <v/>
      </c>
      <c r="GL63" s="620" t="str">
        <f>IF(_tag_month_day!BW59="",IF(_rlcf_month_day!B$2="","",_rlcf_month_day!B$2/100),_tag_month_day!BW59/100)</f>
        <v/>
      </c>
      <c r="GM63" s="621" t="str">
        <f>IF(_tag_month_day!BX59="",IF(_rlcf_month_day!C$2="","",_rlcf_month_day!C$2/100),_tag_month_day!BX59/100)</f>
        <v/>
      </c>
      <c r="GN63" s="620" t="str">
        <f>IF(_tag_month_day!BV59="",IF(_rlcf_month_day!A$2="","",_rlcf_month_day!A$2/100),_tag_month_day!BV59/100)</f>
        <v/>
      </c>
      <c r="GO63" s="620" t="str">
        <f>IF(_tag_month_day!BW59="",IF(_rlcf_month_day!B$2="","",_rlcf_month_day!B$2/100),_tag_month_day!BW59/100)</f>
        <v/>
      </c>
      <c r="GP63" s="620" t="str">
        <f>IF(_tag_month_day!CD59="",IF(_rlcf_month_day!E$2="","",_rlcf_month_day!E$2/100),_tag_month_day!CD59/100)</f>
        <v/>
      </c>
      <c r="GQ63" s="620" t="str">
        <f>IF(_tag_month_day!CE59="",IF(_rlcf_month_day!F$2="","",_rlcf_month_day!F$2/100),_tag_month_day!CE59/100)</f>
        <v/>
      </c>
      <c r="GR63" s="621" t="str">
        <f>IF(_tag_month_day!CF59="",IF(_rlcf_month_day!G$2="","",_rlcf_month_day!G$2/100),_tag_month_day!CF59/100)</f>
        <v/>
      </c>
      <c r="GS63" s="626">
        <f t="shared" ref="GS63:HH63" si="359">GS62</f>
        <v>0.953</v>
      </c>
      <c r="GT63" s="626">
        <f t="shared" si="359"/>
        <v>0.55</v>
      </c>
      <c r="GU63" s="626">
        <f t="shared" si="359"/>
        <v>0.55</v>
      </c>
      <c r="GV63" s="626">
        <f t="shared" si="359"/>
        <v>0.55</v>
      </c>
      <c r="GW63" s="626">
        <f t="shared" si="359"/>
        <v>0.5</v>
      </c>
      <c r="GX63" s="626">
        <f t="shared" si="359"/>
        <v>0.935</v>
      </c>
      <c r="GY63" s="626">
        <f t="shared" si="359"/>
        <v>0.15</v>
      </c>
      <c r="GZ63" s="626">
        <f t="shared" si="359"/>
        <v>1</v>
      </c>
      <c r="HA63" s="632">
        <f t="shared" si="359"/>
        <v>0.047</v>
      </c>
      <c r="HB63" s="632">
        <f t="shared" si="359"/>
        <v>0.45</v>
      </c>
      <c r="HC63" s="632">
        <f t="shared" si="359"/>
        <v>0.45</v>
      </c>
      <c r="HD63" s="632">
        <f t="shared" si="359"/>
        <v>0.45</v>
      </c>
      <c r="HE63" s="632">
        <f t="shared" si="359"/>
        <v>0.5</v>
      </c>
      <c r="HF63" s="632">
        <f t="shared" si="359"/>
        <v>0.065</v>
      </c>
      <c r="HG63" s="632">
        <f t="shared" si="359"/>
        <v>0.85</v>
      </c>
      <c r="HH63" s="632">
        <f t="shared" si="359"/>
        <v>0</v>
      </c>
      <c r="HI63" s="68">
        <f t="shared" si="34"/>
        <v>0</v>
      </c>
      <c r="HJ63" s="68" t="e">
        <f t="shared" si="64"/>
        <v>#VALUE!</v>
      </c>
      <c r="HK63" s="202">
        <f t="shared" si="65"/>
        <v>0.85</v>
      </c>
      <c r="HL63" s="464">
        <f t="shared" si="66"/>
        <v>550000</v>
      </c>
      <c r="HM63" s="464">
        <f t="shared" si="67"/>
        <v>480000</v>
      </c>
      <c r="HN63" s="192" t="e">
        <f t="shared" si="35"/>
        <v>#VALUE!</v>
      </c>
      <c r="HO63" s="192" t="e">
        <f>HN63*HK63*$HO$2/HL63*1000000</f>
        <v>#VALUE!</v>
      </c>
      <c r="HP63" s="192" t="e">
        <f>HN63*HK63*$HP$2/HM63*1000000</f>
        <v>#VALUE!</v>
      </c>
    </row>
    <row r="64" customFormat="1" spans="1:224">
      <c r="A64" s="381">
        <v>59</v>
      </c>
      <c r="B64" s="54">
        <f ca="1" t="shared" si="68"/>
        <v>43619</v>
      </c>
      <c r="C64" s="57">
        <f t="shared" si="69"/>
        <v>0.0416666666666667</v>
      </c>
      <c r="D64" s="68" t="str">
        <f ca="1" t="shared" si="36"/>
        <v>白班</v>
      </c>
      <c r="E64" s="68" t="str">
        <f ca="1" t="shared" si="37"/>
        <v>乙</v>
      </c>
      <c r="F64" s="68">
        <f ca="1">SUMPRODUCT((成本日报!$A$3:$A$95=计划!B64)*(成本日报!$B$3:$B$95=计划!$D64),成本日报!$C$3:$C$95)</f>
        <v>2</v>
      </c>
      <c r="G64" s="382">
        <f ca="1" t="shared" si="70"/>
        <v>43619.4166666665</v>
      </c>
      <c r="H64" s="382">
        <f ca="1" t="shared" si="38"/>
        <v>43619.423611111</v>
      </c>
      <c r="I64" s="382">
        <f ca="1" t="shared" si="39"/>
        <v>43619.4291666665</v>
      </c>
      <c r="J64" s="382">
        <f ca="1" t="shared" si="40"/>
        <v>43619.4583333332</v>
      </c>
      <c r="K64" s="382">
        <f ca="1" t="shared" si="41"/>
        <v>43619.5208333332</v>
      </c>
      <c r="L64" s="382">
        <f ca="1" t="shared" si="42"/>
        <v>43619.5416666665</v>
      </c>
      <c r="M64" s="398" t="str">
        <f>IF(_tag_month_day!A60="","",_tag_month_day!A60)</f>
        <v/>
      </c>
      <c r="N64" s="398" t="str">
        <f>IF(_tag_month_day!B60="","",_tag_month_day!B60)</f>
        <v/>
      </c>
      <c r="O64" s="399" t="e">
        <f t="shared" si="43"/>
        <v>#VALUE!</v>
      </c>
      <c r="P64" s="398" t="str">
        <f>IF(_tag_month_day!C60="","",_tag_month_day!C60)</f>
        <v/>
      </c>
      <c r="Q64" s="398" t="str">
        <f>IF(_tag_month_day!D60="","",_tag_month_day!D60)</f>
        <v/>
      </c>
      <c r="R64" s="416">
        <f>IF(_tag_month_day!CB60="",R63,_tag_month_day!CB60/100)</f>
        <v>0.07</v>
      </c>
      <c r="S64" s="417" t="str">
        <f>IF(_tag_month_day!E60="","",_tag_month_day!E60)</f>
        <v/>
      </c>
      <c r="T64" s="417" t="str">
        <f>IF(_tag_month_day!F60="","",_tag_month_day!F60)</f>
        <v/>
      </c>
      <c r="U64" s="418" t="e">
        <f t="shared" si="0"/>
        <v>#VALUE!</v>
      </c>
      <c r="V64" s="53" t="e">
        <f t="shared" si="1"/>
        <v>#VALUE!</v>
      </c>
      <c r="W64" s="419" t="str">
        <f>IF(_jhy_month_day!A60="","",_jhy_month_day!A60)</f>
        <v/>
      </c>
      <c r="X64" s="420" t="str">
        <f>IF(_jhy_month_day!B60="","",_jhy_month_day!B60/100)</f>
        <v/>
      </c>
      <c r="Y64" s="420" t="str">
        <f>IF(_jhy_month_day!C60="","",_jhy_month_day!C60/100)</f>
        <v/>
      </c>
      <c r="Z64" s="439">
        <f t="shared" si="87"/>
        <v>15</v>
      </c>
      <c r="AA64" s="440" t="str">
        <f>IF(_tag_month_day!G60="","",_tag_month_day!G60/100)</f>
        <v/>
      </c>
      <c r="AB64" s="440" t="str">
        <f>IF(_tag_month_day!H60="","",_tag_month_day!H60/100)</f>
        <v/>
      </c>
      <c r="AC64" s="193">
        <f t="shared" si="44"/>
        <v>1.59963432013121</v>
      </c>
      <c r="AD64" s="441" t="str">
        <f t="shared" si="45"/>
        <v/>
      </c>
      <c r="AE64" s="442" t="str">
        <f t="shared" si="46"/>
        <v/>
      </c>
      <c r="AF64" s="443">
        <v>1</v>
      </c>
      <c r="AG64" s="68" t="str">
        <f>IF(_duihao_month_day!A60="","",_duihao_month_day!A60)</f>
        <v/>
      </c>
      <c r="AH64" s="463">
        <f>IF(_gyk_month_day!B60="",AH63,_gyk_month_day!B60)</f>
        <v>820</v>
      </c>
      <c r="AI64" s="464" t="e">
        <f t="shared" si="71"/>
        <v>#VALUE!</v>
      </c>
      <c r="AJ64" s="68" t="str">
        <f>IF(_tag_month_day!I60="","",_tag_month_day!I60)</f>
        <v/>
      </c>
      <c r="AK64" s="465" t="str">
        <f>IF(_tzyy_month_day!A60="","",_tzyy_month_day!A60)</f>
        <v/>
      </c>
      <c r="AL64" s="465" t="str">
        <f>IF(_tzyy_month_day!B60="","",_tzyy_month_day!B60)</f>
        <v/>
      </c>
      <c r="AM64" s="465" t="str">
        <f>IF(_tzyy_month_day!C60="","",_tzyy_month_day!C60)</f>
        <v/>
      </c>
      <c r="AN64" s="466" t="str">
        <f>IF(_tag_month_day!CG60="","",_tag_month_day!CG60)</f>
        <v/>
      </c>
      <c r="AO64" s="466" t="str">
        <f>IF(_tag_month_day!CH60="","",_tag_month_day!CH60)</f>
        <v/>
      </c>
      <c r="AP64" s="486" t="e">
        <f t="shared" si="47"/>
        <v>#VALUE!</v>
      </c>
      <c r="AQ64" s="487" t="str">
        <f>IF(_tag_month_day!J60="","",_tag_month_day!J60/100)</f>
        <v/>
      </c>
      <c r="AR64" s="488">
        <f t="shared" si="48"/>
        <v>1.3</v>
      </c>
      <c r="AS64" s="489" t="e">
        <f t="shared" si="2"/>
        <v>#VALUE!</v>
      </c>
      <c r="AT64" s="489">
        <f t="shared" si="49"/>
        <v>0</v>
      </c>
      <c r="AU64" s="490" t="str">
        <f>IF(_tag_month_day!K60="","",_tag_month_day!K60)</f>
        <v/>
      </c>
      <c r="AV64" s="491" t="str">
        <f>IF(_tag_month_day!L60="","",_tag_month_day!L60/100)</f>
        <v/>
      </c>
      <c r="AW64" s="420">
        <f t="shared" ref="AW64:AW127" si="360">AW63</f>
        <v>0</v>
      </c>
      <c r="AX64" s="420">
        <f t="shared" si="50"/>
        <v>0</v>
      </c>
      <c r="AY64" s="420" t="str">
        <f>IF(_tag_month_day!M60="","",_tag_month_day!M60/100)</f>
        <v/>
      </c>
      <c r="AZ64" s="420" t="str">
        <f>IF(_tag_month_day!N60="","",_tag_month_day!N60/100)</f>
        <v/>
      </c>
      <c r="BA64" s="420" t="str">
        <f>IF(_tag_month_day!O60="","",_tag_month_day!O60/100)</f>
        <v/>
      </c>
      <c r="BB64" s="496" t="str">
        <f>IF(_tag_month_day!P60="","",_tag_month_day!P60/100)</f>
        <v/>
      </c>
      <c r="BC64" s="496">
        <f t="shared" si="51"/>
        <v>0</v>
      </c>
      <c r="BD64" s="496" t="str">
        <f>IF(_tag_month_day!Q60="","",_tag_month_day!Q60/100)</f>
        <v/>
      </c>
      <c r="BE64" s="510" t="str">
        <f>IF(_tag_month_day!R60="","",_tag_month_day!R60/100)</f>
        <v/>
      </c>
      <c r="BF64" s="413" t="str">
        <f>IF(_tag_month_day!CC60="","",_tag_month_day!CC60/100)</f>
        <v/>
      </c>
      <c r="BG64" s="511" t="e">
        <f t="shared" si="3"/>
        <v>#VALUE!</v>
      </c>
      <c r="BH64" s="198">
        <f t="shared" si="4"/>
        <v>0</v>
      </c>
      <c r="BI64" s="512" t="e">
        <f>IF(CX64=0,BI63,(DK64*查询!$R$5+DL64*查询!$Q$5+DM64*查询!$N$5+DN64*查询!$O$5+DO64*查询!$P$5)*AF64/CX64)</f>
        <v>#VALUE!</v>
      </c>
      <c r="BJ64" s="512" t="e">
        <f>IF(CX64=0,BJ63,(DP64*查询!$S$5+DQ64*查询!$T$5+DR64*查询!$U$5)*AF64/CX64)</f>
        <v>#VALUE!</v>
      </c>
      <c r="BK64" s="512">
        <f t="shared" si="52"/>
        <v>1</v>
      </c>
      <c r="BL64" s="513" t="str">
        <f>IF(_cfyc_month_day!A60="","",_cfyc_month_day!A60)</f>
        <v/>
      </c>
      <c r="BM64" s="513" t="str">
        <f>IF(_cfyc_month_day!B60="","",_cfyc_month_day!B60)</f>
        <v/>
      </c>
      <c r="BN64" s="513" t="str">
        <f>IF(_cfyc_month_day!C60="","",_cfyc_month_day!C60)</f>
        <v/>
      </c>
      <c r="BO64" s="522" t="str">
        <f>IF(_cfyc_month_day!D60="","",_cfyc_month_day!D60)</f>
        <v/>
      </c>
      <c r="BP64" s="522" t="str">
        <f>IF(_cfyc_month_day!E60="","",_cfyc_month_day!E60)</f>
        <v/>
      </c>
      <c r="BQ64" s="522" t="str">
        <f>IF(_cfyc_month_day!F60="","",_cfyc_month_day!F60)</f>
        <v/>
      </c>
      <c r="BR64" s="513" t="str">
        <f>IF(_tag_month_day!T60="","",_tag_month_day!T60)</f>
        <v/>
      </c>
      <c r="BS64" s="513" t="str">
        <f>IF(_tag_month_day!U60="","",_tag_month_day!U60)</f>
        <v/>
      </c>
      <c r="BT64" s="523" t="str">
        <f t="shared" si="53"/>
        <v/>
      </c>
      <c r="BU64" s="223" t="str">
        <f>IF(_tag_month_day!V60="","",_tag_month_day!V60)</f>
        <v/>
      </c>
      <c r="BV64" s="206" t="str">
        <f>IF(_tag_month_day!W60="","",_tag_month_day!W60)</f>
        <v/>
      </c>
      <c r="BW64" s="540" t="str">
        <f>IF(_tag_month_day!X60="","",_tag_month_day!X60)</f>
        <v/>
      </c>
      <c r="BX64" s="540" t="str">
        <f>IF(_tag_month_day!Y60="","",_tag_month_day!Y60)</f>
        <v/>
      </c>
      <c r="BY64" s="541">
        <f ca="1" t="shared" si="54"/>
        <v>43619.5416666665</v>
      </c>
      <c r="BZ64" s="542"/>
      <c r="CA64" s="543" t="str">
        <f>IF(_jhy2_month_day!A60="","",_jhy2_month_day!A60)</f>
        <v/>
      </c>
      <c r="CB64" s="464" t="str">
        <f>IF(_jhy2_month_day!B60="","",_jhy2_month_day!B60)</f>
        <v/>
      </c>
      <c r="CC64" s="464" t="str">
        <f>IF(_jhy2_month_day!C60="","",_jhy2_month_day!C60)</f>
        <v/>
      </c>
      <c r="CD64" s="464" t="str">
        <f>IF(_jhy2_month_day!D60="","",_jhy2_month_day!D60)</f>
        <v/>
      </c>
      <c r="CE64" s="464" t="str">
        <f>IF(_jhy2_month_day!E60="","",_jhy2_month_day!E60)</f>
        <v/>
      </c>
      <c r="CF64" s="464" t="str">
        <f>IF(_jhy2_month_day!F60="","",_jhy2_month_day!F60)</f>
        <v/>
      </c>
      <c r="CG64" s="464" t="str">
        <f>IF(_jhy2_month_day!G60="","",_jhy2_month_day!G60)</f>
        <v/>
      </c>
      <c r="CH64" s="464" t="str">
        <f>IF(_jhy2_month_day!H60="","",_jhy2_month_day!H60)</f>
        <v/>
      </c>
      <c r="CI64" s="464" t="str">
        <f>IF(_jhy2_month_day!I60="","",_jhy2_month_day!I60)</f>
        <v/>
      </c>
      <c r="CJ64" s="464" t="str">
        <f>IF(_jhy2_month_day!J60="","",_jhy2_month_day!J60)</f>
        <v/>
      </c>
      <c r="CK64" s="464" t="str">
        <f>IF(_jhy2_month_day!K60="","",_jhy2_month_day!K60)</f>
        <v/>
      </c>
      <c r="CL64" s="562" t="str">
        <f>IF(_jhy2_month_day!L60="","",_jhy2_month_day!L60)</f>
        <v/>
      </c>
      <c r="CM64" s="562" t="str">
        <f>IF(_jhy2_month_day!M60="","",_jhy2_month_day!M60)</f>
        <v/>
      </c>
      <c r="CN64" s="562" t="str">
        <f>IF(_jhy2_month_day!N60="","",_jhy2_month_day!N60)</f>
        <v/>
      </c>
      <c r="CO64" s="562" t="str">
        <f>IF(_jhy2_month_day!O60="","",_jhy2_month_day!O60)</f>
        <v/>
      </c>
      <c r="CP64" s="562" t="str">
        <f>IF(_jhy2_month_day!P60="","",_jhy2_month_day!P60)</f>
        <v/>
      </c>
      <c r="CQ64" s="562" t="str">
        <f>IF(_jhy2_month_day!Q60="","",_jhy2_month_day!Q60)</f>
        <v/>
      </c>
      <c r="CR64" s="563" t="str">
        <f>IF(_jhy2_month_day!R60="","",_jhy2_month_day!R60)</f>
        <v/>
      </c>
      <c r="CS64" s="576" t="str">
        <f>IF(_jhy2_month_day!S60="","",_jhy2_month_day!S60)</f>
        <v/>
      </c>
      <c r="CT64" s="562" t="str">
        <f>IF(_jhy2_month_day!T60="","",_jhy2_month_day!T60)</f>
        <v/>
      </c>
      <c r="CU64" s="577" t="e">
        <f t="shared" si="5"/>
        <v>#VALUE!</v>
      </c>
      <c r="CV64" s="198" t="e">
        <f t="shared" si="6"/>
        <v>#VALUE!</v>
      </c>
      <c r="CW64" s="192" t="e">
        <f t="shared" si="7"/>
        <v>#VALUE!</v>
      </c>
      <c r="CX64" s="192" t="e">
        <f t="shared" si="8"/>
        <v>#VALUE!</v>
      </c>
      <c r="CY64" s="202" t="e">
        <f t="shared" si="9"/>
        <v>#VALUE!</v>
      </c>
      <c r="CZ64" s="192" t="e">
        <f t="shared" ref="CZ64:DI64" si="361">$AJ64*EF64</f>
        <v>#VALUE!</v>
      </c>
      <c r="DA64" s="192" t="e">
        <f t="shared" si="361"/>
        <v>#VALUE!</v>
      </c>
      <c r="DB64" s="192" t="e">
        <f t="shared" si="361"/>
        <v>#VALUE!</v>
      </c>
      <c r="DC64" s="192" t="e">
        <f t="shared" si="361"/>
        <v>#VALUE!</v>
      </c>
      <c r="DD64" s="192" t="e">
        <f t="shared" si="361"/>
        <v>#VALUE!</v>
      </c>
      <c r="DE64" s="192" t="e">
        <f t="shared" si="361"/>
        <v>#VALUE!</v>
      </c>
      <c r="DF64" s="192" t="e">
        <f t="shared" si="361"/>
        <v>#VALUE!</v>
      </c>
      <c r="DG64" s="192" t="e">
        <f t="shared" si="361"/>
        <v>#VALUE!</v>
      </c>
      <c r="DH64" s="192" t="e">
        <f t="shared" si="361"/>
        <v>#VALUE!</v>
      </c>
      <c r="DI64" s="192" t="e">
        <f t="shared" si="361"/>
        <v>#VALUE!</v>
      </c>
      <c r="DJ64" s="192" t="e">
        <f t="shared" si="11"/>
        <v>#VALUE!</v>
      </c>
      <c r="DK64" s="192" t="e">
        <f t="shared" si="12"/>
        <v>#VALUE!</v>
      </c>
      <c r="DL64" s="192" t="e">
        <f t="shared" si="13"/>
        <v>#VALUE!</v>
      </c>
      <c r="DM64" s="192" t="e">
        <f t="shared" si="14"/>
        <v>#VALUE!</v>
      </c>
      <c r="DN64" s="192" t="e">
        <f t="shared" si="15"/>
        <v>#VALUE!</v>
      </c>
      <c r="DO64" s="192" t="e">
        <f t="shared" si="16"/>
        <v>#VALUE!</v>
      </c>
      <c r="DP64" s="192" t="e">
        <f t="shared" si="17"/>
        <v>#VALUE!</v>
      </c>
      <c r="DQ64" s="192" t="e">
        <f t="shared" si="18"/>
        <v>#VALUE!</v>
      </c>
      <c r="DR64" s="192" t="e">
        <f t="shared" si="19"/>
        <v>#VALUE!</v>
      </c>
      <c r="DS64" s="192" t="e">
        <f t="shared" si="20"/>
        <v>#VALUE!</v>
      </c>
      <c r="DT64" s="192" t="e">
        <f t="shared" si="21"/>
        <v>#VALUE!</v>
      </c>
      <c r="DU64" s="192" t="e">
        <f t="shared" si="22"/>
        <v>#VALUE!</v>
      </c>
      <c r="DV64" s="198" t="e">
        <f t="shared" si="23"/>
        <v>#VALUE!</v>
      </c>
      <c r="DW64" s="198" t="e">
        <f t="shared" si="24"/>
        <v>#DIV/0!</v>
      </c>
      <c r="DX64" s="198" t="e">
        <f t="shared" si="25"/>
        <v>#DIV/0!</v>
      </c>
      <c r="DY64" s="198" t="e">
        <f t="shared" si="26"/>
        <v>#VALUE!</v>
      </c>
      <c r="DZ64" s="198" t="e">
        <f t="shared" si="27"/>
        <v>#VALUE!</v>
      </c>
      <c r="EA64" s="198" t="e">
        <f t="shared" si="28"/>
        <v>#VALUE!</v>
      </c>
      <c r="EB64" s="198" t="e">
        <f t="shared" si="29"/>
        <v>#VALUE!</v>
      </c>
      <c r="EC64" s="198" t="e">
        <f t="shared" si="30"/>
        <v>#DIV/0!</v>
      </c>
      <c r="ED64" s="198" t="e">
        <f t="shared" si="31"/>
        <v>#VALUE!</v>
      </c>
      <c r="EE64" s="198" t="e">
        <f t="shared" si="32"/>
        <v>#VALUE!</v>
      </c>
      <c r="EF64" s="198" t="e">
        <f t="shared" ref="EF64:EO64" si="362">DV64/SUM($DV64:$EE64)</f>
        <v>#VALUE!</v>
      </c>
      <c r="EG64" s="198" t="e">
        <f t="shared" si="362"/>
        <v>#DIV/0!</v>
      </c>
      <c r="EH64" s="198" t="e">
        <f t="shared" si="362"/>
        <v>#DIV/0!</v>
      </c>
      <c r="EI64" s="198" t="e">
        <f t="shared" si="362"/>
        <v>#VALUE!</v>
      </c>
      <c r="EJ64" s="198" t="e">
        <f t="shared" si="362"/>
        <v>#VALUE!</v>
      </c>
      <c r="EK64" s="198" t="e">
        <f t="shared" si="362"/>
        <v>#VALUE!</v>
      </c>
      <c r="EL64" s="198" t="e">
        <f t="shared" si="362"/>
        <v>#VALUE!</v>
      </c>
      <c r="EM64" s="198" t="e">
        <f t="shared" si="362"/>
        <v>#DIV/0!</v>
      </c>
      <c r="EN64" s="198" t="e">
        <f t="shared" si="362"/>
        <v>#VALUE!</v>
      </c>
      <c r="EO64" s="198" t="e">
        <f t="shared" si="362"/>
        <v>#VALUE!</v>
      </c>
      <c r="EP64" s="511">
        <f t="shared" ref="EP64:EW64" si="363">EP63</f>
        <v>0.08</v>
      </c>
      <c r="EQ64" s="511">
        <f t="shared" si="363"/>
        <v>0.015</v>
      </c>
      <c r="ER64" s="511">
        <f t="shared" si="363"/>
        <v>0.015</v>
      </c>
      <c r="ES64" s="511">
        <f t="shared" si="363"/>
        <v>0.015</v>
      </c>
      <c r="ET64" s="511">
        <f t="shared" si="363"/>
        <v>0.015</v>
      </c>
      <c r="EU64" s="511">
        <f t="shared" si="363"/>
        <v>0.09</v>
      </c>
      <c r="EV64" s="511">
        <f t="shared" si="363"/>
        <v>0.09</v>
      </c>
      <c r="EW64" s="511">
        <f t="shared" si="363"/>
        <v>0.09</v>
      </c>
      <c r="EX64" s="420" t="str">
        <f>IF(_tag_month_day!AS60="","",_tag_month_day!AS60/100)</f>
        <v/>
      </c>
      <c r="EY64" s="420" t="str">
        <f>IF(_tag_month_day!AT60="","",_tag_month_day!AT60/100)</f>
        <v/>
      </c>
      <c r="EZ64" s="420" t="str">
        <f>IF(_tag_month_day!AU60="","",_tag_month_day!AU60/100)</f>
        <v/>
      </c>
      <c r="FA64" s="420" t="str">
        <f>IF(_tag_month_day!AV60="","",_tag_month_day!AV60/100)</f>
        <v/>
      </c>
      <c r="FB64" s="420" t="str">
        <f>IF(_tag_month_day!AW60="","",_tag_month_day!AW60/100)</f>
        <v/>
      </c>
      <c r="FC64" s="420" t="str">
        <f>IF(_tag_month_day!AX60="","",_tag_month_day!AX60/100)</f>
        <v/>
      </c>
      <c r="FD64" s="510">
        <f t="shared" si="58"/>
        <v>0.33</v>
      </c>
      <c r="FE64" s="510">
        <f t="shared" si="59"/>
        <v>0.19</v>
      </c>
      <c r="FF64" s="510">
        <f t="shared" si="60"/>
        <v>0.003</v>
      </c>
      <c r="FG64" s="510">
        <f t="shared" si="61"/>
        <v>0</v>
      </c>
      <c r="FH64" s="603">
        <f t="shared" si="62"/>
        <v>0.0001</v>
      </c>
      <c r="FI64" s="510">
        <f t="shared" ref="FI64:FR64" si="364">FI63</f>
        <v>0.41</v>
      </c>
      <c r="FJ64" s="510">
        <f t="shared" si="364"/>
        <v>0.11</v>
      </c>
      <c r="FK64" s="510">
        <f t="shared" si="364"/>
        <v>0.015</v>
      </c>
      <c r="FL64" s="510">
        <f t="shared" si="364"/>
        <v>0</v>
      </c>
      <c r="FM64" s="603">
        <f t="shared" si="364"/>
        <v>0.0001</v>
      </c>
      <c r="FN64" s="510" t="str">
        <f>IF(_tag_month_day!AY60="","",_tag_month_day!AY60/100)</f>
        <v/>
      </c>
      <c r="FO64" s="510" t="str">
        <f>IF(_tag_month_day!AZ60="","",_tag_month_day!AZ60/100)</f>
        <v/>
      </c>
      <c r="FP64" s="510" t="str">
        <f>IF(_tag_month_day!BA60="","",_tag_month_day!BA60/100)</f>
        <v/>
      </c>
      <c r="FQ64" s="510" t="str">
        <f>IF(_tag_month_day!BB60="","",_tag_month_day!BB60/100)</f>
        <v/>
      </c>
      <c r="FR64" s="603" t="str">
        <f>IF(_tag_month_day!BC60="","",_tag_month_day!BC60/100)</f>
        <v/>
      </c>
      <c r="FS64" s="510" t="str">
        <f>IF(_tag_month_day!BD60="","",_tag_month_day!BD60/100)</f>
        <v/>
      </c>
      <c r="FT64" s="510" t="str">
        <f>IF(_tag_month_day!BE60="","",_tag_month_day!BE60/100)</f>
        <v/>
      </c>
      <c r="FU64" s="510" t="str">
        <f>IF(_tag_month_day!BF60="","",_tag_month_day!BF60/100)</f>
        <v/>
      </c>
      <c r="FV64" s="510" t="str">
        <f>IF(_tag_month_day!BG60="","",_tag_month_day!BG60/100)</f>
        <v/>
      </c>
      <c r="FW64" s="603" t="str">
        <f>IF(_tag_month_day!BH60="","",_tag_month_day!BH60/100)</f>
        <v/>
      </c>
      <c r="FX64" s="510" t="str">
        <f>IF(_tag_month_day!BI60="","",_tag_month_day!BI60/100)</f>
        <v/>
      </c>
      <c r="FY64" s="510" t="str">
        <f>IF(_tag_month_day!BJ60="","",_tag_month_day!BJ60/100)</f>
        <v/>
      </c>
      <c r="FZ64" s="605" t="str">
        <f>IF(_tag_month_day!BK60="","",_tag_month_day!BK60/100)</f>
        <v/>
      </c>
      <c r="GA64" s="510" t="str">
        <f>IF(_tag_month_day!BL60="","",_tag_month_day!BL60/100)</f>
        <v/>
      </c>
      <c r="GB64" s="603" t="str">
        <f>IF(_tag_month_day!BM60="","",_tag_month_day!BM60/100)</f>
        <v/>
      </c>
      <c r="GC64" s="420" t="str">
        <f>IF(_tag_month_day!BN60="","",_tag_month_day!BN60/100)</f>
        <v/>
      </c>
      <c r="GD64" s="420" t="str">
        <f>IF(_tag_month_day!BO60="","",_tag_month_day!BO60/100)</f>
        <v/>
      </c>
      <c r="GE64" s="420" t="str">
        <f>IF(_tag_month_day!BP60="","",_tag_month_day!BP60/100)</f>
        <v/>
      </c>
      <c r="GF64" s="420" t="str">
        <f>IF(_tag_month_day!BQ60="","",_tag_month_day!BQ60/100)</f>
        <v/>
      </c>
      <c r="GG64" s="420" t="str">
        <f>IF(_tag_month_day!BR60="","",_tag_month_day!BR60/100)</f>
        <v/>
      </c>
      <c r="GH64" s="420" t="str">
        <f>IF(_tag_month_day!BS60="","",_tag_month_day!BS60/100)</f>
        <v/>
      </c>
      <c r="GI64" s="603" t="str">
        <f>IF(_tag_month_day!BT60="","",_tag_month_day!BT60/100)</f>
        <v/>
      </c>
      <c r="GJ64" s="612" t="str">
        <f>IF(_tag_month_day!BU60="","",_tag_month_day!BU60/100)</f>
        <v/>
      </c>
      <c r="GK64" s="620" t="str">
        <f>IF(_tag_month_day!BV60="",IF(_rlcf_month_day!A$2="","",_rlcf_month_day!A$2/100),_tag_month_day!BV60/100)</f>
        <v/>
      </c>
      <c r="GL64" s="620" t="str">
        <f>IF(_tag_month_day!BW60="",IF(_rlcf_month_day!B$2="","",_rlcf_month_day!B$2/100),_tag_month_day!BW60/100)</f>
        <v/>
      </c>
      <c r="GM64" s="621" t="str">
        <f>IF(_tag_month_day!BX60="",IF(_rlcf_month_day!C$2="","",_rlcf_month_day!C$2/100),_tag_month_day!BX60/100)</f>
        <v/>
      </c>
      <c r="GN64" s="620" t="str">
        <f>IF(_tag_month_day!BV60="",IF(_rlcf_month_day!A$2="","",_rlcf_month_day!A$2/100),_tag_month_day!BV60/100)</f>
        <v/>
      </c>
      <c r="GO64" s="620" t="str">
        <f>IF(_tag_month_day!BW60="",IF(_rlcf_month_day!B$2="","",_rlcf_month_day!B$2/100),_tag_month_day!BW60/100)</f>
        <v/>
      </c>
      <c r="GP64" s="620" t="str">
        <f>IF(_tag_month_day!CD60="",IF(_rlcf_month_day!E$2="","",_rlcf_month_day!E$2/100),_tag_month_day!CD60/100)</f>
        <v/>
      </c>
      <c r="GQ64" s="620" t="str">
        <f>IF(_tag_month_day!CE60="",IF(_rlcf_month_day!F$2="","",_rlcf_month_day!F$2/100),_tag_month_day!CE60/100)</f>
        <v/>
      </c>
      <c r="GR64" s="621" t="str">
        <f>IF(_tag_month_day!CF60="",IF(_rlcf_month_day!G$2="","",_rlcf_month_day!G$2/100),_tag_month_day!CF60/100)</f>
        <v/>
      </c>
      <c r="GS64" s="626">
        <f t="shared" ref="GS64:HH64" si="365">GS63</f>
        <v>0.953</v>
      </c>
      <c r="GT64" s="626">
        <f t="shared" si="365"/>
        <v>0.55</v>
      </c>
      <c r="GU64" s="626">
        <f t="shared" si="365"/>
        <v>0.55</v>
      </c>
      <c r="GV64" s="626">
        <f t="shared" si="365"/>
        <v>0.55</v>
      </c>
      <c r="GW64" s="626">
        <f t="shared" si="365"/>
        <v>0.5</v>
      </c>
      <c r="GX64" s="626">
        <f t="shared" si="365"/>
        <v>0.935</v>
      </c>
      <c r="GY64" s="626">
        <f t="shared" si="365"/>
        <v>0.15</v>
      </c>
      <c r="GZ64" s="626">
        <f t="shared" si="365"/>
        <v>1</v>
      </c>
      <c r="HA64" s="632">
        <f t="shared" si="365"/>
        <v>0.047</v>
      </c>
      <c r="HB64" s="632">
        <f t="shared" si="365"/>
        <v>0.45</v>
      </c>
      <c r="HC64" s="632">
        <f t="shared" si="365"/>
        <v>0.45</v>
      </c>
      <c r="HD64" s="632">
        <f t="shared" si="365"/>
        <v>0.45</v>
      </c>
      <c r="HE64" s="632">
        <f t="shared" si="365"/>
        <v>0.5</v>
      </c>
      <c r="HF64" s="632">
        <f t="shared" si="365"/>
        <v>0.065</v>
      </c>
      <c r="HG64" s="632">
        <f t="shared" si="365"/>
        <v>0.85</v>
      </c>
      <c r="HH64" s="632">
        <f t="shared" si="365"/>
        <v>0</v>
      </c>
      <c r="HI64" s="68">
        <f t="shared" si="34"/>
        <v>0</v>
      </c>
      <c r="HJ64" s="68" t="e">
        <f t="shared" si="64"/>
        <v>#VALUE!</v>
      </c>
      <c r="HK64" s="202">
        <f t="shared" si="65"/>
        <v>0.85</v>
      </c>
      <c r="HL64" s="464">
        <f t="shared" si="66"/>
        <v>550000</v>
      </c>
      <c r="HM64" s="464">
        <f t="shared" si="67"/>
        <v>480000</v>
      </c>
      <c r="HN64" s="192" t="e">
        <f t="shared" si="35"/>
        <v>#VALUE!</v>
      </c>
      <c r="HO64" s="192" t="e">
        <f>HN64*HK64*$HO$2/HL64*1000000</f>
        <v>#VALUE!</v>
      </c>
      <c r="HP64" s="192" t="e">
        <f>HN64*HK64*$HP$2/HM64*1000000</f>
        <v>#VALUE!</v>
      </c>
    </row>
    <row r="65" customFormat="1" spans="1:224">
      <c r="A65" s="381">
        <v>60</v>
      </c>
      <c r="B65" s="54">
        <f ca="1" t="shared" si="68"/>
        <v>43619</v>
      </c>
      <c r="C65" s="57">
        <f t="shared" si="69"/>
        <v>0.0416666666666667</v>
      </c>
      <c r="D65" s="68" t="str">
        <f ca="1" t="shared" si="36"/>
        <v>白班</v>
      </c>
      <c r="E65" s="68" t="str">
        <f ca="1" t="shared" si="37"/>
        <v>乙</v>
      </c>
      <c r="F65" s="68">
        <f ca="1">SUMPRODUCT((成本日报!$A$3:$A$95=计划!B65)*(成本日报!$B$3:$B$95=计划!$D65),成本日报!$C$3:$C$95)</f>
        <v>2</v>
      </c>
      <c r="G65" s="382">
        <f ca="1" t="shared" si="70"/>
        <v>43619.4583333332</v>
      </c>
      <c r="H65" s="382">
        <f ca="1" t="shared" si="38"/>
        <v>43619.4652777776</v>
      </c>
      <c r="I65" s="382">
        <f ca="1" t="shared" si="39"/>
        <v>43619.4708333332</v>
      </c>
      <c r="J65" s="382">
        <f ca="1" t="shared" si="40"/>
        <v>43619.4999999999</v>
      </c>
      <c r="K65" s="382">
        <f ca="1" t="shared" si="41"/>
        <v>43619.5624999999</v>
      </c>
      <c r="L65" s="382">
        <f ca="1" t="shared" si="42"/>
        <v>43619.5833333332</v>
      </c>
      <c r="M65" s="398" t="str">
        <f>IF(_tag_month_day!A61="","",_tag_month_day!A61)</f>
        <v/>
      </c>
      <c r="N65" s="398" t="str">
        <f>IF(_tag_month_day!B61="","",_tag_month_day!B61)</f>
        <v/>
      </c>
      <c r="O65" s="399" t="e">
        <f t="shared" si="43"/>
        <v>#VALUE!</v>
      </c>
      <c r="P65" s="398" t="str">
        <f>IF(_tag_month_day!C61="","",_tag_month_day!C61)</f>
        <v/>
      </c>
      <c r="Q65" s="398" t="str">
        <f>IF(_tag_month_day!D61="","",_tag_month_day!D61)</f>
        <v/>
      </c>
      <c r="R65" s="416">
        <f>IF(_tag_month_day!CB61="",R64,_tag_month_day!CB61/100)</f>
        <v>0.07</v>
      </c>
      <c r="S65" s="417" t="str">
        <f>IF(_tag_month_day!E61="","",_tag_month_day!E61)</f>
        <v/>
      </c>
      <c r="T65" s="417" t="str">
        <f>IF(_tag_month_day!F61="","",_tag_month_day!F61)</f>
        <v/>
      </c>
      <c r="U65" s="418" t="e">
        <f t="shared" si="0"/>
        <v>#VALUE!</v>
      </c>
      <c r="V65" s="53" t="e">
        <f t="shared" si="1"/>
        <v>#VALUE!</v>
      </c>
      <c r="W65" s="419" t="str">
        <f>IF(_jhy_month_day!A61="","",_jhy_month_day!A61)</f>
        <v/>
      </c>
      <c r="X65" s="420" t="str">
        <f>IF(_jhy_month_day!B61="","",_jhy_month_day!B61/100)</f>
        <v/>
      </c>
      <c r="Y65" s="420" t="str">
        <f>IF(_jhy_month_day!C61="","",_jhy_month_day!C61/100)</f>
        <v/>
      </c>
      <c r="Z65" s="439">
        <f t="shared" si="87"/>
        <v>15</v>
      </c>
      <c r="AA65" s="440" t="str">
        <f>IF(_tag_month_day!G61="","",_tag_month_day!G61/100)</f>
        <v/>
      </c>
      <c r="AB65" s="440" t="str">
        <f>IF(_tag_month_day!H61="","",_tag_month_day!H61/100)</f>
        <v/>
      </c>
      <c r="AC65" s="193">
        <f t="shared" si="44"/>
        <v>1.59963432013121</v>
      </c>
      <c r="AD65" s="441" t="str">
        <f t="shared" si="45"/>
        <v/>
      </c>
      <c r="AE65" s="442" t="str">
        <f t="shared" si="46"/>
        <v/>
      </c>
      <c r="AF65" s="443">
        <v>1</v>
      </c>
      <c r="AG65" s="68" t="str">
        <f>IF(_duihao_month_day!A61="","",_duihao_month_day!A61)</f>
        <v/>
      </c>
      <c r="AH65" s="463">
        <f>IF(_gyk_month_day!B61="",AH64,_gyk_month_day!B61)</f>
        <v>820</v>
      </c>
      <c r="AI65" s="464" t="e">
        <f t="shared" si="71"/>
        <v>#VALUE!</v>
      </c>
      <c r="AJ65" s="68" t="str">
        <f>IF(_tag_month_day!I61="","",_tag_month_day!I61)</f>
        <v/>
      </c>
      <c r="AK65" s="465" t="str">
        <f>IF(_tzyy_month_day!A61="","",_tzyy_month_day!A61)</f>
        <v/>
      </c>
      <c r="AL65" s="465" t="str">
        <f>IF(_tzyy_month_day!B61="","",_tzyy_month_day!B61)</f>
        <v/>
      </c>
      <c r="AM65" s="465" t="str">
        <f>IF(_tzyy_month_day!C61="","",_tzyy_month_day!C61)</f>
        <v/>
      </c>
      <c r="AN65" s="466" t="str">
        <f>IF(_tag_month_day!CG61="","",_tag_month_day!CG61)</f>
        <v/>
      </c>
      <c r="AO65" s="466" t="str">
        <f>IF(_tag_month_day!CH61="","",_tag_month_day!CH61)</f>
        <v/>
      </c>
      <c r="AP65" s="486" t="e">
        <f t="shared" si="47"/>
        <v>#VALUE!</v>
      </c>
      <c r="AQ65" s="487" t="str">
        <f>IF(_tag_month_day!J61="","",_tag_month_day!J61/100)</f>
        <v/>
      </c>
      <c r="AR65" s="488">
        <f t="shared" si="48"/>
        <v>1.3</v>
      </c>
      <c r="AS65" s="489" t="e">
        <f t="shared" si="2"/>
        <v>#VALUE!</v>
      </c>
      <c r="AT65" s="489">
        <f t="shared" si="49"/>
        <v>0</v>
      </c>
      <c r="AU65" s="490" t="str">
        <f>IF(_tag_month_day!K61="","",_tag_month_day!K61)</f>
        <v/>
      </c>
      <c r="AV65" s="491" t="str">
        <f>IF(_tag_month_day!L61="","",_tag_month_day!L61/100)</f>
        <v/>
      </c>
      <c r="AW65" s="420">
        <f t="shared" si="360"/>
        <v>0</v>
      </c>
      <c r="AX65" s="420">
        <f t="shared" si="50"/>
        <v>0</v>
      </c>
      <c r="AY65" s="420" t="str">
        <f>IF(_tag_month_day!M61="","",_tag_month_day!M61/100)</f>
        <v/>
      </c>
      <c r="AZ65" s="420" t="str">
        <f>IF(_tag_month_day!N61="","",_tag_month_day!N61/100)</f>
        <v/>
      </c>
      <c r="BA65" s="420" t="str">
        <f>IF(_tag_month_day!O61="","",_tag_month_day!O61/100)</f>
        <v/>
      </c>
      <c r="BB65" s="496" t="str">
        <f>IF(_tag_month_day!P61="","",_tag_month_day!P61/100)</f>
        <v/>
      </c>
      <c r="BC65" s="496">
        <f t="shared" si="51"/>
        <v>0</v>
      </c>
      <c r="BD65" s="496" t="str">
        <f>IF(_tag_month_day!Q61="","",_tag_month_day!Q61/100)</f>
        <v/>
      </c>
      <c r="BE65" s="510" t="str">
        <f>IF(_tag_month_day!R61="","",_tag_month_day!R61/100)</f>
        <v/>
      </c>
      <c r="BF65" s="413" t="str">
        <f>IF(_tag_month_day!CC61="","",_tag_month_day!CC61/100)</f>
        <v/>
      </c>
      <c r="BG65" s="511" t="e">
        <f t="shared" si="3"/>
        <v>#VALUE!</v>
      </c>
      <c r="BH65" s="198">
        <f t="shared" si="4"/>
        <v>0</v>
      </c>
      <c r="BI65" s="512" t="e">
        <f>IF(CX65=0,BI64,(DK65*查询!$R$5+DL65*查询!$Q$5+DM65*查询!$N$5+DN65*查询!$O$5+DO65*查询!$P$5)*AF65/CX65)</f>
        <v>#VALUE!</v>
      </c>
      <c r="BJ65" s="512" t="e">
        <f>IF(CX65=0,BJ64,(DP65*查询!$S$5+DQ65*查询!$T$5+DR65*查询!$U$5)*AF65/CX65)</f>
        <v>#VALUE!</v>
      </c>
      <c r="BK65" s="512">
        <f t="shared" si="52"/>
        <v>1</v>
      </c>
      <c r="BL65" s="513" t="str">
        <f>IF(_cfyc_month_day!A61="","",_cfyc_month_day!A61)</f>
        <v/>
      </c>
      <c r="BM65" s="513" t="str">
        <f>IF(_cfyc_month_day!B61="","",_cfyc_month_day!B61)</f>
        <v/>
      </c>
      <c r="BN65" s="513" t="str">
        <f>IF(_cfyc_month_day!C61="","",_cfyc_month_day!C61)</f>
        <v/>
      </c>
      <c r="BO65" s="522" t="str">
        <f>IF(_cfyc_month_day!D61="","",_cfyc_month_day!D61)</f>
        <v/>
      </c>
      <c r="BP65" s="522" t="str">
        <f>IF(_cfyc_month_day!E61="","",_cfyc_month_day!E61)</f>
        <v/>
      </c>
      <c r="BQ65" s="522" t="str">
        <f>IF(_cfyc_month_day!F61="","",_cfyc_month_day!F61)</f>
        <v/>
      </c>
      <c r="BR65" s="513" t="str">
        <f>IF(_tag_month_day!T61="","",_tag_month_day!T61)</f>
        <v/>
      </c>
      <c r="BS65" s="513" t="str">
        <f>IF(_tag_month_day!U61="","",_tag_month_day!U61)</f>
        <v/>
      </c>
      <c r="BT65" s="523" t="str">
        <f t="shared" si="53"/>
        <v/>
      </c>
      <c r="BU65" s="223" t="str">
        <f>IF(_tag_month_day!V61="","",_tag_month_day!V61)</f>
        <v/>
      </c>
      <c r="BV65" s="206" t="str">
        <f>IF(_tag_month_day!W61="","",_tag_month_day!W61)</f>
        <v/>
      </c>
      <c r="BW65" s="540" t="str">
        <f>IF(_tag_month_day!X61="","",_tag_month_day!X61)</f>
        <v/>
      </c>
      <c r="BX65" s="540" t="str">
        <f>IF(_tag_month_day!Y61="","",_tag_month_day!Y61)</f>
        <v/>
      </c>
      <c r="BY65" s="541">
        <f ca="1" t="shared" si="54"/>
        <v>43619.5833333332</v>
      </c>
      <c r="BZ65" s="542" t="s">
        <v>215</v>
      </c>
      <c r="CA65" s="543" t="str">
        <f>IF(_jhy2_month_day!A61="","",_jhy2_month_day!A61)</f>
        <v/>
      </c>
      <c r="CB65" s="464" t="str">
        <f>IF(_jhy2_month_day!B61="","",_jhy2_month_day!B61)</f>
        <v/>
      </c>
      <c r="CC65" s="464" t="str">
        <f>IF(_jhy2_month_day!C61="","",_jhy2_month_day!C61)</f>
        <v/>
      </c>
      <c r="CD65" s="464" t="str">
        <f>IF(_jhy2_month_day!D61="","",_jhy2_month_day!D61)</f>
        <v/>
      </c>
      <c r="CE65" s="464" t="str">
        <f>IF(_jhy2_month_day!E61="","",_jhy2_month_day!E61)</f>
        <v/>
      </c>
      <c r="CF65" s="464" t="str">
        <f>IF(_jhy2_month_day!F61="","",_jhy2_month_day!F61)</f>
        <v/>
      </c>
      <c r="CG65" s="464" t="str">
        <f>IF(_jhy2_month_day!G61="","",_jhy2_month_day!G61)</f>
        <v/>
      </c>
      <c r="CH65" s="464" t="str">
        <f>IF(_jhy2_month_day!H61="","",_jhy2_month_day!H61)</f>
        <v/>
      </c>
      <c r="CI65" s="464" t="str">
        <f>IF(_jhy2_month_day!I61="","",_jhy2_month_day!I61)</f>
        <v/>
      </c>
      <c r="CJ65" s="464" t="str">
        <f>IF(_jhy2_month_day!J61="","",_jhy2_month_day!J61)</f>
        <v/>
      </c>
      <c r="CK65" s="464" t="str">
        <f>IF(_jhy2_month_day!K61="","",_jhy2_month_day!K61)</f>
        <v/>
      </c>
      <c r="CL65" s="562" t="str">
        <f>IF(_jhy2_month_day!L61="","",_jhy2_month_day!L61)</f>
        <v/>
      </c>
      <c r="CM65" s="562" t="str">
        <f>IF(_jhy2_month_day!M61="","",_jhy2_month_day!M61)</f>
        <v/>
      </c>
      <c r="CN65" s="562" t="str">
        <f>IF(_jhy2_month_day!N61="","",_jhy2_month_day!N61)</f>
        <v/>
      </c>
      <c r="CO65" s="562" t="str">
        <f>IF(_jhy2_month_day!O61="","",_jhy2_month_day!O61)</f>
        <v/>
      </c>
      <c r="CP65" s="562" t="str">
        <f>IF(_jhy2_month_day!P61="","",_jhy2_month_day!P61)</f>
        <v/>
      </c>
      <c r="CQ65" s="562" t="str">
        <f>IF(_jhy2_month_day!Q61="","",_jhy2_month_day!Q61)</f>
        <v/>
      </c>
      <c r="CR65" s="563" t="str">
        <f>IF(_jhy2_month_day!R61="","",_jhy2_month_day!R61)</f>
        <v/>
      </c>
      <c r="CS65" s="576" t="str">
        <f>IF(_jhy2_month_day!S61="","",_jhy2_month_day!S61)</f>
        <v/>
      </c>
      <c r="CT65" s="562" t="str">
        <f>IF(_jhy2_month_day!T61="","",_jhy2_month_day!T61)</f>
        <v/>
      </c>
      <c r="CU65" s="577" t="e">
        <f t="shared" si="5"/>
        <v>#VALUE!</v>
      </c>
      <c r="CV65" s="198" t="e">
        <f t="shared" si="6"/>
        <v>#VALUE!</v>
      </c>
      <c r="CW65" s="192" t="e">
        <f t="shared" si="7"/>
        <v>#VALUE!</v>
      </c>
      <c r="CX65" s="192" t="e">
        <f t="shared" si="8"/>
        <v>#VALUE!</v>
      </c>
      <c r="CY65" s="202" t="e">
        <f t="shared" si="9"/>
        <v>#VALUE!</v>
      </c>
      <c r="CZ65" s="192" t="e">
        <f t="shared" ref="CZ65:DI65" si="366">$AJ65*EF65</f>
        <v>#VALUE!</v>
      </c>
      <c r="DA65" s="192" t="e">
        <f t="shared" si="366"/>
        <v>#VALUE!</v>
      </c>
      <c r="DB65" s="192" t="e">
        <f t="shared" si="366"/>
        <v>#VALUE!</v>
      </c>
      <c r="DC65" s="192" t="e">
        <f t="shared" si="366"/>
        <v>#VALUE!</v>
      </c>
      <c r="DD65" s="192" t="e">
        <f t="shared" si="366"/>
        <v>#VALUE!</v>
      </c>
      <c r="DE65" s="192" t="e">
        <f t="shared" si="366"/>
        <v>#VALUE!</v>
      </c>
      <c r="DF65" s="192" t="e">
        <f t="shared" si="366"/>
        <v>#VALUE!</v>
      </c>
      <c r="DG65" s="192" t="e">
        <f t="shared" si="366"/>
        <v>#VALUE!</v>
      </c>
      <c r="DH65" s="192" t="e">
        <f t="shared" si="366"/>
        <v>#VALUE!</v>
      </c>
      <c r="DI65" s="192" t="e">
        <f t="shared" si="366"/>
        <v>#VALUE!</v>
      </c>
      <c r="DJ65" s="192" t="e">
        <f t="shared" si="11"/>
        <v>#VALUE!</v>
      </c>
      <c r="DK65" s="192" t="e">
        <f t="shared" si="12"/>
        <v>#VALUE!</v>
      </c>
      <c r="DL65" s="192" t="e">
        <f t="shared" si="13"/>
        <v>#VALUE!</v>
      </c>
      <c r="DM65" s="192" t="e">
        <f t="shared" si="14"/>
        <v>#VALUE!</v>
      </c>
      <c r="DN65" s="192" t="e">
        <f t="shared" si="15"/>
        <v>#VALUE!</v>
      </c>
      <c r="DO65" s="192" t="e">
        <f t="shared" si="16"/>
        <v>#VALUE!</v>
      </c>
      <c r="DP65" s="192" t="e">
        <f t="shared" si="17"/>
        <v>#VALUE!</v>
      </c>
      <c r="DQ65" s="192" t="e">
        <f t="shared" si="18"/>
        <v>#VALUE!</v>
      </c>
      <c r="DR65" s="192" t="e">
        <f t="shared" si="19"/>
        <v>#VALUE!</v>
      </c>
      <c r="DS65" s="192" t="e">
        <f t="shared" si="20"/>
        <v>#VALUE!</v>
      </c>
      <c r="DT65" s="192" t="e">
        <f t="shared" si="21"/>
        <v>#VALUE!</v>
      </c>
      <c r="DU65" s="192" t="e">
        <f t="shared" si="22"/>
        <v>#VALUE!</v>
      </c>
      <c r="DV65" s="198" t="e">
        <f t="shared" si="23"/>
        <v>#VALUE!</v>
      </c>
      <c r="DW65" s="198" t="e">
        <f t="shared" si="24"/>
        <v>#DIV/0!</v>
      </c>
      <c r="DX65" s="198" t="e">
        <f t="shared" si="25"/>
        <v>#DIV/0!</v>
      </c>
      <c r="DY65" s="198" t="e">
        <f t="shared" si="26"/>
        <v>#VALUE!</v>
      </c>
      <c r="DZ65" s="198" t="e">
        <f t="shared" si="27"/>
        <v>#VALUE!</v>
      </c>
      <c r="EA65" s="198" t="e">
        <f t="shared" si="28"/>
        <v>#VALUE!</v>
      </c>
      <c r="EB65" s="198" t="e">
        <f t="shared" si="29"/>
        <v>#VALUE!</v>
      </c>
      <c r="EC65" s="198" t="e">
        <f t="shared" si="30"/>
        <v>#DIV/0!</v>
      </c>
      <c r="ED65" s="198" t="e">
        <f t="shared" si="31"/>
        <v>#VALUE!</v>
      </c>
      <c r="EE65" s="198" t="e">
        <f t="shared" si="32"/>
        <v>#VALUE!</v>
      </c>
      <c r="EF65" s="198" t="e">
        <f t="shared" ref="EF65:EO65" si="367">DV65/SUM($DV65:$EE65)</f>
        <v>#VALUE!</v>
      </c>
      <c r="EG65" s="198" t="e">
        <f t="shared" si="367"/>
        <v>#DIV/0!</v>
      </c>
      <c r="EH65" s="198" t="e">
        <f t="shared" si="367"/>
        <v>#DIV/0!</v>
      </c>
      <c r="EI65" s="198" t="e">
        <f t="shared" si="367"/>
        <v>#VALUE!</v>
      </c>
      <c r="EJ65" s="198" t="e">
        <f t="shared" si="367"/>
        <v>#VALUE!</v>
      </c>
      <c r="EK65" s="198" t="e">
        <f t="shared" si="367"/>
        <v>#VALUE!</v>
      </c>
      <c r="EL65" s="198" t="e">
        <f t="shared" si="367"/>
        <v>#VALUE!</v>
      </c>
      <c r="EM65" s="198" t="e">
        <f t="shared" si="367"/>
        <v>#DIV/0!</v>
      </c>
      <c r="EN65" s="198" t="e">
        <f t="shared" si="367"/>
        <v>#VALUE!</v>
      </c>
      <c r="EO65" s="198" t="e">
        <f t="shared" si="367"/>
        <v>#VALUE!</v>
      </c>
      <c r="EP65" s="511">
        <f t="shared" ref="EP65:EW65" si="368">EP64</f>
        <v>0.08</v>
      </c>
      <c r="EQ65" s="511">
        <f t="shared" si="368"/>
        <v>0.015</v>
      </c>
      <c r="ER65" s="511">
        <f t="shared" si="368"/>
        <v>0.015</v>
      </c>
      <c r="ES65" s="511">
        <f t="shared" si="368"/>
        <v>0.015</v>
      </c>
      <c r="ET65" s="511">
        <f t="shared" si="368"/>
        <v>0.015</v>
      </c>
      <c r="EU65" s="511">
        <f t="shared" si="368"/>
        <v>0.09</v>
      </c>
      <c r="EV65" s="511">
        <f t="shared" si="368"/>
        <v>0.09</v>
      </c>
      <c r="EW65" s="511">
        <f t="shared" si="368"/>
        <v>0.09</v>
      </c>
      <c r="EX65" s="420" t="str">
        <f>IF(_tag_month_day!AS61="","",_tag_month_day!AS61/100)</f>
        <v/>
      </c>
      <c r="EY65" s="420" t="str">
        <f>IF(_tag_month_day!AT61="","",_tag_month_day!AT61/100)</f>
        <v/>
      </c>
      <c r="EZ65" s="420" t="str">
        <f>IF(_tag_month_day!AU61="","",_tag_month_day!AU61/100)</f>
        <v/>
      </c>
      <c r="FA65" s="420" t="str">
        <f>IF(_tag_month_day!AV61="","",_tag_month_day!AV61/100)</f>
        <v/>
      </c>
      <c r="FB65" s="420" t="str">
        <f>IF(_tag_month_day!AW61="","",_tag_month_day!AW61/100)</f>
        <v/>
      </c>
      <c r="FC65" s="420" t="str">
        <f>IF(_tag_month_day!AX61="","",_tag_month_day!AX61/100)</f>
        <v/>
      </c>
      <c r="FD65" s="510">
        <f t="shared" si="58"/>
        <v>0.33</v>
      </c>
      <c r="FE65" s="510">
        <f t="shared" si="59"/>
        <v>0.19</v>
      </c>
      <c r="FF65" s="510">
        <f t="shared" si="60"/>
        <v>0.003</v>
      </c>
      <c r="FG65" s="510">
        <f t="shared" si="61"/>
        <v>0</v>
      </c>
      <c r="FH65" s="603">
        <f t="shared" si="62"/>
        <v>0.0001</v>
      </c>
      <c r="FI65" s="510">
        <f t="shared" ref="FI65:FR65" si="369">FI64</f>
        <v>0.41</v>
      </c>
      <c r="FJ65" s="510">
        <f t="shared" si="369"/>
        <v>0.11</v>
      </c>
      <c r="FK65" s="510">
        <f t="shared" si="369"/>
        <v>0.015</v>
      </c>
      <c r="FL65" s="510">
        <f t="shared" si="369"/>
        <v>0</v>
      </c>
      <c r="FM65" s="603">
        <f t="shared" si="369"/>
        <v>0.0001</v>
      </c>
      <c r="FN65" s="510" t="str">
        <f>IF(_tag_month_day!AY61="","",_tag_month_day!AY61/100)</f>
        <v/>
      </c>
      <c r="FO65" s="510" t="str">
        <f>IF(_tag_month_day!AZ61="","",_tag_month_day!AZ61/100)</f>
        <v/>
      </c>
      <c r="FP65" s="510" t="str">
        <f>IF(_tag_month_day!BA61="","",_tag_month_day!BA61/100)</f>
        <v/>
      </c>
      <c r="FQ65" s="510" t="str">
        <f>IF(_tag_month_day!BB61="","",_tag_month_day!BB61/100)</f>
        <v/>
      </c>
      <c r="FR65" s="603" t="str">
        <f>IF(_tag_month_day!BC61="","",_tag_month_day!BC61/100)</f>
        <v/>
      </c>
      <c r="FS65" s="510" t="str">
        <f>IF(_tag_month_day!BD61="","",_tag_month_day!BD61/100)</f>
        <v/>
      </c>
      <c r="FT65" s="510" t="str">
        <f>IF(_tag_month_day!BE61="","",_tag_month_day!BE61/100)</f>
        <v/>
      </c>
      <c r="FU65" s="510" t="str">
        <f>IF(_tag_month_day!BF61="","",_tag_month_day!BF61/100)</f>
        <v/>
      </c>
      <c r="FV65" s="510" t="str">
        <f>IF(_tag_month_day!BG61="","",_tag_month_day!BG61/100)</f>
        <v/>
      </c>
      <c r="FW65" s="603" t="str">
        <f>IF(_tag_month_day!BH61="","",_tag_month_day!BH61/100)</f>
        <v/>
      </c>
      <c r="FX65" s="510" t="str">
        <f>IF(_tag_month_day!BI61="","",_tag_month_day!BI61/100)</f>
        <v/>
      </c>
      <c r="FY65" s="510" t="str">
        <f>IF(_tag_month_day!BJ61="","",_tag_month_day!BJ61/100)</f>
        <v/>
      </c>
      <c r="FZ65" s="605" t="str">
        <f>IF(_tag_month_day!BK61="","",_tag_month_day!BK61/100)</f>
        <v/>
      </c>
      <c r="GA65" s="510" t="str">
        <f>IF(_tag_month_day!BL61="","",_tag_month_day!BL61/100)</f>
        <v/>
      </c>
      <c r="GB65" s="603" t="str">
        <f>IF(_tag_month_day!BM61="","",_tag_month_day!BM61/100)</f>
        <v/>
      </c>
      <c r="GC65" s="420" t="str">
        <f>IF(_tag_month_day!BN61="","",_tag_month_day!BN61/100)</f>
        <v/>
      </c>
      <c r="GD65" s="420" t="str">
        <f>IF(_tag_month_day!BO61="","",_tag_month_day!BO61/100)</f>
        <v/>
      </c>
      <c r="GE65" s="420" t="str">
        <f>IF(_tag_month_day!BP61="","",_tag_month_day!BP61/100)</f>
        <v/>
      </c>
      <c r="GF65" s="420" t="str">
        <f>IF(_tag_month_day!BQ61="","",_tag_month_day!BQ61/100)</f>
        <v/>
      </c>
      <c r="GG65" s="420" t="str">
        <f>IF(_tag_month_day!BR61="","",_tag_month_day!BR61/100)</f>
        <v/>
      </c>
      <c r="GH65" s="420" t="str">
        <f>IF(_tag_month_day!BS61="","",_tag_month_day!BS61/100)</f>
        <v/>
      </c>
      <c r="GI65" s="603" t="str">
        <f>IF(_tag_month_day!BT61="","",_tag_month_day!BT61/100)</f>
        <v/>
      </c>
      <c r="GJ65" s="612" t="str">
        <f>IF(_tag_month_day!BU61="","",_tag_month_day!BU61/100)</f>
        <v/>
      </c>
      <c r="GK65" s="620" t="str">
        <f>IF(_tag_month_day!BV61="",IF(_rlcf_month_day!A$2="","",_rlcf_month_day!A$2/100),_tag_month_day!BV61/100)</f>
        <v/>
      </c>
      <c r="GL65" s="620" t="str">
        <f>IF(_tag_month_day!BW61="",IF(_rlcf_month_day!B$2="","",_rlcf_month_day!B$2/100),_tag_month_day!BW61/100)</f>
        <v/>
      </c>
      <c r="GM65" s="621" t="str">
        <f>IF(_tag_month_day!BX61="",IF(_rlcf_month_day!C$2="","",_rlcf_month_day!C$2/100),_tag_month_day!BX61/100)</f>
        <v/>
      </c>
      <c r="GN65" s="620" t="str">
        <f>IF(_tag_month_day!BV61="",IF(_rlcf_month_day!A$2="","",_rlcf_month_day!A$2/100),_tag_month_day!BV61/100)</f>
        <v/>
      </c>
      <c r="GO65" s="620" t="str">
        <f>IF(_tag_month_day!BW61="",IF(_rlcf_month_day!B$2="","",_rlcf_month_day!B$2/100),_tag_month_day!BW61/100)</f>
        <v/>
      </c>
      <c r="GP65" s="620" t="str">
        <f>IF(_tag_month_day!CD61="",IF(_rlcf_month_day!E$2="","",_rlcf_month_day!E$2/100),_tag_month_day!CD61/100)</f>
        <v/>
      </c>
      <c r="GQ65" s="620" t="str">
        <f>IF(_tag_month_day!CE61="",IF(_rlcf_month_day!F$2="","",_rlcf_month_day!F$2/100),_tag_month_day!CE61/100)</f>
        <v/>
      </c>
      <c r="GR65" s="621" t="str">
        <f>IF(_tag_month_day!CF61="",IF(_rlcf_month_day!G$2="","",_rlcf_month_day!G$2/100),_tag_month_day!CF61/100)</f>
        <v/>
      </c>
      <c r="GS65" s="626">
        <f t="shared" ref="GS65:HH65" si="370">GS64</f>
        <v>0.953</v>
      </c>
      <c r="GT65" s="626">
        <f t="shared" si="370"/>
        <v>0.55</v>
      </c>
      <c r="GU65" s="626">
        <f t="shared" si="370"/>
        <v>0.55</v>
      </c>
      <c r="GV65" s="626">
        <f t="shared" si="370"/>
        <v>0.55</v>
      </c>
      <c r="GW65" s="626">
        <f t="shared" si="370"/>
        <v>0.5</v>
      </c>
      <c r="GX65" s="626">
        <f t="shared" si="370"/>
        <v>0.935</v>
      </c>
      <c r="GY65" s="626">
        <f t="shared" si="370"/>
        <v>0.15</v>
      </c>
      <c r="GZ65" s="626">
        <f t="shared" si="370"/>
        <v>1</v>
      </c>
      <c r="HA65" s="632">
        <f t="shared" si="370"/>
        <v>0.047</v>
      </c>
      <c r="HB65" s="632">
        <f t="shared" si="370"/>
        <v>0.45</v>
      </c>
      <c r="HC65" s="632">
        <f t="shared" si="370"/>
        <v>0.45</v>
      </c>
      <c r="HD65" s="632">
        <f t="shared" si="370"/>
        <v>0.45</v>
      </c>
      <c r="HE65" s="632">
        <f t="shared" si="370"/>
        <v>0.5</v>
      </c>
      <c r="HF65" s="632">
        <f t="shared" si="370"/>
        <v>0.065</v>
      </c>
      <c r="HG65" s="632">
        <f t="shared" si="370"/>
        <v>0.85</v>
      </c>
      <c r="HH65" s="632">
        <f t="shared" si="370"/>
        <v>0</v>
      </c>
      <c r="HI65" s="68" t="e">
        <f t="shared" si="34"/>
        <v>#VALUE!</v>
      </c>
      <c r="HJ65" s="68" t="e">
        <f t="shared" si="64"/>
        <v>#VALUE!</v>
      </c>
      <c r="HK65" s="202">
        <f t="shared" si="65"/>
        <v>0.85</v>
      </c>
      <c r="HL65" s="464">
        <f t="shared" si="66"/>
        <v>550000</v>
      </c>
      <c r="HM65" s="464">
        <f t="shared" si="67"/>
        <v>480000</v>
      </c>
      <c r="HN65" s="192" t="e">
        <f t="shared" si="35"/>
        <v>#VALUE!</v>
      </c>
      <c r="HO65" s="192" t="e">
        <f>HN65*HK65*$HO$2/HL65*1000000</f>
        <v>#VALUE!</v>
      </c>
      <c r="HP65" s="192" t="e">
        <f>HN65*HK65*$HP$2/HM65*1000000</f>
        <v>#VALUE!</v>
      </c>
    </row>
    <row r="66" customFormat="1" spans="1:224">
      <c r="A66" s="381">
        <v>61</v>
      </c>
      <c r="B66" s="54">
        <f ca="1" t="shared" si="68"/>
        <v>43619</v>
      </c>
      <c r="C66" s="57">
        <f t="shared" si="69"/>
        <v>0.0416666666666667</v>
      </c>
      <c r="D66" s="68" t="str">
        <f ca="1" t="shared" si="36"/>
        <v>白班</v>
      </c>
      <c r="E66" s="68" t="str">
        <f ca="1" t="shared" si="37"/>
        <v>乙</v>
      </c>
      <c r="F66" s="68">
        <f ca="1">SUMPRODUCT((成本日报!$A$3:$A$95=计划!B66)*(成本日报!$B$3:$B$95=计划!$D66),成本日报!$C$3:$C$95)</f>
        <v>2</v>
      </c>
      <c r="G66" s="382">
        <f ca="1" t="shared" si="70"/>
        <v>43619.4999999999</v>
      </c>
      <c r="H66" s="382">
        <f ca="1" t="shared" si="38"/>
        <v>43619.5069444443</v>
      </c>
      <c r="I66" s="382">
        <f ca="1" t="shared" si="39"/>
        <v>43619.5124999999</v>
      </c>
      <c r="J66" s="382">
        <f ca="1" t="shared" si="40"/>
        <v>43619.5416666665</v>
      </c>
      <c r="K66" s="382">
        <f ca="1" t="shared" si="41"/>
        <v>43619.6041666665</v>
      </c>
      <c r="L66" s="382">
        <f ca="1" t="shared" si="42"/>
        <v>43619.6249999999</v>
      </c>
      <c r="M66" s="398" t="str">
        <f>IF(_tag_month_day!A62="","",_tag_month_day!A62)</f>
        <v/>
      </c>
      <c r="N66" s="398" t="str">
        <f>IF(_tag_month_day!B62="","",_tag_month_day!B62)</f>
        <v/>
      </c>
      <c r="O66" s="399" t="e">
        <f t="shared" si="43"/>
        <v>#VALUE!</v>
      </c>
      <c r="P66" s="398" t="str">
        <f>IF(_tag_month_day!C62="","",_tag_month_day!C62)</f>
        <v/>
      </c>
      <c r="Q66" s="398" t="str">
        <f>IF(_tag_month_day!D62="","",_tag_month_day!D62)</f>
        <v/>
      </c>
      <c r="R66" s="416">
        <f>IF(_tag_month_day!CB62="",R65,_tag_month_day!CB62/100)</f>
        <v>0.07</v>
      </c>
      <c r="S66" s="417" t="str">
        <f>IF(_tag_month_day!E62="","",_tag_month_day!E62)</f>
        <v/>
      </c>
      <c r="T66" s="417" t="str">
        <f>IF(_tag_month_day!F62="","",_tag_month_day!F62)</f>
        <v/>
      </c>
      <c r="U66" s="418" t="e">
        <f t="shared" si="0"/>
        <v>#VALUE!</v>
      </c>
      <c r="V66" s="53" t="e">
        <f t="shared" si="1"/>
        <v>#VALUE!</v>
      </c>
      <c r="W66" s="419" t="str">
        <f>IF(_jhy_month_day!A62="","",_jhy_month_day!A62)</f>
        <v/>
      </c>
      <c r="X66" s="420" t="str">
        <f>IF(_jhy_month_day!B62="","",_jhy_month_day!B62/100)</f>
        <v/>
      </c>
      <c r="Y66" s="420" t="str">
        <f>IF(_jhy_month_day!C62="","",_jhy_month_day!C62/100)</f>
        <v/>
      </c>
      <c r="Z66" s="439">
        <f t="shared" si="87"/>
        <v>16</v>
      </c>
      <c r="AA66" s="440" t="str">
        <f>IF(_tag_month_day!G62="","",_tag_month_day!G62/100)</f>
        <v/>
      </c>
      <c r="AB66" s="440" t="str">
        <f>IF(_tag_month_day!H62="","",_tag_month_day!H62/100)</f>
        <v/>
      </c>
      <c r="AC66" s="193">
        <f t="shared" si="44"/>
        <v>1.59963432013121</v>
      </c>
      <c r="AD66" s="441" t="str">
        <f t="shared" si="45"/>
        <v/>
      </c>
      <c r="AE66" s="442" t="str">
        <f t="shared" si="46"/>
        <v/>
      </c>
      <c r="AF66" s="443">
        <v>1</v>
      </c>
      <c r="AG66" s="68" t="str">
        <f>IF(_duihao_month_day!A62="","",_duihao_month_day!A62)</f>
        <v/>
      </c>
      <c r="AH66" s="463">
        <f>IF(_gyk_month_day!B62="",AH65,_gyk_month_day!B62)</f>
        <v>820</v>
      </c>
      <c r="AI66" s="464" t="e">
        <f t="shared" si="71"/>
        <v>#VALUE!</v>
      </c>
      <c r="AJ66" s="68" t="str">
        <f>IF(_tag_month_day!I62="","",_tag_month_day!I62)</f>
        <v/>
      </c>
      <c r="AK66" s="465" t="str">
        <f>IF(_tzyy_month_day!A62="","",_tzyy_month_day!A62)</f>
        <v/>
      </c>
      <c r="AL66" s="465" t="str">
        <f>IF(_tzyy_month_day!B62="","",_tzyy_month_day!B62)</f>
        <v/>
      </c>
      <c r="AM66" s="465" t="str">
        <f>IF(_tzyy_month_day!C62="","",_tzyy_month_day!C62)</f>
        <v/>
      </c>
      <c r="AN66" s="466" t="str">
        <f>IF(_tag_month_day!CG62="","",_tag_month_day!CG62)</f>
        <v/>
      </c>
      <c r="AO66" s="466" t="str">
        <f>IF(_tag_month_day!CH62="","",_tag_month_day!CH62)</f>
        <v/>
      </c>
      <c r="AP66" s="486" t="e">
        <f t="shared" si="47"/>
        <v>#VALUE!</v>
      </c>
      <c r="AQ66" s="487" t="str">
        <f>IF(_tag_month_day!J62="","",_tag_month_day!J62/100)</f>
        <v/>
      </c>
      <c r="AR66" s="488">
        <f t="shared" si="48"/>
        <v>1.3</v>
      </c>
      <c r="AS66" s="489" t="e">
        <f t="shared" si="2"/>
        <v>#VALUE!</v>
      </c>
      <c r="AT66" s="489">
        <f t="shared" si="49"/>
        <v>0</v>
      </c>
      <c r="AU66" s="490" t="str">
        <f>IF(_tag_month_day!K62="","",_tag_month_day!K62)</f>
        <v/>
      </c>
      <c r="AV66" s="491" t="str">
        <f>IF(_tag_month_day!L62="","",_tag_month_day!L62/100)</f>
        <v/>
      </c>
      <c r="AW66" s="420">
        <f t="shared" si="360"/>
        <v>0</v>
      </c>
      <c r="AX66" s="420">
        <f t="shared" si="50"/>
        <v>0</v>
      </c>
      <c r="AY66" s="420" t="str">
        <f>IF(_tag_month_day!M62="","",_tag_month_day!M62/100)</f>
        <v/>
      </c>
      <c r="AZ66" s="420" t="str">
        <f>IF(_tag_month_day!N62="","",_tag_month_day!N62/100)</f>
        <v/>
      </c>
      <c r="BA66" s="420" t="str">
        <f>IF(_tag_month_day!O62="","",_tag_month_day!O62/100)</f>
        <v/>
      </c>
      <c r="BB66" s="496" t="str">
        <f>IF(_tag_month_day!P62="","",_tag_month_day!P62/100)</f>
        <v/>
      </c>
      <c r="BC66" s="496">
        <f t="shared" si="51"/>
        <v>0</v>
      </c>
      <c r="BD66" s="496" t="str">
        <f>IF(_tag_month_day!Q62="","",_tag_month_day!Q62/100)</f>
        <v/>
      </c>
      <c r="BE66" s="510" t="str">
        <f>IF(_tag_month_day!R62="","",_tag_month_day!R62/100)</f>
        <v/>
      </c>
      <c r="BF66" s="413" t="str">
        <f>IF(_tag_month_day!CC62="","",_tag_month_day!CC62/100)</f>
        <v/>
      </c>
      <c r="BG66" s="511" t="e">
        <f t="shared" si="3"/>
        <v>#VALUE!</v>
      </c>
      <c r="BH66" s="198">
        <f t="shared" si="4"/>
        <v>0</v>
      </c>
      <c r="BI66" s="512" t="e">
        <f>IF(CX66=0,BI65,(DK66*查询!$R$5+DL66*查询!$Q$5+DM66*查询!$N$5+DN66*查询!$O$5+DO66*查询!$P$5)*AF66/CX66)</f>
        <v>#VALUE!</v>
      </c>
      <c r="BJ66" s="512" t="e">
        <f>IF(CX66=0,BJ65,(DP66*查询!$S$5+DQ66*查询!$T$5+DR66*查询!$U$5)*AF66/CX66)</f>
        <v>#VALUE!</v>
      </c>
      <c r="BK66" s="512">
        <f t="shared" si="52"/>
        <v>1</v>
      </c>
      <c r="BL66" s="513" t="str">
        <f>IF(_cfyc_month_day!A62="","",_cfyc_month_day!A62)</f>
        <v/>
      </c>
      <c r="BM66" s="513" t="str">
        <f>IF(_cfyc_month_day!B62="","",_cfyc_month_day!B62)</f>
        <v/>
      </c>
      <c r="BN66" s="513" t="str">
        <f>IF(_cfyc_month_day!C62="","",_cfyc_month_day!C62)</f>
        <v/>
      </c>
      <c r="BO66" s="522" t="str">
        <f>IF(_cfyc_month_day!D62="","",_cfyc_month_day!D62)</f>
        <v/>
      </c>
      <c r="BP66" s="522" t="str">
        <f>IF(_cfyc_month_day!E62="","",_cfyc_month_day!E62)</f>
        <v/>
      </c>
      <c r="BQ66" s="522" t="str">
        <f>IF(_cfyc_month_day!F62="","",_cfyc_month_day!F62)</f>
        <v/>
      </c>
      <c r="BR66" s="513" t="str">
        <f>IF(_tag_month_day!T62="","",_tag_month_day!T62)</f>
        <v/>
      </c>
      <c r="BS66" s="513" t="str">
        <f>IF(_tag_month_day!U62="","",_tag_month_day!U62)</f>
        <v/>
      </c>
      <c r="BT66" s="523" t="str">
        <f t="shared" si="53"/>
        <v/>
      </c>
      <c r="BU66" s="223" t="str">
        <f>IF(_tag_month_day!V62="","",_tag_month_day!V62)</f>
        <v/>
      </c>
      <c r="BV66" s="206" t="str">
        <f>IF(_tag_month_day!W62="","",_tag_month_day!W62)</f>
        <v/>
      </c>
      <c r="BW66" s="540" t="str">
        <f>IF(_tag_month_day!X62="","",_tag_month_day!X62)</f>
        <v/>
      </c>
      <c r="BX66" s="540" t="str">
        <f>IF(_tag_month_day!Y62="","",_tag_month_day!Y62)</f>
        <v/>
      </c>
      <c r="BY66" s="541">
        <f ca="1" t="shared" si="54"/>
        <v>43619.6249999999</v>
      </c>
      <c r="BZ66" s="542"/>
      <c r="CA66" s="543" t="str">
        <f>IF(_jhy2_month_day!A62="","",_jhy2_month_day!A62)</f>
        <v/>
      </c>
      <c r="CB66" s="464" t="str">
        <f>IF(_jhy2_month_day!B62="","",_jhy2_month_day!B62)</f>
        <v/>
      </c>
      <c r="CC66" s="464" t="str">
        <f>IF(_jhy2_month_day!C62="","",_jhy2_month_day!C62)</f>
        <v/>
      </c>
      <c r="CD66" s="464" t="str">
        <f>IF(_jhy2_month_day!D62="","",_jhy2_month_day!D62)</f>
        <v/>
      </c>
      <c r="CE66" s="464" t="str">
        <f>IF(_jhy2_month_day!E62="","",_jhy2_month_day!E62)</f>
        <v/>
      </c>
      <c r="CF66" s="464" t="str">
        <f>IF(_jhy2_month_day!F62="","",_jhy2_month_day!F62)</f>
        <v/>
      </c>
      <c r="CG66" s="464" t="str">
        <f>IF(_jhy2_month_day!G62="","",_jhy2_month_day!G62)</f>
        <v/>
      </c>
      <c r="CH66" s="464" t="str">
        <f>IF(_jhy2_month_day!H62="","",_jhy2_month_day!H62)</f>
        <v/>
      </c>
      <c r="CI66" s="464" t="str">
        <f>IF(_jhy2_month_day!I62="","",_jhy2_month_day!I62)</f>
        <v/>
      </c>
      <c r="CJ66" s="464" t="str">
        <f>IF(_jhy2_month_day!J62="","",_jhy2_month_day!J62)</f>
        <v/>
      </c>
      <c r="CK66" s="464" t="str">
        <f>IF(_jhy2_month_day!K62="","",_jhy2_month_day!K62)</f>
        <v/>
      </c>
      <c r="CL66" s="562" t="str">
        <f>IF(_jhy2_month_day!L62="","",_jhy2_month_day!L62)</f>
        <v/>
      </c>
      <c r="CM66" s="562" t="str">
        <f>IF(_jhy2_month_day!M62="","",_jhy2_month_day!M62)</f>
        <v/>
      </c>
      <c r="CN66" s="562" t="str">
        <f>IF(_jhy2_month_day!N62="","",_jhy2_month_day!N62)</f>
        <v/>
      </c>
      <c r="CO66" s="562" t="str">
        <f>IF(_jhy2_month_day!O62="","",_jhy2_month_day!O62)</f>
        <v/>
      </c>
      <c r="CP66" s="562" t="str">
        <f>IF(_jhy2_month_day!P62="","",_jhy2_month_day!P62)</f>
        <v/>
      </c>
      <c r="CQ66" s="562" t="str">
        <f>IF(_jhy2_month_day!Q62="","",_jhy2_month_day!Q62)</f>
        <v/>
      </c>
      <c r="CR66" s="563" t="str">
        <f>IF(_jhy2_month_day!R62="","",_jhy2_month_day!R62)</f>
        <v/>
      </c>
      <c r="CS66" s="576" t="str">
        <f>IF(_jhy2_month_day!S62="","",_jhy2_month_day!S62)</f>
        <v/>
      </c>
      <c r="CT66" s="562" t="str">
        <f>IF(_jhy2_month_day!T62="","",_jhy2_month_day!T62)</f>
        <v/>
      </c>
      <c r="CU66" s="577" t="e">
        <f t="shared" si="5"/>
        <v>#VALUE!</v>
      </c>
      <c r="CV66" s="198" t="e">
        <f t="shared" si="6"/>
        <v>#VALUE!</v>
      </c>
      <c r="CW66" s="192" t="e">
        <f t="shared" si="7"/>
        <v>#VALUE!</v>
      </c>
      <c r="CX66" s="192" t="e">
        <f t="shared" si="8"/>
        <v>#VALUE!</v>
      </c>
      <c r="CY66" s="202" t="e">
        <f t="shared" si="9"/>
        <v>#VALUE!</v>
      </c>
      <c r="CZ66" s="192" t="e">
        <f t="shared" ref="CZ66:DI66" si="371">$AJ66*EF66</f>
        <v>#VALUE!</v>
      </c>
      <c r="DA66" s="192" t="e">
        <f t="shared" si="371"/>
        <v>#VALUE!</v>
      </c>
      <c r="DB66" s="192" t="e">
        <f t="shared" si="371"/>
        <v>#VALUE!</v>
      </c>
      <c r="DC66" s="192" t="e">
        <f t="shared" si="371"/>
        <v>#VALUE!</v>
      </c>
      <c r="DD66" s="192" t="e">
        <f t="shared" si="371"/>
        <v>#VALUE!</v>
      </c>
      <c r="DE66" s="192" t="e">
        <f t="shared" si="371"/>
        <v>#VALUE!</v>
      </c>
      <c r="DF66" s="192" t="e">
        <f t="shared" si="371"/>
        <v>#VALUE!</v>
      </c>
      <c r="DG66" s="192" t="e">
        <f t="shared" si="371"/>
        <v>#VALUE!</v>
      </c>
      <c r="DH66" s="192" t="e">
        <f t="shared" si="371"/>
        <v>#VALUE!</v>
      </c>
      <c r="DI66" s="192" t="e">
        <f t="shared" si="371"/>
        <v>#VALUE!</v>
      </c>
      <c r="DJ66" s="192" t="e">
        <f t="shared" si="11"/>
        <v>#VALUE!</v>
      </c>
      <c r="DK66" s="192" t="e">
        <f t="shared" si="12"/>
        <v>#VALUE!</v>
      </c>
      <c r="DL66" s="192" t="e">
        <f t="shared" si="13"/>
        <v>#VALUE!</v>
      </c>
      <c r="DM66" s="192" t="e">
        <f t="shared" si="14"/>
        <v>#VALUE!</v>
      </c>
      <c r="DN66" s="192" t="e">
        <f t="shared" si="15"/>
        <v>#VALUE!</v>
      </c>
      <c r="DO66" s="192" t="e">
        <f t="shared" si="16"/>
        <v>#VALUE!</v>
      </c>
      <c r="DP66" s="192" t="e">
        <f t="shared" si="17"/>
        <v>#VALUE!</v>
      </c>
      <c r="DQ66" s="192" t="e">
        <f t="shared" si="18"/>
        <v>#VALUE!</v>
      </c>
      <c r="DR66" s="192" t="e">
        <f t="shared" si="19"/>
        <v>#VALUE!</v>
      </c>
      <c r="DS66" s="192" t="e">
        <f t="shared" si="20"/>
        <v>#VALUE!</v>
      </c>
      <c r="DT66" s="192" t="e">
        <f t="shared" si="21"/>
        <v>#VALUE!</v>
      </c>
      <c r="DU66" s="192" t="e">
        <f t="shared" si="22"/>
        <v>#VALUE!</v>
      </c>
      <c r="DV66" s="198" t="e">
        <f t="shared" si="23"/>
        <v>#VALUE!</v>
      </c>
      <c r="DW66" s="198" t="e">
        <f t="shared" si="24"/>
        <v>#DIV/0!</v>
      </c>
      <c r="DX66" s="198" t="e">
        <f t="shared" si="25"/>
        <v>#DIV/0!</v>
      </c>
      <c r="DY66" s="198" t="e">
        <f t="shared" si="26"/>
        <v>#VALUE!</v>
      </c>
      <c r="DZ66" s="198" t="e">
        <f t="shared" si="27"/>
        <v>#VALUE!</v>
      </c>
      <c r="EA66" s="198" t="e">
        <f t="shared" si="28"/>
        <v>#VALUE!</v>
      </c>
      <c r="EB66" s="198" t="e">
        <f t="shared" si="29"/>
        <v>#VALUE!</v>
      </c>
      <c r="EC66" s="198" t="e">
        <f t="shared" si="30"/>
        <v>#DIV/0!</v>
      </c>
      <c r="ED66" s="198" t="e">
        <f t="shared" si="31"/>
        <v>#VALUE!</v>
      </c>
      <c r="EE66" s="198" t="e">
        <f t="shared" si="32"/>
        <v>#VALUE!</v>
      </c>
      <c r="EF66" s="198" t="e">
        <f t="shared" ref="EF66:EO66" si="372">DV66/SUM($DV66:$EE66)</f>
        <v>#VALUE!</v>
      </c>
      <c r="EG66" s="198" t="e">
        <f t="shared" si="372"/>
        <v>#DIV/0!</v>
      </c>
      <c r="EH66" s="198" t="e">
        <f t="shared" si="372"/>
        <v>#DIV/0!</v>
      </c>
      <c r="EI66" s="198" t="e">
        <f t="shared" si="372"/>
        <v>#VALUE!</v>
      </c>
      <c r="EJ66" s="198" t="e">
        <f t="shared" si="372"/>
        <v>#VALUE!</v>
      </c>
      <c r="EK66" s="198" t="e">
        <f t="shared" si="372"/>
        <v>#VALUE!</v>
      </c>
      <c r="EL66" s="198" t="e">
        <f t="shared" si="372"/>
        <v>#VALUE!</v>
      </c>
      <c r="EM66" s="198" t="e">
        <f t="shared" si="372"/>
        <v>#DIV/0!</v>
      </c>
      <c r="EN66" s="198" t="e">
        <f t="shared" si="372"/>
        <v>#VALUE!</v>
      </c>
      <c r="EO66" s="198" t="e">
        <f t="shared" si="372"/>
        <v>#VALUE!</v>
      </c>
      <c r="EP66" s="511">
        <f t="shared" ref="EP66:EW66" si="373">EP65</f>
        <v>0.08</v>
      </c>
      <c r="EQ66" s="511">
        <f t="shared" si="373"/>
        <v>0.015</v>
      </c>
      <c r="ER66" s="511">
        <f t="shared" si="373"/>
        <v>0.015</v>
      </c>
      <c r="ES66" s="511">
        <f t="shared" si="373"/>
        <v>0.015</v>
      </c>
      <c r="ET66" s="511">
        <f t="shared" si="373"/>
        <v>0.015</v>
      </c>
      <c r="EU66" s="511">
        <f t="shared" si="373"/>
        <v>0.09</v>
      </c>
      <c r="EV66" s="511">
        <f t="shared" si="373"/>
        <v>0.09</v>
      </c>
      <c r="EW66" s="511">
        <f t="shared" si="373"/>
        <v>0.09</v>
      </c>
      <c r="EX66" s="420" t="str">
        <f>IF(_tag_month_day!AS62="","",_tag_month_day!AS62/100)</f>
        <v/>
      </c>
      <c r="EY66" s="420" t="str">
        <f>IF(_tag_month_day!AT62="","",_tag_month_day!AT62/100)</f>
        <v/>
      </c>
      <c r="EZ66" s="420" t="str">
        <f>IF(_tag_month_day!AU62="","",_tag_month_day!AU62/100)</f>
        <v/>
      </c>
      <c r="FA66" s="420" t="str">
        <f>IF(_tag_month_day!AV62="","",_tag_month_day!AV62/100)</f>
        <v/>
      </c>
      <c r="FB66" s="420" t="str">
        <f>IF(_tag_month_day!AW62="","",_tag_month_day!AW62/100)</f>
        <v/>
      </c>
      <c r="FC66" s="420" t="str">
        <f>IF(_tag_month_day!AX62="","",_tag_month_day!AX62/100)</f>
        <v/>
      </c>
      <c r="FD66" s="510">
        <f t="shared" si="58"/>
        <v>0.33</v>
      </c>
      <c r="FE66" s="510">
        <f t="shared" si="59"/>
        <v>0.19</v>
      </c>
      <c r="FF66" s="510">
        <f t="shared" si="60"/>
        <v>0.003</v>
      </c>
      <c r="FG66" s="510">
        <f t="shared" si="61"/>
        <v>0</v>
      </c>
      <c r="FH66" s="603">
        <f t="shared" si="62"/>
        <v>0.0001</v>
      </c>
      <c r="FI66" s="510">
        <f t="shared" ref="FI66:FR66" si="374">FI65</f>
        <v>0.41</v>
      </c>
      <c r="FJ66" s="510">
        <f t="shared" si="374"/>
        <v>0.11</v>
      </c>
      <c r="FK66" s="510">
        <f t="shared" si="374"/>
        <v>0.015</v>
      </c>
      <c r="FL66" s="510">
        <f t="shared" si="374"/>
        <v>0</v>
      </c>
      <c r="FM66" s="603">
        <f t="shared" si="374"/>
        <v>0.0001</v>
      </c>
      <c r="FN66" s="510" t="str">
        <f>IF(_tag_month_day!AY62="","",_tag_month_day!AY62/100)</f>
        <v/>
      </c>
      <c r="FO66" s="510" t="str">
        <f>IF(_tag_month_day!AZ62="","",_tag_month_day!AZ62/100)</f>
        <v/>
      </c>
      <c r="FP66" s="510" t="str">
        <f>IF(_tag_month_day!BA62="","",_tag_month_day!BA62/100)</f>
        <v/>
      </c>
      <c r="FQ66" s="510" t="str">
        <f>IF(_tag_month_day!BB62="","",_tag_month_day!BB62/100)</f>
        <v/>
      </c>
      <c r="FR66" s="603" t="str">
        <f>IF(_tag_month_day!BC62="","",_tag_month_day!BC62/100)</f>
        <v/>
      </c>
      <c r="FS66" s="510" t="str">
        <f>IF(_tag_month_day!BD62="","",_tag_month_day!BD62/100)</f>
        <v/>
      </c>
      <c r="FT66" s="510" t="str">
        <f>IF(_tag_month_day!BE62="","",_tag_month_day!BE62/100)</f>
        <v/>
      </c>
      <c r="FU66" s="510" t="str">
        <f>IF(_tag_month_day!BF62="","",_tag_month_day!BF62/100)</f>
        <v/>
      </c>
      <c r="FV66" s="510" t="str">
        <f>IF(_tag_month_day!BG62="","",_tag_month_day!BG62/100)</f>
        <v/>
      </c>
      <c r="FW66" s="603" t="str">
        <f>IF(_tag_month_day!BH62="","",_tag_month_day!BH62/100)</f>
        <v/>
      </c>
      <c r="FX66" s="510" t="str">
        <f>IF(_tag_month_day!BI62="","",_tag_month_day!BI62/100)</f>
        <v/>
      </c>
      <c r="FY66" s="510" t="str">
        <f>IF(_tag_month_day!BJ62="","",_tag_month_day!BJ62/100)</f>
        <v/>
      </c>
      <c r="FZ66" s="605" t="str">
        <f>IF(_tag_month_day!BK62="","",_tag_month_day!BK62/100)</f>
        <v/>
      </c>
      <c r="GA66" s="510" t="str">
        <f>IF(_tag_month_day!BL62="","",_tag_month_day!BL62/100)</f>
        <v/>
      </c>
      <c r="GB66" s="603" t="str">
        <f>IF(_tag_month_day!BM62="","",_tag_month_day!BM62/100)</f>
        <v/>
      </c>
      <c r="GC66" s="420" t="str">
        <f>IF(_tag_month_day!BN62="","",_tag_month_day!BN62/100)</f>
        <v/>
      </c>
      <c r="GD66" s="420" t="str">
        <f>IF(_tag_month_day!BO62="","",_tag_month_day!BO62/100)</f>
        <v/>
      </c>
      <c r="GE66" s="420" t="str">
        <f>IF(_tag_month_day!BP62="","",_tag_month_day!BP62/100)</f>
        <v/>
      </c>
      <c r="GF66" s="420" t="str">
        <f>IF(_tag_month_day!BQ62="","",_tag_month_day!BQ62/100)</f>
        <v/>
      </c>
      <c r="GG66" s="420" t="str">
        <f>IF(_tag_month_day!BR62="","",_tag_month_day!BR62/100)</f>
        <v/>
      </c>
      <c r="GH66" s="420" t="str">
        <f>IF(_tag_month_day!BS62="","",_tag_month_day!BS62/100)</f>
        <v/>
      </c>
      <c r="GI66" s="603" t="str">
        <f>IF(_tag_month_day!BT62="","",_tag_month_day!BT62/100)</f>
        <v/>
      </c>
      <c r="GJ66" s="612" t="str">
        <f>IF(_tag_month_day!BU62="","",_tag_month_day!BU62/100)</f>
        <v/>
      </c>
      <c r="GK66" s="620" t="str">
        <f>IF(_tag_month_day!BV62="",IF(_rlcf_month_day!A$2="","",_rlcf_month_day!A$2/100),_tag_month_day!BV62/100)</f>
        <v/>
      </c>
      <c r="GL66" s="620" t="str">
        <f>IF(_tag_month_day!BW62="",IF(_rlcf_month_day!B$2="","",_rlcf_month_day!B$2/100),_tag_month_day!BW62/100)</f>
        <v/>
      </c>
      <c r="GM66" s="621" t="str">
        <f>IF(_tag_month_day!BX62="",IF(_rlcf_month_day!C$2="","",_rlcf_month_day!C$2/100),_tag_month_day!BX62/100)</f>
        <v/>
      </c>
      <c r="GN66" s="620" t="str">
        <f>IF(_tag_month_day!BV62="",IF(_rlcf_month_day!A$2="","",_rlcf_month_day!A$2/100),_tag_month_day!BV62/100)</f>
        <v/>
      </c>
      <c r="GO66" s="620" t="str">
        <f>IF(_tag_month_day!BW62="",IF(_rlcf_month_day!B$2="","",_rlcf_month_day!B$2/100),_tag_month_day!BW62/100)</f>
        <v/>
      </c>
      <c r="GP66" s="620" t="str">
        <f>IF(_tag_month_day!CD62="",IF(_rlcf_month_day!E$2="","",_rlcf_month_day!E$2/100),_tag_month_day!CD62/100)</f>
        <v/>
      </c>
      <c r="GQ66" s="620" t="str">
        <f>IF(_tag_month_day!CE62="",IF(_rlcf_month_day!F$2="","",_rlcf_month_day!F$2/100),_tag_month_day!CE62/100)</f>
        <v/>
      </c>
      <c r="GR66" s="621" t="str">
        <f>IF(_tag_month_day!CF62="",IF(_rlcf_month_day!G$2="","",_rlcf_month_day!G$2/100),_tag_month_day!CF62/100)</f>
        <v/>
      </c>
      <c r="GS66" s="626">
        <f t="shared" ref="GS66:HH66" si="375">GS65</f>
        <v>0.953</v>
      </c>
      <c r="GT66" s="626">
        <f t="shared" si="375"/>
        <v>0.55</v>
      </c>
      <c r="GU66" s="626">
        <f t="shared" si="375"/>
        <v>0.55</v>
      </c>
      <c r="GV66" s="626">
        <f t="shared" si="375"/>
        <v>0.55</v>
      </c>
      <c r="GW66" s="626">
        <f t="shared" si="375"/>
        <v>0.5</v>
      </c>
      <c r="GX66" s="626">
        <f t="shared" si="375"/>
        <v>0.935</v>
      </c>
      <c r="GY66" s="626">
        <f t="shared" si="375"/>
        <v>0.15</v>
      </c>
      <c r="GZ66" s="626">
        <f t="shared" si="375"/>
        <v>1</v>
      </c>
      <c r="HA66" s="632">
        <f t="shared" si="375"/>
        <v>0.047</v>
      </c>
      <c r="HB66" s="632">
        <f t="shared" si="375"/>
        <v>0.45</v>
      </c>
      <c r="HC66" s="632">
        <f t="shared" si="375"/>
        <v>0.45</v>
      </c>
      <c r="HD66" s="632">
        <f t="shared" si="375"/>
        <v>0.45</v>
      </c>
      <c r="HE66" s="632">
        <f t="shared" si="375"/>
        <v>0.5</v>
      </c>
      <c r="HF66" s="632">
        <f t="shared" si="375"/>
        <v>0.065</v>
      </c>
      <c r="HG66" s="632">
        <f t="shared" si="375"/>
        <v>0.85</v>
      </c>
      <c r="HH66" s="632">
        <f t="shared" si="375"/>
        <v>0</v>
      </c>
      <c r="HI66" s="68">
        <f t="shared" si="34"/>
        <v>0</v>
      </c>
      <c r="HJ66" s="68" t="e">
        <f t="shared" si="64"/>
        <v>#VALUE!</v>
      </c>
      <c r="HK66" s="202">
        <f t="shared" si="65"/>
        <v>0.85</v>
      </c>
      <c r="HL66" s="464">
        <f t="shared" si="66"/>
        <v>550000</v>
      </c>
      <c r="HM66" s="464">
        <f t="shared" si="67"/>
        <v>480000</v>
      </c>
      <c r="HN66" s="192" t="e">
        <f t="shared" si="35"/>
        <v>#VALUE!</v>
      </c>
      <c r="HO66" s="192" t="e">
        <f>HN66*HK66*$HO$2/HL66*1000000</f>
        <v>#VALUE!</v>
      </c>
      <c r="HP66" s="192" t="e">
        <f>HN66*HK66*$HP$2/HM66*1000000</f>
        <v>#VALUE!</v>
      </c>
    </row>
    <row r="67" customFormat="1" spans="1:224">
      <c r="A67" s="381">
        <v>62</v>
      </c>
      <c r="B67" s="54">
        <f ca="1" t="shared" si="68"/>
        <v>43619</v>
      </c>
      <c r="C67" s="57">
        <f t="shared" si="69"/>
        <v>0.0416666666666667</v>
      </c>
      <c r="D67" s="68" t="str">
        <f ca="1" t="shared" si="36"/>
        <v>白班</v>
      </c>
      <c r="E67" s="68" t="str">
        <f ca="1" t="shared" si="37"/>
        <v>乙</v>
      </c>
      <c r="F67" s="68">
        <f ca="1">SUMPRODUCT((成本日报!$A$3:$A$95=计划!B67)*(成本日报!$B$3:$B$95=计划!$D67),成本日报!$C$3:$C$95)</f>
        <v>2</v>
      </c>
      <c r="G67" s="382">
        <f ca="1" t="shared" si="70"/>
        <v>43619.5416666665</v>
      </c>
      <c r="H67" s="382">
        <f ca="1" t="shared" si="38"/>
        <v>43619.548611111</v>
      </c>
      <c r="I67" s="382">
        <f ca="1" t="shared" si="39"/>
        <v>43619.5541666665</v>
      </c>
      <c r="J67" s="382">
        <f ca="1" t="shared" si="40"/>
        <v>43619.5833333332</v>
      </c>
      <c r="K67" s="382">
        <f ca="1" t="shared" si="41"/>
        <v>43619.6458333332</v>
      </c>
      <c r="L67" s="382">
        <f ca="1" t="shared" si="42"/>
        <v>43619.6666666665</v>
      </c>
      <c r="M67" s="398" t="str">
        <f>IF(_tag_month_day!A63="","",_tag_month_day!A63)</f>
        <v/>
      </c>
      <c r="N67" s="398" t="str">
        <f>IF(_tag_month_day!B63="","",_tag_month_day!B63)</f>
        <v/>
      </c>
      <c r="O67" s="399" t="e">
        <f t="shared" si="43"/>
        <v>#VALUE!</v>
      </c>
      <c r="P67" s="398" t="str">
        <f>IF(_tag_month_day!C63="","",_tag_month_day!C63)</f>
        <v/>
      </c>
      <c r="Q67" s="398" t="str">
        <f>IF(_tag_month_day!D63="","",_tag_month_day!D63)</f>
        <v/>
      </c>
      <c r="R67" s="416">
        <f>IF(_tag_month_day!CB63="",R66,_tag_month_day!CB63/100)</f>
        <v>0.07</v>
      </c>
      <c r="S67" s="417" t="str">
        <f>IF(_tag_month_day!E63="","",_tag_month_day!E63)</f>
        <v/>
      </c>
      <c r="T67" s="417" t="str">
        <f>IF(_tag_month_day!F63="","",_tag_month_day!F63)</f>
        <v/>
      </c>
      <c r="U67" s="418" t="e">
        <f t="shared" si="0"/>
        <v>#VALUE!</v>
      </c>
      <c r="V67" s="53" t="e">
        <f t="shared" si="1"/>
        <v>#VALUE!</v>
      </c>
      <c r="W67" s="419" t="str">
        <f>IF(_jhy_month_day!A63="","",_jhy_month_day!A63)</f>
        <v/>
      </c>
      <c r="X67" s="420" t="str">
        <f>IF(_jhy_month_day!B63="","",_jhy_month_day!B63/100)</f>
        <v/>
      </c>
      <c r="Y67" s="420" t="str">
        <f>IF(_jhy_month_day!C63="","",_jhy_month_day!C63/100)</f>
        <v/>
      </c>
      <c r="Z67" s="439">
        <f t="shared" si="87"/>
        <v>16</v>
      </c>
      <c r="AA67" s="440" t="str">
        <f>IF(_tag_month_day!G63="","",_tag_month_day!G63/100)</f>
        <v/>
      </c>
      <c r="AB67" s="440" t="str">
        <f>IF(_tag_month_day!H63="","",_tag_month_day!H63/100)</f>
        <v/>
      </c>
      <c r="AC67" s="193">
        <f t="shared" si="44"/>
        <v>1.59963432013121</v>
      </c>
      <c r="AD67" s="441" t="str">
        <f t="shared" si="45"/>
        <v/>
      </c>
      <c r="AE67" s="442" t="str">
        <f t="shared" si="46"/>
        <v/>
      </c>
      <c r="AF67" s="443">
        <v>1</v>
      </c>
      <c r="AG67" s="68" t="str">
        <f>IF(_duihao_month_day!A63="","",_duihao_month_day!A63)</f>
        <v/>
      </c>
      <c r="AH67" s="463">
        <f>IF(_gyk_month_day!B63="",AH66,_gyk_month_day!B63)</f>
        <v>820</v>
      </c>
      <c r="AI67" s="464" t="e">
        <f t="shared" si="71"/>
        <v>#VALUE!</v>
      </c>
      <c r="AJ67" s="68" t="str">
        <f>IF(_tag_month_day!I63="","",_tag_month_day!I63)</f>
        <v/>
      </c>
      <c r="AK67" s="465" t="str">
        <f>IF(_tzyy_month_day!A63="","",_tzyy_month_day!A63)</f>
        <v/>
      </c>
      <c r="AL67" s="465" t="str">
        <f>IF(_tzyy_month_day!B63="","",_tzyy_month_day!B63)</f>
        <v/>
      </c>
      <c r="AM67" s="465" t="str">
        <f>IF(_tzyy_month_day!C63="","",_tzyy_month_day!C63)</f>
        <v/>
      </c>
      <c r="AN67" s="466" t="str">
        <f>IF(_tag_month_day!CG63="","",_tag_month_day!CG63)</f>
        <v/>
      </c>
      <c r="AO67" s="466" t="str">
        <f>IF(_tag_month_day!CH63="","",_tag_month_day!CH63)</f>
        <v/>
      </c>
      <c r="AP67" s="486" t="e">
        <f t="shared" si="47"/>
        <v>#VALUE!</v>
      </c>
      <c r="AQ67" s="487" t="str">
        <f>IF(_tag_month_day!J63="","",_tag_month_day!J63/100)</f>
        <v/>
      </c>
      <c r="AR67" s="488">
        <f t="shared" si="48"/>
        <v>1.3</v>
      </c>
      <c r="AS67" s="489" t="e">
        <f t="shared" si="2"/>
        <v>#VALUE!</v>
      </c>
      <c r="AT67" s="489">
        <f t="shared" si="49"/>
        <v>0</v>
      </c>
      <c r="AU67" s="490" t="str">
        <f>IF(_tag_month_day!K63="","",_tag_month_day!K63)</f>
        <v/>
      </c>
      <c r="AV67" s="491" t="str">
        <f>IF(_tag_month_day!L63="","",_tag_month_day!L63/100)</f>
        <v/>
      </c>
      <c r="AW67" s="420">
        <f t="shared" si="360"/>
        <v>0</v>
      </c>
      <c r="AX67" s="420">
        <f t="shared" si="50"/>
        <v>0</v>
      </c>
      <c r="AY67" s="420" t="str">
        <f>IF(_tag_month_day!M63="","",_tag_month_day!M63/100)</f>
        <v/>
      </c>
      <c r="AZ67" s="420" t="str">
        <f>IF(_tag_month_day!N63="","",_tag_month_day!N63/100)</f>
        <v/>
      </c>
      <c r="BA67" s="420" t="str">
        <f>IF(_tag_month_day!O63="","",_tag_month_day!O63/100)</f>
        <v/>
      </c>
      <c r="BB67" s="496" t="str">
        <f>IF(_tag_month_day!P63="","",_tag_month_day!P63/100)</f>
        <v/>
      </c>
      <c r="BC67" s="496">
        <f t="shared" si="51"/>
        <v>0</v>
      </c>
      <c r="BD67" s="496" t="str">
        <f>IF(_tag_month_day!Q63="","",_tag_month_day!Q63/100)</f>
        <v/>
      </c>
      <c r="BE67" s="510" t="str">
        <f>IF(_tag_month_day!R63="","",_tag_month_day!R63/100)</f>
        <v/>
      </c>
      <c r="BF67" s="413" t="str">
        <f>IF(_tag_month_day!CC63="","",_tag_month_day!CC63/100)</f>
        <v/>
      </c>
      <c r="BG67" s="511" t="e">
        <f t="shared" si="3"/>
        <v>#VALUE!</v>
      </c>
      <c r="BH67" s="198">
        <f t="shared" si="4"/>
        <v>0</v>
      </c>
      <c r="BI67" s="512" t="e">
        <f>IF(CX67=0,BI66,(DK67*查询!$R$5+DL67*查询!$Q$5+DM67*查询!$N$5+DN67*查询!$O$5+DO67*查询!$P$5)*AF67/CX67)</f>
        <v>#VALUE!</v>
      </c>
      <c r="BJ67" s="512" t="e">
        <f>IF(CX67=0,BJ66,(DP67*查询!$S$5+DQ67*查询!$T$5+DR67*查询!$U$5)*AF67/CX67)</f>
        <v>#VALUE!</v>
      </c>
      <c r="BK67" s="512">
        <f t="shared" si="52"/>
        <v>1</v>
      </c>
      <c r="BL67" s="513" t="str">
        <f>IF(_cfyc_month_day!A63="","",_cfyc_month_day!A63)</f>
        <v/>
      </c>
      <c r="BM67" s="513" t="str">
        <f>IF(_cfyc_month_day!B63="","",_cfyc_month_day!B63)</f>
        <v/>
      </c>
      <c r="BN67" s="513" t="str">
        <f>IF(_cfyc_month_day!C63="","",_cfyc_month_day!C63)</f>
        <v/>
      </c>
      <c r="BO67" s="522" t="str">
        <f>IF(_cfyc_month_day!D63="","",_cfyc_month_day!D63)</f>
        <v/>
      </c>
      <c r="BP67" s="522" t="str">
        <f>IF(_cfyc_month_day!E63="","",_cfyc_month_day!E63)</f>
        <v/>
      </c>
      <c r="BQ67" s="522" t="str">
        <f>IF(_cfyc_month_day!F63="","",_cfyc_month_day!F63)</f>
        <v/>
      </c>
      <c r="BR67" s="513" t="str">
        <f>IF(_tag_month_day!T63="","",_tag_month_day!T63)</f>
        <v/>
      </c>
      <c r="BS67" s="513" t="str">
        <f>IF(_tag_month_day!U63="","",_tag_month_day!U63)</f>
        <v/>
      </c>
      <c r="BT67" s="523" t="str">
        <f t="shared" si="53"/>
        <v/>
      </c>
      <c r="BU67" s="223" t="str">
        <f>IF(_tag_month_day!V63="","",_tag_month_day!V63)</f>
        <v/>
      </c>
      <c r="BV67" s="206" t="str">
        <f>IF(_tag_month_day!W63="","",_tag_month_day!W63)</f>
        <v/>
      </c>
      <c r="BW67" s="540" t="str">
        <f>IF(_tag_month_day!X63="","",_tag_month_day!X63)</f>
        <v/>
      </c>
      <c r="BX67" s="540" t="str">
        <f>IF(_tag_month_day!Y63="","",_tag_month_day!Y63)</f>
        <v/>
      </c>
      <c r="BY67" s="541">
        <f ca="1" t="shared" si="54"/>
        <v>43619.6666666665</v>
      </c>
      <c r="BZ67" s="542" t="s">
        <v>215</v>
      </c>
      <c r="CA67" s="543" t="str">
        <f>IF(_jhy2_month_day!A63="","",_jhy2_month_day!A63)</f>
        <v/>
      </c>
      <c r="CB67" s="464" t="str">
        <f>IF(_jhy2_month_day!B63="","",_jhy2_month_day!B63)</f>
        <v/>
      </c>
      <c r="CC67" s="464" t="str">
        <f>IF(_jhy2_month_day!C63="","",_jhy2_month_day!C63)</f>
        <v/>
      </c>
      <c r="CD67" s="464" t="str">
        <f>IF(_jhy2_month_day!D63="","",_jhy2_month_day!D63)</f>
        <v/>
      </c>
      <c r="CE67" s="464" t="str">
        <f>IF(_jhy2_month_day!E63="","",_jhy2_month_day!E63)</f>
        <v/>
      </c>
      <c r="CF67" s="464" t="str">
        <f>IF(_jhy2_month_day!F63="","",_jhy2_month_day!F63)</f>
        <v/>
      </c>
      <c r="CG67" s="464" t="str">
        <f>IF(_jhy2_month_day!G63="","",_jhy2_month_day!G63)</f>
        <v/>
      </c>
      <c r="CH67" s="464" t="str">
        <f>IF(_jhy2_month_day!H63="","",_jhy2_month_day!H63)</f>
        <v/>
      </c>
      <c r="CI67" s="464" t="str">
        <f>IF(_jhy2_month_day!I63="","",_jhy2_month_day!I63)</f>
        <v/>
      </c>
      <c r="CJ67" s="464" t="str">
        <f>IF(_jhy2_month_day!J63="","",_jhy2_month_day!J63)</f>
        <v/>
      </c>
      <c r="CK67" s="464" t="str">
        <f>IF(_jhy2_month_day!K63="","",_jhy2_month_day!K63)</f>
        <v/>
      </c>
      <c r="CL67" s="562" t="str">
        <f>IF(_jhy2_month_day!L63="","",_jhy2_month_day!L63)</f>
        <v/>
      </c>
      <c r="CM67" s="562" t="str">
        <f>IF(_jhy2_month_day!M63="","",_jhy2_month_day!M63)</f>
        <v/>
      </c>
      <c r="CN67" s="562" t="str">
        <f>IF(_jhy2_month_day!N63="","",_jhy2_month_day!N63)</f>
        <v/>
      </c>
      <c r="CO67" s="562" t="str">
        <f>IF(_jhy2_month_day!O63="","",_jhy2_month_day!O63)</f>
        <v/>
      </c>
      <c r="CP67" s="562" t="str">
        <f>IF(_jhy2_month_day!P63="","",_jhy2_month_day!P63)</f>
        <v/>
      </c>
      <c r="CQ67" s="562" t="str">
        <f>IF(_jhy2_month_day!Q63="","",_jhy2_month_day!Q63)</f>
        <v/>
      </c>
      <c r="CR67" s="563" t="str">
        <f>IF(_jhy2_month_day!R63="","",_jhy2_month_day!R63)</f>
        <v/>
      </c>
      <c r="CS67" s="576" t="str">
        <f>IF(_jhy2_month_day!S63="","",_jhy2_month_day!S63)</f>
        <v/>
      </c>
      <c r="CT67" s="562" t="str">
        <f>IF(_jhy2_month_day!T63="","",_jhy2_month_day!T63)</f>
        <v/>
      </c>
      <c r="CU67" s="577" t="e">
        <f t="shared" si="5"/>
        <v>#VALUE!</v>
      </c>
      <c r="CV67" s="198" t="e">
        <f t="shared" si="6"/>
        <v>#VALUE!</v>
      </c>
      <c r="CW67" s="192" t="e">
        <f t="shared" si="7"/>
        <v>#VALUE!</v>
      </c>
      <c r="CX67" s="192" t="e">
        <f t="shared" si="8"/>
        <v>#VALUE!</v>
      </c>
      <c r="CY67" s="202" t="e">
        <f t="shared" si="9"/>
        <v>#VALUE!</v>
      </c>
      <c r="CZ67" s="192" t="e">
        <f t="shared" ref="CZ67:DI67" si="376">$AJ67*EF67</f>
        <v>#VALUE!</v>
      </c>
      <c r="DA67" s="192" t="e">
        <f t="shared" si="376"/>
        <v>#VALUE!</v>
      </c>
      <c r="DB67" s="192" t="e">
        <f t="shared" si="376"/>
        <v>#VALUE!</v>
      </c>
      <c r="DC67" s="192" t="e">
        <f t="shared" si="376"/>
        <v>#VALUE!</v>
      </c>
      <c r="DD67" s="192" t="e">
        <f t="shared" si="376"/>
        <v>#VALUE!</v>
      </c>
      <c r="DE67" s="192" t="e">
        <f t="shared" si="376"/>
        <v>#VALUE!</v>
      </c>
      <c r="DF67" s="192" t="e">
        <f t="shared" si="376"/>
        <v>#VALUE!</v>
      </c>
      <c r="DG67" s="192" t="e">
        <f t="shared" si="376"/>
        <v>#VALUE!</v>
      </c>
      <c r="DH67" s="192" t="e">
        <f t="shared" si="376"/>
        <v>#VALUE!</v>
      </c>
      <c r="DI67" s="192" t="e">
        <f t="shared" si="376"/>
        <v>#VALUE!</v>
      </c>
      <c r="DJ67" s="192" t="e">
        <f t="shared" si="11"/>
        <v>#VALUE!</v>
      </c>
      <c r="DK67" s="192" t="e">
        <f t="shared" si="12"/>
        <v>#VALUE!</v>
      </c>
      <c r="DL67" s="192" t="e">
        <f t="shared" si="13"/>
        <v>#VALUE!</v>
      </c>
      <c r="DM67" s="192" t="e">
        <f t="shared" si="14"/>
        <v>#VALUE!</v>
      </c>
      <c r="DN67" s="192" t="e">
        <f t="shared" si="15"/>
        <v>#VALUE!</v>
      </c>
      <c r="DO67" s="192" t="e">
        <f t="shared" si="16"/>
        <v>#VALUE!</v>
      </c>
      <c r="DP67" s="192" t="e">
        <f t="shared" si="17"/>
        <v>#VALUE!</v>
      </c>
      <c r="DQ67" s="192" t="e">
        <f t="shared" si="18"/>
        <v>#VALUE!</v>
      </c>
      <c r="DR67" s="192" t="e">
        <f t="shared" si="19"/>
        <v>#VALUE!</v>
      </c>
      <c r="DS67" s="192" t="e">
        <f t="shared" si="20"/>
        <v>#VALUE!</v>
      </c>
      <c r="DT67" s="192" t="e">
        <f t="shared" si="21"/>
        <v>#VALUE!</v>
      </c>
      <c r="DU67" s="192" t="e">
        <f t="shared" si="22"/>
        <v>#VALUE!</v>
      </c>
      <c r="DV67" s="198" t="e">
        <f t="shared" si="23"/>
        <v>#VALUE!</v>
      </c>
      <c r="DW67" s="198" t="e">
        <f t="shared" si="24"/>
        <v>#DIV/0!</v>
      </c>
      <c r="DX67" s="198" t="e">
        <f t="shared" si="25"/>
        <v>#DIV/0!</v>
      </c>
      <c r="DY67" s="198" t="e">
        <f t="shared" si="26"/>
        <v>#VALUE!</v>
      </c>
      <c r="DZ67" s="198" t="e">
        <f t="shared" si="27"/>
        <v>#VALUE!</v>
      </c>
      <c r="EA67" s="198" t="e">
        <f t="shared" si="28"/>
        <v>#VALUE!</v>
      </c>
      <c r="EB67" s="198" t="e">
        <f t="shared" si="29"/>
        <v>#VALUE!</v>
      </c>
      <c r="EC67" s="198" t="e">
        <f t="shared" si="30"/>
        <v>#DIV/0!</v>
      </c>
      <c r="ED67" s="198" t="e">
        <f t="shared" si="31"/>
        <v>#VALUE!</v>
      </c>
      <c r="EE67" s="198" t="e">
        <f t="shared" si="32"/>
        <v>#VALUE!</v>
      </c>
      <c r="EF67" s="198" t="e">
        <f t="shared" ref="EF67:EO67" si="377">DV67/SUM($DV67:$EE67)</f>
        <v>#VALUE!</v>
      </c>
      <c r="EG67" s="198" t="e">
        <f t="shared" si="377"/>
        <v>#DIV/0!</v>
      </c>
      <c r="EH67" s="198" t="e">
        <f t="shared" si="377"/>
        <v>#DIV/0!</v>
      </c>
      <c r="EI67" s="198" t="e">
        <f t="shared" si="377"/>
        <v>#VALUE!</v>
      </c>
      <c r="EJ67" s="198" t="e">
        <f t="shared" si="377"/>
        <v>#VALUE!</v>
      </c>
      <c r="EK67" s="198" t="e">
        <f t="shared" si="377"/>
        <v>#VALUE!</v>
      </c>
      <c r="EL67" s="198" t="e">
        <f t="shared" si="377"/>
        <v>#VALUE!</v>
      </c>
      <c r="EM67" s="198" t="e">
        <f t="shared" si="377"/>
        <v>#DIV/0!</v>
      </c>
      <c r="EN67" s="198" t="e">
        <f t="shared" si="377"/>
        <v>#VALUE!</v>
      </c>
      <c r="EO67" s="198" t="e">
        <f t="shared" si="377"/>
        <v>#VALUE!</v>
      </c>
      <c r="EP67" s="511">
        <f t="shared" ref="EP67:EW67" si="378">EP66</f>
        <v>0.08</v>
      </c>
      <c r="EQ67" s="511">
        <f t="shared" si="378"/>
        <v>0.015</v>
      </c>
      <c r="ER67" s="511">
        <f t="shared" si="378"/>
        <v>0.015</v>
      </c>
      <c r="ES67" s="511">
        <f t="shared" si="378"/>
        <v>0.015</v>
      </c>
      <c r="ET67" s="511">
        <f t="shared" si="378"/>
        <v>0.015</v>
      </c>
      <c r="EU67" s="511">
        <f t="shared" si="378"/>
        <v>0.09</v>
      </c>
      <c r="EV67" s="511">
        <f t="shared" si="378"/>
        <v>0.09</v>
      </c>
      <c r="EW67" s="511">
        <f t="shared" si="378"/>
        <v>0.09</v>
      </c>
      <c r="EX67" s="420" t="str">
        <f>IF(_tag_month_day!AS63="","",_tag_month_day!AS63/100)</f>
        <v/>
      </c>
      <c r="EY67" s="420" t="str">
        <f>IF(_tag_month_day!AT63="","",_tag_month_day!AT63/100)</f>
        <v/>
      </c>
      <c r="EZ67" s="420" t="str">
        <f>IF(_tag_month_day!AU63="","",_tag_month_day!AU63/100)</f>
        <v/>
      </c>
      <c r="FA67" s="420" t="str">
        <f>IF(_tag_month_day!AV63="","",_tag_month_day!AV63/100)</f>
        <v/>
      </c>
      <c r="FB67" s="420" t="str">
        <f>IF(_tag_month_day!AW63="","",_tag_month_day!AW63/100)</f>
        <v/>
      </c>
      <c r="FC67" s="420" t="str">
        <f>IF(_tag_month_day!AX63="","",_tag_month_day!AX63/100)</f>
        <v/>
      </c>
      <c r="FD67" s="510">
        <f t="shared" si="58"/>
        <v>0.33</v>
      </c>
      <c r="FE67" s="510">
        <f t="shared" si="59"/>
        <v>0.19</v>
      </c>
      <c r="FF67" s="510">
        <f t="shared" si="60"/>
        <v>0.003</v>
      </c>
      <c r="FG67" s="510">
        <f t="shared" si="61"/>
        <v>0</v>
      </c>
      <c r="FH67" s="603">
        <f t="shared" si="62"/>
        <v>0.0001</v>
      </c>
      <c r="FI67" s="510">
        <f t="shared" ref="FI67:FR67" si="379">FI66</f>
        <v>0.41</v>
      </c>
      <c r="FJ67" s="510">
        <f t="shared" si="379"/>
        <v>0.11</v>
      </c>
      <c r="FK67" s="510">
        <f t="shared" si="379"/>
        <v>0.015</v>
      </c>
      <c r="FL67" s="510">
        <f t="shared" si="379"/>
        <v>0</v>
      </c>
      <c r="FM67" s="603">
        <f t="shared" si="379"/>
        <v>0.0001</v>
      </c>
      <c r="FN67" s="510" t="str">
        <f>IF(_tag_month_day!AY63="","",_tag_month_day!AY63/100)</f>
        <v/>
      </c>
      <c r="FO67" s="510" t="str">
        <f>IF(_tag_month_day!AZ63="","",_tag_month_day!AZ63/100)</f>
        <v/>
      </c>
      <c r="FP67" s="510" t="str">
        <f>IF(_tag_month_day!BA63="","",_tag_month_day!BA63/100)</f>
        <v/>
      </c>
      <c r="FQ67" s="510" t="str">
        <f>IF(_tag_month_day!BB63="","",_tag_month_day!BB63/100)</f>
        <v/>
      </c>
      <c r="FR67" s="603" t="str">
        <f>IF(_tag_month_day!BC63="","",_tag_month_day!BC63/100)</f>
        <v/>
      </c>
      <c r="FS67" s="510" t="str">
        <f>IF(_tag_month_day!BD63="","",_tag_month_day!BD63/100)</f>
        <v/>
      </c>
      <c r="FT67" s="510" t="str">
        <f>IF(_tag_month_day!BE63="","",_tag_month_day!BE63/100)</f>
        <v/>
      </c>
      <c r="FU67" s="510" t="str">
        <f>IF(_tag_month_day!BF63="","",_tag_month_day!BF63/100)</f>
        <v/>
      </c>
      <c r="FV67" s="510" t="str">
        <f>IF(_tag_month_day!BG63="","",_tag_month_day!BG63/100)</f>
        <v/>
      </c>
      <c r="FW67" s="603" t="str">
        <f>IF(_tag_month_day!BH63="","",_tag_month_day!BH63/100)</f>
        <v/>
      </c>
      <c r="FX67" s="510" t="str">
        <f>IF(_tag_month_day!BI63="","",_tag_month_day!BI63/100)</f>
        <v/>
      </c>
      <c r="FY67" s="510" t="str">
        <f>IF(_tag_month_day!BJ63="","",_tag_month_day!BJ63/100)</f>
        <v/>
      </c>
      <c r="FZ67" s="605" t="str">
        <f>IF(_tag_month_day!BK63="","",_tag_month_day!BK63/100)</f>
        <v/>
      </c>
      <c r="GA67" s="510" t="str">
        <f>IF(_tag_month_day!BL63="","",_tag_month_day!BL63/100)</f>
        <v/>
      </c>
      <c r="GB67" s="603" t="str">
        <f>IF(_tag_month_day!BM63="","",_tag_month_day!BM63/100)</f>
        <v/>
      </c>
      <c r="GC67" s="420" t="str">
        <f>IF(_tag_month_day!BN63="","",_tag_month_day!BN63/100)</f>
        <v/>
      </c>
      <c r="GD67" s="420" t="str">
        <f>IF(_tag_month_day!BO63="","",_tag_month_day!BO63/100)</f>
        <v/>
      </c>
      <c r="GE67" s="420" t="str">
        <f>IF(_tag_month_day!BP63="","",_tag_month_day!BP63/100)</f>
        <v/>
      </c>
      <c r="GF67" s="420" t="str">
        <f>IF(_tag_month_day!BQ63="","",_tag_month_day!BQ63/100)</f>
        <v/>
      </c>
      <c r="GG67" s="420" t="str">
        <f>IF(_tag_month_day!BR63="","",_tag_month_day!BR63/100)</f>
        <v/>
      </c>
      <c r="GH67" s="420" t="str">
        <f>IF(_tag_month_day!BS63="","",_tag_month_day!BS63/100)</f>
        <v/>
      </c>
      <c r="GI67" s="603" t="str">
        <f>IF(_tag_month_day!BT63="","",_tag_month_day!BT63/100)</f>
        <v/>
      </c>
      <c r="GJ67" s="612" t="str">
        <f>IF(_tag_month_day!BU63="","",_tag_month_day!BU63/100)</f>
        <v/>
      </c>
      <c r="GK67" s="620" t="str">
        <f>IF(_tag_month_day!BV63="",IF(_rlcf_month_day!A$2="","",_rlcf_month_day!A$2/100),_tag_month_day!BV63/100)</f>
        <v/>
      </c>
      <c r="GL67" s="620" t="str">
        <f>IF(_tag_month_day!BW63="",IF(_rlcf_month_day!B$2="","",_rlcf_month_day!B$2/100),_tag_month_day!BW63/100)</f>
        <v/>
      </c>
      <c r="GM67" s="621" t="str">
        <f>IF(_tag_month_day!BX63="",IF(_rlcf_month_day!C$2="","",_rlcf_month_day!C$2/100),_tag_month_day!BX63/100)</f>
        <v/>
      </c>
      <c r="GN67" s="620" t="str">
        <f>IF(_tag_month_day!BV63="",IF(_rlcf_month_day!A$2="","",_rlcf_month_day!A$2/100),_tag_month_day!BV63/100)</f>
        <v/>
      </c>
      <c r="GO67" s="620" t="str">
        <f>IF(_tag_month_day!BW63="",IF(_rlcf_month_day!B$2="","",_rlcf_month_day!B$2/100),_tag_month_day!BW63/100)</f>
        <v/>
      </c>
      <c r="GP67" s="620" t="str">
        <f>IF(_tag_month_day!CD63="",IF(_rlcf_month_day!E$2="","",_rlcf_month_day!E$2/100),_tag_month_day!CD63/100)</f>
        <v/>
      </c>
      <c r="GQ67" s="620" t="str">
        <f>IF(_tag_month_day!CE63="",IF(_rlcf_month_day!F$2="","",_rlcf_month_day!F$2/100),_tag_month_day!CE63/100)</f>
        <v/>
      </c>
      <c r="GR67" s="621" t="str">
        <f>IF(_tag_month_day!CF63="",IF(_rlcf_month_day!G$2="","",_rlcf_month_day!G$2/100),_tag_month_day!CF63/100)</f>
        <v/>
      </c>
      <c r="GS67" s="626">
        <f t="shared" ref="GS67:HH67" si="380">GS66</f>
        <v>0.953</v>
      </c>
      <c r="GT67" s="626">
        <f t="shared" si="380"/>
        <v>0.55</v>
      </c>
      <c r="GU67" s="626">
        <f t="shared" si="380"/>
        <v>0.55</v>
      </c>
      <c r="GV67" s="626">
        <f t="shared" si="380"/>
        <v>0.55</v>
      </c>
      <c r="GW67" s="626">
        <f t="shared" si="380"/>
        <v>0.5</v>
      </c>
      <c r="GX67" s="626">
        <f t="shared" si="380"/>
        <v>0.935</v>
      </c>
      <c r="GY67" s="626">
        <f t="shared" si="380"/>
        <v>0.15</v>
      </c>
      <c r="GZ67" s="626">
        <f t="shared" si="380"/>
        <v>1</v>
      </c>
      <c r="HA67" s="632">
        <f t="shared" si="380"/>
        <v>0.047</v>
      </c>
      <c r="HB67" s="632">
        <f t="shared" si="380"/>
        <v>0.45</v>
      </c>
      <c r="HC67" s="632">
        <f t="shared" si="380"/>
        <v>0.45</v>
      </c>
      <c r="HD67" s="632">
        <f t="shared" si="380"/>
        <v>0.45</v>
      </c>
      <c r="HE67" s="632">
        <f t="shared" si="380"/>
        <v>0.5</v>
      </c>
      <c r="HF67" s="632">
        <f t="shared" si="380"/>
        <v>0.065</v>
      </c>
      <c r="HG67" s="632">
        <f t="shared" si="380"/>
        <v>0.85</v>
      </c>
      <c r="HH67" s="632">
        <f t="shared" si="380"/>
        <v>0</v>
      </c>
      <c r="HI67" s="68" t="e">
        <f t="shared" si="34"/>
        <v>#VALUE!</v>
      </c>
      <c r="HJ67" s="68" t="e">
        <f t="shared" si="64"/>
        <v>#VALUE!</v>
      </c>
      <c r="HK67" s="202">
        <f t="shared" si="65"/>
        <v>0.85</v>
      </c>
      <c r="HL67" s="464">
        <f t="shared" si="66"/>
        <v>550000</v>
      </c>
      <c r="HM67" s="464">
        <f t="shared" si="67"/>
        <v>480000</v>
      </c>
      <c r="HN67" s="192" t="e">
        <f t="shared" si="35"/>
        <v>#VALUE!</v>
      </c>
      <c r="HO67" s="192" t="e">
        <f>HN67*HK67*$HO$2/HL67*1000000</f>
        <v>#VALUE!</v>
      </c>
      <c r="HP67" s="192" t="e">
        <f>HN67*HK67*$HP$2/HM67*1000000</f>
        <v>#VALUE!</v>
      </c>
    </row>
    <row r="68" customFormat="1" spans="1:224">
      <c r="A68" s="381">
        <v>63</v>
      </c>
      <c r="B68" s="54">
        <f ca="1" t="shared" si="68"/>
        <v>43619</v>
      </c>
      <c r="C68" s="57">
        <f t="shared" si="69"/>
        <v>0.0416666666666667</v>
      </c>
      <c r="D68" s="68" t="str">
        <f ca="1" t="shared" si="36"/>
        <v>白班</v>
      </c>
      <c r="E68" s="68" t="str">
        <f ca="1" t="shared" si="37"/>
        <v>乙</v>
      </c>
      <c r="F68" s="68">
        <f ca="1">SUMPRODUCT((成本日报!$A$3:$A$95=计划!B68)*(成本日报!$B$3:$B$95=计划!$D68),成本日报!$C$3:$C$95)</f>
        <v>2</v>
      </c>
      <c r="G68" s="382">
        <f ca="1" t="shared" si="70"/>
        <v>43619.5833333332</v>
      </c>
      <c r="H68" s="382">
        <f ca="1" t="shared" si="38"/>
        <v>43619.5902777776</v>
      </c>
      <c r="I68" s="382">
        <f ca="1" t="shared" si="39"/>
        <v>43619.5958333332</v>
      </c>
      <c r="J68" s="382">
        <f ca="1" t="shared" si="40"/>
        <v>43619.6249999998</v>
      </c>
      <c r="K68" s="382">
        <f ca="1" t="shared" si="41"/>
        <v>43619.6874999999</v>
      </c>
      <c r="L68" s="382">
        <f ca="1" t="shared" si="42"/>
        <v>43619.7083333332</v>
      </c>
      <c r="M68" s="398" t="str">
        <f>IF(_tag_month_day!A64="","",_tag_month_day!A64)</f>
        <v/>
      </c>
      <c r="N68" s="398" t="str">
        <f>IF(_tag_month_day!B64="","",_tag_month_day!B64)</f>
        <v/>
      </c>
      <c r="O68" s="399" t="e">
        <f t="shared" si="43"/>
        <v>#VALUE!</v>
      </c>
      <c r="P68" s="398" t="str">
        <f>IF(_tag_month_day!C64="","",_tag_month_day!C64)</f>
        <v/>
      </c>
      <c r="Q68" s="398" t="str">
        <f>IF(_tag_month_day!D64="","",_tag_month_day!D64)</f>
        <v/>
      </c>
      <c r="R68" s="416">
        <f>IF(_tag_month_day!CB64="",R67,_tag_month_day!CB64/100)</f>
        <v>0.07</v>
      </c>
      <c r="S68" s="417" t="str">
        <f>IF(_tag_month_day!E64="","",_tag_month_day!E64)</f>
        <v/>
      </c>
      <c r="T68" s="417" t="str">
        <f>IF(_tag_month_day!F64="","",_tag_month_day!F64)</f>
        <v/>
      </c>
      <c r="U68" s="418" t="e">
        <f t="shared" si="0"/>
        <v>#VALUE!</v>
      </c>
      <c r="V68" s="53" t="e">
        <f t="shared" si="1"/>
        <v>#VALUE!</v>
      </c>
      <c r="W68" s="419" t="str">
        <f>IF(_jhy_month_day!A64="","",_jhy_month_day!A64)</f>
        <v/>
      </c>
      <c r="X68" s="420" t="str">
        <f>IF(_jhy_month_day!B64="","",_jhy_month_day!B64/100)</f>
        <v/>
      </c>
      <c r="Y68" s="420" t="str">
        <f>IF(_jhy_month_day!C64="","",_jhy_month_day!C64/100)</f>
        <v/>
      </c>
      <c r="Z68" s="439">
        <f t="shared" si="87"/>
        <v>16</v>
      </c>
      <c r="AA68" s="440" t="str">
        <f>IF(_tag_month_day!G64="","",_tag_month_day!G64/100)</f>
        <v/>
      </c>
      <c r="AB68" s="440" t="str">
        <f>IF(_tag_month_day!H64="","",_tag_month_day!H64/100)</f>
        <v/>
      </c>
      <c r="AC68" s="193">
        <f t="shared" si="44"/>
        <v>1.59963432013121</v>
      </c>
      <c r="AD68" s="441" t="str">
        <f t="shared" si="45"/>
        <v/>
      </c>
      <c r="AE68" s="442" t="str">
        <f t="shared" si="46"/>
        <v/>
      </c>
      <c r="AF68" s="443">
        <v>1</v>
      </c>
      <c r="AG68" s="68" t="str">
        <f>IF(_duihao_month_day!A64="","",_duihao_month_day!A64)</f>
        <v/>
      </c>
      <c r="AH68" s="463">
        <f>IF(_gyk_month_day!B64="",AH67,_gyk_month_day!B64)</f>
        <v>820</v>
      </c>
      <c r="AI68" s="464" t="e">
        <f t="shared" si="71"/>
        <v>#VALUE!</v>
      </c>
      <c r="AJ68" s="68" t="str">
        <f>IF(_tag_month_day!I64="","",_tag_month_day!I64)</f>
        <v/>
      </c>
      <c r="AK68" s="465" t="str">
        <f>IF(_tzyy_month_day!A64="","",_tzyy_month_day!A64)</f>
        <v/>
      </c>
      <c r="AL68" s="465" t="str">
        <f>IF(_tzyy_month_day!B64="","",_tzyy_month_day!B64)</f>
        <v/>
      </c>
      <c r="AM68" s="465" t="str">
        <f>IF(_tzyy_month_day!C64="","",_tzyy_month_day!C64)</f>
        <v/>
      </c>
      <c r="AN68" s="466" t="str">
        <f>IF(_tag_month_day!CG64="","",_tag_month_day!CG64)</f>
        <v/>
      </c>
      <c r="AO68" s="466" t="str">
        <f>IF(_tag_month_day!CH64="","",_tag_month_day!CH64)</f>
        <v/>
      </c>
      <c r="AP68" s="486" t="e">
        <f t="shared" si="47"/>
        <v>#VALUE!</v>
      </c>
      <c r="AQ68" s="487" t="str">
        <f>IF(_tag_month_day!J64="","",_tag_month_day!J64/100)</f>
        <v/>
      </c>
      <c r="AR68" s="488">
        <f t="shared" si="48"/>
        <v>1.3</v>
      </c>
      <c r="AS68" s="489" t="e">
        <f t="shared" si="2"/>
        <v>#VALUE!</v>
      </c>
      <c r="AT68" s="489">
        <f t="shared" si="49"/>
        <v>0</v>
      </c>
      <c r="AU68" s="490" t="str">
        <f>IF(_tag_month_day!K64="","",_tag_month_day!K64)</f>
        <v/>
      </c>
      <c r="AV68" s="491" t="str">
        <f>IF(_tag_month_day!L64="","",_tag_month_day!L64/100)</f>
        <v/>
      </c>
      <c r="AW68" s="420">
        <f t="shared" si="360"/>
        <v>0</v>
      </c>
      <c r="AX68" s="420">
        <f t="shared" si="50"/>
        <v>0</v>
      </c>
      <c r="AY68" s="420" t="str">
        <f>IF(_tag_month_day!M64="","",_tag_month_day!M64/100)</f>
        <v/>
      </c>
      <c r="AZ68" s="420" t="str">
        <f>IF(_tag_month_day!N64="","",_tag_month_day!N64/100)</f>
        <v/>
      </c>
      <c r="BA68" s="420" t="str">
        <f>IF(_tag_month_day!O64="","",_tag_month_day!O64/100)</f>
        <v/>
      </c>
      <c r="BB68" s="496" t="str">
        <f>IF(_tag_month_day!P64="","",_tag_month_day!P64/100)</f>
        <v/>
      </c>
      <c r="BC68" s="496">
        <f t="shared" si="51"/>
        <v>0</v>
      </c>
      <c r="BD68" s="496" t="str">
        <f>IF(_tag_month_day!Q64="","",_tag_month_day!Q64/100)</f>
        <v/>
      </c>
      <c r="BE68" s="510" t="str">
        <f>IF(_tag_month_day!R64="","",_tag_month_day!R64/100)</f>
        <v/>
      </c>
      <c r="BF68" s="413" t="str">
        <f>IF(_tag_month_day!CC64="","",_tag_month_day!CC64/100)</f>
        <v/>
      </c>
      <c r="BG68" s="511" t="e">
        <f t="shared" si="3"/>
        <v>#VALUE!</v>
      </c>
      <c r="BH68" s="198">
        <f t="shared" si="4"/>
        <v>0</v>
      </c>
      <c r="BI68" s="512" t="e">
        <f>IF(CX68=0,BI67,(DK68*查询!$R$5+DL68*查询!$Q$5+DM68*查询!$N$5+DN68*查询!$O$5+DO68*查询!$P$5)*AF68/CX68)</f>
        <v>#VALUE!</v>
      </c>
      <c r="BJ68" s="512" t="e">
        <f>IF(CX68=0,BJ67,(DP68*查询!$S$5+DQ68*查询!$T$5+DR68*查询!$U$5)*AF68/CX68)</f>
        <v>#VALUE!</v>
      </c>
      <c r="BK68" s="512">
        <f t="shared" si="52"/>
        <v>1</v>
      </c>
      <c r="BL68" s="513" t="str">
        <f>IF(_cfyc_month_day!A64="","",_cfyc_month_day!A64)</f>
        <v/>
      </c>
      <c r="BM68" s="513" t="str">
        <f>IF(_cfyc_month_day!B64="","",_cfyc_month_day!B64)</f>
        <v/>
      </c>
      <c r="BN68" s="513" t="str">
        <f>IF(_cfyc_month_day!C64="","",_cfyc_month_day!C64)</f>
        <v/>
      </c>
      <c r="BO68" s="522" t="str">
        <f>IF(_cfyc_month_day!D64="","",_cfyc_month_day!D64)</f>
        <v/>
      </c>
      <c r="BP68" s="522" t="str">
        <f>IF(_cfyc_month_day!E64="","",_cfyc_month_day!E64)</f>
        <v/>
      </c>
      <c r="BQ68" s="522" t="str">
        <f>IF(_cfyc_month_day!F64="","",_cfyc_month_day!F64)</f>
        <v/>
      </c>
      <c r="BR68" s="513" t="str">
        <f>IF(_tag_month_day!T64="","",_tag_month_day!T64)</f>
        <v/>
      </c>
      <c r="BS68" s="513" t="str">
        <f>IF(_tag_month_day!U64="","",_tag_month_day!U64)</f>
        <v/>
      </c>
      <c r="BT68" s="523" t="str">
        <f t="shared" si="53"/>
        <v/>
      </c>
      <c r="BU68" s="223" t="str">
        <f>IF(_tag_month_day!V64="","",_tag_month_day!V64)</f>
        <v/>
      </c>
      <c r="BV68" s="206" t="str">
        <f>IF(_tag_month_day!W64="","",_tag_month_day!W64)</f>
        <v/>
      </c>
      <c r="BW68" s="540" t="str">
        <f>IF(_tag_month_day!X64="","",_tag_month_day!X64)</f>
        <v/>
      </c>
      <c r="BX68" s="540" t="str">
        <f>IF(_tag_month_day!Y64="","",_tag_month_day!Y64)</f>
        <v/>
      </c>
      <c r="BY68" s="541">
        <f ca="1" t="shared" si="54"/>
        <v>43619.7083333332</v>
      </c>
      <c r="BZ68" s="542"/>
      <c r="CA68" s="543" t="str">
        <f>IF(_jhy2_month_day!A64="","",_jhy2_month_day!A64)</f>
        <v/>
      </c>
      <c r="CB68" s="464" t="str">
        <f>IF(_jhy2_month_day!B64="","",_jhy2_month_day!B64)</f>
        <v/>
      </c>
      <c r="CC68" s="464" t="str">
        <f>IF(_jhy2_month_day!C64="","",_jhy2_month_day!C64)</f>
        <v/>
      </c>
      <c r="CD68" s="464" t="str">
        <f>IF(_jhy2_month_day!D64="","",_jhy2_month_day!D64)</f>
        <v/>
      </c>
      <c r="CE68" s="464" t="str">
        <f>IF(_jhy2_month_day!E64="","",_jhy2_month_day!E64)</f>
        <v/>
      </c>
      <c r="CF68" s="464" t="str">
        <f>IF(_jhy2_month_day!F64="","",_jhy2_month_day!F64)</f>
        <v/>
      </c>
      <c r="CG68" s="464" t="str">
        <f>IF(_jhy2_month_day!G64="","",_jhy2_month_day!G64)</f>
        <v/>
      </c>
      <c r="CH68" s="464" t="str">
        <f>IF(_jhy2_month_day!H64="","",_jhy2_month_day!H64)</f>
        <v/>
      </c>
      <c r="CI68" s="464" t="str">
        <f>IF(_jhy2_month_day!I64="","",_jhy2_month_day!I64)</f>
        <v/>
      </c>
      <c r="CJ68" s="464" t="str">
        <f>IF(_jhy2_month_day!J64="","",_jhy2_month_day!J64)</f>
        <v/>
      </c>
      <c r="CK68" s="464" t="str">
        <f>IF(_jhy2_month_day!K64="","",_jhy2_month_day!K64)</f>
        <v/>
      </c>
      <c r="CL68" s="562" t="str">
        <f>IF(_jhy2_month_day!L64="","",_jhy2_month_day!L64)</f>
        <v/>
      </c>
      <c r="CM68" s="562" t="str">
        <f>IF(_jhy2_month_day!M64="","",_jhy2_month_day!M64)</f>
        <v/>
      </c>
      <c r="CN68" s="562" t="str">
        <f>IF(_jhy2_month_day!N64="","",_jhy2_month_day!N64)</f>
        <v/>
      </c>
      <c r="CO68" s="562" t="str">
        <f>IF(_jhy2_month_day!O64="","",_jhy2_month_day!O64)</f>
        <v/>
      </c>
      <c r="CP68" s="562" t="str">
        <f>IF(_jhy2_month_day!P64="","",_jhy2_month_day!P64)</f>
        <v/>
      </c>
      <c r="CQ68" s="562" t="str">
        <f>IF(_jhy2_month_day!Q64="","",_jhy2_month_day!Q64)</f>
        <v/>
      </c>
      <c r="CR68" s="563" t="str">
        <f>IF(_jhy2_month_day!R64="","",_jhy2_month_day!R64)</f>
        <v/>
      </c>
      <c r="CS68" s="576" t="str">
        <f>IF(_jhy2_month_day!S64="","",_jhy2_month_day!S64)</f>
        <v/>
      </c>
      <c r="CT68" s="562" t="str">
        <f>IF(_jhy2_month_day!T64="","",_jhy2_month_day!T64)</f>
        <v/>
      </c>
      <c r="CU68" s="577" t="e">
        <f t="shared" si="5"/>
        <v>#VALUE!</v>
      </c>
      <c r="CV68" s="198" t="e">
        <f t="shared" si="6"/>
        <v>#VALUE!</v>
      </c>
      <c r="CW68" s="192" t="e">
        <f t="shared" si="7"/>
        <v>#VALUE!</v>
      </c>
      <c r="CX68" s="192" t="e">
        <f t="shared" si="8"/>
        <v>#VALUE!</v>
      </c>
      <c r="CY68" s="202" t="e">
        <f t="shared" si="9"/>
        <v>#VALUE!</v>
      </c>
      <c r="CZ68" s="192" t="e">
        <f t="shared" ref="CZ68:DI68" si="381">$AJ68*EF68</f>
        <v>#VALUE!</v>
      </c>
      <c r="DA68" s="192" t="e">
        <f t="shared" si="381"/>
        <v>#VALUE!</v>
      </c>
      <c r="DB68" s="192" t="e">
        <f t="shared" si="381"/>
        <v>#VALUE!</v>
      </c>
      <c r="DC68" s="192" t="e">
        <f t="shared" si="381"/>
        <v>#VALUE!</v>
      </c>
      <c r="DD68" s="192" t="e">
        <f t="shared" si="381"/>
        <v>#VALUE!</v>
      </c>
      <c r="DE68" s="192" t="e">
        <f t="shared" si="381"/>
        <v>#VALUE!</v>
      </c>
      <c r="DF68" s="192" t="e">
        <f t="shared" si="381"/>
        <v>#VALUE!</v>
      </c>
      <c r="DG68" s="192" t="e">
        <f t="shared" si="381"/>
        <v>#VALUE!</v>
      </c>
      <c r="DH68" s="192" t="e">
        <f t="shared" si="381"/>
        <v>#VALUE!</v>
      </c>
      <c r="DI68" s="192" t="e">
        <f t="shared" si="381"/>
        <v>#VALUE!</v>
      </c>
      <c r="DJ68" s="192" t="e">
        <f t="shared" si="11"/>
        <v>#VALUE!</v>
      </c>
      <c r="DK68" s="192" t="e">
        <f t="shared" si="12"/>
        <v>#VALUE!</v>
      </c>
      <c r="DL68" s="192" t="e">
        <f t="shared" si="13"/>
        <v>#VALUE!</v>
      </c>
      <c r="DM68" s="192" t="e">
        <f t="shared" si="14"/>
        <v>#VALUE!</v>
      </c>
      <c r="DN68" s="192" t="e">
        <f t="shared" si="15"/>
        <v>#VALUE!</v>
      </c>
      <c r="DO68" s="192" t="e">
        <f t="shared" si="16"/>
        <v>#VALUE!</v>
      </c>
      <c r="DP68" s="192" t="e">
        <f t="shared" si="17"/>
        <v>#VALUE!</v>
      </c>
      <c r="DQ68" s="192" t="e">
        <f t="shared" si="18"/>
        <v>#VALUE!</v>
      </c>
      <c r="DR68" s="192" t="e">
        <f t="shared" si="19"/>
        <v>#VALUE!</v>
      </c>
      <c r="DS68" s="192" t="e">
        <f t="shared" si="20"/>
        <v>#VALUE!</v>
      </c>
      <c r="DT68" s="192" t="e">
        <f t="shared" si="21"/>
        <v>#VALUE!</v>
      </c>
      <c r="DU68" s="192" t="e">
        <f t="shared" si="22"/>
        <v>#VALUE!</v>
      </c>
      <c r="DV68" s="198" t="e">
        <f t="shared" si="23"/>
        <v>#VALUE!</v>
      </c>
      <c r="DW68" s="198" t="e">
        <f t="shared" si="24"/>
        <v>#DIV/0!</v>
      </c>
      <c r="DX68" s="198" t="e">
        <f t="shared" si="25"/>
        <v>#DIV/0!</v>
      </c>
      <c r="DY68" s="198" t="e">
        <f t="shared" si="26"/>
        <v>#VALUE!</v>
      </c>
      <c r="DZ68" s="198" t="e">
        <f t="shared" si="27"/>
        <v>#VALUE!</v>
      </c>
      <c r="EA68" s="198" t="e">
        <f t="shared" si="28"/>
        <v>#VALUE!</v>
      </c>
      <c r="EB68" s="198" t="e">
        <f t="shared" si="29"/>
        <v>#VALUE!</v>
      </c>
      <c r="EC68" s="198" t="e">
        <f t="shared" si="30"/>
        <v>#DIV/0!</v>
      </c>
      <c r="ED68" s="198" t="e">
        <f t="shared" si="31"/>
        <v>#VALUE!</v>
      </c>
      <c r="EE68" s="198" t="e">
        <f t="shared" si="32"/>
        <v>#VALUE!</v>
      </c>
      <c r="EF68" s="198" t="e">
        <f t="shared" ref="EF68:EO68" si="382">DV68/SUM($DV68:$EE68)</f>
        <v>#VALUE!</v>
      </c>
      <c r="EG68" s="198" t="e">
        <f t="shared" si="382"/>
        <v>#DIV/0!</v>
      </c>
      <c r="EH68" s="198" t="e">
        <f t="shared" si="382"/>
        <v>#DIV/0!</v>
      </c>
      <c r="EI68" s="198" t="e">
        <f t="shared" si="382"/>
        <v>#VALUE!</v>
      </c>
      <c r="EJ68" s="198" t="e">
        <f t="shared" si="382"/>
        <v>#VALUE!</v>
      </c>
      <c r="EK68" s="198" t="e">
        <f t="shared" si="382"/>
        <v>#VALUE!</v>
      </c>
      <c r="EL68" s="198" t="e">
        <f t="shared" si="382"/>
        <v>#VALUE!</v>
      </c>
      <c r="EM68" s="198" t="e">
        <f t="shared" si="382"/>
        <v>#DIV/0!</v>
      </c>
      <c r="EN68" s="198" t="e">
        <f t="shared" si="382"/>
        <v>#VALUE!</v>
      </c>
      <c r="EO68" s="198" t="e">
        <f t="shared" si="382"/>
        <v>#VALUE!</v>
      </c>
      <c r="EP68" s="511">
        <f t="shared" ref="EP68:EW68" si="383">EP67</f>
        <v>0.08</v>
      </c>
      <c r="EQ68" s="511">
        <f t="shared" si="383"/>
        <v>0.015</v>
      </c>
      <c r="ER68" s="511">
        <f t="shared" si="383"/>
        <v>0.015</v>
      </c>
      <c r="ES68" s="511">
        <f t="shared" si="383"/>
        <v>0.015</v>
      </c>
      <c r="ET68" s="511">
        <f t="shared" si="383"/>
        <v>0.015</v>
      </c>
      <c r="EU68" s="511">
        <f t="shared" si="383"/>
        <v>0.09</v>
      </c>
      <c r="EV68" s="511">
        <f t="shared" si="383"/>
        <v>0.09</v>
      </c>
      <c r="EW68" s="511">
        <f t="shared" si="383"/>
        <v>0.09</v>
      </c>
      <c r="EX68" s="420" t="str">
        <f>IF(_tag_month_day!AS64="","",_tag_month_day!AS64/100)</f>
        <v/>
      </c>
      <c r="EY68" s="420" t="str">
        <f>IF(_tag_month_day!AT64="","",_tag_month_day!AT64/100)</f>
        <v/>
      </c>
      <c r="EZ68" s="420" t="str">
        <f>IF(_tag_month_day!AU64="","",_tag_month_day!AU64/100)</f>
        <v/>
      </c>
      <c r="FA68" s="420" t="str">
        <f>IF(_tag_month_day!AV64="","",_tag_month_day!AV64/100)</f>
        <v/>
      </c>
      <c r="FB68" s="420" t="str">
        <f>IF(_tag_month_day!AW64="","",_tag_month_day!AW64/100)</f>
        <v/>
      </c>
      <c r="FC68" s="420" t="str">
        <f>IF(_tag_month_day!AX64="","",_tag_month_day!AX64/100)</f>
        <v/>
      </c>
      <c r="FD68" s="510">
        <f t="shared" si="58"/>
        <v>0.33</v>
      </c>
      <c r="FE68" s="510">
        <f t="shared" si="59"/>
        <v>0.19</v>
      </c>
      <c r="FF68" s="510">
        <f t="shared" si="60"/>
        <v>0.003</v>
      </c>
      <c r="FG68" s="510">
        <f t="shared" si="61"/>
        <v>0</v>
      </c>
      <c r="FH68" s="603">
        <f t="shared" si="62"/>
        <v>0.0001</v>
      </c>
      <c r="FI68" s="510">
        <f t="shared" ref="FI68:FR68" si="384">FI67</f>
        <v>0.41</v>
      </c>
      <c r="FJ68" s="510">
        <f t="shared" si="384"/>
        <v>0.11</v>
      </c>
      <c r="FK68" s="510">
        <f t="shared" si="384"/>
        <v>0.015</v>
      </c>
      <c r="FL68" s="510">
        <f t="shared" si="384"/>
        <v>0</v>
      </c>
      <c r="FM68" s="603">
        <f t="shared" si="384"/>
        <v>0.0001</v>
      </c>
      <c r="FN68" s="510" t="str">
        <f>IF(_tag_month_day!AY64="","",_tag_month_day!AY64/100)</f>
        <v/>
      </c>
      <c r="FO68" s="510" t="str">
        <f>IF(_tag_month_day!AZ64="","",_tag_month_day!AZ64/100)</f>
        <v/>
      </c>
      <c r="FP68" s="510" t="str">
        <f>IF(_tag_month_day!BA64="","",_tag_month_day!BA64/100)</f>
        <v/>
      </c>
      <c r="FQ68" s="510" t="str">
        <f>IF(_tag_month_day!BB64="","",_tag_month_day!BB64/100)</f>
        <v/>
      </c>
      <c r="FR68" s="603" t="str">
        <f>IF(_tag_month_day!BC64="","",_tag_month_day!BC64/100)</f>
        <v/>
      </c>
      <c r="FS68" s="510" t="str">
        <f>IF(_tag_month_day!BD64="","",_tag_month_day!BD64/100)</f>
        <v/>
      </c>
      <c r="FT68" s="510" t="str">
        <f>IF(_tag_month_day!BE64="","",_tag_month_day!BE64/100)</f>
        <v/>
      </c>
      <c r="FU68" s="510" t="str">
        <f>IF(_tag_month_day!BF64="","",_tag_month_day!BF64/100)</f>
        <v/>
      </c>
      <c r="FV68" s="510" t="str">
        <f>IF(_tag_month_day!BG64="","",_tag_month_day!BG64/100)</f>
        <v/>
      </c>
      <c r="FW68" s="603" t="str">
        <f>IF(_tag_month_day!BH64="","",_tag_month_day!BH64/100)</f>
        <v/>
      </c>
      <c r="FX68" s="510" t="str">
        <f>IF(_tag_month_day!BI64="","",_tag_month_day!BI64/100)</f>
        <v/>
      </c>
      <c r="FY68" s="510" t="str">
        <f>IF(_tag_month_day!BJ64="","",_tag_month_day!BJ64/100)</f>
        <v/>
      </c>
      <c r="FZ68" s="605" t="str">
        <f>IF(_tag_month_day!BK64="","",_tag_month_day!BK64/100)</f>
        <v/>
      </c>
      <c r="GA68" s="510" t="str">
        <f>IF(_tag_month_day!BL64="","",_tag_month_day!BL64/100)</f>
        <v/>
      </c>
      <c r="GB68" s="603" t="str">
        <f>IF(_tag_month_day!BM64="","",_tag_month_day!BM64/100)</f>
        <v/>
      </c>
      <c r="GC68" s="420" t="str">
        <f>IF(_tag_month_day!BN64="","",_tag_month_day!BN64/100)</f>
        <v/>
      </c>
      <c r="GD68" s="420" t="str">
        <f>IF(_tag_month_day!BO64="","",_tag_month_day!BO64/100)</f>
        <v/>
      </c>
      <c r="GE68" s="420" t="str">
        <f>IF(_tag_month_day!BP64="","",_tag_month_day!BP64/100)</f>
        <v/>
      </c>
      <c r="GF68" s="420" t="str">
        <f>IF(_tag_month_day!BQ64="","",_tag_month_day!BQ64/100)</f>
        <v/>
      </c>
      <c r="GG68" s="420" t="str">
        <f>IF(_tag_month_day!BR64="","",_tag_month_day!BR64/100)</f>
        <v/>
      </c>
      <c r="GH68" s="420" t="str">
        <f>IF(_tag_month_day!BS64="","",_tag_month_day!BS64/100)</f>
        <v/>
      </c>
      <c r="GI68" s="603" t="str">
        <f>IF(_tag_month_day!BT64="","",_tag_month_day!BT64/100)</f>
        <v/>
      </c>
      <c r="GJ68" s="612" t="str">
        <f>IF(_tag_month_day!BU64="","",_tag_month_day!BU64/100)</f>
        <v/>
      </c>
      <c r="GK68" s="620" t="str">
        <f>IF(_tag_month_day!BV64="",IF(_rlcf_month_day!A$2="","",_rlcf_month_day!A$2/100),_tag_month_day!BV64/100)</f>
        <v/>
      </c>
      <c r="GL68" s="620" t="str">
        <f>IF(_tag_month_day!BW64="",IF(_rlcf_month_day!B$2="","",_rlcf_month_day!B$2/100),_tag_month_day!BW64/100)</f>
        <v/>
      </c>
      <c r="GM68" s="621" t="str">
        <f>IF(_tag_month_day!BX64="",IF(_rlcf_month_day!C$2="","",_rlcf_month_day!C$2/100),_tag_month_day!BX64/100)</f>
        <v/>
      </c>
      <c r="GN68" s="620" t="str">
        <f>IF(_tag_month_day!BV64="",IF(_rlcf_month_day!A$2="","",_rlcf_month_day!A$2/100),_tag_month_day!BV64/100)</f>
        <v/>
      </c>
      <c r="GO68" s="620" t="str">
        <f>IF(_tag_month_day!BW64="",IF(_rlcf_month_day!B$2="","",_rlcf_month_day!B$2/100),_tag_month_day!BW64/100)</f>
        <v/>
      </c>
      <c r="GP68" s="620" t="str">
        <f>IF(_tag_month_day!CD64="",IF(_rlcf_month_day!E$2="","",_rlcf_month_day!E$2/100),_tag_month_day!CD64/100)</f>
        <v/>
      </c>
      <c r="GQ68" s="620" t="str">
        <f>IF(_tag_month_day!CE64="",IF(_rlcf_month_day!F$2="","",_rlcf_month_day!F$2/100),_tag_month_day!CE64/100)</f>
        <v/>
      </c>
      <c r="GR68" s="621" t="str">
        <f>IF(_tag_month_day!CF64="",IF(_rlcf_month_day!G$2="","",_rlcf_month_day!G$2/100),_tag_month_day!CF64/100)</f>
        <v/>
      </c>
      <c r="GS68" s="626">
        <f t="shared" ref="GS68:HH68" si="385">GS67</f>
        <v>0.953</v>
      </c>
      <c r="GT68" s="626">
        <f t="shared" si="385"/>
        <v>0.55</v>
      </c>
      <c r="GU68" s="626">
        <f t="shared" si="385"/>
        <v>0.55</v>
      </c>
      <c r="GV68" s="626">
        <f t="shared" si="385"/>
        <v>0.55</v>
      </c>
      <c r="GW68" s="626">
        <f t="shared" si="385"/>
        <v>0.5</v>
      </c>
      <c r="GX68" s="626">
        <f t="shared" si="385"/>
        <v>0.935</v>
      </c>
      <c r="GY68" s="626">
        <f t="shared" si="385"/>
        <v>0.15</v>
      </c>
      <c r="GZ68" s="626">
        <f t="shared" si="385"/>
        <v>1</v>
      </c>
      <c r="HA68" s="632">
        <f t="shared" si="385"/>
        <v>0.047</v>
      </c>
      <c r="HB68" s="632">
        <f t="shared" si="385"/>
        <v>0.45</v>
      </c>
      <c r="HC68" s="632">
        <f t="shared" si="385"/>
        <v>0.45</v>
      </c>
      <c r="HD68" s="632">
        <f t="shared" si="385"/>
        <v>0.45</v>
      </c>
      <c r="HE68" s="632">
        <f t="shared" si="385"/>
        <v>0.5</v>
      </c>
      <c r="HF68" s="632">
        <f t="shared" si="385"/>
        <v>0.065</v>
      </c>
      <c r="HG68" s="632">
        <f t="shared" si="385"/>
        <v>0.85</v>
      </c>
      <c r="HH68" s="632">
        <f t="shared" si="385"/>
        <v>0</v>
      </c>
      <c r="HI68" s="68">
        <f t="shared" si="34"/>
        <v>0</v>
      </c>
      <c r="HJ68" s="68" t="e">
        <f t="shared" si="64"/>
        <v>#VALUE!</v>
      </c>
      <c r="HK68" s="202">
        <f t="shared" si="65"/>
        <v>0.85</v>
      </c>
      <c r="HL68" s="464">
        <f t="shared" si="66"/>
        <v>550000</v>
      </c>
      <c r="HM68" s="464">
        <f t="shared" si="67"/>
        <v>480000</v>
      </c>
      <c r="HN68" s="192" t="e">
        <f t="shared" si="35"/>
        <v>#VALUE!</v>
      </c>
      <c r="HO68" s="192" t="e">
        <f>HN68*HK68*$HO$2/HL68*1000000</f>
        <v>#VALUE!</v>
      </c>
      <c r="HP68" s="192" t="e">
        <f>HN68*HK68*$HP$2/HM68*1000000</f>
        <v>#VALUE!</v>
      </c>
    </row>
    <row r="69" customFormat="1" spans="1:224">
      <c r="A69" s="381">
        <v>64</v>
      </c>
      <c r="B69" s="54">
        <f ca="1" t="shared" si="68"/>
        <v>43619</v>
      </c>
      <c r="C69" s="57">
        <f t="shared" si="69"/>
        <v>0.0416666666666667</v>
      </c>
      <c r="D69" s="68" t="str">
        <f ca="1" t="shared" si="36"/>
        <v>白班</v>
      </c>
      <c r="E69" s="68" t="str">
        <f ca="1" t="shared" si="37"/>
        <v>乙</v>
      </c>
      <c r="F69" s="68">
        <f ca="1">SUMPRODUCT((成本日报!$A$3:$A$95=计划!B69)*(成本日报!$B$3:$B$95=计划!$D69),成本日报!$C$3:$C$95)</f>
        <v>2</v>
      </c>
      <c r="G69" s="382">
        <f ca="1" t="shared" si="70"/>
        <v>43619.6249999998</v>
      </c>
      <c r="H69" s="382">
        <f ca="1" t="shared" si="38"/>
        <v>43619.6319444443</v>
      </c>
      <c r="I69" s="382">
        <f ca="1" t="shared" si="39"/>
        <v>43619.6374999998</v>
      </c>
      <c r="J69" s="382">
        <f ca="1" t="shared" si="40"/>
        <v>43619.6666666665</v>
      </c>
      <c r="K69" s="382">
        <f ca="1" t="shared" si="41"/>
        <v>43619.7291666665</v>
      </c>
      <c r="L69" s="382">
        <f ca="1" t="shared" si="42"/>
        <v>43619.7499999998</v>
      </c>
      <c r="M69" s="398" t="str">
        <f>IF(_tag_month_day!A65="","",_tag_month_day!A65)</f>
        <v/>
      </c>
      <c r="N69" s="398" t="str">
        <f>IF(_tag_month_day!B65="","",_tag_month_day!B65)</f>
        <v/>
      </c>
      <c r="O69" s="399" t="e">
        <f t="shared" si="43"/>
        <v>#VALUE!</v>
      </c>
      <c r="P69" s="398" t="str">
        <f>IF(_tag_month_day!C65="","",_tag_month_day!C65)</f>
        <v/>
      </c>
      <c r="Q69" s="398" t="str">
        <f>IF(_tag_month_day!D65="","",_tag_month_day!D65)</f>
        <v/>
      </c>
      <c r="R69" s="416">
        <f>IF(_tag_month_day!CB65="",R68,_tag_month_day!CB65/100)</f>
        <v>0.07</v>
      </c>
      <c r="S69" s="417" t="str">
        <f>IF(_tag_month_day!E65="","",_tag_month_day!E65)</f>
        <v/>
      </c>
      <c r="T69" s="417" t="str">
        <f>IF(_tag_month_day!F65="","",_tag_month_day!F65)</f>
        <v/>
      </c>
      <c r="U69" s="418" t="e">
        <f t="shared" ref="U69:U132" si="386">S69+T69</f>
        <v>#VALUE!</v>
      </c>
      <c r="V69" s="53" t="e">
        <f t="shared" ref="V69:V132" si="387">U69/AJ69</f>
        <v>#VALUE!</v>
      </c>
      <c r="W69" s="419" t="str">
        <f>IF(_jhy_month_day!A65="","",_jhy_month_day!A65)</f>
        <v/>
      </c>
      <c r="X69" s="420" t="str">
        <f>IF(_jhy_month_day!B65="","",_jhy_month_day!B65/100)</f>
        <v/>
      </c>
      <c r="Y69" s="420" t="str">
        <f>IF(_jhy_month_day!C65="","",_jhy_month_day!C65/100)</f>
        <v/>
      </c>
      <c r="Z69" s="439">
        <f t="shared" si="87"/>
        <v>16</v>
      </c>
      <c r="AA69" s="440" t="str">
        <f>IF(_tag_month_day!G65="","",_tag_month_day!G65/100)</f>
        <v/>
      </c>
      <c r="AB69" s="440" t="str">
        <f>IF(_tag_month_day!H65="","",_tag_month_day!H65/100)</f>
        <v/>
      </c>
      <c r="AC69" s="193">
        <f t="shared" si="44"/>
        <v>1.59963432013121</v>
      </c>
      <c r="AD69" s="441" t="str">
        <f t="shared" si="45"/>
        <v/>
      </c>
      <c r="AE69" s="442" t="str">
        <f t="shared" si="46"/>
        <v/>
      </c>
      <c r="AF69" s="443">
        <v>1</v>
      </c>
      <c r="AG69" s="68" t="str">
        <f>IF(_duihao_month_day!A65="","",_duihao_month_day!A65)</f>
        <v/>
      </c>
      <c r="AH69" s="463">
        <f>IF(_gyk_month_day!B65="",AH68,_gyk_month_day!B65)</f>
        <v>820</v>
      </c>
      <c r="AI69" s="464" t="e">
        <f t="shared" si="71"/>
        <v>#VALUE!</v>
      </c>
      <c r="AJ69" s="68" t="str">
        <f>IF(_tag_month_day!I65="","",_tag_month_day!I65)</f>
        <v/>
      </c>
      <c r="AK69" s="465" t="str">
        <f>IF(_tzyy_month_day!A65="","",_tzyy_month_day!A65)</f>
        <v/>
      </c>
      <c r="AL69" s="465" t="str">
        <f>IF(_tzyy_month_day!B65="","",_tzyy_month_day!B65)</f>
        <v/>
      </c>
      <c r="AM69" s="465" t="str">
        <f>IF(_tzyy_month_day!C65="","",_tzyy_month_day!C65)</f>
        <v/>
      </c>
      <c r="AN69" s="466" t="str">
        <f>IF(_tag_month_day!CG65="","",_tag_month_day!CG65)</f>
        <v/>
      </c>
      <c r="AO69" s="466" t="str">
        <f>IF(_tag_month_day!CH65="","",_tag_month_day!CH65)</f>
        <v/>
      </c>
      <c r="AP69" s="486" t="e">
        <f t="shared" si="47"/>
        <v>#VALUE!</v>
      </c>
      <c r="AQ69" s="487" t="str">
        <f>IF(_tag_month_day!J65="","",_tag_month_day!J65/100)</f>
        <v/>
      </c>
      <c r="AR69" s="488">
        <f t="shared" si="48"/>
        <v>1.3</v>
      </c>
      <c r="AS69" s="489" t="e">
        <f t="shared" ref="AS69:AS132" si="388">AQ69*(AN69*AR69+AO69)/(AN69+AO69)</f>
        <v>#VALUE!</v>
      </c>
      <c r="AT69" s="489">
        <f t="shared" si="49"/>
        <v>0</v>
      </c>
      <c r="AU69" s="490" t="str">
        <f>IF(_tag_month_day!K65="","",_tag_month_day!K65)</f>
        <v/>
      </c>
      <c r="AV69" s="491" t="str">
        <f>IF(_tag_month_day!L65="","",_tag_month_day!L65/100)</f>
        <v/>
      </c>
      <c r="AW69" s="420">
        <f t="shared" si="360"/>
        <v>0</v>
      </c>
      <c r="AX69" s="420">
        <f t="shared" si="50"/>
        <v>0</v>
      </c>
      <c r="AY69" s="420" t="str">
        <f>IF(_tag_month_day!M65="","",_tag_month_day!M65/100)</f>
        <v/>
      </c>
      <c r="AZ69" s="420" t="str">
        <f>IF(_tag_month_day!N65="","",_tag_month_day!N65/100)</f>
        <v/>
      </c>
      <c r="BA69" s="420" t="str">
        <f>IF(_tag_month_day!O65="","",_tag_month_day!O65/100)</f>
        <v/>
      </c>
      <c r="BB69" s="496" t="str">
        <f>IF(_tag_month_day!P65="","",_tag_month_day!P65/100)</f>
        <v/>
      </c>
      <c r="BC69" s="496">
        <f t="shared" si="51"/>
        <v>0</v>
      </c>
      <c r="BD69" s="496" t="str">
        <f>IF(_tag_month_day!Q65="","",_tag_month_day!Q65/100)</f>
        <v/>
      </c>
      <c r="BE69" s="510" t="str">
        <f>IF(_tag_month_day!R65="","",_tag_month_day!R65/100)</f>
        <v/>
      </c>
      <c r="BF69" s="413" t="str">
        <f>IF(_tag_month_day!CC65="","",_tag_month_day!CC65/100)</f>
        <v/>
      </c>
      <c r="BG69" s="511" t="e">
        <f t="shared" ref="BG69:BG132" si="389">BE69+BF69</f>
        <v>#VALUE!</v>
      </c>
      <c r="BH69" s="198">
        <f t="shared" ref="BH69:BH132" si="390">SUM(AV69:BF69)</f>
        <v>0</v>
      </c>
      <c r="BI69" s="512" t="e">
        <f>IF(CX69=0,BI68,(DK69*查询!$R$5+DL69*查询!$Q$5+DM69*查询!$N$5+DN69*查询!$O$5+DO69*查询!$P$5)*AF69/CX69)</f>
        <v>#VALUE!</v>
      </c>
      <c r="BJ69" s="512" t="e">
        <f>IF(CX69=0,BJ68,(DP69*查询!$S$5+DQ69*查询!$T$5+DR69*查询!$U$5)*AF69/CX69)</f>
        <v>#VALUE!</v>
      </c>
      <c r="BK69" s="512">
        <f t="shared" si="52"/>
        <v>1</v>
      </c>
      <c r="BL69" s="513" t="str">
        <f>IF(_cfyc_month_day!A65="","",_cfyc_month_day!A65)</f>
        <v/>
      </c>
      <c r="BM69" s="513" t="str">
        <f>IF(_cfyc_month_day!B65="","",_cfyc_month_day!B65)</f>
        <v/>
      </c>
      <c r="BN69" s="513" t="str">
        <f>IF(_cfyc_month_day!C65="","",_cfyc_month_day!C65)</f>
        <v/>
      </c>
      <c r="BO69" s="522" t="str">
        <f>IF(_cfyc_month_day!D65="","",_cfyc_month_day!D65)</f>
        <v/>
      </c>
      <c r="BP69" s="522" t="str">
        <f>IF(_cfyc_month_day!E65="","",_cfyc_month_day!E65)</f>
        <v/>
      </c>
      <c r="BQ69" s="522" t="str">
        <f>IF(_cfyc_month_day!F65="","",_cfyc_month_day!F65)</f>
        <v/>
      </c>
      <c r="BR69" s="513" t="str">
        <f>IF(_tag_month_day!T65="","",_tag_month_day!T65)</f>
        <v/>
      </c>
      <c r="BS69" s="513" t="str">
        <f>IF(_tag_month_day!U65="","",_tag_month_day!U65)</f>
        <v/>
      </c>
      <c r="BT69" s="523" t="str">
        <f t="shared" si="53"/>
        <v/>
      </c>
      <c r="BU69" s="223" t="str">
        <f>IF(_tag_month_day!V65="","",_tag_month_day!V65)</f>
        <v/>
      </c>
      <c r="BV69" s="206" t="str">
        <f>IF(_tag_month_day!W65="","",_tag_month_day!W65)</f>
        <v/>
      </c>
      <c r="BW69" s="540" t="str">
        <f>IF(_tag_month_day!X65="","",_tag_month_day!X65)</f>
        <v/>
      </c>
      <c r="BX69" s="540" t="str">
        <f>IF(_tag_month_day!Y65="","",_tag_month_day!Y65)</f>
        <v/>
      </c>
      <c r="BY69" s="541">
        <f ca="1" t="shared" si="54"/>
        <v>43619.7499999998</v>
      </c>
      <c r="BZ69" s="542"/>
      <c r="CA69" s="543" t="str">
        <f>IF(_jhy2_month_day!A65="","",_jhy2_month_day!A65)</f>
        <v/>
      </c>
      <c r="CB69" s="464" t="str">
        <f>IF(_jhy2_month_day!B65="","",_jhy2_month_day!B65)</f>
        <v/>
      </c>
      <c r="CC69" s="464" t="str">
        <f>IF(_jhy2_month_day!C65="","",_jhy2_month_day!C65)</f>
        <v/>
      </c>
      <c r="CD69" s="464" t="str">
        <f>IF(_jhy2_month_day!D65="","",_jhy2_month_day!D65)</f>
        <v/>
      </c>
      <c r="CE69" s="464" t="str">
        <f>IF(_jhy2_month_day!E65="","",_jhy2_month_day!E65)</f>
        <v/>
      </c>
      <c r="CF69" s="464" t="str">
        <f>IF(_jhy2_month_day!F65="","",_jhy2_month_day!F65)</f>
        <v/>
      </c>
      <c r="CG69" s="464" t="str">
        <f>IF(_jhy2_month_day!G65="","",_jhy2_month_day!G65)</f>
        <v/>
      </c>
      <c r="CH69" s="464" t="str">
        <f>IF(_jhy2_month_day!H65="","",_jhy2_month_day!H65)</f>
        <v/>
      </c>
      <c r="CI69" s="464" t="str">
        <f>IF(_jhy2_month_day!I65="","",_jhy2_month_day!I65)</f>
        <v/>
      </c>
      <c r="CJ69" s="464" t="str">
        <f>IF(_jhy2_month_day!J65="","",_jhy2_month_day!J65)</f>
        <v/>
      </c>
      <c r="CK69" s="464" t="str">
        <f>IF(_jhy2_month_day!K65="","",_jhy2_month_day!K65)</f>
        <v/>
      </c>
      <c r="CL69" s="562" t="str">
        <f>IF(_jhy2_month_day!L65="","",_jhy2_month_day!L65)</f>
        <v/>
      </c>
      <c r="CM69" s="562" t="str">
        <f>IF(_jhy2_month_day!M65="","",_jhy2_month_day!M65)</f>
        <v/>
      </c>
      <c r="CN69" s="562" t="str">
        <f>IF(_jhy2_month_day!N65="","",_jhy2_month_day!N65)</f>
        <v/>
      </c>
      <c r="CO69" s="562" t="str">
        <f>IF(_jhy2_month_day!O65="","",_jhy2_month_day!O65)</f>
        <v/>
      </c>
      <c r="CP69" s="562" t="str">
        <f>IF(_jhy2_month_day!P65="","",_jhy2_month_day!P65)</f>
        <v/>
      </c>
      <c r="CQ69" s="562" t="str">
        <f>IF(_jhy2_month_day!Q65="","",_jhy2_month_day!Q65)</f>
        <v/>
      </c>
      <c r="CR69" s="563" t="str">
        <f>IF(_jhy2_month_day!R65="","",_jhy2_month_day!R65)</f>
        <v/>
      </c>
      <c r="CS69" s="576" t="str">
        <f>IF(_jhy2_month_day!S65="","",_jhy2_month_day!S65)</f>
        <v/>
      </c>
      <c r="CT69" s="562" t="str">
        <f>IF(_jhy2_month_day!T65="","",_jhy2_month_day!T65)</f>
        <v/>
      </c>
      <c r="CU69" s="577" t="e">
        <f t="shared" ref="CU69:CU132" si="391">DU69/AJ69</f>
        <v>#VALUE!</v>
      </c>
      <c r="CV69" s="198" t="e">
        <f t="shared" ref="CV69:CV132" si="392">BG69/BH69</f>
        <v>#VALUE!</v>
      </c>
      <c r="CW69" s="192" t="e">
        <f t="shared" ref="CW69:CW132" si="393">AJ69*(1-CV69)*CU69*AF69</f>
        <v>#VALUE!</v>
      </c>
      <c r="CX69" s="192" t="e">
        <f t="shared" ref="CX69:CX132" si="394">CW69*94%</f>
        <v>#VALUE!</v>
      </c>
      <c r="CY69" s="202" t="e">
        <f t="shared" ref="CY69:CY132" si="395">IF(CX69=0,0,DS69/(DS69+CX69))</f>
        <v>#VALUE!</v>
      </c>
      <c r="CZ69" s="192" t="e">
        <f t="shared" ref="CZ69:DI69" si="396">$AJ69*EF69</f>
        <v>#VALUE!</v>
      </c>
      <c r="DA69" s="192" t="e">
        <f t="shared" si="396"/>
        <v>#VALUE!</v>
      </c>
      <c r="DB69" s="192" t="e">
        <f t="shared" si="396"/>
        <v>#VALUE!</v>
      </c>
      <c r="DC69" s="192" t="e">
        <f t="shared" si="396"/>
        <v>#VALUE!</v>
      </c>
      <c r="DD69" s="192" t="e">
        <f t="shared" si="396"/>
        <v>#VALUE!</v>
      </c>
      <c r="DE69" s="192" t="e">
        <f t="shared" si="396"/>
        <v>#VALUE!</v>
      </c>
      <c r="DF69" s="192" t="e">
        <f t="shared" si="396"/>
        <v>#VALUE!</v>
      </c>
      <c r="DG69" s="192" t="e">
        <f t="shared" si="396"/>
        <v>#VALUE!</v>
      </c>
      <c r="DH69" s="192" t="e">
        <f t="shared" si="396"/>
        <v>#VALUE!</v>
      </c>
      <c r="DI69" s="192" t="e">
        <f t="shared" si="396"/>
        <v>#VALUE!</v>
      </c>
      <c r="DJ69" s="192" t="e">
        <f t="shared" ref="DJ69:DJ132" si="397">CZ69*(1-EP69)</f>
        <v>#VALUE!</v>
      </c>
      <c r="DK69" s="192" t="e">
        <f t="shared" ref="DK69:DK132" si="398">DA69*(1-ER69)</f>
        <v>#VALUE!</v>
      </c>
      <c r="DL69" s="192" t="e">
        <f t="shared" ref="DL69:DL132" si="399">DB69*(1-EQ69)</f>
        <v>#VALUE!</v>
      </c>
      <c r="DM69" s="192" t="e">
        <f t="shared" ref="DM69:DM132" si="400">DC69*(1-ES69)</f>
        <v>#VALUE!</v>
      </c>
      <c r="DN69" s="192" t="e">
        <f t="shared" ref="DN69:DN132" si="401">DD69*(1-ET69)</f>
        <v>#VALUE!</v>
      </c>
      <c r="DO69" s="192" t="e">
        <f t="shared" ref="DO69:DO132" si="402">DE69</f>
        <v>#VALUE!</v>
      </c>
      <c r="DP69" s="192" t="e">
        <f t="shared" ref="DP69:DP132" si="403">DF69*(1-EU69)</f>
        <v>#VALUE!</v>
      </c>
      <c r="DQ69" s="192" t="e">
        <f t="shared" ref="DQ69:DQ132" si="404">DG69*(1-EV69)</f>
        <v>#VALUE!</v>
      </c>
      <c r="DR69" s="192" t="e">
        <f t="shared" ref="DR69:DR132" si="405">DH69*(1-EW69)</f>
        <v>#VALUE!</v>
      </c>
      <c r="DS69" s="192" t="e">
        <f t="shared" ref="DS69:DS132" si="406">DI69</f>
        <v>#VALUE!</v>
      </c>
      <c r="DT69" s="192" t="e">
        <f t="shared" ref="DT69:DT132" si="407">SUM(DJ69:DS69)</f>
        <v>#VALUE!</v>
      </c>
      <c r="DU69" s="192" t="e">
        <f t="shared" ref="DU69:DU132" si="408">SUMPRODUCT((DJ69:DO69)*(GS69:GX69))+(DP69+DQ69+DR69)*GY69+DS69</f>
        <v>#VALUE!</v>
      </c>
      <c r="DV69" s="198" t="e">
        <f t="shared" ref="DV69:DV132" si="409">AV69/$BH69/(1-EP69)</f>
        <v>#VALUE!</v>
      </c>
      <c r="DW69" s="198" t="e">
        <f t="shared" ref="DW69:DW132" si="410">AW69/$BH69/(1-ER69)</f>
        <v>#DIV/0!</v>
      </c>
      <c r="DX69" s="198" t="e">
        <f t="shared" ref="DX69:DX132" si="411">AX69/$BH69/(1-EQ69)</f>
        <v>#DIV/0!</v>
      </c>
      <c r="DY69" s="198" t="e">
        <f t="shared" ref="DY69:DY132" si="412">AY69/$BH69/(1-ES69)</f>
        <v>#VALUE!</v>
      </c>
      <c r="DZ69" s="198" t="e">
        <f t="shared" ref="DZ69:DZ132" si="413">AZ69/$BH69/(1-ET69)</f>
        <v>#VALUE!</v>
      </c>
      <c r="EA69" s="198" t="e">
        <f t="shared" ref="EA69:EA132" si="414">BA69/$BH69/(1-AX69)</f>
        <v>#VALUE!</v>
      </c>
      <c r="EB69" s="198" t="e">
        <f t="shared" ref="EB69:EB132" si="415">BB69/$BH69/(1-EU69)</f>
        <v>#VALUE!</v>
      </c>
      <c r="EC69" s="198" t="e">
        <f t="shared" ref="EC69:EC132" si="416">BC69/$BH69/(1-EV69)</f>
        <v>#DIV/0!</v>
      </c>
      <c r="ED69" s="198" t="e">
        <f t="shared" ref="ED69:ED132" si="417">BD69/$BH69/(1-EW69)</f>
        <v>#VALUE!</v>
      </c>
      <c r="EE69" s="198" t="e">
        <f t="shared" ref="EE69:EE132" si="418">BG69/BH69</f>
        <v>#VALUE!</v>
      </c>
      <c r="EF69" s="198" t="e">
        <f t="shared" ref="EF69:EO69" si="419">DV69/SUM($DV69:$EE69)</f>
        <v>#VALUE!</v>
      </c>
      <c r="EG69" s="198" t="e">
        <f t="shared" si="419"/>
        <v>#DIV/0!</v>
      </c>
      <c r="EH69" s="198" t="e">
        <f t="shared" si="419"/>
        <v>#DIV/0!</v>
      </c>
      <c r="EI69" s="198" t="e">
        <f t="shared" si="419"/>
        <v>#VALUE!</v>
      </c>
      <c r="EJ69" s="198" t="e">
        <f t="shared" si="419"/>
        <v>#VALUE!</v>
      </c>
      <c r="EK69" s="198" t="e">
        <f t="shared" si="419"/>
        <v>#VALUE!</v>
      </c>
      <c r="EL69" s="198" t="e">
        <f t="shared" si="419"/>
        <v>#VALUE!</v>
      </c>
      <c r="EM69" s="198" t="e">
        <f t="shared" si="419"/>
        <v>#DIV/0!</v>
      </c>
      <c r="EN69" s="198" t="e">
        <f t="shared" si="419"/>
        <v>#VALUE!</v>
      </c>
      <c r="EO69" s="198" t="e">
        <f t="shared" si="419"/>
        <v>#VALUE!</v>
      </c>
      <c r="EP69" s="511">
        <f t="shared" ref="EP69:EW69" si="420">EP68</f>
        <v>0.08</v>
      </c>
      <c r="EQ69" s="511">
        <f t="shared" si="420"/>
        <v>0.015</v>
      </c>
      <c r="ER69" s="511">
        <f t="shared" si="420"/>
        <v>0.015</v>
      </c>
      <c r="ES69" s="511">
        <f t="shared" si="420"/>
        <v>0.015</v>
      </c>
      <c r="ET69" s="511">
        <f t="shared" si="420"/>
        <v>0.015</v>
      </c>
      <c r="EU69" s="511">
        <f t="shared" si="420"/>
        <v>0.09</v>
      </c>
      <c r="EV69" s="511">
        <f t="shared" si="420"/>
        <v>0.09</v>
      </c>
      <c r="EW69" s="511">
        <f t="shared" si="420"/>
        <v>0.09</v>
      </c>
      <c r="EX69" s="420" t="str">
        <f>IF(_tag_month_day!AS65="","",_tag_month_day!AS65/100)</f>
        <v/>
      </c>
      <c r="EY69" s="420" t="str">
        <f>IF(_tag_month_day!AT65="","",_tag_month_day!AT65/100)</f>
        <v/>
      </c>
      <c r="EZ69" s="420" t="str">
        <f>IF(_tag_month_day!AU65="","",_tag_month_day!AU65/100)</f>
        <v/>
      </c>
      <c r="FA69" s="420" t="str">
        <f>IF(_tag_month_day!AV65="","",_tag_month_day!AV65/100)</f>
        <v/>
      </c>
      <c r="FB69" s="420" t="str">
        <f>IF(_tag_month_day!AW65="","",_tag_month_day!AW65/100)</f>
        <v/>
      </c>
      <c r="FC69" s="420" t="str">
        <f>IF(_tag_month_day!AX65="","",_tag_month_day!AX65/100)</f>
        <v/>
      </c>
      <c r="FD69" s="510">
        <f t="shared" si="58"/>
        <v>0.33</v>
      </c>
      <c r="FE69" s="510">
        <f t="shared" si="59"/>
        <v>0.19</v>
      </c>
      <c r="FF69" s="510">
        <f t="shared" si="60"/>
        <v>0.003</v>
      </c>
      <c r="FG69" s="510">
        <f t="shared" si="61"/>
        <v>0</v>
      </c>
      <c r="FH69" s="603">
        <f t="shared" si="62"/>
        <v>0.0001</v>
      </c>
      <c r="FI69" s="510">
        <f t="shared" ref="FI69:FR69" si="421">FI68</f>
        <v>0.41</v>
      </c>
      <c r="FJ69" s="510">
        <f t="shared" si="421"/>
        <v>0.11</v>
      </c>
      <c r="FK69" s="510">
        <f t="shared" si="421"/>
        <v>0.015</v>
      </c>
      <c r="FL69" s="510">
        <f t="shared" si="421"/>
        <v>0</v>
      </c>
      <c r="FM69" s="603">
        <f t="shared" si="421"/>
        <v>0.0001</v>
      </c>
      <c r="FN69" s="510" t="str">
        <f>IF(_tag_month_day!AY65="","",_tag_month_day!AY65/100)</f>
        <v/>
      </c>
      <c r="FO69" s="510" t="str">
        <f>IF(_tag_month_day!AZ65="","",_tag_month_day!AZ65/100)</f>
        <v/>
      </c>
      <c r="FP69" s="510" t="str">
        <f>IF(_tag_month_day!BA65="","",_tag_month_day!BA65/100)</f>
        <v/>
      </c>
      <c r="FQ69" s="510" t="str">
        <f>IF(_tag_month_day!BB65="","",_tag_month_day!BB65/100)</f>
        <v/>
      </c>
      <c r="FR69" s="603" t="str">
        <f>IF(_tag_month_day!BC65="","",_tag_month_day!BC65/100)</f>
        <v/>
      </c>
      <c r="FS69" s="510" t="str">
        <f>IF(_tag_month_day!BD65="","",_tag_month_day!BD65/100)</f>
        <v/>
      </c>
      <c r="FT69" s="510" t="str">
        <f>IF(_tag_month_day!BE65="","",_tag_month_day!BE65/100)</f>
        <v/>
      </c>
      <c r="FU69" s="510" t="str">
        <f>IF(_tag_month_day!BF65="","",_tag_month_day!BF65/100)</f>
        <v/>
      </c>
      <c r="FV69" s="510" t="str">
        <f>IF(_tag_month_day!BG65="","",_tag_month_day!BG65/100)</f>
        <v/>
      </c>
      <c r="FW69" s="603" t="str">
        <f>IF(_tag_month_day!BH65="","",_tag_month_day!BH65/100)</f>
        <v/>
      </c>
      <c r="FX69" s="510" t="str">
        <f>IF(_tag_month_day!BI65="","",_tag_month_day!BI65/100)</f>
        <v/>
      </c>
      <c r="FY69" s="510" t="str">
        <f>IF(_tag_month_day!BJ65="","",_tag_month_day!BJ65/100)</f>
        <v/>
      </c>
      <c r="FZ69" s="605" t="str">
        <f>IF(_tag_month_day!BK65="","",_tag_month_day!BK65/100)</f>
        <v/>
      </c>
      <c r="GA69" s="510" t="str">
        <f>IF(_tag_month_day!BL65="","",_tag_month_day!BL65/100)</f>
        <v/>
      </c>
      <c r="GB69" s="603" t="str">
        <f>IF(_tag_month_day!BM65="","",_tag_month_day!BM65/100)</f>
        <v/>
      </c>
      <c r="GC69" s="420" t="str">
        <f>IF(_tag_month_day!BN65="","",_tag_month_day!BN65/100)</f>
        <v/>
      </c>
      <c r="GD69" s="420" t="str">
        <f>IF(_tag_month_day!BO65="","",_tag_month_day!BO65/100)</f>
        <v/>
      </c>
      <c r="GE69" s="420" t="str">
        <f>IF(_tag_month_day!BP65="","",_tag_month_day!BP65/100)</f>
        <v/>
      </c>
      <c r="GF69" s="420" t="str">
        <f>IF(_tag_month_day!BQ65="","",_tag_month_day!BQ65/100)</f>
        <v/>
      </c>
      <c r="GG69" s="420" t="str">
        <f>IF(_tag_month_day!BR65="","",_tag_month_day!BR65/100)</f>
        <v/>
      </c>
      <c r="GH69" s="420" t="str">
        <f>IF(_tag_month_day!BS65="","",_tag_month_day!BS65/100)</f>
        <v/>
      </c>
      <c r="GI69" s="603" t="str">
        <f>IF(_tag_month_day!BT65="","",_tag_month_day!BT65/100)</f>
        <v/>
      </c>
      <c r="GJ69" s="612" t="str">
        <f>IF(_tag_month_day!BU65="","",_tag_month_day!BU65/100)</f>
        <v/>
      </c>
      <c r="GK69" s="620" t="str">
        <f>IF(_tag_month_day!BV65="",IF(_rlcf_month_day!A$2="","",_rlcf_month_day!A$2/100),_tag_month_day!BV65/100)</f>
        <v/>
      </c>
      <c r="GL69" s="620" t="str">
        <f>IF(_tag_month_day!BW65="",IF(_rlcf_month_day!B$2="","",_rlcf_month_day!B$2/100),_tag_month_day!BW65/100)</f>
        <v/>
      </c>
      <c r="GM69" s="621" t="str">
        <f>IF(_tag_month_day!BX65="",IF(_rlcf_month_day!C$2="","",_rlcf_month_day!C$2/100),_tag_month_day!BX65/100)</f>
        <v/>
      </c>
      <c r="GN69" s="620" t="str">
        <f>IF(_tag_month_day!BV65="",IF(_rlcf_month_day!A$2="","",_rlcf_month_day!A$2/100),_tag_month_day!BV65/100)</f>
        <v/>
      </c>
      <c r="GO69" s="620" t="str">
        <f>IF(_tag_month_day!BW65="",IF(_rlcf_month_day!B$2="","",_rlcf_month_day!B$2/100),_tag_month_day!BW65/100)</f>
        <v/>
      </c>
      <c r="GP69" s="620" t="str">
        <f>IF(_tag_month_day!CD65="",IF(_rlcf_month_day!E$2="","",_rlcf_month_day!E$2/100),_tag_month_day!CD65/100)</f>
        <v/>
      </c>
      <c r="GQ69" s="620" t="str">
        <f>IF(_tag_month_day!CE65="",IF(_rlcf_month_day!F$2="","",_rlcf_month_day!F$2/100),_tag_month_day!CE65/100)</f>
        <v/>
      </c>
      <c r="GR69" s="621" t="str">
        <f>IF(_tag_month_day!CF65="",IF(_rlcf_month_day!G$2="","",_rlcf_month_day!G$2/100),_tag_month_day!CF65/100)</f>
        <v/>
      </c>
      <c r="GS69" s="626">
        <f t="shared" ref="GS69:HH69" si="422">GS68</f>
        <v>0.953</v>
      </c>
      <c r="GT69" s="626">
        <f t="shared" si="422"/>
        <v>0.55</v>
      </c>
      <c r="GU69" s="626">
        <f t="shared" si="422"/>
        <v>0.55</v>
      </c>
      <c r="GV69" s="626">
        <f t="shared" si="422"/>
        <v>0.55</v>
      </c>
      <c r="GW69" s="626">
        <f t="shared" si="422"/>
        <v>0.5</v>
      </c>
      <c r="GX69" s="626">
        <f t="shared" si="422"/>
        <v>0.935</v>
      </c>
      <c r="GY69" s="626">
        <f t="shared" si="422"/>
        <v>0.15</v>
      </c>
      <c r="GZ69" s="626">
        <f t="shared" si="422"/>
        <v>1</v>
      </c>
      <c r="HA69" s="632">
        <f t="shared" si="422"/>
        <v>0.047</v>
      </c>
      <c r="HB69" s="632">
        <f t="shared" si="422"/>
        <v>0.45</v>
      </c>
      <c r="HC69" s="632">
        <f t="shared" si="422"/>
        <v>0.45</v>
      </c>
      <c r="HD69" s="632">
        <f t="shared" si="422"/>
        <v>0.45</v>
      </c>
      <c r="HE69" s="632">
        <f t="shared" si="422"/>
        <v>0.5</v>
      </c>
      <c r="HF69" s="632">
        <f t="shared" si="422"/>
        <v>0.065</v>
      </c>
      <c r="HG69" s="632">
        <f t="shared" si="422"/>
        <v>0.85</v>
      </c>
      <c r="HH69" s="632">
        <f t="shared" si="422"/>
        <v>0</v>
      </c>
      <c r="HI69" s="68">
        <f t="shared" ref="HI69:HI132" si="423">IF(BZ69&lt;&gt;"",CK69-BV69,0)</f>
        <v>0</v>
      </c>
      <c r="HJ69" s="68" t="e">
        <f t="shared" si="64"/>
        <v>#VALUE!</v>
      </c>
      <c r="HK69" s="202">
        <f t="shared" si="65"/>
        <v>0.85</v>
      </c>
      <c r="HL69" s="464">
        <f t="shared" si="66"/>
        <v>550000</v>
      </c>
      <c r="HM69" s="464">
        <f t="shared" si="67"/>
        <v>480000</v>
      </c>
      <c r="HN69" s="192" t="e">
        <f t="shared" ref="HN69:HN132" si="424">(DJ69*EZ69+DK69*FH69+DL69*FM69+DM69*FR69+DN69*FW69+DO69*GB69+DS69*GI69+DP69*GM69+DR69*GR69)*1000*2</f>
        <v>#VALUE!</v>
      </c>
      <c r="HO69" s="192" t="e">
        <f>HN69*HK69*$HO$2/HL69*1000000</f>
        <v>#VALUE!</v>
      </c>
      <c r="HP69" s="192" t="e">
        <f>HN69*HK69*$HP$2/HM69*1000000</f>
        <v>#VALUE!</v>
      </c>
    </row>
    <row r="70" customFormat="1" spans="1:224">
      <c r="A70" s="381">
        <v>65</v>
      </c>
      <c r="B70" s="54">
        <f ca="1" t="shared" si="68"/>
        <v>43619</v>
      </c>
      <c r="C70" s="57">
        <f t="shared" si="69"/>
        <v>0.0416666666666667</v>
      </c>
      <c r="D70" s="68" t="str">
        <f ca="1" t="shared" ref="D70:D133" si="425">IF(HOUR(G70)&lt;8,"夜班",IF(HOUR(G70)&lt;16,"白班",IF(HOUR(G70)&lt;24,"中班",0)))</f>
        <v>中班</v>
      </c>
      <c r="E70" s="68" t="str">
        <f ca="1" t="shared" ref="E70:E133" si="426">IF(F70=1,"甲",IF(F70=2,"乙",IF(F70=3,"丙",IF(F70=4,"丁",""))))</f>
        <v>丙</v>
      </c>
      <c r="F70" s="68">
        <f ca="1">SUMPRODUCT((成本日报!$A$3:$A$95=计划!B70)*(成本日报!$B$3:$B$95=计划!$D70),成本日报!$C$3:$C$95)</f>
        <v>3</v>
      </c>
      <c r="G70" s="382">
        <f ca="1" t="shared" si="70"/>
        <v>43619.6666666665</v>
      </c>
      <c r="H70" s="382">
        <f ca="1" t="shared" ref="H70:H133" si="427">$G70+$C70/60*10+$C70*0</f>
        <v>43619.673611111</v>
      </c>
      <c r="I70" s="382">
        <f ca="1" t="shared" ref="I70:I133" si="428">$G70+$C70/60*18+$C70*0</f>
        <v>43619.6791666665</v>
      </c>
      <c r="J70" s="382">
        <f ca="1" t="shared" ref="J70:J133" si="429">$G70+$C70/60*0+$C70*1</f>
        <v>43619.7083333332</v>
      </c>
      <c r="K70" s="382">
        <f ca="1" t="shared" ref="K70:K133" si="430">$G70+$C70/60*30+$C70*2</f>
        <v>43619.7708333332</v>
      </c>
      <c r="L70" s="382">
        <f ca="1" t="shared" ref="L70:L133" si="431">$G70+$C70/60*0+$C70*3</f>
        <v>43619.7916666665</v>
      </c>
      <c r="M70" s="398" t="str">
        <f>IF(_tag_month_day!A66="","",_tag_month_day!A66)</f>
        <v/>
      </c>
      <c r="N70" s="398" t="str">
        <f>IF(_tag_month_day!B66="","",_tag_month_day!B66)</f>
        <v/>
      </c>
      <c r="O70" s="399" t="e">
        <f t="shared" ref="O70:O133" si="432">IF(M70+N70=0,"",M70+N70)</f>
        <v>#VALUE!</v>
      </c>
      <c r="P70" s="398" t="str">
        <f>IF(_tag_month_day!C66="","",_tag_month_day!C66)</f>
        <v/>
      </c>
      <c r="Q70" s="398" t="str">
        <f>IF(_tag_month_day!D66="","",_tag_month_day!D66)</f>
        <v/>
      </c>
      <c r="R70" s="416">
        <f>IF(_tag_month_day!CB66="",R69,_tag_month_day!CB66/100)</f>
        <v>0.07</v>
      </c>
      <c r="S70" s="417" t="str">
        <f>IF(_tag_month_day!E66="","",_tag_month_day!E66)</f>
        <v/>
      </c>
      <c r="T70" s="417" t="str">
        <f>IF(_tag_month_day!F66="","",_tag_month_day!F66)</f>
        <v/>
      </c>
      <c r="U70" s="418" t="e">
        <f t="shared" si="386"/>
        <v>#VALUE!</v>
      </c>
      <c r="V70" s="53" t="e">
        <f t="shared" si="387"/>
        <v>#VALUE!</v>
      </c>
      <c r="W70" s="419" t="str">
        <f>IF(_jhy_month_day!A66="","",_jhy_month_day!A66)</f>
        <v/>
      </c>
      <c r="X70" s="420" t="str">
        <f>IF(_jhy_month_day!B66="","",_jhy_month_day!B66/100)</f>
        <v/>
      </c>
      <c r="Y70" s="420" t="str">
        <f>IF(_jhy_month_day!C66="","",_jhy_month_day!C66/100)</f>
        <v/>
      </c>
      <c r="Z70" s="439">
        <f t="shared" si="87"/>
        <v>17</v>
      </c>
      <c r="AA70" s="440" t="str">
        <f>IF(_tag_month_day!G66="","",_tag_month_day!G66/100)</f>
        <v/>
      </c>
      <c r="AB70" s="440" t="str">
        <f>IF(_tag_month_day!H66="","",_tag_month_day!H66/100)</f>
        <v/>
      </c>
      <c r="AC70" s="193">
        <f t="shared" ref="AC70:AC133" si="433">IF(X70="",AC69,BK70*($AV69*X70+$AW69*FD69+$AX69*FI69+$AY69*FN69+$AZ69*FS69+$BA69*FX69+$BG69*GE69)/(AV69*Y70+AX69*FK69+AW69*FF69+AY69*FP69+AZ69*FU69+BA69*FZ69+BG69*GG69+BB69*GK69+BC69*GN69+BD69*GP69))</f>
        <v>1.59963432013121</v>
      </c>
      <c r="AD70" s="441" t="str">
        <f t="shared" ref="AD70:AD133" si="434">IF(AC70=AC69,"",AC70-AC69)</f>
        <v/>
      </c>
      <c r="AE70" s="442" t="str">
        <f t="shared" ref="AE70:AE133" si="435">IF(1-AF70=0,"",(1-AF70))</f>
        <v/>
      </c>
      <c r="AF70" s="443">
        <v>1</v>
      </c>
      <c r="AG70" s="68" t="str">
        <f>IF(_duihao_month_day!A66="","",_duihao_month_day!A66)</f>
        <v/>
      </c>
      <c r="AH70" s="463">
        <f>IF(_gyk_month_day!B66="",AH69,_gyk_month_day!B66)</f>
        <v>820</v>
      </c>
      <c r="AI70" s="464" t="e">
        <f t="shared" si="71"/>
        <v>#VALUE!</v>
      </c>
      <c r="AJ70" s="68" t="str">
        <f>IF(_tag_month_day!I66="","",_tag_month_day!I66)</f>
        <v/>
      </c>
      <c r="AK70" s="465" t="str">
        <f>IF(_tzyy_month_day!A66="","",_tzyy_month_day!A66)</f>
        <v/>
      </c>
      <c r="AL70" s="465" t="str">
        <f>IF(_tzyy_month_day!B66="","",_tzyy_month_day!B66)</f>
        <v/>
      </c>
      <c r="AM70" s="465" t="str">
        <f>IF(_tzyy_month_day!C66="","",_tzyy_month_day!C66)</f>
        <v/>
      </c>
      <c r="AN70" s="466" t="str">
        <f>IF(_tag_month_day!CG66="","",_tag_month_day!CG66)</f>
        <v/>
      </c>
      <c r="AO70" s="466" t="str">
        <f>IF(_tag_month_day!CH66="","",_tag_month_day!CH66)</f>
        <v/>
      </c>
      <c r="AP70" s="486" t="e">
        <f t="shared" ref="AP70:AP133" si="436">(IF(AN70=0,AS69,AS69*(1+AO70/AN70)/(AR70+AO70/AN70)))+AT70</f>
        <v>#VALUE!</v>
      </c>
      <c r="AQ70" s="487" t="str">
        <f>IF(_tag_month_day!J66="","",_tag_month_day!J66/100)</f>
        <v/>
      </c>
      <c r="AR70" s="488">
        <f t="shared" ref="AR70:AR133" si="437">AR69</f>
        <v>1.3</v>
      </c>
      <c r="AS70" s="489" t="e">
        <f t="shared" si="388"/>
        <v>#VALUE!</v>
      </c>
      <c r="AT70" s="489">
        <f t="shared" ref="AT70:AT133" si="438">(SUM(BE70:BF70)-SUM(BE69:BF69))*0.05</f>
        <v>0</v>
      </c>
      <c r="AU70" s="490" t="str">
        <f>IF(_tag_month_day!K66="","",_tag_month_day!K66)</f>
        <v/>
      </c>
      <c r="AV70" s="491" t="str">
        <f>IF(_tag_month_day!L66="","",_tag_month_day!L66/100)</f>
        <v/>
      </c>
      <c r="AW70" s="420">
        <f t="shared" si="360"/>
        <v>0</v>
      </c>
      <c r="AX70" s="420">
        <f t="shared" ref="AX70:AX133" si="439">AX69</f>
        <v>0</v>
      </c>
      <c r="AY70" s="420" t="str">
        <f>IF(_tag_month_day!M66="","",_tag_month_day!M66/100)</f>
        <v/>
      </c>
      <c r="AZ70" s="420" t="str">
        <f>IF(_tag_month_day!N66="","",_tag_month_day!N66/100)</f>
        <v/>
      </c>
      <c r="BA70" s="420" t="str">
        <f>IF(_tag_month_day!O66="","",_tag_month_day!O66/100)</f>
        <v/>
      </c>
      <c r="BB70" s="496" t="str">
        <f>IF(_tag_month_day!P66="","",_tag_month_day!P66/100)</f>
        <v/>
      </c>
      <c r="BC70" s="496">
        <f t="shared" ref="BC70:BC133" si="440">BC69</f>
        <v>0</v>
      </c>
      <c r="BD70" s="496" t="str">
        <f>IF(_tag_month_day!Q66="","",_tag_month_day!Q66/100)</f>
        <v/>
      </c>
      <c r="BE70" s="510" t="str">
        <f>IF(_tag_month_day!R66="","",_tag_month_day!R66/100)</f>
        <v/>
      </c>
      <c r="BF70" s="413" t="str">
        <f>IF(_tag_month_day!CC66="","",_tag_month_day!CC66/100)</f>
        <v/>
      </c>
      <c r="BG70" s="511" t="e">
        <f t="shared" si="389"/>
        <v>#VALUE!</v>
      </c>
      <c r="BH70" s="198">
        <f t="shared" si="390"/>
        <v>0</v>
      </c>
      <c r="BI70" s="512" t="e">
        <f>IF(CX70=0,BI69,(DK70*查询!$R$5+DL70*查询!$Q$5+DM70*查询!$N$5+DN70*查询!$O$5+DO70*查询!$P$5)*AF70/CX70)</f>
        <v>#VALUE!</v>
      </c>
      <c r="BJ70" s="512" t="e">
        <f>IF(CX70=0,BJ69,(DP70*查询!$S$5+DQ70*查询!$T$5+DR70*查询!$U$5)*AF70/CX70)</f>
        <v>#VALUE!</v>
      </c>
      <c r="BK70" s="512">
        <f t="shared" ref="BK70:BK133" si="441">BK69</f>
        <v>1</v>
      </c>
      <c r="BL70" s="513" t="str">
        <f>IF(_cfyc_month_day!A66="","",_cfyc_month_day!A66)</f>
        <v/>
      </c>
      <c r="BM70" s="513" t="str">
        <f>IF(_cfyc_month_day!B66="","",_cfyc_month_day!B66)</f>
        <v/>
      </c>
      <c r="BN70" s="513" t="str">
        <f>IF(_cfyc_month_day!C66="","",_cfyc_month_day!C66)</f>
        <v/>
      </c>
      <c r="BO70" s="522" t="str">
        <f>IF(_cfyc_month_day!D66="","",_cfyc_month_day!D66)</f>
        <v/>
      </c>
      <c r="BP70" s="522" t="str">
        <f>IF(_cfyc_month_day!E66="","",_cfyc_month_day!E66)</f>
        <v/>
      </c>
      <c r="BQ70" s="522" t="str">
        <f>IF(_cfyc_month_day!F66="","",_cfyc_month_day!F66)</f>
        <v/>
      </c>
      <c r="BR70" s="513" t="str">
        <f>IF(_tag_month_day!T66="","",_tag_month_day!T66)</f>
        <v/>
      </c>
      <c r="BS70" s="513" t="str">
        <f>IF(_tag_month_day!U66="","",_tag_month_day!U66)</f>
        <v/>
      </c>
      <c r="BT70" s="523" t="str">
        <f t="shared" ref="BT70:BT133" si="442">IF(CK70="","",IF((CK70&gt;=BV70-0.12)*(CK70&lt;=BV70+0.12),"合格","不合格"))</f>
        <v/>
      </c>
      <c r="BU70" s="223" t="str">
        <f>IF(_tag_month_day!V66="","",_tag_month_day!V66)</f>
        <v/>
      </c>
      <c r="BV70" s="206" t="str">
        <f>IF(_tag_month_day!W66="","",_tag_month_day!W66)</f>
        <v/>
      </c>
      <c r="BW70" s="540" t="str">
        <f>IF(_tag_month_day!X66="","",_tag_month_day!X66)</f>
        <v/>
      </c>
      <c r="BX70" s="540" t="str">
        <f>IF(_tag_month_day!Y66="","",_tag_month_day!Y66)</f>
        <v/>
      </c>
      <c r="BY70" s="541">
        <f ca="1" t="shared" ref="BY70:BY133" si="443">L70</f>
        <v>43619.7916666665</v>
      </c>
      <c r="BZ70" s="542"/>
      <c r="CA70" s="543" t="str">
        <f>IF(_jhy2_month_day!A66="","",_jhy2_month_day!A66)</f>
        <v/>
      </c>
      <c r="CB70" s="464" t="str">
        <f>IF(_jhy2_month_day!B66="","",_jhy2_month_day!B66)</f>
        <v/>
      </c>
      <c r="CC70" s="464" t="str">
        <f>IF(_jhy2_month_day!C66="","",_jhy2_month_day!C66)</f>
        <v/>
      </c>
      <c r="CD70" s="464" t="str">
        <f>IF(_jhy2_month_day!D66="","",_jhy2_month_day!D66)</f>
        <v/>
      </c>
      <c r="CE70" s="464" t="str">
        <f>IF(_jhy2_month_day!E66="","",_jhy2_month_day!E66)</f>
        <v/>
      </c>
      <c r="CF70" s="464" t="str">
        <f>IF(_jhy2_month_day!F66="","",_jhy2_month_day!F66)</f>
        <v/>
      </c>
      <c r="CG70" s="464" t="str">
        <f>IF(_jhy2_month_day!G66="","",_jhy2_month_day!G66)</f>
        <v/>
      </c>
      <c r="CH70" s="464" t="str">
        <f>IF(_jhy2_month_day!H66="","",_jhy2_month_day!H66)</f>
        <v/>
      </c>
      <c r="CI70" s="464" t="str">
        <f>IF(_jhy2_month_day!I66="","",_jhy2_month_day!I66)</f>
        <v/>
      </c>
      <c r="CJ70" s="464" t="str">
        <f>IF(_jhy2_month_day!J66="","",_jhy2_month_day!J66)</f>
        <v/>
      </c>
      <c r="CK70" s="464" t="str">
        <f>IF(_jhy2_month_day!K66="","",_jhy2_month_day!K66)</f>
        <v/>
      </c>
      <c r="CL70" s="562" t="str">
        <f>IF(_jhy2_month_day!L66="","",_jhy2_month_day!L66)</f>
        <v/>
      </c>
      <c r="CM70" s="562" t="str">
        <f>IF(_jhy2_month_day!M66="","",_jhy2_month_day!M66)</f>
        <v/>
      </c>
      <c r="CN70" s="562" t="str">
        <f>IF(_jhy2_month_day!N66="","",_jhy2_month_day!N66)</f>
        <v/>
      </c>
      <c r="CO70" s="562" t="str">
        <f>IF(_jhy2_month_day!O66="","",_jhy2_month_day!O66)</f>
        <v/>
      </c>
      <c r="CP70" s="562" t="str">
        <f>IF(_jhy2_month_day!P66="","",_jhy2_month_day!P66)</f>
        <v/>
      </c>
      <c r="CQ70" s="562" t="str">
        <f>IF(_jhy2_month_day!Q66="","",_jhy2_month_day!Q66)</f>
        <v/>
      </c>
      <c r="CR70" s="563" t="str">
        <f>IF(_jhy2_month_day!R66="","",_jhy2_month_day!R66)</f>
        <v/>
      </c>
      <c r="CS70" s="576" t="str">
        <f>IF(_jhy2_month_day!S66="","",_jhy2_month_day!S66)</f>
        <v/>
      </c>
      <c r="CT70" s="562" t="str">
        <f>IF(_jhy2_month_day!T66="","",_jhy2_month_day!T66)</f>
        <v/>
      </c>
      <c r="CU70" s="577" t="e">
        <f t="shared" si="391"/>
        <v>#VALUE!</v>
      </c>
      <c r="CV70" s="198" t="e">
        <f t="shared" si="392"/>
        <v>#VALUE!</v>
      </c>
      <c r="CW70" s="192" t="e">
        <f t="shared" si="393"/>
        <v>#VALUE!</v>
      </c>
      <c r="CX70" s="192" t="e">
        <f t="shared" si="394"/>
        <v>#VALUE!</v>
      </c>
      <c r="CY70" s="202" t="e">
        <f t="shared" si="395"/>
        <v>#VALUE!</v>
      </c>
      <c r="CZ70" s="192" t="e">
        <f t="shared" ref="CZ70:DI70" si="444">$AJ70*EF70</f>
        <v>#VALUE!</v>
      </c>
      <c r="DA70" s="192" t="e">
        <f t="shared" si="444"/>
        <v>#VALUE!</v>
      </c>
      <c r="DB70" s="192" t="e">
        <f t="shared" si="444"/>
        <v>#VALUE!</v>
      </c>
      <c r="DC70" s="192" t="e">
        <f t="shared" si="444"/>
        <v>#VALUE!</v>
      </c>
      <c r="DD70" s="192" t="e">
        <f t="shared" si="444"/>
        <v>#VALUE!</v>
      </c>
      <c r="DE70" s="192" t="e">
        <f t="shared" si="444"/>
        <v>#VALUE!</v>
      </c>
      <c r="DF70" s="192" t="e">
        <f t="shared" si="444"/>
        <v>#VALUE!</v>
      </c>
      <c r="DG70" s="192" t="e">
        <f t="shared" si="444"/>
        <v>#VALUE!</v>
      </c>
      <c r="DH70" s="192" t="e">
        <f t="shared" si="444"/>
        <v>#VALUE!</v>
      </c>
      <c r="DI70" s="192" t="e">
        <f t="shared" si="444"/>
        <v>#VALUE!</v>
      </c>
      <c r="DJ70" s="192" t="e">
        <f t="shared" si="397"/>
        <v>#VALUE!</v>
      </c>
      <c r="DK70" s="192" t="e">
        <f t="shared" si="398"/>
        <v>#VALUE!</v>
      </c>
      <c r="DL70" s="192" t="e">
        <f t="shared" si="399"/>
        <v>#VALUE!</v>
      </c>
      <c r="DM70" s="192" t="e">
        <f t="shared" si="400"/>
        <v>#VALUE!</v>
      </c>
      <c r="DN70" s="192" t="e">
        <f t="shared" si="401"/>
        <v>#VALUE!</v>
      </c>
      <c r="DO70" s="192" t="e">
        <f t="shared" si="402"/>
        <v>#VALUE!</v>
      </c>
      <c r="DP70" s="192" t="e">
        <f t="shared" si="403"/>
        <v>#VALUE!</v>
      </c>
      <c r="DQ70" s="192" t="e">
        <f t="shared" si="404"/>
        <v>#VALUE!</v>
      </c>
      <c r="DR70" s="192" t="e">
        <f t="shared" si="405"/>
        <v>#VALUE!</v>
      </c>
      <c r="DS70" s="192" t="e">
        <f t="shared" si="406"/>
        <v>#VALUE!</v>
      </c>
      <c r="DT70" s="192" t="e">
        <f t="shared" si="407"/>
        <v>#VALUE!</v>
      </c>
      <c r="DU70" s="192" t="e">
        <f t="shared" si="408"/>
        <v>#VALUE!</v>
      </c>
      <c r="DV70" s="198" t="e">
        <f t="shared" si="409"/>
        <v>#VALUE!</v>
      </c>
      <c r="DW70" s="198" t="e">
        <f t="shared" si="410"/>
        <v>#DIV/0!</v>
      </c>
      <c r="DX70" s="198" t="e">
        <f t="shared" si="411"/>
        <v>#DIV/0!</v>
      </c>
      <c r="DY70" s="198" t="e">
        <f t="shared" si="412"/>
        <v>#VALUE!</v>
      </c>
      <c r="DZ70" s="198" t="e">
        <f t="shared" si="413"/>
        <v>#VALUE!</v>
      </c>
      <c r="EA70" s="198" t="e">
        <f t="shared" si="414"/>
        <v>#VALUE!</v>
      </c>
      <c r="EB70" s="198" t="e">
        <f t="shared" si="415"/>
        <v>#VALUE!</v>
      </c>
      <c r="EC70" s="198" t="e">
        <f t="shared" si="416"/>
        <v>#DIV/0!</v>
      </c>
      <c r="ED70" s="198" t="e">
        <f t="shared" si="417"/>
        <v>#VALUE!</v>
      </c>
      <c r="EE70" s="198" t="e">
        <f t="shared" si="418"/>
        <v>#VALUE!</v>
      </c>
      <c r="EF70" s="198" t="e">
        <f t="shared" ref="EF70:EO70" si="445">DV70/SUM($DV70:$EE70)</f>
        <v>#VALUE!</v>
      </c>
      <c r="EG70" s="198" t="e">
        <f t="shared" si="445"/>
        <v>#DIV/0!</v>
      </c>
      <c r="EH70" s="198" t="e">
        <f t="shared" si="445"/>
        <v>#DIV/0!</v>
      </c>
      <c r="EI70" s="198" t="e">
        <f t="shared" si="445"/>
        <v>#VALUE!</v>
      </c>
      <c r="EJ70" s="198" t="e">
        <f t="shared" si="445"/>
        <v>#VALUE!</v>
      </c>
      <c r="EK70" s="198" t="e">
        <f t="shared" si="445"/>
        <v>#VALUE!</v>
      </c>
      <c r="EL70" s="198" t="e">
        <f t="shared" si="445"/>
        <v>#VALUE!</v>
      </c>
      <c r="EM70" s="198" t="e">
        <f t="shared" si="445"/>
        <v>#DIV/0!</v>
      </c>
      <c r="EN70" s="198" t="e">
        <f t="shared" si="445"/>
        <v>#VALUE!</v>
      </c>
      <c r="EO70" s="198" t="e">
        <f t="shared" si="445"/>
        <v>#VALUE!</v>
      </c>
      <c r="EP70" s="511">
        <f t="shared" ref="EP70:EW70" si="446">EP69</f>
        <v>0.08</v>
      </c>
      <c r="EQ70" s="511">
        <f t="shared" si="446"/>
        <v>0.015</v>
      </c>
      <c r="ER70" s="511">
        <f t="shared" si="446"/>
        <v>0.015</v>
      </c>
      <c r="ES70" s="511">
        <f t="shared" si="446"/>
        <v>0.015</v>
      </c>
      <c r="ET70" s="511">
        <f t="shared" si="446"/>
        <v>0.015</v>
      </c>
      <c r="EU70" s="511">
        <f t="shared" si="446"/>
        <v>0.09</v>
      </c>
      <c r="EV70" s="511">
        <f t="shared" si="446"/>
        <v>0.09</v>
      </c>
      <c r="EW70" s="511">
        <f t="shared" si="446"/>
        <v>0.09</v>
      </c>
      <c r="EX70" s="420" t="str">
        <f>IF(_tag_month_day!AS66="","",_tag_month_day!AS66/100)</f>
        <v/>
      </c>
      <c r="EY70" s="420" t="str">
        <f>IF(_tag_month_day!AT66="","",_tag_month_day!AT66/100)</f>
        <v/>
      </c>
      <c r="EZ70" s="420" t="str">
        <f>IF(_tag_month_day!AU66="","",_tag_month_day!AU66/100)</f>
        <v/>
      </c>
      <c r="FA70" s="420" t="str">
        <f>IF(_tag_month_day!AV66="","",_tag_month_day!AV66/100)</f>
        <v/>
      </c>
      <c r="FB70" s="420" t="str">
        <f>IF(_tag_month_day!AW66="","",_tag_month_day!AW66/100)</f>
        <v/>
      </c>
      <c r="FC70" s="420" t="str">
        <f>IF(_tag_month_day!AX66="","",_tag_month_day!AX66/100)</f>
        <v/>
      </c>
      <c r="FD70" s="510">
        <f t="shared" ref="FD70:FD133" si="447">FD69</f>
        <v>0.33</v>
      </c>
      <c r="FE70" s="510">
        <f t="shared" ref="FE70:FE133" si="448">FE69</f>
        <v>0.19</v>
      </c>
      <c r="FF70" s="510">
        <f t="shared" ref="FF70:FF133" si="449">FF69</f>
        <v>0.003</v>
      </c>
      <c r="FG70" s="510">
        <f t="shared" ref="FG70:FG133" si="450">FG69</f>
        <v>0</v>
      </c>
      <c r="FH70" s="603">
        <f t="shared" ref="FH70:FH133" si="451">FH69</f>
        <v>0.0001</v>
      </c>
      <c r="FI70" s="510">
        <f t="shared" ref="FI70:FR70" si="452">FI69</f>
        <v>0.41</v>
      </c>
      <c r="FJ70" s="510">
        <f t="shared" si="452"/>
        <v>0.11</v>
      </c>
      <c r="FK70" s="510">
        <f t="shared" si="452"/>
        <v>0.015</v>
      </c>
      <c r="FL70" s="510">
        <f t="shared" si="452"/>
        <v>0</v>
      </c>
      <c r="FM70" s="603">
        <f t="shared" si="452"/>
        <v>0.0001</v>
      </c>
      <c r="FN70" s="510" t="str">
        <f>IF(_tag_month_day!AY66="","",_tag_month_day!AY66/100)</f>
        <v/>
      </c>
      <c r="FO70" s="510" t="str">
        <f>IF(_tag_month_day!AZ66="","",_tag_month_day!AZ66/100)</f>
        <v/>
      </c>
      <c r="FP70" s="510" t="str">
        <f>IF(_tag_month_day!BA66="","",_tag_month_day!BA66/100)</f>
        <v/>
      </c>
      <c r="FQ70" s="510" t="str">
        <f>IF(_tag_month_day!BB66="","",_tag_month_day!BB66/100)</f>
        <v/>
      </c>
      <c r="FR70" s="603" t="str">
        <f>IF(_tag_month_day!BC66="","",_tag_month_day!BC66/100)</f>
        <v/>
      </c>
      <c r="FS70" s="510" t="str">
        <f>IF(_tag_month_day!BD66="","",_tag_month_day!BD66/100)</f>
        <v/>
      </c>
      <c r="FT70" s="510" t="str">
        <f>IF(_tag_month_day!BE66="","",_tag_month_day!BE66/100)</f>
        <v/>
      </c>
      <c r="FU70" s="510" t="str">
        <f>IF(_tag_month_day!BF66="","",_tag_month_day!BF66/100)</f>
        <v/>
      </c>
      <c r="FV70" s="510" t="str">
        <f>IF(_tag_month_day!BG66="","",_tag_month_day!BG66/100)</f>
        <v/>
      </c>
      <c r="FW70" s="603" t="str">
        <f>IF(_tag_month_day!BH66="","",_tag_month_day!BH66/100)</f>
        <v/>
      </c>
      <c r="FX70" s="510" t="str">
        <f>IF(_tag_month_day!BI66="","",_tag_month_day!BI66/100)</f>
        <v/>
      </c>
      <c r="FY70" s="510" t="str">
        <f>IF(_tag_month_day!BJ66="","",_tag_month_day!BJ66/100)</f>
        <v/>
      </c>
      <c r="FZ70" s="605" t="str">
        <f>IF(_tag_month_day!BK66="","",_tag_month_day!BK66/100)</f>
        <v/>
      </c>
      <c r="GA70" s="510" t="str">
        <f>IF(_tag_month_day!BL66="","",_tag_month_day!BL66/100)</f>
        <v/>
      </c>
      <c r="GB70" s="603" t="str">
        <f>IF(_tag_month_day!BM66="","",_tag_month_day!BM66/100)</f>
        <v/>
      </c>
      <c r="GC70" s="420" t="str">
        <f>IF(_tag_month_day!BN66="","",_tag_month_day!BN66/100)</f>
        <v/>
      </c>
      <c r="GD70" s="420" t="str">
        <f>IF(_tag_month_day!BO66="","",_tag_month_day!BO66/100)</f>
        <v/>
      </c>
      <c r="GE70" s="420" t="str">
        <f>IF(_tag_month_day!BP66="","",_tag_month_day!BP66/100)</f>
        <v/>
      </c>
      <c r="GF70" s="420" t="str">
        <f>IF(_tag_month_day!BQ66="","",_tag_month_day!BQ66/100)</f>
        <v/>
      </c>
      <c r="GG70" s="420" t="str">
        <f>IF(_tag_month_day!BR66="","",_tag_month_day!BR66/100)</f>
        <v/>
      </c>
      <c r="GH70" s="420" t="str">
        <f>IF(_tag_month_day!BS66="","",_tag_month_day!BS66/100)</f>
        <v/>
      </c>
      <c r="GI70" s="603" t="str">
        <f>IF(_tag_month_day!BT66="","",_tag_month_day!BT66/100)</f>
        <v/>
      </c>
      <c r="GJ70" s="612" t="str">
        <f>IF(_tag_month_day!BU66="","",_tag_month_day!BU66/100)</f>
        <v/>
      </c>
      <c r="GK70" s="620" t="str">
        <f>IF(_tag_month_day!BV66="",IF(_rlcf_month_day!A$2="","",_rlcf_month_day!A$2/100),_tag_month_day!BV66/100)</f>
        <v/>
      </c>
      <c r="GL70" s="620" t="str">
        <f>IF(_tag_month_day!BW66="",IF(_rlcf_month_day!B$2="","",_rlcf_month_day!B$2/100),_tag_month_day!BW66/100)</f>
        <v/>
      </c>
      <c r="GM70" s="621" t="str">
        <f>IF(_tag_month_day!BX66="",IF(_rlcf_month_day!C$2="","",_rlcf_month_day!C$2/100),_tag_month_day!BX66/100)</f>
        <v/>
      </c>
      <c r="GN70" s="620" t="str">
        <f>IF(_tag_month_day!BV66="",IF(_rlcf_month_day!A$2="","",_rlcf_month_day!A$2/100),_tag_month_day!BV66/100)</f>
        <v/>
      </c>
      <c r="GO70" s="620" t="str">
        <f>IF(_tag_month_day!BW66="",IF(_rlcf_month_day!B$2="","",_rlcf_month_day!B$2/100),_tag_month_day!BW66/100)</f>
        <v/>
      </c>
      <c r="GP70" s="620" t="str">
        <f>IF(_tag_month_day!CD66="",IF(_rlcf_month_day!E$2="","",_rlcf_month_day!E$2/100),_tag_month_day!CD66/100)</f>
        <v/>
      </c>
      <c r="GQ70" s="620" t="str">
        <f>IF(_tag_month_day!CE66="",IF(_rlcf_month_day!F$2="","",_rlcf_month_day!F$2/100),_tag_month_day!CE66/100)</f>
        <v/>
      </c>
      <c r="GR70" s="621" t="str">
        <f>IF(_tag_month_day!CF66="",IF(_rlcf_month_day!G$2="","",_rlcf_month_day!G$2/100),_tag_month_day!CF66/100)</f>
        <v/>
      </c>
      <c r="GS70" s="626">
        <f t="shared" ref="GS70:HH70" si="453">GS69</f>
        <v>0.953</v>
      </c>
      <c r="GT70" s="626">
        <f t="shared" si="453"/>
        <v>0.55</v>
      </c>
      <c r="GU70" s="626">
        <f t="shared" si="453"/>
        <v>0.55</v>
      </c>
      <c r="GV70" s="626">
        <f t="shared" si="453"/>
        <v>0.55</v>
      </c>
      <c r="GW70" s="626">
        <f t="shared" si="453"/>
        <v>0.5</v>
      </c>
      <c r="GX70" s="626">
        <f t="shared" si="453"/>
        <v>0.935</v>
      </c>
      <c r="GY70" s="626">
        <f t="shared" si="453"/>
        <v>0.15</v>
      </c>
      <c r="GZ70" s="626">
        <f t="shared" si="453"/>
        <v>1</v>
      </c>
      <c r="HA70" s="632">
        <f t="shared" si="453"/>
        <v>0.047</v>
      </c>
      <c r="HB70" s="632">
        <f t="shared" si="453"/>
        <v>0.45</v>
      </c>
      <c r="HC70" s="632">
        <f t="shared" si="453"/>
        <v>0.45</v>
      </c>
      <c r="HD70" s="632">
        <f t="shared" si="453"/>
        <v>0.45</v>
      </c>
      <c r="HE70" s="632">
        <f t="shared" si="453"/>
        <v>0.5</v>
      </c>
      <c r="HF70" s="632">
        <f t="shared" si="453"/>
        <v>0.065</v>
      </c>
      <c r="HG70" s="632">
        <f t="shared" si="453"/>
        <v>0.85</v>
      </c>
      <c r="HH70" s="632">
        <f t="shared" si="453"/>
        <v>0</v>
      </c>
      <c r="HI70" s="68">
        <f t="shared" si="423"/>
        <v>0</v>
      </c>
      <c r="HJ70" s="68" t="e">
        <f t="shared" ref="HJ70:HJ133" si="454">IF(AJ70&gt;0,AH70-AJ70,0)</f>
        <v>#VALUE!</v>
      </c>
      <c r="HK70" s="202">
        <f t="shared" ref="HK70:HK133" si="455">HK69</f>
        <v>0.85</v>
      </c>
      <c r="HL70" s="464">
        <f t="shared" ref="HL70:HL133" si="456">HL69</f>
        <v>550000</v>
      </c>
      <c r="HM70" s="464">
        <f t="shared" ref="HM70:HM133" si="457">HM69</f>
        <v>480000</v>
      </c>
      <c r="HN70" s="192" t="e">
        <f t="shared" si="424"/>
        <v>#VALUE!</v>
      </c>
      <c r="HO70" s="192" t="e">
        <f>HN70*HK70*$HO$2/HL70*1000000</f>
        <v>#VALUE!</v>
      </c>
      <c r="HP70" s="192" t="e">
        <f>HN70*HK70*$HP$2/HM70*1000000</f>
        <v>#VALUE!</v>
      </c>
    </row>
    <row r="71" customFormat="1" spans="1:224">
      <c r="A71" s="381">
        <v>66</v>
      </c>
      <c r="B71" s="54">
        <f ca="1" t="shared" ref="B71:B134" si="458">IF(D71=D70,B70,IF(D71="夜班",B70+1,B70))</f>
        <v>43619</v>
      </c>
      <c r="C71" s="57">
        <f t="shared" ref="C71:C134" si="459">C70</f>
        <v>0.0416666666666667</v>
      </c>
      <c r="D71" s="68" t="str">
        <f ca="1" t="shared" si="425"/>
        <v>中班</v>
      </c>
      <c r="E71" s="68" t="str">
        <f ca="1" t="shared" si="426"/>
        <v>丙</v>
      </c>
      <c r="F71" s="68">
        <f ca="1">SUMPRODUCT((成本日报!$A$3:$A$95=计划!B71)*(成本日报!$B$3:$B$95=计划!$D71),成本日报!$C$3:$C$95)</f>
        <v>3</v>
      </c>
      <c r="G71" s="382">
        <f ca="1" t="shared" ref="G71:G134" si="460">G70+C70</f>
        <v>43619.7083333332</v>
      </c>
      <c r="H71" s="382">
        <f ca="1" t="shared" si="427"/>
        <v>43619.7152777776</v>
      </c>
      <c r="I71" s="382">
        <f ca="1" t="shared" si="428"/>
        <v>43619.7208333332</v>
      </c>
      <c r="J71" s="382">
        <f ca="1" t="shared" si="429"/>
        <v>43619.7499999998</v>
      </c>
      <c r="K71" s="382">
        <f ca="1" t="shared" si="430"/>
        <v>43619.8124999998</v>
      </c>
      <c r="L71" s="382">
        <f ca="1" t="shared" si="431"/>
        <v>43619.8333333332</v>
      </c>
      <c r="M71" s="398" t="str">
        <f>IF(_tag_month_day!A67="","",_tag_month_day!A67)</f>
        <v/>
      </c>
      <c r="N71" s="398" t="str">
        <f>IF(_tag_month_day!B67="","",_tag_month_day!B67)</f>
        <v/>
      </c>
      <c r="O71" s="399" t="e">
        <f t="shared" si="432"/>
        <v>#VALUE!</v>
      </c>
      <c r="P71" s="398" t="str">
        <f>IF(_tag_month_day!C67="","",_tag_month_day!C67)</f>
        <v/>
      </c>
      <c r="Q71" s="398" t="str">
        <f>IF(_tag_month_day!D67="","",_tag_month_day!D67)</f>
        <v/>
      </c>
      <c r="R71" s="416">
        <f>IF(_tag_month_day!CB67="",R70,_tag_month_day!CB67/100)</f>
        <v>0.07</v>
      </c>
      <c r="S71" s="417" t="str">
        <f>IF(_tag_month_day!E67="","",_tag_month_day!E67)</f>
        <v/>
      </c>
      <c r="T71" s="417" t="str">
        <f>IF(_tag_month_day!F67="","",_tag_month_day!F67)</f>
        <v/>
      </c>
      <c r="U71" s="418" t="e">
        <f t="shared" si="386"/>
        <v>#VALUE!</v>
      </c>
      <c r="V71" s="53" t="e">
        <f t="shared" si="387"/>
        <v>#VALUE!</v>
      </c>
      <c r="W71" s="419" t="str">
        <f>IF(_jhy_month_day!A67="","",_jhy_month_day!A67)</f>
        <v/>
      </c>
      <c r="X71" s="420" t="str">
        <f>IF(_jhy_month_day!B67="","",_jhy_month_day!B67/100)</f>
        <v/>
      </c>
      <c r="Y71" s="420" t="str">
        <f>IF(_jhy_month_day!C67="","",_jhy_month_day!C67/100)</f>
        <v/>
      </c>
      <c r="Z71" s="439">
        <f t="shared" si="87"/>
        <v>17</v>
      </c>
      <c r="AA71" s="440" t="str">
        <f>IF(_tag_month_day!G67="","",_tag_month_day!G67/100)</f>
        <v/>
      </c>
      <c r="AB71" s="440" t="str">
        <f>IF(_tag_month_day!H67="","",_tag_month_day!H67/100)</f>
        <v/>
      </c>
      <c r="AC71" s="193">
        <f t="shared" si="433"/>
        <v>1.59963432013121</v>
      </c>
      <c r="AD71" s="441" t="str">
        <f t="shared" si="434"/>
        <v/>
      </c>
      <c r="AE71" s="442" t="str">
        <f t="shared" si="435"/>
        <v/>
      </c>
      <c r="AF71" s="443">
        <v>1</v>
      </c>
      <c r="AG71" s="68" t="str">
        <f>IF(_duihao_month_day!A67="","",_duihao_month_day!A67)</f>
        <v/>
      </c>
      <c r="AH71" s="463">
        <f>IF(_gyk_month_day!B67="",AH70,_gyk_month_day!B67)</f>
        <v>820</v>
      </c>
      <c r="AI71" s="464" t="e">
        <f t="shared" ref="AI71:AI134" si="461">IF(ROUND(AJ71-AJ70,1)=0,"",AJ71-AJ70)</f>
        <v>#VALUE!</v>
      </c>
      <c r="AJ71" s="68" t="str">
        <f>IF(_tag_month_day!I67="","",_tag_month_day!I67)</f>
        <v/>
      </c>
      <c r="AK71" s="465" t="str">
        <f>IF(_tzyy_month_day!A67="","",_tzyy_month_day!A67)</f>
        <v/>
      </c>
      <c r="AL71" s="465" t="str">
        <f>IF(_tzyy_month_day!B67="","",_tzyy_month_day!B67)</f>
        <v/>
      </c>
      <c r="AM71" s="465" t="str">
        <f>IF(_tzyy_month_day!C67="","",_tzyy_month_day!C67)</f>
        <v/>
      </c>
      <c r="AN71" s="466" t="str">
        <f>IF(_tag_month_day!CG67="","",_tag_month_day!CG67)</f>
        <v/>
      </c>
      <c r="AO71" s="466" t="str">
        <f>IF(_tag_month_day!CH67="","",_tag_month_day!CH67)</f>
        <v/>
      </c>
      <c r="AP71" s="486" t="e">
        <f t="shared" si="436"/>
        <v>#VALUE!</v>
      </c>
      <c r="AQ71" s="487" t="str">
        <f>IF(_tag_month_day!J67="","",_tag_month_day!J67/100)</f>
        <v/>
      </c>
      <c r="AR71" s="488">
        <f t="shared" si="437"/>
        <v>1.3</v>
      </c>
      <c r="AS71" s="489" t="e">
        <f t="shared" si="388"/>
        <v>#VALUE!</v>
      </c>
      <c r="AT71" s="489">
        <f t="shared" si="438"/>
        <v>0</v>
      </c>
      <c r="AU71" s="490" t="str">
        <f>IF(_tag_month_day!K67="","",_tag_month_day!K67)</f>
        <v/>
      </c>
      <c r="AV71" s="491" t="str">
        <f>IF(_tag_month_day!L67="","",_tag_month_day!L67/100)</f>
        <v/>
      </c>
      <c r="AW71" s="420">
        <f t="shared" si="360"/>
        <v>0</v>
      </c>
      <c r="AX71" s="420">
        <f t="shared" si="439"/>
        <v>0</v>
      </c>
      <c r="AY71" s="420" t="str">
        <f>IF(_tag_month_day!M67="","",_tag_month_day!M67/100)</f>
        <v/>
      </c>
      <c r="AZ71" s="420" t="str">
        <f>IF(_tag_month_day!N67="","",_tag_month_day!N67/100)</f>
        <v/>
      </c>
      <c r="BA71" s="420" t="str">
        <f>IF(_tag_month_day!O67="","",_tag_month_day!O67/100)</f>
        <v/>
      </c>
      <c r="BB71" s="496" t="str">
        <f>IF(_tag_month_day!P67="","",_tag_month_day!P67/100)</f>
        <v/>
      </c>
      <c r="BC71" s="496">
        <f t="shared" si="440"/>
        <v>0</v>
      </c>
      <c r="BD71" s="496" t="str">
        <f>IF(_tag_month_day!Q67="","",_tag_month_day!Q67/100)</f>
        <v/>
      </c>
      <c r="BE71" s="510" t="str">
        <f>IF(_tag_month_day!R67="","",_tag_month_day!R67/100)</f>
        <v/>
      </c>
      <c r="BF71" s="413" t="str">
        <f>IF(_tag_month_day!CC67="","",_tag_month_day!CC67/100)</f>
        <v/>
      </c>
      <c r="BG71" s="511" t="e">
        <f t="shared" si="389"/>
        <v>#VALUE!</v>
      </c>
      <c r="BH71" s="198">
        <f t="shared" si="390"/>
        <v>0</v>
      </c>
      <c r="BI71" s="512" t="e">
        <f>IF(CX71=0,BI70,(DK71*查询!$R$5+DL71*查询!$Q$5+DM71*查询!$N$5+DN71*查询!$O$5+DO71*查询!$P$5)*AF71/CX71)</f>
        <v>#VALUE!</v>
      </c>
      <c r="BJ71" s="512" t="e">
        <f>IF(CX71=0,BJ70,(DP71*查询!$S$5+DQ71*查询!$T$5+DR71*查询!$U$5)*AF71/CX71)</f>
        <v>#VALUE!</v>
      </c>
      <c r="BK71" s="512">
        <f t="shared" si="441"/>
        <v>1</v>
      </c>
      <c r="BL71" s="513" t="str">
        <f>IF(_cfyc_month_day!A67="","",_cfyc_month_day!A67)</f>
        <v/>
      </c>
      <c r="BM71" s="513" t="str">
        <f>IF(_cfyc_month_day!B67="","",_cfyc_month_day!B67)</f>
        <v/>
      </c>
      <c r="BN71" s="513" t="str">
        <f>IF(_cfyc_month_day!C67="","",_cfyc_month_day!C67)</f>
        <v/>
      </c>
      <c r="BO71" s="522" t="str">
        <f>IF(_cfyc_month_day!D67="","",_cfyc_month_day!D67)</f>
        <v/>
      </c>
      <c r="BP71" s="522" t="str">
        <f>IF(_cfyc_month_day!E67="","",_cfyc_month_day!E67)</f>
        <v/>
      </c>
      <c r="BQ71" s="522" t="str">
        <f>IF(_cfyc_month_day!F67="","",_cfyc_month_day!F67)</f>
        <v/>
      </c>
      <c r="BR71" s="513" t="str">
        <f>IF(_tag_month_day!T67="","",_tag_month_day!T67)</f>
        <v/>
      </c>
      <c r="BS71" s="513" t="str">
        <f>IF(_tag_month_day!U67="","",_tag_month_day!U67)</f>
        <v/>
      </c>
      <c r="BT71" s="523" t="str">
        <f t="shared" si="442"/>
        <v/>
      </c>
      <c r="BU71" s="223" t="str">
        <f>IF(_tag_month_day!V67="","",_tag_month_day!V67)</f>
        <v/>
      </c>
      <c r="BV71" s="206" t="str">
        <f>IF(_tag_month_day!W67="","",_tag_month_day!W67)</f>
        <v/>
      </c>
      <c r="BW71" s="540" t="str">
        <f>IF(_tag_month_day!X67="","",_tag_month_day!X67)</f>
        <v/>
      </c>
      <c r="BX71" s="540" t="str">
        <f>IF(_tag_month_day!Y67="","",_tag_month_day!Y67)</f>
        <v/>
      </c>
      <c r="BY71" s="541">
        <f ca="1" t="shared" si="443"/>
        <v>43619.8333333332</v>
      </c>
      <c r="BZ71" s="542" t="s">
        <v>215</v>
      </c>
      <c r="CA71" s="543" t="str">
        <f>IF(_jhy2_month_day!A67="","",_jhy2_month_day!A67)</f>
        <v/>
      </c>
      <c r="CB71" s="464" t="str">
        <f>IF(_jhy2_month_day!B67="","",_jhy2_month_day!B67)</f>
        <v/>
      </c>
      <c r="CC71" s="464" t="str">
        <f>IF(_jhy2_month_day!C67="","",_jhy2_month_day!C67)</f>
        <v/>
      </c>
      <c r="CD71" s="464" t="str">
        <f>IF(_jhy2_month_day!D67="","",_jhy2_month_day!D67)</f>
        <v/>
      </c>
      <c r="CE71" s="464" t="str">
        <f>IF(_jhy2_month_day!E67="","",_jhy2_month_day!E67)</f>
        <v/>
      </c>
      <c r="CF71" s="464" t="str">
        <f>IF(_jhy2_month_day!F67="","",_jhy2_month_day!F67)</f>
        <v/>
      </c>
      <c r="CG71" s="464" t="str">
        <f>IF(_jhy2_month_day!G67="","",_jhy2_month_day!G67)</f>
        <v/>
      </c>
      <c r="CH71" s="464" t="str">
        <f>IF(_jhy2_month_day!H67="","",_jhy2_month_day!H67)</f>
        <v/>
      </c>
      <c r="CI71" s="464" t="str">
        <f>IF(_jhy2_month_day!I67="","",_jhy2_month_day!I67)</f>
        <v/>
      </c>
      <c r="CJ71" s="464" t="str">
        <f>IF(_jhy2_month_day!J67="","",_jhy2_month_day!J67)</f>
        <v/>
      </c>
      <c r="CK71" s="464" t="str">
        <f>IF(_jhy2_month_day!K67="","",_jhy2_month_day!K67)</f>
        <v/>
      </c>
      <c r="CL71" s="562" t="str">
        <f>IF(_jhy2_month_day!L67="","",_jhy2_month_day!L67)</f>
        <v/>
      </c>
      <c r="CM71" s="562" t="str">
        <f>IF(_jhy2_month_day!M67="","",_jhy2_month_day!M67)</f>
        <v/>
      </c>
      <c r="CN71" s="562" t="str">
        <f>IF(_jhy2_month_day!N67="","",_jhy2_month_day!N67)</f>
        <v/>
      </c>
      <c r="CO71" s="562" t="str">
        <f>IF(_jhy2_month_day!O67="","",_jhy2_month_day!O67)</f>
        <v/>
      </c>
      <c r="CP71" s="562" t="str">
        <f>IF(_jhy2_month_day!P67="","",_jhy2_month_day!P67)</f>
        <v/>
      </c>
      <c r="CQ71" s="562" t="str">
        <f>IF(_jhy2_month_day!Q67="","",_jhy2_month_day!Q67)</f>
        <v/>
      </c>
      <c r="CR71" s="563" t="str">
        <f>IF(_jhy2_month_day!R67="","",_jhy2_month_day!R67)</f>
        <v/>
      </c>
      <c r="CS71" s="576" t="str">
        <f>IF(_jhy2_month_day!S67="","",_jhy2_month_day!S67)</f>
        <v/>
      </c>
      <c r="CT71" s="562" t="str">
        <f>IF(_jhy2_month_day!T67="","",_jhy2_month_day!T67)</f>
        <v/>
      </c>
      <c r="CU71" s="577" t="e">
        <f t="shared" si="391"/>
        <v>#VALUE!</v>
      </c>
      <c r="CV71" s="198" t="e">
        <f t="shared" si="392"/>
        <v>#VALUE!</v>
      </c>
      <c r="CW71" s="192" t="e">
        <f t="shared" si="393"/>
        <v>#VALUE!</v>
      </c>
      <c r="CX71" s="192" t="e">
        <f t="shared" si="394"/>
        <v>#VALUE!</v>
      </c>
      <c r="CY71" s="202" t="e">
        <f t="shared" si="395"/>
        <v>#VALUE!</v>
      </c>
      <c r="CZ71" s="192" t="e">
        <f t="shared" ref="CZ71:DI71" si="462">$AJ71*EF71</f>
        <v>#VALUE!</v>
      </c>
      <c r="DA71" s="192" t="e">
        <f t="shared" si="462"/>
        <v>#VALUE!</v>
      </c>
      <c r="DB71" s="192" t="e">
        <f t="shared" si="462"/>
        <v>#VALUE!</v>
      </c>
      <c r="DC71" s="192" t="e">
        <f t="shared" si="462"/>
        <v>#VALUE!</v>
      </c>
      <c r="DD71" s="192" t="e">
        <f t="shared" si="462"/>
        <v>#VALUE!</v>
      </c>
      <c r="DE71" s="192" t="e">
        <f t="shared" si="462"/>
        <v>#VALUE!</v>
      </c>
      <c r="DF71" s="192" t="e">
        <f t="shared" si="462"/>
        <v>#VALUE!</v>
      </c>
      <c r="DG71" s="192" t="e">
        <f t="shared" si="462"/>
        <v>#VALUE!</v>
      </c>
      <c r="DH71" s="192" t="e">
        <f t="shared" si="462"/>
        <v>#VALUE!</v>
      </c>
      <c r="DI71" s="192" t="e">
        <f t="shared" si="462"/>
        <v>#VALUE!</v>
      </c>
      <c r="DJ71" s="192" t="e">
        <f t="shared" si="397"/>
        <v>#VALUE!</v>
      </c>
      <c r="DK71" s="192" t="e">
        <f t="shared" si="398"/>
        <v>#VALUE!</v>
      </c>
      <c r="DL71" s="192" t="e">
        <f t="shared" si="399"/>
        <v>#VALUE!</v>
      </c>
      <c r="DM71" s="192" t="e">
        <f t="shared" si="400"/>
        <v>#VALUE!</v>
      </c>
      <c r="DN71" s="192" t="e">
        <f t="shared" si="401"/>
        <v>#VALUE!</v>
      </c>
      <c r="DO71" s="192" t="e">
        <f t="shared" si="402"/>
        <v>#VALUE!</v>
      </c>
      <c r="DP71" s="192" t="e">
        <f t="shared" si="403"/>
        <v>#VALUE!</v>
      </c>
      <c r="DQ71" s="192" t="e">
        <f t="shared" si="404"/>
        <v>#VALUE!</v>
      </c>
      <c r="DR71" s="192" t="e">
        <f t="shared" si="405"/>
        <v>#VALUE!</v>
      </c>
      <c r="DS71" s="192" t="e">
        <f t="shared" si="406"/>
        <v>#VALUE!</v>
      </c>
      <c r="DT71" s="192" t="e">
        <f t="shared" si="407"/>
        <v>#VALUE!</v>
      </c>
      <c r="DU71" s="192" t="e">
        <f t="shared" si="408"/>
        <v>#VALUE!</v>
      </c>
      <c r="DV71" s="198" t="e">
        <f t="shared" si="409"/>
        <v>#VALUE!</v>
      </c>
      <c r="DW71" s="198" t="e">
        <f t="shared" si="410"/>
        <v>#DIV/0!</v>
      </c>
      <c r="DX71" s="198" t="e">
        <f t="shared" si="411"/>
        <v>#DIV/0!</v>
      </c>
      <c r="DY71" s="198" t="e">
        <f t="shared" si="412"/>
        <v>#VALUE!</v>
      </c>
      <c r="DZ71" s="198" t="e">
        <f t="shared" si="413"/>
        <v>#VALUE!</v>
      </c>
      <c r="EA71" s="198" t="e">
        <f t="shared" si="414"/>
        <v>#VALUE!</v>
      </c>
      <c r="EB71" s="198" t="e">
        <f t="shared" si="415"/>
        <v>#VALUE!</v>
      </c>
      <c r="EC71" s="198" t="e">
        <f t="shared" si="416"/>
        <v>#DIV/0!</v>
      </c>
      <c r="ED71" s="198" t="e">
        <f t="shared" si="417"/>
        <v>#VALUE!</v>
      </c>
      <c r="EE71" s="198" t="e">
        <f t="shared" si="418"/>
        <v>#VALUE!</v>
      </c>
      <c r="EF71" s="198" t="e">
        <f t="shared" ref="EF71:EO71" si="463">DV71/SUM($DV71:$EE71)</f>
        <v>#VALUE!</v>
      </c>
      <c r="EG71" s="198" t="e">
        <f t="shared" si="463"/>
        <v>#DIV/0!</v>
      </c>
      <c r="EH71" s="198" t="e">
        <f t="shared" si="463"/>
        <v>#DIV/0!</v>
      </c>
      <c r="EI71" s="198" t="e">
        <f t="shared" si="463"/>
        <v>#VALUE!</v>
      </c>
      <c r="EJ71" s="198" t="e">
        <f t="shared" si="463"/>
        <v>#VALUE!</v>
      </c>
      <c r="EK71" s="198" t="e">
        <f t="shared" si="463"/>
        <v>#VALUE!</v>
      </c>
      <c r="EL71" s="198" t="e">
        <f t="shared" si="463"/>
        <v>#VALUE!</v>
      </c>
      <c r="EM71" s="198" t="e">
        <f t="shared" si="463"/>
        <v>#DIV/0!</v>
      </c>
      <c r="EN71" s="198" t="e">
        <f t="shared" si="463"/>
        <v>#VALUE!</v>
      </c>
      <c r="EO71" s="198" t="e">
        <f t="shared" si="463"/>
        <v>#VALUE!</v>
      </c>
      <c r="EP71" s="511">
        <f t="shared" ref="EP71:EW71" si="464">EP70</f>
        <v>0.08</v>
      </c>
      <c r="EQ71" s="511">
        <f t="shared" si="464"/>
        <v>0.015</v>
      </c>
      <c r="ER71" s="511">
        <f t="shared" si="464"/>
        <v>0.015</v>
      </c>
      <c r="ES71" s="511">
        <f t="shared" si="464"/>
        <v>0.015</v>
      </c>
      <c r="ET71" s="511">
        <f t="shared" si="464"/>
        <v>0.015</v>
      </c>
      <c r="EU71" s="511">
        <f t="shared" si="464"/>
        <v>0.09</v>
      </c>
      <c r="EV71" s="511">
        <f t="shared" si="464"/>
        <v>0.09</v>
      </c>
      <c r="EW71" s="511">
        <f t="shared" si="464"/>
        <v>0.09</v>
      </c>
      <c r="EX71" s="420" t="str">
        <f>IF(_tag_month_day!AS67="","",_tag_month_day!AS67/100)</f>
        <v/>
      </c>
      <c r="EY71" s="420" t="str">
        <f>IF(_tag_month_day!AT67="","",_tag_month_day!AT67/100)</f>
        <v/>
      </c>
      <c r="EZ71" s="420" t="str">
        <f>IF(_tag_month_day!AU67="","",_tag_month_day!AU67/100)</f>
        <v/>
      </c>
      <c r="FA71" s="420" t="str">
        <f>IF(_tag_month_day!AV67="","",_tag_month_day!AV67/100)</f>
        <v/>
      </c>
      <c r="FB71" s="420" t="str">
        <f>IF(_tag_month_day!AW67="","",_tag_month_day!AW67/100)</f>
        <v/>
      </c>
      <c r="FC71" s="420" t="str">
        <f>IF(_tag_month_day!AX67="","",_tag_month_day!AX67/100)</f>
        <v/>
      </c>
      <c r="FD71" s="510">
        <f t="shared" si="447"/>
        <v>0.33</v>
      </c>
      <c r="FE71" s="510">
        <f t="shared" si="448"/>
        <v>0.19</v>
      </c>
      <c r="FF71" s="510">
        <f t="shared" si="449"/>
        <v>0.003</v>
      </c>
      <c r="FG71" s="510">
        <f t="shared" si="450"/>
        <v>0</v>
      </c>
      <c r="FH71" s="603">
        <f t="shared" si="451"/>
        <v>0.0001</v>
      </c>
      <c r="FI71" s="510">
        <f t="shared" ref="FI71:FR71" si="465">FI70</f>
        <v>0.41</v>
      </c>
      <c r="FJ71" s="510">
        <f t="shared" si="465"/>
        <v>0.11</v>
      </c>
      <c r="FK71" s="510">
        <f t="shared" si="465"/>
        <v>0.015</v>
      </c>
      <c r="FL71" s="510">
        <f t="shared" si="465"/>
        <v>0</v>
      </c>
      <c r="FM71" s="603">
        <f t="shared" si="465"/>
        <v>0.0001</v>
      </c>
      <c r="FN71" s="510" t="str">
        <f>IF(_tag_month_day!AY67="","",_tag_month_day!AY67/100)</f>
        <v/>
      </c>
      <c r="FO71" s="510" t="str">
        <f>IF(_tag_month_day!AZ67="","",_tag_month_day!AZ67/100)</f>
        <v/>
      </c>
      <c r="FP71" s="510" t="str">
        <f>IF(_tag_month_day!BA67="","",_tag_month_day!BA67/100)</f>
        <v/>
      </c>
      <c r="FQ71" s="510" t="str">
        <f>IF(_tag_month_day!BB67="","",_tag_month_day!BB67/100)</f>
        <v/>
      </c>
      <c r="FR71" s="603" t="str">
        <f>IF(_tag_month_day!BC67="","",_tag_month_day!BC67/100)</f>
        <v/>
      </c>
      <c r="FS71" s="510" t="str">
        <f>IF(_tag_month_day!BD67="","",_tag_month_day!BD67/100)</f>
        <v/>
      </c>
      <c r="FT71" s="510" t="str">
        <f>IF(_tag_month_day!BE67="","",_tag_month_day!BE67/100)</f>
        <v/>
      </c>
      <c r="FU71" s="510" t="str">
        <f>IF(_tag_month_day!BF67="","",_tag_month_day!BF67/100)</f>
        <v/>
      </c>
      <c r="FV71" s="510" t="str">
        <f>IF(_tag_month_day!BG67="","",_tag_month_day!BG67/100)</f>
        <v/>
      </c>
      <c r="FW71" s="603" t="str">
        <f>IF(_tag_month_day!BH67="","",_tag_month_day!BH67/100)</f>
        <v/>
      </c>
      <c r="FX71" s="510" t="str">
        <f>IF(_tag_month_day!BI67="","",_tag_month_day!BI67/100)</f>
        <v/>
      </c>
      <c r="FY71" s="510" t="str">
        <f>IF(_tag_month_day!BJ67="","",_tag_month_day!BJ67/100)</f>
        <v/>
      </c>
      <c r="FZ71" s="605" t="str">
        <f>IF(_tag_month_day!BK67="","",_tag_month_day!BK67/100)</f>
        <v/>
      </c>
      <c r="GA71" s="510" t="str">
        <f>IF(_tag_month_day!BL67="","",_tag_month_day!BL67/100)</f>
        <v/>
      </c>
      <c r="GB71" s="603" t="str">
        <f>IF(_tag_month_day!BM67="","",_tag_month_day!BM67/100)</f>
        <v/>
      </c>
      <c r="GC71" s="420" t="str">
        <f>IF(_tag_month_day!BN67="","",_tag_month_day!BN67/100)</f>
        <v/>
      </c>
      <c r="GD71" s="420" t="str">
        <f>IF(_tag_month_day!BO67="","",_tag_month_day!BO67/100)</f>
        <v/>
      </c>
      <c r="GE71" s="420" t="str">
        <f>IF(_tag_month_day!BP67="","",_tag_month_day!BP67/100)</f>
        <v/>
      </c>
      <c r="GF71" s="420" t="str">
        <f>IF(_tag_month_day!BQ67="","",_tag_month_day!BQ67/100)</f>
        <v/>
      </c>
      <c r="GG71" s="420" t="str">
        <f>IF(_tag_month_day!BR67="","",_tag_month_day!BR67/100)</f>
        <v/>
      </c>
      <c r="GH71" s="420" t="str">
        <f>IF(_tag_month_day!BS67="","",_tag_month_day!BS67/100)</f>
        <v/>
      </c>
      <c r="GI71" s="603" t="str">
        <f>IF(_tag_month_day!BT67="","",_tag_month_day!BT67/100)</f>
        <v/>
      </c>
      <c r="GJ71" s="612" t="str">
        <f>IF(_tag_month_day!BU67="","",_tag_month_day!BU67/100)</f>
        <v/>
      </c>
      <c r="GK71" s="620" t="str">
        <f>IF(_tag_month_day!BV67="",IF(_rlcf_month_day!A$2="","",_rlcf_month_day!A$2/100),_tag_month_day!BV67/100)</f>
        <v/>
      </c>
      <c r="GL71" s="620" t="str">
        <f>IF(_tag_month_day!BW67="",IF(_rlcf_month_day!B$2="","",_rlcf_month_day!B$2/100),_tag_month_day!BW67/100)</f>
        <v/>
      </c>
      <c r="GM71" s="621" t="str">
        <f>IF(_tag_month_day!BX67="",IF(_rlcf_month_day!C$2="","",_rlcf_month_day!C$2/100),_tag_month_day!BX67/100)</f>
        <v/>
      </c>
      <c r="GN71" s="620" t="str">
        <f>IF(_tag_month_day!BV67="",IF(_rlcf_month_day!A$2="","",_rlcf_month_day!A$2/100),_tag_month_day!BV67/100)</f>
        <v/>
      </c>
      <c r="GO71" s="620" t="str">
        <f>IF(_tag_month_day!BW67="",IF(_rlcf_month_day!B$2="","",_rlcf_month_day!B$2/100),_tag_month_day!BW67/100)</f>
        <v/>
      </c>
      <c r="GP71" s="620" t="str">
        <f>IF(_tag_month_day!CD67="",IF(_rlcf_month_day!E$2="","",_rlcf_month_day!E$2/100),_tag_month_day!CD67/100)</f>
        <v/>
      </c>
      <c r="GQ71" s="620" t="str">
        <f>IF(_tag_month_day!CE67="",IF(_rlcf_month_day!F$2="","",_rlcf_month_day!F$2/100),_tag_month_day!CE67/100)</f>
        <v/>
      </c>
      <c r="GR71" s="621" t="str">
        <f>IF(_tag_month_day!CF67="",IF(_rlcf_month_day!G$2="","",_rlcf_month_day!G$2/100),_tag_month_day!CF67/100)</f>
        <v/>
      </c>
      <c r="GS71" s="626">
        <f t="shared" ref="GS71:HH71" si="466">GS70</f>
        <v>0.953</v>
      </c>
      <c r="GT71" s="626">
        <f t="shared" si="466"/>
        <v>0.55</v>
      </c>
      <c r="GU71" s="626">
        <f t="shared" si="466"/>
        <v>0.55</v>
      </c>
      <c r="GV71" s="626">
        <f t="shared" si="466"/>
        <v>0.55</v>
      </c>
      <c r="GW71" s="626">
        <f t="shared" si="466"/>
        <v>0.5</v>
      </c>
      <c r="GX71" s="626">
        <f t="shared" si="466"/>
        <v>0.935</v>
      </c>
      <c r="GY71" s="626">
        <f t="shared" si="466"/>
        <v>0.15</v>
      </c>
      <c r="GZ71" s="626">
        <f t="shared" si="466"/>
        <v>1</v>
      </c>
      <c r="HA71" s="632">
        <f t="shared" si="466"/>
        <v>0.047</v>
      </c>
      <c r="HB71" s="632">
        <f t="shared" si="466"/>
        <v>0.45</v>
      </c>
      <c r="HC71" s="632">
        <f t="shared" si="466"/>
        <v>0.45</v>
      </c>
      <c r="HD71" s="632">
        <f t="shared" si="466"/>
        <v>0.45</v>
      </c>
      <c r="HE71" s="632">
        <f t="shared" si="466"/>
        <v>0.5</v>
      </c>
      <c r="HF71" s="632">
        <f t="shared" si="466"/>
        <v>0.065</v>
      </c>
      <c r="HG71" s="632">
        <f t="shared" si="466"/>
        <v>0.85</v>
      </c>
      <c r="HH71" s="632">
        <f t="shared" si="466"/>
        <v>0</v>
      </c>
      <c r="HI71" s="68" t="e">
        <f t="shared" si="423"/>
        <v>#VALUE!</v>
      </c>
      <c r="HJ71" s="68" t="e">
        <f t="shared" si="454"/>
        <v>#VALUE!</v>
      </c>
      <c r="HK71" s="202">
        <f t="shared" si="455"/>
        <v>0.85</v>
      </c>
      <c r="HL71" s="464">
        <f t="shared" si="456"/>
        <v>550000</v>
      </c>
      <c r="HM71" s="464">
        <f t="shared" si="457"/>
        <v>480000</v>
      </c>
      <c r="HN71" s="192" t="e">
        <f t="shared" si="424"/>
        <v>#VALUE!</v>
      </c>
      <c r="HO71" s="192" t="e">
        <f>HN71*HK71*$HO$2/HL71*1000000</f>
        <v>#VALUE!</v>
      </c>
      <c r="HP71" s="192" t="e">
        <f>HN71*HK71*$HP$2/HM71*1000000</f>
        <v>#VALUE!</v>
      </c>
    </row>
    <row r="72" customFormat="1" spans="1:224">
      <c r="A72" s="381">
        <v>67</v>
      </c>
      <c r="B72" s="54">
        <f ca="1" t="shared" si="458"/>
        <v>43619</v>
      </c>
      <c r="C72" s="57">
        <f t="shared" si="459"/>
        <v>0.0416666666666667</v>
      </c>
      <c r="D72" s="68" t="str">
        <f ca="1" t="shared" si="425"/>
        <v>中班</v>
      </c>
      <c r="E72" s="68" t="str">
        <f ca="1" t="shared" si="426"/>
        <v>丙</v>
      </c>
      <c r="F72" s="68">
        <f ca="1">SUMPRODUCT((成本日报!$A$3:$A$95=计划!B72)*(成本日报!$B$3:$B$95=计划!$D72),成本日报!$C$3:$C$95)</f>
        <v>3</v>
      </c>
      <c r="G72" s="382">
        <f ca="1" t="shared" si="460"/>
        <v>43619.7499999998</v>
      </c>
      <c r="H72" s="382">
        <f ca="1" t="shared" si="427"/>
        <v>43619.7569444443</v>
      </c>
      <c r="I72" s="382">
        <f ca="1" t="shared" si="428"/>
        <v>43619.7624999998</v>
      </c>
      <c r="J72" s="382">
        <f ca="1" t="shared" si="429"/>
        <v>43619.7916666665</v>
      </c>
      <c r="K72" s="382">
        <f ca="1" t="shared" si="430"/>
        <v>43619.8541666665</v>
      </c>
      <c r="L72" s="382">
        <f ca="1" t="shared" si="431"/>
        <v>43619.8749999998</v>
      </c>
      <c r="M72" s="398" t="str">
        <f>IF(_tag_month_day!A68="","",_tag_month_day!A68)</f>
        <v/>
      </c>
      <c r="N72" s="398" t="str">
        <f>IF(_tag_month_day!B68="","",_tag_month_day!B68)</f>
        <v/>
      </c>
      <c r="O72" s="399" t="e">
        <f t="shared" si="432"/>
        <v>#VALUE!</v>
      </c>
      <c r="P72" s="398" t="str">
        <f>IF(_tag_month_day!C68="","",_tag_month_day!C68)</f>
        <v/>
      </c>
      <c r="Q72" s="398" t="str">
        <f>IF(_tag_month_day!D68="","",_tag_month_day!D68)</f>
        <v/>
      </c>
      <c r="R72" s="416">
        <f>IF(_tag_month_day!CB68="",R71,_tag_month_day!CB68/100)</f>
        <v>0.07</v>
      </c>
      <c r="S72" s="417" t="str">
        <f>IF(_tag_month_day!E68="","",_tag_month_day!E68)</f>
        <v/>
      </c>
      <c r="T72" s="417" t="str">
        <f>IF(_tag_month_day!F68="","",_tag_month_day!F68)</f>
        <v/>
      </c>
      <c r="U72" s="418" t="e">
        <f t="shared" si="386"/>
        <v>#VALUE!</v>
      </c>
      <c r="V72" s="53" t="e">
        <f t="shared" si="387"/>
        <v>#VALUE!</v>
      </c>
      <c r="W72" s="419" t="str">
        <f>IF(_jhy_month_day!A68="","",_jhy_month_day!A68)</f>
        <v/>
      </c>
      <c r="X72" s="420" t="str">
        <f>IF(_jhy_month_day!B68="","",_jhy_month_day!B68/100)</f>
        <v/>
      </c>
      <c r="Y72" s="420" t="str">
        <f>IF(_jhy_month_day!C68="","",_jhy_month_day!C68/100)</f>
        <v/>
      </c>
      <c r="Z72" s="439">
        <f t="shared" si="87"/>
        <v>17</v>
      </c>
      <c r="AA72" s="440" t="str">
        <f>IF(_tag_month_day!G68="","",_tag_month_day!G68/100)</f>
        <v/>
      </c>
      <c r="AB72" s="440" t="str">
        <f>IF(_tag_month_day!H68="","",_tag_month_day!H68/100)</f>
        <v/>
      </c>
      <c r="AC72" s="193">
        <f t="shared" si="433"/>
        <v>1.59963432013121</v>
      </c>
      <c r="AD72" s="441" t="str">
        <f t="shared" si="434"/>
        <v/>
      </c>
      <c r="AE72" s="442" t="str">
        <f t="shared" si="435"/>
        <v/>
      </c>
      <c r="AF72" s="443">
        <v>1</v>
      </c>
      <c r="AG72" s="68" t="str">
        <f>IF(_duihao_month_day!A68="","",_duihao_month_day!A68)</f>
        <v/>
      </c>
      <c r="AH72" s="463">
        <f>IF(_gyk_month_day!B68="",AH71,_gyk_month_day!B68)</f>
        <v>820</v>
      </c>
      <c r="AI72" s="464" t="e">
        <f t="shared" si="461"/>
        <v>#VALUE!</v>
      </c>
      <c r="AJ72" s="68" t="str">
        <f>IF(_tag_month_day!I68="","",_tag_month_day!I68)</f>
        <v/>
      </c>
      <c r="AK72" s="465" t="str">
        <f>IF(_tzyy_month_day!A68="","",_tzyy_month_day!A68)</f>
        <v/>
      </c>
      <c r="AL72" s="465" t="str">
        <f>IF(_tzyy_month_day!B68="","",_tzyy_month_day!B68)</f>
        <v/>
      </c>
      <c r="AM72" s="465" t="str">
        <f>IF(_tzyy_month_day!C68="","",_tzyy_month_day!C68)</f>
        <v/>
      </c>
      <c r="AN72" s="466" t="str">
        <f>IF(_tag_month_day!CG68="","",_tag_month_day!CG68)</f>
        <v/>
      </c>
      <c r="AO72" s="466" t="str">
        <f>IF(_tag_month_day!CH68="","",_tag_month_day!CH68)</f>
        <v/>
      </c>
      <c r="AP72" s="486" t="e">
        <f t="shared" si="436"/>
        <v>#VALUE!</v>
      </c>
      <c r="AQ72" s="487" t="str">
        <f>IF(_tag_month_day!J68="","",_tag_month_day!J68/100)</f>
        <v/>
      </c>
      <c r="AR72" s="488">
        <f t="shared" si="437"/>
        <v>1.3</v>
      </c>
      <c r="AS72" s="489" t="e">
        <f t="shared" si="388"/>
        <v>#VALUE!</v>
      </c>
      <c r="AT72" s="489">
        <f t="shared" si="438"/>
        <v>0</v>
      </c>
      <c r="AU72" s="490" t="str">
        <f>IF(_tag_month_day!K68="","",_tag_month_day!K68)</f>
        <v/>
      </c>
      <c r="AV72" s="491" t="str">
        <f>IF(_tag_month_day!L68="","",_tag_month_day!L68/100)</f>
        <v/>
      </c>
      <c r="AW72" s="420">
        <f t="shared" si="360"/>
        <v>0</v>
      </c>
      <c r="AX72" s="420">
        <f t="shared" si="439"/>
        <v>0</v>
      </c>
      <c r="AY72" s="420" t="str">
        <f>IF(_tag_month_day!M68="","",_tag_month_day!M68/100)</f>
        <v/>
      </c>
      <c r="AZ72" s="420" t="str">
        <f>IF(_tag_month_day!N68="","",_tag_month_day!N68/100)</f>
        <v/>
      </c>
      <c r="BA72" s="420" t="str">
        <f>IF(_tag_month_day!O68="","",_tag_month_day!O68/100)</f>
        <v/>
      </c>
      <c r="BB72" s="496" t="str">
        <f>IF(_tag_month_day!P68="","",_tag_month_day!P68/100)</f>
        <v/>
      </c>
      <c r="BC72" s="496">
        <f t="shared" si="440"/>
        <v>0</v>
      </c>
      <c r="BD72" s="496" t="str">
        <f>IF(_tag_month_day!Q68="","",_tag_month_day!Q68/100)</f>
        <v/>
      </c>
      <c r="BE72" s="510" t="str">
        <f>IF(_tag_month_day!R68="","",_tag_month_day!R68/100)</f>
        <v/>
      </c>
      <c r="BF72" s="413" t="str">
        <f>IF(_tag_month_day!CC68="","",_tag_month_day!CC68/100)</f>
        <v/>
      </c>
      <c r="BG72" s="511" t="e">
        <f t="shared" si="389"/>
        <v>#VALUE!</v>
      </c>
      <c r="BH72" s="198">
        <f t="shared" si="390"/>
        <v>0</v>
      </c>
      <c r="BI72" s="512" t="e">
        <f>IF(CX72=0,BI71,(DK72*查询!$R$5+DL72*查询!$Q$5+DM72*查询!$N$5+DN72*查询!$O$5+DO72*查询!$P$5)*AF72/CX72)</f>
        <v>#VALUE!</v>
      </c>
      <c r="BJ72" s="512" t="e">
        <f>IF(CX72=0,BJ71,(DP72*查询!$S$5+DQ72*查询!$T$5+DR72*查询!$U$5)*AF72/CX72)</f>
        <v>#VALUE!</v>
      </c>
      <c r="BK72" s="512">
        <f t="shared" si="441"/>
        <v>1</v>
      </c>
      <c r="BL72" s="513" t="str">
        <f>IF(_cfyc_month_day!A68="","",_cfyc_month_day!A68)</f>
        <v/>
      </c>
      <c r="BM72" s="513" t="str">
        <f>IF(_cfyc_month_day!B68="","",_cfyc_month_day!B68)</f>
        <v/>
      </c>
      <c r="BN72" s="513" t="str">
        <f>IF(_cfyc_month_day!C68="","",_cfyc_month_day!C68)</f>
        <v/>
      </c>
      <c r="BO72" s="522" t="str">
        <f>IF(_cfyc_month_day!D68="","",_cfyc_month_day!D68)</f>
        <v/>
      </c>
      <c r="BP72" s="522" t="str">
        <f>IF(_cfyc_month_day!E68="","",_cfyc_month_day!E68)</f>
        <v/>
      </c>
      <c r="BQ72" s="522" t="str">
        <f>IF(_cfyc_month_day!F68="","",_cfyc_month_day!F68)</f>
        <v/>
      </c>
      <c r="BR72" s="513" t="str">
        <f>IF(_tag_month_day!T68="","",_tag_month_day!T68)</f>
        <v/>
      </c>
      <c r="BS72" s="513" t="str">
        <f>IF(_tag_month_day!U68="","",_tag_month_day!U68)</f>
        <v/>
      </c>
      <c r="BT72" s="523" t="str">
        <f t="shared" si="442"/>
        <v/>
      </c>
      <c r="BU72" s="223" t="str">
        <f>IF(_tag_month_day!V68="","",_tag_month_day!V68)</f>
        <v/>
      </c>
      <c r="BV72" s="206" t="str">
        <f>IF(_tag_month_day!W68="","",_tag_month_day!W68)</f>
        <v/>
      </c>
      <c r="BW72" s="540" t="str">
        <f>IF(_tag_month_day!X68="","",_tag_month_day!X68)</f>
        <v/>
      </c>
      <c r="BX72" s="540" t="str">
        <f>IF(_tag_month_day!Y68="","",_tag_month_day!Y68)</f>
        <v/>
      </c>
      <c r="BY72" s="541">
        <f ca="1" t="shared" si="443"/>
        <v>43619.8749999998</v>
      </c>
      <c r="BZ72" s="542"/>
      <c r="CA72" s="543" t="str">
        <f>IF(_jhy2_month_day!A68="","",_jhy2_month_day!A68)</f>
        <v/>
      </c>
      <c r="CB72" s="464" t="str">
        <f>IF(_jhy2_month_day!B68="","",_jhy2_month_day!B68)</f>
        <v/>
      </c>
      <c r="CC72" s="464" t="str">
        <f>IF(_jhy2_month_day!C68="","",_jhy2_month_day!C68)</f>
        <v/>
      </c>
      <c r="CD72" s="464" t="str">
        <f>IF(_jhy2_month_day!D68="","",_jhy2_month_day!D68)</f>
        <v/>
      </c>
      <c r="CE72" s="464" t="str">
        <f>IF(_jhy2_month_day!E68="","",_jhy2_month_day!E68)</f>
        <v/>
      </c>
      <c r="CF72" s="464" t="str">
        <f>IF(_jhy2_month_day!F68="","",_jhy2_month_day!F68)</f>
        <v/>
      </c>
      <c r="CG72" s="464" t="str">
        <f>IF(_jhy2_month_day!G68="","",_jhy2_month_day!G68)</f>
        <v/>
      </c>
      <c r="CH72" s="464" t="str">
        <f>IF(_jhy2_month_day!H68="","",_jhy2_month_day!H68)</f>
        <v/>
      </c>
      <c r="CI72" s="464" t="str">
        <f>IF(_jhy2_month_day!I68="","",_jhy2_month_day!I68)</f>
        <v/>
      </c>
      <c r="CJ72" s="464" t="str">
        <f>IF(_jhy2_month_day!J68="","",_jhy2_month_day!J68)</f>
        <v/>
      </c>
      <c r="CK72" s="464" t="str">
        <f>IF(_jhy2_month_day!K68="","",_jhy2_month_day!K68)</f>
        <v/>
      </c>
      <c r="CL72" s="562" t="str">
        <f>IF(_jhy2_month_day!L68="","",_jhy2_month_day!L68)</f>
        <v/>
      </c>
      <c r="CM72" s="562" t="str">
        <f>IF(_jhy2_month_day!M68="","",_jhy2_month_day!M68)</f>
        <v/>
      </c>
      <c r="CN72" s="562" t="str">
        <f>IF(_jhy2_month_day!N68="","",_jhy2_month_day!N68)</f>
        <v/>
      </c>
      <c r="CO72" s="562" t="str">
        <f>IF(_jhy2_month_day!O68="","",_jhy2_month_day!O68)</f>
        <v/>
      </c>
      <c r="CP72" s="562" t="str">
        <f>IF(_jhy2_month_day!P68="","",_jhy2_month_day!P68)</f>
        <v/>
      </c>
      <c r="CQ72" s="562" t="str">
        <f>IF(_jhy2_month_day!Q68="","",_jhy2_month_day!Q68)</f>
        <v/>
      </c>
      <c r="CR72" s="563" t="str">
        <f>IF(_jhy2_month_day!R68="","",_jhy2_month_day!R68)</f>
        <v/>
      </c>
      <c r="CS72" s="576" t="str">
        <f>IF(_jhy2_month_day!S68="","",_jhy2_month_day!S68)</f>
        <v/>
      </c>
      <c r="CT72" s="562" t="str">
        <f>IF(_jhy2_month_day!T68="","",_jhy2_month_day!T68)</f>
        <v/>
      </c>
      <c r="CU72" s="577" t="e">
        <f t="shared" si="391"/>
        <v>#VALUE!</v>
      </c>
      <c r="CV72" s="198" t="e">
        <f t="shared" si="392"/>
        <v>#VALUE!</v>
      </c>
      <c r="CW72" s="192" t="e">
        <f t="shared" si="393"/>
        <v>#VALUE!</v>
      </c>
      <c r="CX72" s="192" t="e">
        <f t="shared" si="394"/>
        <v>#VALUE!</v>
      </c>
      <c r="CY72" s="202" t="e">
        <f t="shared" si="395"/>
        <v>#VALUE!</v>
      </c>
      <c r="CZ72" s="192" t="e">
        <f t="shared" ref="CZ72:DI72" si="467">$AJ72*EF72</f>
        <v>#VALUE!</v>
      </c>
      <c r="DA72" s="192" t="e">
        <f t="shared" si="467"/>
        <v>#VALUE!</v>
      </c>
      <c r="DB72" s="192" t="e">
        <f t="shared" si="467"/>
        <v>#VALUE!</v>
      </c>
      <c r="DC72" s="192" t="e">
        <f t="shared" si="467"/>
        <v>#VALUE!</v>
      </c>
      <c r="DD72" s="192" t="e">
        <f t="shared" si="467"/>
        <v>#VALUE!</v>
      </c>
      <c r="DE72" s="192" t="e">
        <f t="shared" si="467"/>
        <v>#VALUE!</v>
      </c>
      <c r="DF72" s="192" t="e">
        <f t="shared" si="467"/>
        <v>#VALUE!</v>
      </c>
      <c r="DG72" s="192" t="e">
        <f t="shared" si="467"/>
        <v>#VALUE!</v>
      </c>
      <c r="DH72" s="192" t="e">
        <f t="shared" si="467"/>
        <v>#VALUE!</v>
      </c>
      <c r="DI72" s="192" t="e">
        <f t="shared" si="467"/>
        <v>#VALUE!</v>
      </c>
      <c r="DJ72" s="192" t="e">
        <f t="shared" si="397"/>
        <v>#VALUE!</v>
      </c>
      <c r="DK72" s="192" t="e">
        <f t="shared" si="398"/>
        <v>#VALUE!</v>
      </c>
      <c r="DL72" s="192" t="e">
        <f t="shared" si="399"/>
        <v>#VALUE!</v>
      </c>
      <c r="DM72" s="192" t="e">
        <f t="shared" si="400"/>
        <v>#VALUE!</v>
      </c>
      <c r="DN72" s="192" t="e">
        <f t="shared" si="401"/>
        <v>#VALUE!</v>
      </c>
      <c r="DO72" s="192" t="e">
        <f t="shared" si="402"/>
        <v>#VALUE!</v>
      </c>
      <c r="DP72" s="192" t="e">
        <f t="shared" si="403"/>
        <v>#VALUE!</v>
      </c>
      <c r="DQ72" s="192" t="e">
        <f t="shared" si="404"/>
        <v>#VALUE!</v>
      </c>
      <c r="DR72" s="192" t="e">
        <f t="shared" si="405"/>
        <v>#VALUE!</v>
      </c>
      <c r="DS72" s="192" t="e">
        <f t="shared" si="406"/>
        <v>#VALUE!</v>
      </c>
      <c r="DT72" s="192" t="e">
        <f t="shared" si="407"/>
        <v>#VALUE!</v>
      </c>
      <c r="DU72" s="192" t="e">
        <f t="shared" si="408"/>
        <v>#VALUE!</v>
      </c>
      <c r="DV72" s="198" t="e">
        <f t="shared" si="409"/>
        <v>#VALUE!</v>
      </c>
      <c r="DW72" s="198" t="e">
        <f t="shared" si="410"/>
        <v>#DIV/0!</v>
      </c>
      <c r="DX72" s="198" t="e">
        <f t="shared" si="411"/>
        <v>#DIV/0!</v>
      </c>
      <c r="DY72" s="198" t="e">
        <f t="shared" si="412"/>
        <v>#VALUE!</v>
      </c>
      <c r="DZ72" s="198" t="e">
        <f t="shared" si="413"/>
        <v>#VALUE!</v>
      </c>
      <c r="EA72" s="198" t="e">
        <f t="shared" si="414"/>
        <v>#VALUE!</v>
      </c>
      <c r="EB72" s="198" t="e">
        <f t="shared" si="415"/>
        <v>#VALUE!</v>
      </c>
      <c r="EC72" s="198" t="e">
        <f t="shared" si="416"/>
        <v>#DIV/0!</v>
      </c>
      <c r="ED72" s="198" t="e">
        <f t="shared" si="417"/>
        <v>#VALUE!</v>
      </c>
      <c r="EE72" s="198" t="e">
        <f t="shared" si="418"/>
        <v>#VALUE!</v>
      </c>
      <c r="EF72" s="198" t="e">
        <f t="shared" ref="EF72:EO72" si="468">DV72/SUM($DV72:$EE72)</f>
        <v>#VALUE!</v>
      </c>
      <c r="EG72" s="198" t="e">
        <f t="shared" si="468"/>
        <v>#DIV/0!</v>
      </c>
      <c r="EH72" s="198" t="e">
        <f t="shared" si="468"/>
        <v>#DIV/0!</v>
      </c>
      <c r="EI72" s="198" t="e">
        <f t="shared" si="468"/>
        <v>#VALUE!</v>
      </c>
      <c r="EJ72" s="198" t="e">
        <f t="shared" si="468"/>
        <v>#VALUE!</v>
      </c>
      <c r="EK72" s="198" t="e">
        <f t="shared" si="468"/>
        <v>#VALUE!</v>
      </c>
      <c r="EL72" s="198" t="e">
        <f t="shared" si="468"/>
        <v>#VALUE!</v>
      </c>
      <c r="EM72" s="198" t="e">
        <f t="shared" si="468"/>
        <v>#DIV/0!</v>
      </c>
      <c r="EN72" s="198" t="e">
        <f t="shared" si="468"/>
        <v>#VALUE!</v>
      </c>
      <c r="EO72" s="198" t="e">
        <f t="shared" si="468"/>
        <v>#VALUE!</v>
      </c>
      <c r="EP72" s="511">
        <f t="shared" ref="EP72:EW72" si="469">EP71</f>
        <v>0.08</v>
      </c>
      <c r="EQ72" s="511">
        <f t="shared" si="469"/>
        <v>0.015</v>
      </c>
      <c r="ER72" s="511">
        <f t="shared" si="469"/>
        <v>0.015</v>
      </c>
      <c r="ES72" s="511">
        <f t="shared" si="469"/>
        <v>0.015</v>
      </c>
      <c r="ET72" s="511">
        <f t="shared" si="469"/>
        <v>0.015</v>
      </c>
      <c r="EU72" s="511">
        <f t="shared" si="469"/>
        <v>0.09</v>
      </c>
      <c r="EV72" s="511">
        <f t="shared" si="469"/>
        <v>0.09</v>
      </c>
      <c r="EW72" s="511">
        <f t="shared" si="469"/>
        <v>0.09</v>
      </c>
      <c r="EX72" s="420" t="str">
        <f>IF(_tag_month_day!AS68="","",_tag_month_day!AS68/100)</f>
        <v/>
      </c>
      <c r="EY72" s="420" t="str">
        <f>IF(_tag_month_day!AT68="","",_tag_month_day!AT68/100)</f>
        <v/>
      </c>
      <c r="EZ72" s="420" t="str">
        <f>IF(_tag_month_day!AU68="","",_tag_month_day!AU68/100)</f>
        <v/>
      </c>
      <c r="FA72" s="420" t="str">
        <f>IF(_tag_month_day!AV68="","",_tag_month_day!AV68/100)</f>
        <v/>
      </c>
      <c r="FB72" s="420" t="str">
        <f>IF(_tag_month_day!AW68="","",_tag_month_day!AW68/100)</f>
        <v/>
      </c>
      <c r="FC72" s="420" t="str">
        <f>IF(_tag_month_day!AX68="","",_tag_month_day!AX68/100)</f>
        <v/>
      </c>
      <c r="FD72" s="510">
        <f t="shared" si="447"/>
        <v>0.33</v>
      </c>
      <c r="FE72" s="510">
        <f t="shared" si="448"/>
        <v>0.19</v>
      </c>
      <c r="FF72" s="510">
        <f t="shared" si="449"/>
        <v>0.003</v>
      </c>
      <c r="FG72" s="510">
        <f t="shared" si="450"/>
        <v>0</v>
      </c>
      <c r="FH72" s="603">
        <f t="shared" si="451"/>
        <v>0.0001</v>
      </c>
      <c r="FI72" s="510">
        <f t="shared" ref="FI72:FR72" si="470">FI71</f>
        <v>0.41</v>
      </c>
      <c r="FJ72" s="510">
        <f t="shared" si="470"/>
        <v>0.11</v>
      </c>
      <c r="FK72" s="510">
        <f t="shared" si="470"/>
        <v>0.015</v>
      </c>
      <c r="FL72" s="510">
        <f t="shared" si="470"/>
        <v>0</v>
      </c>
      <c r="FM72" s="603">
        <f t="shared" si="470"/>
        <v>0.0001</v>
      </c>
      <c r="FN72" s="510" t="str">
        <f>IF(_tag_month_day!AY68="","",_tag_month_day!AY68/100)</f>
        <v/>
      </c>
      <c r="FO72" s="510" t="str">
        <f>IF(_tag_month_day!AZ68="","",_tag_month_day!AZ68/100)</f>
        <v/>
      </c>
      <c r="FP72" s="510" t="str">
        <f>IF(_tag_month_day!BA68="","",_tag_month_day!BA68/100)</f>
        <v/>
      </c>
      <c r="FQ72" s="510" t="str">
        <f>IF(_tag_month_day!BB68="","",_tag_month_day!BB68/100)</f>
        <v/>
      </c>
      <c r="FR72" s="603" t="str">
        <f>IF(_tag_month_day!BC68="","",_tag_month_day!BC68/100)</f>
        <v/>
      </c>
      <c r="FS72" s="510" t="str">
        <f>IF(_tag_month_day!BD68="","",_tag_month_day!BD68/100)</f>
        <v/>
      </c>
      <c r="FT72" s="510" t="str">
        <f>IF(_tag_month_day!BE68="","",_tag_month_day!BE68/100)</f>
        <v/>
      </c>
      <c r="FU72" s="510" t="str">
        <f>IF(_tag_month_day!BF68="","",_tag_month_day!BF68/100)</f>
        <v/>
      </c>
      <c r="FV72" s="510" t="str">
        <f>IF(_tag_month_day!BG68="","",_tag_month_day!BG68/100)</f>
        <v/>
      </c>
      <c r="FW72" s="603" t="str">
        <f>IF(_tag_month_day!BH68="","",_tag_month_day!BH68/100)</f>
        <v/>
      </c>
      <c r="FX72" s="510" t="str">
        <f>IF(_tag_month_day!BI68="","",_tag_month_day!BI68/100)</f>
        <v/>
      </c>
      <c r="FY72" s="510" t="str">
        <f>IF(_tag_month_day!BJ68="","",_tag_month_day!BJ68/100)</f>
        <v/>
      </c>
      <c r="FZ72" s="605" t="str">
        <f>IF(_tag_month_day!BK68="","",_tag_month_day!BK68/100)</f>
        <v/>
      </c>
      <c r="GA72" s="510" t="str">
        <f>IF(_tag_month_day!BL68="","",_tag_month_day!BL68/100)</f>
        <v/>
      </c>
      <c r="GB72" s="603" t="str">
        <f>IF(_tag_month_day!BM68="","",_tag_month_day!BM68/100)</f>
        <v/>
      </c>
      <c r="GC72" s="420" t="str">
        <f>IF(_tag_month_day!BN68="","",_tag_month_day!BN68/100)</f>
        <v/>
      </c>
      <c r="GD72" s="420" t="str">
        <f>IF(_tag_month_day!BO68="","",_tag_month_day!BO68/100)</f>
        <v/>
      </c>
      <c r="GE72" s="420" t="str">
        <f>IF(_tag_month_day!BP68="","",_tag_month_day!BP68/100)</f>
        <v/>
      </c>
      <c r="GF72" s="420" t="str">
        <f>IF(_tag_month_day!BQ68="","",_tag_month_day!BQ68/100)</f>
        <v/>
      </c>
      <c r="GG72" s="420" t="str">
        <f>IF(_tag_month_day!BR68="","",_tag_month_day!BR68/100)</f>
        <v/>
      </c>
      <c r="GH72" s="420" t="str">
        <f>IF(_tag_month_day!BS68="","",_tag_month_day!BS68/100)</f>
        <v/>
      </c>
      <c r="GI72" s="603" t="str">
        <f>IF(_tag_month_day!BT68="","",_tag_month_day!BT68/100)</f>
        <v/>
      </c>
      <c r="GJ72" s="612" t="str">
        <f>IF(_tag_month_day!BU68="","",_tag_month_day!BU68/100)</f>
        <v/>
      </c>
      <c r="GK72" s="620" t="str">
        <f>IF(_tag_month_day!BV68="",IF(_rlcf_month_day!A$2="","",_rlcf_month_day!A$2/100),_tag_month_day!BV68/100)</f>
        <v/>
      </c>
      <c r="GL72" s="620" t="str">
        <f>IF(_tag_month_day!BW68="",IF(_rlcf_month_day!B$2="","",_rlcf_month_day!B$2/100),_tag_month_day!BW68/100)</f>
        <v/>
      </c>
      <c r="GM72" s="621" t="str">
        <f>IF(_tag_month_day!BX68="",IF(_rlcf_month_day!C$2="","",_rlcf_month_day!C$2/100),_tag_month_day!BX68/100)</f>
        <v/>
      </c>
      <c r="GN72" s="620" t="str">
        <f>IF(_tag_month_day!BV68="",IF(_rlcf_month_day!A$2="","",_rlcf_month_day!A$2/100),_tag_month_day!BV68/100)</f>
        <v/>
      </c>
      <c r="GO72" s="620" t="str">
        <f>IF(_tag_month_day!BW68="",IF(_rlcf_month_day!B$2="","",_rlcf_month_day!B$2/100),_tag_month_day!BW68/100)</f>
        <v/>
      </c>
      <c r="GP72" s="620" t="str">
        <f>IF(_tag_month_day!CD68="",IF(_rlcf_month_day!E$2="","",_rlcf_month_day!E$2/100),_tag_month_day!CD68/100)</f>
        <v/>
      </c>
      <c r="GQ72" s="620" t="str">
        <f>IF(_tag_month_day!CE68="",IF(_rlcf_month_day!F$2="","",_rlcf_month_day!F$2/100),_tag_month_day!CE68/100)</f>
        <v/>
      </c>
      <c r="GR72" s="621" t="str">
        <f>IF(_tag_month_day!CF68="",IF(_rlcf_month_day!G$2="","",_rlcf_month_day!G$2/100),_tag_month_day!CF68/100)</f>
        <v/>
      </c>
      <c r="GS72" s="626">
        <f t="shared" ref="GS72:HH72" si="471">GS71</f>
        <v>0.953</v>
      </c>
      <c r="GT72" s="626">
        <f t="shared" si="471"/>
        <v>0.55</v>
      </c>
      <c r="GU72" s="626">
        <f t="shared" si="471"/>
        <v>0.55</v>
      </c>
      <c r="GV72" s="626">
        <f t="shared" si="471"/>
        <v>0.55</v>
      </c>
      <c r="GW72" s="626">
        <f t="shared" si="471"/>
        <v>0.5</v>
      </c>
      <c r="GX72" s="626">
        <f t="shared" si="471"/>
        <v>0.935</v>
      </c>
      <c r="GY72" s="626">
        <f t="shared" si="471"/>
        <v>0.15</v>
      </c>
      <c r="GZ72" s="626">
        <f t="shared" si="471"/>
        <v>1</v>
      </c>
      <c r="HA72" s="632">
        <f t="shared" si="471"/>
        <v>0.047</v>
      </c>
      <c r="HB72" s="632">
        <f t="shared" si="471"/>
        <v>0.45</v>
      </c>
      <c r="HC72" s="632">
        <f t="shared" si="471"/>
        <v>0.45</v>
      </c>
      <c r="HD72" s="632">
        <f t="shared" si="471"/>
        <v>0.45</v>
      </c>
      <c r="HE72" s="632">
        <f t="shared" si="471"/>
        <v>0.5</v>
      </c>
      <c r="HF72" s="632">
        <f t="shared" si="471"/>
        <v>0.065</v>
      </c>
      <c r="HG72" s="632">
        <f t="shared" si="471"/>
        <v>0.85</v>
      </c>
      <c r="HH72" s="632">
        <f t="shared" si="471"/>
        <v>0</v>
      </c>
      <c r="HI72" s="68">
        <f t="shared" si="423"/>
        <v>0</v>
      </c>
      <c r="HJ72" s="68" t="e">
        <f t="shared" si="454"/>
        <v>#VALUE!</v>
      </c>
      <c r="HK72" s="202">
        <f t="shared" si="455"/>
        <v>0.85</v>
      </c>
      <c r="HL72" s="464">
        <f t="shared" si="456"/>
        <v>550000</v>
      </c>
      <c r="HM72" s="464">
        <f t="shared" si="457"/>
        <v>480000</v>
      </c>
      <c r="HN72" s="192" t="e">
        <f t="shared" si="424"/>
        <v>#VALUE!</v>
      </c>
      <c r="HO72" s="192" t="e">
        <f>HN72*HK72*$HO$2/HL72*1000000</f>
        <v>#VALUE!</v>
      </c>
      <c r="HP72" s="192" t="e">
        <f>HN72*HK72*$HP$2/HM72*1000000</f>
        <v>#VALUE!</v>
      </c>
    </row>
    <row r="73" customFormat="1" spans="1:224">
      <c r="A73" s="381">
        <v>68</v>
      </c>
      <c r="B73" s="54">
        <f ca="1" t="shared" si="458"/>
        <v>43619</v>
      </c>
      <c r="C73" s="57">
        <f t="shared" si="459"/>
        <v>0.0416666666666667</v>
      </c>
      <c r="D73" s="68" t="str">
        <f ca="1" t="shared" si="425"/>
        <v>中班</v>
      </c>
      <c r="E73" s="68" t="str">
        <f ca="1" t="shared" si="426"/>
        <v>丙</v>
      </c>
      <c r="F73" s="68">
        <f ca="1">SUMPRODUCT((成本日报!$A$3:$A$95=计划!B73)*(成本日报!$B$3:$B$95=计划!$D73),成本日报!$C$3:$C$95)</f>
        <v>3</v>
      </c>
      <c r="G73" s="382">
        <f ca="1" t="shared" si="460"/>
        <v>43619.7916666665</v>
      </c>
      <c r="H73" s="382">
        <f ca="1" t="shared" si="427"/>
        <v>43619.7986111109</v>
      </c>
      <c r="I73" s="382">
        <f ca="1" t="shared" si="428"/>
        <v>43619.8041666665</v>
      </c>
      <c r="J73" s="382">
        <f ca="1" t="shared" si="429"/>
        <v>43619.8333333332</v>
      </c>
      <c r="K73" s="382">
        <f ca="1" t="shared" si="430"/>
        <v>43619.8958333332</v>
      </c>
      <c r="L73" s="382">
        <f ca="1" t="shared" si="431"/>
        <v>43619.9166666665</v>
      </c>
      <c r="M73" s="398" t="str">
        <f>IF(_tag_month_day!A69="","",_tag_month_day!A69)</f>
        <v/>
      </c>
      <c r="N73" s="398" t="str">
        <f>IF(_tag_month_day!B69="","",_tag_month_day!B69)</f>
        <v/>
      </c>
      <c r="O73" s="399" t="e">
        <f t="shared" si="432"/>
        <v>#VALUE!</v>
      </c>
      <c r="P73" s="398" t="str">
        <f>IF(_tag_month_day!C69="","",_tag_month_day!C69)</f>
        <v/>
      </c>
      <c r="Q73" s="398" t="str">
        <f>IF(_tag_month_day!D69="","",_tag_month_day!D69)</f>
        <v/>
      </c>
      <c r="R73" s="416">
        <f>IF(_tag_month_day!CB69="",R72,_tag_month_day!CB69/100)</f>
        <v>0.07</v>
      </c>
      <c r="S73" s="417" t="str">
        <f>IF(_tag_month_day!E69="","",_tag_month_day!E69)</f>
        <v/>
      </c>
      <c r="T73" s="417" t="str">
        <f>IF(_tag_month_day!F69="","",_tag_month_day!F69)</f>
        <v/>
      </c>
      <c r="U73" s="418" t="e">
        <f t="shared" si="386"/>
        <v>#VALUE!</v>
      </c>
      <c r="V73" s="53" t="e">
        <f t="shared" si="387"/>
        <v>#VALUE!</v>
      </c>
      <c r="W73" s="419" t="str">
        <f>IF(_jhy_month_day!A69="","",_jhy_month_day!A69)</f>
        <v/>
      </c>
      <c r="X73" s="420" t="str">
        <f>IF(_jhy_month_day!B69="","",_jhy_month_day!B69/100)</f>
        <v/>
      </c>
      <c r="Y73" s="420" t="str">
        <f>IF(_jhy_month_day!C69="","",_jhy_month_day!C69/100)</f>
        <v/>
      </c>
      <c r="Z73" s="439">
        <f t="shared" si="87"/>
        <v>17</v>
      </c>
      <c r="AA73" s="440" t="str">
        <f>IF(_tag_month_day!G69="","",_tag_month_day!G69/100)</f>
        <v/>
      </c>
      <c r="AB73" s="440" t="str">
        <f>IF(_tag_month_day!H69="","",_tag_month_day!H69/100)</f>
        <v/>
      </c>
      <c r="AC73" s="193">
        <f t="shared" si="433"/>
        <v>1.59963432013121</v>
      </c>
      <c r="AD73" s="441" t="str">
        <f t="shared" si="434"/>
        <v/>
      </c>
      <c r="AE73" s="442" t="str">
        <f t="shared" si="435"/>
        <v/>
      </c>
      <c r="AF73" s="443">
        <v>1</v>
      </c>
      <c r="AG73" s="68" t="str">
        <f>IF(_duihao_month_day!A69="","",_duihao_month_day!A69)</f>
        <v/>
      </c>
      <c r="AH73" s="463">
        <f>IF(_gyk_month_day!B69="",AH72,_gyk_month_day!B69)</f>
        <v>820</v>
      </c>
      <c r="AI73" s="464" t="e">
        <f t="shared" si="461"/>
        <v>#VALUE!</v>
      </c>
      <c r="AJ73" s="68" t="str">
        <f>IF(_tag_month_day!I69="","",_tag_month_day!I69)</f>
        <v/>
      </c>
      <c r="AK73" s="465" t="str">
        <f>IF(_tzyy_month_day!A69="","",_tzyy_month_day!A69)</f>
        <v/>
      </c>
      <c r="AL73" s="465" t="str">
        <f>IF(_tzyy_month_day!B69="","",_tzyy_month_day!B69)</f>
        <v/>
      </c>
      <c r="AM73" s="465" t="str">
        <f>IF(_tzyy_month_day!C69="","",_tzyy_month_day!C69)</f>
        <v/>
      </c>
      <c r="AN73" s="466" t="str">
        <f>IF(_tag_month_day!CG69="","",_tag_month_day!CG69)</f>
        <v/>
      </c>
      <c r="AO73" s="466" t="str">
        <f>IF(_tag_month_day!CH69="","",_tag_month_day!CH69)</f>
        <v/>
      </c>
      <c r="AP73" s="486" t="e">
        <f t="shared" si="436"/>
        <v>#VALUE!</v>
      </c>
      <c r="AQ73" s="487" t="str">
        <f>IF(_tag_month_day!J69="","",_tag_month_day!J69/100)</f>
        <v/>
      </c>
      <c r="AR73" s="488">
        <f t="shared" si="437"/>
        <v>1.3</v>
      </c>
      <c r="AS73" s="489" t="e">
        <f t="shared" si="388"/>
        <v>#VALUE!</v>
      </c>
      <c r="AT73" s="489">
        <f t="shared" si="438"/>
        <v>0</v>
      </c>
      <c r="AU73" s="490" t="str">
        <f>IF(_tag_month_day!K69="","",_tag_month_day!K69)</f>
        <v/>
      </c>
      <c r="AV73" s="491" t="str">
        <f>IF(_tag_month_day!L69="","",_tag_month_day!L69/100)</f>
        <v/>
      </c>
      <c r="AW73" s="420">
        <f t="shared" si="360"/>
        <v>0</v>
      </c>
      <c r="AX73" s="420">
        <f t="shared" si="439"/>
        <v>0</v>
      </c>
      <c r="AY73" s="420" t="str">
        <f>IF(_tag_month_day!M69="","",_tag_month_day!M69/100)</f>
        <v/>
      </c>
      <c r="AZ73" s="420" t="str">
        <f>IF(_tag_month_day!N69="","",_tag_month_day!N69/100)</f>
        <v/>
      </c>
      <c r="BA73" s="420" t="str">
        <f>IF(_tag_month_day!O69="","",_tag_month_day!O69/100)</f>
        <v/>
      </c>
      <c r="BB73" s="496" t="str">
        <f>IF(_tag_month_day!P69="","",_tag_month_day!P69/100)</f>
        <v/>
      </c>
      <c r="BC73" s="496">
        <f t="shared" si="440"/>
        <v>0</v>
      </c>
      <c r="BD73" s="496" t="str">
        <f>IF(_tag_month_day!Q69="","",_tag_month_day!Q69/100)</f>
        <v/>
      </c>
      <c r="BE73" s="510" t="str">
        <f>IF(_tag_month_day!R69="","",_tag_month_day!R69/100)</f>
        <v/>
      </c>
      <c r="BF73" s="413" t="str">
        <f>IF(_tag_month_day!CC69="","",_tag_month_day!CC69/100)</f>
        <v/>
      </c>
      <c r="BG73" s="511" t="e">
        <f t="shared" si="389"/>
        <v>#VALUE!</v>
      </c>
      <c r="BH73" s="198">
        <f t="shared" si="390"/>
        <v>0</v>
      </c>
      <c r="BI73" s="512" t="e">
        <f>IF(CX73=0,BI72,(DK73*查询!$R$5+DL73*查询!$Q$5+DM73*查询!$N$5+DN73*查询!$O$5+DO73*查询!$P$5)*AF73/CX73)</f>
        <v>#VALUE!</v>
      </c>
      <c r="BJ73" s="512" t="e">
        <f>IF(CX73=0,BJ72,(DP73*查询!$S$5+DQ73*查询!$T$5+DR73*查询!$U$5)*AF73/CX73)</f>
        <v>#VALUE!</v>
      </c>
      <c r="BK73" s="512">
        <f t="shared" si="441"/>
        <v>1</v>
      </c>
      <c r="BL73" s="513" t="str">
        <f>IF(_cfyc_month_day!A69="","",_cfyc_month_day!A69)</f>
        <v/>
      </c>
      <c r="BM73" s="513" t="str">
        <f>IF(_cfyc_month_day!B69="","",_cfyc_month_day!B69)</f>
        <v/>
      </c>
      <c r="BN73" s="513" t="str">
        <f>IF(_cfyc_month_day!C69="","",_cfyc_month_day!C69)</f>
        <v/>
      </c>
      <c r="BO73" s="522" t="str">
        <f>IF(_cfyc_month_day!D69="","",_cfyc_month_day!D69)</f>
        <v/>
      </c>
      <c r="BP73" s="522" t="str">
        <f>IF(_cfyc_month_day!E69="","",_cfyc_month_day!E69)</f>
        <v/>
      </c>
      <c r="BQ73" s="522" t="str">
        <f>IF(_cfyc_month_day!F69="","",_cfyc_month_day!F69)</f>
        <v/>
      </c>
      <c r="BR73" s="513" t="str">
        <f>IF(_tag_month_day!T69="","",_tag_month_day!T69)</f>
        <v/>
      </c>
      <c r="BS73" s="513" t="str">
        <f>IF(_tag_month_day!U69="","",_tag_month_day!U69)</f>
        <v/>
      </c>
      <c r="BT73" s="523" t="str">
        <f t="shared" si="442"/>
        <v/>
      </c>
      <c r="BU73" s="223" t="str">
        <f>IF(_tag_month_day!V69="","",_tag_month_day!V69)</f>
        <v/>
      </c>
      <c r="BV73" s="206" t="str">
        <f>IF(_tag_month_day!W69="","",_tag_month_day!W69)</f>
        <v/>
      </c>
      <c r="BW73" s="540" t="str">
        <f>IF(_tag_month_day!X69="","",_tag_month_day!X69)</f>
        <v/>
      </c>
      <c r="BX73" s="540" t="str">
        <f>IF(_tag_month_day!Y69="","",_tag_month_day!Y69)</f>
        <v/>
      </c>
      <c r="BY73" s="541">
        <f ca="1" t="shared" si="443"/>
        <v>43619.9166666665</v>
      </c>
      <c r="BZ73" s="542" t="s">
        <v>215</v>
      </c>
      <c r="CA73" s="543" t="str">
        <f>IF(_jhy2_month_day!A69="","",_jhy2_month_day!A69)</f>
        <v/>
      </c>
      <c r="CB73" s="464" t="str">
        <f>IF(_jhy2_month_day!B69="","",_jhy2_month_day!B69)</f>
        <v/>
      </c>
      <c r="CC73" s="464" t="str">
        <f>IF(_jhy2_month_day!C69="","",_jhy2_month_day!C69)</f>
        <v/>
      </c>
      <c r="CD73" s="464" t="str">
        <f>IF(_jhy2_month_day!D69="","",_jhy2_month_day!D69)</f>
        <v/>
      </c>
      <c r="CE73" s="464" t="str">
        <f>IF(_jhy2_month_day!E69="","",_jhy2_month_day!E69)</f>
        <v/>
      </c>
      <c r="CF73" s="464" t="str">
        <f>IF(_jhy2_month_day!F69="","",_jhy2_month_day!F69)</f>
        <v/>
      </c>
      <c r="CG73" s="464" t="str">
        <f>IF(_jhy2_month_day!G69="","",_jhy2_month_day!G69)</f>
        <v/>
      </c>
      <c r="CH73" s="464" t="str">
        <f>IF(_jhy2_month_day!H69="","",_jhy2_month_day!H69)</f>
        <v/>
      </c>
      <c r="CI73" s="464" t="str">
        <f>IF(_jhy2_month_day!I69="","",_jhy2_month_day!I69)</f>
        <v/>
      </c>
      <c r="CJ73" s="464" t="str">
        <f>IF(_jhy2_month_day!J69="","",_jhy2_month_day!J69)</f>
        <v/>
      </c>
      <c r="CK73" s="464" t="str">
        <f>IF(_jhy2_month_day!K69="","",_jhy2_month_day!K69)</f>
        <v/>
      </c>
      <c r="CL73" s="562" t="str">
        <f>IF(_jhy2_month_day!L69="","",_jhy2_month_day!L69)</f>
        <v/>
      </c>
      <c r="CM73" s="562" t="str">
        <f>IF(_jhy2_month_day!M69="","",_jhy2_month_day!M69)</f>
        <v/>
      </c>
      <c r="CN73" s="562" t="str">
        <f>IF(_jhy2_month_day!N69="","",_jhy2_month_day!N69)</f>
        <v/>
      </c>
      <c r="CO73" s="562" t="str">
        <f>IF(_jhy2_month_day!O69="","",_jhy2_month_day!O69)</f>
        <v/>
      </c>
      <c r="CP73" s="562" t="str">
        <f>IF(_jhy2_month_day!P69="","",_jhy2_month_day!P69)</f>
        <v/>
      </c>
      <c r="CQ73" s="562" t="str">
        <f>IF(_jhy2_month_day!Q69="","",_jhy2_month_day!Q69)</f>
        <v/>
      </c>
      <c r="CR73" s="563" t="str">
        <f>IF(_jhy2_month_day!R69="","",_jhy2_month_day!R69)</f>
        <v/>
      </c>
      <c r="CS73" s="576" t="str">
        <f>IF(_jhy2_month_day!S69="","",_jhy2_month_day!S69)</f>
        <v/>
      </c>
      <c r="CT73" s="562" t="str">
        <f>IF(_jhy2_month_day!T69="","",_jhy2_month_day!T69)</f>
        <v/>
      </c>
      <c r="CU73" s="577" t="e">
        <f t="shared" si="391"/>
        <v>#VALUE!</v>
      </c>
      <c r="CV73" s="198" t="e">
        <f t="shared" si="392"/>
        <v>#VALUE!</v>
      </c>
      <c r="CW73" s="192" t="e">
        <f t="shared" si="393"/>
        <v>#VALUE!</v>
      </c>
      <c r="CX73" s="192" t="e">
        <f t="shared" si="394"/>
        <v>#VALUE!</v>
      </c>
      <c r="CY73" s="202" t="e">
        <f t="shared" si="395"/>
        <v>#VALUE!</v>
      </c>
      <c r="CZ73" s="192" t="e">
        <f t="shared" ref="CZ73:DI73" si="472">$AJ73*EF73</f>
        <v>#VALUE!</v>
      </c>
      <c r="DA73" s="192" t="e">
        <f t="shared" si="472"/>
        <v>#VALUE!</v>
      </c>
      <c r="DB73" s="192" t="e">
        <f t="shared" si="472"/>
        <v>#VALUE!</v>
      </c>
      <c r="DC73" s="192" t="e">
        <f t="shared" si="472"/>
        <v>#VALUE!</v>
      </c>
      <c r="DD73" s="192" t="e">
        <f t="shared" si="472"/>
        <v>#VALUE!</v>
      </c>
      <c r="DE73" s="192" t="e">
        <f t="shared" si="472"/>
        <v>#VALUE!</v>
      </c>
      <c r="DF73" s="192" t="e">
        <f t="shared" si="472"/>
        <v>#VALUE!</v>
      </c>
      <c r="DG73" s="192" t="e">
        <f t="shared" si="472"/>
        <v>#VALUE!</v>
      </c>
      <c r="DH73" s="192" t="e">
        <f t="shared" si="472"/>
        <v>#VALUE!</v>
      </c>
      <c r="DI73" s="192" t="e">
        <f t="shared" si="472"/>
        <v>#VALUE!</v>
      </c>
      <c r="DJ73" s="192" t="e">
        <f t="shared" si="397"/>
        <v>#VALUE!</v>
      </c>
      <c r="DK73" s="192" t="e">
        <f t="shared" si="398"/>
        <v>#VALUE!</v>
      </c>
      <c r="DL73" s="192" t="e">
        <f t="shared" si="399"/>
        <v>#VALUE!</v>
      </c>
      <c r="DM73" s="192" t="e">
        <f t="shared" si="400"/>
        <v>#VALUE!</v>
      </c>
      <c r="DN73" s="192" t="e">
        <f t="shared" si="401"/>
        <v>#VALUE!</v>
      </c>
      <c r="DO73" s="192" t="e">
        <f t="shared" si="402"/>
        <v>#VALUE!</v>
      </c>
      <c r="DP73" s="192" t="e">
        <f t="shared" si="403"/>
        <v>#VALUE!</v>
      </c>
      <c r="DQ73" s="192" t="e">
        <f t="shared" si="404"/>
        <v>#VALUE!</v>
      </c>
      <c r="DR73" s="192" t="e">
        <f t="shared" si="405"/>
        <v>#VALUE!</v>
      </c>
      <c r="DS73" s="192" t="e">
        <f t="shared" si="406"/>
        <v>#VALUE!</v>
      </c>
      <c r="DT73" s="192" t="e">
        <f t="shared" si="407"/>
        <v>#VALUE!</v>
      </c>
      <c r="DU73" s="192" t="e">
        <f t="shared" si="408"/>
        <v>#VALUE!</v>
      </c>
      <c r="DV73" s="198" t="e">
        <f t="shared" si="409"/>
        <v>#VALUE!</v>
      </c>
      <c r="DW73" s="198" t="e">
        <f t="shared" si="410"/>
        <v>#DIV/0!</v>
      </c>
      <c r="DX73" s="198" t="e">
        <f t="shared" si="411"/>
        <v>#DIV/0!</v>
      </c>
      <c r="DY73" s="198" t="e">
        <f t="shared" si="412"/>
        <v>#VALUE!</v>
      </c>
      <c r="DZ73" s="198" t="e">
        <f t="shared" si="413"/>
        <v>#VALUE!</v>
      </c>
      <c r="EA73" s="198" t="e">
        <f t="shared" si="414"/>
        <v>#VALUE!</v>
      </c>
      <c r="EB73" s="198" t="e">
        <f t="shared" si="415"/>
        <v>#VALUE!</v>
      </c>
      <c r="EC73" s="198" t="e">
        <f t="shared" si="416"/>
        <v>#DIV/0!</v>
      </c>
      <c r="ED73" s="198" t="e">
        <f t="shared" si="417"/>
        <v>#VALUE!</v>
      </c>
      <c r="EE73" s="198" t="e">
        <f t="shared" si="418"/>
        <v>#VALUE!</v>
      </c>
      <c r="EF73" s="198" t="e">
        <f t="shared" ref="EF73:EO73" si="473">DV73/SUM($DV73:$EE73)</f>
        <v>#VALUE!</v>
      </c>
      <c r="EG73" s="198" t="e">
        <f t="shared" si="473"/>
        <v>#DIV/0!</v>
      </c>
      <c r="EH73" s="198" t="e">
        <f t="shared" si="473"/>
        <v>#DIV/0!</v>
      </c>
      <c r="EI73" s="198" t="e">
        <f t="shared" si="473"/>
        <v>#VALUE!</v>
      </c>
      <c r="EJ73" s="198" t="e">
        <f t="shared" si="473"/>
        <v>#VALUE!</v>
      </c>
      <c r="EK73" s="198" t="e">
        <f t="shared" si="473"/>
        <v>#VALUE!</v>
      </c>
      <c r="EL73" s="198" t="e">
        <f t="shared" si="473"/>
        <v>#VALUE!</v>
      </c>
      <c r="EM73" s="198" t="e">
        <f t="shared" si="473"/>
        <v>#DIV/0!</v>
      </c>
      <c r="EN73" s="198" t="e">
        <f t="shared" si="473"/>
        <v>#VALUE!</v>
      </c>
      <c r="EO73" s="198" t="e">
        <f t="shared" si="473"/>
        <v>#VALUE!</v>
      </c>
      <c r="EP73" s="511">
        <f t="shared" ref="EP73:EW73" si="474">EP72</f>
        <v>0.08</v>
      </c>
      <c r="EQ73" s="511">
        <f t="shared" si="474"/>
        <v>0.015</v>
      </c>
      <c r="ER73" s="511">
        <f t="shared" si="474"/>
        <v>0.015</v>
      </c>
      <c r="ES73" s="511">
        <f t="shared" si="474"/>
        <v>0.015</v>
      </c>
      <c r="ET73" s="511">
        <f t="shared" si="474"/>
        <v>0.015</v>
      </c>
      <c r="EU73" s="511">
        <f t="shared" si="474"/>
        <v>0.09</v>
      </c>
      <c r="EV73" s="511">
        <f t="shared" si="474"/>
        <v>0.09</v>
      </c>
      <c r="EW73" s="511">
        <f t="shared" si="474"/>
        <v>0.09</v>
      </c>
      <c r="EX73" s="420" t="str">
        <f>IF(_tag_month_day!AS69="","",_tag_month_day!AS69/100)</f>
        <v/>
      </c>
      <c r="EY73" s="420" t="str">
        <f>IF(_tag_month_day!AT69="","",_tag_month_day!AT69/100)</f>
        <v/>
      </c>
      <c r="EZ73" s="420" t="str">
        <f>IF(_tag_month_day!AU69="","",_tag_month_day!AU69/100)</f>
        <v/>
      </c>
      <c r="FA73" s="420" t="str">
        <f>IF(_tag_month_day!AV69="","",_tag_month_day!AV69/100)</f>
        <v/>
      </c>
      <c r="FB73" s="420" t="str">
        <f>IF(_tag_month_day!AW69="","",_tag_month_day!AW69/100)</f>
        <v/>
      </c>
      <c r="FC73" s="420" t="str">
        <f>IF(_tag_month_day!AX69="","",_tag_month_day!AX69/100)</f>
        <v/>
      </c>
      <c r="FD73" s="510">
        <f t="shared" si="447"/>
        <v>0.33</v>
      </c>
      <c r="FE73" s="510">
        <f t="shared" si="448"/>
        <v>0.19</v>
      </c>
      <c r="FF73" s="510">
        <f t="shared" si="449"/>
        <v>0.003</v>
      </c>
      <c r="FG73" s="510">
        <f t="shared" si="450"/>
        <v>0</v>
      </c>
      <c r="FH73" s="603">
        <f t="shared" si="451"/>
        <v>0.0001</v>
      </c>
      <c r="FI73" s="510">
        <f t="shared" ref="FI73:FR73" si="475">FI72</f>
        <v>0.41</v>
      </c>
      <c r="FJ73" s="510">
        <f t="shared" si="475"/>
        <v>0.11</v>
      </c>
      <c r="FK73" s="510">
        <f t="shared" si="475"/>
        <v>0.015</v>
      </c>
      <c r="FL73" s="510">
        <f t="shared" si="475"/>
        <v>0</v>
      </c>
      <c r="FM73" s="603">
        <f t="shared" si="475"/>
        <v>0.0001</v>
      </c>
      <c r="FN73" s="510" t="str">
        <f>IF(_tag_month_day!AY69="","",_tag_month_day!AY69/100)</f>
        <v/>
      </c>
      <c r="FO73" s="510" t="str">
        <f>IF(_tag_month_day!AZ69="","",_tag_month_day!AZ69/100)</f>
        <v/>
      </c>
      <c r="FP73" s="510" t="str">
        <f>IF(_tag_month_day!BA69="","",_tag_month_day!BA69/100)</f>
        <v/>
      </c>
      <c r="FQ73" s="510" t="str">
        <f>IF(_tag_month_day!BB69="","",_tag_month_day!BB69/100)</f>
        <v/>
      </c>
      <c r="FR73" s="603" t="str">
        <f>IF(_tag_month_day!BC69="","",_tag_month_day!BC69/100)</f>
        <v/>
      </c>
      <c r="FS73" s="510" t="str">
        <f>IF(_tag_month_day!BD69="","",_tag_month_day!BD69/100)</f>
        <v/>
      </c>
      <c r="FT73" s="510" t="str">
        <f>IF(_tag_month_day!BE69="","",_tag_month_day!BE69/100)</f>
        <v/>
      </c>
      <c r="FU73" s="510" t="str">
        <f>IF(_tag_month_day!BF69="","",_tag_month_day!BF69/100)</f>
        <v/>
      </c>
      <c r="FV73" s="510" t="str">
        <f>IF(_tag_month_day!BG69="","",_tag_month_day!BG69/100)</f>
        <v/>
      </c>
      <c r="FW73" s="603" t="str">
        <f>IF(_tag_month_day!BH69="","",_tag_month_day!BH69/100)</f>
        <v/>
      </c>
      <c r="FX73" s="510" t="str">
        <f>IF(_tag_month_day!BI69="","",_tag_month_day!BI69/100)</f>
        <v/>
      </c>
      <c r="FY73" s="510" t="str">
        <f>IF(_tag_month_day!BJ69="","",_tag_month_day!BJ69/100)</f>
        <v/>
      </c>
      <c r="FZ73" s="605" t="str">
        <f>IF(_tag_month_day!BK69="","",_tag_month_day!BK69/100)</f>
        <v/>
      </c>
      <c r="GA73" s="510" t="str">
        <f>IF(_tag_month_day!BL69="","",_tag_month_day!BL69/100)</f>
        <v/>
      </c>
      <c r="GB73" s="603" t="str">
        <f>IF(_tag_month_day!BM69="","",_tag_month_day!BM69/100)</f>
        <v/>
      </c>
      <c r="GC73" s="420" t="str">
        <f>IF(_tag_month_day!BN69="","",_tag_month_day!BN69/100)</f>
        <v/>
      </c>
      <c r="GD73" s="420" t="str">
        <f>IF(_tag_month_day!BO69="","",_tag_month_day!BO69/100)</f>
        <v/>
      </c>
      <c r="GE73" s="420" t="str">
        <f>IF(_tag_month_day!BP69="","",_tag_month_day!BP69/100)</f>
        <v/>
      </c>
      <c r="GF73" s="420" t="str">
        <f>IF(_tag_month_day!BQ69="","",_tag_month_day!BQ69/100)</f>
        <v/>
      </c>
      <c r="GG73" s="420" t="str">
        <f>IF(_tag_month_day!BR69="","",_tag_month_day!BR69/100)</f>
        <v/>
      </c>
      <c r="GH73" s="420" t="str">
        <f>IF(_tag_month_day!BS69="","",_tag_month_day!BS69/100)</f>
        <v/>
      </c>
      <c r="GI73" s="603" t="str">
        <f>IF(_tag_month_day!BT69="","",_tag_month_day!BT69/100)</f>
        <v/>
      </c>
      <c r="GJ73" s="612" t="str">
        <f>IF(_tag_month_day!BU69="","",_tag_month_day!BU69/100)</f>
        <v/>
      </c>
      <c r="GK73" s="620" t="str">
        <f>IF(_tag_month_day!BV69="",IF(_rlcf_month_day!A$2="","",_rlcf_month_day!A$2/100),_tag_month_day!BV69/100)</f>
        <v/>
      </c>
      <c r="GL73" s="620" t="str">
        <f>IF(_tag_month_day!BW69="",IF(_rlcf_month_day!B$2="","",_rlcf_month_day!B$2/100),_tag_month_day!BW69/100)</f>
        <v/>
      </c>
      <c r="GM73" s="621" t="str">
        <f>IF(_tag_month_day!BX69="",IF(_rlcf_month_day!C$2="","",_rlcf_month_day!C$2/100),_tag_month_day!BX69/100)</f>
        <v/>
      </c>
      <c r="GN73" s="620" t="str">
        <f>IF(_tag_month_day!BV69="",IF(_rlcf_month_day!A$2="","",_rlcf_month_day!A$2/100),_tag_month_day!BV69/100)</f>
        <v/>
      </c>
      <c r="GO73" s="620" t="str">
        <f>IF(_tag_month_day!BW69="",IF(_rlcf_month_day!B$2="","",_rlcf_month_day!B$2/100),_tag_month_day!BW69/100)</f>
        <v/>
      </c>
      <c r="GP73" s="620" t="str">
        <f>IF(_tag_month_day!CD69="",IF(_rlcf_month_day!E$2="","",_rlcf_month_day!E$2/100),_tag_month_day!CD69/100)</f>
        <v/>
      </c>
      <c r="GQ73" s="620" t="str">
        <f>IF(_tag_month_day!CE69="",IF(_rlcf_month_day!F$2="","",_rlcf_month_day!F$2/100),_tag_month_day!CE69/100)</f>
        <v/>
      </c>
      <c r="GR73" s="621" t="str">
        <f>IF(_tag_month_day!CF69="",IF(_rlcf_month_day!G$2="","",_rlcf_month_day!G$2/100),_tag_month_day!CF69/100)</f>
        <v/>
      </c>
      <c r="GS73" s="626">
        <f t="shared" ref="GS73:HH73" si="476">GS72</f>
        <v>0.953</v>
      </c>
      <c r="GT73" s="626">
        <f t="shared" si="476"/>
        <v>0.55</v>
      </c>
      <c r="GU73" s="626">
        <f t="shared" si="476"/>
        <v>0.55</v>
      </c>
      <c r="GV73" s="626">
        <f t="shared" si="476"/>
        <v>0.55</v>
      </c>
      <c r="GW73" s="626">
        <f t="shared" si="476"/>
        <v>0.5</v>
      </c>
      <c r="GX73" s="626">
        <f t="shared" si="476"/>
        <v>0.935</v>
      </c>
      <c r="GY73" s="626">
        <f t="shared" si="476"/>
        <v>0.15</v>
      </c>
      <c r="GZ73" s="626">
        <f t="shared" si="476"/>
        <v>1</v>
      </c>
      <c r="HA73" s="632">
        <f t="shared" si="476"/>
        <v>0.047</v>
      </c>
      <c r="HB73" s="632">
        <f t="shared" si="476"/>
        <v>0.45</v>
      </c>
      <c r="HC73" s="632">
        <f t="shared" si="476"/>
        <v>0.45</v>
      </c>
      <c r="HD73" s="632">
        <f t="shared" si="476"/>
        <v>0.45</v>
      </c>
      <c r="HE73" s="632">
        <f t="shared" si="476"/>
        <v>0.5</v>
      </c>
      <c r="HF73" s="632">
        <f t="shared" si="476"/>
        <v>0.065</v>
      </c>
      <c r="HG73" s="632">
        <f t="shared" si="476"/>
        <v>0.85</v>
      </c>
      <c r="HH73" s="632">
        <f t="shared" si="476"/>
        <v>0</v>
      </c>
      <c r="HI73" s="68" t="e">
        <f t="shared" si="423"/>
        <v>#VALUE!</v>
      </c>
      <c r="HJ73" s="68" t="e">
        <f t="shared" si="454"/>
        <v>#VALUE!</v>
      </c>
      <c r="HK73" s="202">
        <f t="shared" si="455"/>
        <v>0.85</v>
      </c>
      <c r="HL73" s="464">
        <f t="shared" si="456"/>
        <v>550000</v>
      </c>
      <c r="HM73" s="464">
        <f t="shared" si="457"/>
        <v>480000</v>
      </c>
      <c r="HN73" s="192" t="e">
        <f t="shared" si="424"/>
        <v>#VALUE!</v>
      </c>
      <c r="HO73" s="192" t="e">
        <f>HN73*HK73*$HO$2/HL73*1000000</f>
        <v>#VALUE!</v>
      </c>
      <c r="HP73" s="192" t="e">
        <f>HN73*HK73*$HP$2/HM73*1000000</f>
        <v>#VALUE!</v>
      </c>
    </row>
    <row r="74" customFormat="1" spans="1:224">
      <c r="A74" s="381">
        <v>69</v>
      </c>
      <c r="B74" s="54">
        <f ca="1" t="shared" si="458"/>
        <v>43619</v>
      </c>
      <c r="C74" s="57">
        <f t="shared" si="459"/>
        <v>0.0416666666666667</v>
      </c>
      <c r="D74" s="68" t="str">
        <f ca="1" t="shared" si="425"/>
        <v>中班</v>
      </c>
      <c r="E74" s="68" t="str">
        <f ca="1" t="shared" si="426"/>
        <v>丙</v>
      </c>
      <c r="F74" s="68">
        <f ca="1">SUMPRODUCT((成本日报!$A$3:$A$95=计划!B74)*(成本日报!$B$3:$B$95=计划!$D74),成本日报!$C$3:$C$95)</f>
        <v>3</v>
      </c>
      <c r="G74" s="382">
        <f ca="1" t="shared" si="460"/>
        <v>43619.8333333332</v>
      </c>
      <c r="H74" s="382">
        <f ca="1" t="shared" si="427"/>
        <v>43619.8402777776</v>
      </c>
      <c r="I74" s="382">
        <f ca="1" t="shared" si="428"/>
        <v>43619.8458333332</v>
      </c>
      <c r="J74" s="382">
        <f ca="1" t="shared" si="429"/>
        <v>43619.8749999998</v>
      </c>
      <c r="K74" s="382">
        <f ca="1" t="shared" si="430"/>
        <v>43619.9374999998</v>
      </c>
      <c r="L74" s="382">
        <f ca="1" t="shared" si="431"/>
        <v>43619.9583333332</v>
      </c>
      <c r="M74" s="398" t="str">
        <f>IF(_tag_month_day!A70="","",_tag_month_day!A70)</f>
        <v/>
      </c>
      <c r="N74" s="398" t="str">
        <f>IF(_tag_month_day!B70="","",_tag_month_day!B70)</f>
        <v/>
      </c>
      <c r="O74" s="399" t="e">
        <f t="shared" si="432"/>
        <v>#VALUE!</v>
      </c>
      <c r="P74" s="398" t="str">
        <f>IF(_tag_month_day!C70="","",_tag_month_day!C70)</f>
        <v/>
      </c>
      <c r="Q74" s="398" t="str">
        <f>IF(_tag_month_day!D70="","",_tag_month_day!D70)</f>
        <v/>
      </c>
      <c r="R74" s="416">
        <f>IF(_tag_month_day!CB70="",R73,_tag_month_day!CB70/100)</f>
        <v>0.07</v>
      </c>
      <c r="S74" s="417" t="str">
        <f>IF(_tag_month_day!E70="","",_tag_month_day!E70)</f>
        <v/>
      </c>
      <c r="T74" s="417" t="str">
        <f>IF(_tag_month_day!F70="","",_tag_month_day!F70)</f>
        <v/>
      </c>
      <c r="U74" s="418" t="e">
        <f t="shared" si="386"/>
        <v>#VALUE!</v>
      </c>
      <c r="V74" s="53" t="e">
        <f t="shared" si="387"/>
        <v>#VALUE!</v>
      </c>
      <c r="W74" s="419" t="str">
        <f>IF(_jhy_month_day!A70="","",_jhy_month_day!A70)</f>
        <v/>
      </c>
      <c r="X74" s="420" t="str">
        <f>IF(_jhy_month_day!B70="","",_jhy_month_day!B70/100)</f>
        <v/>
      </c>
      <c r="Y74" s="420" t="str">
        <f>IF(_jhy_month_day!C70="","",_jhy_month_day!C70/100)</f>
        <v/>
      </c>
      <c r="Z74" s="439">
        <f t="shared" ref="Z74:Z137" si="477">Z70+1</f>
        <v>18</v>
      </c>
      <c r="AA74" s="440" t="str">
        <f>IF(_tag_month_day!G70="","",_tag_month_day!G70/100)</f>
        <v/>
      </c>
      <c r="AB74" s="440" t="str">
        <f>IF(_tag_month_day!H70="","",_tag_month_day!H70/100)</f>
        <v/>
      </c>
      <c r="AC74" s="193">
        <f t="shared" si="433"/>
        <v>1.59963432013121</v>
      </c>
      <c r="AD74" s="441" t="str">
        <f t="shared" si="434"/>
        <v/>
      </c>
      <c r="AE74" s="442" t="str">
        <f t="shared" si="435"/>
        <v/>
      </c>
      <c r="AF74" s="443">
        <v>1</v>
      </c>
      <c r="AG74" s="68" t="str">
        <f>IF(_duihao_month_day!A70="","",_duihao_month_day!A70)</f>
        <v/>
      </c>
      <c r="AH74" s="463">
        <f>IF(_gyk_month_day!B70="",AH73,_gyk_month_day!B70)</f>
        <v>820</v>
      </c>
      <c r="AI74" s="464" t="e">
        <f t="shared" si="461"/>
        <v>#VALUE!</v>
      </c>
      <c r="AJ74" s="68" t="str">
        <f>IF(_tag_month_day!I70="","",_tag_month_day!I70)</f>
        <v/>
      </c>
      <c r="AK74" s="465" t="str">
        <f>IF(_tzyy_month_day!A70="","",_tzyy_month_day!A70)</f>
        <v/>
      </c>
      <c r="AL74" s="465" t="str">
        <f>IF(_tzyy_month_day!B70="","",_tzyy_month_day!B70)</f>
        <v/>
      </c>
      <c r="AM74" s="465" t="str">
        <f>IF(_tzyy_month_day!C70="","",_tzyy_month_day!C70)</f>
        <v/>
      </c>
      <c r="AN74" s="466" t="str">
        <f>IF(_tag_month_day!CG70="","",_tag_month_day!CG70)</f>
        <v/>
      </c>
      <c r="AO74" s="466" t="str">
        <f>IF(_tag_month_day!CH70="","",_tag_month_day!CH70)</f>
        <v/>
      </c>
      <c r="AP74" s="486" t="e">
        <f t="shared" si="436"/>
        <v>#VALUE!</v>
      </c>
      <c r="AQ74" s="487" t="str">
        <f>IF(_tag_month_day!J70="","",_tag_month_day!J70/100)</f>
        <v/>
      </c>
      <c r="AR74" s="488">
        <f t="shared" si="437"/>
        <v>1.3</v>
      </c>
      <c r="AS74" s="489" t="e">
        <f t="shared" si="388"/>
        <v>#VALUE!</v>
      </c>
      <c r="AT74" s="489">
        <f t="shared" si="438"/>
        <v>0</v>
      </c>
      <c r="AU74" s="490" t="str">
        <f>IF(_tag_month_day!K70="","",_tag_month_day!K70)</f>
        <v/>
      </c>
      <c r="AV74" s="491" t="str">
        <f>IF(_tag_month_day!L70="","",_tag_month_day!L70/100)</f>
        <v/>
      </c>
      <c r="AW74" s="420">
        <f t="shared" si="360"/>
        <v>0</v>
      </c>
      <c r="AX74" s="420">
        <f t="shared" si="439"/>
        <v>0</v>
      </c>
      <c r="AY74" s="420" t="str">
        <f>IF(_tag_month_day!M70="","",_tag_month_day!M70/100)</f>
        <v/>
      </c>
      <c r="AZ74" s="420" t="str">
        <f>IF(_tag_month_day!N70="","",_tag_month_day!N70/100)</f>
        <v/>
      </c>
      <c r="BA74" s="420" t="str">
        <f>IF(_tag_month_day!O70="","",_tag_month_day!O70/100)</f>
        <v/>
      </c>
      <c r="BB74" s="496" t="str">
        <f>IF(_tag_month_day!P70="","",_tag_month_day!P70/100)</f>
        <v/>
      </c>
      <c r="BC74" s="496">
        <f t="shared" si="440"/>
        <v>0</v>
      </c>
      <c r="BD74" s="496" t="str">
        <f>IF(_tag_month_day!Q70="","",_tag_month_day!Q70/100)</f>
        <v/>
      </c>
      <c r="BE74" s="510" t="str">
        <f>IF(_tag_month_day!R70="","",_tag_month_day!R70/100)</f>
        <v/>
      </c>
      <c r="BF74" s="413" t="str">
        <f>IF(_tag_month_day!CC70="","",_tag_month_day!CC70/100)</f>
        <v/>
      </c>
      <c r="BG74" s="511" t="e">
        <f t="shared" si="389"/>
        <v>#VALUE!</v>
      </c>
      <c r="BH74" s="198">
        <f t="shared" si="390"/>
        <v>0</v>
      </c>
      <c r="BI74" s="512" t="e">
        <f>IF(CX74=0,BI73,(DK74*查询!$R$5+DL74*查询!$Q$5+DM74*查询!$N$5+DN74*查询!$O$5+DO74*查询!$P$5)*AF74/CX74)</f>
        <v>#VALUE!</v>
      </c>
      <c r="BJ74" s="512" t="e">
        <f>IF(CX74=0,BJ73,(DP74*查询!$S$5+DQ74*查询!$T$5+DR74*查询!$U$5)*AF74/CX74)</f>
        <v>#VALUE!</v>
      </c>
      <c r="BK74" s="512">
        <f t="shared" si="441"/>
        <v>1</v>
      </c>
      <c r="BL74" s="513" t="str">
        <f>IF(_cfyc_month_day!A70="","",_cfyc_month_day!A70)</f>
        <v/>
      </c>
      <c r="BM74" s="513" t="str">
        <f>IF(_cfyc_month_day!B70="","",_cfyc_month_day!B70)</f>
        <v/>
      </c>
      <c r="BN74" s="513" t="str">
        <f>IF(_cfyc_month_day!C70="","",_cfyc_month_day!C70)</f>
        <v/>
      </c>
      <c r="BO74" s="522" t="str">
        <f>IF(_cfyc_month_day!D70="","",_cfyc_month_day!D70)</f>
        <v/>
      </c>
      <c r="BP74" s="522" t="str">
        <f>IF(_cfyc_month_day!E70="","",_cfyc_month_day!E70)</f>
        <v/>
      </c>
      <c r="BQ74" s="522" t="str">
        <f>IF(_cfyc_month_day!F70="","",_cfyc_month_day!F70)</f>
        <v/>
      </c>
      <c r="BR74" s="513" t="str">
        <f>IF(_tag_month_day!T70="","",_tag_month_day!T70)</f>
        <v/>
      </c>
      <c r="BS74" s="513" t="str">
        <f>IF(_tag_month_day!U70="","",_tag_month_day!U70)</f>
        <v/>
      </c>
      <c r="BT74" s="523" t="str">
        <f t="shared" si="442"/>
        <v/>
      </c>
      <c r="BU74" s="223" t="str">
        <f>IF(_tag_month_day!V70="","",_tag_month_day!V70)</f>
        <v/>
      </c>
      <c r="BV74" s="206" t="str">
        <f>IF(_tag_month_day!W70="","",_tag_month_day!W70)</f>
        <v/>
      </c>
      <c r="BW74" s="540" t="str">
        <f>IF(_tag_month_day!X70="","",_tag_month_day!X70)</f>
        <v/>
      </c>
      <c r="BX74" s="540" t="str">
        <f>IF(_tag_month_day!Y70="","",_tag_month_day!Y70)</f>
        <v/>
      </c>
      <c r="BY74" s="541">
        <f ca="1" t="shared" si="443"/>
        <v>43619.9583333332</v>
      </c>
      <c r="BZ74" s="542"/>
      <c r="CA74" s="543" t="str">
        <f>IF(_jhy2_month_day!A70="","",_jhy2_month_day!A70)</f>
        <v/>
      </c>
      <c r="CB74" s="464" t="str">
        <f>IF(_jhy2_month_day!B70="","",_jhy2_month_day!B70)</f>
        <v/>
      </c>
      <c r="CC74" s="464" t="str">
        <f>IF(_jhy2_month_day!C70="","",_jhy2_month_day!C70)</f>
        <v/>
      </c>
      <c r="CD74" s="464" t="str">
        <f>IF(_jhy2_month_day!D70="","",_jhy2_month_day!D70)</f>
        <v/>
      </c>
      <c r="CE74" s="464" t="str">
        <f>IF(_jhy2_month_day!E70="","",_jhy2_month_day!E70)</f>
        <v/>
      </c>
      <c r="CF74" s="464" t="str">
        <f>IF(_jhy2_month_day!F70="","",_jhy2_month_day!F70)</f>
        <v/>
      </c>
      <c r="CG74" s="464" t="str">
        <f>IF(_jhy2_month_day!G70="","",_jhy2_month_day!G70)</f>
        <v/>
      </c>
      <c r="CH74" s="464" t="str">
        <f>IF(_jhy2_month_day!H70="","",_jhy2_month_day!H70)</f>
        <v/>
      </c>
      <c r="CI74" s="464" t="str">
        <f>IF(_jhy2_month_day!I70="","",_jhy2_month_day!I70)</f>
        <v/>
      </c>
      <c r="CJ74" s="464" t="str">
        <f>IF(_jhy2_month_day!J70="","",_jhy2_month_day!J70)</f>
        <v/>
      </c>
      <c r="CK74" s="464" t="str">
        <f>IF(_jhy2_month_day!K70="","",_jhy2_month_day!K70)</f>
        <v/>
      </c>
      <c r="CL74" s="562" t="str">
        <f>IF(_jhy2_month_day!L70="","",_jhy2_month_day!L70)</f>
        <v/>
      </c>
      <c r="CM74" s="562" t="str">
        <f>IF(_jhy2_month_day!M70="","",_jhy2_month_day!M70)</f>
        <v/>
      </c>
      <c r="CN74" s="562" t="str">
        <f>IF(_jhy2_month_day!N70="","",_jhy2_month_day!N70)</f>
        <v/>
      </c>
      <c r="CO74" s="562" t="str">
        <f>IF(_jhy2_month_day!O70="","",_jhy2_month_day!O70)</f>
        <v/>
      </c>
      <c r="CP74" s="562" t="str">
        <f>IF(_jhy2_month_day!P70="","",_jhy2_month_day!P70)</f>
        <v/>
      </c>
      <c r="CQ74" s="562" t="str">
        <f>IF(_jhy2_month_day!Q70="","",_jhy2_month_day!Q70)</f>
        <v/>
      </c>
      <c r="CR74" s="563" t="str">
        <f>IF(_jhy2_month_day!R70="","",_jhy2_month_day!R70)</f>
        <v/>
      </c>
      <c r="CS74" s="576" t="str">
        <f>IF(_jhy2_month_day!S70="","",_jhy2_month_day!S70)</f>
        <v/>
      </c>
      <c r="CT74" s="562" t="str">
        <f>IF(_jhy2_month_day!T70="","",_jhy2_month_day!T70)</f>
        <v/>
      </c>
      <c r="CU74" s="577" t="e">
        <f t="shared" si="391"/>
        <v>#VALUE!</v>
      </c>
      <c r="CV74" s="198" t="e">
        <f t="shared" si="392"/>
        <v>#VALUE!</v>
      </c>
      <c r="CW74" s="192" t="e">
        <f t="shared" si="393"/>
        <v>#VALUE!</v>
      </c>
      <c r="CX74" s="192" t="e">
        <f t="shared" si="394"/>
        <v>#VALUE!</v>
      </c>
      <c r="CY74" s="202" t="e">
        <f t="shared" si="395"/>
        <v>#VALUE!</v>
      </c>
      <c r="CZ74" s="192" t="e">
        <f t="shared" ref="CZ74:DI74" si="478">$AJ74*EF74</f>
        <v>#VALUE!</v>
      </c>
      <c r="DA74" s="192" t="e">
        <f t="shared" si="478"/>
        <v>#VALUE!</v>
      </c>
      <c r="DB74" s="192" t="e">
        <f t="shared" si="478"/>
        <v>#VALUE!</v>
      </c>
      <c r="DC74" s="192" t="e">
        <f t="shared" si="478"/>
        <v>#VALUE!</v>
      </c>
      <c r="DD74" s="192" t="e">
        <f t="shared" si="478"/>
        <v>#VALUE!</v>
      </c>
      <c r="DE74" s="192" t="e">
        <f t="shared" si="478"/>
        <v>#VALUE!</v>
      </c>
      <c r="DF74" s="192" t="e">
        <f t="shared" si="478"/>
        <v>#VALUE!</v>
      </c>
      <c r="DG74" s="192" t="e">
        <f t="shared" si="478"/>
        <v>#VALUE!</v>
      </c>
      <c r="DH74" s="192" t="e">
        <f t="shared" si="478"/>
        <v>#VALUE!</v>
      </c>
      <c r="DI74" s="192" t="e">
        <f t="shared" si="478"/>
        <v>#VALUE!</v>
      </c>
      <c r="DJ74" s="192" t="e">
        <f t="shared" si="397"/>
        <v>#VALUE!</v>
      </c>
      <c r="DK74" s="192" t="e">
        <f t="shared" si="398"/>
        <v>#VALUE!</v>
      </c>
      <c r="DL74" s="192" t="e">
        <f t="shared" si="399"/>
        <v>#VALUE!</v>
      </c>
      <c r="DM74" s="192" t="e">
        <f t="shared" si="400"/>
        <v>#VALUE!</v>
      </c>
      <c r="DN74" s="192" t="e">
        <f t="shared" si="401"/>
        <v>#VALUE!</v>
      </c>
      <c r="DO74" s="192" t="e">
        <f t="shared" si="402"/>
        <v>#VALUE!</v>
      </c>
      <c r="DP74" s="192" t="e">
        <f t="shared" si="403"/>
        <v>#VALUE!</v>
      </c>
      <c r="DQ74" s="192" t="e">
        <f t="shared" si="404"/>
        <v>#VALUE!</v>
      </c>
      <c r="DR74" s="192" t="e">
        <f t="shared" si="405"/>
        <v>#VALUE!</v>
      </c>
      <c r="DS74" s="192" t="e">
        <f t="shared" si="406"/>
        <v>#VALUE!</v>
      </c>
      <c r="DT74" s="192" t="e">
        <f t="shared" si="407"/>
        <v>#VALUE!</v>
      </c>
      <c r="DU74" s="192" t="e">
        <f t="shared" si="408"/>
        <v>#VALUE!</v>
      </c>
      <c r="DV74" s="198" t="e">
        <f t="shared" si="409"/>
        <v>#VALUE!</v>
      </c>
      <c r="DW74" s="198" t="e">
        <f t="shared" si="410"/>
        <v>#DIV/0!</v>
      </c>
      <c r="DX74" s="198" t="e">
        <f t="shared" si="411"/>
        <v>#DIV/0!</v>
      </c>
      <c r="DY74" s="198" t="e">
        <f t="shared" si="412"/>
        <v>#VALUE!</v>
      </c>
      <c r="DZ74" s="198" t="e">
        <f t="shared" si="413"/>
        <v>#VALUE!</v>
      </c>
      <c r="EA74" s="198" t="e">
        <f t="shared" si="414"/>
        <v>#VALUE!</v>
      </c>
      <c r="EB74" s="198" t="e">
        <f t="shared" si="415"/>
        <v>#VALUE!</v>
      </c>
      <c r="EC74" s="198" t="e">
        <f t="shared" si="416"/>
        <v>#DIV/0!</v>
      </c>
      <c r="ED74" s="198" t="e">
        <f t="shared" si="417"/>
        <v>#VALUE!</v>
      </c>
      <c r="EE74" s="198" t="e">
        <f t="shared" si="418"/>
        <v>#VALUE!</v>
      </c>
      <c r="EF74" s="198" t="e">
        <f t="shared" ref="EF74:EO74" si="479">DV74/SUM($DV74:$EE74)</f>
        <v>#VALUE!</v>
      </c>
      <c r="EG74" s="198" t="e">
        <f t="shared" si="479"/>
        <v>#DIV/0!</v>
      </c>
      <c r="EH74" s="198" t="e">
        <f t="shared" si="479"/>
        <v>#DIV/0!</v>
      </c>
      <c r="EI74" s="198" t="e">
        <f t="shared" si="479"/>
        <v>#VALUE!</v>
      </c>
      <c r="EJ74" s="198" t="e">
        <f t="shared" si="479"/>
        <v>#VALUE!</v>
      </c>
      <c r="EK74" s="198" t="e">
        <f t="shared" si="479"/>
        <v>#VALUE!</v>
      </c>
      <c r="EL74" s="198" t="e">
        <f t="shared" si="479"/>
        <v>#VALUE!</v>
      </c>
      <c r="EM74" s="198" t="e">
        <f t="shared" si="479"/>
        <v>#DIV/0!</v>
      </c>
      <c r="EN74" s="198" t="e">
        <f t="shared" si="479"/>
        <v>#VALUE!</v>
      </c>
      <c r="EO74" s="198" t="e">
        <f t="shared" si="479"/>
        <v>#VALUE!</v>
      </c>
      <c r="EP74" s="511">
        <f t="shared" ref="EP74:EW74" si="480">EP73</f>
        <v>0.08</v>
      </c>
      <c r="EQ74" s="511">
        <f t="shared" si="480"/>
        <v>0.015</v>
      </c>
      <c r="ER74" s="511">
        <f t="shared" si="480"/>
        <v>0.015</v>
      </c>
      <c r="ES74" s="511">
        <f t="shared" si="480"/>
        <v>0.015</v>
      </c>
      <c r="ET74" s="511">
        <f t="shared" si="480"/>
        <v>0.015</v>
      </c>
      <c r="EU74" s="511">
        <f t="shared" si="480"/>
        <v>0.09</v>
      </c>
      <c r="EV74" s="511">
        <f t="shared" si="480"/>
        <v>0.09</v>
      </c>
      <c r="EW74" s="511">
        <f t="shared" si="480"/>
        <v>0.09</v>
      </c>
      <c r="EX74" s="420" t="str">
        <f>IF(_tag_month_day!AS70="","",_tag_month_day!AS70/100)</f>
        <v/>
      </c>
      <c r="EY74" s="420" t="str">
        <f>IF(_tag_month_day!AT70="","",_tag_month_day!AT70/100)</f>
        <v/>
      </c>
      <c r="EZ74" s="420" t="str">
        <f>IF(_tag_month_day!AU70="","",_tag_month_day!AU70/100)</f>
        <v/>
      </c>
      <c r="FA74" s="420" t="str">
        <f>IF(_tag_month_day!AV70="","",_tag_month_day!AV70/100)</f>
        <v/>
      </c>
      <c r="FB74" s="420" t="str">
        <f>IF(_tag_month_day!AW70="","",_tag_month_day!AW70/100)</f>
        <v/>
      </c>
      <c r="FC74" s="420" t="str">
        <f>IF(_tag_month_day!AX70="","",_tag_month_day!AX70/100)</f>
        <v/>
      </c>
      <c r="FD74" s="510">
        <f t="shared" si="447"/>
        <v>0.33</v>
      </c>
      <c r="FE74" s="510">
        <f t="shared" si="448"/>
        <v>0.19</v>
      </c>
      <c r="FF74" s="510">
        <f t="shared" si="449"/>
        <v>0.003</v>
      </c>
      <c r="FG74" s="510">
        <f t="shared" si="450"/>
        <v>0</v>
      </c>
      <c r="FH74" s="603">
        <f t="shared" si="451"/>
        <v>0.0001</v>
      </c>
      <c r="FI74" s="510">
        <f t="shared" ref="FI74:FR74" si="481">FI73</f>
        <v>0.41</v>
      </c>
      <c r="FJ74" s="510">
        <f t="shared" si="481"/>
        <v>0.11</v>
      </c>
      <c r="FK74" s="510">
        <f t="shared" si="481"/>
        <v>0.015</v>
      </c>
      <c r="FL74" s="510">
        <f t="shared" si="481"/>
        <v>0</v>
      </c>
      <c r="FM74" s="603">
        <f t="shared" si="481"/>
        <v>0.0001</v>
      </c>
      <c r="FN74" s="510" t="str">
        <f>IF(_tag_month_day!AY70="","",_tag_month_day!AY70/100)</f>
        <v/>
      </c>
      <c r="FO74" s="510" t="str">
        <f>IF(_tag_month_day!AZ70="","",_tag_month_day!AZ70/100)</f>
        <v/>
      </c>
      <c r="FP74" s="510" t="str">
        <f>IF(_tag_month_day!BA70="","",_tag_month_day!BA70/100)</f>
        <v/>
      </c>
      <c r="FQ74" s="510" t="str">
        <f>IF(_tag_month_day!BB70="","",_tag_month_day!BB70/100)</f>
        <v/>
      </c>
      <c r="FR74" s="603" t="str">
        <f>IF(_tag_month_day!BC70="","",_tag_month_day!BC70/100)</f>
        <v/>
      </c>
      <c r="FS74" s="510" t="str">
        <f>IF(_tag_month_day!BD70="","",_tag_month_day!BD70/100)</f>
        <v/>
      </c>
      <c r="FT74" s="510" t="str">
        <f>IF(_tag_month_day!BE70="","",_tag_month_day!BE70/100)</f>
        <v/>
      </c>
      <c r="FU74" s="510" t="str">
        <f>IF(_tag_month_day!BF70="","",_tag_month_day!BF70/100)</f>
        <v/>
      </c>
      <c r="FV74" s="510" t="str">
        <f>IF(_tag_month_day!BG70="","",_tag_month_day!BG70/100)</f>
        <v/>
      </c>
      <c r="FW74" s="603" t="str">
        <f>IF(_tag_month_day!BH70="","",_tag_month_day!BH70/100)</f>
        <v/>
      </c>
      <c r="FX74" s="510" t="str">
        <f>IF(_tag_month_day!BI70="","",_tag_month_day!BI70/100)</f>
        <v/>
      </c>
      <c r="FY74" s="510" t="str">
        <f>IF(_tag_month_day!BJ70="","",_tag_month_day!BJ70/100)</f>
        <v/>
      </c>
      <c r="FZ74" s="605" t="str">
        <f>IF(_tag_month_day!BK70="","",_tag_month_day!BK70/100)</f>
        <v/>
      </c>
      <c r="GA74" s="510" t="str">
        <f>IF(_tag_month_day!BL70="","",_tag_month_day!BL70/100)</f>
        <v/>
      </c>
      <c r="GB74" s="603" t="str">
        <f>IF(_tag_month_day!BM70="","",_tag_month_day!BM70/100)</f>
        <v/>
      </c>
      <c r="GC74" s="420" t="str">
        <f>IF(_tag_month_day!BN70="","",_tag_month_day!BN70/100)</f>
        <v/>
      </c>
      <c r="GD74" s="420" t="str">
        <f>IF(_tag_month_day!BO70="","",_tag_month_day!BO70/100)</f>
        <v/>
      </c>
      <c r="GE74" s="420" t="str">
        <f>IF(_tag_month_day!BP70="","",_tag_month_day!BP70/100)</f>
        <v/>
      </c>
      <c r="GF74" s="420" t="str">
        <f>IF(_tag_month_day!BQ70="","",_tag_month_day!BQ70/100)</f>
        <v/>
      </c>
      <c r="GG74" s="420" t="str">
        <f>IF(_tag_month_day!BR70="","",_tag_month_day!BR70/100)</f>
        <v/>
      </c>
      <c r="GH74" s="420" t="str">
        <f>IF(_tag_month_day!BS70="","",_tag_month_day!BS70/100)</f>
        <v/>
      </c>
      <c r="GI74" s="603" t="str">
        <f>IF(_tag_month_day!BT70="","",_tag_month_day!BT70/100)</f>
        <v/>
      </c>
      <c r="GJ74" s="612" t="str">
        <f>IF(_tag_month_day!BU70="","",_tag_month_day!BU70/100)</f>
        <v/>
      </c>
      <c r="GK74" s="620" t="str">
        <f>IF(_tag_month_day!BV70="",IF(_rlcf_month_day!A$2="","",_rlcf_month_day!A$2/100),_tag_month_day!BV70/100)</f>
        <v/>
      </c>
      <c r="GL74" s="620" t="str">
        <f>IF(_tag_month_day!BW70="",IF(_rlcf_month_day!B$2="","",_rlcf_month_day!B$2/100),_tag_month_day!BW70/100)</f>
        <v/>
      </c>
      <c r="GM74" s="621" t="str">
        <f>IF(_tag_month_day!BX70="",IF(_rlcf_month_day!C$2="","",_rlcf_month_day!C$2/100),_tag_month_day!BX70/100)</f>
        <v/>
      </c>
      <c r="GN74" s="620" t="str">
        <f>IF(_tag_month_day!BV70="",IF(_rlcf_month_day!A$2="","",_rlcf_month_day!A$2/100),_tag_month_day!BV70/100)</f>
        <v/>
      </c>
      <c r="GO74" s="620" t="str">
        <f>IF(_tag_month_day!BW70="",IF(_rlcf_month_day!B$2="","",_rlcf_month_day!B$2/100),_tag_month_day!BW70/100)</f>
        <v/>
      </c>
      <c r="GP74" s="620" t="str">
        <f>IF(_tag_month_day!CD70="",IF(_rlcf_month_day!E$2="","",_rlcf_month_day!E$2/100),_tag_month_day!CD70/100)</f>
        <v/>
      </c>
      <c r="GQ74" s="620" t="str">
        <f>IF(_tag_month_day!CE70="",IF(_rlcf_month_day!F$2="","",_rlcf_month_day!F$2/100),_tag_month_day!CE70/100)</f>
        <v/>
      </c>
      <c r="GR74" s="621" t="str">
        <f>IF(_tag_month_day!CF70="",IF(_rlcf_month_day!G$2="","",_rlcf_month_day!G$2/100),_tag_month_day!CF70/100)</f>
        <v/>
      </c>
      <c r="GS74" s="626">
        <f t="shared" ref="GS74:HH74" si="482">GS73</f>
        <v>0.953</v>
      </c>
      <c r="GT74" s="626">
        <f t="shared" si="482"/>
        <v>0.55</v>
      </c>
      <c r="GU74" s="626">
        <f t="shared" si="482"/>
        <v>0.55</v>
      </c>
      <c r="GV74" s="626">
        <f t="shared" si="482"/>
        <v>0.55</v>
      </c>
      <c r="GW74" s="626">
        <f t="shared" si="482"/>
        <v>0.5</v>
      </c>
      <c r="GX74" s="626">
        <f t="shared" si="482"/>
        <v>0.935</v>
      </c>
      <c r="GY74" s="626">
        <f t="shared" si="482"/>
        <v>0.15</v>
      </c>
      <c r="GZ74" s="626">
        <f t="shared" si="482"/>
        <v>1</v>
      </c>
      <c r="HA74" s="632">
        <f t="shared" si="482"/>
        <v>0.047</v>
      </c>
      <c r="HB74" s="632">
        <f t="shared" si="482"/>
        <v>0.45</v>
      </c>
      <c r="HC74" s="632">
        <f t="shared" si="482"/>
        <v>0.45</v>
      </c>
      <c r="HD74" s="632">
        <f t="shared" si="482"/>
        <v>0.45</v>
      </c>
      <c r="HE74" s="632">
        <f t="shared" si="482"/>
        <v>0.5</v>
      </c>
      <c r="HF74" s="632">
        <f t="shared" si="482"/>
        <v>0.065</v>
      </c>
      <c r="HG74" s="632">
        <f t="shared" si="482"/>
        <v>0.85</v>
      </c>
      <c r="HH74" s="632">
        <f t="shared" si="482"/>
        <v>0</v>
      </c>
      <c r="HI74" s="68">
        <f t="shared" si="423"/>
        <v>0</v>
      </c>
      <c r="HJ74" s="68" t="e">
        <f t="shared" si="454"/>
        <v>#VALUE!</v>
      </c>
      <c r="HK74" s="202">
        <f t="shared" si="455"/>
        <v>0.85</v>
      </c>
      <c r="HL74" s="464">
        <f t="shared" si="456"/>
        <v>550000</v>
      </c>
      <c r="HM74" s="464">
        <f t="shared" si="457"/>
        <v>480000</v>
      </c>
      <c r="HN74" s="192" t="e">
        <f t="shared" si="424"/>
        <v>#VALUE!</v>
      </c>
      <c r="HO74" s="192" t="e">
        <f>HN74*HK74*$HO$2/HL74*1000000</f>
        <v>#VALUE!</v>
      </c>
      <c r="HP74" s="192" t="e">
        <f>HN74*HK74*$HP$2/HM74*1000000</f>
        <v>#VALUE!</v>
      </c>
    </row>
    <row r="75" customFormat="1" spans="1:224">
      <c r="A75" s="381">
        <v>70</v>
      </c>
      <c r="B75" s="54">
        <f ca="1" t="shared" si="458"/>
        <v>43619</v>
      </c>
      <c r="C75" s="57">
        <f t="shared" si="459"/>
        <v>0.0416666666666667</v>
      </c>
      <c r="D75" s="68" t="str">
        <f ca="1" t="shared" si="425"/>
        <v>中班</v>
      </c>
      <c r="E75" s="68" t="str">
        <f ca="1" t="shared" si="426"/>
        <v>丙</v>
      </c>
      <c r="F75" s="68">
        <f ca="1">SUMPRODUCT((成本日报!$A$3:$A$95=计划!B75)*(成本日报!$B$3:$B$95=计划!$D75),成本日报!$C$3:$C$95)</f>
        <v>3</v>
      </c>
      <c r="G75" s="382">
        <f ca="1" t="shared" si="460"/>
        <v>43619.8749999998</v>
      </c>
      <c r="H75" s="382">
        <f ca="1" t="shared" si="427"/>
        <v>43619.8819444443</v>
      </c>
      <c r="I75" s="382">
        <f ca="1" t="shared" si="428"/>
        <v>43619.8874999998</v>
      </c>
      <c r="J75" s="382">
        <f ca="1" t="shared" si="429"/>
        <v>43619.9166666665</v>
      </c>
      <c r="K75" s="382">
        <f ca="1" t="shared" si="430"/>
        <v>43619.9791666665</v>
      </c>
      <c r="L75" s="382">
        <f ca="1" t="shared" si="431"/>
        <v>43619.9999999998</v>
      </c>
      <c r="M75" s="398" t="str">
        <f>IF(_tag_month_day!A71="","",_tag_month_day!A71)</f>
        <v/>
      </c>
      <c r="N75" s="398" t="str">
        <f>IF(_tag_month_day!B71="","",_tag_month_day!B71)</f>
        <v/>
      </c>
      <c r="O75" s="399" t="e">
        <f t="shared" si="432"/>
        <v>#VALUE!</v>
      </c>
      <c r="P75" s="398" t="str">
        <f>IF(_tag_month_day!C71="","",_tag_month_day!C71)</f>
        <v/>
      </c>
      <c r="Q75" s="398" t="str">
        <f>IF(_tag_month_day!D71="","",_tag_month_day!D71)</f>
        <v/>
      </c>
      <c r="R75" s="416">
        <f>IF(_tag_month_day!CB71="",R74,_tag_month_day!CB71/100)</f>
        <v>0.07</v>
      </c>
      <c r="S75" s="417" t="str">
        <f>IF(_tag_month_day!E71="","",_tag_month_day!E71)</f>
        <v/>
      </c>
      <c r="T75" s="417" t="str">
        <f>IF(_tag_month_day!F71="","",_tag_month_day!F71)</f>
        <v/>
      </c>
      <c r="U75" s="418" t="e">
        <f t="shared" si="386"/>
        <v>#VALUE!</v>
      </c>
      <c r="V75" s="53" t="e">
        <f t="shared" si="387"/>
        <v>#VALUE!</v>
      </c>
      <c r="W75" s="419" t="str">
        <f>IF(_jhy_month_day!A71="","",_jhy_month_day!A71)</f>
        <v/>
      </c>
      <c r="X75" s="420" t="str">
        <f>IF(_jhy_month_day!B71="","",_jhy_month_day!B71/100)</f>
        <v/>
      </c>
      <c r="Y75" s="420" t="str">
        <f>IF(_jhy_month_day!C71="","",_jhy_month_day!C71/100)</f>
        <v/>
      </c>
      <c r="Z75" s="439">
        <f t="shared" si="477"/>
        <v>18</v>
      </c>
      <c r="AA75" s="440" t="str">
        <f>IF(_tag_month_day!G71="","",_tag_month_day!G71/100)</f>
        <v/>
      </c>
      <c r="AB75" s="440" t="str">
        <f>IF(_tag_month_day!H71="","",_tag_month_day!H71/100)</f>
        <v/>
      </c>
      <c r="AC75" s="193">
        <f t="shared" si="433"/>
        <v>1.59963432013121</v>
      </c>
      <c r="AD75" s="441" t="str">
        <f t="shared" si="434"/>
        <v/>
      </c>
      <c r="AE75" s="442" t="str">
        <f t="shared" si="435"/>
        <v/>
      </c>
      <c r="AF75" s="443">
        <v>1</v>
      </c>
      <c r="AG75" s="68" t="str">
        <f>IF(_duihao_month_day!A71="","",_duihao_month_day!A71)</f>
        <v/>
      </c>
      <c r="AH75" s="463">
        <f>IF(_gyk_month_day!B71="",AH74,_gyk_month_day!B71)</f>
        <v>820</v>
      </c>
      <c r="AI75" s="464" t="e">
        <f t="shared" si="461"/>
        <v>#VALUE!</v>
      </c>
      <c r="AJ75" s="68" t="str">
        <f>IF(_tag_month_day!I71="","",_tag_month_day!I71)</f>
        <v/>
      </c>
      <c r="AK75" s="465" t="str">
        <f>IF(_tzyy_month_day!A71="","",_tzyy_month_day!A71)</f>
        <v/>
      </c>
      <c r="AL75" s="465" t="str">
        <f>IF(_tzyy_month_day!B71="","",_tzyy_month_day!B71)</f>
        <v/>
      </c>
      <c r="AM75" s="465" t="str">
        <f>IF(_tzyy_month_day!C71="","",_tzyy_month_day!C71)</f>
        <v/>
      </c>
      <c r="AN75" s="466" t="str">
        <f>IF(_tag_month_day!CG71="","",_tag_month_day!CG71)</f>
        <v/>
      </c>
      <c r="AO75" s="466" t="str">
        <f>IF(_tag_month_day!CH71="","",_tag_month_day!CH71)</f>
        <v/>
      </c>
      <c r="AP75" s="486" t="e">
        <f t="shared" si="436"/>
        <v>#VALUE!</v>
      </c>
      <c r="AQ75" s="487" t="str">
        <f>IF(_tag_month_day!J71="","",_tag_month_day!J71/100)</f>
        <v/>
      </c>
      <c r="AR75" s="488">
        <f t="shared" si="437"/>
        <v>1.3</v>
      </c>
      <c r="AS75" s="489" t="e">
        <f t="shared" si="388"/>
        <v>#VALUE!</v>
      </c>
      <c r="AT75" s="489">
        <f t="shared" si="438"/>
        <v>0</v>
      </c>
      <c r="AU75" s="490" t="str">
        <f>IF(_tag_month_day!K71="","",_tag_month_day!K71)</f>
        <v/>
      </c>
      <c r="AV75" s="491" t="str">
        <f>IF(_tag_month_day!L71="","",_tag_month_day!L71/100)</f>
        <v/>
      </c>
      <c r="AW75" s="420">
        <f t="shared" si="360"/>
        <v>0</v>
      </c>
      <c r="AX75" s="420">
        <f t="shared" si="439"/>
        <v>0</v>
      </c>
      <c r="AY75" s="420" t="str">
        <f>IF(_tag_month_day!M71="","",_tag_month_day!M71/100)</f>
        <v/>
      </c>
      <c r="AZ75" s="420" t="str">
        <f>IF(_tag_month_day!N71="","",_tag_month_day!N71/100)</f>
        <v/>
      </c>
      <c r="BA75" s="420" t="str">
        <f>IF(_tag_month_day!O71="","",_tag_month_day!O71/100)</f>
        <v/>
      </c>
      <c r="BB75" s="496" t="str">
        <f>IF(_tag_month_day!P71="","",_tag_month_day!P71/100)</f>
        <v/>
      </c>
      <c r="BC75" s="496">
        <f t="shared" si="440"/>
        <v>0</v>
      </c>
      <c r="BD75" s="496" t="str">
        <f>IF(_tag_month_day!Q71="","",_tag_month_day!Q71/100)</f>
        <v/>
      </c>
      <c r="BE75" s="510" t="str">
        <f>IF(_tag_month_day!R71="","",_tag_month_day!R71/100)</f>
        <v/>
      </c>
      <c r="BF75" s="413" t="str">
        <f>IF(_tag_month_day!CC71="","",_tag_month_day!CC71/100)</f>
        <v/>
      </c>
      <c r="BG75" s="511" t="e">
        <f t="shared" si="389"/>
        <v>#VALUE!</v>
      </c>
      <c r="BH75" s="198">
        <f t="shared" si="390"/>
        <v>0</v>
      </c>
      <c r="BI75" s="512" t="e">
        <f>IF(CX75=0,BI74,(DK75*查询!$R$5+DL75*查询!$Q$5+DM75*查询!$N$5+DN75*查询!$O$5+DO75*查询!$P$5)*AF75/CX75)</f>
        <v>#VALUE!</v>
      </c>
      <c r="BJ75" s="512" t="e">
        <f>IF(CX75=0,BJ74,(DP75*查询!$S$5+DQ75*查询!$T$5+DR75*查询!$U$5)*AF75/CX75)</f>
        <v>#VALUE!</v>
      </c>
      <c r="BK75" s="512">
        <f t="shared" si="441"/>
        <v>1</v>
      </c>
      <c r="BL75" s="513" t="str">
        <f>IF(_cfyc_month_day!A71="","",_cfyc_month_day!A71)</f>
        <v/>
      </c>
      <c r="BM75" s="513" t="str">
        <f>IF(_cfyc_month_day!B71="","",_cfyc_month_day!B71)</f>
        <v/>
      </c>
      <c r="BN75" s="513" t="str">
        <f>IF(_cfyc_month_day!C71="","",_cfyc_month_day!C71)</f>
        <v/>
      </c>
      <c r="BO75" s="522" t="str">
        <f>IF(_cfyc_month_day!D71="","",_cfyc_month_day!D71)</f>
        <v/>
      </c>
      <c r="BP75" s="522" t="str">
        <f>IF(_cfyc_month_day!E71="","",_cfyc_month_day!E71)</f>
        <v/>
      </c>
      <c r="BQ75" s="522" t="str">
        <f>IF(_cfyc_month_day!F71="","",_cfyc_month_day!F71)</f>
        <v/>
      </c>
      <c r="BR75" s="513" t="str">
        <f>IF(_tag_month_day!T71="","",_tag_month_day!T71)</f>
        <v/>
      </c>
      <c r="BS75" s="513" t="str">
        <f>IF(_tag_month_day!U71="","",_tag_month_day!U71)</f>
        <v/>
      </c>
      <c r="BT75" s="523" t="str">
        <f t="shared" si="442"/>
        <v/>
      </c>
      <c r="BU75" s="223" t="str">
        <f>IF(_tag_month_day!V71="","",_tag_month_day!V71)</f>
        <v/>
      </c>
      <c r="BV75" s="206" t="str">
        <f>IF(_tag_month_day!W71="","",_tag_month_day!W71)</f>
        <v/>
      </c>
      <c r="BW75" s="540" t="str">
        <f>IF(_tag_month_day!X71="","",_tag_month_day!X71)</f>
        <v/>
      </c>
      <c r="BX75" s="540" t="str">
        <f>IF(_tag_month_day!Y71="","",_tag_month_day!Y71)</f>
        <v/>
      </c>
      <c r="BY75" s="541">
        <f ca="1" t="shared" si="443"/>
        <v>43619.9999999998</v>
      </c>
      <c r="BZ75" s="542" t="s">
        <v>215</v>
      </c>
      <c r="CA75" s="543" t="str">
        <f>IF(_jhy2_month_day!A71="","",_jhy2_month_day!A71)</f>
        <v/>
      </c>
      <c r="CB75" s="464" t="str">
        <f>IF(_jhy2_month_day!B71="","",_jhy2_month_day!B71)</f>
        <v/>
      </c>
      <c r="CC75" s="464" t="str">
        <f>IF(_jhy2_month_day!C71="","",_jhy2_month_day!C71)</f>
        <v/>
      </c>
      <c r="CD75" s="464" t="str">
        <f>IF(_jhy2_month_day!D71="","",_jhy2_month_day!D71)</f>
        <v/>
      </c>
      <c r="CE75" s="464" t="str">
        <f>IF(_jhy2_month_day!E71="","",_jhy2_month_day!E71)</f>
        <v/>
      </c>
      <c r="CF75" s="464" t="str">
        <f>IF(_jhy2_month_day!F71="","",_jhy2_month_day!F71)</f>
        <v/>
      </c>
      <c r="CG75" s="464" t="str">
        <f>IF(_jhy2_month_day!G71="","",_jhy2_month_day!G71)</f>
        <v/>
      </c>
      <c r="CH75" s="464" t="str">
        <f>IF(_jhy2_month_day!H71="","",_jhy2_month_day!H71)</f>
        <v/>
      </c>
      <c r="CI75" s="464" t="str">
        <f>IF(_jhy2_month_day!I71="","",_jhy2_month_day!I71)</f>
        <v/>
      </c>
      <c r="CJ75" s="464" t="str">
        <f>IF(_jhy2_month_day!J71="","",_jhy2_month_day!J71)</f>
        <v/>
      </c>
      <c r="CK75" s="464" t="str">
        <f>IF(_jhy2_month_day!K71="","",_jhy2_month_day!K71)</f>
        <v/>
      </c>
      <c r="CL75" s="562" t="str">
        <f>IF(_jhy2_month_day!L71="","",_jhy2_month_day!L71)</f>
        <v/>
      </c>
      <c r="CM75" s="562" t="str">
        <f>IF(_jhy2_month_day!M71="","",_jhy2_month_day!M71)</f>
        <v/>
      </c>
      <c r="CN75" s="562" t="str">
        <f>IF(_jhy2_month_day!N71="","",_jhy2_month_day!N71)</f>
        <v/>
      </c>
      <c r="CO75" s="562" t="str">
        <f>IF(_jhy2_month_day!O71="","",_jhy2_month_day!O71)</f>
        <v/>
      </c>
      <c r="CP75" s="562" t="str">
        <f>IF(_jhy2_month_day!P71="","",_jhy2_month_day!P71)</f>
        <v/>
      </c>
      <c r="CQ75" s="562" t="str">
        <f>IF(_jhy2_month_day!Q71="","",_jhy2_month_day!Q71)</f>
        <v/>
      </c>
      <c r="CR75" s="563" t="str">
        <f>IF(_jhy2_month_day!R71="","",_jhy2_month_day!R71)</f>
        <v/>
      </c>
      <c r="CS75" s="576" t="str">
        <f>IF(_jhy2_month_day!S71="","",_jhy2_month_day!S71)</f>
        <v/>
      </c>
      <c r="CT75" s="562" t="str">
        <f>IF(_jhy2_month_day!T71="","",_jhy2_month_day!T71)</f>
        <v/>
      </c>
      <c r="CU75" s="577" t="e">
        <f t="shared" si="391"/>
        <v>#VALUE!</v>
      </c>
      <c r="CV75" s="198" t="e">
        <f t="shared" si="392"/>
        <v>#VALUE!</v>
      </c>
      <c r="CW75" s="192" t="e">
        <f t="shared" si="393"/>
        <v>#VALUE!</v>
      </c>
      <c r="CX75" s="192" t="e">
        <f t="shared" si="394"/>
        <v>#VALUE!</v>
      </c>
      <c r="CY75" s="202" t="e">
        <f t="shared" si="395"/>
        <v>#VALUE!</v>
      </c>
      <c r="CZ75" s="192" t="e">
        <f t="shared" ref="CZ75:DI75" si="483">$AJ75*EF75</f>
        <v>#VALUE!</v>
      </c>
      <c r="DA75" s="192" t="e">
        <f t="shared" si="483"/>
        <v>#VALUE!</v>
      </c>
      <c r="DB75" s="192" t="e">
        <f t="shared" si="483"/>
        <v>#VALUE!</v>
      </c>
      <c r="DC75" s="192" t="e">
        <f t="shared" si="483"/>
        <v>#VALUE!</v>
      </c>
      <c r="DD75" s="192" t="e">
        <f t="shared" si="483"/>
        <v>#VALUE!</v>
      </c>
      <c r="DE75" s="192" t="e">
        <f t="shared" si="483"/>
        <v>#VALUE!</v>
      </c>
      <c r="DF75" s="192" t="e">
        <f t="shared" si="483"/>
        <v>#VALUE!</v>
      </c>
      <c r="DG75" s="192" t="e">
        <f t="shared" si="483"/>
        <v>#VALUE!</v>
      </c>
      <c r="DH75" s="192" t="e">
        <f t="shared" si="483"/>
        <v>#VALUE!</v>
      </c>
      <c r="DI75" s="192" t="e">
        <f t="shared" si="483"/>
        <v>#VALUE!</v>
      </c>
      <c r="DJ75" s="192" t="e">
        <f t="shared" si="397"/>
        <v>#VALUE!</v>
      </c>
      <c r="DK75" s="192" t="e">
        <f t="shared" si="398"/>
        <v>#VALUE!</v>
      </c>
      <c r="DL75" s="192" t="e">
        <f t="shared" si="399"/>
        <v>#VALUE!</v>
      </c>
      <c r="DM75" s="192" t="e">
        <f t="shared" si="400"/>
        <v>#VALUE!</v>
      </c>
      <c r="DN75" s="192" t="e">
        <f t="shared" si="401"/>
        <v>#VALUE!</v>
      </c>
      <c r="DO75" s="192" t="e">
        <f t="shared" si="402"/>
        <v>#VALUE!</v>
      </c>
      <c r="DP75" s="192" t="e">
        <f t="shared" si="403"/>
        <v>#VALUE!</v>
      </c>
      <c r="DQ75" s="192" t="e">
        <f t="shared" si="404"/>
        <v>#VALUE!</v>
      </c>
      <c r="DR75" s="192" t="e">
        <f t="shared" si="405"/>
        <v>#VALUE!</v>
      </c>
      <c r="DS75" s="192" t="e">
        <f t="shared" si="406"/>
        <v>#VALUE!</v>
      </c>
      <c r="DT75" s="192" t="e">
        <f t="shared" si="407"/>
        <v>#VALUE!</v>
      </c>
      <c r="DU75" s="192" t="e">
        <f t="shared" si="408"/>
        <v>#VALUE!</v>
      </c>
      <c r="DV75" s="198" t="e">
        <f t="shared" si="409"/>
        <v>#VALUE!</v>
      </c>
      <c r="DW75" s="198" t="e">
        <f t="shared" si="410"/>
        <v>#DIV/0!</v>
      </c>
      <c r="DX75" s="198" t="e">
        <f t="shared" si="411"/>
        <v>#DIV/0!</v>
      </c>
      <c r="DY75" s="198" t="e">
        <f t="shared" si="412"/>
        <v>#VALUE!</v>
      </c>
      <c r="DZ75" s="198" t="e">
        <f t="shared" si="413"/>
        <v>#VALUE!</v>
      </c>
      <c r="EA75" s="198" t="e">
        <f t="shared" si="414"/>
        <v>#VALUE!</v>
      </c>
      <c r="EB75" s="198" t="e">
        <f t="shared" si="415"/>
        <v>#VALUE!</v>
      </c>
      <c r="EC75" s="198" t="e">
        <f t="shared" si="416"/>
        <v>#DIV/0!</v>
      </c>
      <c r="ED75" s="198" t="e">
        <f t="shared" si="417"/>
        <v>#VALUE!</v>
      </c>
      <c r="EE75" s="198" t="e">
        <f t="shared" si="418"/>
        <v>#VALUE!</v>
      </c>
      <c r="EF75" s="198" t="e">
        <f t="shared" ref="EF75:EO75" si="484">DV75/SUM($DV75:$EE75)</f>
        <v>#VALUE!</v>
      </c>
      <c r="EG75" s="198" t="e">
        <f t="shared" si="484"/>
        <v>#DIV/0!</v>
      </c>
      <c r="EH75" s="198" t="e">
        <f t="shared" si="484"/>
        <v>#DIV/0!</v>
      </c>
      <c r="EI75" s="198" t="e">
        <f t="shared" si="484"/>
        <v>#VALUE!</v>
      </c>
      <c r="EJ75" s="198" t="e">
        <f t="shared" si="484"/>
        <v>#VALUE!</v>
      </c>
      <c r="EK75" s="198" t="e">
        <f t="shared" si="484"/>
        <v>#VALUE!</v>
      </c>
      <c r="EL75" s="198" t="e">
        <f t="shared" si="484"/>
        <v>#VALUE!</v>
      </c>
      <c r="EM75" s="198" t="e">
        <f t="shared" si="484"/>
        <v>#DIV/0!</v>
      </c>
      <c r="EN75" s="198" t="e">
        <f t="shared" si="484"/>
        <v>#VALUE!</v>
      </c>
      <c r="EO75" s="198" t="e">
        <f t="shared" si="484"/>
        <v>#VALUE!</v>
      </c>
      <c r="EP75" s="511">
        <f t="shared" ref="EP75:EW75" si="485">EP74</f>
        <v>0.08</v>
      </c>
      <c r="EQ75" s="511">
        <f t="shared" si="485"/>
        <v>0.015</v>
      </c>
      <c r="ER75" s="511">
        <f t="shared" si="485"/>
        <v>0.015</v>
      </c>
      <c r="ES75" s="511">
        <f t="shared" si="485"/>
        <v>0.015</v>
      </c>
      <c r="ET75" s="511">
        <f t="shared" si="485"/>
        <v>0.015</v>
      </c>
      <c r="EU75" s="511">
        <f t="shared" si="485"/>
        <v>0.09</v>
      </c>
      <c r="EV75" s="511">
        <f t="shared" si="485"/>
        <v>0.09</v>
      </c>
      <c r="EW75" s="511">
        <f t="shared" si="485"/>
        <v>0.09</v>
      </c>
      <c r="EX75" s="420" t="str">
        <f>IF(_tag_month_day!AS71="","",_tag_month_day!AS71/100)</f>
        <v/>
      </c>
      <c r="EY75" s="420" t="str">
        <f>IF(_tag_month_day!AT71="","",_tag_month_day!AT71/100)</f>
        <v/>
      </c>
      <c r="EZ75" s="420" t="str">
        <f>IF(_tag_month_day!AU71="","",_tag_month_day!AU71/100)</f>
        <v/>
      </c>
      <c r="FA75" s="420" t="str">
        <f>IF(_tag_month_day!AV71="","",_tag_month_day!AV71/100)</f>
        <v/>
      </c>
      <c r="FB75" s="420" t="str">
        <f>IF(_tag_month_day!AW71="","",_tag_month_day!AW71/100)</f>
        <v/>
      </c>
      <c r="FC75" s="420" t="str">
        <f>IF(_tag_month_day!AX71="","",_tag_month_day!AX71/100)</f>
        <v/>
      </c>
      <c r="FD75" s="510">
        <f t="shared" si="447"/>
        <v>0.33</v>
      </c>
      <c r="FE75" s="510">
        <f t="shared" si="448"/>
        <v>0.19</v>
      </c>
      <c r="FF75" s="510">
        <f t="shared" si="449"/>
        <v>0.003</v>
      </c>
      <c r="FG75" s="510">
        <f t="shared" si="450"/>
        <v>0</v>
      </c>
      <c r="FH75" s="603">
        <f t="shared" si="451"/>
        <v>0.0001</v>
      </c>
      <c r="FI75" s="510">
        <f t="shared" ref="FI75:FR75" si="486">FI74</f>
        <v>0.41</v>
      </c>
      <c r="FJ75" s="510">
        <f t="shared" si="486"/>
        <v>0.11</v>
      </c>
      <c r="FK75" s="510">
        <f t="shared" si="486"/>
        <v>0.015</v>
      </c>
      <c r="FL75" s="510">
        <f t="shared" si="486"/>
        <v>0</v>
      </c>
      <c r="FM75" s="603">
        <f t="shared" si="486"/>
        <v>0.0001</v>
      </c>
      <c r="FN75" s="510" t="str">
        <f>IF(_tag_month_day!AY71="","",_tag_month_day!AY71/100)</f>
        <v/>
      </c>
      <c r="FO75" s="510" t="str">
        <f>IF(_tag_month_day!AZ71="","",_tag_month_day!AZ71/100)</f>
        <v/>
      </c>
      <c r="FP75" s="510" t="str">
        <f>IF(_tag_month_day!BA71="","",_tag_month_day!BA71/100)</f>
        <v/>
      </c>
      <c r="FQ75" s="510" t="str">
        <f>IF(_tag_month_day!BB71="","",_tag_month_day!BB71/100)</f>
        <v/>
      </c>
      <c r="FR75" s="603" t="str">
        <f>IF(_tag_month_day!BC71="","",_tag_month_day!BC71/100)</f>
        <v/>
      </c>
      <c r="FS75" s="510" t="str">
        <f>IF(_tag_month_day!BD71="","",_tag_month_day!BD71/100)</f>
        <v/>
      </c>
      <c r="FT75" s="510" t="str">
        <f>IF(_tag_month_day!BE71="","",_tag_month_day!BE71/100)</f>
        <v/>
      </c>
      <c r="FU75" s="510" t="str">
        <f>IF(_tag_month_day!BF71="","",_tag_month_day!BF71/100)</f>
        <v/>
      </c>
      <c r="FV75" s="510" t="str">
        <f>IF(_tag_month_day!BG71="","",_tag_month_day!BG71/100)</f>
        <v/>
      </c>
      <c r="FW75" s="603" t="str">
        <f>IF(_tag_month_day!BH71="","",_tag_month_day!BH71/100)</f>
        <v/>
      </c>
      <c r="FX75" s="510" t="str">
        <f>IF(_tag_month_day!BI71="","",_tag_month_day!BI71/100)</f>
        <v/>
      </c>
      <c r="FY75" s="510" t="str">
        <f>IF(_tag_month_day!BJ71="","",_tag_month_day!BJ71/100)</f>
        <v/>
      </c>
      <c r="FZ75" s="605" t="str">
        <f>IF(_tag_month_day!BK71="","",_tag_month_day!BK71/100)</f>
        <v/>
      </c>
      <c r="GA75" s="510" t="str">
        <f>IF(_tag_month_day!BL71="","",_tag_month_day!BL71/100)</f>
        <v/>
      </c>
      <c r="GB75" s="603" t="str">
        <f>IF(_tag_month_day!BM71="","",_tag_month_day!BM71/100)</f>
        <v/>
      </c>
      <c r="GC75" s="420" t="str">
        <f>IF(_tag_month_day!BN71="","",_tag_month_day!BN71/100)</f>
        <v/>
      </c>
      <c r="GD75" s="420" t="str">
        <f>IF(_tag_month_day!BO71="","",_tag_month_day!BO71/100)</f>
        <v/>
      </c>
      <c r="GE75" s="420" t="str">
        <f>IF(_tag_month_day!BP71="","",_tag_month_day!BP71/100)</f>
        <v/>
      </c>
      <c r="GF75" s="420" t="str">
        <f>IF(_tag_month_day!BQ71="","",_tag_month_day!BQ71/100)</f>
        <v/>
      </c>
      <c r="GG75" s="420" t="str">
        <f>IF(_tag_month_day!BR71="","",_tag_month_day!BR71/100)</f>
        <v/>
      </c>
      <c r="GH75" s="420" t="str">
        <f>IF(_tag_month_day!BS71="","",_tag_month_day!BS71/100)</f>
        <v/>
      </c>
      <c r="GI75" s="603" t="str">
        <f>IF(_tag_month_day!BT71="","",_tag_month_day!BT71/100)</f>
        <v/>
      </c>
      <c r="GJ75" s="612" t="str">
        <f>IF(_tag_month_day!BU71="","",_tag_month_day!BU71/100)</f>
        <v/>
      </c>
      <c r="GK75" s="620" t="str">
        <f>IF(_tag_month_day!BV71="",IF(_rlcf_month_day!A$2="","",_rlcf_month_day!A$2/100),_tag_month_day!BV71/100)</f>
        <v/>
      </c>
      <c r="GL75" s="620" t="str">
        <f>IF(_tag_month_day!BW71="",IF(_rlcf_month_day!B$2="","",_rlcf_month_day!B$2/100),_tag_month_day!BW71/100)</f>
        <v/>
      </c>
      <c r="GM75" s="621" t="str">
        <f>IF(_tag_month_day!BX71="",IF(_rlcf_month_day!C$2="","",_rlcf_month_day!C$2/100),_tag_month_day!BX71/100)</f>
        <v/>
      </c>
      <c r="GN75" s="620" t="str">
        <f>IF(_tag_month_day!BV71="",IF(_rlcf_month_day!A$2="","",_rlcf_month_day!A$2/100),_tag_month_day!BV71/100)</f>
        <v/>
      </c>
      <c r="GO75" s="620" t="str">
        <f>IF(_tag_month_day!BW71="",IF(_rlcf_month_day!B$2="","",_rlcf_month_day!B$2/100),_tag_month_day!BW71/100)</f>
        <v/>
      </c>
      <c r="GP75" s="620" t="str">
        <f>IF(_tag_month_day!CD71="",IF(_rlcf_month_day!E$2="","",_rlcf_month_day!E$2/100),_tag_month_day!CD71/100)</f>
        <v/>
      </c>
      <c r="GQ75" s="620" t="str">
        <f>IF(_tag_month_day!CE71="",IF(_rlcf_month_day!F$2="","",_rlcf_month_day!F$2/100),_tag_month_day!CE71/100)</f>
        <v/>
      </c>
      <c r="GR75" s="621" t="str">
        <f>IF(_tag_month_day!CF71="",IF(_rlcf_month_day!G$2="","",_rlcf_month_day!G$2/100),_tag_month_day!CF71/100)</f>
        <v/>
      </c>
      <c r="GS75" s="626">
        <f t="shared" ref="GS75:HH75" si="487">GS74</f>
        <v>0.953</v>
      </c>
      <c r="GT75" s="626">
        <f t="shared" si="487"/>
        <v>0.55</v>
      </c>
      <c r="GU75" s="626">
        <f t="shared" si="487"/>
        <v>0.55</v>
      </c>
      <c r="GV75" s="626">
        <f t="shared" si="487"/>
        <v>0.55</v>
      </c>
      <c r="GW75" s="626">
        <f t="shared" si="487"/>
        <v>0.5</v>
      </c>
      <c r="GX75" s="626">
        <f t="shared" si="487"/>
        <v>0.935</v>
      </c>
      <c r="GY75" s="626">
        <f t="shared" si="487"/>
        <v>0.15</v>
      </c>
      <c r="GZ75" s="626">
        <f t="shared" si="487"/>
        <v>1</v>
      </c>
      <c r="HA75" s="632">
        <f t="shared" si="487"/>
        <v>0.047</v>
      </c>
      <c r="HB75" s="632">
        <f t="shared" si="487"/>
        <v>0.45</v>
      </c>
      <c r="HC75" s="632">
        <f t="shared" si="487"/>
        <v>0.45</v>
      </c>
      <c r="HD75" s="632">
        <f t="shared" si="487"/>
        <v>0.45</v>
      </c>
      <c r="HE75" s="632">
        <f t="shared" si="487"/>
        <v>0.5</v>
      </c>
      <c r="HF75" s="632">
        <f t="shared" si="487"/>
        <v>0.065</v>
      </c>
      <c r="HG75" s="632">
        <f t="shared" si="487"/>
        <v>0.85</v>
      </c>
      <c r="HH75" s="632">
        <f t="shared" si="487"/>
        <v>0</v>
      </c>
      <c r="HI75" s="68" t="e">
        <f t="shared" si="423"/>
        <v>#VALUE!</v>
      </c>
      <c r="HJ75" s="68" t="e">
        <f t="shared" si="454"/>
        <v>#VALUE!</v>
      </c>
      <c r="HK75" s="202">
        <f t="shared" si="455"/>
        <v>0.85</v>
      </c>
      <c r="HL75" s="464">
        <f t="shared" si="456"/>
        <v>550000</v>
      </c>
      <c r="HM75" s="464">
        <f t="shared" si="457"/>
        <v>480000</v>
      </c>
      <c r="HN75" s="192" t="e">
        <f t="shared" si="424"/>
        <v>#VALUE!</v>
      </c>
      <c r="HO75" s="192" t="e">
        <f>HN75*HK75*$HO$2/HL75*1000000</f>
        <v>#VALUE!</v>
      </c>
      <c r="HP75" s="192" t="e">
        <f>HN75*HK75*$HP$2/HM75*1000000</f>
        <v>#VALUE!</v>
      </c>
    </row>
    <row r="76" customFormat="1" spans="1:224">
      <c r="A76" s="381">
        <v>71</v>
      </c>
      <c r="B76" s="54">
        <f ca="1" t="shared" si="458"/>
        <v>43619</v>
      </c>
      <c r="C76" s="57">
        <f t="shared" si="459"/>
        <v>0.0416666666666667</v>
      </c>
      <c r="D76" s="68" t="str">
        <f ca="1" t="shared" si="425"/>
        <v>中班</v>
      </c>
      <c r="E76" s="68" t="str">
        <f ca="1" t="shared" si="426"/>
        <v>丙</v>
      </c>
      <c r="F76" s="68">
        <f ca="1">SUMPRODUCT((成本日报!$A$3:$A$95=计划!B76)*(成本日报!$B$3:$B$95=计划!$D76),成本日报!$C$3:$C$95)</f>
        <v>3</v>
      </c>
      <c r="G76" s="382">
        <f ca="1" t="shared" si="460"/>
        <v>43619.9166666665</v>
      </c>
      <c r="H76" s="382">
        <f ca="1" t="shared" si="427"/>
        <v>43619.9236111109</v>
      </c>
      <c r="I76" s="382">
        <f ca="1" t="shared" si="428"/>
        <v>43619.9291666665</v>
      </c>
      <c r="J76" s="382">
        <f ca="1" t="shared" si="429"/>
        <v>43619.9583333332</v>
      </c>
      <c r="K76" s="382">
        <f ca="1" t="shared" si="430"/>
        <v>43620.0208333332</v>
      </c>
      <c r="L76" s="382">
        <f ca="1" t="shared" si="431"/>
        <v>43620.0416666665</v>
      </c>
      <c r="M76" s="398" t="str">
        <f>IF(_tag_month_day!A72="","",_tag_month_day!A72)</f>
        <v/>
      </c>
      <c r="N76" s="398" t="str">
        <f>IF(_tag_month_day!B72="","",_tag_month_day!B72)</f>
        <v/>
      </c>
      <c r="O76" s="399" t="e">
        <f t="shared" si="432"/>
        <v>#VALUE!</v>
      </c>
      <c r="P76" s="398" t="str">
        <f>IF(_tag_month_day!C72="","",_tag_month_day!C72)</f>
        <v/>
      </c>
      <c r="Q76" s="398" t="str">
        <f>IF(_tag_month_day!D72="","",_tag_month_day!D72)</f>
        <v/>
      </c>
      <c r="R76" s="416">
        <f>IF(_tag_month_day!CB72="",R75,_tag_month_day!CB72/100)</f>
        <v>0.07</v>
      </c>
      <c r="S76" s="417" t="str">
        <f>IF(_tag_month_day!E72="","",_tag_month_day!E72)</f>
        <v/>
      </c>
      <c r="T76" s="417" t="str">
        <f>IF(_tag_month_day!F72="","",_tag_month_day!F72)</f>
        <v/>
      </c>
      <c r="U76" s="418" t="e">
        <f t="shared" si="386"/>
        <v>#VALUE!</v>
      </c>
      <c r="V76" s="53" t="e">
        <f t="shared" si="387"/>
        <v>#VALUE!</v>
      </c>
      <c r="W76" s="419" t="str">
        <f>IF(_jhy_month_day!A72="","",_jhy_month_day!A72)</f>
        <v/>
      </c>
      <c r="X76" s="420" t="str">
        <f>IF(_jhy_month_day!B72="","",_jhy_month_day!B72/100)</f>
        <v/>
      </c>
      <c r="Y76" s="420" t="str">
        <f>IF(_jhy_month_day!C72="","",_jhy_month_day!C72/100)</f>
        <v/>
      </c>
      <c r="Z76" s="439">
        <f t="shared" si="477"/>
        <v>18</v>
      </c>
      <c r="AA76" s="440" t="str">
        <f>IF(_tag_month_day!G72="","",_tag_month_day!G72/100)</f>
        <v/>
      </c>
      <c r="AB76" s="440" t="str">
        <f>IF(_tag_month_day!H72="","",_tag_month_day!H72/100)</f>
        <v/>
      </c>
      <c r="AC76" s="193">
        <f t="shared" si="433"/>
        <v>1.59963432013121</v>
      </c>
      <c r="AD76" s="441" t="str">
        <f t="shared" si="434"/>
        <v/>
      </c>
      <c r="AE76" s="442" t="str">
        <f t="shared" si="435"/>
        <v/>
      </c>
      <c r="AF76" s="443">
        <v>1</v>
      </c>
      <c r="AG76" s="68" t="str">
        <f>IF(_duihao_month_day!A72="","",_duihao_month_day!A72)</f>
        <v/>
      </c>
      <c r="AH76" s="463">
        <f>IF(_gyk_month_day!B72="",AH75,_gyk_month_day!B72)</f>
        <v>820</v>
      </c>
      <c r="AI76" s="464" t="e">
        <f t="shared" si="461"/>
        <v>#VALUE!</v>
      </c>
      <c r="AJ76" s="68" t="str">
        <f>IF(_tag_month_day!I72="","",_tag_month_day!I72)</f>
        <v/>
      </c>
      <c r="AK76" s="465" t="str">
        <f>IF(_tzyy_month_day!A72="","",_tzyy_month_day!A72)</f>
        <v/>
      </c>
      <c r="AL76" s="465" t="str">
        <f>IF(_tzyy_month_day!B72="","",_tzyy_month_day!B72)</f>
        <v/>
      </c>
      <c r="AM76" s="465" t="str">
        <f>IF(_tzyy_month_day!C72="","",_tzyy_month_day!C72)</f>
        <v/>
      </c>
      <c r="AN76" s="466" t="str">
        <f>IF(_tag_month_day!CG72="","",_tag_month_day!CG72)</f>
        <v/>
      </c>
      <c r="AO76" s="466" t="str">
        <f>IF(_tag_month_day!CH72="","",_tag_month_day!CH72)</f>
        <v/>
      </c>
      <c r="AP76" s="486" t="e">
        <f t="shared" si="436"/>
        <v>#VALUE!</v>
      </c>
      <c r="AQ76" s="487" t="str">
        <f>IF(_tag_month_day!J72="","",_tag_month_day!J72/100)</f>
        <v/>
      </c>
      <c r="AR76" s="488">
        <f t="shared" si="437"/>
        <v>1.3</v>
      </c>
      <c r="AS76" s="489" t="e">
        <f t="shared" si="388"/>
        <v>#VALUE!</v>
      </c>
      <c r="AT76" s="489">
        <f t="shared" si="438"/>
        <v>0</v>
      </c>
      <c r="AU76" s="490" t="str">
        <f>IF(_tag_month_day!K72="","",_tag_month_day!K72)</f>
        <v/>
      </c>
      <c r="AV76" s="491" t="str">
        <f>IF(_tag_month_day!L72="","",_tag_month_day!L72/100)</f>
        <v/>
      </c>
      <c r="AW76" s="420">
        <f t="shared" si="360"/>
        <v>0</v>
      </c>
      <c r="AX76" s="420">
        <f t="shared" si="439"/>
        <v>0</v>
      </c>
      <c r="AY76" s="420" t="str">
        <f>IF(_tag_month_day!M72="","",_tag_month_day!M72/100)</f>
        <v/>
      </c>
      <c r="AZ76" s="420" t="str">
        <f>IF(_tag_month_day!N72="","",_tag_month_day!N72/100)</f>
        <v/>
      </c>
      <c r="BA76" s="420" t="str">
        <f>IF(_tag_month_day!O72="","",_tag_month_day!O72/100)</f>
        <v/>
      </c>
      <c r="BB76" s="496" t="str">
        <f>IF(_tag_month_day!P72="","",_tag_month_day!P72/100)</f>
        <v/>
      </c>
      <c r="BC76" s="496">
        <f t="shared" si="440"/>
        <v>0</v>
      </c>
      <c r="BD76" s="496" t="str">
        <f>IF(_tag_month_day!Q72="","",_tag_month_day!Q72/100)</f>
        <v/>
      </c>
      <c r="BE76" s="510" t="str">
        <f>IF(_tag_month_day!R72="","",_tag_month_day!R72/100)</f>
        <v/>
      </c>
      <c r="BF76" s="413" t="str">
        <f>IF(_tag_month_day!CC72="","",_tag_month_day!CC72/100)</f>
        <v/>
      </c>
      <c r="BG76" s="511" t="e">
        <f t="shared" si="389"/>
        <v>#VALUE!</v>
      </c>
      <c r="BH76" s="198">
        <f t="shared" si="390"/>
        <v>0</v>
      </c>
      <c r="BI76" s="512" t="e">
        <f>IF(CX76=0,BI75,(DK76*查询!$R$5+DL76*查询!$Q$5+DM76*查询!$N$5+DN76*查询!$O$5+DO76*查询!$P$5)*AF76/CX76)</f>
        <v>#VALUE!</v>
      </c>
      <c r="BJ76" s="512" t="e">
        <f>IF(CX76=0,BJ75,(DP76*查询!$S$5+DQ76*查询!$T$5+DR76*查询!$U$5)*AF76/CX76)</f>
        <v>#VALUE!</v>
      </c>
      <c r="BK76" s="512">
        <f t="shared" si="441"/>
        <v>1</v>
      </c>
      <c r="BL76" s="513" t="str">
        <f>IF(_cfyc_month_day!A72="","",_cfyc_month_day!A72)</f>
        <v/>
      </c>
      <c r="BM76" s="513" t="str">
        <f>IF(_cfyc_month_day!B72="","",_cfyc_month_day!B72)</f>
        <v/>
      </c>
      <c r="BN76" s="513" t="str">
        <f>IF(_cfyc_month_day!C72="","",_cfyc_month_day!C72)</f>
        <v/>
      </c>
      <c r="BO76" s="522" t="str">
        <f>IF(_cfyc_month_day!D72="","",_cfyc_month_day!D72)</f>
        <v/>
      </c>
      <c r="BP76" s="522" t="str">
        <f>IF(_cfyc_month_day!E72="","",_cfyc_month_day!E72)</f>
        <v/>
      </c>
      <c r="BQ76" s="522" t="str">
        <f>IF(_cfyc_month_day!F72="","",_cfyc_month_day!F72)</f>
        <v/>
      </c>
      <c r="BR76" s="513" t="str">
        <f>IF(_tag_month_day!T72="","",_tag_month_day!T72)</f>
        <v/>
      </c>
      <c r="BS76" s="513" t="str">
        <f>IF(_tag_month_day!U72="","",_tag_month_day!U72)</f>
        <v/>
      </c>
      <c r="BT76" s="523" t="str">
        <f t="shared" si="442"/>
        <v/>
      </c>
      <c r="BU76" s="223" t="str">
        <f>IF(_tag_month_day!V72="","",_tag_month_day!V72)</f>
        <v/>
      </c>
      <c r="BV76" s="206" t="str">
        <f>IF(_tag_month_day!W72="","",_tag_month_day!W72)</f>
        <v/>
      </c>
      <c r="BW76" s="540" t="str">
        <f>IF(_tag_month_day!X72="","",_tag_month_day!X72)</f>
        <v/>
      </c>
      <c r="BX76" s="540" t="str">
        <f>IF(_tag_month_day!Y72="","",_tag_month_day!Y72)</f>
        <v/>
      </c>
      <c r="BY76" s="541">
        <f ca="1" t="shared" si="443"/>
        <v>43620.0416666665</v>
      </c>
      <c r="BZ76" s="542"/>
      <c r="CA76" s="543" t="str">
        <f>IF(_jhy2_month_day!A72="","",_jhy2_month_day!A72)</f>
        <v/>
      </c>
      <c r="CB76" s="464" t="str">
        <f>IF(_jhy2_month_day!B72="","",_jhy2_month_day!B72)</f>
        <v/>
      </c>
      <c r="CC76" s="464" t="str">
        <f>IF(_jhy2_month_day!C72="","",_jhy2_month_day!C72)</f>
        <v/>
      </c>
      <c r="CD76" s="464" t="str">
        <f>IF(_jhy2_month_day!D72="","",_jhy2_month_day!D72)</f>
        <v/>
      </c>
      <c r="CE76" s="464" t="str">
        <f>IF(_jhy2_month_day!E72="","",_jhy2_month_day!E72)</f>
        <v/>
      </c>
      <c r="CF76" s="464" t="str">
        <f>IF(_jhy2_month_day!F72="","",_jhy2_month_day!F72)</f>
        <v/>
      </c>
      <c r="CG76" s="464" t="str">
        <f>IF(_jhy2_month_day!G72="","",_jhy2_month_day!G72)</f>
        <v/>
      </c>
      <c r="CH76" s="464" t="str">
        <f>IF(_jhy2_month_day!H72="","",_jhy2_month_day!H72)</f>
        <v/>
      </c>
      <c r="CI76" s="464" t="str">
        <f>IF(_jhy2_month_day!I72="","",_jhy2_month_day!I72)</f>
        <v/>
      </c>
      <c r="CJ76" s="464" t="str">
        <f>IF(_jhy2_month_day!J72="","",_jhy2_month_day!J72)</f>
        <v/>
      </c>
      <c r="CK76" s="464" t="str">
        <f>IF(_jhy2_month_day!K72="","",_jhy2_month_day!K72)</f>
        <v/>
      </c>
      <c r="CL76" s="562" t="str">
        <f>IF(_jhy2_month_day!L72="","",_jhy2_month_day!L72)</f>
        <v/>
      </c>
      <c r="CM76" s="562" t="str">
        <f>IF(_jhy2_month_day!M72="","",_jhy2_month_day!M72)</f>
        <v/>
      </c>
      <c r="CN76" s="562" t="str">
        <f>IF(_jhy2_month_day!N72="","",_jhy2_month_day!N72)</f>
        <v/>
      </c>
      <c r="CO76" s="562" t="str">
        <f>IF(_jhy2_month_day!O72="","",_jhy2_month_day!O72)</f>
        <v/>
      </c>
      <c r="CP76" s="562" t="str">
        <f>IF(_jhy2_month_day!P72="","",_jhy2_month_day!P72)</f>
        <v/>
      </c>
      <c r="CQ76" s="562" t="str">
        <f>IF(_jhy2_month_day!Q72="","",_jhy2_month_day!Q72)</f>
        <v/>
      </c>
      <c r="CR76" s="563" t="str">
        <f>IF(_jhy2_month_day!R72="","",_jhy2_month_day!R72)</f>
        <v/>
      </c>
      <c r="CS76" s="576" t="str">
        <f>IF(_jhy2_month_day!S72="","",_jhy2_month_day!S72)</f>
        <v/>
      </c>
      <c r="CT76" s="562" t="str">
        <f>IF(_jhy2_month_day!T72="","",_jhy2_month_day!T72)</f>
        <v/>
      </c>
      <c r="CU76" s="577" t="e">
        <f t="shared" si="391"/>
        <v>#VALUE!</v>
      </c>
      <c r="CV76" s="198" t="e">
        <f t="shared" si="392"/>
        <v>#VALUE!</v>
      </c>
      <c r="CW76" s="192" t="e">
        <f t="shared" si="393"/>
        <v>#VALUE!</v>
      </c>
      <c r="CX76" s="192" t="e">
        <f t="shared" si="394"/>
        <v>#VALUE!</v>
      </c>
      <c r="CY76" s="202" t="e">
        <f t="shared" si="395"/>
        <v>#VALUE!</v>
      </c>
      <c r="CZ76" s="192" t="e">
        <f t="shared" ref="CZ76:DI76" si="488">$AJ76*EF76</f>
        <v>#VALUE!</v>
      </c>
      <c r="DA76" s="192" t="e">
        <f t="shared" si="488"/>
        <v>#VALUE!</v>
      </c>
      <c r="DB76" s="192" t="e">
        <f t="shared" si="488"/>
        <v>#VALUE!</v>
      </c>
      <c r="DC76" s="192" t="e">
        <f t="shared" si="488"/>
        <v>#VALUE!</v>
      </c>
      <c r="DD76" s="192" t="e">
        <f t="shared" si="488"/>
        <v>#VALUE!</v>
      </c>
      <c r="DE76" s="192" t="e">
        <f t="shared" si="488"/>
        <v>#VALUE!</v>
      </c>
      <c r="DF76" s="192" t="e">
        <f t="shared" si="488"/>
        <v>#VALUE!</v>
      </c>
      <c r="DG76" s="192" t="e">
        <f t="shared" si="488"/>
        <v>#VALUE!</v>
      </c>
      <c r="DH76" s="192" t="e">
        <f t="shared" si="488"/>
        <v>#VALUE!</v>
      </c>
      <c r="DI76" s="192" t="e">
        <f t="shared" si="488"/>
        <v>#VALUE!</v>
      </c>
      <c r="DJ76" s="192" t="e">
        <f t="shared" si="397"/>
        <v>#VALUE!</v>
      </c>
      <c r="DK76" s="192" t="e">
        <f t="shared" si="398"/>
        <v>#VALUE!</v>
      </c>
      <c r="DL76" s="192" t="e">
        <f t="shared" si="399"/>
        <v>#VALUE!</v>
      </c>
      <c r="DM76" s="192" t="e">
        <f t="shared" si="400"/>
        <v>#VALUE!</v>
      </c>
      <c r="DN76" s="192" t="e">
        <f t="shared" si="401"/>
        <v>#VALUE!</v>
      </c>
      <c r="DO76" s="192" t="e">
        <f t="shared" si="402"/>
        <v>#VALUE!</v>
      </c>
      <c r="DP76" s="192" t="e">
        <f t="shared" si="403"/>
        <v>#VALUE!</v>
      </c>
      <c r="DQ76" s="192" t="e">
        <f t="shared" si="404"/>
        <v>#VALUE!</v>
      </c>
      <c r="DR76" s="192" t="e">
        <f t="shared" si="405"/>
        <v>#VALUE!</v>
      </c>
      <c r="DS76" s="192" t="e">
        <f t="shared" si="406"/>
        <v>#VALUE!</v>
      </c>
      <c r="DT76" s="192" t="e">
        <f t="shared" si="407"/>
        <v>#VALUE!</v>
      </c>
      <c r="DU76" s="192" t="e">
        <f t="shared" si="408"/>
        <v>#VALUE!</v>
      </c>
      <c r="DV76" s="198" t="e">
        <f t="shared" si="409"/>
        <v>#VALUE!</v>
      </c>
      <c r="DW76" s="198" t="e">
        <f t="shared" si="410"/>
        <v>#DIV/0!</v>
      </c>
      <c r="DX76" s="198" t="e">
        <f t="shared" si="411"/>
        <v>#DIV/0!</v>
      </c>
      <c r="DY76" s="198" t="e">
        <f t="shared" si="412"/>
        <v>#VALUE!</v>
      </c>
      <c r="DZ76" s="198" t="e">
        <f t="shared" si="413"/>
        <v>#VALUE!</v>
      </c>
      <c r="EA76" s="198" t="e">
        <f t="shared" si="414"/>
        <v>#VALUE!</v>
      </c>
      <c r="EB76" s="198" t="e">
        <f t="shared" si="415"/>
        <v>#VALUE!</v>
      </c>
      <c r="EC76" s="198" t="e">
        <f t="shared" si="416"/>
        <v>#DIV/0!</v>
      </c>
      <c r="ED76" s="198" t="e">
        <f t="shared" si="417"/>
        <v>#VALUE!</v>
      </c>
      <c r="EE76" s="198" t="e">
        <f t="shared" si="418"/>
        <v>#VALUE!</v>
      </c>
      <c r="EF76" s="198" t="e">
        <f t="shared" ref="EF76:EO76" si="489">DV76/SUM($DV76:$EE76)</f>
        <v>#VALUE!</v>
      </c>
      <c r="EG76" s="198" t="e">
        <f t="shared" si="489"/>
        <v>#DIV/0!</v>
      </c>
      <c r="EH76" s="198" t="e">
        <f t="shared" si="489"/>
        <v>#DIV/0!</v>
      </c>
      <c r="EI76" s="198" t="e">
        <f t="shared" si="489"/>
        <v>#VALUE!</v>
      </c>
      <c r="EJ76" s="198" t="e">
        <f t="shared" si="489"/>
        <v>#VALUE!</v>
      </c>
      <c r="EK76" s="198" t="e">
        <f t="shared" si="489"/>
        <v>#VALUE!</v>
      </c>
      <c r="EL76" s="198" t="e">
        <f t="shared" si="489"/>
        <v>#VALUE!</v>
      </c>
      <c r="EM76" s="198" t="e">
        <f t="shared" si="489"/>
        <v>#DIV/0!</v>
      </c>
      <c r="EN76" s="198" t="e">
        <f t="shared" si="489"/>
        <v>#VALUE!</v>
      </c>
      <c r="EO76" s="198" t="e">
        <f t="shared" si="489"/>
        <v>#VALUE!</v>
      </c>
      <c r="EP76" s="511">
        <f t="shared" ref="EP76:EW76" si="490">EP75</f>
        <v>0.08</v>
      </c>
      <c r="EQ76" s="511">
        <f t="shared" si="490"/>
        <v>0.015</v>
      </c>
      <c r="ER76" s="511">
        <f t="shared" si="490"/>
        <v>0.015</v>
      </c>
      <c r="ES76" s="511">
        <f t="shared" si="490"/>
        <v>0.015</v>
      </c>
      <c r="ET76" s="511">
        <f t="shared" si="490"/>
        <v>0.015</v>
      </c>
      <c r="EU76" s="511">
        <f t="shared" si="490"/>
        <v>0.09</v>
      </c>
      <c r="EV76" s="511">
        <f t="shared" si="490"/>
        <v>0.09</v>
      </c>
      <c r="EW76" s="511">
        <f t="shared" si="490"/>
        <v>0.09</v>
      </c>
      <c r="EX76" s="420" t="str">
        <f>IF(_tag_month_day!AS72="","",_tag_month_day!AS72/100)</f>
        <v/>
      </c>
      <c r="EY76" s="420" t="str">
        <f>IF(_tag_month_day!AT72="","",_tag_month_day!AT72/100)</f>
        <v/>
      </c>
      <c r="EZ76" s="420" t="str">
        <f>IF(_tag_month_day!AU72="","",_tag_month_day!AU72/100)</f>
        <v/>
      </c>
      <c r="FA76" s="420" t="str">
        <f>IF(_tag_month_day!AV72="","",_tag_month_day!AV72/100)</f>
        <v/>
      </c>
      <c r="FB76" s="420" t="str">
        <f>IF(_tag_month_day!AW72="","",_tag_month_day!AW72/100)</f>
        <v/>
      </c>
      <c r="FC76" s="420" t="str">
        <f>IF(_tag_month_day!AX72="","",_tag_month_day!AX72/100)</f>
        <v/>
      </c>
      <c r="FD76" s="510">
        <f t="shared" si="447"/>
        <v>0.33</v>
      </c>
      <c r="FE76" s="510">
        <f t="shared" si="448"/>
        <v>0.19</v>
      </c>
      <c r="FF76" s="510">
        <f t="shared" si="449"/>
        <v>0.003</v>
      </c>
      <c r="FG76" s="510">
        <f t="shared" si="450"/>
        <v>0</v>
      </c>
      <c r="FH76" s="603">
        <f t="shared" si="451"/>
        <v>0.0001</v>
      </c>
      <c r="FI76" s="510">
        <f t="shared" ref="FI76:FR76" si="491">FI75</f>
        <v>0.41</v>
      </c>
      <c r="FJ76" s="510">
        <f t="shared" si="491"/>
        <v>0.11</v>
      </c>
      <c r="FK76" s="510">
        <f t="shared" si="491"/>
        <v>0.015</v>
      </c>
      <c r="FL76" s="510">
        <f t="shared" si="491"/>
        <v>0</v>
      </c>
      <c r="FM76" s="603">
        <f t="shared" si="491"/>
        <v>0.0001</v>
      </c>
      <c r="FN76" s="510" t="str">
        <f>IF(_tag_month_day!AY72="","",_tag_month_day!AY72/100)</f>
        <v/>
      </c>
      <c r="FO76" s="510" t="str">
        <f>IF(_tag_month_day!AZ72="","",_tag_month_day!AZ72/100)</f>
        <v/>
      </c>
      <c r="FP76" s="510" t="str">
        <f>IF(_tag_month_day!BA72="","",_tag_month_day!BA72/100)</f>
        <v/>
      </c>
      <c r="FQ76" s="510" t="str">
        <f>IF(_tag_month_day!BB72="","",_tag_month_day!BB72/100)</f>
        <v/>
      </c>
      <c r="FR76" s="603" t="str">
        <f>IF(_tag_month_day!BC72="","",_tag_month_day!BC72/100)</f>
        <v/>
      </c>
      <c r="FS76" s="510" t="str">
        <f>IF(_tag_month_day!BD72="","",_tag_month_day!BD72/100)</f>
        <v/>
      </c>
      <c r="FT76" s="510" t="str">
        <f>IF(_tag_month_day!BE72="","",_tag_month_day!BE72/100)</f>
        <v/>
      </c>
      <c r="FU76" s="510" t="str">
        <f>IF(_tag_month_day!BF72="","",_tag_month_day!BF72/100)</f>
        <v/>
      </c>
      <c r="FV76" s="510" t="str">
        <f>IF(_tag_month_day!BG72="","",_tag_month_day!BG72/100)</f>
        <v/>
      </c>
      <c r="FW76" s="603" t="str">
        <f>IF(_tag_month_day!BH72="","",_tag_month_day!BH72/100)</f>
        <v/>
      </c>
      <c r="FX76" s="510" t="str">
        <f>IF(_tag_month_day!BI72="","",_tag_month_day!BI72/100)</f>
        <v/>
      </c>
      <c r="FY76" s="510" t="str">
        <f>IF(_tag_month_day!BJ72="","",_tag_month_day!BJ72/100)</f>
        <v/>
      </c>
      <c r="FZ76" s="605" t="str">
        <f>IF(_tag_month_day!BK72="","",_tag_month_day!BK72/100)</f>
        <v/>
      </c>
      <c r="GA76" s="510" t="str">
        <f>IF(_tag_month_day!BL72="","",_tag_month_day!BL72/100)</f>
        <v/>
      </c>
      <c r="GB76" s="603" t="str">
        <f>IF(_tag_month_day!BM72="","",_tag_month_day!BM72/100)</f>
        <v/>
      </c>
      <c r="GC76" s="420" t="str">
        <f>IF(_tag_month_day!BN72="","",_tag_month_day!BN72/100)</f>
        <v/>
      </c>
      <c r="GD76" s="420" t="str">
        <f>IF(_tag_month_day!BO72="","",_tag_month_day!BO72/100)</f>
        <v/>
      </c>
      <c r="GE76" s="420" t="str">
        <f>IF(_tag_month_day!BP72="","",_tag_month_day!BP72/100)</f>
        <v/>
      </c>
      <c r="GF76" s="420" t="str">
        <f>IF(_tag_month_day!BQ72="","",_tag_month_day!BQ72/100)</f>
        <v/>
      </c>
      <c r="GG76" s="420" t="str">
        <f>IF(_tag_month_day!BR72="","",_tag_month_day!BR72/100)</f>
        <v/>
      </c>
      <c r="GH76" s="420" t="str">
        <f>IF(_tag_month_day!BS72="","",_tag_month_day!BS72/100)</f>
        <v/>
      </c>
      <c r="GI76" s="603" t="str">
        <f>IF(_tag_month_day!BT72="","",_tag_month_day!BT72/100)</f>
        <v/>
      </c>
      <c r="GJ76" s="612" t="str">
        <f>IF(_tag_month_day!BU72="","",_tag_month_day!BU72/100)</f>
        <v/>
      </c>
      <c r="GK76" s="620" t="str">
        <f>IF(_tag_month_day!BV72="",IF(_rlcf_month_day!A$2="","",_rlcf_month_day!A$2/100),_tag_month_day!BV72/100)</f>
        <v/>
      </c>
      <c r="GL76" s="620" t="str">
        <f>IF(_tag_month_day!BW72="",IF(_rlcf_month_day!B$2="","",_rlcf_month_day!B$2/100),_tag_month_day!BW72/100)</f>
        <v/>
      </c>
      <c r="GM76" s="621" t="str">
        <f>IF(_tag_month_day!BX72="",IF(_rlcf_month_day!C$2="","",_rlcf_month_day!C$2/100),_tag_month_day!BX72/100)</f>
        <v/>
      </c>
      <c r="GN76" s="620" t="str">
        <f>IF(_tag_month_day!BV72="",IF(_rlcf_month_day!A$2="","",_rlcf_month_day!A$2/100),_tag_month_day!BV72/100)</f>
        <v/>
      </c>
      <c r="GO76" s="620" t="str">
        <f>IF(_tag_month_day!BW72="",IF(_rlcf_month_day!B$2="","",_rlcf_month_day!B$2/100),_tag_month_day!BW72/100)</f>
        <v/>
      </c>
      <c r="GP76" s="620" t="str">
        <f>IF(_tag_month_day!CD72="",IF(_rlcf_month_day!E$2="","",_rlcf_month_day!E$2/100),_tag_month_day!CD72/100)</f>
        <v/>
      </c>
      <c r="GQ76" s="620" t="str">
        <f>IF(_tag_month_day!CE72="",IF(_rlcf_month_day!F$2="","",_rlcf_month_day!F$2/100),_tag_month_day!CE72/100)</f>
        <v/>
      </c>
      <c r="GR76" s="621" t="str">
        <f>IF(_tag_month_day!CF72="",IF(_rlcf_month_day!G$2="","",_rlcf_month_day!G$2/100),_tag_month_day!CF72/100)</f>
        <v/>
      </c>
      <c r="GS76" s="626">
        <f t="shared" ref="GS76:HH76" si="492">GS75</f>
        <v>0.953</v>
      </c>
      <c r="GT76" s="626">
        <f t="shared" si="492"/>
        <v>0.55</v>
      </c>
      <c r="GU76" s="626">
        <f t="shared" si="492"/>
        <v>0.55</v>
      </c>
      <c r="GV76" s="626">
        <f t="shared" si="492"/>
        <v>0.55</v>
      </c>
      <c r="GW76" s="626">
        <f t="shared" si="492"/>
        <v>0.5</v>
      </c>
      <c r="GX76" s="626">
        <f t="shared" si="492"/>
        <v>0.935</v>
      </c>
      <c r="GY76" s="626">
        <f t="shared" si="492"/>
        <v>0.15</v>
      </c>
      <c r="GZ76" s="626">
        <f t="shared" si="492"/>
        <v>1</v>
      </c>
      <c r="HA76" s="632">
        <f t="shared" si="492"/>
        <v>0.047</v>
      </c>
      <c r="HB76" s="632">
        <f t="shared" si="492"/>
        <v>0.45</v>
      </c>
      <c r="HC76" s="632">
        <f t="shared" si="492"/>
        <v>0.45</v>
      </c>
      <c r="HD76" s="632">
        <f t="shared" si="492"/>
        <v>0.45</v>
      </c>
      <c r="HE76" s="632">
        <f t="shared" si="492"/>
        <v>0.5</v>
      </c>
      <c r="HF76" s="632">
        <f t="shared" si="492"/>
        <v>0.065</v>
      </c>
      <c r="HG76" s="632">
        <f t="shared" si="492"/>
        <v>0.85</v>
      </c>
      <c r="HH76" s="632">
        <f t="shared" si="492"/>
        <v>0</v>
      </c>
      <c r="HI76" s="68">
        <f t="shared" si="423"/>
        <v>0</v>
      </c>
      <c r="HJ76" s="68" t="e">
        <f t="shared" si="454"/>
        <v>#VALUE!</v>
      </c>
      <c r="HK76" s="202">
        <f t="shared" si="455"/>
        <v>0.85</v>
      </c>
      <c r="HL76" s="464">
        <f t="shared" si="456"/>
        <v>550000</v>
      </c>
      <c r="HM76" s="464">
        <f t="shared" si="457"/>
        <v>480000</v>
      </c>
      <c r="HN76" s="192" t="e">
        <f t="shared" si="424"/>
        <v>#VALUE!</v>
      </c>
      <c r="HO76" s="192" t="e">
        <f>HN76*HK76*$HO$2/HL76*1000000</f>
        <v>#VALUE!</v>
      </c>
      <c r="HP76" s="192" t="e">
        <f>HN76*HK76*$HP$2/HM76*1000000</f>
        <v>#VALUE!</v>
      </c>
    </row>
    <row r="77" customFormat="1" spans="1:224">
      <c r="A77" s="381">
        <v>72</v>
      </c>
      <c r="B77" s="54">
        <f ca="1" t="shared" si="458"/>
        <v>43619</v>
      </c>
      <c r="C77" s="57">
        <f t="shared" si="459"/>
        <v>0.0416666666666667</v>
      </c>
      <c r="D77" s="68" t="str">
        <f ca="1" t="shared" si="425"/>
        <v>中班</v>
      </c>
      <c r="E77" s="68" t="str">
        <f ca="1" t="shared" si="426"/>
        <v>丙</v>
      </c>
      <c r="F77" s="68">
        <f ca="1">SUMPRODUCT((成本日报!$A$3:$A$95=计划!B77)*(成本日报!$B$3:$B$95=计划!$D77),成本日报!$C$3:$C$95)</f>
        <v>3</v>
      </c>
      <c r="G77" s="382">
        <f ca="1" t="shared" si="460"/>
        <v>43619.9583333332</v>
      </c>
      <c r="H77" s="382">
        <f ca="1" t="shared" si="427"/>
        <v>43619.9652777776</v>
      </c>
      <c r="I77" s="382">
        <f ca="1" t="shared" si="428"/>
        <v>43619.9708333332</v>
      </c>
      <c r="J77" s="382">
        <f ca="1" t="shared" si="429"/>
        <v>43619.9999999998</v>
      </c>
      <c r="K77" s="382">
        <f ca="1" t="shared" si="430"/>
        <v>43620.0624999998</v>
      </c>
      <c r="L77" s="382">
        <f ca="1" t="shared" si="431"/>
        <v>43620.0833333332</v>
      </c>
      <c r="M77" s="398" t="str">
        <f>IF(_tag_month_day!A73="","",_tag_month_day!A73)</f>
        <v/>
      </c>
      <c r="N77" s="398" t="str">
        <f>IF(_tag_month_day!B73="","",_tag_month_day!B73)</f>
        <v/>
      </c>
      <c r="O77" s="399" t="e">
        <f t="shared" si="432"/>
        <v>#VALUE!</v>
      </c>
      <c r="P77" s="398" t="str">
        <f>IF(_tag_month_day!C73="","",_tag_month_day!C73)</f>
        <v/>
      </c>
      <c r="Q77" s="398" t="str">
        <f>IF(_tag_month_day!D73="","",_tag_month_day!D73)</f>
        <v/>
      </c>
      <c r="R77" s="416">
        <f>IF(_tag_month_day!CB73="",R76,_tag_month_day!CB73/100)</f>
        <v>0.07</v>
      </c>
      <c r="S77" s="417" t="str">
        <f>IF(_tag_month_day!E73="","",_tag_month_day!E73)</f>
        <v/>
      </c>
      <c r="T77" s="417" t="str">
        <f>IF(_tag_month_day!F73="","",_tag_month_day!F73)</f>
        <v/>
      </c>
      <c r="U77" s="418" t="e">
        <f t="shared" si="386"/>
        <v>#VALUE!</v>
      </c>
      <c r="V77" s="53" t="e">
        <f t="shared" si="387"/>
        <v>#VALUE!</v>
      </c>
      <c r="W77" s="419" t="str">
        <f>IF(_jhy_month_day!A73="","",_jhy_month_day!A73)</f>
        <v/>
      </c>
      <c r="X77" s="420" t="str">
        <f>IF(_jhy_month_day!B73="","",_jhy_month_day!B73/100)</f>
        <v/>
      </c>
      <c r="Y77" s="420" t="str">
        <f>IF(_jhy_month_day!C73="","",_jhy_month_day!C73/100)</f>
        <v/>
      </c>
      <c r="Z77" s="439">
        <f t="shared" si="477"/>
        <v>18</v>
      </c>
      <c r="AA77" s="440" t="str">
        <f>IF(_tag_month_day!G73="","",_tag_month_day!G73/100)</f>
        <v/>
      </c>
      <c r="AB77" s="440" t="str">
        <f>IF(_tag_month_day!H73="","",_tag_month_day!H73/100)</f>
        <v/>
      </c>
      <c r="AC77" s="193">
        <f t="shared" si="433"/>
        <v>1.59963432013121</v>
      </c>
      <c r="AD77" s="441" t="str">
        <f t="shared" si="434"/>
        <v/>
      </c>
      <c r="AE77" s="442" t="str">
        <f t="shared" si="435"/>
        <v/>
      </c>
      <c r="AF77" s="443">
        <v>1</v>
      </c>
      <c r="AG77" s="68" t="str">
        <f>IF(_duihao_month_day!A73="","",_duihao_month_day!A73)</f>
        <v/>
      </c>
      <c r="AH77" s="463">
        <f>IF(_gyk_month_day!B73="",AH76,_gyk_month_day!B73)</f>
        <v>820</v>
      </c>
      <c r="AI77" s="464" t="e">
        <f t="shared" si="461"/>
        <v>#VALUE!</v>
      </c>
      <c r="AJ77" s="68" t="str">
        <f>IF(_tag_month_day!I73="","",_tag_month_day!I73)</f>
        <v/>
      </c>
      <c r="AK77" s="465" t="str">
        <f>IF(_tzyy_month_day!A73="","",_tzyy_month_day!A73)</f>
        <v/>
      </c>
      <c r="AL77" s="465" t="str">
        <f>IF(_tzyy_month_day!B73="","",_tzyy_month_day!B73)</f>
        <v/>
      </c>
      <c r="AM77" s="465" t="str">
        <f>IF(_tzyy_month_day!C73="","",_tzyy_month_day!C73)</f>
        <v/>
      </c>
      <c r="AN77" s="466" t="str">
        <f>IF(_tag_month_day!CG73="","",_tag_month_day!CG73)</f>
        <v/>
      </c>
      <c r="AO77" s="466" t="str">
        <f>IF(_tag_month_day!CH73="","",_tag_month_day!CH73)</f>
        <v/>
      </c>
      <c r="AP77" s="486" t="e">
        <f t="shared" si="436"/>
        <v>#VALUE!</v>
      </c>
      <c r="AQ77" s="487" t="str">
        <f>IF(_tag_month_day!J73="","",_tag_month_day!J73/100)</f>
        <v/>
      </c>
      <c r="AR77" s="488">
        <f t="shared" si="437"/>
        <v>1.3</v>
      </c>
      <c r="AS77" s="489" t="e">
        <f t="shared" si="388"/>
        <v>#VALUE!</v>
      </c>
      <c r="AT77" s="489">
        <f t="shared" si="438"/>
        <v>0</v>
      </c>
      <c r="AU77" s="490" t="str">
        <f>IF(_tag_month_day!K73="","",_tag_month_day!K73)</f>
        <v/>
      </c>
      <c r="AV77" s="491" t="str">
        <f>IF(_tag_month_day!L73="","",_tag_month_day!L73/100)</f>
        <v/>
      </c>
      <c r="AW77" s="420">
        <f t="shared" si="360"/>
        <v>0</v>
      </c>
      <c r="AX77" s="420">
        <f t="shared" si="439"/>
        <v>0</v>
      </c>
      <c r="AY77" s="420" t="str">
        <f>IF(_tag_month_day!M73="","",_tag_month_day!M73/100)</f>
        <v/>
      </c>
      <c r="AZ77" s="420" t="str">
        <f>IF(_tag_month_day!N73="","",_tag_month_day!N73/100)</f>
        <v/>
      </c>
      <c r="BA77" s="420" t="str">
        <f>IF(_tag_month_day!O73="","",_tag_month_day!O73/100)</f>
        <v/>
      </c>
      <c r="BB77" s="496" t="str">
        <f>IF(_tag_month_day!P73="","",_tag_month_day!P73/100)</f>
        <v/>
      </c>
      <c r="BC77" s="496">
        <f t="shared" si="440"/>
        <v>0</v>
      </c>
      <c r="BD77" s="496" t="str">
        <f>IF(_tag_month_day!Q73="","",_tag_month_day!Q73/100)</f>
        <v/>
      </c>
      <c r="BE77" s="510" t="str">
        <f>IF(_tag_month_day!R73="","",_tag_month_day!R73/100)</f>
        <v/>
      </c>
      <c r="BF77" s="413" t="str">
        <f>IF(_tag_month_day!CC73="","",_tag_month_day!CC73/100)</f>
        <v/>
      </c>
      <c r="BG77" s="511" t="e">
        <f t="shared" si="389"/>
        <v>#VALUE!</v>
      </c>
      <c r="BH77" s="198">
        <f t="shared" si="390"/>
        <v>0</v>
      </c>
      <c r="BI77" s="512" t="e">
        <f>IF(CX77=0,BI76,(DK77*查询!$R$5+DL77*查询!$Q$5+DM77*查询!$N$5+DN77*查询!$O$5+DO77*查询!$P$5)*AF77/CX77)</f>
        <v>#VALUE!</v>
      </c>
      <c r="BJ77" s="512" t="e">
        <f>IF(CX77=0,BJ76,(DP77*查询!$S$5+DQ77*查询!$T$5+DR77*查询!$U$5)*AF77/CX77)</f>
        <v>#VALUE!</v>
      </c>
      <c r="BK77" s="512">
        <f t="shared" si="441"/>
        <v>1</v>
      </c>
      <c r="BL77" s="513" t="str">
        <f>IF(_cfyc_month_day!A73="","",_cfyc_month_day!A73)</f>
        <v/>
      </c>
      <c r="BM77" s="513" t="str">
        <f>IF(_cfyc_month_day!B73="","",_cfyc_month_day!B73)</f>
        <v/>
      </c>
      <c r="BN77" s="513" t="str">
        <f>IF(_cfyc_month_day!C73="","",_cfyc_month_day!C73)</f>
        <v/>
      </c>
      <c r="BO77" s="522" t="str">
        <f>IF(_cfyc_month_day!D73="","",_cfyc_month_day!D73)</f>
        <v/>
      </c>
      <c r="BP77" s="522" t="str">
        <f>IF(_cfyc_month_day!E73="","",_cfyc_month_day!E73)</f>
        <v/>
      </c>
      <c r="BQ77" s="522" t="str">
        <f>IF(_cfyc_month_day!F73="","",_cfyc_month_day!F73)</f>
        <v/>
      </c>
      <c r="BR77" s="513" t="str">
        <f>IF(_tag_month_day!T73="","",_tag_month_day!T73)</f>
        <v/>
      </c>
      <c r="BS77" s="513" t="str">
        <f>IF(_tag_month_day!U73="","",_tag_month_day!U73)</f>
        <v/>
      </c>
      <c r="BT77" s="523" t="str">
        <f t="shared" si="442"/>
        <v/>
      </c>
      <c r="BU77" s="223" t="str">
        <f>IF(_tag_month_day!V73="","",_tag_month_day!V73)</f>
        <v/>
      </c>
      <c r="BV77" s="206" t="str">
        <f>IF(_tag_month_day!W73="","",_tag_month_day!W73)</f>
        <v/>
      </c>
      <c r="BW77" s="540" t="str">
        <f>IF(_tag_month_day!X73="","",_tag_month_day!X73)</f>
        <v/>
      </c>
      <c r="BX77" s="540" t="str">
        <f>IF(_tag_month_day!Y73="","",_tag_month_day!Y73)</f>
        <v/>
      </c>
      <c r="BY77" s="541">
        <f ca="1" t="shared" si="443"/>
        <v>43620.0833333332</v>
      </c>
      <c r="BZ77" s="542"/>
      <c r="CA77" s="543" t="str">
        <f>IF(_jhy2_month_day!A73="","",_jhy2_month_day!A73)</f>
        <v/>
      </c>
      <c r="CB77" s="464" t="str">
        <f>IF(_jhy2_month_day!B73="","",_jhy2_month_day!B73)</f>
        <v/>
      </c>
      <c r="CC77" s="464" t="str">
        <f>IF(_jhy2_month_day!C73="","",_jhy2_month_day!C73)</f>
        <v/>
      </c>
      <c r="CD77" s="464" t="str">
        <f>IF(_jhy2_month_day!D73="","",_jhy2_month_day!D73)</f>
        <v/>
      </c>
      <c r="CE77" s="464" t="str">
        <f>IF(_jhy2_month_day!E73="","",_jhy2_month_day!E73)</f>
        <v/>
      </c>
      <c r="CF77" s="464" t="str">
        <f>IF(_jhy2_month_day!F73="","",_jhy2_month_day!F73)</f>
        <v/>
      </c>
      <c r="CG77" s="464" t="str">
        <f>IF(_jhy2_month_day!G73="","",_jhy2_month_day!G73)</f>
        <v/>
      </c>
      <c r="CH77" s="464" t="str">
        <f>IF(_jhy2_month_day!H73="","",_jhy2_month_day!H73)</f>
        <v/>
      </c>
      <c r="CI77" s="464" t="str">
        <f>IF(_jhy2_month_day!I73="","",_jhy2_month_day!I73)</f>
        <v/>
      </c>
      <c r="CJ77" s="464" t="str">
        <f>IF(_jhy2_month_day!J73="","",_jhy2_month_day!J73)</f>
        <v/>
      </c>
      <c r="CK77" s="464" t="str">
        <f>IF(_jhy2_month_day!K73="","",_jhy2_month_day!K73)</f>
        <v/>
      </c>
      <c r="CL77" s="562" t="str">
        <f>IF(_jhy2_month_day!L73="","",_jhy2_month_day!L73)</f>
        <v/>
      </c>
      <c r="CM77" s="562" t="str">
        <f>IF(_jhy2_month_day!M73="","",_jhy2_month_day!M73)</f>
        <v/>
      </c>
      <c r="CN77" s="562" t="str">
        <f>IF(_jhy2_month_day!N73="","",_jhy2_month_day!N73)</f>
        <v/>
      </c>
      <c r="CO77" s="562" t="str">
        <f>IF(_jhy2_month_day!O73="","",_jhy2_month_day!O73)</f>
        <v/>
      </c>
      <c r="CP77" s="562" t="str">
        <f>IF(_jhy2_month_day!P73="","",_jhy2_month_day!P73)</f>
        <v/>
      </c>
      <c r="CQ77" s="562" t="str">
        <f>IF(_jhy2_month_day!Q73="","",_jhy2_month_day!Q73)</f>
        <v/>
      </c>
      <c r="CR77" s="563" t="str">
        <f>IF(_jhy2_month_day!R73="","",_jhy2_month_day!R73)</f>
        <v/>
      </c>
      <c r="CS77" s="576" t="str">
        <f>IF(_jhy2_month_day!S73="","",_jhy2_month_day!S73)</f>
        <v/>
      </c>
      <c r="CT77" s="562" t="str">
        <f>IF(_jhy2_month_day!T73="","",_jhy2_month_day!T73)</f>
        <v/>
      </c>
      <c r="CU77" s="577" t="e">
        <f t="shared" si="391"/>
        <v>#VALUE!</v>
      </c>
      <c r="CV77" s="198" t="e">
        <f t="shared" si="392"/>
        <v>#VALUE!</v>
      </c>
      <c r="CW77" s="192" t="e">
        <f t="shared" si="393"/>
        <v>#VALUE!</v>
      </c>
      <c r="CX77" s="192" t="e">
        <f t="shared" si="394"/>
        <v>#VALUE!</v>
      </c>
      <c r="CY77" s="202" t="e">
        <f t="shared" si="395"/>
        <v>#VALUE!</v>
      </c>
      <c r="CZ77" s="192" t="e">
        <f t="shared" ref="CZ77:DI77" si="493">$AJ77*EF77</f>
        <v>#VALUE!</v>
      </c>
      <c r="DA77" s="192" t="e">
        <f t="shared" si="493"/>
        <v>#VALUE!</v>
      </c>
      <c r="DB77" s="192" t="e">
        <f t="shared" si="493"/>
        <v>#VALUE!</v>
      </c>
      <c r="DC77" s="192" t="e">
        <f t="shared" si="493"/>
        <v>#VALUE!</v>
      </c>
      <c r="DD77" s="192" t="e">
        <f t="shared" si="493"/>
        <v>#VALUE!</v>
      </c>
      <c r="DE77" s="192" t="e">
        <f t="shared" si="493"/>
        <v>#VALUE!</v>
      </c>
      <c r="DF77" s="192" t="e">
        <f t="shared" si="493"/>
        <v>#VALUE!</v>
      </c>
      <c r="DG77" s="192" t="e">
        <f t="shared" si="493"/>
        <v>#VALUE!</v>
      </c>
      <c r="DH77" s="192" t="e">
        <f t="shared" si="493"/>
        <v>#VALUE!</v>
      </c>
      <c r="DI77" s="192" t="e">
        <f t="shared" si="493"/>
        <v>#VALUE!</v>
      </c>
      <c r="DJ77" s="192" t="e">
        <f t="shared" si="397"/>
        <v>#VALUE!</v>
      </c>
      <c r="DK77" s="192" t="e">
        <f t="shared" si="398"/>
        <v>#VALUE!</v>
      </c>
      <c r="DL77" s="192" t="e">
        <f t="shared" si="399"/>
        <v>#VALUE!</v>
      </c>
      <c r="DM77" s="192" t="e">
        <f t="shared" si="400"/>
        <v>#VALUE!</v>
      </c>
      <c r="DN77" s="192" t="e">
        <f t="shared" si="401"/>
        <v>#VALUE!</v>
      </c>
      <c r="DO77" s="192" t="e">
        <f t="shared" si="402"/>
        <v>#VALUE!</v>
      </c>
      <c r="DP77" s="192" t="e">
        <f t="shared" si="403"/>
        <v>#VALUE!</v>
      </c>
      <c r="DQ77" s="192" t="e">
        <f t="shared" si="404"/>
        <v>#VALUE!</v>
      </c>
      <c r="DR77" s="192" t="e">
        <f t="shared" si="405"/>
        <v>#VALUE!</v>
      </c>
      <c r="DS77" s="192" t="e">
        <f t="shared" si="406"/>
        <v>#VALUE!</v>
      </c>
      <c r="DT77" s="192" t="e">
        <f t="shared" si="407"/>
        <v>#VALUE!</v>
      </c>
      <c r="DU77" s="192" t="e">
        <f t="shared" si="408"/>
        <v>#VALUE!</v>
      </c>
      <c r="DV77" s="198" t="e">
        <f t="shared" si="409"/>
        <v>#VALUE!</v>
      </c>
      <c r="DW77" s="198" t="e">
        <f t="shared" si="410"/>
        <v>#DIV/0!</v>
      </c>
      <c r="DX77" s="198" t="e">
        <f t="shared" si="411"/>
        <v>#DIV/0!</v>
      </c>
      <c r="DY77" s="198" t="e">
        <f t="shared" si="412"/>
        <v>#VALUE!</v>
      </c>
      <c r="DZ77" s="198" t="e">
        <f t="shared" si="413"/>
        <v>#VALUE!</v>
      </c>
      <c r="EA77" s="198" t="e">
        <f t="shared" si="414"/>
        <v>#VALUE!</v>
      </c>
      <c r="EB77" s="198" t="e">
        <f t="shared" si="415"/>
        <v>#VALUE!</v>
      </c>
      <c r="EC77" s="198" t="e">
        <f t="shared" si="416"/>
        <v>#DIV/0!</v>
      </c>
      <c r="ED77" s="198" t="e">
        <f t="shared" si="417"/>
        <v>#VALUE!</v>
      </c>
      <c r="EE77" s="198" t="e">
        <f t="shared" si="418"/>
        <v>#VALUE!</v>
      </c>
      <c r="EF77" s="198" t="e">
        <f t="shared" ref="EF77:EO77" si="494">DV77/SUM($DV77:$EE77)</f>
        <v>#VALUE!</v>
      </c>
      <c r="EG77" s="198" t="e">
        <f t="shared" si="494"/>
        <v>#DIV/0!</v>
      </c>
      <c r="EH77" s="198" t="e">
        <f t="shared" si="494"/>
        <v>#DIV/0!</v>
      </c>
      <c r="EI77" s="198" t="e">
        <f t="shared" si="494"/>
        <v>#VALUE!</v>
      </c>
      <c r="EJ77" s="198" t="e">
        <f t="shared" si="494"/>
        <v>#VALUE!</v>
      </c>
      <c r="EK77" s="198" t="e">
        <f t="shared" si="494"/>
        <v>#VALUE!</v>
      </c>
      <c r="EL77" s="198" t="e">
        <f t="shared" si="494"/>
        <v>#VALUE!</v>
      </c>
      <c r="EM77" s="198" t="e">
        <f t="shared" si="494"/>
        <v>#DIV/0!</v>
      </c>
      <c r="EN77" s="198" t="e">
        <f t="shared" si="494"/>
        <v>#VALUE!</v>
      </c>
      <c r="EO77" s="198" t="e">
        <f t="shared" si="494"/>
        <v>#VALUE!</v>
      </c>
      <c r="EP77" s="511">
        <f t="shared" ref="EP77:EW77" si="495">EP76</f>
        <v>0.08</v>
      </c>
      <c r="EQ77" s="511">
        <f t="shared" si="495"/>
        <v>0.015</v>
      </c>
      <c r="ER77" s="511">
        <f t="shared" si="495"/>
        <v>0.015</v>
      </c>
      <c r="ES77" s="511">
        <f t="shared" si="495"/>
        <v>0.015</v>
      </c>
      <c r="ET77" s="511">
        <f t="shared" si="495"/>
        <v>0.015</v>
      </c>
      <c r="EU77" s="511">
        <f t="shared" si="495"/>
        <v>0.09</v>
      </c>
      <c r="EV77" s="511">
        <f t="shared" si="495"/>
        <v>0.09</v>
      </c>
      <c r="EW77" s="511">
        <f t="shared" si="495"/>
        <v>0.09</v>
      </c>
      <c r="EX77" s="420" t="str">
        <f>IF(_tag_month_day!AS73="","",_tag_month_day!AS73/100)</f>
        <v/>
      </c>
      <c r="EY77" s="420" t="str">
        <f>IF(_tag_month_day!AT73="","",_tag_month_day!AT73/100)</f>
        <v/>
      </c>
      <c r="EZ77" s="420" t="str">
        <f>IF(_tag_month_day!AU73="","",_tag_month_day!AU73/100)</f>
        <v/>
      </c>
      <c r="FA77" s="420" t="str">
        <f>IF(_tag_month_day!AV73="","",_tag_month_day!AV73/100)</f>
        <v/>
      </c>
      <c r="FB77" s="420" t="str">
        <f>IF(_tag_month_day!AW73="","",_tag_month_day!AW73/100)</f>
        <v/>
      </c>
      <c r="FC77" s="420" t="str">
        <f>IF(_tag_month_day!AX73="","",_tag_month_day!AX73/100)</f>
        <v/>
      </c>
      <c r="FD77" s="510">
        <f t="shared" si="447"/>
        <v>0.33</v>
      </c>
      <c r="FE77" s="510">
        <f t="shared" si="448"/>
        <v>0.19</v>
      </c>
      <c r="FF77" s="510">
        <f t="shared" si="449"/>
        <v>0.003</v>
      </c>
      <c r="FG77" s="510">
        <f t="shared" si="450"/>
        <v>0</v>
      </c>
      <c r="FH77" s="603">
        <f t="shared" si="451"/>
        <v>0.0001</v>
      </c>
      <c r="FI77" s="510">
        <f t="shared" ref="FI77:FR77" si="496">FI76</f>
        <v>0.41</v>
      </c>
      <c r="FJ77" s="510">
        <f t="shared" si="496"/>
        <v>0.11</v>
      </c>
      <c r="FK77" s="510">
        <f t="shared" si="496"/>
        <v>0.015</v>
      </c>
      <c r="FL77" s="510">
        <f t="shared" si="496"/>
        <v>0</v>
      </c>
      <c r="FM77" s="603">
        <f t="shared" si="496"/>
        <v>0.0001</v>
      </c>
      <c r="FN77" s="510" t="str">
        <f>IF(_tag_month_day!AY73="","",_tag_month_day!AY73/100)</f>
        <v/>
      </c>
      <c r="FO77" s="510" t="str">
        <f>IF(_tag_month_day!AZ73="","",_tag_month_day!AZ73/100)</f>
        <v/>
      </c>
      <c r="FP77" s="510" t="str">
        <f>IF(_tag_month_day!BA73="","",_tag_month_day!BA73/100)</f>
        <v/>
      </c>
      <c r="FQ77" s="510" t="str">
        <f>IF(_tag_month_day!BB73="","",_tag_month_day!BB73/100)</f>
        <v/>
      </c>
      <c r="FR77" s="603" t="str">
        <f>IF(_tag_month_day!BC73="","",_tag_month_day!BC73/100)</f>
        <v/>
      </c>
      <c r="FS77" s="510" t="str">
        <f>IF(_tag_month_day!BD73="","",_tag_month_day!BD73/100)</f>
        <v/>
      </c>
      <c r="FT77" s="510" t="str">
        <f>IF(_tag_month_day!BE73="","",_tag_month_day!BE73/100)</f>
        <v/>
      </c>
      <c r="FU77" s="510" t="str">
        <f>IF(_tag_month_day!BF73="","",_tag_month_day!BF73/100)</f>
        <v/>
      </c>
      <c r="FV77" s="510" t="str">
        <f>IF(_tag_month_day!BG73="","",_tag_month_day!BG73/100)</f>
        <v/>
      </c>
      <c r="FW77" s="603" t="str">
        <f>IF(_tag_month_day!BH73="","",_tag_month_day!BH73/100)</f>
        <v/>
      </c>
      <c r="FX77" s="510" t="str">
        <f>IF(_tag_month_day!BI73="","",_tag_month_day!BI73/100)</f>
        <v/>
      </c>
      <c r="FY77" s="510" t="str">
        <f>IF(_tag_month_day!BJ73="","",_tag_month_day!BJ73/100)</f>
        <v/>
      </c>
      <c r="FZ77" s="605" t="str">
        <f>IF(_tag_month_day!BK73="","",_tag_month_day!BK73/100)</f>
        <v/>
      </c>
      <c r="GA77" s="510" t="str">
        <f>IF(_tag_month_day!BL73="","",_tag_month_day!BL73/100)</f>
        <v/>
      </c>
      <c r="GB77" s="603" t="str">
        <f>IF(_tag_month_day!BM73="","",_tag_month_day!BM73/100)</f>
        <v/>
      </c>
      <c r="GC77" s="420" t="str">
        <f>IF(_tag_month_day!BN73="","",_tag_month_day!BN73/100)</f>
        <v/>
      </c>
      <c r="GD77" s="420" t="str">
        <f>IF(_tag_month_day!BO73="","",_tag_month_day!BO73/100)</f>
        <v/>
      </c>
      <c r="GE77" s="420" t="str">
        <f>IF(_tag_month_day!BP73="","",_tag_month_day!BP73/100)</f>
        <v/>
      </c>
      <c r="GF77" s="420" t="str">
        <f>IF(_tag_month_day!BQ73="","",_tag_month_day!BQ73/100)</f>
        <v/>
      </c>
      <c r="GG77" s="420" t="str">
        <f>IF(_tag_month_day!BR73="","",_tag_month_day!BR73/100)</f>
        <v/>
      </c>
      <c r="GH77" s="420" t="str">
        <f>IF(_tag_month_day!BS73="","",_tag_month_day!BS73/100)</f>
        <v/>
      </c>
      <c r="GI77" s="603" t="str">
        <f>IF(_tag_month_day!BT73="","",_tag_month_day!BT73/100)</f>
        <v/>
      </c>
      <c r="GJ77" s="612" t="str">
        <f>IF(_tag_month_day!BU73="","",_tag_month_day!BU73/100)</f>
        <v/>
      </c>
      <c r="GK77" s="620" t="str">
        <f>IF(_tag_month_day!BV73="",IF(_rlcf_month_day!A$2="","",_rlcf_month_day!A$2/100),_tag_month_day!BV73/100)</f>
        <v/>
      </c>
      <c r="GL77" s="620" t="str">
        <f>IF(_tag_month_day!BW73="",IF(_rlcf_month_day!B$2="","",_rlcf_month_day!B$2/100),_tag_month_day!BW73/100)</f>
        <v/>
      </c>
      <c r="GM77" s="621" t="str">
        <f>IF(_tag_month_day!BX73="",IF(_rlcf_month_day!C$2="","",_rlcf_month_day!C$2/100),_tag_month_day!BX73/100)</f>
        <v/>
      </c>
      <c r="GN77" s="620" t="str">
        <f>IF(_tag_month_day!BV73="",IF(_rlcf_month_day!A$2="","",_rlcf_month_day!A$2/100),_tag_month_day!BV73/100)</f>
        <v/>
      </c>
      <c r="GO77" s="620" t="str">
        <f>IF(_tag_month_day!BW73="",IF(_rlcf_month_day!B$2="","",_rlcf_month_day!B$2/100),_tag_month_day!BW73/100)</f>
        <v/>
      </c>
      <c r="GP77" s="620" t="str">
        <f>IF(_tag_month_day!CD73="",IF(_rlcf_month_day!E$2="","",_rlcf_month_day!E$2/100),_tag_month_day!CD73/100)</f>
        <v/>
      </c>
      <c r="GQ77" s="620" t="str">
        <f>IF(_tag_month_day!CE73="",IF(_rlcf_month_day!F$2="","",_rlcf_month_day!F$2/100),_tag_month_day!CE73/100)</f>
        <v/>
      </c>
      <c r="GR77" s="621" t="str">
        <f>IF(_tag_month_day!CF73="",IF(_rlcf_month_day!G$2="","",_rlcf_month_day!G$2/100),_tag_month_day!CF73/100)</f>
        <v/>
      </c>
      <c r="GS77" s="626">
        <f t="shared" ref="GS77:HH77" si="497">GS76</f>
        <v>0.953</v>
      </c>
      <c r="GT77" s="626">
        <f t="shared" si="497"/>
        <v>0.55</v>
      </c>
      <c r="GU77" s="626">
        <f t="shared" si="497"/>
        <v>0.55</v>
      </c>
      <c r="GV77" s="626">
        <f t="shared" si="497"/>
        <v>0.55</v>
      </c>
      <c r="GW77" s="626">
        <f t="shared" si="497"/>
        <v>0.5</v>
      </c>
      <c r="GX77" s="626">
        <f t="shared" si="497"/>
        <v>0.935</v>
      </c>
      <c r="GY77" s="626">
        <f t="shared" si="497"/>
        <v>0.15</v>
      </c>
      <c r="GZ77" s="626">
        <f t="shared" si="497"/>
        <v>1</v>
      </c>
      <c r="HA77" s="632">
        <f t="shared" si="497"/>
        <v>0.047</v>
      </c>
      <c r="HB77" s="632">
        <f t="shared" si="497"/>
        <v>0.45</v>
      </c>
      <c r="HC77" s="632">
        <f t="shared" si="497"/>
        <v>0.45</v>
      </c>
      <c r="HD77" s="632">
        <f t="shared" si="497"/>
        <v>0.45</v>
      </c>
      <c r="HE77" s="632">
        <f t="shared" si="497"/>
        <v>0.5</v>
      </c>
      <c r="HF77" s="632">
        <f t="shared" si="497"/>
        <v>0.065</v>
      </c>
      <c r="HG77" s="632">
        <f t="shared" si="497"/>
        <v>0.85</v>
      </c>
      <c r="HH77" s="632">
        <f t="shared" si="497"/>
        <v>0</v>
      </c>
      <c r="HI77" s="68">
        <f t="shared" si="423"/>
        <v>0</v>
      </c>
      <c r="HJ77" s="68" t="e">
        <f t="shared" si="454"/>
        <v>#VALUE!</v>
      </c>
      <c r="HK77" s="202">
        <f t="shared" si="455"/>
        <v>0.85</v>
      </c>
      <c r="HL77" s="464">
        <f t="shared" si="456"/>
        <v>550000</v>
      </c>
      <c r="HM77" s="464">
        <f t="shared" si="457"/>
        <v>480000</v>
      </c>
      <c r="HN77" s="192" t="e">
        <f t="shared" si="424"/>
        <v>#VALUE!</v>
      </c>
      <c r="HO77" s="192" t="e">
        <f>HN77*HK77*$HO$2/HL77*1000000</f>
        <v>#VALUE!</v>
      </c>
      <c r="HP77" s="192" t="e">
        <f>HN77*HK77*$HP$2/HM77*1000000</f>
        <v>#VALUE!</v>
      </c>
    </row>
    <row r="78" customFormat="1" spans="1:224">
      <c r="A78" s="381">
        <v>73</v>
      </c>
      <c r="B78" s="54">
        <f ca="1" t="shared" si="458"/>
        <v>43620</v>
      </c>
      <c r="C78" s="57">
        <f t="shared" si="459"/>
        <v>0.0416666666666667</v>
      </c>
      <c r="D78" s="68" t="str">
        <f ca="1" t="shared" si="425"/>
        <v>夜班</v>
      </c>
      <c r="E78" s="68" t="str">
        <f ca="1" t="shared" si="426"/>
        <v>丁</v>
      </c>
      <c r="F78" s="68">
        <f ca="1">SUMPRODUCT((成本日报!$A$3:$A$95=计划!B78)*(成本日报!$B$3:$B$95=计划!$D78),成本日报!$C$3:$C$95)</f>
        <v>4</v>
      </c>
      <c r="G78" s="382">
        <f ca="1" t="shared" si="460"/>
        <v>43619.9999999998</v>
      </c>
      <c r="H78" s="382">
        <f ca="1" t="shared" si="427"/>
        <v>43620.0069444443</v>
      </c>
      <c r="I78" s="382">
        <f ca="1" t="shared" si="428"/>
        <v>43620.0124999998</v>
      </c>
      <c r="J78" s="382">
        <f ca="1" t="shared" si="429"/>
        <v>43620.0416666665</v>
      </c>
      <c r="K78" s="382">
        <f ca="1" t="shared" si="430"/>
        <v>43620.1041666665</v>
      </c>
      <c r="L78" s="382">
        <f ca="1" t="shared" si="431"/>
        <v>43620.1249999998</v>
      </c>
      <c r="M78" s="398" t="str">
        <f>IF(_tag_month_day!A74="","",_tag_month_day!A74)</f>
        <v/>
      </c>
      <c r="N78" s="398" t="str">
        <f>IF(_tag_month_day!B74="","",_tag_month_day!B74)</f>
        <v/>
      </c>
      <c r="O78" s="399" t="e">
        <f t="shared" si="432"/>
        <v>#VALUE!</v>
      </c>
      <c r="P78" s="398" t="str">
        <f>IF(_tag_month_day!C74="","",_tag_month_day!C74)</f>
        <v/>
      </c>
      <c r="Q78" s="398" t="str">
        <f>IF(_tag_month_day!D74="","",_tag_month_day!D74)</f>
        <v/>
      </c>
      <c r="R78" s="416">
        <f>IF(_tag_month_day!CB74="",R77,_tag_month_day!CB74/100)</f>
        <v>0.07</v>
      </c>
      <c r="S78" s="417" t="str">
        <f>IF(_tag_month_day!E74="","",_tag_month_day!E74)</f>
        <v/>
      </c>
      <c r="T78" s="417" t="str">
        <f>IF(_tag_month_day!F74="","",_tag_month_day!F74)</f>
        <v/>
      </c>
      <c r="U78" s="418" t="e">
        <f t="shared" si="386"/>
        <v>#VALUE!</v>
      </c>
      <c r="V78" s="53" t="e">
        <f t="shared" si="387"/>
        <v>#VALUE!</v>
      </c>
      <c r="W78" s="419" t="str">
        <f>IF(_jhy_month_day!A74="","",_jhy_month_day!A74)</f>
        <v/>
      </c>
      <c r="X78" s="420" t="str">
        <f>IF(_jhy_month_day!B74="","",_jhy_month_day!B74/100)</f>
        <v/>
      </c>
      <c r="Y78" s="420" t="str">
        <f>IF(_jhy_month_day!C74="","",_jhy_month_day!C74/100)</f>
        <v/>
      </c>
      <c r="Z78" s="439">
        <f t="shared" si="477"/>
        <v>19</v>
      </c>
      <c r="AA78" s="440" t="str">
        <f>IF(_tag_month_day!G74="","",_tag_month_day!G74/100)</f>
        <v/>
      </c>
      <c r="AB78" s="440" t="str">
        <f>IF(_tag_month_day!H74="","",_tag_month_day!H74/100)</f>
        <v/>
      </c>
      <c r="AC78" s="193">
        <f t="shared" si="433"/>
        <v>1.59963432013121</v>
      </c>
      <c r="AD78" s="441" t="str">
        <f t="shared" si="434"/>
        <v/>
      </c>
      <c r="AE78" s="442" t="str">
        <f t="shared" si="435"/>
        <v/>
      </c>
      <c r="AF78" s="443">
        <v>1</v>
      </c>
      <c r="AG78" s="68" t="str">
        <f>IF(_duihao_month_day!A74="","",_duihao_month_day!A74)</f>
        <v/>
      </c>
      <c r="AH78" s="463">
        <f>IF(_gyk_month_day!B74="",AH77,_gyk_month_day!B74)</f>
        <v>820</v>
      </c>
      <c r="AI78" s="464" t="e">
        <f t="shared" si="461"/>
        <v>#VALUE!</v>
      </c>
      <c r="AJ78" s="68" t="str">
        <f>IF(_tag_month_day!I74="","",_tag_month_day!I74)</f>
        <v/>
      </c>
      <c r="AK78" s="465" t="str">
        <f>IF(_tzyy_month_day!A74="","",_tzyy_month_day!A74)</f>
        <v/>
      </c>
      <c r="AL78" s="465" t="str">
        <f>IF(_tzyy_month_day!B74="","",_tzyy_month_day!B74)</f>
        <v/>
      </c>
      <c r="AM78" s="465" t="str">
        <f>IF(_tzyy_month_day!C74="","",_tzyy_month_day!C74)</f>
        <v/>
      </c>
      <c r="AN78" s="466" t="str">
        <f>IF(_tag_month_day!CG74="","",_tag_month_day!CG74)</f>
        <v/>
      </c>
      <c r="AO78" s="466" t="str">
        <f>IF(_tag_month_day!CH74="","",_tag_month_day!CH74)</f>
        <v/>
      </c>
      <c r="AP78" s="486" t="e">
        <f t="shared" si="436"/>
        <v>#VALUE!</v>
      </c>
      <c r="AQ78" s="487" t="str">
        <f>IF(_tag_month_day!J74="","",_tag_month_day!J74/100)</f>
        <v/>
      </c>
      <c r="AR78" s="488">
        <f t="shared" si="437"/>
        <v>1.3</v>
      </c>
      <c r="AS78" s="489" t="e">
        <f t="shared" si="388"/>
        <v>#VALUE!</v>
      </c>
      <c r="AT78" s="489">
        <f t="shared" si="438"/>
        <v>0</v>
      </c>
      <c r="AU78" s="490" t="str">
        <f>IF(_tag_month_day!K74="","",_tag_month_day!K74)</f>
        <v/>
      </c>
      <c r="AV78" s="491" t="str">
        <f>IF(_tag_month_day!L74="","",_tag_month_day!L74/100)</f>
        <v/>
      </c>
      <c r="AW78" s="420">
        <f t="shared" si="360"/>
        <v>0</v>
      </c>
      <c r="AX78" s="420">
        <f t="shared" si="439"/>
        <v>0</v>
      </c>
      <c r="AY78" s="420" t="str">
        <f>IF(_tag_month_day!M74="","",_tag_month_day!M74/100)</f>
        <v/>
      </c>
      <c r="AZ78" s="420" t="str">
        <f>IF(_tag_month_day!N74="","",_tag_month_day!N74/100)</f>
        <v/>
      </c>
      <c r="BA78" s="420" t="str">
        <f>IF(_tag_month_day!O74="","",_tag_month_day!O74/100)</f>
        <v/>
      </c>
      <c r="BB78" s="496" t="str">
        <f>IF(_tag_month_day!P74="","",_tag_month_day!P74/100)</f>
        <v/>
      </c>
      <c r="BC78" s="496">
        <f t="shared" si="440"/>
        <v>0</v>
      </c>
      <c r="BD78" s="496" t="str">
        <f>IF(_tag_month_day!Q74="","",_tag_month_day!Q74/100)</f>
        <v/>
      </c>
      <c r="BE78" s="510" t="str">
        <f>IF(_tag_month_day!R74="","",_tag_month_day!R74/100)</f>
        <v/>
      </c>
      <c r="BF78" s="413" t="str">
        <f>IF(_tag_month_day!CC74="","",_tag_month_day!CC74/100)</f>
        <v/>
      </c>
      <c r="BG78" s="511" t="e">
        <f t="shared" si="389"/>
        <v>#VALUE!</v>
      </c>
      <c r="BH78" s="198">
        <f t="shared" si="390"/>
        <v>0</v>
      </c>
      <c r="BI78" s="512" t="e">
        <f>IF(CX78=0,BI77,(DK78*查询!$R$5+DL78*查询!$Q$5+DM78*查询!$N$5+DN78*查询!$O$5+DO78*查询!$P$5)*AF78/CX78)</f>
        <v>#VALUE!</v>
      </c>
      <c r="BJ78" s="512" t="e">
        <f>IF(CX78=0,BJ77,(DP78*查询!$S$5+DQ78*查询!$T$5+DR78*查询!$U$5)*AF78/CX78)</f>
        <v>#VALUE!</v>
      </c>
      <c r="BK78" s="512">
        <f t="shared" si="441"/>
        <v>1</v>
      </c>
      <c r="BL78" s="513" t="str">
        <f>IF(_cfyc_month_day!A74="","",_cfyc_month_day!A74)</f>
        <v/>
      </c>
      <c r="BM78" s="513" t="str">
        <f>IF(_cfyc_month_day!B74="","",_cfyc_month_day!B74)</f>
        <v/>
      </c>
      <c r="BN78" s="513" t="str">
        <f>IF(_cfyc_month_day!C74="","",_cfyc_month_day!C74)</f>
        <v/>
      </c>
      <c r="BO78" s="522" t="str">
        <f>IF(_cfyc_month_day!D74="","",_cfyc_month_day!D74)</f>
        <v/>
      </c>
      <c r="BP78" s="522" t="str">
        <f>IF(_cfyc_month_day!E74="","",_cfyc_month_day!E74)</f>
        <v/>
      </c>
      <c r="BQ78" s="522" t="str">
        <f>IF(_cfyc_month_day!F74="","",_cfyc_month_day!F74)</f>
        <v/>
      </c>
      <c r="BR78" s="513" t="str">
        <f>IF(_tag_month_day!T74="","",_tag_month_day!T74)</f>
        <v/>
      </c>
      <c r="BS78" s="513" t="str">
        <f>IF(_tag_month_day!U74="","",_tag_month_day!U74)</f>
        <v/>
      </c>
      <c r="BT78" s="523" t="str">
        <f t="shared" si="442"/>
        <v/>
      </c>
      <c r="BU78" s="223" t="str">
        <f>IF(_tag_month_day!V74="","",_tag_month_day!V74)</f>
        <v/>
      </c>
      <c r="BV78" s="206" t="str">
        <f>IF(_tag_month_day!W74="","",_tag_month_day!W74)</f>
        <v/>
      </c>
      <c r="BW78" s="540" t="str">
        <f>IF(_tag_month_day!X74="","",_tag_month_day!X74)</f>
        <v/>
      </c>
      <c r="BX78" s="540" t="str">
        <f>IF(_tag_month_day!Y74="","",_tag_month_day!Y74)</f>
        <v/>
      </c>
      <c r="BY78" s="541">
        <f ca="1" t="shared" si="443"/>
        <v>43620.1249999998</v>
      </c>
      <c r="BZ78" s="542"/>
      <c r="CA78" s="543" t="str">
        <f>IF(_jhy2_month_day!A74="","",_jhy2_month_day!A74)</f>
        <v/>
      </c>
      <c r="CB78" s="464" t="str">
        <f>IF(_jhy2_month_day!B74="","",_jhy2_month_day!B74)</f>
        <v/>
      </c>
      <c r="CC78" s="464" t="str">
        <f>IF(_jhy2_month_day!C74="","",_jhy2_month_day!C74)</f>
        <v/>
      </c>
      <c r="CD78" s="464" t="str">
        <f>IF(_jhy2_month_day!D74="","",_jhy2_month_day!D74)</f>
        <v/>
      </c>
      <c r="CE78" s="464" t="str">
        <f>IF(_jhy2_month_day!E74="","",_jhy2_month_day!E74)</f>
        <v/>
      </c>
      <c r="CF78" s="464" t="str">
        <f>IF(_jhy2_month_day!F74="","",_jhy2_month_day!F74)</f>
        <v/>
      </c>
      <c r="CG78" s="464" t="str">
        <f>IF(_jhy2_month_day!G74="","",_jhy2_month_day!G74)</f>
        <v/>
      </c>
      <c r="CH78" s="464" t="str">
        <f>IF(_jhy2_month_day!H74="","",_jhy2_month_day!H74)</f>
        <v/>
      </c>
      <c r="CI78" s="464" t="str">
        <f>IF(_jhy2_month_day!I74="","",_jhy2_month_day!I74)</f>
        <v/>
      </c>
      <c r="CJ78" s="464" t="str">
        <f>IF(_jhy2_month_day!J74="","",_jhy2_month_day!J74)</f>
        <v/>
      </c>
      <c r="CK78" s="464" t="str">
        <f>IF(_jhy2_month_day!K74="","",_jhy2_month_day!K74)</f>
        <v/>
      </c>
      <c r="CL78" s="562" t="str">
        <f>IF(_jhy2_month_day!L74="","",_jhy2_month_day!L74)</f>
        <v/>
      </c>
      <c r="CM78" s="562" t="str">
        <f>IF(_jhy2_month_day!M74="","",_jhy2_month_day!M74)</f>
        <v/>
      </c>
      <c r="CN78" s="562" t="str">
        <f>IF(_jhy2_month_day!N74="","",_jhy2_month_day!N74)</f>
        <v/>
      </c>
      <c r="CO78" s="562" t="str">
        <f>IF(_jhy2_month_day!O74="","",_jhy2_month_day!O74)</f>
        <v/>
      </c>
      <c r="CP78" s="562" t="str">
        <f>IF(_jhy2_month_day!P74="","",_jhy2_month_day!P74)</f>
        <v/>
      </c>
      <c r="CQ78" s="562" t="str">
        <f>IF(_jhy2_month_day!Q74="","",_jhy2_month_day!Q74)</f>
        <v/>
      </c>
      <c r="CR78" s="563" t="str">
        <f>IF(_jhy2_month_day!R74="","",_jhy2_month_day!R74)</f>
        <v/>
      </c>
      <c r="CS78" s="576" t="str">
        <f>IF(_jhy2_month_day!S74="","",_jhy2_month_day!S74)</f>
        <v/>
      </c>
      <c r="CT78" s="562" t="str">
        <f>IF(_jhy2_month_day!T74="","",_jhy2_month_day!T74)</f>
        <v/>
      </c>
      <c r="CU78" s="577" t="e">
        <f t="shared" si="391"/>
        <v>#VALUE!</v>
      </c>
      <c r="CV78" s="198" t="e">
        <f t="shared" si="392"/>
        <v>#VALUE!</v>
      </c>
      <c r="CW78" s="192" t="e">
        <f t="shared" si="393"/>
        <v>#VALUE!</v>
      </c>
      <c r="CX78" s="192" t="e">
        <f t="shared" si="394"/>
        <v>#VALUE!</v>
      </c>
      <c r="CY78" s="202" t="e">
        <f t="shared" si="395"/>
        <v>#VALUE!</v>
      </c>
      <c r="CZ78" s="192" t="e">
        <f t="shared" ref="CZ78:DI78" si="498">$AJ78*EF78</f>
        <v>#VALUE!</v>
      </c>
      <c r="DA78" s="192" t="e">
        <f t="shared" si="498"/>
        <v>#VALUE!</v>
      </c>
      <c r="DB78" s="192" t="e">
        <f t="shared" si="498"/>
        <v>#VALUE!</v>
      </c>
      <c r="DC78" s="192" t="e">
        <f t="shared" si="498"/>
        <v>#VALUE!</v>
      </c>
      <c r="DD78" s="192" t="e">
        <f t="shared" si="498"/>
        <v>#VALUE!</v>
      </c>
      <c r="DE78" s="192" t="e">
        <f t="shared" si="498"/>
        <v>#VALUE!</v>
      </c>
      <c r="DF78" s="192" t="e">
        <f t="shared" si="498"/>
        <v>#VALUE!</v>
      </c>
      <c r="DG78" s="192" t="e">
        <f t="shared" si="498"/>
        <v>#VALUE!</v>
      </c>
      <c r="DH78" s="192" t="e">
        <f t="shared" si="498"/>
        <v>#VALUE!</v>
      </c>
      <c r="DI78" s="192" t="e">
        <f t="shared" si="498"/>
        <v>#VALUE!</v>
      </c>
      <c r="DJ78" s="192" t="e">
        <f t="shared" si="397"/>
        <v>#VALUE!</v>
      </c>
      <c r="DK78" s="192" t="e">
        <f t="shared" si="398"/>
        <v>#VALUE!</v>
      </c>
      <c r="DL78" s="192" t="e">
        <f t="shared" si="399"/>
        <v>#VALUE!</v>
      </c>
      <c r="DM78" s="192" t="e">
        <f t="shared" si="400"/>
        <v>#VALUE!</v>
      </c>
      <c r="DN78" s="192" t="e">
        <f t="shared" si="401"/>
        <v>#VALUE!</v>
      </c>
      <c r="DO78" s="192" t="e">
        <f t="shared" si="402"/>
        <v>#VALUE!</v>
      </c>
      <c r="DP78" s="192" t="e">
        <f t="shared" si="403"/>
        <v>#VALUE!</v>
      </c>
      <c r="DQ78" s="192" t="e">
        <f t="shared" si="404"/>
        <v>#VALUE!</v>
      </c>
      <c r="DR78" s="192" t="e">
        <f t="shared" si="405"/>
        <v>#VALUE!</v>
      </c>
      <c r="DS78" s="192" t="e">
        <f t="shared" si="406"/>
        <v>#VALUE!</v>
      </c>
      <c r="DT78" s="192" t="e">
        <f t="shared" si="407"/>
        <v>#VALUE!</v>
      </c>
      <c r="DU78" s="192" t="e">
        <f t="shared" si="408"/>
        <v>#VALUE!</v>
      </c>
      <c r="DV78" s="198" t="e">
        <f t="shared" si="409"/>
        <v>#VALUE!</v>
      </c>
      <c r="DW78" s="198" t="e">
        <f t="shared" si="410"/>
        <v>#DIV/0!</v>
      </c>
      <c r="DX78" s="198" t="e">
        <f t="shared" si="411"/>
        <v>#DIV/0!</v>
      </c>
      <c r="DY78" s="198" t="e">
        <f t="shared" si="412"/>
        <v>#VALUE!</v>
      </c>
      <c r="DZ78" s="198" t="e">
        <f t="shared" si="413"/>
        <v>#VALUE!</v>
      </c>
      <c r="EA78" s="198" t="e">
        <f t="shared" si="414"/>
        <v>#VALUE!</v>
      </c>
      <c r="EB78" s="198" t="e">
        <f t="shared" si="415"/>
        <v>#VALUE!</v>
      </c>
      <c r="EC78" s="198" t="e">
        <f t="shared" si="416"/>
        <v>#DIV/0!</v>
      </c>
      <c r="ED78" s="198" t="e">
        <f t="shared" si="417"/>
        <v>#VALUE!</v>
      </c>
      <c r="EE78" s="198" t="e">
        <f t="shared" si="418"/>
        <v>#VALUE!</v>
      </c>
      <c r="EF78" s="198" t="e">
        <f t="shared" ref="EF78:EO78" si="499">DV78/SUM($DV78:$EE78)</f>
        <v>#VALUE!</v>
      </c>
      <c r="EG78" s="198" t="e">
        <f t="shared" si="499"/>
        <v>#DIV/0!</v>
      </c>
      <c r="EH78" s="198" t="e">
        <f t="shared" si="499"/>
        <v>#DIV/0!</v>
      </c>
      <c r="EI78" s="198" t="e">
        <f t="shared" si="499"/>
        <v>#VALUE!</v>
      </c>
      <c r="EJ78" s="198" t="e">
        <f t="shared" si="499"/>
        <v>#VALUE!</v>
      </c>
      <c r="EK78" s="198" t="e">
        <f t="shared" si="499"/>
        <v>#VALUE!</v>
      </c>
      <c r="EL78" s="198" t="e">
        <f t="shared" si="499"/>
        <v>#VALUE!</v>
      </c>
      <c r="EM78" s="198" t="e">
        <f t="shared" si="499"/>
        <v>#DIV/0!</v>
      </c>
      <c r="EN78" s="198" t="e">
        <f t="shared" si="499"/>
        <v>#VALUE!</v>
      </c>
      <c r="EO78" s="198" t="e">
        <f t="shared" si="499"/>
        <v>#VALUE!</v>
      </c>
      <c r="EP78" s="511">
        <f t="shared" ref="EP78:EW78" si="500">EP77</f>
        <v>0.08</v>
      </c>
      <c r="EQ78" s="511">
        <f t="shared" si="500"/>
        <v>0.015</v>
      </c>
      <c r="ER78" s="511">
        <f t="shared" si="500"/>
        <v>0.015</v>
      </c>
      <c r="ES78" s="511">
        <f t="shared" si="500"/>
        <v>0.015</v>
      </c>
      <c r="ET78" s="511">
        <f t="shared" si="500"/>
        <v>0.015</v>
      </c>
      <c r="EU78" s="511">
        <f t="shared" si="500"/>
        <v>0.09</v>
      </c>
      <c r="EV78" s="511">
        <f t="shared" si="500"/>
        <v>0.09</v>
      </c>
      <c r="EW78" s="511">
        <f t="shared" si="500"/>
        <v>0.09</v>
      </c>
      <c r="EX78" s="420" t="str">
        <f>IF(_tag_month_day!AS74="","",_tag_month_day!AS74/100)</f>
        <v/>
      </c>
      <c r="EY78" s="420" t="str">
        <f>IF(_tag_month_day!AT74="","",_tag_month_day!AT74/100)</f>
        <v/>
      </c>
      <c r="EZ78" s="420" t="str">
        <f>IF(_tag_month_day!AU74="","",_tag_month_day!AU74/100)</f>
        <v/>
      </c>
      <c r="FA78" s="420" t="str">
        <f>IF(_tag_month_day!AV74="","",_tag_month_day!AV74/100)</f>
        <v/>
      </c>
      <c r="FB78" s="420" t="str">
        <f>IF(_tag_month_day!AW74="","",_tag_month_day!AW74/100)</f>
        <v/>
      </c>
      <c r="FC78" s="420" t="str">
        <f>IF(_tag_month_day!AX74="","",_tag_month_day!AX74/100)</f>
        <v/>
      </c>
      <c r="FD78" s="510">
        <f t="shared" si="447"/>
        <v>0.33</v>
      </c>
      <c r="FE78" s="510">
        <f t="shared" si="448"/>
        <v>0.19</v>
      </c>
      <c r="FF78" s="510">
        <f t="shared" si="449"/>
        <v>0.003</v>
      </c>
      <c r="FG78" s="510">
        <f t="shared" si="450"/>
        <v>0</v>
      </c>
      <c r="FH78" s="603">
        <f t="shared" si="451"/>
        <v>0.0001</v>
      </c>
      <c r="FI78" s="510">
        <f t="shared" ref="FI78:FR78" si="501">FI77</f>
        <v>0.41</v>
      </c>
      <c r="FJ78" s="510">
        <f t="shared" si="501"/>
        <v>0.11</v>
      </c>
      <c r="FK78" s="510">
        <f t="shared" si="501"/>
        <v>0.015</v>
      </c>
      <c r="FL78" s="510">
        <f t="shared" si="501"/>
        <v>0</v>
      </c>
      <c r="FM78" s="603">
        <f t="shared" si="501"/>
        <v>0.0001</v>
      </c>
      <c r="FN78" s="510" t="str">
        <f>IF(_tag_month_day!AY74="","",_tag_month_day!AY74/100)</f>
        <v/>
      </c>
      <c r="FO78" s="510" t="str">
        <f>IF(_tag_month_day!AZ74="","",_tag_month_day!AZ74/100)</f>
        <v/>
      </c>
      <c r="FP78" s="510" t="str">
        <f>IF(_tag_month_day!BA74="","",_tag_month_day!BA74/100)</f>
        <v/>
      </c>
      <c r="FQ78" s="510" t="str">
        <f>IF(_tag_month_day!BB74="","",_tag_month_day!BB74/100)</f>
        <v/>
      </c>
      <c r="FR78" s="603" t="str">
        <f>IF(_tag_month_day!BC74="","",_tag_month_day!BC74/100)</f>
        <v/>
      </c>
      <c r="FS78" s="510" t="str">
        <f>IF(_tag_month_day!BD74="","",_tag_month_day!BD74/100)</f>
        <v/>
      </c>
      <c r="FT78" s="510" t="str">
        <f>IF(_tag_month_day!BE74="","",_tag_month_day!BE74/100)</f>
        <v/>
      </c>
      <c r="FU78" s="510" t="str">
        <f>IF(_tag_month_day!BF74="","",_tag_month_day!BF74/100)</f>
        <v/>
      </c>
      <c r="FV78" s="510" t="str">
        <f>IF(_tag_month_day!BG74="","",_tag_month_day!BG74/100)</f>
        <v/>
      </c>
      <c r="FW78" s="603" t="str">
        <f>IF(_tag_month_day!BH74="","",_tag_month_day!BH74/100)</f>
        <v/>
      </c>
      <c r="FX78" s="510" t="str">
        <f>IF(_tag_month_day!BI74="","",_tag_month_day!BI74/100)</f>
        <v/>
      </c>
      <c r="FY78" s="510" t="str">
        <f>IF(_tag_month_day!BJ74="","",_tag_month_day!BJ74/100)</f>
        <v/>
      </c>
      <c r="FZ78" s="605" t="str">
        <f>IF(_tag_month_day!BK74="","",_tag_month_day!BK74/100)</f>
        <v/>
      </c>
      <c r="GA78" s="510" t="str">
        <f>IF(_tag_month_day!BL74="","",_tag_month_day!BL74/100)</f>
        <v/>
      </c>
      <c r="GB78" s="603" t="str">
        <f>IF(_tag_month_day!BM74="","",_tag_month_day!BM74/100)</f>
        <v/>
      </c>
      <c r="GC78" s="420" t="str">
        <f>IF(_tag_month_day!BN74="","",_tag_month_day!BN74/100)</f>
        <v/>
      </c>
      <c r="GD78" s="420" t="str">
        <f>IF(_tag_month_day!BO74="","",_tag_month_day!BO74/100)</f>
        <v/>
      </c>
      <c r="GE78" s="420" t="str">
        <f>IF(_tag_month_day!BP74="","",_tag_month_day!BP74/100)</f>
        <v/>
      </c>
      <c r="GF78" s="420" t="str">
        <f>IF(_tag_month_day!BQ74="","",_tag_month_day!BQ74/100)</f>
        <v/>
      </c>
      <c r="GG78" s="420" t="str">
        <f>IF(_tag_month_day!BR74="","",_tag_month_day!BR74/100)</f>
        <v/>
      </c>
      <c r="GH78" s="420" t="str">
        <f>IF(_tag_month_day!BS74="","",_tag_month_day!BS74/100)</f>
        <v/>
      </c>
      <c r="GI78" s="603" t="str">
        <f>IF(_tag_month_day!BT74="","",_tag_month_day!BT74/100)</f>
        <v/>
      </c>
      <c r="GJ78" s="612" t="str">
        <f>IF(_tag_month_day!BU74="","",_tag_month_day!BU74/100)</f>
        <v/>
      </c>
      <c r="GK78" s="620" t="str">
        <f>IF(_tag_month_day!BV74="",IF(_rlcf_month_day!A$2="","",_rlcf_month_day!A$2/100),_tag_month_day!BV74/100)</f>
        <v/>
      </c>
      <c r="GL78" s="620" t="str">
        <f>IF(_tag_month_day!BW74="",IF(_rlcf_month_day!B$2="","",_rlcf_month_day!B$2/100),_tag_month_day!BW74/100)</f>
        <v/>
      </c>
      <c r="GM78" s="621" t="str">
        <f>IF(_tag_month_day!BX74="",IF(_rlcf_month_day!C$2="","",_rlcf_month_day!C$2/100),_tag_month_day!BX74/100)</f>
        <v/>
      </c>
      <c r="GN78" s="620" t="str">
        <f>IF(_tag_month_day!BV74="",IF(_rlcf_month_day!A$2="","",_rlcf_month_day!A$2/100),_tag_month_day!BV74/100)</f>
        <v/>
      </c>
      <c r="GO78" s="620" t="str">
        <f>IF(_tag_month_day!BW74="",IF(_rlcf_month_day!B$2="","",_rlcf_month_day!B$2/100),_tag_month_day!BW74/100)</f>
        <v/>
      </c>
      <c r="GP78" s="620" t="str">
        <f>IF(_tag_month_day!CD74="",IF(_rlcf_month_day!E$2="","",_rlcf_month_day!E$2/100),_tag_month_day!CD74/100)</f>
        <v/>
      </c>
      <c r="GQ78" s="620" t="str">
        <f>IF(_tag_month_day!CE74="",IF(_rlcf_month_day!F$2="","",_rlcf_month_day!F$2/100),_tag_month_day!CE74/100)</f>
        <v/>
      </c>
      <c r="GR78" s="621" t="str">
        <f>IF(_tag_month_day!CF74="",IF(_rlcf_month_day!G$2="","",_rlcf_month_day!G$2/100),_tag_month_day!CF74/100)</f>
        <v/>
      </c>
      <c r="GS78" s="626">
        <f t="shared" ref="GS78:HH78" si="502">GS77</f>
        <v>0.953</v>
      </c>
      <c r="GT78" s="626">
        <f t="shared" si="502"/>
        <v>0.55</v>
      </c>
      <c r="GU78" s="626">
        <f t="shared" si="502"/>
        <v>0.55</v>
      </c>
      <c r="GV78" s="626">
        <f t="shared" si="502"/>
        <v>0.55</v>
      </c>
      <c r="GW78" s="626">
        <f t="shared" si="502"/>
        <v>0.5</v>
      </c>
      <c r="GX78" s="626">
        <f t="shared" si="502"/>
        <v>0.935</v>
      </c>
      <c r="GY78" s="626">
        <f t="shared" si="502"/>
        <v>0.15</v>
      </c>
      <c r="GZ78" s="626">
        <f t="shared" si="502"/>
        <v>1</v>
      </c>
      <c r="HA78" s="632">
        <f t="shared" si="502"/>
        <v>0.047</v>
      </c>
      <c r="HB78" s="632">
        <f t="shared" si="502"/>
        <v>0.45</v>
      </c>
      <c r="HC78" s="632">
        <f t="shared" si="502"/>
        <v>0.45</v>
      </c>
      <c r="HD78" s="632">
        <f t="shared" si="502"/>
        <v>0.45</v>
      </c>
      <c r="HE78" s="632">
        <f t="shared" si="502"/>
        <v>0.5</v>
      </c>
      <c r="HF78" s="632">
        <f t="shared" si="502"/>
        <v>0.065</v>
      </c>
      <c r="HG78" s="632">
        <f t="shared" si="502"/>
        <v>0.85</v>
      </c>
      <c r="HH78" s="632">
        <f t="shared" si="502"/>
        <v>0</v>
      </c>
      <c r="HI78" s="68">
        <f t="shared" si="423"/>
        <v>0</v>
      </c>
      <c r="HJ78" s="68" t="e">
        <f t="shared" si="454"/>
        <v>#VALUE!</v>
      </c>
      <c r="HK78" s="202">
        <f t="shared" si="455"/>
        <v>0.85</v>
      </c>
      <c r="HL78" s="464">
        <f t="shared" si="456"/>
        <v>550000</v>
      </c>
      <c r="HM78" s="464">
        <f t="shared" si="457"/>
        <v>480000</v>
      </c>
      <c r="HN78" s="192" t="e">
        <f t="shared" si="424"/>
        <v>#VALUE!</v>
      </c>
      <c r="HO78" s="192" t="e">
        <f>HN78*HK78*$HO$2/HL78*1000000</f>
        <v>#VALUE!</v>
      </c>
      <c r="HP78" s="192" t="e">
        <f>HN78*HK78*$HP$2/HM78*1000000</f>
        <v>#VALUE!</v>
      </c>
    </row>
    <row r="79" customFormat="1" spans="1:224">
      <c r="A79" s="381">
        <v>74</v>
      </c>
      <c r="B79" s="54">
        <f ca="1" t="shared" si="458"/>
        <v>43620</v>
      </c>
      <c r="C79" s="57">
        <f t="shared" si="459"/>
        <v>0.0416666666666667</v>
      </c>
      <c r="D79" s="68" t="str">
        <f ca="1" t="shared" si="425"/>
        <v>夜班</v>
      </c>
      <c r="E79" s="68" t="str">
        <f ca="1" t="shared" si="426"/>
        <v>丁</v>
      </c>
      <c r="F79" s="68">
        <f ca="1">SUMPRODUCT((成本日报!$A$3:$A$95=计划!B79)*(成本日报!$B$3:$B$95=计划!$D79),成本日报!$C$3:$C$95)</f>
        <v>4</v>
      </c>
      <c r="G79" s="382">
        <f ca="1" t="shared" si="460"/>
        <v>43620.0416666665</v>
      </c>
      <c r="H79" s="382">
        <f ca="1" t="shared" si="427"/>
        <v>43620.0486111109</v>
      </c>
      <c r="I79" s="382">
        <f ca="1" t="shared" si="428"/>
        <v>43620.0541666665</v>
      </c>
      <c r="J79" s="382">
        <f ca="1" t="shared" si="429"/>
        <v>43620.0833333332</v>
      </c>
      <c r="K79" s="382">
        <f ca="1" t="shared" si="430"/>
        <v>43620.1458333332</v>
      </c>
      <c r="L79" s="382">
        <f ca="1" t="shared" si="431"/>
        <v>43620.1666666665</v>
      </c>
      <c r="M79" s="398" t="str">
        <f>IF(_tag_month_day!A75="","",_tag_month_day!A75)</f>
        <v/>
      </c>
      <c r="N79" s="398" t="str">
        <f>IF(_tag_month_day!B75="","",_tag_month_day!B75)</f>
        <v/>
      </c>
      <c r="O79" s="399" t="e">
        <f t="shared" si="432"/>
        <v>#VALUE!</v>
      </c>
      <c r="P79" s="398" t="str">
        <f>IF(_tag_month_day!C75="","",_tag_month_day!C75)</f>
        <v/>
      </c>
      <c r="Q79" s="398" t="str">
        <f>IF(_tag_month_day!D75="","",_tag_month_day!D75)</f>
        <v/>
      </c>
      <c r="R79" s="416">
        <f>IF(_tag_month_day!CB75="",R78,_tag_month_day!CB75/100)</f>
        <v>0.07</v>
      </c>
      <c r="S79" s="417" t="str">
        <f>IF(_tag_month_day!E75="","",_tag_month_day!E75)</f>
        <v/>
      </c>
      <c r="T79" s="417" t="str">
        <f>IF(_tag_month_day!F75="","",_tag_month_day!F75)</f>
        <v/>
      </c>
      <c r="U79" s="418" t="e">
        <f t="shared" si="386"/>
        <v>#VALUE!</v>
      </c>
      <c r="V79" s="53" t="e">
        <f t="shared" si="387"/>
        <v>#VALUE!</v>
      </c>
      <c r="W79" s="419" t="str">
        <f>IF(_jhy_month_day!A75="","",_jhy_month_day!A75)</f>
        <v/>
      </c>
      <c r="X79" s="420" t="str">
        <f>IF(_jhy_month_day!B75="","",_jhy_month_day!B75/100)</f>
        <v/>
      </c>
      <c r="Y79" s="420" t="str">
        <f>IF(_jhy_month_day!C75="","",_jhy_month_day!C75/100)</f>
        <v/>
      </c>
      <c r="Z79" s="439">
        <f t="shared" si="477"/>
        <v>19</v>
      </c>
      <c r="AA79" s="440" t="str">
        <f>IF(_tag_month_day!G75="","",_tag_month_day!G75/100)</f>
        <v/>
      </c>
      <c r="AB79" s="440" t="str">
        <f>IF(_tag_month_day!H75="","",_tag_month_day!H75/100)</f>
        <v/>
      </c>
      <c r="AC79" s="193">
        <f t="shared" si="433"/>
        <v>1.59963432013121</v>
      </c>
      <c r="AD79" s="441" t="str">
        <f t="shared" si="434"/>
        <v/>
      </c>
      <c r="AE79" s="442" t="str">
        <f t="shared" si="435"/>
        <v/>
      </c>
      <c r="AF79" s="443">
        <v>1</v>
      </c>
      <c r="AG79" s="68" t="str">
        <f>IF(_duihao_month_day!A75="","",_duihao_month_day!A75)</f>
        <v/>
      </c>
      <c r="AH79" s="463">
        <f>IF(_gyk_month_day!B75="",AH78,_gyk_month_day!B75)</f>
        <v>820</v>
      </c>
      <c r="AI79" s="464" t="e">
        <f t="shared" si="461"/>
        <v>#VALUE!</v>
      </c>
      <c r="AJ79" s="68" t="str">
        <f>IF(_tag_month_day!I75="","",_tag_month_day!I75)</f>
        <v/>
      </c>
      <c r="AK79" s="465" t="str">
        <f>IF(_tzyy_month_day!A75="","",_tzyy_month_day!A75)</f>
        <v/>
      </c>
      <c r="AL79" s="465" t="str">
        <f>IF(_tzyy_month_day!B75="","",_tzyy_month_day!B75)</f>
        <v/>
      </c>
      <c r="AM79" s="465" t="str">
        <f>IF(_tzyy_month_day!C75="","",_tzyy_month_day!C75)</f>
        <v/>
      </c>
      <c r="AN79" s="466" t="str">
        <f>IF(_tag_month_day!CG75="","",_tag_month_day!CG75)</f>
        <v/>
      </c>
      <c r="AO79" s="466" t="str">
        <f>IF(_tag_month_day!CH75="","",_tag_month_day!CH75)</f>
        <v/>
      </c>
      <c r="AP79" s="486" t="e">
        <f t="shared" si="436"/>
        <v>#VALUE!</v>
      </c>
      <c r="AQ79" s="487" t="str">
        <f>IF(_tag_month_day!J75="","",_tag_month_day!J75/100)</f>
        <v/>
      </c>
      <c r="AR79" s="488">
        <f t="shared" si="437"/>
        <v>1.3</v>
      </c>
      <c r="AS79" s="489" t="e">
        <f t="shared" si="388"/>
        <v>#VALUE!</v>
      </c>
      <c r="AT79" s="489">
        <f t="shared" si="438"/>
        <v>0</v>
      </c>
      <c r="AU79" s="490" t="str">
        <f>IF(_tag_month_day!K75="","",_tag_month_day!K75)</f>
        <v/>
      </c>
      <c r="AV79" s="491" t="str">
        <f>IF(_tag_month_day!L75="","",_tag_month_day!L75/100)</f>
        <v/>
      </c>
      <c r="AW79" s="420">
        <f t="shared" si="360"/>
        <v>0</v>
      </c>
      <c r="AX79" s="420">
        <f t="shared" si="439"/>
        <v>0</v>
      </c>
      <c r="AY79" s="420" t="str">
        <f>IF(_tag_month_day!M75="","",_tag_month_day!M75/100)</f>
        <v/>
      </c>
      <c r="AZ79" s="420" t="str">
        <f>IF(_tag_month_day!N75="","",_tag_month_day!N75/100)</f>
        <v/>
      </c>
      <c r="BA79" s="420" t="str">
        <f>IF(_tag_month_day!O75="","",_tag_month_day!O75/100)</f>
        <v/>
      </c>
      <c r="BB79" s="496" t="str">
        <f>IF(_tag_month_day!P75="","",_tag_month_day!P75/100)</f>
        <v/>
      </c>
      <c r="BC79" s="496">
        <f t="shared" si="440"/>
        <v>0</v>
      </c>
      <c r="BD79" s="496" t="str">
        <f>IF(_tag_month_day!Q75="","",_tag_month_day!Q75/100)</f>
        <v/>
      </c>
      <c r="BE79" s="510" t="str">
        <f>IF(_tag_month_day!R75="","",_tag_month_day!R75/100)</f>
        <v/>
      </c>
      <c r="BF79" s="413" t="str">
        <f>IF(_tag_month_day!CC75="","",_tag_month_day!CC75/100)</f>
        <v/>
      </c>
      <c r="BG79" s="511" t="e">
        <f t="shared" si="389"/>
        <v>#VALUE!</v>
      </c>
      <c r="BH79" s="198">
        <f t="shared" si="390"/>
        <v>0</v>
      </c>
      <c r="BI79" s="512" t="e">
        <f>IF(CX79=0,BI78,(DK79*查询!$R$5+DL79*查询!$Q$5+DM79*查询!$N$5+DN79*查询!$O$5+DO79*查询!$P$5)*AF79/CX79)</f>
        <v>#VALUE!</v>
      </c>
      <c r="BJ79" s="512" t="e">
        <f>IF(CX79=0,BJ78,(DP79*查询!$S$5+DQ79*查询!$T$5+DR79*查询!$U$5)*AF79/CX79)</f>
        <v>#VALUE!</v>
      </c>
      <c r="BK79" s="512">
        <f t="shared" si="441"/>
        <v>1</v>
      </c>
      <c r="BL79" s="513" t="str">
        <f>IF(_cfyc_month_day!A75="","",_cfyc_month_day!A75)</f>
        <v/>
      </c>
      <c r="BM79" s="513" t="str">
        <f>IF(_cfyc_month_day!B75="","",_cfyc_month_day!B75)</f>
        <v/>
      </c>
      <c r="BN79" s="513" t="str">
        <f>IF(_cfyc_month_day!C75="","",_cfyc_month_day!C75)</f>
        <v/>
      </c>
      <c r="BO79" s="522" t="str">
        <f>IF(_cfyc_month_day!D75="","",_cfyc_month_day!D75)</f>
        <v/>
      </c>
      <c r="BP79" s="522" t="str">
        <f>IF(_cfyc_month_day!E75="","",_cfyc_month_day!E75)</f>
        <v/>
      </c>
      <c r="BQ79" s="522" t="str">
        <f>IF(_cfyc_month_day!F75="","",_cfyc_month_day!F75)</f>
        <v/>
      </c>
      <c r="BR79" s="513" t="str">
        <f>IF(_tag_month_day!T75="","",_tag_month_day!T75)</f>
        <v/>
      </c>
      <c r="BS79" s="513" t="str">
        <f>IF(_tag_month_day!U75="","",_tag_month_day!U75)</f>
        <v/>
      </c>
      <c r="BT79" s="523" t="str">
        <f t="shared" si="442"/>
        <v/>
      </c>
      <c r="BU79" s="223" t="str">
        <f>IF(_tag_month_day!V75="","",_tag_month_day!V75)</f>
        <v/>
      </c>
      <c r="BV79" s="206" t="str">
        <f>IF(_tag_month_day!W75="","",_tag_month_day!W75)</f>
        <v/>
      </c>
      <c r="BW79" s="540" t="str">
        <f>IF(_tag_month_day!X75="","",_tag_month_day!X75)</f>
        <v/>
      </c>
      <c r="BX79" s="540" t="str">
        <f>IF(_tag_month_day!Y75="","",_tag_month_day!Y75)</f>
        <v/>
      </c>
      <c r="BY79" s="541">
        <f ca="1" t="shared" si="443"/>
        <v>43620.1666666665</v>
      </c>
      <c r="BZ79" s="542" t="s">
        <v>215</v>
      </c>
      <c r="CA79" s="543" t="str">
        <f>IF(_jhy2_month_day!A75="","",_jhy2_month_day!A75)</f>
        <v/>
      </c>
      <c r="CB79" s="464" t="str">
        <f>IF(_jhy2_month_day!B75="","",_jhy2_month_day!B75)</f>
        <v/>
      </c>
      <c r="CC79" s="464" t="str">
        <f>IF(_jhy2_month_day!C75="","",_jhy2_month_day!C75)</f>
        <v/>
      </c>
      <c r="CD79" s="464" t="str">
        <f>IF(_jhy2_month_day!D75="","",_jhy2_month_day!D75)</f>
        <v/>
      </c>
      <c r="CE79" s="464" t="str">
        <f>IF(_jhy2_month_day!E75="","",_jhy2_month_day!E75)</f>
        <v/>
      </c>
      <c r="CF79" s="464" t="str">
        <f>IF(_jhy2_month_day!F75="","",_jhy2_month_day!F75)</f>
        <v/>
      </c>
      <c r="CG79" s="464" t="str">
        <f>IF(_jhy2_month_day!G75="","",_jhy2_month_day!G75)</f>
        <v/>
      </c>
      <c r="CH79" s="464" t="str">
        <f>IF(_jhy2_month_day!H75="","",_jhy2_month_day!H75)</f>
        <v/>
      </c>
      <c r="CI79" s="464" t="str">
        <f>IF(_jhy2_month_day!I75="","",_jhy2_month_day!I75)</f>
        <v/>
      </c>
      <c r="CJ79" s="464" t="str">
        <f>IF(_jhy2_month_day!J75="","",_jhy2_month_day!J75)</f>
        <v/>
      </c>
      <c r="CK79" s="464" t="str">
        <f>IF(_jhy2_month_day!K75="","",_jhy2_month_day!K75)</f>
        <v/>
      </c>
      <c r="CL79" s="562" t="str">
        <f>IF(_jhy2_month_day!L75="","",_jhy2_month_day!L75)</f>
        <v/>
      </c>
      <c r="CM79" s="562" t="str">
        <f>IF(_jhy2_month_day!M75="","",_jhy2_month_day!M75)</f>
        <v/>
      </c>
      <c r="CN79" s="562" t="str">
        <f>IF(_jhy2_month_day!N75="","",_jhy2_month_day!N75)</f>
        <v/>
      </c>
      <c r="CO79" s="562" t="str">
        <f>IF(_jhy2_month_day!O75="","",_jhy2_month_day!O75)</f>
        <v/>
      </c>
      <c r="CP79" s="562" t="str">
        <f>IF(_jhy2_month_day!P75="","",_jhy2_month_day!P75)</f>
        <v/>
      </c>
      <c r="CQ79" s="562" t="str">
        <f>IF(_jhy2_month_day!Q75="","",_jhy2_month_day!Q75)</f>
        <v/>
      </c>
      <c r="CR79" s="563" t="str">
        <f>IF(_jhy2_month_day!R75="","",_jhy2_month_day!R75)</f>
        <v/>
      </c>
      <c r="CS79" s="576" t="str">
        <f>IF(_jhy2_month_day!S75="","",_jhy2_month_day!S75)</f>
        <v/>
      </c>
      <c r="CT79" s="562" t="str">
        <f>IF(_jhy2_month_day!T75="","",_jhy2_month_day!T75)</f>
        <v/>
      </c>
      <c r="CU79" s="577" t="e">
        <f t="shared" si="391"/>
        <v>#VALUE!</v>
      </c>
      <c r="CV79" s="198" t="e">
        <f t="shared" si="392"/>
        <v>#VALUE!</v>
      </c>
      <c r="CW79" s="192" t="e">
        <f t="shared" si="393"/>
        <v>#VALUE!</v>
      </c>
      <c r="CX79" s="192" t="e">
        <f t="shared" si="394"/>
        <v>#VALUE!</v>
      </c>
      <c r="CY79" s="202" t="e">
        <f t="shared" si="395"/>
        <v>#VALUE!</v>
      </c>
      <c r="CZ79" s="192" t="e">
        <f t="shared" ref="CZ79:DI79" si="503">$AJ79*EF79</f>
        <v>#VALUE!</v>
      </c>
      <c r="DA79" s="192" t="e">
        <f t="shared" si="503"/>
        <v>#VALUE!</v>
      </c>
      <c r="DB79" s="192" t="e">
        <f t="shared" si="503"/>
        <v>#VALUE!</v>
      </c>
      <c r="DC79" s="192" t="e">
        <f t="shared" si="503"/>
        <v>#VALUE!</v>
      </c>
      <c r="DD79" s="192" t="e">
        <f t="shared" si="503"/>
        <v>#VALUE!</v>
      </c>
      <c r="DE79" s="192" t="e">
        <f t="shared" si="503"/>
        <v>#VALUE!</v>
      </c>
      <c r="DF79" s="192" t="e">
        <f t="shared" si="503"/>
        <v>#VALUE!</v>
      </c>
      <c r="DG79" s="192" t="e">
        <f t="shared" si="503"/>
        <v>#VALUE!</v>
      </c>
      <c r="DH79" s="192" t="e">
        <f t="shared" si="503"/>
        <v>#VALUE!</v>
      </c>
      <c r="DI79" s="192" t="e">
        <f t="shared" si="503"/>
        <v>#VALUE!</v>
      </c>
      <c r="DJ79" s="192" t="e">
        <f t="shared" si="397"/>
        <v>#VALUE!</v>
      </c>
      <c r="DK79" s="192" t="e">
        <f t="shared" si="398"/>
        <v>#VALUE!</v>
      </c>
      <c r="DL79" s="192" t="e">
        <f t="shared" si="399"/>
        <v>#VALUE!</v>
      </c>
      <c r="DM79" s="192" t="e">
        <f t="shared" si="400"/>
        <v>#VALUE!</v>
      </c>
      <c r="DN79" s="192" t="e">
        <f t="shared" si="401"/>
        <v>#VALUE!</v>
      </c>
      <c r="DO79" s="192" t="e">
        <f t="shared" si="402"/>
        <v>#VALUE!</v>
      </c>
      <c r="DP79" s="192" t="e">
        <f t="shared" si="403"/>
        <v>#VALUE!</v>
      </c>
      <c r="DQ79" s="192" t="e">
        <f t="shared" si="404"/>
        <v>#VALUE!</v>
      </c>
      <c r="DR79" s="192" t="e">
        <f t="shared" si="405"/>
        <v>#VALUE!</v>
      </c>
      <c r="DS79" s="192" t="e">
        <f t="shared" si="406"/>
        <v>#VALUE!</v>
      </c>
      <c r="DT79" s="192" t="e">
        <f t="shared" si="407"/>
        <v>#VALUE!</v>
      </c>
      <c r="DU79" s="192" t="e">
        <f t="shared" si="408"/>
        <v>#VALUE!</v>
      </c>
      <c r="DV79" s="198" t="e">
        <f t="shared" si="409"/>
        <v>#VALUE!</v>
      </c>
      <c r="DW79" s="198" t="e">
        <f t="shared" si="410"/>
        <v>#DIV/0!</v>
      </c>
      <c r="DX79" s="198" t="e">
        <f t="shared" si="411"/>
        <v>#DIV/0!</v>
      </c>
      <c r="DY79" s="198" t="e">
        <f t="shared" si="412"/>
        <v>#VALUE!</v>
      </c>
      <c r="DZ79" s="198" t="e">
        <f t="shared" si="413"/>
        <v>#VALUE!</v>
      </c>
      <c r="EA79" s="198" t="e">
        <f t="shared" si="414"/>
        <v>#VALUE!</v>
      </c>
      <c r="EB79" s="198" t="e">
        <f t="shared" si="415"/>
        <v>#VALUE!</v>
      </c>
      <c r="EC79" s="198" t="e">
        <f t="shared" si="416"/>
        <v>#DIV/0!</v>
      </c>
      <c r="ED79" s="198" t="e">
        <f t="shared" si="417"/>
        <v>#VALUE!</v>
      </c>
      <c r="EE79" s="198" t="e">
        <f t="shared" si="418"/>
        <v>#VALUE!</v>
      </c>
      <c r="EF79" s="198" t="e">
        <f t="shared" ref="EF79:EO79" si="504">DV79/SUM($DV79:$EE79)</f>
        <v>#VALUE!</v>
      </c>
      <c r="EG79" s="198" t="e">
        <f t="shared" si="504"/>
        <v>#DIV/0!</v>
      </c>
      <c r="EH79" s="198" t="e">
        <f t="shared" si="504"/>
        <v>#DIV/0!</v>
      </c>
      <c r="EI79" s="198" t="e">
        <f t="shared" si="504"/>
        <v>#VALUE!</v>
      </c>
      <c r="EJ79" s="198" t="e">
        <f t="shared" si="504"/>
        <v>#VALUE!</v>
      </c>
      <c r="EK79" s="198" t="e">
        <f t="shared" si="504"/>
        <v>#VALUE!</v>
      </c>
      <c r="EL79" s="198" t="e">
        <f t="shared" si="504"/>
        <v>#VALUE!</v>
      </c>
      <c r="EM79" s="198" t="e">
        <f t="shared" si="504"/>
        <v>#DIV/0!</v>
      </c>
      <c r="EN79" s="198" t="e">
        <f t="shared" si="504"/>
        <v>#VALUE!</v>
      </c>
      <c r="EO79" s="198" t="e">
        <f t="shared" si="504"/>
        <v>#VALUE!</v>
      </c>
      <c r="EP79" s="511">
        <f t="shared" ref="EP79:EW79" si="505">EP78</f>
        <v>0.08</v>
      </c>
      <c r="EQ79" s="511">
        <f t="shared" si="505"/>
        <v>0.015</v>
      </c>
      <c r="ER79" s="511">
        <f t="shared" si="505"/>
        <v>0.015</v>
      </c>
      <c r="ES79" s="511">
        <f t="shared" si="505"/>
        <v>0.015</v>
      </c>
      <c r="ET79" s="511">
        <f t="shared" si="505"/>
        <v>0.015</v>
      </c>
      <c r="EU79" s="511">
        <f t="shared" si="505"/>
        <v>0.09</v>
      </c>
      <c r="EV79" s="511">
        <f t="shared" si="505"/>
        <v>0.09</v>
      </c>
      <c r="EW79" s="511">
        <f t="shared" si="505"/>
        <v>0.09</v>
      </c>
      <c r="EX79" s="420" t="str">
        <f>IF(_tag_month_day!AS75="","",_tag_month_day!AS75/100)</f>
        <v/>
      </c>
      <c r="EY79" s="420" t="str">
        <f>IF(_tag_month_day!AT75="","",_tag_month_day!AT75/100)</f>
        <v/>
      </c>
      <c r="EZ79" s="420" t="str">
        <f>IF(_tag_month_day!AU75="","",_tag_month_day!AU75/100)</f>
        <v/>
      </c>
      <c r="FA79" s="420" t="str">
        <f>IF(_tag_month_day!AV75="","",_tag_month_day!AV75/100)</f>
        <v/>
      </c>
      <c r="FB79" s="420" t="str">
        <f>IF(_tag_month_day!AW75="","",_tag_month_day!AW75/100)</f>
        <v/>
      </c>
      <c r="FC79" s="420" t="str">
        <f>IF(_tag_month_day!AX75="","",_tag_month_day!AX75/100)</f>
        <v/>
      </c>
      <c r="FD79" s="510">
        <f t="shared" si="447"/>
        <v>0.33</v>
      </c>
      <c r="FE79" s="510">
        <f t="shared" si="448"/>
        <v>0.19</v>
      </c>
      <c r="FF79" s="510">
        <f t="shared" si="449"/>
        <v>0.003</v>
      </c>
      <c r="FG79" s="510">
        <f t="shared" si="450"/>
        <v>0</v>
      </c>
      <c r="FH79" s="603">
        <f t="shared" si="451"/>
        <v>0.0001</v>
      </c>
      <c r="FI79" s="510">
        <f t="shared" ref="FI79:FR79" si="506">FI78</f>
        <v>0.41</v>
      </c>
      <c r="FJ79" s="510">
        <f t="shared" si="506"/>
        <v>0.11</v>
      </c>
      <c r="FK79" s="510">
        <f t="shared" si="506"/>
        <v>0.015</v>
      </c>
      <c r="FL79" s="510">
        <f t="shared" si="506"/>
        <v>0</v>
      </c>
      <c r="FM79" s="603">
        <f t="shared" si="506"/>
        <v>0.0001</v>
      </c>
      <c r="FN79" s="510" t="str">
        <f>IF(_tag_month_day!AY75="","",_tag_month_day!AY75/100)</f>
        <v/>
      </c>
      <c r="FO79" s="510" t="str">
        <f>IF(_tag_month_day!AZ75="","",_tag_month_day!AZ75/100)</f>
        <v/>
      </c>
      <c r="FP79" s="510" t="str">
        <f>IF(_tag_month_day!BA75="","",_tag_month_day!BA75/100)</f>
        <v/>
      </c>
      <c r="FQ79" s="510" t="str">
        <f>IF(_tag_month_day!BB75="","",_tag_month_day!BB75/100)</f>
        <v/>
      </c>
      <c r="FR79" s="603" t="str">
        <f>IF(_tag_month_day!BC75="","",_tag_month_day!BC75/100)</f>
        <v/>
      </c>
      <c r="FS79" s="510" t="str">
        <f>IF(_tag_month_day!BD75="","",_tag_month_day!BD75/100)</f>
        <v/>
      </c>
      <c r="FT79" s="510" t="str">
        <f>IF(_tag_month_day!BE75="","",_tag_month_day!BE75/100)</f>
        <v/>
      </c>
      <c r="FU79" s="510" t="str">
        <f>IF(_tag_month_day!BF75="","",_tag_month_day!BF75/100)</f>
        <v/>
      </c>
      <c r="FV79" s="510" t="str">
        <f>IF(_tag_month_day!BG75="","",_tag_month_day!BG75/100)</f>
        <v/>
      </c>
      <c r="FW79" s="603" t="str">
        <f>IF(_tag_month_day!BH75="","",_tag_month_day!BH75/100)</f>
        <v/>
      </c>
      <c r="FX79" s="510" t="str">
        <f>IF(_tag_month_day!BI75="","",_tag_month_day!BI75/100)</f>
        <v/>
      </c>
      <c r="FY79" s="510" t="str">
        <f>IF(_tag_month_day!BJ75="","",_tag_month_day!BJ75/100)</f>
        <v/>
      </c>
      <c r="FZ79" s="605" t="str">
        <f>IF(_tag_month_day!BK75="","",_tag_month_day!BK75/100)</f>
        <v/>
      </c>
      <c r="GA79" s="510" t="str">
        <f>IF(_tag_month_day!BL75="","",_tag_month_day!BL75/100)</f>
        <v/>
      </c>
      <c r="GB79" s="603" t="str">
        <f>IF(_tag_month_day!BM75="","",_tag_month_day!BM75/100)</f>
        <v/>
      </c>
      <c r="GC79" s="420" t="str">
        <f>IF(_tag_month_day!BN75="","",_tag_month_day!BN75/100)</f>
        <v/>
      </c>
      <c r="GD79" s="420" t="str">
        <f>IF(_tag_month_day!BO75="","",_tag_month_day!BO75/100)</f>
        <v/>
      </c>
      <c r="GE79" s="420" t="str">
        <f>IF(_tag_month_day!BP75="","",_tag_month_day!BP75/100)</f>
        <v/>
      </c>
      <c r="GF79" s="420" t="str">
        <f>IF(_tag_month_day!BQ75="","",_tag_month_day!BQ75/100)</f>
        <v/>
      </c>
      <c r="GG79" s="420" t="str">
        <f>IF(_tag_month_day!BR75="","",_tag_month_day!BR75/100)</f>
        <v/>
      </c>
      <c r="GH79" s="420" t="str">
        <f>IF(_tag_month_day!BS75="","",_tag_month_day!BS75/100)</f>
        <v/>
      </c>
      <c r="GI79" s="603" t="str">
        <f>IF(_tag_month_day!BT75="","",_tag_month_day!BT75/100)</f>
        <v/>
      </c>
      <c r="GJ79" s="612" t="str">
        <f>IF(_tag_month_day!BU75="","",_tag_month_day!BU75/100)</f>
        <v/>
      </c>
      <c r="GK79" s="620" t="str">
        <f>IF(_tag_month_day!BV75="",IF(_rlcf_month_day!A$2="","",_rlcf_month_day!A$2/100),_tag_month_day!BV75/100)</f>
        <v/>
      </c>
      <c r="GL79" s="620" t="str">
        <f>IF(_tag_month_day!BW75="",IF(_rlcf_month_day!B$2="","",_rlcf_month_day!B$2/100),_tag_month_day!BW75/100)</f>
        <v/>
      </c>
      <c r="GM79" s="621" t="str">
        <f>IF(_tag_month_day!BX75="",IF(_rlcf_month_day!C$2="","",_rlcf_month_day!C$2/100),_tag_month_day!BX75/100)</f>
        <v/>
      </c>
      <c r="GN79" s="620" t="str">
        <f>IF(_tag_month_day!BV75="",IF(_rlcf_month_day!A$2="","",_rlcf_month_day!A$2/100),_tag_month_day!BV75/100)</f>
        <v/>
      </c>
      <c r="GO79" s="620" t="str">
        <f>IF(_tag_month_day!BW75="",IF(_rlcf_month_day!B$2="","",_rlcf_month_day!B$2/100),_tag_month_day!BW75/100)</f>
        <v/>
      </c>
      <c r="GP79" s="620" t="str">
        <f>IF(_tag_month_day!CD75="",IF(_rlcf_month_day!E$2="","",_rlcf_month_day!E$2/100),_tag_month_day!CD75/100)</f>
        <v/>
      </c>
      <c r="GQ79" s="620" t="str">
        <f>IF(_tag_month_day!CE75="",IF(_rlcf_month_day!F$2="","",_rlcf_month_day!F$2/100),_tag_month_day!CE75/100)</f>
        <v/>
      </c>
      <c r="GR79" s="621" t="str">
        <f>IF(_tag_month_day!CF75="",IF(_rlcf_month_day!G$2="","",_rlcf_month_day!G$2/100),_tag_month_day!CF75/100)</f>
        <v/>
      </c>
      <c r="GS79" s="626">
        <f t="shared" ref="GS79:HH79" si="507">GS78</f>
        <v>0.953</v>
      </c>
      <c r="GT79" s="626">
        <f t="shared" si="507"/>
        <v>0.55</v>
      </c>
      <c r="GU79" s="626">
        <f t="shared" si="507"/>
        <v>0.55</v>
      </c>
      <c r="GV79" s="626">
        <f t="shared" si="507"/>
        <v>0.55</v>
      </c>
      <c r="GW79" s="626">
        <f t="shared" si="507"/>
        <v>0.5</v>
      </c>
      <c r="GX79" s="626">
        <f t="shared" si="507"/>
        <v>0.935</v>
      </c>
      <c r="GY79" s="626">
        <f t="shared" si="507"/>
        <v>0.15</v>
      </c>
      <c r="GZ79" s="626">
        <f t="shared" si="507"/>
        <v>1</v>
      </c>
      <c r="HA79" s="632">
        <f t="shared" si="507"/>
        <v>0.047</v>
      </c>
      <c r="HB79" s="632">
        <f t="shared" si="507"/>
        <v>0.45</v>
      </c>
      <c r="HC79" s="632">
        <f t="shared" si="507"/>
        <v>0.45</v>
      </c>
      <c r="HD79" s="632">
        <f t="shared" si="507"/>
        <v>0.45</v>
      </c>
      <c r="HE79" s="632">
        <f t="shared" si="507"/>
        <v>0.5</v>
      </c>
      <c r="HF79" s="632">
        <f t="shared" si="507"/>
        <v>0.065</v>
      </c>
      <c r="HG79" s="632">
        <f t="shared" si="507"/>
        <v>0.85</v>
      </c>
      <c r="HH79" s="632">
        <f t="shared" si="507"/>
        <v>0</v>
      </c>
      <c r="HI79" s="68" t="e">
        <f t="shared" si="423"/>
        <v>#VALUE!</v>
      </c>
      <c r="HJ79" s="68" t="e">
        <f t="shared" si="454"/>
        <v>#VALUE!</v>
      </c>
      <c r="HK79" s="202">
        <f t="shared" si="455"/>
        <v>0.85</v>
      </c>
      <c r="HL79" s="464">
        <f t="shared" si="456"/>
        <v>550000</v>
      </c>
      <c r="HM79" s="464">
        <f t="shared" si="457"/>
        <v>480000</v>
      </c>
      <c r="HN79" s="192" t="e">
        <f t="shared" si="424"/>
        <v>#VALUE!</v>
      </c>
      <c r="HO79" s="192" t="e">
        <f>HN79*HK79*$HO$2/HL79*1000000</f>
        <v>#VALUE!</v>
      </c>
      <c r="HP79" s="192" t="e">
        <f>HN79*HK79*$HP$2/HM79*1000000</f>
        <v>#VALUE!</v>
      </c>
    </row>
    <row r="80" customFormat="1" spans="1:224">
      <c r="A80" s="381">
        <v>75</v>
      </c>
      <c r="B80" s="54">
        <f ca="1" t="shared" si="458"/>
        <v>43620</v>
      </c>
      <c r="C80" s="57">
        <f t="shared" si="459"/>
        <v>0.0416666666666667</v>
      </c>
      <c r="D80" s="68" t="str">
        <f ca="1" t="shared" si="425"/>
        <v>夜班</v>
      </c>
      <c r="E80" s="68" t="str">
        <f ca="1" t="shared" si="426"/>
        <v>丁</v>
      </c>
      <c r="F80" s="68">
        <f ca="1">SUMPRODUCT((成本日报!$A$3:$A$95=计划!B80)*(成本日报!$B$3:$B$95=计划!$D80),成本日报!$C$3:$C$95)</f>
        <v>4</v>
      </c>
      <c r="G80" s="382">
        <f ca="1" t="shared" si="460"/>
        <v>43620.0833333332</v>
      </c>
      <c r="H80" s="382">
        <f ca="1" t="shared" si="427"/>
        <v>43620.0902777776</v>
      </c>
      <c r="I80" s="382">
        <f ca="1" t="shared" si="428"/>
        <v>43620.0958333332</v>
      </c>
      <c r="J80" s="382">
        <f ca="1" t="shared" si="429"/>
        <v>43620.1249999998</v>
      </c>
      <c r="K80" s="382">
        <f ca="1" t="shared" si="430"/>
        <v>43620.1874999998</v>
      </c>
      <c r="L80" s="382">
        <f ca="1" t="shared" si="431"/>
        <v>43620.2083333332</v>
      </c>
      <c r="M80" s="398" t="str">
        <f>IF(_tag_month_day!A76="","",_tag_month_day!A76)</f>
        <v/>
      </c>
      <c r="N80" s="398" t="str">
        <f>IF(_tag_month_day!B76="","",_tag_month_day!B76)</f>
        <v/>
      </c>
      <c r="O80" s="399" t="e">
        <f t="shared" si="432"/>
        <v>#VALUE!</v>
      </c>
      <c r="P80" s="398" t="str">
        <f>IF(_tag_month_day!C76="","",_tag_month_day!C76)</f>
        <v/>
      </c>
      <c r="Q80" s="398" t="str">
        <f>IF(_tag_month_day!D76="","",_tag_month_day!D76)</f>
        <v/>
      </c>
      <c r="R80" s="416">
        <f>IF(_tag_month_day!CB76="",R79,_tag_month_day!CB76/100)</f>
        <v>0.07</v>
      </c>
      <c r="S80" s="417" t="str">
        <f>IF(_tag_month_day!E76="","",_tag_month_day!E76)</f>
        <v/>
      </c>
      <c r="T80" s="417" t="str">
        <f>IF(_tag_month_day!F76="","",_tag_month_day!F76)</f>
        <v/>
      </c>
      <c r="U80" s="418" t="e">
        <f t="shared" si="386"/>
        <v>#VALUE!</v>
      </c>
      <c r="V80" s="53" t="e">
        <f t="shared" si="387"/>
        <v>#VALUE!</v>
      </c>
      <c r="W80" s="419" t="str">
        <f>IF(_jhy_month_day!A76="","",_jhy_month_day!A76)</f>
        <v/>
      </c>
      <c r="X80" s="420" t="str">
        <f>IF(_jhy_month_day!B76="","",_jhy_month_day!B76/100)</f>
        <v/>
      </c>
      <c r="Y80" s="420" t="str">
        <f>IF(_jhy_month_day!C76="","",_jhy_month_day!C76/100)</f>
        <v/>
      </c>
      <c r="Z80" s="439">
        <f t="shared" si="477"/>
        <v>19</v>
      </c>
      <c r="AA80" s="440" t="str">
        <f>IF(_tag_month_day!G76="","",_tag_month_day!G76/100)</f>
        <v/>
      </c>
      <c r="AB80" s="440" t="str">
        <f>IF(_tag_month_day!H76="","",_tag_month_day!H76/100)</f>
        <v/>
      </c>
      <c r="AC80" s="193">
        <f t="shared" si="433"/>
        <v>1.59963432013121</v>
      </c>
      <c r="AD80" s="441" t="str">
        <f t="shared" si="434"/>
        <v/>
      </c>
      <c r="AE80" s="442" t="str">
        <f t="shared" si="435"/>
        <v/>
      </c>
      <c r="AF80" s="443">
        <v>1</v>
      </c>
      <c r="AG80" s="68" t="str">
        <f>IF(_duihao_month_day!A76="","",_duihao_month_day!A76)</f>
        <v/>
      </c>
      <c r="AH80" s="463">
        <f>IF(_gyk_month_day!B76="",AH79,_gyk_month_day!B76)</f>
        <v>820</v>
      </c>
      <c r="AI80" s="464" t="e">
        <f t="shared" si="461"/>
        <v>#VALUE!</v>
      </c>
      <c r="AJ80" s="68" t="str">
        <f>IF(_tag_month_day!I76="","",_tag_month_day!I76)</f>
        <v/>
      </c>
      <c r="AK80" s="465" t="str">
        <f>IF(_tzyy_month_day!A76="","",_tzyy_month_day!A76)</f>
        <v/>
      </c>
      <c r="AL80" s="465" t="str">
        <f>IF(_tzyy_month_day!B76="","",_tzyy_month_day!B76)</f>
        <v/>
      </c>
      <c r="AM80" s="465" t="str">
        <f>IF(_tzyy_month_day!C76="","",_tzyy_month_day!C76)</f>
        <v/>
      </c>
      <c r="AN80" s="466" t="str">
        <f>IF(_tag_month_day!CG76="","",_tag_month_day!CG76)</f>
        <v/>
      </c>
      <c r="AO80" s="466" t="str">
        <f>IF(_tag_month_day!CH76="","",_tag_month_day!CH76)</f>
        <v/>
      </c>
      <c r="AP80" s="486" t="e">
        <f t="shared" si="436"/>
        <v>#VALUE!</v>
      </c>
      <c r="AQ80" s="487" t="str">
        <f>IF(_tag_month_day!J76="","",_tag_month_day!J76/100)</f>
        <v/>
      </c>
      <c r="AR80" s="488">
        <f t="shared" si="437"/>
        <v>1.3</v>
      </c>
      <c r="AS80" s="489" t="e">
        <f t="shared" si="388"/>
        <v>#VALUE!</v>
      </c>
      <c r="AT80" s="489">
        <f t="shared" si="438"/>
        <v>0</v>
      </c>
      <c r="AU80" s="490" t="str">
        <f>IF(_tag_month_day!K76="","",_tag_month_day!K76)</f>
        <v/>
      </c>
      <c r="AV80" s="491" t="str">
        <f>IF(_tag_month_day!L76="","",_tag_month_day!L76/100)</f>
        <v/>
      </c>
      <c r="AW80" s="420">
        <f t="shared" si="360"/>
        <v>0</v>
      </c>
      <c r="AX80" s="420">
        <f t="shared" si="439"/>
        <v>0</v>
      </c>
      <c r="AY80" s="420" t="str">
        <f>IF(_tag_month_day!M76="","",_tag_month_day!M76/100)</f>
        <v/>
      </c>
      <c r="AZ80" s="420" t="str">
        <f>IF(_tag_month_day!N76="","",_tag_month_day!N76/100)</f>
        <v/>
      </c>
      <c r="BA80" s="420" t="str">
        <f>IF(_tag_month_day!O76="","",_tag_month_day!O76/100)</f>
        <v/>
      </c>
      <c r="BB80" s="496" t="str">
        <f>IF(_tag_month_day!P76="","",_tag_month_day!P76/100)</f>
        <v/>
      </c>
      <c r="BC80" s="496">
        <f t="shared" si="440"/>
        <v>0</v>
      </c>
      <c r="BD80" s="496" t="str">
        <f>IF(_tag_month_day!Q76="","",_tag_month_day!Q76/100)</f>
        <v/>
      </c>
      <c r="BE80" s="510" t="str">
        <f>IF(_tag_month_day!R76="","",_tag_month_day!R76/100)</f>
        <v/>
      </c>
      <c r="BF80" s="413" t="str">
        <f>IF(_tag_month_day!CC76="","",_tag_month_day!CC76/100)</f>
        <v/>
      </c>
      <c r="BG80" s="511" t="e">
        <f t="shared" si="389"/>
        <v>#VALUE!</v>
      </c>
      <c r="BH80" s="198">
        <f t="shared" si="390"/>
        <v>0</v>
      </c>
      <c r="BI80" s="512" t="e">
        <f>IF(CX80=0,BI79,(DK80*查询!$R$5+DL80*查询!$Q$5+DM80*查询!$N$5+DN80*查询!$O$5+DO80*查询!$P$5)*AF80/CX80)</f>
        <v>#VALUE!</v>
      </c>
      <c r="BJ80" s="512" t="e">
        <f>IF(CX80=0,BJ79,(DP80*查询!$S$5+DQ80*查询!$T$5+DR80*查询!$U$5)*AF80/CX80)</f>
        <v>#VALUE!</v>
      </c>
      <c r="BK80" s="512">
        <f t="shared" si="441"/>
        <v>1</v>
      </c>
      <c r="BL80" s="513" t="str">
        <f>IF(_cfyc_month_day!A76="","",_cfyc_month_day!A76)</f>
        <v/>
      </c>
      <c r="BM80" s="513" t="str">
        <f>IF(_cfyc_month_day!B76="","",_cfyc_month_day!B76)</f>
        <v/>
      </c>
      <c r="BN80" s="513" t="str">
        <f>IF(_cfyc_month_day!C76="","",_cfyc_month_day!C76)</f>
        <v/>
      </c>
      <c r="BO80" s="522" t="str">
        <f>IF(_cfyc_month_day!D76="","",_cfyc_month_day!D76)</f>
        <v/>
      </c>
      <c r="BP80" s="522" t="str">
        <f>IF(_cfyc_month_day!E76="","",_cfyc_month_day!E76)</f>
        <v/>
      </c>
      <c r="BQ80" s="522" t="str">
        <f>IF(_cfyc_month_day!F76="","",_cfyc_month_day!F76)</f>
        <v/>
      </c>
      <c r="BR80" s="513" t="str">
        <f>IF(_tag_month_day!T76="","",_tag_month_day!T76)</f>
        <v/>
      </c>
      <c r="BS80" s="513" t="str">
        <f>IF(_tag_month_day!U76="","",_tag_month_day!U76)</f>
        <v/>
      </c>
      <c r="BT80" s="523" t="str">
        <f t="shared" si="442"/>
        <v/>
      </c>
      <c r="BU80" s="223" t="str">
        <f>IF(_tag_month_day!V76="","",_tag_month_day!V76)</f>
        <v/>
      </c>
      <c r="BV80" s="206" t="str">
        <f>IF(_tag_month_day!W76="","",_tag_month_day!W76)</f>
        <v/>
      </c>
      <c r="BW80" s="540" t="str">
        <f>IF(_tag_month_day!X76="","",_tag_month_day!X76)</f>
        <v/>
      </c>
      <c r="BX80" s="540" t="str">
        <f>IF(_tag_month_day!Y76="","",_tag_month_day!Y76)</f>
        <v/>
      </c>
      <c r="BY80" s="541">
        <f ca="1" t="shared" si="443"/>
        <v>43620.2083333332</v>
      </c>
      <c r="BZ80" s="542"/>
      <c r="CA80" s="543" t="str">
        <f>IF(_jhy2_month_day!A76="","",_jhy2_month_day!A76)</f>
        <v/>
      </c>
      <c r="CB80" s="464" t="str">
        <f>IF(_jhy2_month_day!B76="","",_jhy2_month_day!B76)</f>
        <v/>
      </c>
      <c r="CC80" s="464" t="str">
        <f>IF(_jhy2_month_day!C76="","",_jhy2_month_day!C76)</f>
        <v/>
      </c>
      <c r="CD80" s="464" t="str">
        <f>IF(_jhy2_month_day!D76="","",_jhy2_month_day!D76)</f>
        <v/>
      </c>
      <c r="CE80" s="464" t="str">
        <f>IF(_jhy2_month_day!E76="","",_jhy2_month_day!E76)</f>
        <v/>
      </c>
      <c r="CF80" s="464" t="str">
        <f>IF(_jhy2_month_day!F76="","",_jhy2_month_day!F76)</f>
        <v/>
      </c>
      <c r="CG80" s="464" t="str">
        <f>IF(_jhy2_month_day!G76="","",_jhy2_month_day!G76)</f>
        <v/>
      </c>
      <c r="CH80" s="464" t="str">
        <f>IF(_jhy2_month_day!H76="","",_jhy2_month_day!H76)</f>
        <v/>
      </c>
      <c r="CI80" s="464" t="str">
        <f>IF(_jhy2_month_day!I76="","",_jhy2_month_day!I76)</f>
        <v/>
      </c>
      <c r="CJ80" s="464" t="str">
        <f>IF(_jhy2_month_day!J76="","",_jhy2_month_day!J76)</f>
        <v/>
      </c>
      <c r="CK80" s="464" t="str">
        <f>IF(_jhy2_month_day!K76="","",_jhy2_month_day!K76)</f>
        <v/>
      </c>
      <c r="CL80" s="562" t="str">
        <f>IF(_jhy2_month_day!L76="","",_jhy2_month_day!L76)</f>
        <v/>
      </c>
      <c r="CM80" s="562" t="str">
        <f>IF(_jhy2_month_day!M76="","",_jhy2_month_day!M76)</f>
        <v/>
      </c>
      <c r="CN80" s="562" t="str">
        <f>IF(_jhy2_month_day!N76="","",_jhy2_month_day!N76)</f>
        <v/>
      </c>
      <c r="CO80" s="562" t="str">
        <f>IF(_jhy2_month_day!O76="","",_jhy2_month_day!O76)</f>
        <v/>
      </c>
      <c r="CP80" s="562" t="str">
        <f>IF(_jhy2_month_day!P76="","",_jhy2_month_day!P76)</f>
        <v/>
      </c>
      <c r="CQ80" s="562" t="str">
        <f>IF(_jhy2_month_day!Q76="","",_jhy2_month_day!Q76)</f>
        <v/>
      </c>
      <c r="CR80" s="563" t="str">
        <f>IF(_jhy2_month_day!R76="","",_jhy2_month_day!R76)</f>
        <v/>
      </c>
      <c r="CS80" s="576" t="str">
        <f>IF(_jhy2_month_day!S76="","",_jhy2_month_day!S76)</f>
        <v/>
      </c>
      <c r="CT80" s="562" t="str">
        <f>IF(_jhy2_month_day!T76="","",_jhy2_month_day!T76)</f>
        <v/>
      </c>
      <c r="CU80" s="577" t="e">
        <f t="shared" si="391"/>
        <v>#VALUE!</v>
      </c>
      <c r="CV80" s="198" t="e">
        <f t="shared" si="392"/>
        <v>#VALUE!</v>
      </c>
      <c r="CW80" s="192" t="e">
        <f t="shared" si="393"/>
        <v>#VALUE!</v>
      </c>
      <c r="CX80" s="192" t="e">
        <f t="shared" si="394"/>
        <v>#VALUE!</v>
      </c>
      <c r="CY80" s="202" t="e">
        <f t="shared" si="395"/>
        <v>#VALUE!</v>
      </c>
      <c r="CZ80" s="192" t="e">
        <f t="shared" ref="CZ80:DI80" si="508">$AJ80*EF80</f>
        <v>#VALUE!</v>
      </c>
      <c r="DA80" s="192" t="e">
        <f t="shared" si="508"/>
        <v>#VALUE!</v>
      </c>
      <c r="DB80" s="192" t="e">
        <f t="shared" si="508"/>
        <v>#VALUE!</v>
      </c>
      <c r="DC80" s="192" t="e">
        <f t="shared" si="508"/>
        <v>#VALUE!</v>
      </c>
      <c r="DD80" s="192" t="e">
        <f t="shared" si="508"/>
        <v>#VALUE!</v>
      </c>
      <c r="DE80" s="192" t="e">
        <f t="shared" si="508"/>
        <v>#VALUE!</v>
      </c>
      <c r="DF80" s="192" t="e">
        <f t="shared" si="508"/>
        <v>#VALUE!</v>
      </c>
      <c r="DG80" s="192" t="e">
        <f t="shared" si="508"/>
        <v>#VALUE!</v>
      </c>
      <c r="DH80" s="192" t="e">
        <f t="shared" si="508"/>
        <v>#VALUE!</v>
      </c>
      <c r="DI80" s="192" t="e">
        <f t="shared" si="508"/>
        <v>#VALUE!</v>
      </c>
      <c r="DJ80" s="192" t="e">
        <f t="shared" si="397"/>
        <v>#VALUE!</v>
      </c>
      <c r="DK80" s="192" t="e">
        <f t="shared" si="398"/>
        <v>#VALUE!</v>
      </c>
      <c r="DL80" s="192" t="e">
        <f t="shared" si="399"/>
        <v>#VALUE!</v>
      </c>
      <c r="DM80" s="192" t="e">
        <f t="shared" si="400"/>
        <v>#VALUE!</v>
      </c>
      <c r="DN80" s="192" t="e">
        <f t="shared" si="401"/>
        <v>#VALUE!</v>
      </c>
      <c r="DO80" s="192" t="e">
        <f t="shared" si="402"/>
        <v>#VALUE!</v>
      </c>
      <c r="DP80" s="192" t="e">
        <f t="shared" si="403"/>
        <v>#VALUE!</v>
      </c>
      <c r="DQ80" s="192" t="e">
        <f t="shared" si="404"/>
        <v>#VALUE!</v>
      </c>
      <c r="DR80" s="192" t="e">
        <f t="shared" si="405"/>
        <v>#VALUE!</v>
      </c>
      <c r="DS80" s="192" t="e">
        <f t="shared" si="406"/>
        <v>#VALUE!</v>
      </c>
      <c r="DT80" s="192" t="e">
        <f t="shared" si="407"/>
        <v>#VALUE!</v>
      </c>
      <c r="DU80" s="192" t="e">
        <f t="shared" si="408"/>
        <v>#VALUE!</v>
      </c>
      <c r="DV80" s="198" t="e">
        <f t="shared" si="409"/>
        <v>#VALUE!</v>
      </c>
      <c r="DW80" s="198" t="e">
        <f t="shared" si="410"/>
        <v>#DIV/0!</v>
      </c>
      <c r="DX80" s="198" t="e">
        <f t="shared" si="411"/>
        <v>#DIV/0!</v>
      </c>
      <c r="DY80" s="198" t="e">
        <f t="shared" si="412"/>
        <v>#VALUE!</v>
      </c>
      <c r="DZ80" s="198" t="e">
        <f t="shared" si="413"/>
        <v>#VALUE!</v>
      </c>
      <c r="EA80" s="198" t="e">
        <f t="shared" si="414"/>
        <v>#VALUE!</v>
      </c>
      <c r="EB80" s="198" t="e">
        <f t="shared" si="415"/>
        <v>#VALUE!</v>
      </c>
      <c r="EC80" s="198" t="e">
        <f t="shared" si="416"/>
        <v>#DIV/0!</v>
      </c>
      <c r="ED80" s="198" t="e">
        <f t="shared" si="417"/>
        <v>#VALUE!</v>
      </c>
      <c r="EE80" s="198" t="e">
        <f t="shared" si="418"/>
        <v>#VALUE!</v>
      </c>
      <c r="EF80" s="198" t="e">
        <f t="shared" ref="EF80:EO80" si="509">DV80/SUM($DV80:$EE80)</f>
        <v>#VALUE!</v>
      </c>
      <c r="EG80" s="198" t="e">
        <f t="shared" si="509"/>
        <v>#DIV/0!</v>
      </c>
      <c r="EH80" s="198" t="e">
        <f t="shared" si="509"/>
        <v>#DIV/0!</v>
      </c>
      <c r="EI80" s="198" t="e">
        <f t="shared" si="509"/>
        <v>#VALUE!</v>
      </c>
      <c r="EJ80" s="198" t="e">
        <f t="shared" si="509"/>
        <v>#VALUE!</v>
      </c>
      <c r="EK80" s="198" t="e">
        <f t="shared" si="509"/>
        <v>#VALUE!</v>
      </c>
      <c r="EL80" s="198" t="e">
        <f t="shared" si="509"/>
        <v>#VALUE!</v>
      </c>
      <c r="EM80" s="198" t="e">
        <f t="shared" si="509"/>
        <v>#DIV/0!</v>
      </c>
      <c r="EN80" s="198" t="e">
        <f t="shared" si="509"/>
        <v>#VALUE!</v>
      </c>
      <c r="EO80" s="198" t="e">
        <f t="shared" si="509"/>
        <v>#VALUE!</v>
      </c>
      <c r="EP80" s="511">
        <f t="shared" ref="EP80:EW80" si="510">EP79</f>
        <v>0.08</v>
      </c>
      <c r="EQ80" s="511">
        <f t="shared" si="510"/>
        <v>0.015</v>
      </c>
      <c r="ER80" s="511">
        <f t="shared" si="510"/>
        <v>0.015</v>
      </c>
      <c r="ES80" s="511">
        <f t="shared" si="510"/>
        <v>0.015</v>
      </c>
      <c r="ET80" s="511">
        <f t="shared" si="510"/>
        <v>0.015</v>
      </c>
      <c r="EU80" s="511">
        <f t="shared" si="510"/>
        <v>0.09</v>
      </c>
      <c r="EV80" s="511">
        <f t="shared" si="510"/>
        <v>0.09</v>
      </c>
      <c r="EW80" s="511">
        <f t="shared" si="510"/>
        <v>0.09</v>
      </c>
      <c r="EX80" s="420" t="str">
        <f>IF(_tag_month_day!AS76="","",_tag_month_day!AS76/100)</f>
        <v/>
      </c>
      <c r="EY80" s="420" t="str">
        <f>IF(_tag_month_day!AT76="","",_tag_month_day!AT76/100)</f>
        <v/>
      </c>
      <c r="EZ80" s="420" t="str">
        <f>IF(_tag_month_day!AU76="","",_tag_month_day!AU76/100)</f>
        <v/>
      </c>
      <c r="FA80" s="420" t="str">
        <f>IF(_tag_month_day!AV76="","",_tag_month_day!AV76/100)</f>
        <v/>
      </c>
      <c r="FB80" s="420" t="str">
        <f>IF(_tag_month_day!AW76="","",_tag_month_day!AW76/100)</f>
        <v/>
      </c>
      <c r="FC80" s="420" t="str">
        <f>IF(_tag_month_day!AX76="","",_tag_month_day!AX76/100)</f>
        <v/>
      </c>
      <c r="FD80" s="510">
        <f t="shared" si="447"/>
        <v>0.33</v>
      </c>
      <c r="FE80" s="510">
        <f t="shared" si="448"/>
        <v>0.19</v>
      </c>
      <c r="FF80" s="510">
        <f t="shared" si="449"/>
        <v>0.003</v>
      </c>
      <c r="FG80" s="510">
        <f t="shared" si="450"/>
        <v>0</v>
      </c>
      <c r="FH80" s="603">
        <f t="shared" si="451"/>
        <v>0.0001</v>
      </c>
      <c r="FI80" s="510">
        <f t="shared" ref="FI80:FR80" si="511">FI79</f>
        <v>0.41</v>
      </c>
      <c r="FJ80" s="510">
        <f t="shared" si="511"/>
        <v>0.11</v>
      </c>
      <c r="FK80" s="510">
        <f t="shared" si="511"/>
        <v>0.015</v>
      </c>
      <c r="FL80" s="510">
        <f t="shared" si="511"/>
        <v>0</v>
      </c>
      <c r="FM80" s="603">
        <f t="shared" si="511"/>
        <v>0.0001</v>
      </c>
      <c r="FN80" s="510" t="str">
        <f>IF(_tag_month_day!AY76="","",_tag_month_day!AY76/100)</f>
        <v/>
      </c>
      <c r="FO80" s="510" t="str">
        <f>IF(_tag_month_day!AZ76="","",_tag_month_day!AZ76/100)</f>
        <v/>
      </c>
      <c r="FP80" s="510" t="str">
        <f>IF(_tag_month_day!BA76="","",_tag_month_day!BA76/100)</f>
        <v/>
      </c>
      <c r="FQ80" s="510" t="str">
        <f>IF(_tag_month_day!BB76="","",_tag_month_day!BB76/100)</f>
        <v/>
      </c>
      <c r="FR80" s="603" t="str">
        <f>IF(_tag_month_day!BC76="","",_tag_month_day!BC76/100)</f>
        <v/>
      </c>
      <c r="FS80" s="510" t="str">
        <f>IF(_tag_month_day!BD76="","",_tag_month_day!BD76/100)</f>
        <v/>
      </c>
      <c r="FT80" s="510" t="str">
        <f>IF(_tag_month_day!BE76="","",_tag_month_day!BE76/100)</f>
        <v/>
      </c>
      <c r="FU80" s="510" t="str">
        <f>IF(_tag_month_day!BF76="","",_tag_month_day!BF76/100)</f>
        <v/>
      </c>
      <c r="FV80" s="510" t="str">
        <f>IF(_tag_month_day!BG76="","",_tag_month_day!BG76/100)</f>
        <v/>
      </c>
      <c r="FW80" s="603" t="str">
        <f>IF(_tag_month_day!BH76="","",_tag_month_day!BH76/100)</f>
        <v/>
      </c>
      <c r="FX80" s="510" t="str">
        <f>IF(_tag_month_day!BI76="","",_tag_month_day!BI76/100)</f>
        <v/>
      </c>
      <c r="FY80" s="510" t="str">
        <f>IF(_tag_month_day!BJ76="","",_tag_month_day!BJ76/100)</f>
        <v/>
      </c>
      <c r="FZ80" s="605" t="str">
        <f>IF(_tag_month_day!BK76="","",_tag_month_day!BK76/100)</f>
        <v/>
      </c>
      <c r="GA80" s="510" t="str">
        <f>IF(_tag_month_day!BL76="","",_tag_month_day!BL76/100)</f>
        <v/>
      </c>
      <c r="GB80" s="603" t="str">
        <f>IF(_tag_month_day!BM76="","",_tag_month_day!BM76/100)</f>
        <v/>
      </c>
      <c r="GC80" s="420" t="str">
        <f>IF(_tag_month_day!BN76="","",_tag_month_day!BN76/100)</f>
        <v/>
      </c>
      <c r="GD80" s="420" t="str">
        <f>IF(_tag_month_day!BO76="","",_tag_month_day!BO76/100)</f>
        <v/>
      </c>
      <c r="GE80" s="420" t="str">
        <f>IF(_tag_month_day!BP76="","",_tag_month_day!BP76/100)</f>
        <v/>
      </c>
      <c r="GF80" s="420" t="str">
        <f>IF(_tag_month_day!BQ76="","",_tag_month_day!BQ76/100)</f>
        <v/>
      </c>
      <c r="GG80" s="420" t="str">
        <f>IF(_tag_month_day!BR76="","",_tag_month_day!BR76/100)</f>
        <v/>
      </c>
      <c r="GH80" s="420" t="str">
        <f>IF(_tag_month_day!BS76="","",_tag_month_day!BS76/100)</f>
        <v/>
      </c>
      <c r="GI80" s="603" t="str">
        <f>IF(_tag_month_day!BT76="","",_tag_month_day!BT76/100)</f>
        <v/>
      </c>
      <c r="GJ80" s="612" t="str">
        <f>IF(_tag_month_day!BU76="","",_tag_month_day!BU76/100)</f>
        <v/>
      </c>
      <c r="GK80" s="620" t="str">
        <f>IF(_tag_month_day!BV76="",IF(_rlcf_month_day!A$2="","",_rlcf_month_day!A$2/100),_tag_month_day!BV76/100)</f>
        <v/>
      </c>
      <c r="GL80" s="620" t="str">
        <f>IF(_tag_month_day!BW76="",IF(_rlcf_month_day!B$2="","",_rlcf_month_day!B$2/100),_tag_month_day!BW76/100)</f>
        <v/>
      </c>
      <c r="GM80" s="621" t="str">
        <f>IF(_tag_month_day!BX76="",IF(_rlcf_month_day!C$2="","",_rlcf_month_day!C$2/100),_tag_month_day!BX76/100)</f>
        <v/>
      </c>
      <c r="GN80" s="620" t="str">
        <f>IF(_tag_month_day!BV76="",IF(_rlcf_month_day!A$2="","",_rlcf_month_day!A$2/100),_tag_month_day!BV76/100)</f>
        <v/>
      </c>
      <c r="GO80" s="620" t="str">
        <f>IF(_tag_month_day!BW76="",IF(_rlcf_month_day!B$2="","",_rlcf_month_day!B$2/100),_tag_month_day!BW76/100)</f>
        <v/>
      </c>
      <c r="GP80" s="620" t="str">
        <f>IF(_tag_month_day!CD76="",IF(_rlcf_month_day!E$2="","",_rlcf_month_day!E$2/100),_tag_month_day!CD76/100)</f>
        <v/>
      </c>
      <c r="GQ80" s="620" t="str">
        <f>IF(_tag_month_day!CE76="",IF(_rlcf_month_day!F$2="","",_rlcf_month_day!F$2/100),_tag_month_day!CE76/100)</f>
        <v/>
      </c>
      <c r="GR80" s="621" t="str">
        <f>IF(_tag_month_day!CF76="",IF(_rlcf_month_day!G$2="","",_rlcf_month_day!G$2/100),_tag_month_day!CF76/100)</f>
        <v/>
      </c>
      <c r="GS80" s="626">
        <f t="shared" ref="GS80:HH80" si="512">GS79</f>
        <v>0.953</v>
      </c>
      <c r="GT80" s="626">
        <f t="shared" si="512"/>
        <v>0.55</v>
      </c>
      <c r="GU80" s="626">
        <f t="shared" si="512"/>
        <v>0.55</v>
      </c>
      <c r="GV80" s="626">
        <f t="shared" si="512"/>
        <v>0.55</v>
      </c>
      <c r="GW80" s="626">
        <f t="shared" si="512"/>
        <v>0.5</v>
      </c>
      <c r="GX80" s="626">
        <f t="shared" si="512"/>
        <v>0.935</v>
      </c>
      <c r="GY80" s="626">
        <f t="shared" si="512"/>
        <v>0.15</v>
      </c>
      <c r="GZ80" s="626">
        <f t="shared" si="512"/>
        <v>1</v>
      </c>
      <c r="HA80" s="632">
        <f t="shared" si="512"/>
        <v>0.047</v>
      </c>
      <c r="HB80" s="632">
        <f t="shared" si="512"/>
        <v>0.45</v>
      </c>
      <c r="HC80" s="632">
        <f t="shared" si="512"/>
        <v>0.45</v>
      </c>
      <c r="HD80" s="632">
        <f t="shared" si="512"/>
        <v>0.45</v>
      </c>
      <c r="HE80" s="632">
        <f t="shared" si="512"/>
        <v>0.5</v>
      </c>
      <c r="HF80" s="632">
        <f t="shared" si="512"/>
        <v>0.065</v>
      </c>
      <c r="HG80" s="632">
        <f t="shared" si="512"/>
        <v>0.85</v>
      </c>
      <c r="HH80" s="632">
        <f t="shared" si="512"/>
        <v>0</v>
      </c>
      <c r="HI80" s="68">
        <f t="shared" si="423"/>
        <v>0</v>
      </c>
      <c r="HJ80" s="68" t="e">
        <f t="shared" si="454"/>
        <v>#VALUE!</v>
      </c>
      <c r="HK80" s="202">
        <f t="shared" si="455"/>
        <v>0.85</v>
      </c>
      <c r="HL80" s="464">
        <f t="shared" si="456"/>
        <v>550000</v>
      </c>
      <c r="HM80" s="464">
        <f t="shared" si="457"/>
        <v>480000</v>
      </c>
      <c r="HN80" s="192" t="e">
        <f t="shared" si="424"/>
        <v>#VALUE!</v>
      </c>
      <c r="HO80" s="192" t="e">
        <f>HN80*HK80*$HO$2/HL80*1000000</f>
        <v>#VALUE!</v>
      </c>
      <c r="HP80" s="192" t="e">
        <f>HN80*HK80*$HP$2/HM80*1000000</f>
        <v>#VALUE!</v>
      </c>
    </row>
    <row r="81" customFormat="1" spans="1:224">
      <c r="A81" s="381">
        <v>76</v>
      </c>
      <c r="B81" s="54">
        <f ca="1" t="shared" si="458"/>
        <v>43620</v>
      </c>
      <c r="C81" s="57">
        <f t="shared" si="459"/>
        <v>0.0416666666666667</v>
      </c>
      <c r="D81" s="68" t="str">
        <f ca="1" t="shared" si="425"/>
        <v>夜班</v>
      </c>
      <c r="E81" s="68" t="str">
        <f ca="1" t="shared" si="426"/>
        <v>丁</v>
      </c>
      <c r="F81" s="68">
        <f ca="1">SUMPRODUCT((成本日报!$A$3:$A$95=计划!B81)*(成本日报!$B$3:$B$95=计划!$D81),成本日报!$C$3:$C$95)</f>
        <v>4</v>
      </c>
      <c r="G81" s="382">
        <f ca="1" t="shared" si="460"/>
        <v>43620.1249999998</v>
      </c>
      <c r="H81" s="382">
        <f ca="1" t="shared" si="427"/>
        <v>43620.1319444443</v>
      </c>
      <c r="I81" s="382">
        <f ca="1" t="shared" si="428"/>
        <v>43620.1374999998</v>
      </c>
      <c r="J81" s="382">
        <f ca="1" t="shared" si="429"/>
        <v>43620.1666666665</v>
      </c>
      <c r="K81" s="382">
        <f ca="1" t="shared" si="430"/>
        <v>43620.2291666665</v>
      </c>
      <c r="L81" s="382">
        <f ca="1" t="shared" si="431"/>
        <v>43620.2499999998</v>
      </c>
      <c r="M81" s="398" t="str">
        <f>IF(_tag_month_day!A77="","",_tag_month_day!A77)</f>
        <v/>
      </c>
      <c r="N81" s="398" t="str">
        <f>IF(_tag_month_day!B77="","",_tag_month_day!B77)</f>
        <v/>
      </c>
      <c r="O81" s="399" t="e">
        <f t="shared" si="432"/>
        <v>#VALUE!</v>
      </c>
      <c r="P81" s="398" t="str">
        <f>IF(_tag_month_day!C77="","",_tag_month_day!C77)</f>
        <v/>
      </c>
      <c r="Q81" s="398" t="str">
        <f>IF(_tag_month_day!D77="","",_tag_month_day!D77)</f>
        <v/>
      </c>
      <c r="R81" s="416">
        <f>IF(_tag_month_day!CB77="",R80,_tag_month_day!CB77/100)</f>
        <v>0.07</v>
      </c>
      <c r="S81" s="417" t="str">
        <f>IF(_tag_month_day!E77="","",_tag_month_day!E77)</f>
        <v/>
      </c>
      <c r="T81" s="417" t="str">
        <f>IF(_tag_month_day!F77="","",_tag_month_day!F77)</f>
        <v/>
      </c>
      <c r="U81" s="418" t="e">
        <f t="shared" si="386"/>
        <v>#VALUE!</v>
      </c>
      <c r="V81" s="53" t="e">
        <f t="shared" si="387"/>
        <v>#VALUE!</v>
      </c>
      <c r="W81" s="419" t="str">
        <f>IF(_jhy_month_day!A77="","",_jhy_month_day!A77)</f>
        <v/>
      </c>
      <c r="X81" s="420" t="str">
        <f>IF(_jhy_month_day!B77="","",_jhy_month_day!B77/100)</f>
        <v/>
      </c>
      <c r="Y81" s="420" t="str">
        <f>IF(_jhy_month_day!C77="","",_jhy_month_day!C77/100)</f>
        <v/>
      </c>
      <c r="Z81" s="439">
        <f t="shared" si="477"/>
        <v>19</v>
      </c>
      <c r="AA81" s="440" t="str">
        <f>IF(_tag_month_day!G77="","",_tag_month_day!G77/100)</f>
        <v/>
      </c>
      <c r="AB81" s="440" t="str">
        <f>IF(_tag_month_day!H77="","",_tag_month_day!H77/100)</f>
        <v/>
      </c>
      <c r="AC81" s="193">
        <f t="shared" si="433"/>
        <v>1.59963432013121</v>
      </c>
      <c r="AD81" s="441" t="str">
        <f t="shared" si="434"/>
        <v/>
      </c>
      <c r="AE81" s="442" t="str">
        <f t="shared" si="435"/>
        <v/>
      </c>
      <c r="AF81" s="443">
        <v>1</v>
      </c>
      <c r="AG81" s="68" t="str">
        <f>IF(_duihao_month_day!A77="","",_duihao_month_day!A77)</f>
        <v/>
      </c>
      <c r="AH81" s="463">
        <f>IF(_gyk_month_day!B77="",AH80,_gyk_month_day!B77)</f>
        <v>820</v>
      </c>
      <c r="AI81" s="464" t="e">
        <f t="shared" si="461"/>
        <v>#VALUE!</v>
      </c>
      <c r="AJ81" s="68" t="str">
        <f>IF(_tag_month_day!I77="","",_tag_month_day!I77)</f>
        <v/>
      </c>
      <c r="AK81" s="465" t="str">
        <f>IF(_tzyy_month_day!A77="","",_tzyy_month_day!A77)</f>
        <v/>
      </c>
      <c r="AL81" s="465" t="str">
        <f>IF(_tzyy_month_day!B77="","",_tzyy_month_day!B77)</f>
        <v/>
      </c>
      <c r="AM81" s="465" t="str">
        <f>IF(_tzyy_month_day!C77="","",_tzyy_month_day!C77)</f>
        <v/>
      </c>
      <c r="AN81" s="466" t="str">
        <f>IF(_tag_month_day!CG77="","",_tag_month_day!CG77)</f>
        <v/>
      </c>
      <c r="AO81" s="466" t="str">
        <f>IF(_tag_month_day!CH77="","",_tag_month_day!CH77)</f>
        <v/>
      </c>
      <c r="AP81" s="486" t="e">
        <f t="shared" si="436"/>
        <v>#VALUE!</v>
      </c>
      <c r="AQ81" s="487" t="str">
        <f>IF(_tag_month_day!J77="","",_tag_month_day!J77/100)</f>
        <v/>
      </c>
      <c r="AR81" s="488">
        <f t="shared" si="437"/>
        <v>1.3</v>
      </c>
      <c r="AS81" s="489" t="e">
        <f t="shared" si="388"/>
        <v>#VALUE!</v>
      </c>
      <c r="AT81" s="489">
        <f t="shared" si="438"/>
        <v>0</v>
      </c>
      <c r="AU81" s="490" t="str">
        <f>IF(_tag_month_day!K77="","",_tag_month_day!K77)</f>
        <v/>
      </c>
      <c r="AV81" s="491" t="str">
        <f>IF(_tag_month_day!L77="","",_tag_month_day!L77/100)</f>
        <v/>
      </c>
      <c r="AW81" s="420">
        <f t="shared" si="360"/>
        <v>0</v>
      </c>
      <c r="AX81" s="420">
        <f t="shared" si="439"/>
        <v>0</v>
      </c>
      <c r="AY81" s="420" t="str">
        <f>IF(_tag_month_day!M77="","",_tag_month_day!M77/100)</f>
        <v/>
      </c>
      <c r="AZ81" s="420" t="str">
        <f>IF(_tag_month_day!N77="","",_tag_month_day!N77/100)</f>
        <v/>
      </c>
      <c r="BA81" s="420" t="str">
        <f>IF(_tag_month_day!O77="","",_tag_month_day!O77/100)</f>
        <v/>
      </c>
      <c r="BB81" s="496" t="str">
        <f>IF(_tag_month_day!P77="","",_tag_month_day!P77/100)</f>
        <v/>
      </c>
      <c r="BC81" s="496">
        <f t="shared" si="440"/>
        <v>0</v>
      </c>
      <c r="BD81" s="496" t="str">
        <f>IF(_tag_month_day!Q77="","",_tag_month_day!Q77/100)</f>
        <v/>
      </c>
      <c r="BE81" s="510" t="str">
        <f>IF(_tag_month_day!R77="","",_tag_month_day!R77/100)</f>
        <v/>
      </c>
      <c r="BF81" s="413" t="str">
        <f>IF(_tag_month_day!CC77="","",_tag_month_day!CC77/100)</f>
        <v/>
      </c>
      <c r="BG81" s="511" t="e">
        <f t="shared" si="389"/>
        <v>#VALUE!</v>
      </c>
      <c r="BH81" s="198">
        <f t="shared" si="390"/>
        <v>0</v>
      </c>
      <c r="BI81" s="512" t="e">
        <f>IF(CX81=0,BI80,(DK81*查询!$R$5+DL81*查询!$Q$5+DM81*查询!$N$5+DN81*查询!$O$5+DO81*查询!$P$5)*AF81/CX81)</f>
        <v>#VALUE!</v>
      </c>
      <c r="BJ81" s="512" t="e">
        <f>IF(CX81=0,BJ80,(DP81*查询!$S$5+DQ81*查询!$T$5+DR81*查询!$U$5)*AF81/CX81)</f>
        <v>#VALUE!</v>
      </c>
      <c r="BK81" s="512">
        <f t="shared" si="441"/>
        <v>1</v>
      </c>
      <c r="BL81" s="513" t="str">
        <f>IF(_cfyc_month_day!A77="","",_cfyc_month_day!A77)</f>
        <v/>
      </c>
      <c r="BM81" s="513" t="str">
        <f>IF(_cfyc_month_day!B77="","",_cfyc_month_day!B77)</f>
        <v/>
      </c>
      <c r="BN81" s="513" t="str">
        <f>IF(_cfyc_month_day!C77="","",_cfyc_month_day!C77)</f>
        <v/>
      </c>
      <c r="BO81" s="522" t="str">
        <f>IF(_cfyc_month_day!D77="","",_cfyc_month_day!D77)</f>
        <v/>
      </c>
      <c r="BP81" s="522" t="str">
        <f>IF(_cfyc_month_day!E77="","",_cfyc_month_day!E77)</f>
        <v/>
      </c>
      <c r="BQ81" s="522" t="str">
        <f>IF(_cfyc_month_day!F77="","",_cfyc_month_day!F77)</f>
        <v/>
      </c>
      <c r="BR81" s="513" t="str">
        <f>IF(_tag_month_day!T77="","",_tag_month_day!T77)</f>
        <v/>
      </c>
      <c r="BS81" s="513" t="str">
        <f>IF(_tag_month_day!U77="","",_tag_month_day!U77)</f>
        <v/>
      </c>
      <c r="BT81" s="523" t="str">
        <f t="shared" si="442"/>
        <v/>
      </c>
      <c r="BU81" s="223" t="str">
        <f>IF(_tag_month_day!V77="","",_tag_month_day!V77)</f>
        <v/>
      </c>
      <c r="BV81" s="206" t="str">
        <f>IF(_tag_month_day!W77="","",_tag_month_day!W77)</f>
        <v/>
      </c>
      <c r="BW81" s="540" t="str">
        <f>IF(_tag_month_day!X77="","",_tag_month_day!X77)</f>
        <v/>
      </c>
      <c r="BX81" s="540" t="str">
        <f>IF(_tag_month_day!Y77="","",_tag_month_day!Y77)</f>
        <v/>
      </c>
      <c r="BY81" s="541">
        <f ca="1" t="shared" si="443"/>
        <v>43620.2499999998</v>
      </c>
      <c r="BZ81" s="542" t="s">
        <v>215</v>
      </c>
      <c r="CA81" s="543" t="str">
        <f>IF(_jhy2_month_day!A77="","",_jhy2_month_day!A77)</f>
        <v/>
      </c>
      <c r="CB81" s="464" t="str">
        <f>IF(_jhy2_month_day!B77="","",_jhy2_month_day!B77)</f>
        <v/>
      </c>
      <c r="CC81" s="464" t="str">
        <f>IF(_jhy2_month_day!C77="","",_jhy2_month_day!C77)</f>
        <v/>
      </c>
      <c r="CD81" s="464" t="str">
        <f>IF(_jhy2_month_day!D77="","",_jhy2_month_day!D77)</f>
        <v/>
      </c>
      <c r="CE81" s="464" t="str">
        <f>IF(_jhy2_month_day!E77="","",_jhy2_month_day!E77)</f>
        <v/>
      </c>
      <c r="CF81" s="464" t="str">
        <f>IF(_jhy2_month_day!F77="","",_jhy2_month_day!F77)</f>
        <v/>
      </c>
      <c r="CG81" s="464" t="str">
        <f>IF(_jhy2_month_day!G77="","",_jhy2_month_day!G77)</f>
        <v/>
      </c>
      <c r="CH81" s="464" t="str">
        <f>IF(_jhy2_month_day!H77="","",_jhy2_month_day!H77)</f>
        <v/>
      </c>
      <c r="CI81" s="464" t="str">
        <f>IF(_jhy2_month_day!I77="","",_jhy2_month_day!I77)</f>
        <v/>
      </c>
      <c r="CJ81" s="464" t="str">
        <f>IF(_jhy2_month_day!J77="","",_jhy2_month_day!J77)</f>
        <v/>
      </c>
      <c r="CK81" s="464" t="str">
        <f>IF(_jhy2_month_day!K77="","",_jhy2_month_day!K77)</f>
        <v/>
      </c>
      <c r="CL81" s="562" t="str">
        <f>IF(_jhy2_month_day!L77="","",_jhy2_month_day!L77)</f>
        <v/>
      </c>
      <c r="CM81" s="562" t="str">
        <f>IF(_jhy2_month_day!M77="","",_jhy2_month_day!M77)</f>
        <v/>
      </c>
      <c r="CN81" s="562" t="str">
        <f>IF(_jhy2_month_day!N77="","",_jhy2_month_day!N77)</f>
        <v/>
      </c>
      <c r="CO81" s="562" t="str">
        <f>IF(_jhy2_month_day!O77="","",_jhy2_month_day!O77)</f>
        <v/>
      </c>
      <c r="CP81" s="562" t="str">
        <f>IF(_jhy2_month_day!P77="","",_jhy2_month_day!P77)</f>
        <v/>
      </c>
      <c r="CQ81" s="562" t="str">
        <f>IF(_jhy2_month_day!Q77="","",_jhy2_month_day!Q77)</f>
        <v/>
      </c>
      <c r="CR81" s="563" t="str">
        <f>IF(_jhy2_month_day!R77="","",_jhy2_month_day!R77)</f>
        <v/>
      </c>
      <c r="CS81" s="576" t="str">
        <f>IF(_jhy2_month_day!S77="","",_jhy2_month_day!S77)</f>
        <v/>
      </c>
      <c r="CT81" s="562" t="str">
        <f>IF(_jhy2_month_day!T77="","",_jhy2_month_day!T77)</f>
        <v/>
      </c>
      <c r="CU81" s="577" t="e">
        <f t="shared" si="391"/>
        <v>#VALUE!</v>
      </c>
      <c r="CV81" s="198" t="e">
        <f t="shared" si="392"/>
        <v>#VALUE!</v>
      </c>
      <c r="CW81" s="192" t="e">
        <f t="shared" si="393"/>
        <v>#VALUE!</v>
      </c>
      <c r="CX81" s="192" t="e">
        <f t="shared" si="394"/>
        <v>#VALUE!</v>
      </c>
      <c r="CY81" s="202" t="e">
        <f t="shared" si="395"/>
        <v>#VALUE!</v>
      </c>
      <c r="CZ81" s="192" t="e">
        <f t="shared" ref="CZ81:DI81" si="513">$AJ81*EF81</f>
        <v>#VALUE!</v>
      </c>
      <c r="DA81" s="192" t="e">
        <f t="shared" si="513"/>
        <v>#VALUE!</v>
      </c>
      <c r="DB81" s="192" t="e">
        <f t="shared" si="513"/>
        <v>#VALUE!</v>
      </c>
      <c r="DC81" s="192" t="e">
        <f t="shared" si="513"/>
        <v>#VALUE!</v>
      </c>
      <c r="DD81" s="192" t="e">
        <f t="shared" si="513"/>
        <v>#VALUE!</v>
      </c>
      <c r="DE81" s="192" t="e">
        <f t="shared" si="513"/>
        <v>#VALUE!</v>
      </c>
      <c r="DF81" s="192" t="e">
        <f t="shared" si="513"/>
        <v>#VALUE!</v>
      </c>
      <c r="DG81" s="192" t="e">
        <f t="shared" si="513"/>
        <v>#VALUE!</v>
      </c>
      <c r="DH81" s="192" t="e">
        <f t="shared" si="513"/>
        <v>#VALUE!</v>
      </c>
      <c r="DI81" s="192" t="e">
        <f t="shared" si="513"/>
        <v>#VALUE!</v>
      </c>
      <c r="DJ81" s="192" t="e">
        <f t="shared" si="397"/>
        <v>#VALUE!</v>
      </c>
      <c r="DK81" s="192" t="e">
        <f t="shared" si="398"/>
        <v>#VALUE!</v>
      </c>
      <c r="DL81" s="192" t="e">
        <f t="shared" si="399"/>
        <v>#VALUE!</v>
      </c>
      <c r="DM81" s="192" t="e">
        <f t="shared" si="400"/>
        <v>#VALUE!</v>
      </c>
      <c r="DN81" s="192" t="e">
        <f t="shared" si="401"/>
        <v>#VALUE!</v>
      </c>
      <c r="DO81" s="192" t="e">
        <f t="shared" si="402"/>
        <v>#VALUE!</v>
      </c>
      <c r="DP81" s="192" t="e">
        <f t="shared" si="403"/>
        <v>#VALUE!</v>
      </c>
      <c r="DQ81" s="192" t="e">
        <f t="shared" si="404"/>
        <v>#VALUE!</v>
      </c>
      <c r="DR81" s="192" t="e">
        <f t="shared" si="405"/>
        <v>#VALUE!</v>
      </c>
      <c r="DS81" s="192" t="e">
        <f t="shared" si="406"/>
        <v>#VALUE!</v>
      </c>
      <c r="DT81" s="192" t="e">
        <f t="shared" si="407"/>
        <v>#VALUE!</v>
      </c>
      <c r="DU81" s="192" t="e">
        <f t="shared" si="408"/>
        <v>#VALUE!</v>
      </c>
      <c r="DV81" s="198" t="e">
        <f t="shared" si="409"/>
        <v>#VALUE!</v>
      </c>
      <c r="DW81" s="198" t="e">
        <f t="shared" si="410"/>
        <v>#DIV/0!</v>
      </c>
      <c r="DX81" s="198" t="e">
        <f t="shared" si="411"/>
        <v>#DIV/0!</v>
      </c>
      <c r="DY81" s="198" t="e">
        <f t="shared" si="412"/>
        <v>#VALUE!</v>
      </c>
      <c r="DZ81" s="198" t="e">
        <f t="shared" si="413"/>
        <v>#VALUE!</v>
      </c>
      <c r="EA81" s="198" t="e">
        <f t="shared" si="414"/>
        <v>#VALUE!</v>
      </c>
      <c r="EB81" s="198" t="e">
        <f t="shared" si="415"/>
        <v>#VALUE!</v>
      </c>
      <c r="EC81" s="198" t="e">
        <f t="shared" si="416"/>
        <v>#DIV/0!</v>
      </c>
      <c r="ED81" s="198" t="e">
        <f t="shared" si="417"/>
        <v>#VALUE!</v>
      </c>
      <c r="EE81" s="198" t="e">
        <f t="shared" si="418"/>
        <v>#VALUE!</v>
      </c>
      <c r="EF81" s="198" t="e">
        <f t="shared" ref="EF81:EO81" si="514">DV81/SUM($DV81:$EE81)</f>
        <v>#VALUE!</v>
      </c>
      <c r="EG81" s="198" t="e">
        <f t="shared" si="514"/>
        <v>#DIV/0!</v>
      </c>
      <c r="EH81" s="198" t="e">
        <f t="shared" si="514"/>
        <v>#DIV/0!</v>
      </c>
      <c r="EI81" s="198" t="e">
        <f t="shared" si="514"/>
        <v>#VALUE!</v>
      </c>
      <c r="EJ81" s="198" t="e">
        <f t="shared" si="514"/>
        <v>#VALUE!</v>
      </c>
      <c r="EK81" s="198" t="e">
        <f t="shared" si="514"/>
        <v>#VALUE!</v>
      </c>
      <c r="EL81" s="198" t="e">
        <f t="shared" si="514"/>
        <v>#VALUE!</v>
      </c>
      <c r="EM81" s="198" t="e">
        <f t="shared" si="514"/>
        <v>#DIV/0!</v>
      </c>
      <c r="EN81" s="198" t="e">
        <f t="shared" si="514"/>
        <v>#VALUE!</v>
      </c>
      <c r="EO81" s="198" t="e">
        <f t="shared" si="514"/>
        <v>#VALUE!</v>
      </c>
      <c r="EP81" s="511">
        <f t="shared" ref="EP81:EW81" si="515">EP80</f>
        <v>0.08</v>
      </c>
      <c r="EQ81" s="511">
        <f t="shared" si="515"/>
        <v>0.015</v>
      </c>
      <c r="ER81" s="511">
        <f t="shared" si="515"/>
        <v>0.015</v>
      </c>
      <c r="ES81" s="511">
        <f t="shared" si="515"/>
        <v>0.015</v>
      </c>
      <c r="ET81" s="511">
        <f t="shared" si="515"/>
        <v>0.015</v>
      </c>
      <c r="EU81" s="511">
        <f t="shared" si="515"/>
        <v>0.09</v>
      </c>
      <c r="EV81" s="511">
        <f t="shared" si="515"/>
        <v>0.09</v>
      </c>
      <c r="EW81" s="511">
        <f t="shared" si="515"/>
        <v>0.09</v>
      </c>
      <c r="EX81" s="420" t="str">
        <f>IF(_tag_month_day!AS77="","",_tag_month_day!AS77/100)</f>
        <v/>
      </c>
      <c r="EY81" s="420" t="str">
        <f>IF(_tag_month_day!AT77="","",_tag_month_day!AT77/100)</f>
        <v/>
      </c>
      <c r="EZ81" s="420" t="str">
        <f>IF(_tag_month_day!AU77="","",_tag_month_day!AU77/100)</f>
        <v/>
      </c>
      <c r="FA81" s="420" t="str">
        <f>IF(_tag_month_day!AV77="","",_tag_month_day!AV77/100)</f>
        <v/>
      </c>
      <c r="FB81" s="420" t="str">
        <f>IF(_tag_month_day!AW77="","",_tag_month_day!AW77/100)</f>
        <v/>
      </c>
      <c r="FC81" s="420" t="str">
        <f>IF(_tag_month_day!AX77="","",_tag_month_day!AX77/100)</f>
        <v/>
      </c>
      <c r="FD81" s="510">
        <f t="shared" si="447"/>
        <v>0.33</v>
      </c>
      <c r="FE81" s="510">
        <f t="shared" si="448"/>
        <v>0.19</v>
      </c>
      <c r="FF81" s="510">
        <f t="shared" si="449"/>
        <v>0.003</v>
      </c>
      <c r="FG81" s="510">
        <f t="shared" si="450"/>
        <v>0</v>
      </c>
      <c r="FH81" s="603">
        <f t="shared" si="451"/>
        <v>0.0001</v>
      </c>
      <c r="FI81" s="510">
        <f t="shared" ref="FI81:FR81" si="516">FI80</f>
        <v>0.41</v>
      </c>
      <c r="FJ81" s="510">
        <f t="shared" si="516"/>
        <v>0.11</v>
      </c>
      <c r="FK81" s="510">
        <f t="shared" si="516"/>
        <v>0.015</v>
      </c>
      <c r="FL81" s="510">
        <f t="shared" si="516"/>
        <v>0</v>
      </c>
      <c r="FM81" s="603">
        <f t="shared" si="516"/>
        <v>0.0001</v>
      </c>
      <c r="FN81" s="510" t="str">
        <f>IF(_tag_month_day!AY77="","",_tag_month_day!AY77/100)</f>
        <v/>
      </c>
      <c r="FO81" s="510" t="str">
        <f>IF(_tag_month_day!AZ77="","",_tag_month_day!AZ77/100)</f>
        <v/>
      </c>
      <c r="FP81" s="510" t="str">
        <f>IF(_tag_month_day!BA77="","",_tag_month_day!BA77/100)</f>
        <v/>
      </c>
      <c r="FQ81" s="510" t="str">
        <f>IF(_tag_month_day!BB77="","",_tag_month_day!BB77/100)</f>
        <v/>
      </c>
      <c r="FR81" s="603" t="str">
        <f>IF(_tag_month_day!BC77="","",_tag_month_day!BC77/100)</f>
        <v/>
      </c>
      <c r="FS81" s="510" t="str">
        <f>IF(_tag_month_day!BD77="","",_tag_month_day!BD77/100)</f>
        <v/>
      </c>
      <c r="FT81" s="510" t="str">
        <f>IF(_tag_month_day!BE77="","",_tag_month_day!BE77/100)</f>
        <v/>
      </c>
      <c r="FU81" s="510" t="str">
        <f>IF(_tag_month_day!BF77="","",_tag_month_day!BF77/100)</f>
        <v/>
      </c>
      <c r="FV81" s="510" t="str">
        <f>IF(_tag_month_day!BG77="","",_tag_month_day!BG77/100)</f>
        <v/>
      </c>
      <c r="FW81" s="603" t="str">
        <f>IF(_tag_month_day!BH77="","",_tag_month_day!BH77/100)</f>
        <v/>
      </c>
      <c r="FX81" s="510" t="str">
        <f>IF(_tag_month_day!BI77="","",_tag_month_day!BI77/100)</f>
        <v/>
      </c>
      <c r="FY81" s="510" t="str">
        <f>IF(_tag_month_day!BJ77="","",_tag_month_day!BJ77/100)</f>
        <v/>
      </c>
      <c r="FZ81" s="605" t="str">
        <f>IF(_tag_month_day!BK77="","",_tag_month_day!BK77/100)</f>
        <v/>
      </c>
      <c r="GA81" s="510" t="str">
        <f>IF(_tag_month_day!BL77="","",_tag_month_day!BL77/100)</f>
        <v/>
      </c>
      <c r="GB81" s="603" t="str">
        <f>IF(_tag_month_day!BM77="","",_tag_month_day!BM77/100)</f>
        <v/>
      </c>
      <c r="GC81" s="420" t="str">
        <f>IF(_tag_month_day!BN77="","",_tag_month_day!BN77/100)</f>
        <v/>
      </c>
      <c r="GD81" s="420" t="str">
        <f>IF(_tag_month_day!BO77="","",_tag_month_day!BO77/100)</f>
        <v/>
      </c>
      <c r="GE81" s="420" t="str">
        <f>IF(_tag_month_day!BP77="","",_tag_month_day!BP77/100)</f>
        <v/>
      </c>
      <c r="GF81" s="420" t="str">
        <f>IF(_tag_month_day!BQ77="","",_tag_month_day!BQ77/100)</f>
        <v/>
      </c>
      <c r="GG81" s="420" t="str">
        <f>IF(_tag_month_day!BR77="","",_tag_month_day!BR77/100)</f>
        <v/>
      </c>
      <c r="GH81" s="420" t="str">
        <f>IF(_tag_month_day!BS77="","",_tag_month_day!BS77/100)</f>
        <v/>
      </c>
      <c r="GI81" s="603" t="str">
        <f>IF(_tag_month_day!BT77="","",_tag_month_day!BT77/100)</f>
        <v/>
      </c>
      <c r="GJ81" s="612" t="str">
        <f>IF(_tag_month_day!BU77="","",_tag_month_day!BU77/100)</f>
        <v/>
      </c>
      <c r="GK81" s="620" t="str">
        <f>IF(_tag_month_day!BV77="",IF(_rlcf_month_day!A$2="","",_rlcf_month_day!A$2/100),_tag_month_day!BV77/100)</f>
        <v/>
      </c>
      <c r="GL81" s="620" t="str">
        <f>IF(_tag_month_day!BW77="",IF(_rlcf_month_day!B$2="","",_rlcf_month_day!B$2/100),_tag_month_day!BW77/100)</f>
        <v/>
      </c>
      <c r="GM81" s="621" t="str">
        <f>IF(_tag_month_day!BX77="",IF(_rlcf_month_day!C$2="","",_rlcf_month_day!C$2/100),_tag_month_day!BX77/100)</f>
        <v/>
      </c>
      <c r="GN81" s="620" t="str">
        <f>IF(_tag_month_day!BV77="",IF(_rlcf_month_day!A$2="","",_rlcf_month_day!A$2/100),_tag_month_day!BV77/100)</f>
        <v/>
      </c>
      <c r="GO81" s="620" t="str">
        <f>IF(_tag_month_day!BW77="",IF(_rlcf_month_day!B$2="","",_rlcf_month_day!B$2/100),_tag_month_day!BW77/100)</f>
        <v/>
      </c>
      <c r="GP81" s="620" t="str">
        <f>IF(_tag_month_day!CD77="",IF(_rlcf_month_day!E$2="","",_rlcf_month_day!E$2/100),_tag_month_day!CD77/100)</f>
        <v/>
      </c>
      <c r="GQ81" s="620" t="str">
        <f>IF(_tag_month_day!CE77="",IF(_rlcf_month_day!F$2="","",_rlcf_month_day!F$2/100),_tag_month_day!CE77/100)</f>
        <v/>
      </c>
      <c r="GR81" s="621" t="str">
        <f>IF(_tag_month_day!CF77="",IF(_rlcf_month_day!G$2="","",_rlcf_month_day!G$2/100),_tag_month_day!CF77/100)</f>
        <v/>
      </c>
      <c r="GS81" s="626">
        <f t="shared" ref="GS81:HH81" si="517">GS80</f>
        <v>0.953</v>
      </c>
      <c r="GT81" s="626">
        <f t="shared" si="517"/>
        <v>0.55</v>
      </c>
      <c r="GU81" s="626">
        <f t="shared" si="517"/>
        <v>0.55</v>
      </c>
      <c r="GV81" s="626">
        <f t="shared" si="517"/>
        <v>0.55</v>
      </c>
      <c r="GW81" s="626">
        <f t="shared" si="517"/>
        <v>0.5</v>
      </c>
      <c r="GX81" s="626">
        <f t="shared" si="517"/>
        <v>0.935</v>
      </c>
      <c r="GY81" s="626">
        <f t="shared" si="517"/>
        <v>0.15</v>
      </c>
      <c r="GZ81" s="626">
        <f t="shared" si="517"/>
        <v>1</v>
      </c>
      <c r="HA81" s="632">
        <f t="shared" si="517"/>
        <v>0.047</v>
      </c>
      <c r="HB81" s="632">
        <f t="shared" si="517"/>
        <v>0.45</v>
      </c>
      <c r="HC81" s="632">
        <f t="shared" si="517"/>
        <v>0.45</v>
      </c>
      <c r="HD81" s="632">
        <f t="shared" si="517"/>
        <v>0.45</v>
      </c>
      <c r="HE81" s="632">
        <f t="shared" si="517"/>
        <v>0.5</v>
      </c>
      <c r="HF81" s="632">
        <f t="shared" si="517"/>
        <v>0.065</v>
      </c>
      <c r="HG81" s="632">
        <f t="shared" si="517"/>
        <v>0.85</v>
      </c>
      <c r="HH81" s="632">
        <f t="shared" si="517"/>
        <v>0</v>
      </c>
      <c r="HI81" s="68" t="e">
        <f t="shared" si="423"/>
        <v>#VALUE!</v>
      </c>
      <c r="HJ81" s="68" t="e">
        <f t="shared" si="454"/>
        <v>#VALUE!</v>
      </c>
      <c r="HK81" s="202">
        <f t="shared" si="455"/>
        <v>0.85</v>
      </c>
      <c r="HL81" s="464">
        <f t="shared" si="456"/>
        <v>550000</v>
      </c>
      <c r="HM81" s="464">
        <f t="shared" si="457"/>
        <v>480000</v>
      </c>
      <c r="HN81" s="192" t="e">
        <f t="shared" si="424"/>
        <v>#VALUE!</v>
      </c>
      <c r="HO81" s="192" t="e">
        <f>HN81*HK81*$HO$2/HL81*1000000</f>
        <v>#VALUE!</v>
      </c>
      <c r="HP81" s="192" t="e">
        <f>HN81*HK81*$HP$2/HM81*1000000</f>
        <v>#VALUE!</v>
      </c>
    </row>
    <row r="82" customFormat="1" spans="1:224">
      <c r="A82" s="381">
        <v>77</v>
      </c>
      <c r="B82" s="54">
        <f ca="1" t="shared" si="458"/>
        <v>43620</v>
      </c>
      <c r="C82" s="57">
        <f t="shared" si="459"/>
        <v>0.0416666666666667</v>
      </c>
      <c r="D82" s="68" t="str">
        <f ca="1" t="shared" si="425"/>
        <v>夜班</v>
      </c>
      <c r="E82" s="68" t="str">
        <f ca="1" t="shared" si="426"/>
        <v>丁</v>
      </c>
      <c r="F82" s="68">
        <f ca="1">SUMPRODUCT((成本日报!$A$3:$A$95=计划!B82)*(成本日报!$B$3:$B$95=计划!$D82),成本日报!$C$3:$C$95)</f>
        <v>4</v>
      </c>
      <c r="G82" s="382">
        <f ca="1" t="shared" si="460"/>
        <v>43620.1666666665</v>
      </c>
      <c r="H82" s="382">
        <f ca="1" t="shared" si="427"/>
        <v>43620.1736111109</v>
      </c>
      <c r="I82" s="382">
        <f ca="1" t="shared" si="428"/>
        <v>43620.1791666665</v>
      </c>
      <c r="J82" s="382">
        <f ca="1" t="shared" si="429"/>
        <v>43620.2083333331</v>
      </c>
      <c r="K82" s="382">
        <f ca="1" t="shared" si="430"/>
        <v>43620.2708333332</v>
      </c>
      <c r="L82" s="382">
        <f ca="1" t="shared" si="431"/>
        <v>43620.2916666665</v>
      </c>
      <c r="M82" s="398" t="str">
        <f>IF(_tag_month_day!A78="","",_tag_month_day!A78)</f>
        <v/>
      </c>
      <c r="N82" s="398" t="str">
        <f>IF(_tag_month_day!B78="","",_tag_month_day!B78)</f>
        <v/>
      </c>
      <c r="O82" s="399" t="e">
        <f t="shared" si="432"/>
        <v>#VALUE!</v>
      </c>
      <c r="P82" s="398" t="str">
        <f>IF(_tag_month_day!C78="","",_tag_month_day!C78)</f>
        <v/>
      </c>
      <c r="Q82" s="398" t="str">
        <f>IF(_tag_month_day!D78="","",_tag_month_day!D78)</f>
        <v/>
      </c>
      <c r="R82" s="416">
        <f>IF(_tag_month_day!CB78="",R81,_tag_month_day!CB78/100)</f>
        <v>0.07</v>
      </c>
      <c r="S82" s="417" t="str">
        <f>IF(_tag_month_day!E78="","",_tag_month_day!E78)</f>
        <v/>
      </c>
      <c r="T82" s="417" t="str">
        <f>IF(_tag_month_day!F78="","",_tag_month_day!F78)</f>
        <v/>
      </c>
      <c r="U82" s="418" t="e">
        <f t="shared" si="386"/>
        <v>#VALUE!</v>
      </c>
      <c r="V82" s="53" t="e">
        <f t="shared" si="387"/>
        <v>#VALUE!</v>
      </c>
      <c r="W82" s="419" t="str">
        <f>IF(_jhy_month_day!A78="","",_jhy_month_day!A78)</f>
        <v/>
      </c>
      <c r="X82" s="420" t="str">
        <f>IF(_jhy_month_day!B78="","",_jhy_month_day!B78/100)</f>
        <v/>
      </c>
      <c r="Y82" s="420" t="str">
        <f>IF(_jhy_month_day!C78="","",_jhy_month_day!C78/100)</f>
        <v/>
      </c>
      <c r="Z82" s="439">
        <f t="shared" si="477"/>
        <v>20</v>
      </c>
      <c r="AA82" s="440" t="str">
        <f>IF(_tag_month_day!G78="","",_tag_month_day!G78/100)</f>
        <v/>
      </c>
      <c r="AB82" s="440" t="str">
        <f>IF(_tag_month_day!H78="","",_tag_month_day!H78/100)</f>
        <v/>
      </c>
      <c r="AC82" s="193">
        <f t="shared" si="433"/>
        <v>1.59963432013121</v>
      </c>
      <c r="AD82" s="441" t="str">
        <f t="shared" si="434"/>
        <v/>
      </c>
      <c r="AE82" s="442" t="str">
        <f t="shared" si="435"/>
        <v/>
      </c>
      <c r="AF82" s="443">
        <v>1</v>
      </c>
      <c r="AG82" s="68" t="str">
        <f>IF(_duihao_month_day!A78="","",_duihao_month_day!A78)</f>
        <v/>
      </c>
      <c r="AH82" s="463">
        <f>IF(_gyk_month_day!B78="",AH81,_gyk_month_day!B78)</f>
        <v>820</v>
      </c>
      <c r="AI82" s="464" t="e">
        <f t="shared" si="461"/>
        <v>#VALUE!</v>
      </c>
      <c r="AJ82" s="68" t="str">
        <f>IF(_tag_month_day!I78="","",_tag_month_day!I78)</f>
        <v/>
      </c>
      <c r="AK82" s="465" t="str">
        <f>IF(_tzyy_month_day!A78="","",_tzyy_month_day!A78)</f>
        <v/>
      </c>
      <c r="AL82" s="465" t="str">
        <f>IF(_tzyy_month_day!B78="","",_tzyy_month_day!B78)</f>
        <v/>
      </c>
      <c r="AM82" s="465" t="str">
        <f>IF(_tzyy_month_day!C78="","",_tzyy_month_day!C78)</f>
        <v/>
      </c>
      <c r="AN82" s="466" t="str">
        <f>IF(_tag_month_day!CG78="","",_tag_month_day!CG78)</f>
        <v/>
      </c>
      <c r="AO82" s="466" t="str">
        <f>IF(_tag_month_day!CH78="","",_tag_month_day!CH78)</f>
        <v/>
      </c>
      <c r="AP82" s="486" t="e">
        <f t="shared" si="436"/>
        <v>#VALUE!</v>
      </c>
      <c r="AQ82" s="487" t="str">
        <f>IF(_tag_month_day!J78="","",_tag_month_day!J78/100)</f>
        <v/>
      </c>
      <c r="AR82" s="488">
        <f t="shared" si="437"/>
        <v>1.3</v>
      </c>
      <c r="AS82" s="489" t="e">
        <f t="shared" si="388"/>
        <v>#VALUE!</v>
      </c>
      <c r="AT82" s="489">
        <f t="shared" si="438"/>
        <v>0</v>
      </c>
      <c r="AU82" s="490" t="str">
        <f>IF(_tag_month_day!K78="","",_tag_month_day!K78)</f>
        <v/>
      </c>
      <c r="AV82" s="491" t="str">
        <f>IF(_tag_month_day!L78="","",_tag_month_day!L78/100)</f>
        <v/>
      </c>
      <c r="AW82" s="420">
        <f t="shared" si="360"/>
        <v>0</v>
      </c>
      <c r="AX82" s="420">
        <f t="shared" si="439"/>
        <v>0</v>
      </c>
      <c r="AY82" s="420" t="str">
        <f>IF(_tag_month_day!M78="","",_tag_month_day!M78/100)</f>
        <v/>
      </c>
      <c r="AZ82" s="420" t="str">
        <f>IF(_tag_month_day!N78="","",_tag_month_day!N78/100)</f>
        <v/>
      </c>
      <c r="BA82" s="420" t="str">
        <f>IF(_tag_month_day!O78="","",_tag_month_day!O78/100)</f>
        <v/>
      </c>
      <c r="BB82" s="496" t="str">
        <f>IF(_tag_month_day!P78="","",_tag_month_day!P78/100)</f>
        <v/>
      </c>
      <c r="BC82" s="496">
        <f t="shared" si="440"/>
        <v>0</v>
      </c>
      <c r="BD82" s="496" t="str">
        <f>IF(_tag_month_day!Q78="","",_tag_month_day!Q78/100)</f>
        <v/>
      </c>
      <c r="BE82" s="510" t="str">
        <f>IF(_tag_month_day!R78="","",_tag_month_day!R78/100)</f>
        <v/>
      </c>
      <c r="BF82" s="413" t="str">
        <f>IF(_tag_month_day!CC78="","",_tag_month_day!CC78/100)</f>
        <v/>
      </c>
      <c r="BG82" s="511" t="e">
        <f t="shared" si="389"/>
        <v>#VALUE!</v>
      </c>
      <c r="BH82" s="198">
        <f t="shared" si="390"/>
        <v>0</v>
      </c>
      <c r="BI82" s="512" t="e">
        <f>IF(CX82=0,BI81,(DK82*查询!$R$5+DL82*查询!$Q$5+DM82*查询!$N$5+DN82*查询!$O$5+DO82*查询!$P$5)*AF82/CX82)</f>
        <v>#VALUE!</v>
      </c>
      <c r="BJ82" s="512" t="e">
        <f>IF(CX82=0,BJ81,(DP82*查询!$S$5+DQ82*查询!$T$5+DR82*查询!$U$5)*AF82/CX82)</f>
        <v>#VALUE!</v>
      </c>
      <c r="BK82" s="512">
        <f t="shared" si="441"/>
        <v>1</v>
      </c>
      <c r="BL82" s="513" t="str">
        <f>IF(_cfyc_month_day!A78="","",_cfyc_month_day!A78)</f>
        <v/>
      </c>
      <c r="BM82" s="513" t="str">
        <f>IF(_cfyc_month_day!B78="","",_cfyc_month_day!B78)</f>
        <v/>
      </c>
      <c r="BN82" s="513" t="str">
        <f>IF(_cfyc_month_day!C78="","",_cfyc_month_day!C78)</f>
        <v/>
      </c>
      <c r="BO82" s="522" t="str">
        <f>IF(_cfyc_month_day!D78="","",_cfyc_month_day!D78)</f>
        <v/>
      </c>
      <c r="BP82" s="522" t="str">
        <f>IF(_cfyc_month_day!E78="","",_cfyc_month_day!E78)</f>
        <v/>
      </c>
      <c r="BQ82" s="522" t="str">
        <f>IF(_cfyc_month_day!F78="","",_cfyc_month_day!F78)</f>
        <v/>
      </c>
      <c r="BR82" s="513" t="str">
        <f>IF(_tag_month_day!T78="","",_tag_month_day!T78)</f>
        <v/>
      </c>
      <c r="BS82" s="513" t="str">
        <f>IF(_tag_month_day!U78="","",_tag_month_day!U78)</f>
        <v/>
      </c>
      <c r="BT82" s="523" t="str">
        <f t="shared" si="442"/>
        <v/>
      </c>
      <c r="BU82" s="223" t="str">
        <f>IF(_tag_month_day!V78="","",_tag_month_day!V78)</f>
        <v/>
      </c>
      <c r="BV82" s="206" t="str">
        <f>IF(_tag_month_day!W78="","",_tag_month_day!W78)</f>
        <v/>
      </c>
      <c r="BW82" s="540" t="str">
        <f>IF(_tag_month_day!X78="","",_tag_month_day!X78)</f>
        <v/>
      </c>
      <c r="BX82" s="540" t="str">
        <f>IF(_tag_month_day!Y78="","",_tag_month_day!Y78)</f>
        <v/>
      </c>
      <c r="BY82" s="541">
        <f ca="1" t="shared" si="443"/>
        <v>43620.2916666665</v>
      </c>
      <c r="BZ82" s="542"/>
      <c r="CA82" s="543" t="str">
        <f>IF(_jhy2_month_day!A78="","",_jhy2_month_day!A78)</f>
        <v/>
      </c>
      <c r="CB82" s="464" t="str">
        <f>IF(_jhy2_month_day!B78="","",_jhy2_month_day!B78)</f>
        <v/>
      </c>
      <c r="CC82" s="464" t="str">
        <f>IF(_jhy2_month_day!C78="","",_jhy2_month_day!C78)</f>
        <v/>
      </c>
      <c r="CD82" s="464" t="str">
        <f>IF(_jhy2_month_day!D78="","",_jhy2_month_day!D78)</f>
        <v/>
      </c>
      <c r="CE82" s="464" t="str">
        <f>IF(_jhy2_month_day!E78="","",_jhy2_month_day!E78)</f>
        <v/>
      </c>
      <c r="CF82" s="464" t="str">
        <f>IF(_jhy2_month_day!F78="","",_jhy2_month_day!F78)</f>
        <v/>
      </c>
      <c r="CG82" s="464" t="str">
        <f>IF(_jhy2_month_day!G78="","",_jhy2_month_day!G78)</f>
        <v/>
      </c>
      <c r="CH82" s="464" t="str">
        <f>IF(_jhy2_month_day!H78="","",_jhy2_month_day!H78)</f>
        <v/>
      </c>
      <c r="CI82" s="464" t="str">
        <f>IF(_jhy2_month_day!I78="","",_jhy2_month_day!I78)</f>
        <v/>
      </c>
      <c r="CJ82" s="464" t="str">
        <f>IF(_jhy2_month_day!J78="","",_jhy2_month_day!J78)</f>
        <v/>
      </c>
      <c r="CK82" s="464" t="str">
        <f>IF(_jhy2_month_day!K78="","",_jhy2_month_day!K78)</f>
        <v/>
      </c>
      <c r="CL82" s="562" t="str">
        <f>IF(_jhy2_month_day!L78="","",_jhy2_month_day!L78)</f>
        <v/>
      </c>
      <c r="CM82" s="562" t="str">
        <f>IF(_jhy2_month_day!M78="","",_jhy2_month_day!M78)</f>
        <v/>
      </c>
      <c r="CN82" s="562" t="str">
        <f>IF(_jhy2_month_day!N78="","",_jhy2_month_day!N78)</f>
        <v/>
      </c>
      <c r="CO82" s="562" t="str">
        <f>IF(_jhy2_month_day!O78="","",_jhy2_month_day!O78)</f>
        <v/>
      </c>
      <c r="CP82" s="562" t="str">
        <f>IF(_jhy2_month_day!P78="","",_jhy2_month_day!P78)</f>
        <v/>
      </c>
      <c r="CQ82" s="562" t="str">
        <f>IF(_jhy2_month_day!Q78="","",_jhy2_month_day!Q78)</f>
        <v/>
      </c>
      <c r="CR82" s="563" t="str">
        <f>IF(_jhy2_month_day!R78="","",_jhy2_month_day!R78)</f>
        <v/>
      </c>
      <c r="CS82" s="576" t="str">
        <f>IF(_jhy2_month_day!S78="","",_jhy2_month_day!S78)</f>
        <v/>
      </c>
      <c r="CT82" s="562" t="str">
        <f>IF(_jhy2_month_day!T78="","",_jhy2_month_day!T78)</f>
        <v/>
      </c>
      <c r="CU82" s="577" t="e">
        <f t="shared" si="391"/>
        <v>#VALUE!</v>
      </c>
      <c r="CV82" s="198" t="e">
        <f t="shared" si="392"/>
        <v>#VALUE!</v>
      </c>
      <c r="CW82" s="192" t="e">
        <f t="shared" si="393"/>
        <v>#VALUE!</v>
      </c>
      <c r="CX82" s="192" t="e">
        <f t="shared" si="394"/>
        <v>#VALUE!</v>
      </c>
      <c r="CY82" s="202" t="e">
        <f t="shared" si="395"/>
        <v>#VALUE!</v>
      </c>
      <c r="CZ82" s="192" t="e">
        <f t="shared" ref="CZ82:DI82" si="518">$AJ82*EF82</f>
        <v>#VALUE!</v>
      </c>
      <c r="DA82" s="192" t="e">
        <f t="shared" si="518"/>
        <v>#VALUE!</v>
      </c>
      <c r="DB82" s="192" t="e">
        <f t="shared" si="518"/>
        <v>#VALUE!</v>
      </c>
      <c r="DC82" s="192" t="e">
        <f t="shared" si="518"/>
        <v>#VALUE!</v>
      </c>
      <c r="DD82" s="192" t="e">
        <f t="shared" si="518"/>
        <v>#VALUE!</v>
      </c>
      <c r="DE82" s="192" t="e">
        <f t="shared" si="518"/>
        <v>#VALUE!</v>
      </c>
      <c r="DF82" s="192" t="e">
        <f t="shared" si="518"/>
        <v>#VALUE!</v>
      </c>
      <c r="DG82" s="192" t="e">
        <f t="shared" si="518"/>
        <v>#VALUE!</v>
      </c>
      <c r="DH82" s="192" t="e">
        <f t="shared" si="518"/>
        <v>#VALUE!</v>
      </c>
      <c r="DI82" s="192" t="e">
        <f t="shared" si="518"/>
        <v>#VALUE!</v>
      </c>
      <c r="DJ82" s="192" t="e">
        <f t="shared" si="397"/>
        <v>#VALUE!</v>
      </c>
      <c r="DK82" s="192" t="e">
        <f t="shared" si="398"/>
        <v>#VALUE!</v>
      </c>
      <c r="DL82" s="192" t="e">
        <f t="shared" si="399"/>
        <v>#VALUE!</v>
      </c>
      <c r="DM82" s="192" t="e">
        <f t="shared" si="400"/>
        <v>#VALUE!</v>
      </c>
      <c r="DN82" s="192" t="e">
        <f t="shared" si="401"/>
        <v>#VALUE!</v>
      </c>
      <c r="DO82" s="192" t="e">
        <f t="shared" si="402"/>
        <v>#VALUE!</v>
      </c>
      <c r="DP82" s="192" t="e">
        <f t="shared" si="403"/>
        <v>#VALUE!</v>
      </c>
      <c r="DQ82" s="192" t="e">
        <f t="shared" si="404"/>
        <v>#VALUE!</v>
      </c>
      <c r="DR82" s="192" t="e">
        <f t="shared" si="405"/>
        <v>#VALUE!</v>
      </c>
      <c r="DS82" s="192" t="e">
        <f t="shared" si="406"/>
        <v>#VALUE!</v>
      </c>
      <c r="DT82" s="192" t="e">
        <f t="shared" si="407"/>
        <v>#VALUE!</v>
      </c>
      <c r="DU82" s="192" t="e">
        <f t="shared" si="408"/>
        <v>#VALUE!</v>
      </c>
      <c r="DV82" s="198" t="e">
        <f t="shared" si="409"/>
        <v>#VALUE!</v>
      </c>
      <c r="DW82" s="198" t="e">
        <f t="shared" si="410"/>
        <v>#DIV/0!</v>
      </c>
      <c r="DX82" s="198" t="e">
        <f t="shared" si="411"/>
        <v>#DIV/0!</v>
      </c>
      <c r="DY82" s="198" t="e">
        <f t="shared" si="412"/>
        <v>#VALUE!</v>
      </c>
      <c r="DZ82" s="198" t="e">
        <f t="shared" si="413"/>
        <v>#VALUE!</v>
      </c>
      <c r="EA82" s="198" t="e">
        <f t="shared" si="414"/>
        <v>#VALUE!</v>
      </c>
      <c r="EB82" s="198" t="e">
        <f t="shared" si="415"/>
        <v>#VALUE!</v>
      </c>
      <c r="EC82" s="198" t="e">
        <f t="shared" si="416"/>
        <v>#DIV/0!</v>
      </c>
      <c r="ED82" s="198" t="e">
        <f t="shared" si="417"/>
        <v>#VALUE!</v>
      </c>
      <c r="EE82" s="198" t="e">
        <f t="shared" si="418"/>
        <v>#VALUE!</v>
      </c>
      <c r="EF82" s="198" t="e">
        <f t="shared" ref="EF82:EO82" si="519">DV82/SUM($DV82:$EE82)</f>
        <v>#VALUE!</v>
      </c>
      <c r="EG82" s="198" t="e">
        <f t="shared" si="519"/>
        <v>#DIV/0!</v>
      </c>
      <c r="EH82" s="198" t="e">
        <f t="shared" si="519"/>
        <v>#DIV/0!</v>
      </c>
      <c r="EI82" s="198" t="e">
        <f t="shared" si="519"/>
        <v>#VALUE!</v>
      </c>
      <c r="EJ82" s="198" t="e">
        <f t="shared" si="519"/>
        <v>#VALUE!</v>
      </c>
      <c r="EK82" s="198" t="e">
        <f t="shared" si="519"/>
        <v>#VALUE!</v>
      </c>
      <c r="EL82" s="198" t="e">
        <f t="shared" si="519"/>
        <v>#VALUE!</v>
      </c>
      <c r="EM82" s="198" t="e">
        <f t="shared" si="519"/>
        <v>#DIV/0!</v>
      </c>
      <c r="EN82" s="198" t="e">
        <f t="shared" si="519"/>
        <v>#VALUE!</v>
      </c>
      <c r="EO82" s="198" t="e">
        <f t="shared" si="519"/>
        <v>#VALUE!</v>
      </c>
      <c r="EP82" s="511">
        <f t="shared" ref="EP82:EW82" si="520">EP81</f>
        <v>0.08</v>
      </c>
      <c r="EQ82" s="511">
        <f t="shared" si="520"/>
        <v>0.015</v>
      </c>
      <c r="ER82" s="511">
        <f t="shared" si="520"/>
        <v>0.015</v>
      </c>
      <c r="ES82" s="511">
        <f t="shared" si="520"/>
        <v>0.015</v>
      </c>
      <c r="ET82" s="511">
        <f t="shared" si="520"/>
        <v>0.015</v>
      </c>
      <c r="EU82" s="511">
        <f t="shared" si="520"/>
        <v>0.09</v>
      </c>
      <c r="EV82" s="511">
        <f t="shared" si="520"/>
        <v>0.09</v>
      </c>
      <c r="EW82" s="511">
        <f t="shared" si="520"/>
        <v>0.09</v>
      </c>
      <c r="EX82" s="420" t="str">
        <f>IF(_tag_month_day!AS78="","",_tag_month_day!AS78/100)</f>
        <v/>
      </c>
      <c r="EY82" s="420" t="str">
        <f>IF(_tag_month_day!AT78="","",_tag_month_day!AT78/100)</f>
        <v/>
      </c>
      <c r="EZ82" s="420" t="str">
        <f>IF(_tag_month_day!AU78="","",_tag_month_day!AU78/100)</f>
        <v/>
      </c>
      <c r="FA82" s="420" t="str">
        <f>IF(_tag_month_day!AV78="","",_tag_month_day!AV78/100)</f>
        <v/>
      </c>
      <c r="FB82" s="420" t="str">
        <f>IF(_tag_month_day!AW78="","",_tag_month_day!AW78/100)</f>
        <v/>
      </c>
      <c r="FC82" s="420" t="str">
        <f>IF(_tag_month_day!AX78="","",_tag_month_day!AX78/100)</f>
        <v/>
      </c>
      <c r="FD82" s="510">
        <f t="shared" si="447"/>
        <v>0.33</v>
      </c>
      <c r="FE82" s="510">
        <f t="shared" si="448"/>
        <v>0.19</v>
      </c>
      <c r="FF82" s="510">
        <f t="shared" si="449"/>
        <v>0.003</v>
      </c>
      <c r="FG82" s="510">
        <f t="shared" si="450"/>
        <v>0</v>
      </c>
      <c r="FH82" s="603">
        <f t="shared" si="451"/>
        <v>0.0001</v>
      </c>
      <c r="FI82" s="510">
        <f t="shared" ref="FI82:FR82" si="521">FI81</f>
        <v>0.41</v>
      </c>
      <c r="FJ82" s="510">
        <f t="shared" si="521"/>
        <v>0.11</v>
      </c>
      <c r="FK82" s="510">
        <f t="shared" si="521"/>
        <v>0.015</v>
      </c>
      <c r="FL82" s="510">
        <f t="shared" si="521"/>
        <v>0</v>
      </c>
      <c r="FM82" s="603">
        <f t="shared" si="521"/>
        <v>0.0001</v>
      </c>
      <c r="FN82" s="510" t="str">
        <f>IF(_tag_month_day!AY78="","",_tag_month_day!AY78/100)</f>
        <v/>
      </c>
      <c r="FO82" s="510" t="str">
        <f>IF(_tag_month_day!AZ78="","",_tag_month_day!AZ78/100)</f>
        <v/>
      </c>
      <c r="FP82" s="510" t="str">
        <f>IF(_tag_month_day!BA78="","",_tag_month_day!BA78/100)</f>
        <v/>
      </c>
      <c r="FQ82" s="510" t="str">
        <f>IF(_tag_month_day!BB78="","",_tag_month_day!BB78/100)</f>
        <v/>
      </c>
      <c r="FR82" s="603" t="str">
        <f>IF(_tag_month_day!BC78="","",_tag_month_day!BC78/100)</f>
        <v/>
      </c>
      <c r="FS82" s="510" t="str">
        <f>IF(_tag_month_day!BD78="","",_tag_month_day!BD78/100)</f>
        <v/>
      </c>
      <c r="FT82" s="510" t="str">
        <f>IF(_tag_month_day!BE78="","",_tag_month_day!BE78/100)</f>
        <v/>
      </c>
      <c r="FU82" s="510" t="str">
        <f>IF(_tag_month_day!BF78="","",_tag_month_day!BF78/100)</f>
        <v/>
      </c>
      <c r="FV82" s="510" t="str">
        <f>IF(_tag_month_day!BG78="","",_tag_month_day!BG78/100)</f>
        <v/>
      </c>
      <c r="FW82" s="603" t="str">
        <f>IF(_tag_month_day!BH78="","",_tag_month_day!BH78/100)</f>
        <v/>
      </c>
      <c r="FX82" s="510" t="str">
        <f>IF(_tag_month_day!BI78="","",_tag_month_day!BI78/100)</f>
        <v/>
      </c>
      <c r="FY82" s="510" t="str">
        <f>IF(_tag_month_day!BJ78="","",_tag_month_day!BJ78/100)</f>
        <v/>
      </c>
      <c r="FZ82" s="605" t="str">
        <f>IF(_tag_month_day!BK78="","",_tag_month_day!BK78/100)</f>
        <v/>
      </c>
      <c r="GA82" s="510" t="str">
        <f>IF(_tag_month_day!BL78="","",_tag_month_day!BL78/100)</f>
        <v/>
      </c>
      <c r="GB82" s="603" t="str">
        <f>IF(_tag_month_day!BM78="","",_tag_month_day!BM78/100)</f>
        <v/>
      </c>
      <c r="GC82" s="420" t="str">
        <f>IF(_tag_month_day!BN78="","",_tag_month_day!BN78/100)</f>
        <v/>
      </c>
      <c r="GD82" s="420" t="str">
        <f>IF(_tag_month_day!BO78="","",_tag_month_day!BO78/100)</f>
        <v/>
      </c>
      <c r="GE82" s="420" t="str">
        <f>IF(_tag_month_day!BP78="","",_tag_month_day!BP78/100)</f>
        <v/>
      </c>
      <c r="GF82" s="420" t="str">
        <f>IF(_tag_month_day!BQ78="","",_tag_month_day!BQ78/100)</f>
        <v/>
      </c>
      <c r="GG82" s="420" t="str">
        <f>IF(_tag_month_day!BR78="","",_tag_month_day!BR78/100)</f>
        <v/>
      </c>
      <c r="GH82" s="420" t="str">
        <f>IF(_tag_month_day!BS78="","",_tag_month_day!BS78/100)</f>
        <v/>
      </c>
      <c r="GI82" s="603" t="str">
        <f>IF(_tag_month_day!BT78="","",_tag_month_day!BT78/100)</f>
        <v/>
      </c>
      <c r="GJ82" s="612" t="str">
        <f>IF(_tag_month_day!BU78="","",_tag_month_day!BU78/100)</f>
        <v/>
      </c>
      <c r="GK82" s="620" t="str">
        <f>IF(_tag_month_day!BV78="",IF(_rlcf_month_day!A$2="","",_rlcf_month_day!A$2/100),_tag_month_day!BV78/100)</f>
        <v/>
      </c>
      <c r="GL82" s="620" t="str">
        <f>IF(_tag_month_day!BW78="",IF(_rlcf_month_day!B$2="","",_rlcf_month_day!B$2/100),_tag_month_day!BW78/100)</f>
        <v/>
      </c>
      <c r="GM82" s="621" t="str">
        <f>IF(_tag_month_day!BX78="",IF(_rlcf_month_day!C$2="","",_rlcf_month_day!C$2/100),_tag_month_day!BX78/100)</f>
        <v/>
      </c>
      <c r="GN82" s="620" t="str">
        <f>IF(_tag_month_day!BV78="",IF(_rlcf_month_day!A$2="","",_rlcf_month_day!A$2/100),_tag_month_day!BV78/100)</f>
        <v/>
      </c>
      <c r="GO82" s="620" t="str">
        <f>IF(_tag_month_day!BW78="",IF(_rlcf_month_day!B$2="","",_rlcf_month_day!B$2/100),_tag_month_day!BW78/100)</f>
        <v/>
      </c>
      <c r="GP82" s="620" t="str">
        <f>IF(_tag_month_day!CD78="",IF(_rlcf_month_day!E$2="","",_rlcf_month_day!E$2/100),_tag_month_day!CD78/100)</f>
        <v/>
      </c>
      <c r="GQ82" s="620" t="str">
        <f>IF(_tag_month_day!CE78="",IF(_rlcf_month_day!F$2="","",_rlcf_month_day!F$2/100),_tag_month_day!CE78/100)</f>
        <v/>
      </c>
      <c r="GR82" s="621" t="str">
        <f>IF(_tag_month_day!CF78="",IF(_rlcf_month_day!G$2="","",_rlcf_month_day!G$2/100),_tag_month_day!CF78/100)</f>
        <v/>
      </c>
      <c r="GS82" s="626">
        <f t="shared" ref="GS82:HH82" si="522">GS81</f>
        <v>0.953</v>
      </c>
      <c r="GT82" s="626">
        <f t="shared" si="522"/>
        <v>0.55</v>
      </c>
      <c r="GU82" s="626">
        <f t="shared" si="522"/>
        <v>0.55</v>
      </c>
      <c r="GV82" s="626">
        <f t="shared" si="522"/>
        <v>0.55</v>
      </c>
      <c r="GW82" s="626">
        <f t="shared" si="522"/>
        <v>0.5</v>
      </c>
      <c r="GX82" s="626">
        <f t="shared" si="522"/>
        <v>0.935</v>
      </c>
      <c r="GY82" s="626">
        <f t="shared" si="522"/>
        <v>0.15</v>
      </c>
      <c r="GZ82" s="626">
        <f t="shared" si="522"/>
        <v>1</v>
      </c>
      <c r="HA82" s="632">
        <f t="shared" si="522"/>
        <v>0.047</v>
      </c>
      <c r="HB82" s="632">
        <f t="shared" si="522"/>
        <v>0.45</v>
      </c>
      <c r="HC82" s="632">
        <f t="shared" si="522"/>
        <v>0.45</v>
      </c>
      <c r="HD82" s="632">
        <f t="shared" si="522"/>
        <v>0.45</v>
      </c>
      <c r="HE82" s="632">
        <f t="shared" si="522"/>
        <v>0.5</v>
      </c>
      <c r="HF82" s="632">
        <f t="shared" si="522"/>
        <v>0.065</v>
      </c>
      <c r="HG82" s="632">
        <f t="shared" si="522"/>
        <v>0.85</v>
      </c>
      <c r="HH82" s="632">
        <f t="shared" si="522"/>
        <v>0</v>
      </c>
      <c r="HI82" s="68">
        <f t="shared" si="423"/>
        <v>0</v>
      </c>
      <c r="HJ82" s="68" t="e">
        <f t="shared" si="454"/>
        <v>#VALUE!</v>
      </c>
      <c r="HK82" s="202">
        <f t="shared" si="455"/>
        <v>0.85</v>
      </c>
      <c r="HL82" s="464">
        <f t="shared" si="456"/>
        <v>550000</v>
      </c>
      <c r="HM82" s="464">
        <f t="shared" si="457"/>
        <v>480000</v>
      </c>
      <c r="HN82" s="192" t="e">
        <f t="shared" si="424"/>
        <v>#VALUE!</v>
      </c>
      <c r="HO82" s="192" t="e">
        <f>HN82*HK82*$HO$2/HL82*1000000</f>
        <v>#VALUE!</v>
      </c>
      <c r="HP82" s="192" t="e">
        <f>HN82*HK82*$HP$2/HM82*1000000</f>
        <v>#VALUE!</v>
      </c>
    </row>
    <row r="83" customFormat="1" spans="1:224">
      <c r="A83" s="381">
        <v>78</v>
      </c>
      <c r="B83" s="54">
        <f ca="1" t="shared" si="458"/>
        <v>43620</v>
      </c>
      <c r="C83" s="57">
        <f t="shared" si="459"/>
        <v>0.0416666666666667</v>
      </c>
      <c r="D83" s="68" t="str">
        <f ca="1" t="shared" si="425"/>
        <v>夜班</v>
      </c>
      <c r="E83" s="68" t="str">
        <f ca="1" t="shared" si="426"/>
        <v>丁</v>
      </c>
      <c r="F83" s="68">
        <f ca="1">SUMPRODUCT((成本日报!$A$3:$A$95=计划!B83)*(成本日报!$B$3:$B$95=计划!$D83),成本日报!$C$3:$C$95)</f>
        <v>4</v>
      </c>
      <c r="G83" s="382">
        <f ca="1" t="shared" si="460"/>
        <v>43620.2083333331</v>
      </c>
      <c r="H83" s="382">
        <f ca="1" t="shared" si="427"/>
        <v>43620.2152777776</v>
      </c>
      <c r="I83" s="382">
        <f ca="1" t="shared" si="428"/>
        <v>43620.2208333331</v>
      </c>
      <c r="J83" s="382">
        <f ca="1" t="shared" si="429"/>
        <v>43620.2499999998</v>
      </c>
      <c r="K83" s="382">
        <f ca="1" t="shared" si="430"/>
        <v>43620.3124999998</v>
      </c>
      <c r="L83" s="382">
        <f ca="1" t="shared" si="431"/>
        <v>43620.3333333331</v>
      </c>
      <c r="M83" s="398" t="str">
        <f>IF(_tag_month_day!A79="","",_tag_month_day!A79)</f>
        <v/>
      </c>
      <c r="N83" s="398" t="str">
        <f>IF(_tag_month_day!B79="","",_tag_month_day!B79)</f>
        <v/>
      </c>
      <c r="O83" s="399" t="e">
        <f t="shared" si="432"/>
        <v>#VALUE!</v>
      </c>
      <c r="P83" s="398" t="str">
        <f>IF(_tag_month_day!C79="","",_tag_month_day!C79)</f>
        <v/>
      </c>
      <c r="Q83" s="398" t="str">
        <f>IF(_tag_month_day!D79="","",_tag_month_day!D79)</f>
        <v/>
      </c>
      <c r="R83" s="416">
        <f>IF(_tag_month_day!CB79="",R82,_tag_month_day!CB79/100)</f>
        <v>0.07</v>
      </c>
      <c r="S83" s="417" t="str">
        <f>IF(_tag_month_day!E79="","",_tag_month_day!E79)</f>
        <v/>
      </c>
      <c r="T83" s="417" t="str">
        <f>IF(_tag_month_day!F79="","",_tag_month_day!F79)</f>
        <v/>
      </c>
      <c r="U83" s="418" t="e">
        <f t="shared" si="386"/>
        <v>#VALUE!</v>
      </c>
      <c r="V83" s="53" t="e">
        <f t="shared" si="387"/>
        <v>#VALUE!</v>
      </c>
      <c r="W83" s="419" t="str">
        <f>IF(_jhy_month_day!A79="","",_jhy_month_day!A79)</f>
        <v/>
      </c>
      <c r="X83" s="420" t="str">
        <f>IF(_jhy_month_day!B79="","",_jhy_month_day!B79/100)</f>
        <v/>
      </c>
      <c r="Y83" s="420" t="str">
        <f>IF(_jhy_month_day!C79="","",_jhy_month_day!C79/100)</f>
        <v/>
      </c>
      <c r="Z83" s="439">
        <f t="shared" si="477"/>
        <v>20</v>
      </c>
      <c r="AA83" s="440" t="str">
        <f>IF(_tag_month_day!G79="","",_tag_month_day!G79/100)</f>
        <v/>
      </c>
      <c r="AB83" s="440" t="str">
        <f>IF(_tag_month_day!H79="","",_tag_month_day!H79/100)</f>
        <v/>
      </c>
      <c r="AC83" s="193">
        <f t="shared" si="433"/>
        <v>1.59963432013121</v>
      </c>
      <c r="AD83" s="441" t="str">
        <f t="shared" si="434"/>
        <v/>
      </c>
      <c r="AE83" s="442" t="str">
        <f t="shared" si="435"/>
        <v/>
      </c>
      <c r="AF83" s="443">
        <v>1</v>
      </c>
      <c r="AG83" s="68" t="str">
        <f>IF(_duihao_month_day!A79="","",_duihao_month_day!A79)</f>
        <v/>
      </c>
      <c r="AH83" s="463">
        <f>IF(_gyk_month_day!B79="",AH82,_gyk_month_day!B79)</f>
        <v>820</v>
      </c>
      <c r="AI83" s="464" t="e">
        <f t="shared" si="461"/>
        <v>#VALUE!</v>
      </c>
      <c r="AJ83" s="68" t="str">
        <f>IF(_tag_month_day!I79="","",_tag_month_day!I79)</f>
        <v/>
      </c>
      <c r="AK83" s="465" t="str">
        <f>IF(_tzyy_month_day!A79="","",_tzyy_month_day!A79)</f>
        <v/>
      </c>
      <c r="AL83" s="465" t="str">
        <f>IF(_tzyy_month_day!B79="","",_tzyy_month_day!B79)</f>
        <v/>
      </c>
      <c r="AM83" s="465" t="str">
        <f>IF(_tzyy_month_day!C79="","",_tzyy_month_day!C79)</f>
        <v/>
      </c>
      <c r="AN83" s="466" t="str">
        <f>IF(_tag_month_day!CG79="","",_tag_month_day!CG79)</f>
        <v/>
      </c>
      <c r="AO83" s="466" t="str">
        <f>IF(_tag_month_day!CH79="","",_tag_month_day!CH79)</f>
        <v/>
      </c>
      <c r="AP83" s="486" t="e">
        <f t="shared" si="436"/>
        <v>#VALUE!</v>
      </c>
      <c r="AQ83" s="487" t="str">
        <f>IF(_tag_month_day!J79="","",_tag_month_day!J79/100)</f>
        <v/>
      </c>
      <c r="AR83" s="488">
        <f t="shared" si="437"/>
        <v>1.3</v>
      </c>
      <c r="AS83" s="489" t="e">
        <f t="shared" si="388"/>
        <v>#VALUE!</v>
      </c>
      <c r="AT83" s="489">
        <f t="shared" si="438"/>
        <v>0</v>
      </c>
      <c r="AU83" s="490" t="str">
        <f>IF(_tag_month_day!K79="","",_tag_month_day!K79)</f>
        <v/>
      </c>
      <c r="AV83" s="491" t="str">
        <f>IF(_tag_month_day!L79="","",_tag_month_day!L79/100)</f>
        <v/>
      </c>
      <c r="AW83" s="420">
        <f t="shared" si="360"/>
        <v>0</v>
      </c>
      <c r="AX83" s="420">
        <f t="shared" si="439"/>
        <v>0</v>
      </c>
      <c r="AY83" s="420" t="str">
        <f>IF(_tag_month_day!M79="","",_tag_month_day!M79/100)</f>
        <v/>
      </c>
      <c r="AZ83" s="420" t="str">
        <f>IF(_tag_month_day!N79="","",_tag_month_day!N79/100)</f>
        <v/>
      </c>
      <c r="BA83" s="420" t="str">
        <f>IF(_tag_month_day!O79="","",_tag_month_day!O79/100)</f>
        <v/>
      </c>
      <c r="BB83" s="496" t="str">
        <f>IF(_tag_month_day!P79="","",_tag_month_day!P79/100)</f>
        <v/>
      </c>
      <c r="BC83" s="496">
        <f t="shared" si="440"/>
        <v>0</v>
      </c>
      <c r="BD83" s="496" t="str">
        <f>IF(_tag_month_day!Q79="","",_tag_month_day!Q79/100)</f>
        <v/>
      </c>
      <c r="BE83" s="510" t="str">
        <f>IF(_tag_month_day!R79="","",_tag_month_day!R79/100)</f>
        <v/>
      </c>
      <c r="BF83" s="413" t="str">
        <f>IF(_tag_month_day!CC79="","",_tag_month_day!CC79/100)</f>
        <v/>
      </c>
      <c r="BG83" s="511" t="e">
        <f t="shared" si="389"/>
        <v>#VALUE!</v>
      </c>
      <c r="BH83" s="198">
        <f t="shared" si="390"/>
        <v>0</v>
      </c>
      <c r="BI83" s="512" t="e">
        <f>IF(CX83=0,BI82,(DK83*查询!$R$5+DL83*查询!$Q$5+DM83*查询!$N$5+DN83*查询!$O$5+DO83*查询!$P$5)*AF83/CX83)</f>
        <v>#VALUE!</v>
      </c>
      <c r="BJ83" s="512" t="e">
        <f>IF(CX83=0,BJ82,(DP83*查询!$S$5+DQ83*查询!$T$5+DR83*查询!$U$5)*AF83/CX83)</f>
        <v>#VALUE!</v>
      </c>
      <c r="BK83" s="512">
        <f t="shared" si="441"/>
        <v>1</v>
      </c>
      <c r="BL83" s="513" t="str">
        <f>IF(_cfyc_month_day!A79="","",_cfyc_month_day!A79)</f>
        <v/>
      </c>
      <c r="BM83" s="513" t="str">
        <f>IF(_cfyc_month_day!B79="","",_cfyc_month_day!B79)</f>
        <v/>
      </c>
      <c r="BN83" s="513" t="str">
        <f>IF(_cfyc_month_day!C79="","",_cfyc_month_day!C79)</f>
        <v/>
      </c>
      <c r="BO83" s="522" t="str">
        <f>IF(_cfyc_month_day!D79="","",_cfyc_month_day!D79)</f>
        <v/>
      </c>
      <c r="BP83" s="522" t="str">
        <f>IF(_cfyc_month_day!E79="","",_cfyc_month_day!E79)</f>
        <v/>
      </c>
      <c r="BQ83" s="522" t="str">
        <f>IF(_cfyc_month_day!F79="","",_cfyc_month_day!F79)</f>
        <v/>
      </c>
      <c r="BR83" s="513" t="str">
        <f>IF(_tag_month_day!T79="","",_tag_month_day!T79)</f>
        <v/>
      </c>
      <c r="BS83" s="513" t="str">
        <f>IF(_tag_month_day!U79="","",_tag_month_day!U79)</f>
        <v/>
      </c>
      <c r="BT83" s="523" t="str">
        <f t="shared" si="442"/>
        <v/>
      </c>
      <c r="BU83" s="223" t="str">
        <f>IF(_tag_month_day!V79="","",_tag_month_day!V79)</f>
        <v/>
      </c>
      <c r="BV83" s="206" t="str">
        <f>IF(_tag_month_day!W79="","",_tag_month_day!W79)</f>
        <v/>
      </c>
      <c r="BW83" s="540" t="str">
        <f>IF(_tag_month_day!X79="","",_tag_month_day!X79)</f>
        <v/>
      </c>
      <c r="BX83" s="540" t="str">
        <f>IF(_tag_month_day!Y79="","",_tag_month_day!Y79)</f>
        <v/>
      </c>
      <c r="BY83" s="541">
        <f ca="1" t="shared" si="443"/>
        <v>43620.3333333331</v>
      </c>
      <c r="BZ83" s="542"/>
      <c r="CA83" s="543" t="str">
        <f>IF(_jhy2_month_day!A79="","",_jhy2_month_day!A79)</f>
        <v/>
      </c>
      <c r="CB83" s="464" t="str">
        <f>IF(_jhy2_month_day!B79="","",_jhy2_month_day!B79)</f>
        <v/>
      </c>
      <c r="CC83" s="464" t="str">
        <f>IF(_jhy2_month_day!C79="","",_jhy2_month_day!C79)</f>
        <v/>
      </c>
      <c r="CD83" s="464" t="str">
        <f>IF(_jhy2_month_day!D79="","",_jhy2_month_day!D79)</f>
        <v/>
      </c>
      <c r="CE83" s="464" t="str">
        <f>IF(_jhy2_month_day!E79="","",_jhy2_month_day!E79)</f>
        <v/>
      </c>
      <c r="CF83" s="464" t="str">
        <f>IF(_jhy2_month_day!F79="","",_jhy2_month_day!F79)</f>
        <v/>
      </c>
      <c r="CG83" s="464" t="str">
        <f>IF(_jhy2_month_day!G79="","",_jhy2_month_day!G79)</f>
        <v/>
      </c>
      <c r="CH83" s="464" t="str">
        <f>IF(_jhy2_month_day!H79="","",_jhy2_month_day!H79)</f>
        <v/>
      </c>
      <c r="CI83" s="464" t="str">
        <f>IF(_jhy2_month_day!I79="","",_jhy2_month_day!I79)</f>
        <v/>
      </c>
      <c r="CJ83" s="464" t="str">
        <f>IF(_jhy2_month_day!J79="","",_jhy2_month_day!J79)</f>
        <v/>
      </c>
      <c r="CK83" s="464" t="str">
        <f>IF(_jhy2_month_day!K79="","",_jhy2_month_day!K79)</f>
        <v/>
      </c>
      <c r="CL83" s="562" t="str">
        <f>IF(_jhy2_month_day!L79="","",_jhy2_month_day!L79)</f>
        <v/>
      </c>
      <c r="CM83" s="562" t="str">
        <f>IF(_jhy2_month_day!M79="","",_jhy2_month_day!M79)</f>
        <v/>
      </c>
      <c r="CN83" s="562" t="str">
        <f>IF(_jhy2_month_day!N79="","",_jhy2_month_day!N79)</f>
        <v/>
      </c>
      <c r="CO83" s="562" t="str">
        <f>IF(_jhy2_month_day!O79="","",_jhy2_month_day!O79)</f>
        <v/>
      </c>
      <c r="CP83" s="562" t="str">
        <f>IF(_jhy2_month_day!P79="","",_jhy2_month_day!P79)</f>
        <v/>
      </c>
      <c r="CQ83" s="562" t="str">
        <f>IF(_jhy2_month_day!Q79="","",_jhy2_month_day!Q79)</f>
        <v/>
      </c>
      <c r="CR83" s="563" t="str">
        <f>IF(_jhy2_month_day!R79="","",_jhy2_month_day!R79)</f>
        <v/>
      </c>
      <c r="CS83" s="576" t="str">
        <f>IF(_jhy2_month_day!S79="","",_jhy2_month_day!S79)</f>
        <v/>
      </c>
      <c r="CT83" s="562" t="str">
        <f>IF(_jhy2_month_day!T79="","",_jhy2_month_day!T79)</f>
        <v/>
      </c>
      <c r="CU83" s="577" t="e">
        <f t="shared" si="391"/>
        <v>#VALUE!</v>
      </c>
      <c r="CV83" s="198" t="e">
        <f t="shared" si="392"/>
        <v>#VALUE!</v>
      </c>
      <c r="CW83" s="192" t="e">
        <f t="shared" si="393"/>
        <v>#VALUE!</v>
      </c>
      <c r="CX83" s="192" t="e">
        <f t="shared" si="394"/>
        <v>#VALUE!</v>
      </c>
      <c r="CY83" s="202" t="e">
        <f t="shared" si="395"/>
        <v>#VALUE!</v>
      </c>
      <c r="CZ83" s="192" t="e">
        <f t="shared" ref="CZ83:DI83" si="523">$AJ83*EF83</f>
        <v>#VALUE!</v>
      </c>
      <c r="DA83" s="192" t="e">
        <f t="shared" si="523"/>
        <v>#VALUE!</v>
      </c>
      <c r="DB83" s="192" t="e">
        <f t="shared" si="523"/>
        <v>#VALUE!</v>
      </c>
      <c r="DC83" s="192" t="e">
        <f t="shared" si="523"/>
        <v>#VALUE!</v>
      </c>
      <c r="DD83" s="192" t="e">
        <f t="shared" si="523"/>
        <v>#VALUE!</v>
      </c>
      <c r="DE83" s="192" t="e">
        <f t="shared" si="523"/>
        <v>#VALUE!</v>
      </c>
      <c r="DF83" s="192" t="e">
        <f t="shared" si="523"/>
        <v>#VALUE!</v>
      </c>
      <c r="DG83" s="192" t="e">
        <f t="shared" si="523"/>
        <v>#VALUE!</v>
      </c>
      <c r="DH83" s="192" t="e">
        <f t="shared" si="523"/>
        <v>#VALUE!</v>
      </c>
      <c r="DI83" s="192" t="e">
        <f t="shared" si="523"/>
        <v>#VALUE!</v>
      </c>
      <c r="DJ83" s="192" t="e">
        <f t="shared" si="397"/>
        <v>#VALUE!</v>
      </c>
      <c r="DK83" s="192" t="e">
        <f t="shared" si="398"/>
        <v>#VALUE!</v>
      </c>
      <c r="DL83" s="192" t="e">
        <f t="shared" si="399"/>
        <v>#VALUE!</v>
      </c>
      <c r="DM83" s="192" t="e">
        <f t="shared" si="400"/>
        <v>#VALUE!</v>
      </c>
      <c r="DN83" s="192" t="e">
        <f t="shared" si="401"/>
        <v>#VALUE!</v>
      </c>
      <c r="DO83" s="192" t="e">
        <f t="shared" si="402"/>
        <v>#VALUE!</v>
      </c>
      <c r="DP83" s="192" t="e">
        <f t="shared" si="403"/>
        <v>#VALUE!</v>
      </c>
      <c r="DQ83" s="192" t="e">
        <f t="shared" si="404"/>
        <v>#VALUE!</v>
      </c>
      <c r="DR83" s="192" t="e">
        <f t="shared" si="405"/>
        <v>#VALUE!</v>
      </c>
      <c r="DS83" s="192" t="e">
        <f t="shared" si="406"/>
        <v>#VALUE!</v>
      </c>
      <c r="DT83" s="192" t="e">
        <f t="shared" si="407"/>
        <v>#VALUE!</v>
      </c>
      <c r="DU83" s="192" t="e">
        <f t="shared" si="408"/>
        <v>#VALUE!</v>
      </c>
      <c r="DV83" s="198" t="e">
        <f t="shared" si="409"/>
        <v>#VALUE!</v>
      </c>
      <c r="DW83" s="198" t="e">
        <f t="shared" si="410"/>
        <v>#DIV/0!</v>
      </c>
      <c r="DX83" s="198" t="e">
        <f t="shared" si="411"/>
        <v>#DIV/0!</v>
      </c>
      <c r="DY83" s="198" t="e">
        <f t="shared" si="412"/>
        <v>#VALUE!</v>
      </c>
      <c r="DZ83" s="198" t="e">
        <f t="shared" si="413"/>
        <v>#VALUE!</v>
      </c>
      <c r="EA83" s="198" t="e">
        <f t="shared" si="414"/>
        <v>#VALUE!</v>
      </c>
      <c r="EB83" s="198" t="e">
        <f t="shared" si="415"/>
        <v>#VALUE!</v>
      </c>
      <c r="EC83" s="198" t="e">
        <f t="shared" si="416"/>
        <v>#DIV/0!</v>
      </c>
      <c r="ED83" s="198" t="e">
        <f t="shared" si="417"/>
        <v>#VALUE!</v>
      </c>
      <c r="EE83" s="198" t="e">
        <f t="shared" si="418"/>
        <v>#VALUE!</v>
      </c>
      <c r="EF83" s="198" t="e">
        <f t="shared" ref="EF83:EO83" si="524">DV83/SUM($DV83:$EE83)</f>
        <v>#VALUE!</v>
      </c>
      <c r="EG83" s="198" t="e">
        <f t="shared" si="524"/>
        <v>#DIV/0!</v>
      </c>
      <c r="EH83" s="198" t="e">
        <f t="shared" si="524"/>
        <v>#DIV/0!</v>
      </c>
      <c r="EI83" s="198" t="e">
        <f t="shared" si="524"/>
        <v>#VALUE!</v>
      </c>
      <c r="EJ83" s="198" t="e">
        <f t="shared" si="524"/>
        <v>#VALUE!</v>
      </c>
      <c r="EK83" s="198" t="e">
        <f t="shared" si="524"/>
        <v>#VALUE!</v>
      </c>
      <c r="EL83" s="198" t="e">
        <f t="shared" si="524"/>
        <v>#VALUE!</v>
      </c>
      <c r="EM83" s="198" t="e">
        <f t="shared" si="524"/>
        <v>#DIV/0!</v>
      </c>
      <c r="EN83" s="198" t="e">
        <f t="shared" si="524"/>
        <v>#VALUE!</v>
      </c>
      <c r="EO83" s="198" t="e">
        <f t="shared" si="524"/>
        <v>#VALUE!</v>
      </c>
      <c r="EP83" s="511">
        <f t="shared" ref="EP83:EW83" si="525">EP82</f>
        <v>0.08</v>
      </c>
      <c r="EQ83" s="511">
        <f t="shared" si="525"/>
        <v>0.015</v>
      </c>
      <c r="ER83" s="511">
        <f t="shared" si="525"/>
        <v>0.015</v>
      </c>
      <c r="ES83" s="511">
        <f t="shared" si="525"/>
        <v>0.015</v>
      </c>
      <c r="ET83" s="511">
        <f t="shared" si="525"/>
        <v>0.015</v>
      </c>
      <c r="EU83" s="511">
        <f t="shared" si="525"/>
        <v>0.09</v>
      </c>
      <c r="EV83" s="511">
        <f t="shared" si="525"/>
        <v>0.09</v>
      </c>
      <c r="EW83" s="511">
        <f t="shared" si="525"/>
        <v>0.09</v>
      </c>
      <c r="EX83" s="420" t="str">
        <f>IF(_tag_month_day!AS79="","",_tag_month_day!AS79/100)</f>
        <v/>
      </c>
      <c r="EY83" s="420" t="str">
        <f>IF(_tag_month_day!AT79="","",_tag_month_day!AT79/100)</f>
        <v/>
      </c>
      <c r="EZ83" s="420" t="str">
        <f>IF(_tag_month_day!AU79="","",_tag_month_day!AU79/100)</f>
        <v/>
      </c>
      <c r="FA83" s="420" t="str">
        <f>IF(_tag_month_day!AV79="","",_tag_month_day!AV79/100)</f>
        <v/>
      </c>
      <c r="FB83" s="420" t="str">
        <f>IF(_tag_month_day!AW79="","",_tag_month_day!AW79/100)</f>
        <v/>
      </c>
      <c r="FC83" s="420" t="str">
        <f>IF(_tag_month_day!AX79="","",_tag_month_day!AX79/100)</f>
        <v/>
      </c>
      <c r="FD83" s="510">
        <f t="shared" si="447"/>
        <v>0.33</v>
      </c>
      <c r="FE83" s="510">
        <f t="shared" si="448"/>
        <v>0.19</v>
      </c>
      <c r="FF83" s="510">
        <f t="shared" si="449"/>
        <v>0.003</v>
      </c>
      <c r="FG83" s="510">
        <f t="shared" si="450"/>
        <v>0</v>
      </c>
      <c r="FH83" s="603">
        <f t="shared" si="451"/>
        <v>0.0001</v>
      </c>
      <c r="FI83" s="510">
        <f t="shared" ref="FI83:FR83" si="526">FI82</f>
        <v>0.41</v>
      </c>
      <c r="FJ83" s="510">
        <f t="shared" si="526"/>
        <v>0.11</v>
      </c>
      <c r="FK83" s="510">
        <f t="shared" si="526"/>
        <v>0.015</v>
      </c>
      <c r="FL83" s="510">
        <f t="shared" si="526"/>
        <v>0</v>
      </c>
      <c r="FM83" s="603">
        <f t="shared" si="526"/>
        <v>0.0001</v>
      </c>
      <c r="FN83" s="510" t="str">
        <f>IF(_tag_month_day!AY79="","",_tag_month_day!AY79/100)</f>
        <v/>
      </c>
      <c r="FO83" s="510" t="str">
        <f>IF(_tag_month_day!AZ79="","",_tag_month_day!AZ79/100)</f>
        <v/>
      </c>
      <c r="FP83" s="510" t="str">
        <f>IF(_tag_month_day!BA79="","",_tag_month_day!BA79/100)</f>
        <v/>
      </c>
      <c r="FQ83" s="510" t="str">
        <f>IF(_tag_month_day!BB79="","",_tag_month_day!BB79/100)</f>
        <v/>
      </c>
      <c r="FR83" s="603" t="str">
        <f>IF(_tag_month_day!BC79="","",_tag_month_day!BC79/100)</f>
        <v/>
      </c>
      <c r="FS83" s="510" t="str">
        <f>IF(_tag_month_day!BD79="","",_tag_month_day!BD79/100)</f>
        <v/>
      </c>
      <c r="FT83" s="510" t="str">
        <f>IF(_tag_month_day!BE79="","",_tag_month_day!BE79/100)</f>
        <v/>
      </c>
      <c r="FU83" s="510" t="str">
        <f>IF(_tag_month_day!BF79="","",_tag_month_day!BF79/100)</f>
        <v/>
      </c>
      <c r="FV83" s="510" t="str">
        <f>IF(_tag_month_day!BG79="","",_tag_month_day!BG79/100)</f>
        <v/>
      </c>
      <c r="FW83" s="603" t="str">
        <f>IF(_tag_month_day!BH79="","",_tag_month_day!BH79/100)</f>
        <v/>
      </c>
      <c r="FX83" s="510" t="str">
        <f>IF(_tag_month_day!BI79="","",_tag_month_day!BI79/100)</f>
        <v/>
      </c>
      <c r="FY83" s="510" t="str">
        <f>IF(_tag_month_day!BJ79="","",_tag_month_day!BJ79/100)</f>
        <v/>
      </c>
      <c r="FZ83" s="605" t="str">
        <f>IF(_tag_month_day!BK79="","",_tag_month_day!BK79/100)</f>
        <v/>
      </c>
      <c r="GA83" s="510" t="str">
        <f>IF(_tag_month_day!BL79="","",_tag_month_day!BL79/100)</f>
        <v/>
      </c>
      <c r="GB83" s="603" t="str">
        <f>IF(_tag_month_day!BM79="","",_tag_month_day!BM79/100)</f>
        <v/>
      </c>
      <c r="GC83" s="420" t="str">
        <f>IF(_tag_month_day!BN79="","",_tag_month_day!BN79/100)</f>
        <v/>
      </c>
      <c r="GD83" s="420" t="str">
        <f>IF(_tag_month_day!BO79="","",_tag_month_day!BO79/100)</f>
        <v/>
      </c>
      <c r="GE83" s="420" t="str">
        <f>IF(_tag_month_day!BP79="","",_tag_month_day!BP79/100)</f>
        <v/>
      </c>
      <c r="GF83" s="420" t="str">
        <f>IF(_tag_month_day!BQ79="","",_tag_month_day!BQ79/100)</f>
        <v/>
      </c>
      <c r="GG83" s="420" t="str">
        <f>IF(_tag_month_day!BR79="","",_tag_month_day!BR79/100)</f>
        <v/>
      </c>
      <c r="GH83" s="420" t="str">
        <f>IF(_tag_month_day!BS79="","",_tag_month_day!BS79/100)</f>
        <v/>
      </c>
      <c r="GI83" s="603" t="str">
        <f>IF(_tag_month_day!BT79="","",_tag_month_day!BT79/100)</f>
        <v/>
      </c>
      <c r="GJ83" s="612" t="str">
        <f>IF(_tag_month_day!BU79="","",_tag_month_day!BU79/100)</f>
        <v/>
      </c>
      <c r="GK83" s="620" t="str">
        <f>IF(_tag_month_day!BV79="",IF(_rlcf_month_day!A$2="","",_rlcf_month_day!A$2/100),_tag_month_day!BV79/100)</f>
        <v/>
      </c>
      <c r="GL83" s="620" t="str">
        <f>IF(_tag_month_day!BW79="",IF(_rlcf_month_day!B$2="","",_rlcf_month_day!B$2/100),_tag_month_day!BW79/100)</f>
        <v/>
      </c>
      <c r="GM83" s="621" t="str">
        <f>IF(_tag_month_day!BX79="",IF(_rlcf_month_day!C$2="","",_rlcf_month_day!C$2/100),_tag_month_day!BX79/100)</f>
        <v/>
      </c>
      <c r="GN83" s="620" t="str">
        <f>IF(_tag_month_day!BV79="",IF(_rlcf_month_day!A$2="","",_rlcf_month_day!A$2/100),_tag_month_day!BV79/100)</f>
        <v/>
      </c>
      <c r="GO83" s="620" t="str">
        <f>IF(_tag_month_day!BW79="",IF(_rlcf_month_day!B$2="","",_rlcf_month_day!B$2/100),_tag_month_day!BW79/100)</f>
        <v/>
      </c>
      <c r="GP83" s="620" t="str">
        <f>IF(_tag_month_day!CD79="",IF(_rlcf_month_day!E$2="","",_rlcf_month_day!E$2/100),_tag_month_day!CD79/100)</f>
        <v/>
      </c>
      <c r="GQ83" s="620" t="str">
        <f>IF(_tag_month_day!CE79="",IF(_rlcf_month_day!F$2="","",_rlcf_month_day!F$2/100),_tag_month_day!CE79/100)</f>
        <v/>
      </c>
      <c r="GR83" s="621" t="str">
        <f>IF(_tag_month_day!CF79="",IF(_rlcf_month_day!G$2="","",_rlcf_month_day!G$2/100),_tag_month_day!CF79/100)</f>
        <v/>
      </c>
      <c r="GS83" s="626">
        <f t="shared" ref="GS83:HH83" si="527">GS82</f>
        <v>0.953</v>
      </c>
      <c r="GT83" s="626">
        <f t="shared" si="527"/>
        <v>0.55</v>
      </c>
      <c r="GU83" s="626">
        <f t="shared" si="527"/>
        <v>0.55</v>
      </c>
      <c r="GV83" s="626">
        <f t="shared" si="527"/>
        <v>0.55</v>
      </c>
      <c r="GW83" s="626">
        <f t="shared" si="527"/>
        <v>0.5</v>
      </c>
      <c r="GX83" s="626">
        <f t="shared" si="527"/>
        <v>0.935</v>
      </c>
      <c r="GY83" s="626">
        <f t="shared" si="527"/>
        <v>0.15</v>
      </c>
      <c r="GZ83" s="626">
        <f t="shared" si="527"/>
        <v>1</v>
      </c>
      <c r="HA83" s="632">
        <f t="shared" si="527"/>
        <v>0.047</v>
      </c>
      <c r="HB83" s="632">
        <f t="shared" si="527"/>
        <v>0.45</v>
      </c>
      <c r="HC83" s="632">
        <f t="shared" si="527"/>
        <v>0.45</v>
      </c>
      <c r="HD83" s="632">
        <f t="shared" si="527"/>
        <v>0.45</v>
      </c>
      <c r="HE83" s="632">
        <f t="shared" si="527"/>
        <v>0.5</v>
      </c>
      <c r="HF83" s="632">
        <f t="shared" si="527"/>
        <v>0.065</v>
      </c>
      <c r="HG83" s="632">
        <f t="shared" si="527"/>
        <v>0.85</v>
      </c>
      <c r="HH83" s="632">
        <f t="shared" si="527"/>
        <v>0</v>
      </c>
      <c r="HI83" s="68">
        <f t="shared" si="423"/>
        <v>0</v>
      </c>
      <c r="HJ83" s="68" t="e">
        <f t="shared" si="454"/>
        <v>#VALUE!</v>
      </c>
      <c r="HK83" s="202">
        <f t="shared" si="455"/>
        <v>0.85</v>
      </c>
      <c r="HL83" s="464">
        <f t="shared" si="456"/>
        <v>550000</v>
      </c>
      <c r="HM83" s="464">
        <f t="shared" si="457"/>
        <v>480000</v>
      </c>
      <c r="HN83" s="192" t="e">
        <f t="shared" si="424"/>
        <v>#VALUE!</v>
      </c>
      <c r="HO83" s="192" t="e">
        <f>HN83*HK83*$HO$2/HL83*1000000</f>
        <v>#VALUE!</v>
      </c>
      <c r="HP83" s="192" t="e">
        <f>HN83*HK83*$HP$2/HM83*1000000</f>
        <v>#VALUE!</v>
      </c>
    </row>
    <row r="84" customFormat="1" spans="1:224">
      <c r="A84" s="381">
        <v>79</v>
      </c>
      <c r="B84" s="54">
        <f ca="1" t="shared" si="458"/>
        <v>43620</v>
      </c>
      <c r="C84" s="57">
        <f t="shared" si="459"/>
        <v>0.0416666666666667</v>
      </c>
      <c r="D84" s="68" t="str">
        <f ca="1" t="shared" si="425"/>
        <v>夜班</v>
      </c>
      <c r="E84" s="68" t="str">
        <f ca="1" t="shared" si="426"/>
        <v>丁</v>
      </c>
      <c r="F84" s="68">
        <f ca="1">SUMPRODUCT((成本日报!$A$3:$A$95=计划!B84)*(成本日报!$B$3:$B$95=计划!$D84),成本日报!$C$3:$C$95)</f>
        <v>4</v>
      </c>
      <c r="G84" s="382">
        <f ca="1" t="shared" si="460"/>
        <v>43620.2499999998</v>
      </c>
      <c r="H84" s="382">
        <f ca="1" t="shared" si="427"/>
        <v>43620.2569444443</v>
      </c>
      <c r="I84" s="382">
        <f ca="1" t="shared" si="428"/>
        <v>43620.2624999998</v>
      </c>
      <c r="J84" s="382">
        <f ca="1" t="shared" si="429"/>
        <v>43620.2916666665</v>
      </c>
      <c r="K84" s="382">
        <f ca="1" t="shared" si="430"/>
        <v>43620.3541666665</v>
      </c>
      <c r="L84" s="382">
        <f ca="1" t="shared" si="431"/>
        <v>43620.3749999998</v>
      </c>
      <c r="M84" s="398" t="str">
        <f>IF(_tag_month_day!A80="","",_tag_month_day!A80)</f>
        <v/>
      </c>
      <c r="N84" s="398" t="str">
        <f>IF(_tag_month_day!B80="","",_tag_month_day!B80)</f>
        <v/>
      </c>
      <c r="O84" s="399" t="e">
        <f t="shared" si="432"/>
        <v>#VALUE!</v>
      </c>
      <c r="P84" s="398" t="str">
        <f>IF(_tag_month_day!C80="","",_tag_month_day!C80)</f>
        <v/>
      </c>
      <c r="Q84" s="398" t="str">
        <f>IF(_tag_month_day!D80="","",_tag_month_day!D80)</f>
        <v/>
      </c>
      <c r="R84" s="416">
        <f>IF(_tag_month_day!CB80="",R83,_tag_month_day!CB80/100)</f>
        <v>0.07</v>
      </c>
      <c r="S84" s="417" t="str">
        <f>IF(_tag_month_day!E80="","",_tag_month_day!E80)</f>
        <v/>
      </c>
      <c r="T84" s="417" t="str">
        <f>IF(_tag_month_day!F80="","",_tag_month_day!F80)</f>
        <v/>
      </c>
      <c r="U84" s="418" t="e">
        <f t="shared" si="386"/>
        <v>#VALUE!</v>
      </c>
      <c r="V84" s="53" t="e">
        <f t="shared" si="387"/>
        <v>#VALUE!</v>
      </c>
      <c r="W84" s="419" t="str">
        <f>IF(_jhy_month_day!A80="","",_jhy_month_day!A80)</f>
        <v/>
      </c>
      <c r="X84" s="420" t="str">
        <f>IF(_jhy_month_day!B80="","",_jhy_month_day!B80/100)</f>
        <v/>
      </c>
      <c r="Y84" s="420" t="str">
        <f>IF(_jhy_month_day!C80="","",_jhy_month_day!C80/100)</f>
        <v/>
      </c>
      <c r="Z84" s="439">
        <f t="shared" si="477"/>
        <v>20</v>
      </c>
      <c r="AA84" s="440" t="str">
        <f>IF(_tag_month_day!G80="","",_tag_month_day!G80/100)</f>
        <v/>
      </c>
      <c r="AB84" s="440" t="str">
        <f>IF(_tag_month_day!H80="","",_tag_month_day!H80/100)</f>
        <v/>
      </c>
      <c r="AC84" s="193">
        <f t="shared" si="433"/>
        <v>1.59963432013121</v>
      </c>
      <c r="AD84" s="441" t="str">
        <f t="shared" si="434"/>
        <v/>
      </c>
      <c r="AE84" s="442" t="str">
        <f t="shared" si="435"/>
        <v/>
      </c>
      <c r="AF84" s="443">
        <v>1</v>
      </c>
      <c r="AG84" s="68" t="str">
        <f>IF(_duihao_month_day!A80="","",_duihao_month_day!A80)</f>
        <v/>
      </c>
      <c r="AH84" s="463">
        <f>IF(_gyk_month_day!B80="",AH83,_gyk_month_day!B80)</f>
        <v>820</v>
      </c>
      <c r="AI84" s="464" t="e">
        <f t="shared" si="461"/>
        <v>#VALUE!</v>
      </c>
      <c r="AJ84" s="68" t="str">
        <f>IF(_tag_month_day!I80="","",_tag_month_day!I80)</f>
        <v/>
      </c>
      <c r="AK84" s="465" t="str">
        <f>IF(_tzyy_month_day!A80="","",_tzyy_month_day!A80)</f>
        <v/>
      </c>
      <c r="AL84" s="465" t="str">
        <f>IF(_tzyy_month_day!B80="","",_tzyy_month_day!B80)</f>
        <v/>
      </c>
      <c r="AM84" s="465" t="str">
        <f>IF(_tzyy_month_day!C80="","",_tzyy_month_day!C80)</f>
        <v/>
      </c>
      <c r="AN84" s="466" t="str">
        <f>IF(_tag_month_day!CG80="","",_tag_month_day!CG80)</f>
        <v/>
      </c>
      <c r="AO84" s="466" t="str">
        <f>IF(_tag_month_day!CH80="","",_tag_month_day!CH80)</f>
        <v/>
      </c>
      <c r="AP84" s="486" t="e">
        <f t="shared" si="436"/>
        <v>#VALUE!</v>
      </c>
      <c r="AQ84" s="487" t="str">
        <f>IF(_tag_month_day!J80="","",_tag_month_day!J80/100)</f>
        <v/>
      </c>
      <c r="AR84" s="488">
        <f t="shared" si="437"/>
        <v>1.3</v>
      </c>
      <c r="AS84" s="489" t="e">
        <f t="shared" si="388"/>
        <v>#VALUE!</v>
      </c>
      <c r="AT84" s="489">
        <f t="shared" si="438"/>
        <v>0</v>
      </c>
      <c r="AU84" s="490" t="str">
        <f>IF(_tag_month_day!K80="","",_tag_month_day!K80)</f>
        <v/>
      </c>
      <c r="AV84" s="491" t="str">
        <f>IF(_tag_month_day!L80="","",_tag_month_day!L80/100)</f>
        <v/>
      </c>
      <c r="AW84" s="420">
        <f t="shared" si="360"/>
        <v>0</v>
      </c>
      <c r="AX84" s="420">
        <f t="shared" si="439"/>
        <v>0</v>
      </c>
      <c r="AY84" s="420" t="str">
        <f>IF(_tag_month_day!M80="","",_tag_month_day!M80/100)</f>
        <v/>
      </c>
      <c r="AZ84" s="420" t="str">
        <f>IF(_tag_month_day!N80="","",_tag_month_day!N80/100)</f>
        <v/>
      </c>
      <c r="BA84" s="420" t="str">
        <f>IF(_tag_month_day!O80="","",_tag_month_day!O80/100)</f>
        <v/>
      </c>
      <c r="BB84" s="496" t="str">
        <f>IF(_tag_month_day!P80="","",_tag_month_day!P80/100)</f>
        <v/>
      </c>
      <c r="BC84" s="496">
        <f t="shared" si="440"/>
        <v>0</v>
      </c>
      <c r="BD84" s="496" t="str">
        <f>IF(_tag_month_day!Q80="","",_tag_month_day!Q80/100)</f>
        <v/>
      </c>
      <c r="BE84" s="510" t="str">
        <f>IF(_tag_month_day!R80="","",_tag_month_day!R80/100)</f>
        <v/>
      </c>
      <c r="BF84" s="413" t="str">
        <f>IF(_tag_month_day!CC80="","",_tag_month_day!CC80/100)</f>
        <v/>
      </c>
      <c r="BG84" s="511" t="e">
        <f t="shared" si="389"/>
        <v>#VALUE!</v>
      </c>
      <c r="BH84" s="198">
        <f t="shared" si="390"/>
        <v>0</v>
      </c>
      <c r="BI84" s="512" t="e">
        <f>IF(CX84=0,BI83,(DK84*查询!$R$5+DL84*查询!$Q$5+DM84*查询!$N$5+DN84*查询!$O$5+DO84*查询!$P$5)*AF84/CX84)</f>
        <v>#VALUE!</v>
      </c>
      <c r="BJ84" s="512" t="e">
        <f>IF(CX84=0,BJ83,(DP84*查询!$S$5+DQ84*查询!$T$5+DR84*查询!$U$5)*AF84/CX84)</f>
        <v>#VALUE!</v>
      </c>
      <c r="BK84" s="512">
        <f t="shared" si="441"/>
        <v>1</v>
      </c>
      <c r="BL84" s="513" t="str">
        <f>IF(_cfyc_month_day!A80="","",_cfyc_month_day!A80)</f>
        <v/>
      </c>
      <c r="BM84" s="513" t="str">
        <f>IF(_cfyc_month_day!B80="","",_cfyc_month_day!B80)</f>
        <v/>
      </c>
      <c r="BN84" s="513" t="str">
        <f>IF(_cfyc_month_day!C80="","",_cfyc_month_day!C80)</f>
        <v/>
      </c>
      <c r="BO84" s="522" t="str">
        <f>IF(_cfyc_month_day!D80="","",_cfyc_month_day!D80)</f>
        <v/>
      </c>
      <c r="BP84" s="522" t="str">
        <f>IF(_cfyc_month_day!E80="","",_cfyc_month_day!E80)</f>
        <v/>
      </c>
      <c r="BQ84" s="522" t="str">
        <f>IF(_cfyc_month_day!F80="","",_cfyc_month_day!F80)</f>
        <v/>
      </c>
      <c r="BR84" s="513" t="str">
        <f>IF(_tag_month_day!T80="","",_tag_month_day!T80)</f>
        <v/>
      </c>
      <c r="BS84" s="513" t="str">
        <f>IF(_tag_month_day!U80="","",_tag_month_day!U80)</f>
        <v/>
      </c>
      <c r="BT84" s="523" t="str">
        <f t="shared" si="442"/>
        <v/>
      </c>
      <c r="BU84" s="223" t="str">
        <f>IF(_tag_month_day!V80="","",_tag_month_day!V80)</f>
        <v/>
      </c>
      <c r="BV84" s="206" t="str">
        <f>IF(_tag_month_day!W80="","",_tag_month_day!W80)</f>
        <v/>
      </c>
      <c r="BW84" s="540" t="str">
        <f>IF(_tag_month_day!X80="","",_tag_month_day!X80)</f>
        <v/>
      </c>
      <c r="BX84" s="540" t="str">
        <f>IF(_tag_month_day!Y80="","",_tag_month_day!Y80)</f>
        <v/>
      </c>
      <c r="BY84" s="541">
        <f ca="1" t="shared" si="443"/>
        <v>43620.3749999998</v>
      </c>
      <c r="BZ84" s="542" t="s">
        <v>215</v>
      </c>
      <c r="CA84" s="543" t="str">
        <f>IF(_jhy2_month_day!A80="","",_jhy2_month_day!A80)</f>
        <v/>
      </c>
      <c r="CB84" s="464" t="str">
        <f>IF(_jhy2_month_day!B80="","",_jhy2_month_day!B80)</f>
        <v/>
      </c>
      <c r="CC84" s="464" t="str">
        <f>IF(_jhy2_month_day!C80="","",_jhy2_month_day!C80)</f>
        <v/>
      </c>
      <c r="CD84" s="464" t="str">
        <f>IF(_jhy2_month_day!D80="","",_jhy2_month_day!D80)</f>
        <v/>
      </c>
      <c r="CE84" s="464" t="str">
        <f>IF(_jhy2_month_day!E80="","",_jhy2_month_day!E80)</f>
        <v/>
      </c>
      <c r="CF84" s="464" t="str">
        <f>IF(_jhy2_month_day!F80="","",_jhy2_month_day!F80)</f>
        <v/>
      </c>
      <c r="CG84" s="464" t="str">
        <f>IF(_jhy2_month_day!G80="","",_jhy2_month_day!G80)</f>
        <v/>
      </c>
      <c r="CH84" s="464" t="str">
        <f>IF(_jhy2_month_day!H80="","",_jhy2_month_day!H80)</f>
        <v/>
      </c>
      <c r="CI84" s="464" t="str">
        <f>IF(_jhy2_month_day!I80="","",_jhy2_month_day!I80)</f>
        <v/>
      </c>
      <c r="CJ84" s="464" t="str">
        <f>IF(_jhy2_month_day!J80="","",_jhy2_month_day!J80)</f>
        <v/>
      </c>
      <c r="CK84" s="464" t="str">
        <f>IF(_jhy2_month_day!K80="","",_jhy2_month_day!K80)</f>
        <v/>
      </c>
      <c r="CL84" s="562" t="str">
        <f>IF(_jhy2_month_day!L80="","",_jhy2_month_day!L80)</f>
        <v/>
      </c>
      <c r="CM84" s="562" t="str">
        <f>IF(_jhy2_month_day!M80="","",_jhy2_month_day!M80)</f>
        <v/>
      </c>
      <c r="CN84" s="562" t="str">
        <f>IF(_jhy2_month_day!N80="","",_jhy2_month_day!N80)</f>
        <v/>
      </c>
      <c r="CO84" s="562" t="str">
        <f>IF(_jhy2_month_day!O80="","",_jhy2_month_day!O80)</f>
        <v/>
      </c>
      <c r="CP84" s="562" t="str">
        <f>IF(_jhy2_month_day!P80="","",_jhy2_month_day!P80)</f>
        <v/>
      </c>
      <c r="CQ84" s="562" t="str">
        <f>IF(_jhy2_month_day!Q80="","",_jhy2_month_day!Q80)</f>
        <v/>
      </c>
      <c r="CR84" s="563" t="str">
        <f>IF(_jhy2_month_day!R80="","",_jhy2_month_day!R80)</f>
        <v/>
      </c>
      <c r="CS84" s="576" t="str">
        <f>IF(_jhy2_month_day!S80="","",_jhy2_month_day!S80)</f>
        <v/>
      </c>
      <c r="CT84" s="562" t="str">
        <f>IF(_jhy2_month_day!T80="","",_jhy2_month_day!T80)</f>
        <v/>
      </c>
      <c r="CU84" s="577" t="e">
        <f t="shared" si="391"/>
        <v>#VALUE!</v>
      </c>
      <c r="CV84" s="198" t="e">
        <f t="shared" si="392"/>
        <v>#VALUE!</v>
      </c>
      <c r="CW84" s="192" t="e">
        <f t="shared" si="393"/>
        <v>#VALUE!</v>
      </c>
      <c r="CX84" s="192" t="e">
        <f t="shared" si="394"/>
        <v>#VALUE!</v>
      </c>
      <c r="CY84" s="202" t="e">
        <f t="shared" si="395"/>
        <v>#VALUE!</v>
      </c>
      <c r="CZ84" s="192" t="e">
        <f t="shared" ref="CZ84:DI84" si="528">$AJ84*EF84</f>
        <v>#VALUE!</v>
      </c>
      <c r="DA84" s="192" t="e">
        <f t="shared" si="528"/>
        <v>#VALUE!</v>
      </c>
      <c r="DB84" s="192" t="e">
        <f t="shared" si="528"/>
        <v>#VALUE!</v>
      </c>
      <c r="DC84" s="192" t="e">
        <f t="shared" si="528"/>
        <v>#VALUE!</v>
      </c>
      <c r="DD84" s="192" t="e">
        <f t="shared" si="528"/>
        <v>#VALUE!</v>
      </c>
      <c r="DE84" s="192" t="e">
        <f t="shared" si="528"/>
        <v>#VALUE!</v>
      </c>
      <c r="DF84" s="192" t="e">
        <f t="shared" si="528"/>
        <v>#VALUE!</v>
      </c>
      <c r="DG84" s="192" t="e">
        <f t="shared" si="528"/>
        <v>#VALUE!</v>
      </c>
      <c r="DH84" s="192" t="e">
        <f t="shared" si="528"/>
        <v>#VALUE!</v>
      </c>
      <c r="DI84" s="192" t="e">
        <f t="shared" si="528"/>
        <v>#VALUE!</v>
      </c>
      <c r="DJ84" s="192" t="e">
        <f t="shared" si="397"/>
        <v>#VALUE!</v>
      </c>
      <c r="DK84" s="192" t="e">
        <f t="shared" si="398"/>
        <v>#VALUE!</v>
      </c>
      <c r="DL84" s="192" t="e">
        <f t="shared" si="399"/>
        <v>#VALUE!</v>
      </c>
      <c r="DM84" s="192" t="e">
        <f t="shared" si="400"/>
        <v>#VALUE!</v>
      </c>
      <c r="DN84" s="192" t="e">
        <f t="shared" si="401"/>
        <v>#VALUE!</v>
      </c>
      <c r="DO84" s="192" t="e">
        <f t="shared" si="402"/>
        <v>#VALUE!</v>
      </c>
      <c r="DP84" s="192" t="e">
        <f t="shared" si="403"/>
        <v>#VALUE!</v>
      </c>
      <c r="DQ84" s="192" t="e">
        <f t="shared" si="404"/>
        <v>#VALUE!</v>
      </c>
      <c r="DR84" s="192" t="e">
        <f t="shared" si="405"/>
        <v>#VALUE!</v>
      </c>
      <c r="DS84" s="192" t="e">
        <f t="shared" si="406"/>
        <v>#VALUE!</v>
      </c>
      <c r="DT84" s="192" t="e">
        <f t="shared" si="407"/>
        <v>#VALUE!</v>
      </c>
      <c r="DU84" s="192" t="e">
        <f t="shared" si="408"/>
        <v>#VALUE!</v>
      </c>
      <c r="DV84" s="198" t="e">
        <f t="shared" si="409"/>
        <v>#VALUE!</v>
      </c>
      <c r="DW84" s="198" t="e">
        <f t="shared" si="410"/>
        <v>#DIV/0!</v>
      </c>
      <c r="DX84" s="198" t="e">
        <f t="shared" si="411"/>
        <v>#DIV/0!</v>
      </c>
      <c r="DY84" s="198" t="e">
        <f t="shared" si="412"/>
        <v>#VALUE!</v>
      </c>
      <c r="DZ84" s="198" t="e">
        <f t="shared" si="413"/>
        <v>#VALUE!</v>
      </c>
      <c r="EA84" s="198" t="e">
        <f t="shared" si="414"/>
        <v>#VALUE!</v>
      </c>
      <c r="EB84" s="198" t="e">
        <f t="shared" si="415"/>
        <v>#VALUE!</v>
      </c>
      <c r="EC84" s="198" t="e">
        <f t="shared" si="416"/>
        <v>#DIV/0!</v>
      </c>
      <c r="ED84" s="198" t="e">
        <f t="shared" si="417"/>
        <v>#VALUE!</v>
      </c>
      <c r="EE84" s="198" t="e">
        <f t="shared" si="418"/>
        <v>#VALUE!</v>
      </c>
      <c r="EF84" s="198" t="e">
        <f t="shared" ref="EF84:EO84" si="529">DV84/SUM($DV84:$EE84)</f>
        <v>#VALUE!</v>
      </c>
      <c r="EG84" s="198" t="e">
        <f t="shared" si="529"/>
        <v>#DIV/0!</v>
      </c>
      <c r="EH84" s="198" t="e">
        <f t="shared" si="529"/>
        <v>#DIV/0!</v>
      </c>
      <c r="EI84" s="198" t="e">
        <f t="shared" si="529"/>
        <v>#VALUE!</v>
      </c>
      <c r="EJ84" s="198" t="e">
        <f t="shared" si="529"/>
        <v>#VALUE!</v>
      </c>
      <c r="EK84" s="198" t="e">
        <f t="shared" si="529"/>
        <v>#VALUE!</v>
      </c>
      <c r="EL84" s="198" t="e">
        <f t="shared" si="529"/>
        <v>#VALUE!</v>
      </c>
      <c r="EM84" s="198" t="e">
        <f t="shared" si="529"/>
        <v>#DIV/0!</v>
      </c>
      <c r="EN84" s="198" t="e">
        <f t="shared" si="529"/>
        <v>#VALUE!</v>
      </c>
      <c r="EO84" s="198" t="e">
        <f t="shared" si="529"/>
        <v>#VALUE!</v>
      </c>
      <c r="EP84" s="511">
        <f t="shared" ref="EP84:EW84" si="530">EP83</f>
        <v>0.08</v>
      </c>
      <c r="EQ84" s="511">
        <f t="shared" si="530"/>
        <v>0.015</v>
      </c>
      <c r="ER84" s="511">
        <f t="shared" si="530"/>
        <v>0.015</v>
      </c>
      <c r="ES84" s="511">
        <f t="shared" si="530"/>
        <v>0.015</v>
      </c>
      <c r="ET84" s="511">
        <f t="shared" si="530"/>
        <v>0.015</v>
      </c>
      <c r="EU84" s="511">
        <f t="shared" si="530"/>
        <v>0.09</v>
      </c>
      <c r="EV84" s="511">
        <f t="shared" si="530"/>
        <v>0.09</v>
      </c>
      <c r="EW84" s="511">
        <f t="shared" si="530"/>
        <v>0.09</v>
      </c>
      <c r="EX84" s="420" t="str">
        <f>IF(_tag_month_day!AS80="","",_tag_month_day!AS80/100)</f>
        <v/>
      </c>
      <c r="EY84" s="420" t="str">
        <f>IF(_tag_month_day!AT80="","",_tag_month_day!AT80/100)</f>
        <v/>
      </c>
      <c r="EZ84" s="420" t="str">
        <f>IF(_tag_month_day!AU80="","",_tag_month_day!AU80/100)</f>
        <v/>
      </c>
      <c r="FA84" s="420" t="str">
        <f>IF(_tag_month_day!AV80="","",_tag_month_day!AV80/100)</f>
        <v/>
      </c>
      <c r="FB84" s="420" t="str">
        <f>IF(_tag_month_day!AW80="","",_tag_month_day!AW80/100)</f>
        <v/>
      </c>
      <c r="FC84" s="420" t="str">
        <f>IF(_tag_month_day!AX80="","",_tag_month_day!AX80/100)</f>
        <v/>
      </c>
      <c r="FD84" s="510">
        <f t="shared" si="447"/>
        <v>0.33</v>
      </c>
      <c r="FE84" s="510">
        <f t="shared" si="448"/>
        <v>0.19</v>
      </c>
      <c r="FF84" s="510">
        <f t="shared" si="449"/>
        <v>0.003</v>
      </c>
      <c r="FG84" s="510">
        <f t="shared" si="450"/>
        <v>0</v>
      </c>
      <c r="FH84" s="603">
        <f t="shared" si="451"/>
        <v>0.0001</v>
      </c>
      <c r="FI84" s="510">
        <f t="shared" ref="FI84:FR84" si="531">FI83</f>
        <v>0.41</v>
      </c>
      <c r="FJ84" s="510">
        <f t="shared" si="531"/>
        <v>0.11</v>
      </c>
      <c r="FK84" s="510">
        <f t="shared" si="531"/>
        <v>0.015</v>
      </c>
      <c r="FL84" s="510">
        <f t="shared" si="531"/>
        <v>0</v>
      </c>
      <c r="FM84" s="603">
        <f t="shared" si="531"/>
        <v>0.0001</v>
      </c>
      <c r="FN84" s="510" t="str">
        <f>IF(_tag_month_day!AY80="","",_tag_month_day!AY80/100)</f>
        <v/>
      </c>
      <c r="FO84" s="510" t="str">
        <f>IF(_tag_month_day!AZ80="","",_tag_month_day!AZ80/100)</f>
        <v/>
      </c>
      <c r="FP84" s="510" t="str">
        <f>IF(_tag_month_day!BA80="","",_tag_month_day!BA80/100)</f>
        <v/>
      </c>
      <c r="FQ84" s="510" t="str">
        <f>IF(_tag_month_day!BB80="","",_tag_month_day!BB80/100)</f>
        <v/>
      </c>
      <c r="FR84" s="603" t="str">
        <f>IF(_tag_month_day!BC80="","",_tag_month_day!BC80/100)</f>
        <v/>
      </c>
      <c r="FS84" s="510" t="str">
        <f>IF(_tag_month_day!BD80="","",_tag_month_day!BD80/100)</f>
        <v/>
      </c>
      <c r="FT84" s="510" t="str">
        <f>IF(_tag_month_day!BE80="","",_tag_month_day!BE80/100)</f>
        <v/>
      </c>
      <c r="FU84" s="510" t="str">
        <f>IF(_tag_month_day!BF80="","",_tag_month_day!BF80/100)</f>
        <v/>
      </c>
      <c r="FV84" s="510" t="str">
        <f>IF(_tag_month_day!BG80="","",_tag_month_day!BG80/100)</f>
        <v/>
      </c>
      <c r="FW84" s="603" t="str">
        <f>IF(_tag_month_day!BH80="","",_tag_month_day!BH80/100)</f>
        <v/>
      </c>
      <c r="FX84" s="510" t="str">
        <f>IF(_tag_month_day!BI80="","",_tag_month_day!BI80/100)</f>
        <v/>
      </c>
      <c r="FY84" s="510" t="str">
        <f>IF(_tag_month_day!BJ80="","",_tag_month_day!BJ80/100)</f>
        <v/>
      </c>
      <c r="FZ84" s="605" t="str">
        <f>IF(_tag_month_day!BK80="","",_tag_month_day!BK80/100)</f>
        <v/>
      </c>
      <c r="GA84" s="510" t="str">
        <f>IF(_tag_month_day!BL80="","",_tag_month_day!BL80/100)</f>
        <v/>
      </c>
      <c r="GB84" s="603" t="str">
        <f>IF(_tag_month_day!BM80="","",_tag_month_day!BM80/100)</f>
        <v/>
      </c>
      <c r="GC84" s="420" t="str">
        <f>IF(_tag_month_day!BN80="","",_tag_month_day!BN80/100)</f>
        <v/>
      </c>
      <c r="GD84" s="420" t="str">
        <f>IF(_tag_month_day!BO80="","",_tag_month_day!BO80/100)</f>
        <v/>
      </c>
      <c r="GE84" s="420" t="str">
        <f>IF(_tag_month_day!BP80="","",_tag_month_day!BP80/100)</f>
        <v/>
      </c>
      <c r="GF84" s="420" t="str">
        <f>IF(_tag_month_day!BQ80="","",_tag_month_day!BQ80/100)</f>
        <v/>
      </c>
      <c r="GG84" s="420" t="str">
        <f>IF(_tag_month_day!BR80="","",_tag_month_day!BR80/100)</f>
        <v/>
      </c>
      <c r="GH84" s="420" t="str">
        <f>IF(_tag_month_day!BS80="","",_tag_month_day!BS80/100)</f>
        <v/>
      </c>
      <c r="GI84" s="603" t="str">
        <f>IF(_tag_month_day!BT80="","",_tag_month_day!BT80/100)</f>
        <v/>
      </c>
      <c r="GJ84" s="612" t="str">
        <f>IF(_tag_month_day!BU80="","",_tag_month_day!BU80/100)</f>
        <v/>
      </c>
      <c r="GK84" s="620" t="str">
        <f>IF(_tag_month_day!BV80="",IF(_rlcf_month_day!A$2="","",_rlcf_month_day!A$2/100),_tag_month_day!BV80/100)</f>
        <v/>
      </c>
      <c r="GL84" s="620" t="str">
        <f>IF(_tag_month_day!BW80="",IF(_rlcf_month_day!B$2="","",_rlcf_month_day!B$2/100),_tag_month_day!BW80/100)</f>
        <v/>
      </c>
      <c r="GM84" s="621" t="str">
        <f>IF(_tag_month_day!BX80="",IF(_rlcf_month_day!C$2="","",_rlcf_month_day!C$2/100),_tag_month_day!BX80/100)</f>
        <v/>
      </c>
      <c r="GN84" s="620" t="str">
        <f>IF(_tag_month_day!BV80="",IF(_rlcf_month_day!A$2="","",_rlcf_month_day!A$2/100),_tag_month_day!BV80/100)</f>
        <v/>
      </c>
      <c r="GO84" s="620" t="str">
        <f>IF(_tag_month_day!BW80="",IF(_rlcf_month_day!B$2="","",_rlcf_month_day!B$2/100),_tag_month_day!BW80/100)</f>
        <v/>
      </c>
      <c r="GP84" s="620" t="str">
        <f>IF(_tag_month_day!CD80="",IF(_rlcf_month_day!E$2="","",_rlcf_month_day!E$2/100),_tag_month_day!CD80/100)</f>
        <v/>
      </c>
      <c r="GQ84" s="620" t="str">
        <f>IF(_tag_month_day!CE80="",IF(_rlcf_month_day!F$2="","",_rlcf_month_day!F$2/100),_tag_month_day!CE80/100)</f>
        <v/>
      </c>
      <c r="GR84" s="621" t="str">
        <f>IF(_tag_month_day!CF80="",IF(_rlcf_month_day!G$2="","",_rlcf_month_day!G$2/100),_tag_month_day!CF80/100)</f>
        <v/>
      </c>
      <c r="GS84" s="626">
        <f t="shared" ref="GS84:HH84" si="532">GS83</f>
        <v>0.953</v>
      </c>
      <c r="GT84" s="626">
        <f t="shared" si="532"/>
        <v>0.55</v>
      </c>
      <c r="GU84" s="626">
        <f t="shared" si="532"/>
        <v>0.55</v>
      </c>
      <c r="GV84" s="626">
        <f t="shared" si="532"/>
        <v>0.55</v>
      </c>
      <c r="GW84" s="626">
        <f t="shared" si="532"/>
        <v>0.5</v>
      </c>
      <c r="GX84" s="626">
        <f t="shared" si="532"/>
        <v>0.935</v>
      </c>
      <c r="GY84" s="626">
        <f t="shared" si="532"/>
        <v>0.15</v>
      </c>
      <c r="GZ84" s="626">
        <f t="shared" si="532"/>
        <v>1</v>
      </c>
      <c r="HA84" s="632">
        <f t="shared" si="532"/>
        <v>0.047</v>
      </c>
      <c r="HB84" s="632">
        <f t="shared" si="532"/>
        <v>0.45</v>
      </c>
      <c r="HC84" s="632">
        <f t="shared" si="532"/>
        <v>0.45</v>
      </c>
      <c r="HD84" s="632">
        <f t="shared" si="532"/>
        <v>0.45</v>
      </c>
      <c r="HE84" s="632">
        <f t="shared" si="532"/>
        <v>0.5</v>
      </c>
      <c r="HF84" s="632">
        <f t="shared" si="532"/>
        <v>0.065</v>
      </c>
      <c r="HG84" s="632">
        <f t="shared" si="532"/>
        <v>0.85</v>
      </c>
      <c r="HH84" s="632">
        <f t="shared" si="532"/>
        <v>0</v>
      </c>
      <c r="HI84" s="68" t="e">
        <f t="shared" si="423"/>
        <v>#VALUE!</v>
      </c>
      <c r="HJ84" s="68" t="e">
        <f t="shared" si="454"/>
        <v>#VALUE!</v>
      </c>
      <c r="HK84" s="202">
        <f t="shared" si="455"/>
        <v>0.85</v>
      </c>
      <c r="HL84" s="464">
        <f t="shared" si="456"/>
        <v>550000</v>
      </c>
      <c r="HM84" s="464">
        <f t="shared" si="457"/>
        <v>480000</v>
      </c>
      <c r="HN84" s="192" t="e">
        <f t="shared" si="424"/>
        <v>#VALUE!</v>
      </c>
      <c r="HO84" s="192" t="e">
        <f>HN84*HK84*$HO$2/HL84*1000000</f>
        <v>#VALUE!</v>
      </c>
      <c r="HP84" s="192" t="e">
        <f>HN84*HK84*$HP$2/HM84*1000000</f>
        <v>#VALUE!</v>
      </c>
    </row>
    <row r="85" customFormat="1" spans="1:224">
      <c r="A85" s="381">
        <v>80</v>
      </c>
      <c r="B85" s="54">
        <f ca="1" t="shared" si="458"/>
        <v>43620</v>
      </c>
      <c r="C85" s="57">
        <f t="shared" si="459"/>
        <v>0.0416666666666667</v>
      </c>
      <c r="D85" s="68" t="str">
        <f ca="1" t="shared" si="425"/>
        <v>夜班</v>
      </c>
      <c r="E85" s="68" t="str">
        <f ca="1" t="shared" si="426"/>
        <v>丁</v>
      </c>
      <c r="F85" s="68">
        <f ca="1">SUMPRODUCT((成本日报!$A$3:$A$95=计划!B85)*(成本日报!$B$3:$B$95=计划!$D85),成本日报!$C$3:$C$95)</f>
        <v>4</v>
      </c>
      <c r="G85" s="382">
        <f ca="1" t="shared" si="460"/>
        <v>43620.2916666665</v>
      </c>
      <c r="H85" s="382">
        <f ca="1" t="shared" si="427"/>
        <v>43620.2986111109</v>
      </c>
      <c r="I85" s="382">
        <f ca="1" t="shared" si="428"/>
        <v>43620.3041666665</v>
      </c>
      <c r="J85" s="382">
        <f ca="1" t="shared" si="429"/>
        <v>43620.3333333331</v>
      </c>
      <c r="K85" s="382">
        <f ca="1" t="shared" si="430"/>
        <v>43620.3958333331</v>
      </c>
      <c r="L85" s="382">
        <f ca="1" t="shared" si="431"/>
        <v>43620.4166666665</v>
      </c>
      <c r="M85" s="398" t="str">
        <f>IF(_tag_month_day!A81="","",_tag_month_day!A81)</f>
        <v/>
      </c>
      <c r="N85" s="398" t="str">
        <f>IF(_tag_month_day!B81="","",_tag_month_day!B81)</f>
        <v/>
      </c>
      <c r="O85" s="399" t="e">
        <f t="shared" si="432"/>
        <v>#VALUE!</v>
      </c>
      <c r="P85" s="398" t="str">
        <f>IF(_tag_month_day!C81="","",_tag_month_day!C81)</f>
        <v/>
      </c>
      <c r="Q85" s="398" t="str">
        <f>IF(_tag_month_day!D81="","",_tag_month_day!D81)</f>
        <v/>
      </c>
      <c r="R85" s="416">
        <f>IF(_tag_month_day!CB81="",R84,_tag_month_day!CB81/100)</f>
        <v>0.07</v>
      </c>
      <c r="S85" s="417" t="str">
        <f>IF(_tag_month_day!E81="","",_tag_month_day!E81)</f>
        <v/>
      </c>
      <c r="T85" s="417" t="str">
        <f>IF(_tag_month_day!F81="","",_tag_month_day!F81)</f>
        <v/>
      </c>
      <c r="U85" s="418" t="e">
        <f t="shared" si="386"/>
        <v>#VALUE!</v>
      </c>
      <c r="V85" s="53" t="e">
        <f t="shared" si="387"/>
        <v>#VALUE!</v>
      </c>
      <c r="W85" s="419" t="str">
        <f>IF(_jhy_month_day!A81="","",_jhy_month_day!A81)</f>
        <v/>
      </c>
      <c r="X85" s="420" t="str">
        <f>IF(_jhy_month_day!B81="","",_jhy_month_day!B81/100)</f>
        <v/>
      </c>
      <c r="Y85" s="420" t="str">
        <f>IF(_jhy_month_day!C81="","",_jhy_month_day!C81/100)</f>
        <v/>
      </c>
      <c r="Z85" s="439">
        <f t="shared" si="477"/>
        <v>20</v>
      </c>
      <c r="AA85" s="440" t="str">
        <f>IF(_tag_month_day!G81="","",_tag_month_day!G81/100)</f>
        <v/>
      </c>
      <c r="AB85" s="440" t="str">
        <f>IF(_tag_month_day!H81="","",_tag_month_day!H81/100)</f>
        <v/>
      </c>
      <c r="AC85" s="193">
        <f t="shared" si="433"/>
        <v>1.59963432013121</v>
      </c>
      <c r="AD85" s="441" t="str">
        <f t="shared" si="434"/>
        <v/>
      </c>
      <c r="AE85" s="442" t="str">
        <f t="shared" si="435"/>
        <v/>
      </c>
      <c r="AF85" s="443">
        <v>1</v>
      </c>
      <c r="AG85" s="68" t="str">
        <f>IF(_duihao_month_day!A81="","",_duihao_month_day!A81)</f>
        <v/>
      </c>
      <c r="AH85" s="463">
        <f>IF(_gyk_month_day!B81="",AH84,_gyk_month_day!B81)</f>
        <v>820</v>
      </c>
      <c r="AI85" s="464" t="e">
        <f t="shared" si="461"/>
        <v>#VALUE!</v>
      </c>
      <c r="AJ85" s="68" t="str">
        <f>IF(_tag_month_day!I81="","",_tag_month_day!I81)</f>
        <v/>
      </c>
      <c r="AK85" s="465" t="str">
        <f>IF(_tzyy_month_day!A81="","",_tzyy_month_day!A81)</f>
        <v/>
      </c>
      <c r="AL85" s="465" t="str">
        <f>IF(_tzyy_month_day!B81="","",_tzyy_month_day!B81)</f>
        <v/>
      </c>
      <c r="AM85" s="465" t="str">
        <f>IF(_tzyy_month_day!C81="","",_tzyy_month_day!C81)</f>
        <v/>
      </c>
      <c r="AN85" s="466" t="str">
        <f>IF(_tag_month_day!CG81="","",_tag_month_day!CG81)</f>
        <v/>
      </c>
      <c r="AO85" s="466" t="str">
        <f>IF(_tag_month_day!CH81="","",_tag_month_day!CH81)</f>
        <v/>
      </c>
      <c r="AP85" s="486" t="e">
        <f t="shared" si="436"/>
        <v>#VALUE!</v>
      </c>
      <c r="AQ85" s="487" t="str">
        <f>IF(_tag_month_day!J81="","",_tag_month_day!J81/100)</f>
        <v/>
      </c>
      <c r="AR85" s="488">
        <f t="shared" si="437"/>
        <v>1.3</v>
      </c>
      <c r="AS85" s="489" t="e">
        <f t="shared" si="388"/>
        <v>#VALUE!</v>
      </c>
      <c r="AT85" s="489">
        <f t="shared" si="438"/>
        <v>0</v>
      </c>
      <c r="AU85" s="490" t="str">
        <f>IF(_tag_month_day!K81="","",_tag_month_day!K81)</f>
        <v/>
      </c>
      <c r="AV85" s="491" t="str">
        <f>IF(_tag_month_day!L81="","",_tag_month_day!L81/100)</f>
        <v/>
      </c>
      <c r="AW85" s="420">
        <f t="shared" si="360"/>
        <v>0</v>
      </c>
      <c r="AX85" s="420">
        <f t="shared" si="439"/>
        <v>0</v>
      </c>
      <c r="AY85" s="420" t="str">
        <f>IF(_tag_month_day!M81="","",_tag_month_day!M81/100)</f>
        <v/>
      </c>
      <c r="AZ85" s="420" t="str">
        <f>IF(_tag_month_day!N81="","",_tag_month_day!N81/100)</f>
        <v/>
      </c>
      <c r="BA85" s="420" t="str">
        <f>IF(_tag_month_day!O81="","",_tag_month_day!O81/100)</f>
        <v/>
      </c>
      <c r="BB85" s="496" t="str">
        <f>IF(_tag_month_day!P81="","",_tag_month_day!P81/100)</f>
        <v/>
      </c>
      <c r="BC85" s="496">
        <f t="shared" si="440"/>
        <v>0</v>
      </c>
      <c r="BD85" s="496" t="str">
        <f>IF(_tag_month_day!Q81="","",_tag_month_day!Q81/100)</f>
        <v/>
      </c>
      <c r="BE85" s="510" t="str">
        <f>IF(_tag_month_day!R81="","",_tag_month_day!R81/100)</f>
        <v/>
      </c>
      <c r="BF85" s="413" t="str">
        <f>IF(_tag_month_day!CC81="","",_tag_month_day!CC81/100)</f>
        <v/>
      </c>
      <c r="BG85" s="511" t="e">
        <f t="shared" si="389"/>
        <v>#VALUE!</v>
      </c>
      <c r="BH85" s="198">
        <f t="shared" si="390"/>
        <v>0</v>
      </c>
      <c r="BI85" s="512" t="e">
        <f>IF(CX85=0,BI84,(DK85*查询!$R$5+DL85*查询!$Q$5+DM85*查询!$N$5+DN85*查询!$O$5+DO85*查询!$P$5)*AF85/CX85)</f>
        <v>#VALUE!</v>
      </c>
      <c r="BJ85" s="512" t="e">
        <f>IF(CX85=0,BJ84,(DP85*查询!$S$5+DQ85*查询!$T$5+DR85*查询!$U$5)*AF85/CX85)</f>
        <v>#VALUE!</v>
      </c>
      <c r="BK85" s="512">
        <f t="shared" si="441"/>
        <v>1</v>
      </c>
      <c r="BL85" s="513" t="str">
        <f>IF(_cfyc_month_day!A81="","",_cfyc_month_day!A81)</f>
        <v/>
      </c>
      <c r="BM85" s="513" t="str">
        <f>IF(_cfyc_month_day!B81="","",_cfyc_month_day!B81)</f>
        <v/>
      </c>
      <c r="BN85" s="513" t="str">
        <f>IF(_cfyc_month_day!C81="","",_cfyc_month_day!C81)</f>
        <v/>
      </c>
      <c r="BO85" s="522" t="str">
        <f>IF(_cfyc_month_day!D81="","",_cfyc_month_day!D81)</f>
        <v/>
      </c>
      <c r="BP85" s="522" t="str">
        <f>IF(_cfyc_month_day!E81="","",_cfyc_month_day!E81)</f>
        <v/>
      </c>
      <c r="BQ85" s="522" t="str">
        <f>IF(_cfyc_month_day!F81="","",_cfyc_month_day!F81)</f>
        <v/>
      </c>
      <c r="BR85" s="513" t="str">
        <f>IF(_tag_month_day!T81="","",_tag_month_day!T81)</f>
        <v/>
      </c>
      <c r="BS85" s="513" t="str">
        <f>IF(_tag_month_day!U81="","",_tag_month_day!U81)</f>
        <v/>
      </c>
      <c r="BT85" s="523" t="str">
        <f t="shared" si="442"/>
        <v/>
      </c>
      <c r="BU85" s="223" t="str">
        <f>IF(_tag_month_day!V81="","",_tag_month_day!V81)</f>
        <v/>
      </c>
      <c r="BV85" s="206" t="str">
        <f>IF(_tag_month_day!W81="","",_tag_month_day!W81)</f>
        <v/>
      </c>
      <c r="BW85" s="540" t="str">
        <f>IF(_tag_month_day!X81="","",_tag_month_day!X81)</f>
        <v/>
      </c>
      <c r="BX85" s="540" t="str">
        <f>IF(_tag_month_day!Y81="","",_tag_month_day!Y81)</f>
        <v/>
      </c>
      <c r="BY85" s="541">
        <f ca="1" t="shared" si="443"/>
        <v>43620.4166666665</v>
      </c>
      <c r="BZ85" s="542"/>
      <c r="CA85" s="543" t="str">
        <f>IF(_jhy2_month_day!A81="","",_jhy2_month_day!A81)</f>
        <v/>
      </c>
      <c r="CB85" s="464" t="str">
        <f>IF(_jhy2_month_day!B81="","",_jhy2_month_day!B81)</f>
        <v/>
      </c>
      <c r="CC85" s="464" t="str">
        <f>IF(_jhy2_month_day!C81="","",_jhy2_month_day!C81)</f>
        <v/>
      </c>
      <c r="CD85" s="464" t="str">
        <f>IF(_jhy2_month_day!D81="","",_jhy2_month_day!D81)</f>
        <v/>
      </c>
      <c r="CE85" s="464" t="str">
        <f>IF(_jhy2_month_day!E81="","",_jhy2_month_day!E81)</f>
        <v/>
      </c>
      <c r="CF85" s="464" t="str">
        <f>IF(_jhy2_month_day!F81="","",_jhy2_month_day!F81)</f>
        <v/>
      </c>
      <c r="CG85" s="464" t="str">
        <f>IF(_jhy2_month_day!G81="","",_jhy2_month_day!G81)</f>
        <v/>
      </c>
      <c r="CH85" s="464" t="str">
        <f>IF(_jhy2_month_day!H81="","",_jhy2_month_day!H81)</f>
        <v/>
      </c>
      <c r="CI85" s="464" t="str">
        <f>IF(_jhy2_month_day!I81="","",_jhy2_month_day!I81)</f>
        <v/>
      </c>
      <c r="CJ85" s="464" t="str">
        <f>IF(_jhy2_month_day!J81="","",_jhy2_month_day!J81)</f>
        <v/>
      </c>
      <c r="CK85" s="464" t="str">
        <f>IF(_jhy2_month_day!K81="","",_jhy2_month_day!K81)</f>
        <v/>
      </c>
      <c r="CL85" s="562" t="str">
        <f>IF(_jhy2_month_day!L81="","",_jhy2_month_day!L81)</f>
        <v/>
      </c>
      <c r="CM85" s="562" t="str">
        <f>IF(_jhy2_month_day!M81="","",_jhy2_month_day!M81)</f>
        <v/>
      </c>
      <c r="CN85" s="562" t="str">
        <f>IF(_jhy2_month_day!N81="","",_jhy2_month_day!N81)</f>
        <v/>
      </c>
      <c r="CO85" s="562" t="str">
        <f>IF(_jhy2_month_day!O81="","",_jhy2_month_day!O81)</f>
        <v/>
      </c>
      <c r="CP85" s="562" t="str">
        <f>IF(_jhy2_month_day!P81="","",_jhy2_month_day!P81)</f>
        <v/>
      </c>
      <c r="CQ85" s="562" t="str">
        <f>IF(_jhy2_month_day!Q81="","",_jhy2_month_day!Q81)</f>
        <v/>
      </c>
      <c r="CR85" s="563" t="str">
        <f>IF(_jhy2_month_day!R81="","",_jhy2_month_day!R81)</f>
        <v/>
      </c>
      <c r="CS85" s="576" t="str">
        <f>IF(_jhy2_month_day!S81="","",_jhy2_month_day!S81)</f>
        <v/>
      </c>
      <c r="CT85" s="562" t="str">
        <f>IF(_jhy2_month_day!T81="","",_jhy2_month_day!T81)</f>
        <v/>
      </c>
      <c r="CU85" s="577" t="e">
        <f t="shared" si="391"/>
        <v>#VALUE!</v>
      </c>
      <c r="CV85" s="198" t="e">
        <f t="shared" si="392"/>
        <v>#VALUE!</v>
      </c>
      <c r="CW85" s="192" t="e">
        <f t="shared" si="393"/>
        <v>#VALUE!</v>
      </c>
      <c r="CX85" s="192" t="e">
        <f t="shared" si="394"/>
        <v>#VALUE!</v>
      </c>
      <c r="CY85" s="202" t="e">
        <f t="shared" si="395"/>
        <v>#VALUE!</v>
      </c>
      <c r="CZ85" s="192" t="e">
        <f t="shared" ref="CZ85:DI85" si="533">$AJ85*EF85</f>
        <v>#VALUE!</v>
      </c>
      <c r="DA85" s="192" t="e">
        <f t="shared" si="533"/>
        <v>#VALUE!</v>
      </c>
      <c r="DB85" s="192" t="e">
        <f t="shared" si="533"/>
        <v>#VALUE!</v>
      </c>
      <c r="DC85" s="192" t="e">
        <f t="shared" si="533"/>
        <v>#VALUE!</v>
      </c>
      <c r="DD85" s="192" t="e">
        <f t="shared" si="533"/>
        <v>#VALUE!</v>
      </c>
      <c r="DE85" s="192" t="e">
        <f t="shared" si="533"/>
        <v>#VALUE!</v>
      </c>
      <c r="DF85" s="192" t="e">
        <f t="shared" si="533"/>
        <v>#VALUE!</v>
      </c>
      <c r="DG85" s="192" t="e">
        <f t="shared" si="533"/>
        <v>#VALUE!</v>
      </c>
      <c r="DH85" s="192" t="e">
        <f t="shared" si="533"/>
        <v>#VALUE!</v>
      </c>
      <c r="DI85" s="192" t="e">
        <f t="shared" si="533"/>
        <v>#VALUE!</v>
      </c>
      <c r="DJ85" s="192" t="e">
        <f t="shared" si="397"/>
        <v>#VALUE!</v>
      </c>
      <c r="DK85" s="192" t="e">
        <f t="shared" si="398"/>
        <v>#VALUE!</v>
      </c>
      <c r="DL85" s="192" t="e">
        <f t="shared" si="399"/>
        <v>#VALUE!</v>
      </c>
      <c r="DM85" s="192" t="e">
        <f t="shared" si="400"/>
        <v>#VALUE!</v>
      </c>
      <c r="DN85" s="192" t="e">
        <f t="shared" si="401"/>
        <v>#VALUE!</v>
      </c>
      <c r="DO85" s="192" t="e">
        <f t="shared" si="402"/>
        <v>#VALUE!</v>
      </c>
      <c r="DP85" s="192" t="e">
        <f t="shared" si="403"/>
        <v>#VALUE!</v>
      </c>
      <c r="DQ85" s="192" t="e">
        <f t="shared" si="404"/>
        <v>#VALUE!</v>
      </c>
      <c r="DR85" s="192" t="e">
        <f t="shared" si="405"/>
        <v>#VALUE!</v>
      </c>
      <c r="DS85" s="192" t="e">
        <f t="shared" si="406"/>
        <v>#VALUE!</v>
      </c>
      <c r="DT85" s="192" t="e">
        <f t="shared" si="407"/>
        <v>#VALUE!</v>
      </c>
      <c r="DU85" s="192" t="e">
        <f t="shared" si="408"/>
        <v>#VALUE!</v>
      </c>
      <c r="DV85" s="198" t="e">
        <f t="shared" si="409"/>
        <v>#VALUE!</v>
      </c>
      <c r="DW85" s="198" t="e">
        <f t="shared" si="410"/>
        <v>#DIV/0!</v>
      </c>
      <c r="DX85" s="198" t="e">
        <f t="shared" si="411"/>
        <v>#DIV/0!</v>
      </c>
      <c r="DY85" s="198" t="e">
        <f t="shared" si="412"/>
        <v>#VALUE!</v>
      </c>
      <c r="DZ85" s="198" t="e">
        <f t="shared" si="413"/>
        <v>#VALUE!</v>
      </c>
      <c r="EA85" s="198" t="e">
        <f t="shared" si="414"/>
        <v>#VALUE!</v>
      </c>
      <c r="EB85" s="198" t="e">
        <f t="shared" si="415"/>
        <v>#VALUE!</v>
      </c>
      <c r="EC85" s="198" t="e">
        <f t="shared" si="416"/>
        <v>#DIV/0!</v>
      </c>
      <c r="ED85" s="198" t="e">
        <f t="shared" si="417"/>
        <v>#VALUE!</v>
      </c>
      <c r="EE85" s="198" t="e">
        <f t="shared" si="418"/>
        <v>#VALUE!</v>
      </c>
      <c r="EF85" s="198" t="e">
        <f t="shared" ref="EF85:EO85" si="534">DV85/SUM($DV85:$EE85)</f>
        <v>#VALUE!</v>
      </c>
      <c r="EG85" s="198" t="e">
        <f t="shared" si="534"/>
        <v>#DIV/0!</v>
      </c>
      <c r="EH85" s="198" t="e">
        <f t="shared" si="534"/>
        <v>#DIV/0!</v>
      </c>
      <c r="EI85" s="198" t="e">
        <f t="shared" si="534"/>
        <v>#VALUE!</v>
      </c>
      <c r="EJ85" s="198" t="e">
        <f t="shared" si="534"/>
        <v>#VALUE!</v>
      </c>
      <c r="EK85" s="198" t="e">
        <f t="shared" si="534"/>
        <v>#VALUE!</v>
      </c>
      <c r="EL85" s="198" t="e">
        <f t="shared" si="534"/>
        <v>#VALUE!</v>
      </c>
      <c r="EM85" s="198" t="e">
        <f t="shared" si="534"/>
        <v>#DIV/0!</v>
      </c>
      <c r="EN85" s="198" t="e">
        <f t="shared" si="534"/>
        <v>#VALUE!</v>
      </c>
      <c r="EO85" s="198" t="e">
        <f t="shared" si="534"/>
        <v>#VALUE!</v>
      </c>
      <c r="EP85" s="511">
        <f t="shared" ref="EP85:EW85" si="535">EP84</f>
        <v>0.08</v>
      </c>
      <c r="EQ85" s="511">
        <f t="shared" si="535"/>
        <v>0.015</v>
      </c>
      <c r="ER85" s="511">
        <f t="shared" si="535"/>
        <v>0.015</v>
      </c>
      <c r="ES85" s="511">
        <f t="shared" si="535"/>
        <v>0.015</v>
      </c>
      <c r="ET85" s="511">
        <f t="shared" si="535"/>
        <v>0.015</v>
      </c>
      <c r="EU85" s="511">
        <f t="shared" si="535"/>
        <v>0.09</v>
      </c>
      <c r="EV85" s="511">
        <f t="shared" si="535"/>
        <v>0.09</v>
      </c>
      <c r="EW85" s="511">
        <f t="shared" si="535"/>
        <v>0.09</v>
      </c>
      <c r="EX85" s="420" t="str">
        <f>IF(_tag_month_day!AS81="","",_tag_month_day!AS81/100)</f>
        <v/>
      </c>
      <c r="EY85" s="420" t="str">
        <f>IF(_tag_month_day!AT81="","",_tag_month_day!AT81/100)</f>
        <v/>
      </c>
      <c r="EZ85" s="420" t="str">
        <f>IF(_tag_month_day!AU81="","",_tag_month_day!AU81/100)</f>
        <v/>
      </c>
      <c r="FA85" s="420" t="str">
        <f>IF(_tag_month_day!AV81="","",_tag_month_day!AV81/100)</f>
        <v/>
      </c>
      <c r="FB85" s="420" t="str">
        <f>IF(_tag_month_day!AW81="","",_tag_month_day!AW81/100)</f>
        <v/>
      </c>
      <c r="FC85" s="420" t="str">
        <f>IF(_tag_month_day!AX81="","",_tag_month_day!AX81/100)</f>
        <v/>
      </c>
      <c r="FD85" s="510">
        <f t="shared" si="447"/>
        <v>0.33</v>
      </c>
      <c r="FE85" s="510">
        <f t="shared" si="448"/>
        <v>0.19</v>
      </c>
      <c r="FF85" s="510">
        <f t="shared" si="449"/>
        <v>0.003</v>
      </c>
      <c r="FG85" s="510">
        <f t="shared" si="450"/>
        <v>0</v>
      </c>
      <c r="FH85" s="603">
        <f t="shared" si="451"/>
        <v>0.0001</v>
      </c>
      <c r="FI85" s="510">
        <f t="shared" ref="FI85:FR85" si="536">FI84</f>
        <v>0.41</v>
      </c>
      <c r="FJ85" s="510">
        <f t="shared" si="536"/>
        <v>0.11</v>
      </c>
      <c r="FK85" s="510">
        <f t="shared" si="536"/>
        <v>0.015</v>
      </c>
      <c r="FL85" s="510">
        <f t="shared" si="536"/>
        <v>0</v>
      </c>
      <c r="FM85" s="603">
        <f t="shared" si="536"/>
        <v>0.0001</v>
      </c>
      <c r="FN85" s="510" t="str">
        <f>IF(_tag_month_day!AY81="","",_tag_month_day!AY81/100)</f>
        <v/>
      </c>
      <c r="FO85" s="510" t="str">
        <f>IF(_tag_month_day!AZ81="","",_tag_month_day!AZ81/100)</f>
        <v/>
      </c>
      <c r="FP85" s="510" t="str">
        <f>IF(_tag_month_day!BA81="","",_tag_month_day!BA81/100)</f>
        <v/>
      </c>
      <c r="FQ85" s="510" t="str">
        <f>IF(_tag_month_day!BB81="","",_tag_month_day!BB81/100)</f>
        <v/>
      </c>
      <c r="FR85" s="603" t="str">
        <f>IF(_tag_month_day!BC81="","",_tag_month_day!BC81/100)</f>
        <v/>
      </c>
      <c r="FS85" s="510" t="str">
        <f>IF(_tag_month_day!BD81="","",_tag_month_day!BD81/100)</f>
        <v/>
      </c>
      <c r="FT85" s="510" t="str">
        <f>IF(_tag_month_day!BE81="","",_tag_month_day!BE81/100)</f>
        <v/>
      </c>
      <c r="FU85" s="510" t="str">
        <f>IF(_tag_month_day!BF81="","",_tag_month_day!BF81/100)</f>
        <v/>
      </c>
      <c r="FV85" s="510" t="str">
        <f>IF(_tag_month_day!BG81="","",_tag_month_day!BG81/100)</f>
        <v/>
      </c>
      <c r="FW85" s="603" t="str">
        <f>IF(_tag_month_day!BH81="","",_tag_month_day!BH81/100)</f>
        <v/>
      </c>
      <c r="FX85" s="510" t="str">
        <f>IF(_tag_month_day!BI81="","",_tag_month_day!BI81/100)</f>
        <v/>
      </c>
      <c r="FY85" s="510" t="str">
        <f>IF(_tag_month_day!BJ81="","",_tag_month_day!BJ81/100)</f>
        <v/>
      </c>
      <c r="FZ85" s="605" t="str">
        <f>IF(_tag_month_day!BK81="","",_tag_month_day!BK81/100)</f>
        <v/>
      </c>
      <c r="GA85" s="510" t="str">
        <f>IF(_tag_month_day!BL81="","",_tag_month_day!BL81/100)</f>
        <v/>
      </c>
      <c r="GB85" s="603" t="str">
        <f>IF(_tag_month_day!BM81="","",_tag_month_day!BM81/100)</f>
        <v/>
      </c>
      <c r="GC85" s="420" t="str">
        <f>IF(_tag_month_day!BN81="","",_tag_month_day!BN81/100)</f>
        <v/>
      </c>
      <c r="GD85" s="420" t="str">
        <f>IF(_tag_month_day!BO81="","",_tag_month_day!BO81/100)</f>
        <v/>
      </c>
      <c r="GE85" s="420" t="str">
        <f>IF(_tag_month_day!BP81="","",_tag_month_day!BP81/100)</f>
        <v/>
      </c>
      <c r="GF85" s="420" t="str">
        <f>IF(_tag_month_day!BQ81="","",_tag_month_day!BQ81/100)</f>
        <v/>
      </c>
      <c r="GG85" s="420" t="str">
        <f>IF(_tag_month_day!BR81="","",_tag_month_day!BR81/100)</f>
        <v/>
      </c>
      <c r="GH85" s="420" t="str">
        <f>IF(_tag_month_day!BS81="","",_tag_month_day!BS81/100)</f>
        <v/>
      </c>
      <c r="GI85" s="603" t="str">
        <f>IF(_tag_month_day!BT81="","",_tag_month_day!BT81/100)</f>
        <v/>
      </c>
      <c r="GJ85" s="612" t="str">
        <f>IF(_tag_month_day!BU81="","",_tag_month_day!BU81/100)</f>
        <v/>
      </c>
      <c r="GK85" s="620" t="str">
        <f>IF(_tag_month_day!BV81="",IF(_rlcf_month_day!A$2="","",_rlcf_month_day!A$2/100),_tag_month_day!BV81/100)</f>
        <v/>
      </c>
      <c r="GL85" s="620" t="str">
        <f>IF(_tag_month_day!BW81="",IF(_rlcf_month_day!B$2="","",_rlcf_month_day!B$2/100),_tag_month_day!BW81/100)</f>
        <v/>
      </c>
      <c r="GM85" s="621" t="str">
        <f>IF(_tag_month_day!BX81="",IF(_rlcf_month_day!C$2="","",_rlcf_month_day!C$2/100),_tag_month_day!BX81/100)</f>
        <v/>
      </c>
      <c r="GN85" s="620" t="str">
        <f>IF(_tag_month_day!BV81="",IF(_rlcf_month_day!A$2="","",_rlcf_month_day!A$2/100),_tag_month_day!BV81/100)</f>
        <v/>
      </c>
      <c r="GO85" s="620" t="str">
        <f>IF(_tag_month_day!BW81="",IF(_rlcf_month_day!B$2="","",_rlcf_month_day!B$2/100),_tag_month_day!BW81/100)</f>
        <v/>
      </c>
      <c r="GP85" s="620" t="str">
        <f>IF(_tag_month_day!CD81="",IF(_rlcf_month_day!E$2="","",_rlcf_month_day!E$2/100),_tag_month_day!CD81/100)</f>
        <v/>
      </c>
      <c r="GQ85" s="620" t="str">
        <f>IF(_tag_month_day!CE81="",IF(_rlcf_month_day!F$2="","",_rlcf_month_day!F$2/100),_tag_month_day!CE81/100)</f>
        <v/>
      </c>
      <c r="GR85" s="621" t="str">
        <f>IF(_tag_month_day!CF81="",IF(_rlcf_month_day!G$2="","",_rlcf_month_day!G$2/100),_tag_month_day!CF81/100)</f>
        <v/>
      </c>
      <c r="GS85" s="626">
        <f t="shared" ref="GS85:HH85" si="537">GS84</f>
        <v>0.953</v>
      </c>
      <c r="GT85" s="626">
        <f t="shared" si="537"/>
        <v>0.55</v>
      </c>
      <c r="GU85" s="626">
        <f t="shared" si="537"/>
        <v>0.55</v>
      </c>
      <c r="GV85" s="626">
        <f t="shared" si="537"/>
        <v>0.55</v>
      </c>
      <c r="GW85" s="626">
        <f t="shared" si="537"/>
        <v>0.5</v>
      </c>
      <c r="GX85" s="626">
        <f t="shared" si="537"/>
        <v>0.935</v>
      </c>
      <c r="GY85" s="626">
        <f t="shared" si="537"/>
        <v>0.15</v>
      </c>
      <c r="GZ85" s="626">
        <f t="shared" si="537"/>
        <v>1</v>
      </c>
      <c r="HA85" s="632">
        <f t="shared" si="537"/>
        <v>0.047</v>
      </c>
      <c r="HB85" s="632">
        <f t="shared" si="537"/>
        <v>0.45</v>
      </c>
      <c r="HC85" s="632">
        <f t="shared" si="537"/>
        <v>0.45</v>
      </c>
      <c r="HD85" s="632">
        <f t="shared" si="537"/>
        <v>0.45</v>
      </c>
      <c r="HE85" s="632">
        <f t="shared" si="537"/>
        <v>0.5</v>
      </c>
      <c r="HF85" s="632">
        <f t="shared" si="537"/>
        <v>0.065</v>
      </c>
      <c r="HG85" s="632">
        <f t="shared" si="537"/>
        <v>0.85</v>
      </c>
      <c r="HH85" s="632">
        <f t="shared" si="537"/>
        <v>0</v>
      </c>
      <c r="HI85" s="68">
        <f t="shared" si="423"/>
        <v>0</v>
      </c>
      <c r="HJ85" s="68" t="e">
        <f t="shared" si="454"/>
        <v>#VALUE!</v>
      </c>
      <c r="HK85" s="202">
        <f t="shared" si="455"/>
        <v>0.85</v>
      </c>
      <c r="HL85" s="464">
        <f t="shared" si="456"/>
        <v>550000</v>
      </c>
      <c r="HM85" s="464">
        <f t="shared" si="457"/>
        <v>480000</v>
      </c>
      <c r="HN85" s="192" t="e">
        <f t="shared" si="424"/>
        <v>#VALUE!</v>
      </c>
      <c r="HO85" s="192" t="e">
        <f>HN85*HK85*$HO$2/HL85*1000000</f>
        <v>#VALUE!</v>
      </c>
      <c r="HP85" s="192" t="e">
        <f>HN85*HK85*$HP$2/HM85*1000000</f>
        <v>#VALUE!</v>
      </c>
    </row>
    <row r="86" customFormat="1" spans="1:224">
      <c r="A86" s="381">
        <v>81</v>
      </c>
      <c r="B86" s="54">
        <f ca="1" t="shared" si="458"/>
        <v>43620</v>
      </c>
      <c r="C86" s="57">
        <f t="shared" si="459"/>
        <v>0.0416666666666667</v>
      </c>
      <c r="D86" s="68" t="str">
        <f ca="1" t="shared" si="425"/>
        <v>白班</v>
      </c>
      <c r="E86" s="68" t="str">
        <f ca="1" t="shared" si="426"/>
        <v>甲</v>
      </c>
      <c r="F86" s="68">
        <f ca="1">SUMPRODUCT((成本日报!$A$3:$A$95=计划!B86)*(成本日报!$B$3:$B$95=计划!$D86),成本日报!$C$3:$C$95)</f>
        <v>1</v>
      </c>
      <c r="G86" s="382">
        <f ca="1" t="shared" si="460"/>
        <v>43620.3333333331</v>
      </c>
      <c r="H86" s="382">
        <f ca="1" t="shared" si="427"/>
        <v>43620.3402777776</v>
      </c>
      <c r="I86" s="382">
        <f ca="1" t="shared" si="428"/>
        <v>43620.3458333331</v>
      </c>
      <c r="J86" s="382">
        <f ca="1" t="shared" si="429"/>
        <v>43620.3749999998</v>
      </c>
      <c r="K86" s="382">
        <f ca="1" t="shared" si="430"/>
        <v>43620.4374999998</v>
      </c>
      <c r="L86" s="382">
        <f ca="1" t="shared" si="431"/>
        <v>43620.4583333331</v>
      </c>
      <c r="M86" s="398" t="str">
        <f>IF(_tag_month_day!A82="","",_tag_month_day!A82)</f>
        <v/>
      </c>
      <c r="N86" s="398" t="str">
        <f>IF(_tag_month_day!B82="","",_tag_month_day!B82)</f>
        <v/>
      </c>
      <c r="O86" s="399" t="e">
        <f t="shared" si="432"/>
        <v>#VALUE!</v>
      </c>
      <c r="P86" s="398" t="str">
        <f>IF(_tag_month_day!C82="","",_tag_month_day!C82)</f>
        <v/>
      </c>
      <c r="Q86" s="398" t="str">
        <f>IF(_tag_month_day!D82="","",_tag_month_day!D82)</f>
        <v/>
      </c>
      <c r="R86" s="416">
        <f>IF(_tag_month_day!CB82="",R85,_tag_month_day!CB82/100)</f>
        <v>0.07</v>
      </c>
      <c r="S86" s="417" t="str">
        <f>IF(_tag_month_day!E82="","",_tag_month_day!E82)</f>
        <v/>
      </c>
      <c r="T86" s="417" t="str">
        <f>IF(_tag_month_day!F82="","",_tag_month_day!F82)</f>
        <v/>
      </c>
      <c r="U86" s="418" t="e">
        <f t="shared" si="386"/>
        <v>#VALUE!</v>
      </c>
      <c r="V86" s="53" t="e">
        <f t="shared" si="387"/>
        <v>#VALUE!</v>
      </c>
      <c r="W86" s="419" t="str">
        <f>IF(_jhy_month_day!A82="","",_jhy_month_day!A82)</f>
        <v/>
      </c>
      <c r="X86" s="420" t="str">
        <f>IF(_jhy_month_day!B82="","",_jhy_month_day!B82/100)</f>
        <v/>
      </c>
      <c r="Y86" s="420" t="str">
        <f>IF(_jhy_month_day!C82="","",_jhy_month_day!C82/100)</f>
        <v/>
      </c>
      <c r="Z86" s="439">
        <f t="shared" si="477"/>
        <v>21</v>
      </c>
      <c r="AA86" s="440" t="str">
        <f>IF(_tag_month_day!G82="","",_tag_month_day!G82/100)</f>
        <v/>
      </c>
      <c r="AB86" s="440" t="str">
        <f>IF(_tag_month_day!H82="","",_tag_month_day!H82/100)</f>
        <v/>
      </c>
      <c r="AC86" s="193">
        <f t="shared" si="433"/>
        <v>1.59963432013121</v>
      </c>
      <c r="AD86" s="441" t="str">
        <f t="shared" si="434"/>
        <v/>
      </c>
      <c r="AE86" s="442" t="str">
        <f t="shared" si="435"/>
        <v/>
      </c>
      <c r="AF86" s="443">
        <v>1</v>
      </c>
      <c r="AG86" s="68" t="str">
        <f>IF(_duihao_month_day!A82="","",_duihao_month_day!A82)</f>
        <v/>
      </c>
      <c r="AH86" s="463">
        <f>IF(_gyk_month_day!B82="",AH85,_gyk_month_day!B82)</f>
        <v>820</v>
      </c>
      <c r="AI86" s="464" t="e">
        <f t="shared" si="461"/>
        <v>#VALUE!</v>
      </c>
      <c r="AJ86" s="68" t="str">
        <f>IF(_tag_month_day!I82="","",_tag_month_day!I82)</f>
        <v/>
      </c>
      <c r="AK86" s="465" t="str">
        <f>IF(_tzyy_month_day!A82="","",_tzyy_month_day!A82)</f>
        <v/>
      </c>
      <c r="AL86" s="465" t="str">
        <f>IF(_tzyy_month_day!B82="","",_tzyy_month_day!B82)</f>
        <v/>
      </c>
      <c r="AM86" s="465" t="str">
        <f>IF(_tzyy_month_day!C82="","",_tzyy_month_day!C82)</f>
        <v/>
      </c>
      <c r="AN86" s="466" t="str">
        <f>IF(_tag_month_day!CG82="","",_tag_month_day!CG82)</f>
        <v/>
      </c>
      <c r="AO86" s="466" t="str">
        <f>IF(_tag_month_day!CH82="","",_tag_month_day!CH82)</f>
        <v/>
      </c>
      <c r="AP86" s="486" t="e">
        <f t="shared" si="436"/>
        <v>#VALUE!</v>
      </c>
      <c r="AQ86" s="487" t="str">
        <f>IF(_tag_month_day!J82="","",_tag_month_day!J82/100)</f>
        <v/>
      </c>
      <c r="AR86" s="488">
        <f t="shared" si="437"/>
        <v>1.3</v>
      </c>
      <c r="AS86" s="489" t="e">
        <f t="shared" si="388"/>
        <v>#VALUE!</v>
      </c>
      <c r="AT86" s="489">
        <f t="shared" si="438"/>
        <v>0</v>
      </c>
      <c r="AU86" s="490" t="str">
        <f>IF(_tag_month_day!K82="","",_tag_month_day!K82)</f>
        <v/>
      </c>
      <c r="AV86" s="491" t="str">
        <f>IF(_tag_month_day!L82="","",_tag_month_day!L82/100)</f>
        <v/>
      </c>
      <c r="AW86" s="420">
        <f t="shared" si="360"/>
        <v>0</v>
      </c>
      <c r="AX86" s="420">
        <f t="shared" si="439"/>
        <v>0</v>
      </c>
      <c r="AY86" s="420" t="str">
        <f>IF(_tag_month_day!M82="","",_tag_month_day!M82/100)</f>
        <v/>
      </c>
      <c r="AZ86" s="420" t="str">
        <f>IF(_tag_month_day!N82="","",_tag_month_day!N82/100)</f>
        <v/>
      </c>
      <c r="BA86" s="420" t="str">
        <f>IF(_tag_month_day!O82="","",_tag_month_day!O82/100)</f>
        <v/>
      </c>
      <c r="BB86" s="496" t="str">
        <f>IF(_tag_month_day!P82="","",_tag_month_day!P82/100)</f>
        <v/>
      </c>
      <c r="BC86" s="496">
        <f t="shared" si="440"/>
        <v>0</v>
      </c>
      <c r="BD86" s="496" t="str">
        <f>IF(_tag_month_day!Q82="","",_tag_month_day!Q82/100)</f>
        <v/>
      </c>
      <c r="BE86" s="510" t="str">
        <f>IF(_tag_month_day!R82="","",_tag_month_day!R82/100)</f>
        <v/>
      </c>
      <c r="BF86" s="413" t="str">
        <f>IF(_tag_month_day!CC82="","",_tag_month_day!CC82/100)</f>
        <v/>
      </c>
      <c r="BG86" s="511" t="e">
        <f t="shared" si="389"/>
        <v>#VALUE!</v>
      </c>
      <c r="BH86" s="198">
        <f t="shared" si="390"/>
        <v>0</v>
      </c>
      <c r="BI86" s="512" t="e">
        <f>IF(CX86=0,BI85,(DK86*查询!$R$5+DL86*查询!$Q$5+DM86*查询!$N$5+DN86*查询!$O$5+DO86*查询!$P$5)*AF86/CX86)</f>
        <v>#VALUE!</v>
      </c>
      <c r="BJ86" s="512" t="e">
        <f>IF(CX86=0,BJ85,(DP86*查询!$S$5+DQ86*查询!$T$5+DR86*查询!$U$5)*AF86/CX86)</f>
        <v>#VALUE!</v>
      </c>
      <c r="BK86" s="512">
        <f t="shared" si="441"/>
        <v>1</v>
      </c>
      <c r="BL86" s="513" t="str">
        <f>IF(_cfyc_month_day!A82="","",_cfyc_month_day!A82)</f>
        <v/>
      </c>
      <c r="BM86" s="513" t="str">
        <f>IF(_cfyc_month_day!B82="","",_cfyc_month_day!B82)</f>
        <v/>
      </c>
      <c r="BN86" s="513" t="str">
        <f>IF(_cfyc_month_day!C82="","",_cfyc_month_day!C82)</f>
        <v/>
      </c>
      <c r="BO86" s="522" t="str">
        <f>IF(_cfyc_month_day!D82="","",_cfyc_month_day!D82)</f>
        <v/>
      </c>
      <c r="BP86" s="522" t="str">
        <f>IF(_cfyc_month_day!E82="","",_cfyc_month_day!E82)</f>
        <v/>
      </c>
      <c r="BQ86" s="522" t="str">
        <f>IF(_cfyc_month_day!F82="","",_cfyc_month_day!F82)</f>
        <v/>
      </c>
      <c r="BR86" s="513" t="str">
        <f>IF(_tag_month_day!T82="","",_tag_month_day!T82)</f>
        <v/>
      </c>
      <c r="BS86" s="513" t="str">
        <f>IF(_tag_month_day!U82="","",_tag_month_day!U82)</f>
        <v/>
      </c>
      <c r="BT86" s="523" t="str">
        <f t="shared" si="442"/>
        <v/>
      </c>
      <c r="BU86" s="223" t="str">
        <f>IF(_tag_month_day!V82="","",_tag_month_day!V82)</f>
        <v/>
      </c>
      <c r="BV86" s="206" t="str">
        <f>IF(_tag_month_day!W82="","",_tag_month_day!W82)</f>
        <v/>
      </c>
      <c r="BW86" s="540" t="str">
        <f>IF(_tag_month_day!X82="","",_tag_month_day!X82)</f>
        <v/>
      </c>
      <c r="BX86" s="540" t="str">
        <f>IF(_tag_month_day!Y82="","",_tag_month_day!Y82)</f>
        <v/>
      </c>
      <c r="BY86" s="541">
        <f ca="1" t="shared" si="443"/>
        <v>43620.4583333331</v>
      </c>
      <c r="BZ86" s="542" t="s">
        <v>215</v>
      </c>
      <c r="CA86" s="543" t="str">
        <f>IF(_jhy2_month_day!A82="","",_jhy2_month_day!A82)</f>
        <v/>
      </c>
      <c r="CB86" s="464" t="str">
        <f>IF(_jhy2_month_day!B82="","",_jhy2_month_day!B82)</f>
        <v/>
      </c>
      <c r="CC86" s="464" t="str">
        <f>IF(_jhy2_month_day!C82="","",_jhy2_month_day!C82)</f>
        <v/>
      </c>
      <c r="CD86" s="464" t="str">
        <f>IF(_jhy2_month_day!D82="","",_jhy2_month_day!D82)</f>
        <v/>
      </c>
      <c r="CE86" s="464" t="str">
        <f>IF(_jhy2_month_day!E82="","",_jhy2_month_day!E82)</f>
        <v/>
      </c>
      <c r="CF86" s="464" t="str">
        <f>IF(_jhy2_month_day!F82="","",_jhy2_month_day!F82)</f>
        <v/>
      </c>
      <c r="CG86" s="464" t="str">
        <f>IF(_jhy2_month_day!G82="","",_jhy2_month_day!G82)</f>
        <v/>
      </c>
      <c r="CH86" s="464" t="str">
        <f>IF(_jhy2_month_day!H82="","",_jhy2_month_day!H82)</f>
        <v/>
      </c>
      <c r="CI86" s="464" t="str">
        <f>IF(_jhy2_month_day!I82="","",_jhy2_month_day!I82)</f>
        <v/>
      </c>
      <c r="CJ86" s="464" t="str">
        <f>IF(_jhy2_month_day!J82="","",_jhy2_month_day!J82)</f>
        <v/>
      </c>
      <c r="CK86" s="464" t="str">
        <f>IF(_jhy2_month_day!K82="","",_jhy2_month_day!K82)</f>
        <v/>
      </c>
      <c r="CL86" s="562" t="str">
        <f>IF(_jhy2_month_day!L82="","",_jhy2_month_day!L82)</f>
        <v/>
      </c>
      <c r="CM86" s="562" t="str">
        <f>IF(_jhy2_month_day!M82="","",_jhy2_month_day!M82)</f>
        <v/>
      </c>
      <c r="CN86" s="562" t="str">
        <f>IF(_jhy2_month_day!N82="","",_jhy2_month_day!N82)</f>
        <v/>
      </c>
      <c r="CO86" s="562" t="str">
        <f>IF(_jhy2_month_day!O82="","",_jhy2_month_day!O82)</f>
        <v/>
      </c>
      <c r="CP86" s="562" t="str">
        <f>IF(_jhy2_month_day!P82="","",_jhy2_month_day!P82)</f>
        <v/>
      </c>
      <c r="CQ86" s="562" t="str">
        <f>IF(_jhy2_month_day!Q82="","",_jhy2_month_day!Q82)</f>
        <v/>
      </c>
      <c r="CR86" s="563" t="str">
        <f>IF(_jhy2_month_day!R82="","",_jhy2_month_day!R82)</f>
        <v/>
      </c>
      <c r="CS86" s="576" t="str">
        <f>IF(_jhy2_month_day!S82="","",_jhy2_month_day!S82)</f>
        <v/>
      </c>
      <c r="CT86" s="562" t="str">
        <f>IF(_jhy2_month_day!T82="","",_jhy2_month_day!T82)</f>
        <v/>
      </c>
      <c r="CU86" s="577" t="e">
        <f t="shared" si="391"/>
        <v>#VALUE!</v>
      </c>
      <c r="CV86" s="198" t="e">
        <f t="shared" si="392"/>
        <v>#VALUE!</v>
      </c>
      <c r="CW86" s="192" t="e">
        <f t="shared" si="393"/>
        <v>#VALUE!</v>
      </c>
      <c r="CX86" s="192" t="e">
        <f t="shared" si="394"/>
        <v>#VALUE!</v>
      </c>
      <c r="CY86" s="202" t="e">
        <f t="shared" si="395"/>
        <v>#VALUE!</v>
      </c>
      <c r="CZ86" s="192" t="e">
        <f t="shared" ref="CZ86:DI86" si="538">$AJ86*EF86</f>
        <v>#VALUE!</v>
      </c>
      <c r="DA86" s="192" t="e">
        <f t="shared" si="538"/>
        <v>#VALUE!</v>
      </c>
      <c r="DB86" s="192" t="e">
        <f t="shared" si="538"/>
        <v>#VALUE!</v>
      </c>
      <c r="DC86" s="192" t="e">
        <f t="shared" si="538"/>
        <v>#VALUE!</v>
      </c>
      <c r="DD86" s="192" t="e">
        <f t="shared" si="538"/>
        <v>#VALUE!</v>
      </c>
      <c r="DE86" s="192" t="e">
        <f t="shared" si="538"/>
        <v>#VALUE!</v>
      </c>
      <c r="DF86" s="192" t="e">
        <f t="shared" si="538"/>
        <v>#VALUE!</v>
      </c>
      <c r="DG86" s="192" t="e">
        <f t="shared" si="538"/>
        <v>#VALUE!</v>
      </c>
      <c r="DH86" s="192" t="e">
        <f t="shared" si="538"/>
        <v>#VALUE!</v>
      </c>
      <c r="DI86" s="192" t="e">
        <f t="shared" si="538"/>
        <v>#VALUE!</v>
      </c>
      <c r="DJ86" s="192" t="e">
        <f t="shared" si="397"/>
        <v>#VALUE!</v>
      </c>
      <c r="DK86" s="192" t="e">
        <f t="shared" si="398"/>
        <v>#VALUE!</v>
      </c>
      <c r="DL86" s="192" t="e">
        <f t="shared" si="399"/>
        <v>#VALUE!</v>
      </c>
      <c r="DM86" s="192" t="e">
        <f t="shared" si="400"/>
        <v>#VALUE!</v>
      </c>
      <c r="DN86" s="192" t="e">
        <f t="shared" si="401"/>
        <v>#VALUE!</v>
      </c>
      <c r="DO86" s="192" t="e">
        <f t="shared" si="402"/>
        <v>#VALUE!</v>
      </c>
      <c r="DP86" s="192" t="e">
        <f t="shared" si="403"/>
        <v>#VALUE!</v>
      </c>
      <c r="DQ86" s="192" t="e">
        <f t="shared" si="404"/>
        <v>#VALUE!</v>
      </c>
      <c r="DR86" s="192" t="e">
        <f t="shared" si="405"/>
        <v>#VALUE!</v>
      </c>
      <c r="DS86" s="192" t="e">
        <f t="shared" si="406"/>
        <v>#VALUE!</v>
      </c>
      <c r="DT86" s="192" t="e">
        <f t="shared" si="407"/>
        <v>#VALUE!</v>
      </c>
      <c r="DU86" s="192" t="e">
        <f t="shared" si="408"/>
        <v>#VALUE!</v>
      </c>
      <c r="DV86" s="198" t="e">
        <f t="shared" si="409"/>
        <v>#VALUE!</v>
      </c>
      <c r="DW86" s="198" t="e">
        <f t="shared" si="410"/>
        <v>#DIV/0!</v>
      </c>
      <c r="DX86" s="198" t="e">
        <f t="shared" si="411"/>
        <v>#DIV/0!</v>
      </c>
      <c r="DY86" s="198" t="e">
        <f t="shared" si="412"/>
        <v>#VALUE!</v>
      </c>
      <c r="DZ86" s="198" t="e">
        <f t="shared" si="413"/>
        <v>#VALUE!</v>
      </c>
      <c r="EA86" s="198" t="e">
        <f t="shared" si="414"/>
        <v>#VALUE!</v>
      </c>
      <c r="EB86" s="198" t="e">
        <f t="shared" si="415"/>
        <v>#VALUE!</v>
      </c>
      <c r="EC86" s="198" t="e">
        <f t="shared" si="416"/>
        <v>#DIV/0!</v>
      </c>
      <c r="ED86" s="198" t="e">
        <f t="shared" si="417"/>
        <v>#VALUE!</v>
      </c>
      <c r="EE86" s="198" t="e">
        <f t="shared" si="418"/>
        <v>#VALUE!</v>
      </c>
      <c r="EF86" s="198" t="e">
        <f t="shared" ref="EF86:EO86" si="539">DV86/SUM($DV86:$EE86)</f>
        <v>#VALUE!</v>
      </c>
      <c r="EG86" s="198" t="e">
        <f t="shared" si="539"/>
        <v>#DIV/0!</v>
      </c>
      <c r="EH86" s="198" t="e">
        <f t="shared" si="539"/>
        <v>#DIV/0!</v>
      </c>
      <c r="EI86" s="198" t="e">
        <f t="shared" si="539"/>
        <v>#VALUE!</v>
      </c>
      <c r="EJ86" s="198" t="e">
        <f t="shared" si="539"/>
        <v>#VALUE!</v>
      </c>
      <c r="EK86" s="198" t="e">
        <f t="shared" si="539"/>
        <v>#VALUE!</v>
      </c>
      <c r="EL86" s="198" t="e">
        <f t="shared" si="539"/>
        <v>#VALUE!</v>
      </c>
      <c r="EM86" s="198" t="e">
        <f t="shared" si="539"/>
        <v>#DIV/0!</v>
      </c>
      <c r="EN86" s="198" t="e">
        <f t="shared" si="539"/>
        <v>#VALUE!</v>
      </c>
      <c r="EO86" s="198" t="e">
        <f t="shared" si="539"/>
        <v>#VALUE!</v>
      </c>
      <c r="EP86" s="511">
        <f t="shared" ref="EP86:EW86" si="540">EP85</f>
        <v>0.08</v>
      </c>
      <c r="EQ86" s="511">
        <f t="shared" si="540"/>
        <v>0.015</v>
      </c>
      <c r="ER86" s="511">
        <f t="shared" si="540"/>
        <v>0.015</v>
      </c>
      <c r="ES86" s="511">
        <f t="shared" si="540"/>
        <v>0.015</v>
      </c>
      <c r="ET86" s="511">
        <f t="shared" si="540"/>
        <v>0.015</v>
      </c>
      <c r="EU86" s="511">
        <f t="shared" si="540"/>
        <v>0.09</v>
      </c>
      <c r="EV86" s="511">
        <f t="shared" si="540"/>
        <v>0.09</v>
      </c>
      <c r="EW86" s="511">
        <f t="shared" si="540"/>
        <v>0.09</v>
      </c>
      <c r="EX86" s="420" t="str">
        <f>IF(_tag_month_day!AS82="","",_tag_month_day!AS82/100)</f>
        <v/>
      </c>
      <c r="EY86" s="420" t="str">
        <f>IF(_tag_month_day!AT82="","",_tag_month_day!AT82/100)</f>
        <v/>
      </c>
      <c r="EZ86" s="420" t="str">
        <f>IF(_tag_month_day!AU82="","",_tag_month_day!AU82/100)</f>
        <v/>
      </c>
      <c r="FA86" s="420" t="str">
        <f>IF(_tag_month_day!AV82="","",_tag_month_day!AV82/100)</f>
        <v/>
      </c>
      <c r="FB86" s="420" t="str">
        <f>IF(_tag_month_day!AW82="","",_tag_month_day!AW82/100)</f>
        <v/>
      </c>
      <c r="FC86" s="420" t="str">
        <f>IF(_tag_month_day!AX82="","",_tag_month_day!AX82/100)</f>
        <v/>
      </c>
      <c r="FD86" s="510">
        <f t="shared" si="447"/>
        <v>0.33</v>
      </c>
      <c r="FE86" s="510">
        <f t="shared" si="448"/>
        <v>0.19</v>
      </c>
      <c r="FF86" s="510">
        <f t="shared" si="449"/>
        <v>0.003</v>
      </c>
      <c r="FG86" s="510">
        <f t="shared" si="450"/>
        <v>0</v>
      </c>
      <c r="FH86" s="603">
        <f t="shared" si="451"/>
        <v>0.0001</v>
      </c>
      <c r="FI86" s="510">
        <f t="shared" ref="FI86:FR86" si="541">FI85</f>
        <v>0.41</v>
      </c>
      <c r="FJ86" s="510">
        <f t="shared" si="541"/>
        <v>0.11</v>
      </c>
      <c r="FK86" s="510">
        <f t="shared" si="541"/>
        <v>0.015</v>
      </c>
      <c r="FL86" s="510">
        <f t="shared" si="541"/>
        <v>0</v>
      </c>
      <c r="FM86" s="603">
        <f t="shared" si="541"/>
        <v>0.0001</v>
      </c>
      <c r="FN86" s="510" t="str">
        <f>IF(_tag_month_day!AY82="","",_tag_month_day!AY82/100)</f>
        <v/>
      </c>
      <c r="FO86" s="510" t="str">
        <f>IF(_tag_month_day!AZ82="","",_tag_month_day!AZ82/100)</f>
        <v/>
      </c>
      <c r="FP86" s="510" t="str">
        <f>IF(_tag_month_day!BA82="","",_tag_month_day!BA82/100)</f>
        <v/>
      </c>
      <c r="FQ86" s="510" t="str">
        <f>IF(_tag_month_day!BB82="","",_tag_month_day!BB82/100)</f>
        <v/>
      </c>
      <c r="FR86" s="603" t="str">
        <f>IF(_tag_month_day!BC82="","",_tag_month_day!BC82/100)</f>
        <v/>
      </c>
      <c r="FS86" s="510" t="str">
        <f>IF(_tag_month_day!BD82="","",_tag_month_day!BD82/100)</f>
        <v/>
      </c>
      <c r="FT86" s="510" t="str">
        <f>IF(_tag_month_day!BE82="","",_tag_month_day!BE82/100)</f>
        <v/>
      </c>
      <c r="FU86" s="510" t="str">
        <f>IF(_tag_month_day!BF82="","",_tag_month_day!BF82/100)</f>
        <v/>
      </c>
      <c r="FV86" s="510" t="str">
        <f>IF(_tag_month_day!BG82="","",_tag_month_day!BG82/100)</f>
        <v/>
      </c>
      <c r="FW86" s="603" t="str">
        <f>IF(_tag_month_day!BH82="","",_tag_month_day!BH82/100)</f>
        <v/>
      </c>
      <c r="FX86" s="510" t="str">
        <f>IF(_tag_month_day!BI82="","",_tag_month_day!BI82/100)</f>
        <v/>
      </c>
      <c r="FY86" s="510" t="str">
        <f>IF(_tag_month_day!BJ82="","",_tag_month_day!BJ82/100)</f>
        <v/>
      </c>
      <c r="FZ86" s="605" t="str">
        <f>IF(_tag_month_day!BK82="","",_tag_month_day!BK82/100)</f>
        <v/>
      </c>
      <c r="GA86" s="510" t="str">
        <f>IF(_tag_month_day!BL82="","",_tag_month_day!BL82/100)</f>
        <v/>
      </c>
      <c r="GB86" s="603" t="str">
        <f>IF(_tag_month_day!BM82="","",_tag_month_day!BM82/100)</f>
        <v/>
      </c>
      <c r="GC86" s="420" t="str">
        <f>IF(_tag_month_day!BN82="","",_tag_month_day!BN82/100)</f>
        <v/>
      </c>
      <c r="GD86" s="420" t="str">
        <f>IF(_tag_month_day!BO82="","",_tag_month_day!BO82/100)</f>
        <v/>
      </c>
      <c r="GE86" s="420" t="str">
        <f>IF(_tag_month_day!BP82="","",_tag_month_day!BP82/100)</f>
        <v/>
      </c>
      <c r="GF86" s="420" t="str">
        <f>IF(_tag_month_day!BQ82="","",_tag_month_day!BQ82/100)</f>
        <v/>
      </c>
      <c r="GG86" s="420" t="str">
        <f>IF(_tag_month_day!BR82="","",_tag_month_day!BR82/100)</f>
        <v/>
      </c>
      <c r="GH86" s="420" t="str">
        <f>IF(_tag_month_day!BS82="","",_tag_month_day!BS82/100)</f>
        <v/>
      </c>
      <c r="GI86" s="603" t="str">
        <f>IF(_tag_month_day!BT82="","",_tag_month_day!BT82/100)</f>
        <v/>
      </c>
      <c r="GJ86" s="612" t="str">
        <f>IF(_tag_month_day!BU82="","",_tag_month_day!BU82/100)</f>
        <v/>
      </c>
      <c r="GK86" s="620" t="str">
        <f>IF(_tag_month_day!BV82="",IF(_rlcf_month_day!A$2="","",_rlcf_month_day!A$2/100),_tag_month_day!BV82/100)</f>
        <v/>
      </c>
      <c r="GL86" s="620" t="str">
        <f>IF(_tag_month_day!BW82="",IF(_rlcf_month_day!B$2="","",_rlcf_month_day!B$2/100),_tag_month_day!BW82/100)</f>
        <v/>
      </c>
      <c r="GM86" s="621" t="str">
        <f>IF(_tag_month_day!BX82="",IF(_rlcf_month_day!C$2="","",_rlcf_month_day!C$2/100),_tag_month_day!BX82/100)</f>
        <v/>
      </c>
      <c r="GN86" s="620" t="str">
        <f>IF(_tag_month_day!BV82="",IF(_rlcf_month_day!A$2="","",_rlcf_month_day!A$2/100),_tag_month_day!BV82/100)</f>
        <v/>
      </c>
      <c r="GO86" s="620" t="str">
        <f>IF(_tag_month_day!BW82="",IF(_rlcf_month_day!B$2="","",_rlcf_month_day!B$2/100),_tag_month_day!BW82/100)</f>
        <v/>
      </c>
      <c r="GP86" s="620" t="str">
        <f>IF(_tag_month_day!CD82="",IF(_rlcf_month_day!E$2="","",_rlcf_month_day!E$2/100),_tag_month_day!CD82/100)</f>
        <v/>
      </c>
      <c r="GQ86" s="620" t="str">
        <f>IF(_tag_month_day!CE82="",IF(_rlcf_month_day!F$2="","",_rlcf_month_day!F$2/100),_tag_month_day!CE82/100)</f>
        <v/>
      </c>
      <c r="GR86" s="621" t="str">
        <f>IF(_tag_month_day!CF82="",IF(_rlcf_month_day!G$2="","",_rlcf_month_day!G$2/100),_tag_month_day!CF82/100)</f>
        <v/>
      </c>
      <c r="GS86" s="626">
        <f t="shared" ref="GS86:HH86" si="542">GS85</f>
        <v>0.953</v>
      </c>
      <c r="GT86" s="626">
        <f t="shared" si="542"/>
        <v>0.55</v>
      </c>
      <c r="GU86" s="626">
        <f t="shared" si="542"/>
        <v>0.55</v>
      </c>
      <c r="GV86" s="626">
        <f t="shared" si="542"/>
        <v>0.55</v>
      </c>
      <c r="GW86" s="626">
        <f t="shared" si="542"/>
        <v>0.5</v>
      </c>
      <c r="GX86" s="626">
        <f t="shared" si="542"/>
        <v>0.935</v>
      </c>
      <c r="GY86" s="626">
        <f t="shared" si="542"/>
        <v>0.15</v>
      </c>
      <c r="GZ86" s="626">
        <f t="shared" si="542"/>
        <v>1</v>
      </c>
      <c r="HA86" s="632">
        <f t="shared" si="542"/>
        <v>0.047</v>
      </c>
      <c r="HB86" s="632">
        <f t="shared" si="542"/>
        <v>0.45</v>
      </c>
      <c r="HC86" s="632">
        <f t="shared" si="542"/>
        <v>0.45</v>
      </c>
      <c r="HD86" s="632">
        <f t="shared" si="542"/>
        <v>0.45</v>
      </c>
      <c r="HE86" s="632">
        <f t="shared" si="542"/>
        <v>0.5</v>
      </c>
      <c r="HF86" s="632">
        <f t="shared" si="542"/>
        <v>0.065</v>
      </c>
      <c r="HG86" s="632">
        <f t="shared" si="542"/>
        <v>0.85</v>
      </c>
      <c r="HH86" s="632">
        <f t="shared" si="542"/>
        <v>0</v>
      </c>
      <c r="HI86" s="68" t="e">
        <f t="shared" si="423"/>
        <v>#VALUE!</v>
      </c>
      <c r="HJ86" s="68" t="e">
        <f t="shared" si="454"/>
        <v>#VALUE!</v>
      </c>
      <c r="HK86" s="202">
        <f t="shared" si="455"/>
        <v>0.85</v>
      </c>
      <c r="HL86" s="464">
        <f t="shared" si="456"/>
        <v>550000</v>
      </c>
      <c r="HM86" s="464">
        <f t="shared" si="457"/>
        <v>480000</v>
      </c>
      <c r="HN86" s="192" t="e">
        <f t="shared" si="424"/>
        <v>#VALUE!</v>
      </c>
      <c r="HO86" s="192" t="e">
        <f>HN86*HK86*$HO$2/HL86*1000000</f>
        <v>#VALUE!</v>
      </c>
      <c r="HP86" s="192" t="e">
        <f>HN86*HK86*$HP$2/HM86*1000000</f>
        <v>#VALUE!</v>
      </c>
    </row>
    <row r="87" customFormat="1" spans="1:224">
      <c r="A87" s="381">
        <v>82</v>
      </c>
      <c r="B87" s="54">
        <f ca="1" t="shared" si="458"/>
        <v>43620</v>
      </c>
      <c r="C87" s="57">
        <f t="shared" si="459"/>
        <v>0.0416666666666667</v>
      </c>
      <c r="D87" s="68" t="str">
        <f ca="1" t="shared" si="425"/>
        <v>白班</v>
      </c>
      <c r="E87" s="68" t="str">
        <f ca="1" t="shared" si="426"/>
        <v>甲</v>
      </c>
      <c r="F87" s="68">
        <f ca="1">SUMPRODUCT((成本日报!$A$3:$A$95=计划!B87)*(成本日报!$B$3:$B$95=计划!$D87),成本日报!$C$3:$C$95)</f>
        <v>1</v>
      </c>
      <c r="G87" s="382">
        <f ca="1" t="shared" si="460"/>
        <v>43620.3749999998</v>
      </c>
      <c r="H87" s="382">
        <f ca="1" t="shared" si="427"/>
        <v>43620.3819444442</v>
      </c>
      <c r="I87" s="382">
        <f ca="1" t="shared" si="428"/>
        <v>43620.3874999998</v>
      </c>
      <c r="J87" s="382">
        <f ca="1" t="shared" si="429"/>
        <v>43620.4166666665</v>
      </c>
      <c r="K87" s="382">
        <f ca="1" t="shared" si="430"/>
        <v>43620.4791666665</v>
      </c>
      <c r="L87" s="382">
        <f ca="1" t="shared" si="431"/>
        <v>43620.4999999998</v>
      </c>
      <c r="M87" s="398" t="str">
        <f>IF(_tag_month_day!A83="","",_tag_month_day!A83)</f>
        <v/>
      </c>
      <c r="N87" s="398" t="str">
        <f>IF(_tag_month_day!B83="","",_tag_month_day!B83)</f>
        <v/>
      </c>
      <c r="O87" s="399" t="e">
        <f t="shared" si="432"/>
        <v>#VALUE!</v>
      </c>
      <c r="P87" s="398" t="str">
        <f>IF(_tag_month_day!C83="","",_tag_month_day!C83)</f>
        <v/>
      </c>
      <c r="Q87" s="398" t="str">
        <f>IF(_tag_month_day!D83="","",_tag_month_day!D83)</f>
        <v/>
      </c>
      <c r="R87" s="416">
        <f>IF(_tag_month_day!CB83="",R86,_tag_month_day!CB83/100)</f>
        <v>0.07</v>
      </c>
      <c r="S87" s="417" t="str">
        <f>IF(_tag_month_day!E83="","",_tag_month_day!E83)</f>
        <v/>
      </c>
      <c r="T87" s="417" t="str">
        <f>IF(_tag_month_day!F83="","",_tag_month_day!F83)</f>
        <v/>
      </c>
      <c r="U87" s="418" t="e">
        <f t="shared" si="386"/>
        <v>#VALUE!</v>
      </c>
      <c r="V87" s="53" t="e">
        <f t="shared" si="387"/>
        <v>#VALUE!</v>
      </c>
      <c r="W87" s="419" t="str">
        <f>IF(_jhy_month_day!A83="","",_jhy_month_day!A83)</f>
        <v/>
      </c>
      <c r="X87" s="420" t="str">
        <f>IF(_jhy_month_day!B83="","",_jhy_month_day!B83/100)</f>
        <v/>
      </c>
      <c r="Y87" s="420" t="str">
        <f>IF(_jhy_month_day!C83="","",_jhy_month_day!C83/100)</f>
        <v/>
      </c>
      <c r="Z87" s="439">
        <f t="shared" si="477"/>
        <v>21</v>
      </c>
      <c r="AA87" s="440" t="str">
        <f>IF(_tag_month_day!G83="","",_tag_month_day!G83/100)</f>
        <v/>
      </c>
      <c r="AB87" s="440" t="str">
        <f>IF(_tag_month_day!H83="","",_tag_month_day!H83/100)</f>
        <v/>
      </c>
      <c r="AC87" s="193">
        <f t="shared" si="433"/>
        <v>1.59963432013121</v>
      </c>
      <c r="AD87" s="441" t="str">
        <f t="shared" si="434"/>
        <v/>
      </c>
      <c r="AE87" s="442" t="str">
        <f t="shared" si="435"/>
        <v/>
      </c>
      <c r="AF87" s="443">
        <v>1</v>
      </c>
      <c r="AG87" s="68" t="str">
        <f>IF(_duihao_month_day!A83="","",_duihao_month_day!A83)</f>
        <v/>
      </c>
      <c r="AH87" s="463">
        <f>IF(_gyk_month_day!B83="",AH86,_gyk_month_day!B83)</f>
        <v>820</v>
      </c>
      <c r="AI87" s="464" t="e">
        <f t="shared" si="461"/>
        <v>#VALUE!</v>
      </c>
      <c r="AJ87" s="68" t="str">
        <f>IF(_tag_month_day!I83="","",_tag_month_day!I83)</f>
        <v/>
      </c>
      <c r="AK87" s="465" t="str">
        <f>IF(_tzyy_month_day!A83="","",_tzyy_month_day!A83)</f>
        <v/>
      </c>
      <c r="AL87" s="465" t="str">
        <f>IF(_tzyy_month_day!B83="","",_tzyy_month_day!B83)</f>
        <v/>
      </c>
      <c r="AM87" s="465" t="str">
        <f>IF(_tzyy_month_day!C83="","",_tzyy_month_day!C83)</f>
        <v/>
      </c>
      <c r="AN87" s="466" t="str">
        <f>IF(_tag_month_day!CG83="","",_tag_month_day!CG83)</f>
        <v/>
      </c>
      <c r="AO87" s="466" t="str">
        <f>IF(_tag_month_day!CH83="","",_tag_month_day!CH83)</f>
        <v/>
      </c>
      <c r="AP87" s="486" t="e">
        <f t="shared" si="436"/>
        <v>#VALUE!</v>
      </c>
      <c r="AQ87" s="487" t="str">
        <f>IF(_tag_month_day!J83="","",_tag_month_day!J83/100)</f>
        <v/>
      </c>
      <c r="AR87" s="488">
        <f t="shared" si="437"/>
        <v>1.3</v>
      </c>
      <c r="AS87" s="489" t="e">
        <f t="shared" si="388"/>
        <v>#VALUE!</v>
      </c>
      <c r="AT87" s="489">
        <f t="shared" si="438"/>
        <v>0</v>
      </c>
      <c r="AU87" s="490" t="str">
        <f>IF(_tag_month_day!K83="","",_tag_month_day!K83)</f>
        <v/>
      </c>
      <c r="AV87" s="491" t="str">
        <f>IF(_tag_month_day!L83="","",_tag_month_day!L83/100)</f>
        <v/>
      </c>
      <c r="AW87" s="420">
        <f t="shared" si="360"/>
        <v>0</v>
      </c>
      <c r="AX87" s="420">
        <f t="shared" si="439"/>
        <v>0</v>
      </c>
      <c r="AY87" s="420" t="str">
        <f>IF(_tag_month_day!M83="","",_tag_month_day!M83/100)</f>
        <v/>
      </c>
      <c r="AZ87" s="420" t="str">
        <f>IF(_tag_month_day!N83="","",_tag_month_day!N83/100)</f>
        <v/>
      </c>
      <c r="BA87" s="420" t="str">
        <f>IF(_tag_month_day!O83="","",_tag_month_day!O83/100)</f>
        <v/>
      </c>
      <c r="BB87" s="496" t="str">
        <f>IF(_tag_month_day!P83="","",_tag_month_day!P83/100)</f>
        <v/>
      </c>
      <c r="BC87" s="496">
        <f t="shared" si="440"/>
        <v>0</v>
      </c>
      <c r="BD87" s="496" t="str">
        <f>IF(_tag_month_day!Q83="","",_tag_month_day!Q83/100)</f>
        <v/>
      </c>
      <c r="BE87" s="510" t="str">
        <f>IF(_tag_month_day!R83="","",_tag_month_day!R83/100)</f>
        <v/>
      </c>
      <c r="BF87" s="413" t="str">
        <f>IF(_tag_month_day!CC83="","",_tag_month_day!CC83/100)</f>
        <v/>
      </c>
      <c r="BG87" s="511" t="e">
        <f t="shared" si="389"/>
        <v>#VALUE!</v>
      </c>
      <c r="BH87" s="198">
        <f t="shared" si="390"/>
        <v>0</v>
      </c>
      <c r="BI87" s="512" t="e">
        <f>IF(CX87=0,BI86,(DK87*查询!$R$5+DL87*查询!$Q$5+DM87*查询!$N$5+DN87*查询!$O$5+DO87*查询!$P$5)*AF87/CX87)</f>
        <v>#VALUE!</v>
      </c>
      <c r="BJ87" s="512" t="e">
        <f>IF(CX87=0,BJ86,(DP87*查询!$S$5+DQ87*查询!$T$5+DR87*查询!$U$5)*AF87/CX87)</f>
        <v>#VALUE!</v>
      </c>
      <c r="BK87" s="512">
        <f t="shared" si="441"/>
        <v>1</v>
      </c>
      <c r="BL87" s="513" t="str">
        <f>IF(_cfyc_month_day!A83="","",_cfyc_month_day!A83)</f>
        <v/>
      </c>
      <c r="BM87" s="513" t="str">
        <f>IF(_cfyc_month_day!B83="","",_cfyc_month_day!B83)</f>
        <v/>
      </c>
      <c r="BN87" s="513" t="str">
        <f>IF(_cfyc_month_day!C83="","",_cfyc_month_day!C83)</f>
        <v/>
      </c>
      <c r="BO87" s="522" t="str">
        <f>IF(_cfyc_month_day!D83="","",_cfyc_month_day!D83)</f>
        <v/>
      </c>
      <c r="BP87" s="522" t="str">
        <f>IF(_cfyc_month_day!E83="","",_cfyc_month_day!E83)</f>
        <v/>
      </c>
      <c r="BQ87" s="522" t="str">
        <f>IF(_cfyc_month_day!F83="","",_cfyc_month_day!F83)</f>
        <v/>
      </c>
      <c r="BR87" s="513" t="str">
        <f>IF(_tag_month_day!T83="","",_tag_month_day!T83)</f>
        <v/>
      </c>
      <c r="BS87" s="513" t="str">
        <f>IF(_tag_month_day!U83="","",_tag_month_day!U83)</f>
        <v/>
      </c>
      <c r="BT87" s="523" t="str">
        <f t="shared" si="442"/>
        <v/>
      </c>
      <c r="BU87" s="223" t="str">
        <f>IF(_tag_month_day!V83="","",_tag_month_day!V83)</f>
        <v/>
      </c>
      <c r="BV87" s="206" t="str">
        <f>IF(_tag_month_day!W83="","",_tag_month_day!W83)</f>
        <v/>
      </c>
      <c r="BW87" s="540" t="str">
        <f>IF(_tag_month_day!X83="","",_tag_month_day!X83)</f>
        <v/>
      </c>
      <c r="BX87" s="540" t="str">
        <f>IF(_tag_month_day!Y83="","",_tag_month_day!Y83)</f>
        <v/>
      </c>
      <c r="BY87" s="541">
        <f ca="1" t="shared" si="443"/>
        <v>43620.4999999998</v>
      </c>
      <c r="BZ87" s="542"/>
      <c r="CA87" s="543" t="str">
        <f>IF(_jhy2_month_day!A83="","",_jhy2_month_day!A83)</f>
        <v/>
      </c>
      <c r="CB87" s="464" t="str">
        <f>IF(_jhy2_month_day!B83="","",_jhy2_month_day!B83)</f>
        <v/>
      </c>
      <c r="CC87" s="464" t="str">
        <f>IF(_jhy2_month_day!C83="","",_jhy2_month_day!C83)</f>
        <v/>
      </c>
      <c r="CD87" s="464" t="str">
        <f>IF(_jhy2_month_day!D83="","",_jhy2_month_day!D83)</f>
        <v/>
      </c>
      <c r="CE87" s="464" t="str">
        <f>IF(_jhy2_month_day!E83="","",_jhy2_month_day!E83)</f>
        <v/>
      </c>
      <c r="CF87" s="464" t="str">
        <f>IF(_jhy2_month_day!F83="","",_jhy2_month_day!F83)</f>
        <v/>
      </c>
      <c r="CG87" s="464" t="str">
        <f>IF(_jhy2_month_day!G83="","",_jhy2_month_day!G83)</f>
        <v/>
      </c>
      <c r="CH87" s="464" t="str">
        <f>IF(_jhy2_month_day!H83="","",_jhy2_month_day!H83)</f>
        <v/>
      </c>
      <c r="CI87" s="464" t="str">
        <f>IF(_jhy2_month_day!I83="","",_jhy2_month_day!I83)</f>
        <v/>
      </c>
      <c r="CJ87" s="464" t="str">
        <f>IF(_jhy2_month_day!J83="","",_jhy2_month_day!J83)</f>
        <v/>
      </c>
      <c r="CK87" s="464" t="str">
        <f>IF(_jhy2_month_day!K83="","",_jhy2_month_day!K83)</f>
        <v/>
      </c>
      <c r="CL87" s="562" t="str">
        <f>IF(_jhy2_month_day!L83="","",_jhy2_month_day!L83)</f>
        <v/>
      </c>
      <c r="CM87" s="562" t="str">
        <f>IF(_jhy2_month_day!M83="","",_jhy2_month_day!M83)</f>
        <v/>
      </c>
      <c r="CN87" s="562" t="str">
        <f>IF(_jhy2_month_day!N83="","",_jhy2_month_day!N83)</f>
        <v/>
      </c>
      <c r="CO87" s="562" t="str">
        <f>IF(_jhy2_month_day!O83="","",_jhy2_month_day!O83)</f>
        <v/>
      </c>
      <c r="CP87" s="562" t="str">
        <f>IF(_jhy2_month_day!P83="","",_jhy2_month_day!P83)</f>
        <v/>
      </c>
      <c r="CQ87" s="562" t="str">
        <f>IF(_jhy2_month_day!Q83="","",_jhy2_month_day!Q83)</f>
        <v/>
      </c>
      <c r="CR87" s="563" t="str">
        <f>IF(_jhy2_month_day!R83="","",_jhy2_month_day!R83)</f>
        <v/>
      </c>
      <c r="CS87" s="576" t="str">
        <f>IF(_jhy2_month_day!S83="","",_jhy2_month_day!S83)</f>
        <v/>
      </c>
      <c r="CT87" s="562" t="str">
        <f>IF(_jhy2_month_day!T83="","",_jhy2_month_day!T83)</f>
        <v/>
      </c>
      <c r="CU87" s="577" t="e">
        <f t="shared" si="391"/>
        <v>#VALUE!</v>
      </c>
      <c r="CV87" s="198" t="e">
        <f t="shared" si="392"/>
        <v>#VALUE!</v>
      </c>
      <c r="CW87" s="192" t="e">
        <f t="shared" si="393"/>
        <v>#VALUE!</v>
      </c>
      <c r="CX87" s="192" t="e">
        <f t="shared" si="394"/>
        <v>#VALUE!</v>
      </c>
      <c r="CY87" s="202" t="e">
        <f t="shared" si="395"/>
        <v>#VALUE!</v>
      </c>
      <c r="CZ87" s="192" t="e">
        <f t="shared" ref="CZ87:DI87" si="543">$AJ87*EF87</f>
        <v>#VALUE!</v>
      </c>
      <c r="DA87" s="192" t="e">
        <f t="shared" si="543"/>
        <v>#VALUE!</v>
      </c>
      <c r="DB87" s="192" t="e">
        <f t="shared" si="543"/>
        <v>#VALUE!</v>
      </c>
      <c r="DC87" s="192" t="e">
        <f t="shared" si="543"/>
        <v>#VALUE!</v>
      </c>
      <c r="DD87" s="192" t="e">
        <f t="shared" si="543"/>
        <v>#VALUE!</v>
      </c>
      <c r="DE87" s="192" t="e">
        <f t="shared" si="543"/>
        <v>#VALUE!</v>
      </c>
      <c r="DF87" s="192" t="e">
        <f t="shared" si="543"/>
        <v>#VALUE!</v>
      </c>
      <c r="DG87" s="192" t="e">
        <f t="shared" si="543"/>
        <v>#VALUE!</v>
      </c>
      <c r="DH87" s="192" t="e">
        <f t="shared" si="543"/>
        <v>#VALUE!</v>
      </c>
      <c r="DI87" s="192" t="e">
        <f t="shared" si="543"/>
        <v>#VALUE!</v>
      </c>
      <c r="DJ87" s="192" t="e">
        <f t="shared" si="397"/>
        <v>#VALUE!</v>
      </c>
      <c r="DK87" s="192" t="e">
        <f t="shared" si="398"/>
        <v>#VALUE!</v>
      </c>
      <c r="DL87" s="192" t="e">
        <f t="shared" si="399"/>
        <v>#VALUE!</v>
      </c>
      <c r="DM87" s="192" t="e">
        <f t="shared" si="400"/>
        <v>#VALUE!</v>
      </c>
      <c r="DN87" s="192" t="e">
        <f t="shared" si="401"/>
        <v>#VALUE!</v>
      </c>
      <c r="DO87" s="192" t="e">
        <f t="shared" si="402"/>
        <v>#VALUE!</v>
      </c>
      <c r="DP87" s="192" t="e">
        <f t="shared" si="403"/>
        <v>#VALUE!</v>
      </c>
      <c r="DQ87" s="192" t="e">
        <f t="shared" si="404"/>
        <v>#VALUE!</v>
      </c>
      <c r="DR87" s="192" t="e">
        <f t="shared" si="405"/>
        <v>#VALUE!</v>
      </c>
      <c r="DS87" s="192" t="e">
        <f t="shared" si="406"/>
        <v>#VALUE!</v>
      </c>
      <c r="DT87" s="192" t="e">
        <f t="shared" si="407"/>
        <v>#VALUE!</v>
      </c>
      <c r="DU87" s="192" t="e">
        <f t="shared" si="408"/>
        <v>#VALUE!</v>
      </c>
      <c r="DV87" s="198" t="e">
        <f t="shared" si="409"/>
        <v>#VALUE!</v>
      </c>
      <c r="DW87" s="198" t="e">
        <f t="shared" si="410"/>
        <v>#DIV/0!</v>
      </c>
      <c r="DX87" s="198" t="e">
        <f t="shared" si="411"/>
        <v>#DIV/0!</v>
      </c>
      <c r="DY87" s="198" t="e">
        <f t="shared" si="412"/>
        <v>#VALUE!</v>
      </c>
      <c r="DZ87" s="198" t="e">
        <f t="shared" si="413"/>
        <v>#VALUE!</v>
      </c>
      <c r="EA87" s="198" t="e">
        <f t="shared" si="414"/>
        <v>#VALUE!</v>
      </c>
      <c r="EB87" s="198" t="e">
        <f t="shared" si="415"/>
        <v>#VALUE!</v>
      </c>
      <c r="EC87" s="198" t="e">
        <f t="shared" si="416"/>
        <v>#DIV/0!</v>
      </c>
      <c r="ED87" s="198" t="e">
        <f t="shared" si="417"/>
        <v>#VALUE!</v>
      </c>
      <c r="EE87" s="198" t="e">
        <f t="shared" si="418"/>
        <v>#VALUE!</v>
      </c>
      <c r="EF87" s="198" t="e">
        <f t="shared" ref="EF87:EO87" si="544">DV87/SUM($DV87:$EE87)</f>
        <v>#VALUE!</v>
      </c>
      <c r="EG87" s="198" t="e">
        <f t="shared" si="544"/>
        <v>#DIV/0!</v>
      </c>
      <c r="EH87" s="198" t="e">
        <f t="shared" si="544"/>
        <v>#DIV/0!</v>
      </c>
      <c r="EI87" s="198" t="e">
        <f t="shared" si="544"/>
        <v>#VALUE!</v>
      </c>
      <c r="EJ87" s="198" t="e">
        <f t="shared" si="544"/>
        <v>#VALUE!</v>
      </c>
      <c r="EK87" s="198" t="e">
        <f t="shared" si="544"/>
        <v>#VALUE!</v>
      </c>
      <c r="EL87" s="198" t="e">
        <f t="shared" si="544"/>
        <v>#VALUE!</v>
      </c>
      <c r="EM87" s="198" t="e">
        <f t="shared" si="544"/>
        <v>#DIV/0!</v>
      </c>
      <c r="EN87" s="198" t="e">
        <f t="shared" si="544"/>
        <v>#VALUE!</v>
      </c>
      <c r="EO87" s="198" t="e">
        <f t="shared" si="544"/>
        <v>#VALUE!</v>
      </c>
      <c r="EP87" s="511">
        <f t="shared" ref="EP87:EW87" si="545">EP86</f>
        <v>0.08</v>
      </c>
      <c r="EQ87" s="511">
        <f t="shared" si="545"/>
        <v>0.015</v>
      </c>
      <c r="ER87" s="511">
        <f t="shared" si="545"/>
        <v>0.015</v>
      </c>
      <c r="ES87" s="511">
        <f t="shared" si="545"/>
        <v>0.015</v>
      </c>
      <c r="ET87" s="511">
        <f t="shared" si="545"/>
        <v>0.015</v>
      </c>
      <c r="EU87" s="511">
        <f t="shared" si="545"/>
        <v>0.09</v>
      </c>
      <c r="EV87" s="511">
        <f t="shared" si="545"/>
        <v>0.09</v>
      </c>
      <c r="EW87" s="511">
        <f t="shared" si="545"/>
        <v>0.09</v>
      </c>
      <c r="EX87" s="420" t="str">
        <f>IF(_tag_month_day!AS83="","",_tag_month_day!AS83/100)</f>
        <v/>
      </c>
      <c r="EY87" s="420" t="str">
        <f>IF(_tag_month_day!AT83="","",_tag_month_day!AT83/100)</f>
        <v/>
      </c>
      <c r="EZ87" s="420" t="str">
        <f>IF(_tag_month_day!AU83="","",_tag_month_day!AU83/100)</f>
        <v/>
      </c>
      <c r="FA87" s="420" t="str">
        <f>IF(_tag_month_day!AV83="","",_tag_month_day!AV83/100)</f>
        <v/>
      </c>
      <c r="FB87" s="420" t="str">
        <f>IF(_tag_month_day!AW83="","",_tag_month_day!AW83/100)</f>
        <v/>
      </c>
      <c r="FC87" s="420" t="str">
        <f>IF(_tag_month_day!AX83="","",_tag_month_day!AX83/100)</f>
        <v/>
      </c>
      <c r="FD87" s="510">
        <f t="shared" si="447"/>
        <v>0.33</v>
      </c>
      <c r="FE87" s="510">
        <f t="shared" si="448"/>
        <v>0.19</v>
      </c>
      <c r="FF87" s="510">
        <f t="shared" si="449"/>
        <v>0.003</v>
      </c>
      <c r="FG87" s="510">
        <f t="shared" si="450"/>
        <v>0</v>
      </c>
      <c r="FH87" s="603">
        <f t="shared" si="451"/>
        <v>0.0001</v>
      </c>
      <c r="FI87" s="510">
        <f t="shared" ref="FI87:FR87" si="546">FI86</f>
        <v>0.41</v>
      </c>
      <c r="FJ87" s="510">
        <f t="shared" si="546"/>
        <v>0.11</v>
      </c>
      <c r="FK87" s="510">
        <f t="shared" si="546"/>
        <v>0.015</v>
      </c>
      <c r="FL87" s="510">
        <f t="shared" si="546"/>
        <v>0</v>
      </c>
      <c r="FM87" s="603">
        <f t="shared" si="546"/>
        <v>0.0001</v>
      </c>
      <c r="FN87" s="510" t="str">
        <f>IF(_tag_month_day!AY83="","",_tag_month_day!AY83/100)</f>
        <v/>
      </c>
      <c r="FO87" s="510" t="str">
        <f>IF(_tag_month_day!AZ83="","",_tag_month_day!AZ83/100)</f>
        <v/>
      </c>
      <c r="FP87" s="510" t="str">
        <f>IF(_tag_month_day!BA83="","",_tag_month_day!BA83/100)</f>
        <v/>
      </c>
      <c r="FQ87" s="510" t="str">
        <f>IF(_tag_month_day!BB83="","",_tag_month_day!BB83/100)</f>
        <v/>
      </c>
      <c r="FR87" s="603" t="str">
        <f>IF(_tag_month_day!BC83="","",_tag_month_day!BC83/100)</f>
        <v/>
      </c>
      <c r="FS87" s="510" t="str">
        <f>IF(_tag_month_day!BD83="","",_tag_month_day!BD83/100)</f>
        <v/>
      </c>
      <c r="FT87" s="510" t="str">
        <f>IF(_tag_month_day!BE83="","",_tag_month_day!BE83/100)</f>
        <v/>
      </c>
      <c r="FU87" s="510" t="str">
        <f>IF(_tag_month_day!BF83="","",_tag_month_day!BF83/100)</f>
        <v/>
      </c>
      <c r="FV87" s="510" t="str">
        <f>IF(_tag_month_day!BG83="","",_tag_month_day!BG83/100)</f>
        <v/>
      </c>
      <c r="FW87" s="603" t="str">
        <f>IF(_tag_month_day!BH83="","",_tag_month_day!BH83/100)</f>
        <v/>
      </c>
      <c r="FX87" s="510" t="str">
        <f>IF(_tag_month_day!BI83="","",_tag_month_day!BI83/100)</f>
        <v/>
      </c>
      <c r="FY87" s="510" t="str">
        <f>IF(_tag_month_day!BJ83="","",_tag_month_day!BJ83/100)</f>
        <v/>
      </c>
      <c r="FZ87" s="605" t="str">
        <f>IF(_tag_month_day!BK83="","",_tag_month_day!BK83/100)</f>
        <v/>
      </c>
      <c r="GA87" s="510" t="str">
        <f>IF(_tag_month_day!BL83="","",_tag_month_day!BL83/100)</f>
        <v/>
      </c>
      <c r="GB87" s="603" t="str">
        <f>IF(_tag_month_day!BM83="","",_tag_month_day!BM83/100)</f>
        <v/>
      </c>
      <c r="GC87" s="420" t="str">
        <f>IF(_tag_month_day!BN83="","",_tag_month_day!BN83/100)</f>
        <v/>
      </c>
      <c r="GD87" s="420" t="str">
        <f>IF(_tag_month_day!BO83="","",_tag_month_day!BO83/100)</f>
        <v/>
      </c>
      <c r="GE87" s="420" t="str">
        <f>IF(_tag_month_day!BP83="","",_tag_month_day!BP83/100)</f>
        <v/>
      </c>
      <c r="GF87" s="420" t="str">
        <f>IF(_tag_month_day!BQ83="","",_tag_month_day!BQ83/100)</f>
        <v/>
      </c>
      <c r="GG87" s="420" t="str">
        <f>IF(_tag_month_day!BR83="","",_tag_month_day!BR83/100)</f>
        <v/>
      </c>
      <c r="GH87" s="420" t="str">
        <f>IF(_tag_month_day!BS83="","",_tag_month_day!BS83/100)</f>
        <v/>
      </c>
      <c r="GI87" s="603" t="str">
        <f>IF(_tag_month_day!BT83="","",_tag_month_day!BT83/100)</f>
        <v/>
      </c>
      <c r="GJ87" s="612" t="str">
        <f>IF(_tag_month_day!BU83="","",_tag_month_day!BU83/100)</f>
        <v/>
      </c>
      <c r="GK87" s="620" t="str">
        <f>IF(_tag_month_day!BV83="",IF(_rlcf_month_day!A$2="","",_rlcf_month_day!A$2/100),_tag_month_day!BV83/100)</f>
        <v/>
      </c>
      <c r="GL87" s="620" t="str">
        <f>IF(_tag_month_day!BW83="",IF(_rlcf_month_day!B$2="","",_rlcf_month_day!B$2/100),_tag_month_day!BW83/100)</f>
        <v/>
      </c>
      <c r="GM87" s="621" t="str">
        <f>IF(_tag_month_day!BX83="",IF(_rlcf_month_day!C$2="","",_rlcf_month_day!C$2/100),_tag_month_day!BX83/100)</f>
        <v/>
      </c>
      <c r="GN87" s="620" t="str">
        <f>IF(_tag_month_day!BV83="",IF(_rlcf_month_day!A$2="","",_rlcf_month_day!A$2/100),_tag_month_day!BV83/100)</f>
        <v/>
      </c>
      <c r="GO87" s="620" t="str">
        <f>IF(_tag_month_day!BW83="",IF(_rlcf_month_day!B$2="","",_rlcf_month_day!B$2/100),_tag_month_day!BW83/100)</f>
        <v/>
      </c>
      <c r="GP87" s="620" t="str">
        <f>IF(_tag_month_day!CD83="",IF(_rlcf_month_day!E$2="","",_rlcf_month_day!E$2/100),_tag_month_day!CD83/100)</f>
        <v/>
      </c>
      <c r="GQ87" s="620" t="str">
        <f>IF(_tag_month_day!CE83="",IF(_rlcf_month_day!F$2="","",_rlcf_month_day!F$2/100),_tag_month_day!CE83/100)</f>
        <v/>
      </c>
      <c r="GR87" s="621" t="str">
        <f>IF(_tag_month_day!CF83="",IF(_rlcf_month_day!G$2="","",_rlcf_month_day!G$2/100),_tag_month_day!CF83/100)</f>
        <v/>
      </c>
      <c r="GS87" s="626">
        <f t="shared" ref="GS87:HH87" si="547">GS86</f>
        <v>0.953</v>
      </c>
      <c r="GT87" s="626">
        <f t="shared" si="547"/>
        <v>0.55</v>
      </c>
      <c r="GU87" s="626">
        <f t="shared" si="547"/>
        <v>0.55</v>
      </c>
      <c r="GV87" s="626">
        <f t="shared" si="547"/>
        <v>0.55</v>
      </c>
      <c r="GW87" s="626">
        <f t="shared" si="547"/>
        <v>0.5</v>
      </c>
      <c r="GX87" s="626">
        <f t="shared" si="547"/>
        <v>0.935</v>
      </c>
      <c r="GY87" s="626">
        <f t="shared" si="547"/>
        <v>0.15</v>
      </c>
      <c r="GZ87" s="626">
        <f t="shared" si="547"/>
        <v>1</v>
      </c>
      <c r="HA87" s="632">
        <f t="shared" si="547"/>
        <v>0.047</v>
      </c>
      <c r="HB87" s="632">
        <f t="shared" si="547"/>
        <v>0.45</v>
      </c>
      <c r="HC87" s="632">
        <f t="shared" si="547"/>
        <v>0.45</v>
      </c>
      <c r="HD87" s="632">
        <f t="shared" si="547"/>
        <v>0.45</v>
      </c>
      <c r="HE87" s="632">
        <f t="shared" si="547"/>
        <v>0.5</v>
      </c>
      <c r="HF87" s="632">
        <f t="shared" si="547"/>
        <v>0.065</v>
      </c>
      <c r="HG87" s="632">
        <f t="shared" si="547"/>
        <v>0.85</v>
      </c>
      <c r="HH87" s="632">
        <f t="shared" si="547"/>
        <v>0</v>
      </c>
      <c r="HI87" s="68">
        <f t="shared" si="423"/>
        <v>0</v>
      </c>
      <c r="HJ87" s="68" t="e">
        <f t="shared" si="454"/>
        <v>#VALUE!</v>
      </c>
      <c r="HK87" s="202">
        <f t="shared" si="455"/>
        <v>0.85</v>
      </c>
      <c r="HL87" s="464">
        <f t="shared" si="456"/>
        <v>550000</v>
      </c>
      <c r="HM87" s="464">
        <f t="shared" si="457"/>
        <v>480000</v>
      </c>
      <c r="HN87" s="192" t="e">
        <f t="shared" si="424"/>
        <v>#VALUE!</v>
      </c>
      <c r="HO87" s="192" t="e">
        <f>HN87*HK87*$HO$2/HL87*1000000</f>
        <v>#VALUE!</v>
      </c>
      <c r="HP87" s="192" t="e">
        <f>HN87*HK87*$HP$2/HM87*1000000</f>
        <v>#VALUE!</v>
      </c>
    </row>
    <row r="88" customFormat="1" spans="1:224">
      <c r="A88" s="381">
        <v>83</v>
      </c>
      <c r="B88" s="54">
        <f ca="1" t="shared" si="458"/>
        <v>43620</v>
      </c>
      <c r="C88" s="57">
        <f t="shared" si="459"/>
        <v>0.0416666666666667</v>
      </c>
      <c r="D88" s="68" t="str">
        <f ca="1" t="shared" si="425"/>
        <v>白班</v>
      </c>
      <c r="E88" s="68" t="str">
        <f ca="1" t="shared" si="426"/>
        <v>甲</v>
      </c>
      <c r="F88" s="68">
        <f ca="1">SUMPRODUCT((成本日报!$A$3:$A$95=计划!B88)*(成本日报!$B$3:$B$95=计划!$D88),成本日报!$C$3:$C$95)</f>
        <v>1</v>
      </c>
      <c r="G88" s="382">
        <f ca="1" t="shared" si="460"/>
        <v>43620.4166666665</v>
      </c>
      <c r="H88" s="382">
        <f ca="1" t="shared" si="427"/>
        <v>43620.4236111109</v>
      </c>
      <c r="I88" s="382">
        <f ca="1" t="shared" si="428"/>
        <v>43620.4291666665</v>
      </c>
      <c r="J88" s="382">
        <f ca="1" t="shared" si="429"/>
        <v>43620.4583333331</v>
      </c>
      <c r="K88" s="382">
        <f ca="1" t="shared" si="430"/>
        <v>43620.5208333331</v>
      </c>
      <c r="L88" s="382">
        <f ca="1" t="shared" si="431"/>
        <v>43620.5416666665</v>
      </c>
      <c r="M88" s="398" t="str">
        <f>IF(_tag_month_day!A84="","",_tag_month_day!A84)</f>
        <v/>
      </c>
      <c r="N88" s="398" t="str">
        <f>IF(_tag_month_day!B84="","",_tag_month_day!B84)</f>
        <v/>
      </c>
      <c r="O88" s="399" t="e">
        <f t="shared" si="432"/>
        <v>#VALUE!</v>
      </c>
      <c r="P88" s="398" t="str">
        <f>IF(_tag_month_day!C84="","",_tag_month_day!C84)</f>
        <v/>
      </c>
      <c r="Q88" s="398" t="str">
        <f>IF(_tag_month_day!D84="","",_tag_month_day!D84)</f>
        <v/>
      </c>
      <c r="R88" s="416">
        <f>IF(_tag_month_day!CB84="",R87,_tag_month_day!CB84/100)</f>
        <v>0.07</v>
      </c>
      <c r="S88" s="417" t="str">
        <f>IF(_tag_month_day!E84="","",_tag_month_day!E84)</f>
        <v/>
      </c>
      <c r="T88" s="417" t="str">
        <f>IF(_tag_month_day!F84="","",_tag_month_day!F84)</f>
        <v/>
      </c>
      <c r="U88" s="418" t="e">
        <f t="shared" si="386"/>
        <v>#VALUE!</v>
      </c>
      <c r="V88" s="53" t="e">
        <f t="shared" si="387"/>
        <v>#VALUE!</v>
      </c>
      <c r="W88" s="419" t="str">
        <f>IF(_jhy_month_day!A84="","",_jhy_month_day!A84)</f>
        <v/>
      </c>
      <c r="X88" s="420" t="str">
        <f>IF(_jhy_month_day!B84="","",_jhy_month_day!B84/100)</f>
        <v/>
      </c>
      <c r="Y88" s="420" t="str">
        <f>IF(_jhy_month_day!C84="","",_jhy_month_day!C84/100)</f>
        <v/>
      </c>
      <c r="Z88" s="439">
        <f t="shared" si="477"/>
        <v>21</v>
      </c>
      <c r="AA88" s="440" t="str">
        <f>IF(_tag_month_day!G84="","",_tag_month_day!G84/100)</f>
        <v/>
      </c>
      <c r="AB88" s="440" t="str">
        <f>IF(_tag_month_day!H84="","",_tag_month_day!H84/100)</f>
        <v/>
      </c>
      <c r="AC88" s="193">
        <f t="shared" si="433"/>
        <v>1.59963432013121</v>
      </c>
      <c r="AD88" s="441" t="str">
        <f t="shared" si="434"/>
        <v/>
      </c>
      <c r="AE88" s="442" t="str">
        <f t="shared" si="435"/>
        <v/>
      </c>
      <c r="AF88" s="443">
        <v>1</v>
      </c>
      <c r="AG88" s="68" t="str">
        <f>IF(_duihao_month_day!A84="","",_duihao_month_day!A84)</f>
        <v/>
      </c>
      <c r="AH88" s="463">
        <f>IF(_gyk_month_day!B84="",AH87,_gyk_month_day!B84)</f>
        <v>820</v>
      </c>
      <c r="AI88" s="464" t="e">
        <f t="shared" si="461"/>
        <v>#VALUE!</v>
      </c>
      <c r="AJ88" s="68" t="str">
        <f>IF(_tag_month_day!I84="","",_tag_month_day!I84)</f>
        <v/>
      </c>
      <c r="AK88" s="465" t="str">
        <f>IF(_tzyy_month_day!A84="","",_tzyy_month_day!A84)</f>
        <v/>
      </c>
      <c r="AL88" s="465" t="str">
        <f>IF(_tzyy_month_day!B84="","",_tzyy_month_day!B84)</f>
        <v/>
      </c>
      <c r="AM88" s="465" t="str">
        <f>IF(_tzyy_month_day!C84="","",_tzyy_month_day!C84)</f>
        <v/>
      </c>
      <c r="AN88" s="466" t="str">
        <f>IF(_tag_month_day!CG84="","",_tag_month_day!CG84)</f>
        <v/>
      </c>
      <c r="AO88" s="466" t="str">
        <f>IF(_tag_month_day!CH84="","",_tag_month_day!CH84)</f>
        <v/>
      </c>
      <c r="AP88" s="486" t="e">
        <f t="shared" si="436"/>
        <v>#VALUE!</v>
      </c>
      <c r="AQ88" s="487" t="str">
        <f>IF(_tag_month_day!J84="","",_tag_month_day!J84/100)</f>
        <v/>
      </c>
      <c r="AR88" s="488">
        <f t="shared" si="437"/>
        <v>1.3</v>
      </c>
      <c r="AS88" s="489" t="e">
        <f t="shared" si="388"/>
        <v>#VALUE!</v>
      </c>
      <c r="AT88" s="489">
        <f t="shared" si="438"/>
        <v>0</v>
      </c>
      <c r="AU88" s="490" t="str">
        <f>IF(_tag_month_day!K84="","",_tag_month_day!K84)</f>
        <v/>
      </c>
      <c r="AV88" s="491" t="str">
        <f>IF(_tag_month_day!L84="","",_tag_month_day!L84/100)</f>
        <v/>
      </c>
      <c r="AW88" s="420">
        <f t="shared" si="360"/>
        <v>0</v>
      </c>
      <c r="AX88" s="420">
        <f t="shared" si="439"/>
        <v>0</v>
      </c>
      <c r="AY88" s="420" t="str">
        <f>IF(_tag_month_day!M84="","",_tag_month_day!M84/100)</f>
        <v/>
      </c>
      <c r="AZ88" s="420" t="str">
        <f>IF(_tag_month_day!N84="","",_tag_month_day!N84/100)</f>
        <v/>
      </c>
      <c r="BA88" s="420" t="str">
        <f>IF(_tag_month_day!O84="","",_tag_month_day!O84/100)</f>
        <v/>
      </c>
      <c r="BB88" s="496" t="str">
        <f>IF(_tag_month_day!P84="","",_tag_month_day!P84/100)</f>
        <v/>
      </c>
      <c r="BC88" s="496">
        <f t="shared" si="440"/>
        <v>0</v>
      </c>
      <c r="BD88" s="496" t="str">
        <f>IF(_tag_month_day!Q84="","",_tag_month_day!Q84/100)</f>
        <v/>
      </c>
      <c r="BE88" s="510" t="str">
        <f>IF(_tag_month_day!R84="","",_tag_month_day!R84/100)</f>
        <v/>
      </c>
      <c r="BF88" s="413" t="str">
        <f>IF(_tag_month_day!CC84="","",_tag_month_day!CC84/100)</f>
        <v/>
      </c>
      <c r="BG88" s="511" t="e">
        <f t="shared" si="389"/>
        <v>#VALUE!</v>
      </c>
      <c r="BH88" s="198">
        <f t="shared" si="390"/>
        <v>0</v>
      </c>
      <c r="BI88" s="512" t="e">
        <f>IF(CX88=0,BI87,(DK88*查询!$R$5+DL88*查询!$Q$5+DM88*查询!$N$5+DN88*查询!$O$5+DO88*查询!$P$5)*AF88/CX88)</f>
        <v>#VALUE!</v>
      </c>
      <c r="BJ88" s="512" t="e">
        <f>IF(CX88=0,BJ87,(DP88*查询!$S$5+DQ88*查询!$T$5+DR88*查询!$U$5)*AF88/CX88)</f>
        <v>#VALUE!</v>
      </c>
      <c r="BK88" s="512">
        <f t="shared" si="441"/>
        <v>1</v>
      </c>
      <c r="BL88" s="513" t="str">
        <f>IF(_cfyc_month_day!A84="","",_cfyc_month_day!A84)</f>
        <v/>
      </c>
      <c r="BM88" s="513" t="str">
        <f>IF(_cfyc_month_day!B84="","",_cfyc_month_day!B84)</f>
        <v/>
      </c>
      <c r="BN88" s="513" t="str">
        <f>IF(_cfyc_month_day!C84="","",_cfyc_month_day!C84)</f>
        <v/>
      </c>
      <c r="BO88" s="522" t="str">
        <f>IF(_cfyc_month_day!D84="","",_cfyc_month_day!D84)</f>
        <v/>
      </c>
      <c r="BP88" s="522" t="str">
        <f>IF(_cfyc_month_day!E84="","",_cfyc_month_day!E84)</f>
        <v/>
      </c>
      <c r="BQ88" s="522" t="str">
        <f>IF(_cfyc_month_day!F84="","",_cfyc_month_day!F84)</f>
        <v/>
      </c>
      <c r="BR88" s="513" t="str">
        <f>IF(_tag_month_day!T84="","",_tag_month_day!T84)</f>
        <v/>
      </c>
      <c r="BS88" s="513" t="str">
        <f>IF(_tag_month_day!U84="","",_tag_month_day!U84)</f>
        <v/>
      </c>
      <c r="BT88" s="523" t="str">
        <f t="shared" si="442"/>
        <v/>
      </c>
      <c r="BU88" s="223" t="str">
        <f>IF(_tag_month_day!V84="","",_tag_month_day!V84)</f>
        <v/>
      </c>
      <c r="BV88" s="206" t="str">
        <f>IF(_tag_month_day!W84="","",_tag_month_day!W84)</f>
        <v/>
      </c>
      <c r="BW88" s="540" t="str">
        <f>IF(_tag_month_day!X84="","",_tag_month_day!X84)</f>
        <v/>
      </c>
      <c r="BX88" s="540" t="str">
        <f>IF(_tag_month_day!Y84="","",_tag_month_day!Y84)</f>
        <v/>
      </c>
      <c r="BY88" s="541">
        <f ca="1" t="shared" si="443"/>
        <v>43620.5416666665</v>
      </c>
      <c r="BZ88" s="542"/>
      <c r="CA88" s="543" t="str">
        <f>IF(_jhy2_month_day!A84="","",_jhy2_month_day!A84)</f>
        <v/>
      </c>
      <c r="CB88" s="464" t="str">
        <f>IF(_jhy2_month_day!B84="","",_jhy2_month_day!B84)</f>
        <v/>
      </c>
      <c r="CC88" s="464" t="str">
        <f>IF(_jhy2_month_day!C84="","",_jhy2_month_day!C84)</f>
        <v/>
      </c>
      <c r="CD88" s="464" t="str">
        <f>IF(_jhy2_month_day!D84="","",_jhy2_month_day!D84)</f>
        <v/>
      </c>
      <c r="CE88" s="464" t="str">
        <f>IF(_jhy2_month_day!E84="","",_jhy2_month_day!E84)</f>
        <v/>
      </c>
      <c r="CF88" s="464" t="str">
        <f>IF(_jhy2_month_day!F84="","",_jhy2_month_day!F84)</f>
        <v/>
      </c>
      <c r="CG88" s="464" t="str">
        <f>IF(_jhy2_month_day!G84="","",_jhy2_month_day!G84)</f>
        <v/>
      </c>
      <c r="CH88" s="464" t="str">
        <f>IF(_jhy2_month_day!H84="","",_jhy2_month_day!H84)</f>
        <v/>
      </c>
      <c r="CI88" s="464" t="str">
        <f>IF(_jhy2_month_day!I84="","",_jhy2_month_day!I84)</f>
        <v/>
      </c>
      <c r="CJ88" s="464" t="str">
        <f>IF(_jhy2_month_day!J84="","",_jhy2_month_day!J84)</f>
        <v/>
      </c>
      <c r="CK88" s="464" t="str">
        <f>IF(_jhy2_month_day!K84="","",_jhy2_month_day!K84)</f>
        <v/>
      </c>
      <c r="CL88" s="562" t="str">
        <f>IF(_jhy2_month_day!L84="","",_jhy2_month_day!L84)</f>
        <v/>
      </c>
      <c r="CM88" s="562" t="str">
        <f>IF(_jhy2_month_day!M84="","",_jhy2_month_day!M84)</f>
        <v/>
      </c>
      <c r="CN88" s="562" t="str">
        <f>IF(_jhy2_month_day!N84="","",_jhy2_month_day!N84)</f>
        <v/>
      </c>
      <c r="CO88" s="562" t="str">
        <f>IF(_jhy2_month_day!O84="","",_jhy2_month_day!O84)</f>
        <v/>
      </c>
      <c r="CP88" s="562" t="str">
        <f>IF(_jhy2_month_day!P84="","",_jhy2_month_day!P84)</f>
        <v/>
      </c>
      <c r="CQ88" s="562" t="str">
        <f>IF(_jhy2_month_day!Q84="","",_jhy2_month_day!Q84)</f>
        <v/>
      </c>
      <c r="CR88" s="563" t="str">
        <f>IF(_jhy2_month_day!R84="","",_jhy2_month_day!R84)</f>
        <v/>
      </c>
      <c r="CS88" s="576" t="str">
        <f>IF(_jhy2_month_day!S84="","",_jhy2_month_day!S84)</f>
        <v/>
      </c>
      <c r="CT88" s="562" t="str">
        <f>IF(_jhy2_month_day!T84="","",_jhy2_month_day!T84)</f>
        <v/>
      </c>
      <c r="CU88" s="577" t="e">
        <f t="shared" si="391"/>
        <v>#VALUE!</v>
      </c>
      <c r="CV88" s="198" t="e">
        <f t="shared" si="392"/>
        <v>#VALUE!</v>
      </c>
      <c r="CW88" s="192" t="e">
        <f t="shared" si="393"/>
        <v>#VALUE!</v>
      </c>
      <c r="CX88" s="192" t="e">
        <f t="shared" si="394"/>
        <v>#VALUE!</v>
      </c>
      <c r="CY88" s="202" t="e">
        <f t="shared" si="395"/>
        <v>#VALUE!</v>
      </c>
      <c r="CZ88" s="192" t="e">
        <f t="shared" ref="CZ88:DI88" si="548">$AJ88*EF88</f>
        <v>#VALUE!</v>
      </c>
      <c r="DA88" s="192" t="e">
        <f t="shared" si="548"/>
        <v>#VALUE!</v>
      </c>
      <c r="DB88" s="192" t="e">
        <f t="shared" si="548"/>
        <v>#VALUE!</v>
      </c>
      <c r="DC88" s="192" t="e">
        <f t="shared" si="548"/>
        <v>#VALUE!</v>
      </c>
      <c r="DD88" s="192" t="e">
        <f t="shared" si="548"/>
        <v>#VALUE!</v>
      </c>
      <c r="DE88" s="192" t="e">
        <f t="shared" si="548"/>
        <v>#VALUE!</v>
      </c>
      <c r="DF88" s="192" t="e">
        <f t="shared" si="548"/>
        <v>#VALUE!</v>
      </c>
      <c r="DG88" s="192" t="e">
        <f t="shared" si="548"/>
        <v>#VALUE!</v>
      </c>
      <c r="DH88" s="192" t="e">
        <f t="shared" si="548"/>
        <v>#VALUE!</v>
      </c>
      <c r="DI88" s="192" t="e">
        <f t="shared" si="548"/>
        <v>#VALUE!</v>
      </c>
      <c r="DJ88" s="192" t="e">
        <f t="shared" si="397"/>
        <v>#VALUE!</v>
      </c>
      <c r="DK88" s="192" t="e">
        <f t="shared" si="398"/>
        <v>#VALUE!</v>
      </c>
      <c r="DL88" s="192" t="e">
        <f t="shared" si="399"/>
        <v>#VALUE!</v>
      </c>
      <c r="DM88" s="192" t="e">
        <f t="shared" si="400"/>
        <v>#VALUE!</v>
      </c>
      <c r="DN88" s="192" t="e">
        <f t="shared" si="401"/>
        <v>#VALUE!</v>
      </c>
      <c r="DO88" s="192" t="e">
        <f t="shared" si="402"/>
        <v>#VALUE!</v>
      </c>
      <c r="DP88" s="192" t="e">
        <f t="shared" si="403"/>
        <v>#VALUE!</v>
      </c>
      <c r="DQ88" s="192" t="e">
        <f t="shared" si="404"/>
        <v>#VALUE!</v>
      </c>
      <c r="DR88" s="192" t="e">
        <f t="shared" si="405"/>
        <v>#VALUE!</v>
      </c>
      <c r="DS88" s="192" t="e">
        <f t="shared" si="406"/>
        <v>#VALUE!</v>
      </c>
      <c r="DT88" s="192" t="e">
        <f t="shared" si="407"/>
        <v>#VALUE!</v>
      </c>
      <c r="DU88" s="192" t="e">
        <f t="shared" si="408"/>
        <v>#VALUE!</v>
      </c>
      <c r="DV88" s="198" t="e">
        <f t="shared" si="409"/>
        <v>#VALUE!</v>
      </c>
      <c r="DW88" s="198" t="e">
        <f t="shared" si="410"/>
        <v>#DIV/0!</v>
      </c>
      <c r="DX88" s="198" t="e">
        <f t="shared" si="411"/>
        <v>#DIV/0!</v>
      </c>
      <c r="DY88" s="198" t="e">
        <f t="shared" si="412"/>
        <v>#VALUE!</v>
      </c>
      <c r="DZ88" s="198" t="e">
        <f t="shared" si="413"/>
        <v>#VALUE!</v>
      </c>
      <c r="EA88" s="198" t="e">
        <f t="shared" si="414"/>
        <v>#VALUE!</v>
      </c>
      <c r="EB88" s="198" t="e">
        <f t="shared" si="415"/>
        <v>#VALUE!</v>
      </c>
      <c r="EC88" s="198" t="e">
        <f t="shared" si="416"/>
        <v>#DIV/0!</v>
      </c>
      <c r="ED88" s="198" t="e">
        <f t="shared" si="417"/>
        <v>#VALUE!</v>
      </c>
      <c r="EE88" s="198" t="e">
        <f t="shared" si="418"/>
        <v>#VALUE!</v>
      </c>
      <c r="EF88" s="198" t="e">
        <f t="shared" ref="EF88:EO88" si="549">DV88/SUM($DV88:$EE88)</f>
        <v>#VALUE!</v>
      </c>
      <c r="EG88" s="198" t="e">
        <f t="shared" si="549"/>
        <v>#DIV/0!</v>
      </c>
      <c r="EH88" s="198" t="e">
        <f t="shared" si="549"/>
        <v>#DIV/0!</v>
      </c>
      <c r="EI88" s="198" t="e">
        <f t="shared" si="549"/>
        <v>#VALUE!</v>
      </c>
      <c r="EJ88" s="198" t="e">
        <f t="shared" si="549"/>
        <v>#VALUE!</v>
      </c>
      <c r="EK88" s="198" t="e">
        <f t="shared" si="549"/>
        <v>#VALUE!</v>
      </c>
      <c r="EL88" s="198" t="e">
        <f t="shared" si="549"/>
        <v>#VALUE!</v>
      </c>
      <c r="EM88" s="198" t="e">
        <f t="shared" si="549"/>
        <v>#DIV/0!</v>
      </c>
      <c r="EN88" s="198" t="e">
        <f t="shared" si="549"/>
        <v>#VALUE!</v>
      </c>
      <c r="EO88" s="198" t="e">
        <f t="shared" si="549"/>
        <v>#VALUE!</v>
      </c>
      <c r="EP88" s="511">
        <f t="shared" ref="EP88:EW88" si="550">EP87</f>
        <v>0.08</v>
      </c>
      <c r="EQ88" s="511">
        <f t="shared" si="550"/>
        <v>0.015</v>
      </c>
      <c r="ER88" s="511">
        <f t="shared" si="550"/>
        <v>0.015</v>
      </c>
      <c r="ES88" s="511">
        <f t="shared" si="550"/>
        <v>0.015</v>
      </c>
      <c r="ET88" s="511">
        <f t="shared" si="550"/>
        <v>0.015</v>
      </c>
      <c r="EU88" s="511">
        <f t="shared" si="550"/>
        <v>0.09</v>
      </c>
      <c r="EV88" s="511">
        <f t="shared" si="550"/>
        <v>0.09</v>
      </c>
      <c r="EW88" s="511">
        <f t="shared" si="550"/>
        <v>0.09</v>
      </c>
      <c r="EX88" s="420" t="str">
        <f>IF(_tag_month_day!AS84="","",_tag_month_day!AS84/100)</f>
        <v/>
      </c>
      <c r="EY88" s="420" t="str">
        <f>IF(_tag_month_day!AT84="","",_tag_month_day!AT84/100)</f>
        <v/>
      </c>
      <c r="EZ88" s="420" t="str">
        <f>IF(_tag_month_day!AU84="","",_tag_month_day!AU84/100)</f>
        <v/>
      </c>
      <c r="FA88" s="420" t="str">
        <f>IF(_tag_month_day!AV84="","",_tag_month_day!AV84/100)</f>
        <v/>
      </c>
      <c r="FB88" s="420" t="str">
        <f>IF(_tag_month_day!AW84="","",_tag_month_day!AW84/100)</f>
        <v/>
      </c>
      <c r="FC88" s="420" t="str">
        <f>IF(_tag_month_day!AX84="","",_tag_month_day!AX84/100)</f>
        <v/>
      </c>
      <c r="FD88" s="510">
        <f t="shared" si="447"/>
        <v>0.33</v>
      </c>
      <c r="FE88" s="510">
        <f t="shared" si="448"/>
        <v>0.19</v>
      </c>
      <c r="FF88" s="510">
        <f t="shared" si="449"/>
        <v>0.003</v>
      </c>
      <c r="FG88" s="510">
        <f t="shared" si="450"/>
        <v>0</v>
      </c>
      <c r="FH88" s="603">
        <f t="shared" si="451"/>
        <v>0.0001</v>
      </c>
      <c r="FI88" s="510">
        <f t="shared" ref="FI88:FR88" si="551">FI87</f>
        <v>0.41</v>
      </c>
      <c r="FJ88" s="510">
        <f t="shared" si="551"/>
        <v>0.11</v>
      </c>
      <c r="FK88" s="510">
        <f t="shared" si="551"/>
        <v>0.015</v>
      </c>
      <c r="FL88" s="510">
        <f t="shared" si="551"/>
        <v>0</v>
      </c>
      <c r="FM88" s="603">
        <f t="shared" si="551"/>
        <v>0.0001</v>
      </c>
      <c r="FN88" s="510" t="str">
        <f>IF(_tag_month_day!AY84="","",_tag_month_day!AY84/100)</f>
        <v/>
      </c>
      <c r="FO88" s="510" t="str">
        <f>IF(_tag_month_day!AZ84="","",_tag_month_day!AZ84/100)</f>
        <v/>
      </c>
      <c r="FP88" s="510" t="str">
        <f>IF(_tag_month_day!BA84="","",_tag_month_day!BA84/100)</f>
        <v/>
      </c>
      <c r="FQ88" s="510" t="str">
        <f>IF(_tag_month_day!BB84="","",_tag_month_day!BB84/100)</f>
        <v/>
      </c>
      <c r="FR88" s="603" t="str">
        <f>IF(_tag_month_day!BC84="","",_tag_month_day!BC84/100)</f>
        <v/>
      </c>
      <c r="FS88" s="510" t="str">
        <f>IF(_tag_month_day!BD84="","",_tag_month_day!BD84/100)</f>
        <v/>
      </c>
      <c r="FT88" s="510" t="str">
        <f>IF(_tag_month_day!BE84="","",_tag_month_day!BE84/100)</f>
        <v/>
      </c>
      <c r="FU88" s="510" t="str">
        <f>IF(_tag_month_day!BF84="","",_tag_month_day!BF84/100)</f>
        <v/>
      </c>
      <c r="FV88" s="510" t="str">
        <f>IF(_tag_month_day!BG84="","",_tag_month_day!BG84/100)</f>
        <v/>
      </c>
      <c r="FW88" s="603" t="str">
        <f>IF(_tag_month_day!BH84="","",_tag_month_day!BH84/100)</f>
        <v/>
      </c>
      <c r="FX88" s="510" t="str">
        <f>IF(_tag_month_day!BI84="","",_tag_month_day!BI84/100)</f>
        <v/>
      </c>
      <c r="FY88" s="510" t="str">
        <f>IF(_tag_month_day!BJ84="","",_tag_month_day!BJ84/100)</f>
        <v/>
      </c>
      <c r="FZ88" s="605" t="str">
        <f>IF(_tag_month_day!BK84="","",_tag_month_day!BK84/100)</f>
        <v/>
      </c>
      <c r="GA88" s="510" t="str">
        <f>IF(_tag_month_day!BL84="","",_tag_month_day!BL84/100)</f>
        <v/>
      </c>
      <c r="GB88" s="603" t="str">
        <f>IF(_tag_month_day!BM84="","",_tag_month_day!BM84/100)</f>
        <v/>
      </c>
      <c r="GC88" s="420" t="str">
        <f>IF(_tag_month_day!BN84="","",_tag_month_day!BN84/100)</f>
        <v/>
      </c>
      <c r="GD88" s="420" t="str">
        <f>IF(_tag_month_day!BO84="","",_tag_month_day!BO84/100)</f>
        <v/>
      </c>
      <c r="GE88" s="420" t="str">
        <f>IF(_tag_month_day!BP84="","",_tag_month_day!BP84/100)</f>
        <v/>
      </c>
      <c r="GF88" s="420" t="str">
        <f>IF(_tag_month_day!BQ84="","",_tag_month_day!BQ84/100)</f>
        <v/>
      </c>
      <c r="GG88" s="420" t="str">
        <f>IF(_tag_month_day!BR84="","",_tag_month_day!BR84/100)</f>
        <v/>
      </c>
      <c r="GH88" s="420" t="str">
        <f>IF(_tag_month_day!BS84="","",_tag_month_day!BS84/100)</f>
        <v/>
      </c>
      <c r="GI88" s="603" t="str">
        <f>IF(_tag_month_day!BT84="","",_tag_month_day!BT84/100)</f>
        <v/>
      </c>
      <c r="GJ88" s="612" t="str">
        <f>IF(_tag_month_day!BU84="","",_tag_month_day!BU84/100)</f>
        <v/>
      </c>
      <c r="GK88" s="620" t="str">
        <f>IF(_tag_month_day!BV84="",IF(_rlcf_month_day!A$2="","",_rlcf_month_day!A$2/100),_tag_month_day!BV84/100)</f>
        <v/>
      </c>
      <c r="GL88" s="620" t="str">
        <f>IF(_tag_month_day!BW84="",IF(_rlcf_month_day!B$2="","",_rlcf_month_day!B$2/100),_tag_month_day!BW84/100)</f>
        <v/>
      </c>
      <c r="GM88" s="621" t="str">
        <f>IF(_tag_month_day!BX84="",IF(_rlcf_month_day!C$2="","",_rlcf_month_day!C$2/100),_tag_month_day!BX84/100)</f>
        <v/>
      </c>
      <c r="GN88" s="620" t="str">
        <f>IF(_tag_month_day!BV84="",IF(_rlcf_month_day!A$2="","",_rlcf_month_day!A$2/100),_tag_month_day!BV84/100)</f>
        <v/>
      </c>
      <c r="GO88" s="620" t="str">
        <f>IF(_tag_month_day!BW84="",IF(_rlcf_month_day!B$2="","",_rlcf_month_day!B$2/100),_tag_month_day!BW84/100)</f>
        <v/>
      </c>
      <c r="GP88" s="620" t="str">
        <f>IF(_tag_month_day!CD84="",IF(_rlcf_month_day!E$2="","",_rlcf_month_day!E$2/100),_tag_month_day!CD84/100)</f>
        <v/>
      </c>
      <c r="GQ88" s="620" t="str">
        <f>IF(_tag_month_day!CE84="",IF(_rlcf_month_day!F$2="","",_rlcf_month_day!F$2/100),_tag_month_day!CE84/100)</f>
        <v/>
      </c>
      <c r="GR88" s="621" t="str">
        <f>IF(_tag_month_day!CF84="",IF(_rlcf_month_day!G$2="","",_rlcf_month_day!G$2/100),_tag_month_day!CF84/100)</f>
        <v/>
      </c>
      <c r="GS88" s="626">
        <f t="shared" ref="GS88:HH88" si="552">GS87</f>
        <v>0.953</v>
      </c>
      <c r="GT88" s="626">
        <f t="shared" si="552"/>
        <v>0.55</v>
      </c>
      <c r="GU88" s="626">
        <f t="shared" si="552"/>
        <v>0.55</v>
      </c>
      <c r="GV88" s="626">
        <f t="shared" si="552"/>
        <v>0.55</v>
      </c>
      <c r="GW88" s="626">
        <f t="shared" si="552"/>
        <v>0.5</v>
      </c>
      <c r="GX88" s="626">
        <f t="shared" si="552"/>
        <v>0.935</v>
      </c>
      <c r="GY88" s="626">
        <f t="shared" si="552"/>
        <v>0.15</v>
      </c>
      <c r="GZ88" s="626">
        <f t="shared" si="552"/>
        <v>1</v>
      </c>
      <c r="HA88" s="632">
        <f t="shared" si="552"/>
        <v>0.047</v>
      </c>
      <c r="HB88" s="632">
        <f t="shared" si="552"/>
        <v>0.45</v>
      </c>
      <c r="HC88" s="632">
        <f t="shared" si="552"/>
        <v>0.45</v>
      </c>
      <c r="HD88" s="632">
        <f t="shared" si="552"/>
        <v>0.45</v>
      </c>
      <c r="HE88" s="632">
        <f t="shared" si="552"/>
        <v>0.5</v>
      </c>
      <c r="HF88" s="632">
        <f t="shared" si="552"/>
        <v>0.065</v>
      </c>
      <c r="HG88" s="632">
        <f t="shared" si="552"/>
        <v>0.85</v>
      </c>
      <c r="HH88" s="632">
        <f t="shared" si="552"/>
        <v>0</v>
      </c>
      <c r="HI88" s="68">
        <f t="shared" si="423"/>
        <v>0</v>
      </c>
      <c r="HJ88" s="68" t="e">
        <f t="shared" si="454"/>
        <v>#VALUE!</v>
      </c>
      <c r="HK88" s="202">
        <f t="shared" si="455"/>
        <v>0.85</v>
      </c>
      <c r="HL88" s="464">
        <f t="shared" si="456"/>
        <v>550000</v>
      </c>
      <c r="HM88" s="464">
        <f t="shared" si="457"/>
        <v>480000</v>
      </c>
      <c r="HN88" s="192" t="e">
        <f t="shared" si="424"/>
        <v>#VALUE!</v>
      </c>
      <c r="HO88" s="192" t="e">
        <f>HN88*HK88*$HO$2/HL88*1000000</f>
        <v>#VALUE!</v>
      </c>
      <c r="HP88" s="192" t="e">
        <f>HN88*HK88*$HP$2/HM88*1000000</f>
        <v>#VALUE!</v>
      </c>
    </row>
    <row r="89" customFormat="1" spans="1:224">
      <c r="A89" s="381">
        <v>84</v>
      </c>
      <c r="B89" s="54">
        <f ca="1" t="shared" si="458"/>
        <v>43620</v>
      </c>
      <c r="C89" s="57">
        <f t="shared" si="459"/>
        <v>0.0416666666666667</v>
      </c>
      <c r="D89" s="68" t="str">
        <f ca="1" t="shared" si="425"/>
        <v>白班</v>
      </c>
      <c r="E89" s="68" t="str">
        <f ca="1" t="shared" si="426"/>
        <v>甲</v>
      </c>
      <c r="F89" s="68">
        <f ca="1">SUMPRODUCT((成本日报!$A$3:$A$95=计划!B89)*(成本日报!$B$3:$B$95=计划!$D89),成本日报!$C$3:$C$95)</f>
        <v>1</v>
      </c>
      <c r="G89" s="382">
        <f ca="1" t="shared" si="460"/>
        <v>43620.4583333331</v>
      </c>
      <c r="H89" s="382">
        <f ca="1" t="shared" si="427"/>
        <v>43620.4652777776</v>
      </c>
      <c r="I89" s="382">
        <f ca="1" t="shared" si="428"/>
        <v>43620.4708333331</v>
      </c>
      <c r="J89" s="382">
        <f ca="1" t="shared" si="429"/>
        <v>43620.4999999998</v>
      </c>
      <c r="K89" s="382">
        <f ca="1" t="shared" si="430"/>
        <v>43620.5624999998</v>
      </c>
      <c r="L89" s="382">
        <f ca="1" t="shared" si="431"/>
        <v>43620.5833333331</v>
      </c>
      <c r="M89" s="398" t="str">
        <f>IF(_tag_month_day!A85="","",_tag_month_day!A85)</f>
        <v/>
      </c>
      <c r="N89" s="398" t="str">
        <f>IF(_tag_month_day!B85="","",_tag_month_day!B85)</f>
        <v/>
      </c>
      <c r="O89" s="399" t="e">
        <f t="shared" si="432"/>
        <v>#VALUE!</v>
      </c>
      <c r="P89" s="398" t="str">
        <f>IF(_tag_month_day!C85="","",_tag_month_day!C85)</f>
        <v/>
      </c>
      <c r="Q89" s="398" t="str">
        <f>IF(_tag_month_day!D85="","",_tag_month_day!D85)</f>
        <v/>
      </c>
      <c r="R89" s="416">
        <f>IF(_tag_month_day!CB85="",R88,_tag_month_day!CB85/100)</f>
        <v>0.07</v>
      </c>
      <c r="S89" s="417" t="str">
        <f>IF(_tag_month_day!E85="","",_tag_month_day!E85)</f>
        <v/>
      </c>
      <c r="T89" s="417" t="str">
        <f>IF(_tag_month_day!F85="","",_tag_month_day!F85)</f>
        <v/>
      </c>
      <c r="U89" s="418" t="e">
        <f t="shared" si="386"/>
        <v>#VALUE!</v>
      </c>
      <c r="V89" s="53" t="e">
        <f t="shared" si="387"/>
        <v>#VALUE!</v>
      </c>
      <c r="W89" s="419" t="str">
        <f>IF(_jhy_month_day!A85="","",_jhy_month_day!A85)</f>
        <v/>
      </c>
      <c r="X89" s="420" t="str">
        <f>IF(_jhy_month_day!B85="","",_jhy_month_day!B85/100)</f>
        <v/>
      </c>
      <c r="Y89" s="420" t="str">
        <f>IF(_jhy_month_day!C85="","",_jhy_month_day!C85/100)</f>
        <v/>
      </c>
      <c r="Z89" s="439">
        <f t="shared" si="477"/>
        <v>21</v>
      </c>
      <c r="AA89" s="440" t="str">
        <f>IF(_tag_month_day!G85="","",_tag_month_day!G85/100)</f>
        <v/>
      </c>
      <c r="AB89" s="440" t="str">
        <f>IF(_tag_month_day!H85="","",_tag_month_day!H85/100)</f>
        <v/>
      </c>
      <c r="AC89" s="193">
        <f t="shared" si="433"/>
        <v>1.59963432013121</v>
      </c>
      <c r="AD89" s="441" t="str">
        <f t="shared" si="434"/>
        <v/>
      </c>
      <c r="AE89" s="442" t="str">
        <f t="shared" si="435"/>
        <v/>
      </c>
      <c r="AF89" s="443">
        <v>1</v>
      </c>
      <c r="AG89" s="68" t="str">
        <f>IF(_duihao_month_day!A85="","",_duihao_month_day!A85)</f>
        <v/>
      </c>
      <c r="AH89" s="463">
        <f>IF(_gyk_month_day!B85="",AH88,_gyk_month_day!B85)</f>
        <v>820</v>
      </c>
      <c r="AI89" s="464" t="e">
        <f t="shared" si="461"/>
        <v>#VALUE!</v>
      </c>
      <c r="AJ89" s="68" t="str">
        <f>IF(_tag_month_day!I85="","",_tag_month_day!I85)</f>
        <v/>
      </c>
      <c r="AK89" s="465" t="str">
        <f>IF(_tzyy_month_day!A85="","",_tzyy_month_day!A85)</f>
        <v/>
      </c>
      <c r="AL89" s="465" t="str">
        <f>IF(_tzyy_month_day!B85="","",_tzyy_month_day!B85)</f>
        <v/>
      </c>
      <c r="AM89" s="465" t="str">
        <f>IF(_tzyy_month_day!C85="","",_tzyy_month_day!C85)</f>
        <v/>
      </c>
      <c r="AN89" s="466" t="str">
        <f>IF(_tag_month_day!CG85="","",_tag_month_day!CG85)</f>
        <v/>
      </c>
      <c r="AO89" s="466" t="str">
        <f>IF(_tag_month_day!CH85="","",_tag_month_day!CH85)</f>
        <v/>
      </c>
      <c r="AP89" s="486" t="e">
        <f t="shared" si="436"/>
        <v>#VALUE!</v>
      </c>
      <c r="AQ89" s="487" t="str">
        <f>IF(_tag_month_day!J85="","",_tag_month_day!J85/100)</f>
        <v/>
      </c>
      <c r="AR89" s="488">
        <f t="shared" si="437"/>
        <v>1.3</v>
      </c>
      <c r="AS89" s="489" t="e">
        <f t="shared" si="388"/>
        <v>#VALUE!</v>
      </c>
      <c r="AT89" s="489">
        <f t="shared" si="438"/>
        <v>0</v>
      </c>
      <c r="AU89" s="490" t="str">
        <f>IF(_tag_month_day!K85="","",_tag_month_day!K85)</f>
        <v/>
      </c>
      <c r="AV89" s="491" t="str">
        <f>IF(_tag_month_day!L85="","",_tag_month_day!L85/100)</f>
        <v/>
      </c>
      <c r="AW89" s="420">
        <f t="shared" si="360"/>
        <v>0</v>
      </c>
      <c r="AX89" s="420">
        <f t="shared" si="439"/>
        <v>0</v>
      </c>
      <c r="AY89" s="420" t="str">
        <f>IF(_tag_month_day!M85="","",_tag_month_day!M85/100)</f>
        <v/>
      </c>
      <c r="AZ89" s="420" t="str">
        <f>IF(_tag_month_day!N85="","",_tag_month_day!N85/100)</f>
        <v/>
      </c>
      <c r="BA89" s="420" t="str">
        <f>IF(_tag_month_day!O85="","",_tag_month_day!O85/100)</f>
        <v/>
      </c>
      <c r="BB89" s="496" t="str">
        <f>IF(_tag_month_day!P85="","",_tag_month_day!P85/100)</f>
        <v/>
      </c>
      <c r="BC89" s="496">
        <f t="shared" si="440"/>
        <v>0</v>
      </c>
      <c r="BD89" s="496" t="str">
        <f>IF(_tag_month_day!Q85="","",_tag_month_day!Q85/100)</f>
        <v/>
      </c>
      <c r="BE89" s="510" t="str">
        <f>IF(_tag_month_day!R85="","",_tag_month_day!R85/100)</f>
        <v/>
      </c>
      <c r="BF89" s="413" t="str">
        <f>IF(_tag_month_day!CC85="","",_tag_month_day!CC85/100)</f>
        <v/>
      </c>
      <c r="BG89" s="511" t="e">
        <f t="shared" si="389"/>
        <v>#VALUE!</v>
      </c>
      <c r="BH89" s="198">
        <f t="shared" si="390"/>
        <v>0</v>
      </c>
      <c r="BI89" s="512" t="e">
        <f>IF(CX89=0,BI88,(DK89*查询!$R$5+DL89*查询!$Q$5+DM89*查询!$N$5+DN89*查询!$O$5+DO89*查询!$P$5)*AF89/CX89)</f>
        <v>#VALUE!</v>
      </c>
      <c r="BJ89" s="512" t="e">
        <f>IF(CX89=0,BJ88,(DP89*查询!$S$5+DQ89*查询!$T$5+DR89*查询!$U$5)*AF89/CX89)</f>
        <v>#VALUE!</v>
      </c>
      <c r="BK89" s="512">
        <f t="shared" si="441"/>
        <v>1</v>
      </c>
      <c r="BL89" s="513" t="str">
        <f>IF(_cfyc_month_day!A85="","",_cfyc_month_day!A85)</f>
        <v/>
      </c>
      <c r="BM89" s="513" t="str">
        <f>IF(_cfyc_month_day!B85="","",_cfyc_month_day!B85)</f>
        <v/>
      </c>
      <c r="BN89" s="513" t="str">
        <f>IF(_cfyc_month_day!C85="","",_cfyc_month_day!C85)</f>
        <v/>
      </c>
      <c r="BO89" s="522" t="str">
        <f>IF(_cfyc_month_day!D85="","",_cfyc_month_day!D85)</f>
        <v/>
      </c>
      <c r="BP89" s="522" t="str">
        <f>IF(_cfyc_month_day!E85="","",_cfyc_month_day!E85)</f>
        <v/>
      </c>
      <c r="BQ89" s="522" t="str">
        <f>IF(_cfyc_month_day!F85="","",_cfyc_month_day!F85)</f>
        <v/>
      </c>
      <c r="BR89" s="513" t="str">
        <f>IF(_tag_month_day!T85="","",_tag_month_day!T85)</f>
        <v/>
      </c>
      <c r="BS89" s="513" t="str">
        <f>IF(_tag_month_day!U85="","",_tag_month_day!U85)</f>
        <v/>
      </c>
      <c r="BT89" s="523" t="str">
        <f t="shared" si="442"/>
        <v/>
      </c>
      <c r="BU89" s="223" t="str">
        <f>IF(_tag_month_day!V85="","",_tag_month_day!V85)</f>
        <v/>
      </c>
      <c r="BV89" s="206" t="str">
        <f>IF(_tag_month_day!W85="","",_tag_month_day!W85)</f>
        <v/>
      </c>
      <c r="BW89" s="540" t="str">
        <f>IF(_tag_month_day!X85="","",_tag_month_day!X85)</f>
        <v/>
      </c>
      <c r="BX89" s="540" t="str">
        <f>IF(_tag_month_day!Y85="","",_tag_month_day!Y85)</f>
        <v/>
      </c>
      <c r="BY89" s="541">
        <f ca="1" t="shared" si="443"/>
        <v>43620.5833333331</v>
      </c>
      <c r="BZ89" s="542" t="s">
        <v>215</v>
      </c>
      <c r="CA89" s="543" t="str">
        <f>IF(_jhy2_month_day!A85="","",_jhy2_month_day!A85)</f>
        <v/>
      </c>
      <c r="CB89" s="464" t="str">
        <f>IF(_jhy2_month_day!B85="","",_jhy2_month_day!B85)</f>
        <v/>
      </c>
      <c r="CC89" s="464" t="str">
        <f>IF(_jhy2_month_day!C85="","",_jhy2_month_day!C85)</f>
        <v/>
      </c>
      <c r="CD89" s="464" t="str">
        <f>IF(_jhy2_month_day!D85="","",_jhy2_month_day!D85)</f>
        <v/>
      </c>
      <c r="CE89" s="464" t="str">
        <f>IF(_jhy2_month_day!E85="","",_jhy2_month_day!E85)</f>
        <v/>
      </c>
      <c r="CF89" s="464" t="str">
        <f>IF(_jhy2_month_day!F85="","",_jhy2_month_day!F85)</f>
        <v/>
      </c>
      <c r="CG89" s="464" t="str">
        <f>IF(_jhy2_month_day!G85="","",_jhy2_month_day!G85)</f>
        <v/>
      </c>
      <c r="CH89" s="464" t="str">
        <f>IF(_jhy2_month_day!H85="","",_jhy2_month_day!H85)</f>
        <v/>
      </c>
      <c r="CI89" s="464" t="str">
        <f>IF(_jhy2_month_day!I85="","",_jhy2_month_day!I85)</f>
        <v/>
      </c>
      <c r="CJ89" s="464" t="str">
        <f>IF(_jhy2_month_day!J85="","",_jhy2_month_day!J85)</f>
        <v/>
      </c>
      <c r="CK89" s="464" t="str">
        <f>IF(_jhy2_month_day!K85="","",_jhy2_month_day!K85)</f>
        <v/>
      </c>
      <c r="CL89" s="562" t="str">
        <f>IF(_jhy2_month_day!L85="","",_jhy2_month_day!L85)</f>
        <v/>
      </c>
      <c r="CM89" s="562" t="str">
        <f>IF(_jhy2_month_day!M85="","",_jhy2_month_day!M85)</f>
        <v/>
      </c>
      <c r="CN89" s="562" t="str">
        <f>IF(_jhy2_month_day!N85="","",_jhy2_month_day!N85)</f>
        <v/>
      </c>
      <c r="CO89" s="562" t="str">
        <f>IF(_jhy2_month_day!O85="","",_jhy2_month_day!O85)</f>
        <v/>
      </c>
      <c r="CP89" s="562" t="str">
        <f>IF(_jhy2_month_day!P85="","",_jhy2_month_day!P85)</f>
        <v/>
      </c>
      <c r="CQ89" s="562" t="str">
        <f>IF(_jhy2_month_day!Q85="","",_jhy2_month_day!Q85)</f>
        <v/>
      </c>
      <c r="CR89" s="563" t="str">
        <f>IF(_jhy2_month_day!R85="","",_jhy2_month_day!R85)</f>
        <v/>
      </c>
      <c r="CS89" s="576" t="str">
        <f>IF(_jhy2_month_day!S85="","",_jhy2_month_day!S85)</f>
        <v/>
      </c>
      <c r="CT89" s="562" t="str">
        <f>IF(_jhy2_month_day!T85="","",_jhy2_month_day!T85)</f>
        <v/>
      </c>
      <c r="CU89" s="577" t="e">
        <f t="shared" si="391"/>
        <v>#VALUE!</v>
      </c>
      <c r="CV89" s="198" t="e">
        <f t="shared" si="392"/>
        <v>#VALUE!</v>
      </c>
      <c r="CW89" s="192" t="e">
        <f t="shared" si="393"/>
        <v>#VALUE!</v>
      </c>
      <c r="CX89" s="192" t="e">
        <f t="shared" si="394"/>
        <v>#VALUE!</v>
      </c>
      <c r="CY89" s="202" t="e">
        <f t="shared" si="395"/>
        <v>#VALUE!</v>
      </c>
      <c r="CZ89" s="192" t="e">
        <f t="shared" ref="CZ89:DI89" si="553">$AJ89*EF89</f>
        <v>#VALUE!</v>
      </c>
      <c r="DA89" s="192" t="e">
        <f t="shared" si="553"/>
        <v>#VALUE!</v>
      </c>
      <c r="DB89" s="192" t="e">
        <f t="shared" si="553"/>
        <v>#VALUE!</v>
      </c>
      <c r="DC89" s="192" t="e">
        <f t="shared" si="553"/>
        <v>#VALUE!</v>
      </c>
      <c r="DD89" s="192" t="e">
        <f t="shared" si="553"/>
        <v>#VALUE!</v>
      </c>
      <c r="DE89" s="192" t="e">
        <f t="shared" si="553"/>
        <v>#VALUE!</v>
      </c>
      <c r="DF89" s="192" t="e">
        <f t="shared" si="553"/>
        <v>#VALUE!</v>
      </c>
      <c r="DG89" s="192" t="e">
        <f t="shared" si="553"/>
        <v>#VALUE!</v>
      </c>
      <c r="DH89" s="192" t="e">
        <f t="shared" si="553"/>
        <v>#VALUE!</v>
      </c>
      <c r="DI89" s="192" t="e">
        <f t="shared" si="553"/>
        <v>#VALUE!</v>
      </c>
      <c r="DJ89" s="192" t="e">
        <f t="shared" si="397"/>
        <v>#VALUE!</v>
      </c>
      <c r="DK89" s="192" t="e">
        <f t="shared" si="398"/>
        <v>#VALUE!</v>
      </c>
      <c r="DL89" s="192" t="e">
        <f t="shared" si="399"/>
        <v>#VALUE!</v>
      </c>
      <c r="DM89" s="192" t="e">
        <f t="shared" si="400"/>
        <v>#VALUE!</v>
      </c>
      <c r="DN89" s="192" t="e">
        <f t="shared" si="401"/>
        <v>#VALUE!</v>
      </c>
      <c r="DO89" s="192" t="e">
        <f t="shared" si="402"/>
        <v>#VALUE!</v>
      </c>
      <c r="DP89" s="192" t="e">
        <f t="shared" si="403"/>
        <v>#VALUE!</v>
      </c>
      <c r="DQ89" s="192" t="e">
        <f t="shared" si="404"/>
        <v>#VALUE!</v>
      </c>
      <c r="DR89" s="192" t="e">
        <f t="shared" si="405"/>
        <v>#VALUE!</v>
      </c>
      <c r="DS89" s="192" t="e">
        <f t="shared" si="406"/>
        <v>#VALUE!</v>
      </c>
      <c r="DT89" s="192" t="e">
        <f t="shared" si="407"/>
        <v>#VALUE!</v>
      </c>
      <c r="DU89" s="192" t="e">
        <f t="shared" si="408"/>
        <v>#VALUE!</v>
      </c>
      <c r="DV89" s="198" t="e">
        <f t="shared" si="409"/>
        <v>#VALUE!</v>
      </c>
      <c r="DW89" s="198" t="e">
        <f t="shared" si="410"/>
        <v>#DIV/0!</v>
      </c>
      <c r="DX89" s="198" t="e">
        <f t="shared" si="411"/>
        <v>#DIV/0!</v>
      </c>
      <c r="DY89" s="198" t="e">
        <f t="shared" si="412"/>
        <v>#VALUE!</v>
      </c>
      <c r="DZ89" s="198" t="e">
        <f t="shared" si="413"/>
        <v>#VALUE!</v>
      </c>
      <c r="EA89" s="198" t="e">
        <f t="shared" si="414"/>
        <v>#VALUE!</v>
      </c>
      <c r="EB89" s="198" t="e">
        <f t="shared" si="415"/>
        <v>#VALUE!</v>
      </c>
      <c r="EC89" s="198" t="e">
        <f t="shared" si="416"/>
        <v>#DIV/0!</v>
      </c>
      <c r="ED89" s="198" t="e">
        <f t="shared" si="417"/>
        <v>#VALUE!</v>
      </c>
      <c r="EE89" s="198" t="e">
        <f t="shared" si="418"/>
        <v>#VALUE!</v>
      </c>
      <c r="EF89" s="198" t="e">
        <f t="shared" ref="EF89:EO89" si="554">DV89/SUM($DV89:$EE89)</f>
        <v>#VALUE!</v>
      </c>
      <c r="EG89" s="198" t="e">
        <f t="shared" si="554"/>
        <v>#DIV/0!</v>
      </c>
      <c r="EH89" s="198" t="e">
        <f t="shared" si="554"/>
        <v>#DIV/0!</v>
      </c>
      <c r="EI89" s="198" t="e">
        <f t="shared" si="554"/>
        <v>#VALUE!</v>
      </c>
      <c r="EJ89" s="198" t="e">
        <f t="shared" si="554"/>
        <v>#VALUE!</v>
      </c>
      <c r="EK89" s="198" t="e">
        <f t="shared" si="554"/>
        <v>#VALUE!</v>
      </c>
      <c r="EL89" s="198" t="e">
        <f t="shared" si="554"/>
        <v>#VALUE!</v>
      </c>
      <c r="EM89" s="198" t="e">
        <f t="shared" si="554"/>
        <v>#DIV/0!</v>
      </c>
      <c r="EN89" s="198" t="e">
        <f t="shared" si="554"/>
        <v>#VALUE!</v>
      </c>
      <c r="EO89" s="198" t="e">
        <f t="shared" si="554"/>
        <v>#VALUE!</v>
      </c>
      <c r="EP89" s="511">
        <f t="shared" ref="EP89:EW89" si="555">EP88</f>
        <v>0.08</v>
      </c>
      <c r="EQ89" s="511">
        <f t="shared" si="555"/>
        <v>0.015</v>
      </c>
      <c r="ER89" s="511">
        <f t="shared" si="555"/>
        <v>0.015</v>
      </c>
      <c r="ES89" s="511">
        <f t="shared" si="555"/>
        <v>0.015</v>
      </c>
      <c r="ET89" s="511">
        <f t="shared" si="555"/>
        <v>0.015</v>
      </c>
      <c r="EU89" s="511">
        <f t="shared" si="555"/>
        <v>0.09</v>
      </c>
      <c r="EV89" s="511">
        <f t="shared" si="555"/>
        <v>0.09</v>
      </c>
      <c r="EW89" s="511">
        <f t="shared" si="555"/>
        <v>0.09</v>
      </c>
      <c r="EX89" s="420" t="str">
        <f>IF(_tag_month_day!AS85="","",_tag_month_day!AS85/100)</f>
        <v/>
      </c>
      <c r="EY89" s="420" t="str">
        <f>IF(_tag_month_day!AT85="","",_tag_month_day!AT85/100)</f>
        <v/>
      </c>
      <c r="EZ89" s="420" t="str">
        <f>IF(_tag_month_day!AU85="","",_tag_month_day!AU85/100)</f>
        <v/>
      </c>
      <c r="FA89" s="420" t="str">
        <f>IF(_tag_month_day!AV85="","",_tag_month_day!AV85/100)</f>
        <v/>
      </c>
      <c r="FB89" s="420" t="str">
        <f>IF(_tag_month_day!AW85="","",_tag_month_day!AW85/100)</f>
        <v/>
      </c>
      <c r="FC89" s="420" t="str">
        <f>IF(_tag_month_day!AX85="","",_tag_month_day!AX85/100)</f>
        <v/>
      </c>
      <c r="FD89" s="510">
        <f t="shared" si="447"/>
        <v>0.33</v>
      </c>
      <c r="FE89" s="510">
        <f t="shared" si="448"/>
        <v>0.19</v>
      </c>
      <c r="FF89" s="510">
        <f t="shared" si="449"/>
        <v>0.003</v>
      </c>
      <c r="FG89" s="510">
        <f t="shared" si="450"/>
        <v>0</v>
      </c>
      <c r="FH89" s="603">
        <f t="shared" si="451"/>
        <v>0.0001</v>
      </c>
      <c r="FI89" s="510">
        <f t="shared" ref="FI89:FR89" si="556">FI88</f>
        <v>0.41</v>
      </c>
      <c r="FJ89" s="510">
        <f t="shared" si="556"/>
        <v>0.11</v>
      </c>
      <c r="FK89" s="510">
        <f t="shared" si="556"/>
        <v>0.015</v>
      </c>
      <c r="FL89" s="510">
        <f t="shared" si="556"/>
        <v>0</v>
      </c>
      <c r="FM89" s="603">
        <f t="shared" si="556"/>
        <v>0.0001</v>
      </c>
      <c r="FN89" s="510" t="str">
        <f>IF(_tag_month_day!AY85="","",_tag_month_day!AY85/100)</f>
        <v/>
      </c>
      <c r="FO89" s="510" t="str">
        <f>IF(_tag_month_day!AZ85="","",_tag_month_day!AZ85/100)</f>
        <v/>
      </c>
      <c r="FP89" s="510" t="str">
        <f>IF(_tag_month_day!BA85="","",_tag_month_day!BA85/100)</f>
        <v/>
      </c>
      <c r="FQ89" s="510" t="str">
        <f>IF(_tag_month_day!BB85="","",_tag_month_day!BB85/100)</f>
        <v/>
      </c>
      <c r="FR89" s="603" t="str">
        <f>IF(_tag_month_day!BC85="","",_tag_month_day!BC85/100)</f>
        <v/>
      </c>
      <c r="FS89" s="510" t="str">
        <f>IF(_tag_month_day!BD85="","",_tag_month_day!BD85/100)</f>
        <v/>
      </c>
      <c r="FT89" s="510" t="str">
        <f>IF(_tag_month_day!BE85="","",_tag_month_day!BE85/100)</f>
        <v/>
      </c>
      <c r="FU89" s="510" t="str">
        <f>IF(_tag_month_day!BF85="","",_tag_month_day!BF85/100)</f>
        <v/>
      </c>
      <c r="FV89" s="510" t="str">
        <f>IF(_tag_month_day!BG85="","",_tag_month_day!BG85/100)</f>
        <v/>
      </c>
      <c r="FW89" s="603" t="str">
        <f>IF(_tag_month_day!BH85="","",_tag_month_day!BH85/100)</f>
        <v/>
      </c>
      <c r="FX89" s="510" t="str">
        <f>IF(_tag_month_day!BI85="","",_tag_month_day!BI85/100)</f>
        <v/>
      </c>
      <c r="FY89" s="510" t="str">
        <f>IF(_tag_month_day!BJ85="","",_tag_month_day!BJ85/100)</f>
        <v/>
      </c>
      <c r="FZ89" s="605" t="str">
        <f>IF(_tag_month_day!BK85="","",_tag_month_day!BK85/100)</f>
        <v/>
      </c>
      <c r="GA89" s="510" t="str">
        <f>IF(_tag_month_day!BL85="","",_tag_month_day!BL85/100)</f>
        <v/>
      </c>
      <c r="GB89" s="603" t="str">
        <f>IF(_tag_month_day!BM85="","",_tag_month_day!BM85/100)</f>
        <v/>
      </c>
      <c r="GC89" s="420" t="str">
        <f>IF(_tag_month_day!BN85="","",_tag_month_day!BN85/100)</f>
        <v/>
      </c>
      <c r="GD89" s="420" t="str">
        <f>IF(_tag_month_day!BO85="","",_tag_month_day!BO85/100)</f>
        <v/>
      </c>
      <c r="GE89" s="420" t="str">
        <f>IF(_tag_month_day!BP85="","",_tag_month_day!BP85/100)</f>
        <v/>
      </c>
      <c r="GF89" s="420" t="str">
        <f>IF(_tag_month_day!BQ85="","",_tag_month_day!BQ85/100)</f>
        <v/>
      </c>
      <c r="GG89" s="420" t="str">
        <f>IF(_tag_month_day!BR85="","",_tag_month_day!BR85/100)</f>
        <v/>
      </c>
      <c r="GH89" s="420" t="str">
        <f>IF(_tag_month_day!BS85="","",_tag_month_day!BS85/100)</f>
        <v/>
      </c>
      <c r="GI89" s="603" t="str">
        <f>IF(_tag_month_day!BT85="","",_tag_month_day!BT85/100)</f>
        <v/>
      </c>
      <c r="GJ89" s="612" t="str">
        <f>IF(_tag_month_day!BU85="","",_tag_month_day!BU85/100)</f>
        <v/>
      </c>
      <c r="GK89" s="620" t="str">
        <f>IF(_tag_month_day!BV85="",IF(_rlcf_month_day!A$2="","",_rlcf_month_day!A$2/100),_tag_month_day!BV85/100)</f>
        <v/>
      </c>
      <c r="GL89" s="620" t="str">
        <f>IF(_tag_month_day!BW85="",IF(_rlcf_month_day!B$2="","",_rlcf_month_day!B$2/100),_tag_month_day!BW85/100)</f>
        <v/>
      </c>
      <c r="GM89" s="621" t="str">
        <f>IF(_tag_month_day!BX85="",IF(_rlcf_month_day!C$2="","",_rlcf_month_day!C$2/100),_tag_month_day!BX85/100)</f>
        <v/>
      </c>
      <c r="GN89" s="620" t="str">
        <f>IF(_tag_month_day!BV85="",IF(_rlcf_month_day!A$2="","",_rlcf_month_day!A$2/100),_tag_month_day!BV85/100)</f>
        <v/>
      </c>
      <c r="GO89" s="620" t="str">
        <f>IF(_tag_month_day!BW85="",IF(_rlcf_month_day!B$2="","",_rlcf_month_day!B$2/100),_tag_month_day!BW85/100)</f>
        <v/>
      </c>
      <c r="GP89" s="620" t="str">
        <f>IF(_tag_month_day!CD85="",IF(_rlcf_month_day!E$2="","",_rlcf_month_day!E$2/100),_tag_month_day!CD85/100)</f>
        <v/>
      </c>
      <c r="GQ89" s="620" t="str">
        <f>IF(_tag_month_day!CE85="",IF(_rlcf_month_day!F$2="","",_rlcf_month_day!F$2/100),_tag_month_day!CE85/100)</f>
        <v/>
      </c>
      <c r="GR89" s="621" t="str">
        <f>IF(_tag_month_day!CF85="",IF(_rlcf_month_day!G$2="","",_rlcf_month_day!G$2/100),_tag_month_day!CF85/100)</f>
        <v/>
      </c>
      <c r="GS89" s="626">
        <f t="shared" ref="GS89:HH89" si="557">GS88</f>
        <v>0.953</v>
      </c>
      <c r="GT89" s="626">
        <f t="shared" si="557"/>
        <v>0.55</v>
      </c>
      <c r="GU89" s="626">
        <f t="shared" si="557"/>
        <v>0.55</v>
      </c>
      <c r="GV89" s="626">
        <f t="shared" si="557"/>
        <v>0.55</v>
      </c>
      <c r="GW89" s="626">
        <f t="shared" si="557"/>
        <v>0.5</v>
      </c>
      <c r="GX89" s="626">
        <f t="shared" si="557"/>
        <v>0.935</v>
      </c>
      <c r="GY89" s="626">
        <f t="shared" si="557"/>
        <v>0.15</v>
      </c>
      <c r="GZ89" s="626">
        <f t="shared" si="557"/>
        <v>1</v>
      </c>
      <c r="HA89" s="632">
        <f t="shared" si="557"/>
        <v>0.047</v>
      </c>
      <c r="HB89" s="632">
        <f t="shared" si="557"/>
        <v>0.45</v>
      </c>
      <c r="HC89" s="632">
        <f t="shared" si="557"/>
        <v>0.45</v>
      </c>
      <c r="HD89" s="632">
        <f t="shared" si="557"/>
        <v>0.45</v>
      </c>
      <c r="HE89" s="632">
        <f t="shared" si="557"/>
        <v>0.5</v>
      </c>
      <c r="HF89" s="632">
        <f t="shared" si="557"/>
        <v>0.065</v>
      </c>
      <c r="HG89" s="632">
        <f t="shared" si="557"/>
        <v>0.85</v>
      </c>
      <c r="HH89" s="632">
        <f t="shared" si="557"/>
        <v>0</v>
      </c>
      <c r="HI89" s="68" t="e">
        <f t="shared" si="423"/>
        <v>#VALUE!</v>
      </c>
      <c r="HJ89" s="68" t="e">
        <f t="shared" si="454"/>
        <v>#VALUE!</v>
      </c>
      <c r="HK89" s="202">
        <f t="shared" si="455"/>
        <v>0.85</v>
      </c>
      <c r="HL89" s="464">
        <f t="shared" si="456"/>
        <v>550000</v>
      </c>
      <c r="HM89" s="464">
        <f t="shared" si="457"/>
        <v>480000</v>
      </c>
      <c r="HN89" s="192" t="e">
        <f t="shared" si="424"/>
        <v>#VALUE!</v>
      </c>
      <c r="HO89" s="192" t="e">
        <f>HN89*HK89*$HO$2/HL89*1000000</f>
        <v>#VALUE!</v>
      </c>
      <c r="HP89" s="192" t="e">
        <f>HN89*HK89*$HP$2/HM89*1000000</f>
        <v>#VALUE!</v>
      </c>
    </row>
    <row r="90" customFormat="1" spans="1:224">
      <c r="A90" s="381">
        <v>85</v>
      </c>
      <c r="B90" s="54">
        <f ca="1" t="shared" si="458"/>
        <v>43620</v>
      </c>
      <c r="C90" s="57">
        <f t="shared" si="459"/>
        <v>0.0416666666666667</v>
      </c>
      <c r="D90" s="68" t="str">
        <f ca="1" t="shared" si="425"/>
        <v>白班</v>
      </c>
      <c r="E90" s="68" t="str">
        <f ca="1" t="shared" si="426"/>
        <v>甲</v>
      </c>
      <c r="F90" s="68">
        <f ca="1">SUMPRODUCT((成本日报!$A$3:$A$95=计划!B90)*(成本日报!$B$3:$B$95=计划!$D90),成本日报!$C$3:$C$95)</f>
        <v>1</v>
      </c>
      <c r="G90" s="382">
        <f ca="1" t="shared" si="460"/>
        <v>43620.4999999998</v>
      </c>
      <c r="H90" s="382">
        <f ca="1" t="shared" si="427"/>
        <v>43620.5069444442</v>
      </c>
      <c r="I90" s="382">
        <f ca="1" t="shared" si="428"/>
        <v>43620.5124999998</v>
      </c>
      <c r="J90" s="382">
        <f ca="1" t="shared" si="429"/>
        <v>43620.5416666665</v>
      </c>
      <c r="K90" s="382">
        <f ca="1" t="shared" si="430"/>
        <v>43620.6041666665</v>
      </c>
      <c r="L90" s="382">
        <f ca="1" t="shared" si="431"/>
        <v>43620.6249999998</v>
      </c>
      <c r="M90" s="398" t="str">
        <f>IF(_tag_month_day!A86="","",_tag_month_day!A86)</f>
        <v/>
      </c>
      <c r="N90" s="398" t="str">
        <f>IF(_tag_month_day!B86="","",_tag_month_day!B86)</f>
        <v/>
      </c>
      <c r="O90" s="399" t="e">
        <f t="shared" si="432"/>
        <v>#VALUE!</v>
      </c>
      <c r="P90" s="398" t="str">
        <f>IF(_tag_month_day!C86="","",_tag_month_day!C86)</f>
        <v/>
      </c>
      <c r="Q90" s="398" t="str">
        <f>IF(_tag_month_day!D86="","",_tag_month_day!D86)</f>
        <v/>
      </c>
      <c r="R90" s="416">
        <f>IF(_tag_month_day!CB86="",R89,_tag_month_day!CB86/100)</f>
        <v>0.07</v>
      </c>
      <c r="S90" s="417" t="str">
        <f>IF(_tag_month_day!E86="","",_tag_month_day!E86)</f>
        <v/>
      </c>
      <c r="T90" s="417" t="str">
        <f>IF(_tag_month_day!F86="","",_tag_month_day!F86)</f>
        <v/>
      </c>
      <c r="U90" s="418" t="e">
        <f t="shared" si="386"/>
        <v>#VALUE!</v>
      </c>
      <c r="V90" s="53" t="e">
        <f t="shared" si="387"/>
        <v>#VALUE!</v>
      </c>
      <c r="W90" s="419" t="str">
        <f>IF(_jhy_month_day!A86="","",_jhy_month_day!A86)</f>
        <v/>
      </c>
      <c r="X90" s="420" t="str">
        <f>IF(_jhy_month_day!B86="","",_jhy_month_day!B86/100)</f>
        <v/>
      </c>
      <c r="Y90" s="420" t="str">
        <f>IF(_jhy_month_day!C86="","",_jhy_month_day!C86/100)</f>
        <v/>
      </c>
      <c r="Z90" s="439">
        <f t="shared" si="477"/>
        <v>22</v>
      </c>
      <c r="AA90" s="440" t="str">
        <f>IF(_tag_month_day!G86="","",_tag_month_day!G86/100)</f>
        <v/>
      </c>
      <c r="AB90" s="440" t="str">
        <f>IF(_tag_month_day!H86="","",_tag_month_day!H86/100)</f>
        <v/>
      </c>
      <c r="AC90" s="193">
        <f t="shared" si="433"/>
        <v>1.59963432013121</v>
      </c>
      <c r="AD90" s="441" t="str">
        <f t="shared" si="434"/>
        <v/>
      </c>
      <c r="AE90" s="442" t="str">
        <f t="shared" si="435"/>
        <v/>
      </c>
      <c r="AF90" s="443">
        <v>1</v>
      </c>
      <c r="AG90" s="68" t="str">
        <f>IF(_duihao_month_day!A86="","",_duihao_month_day!A86)</f>
        <v/>
      </c>
      <c r="AH90" s="463">
        <f>IF(_gyk_month_day!B86="",AH89,_gyk_month_day!B86)</f>
        <v>820</v>
      </c>
      <c r="AI90" s="464" t="e">
        <f t="shared" si="461"/>
        <v>#VALUE!</v>
      </c>
      <c r="AJ90" s="68" t="str">
        <f>IF(_tag_month_day!I86="","",_tag_month_day!I86)</f>
        <v/>
      </c>
      <c r="AK90" s="465" t="str">
        <f>IF(_tzyy_month_day!A86="","",_tzyy_month_day!A86)</f>
        <v/>
      </c>
      <c r="AL90" s="465" t="str">
        <f>IF(_tzyy_month_day!B86="","",_tzyy_month_day!B86)</f>
        <v/>
      </c>
      <c r="AM90" s="465" t="str">
        <f>IF(_tzyy_month_day!C86="","",_tzyy_month_day!C86)</f>
        <v/>
      </c>
      <c r="AN90" s="466" t="str">
        <f>IF(_tag_month_day!CG86="","",_tag_month_day!CG86)</f>
        <v/>
      </c>
      <c r="AO90" s="466" t="str">
        <f>IF(_tag_month_day!CH86="","",_tag_month_day!CH86)</f>
        <v/>
      </c>
      <c r="AP90" s="486" t="e">
        <f t="shared" si="436"/>
        <v>#VALUE!</v>
      </c>
      <c r="AQ90" s="487" t="str">
        <f>IF(_tag_month_day!J86="","",_tag_month_day!J86/100)</f>
        <v/>
      </c>
      <c r="AR90" s="488">
        <f t="shared" si="437"/>
        <v>1.3</v>
      </c>
      <c r="AS90" s="489" t="e">
        <f t="shared" si="388"/>
        <v>#VALUE!</v>
      </c>
      <c r="AT90" s="489">
        <f t="shared" si="438"/>
        <v>0</v>
      </c>
      <c r="AU90" s="490" t="str">
        <f>IF(_tag_month_day!K86="","",_tag_month_day!K86)</f>
        <v/>
      </c>
      <c r="AV90" s="491" t="str">
        <f>IF(_tag_month_day!L86="","",_tag_month_day!L86/100)</f>
        <v/>
      </c>
      <c r="AW90" s="420">
        <f t="shared" si="360"/>
        <v>0</v>
      </c>
      <c r="AX90" s="420">
        <f t="shared" si="439"/>
        <v>0</v>
      </c>
      <c r="AY90" s="420" t="str">
        <f>IF(_tag_month_day!M86="","",_tag_month_day!M86/100)</f>
        <v/>
      </c>
      <c r="AZ90" s="420" t="str">
        <f>IF(_tag_month_day!N86="","",_tag_month_day!N86/100)</f>
        <v/>
      </c>
      <c r="BA90" s="420" t="str">
        <f>IF(_tag_month_day!O86="","",_tag_month_day!O86/100)</f>
        <v/>
      </c>
      <c r="BB90" s="496" t="str">
        <f>IF(_tag_month_day!P86="","",_tag_month_day!P86/100)</f>
        <v/>
      </c>
      <c r="BC90" s="496">
        <f t="shared" si="440"/>
        <v>0</v>
      </c>
      <c r="BD90" s="496" t="str">
        <f>IF(_tag_month_day!Q86="","",_tag_month_day!Q86/100)</f>
        <v/>
      </c>
      <c r="BE90" s="510" t="str">
        <f>IF(_tag_month_day!R86="","",_tag_month_day!R86/100)</f>
        <v/>
      </c>
      <c r="BF90" s="413" t="str">
        <f>IF(_tag_month_day!CC86="","",_tag_month_day!CC86/100)</f>
        <v/>
      </c>
      <c r="BG90" s="511" t="e">
        <f t="shared" si="389"/>
        <v>#VALUE!</v>
      </c>
      <c r="BH90" s="198">
        <f t="shared" si="390"/>
        <v>0</v>
      </c>
      <c r="BI90" s="512" t="e">
        <f>IF(CX90=0,BI89,(DK90*查询!$R$5+DL90*查询!$Q$5+DM90*查询!$N$5+DN90*查询!$O$5+DO90*查询!$P$5)*AF90/CX90)</f>
        <v>#VALUE!</v>
      </c>
      <c r="BJ90" s="512" t="e">
        <f>IF(CX90=0,BJ89,(DP90*查询!$S$5+DQ90*查询!$T$5+DR90*查询!$U$5)*AF90/CX90)</f>
        <v>#VALUE!</v>
      </c>
      <c r="BK90" s="512">
        <f t="shared" si="441"/>
        <v>1</v>
      </c>
      <c r="BL90" s="513" t="str">
        <f>IF(_cfyc_month_day!A86="","",_cfyc_month_day!A86)</f>
        <v/>
      </c>
      <c r="BM90" s="513" t="str">
        <f>IF(_cfyc_month_day!B86="","",_cfyc_month_day!B86)</f>
        <v/>
      </c>
      <c r="BN90" s="513" t="str">
        <f>IF(_cfyc_month_day!C86="","",_cfyc_month_day!C86)</f>
        <v/>
      </c>
      <c r="BO90" s="522" t="str">
        <f>IF(_cfyc_month_day!D86="","",_cfyc_month_day!D86)</f>
        <v/>
      </c>
      <c r="BP90" s="522" t="str">
        <f>IF(_cfyc_month_day!E86="","",_cfyc_month_day!E86)</f>
        <v/>
      </c>
      <c r="BQ90" s="522" t="str">
        <f>IF(_cfyc_month_day!F86="","",_cfyc_month_day!F86)</f>
        <v/>
      </c>
      <c r="BR90" s="513" t="str">
        <f>IF(_tag_month_day!T86="","",_tag_month_day!T86)</f>
        <v/>
      </c>
      <c r="BS90" s="513" t="str">
        <f>IF(_tag_month_day!U86="","",_tag_month_day!U86)</f>
        <v/>
      </c>
      <c r="BT90" s="523" t="str">
        <f t="shared" si="442"/>
        <v/>
      </c>
      <c r="BU90" s="223" t="str">
        <f>IF(_tag_month_day!V86="","",_tag_month_day!V86)</f>
        <v/>
      </c>
      <c r="BV90" s="206" t="str">
        <f>IF(_tag_month_day!W86="","",_tag_month_day!W86)</f>
        <v/>
      </c>
      <c r="BW90" s="540" t="str">
        <f>IF(_tag_month_day!X86="","",_tag_month_day!X86)</f>
        <v/>
      </c>
      <c r="BX90" s="540" t="str">
        <f>IF(_tag_month_day!Y86="","",_tag_month_day!Y86)</f>
        <v/>
      </c>
      <c r="BY90" s="541">
        <f ca="1" t="shared" si="443"/>
        <v>43620.6249999998</v>
      </c>
      <c r="BZ90" s="542"/>
      <c r="CA90" s="543" t="str">
        <f>IF(_jhy2_month_day!A86="","",_jhy2_month_day!A86)</f>
        <v/>
      </c>
      <c r="CB90" s="464" t="str">
        <f>IF(_jhy2_month_day!B86="","",_jhy2_month_day!B86)</f>
        <v/>
      </c>
      <c r="CC90" s="464" t="str">
        <f>IF(_jhy2_month_day!C86="","",_jhy2_month_day!C86)</f>
        <v/>
      </c>
      <c r="CD90" s="464" t="str">
        <f>IF(_jhy2_month_day!D86="","",_jhy2_month_day!D86)</f>
        <v/>
      </c>
      <c r="CE90" s="464" t="str">
        <f>IF(_jhy2_month_day!E86="","",_jhy2_month_day!E86)</f>
        <v/>
      </c>
      <c r="CF90" s="464" t="str">
        <f>IF(_jhy2_month_day!F86="","",_jhy2_month_day!F86)</f>
        <v/>
      </c>
      <c r="CG90" s="464" t="str">
        <f>IF(_jhy2_month_day!G86="","",_jhy2_month_day!G86)</f>
        <v/>
      </c>
      <c r="CH90" s="464" t="str">
        <f>IF(_jhy2_month_day!H86="","",_jhy2_month_day!H86)</f>
        <v/>
      </c>
      <c r="CI90" s="464" t="str">
        <f>IF(_jhy2_month_day!I86="","",_jhy2_month_day!I86)</f>
        <v/>
      </c>
      <c r="CJ90" s="464" t="str">
        <f>IF(_jhy2_month_day!J86="","",_jhy2_month_day!J86)</f>
        <v/>
      </c>
      <c r="CK90" s="464" t="str">
        <f>IF(_jhy2_month_day!K86="","",_jhy2_month_day!K86)</f>
        <v/>
      </c>
      <c r="CL90" s="562" t="str">
        <f>IF(_jhy2_month_day!L86="","",_jhy2_month_day!L86)</f>
        <v/>
      </c>
      <c r="CM90" s="562" t="str">
        <f>IF(_jhy2_month_day!M86="","",_jhy2_month_day!M86)</f>
        <v/>
      </c>
      <c r="CN90" s="562" t="str">
        <f>IF(_jhy2_month_day!N86="","",_jhy2_month_day!N86)</f>
        <v/>
      </c>
      <c r="CO90" s="562" t="str">
        <f>IF(_jhy2_month_day!O86="","",_jhy2_month_day!O86)</f>
        <v/>
      </c>
      <c r="CP90" s="562" t="str">
        <f>IF(_jhy2_month_day!P86="","",_jhy2_month_day!P86)</f>
        <v/>
      </c>
      <c r="CQ90" s="562" t="str">
        <f>IF(_jhy2_month_day!Q86="","",_jhy2_month_day!Q86)</f>
        <v/>
      </c>
      <c r="CR90" s="563" t="str">
        <f>IF(_jhy2_month_day!R86="","",_jhy2_month_day!R86)</f>
        <v/>
      </c>
      <c r="CS90" s="576" t="str">
        <f>IF(_jhy2_month_day!S86="","",_jhy2_month_day!S86)</f>
        <v/>
      </c>
      <c r="CT90" s="562" t="str">
        <f>IF(_jhy2_month_day!T86="","",_jhy2_month_day!T86)</f>
        <v/>
      </c>
      <c r="CU90" s="577" t="e">
        <f t="shared" si="391"/>
        <v>#VALUE!</v>
      </c>
      <c r="CV90" s="198" t="e">
        <f t="shared" si="392"/>
        <v>#VALUE!</v>
      </c>
      <c r="CW90" s="192" t="e">
        <f t="shared" si="393"/>
        <v>#VALUE!</v>
      </c>
      <c r="CX90" s="192" t="e">
        <f t="shared" si="394"/>
        <v>#VALUE!</v>
      </c>
      <c r="CY90" s="202" t="e">
        <f t="shared" si="395"/>
        <v>#VALUE!</v>
      </c>
      <c r="CZ90" s="192" t="e">
        <f t="shared" ref="CZ90:DI90" si="558">$AJ90*EF90</f>
        <v>#VALUE!</v>
      </c>
      <c r="DA90" s="192" t="e">
        <f t="shared" si="558"/>
        <v>#VALUE!</v>
      </c>
      <c r="DB90" s="192" t="e">
        <f t="shared" si="558"/>
        <v>#VALUE!</v>
      </c>
      <c r="DC90" s="192" t="e">
        <f t="shared" si="558"/>
        <v>#VALUE!</v>
      </c>
      <c r="DD90" s="192" t="e">
        <f t="shared" si="558"/>
        <v>#VALUE!</v>
      </c>
      <c r="DE90" s="192" t="e">
        <f t="shared" si="558"/>
        <v>#VALUE!</v>
      </c>
      <c r="DF90" s="192" t="e">
        <f t="shared" si="558"/>
        <v>#VALUE!</v>
      </c>
      <c r="DG90" s="192" t="e">
        <f t="shared" si="558"/>
        <v>#VALUE!</v>
      </c>
      <c r="DH90" s="192" t="e">
        <f t="shared" si="558"/>
        <v>#VALUE!</v>
      </c>
      <c r="DI90" s="192" t="e">
        <f t="shared" si="558"/>
        <v>#VALUE!</v>
      </c>
      <c r="DJ90" s="192" t="e">
        <f t="shared" si="397"/>
        <v>#VALUE!</v>
      </c>
      <c r="DK90" s="192" t="e">
        <f t="shared" si="398"/>
        <v>#VALUE!</v>
      </c>
      <c r="DL90" s="192" t="e">
        <f t="shared" si="399"/>
        <v>#VALUE!</v>
      </c>
      <c r="DM90" s="192" t="e">
        <f t="shared" si="400"/>
        <v>#VALUE!</v>
      </c>
      <c r="DN90" s="192" t="e">
        <f t="shared" si="401"/>
        <v>#VALUE!</v>
      </c>
      <c r="DO90" s="192" t="e">
        <f t="shared" si="402"/>
        <v>#VALUE!</v>
      </c>
      <c r="DP90" s="192" t="e">
        <f t="shared" si="403"/>
        <v>#VALUE!</v>
      </c>
      <c r="DQ90" s="192" t="e">
        <f t="shared" si="404"/>
        <v>#VALUE!</v>
      </c>
      <c r="DR90" s="192" t="e">
        <f t="shared" si="405"/>
        <v>#VALUE!</v>
      </c>
      <c r="DS90" s="192" t="e">
        <f t="shared" si="406"/>
        <v>#VALUE!</v>
      </c>
      <c r="DT90" s="192" t="e">
        <f t="shared" si="407"/>
        <v>#VALUE!</v>
      </c>
      <c r="DU90" s="192" t="e">
        <f t="shared" si="408"/>
        <v>#VALUE!</v>
      </c>
      <c r="DV90" s="198" t="e">
        <f t="shared" si="409"/>
        <v>#VALUE!</v>
      </c>
      <c r="DW90" s="198" t="e">
        <f t="shared" si="410"/>
        <v>#DIV/0!</v>
      </c>
      <c r="DX90" s="198" t="e">
        <f t="shared" si="411"/>
        <v>#DIV/0!</v>
      </c>
      <c r="DY90" s="198" t="e">
        <f t="shared" si="412"/>
        <v>#VALUE!</v>
      </c>
      <c r="DZ90" s="198" t="e">
        <f t="shared" si="413"/>
        <v>#VALUE!</v>
      </c>
      <c r="EA90" s="198" t="e">
        <f t="shared" si="414"/>
        <v>#VALUE!</v>
      </c>
      <c r="EB90" s="198" t="e">
        <f t="shared" si="415"/>
        <v>#VALUE!</v>
      </c>
      <c r="EC90" s="198" t="e">
        <f t="shared" si="416"/>
        <v>#DIV/0!</v>
      </c>
      <c r="ED90" s="198" t="e">
        <f t="shared" si="417"/>
        <v>#VALUE!</v>
      </c>
      <c r="EE90" s="198" t="e">
        <f t="shared" si="418"/>
        <v>#VALUE!</v>
      </c>
      <c r="EF90" s="198" t="e">
        <f t="shared" ref="EF90:EO90" si="559">DV90/SUM($DV90:$EE90)</f>
        <v>#VALUE!</v>
      </c>
      <c r="EG90" s="198" t="e">
        <f t="shared" si="559"/>
        <v>#DIV/0!</v>
      </c>
      <c r="EH90" s="198" t="e">
        <f t="shared" si="559"/>
        <v>#DIV/0!</v>
      </c>
      <c r="EI90" s="198" t="e">
        <f t="shared" si="559"/>
        <v>#VALUE!</v>
      </c>
      <c r="EJ90" s="198" t="e">
        <f t="shared" si="559"/>
        <v>#VALUE!</v>
      </c>
      <c r="EK90" s="198" t="e">
        <f t="shared" si="559"/>
        <v>#VALUE!</v>
      </c>
      <c r="EL90" s="198" t="e">
        <f t="shared" si="559"/>
        <v>#VALUE!</v>
      </c>
      <c r="EM90" s="198" t="e">
        <f t="shared" si="559"/>
        <v>#DIV/0!</v>
      </c>
      <c r="EN90" s="198" t="e">
        <f t="shared" si="559"/>
        <v>#VALUE!</v>
      </c>
      <c r="EO90" s="198" t="e">
        <f t="shared" si="559"/>
        <v>#VALUE!</v>
      </c>
      <c r="EP90" s="511">
        <f t="shared" ref="EP90:EW90" si="560">EP89</f>
        <v>0.08</v>
      </c>
      <c r="EQ90" s="511">
        <f t="shared" si="560"/>
        <v>0.015</v>
      </c>
      <c r="ER90" s="511">
        <f t="shared" si="560"/>
        <v>0.015</v>
      </c>
      <c r="ES90" s="511">
        <f t="shared" si="560"/>
        <v>0.015</v>
      </c>
      <c r="ET90" s="511">
        <f t="shared" si="560"/>
        <v>0.015</v>
      </c>
      <c r="EU90" s="511">
        <f t="shared" si="560"/>
        <v>0.09</v>
      </c>
      <c r="EV90" s="511">
        <f t="shared" si="560"/>
        <v>0.09</v>
      </c>
      <c r="EW90" s="511">
        <f t="shared" si="560"/>
        <v>0.09</v>
      </c>
      <c r="EX90" s="420" t="str">
        <f>IF(_tag_month_day!AS86="","",_tag_month_day!AS86/100)</f>
        <v/>
      </c>
      <c r="EY90" s="420" t="str">
        <f>IF(_tag_month_day!AT86="","",_tag_month_day!AT86/100)</f>
        <v/>
      </c>
      <c r="EZ90" s="420" t="str">
        <f>IF(_tag_month_day!AU86="","",_tag_month_day!AU86/100)</f>
        <v/>
      </c>
      <c r="FA90" s="420" t="str">
        <f>IF(_tag_month_day!AV86="","",_tag_month_day!AV86/100)</f>
        <v/>
      </c>
      <c r="FB90" s="420" t="str">
        <f>IF(_tag_month_day!AW86="","",_tag_month_day!AW86/100)</f>
        <v/>
      </c>
      <c r="FC90" s="420" t="str">
        <f>IF(_tag_month_day!AX86="","",_tag_month_day!AX86/100)</f>
        <v/>
      </c>
      <c r="FD90" s="510">
        <f t="shared" si="447"/>
        <v>0.33</v>
      </c>
      <c r="FE90" s="510">
        <f t="shared" si="448"/>
        <v>0.19</v>
      </c>
      <c r="FF90" s="510">
        <f t="shared" si="449"/>
        <v>0.003</v>
      </c>
      <c r="FG90" s="510">
        <f t="shared" si="450"/>
        <v>0</v>
      </c>
      <c r="FH90" s="603">
        <f t="shared" si="451"/>
        <v>0.0001</v>
      </c>
      <c r="FI90" s="510">
        <f t="shared" ref="FI90:FR90" si="561">FI89</f>
        <v>0.41</v>
      </c>
      <c r="FJ90" s="510">
        <f t="shared" si="561"/>
        <v>0.11</v>
      </c>
      <c r="FK90" s="510">
        <f t="shared" si="561"/>
        <v>0.015</v>
      </c>
      <c r="FL90" s="510">
        <f t="shared" si="561"/>
        <v>0</v>
      </c>
      <c r="FM90" s="603">
        <f t="shared" si="561"/>
        <v>0.0001</v>
      </c>
      <c r="FN90" s="510" t="str">
        <f>IF(_tag_month_day!AY86="","",_tag_month_day!AY86/100)</f>
        <v/>
      </c>
      <c r="FO90" s="510" t="str">
        <f>IF(_tag_month_day!AZ86="","",_tag_month_day!AZ86/100)</f>
        <v/>
      </c>
      <c r="FP90" s="510" t="str">
        <f>IF(_tag_month_day!BA86="","",_tag_month_day!BA86/100)</f>
        <v/>
      </c>
      <c r="FQ90" s="510" t="str">
        <f>IF(_tag_month_day!BB86="","",_tag_month_day!BB86/100)</f>
        <v/>
      </c>
      <c r="FR90" s="603" t="str">
        <f>IF(_tag_month_day!BC86="","",_tag_month_day!BC86/100)</f>
        <v/>
      </c>
      <c r="FS90" s="510" t="str">
        <f>IF(_tag_month_day!BD86="","",_tag_month_day!BD86/100)</f>
        <v/>
      </c>
      <c r="FT90" s="510" t="str">
        <f>IF(_tag_month_day!BE86="","",_tag_month_day!BE86/100)</f>
        <v/>
      </c>
      <c r="FU90" s="510" t="str">
        <f>IF(_tag_month_day!BF86="","",_tag_month_day!BF86/100)</f>
        <v/>
      </c>
      <c r="FV90" s="510" t="str">
        <f>IF(_tag_month_day!BG86="","",_tag_month_day!BG86/100)</f>
        <v/>
      </c>
      <c r="FW90" s="603" t="str">
        <f>IF(_tag_month_day!BH86="","",_tag_month_day!BH86/100)</f>
        <v/>
      </c>
      <c r="FX90" s="510" t="str">
        <f>IF(_tag_month_day!BI86="","",_tag_month_day!BI86/100)</f>
        <v/>
      </c>
      <c r="FY90" s="510" t="str">
        <f>IF(_tag_month_day!BJ86="","",_tag_month_day!BJ86/100)</f>
        <v/>
      </c>
      <c r="FZ90" s="605" t="str">
        <f>IF(_tag_month_day!BK86="","",_tag_month_day!BK86/100)</f>
        <v/>
      </c>
      <c r="GA90" s="510" t="str">
        <f>IF(_tag_month_day!BL86="","",_tag_month_day!BL86/100)</f>
        <v/>
      </c>
      <c r="GB90" s="603" t="str">
        <f>IF(_tag_month_day!BM86="","",_tag_month_day!BM86/100)</f>
        <v/>
      </c>
      <c r="GC90" s="420" t="str">
        <f>IF(_tag_month_day!BN86="","",_tag_month_day!BN86/100)</f>
        <v/>
      </c>
      <c r="GD90" s="420" t="str">
        <f>IF(_tag_month_day!BO86="","",_tag_month_day!BO86/100)</f>
        <v/>
      </c>
      <c r="GE90" s="420" t="str">
        <f>IF(_tag_month_day!BP86="","",_tag_month_day!BP86/100)</f>
        <v/>
      </c>
      <c r="GF90" s="420" t="str">
        <f>IF(_tag_month_day!BQ86="","",_tag_month_day!BQ86/100)</f>
        <v/>
      </c>
      <c r="GG90" s="420" t="str">
        <f>IF(_tag_month_day!BR86="","",_tag_month_day!BR86/100)</f>
        <v/>
      </c>
      <c r="GH90" s="420" t="str">
        <f>IF(_tag_month_day!BS86="","",_tag_month_day!BS86/100)</f>
        <v/>
      </c>
      <c r="GI90" s="603" t="str">
        <f>IF(_tag_month_day!BT86="","",_tag_month_day!BT86/100)</f>
        <v/>
      </c>
      <c r="GJ90" s="612" t="str">
        <f>IF(_tag_month_day!BU86="","",_tag_month_day!BU86/100)</f>
        <v/>
      </c>
      <c r="GK90" s="620" t="str">
        <f>IF(_tag_month_day!BV86="",IF(_rlcf_month_day!A$2="","",_rlcf_month_day!A$2/100),_tag_month_day!BV86/100)</f>
        <v/>
      </c>
      <c r="GL90" s="620" t="str">
        <f>IF(_tag_month_day!BW86="",IF(_rlcf_month_day!B$2="","",_rlcf_month_day!B$2/100),_tag_month_day!BW86/100)</f>
        <v/>
      </c>
      <c r="GM90" s="621" t="str">
        <f>IF(_tag_month_day!BX86="",IF(_rlcf_month_day!C$2="","",_rlcf_month_day!C$2/100),_tag_month_day!BX86/100)</f>
        <v/>
      </c>
      <c r="GN90" s="620" t="str">
        <f>IF(_tag_month_day!BV86="",IF(_rlcf_month_day!A$2="","",_rlcf_month_day!A$2/100),_tag_month_day!BV86/100)</f>
        <v/>
      </c>
      <c r="GO90" s="620" t="str">
        <f>IF(_tag_month_day!BW86="",IF(_rlcf_month_day!B$2="","",_rlcf_month_day!B$2/100),_tag_month_day!BW86/100)</f>
        <v/>
      </c>
      <c r="GP90" s="620" t="str">
        <f>IF(_tag_month_day!CD86="",IF(_rlcf_month_day!E$2="","",_rlcf_month_day!E$2/100),_tag_month_day!CD86/100)</f>
        <v/>
      </c>
      <c r="GQ90" s="620" t="str">
        <f>IF(_tag_month_day!CE86="",IF(_rlcf_month_day!F$2="","",_rlcf_month_day!F$2/100),_tag_month_day!CE86/100)</f>
        <v/>
      </c>
      <c r="GR90" s="621" t="str">
        <f>IF(_tag_month_day!CF86="",IF(_rlcf_month_day!G$2="","",_rlcf_month_day!G$2/100),_tag_month_day!CF86/100)</f>
        <v/>
      </c>
      <c r="GS90" s="626">
        <f t="shared" ref="GS90:HH90" si="562">GS89</f>
        <v>0.953</v>
      </c>
      <c r="GT90" s="626">
        <f t="shared" si="562"/>
        <v>0.55</v>
      </c>
      <c r="GU90" s="626">
        <f t="shared" si="562"/>
        <v>0.55</v>
      </c>
      <c r="GV90" s="626">
        <f t="shared" si="562"/>
        <v>0.55</v>
      </c>
      <c r="GW90" s="626">
        <f t="shared" si="562"/>
        <v>0.5</v>
      </c>
      <c r="GX90" s="626">
        <f t="shared" si="562"/>
        <v>0.935</v>
      </c>
      <c r="GY90" s="626">
        <f t="shared" si="562"/>
        <v>0.15</v>
      </c>
      <c r="GZ90" s="626">
        <f t="shared" si="562"/>
        <v>1</v>
      </c>
      <c r="HA90" s="632">
        <f t="shared" si="562"/>
        <v>0.047</v>
      </c>
      <c r="HB90" s="632">
        <f t="shared" si="562"/>
        <v>0.45</v>
      </c>
      <c r="HC90" s="632">
        <f t="shared" si="562"/>
        <v>0.45</v>
      </c>
      <c r="HD90" s="632">
        <f t="shared" si="562"/>
        <v>0.45</v>
      </c>
      <c r="HE90" s="632">
        <f t="shared" si="562"/>
        <v>0.5</v>
      </c>
      <c r="HF90" s="632">
        <f t="shared" si="562"/>
        <v>0.065</v>
      </c>
      <c r="HG90" s="632">
        <f t="shared" si="562"/>
        <v>0.85</v>
      </c>
      <c r="HH90" s="632">
        <f t="shared" si="562"/>
        <v>0</v>
      </c>
      <c r="HI90" s="68">
        <f t="shared" si="423"/>
        <v>0</v>
      </c>
      <c r="HJ90" s="68" t="e">
        <f t="shared" si="454"/>
        <v>#VALUE!</v>
      </c>
      <c r="HK90" s="202">
        <f t="shared" si="455"/>
        <v>0.85</v>
      </c>
      <c r="HL90" s="464">
        <f t="shared" si="456"/>
        <v>550000</v>
      </c>
      <c r="HM90" s="464">
        <f t="shared" si="457"/>
        <v>480000</v>
      </c>
      <c r="HN90" s="192" t="e">
        <f t="shared" si="424"/>
        <v>#VALUE!</v>
      </c>
      <c r="HO90" s="192" t="e">
        <f>HN90*HK90*$HO$2/HL90*1000000</f>
        <v>#VALUE!</v>
      </c>
      <c r="HP90" s="192" t="e">
        <f>HN90*HK90*$HP$2/HM90*1000000</f>
        <v>#VALUE!</v>
      </c>
    </row>
    <row r="91" customFormat="1" spans="1:224">
      <c r="A91" s="381">
        <v>86</v>
      </c>
      <c r="B91" s="54">
        <f ca="1" t="shared" si="458"/>
        <v>43620</v>
      </c>
      <c r="C91" s="57">
        <f t="shared" si="459"/>
        <v>0.0416666666666667</v>
      </c>
      <c r="D91" s="68" t="str">
        <f ca="1" t="shared" si="425"/>
        <v>白班</v>
      </c>
      <c r="E91" s="68" t="str">
        <f ca="1" t="shared" si="426"/>
        <v>甲</v>
      </c>
      <c r="F91" s="68">
        <f ca="1">SUMPRODUCT((成本日报!$A$3:$A$95=计划!B91)*(成本日报!$B$3:$B$95=计划!$D91),成本日报!$C$3:$C$95)</f>
        <v>1</v>
      </c>
      <c r="G91" s="382">
        <f ca="1" t="shared" si="460"/>
        <v>43620.5416666665</v>
      </c>
      <c r="H91" s="382">
        <f ca="1" t="shared" si="427"/>
        <v>43620.5486111109</v>
      </c>
      <c r="I91" s="382">
        <f ca="1" t="shared" si="428"/>
        <v>43620.5541666665</v>
      </c>
      <c r="J91" s="382">
        <f ca="1" t="shared" si="429"/>
        <v>43620.5833333331</v>
      </c>
      <c r="K91" s="382">
        <f ca="1" t="shared" si="430"/>
        <v>43620.6458333331</v>
      </c>
      <c r="L91" s="382">
        <f ca="1" t="shared" si="431"/>
        <v>43620.6666666665</v>
      </c>
      <c r="M91" s="398" t="str">
        <f>IF(_tag_month_day!A87="","",_tag_month_day!A87)</f>
        <v/>
      </c>
      <c r="N91" s="398" t="str">
        <f>IF(_tag_month_day!B87="","",_tag_month_day!B87)</f>
        <v/>
      </c>
      <c r="O91" s="399" t="e">
        <f t="shared" si="432"/>
        <v>#VALUE!</v>
      </c>
      <c r="P91" s="398" t="str">
        <f>IF(_tag_month_day!C87="","",_tag_month_day!C87)</f>
        <v/>
      </c>
      <c r="Q91" s="398" t="str">
        <f>IF(_tag_month_day!D87="","",_tag_month_day!D87)</f>
        <v/>
      </c>
      <c r="R91" s="416">
        <f>IF(_tag_month_day!CB87="",R90,_tag_month_day!CB87/100)</f>
        <v>0.07</v>
      </c>
      <c r="S91" s="417" t="str">
        <f>IF(_tag_month_day!E87="","",_tag_month_day!E87)</f>
        <v/>
      </c>
      <c r="T91" s="417" t="str">
        <f>IF(_tag_month_day!F87="","",_tag_month_day!F87)</f>
        <v/>
      </c>
      <c r="U91" s="418" t="e">
        <f t="shared" si="386"/>
        <v>#VALUE!</v>
      </c>
      <c r="V91" s="53" t="e">
        <f t="shared" si="387"/>
        <v>#VALUE!</v>
      </c>
      <c r="W91" s="419" t="str">
        <f>IF(_jhy_month_day!A87="","",_jhy_month_day!A87)</f>
        <v/>
      </c>
      <c r="X91" s="420" t="str">
        <f>IF(_jhy_month_day!B87="","",_jhy_month_day!B87/100)</f>
        <v/>
      </c>
      <c r="Y91" s="420" t="str">
        <f>IF(_jhy_month_day!C87="","",_jhy_month_day!C87/100)</f>
        <v/>
      </c>
      <c r="Z91" s="439">
        <f t="shared" si="477"/>
        <v>22</v>
      </c>
      <c r="AA91" s="440" t="str">
        <f>IF(_tag_month_day!G87="","",_tag_month_day!G87/100)</f>
        <v/>
      </c>
      <c r="AB91" s="440" t="str">
        <f>IF(_tag_month_day!H87="","",_tag_month_day!H87/100)</f>
        <v/>
      </c>
      <c r="AC91" s="193">
        <f t="shared" si="433"/>
        <v>1.59963432013121</v>
      </c>
      <c r="AD91" s="441" t="str">
        <f t="shared" si="434"/>
        <v/>
      </c>
      <c r="AE91" s="442" t="str">
        <f t="shared" si="435"/>
        <v/>
      </c>
      <c r="AF91" s="443">
        <v>1</v>
      </c>
      <c r="AG91" s="68" t="str">
        <f>IF(_duihao_month_day!A87="","",_duihao_month_day!A87)</f>
        <v/>
      </c>
      <c r="AH91" s="463">
        <f>IF(_gyk_month_day!B87="",AH90,_gyk_month_day!B87)</f>
        <v>820</v>
      </c>
      <c r="AI91" s="464" t="e">
        <f t="shared" si="461"/>
        <v>#VALUE!</v>
      </c>
      <c r="AJ91" s="68" t="str">
        <f>IF(_tag_month_day!I87="","",_tag_month_day!I87)</f>
        <v/>
      </c>
      <c r="AK91" s="465" t="str">
        <f>IF(_tzyy_month_day!A87="","",_tzyy_month_day!A87)</f>
        <v/>
      </c>
      <c r="AL91" s="465" t="str">
        <f>IF(_tzyy_month_day!B87="","",_tzyy_month_day!B87)</f>
        <v/>
      </c>
      <c r="AM91" s="465" t="str">
        <f>IF(_tzyy_month_day!C87="","",_tzyy_month_day!C87)</f>
        <v/>
      </c>
      <c r="AN91" s="466" t="str">
        <f>IF(_tag_month_day!CG87="","",_tag_month_day!CG87)</f>
        <v/>
      </c>
      <c r="AO91" s="466" t="str">
        <f>IF(_tag_month_day!CH87="","",_tag_month_day!CH87)</f>
        <v/>
      </c>
      <c r="AP91" s="486" t="e">
        <f t="shared" si="436"/>
        <v>#VALUE!</v>
      </c>
      <c r="AQ91" s="487" t="str">
        <f>IF(_tag_month_day!J87="","",_tag_month_day!J87/100)</f>
        <v/>
      </c>
      <c r="AR91" s="488">
        <f t="shared" si="437"/>
        <v>1.3</v>
      </c>
      <c r="AS91" s="489" t="e">
        <f t="shared" si="388"/>
        <v>#VALUE!</v>
      </c>
      <c r="AT91" s="489">
        <f t="shared" si="438"/>
        <v>0</v>
      </c>
      <c r="AU91" s="490" t="str">
        <f>IF(_tag_month_day!K87="","",_tag_month_day!K87)</f>
        <v/>
      </c>
      <c r="AV91" s="491" t="str">
        <f>IF(_tag_month_day!L87="","",_tag_month_day!L87/100)</f>
        <v/>
      </c>
      <c r="AW91" s="420">
        <f t="shared" si="360"/>
        <v>0</v>
      </c>
      <c r="AX91" s="420">
        <f t="shared" si="439"/>
        <v>0</v>
      </c>
      <c r="AY91" s="420" t="str">
        <f>IF(_tag_month_day!M87="","",_tag_month_day!M87/100)</f>
        <v/>
      </c>
      <c r="AZ91" s="420" t="str">
        <f>IF(_tag_month_day!N87="","",_tag_month_day!N87/100)</f>
        <v/>
      </c>
      <c r="BA91" s="420" t="str">
        <f>IF(_tag_month_day!O87="","",_tag_month_day!O87/100)</f>
        <v/>
      </c>
      <c r="BB91" s="496" t="str">
        <f>IF(_tag_month_day!P87="","",_tag_month_day!P87/100)</f>
        <v/>
      </c>
      <c r="BC91" s="496">
        <f t="shared" si="440"/>
        <v>0</v>
      </c>
      <c r="BD91" s="496" t="str">
        <f>IF(_tag_month_day!Q87="","",_tag_month_day!Q87/100)</f>
        <v/>
      </c>
      <c r="BE91" s="510" t="str">
        <f>IF(_tag_month_day!R87="","",_tag_month_day!R87/100)</f>
        <v/>
      </c>
      <c r="BF91" s="413" t="str">
        <f>IF(_tag_month_day!CC87="","",_tag_month_day!CC87/100)</f>
        <v/>
      </c>
      <c r="BG91" s="511" t="e">
        <f t="shared" si="389"/>
        <v>#VALUE!</v>
      </c>
      <c r="BH91" s="198">
        <f t="shared" si="390"/>
        <v>0</v>
      </c>
      <c r="BI91" s="512" t="e">
        <f>IF(CX91=0,BI90,(DK91*查询!$R$5+DL91*查询!$Q$5+DM91*查询!$N$5+DN91*查询!$O$5+DO91*查询!$P$5)*AF91/CX91)</f>
        <v>#VALUE!</v>
      </c>
      <c r="BJ91" s="512" t="e">
        <f>IF(CX91=0,BJ90,(DP91*查询!$S$5+DQ91*查询!$T$5+DR91*查询!$U$5)*AF91/CX91)</f>
        <v>#VALUE!</v>
      </c>
      <c r="BK91" s="512">
        <f t="shared" si="441"/>
        <v>1</v>
      </c>
      <c r="BL91" s="513" t="str">
        <f>IF(_cfyc_month_day!A87="","",_cfyc_month_day!A87)</f>
        <v/>
      </c>
      <c r="BM91" s="513" t="str">
        <f>IF(_cfyc_month_day!B87="","",_cfyc_month_day!B87)</f>
        <v/>
      </c>
      <c r="BN91" s="513" t="str">
        <f>IF(_cfyc_month_day!C87="","",_cfyc_month_day!C87)</f>
        <v/>
      </c>
      <c r="BO91" s="522" t="str">
        <f>IF(_cfyc_month_day!D87="","",_cfyc_month_day!D87)</f>
        <v/>
      </c>
      <c r="BP91" s="522" t="str">
        <f>IF(_cfyc_month_day!E87="","",_cfyc_month_day!E87)</f>
        <v/>
      </c>
      <c r="BQ91" s="522" t="str">
        <f>IF(_cfyc_month_day!F87="","",_cfyc_month_day!F87)</f>
        <v/>
      </c>
      <c r="BR91" s="513" t="str">
        <f>IF(_tag_month_day!T87="","",_tag_month_day!T87)</f>
        <v/>
      </c>
      <c r="BS91" s="513" t="str">
        <f>IF(_tag_month_day!U87="","",_tag_month_day!U87)</f>
        <v/>
      </c>
      <c r="BT91" s="523" t="str">
        <f t="shared" si="442"/>
        <v/>
      </c>
      <c r="BU91" s="223" t="str">
        <f>IF(_tag_month_day!V87="","",_tag_month_day!V87)</f>
        <v/>
      </c>
      <c r="BV91" s="206" t="str">
        <f>IF(_tag_month_day!W87="","",_tag_month_day!W87)</f>
        <v/>
      </c>
      <c r="BW91" s="540" t="str">
        <f>IF(_tag_month_day!X87="","",_tag_month_day!X87)</f>
        <v/>
      </c>
      <c r="BX91" s="540" t="str">
        <f>IF(_tag_month_day!Y87="","",_tag_month_day!Y87)</f>
        <v/>
      </c>
      <c r="BY91" s="541">
        <f ca="1" t="shared" si="443"/>
        <v>43620.6666666665</v>
      </c>
      <c r="BZ91" s="542" t="s">
        <v>215</v>
      </c>
      <c r="CA91" s="543" t="str">
        <f>IF(_jhy2_month_day!A87="","",_jhy2_month_day!A87)</f>
        <v/>
      </c>
      <c r="CB91" s="464" t="str">
        <f>IF(_jhy2_month_day!B87="","",_jhy2_month_day!B87)</f>
        <v/>
      </c>
      <c r="CC91" s="464" t="str">
        <f>IF(_jhy2_month_day!C87="","",_jhy2_month_day!C87)</f>
        <v/>
      </c>
      <c r="CD91" s="464" t="str">
        <f>IF(_jhy2_month_day!D87="","",_jhy2_month_day!D87)</f>
        <v/>
      </c>
      <c r="CE91" s="464" t="str">
        <f>IF(_jhy2_month_day!E87="","",_jhy2_month_day!E87)</f>
        <v/>
      </c>
      <c r="CF91" s="464" t="str">
        <f>IF(_jhy2_month_day!F87="","",_jhy2_month_day!F87)</f>
        <v/>
      </c>
      <c r="CG91" s="464" t="str">
        <f>IF(_jhy2_month_day!G87="","",_jhy2_month_day!G87)</f>
        <v/>
      </c>
      <c r="CH91" s="464" t="str">
        <f>IF(_jhy2_month_day!H87="","",_jhy2_month_day!H87)</f>
        <v/>
      </c>
      <c r="CI91" s="464" t="str">
        <f>IF(_jhy2_month_day!I87="","",_jhy2_month_day!I87)</f>
        <v/>
      </c>
      <c r="CJ91" s="464" t="str">
        <f>IF(_jhy2_month_day!J87="","",_jhy2_month_day!J87)</f>
        <v/>
      </c>
      <c r="CK91" s="464" t="str">
        <f>IF(_jhy2_month_day!K87="","",_jhy2_month_day!K87)</f>
        <v/>
      </c>
      <c r="CL91" s="562" t="str">
        <f>IF(_jhy2_month_day!L87="","",_jhy2_month_day!L87)</f>
        <v/>
      </c>
      <c r="CM91" s="562" t="str">
        <f>IF(_jhy2_month_day!M87="","",_jhy2_month_day!M87)</f>
        <v/>
      </c>
      <c r="CN91" s="562" t="str">
        <f>IF(_jhy2_month_day!N87="","",_jhy2_month_day!N87)</f>
        <v/>
      </c>
      <c r="CO91" s="562" t="str">
        <f>IF(_jhy2_month_day!O87="","",_jhy2_month_day!O87)</f>
        <v/>
      </c>
      <c r="CP91" s="562" t="str">
        <f>IF(_jhy2_month_day!P87="","",_jhy2_month_day!P87)</f>
        <v/>
      </c>
      <c r="CQ91" s="562" t="str">
        <f>IF(_jhy2_month_day!Q87="","",_jhy2_month_day!Q87)</f>
        <v/>
      </c>
      <c r="CR91" s="563" t="str">
        <f>IF(_jhy2_month_day!R87="","",_jhy2_month_day!R87)</f>
        <v/>
      </c>
      <c r="CS91" s="576" t="str">
        <f>IF(_jhy2_month_day!S87="","",_jhy2_month_day!S87)</f>
        <v/>
      </c>
      <c r="CT91" s="562" t="str">
        <f>IF(_jhy2_month_day!T87="","",_jhy2_month_day!T87)</f>
        <v/>
      </c>
      <c r="CU91" s="577" t="e">
        <f t="shared" si="391"/>
        <v>#VALUE!</v>
      </c>
      <c r="CV91" s="198" t="e">
        <f t="shared" si="392"/>
        <v>#VALUE!</v>
      </c>
      <c r="CW91" s="192" t="e">
        <f t="shared" si="393"/>
        <v>#VALUE!</v>
      </c>
      <c r="CX91" s="192" t="e">
        <f t="shared" si="394"/>
        <v>#VALUE!</v>
      </c>
      <c r="CY91" s="202" t="e">
        <f t="shared" si="395"/>
        <v>#VALUE!</v>
      </c>
      <c r="CZ91" s="192" t="e">
        <f t="shared" ref="CZ91:DI91" si="563">$AJ91*EF91</f>
        <v>#VALUE!</v>
      </c>
      <c r="DA91" s="192" t="e">
        <f t="shared" si="563"/>
        <v>#VALUE!</v>
      </c>
      <c r="DB91" s="192" t="e">
        <f t="shared" si="563"/>
        <v>#VALUE!</v>
      </c>
      <c r="DC91" s="192" t="e">
        <f t="shared" si="563"/>
        <v>#VALUE!</v>
      </c>
      <c r="DD91" s="192" t="e">
        <f t="shared" si="563"/>
        <v>#VALUE!</v>
      </c>
      <c r="DE91" s="192" t="e">
        <f t="shared" si="563"/>
        <v>#VALUE!</v>
      </c>
      <c r="DF91" s="192" t="e">
        <f t="shared" si="563"/>
        <v>#VALUE!</v>
      </c>
      <c r="DG91" s="192" t="e">
        <f t="shared" si="563"/>
        <v>#VALUE!</v>
      </c>
      <c r="DH91" s="192" t="e">
        <f t="shared" si="563"/>
        <v>#VALUE!</v>
      </c>
      <c r="DI91" s="192" t="e">
        <f t="shared" si="563"/>
        <v>#VALUE!</v>
      </c>
      <c r="DJ91" s="192" t="e">
        <f t="shared" si="397"/>
        <v>#VALUE!</v>
      </c>
      <c r="DK91" s="192" t="e">
        <f t="shared" si="398"/>
        <v>#VALUE!</v>
      </c>
      <c r="DL91" s="192" t="e">
        <f t="shared" si="399"/>
        <v>#VALUE!</v>
      </c>
      <c r="DM91" s="192" t="e">
        <f t="shared" si="400"/>
        <v>#VALUE!</v>
      </c>
      <c r="DN91" s="192" t="e">
        <f t="shared" si="401"/>
        <v>#VALUE!</v>
      </c>
      <c r="DO91" s="192" t="e">
        <f t="shared" si="402"/>
        <v>#VALUE!</v>
      </c>
      <c r="DP91" s="192" t="e">
        <f t="shared" si="403"/>
        <v>#VALUE!</v>
      </c>
      <c r="DQ91" s="192" t="e">
        <f t="shared" si="404"/>
        <v>#VALUE!</v>
      </c>
      <c r="DR91" s="192" t="e">
        <f t="shared" si="405"/>
        <v>#VALUE!</v>
      </c>
      <c r="DS91" s="192" t="e">
        <f t="shared" si="406"/>
        <v>#VALUE!</v>
      </c>
      <c r="DT91" s="192" t="e">
        <f t="shared" si="407"/>
        <v>#VALUE!</v>
      </c>
      <c r="DU91" s="192" t="e">
        <f t="shared" si="408"/>
        <v>#VALUE!</v>
      </c>
      <c r="DV91" s="198" t="e">
        <f t="shared" si="409"/>
        <v>#VALUE!</v>
      </c>
      <c r="DW91" s="198" t="e">
        <f t="shared" si="410"/>
        <v>#DIV/0!</v>
      </c>
      <c r="DX91" s="198" t="e">
        <f t="shared" si="411"/>
        <v>#DIV/0!</v>
      </c>
      <c r="DY91" s="198" t="e">
        <f t="shared" si="412"/>
        <v>#VALUE!</v>
      </c>
      <c r="DZ91" s="198" t="e">
        <f t="shared" si="413"/>
        <v>#VALUE!</v>
      </c>
      <c r="EA91" s="198" t="e">
        <f t="shared" si="414"/>
        <v>#VALUE!</v>
      </c>
      <c r="EB91" s="198" t="e">
        <f t="shared" si="415"/>
        <v>#VALUE!</v>
      </c>
      <c r="EC91" s="198" t="e">
        <f t="shared" si="416"/>
        <v>#DIV/0!</v>
      </c>
      <c r="ED91" s="198" t="e">
        <f t="shared" si="417"/>
        <v>#VALUE!</v>
      </c>
      <c r="EE91" s="198" t="e">
        <f t="shared" si="418"/>
        <v>#VALUE!</v>
      </c>
      <c r="EF91" s="198" t="e">
        <f t="shared" ref="EF91:EO91" si="564">DV91/SUM($DV91:$EE91)</f>
        <v>#VALUE!</v>
      </c>
      <c r="EG91" s="198" t="e">
        <f t="shared" si="564"/>
        <v>#DIV/0!</v>
      </c>
      <c r="EH91" s="198" t="e">
        <f t="shared" si="564"/>
        <v>#DIV/0!</v>
      </c>
      <c r="EI91" s="198" t="e">
        <f t="shared" si="564"/>
        <v>#VALUE!</v>
      </c>
      <c r="EJ91" s="198" t="e">
        <f t="shared" si="564"/>
        <v>#VALUE!</v>
      </c>
      <c r="EK91" s="198" t="e">
        <f t="shared" si="564"/>
        <v>#VALUE!</v>
      </c>
      <c r="EL91" s="198" t="e">
        <f t="shared" si="564"/>
        <v>#VALUE!</v>
      </c>
      <c r="EM91" s="198" t="e">
        <f t="shared" si="564"/>
        <v>#DIV/0!</v>
      </c>
      <c r="EN91" s="198" t="e">
        <f t="shared" si="564"/>
        <v>#VALUE!</v>
      </c>
      <c r="EO91" s="198" t="e">
        <f t="shared" si="564"/>
        <v>#VALUE!</v>
      </c>
      <c r="EP91" s="511">
        <f t="shared" ref="EP91:EW91" si="565">EP90</f>
        <v>0.08</v>
      </c>
      <c r="EQ91" s="511">
        <f t="shared" si="565"/>
        <v>0.015</v>
      </c>
      <c r="ER91" s="511">
        <f t="shared" si="565"/>
        <v>0.015</v>
      </c>
      <c r="ES91" s="511">
        <f t="shared" si="565"/>
        <v>0.015</v>
      </c>
      <c r="ET91" s="511">
        <f t="shared" si="565"/>
        <v>0.015</v>
      </c>
      <c r="EU91" s="511">
        <f t="shared" si="565"/>
        <v>0.09</v>
      </c>
      <c r="EV91" s="511">
        <f t="shared" si="565"/>
        <v>0.09</v>
      </c>
      <c r="EW91" s="511">
        <f t="shared" si="565"/>
        <v>0.09</v>
      </c>
      <c r="EX91" s="420" t="str">
        <f>IF(_tag_month_day!AS87="","",_tag_month_day!AS87/100)</f>
        <v/>
      </c>
      <c r="EY91" s="420" t="str">
        <f>IF(_tag_month_day!AT87="","",_tag_month_day!AT87/100)</f>
        <v/>
      </c>
      <c r="EZ91" s="420" t="str">
        <f>IF(_tag_month_day!AU87="","",_tag_month_day!AU87/100)</f>
        <v/>
      </c>
      <c r="FA91" s="420" t="str">
        <f>IF(_tag_month_day!AV87="","",_tag_month_day!AV87/100)</f>
        <v/>
      </c>
      <c r="FB91" s="420" t="str">
        <f>IF(_tag_month_day!AW87="","",_tag_month_day!AW87/100)</f>
        <v/>
      </c>
      <c r="FC91" s="420" t="str">
        <f>IF(_tag_month_day!AX87="","",_tag_month_day!AX87/100)</f>
        <v/>
      </c>
      <c r="FD91" s="510">
        <f t="shared" si="447"/>
        <v>0.33</v>
      </c>
      <c r="FE91" s="510">
        <f t="shared" si="448"/>
        <v>0.19</v>
      </c>
      <c r="FF91" s="510">
        <f t="shared" si="449"/>
        <v>0.003</v>
      </c>
      <c r="FG91" s="510">
        <f t="shared" si="450"/>
        <v>0</v>
      </c>
      <c r="FH91" s="603">
        <f t="shared" si="451"/>
        <v>0.0001</v>
      </c>
      <c r="FI91" s="510">
        <f t="shared" ref="FI91:FR91" si="566">FI90</f>
        <v>0.41</v>
      </c>
      <c r="FJ91" s="510">
        <f t="shared" si="566"/>
        <v>0.11</v>
      </c>
      <c r="FK91" s="510">
        <f t="shared" si="566"/>
        <v>0.015</v>
      </c>
      <c r="FL91" s="510">
        <f t="shared" si="566"/>
        <v>0</v>
      </c>
      <c r="FM91" s="603">
        <f t="shared" si="566"/>
        <v>0.0001</v>
      </c>
      <c r="FN91" s="510" t="str">
        <f>IF(_tag_month_day!AY87="","",_tag_month_day!AY87/100)</f>
        <v/>
      </c>
      <c r="FO91" s="510" t="str">
        <f>IF(_tag_month_day!AZ87="","",_tag_month_day!AZ87/100)</f>
        <v/>
      </c>
      <c r="FP91" s="510" t="str">
        <f>IF(_tag_month_day!BA87="","",_tag_month_day!BA87/100)</f>
        <v/>
      </c>
      <c r="FQ91" s="510" t="str">
        <f>IF(_tag_month_day!BB87="","",_tag_month_day!BB87/100)</f>
        <v/>
      </c>
      <c r="FR91" s="603" t="str">
        <f>IF(_tag_month_day!BC87="","",_tag_month_day!BC87/100)</f>
        <v/>
      </c>
      <c r="FS91" s="510" t="str">
        <f>IF(_tag_month_day!BD87="","",_tag_month_day!BD87/100)</f>
        <v/>
      </c>
      <c r="FT91" s="510" t="str">
        <f>IF(_tag_month_day!BE87="","",_tag_month_day!BE87/100)</f>
        <v/>
      </c>
      <c r="FU91" s="510" t="str">
        <f>IF(_tag_month_day!BF87="","",_tag_month_day!BF87/100)</f>
        <v/>
      </c>
      <c r="FV91" s="510" t="str">
        <f>IF(_tag_month_day!BG87="","",_tag_month_day!BG87/100)</f>
        <v/>
      </c>
      <c r="FW91" s="603" t="str">
        <f>IF(_tag_month_day!BH87="","",_tag_month_day!BH87/100)</f>
        <v/>
      </c>
      <c r="FX91" s="510" t="str">
        <f>IF(_tag_month_day!BI87="","",_tag_month_day!BI87/100)</f>
        <v/>
      </c>
      <c r="FY91" s="510" t="str">
        <f>IF(_tag_month_day!BJ87="","",_tag_month_day!BJ87/100)</f>
        <v/>
      </c>
      <c r="FZ91" s="605" t="str">
        <f>IF(_tag_month_day!BK87="","",_tag_month_day!BK87/100)</f>
        <v/>
      </c>
      <c r="GA91" s="510" t="str">
        <f>IF(_tag_month_day!BL87="","",_tag_month_day!BL87/100)</f>
        <v/>
      </c>
      <c r="GB91" s="603" t="str">
        <f>IF(_tag_month_day!BM87="","",_tag_month_day!BM87/100)</f>
        <v/>
      </c>
      <c r="GC91" s="420" t="str">
        <f>IF(_tag_month_day!BN87="","",_tag_month_day!BN87/100)</f>
        <v/>
      </c>
      <c r="GD91" s="420" t="str">
        <f>IF(_tag_month_day!BO87="","",_tag_month_day!BO87/100)</f>
        <v/>
      </c>
      <c r="GE91" s="420" t="str">
        <f>IF(_tag_month_day!BP87="","",_tag_month_day!BP87/100)</f>
        <v/>
      </c>
      <c r="GF91" s="420" t="str">
        <f>IF(_tag_month_day!BQ87="","",_tag_month_day!BQ87/100)</f>
        <v/>
      </c>
      <c r="GG91" s="420" t="str">
        <f>IF(_tag_month_day!BR87="","",_tag_month_day!BR87/100)</f>
        <v/>
      </c>
      <c r="GH91" s="420" t="str">
        <f>IF(_tag_month_day!BS87="","",_tag_month_day!BS87/100)</f>
        <v/>
      </c>
      <c r="GI91" s="603" t="str">
        <f>IF(_tag_month_day!BT87="","",_tag_month_day!BT87/100)</f>
        <v/>
      </c>
      <c r="GJ91" s="612" t="str">
        <f>IF(_tag_month_day!BU87="","",_tag_month_day!BU87/100)</f>
        <v/>
      </c>
      <c r="GK91" s="620" t="str">
        <f>IF(_tag_month_day!BV87="",IF(_rlcf_month_day!A$2="","",_rlcf_month_day!A$2/100),_tag_month_day!BV87/100)</f>
        <v/>
      </c>
      <c r="GL91" s="620" t="str">
        <f>IF(_tag_month_day!BW87="",IF(_rlcf_month_day!B$2="","",_rlcf_month_day!B$2/100),_tag_month_day!BW87/100)</f>
        <v/>
      </c>
      <c r="GM91" s="621" t="str">
        <f>IF(_tag_month_day!BX87="",IF(_rlcf_month_day!C$2="","",_rlcf_month_day!C$2/100),_tag_month_day!BX87/100)</f>
        <v/>
      </c>
      <c r="GN91" s="620" t="str">
        <f>IF(_tag_month_day!BV87="",IF(_rlcf_month_day!A$2="","",_rlcf_month_day!A$2/100),_tag_month_day!BV87/100)</f>
        <v/>
      </c>
      <c r="GO91" s="620" t="str">
        <f>IF(_tag_month_day!BW87="",IF(_rlcf_month_day!B$2="","",_rlcf_month_day!B$2/100),_tag_month_day!BW87/100)</f>
        <v/>
      </c>
      <c r="GP91" s="620" t="str">
        <f>IF(_tag_month_day!CD87="",IF(_rlcf_month_day!E$2="","",_rlcf_month_day!E$2/100),_tag_month_day!CD87/100)</f>
        <v/>
      </c>
      <c r="GQ91" s="620" t="str">
        <f>IF(_tag_month_day!CE87="",IF(_rlcf_month_day!F$2="","",_rlcf_month_day!F$2/100),_tag_month_day!CE87/100)</f>
        <v/>
      </c>
      <c r="GR91" s="621" t="str">
        <f>IF(_tag_month_day!CF87="",IF(_rlcf_month_day!G$2="","",_rlcf_month_day!G$2/100),_tag_month_day!CF87/100)</f>
        <v/>
      </c>
      <c r="GS91" s="626">
        <f t="shared" ref="GS91:HH91" si="567">GS90</f>
        <v>0.953</v>
      </c>
      <c r="GT91" s="626">
        <f t="shared" si="567"/>
        <v>0.55</v>
      </c>
      <c r="GU91" s="626">
        <f t="shared" si="567"/>
        <v>0.55</v>
      </c>
      <c r="GV91" s="626">
        <f t="shared" si="567"/>
        <v>0.55</v>
      </c>
      <c r="GW91" s="626">
        <f t="shared" si="567"/>
        <v>0.5</v>
      </c>
      <c r="GX91" s="626">
        <f t="shared" si="567"/>
        <v>0.935</v>
      </c>
      <c r="GY91" s="626">
        <f t="shared" si="567"/>
        <v>0.15</v>
      </c>
      <c r="GZ91" s="626">
        <f t="shared" si="567"/>
        <v>1</v>
      </c>
      <c r="HA91" s="632">
        <f t="shared" si="567"/>
        <v>0.047</v>
      </c>
      <c r="HB91" s="632">
        <f t="shared" si="567"/>
        <v>0.45</v>
      </c>
      <c r="HC91" s="632">
        <f t="shared" si="567"/>
        <v>0.45</v>
      </c>
      <c r="HD91" s="632">
        <f t="shared" si="567"/>
        <v>0.45</v>
      </c>
      <c r="HE91" s="632">
        <f t="shared" si="567"/>
        <v>0.5</v>
      </c>
      <c r="HF91" s="632">
        <f t="shared" si="567"/>
        <v>0.065</v>
      </c>
      <c r="HG91" s="632">
        <f t="shared" si="567"/>
        <v>0.85</v>
      </c>
      <c r="HH91" s="632">
        <f t="shared" si="567"/>
        <v>0</v>
      </c>
      <c r="HI91" s="68" t="e">
        <f t="shared" si="423"/>
        <v>#VALUE!</v>
      </c>
      <c r="HJ91" s="68" t="e">
        <f t="shared" si="454"/>
        <v>#VALUE!</v>
      </c>
      <c r="HK91" s="202">
        <f t="shared" si="455"/>
        <v>0.85</v>
      </c>
      <c r="HL91" s="464">
        <f t="shared" si="456"/>
        <v>550000</v>
      </c>
      <c r="HM91" s="464">
        <f t="shared" si="457"/>
        <v>480000</v>
      </c>
      <c r="HN91" s="192" t="e">
        <f t="shared" si="424"/>
        <v>#VALUE!</v>
      </c>
      <c r="HO91" s="192" t="e">
        <f>HN91*HK91*$HO$2/HL91*1000000</f>
        <v>#VALUE!</v>
      </c>
      <c r="HP91" s="192" t="e">
        <f>HN91*HK91*$HP$2/HM91*1000000</f>
        <v>#VALUE!</v>
      </c>
    </row>
    <row r="92" customFormat="1" spans="1:224">
      <c r="A92" s="381">
        <v>87</v>
      </c>
      <c r="B92" s="54">
        <f ca="1" t="shared" si="458"/>
        <v>43620</v>
      </c>
      <c r="C92" s="57">
        <f t="shared" si="459"/>
        <v>0.0416666666666667</v>
      </c>
      <c r="D92" s="68" t="str">
        <f ca="1" t="shared" si="425"/>
        <v>白班</v>
      </c>
      <c r="E92" s="68" t="str">
        <f ca="1" t="shared" si="426"/>
        <v>甲</v>
      </c>
      <c r="F92" s="68">
        <f ca="1">SUMPRODUCT((成本日报!$A$3:$A$95=计划!B92)*(成本日报!$B$3:$B$95=计划!$D92),成本日报!$C$3:$C$95)</f>
        <v>1</v>
      </c>
      <c r="G92" s="382">
        <f ca="1" t="shared" si="460"/>
        <v>43620.5833333331</v>
      </c>
      <c r="H92" s="382">
        <f ca="1" t="shared" si="427"/>
        <v>43620.5902777776</v>
      </c>
      <c r="I92" s="382">
        <f ca="1" t="shared" si="428"/>
        <v>43620.5958333331</v>
      </c>
      <c r="J92" s="382">
        <f ca="1" t="shared" si="429"/>
        <v>43620.6249999998</v>
      </c>
      <c r="K92" s="382">
        <f ca="1" t="shared" si="430"/>
        <v>43620.6874999998</v>
      </c>
      <c r="L92" s="382">
        <f ca="1" t="shared" si="431"/>
        <v>43620.7083333331</v>
      </c>
      <c r="M92" s="398" t="str">
        <f>IF(_tag_month_day!A88="","",_tag_month_day!A88)</f>
        <v/>
      </c>
      <c r="N92" s="398" t="str">
        <f>IF(_tag_month_day!B88="","",_tag_month_day!B88)</f>
        <v/>
      </c>
      <c r="O92" s="399" t="e">
        <f t="shared" si="432"/>
        <v>#VALUE!</v>
      </c>
      <c r="P92" s="398" t="str">
        <f>IF(_tag_month_day!C88="","",_tag_month_day!C88)</f>
        <v/>
      </c>
      <c r="Q92" s="398" t="str">
        <f>IF(_tag_month_day!D88="","",_tag_month_day!D88)</f>
        <v/>
      </c>
      <c r="R92" s="416">
        <f>IF(_tag_month_day!CB88="",R91,_tag_month_day!CB88/100)</f>
        <v>0.07</v>
      </c>
      <c r="S92" s="417" t="str">
        <f>IF(_tag_month_day!E88="","",_tag_month_day!E88)</f>
        <v/>
      </c>
      <c r="T92" s="417" t="str">
        <f>IF(_tag_month_day!F88="","",_tag_month_day!F88)</f>
        <v/>
      </c>
      <c r="U92" s="418" t="e">
        <f t="shared" si="386"/>
        <v>#VALUE!</v>
      </c>
      <c r="V92" s="53" t="e">
        <f t="shared" si="387"/>
        <v>#VALUE!</v>
      </c>
      <c r="W92" s="419" t="str">
        <f>IF(_jhy_month_day!A88="","",_jhy_month_day!A88)</f>
        <v/>
      </c>
      <c r="X92" s="420" t="str">
        <f>IF(_jhy_month_day!B88="","",_jhy_month_day!B88/100)</f>
        <v/>
      </c>
      <c r="Y92" s="420" t="str">
        <f>IF(_jhy_month_day!C88="","",_jhy_month_day!C88/100)</f>
        <v/>
      </c>
      <c r="Z92" s="439">
        <f t="shared" si="477"/>
        <v>22</v>
      </c>
      <c r="AA92" s="440" t="str">
        <f>IF(_tag_month_day!G88="","",_tag_month_day!G88/100)</f>
        <v/>
      </c>
      <c r="AB92" s="440" t="str">
        <f>IF(_tag_month_day!H88="","",_tag_month_day!H88/100)</f>
        <v/>
      </c>
      <c r="AC92" s="193">
        <f t="shared" si="433"/>
        <v>1.59963432013121</v>
      </c>
      <c r="AD92" s="441" t="str">
        <f t="shared" si="434"/>
        <v/>
      </c>
      <c r="AE92" s="442" t="str">
        <f t="shared" si="435"/>
        <v/>
      </c>
      <c r="AF92" s="443">
        <v>1</v>
      </c>
      <c r="AG92" s="68" t="str">
        <f>IF(_duihao_month_day!A88="","",_duihao_month_day!A88)</f>
        <v/>
      </c>
      <c r="AH92" s="463">
        <f>IF(_gyk_month_day!B88="",AH91,_gyk_month_day!B88)</f>
        <v>820</v>
      </c>
      <c r="AI92" s="464" t="e">
        <f t="shared" si="461"/>
        <v>#VALUE!</v>
      </c>
      <c r="AJ92" s="68" t="str">
        <f>IF(_tag_month_day!I88="","",_tag_month_day!I88)</f>
        <v/>
      </c>
      <c r="AK92" s="465" t="str">
        <f>IF(_tzyy_month_day!A88="","",_tzyy_month_day!A88)</f>
        <v/>
      </c>
      <c r="AL92" s="465" t="str">
        <f>IF(_tzyy_month_day!B88="","",_tzyy_month_day!B88)</f>
        <v/>
      </c>
      <c r="AM92" s="465" t="str">
        <f>IF(_tzyy_month_day!C88="","",_tzyy_month_day!C88)</f>
        <v/>
      </c>
      <c r="AN92" s="466" t="str">
        <f>IF(_tag_month_day!CG88="","",_tag_month_day!CG88)</f>
        <v/>
      </c>
      <c r="AO92" s="466" t="str">
        <f>IF(_tag_month_day!CH88="","",_tag_month_day!CH88)</f>
        <v/>
      </c>
      <c r="AP92" s="486" t="e">
        <f t="shared" si="436"/>
        <v>#VALUE!</v>
      </c>
      <c r="AQ92" s="487" t="str">
        <f>IF(_tag_month_day!J88="","",_tag_month_day!J88/100)</f>
        <v/>
      </c>
      <c r="AR92" s="488">
        <f t="shared" si="437"/>
        <v>1.3</v>
      </c>
      <c r="AS92" s="489" t="e">
        <f t="shared" si="388"/>
        <v>#VALUE!</v>
      </c>
      <c r="AT92" s="489">
        <f t="shared" si="438"/>
        <v>0</v>
      </c>
      <c r="AU92" s="490" t="str">
        <f>IF(_tag_month_day!K88="","",_tag_month_day!K88)</f>
        <v/>
      </c>
      <c r="AV92" s="491" t="str">
        <f>IF(_tag_month_day!L88="","",_tag_month_day!L88/100)</f>
        <v/>
      </c>
      <c r="AW92" s="420">
        <f t="shared" si="360"/>
        <v>0</v>
      </c>
      <c r="AX92" s="420">
        <f t="shared" si="439"/>
        <v>0</v>
      </c>
      <c r="AY92" s="420" t="str">
        <f>IF(_tag_month_day!M88="","",_tag_month_day!M88/100)</f>
        <v/>
      </c>
      <c r="AZ92" s="420" t="str">
        <f>IF(_tag_month_day!N88="","",_tag_month_day!N88/100)</f>
        <v/>
      </c>
      <c r="BA92" s="420" t="str">
        <f>IF(_tag_month_day!O88="","",_tag_month_day!O88/100)</f>
        <v/>
      </c>
      <c r="BB92" s="496" t="str">
        <f>IF(_tag_month_day!P88="","",_tag_month_day!P88/100)</f>
        <v/>
      </c>
      <c r="BC92" s="496">
        <f t="shared" si="440"/>
        <v>0</v>
      </c>
      <c r="BD92" s="496" t="str">
        <f>IF(_tag_month_day!Q88="","",_tag_month_day!Q88/100)</f>
        <v/>
      </c>
      <c r="BE92" s="510" t="str">
        <f>IF(_tag_month_day!R88="","",_tag_month_day!R88/100)</f>
        <v/>
      </c>
      <c r="BF92" s="413" t="str">
        <f>IF(_tag_month_day!CC88="","",_tag_month_day!CC88/100)</f>
        <v/>
      </c>
      <c r="BG92" s="511" t="e">
        <f t="shared" si="389"/>
        <v>#VALUE!</v>
      </c>
      <c r="BH92" s="198">
        <f t="shared" si="390"/>
        <v>0</v>
      </c>
      <c r="BI92" s="512" t="e">
        <f>IF(CX92=0,BI91,(DK92*查询!$R$5+DL92*查询!$Q$5+DM92*查询!$N$5+DN92*查询!$O$5+DO92*查询!$P$5)*AF92/CX92)</f>
        <v>#VALUE!</v>
      </c>
      <c r="BJ92" s="512" t="e">
        <f>IF(CX92=0,BJ91,(DP92*查询!$S$5+DQ92*查询!$T$5+DR92*查询!$U$5)*AF92/CX92)</f>
        <v>#VALUE!</v>
      </c>
      <c r="BK92" s="512">
        <f t="shared" si="441"/>
        <v>1</v>
      </c>
      <c r="BL92" s="513" t="str">
        <f>IF(_cfyc_month_day!A88="","",_cfyc_month_day!A88)</f>
        <v/>
      </c>
      <c r="BM92" s="513" t="str">
        <f>IF(_cfyc_month_day!B88="","",_cfyc_month_day!B88)</f>
        <v/>
      </c>
      <c r="BN92" s="513" t="str">
        <f>IF(_cfyc_month_day!C88="","",_cfyc_month_day!C88)</f>
        <v/>
      </c>
      <c r="BO92" s="522" t="str">
        <f>IF(_cfyc_month_day!D88="","",_cfyc_month_day!D88)</f>
        <v/>
      </c>
      <c r="BP92" s="522" t="str">
        <f>IF(_cfyc_month_day!E88="","",_cfyc_month_day!E88)</f>
        <v/>
      </c>
      <c r="BQ92" s="522" t="str">
        <f>IF(_cfyc_month_day!F88="","",_cfyc_month_day!F88)</f>
        <v/>
      </c>
      <c r="BR92" s="513" t="str">
        <f>IF(_tag_month_day!T88="","",_tag_month_day!T88)</f>
        <v/>
      </c>
      <c r="BS92" s="513" t="str">
        <f>IF(_tag_month_day!U88="","",_tag_month_day!U88)</f>
        <v/>
      </c>
      <c r="BT92" s="523" t="str">
        <f t="shared" si="442"/>
        <v/>
      </c>
      <c r="BU92" s="223" t="str">
        <f>IF(_tag_month_day!V88="","",_tag_month_day!V88)</f>
        <v/>
      </c>
      <c r="BV92" s="206" t="str">
        <f>IF(_tag_month_day!W88="","",_tag_month_day!W88)</f>
        <v/>
      </c>
      <c r="BW92" s="540" t="str">
        <f>IF(_tag_month_day!X88="","",_tag_month_day!X88)</f>
        <v/>
      </c>
      <c r="BX92" s="540" t="str">
        <f>IF(_tag_month_day!Y88="","",_tag_month_day!Y88)</f>
        <v/>
      </c>
      <c r="BY92" s="541">
        <f ca="1" t="shared" si="443"/>
        <v>43620.7083333331</v>
      </c>
      <c r="BZ92" s="542"/>
      <c r="CA92" s="543" t="str">
        <f>IF(_jhy2_month_day!A88="","",_jhy2_month_day!A88)</f>
        <v/>
      </c>
      <c r="CB92" s="464" t="str">
        <f>IF(_jhy2_month_day!B88="","",_jhy2_month_day!B88)</f>
        <v/>
      </c>
      <c r="CC92" s="464" t="str">
        <f>IF(_jhy2_month_day!C88="","",_jhy2_month_day!C88)</f>
        <v/>
      </c>
      <c r="CD92" s="464" t="str">
        <f>IF(_jhy2_month_day!D88="","",_jhy2_month_day!D88)</f>
        <v/>
      </c>
      <c r="CE92" s="464" t="str">
        <f>IF(_jhy2_month_day!E88="","",_jhy2_month_day!E88)</f>
        <v/>
      </c>
      <c r="CF92" s="464" t="str">
        <f>IF(_jhy2_month_day!F88="","",_jhy2_month_day!F88)</f>
        <v/>
      </c>
      <c r="CG92" s="464" t="str">
        <f>IF(_jhy2_month_day!G88="","",_jhy2_month_day!G88)</f>
        <v/>
      </c>
      <c r="CH92" s="464" t="str">
        <f>IF(_jhy2_month_day!H88="","",_jhy2_month_day!H88)</f>
        <v/>
      </c>
      <c r="CI92" s="464" t="str">
        <f>IF(_jhy2_month_day!I88="","",_jhy2_month_day!I88)</f>
        <v/>
      </c>
      <c r="CJ92" s="464" t="str">
        <f>IF(_jhy2_month_day!J88="","",_jhy2_month_day!J88)</f>
        <v/>
      </c>
      <c r="CK92" s="464" t="str">
        <f>IF(_jhy2_month_day!K88="","",_jhy2_month_day!K88)</f>
        <v/>
      </c>
      <c r="CL92" s="562" t="str">
        <f>IF(_jhy2_month_day!L88="","",_jhy2_month_day!L88)</f>
        <v/>
      </c>
      <c r="CM92" s="562" t="str">
        <f>IF(_jhy2_month_day!M88="","",_jhy2_month_day!M88)</f>
        <v/>
      </c>
      <c r="CN92" s="562" t="str">
        <f>IF(_jhy2_month_day!N88="","",_jhy2_month_day!N88)</f>
        <v/>
      </c>
      <c r="CO92" s="562" t="str">
        <f>IF(_jhy2_month_day!O88="","",_jhy2_month_day!O88)</f>
        <v/>
      </c>
      <c r="CP92" s="562" t="str">
        <f>IF(_jhy2_month_day!P88="","",_jhy2_month_day!P88)</f>
        <v/>
      </c>
      <c r="CQ92" s="562" t="str">
        <f>IF(_jhy2_month_day!Q88="","",_jhy2_month_day!Q88)</f>
        <v/>
      </c>
      <c r="CR92" s="563" t="str">
        <f>IF(_jhy2_month_day!R88="","",_jhy2_month_day!R88)</f>
        <v/>
      </c>
      <c r="CS92" s="576" t="str">
        <f>IF(_jhy2_month_day!S88="","",_jhy2_month_day!S88)</f>
        <v/>
      </c>
      <c r="CT92" s="562" t="str">
        <f>IF(_jhy2_month_day!T88="","",_jhy2_month_day!T88)</f>
        <v/>
      </c>
      <c r="CU92" s="577" t="e">
        <f t="shared" si="391"/>
        <v>#VALUE!</v>
      </c>
      <c r="CV92" s="198" t="e">
        <f t="shared" si="392"/>
        <v>#VALUE!</v>
      </c>
      <c r="CW92" s="192" t="e">
        <f t="shared" si="393"/>
        <v>#VALUE!</v>
      </c>
      <c r="CX92" s="192" t="e">
        <f t="shared" si="394"/>
        <v>#VALUE!</v>
      </c>
      <c r="CY92" s="202" t="e">
        <f t="shared" si="395"/>
        <v>#VALUE!</v>
      </c>
      <c r="CZ92" s="192" t="e">
        <f t="shared" ref="CZ92:DI92" si="568">$AJ92*EF92</f>
        <v>#VALUE!</v>
      </c>
      <c r="DA92" s="192" t="e">
        <f t="shared" si="568"/>
        <v>#VALUE!</v>
      </c>
      <c r="DB92" s="192" t="e">
        <f t="shared" si="568"/>
        <v>#VALUE!</v>
      </c>
      <c r="DC92" s="192" t="e">
        <f t="shared" si="568"/>
        <v>#VALUE!</v>
      </c>
      <c r="DD92" s="192" t="e">
        <f t="shared" si="568"/>
        <v>#VALUE!</v>
      </c>
      <c r="DE92" s="192" t="e">
        <f t="shared" si="568"/>
        <v>#VALUE!</v>
      </c>
      <c r="DF92" s="192" t="e">
        <f t="shared" si="568"/>
        <v>#VALUE!</v>
      </c>
      <c r="DG92" s="192" t="e">
        <f t="shared" si="568"/>
        <v>#VALUE!</v>
      </c>
      <c r="DH92" s="192" t="e">
        <f t="shared" si="568"/>
        <v>#VALUE!</v>
      </c>
      <c r="DI92" s="192" t="e">
        <f t="shared" si="568"/>
        <v>#VALUE!</v>
      </c>
      <c r="DJ92" s="192" t="e">
        <f t="shared" si="397"/>
        <v>#VALUE!</v>
      </c>
      <c r="DK92" s="192" t="e">
        <f t="shared" si="398"/>
        <v>#VALUE!</v>
      </c>
      <c r="DL92" s="192" t="e">
        <f t="shared" si="399"/>
        <v>#VALUE!</v>
      </c>
      <c r="DM92" s="192" t="e">
        <f t="shared" si="400"/>
        <v>#VALUE!</v>
      </c>
      <c r="DN92" s="192" t="e">
        <f t="shared" si="401"/>
        <v>#VALUE!</v>
      </c>
      <c r="DO92" s="192" t="e">
        <f t="shared" si="402"/>
        <v>#VALUE!</v>
      </c>
      <c r="DP92" s="192" t="e">
        <f t="shared" si="403"/>
        <v>#VALUE!</v>
      </c>
      <c r="DQ92" s="192" t="e">
        <f t="shared" si="404"/>
        <v>#VALUE!</v>
      </c>
      <c r="DR92" s="192" t="e">
        <f t="shared" si="405"/>
        <v>#VALUE!</v>
      </c>
      <c r="DS92" s="192" t="e">
        <f t="shared" si="406"/>
        <v>#VALUE!</v>
      </c>
      <c r="DT92" s="192" t="e">
        <f t="shared" si="407"/>
        <v>#VALUE!</v>
      </c>
      <c r="DU92" s="192" t="e">
        <f t="shared" si="408"/>
        <v>#VALUE!</v>
      </c>
      <c r="DV92" s="198" t="e">
        <f t="shared" si="409"/>
        <v>#VALUE!</v>
      </c>
      <c r="DW92" s="198" t="e">
        <f t="shared" si="410"/>
        <v>#DIV/0!</v>
      </c>
      <c r="DX92" s="198" t="e">
        <f t="shared" si="411"/>
        <v>#DIV/0!</v>
      </c>
      <c r="DY92" s="198" t="e">
        <f t="shared" si="412"/>
        <v>#VALUE!</v>
      </c>
      <c r="DZ92" s="198" t="e">
        <f t="shared" si="413"/>
        <v>#VALUE!</v>
      </c>
      <c r="EA92" s="198" t="e">
        <f t="shared" si="414"/>
        <v>#VALUE!</v>
      </c>
      <c r="EB92" s="198" t="e">
        <f t="shared" si="415"/>
        <v>#VALUE!</v>
      </c>
      <c r="EC92" s="198" t="e">
        <f t="shared" si="416"/>
        <v>#DIV/0!</v>
      </c>
      <c r="ED92" s="198" t="e">
        <f t="shared" si="417"/>
        <v>#VALUE!</v>
      </c>
      <c r="EE92" s="198" t="e">
        <f t="shared" si="418"/>
        <v>#VALUE!</v>
      </c>
      <c r="EF92" s="198" t="e">
        <f t="shared" ref="EF92:EO92" si="569">DV92/SUM($DV92:$EE92)</f>
        <v>#VALUE!</v>
      </c>
      <c r="EG92" s="198" t="e">
        <f t="shared" si="569"/>
        <v>#DIV/0!</v>
      </c>
      <c r="EH92" s="198" t="e">
        <f t="shared" si="569"/>
        <v>#DIV/0!</v>
      </c>
      <c r="EI92" s="198" t="e">
        <f t="shared" si="569"/>
        <v>#VALUE!</v>
      </c>
      <c r="EJ92" s="198" t="e">
        <f t="shared" si="569"/>
        <v>#VALUE!</v>
      </c>
      <c r="EK92" s="198" t="e">
        <f t="shared" si="569"/>
        <v>#VALUE!</v>
      </c>
      <c r="EL92" s="198" t="e">
        <f t="shared" si="569"/>
        <v>#VALUE!</v>
      </c>
      <c r="EM92" s="198" t="e">
        <f t="shared" si="569"/>
        <v>#DIV/0!</v>
      </c>
      <c r="EN92" s="198" t="e">
        <f t="shared" si="569"/>
        <v>#VALUE!</v>
      </c>
      <c r="EO92" s="198" t="e">
        <f t="shared" si="569"/>
        <v>#VALUE!</v>
      </c>
      <c r="EP92" s="511">
        <f t="shared" ref="EP92:EW92" si="570">EP91</f>
        <v>0.08</v>
      </c>
      <c r="EQ92" s="511">
        <f t="shared" si="570"/>
        <v>0.015</v>
      </c>
      <c r="ER92" s="511">
        <f t="shared" si="570"/>
        <v>0.015</v>
      </c>
      <c r="ES92" s="511">
        <f t="shared" si="570"/>
        <v>0.015</v>
      </c>
      <c r="ET92" s="511">
        <f t="shared" si="570"/>
        <v>0.015</v>
      </c>
      <c r="EU92" s="511">
        <f t="shared" si="570"/>
        <v>0.09</v>
      </c>
      <c r="EV92" s="511">
        <f t="shared" si="570"/>
        <v>0.09</v>
      </c>
      <c r="EW92" s="511">
        <f t="shared" si="570"/>
        <v>0.09</v>
      </c>
      <c r="EX92" s="420" t="str">
        <f>IF(_tag_month_day!AS88="","",_tag_month_day!AS88/100)</f>
        <v/>
      </c>
      <c r="EY92" s="420" t="str">
        <f>IF(_tag_month_day!AT88="","",_tag_month_day!AT88/100)</f>
        <v/>
      </c>
      <c r="EZ92" s="420" t="str">
        <f>IF(_tag_month_day!AU88="","",_tag_month_day!AU88/100)</f>
        <v/>
      </c>
      <c r="FA92" s="420" t="str">
        <f>IF(_tag_month_day!AV88="","",_tag_month_day!AV88/100)</f>
        <v/>
      </c>
      <c r="FB92" s="420" t="str">
        <f>IF(_tag_month_day!AW88="","",_tag_month_day!AW88/100)</f>
        <v/>
      </c>
      <c r="FC92" s="420" t="str">
        <f>IF(_tag_month_day!AX88="","",_tag_month_day!AX88/100)</f>
        <v/>
      </c>
      <c r="FD92" s="510">
        <f t="shared" si="447"/>
        <v>0.33</v>
      </c>
      <c r="FE92" s="510">
        <f t="shared" si="448"/>
        <v>0.19</v>
      </c>
      <c r="FF92" s="510">
        <f t="shared" si="449"/>
        <v>0.003</v>
      </c>
      <c r="FG92" s="510">
        <f t="shared" si="450"/>
        <v>0</v>
      </c>
      <c r="FH92" s="603">
        <f t="shared" si="451"/>
        <v>0.0001</v>
      </c>
      <c r="FI92" s="510">
        <f t="shared" ref="FI92:FR92" si="571">FI91</f>
        <v>0.41</v>
      </c>
      <c r="FJ92" s="510">
        <f t="shared" si="571"/>
        <v>0.11</v>
      </c>
      <c r="FK92" s="510">
        <f t="shared" si="571"/>
        <v>0.015</v>
      </c>
      <c r="FL92" s="510">
        <f t="shared" si="571"/>
        <v>0</v>
      </c>
      <c r="FM92" s="603">
        <f t="shared" si="571"/>
        <v>0.0001</v>
      </c>
      <c r="FN92" s="510" t="str">
        <f>IF(_tag_month_day!AY88="","",_tag_month_day!AY88/100)</f>
        <v/>
      </c>
      <c r="FO92" s="510" t="str">
        <f>IF(_tag_month_day!AZ88="","",_tag_month_day!AZ88/100)</f>
        <v/>
      </c>
      <c r="FP92" s="510" t="str">
        <f>IF(_tag_month_day!BA88="","",_tag_month_day!BA88/100)</f>
        <v/>
      </c>
      <c r="FQ92" s="510" t="str">
        <f>IF(_tag_month_day!BB88="","",_tag_month_day!BB88/100)</f>
        <v/>
      </c>
      <c r="FR92" s="603" t="str">
        <f>IF(_tag_month_day!BC88="","",_tag_month_day!BC88/100)</f>
        <v/>
      </c>
      <c r="FS92" s="510" t="str">
        <f>IF(_tag_month_day!BD88="","",_tag_month_day!BD88/100)</f>
        <v/>
      </c>
      <c r="FT92" s="510" t="str">
        <f>IF(_tag_month_day!BE88="","",_tag_month_day!BE88/100)</f>
        <v/>
      </c>
      <c r="FU92" s="510" t="str">
        <f>IF(_tag_month_day!BF88="","",_tag_month_day!BF88/100)</f>
        <v/>
      </c>
      <c r="FV92" s="510" t="str">
        <f>IF(_tag_month_day!BG88="","",_tag_month_day!BG88/100)</f>
        <v/>
      </c>
      <c r="FW92" s="603" t="str">
        <f>IF(_tag_month_day!BH88="","",_tag_month_day!BH88/100)</f>
        <v/>
      </c>
      <c r="FX92" s="510" t="str">
        <f>IF(_tag_month_day!BI88="","",_tag_month_day!BI88/100)</f>
        <v/>
      </c>
      <c r="FY92" s="510" t="str">
        <f>IF(_tag_month_day!BJ88="","",_tag_month_day!BJ88/100)</f>
        <v/>
      </c>
      <c r="FZ92" s="605" t="str">
        <f>IF(_tag_month_day!BK88="","",_tag_month_day!BK88/100)</f>
        <v/>
      </c>
      <c r="GA92" s="510" t="str">
        <f>IF(_tag_month_day!BL88="","",_tag_month_day!BL88/100)</f>
        <v/>
      </c>
      <c r="GB92" s="603" t="str">
        <f>IF(_tag_month_day!BM88="","",_tag_month_day!BM88/100)</f>
        <v/>
      </c>
      <c r="GC92" s="420" t="str">
        <f>IF(_tag_month_day!BN88="","",_tag_month_day!BN88/100)</f>
        <v/>
      </c>
      <c r="GD92" s="420" t="str">
        <f>IF(_tag_month_day!BO88="","",_tag_month_day!BO88/100)</f>
        <v/>
      </c>
      <c r="GE92" s="420" t="str">
        <f>IF(_tag_month_day!BP88="","",_tag_month_day!BP88/100)</f>
        <v/>
      </c>
      <c r="GF92" s="420" t="str">
        <f>IF(_tag_month_day!BQ88="","",_tag_month_day!BQ88/100)</f>
        <v/>
      </c>
      <c r="GG92" s="420" t="str">
        <f>IF(_tag_month_day!BR88="","",_tag_month_day!BR88/100)</f>
        <v/>
      </c>
      <c r="GH92" s="420" t="str">
        <f>IF(_tag_month_day!BS88="","",_tag_month_day!BS88/100)</f>
        <v/>
      </c>
      <c r="GI92" s="603" t="str">
        <f>IF(_tag_month_day!BT88="","",_tag_month_day!BT88/100)</f>
        <v/>
      </c>
      <c r="GJ92" s="612" t="str">
        <f>IF(_tag_month_day!BU88="","",_tag_month_day!BU88/100)</f>
        <v/>
      </c>
      <c r="GK92" s="620" t="str">
        <f>IF(_tag_month_day!BV88="",IF(_rlcf_month_day!A$2="","",_rlcf_month_day!A$2/100),_tag_month_day!BV88/100)</f>
        <v/>
      </c>
      <c r="GL92" s="620" t="str">
        <f>IF(_tag_month_day!BW88="",IF(_rlcf_month_day!B$2="","",_rlcf_month_day!B$2/100),_tag_month_day!BW88/100)</f>
        <v/>
      </c>
      <c r="GM92" s="621" t="str">
        <f>IF(_tag_month_day!BX88="",IF(_rlcf_month_day!C$2="","",_rlcf_month_day!C$2/100),_tag_month_day!BX88/100)</f>
        <v/>
      </c>
      <c r="GN92" s="620" t="str">
        <f>IF(_tag_month_day!BV88="",IF(_rlcf_month_day!A$2="","",_rlcf_month_day!A$2/100),_tag_month_day!BV88/100)</f>
        <v/>
      </c>
      <c r="GO92" s="620" t="str">
        <f>IF(_tag_month_day!BW88="",IF(_rlcf_month_day!B$2="","",_rlcf_month_day!B$2/100),_tag_month_day!BW88/100)</f>
        <v/>
      </c>
      <c r="GP92" s="620" t="str">
        <f>IF(_tag_month_day!CD88="",IF(_rlcf_month_day!E$2="","",_rlcf_month_day!E$2/100),_tag_month_day!CD88/100)</f>
        <v/>
      </c>
      <c r="GQ92" s="620" t="str">
        <f>IF(_tag_month_day!CE88="",IF(_rlcf_month_day!F$2="","",_rlcf_month_day!F$2/100),_tag_month_day!CE88/100)</f>
        <v/>
      </c>
      <c r="GR92" s="621" t="str">
        <f>IF(_tag_month_day!CF88="",IF(_rlcf_month_day!G$2="","",_rlcf_month_day!G$2/100),_tag_month_day!CF88/100)</f>
        <v/>
      </c>
      <c r="GS92" s="626">
        <f t="shared" ref="GS92:HH92" si="572">GS91</f>
        <v>0.953</v>
      </c>
      <c r="GT92" s="626">
        <f t="shared" si="572"/>
        <v>0.55</v>
      </c>
      <c r="GU92" s="626">
        <f t="shared" si="572"/>
        <v>0.55</v>
      </c>
      <c r="GV92" s="626">
        <f t="shared" si="572"/>
        <v>0.55</v>
      </c>
      <c r="GW92" s="626">
        <f t="shared" si="572"/>
        <v>0.5</v>
      </c>
      <c r="GX92" s="626">
        <f t="shared" si="572"/>
        <v>0.935</v>
      </c>
      <c r="GY92" s="626">
        <f t="shared" si="572"/>
        <v>0.15</v>
      </c>
      <c r="GZ92" s="626">
        <f t="shared" si="572"/>
        <v>1</v>
      </c>
      <c r="HA92" s="632">
        <f t="shared" si="572"/>
        <v>0.047</v>
      </c>
      <c r="HB92" s="632">
        <f t="shared" si="572"/>
        <v>0.45</v>
      </c>
      <c r="HC92" s="632">
        <f t="shared" si="572"/>
        <v>0.45</v>
      </c>
      <c r="HD92" s="632">
        <f t="shared" si="572"/>
        <v>0.45</v>
      </c>
      <c r="HE92" s="632">
        <f t="shared" si="572"/>
        <v>0.5</v>
      </c>
      <c r="HF92" s="632">
        <f t="shared" si="572"/>
        <v>0.065</v>
      </c>
      <c r="HG92" s="632">
        <f t="shared" si="572"/>
        <v>0.85</v>
      </c>
      <c r="HH92" s="632">
        <f t="shared" si="572"/>
        <v>0</v>
      </c>
      <c r="HI92" s="68">
        <f t="shared" si="423"/>
        <v>0</v>
      </c>
      <c r="HJ92" s="68" t="e">
        <f t="shared" si="454"/>
        <v>#VALUE!</v>
      </c>
      <c r="HK92" s="202">
        <f t="shared" si="455"/>
        <v>0.85</v>
      </c>
      <c r="HL92" s="464">
        <f t="shared" si="456"/>
        <v>550000</v>
      </c>
      <c r="HM92" s="464">
        <f t="shared" si="457"/>
        <v>480000</v>
      </c>
      <c r="HN92" s="192" t="e">
        <f t="shared" si="424"/>
        <v>#VALUE!</v>
      </c>
      <c r="HO92" s="192" t="e">
        <f>HN92*HK92*$HO$2/HL92*1000000</f>
        <v>#VALUE!</v>
      </c>
      <c r="HP92" s="192" t="e">
        <f>HN92*HK92*$HP$2/HM92*1000000</f>
        <v>#VALUE!</v>
      </c>
    </row>
    <row r="93" customFormat="1" spans="1:224">
      <c r="A93" s="381">
        <v>88</v>
      </c>
      <c r="B93" s="54">
        <f ca="1" t="shared" si="458"/>
        <v>43620</v>
      </c>
      <c r="C93" s="57">
        <f t="shared" si="459"/>
        <v>0.0416666666666667</v>
      </c>
      <c r="D93" s="68" t="str">
        <f ca="1" t="shared" si="425"/>
        <v>白班</v>
      </c>
      <c r="E93" s="68" t="str">
        <f ca="1" t="shared" si="426"/>
        <v>甲</v>
      </c>
      <c r="F93" s="68">
        <f ca="1">SUMPRODUCT((成本日报!$A$3:$A$95=计划!B93)*(成本日报!$B$3:$B$95=计划!$D93),成本日报!$C$3:$C$95)</f>
        <v>1</v>
      </c>
      <c r="G93" s="382">
        <f ca="1" t="shared" si="460"/>
        <v>43620.6249999998</v>
      </c>
      <c r="H93" s="382">
        <f ca="1" t="shared" si="427"/>
        <v>43620.6319444442</v>
      </c>
      <c r="I93" s="382">
        <f ca="1" t="shared" si="428"/>
        <v>43620.6374999998</v>
      </c>
      <c r="J93" s="382">
        <f ca="1" t="shared" si="429"/>
        <v>43620.6666666665</v>
      </c>
      <c r="K93" s="382">
        <f ca="1" t="shared" si="430"/>
        <v>43620.7291666665</v>
      </c>
      <c r="L93" s="382">
        <f ca="1" t="shared" si="431"/>
        <v>43620.7499999998</v>
      </c>
      <c r="M93" s="398" t="str">
        <f>IF(_tag_month_day!A89="","",_tag_month_day!A89)</f>
        <v/>
      </c>
      <c r="N93" s="398" t="str">
        <f>IF(_tag_month_day!B89="","",_tag_month_day!B89)</f>
        <v/>
      </c>
      <c r="O93" s="399" t="e">
        <f t="shared" si="432"/>
        <v>#VALUE!</v>
      </c>
      <c r="P93" s="398" t="str">
        <f>IF(_tag_month_day!C89="","",_tag_month_day!C89)</f>
        <v/>
      </c>
      <c r="Q93" s="398" t="str">
        <f>IF(_tag_month_day!D89="","",_tag_month_day!D89)</f>
        <v/>
      </c>
      <c r="R93" s="416">
        <f>IF(_tag_month_day!CB89="",R92,_tag_month_day!CB89/100)</f>
        <v>0.07</v>
      </c>
      <c r="S93" s="417" t="str">
        <f>IF(_tag_month_day!E89="","",_tag_month_day!E89)</f>
        <v/>
      </c>
      <c r="T93" s="417" t="str">
        <f>IF(_tag_month_day!F89="","",_tag_month_day!F89)</f>
        <v/>
      </c>
      <c r="U93" s="418" t="e">
        <f t="shared" si="386"/>
        <v>#VALUE!</v>
      </c>
      <c r="V93" s="53" t="e">
        <f t="shared" si="387"/>
        <v>#VALUE!</v>
      </c>
      <c r="W93" s="419" t="str">
        <f>IF(_jhy_month_day!A89="","",_jhy_month_day!A89)</f>
        <v/>
      </c>
      <c r="X93" s="420" t="str">
        <f>IF(_jhy_month_day!B89="","",_jhy_month_day!B89/100)</f>
        <v/>
      </c>
      <c r="Y93" s="420" t="str">
        <f>IF(_jhy_month_day!C89="","",_jhy_month_day!C89/100)</f>
        <v/>
      </c>
      <c r="Z93" s="439">
        <f t="shared" si="477"/>
        <v>22</v>
      </c>
      <c r="AA93" s="440" t="str">
        <f>IF(_tag_month_day!G89="","",_tag_month_day!G89/100)</f>
        <v/>
      </c>
      <c r="AB93" s="440" t="str">
        <f>IF(_tag_month_day!H89="","",_tag_month_day!H89/100)</f>
        <v/>
      </c>
      <c r="AC93" s="193">
        <f t="shared" si="433"/>
        <v>1.59963432013121</v>
      </c>
      <c r="AD93" s="441" t="str">
        <f t="shared" si="434"/>
        <v/>
      </c>
      <c r="AE93" s="442" t="str">
        <f t="shared" si="435"/>
        <v/>
      </c>
      <c r="AF93" s="443">
        <v>1</v>
      </c>
      <c r="AG93" s="68" t="str">
        <f>IF(_duihao_month_day!A89="","",_duihao_month_day!A89)</f>
        <v/>
      </c>
      <c r="AH93" s="463">
        <f>IF(_gyk_month_day!B89="",AH92,_gyk_month_day!B89)</f>
        <v>820</v>
      </c>
      <c r="AI93" s="464" t="e">
        <f t="shared" si="461"/>
        <v>#VALUE!</v>
      </c>
      <c r="AJ93" s="68" t="str">
        <f>IF(_tag_month_day!I89="","",_tag_month_day!I89)</f>
        <v/>
      </c>
      <c r="AK93" s="465" t="str">
        <f>IF(_tzyy_month_day!A89="","",_tzyy_month_day!A89)</f>
        <v/>
      </c>
      <c r="AL93" s="465" t="str">
        <f>IF(_tzyy_month_day!B89="","",_tzyy_month_day!B89)</f>
        <v/>
      </c>
      <c r="AM93" s="465" t="str">
        <f>IF(_tzyy_month_day!C89="","",_tzyy_month_day!C89)</f>
        <v/>
      </c>
      <c r="AN93" s="466" t="str">
        <f>IF(_tag_month_day!CG89="","",_tag_month_day!CG89)</f>
        <v/>
      </c>
      <c r="AO93" s="466" t="str">
        <f>IF(_tag_month_day!CH89="","",_tag_month_day!CH89)</f>
        <v/>
      </c>
      <c r="AP93" s="486" t="e">
        <f t="shared" si="436"/>
        <v>#VALUE!</v>
      </c>
      <c r="AQ93" s="487" t="str">
        <f>IF(_tag_month_day!J89="","",_tag_month_day!J89/100)</f>
        <v/>
      </c>
      <c r="AR93" s="488">
        <f t="shared" si="437"/>
        <v>1.3</v>
      </c>
      <c r="AS93" s="489" t="e">
        <f t="shared" si="388"/>
        <v>#VALUE!</v>
      </c>
      <c r="AT93" s="489">
        <f t="shared" si="438"/>
        <v>0</v>
      </c>
      <c r="AU93" s="490" t="str">
        <f>IF(_tag_month_day!K89="","",_tag_month_day!K89)</f>
        <v/>
      </c>
      <c r="AV93" s="491" t="str">
        <f>IF(_tag_month_day!L89="","",_tag_month_day!L89/100)</f>
        <v/>
      </c>
      <c r="AW93" s="420">
        <f t="shared" si="360"/>
        <v>0</v>
      </c>
      <c r="AX93" s="420">
        <f t="shared" si="439"/>
        <v>0</v>
      </c>
      <c r="AY93" s="420" t="str">
        <f>IF(_tag_month_day!M89="","",_tag_month_day!M89/100)</f>
        <v/>
      </c>
      <c r="AZ93" s="420" t="str">
        <f>IF(_tag_month_day!N89="","",_tag_month_day!N89/100)</f>
        <v/>
      </c>
      <c r="BA93" s="420" t="str">
        <f>IF(_tag_month_day!O89="","",_tag_month_day!O89/100)</f>
        <v/>
      </c>
      <c r="BB93" s="496" t="str">
        <f>IF(_tag_month_day!P89="","",_tag_month_day!P89/100)</f>
        <v/>
      </c>
      <c r="BC93" s="496">
        <f t="shared" si="440"/>
        <v>0</v>
      </c>
      <c r="BD93" s="496" t="str">
        <f>IF(_tag_month_day!Q89="","",_tag_month_day!Q89/100)</f>
        <v/>
      </c>
      <c r="BE93" s="510" t="str">
        <f>IF(_tag_month_day!R89="","",_tag_month_day!R89/100)</f>
        <v/>
      </c>
      <c r="BF93" s="413" t="str">
        <f>IF(_tag_month_day!CC89="","",_tag_month_day!CC89/100)</f>
        <v/>
      </c>
      <c r="BG93" s="511" t="e">
        <f t="shared" si="389"/>
        <v>#VALUE!</v>
      </c>
      <c r="BH93" s="198">
        <f t="shared" si="390"/>
        <v>0</v>
      </c>
      <c r="BI93" s="512" t="e">
        <f>IF(CX93=0,BI92,(DK93*查询!$R$5+DL93*查询!$Q$5+DM93*查询!$N$5+DN93*查询!$O$5+DO93*查询!$P$5)*AF93/CX93)</f>
        <v>#VALUE!</v>
      </c>
      <c r="BJ93" s="512" t="e">
        <f>IF(CX93=0,BJ92,(DP93*查询!$S$5+DQ93*查询!$T$5+DR93*查询!$U$5)*AF93/CX93)</f>
        <v>#VALUE!</v>
      </c>
      <c r="BK93" s="512">
        <f t="shared" si="441"/>
        <v>1</v>
      </c>
      <c r="BL93" s="513" t="str">
        <f>IF(_cfyc_month_day!A89="","",_cfyc_month_day!A89)</f>
        <v/>
      </c>
      <c r="BM93" s="513" t="str">
        <f>IF(_cfyc_month_day!B89="","",_cfyc_month_day!B89)</f>
        <v/>
      </c>
      <c r="BN93" s="513" t="str">
        <f>IF(_cfyc_month_day!C89="","",_cfyc_month_day!C89)</f>
        <v/>
      </c>
      <c r="BO93" s="522" t="str">
        <f>IF(_cfyc_month_day!D89="","",_cfyc_month_day!D89)</f>
        <v/>
      </c>
      <c r="BP93" s="522" t="str">
        <f>IF(_cfyc_month_day!E89="","",_cfyc_month_day!E89)</f>
        <v/>
      </c>
      <c r="BQ93" s="522" t="str">
        <f>IF(_cfyc_month_day!F89="","",_cfyc_month_day!F89)</f>
        <v/>
      </c>
      <c r="BR93" s="513" t="str">
        <f>IF(_tag_month_day!T89="","",_tag_month_day!T89)</f>
        <v/>
      </c>
      <c r="BS93" s="513" t="str">
        <f>IF(_tag_month_day!U89="","",_tag_month_day!U89)</f>
        <v/>
      </c>
      <c r="BT93" s="523" t="str">
        <f t="shared" si="442"/>
        <v/>
      </c>
      <c r="BU93" s="223" t="str">
        <f>IF(_tag_month_day!V89="","",_tag_month_day!V89)</f>
        <v/>
      </c>
      <c r="BV93" s="206" t="str">
        <f>IF(_tag_month_day!W89="","",_tag_month_day!W89)</f>
        <v/>
      </c>
      <c r="BW93" s="540" t="str">
        <f>IF(_tag_month_day!X89="","",_tag_month_day!X89)</f>
        <v/>
      </c>
      <c r="BX93" s="540" t="str">
        <f>IF(_tag_month_day!Y89="","",_tag_month_day!Y89)</f>
        <v/>
      </c>
      <c r="BY93" s="541">
        <f ca="1" t="shared" si="443"/>
        <v>43620.7499999998</v>
      </c>
      <c r="BZ93" s="542"/>
      <c r="CA93" s="543" t="str">
        <f>IF(_jhy2_month_day!A89="","",_jhy2_month_day!A89)</f>
        <v/>
      </c>
      <c r="CB93" s="464" t="str">
        <f>IF(_jhy2_month_day!B89="","",_jhy2_month_day!B89)</f>
        <v/>
      </c>
      <c r="CC93" s="464" t="str">
        <f>IF(_jhy2_month_day!C89="","",_jhy2_month_day!C89)</f>
        <v/>
      </c>
      <c r="CD93" s="464" t="str">
        <f>IF(_jhy2_month_day!D89="","",_jhy2_month_day!D89)</f>
        <v/>
      </c>
      <c r="CE93" s="464" t="str">
        <f>IF(_jhy2_month_day!E89="","",_jhy2_month_day!E89)</f>
        <v/>
      </c>
      <c r="CF93" s="464" t="str">
        <f>IF(_jhy2_month_day!F89="","",_jhy2_month_day!F89)</f>
        <v/>
      </c>
      <c r="CG93" s="464" t="str">
        <f>IF(_jhy2_month_day!G89="","",_jhy2_month_day!G89)</f>
        <v/>
      </c>
      <c r="CH93" s="464" t="str">
        <f>IF(_jhy2_month_day!H89="","",_jhy2_month_day!H89)</f>
        <v/>
      </c>
      <c r="CI93" s="464" t="str">
        <f>IF(_jhy2_month_day!I89="","",_jhy2_month_day!I89)</f>
        <v/>
      </c>
      <c r="CJ93" s="464" t="str">
        <f>IF(_jhy2_month_day!J89="","",_jhy2_month_day!J89)</f>
        <v/>
      </c>
      <c r="CK93" s="464" t="str">
        <f>IF(_jhy2_month_day!K89="","",_jhy2_month_day!K89)</f>
        <v/>
      </c>
      <c r="CL93" s="562" t="str">
        <f>IF(_jhy2_month_day!L89="","",_jhy2_month_day!L89)</f>
        <v/>
      </c>
      <c r="CM93" s="562" t="str">
        <f>IF(_jhy2_month_day!M89="","",_jhy2_month_day!M89)</f>
        <v/>
      </c>
      <c r="CN93" s="562" t="str">
        <f>IF(_jhy2_month_day!N89="","",_jhy2_month_day!N89)</f>
        <v/>
      </c>
      <c r="CO93" s="562" t="str">
        <f>IF(_jhy2_month_day!O89="","",_jhy2_month_day!O89)</f>
        <v/>
      </c>
      <c r="CP93" s="562" t="str">
        <f>IF(_jhy2_month_day!P89="","",_jhy2_month_day!P89)</f>
        <v/>
      </c>
      <c r="CQ93" s="562" t="str">
        <f>IF(_jhy2_month_day!Q89="","",_jhy2_month_day!Q89)</f>
        <v/>
      </c>
      <c r="CR93" s="563" t="str">
        <f>IF(_jhy2_month_day!R89="","",_jhy2_month_day!R89)</f>
        <v/>
      </c>
      <c r="CS93" s="576" t="str">
        <f>IF(_jhy2_month_day!S89="","",_jhy2_month_day!S89)</f>
        <v/>
      </c>
      <c r="CT93" s="562" t="str">
        <f>IF(_jhy2_month_day!T89="","",_jhy2_month_day!T89)</f>
        <v/>
      </c>
      <c r="CU93" s="577" t="e">
        <f t="shared" si="391"/>
        <v>#VALUE!</v>
      </c>
      <c r="CV93" s="198" t="e">
        <f t="shared" si="392"/>
        <v>#VALUE!</v>
      </c>
      <c r="CW93" s="192" t="e">
        <f t="shared" si="393"/>
        <v>#VALUE!</v>
      </c>
      <c r="CX93" s="192" t="e">
        <f t="shared" si="394"/>
        <v>#VALUE!</v>
      </c>
      <c r="CY93" s="202" t="e">
        <f t="shared" si="395"/>
        <v>#VALUE!</v>
      </c>
      <c r="CZ93" s="192" t="e">
        <f t="shared" ref="CZ93:DI93" si="573">$AJ93*EF93</f>
        <v>#VALUE!</v>
      </c>
      <c r="DA93" s="192" t="e">
        <f t="shared" si="573"/>
        <v>#VALUE!</v>
      </c>
      <c r="DB93" s="192" t="e">
        <f t="shared" si="573"/>
        <v>#VALUE!</v>
      </c>
      <c r="DC93" s="192" t="e">
        <f t="shared" si="573"/>
        <v>#VALUE!</v>
      </c>
      <c r="DD93" s="192" t="e">
        <f t="shared" si="573"/>
        <v>#VALUE!</v>
      </c>
      <c r="DE93" s="192" t="e">
        <f t="shared" si="573"/>
        <v>#VALUE!</v>
      </c>
      <c r="DF93" s="192" t="e">
        <f t="shared" si="573"/>
        <v>#VALUE!</v>
      </c>
      <c r="DG93" s="192" t="e">
        <f t="shared" si="573"/>
        <v>#VALUE!</v>
      </c>
      <c r="DH93" s="192" t="e">
        <f t="shared" si="573"/>
        <v>#VALUE!</v>
      </c>
      <c r="DI93" s="192" t="e">
        <f t="shared" si="573"/>
        <v>#VALUE!</v>
      </c>
      <c r="DJ93" s="192" t="e">
        <f t="shared" si="397"/>
        <v>#VALUE!</v>
      </c>
      <c r="DK93" s="192" t="e">
        <f t="shared" si="398"/>
        <v>#VALUE!</v>
      </c>
      <c r="DL93" s="192" t="e">
        <f t="shared" si="399"/>
        <v>#VALUE!</v>
      </c>
      <c r="DM93" s="192" t="e">
        <f t="shared" si="400"/>
        <v>#VALUE!</v>
      </c>
      <c r="DN93" s="192" t="e">
        <f t="shared" si="401"/>
        <v>#VALUE!</v>
      </c>
      <c r="DO93" s="192" t="e">
        <f t="shared" si="402"/>
        <v>#VALUE!</v>
      </c>
      <c r="DP93" s="192" t="e">
        <f t="shared" si="403"/>
        <v>#VALUE!</v>
      </c>
      <c r="DQ93" s="192" t="e">
        <f t="shared" si="404"/>
        <v>#VALUE!</v>
      </c>
      <c r="DR93" s="192" t="e">
        <f t="shared" si="405"/>
        <v>#VALUE!</v>
      </c>
      <c r="DS93" s="192" t="e">
        <f t="shared" si="406"/>
        <v>#VALUE!</v>
      </c>
      <c r="DT93" s="192" t="e">
        <f t="shared" si="407"/>
        <v>#VALUE!</v>
      </c>
      <c r="DU93" s="192" t="e">
        <f t="shared" si="408"/>
        <v>#VALUE!</v>
      </c>
      <c r="DV93" s="198" t="e">
        <f t="shared" si="409"/>
        <v>#VALUE!</v>
      </c>
      <c r="DW93" s="198" t="e">
        <f t="shared" si="410"/>
        <v>#DIV/0!</v>
      </c>
      <c r="DX93" s="198" t="e">
        <f t="shared" si="411"/>
        <v>#DIV/0!</v>
      </c>
      <c r="DY93" s="198" t="e">
        <f t="shared" si="412"/>
        <v>#VALUE!</v>
      </c>
      <c r="DZ93" s="198" t="e">
        <f t="shared" si="413"/>
        <v>#VALUE!</v>
      </c>
      <c r="EA93" s="198" t="e">
        <f t="shared" si="414"/>
        <v>#VALUE!</v>
      </c>
      <c r="EB93" s="198" t="e">
        <f t="shared" si="415"/>
        <v>#VALUE!</v>
      </c>
      <c r="EC93" s="198" t="e">
        <f t="shared" si="416"/>
        <v>#DIV/0!</v>
      </c>
      <c r="ED93" s="198" t="e">
        <f t="shared" si="417"/>
        <v>#VALUE!</v>
      </c>
      <c r="EE93" s="198" t="e">
        <f t="shared" si="418"/>
        <v>#VALUE!</v>
      </c>
      <c r="EF93" s="198" t="e">
        <f t="shared" ref="EF93:EO93" si="574">DV93/SUM($DV93:$EE93)</f>
        <v>#VALUE!</v>
      </c>
      <c r="EG93" s="198" t="e">
        <f t="shared" si="574"/>
        <v>#DIV/0!</v>
      </c>
      <c r="EH93" s="198" t="e">
        <f t="shared" si="574"/>
        <v>#DIV/0!</v>
      </c>
      <c r="EI93" s="198" t="e">
        <f t="shared" si="574"/>
        <v>#VALUE!</v>
      </c>
      <c r="EJ93" s="198" t="e">
        <f t="shared" si="574"/>
        <v>#VALUE!</v>
      </c>
      <c r="EK93" s="198" t="e">
        <f t="shared" si="574"/>
        <v>#VALUE!</v>
      </c>
      <c r="EL93" s="198" t="e">
        <f t="shared" si="574"/>
        <v>#VALUE!</v>
      </c>
      <c r="EM93" s="198" t="e">
        <f t="shared" si="574"/>
        <v>#DIV/0!</v>
      </c>
      <c r="EN93" s="198" t="e">
        <f t="shared" si="574"/>
        <v>#VALUE!</v>
      </c>
      <c r="EO93" s="198" t="e">
        <f t="shared" si="574"/>
        <v>#VALUE!</v>
      </c>
      <c r="EP93" s="511">
        <f t="shared" ref="EP93:EW93" si="575">EP92</f>
        <v>0.08</v>
      </c>
      <c r="EQ93" s="511">
        <f t="shared" si="575"/>
        <v>0.015</v>
      </c>
      <c r="ER93" s="511">
        <f t="shared" si="575"/>
        <v>0.015</v>
      </c>
      <c r="ES93" s="511">
        <f t="shared" si="575"/>
        <v>0.015</v>
      </c>
      <c r="ET93" s="511">
        <f t="shared" si="575"/>
        <v>0.015</v>
      </c>
      <c r="EU93" s="511">
        <f t="shared" si="575"/>
        <v>0.09</v>
      </c>
      <c r="EV93" s="511">
        <f t="shared" si="575"/>
        <v>0.09</v>
      </c>
      <c r="EW93" s="511">
        <f t="shared" si="575"/>
        <v>0.09</v>
      </c>
      <c r="EX93" s="420" t="str">
        <f>IF(_tag_month_day!AS89="","",_tag_month_day!AS89/100)</f>
        <v/>
      </c>
      <c r="EY93" s="420" t="str">
        <f>IF(_tag_month_day!AT89="","",_tag_month_day!AT89/100)</f>
        <v/>
      </c>
      <c r="EZ93" s="420" t="str">
        <f>IF(_tag_month_day!AU89="","",_tag_month_day!AU89/100)</f>
        <v/>
      </c>
      <c r="FA93" s="420" t="str">
        <f>IF(_tag_month_day!AV89="","",_tag_month_day!AV89/100)</f>
        <v/>
      </c>
      <c r="FB93" s="420" t="str">
        <f>IF(_tag_month_day!AW89="","",_tag_month_day!AW89/100)</f>
        <v/>
      </c>
      <c r="FC93" s="420" t="str">
        <f>IF(_tag_month_day!AX89="","",_tag_month_day!AX89/100)</f>
        <v/>
      </c>
      <c r="FD93" s="510">
        <f t="shared" si="447"/>
        <v>0.33</v>
      </c>
      <c r="FE93" s="510">
        <f t="shared" si="448"/>
        <v>0.19</v>
      </c>
      <c r="FF93" s="510">
        <f t="shared" si="449"/>
        <v>0.003</v>
      </c>
      <c r="FG93" s="510">
        <f t="shared" si="450"/>
        <v>0</v>
      </c>
      <c r="FH93" s="603">
        <f t="shared" si="451"/>
        <v>0.0001</v>
      </c>
      <c r="FI93" s="510">
        <f t="shared" ref="FI93:FR93" si="576">FI92</f>
        <v>0.41</v>
      </c>
      <c r="FJ93" s="510">
        <f t="shared" si="576"/>
        <v>0.11</v>
      </c>
      <c r="FK93" s="510">
        <f t="shared" si="576"/>
        <v>0.015</v>
      </c>
      <c r="FL93" s="510">
        <f t="shared" si="576"/>
        <v>0</v>
      </c>
      <c r="FM93" s="603">
        <f t="shared" si="576"/>
        <v>0.0001</v>
      </c>
      <c r="FN93" s="510" t="str">
        <f>IF(_tag_month_day!AY89="","",_tag_month_day!AY89/100)</f>
        <v/>
      </c>
      <c r="FO93" s="510" t="str">
        <f>IF(_tag_month_day!AZ89="","",_tag_month_day!AZ89/100)</f>
        <v/>
      </c>
      <c r="FP93" s="510" t="str">
        <f>IF(_tag_month_day!BA89="","",_tag_month_day!BA89/100)</f>
        <v/>
      </c>
      <c r="FQ93" s="510" t="str">
        <f>IF(_tag_month_day!BB89="","",_tag_month_day!BB89/100)</f>
        <v/>
      </c>
      <c r="FR93" s="603" t="str">
        <f>IF(_tag_month_day!BC89="","",_tag_month_day!BC89/100)</f>
        <v/>
      </c>
      <c r="FS93" s="510" t="str">
        <f>IF(_tag_month_day!BD89="","",_tag_month_day!BD89/100)</f>
        <v/>
      </c>
      <c r="FT93" s="510" t="str">
        <f>IF(_tag_month_day!BE89="","",_tag_month_day!BE89/100)</f>
        <v/>
      </c>
      <c r="FU93" s="510" t="str">
        <f>IF(_tag_month_day!BF89="","",_tag_month_day!BF89/100)</f>
        <v/>
      </c>
      <c r="FV93" s="510" t="str">
        <f>IF(_tag_month_day!BG89="","",_tag_month_day!BG89/100)</f>
        <v/>
      </c>
      <c r="FW93" s="603" t="str">
        <f>IF(_tag_month_day!BH89="","",_tag_month_day!BH89/100)</f>
        <v/>
      </c>
      <c r="FX93" s="510" t="str">
        <f>IF(_tag_month_day!BI89="","",_tag_month_day!BI89/100)</f>
        <v/>
      </c>
      <c r="FY93" s="510" t="str">
        <f>IF(_tag_month_day!BJ89="","",_tag_month_day!BJ89/100)</f>
        <v/>
      </c>
      <c r="FZ93" s="605" t="str">
        <f>IF(_tag_month_day!BK89="","",_tag_month_day!BK89/100)</f>
        <v/>
      </c>
      <c r="GA93" s="510" t="str">
        <f>IF(_tag_month_day!BL89="","",_tag_month_day!BL89/100)</f>
        <v/>
      </c>
      <c r="GB93" s="603" t="str">
        <f>IF(_tag_month_day!BM89="","",_tag_month_day!BM89/100)</f>
        <v/>
      </c>
      <c r="GC93" s="420" t="str">
        <f>IF(_tag_month_day!BN89="","",_tag_month_day!BN89/100)</f>
        <v/>
      </c>
      <c r="GD93" s="420" t="str">
        <f>IF(_tag_month_day!BO89="","",_tag_month_day!BO89/100)</f>
        <v/>
      </c>
      <c r="GE93" s="420" t="str">
        <f>IF(_tag_month_day!BP89="","",_tag_month_day!BP89/100)</f>
        <v/>
      </c>
      <c r="GF93" s="420" t="str">
        <f>IF(_tag_month_day!BQ89="","",_tag_month_day!BQ89/100)</f>
        <v/>
      </c>
      <c r="GG93" s="420" t="str">
        <f>IF(_tag_month_day!BR89="","",_tag_month_day!BR89/100)</f>
        <v/>
      </c>
      <c r="GH93" s="420" t="str">
        <f>IF(_tag_month_day!BS89="","",_tag_month_day!BS89/100)</f>
        <v/>
      </c>
      <c r="GI93" s="603" t="str">
        <f>IF(_tag_month_day!BT89="","",_tag_month_day!BT89/100)</f>
        <v/>
      </c>
      <c r="GJ93" s="612" t="str">
        <f>IF(_tag_month_day!BU89="","",_tag_month_day!BU89/100)</f>
        <v/>
      </c>
      <c r="GK93" s="620" t="str">
        <f>IF(_tag_month_day!BV89="",IF(_rlcf_month_day!A$2="","",_rlcf_month_day!A$2/100),_tag_month_day!BV89/100)</f>
        <v/>
      </c>
      <c r="GL93" s="620" t="str">
        <f>IF(_tag_month_day!BW89="",IF(_rlcf_month_day!B$2="","",_rlcf_month_day!B$2/100),_tag_month_day!BW89/100)</f>
        <v/>
      </c>
      <c r="GM93" s="621" t="str">
        <f>IF(_tag_month_day!BX89="",IF(_rlcf_month_day!C$2="","",_rlcf_month_day!C$2/100),_tag_month_day!BX89/100)</f>
        <v/>
      </c>
      <c r="GN93" s="620" t="str">
        <f>IF(_tag_month_day!BV89="",IF(_rlcf_month_day!A$2="","",_rlcf_month_day!A$2/100),_tag_month_day!BV89/100)</f>
        <v/>
      </c>
      <c r="GO93" s="620" t="str">
        <f>IF(_tag_month_day!BW89="",IF(_rlcf_month_day!B$2="","",_rlcf_month_day!B$2/100),_tag_month_day!BW89/100)</f>
        <v/>
      </c>
      <c r="GP93" s="620" t="str">
        <f>IF(_tag_month_day!CD89="",IF(_rlcf_month_day!E$2="","",_rlcf_month_day!E$2/100),_tag_month_day!CD89/100)</f>
        <v/>
      </c>
      <c r="GQ93" s="620" t="str">
        <f>IF(_tag_month_day!CE89="",IF(_rlcf_month_day!F$2="","",_rlcf_month_day!F$2/100),_tag_month_day!CE89/100)</f>
        <v/>
      </c>
      <c r="GR93" s="621" t="str">
        <f>IF(_tag_month_day!CF89="",IF(_rlcf_month_day!G$2="","",_rlcf_month_day!G$2/100),_tag_month_day!CF89/100)</f>
        <v/>
      </c>
      <c r="GS93" s="626">
        <f t="shared" ref="GS93:HH93" si="577">GS92</f>
        <v>0.953</v>
      </c>
      <c r="GT93" s="626">
        <f t="shared" si="577"/>
        <v>0.55</v>
      </c>
      <c r="GU93" s="626">
        <f t="shared" si="577"/>
        <v>0.55</v>
      </c>
      <c r="GV93" s="626">
        <f t="shared" si="577"/>
        <v>0.55</v>
      </c>
      <c r="GW93" s="626">
        <f t="shared" si="577"/>
        <v>0.5</v>
      </c>
      <c r="GX93" s="626">
        <f t="shared" si="577"/>
        <v>0.935</v>
      </c>
      <c r="GY93" s="626">
        <f t="shared" si="577"/>
        <v>0.15</v>
      </c>
      <c r="GZ93" s="626">
        <f t="shared" si="577"/>
        <v>1</v>
      </c>
      <c r="HA93" s="632">
        <f t="shared" si="577"/>
        <v>0.047</v>
      </c>
      <c r="HB93" s="632">
        <f t="shared" si="577"/>
        <v>0.45</v>
      </c>
      <c r="HC93" s="632">
        <f t="shared" si="577"/>
        <v>0.45</v>
      </c>
      <c r="HD93" s="632">
        <f t="shared" si="577"/>
        <v>0.45</v>
      </c>
      <c r="HE93" s="632">
        <f t="shared" si="577"/>
        <v>0.5</v>
      </c>
      <c r="HF93" s="632">
        <f t="shared" si="577"/>
        <v>0.065</v>
      </c>
      <c r="HG93" s="632">
        <f t="shared" si="577"/>
        <v>0.85</v>
      </c>
      <c r="HH93" s="632">
        <f t="shared" si="577"/>
        <v>0</v>
      </c>
      <c r="HI93" s="68">
        <f t="shared" si="423"/>
        <v>0</v>
      </c>
      <c r="HJ93" s="68" t="e">
        <f t="shared" si="454"/>
        <v>#VALUE!</v>
      </c>
      <c r="HK93" s="202">
        <f t="shared" si="455"/>
        <v>0.85</v>
      </c>
      <c r="HL93" s="464">
        <f t="shared" si="456"/>
        <v>550000</v>
      </c>
      <c r="HM93" s="464">
        <f t="shared" si="457"/>
        <v>480000</v>
      </c>
      <c r="HN93" s="192" t="e">
        <f t="shared" si="424"/>
        <v>#VALUE!</v>
      </c>
      <c r="HO93" s="192" t="e">
        <f>HN93*HK93*$HO$2/HL93*1000000</f>
        <v>#VALUE!</v>
      </c>
      <c r="HP93" s="192" t="e">
        <f>HN93*HK93*$HP$2/HM93*1000000</f>
        <v>#VALUE!</v>
      </c>
    </row>
    <row r="94" customFormat="1" spans="1:224">
      <c r="A94" s="381">
        <v>89</v>
      </c>
      <c r="B94" s="54">
        <f ca="1" t="shared" si="458"/>
        <v>43620</v>
      </c>
      <c r="C94" s="57">
        <f t="shared" si="459"/>
        <v>0.0416666666666667</v>
      </c>
      <c r="D94" s="68" t="str">
        <f ca="1" t="shared" si="425"/>
        <v>中班</v>
      </c>
      <c r="E94" s="68" t="str">
        <f ca="1" t="shared" si="426"/>
        <v>乙</v>
      </c>
      <c r="F94" s="68">
        <f ca="1">SUMPRODUCT((成本日报!$A$3:$A$95=计划!B94)*(成本日报!$B$3:$B$95=计划!$D94),成本日报!$C$3:$C$95)</f>
        <v>2</v>
      </c>
      <c r="G94" s="382">
        <f ca="1" t="shared" si="460"/>
        <v>43620.6666666665</v>
      </c>
      <c r="H94" s="382">
        <f ca="1" t="shared" si="427"/>
        <v>43620.6736111109</v>
      </c>
      <c r="I94" s="382">
        <f ca="1" t="shared" si="428"/>
        <v>43620.6791666665</v>
      </c>
      <c r="J94" s="382">
        <f ca="1" t="shared" si="429"/>
        <v>43620.7083333331</v>
      </c>
      <c r="K94" s="382">
        <f ca="1" t="shared" si="430"/>
        <v>43620.7708333331</v>
      </c>
      <c r="L94" s="382">
        <f ca="1" t="shared" si="431"/>
        <v>43620.7916666665</v>
      </c>
      <c r="M94" s="398" t="str">
        <f>IF(_tag_month_day!A90="","",_tag_month_day!A90)</f>
        <v/>
      </c>
      <c r="N94" s="398" t="str">
        <f>IF(_tag_month_day!B90="","",_tag_month_day!B90)</f>
        <v/>
      </c>
      <c r="O94" s="399" t="e">
        <f t="shared" si="432"/>
        <v>#VALUE!</v>
      </c>
      <c r="P94" s="398" t="str">
        <f>IF(_tag_month_day!C90="","",_tag_month_day!C90)</f>
        <v/>
      </c>
      <c r="Q94" s="398" t="str">
        <f>IF(_tag_month_day!D90="","",_tag_month_day!D90)</f>
        <v/>
      </c>
      <c r="R94" s="416">
        <f>IF(_tag_month_day!CB90="",R93,_tag_month_day!CB90/100)</f>
        <v>0.07</v>
      </c>
      <c r="S94" s="417" t="str">
        <f>IF(_tag_month_day!E90="","",_tag_month_day!E90)</f>
        <v/>
      </c>
      <c r="T94" s="417" t="str">
        <f>IF(_tag_month_day!F90="","",_tag_month_day!F90)</f>
        <v/>
      </c>
      <c r="U94" s="418" t="e">
        <f t="shared" si="386"/>
        <v>#VALUE!</v>
      </c>
      <c r="V94" s="53" t="e">
        <f t="shared" si="387"/>
        <v>#VALUE!</v>
      </c>
      <c r="W94" s="419" t="str">
        <f>IF(_jhy_month_day!A90="","",_jhy_month_day!A90)</f>
        <v/>
      </c>
      <c r="X94" s="420" t="str">
        <f>IF(_jhy_month_day!B90="","",_jhy_month_day!B90/100)</f>
        <v/>
      </c>
      <c r="Y94" s="420" t="str">
        <f>IF(_jhy_month_day!C90="","",_jhy_month_day!C90/100)</f>
        <v/>
      </c>
      <c r="Z94" s="439">
        <f t="shared" si="477"/>
        <v>23</v>
      </c>
      <c r="AA94" s="440" t="str">
        <f>IF(_tag_month_day!G90="","",_tag_month_day!G90/100)</f>
        <v/>
      </c>
      <c r="AB94" s="440" t="str">
        <f>IF(_tag_month_day!H90="","",_tag_month_day!H90/100)</f>
        <v/>
      </c>
      <c r="AC94" s="193">
        <f t="shared" si="433"/>
        <v>1.59963432013121</v>
      </c>
      <c r="AD94" s="441" t="str">
        <f t="shared" si="434"/>
        <v/>
      </c>
      <c r="AE94" s="442" t="str">
        <f t="shared" si="435"/>
        <v/>
      </c>
      <c r="AF94" s="443">
        <v>1</v>
      </c>
      <c r="AG94" s="68" t="str">
        <f>IF(_duihao_month_day!A90="","",_duihao_month_day!A90)</f>
        <v/>
      </c>
      <c r="AH94" s="463">
        <f>IF(_gyk_month_day!B90="",AH93,_gyk_month_day!B90)</f>
        <v>820</v>
      </c>
      <c r="AI94" s="464" t="e">
        <f t="shared" si="461"/>
        <v>#VALUE!</v>
      </c>
      <c r="AJ94" s="68" t="str">
        <f>IF(_tag_month_day!I90="","",_tag_month_day!I90)</f>
        <v/>
      </c>
      <c r="AK94" s="465" t="str">
        <f>IF(_tzyy_month_day!A90="","",_tzyy_month_day!A90)</f>
        <v/>
      </c>
      <c r="AL94" s="465" t="str">
        <f>IF(_tzyy_month_day!B90="","",_tzyy_month_day!B90)</f>
        <v/>
      </c>
      <c r="AM94" s="465" t="str">
        <f>IF(_tzyy_month_day!C90="","",_tzyy_month_day!C90)</f>
        <v/>
      </c>
      <c r="AN94" s="466" t="str">
        <f>IF(_tag_month_day!CG90="","",_tag_month_day!CG90)</f>
        <v/>
      </c>
      <c r="AO94" s="466" t="str">
        <f>IF(_tag_month_day!CH90="","",_tag_month_day!CH90)</f>
        <v/>
      </c>
      <c r="AP94" s="486" t="e">
        <f t="shared" si="436"/>
        <v>#VALUE!</v>
      </c>
      <c r="AQ94" s="487" t="str">
        <f>IF(_tag_month_day!J90="","",_tag_month_day!J90/100)</f>
        <v/>
      </c>
      <c r="AR94" s="488">
        <f t="shared" si="437"/>
        <v>1.3</v>
      </c>
      <c r="AS94" s="489" t="e">
        <f t="shared" si="388"/>
        <v>#VALUE!</v>
      </c>
      <c r="AT94" s="489">
        <f t="shared" si="438"/>
        <v>0</v>
      </c>
      <c r="AU94" s="490" t="str">
        <f>IF(_tag_month_day!K90="","",_tag_month_day!K90)</f>
        <v/>
      </c>
      <c r="AV94" s="491" t="str">
        <f>IF(_tag_month_day!L90="","",_tag_month_day!L90/100)</f>
        <v/>
      </c>
      <c r="AW94" s="420">
        <f t="shared" si="360"/>
        <v>0</v>
      </c>
      <c r="AX94" s="420">
        <f t="shared" si="439"/>
        <v>0</v>
      </c>
      <c r="AY94" s="420" t="str">
        <f>IF(_tag_month_day!M90="","",_tag_month_day!M90/100)</f>
        <v/>
      </c>
      <c r="AZ94" s="420" t="str">
        <f>IF(_tag_month_day!N90="","",_tag_month_day!N90/100)</f>
        <v/>
      </c>
      <c r="BA94" s="420" t="str">
        <f>IF(_tag_month_day!O90="","",_tag_month_day!O90/100)</f>
        <v/>
      </c>
      <c r="BB94" s="496" t="str">
        <f>IF(_tag_month_day!P90="","",_tag_month_day!P90/100)</f>
        <v/>
      </c>
      <c r="BC94" s="496">
        <f t="shared" si="440"/>
        <v>0</v>
      </c>
      <c r="BD94" s="496" t="str">
        <f>IF(_tag_month_day!Q90="","",_tag_month_day!Q90/100)</f>
        <v/>
      </c>
      <c r="BE94" s="510" t="str">
        <f>IF(_tag_month_day!R90="","",_tag_month_day!R90/100)</f>
        <v/>
      </c>
      <c r="BF94" s="413" t="str">
        <f>IF(_tag_month_day!CC90="","",_tag_month_day!CC90/100)</f>
        <v/>
      </c>
      <c r="BG94" s="511" t="e">
        <f t="shared" si="389"/>
        <v>#VALUE!</v>
      </c>
      <c r="BH94" s="198">
        <f t="shared" si="390"/>
        <v>0</v>
      </c>
      <c r="BI94" s="512" t="e">
        <f>IF(CX94=0,BI93,(DK94*查询!$R$5+DL94*查询!$Q$5+DM94*查询!$N$5+DN94*查询!$O$5+DO94*查询!$P$5)*AF94/CX94)</f>
        <v>#VALUE!</v>
      </c>
      <c r="BJ94" s="512" t="e">
        <f>IF(CX94=0,BJ93,(DP94*查询!$S$5+DQ94*查询!$T$5+DR94*查询!$U$5)*AF94/CX94)</f>
        <v>#VALUE!</v>
      </c>
      <c r="BK94" s="512">
        <f t="shared" si="441"/>
        <v>1</v>
      </c>
      <c r="BL94" s="513" t="str">
        <f>IF(_cfyc_month_day!A90="","",_cfyc_month_day!A90)</f>
        <v/>
      </c>
      <c r="BM94" s="513" t="str">
        <f>IF(_cfyc_month_day!B90="","",_cfyc_month_day!B90)</f>
        <v/>
      </c>
      <c r="BN94" s="513" t="str">
        <f>IF(_cfyc_month_day!C90="","",_cfyc_month_day!C90)</f>
        <v/>
      </c>
      <c r="BO94" s="522" t="str">
        <f>IF(_cfyc_month_day!D90="","",_cfyc_month_day!D90)</f>
        <v/>
      </c>
      <c r="BP94" s="522" t="str">
        <f>IF(_cfyc_month_day!E90="","",_cfyc_month_day!E90)</f>
        <v/>
      </c>
      <c r="BQ94" s="522" t="str">
        <f>IF(_cfyc_month_day!F90="","",_cfyc_month_day!F90)</f>
        <v/>
      </c>
      <c r="BR94" s="513" t="str">
        <f>IF(_tag_month_day!T90="","",_tag_month_day!T90)</f>
        <v/>
      </c>
      <c r="BS94" s="513" t="str">
        <f>IF(_tag_month_day!U90="","",_tag_month_day!U90)</f>
        <v/>
      </c>
      <c r="BT94" s="523" t="str">
        <f t="shared" si="442"/>
        <v/>
      </c>
      <c r="BU94" s="223" t="str">
        <f>IF(_tag_month_day!V90="","",_tag_month_day!V90)</f>
        <v/>
      </c>
      <c r="BV94" s="206" t="str">
        <f>IF(_tag_month_day!W90="","",_tag_month_day!W90)</f>
        <v/>
      </c>
      <c r="BW94" s="540" t="str">
        <f>IF(_tag_month_day!X90="","",_tag_month_day!X90)</f>
        <v/>
      </c>
      <c r="BX94" s="540" t="str">
        <f>IF(_tag_month_day!Y90="","",_tag_month_day!Y90)</f>
        <v/>
      </c>
      <c r="BY94" s="541">
        <f ca="1" t="shared" si="443"/>
        <v>43620.7916666665</v>
      </c>
      <c r="BZ94" s="542"/>
      <c r="CA94" s="543" t="str">
        <f>IF(_jhy2_month_day!A90="","",_jhy2_month_day!A90)</f>
        <v/>
      </c>
      <c r="CB94" s="464" t="str">
        <f>IF(_jhy2_month_day!B90="","",_jhy2_month_day!B90)</f>
        <v/>
      </c>
      <c r="CC94" s="464" t="str">
        <f>IF(_jhy2_month_day!C90="","",_jhy2_month_day!C90)</f>
        <v/>
      </c>
      <c r="CD94" s="464" t="str">
        <f>IF(_jhy2_month_day!D90="","",_jhy2_month_day!D90)</f>
        <v/>
      </c>
      <c r="CE94" s="464" t="str">
        <f>IF(_jhy2_month_day!E90="","",_jhy2_month_day!E90)</f>
        <v/>
      </c>
      <c r="CF94" s="464" t="str">
        <f>IF(_jhy2_month_day!F90="","",_jhy2_month_day!F90)</f>
        <v/>
      </c>
      <c r="CG94" s="464" t="str">
        <f>IF(_jhy2_month_day!G90="","",_jhy2_month_day!G90)</f>
        <v/>
      </c>
      <c r="CH94" s="464" t="str">
        <f>IF(_jhy2_month_day!H90="","",_jhy2_month_day!H90)</f>
        <v/>
      </c>
      <c r="CI94" s="464" t="str">
        <f>IF(_jhy2_month_day!I90="","",_jhy2_month_day!I90)</f>
        <v/>
      </c>
      <c r="CJ94" s="464" t="str">
        <f>IF(_jhy2_month_day!J90="","",_jhy2_month_day!J90)</f>
        <v/>
      </c>
      <c r="CK94" s="464" t="str">
        <f>IF(_jhy2_month_day!K90="","",_jhy2_month_day!K90)</f>
        <v/>
      </c>
      <c r="CL94" s="562" t="str">
        <f>IF(_jhy2_month_day!L90="","",_jhy2_month_day!L90)</f>
        <v/>
      </c>
      <c r="CM94" s="562" t="str">
        <f>IF(_jhy2_month_day!M90="","",_jhy2_month_day!M90)</f>
        <v/>
      </c>
      <c r="CN94" s="562" t="str">
        <f>IF(_jhy2_month_day!N90="","",_jhy2_month_day!N90)</f>
        <v/>
      </c>
      <c r="CO94" s="562" t="str">
        <f>IF(_jhy2_month_day!O90="","",_jhy2_month_day!O90)</f>
        <v/>
      </c>
      <c r="CP94" s="562" t="str">
        <f>IF(_jhy2_month_day!P90="","",_jhy2_month_day!P90)</f>
        <v/>
      </c>
      <c r="CQ94" s="562" t="str">
        <f>IF(_jhy2_month_day!Q90="","",_jhy2_month_day!Q90)</f>
        <v/>
      </c>
      <c r="CR94" s="563" t="str">
        <f>IF(_jhy2_month_day!R90="","",_jhy2_month_day!R90)</f>
        <v/>
      </c>
      <c r="CS94" s="576" t="str">
        <f>IF(_jhy2_month_day!S90="","",_jhy2_month_day!S90)</f>
        <v/>
      </c>
      <c r="CT94" s="562" t="str">
        <f>IF(_jhy2_month_day!T90="","",_jhy2_month_day!T90)</f>
        <v/>
      </c>
      <c r="CU94" s="577" t="e">
        <f t="shared" si="391"/>
        <v>#VALUE!</v>
      </c>
      <c r="CV94" s="198" t="e">
        <f t="shared" si="392"/>
        <v>#VALUE!</v>
      </c>
      <c r="CW94" s="192" t="e">
        <f t="shared" si="393"/>
        <v>#VALUE!</v>
      </c>
      <c r="CX94" s="192" t="e">
        <f t="shared" si="394"/>
        <v>#VALUE!</v>
      </c>
      <c r="CY94" s="202" t="e">
        <f t="shared" si="395"/>
        <v>#VALUE!</v>
      </c>
      <c r="CZ94" s="192" t="e">
        <f t="shared" ref="CZ94:DI94" si="578">$AJ94*EF94</f>
        <v>#VALUE!</v>
      </c>
      <c r="DA94" s="192" t="e">
        <f t="shared" si="578"/>
        <v>#VALUE!</v>
      </c>
      <c r="DB94" s="192" t="e">
        <f t="shared" si="578"/>
        <v>#VALUE!</v>
      </c>
      <c r="DC94" s="192" t="e">
        <f t="shared" si="578"/>
        <v>#VALUE!</v>
      </c>
      <c r="DD94" s="192" t="e">
        <f t="shared" si="578"/>
        <v>#VALUE!</v>
      </c>
      <c r="DE94" s="192" t="e">
        <f t="shared" si="578"/>
        <v>#VALUE!</v>
      </c>
      <c r="DF94" s="192" t="e">
        <f t="shared" si="578"/>
        <v>#VALUE!</v>
      </c>
      <c r="DG94" s="192" t="e">
        <f t="shared" si="578"/>
        <v>#VALUE!</v>
      </c>
      <c r="DH94" s="192" t="e">
        <f t="shared" si="578"/>
        <v>#VALUE!</v>
      </c>
      <c r="DI94" s="192" t="e">
        <f t="shared" si="578"/>
        <v>#VALUE!</v>
      </c>
      <c r="DJ94" s="192" t="e">
        <f t="shared" si="397"/>
        <v>#VALUE!</v>
      </c>
      <c r="DK94" s="192" t="e">
        <f t="shared" si="398"/>
        <v>#VALUE!</v>
      </c>
      <c r="DL94" s="192" t="e">
        <f t="shared" si="399"/>
        <v>#VALUE!</v>
      </c>
      <c r="DM94" s="192" t="e">
        <f t="shared" si="400"/>
        <v>#VALUE!</v>
      </c>
      <c r="DN94" s="192" t="e">
        <f t="shared" si="401"/>
        <v>#VALUE!</v>
      </c>
      <c r="DO94" s="192" t="e">
        <f t="shared" si="402"/>
        <v>#VALUE!</v>
      </c>
      <c r="DP94" s="192" t="e">
        <f t="shared" si="403"/>
        <v>#VALUE!</v>
      </c>
      <c r="DQ94" s="192" t="e">
        <f t="shared" si="404"/>
        <v>#VALUE!</v>
      </c>
      <c r="DR94" s="192" t="e">
        <f t="shared" si="405"/>
        <v>#VALUE!</v>
      </c>
      <c r="DS94" s="192" t="e">
        <f t="shared" si="406"/>
        <v>#VALUE!</v>
      </c>
      <c r="DT94" s="192" t="e">
        <f t="shared" si="407"/>
        <v>#VALUE!</v>
      </c>
      <c r="DU94" s="192" t="e">
        <f t="shared" si="408"/>
        <v>#VALUE!</v>
      </c>
      <c r="DV94" s="198" t="e">
        <f t="shared" si="409"/>
        <v>#VALUE!</v>
      </c>
      <c r="DW94" s="198" t="e">
        <f t="shared" si="410"/>
        <v>#DIV/0!</v>
      </c>
      <c r="DX94" s="198" t="e">
        <f t="shared" si="411"/>
        <v>#DIV/0!</v>
      </c>
      <c r="DY94" s="198" t="e">
        <f t="shared" si="412"/>
        <v>#VALUE!</v>
      </c>
      <c r="DZ94" s="198" t="e">
        <f t="shared" si="413"/>
        <v>#VALUE!</v>
      </c>
      <c r="EA94" s="198" t="e">
        <f t="shared" si="414"/>
        <v>#VALUE!</v>
      </c>
      <c r="EB94" s="198" t="e">
        <f t="shared" si="415"/>
        <v>#VALUE!</v>
      </c>
      <c r="EC94" s="198" t="e">
        <f t="shared" si="416"/>
        <v>#DIV/0!</v>
      </c>
      <c r="ED94" s="198" t="e">
        <f t="shared" si="417"/>
        <v>#VALUE!</v>
      </c>
      <c r="EE94" s="198" t="e">
        <f t="shared" si="418"/>
        <v>#VALUE!</v>
      </c>
      <c r="EF94" s="198" t="e">
        <f t="shared" ref="EF94:EO94" si="579">DV94/SUM($DV94:$EE94)</f>
        <v>#VALUE!</v>
      </c>
      <c r="EG94" s="198" t="e">
        <f t="shared" si="579"/>
        <v>#DIV/0!</v>
      </c>
      <c r="EH94" s="198" t="e">
        <f t="shared" si="579"/>
        <v>#DIV/0!</v>
      </c>
      <c r="EI94" s="198" t="e">
        <f t="shared" si="579"/>
        <v>#VALUE!</v>
      </c>
      <c r="EJ94" s="198" t="e">
        <f t="shared" si="579"/>
        <v>#VALUE!</v>
      </c>
      <c r="EK94" s="198" t="e">
        <f t="shared" si="579"/>
        <v>#VALUE!</v>
      </c>
      <c r="EL94" s="198" t="e">
        <f t="shared" si="579"/>
        <v>#VALUE!</v>
      </c>
      <c r="EM94" s="198" t="e">
        <f t="shared" si="579"/>
        <v>#DIV/0!</v>
      </c>
      <c r="EN94" s="198" t="e">
        <f t="shared" si="579"/>
        <v>#VALUE!</v>
      </c>
      <c r="EO94" s="198" t="e">
        <f t="shared" si="579"/>
        <v>#VALUE!</v>
      </c>
      <c r="EP94" s="511">
        <f t="shared" ref="EP94:EW94" si="580">EP93</f>
        <v>0.08</v>
      </c>
      <c r="EQ94" s="511">
        <f t="shared" si="580"/>
        <v>0.015</v>
      </c>
      <c r="ER94" s="511">
        <f t="shared" si="580"/>
        <v>0.015</v>
      </c>
      <c r="ES94" s="511">
        <f t="shared" si="580"/>
        <v>0.015</v>
      </c>
      <c r="ET94" s="511">
        <f t="shared" si="580"/>
        <v>0.015</v>
      </c>
      <c r="EU94" s="511">
        <f t="shared" si="580"/>
        <v>0.09</v>
      </c>
      <c r="EV94" s="511">
        <f t="shared" si="580"/>
        <v>0.09</v>
      </c>
      <c r="EW94" s="511">
        <f t="shared" si="580"/>
        <v>0.09</v>
      </c>
      <c r="EX94" s="420" t="str">
        <f>IF(_tag_month_day!AS90="","",_tag_month_day!AS90/100)</f>
        <v/>
      </c>
      <c r="EY94" s="420" t="str">
        <f>IF(_tag_month_day!AT90="","",_tag_month_day!AT90/100)</f>
        <v/>
      </c>
      <c r="EZ94" s="420" t="str">
        <f>IF(_tag_month_day!AU90="","",_tag_month_day!AU90/100)</f>
        <v/>
      </c>
      <c r="FA94" s="420" t="str">
        <f>IF(_tag_month_day!AV90="","",_tag_month_day!AV90/100)</f>
        <v/>
      </c>
      <c r="FB94" s="420" t="str">
        <f>IF(_tag_month_day!AW90="","",_tag_month_day!AW90/100)</f>
        <v/>
      </c>
      <c r="FC94" s="420" t="str">
        <f>IF(_tag_month_day!AX90="","",_tag_month_day!AX90/100)</f>
        <v/>
      </c>
      <c r="FD94" s="510">
        <f t="shared" si="447"/>
        <v>0.33</v>
      </c>
      <c r="FE94" s="510">
        <f t="shared" si="448"/>
        <v>0.19</v>
      </c>
      <c r="FF94" s="510">
        <f t="shared" si="449"/>
        <v>0.003</v>
      </c>
      <c r="FG94" s="510">
        <f t="shared" si="450"/>
        <v>0</v>
      </c>
      <c r="FH94" s="603">
        <f t="shared" si="451"/>
        <v>0.0001</v>
      </c>
      <c r="FI94" s="510">
        <f t="shared" ref="FI94:FR94" si="581">FI93</f>
        <v>0.41</v>
      </c>
      <c r="FJ94" s="510">
        <f t="shared" si="581"/>
        <v>0.11</v>
      </c>
      <c r="FK94" s="510">
        <f t="shared" si="581"/>
        <v>0.015</v>
      </c>
      <c r="FL94" s="510">
        <f t="shared" si="581"/>
        <v>0</v>
      </c>
      <c r="FM94" s="603">
        <f t="shared" si="581"/>
        <v>0.0001</v>
      </c>
      <c r="FN94" s="510" t="str">
        <f>IF(_tag_month_day!AY90="","",_tag_month_day!AY90/100)</f>
        <v/>
      </c>
      <c r="FO94" s="510" t="str">
        <f>IF(_tag_month_day!AZ90="","",_tag_month_day!AZ90/100)</f>
        <v/>
      </c>
      <c r="FP94" s="510" t="str">
        <f>IF(_tag_month_day!BA90="","",_tag_month_day!BA90/100)</f>
        <v/>
      </c>
      <c r="FQ94" s="510" t="str">
        <f>IF(_tag_month_day!BB90="","",_tag_month_day!BB90/100)</f>
        <v/>
      </c>
      <c r="FR94" s="603" t="str">
        <f>IF(_tag_month_day!BC90="","",_tag_month_day!BC90/100)</f>
        <v/>
      </c>
      <c r="FS94" s="510" t="str">
        <f>IF(_tag_month_day!BD90="","",_tag_month_day!BD90/100)</f>
        <v/>
      </c>
      <c r="FT94" s="510" t="str">
        <f>IF(_tag_month_day!BE90="","",_tag_month_day!BE90/100)</f>
        <v/>
      </c>
      <c r="FU94" s="510" t="str">
        <f>IF(_tag_month_day!BF90="","",_tag_month_day!BF90/100)</f>
        <v/>
      </c>
      <c r="FV94" s="510" t="str">
        <f>IF(_tag_month_day!BG90="","",_tag_month_day!BG90/100)</f>
        <v/>
      </c>
      <c r="FW94" s="603" t="str">
        <f>IF(_tag_month_day!BH90="","",_tag_month_day!BH90/100)</f>
        <v/>
      </c>
      <c r="FX94" s="510" t="str">
        <f>IF(_tag_month_day!BI90="","",_tag_month_day!BI90/100)</f>
        <v/>
      </c>
      <c r="FY94" s="510" t="str">
        <f>IF(_tag_month_day!BJ90="","",_tag_month_day!BJ90/100)</f>
        <v/>
      </c>
      <c r="FZ94" s="605" t="str">
        <f>IF(_tag_month_day!BK90="","",_tag_month_day!BK90/100)</f>
        <v/>
      </c>
      <c r="GA94" s="510" t="str">
        <f>IF(_tag_month_day!BL90="","",_tag_month_day!BL90/100)</f>
        <v/>
      </c>
      <c r="GB94" s="603" t="str">
        <f>IF(_tag_month_day!BM90="","",_tag_month_day!BM90/100)</f>
        <v/>
      </c>
      <c r="GC94" s="420" t="str">
        <f>IF(_tag_month_day!BN90="","",_tag_month_day!BN90/100)</f>
        <v/>
      </c>
      <c r="GD94" s="420" t="str">
        <f>IF(_tag_month_day!BO90="","",_tag_month_day!BO90/100)</f>
        <v/>
      </c>
      <c r="GE94" s="420" t="str">
        <f>IF(_tag_month_day!BP90="","",_tag_month_day!BP90/100)</f>
        <v/>
      </c>
      <c r="GF94" s="420" t="str">
        <f>IF(_tag_month_day!BQ90="","",_tag_month_day!BQ90/100)</f>
        <v/>
      </c>
      <c r="GG94" s="420" t="str">
        <f>IF(_tag_month_day!BR90="","",_tag_month_day!BR90/100)</f>
        <v/>
      </c>
      <c r="GH94" s="420" t="str">
        <f>IF(_tag_month_day!BS90="","",_tag_month_day!BS90/100)</f>
        <v/>
      </c>
      <c r="GI94" s="603" t="str">
        <f>IF(_tag_month_day!BT90="","",_tag_month_day!BT90/100)</f>
        <v/>
      </c>
      <c r="GJ94" s="612" t="str">
        <f>IF(_tag_month_day!BU90="","",_tag_month_day!BU90/100)</f>
        <v/>
      </c>
      <c r="GK94" s="620" t="str">
        <f>IF(_tag_month_day!BV90="",IF(_rlcf_month_day!A$2="","",_rlcf_month_day!A$2/100),_tag_month_day!BV90/100)</f>
        <v/>
      </c>
      <c r="GL94" s="620" t="str">
        <f>IF(_tag_month_day!BW90="",IF(_rlcf_month_day!B$2="","",_rlcf_month_day!B$2/100),_tag_month_day!BW90/100)</f>
        <v/>
      </c>
      <c r="GM94" s="621" t="str">
        <f>IF(_tag_month_day!BX90="",IF(_rlcf_month_day!C$2="","",_rlcf_month_day!C$2/100),_tag_month_day!BX90/100)</f>
        <v/>
      </c>
      <c r="GN94" s="620" t="str">
        <f>IF(_tag_month_day!BV90="",IF(_rlcf_month_day!A$2="","",_rlcf_month_day!A$2/100),_tag_month_day!BV90/100)</f>
        <v/>
      </c>
      <c r="GO94" s="620" t="str">
        <f>IF(_tag_month_day!BW90="",IF(_rlcf_month_day!B$2="","",_rlcf_month_day!B$2/100),_tag_month_day!BW90/100)</f>
        <v/>
      </c>
      <c r="GP94" s="620" t="str">
        <f>IF(_tag_month_day!CD90="",IF(_rlcf_month_day!E$2="","",_rlcf_month_day!E$2/100),_tag_month_day!CD90/100)</f>
        <v/>
      </c>
      <c r="GQ94" s="620" t="str">
        <f>IF(_tag_month_day!CE90="",IF(_rlcf_month_day!F$2="","",_rlcf_month_day!F$2/100),_tag_month_day!CE90/100)</f>
        <v/>
      </c>
      <c r="GR94" s="621" t="str">
        <f>IF(_tag_month_day!CF90="",IF(_rlcf_month_day!G$2="","",_rlcf_month_day!G$2/100),_tag_month_day!CF90/100)</f>
        <v/>
      </c>
      <c r="GS94" s="626">
        <f t="shared" ref="GS94:HH94" si="582">GS93</f>
        <v>0.953</v>
      </c>
      <c r="GT94" s="626">
        <f t="shared" si="582"/>
        <v>0.55</v>
      </c>
      <c r="GU94" s="626">
        <f t="shared" si="582"/>
        <v>0.55</v>
      </c>
      <c r="GV94" s="626">
        <f t="shared" si="582"/>
        <v>0.55</v>
      </c>
      <c r="GW94" s="626">
        <f t="shared" si="582"/>
        <v>0.5</v>
      </c>
      <c r="GX94" s="626">
        <f t="shared" si="582"/>
        <v>0.935</v>
      </c>
      <c r="GY94" s="626">
        <f t="shared" si="582"/>
        <v>0.15</v>
      </c>
      <c r="GZ94" s="626">
        <f t="shared" si="582"/>
        <v>1</v>
      </c>
      <c r="HA94" s="632">
        <f t="shared" si="582"/>
        <v>0.047</v>
      </c>
      <c r="HB94" s="632">
        <f t="shared" si="582"/>
        <v>0.45</v>
      </c>
      <c r="HC94" s="632">
        <f t="shared" si="582"/>
        <v>0.45</v>
      </c>
      <c r="HD94" s="632">
        <f t="shared" si="582"/>
        <v>0.45</v>
      </c>
      <c r="HE94" s="632">
        <f t="shared" si="582"/>
        <v>0.5</v>
      </c>
      <c r="HF94" s="632">
        <f t="shared" si="582"/>
        <v>0.065</v>
      </c>
      <c r="HG94" s="632">
        <f t="shared" si="582"/>
        <v>0.85</v>
      </c>
      <c r="HH94" s="632">
        <f t="shared" si="582"/>
        <v>0</v>
      </c>
      <c r="HI94" s="68">
        <f t="shared" si="423"/>
        <v>0</v>
      </c>
      <c r="HJ94" s="68" t="e">
        <f t="shared" si="454"/>
        <v>#VALUE!</v>
      </c>
      <c r="HK94" s="202">
        <f t="shared" si="455"/>
        <v>0.85</v>
      </c>
      <c r="HL94" s="464">
        <f t="shared" si="456"/>
        <v>550000</v>
      </c>
      <c r="HM94" s="464">
        <f t="shared" si="457"/>
        <v>480000</v>
      </c>
      <c r="HN94" s="192" t="e">
        <f t="shared" si="424"/>
        <v>#VALUE!</v>
      </c>
      <c r="HO94" s="192" t="e">
        <f>HN94*HK94*$HO$2/HL94*1000000</f>
        <v>#VALUE!</v>
      </c>
      <c r="HP94" s="192" t="e">
        <f>HN94*HK94*$HP$2/HM94*1000000</f>
        <v>#VALUE!</v>
      </c>
    </row>
    <row r="95" customFormat="1" spans="1:224">
      <c r="A95" s="381">
        <v>90</v>
      </c>
      <c r="B95" s="54">
        <f ca="1" t="shared" si="458"/>
        <v>43620</v>
      </c>
      <c r="C95" s="57">
        <f t="shared" si="459"/>
        <v>0.0416666666666667</v>
      </c>
      <c r="D95" s="68" t="str">
        <f ca="1" t="shared" si="425"/>
        <v>中班</v>
      </c>
      <c r="E95" s="68" t="str">
        <f ca="1" t="shared" si="426"/>
        <v>乙</v>
      </c>
      <c r="F95" s="68">
        <f ca="1">SUMPRODUCT((成本日报!$A$3:$A$95=计划!B95)*(成本日报!$B$3:$B$95=计划!$D95),成本日报!$C$3:$C$95)</f>
        <v>2</v>
      </c>
      <c r="G95" s="382">
        <f ca="1" t="shared" si="460"/>
        <v>43620.7083333331</v>
      </c>
      <c r="H95" s="382">
        <f ca="1" t="shared" si="427"/>
        <v>43620.7152777776</v>
      </c>
      <c r="I95" s="382">
        <f ca="1" t="shared" si="428"/>
        <v>43620.7208333331</v>
      </c>
      <c r="J95" s="382">
        <f ca="1" t="shared" si="429"/>
        <v>43620.7499999998</v>
      </c>
      <c r="K95" s="382">
        <f ca="1" t="shared" si="430"/>
        <v>43620.8124999998</v>
      </c>
      <c r="L95" s="382">
        <f ca="1" t="shared" si="431"/>
        <v>43620.8333333331</v>
      </c>
      <c r="M95" s="398" t="str">
        <f>IF(_tag_month_day!A91="","",_tag_month_day!A91)</f>
        <v/>
      </c>
      <c r="N95" s="398" t="str">
        <f>IF(_tag_month_day!B91="","",_tag_month_day!B91)</f>
        <v/>
      </c>
      <c r="O95" s="399" t="e">
        <f t="shared" si="432"/>
        <v>#VALUE!</v>
      </c>
      <c r="P95" s="398" t="str">
        <f>IF(_tag_month_day!C91="","",_tag_month_day!C91)</f>
        <v/>
      </c>
      <c r="Q95" s="398" t="str">
        <f>IF(_tag_month_day!D91="","",_tag_month_day!D91)</f>
        <v/>
      </c>
      <c r="R95" s="416">
        <f>IF(_tag_month_day!CB91="",R94,_tag_month_day!CB91/100)</f>
        <v>0.07</v>
      </c>
      <c r="S95" s="417" t="str">
        <f>IF(_tag_month_day!E91="","",_tag_month_day!E91)</f>
        <v/>
      </c>
      <c r="T95" s="417" t="str">
        <f>IF(_tag_month_day!F91="","",_tag_month_day!F91)</f>
        <v/>
      </c>
      <c r="U95" s="418" t="e">
        <f t="shared" si="386"/>
        <v>#VALUE!</v>
      </c>
      <c r="V95" s="53" t="e">
        <f t="shared" si="387"/>
        <v>#VALUE!</v>
      </c>
      <c r="W95" s="419" t="str">
        <f>IF(_jhy_month_day!A91="","",_jhy_month_day!A91)</f>
        <v/>
      </c>
      <c r="X95" s="420" t="str">
        <f>IF(_jhy_month_day!B91="","",_jhy_month_day!B91/100)</f>
        <v/>
      </c>
      <c r="Y95" s="420" t="str">
        <f>IF(_jhy_month_day!C91="","",_jhy_month_day!C91/100)</f>
        <v/>
      </c>
      <c r="Z95" s="439">
        <f t="shared" si="477"/>
        <v>23</v>
      </c>
      <c r="AA95" s="440" t="str">
        <f>IF(_tag_month_day!G91="","",_tag_month_day!G91/100)</f>
        <v/>
      </c>
      <c r="AB95" s="440" t="str">
        <f>IF(_tag_month_day!H91="","",_tag_month_day!H91/100)</f>
        <v/>
      </c>
      <c r="AC95" s="193">
        <f t="shared" si="433"/>
        <v>1.59963432013121</v>
      </c>
      <c r="AD95" s="441" t="str">
        <f t="shared" si="434"/>
        <v/>
      </c>
      <c r="AE95" s="442" t="str">
        <f t="shared" si="435"/>
        <v/>
      </c>
      <c r="AF95" s="443">
        <v>1</v>
      </c>
      <c r="AG95" s="68" t="str">
        <f>IF(_duihao_month_day!A91="","",_duihao_month_day!A91)</f>
        <v/>
      </c>
      <c r="AH95" s="463">
        <f>IF(_gyk_month_day!B91="",AH94,_gyk_month_day!B91)</f>
        <v>820</v>
      </c>
      <c r="AI95" s="464" t="e">
        <f t="shared" si="461"/>
        <v>#VALUE!</v>
      </c>
      <c r="AJ95" s="68" t="str">
        <f>IF(_tag_month_day!I91="","",_tag_month_day!I91)</f>
        <v/>
      </c>
      <c r="AK95" s="465" t="str">
        <f>IF(_tzyy_month_day!A91="","",_tzyy_month_day!A91)</f>
        <v/>
      </c>
      <c r="AL95" s="465" t="str">
        <f>IF(_tzyy_month_day!B91="","",_tzyy_month_day!B91)</f>
        <v/>
      </c>
      <c r="AM95" s="465" t="str">
        <f>IF(_tzyy_month_day!C91="","",_tzyy_month_day!C91)</f>
        <v/>
      </c>
      <c r="AN95" s="466" t="str">
        <f>IF(_tag_month_day!CG91="","",_tag_month_day!CG91)</f>
        <v/>
      </c>
      <c r="AO95" s="466" t="str">
        <f>IF(_tag_month_day!CH91="","",_tag_month_day!CH91)</f>
        <v/>
      </c>
      <c r="AP95" s="486" t="e">
        <f t="shared" si="436"/>
        <v>#VALUE!</v>
      </c>
      <c r="AQ95" s="487" t="str">
        <f>IF(_tag_month_day!J91="","",_tag_month_day!J91/100)</f>
        <v/>
      </c>
      <c r="AR95" s="488">
        <f t="shared" si="437"/>
        <v>1.3</v>
      </c>
      <c r="AS95" s="489" t="e">
        <f t="shared" si="388"/>
        <v>#VALUE!</v>
      </c>
      <c r="AT95" s="489">
        <f t="shared" si="438"/>
        <v>0</v>
      </c>
      <c r="AU95" s="490" t="str">
        <f>IF(_tag_month_day!K91="","",_tag_month_day!K91)</f>
        <v/>
      </c>
      <c r="AV95" s="491" t="str">
        <f>IF(_tag_month_day!L91="","",_tag_month_day!L91/100)</f>
        <v/>
      </c>
      <c r="AW95" s="420">
        <f t="shared" si="360"/>
        <v>0</v>
      </c>
      <c r="AX95" s="420">
        <f t="shared" si="439"/>
        <v>0</v>
      </c>
      <c r="AY95" s="420" t="str">
        <f>IF(_tag_month_day!M91="","",_tag_month_day!M91/100)</f>
        <v/>
      </c>
      <c r="AZ95" s="420" t="str">
        <f>IF(_tag_month_day!N91="","",_tag_month_day!N91/100)</f>
        <v/>
      </c>
      <c r="BA95" s="420" t="str">
        <f>IF(_tag_month_day!O91="","",_tag_month_day!O91/100)</f>
        <v/>
      </c>
      <c r="BB95" s="496" t="str">
        <f>IF(_tag_month_day!P91="","",_tag_month_day!P91/100)</f>
        <v/>
      </c>
      <c r="BC95" s="496">
        <f t="shared" si="440"/>
        <v>0</v>
      </c>
      <c r="BD95" s="496" t="str">
        <f>IF(_tag_month_day!Q91="","",_tag_month_day!Q91/100)</f>
        <v/>
      </c>
      <c r="BE95" s="510" t="str">
        <f>IF(_tag_month_day!R91="","",_tag_month_day!R91/100)</f>
        <v/>
      </c>
      <c r="BF95" s="413" t="str">
        <f>IF(_tag_month_day!CC91="","",_tag_month_day!CC91/100)</f>
        <v/>
      </c>
      <c r="BG95" s="511" t="e">
        <f t="shared" si="389"/>
        <v>#VALUE!</v>
      </c>
      <c r="BH95" s="198">
        <f t="shared" si="390"/>
        <v>0</v>
      </c>
      <c r="BI95" s="512" t="e">
        <f>IF(CX95=0,BI94,(DK95*查询!$R$5+DL95*查询!$Q$5+DM95*查询!$N$5+DN95*查询!$O$5+DO95*查询!$P$5)*AF95/CX95)</f>
        <v>#VALUE!</v>
      </c>
      <c r="BJ95" s="512" t="e">
        <f>IF(CX95=0,BJ94,(DP95*查询!$S$5+DQ95*查询!$T$5+DR95*查询!$U$5)*AF95/CX95)</f>
        <v>#VALUE!</v>
      </c>
      <c r="BK95" s="512">
        <f t="shared" si="441"/>
        <v>1</v>
      </c>
      <c r="BL95" s="513" t="str">
        <f>IF(_cfyc_month_day!A91="","",_cfyc_month_day!A91)</f>
        <v/>
      </c>
      <c r="BM95" s="513" t="str">
        <f>IF(_cfyc_month_day!B91="","",_cfyc_month_day!B91)</f>
        <v/>
      </c>
      <c r="BN95" s="513" t="str">
        <f>IF(_cfyc_month_day!C91="","",_cfyc_month_day!C91)</f>
        <v/>
      </c>
      <c r="BO95" s="522" t="str">
        <f>IF(_cfyc_month_day!D91="","",_cfyc_month_day!D91)</f>
        <v/>
      </c>
      <c r="BP95" s="522" t="str">
        <f>IF(_cfyc_month_day!E91="","",_cfyc_month_day!E91)</f>
        <v/>
      </c>
      <c r="BQ95" s="522" t="str">
        <f>IF(_cfyc_month_day!F91="","",_cfyc_month_day!F91)</f>
        <v/>
      </c>
      <c r="BR95" s="513" t="str">
        <f>IF(_tag_month_day!T91="","",_tag_month_day!T91)</f>
        <v/>
      </c>
      <c r="BS95" s="513" t="str">
        <f>IF(_tag_month_day!U91="","",_tag_month_day!U91)</f>
        <v/>
      </c>
      <c r="BT95" s="523" t="str">
        <f t="shared" si="442"/>
        <v/>
      </c>
      <c r="BU95" s="223" t="str">
        <f>IF(_tag_month_day!V91="","",_tag_month_day!V91)</f>
        <v/>
      </c>
      <c r="BV95" s="206" t="str">
        <f>IF(_tag_month_day!W91="","",_tag_month_day!W91)</f>
        <v/>
      </c>
      <c r="BW95" s="540" t="str">
        <f>IF(_tag_month_day!X91="","",_tag_month_day!X91)</f>
        <v/>
      </c>
      <c r="BX95" s="540" t="str">
        <f>IF(_tag_month_day!Y91="","",_tag_month_day!Y91)</f>
        <v/>
      </c>
      <c r="BY95" s="541">
        <f ca="1" t="shared" si="443"/>
        <v>43620.8333333331</v>
      </c>
      <c r="BZ95" s="542" t="s">
        <v>215</v>
      </c>
      <c r="CA95" s="543" t="str">
        <f>IF(_jhy2_month_day!A91="","",_jhy2_month_day!A91)</f>
        <v/>
      </c>
      <c r="CB95" s="464" t="str">
        <f>IF(_jhy2_month_day!B91="","",_jhy2_month_day!B91)</f>
        <v/>
      </c>
      <c r="CC95" s="464" t="str">
        <f>IF(_jhy2_month_day!C91="","",_jhy2_month_day!C91)</f>
        <v/>
      </c>
      <c r="CD95" s="464" t="str">
        <f>IF(_jhy2_month_day!D91="","",_jhy2_month_day!D91)</f>
        <v/>
      </c>
      <c r="CE95" s="464" t="str">
        <f>IF(_jhy2_month_day!E91="","",_jhy2_month_day!E91)</f>
        <v/>
      </c>
      <c r="CF95" s="464" t="str">
        <f>IF(_jhy2_month_day!F91="","",_jhy2_month_day!F91)</f>
        <v/>
      </c>
      <c r="CG95" s="464" t="str">
        <f>IF(_jhy2_month_day!G91="","",_jhy2_month_day!G91)</f>
        <v/>
      </c>
      <c r="CH95" s="464" t="str">
        <f>IF(_jhy2_month_day!H91="","",_jhy2_month_day!H91)</f>
        <v/>
      </c>
      <c r="CI95" s="464" t="str">
        <f>IF(_jhy2_month_day!I91="","",_jhy2_month_day!I91)</f>
        <v/>
      </c>
      <c r="CJ95" s="464" t="str">
        <f>IF(_jhy2_month_day!J91="","",_jhy2_month_day!J91)</f>
        <v/>
      </c>
      <c r="CK95" s="464" t="str">
        <f>IF(_jhy2_month_day!K91="","",_jhy2_month_day!K91)</f>
        <v/>
      </c>
      <c r="CL95" s="562" t="str">
        <f>IF(_jhy2_month_day!L91="","",_jhy2_month_day!L91)</f>
        <v/>
      </c>
      <c r="CM95" s="562" t="str">
        <f>IF(_jhy2_month_day!M91="","",_jhy2_month_day!M91)</f>
        <v/>
      </c>
      <c r="CN95" s="562" t="str">
        <f>IF(_jhy2_month_day!N91="","",_jhy2_month_day!N91)</f>
        <v/>
      </c>
      <c r="CO95" s="562" t="str">
        <f>IF(_jhy2_month_day!O91="","",_jhy2_month_day!O91)</f>
        <v/>
      </c>
      <c r="CP95" s="562" t="str">
        <f>IF(_jhy2_month_day!P91="","",_jhy2_month_day!P91)</f>
        <v/>
      </c>
      <c r="CQ95" s="562" t="str">
        <f>IF(_jhy2_month_day!Q91="","",_jhy2_month_day!Q91)</f>
        <v/>
      </c>
      <c r="CR95" s="563" t="str">
        <f>IF(_jhy2_month_day!R91="","",_jhy2_month_day!R91)</f>
        <v/>
      </c>
      <c r="CS95" s="576" t="str">
        <f>IF(_jhy2_month_day!S91="","",_jhy2_month_day!S91)</f>
        <v/>
      </c>
      <c r="CT95" s="562" t="str">
        <f>IF(_jhy2_month_day!T91="","",_jhy2_month_day!T91)</f>
        <v/>
      </c>
      <c r="CU95" s="577" t="e">
        <f t="shared" si="391"/>
        <v>#VALUE!</v>
      </c>
      <c r="CV95" s="198" t="e">
        <f t="shared" si="392"/>
        <v>#VALUE!</v>
      </c>
      <c r="CW95" s="192" t="e">
        <f t="shared" si="393"/>
        <v>#VALUE!</v>
      </c>
      <c r="CX95" s="192" t="e">
        <f t="shared" si="394"/>
        <v>#VALUE!</v>
      </c>
      <c r="CY95" s="202" t="e">
        <f t="shared" si="395"/>
        <v>#VALUE!</v>
      </c>
      <c r="CZ95" s="192" t="e">
        <f t="shared" ref="CZ95:DI95" si="583">$AJ95*EF95</f>
        <v>#VALUE!</v>
      </c>
      <c r="DA95" s="192" t="e">
        <f t="shared" si="583"/>
        <v>#VALUE!</v>
      </c>
      <c r="DB95" s="192" t="e">
        <f t="shared" si="583"/>
        <v>#VALUE!</v>
      </c>
      <c r="DC95" s="192" t="e">
        <f t="shared" si="583"/>
        <v>#VALUE!</v>
      </c>
      <c r="DD95" s="192" t="e">
        <f t="shared" si="583"/>
        <v>#VALUE!</v>
      </c>
      <c r="DE95" s="192" t="e">
        <f t="shared" si="583"/>
        <v>#VALUE!</v>
      </c>
      <c r="DF95" s="192" t="e">
        <f t="shared" si="583"/>
        <v>#VALUE!</v>
      </c>
      <c r="DG95" s="192" t="e">
        <f t="shared" si="583"/>
        <v>#VALUE!</v>
      </c>
      <c r="DH95" s="192" t="e">
        <f t="shared" si="583"/>
        <v>#VALUE!</v>
      </c>
      <c r="DI95" s="192" t="e">
        <f t="shared" si="583"/>
        <v>#VALUE!</v>
      </c>
      <c r="DJ95" s="192" t="e">
        <f t="shared" si="397"/>
        <v>#VALUE!</v>
      </c>
      <c r="DK95" s="192" t="e">
        <f t="shared" si="398"/>
        <v>#VALUE!</v>
      </c>
      <c r="DL95" s="192" t="e">
        <f t="shared" si="399"/>
        <v>#VALUE!</v>
      </c>
      <c r="DM95" s="192" t="e">
        <f t="shared" si="400"/>
        <v>#VALUE!</v>
      </c>
      <c r="DN95" s="192" t="e">
        <f t="shared" si="401"/>
        <v>#VALUE!</v>
      </c>
      <c r="DO95" s="192" t="e">
        <f t="shared" si="402"/>
        <v>#VALUE!</v>
      </c>
      <c r="DP95" s="192" t="e">
        <f t="shared" si="403"/>
        <v>#VALUE!</v>
      </c>
      <c r="DQ95" s="192" t="e">
        <f t="shared" si="404"/>
        <v>#VALUE!</v>
      </c>
      <c r="DR95" s="192" t="e">
        <f t="shared" si="405"/>
        <v>#VALUE!</v>
      </c>
      <c r="DS95" s="192" t="e">
        <f t="shared" si="406"/>
        <v>#VALUE!</v>
      </c>
      <c r="DT95" s="192" t="e">
        <f t="shared" si="407"/>
        <v>#VALUE!</v>
      </c>
      <c r="DU95" s="192" t="e">
        <f t="shared" si="408"/>
        <v>#VALUE!</v>
      </c>
      <c r="DV95" s="198" t="e">
        <f t="shared" si="409"/>
        <v>#VALUE!</v>
      </c>
      <c r="DW95" s="198" t="e">
        <f t="shared" si="410"/>
        <v>#DIV/0!</v>
      </c>
      <c r="DX95" s="198" t="e">
        <f t="shared" si="411"/>
        <v>#DIV/0!</v>
      </c>
      <c r="DY95" s="198" t="e">
        <f t="shared" si="412"/>
        <v>#VALUE!</v>
      </c>
      <c r="DZ95" s="198" t="e">
        <f t="shared" si="413"/>
        <v>#VALUE!</v>
      </c>
      <c r="EA95" s="198" t="e">
        <f t="shared" si="414"/>
        <v>#VALUE!</v>
      </c>
      <c r="EB95" s="198" t="e">
        <f t="shared" si="415"/>
        <v>#VALUE!</v>
      </c>
      <c r="EC95" s="198" t="e">
        <f t="shared" si="416"/>
        <v>#DIV/0!</v>
      </c>
      <c r="ED95" s="198" t="e">
        <f t="shared" si="417"/>
        <v>#VALUE!</v>
      </c>
      <c r="EE95" s="198" t="e">
        <f t="shared" si="418"/>
        <v>#VALUE!</v>
      </c>
      <c r="EF95" s="198" t="e">
        <f t="shared" ref="EF95:EO95" si="584">DV95/SUM($DV95:$EE95)</f>
        <v>#VALUE!</v>
      </c>
      <c r="EG95" s="198" t="e">
        <f t="shared" si="584"/>
        <v>#DIV/0!</v>
      </c>
      <c r="EH95" s="198" t="e">
        <f t="shared" si="584"/>
        <v>#DIV/0!</v>
      </c>
      <c r="EI95" s="198" t="e">
        <f t="shared" si="584"/>
        <v>#VALUE!</v>
      </c>
      <c r="EJ95" s="198" t="e">
        <f t="shared" si="584"/>
        <v>#VALUE!</v>
      </c>
      <c r="EK95" s="198" t="e">
        <f t="shared" si="584"/>
        <v>#VALUE!</v>
      </c>
      <c r="EL95" s="198" t="e">
        <f t="shared" si="584"/>
        <v>#VALUE!</v>
      </c>
      <c r="EM95" s="198" t="e">
        <f t="shared" si="584"/>
        <v>#DIV/0!</v>
      </c>
      <c r="EN95" s="198" t="e">
        <f t="shared" si="584"/>
        <v>#VALUE!</v>
      </c>
      <c r="EO95" s="198" t="e">
        <f t="shared" si="584"/>
        <v>#VALUE!</v>
      </c>
      <c r="EP95" s="511">
        <f t="shared" ref="EP95:EW95" si="585">EP94</f>
        <v>0.08</v>
      </c>
      <c r="EQ95" s="511">
        <f t="shared" si="585"/>
        <v>0.015</v>
      </c>
      <c r="ER95" s="511">
        <f t="shared" si="585"/>
        <v>0.015</v>
      </c>
      <c r="ES95" s="511">
        <f t="shared" si="585"/>
        <v>0.015</v>
      </c>
      <c r="ET95" s="511">
        <f t="shared" si="585"/>
        <v>0.015</v>
      </c>
      <c r="EU95" s="511">
        <f t="shared" si="585"/>
        <v>0.09</v>
      </c>
      <c r="EV95" s="511">
        <f t="shared" si="585"/>
        <v>0.09</v>
      </c>
      <c r="EW95" s="511">
        <f t="shared" si="585"/>
        <v>0.09</v>
      </c>
      <c r="EX95" s="420" t="str">
        <f>IF(_tag_month_day!AS91="","",_tag_month_day!AS91/100)</f>
        <v/>
      </c>
      <c r="EY95" s="420" t="str">
        <f>IF(_tag_month_day!AT91="","",_tag_month_day!AT91/100)</f>
        <v/>
      </c>
      <c r="EZ95" s="420" t="str">
        <f>IF(_tag_month_day!AU91="","",_tag_month_day!AU91/100)</f>
        <v/>
      </c>
      <c r="FA95" s="420" t="str">
        <f>IF(_tag_month_day!AV91="","",_tag_month_day!AV91/100)</f>
        <v/>
      </c>
      <c r="FB95" s="420" t="str">
        <f>IF(_tag_month_day!AW91="","",_tag_month_day!AW91/100)</f>
        <v/>
      </c>
      <c r="FC95" s="420" t="str">
        <f>IF(_tag_month_day!AX91="","",_tag_month_day!AX91/100)</f>
        <v/>
      </c>
      <c r="FD95" s="510">
        <f t="shared" si="447"/>
        <v>0.33</v>
      </c>
      <c r="FE95" s="510">
        <f t="shared" si="448"/>
        <v>0.19</v>
      </c>
      <c r="FF95" s="510">
        <f t="shared" si="449"/>
        <v>0.003</v>
      </c>
      <c r="FG95" s="510">
        <f t="shared" si="450"/>
        <v>0</v>
      </c>
      <c r="FH95" s="603">
        <f t="shared" si="451"/>
        <v>0.0001</v>
      </c>
      <c r="FI95" s="510">
        <f t="shared" ref="FI95:FR95" si="586">FI94</f>
        <v>0.41</v>
      </c>
      <c r="FJ95" s="510">
        <f t="shared" si="586"/>
        <v>0.11</v>
      </c>
      <c r="FK95" s="510">
        <f t="shared" si="586"/>
        <v>0.015</v>
      </c>
      <c r="FL95" s="510">
        <f t="shared" si="586"/>
        <v>0</v>
      </c>
      <c r="FM95" s="603">
        <f t="shared" si="586"/>
        <v>0.0001</v>
      </c>
      <c r="FN95" s="510" t="str">
        <f>IF(_tag_month_day!AY91="","",_tag_month_day!AY91/100)</f>
        <v/>
      </c>
      <c r="FO95" s="510" t="str">
        <f>IF(_tag_month_day!AZ91="","",_tag_month_day!AZ91/100)</f>
        <v/>
      </c>
      <c r="FP95" s="510" t="str">
        <f>IF(_tag_month_day!BA91="","",_tag_month_day!BA91/100)</f>
        <v/>
      </c>
      <c r="FQ95" s="510" t="str">
        <f>IF(_tag_month_day!BB91="","",_tag_month_day!BB91/100)</f>
        <v/>
      </c>
      <c r="FR95" s="603" t="str">
        <f>IF(_tag_month_day!BC91="","",_tag_month_day!BC91/100)</f>
        <v/>
      </c>
      <c r="FS95" s="510" t="str">
        <f>IF(_tag_month_day!BD91="","",_tag_month_day!BD91/100)</f>
        <v/>
      </c>
      <c r="FT95" s="510" t="str">
        <f>IF(_tag_month_day!BE91="","",_tag_month_day!BE91/100)</f>
        <v/>
      </c>
      <c r="FU95" s="510" t="str">
        <f>IF(_tag_month_day!BF91="","",_tag_month_day!BF91/100)</f>
        <v/>
      </c>
      <c r="FV95" s="510" t="str">
        <f>IF(_tag_month_day!BG91="","",_tag_month_day!BG91/100)</f>
        <v/>
      </c>
      <c r="FW95" s="603" t="str">
        <f>IF(_tag_month_day!BH91="","",_tag_month_day!BH91/100)</f>
        <v/>
      </c>
      <c r="FX95" s="510" t="str">
        <f>IF(_tag_month_day!BI91="","",_tag_month_day!BI91/100)</f>
        <v/>
      </c>
      <c r="FY95" s="510" t="str">
        <f>IF(_tag_month_day!BJ91="","",_tag_month_day!BJ91/100)</f>
        <v/>
      </c>
      <c r="FZ95" s="605" t="str">
        <f>IF(_tag_month_day!BK91="","",_tag_month_day!BK91/100)</f>
        <v/>
      </c>
      <c r="GA95" s="510" t="str">
        <f>IF(_tag_month_day!BL91="","",_tag_month_day!BL91/100)</f>
        <v/>
      </c>
      <c r="GB95" s="603" t="str">
        <f>IF(_tag_month_day!BM91="","",_tag_month_day!BM91/100)</f>
        <v/>
      </c>
      <c r="GC95" s="420" t="str">
        <f>IF(_tag_month_day!BN91="","",_tag_month_day!BN91/100)</f>
        <v/>
      </c>
      <c r="GD95" s="420" t="str">
        <f>IF(_tag_month_day!BO91="","",_tag_month_day!BO91/100)</f>
        <v/>
      </c>
      <c r="GE95" s="420" t="str">
        <f>IF(_tag_month_day!BP91="","",_tag_month_day!BP91/100)</f>
        <v/>
      </c>
      <c r="GF95" s="420" t="str">
        <f>IF(_tag_month_day!BQ91="","",_tag_month_day!BQ91/100)</f>
        <v/>
      </c>
      <c r="GG95" s="420" t="str">
        <f>IF(_tag_month_day!BR91="","",_tag_month_day!BR91/100)</f>
        <v/>
      </c>
      <c r="GH95" s="420" t="str">
        <f>IF(_tag_month_day!BS91="","",_tag_month_day!BS91/100)</f>
        <v/>
      </c>
      <c r="GI95" s="603" t="str">
        <f>IF(_tag_month_day!BT91="","",_tag_month_day!BT91/100)</f>
        <v/>
      </c>
      <c r="GJ95" s="612" t="str">
        <f>IF(_tag_month_day!BU91="","",_tag_month_day!BU91/100)</f>
        <v/>
      </c>
      <c r="GK95" s="620" t="str">
        <f>IF(_tag_month_day!BV91="",IF(_rlcf_month_day!A$2="","",_rlcf_month_day!A$2/100),_tag_month_day!BV91/100)</f>
        <v/>
      </c>
      <c r="GL95" s="620" t="str">
        <f>IF(_tag_month_day!BW91="",IF(_rlcf_month_day!B$2="","",_rlcf_month_day!B$2/100),_tag_month_day!BW91/100)</f>
        <v/>
      </c>
      <c r="GM95" s="621" t="str">
        <f>IF(_tag_month_day!BX91="",IF(_rlcf_month_day!C$2="","",_rlcf_month_day!C$2/100),_tag_month_day!BX91/100)</f>
        <v/>
      </c>
      <c r="GN95" s="620" t="str">
        <f>IF(_tag_month_day!BV91="",IF(_rlcf_month_day!A$2="","",_rlcf_month_day!A$2/100),_tag_month_day!BV91/100)</f>
        <v/>
      </c>
      <c r="GO95" s="620" t="str">
        <f>IF(_tag_month_day!BW91="",IF(_rlcf_month_day!B$2="","",_rlcf_month_day!B$2/100),_tag_month_day!BW91/100)</f>
        <v/>
      </c>
      <c r="GP95" s="620" t="str">
        <f>IF(_tag_month_day!CD91="",IF(_rlcf_month_day!E$2="","",_rlcf_month_day!E$2/100),_tag_month_day!CD91/100)</f>
        <v/>
      </c>
      <c r="GQ95" s="620" t="str">
        <f>IF(_tag_month_day!CE91="",IF(_rlcf_month_day!F$2="","",_rlcf_month_day!F$2/100),_tag_month_day!CE91/100)</f>
        <v/>
      </c>
      <c r="GR95" s="621" t="str">
        <f>IF(_tag_month_day!CF91="",IF(_rlcf_month_day!G$2="","",_rlcf_month_day!G$2/100),_tag_month_day!CF91/100)</f>
        <v/>
      </c>
      <c r="GS95" s="626">
        <f t="shared" ref="GS95:HH95" si="587">GS94</f>
        <v>0.953</v>
      </c>
      <c r="GT95" s="626">
        <f t="shared" si="587"/>
        <v>0.55</v>
      </c>
      <c r="GU95" s="626">
        <f t="shared" si="587"/>
        <v>0.55</v>
      </c>
      <c r="GV95" s="626">
        <f t="shared" si="587"/>
        <v>0.55</v>
      </c>
      <c r="GW95" s="626">
        <f t="shared" si="587"/>
        <v>0.5</v>
      </c>
      <c r="GX95" s="626">
        <f t="shared" si="587"/>
        <v>0.935</v>
      </c>
      <c r="GY95" s="626">
        <f t="shared" si="587"/>
        <v>0.15</v>
      </c>
      <c r="GZ95" s="626">
        <f t="shared" si="587"/>
        <v>1</v>
      </c>
      <c r="HA95" s="632">
        <f t="shared" si="587"/>
        <v>0.047</v>
      </c>
      <c r="HB95" s="632">
        <f t="shared" si="587"/>
        <v>0.45</v>
      </c>
      <c r="HC95" s="632">
        <f t="shared" si="587"/>
        <v>0.45</v>
      </c>
      <c r="HD95" s="632">
        <f t="shared" si="587"/>
        <v>0.45</v>
      </c>
      <c r="HE95" s="632">
        <f t="shared" si="587"/>
        <v>0.5</v>
      </c>
      <c r="HF95" s="632">
        <f t="shared" si="587"/>
        <v>0.065</v>
      </c>
      <c r="HG95" s="632">
        <f t="shared" si="587"/>
        <v>0.85</v>
      </c>
      <c r="HH95" s="632">
        <f t="shared" si="587"/>
        <v>0</v>
      </c>
      <c r="HI95" s="68" t="e">
        <f t="shared" si="423"/>
        <v>#VALUE!</v>
      </c>
      <c r="HJ95" s="68" t="e">
        <f t="shared" si="454"/>
        <v>#VALUE!</v>
      </c>
      <c r="HK95" s="202">
        <f t="shared" si="455"/>
        <v>0.85</v>
      </c>
      <c r="HL95" s="464">
        <f t="shared" si="456"/>
        <v>550000</v>
      </c>
      <c r="HM95" s="464">
        <f t="shared" si="457"/>
        <v>480000</v>
      </c>
      <c r="HN95" s="192" t="e">
        <f t="shared" si="424"/>
        <v>#VALUE!</v>
      </c>
      <c r="HO95" s="192" t="e">
        <f>HN95*HK95*$HO$2/HL95*1000000</f>
        <v>#VALUE!</v>
      </c>
      <c r="HP95" s="192" t="e">
        <f>HN95*HK95*$HP$2/HM95*1000000</f>
        <v>#VALUE!</v>
      </c>
    </row>
    <row r="96" customFormat="1" spans="1:224">
      <c r="A96" s="381">
        <v>91</v>
      </c>
      <c r="B96" s="54">
        <f ca="1" t="shared" si="458"/>
        <v>43620</v>
      </c>
      <c r="C96" s="57">
        <f t="shared" si="459"/>
        <v>0.0416666666666667</v>
      </c>
      <c r="D96" s="68" t="str">
        <f ca="1" t="shared" si="425"/>
        <v>中班</v>
      </c>
      <c r="E96" s="68" t="str">
        <f ca="1" t="shared" si="426"/>
        <v>乙</v>
      </c>
      <c r="F96" s="68">
        <f ca="1">SUMPRODUCT((成本日报!$A$3:$A$95=计划!B96)*(成本日报!$B$3:$B$95=计划!$D96),成本日报!$C$3:$C$95)</f>
        <v>2</v>
      </c>
      <c r="G96" s="382">
        <f ca="1" t="shared" si="460"/>
        <v>43620.7499999998</v>
      </c>
      <c r="H96" s="382">
        <f ca="1" t="shared" si="427"/>
        <v>43620.7569444442</v>
      </c>
      <c r="I96" s="382">
        <f ca="1" t="shared" si="428"/>
        <v>43620.7624999998</v>
      </c>
      <c r="J96" s="382">
        <f ca="1" t="shared" si="429"/>
        <v>43620.7916666664</v>
      </c>
      <c r="K96" s="382">
        <f ca="1" t="shared" si="430"/>
        <v>43620.8541666665</v>
      </c>
      <c r="L96" s="382">
        <f ca="1" t="shared" si="431"/>
        <v>43620.8749999998</v>
      </c>
      <c r="M96" s="398" t="str">
        <f>IF(_tag_month_day!A92="","",_tag_month_day!A92)</f>
        <v/>
      </c>
      <c r="N96" s="398" t="str">
        <f>IF(_tag_month_day!B92="","",_tag_month_day!B92)</f>
        <v/>
      </c>
      <c r="O96" s="399" t="e">
        <f t="shared" si="432"/>
        <v>#VALUE!</v>
      </c>
      <c r="P96" s="398" t="str">
        <f>IF(_tag_month_day!C92="","",_tag_month_day!C92)</f>
        <v/>
      </c>
      <c r="Q96" s="398" t="str">
        <f>IF(_tag_month_day!D92="","",_tag_month_day!D92)</f>
        <v/>
      </c>
      <c r="R96" s="416">
        <f>IF(_tag_month_day!CB92="",R95,_tag_month_day!CB92/100)</f>
        <v>0.07</v>
      </c>
      <c r="S96" s="417" t="str">
        <f>IF(_tag_month_day!E92="","",_tag_month_day!E92)</f>
        <v/>
      </c>
      <c r="T96" s="417" t="str">
        <f>IF(_tag_month_day!F92="","",_tag_month_day!F92)</f>
        <v/>
      </c>
      <c r="U96" s="418" t="e">
        <f t="shared" si="386"/>
        <v>#VALUE!</v>
      </c>
      <c r="V96" s="53" t="e">
        <f t="shared" si="387"/>
        <v>#VALUE!</v>
      </c>
      <c r="W96" s="419" t="str">
        <f>IF(_jhy_month_day!A92="","",_jhy_month_day!A92)</f>
        <v/>
      </c>
      <c r="X96" s="420" t="str">
        <f>IF(_jhy_month_day!B92="","",_jhy_month_day!B92/100)</f>
        <v/>
      </c>
      <c r="Y96" s="420" t="str">
        <f>IF(_jhy_month_day!C92="","",_jhy_month_day!C92/100)</f>
        <v/>
      </c>
      <c r="Z96" s="439">
        <f t="shared" si="477"/>
        <v>23</v>
      </c>
      <c r="AA96" s="440" t="str">
        <f>IF(_tag_month_day!G92="","",_tag_month_day!G92/100)</f>
        <v/>
      </c>
      <c r="AB96" s="440" t="str">
        <f>IF(_tag_month_day!H92="","",_tag_month_day!H92/100)</f>
        <v/>
      </c>
      <c r="AC96" s="193">
        <f t="shared" si="433"/>
        <v>1.59963432013121</v>
      </c>
      <c r="AD96" s="441" t="str">
        <f t="shared" si="434"/>
        <v/>
      </c>
      <c r="AE96" s="442" t="str">
        <f t="shared" si="435"/>
        <v/>
      </c>
      <c r="AF96" s="443">
        <v>1</v>
      </c>
      <c r="AG96" s="68" t="str">
        <f>IF(_duihao_month_day!A92="","",_duihao_month_day!A92)</f>
        <v/>
      </c>
      <c r="AH96" s="463">
        <f>IF(_gyk_month_day!B92="",AH95,_gyk_month_day!B92)</f>
        <v>820</v>
      </c>
      <c r="AI96" s="464" t="e">
        <f t="shared" si="461"/>
        <v>#VALUE!</v>
      </c>
      <c r="AJ96" s="68" t="str">
        <f>IF(_tag_month_day!I92="","",_tag_month_day!I92)</f>
        <v/>
      </c>
      <c r="AK96" s="465" t="str">
        <f>IF(_tzyy_month_day!A92="","",_tzyy_month_day!A92)</f>
        <v/>
      </c>
      <c r="AL96" s="465" t="str">
        <f>IF(_tzyy_month_day!B92="","",_tzyy_month_day!B92)</f>
        <v/>
      </c>
      <c r="AM96" s="465" t="str">
        <f>IF(_tzyy_month_day!C92="","",_tzyy_month_day!C92)</f>
        <v/>
      </c>
      <c r="AN96" s="466" t="str">
        <f>IF(_tag_month_day!CG92="","",_tag_month_day!CG92)</f>
        <v/>
      </c>
      <c r="AO96" s="466" t="str">
        <f>IF(_tag_month_day!CH92="","",_tag_month_day!CH92)</f>
        <v/>
      </c>
      <c r="AP96" s="486" t="e">
        <f t="shared" si="436"/>
        <v>#VALUE!</v>
      </c>
      <c r="AQ96" s="487" t="str">
        <f>IF(_tag_month_day!J92="","",_tag_month_day!J92/100)</f>
        <v/>
      </c>
      <c r="AR96" s="488">
        <f t="shared" si="437"/>
        <v>1.3</v>
      </c>
      <c r="AS96" s="489" t="e">
        <f t="shared" si="388"/>
        <v>#VALUE!</v>
      </c>
      <c r="AT96" s="489">
        <f t="shared" si="438"/>
        <v>0</v>
      </c>
      <c r="AU96" s="490" t="str">
        <f>IF(_tag_month_day!K92="","",_tag_month_day!K92)</f>
        <v/>
      </c>
      <c r="AV96" s="491" t="str">
        <f>IF(_tag_month_day!L92="","",_tag_month_day!L92/100)</f>
        <v/>
      </c>
      <c r="AW96" s="420">
        <f t="shared" si="360"/>
        <v>0</v>
      </c>
      <c r="AX96" s="420">
        <f t="shared" si="439"/>
        <v>0</v>
      </c>
      <c r="AY96" s="420" t="str">
        <f>IF(_tag_month_day!M92="","",_tag_month_day!M92/100)</f>
        <v/>
      </c>
      <c r="AZ96" s="420" t="str">
        <f>IF(_tag_month_day!N92="","",_tag_month_day!N92/100)</f>
        <v/>
      </c>
      <c r="BA96" s="420" t="str">
        <f>IF(_tag_month_day!O92="","",_tag_month_day!O92/100)</f>
        <v/>
      </c>
      <c r="BB96" s="496" t="str">
        <f>IF(_tag_month_day!P92="","",_tag_month_day!P92/100)</f>
        <v/>
      </c>
      <c r="BC96" s="496">
        <f t="shared" si="440"/>
        <v>0</v>
      </c>
      <c r="BD96" s="496" t="str">
        <f>IF(_tag_month_day!Q92="","",_tag_month_day!Q92/100)</f>
        <v/>
      </c>
      <c r="BE96" s="510" t="str">
        <f>IF(_tag_month_day!R92="","",_tag_month_day!R92/100)</f>
        <v/>
      </c>
      <c r="BF96" s="413" t="str">
        <f>IF(_tag_month_day!CC92="","",_tag_month_day!CC92/100)</f>
        <v/>
      </c>
      <c r="BG96" s="511" t="e">
        <f t="shared" si="389"/>
        <v>#VALUE!</v>
      </c>
      <c r="BH96" s="198">
        <f t="shared" si="390"/>
        <v>0</v>
      </c>
      <c r="BI96" s="512" t="e">
        <f>IF(CX96=0,BI95,(DK96*查询!$R$5+DL96*查询!$Q$5+DM96*查询!$N$5+DN96*查询!$O$5+DO96*查询!$P$5)*AF96/CX96)</f>
        <v>#VALUE!</v>
      </c>
      <c r="BJ96" s="512" t="e">
        <f>IF(CX96=0,BJ95,(DP96*查询!$S$5+DQ96*查询!$T$5+DR96*查询!$U$5)*AF96/CX96)</f>
        <v>#VALUE!</v>
      </c>
      <c r="BK96" s="512">
        <f t="shared" si="441"/>
        <v>1</v>
      </c>
      <c r="BL96" s="513" t="str">
        <f>IF(_cfyc_month_day!A92="","",_cfyc_month_day!A92)</f>
        <v/>
      </c>
      <c r="BM96" s="513" t="str">
        <f>IF(_cfyc_month_day!B92="","",_cfyc_month_day!B92)</f>
        <v/>
      </c>
      <c r="BN96" s="513" t="str">
        <f>IF(_cfyc_month_day!C92="","",_cfyc_month_day!C92)</f>
        <v/>
      </c>
      <c r="BO96" s="522" t="str">
        <f>IF(_cfyc_month_day!D92="","",_cfyc_month_day!D92)</f>
        <v/>
      </c>
      <c r="BP96" s="522" t="str">
        <f>IF(_cfyc_month_day!E92="","",_cfyc_month_day!E92)</f>
        <v/>
      </c>
      <c r="BQ96" s="522" t="str">
        <f>IF(_cfyc_month_day!F92="","",_cfyc_month_day!F92)</f>
        <v/>
      </c>
      <c r="BR96" s="513" t="str">
        <f>IF(_tag_month_day!T92="","",_tag_month_day!T92)</f>
        <v/>
      </c>
      <c r="BS96" s="513" t="str">
        <f>IF(_tag_month_day!U92="","",_tag_month_day!U92)</f>
        <v/>
      </c>
      <c r="BT96" s="523" t="str">
        <f t="shared" si="442"/>
        <v/>
      </c>
      <c r="BU96" s="223" t="str">
        <f>IF(_tag_month_day!V92="","",_tag_month_day!V92)</f>
        <v/>
      </c>
      <c r="BV96" s="206" t="str">
        <f>IF(_tag_month_day!W92="","",_tag_month_day!W92)</f>
        <v/>
      </c>
      <c r="BW96" s="540" t="str">
        <f>IF(_tag_month_day!X92="","",_tag_month_day!X92)</f>
        <v/>
      </c>
      <c r="BX96" s="540" t="str">
        <f>IF(_tag_month_day!Y92="","",_tag_month_day!Y92)</f>
        <v/>
      </c>
      <c r="BY96" s="541">
        <f ca="1" t="shared" si="443"/>
        <v>43620.8749999998</v>
      </c>
      <c r="BZ96" s="542"/>
      <c r="CA96" s="543" t="str">
        <f>IF(_jhy2_month_day!A92="","",_jhy2_month_day!A92)</f>
        <v/>
      </c>
      <c r="CB96" s="464" t="str">
        <f>IF(_jhy2_month_day!B92="","",_jhy2_month_day!B92)</f>
        <v/>
      </c>
      <c r="CC96" s="464" t="str">
        <f>IF(_jhy2_month_day!C92="","",_jhy2_month_day!C92)</f>
        <v/>
      </c>
      <c r="CD96" s="464" t="str">
        <f>IF(_jhy2_month_day!D92="","",_jhy2_month_day!D92)</f>
        <v/>
      </c>
      <c r="CE96" s="464" t="str">
        <f>IF(_jhy2_month_day!E92="","",_jhy2_month_day!E92)</f>
        <v/>
      </c>
      <c r="CF96" s="464" t="str">
        <f>IF(_jhy2_month_day!F92="","",_jhy2_month_day!F92)</f>
        <v/>
      </c>
      <c r="CG96" s="464" t="str">
        <f>IF(_jhy2_month_day!G92="","",_jhy2_month_day!G92)</f>
        <v/>
      </c>
      <c r="CH96" s="464" t="str">
        <f>IF(_jhy2_month_day!H92="","",_jhy2_month_day!H92)</f>
        <v/>
      </c>
      <c r="CI96" s="464" t="str">
        <f>IF(_jhy2_month_day!I92="","",_jhy2_month_day!I92)</f>
        <v/>
      </c>
      <c r="CJ96" s="464" t="str">
        <f>IF(_jhy2_month_day!J92="","",_jhy2_month_day!J92)</f>
        <v/>
      </c>
      <c r="CK96" s="464" t="str">
        <f>IF(_jhy2_month_day!K92="","",_jhy2_month_day!K92)</f>
        <v/>
      </c>
      <c r="CL96" s="562" t="str">
        <f>IF(_jhy2_month_day!L92="","",_jhy2_month_day!L92)</f>
        <v/>
      </c>
      <c r="CM96" s="562" t="str">
        <f>IF(_jhy2_month_day!M92="","",_jhy2_month_day!M92)</f>
        <v/>
      </c>
      <c r="CN96" s="562" t="str">
        <f>IF(_jhy2_month_day!N92="","",_jhy2_month_day!N92)</f>
        <v/>
      </c>
      <c r="CO96" s="562" t="str">
        <f>IF(_jhy2_month_day!O92="","",_jhy2_month_day!O92)</f>
        <v/>
      </c>
      <c r="CP96" s="562" t="str">
        <f>IF(_jhy2_month_day!P92="","",_jhy2_month_day!P92)</f>
        <v/>
      </c>
      <c r="CQ96" s="562" t="str">
        <f>IF(_jhy2_month_day!Q92="","",_jhy2_month_day!Q92)</f>
        <v/>
      </c>
      <c r="CR96" s="563" t="str">
        <f>IF(_jhy2_month_day!R92="","",_jhy2_month_day!R92)</f>
        <v/>
      </c>
      <c r="CS96" s="576" t="str">
        <f>IF(_jhy2_month_day!S92="","",_jhy2_month_day!S92)</f>
        <v/>
      </c>
      <c r="CT96" s="562" t="str">
        <f>IF(_jhy2_month_day!T92="","",_jhy2_month_day!T92)</f>
        <v/>
      </c>
      <c r="CU96" s="577" t="e">
        <f t="shared" si="391"/>
        <v>#VALUE!</v>
      </c>
      <c r="CV96" s="198" t="e">
        <f t="shared" si="392"/>
        <v>#VALUE!</v>
      </c>
      <c r="CW96" s="192" t="e">
        <f t="shared" si="393"/>
        <v>#VALUE!</v>
      </c>
      <c r="CX96" s="192" t="e">
        <f t="shared" si="394"/>
        <v>#VALUE!</v>
      </c>
      <c r="CY96" s="202" t="e">
        <f t="shared" si="395"/>
        <v>#VALUE!</v>
      </c>
      <c r="CZ96" s="192" t="e">
        <f t="shared" ref="CZ96:DI96" si="588">$AJ96*EF96</f>
        <v>#VALUE!</v>
      </c>
      <c r="DA96" s="192" t="e">
        <f t="shared" si="588"/>
        <v>#VALUE!</v>
      </c>
      <c r="DB96" s="192" t="e">
        <f t="shared" si="588"/>
        <v>#VALUE!</v>
      </c>
      <c r="DC96" s="192" t="e">
        <f t="shared" si="588"/>
        <v>#VALUE!</v>
      </c>
      <c r="DD96" s="192" t="e">
        <f t="shared" si="588"/>
        <v>#VALUE!</v>
      </c>
      <c r="DE96" s="192" t="e">
        <f t="shared" si="588"/>
        <v>#VALUE!</v>
      </c>
      <c r="DF96" s="192" t="e">
        <f t="shared" si="588"/>
        <v>#VALUE!</v>
      </c>
      <c r="DG96" s="192" t="e">
        <f t="shared" si="588"/>
        <v>#VALUE!</v>
      </c>
      <c r="DH96" s="192" t="e">
        <f t="shared" si="588"/>
        <v>#VALUE!</v>
      </c>
      <c r="DI96" s="192" t="e">
        <f t="shared" si="588"/>
        <v>#VALUE!</v>
      </c>
      <c r="DJ96" s="192" t="e">
        <f t="shared" si="397"/>
        <v>#VALUE!</v>
      </c>
      <c r="DK96" s="192" t="e">
        <f t="shared" si="398"/>
        <v>#VALUE!</v>
      </c>
      <c r="DL96" s="192" t="e">
        <f t="shared" si="399"/>
        <v>#VALUE!</v>
      </c>
      <c r="DM96" s="192" t="e">
        <f t="shared" si="400"/>
        <v>#VALUE!</v>
      </c>
      <c r="DN96" s="192" t="e">
        <f t="shared" si="401"/>
        <v>#VALUE!</v>
      </c>
      <c r="DO96" s="192" t="e">
        <f t="shared" si="402"/>
        <v>#VALUE!</v>
      </c>
      <c r="DP96" s="192" t="e">
        <f t="shared" si="403"/>
        <v>#VALUE!</v>
      </c>
      <c r="DQ96" s="192" t="e">
        <f t="shared" si="404"/>
        <v>#VALUE!</v>
      </c>
      <c r="DR96" s="192" t="e">
        <f t="shared" si="405"/>
        <v>#VALUE!</v>
      </c>
      <c r="DS96" s="192" t="e">
        <f t="shared" si="406"/>
        <v>#VALUE!</v>
      </c>
      <c r="DT96" s="192" t="e">
        <f t="shared" si="407"/>
        <v>#VALUE!</v>
      </c>
      <c r="DU96" s="192" t="e">
        <f t="shared" si="408"/>
        <v>#VALUE!</v>
      </c>
      <c r="DV96" s="198" t="e">
        <f t="shared" si="409"/>
        <v>#VALUE!</v>
      </c>
      <c r="DW96" s="198" t="e">
        <f t="shared" si="410"/>
        <v>#DIV/0!</v>
      </c>
      <c r="DX96" s="198" t="e">
        <f t="shared" si="411"/>
        <v>#DIV/0!</v>
      </c>
      <c r="DY96" s="198" t="e">
        <f t="shared" si="412"/>
        <v>#VALUE!</v>
      </c>
      <c r="DZ96" s="198" t="e">
        <f t="shared" si="413"/>
        <v>#VALUE!</v>
      </c>
      <c r="EA96" s="198" t="e">
        <f t="shared" si="414"/>
        <v>#VALUE!</v>
      </c>
      <c r="EB96" s="198" t="e">
        <f t="shared" si="415"/>
        <v>#VALUE!</v>
      </c>
      <c r="EC96" s="198" t="e">
        <f t="shared" si="416"/>
        <v>#DIV/0!</v>
      </c>
      <c r="ED96" s="198" t="e">
        <f t="shared" si="417"/>
        <v>#VALUE!</v>
      </c>
      <c r="EE96" s="198" t="e">
        <f t="shared" si="418"/>
        <v>#VALUE!</v>
      </c>
      <c r="EF96" s="198" t="e">
        <f t="shared" ref="EF96:EO96" si="589">DV96/SUM($DV96:$EE96)</f>
        <v>#VALUE!</v>
      </c>
      <c r="EG96" s="198" t="e">
        <f t="shared" si="589"/>
        <v>#DIV/0!</v>
      </c>
      <c r="EH96" s="198" t="e">
        <f t="shared" si="589"/>
        <v>#DIV/0!</v>
      </c>
      <c r="EI96" s="198" t="e">
        <f t="shared" si="589"/>
        <v>#VALUE!</v>
      </c>
      <c r="EJ96" s="198" t="e">
        <f t="shared" si="589"/>
        <v>#VALUE!</v>
      </c>
      <c r="EK96" s="198" t="e">
        <f t="shared" si="589"/>
        <v>#VALUE!</v>
      </c>
      <c r="EL96" s="198" t="e">
        <f t="shared" si="589"/>
        <v>#VALUE!</v>
      </c>
      <c r="EM96" s="198" t="e">
        <f t="shared" si="589"/>
        <v>#DIV/0!</v>
      </c>
      <c r="EN96" s="198" t="e">
        <f t="shared" si="589"/>
        <v>#VALUE!</v>
      </c>
      <c r="EO96" s="198" t="e">
        <f t="shared" si="589"/>
        <v>#VALUE!</v>
      </c>
      <c r="EP96" s="511">
        <f t="shared" ref="EP96:EW96" si="590">EP95</f>
        <v>0.08</v>
      </c>
      <c r="EQ96" s="511">
        <f t="shared" si="590"/>
        <v>0.015</v>
      </c>
      <c r="ER96" s="511">
        <f t="shared" si="590"/>
        <v>0.015</v>
      </c>
      <c r="ES96" s="511">
        <f t="shared" si="590"/>
        <v>0.015</v>
      </c>
      <c r="ET96" s="511">
        <f t="shared" si="590"/>
        <v>0.015</v>
      </c>
      <c r="EU96" s="511">
        <f t="shared" si="590"/>
        <v>0.09</v>
      </c>
      <c r="EV96" s="511">
        <f t="shared" si="590"/>
        <v>0.09</v>
      </c>
      <c r="EW96" s="511">
        <f t="shared" si="590"/>
        <v>0.09</v>
      </c>
      <c r="EX96" s="420" t="str">
        <f>IF(_tag_month_day!AS92="","",_tag_month_day!AS92/100)</f>
        <v/>
      </c>
      <c r="EY96" s="420" t="str">
        <f>IF(_tag_month_day!AT92="","",_tag_month_day!AT92/100)</f>
        <v/>
      </c>
      <c r="EZ96" s="420" t="str">
        <f>IF(_tag_month_day!AU92="","",_tag_month_day!AU92/100)</f>
        <v/>
      </c>
      <c r="FA96" s="420" t="str">
        <f>IF(_tag_month_day!AV92="","",_tag_month_day!AV92/100)</f>
        <v/>
      </c>
      <c r="FB96" s="420" t="str">
        <f>IF(_tag_month_day!AW92="","",_tag_month_day!AW92/100)</f>
        <v/>
      </c>
      <c r="FC96" s="420" t="str">
        <f>IF(_tag_month_day!AX92="","",_tag_month_day!AX92/100)</f>
        <v/>
      </c>
      <c r="FD96" s="510">
        <f t="shared" si="447"/>
        <v>0.33</v>
      </c>
      <c r="FE96" s="510">
        <f t="shared" si="448"/>
        <v>0.19</v>
      </c>
      <c r="FF96" s="510">
        <f t="shared" si="449"/>
        <v>0.003</v>
      </c>
      <c r="FG96" s="510">
        <f t="shared" si="450"/>
        <v>0</v>
      </c>
      <c r="FH96" s="603">
        <f t="shared" si="451"/>
        <v>0.0001</v>
      </c>
      <c r="FI96" s="510">
        <f t="shared" ref="FI96:FR96" si="591">FI95</f>
        <v>0.41</v>
      </c>
      <c r="FJ96" s="510">
        <f t="shared" si="591"/>
        <v>0.11</v>
      </c>
      <c r="FK96" s="510">
        <f t="shared" si="591"/>
        <v>0.015</v>
      </c>
      <c r="FL96" s="510">
        <f t="shared" si="591"/>
        <v>0</v>
      </c>
      <c r="FM96" s="603">
        <f t="shared" si="591"/>
        <v>0.0001</v>
      </c>
      <c r="FN96" s="510" t="str">
        <f>IF(_tag_month_day!AY92="","",_tag_month_day!AY92/100)</f>
        <v/>
      </c>
      <c r="FO96" s="510" t="str">
        <f>IF(_tag_month_day!AZ92="","",_tag_month_day!AZ92/100)</f>
        <v/>
      </c>
      <c r="FP96" s="510" t="str">
        <f>IF(_tag_month_day!BA92="","",_tag_month_day!BA92/100)</f>
        <v/>
      </c>
      <c r="FQ96" s="510" t="str">
        <f>IF(_tag_month_day!BB92="","",_tag_month_day!BB92/100)</f>
        <v/>
      </c>
      <c r="FR96" s="603" t="str">
        <f>IF(_tag_month_day!BC92="","",_tag_month_day!BC92/100)</f>
        <v/>
      </c>
      <c r="FS96" s="510" t="str">
        <f>IF(_tag_month_day!BD92="","",_tag_month_day!BD92/100)</f>
        <v/>
      </c>
      <c r="FT96" s="510" t="str">
        <f>IF(_tag_month_day!BE92="","",_tag_month_day!BE92/100)</f>
        <v/>
      </c>
      <c r="FU96" s="510" t="str">
        <f>IF(_tag_month_day!BF92="","",_tag_month_day!BF92/100)</f>
        <v/>
      </c>
      <c r="FV96" s="510" t="str">
        <f>IF(_tag_month_day!BG92="","",_tag_month_day!BG92/100)</f>
        <v/>
      </c>
      <c r="FW96" s="603" t="str">
        <f>IF(_tag_month_day!BH92="","",_tag_month_day!BH92/100)</f>
        <v/>
      </c>
      <c r="FX96" s="510" t="str">
        <f>IF(_tag_month_day!BI92="","",_tag_month_day!BI92/100)</f>
        <v/>
      </c>
      <c r="FY96" s="510" t="str">
        <f>IF(_tag_month_day!BJ92="","",_tag_month_day!BJ92/100)</f>
        <v/>
      </c>
      <c r="FZ96" s="605" t="str">
        <f>IF(_tag_month_day!BK92="","",_tag_month_day!BK92/100)</f>
        <v/>
      </c>
      <c r="GA96" s="510" t="str">
        <f>IF(_tag_month_day!BL92="","",_tag_month_day!BL92/100)</f>
        <v/>
      </c>
      <c r="GB96" s="603" t="str">
        <f>IF(_tag_month_day!BM92="","",_tag_month_day!BM92/100)</f>
        <v/>
      </c>
      <c r="GC96" s="420" t="str">
        <f>IF(_tag_month_day!BN92="","",_tag_month_day!BN92/100)</f>
        <v/>
      </c>
      <c r="GD96" s="420" t="str">
        <f>IF(_tag_month_day!BO92="","",_tag_month_day!BO92/100)</f>
        <v/>
      </c>
      <c r="GE96" s="420" t="str">
        <f>IF(_tag_month_day!BP92="","",_tag_month_day!BP92/100)</f>
        <v/>
      </c>
      <c r="GF96" s="420" t="str">
        <f>IF(_tag_month_day!BQ92="","",_tag_month_day!BQ92/100)</f>
        <v/>
      </c>
      <c r="GG96" s="420" t="str">
        <f>IF(_tag_month_day!BR92="","",_tag_month_day!BR92/100)</f>
        <v/>
      </c>
      <c r="GH96" s="420" t="str">
        <f>IF(_tag_month_day!BS92="","",_tag_month_day!BS92/100)</f>
        <v/>
      </c>
      <c r="GI96" s="603" t="str">
        <f>IF(_tag_month_day!BT92="","",_tag_month_day!BT92/100)</f>
        <v/>
      </c>
      <c r="GJ96" s="612" t="str">
        <f>IF(_tag_month_day!BU92="","",_tag_month_day!BU92/100)</f>
        <v/>
      </c>
      <c r="GK96" s="620" t="str">
        <f>IF(_tag_month_day!BV92="",IF(_rlcf_month_day!A$2="","",_rlcf_month_day!A$2/100),_tag_month_day!BV92/100)</f>
        <v/>
      </c>
      <c r="GL96" s="620" t="str">
        <f>IF(_tag_month_day!BW92="",IF(_rlcf_month_day!B$2="","",_rlcf_month_day!B$2/100),_tag_month_day!BW92/100)</f>
        <v/>
      </c>
      <c r="GM96" s="621" t="str">
        <f>IF(_tag_month_day!BX92="",IF(_rlcf_month_day!C$2="","",_rlcf_month_day!C$2/100),_tag_month_day!BX92/100)</f>
        <v/>
      </c>
      <c r="GN96" s="620" t="str">
        <f>IF(_tag_month_day!BV92="",IF(_rlcf_month_day!A$2="","",_rlcf_month_day!A$2/100),_tag_month_day!BV92/100)</f>
        <v/>
      </c>
      <c r="GO96" s="620" t="str">
        <f>IF(_tag_month_day!BW92="",IF(_rlcf_month_day!B$2="","",_rlcf_month_day!B$2/100),_tag_month_day!BW92/100)</f>
        <v/>
      </c>
      <c r="GP96" s="620" t="str">
        <f>IF(_tag_month_day!CD92="",IF(_rlcf_month_day!E$2="","",_rlcf_month_day!E$2/100),_tag_month_day!CD92/100)</f>
        <v/>
      </c>
      <c r="GQ96" s="620" t="str">
        <f>IF(_tag_month_day!CE92="",IF(_rlcf_month_day!F$2="","",_rlcf_month_day!F$2/100),_tag_month_day!CE92/100)</f>
        <v/>
      </c>
      <c r="GR96" s="621" t="str">
        <f>IF(_tag_month_day!CF92="",IF(_rlcf_month_day!G$2="","",_rlcf_month_day!G$2/100),_tag_month_day!CF92/100)</f>
        <v/>
      </c>
      <c r="GS96" s="626">
        <f t="shared" ref="GS96:HH96" si="592">GS95</f>
        <v>0.953</v>
      </c>
      <c r="GT96" s="626">
        <f t="shared" si="592"/>
        <v>0.55</v>
      </c>
      <c r="GU96" s="626">
        <f t="shared" si="592"/>
        <v>0.55</v>
      </c>
      <c r="GV96" s="626">
        <f t="shared" si="592"/>
        <v>0.55</v>
      </c>
      <c r="GW96" s="626">
        <f t="shared" si="592"/>
        <v>0.5</v>
      </c>
      <c r="GX96" s="626">
        <f t="shared" si="592"/>
        <v>0.935</v>
      </c>
      <c r="GY96" s="626">
        <f t="shared" si="592"/>
        <v>0.15</v>
      </c>
      <c r="GZ96" s="626">
        <f t="shared" si="592"/>
        <v>1</v>
      </c>
      <c r="HA96" s="632">
        <f t="shared" si="592"/>
        <v>0.047</v>
      </c>
      <c r="HB96" s="632">
        <f t="shared" si="592"/>
        <v>0.45</v>
      </c>
      <c r="HC96" s="632">
        <f t="shared" si="592"/>
        <v>0.45</v>
      </c>
      <c r="HD96" s="632">
        <f t="shared" si="592"/>
        <v>0.45</v>
      </c>
      <c r="HE96" s="632">
        <f t="shared" si="592"/>
        <v>0.5</v>
      </c>
      <c r="HF96" s="632">
        <f t="shared" si="592"/>
        <v>0.065</v>
      </c>
      <c r="HG96" s="632">
        <f t="shared" si="592"/>
        <v>0.85</v>
      </c>
      <c r="HH96" s="632">
        <f t="shared" si="592"/>
        <v>0</v>
      </c>
      <c r="HI96" s="68">
        <f t="shared" si="423"/>
        <v>0</v>
      </c>
      <c r="HJ96" s="68" t="e">
        <f t="shared" si="454"/>
        <v>#VALUE!</v>
      </c>
      <c r="HK96" s="202">
        <f t="shared" si="455"/>
        <v>0.85</v>
      </c>
      <c r="HL96" s="464">
        <f t="shared" si="456"/>
        <v>550000</v>
      </c>
      <c r="HM96" s="464">
        <f t="shared" si="457"/>
        <v>480000</v>
      </c>
      <c r="HN96" s="192" t="e">
        <f t="shared" si="424"/>
        <v>#VALUE!</v>
      </c>
      <c r="HO96" s="192" t="e">
        <f>HN96*HK96*$HO$2/HL96*1000000</f>
        <v>#VALUE!</v>
      </c>
      <c r="HP96" s="192" t="e">
        <f>HN96*HK96*$HP$2/HM96*1000000</f>
        <v>#VALUE!</v>
      </c>
    </row>
    <row r="97" customFormat="1" spans="1:224">
      <c r="A97" s="381">
        <v>92</v>
      </c>
      <c r="B97" s="54">
        <f ca="1" t="shared" si="458"/>
        <v>43620</v>
      </c>
      <c r="C97" s="57">
        <f t="shared" si="459"/>
        <v>0.0416666666666667</v>
      </c>
      <c r="D97" s="68" t="str">
        <f ca="1" t="shared" si="425"/>
        <v>中班</v>
      </c>
      <c r="E97" s="68" t="str">
        <f ca="1" t="shared" si="426"/>
        <v>乙</v>
      </c>
      <c r="F97" s="68">
        <f ca="1">SUMPRODUCT((成本日报!$A$3:$A$95=计划!B97)*(成本日报!$B$3:$B$95=计划!$D97),成本日报!$C$3:$C$95)</f>
        <v>2</v>
      </c>
      <c r="G97" s="382">
        <f ca="1" t="shared" si="460"/>
        <v>43620.7916666664</v>
      </c>
      <c r="H97" s="382">
        <f ca="1" t="shared" si="427"/>
        <v>43620.7986111109</v>
      </c>
      <c r="I97" s="382">
        <f ca="1" t="shared" si="428"/>
        <v>43620.8041666664</v>
      </c>
      <c r="J97" s="382">
        <f ca="1" t="shared" si="429"/>
        <v>43620.8333333331</v>
      </c>
      <c r="K97" s="382">
        <f ca="1" t="shared" si="430"/>
        <v>43620.8958333331</v>
      </c>
      <c r="L97" s="382">
        <f ca="1" t="shared" si="431"/>
        <v>43620.9166666664</v>
      </c>
      <c r="M97" s="398" t="str">
        <f>IF(_tag_month_day!A93="","",_tag_month_day!A93)</f>
        <v/>
      </c>
      <c r="N97" s="398" t="str">
        <f>IF(_tag_month_day!B93="","",_tag_month_day!B93)</f>
        <v/>
      </c>
      <c r="O97" s="399" t="e">
        <f t="shared" si="432"/>
        <v>#VALUE!</v>
      </c>
      <c r="P97" s="398" t="str">
        <f>IF(_tag_month_day!C93="","",_tag_month_day!C93)</f>
        <v/>
      </c>
      <c r="Q97" s="398" t="str">
        <f>IF(_tag_month_day!D93="","",_tag_month_day!D93)</f>
        <v/>
      </c>
      <c r="R97" s="416">
        <f>IF(_tag_month_day!CB93="",R96,_tag_month_day!CB93/100)</f>
        <v>0.07</v>
      </c>
      <c r="S97" s="417" t="str">
        <f>IF(_tag_month_day!E93="","",_tag_month_day!E93)</f>
        <v/>
      </c>
      <c r="T97" s="417" t="str">
        <f>IF(_tag_month_day!F93="","",_tag_month_day!F93)</f>
        <v/>
      </c>
      <c r="U97" s="418" t="e">
        <f t="shared" si="386"/>
        <v>#VALUE!</v>
      </c>
      <c r="V97" s="53" t="e">
        <f t="shared" si="387"/>
        <v>#VALUE!</v>
      </c>
      <c r="W97" s="419" t="str">
        <f>IF(_jhy_month_day!A93="","",_jhy_month_day!A93)</f>
        <v/>
      </c>
      <c r="X97" s="420" t="str">
        <f>IF(_jhy_month_day!B93="","",_jhy_month_day!B93/100)</f>
        <v/>
      </c>
      <c r="Y97" s="420" t="str">
        <f>IF(_jhy_month_day!C93="","",_jhy_month_day!C93/100)</f>
        <v/>
      </c>
      <c r="Z97" s="439">
        <f t="shared" si="477"/>
        <v>23</v>
      </c>
      <c r="AA97" s="440" t="str">
        <f>IF(_tag_month_day!G93="","",_tag_month_day!G93/100)</f>
        <v/>
      </c>
      <c r="AB97" s="440" t="str">
        <f>IF(_tag_month_day!H93="","",_tag_month_day!H93/100)</f>
        <v/>
      </c>
      <c r="AC97" s="193">
        <f t="shared" si="433"/>
        <v>1.59963432013121</v>
      </c>
      <c r="AD97" s="441" t="str">
        <f t="shared" si="434"/>
        <v/>
      </c>
      <c r="AE97" s="442" t="str">
        <f t="shared" si="435"/>
        <v/>
      </c>
      <c r="AF97" s="443">
        <v>1</v>
      </c>
      <c r="AG97" s="68" t="str">
        <f>IF(_duihao_month_day!A93="","",_duihao_month_day!A93)</f>
        <v/>
      </c>
      <c r="AH97" s="463">
        <f>IF(_gyk_month_day!B93="",AH96,_gyk_month_day!B93)</f>
        <v>820</v>
      </c>
      <c r="AI97" s="464" t="e">
        <f t="shared" si="461"/>
        <v>#VALUE!</v>
      </c>
      <c r="AJ97" s="68" t="str">
        <f>IF(_tag_month_day!I93="","",_tag_month_day!I93)</f>
        <v/>
      </c>
      <c r="AK97" s="465" t="str">
        <f>IF(_tzyy_month_day!A93="","",_tzyy_month_day!A93)</f>
        <v/>
      </c>
      <c r="AL97" s="465" t="str">
        <f>IF(_tzyy_month_day!B93="","",_tzyy_month_day!B93)</f>
        <v/>
      </c>
      <c r="AM97" s="465" t="str">
        <f>IF(_tzyy_month_day!C93="","",_tzyy_month_day!C93)</f>
        <v/>
      </c>
      <c r="AN97" s="466" t="str">
        <f>IF(_tag_month_day!CG93="","",_tag_month_day!CG93)</f>
        <v/>
      </c>
      <c r="AO97" s="466" t="str">
        <f>IF(_tag_month_day!CH93="","",_tag_month_day!CH93)</f>
        <v/>
      </c>
      <c r="AP97" s="486" t="e">
        <f t="shared" si="436"/>
        <v>#VALUE!</v>
      </c>
      <c r="AQ97" s="487" t="str">
        <f>IF(_tag_month_day!J93="","",_tag_month_day!J93/100)</f>
        <v/>
      </c>
      <c r="AR97" s="488">
        <f t="shared" si="437"/>
        <v>1.3</v>
      </c>
      <c r="AS97" s="489" t="e">
        <f t="shared" si="388"/>
        <v>#VALUE!</v>
      </c>
      <c r="AT97" s="489">
        <f t="shared" si="438"/>
        <v>0</v>
      </c>
      <c r="AU97" s="490" t="str">
        <f>IF(_tag_month_day!K93="","",_tag_month_day!K93)</f>
        <v/>
      </c>
      <c r="AV97" s="491" t="str">
        <f>IF(_tag_month_day!L93="","",_tag_month_day!L93/100)</f>
        <v/>
      </c>
      <c r="AW97" s="420">
        <f t="shared" si="360"/>
        <v>0</v>
      </c>
      <c r="AX97" s="420">
        <f t="shared" si="439"/>
        <v>0</v>
      </c>
      <c r="AY97" s="420" t="str">
        <f>IF(_tag_month_day!M93="","",_tag_month_day!M93/100)</f>
        <v/>
      </c>
      <c r="AZ97" s="420" t="str">
        <f>IF(_tag_month_day!N93="","",_tag_month_day!N93/100)</f>
        <v/>
      </c>
      <c r="BA97" s="420" t="str">
        <f>IF(_tag_month_day!O93="","",_tag_month_day!O93/100)</f>
        <v/>
      </c>
      <c r="BB97" s="496" t="str">
        <f>IF(_tag_month_day!P93="","",_tag_month_day!P93/100)</f>
        <v/>
      </c>
      <c r="BC97" s="496">
        <f t="shared" si="440"/>
        <v>0</v>
      </c>
      <c r="BD97" s="496" t="str">
        <f>IF(_tag_month_day!Q93="","",_tag_month_day!Q93/100)</f>
        <v/>
      </c>
      <c r="BE97" s="510" t="str">
        <f>IF(_tag_month_day!R93="","",_tag_month_day!R93/100)</f>
        <v/>
      </c>
      <c r="BF97" s="413" t="str">
        <f>IF(_tag_month_day!CC93="","",_tag_month_day!CC93/100)</f>
        <v/>
      </c>
      <c r="BG97" s="511" t="e">
        <f t="shared" si="389"/>
        <v>#VALUE!</v>
      </c>
      <c r="BH97" s="198">
        <f t="shared" si="390"/>
        <v>0</v>
      </c>
      <c r="BI97" s="512" t="e">
        <f>IF(CX97=0,BI96,(DK97*查询!$R$5+DL97*查询!$Q$5+DM97*查询!$N$5+DN97*查询!$O$5+DO97*查询!$P$5)*AF97/CX97)</f>
        <v>#VALUE!</v>
      </c>
      <c r="BJ97" s="512" t="e">
        <f>IF(CX97=0,BJ96,(DP97*查询!$S$5+DQ97*查询!$T$5+DR97*查询!$U$5)*AF97/CX97)</f>
        <v>#VALUE!</v>
      </c>
      <c r="BK97" s="512">
        <f t="shared" si="441"/>
        <v>1</v>
      </c>
      <c r="BL97" s="513" t="str">
        <f>IF(_cfyc_month_day!A93="","",_cfyc_month_day!A93)</f>
        <v/>
      </c>
      <c r="BM97" s="513" t="str">
        <f>IF(_cfyc_month_day!B93="","",_cfyc_month_day!B93)</f>
        <v/>
      </c>
      <c r="BN97" s="513" t="str">
        <f>IF(_cfyc_month_day!C93="","",_cfyc_month_day!C93)</f>
        <v/>
      </c>
      <c r="BO97" s="522" t="str">
        <f>IF(_cfyc_month_day!D93="","",_cfyc_month_day!D93)</f>
        <v/>
      </c>
      <c r="BP97" s="522" t="str">
        <f>IF(_cfyc_month_day!E93="","",_cfyc_month_day!E93)</f>
        <v/>
      </c>
      <c r="BQ97" s="522" t="str">
        <f>IF(_cfyc_month_day!F93="","",_cfyc_month_day!F93)</f>
        <v/>
      </c>
      <c r="BR97" s="513" t="str">
        <f>IF(_tag_month_day!T93="","",_tag_month_day!T93)</f>
        <v/>
      </c>
      <c r="BS97" s="513" t="str">
        <f>IF(_tag_month_day!U93="","",_tag_month_day!U93)</f>
        <v/>
      </c>
      <c r="BT97" s="523" t="str">
        <f t="shared" si="442"/>
        <v/>
      </c>
      <c r="BU97" s="223" t="str">
        <f>IF(_tag_month_day!V93="","",_tag_month_day!V93)</f>
        <v/>
      </c>
      <c r="BV97" s="206" t="str">
        <f>IF(_tag_month_day!W93="","",_tag_month_day!W93)</f>
        <v/>
      </c>
      <c r="BW97" s="540" t="str">
        <f>IF(_tag_month_day!X93="","",_tag_month_day!X93)</f>
        <v/>
      </c>
      <c r="BX97" s="540" t="str">
        <f>IF(_tag_month_day!Y93="","",_tag_month_day!Y93)</f>
        <v/>
      </c>
      <c r="BY97" s="541">
        <f ca="1" t="shared" si="443"/>
        <v>43620.9166666664</v>
      </c>
      <c r="BZ97" s="542" t="s">
        <v>215</v>
      </c>
      <c r="CA97" s="543" t="str">
        <f>IF(_jhy2_month_day!A93="","",_jhy2_month_day!A93)</f>
        <v/>
      </c>
      <c r="CB97" s="464" t="str">
        <f>IF(_jhy2_month_day!B93="","",_jhy2_month_day!B93)</f>
        <v/>
      </c>
      <c r="CC97" s="464" t="str">
        <f>IF(_jhy2_month_day!C93="","",_jhy2_month_day!C93)</f>
        <v/>
      </c>
      <c r="CD97" s="464" t="str">
        <f>IF(_jhy2_month_day!D93="","",_jhy2_month_day!D93)</f>
        <v/>
      </c>
      <c r="CE97" s="464" t="str">
        <f>IF(_jhy2_month_day!E93="","",_jhy2_month_day!E93)</f>
        <v/>
      </c>
      <c r="CF97" s="464" t="str">
        <f>IF(_jhy2_month_day!F93="","",_jhy2_month_day!F93)</f>
        <v/>
      </c>
      <c r="CG97" s="464" t="str">
        <f>IF(_jhy2_month_day!G93="","",_jhy2_month_day!G93)</f>
        <v/>
      </c>
      <c r="CH97" s="464" t="str">
        <f>IF(_jhy2_month_day!H93="","",_jhy2_month_day!H93)</f>
        <v/>
      </c>
      <c r="CI97" s="464" t="str">
        <f>IF(_jhy2_month_day!I93="","",_jhy2_month_day!I93)</f>
        <v/>
      </c>
      <c r="CJ97" s="464" t="str">
        <f>IF(_jhy2_month_day!J93="","",_jhy2_month_day!J93)</f>
        <v/>
      </c>
      <c r="CK97" s="464" t="str">
        <f>IF(_jhy2_month_day!K93="","",_jhy2_month_day!K93)</f>
        <v/>
      </c>
      <c r="CL97" s="562" t="str">
        <f>IF(_jhy2_month_day!L93="","",_jhy2_month_day!L93)</f>
        <v/>
      </c>
      <c r="CM97" s="562" t="str">
        <f>IF(_jhy2_month_day!M93="","",_jhy2_month_day!M93)</f>
        <v/>
      </c>
      <c r="CN97" s="562" t="str">
        <f>IF(_jhy2_month_day!N93="","",_jhy2_month_day!N93)</f>
        <v/>
      </c>
      <c r="CO97" s="562" t="str">
        <f>IF(_jhy2_month_day!O93="","",_jhy2_month_day!O93)</f>
        <v/>
      </c>
      <c r="CP97" s="562" t="str">
        <f>IF(_jhy2_month_day!P93="","",_jhy2_month_day!P93)</f>
        <v/>
      </c>
      <c r="CQ97" s="562" t="str">
        <f>IF(_jhy2_month_day!Q93="","",_jhy2_month_day!Q93)</f>
        <v/>
      </c>
      <c r="CR97" s="563" t="str">
        <f>IF(_jhy2_month_day!R93="","",_jhy2_month_day!R93)</f>
        <v/>
      </c>
      <c r="CS97" s="576" t="str">
        <f>IF(_jhy2_month_day!S93="","",_jhy2_month_day!S93)</f>
        <v/>
      </c>
      <c r="CT97" s="562" t="str">
        <f>IF(_jhy2_month_day!T93="","",_jhy2_month_day!T93)</f>
        <v/>
      </c>
      <c r="CU97" s="577" t="e">
        <f t="shared" si="391"/>
        <v>#VALUE!</v>
      </c>
      <c r="CV97" s="198" t="e">
        <f t="shared" si="392"/>
        <v>#VALUE!</v>
      </c>
      <c r="CW97" s="192" t="e">
        <f t="shared" si="393"/>
        <v>#VALUE!</v>
      </c>
      <c r="CX97" s="192" t="e">
        <f t="shared" si="394"/>
        <v>#VALUE!</v>
      </c>
      <c r="CY97" s="202" t="e">
        <f t="shared" si="395"/>
        <v>#VALUE!</v>
      </c>
      <c r="CZ97" s="192" t="e">
        <f t="shared" ref="CZ97:DI97" si="593">$AJ97*EF97</f>
        <v>#VALUE!</v>
      </c>
      <c r="DA97" s="192" t="e">
        <f t="shared" si="593"/>
        <v>#VALUE!</v>
      </c>
      <c r="DB97" s="192" t="e">
        <f t="shared" si="593"/>
        <v>#VALUE!</v>
      </c>
      <c r="DC97" s="192" t="e">
        <f t="shared" si="593"/>
        <v>#VALUE!</v>
      </c>
      <c r="DD97" s="192" t="e">
        <f t="shared" si="593"/>
        <v>#VALUE!</v>
      </c>
      <c r="DE97" s="192" t="e">
        <f t="shared" si="593"/>
        <v>#VALUE!</v>
      </c>
      <c r="DF97" s="192" t="e">
        <f t="shared" si="593"/>
        <v>#VALUE!</v>
      </c>
      <c r="DG97" s="192" t="e">
        <f t="shared" si="593"/>
        <v>#VALUE!</v>
      </c>
      <c r="DH97" s="192" t="e">
        <f t="shared" si="593"/>
        <v>#VALUE!</v>
      </c>
      <c r="DI97" s="192" t="e">
        <f t="shared" si="593"/>
        <v>#VALUE!</v>
      </c>
      <c r="DJ97" s="192" t="e">
        <f t="shared" si="397"/>
        <v>#VALUE!</v>
      </c>
      <c r="DK97" s="192" t="e">
        <f t="shared" si="398"/>
        <v>#VALUE!</v>
      </c>
      <c r="DL97" s="192" t="e">
        <f t="shared" si="399"/>
        <v>#VALUE!</v>
      </c>
      <c r="DM97" s="192" t="e">
        <f t="shared" si="400"/>
        <v>#VALUE!</v>
      </c>
      <c r="DN97" s="192" t="e">
        <f t="shared" si="401"/>
        <v>#VALUE!</v>
      </c>
      <c r="DO97" s="192" t="e">
        <f t="shared" si="402"/>
        <v>#VALUE!</v>
      </c>
      <c r="DP97" s="192" t="e">
        <f t="shared" si="403"/>
        <v>#VALUE!</v>
      </c>
      <c r="DQ97" s="192" t="e">
        <f t="shared" si="404"/>
        <v>#VALUE!</v>
      </c>
      <c r="DR97" s="192" t="e">
        <f t="shared" si="405"/>
        <v>#VALUE!</v>
      </c>
      <c r="DS97" s="192" t="e">
        <f t="shared" si="406"/>
        <v>#VALUE!</v>
      </c>
      <c r="DT97" s="192" t="e">
        <f t="shared" si="407"/>
        <v>#VALUE!</v>
      </c>
      <c r="DU97" s="192" t="e">
        <f t="shared" si="408"/>
        <v>#VALUE!</v>
      </c>
      <c r="DV97" s="198" t="e">
        <f t="shared" si="409"/>
        <v>#VALUE!</v>
      </c>
      <c r="DW97" s="198" t="e">
        <f t="shared" si="410"/>
        <v>#DIV/0!</v>
      </c>
      <c r="DX97" s="198" t="e">
        <f t="shared" si="411"/>
        <v>#DIV/0!</v>
      </c>
      <c r="DY97" s="198" t="e">
        <f t="shared" si="412"/>
        <v>#VALUE!</v>
      </c>
      <c r="DZ97" s="198" t="e">
        <f t="shared" si="413"/>
        <v>#VALUE!</v>
      </c>
      <c r="EA97" s="198" t="e">
        <f t="shared" si="414"/>
        <v>#VALUE!</v>
      </c>
      <c r="EB97" s="198" t="e">
        <f t="shared" si="415"/>
        <v>#VALUE!</v>
      </c>
      <c r="EC97" s="198" t="e">
        <f t="shared" si="416"/>
        <v>#DIV/0!</v>
      </c>
      <c r="ED97" s="198" t="e">
        <f t="shared" si="417"/>
        <v>#VALUE!</v>
      </c>
      <c r="EE97" s="198" t="e">
        <f t="shared" si="418"/>
        <v>#VALUE!</v>
      </c>
      <c r="EF97" s="198" t="e">
        <f t="shared" ref="EF97:EO97" si="594">DV97/SUM($DV97:$EE97)</f>
        <v>#VALUE!</v>
      </c>
      <c r="EG97" s="198" t="e">
        <f t="shared" si="594"/>
        <v>#DIV/0!</v>
      </c>
      <c r="EH97" s="198" t="e">
        <f t="shared" si="594"/>
        <v>#DIV/0!</v>
      </c>
      <c r="EI97" s="198" t="e">
        <f t="shared" si="594"/>
        <v>#VALUE!</v>
      </c>
      <c r="EJ97" s="198" t="e">
        <f t="shared" si="594"/>
        <v>#VALUE!</v>
      </c>
      <c r="EK97" s="198" t="e">
        <f t="shared" si="594"/>
        <v>#VALUE!</v>
      </c>
      <c r="EL97" s="198" t="e">
        <f t="shared" si="594"/>
        <v>#VALUE!</v>
      </c>
      <c r="EM97" s="198" t="e">
        <f t="shared" si="594"/>
        <v>#DIV/0!</v>
      </c>
      <c r="EN97" s="198" t="e">
        <f t="shared" si="594"/>
        <v>#VALUE!</v>
      </c>
      <c r="EO97" s="198" t="e">
        <f t="shared" si="594"/>
        <v>#VALUE!</v>
      </c>
      <c r="EP97" s="511">
        <f t="shared" ref="EP97:EW97" si="595">EP96</f>
        <v>0.08</v>
      </c>
      <c r="EQ97" s="511">
        <f t="shared" si="595"/>
        <v>0.015</v>
      </c>
      <c r="ER97" s="511">
        <f t="shared" si="595"/>
        <v>0.015</v>
      </c>
      <c r="ES97" s="511">
        <f t="shared" si="595"/>
        <v>0.015</v>
      </c>
      <c r="ET97" s="511">
        <f t="shared" si="595"/>
        <v>0.015</v>
      </c>
      <c r="EU97" s="511">
        <f t="shared" si="595"/>
        <v>0.09</v>
      </c>
      <c r="EV97" s="511">
        <f t="shared" si="595"/>
        <v>0.09</v>
      </c>
      <c r="EW97" s="511">
        <f t="shared" si="595"/>
        <v>0.09</v>
      </c>
      <c r="EX97" s="420" t="str">
        <f>IF(_tag_month_day!AS93="","",_tag_month_day!AS93/100)</f>
        <v/>
      </c>
      <c r="EY97" s="420" t="str">
        <f>IF(_tag_month_day!AT93="","",_tag_month_day!AT93/100)</f>
        <v/>
      </c>
      <c r="EZ97" s="420" t="str">
        <f>IF(_tag_month_day!AU93="","",_tag_month_day!AU93/100)</f>
        <v/>
      </c>
      <c r="FA97" s="420" t="str">
        <f>IF(_tag_month_day!AV93="","",_tag_month_day!AV93/100)</f>
        <v/>
      </c>
      <c r="FB97" s="420" t="str">
        <f>IF(_tag_month_day!AW93="","",_tag_month_day!AW93/100)</f>
        <v/>
      </c>
      <c r="FC97" s="420" t="str">
        <f>IF(_tag_month_day!AX93="","",_tag_month_day!AX93/100)</f>
        <v/>
      </c>
      <c r="FD97" s="510">
        <f t="shared" si="447"/>
        <v>0.33</v>
      </c>
      <c r="FE97" s="510">
        <f t="shared" si="448"/>
        <v>0.19</v>
      </c>
      <c r="FF97" s="510">
        <f t="shared" si="449"/>
        <v>0.003</v>
      </c>
      <c r="FG97" s="510">
        <f t="shared" si="450"/>
        <v>0</v>
      </c>
      <c r="FH97" s="603">
        <f t="shared" si="451"/>
        <v>0.0001</v>
      </c>
      <c r="FI97" s="510">
        <f t="shared" ref="FI97:FR97" si="596">FI96</f>
        <v>0.41</v>
      </c>
      <c r="FJ97" s="510">
        <f t="shared" si="596"/>
        <v>0.11</v>
      </c>
      <c r="FK97" s="510">
        <f t="shared" si="596"/>
        <v>0.015</v>
      </c>
      <c r="FL97" s="510">
        <f t="shared" si="596"/>
        <v>0</v>
      </c>
      <c r="FM97" s="603">
        <f t="shared" si="596"/>
        <v>0.0001</v>
      </c>
      <c r="FN97" s="510" t="str">
        <f>IF(_tag_month_day!AY93="","",_tag_month_day!AY93/100)</f>
        <v/>
      </c>
      <c r="FO97" s="510" t="str">
        <f>IF(_tag_month_day!AZ93="","",_tag_month_day!AZ93/100)</f>
        <v/>
      </c>
      <c r="FP97" s="510" t="str">
        <f>IF(_tag_month_day!BA93="","",_tag_month_day!BA93/100)</f>
        <v/>
      </c>
      <c r="FQ97" s="510" t="str">
        <f>IF(_tag_month_day!BB93="","",_tag_month_day!BB93/100)</f>
        <v/>
      </c>
      <c r="FR97" s="603" t="str">
        <f>IF(_tag_month_day!BC93="","",_tag_month_day!BC93/100)</f>
        <v/>
      </c>
      <c r="FS97" s="510" t="str">
        <f>IF(_tag_month_day!BD93="","",_tag_month_day!BD93/100)</f>
        <v/>
      </c>
      <c r="FT97" s="510" t="str">
        <f>IF(_tag_month_day!BE93="","",_tag_month_day!BE93/100)</f>
        <v/>
      </c>
      <c r="FU97" s="510" t="str">
        <f>IF(_tag_month_day!BF93="","",_tag_month_day!BF93/100)</f>
        <v/>
      </c>
      <c r="FV97" s="510" t="str">
        <f>IF(_tag_month_day!BG93="","",_tag_month_day!BG93/100)</f>
        <v/>
      </c>
      <c r="FW97" s="603" t="str">
        <f>IF(_tag_month_day!BH93="","",_tag_month_day!BH93/100)</f>
        <v/>
      </c>
      <c r="FX97" s="510" t="str">
        <f>IF(_tag_month_day!BI93="","",_tag_month_day!BI93/100)</f>
        <v/>
      </c>
      <c r="FY97" s="510" t="str">
        <f>IF(_tag_month_day!BJ93="","",_tag_month_day!BJ93/100)</f>
        <v/>
      </c>
      <c r="FZ97" s="605" t="str">
        <f>IF(_tag_month_day!BK93="","",_tag_month_day!BK93/100)</f>
        <v/>
      </c>
      <c r="GA97" s="510" t="str">
        <f>IF(_tag_month_day!BL93="","",_tag_month_day!BL93/100)</f>
        <v/>
      </c>
      <c r="GB97" s="603" t="str">
        <f>IF(_tag_month_day!BM93="","",_tag_month_day!BM93/100)</f>
        <v/>
      </c>
      <c r="GC97" s="420" t="str">
        <f>IF(_tag_month_day!BN93="","",_tag_month_day!BN93/100)</f>
        <v/>
      </c>
      <c r="GD97" s="420" t="str">
        <f>IF(_tag_month_day!BO93="","",_tag_month_day!BO93/100)</f>
        <v/>
      </c>
      <c r="GE97" s="420" t="str">
        <f>IF(_tag_month_day!BP93="","",_tag_month_day!BP93/100)</f>
        <v/>
      </c>
      <c r="GF97" s="420" t="str">
        <f>IF(_tag_month_day!BQ93="","",_tag_month_day!BQ93/100)</f>
        <v/>
      </c>
      <c r="GG97" s="420" t="str">
        <f>IF(_tag_month_day!BR93="","",_tag_month_day!BR93/100)</f>
        <v/>
      </c>
      <c r="GH97" s="420" t="str">
        <f>IF(_tag_month_day!BS93="","",_tag_month_day!BS93/100)</f>
        <v/>
      </c>
      <c r="GI97" s="603" t="str">
        <f>IF(_tag_month_day!BT93="","",_tag_month_day!BT93/100)</f>
        <v/>
      </c>
      <c r="GJ97" s="612" t="str">
        <f>IF(_tag_month_day!BU93="","",_tag_month_day!BU93/100)</f>
        <v/>
      </c>
      <c r="GK97" s="620" t="str">
        <f>IF(_tag_month_day!BV93="",IF(_rlcf_month_day!A$2="","",_rlcf_month_day!A$2/100),_tag_month_day!BV93/100)</f>
        <v/>
      </c>
      <c r="GL97" s="620" t="str">
        <f>IF(_tag_month_day!BW93="",IF(_rlcf_month_day!B$2="","",_rlcf_month_day!B$2/100),_tag_month_day!BW93/100)</f>
        <v/>
      </c>
      <c r="GM97" s="621" t="str">
        <f>IF(_tag_month_day!BX93="",IF(_rlcf_month_day!C$2="","",_rlcf_month_day!C$2/100),_tag_month_day!BX93/100)</f>
        <v/>
      </c>
      <c r="GN97" s="620" t="str">
        <f>IF(_tag_month_day!BV93="",IF(_rlcf_month_day!A$2="","",_rlcf_month_day!A$2/100),_tag_month_day!BV93/100)</f>
        <v/>
      </c>
      <c r="GO97" s="620" t="str">
        <f>IF(_tag_month_day!BW93="",IF(_rlcf_month_day!B$2="","",_rlcf_month_day!B$2/100),_tag_month_day!BW93/100)</f>
        <v/>
      </c>
      <c r="GP97" s="620" t="str">
        <f>IF(_tag_month_day!CD93="",IF(_rlcf_month_day!E$2="","",_rlcf_month_day!E$2/100),_tag_month_day!CD93/100)</f>
        <v/>
      </c>
      <c r="GQ97" s="620" t="str">
        <f>IF(_tag_month_day!CE93="",IF(_rlcf_month_day!F$2="","",_rlcf_month_day!F$2/100),_tag_month_day!CE93/100)</f>
        <v/>
      </c>
      <c r="GR97" s="621" t="str">
        <f>IF(_tag_month_day!CF93="",IF(_rlcf_month_day!G$2="","",_rlcf_month_day!G$2/100),_tag_month_day!CF93/100)</f>
        <v/>
      </c>
      <c r="GS97" s="626">
        <f t="shared" ref="GS97:HH97" si="597">GS96</f>
        <v>0.953</v>
      </c>
      <c r="GT97" s="626">
        <f t="shared" si="597"/>
        <v>0.55</v>
      </c>
      <c r="GU97" s="626">
        <f t="shared" si="597"/>
        <v>0.55</v>
      </c>
      <c r="GV97" s="626">
        <f t="shared" si="597"/>
        <v>0.55</v>
      </c>
      <c r="GW97" s="626">
        <f t="shared" si="597"/>
        <v>0.5</v>
      </c>
      <c r="GX97" s="626">
        <f t="shared" si="597"/>
        <v>0.935</v>
      </c>
      <c r="GY97" s="626">
        <f t="shared" si="597"/>
        <v>0.15</v>
      </c>
      <c r="GZ97" s="626">
        <f t="shared" si="597"/>
        <v>1</v>
      </c>
      <c r="HA97" s="632">
        <f t="shared" si="597"/>
        <v>0.047</v>
      </c>
      <c r="HB97" s="632">
        <f t="shared" si="597"/>
        <v>0.45</v>
      </c>
      <c r="HC97" s="632">
        <f t="shared" si="597"/>
        <v>0.45</v>
      </c>
      <c r="HD97" s="632">
        <f t="shared" si="597"/>
        <v>0.45</v>
      </c>
      <c r="HE97" s="632">
        <f t="shared" si="597"/>
        <v>0.5</v>
      </c>
      <c r="HF97" s="632">
        <f t="shared" si="597"/>
        <v>0.065</v>
      </c>
      <c r="HG97" s="632">
        <f t="shared" si="597"/>
        <v>0.85</v>
      </c>
      <c r="HH97" s="632">
        <f t="shared" si="597"/>
        <v>0</v>
      </c>
      <c r="HI97" s="68" t="e">
        <f t="shared" si="423"/>
        <v>#VALUE!</v>
      </c>
      <c r="HJ97" s="68" t="e">
        <f t="shared" si="454"/>
        <v>#VALUE!</v>
      </c>
      <c r="HK97" s="202">
        <f t="shared" si="455"/>
        <v>0.85</v>
      </c>
      <c r="HL97" s="464">
        <f t="shared" si="456"/>
        <v>550000</v>
      </c>
      <c r="HM97" s="464">
        <f t="shared" si="457"/>
        <v>480000</v>
      </c>
      <c r="HN97" s="192" t="e">
        <f t="shared" si="424"/>
        <v>#VALUE!</v>
      </c>
      <c r="HO97" s="192" t="e">
        <f>HN97*HK97*$HO$2/HL97*1000000</f>
        <v>#VALUE!</v>
      </c>
      <c r="HP97" s="192" t="e">
        <f>HN97*HK97*$HP$2/HM97*1000000</f>
        <v>#VALUE!</v>
      </c>
    </row>
    <row r="98" customFormat="1" spans="1:224">
      <c r="A98" s="381">
        <v>93</v>
      </c>
      <c r="B98" s="54">
        <f ca="1" t="shared" si="458"/>
        <v>43620</v>
      </c>
      <c r="C98" s="57">
        <f t="shared" si="459"/>
        <v>0.0416666666666667</v>
      </c>
      <c r="D98" s="68" t="str">
        <f ca="1" t="shared" si="425"/>
        <v>中班</v>
      </c>
      <c r="E98" s="68" t="str">
        <f ca="1" t="shared" si="426"/>
        <v>乙</v>
      </c>
      <c r="F98" s="68">
        <f ca="1">SUMPRODUCT((成本日报!$A$3:$A$95=计划!B98)*(成本日报!$B$3:$B$95=计划!$D98),成本日报!$C$3:$C$95)</f>
        <v>2</v>
      </c>
      <c r="G98" s="382">
        <f ca="1" t="shared" si="460"/>
        <v>43620.8333333331</v>
      </c>
      <c r="H98" s="382">
        <f ca="1" t="shared" si="427"/>
        <v>43620.8402777776</v>
      </c>
      <c r="I98" s="382">
        <f ca="1" t="shared" si="428"/>
        <v>43620.8458333331</v>
      </c>
      <c r="J98" s="382">
        <f ca="1" t="shared" si="429"/>
        <v>43620.8749999998</v>
      </c>
      <c r="K98" s="382">
        <f ca="1" t="shared" si="430"/>
        <v>43620.9374999998</v>
      </c>
      <c r="L98" s="382">
        <f ca="1" t="shared" si="431"/>
        <v>43620.9583333331</v>
      </c>
      <c r="M98" s="398" t="str">
        <f>IF(_tag_month_day!A94="","",_tag_month_day!A94)</f>
        <v/>
      </c>
      <c r="N98" s="398" t="str">
        <f>IF(_tag_month_day!B94="","",_tag_month_day!B94)</f>
        <v/>
      </c>
      <c r="O98" s="399" t="e">
        <f t="shared" si="432"/>
        <v>#VALUE!</v>
      </c>
      <c r="P98" s="398" t="str">
        <f>IF(_tag_month_day!C94="","",_tag_month_day!C94)</f>
        <v/>
      </c>
      <c r="Q98" s="398" t="str">
        <f>IF(_tag_month_day!D94="","",_tag_month_day!D94)</f>
        <v/>
      </c>
      <c r="R98" s="416">
        <f>IF(_tag_month_day!CB94="",R97,_tag_month_day!CB94/100)</f>
        <v>0.07</v>
      </c>
      <c r="S98" s="417" t="str">
        <f>IF(_tag_month_day!E94="","",_tag_month_day!E94)</f>
        <v/>
      </c>
      <c r="T98" s="417" t="str">
        <f>IF(_tag_month_day!F94="","",_tag_month_day!F94)</f>
        <v/>
      </c>
      <c r="U98" s="418" t="e">
        <f t="shared" si="386"/>
        <v>#VALUE!</v>
      </c>
      <c r="V98" s="53" t="e">
        <f t="shared" si="387"/>
        <v>#VALUE!</v>
      </c>
      <c r="W98" s="419" t="str">
        <f>IF(_jhy_month_day!A94="","",_jhy_month_day!A94)</f>
        <v/>
      </c>
      <c r="X98" s="420" t="str">
        <f>IF(_jhy_month_day!B94="","",_jhy_month_day!B94/100)</f>
        <v/>
      </c>
      <c r="Y98" s="420" t="str">
        <f>IF(_jhy_month_day!C94="","",_jhy_month_day!C94/100)</f>
        <v/>
      </c>
      <c r="Z98" s="439">
        <f t="shared" si="477"/>
        <v>24</v>
      </c>
      <c r="AA98" s="440" t="str">
        <f>IF(_tag_month_day!G94="","",_tag_month_day!G94/100)</f>
        <v/>
      </c>
      <c r="AB98" s="440" t="str">
        <f>IF(_tag_month_day!H94="","",_tag_month_day!H94/100)</f>
        <v/>
      </c>
      <c r="AC98" s="193">
        <f t="shared" si="433"/>
        <v>1.59963432013121</v>
      </c>
      <c r="AD98" s="441" t="str">
        <f t="shared" si="434"/>
        <v/>
      </c>
      <c r="AE98" s="442" t="str">
        <f t="shared" si="435"/>
        <v/>
      </c>
      <c r="AF98" s="443">
        <v>1</v>
      </c>
      <c r="AG98" s="68" t="str">
        <f>IF(_duihao_month_day!A94="","",_duihao_month_day!A94)</f>
        <v/>
      </c>
      <c r="AH98" s="463">
        <f>IF(_gyk_month_day!B94="",AH97,_gyk_month_day!B94)</f>
        <v>820</v>
      </c>
      <c r="AI98" s="464" t="e">
        <f t="shared" si="461"/>
        <v>#VALUE!</v>
      </c>
      <c r="AJ98" s="68" t="str">
        <f>IF(_tag_month_day!I94="","",_tag_month_day!I94)</f>
        <v/>
      </c>
      <c r="AK98" s="465" t="str">
        <f>IF(_tzyy_month_day!A94="","",_tzyy_month_day!A94)</f>
        <v/>
      </c>
      <c r="AL98" s="465" t="str">
        <f>IF(_tzyy_month_day!B94="","",_tzyy_month_day!B94)</f>
        <v/>
      </c>
      <c r="AM98" s="465" t="str">
        <f>IF(_tzyy_month_day!C94="","",_tzyy_month_day!C94)</f>
        <v/>
      </c>
      <c r="AN98" s="466" t="str">
        <f>IF(_tag_month_day!CG94="","",_tag_month_day!CG94)</f>
        <v/>
      </c>
      <c r="AO98" s="466" t="str">
        <f>IF(_tag_month_day!CH94="","",_tag_month_day!CH94)</f>
        <v/>
      </c>
      <c r="AP98" s="486" t="e">
        <f t="shared" si="436"/>
        <v>#VALUE!</v>
      </c>
      <c r="AQ98" s="487" t="str">
        <f>IF(_tag_month_day!J94="","",_tag_month_day!J94/100)</f>
        <v/>
      </c>
      <c r="AR98" s="488">
        <f t="shared" si="437"/>
        <v>1.3</v>
      </c>
      <c r="AS98" s="489" t="e">
        <f t="shared" si="388"/>
        <v>#VALUE!</v>
      </c>
      <c r="AT98" s="489">
        <f t="shared" si="438"/>
        <v>0</v>
      </c>
      <c r="AU98" s="490" t="str">
        <f>IF(_tag_month_day!K94="","",_tag_month_day!K94)</f>
        <v/>
      </c>
      <c r="AV98" s="491" t="str">
        <f>IF(_tag_month_day!L94="","",_tag_month_day!L94/100)</f>
        <v/>
      </c>
      <c r="AW98" s="420">
        <f t="shared" si="360"/>
        <v>0</v>
      </c>
      <c r="AX98" s="420">
        <f t="shared" si="439"/>
        <v>0</v>
      </c>
      <c r="AY98" s="420" t="str">
        <f>IF(_tag_month_day!M94="","",_tag_month_day!M94/100)</f>
        <v/>
      </c>
      <c r="AZ98" s="420" t="str">
        <f>IF(_tag_month_day!N94="","",_tag_month_day!N94/100)</f>
        <v/>
      </c>
      <c r="BA98" s="420" t="str">
        <f>IF(_tag_month_day!O94="","",_tag_month_day!O94/100)</f>
        <v/>
      </c>
      <c r="BB98" s="496" t="str">
        <f>IF(_tag_month_day!P94="","",_tag_month_day!P94/100)</f>
        <v/>
      </c>
      <c r="BC98" s="496">
        <f t="shared" si="440"/>
        <v>0</v>
      </c>
      <c r="BD98" s="496" t="str">
        <f>IF(_tag_month_day!Q94="","",_tag_month_day!Q94/100)</f>
        <v/>
      </c>
      <c r="BE98" s="510" t="str">
        <f>IF(_tag_month_day!R94="","",_tag_month_day!R94/100)</f>
        <v/>
      </c>
      <c r="BF98" s="413" t="str">
        <f>IF(_tag_month_day!CC94="","",_tag_month_day!CC94/100)</f>
        <v/>
      </c>
      <c r="BG98" s="511" t="e">
        <f t="shared" si="389"/>
        <v>#VALUE!</v>
      </c>
      <c r="BH98" s="198">
        <f t="shared" si="390"/>
        <v>0</v>
      </c>
      <c r="BI98" s="512" t="e">
        <f>IF(CX98=0,BI97,(DK98*查询!$R$5+DL98*查询!$Q$5+DM98*查询!$N$5+DN98*查询!$O$5+DO98*查询!$P$5)*AF98/CX98)</f>
        <v>#VALUE!</v>
      </c>
      <c r="BJ98" s="512" t="e">
        <f>IF(CX98=0,BJ97,(DP98*查询!$S$5+DQ98*查询!$T$5+DR98*查询!$U$5)*AF98/CX98)</f>
        <v>#VALUE!</v>
      </c>
      <c r="BK98" s="512">
        <f t="shared" si="441"/>
        <v>1</v>
      </c>
      <c r="BL98" s="513" t="str">
        <f>IF(_cfyc_month_day!A94="","",_cfyc_month_day!A94)</f>
        <v/>
      </c>
      <c r="BM98" s="513" t="str">
        <f>IF(_cfyc_month_day!B94="","",_cfyc_month_day!B94)</f>
        <v/>
      </c>
      <c r="BN98" s="513" t="str">
        <f>IF(_cfyc_month_day!C94="","",_cfyc_month_day!C94)</f>
        <v/>
      </c>
      <c r="BO98" s="522" t="str">
        <f>IF(_cfyc_month_day!D94="","",_cfyc_month_day!D94)</f>
        <v/>
      </c>
      <c r="BP98" s="522" t="str">
        <f>IF(_cfyc_month_day!E94="","",_cfyc_month_day!E94)</f>
        <v/>
      </c>
      <c r="BQ98" s="522" t="str">
        <f>IF(_cfyc_month_day!F94="","",_cfyc_month_day!F94)</f>
        <v/>
      </c>
      <c r="BR98" s="513" t="str">
        <f>IF(_tag_month_day!T94="","",_tag_month_day!T94)</f>
        <v/>
      </c>
      <c r="BS98" s="513" t="str">
        <f>IF(_tag_month_day!U94="","",_tag_month_day!U94)</f>
        <v/>
      </c>
      <c r="BT98" s="523" t="str">
        <f t="shared" si="442"/>
        <v/>
      </c>
      <c r="BU98" s="223" t="str">
        <f>IF(_tag_month_day!V94="","",_tag_month_day!V94)</f>
        <v/>
      </c>
      <c r="BV98" s="206" t="str">
        <f>IF(_tag_month_day!W94="","",_tag_month_day!W94)</f>
        <v/>
      </c>
      <c r="BW98" s="540" t="str">
        <f>IF(_tag_month_day!X94="","",_tag_month_day!X94)</f>
        <v/>
      </c>
      <c r="BX98" s="540" t="str">
        <f>IF(_tag_month_day!Y94="","",_tag_month_day!Y94)</f>
        <v/>
      </c>
      <c r="BY98" s="541">
        <f ca="1" t="shared" si="443"/>
        <v>43620.9583333331</v>
      </c>
      <c r="BZ98" s="542"/>
      <c r="CA98" s="543" t="str">
        <f>IF(_jhy2_month_day!A94="","",_jhy2_month_day!A94)</f>
        <v/>
      </c>
      <c r="CB98" s="464" t="str">
        <f>IF(_jhy2_month_day!B94="","",_jhy2_month_day!B94)</f>
        <v/>
      </c>
      <c r="CC98" s="464" t="str">
        <f>IF(_jhy2_month_day!C94="","",_jhy2_month_day!C94)</f>
        <v/>
      </c>
      <c r="CD98" s="464" t="str">
        <f>IF(_jhy2_month_day!D94="","",_jhy2_month_day!D94)</f>
        <v/>
      </c>
      <c r="CE98" s="464" t="str">
        <f>IF(_jhy2_month_day!E94="","",_jhy2_month_day!E94)</f>
        <v/>
      </c>
      <c r="CF98" s="464" t="str">
        <f>IF(_jhy2_month_day!F94="","",_jhy2_month_day!F94)</f>
        <v/>
      </c>
      <c r="CG98" s="464" t="str">
        <f>IF(_jhy2_month_day!G94="","",_jhy2_month_day!G94)</f>
        <v/>
      </c>
      <c r="CH98" s="464" t="str">
        <f>IF(_jhy2_month_day!H94="","",_jhy2_month_day!H94)</f>
        <v/>
      </c>
      <c r="CI98" s="464" t="str">
        <f>IF(_jhy2_month_day!I94="","",_jhy2_month_day!I94)</f>
        <v/>
      </c>
      <c r="CJ98" s="464" t="str">
        <f>IF(_jhy2_month_day!J94="","",_jhy2_month_day!J94)</f>
        <v/>
      </c>
      <c r="CK98" s="464" t="str">
        <f>IF(_jhy2_month_day!K94="","",_jhy2_month_day!K94)</f>
        <v/>
      </c>
      <c r="CL98" s="562" t="str">
        <f>IF(_jhy2_month_day!L94="","",_jhy2_month_day!L94)</f>
        <v/>
      </c>
      <c r="CM98" s="562" t="str">
        <f>IF(_jhy2_month_day!M94="","",_jhy2_month_day!M94)</f>
        <v/>
      </c>
      <c r="CN98" s="562" t="str">
        <f>IF(_jhy2_month_day!N94="","",_jhy2_month_day!N94)</f>
        <v/>
      </c>
      <c r="CO98" s="562" t="str">
        <f>IF(_jhy2_month_day!O94="","",_jhy2_month_day!O94)</f>
        <v/>
      </c>
      <c r="CP98" s="562" t="str">
        <f>IF(_jhy2_month_day!P94="","",_jhy2_month_day!P94)</f>
        <v/>
      </c>
      <c r="CQ98" s="562" t="str">
        <f>IF(_jhy2_month_day!Q94="","",_jhy2_month_day!Q94)</f>
        <v/>
      </c>
      <c r="CR98" s="563" t="str">
        <f>IF(_jhy2_month_day!R94="","",_jhy2_month_day!R94)</f>
        <v/>
      </c>
      <c r="CS98" s="576" t="str">
        <f>IF(_jhy2_month_day!S94="","",_jhy2_month_day!S94)</f>
        <v/>
      </c>
      <c r="CT98" s="562" t="str">
        <f>IF(_jhy2_month_day!T94="","",_jhy2_month_day!T94)</f>
        <v/>
      </c>
      <c r="CU98" s="577" t="e">
        <f t="shared" si="391"/>
        <v>#VALUE!</v>
      </c>
      <c r="CV98" s="198" t="e">
        <f t="shared" si="392"/>
        <v>#VALUE!</v>
      </c>
      <c r="CW98" s="192" t="e">
        <f t="shared" si="393"/>
        <v>#VALUE!</v>
      </c>
      <c r="CX98" s="192" t="e">
        <f t="shared" si="394"/>
        <v>#VALUE!</v>
      </c>
      <c r="CY98" s="202" t="e">
        <f t="shared" si="395"/>
        <v>#VALUE!</v>
      </c>
      <c r="CZ98" s="192" t="e">
        <f t="shared" ref="CZ98:DI98" si="598">$AJ98*EF98</f>
        <v>#VALUE!</v>
      </c>
      <c r="DA98" s="192" t="e">
        <f t="shared" si="598"/>
        <v>#VALUE!</v>
      </c>
      <c r="DB98" s="192" t="e">
        <f t="shared" si="598"/>
        <v>#VALUE!</v>
      </c>
      <c r="DC98" s="192" t="e">
        <f t="shared" si="598"/>
        <v>#VALUE!</v>
      </c>
      <c r="DD98" s="192" t="e">
        <f t="shared" si="598"/>
        <v>#VALUE!</v>
      </c>
      <c r="DE98" s="192" t="e">
        <f t="shared" si="598"/>
        <v>#VALUE!</v>
      </c>
      <c r="DF98" s="192" t="e">
        <f t="shared" si="598"/>
        <v>#VALUE!</v>
      </c>
      <c r="DG98" s="192" t="e">
        <f t="shared" si="598"/>
        <v>#VALUE!</v>
      </c>
      <c r="DH98" s="192" t="e">
        <f t="shared" si="598"/>
        <v>#VALUE!</v>
      </c>
      <c r="DI98" s="192" t="e">
        <f t="shared" si="598"/>
        <v>#VALUE!</v>
      </c>
      <c r="DJ98" s="192" t="e">
        <f t="shared" si="397"/>
        <v>#VALUE!</v>
      </c>
      <c r="DK98" s="192" t="e">
        <f t="shared" si="398"/>
        <v>#VALUE!</v>
      </c>
      <c r="DL98" s="192" t="e">
        <f t="shared" si="399"/>
        <v>#VALUE!</v>
      </c>
      <c r="DM98" s="192" t="e">
        <f t="shared" si="400"/>
        <v>#VALUE!</v>
      </c>
      <c r="DN98" s="192" t="e">
        <f t="shared" si="401"/>
        <v>#VALUE!</v>
      </c>
      <c r="DO98" s="192" t="e">
        <f t="shared" si="402"/>
        <v>#VALUE!</v>
      </c>
      <c r="DP98" s="192" t="e">
        <f t="shared" si="403"/>
        <v>#VALUE!</v>
      </c>
      <c r="DQ98" s="192" t="e">
        <f t="shared" si="404"/>
        <v>#VALUE!</v>
      </c>
      <c r="DR98" s="192" t="e">
        <f t="shared" si="405"/>
        <v>#VALUE!</v>
      </c>
      <c r="DS98" s="192" t="e">
        <f t="shared" si="406"/>
        <v>#VALUE!</v>
      </c>
      <c r="DT98" s="192" t="e">
        <f t="shared" si="407"/>
        <v>#VALUE!</v>
      </c>
      <c r="DU98" s="192" t="e">
        <f t="shared" si="408"/>
        <v>#VALUE!</v>
      </c>
      <c r="DV98" s="198" t="e">
        <f t="shared" si="409"/>
        <v>#VALUE!</v>
      </c>
      <c r="DW98" s="198" t="e">
        <f t="shared" si="410"/>
        <v>#DIV/0!</v>
      </c>
      <c r="DX98" s="198" t="e">
        <f t="shared" si="411"/>
        <v>#DIV/0!</v>
      </c>
      <c r="DY98" s="198" t="e">
        <f t="shared" si="412"/>
        <v>#VALUE!</v>
      </c>
      <c r="DZ98" s="198" t="e">
        <f t="shared" si="413"/>
        <v>#VALUE!</v>
      </c>
      <c r="EA98" s="198" t="e">
        <f t="shared" si="414"/>
        <v>#VALUE!</v>
      </c>
      <c r="EB98" s="198" t="e">
        <f t="shared" si="415"/>
        <v>#VALUE!</v>
      </c>
      <c r="EC98" s="198" t="e">
        <f t="shared" si="416"/>
        <v>#DIV/0!</v>
      </c>
      <c r="ED98" s="198" t="e">
        <f t="shared" si="417"/>
        <v>#VALUE!</v>
      </c>
      <c r="EE98" s="198" t="e">
        <f t="shared" si="418"/>
        <v>#VALUE!</v>
      </c>
      <c r="EF98" s="198" t="e">
        <f t="shared" ref="EF98:EO98" si="599">DV98/SUM($DV98:$EE98)</f>
        <v>#VALUE!</v>
      </c>
      <c r="EG98" s="198" t="e">
        <f t="shared" si="599"/>
        <v>#DIV/0!</v>
      </c>
      <c r="EH98" s="198" t="e">
        <f t="shared" si="599"/>
        <v>#DIV/0!</v>
      </c>
      <c r="EI98" s="198" t="e">
        <f t="shared" si="599"/>
        <v>#VALUE!</v>
      </c>
      <c r="EJ98" s="198" t="e">
        <f t="shared" si="599"/>
        <v>#VALUE!</v>
      </c>
      <c r="EK98" s="198" t="e">
        <f t="shared" si="599"/>
        <v>#VALUE!</v>
      </c>
      <c r="EL98" s="198" t="e">
        <f t="shared" si="599"/>
        <v>#VALUE!</v>
      </c>
      <c r="EM98" s="198" t="e">
        <f t="shared" si="599"/>
        <v>#DIV/0!</v>
      </c>
      <c r="EN98" s="198" t="e">
        <f t="shared" si="599"/>
        <v>#VALUE!</v>
      </c>
      <c r="EO98" s="198" t="e">
        <f t="shared" si="599"/>
        <v>#VALUE!</v>
      </c>
      <c r="EP98" s="511">
        <f t="shared" ref="EP98:EW98" si="600">EP97</f>
        <v>0.08</v>
      </c>
      <c r="EQ98" s="511">
        <f t="shared" si="600"/>
        <v>0.015</v>
      </c>
      <c r="ER98" s="511">
        <f t="shared" si="600"/>
        <v>0.015</v>
      </c>
      <c r="ES98" s="511">
        <f t="shared" si="600"/>
        <v>0.015</v>
      </c>
      <c r="ET98" s="511">
        <f t="shared" si="600"/>
        <v>0.015</v>
      </c>
      <c r="EU98" s="511">
        <f t="shared" si="600"/>
        <v>0.09</v>
      </c>
      <c r="EV98" s="511">
        <f t="shared" si="600"/>
        <v>0.09</v>
      </c>
      <c r="EW98" s="511">
        <f t="shared" si="600"/>
        <v>0.09</v>
      </c>
      <c r="EX98" s="420" t="str">
        <f>IF(_tag_month_day!AS94="","",_tag_month_day!AS94/100)</f>
        <v/>
      </c>
      <c r="EY98" s="420" t="str">
        <f>IF(_tag_month_day!AT94="","",_tag_month_day!AT94/100)</f>
        <v/>
      </c>
      <c r="EZ98" s="420" t="str">
        <f>IF(_tag_month_day!AU94="","",_tag_month_day!AU94/100)</f>
        <v/>
      </c>
      <c r="FA98" s="420" t="str">
        <f>IF(_tag_month_day!AV94="","",_tag_month_day!AV94/100)</f>
        <v/>
      </c>
      <c r="FB98" s="420" t="str">
        <f>IF(_tag_month_day!AW94="","",_tag_month_day!AW94/100)</f>
        <v/>
      </c>
      <c r="FC98" s="420" t="str">
        <f>IF(_tag_month_day!AX94="","",_tag_month_day!AX94/100)</f>
        <v/>
      </c>
      <c r="FD98" s="510">
        <f t="shared" si="447"/>
        <v>0.33</v>
      </c>
      <c r="FE98" s="510">
        <f t="shared" si="448"/>
        <v>0.19</v>
      </c>
      <c r="FF98" s="510">
        <f t="shared" si="449"/>
        <v>0.003</v>
      </c>
      <c r="FG98" s="510">
        <f t="shared" si="450"/>
        <v>0</v>
      </c>
      <c r="FH98" s="603">
        <f t="shared" si="451"/>
        <v>0.0001</v>
      </c>
      <c r="FI98" s="510">
        <f t="shared" ref="FI98:FR98" si="601">FI97</f>
        <v>0.41</v>
      </c>
      <c r="FJ98" s="510">
        <f t="shared" si="601"/>
        <v>0.11</v>
      </c>
      <c r="FK98" s="510">
        <f t="shared" si="601"/>
        <v>0.015</v>
      </c>
      <c r="FL98" s="510">
        <f t="shared" si="601"/>
        <v>0</v>
      </c>
      <c r="FM98" s="603">
        <f t="shared" si="601"/>
        <v>0.0001</v>
      </c>
      <c r="FN98" s="510" t="str">
        <f>IF(_tag_month_day!AY94="","",_tag_month_day!AY94/100)</f>
        <v/>
      </c>
      <c r="FO98" s="510" t="str">
        <f>IF(_tag_month_day!AZ94="","",_tag_month_day!AZ94/100)</f>
        <v/>
      </c>
      <c r="FP98" s="510" t="str">
        <f>IF(_tag_month_day!BA94="","",_tag_month_day!BA94/100)</f>
        <v/>
      </c>
      <c r="FQ98" s="510" t="str">
        <f>IF(_tag_month_day!BB94="","",_tag_month_day!BB94/100)</f>
        <v/>
      </c>
      <c r="FR98" s="603" t="str">
        <f>IF(_tag_month_day!BC94="","",_tag_month_day!BC94/100)</f>
        <v/>
      </c>
      <c r="FS98" s="510" t="str">
        <f>IF(_tag_month_day!BD94="","",_tag_month_day!BD94/100)</f>
        <v/>
      </c>
      <c r="FT98" s="510" t="str">
        <f>IF(_tag_month_day!BE94="","",_tag_month_day!BE94/100)</f>
        <v/>
      </c>
      <c r="FU98" s="510" t="str">
        <f>IF(_tag_month_day!BF94="","",_tag_month_day!BF94/100)</f>
        <v/>
      </c>
      <c r="FV98" s="510" t="str">
        <f>IF(_tag_month_day!BG94="","",_tag_month_day!BG94/100)</f>
        <v/>
      </c>
      <c r="FW98" s="603" t="str">
        <f>IF(_tag_month_day!BH94="","",_tag_month_day!BH94/100)</f>
        <v/>
      </c>
      <c r="FX98" s="510" t="str">
        <f>IF(_tag_month_day!BI94="","",_tag_month_day!BI94/100)</f>
        <v/>
      </c>
      <c r="FY98" s="510" t="str">
        <f>IF(_tag_month_day!BJ94="","",_tag_month_day!BJ94/100)</f>
        <v/>
      </c>
      <c r="FZ98" s="605" t="str">
        <f>IF(_tag_month_day!BK94="","",_tag_month_day!BK94/100)</f>
        <v/>
      </c>
      <c r="GA98" s="510" t="str">
        <f>IF(_tag_month_day!BL94="","",_tag_month_day!BL94/100)</f>
        <v/>
      </c>
      <c r="GB98" s="603" t="str">
        <f>IF(_tag_month_day!BM94="","",_tag_month_day!BM94/100)</f>
        <v/>
      </c>
      <c r="GC98" s="420" t="str">
        <f>IF(_tag_month_day!BN94="","",_tag_month_day!BN94/100)</f>
        <v/>
      </c>
      <c r="GD98" s="420" t="str">
        <f>IF(_tag_month_day!BO94="","",_tag_month_day!BO94/100)</f>
        <v/>
      </c>
      <c r="GE98" s="420" t="str">
        <f>IF(_tag_month_day!BP94="","",_tag_month_day!BP94/100)</f>
        <v/>
      </c>
      <c r="GF98" s="420" t="str">
        <f>IF(_tag_month_day!BQ94="","",_tag_month_day!BQ94/100)</f>
        <v/>
      </c>
      <c r="GG98" s="420" t="str">
        <f>IF(_tag_month_day!BR94="","",_tag_month_day!BR94/100)</f>
        <v/>
      </c>
      <c r="GH98" s="420" t="str">
        <f>IF(_tag_month_day!BS94="","",_tag_month_day!BS94/100)</f>
        <v/>
      </c>
      <c r="GI98" s="603" t="str">
        <f>IF(_tag_month_day!BT94="","",_tag_month_day!BT94/100)</f>
        <v/>
      </c>
      <c r="GJ98" s="612" t="str">
        <f>IF(_tag_month_day!BU94="","",_tag_month_day!BU94/100)</f>
        <v/>
      </c>
      <c r="GK98" s="620" t="str">
        <f>IF(_tag_month_day!BV94="",IF(_rlcf_month_day!A$2="","",_rlcf_month_day!A$2/100),_tag_month_day!BV94/100)</f>
        <v/>
      </c>
      <c r="GL98" s="620" t="str">
        <f>IF(_tag_month_day!BW94="",IF(_rlcf_month_day!B$2="","",_rlcf_month_day!B$2/100),_tag_month_day!BW94/100)</f>
        <v/>
      </c>
      <c r="GM98" s="621" t="str">
        <f>IF(_tag_month_day!BX94="",IF(_rlcf_month_day!C$2="","",_rlcf_month_day!C$2/100),_tag_month_day!BX94/100)</f>
        <v/>
      </c>
      <c r="GN98" s="620" t="str">
        <f>IF(_tag_month_day!BV94="",IF(_rlcf_month_day!A$2="","",_rlcf_month_day!A$2/100),_tag_month_day!BV94/100)</f>
        <v/>
      </c>
      <c r="GO98" s="620" t="str">
        <f>IF(_tag_month_day!BW94="",IF(_rlcf_month_day!B$2="","",_rlcf_month_day!B$2/100),_tag_month_day!BW94/100)</f>
        <v/>
      </c>
      <c r="GP98" s="620" t="str">
        <f>IF(_tag_month_day!CD94="",IF(_rlcf_month_day!E$2="","",_rlcf_month_day!E$2/100),_tag_month_day!CD94/100)</f>
        <v/>
      </c>
      <c r="GQ98" s="620" t="str">
        <f>IF(_tag_month_day!CE94="",IF(_rlcf_month_day!F$2="","",_rlcf_month_day!F$2/100),_tag_month_day!CE94/100)</f>
        <v/>
      </c>
      <c r="GR98" s="621" t="str">
        <f>IF(_tag_month_day!CF94="",IF(_rlcf_month_day!G$2="","",_rlcf_month_day!G$2/100),_tag_month_day!CF94/100)</f>
        <v/>
      </c>
      <c r="GS98" s="626">
        <f t="shared" ref="GS98:HH98" si="602">GS97</f>
        <v>0.953</v>
      </c>
      <c r="GT98" s="626">
        <f t="shared" si="602"/>
        <v>0.55</v>
      </c>
      <c r="GU98" s="626">
        <f t="shared" si="602"/>
        <v>0.55</v>
      </c>
      <c r="GV98" s="626">
        <f t="shared" si="602"/>
        <v>0.55</v>
      </c>
      <c r="GW98" s="626">
        <f t="shared" si="602"/>
        <v>0.5</v>
      </c>
      <c r="GX98" s="626">
        <f t="shared" si="602"/>
        <v>0.935</v>
      </c>
      <c r="GY98" s="626">
        <f t="shared" si="602"/>
        <v>0.15</v>
      </c>
      <c r="GZ98" s="626">
        <f t="shared" si="602"/>
        <v>1</v>
      </c>
      <c r="HA98" s="632">
        <f t="shared" si="602"/>
        <v>0.047</v>
      </c>
      <c r="HB98" s="632">
        <f t="shared" si="602"/>
        <v>0.45</v>
      </c>
      <c r="HC98" s="632">
        <f t="shared" si="602"/>
        <v>0.45</v>
      </c>
      <c r="HD98" s="632">
        <f t="shared" si="602"/>
        <v>0.45</v>
      </c>
      <c r="HE98" s="632">
        <f t="shared" si="602"/>
        <v>0.5</v>
      </c>
      <c r="HF98" s="632">
        <f t="shared" si="602"/>
        <v>0.065</v>
      </c>
      <c r="HG98" s="632">
        <f t="shared" si="602"/>
        <v>0.85</v>
      </c>
      <c r="HH98" s="632">
        <f t="shared" si="602"/>
        <v>0</v>
      </c>
      <c r="HI98" s="68">
        <f t="shared" si="423"/>
        <v>0</v>
      </c>
      <c r="HJ98" s="68" t="e">
        <f t="shared" si="454"/>
        <v>#VALUE!</v>
      </c>
      <c r="HK98" s="202">
        <f t="shared" si="455"/>
        <v>0.85</v>
      </c>
      <c r="HL98" s="464">
        <f t="shared" si="456"/>
        <v>550000</v>
      </c>
      <c r="HM98" s="464">
        <f t="shared" si="457"/>
        <v>480000</v>
      </c>
      <c r="HN98" s="192" t="e">
        <f t="shared" si="424"/>
        <v>#VALUE!</v>
      </c>
      <c r="HO98" s="192" t="e">
        <f>HN98*HK98*$HO$2/HL98*1000000</f>
        <v>#VALUE!</v>
      </c>
      <c r="HP98" s="192" t="e">
        <f>HN98*HK98*$HP$2/HM98*1000000</f>
        <v>#VALUE!</v>
      </c>
    </row>
    <row r="99" customFormat="1" spans="1:224">
      <c r="A99" s="381">
        <v>94</v>
      </c>
      <c r="B99" s="54">
        <f ca="1" t="shared" si="458"/>
        <v>43620</v>
      </c>
      <c r="C99" s="57">
        <f t="shared" si="459"/>
        <v>0.0416666666666667</v>
      </c>
      <c r="D99" s="68" t="str">
        <f ca="1" t="shared" si="425"/>
        <v>中班</v>
      </c>
      <c r="E99" s="68" t="str">
        <f ca="1" t="shared" si="426"/>
        <v>乙</v>
      </c>
      <c r="F99" s="68">
        <f ca="1">SUMPRODUCT((成本日报!$A$3:$A$95=计划!B99)*(成本日报!$B$3:$B$95=计划!$D99),成本日报!$C$3:$C$95)</f>
        <v>2</v>
      </c>
      <c r="G99" s="382">
        <f ca="1" t="shared" si="460"/>
        <v>43620.8749999998</v>
      </c>
      <c r="H99" s="382">
        <f ca="1" t="shared" si="427"/>
        <v>43620.8819444442</v>
      </c>
      <c r="I99" s="382">
        <f ca="1" t="shared" si="428"/>
        <v>43620.8874999998</v>
      </c>
      <c r="J99" s="382">
        <f ca="1" t="shared" si="429"/>
        <v>43620.9166666664</v>
      </c>
      <c r="K99" s="382">
        <f ca="1" t="shared" si="430"/>
        <v>43620.9791666664</v>
      </c>
      <c r="L99" s="382">
        <f ca="1" t="shared" si="431"/>
        <v>43620.9999999998</v>
      </c>
      <c r="M99" s="398" t="str">
        <f>IF(_tag_month_day!A95="","",_tag_month_day!A95)</f>
        <v/>
      </c>
      <c r="N99" s="398" t="str">
        <f>IF(_tag_month_day!B95="","",_tag_month_day!B95)</f>
        <v/>
      </c>
      <c r="O99" s="399" t="e">
        <f t="shared" si="432"/>
        <v>#VALUE!</v>
      </c>
      <c r="P99" s="398" t="str">
        <f>IF(_tag_month_day!C95="","",_tag_month_day!C95)</f>
        <v/>
      </c>
      <c r="Q99" s="398" t="str">
        <f>IF(_tag_month_day!D95="","",_tag_month_day!D95)</f>
        <v/>
      </c>
      <c r="R99" s="416">
        <f>IF(_tag_month_day!CB95="",R98,_tag_month_day!CB95/100)</f>
        <v>0.07</v>
      </c>
      <c r="S99" s="417" t="str">
        <f>IF(_tag_month_day!E95="","",_tag_month_day!E95)</f>
        <v/>
      </c>
      <c r="T99" s="417" t="str">
        <f>IF(_tag_month_day!F95="","",_tag_month_day!F95)</f>
        <v/>
      </c>
      <c r="U99" s="418" t="e">
        <f t="shared" si="386"/>
        <v>#VALUE!</v>
      </c>
      <c r="V99" s="53" t="e">
        <f t="shared" si="387"/>
        <v>#VALUE!</v>
      </c>
      <c r="W99" s="419" t="str">
        <f>IF(_jhy_month_day!A95="","",_jhy_month_day!A95)</f>
        <v/>
      </c>
      <c r="X99" s="420" t="str">
        <f>IF(_jhy_month_day!B95="","",_jhy_month_day!B95/100)</f>
        <v/>
      </c>
      <c r="Y99" s="420" t="str">
        <f>IF(_jhy_month_day!C95="","",_jhy_month_day!C95/100)</f>
        <v/>
      </c>
      <c r="Z99" s="439">
        <f t="shared" si="477"/>
        <v>24</v>
      </c>
      <c r="AA99" s="440" t="str">
        <f>IF(_tag_month_day!G95="","",_tag_month_day!G95/100)</f>
        <v/>
      </c>
      <c r="AB99" s="440" t="str">
        <f>IF(_tag_month_day!H95="","",_tag_month_day!H95/100)</f>
        <v/>
      </c>
      <c r="AC99" s="193">
        <f t="shared" si="433"/>
        <v>1.59963432013121</v>
      </c>
      <c r="AD99" s="441" t="str">
        <f t="shared" si="434"/>
        <v/>
      </c>
      <c r="AE99" s="442" t="str">
        <f t="shared" si="435"/>
        <v/>
      </c>
      <c r="AF99" s="443">
        <v>1</v>
      </c>
      <c r="AG99" s="68" t="str">
        <f>IF(_duihao_month_day!A95="","",_duihao_month_day!A95)</f>
        <v/>
      </c>
      <c r="AH99" s="463">
        <f>IF(_gyk_month_day!B95="",AH98,_gyk_month_day!B95)</f>
        <v>820</v>
      </c>
      <c r="AI99" s="464" t="e">
        <f t="shared" si="461"/>
        <v>#VALUE!</v>
      </c>
      <c r="AJ99" s="68" t="str">
        <f>IF(_tag_month_day!I95="","",_tag_month_day!I95)</f>
        <v/>
      </c>
      <c r="AK99" s="465" t="str">
        <f>IF(_tzyy_month_day!A95="","",_tzyy_month_day!A95)</f>
        <v/>
      </c>
      <c r="AL99" s="465" t="str">
        <f>IF(_tzyy_month_day!B95="","",_tzyy_month_day!B95)</f>
        <v/>
      </c>
      <c r="AM99" s="465" t="str">
        <f>IF(_tzyy_month_day!C95="","",_tzyy_month_day!C95)</f>
        <v/>
      </c>
      <c r="AN99" s="466" t="str">
        <f>IF(_tag_month_day!CG95="","",_tag_month_day!CG95)</f>
        <v/>
      </c>
      <c r="AO99" s="466" t="str">
        <f>IF(_tag_month_day!CH95="","",_tag_month_day!CH95)</f>
        <v/>
      </c>
      <c r="AP99" s="486" t="e">
        <f t="shared" si="436"/>
        <v>#VALUE!</v>
      </c>
      <c r="AQ99" s="487" t="str">
        <f>IF(_tag_month_day!J95="","",_tag_month_day!J95/100)</f>
        <v/>
      </c>
      <c r="AR99" s="488">
        <f t="shared" si="437"/>
        <v>1.3</v>
      </c>
      <c r="AS99" s="489" t="e">
        <f t="shared" si="388"/>
        <v>#VALUE!</v>
      </c>
      <c r="AT99" s="489">
        <f t="shared" si="438"/>
        <v>0</v>
      </c>
      <c r="AU99" s="490" t="str">
        <f>IF(_tag_month_day!K95="","",_tag_month_day!K95)</f>
        <v/>
      </c>
      <c r="AV99" s="491" t="str">
        <f>IF(_tag_month_day!L95="","",_tag_month_day!L95/100)</f>
        <v/>
      </c>
      <c r="AW99" s="420">
        <f t="shared" si="360"/>
        <v>0</v>
      </c>
      <c r="AX99" s="420">
        <f t="shared" si="439"/>
        <v>0</v>
      </c>
      <c r="AY99" s="420" t="str">
        <f>IF(_tag_month_day!M95="","",_tag_month_day!M95/100)</f>
        <v/>
      </c>
      <c r="AZ99" s="420" t="str">
        <f>IF(_tag_month_day!N95="","",_tag_month_day!N95/100)</f>
        <v/>
      </c>
      <c r="BA99" s="420" t="str">
        <f>IF(_tag_month_day!O95="","",_tag_month_day!O95/100)</f>
        <v/>
      </c>
      <c r="BB99" s="496" t="str">
        <f>IF(_tag_month_day!P95="","",_tag_month_day!P95/100)</f>
        <v/>
      </c>
      <c r="BC99" s="496">
        <f t="shared" si="440"/>
        <v>0</v>
      </c>
      <c r="BD99" s="496" t="str">
        <f>IF(_tag_month_day!Q95="","",_tag_month_day!Q95/100)</f>
        <v/>
      </c>
      <c r="BE99" s="510" t="str">
        <f>IF(_tag_month_day!R95="","",_tag_month_day!R95/100)</f>
        <v/>
      </c>
      <c r="BF99" s="413" t="str">
        <f>IF(_tag_month_day!CC95="","",_tag_month_day!CC95/100)</f>
        <v/>
      </c>
      <c r="BG99" s="511" t="e">
        <f t="shared" si="389"/>
        <v>#VALUE!</v>
      </c>
      <c r="BH99" s="198">
        <f t="shared" si="390"/>
        <v>0</v>
      </c>
      <c r="BI99" s="512" t="e">
        <f>IF(CX99=0,BI98,(DK99*查询!$R$5+DL99*查询!$Q$5+DM99*查询!$N$5+DN99*查询!$O$5+DO99*查询!$P$5)*AF99/CX99)</f>
        <v>#VALUE!</v>
      </c>
      <c r="BJ99" s="512" t="e">
        <f>IF(CX99=0,BJ98,(DP99*查询!$S$5+DQ99*查询!$T$5+DR99*查询!$U$5)*AF99/CX99)</f>
        <v>#VALUE!</v>
      </c>
      <c r="BK99" s="512">
        <f t="shared" si="441"/>
        <v>1</v>
      </c>
      <c r="BL99" s="513" t="str">
        <f>IF(_cfyc_month_day!A95="","",_cfyc_month_day!A95)</f>
        <v/>
      </c>
      <c r="BM99" s="513" t="str">
        <f>IF(_cfyc_month_day!B95="","",_cfyc_month_day!B95)</f>
        <v/>
      </c>
      <c r="BN99" s="513" t="str">
        <f>IF(_cfyc_month_day!C95="","",_cfyc_month_day!C95)</f>
        <v/>
      </c>
      <c r="BO99" s="522" t="str">
        <f>IF(_cfyc_month_day!D95="","",_cfyc_month_day!D95)</f>
        <v/>
      </c>
      <c r="BP99" s="522" t="str">
        <f>IF(_cfyc_month_day!E95="","",_cfyc_month_day!E95)</f>
        <v/>
      </c>
      <c r="BQ99" s="522" t="str">
        <f>IF(_cfyc_month_day!F95="","",_cfyc_month_day!F95)</f>
        <v/>
      </c>
      <c r="BR99" s="513" t="str">
        <f>IF(_tag_month_day!T95="","",_tag_month_day!T95)</f>
        <v/>
      </c>
      <c r="BS99" s="513" t="str">
        <f>IF(_tag_month_day!U95="","",_tag_month_day!U95)</f>
        <v/>
      </c>
      <c r="BT99" s="523" t="str">
        <f t="shared" si="442"/>
        <v/>
      </c>
      <c r="BU99" s="223" t="str">
        <f>IF(_tag_month_day!V95="","",_tag_month_day!V95)</f>
        <v/>
      </c>
      <c r="BV99" s="206" t="str">
        <f>IF(_tag_month_day!W95="","",_tag_month_day!W95)</f>
        <v/>
      </c>
      <c r="BW99" s="540" t="str">
        <f>IF(_tag_month_day!X95="","",_tag_month_day!X95)</f>
        <v/>
      </c>
      <c r="BX99" s="540" t="str">
        <f>IF(_tag_month_day!Y95="","",_tag_month_day!Y95)</f>
        <v/>
      </c>
      <c r="BY99" s="541">
        <f ca="1" t="shared" si="443"/>
        <v>43620.9999999998</v>
      </c>
      <c r="BZ99" s="542" t="s">
        <v>215</v>
      </c>
      <c r="CA99" s="543" t="str">
        <f>IF(_jhy2_month_day!A95="","",_jhy2_month_day!A95)</f>
        <v/>
      </c>
      <c r="CB99" s="464" t="str">
        <f>IF(_jhy2_month_day!B95="","",_jhy2_month_day!B95)</f>
        <v/>
      </c>
      <c r="CC99" s="464" t="str">
        <f>IF(_jhy2_month_day!C95="","",_jhy2_month_day!C95)</f>
        <v/>
      </c>
      <c r="CD99" s="464" t="str">
        <f>IF(_jhy2_month_day!D95="","",_jhy2_month_day!D95)</f>
        <v/>
      </c>
      <c r="CE99" s="464" t="str">
        <f>IF(_jhy2_month_day!E95="","",_jhy2_month_day!E95)</f>
        <v/>
      </c>
      <c r="CF99" s="464" t="str">
        <f>IF(_jhy2_month_day!F95="","",_jhy2_month_day!F95)</f>
        <v/>
      </c>
      <c r="CG99" s="464" t="str">
        <f>IF(_jhy2_month_day!G95="","",_jhy2_month_day!G95)</f>
        <v/>
      </c>
      <c r="CH99" s="464" t="str">
        <f>IF(_jhy2_month_day!H95="","",_jhy2_month_day!H95)</f>
        <v/>
      </c>
      <c r="CI99" s="464" t="str">
        <f>IF(_jhy2_month_day!I95="","",_jhy2_month_day!I95)</f>
        <v/>
      </c>
      <c r="CJ99" s="464" t="str">
        <f>IF(_jhy2_month_day!J95="","",_jhy2_month_day!J95)</f>
        <v/>
      </c>
      <c r="CK99" s="464" t="str">
        <f>IF(_jhy2_month_day!K95="","",_jhy2_month_day!K95)</f>
        <v/>
      </c>
      <c r="CL99" s="562" t="str">
        <f>IF(_jhy2_month_day!L95="","",_jhy2_month_day!L95)</f>
        <v/>
      </c>
      <c r="CM99" s="562" t="str">
        <f>IF(_jhy2_month_day!M95="","",_jhy2_month_day!M95)</f>
        <v/>
      </c>
      <c r="CN99" s="562" t="str">
        <f>IF(_jhy2_month_day!N95="","",_jhy2_month_day!N95)</f>
        <v/>
      </c>
      <c r="CO99" s="562" t="str">
        <f>IF(_jhy2_month_day!O95="","",_jhy2_month_day!O95)</f>
        <v/>
      </c>
      <c r="CP99" s="562" t="str">
        <f>IF(_jhy2_month_day!P95="","",_jhy2_month_day!P95)</f>
        <v/>
      </c>
      <c r="CQ99" s="562" t="str">
        <f>IF(_jhy2_month_day!Q95="","",_jhy2_month_day!Q95)</f>
        <v/>
      </c>
      <c r="CR99" s="563" t="str">
        <f>IF(_jhy2_month_day!R95="","",_jhy2_month_day!R95)</f>
        <v/>
      </c>
      <c r="CS99" s="576" t="str">
        <f>IF(_jhy2_month_day!S95="","",_jhy2_month_day!S95)</f>
        <v/>
      </c>
      <c r="CT99" s="562" t="str">
        <f>IF(_jhy2_month_day!T95="","",_jhy2_month_day!T95)</f>
        <v/>
      </c>
      <c r="CU99" s="577" t="e">
        <f t="shared" si="391"/>
        <v>#VALUE!</v>
      </c>
      <c r="CV99" s="198" t="e">
        <f t="shared" si="392"/>
        <v>#VALUE!</v>
      </c>
      <c r="CW99" s="192" t="e">
        <f t="shared" si="393"/>
        <v>#VALUE!</v>
      </c>
      <c r="CX99" s="192" t="e">
        <f t="shared" si="394"/>
        <v>#VALUE!</v>
      </c>
      <c r="CY99" s="202" t="e">
        <f t="shared" si="395"/>
        <v>#VALUE!</v>
      </c>
      <c r="CZ99" s="192" t="e">
        <f t="shared" ref="CZ99:DI99" si="603">$AJ99*EF99</f>
        <v>#VALUE!</v>
      </c>
      <c r="DA99" s="192" t="e">
        <f t="shared" si="603"/>
        <v>#VALUE!</v>
      </c>
      <c r="DB99" s="192" t="e">
        <f t="shared" si="603"/>
        <v>#VALUE!</v>
      </c>
      <c r="DC99" s="192" t="e">
        <f t="shared" si="603"/>
        <v>#VALUE!</v>
      </c>
      <c r="DD99" s="192" t="e">
        <f t="shared" si="603"/>
        <v>#VALUE!</v>
      </c>
      <c r="DE99" s="192" t="e">
        <f t="shared" si="603"/>
        <v>#VALUE!</v>
      </c>
      <c r="DF99" s="192" t="e">
        <f t="shared" si="603"/>
        <v>#VALUE!</v>
      </c>
      <c r="DG99" s="192" t="e">
        <f t="shared" si="603"/>
        <v>#VALUE!</v>
      </c>
      <c r="DH99" s="192" t="e">
        <f t="shared" si="603"/>
        <v>#VALUE!</v>
      </c>
      <c r="DI99" s="192" t="e">
        <f t="shared" si="603"/>
        <v>#VALUE!</v>
      </c>
      <c r="DJ99" s="192" t="e">
        <f t="shared" si="397"/>
        <v>#VALUE!</v>
      </c>
      <c r="DK99" s="192" t="e">
        <f t="shared" si="398"/>
        <v>#VALUE!</v>
      </c>
      <c r="DL99" s="192" t="e">
        <f t="shared" si="399"/>
        <v>#VALUE!</v>
      </c>
      <c r="DM99" s="192" t="e">
        <f t="shared" si="400"/>
        <v>#VALUE!</v>
      </c>
      <c r="DN99" s="192" t="e">
        <f t="shared" si="401"/>
        <v>#VALUE!</v>
      </c>
      <c r="DO99" s="192" t="e">
        <f t="shared" si="402"/>
        <v>#VALUE!</v>
      </c>
      <c r="DP99" s="192" t="e">
        <f t="shared" si="403"/>
        <v>#VALUE!</v>
      </c>
      <c r="DQ99" s="192" t="e">
        <f t="shared" si="404"/>
        <v>#VALUE!</v>
      </c>
      <c r="DR99" s="192" t="e">
        <f t="shared" si="405"/>
        <v>#VALUE!</v>
      </c>
      <c r="DS99" s="192" t="e">
        <f t="shared" si="406"/>
        <v>#VALUE!</v>
      </c>
      <c r="DT99" s="192" t="e">
        <f t="shared" si="407"/>
        <v>#VALUE!</v>
      </c>
      <c r="DU99" s="192" t="e">
        <f t="shared" si="408"/>
        <v>#VALUE!</v>
      </c>
      <c r="DV99" s="198" t="e">
        <f t="shared" si="409"/>
        <v>#VALUE!</v>
      </c>
      <c r="DW99" s="198" t="e">
        <f t="shared" si="410"/>
        <v>#DIV/0!</v>
      </c>
      <c r="DX99" s="198" t="e">
        <f t="shared" si="411"/>
        <v>#DIV/0!</v>
      </c>
      <c r="DY99" s="198" t="e">
        <f t="shared" si="412"/>
        <v>#VALUE!</v>
      </c>
      <c r="DZ99" s="198" t="e">
        <f t="shared" si="413"/>
        <v>#VALUE!</v>
      </c>
      <c r="EA99" s="198" t="e">
        <f t="shared" si="414"/>
        <v>#VALUE!</v>
      </c>
      <c r="EB99" s="198" t="e">
        <f t="shared" si="415"/>
        <v>#VALUE!</v>
      </c>
      <c r="EC99" s="198" t="e">
        <f t="shared" si="416"/>
        <v>#DIV/0!</v>
      </c>
      <c r="ED99" s="198" t="e">
        <f t="shared" si="417"/>
        <v>#VALUE!</v>
      </c>
      <c r="EE99" s="198" t="e">
        <f t="shared" si="418"/>
        <v>#VALUE!</v>
      </c>
      <c r="EF99" s="198" t="e">
        <f t="shared" ref="EF99:EO99" si="604">DV99/SUM($DV99:$EE99)</f>
        <v>#VALUE!</v>
      </c>
      <c r="EG99" s="198" t="e">
        <f t="shared" si="604"/>
        <v>#DIV/0!</v>
      </c>
      <c r="EH99" s="198" t="e">
        <f t="shared" si="604"/>
        <v>#DIV/0!</v>
      </c>
      <c r="EI99" s="198" t="e">
        <f t="shared" si="604"/>
        <v>#VALUE!</v>
      </c>
      <c r="EJ99" s="198" t="e">
        <f t="shared" si="604"/>
        <v>#VALUE!</v>
      </c>
      <c r="EK99" s="198" t="e">
        <f t="shared" si="604"/>
        <v>#VALUE!</v>
      </c>
      <c r="EL99" s="198" t="e">
        <f t="shared" si="604"/>
        <v>#VALUE!</v>
      </c>
      <c r="EM99" s="198" t="e">
        <f t="shared" si="604"/>
        <v>#DIV/0!</v>
      </c>
      <c r="EN99" s="198" t="e">
        <f t="shared" si="604"/>
        <v>#VALUE!</v>
      </c>
      <c r="EO99" s="198" t="e">
        <f t="shared" si="604"/>
        <v>#VALUE!</v>
      </c>
      <c r="EP99" s="511">
        <f t="shared" ref="EP99:EW99" si="605">EP98</f>
        <v>0.08</v>
      </c>
      <c r="EQ99" s="511">
        <f t="shared" si="605"/>
        <v>0.015</v>
      </c>
      <c r="ER99" s="511">
        <f t="shared" si="605"/>
        <v>0.015</v>
      </c>
      <c r="ES99" s="511">
        <f t="shared" si="605"/>
        <v>0.015</v>
      </c>
      <c r="ET99" s="511">
        <f t="shared" si="605"/>
        <v>0.015</v>
      </c>
      <c r="EU99" s="511">
        <f t="shared" si="605"/>
        <v>0.09</v>
      </c>
      <c r="EV99" s="511">
        <f t="shared" si="605"/>
        <v>0.09</v>
      </c>
      <c r="EW99" s="511">
        <f t="shared" si="605"/>
        <v>0.09</v>
      </c>
      <c r="EX99" s="420" t="str">
        <f>IF(_tag_month_day!AS95="","",_tag_month_day!AS95/100)</f>
        <v/>
      </c>
      <c r="EY99" s="420" t="str">
        <f>IF(_tag_month_day!AT95="","",_tag_month_day!AT95/100)</f>
        <v/>
      </c>
      <c r="EZ99" s="420" t="str">
        <f>IF(_tag_month_day!AU95="","",_tag_month_day!AU95/100)</f>
        <v/>
      </c>
      <c r="FA99" s="420" t="str">
        <f>IF(_tag_month_day!AV95="","",_tag_month_day!AV95/100)</f>
        <v/>
      </c>
      <c r="FB99" s="420" t="str">
        <f>IF(_tag_month_day!AW95="","",_tag_month_day!AW95/100)</f>
        <v/>
      </c>
      <c r="FC99" s="420" t="str">
        <f>IF(_tag_month_day!AX95="","",_tag_month_day!AX95/100)</f>
        <v/>
      </c>
      <c r="FD99" s="510">
        <f t="shared" si="447"/>
        <v>0.33</v>
      </c>
      <c r="FE99" s="510">
        <f t="shared" si="448"/>
        <v>0.19</v>
      </c>
      <c r="FF99" s="510">
        <f t="shared" si="449"/>
        <v>0.003</v>
      </c>
      <c r="FG99" s="510">
        <f t="shared" si="450"/>
        <v>0</v>
      </c>
      <c r="FH99" s="603">
        <f t="shared" si="451"/>
        <v>0.0001</v>
      </c>
      <c r="FI99" s="510">
        <f t="shared" ref="FI99:FR99" si="606">FI98</f>
        <v>0.41</v>
      </c>
      <c r="FJ99" s="510">
        <f t="shared" si="606"/>
        <v>0.11</v>
      </c>
      <c r="FK99" s="510">
        <f t="shared" si="606"/>
        <v>0.015</v>
      </c>
      <c r="FL99" s="510">
        <f t="shared" si="606"/>
        <v>0</v>
      </c>
      <c r="FM99" s="603">
        <f t="shared" si="606"/>
        <v>0.0001</v>
      </c>
      <c r="FN99" s="510" t="str">
        <f>IF(_tag_month_day!AY95="","",_tag_month_day!AY95/100)</f>
        <v/>
      </c>
      <c r="FO99" s="510" t="str">
        <f>IF(_tag_month_day!AZ95="","",_tag_month_day!AZ95/100)</f>
        <v/>
      </c>
      <c r="FP99" s="510" t="str">
        <f>IF(_tag_month_day!BA95="","",_tag_month_day!BA95/100)</f>
        <v/>
      </c>
      <c r="FQ99" s="510" t="str">
        <f>IF(_tag_month_day!BB95="","",_tag_month_day!BB95/100)</f>
        <v/>
      </c>
      <c r="FR99" s="603" t="str">
        <f>IF(_tag_month_day!BC95="","",_tag_month_day!BC95/100)</f>
        <v/>
      </c>
      <c r="FS99" s="510" t="str">
        <f>IF(_tag_month_day!BD95="","",_tag_month_day!BD95/100)</f>
        <v/>
      </c>
      <c r="FT99" s="510" t="str">
        <f>IF(_tag_month_day!BE95="","",_tag_month_day!BE95/100)</f>
        <v/>
      </c>
      <c r="FU99" s="510" t="str">
        <f>IF(_tag_month_day!BF95="","",_tag_month_day!BF95/100)</f>
        <v/>
      </c>
      <c r="FV99" s="510" t="str">
        <f>IF(_tag_month_day!BG95="","",_tag_month_day!BG95/100)</f>
        <v/>
      </c>
      <c r="FW99" s="603" t="str">
        <f>IF(_tag_month_day!BH95="","",_tag_month_day!BH95/100)</f>
        <v/>
      </c>
      <c r="FX99" s="510" t="str">
        <f>IF(_tag_month_day!BI95="","",_tag_month_day!BI95/100)</f>
        <v/>
      </c>
      <c r="FY99" s="510" t="str">
        <f>IF(_tag_month_day!BJ95="","",_tag_month_day!BJ95/100)</f>
        <v/>
      </c>
      <c r="FZ99" s="605" t="str">
        <f>IF(_tag_month_day!BK95="","",_tag_month_day!BK95/100)</f>
        <v/>
      </c>
      <c r="GA99" s="510" t="str">
        <f>IF(_tag_month_day!BL95="","",_tag_month_day!BL95/100)</f>
        <v/>
      </c>
      <c r="GB99" s="603" t="str">
        <f>IF(_tag_month_day!BM95="","",_tag_month_day!BM95/100)</f>
        <v/>
      </c>
      <c r="GC99" s="420" t="str">
        <f>IF(_tag_month_day!BN95="","",_tag_month_day!BN95/100)</f>
        <v/>
      </c>
      <c r="GD99" s="420" t="str">
        <f>IF(_tag_month_day!BO95="","",_tag_month_day!BO95/100)</f>
        <v/>
      </c>
      <c r="GE99" s="420" t="str">
        <f>IF(_tag_month_day!BP95="","",_tag_month_day!BP95/100)</f>
        <v/>
      </c>
      <c r="GF99" s="420" t="str">
        <f>IF(_tag_month_day!BQ95="","",_tag_month_day!BQ95/100)</f>
        <v/>
      </c>
      <c r="GG99" s="420" t="str">
        <f>IF(_tag_month_day!BR95="","",_tag_month_day!BR95/100)</f>
        <v/>
      </c>
      <c r="GH99" s="420" t="str">
        <f>IF(_tag_month_day!BS95="","",_tag_month_day!BS95/100)</f>
        <v/>
      </c>
      <c r="GI99" s="603" t="str">
        <f>IF(_tag_month_day!BT95="","",_tag_month_day!BT95/100)</f>
        <v/>
      </c>
      <c r="GJ99" s="612" t="str">
        <f>IF(_tag_month_day!BU95="","",_tag_month_day!BU95/100)</f>
        <v/>
      </c>
      <c r="GK99" s="620" t="str">
        <f>IF(_tag_month_day!BV95="",IF(_rlcf_month_day!A$2="","",_rlcf_month_day!A$2/100),_tag_month_day!BV95/100)</f>
        <v/>
      </c>
      <c r="GL99" s="620" t="str">
        <f>IF(_tag_month_day!BW95="",IF(_rlcf_month_day!B$2="","",_rlcf_month_day!B$2/100),_tag_month_day!BW95/100)</f>
        <v/>
      </c>
      <c r="GM99" s="621" t="str">
        <f>IF(_tag_month_day!BX95="",IF(_rlcf_month_day!C$2="","",_rlcf_month_day!C$2/100),_tag_month_day!BX95/100)</f>
        <v/>
      </c>
      <c r="GN99" s="620" t="str">
        <f>IF(_tag_month_day!BV95="",IF(_rlcf_month_day!A$2="","",_rlcf_month_day!A$2/100),_tag_month_day!BV95/100)</f>
        <v/>
      </c>
      <c r="GO99" s="620" t="str">
        <f>IF(_tag_month_day!BW95="",IF(_rlcf_month_day!B$2="","",_rlcf_month_day!B$2/100),_tag_month_day!BW95/100)</f>
        <v/>
      </c>
      <c r="GP99" s="620" t="str">
        <f>IF(_tag_month_day!CD95="",IF(_rlcf_month_day!E$2="","",_rlcf_month_day!E$2/100),_tag_month_day!CD95/100)</f>
        <v/>
      </c>
      <c r="GQ99" s="620" t="str">
        <f>IF(_tag_month_day!CE95="",IF(_rlcf_month_day!F$2="","",_rlcf_month_day!F$2/100),_tag_month_day!CE95/100)</f>
        <v/>
      </c>
      <c r="GR99" s="621" t="str">
        <f>IF(_tag_month_day!CF95="",IF(_rlcf_month_day!G$2="","",_rlcf_month_day!G$2/100),_tag_month_day!CF95/100)</f>
        <v/>
      </c>
      <c r="GS99" s="626">
        <f t="shared" ref="GS99:HH99" si="607">GS98</f>
        <v>0.953</v>
      </c>
      <c r="GT99" s="626">
        <f t="shared" si="607"/>
        <v>0.55</v>
      </c>
      <c r="GU99" s="626">
        <f t="shared" si="607"/>
        <v>0.55</v>
      </c>
      <c r="GV99" s="626">
        <f t="shared" si="607"/>
        <v>0.55</v>
      </c>
      <c r="GW99" s="626">
        <f t="shared" si="607"/>
        <v>0.5</v>
      </c>
      <c r="GX99" s="626">
        <f t="shared" si="607"/>
        <v>0.935</v>
      </c>
      <c r="GY99" s="626">
        <f t="shared" si="607"/>
        <v>0.15</v>
      </c>
      <c r="GZ99" s="626">
        <f t="shared" si="607"/>
        <v>1</v>
      </c>
      <c r="HA99" s="632">
        <f t="shared" si="607"/>
        <v>0.047</v>
      </c>
      <c r="HB99" s="632">
        <f t="shared" si="607"/>
        <v>0.45</v>
      </c>
      <c r="HC99" s="632">
        <f t="shared" si="607"/>
        <v>0.45</v>
      </c>
      <c r="HD99" s="632">
        <f t="shared" si="607"/>
        <v>0.45</v>
      </c>
      <c r="HE99" s="632">
        <f t="shared" si="607"/>
        <v>0.5</v>
      </c>
      <c r="HF99" s="632">
        <f t="shared" si="607"/>
        <v>0.065</v>
      </c>
      <c r="HG99" s="632">
        <f t="shared" si="607"/>
        <v>0.85</v>
      </c>
      <c r="HH99" s="632">
        <f t="shared" si="607"/>
        <v>0</v>
      </c>
      <c r="HI99" s="68" t="e">
        <f t="shared" si="423"/>
        <v>#VALUE!</v>
      </c>
      <c r="HJ99" s="68" t="e">
        <f t="shared" si="454"/>
        <v>#VALUE!</v>
      </c>
      <c r="HK99" s="202">
        <f t="shared" si="455"/>
        <v>0.85</v>
      </c>
      <c r="HL99" s="464">
        <f t="shared" si="456"/>
        <v>550000</v>
      </c>
      <c r="HM99" s="464">
        <f t="shared" si="457"/>
        <v>480000</v>
      </c>
      <c r="HN99" s="192" t="e">
        <f t="shared" si="424"/>
        <v>#VALUE!</v>
      </c>
      <c r="HO99" s="192" t="e">
        <f>HN99*HK99*$HO$2/HL99*1000000</f>
        <v>#VALUE!</v>
      </c>
      <c r="HP99" s="192" t="e">
        <f>HN99*HK99*$HP$2/HM99*1000000</f>
        <v>#VALUE!</v>
      </c>
    </row>
    <row r="100" customFormat="1" spans="1:224">
      <c r="A100" s="381">
        <v>95</v>
      </c>
      <c r="B100" s="54">
        <f ca="1" t="shared" si="458"/>
        <v>43620</v>
      </c>
      <c r="C100" s="57">
        <f t="shared" si="459"/>
        <v>0.0416666666666667</v>
      </c>
      <c r="D100" s="68" t="str">
        <f ca="1" t="shared" si="425"/>
        <v>中班</v>
      </c>
      <c r="E100" s="68" t="str">
        <f ca="1" t="shared" si="426"/>
        <v>乙</v>
      </c>
      <c r="F100" s="68">
        <f ca="1">SUMPRODUCT((成本日报!$A$3:$A$95=计划!B100)*(成本日报!$B$3:$B$95=计划!$D100),成本日报!$C$3:$C$95)</f>
        <v>2</v>
      </c>
      <c r="G100" s="382">
        <f ca="1" t="shared" si="460"/>
        <v>43620.9166666664</v>
      </c>
      <c r="H100" s="382">
        <f ca="1" t="shared" si="427"/>
        <v>43620.9236111109</v>
      </c>
      <c r="I100" s="382">
        <f ca="1" t="shared" si="428"/>
        <v>43620.9291666664</v>
      </c>
      <c r="J100" s="382">
        <f ca="1" t="shared" si="429"/>
        <v>43620.9583333331</v>
      </c>
      <c r="K100" s="382">
        <f ca="1" t="shared" si="430"/>
        <v>43621.0208333331</v>
      </c>
      <c r="L100" s="382">
        <f ca="1" t="shared" si="431"/>
        <v>43621.0416666664</v>
      </c>
      <c r="M100" s="398" t="str">
        <f>IF(_tag_month_day!A96="","",_tag_month_day!A96)</f>
        <v/>
      </c>
      <c r="N100" s="398" t="str">
        <f>IF(_tag_month_day!B96="","",_tag_month_day!B96)</f>
        <v/>
      </c>
      <c r="O100" s="399" t="e">
        <f t="shared" si="432"/>
        <v>#VALUE!</v>
      </c>
      <c r="P100" s="398" t="str">
        <f>IF(_tag_month_day!C96="","",_tag_month_day!C96)</f>
        <v/>
      </c>
      <c r="Q100" s="398" t="str">
        <f>IF(_tag_month_day!D96="","",_tag_month_day!D96)</f>
        <v/>
      </c>
      <c r="R100" s="416">
        <f>IF(_tag_month_day!CB96="",R99,_tag_month_day!CB96/100)</f>
        <v>0.07</v>
      </c>
      <c r="S100" s="417" t="str">
        <f>IF(_tag_month_day!E96="","",_tag_month_day!E96)</f>
        <v/>
      </c>
      <c r="T100" s="417" t="str">
        <f>IF(_tag_month_day!F96="","",_tag_month_day!F96)</f>
        <v/>
      </c>
      <c r="U100" s="418" t="e">
        <f t="shared" si="386"/>
        <v>#VALUE!</v>
      </c>
      <c r="V100" s="53" t="e">
        <f t="shared" si="387"/>
        <v>#VALUE!</v>
      </c>
      <c r="W100" s="419" t="str">
        <f>IF(_jhy_month_day!A96="","",_jhy_month_day!A96)</f>
        <v/>
      </c>
      <c r="X100" s="420" t="str">
        <f>IF(_jhy_month_day!B96="","",_jhy_month_day!B96/100)</f>
        <v/>
      </c>
      <c r="Y100" s="420" t="str">
        <f>IF(_jhy_month_day!C96="","",_jhy_month_day!C96/100)</f>
        <v/>
      </c>
      <c r="Z100" s="439">
        <f t="shared" si="477"/>
        <v>24</v>
      </c>
      <c r="AA100" s="440" t="str">
        <f>IF(_tag_month_day!G96="","",_tag_month_day!G96/100)</f>
        <v/>
      </c>
      <c r="AB100" s="440" t="str">
        <f>IF(_tag_month_day!H96="","",_tag_month_day!H96/100)</f>
        <v/>
      </c>
      <c r="AC100" s="193">
        <f t="shared" si="433"/>
        <v>1.59963432013121</v>
      </c>
      <c r="AD100" s="441" t="str">
        <f t="shared" si="434"/>
        <v/>
      </c>
      <c r="AE100" s="442" t="str">
        <f t="shared" si="435"/>
        <v/>
      </c>
      <c r="AF100" s="443">
        <v>1</v>
      </c>
      <c r="AG100" s="68" t="str">
        <f>IF(_duihao_month_day!A96="","",_duihao_month_day!A96)</f>
        <v/>
      </c>
      <c r="AH100" s="463">
        <f>IF(_gyk_month_day!B96="",AH99,_gyk_month_day!B96)</f>
        <v>820</v>
      </c>
      <c r="AI100" s="464" t="e">
        <f t="shared" si="461"/>
        <v>#VALUE!</v>
      </c>
      <c r="AJ100" s="68" t="str">
        <f>IF(_tag_month_day!I96="","",_tag_month_day!I96)</f>
        <v/>
      </c>
      <c r="AK100" s="465" t="str">
        <f>IF(_tzyy_month_day!A96="","",_tzyy_month_day!A96)</f>
        <v/>
      </c>
      <c r="AL100" s="465" t="str">
        <f>IF(_tzyy_month_day!B96="","",_tzyy_month_day!B96)</f>
        <v/>
      </c>
      <c r="AM100" s="465" t="str">
        <f>IF(_tzyy_month_day!C96="","",_tzyy_month_day!C96)</f>
        <v/>
      </c>
      <c r="AN100" s="466" t="str">
        <f>IF(_tag_month_day!CG96="","",_tag_month_day!CG96)</f>
        <v/>
      </c>
      <c r="AO100" s="466" t="str">
        <f>IF(_tag_month_day!CH96="","",_tag_month_day!CH96)</f>
        <v/>
      </c>
      <c r="AP100" s="486" t="e">
        <f t="shared" si="436"/>
        <v>#VALUE!</v>
      </c>
      <c r="AQ100" s="487" t="str">
        <f>IF(_tag_month_day!J96="","",_tag_month_day!J96/100)</f>
        <v/>
      </c>
      <c r="AR100" s="488">
        <f t="shared" si="437"/>
        <v>1.3</v>
      </c>
      <c r="AS100" s="489" t="e">
        <f t="shared" si="388"/>
        <v>#VALUE!</v>
      </c>
      <c r="AT100" s="489">
        <f t="shared" si="438"/>
        <v>0</v>
      </c>
      <c r="AU100" s="490" t="str">
        <f>IF(_tag_month_day!K96="","",_tag_month_day!K96)</f>
        <v/>
      </c>
      <c r="AV100" s="491" t="str">
        <f>IF(_tag_month_day!L96="","",_tag_month_day!L96/100)</f>
        <v/>
      </c>
      <c r="AW100" s="420">
        <f t="shared" si="360"/>
        <v>0</v>
      </c>
      <c r="AX100" s="420">
        <f t="shared" si="439"/>
        <v>0</v>
      </c>
      <c r="AY100" s="420" t="str">
        <f>IF(_tag_month_day!M96="","",_tag_month_day!M96/100)</f>
        <v/>
      </c>
      <c r="AZ100" s="420" t="str">
        <f>IF(_tag_month_day!N96="","",_tag_month_day!N96/100)</f>
        <v/>
      </c>
      <c r="BA100" s="420" t="str">
        <f>IF(_tag_month_day!O96="","",_tag_month_day!O96/100)</f>
        <v/>
      </c>
      <c r="BB100" s="496" t="str">
        <f>IF(_tag_month_day!P96="","",_tag_month_day!P96/100)</f>
        <v/>
      </c>
      <c r="BC100" s="496">
        <f t="shared" si="440"/>
        <v>0</v>
      </c>
      <c r="BD100" s="496" t="str">
        <f>IF(_tag_month_day!Q96="","",_tag_month_day!Q96/100)</f>
        <v/>
      </c>
      <c r="BE100" s="510" t="str">
        <f>IF(_tag_month_day!R96="","",_tag_month_day!R96/100)</f>
        <v/>
      </c>
      <c r="BF100" s="413" t="str">
        <f>IF(_tag_month_day!CC96="","",_tag_month_day!CC96/100)</f>
        <v/>
      </c>
      <c r="BG100" s="511" t="e">
        <f t="shared" si="389"/>
        <v>#VALUE!</v>
      </c>
      <c r="BH100" s="198">
        <f t="shared" si="390"/>
        <v>0</v>
      </c>
      <c r="BI100" s="512" t="e">
        <f>IF(CX100=0,BI99,(DK100*查询!$R$5+DL100*查询!$Q$5+DM100*查询!$N$5+DN100*查询!$O$5+DO100*查询!$P$5)*AF100/CX100)</f>
        <v>#VALUE!</v>
      </c>
      <c r="BJ100" s="512" t="e">
        <f>IF(CX100=0,BJ99,(DP100*查询!$S$5+DQ100*查询!$T$5+DR100*查询!$U$5)*AF100/CX100)</f>
        <v>#VALUE!</v>
      </c>
      <c r="BK100" s="512">
        <f t="shared" si="441"/>
        <v>1</v>
      </c>
      <c r="BL100" s="513" t="str">
        <f>IF(_cfyc_month_day!A96="","",_cfyc_month_day!A96)</f>
        <v/>
      </c>
      <c r="BM100" s="513" t="str">
        <f>IF(_cfyc_month_day!B96="","",_cfyc_month_day!B96)</f>
        <v/>
      </c>
      <c r="BN100" s="513" t="str">
        <f>IF(_cfyc_month_day!C96="","",_cfyc_month_day!C96)</f>
        <v/>
      </c>
      <c r="BO100" s="522" t="str">
        <f>IF(_cfyc_month_day!D96="","",_cfyc_month_day!D96)</f>
        <v/>
      </c>
      <c r="BP100" s="522" t="str">
        <f>IF(_cfyc_month_day!E96="","",_cfyc_month_day!E96)</f>
        <v/>
      </c>
      <c r="BQ100" s="522" t="str">
        <f>IF(_cfyc_month_day!F96="","",_cfyc_month_day!F96)</f>
        <v/>
      </c>
      <c r="BR100" s="513" t="str">
        <f>IF(_tag_month_day!T96="","",_tag_month_day!T96)</f>
        <v/>
      </c>
      <c r="BS100" s="513" t="str">
        <f>IF(_tag_month_day!U96="","",_tag_month_day!U96)</f>
        <v/>
      </c>
      <c r="BT100" s="523" t="str">
        <f t="shared" si="442"/>
        <v/>
      </c>
      <c r="BU100" s="223" t="str">
        <f>IF(_tag_month_day!V96="","",_tag_month_day!V96)</f>
        <v/>
      </c>
      <c r="BV100" s="206" t="str">
        <f>IF(_tag_month_day!W96="","",_tag_month_day!W96)</f>
        <v/>
      </c>
      <c r="BW100" s="540" t="str">
        <f>IF(_tag_month_day!X96="","",_tag_month_day!X96)</f>
        <v/>
      </c>
      <c r="BX100" s="540" t="str">
        <f>IF(_tag_month_day!Y96="","",_tag_month_day!Y96)</f>
        <v/>
      </c>
      <c r="BY100" s="541">
        <f ca="1" t="shared" si="443"/>
        <v>43621.0416666664</v>
      </c>
      <c r="BZ100" s="542"/>
      <c r="CA100" s="543" t="str">
        <f>IF(_jhy2_month_day!A96="","",_jhy2_month_day!A96)</f>
        <v/>
      </c>
      <c r="CB100" s="464" t="str">
        <f>IF(_jhy2_month_day!B96="","",_jhy2_month_day!B96)</f>
        <v/>
      </c>
      <c r="CC100" s="464" t="str">
        <f>IF(_jhy2_month_day!C96="","",_jhy2_month_day!C96)</f>
        <v/>
      </c>
      <c r="CD100" s="464" t="str">
        <f>IF(_jhy2_month_day!D96="","",_jhy2_month_day!D96)</f>
        <v/>
      </c>
      <c r="CE100" s="464" t="str">
        <f>IF(_jhy2_month_day!E96="","",_jhy2_month_day!E96)</f>
        <v/>
      </c>
      <c r="CF100" s="464" t="str">
        <f>IF(_jhy2_month_day!F96="","",_jhy2_month_day!F96)</f>
        <v/>
      </c>
      <c r="CG100" s="464" t="str">
        <f>IF(_jhy2_month_day!G96="","",_jhy2_month_day!G96)</f>
        <v/>
      </c>
      <c r="CH100" s="464" t="str">
        <f>IF(_jhy2_month_day!H96="","",_jhy2_month_day!H96)</f>
        <v/>
      </c>
      <c r="CI100" s="464" t="str">
        <f>IF(_jhy2_month_day!I96="","",_jhy2_month_day!I96)</f>
        <v/>
      </c>
      <c r="CJ100" s="464" t="str">
        <f>IF(_jhy2_month_day!J96="","",_jhy2_month_day!J96)</f>
        <v/>
      </c>
      <c r="CK100" s="464" t="str">
        <f>IF(_jhy2_month_day!K96="","",_jhy2_month_day!K96)</f>
        <v/>
      </c>
      <c r="CL100" s="562" t="str">
        <f>IF(_jhy2_month_day!L96="","",_jhy2_month_day!L96)</f>
        <v/>
      </c>
      <c r="CM100" s="562" t="str">
        <f>IF(_jhy2_month_day!M96="","",_jhy2_month_day!M96)</f>
        <v/>
      </c>
      <c r="CN100" s="562" t="str">
        <f>IF(_jhy2_month_day!N96="","",_jhy2_month_day!N96)</f>
        <v/>
      </c>
      <c r="CO100" s="562" t="str">
        <f>IF(_jhy2_month_day!O96="","",_jhy2_month_day!O96)</f>
        <v/>
      </c>
      <c r="CP100" s="562" t="str">
        <f>IF(_jhy2_month_day!P96="","",_jhy2_month_day!P96)</f>
        <v/>
      </c>
      <c r="CQ100" s="562" t="str">
        <f>IF(_jhy2_month_day!Q96="","",_jhy2_month_day!Q96)</f>
        <v/>
      </c>
      <c r="CR100" s="563" t="str">
        <f>IF(_jhy2_month_day!R96="","",_jhy2_month_day!R96)</f>
        <v/>
      </c>
      <c r="CS100" s="576" t="str">
        <f>IF(_jhy2_month_day!S96="","",_jhy2_month_day!S96)</f>
        <v/>
      </c>
      <c r="CT100" s="562" t="str">
        <f>IF(_jhy2_month_day!T96="","",_jhy2_month_day!T96)</f>
        <v/>
      </c>
      <c r="CU100" s="577" t="e">
        <f t="shared" si="391"/>
        <v>#VALUE!</v>
      </c>
      <c r="CV100" s="198" t="e">
        <f t="shared" si="392"/>
        <v>#VALUE!</v>
      </c>
      <c r="CW100" s="192" t="e">
        <f t="shared" si="393"/>
        <v>#VALUE!</v>
      </c>
      <c r="CX100" s="192" t="e">
        <f t="shared" si="394"/>
        <v>#VALUE!</v>
      </c>
      <c r="CY100" s="202" t="e">
        <f t="shared" si="395"/>
        <v>#VALUE!</v>
      </c>
      <c r="CZ100" s="192" t="e">
        <f t="shared" ref="CZ100:DI100" si="608">$AJ100*EF100</f>
        <v>#VALUE!</v>
      </c>
      <c r="DA100" s="192" t="e">
        <f t="shared" si="608"/>
        <v>#VALUE!</v>
      </c>
      <c r="DB100" s="192" t="e">
        <f t="shared" si="608"/>
        <v>#VALUE!</v>
      </c>
      <c r="DC100" s="192" t="e">
        <f t="shared" si="608"/>
        <v>#VALUE!</v>
      </c>
      <c r="DD100" s="192" t="e">
        <f t="shared" si="608"/>
        <v>#VALUE!</v>
      </c>
      <c r="DE100" s="192" t="e">
        <f t="shared" si="608"/>
        <v>#VALUE!</v>
      </c>
      <c r="DF100" s="192" t="e">
        <f t="shared" si="608"/>
        <v>#VALUE!</v>
      </c>
      <c r="DG100" s="192" t="e">
        <f t="shared" si="608"/>
        <v>#VALUE!</v>
      </c>
      <c r="DH100" s="192" t="e">
        <f t="shared" si="608"/>
        <v>#VALUE!</v>
      </c>
      <c r="DI100" s="192" t="e">
        <f t="shared" si="608"/>
        <v>#VALUE!</v>
      </c>
      <c r="DJ100" s="192" t="e">
        <f t="shared" si="397"/>
        <v>#VALUE!</v>
      </c>
      <c r="DK100" s="192" t="e">
        <f t="shared" si="398"/>
        <v>#VALUE!</v>
      </c>
      <c r="DL100" s="192" t="e">
        <f t="shared" si="399"/>
        <v>#VALUE!</v>
      </c>
      <c r="DM100" s="192" t="e">
        <f t="shared" si="400"/>
        <v>#VALUE!</v>
      </c>
      <c r="DN100" s="192" t="e">
        <f t="shared" si="401"/>
        <v>#VALUE!</v>
      </c>
      <c r="DO100" s="192" t="e">
        <f t="shared" si="402"/>
        <v>#VALUE!</v>
      </c>
      <c r="DP100" s="192" t="e">
        <f t="shared" si="403"/>
        <v>#VALUE!</v>
      </c>
      <c r="DQ100" s="192" t="e">
        <f t="shared" si="404"/>
        <v>#VALUE!</v>
      </c>
      <c r="DR100" s="192" t="e">
        <f t="shared" si="405"/>
        <v>#VALUE!</v>
      </c>
      <c r="DS100" s="192" t="e">
        <f t="shared" si="406"/>
        <v>#VALUE!</v>
      </c>
      <c r="DT100" s="192" t="e">
        <f t="shared" si="407"/>
        <v>#VALUE!</v>
      </c>
      <c r="DU100" s="192" t="e">
        <f t="shared" si="408"/>
        <v>#VALUE!</v>
      </c>
      <c r="DV100" s="198" t="e">
        <f t="shared" si="409"/>
        <v>#VALUE!</v>
      </c>
      <c r="DW100" s="198" t="e">
        <f t="shared" si="410"/>
        <v>#DIV/0!</v>
      </c>
      <c r="DX100" s="198" t="e">
        <f t="shared" si="411"/>
        <v>#DIV/0!</v>
      </c>
      <c r="DY100" s="198" t="e">
        <f t="shared" si="412"/>
        <v>#VALUE!</v>
      </c>
      <c r="DZ100" s="198" t="e">
        <f t="shared" si="413"/>
        <v>#VALUE!</v>
      </c>
      <c r="EA100" s="198" t="e">
        <f t="shared" si="414"/>
        <v>#VALUE!</v>
      </c>
      <c r="EB100" s="198" t="e">
        <f t="shared" si="415"/>
        <v>#VALUE!</v>
      </c>
      <c r="EC100" s="198" t="e">
        <f t="shared" si="416"/>
        <v>#DIV/0!</v>
      </c>
      <c r="ED100" s="198" t="e">
        <f t="shared" si="417"/>
        <v>#VALUE!</v>
      </c>
      <c r="EE100" s="198" t="e">
        <f t="shared" si="418"/>
        <v>#VALUE!</v>
      </c>
      <c r="EF100" s="198" t="e">
        <f t="shared" ref="EF100:EO100" si="609">DV100/SUM($DV100:$EE100)</f>
        <v>#VALUE!</v>
      </c>
      <c r="EG100" s="198" t="e">
        <f t="shared" si="609"/>
        <v>#DIV/0!</v>
      </c>
      <c r="EH100" s="198" t="e">
        <f t="shared" si="609"/>
        <v>#DIV/0!</v>
      </c>
      <c r="EI100" s="198" t="e">
        <f t="shared" si="609"/>
        <v>#VALUE!</v>
      </c>
      <c r="EJ100" s="198" t="e">
        <f t="shared" si="609"/>
        <v>#VALUE!</v>
      </c>
      <c r="EK100" s="198" t="e">
        <f t="shared" si="609"/>
        <v>#VALUE!</v>
      </c>
      <c r="EL100" s="198" t="e">
        <f t="shared" si="609"/>
        <v>#VALUE!</v>
      </c>
      <c r="EM100" s="198" t="e">
        <f t="shared" si="609"/>
        <v>#DIV/0!</v>
      </c>
      <c r="EN100" s="198" t="e">
        <f t="shared" si="609"/>
        <v>#VALUE!</v>
      </c>
      <c r="EO100" s="198" t="e">
        <f t="shared" si="609"/>
        <v>#VALUE!</v>
      </c>
      <c r="EP100" s="511">
        <f t="shared" ref="EP100:EW100" si="610">EP99</f>
        <v>0.08</v>
      </c>
      <c r="EQ100" s="511">
        <f t="shared" si="610"/>
        <v>0.015</v>
      </c>
      <c r="ER100" s="511">
        <f t="shared" si="610"/>
        <v>0.015</v>
      </c>
      <c r="ES100" s="511">
        <f t="shared" si="610"/>
        <v>0.015</v>
      </c>
      <c r="ET100" s="511">
        <f t="shared" si="610"/>
        <v>0.015</v>
      </c>
      <c r="EU100" s="511">
        <f t="shared" si="610"/>
        <v>0.09</v>
      </c>
      <c r="EV100" s="511">
        <f t="shared" si="610"/>
        <v>0.09</v>
      </c>
      <c r="EW100" s="511">
        <f t="shared" si="610"/>
        <v>0.09</v>
      </c>
      <c r="EX100" s="420" t="str">
        <f>IF(_tag_month_day!AS96="","",_tag_month_day!AS96/100)</f>
        <v/>
      </c>
      <c r="EY100" s="420" t="str">
        <f>IF(_tag_month_day!AT96="","",_tag_month_day!AT96/100)</f>
        <v/>
      </c>
      <c r="EZ100" s="420" t="str">
        <f>IF(_tag_month_day!AU96="","",_tag_month_day!AU96/100)</f>
        <v/>
      </c>
      <c r="FA100" s="420" t="str">
        <f>IF(_tag_month_day!AV96="","",_tag_month_day!AV96/100)</f>
        <v/>
      </c>
      <c r="FB100" s="420" t="str">
        <f>IF(_tag_month_day!AW96="","",_tag_month_day!AW96/100)</f>
        <v/>
      </c>
      <c r="FC100" s="420" t="str">
        <f>IF(_tag_month_day!AX96="","",_tag_month_day!AX96/100)</f>
        <v/>
      </c>
      <c r="FD100" s="510">
        <f t="shared" si="447"/>
        <v>0.33</v>
      </c>
      <c r="FE100" s="510">
        <f t="shared" si="448"/>
        <v>0.19</v>
      </c>
      <c r="FF100" s="510">
        <f t="shared" si="449"/>
        <v>0.003</v>
      </c>
      <c r="FG100" s="510">
        <f t="shared" si="450"/>
        <v>0</v>
      </c>
      <c r="FH100" s="603">
        <f t="shared" si="451"/>
        <v>0.0001</v>
      </c>
      <c r="FI100" s="510">
        <f t="shared" ref="FI100:FR100" si="611">FI99</f>
        <v>0.41</v>
      </c>
      <c r="FJ100" s="510">
        <f t="shared" si="611"/>
        <v>0.11</v>
      </c>
      <c r="FK100" s="510">
        <f t="shared" si="611"/>
        <v>0.015</v>
      </c>
      <c r="FL100" s="510">
        <f t="shared" si="611"/>
        <v>0</v>
      </c>
      <c r="FM100" s="603">
        <f t="shared" si="611"/>
        <v>0.0001</v>
      </c>
      <c r="FN100" s="510" t="str">
        <f>IF(_tag_month_day!AY96="","",_tag_month_day!AY96/100)</f>
        <v/>
      </c>
      <c r="FO100" s="510" t="str">
        <f>IF(_tag_month_day!AZ96="","",_tag_month_day!AZ96/100)</f>
        <v/>
      </c>
      <c r="FP100" s="510" t="str">
        <f>IF(_tag_month_day!BA96="","",_tag_month_day!BA96/100)</f>
        <v/>
      </c>
      <c r="FQ100" s="510" t="str">
        <f>IF(_tag_month_day!BB96="","",_tag_month_day!BB96/100)</f>
        <v/>
      </c>
      <c r="FR100" s="603" t="str">
        <f>IF(_tag_month_day!BC96="","",_tag_month_day!BC96/100)</f>
        <v/>
      </c>
      <c r="FS100" s="510" t="str">
        <f>IF(_tag_month_day!BD96="","",_tag_month_day!BD96/100)</f>
        <v/>
      </c>
      <c r="FT100" s="510" t="str">
        <f>IF(_tag_month_day!BE96="","",_tag_month_day!BE96/100)</f>
        <v/>
      </c>
      <c r="FU100" s="510" t="str">
        <f>IF(_tag_month_day!BF96="","",_tag_month_day!BF96/100)</f>
        <v/>
      </c>
      <c r="FV100" s="510" t="str">
        <f>IF(_tag_month_day!BG96="","",_tag_month_day!BG96/100)</f>
        <v/>
      </c>
      <c r="FW100" s="603" t="str">
        <f>IF(_tag_month_day!BH96="","",_tag_month_day!BH96/100)</f>
        <v/>
      </c>
      <c r="FX100" s="510" t="str">
        <f>IF(_tag_month_day!BI96="","",_tag_month_day!BI96/100)</f>
        <v/>
      </c>
      <c r="FY100" s="510" t="str">
        <f>IF(_tag_month_day!BJ96="","",_tag_month_day!BJ96/100)</f>
        <v/>
      </c>
      <c r="FZ100" s="605" t="str">
        <f>IF(_tag_month_day!BK96="","",_tag_month_day!BK96/100)</f>
        <v/>
      </c>
      <c r="GA100" s="510" t="str">
        <f>IF(_tag_month_day!BL96="","",_tag_month_day!BL96/100)</f>
        <v/>
      </c>
      <c r="GB100" s="603" t="str">
        <f>IF(_tag_month_day!BM96="","",_tag_month_day!BM96/100)</f>
        <v/>
      </c>
      <c r="GC100" s="420" t="str">
        <f>IF(_tag_month_day!BN96="","",_tag_month_day!BN96/100)</f>
        <v/>
      </c>
      <c r="GD100" s="420" t="str">
        <f>IF(_tag_month_day!BO96="","",_tag_month_day!BO96/100)</f>
        <v/>
      </c>
      <c r="GE100" s="420" t="str">
        <f>IF(_tag_month_day!BP96="","",_tag_month_day!BP96/100)</f>
        <v/>
      </c>
      <c r="GF100" s="420" t="str">
        <f>IF(_tag_month_day!BQ96="","",_tag_month_day!BQ96/100)</f>
        <v/>
      </c>
      <c r="GG100" s="420" t="str">
        <f>IF(_tag_month_day!BR96="","",_tag_month_day!BR96/100)</f>
        <v/>
      </c>
      <c r="GH100" s="420" t="str">
        <f>IF(_tag_month_day!BS96="","",_tag_month_day!BS96/100)</f>
        <v/>
      </c>
      <c r="GI100" s="603" t="str">
        <f>IF(_tag_month_day!BT96="","",_tag_month_day!BT96/100)</f>
        <v/>
      </c>
      <c r="GJ100" s="612" t="str">
        <f>IF(_tag_month_day!BU96="","",_tag_month_day!BU96/100)</f>
        <v/>
      </c>
      <c r="GK100" s="620" t="str">
        <f>IF(_tag_month_day!BV96="",IF(_rlcf_month_day!A$2="","",_rlcf_month_day!A$2/100),_tag_month_day!BV96/100)</f>
        <v/>
      </c>
      <c r="GL100" s="620" t="str">
        <f>IF(_tag_month_day!BW96="",IF(_rlcf_month_day!B$2="","",_rlcf_month_day!B$2/100),_tag_month_day!BW96/100)</f>
        <v/>
      </c>
      <c r="GM100" s="621" t="str">
        <f>IF(_tag_month_day!BX96="",IF(_rlcf_month_day!C$2="","",_rlcf_month_day!C$2/100),_tag_month_day!BX96/100)</f>
        <v/>
      </c>
      <c r="GN100" s="620" t="str">
        <f>IF(_tag_month_day!BV96="",IF(_rlcf_month_day!A$2="","",_rlcf_month_day!A$2/100),_tag_month_day!BV96/100)</f>
        <v/>
      </c>
      <c r="GO100" s="620" t="str">
        <f>IF(_tag_month_day!BW96="",IF(_rlcf_month_day!B$2="","",_rlcf_month_day!B$2/100),_tag_month_day!BW96/100)</f>
        <v/>
      </c>
      <c r="GP100" s="620" t="str">
        <f>IF(_tag_month_day!CD96="",IF(_rlcf_month_day!E$2="","",_rlcf_month_day!E$2/100),_tag_month_day!CD96/100)</f>
        <v/>
      </c>
      <c r="GQ100" s="620" t="str">
        <f>IF(_tag_month_day!CE96="",IF(_rlcf_month_day!F$2="","",_rlcf_month_day!F$2/100),_tag_month_day!CE96/100)</f>
        <v/>
      </c>
      <c r="GR100" s="621" t="str">
        <f>IF(_tag_month_day!CF96="",IF(_rlcf_month_day!G$2="","",_rlcf_month_day!G$2/100),_tag_month_day!CF96/100)</f>
        <v/>
      </c>
      <c r="GS100" s="626">
        <f t="shared" ref="GS100:HH100" si="612">GS99</f>
        <v>0.953</v>
      </c>
      <c r="GT100" s="626">
        <f t="shared" si="612"/>
        <v>0.55</v>
      </c>
      <c r="GU100" s="626">
        <f t="shared" si="612"/>
        <v>0.55</v>
      </c>
      <c r="GV100" s="626">
        <f t="shared" si="612"/>
        <v>0.55</v>
      </c>
      <c r="GW100" s="626">
        <f t="shared" si="612"/>
        <v>0.5</v>
      </c>
      <c r="GX100" s="626">
        <f t="shared" si="612"/>
        <v>0.935</v>
      </c>
      <c r="GY100" s="626">
        <f t="shared" si="612"/>
        <v>0.15</v>
      </c>
      <c r="GZ100" s="626">
        <f t="shared" si="612"/>
        <v>1</v>
      </c>
      <c r="HA100" s="632">
        <f t="shared" si="612"/>
        <v>0.047</v>
      </c>
      <c r="HB100" s="632">
        <f t="shared" si="612"/>
        <v>0.45</v>
      </c>
      <c r="HC100" s="632">
        <f t="shared" si="612"/>
        <v>0.45</v>
      </c>
      <c r="HD100" s="632">
        <f t="shared" si="612"/>
        <v>0.45</v>
      </c>
      <c r="HE100" s="632">
        <f t="shared" si="612"/>
        <v>0.5</v>
      </c>
      <c r="HF100" s="632">
        <f t="shared" si="612"/>
        <v>0.065</v>
      </c>
      <c r="HG100" s="632">
        <f t="shared" si="612"/>
        <v>0.85</v>
      </c>
      <c r="HH100" s="632">
        <f t="shared" si="612"/>
        <v>0</v>
      </c>
      <c r="HI100" s="68">
        <f t="shared" si="423"/>
        <v>0</v>
      </c>
      <c r="HJ100" s="68" t="e">
        <f t="shared" si="454"/>
        <v>#VALUE!</v>
      </c>
      <c r="HK100" s="202">
        <f t="shared" si="455"/>
        <v>0.85</v>
      </c>
      <c r="HL100" s="464">
        <f t="shared" si="456"/>
        <v>550000</v>
      </c>
      <c r="HM100" s="464">
        <f t="shared" si="457"/>
        <v>480000</v>
      </c>
      <c r="HN100" s="192" t="e">
        <f t="shared" si="424"/>
        <v>#VALUE!</v>
      </c>
      <c r="HO100" s="192" t="e">
        <f>HN100*HK100*$HO$2/HL100*1000000</f>
        <v>#VALUE!</v>
      </c>
      <c r="HP100" s="192" t="e">
        <f>HN100*HK100*$HP$2/HM100*1000000</f>
        <v>#VALUE!</v>
      </c>
    </row>
    <row r="101" customFormat="1" spans="1:224">
      <c r="A101" s="381">
        <v>96</v>
      </c>
      <c r="B101" s="54">
        <f ca="1" t="shared" si="458"/>
        <v>43620</v>
      </c>
      <c r="C101" s="57">
        <f t="shared" si="459"/>
        <v>0.0416666666666667</v>
      </c>
      <c r="D101" s="68" t="str">
        <f ca="1" t="shared" si="425"/>
        <v>中班</v>
      </c>
      <c r="E101" s="68" t="str">
        <f ca="1" t="shared" si="426"/>
        <v>乙</v>
      </c>
      <c r="F101" s="68">
        <f ca="1">SUMPRODUCT((成本日报!$A$3:$A$95=计划!B101)*(成本日报!$B$3:$B$95=计划!$D101),成本日报!$C$3:$C$95)</f>
        <v>2</v>
      </c>
      <c r="G101" s="382">
        <f ca="1" t="shared" si="460"/>
        <v>43620.9583333331</v>
      </c>
      <c r="H101" s="382">
        <f ca="1" t="shared" si="427"/>
        <v>43620.9652777775</v>
      </c>
      <c r="I101" s="382">
        <f ca="1" t="shared" si="428"/>
        <v>43620.9708333331</v>
      </c>
      <c r="J101" s="382">
        <f ca="1" t="shared" si="429"/>
        <v>43620.9999999998</v>
      </c>
      <c r="K101" s="382">
        <f ca="1" t="shared" si="430"/>
        <v>43621.0624999998</v>
      </c>
      <c r="L101" s="382">
        <f ca="1" t="shared" si="431"/>
        <v>43621.0833333331</v>
      </c>
      <c r="M101" s="398" t="str">
        <f>IF(_tag_month_day!A97="","",_tag_month_day!A97)</f>
        <v/>
      </c>
      <c r="N101" s="398" t="str">
        <f>IF(_tag_month_day!B97="","",_tag_month_day!B97)</f>
        <v/>
      </c>
      <c r="O101" s="399" t="e">
        <f t="shared" si="432"/>
        <v>#VALUE!</v>
      </c>
      <c r="P101" s="398" t="str">
        <f>IF(_tag_month_day!C97="","",_tag_month_day!C97)</f>
        <v/>
      </c>
      <c r="Q101" s="398" t="str">
        <f>IF(_tag_month_day!D97="","",_tag_month_day!D97)</f>
        <v/>
      </c>
      <c r="R101" s="416">
        <f>IF(_tag_month_day!CB97="",R100,_tag_month_day!CB97/100)</f>
        <v>0.07</v>
      </c>
      <c r="S101" s="417" t="str">
        <f>IF(_tag_month_day!E97="","",_tag_month_day!E97)</f>
        <v/>
      </c>
      <c r="T101" s="417" t="str">
        <f>IF(_tag_month_day!F97="","",_tag_month_day!F97)</f>
        <v/>
      </c>
      <c r="U101" s="418" t="e">
        <f t="shared" si="386"/>
        <v>#VALUE!</v>
      </c>
      <c r="V101" s="53" t="e">
        <f t="shared" si="387"/>
        <v>#VALUE!</v>
      </c>
      <c r="W101" s="419" t="str">
        <f>IF(_jhy_month_day!A97="","",_jhy_month_day!A97)</f>
        <v/>
      </c>
      <c r="X101" s="420" t="str">
        <f>IF(_jhy_month_day!B97="","",_jhy_month_day!B97/100)</f>
        <v/>
      </c>
      <c r="Y101" s="420" t="str">
        <f>IF(_jhy_month_day!C97="","",_jhy_month_day!C97/100)</f>
        <v/>
      </c>
      <c r="Z101" s="439">
        <f t="shared" si="477"/>
        <v>24</v>
      </c>
      <c r="AA101" s="440" t="str">
        <f>IF(_tag_month_day!G97="","",_tag_month_day!G97/100)</f>
        <v/>
      </c>
      <c r="AB101" s="440" t="str">
        <f>IF(_tag_month_day!H97="","",_tag_month_day!H97/100)</f>
        <v/>
      </c>
      <c r="AC101" s="193">
        <f t="shared" si="433"/>
        <v>1.59963432013121</v>
      </c>
      <c r="AD101" s="441" t="str">
        <f t="shared" si="434"/>
        <v/>
      </c>
      <c r="AE101" s="442" t="str">
        <f t="shared" si="435"/>
        <v/>
      </c>
      <c r="AF101" s="443">
        <v>1</v>
      </c>
      <c r="AG101" s="68" t="str">
        <f>IF(_duihao_month_day!A97="","",_duihao_month_day!A97)</f>
        <v/>
      </c>
      <c r="AH101" s="463">
        <f>IF(_gyk_month_day!B97="",AH100,_gyk_month_day!B97)</f>
        <v>820</v>
      </c>
      <c r="AI101" s="464" t="e">
        <f t="shared" si="461"/>
        <v>#VALUE!</v>
      </c>
      <c r="AJ101" s="68" t="str">
        <f>IF(_tag_month_day!I97="","",_tag_month_day!I97)</f>
        <v/>
      </c>
      <c r="AK101" s="465" t="str">
        <f>IF(_tzyy_month_day!A97="","",_tzyy_month_day!A97)</f>
        <v/>
      </c>
      <c r="AL101" s="465" t="str">
        <f>IF(_tzyy_month_day!B97="","",_tzyy_month_day!B97)</f>
        <v/>
      </c>
      <c r="AM101" s="465" t="str">
        <f>IF(_tzyy_month_day!C97="","",_tzyy_month_day!C97)</f>
        <v/>
      </c>
      <c r="AN101" s="466" t="str">
        <f>IF(_tag_month_day!CG97="","",_tag_month_day!CG97)</f>
        <v/>
      </c>
      <c r="AO101" s="466" t="str">
        <f>IF(_tag_month_day!CH97="","",_tag_month_day!CH97)</f>
        <v/>
      </c>
      <c r="AP101" s="486" t="e">
        <f t="shared" si="436"/>
        <v>#VALUE!</v>
      </c>
      <c r="AQ101" s="487" t="str">
        <f>IF(_tag_month_day!J97="","",_tag_month_day!J97/100)</f>
        <v/>
      </c>
      <c r="AR101" s="488">
        <f t="shared" si="437"/>
        <v>1.3</v>
      </c>
      <c r="AS101" s="489" t="e">
        <f t="shared" si="388"/>
        <v>#VALUE!</v>
      </c>
      <c r="AT101" s="489">
        <f t="shared" si="438"/>
        <v>0</v>
      </c>
      <c r="AU101" s="490" t="str">
        <f>IF(_tag_month_day!K97="","",_tag_month_day!K97)</f>
        <v/>
      </c>
      <c r="AV101" s="491" t="str">
        <f>IF(_tag_month_day!L97="","",_tag_month_day!L97/100)</f>
        <v/>
      </c>
      <c r="AW101" s="420">
        <f t="shared" si="360"/>
        <v>0</v>
      </c>
      <c r="AX101" s="420">
        <f t="shared" si="439"/>
        <v>0</v>
      </c>
      <c r="AY101" s="420" t="str">
        <f>IF(_tag_month_day!M97="","",_tag_month_day!M97/100)</f>
        <v/>
      </c>
      <c r="AZ101" s="420" t="str">
        <f>IF(_tag_month_day!N97="","",_tag_month_day!N97/100)</f>
        <v/>
      </c>
      <c r="BA101" s="420" t="str">
        <f>IF(_tag_month_day!O97="","",_tag_month_day!O97/100)</f>
        <v/>
      </c>
      <c r="BB101" s="496" t="str">
        <f>IF(_tag_month_day!P97="","",_tag_month_day!P97/100)</f>
        <v/>
      </c>
      <c r="BC101" s="496">
        <f t="shared" si="440"/>
        <v>0</v>
      </c>
      <c r="BD101" s="496" t="str">
        <f>IF(_tag_month_day!Q97="","",_tag_month_day!Q97/100)</f>
        <v/>
      </c>
      <c r="BE101" s="510" t="str">
        <f>IF(_tag_month_day!R97="","",_tag_month_day!R97/100)</f>
        <v/>
      </c>
      <c r="BF101" s="413" t="str">
        <f>IF(_tag_month_day!CC97="","",_tag_month_day!CC97/100)</f>
        <v/>
      </c>
      <c r="BG101" s="511" t="e">
        <f t="shared" si="389"/>
        <v>#VALUE!</v>
      </c>
      <c r="BH101" s="198">
        <f t="shared" si="390"/>
        <v>0</v>
      </c>
      <c r="BI101" s="512" t="e">
        <f>IF(CX101=0,BI100,(DK101*查询!$R$5+DL101*查询!$Q$5+DM101*查询!$N$5+DN101*查询!$O$5+DO101*查询!$P$5)*AF101/CX101)</f>
        <v>#VALUE!</v>
      </c>
      <c r="BJ101" s="512" t="e">
        <f>IF(CX101=0,BJ100,(DP101*查询!$S$5+DQ101*查询!$T$5+DR101*查询!$U$5)*AF101/CX101)</f>
        <v>#VALUE!</v>
      </c>
      <c r="BK101" s="512">
        <f t="shared" si="441"/>
        <v>1</v>
      </c>
      <c r="BL101" s="513" t="str">
        <f>IF(_cfyc_month_day!A97="","",_cfyc_month_day!A97)</f>
        <v/>
      </c>
      <c r="BM101" s="513" t="str">
        <f>IF(_cfyc_month_day!B97="","",_cfyc_month_day!B97)</f>
        <v/>
      </c>
      <c r="BN101" s="513" t="str">
        <f>IF(_cfyc_month_day!C97="","",_cfyc_month_day!C97)</f>
        <v/>
      </c>
      <c r="BO101" s="522" t="str">
        <f>IF(_cfyc_month_day!D97="","",_cfyc_month_day!D97)</f>
        <v/>
      </c>
      <c r="BP101" s="522" t="str">
        <f>IF(_cfyc_month_day!E97="","",_cfyc_month_day!E97)</f>
        <v/>
      </c>
      <c r="BQ101" s="522" t="str">
        <f>IF(_cfyc_month_day!F97="","",_cfyc_month_day!F97)</f>
        <v/>
      </c>
      <c r="BR101" s="513" t="str">
        <f>IF(_tag_month_day!T97="","",_tag_month_day!T97)</f>
        <v/>
      </c>
      <c r="BS101" s="513" t="str">
        <f>IF(_tag_month_day!U97="","",_tag_month_day!U97)</f>
        <v/>
      </c>
      <c r="BT101" s="523" t="str">
        <f t="shared" si="442"/>
        <v/>
      </c>
      <c r="BU101" s="223" t="str">
        <f>IF(_tag_month_day!V97="","",_tag_month_day!V97)</f>
        <v/>
      </c>
      <c r="BV101" s="206" t="str">
        <f>IF(_tag_month_day!W97="","",_tag_month_day!W97)</f>
        <v/>
      </c>
      <c r="BW101" s="540" t="str">
        <f>IF(_tag_month_day!X97="","",_tag_month_day!X97)</f>
        <v/>
      </c>
      <c r="BX101" s="540" t="str">
        <f>IF(_tag_month_day!Y97="","",_tag_month_day!Y97)</f>
        <v/>
      </c>
      <c r="BY101" s="541">
        <f ca="1" t="shared" si="443"/>
        <v>43621.0833333331</v>
      </c>
      <c r="BZ101" s="542"/>
      <c r="CA101" s="543" t="str">
        <f>IF(_jhy2_month_day!A97="","",_jhy2_month_day!A97)</f>
        <v/>
      </c>
      <c r="CB101" s="464" t="str">
        <f>IF(_jhy2_month_day!B97="","",_jhy2_month_day!B97)</f>
        <v/>
      </c>
      <c r="CC101" s="464" t="str">
        <f>IF(_jhy2_month_day!C97="","",_jhy2_month_day!C97)</f>
        <v/>
      </c>
      <c r="CD101" s="464" t="str">
        <f>IF(_jhy2_month_day!D97="","",_jhy2_month_day!D97)</f>
        <v/>
      </c>
      <c r="CE101" s="464" t="str">
        <f>IF(_jhy2_month_day!E97="","",_jhy2_month_day!E97)</f>
        <v/>
      </c>
      <c r="CF101" s="464" t="str">
        <f>IF(_jhy2_month_day!F97="","",_jhy2_month_day!F97)</f>
        <v/>
      </c>
      <c r="CG101" s="464" t="str">
        <f>IF(_jhy2_month_day!G97="","",_jhy2_month_day!G97)</f>
        <v/>
      </c>
      <c r="CH101" s="464" t="str">
        <f>IF(_jhy2_month_day!H97="","",_jhy2_month_day!H97)</f>
        <v/>
      </c>
      <c r="CI101" s="464" t="str">
        <f>IF(_jhy2_month_day!I97="","",_jhy2_month_day!I97)</f>
        <v/>
      </c>
      <c r="CJ101" s="464" t="str">
        <f>IF(_jhy2_month_day!J97="","",_jhy2_month_day!J97)</f>
        <v/>
      </c>
      <c r="CK101" s="464" t="str">
        <f>IF(_jhy2_month_day!K97="","",_jhy2_month_day!K97)</f>
        <v/>
      </c>
      <c r="CL101" s="562" t="str">
        <f>IF(_jhy2_month_day!L97="","",_jhy2_month_day!L97)</f>
        <v/>
      </c>
      <c r="CM101" s="562" t="str">
        <f>IF(_jhy2_month_day!M97="","",_jhy2_month_day!M97)</f>
        <v/>
      </c>
      <c r="CN101" s="562" t="str">
        <f>IF(_jhy2_month_day!N97="","",_jhy2_month_day!N97)</f>
        <v/>
      </c>
      <c r="CO101" s="562" t="str">
        <f>IF(_jhy2_month_day!O97="","",_jhy2_month_day!O97)</f>
        <v/>
      </c>
      <c r="CP101" s="562" t="str">
        <f>IF(_jhy2_month_day!P97="","",_jhy2_month_day!P97)</f>
        <v/>
      </c>
      <c r="CQ101" s="562" t="str">
        <f>IF(_jhy2_month_day!Q97="","",_jhy2_month_day!Q97)</f>
        <v/>
      </c>
      <c r="CR101" s="563" t="str">
        <f>IF(_jhy2_month_day!R97="","",_jhy2_month_day!R97)</f>
        <v/>
      </c>
      <c r="CS101" s="576" t="str">
        <f>IF(_jhy2_month_day!S97="","",_jhy2_month_day!S97)</f>
        <v/>
      </c>
      <c r="CT101" s="562" t="str">
        <f>IF(_jhy2_month_day!T97="","",_jhy2_month_day!T97)</f>
        <v/>
      </c>
      <c r="CU101" s="577" t="e">
        <f t="shared" si="391"/>
        <v>#VALUE!</v>
      </c>
      <c r="CV101" s="198" t="e">
        <f t="shared" si="392"/>
        <v>#VALUE!</v>
      </c>
      <c r="CW101" s="192" t="e">
        <f t="shared" si="393"/>
        <v>#VALUE!</v>
      </c>
      <c r="CX101" s="192" t="e">
        <f t="shared" si="394"/>
        <v>#VALUE!</v>
      </c>
      <c r="CY101" s="202" t="e">
        <f t="shared" si="395"/>
        <v>#VALUE!</v>
      </c>
      <c r="CZ101" s="192" t="e">
        <f t="shared" ref="CZ101:DI101" si="613">$AJ101*EF101</f>
        <v>#VALUE!</v>
      </c>
      <c r="DA101" s="192" t="e">
        <f t="shared" si="613"/>
        <v>#VALUE!</v>
      </c>
      <c r="DB101" s="192" t="e">
        <f t="shared" si="613"/>
        <v>#VALUE!</v>
      </c>
      <c r="DC101" s="192" t="e">
        <f t="shared" si="613"/>
        <v>#VALUE!</v>
      </c>
      <c r="DD101" s="192" t="e">
        <f t="shared" si="613"/>
        <v>#VALUE!</v>
      </c>
      <c r="DE101" s="192" t="e">
        <f t="shared" si="613"/>
        <v>#VALUE!</v>
      </c>
      <c r="DF101" s="192" t="e">
        <f t="shared" si="613"/>
        <v>#VALUE!</v>
      </c>
      <c r="DG101" s="192" t="e">
        <f t="shared" si="613"/>
        <v>#VALUE!</v>
      </c>
      <c r="DH101" s="192" t="e">
        <f t="shared" si="613"/>
        <v>#VALUE!</v>
      </c>
      <c r="DI101" s="192" t="e">
        <f t="shared" si="613"/>
        <v>#VALUE!</v>
      </c>
      <c r="DJ101" s="192" t="e">
        <f t="shared" si="397"/>
        <v>#VALUE!</v>
      </c>
      <c r="DK101" s="192" t="e">
        <f t="shared" si="398"/>
        <v>#VALUE!</v>
      </c>
      <c r="DL101" s="192" t="e">
        <f t="shared" si="399"/>
        <v>#VALUE!</v>
      </c>
      <c r="DM101" s="192" t="e">
        <f t="shared" si="400"/>
        <v>#VALUE!</v>
      </c>
      <c r="DN101" s="192" t="e">
        <f t="shared" si="401"/>
        <v>#VALUE!</v>
      </c>
      <c r="DO101" s="192" t="e">
        <f t="shared" si="402"/>
        <v>#VALUE!</v>
      </c>
      <c r="DP101" s="192" t="e">
        <f t="shared" si="403"/>
        <v>#VALUE!</v>
      </c>
      <c r="DQ101" s="192" t="e">
        <f t="shared" si="404"/>
        <v>#VALUE!</v>
      </c>
      <c r="DR101" s="192" t="e">
        <f t="shared" si="405"/>
        <v>#VALUE!</v>
      </c>
      <c r="DS101" s="192" t="e">
        <f t="shared" si="406"/>
        <v>#VALUE!</v>
      </c>
      <c r="DT101" s="192" t="e">
        <f t="shared" si="407"/>
        <v>#VALUE!</v>
      </c>
      <c r="DU101" s="192" t="e">
        <f t="shared" si="408"/>
        <v>#VALUE!</v>
      </c>
      <c r="DV101" s="198" t="e">
        <f t="shared" si="409"/>
        <v>#VALUE!</v>
      </c>
      <c r="DW101" s="198" t="e">
        <f t="shared" si="410"/>
        <v>#DIV/0!</v>
      </c>
      <c r="DX101" s="198" t="e">
        <f t="shared" si="411"/>
        <v>#DIV/0!</v>
      </c>
      <c r="DY101" s="198" t="e">
        <f t="shared" si="412"/>
        <v>#VALUE!</v>
      </c>
      <c r="DZ101" s="198" t="e">
        <f t="shared" si="413"/>
        <v>#VALUE!</v>
      </c>
      <c r="EA101" s="198" t="e">
        <f t="shared" si="414"/>
        <v>#VALUE!</v>
      </c>
      <c r="EB101" s="198" t="e">
        <f t="shared" si="415"/>
        <v>#VALUE!</v>
      </c>
      <c r="EC101" s="198" t="e">
        <f t="shared" si="416"/>
        <v>#DIV/0!</v>
      </c>
      <c r="ED101" s="198" t="e">
        <f t="shared" si="417"/>
        <v>#VALUE!</v>
      </c>
      <c r="EE101" s="198" t="e">
        <f t="shared" si="418"/>
        <v>#VALUE!</v>
      </c>
      <c r="EF101" s="198" t="e">
        <f t="shared" ref="EF101:EO101" si="614">DV101/SUM($DV101:$EE101)</f>
        <v>#VALUE!</v>
      </c>
      <c r="EG101" s="198" t="e">
        <f t="shared" si="614"/>
        <v>#DIV/0!</v>
      </c>
      <c r="EH101" s="198" t="e">
        <f t="shared" si="614"/>
        <v>#DIV/0!</v>
      </c>
      <c r="EI101" s="198" t="e">
        <f t="shared" si="614"/>
        <v>#VALUE!</v>
      </c>
      <c r="EJ101" s="198" t="e">
        <f t="shared" si="614"/>
        <v>#VALUE!</v>
      </c>
      <c r="EK101" s="198" t="e">
        <f t="shared" si="614"/>
        <v>#VALUE!</v>
      </c>
      <c r="EL101" s="198" t="e">
        <f t="shared" si="614"/>
        <v>#VALUE!</v>
      </c>
      <c r="EM101" s="198" t="e">
        <f t="shared" si="614"/>
        <v>#DIV/0!</v>
      </c>
      <c r="EN101" s="198" t="e">
        <f t="shared" si="614"/>
        <v>#VALUE!</v>
      </c>
      <c r="EO101" s="198" t="e">
        <f t="shared" si="614"/>
        <v>#VALUE!</v>
      </c>
      <c r="EP101" s="511">
        <f t="shared" ref="EP101:EW101" si="615">EP100</f>
        <v>0.08</v>
      </c>
      <c r="EQ101" s="511">
        <f t="shared" si="615"/>
        <v>0.015</v>
      </c>
      <c r="ER101" s="511">
        <f t="shared" si="615"/>
        <v>0.015</v>
      </c>
      <c r="ES101" s="511">
        <f t="shared" si="615"/>
        <v>0.015</v>
      </c>
      <c r="ET101" s="511">
        <f t="shared" si="615"/>
        <v>0.015</v>
      </c>
      <c r="EU101" s="511">
        <f t="shared" si="615"/>
        <v>0.09</v>
      </c>
      <c r="EV101" s="511">
        <f t="shared" si="615"/>
        <v>0.09</v>
      </c>
      <c r="EW101" s="511">
        <f t="shared" si="615"/>
        <v>0.09</v>
      </c>
      <c r="EX101" s="420" t="str">
        <f>IF(_tag_month_day!AS97="","",_tag_month_day!AS97/100)</f>
        <v/>
      </c>
      <c r="EY101" s="420" t="str">
        <f>IF(_tag_month_day!AT97="","",_tag_month_day!AT97/100)</f>
        <v/>
      </c>
      <c r="EZ101" s="420" t="str">
        <f>IF(_tag_month_day!AU97="","",_tag_month_day!AU97/100)</f>
        <v/>
      </c>
      <c r="FA101" s="420" t="str">
        <f>IF(_tag_month_day!AV97="","",_tag_month_day!AV97/100)</f>
        <v/>
      </c>
      <c r="FB101" s="420" t="str">
        <f>IF(_tag_month_day!AW97="","",_tag_month_day!AW97/100)</f>
        <v/>
      </c>
      <c r="FC101" s="420" t="str">
        <f>IF(_tag_month_day!AX97="","",_tag_month_day!AX97/100)</f>
        <v/>
      </c>
      <c r="FD101" s="510">
        <f t="shared" si="447"/>
        <v>0.33</v>
      </c>
      <c r="FE101" s="510">
        <f t="shared" si="448"/>
        <v>0.19</v>
      </c>
      <c r="FF101" s="510">
        <f t="shared" si="449"/>
        <v>0.003</v>
      </c>
      <c r="FG101" s="510">
        <f t="shared" si="450"/>
        <v>0</v>
      </c>
      <c r="FH101" s="603">
        <f t="shared" si="451"/>
        <v>0.0001</v>
      </c>
      <c r="FI101" s="510">
        <f t="shared" ref="FI101:FR101" si="616">FI100</f>
        <v>0.41</v>
      </c>
      <c r="FJ101" s="510">
        <f t="shared" si="616"/>
        <v>0.11</v>
      </c>
      <c r="FK101" s="510">
        <f t="shared" si="616"/>
        <v>0.015</v>
      </c>
      <c r="FL101" s="510">
        <f t="shared" si="616"/>
        <v>0</v>
      </c>
      <c r="FM101" s="603">
        <f t="shared" si="616"/>
        <v>0.0001</v>
      </c>
      <c r="FN101" s="510" t="str">
        <f>IF(_tag_month_day!AY97="","",_tag_month_day!AY97/100)</f>
        <v/>
      </c>
      <c r="FO101" s="510" t="str">
        <f>IF(_tag_month_day!AZ97="","",_tag_month_day!AZ97/100)</f>
        <v/>
      </c>
      <c r="FP101" s="510" t="str">
        <f>IF(_tag_month_day!BA97="","",_tag_month_day!BA97/100)</f>
        <v/>
      </c>
      <c r="FQ101" s="510" t="str">
        <f>IF(_tag_month_day!BB97="","",_tag_month_day!BB97/100)</f>
        <v/>
      </c>
      <c r="FR101" s="603" t="str">
        <f>IF(_tag_month_day!BC97="","",_tag_month_day!BC97/100)</f>
        <v/>
      </c>
      <c r="FS101" s="510" t="str">
        <f>IF(_tag_month_day!BD97="","",_tag_month_day!BD97/100)</f>
        <v/>
      </c>
      <c r="FT101" s="510" t="str">
        <f>IF(_tag_month_day!BE97="","",_tag_month_day!BE97/100)</f>
        <v/>
      </c>
      <c r="FU101" s="510" t="str">
        <f>IF(_tag_month_day!BF97="","",_tag_month_day!BF97/100)</f>
        <v/>
      </c>
      <c r="FV101" s="510" t="str">
        <f>IF(_tag_month_day!BG97="","",_tag_month_day!BG97/100)</f>
        <v/>
      </c>
      <c r="FW101" s="603" t="str">
        <f>IF(_tag_month_day!BH97="","",_tag_month_day!BH97/100)</f>
        <v/>
      </c>
      <c r="FX101" s="510" t="str">
        <f>IF(_tag_month_day!BI97="","",_tag_month_day!BI97/100)</f>
        <v/>
      </c>
      <c r="FY101" s="510" t="str">
        <f>IF(_tag_month_day!BJ97="","",_tag_month_day!BJ97/100)</f>
        <v/>
      </c>
      <c r="FZ101" s="605" t="str">
        <f>IF(_tag_month_day!BK97="","",_tag_month_day!BK97/100)</f>
        <v/>
      </c>
      <c r="GA101" s="510" t="str">
        <f>IF(_tag_month_day!BL97="","",_tag_month_day!BL97/100)</f>
        <v/>
      </c>
      <c r="GB101" s="603" t="str">
        <f>IF(_tag_month_day!BM97="","",_tag_month_day!BM97/100)</f>
        <v/>
      </c>
      <c r="GC101" s="420" t="str">
        <f>IF(_tag_month_day!BN97="","",_tag_month_day!BN97/100)</f>
        <v/>
      </c>
      <c r="GD101" s="420" t="str">
        <f>IF(_tag_month_day!BO97="","",_tag_month_day!BO97/100)</f>
        <v/>
      </c>
      <c r="GE101" s="420" t="str">
        <f>IF(_tag_month_day!BP97="","",_tag_month_day!BP97/100)</f>
        <v/>
      </c>
      <c r="GF101" s="420" t="str">
        <f>IF(_tag_month_day!BQ97="","",_tag_month_day!BQ97/100)</f>
        <v/>
      </c>
      <c r="GG101" s="420" t="str">
        <f>IF(_tag_month_day!BR97="","",_tag_month_day!BR97/100)</f>
        <v/>
      </c>
      <c r="GH101" s="420" t="str">
        <f>IF(_tag_month_day!BS97="","",_tag_month_day!BS97/100)</f>
        <v/>
      </c>
      <c r="GI101" s="603" t="str">
        <f>IF(_tag_month_day!BT97="","",_tag_month_day!BT97/100)</f>
        <v/>
      </c>
      <c r="GJ101" s="612" t="str">
        <f>IF(_tag_month_day!BU97="","",_tag_month_day!BU97/100)</f>
        <v/>
      </c>
      <c r="GK101" s="620" t="str">
        <f>IF(_tag_month_day!BV97="",IF(_rlcf_month_day!A$2="","",_rlcf_month_day!A$2/100),_tag_month_day!BV97/100)</f>
        <v/>
      </c>
      <c r="GL101" s="620" t="str">
        <f>IF(_tag_month_day!BW97="",IF(_rlcf_month_day!B$2="","",_rlcf_month_day!B$2/100),_tag_month_day!BW97/100)</f>
        <v/>
      </c>
      <c r="GM101" s="621" t="str">
        <f>IF(_tag_month_day!BX97="",IF(_rlcf_month_day!C$2="","",_rlcf_month_day!C$2/100),_tag_month_day!BX97/100)</f>
        <v/>
      </c>
      <c r="GN101" s="620" t="str">
        <f>IF(_tag_month_day!BV97="",IF(_rlcf_month_day!A$2="","",_rlcf_month_day!A$2/100),_tag_month_day!BV97/100)</f>
        <v/>
      </c>
      <c r="GO101" s="620" t="str">
        <f>IF(_tag_month_day!BW97="",IF(_rlcf_month_day!B$2="","",_rlcf_month_day!B$2/100),_tag_month_day!BW97/100)</f>
        <v/>
      </c>
      <c r="GP101" s="620" t="str">
        <f>IF(_tag_month_day!CD97="",IF(_rlcf_month_day!E$2="","",_rlcf_month_day!E$2/100),_tag_month_day!CD97/100)</f>
        <v/>
      </c>
      <c r="GQ101" s="620" t="str">
        <f>IF(_tag_month_day!CE97="",IF(_rlcf_month_day!F$2="","",_rlcf_month_day!F$2/100),_tag_month_day!CE97/100)</f>
        <v/>
      </c>
      <c r="GR101" s="621" t="str">
        <f>IF(_tag_month_day!CF97="",IF(_rlcf_month_day!G$2="","",_rlcf_month_day!G$2/100),_tag_month_day!CF97/100)</f>
        <v/>
      </c>
      <c r="GS101" s="626">
        <f t="shared" ref="GS101:HH101" si="617">GS100</f>
        <v>0.953</v>
      </c>
      <c r="GT101" s="626">
        <f t="shared" si="617"/>
        <v>0.55</v>
      </c>
      <c r="GU101" s="626">
        <f t="shared" si="617"/>
        <v>0.55</v>
      </c>
      <c r="GV101" s="626">
        <f t="shared" si="617"/>
        <v>0.55</v>
      </c>
      <c r="GW101" s="626">
        <f t="shared" si="617"/>
        <v>0.5</v>
      </c>
      <c r="GX101" s="626">
        <f t="shared" si="617"/>
        <v>0.935</v>
      </c>
      <c r="GY101" s="626">
        <f t="shared" si="617"/>
        <v>0.15</v>
      </c>
      <c r="GZ101" s="626">
        <f t="shared" si="617"/>
        <v>1</v>
      </c>
      <c r="HA101" s="632">
        <f t="shared" si="617"/>
        <v>0.047</v>
      </c>
      <c r="HB101" s="632">
        <f t="shared" si="617"/>
        <v>0.45</v>
      </c>
      <c r="HC101" s="632">
        <f t="shared" si="617"/>
        <v>0.45</v>
      </c>
      <c r="HD101" s="632">
        <f t="shared" si="617"/>
        <v>0.45</v>
      </c>
      <c r="HE101" s="632">
        <f t="shared" si="617"/>
        <v>0.5</v>
      </c>
      <c r="HF101" s="632">
        <f t="shared" si="617"/>
        <v>0.065</v>
      </c>
      <c r="HG101" s="632">
        <f t="shared" si="617"/>
        <v>0.85</v>
      </c>
      <c r="HH101" s="632">
        <f t="shared" si="617"/>
        <v>0</v>
      </c>
      <c r="HI101" s="68">
        <f t="shared" si="423"/>
        <v>0</v>
      </c>
      <c r="HJ101" s="68" t="e">
        <f t="shared" si="454"/>
        <v>#VALUE!</v>
      </c>
      <c r="HK101" s="202">
        <f t="shared" si="455"/>
        <v>0.85</v>
      </c>
      <c r="HL101" s="464">
        <f t="shared" si="456"/>
        <v>550000</v>
      </c>
      <c r="HM101" s="464">
        <f t="shared" si="457"/>
        <v>480000</v>
      </c>
      <c r="HN101" s="192" t="e">
        <f t="shared" si="424"/>
        <v>#VALUE!</v>
      </c>
      <c r="HO101" s="192" t="e">
        <f>HN101*HK101*$HO$2/HL101*1000000</f>
        <v>#VALUE!</v>
      </c>
      <c r="HP101" s="192" t="e">
        <f>HN101*HK101*$HP$2/HM101*1000000</f>
        <v>#VALUE!</v>
      </c>
    </row>
    <row r="102" customFormat="1" spans="1:224">
      <c r="A102" s="381">
        <v>97</v>
      </c>
      <c r="B102" s="54">
        <f ca="1" t="shared" si="458"/>
        <v>43621</v>
      </c>
      <c r="C102" s="57">
        <f t="shared" si="459"/>
        <v>0.0416666666666667</v>
      </c>
      <c r="D102" s="68" t="str">
        <f ca="1" t="shared" si="425"/>
        <v>夜班</v>
      </c>
      <c r="E102" s="68" t="str">
        <f ca="1" t="shared" si="426"/>
        <v>丁</v>
      </c>
      <c r="F102" s="68">
        <f ca="1">SUMPRODUCT((成本日报!$A$3:$A$95=计划!B102)*(成本日报!$B$3:$B$95=计划!$D102),成本日报!$C$3:$C$95)</f>
        <v>4</v>
      </c>
      <c r="G102" s="382">
        <f ca="1" t="shared" si="460"/>
        <v>43620.9999999998</v>
      </c>
      <c r="H102" s="382">
        <f ca="1" t="shared" si="427"/>
        <v>43621.0069444442</v>
      </c>
      <c r="I102" s="382">
        <f ca="1" t="shared" si="428"/>
        <v>43621.0124999998</v>
      </c>
      <c r="J102" s="382">
        <f ca="1" t="shared" si="429"/>
        <v>43621.0416666664</v>
      </c>
      <c r="K102" s="382">
        <f ca="1" t="shared" si="430"/>
        <v>43621.1041666664</v>
      </c>
      <c r="L102" s="382">
        <f ca="1" t="shared" si="431"/>
        <v>43621.1249999998</v>
      </c>
      <c r="M102" s="398" t="str">
        <f>IF(_tag_month_day!A98="","",_tag_month_day!A98)</f>
        <v/>
      </c>
      <c r="N102" s="398" t="str">
        <f>IF(_tag_month_day!B98="","",_tag_month_day!B98)</f>
        <v/>
      </c>
      <c r="O102" s="399" t="e">
        <f t="shared" si="432"/>
        <v>#VALUE!</v>
      </c>
      <c r="P102" s="398" t="str">
        <f>IF(_tag_month_day!C98="","",_tag_month_day!C98)</f>
        <v/>
      </c>
      <c r="Q102" s="398" t="str">
        <f>IF(_tag_month_day!D98="","",_tag_month_day!D98)</f>
        <v/>
      </c>
      <c r="R102" s="416">
        <f>IF(_tag_month_day!CB98="",R101,_tag_month_day!CB98/100)</f>
        <v>0.07</v>
      </c>
      <c r="S102" s="417" t="str">
        <f>IF(_tag_month_day!E98="","",_tag_month_day!E98)</f>
        <v/>
      </c>
      <c r="T102" s="417" t="str">
        <f>IF(_tag_month_day!F98="","",_tag_month_day!F98)</f>
        <v/>
      </c>
      <c r="U102" s="418" t="e">
        <f t="shared" si="386"/>
        <v>#VALUE!</v>
      </c>
      <c r="V102" s="53" t="e">
        <f t="shared" si="387"/>
        <v>#VALUE!</v>
      </c>
      <c r="W102" s="419" t="str">
        <f>IF(_jhy_month_day!A98="","",_jhy_month_day!A98)</f>
        <v/>
      </c>
      <c r="X102" s="420" t="str">
        <f>IF(_jhy_month_day!B98="","",_jhy_month_day!B98/100)</f>
        <v/>
      </c>
      <c r="Y102" s="420" t="str">
        <f>IF(_jhy_month_day!C98="","",_jhy_month_day!C98/100)</f>
        <v/>
      </c>
      <c r="Z102" s="439">
        <f t="shared" si="477"/>
        <v>25</v>
      </c>
      <c r="AA102" s="440" t="str">
        <f>IF(_tag_month_day!G98="","",_tag_month_day!G98/100)</f>
        <v/>
      </c>
      <c r="AB102" s="440" t="str">
        <f>IF(_tag_month_day!H98="","",_tag_month_day!H98/100)</f>
        <v/>
      </c>
      <c r="AC102" s="193">
        <f t="shared" si="433"/>
        <v>1.59963432013121</v>
      </c>
      <c r="AD102" s="441" t="str">
        <f t="shared" si="434"/>
        <v/>
      </c>
      <c r="AE102" s="442" t="str">
        <f t="shared" si="435"/>
        <v/>
      </c>
      <c r="AF102" s="443">
        <v>1</v>
      </c>
      <c r="AG102" s="68" t="str">
        <f>IF(_duihao_month_day!A98="","",_duihao_month_day!A98)</f>
        <v/>
      </c>
      <c r="AH102" s="463">
        <f>IF(_gyk_month_day!B98="",AH101,_gyk_month_day!B98)</f>
        <v>820</v>
      </c>
      <c r="AI102" s="464" t="e">
        <f t="shared" si="461"/>
        <v>#VALUE!</v>
      </c>
      <c r="AJ102" s="68" t="str">
        <f>IF(_tag_month_day!I98="","",_tag_month_day!I98)</f>
        <v/>
      </c>
      <c r="AK102" s="465" t="str">
        <f>IF(_tzyy_month_day!A98="","",_tzyy_month_day!A98)</f>
        <v/>
      </c>
      <c r="AL102" s="465" t="str">
        <f>IF(_tzyy_month_day!B98="","",_tzyy_month_day!B98)</f>
        <v/>
      </c>
      <c r="AM102" s="465" t="str">
        <f>IF(_tzyy_month_day!C98="","",_tzyy_month_day!C98)</f>
        <v/>
      </c>
      <c r="AN102" s="466" t="str">
        <f>IF(_tag_month_day!CG98="","",_tag_month_day!CG98)</f>
        <v/>
      </c>
      <c r="AO102" s="466" t="str">
        <f>IF(_tag_month_day!CH98="","",_tag_month_day!CH98)</f>
        <v/>
      </c>
      <c r="AP102" s="486" t="e">
        <f t="shared" si="436"/>
        <v>#VALUE!</v>
      </c>
      <c r="AQ102" s="487" t="str">
        <f>IF(_tag_month_day!J98="","",_tag_month_day!J98/100)</f>
        <v/>
      </c>
      <c r="AR102" s="488">
        <f t="shared" si="437"/>
        <v>1.3</v>
      </c>
      <c r="AS102" s="489" t="e">
        <f t="shared" si="388"/>
        <v>#VALUE!</v>
      </c>
      <c r="AT102" s="489">
        <f t="shared" si="438"/>
        <v>0</v>
      </c>
      <c r="AU102" s="490" t="str">
        <f>IF(_tag_month_day!K98="","",_tag_month_day!K98)</f>
        <v/>
      </c>
      <c r="AV102" s="491" t="str">
        <f>IF(_tag_month_day!L98="","",_tag_month_day!L98/100)</f>
        <v/>
      </c>
      <c r="AW102" s="420">
        <f t="shared" si="360"/>
        <v>0</v>
      </c>
      <c r="AX102" s="420">
        <f t="shared" si="439"/>
        <v>0</v>
      </c>
      <c r="AY102" s="420" t="str">
        <f>IF(_tag_month_day!M98="","",_tag_month_day!M98/100)</f>
        <v/>
      </c>
      <c r="AZ102" s="420" t="str">
        <f>IF(_tag_month_day!N98="","",_tag_month_day!N98/100)</f>
        <v/>
      </c>
      <c r="BA102" s="420" t="str">
        <f>IF(_tag_month_day!O98="","",_tag_month_day!O98/100)</f>
        <v/>
      </c>
      <c r="BB102" s="496" t="str">
        <f>IF(_tag_month_day!P98="","",_tag_month_day!P98/100)</f>
        <v/>
      </c>
      <c r="BC102" s="496">
        <f t="shared" si="440"/>
        <v>0</v>
      </c>
      <c r="BD102" s="496" t="str">
        <f>IF(_tag_month_day!Q98="","",_tag_month_day!Q98/100)</f>
        <v/>
      </c>
      <c r="BE102" s="510" t="str">
        <f>IF(_tag_month_day!R98="","",_tag_month_day!R98/100)</f>
        <v/>
      </c>
      <c r="BF102" s="413" t="str">
        <f>IF(_tag_month_day!CC98="","",_tag_month_day!CC98/100)</f>
        <v/>
      </c>
      <c r="BG102" s="511" t="e">
        <f t="shared" si="389"/>
        <v>#VALUE!</v>
      </c>
      <c r="BH102" s="198">
        <f t="shared" si="390"/>
        <v>0</v>
      </c>
      <c r="BI102" s="512" t="e">
        <f>IF(CX102=0,BI101,(DK102*查询!$R$5+DL102*查询!$Q$5+DM102*查询!$N$5+DN102*查询!$O$5+DO102*查询!$P$5)*AF102/CX102)</f>
        <v>#VALUE!</v>
      </c>
      <c r="BJ102" s="512" t="e">
        <f>IF(CX102=0,BJ101,(DP102*查询!$S$5+DQ102*查询!$T$5+DR102*查询!$U$5)*AF102/CX102)</f>
        <v>#VALUE!</v>
      </c>
      <c r="BK102" s="512">
        <f t="shared" si="441"/>
        <v>1</v>
      </c>
      <c r="BL102" s="513" t="str">
        <f>IF(_cfyc_month_day!A98="","",_cfyc_month_day!A98)</f>
        <v/>
      </c>
      <c r="BM102" s="513" t="str">
        <f>IF(_cfyc_month_day!B98="","",_cfyc_month_day!B98)</f>
        <v/>
      </c>
      <c r="BN102" s="513" t="str">
        <f>IF(_cfyc_month_day!C98="","",_cfyc_month_day!C98)</f>
        <v/>
      </c>
      <c r="BO102" s="522" t="str">
        <f>IF(_cfyc_month_day!D98="","",_cfyc_month_day!D98)</f>
        <v/>
      </c>
      <c r="BP102" s="522" t="str">
        <f>IF(_cfyc_month_day!E98="","",_cfyc_month_day!E98)</f>
        <v/>
      </c>
      <c r="BQ102" s="522" t="str">
        <f>IF(_cfyc_month_day!F98="","",_cfyc_month_day!F98)</f>
        <v/>
      </c>
      <c r="BR102" s="513" t="str">
        <f>IF(_tag_month_day!T98="","",_tag_month_day!T98)</f>
        <v/>
      </c>
      <c r="BS102" s="513" t="str">
        <f>IF(_tag_month_day!U98="","",_tag_month_day!U98)</f>
        <v/>
      </c>
      <c r="BT102" s="523" t="str">
        <f t="shared" si="442"/>
        <v/>
      </c>
      <c r="BU102" s="223" t="str">
        <f>IF(_tag_month_day!V98="","",_tag_month_day!V98)</f>
        <v/>
      </c>
      <c r="BV102" s="206" t="str">
        <f>IF(_tag_month_day!W98="","",_tag_month_day!W98)</f>
        <v/>
      </c>
      <c r="BW102" s="540" t="str">
        <f>IF(_tag_month_day!X98="","",_tag_month_day!X98)</f>
        <v/>
      </c>
      <c r="BX102" s="540" t="str">
        <f>IF(_tag_month_day!Y98="","",_tag_month_day!Y98)</f>
        <v/>
      </c>
      <c r="BY102" s="541">
        <f ca="1" t="shared" si="443"/>
        <v>43621.1249999998</v>
      </c>
      <c r="BZ102" s="542"/>
      <c r="CA102" s="543" t="str">
        <f>IF(_jhy2_month_day!A98="","",_jhy2_month_day!A98)</f>
        <v/>
      </c>
      <c r="CB102" s="464" t="str">
        <f>IF(_jhy2_month_day!B98="","",_jhy2_month_day!B98)</f>
        <v/>
      </c>
      <c r="CC102" s="464" t="str">
        <f>IF(_jhy2_month_day!C98="","",_jhy2_month_day!C98)</f>
        <v/>
      </c>
      <c r="CD102" s="464" t="str">
        <f>IF(_jhy2_month_day!D98="","",_jhy2_month_day!D98)</f>
        <v/>
      </c>
      <c r="CE102" s="464" t="str">
        <f>IF(_jhy2_month_day!E98="","",_jhy2_month_day!E98)</f>
        <v/>
      </c>
      <c r="CF102" s="464" t="str">
        <f>IF(_jhy2_month_day!F98="","",_jhy2_month_day!F98)</f>
        <v/>
      </c>
      <c r="CG102" s="464" t="str">
        <f>IF(_jhy2_month_day!G98="","",_jhy2_month_day!G98)</f>
        <v/>
      </c>
      <c r="CH102" s="464" t="str">
        <f>IF(_jhy2_month_day!H98="","",_jhy2_month_day!H98)</f>
        <v/>
      </c>
      <c r="CI102" s="464" t="str">
        <f>IF(_jhy2_month_day!I98="","",_jhy2_month_day!I98)</f>
        <v/>
      </c>
      <c r="CJ102" s="464" t="str">
        <f>IF(_jhy2_month_day!J98="","",_jhy2_month_day!J98)</f>
        <v/>
      </c>
      <c r="CK102" s="464" t="str">
        <f>IF(_jhy2_month_day!K98="","",_jhy2_month_day!K98)</f>
        <v/>
      </c>
      <c r="CL102" s="562" t="str">
        <f>IF(_jhy2_month_day!L98="","",_jhy2_month_day!L98)</f>
        <v/>
      </c>
      <c r="CM102" s="562" t="str">
        <f>IF(_jhy2_month_day!M98="","",_jhy2_month_day!M98)</f>
        <v/>
      </c>
      <c r="CN102" s="562" t="str">
        <f>IF(_jhy2_month_day!N98="","",_jhy2_month_day!N98)</f>
        <v/>
      </c>
      <c r="CO102" s="562" t="str">
        <f>IF(_jhy2_month_day!O98="","",_jhy2_month_day!O98)</f>
        <v/>
      </c>
      <c r="CP102" s="562" t="str">
        <f>IF(_jhy2_month_day!P98="","",_jhy2_month_day!P98)</f>
        <v/>
      </c>
      <c r="CQ102" s="562" t="str">
        <f>IF(_jhy2_month_day!Q98="","",_jhy2_month_day!Q98)</f>
        <v/>
      </c>
      <c r="CR102" s="563" t="str">
        <f>IF(_jhy2_month_day!R98="","",_jhy2_month_day!R98)</f>
        <v/>
      </c>
      <c r="CS102" s="576" t="str">
        <f>IF(_jhy2_month_day!S98="","",_jhy2_month_day!S98)</f>
        <v/>
      </c>
      <c r="CT102" s="562" t="str">
        <f>IF(_jhy2_month_day!T98="","",_jhy2_month_day!T98)</f>
        <v/>
      </c>
      <c r="CU102" s="577" t="e">
        <f t="shared" si="391"/>
        <v>#VALUE!</v>
      </c>
      <c r="CV102" s="198" t="e">
        <f t="shared" si="392"/>
        <v>#VALUE!</v>
      </c>
      <c r="CW102" s="192" t="e">
        <f t="shared" si="393"/>
        <v>#VALUE!</v>
      </c>
      <c r="CX102" s="192" t="e">
        <f t="shared" si="394"/>
        <v>#VALUE!</v>
      </c>
      <c r="CY102" s="202" t="e">
        <f t="shared" si="395"/>
        <v>#VALUE!</v>
      </c>
      <c r="CZ102" s="192" t="e">
        <f t="shared" ref="CZ102:DI102" si="618">$AJ102*EF102</f>
        <v>#VALUE!</v>
      </c>
      <c r="DA102" s="192" t="e">
        <f t="shared" si="618"/>
        <v>#VALUE!</v>
      </c>
      <c r="DB102" s="192" t="e">
        <f t="shared" si="618"/>
        <v>#VALUE!</v>
      </c>
      <c r="DC102" s="192" t="e">
        <f t="shared" si="618"/>
        <v>#VALUE!</v>
      </c>
      <c r="DD102" s="192" t="e">
        <f t="shared" si="618"/>
        <v>#VALUE!</v>
      </c>
      <c r="DE102" s="192" t="e">
        <f t="shared" si="618"/>
        <v>#VALUE!</v>
      </c>
      <c r="DF102" s="192" t="e">
        <f t="shared" si="618"/>
        <v>#VALUE!</v>
      </c>
      <c r="DG102" s="192" t="e">
        <f t="shared" si="618"/>
        <v>#VALUE!</v>
      </c>
      <c r="DH102" s="192" t="e">
        <f t="shared" si="618"/>
        <v>#VALUE!</v>
      </c>
      <c r="DI102" s="192" t="e">
        <f t="shared" si="618"/>
        <v>#VALUE!</v>
      </c>
      <c r="DJ102" s="192" t="e">
        <f t="shared" si="397"/>
        <v>#VALUE!</v>
      </c>
      <c r="DK102" s="192" t="e">
        <f t="shared" si="398"/>
        <v>#VALUE!</v>
      </c>
      <c r="DL102" s="192" t="e">
        <f t="shared" si="399"/>
        <v>#VALUE!</v>
      </c>
      <c r="DM102" s="192" t="e">
        <f t="shared" si="400"/>
        <v>#VALUE!</v>
      </c>
      <c r="DN102" s="192" t="e">
        <f t="shared" si="401"/>
        <v>#VALUE!</v>
      </c>
      <c r="DO102" s="192" t="e">
        <f t="shared" si="402"/>
        <v>#VALUE!</v>
      </c>
      <c r="DP102" s="192" t="e">
        <f t="shared" si="403"/>
        <v>#VALUE!</v>
      </c>
      <c r="DQ102" s="192" t="e">
        <f t="shared" si="404"/>
        <v>#VALUE!</v>
      </c>
      <c r="DR102" s="192" t="e">
        <f t="shared" si="405"/>
        <v>#VALUE!</v>
      </c>
      <c r="DS102" s="192" t="e">
        <f t="shared" si="406"/>
        <v>#VALUE!</v>
      </c>
      <c r="DT102" s="192" t="e">
        <f t="shared" si="407"/>
        <v>#VALUE!</v>
      </c>
      <c r="DU102" s="192" t="e">
        <f t="shared" si="408"/>
        <v>#VALUE!</v>
      </c>
      <c r="DV102" s="198" t="e">
        <f t="shared" si="409"/>
        <v>#VALUE!</v>
      </c>
      <c r="DW102" s="198" t="e">
        <f t="shared" si="410"/>
        <v>#DIV/0!</v>
      </c>
      <c r="DX102" s="198" t="e">
        <f t="shared" si="411"/>
        <v>#DIV/0!</v>
      </c>
      <c r="DY102" s="198" t="e">
        <f t="shared" si="412"/>
        <v>#VALUE!</v>
      </c>
      <c r="DZ102" s="198" t="e">
        <f t="shared" si="413"/>
        <v>#VALUE!</v>
      </c>
      <c r="EA102" s="198" t="e">
        <f t="shared" si="414"/>
        <v>#VALUE!</v>
      </c>
      <c r="EB102" s="198" t="e">
        <f t="shared" si="415"/>
        <v>#VALUE!</v>
      </c>
      <c r="EC102" s="198" t="e">
        <f t="shared" si="416"/>
        <v>#DIV/0!</v>
      </c>
      <c r="ED102" s="198" t="e">
        <f t="shared" si="417"/>
        <v>#VALUE!</v>
      </c>
      <c r="EE102" s="198" t="e">
        <f t="shared" si="418"/>
        <v>#VALUE!</v>
      </c>
      <c r="EF102" s="198" t="e">
        <f t="shared" ref="EF102:EO102" si="619">DV102/SUM($DV102:$EE102)</f>
        <v>#VALUE!</v>
      </c>
      <c r="EG102" s="198" t="e">
        <f t="shared" si="619"/>
        <v>#DIV/0!</v>
      </c>
      <c r="EH102" s="198" t="e">
        <f t="shared" si="619"/>
        <v>#DIV/0!</v>
      </c>
      <c r="EI102" s="198" t="e">
        <f t="shared" si="619"/>
        <v>#VALUE!</v>
      </c>
      <c r="EJ102" s="198" t="e">
        <f t="shared" si="619"/>
        <v>#VALUE!</v>
      </c>
      <c r="EK102" s="198" t="e">
        <f t="shared" si="619"/>
        <v>#VALUE!</v>
      </c>
      <c r="EL102" s="198" t="e">
        <f t="shared" si="619"/>
        <v>#VALUE!</v>
      </c>
      <c r="EM102" s="198" t="e">
        <f t="shared" si="619"/>
        <v>#DIV/0!</v>
      </c>
      <c r="EN102" s="198" t="e">
        <f t="shared" si="619"/>
        <v>#VALUE!</v>
      </c>
      <c r="EO102" s="198" t="e">
        <f t="shared" si="619"/>
        <v>#VALUE!</v>
      </c>
      <c r="EP102" s="511">
        <f t="shared" ref="EP102:EW102" si="620">EP101</f>
        <v>0.08</v>
      </c>
      <c r="EQ102" s="511">
        <f t="shared" si="620"/>
        <v>0.015</v>
      </c>
      <c r="ER102" s="511">
        <f t="shared" si="620"/>
        <v>0.015</v>
      </c>
      <c r="ES102" s="511">
        <f t="shared" si="620"/>
        <v>0.015</v>
      </c>
      <c r="ET102" s="511">
        <f t="shared" si="620"/>
        <v>0.015</v>
      </c>
      <c r="EU102" s="511">
        <f t="shared" si="620"/>
        <v>0.09</v>
      </c>
      <c r="EV102" s="511">
        <f t="shared" si="620"/>
        <v>0.09</v>
      </c>
      <c r="EW102" s="511">
        <f t="shared" si="620"/>
        <v>0.09</v>
      </c>
      <c r="EX102" s="420" t="str">
        <f>IF(_tag_month_day!AS98="","",_tag_month_day!AS98/100)</f>
        <v/>
      </c>
      <c r="EY102" s="420" t="str">
        <f>IF(_tag_month_day!AT98="","",_tag_month_day!AT98/100)</f>
        <v/>
      </c>
      <c r="EZ102" s="420" t="str">
        <f>IF(_tag_month_day!AU98="","",_tag_month_day!AU98/100)</f>
        <v/>
      </c>
      <c r="FA102" s="420" t="str">
        <f>IF(_tag_month_day!AV98="","",_tag_month_day!AV98/100)</f>
        <v/>
      </c>
      <c r="FB102" s="420" t="str">
        <f>IF(_tag_month_day!AW98="","",_tag_month_day!AW98/100)</f>
        <v/>
      </c>
      <c r="FC102" s="420" t="str">
        <f>IF(_tag_month_day!AX98="","",_tag_month_day!AX98/100)</f>
        <v/>
      </c>
      <c r="FD102" s="510">
        <f t="shared" si="447"/>
        <v>0.33</v>
      </c>
      <c r="FE102" s="510">
        <f t="shared" si="448"/>
        <v>0.19</v>
      </c>
      <c r="FF102" s="510">
        <f t="shared" si="449"/>
        <v>0.003</v>
      </c>
      <c r="FG102" s="510">
        <f t="shared" si="450"/>
        <v>0</v>
      </c>
      <c r="FH102" s="603">
        <f t="shared" si="451"/>
        <v>0.0001</v>
      </c>
      <c r="FI102" s="510">
        <f t="shared" ref="FI102:FR102" si="621">FI101</f>
        <v>0.41</v>
      </c>
      <c r="FJ102" s="510">
        <f t="shared" si="621"/>
        <v>0.11</v>
      </c>
      <c r="FK102" s="510">
        <f t="shared" si="621"/>
        <v>0.015</v>
      </c>
      <c r="FL102" s="510">
        <f t="shared" si="621"/>
        <v>0</v>
      </c>
      <c r="FM102" s="603">
        <f t="shared" si="621"/>
        <v>0.0001</v>
      </c>
      <c r="FN102" s="510" t="str">
        <f>IF(_tag_month_day!AY98="","",_tag_month_day!AY98/100)</f>
        <v/>
      </c>
      <c r="FO102" s="510" t="str">
        <f>IF(_tag_month_day!AZ98="","",_tag_month_day!AZ98/100)</f>
        <v/>
      </c>
      <c r="FP102" s="510" t="str">
        <f>IF(_tag_month_day!BA98="","",_tag_month_day!BA98/100)</f>
        <v/>
      </c>
      <c r="FQ102" s="510" t="str">
        <f>IF(_tag_month_day!BB98="","",_tag_month_day!BB98/100)</f>
        <v/>
      </c>
      <c r="FR102" s="603" t="str">
        <f>IF(_tag_month_day!BC98="","",_tag_month_day!BC98/100)</f>
        <v/>
      </c>
      <c r="FS102" s="510" t="str">
        <f>IF(_tag_month_day!BD98="","",_tag_month_day!BD98/100)</f>
        <v/>
      </c>
      <c r="FT102" s="510" t="str">
        <f>IF(_tag_month_day!BE98="","",_tag_month_day!BE98/100)</f>
        <v/>
      </c>
      <c r="FU102" s="510" t="str">
        <f>IF(_tag_month_day!BF98="","",_tag_month_day!BF98/100)</f>
        <v/>
      </c>
      <c r="FV102" s="510" t="str">
        <f>IF(_tag_month_day!BG98="","",_tag_month_day!BG98/100)</f>
        <v/>
      </c>
      <c r="FW102" s="603" t="str">
        <f>IF(_tag_month_day!BH98="","",_tag_month_day!BH98/100)</f>
        <v/>
      </c>
      <c r="FX102" s="510" t="str">
        <f>IF(_tag_month_day!BI98="","",_tag_month_day!BI98/100)</f>
        <v/>
      </c>
      <c r="FY102" s="510" t="str">
        <f>IF(_tag_month_day!BJ98="","",_tag_month_day!BJ98/100)</f>
        <v/>
      </c>
      <c r="FZ102" s="605" t="str">
        <f>IF(_tag_month_day!BK98="","",_tag_month_day!BK98/100)</f>
        <v/>
      </c>
      <c r="GA102" s="510" t="str">
        <f>IF(_tag_month_day!BL98="","",_tag_month_day!BL98/100)</f>
        <v/>
      </c>
      <c r="GB102" s="603" t="str">
        <f>IF(_tag_month_day!BM98="","",_tag_month_day!BM98/100)</f>
        <v/>
      </c>
      <c r="GC102" s="420" t="str">
        <f>IF(_tag_month_day!BN98="","",_tag_month_day!BN98/100)</f>
        <v/>
      </c>
      <c r="GD102" s="420" t="str">
        <f>IF(_tag_month_day!BO98="","",_tag_month_day!BO98/100)</f>
        <v/>
      </c>
      <c r="GE102" s="420" t="str">
        <f>IF(_tag_month_day!BP98="","",_tag_month_day!BP98/100)</f>
        <v/>
      </c>
      <c r="GF102" s="420" t="str">
        <f>IF(_tag_month_day!BQ98="","",_tag_month_day!BQ98/100)</f>
        <v/>
      </c>
      <c r="GG102" s="420" t="str">
        <f>IF(_tag_month_day!BR98="","",_tag_month_day!BR98/100)</f>
        <v/>
      </c>
      <c r="GH102" s="420" t="str">
        <f>IF(_tag_month_day!BS98="","",_tag_month_day!BS98/100)</f>
        <v/>
      </c>
      <c r="GI102" s="603" t="str">
        <f>IF(_tag_month_day!BT98="","",_tag_month_day!BT98/100)</f>
        <v/>
      </c>
      <c r="GJ102" s="612" t="str">
        <f>IF(_tag_month_day!BU98="","",_tag_month_day!BU98/100)</f>
        <v/>
      </c>
      <c r="GK102" s="620" t="str">
        <f>IF(_tag_month_day!BV98="",IF(_rlcf_month_day!A$2="","",_rlcf_month_day!A$2/100),_tag_month_day!BV98/100)</f>
        <v/>
      </c>
      <c r="GL102" s="620" t="str">
        <f>IF(_tag_month_day!BW98="",IF(_rlcf_month_day!B$2="","",_rlcf_month_day!B$2/100),_tag_month_day!BW98/100)</f>
        <v/>
      </c>
      <c r="GM102" s="621" t="str">
        <f>IF(_tag_month_day!BX98="",IF(_rlcf_month_day!C$2="","",_rlcf_month_day!C$2/100),_tag_month_day!BX98/100)</f>
        <v/>
      </c>
      <c r="GN102" s="620" t="str">
        <f>IF(_tag_month_day!BV98="",IF(_rlcf_month_day!A$2="","",_rlcf_month_day!A$2/100),_tag_month_day!BV98/100)</f>
        <v/>
      </c>
      <c r="GO102" s="620" t="str">
        <f>IF(_tag_month_day!BW98="",IF(_rlcf_month_day!B$2="","",_rlcf_month_day!B$2/100),_tag_month_day!BW98/100)</f>
        <v/>
      </c>
      <c r="GP102" s="620" t="str">
        <f>IF(_tag_month_day!CD98="",IF(_rlcf_month_day!E$2="","",_rlcf_month_day!E$2/100),_tag_month_day!CD98/100)</f>
        <v/>
      </c>
      <c r="GQ102" s="620" t="str">
        <f>IF(_tag_month_day!CE98="",IF(_rlcf_month_day!F$2="","",_rlcf_month_day!F$2/100),_tag_month_day!CE98/100)</f>
        <v/>
      </c>
      <c r="GR102" s="621" t="str">
        <f>IF(_tag_month_day!CF98="",IF(_rlcf_month_day!G$2="","",_rlcf_month_day!G$2/100),_tag_month_day!CF98/100)</f>
        <v/>
      </c>
      <c r="GS102" s="626">
        <f t="shared" ref="GS102:HH102" si="622">GS101</f>
        <v>0.953</v>
      </c>
      <c r="GT102" s="626">
        <f t="shared" si="622"/>
        <v>0.55</v>
      </c>
      <c r="GU102" s="626">
        <f t="shared" si="622"/>
        <v>0.55</v>
      </c>
      <c r="GV102" s="626">
        <f t="shared" si="622"/>
        <v>0.55</v>
      </c>
      <c r="GW102" s="626">
        <f t="shared" si="622"/>
        <v>0.5</v>
      </c>
      <c r="GX102" s="626">
        <f t="shared" si="622"/>
        <v>0.935</v>
      </c>
      <c r="GY102" s="626">
        <f t="shared" si="622"/>
        <v>0.15</v>
      </c>
      <c r="GZ102" s="626">
        <f t="shared" si="622"/>
        <v>1</v>
      </c>
      <c r="HA102" s="632">
        <f t="shared" si="622"/>
        <v>0.047</v>
      </c>
      <c r="HB102" s="632">
        <f t="shared" si="622"/>
        <v>0.45</v>
      </c>
      <c r="HC102" s="632">
        <f t="shared" si="622"/>
        <v>0.45</v>
      </c>
      <c r="HD102" s="632">
        <f t="shared" si="622"/>
        <v>0.45</v>
      </c>
      <c r="HE102" s="632">
        <f t="shared" si="622"/>
        <v>0.5</v>
      </c>
      <c r="HF102" s="632">
        <f t="shared" si="622"/>
        <v>0.065</v>
      </c>
      <c r="HG102" s="632">
        <f t="shared" si="622"/>
        <v>0.85</v>
      </c>
      <c r="HH102" s="632">
        <f t="shared" si="622"/>
        <v>0</v>
      </c>
      <c r="HI102" s="68">
        <f t="shared" si="423"/>
        <v>0</v>
      </c>
      <c r="HJ102" s="68" t="e">
        <f t="shared" si="454"/>
        <v>#VALUE!</v>
      </c>
      <c r="HK102" s="202">
        <f t="shared" si="455"/>
        <v>0.85</v>
      </c>
      <c r="HL102" s="464">
        <f t="shared" si="456"/>
        <v>550000</v>
      </c>
      <c r="HM102" s="464">
        <f t="shared" si="457"/>
        <v>480000</v>
      </c>
      <c r="HN102" s="192" t="e">
        <f t="shared" si="424"/>
        <v>#VALUE!</v>
      </c>
      <c r="HO102" s="192" t="e">
        <f>HN102*HK102*$HO$2/HL102*1000000</f>
        <v>#VALUE!</v>
      </c>
      <c r="HP102" s="192" t="e">
        <f>HN102*HK102*$HP$2/HM102*1000000</f>
        <v>#VALUE!</v>
      </c>
    </row>
    <row r="103" customFormat="1" spans="1:224">
      <c r="A103" s="381">
        <v>98</v>
      </c>
      <c r="B103" s="54">
        <f ca="1" t="shared" si="458"/>
        <v>43621</v>
      </c>
      <c r="C103" s="57">
        <f t="shared" si="459"/>
        <v>0.0416666666666667</v>
      </c>
      <c r="D103" s="68" t="str">
        <f ca="1" t="shared" si="425"/>
        <v>夜班</v>
      </c>
      <c r="E103" s="68" t="str">
        <f ca="1" t="shared" si="426"/>
        <v>丁</v>
      </c>
      <c r="F103" s="68">
        <f ca="1">SUMPRODUCT((成本日报!$A$3:$A$95=计划!B103)*(成本日报!$B$3:$B$95=计划!$D103),成本日报!$C$3:$C$95)</f>
        <v>4</v>
      </c>
      <c r="G103" s="382">
        <f ca="1" t="shared" si="460"/>
        <v>43621.0416666664</v>
      </c>
      <c r="H103" s="382">
        <f ca="1" t="shared" si="427"/>
        <v>43621.0486111109</v>
      </c>
      <c r="I103" s="382">
        <f ca="1" t="shared" si="428"/>
        <v>43621.0541666664</v>
      </c>
      <c r="J103" s="382">
        <f ca="1" t="shared" si="429"/>
        <v>43621.0833333331</v>
      </c>
      <c r="K103" s="382">
        <f ca="1" t="shared" si="430"/>
        <v>43621.1458333331</v>
      </c>
      <c r="L103" s="382">
        <f ca="1" t="shared" si="431"/>
        <v>43621.1666666664</v>
      </c>
      <c r="M103" s="398" t="str">
        <f>IF(_tag_month_day!A99="","",_tag_month_day!A99)</f>
        <v/>
      </c>
      <c r="N103" s="398" t="str">
        <f>IF(_tag_month_day!B99="","",_tag_month_day!B99)</f>
        <v/>
      </c>
      <c r="O103" s="399" t="e">
        <f t="shared" si="432"/>
        <v>#VALUE!</v>
      </c>
      <c r="P103" s="398" t="str">
        <f>IF(_tag_month_day!C99="","",_tag_month_day!C99)</f>
        <v/>
      </c>
      <c r="Q103" s="398" t="str">
        <f>IF(_tag_month_day!D99="","",_tag_month_day!D99)</f>
        <v/>
      </c>
      <c r="R103" s="416">
        <f>IF(_tag_month_day!CB99="",R102,_tag_month_day!CB99/100)</f>
        <v>0.07</v>
      </c>
      <c r="S103" s="417" t="str">
        <f>IF(_tag_month_day!E99="","",_tag_month_day!E99)</f>
        <v/>
      </c>
      <c r="T103" s="417" t="str">
        <f>IF(_tag_month_day!F99="","",_tag_month_day!F99)</f>
        <v/>
      </c>
      <c r="U103" s="418" t="e">
        <f t="shared" si="386"/>
        <v>#VALUE!</v>
      </c>
      <c r="V103" s="53" t="e">
        <f t="shared" si="387"/>
        <v>#VALUE!</v>
      </c>
      <c r="W103" s="419" t="str">
        <f>IF(_jhy_month_day!A99="","",_jhy_month_day!A99)</f>
        <v/>
      </c>
      <c r="X103" s="420" t="str">
        <f>IF(_jhy_month_day!B99="","",_jhy_month_day!B99/100)</f>
        <v/>
      </c>
      <c r="Y103" s="420" t="str">
        <f>IF(_jhy_month_day!C99="","",_jhy_month_day!C99/100)</f>
        <v/>
      </c>
      <c r="Z103" s="439">
        <f t="shared" si="477"/>
        <v>25</v>
      </c>
      <c r="AA103" s="440" t="str">
        <f>IF(_tag_month_day!G99="","",_tag_month_day!G99/100)</f>
        <v/>
      </c>
      <c r="AB103" s="440" t="str">
        <f>IF(_tag_month_day!H99="","",_tag_month_day!H99/100)</f>
        <v/>
      </c>
      <c r="AC103" s="193">
        <f t="shared" si="433"/>
        <v>1.59963432013121</v>
      </c>
      <c r="AD103" s="441" t="str">
        <f t="shared" si="434"/>
        <v/>
      </c>
      <c r="AE103" s="442" t="str">
        <f t="shared" si="435"/>
        <v/>
      </c>
      <c r="AF103" s="443">
        <v>1</v>
      </c>
      <c r="AG103" s="68" t="str">
        <f>IF(_duihao_month_day!A99="","",_duihao_month_day!A99)</f>
        <v/>
      </c>
      <c r="AH103" s="463">
        <f>IF(_gyk_month_day!B99="",AH102,_gyk_month_day!B99)</f>
        <v>820</v>
      </c>
      <c r="AI103" s="464" t="e">
        <f t="shared" si="461"/>
        <v>#VALUE!</v>
      </c>
      <c r="AJ103" s="68" t="str">
        <f>IF(_tag_month_day!I99="","",_tag_month_day!I99)</f>
        <v/>
      </c>
      <c r="AK103" s="465" t="str">
        <f>IF(_tzyy_month_day!A99="","",_tzyy_month_day!A99)</f>
        <v/>
      </c>
      <c r="AL103" s="465" t="str">
        <f>IF(_tzyy_month_day!B99="","",_tzyy_month_day!B99)</f>
        <v/>
      </c>
      <c r="AM103" s="465" t="str">
        <f>IF(_tzyy_month_day!C99="","",_tzyy_month_day!C99)</f>
        <v/>
      </c>
      <c r="AN103" s="466" t="str">
        <f>IF(_tag_month_day!CG99="","",_tag_month_day!CG99)</f>
        <v/>
      </c>
      <c r="AO103" s="466" t="str">
        <f>IF(_tag_month_day!CH99="","",_tag_month_day!CH99)</f>
        <v/>
      </c>
      <c r="AP103" s="486" t="e">
        <f t="shared" si="436"/>
        <v>#VALUE!</v>
      </c>
      <c r="AQ103" s="487" t="str">
        <f>IF(_tag_month_day!J99="","",_tag_month_day!J99/100)</f>
        <v/>
      </c>
      <c r="AR103" s="488">
        <f t="shared" si="437"/>
        <v>1.3</v>
      </c>
      <c r="AS103" s="489" t="e">
        <f t="shared" si="388"/>
        <v>#VALUE!</v>
      </c>
      <c r="AT103" s="489">
        <f t="shared" si="438"/>
        <v>0</v>
      </c>
      <c r="AU103" s="490" t="str">
        <f>IF(_tag_month_day!K99="","",_tag_month_day!K99)</f>
        <v/>
      </c>
      <c r="AV103" s="491" t="str">
        <f>IF(_tag_month_day!L99="","",_tag_month_day!L99/100)</f>
        <v/>
      </c>
      <c r="AW103" s="420">
        <f t="shared" si="360"/>
        <v>0</v>
      </c>
      <c r="AX103" s="420">
        <f t="shared" si="439"/>
        <v>0</v>
      </c>
      <c r="AY103" s="420" t="str">
        <f>IF(_tag_month_day!M99="","",_tag_month_day!M99/100)</f>
        <v/>
      </c>
      <c r="AZ103" s="420" t="str">
        <f>IF(_tag_month_day!N99="","",_tag_month_day!N99/100)</f>
        <v/>
      </c>
      <c r="BA103" s="420" t="str">
        <f>IF(_tag_month_day!O99="","",_tag_month_day!O99/100)</f>
        <v/>
      </c>
      <c r="BB103" s="496" t="str">
        <f>IF(_tag_month_day!P99="","",_tag_month_day!P99/100)</f>
        <v/>
      </c>
      <c r="BC103" s="496">
        <f t="shared" si="440"/>
        <v>0</v>
      </c>
      <c r="BD103" s="496" t="str">
        <f>IF(_tag_month_day!Q99="","",_tag_month_day!Q99/100)</f>
        <v/>
      </c>
      <c r="BE103" s="510" t="str">
        <f>IF(_tag_month_day!R99="","",_tag_month_day!R99/100)</f>
        <v/>
      </c>
      <c r="BF103" s="413" t="str">
        <f>IF(_tag_month_day!CC99="","",_tag_month_day!CC99/100)</f>
        <v/>
      </c>
      <c r="BG103" s="511" t="e">
        <f t="shared" si="389"/>
        <v>#VALUE!</v>
      </c>
      <c r="BH103" s="198">
        <f t="shared" si="390"/>
        <v>0</v>
      </c>
      <c r="BI103" s="512" t="e">
        <f>IF(CX103=0,BI102,(DK103*查询!$R$5+DL103*查询!$Q$5+DM103*查询!$N$5+DN103*查询!$O$5+DO103*查询!$P$5)*AF103/CX103)</f>
        <v>#VALUE!</v>
      </c>
      <c r="BJ103" s="512" t="e">
        <f>IF(CX103=0,BJ102,(DP103*查询!$S$5+DQ103*查询!$T$5+DR103*查询!$U$5)*AF103/CX103)</f>
        <v>#VALUE!</v>
      </c>
      <c r="BK103" s="512">
        <f t="shared" si="441"/>
        <v>1</v>
      </c>
      <c r="BL103" s="513" t="str">
        <f>IF(_cfyc_month_day!A99="","",_cfyc_month_day!A99)</f>
        <v/>
      </c>
      <c r="BM103" s="513" t="str">
        <f>IF(_cfyc_month_day!B99="","",_cfyc_month_day!B99)</f>
        <v/>
      </c>
      <c r="BN103" s="513" t="str">
        <f>IF(_cfyc_month_day!C99="","",_cfyc_month_day!C99)</f>
        <v/>
      </c>
      <c r="BO103" s="522" t="str">
        <f>IF(_cfyc_month_day!D99="","",_cfyc_month_day!D99)</f>
        <v/>
      </c>
      <c r="BP103" s="522" t="str">
        <f>IF(_cfyc_month_day!E99="","",_cfyc_month_day!E99)</f>
        <v/>
      </c>
      <c r="BQ103" s="522" t="str">
        <f>IF(_cfyc_month_day!F99="","",_cfyc_month_day!F99)</f>
        <v/>
      </c>
      <c r="BR103" s="513" t="str">
        <f>IF(_tag_month_day!T99="","",_tag_month_day!T99)</f>
        <v/>
      </c>
      <c r="BS103" s="513" t="str">
        <f>IF(_tag_month_day!U99="","",_tag_month_day!U99)</f>
        <v/>
      </c>
      <c r="BT103" s="523" t="str">
        <f t="shared" si="442"/>
        <v/>
      </c>
      <c r="BU103" s="223" t="str">
        <f>IF(_tag_month_day!V99="","",_tag_month_day!V99)</f>
        <v/>
      </c>
      <c r="BV103" s="206" t="str">
        <f>IF(_tag_month_day!W99="","",_tag_month_day!W99)</f>
        <v/>
      </c>
      <c r="BW103" s="540" t="str">
        <f>IF(_tag_month_day!X99="","",_tag_month_day!X99)</f>
        <v/>
      </c>
      <c r="BX103" s="540" t="str">
        <f>IF(_tag_month_day!Y99="","",_tag_month_day!Y99)</f>
        <v/>
      </c>
      <c r="BY103" s="541">
        <f ca="1" t="shared" si="443"/>
        <v>43621.1666666664</v>
      </c>
      <c r="BZ103" s="542" t="s">
        <v>215</v>
      </c>
      <c r="CA103" s="543" t="str">
        <f>IF(_jhy2_month_day!A99="","",_jhy2_month_day!A99)</f>
        <v/>
      </c>
      <c r="CB103" s="464" t="str">
        <f>IF(_jhy2_month_day!B99="","",_jhy2_month_day!B99)</f>
        <v/>
      </c>
      <c r="CC103" s="464" t="str">
        <f>IF(_jhy2_month_day!C99="","",_jhy2_month_day!C99)</f>
        <v/>
      </c>
      <c r="CD103" s="464" t="str">
        <f>IF(_jhy2_month_day!D99="","",_jhy2_month_day!D99)</f>
        <v/>
      </c>
      <c r="CE103" s="464" t="str">
        <f>IF(_jhy2_month_day!E99="","",_jhy2_month_day!E99)</f>
        <v/>
      </c>
      <c r="CF103" s="464" t="str">
        <f>IF(_jhy2_month_day!F99="","",_jhy2_month_day!F99)</f>
        <v/>
      </c>
      <c r="CG103" s="464" t="str">
        <f>IF(_jhy2_month_day!G99="","",_jhy2_month_day!G99)</f>
        <v/>
      </c>
      <c r="CH103" s="464" t="str">
        <f>IF(_jhy2_month_day!H99="","",_jhy2_month_day!H99)</f>
        <v/>
      </c>
      <c r="CI103" s="464" t="str">
        <f>IF(_jhy2_month_day!I99="","",_jhy2_month_day!I99)</f>
        <v/>
      </c>
      <c r="CJ103" s="464" t="str">
        <f>IF(_jhy2_month_day!J99="","",_jhy2_month_day!J99)</f>
        <v/>
      </c>
      <c r="CK103" s="464" t="str">
        <f>IF(_jhy2_month_day!K99="","",_jhy2_month_day!K99)</f>
        <v/>
      </c>
      <c r="CL103" s="562" t="str">
        <f>IF(_jhy2_month_day!L99="","",_jhy2_month_day!L99)</f>
        <v/>
      </c>
      <c r="CM103" s="562" t="str">
        <f>IF(_jhy2_month_day!M99="","",_jhy2_month_day!M99)</f>
        <v/>
      </c>
      <c r="CN103" s="562" t="str">
        <f>IF(_jhy2_month_day!N99="","",_jhy2_month_day!N99)</f>
        <v/>
      </c>
      <c r="CO103" s="562" t="str">
        <f>IF(_jhy2_month_day!O99="","",_jhy2_month_day!O99)</f>
        <v/>
      </c>
      <c r="CP103" s="562" t="str">
        <f>IF(_jhy2_month_day!P99="","",_jhy2_month_day!P99)</f>
        <v/>
      </c>
      <c r="CQ103" s="562" t="str">
        <f>IF(_jhy2_month_day!Q99="","",_jhy2_month_day!Q99)</f>
        <v/>
      </c>
      <c r="CR103" s="563" t="str">
        <f>IF(_jhy2_month_day!R99="","",_jhy2_month_day!R99)</f>
        <v/>
      </c>
      <c r="CS103" s="576" t="str">
        <f>IF(_jhy2_month_day!S99="","",_jhy2_month_day!S99)</f>
        <v/>
      </c>
      <c r="CT103" s="562" t="str">
        <f>IF(_jhy2_month_day!T99="","",_jhy2_month_day!T99)</f>
        <v/>
      </c>
      <c r="CU103" s="577" t="e">
        <f t="shared" si="391"/>
        <v>#VALUE!</v>
      </c>
      <c r="CV103" s="198" t="e">
        <f t="shared" si="392"/>
        <v>#VALUE!</v>
      </c>
      <c r="CW103" s="192" t="e">
        <f t="shared" si="393"/>
        <v>#VALUE!</v>
      </c>
      <c r="CX103" s="192" t="e">
        <f t="shared" si="394"/>
        <v>#VALUE!</v>
      </c>
      <c r="CY103" s="202" t="e">
        <f t="shared" si="395"/>
        <v>#VALUE!</v>
      </c>
      <c r="CZ103" s="192" t="e">
        <f t="shared" ref="CZ103:DI103" si="623">$AJ103*EF103</f>
        <v>#VALUE!</v>
      </c>
      <c r="DA103" s="192" t="e">
        <f t="shared" si="623"/>
        <v>#VALUE!</v>
      </c>
      <c r="DB103" s="192" t="e">
        <f t="shared" si="623"/>
        <v>#VALUE!</v>
      </c>
      <c r="DC103" s="192" t="e">
        <f t="shared" si="623"/>
        <v>#VALUE!</v>
      </c>
      <c r="DD103" s="192" t="e">
        <f t="shared" si="623"/>
        <v>#VALUE!</v>
      </c>
      <c r="DE103" s="192" t="e">
        <f t="shared" si="623"/>
        <v>#VALUE!</v>
      </c>
      <c r="DF103" s="192" t="e">
        <f t="shared" si="623"/>
        <v>#VALUE!</v>
      </c>
      <c r="DG103" s="192" t="e">
        <f t="shared" si="623"/>
        <v>#VALUE!</v>
      </c>
      <c r="DH103" s="192" t="e">
        <f t="shared" si="623"/>
        <v>#VALUE!</v>
      </c>
      <c r="DI103" s="192" t="e">
        <f t="shared" si="623"/>
        <v>#VALUE!</v>
      </c>
      <c r="DJ103" s="192" t="e">
        <f t="shared" si="397"/>
        <v>#VALUE!</v>
      </c>
      <c r="DK103" s="192" t="e">
        <f t="shared" si="398"/>
        <v>#VALUE!</v>
      </c>
      <c r="DL103" s="192" t="e">
        <f t="shared" si="399"/>
        <v>#VALUE!</v>
      </c>
      <c r="DM103" s="192" t="e">
        <f t="shared" si="400"/>
        <v>#VALUE!</v>
      </c>
      <c r="DN103" s="192" t="e">
        <f t="shared" si="401"/>
        <v>#VALUE!</v>
      </c>
      <c r="DO103" s="192" t="e">
        <f t="shared" si="402"/>
        <v>#VALUE!</v>
      </c>
      <c r="DP103" s="192" t="e">
        <f t="shared" si="403"/>
        <v>#VALUE!</v>
      </c>
      <c r="DQ103" s="192" t="e">
        <f t="shared" si="404"/>
        <v>#VALUE!</v>
      </c>
      <c r="DR103" s="192" t="e">
        <f t="shared" si="405"/>
        <v>#VALUE!</v>
      </c>
      <c r="DS103" s="192" t="e">
        <f t="shared" si="406"/>
        <v>#VALUE!</v>
      </c>
      <c r="DT103" s="192" t="e">
        <f t="shared" si="407"/>
        <v>#VALUE!</v>
      </c>
      <c r="DU103" s="192" t="e">
        <f t="shared" si="408"/>
        <v>#VALUE!</v>
      </c>
      <c r="DV103" s="198" t="e">
        <f t="shared" si="409"/>
        <v>#VALUE!</v>
      </c>
      <c r="DW103" s="198" t="e">
        <f t="shared" si="410"/>
        <v>#DIV/0!</v>
      </c>
      <c r="DX103" s="198" t="e">
        <f t="shared" si="411"/>
        <v>#DIV/0!</v>
      </c>
      <c r="DY103" s="198" t="e">
        <f t="shared" si="412"/>
        <v>#VALUE!</v>
      </c>
      <c r="DZ103" s="198" t="e">
        <f t="shared" si="413"/>
        <v>#VALUE!</v>
      </c>
      <c r="EA103" s="198" t="e">
        <f t="shared" si="414"/>
        <v>#VALUE!</v>
      </c>
      <c r="EB103" s="198" t="e">
        <f t="shared" si="415"/>
        <v>#VALUE!</v>
      </c>
      <c r="EC103" s="198" t="e">
        <f t="shared" si="416"/>
        <v>#DIV/0!</v>
      </c>
      <c r="ED103" s="198" t="e">
        <f t="shared" si="417"/>
        <v>#VALUE!</v>
      </c>
      <c r="EE103" s="198" t="e">
        <f t="shared" si="418"/>
        <v>#VALUE!</v>
      </c>
      <c r="EF103" s="198" t="e">
        <f t="shared" ref="EF103:EO103" si="624">DV103/SUM($DV103:$EE103)</f>
        <v>#VALUE!</v>
      </c>
      <c r="EG103" s="198" t="e">
        <f t="shared" si="624"/>
        <v>#DIV/0!</v>
      </c>
      <c r="EH103" s="198" t="e">
        <f t="shared" si="624"/>
        <v>#DIV/0!</v>
      </c>
      <c r="EI103" s="198" t="e">
        <f t="shared" si="624"/>
        <v>#VALUE!</v>
      </c>
      <c r="EJ103" s="198" t="e">
        <f t="shared" si="624"/>
        <v>#VALUE!</v>
      </c>
      <c r="EK103" s="198" t="e">
        <f t="shared" si="624"/>
        <v>#VALUE!</v>
      </c>
      <c r="EL103" s="198" t="e">
        <f t="shared" si="624"/>
        <v>#VALUE!</v>
      </c>
      <c r="EM103" s="198" t="e">
        <f t="shared" si="624"/>
        <v>#DIV/0!</v>
      </c>
      <c r="EN103" s="198" t="e">
        <f t="shared" si="624"/>
        <v>#VALUE!</v>
      </c>
      <c r="EO103" s="198" t="e">
        <f t="shared" si="624"/>
        <v>#VALUE!</v>
      </c>
      <c r="EP103" s="511">
        <f t="shared" ref="EP103:EW103" si="625">EP102</f>
        <v>0.08</v>
      </c>
      <c r="EQ103" s="511">
        <f t="shared" si="625"/>
        <v>0.015</v>
      </c>
      <c r="ER103" s="511">
        <f t="shared" si="625"/>
        <v>0.015</v>
      </c>
      <c r="ES103" s="511">
        <f t="shared" si="625"/>
        <v>0.015</v>
      </c>
      <c r="ET103" s="511">
        <f t="shared" si="625"/>
        <v>0.015</v>
      </c>
      <c r="EU103" s="511">
        <f t="shared" si="625"/>
        <v>0.09</v>
      </c>
      <c r="EV103" s="511">
        <f t="shared" si="625"/>
        <v>0.09</v>
      </c>
      <c r="EW103" s="511">
        <f t="shared" si="625"/>
        <v>0.09</v>
      </c>
      <c r="EX103" s="420" t="str">
        <f>IF(_tag_month_day!AS99="","",_tag_month_day!AS99/100)</f>
        <v/>
      </c>
      <c r="EY103" s="420" t="str">
        <f>IF(_tag_month_day!AT99="","",_tag_month_day!AT99/100)</f>
        <v/>
      </c>
      <c r="EZ103" s="420" t="str">
        <f>IF(_tag_month_day!AU99="","",_tag_month_day!AU99/100)</f>
        <v/>
      </c>
      <c r="FA103" s="420" t="str">
        <f>IF(_tag_month_day!AV99="","",_tag_month_day!AV99/100)</f>
        <v/>
      </c>
      <c r="FB103" s="420" t="str">
        <f>IF(_tag_month_day!AW99="","",_tag_month_day!AW99/100)</f>
        <v/>
      </c>
      <c r="FC103" s="420" t="str">
        <f>IF(_tag_month_day!AX99="","",_tag_month_day!AX99/100)</f>
        <v/>
      </c>
      <c r="FD103" s="510">
        <f t="shared" si="447"/>
        <v>0.33</v>
      </c>
      <c r="FE103" s="510">
        <f t="shared" si="448"/>
        <v>0.19</v>
      </c>
      <c r="FF103" s="510">
        <f t="shared" si="449"/>
        <v>0.003</v>
      </c>
      <c r="FG103" s="510">
        <f t="shared" si="450"/>
        <v>0</v>
      </c>
      <c r="FH103" s="603">
        <f t="shared" si="451"/>
        <v>0.0001</v>
      </c>
      <c r="FI103" s="510">
        <f t="shared" ref="FI103:FR103" si="626">FI102</f>
        <v>0.41</v>
      </c>
      <c r="FJ103" s="510">
        <f t="shared" si="626"/>
        <v>0.11</v>
      </c>
      <c r="FK103" s="510">
        <f t="shared" si="626"/>
        <v>0.015</v>
      </c>
      <c r="FL103" s="510">
        <f t="shared" si="626"/>
        <v>0</v>
      </c>
      <c r="FM103" s="603">
        <f t="shared" si="626"/>
        <v>0.0001</v>
      </c>
      <c r="FN103" s="510" t="str">
        <f>IF(_tag_month_day!AY99="","",_tag_month_day!AY99/100)</f>
        <v/>
      </c>
      <c r="FO103" s="510" t="str">
        <f>IF(_tag_month_day!AZ99="","",_tag_month_day!AZ99/100)</f>
        <v/>
      </c>
      <c r="FP103" s="510" t="str">
        <f>IF(_tag_month_day!BA99="","",_tag_month_day!BA99/100)</f>
        <v/>
      </c>
      <c r="FQ103" s="510" t="str">
        <f>IF(_tag_month_day!BB99="","",_tag_month_day!BB99/100)</f>
        <v/>
      </c>
      <c r="FR103" s="603" t="str">
        <f>IF(_tag_month_day!BC99="","",_tag_month_day!BC99/100)</f>
        <v/>
      </c>
      <c r="FS103" s="510" t="str">
        <f>IF(_tag_month_day!BD99="","",_tag_month_day!BD99/100)</f>
        <v/>
      </c>
      <c r="FT103" s="510" t="str">
        <f>IF(_tag_month_day!BE99="","",_tag_month_day!BE99/100)</f>
        <v/>
      </c>
      <c r="FU103" s="510" t="str">
        <f>IF(_tag_month_day!BF99="","",_tag_month_day!BF99/100)</f>
        <v/>
      </c>
      <c r="FV103" s="510" t="str">
        <f>IF(_tag_month_day!BG99="","",_tag_month_day!BG99/100)</f>
        <v/>
      </c>
      <c r="FW103" s="603" t="str">
        <f>IF(_tag_month_day!BH99="","",_tag_month_day!BH99/100)</f>
        <v/>
      </c>
      <c r="FX103" s="510" t="str">
        <f>IF(_tag_month_day!BI99="","",_tag_month_day!BI99/100)</f>
        <v/>
      </c>
      <c r="FY103" s="510" t="str">
        <f>IF(_tag_month_day!BJ99="","",_tag_month_day!BJ99/100)</f>
        <v/>
      </c>
      <c r="FZ103" s="605" t="str">
        <f>IF(_tag_month_day!BK99="","",_tag_month_day!BK99/100)</f>
        <v/>
      </c>
      <c r="GA103" s="510" t="str">
        <f>IF(_tag_month_day!BL99="","",_tag_month_day!BL99/100)</f>
        <v/>
      </c>
      <c r="GB103" s="603" t="str">
        <f>IF(_tag_month_day!BM99="","",_tag_month_day!BM99/100)</f>
        <v/>
      </c>
      <c r="GC103" s="420" t="str">
        <f>IF(_tag_month_day!BN99="","",_tag_month_day!BN99/100)</f>
        <v/>
      </c>
      <c r="GD103" s="420" t="str">
        <f>IF(_tag_month_day!BO99="","",_tag_month_day!BO99/100)</f>
        <v/>
      </c>
      <c r="GE103" s="420" t="str">
        <f>IF(_tag_month_day!BP99="","",_tag_month_day!BP99/100)</f>
        <v/>
      </c>
      <c r="GF103" s="420" t="str">
        <f>IF(_tag_month_day!BQ99="","",_tag_month_day!BQ99/100)</f>
        <v/>
      </c>
      <c r="GG103" s="420" t="str">
        <f>IF(_tag_month_day!BR99="","",_tag_month_day!BR99/100)</f>
        <v/>
      </c>
      <c r="GH103" s="420" t="str">
        <f>IF(_tag_month_day!BS99="","",_tag_month_day!BS99/100)</f>
        <v/>
      </c>
      <c r="GI103" s="603" t="str">
        <f>IF(_tag_month_day!BT99="","",_tag_month_day!BT99/100)</f>
        <v/>
      </c>
      <c r="GJ103" s="612" t="str">
        <f>IF(_tag_month_day!BU99="","",_tag_month_day!BU99/100)</f>
        <v/>
      </c>
      <c r="GK103" s="620" t="str">
        <f>IF(_tag_month_day!BV99="",IF(_rlcf_month_day!A$2="","",_rlcf_month_day!A$2/100),_tag_month_day!BV99/100)</f>
        <v/>
      </c>
      <c r="GL103" s="620" t="str">
        <f>IF(_tag_month_day!BW99="",IF(_rlcf_month_day!B$2="","",_rlcf_month_day!B$2/100),_tag_month_day!BW99/100)</f>
        <v/>
      </c>
      <c r="GM103" s="621" t="str">
        <f>IF(_tag_month_day!BX99="",IF(_rlcf_month_day!C$2="","",_rlcf_month_day!C$2/100),_tag_month_day!BX99/100)</f>
        <v/>
      </c>
      <c r="GN103" s="620" t="str">
        <f>IF(_tag_month_day!BV99="",IF(_rlcf_month_day!A$2="","",_rlcf_month_day!A$2/100),_tag_month_day!BV99/100)</f>
        <v/>
      </c>
      <c r="GO103" s="620" t="str">
        <f>IF(_tag_month_day!BW99="",IF(_rlcf_month_day!B$2="","",_rlcf_month_day!B$2/100),_tag_month_day!BW99/100)</f>
        <v/>
      </c>
      <c r="GP103" s="620" t="str">
        <f>IF(_tag_month_day!CD99="",IF(_rlcf_month_day!E$2="","",_rlcf_month_day!E$2/100),_tag_month_day!CD99/100)</f>
        <v/>
      </c>
      <c r="GQ103" s="620" t="str">
        <f>IF(_tag_month_day!CE99="",IF(_rlcf_month_day!F$2="","",_rlcf_month_day!F$2/100),_tag_month_day!CE99/100)</f>
        <v/>
      </c>
      <c r="GR103" s="621" t="str">
        <f>IF(_tag_month_day!CF99="",IF(_rlcf_month_day!G$2="","",_rlcf_month_day!G$2/100),_tag_month_day!CF99/100)</f>
        <v/>
      </c>
      <c r="GS103" s="626">
        <f t="shared" ref="GS103:HH103" si="627">GS102</f>
        <v>0.953</v>
      </c>
      <c r="GT103" s="626">
        <f t="shared" si="627"/>
        <v>0.55</v>
      </c>
      <c r="GU103" s="626">
        <f t="shared" si="627"/>
        <v>0.55</v>
      </c>
      <c r="GV103" s="626">
        <f t="shared" si="627"/>
        <v>0.55</v>
      </c>
      <c r="GW103" s="626">
        <f t="shared" si="627"/>
        <v>0.5</v>
      </c>
      <c r="GX103" s="626">
        <f t="shared" si="627"/>
        <v>0.935</v>
      </c>
      <c r="GY103" s="626">
        <f t="shared" si="627"/>
        <v>0.15</v>
      </c>
      <c r="GZ103" s="626">
        <f t="shared" si="627"/>
        <v>1</v>
      </c>
      <c r="HA103" s="632">
        <f t="shared" si="627"/>
        <v>0.047</v>
      </c>
      <c r="HB103" s="632">
        <f t="shared" si="627"/>
        <v>0.45</v>
      </c>
      <c r="HC103" s="632">
        <f t="shared" si="627"/>
        <v>0.45</v>
      </c>
      <c r="HD103" s="632">
        <f t="shared" si="627"/>
        <v>0.45</v>
      </c>
      <c r="HE103" s="632">
        <f t="shared" si="627"/>
        <v>0.5</v>
      </c>
      <c r="HF103" s="632">
        <f t="shared" si="627"/>
        <v>0.065</v>
      </c>
      <c r="HG103" s="632">
        <f t="shared" si="627"/>
        <v>0.85</v>
      </c>
      <c r="HH103" s="632">
        <f t="shared" si="627"/>
        <v>0</v>
      </c>
      <c r="HI103" s="68" t="e">
        <f t="shared" si="423"/>
        <v>#VALUE!</v>
      </c>
      <c r="HJ103" s="68" t="e">
        <f t="shared" si="454"/>
        <v>#VALUE!</v>
      </c>
      <c r="HK103" s="202">
        <f t="shared" si="455"/>
        <v>0.85</v>
      </c>
      <c r="HL103" s="464">
        <f t="shared" si="456"/>
        <v>550000</v>
      </c>
      <c r="HM103" s="464">
        <f t="shared" si="457"/>
        <v>480000</v>
      </c>
      <c r="HN103" s="192" t="e">
        <f t="shared" si="424"/>
        <v>#VALUE!</v>
      </c>
      <c r="HO103" s="192" t="e">
        <f>HN103*HK103*$HO$2/HL103*1000000</f>
        <v>#VALUE!</v>
      </c>
      <c r="HP103" s="192" t="e">
        <f>HN103*HK103*$HP$2/HM103*1000000</f>
        <v>#VALUE!</v>
      </c>
    </row>
    <row r="104" customFormat="1" spans="1:224">
      <c r="A104" s="381">
        <v>99</v>
      </c>
      <c r="B104" s="54">
        <f ca="1" t="shared" si="458"/>
        <v>43621</v>
      </c>
      <c r="C104" s="57">
        <f t="shared" si="459"/>
        <v>0.0416666666666667</v>
      </c>
      <c r="D104" s="68" t="str">
        <f ca="1" t="shared" si="425"/>
        <v>夜班</v>
      </c>
      <c r="E104" s="68" t="str">
        <f ca="1" t="shared" si="426"/>
        <v>丁</v>
      </c>
      <c r="F104" s="68">
        <f ca="1">SUMPRODUCT((成本日报!$A$3:$A$95=计划!B104)*(成本日报!$B$3:$B$95=计划!$D104),成本日报!$C$3:$C$95)</f>
        <v>4</v>
      </c>
      <c r="G104" s="382">
        <f ca="1" t="shared" si="460"/>
        <v>43621.0833333331</v>
      </c>
      <c r="H104" s="382">
        <f ca="1" t="shared" si="427"/>
        <v>43621.0902777775</v>
      </c>
      <c r="I104" s="382">
        <f ca="1" t="shared" si="428"/>
        <v>43621.0958333331</v>
      </c>
      <c r="J104" s="382">
        <f ca="1" t="shared" si="429"/>
        <v>43621.1249999998</v>
      </c>
      <c r="K104" s="382">
        <f ca="1" t="shared" si="430"/>
        <v>43621.1874999998</v>
      </c>
      <c r="L104" s="382">
        <f ca="1" t="shared" si="431"/>
        <v>43621.2083333331</v>
      </c>
      <c r="M104" s="398" t="str">
        <f>IF(_tag_month_day!A100="","",_tag_month_day!A100)</f>
        <v/>
      </c>
      <c r="N104" s="398" t="str">
        <f>IF(_tag_month_day!B100="","",_tag_month_day!B100)</f>
        <v/>
      </c>
      <c r="O104" s="399" t="e">
        <f t="shared" si="432"/>
        <v>#VALUE!</v>
      </c>
      <c r="P104" s="398" t="str">
        <f>IF(_tag_month_day!C100="","",_tag_month_day!C100)</f>
        <v/>
      </c>
      <c r="Q104" s="398" t="str">
        <f>IF(_tag_month_day!D100="","",_tag_month_day!D100)</f>
        <v/>
      </c>
      <c r="R104" s="416">
        <f>IF(_tag_month_day!CB100="",R103,_tag_month_day!CB100/100)</f>
        <v>0.07</v>
      </c>
      <c r="S104" s="417" t="str">
        <f>IF(_tag_month_day!E100="","",_tag_month_day!E100)</f>
        <v/>
      </c>
      <c r="T104" s="417" t="str">
        <f>IF(_tag_month_day!F100="","",_tag_month_day!F100)</f>
        <v/>
      </c>
      <c r="U104" s="418" t="e">
        <f t="shared" si="386"/>
        <v>#VALUE!</v>
      </c>
      <c r="V104" s="53" t="e">
        <f t="shared" si="387"/>
        <v>#VALUE!</v>
      </c>
      <c r="W104" s="419" t="str">
        <f>IF(_jhy_month_day!A100="","",_jhy_month_day!A100)</f>
        <v/>
      </c>
      <c r="X104" s="420" t="str">
        <f>IF(_jhy_month_day!B100="","",_jhy_month_day!B100/100)</f>
        <v/>
      </c>
      <c r="Y104" s="420" t="str">
        <f>IF(_jhy_month_day!C100="","",_jhy_month_day!C100/100)</f>
        <v/>
      </c>
      <c r="Z104" s="439">
        <f t="shared" si="477"/>
        <v>25</v>
      </c>
      <c r="AA104" s="440" t="str">
        <f>IF(_tag_month_day!G100="","",_tag_month_day!G100/100)</f>
        <v/>
      </c>
      <c r="AB104" s="440" t="str">
        <f>IF(_tag_month_day!H100="","",_tag_month_day!H100/100)</f>
        <v/>
      </c>
      <c r="AC104" s="193">
        <f t="shared" si="433"/>
        <v>1.59963432013121</v>
      </c>
      <c r="AD104" s="441" t="str">
        <f t="shared" si="434"/>
        <v/>
      </c>
      <c r="AE104" s="442" t="str">
        <f t="shared" si="435"/>
        <v/>
      </c>
      <c r="AF104" s="443">
        <v>1</v>
      </c>
      <c r="AG104" s="68" t="str">
        <f>IF(_duihao_month_day!A100="","",_duihao_month_day!A100)</f>
        <v/>
      </c>
      <c r="AH104" s="463">
        <f>IF(_gyk_month_day!B100="",AH103,_gyk_month_day!B100)</f>
        <v>820</v>
      </c>
      <c r="AI104" s="464" t="e">
        <f t="shared" si="461"/>
        <v>#VALUE!</v>
      </c>
      <c r="AJ104" s="68" t="str">
        <f>IF(_tag_month_day!I100="","",_tag_month_day!I100)</f>
        <v/>
      </c>
      <c r="AK104" s="465" t="str">
        <f>IF(_tzyy_month_day!A100="","",_tzyy_month_day!A100)</f>
        <v/>
      </c>
      <c r="AL104" s="465" t="str">
        <f>IF(_tzyy_month_day!B100="","",_tzyy_month_day!B100)</f>
        <v/>
      </c>
      <c r="AM104" s="465" t="str">
        <f>IF(_tzyy_month_day!C100="","",_tzyy_month_day!C100)</f>
        <v/>
      </c>
      <c r="AN104" s="466" t="str">
        <f>IF(_tag_month_day!CG100="","",_tag_month_day!CG100)</f>
        <v/>
      </c>
      <c r="AO104" s="466" t="str">
        <f>IF(_tag_month_day!CH100="","",_tag_month_day!CH100)</f>
        <v/>
      </c>
      <c r="AP104" s="486" t="e">
        <f t="shared" si="436"/>
        <v>#VALUE!</v>
      </c>
      <c r="AQ104" s="487" t="str">
        <f>IF(_tag_month_day!J100="","",_tag_month_day!J100/100)</f>
        <v/>
      </c>
      <c r="AR104" s="488">
        <f t="shared" si="437"/>
        <v>1.3</v>
      </c>
      <c r="AS104" s="489" t="e">
        <f t="shared" si="388"/>
        <v>#VALUE!</v>
      </c>
      <c r="AT104" s="489">
        <f t="shared" si="438"/>
        <v>0</v>
      </c>
      <c r="AU104" s="490" t="str">
        <f>IF(_tag_month_day!K100="","",_tag_month_day!K100)</f>
        <v/>
      </c>
      <c r="AV104" s="491" t="str">
        <f>IF(_tag_month_day!L100="","",_tag_month_day!L100/100)</f>
        <v/>
      </c>
      <c r="AW104" s="420">
        <f t="shared" si="360"/>
        <v>0</v>
      </c>
      <c r="AX104" s="420">
        <f t="shared" si="439"/>
        <v>0</v>
      </c>
      <c r="AY104" s="420" t="str">
        <f>IF(_tag_month_day!M100="","",_tag_month_day!M100/100)</f>
        <v/>
      </c>
      <c r="AZ104" s="420" t="str">
        <f>IF(_tag_month_day!N100="","",_tag_month_day!N100/100)</f>
        <v/>
      </c>
      <c r="BA104" s="420" t="str">
        <f>IF(_tag_month_day!O100="","",_tag_month_day!O100/100)</f>
        <v/>
      </c>
      <c r="BB104" s="496" t="str">
        <f>IF(_tag_month_day!P100="","",_tag_month_day!P100/100)</f>
        <v/>
      </c>
      <c r="BC104" s="496">
        <f t="shared" si="440"/>
        <v>0</v>
      </c>
      <c r="BD104" s="496" t="str">
        <f>IF(_tag_month_day!Q100="","",_tag_month_day!Q100/100)</f>
        <v/>
      </c>
      <c r="BE104" s="510" t="str">
        <f>IF(_tag_month_day!R100="","",_tag_month_day!R100/100)</f>
        <v/>
      </c>
      <c r="BF104" s="413" t="str">
        <f>IF(_tag_month_day!CC100="","",_tag_month_day!CC100/100)</f>
        <v/>
      </c>
      <c r="BG104" s="511" t="e">
        <f t="shared" si="389"/>
        <v>#VALUE!</v>
      </c>
      <c r="BH104" s="198">
        <f t="shared" si="390"/>
        <v>0</v>
      </c>
      <c r="BI104" s="512" t="e">
        <f>IF(CX104=0,BI103,(DK104*查询!$R$5+DL104*查询!$Q$5+DM104*查询!$N$5+DN104*查询!$O$5+DO104*查询!$P$5)*AF104/CX104)</f>
        <v>#VALUE!</v>
      </c>
      <c r="BJ104" s="512" t="e">
        <f>IF(CX104=0,BJ103,(DP104*查询!$S$5+DQ104*查询!$T$5+DR104*查询!$U$5)*AF104/CX104)</f>
        <v>#VALUE!</v>
      </c>
      <c r="BK104" s="512">
        <f t="shared" si="441"/>
        <v>1</v>
      </c>
      <c r="BL104" s="513" t="str">
        <f>IF(_cfyc_month_day!A100="","",_cfyc_month_day!A100)</f>
        <v/>
      </c>
      <c r="BM104" s="513" t="str">
        <f>IF(_cfyc_month_day!B100="","",_cfyc_month_day!B100)</f>
        <v/>
      </c>
      <c r="BN104" s="513" t="str">
        <f>IF(_cfyc_month_day!C100="","",_cfyc_month_day!C100)</f>
        <v/>
      </c>
      <c r="BO104" s="522" t="str">
        <f>IF(_cfyc_month_day!D100="","",_cfyc_month_day!D100)</f>
        <v/>
      </c>
      <c r="BP104" s="522" t="str">
        <f>IF(_cfyc_month_day!E100="","",_cfyc_month_day!E100)</f>
        <v/>
      </c>
      <c r="BQ104" s="522" t="str">
        <f>IF(_cfyc_month_day!F100="","",_cfyc_month_day!F100)</f>
        <v/>
      </c>
      <c r="BR104" s="513" t="str">
        <f>IF(_tag_month_day!T100="","",_tag_month_day!T100)</f>
        <v/>
      </c>
      <c r="BS104" s="513" t="str">
        <f>IF(_tag_month_day!U100="","",_tag_month_day!U100)</f>
        <v/>
      </c>
      <c r="BT104" s="523" t="str">
        <f t="shared" si="442"/>
        <v/>
      </c>
      <c r="BU104" s="223" t="str">
        <f>IF(_tag_month_day!V100="","",_tag_month_day!V100)</f>
        <v/>
      </c>
      <c r="BV104" s="206" t="str">
        <f>IF(_tag_month_day!W100="","",_tag_month_day!W100)</f>
        <v/>
      </c>
      <c r="BW104" s="540" t="str">
        <f>IF(_tag_month_day!X100="","",_tag_month_day!X100)</f>
        <v/>
      </c>
      <c r="BX104" s="540" t="str">
        <f>IF(_tag_month_day!Y100="","",_tag_month_day!Y100)</f>
        <v/>
      </c>
      <c r="BY104" s="541">
        <f ca="1" t="shared" si="443"/>
        <v>43621.2083333331</v>
      </c>
      <c r="BZ104" s="542"/>
      <c r="CA104" s="543" t="str">
        <f>IF(_jhy2_month_day!A100="","",_jhy2_month_day!A100)</f>
        <v/>
      </c>
      <c r="CB104" s="464" t="str">
        <f>IF(_jhy2_month_day!B100="","",_jhy2_month_day!B100)</f>
        <v/>
      </c>
      <c r="CC104" s="464" t="str">
        <f>IF(_jhy2_month_day!C100="","",_jhy2_month_day!C100)</f>
        <v/>
      </c>
      <c r="CD104" s="464" t="str">
        <f>IF(_jhy2_month_day!D100="","",_jhy2_month_day!D100)</f>
        <v/>
      </c>
      <c r="CE104" s="464" t="str">
        <f>IF(_jhy2_month_day!E100="","",_jhy2_month_day!E100)</f>
        <v/>
      </c>
      <c r="CF104" s="464" t="str">
        <f>IF(_jhy2_month_day!F100="","",_jhy2_month_day!F100)</f>
        <v/>
      </c>
      <c r="CG104" s="464" t="str">
        <f>IF(_jhy2_month_day!G100="","",_jhy2_month_day!G100)</f>
        <v/>
      </c>
      <c r="CH104" s="464" t="str">
        <f>IF(_jhy2_month_day!H100="","",_jhy2_month_day!H100)</f>
        <v/>
      </c>
      <c r="CI104" s="464" t="str">
        <f>IF(_jhy2_month_day!I100="","",_jhy2_month_day!I100)</f>
        <v/>
      </c>
      <c r="CJ104" s="464" t="str">
        <f>IF(_jhy2_month_day!J100="","",_jhy2_month_day!J100)</f>
        <v/>
      </c>
      <c r="CK104" s="464" t="str">
        <f>IF(_jhy2_month_day!K100="","",_jhy2_month_day!K100)</f>
        <v/>
      </c>
      <c r="CL104" s="562" t="str">
        <f>IF(_jhy2_month_day!L100="","",_jhy2_month_day!L100)</f>
        <v/>
      </c>
      <c r="CM104" s="562" t="str">
        <f>IF(_jhy2_month_day!M100="","",_jhy2_month_day!M100)</f>
        <v/>
      </c>
      <c r="CN104" s="562" t="str">
        <f>IF(_jhy2_month_day!N100="","",_jhy2_month_day!N100)</f>
        <v/>
      </c>
      <c r="CO104" s="562" t="str">
        <f>IF(_jhy2_month_day!O100="","",_jhy2_month_day!O100)</f>
        <v/>
      </c>
      <c r="CP104" s="562" t="str">
        <f>IF(_jhy2_month_day!P100="","",_jhy2_month_day!P100)</f>
        <v/>
      </c>
      <c r="CQ104" s="562" t="str">
        <f>IF(_jhy2_month_day!Q100="","",_jhy2_month_day!Q100)</f>
        <v/>
      </c>
      <c r="CR104" s="563" t="str">
        <f>IF(_jhy2_month_day!R100="","",_jhy2_month_day!R100)</f>
        <v/>
      </c>
      <c r="CS104" s="576" t="str">
        <f>IF(_jhy2_month_day!S100="","",_jhy2_month_day!S100)</f>
        <v/>
      </c>
      <c r="CT104" s="562" t="str">
        <f>IF(_jhy2_month_day!T100="","",_jhy2_month_day!T100)</f>
        <v/>
      </c>
      <c r="CU104" s="577" t="e">
        <f t="shared" si="391"/>
        <v>#VALUE!</v>
      </c>
      <c r="CV104" s="198" t="e">
        <f t="shared" si="392"/>
        <v>#VALUE!</v>
      </c>
      <c r="CW104" s="192" t="e">
        <f t="shared" si="393"/>
        <v>#VALUE!</v>
      </c>
      <c r="CX104" s="192" t="e">
        <f t="shared" si="394"/>
        <v>#VALUE!</v>
      </c>
      <c r="CY104" s="202" t="e">
        <f t="shared" si="395"/>
        <v>#VALUE!</v>
      </c>
      <c r="CZ104" s="192" t="e">
        <f t="shared" ref="CZ104:DI104" si="628">$AJ104*EF104</f>
        <v>#VALUE!</v>
      </c>
      <c r="DA104" s="192" t="e">
        <f t="shared" si="628"/>
        <v>#VALUE!</v>
      </c>
      <c r="DB104" s="192" t="e">
        <f t="shared" si="628"/>
        <v>#VALUE!</v>
      </c>
      <c r="DC104" s="192" t="e">
        <f t="shared" si="628"/>
        <v>#VALUE!</v>
      </c>
      <c r="DD104" s="192" t="e">
        <f t="shared" si="628"/>
        <v>#VALUE!</v>
      </c>
      <c r="DE104" s="192" t="e">
        <f t="shared" si="628"/>
        <v>#VALUE!</v>
      </c>
      <c r="DF104" s="192" t="e">
        <f t="shared" si="628"/>
        <v>#VALUE!</v>
      </c>
      <c r="DG104" s="192" t="e">
        <f t="shared" si="628"/>
        <v>#VALUE!</v>
      </c>
      <c r="DH104" s="192" t="e">
        <f t="shared" si="628"/>
        <v>#VALUE!</v>
      </c>
      <c r="DI104" s="192" t="e">
        <f t="shared" si="628"/>
        <v>#VALUE!</v>
      </c>
      <c r="DJ104" s="192" t="e">
        <f t="shared" si="397"/>
        <v>#VALUE!</v>
      </c>
      <c r="DK104" s="192" t="e">
        <f t="shared" si="398"/>
        <v>#VALUE!</v>
      </c>
      <c r="DL104" s="192" t="e">
        <f t="shared" si="399"/>
        <v>#VALUE!</v>
      </c>
      <c r="DM104" s="192" t="e">
        <f t="shared" si="400"/>
        <v>#VALUE!</v>
      </c>
      <c r="DN104" s="192" t="e">
        <f t="shared" si="401"/>
        <v>#VALUE!</v>
      </c>
      <c r="DO104" s="192" t="e">
        <f t="shared" si="402"/>
        <v>#VALUE!</v>
      </c>
      <c r="DP104" s="192" t="e">
        <f t="shared" si="403"/>
        <v>#VALUE!</v>
      </c>
      <c r="DQ104" s="192" t="e">
        <f t="shared" si="404"/>
        <v>#VALUE!</v>
      </c>
      <c r="DR104" s="192" t="e">
        <f t="shared" si="405"/>
        <v>#VALUE!</v>
      </c>
      <c r="DS104" s="192" t="e">
        <f t="shared" si="406"/>
        <v>#VALUE!</v>
      </c>
      <c r="DT104" s="192" t="e">
        <f t="shared" si="407"/>
        <v>#VALUE!</v>
      </c>
      <c r="DU104" s="192" t="e">
        <f t="shared" si="408"/>
        <v>#VALUE!</v>
      </c>
      <c r="DV104" s="198" t="e">
        <f t="shared" si="409"/>
        <v>#VALUE!</v>
      </c>
      <c r="DW104" s="198" t="e">
        <f t="shared" si="410"/>
        <v>#DIV/0!</v>
      </c>
      <c r="DX104" s="198" t="e">
        <f t="shared" si="411"/>
        <v>#DIV/0!</v>
      </c>
      <c r="DY104" s="198" t="e">
        <f t="shared" si="412"/>
        <v>#VALUE!</v>
      </c>
      <c r="DZ104" s="198" t="e">
        <f t="shared" si="413"/>
        <v>#VALUE!</v>
      </c>
      <c r="EA104" s="198" t="e">
        <f t="shared" si="414"/>
        <v>#VALUE!</v>
      </c>
      <c r="EB104" s="198" t="e">
        <f t="shared" si="415"/>
        <v>#VALUE!</v>
      </c>
      <c r="EC104" s="198" t="e">
        <f t="shared" si="416"/>
        <v>#DIV/0!</v>
      </c>
      <c r="ED104" s="198" t="e">
        <f t="shared" si="417"/>
        <v>#VALUE!</v>
      </c>
      <c r="EE104" s="198" t="e">
        <f t="shared" si="418"/>
        <v>#VALUE!</v>
      </c>
      <c r="EF104" s="198" t="e">
        <f t="shared" ref="EF104:EO104" si="629">DV104/SUM($DV104:$EE104)</f>
        <v>#VALUE!</v>
      </c>
      <c r="EG104" s="198" t="e">
        <f t="shared" si="629"/>
        <v>#DIV/0!</v>
      </c>
      <c r="EH104" s="198" t="e">
        <f t="shared" si="629"/>
        <v>#DIV/0!</v>
      </c>
      <c r="EI104" s="198" t="e">
        <f t="shared" si="629"/>
        <v>#VALUE!</v>
      </c>
      <c r="EJ104" s="198" t="e">
        <f t="shared" si="629"/>
        <v>#VALUE!</v>
      </c>
      <c r="EK104" s="198" t="e">
        <f t="shared" si="629"/>
        <v>#VALUE!</v>
      </c>
      <c r="EL104" s="198" t="e">
        <f t="shared" si="629"/>
        <v>#VALUE!</v>
      </c>
      <c r="EM104" s="198" t="e">
        <f t="shared" si="629"/>
        <v>#DIV/0!</v>
      </c>
      <c r="EN104" s="198" t="e">
        <f t="shared" si="629"/>
        <v>#VALUE!</v>
      </c>
      <c r="EO104" s="198" t="e">
        <f t="shared" si="629"/>
        <v>#VALUE!</v>
      </c>
      <c r="EP104" s="511">
        <f t="shared" ref="EP104:EW104" si="630">EP103</f>
        <v>0.08</v>
      </c>
      <c r="EQ104" s="511">
        <f t="shared" si="630"/>
        <v>0.015</v>
      </c>
      <c r="ER104" s="511">
        <f t="shared" si="630"/>
        <v>0.015</v>
      </c>
      <c r="ES104" s="511">
        <f t="shared" si="630"/>
        <v>0.015</v>
      </c>
      <c r="ET104" s="511">
        <f t="shared" si="630"/>
        <v>0.015</v>
      </c>
      <c r="EU104" s="511">
        <f t="shared" si="630"/>
        <v>0.09</v>
      </c>
      <c r="EV104" s="511">
        <f t="shared" si="630"/>
        <v>0.09</v>
      </c>
      <c r="EW104" s="511">
        <f t="shared" si="630"/>
        <v>0.09</v>
      </c>
      <c r="EX104" s="420" t="str">
        <f>IF(_tag_month_day!AS100="","",_tag_month_day!AS100/100)</f>
        <v/>
      </c>
      <c r="EY104" s="420" t="str">
        <f>IF(_tag_month_day!AT100="","",_tag_month_day!AT100/100)</f>
        <v/>
      </c>
      <c r="EZ104" s="420" t="str">
        <f>IF(_tag_month_day!AU100="","",_tag_month_day!AU100/100)</f>
        <v/>
      </c>
      <c r="FA104" s="420" t="str">
        <f>IF(_tag_month_day!AV100="","",_tag_month_day!AV100/100)</f>
        <v/>
      </c>
      <c r="FB104" s="420" t="str">
        <f>IF(_tag_month_day!AW100="","",_tag_month_day!AW100/100)</f>
        <v/>
      </c>
      <c r="FC104" s="420" t="str">
        <f>IF(_tag_month_day!AX100="","",_tag_month_day!AX100/100)</f>
        <v/>
      </c>
      <c r="FD104" s="510">
        <f t="shared" si="447"/>
        <v>0.33</v>
      </c>
      <c r="FE104" s="510">
        <f t="shared" si="448"/>
        <v>0.19</v>
      </c>
      <c r="FF104" s="510">
        <f t="shared" si="449"/>
        <v>0.003</v>
      </c>
      <c r="FG104" s="510">
        <f t="shared" si="450"/>
        <v>0</v>
      </c>
      <c r="FH104" s="603">
        <f t="shared" si="451"/>
        <v>0.0001</v>
      </c>
      <c r="FI104" s="510">
        <f t="shared" ref="FI104:FR104" si="631">FI103</f>
        <v>0.41</v>
      </c>
      <c r="FJ104" s="510">
        <f t="shared" si="631"/>
        <v>0.11</v>
      </c>
      <c r="FK104" s="510">
        <f t="shared" si="631"/>
        <v>0.015</v>
      </c>
      <c r="FL104" s="510">
        <f t="shared" si="631"/>
        <v>0</v>
      </c>
      <c r="FM104" s="603">
        <f t="shared" si="631"/>
        <v>0.0001</v>
      </c>
      <c r="FN104" s="510" t="str">
        <f>IF(_tag_month_day!AY100="","",_tag_month_day!AY100/100)</f>
        <v/>
      </c>
      <c r="FO104" s="510" t="str">
        <f>IF(_tag_month_day!AZ100="","",_tag_month_day!AZ100/100)</f>
        <v/>
      </c>
      <c r="FP104" s="510" t="str">
        <f>IF(_tag_month_day!BA100="","",_tag_month_day!BA100/100)</f>
        <v/>
      </c>
      <c r="FQ104" s="510" t="str">
        <f>IF(_tag_month_day!BB100="","",_tag_month_day!BB100/100)</f>
        <v/>
      </c>
      <c r="FR104" s="603" t="str">
        <f>IF(_tag_month_day!BC100="","",_tag_month_day!BC100/100)</f>
        <v/>
      </c>
      <c r="FS104" s="510" t="str">
        <f>IF(_tag_month_day!BD100="","",_tag_month_day!BD100/100)</f>
        <v/>
      </c>
      <c r="FT104" s="510" t="str">
        <f>IF(_tag_month_day!BE100="","",_tag_month_day!BE100/100)</f>
        <v/>
      </c>
      <c r="FU104" s="510" t="str">
        <f>IF(_tag_month_day!BF100="","",_tag_month_day!BF100/100)</f>
        <v/>
      </c>
      <c r="FV104" s="510" t="str">
        <f>IF(_tag_month_day!BG100="","",_tag_month_day!BG100/100)</f>
        <v/>
      </c>
      <c r="FW104" s="603" t="str">
        <f>IF(_tag_month_day!BH100="","",_tag_month_day!BH100/100)</f>
        <v/>
      </c>
      <c r="FX104" s="510" t="str">
        <f>IF(_tag_month_day!BI100="","",_tag_month_day!BI100/100)</f>
        <v/>
      </c>
      <c r="FY104" s="510" t="str">
        <f>IF(_tag_month_day!BJ100="","",_tag_month_day!BJ100/100)</f>
        <v/>
      </c>
      <c r="FZ104" s="605" t="str">
        <f>IF(_tag_month_day!BK100="","",_tag_month_day!BK100/100)</f>
        <v/>
      </c>
      <c r="GA104" s="510" t="str">
        <f>IF(_tag_month_day!BL100="","",_tag_month_day!BL100/100)</f>
        <v/>
      </c>
      <c r="GB104" s="603" t="str">
        <f>IF(_tag_month_day!BM100="","",_tag_month_day!BM100/100)</f>
        <v/>
      </c>
      <c r="GC104" s="420" t="str">
        <f>IF(_tag_month_day!BN100="","",_tag_month_day!BN100/100)</f>
        <v/>
      </c>
      <c r="GD104" s="420" t="str">
        <f>IF(_tag_month_day!BO100="","",_tag_month_day!BO100/100)</f>
        <v/>
      </c>
      <c r="GE104" s="420" t="str">
        <f>IF(_tag_month_day!BP100="","",_tag_month_day!BP100/100)</f>
        <v/>
      </c>
      <c r="GF104" s="420" t="str">
        <f>IF(_tag_month_day!BQ100="","",_tag_month_day!BQ100/100)</f>
        <v/>
      </c>
      <c r="GG104" s="420" t="str">
        <f>IF(_tag_month_day!BR100="","",_tag_month_day!BR100/100)</f>
        <v/>
      </c>
      <c r="GH104" s="420" t="str">
        <f>IF(_tag_month_day!BS100="","",_tag_month_day!BS100/100)</f>
        <v/>
      </c>
      <c r="GI104" s="603" t="str">
        <f>IF(_tag_month_day!BT100="","",_tag_month_day!BT100/100)</f>
        <v/>
      </c>
      <c r="GJ104" s="612" t="str">
        <f>IF(_tag_month_day!BU100="","",_tag_month_day!BU100/100)</f>
        <v/>
      </c>
      <c r="GK104" s="620" t="str">
        <f>IF(_tag_month_day!BV100="",IF(_rlcf_month_day!A$2="","",_rlcf_month_day!A$2/100),_tag_month_day!BV100/100)</f>
        <v/>
      </c>
      <c r="GL104" s="620" t="str">
        <f>IF(_tag_month_day!BW100="",IF(_rlcf_month_day!B$2="","",_rlcf_month_day!B$2/100),_tag_month_day!BW100/100)</f>
        <v/>
      </c>
      <c r="GM104" s="621" t="str">
        <f>IF(_tag_month_day!BX100="",IF(_rlcf_month_day!C$2="","",_rlcf_month_day!C$2/100),_tag_month_day!BX100/100)</f>
        <v/>
      </c>
      <c r="GN104" s="620" t="str">
        <f>IF(_tag_month_day!BV100="",IF(_rlcf_month_day!A$2="","",_rlcf_month_day!A$2/100),_tag_month_day!BV100/100)</f>
        <v/>
      </c>
      <c r="GO104" s="620" t="str">
        <f>IF(_tag_month_day!BW100="",IF(_rlcf_month_day!B$2="","",_rlcf_month_day!B$2/100),_tag_month_day!BW100/100)</f>
        <v/>
      </c>
      <c r="GP104" s="620" t="str">
        <f>IF(_tag_month_day!CD100="",IF(_rlcf_month_day!E$2="","",_rlcf_month_day!E$2/100),_tag_month_day!CD100/100)</f>
        <v/>
      </c>
      <c r="GQ104" s="620" t="str">
        <f>IF(_tag_month_day!CE100="",IF(_rlcf_month_day!F$2="","",_rlcf_month_day!F$2/100),_tag_month_day!CE100/100)</f>
        <v/>
      </c>
      <c r="GR104" s="621" t="str">
        <f>IF(_tag_month_day!CF100="",IF(_rlcf_month_day!G$2="","",_rlcf_month_day!G$2/100),_tag_month_day!CF100/100)</f>
        <v/>
      </c>
      <c r="GS104" s="626">
        <f t="shared" ref="GS104:HH104" si="632">GS103</f>
        <v>0.953</v>
      </c>
      <c r="GT104" s="626">
        <f t="shared" si="632"/>
        <v>0.55</v>
      </c>
      <c r="GU104" s="626">
        <f t="shared" si="632"/>
        <v>0.55</v>
      </c>
      <c r="GV104" s="626">
        <f t="shared" si="632"/>
        <v>0.55</v>
      </c>
      <c r="GW104" s="626">
        <f t="shared" si="632"/>
        <v>0.5</v>
      </c>
      <c r="GX104" s="626">
        <f t="shared" si="632"/>
        <v>0.935</v>
      </c>
      <c r="GY104" s="626">
        <f t="shared" si="632"/>
        <v>0.15</v>
      </c>
      <c r="GZ104" s="626">
        <f t="shared" si="632"/>
        <v>1</v>
      </c>
      <c r="HA104" s="632">
        <f t="shared" si="632"/>
        <v>0.047</v>
      </c>
      <c r="HB104" s="632">
        <f t="shared" si="632"/>
        <v>0.45</v>
      </c>
      <c r="HC104" s="632">
        <f t="shared" si="632"/>
        <v>0.45</v>
      </c>
      <c r="HD104" s="632">
        <f t="shared" si="632"/>
        <v>0.45</v>
      </c>
      <c r="HE104" s="632">
        <f t="shared" si="632"/>
        <v>0.5</v>
      </c>
      <c r="HF104" s="632">
        <f t="shared" si="632"/>
        <v>0.065</v>
      </c>
      <c r="HG104" s="632">
        <f t="shared" si="632"/>
        <v>0.85</v>
      </c>
      <c r="HH104" s="632">
        <f t="shared" si="632"/>
        <v>0</v>
      </c>
      <c r="HI104" s="68">
        <f t="shared" si="423"/>
        <v>0</v>
      </c>
      <c r="HJ104" s="68" t="e">
        <f t="shared" si="454"/>
        <v>#VALUE!</v>
      </c>
      <c r="HK104" s="202">
        <f t="shared" si="455"/>
        <v>0.85</v>
      </c>
      <c r="HL104" s="464">
        <f t="shared" si="456"/>
        <v>550000</v>
      </c>
      <c r="HM104" s="464">
        <f t="shared" si="457"/>
        <v>480000</v>
      </c>
      <c r="HN104" s="192" t="e">
        <f t="shared" si="424"/>
        <v>#VALUE!</v>
      </c>
      <c r="HO104" s="192" t="e">
        <f>HN104*HK104*$HO$2/HL104*1000000</f>
        <v>#VALUE!</v>
      </c>
      <c r="HP104" s="192" t="e">
        <f>HN104*HK104*$HP$2/HM104*1000000</f>
        <v>#VALUE!</v>
      </c>
    </row>
    <row r="105" customFormat="1" spans="1:224">
      <c r="A105" s="381">
        <v>100</v>
      </c>
      <c r="B105" s="54">
        <f ca="1" t="shared" si="458"/>
        <v>43621</v>
      </c>
      <c r="C105" s="57">
        <f t="shared" si="459"/>
        <v>0.0416666666666667</v>
      </c>
      <c r="D105" s="68" t="str">
        <f ca="1" t="shared" si="425"/>
        <v>夜班</v>
      </c>
      <c r="E105" s="68" t="str">
        <f ca="1" t="shared" si="426"/>
        <v>丁</v>
      </c>
      <c r="F105" s="68">
        <f ca="1">SUMPRODUCT((成本日报!$A$3:$A$95=计划!B105)*(成本日报!$B$3:$B$95=计划!$D105),成本日报!$C$3:$C$95)</f>
        <v>4</v>
      </c>
      <c r="G105" s="382">
        <f ca="1" t="shared" si="460"/>
        <v>43621.1249999998</v>
      </c>
      <c r="H105" s="382">
        <f ca="1" t="shared" si="427"/>
        <v>43621.1319444442</v>
      </c>
      <c r="I105" s="382">
        <f ca="1" t="shared" si="428"/>
        <v>43621.1374999998</v>
      </c>
      <c r="J105" s="382">
        <f ca="1" t="shared" si="429"/>
        <v>43621.1666666664</v>
      </c>
      <c r="K105" s="382">
        <f ca="1" t="shared" si="430"/>
        <v>43621.2291666664</v>
      </c>
      <c r="L105" s="382">
        <f ca="1" t="shared" si="431"/>
        <v>43621.2499999998</v>
      </c>
      <c r="M105" s="398" t="str">
        <f>IF(_tag_month_day!A101="","",_tag_month_day!A101)</f>
        <v/>
      </c>
      <c r="N105" s="398" t="str">
        <f>IF(_tag_month_day!B101="","",_tag_month_day!B101)</f>
        <v/>
      </c>
      <c r="O105" s="399" t="e">
        <f t="shared" si="432"/>
        <v>#VALUE!</v>
      </c>
      <c r="P105" s="398" t="str">
        <f>IF(_tag_month_day!C101="","",_tag_month_day!C101)</f>
        <v/>
      </c>
      <c r="Q105" s="398" t="str">
        <f>IF(_tag_month_day!D101="","",_tag_month_day!D101)</f>
        <v/>
      </c>
      <c r="R105" s="416">
        <f>IF(_tag_month_day!CB101="",R104,_tag_month_day!CB101/100)</f>
        <v>0.07</v>
      </c>
      <c r="S105" s="417" t="str">
        <f>IF(_tag_month_day!E101="","",_tag_month_day!E101)</f>
        <v/>
      </c>
      <c r="T105" s="417" t="str">
        <f>IF(_tag_month_day!F101="","",_tag_month_day!F101)</f>
        <v/>
      </c>
      <c r="U105" s="418" t="e">
        <f t="shared" si="386"/>
        <v>#VALUE!</v>
      </c>
      <c r="V105" s="53" t="e">
        <f t="shared" si="387"/>
        <v>#VALUE!</v>
      </c>
      <c r="W105" s="419" t="str">
        <f>IF(_jhy_month_day!A101="","",_jhy_month_day!A101)</f>
        <v/>
      </c>
      <c r="X105" s="420" t="str">
        <f>IF(_jhy_month_day!B101="","",_jhy_month_day!B101/100)</f>
        <v/>
      </c>
      <c r="Y105" s="420" t="str">
        <f>IF(_jhy_month_day!C101="","",_jhy_month_day!C101/100)</f>
        <v/>
      </c>
      <c r="Z105" s="439">
        <f t="shared" si="477"/>
        <v>25</v>
      </c>
      <c r="AA105" s="440" t="str">
        <f>IF(_tag_month_day!G101="","",_tag_month_day!G101/100)</f>
        <v/>
      </c>
      <c r="AB105" s="440" t="str">
        <f>IF(_tag_month_day!H101="","",_tag_month_day!H101/100)</f>
        <v/>
      </c>
      <c r="AC105" s="193">
        <f t="shared" si="433"/>
        <v>1.59963432013121</v>
      </c>
      <c r="AD105" s="441" t="str">
        <f t="shared" si="434"/>
        <v/>
      </c>
      <c r="AE105" s="442" t="str">
        <f t="shared" si="435"/>
        <v/>
      </c>
      <c r="AF105" s="443">
        <v>1</v>
      </c>
      <c r="AG105" s="68" t="str">
        <f>IF(_duihao_month_day!A101="","",_duihao_month_day!A101)</f>
        <v/>
      </c>
      <c r="AH105" s="463">
        <f>IF(_gyk_month_day!B101="",AH104,_gyk_month_day!B101)</f>
        <v>820</v>
      </c>
      <c r="AI105" s="464" t="e">
        <f t="shared" si="461"/>
        <v>#VALUE!</v>
      </c>
      <c r="AJ105" s="68" t="str">
        <f>IF(_tag_month_day!I101="","",_tag_month_day!I101)</f>
        <v/>
      </c>
      <c r="AK105" s="465" t="str">
        <f>IF(_tzyy_month_day!A101="","",_tzyy_month_day!A101)</f>
        <v/>
      </c>
      <c r="AL105" s="465" t="str">
        <f>IF(_tzyy_month_day!B101="","",_tzyy_month_day!B101)</f>
        <v/>
      </c>
      <c r="AM105" s="465" t="str">
        <f>IF(_tzyy_month_day!C101="","",_tzyy_month_day!C101)</f>
        <v/>
      </c>
      <c r="AN105" s="466" t="str">
        <f>IF(_tag_month_day!CG101="","",_tag_month_day!CG101)</f>
        <v/>
      </c>
      <c r="AO105" s="466" t="str">
        <f>IF(_tag_month_day!CH101="","",_tag_month_day!CH101)</f>
        <v/>
      </c>
      <c r="AP105" s="486" t="e">
        <f t="shared" si="436"/>
        <v>#VALUE!</v>
      </c>
      <c r="AQ105" s="487" t="str">
        <f>IF(_tag_month_day!J101="","",_tag_month_day!J101/100)</f>
        <v/>
      </c>
      <c r="AR105" s="488">
        <f t="shared" si="437"/>
        <v>1.3</v>
      </c>
      <c r="AS105" s="489" t="e">
        <f t="shared" si="388"/>
        <v>#VALUE!</v>
      </c>
      <c r="AT105" s="489">
        <f t="shared" si="438"/>
        <v>0</v>
      </c>
      <c r="AU105" s="490" t="str">
        <f>IF(_tag_month_day!K101="","",_tag_month_day!K101)</f>
        <v/>
      </c>
      <c r="AV105" s="491" t="str">
        <f>IF(_tag_month_day!L101="","",_tag_month_day!L101/100)</f>
        <v/>
      </c>
      <c r="AW105" s="420">
        <f t="shared" si="360"/>
        <v>0</v>
      </c>
      <c r="AX105" s="420">
        <f t="shared" si="439"/>
        <v>0</v>
      </c>
      <c r="AY105" s="420" t="str">
        <f>IF(_tag_month_day!M101="","",_tag_month_day!M101/100)</f>
        <v/>
      </c>
      <c r="AZ105" s="420" t="str">
        <f>IF(_tag_month_day!N101="","",_tag_month_day!N101/100)</f>
        <v/>
      </c>
      <c r="BA105" s="420" t="str">
        <f>IF(_tag_month_day!O101="","",_tag_month_day!O101/100)</f>
        <v/>
      </c>
      <c r="BB105" s="496" t="str">
        <f>IF(_tag_month_day!P101="","",_tag_month_day!P101/100)</f>
        <v/>
      </c>
      <c r="BC105" s="496">
        <f t="shared" si="440"/>
        <v>0</v>
      </c>
      <c r="BD105" s="496" t="str">
        <f>IF(_tag_month_day!Q101="","",_tag_month_day!Q101/100)</f>
        <v/>
      </c>
      <c r="BE105" s="510" t="str">
        <f>IF(_tag_month_day!R101="","",_tag_month_day!R101/100)</f>
        <v/>
      </c>
      <c r="BF105" s="413" t="str">
        <f>IF(_tag_month_day!CC101="","",_tag_month_day!CC101/100)</f>
        <v/>
      </c>
      <c r="BG105" s="511" t="e">
        <f t="shared" si="389"/>
        <v>#VALUE!</v>
      </c>
      <c r="BH105" s="198">
        <f t="shared" si="390"/>
        <v>0</v>
      </c>
      <c r="BI105" s="512" t="e">
        <f>IF(CX105=0,BI104,(DK105*查询!$R$5+DL105*查询!$Q$5+DM105*查询!$N$5+DN105*查询!$O$5+DO105*查询!$P$5)*AF105/CX105)</f>
        <v>#VALUE!</v>
      </c>
      <c r="BJ105" s="512" t="e">
        <f>IF(CX105=0,BJ104,(DP105*查询!$S$5+DQ105*查询!$T$5+DR105*查询!$U$5)*AF105/CX105)</f>
        <v>#VALUE!</v>
      </c>
      <c r="BK105" s="512">
        <f t="shared" si="441"/>
        <v>1</v>
      </c>
      <c r="BL105" s="513" t="str">
        <f>IF(_cfyc_month_day!A101="","",_cfyc_month_day!A101)</f>
        <v/>
      </c>
      <c r="BM105" s="513" t="str">
        <f>IF(_cfyc_month_day!B101="","",_cfyc_month_day!B101)</f>
        <v/>
      </c>
      <c r="BN105" s="513" t="str">
        <f>IF(_cfyc_month_day!C101="","",_cfyc_month_day!C101)</f>
        <v/>
      </c>
      <c r="BO105" s="522" t="str">
        <f>IF(_cfyc_month_day!D101="","",_cfyc_month_day!D101)</f>
        <v/>
      </c>
      <c r="BP105" s="522" t="str">
        <f>IF(_cfyc_month_day!E101="","",_cfyc_month_day!E101)</f>
        <v/>
      </c>
      <c r="BQ105" s="522" t="str">
        <f>IF(_cfyc_month_day!F101="","",_cfyc_month_day!F101)</f>
        <v/>
      </c>
      <c r="BR105" s="513" t="str">
        <f>IF(_tag_month_day!T101="","",_tag_month_day!T101)</f>
        <v/>
      </c>
      <c r="BS105" s="513" t="str">
        <f>IF(_tag_month_day!U101="","",_tag_month_day!U101)</f>
        <v/>
      </c>
      <c r="BT105" s="523" t="str">
        <f t="shared" si="442"/>
        <v/>
      </c>
      <c r="BU105" s="223" t="str">
        <f>IF(_tag_month_day!V101="","",_tag_month_day!V101)</f>
        <v/>
      </c>
      <c r="BV105" s="206" t="str">
        <f>IF(_tag_month_day!W101="","",_tag_month_day!W101)</f>
        <v/>
      </c>
      <c r="BW105" s="540" t="str">
        <f>IF(_tag_month_day!X101="","",_tag_month_day!X101)</f>
        <v/>
      </c>
      <c r="BX105" s="540" t="str">
        <f>IF(_tag_month_day!Y101="","",_tag_month_day!Y101)</f>
        <v/>
      </c>
      <c r="BY105" s="541">
        <f ca="1" t="shared" si="443"/>
        <v>43621.2499999998</v>
      </c>
      <c r="BZ105" s="542" t="s">
        <v>215</v>
      </c>
      <c r="CA105" s="543" t="str">
        <f>IF(_jhy2_month_day!A101="","",_jhy2_month_day!A101)</f>
        <v/>
      </c>
      <c r="CB105" s="464" t="str">
        <f>IF(_jhy2_month_day!B101="","",_jhy2_month_day!B101)</f>
        <v/>
      </c>
      <c r="CC105" s="464" t="str">
        <f>IF(_jhy2_month_day!C101="","",_jhy2_month_day!C101)</f>
        <v/>
      </c>
      <c r="CD105" s="464" t="str">
        <f>IF(_jhy2_month_day!D101="","",_jhy2_month_day!D101)</f>
        <v/>
      </c>
      <c r="CE105" s="464" t="str">
        <f>IF(_jhy2_month_day!E101="","",_jhy2_month_day!E101)</f>
        <v/>
      </c>
      <c r="CF105" s="464" t="str">
        <f>IF(_jhy2_month_day!F101="","",_jhy2_month_day!F101)</f>
        <v/>
      </c>
      <c r="CG105" s="464" t="str">
        <f>IF(_jhy2_month_day!G101="","",_jhy2_month_day!G101)</f>
        <v/>
      </c>
      <c r="CH105" s="464" t="str">
        <f>IF(_jhy2_month_day!H101="","",_jhy2_month_day!H101)</f>
        <v/>
      </c>
      <c r="CI105" s="464" t="str">
        <f>IF(_jhy2_month_day!I101="","",_jhy2_month_day!I101)</f>
        <v/>
      </c>
      <c r="CJ105" s="464" t="str">
        <f>IF(_jhy2_month_day!J101="","",_jhy2_month_day!J101)</f>
        <v/>
      </c>
      <c r="CK105" s="464" t="str">
        <f>IF(_jhy2_month_day!K101="","",_jhy2_month_day!K101)</f>
        <v/>
      </c>
      <c r="CL105" s="562" t="str">
        <f>IF(_jhy2_month_day!L101="","",_jhy2_month_day!L101)</f>
        <v/>
      </c>
      <c r="CM105" s="562" t="str">
        <f>IF(_jhy2_month_day!M101="","",_jhy2_month_day!M101)</f>
        <v/>
      </c>
      <c r="CN105" s="562" t="str">
        <f>IF(_jhy2_month_day!N101="","",_jhy2_month_day!N101)</f>
        <v/>
      </c>
      <c r="CO105" s="562" t="str">
        <f>IF(_jhy2_month_day!O101="","",_jhy2_month_day!O101)</f>
        <v/>
      </c>
      <c r="CP105" s="562" t="str">
        <f>IF(_jhy2_month_day!P101="","",_jhy2_month_day!P101)</f>
        <v/>
      </c>
      <c r="CQ105" s="562" t="str">
        <f>IF(_jhy2_month_day!Q101="","",_jhy2_month_day!Q101)</f>
        <v/>
      </c>
      <c r="CR105" s="563" t="str">
        <f>IF(_jhy2_month_day!R101="","",_jhy2_month_day!R101)</f>
        <v/>
      </c>
      <c r="CS105" s="576" t="str">
        <f>IF(_jhy2_month_day!S101="","",_jhy2_month_day!S101)</f>
        <v/>
      </c>
      <c r="CT105" s="562" t="str">
        <f>IF(_jhy2_month_day!T101="","",_jhy2_month_day!T101)</f>
        <v/>
      </c>
      <c r="CU105" s="577" t="e">
        <f t="shared" si="391"/>
        <v>#VALUE!</v>
      </c>
      <c r="CV105" s="198" t="e">
        <f t="shared" si="392"/>
        <v>#VALUE!</v>
      </c>
      <c r="CW105" s="192" t="e">
        <f t="shared" si="393"/>
        <v>#VALUE!</v>
      </c>
      <c r="CX105" s="192" t="e">
        <f t="shared" si="394"/>
        <v>#VALUE!</v>
      </c>
      <c r="CY105" s="202" t="e">
        <f t="shared" si="395"/>
        <v>#VALUE!</v>
      </c>
      <c r="CZ105" s="192" t="e">
        <f t="shared" ref="CZ105:DI105" si="633">$AJ105*EF105</f>
        <v>#VALUE!</v>
      </c>
      <c r="DA105" s="192" t="e">
        <f t="shared" si="633"/>
        <v>#VALUE!</v>
      </c>
      <c r="DB105" s="192" t="e">
        <f t="shared" si="633"/>
        <v>#VALUE!</v>
      </c>
      <c r="DC105" s="192" t="e">
        <f t="shared" si="633"/>
        <v>#VALUE!</v>
      </c>
      <c r="DD105" s="192" t="e">
        <f t="shared" si="633"/>
        <v>#VALUE!</v>
      </c>
      <c r="DE105" s="192" t="e">
        <f t="shared" si="633"/>
        <v>#VALUE!</v>
      </c>
      <c r="DF105" s="192" t="e">
        <f t="shared" si="633"/>
        <v>#VALUE!</v>
      </c>
      <c r="DG105" s="192" t="e">
        <f t="shared" si="633"/>
        <v>#VALUE!</v>
      </c>
      <c r="DH105" s="192" t="e">
        <f t="shared" si="633"/>
        <v>#VALUE!</v>
      </c>
      <c r="DI105" s="192" t="e">
        <f t="shared" si="633"/>
        <v>#VALUE!</v>
      </c>
      <c r="DJ105" s="192" t="e">
        <f t="shared" si="397"/>
        <v>#VALUE!</v>
      </c>
      <c r="DK105" s="192" t="e">
        <f t="shared" si="398"/>
        <v>#VALUE!</v>
      </c>
      <c r="DL105" s="192" t="e">
        <f t="shared" si="399"/>
        <v>#VALUE!</v>
      </c>
      <c r="DM105" s="192" t="e">
        <f t="shared" si="400"/>
        <v>#VALUE!</v>
      </c>
      <c r="DN105" s="192" t="e">
        <f t="shared" si="401"/>
        <v>#VALUE!</v>
      </c>
      <c r="DO105" s="192" t="e">
        <f t="shared" si="402"/>
        <v>#VALUE!</v>
      </c>
      <c r="DP105" s="192" t="e">
        <f t="shared" si="403"/>
        <v>#VALUE!</v>
      </c>
      <c r="DQ105" s="192" t="e">
        <f t="shared" si="404"/>
        <v>#VALUE!</v>
      </c>
      <c r="DR105" s="192" t="e">
        <f t="shared" si="405"/>
        <v>#VALUE!</v>
      </c>
      <c r="DS105" s="192" t="e">
        <f t="shared" si="406"/>
        <v>#VALUE!</v>
      </c>
      <c r="DT105" s="192" t="e">
        <f t="shared" si="407"/>
        <v>#VALUE!</v>
      </c>
      <c r="DU105" s="192" t="e">
        <f t="shared" si="408"/>
        <v>#VALUE!</v>
      </c>
      <c r="DV105" s="198" t="e">
        <f t="shared" si="409"/>
        <v>#VALUE!</v>
      </c>
      <c r="DW105" s="198" t="e">
        <f t="shared" si="410"/>
        <v>#DIV/0!</v>
      </c>
      <c r="DX105" s="198" t="e">
        <f t="shared" si="411"/>
        <v>#DIV/0!</v>
      </c>
      <c r="DY105" s="198" t="e">
        <f t="shared" si="412"/>
        <v>#VALUE!</v>
      </c>
      <c r="DZ105" s="198" t="e">
        <f t="shared" si="413"/>
        <v>#VALUE!</v>
      </c>
      <c r="EA105" s="198" t="e">
        <f t="shared" si="414"/>
        <v>#VALUE!</v>
      </c>
      <c r="EB105" s="198" t="e">
        <f t="shared" si="415"/>
        <v>#VALUE!</v>
      </c>
      <c r="EC105" s="198" t="e">
        <f t="shared" si="416"/>
        <v>#DIV/0!</v>
      </c>
      <c r="ED105" s="198" t="e">
        <f t="shared" si="417"/>
        <v>#VALUE!</v>
      </c>
      <c r="EE105" s="198" t="e">
        <f t="shared" si="418"/>
        <v>#VALUE!</v>
      </c>
      <c r="EF105" s="198" t="e">
        <f t="shared" ref="EF105:EO105" si="634">DV105/SUM($DV105:$EE105)</f>
        <v>#VALUE!</v>
      </c>
      <c r="EG105" s="198" t="e">
        <f t="shared" si="634"/>
        <v>#DIV/0!</v>
      </c>
      <c r="EH105" s="198" t="e">
        <f t="shared" si="634"/>
        <v>#DIV/0!</v>
      </c>
      <c r="EI105" s="198" t="e">
        <f t="shared" si="634"/>
        <v>#VALUE!</v>
      </c>
      <c r="EJ105" s="198" t="e">
        <f t="shared" si="634"/>
        <v>#VALUE!</v>
      </c>
      <c r="EK105" s="198" t="e">
        <f t="shared" si="634"/>
        <v>#VALUE!</v>
      </c>
      <c r="EL105" s="198" t="e">
        <f t="shared" si="634"/>
        <v>#VALUE!</v>
      </c>
      <c r="EM105" s="198" t="e">
        <f t="shared" si="634"/>
        <v>#DIV/0!</v>
      </c>
      <c r="EN105" s="198" t="e">
        <f t="shared" si="634"/>
        <v>#VALUE!</v>
      </c>
      <c r="EO105" s="198" t="e">
        <f t="shared" si="634"/>
        <v>#VALUE!</v>
      </c>
      <c r="EP105" s="511">
        <f t="shared" ref="EP105:EW105" si="635">EP104</f>
        <v>0.08</v>
      </c>
      <c r="EQ105" s="511">
        <f t="shared" si="635"/>
        <v>0.015</v>
      </c>
      <c r="ER105" s="511">
        <f t="shared" si="635"/>
        <v>0.015</v>
      </c>
      <c r="ES105" s="511">
        <f t="shared" si="635"/>
        <v>0.015</v>
      </c>
      <c r="ET105" s="511">
        <f t="shared" si="635"/>
        <v>0.015</v>
      </c>
      <c r="EU105" s="511">
        <f t="shared" si="635"/>
        <v>0.09</v>
      </c>
      <c r="EV105" s="511">
        <f t="shared" si="635"/>
        <v>0.09</v>
      </c>
      <c r="EW105" s="511">
        <f t="shared" si="635"/>
        <v>0.09</v>
      </c>
      <c r="EX105" s="420" t="str">
        <f>IF(_tag_month_day!AS101="","",_tag_month_day!AS101/100)</f>
        <v/>
      </c>
      <c r="EY105" s="420" t="str">
        <f>IF(_tag_month_day!AT101="","",_tag_month_day!AT101/100)</f>
        <v/>
      </c>
      <c r="EZ105" s="420" t="str">
        <f>IF(_tag_month_day!AU101="","",_tag_month_day!AU101/100)</f>
        <v/>
      </c>
      <c r="FA105" s="420" t="str">
        <f>IF(_tag_month_day!AV101="","",_tag_month_day!AV101/100)</f>
        <v/>
      </c>
      <c r="FB105" s="420" t="str">
        <f>IF(_tag_month_day!AW101="","",_tag_month_day!AW101/100)</f>
        <v/>
      </c>
      <c r="FC105" s="420" t="str">
        <f>IF(_tag_month_day!AX101="","",_tag_month_day!AX101/100)</f>
        <v/>
      </c>
      <c r="FD105" s="510">
        <f t="shared" si="447"/>
        <v>0.33</v>
      </c>
      <c r="FE105" s="510">
        <f t="shared" si="448"/>
        <v>0.19</v>
      </c>
      <c r="FF105" s="510">
        <f t="shared" si="449"/>
        <v>0.003</v>
      </c>
      <c r="FG105" s="510">
        <f t="shared" si="450"/>
        <v>0</v>
      </c>
      <c r="FH105" s="603">
        <f t="shared" si="451"/>
        <v>0.0001</v>
      </c>
      <c r="FI105" s="510">
        <f t="shared" ref="FI105:FR105" si="636">FI104</f>
        <v>0.41</v>
      </c>
      <c r="FJ105" s="510">
        <f t="shared" si="636"/>
        <v>0.11</v>
      </c>
      <c r="FK105" s="510">
        <f t="shared" si="636"/>
        <v>0.015</v>
      </c>
      <c r="FL105" s="510">
        <f t="shared" si="636"/>
        <v>0</v>
      </c>
      <c r="FM105" s="603">
        <f t="shared" si="636"/>
        <v>0.0001</v>
      </c>
      <c r="FN105" s="510" t="str">
        <f>IF(_tag_month_day!AY101="","",_tag_month_day!AY101/100)</f>
        <v/>
      </c>
      <c r="FO105" s="510" t="str">
        <f>IF(_tag_month_day!AZ101="","",_tag_month_day!AZ101/100)</f>
        <v/>
      </c>
      <c r="FP105" s="510" t="str">
        <f>IF(_tag_month_day!BA101="","",_tag_month_day!BA101/100)</f>
        <v/>
      </c>
      <c r="FQ105" s="510" t="str">
        <f>IF(_tag_month_day!BB101="","",_tag_month_day!BB101/100)</f>
        <v/>
      </c>
      <c r="FR105" s="603" t="str">
        <f>IF(_tag_month_day!BC101="","",_tag_month_day!BC101/100)</f>
        <v/>
      </c>
      <c r="FS105" s="510" t="str">
        <f>IF(_tag_month_day!BD101="","",_tag_month_day!BD101/100)</f>
        <v/>
      </c>
      <c r="FT105" s="510" t="str">
        <f>IF(_tag_month_day!BE101="","",_tag_month_day!BE101/100)</f>
        <v/>
      </c>
      <c r="FU105" s="510" t="str">
        <f>IF(_tag_month_day!BF101="","",_tag_month_day!BF101/100)</f>
        <v/>
      </c>
      <c r="FV105" s="510" t="str">
        <f>IF(_tag_month_day!BG101="","",_tag_month_day!BG101/100)</f>
        <v/>
      </c>
      <c r="FW105" s="603" t="str">
        <f>IF(_tag_month_day!BH101="","",_tag_month_day!BH101/100)</f>
        <v/>
      </c>
      <c r="FX105" s="510" t="str">
        <f>IF(_tag_month_day!BI101="","",_tag_month_day!BI101/100)</f>
        <v/>
      </c>
      <c r="FY105" s="510" t="str">
        <f>IF(_tag_month_day!BJ101="","",_tag_month_day!BJ101/100)</f>
        <v/>
      </c>
      <c r="FZ105" s="605" t="str">
        <f>IF(_tag_month_day!BK101="","",_tag_month_day!BK101/100)</f>
        <v/>
      </c>
      <c r="GA105" s="510" t="str">
        <f>IF(_tag_month_day!BL101="","",_tag_month_day!BL101/100)</f>
        <v/>
      </c>
      <c r="GB105" s="603" t="str">
        <f>IF(_tag_month_day!BM101="","",_tag_month_day!BM101/100)</f>
        <v/>
      </c>
      <c r="GC105" s="420" t="str">
        <f>IF(_tag_month_day!BN101="","",_tag_month_day!BN101/100)</f>
        <v/>
      </c>
      <c r="GD105" s="420" t="str">
        <f>IF(_tag_month_day!BO101="","",_tag_month_day!BO101/100)</f>
        <v/>
      </c>
      <c r="GE105" s="420" t="str">
        <f>IF(_tag_month_day!BP101="","",_tag_month_day!BP101/100)</f>
        <v/>
      </c>
      <c r="GF105" s="420" t="str">
        <f>IF(_tag_month_day!BQ101="","",_tag_month_day!BQ101/100)</f>
        <v/>
      </c>
      <c r="GG105" s="420" t="str">
        <f>IF(_tag_month_day!BR101="","",_tag_month_day!BR101/100)</f>
        <v/>
      </c>
      <c r="GH105" s="420" t="str">
        <f>IF(_tag_month_day!BS101="","",_tag_month_day!BS101/100)</f>
        <v/>
      </c>
      <c r="GI105" s="603" t="str">
        <f>IF(_tag_month_day!BT101="","",_tag_month_day!BT101/100)</f>
        <v/>
      </c>
      <c r="GJ105" s="612" t="str">
        <f>IF(_tag_month_day!BU101="","",_tag_month_day!BU101/100)</f>
        <v/>
      </c>
      <c r="GK105" s="620" t="str">
        <f>IF(_tag_month_day!BV101="",IF(_rlcf_month_day!A$2="","",_rlcf_month_day!A$2/100),_tag_month_day!BV101/100)</f>
        <v/>
      </c>
      <c r="GL105" s="620" t="str">
        <f>IF(_tag_month_day!BW101="",IF(_rlcf_month_day!B$2="","",_rlcf_month_day!B$2/100),_tag_month_day!BW101/100)</f>
        <v/>
      </c>
      <c r="GM105" s="621" t="str">
        <f>IF(_tag_month_day!BX101="",IF(_rlcf_month_day!C$2="","",_rlcf_month_day!C$2/100),_tag_month_day!BX101/100)</f>
        <v/>
      </c>
      <c r="GN105" s="620" t="str">
        <f>IF(_tag_month_day!BV101="",IF(_rlcf_month_day!A$2="","",_rlcf_month_day!A$2/100),_tag_month_day!BV101/100)</f>
        <v/>
      </c>
      <c r="GO105" s="620" t="str">
        <f>IF(_tag_month_day!BW101="",IF(_rlcf_month_day!B$2="","",_rlcf_month_day!B$2/100),_tag_month_day!BW101/100)</f>
        <v/>
      </c>
      <c r="GP105" s="620" t="str">
        <f>IF(_tag_month_day!CD101="",IF(_rlcf_month_day!E$2="","",_rlcf_month_day!E$2/100),_tag_month_day!CD101/100)</f>
        <v/>
      </c>
      <c r="GQ105" s="620" t="str">
        <f>IF(_tag_month_day!CE101="",IF(_rlcf_month_day!F$2="","",_rlcf_month_day!F$2/100),_tag_month_day!CE101/100)</f>
        <v/>
      </c>
      <c r="GR105" s="621" t="str">
        <f>IF(_tag_month_day!CF101="",IF(_rlcf_month_day!G$2="","",_rlcf_month_day!G$2/100),_tag_month_day!CF101/100)</f>
        <v/>
      </c>
      <c r="GS105" s="626">
        <f t="shared" ref="GS105:HH105" si="637">GS104</f>
        <v>0.953</v>
      </c>
      <c r="GT105" s="626">
        <f t="shared" si="637"/>
        <v>0.55</v>
      </c>
      <c r="GU105" s="626">
        <f t="shared" si="637"/>
        <v>0.55</v>
      </c>
      <c r="GV105" s="626">
        <f t="shared" si="637"/>
        <v>0.55</v>
      </c>
      <c r="GW105" s="626">
        <f t="shared" si="637"/>
        <v>0.5</v>
      </c>
      <c r="GX105" s="626">
        <f t="shared" si="637"/>
        <v>0.935</v>
      </c>
      <c r="GY105" s="626">
        <f t="shared" si="637"/>
        <v>0.15</v>
      </c>
      <c r="GZ105" s="626">
        <f t="shared" si="637"/>
        <v>1</v>
      </c>
      <c r="HA105" s="632">
        <f t="shared" si="637"/>
        <v>0.047</v>
      </c>
      <c r="HB105" s="632">
        <f t="shared" si="637"/>
        <v>0.45</v>
      </c>
      <c r="HC105" s="632">
        <f t="shared" si="637"/>
        <v>0.45</v>
      </c>
      <c r="HD105" s="632">
        <f t="shared" si="637"/>
        <v>0.45</v>
      </c>
      <c r="HE105" s="632">
        <f t="shared" si="637"/>
        <v>0.5</v>
      </c>
      <c r="HF105" s="632">
        <f t="shared" si="637"/>
        <v>0.065</v>
      </c>
      <c r="HG105" s="632">
        <f t="shared" si="637"/>
        <v>0.85</v>
      </c>
      <c r="HH105" s="632">
        <f t="shared" si="637"/>
        <v>0</v>
      </c>
      <c r="HI105" s="68" t="e">
        <f t="shared" si="423"/>
        <v>#VALUE!</v>
      </c>
      <c r="HJ105" s="68" t="e">
        <f t="shared" si="454"/>
        <v>#VALUE!</v>
      </c>
      <c r="HK105" s="202">
        <f t="shared" si="455"/>
        <v>0.85</v>
      </c>
      <c r="HL105" s="464">
        <f t="shared" si="456"/>
        <v>550000</v>
      </c>
      <c r="HM105" s="464">
        <f t="shared" si="457"/>
        <v>480000</v>
      </c>
      <c r="HN105" s="192" t="e">
        <f t="shared" si="424"/>
        <v>#VALUE!</v>
      </c>
      <c r="HO105" s="192" t="e">
        <f>HN105*HK105*$HO$2/HL105*1000000</f>
        <v>#VALUE!</v>
      </c>
      <c r="HP105" s="192" t="e">
        <f>HN105*HK105*$HP$2/HM105*1000000</f>
        <v>#VALUE!</v>
      </c>
    </row>
    <row r="106" customFormat="1" spans="1:224">
      <c r="A106" s="381">
        <v>101</v>
      </c>
      <c r="B106" s="54">
        <f ca="1" t="shared" si="458"/>
        <v>43621</v>
      </c>
      <c r="C106" s="57">
        <f t="shared" si="459"/>
        <v>0.0416666666666667</v>
      </c>
      <c r="D106" s="68" t="str">
        <f ca="1" t="shared" si="425"/>
        <v>夜班</v>
      </c>
      <c r="E106" s="68" t="str">
        <f ca="1" t="shared" si="426"/>
        <v>丁</v>
      </c>
      <c r="F106" s="68">
        <f ca="1">SUMPRODUCT((成本日报!$A$3:$A$95=计划!B106)*(成本日报!$B$3:$B$95=计划!$D106),成本日报!$C$3:$C$95)</f>
        <v>4</v>
      </c>
      <c r="G106" s="382">
        <f ca="1" t="shared" si="460"/>
        <v>43621.1666666664</v>
      </c>
      <c r="H106" s="382">
        <f ca="1" t="shared" si="427"/>
        <v>43621.1736111109</v>
      </c>
      <c r="I106" s="382">
        <f ca="1" t="shared" si="428"/>
        <v>43621.1791666664</v>
      </c>
      <c r="J106" s="382">
        <f ca="1" t="shared" si="429"/>
        <v>43621.2083333331</v>
      </c>
      <c r="K106" s="382">
        <f ca="1" t="shared" si="430"/>
        <v>43621.2708333331</v>
      </c>
      <c r="L106" s="382">
        <f ca="1" t="shared" si="431"/>
        <v>43621.2916666664</v>
      </c>
      <c r="M106" s="398" t="str">
        <f>IF(_tag_month_day!A102="","",_tag_month_day!A102)</f>
        <v/>
      </c>
      <c r="N106" s="398" t="str">
        <f>IF(_tag_month_day!B102="","",_tag_month_day!B102)</f>
        <v/>
      </c>
      <c r="O106" s="399" t="e">
        <f t="shared" si="432"/>
        <v>#VALUE!</v>
      </c>
      <c r="P106" s="398" t="str">
        <f>IF(_tag_month_day!C102="","",_tag_month_day!C102)</f>
        <v/>
      </c>
      <c r="Q106" s="398" t="str">
        <f>IF(_tag_month_day!D102="","",_tag_month_day!D102)</f>
        <v/>
      </c>
      <c r="R106" s="416">
        <f>IF(_tag_month_day!CB102="",R105,_tag_month_day!CB102/100)</f>
        <v>0.07</v>
      </c>
      <c r="S106" s="417" t="str">
        <f>IF(_tag_month_day!E102="","",_tag_month_day!E102)</f>
        <v/>
      </c>
      <c r="T106" s="417" t="str">
        <f>IF(_tag_month_day!F102="","",_tag_month_day!F102)</f>
        <v/>
      </c>
      <c r="U106" s="418" t="e">
        <f t="shared" si="386"/>
        <v>#VALUE!</v>
      </c>
      <c r="V106" s="53" t="e">
        <f t="shared" si="387"/>
        <v>#VALUE!</v>
      </c>
      <c r="W106" s="419" t="str">
        <f>IF(_jhy_month_day!A102="","",_jhy_month_day!A102)</f>
        <v/>
      </c>
      <c r="X106" s="420" t="str">
        <f>IF(_jhy_month_day!B102="","",_jhy_month_day!B102/100)</f>
        <v/>
      </c>
      <c r="Y106" s="420" t="str">
        <f>IF(_jhy_month_day!C102="","",_jhy_month_day!C102/100)</f>
        <v/>
      </c>
      <c r="Z106" s="439">
        <f t="shared" si="477"/>
        <v>26</v>
      </c>
      <c r="AA106" s="440" t="str">
        <f>IF(_tag_month_day!G102="","",_tag_month_day!G102/100)</f>
        <v/>
      </c>
      <c r="AB106" s="440" t="str">
        <f>IF(_tag_month_day!H102="","",_tag_month_day!H102/100)</f>
        <v/>
      </c>
      <c r="AC106" s="193">
        <f t="shared" si="433"/>
        <v>1.59963432013121</v>
      </c>
      <c r="AD106" s="441" t="str">
        <f t="shared" si="434"/>
        <v/>
      </c>
      <c r="AE106" s="442" t="str">
        <f t="shared" si="435"/>
        <v/>
      </c>
      <c r="AF106" s="443">
        <v>1</v>
      </c>
      <c r="AG106" s="68" t="str">
        <f>IF(_duihao_month_day!A102="","",_duihao_month_day!A102)</f>
        <v/>
      </c>
      <c r="AH106" s="463">
        <f>IF(_gyk_month_day!B102="",AH105,_gyk_month_day!B102)</f>
        <v>820</v>
      </c>
      <c r="AI106" s="464" t="e">
        <f t="shared" si="461"/>
        <v>#VALUE!</v>
      </c>
      <c r="AJ106" s="68" t="str">
        <f>IF(_tag_month_day!I102="","",_tag_month_day!I102)</f>
        <v/>
      </c>
      <c r="AK106" s="465" t="str">
        <f>IF(_tzyy_month_day!A102="","",_tzyy_month_day!A102)</f>
        <v/>
      </c>
      <c r="AL106" s="465" t="str">
        <f>IF(_tzyy_month_day!B102="","",_tzyy_month_day!B102)</f>
        <v/>
      </c>
      <c r="AM106" s="465" t="str">
        <f>IF(_tzyy_month_day!C102="","",_tzyy_month_day!C102)</f>
        <v/>
      </c>
      <c r="AN106" s="466" t="str">
        <f>IF(_tag_month_day!CG102="","",_tag_month_day!CG102)</f>
        <v/>
      </c>
      <c r="AO106" s="466" t="str">
        <f>IF(_tag_month_day!CH102="","",_tag_month_day!CH102)</f>
        <v/>
      </c>
      <c r="AP106" s="486" t="e">
        <f t="shared" si="436"/>
        <v>#VALUE!</v>
      </c>
      <c r="AQ106" s="487" t="str">
        <f>IF(_tag_month_day!J102="","",_tag_month_day!J102/100)</f>
        <v/>
      </c>
      <c r="AR106" s="488">
        <f t="shared" si="437"/>
        <v>1.3</v>
      </c>
      <c r="AS106" s="489" t="e">
        <f t="shared" si="388"/>
        <v>#VALUE!</v>
      </c>
      <c r="AT106" s="489">
        <f t="shared" si="438"/>
        <v>0</v>
      </c>
      <c r="AU106" s="490" t="str">
        <f>IF(_tag_month_day!K102="","",_tag_month_day!K102)</f>
        <v/>
      </c>
      <c r="AV106" s="491" t="str">
        <f>IF(_tag_month_day!L102="","",_tag_month_day!L102/100)</f>
        <v/>
      </c>
      <c r="AW106" s="420">
        <f t="shared" si="360"/>
        <v>0</v>
      </c>
      <c r="AX106" s="420">
        <f t="shared" si="439"/>
        <v>0</v>
      </c>
      <c r="AY106" s="420" t="str">
        <f>IF(_tag_month_day!M102="","",_tag_month_day!M102/100)</f>
        <v/>
      </c>
      <c r="AZ106" s="420" t="str">
        <f>IF(_tag_month_day!N102="","",_tag_month_day!N102/100)</f>
        <v/>
      </c>
      <c r="BA106" s="420" t="str">
        <f>IF(_tag_month_day!O102="","",_tag_month_day!O102/100)</f>
        <v/>
      </c>
      <c r="BB106" s="496" t="str">
        <f>IF(_tag_month_day!P102="","",_tag_month_day!P102/100)</f>
        <v/>
      </c>
      <c r="BC106" s="496">
        <f t="shared" si="440"/>
        <v>0</v>
      </c>
      <c r="BD106" s="496" t="str">
        <f>IF(_tag_month_day!Q102="","",_tag_month_day!Q102/100)</f>
        <v/>
      </c>
      <c r="BE106" s="510" t="str">
        <f>IF(_tag_month_day!R102="","",_tag_month_day!R102/100)</f>
        <v/>
      </c>
      <c r="BF106" s="413" t="str">
        <f>IF(_tag_month_day!CC102="","",_tag_month_day!CC102/100)</f>
        <v/>
      </c>
      <c r="BG106" s="511" t="e">
        <f t="shared" si="389"/>
        <v>#VALUE!</v>
      </c>
      <c r="BH106" s="198">
        <f t="shared" si="390"/>
        <v>0</v>
      </c>
      <c r="BI106" s="512" t="e">
        <f>IF(CX106=0,BI105,(DK106*查询!$R$5+DL106*查询!$Q$5+DM106*查询!$N$5+DN106*查询!$O$5+DO106*查询!$P$5)*AF106/CX106)</f>
        <v>#VALUE!</v>
      </c>
      <c r="BJ106" s="512" t="e">
        <f>IF(CX106=0,BJ105,(DP106*查询!$S$5+DQ106*查询!$T$5+DR106*查询!$U$5)*AF106/CX106)</f>
        <v>#VALUE!</v>
      </c>
      <c r="BK106" s="512">
        <f t="shared" si="441"/>
        <v>1</v>
      </c>
      <c r="BL106" s="513" t="str">
        <f>IF(_cfyc_month_day!A102="","",_cfyc_month_day!A102)</f>
        <v/>
      </c>
      <c r="BM106" s="513" t="str">
        <f>IF(_cfyc_month_day!B102="","",_cfyc_month_day!B102)</f>
        <v/>
      </c>
      <c r="BN106" s="513" t="str">
        <f>IF(_cfyc_month_day!C102="","",_cfyc_month_day!C102)</f>
        <v/>
      </c>
      <c r="BO106" s="522" t="str">
        <f>IF(_cfyc_month_day!D102="","",_cfyc_month_day!D102)</f>
        <v/>
      </c>
      <c r="BP106" s="522" t="str">
        <f>IF(_cfyc_month_day!E102="","",_cfyc_month_day!E102)</f>
        <v/>
      </c>
      <c r="BQ106" s="522" t="str">
        <f>IF(_cfyc_month_day!F102="","",_cfyc_month_day!F102)</f>
        <v/>
      </c>
      <c r="BR106" s="513" t="str">
        <f>IF(_tag_month_day!T102="","",_tag_month_day!T102)</f>
        <v/>
      </c>
      <c r="BS106" s="513" t="str">
        <f>IF(_tag_month_day!U102="","",_tag_month_day!U102)</f>
        <v/>
      </c>
      <c r="BT106" s="523" t="str">
        <f t="shared" si="442"/>
        <v/>
      </c>
      <c r="BU106" s="223" t="str">
        <f>IF(_tag_month_day!V102="","",_tag_month_day!V102)</f>
        <v/>
      </c>
      <c r="BV106" s="206" t="str">
        <f>IF(_tag_month_day!W102="","",_tag_month_day!W102)</f>
        <v/>
      </c>
      <c r="BW106" s="540" t="str">
        <f>IF(_tag_month_day!X102="","",_tag_month_day!X102)</f>
        <v/>
      </c>
      <c r="BX106" s="540" t="str">
        <f>IF(_tag_month_day!Y102="","",_tag_month_day!Y102)</f>
        <v/>
      </c>
      <c r="BY106" s="541">
        <f ca="1" t="shared" si="443"/>
        <v>43621.2916666664</v>
      </c>
      <c r="BZ106" s="542"/>
      <c r="CA106" s="543" t="str">
        <f>IF(_jhy2_month_day!A102="","",_jhy2_month_day!A102)</f>
        <v/>
      </c>
      <c r="CB106" s="464" t="str">
        <f>IF(_jhy2_month_day!B102="","",_jhy2_month_day!B102)</f>
        <v/>
      </c>
      <c r="CC106" s="464" t="str">
        <f>IF(_jhy2_month_day!C102="","",_jhy2_month_day!C102)</f>
        <v/>
      </c>
      <c r="CD106" s="464" t="str">
        <f>IF(_jhy2_month_day!D102="","",_jhy2_month_day!D102)</f>
        <v/>
      </c>
      <c r="CE106" s="464" t="str">
        <f>IF(_jhy2_month_day!E102="","",_jhy2_month_day!E102)</f>
        <v/>
      </c>
      <c r="CF106" s="464" t="str">
        <f>IF(_jhy2_month_day!F102="","",_jhy2_month_day!F102)</f>
        <v/>
      </c>
      <c r="CG106" s="464" t="str">
        <f>IF(_jhy2_month_day!G102="","",_jhy2_month_day!G102)</f>
        <v/>
      </c>
      <c r="CH106" s="464" t="str">
        <f>IF(_jhy2_month_day!H102="","",_jhy2_month_day!H102)</f>
        <v/>
      </c>
      <c r="CI106" s="464" t="str">
        <f>IF(_jhy2_month_day!I102="","",_jhy2_month_day!I102)</f>
        <v/>
      </c>
      <c r="CJ106" s="464" t="str">
        <f>IF(_jhy2_month_day!J102="","",_jhy2_month_day!J102)</f>
        <v/>
      </c>
      <c r="CK106" s="464" t="str">
        <f>IF(_jhy2_month_day!K102="","",_jhy2_month_day!K102)</f>
        <v/>
      </c>
      <c r="CL106" s="562" t="str">
        <f>IF(_jhy2_month_day!L102="","",_jhy2_month_day!L102)</f>
        <v/>
      </c>
      <c r="CM106" s="562" t="str">
        <f>IF(_jhy2_month_day!M102="","",_jhy2_month_day!M102)</f>
        <v/>
      </c>
      <c r="CN106" s="562" t="str">
        <f>IF(_jhy2_month_day!N102="","",_jhy2_month_day!N102)</f>
        <v/>
      </c>
      <c r="CO106" s="562" t="str">
        <f>IF(_jhy2_month_day!O102="","",_jhy2_month_day!O102)</f>
        <v/>
      </c>
      <c r="CP106" s="562" t="str">
        <f>IF(_jhy2_month_day!P102="","",_jhy2_month_day!P102)</f>
        <v/>
      </c>
      <c r="CQ106" s="562" t="str">
        <f>IF(_jhy2_month_day!Q102="","",_jhy2_month_day!Q102)</f>
        <v/>
      </c>
      <c r="CR106" s="563" t="str">
        <f>IF(_jhy2_month_day!R102="","",_jhy2_month_day!R102)</f>
        <v/>
      </c>
      <c r="CS106" s="576" t="str">
        <f>IF(_jhy2_month_day!S102="","",_jhy2_month_day!S102)</f>
        <v/>
      </c>
      <c r="CT106" s="562" t="str">
        <f>IF(_jhy2_month_day!T102="","",_jhy2_month_day!T102)</f>
        <v/>
      </c>
      <c r="CU106" s="577" t="e">
        <f t="shared" si="391"/>
        <v>#VALUE!</v>
      </c>
      <c r="CV106" s="198" t="e">
        <f t="shared" si="392"/>
        <v>#VALUE!</v>
      </c>
      <c r="CW106" s="192" t="e">
        <f t="shared" si="393"/>
        <v>#VALUE!</v>
      </c>
      <c r="CX106" s="192" t="e">
        <f t="shared" si="394"/>
        <v>#VALUE!</v>
      </c>
      <c r="CY106" s="202" t="e">
        <f t="shared" si="395"/>
        <v>#VALUE!</v>
      </c>
      <c r="CZ106" s="192" t="e">
        <f t="shared" ref="CZ106:DI106" si="638">$AJ106*EF106</f>
        <v>#VALUE!</v>
      </c>
      <c r="DA106" s="192" t="e">
        <f t="shared" si="638"/>
        <v>#VALUE!</v>
      </c>
      <c r="DB106" s="192" t="e">
        <f t="shared" si="638"/>
        <v>#VALUE!</v>
      </c>
      <c r="DC106" s="192" t="e">
        <f t="shared" si="638"/>
        <v>#VALUE!</v>
      </c>
      <c r="DD106" s="192" t="e">
        <f t="shared" si="638"/>
        <v>#VALUE!</v>
      </c>
      <c r="DE106" s="192" t="e">
        <f t="shared" si="638"/>
        <v>#VALUE!</v>
      </c>
      <c r="DF106" s="192" t="e">
        <f t="shared" si="638"/>
        <v>#VALUE!</v>
      </c>
      <c r="DG106" s="192" t="e">
        <f t="shared" si="638"/>
        <v>#VALUE!</v>
      </c>
      <c r="DH106" s="192" t="e">
        <f t="shared" si="638"/>
        <v>#VALUE!</v>
      </c>
      <c r="DI106" s="192" t="e">
        <f t="shared" si="638"/>
        <v>#VALUE!</v>
      </c>
      <c r="DJ106" s="192" t="e">
        <f t="shared" si="397"/>
        <v>#VALUE!</v>
      </c>
      <c r="DK106" s="192" t="e">
        <f t="shared" si="398"/>
        <v>#VALUE!</v>
      </c>
      <c r="DL106" s="192" t="e">
        <f t="shared" si="399"/>
        <v>#VALUE!</v>
      </c>
      <c r="DM106" s="192" t="e">
        <f t="shared" si="400"/>
        <v>#VALUE!</v>
      </c>
      <c r="DN106" s="192" t="e">
        <f t="shared" si="401"/>
        <v>#VALUE!</v>
      </c>
      <c r="DO106" s="192" t="e">
        <f t="shared" si="402"/>
        <v>#VALUE!</v>
      </c>
      <c r="DP106" s="192" t="e">
        <f t="shared" si="403"/>
        <v>#VALUE!</v>
      </c>
      <c r="DQ106" s="192" t="e">
        <f t="shared" si="404"/>
        <v>#VALUE!</v>
      </c>
      <c r="DR106" s="192" t="e">
        <f t="shared" si="405"/>
        <v>#VALUE!</v>
      </c>
      <c r="DS106" s="192" t="e">
        <f t="shared" si="406"/>
        <v>#VALUE!</v>
      </c>
      <c r="DT106" s="192" t="e">
        <f t="shared" si="407"/>
        <v>#VALUE!</v>
      </c>
      <c r="DU106" s="192" t="e">
        <f t="shared" si="408"/>
        <v>#VALUE!</v>
      </c>
      <c r="DV106" s="198" t="e">
        <f t="shared" si="409"/>
        <v>#VALUE!</v>
      </c>
      <c r="DW106" s="198" t="e">
        <f t="shared" si="410"/>
        <v>#DIV/0!</v>
      </c>
      <c r="DX106" s="198" t="e">
        <f t="shared" si="411"/>
        <v>#DIV/0!</v>
      </c>
      <c r="DY106" s="198" t="e">
        <f t="shared" si="412"/>
        <v>#VALUE!</v>
      </c>
      <c r="DZ106" s="198" t="e">
        <f t="shared" si="413"/>
        <v>#VALUE!</v>
      </c>
      <c r="EA106" s="198" t="e">
        <f t="shared" si="414"/>
        <v>#VALUE!</v>
      </c>
      <c r="EB106" s="198" t="e">
        <f t="shared" si="415"/>
        <v>#VALUE!</v>
      </c>
      <c r="EC106" s="198" t="e">
        <f t="shared" si="416"/>
        <v>#DIV/0!</v>
      </c>
      <c r="ED106" s="198" t="e">
        <f t="shared" si="417"/>
        <v>#VALUE!</v>
      </c>
      <c r="EE106" s="198" t="e">
        <f t="shared" si="418"/>
        <v>#VALUE!</v>
      </c>
      <c r="EF106" s="198" t="e">
        <f t="shared" ref="EF106:EO106" si="639">DV106/SUM($DV106:$EE106)</f>
        <v>#VALUE!</v>
      </c>
      <c r="EG106" s="198" t="e">
        <f t="shared" si="639"/>
        <v>#DIV/0!</v>
      </c>
      <c r="EH106" s="198" t="e">
        <f t="shared" si="639"/>
        <v>#DIV/0!</v>
      </c>
      <c r="EI106" s="198" t="e">
        <f t="shared" si="639"/>
        <v>#VALUE!</v>
      </c>
      <c r="EJ106" s="198" t="e">
        <f t="shared" si="639"/>
        <v>#VALUE!</v>
      </c>
      <c r="EK106" s="198" t="e">
        <f t="shared" si="639"/>
        <v>#VALUE!</v>
      </c>
      <c r="EL106" s="198" t="e">
        <f t="shared" si="639"/>
        <v>#VALUE!</v>
      </c>
      <c r="EM106" s="198" t="e">
        <f t="shared" si="639"/>
        <v>#DIV/0!</v>
      </c>
      <c r="EN106" s="198" t="e">
        <f t="shared" si="639"/>
        <v>#VALUE!</v>
      </c>
      <c r="EO106" s="198" t="e">
        <f t="shared" si="639"/>
        <v>#VALUE!</v>
      </c>
      <c r="EP106" s="511">
        <f t="shared" ref="EP106:EW106" si="640">EP105</f>
        <v>0.08</v>
      </c>
      <c r="EQ106" s="511">
        <f t="shared" si="640"/>
        <v>0.015</v>
      </c>
      <c r="ER106" s="511">
        <f t="shared" si="640"/>
        <v>0.015</v>
      </c>
      <c r="ES106" s="511">
        <f t="shared" si="640"/>
        <v>0.015</v>
      </c>
      <c r="ET106" s="511">
        <f t="shared" si="640"/>
        <v>0.015</v>
      </c>
      <c r="EU106" s="511">
        <f t="shared" si="640"/>
        <v>0.09</v>
      </c>
      <c r="EV106" s="511">
        <f t="shared" si="640"/>
        <v>0.09</v>
      </c>
      <c r="EW106" s="511">
        <f t="shared" si="640"/>
        <v>0.09</v>
      </c>
      <c r="EX106" s="420" t="str">
        <f>IF(_tag_month_day!AS102="","",_tag_month_day!AS102/100)</f>
        <v/>
      </c>
      <c r="EY106" s="420" t="str">
        <f>IF(_tag_month_day!AT102="","",_tag_month_day!AT102/100)</f>
        <v/>
      </c>
      <c r="EZ106" s="420" t="str">
        <f>IF(_tag_month_day!AU102="","",_tag_month_day!AU102/100)</f>
        <v/>
      </c>
      <c r="FA106" s="420" t="str">
        <f>IF(_tag_month_day!AV102="","",_tag_month_day!AV102/100)</f>
        <v/>
      </c>
      <c r="FB106" s="420" t="str">
        <f>IF(_tag_month_day!AW102="","",_tag_month_day!AW102/100)</f>
        <v/>
      </c>
      <c r="FC106" s="420" t="str">
        <f>IF(_tag_month_day!AX102="","",_tag_month_day!AX102/100)</f>
        <v/>
      </c>
      <c r="FD106" s="510">
        <f t="shared" si="447"/>
        <v>0.33</v>
      </c>
      <c r="FE106" s="510">
        <f t="shared" si="448"/>
        <v>0.19</v>
      </c>
      <c r="FF106" s="510">
        <f t="shared" si="449"/>
        <v>0.003</v>
      </c>
      <c r="FG106" s="510">
        <f t="shared" si="450"/>
        <v>0</v>
      </c>
      <c r="FH106" s="603">
        <f t="shared" si="451"/>
        <v>0.0001</v>
      </c>
      <c r="FI106" s="510">
        <f t="shared" ref="FI106:FR106" si="641">FI105</f>
        <v>0.41</v>
      </c>
      <c r="FJ106" s="510">
        <f t="shared" si="641"/>
        <v>0.11</v>
      </c>
      <c r="FK106" s="510">
        <f t="shared" si="641"/>
        <v>0.015</v>
      </c>
      <c r="FL106" s="510">
        <f t="shared" si="641"/>
        <v>0</v>
      </c>
      <c r="FM106" s="603">
        <f t="shared" si="641"/>
        <v>0.0001</v>
      </c>
      <c r="FN106" s="510" t="str">
        <f>IF(_tag_month_day!AY102="","",_tag_month_day!AY102/100)</f>
        <v/>
      </c>
      <c r="FO106" s="510" t="str">
        <f>IF(_tag_month_day!AZ102="","",_tag_month_day!AZ102/100)</f>
        <v/>
      </c>
      <c r="FP106" s="510" t="str">
        <f>IF(_tag_month_day!BA102="","",_tag_month_day!BA102/100)</f>
        <v/>
      </c>
      <c r="FQ106" s="510" t="str">
        <f>IF(_tag_month_day!BB102="","",_tag_month_day!BB102/100)</f>
        <v/>
      </c>
      <c r="FR106" s="603" t="str">
        <f>IF(_tag_month_day!BC102="","",_tag_month_day!BC102/100)</f>
        <v/>
      </c>
      <c r="FS106" s="510" t="str">
        <f>IF(_tag_month_day!BD102="","",_tag_month_day!BD102/100)</f>
        <v/>
      </c>
      <c r="FT106" s="510" t="str">
        <f>IF(_tag_month_day!BE102="","",_tag_month_day!BE102/100)</f>
        <v/>
      </c>
      <c r="FU106" s="510" t="str">
        <f>IF(_tag_month_day!BF102="","",_tag_month_day!BF102/100)</f>
        <v/>
      </c>
      <c r="FV106" s="510" t="str">
        <f>IF(_tag_month_day!BG102="","",_tag_month_day!BG102/100)</f>
        <v/>
      </c>
      <c r="FW106" s="603" t="str">
        <f>IF(_tag_month_day!BH102="","",_tag_month_day!BH102/100)</f>
        <v/>
      </c>
      <c r="FX106" s="510" t="str">
        <f>IF(_tag_month_day!BI102="","",_tag_month_day!BI102/100)</f>
        <v/>
      </c>
      <c r="FY106" s="510" t="str">
        <f>IF(_tag_month_day!BJ102="","",_tag_month_day!BJ102/100)</f>
        <v/>
      </c>
      <c r="FZ106" s="605" t="str">
        <f>IF(_tag_month_day!BK102="","",_tag_month_day!BK102/100)</f>
        <v/>
      </c>
      <c r="GA106" s="510" t="str">
        <f>IF(_tag_month_day!BL102="","",_tag_month_day!BL102/100)</f>
        <v/>
      </c>
      <c r="GB106" s="603" t="str">
        <f>IF(_tag_month_day!BM102="","",_tag_month_day!BM102/100)</f>
        <v/>
      </c>
      <c r="GC106" s="420" t="str">
        <f>IF(_tag_month_day!BN102="","",_tag_month_day!BN102/100)</f>
        <v/>
      </c>
      <c r="GD106" s="420" t="str">
        <f>IF(_tag_month_day!BO102="","",_tag_month_day!BO102/100)</f>
        <v/>
      </c>
      <c r="GE106" s="420" t="str">
        <f>IF(_tag_month_day!BP102="","",_tag_month_day!BP102/100)</f>
        <v/>
      </c>
      <c r="GF106" s="420" t="str">
        <f>IF(_tag_month_day!BQ102="","",_tag_month_day!BQ102/100)</f>
        <v/>
      </c>
      <c r="GG106" s="420" t="str">
        <f>IF(_tag_month_day!BR102="","",_tag_month_day!BR102/100)</f>
        <v/>
      </c>
      <c r="GH106" s="420" t="str">
        <f>IF(_tag_month_day!BS102="","",_tag_month_day!BS102/100)</f>
        <v/>
      </c>
      <c r="GI106" s="603" t="str">
        <f>IF(_tag_month_day!BT102="","",_tag_month_day!BT102/100)</f>
        <v/>
      </c>
      <c r="GJ106" s="612" t="str">
        <f>IF(_tag_month_day!BU102="","",_tag_month_day!BU102/100)</f>
        <v/>
      </c>
      <c r="GK106" s="620" t="str">
        <f>IF(_tag_month_day!BV102="",IF(_rlcf_month_day!A$2="","",_rlcf_month_day!A$2/100),_tag_month_day!BV102/100)</f>
        <v/>
      </c>
      <c r="GL106" s="620" t="str">
        <f>IF(_tag_month_day!BW102="",IF(_rlcf_month_day!B$2="","",_rlcf_month_day!B$2/100),_tag_month_day!BW102/100)</f>
        <v/>
      </c>
      <c r="GM106" s="621" t="str">
        <f>IF(_tag_month_day!BX102="",IF(_rlcf_month_day!C$2="","",_rlcf_month_day!C$2/100),_tag_month_day!BX102/100)</f>
        <v/>
      </c>
      <c r="GN106" s="620" t="str">
        <f>IF(_tag_month_day!BV102="",IF(_rlcf_month_day!A$2="","",_rlcf_month_day!A$2/100),_tag_month_day!BV102/100)</f>
        <v/>
      </c>
      <c r="GO106" s="620" t="str">
        <f>IF(_tag_month_day!BW102="",IF(_rlcf_month_day!B$2="","",_rlcf_month_day!B$2/100),_tag_month_day!BW102/100)</f>
        <v/>
      </c>
      <c r="GP106" s="620" t="str">
        <f>IF(_tag_month_day!CD102="",IF(_rlcf_month_day!E$2="","",_rlcf_month_day!E$2/100),_tag_month_day!CD102/100)</f>
        <v/>
      </c>
      <c r="GQ106" s="620" t="str">
        <f>IF(_tag_month_day!CE102="",IF(_rlcf_month_day!F$2="","",_rlcf_month_day!F$2/100),_tag_month_day!CE102/100)</f>
        <v/>
      </c>
      <c r="GR106" s="621" t="str">
        <f>IF(_tag_month_day!CF102="",IF(_rlcf_month_day!G$2="","",_rlcf_month_day!G$2/100),_tag_month_day!CF102/100)</f>
        <v/>
      </c>
      <c r="GS106" s="626">
        <f t="shared" ref="GS106:HH106" si="642">GS105</f>
        <v>0.953</v>
      </c>
      <c r="GT106" s="626">
        <f t="shared" si="642"/>
        <v>0.55</v>
      </c>
      <c r="GU106" s="626">
        <f t="shared" si="642"/>
        <v>0.55</v>
      </c>
      <c r="GV106" s="626">
        <f t="shared" si="642"/>
        <v>0.55</v>
      </c>
      <c r="GW106" s="626">
        <f t="shared" si="642"/>
        <v>0.5</v>
      </c>
      <c r="GX106" s="626">
        <f t="shared" si="642"/>
        <v>0.935</v>
      </c>
      <c r="GY106" s="626">
        <f t="shared" si="642"/>
        <v>0.15</v>
      </c>
      <c r="GZ106" s="626">
        <f t="shared" si="642"/>
        <v>1</v>
      </c>
      <c r="HA106" s="632">
        <f t="shared" si="642"/>
        <v>0.047</v>
      </c>
      <c r="HB106" s="632">
        <f t="shared" si="642"/>
        <v>0.45</v>
      </c>
      <c r="HC106" s="632">
        <f t="shared" si="642"/>
        <v>0.45</v>
      </c>
      <c r="HD106" s="632">
        <f t="shared" si="642"/>
        <v>0.45</v>
      </c>
      <c r="HE106" s="632">
        <f t="shared" si="642"/>
        <v>0.5</v>
      </c>
      <c r="HF106" s="632">
        <f t="shared" si="642"/>
        <v>0.065</v>
      </c>
      <c r="HG106" s="632">
        <f t="shared" si="642"/>
        <v>0.85</v>
      </c>
      <c r="HH106" s="632">
        <f t="shared" si="642"/>
        <v>0</v>
      </c>
      <c r="HI106" s="68">
        <f t="shared" si="423"/>
        <v>0</v>
      </c>
      <c r="HJ106" s="68" t="e">
        <f t="shared" si="454"/>
        <v>#VALUE!</v>
      </c>
      <c r="HK106" s="202">
        <f t="shared" si="455"/>
        <v>0.85</v>
      </c>
      <c r="HL106" s="464">
        <f t="shared" si="456"/>
        <v>550000</v>
      </c>
      <c r="HM106" s="464">
        <f t="shared" si="457"/>
        <v>480000</v>
      </c>
      <c r="HN106" s="192" t="e">
        <f t="shared" si="424"/>
        <v>#VALUE!</v>
      </c>
      <c r="HO106" s="192" t="e">
        <f>HN106*HK106*$HO$2/HL106*1000000</f>
        <v>#VALUE!</v>
      </c>
      <c r="HP106" s="192" t="e">
        <f>HN106*HK106*$HP$2/HM106*1000000</f>
        <v>#VALUE!</v>
      </c>
    </row>
    <row r="107" customFormat="1" spans="1:224">
      <c r="A107" s="381">
        <v>102</v>
      </c>
      <c r="B107" s="54">
        <f ca="1" t="shared" si="458"/>
        <v>43621</v>
      </c>
      <c r="C107" s="57">
        <f t="shared" si="459"/>
        <v>0.0416666666666667</v>
      </c>
      <c r="D107" s="68" t="str">
        <f ca="1" t="shared" si="425"/>
        <v>夜班</v>
      </c>
      <c r="E107" s="68" t="str">
        <f ca="1" t="shared" si="426"/>
        <v>丁</v>
      </c>
      <c r="F107" s="68">
        <f ca="1">SUMPRODUCT((成本日报!$A$3:$A$95=计划!B107)*(成本日报!$B$3:$B$95=计划!$D107),成本日报!$C$3:$C$95)</f>
        <v>4</v>
      </c>
      <c r="G107" s="382">
        <f ca="1" t="shared" si="460"/>
        <v>43621.2083333331</v>
      </c>
      <c r="H107" s="382">
        <f ca="1" t="shared" si="427"/>
        <v>43621.2152777775</v>
      </c>
      <c r="I107" s="382">
        <f ca="1" t="shared" si="428"/>
        <v>43621.2208333331</v>
      </c>
      <c r="J107" s="382">
        <f ca="1" t="shared" si="429"/>
        <v>43621.2499999998</v>
      </c>
      <c r="K107" s="382">
        <f ca="1" t="shared" si="430"/>
        <v>43621.3124999998</v>
      </c>
      <c r="L107" s="382">
        <f ca="1" t="shared" si="431"/>
        <v>43621.3333333331</v>
      </c>
      <c r="M107" s="398" t="str">
        <f>IF(_tag_month_day!A103="","",_tag_month_day!A103)</f>
        <v/>
      </c>
      <c r="N107" s="398" t="str">
        <f>IF(_tag_month_day!B103="","",_tag_month_day!B103)</f>
        <v/>
      </c>
      <c r="O107" s="399" t="e">
        <f t="shared" si="432"/>
        <v>#VALUE!</v>
      </c>
      <c r="P107" s="398" t="str">
        <f>IF(_tag_month_day!C103="","",_tag_month_day!C103)</f>
        <v/>
      </c>
      <c r="Q107" s="398" t="str">
        <f>IF(_tag_month_day!D103="","",_tag_month_day!D103)</f>
        <v/>
      </c>
      <c r="R107" s="416">
        <f>IF(_tag_month_day!CB103="",R106,_tag_month_day!CB103/100)</f>
        <v>0.07</v>
      </c>
      <c r="S107" s="417" t="str">
        <f>IF(_tag_month_day!E103="","",_tag_month_day!E103)</f>
        <v/>
      </c>
      <c r="T107" s="417" t="str">
        <f>IF(_tag_month_day!F103="","",_tag_month_day!F103)</f>
        <v/>
      </c>
      <c r="U107" s="418" t="e">
        <f t="shared" si="386"/>
        <v>#VALUE!</v>
      </c>
      <c r="V107" s="53" t="e">
        <f t="shared" si="387"/>
        <v>#VALUE!</v>
      </c>
      <c r="W107" s="419" t="str">
        <f>IF(_jhy_month_day!A103="","",_jhy_month_day!A103)</f>
        <v/>
      </c>
      <c r="X107" s="420" t="str">
        <f>IF(_jhy_month_day!B103="","",_jhy_month_day!B103/100)</f>
        <v/>
      </c>
      <c r="Y107" s="420" t="str">
        <f>IF(_jhy_month_day!C103="","",_jhy_month_day!C103/100)</f>
        <v/>
      </c>
      <c r="Z107" s="439">
        <f t="shared" si="477"/>
        <v>26</v>
      </c>
      <c r="AA107" s="440" t="str">
        <f>IF(_tag_month_day!G103="","",_tag_month_day!G103/100)</f>
        <v/>
      </c>
      <c r="AB107" s="440" t="str">
        <f>IF(_tag_month_day!H103="","",_tag_month_day!H103/100)</f>
        <v/>
      </c>
      <c r="AC107" s="193">
        <f t="shared" si="433"/>
        <v>1.59963432013121</v>
      </c>
      <c r="AD107" s="441" t="str">
        <f t="shared" si="434"/>
        <v/>
      </c>
      <c r="AE107" s="442" t="str">
        <f t="shared" si="435"/>
        <v/>
      </c>
      <c r="AF107" s="443">
        <v>1</v>
      </c>
      <c r="AG107" s="68" t="str">
        <f>IF(_duihao_month_day!A103="","",_duihao_month_day!A103)</f>
        <v/>
      </c>
      <c r="AH107" s="463">
        <f>IF(_gyk_month_day!B103="",AH106,_gyk_month_day!B103)</f>
        <v>820</v>
      </c>
      <c r="AI107" s="464" t="e">
        <f t="shared" si="461"/>
        <v>#VALUE!</v>
      </c>
      <c r="AJ107" s="68" t="str">
        <f>IF(_tag_month_day!I103="","",_tag_month_day!I103)</f>
        <v/>
      </c>
      <c r="AK107" s="465" t="str">
        <f>IF(_tzyy_month_day!A103="","",_tzyy_month_day!A103)</f>
        <v/>
      </c>
      <c r="AL107" s="465" t="str">
        <f>IF(_tzyy_month_day!B103="","",_tzyy_month_day!B103)</f>
        <v/>
      </c>
      <c r="AM107" s="465" t="str">
        <f>IF(_tzyy_month_day!C103="","",_tzyy_month_day!C103)</f>
        <v/>
      </c>
      <c r="AN107" s="466" t="str">
        <f>IF(_tag_month_day!CG103="","",_tag_month_day!CG103)</f>
        <v/>
      </c>
      <c r="AO107" s="466" t="str">
        <f>IF(_tag_month_day!CH103="","",_tag_month_day!CH103)</f>
        <v/>
      </c>
      <c r="AP107" s="486" t="e">
        <f t="shared" si="436"/>
        <v>#VALUE!</v>
      </c>
      <c r="AQ107" s="487" t="str">
        <f>IF(_tag_month_day!J103="","",_tag_month_day!J103/100)</f>
        <v/>
      </c>
      <c r="AR107" s="488">
        <f t="shared" si="437"/>
        <v>1.3</v>
      </c>
      <c r="AS107" s="489" t="e">
        <f t="shared" si="388"/>
        <v>#VALUE!</v>
      </c>
      <c r="AT107" s="489">
        <f t="shared" si="438"/>
        <v>0</v>
      </c>
      <c r="AU107" s="490" t="str">
        <f>IF(_tag_month_day!K103="","",_tag_month_day!K103)</f>
        <v/>
      </c>
      <c r="AV107" s="491" t="str">
        <f>IF(_tag_month_day!L103="","",_tag_month_day!L103/100)</f>
        <v/>
      </c>
      <c r="AW107" s="420">
        <f t="shared" si="360"/>
        <v>0</v>
      </c>
      <c r="AX107" s="420">
        <f t="shared" si="439"/>
        <v>0</v>
      </c>
      <c r="AY107" s="420" t="str">
        <f>IF(_tag_month_day!M103="","",_tag_month_day!M103/100)</f>
        <v/>
      </c>
      <c r="AZ107" s="420" t="str">
        <f>IF(_tag_month_day!N103="","",_tag_month_day!N103/100)</f>
        <v/>
      </c>
      <c r="BA107" s="420" t="str">
        <f>IF(_tag_month_day!O103="","",_tag_month_day!O103/100)</f>
        <v/>
      </c>
      <c r="BB107" s="496" t="str">
        <f>IF(_tag_month_day!P103="","",_tag_month_day!P103/100)</f>
        <v/>
      </c>
      <c r="BC107" s="496">
        <f t="shared" si="440"/>
        <v>0</v>
      </c>
      <c r="BD107" s="496" t="str">
        <f>IF(_tag_month_day!Q103="","",_tag_month_day!Q103/100)</f>
        <v/>
      </c>
      <c r="BE107" s="510" t="str">
        <f>IF(_tag_month_day!R103="","",_tag_month_day!R103/100)</f>
        <v/>
      </c>
      <c r="BF107" s="413" t="str">
        <f>IF(_tag_month_day!CC103="","",_tag_month_day!CC103/100)</f>
        <v/>
      </c>
      <c r="BG107" s="511" t="e">
        <f t="shared" si="389"/>
        <v>#VALUE!</v>
      </c>
      <c r="BH107" s="198">
        <f t="shared" si="390"/>
        <v>0</v>
      </c>
      <c r="BI107" s="512" t="e">
        <f>IF(CX107=0,BI106,(DK107*查询!$R$5+DL107*查询!$Q$5+DM107*查询!$N$5+DN107*查询!$O$5+DO107*查询!$P$5)*AF107/CX107)</f>
        <v>#VALUE!</v>
      </c>
      <c r="BJ107" s="512" t="e">
        <f>IF(CX107=0,BJ106,(DP107*查询!$S$5+DQ107*查询!$T$5+DR107*查询!$U$5)*AF107/CX107)</f>
        <v>#VALUE!</v>
      </c>
      <c r="BK107" s="512">
        <f t="shared" si="441"/>
        <v>1</v>
      </c>
      <c r="BL107" s="513" t="str">
        <f>IF(_cfyc_month_day!A103="","",_cfyc_month_day!A103)</f>
        <v/>
      </c>
      <c r="BM107" s="513" t="str">
        <f>IF(_cfyc_month_day!B103="","",_cfyc_month_day!B103)</f>
        <v/>
      </c>
      <c r="BN107" s="513" t="str">
        <f>IF(_cfyc_month_day!C103="","",_cfyc_month_day!C103)</f>
        <v/>
      </c>
      <c r="BO107" s="522" t="str">
        <f>IF(_cfyc_month_day!D103="","",_cfyc_month_day!D103)</f>
        <v/>
      </c>
      <c r="BP107" s="522" t="str">
        <f>IF(_cfyc_month_day!E103="","",_cfyc_month_day!E103)</f>
        <v/>
      </c>
      <c r="BQ107" s="522" t="str">
        <f>IF(_cfyc_month_day!F103="","",_cfyc_month_day!F103)</f>
        <v/>
      </c>
      <c r="BR107" s="513" t="str">
        <f>IF(_tag_month_day!T103="","",_tag_month_day!T103)</f>
        <v/>
      </c>
      <c r="BS107" s="513" t="str">
        <f>IF(_tag_month_day!U103="","",_tag_month_day!U103)</f>
        <v/>
      </c>
      <c r="BT107" s="523" t="str">
        <f t="shared" si="442"/>
        <v/>
      </c>
      <c r="BU107" s="223" t="str">
        <f>IF(_tag_month_day!V103="","",_tag_month_day!V103)</f>
        <v/>
      </c>
      <c r="BV107" s="206" t="str">
        <f>IF(_tag_month_day!W103="","",_tag_month_day!W103)</f>
        <v/>
      </c>
      <c r="BW107" s="540" t="str">
        <f>IF(_tag_month_day!X103="","",_tag_month_day!X103)</f>
        <v/>
      </c>
      <c r="BX107" s="540" t="str">
        <f>IF(_tag_month_day!Y103="","",_tag_month_day!Y103)</f>
        <v/>
      </c>
      <c r="BY107" s="541">
        <f ca="1" t="shared" si="443"/>
        <v>43621.3333333331</v>
      </c>
      <c r="BZ107" s="542"/>
      <c r="CA107" s="543" t="str">
        <f>IF(_jhy2_month_day!A103="","",_jhy2_month_day!A103)</f>
        <v/>
      </c>
      <c r="CB107" s="464" t="str">
        <f>IF(_jhy2_month_day!B103="","",_jhy2_month_day!B103)</f>
        <v/>
      </c>
      <c r="CC107" s="464" t="str">
        <f>IF(_jhy2_month_day!C103="","",_jhy2_month_day!C103)</f>
        <v/>
      </c>
      <c r="CD107" s="464" t="str">
        <f>IF(_jhy2_month_day!D103="","",_jhy2_month_day!D103)</f>
        <v/>
      </c>
      <c r="CE107" s="464" t="str">
        <f>IF(_jhy2_month_day!E103="","",_jhy2_month_day!E103)</f>
        <v/>
      </c>
      <c r="CF107" s="464" t="str">
        <f>IF(_jhy2_month_day!F103="","",_jhy2_month_day!F103)</f>
        <v/>
      </c>
      <c r="CG107" s="464" t="str">
        <f>IF(_jhy2_month_day!G103="","",_jhy2_month_day!G103)</f>
        <v/>
      </c>
      <c r="CH107" s="464" t="str">
        <f>IF(_jhy2_month_day!H103="","",_jhy2_month_day!H103)</f>
        <v/>
      </c>
      <c r="CI107" s="464" t="str">
        <f>IF(_jhy2_month_day!I103="","",_jhy2_month_day!I103)</f>
        <v/>
      </c>
      <c r="CJ107" s="464" t="str">
        <f>IF(_jhy2_month_day!J103="","",_jhy2_month_day!J103)</f>
        <v/>
      </c>
      <c r="CK107" s="464" t="str">
        <f>IF(_jhy2_month_day!K103="","",_jhy2_month_day!K103)</f>
        <v/>
      </c>
      <c r="CL107" s="562" t="str">
        <f>IF(_jhy2_month_day!L103="","",_jhy2_month_day!L103)</f>
        <v/>
      </c>
      <c r="CM107" s="562" t="str">
        <f>IF(_jhy2_month_day!M103="","",_jhy2_month_day!M103)</f>
        <v/>
      </c>
      <c r="CN107" s="562" t="str">
        <f>IF(_jhy2_month_day!N103="","",_jhy2_month_day!N103)</f>
        <v/>
      </c>
      <c r="CO107" s="562" t="str">
        <f>IF(_jhy2_month_day!O103="","",_jhy2_month_day!O103)</f>
        <v/>
      </c>
      <c r="CP107" s="562" t="str">
        <f>IF(_jhy2_month_day!P103="","",_jhy2_month_day!P103)</f>
        <v/>
      </c>
      <c r="CQ107" s="562" t="str">
        <f>IF(_jhy2_month_day!Q103="","",_jhy2_month_day!Q103)</f>
        <v/>
      </c>
      <c r="CR107" s="563" t="str">
        <f>IF(_jhy2_month_day!R103="","",_jhy2_month_day!R103)</f>
        <v/>
      </c>
      <c r="CS107" s="576" t="str">
        <f>IF(_jhy2_month_day!S103="","",_jhy2_month_day!S103)</f>
        <v/>
      </c>
      <c r="CT107" s="562" t="str">
        <f>IF(_jhy2_month_day!T103="","",_jhy2_month_day!T103)</f>
        <v/>
      </c>
      <c r="CU107" s="577" t="e">
        <f t="shared" si="391"/>
        <v>#VALUE!</v>
      </c>
      <c r="CV107" s="198" t="e">
        <f t="shared" si="392"/>
        <v>#VALUE!</v>
      </c>
      <c r="CW107" s="192" t="e">
        <f t="shared" si="393"/>
        <v>#VALUE!</v>
      </c>
      <c r="CX107" s="192" t="e">
        <f t="shared" si="394"/>
        <v>#VALUE!</v>
      </c>
      <c r="CY107" s="202" t="e">
        <f t="shared" si="395"/>
        <v>#VALUE!</v>
      </c>
      <c r="CZ107" s="192" t="e">
        <f t="shared" ref="CZ107:DI107" si="643">$AJ107*EF107</f>
        <v>#VALUE!</v>
      </c>
      <c r="DA107" s="192" t="e">
        <f t="shared" si="643"/>
        <v>#VALUE!</v>
      </c>
      <c r="DB107" s="192" t="e">
        <f t="shared" si="643"/>
        <v>#VALUE!</v>
      </c>
      <c r="DC107" s="192" t="e">
        <f t="shared" si="643"/>
        <v>#VALUE!</v>
      </c>
      <c r="DD107" s="192" t="e">
        <f t="shared" si="643"/>
        <v>#VALUE!</v>
      </c>
      <c r="DE107" s="192" t="e">
        <f t="shared" si="643"/>
        <v>#VALUE!</v>
      </c>
      <c r="DF107" s="192" t="e">
        <f t="shared" si="643"/>
        <v>#VALUE!</v>
      </c>
      <c r="DG107" s="192" t="e">
        <f t="shared" si="643"/>
        <v>#VALUE!</v>
      </c>
      <c r="DH107" s="192" t="e">
        <f t="shared" si="643"/>
        <v>#VALUE!</v>
      </c>
      <c r="DI107" s="192" t="e">
        <f t="shared" si="643"/>
        <v>#VALUE!</v>
      </c>
      <c r="DJ107" s="192" t="e">
        <f t="shared" si="397"/>
        <v>#VALUE!</v>
      </c>
      <c r="DK107" s="192" t="e">
        <f t="shared" si="398"/>
        <v>#VALUE!</v>
      </c>
      <c r="DL107" s="192" t="e">
        <f t="shared" si="399"/>
        <v>#VALUE!</v>
      </c>
      <c r="DM107" s="192" t="e">
        <f t="shared" si="400"/>
        <v>#VALUE!</v>
      </c>
      <c r="DN107" s="192" t="e">
        <f t="shared" si="401"/>
        <v>#VALUE!</v>
      </c>
      <c r="DO107" s="192" t="e">
        <f t="shared" si="402"/>
        <v>#VALUE!</v>
      </c>
      <c r="DP107" s="192" t="e">
        <f t="shared" si="403"/>
        <v>#VALUE!</v>
      </c>
      <c r="DQ107" s="192" t="e">
        <f t="shared" si="404"/>
        <v>#VALUE!</v>
      </c>
      <c r="DR107" s="192" t="e">
        <f t="shared" si="405"/>
        <v>#VALUE!</v>
      </c>
      <c r="DS107" s="192" t="e">
        <f t="shared" si="406"/>
        <v>#VALUE!</v>
      </c>
      <c r="DT107" s="192" t="e">
        <f t="shared" si="407"/>
        <v>#VALUE!</v>
      </c>
      <c r="DU107" s="192" t="e">
        <f t="shared" si="408"/>
        <v>#VALUE!</v>
      </c>
      <c r="DV107" s="198" t="e">
        <f t="shared" si="409"/>
        <v>#VALUE!</v>
      </c>
      <c r="DW107" s="198" t="e">
        <f t="shared" si="410"/>
        <v>#DIV/0!</v>
      </c>
      <c r="DX107" s="198" t="e">
        <f t="shared" si="411"/>
        <v>#DIV/0!</v>
      </c>
      <c r="DY107" s="198" t="e">
        <f t="shared" si="412"/>
        <v>#VALUE!</v>
      </c>
      <c r="DZ107" s="198" t="e">
        <f t="shared" si="413"/>
        <v>#VALUE!</v>
      </c>
      <c r="EA107" s="198" t="e">
        <f t="shared" si="414"/>
        <v>#VALUE!</v>
      </c>
      <c r="EB107" s="198" t="e">
        <f t="shared" si="415"/>
        <v>#VALUE!</v>
      </c>
      <c r="EC107" s="198" t="e">
        <f t="shared" si="416"/>
        <v>#DIV/0!</v>
      </c>
      <c r="ED107" s="198" t="e">
        <f t="shared" si="417"/>
        <v>#VALUE!</v>
      </c>
      <c r="EE107" s="198" t="e">
        <f t="shared" si="418"/>
        <v>#VALUE!</v>
      </c>
      <c r="EF107" s="198" t="e">
        <f t="shared" ref="EF107:EO107" si="644">DV107/SUM($DV107:$EE107)</f>
        <v>#VALUE!</v>
      </c>
      <c r="EG107" s="198" t="e">
        <f t="shared" si="644"/>
        <v>#DIV/0!</v>
      </c>
      <c r="EH107" s="198" t="e">
        <f t="shared" si="644"/>
        <v>#DIV/0!</v>
      </c>
      <c r="EI107" s="198" t="e">
        <f t="shared" si="644"/>
        <v>#VALUE!</v>
      </c>
      <c r="EJ107" s="198" t="e">
        <f t="shared" si="644"/>
        <v>#VALUE!</v>
      </c>
      <c r="EK107" s="198" t="e">
        <f t="shared" si="644"/>
        <v>#VALUE!</v>
      </c>
      <c r="EL107" s="198" t="e">
        <f t="shared" si="644"/>
        <v>#VALUE!</v>
      </c>
      <c r="EM107" s="198" t="e">
        <f t="shared" si="644"/>
        <v>#DIV/0!</v>
      </c>
      <c r="EN107" s="198" t="e">
        <f t="shared" si="644"/>
        <v>#VALUE!</v>
      </c>
      <c r="EO107" s="198" t="e">
        <f t="shared" si="644"/>
        <v>#VALUE!</v>
      </c>
      <c r="EP107" s="511">
        <f t="shared" ref="EP107:EW107" si="645">EP106</f>
        <v>0.08</v>
      </c>
      <c r="EQ107" s="511">
        <f t="shared" si="645"/>
        <v>0.015</v>
      </c>
      <c r="ER107" s="511">
        <f t="shared" si="645"/>
        <v>0.015</v>
      </c>
      <c r="ES107" s="511">
        <f t="shared" si="645"/>
        <v>0.015</v>
      </c>
      <c r="ET107" s="511">
        <f t="shared" si="645"/>
        <v>0.015</v>
      </c>
      <c r="EU107" s="511">
        <f t="shared" si="645"/>
        <v>0.09</v>
      </c>
      <c r="EV107" s="511">
        <f t="shared" si="645"/>
        <v>0.09</v>
      </c>
      <c r="EW107" s="511">
        <f t="shared" si="645"/>
        <v>0.09</v>
      </c>
      <c r="EX107" s="420" t="str">
        <f>IF(_tag_month_day!AS103="","",_tag_month_day!AS103/100)</f>
        <v/>
      </c>
      <c r="EY107" s="420" t="str">
        <f>IF(_tag_month_day!AT103="","",_tag_month_day!AT103/100)</f>
        <v/>
      </c>
      <c r="EZ107" s="420" t="str">
        <f>IF(_tag_month_day!AU103="","",_tag_month_day!AU103/100)</f>
        <v/>
      </c>
      <c r="FA107" s="420" t="str">
        <f>IF(_tag_month_day!AV103="","",_tag_month_day!AV103/100)</f>
        <v/>
      </c>
      <c r="FB107" s="420" t="str">
        <f>IF(_tag_month_day!AW103="","",_tag_month_day!AW103/100)</f>
        <v/>
      </c>
      <c r="FC107" s="420" t="str">
        <f>IF(_tag_month_day!AX103="","",_tag_month_day!AX103/100)</f>
        <v/>
      </c>
      <c r="FD107" s="510">
        <f t="shared" si="447"/>
        <v>0.33</v>
      </c>
      <c r="FE107" s="510">
        <f t="shared" si="448"/>
        <v>0.19</v>
      </c>
      <c r="FF107" s="510">
        <f t="shared" si="449"/>
        <v>0.003</v>
      </c>
      <c r="FG107" s="510">
        <f t="shared" si="450"/>
        <v>0</v>
      </c>
      <c r="FH107" s="603">
        <f t="shared" si="451"/>
        <v>0.0001</v>
      </c>
      <c r="FI107" s="510">
        <f t="shared" ref="FI107:FR107" si="646">FI106</f>
        <v>0.41</v>
      </c>
      <c r="FJ107" s="510">
        <f t="shared" si="646"/>
        <v>0.11</v>
      </c>
      <c r="FK107" s="510">
        <f t="shared" si="646"/>
        <v>0.015</v>
      </c>
      <c r="FL107" s="510">
        <f t="shared" si="646"/>
        <v>0</v>
      </c>
      <c r="FM107" s="603">
        <f t="shared" si="646"/>
        <v>0.0001</v>
      </c>
      <c r="FN107" s="510" t="str">
        <f>IF(_tag_month_day!AY103="","",_tag_month_day!AY103/100)</f>
        <v/>
      </c>
      <c r="FO107" s="510" t="str">
        <f>IF(_tag_month_day!AZ103="","",_tag_month_day!AZ103/100)</f>
        <v/>
      </c>
      <c r="FP107" s="510" t="str">
        <f>IF(_tag_month_day!BA103="","",_tag_month_day!BA103/100)</f>
        <v/>
      </c>
      <c r="FQ107" s="510" t="str">
        <f>IF(_tag_month_day!BB103="","",_tag_month_day!BB103/100)</f>
        <v/>
      </c>
      <c r="FR107" s="603" t="str">
        <f>IF(_tag_month_day!BC103="","",_tag_month_day!BC103/100)</f>
        <v/>
      </c>
      <c r="FS107" s="510" t="str">
        <f>IF(_tag_month_day!BD103="","",_tag_month_day!BD103/100)</f>
        <v/>
      </c>
      <c r="FT107" s="510" t="str">
        <f>IF(_tag_month_day!BE103="","",_tag_month_day!BE103/100)</f>
        <v/>
      </c>
      <c r="FU107" s="510" t="str">
        <f>IF(_tag_month_day!BF103="","",_tag_month_day!BF103/100)</f>
        <v/>
      </c>
      <c r="FV107" s="510" t="str">
        <f>IF(_tag_month_day!BG103="","",_tag_month_day!BG103/100)</f>
        <v/>
      </c>
      <c r="FW107" s="603" t="str">
        <f>IF(_tag_month_day!BH103="","",_tag_month_day!BH103/100)</f>
        <v/>
      </c>
      <c r="FX107" s="510" t="str">
        <f>IF(_tag_month_day!BI103="","",_tag_month_day!BI103/100)</f>
        <v/>
      </c>
      <c r="FY107" s="510" t="str">
        <f>IF(_tag_month_day!BJ103="","",_tag_month_day!BJ103/100)</f>
        <v/>
      </c>
      <c r="FZ107" s="605" t="str">
        <f>IF(_tag_month_day!BK103="","",_tag_month_day!BK103/100)</f>
        <v/>
      </c>
      <c r="GA107" s="510" t="str">
        <f>IF(_tag_month_day!BL103="","",_tag_month_day!BL103/100)</f>
        <v/>
      </c>
      <c r="GB107" s="603" t="str">
        <f>IF(_tag_month_day!BM103="","",_tag_month_day!BM103/100)</f>
        <v/>
      </c>
      <c r="GC107" s="420" t="str">
        <f>IF(_tag_month_day!BN103="","",_tag_month_day!BN103/100)</f>
        <v/>
      </c>
      <c r="GD107" s="420" t="str">
        <f>IF(_tag_month_day!BO103="","",_tag_month_day!BO103/100)</f>
        <v/>
      </c>
      <c r="GE107" s="420" t="str">
        <f>IF(_tag_month_day!BP103="","",_tag_month_day!BP103/100)</f>
        <v/>
      </c>
      <c r="GF107" s="420" t="str">
        <f>IF(_tag_month_day!BQ103="","",_tag_month_day!BQ103/100)</f>
        <v/>
      </c>
      <c r="GG107" s="420" t="str">
        <f>IF(_tag_month_day!BR103="","",_tag_month_day!BR103/100)</f>
        <v/>
      </c>
      <c r="GH107" s="420" t="str">
        <f>IF(_tag_month_day!BS103="","",_tag_month_day!BS103/100)</f>
        <v/>
      </c>
      <c r="GI107" s="603" t="str">
        <f>IF(_tag_month_day!BT103="","",_tag_month_day!BT103/100)</f>
        <v/>
      </c>
      <c r="GJ107" s="612" t="str">
        <f>IF(_tag_month_day!BU103="","",_tag_month_day!BU103/100)</f>
        <v/>
      </c>
      <c r="GK107" s="620" t="str">
        <f>IF(_tag_month_day!BV103="",IF(_rlcf_month_day!A$2="","",_rlcf_month_day!A$2/100),_tag_month_day!BV103/100)</f>
        <v/>
      </c>
      <c r="GL107" s="620" t="str">
        <f>IF(_tag_month_day!BW103="",IF(_rlcf_month_day!B$2="","",_rlcf_month_day!B$2/100),_tag_month_day!BW103/100)</f>
        <v/>
      </c>
      <c r="GM107" s="621" t="str">
        <f>IF(_tag_month_day!BX103="",IF(_rlcf_month_day!C$2="","",_rlcf_month_day!C$2/100),_tag_month_day!BX103/100)</f>
        <v/>
      </c>
      <c r="GN107" s="620" t="str">
        <f>IF(_tag_month_day!BV103="",IF(_rlcf_month_day!A$2="","",_rlcf_month_day!A$2/100),_tag_month_day!BV103/100)</f>
        <v/>
      </c>
      <c r="GO107" s="620" t="str">
        <f>IF(_tag_month_day!BW103="",IF(_rlcf_month_day!B$2="","",_rlcf_month_day!B$2/100),_tag_month_day!BW103/100)</f>
        <v/>
      </c>
      <c r="GP107" s="620" t="str">
        <f>IF(_tag_month_day!CD103="",IF(_rlcf_month_day!E$2="","",_rlcf_month_day!E$2/100),_tag_month_day!CD103/100)</f>
        <v/>
      </c>
      <c r="GQ107" s="620" t="str">
        <f>IF(_tag_month_day!CE103="",IF(_rlcf_month_day!F$2="","",_rlcf_month_day!F$2/100),_tag_month_day!CE103/100)</f>
        <v/>
      </c>
      <c r="GR107" s="621" t="str">
        <f>IF(_tag_month_day!CF103="",IF(_rlcf_month_day!G$2="","",_rlcf_month_day!G$2/100),_tag_month_day!CF103/100)</f>
        <v/>
      </c>
      <c r="GS107" s="626">
        <f t="shared" ref="GS107:HH107" si="647">GS106</f>
        <v>0.953</v>
      </c>
      <c r="GT107" s="626">
        <f t="shared" si="647"/>
        <v>0.55</v>
      </c>
      <c r="GU107" s="626">
        <f t="shared" si="647"/>
        <v>0.55</v>
      </c>
      <c r="GV107" s="626">
        <f t="shared" si="647"/>
        <v>0.55</v>
      </c>
      <c r="GW107" s="626">
        <f t="shared" si="647"/>
        <v>0.5</v>
      </c>
      <c r="GX107" s="626">
        <f t="shared" si="647"/>
        <v>0.935</v>
      </c>
      <c r="GY107" s="626">
        <f t="shared" si="647"/>
        <v>0.15</v>
      </c>
      <c r="GZ107" s="626">
        <f t="shared" si="647"/>
        <v>1</v>
      </c>
      <c r="HA107" s="632">
        <f t="shared" si="647"/>
        <v>0.047</v>
      </c>
      <c r="HB107" s="632">
        <f t="shared" si="647"/>
        <v>0.45</v>
      </c>
      <c r="HC107" s="632">
        <f t="shared" si="647"/>
        <v>0.45</v>
      </c>
      <c r="HD107" s="632">
        <f t="shared" si="647"/>
        <v>0.45</v>
      </c>
      <c r="HE107" s="632">
        <f t="shared" si="647"/>
        <v>0.5</v>
      </c>
      <c r="HF107" s="632">
        <f t="shared" si="647"/>
        <v>0.065</v>
      </c>
      <c r="HG107" s="632">
        <f t="shared" si="647"/>
        <v>0.85</v>
      </c>
      <c r="HH107" s="632">
        <f t="shared" si="647"/>
        <v>0</v>
      </c>
      <c r="HI107" s="68">
        <f t="shared" si="423"/>
        <v>0</v>
      </c>
      <c r="HJ107" s="68" t="e">
        <f t="shared" si="454"/>
        <v>#VALUE!</v>
      </c>
      <c r="HK107" s="202">
        <f t="shared" si="455"/>
        <v>0.85</v>
      </c>
      <c r="HL107" s="464">
        <f t="shared" si="456"/>
        <v>550000</v>
      </c>
      <c r="HM107" s="464">
        <f t="shared" si="457"/>
        <v>480000</v>
      </c>
      <c r="HN107" s="192" t="e">
        <f t="shared" si="424"/>
        <v>#VALUE!</v>
      </c>
      <c r="HO107" s="192" t="e">
        <f>HN107*HK107*$HO$2/HL107*1000000</f>
        <v>#VALUE!</v>
      </c>
      <c r="HP107" s="192" t="e">
        <f>HN107*HK107*$HP$2/HM107*1000000</f>
        <v>#VALUE!</v>
      </c>
    </row>
    <row r="108" customFormat="1" spans="1:224">
      <c r="A108" s="381">
        <v>103</v>
      </c>
      <c r="B108" s="54">
        <f ca="1" t="shared" si="458"/>
        <v>43621</v>
      </c>
      <c r="C108" s="57">
        <f t="shared" si="459"/>
        <v>0.0416666666666667</v>
      </c>
      <c r="D108" s="68" t="str">
        <f ca="1" t="shared" si="425"/>
        <v>夜班</v>
      </c>
      <c r="E108" s="68" t="str">
        <f ca="1" t="shared" si="426"/>
        <v>丁</v>
      </c>
      <c r="F108" s="68">
        <f ca="1">SUMPRODUCT((成本日报!$A$3:$A$95=计划!B108)*(成本日报!$B$3:$B$95=计划!$D108),成本日报!$C$3:$C$95)</f>
        <v>4</v>
      </c>
      <c r="G108" s="382">
        <f ca="1" t="shared" si="460"/>
        <v>43621.2499999998</v>
      </c>
      <c r="H108" s="382">
        <f ca="1" t="shared" si="427"/>
        <v>43621.2569444442</v>
      </c>
      <c r="I108" s="382">
        <f ca="1" t="shared" si="428"/>
        <v>43621.2624999997</v>
      </c>
      <c r="J108" s="382">
        <f ca="1" t="shared" si="429"/>
        <v>43621.2916666664</v>
      </c>
      <c r="K108" s="382">
        <f ca="1" t="shared" si="430"/>
        <v>43621.3541666664</v>
      </c>
      <c r="L108" s="382">
        <f ca="1" t="shared" si="431"/>
        <v>43621.3749999998</v>
      </c>
      <c r="M108" s="398" t="str">
        <f>IF(_tag_month_day!A104="","",_tag_month_day!A104)</f>
        <v/>
      </c>
      <c r="N108" s="398" t="str">
        <f>IF(_tag_month_day!B104="","",_tag_month_day!B104)</f>
        <v/>
      </c>
      <c r="O108" s="399" t="e">
        <f t="shared" si="432"/>
        <v>#VALUE!</v>
      </c>
      <c r="P108" s="398" t="str">
        <f>IF(_tag_month_day!C104="","",_tag_month_day!C104)</f>
        <v/>
      </c>
      <c r="Q108" s="398" t="str">
        <f>IF(_tag_month_day!D104="","",_tag_month_day!D104)</f>
        <v/>
      </c>
      <c r="R108" s="416">
        <f>IF(_tag_month_day!CB104="",R107,_tag_month_day!CB104/100)</f>
        <v>0.07</v>
      </c>
      <c r="S108" s="417" t="str">
        <f>IF(_tag_month_day!E104="","",_tag_month_day!E104)</f>
        <v/>
      </c>
      <c r="T108" s="417" t="str">
        <f>IF(_tag_month_day!F104="","",_tag_month_day!F104)</f>
        <v/>
      </c>
      <c r="U108" s="418" t="e">
        <f t="shared" si="386"/>
        <v>#VALUE!</v>
      </c>
      <c r="V108" s="53" t="e">
        <f t="shared" si="387"/>
        <v>#VALUE!</v>
      </c>
      <c r="W108" s="419" t="str">
        <f>IF(_jhy_month_day!A104="","",_jhy_month_day!A104)</f>
        <v/>
      </c>
      <c r="X108" s="420" t="str">
        <f>IF(_jhy_month_day!B104="","",_jhy_month_day!B104/100)</f>
        <v/>
      </c>
      <c r="Y108" s="420" t="str">
        <f>IF(_jhy_month_day!C104="","",_jhy_month_day!C104/100)</f>
        <v/>
      </c>
      <c r="Z108" s="439">
        <f t="shared" si="477"/>
        <v>26</v>
      </c>
      <c r="AA108" s="440" t="str">
        <f>IF(_tag_month_day!G104="","",_tag_month_day!G104/100)</f>
        <v/>
      </c>
      <c r="AB108" s="440" t="str">
        <f>IF(_tag_month_day!H104="","",_tag_month_day!H104/100)</f>
        <v/>
      </c>
      <c r="AC108" s="193">
        <f t="shared" si="433"/>
        <v>1.59963432013121</v>
      </c>
      <c r="AD108" s="441" t="str">
        <f t="shared" si="434"/>
        <v/>
      </c>
      <c r="AE108" s="442" t="str">
        <f t="shared" si="435"/>
        <v/>
      </c>
      <c r="AF108" s="443">
        <v>1</v>
      </c>
      <c r="AG108" s="68" t="str">
        <f>IF(_duihao_month_day!A104="","",_duihao_month_day!A104)</f>
        <v/>
      </c>
      <c r="AH108" s="463">
        <f>IF(_gyk_month_day!B104="",AH107,_gyk_month_day!B104)</f>
        <v>820</v>
      </c>
      <c r="AI108" s="464" t="e">
        <f t="shared" si="461"/>
        <v>#VALUE!</v>
      </c>
      <c r="AJ108" s="68" t="str">
        <f>IF(_tag_month_day!I104="","",_tag_month_day!I104)</f>
        <v/>
      </c>
      <c r="AK108" s="465" t="str">
        <f>IF(_tzyy_month_day!A104="","",_tzyy_month_day!A104)</f>
        <v/>
      </c>
      <c r="AL108" s="465" t="str">
        <f>IF(_tzyy_month_day!B104="","",_tzyy_month_day!B104)</f>
        <v/>
      </c>
      <c r="AM108" s="465" t="str">
        <f>IF(_tzyy_month_day!C104="","",_tzyy_month_day!C104)</f>
        <v/>
      </c>
      <c r="AN108" s="466" t="str">
        <f>IF(_tag_month_day!CG104="","",_tag_month_day!CG104)</f>
        <v/>
      </c>
      <c r="AO108" s="466" t="str">
        <f>IF(_tag_month_day!CH104="","",_tag_month_day!CH104)</f>
        <v/>
      </c>
      <c r="AP108" s="486" t="e">
        <f t="shared" si="436"/>
        <v>#VALUE!</v>
      </c>
      <c r="AQ108" s="487" t="str">
        <f>IF(_tag_month_day!J104="","",_tag_month_day!J104/100)</f>
        <v/>
      </c>
      <c r="AR108" s="488">
        <f t="shared" si="437"/>
        <v>1.3</v>
      </c>
      <c r="AS108" s="489" t="e">
        <f t="shared" si="388"/>
        <v>#VALUE!</v>
      </c>
      <c r="AT108" s="489">
        <f t="shared" si="438"/>
        <v>0</v>
      </c>
      <c r="AU108" s="490" t="str">
        <f>IF(_tag_month_day!K104="","",_tag_month_day!K104)</f>
        <v/>
      </c>
      <c r="AV108" s="491" t="str">
        <f>IF(_tag_month_day!L104="","",_tag_month_day!L104/100)</f>
        <v/>
      </c>
      <c r="AW108" s="420">
        <f t="shared" si="360"/>
        <v>0</v>
      </c>
      <c r="AX108" s="420">
        <f t="shared" si="439"/>
        <v>0</v>
      </c>
      <c r="AY108" s="420" t="str">
        <f>IF(_tag_month_day!M104="","",_tag_month_day!M104/100)</f>
        <v/>
      </c>
      <c r="AZ108" s="420" t="str">
        <f>IF(_tag_month_day!N104="","",_tag_month_day!N104/100)</f>
        <v/>
      </c>
      <c r="BA108" s="420" t="str">
        <f>IF(_tag_month_day!O104="","",_tag_month_day!O104/100)</f>
        <v/>
      </c>
      <c r="BB108" s="496" t="str">
        <f>IF(_tag_month_day!P104="","",_tag_month_day!P104/100)</f>
        <v/>
      </c>
      <c r="BC108" s="496">
        <f t="shared" si="440"/>
        <v>0</v>
      </c>
      <c r="BD108" s="496" t="str">
        <f>IF(_tag_month_day!Q104="","",_tag_month_day!Q104/100)</f>
        <v/>
      </c>
      <c r="BE108" s="510" t="str">
        <f>IF(_tag_month_day!R104="","",_tag_month_day!R104/100)</f>
        <v/>
      </c>
      <c r="BF108" s="413" t="str">
        <f>IF(_tag_month_day!CC104="","",_tag_month_day!CC104/100)</f>
        <v/>
      </c>
      <c r="BG108" s="511" t="e">
        <f t="shared" si="389"/>
        <v>#VALUE!</v>
      </c>
      <c r="BH108" s="198">
        <f t="shared" si="390"/>
        <v>0</v>
      </c>
      <c r="BI108" s="512" t="e">
        <f>IF(CX108=0,BI107,(DK108*查询!$R$5+DL108*查询!$Q$5+DM108*查询!$N$5+DN108*查询!$O$5+DO108*查询!$P$5)*AF108/CX108)</f>
        <v>#VALUE!</v>
      </c>
      <c r="BJ108" s="512" t="e">
        <f>IF(CX108=0,BJ107,(DP108*查询!$S$5+DQ108*查询!$T$5+DR108*查询!$U$5)*AF108/CX108)</f>
        <v>#VALUE!</v>
      </c>
      <c r="BK108" s="512">
        <f t="shared" si="441"/>
        <v>1</v>
      </c>
      <c r="BL108" s="513" t="str">
        <f>IF(_cfyc_month_day!A104="","",_cfyc_month_day!A104)</f>
        <v/>
      </c>
      <c r="BM108" s="513" t="str">
        <f>IF(_cfyc_month_day!B104="","",_cfyc_month_day!B104)</f>
        <v/>
      </c>
      <c r="BN108" s="513" t="str">
        <f>IF(_cfyc_month_day!C104="","",_cfyc_month_day!C104)</f>
        <v/>
      </c>
      <c r="BO108" s="522" t="str">
        <f>IF(_cfyc_month_day!D104="","",_cfyc_month_day!D104)</f>
        <v/>
      </c>
      <c r="BP108" s="522" t="str">
        <f>IF(_cfyc_month_day!E104="","",_cfyc_month_day!E104)</f>
        <v/>
      </c>
      <c r="BQ108" s="522" t="str">
        <f>IF(_cfyc_month_day!F104="","",_cfyc_month_day!F104)</f>
        <v/>
      </c>
      <c r="BR108" s="513" t="str">
        <f>IF(_tag_month_day!T104="","",_tag_month_day!T104)</f>
        <v/>
      </c>
      <c r="BS108" s="513" t="str">
        <f>IF(_tag_month_day!U104="","",_tag_month_day!U104)</f>
        <v/>
      </c>
      <c r="BT108" s="523" t="str">
        <f t="shared" si="442"/>
        <v/>
      </c>
      <c r="BU108" s="223" t="str">
        <f>IF(_tag_month_day!V104="","",_tag_month_day!V104)</f>
        <v/>
      </c>
      <c r="BV108" s="206" t="str">
        <f>IF(_tag_month_day!W104="","",_tag_month_day!W104)</f>
        <v/>
      </c>
      <c r="BW108" s="540" t="str">
        <f>IF(_tag_month_day!X104="","",_tag_month_day!X104)</f>
        <v/>
      </c>
      <c r="BX108" s="540" t="str">
        <f>IF(_tag_month_day!Y104="","",_tag_month_day!Y104)</f>
        <v/>
      </c>
      <c r="BY108" s="541">
        <f ca="1" t="shared" si="443"/>
        <v>43621.3749999998</v>
      </c>
      <c r="BZ108" s="542" t="s">
        <v>215</v>
      </c>
      <c r="CA108" s="543" t="str">
        <f>IF(_jhy2_month_day!A104="","",_jhy2_month_day!A104)</f>
        <v/>
      </c>
      <c r="CB108" s="464" t="str">
        <f>IF(_jhy2_month_day!B104="","",_jhy2_month_day!B104)</f>
        <v/>
      </c>
      <c r="CC108" s="464" t="str">
        <f>IF(_jhy2_month_day!C104="","",_jhy2_month_day!C104)</f>
        <v/>
      </c>
      <c r="CD108" s="464" t="str">
        <f>IF(_jhy2_month_day!D104="","",_jhy2_month_day!D104)</f>
        <v/>
      </c>
      <c r="CE108" s="464" t="str">
        <f>IF(_jhy2_month_day!E104="","",_jhy2_month_day!E104)</f>
        <v/>
      </c>
      <c r="CF108" s="464" t="str">
        <f>IF(_jhy2_month_day!F104="","",_jhy2_month_day!F104)</f>
        <v/>
      </c>
      <c r="CG108" s="464" t="str">
        <f>IF(_jhy2_month_day!G104="","",_jhy2_month_day!G104)</f>
        <v/>
      </c>
      <c r="CH108" s="464" t="str">
        <f>IF(_jhy2_month_day!H104="","",_jhy2_month_day!H104)</f>
        <v/>
      </c>
      <c r="CI108" s="464" t="str">
        <f>IF(_jhy2_month_day!I104="","",_jhy2_month_day!I104)</f>
        <v/>
      </c>
      <c r="CJ108" s="464" t="str">
        <f>IF(_jhy2_month_day!J104="","",_jhy2_month_day!J104)</f>
        <v/>
      </c>
      <c r="CK108" s="464" t="str">
        <f>IF(_jhy2_month_day!K104="","",_jhy2_month_day!K104)</f>
        <v/>
      </c>
      <c r="CL108" s="562" t="str">
        <f>IF(_jhy2_month_day!L104="","",_jhy2_month_day!L104)</f>
        <v/>
      </c>
      <c r="CM108" s="562" t="str">
        <f>IF(_jhy2_month_day!M104="","",_jhy2_month_day!M104)</f>
        <v/>
      </c>
      <c r="CN108" s="562" t="str">
        <f>IF(_jhy2_month_day!N104="","",_jhy2_month_day!N104)</f>
        <v/>
      </c>
      <c r="CO108" s="562" t="str">
        <f>IF(_jhy2_month_day!O104="","",_jhy2_month_day!O104)</f>
        <v/>
      </c>
      <c r="CP108" s="562" t="str">
        <f>IF(_jhy2_month_day!P104="","",_jhy2_month_day!P104)</f>
        <v/>
      </c>
      <c r="CQ108" s="562" t="str">
        <f>IF(_jhy2_month_day!Q104="","",_jhy2_month_day!Q104)</f>
        <v/>
      </c>
      <c r="CR108" s="563" t="str">
        <f>IF(_jhy2_month_day!R104="","",_jhy2_month_day!R104)</f>
        <v/>
      </c>
      <c r="CS108" s="576" t="str">
        <f>IF(_jhy2_month_day!S104="","",_jhy2_month_day!S104)</f>
        <v/>
      </c>
      <c r="CT108" s="562" t="str">
        <f>IF(_jhy2_month_day!T104="","",_jhy2_month_day!T104)</f>
        <v/>
      </c>
      <c r="CU108" s="577" t="e">
        <f t="shared" si="391"/>
        <v>#VALUE!</v>
      </c>
      <c r="CV108" s="198" t="e">
        <f t="shared" si="392"/>
        <v>#VALUE!</v>
      </c>
      <c r="CW108" s="192" t="e">
        <f t="shared" si="393"/>
        <v>#VALUE!</v>
      </c>
      <c r="CX108" s="192" t="e">
        <f t="shared" si="394"/>
        <v>#VALUE!</v>
      </c>
      <c r="CY108" s="202" t="e">
        <f t="shared" si="395"/>
        <v>#VALUE!</v>
      </c>
      <c r="CZ108" s="192" t="e">
        <f t="shared" ref="CZ108:DI108" si="648">$AJ108*EF108</f>
        <v>#VALUE!</v>
      </c>
      <c r="DA108" s="192" t="e">
        <f t="shared" si="648"/>
        <v>#VALUE!</v>
      </c>
      <c r="DB108" s="192" t="e">
        <f t="shared" si="648"/>
        <v>#VALUE!</v>
      </c>
      <c r="DC108" s="192" t="e">
        <f t="shared" si="648"/>
        <v>#VALUE!</v>
      </c>
      <c r="DD108" s="192" t="e">
        <f t="shared" si="648"/>
        <v>#VALUE!</v>
      </c>
      <c r="DE108" s="192" t="e">
        <f t="shared" si="648"/>
        <v>#VALUE!</v>
      </c>
      <c r="DF108" s="192" t="e">
        <f t="shared" si="648"/>
        <v>#VALUE!</v>
      </c>
      <c r="DG108" s="192" t="e">
        <f t="shared" si="648"/>
        <v>#VALUE!</v>
      </c>
      <c r="DH108" s="192" t="e">
        <f t="shared" si="648"/>
        <v>#VALUE!</v>
      </c>
      <c r="DI108" s="192" t="e">
        <f t="shared" si="648"/>
        <v>#VALUE!</v>
      </c>
      <c r="DJ108" s="192" t="e">
        <f t="shared" si="397"/>
        <v>#VALUE!</v>
      </c>
      <c r="DK108" s="192" t="e">
        <f t="shared" si="398"/>
        <v>#VALUE!</v>
      </c>
      <c r="DL108" s="192" t="e">
        <f t="shared" si="399"/>
        <v>#VALUE!</v>
      </c>
      <c r="DM108" s="192" t="e">
        <f t="shared" si="400"/>
        <v>#VALUE!</v>
      </c>
      <c r="DN108" s="192" t="e">
        <f t="shared" si="401"/>
        <v>#VALUE!</v>
      </c>
      <c r="DO108" s="192" t="e">
        <f t="shared" si="402"/>
        <v>#VALUE!</v>
      </c>
      <c r="DP108" s="192" t="e">
        <f t="shared" si="403"/>
        <v>#VALUE!</v>
      </c>
      <c r="DQ108" s="192" t="e">
        <f t="shared" si="404"/>
        <v>#VALUE!</v>
      </c>
      <c r="DR108" s="192" t="e">
        <f t="shared" si="405"/>
        <v>#VALUE!</v>
      </c>
      <c r="DS108" s="192" t="e">
        <f t="shared" si="406"/>
        <v>#VALUE!</v>
      </c>
      <c r="DT108" s="192" t="e">
        <f t="shared" si="407"/>
        <v>#VALUE!</v>
      </c>
      <c r="DU108" s="192" t="e">
        <f t="shared" si="408"/>
        <v>#VALUE!</v>
      </c>
      <c r="DV108" s="198" t="e">
        <f t="shared" si="409"/>
        <v>#VALUE!</v>
      </c>
      <c r="DW108" s="198" t="e">
        <f t="shared" si="410"/>
        <v>#DIV/0!</v>
      </c>
      <c r="DX108" s="198" t="e">
        <f t="shared" si="411"/>
        <v>#DIV/0!</v>
      </c>
      <c r="DY108" s="198" t="e">
        <f t="shared" si="412"/>
        <v>#VALUE!</v>
      </c>
      <c r="DZ108" s="198" t="e">
        <f t="shared" si="413"/>
        <v>#VALUE!</v>
      </c>
      <c r="EA108" s="198" t="e">
        <f t="shared" si="414"/>
        <v>#VALUE!</v>
      </c>
      <c r="EB108" s="198" t="e">
        <f t="shared" si="415"/>
        <v>#VALUE!</v>
      </c>
      <c r="EC108" s="198" t="e">
        <f t="shared" si="416"/>
        <v>#DIV/0!</v>
      </c>
      <c r="ED108" s="198" t="e">
        <f t="shared" si="417"/>
        <v>#VALUE!</v>
      </c>
      <c r="EE108" s="198" t="e">
        <f t="shared" si="418"/>
        <v>#VALUE!</v>
      </c>
      <c r="EF108" s="198" t="e">
        <f t="shared" ref="EF108:EO108" si="649">DV108/SUM($DV108:$EE108)</f>
        <v>#VALUE!</v>
      </c>
      <c r="EG108" s="198" t="e">
        <f t="shared" si="649"/>
        <v>#DIV/0!</v>
      </c>
      <c r="EH108" s="198" t="e">
        <f t="shared" si="649"/>
        <v>#DIV/0!</v>
      </c>
      <c r="EI108" s="198" t="e">
        <f t="shared" si="649"/>
        <v>#VALUE!</v>
      </c>
      <c r="EJ108" s="198" t="e">
        <f t="shared" si="649"/>
        <v>#VALUE!</v>
      </c>
      <c r="EK108" s="198" t="e">
        <f t="shared" si="649"/>
        <v>#VALUE!</v>
      </c>
      <c r="EL108" s="198" t="e">
        <f t="shared" si="649"/>
        <v>#VALUE!</v>
      </c>
      <c r="EM108" s="198" t="e">
        <f t="shared" si="649"/>
        <v>#DIV/0!</v>
      </c>
      <c r="EN108" s="198" t="e">
        <f t="shared" si="649"/>
        <v>#VALUE!</v>
      </c>
      <c r="EO108" s="198" t="e">
        <f t="shared" si="649"/>
        <v>#VALUE!</v>
      </c>
      <c r="EP108" s="511">
        <f t="shared" ref="EP108:EW108" si="650">EP107</f>
        <v>0.08</v>
      </c>
      <c r="EQ108" s="511">
        <f t="shared" si="650"/>
        <v>0.015</v>
      </c>
      <c r="ER108" s="511">
        <f t="shared" si="650"/>
        <v>0.015</v>
      </c>
      <c r="ES108" s="511">
        <f t="shared" si="650"/>
        <v>0.015</v>
      </c>
      <c r="ET108" s="511">
        <f t="shared" si="650"/>
        <v>0.015</v>
      </c>
      <c r="EU108" s="511">
        <f t="shared" si="650"/>
        <v>0.09</v>
      </c>
      <c r="EV108" s="511">
        <f t="shared" si="650"/>
        <v>0.09</v>
      </c>
      <c r="EW108" s="511">
        <f t="shared" si="650"/>
        <v>0.09</v>
      </c>
      <c r="EX108" s="420" t="str">
        <f>IF(_tag_month_day!AS104="","",_tag_month_day!AS104/100)</f>
        <v/>
      </c>
      <c r="EY108" s="420" t="str">
        <f>IF(_tag_month_day!AT104="","",_tag_month_day!AT104/100)</f>
        <v/>
      </c>
      <c r="EZ108" s="420" t="str">
        <f>IF(_tag_month_day!AU104="","",_tag_month_day!AU104/100)</f>
        <v/>
      </c>
      <c r="FA108" s="420" t="str">
        <f>IF(_tag_month_day!AV104="","",_tag_month_day!AV104/100)</f>
        <v/>
      </c>
      <c r="FB108" s="420" t="str">
        <f>IF(_tag_month_day!AW104="","",_tag_month_day!AW104/100)</f>
        <v/>
      </c>
      <c r="FC108" s="420" t="str">
        <f>IF(_tag_month_day!AX104="","",_tag_month_day!AX104/100)</f>
        <v/>
      </c>
      <c r="FD108" s="510">
        <f t="shared" si="447"/>
        <v>0.33</v>
      </c>
      <c r="FE108" s="510">
        <f t="shared" si="448"/>
        <v>0.19</v>
      </c>
      <c r="FF108" s="510">
        <f t="shared" si="449"/>
        <v>0.003</v>
      </c>
      <c r="FG108" s="510">
        <f t="shared" si="450"/>
        <v>0</v>
      </c>
      <c r="FH108" s="603">
        <f t="shared" si="451"/>
        <v>0.0001</v>
      </c>
      <c r="FI108" s="510">
        <f t="shared" ref="FI108:FR108" si="651">FI107</f>
        <v>0.41</v>
      </c>
      <c r="FJ108" s="510">
        <f t="shared" si="651"/>
        <v>0.11</v>
      </c>
      <c r="FK108" s="510">
        <f t="shared" si="651"/>
        <v>0.015</v>
      </c>
      <c r="FL108" s="510">
        <f t="shared" si="651"/>
        <v>0</v>
      </c>
      <c r="FM108" s="603">
        <f t="shared" si="651"/>
        <v>0.0001</v>
      </c>
      <c r="FN108" s="510" t="str">
        <f>IF(_tag_month_day!AY104="","",_tag_month_day!AY104/100)</f>
        <v/>
      </c>
      <c r="FO108" s="510" t="str">
        <f>IF(_tag_month_day!AZ104="","",_tag_month_day!AZ104/100)</f>
        <v/>
      </c>
      <c r="FP108" s="510" t="str">
        <f>IF(_tag_month_day!BA104="","",_tag_month_day!BA104/100)</f>
        <v/>
      </c>
      <c r="FQ108" s="510" t="str">
        <f>IF(_tag_month_day!BB104="","",_tag_month_day!BB104/100)</f>
        <v/>
      </c>
      <c r="FR108" s="603" t="str">
        <f>IF(_tag_month_day!BC104="","",_tag_month_day!BC104/100)</f>
        <v/>
      </c>
      <c r="FS108" s="510" t="str">
        <f>IF(_tag_month_day!BD104="","",_tag_month_day!BD104/100)</f>
        <v/>
      </c>
      <c r="FT108" s="510" t="str">
        <f>IF(_tag_month_day!BE104="","",_tag_month_day!BE104/100)</f>
        <v/>
      </c>
      <c r="FU108" s="510" t="str">
        <f>IF(_tag_month_day!BF104="","",_tag_month_day!BF104/100)</f>
        <v/>
      </c>
      <c r="FV108" s="510" t="str">
        <f>IF(_tag_month_day!BG104="","",_tag_month_day!BG104/100)</f>
        <v/>
      </c>
      <c r="FW108" s="603" t="str">
        <f>IF(_tag_month_day!BH104="","",_tag_month_day!BH104/100)</f>
        <v/>
      </c>
      <c r="FX108" s="510" t="str">
        <f>IF(_tag_month_day!BI104="","",_tag_month_day!BI104/100)</f>
        <v/>
      </c>
      <c r="FY108" s="510" t="str">
        <f>IF(_tag_month_day!BJ104="","",_tag_month_day!BJ104/100)</f>
        <v/>
      </c>
      <c r="FZ108" s="605" t="str">
        <f>IF(_tag_month_day!BK104="","",_tag_month_day!BK104/100)</f>
        <v/>
      </c>
      <c r="GA108" s="510" t="str">
        <f>IF(_tag_month_day!BL104="","",_tag_month_day!BL104/100)</f>
        <v/>
      </c>
      <c r="GB108" s="603" t="str">
        <f>IF(_tag_month_day!BM104="","",_tag_month_day!BM104/100)</f>
        <v/>
      </c>
      <c r="GC108" s="420" t="str">
        <f>IF(_tag_month_day!BN104="","",_tag_month_day!BN104/100)</f>
        <v/>
      </c>
      <c r="GD108" s="420" t="str">
        <f>IF(_tag_month_day!BO104="","",_tag_month_day!BO104/100)</f>
        <v/>
      </c>
      <c r="GE108" s="420" t="str">
        <f>IF(_tag_month_day!BP104="","",_tag_month_day!BP104/100)</f>
        <v/>
      </c>
      <c r="GF108" s="420" t="str">
        <f>IF(_tag_month_day!BQ104="","",_tag_month_day!BQ104/100)</f>
        <v/>
      </c>
      <c r="GG108" s="420" t="str">
        <f>IF(_tag_month_day!BR104="","",_tag_month_day!BR104/100)</f>
        <v/>
      </c>
      <c r="GH108" s="420" t="str">
        <f>IF(_tag_month_day!BS104="","",_tag_month_day!BS104/100)</f>
        <v/>
      </c>
      <c r="GI108" s="603" t="str">
        <f>IF(_tag_month_day!BT104="","",_tag_month_day!BT104/100)</f>
        <v/>
      </c>
      <c r="GJ108" s="612" t="str">
        <f>IF(_tag_month_day!BU104="","",_tag_month_day!BU104/100)</f>
        <v/>
      </c>
      <c r="GK108" s="620" t="str">
        <f>IF(_tag_month_day!BV104="",IF(_rlcf_month_day!A$2="","",_rlcf_month_day!A$2/100),_tag_month_day!BV104/100)</f>
        <v/>
      </c>
      <c r="GL108" s="620" t="str">
        <f>IF(_tag_month_day!BW104="",IF(_rlcf_month_day!B$2="","",_rlcf_month_day!B$2/100),_tag_month_day!BW104/100)</f>
        <v/>
      </c>
      <c r="GM108" s="621" t="str">
        <f>IF(_tag_month_day!BX104="",IF(_rlcf_month_day!C$2="","",_rlcf_month_day!C$2/100),_tag_month_day!BX104/100)</f>
        <v/>
      </c>
      <c r="GN108" s="620" t="str">
        <f>IF(_tag_month_day!BV104="",IF(_rlcf_month_day!A$2="","",_rlcf_month_day!A$2/100),_tag_month_day!BV104/100)</f>
        <v/>
      </c>
      <c r="GO108" s="620" t="str">
        <f>IF(_tag_month_day!BW104="",IF(_rlcf_month_day!B$2="","",_rlcf_month_day!B$2/100),_tag_month_day!BW104/100)</f>
        <v/>
      </c>
      <c r="GP108" s="620" t="str">
        <f>IF(_tag_month_day!CD104="",IF(_rlcf_month_day!E$2="","",_rlcf_month_day!E$2/100),_tag_month_day!CD104/100)</f>
        <v/>
      </c>
      <c r="GQ108" s="620" t="str">
        <f>IF(_tag_month_day!CE104="",IF(_rlcf_month_day!F$2="","",_rlcf_month_day!F$2/100),_tag_month_day!CE104/100)</f>
        <v/>
      </c>
      <c r="GR108" s="621" t="str">
        <f>IF(_tag_month_day!CF104="",IF(_rlcf_month_day!G$2="","",_rlcf_month_day!G$2/100),_tag_month_day!CF104/100)</f>
        <v/>
      </c>
      <c r="GS108" s="626">
        <f t="shared" ref="GS108:HH108" si="652">GS107</f>
        <v>0.953</v>
      </c>
      <c r="GT108" s="626">
        <f t="shared" si="652"/>
        <v>0.55</v>
      </c>
      <c r="GU108" s="626">
        <f t="shared" si="652"/>
        <v>0.55</v>
      </c>
      <c r="GV108" s="626">
        <f t="shared" si="652"/>
        <v>0.55</v>
      </c>
      <c r="GW108" s="626">
        <f t="shared" si="652"/>
        <v>0.5</v>
      </c>
      <c r="GX108" s="626">
        <f t="shared" si="652"/>
        <v>0.935</v>
      </c>
      <c r="GY108" s="626">
        <f t="shared" si="652"/>
        <v>0.15</v>
      </c>
      <c r="GZ108" s="626">
        <f t="shared" si="652"/>
        <v>1</v>
      </c>
      <c r="HA108" s="632">
        <f t="shared" si="652"/>
        <v>0.047</v>
      </c>
      <c r="HB108" s="632">
        <f t="shared" si="652"/>
        <v>0.45</v>
      </c>
      <c r="HC108" s="632">
        <f t="shared" si="652"/>
        <v>0.45</v>
      </c>
      <c r="HD108" s="632">
        <f t="shared" si="652"/>
        <v>0.45</v>
      </c>
      <c r="HE108" s="632">
        <f t="shared" si="652"/>
        <v>0.5</v>
      </c>
      <c r="HF108" s="632">
        <f t="shared" si="652"/>
        <v>0.065</v>
      </c>
      <c r="HG108" s="632">
        <f t="shared" si="652"/>
        <v>0.85</v>
      </c>
      <c r="HH108" s="632">
        <f t="shared" si="652"/>
        <v>0</v>
      </c>
      <c r="HI108" s="68" t="e">
        <f t="shared" si="423"/>
        <v>#VALUE!</v>
      </c>
      <c r="HJ108" s="68" t="e">
        <f t="shared" si="454"/>
        <v>#VALUE!</v>
      </c>
      <c r="HK108" s="202">
        <f t="shared" si="455"/>
        <v>0.85</v>
      </c>
      <c r="HL108" s="464">
        <f t="shared" si="456"/>
        <v>550000</v>
      </c>
      <c r="HM108" s="464">
        <f t="shared" si="457"/>
        <v>480000</v>
      </c>
      <c r="HN108" s="192" t="e">
        <f t="shared" si="424"/>
        <v>#VALUE!</v>
      </c>
      <c r="HO108" s="192" t="e">
        <f>HN108*HK108*$HO$2/HL108*1000000</f>
        <v>#VALUE!</v>
      </c>
      <c r="HP108" s="192" t="e">
        <f>HN108*HK108*$HP$2/HM108*1000000</f>
        <v>#VALUE!</v>
      </c>
    </row>
    <row r="109" customFormat="1" spans="1:224">
      <c r="A109" s="381">
        <v>104</v>
      </c>
      <c r="B109" s="54">
        <f ca="1" t="shared" si="458"/>
        <v>43621</v>
      </c>
      <c r="C109" s="57">
        <f t="shared" si="459"/>
        <v>0.0416666666666667</v>
      </c>
      <c r="D109" s="68" t="str">
        <f ca="1" t="shared" si="425"/>
        <v>夜班</v>
      </c>
      <c r="E109" s="68" t="str">
        <f ca="1" t="shared" si="426"/>
        <v>丁</v>
      </c>
      <c r="F109" s="68">
        <f ca="1">SUMPRODUCT((成本日报!$A$3:$A$95=计划!B109)*(成本日报!$B$3:$B$95=计划!$D109),成本日报!$C$3:$C$95)</f>
        <v>4</v>
      </c>
      <c r="G109" s="382">
        <f ca="1" t="shared" si="460"/>
        <v>43621.2916666664</v>
      </c>
      <c r="H109" s="382">
        <f ca="1" t="shared" si="427"/>
        <v>43621.2986111109</v>
      </c>
      <c r="I109" s="382">
        <f ca="1" t="shared" si="428"/>
        <v>43621.3041666664</v>
      </c>
      <c r="J109" s="382">
        <f ca="1" t="shared" si="429"/>
        <v>43621.3333333331</v>
      </c>
      <c r="K109" s="382">
        <f ca="1" t="shared" si="430"/>
        <v>43621.3958333331</v>
      </c>
      <c r="L109" s="382">
        <f ca="1" t="shared" si="431"/>
        <v>43621.4166666664</v>
      </c>
      <c r="M109" s="398" t="str">
        <f>IF(_tag_month_day!A105="","",_tag_month_day!A105)</f>
        <v/>
      </c>
      <c r="N109" s="398" t="str">
        <f>IF(_tag_month_day!B105="","",_tag_month_day!B105)</f>
        <v/>
      </c>
      <c r="O109" s="399" t="e">
        <f t="shared" si="432"/>
        <v>#VALUE!</v>
      </c>
      <c r="P109" s="398" t="str">
        <f>IF(_tag_month_day!C105="","",_tag_month_day!C105)</f>
        <v/>
      </c>
      <c r="Q109" s="398" t="str">
        <f>IF(_tag_month_day!D105="","",_tag_month_day!D105)</f>
        <v/>
      </c>
      <c r="R109" s="416">
        <f>IF(_tag_month_day!CB105="",R108,_tag_month_day!CB105/100)</f>
        <v>0.07</v>
      </c>
      <c r="S109" s="417" t="str">
        <f>IF(_tag_month_day!E105="","",_tag_month_day!E105)</f>
        <v/>
      </c>
      <c r="T109" s="417" t="str">
        <f>IF(_tag_month_day!F105="","",_tag_month_day!F105)</f>
        <v/>
      </c>
      <c r="U109" s="418" t="e">
        <f t="shared" si="386"/>
        <v>#VALUE!</v>
      </c>
      <c r="V109" s="53" t="e">
        <f t="shared" si="387"/>
        <v>#VALUE!</v>
      </c>
      <c r="W109" s="419" t="str">
        <f>IF(_jhy_month_day!A105="","",_jhy_month_day!A105)</f>
        <v/>
      </c>
      <c r="X109" s="420" t="str">
        <f>IF(_jhy_month_day!B105="","",_jhy_month_day!B105/100)</f>
        <v/>
      </c>
      <c r="Y109" s="420" t="str">
        <f>IF(_jhy_month_day!C105="","",_jhy_month_day!C105/100)</f>
        <v/>
      </c>
      <c r="Z109" s="439">
        <f t="shared" si="477"/>
        <v>26</v>
      </c>
      <c r="AA109" s="440" t="str">
        <f>IF(_tag_month_day!G105="","",_tag_month_day!G105/100)</f>
        <v/>
      </c>
      <c r="AB109" s="440" t="str">
        <f>IF(_tag_month_day!H105="","",_tag_month_day!H105/100)</f>
        <v/>
      </c>
      <c r="AC109" s="193">
        <f t="shared" si="433"/>
        <v>1.59963432013121</v>
      </c>
      <c r="AD109" s="441" t="str">
        <f t="shared" si="434"/>
        <v/>
      </c>
      <c r="AE109" s="442" t="str">
        <f t="shared" si="435"/>
        <v/>
      </c>
      <c r="AF109" s="443">
        <v>1</v>
      </c>
      <c r="AG109" s="68" t="str">
        <f>IF(_duihao_month_day!A105="","",_duihao_month_day!A105)</f>
        <v/>
      </c>
      <c r="AH109" s="463">
        <f>IF(_gyk_month_day!B105="",AH108,_gyk_month_day!B105)</f>
        <v>820</v>
      </c>
      <c r="AI109" s="464" t="e">
        <f t="shared" si="461"/>
        <v>#VALUE!</v>
      </c>
      <c r="AJ109" s="68" t="str">
        <f>IF(_tag_month_day!I105="","",_tag_month_day!I105)</f>
        <v/>
      </c>
      <c r="AK109" s="465" t="str">
        <f>IF(_tzyy_month_day!A105="","",_tzyy_month_day!A105)</f>
        <v/>
      </c>
      <c r="AL109" s="465" t="str">
        <f>IF(_tzyy_month_day!B105="","",_tzyy_month_day!B105)</f>
        <v/>
      </c>
      <c r="AM109" s="465" t="str">
        <f>IF(_tzyy_month_day!C105="","",_tzyy_month_day!C105)</f>
        <v/>
      </c>
      <c r="AN109" s="466" t="str">
        <f>IF(_tag_month_day!CG105="","",_tag_month_day!CG105)</f>
        <v/>
      </c>
      <c r="AO109" s="466" t="str">
        <f>IF(_tag_month_day!CH105="","",_tag_month_day!CH105)</f>
        <v/>
      </c>
      <c r="AP109" s="486" t="e">
        <f t="shared" si="436"/>
        <v>#VALUE!</v>
      </c>
      <c r="AQ109" s="487" t="str">
        <f>IF(_tag_month_day!J105="","",_tag_month_day!J105/100)</f>
        <v/>
      </c>
      <c r="AR109" s="488">
        <f t="shared" si="437"/>
        <v>1.3</v>
      </c>
      <c r="AS109" s="489" t="e">
        <f t="shared" si="388"/>
        <v>#VALUE!</v>
      </c>
      <c r="AT109" s="489">
        <f t="shared" si="438"/>
        <v>0</v>
      </c>
      <c r="AU109" s="490" t="str">
        <f>IF(_tag_month_day!K105="","",_tag_month_day!K105)</f>
        <v/>
      </c>
      <c r="AV109" s="491" t="str">
        <f>IF(_tag_month_day!L105="","",_tag_month_day!L105/100)</f>
        <v/>
      </c>
      <c r="AW109" s="420">
        <f t="shared" si="360"/>
        <v>0</v>
      </c>
      <c r="AX109" s="420">
        <f t="shared" si="439"/>
        <v>0</v>
      </c>
      <c r="AY109" s="420" t="str">
        <f>IF(_tag_month_day!M105="","",_tag_month_day!M105/100)</f>
        <v/>
      </c>
      <c r="AZ109" s="420" t="str">
        <f>IF(_tag_month_day!N105="","",_tag_month_day!N105/100)</f>
        <v/>
      </c>
      <c r="BA109" s="420" t="str">
        <f>IF(_tag_month_day!O105="","",_tag_month_day!O105/100)</f>
        <v/>
      </c>
      <c r="BB109" s="496" t="str">
        <f>IF(_tag_month_day!P105="","",_tag_month_day!P105/100)</f>
        <v/>
      </c>
      <c r="BC109" s="496">
        <f t="shared" si="440"/>
        <v>0</v>
      </c>
      <c r="BD109" s="496" t="str">
        <f>IF(_tag_month_day!Q105="","",_tag_month_day!Q105/100)</f>
        <v/>
      </c>
      <c r="BE109" s="510" t="str">
        <f>IF(_tag_month_day!R105="","",_tag_month_day!R105/100)</f>
        <v/>
      </c>
      <c r="BF109" s="413" t="str">
        <f>IF(_tag_month_day!CC105="","",_tag_month_day!CC105/100)</f>
        <v/>
      </c>
      <c r="BG109" s="511" t="e">
        <f t="shared" si="389"/>
        <v>#VALUE!</v>
      </c>
      <c r="BH109" s="198">
        <f t="shared" si="390"/>
        <v>0</v>
      </c>
      <c r="BI109" s="512" t="e">
        <f>IF(CX109=0,BI108,(DK109*查询!$R$5+DL109*查询!$Q$5+DM109*查询!$N$5+DN109*查询!$O$5+DO109*查询!$P$5)*AF109/CX109)</f>
        <v>#VALUE!</v>
      </c>
      <c r="BJ109" s="512" t="e">
        <f>IF(CX109=0,BJ108,(DP109*查询!$S$5+DQ109*查询!$T$5+DR109*查询!$U$5)*AF109/CX109)</f>
        <v>#VALUE!</v>
      </c>
      <c r="BK109" s="512">
        <f t="shared" si="441"/>
        <v>1</v>
      </c>
      <c r="BL109" s="513" t="str">
        <f>IF(_cfyc_month_day!A105="","",_cfyc_month_day!A105)</f>
        <v/>
      </c>
      <c r="BM109" s="513" t="str">
        <f>IF(_cfyc_month_day!B105="","",_cfyc_month_day!B105)</f>
        <v/>
      </c>
      <c r="BN109" s="513" t="str">
        <f>IF(_cfyc_month_day!C105="","",_cfyc_month_day!C105)</f>
        <v/>
      </c>
      <c r="BO109" s="522" t="str">
        <f>IF(_cfyc_month_day!D105="","",_cfyc_month_day!D105)</f>
        <v/>
      </c>
      <c r="BP109" s="522" t="str">
        <f>IF(_cfyc_month_day!E105="","",_cfyc_month_day!E105)</f>
        <v/>
      </c>
      <c r="BQ109" s="522" t="str">
        <f>IF(_cfyc_month_day!F105="","",_cfyc_month_day!F105)</f>
        <v/>
      </c>
      <c r="BR109" s="513" t="str">
        <f>IF(_tag_month_day!T105="","",_tag_month_day!T105)</f>
        <v/>
      </c>
      <c r="BS109" s="513" t="str">
        <f>IF(_tag_month_day!U105="","",_tag_month_day!U105)</f>
        <v/>
      </c>
      <c r="BT109" s="523" t="str">
        <f t="shared" si="442"/>
        <v/>
      </c>
      <c r="BU109" s="223" t="str">
        <f>IF(_tag_month_day!V105="","",_tag_month_day!V105)</f>
        <v/>
      </c>
      <c r="BV109" s="206" t="str">
        <f>IF(_tag_month_day!W105="","",_tag_month_day!W105)</f>
        <v/>
      </c>
      <c r="BW109" s="540" t="str">
        <f>IF(_tag_month_day!X105="","",_tag_month_day!X105)</f>
        <v/>
      </c>
      <c r="BX109" s="540" t="str">
        <f>IF(_tag_month_day!Y105="","",_tag_month_day!Y105)</f>
        <v/>
      </c>
      <c r="BY109" s="541">
        <f ca="1" t="shared" si="443"/>
        <v>43621.4166666664</v>
      </c>
      <c r="BZ109" s="542"/>
      <c r="CA109" s="543" t="str">
        <f>IF(_jhy2_month_day!A105="","",_jhy2_month_day!A105)</f>
        <v/>
      </c>
      <c r="CB109" s="464" t="str">
        <f>IF(_jhy2_month_day!B105="","",_jhy2_month_day!B105)</f>
        <v/>
      </c>
      <c r="CC109" s="464" t="str">
        <f>IF(_jhy2_month_day!C105="","",_jhy2_month_day!C105)</f>
        <v/>
      </c>
      <c r="CD109" s="464" t="str">
        <f>IF(_jhy2_month_day!D105="","",_jhy2_month_day!D105)</f>
        <v/>
      </c>
      <c r="CE109" s="464" t="str">
        <f>IF(_jhy2_month_day!E105="","",_jhy2_month_day!E105)</f>
        <v/>
      </c>
      <c r="CF109" s="464" t="str">
        <f>IF(_jhy2_month_day!F105="","",_jhy2_month_day!F105)</f>
        <v/>
      </c>
      <c r="CG109" s="464" t="str">
        <f>IF(_jhy2_month_day!G105="","",_jhy2_month_day!G105)</f>
        <v/>
      </c>
      <c r="CH109" s="464" t="str">
        <f>IF(_jhy2_month_day!H105="","",_jhy2_month_day!H105)</f>
        <v/>
      </c>
      <c r="CI109" s="464" t="str">
        <f>IF(_jhy2_month_day!I105="","",_jhy2_month_day!I105)</f>
        <v/>
      </c>
      <c r="CJ109" s="464" t="str">
        <f>IF(_jhy2_month_day!J105="","",_jhy2_month_day!J105)</f>
        <v/>
      </c>
      <c r="CK109" s="464" t="str">
        <f>IF(_jhy2_month_day!K105="","",_jhy2_month_day!K105)</f>
        <v/>
      </c>
      <c r="CL109" s="562" t="str">
        <f>IF(_jhy2_month_day!L105="","",_jhy2_month_day!L105)</f>
        <v/>
      </c>
      <c r="CM109" s="562" t="str">
        <f>IF(_jhy2_month_day!M105="","",_jhy2_month_day!M105)</f>
        <v/>
      </c>
      <c r="CN109" s="562" t="str">
        <f>IF(_jhy2_month_day!N105="","",_jhy2_month_day!N105)</f>
        <v/>
      </c>
      <c r="CO109" s="562" t="str">
        <f>IF(_jhy2_month_day!O105="","",_jhy2_month_day!O105)</f>
        <v/>
      </c>
      <c r="CP109" s="562" t="str">
        <f>IF(_jhy2_month_day!P105="","",_jhy2_month_day!P105)</f>
        <v/>
      </c>
      <c r="CQ109" s="562" t="str">
        <f>IF(_jhy2_month_day!Q105="","",_jhy2_month_day!Q105)</f>
        <v/>
      </c>
      <c r="CR109" s="563" t="str">
        <f>IF(_jhy2_month_day!R105="","",_jhy2_month_day!R105)</f>
        <v/>
      </c>
      <c r="CS109" s="576" t="str">
        <f>IF(_jhy2_month_day!S105="","",_jhy2_month_day!S105)</f>
        <v/>
      </c>
      <c r="CT109" s="562" t="str">
        <f>IF(_jhy2_month_day!T105="","",_jhy2_month_day!T105)</f>
        <v/>
      </c>
      <c r="CU109" s="577" t="e">
        <f t="shared" si="391"/>
        <v>#VALUE!</v>
      </c>
      <c r="CV109" s="198" t="e">
        <f t="shared" si="392"/>
        <v>#VALUE!</v>
      </c>
      <c r="CW109" s="192" t="e">
        <f t="shared" si="393"/>
        <v>#VALUE!</v>
      </c>
      <c r="CX109" s="192" t="e">
        <f t="shared" si="394"/>
        <v>#VALUE!</v>
      </c>
      <c r="CY109" s="202" t="e">
        <f t="shared" si="395"/>
        <v>#VALUE!</v>
      </c>
      <c r="CZ109" s="192" t="e">
        <f t="shared" ref="CZ109:DI109" si="653">$AJ109*EF109</f>
        <v>#VALUE!</v>
      </c>
      <c r="DA109" s="192" t="e">
        <f t="shared" si="653"/>
        <v>#VALUE!</v>
      </c>
      <c r="DB109" s="192" t="e">
        <f t="shared" si="653"/>
        <v>#VALUE!</v>
      </c>
      <c r="DC109" s="192" t="e">
        <f t="shared" si="653"/>
        <v>#VALUE!</v>
      </c>
      <c r="DD109" s="192" t="e">
        <f t="shared" si="653"/>
        <v>#VALUE!</v>
      </c>
      <c r="DE109" s="192" t="e">
        <f t="shared" si="653"/>
        <v>#VALUE!</v>
      </c>
      <c r="DF109" s="192" t="e">
        <f t="shared" si="653"/>
        <v>#VALUE!</v>
      </c>
      <c r="DG109" s="192" t="e">
        <f t="shared" si="653"/>
        <v>#VALUE!</v>
      </c>
      <c r="DH109" s="192" t="e">
        <f t="shared" si="653"/>
        <v>#VALUE!</v>
      </c>
      <c r="DI109" s="192" t="e">
        <f t="shared" si="653"/>
        <v>#VALUE!</v>
      </c>
      <c r="DJ109" s="192" t="e">
        <f t="shared" si="397"/>
        <v>#VALUE!</v>
      </c>
      <c r="DK109" s="192" t="e">
        <f t="shared" si="398"/>
        <v>#VALUE!</v>
      </c>
      <c r="DL109" s="192" t="e">
        <f t="shared" si="399"/>
        <v>#VALUE!</v>
      </c>
      <c r="DM109" s="192" t="e">
        <f t="shared" si="400"/>
        <v>#VALUE!</v>
      </c>
      <c r="DN109" s="192" t="e">
        <f t="shared" si="401"/>
        <v>#VALUE!</v>
      </c>
      <c r="DO109" s="192" t="e">
        <f t="shared" si="402"/>
        <v>#VALUE!</v>
      </c>
      <c r="DP109" s="192" t="e">
        <f t="shared" si="403"/>
        <v>#VALUE!</v>
      </c>
      <c r="DQ109" s="192" t="e">
        <f t="shared" si="404"/>
        <v>#VALUE!</v>
      </c>
      <c r="DR109" s="192" t="e">
        <f t="shared" si="405"/>
        <v>#VALUE!</v>
      </c>
      <c r="DS109" s="192" t="e">
        <f t="shared" si="406"/>
        <v>#VALUE!</v>
      </c>
      <c r="DT109" s="192" t="e">
        <f t="shared" si="407"/>
        <v>#VALUE!</v>
      </c>
      <c r="DU109" s="192" t="e">
        <f t="shared" si="408"/>
        <v>#VALUE!</v>
      </c>
      <c r="DV109" s="198" t="e">
        <f t="shared" si="409"/>
        <v>#VALUE!</v>
      </c>
      <c r="DW109" s="198" t="e">
        <f t="shared" si="410"/>
        <v>#DIV/0!</v>
      </c>
      <c r="DX109" s="198" t="e">
        <f t="shared" si="411"/>
        <v>#DIV/0!</v>
      </c>
      <c r="DY109" s="198" t="e">
        <f t="shared" si="412"/>
        <v>#VALUE!</v>
      </c>
      <c r="DZ109" s="198" t="e">
        <f t="shared" si="413"/>
        <v>#VALUE!</v>
      </c>
      <c r="EA109" s="198" t="e">
        <f t="shared" si="414"/>
        <v>#VALUE!</v>
      </c>
      <c r="EB109" s="198" t="e">
        <f t="shared" si="415"/>
        <v>#VALUE!</v>
      </c>
      <c r="EC109" s="198" t="e">
        <f t="shared" si="416"/>
        <v>#DIV/0!</v>
      </c>
      <c r="ED109" s="198" t="e">
        <f t="shared" si="417"/>
        <v>#VALUE!</v>
      </c>
      <c r="EE109" s="198" t="e">
        <f t="shared" si="418"/>
        <v>#VALUE!</v>
      </c>
      <c r="EF109" s="198" t="e">
        <f t="shared" ref="EF109:EO109" si="654">DV109/SUM($DV109:$EE109)</f>
        <v>#VALUE!</v>
      </c>
      <c r="EG109" s="198" t="e">
        <f t="shared" si="654"/>
        <v>#DIV/0!</v>
      </c>
      <c r="EH109" s="198" t="e">
        <f t="shared" si="654"/>
        <v>#DIV/0!</v>
      </c>
      <c r="EI109" s="198" t="e">
        <f t="shared" si="654"/>
        <v>#VALUE!</v>
      </c>
      <c r="EJ109" s="198" t="e">
        <f t="shared" si="654"/>
        <v>#VALUE!</v>
      </c>
      <c r="EK109" s="198" t="e">
        <f t="shared" si="654"/>
        <v>#VALUE!</v>
      </c>
      <c r="EL109" s="198" t="e">
        <f t="shared" si="654"/>
        <v>#VALUE!</v>
      </c>
      <c r="EM109" s="198" t="e">
        <f t="shared" si="654"/>
        <v>#DIV/0!</v>
      </c>
      <c r="EN109" s="198" t="e">
        <f t="shared" si="654"/>
        <v>#VALUE!</v>
      </c>
      <c r="EO109" s="198" t="e">
        <f t="shared" si="654"/>
        <v>#VALUE!</v>
      </c>
      <c r="EP109" s="511">
        <f t="shared" ref="EP109:EW109" si="655">EP108</f>
        <v>0.08</v>
      </c>
      <c r="EQ109" s="511">
        <f t="shared" si="655"/>
        <v>0.015</v>
      </c>
      <c r="ER109" s="511">
        <f t="shared" si="655"/>
        <v>0.015</v>
      </c>
      <c r="ES109" s="511">
        <f t="shared" si="655"/>
        <v>0.015</v>
      </c>
      <c r="ET109" s="511">
        <f t="shared" si="655"/>
        <v>0.015</v>
      </c>
      <c r="EU109" s="511">
        <f t="shared" si="655"/>
        <v>0.09</v>
      </c>
      <c r="EV109" s="511">
        <f t="shared" si="655"/>
        <v>0.09</v>
      </c>
      <c r="EW109" s="511">
        <f t="shared" si="655"/>
        <v>0.09</v>
      </c>
      <c r="EX109" s="420" t="str">
        <f>IF(_tag_month_day!AS105="","",_tag_month_day!AS105/100)</f>
        <v/>
      </c>
      <c r="EY109" s="420" t="str">
        <f>IF(_tag_month_day!AT105="","",_tag_month_day!AT105/100)</f>
        <v/>
      </c>
      <c r="EZ109" s="420" t="str">
        <f>IF(_tag_month_day!AU105="","",_tag_month_day!AU105/100)</f>
        <v/>
      </c>
      <c r="FA109" s="420" t="str">
        <f>IF(_tag_month_day!AV105="","",_tag_month_day!AV105/100)</f>
        <v/>
      </c>
      <c r="FB109" s="420" t="str">
        <f>IF(_tag_month_day!AW105="","",_tag_month_day!AW105/100)</f>
        <v/>
      </c>
      <c r="FC109" s="420" t="str">
        <f>IF(_tag_month_day!AX105="","",_tag_month_day!AX105/100)</f>
        <v/>
      </c>
      <c r="FD109" s="510">
        <f t="shared" si="447"/>
        <v>0.33</v>
      </c>
      <c r="FE109" s="510">
        <f t="shared" si="448"/>
        <v>0.19</v>
      </c>
      <c r="FF109" s="510">
        <f t="shared" si="449"/>
        <v>0.003</v>
      </c>
      <c r="FG109" s="510">
        <f t="shared" si="450"/>
        <v>0</v>
      </c>
      <c r="FH109" s="603">
        <f t="shared" si="451"/>
        <v>0.0001</v>
      </c>
      <c r="FI109" s="510">
        <f t="shared" ref="FI109:FR109" si="656">FI108</f>
        <v>0.41</v>
      </c>
      <c r="FJ109" s="510">
        <f t="shared" si="656"/>
        <v>0.11</v>
      </c>
      <c r="FK109" s="510">
        <f t="shared" si="656"/>
        <v>0.015</v>
      </c>
      <c r="FL109" s="510">
        <f t="shared" si="656"/>
        <v>0</v>
      </c>
      <c r="FM109" s="603">
        <f t="shared" si="656"/>
        <v>0.0001</v>
      </c>
      <c r="FN109" s="510" t="str">
        <f>IF(_tag_month_day!AY105="","",_tag_month_day!AY105/100)</f>
        <v/>
      </c>
      <c r="FO109" s="510" t="str">
        <f>IF(_tag_month_day!AZ105="","",_tag_month_day!AZ105/100)</f>
        <v/>
      </c>
      <c r="FP109" s="510" t="str">
        <f>IF(_tag_month_day!BA105="","",_tag_month_day!BA105/100)</f>
        <v/>
      </c>
      <c r="FQ109" s="510" t="str">
        <f>IF(_tag_month_day!BB105="","",_tag_month_day!BB105/100)</f>
        <v/>
      </c>
      <c r="FR109" s="603" t="str">
        <f>IF(_tag_month_day!BC105="","",_tag_month_day!BC105/100)</f>
        <v/>
      </c>
      <c r="FS109" s="510" t="str">
        <f>IF(_tag_month_day!BD105="","",_tag_month_day!BD105/100)</f>
        <v/>
      </c>
      <c r="FT109" s="510" t="str">
        <f>IF(_tag_month_day!BE105="","",_tag_month_day!BE105/100)</f>
        <v/>
      </c>
      <c r="FU109" s="510" t="str">
        <f>IF(_tag_month_day!BF105="","",_tag_month_day!BF105/100)</f>
        <v/>
      </c>
      <c r="FV109" s="510" t="str">
        <f>IF(_tag_month_day!BG105="","",_tag_month_day!BG105/100)</f>
        <v/>
      </c>
      <c r="FW109" s="603" t="str">
        <f>IF(_tag_month_day!BH105="","",_tag_month_day!BH105/100)</f>
        <v/>
      </c>
      <c r="FX109" s="510" t="str">
        <f>IF(_tag_month_day!BI105="","",_tag_month_day!BI105/100)</f>
        <v/>
      </c>
      <c r="FY109" s="510" t="str">
        <f>IF(_tag_month_day!BJ105="","",_tag_month_day!BJ105/100)</f>
        <v/>
      </c>
      <c r="FZ109" s="605" t="str">
        <f>IF(_tag_month_day!BK105="","",_tag_month_day!BK105/100)</f>
        <v/>
      </c>
      <c r="GA109" s="510" t="str">
        <f>IF(_tag_month_day!BL105="","",_tag_month_day!BL105/100)</f>
        <v/>
      </c>
      <c r="GB109" s="603" t="str">
        <f>IF(_tag_month_day!BM105="","",_tag_month_day!BM105/100)</f>
        <v/>
      </c>
      <c r="GC109" s="420" t="str">
        <f>IF(_tag_month_day!BN105="","",_tag_month_day!BN105/100)</f>
        <v/>
      </c>
      <c r="GD109" s="420" t="str">
        <f>IF(_tag_month_day!BO105="","",_tag_month_day!BO105/100)</f>
        <v/>
      </c>
      <c r="GE109" s="420" t="str">
        <f>IF(_tag_month_day!BP105="","",_tag_month_day!BP105/100)</f>
        <v/>
      </c>
      <c r="GF109" s="420" t="str">
        <f>IF(_tag_month_day!BQ105="","",_tag_month_day!BQ105/100)</f>
        <v/>
      </c>
      <c r="GG109" s="420" t="str">
        <f>IF(_tag_month_day!BR105="","",_tag_month_day!BR105/100)</f>
        <v/>
      </c>
      <c r="GH109" s="420" t="str">
        <f>IF(_tag_month_day!BS105="","",_tag_month_day!BS105/100)</f>
        <v/>
      </c>
      <c r="GI109" s="603" t="str">
        <f>IF(_tag_month_day!BT105="","",_tag_month_day!BT105/100)</f>
        <v/>
      </c>
      <c r="GJ109" s="612" t="str">
        <f>IF(_tag_month_day!BU105="","",_tag_month_day!BU105/100)</f>
        <v/>
      </c>
      <c r="GK109" s="620" t="str">
        <f>IF(_tag_month_day!BV105="",IF(_rlcf_month_day!A$2="","",_rlcf_month_day!A$2/100),_tag_month_day!BV105/100)</f>
        <v/>
      </c>
      <c r="GL109" s="620" t="str">
        <f>IF(_tag_month_day!BW105="",IF(_rlcf_month_day!B$2="","",_rlcf_month_day!B$2/100),_tag_month_day!BW105/100)</f>
        <v/>
      </c>
      <c r="GM109" s="621" t="str">
        <f>IF(_tag_month_day!BX105="",IF(_rlcf_month_day!C$2="","",_rlcf_month_day!C$2/100),_tag_month_day!BX105/100)</f>
        <v/>
      </c>
      <c r="GN109" s="620" t="str">
        <f>IF(_tag_month_day!BV105="",IF(_rlcf_month_day!A$2="","",_rlcf_month_day!A$2/100),_tag_month_day!BV105/100)</f>
        <v/>
      </c>
      <c r="GO109" s="620" t="str">
        <f>IF(_tag_month_day!BW105="",IF(_rlcf_month_day!B$2="","",_rlcf_month_day!B$2/100),_tag_month_day!BW105/100)</f>
        <v/>
      </c>
      <c r="GP109" s="620" t="str">
        <f>IF(_tag_month_day!CD105="",IF(_rlcf_month_day!E$2="","",_rlcf_month_day!E$2/100),_tag_month_day!CD105/100)</f>
        <v/>
      </c>
      <c r="GQ109" s="620" t="str">
        <f>IF(_tag_month_day!CE105="",IF(_rlcf_month_day!F$2="","",_rlcf_month_day!F$2/100),_tag_month_day!CE105/100)</f>
        <v/>
      </c>
      <c r="GR109" s="621" t="str">
        <f>IF(_tag_month_day!CF105="",IF(_rlcf_month_day!G$2="","",_rlcf_month_day!G$2/100),_tag_month_day!CF105/100)</f>
        <v/>
      </c>
      <c r="GS109" s="626">
        <f t="shared" ref="GS109:HH109" si="657">GS108</f>
        <v>0.953</v>
      </c>
      <c r="GT109" s="626">
        <f t="shared" si="657"/>
        <v>0.55</v>
      </c>
      <c r="GU109" s="626">
        <f t="shared" si="657"/>
        <v>0.55</v>
      </c>
      <c r="GV109" s="626">
        <f t="shared" si="657"/>
        <v>0.55</v>
      </c>
      <c r="GW109" s="626">
        <f t="shared" si="657"/>
        <v>0.5</v>
      </c>
      <c r="GX109" s="626">
        <f t="shared" si="657"/>
        <v>0.935</v>
      </c>
      <c r="GY109" s="626">
        <f t="shared" si="657"/>
        <v>0.15</v>
      </c>
      <c r="GZ109" s="626">
        <f t="shared" si="657"/>
        <v>1</v>
      </c>
      <c r="HA109" s="632">
        <f t="shared" si="657"/>
        <v>0.047</v>
      </c>
      <c r="HB109" s="632">
        <f t="shared" si="657"/>
        <v>0.45</v>
      </c>
      <c r="HC109" s="632">
        <f t="shared" si="657"/>
        <v>0.45</v>
      </c>
      <c r="HD109" s="632">
        <f t="shared" si="657"/>
        <v>0.45</v>
      </c>
      <c r="HE109" s="632">
        <f t="shared" si="657"/>
        <v>0.5</v>
      </c>
      <c r="HF109" s="632">
        <f t="shared" si="657"/>
        <v>0.065</v>
      </c>
      <c r="HG109" s="632">
        <f t="shared" si="657"/>
        <v>0.85</v>
      </c>
      <c r="HH109" s="632">
        <f t="shared" si="657"/>
        <v>0</v>
      </c>
      <c r="HI109" s="68">
        <f t="shared" si="423"/>
        <v>0</v>
      </c>
      <c r="HJ109" s="68" t="e">
        <f t="shared" si="454"/>
        <v>#VALUE!</v>
      </c>
      <c r="HK109" s="202">
        <f t="shared" si="455"/>
        <v>0.85</v>
      </c>
      <c r="HL109" s="464">
        <f t="shared" si="456"/>
        <v>550000</v>
      </c>
      <c r="HM109" s="464">
        <f t="shared" si="457"/>
        <v>480000</v>
      </c>
      <c r="HN109" s="192" t="e">
        <f t="shared" si="424"/>
        <v>#VALUE!</v>
      </c>
      <c r="HO109" s="192" t="e">
        <f>HN109*HK109*$HO$2/HL109*1000000</f>
        <v>#VALUE!</v>
      </c>
      <c r="HP109" s="192" t="e">
        <f>HN109*HK109*$HP$2/HM109*1000000</f>
        <v>#VALUE!</v>
      </c>
    </row>
    <row r="110" customFormat="1" spans="1:224">
      <c r="A110" s="381">
        <v>105</v>
      </c>
      <c r="B110" s="54">
        <f ca="1" t="shared" si="458"/>
        <v>43621</v>
      </c>
      <c r="C110" s="57">
        <f t="shared" si="459"/>
        <v>0.0416666666666667</v>
      </c>
      <c r="D110" s="68" t="str">
        <f ca="1" t="shared" si="425"/>
        <v>白班</v>
      </c>
      <c r="E110" s="68" t="str">
        <f ca="1" t="shared" si="426"/>
        <v>甲</v>
      </c>
      <c r="F110" s="68">
        <f ca="1">SUMPRODUCT((成本日报!$A$3:$A$95=计划!B110)*(成本日报!$B$3:$B$95=计划!$D110),成本日报!$C$3:$C$95)</f>
        <v>1</v>
      </c>
      <c r="G110" s="382">
        <f ca="1" t="shared" si="460"/>
        <v>43621.3333333331</v>
      </c>
      <c r="H110" s="382">
        <f ca="1" t="shared" si="427"/>
        <v>43621.3402777775</v>
      </c>
      <c r="I110" s="382">
        <f ca="1" t="shared" si="428"/>
        <v>43621.3458333331</v>
      </c>
      <c r="J110" s="382">
        <f ca="1" t="shared" si="429"/>
        <v>43621.3749999997</v>
      </c>
      <c r="K110" s="382">
        <f ca="1" t="shared" si="430"/>
        <v>43621.4374999998</v>
      </c>
      <c r="L110" s="382">
        <f ca="1" t="shared" si="431"/>
        <v>43621.4583333331</v>
      </c>
      <c r="M110" s="398" t="str">
        <f>IF(_tag_month_day!A106="","",_tag_month_day!A106)</f>
        <v/>
      </c>
      <c r="N110" s="398" t="str">
        <f>IF(_tag_month_day!B106="","",_tag_month_day!B106)</f>
        <v/>
      </c>
      <c r="O110" s="399" t="e">
        <f t="shared" si="432"/>
        <v>#VALUE!</v>
      </c>
      <c r="P110" s="398" t="str">
        <f>IF(_tag_month_day!C106="","",_tag_month_day!C106)</f>
        <v/>
      </c>
      <c r="Q110" s="398" t="str">
        <f>IF(_tag_month_day!D106="","",_tag_month_day!D106)</f>
        <v/>
      </c>
      <c r="R110" s="416">
        <f>IF(_tag_month_day!CB106="",R109,_tag_month_day!CB106/100)</f>
        <v>0.07</v>
      </c>
      <c r="S110" s="417" t="str">
        <f>IF(_tag_month_day!E106="","",_tag_month_day!E106)</f>
        <v/>
      </c>
      <c r="T110" s="417" t="str">
        <f>IF(_tag_month_day!F106="","",_tag_month_day!F106)</f>
        <v/>
      </c>
      <c r="U110" s="418" t="e">
        <f t="shared" si="386"/>
        <v>#VALUE!</v>
      </c>
      <c r="V110" s="53" t="e">
        <f t="shared" si="387"/>
        <v>#VALUE!</v>
      </c>
      <c r="W110" s="419" t="str">
        <f>IF(_jhy_month_day!A106="","",_jhy_month_day!A106)</f>
        <v/>
      </c>
      <c r="X110" s="420" t="str">
        <f>IF(_jhy_month_day!B106="","",_jhy_month_day!B106/100)</f>
        <v/>
      </c>
      <c r="Y110" s="420" t="str">
        <f>IF(_jhy_month_day!C106="","",_jhy_month_day!C106/100)</f>
        <v/>
      </c>
      <c r="Z110" s="439">
        <f t="shared" si="477"/>
        <v>27</v>
      </c>
      <c r="AA110" s="440" t="str">
        <f>IF(_tag_month_day!G106="","",_tag_month_day!G106/100)</f>
        <v/>
      </c>
      <c r="AB110" s="440" t="str">
        <f>IF(_tag_month_day!H106="","",_tag_month_day!H106/100)</f>
        <v/>
      </c>
      <c r="AC110" s="193">
        <f t="shared" si="433"/>
        <v>1.59963432013121</v>
      </c>
      <c r="AD110" s="441" t="str">
        <f t="shared" si="434"/>
        <v/>
      </c>
      <c r="AE110" s="442" t="str">
        <f t="shared" si="435"/>
        <v/>
      </c>
      <c r="AF110" s="443">
        <v>1</v>
      </c>
      <c r="AG110" s="68" t="str">
        <f>IF(_duihao_month_day!A106="","",_duihao_month_day!A106)</f>
        <v/>
      </c>
      <c r="AH110" s="463">
        <f>IF(_gyk_month_day!B106="",AH109,_gyk_month_day!B106)</f>
        <v>820</v>
      </c>
      <c r="AI110" s="464" t="e">
        <f t="shared" si="461"/>
        <v>#VALUE!</v>
      </c>
      <c r="AJ110" s="68" t="str">
        <f>IF(_tag_month_day!I106="","",_tag_month_day!I106)</f>
        <v/>
      </c>
      <c r="AK110" s="465" t="str">
        <f>IF(_tzyy_month_day!A106="","",_tzyy_month_day!A106)</f>
        <v/>
      </c>
      <c r="AL110" s="465" t="str">
        <f>IF(_tzyy_month_day!B106="","",_tzyy_month_day!B106)</f>
        <v/>
      </c>
      <c r="AM110" s="465" t="str">
        <f>IF(_tzyy_month_day!C106="","",_tzyy_month_day!C106)</f>
        <v/>
      </c>
      <c r="AN110" s="466" t="str">
        <f>IF(_tag_month_day!CG106="","",_tag_month_day!CG106)</f>
        <v/>
      </c>
      <c r="AO110" s="466" t="str">
        <f>IF(_tag_month_day!CH106="","",_tag_month_day!CH106)</f>
        <v/>
      </c>
      <c r="AP110" s="486" t="e">
        <f t="shared" si="436"/>
        <v>#VALUE!</v>
      </c>
      <c r="AQ110" s="487" t="str">
        <f>IF(_tag_month_day!J106="","",_tag_month_day!J106/100)</f>
        <v/>
      </c>
      <c r="AR110" s="488">
        <f t="shared" si="437"/>
        <v>1.3</v>
      </c>
      <c r="AS110" s="489" t="e">
        <f t="shared" si="388"/>
        <v>#VALUE!</v>
      </c>
      <c r="AT110" s="489">
        <f t="shared" si="438"/>
        <v>0</v>
      </c>
      <c r="AU110" s="490" t="str">
        <f>IF(_tag_month_day!K106="","",_tag_month_day!K106)</f>
        <v/>
      </c>
      <c r="AV110" s="491" t="str">
        <f>IF(_tag_month_day!L106="","",_tag_month_day!L106/100)</f>
        <v/>
      </c>
      <c r="AW110" s="420">
        <f t="shared" si="360"/>
        <v>0</v>
      </c>
      <c r="AX110" s="420">
        <f t="shared" si="439"/>
        <v>0</v>
      </c>
      <c r="AY110" s="420" t="str">
        <f>IF(_tag_month_day!M106="","",_tag_month_day!M106/100)</f>
        <v/>
      </c>
      <c r="AZ110" s="420" t="str">
        <f>IF(_tag_month_day!N106="","",_tag_month_day!N106/100)</f>
        <v/>
      </c>
      <c r="BA110" s="420" t="str">
        <f>IF(_tag_month_day!O106="","",_tag_month_day!O106/100)</f>
        <v/>
      </c>
      <c r="BB110" s="496" t="str">
        <f>IF(_tag_month_day!P106="","",_tag_month_day!P106/100)</f>
        <v/>
      </c>
      <c r="BC110" s="496">
        <f t="shared" si="440"/>
        <v>0</v>
      </c>
      <c r="BD110" s="496" t="str">
        <f>IF(_tag_month_day!Q106="","",_tag_month_day!Q106/100)</f>
        <v/>
      </c>
      <c r="BE110" s="510" t="str">
        <f>IF(_tag_month_day!R106="","",_tag_month_day!R106/100)</f>
        <v/>
      </c>
      <c r="BF110" s="413" t="str">
        <f>IF(_tag_month_day!CC106="","",_tag_month_day!CC106/100)</f>
        <v/>
      </c>
      <c r="BG110" s="511" t="e">
        <f t="shared" si="389"/>
        <v>#VALUE!</v>
      </c>
      <c r="BH110" s="198">
        <f t="shared" si="390"/>
        <v>0</v>
      </c>
      <c r="BI110" s="512" t="e">
        <f>IF(CX110=0,BI109,(DK110*查询!$R$5+DL110*查询!$Q$5+DM110*查询!$N$5+DN110*查询!$O$5+DO110*查询!$P$5)*AF110/CX110)</f>
        <v>#VALUE!</v>
      </c>
      <c r="BJ110" s="512" t="e">
        <f>IF(CX110=0,BJ109,(DP110*查询!$S$5+DQ110*查询!$T$5+DR110*查询!$U$5)*AF110/CX110)</f>
        <v>#VALUE!</v>
      </c>
      <c r="BK110" s="512">
        <f t="shared" si="441"/>
        <v>1</v>
      </c>
      <c r="BL110" s="513" t="str">
        <f>IF(_cfyc_month_day!A106="","",_cfyc_month_day!A106)</f>
        <v/>
      </c>
      <c r="BM110" s="513" t="str">
        <f>IF(_cfyc_month_day!B106="","",_cfyc_month_day!B106)</f>
        <v/>
      </c>
      <c r="BN110" s="513" t="str">
        <f>IF(_cfyc_month_day!C106="","",_cfyc_month_day!C106)</f>
        <v/>
      </c>
      <c r="BO110" s="522" t="str">
        <f>IF(_cfyc_month_day!D106="","",_cfyc_month_day!D106)</f>
        <v/>
      </c>
      <c r="BP110" s="522" t="str">
        <f>IF(_cfyc_month_day!E106="","",_cfyc_month_day!E106)</f>
        <v/>
      </c>
      <c r="BQ110" s="522" t="str">
        <f>IF(_cfyc_month_day!F106="","",_cfyc_month_day!F106)</f>
        <v/>
      </c>
      <c r="BR110" s="513" t="str">
        <f>IF(_tag_month_day!T106="","",_tag_month_day!T106)</f>
        <v/>
      </c>
      <c r="BS110" s="513" t="str">
        <f>IF(_tag_month_day!U106="","",_tag_month_day!U106)</f>
        <v/>
      </c>
      <c r="BT110" s="523" t="str">
        <f t="shared" si="442"/>
        <v/>
      </c>
      <c r="BU110" s="223" t="str">
        <f>IF(_tag_month_day!V106="","",_tag_month_day!V106)</f>
        <v/>
      </c>
      <c r="BV110" s="206" t="str">
        <f>IF(_tag_month_day!W106="","",_tag_month_day!W106)</f>
        <v/>
      </c>
      <c r="BW110" s="540" t="str">
        <f>IF(_tag_month_day!X106="","",_tag_month_day!X106)</f>
        <v/>
      </c>
      <c r="BX110" s="540" t="str">
        <f>IF(_tag_month_day!Y106="","",_tag_month_day!Y106)</f>
        <v/>
      </c>
      <c r="BY110" s="541">
        <f ca="1" t="shared" si="443"/>
        <v>43621.4583333331</v>
      </c>
      <c r="BZ110" s="542" t="s">
        <v>215</v>
      </c>
      <c r="CA110" s="543" t="str">
        <f>IF(_jhy2_month_day!A106="","",_jhy2_month_day!A106)</f>
        <v/>
      </c>
      <c r="CB110" s="464" t="str">
        <f>IF(_jhy2_month_day!B106="","",_jhy2_month_day!B106)</f>
        <v/>
      </c>
      <c r="CC110" s="464" t="str">
        <f>IF(_jhy2_month_day!C106="","",_jhy2_month_day!C106)</f>
        <v/>
      </c>
      <c r="CD110" s="464" t="str">
        <f>IF(_jhy2_month_day!D106="","",_jhy2_month_day!D106)</f>
        <v/>
      </c>
      <c r="CE110" s="464" t="str">
        <f>IF(_jhy2_month_day!E106="","",_jhy2_month_day!E106)</f>
        <v/>
      </c>
      <c r="CF110" s="464" t="str">
        <f>IF(_jhy2_month_day!F106="","",_jhy2_month_day!F106)</f>
        <v/>
      </c>
      <c r="CG110" s="464" t="str">
        <f>IF(_jhy2_month_day!G106="","",_jhy2_month_day!G106)</f>
        <v/>
      </c>
      <c r="CH110" s="464" t="str">
        <f>IF(_jhy2_month_day!H106="","",_jhy2_month_day!H106)</f>
        <v/>
      </c>
      <c r="CI110" s="464" t="str">
        <f>IF(_jhy2_month_day!I106="","",_jhy2_month_day!I106)</f>
        <v/>
      </c>
      <c r="CJ110" s="464" t="str">
        <f>IF(_jhy2_month_day!J106="","",_jhy2_month_day!J106)</f>
        <v/>
      </c>
      <c r="CK110" s="464" t="str">
        <f>IF(_jhy2_month_day!K106="","",_jhy2_month_day!K106)</f>
        <v/>
      </c>
      <c r="CL110" s="562" t="str">
        <f>IF(_jhy2_month_day!L106="","",_jhy2_month_day!L106)</f>
        <v/>
      </c>
      <c r="CM110" s="562" t="str">
        <f>IF(_jhy2_month_day!M106="","",_jhy2_month_day!M106)</f>
        <v/>
      </c>
      <c r="CN110" s="562" t="str">
        <f>IF(_jhy2_month_day!N106="","",_jhy2_month_day!N106)</f>
        <v/>
      </c>
      <c r="CO110" s="562" t="str">
        <f>IF(_jhy2_month_day!O106="","",_jhy2_month_day!O106)</f>
        <v/>
      </c>
      <c r="CP110" s="562" t="str">
        <f>IF(_jhy2_month_day!P106="","",_jhy2_month_day!P106)</f>
        <v/>
      </c>
      <c r="CQ110" s="562" t="str">
        <f>IF(_jhy2_month_day!Q106="","",_jhy2_month_day!Q106)</f>
        <v/>
      </c>
      <c r="CR110" s="563" t="str">
        <f>IF(_jhy2_month_day!R106="","",_jhy2_month_day!R106)</f>
        <v/>
      </c>
      <c r="CS110" s="576" t="str">
        <f>IF(_jhy2_month_day!S106="","",_jhy2_month_day!S106)</f>
        <v/>
      </c>
      <c r="CT110" s="562" t="str">
        <f>IF(_jhy2_month_day!T106="","",_jhy2_month_day!T106)</f>
        <v/>
      </c>
      <c r="CU110" s="577" t="e">
        <f t="shared" si="391"/>
        <v>#VALUE!</v>
      </c>
      <c r="CV110" s="198" t="e">
        <f t="shared" si="392"/>
        <v>#VALUE!</v>
      </c>
      <c r="CW110" s="192" t="e">
        <f t="shared" si="393"/>
        <v>#VALUE!</v>
      </c>
      <c r="CX110" s="192" t="e">
        <f t="shared" si="394"/>
        <v>#VALUE!</v>
      </c>
      <c r="CY110" s="202" t="e">
        <f t="shared" si="395"/>
        <v>#VALUE!</v>
      </c>
      <c r="CZ110" s="192" t="e">
        <f t="shared" ref="CZ110:DI110" si="658">$AJ110*EF110</f>
        <v>#VALUE!</v>
      </c>
      <c r="DA110" s="192" t="e">
        <f t="shared" si="658"/>
        <v>#VALUE!</v>
      </c>
      <c r="DB110" s="192" t="e">
        <f t="shared" si="658"/>
        <v>#VALUE!</v>
      </c>
      <c r="DC110" s="192" t="e">
        <f t="shared" si="658"/>
        <v>#VALUE!</v>
      </c>
      <c r="DD110" s="192" t="e">
        <f t="shared" si="658"/>
        <v>#VALUE!</v>
      </c>
      <c r="DE110" s="192" t="e">
        <f t="shared" si="658"/>
        <v>#VALUE!</v>
      </c>
      <c r="DF110" s="192" t="e">
        <f t="shared" si="658"/>
        <v>#VALUE!</v>
      </c>
      <c r="DG110" s="192" t="e">
        <f t="shared" si="658"/>
        <v>#VALUE!</v>
      </c>
      <c r="DH110" s="192" t="e">
        <f t="shared" si="658"/>
        <v>#VALUE!</v>
      </c>
      <c r="DI110" s="192" t="e">
        <f t="shared" si="658"/>
        <v>#VALUE!</v>
      </c>
      <c r="DJ110" s="192" t="e">
        <f t="shared" si="397"/>
        <v>#VALUE!</v>
      </c>
      <c r="DK110" s="192" t="e">
        <f t="shared" si="398"/>
        <v>#VALUE!</v>
      </c>
      <c r="DL110" s="192" t="e">
        <f t="shared" si="399"/>
        <v>#VALUE!</v>
      </c>
      <c r="DM110" s="192" t="e">
        <f t="shared" si="400"/>
        <v>#VALUE!</v>
      </c>
      <c r="DN110" s="192" t="e">
        <f t="shared" si="401"/>
        <v>#VALUE!</v>
      </c>
      <c r="DO110" s="192" t="e">
        <f t="shared" si="402"/>
        <v>#VALUE!</v>
      </c>
      <c r="DP110" s="192" t="e">
        <f t="shared" si="403"/>
        <v>#VALUE!</v>
      </c>
      <c r="DQ110" s="192" t="e">
        <f t="shared" si="404"/>
        <v>#VALUE!</v>
      </c>
      <c r="DR110" s="192" t="e">
        <f t="shared" si="405"/>
        <v>#VALUE!</v>
      </c>
      <c r="DS110" s="192" t="e">
        <f t="shared" si="406"/>
        <v>#VALUE!</v>
      </c>
      <c r="DT110" s="192" t="e">
        <f t="shared" si="407"/>
        <v>#VALUE!</v>
      </c>
      <c r="DU110" s="192" t="e">
        <f t="shared" si="408"/>
        <v>#VALUE!</v>
      </c>
      <c r="DV110" s="198" t="e">
        <f t="shared" si="409"/>
        <v>#VALUE!</v>
      </c>
      <c r="DW110" s="198" t="e">
        <f t="shared" si="410"/>
        <v>#DIV/0!</v>
      </c>
      <c r="DX110" s="198" t="e">
        <f t="shared" si="411"/>
        <v>#DIV/0!</v>
      </c>
      <c r="DY110" s="198" t="e">
        <f t="shared" si="412"/>
        <v>#VALUE!</v>
      </c>
      <c r="DZ110" s="198" t="e">
        <f t="shared" si="413"/>
        <v>#VALUE!</v>
      </c>
      <c r="EA110" s="198" t="e">
        <f t="shared" si="414"/>
        <v>#VALUE!</v>
      </c>
      <c r="EB110" s="198" t="e">
        <f t="shared" si="415"/>
        <v>#VALUE!</v>
      </c>
      <c r="EC110" s="198" t="e">
        <f t="shared" si="416"/>
        <v>#DIV/0!</v>
      </c>
      <c r="ED110" s="198" t="e">
        <f t="shared" si="417"/>
        <v>#VALUE!</v>
      </c>
      <c r="EE110" s="198" t="e">
        <f t="shared" si="418"/>
        <v>#VALUE!</v>
      </c>
      <c r="EF110" s="198" t="e">
        <f t="shared" ref="EF110:EO110" si="659">DV110/SUM($DV110:$EE110)</f>
        <v>#VALUE!</v>
      </c>
      <c r="EG110" s="198" t="e">
        <f t="shared" si="659"/>
        <v>#DIV/0!</v>
      </c>
      <c r="EH110" s="198" t="e">
        <f t="shared" si="659"/>
        <v>#DIV/0!</v>
      </c>
      <c r="EI110" s="198" t="e">
        <f t="shared" si="659"/>
        <v>#VALUE!</v>
      </c>
      <c r="EJ110" s="198" t="e">
        <f t="shared" si="659"/>
        <v>#VALUE!</v>
      </c>
      <c r="EK110" s="198" t="e">
        <f t="shared" si="659"/>
        <v>#VALUE!</v>
      </c>
      <c r="EL110" s="198" t="e">
        <f t="shared" si="659"/>
        <v>#VALUE!</v>
      </c>
      <c r="EM110" s="198" t="e">
        <f t="shared" si="659"/>
        <v>#DIV/0!</v>
      </c>
      <c r="EN110" s="198" t="e">
        <f t="shared" si="659"/>
        <v>#VALUE!</v>
      </c>
      <c r="EO110" s="198" t="e">
        <f t="shared" si="659"/>
        <v>#VALUE!</v>
      </c>
      <c r="EP110" s="511">
        <f t="shared" ref="EP110:EW110" si="660">EP109</f>
        <v>0.08</v>
      </c>
      <c r="EQ110" s="511">
        <f t="shared" si="660"/>
        <v>0.015</v>
      </c>
      <c r="ER110" s="511">
        <f t="shared" si="660"/>
        <v>0.015</v>
      </c>
      <c r="ES110" s="511">
        <f t="shared" si="660"/>
        <v>0.015</v>
      </c>
      <c r="ET110" s="511">
        <f t="shared" si="660"/>
        <v>0.015</v>
      </c>
      <c r="EU110" s="511">
        <f t="shared" si="660"/>
        <v>0.09</v>
      </c>
      <c r="EV110" s="511">
        <f t="shared" si="660"/>
        <v>0.09</v>
      </c>
      <c r="EW110" s="511">
        <f t="shared" si="660"/>
        <v>0.09</v>
      </c>
      <c r="EX110" s="420" t="str">
        <f>IF(_tag_month_day!AS106="","",_tag_month_day!AS106/100)</f>
        <v/>
      </c>
      <c r="EY110" s="420" t="str">
        <f>IF(_tag_month_day!AT106="","",_tag_month_day!AT106/100)</f>
        <v/>
      </c>
      <c r="EZ110" s="420" t="str">
        <f>IF(_tag_month_day!AU106="","",_tag_month_day!AU106/100)</f>
        <v/>
      </c>
      <c r="FA110" s="420" t="str">
        <f>IF(_tag_month_day!AV106="","",_tag_month_day!AV106/100)</f>
        <v/>
      </c>
      <c r="FB110" s="420" t="str">
        <f>IF(_tag_month_day!AW106="","",_tag_month_day!AW106/100)</f>
        <v/>
      </c>
      <c r="FC110" s="420" t="str">
        <f>IF(_tag_month_day!AX106="","",_tag_month_day!AX106/100)</f>
        <v/>
      </c>
      <c r="FD110" s="510">
        <f t="shared" si="447"/>
        <v>0.33</v>
      </c>
      <c r="FE110" s="510">
        <f t="shared" si="448"/>
        <v>0.19</v>
      </c>
      <c r="FF110" s="510">
        <f t="shared" si="449"/>
        <v>0.003</v>
      </c>
      <c r="FG110" s="510">
        <f t="shared" si="450"/>
        <v>0</v>
      </c>
      <c r="FH110" s="603">
        <f t="shared" si="451"/>
        <v>0.0001</v>
      </c>
      <c r="FI110" s="510">
        <f t="shared" ref="FI110:FR110" si="661">FI109</f>
        <v>0.41</v>
      </c>
      <c r="FJ110" s="510">
        <f t="shared" si="661"/>
        <v>0.11</v>
      </c>
      <c r="FK110" s="510">
        <f t="shared" si="661"/>
        <v>0.015</v>
      </c>
      <c r="FL110" s="510">
        <f t="shared" si="661"/>
        <v>0</v>
      </c>
      <c r="FM110" s="603">
        <f t="shared" si="661"/>
        <v>0.0001</v>
      </c>
      <c r="FN110" s="510" t="str">
        <f>IF(_tag_month_day!AY106="","",_tag_month_day!AY106/100)</f>
        <v/>
      </c>
      <c r="FO110" s="510" t="str">
        <f>IF(_tag_month_day!AZ106="","",_tag_month_day!AZ106/100)</f>
        <v/>
      </c>
      <c r="FP110" s="510" t="str">
        <f>IF(_tag_month_day!BA106="","",_tag_month_day!BA106/100)</f>
        <v/>
      </c>
      <c r="FQ110" s="510" t="str">
        <f>IF(_tag_month_day!BB106="","",_tag_month_day!BB106/100)</f>
        <v/>
      </c>
      <c r="FR110" s="603" t="str">
        <f>IF(_tag_month_day!BC106="","",_tag_month_day!BC106/100)</f>
        <v/>
      </c>
      <c r="FS110" s="510" t="str">
        <f>IF(_tag_month_day!BD106="","",_tag_month_day!BD106/100)</f>
        <v/>
      </c>
      <c r="FT110" s="510" t="str">
        <f>IF(_tag_month_day!BE106="","",_tag_month_day!BE106/100)</f>
        <v/>
      </c>
      <c r="FU110" s="510" t="str">
        <f>IF(_tag_month_day!BF106="","",_tag_month_day!BF106/100)</f>
        <v/>
      </c>
      <c r="FV110" s="510" t="str">
        <f>IF(_tag_month_day!BG106="","",_tag_month_day!BG106/100)</f>
        <v/>
      </c>
      <c r="FW110" s="603" t="str">
        <f>IF(_tag_month_day!BH106="","",_tag_month_day!BH106/100)</f>
        <v/>
      </c>
      <c r="FX110" s="510" t="str">
        <f>IF(_tag_month_day!BI106="","",_tag_month_day!BI106/100)</f>
        <v/>
      </c>
      <c r="FY110" s="510" t="str">
        <f>IF(_tag_month_day!BJ106="","",_tag_month_day!BJ106/100)</f>
        <v/>
      </c>
      <c r="FZ110" s="605" t="str">
        <f>IF(_tag_month_day!BK106="","",_tag_month_day!BK106/100)</f>
        <v/>
      </c>
      <c r="GA110" s="510" t="str">
        <f>IF(_tag_month_day!BL106="","",_tag_month_day!BL106/100)</f>
        <v/>
      </c>
      <c r="GB110" s="603" t="str">
        <f>IF(_tag_month_day!BM106="","",_tag_month_day!BM106/100)</f>
        <v/>
      </c>
      <c r="GC110" s="420" t="str">
        <f>IF(_tag_month_day!BN106="","",_tag_month_day!BN106/100)</f>
        <v/>
      </c>
      <c r="GD110" s="420" t="str">
        <f>IF(_tag_month_day!BO106="","",_tag_month_day!BO106/100)</f>
        <v/>
      </c>
      <c r="GE110" s="420" t="str">
        <f>IF(_tag_month_day!BP106="","",_tag_month_day!BP106/100)</f>
        <v/>
      </c>
      <c r="GF110" s="420" t="str">
        <f>IF(_tag_month_day!BQ106="","",_tag_month_day!BQ106/100)</f>
        <v/>
      </c>
      <c r="GG110" s="420" t="str">
        <f>IF(_tag_month_day!BR106="","",_tag_month_day!BR106/100)</f>
        <v/>
      </c>
      <c r="GH110" s="420" t="str">
        <f>IF(_tag_month_day!BS106="","",_tag_month_day!BS106/100)</f>
        <v/>
      </c>
      <c r="GI110" s="603" t="str">
        <f>IF(_tag_month_day!BT106="","",_tag_month_day!BT106/100)</f>
        <v/>
      </c>
      <c r="GJ110" s="612" t="str">
        <f>IF(_tag_month_day!BU106="","",_tag_month_day!BU106/100)</f>
        <v/>
      </c>
      <c r="GK110" s="620" t="str">
        <f>IF(_tag_month_day!BV106="",IF(_rlcf_month_day!A$2="","",_rlcf_month_day!A$2/100),_tag_month_day!BV106/100)</f>
        <v/>
      </c>
      <c r="GL110" s="620" t="str">
        <f>IF(_tag_month_day!BW106="",IF(_rlcf_month_day!B$2="","",_rlcf_month_day!B$2/100),_tag_month_day!BW106/100)</f>
        <v/>
      </c>
      <c r="GM110" s="621" t="str">
        <f>IF(_tag_month_day!BX106="",IF(_rlcf_month_day!C$2="","",_rlcf_month_day!C$2/100),_tag_month_day!BX106/100)</f>
        <v/>
      </c>
      <c r="GN110" s="620" t="str">
        <f>IF(_tag_month_day!BV106="",IF(_rlcf_month_day!A$2="","",_rlcf_month_day!A$2/100),_tag_month_day!BV106/100)</f>
        <v/>
      </c>
      <c r="GO110" s="620" t="str">
        <f>IF(_tag_month_day!BW106="",IF(_rlcf_month_day!B$2="","",_rlcf_month_day!B$2/100),_tag_month_day!BW106/100)</f>
        <v/>
      </c>
      <c r="GP110" s="620" t="str">
        <f>IF(_tag_month_day!CD106="",IF(_rlcf_month_day!E$2="","",_rlcf_month_day!E$2/100),_tag_month_day!CD106/100)</f>
        <v/>
      </c>
      <c r="GQ110" s="620" t="str">
        <f>IF(_tag_month_day!CE106="",IF(_rlcf_month_day!F$2="","",_rlcf_month_day!F$2/100),_tag_month_day!CE106/100)</f>
        <v/>
      </c>
      <c r="GR110" s="621" t="str">
        <f>IF(_tag_month_day!CF106="",IF(_rlcf_month_day!G$2="","",_rlcf_month_day!G$2/100),_tag_month_day!CF106/100)</f>
        <v/>
      </c>
      <c r="GS110" s="626">
        <f t="shared" ref="GS110:HH110" si="662">GS109</f>
        <v>0.953</v>
      </c>
      <c r="GT110" s="626">
        <f t="shared" si="662"/>
        <v>0.55</v>
      </c>
      <c r="GU110" s="626">
        <f t="shared" si="662"/>
        <v>0.55</v>
      </c>
      <c r="GV110" s="626">
        <f t="shared" si="662"/>
        <v>0.55</v>
      </c>
      <c r="GW110" s="626">
        <f t="shared" si="662"/>
        <v>0.5</v>
      </c>
      <c r="GX110" s="626">
        <f t="shared" si="662"/>
        <v>0.935</v>
      </c>
      <c r="GY110" s="626">
        <f t="shared" si="662"/>
        <v>0.15</v>
      </c>
      <c r="GZ110" s="626">
        <f t="shared" si="662"/>
        <v>1</v>
      </c>
      <c r="HA110" s="632">
        <f t="shared" si="662"/>
        <v>0.047</v>
      </c>
      <c r="HB110" s="632">
        <f t="shared" si="662"/>
        <v>0.45</v>
      </c>
      <c r="HC110" s="632">
        <f t="shared" si="662"/>
        <v>0.45</v>
      </c>
      <c r="HD110" s="632">
        <f t="shared" si="662"/>
        <v>0.45</v>
      </c>
      <c r="HE110" s="632">
        <f t="shared" si="662"/>
        <v>0.5</v>
      </c>
      <c r="HF110" s="632">
        <f t="shared" si="662"/>
        <v>0.065</v>
      </c>
      <c r="HG110" s="632">
        <f t="shared" si="662"/>
        <v>0.85</v>
      </c>
      <c r="HH110" s="632">
        <f t="shared" si="662"/>
        <v>0</v>
      </c>
      <c r="HI110" s="68" t="e">
        <f t="shared" si="423"/>
        <v>#VALUE!</v>
      </c>
      <c r="HJ110" s="68" t="e">
        <f t="shared" si="454"/>
        <v>#VALUE!</v>
      </c>
      <c r="HK110" s="202">
        <f t="shared" si="455"/>
        <v>0.85</v>
      </c>
      <c r="HL110" s="464">
        <f t="shared" si="456"/>
        <v>550000</v>
      </c>
      <c r="HM110" s="464">
        <f t="shared" si="457"/>
        <v>480000</v>
      </c>
      <c r="HN110" s="192" t="e">
        <f t="shared" si="424"/>
        <v>#VALUE!</v>
      </c>
      <c r="HO110" s="192" t="e">
        <f>HN110*HK110*$HO$2/HL110*1000000</f>
        <v>#VALUE!</v>
      </c>
      <c r="HP110" s="192" t="e">
        <f>HN110*HK110*$HP$2/HM110*1000000</f>
        <v>#VALUE!</v>
      </c>
    </row>
    <row r="111" customFormat="1" spans="1:224">
      <c r="A111" s="381">
        <v>106</v>
      </c>
      <c r="B111" s="54">
        <f ca="1" t="shared" si="458"/>
        <v>43621</v>
      </c>
      <c r="C111" s="57">
        <f t="shared" si="459"/>
        <v>0.0416666666666667</v>
      </c>
      <c r="D111" s="68" t="str">
        <f ca="1" t="shared" si="425"/>
        <v>白班</v>
      </c>
      <c r="E111" s="68" t="str">
        <f ca="1" t="shared" si="426"/>
        <v>甲</v>
      </c>
      <c r="F111" s="68">
        <f ca="1">SUMPRODUCT((成本日报!$A$3:$A$95=计划!B111)*(成本日报!$B$3:$B$95=计划!$D111),成本日报!$C$3:$C$95)</f>
        <v>1</v>
      </c>
      <c r="G111" s="382">
        <f ca="1" t="shared" si="460"/>
        <v>43621.3749999997</v>
      </c>
      <c r="H111" s="382">
        <f ca="1" t="shared" si="427"/>
        <v>43621.3819444442</v>
      </c>
      <c r="I111" s="382">
        <f ca="1" t="shared" si="428"/>
        <v>43621.3874999997</v>
      </c>
      <c r="J111" s="382">
        <f ca="1" t="shared" si="429"/>
        <v>43621.4166666664</v>
      </c>
      <c r="K111" s="382">
        <f ca="1" t="shared" si="430"/>
        <v>43621.4791666664</v>
      </c>
      <c r="L111" s="382">
        <f ca="1" t="shared" si="431"/>
        <v>43621.4999999997</v>
      </c>
      <c r="M111" s="398" t="str">
        <f>IF(_tag_month_day!A107="","",_tag_month_day!A107)</f>
        <v/>
      </c>
      <c r="N111" s="398" t="str">
        <f>IF(_tag_month_day!B107="","",_tag_month_day!B107)</f>
        <v/>
      </c>
      <c r="O111" s="399" t="e">
        <f t="shared" si="432"/>
        <v>#VALUE!</v>
      </c>
      <c r="P111" s="398" t="str">
        <f>IF(_tag_month_day!C107="","",_tag_month_day!C107)</f>
        <v/>
      </c>
      <c r="Q111" s="398" t="str">
        <f>IF(_tag_month_day!D107="","",_tag_month_day!D107)</f>
        <v/>
      </c>
      <c r="R111" s="416">
        <f>IF(_tag_month_day!CB107="",R110,_tag_month_day!CB107/100)</f>
        <v>0.07</v>
      </c>
      <c r="S111" s="417" t="str">
        <f>IF(_tag_month_day!E107="","",_tag_month_day!E107)</f>
        <v/>
      </c>
      <c r="T111" s="417" t="str">
        <f>IF(_tag_month_day!F107="","",_tag_month_day!F107)</f>
        <v/>
      </c>
      <c r="U111" s="418" t="e">
        <f t="shared" si="386"/>
        <v>#VALUE!</v>
      </c>
      <c r="V111" s="53" t="e">
        <f t="shared" si="387"/>
        <v>#VALUE!</v>
      </c>
      <c r="W111" s="419" t="str">
        <f>IF(_jhy_month_day!A107="","",_jhy_month_day!A107)</f>
        <v/>
      </c>
      <c r="X111" s="420" t="str">
        <f>IF(_jhy_month_day!B107="","",_jhy_month_day!B107/100)</f>
        <v/>
      </c>
      <c r="Y111" s="420" t="str">
        <f>IF(_jhy_month_day!C107="","",_jhy_month_day!C107/100)</f>
        <v/>
      </c>
      <c r="Z111" s="439">
        <f t="shared" si="477"/>
        <v>27</v>
      </c>
      <c r="AA111" s="440" t="str">
        <f>IF(_tag_month_day!G107="","",_tag_month_day!G107/100)</f>
        <v/>
      </c>
      <c r="AB111" s="440" t="str">
        <f>IF(_tag_month_day!H107="","",_tag_month_day!H107/100)</f>
        <v/>
      </c>
      <c r="AC111" s="193">
        <f t="shared" si="433"/>
        <v>1.59963432013121</v>
      </c>
      <c r="AD111" s="441" t="str">
        <f t="shared" si="434"/>
        <v/>
      </c>
      <c r="AE111" s="442" t="str">
        <f t="shared" si="435"/>
        <v/>
      </c>
      <c r="AF111" s="443">
        <v>1</v>
      </c>
      <c r="AG111" s="68" t="str">
        <f>IF(_duihao_month_day!A107="","",_duihao_month_day!A107)</f>
        <v/>
      </c>
      <c r="AH111" s="463">
        <f>IF(_gyk_month_day!B107="",AH110,_gyk_month_day!B107)</f>
        <v>820</v>
      </c>
      <c r="AI111" s="464" t="e">
        <f t="shared" si="461"/>
        <v>#VALUE!</v>
      </c>
      <c r="AJ111" s="68" t="str">
        <f>IF(_tag_month_day!I107="","",_tag_month_day!I107)</f>
        <v/>
      </c>
      <c r="AK111" s="465" t="str">
        <f>IF(_tzyy_month_day!A107="","",_tzyy_month_day!A107)</f>
        <v/>
      </c>
      <c r="AL111" s="465" t="str">
        <f>IF(_tzyy_month_day!B107="","",_tzyy_month_day!B107)</f>
        <v/>
      </c>
      <c r="AM111" s="465" t="str">
        <f>IF(_tzyy_month_day!C107="","",_tzyy_month_day!C107)</f>
        <v/>
      </c>
      <c r="AN111" s="466" t="str">
        <f>IF(_tag_month_day!CG107="","",_tag_month_day!CG107)</f>
        <v/>
      </c>
      <c r="AO111" s="466" t="str">
        <f>IF(_tag_month_day!CH107="","",_tag_month_day!CH107)</f>
        <v/>
      </c>
      <c r="AP111" s="486" t="e">
        <f t="shared" si="436"/>
        <v>#VALUE!</v>
      </c>
      <c r="AQ111" s="487" t="str">
        <f>IF(_tag_month_day!J107="","",_tag_month_day!J107/100)</f>
        <v/>
      </c>
      <c r="AR111" s="488">
        <f t="shared" si="437"/>
        <v>1.3</v>
      </c>
      <c r="AS111" s="489" t="e">
        <f t="shared" si="388"/>
        <v>#VALUE!</v>
      </c>
      <c r="AT111" s="489">
        <f t="shared" si="438"/>
        <v>0</v>
      </c>
      <c r="AU111" s="490" t="str">
        <f>IF(_tag_month_day!K107="","",_tag_month_day!K107)</f>
        <v/>
      </c>
      <c r="AV111" s="491" t="str">
        <f>IF(_tag_month_day!L107="","",_tag_month_day!L107/100)</f>
        <v/>
      </c>
      <c r="AW111" s="420">
        <f t="shared" si="360"/>
        <v>0</v>
      </c>
      <c r="AX111" s="420">
        <f t="shared" si="439"/>
        <v>0</v>
      </c>
      <c r="AY111" s="420" t="str">
        <f>IF(_tag_month_day!M107="","",_tag_month_day!M107/100)</f>
        <v/>
      </c>
      <c r="AZ111" s="420" t="str">
        <f>IF(_tag_month_day!N107="","",_tag_month_day!N107/100)</f>
        <v/>
      </c>
      <c r="BA111" s="420" t="str">
        <f>IF(_tag_month_day!O107="","",_tag_month_day!O107/100)</f>
        <v/>
      </c>
      <c r="BB111" s="496" t="str">
        <f>IF(_tag_month_day!P107="","",_tag_month_day!P107/100)</f>
        <v/>
      </c>
      <c r="BC111" s="496">
        <f t="shared" si="440"/>
        <v>0</v>
      </c>
      <c r="BD111" s="496" t="str">
        <f>IF(_tag_month_day!Q107="","",_tag_month_day!Q107/100)</f>
        <v/>
      </c>
      <c r="BE111" s="510" t="str">
        <f>IF(_tag_month_day!R107="","",_tag_month_day!R107/100)</f>
        <v/>
      </c>
      <c r="BF111" s="413" t="str">
        <f>IF(_tag_month_day!CC107="","",_tag_month_day!CC107/100)</f>
        <v/>
      </c>
      <c r="BG111" s="511" t="e">
        <f t="shared" si="389"/>
        <v>#VALUE!</v>
      </c>
      <c r="BH111" s="198">
        <f t="shared" si="390"/>
        <v>0</v>
      </c>
      <c r="BI111" s="512" t="e">
        <f>IF(CX111=0,BI110,(DK111*查询!$R$5+DL111*查询!$Q$5+DM111*查询!$N$5+DN111*查询!$O$5+DO111*查询!$P$5)*AF111/CX111)</f>
        <v>#VALUE!</v>
      </c>
      <c r="BJ111" s="512" t="e">
        <f>IF(CX111=0,BJ110,(DP111*查询!$S$5+DQ111*查询!$T$5+DR111*查询!$U$5)*AF111/CX111)</f>
        <v>#VALUE!</v>
      </c>
      <c r="BK111" s="512">
        <f t="shared" si="441"/>
        <v>1</v>
      </c>
      <c r="BL111" s="513" t="str">
        <f>IF(_cfyc_month_day!A107="","",_cfyc_month_day!A107)</f>
        <v/>
      </c>
      <c r="BM111" s="513" t="str">
        <f>IF(_cfyc_month_day!B107="","",_cfyc_month_day!B107)</f>
        <v/>
      </c>
      <c r="BN111" s="513" t="str">
        <f>IF(_cfyc_month_day!C107="","",_cfyc_month_day!C107)</f>
        <v/>
      </c>
      <c r="BO111" s="522" t="str">
        <f>IF(_cfyc_month_day!D107="","",_cfyc_month_day!D107)</f>
        <v/>
      </c>
      <c r="BP111" s="522" t="str">
        <f>IF(_cfyc_month_day!E107="","",_cfyc_month_day!E107)</f>
        <v/>
      </c>
      <c r="BQ111" s="522" t="str">
        <f>IF(_cfyc_month_day!F107="","",_cfyc_month_day!F107)</f>
        <v/>
      </c>
      <c r="BR111" s="513" t="str">
        <f>IF(_tag_month_day!T107="","",_tag_month_day!T107)</f>
        <v/>
      </c>
      <c r="BS111" s="513" t="str">
        <f>IF(_tag_month_day!U107="","",_tag_month_day!U107)</f>
        <v/>
      </c>
      <c r="BT111" s="523" t="str">
        <f t="shared" si="442"/>
        <v/>
      </c>
      <c r="BU111" s="223" t="str">
        <f>IF(_tag_month_day!V107="","",_tag_month_day!V107)</f>
        <v/>
      </c>
      <c r="BV111" s="206" t="str">
        <f>IF(_tag_month_day!W107="","",_tag_month_day!W107)</f>
        <v/>
      </c>
      <c r="BW111" s="540" t="str">
        <f>IF(_tag_month_day!X107="","",_tag_month_day!X107)</f>
        <v/>
      </c>
      <c r="BX111" s="540" t="str">
        <f>IF(_tag_month_day!Y107="","",_tag_month_day!Y107)</f>
        <v/>
      </c>
      <c r="BY111" s="541">
        <f ca="1" t="shared" si="443"/>
        <v>43621.4999999997</v>
      </c>
      <c r="BZ111" s="542"/>
      <c r="CA111" s="543" t="str">
        <f>IF(_jhy2_month_day!A107="","",_jhy2_month_day!A107)</f>
        <v/>
      </c>
      <c r="CB111" s="464" t="str">
        <f>IF(_jhy2_month_day!B107="","",_jhy2_month_day!B107)</f>
        <v/>
      </c>
      <c r="CC111" s="464" t="str">
        <f>IF(_jhy2_month_day!C107="","",_jhy2_month_day!C107)</f>
        <v/>
      </c>
      <c r="CD111" s="464" t="str">
        <f>IF(_jhy2_month_day!D107="","",_jhy2_month_day!D107)</f>
        <v/>
      </c>
      <c r="CE111" s="464" t="str">
        <f>IF(_jhy2_month_day!E107="","",_jhy2_month_day!E107)</f>
        <v/>
      </c>
      <c r="CF111" s="464" t="str">
        <f>IF(_jhy2_month_day!F107="","",_jhy2_month_day!F107)</f>
        <v/>
      </c>
      <c r="CG111" s="464" t="str">
        <f>IF(_jhy2_month_day!G107="","",_jhy2_month_day!G107)</f>
        <v/>
      </c>
      <c r="CH111" s="464" t="str">
        <f>IF(_jhy2_month_day!H107="","",_jhy2_month_day!H107)</f>
        <v/>
      </c>
      <c r="CI111" s="464" t="str">
        <f>IF(_jhy2_month_day!I107="","",_jhy2_month_day!I107)</f>
        <v/>
      </c>
      <c r="CJ111" s="464" t="str">
        <f>IF(_jhy2_month_day!J107="","",_jhy2_month_day!J107)</f>
        <v/>
      </c>
      <c r="CK111" s="464" t="str">
        <f>IF(_jhy2_month_day!K107="","",_jhy2_month_day!K107)</f>
        <v/>
      </c>
      <c r="CL111" s="562" t="str">
        <f>IF(_jhy2_month_day!L107="","",_jhy2_month_day!L107)</f>
        <v/>
      </c>
      <c r="CM111" s="562" t="str">
        <f>IF(_jhy2_month_day!M107="","",_jhy2_month_day!M107)</f>
        <v/>
      </c>
      <c r="CN111" s="562" t="str">
        <f>IF(_jhy2_month_day!N107="","",_jhy2_month_day!N107)</f>
        <v/>
      </c>
      <c r="CO111" s="562" t="str">
        <f>IF(_jhy2_month_day!O107="","",_jhy2_month_day!O107)</f>
        <v/>
      </c>
      <c r="CP111" s="562" t="str">
        <f>IF(_jhy2_month_day!P107="","",_jhy2_month_day!P107)</f>
        <v/>
      </c>
      <c r="CQ111" s="562" t="str">
        <f>IF(_jhy2_month_day!Q107="","",_jhy2_month_day!Q107)</f>
        <v/>
      </c>
      <c r="CR111" s="563" t="str">
        <f>IF(_jhy2_month_day!R107="","",_jhy2_month_day!R107)</f>
        <v/>
      </c>
      <c r="CS111" s="576" t="str">
        <f>IF(_jhy2_month_day!S107="","",_jhy2_month_day!S107)</f>
        <v/>
      </c>
      <c r="CT111" s="562" t="str">
        <f>IF(_jhy2_month_day!T107="","",_jhy2_month_day!T107)</f>
        <v/>
      </c>
      <c r="CU111" s="577" t="e">
        <f t="shared" si="391"/>
        <v>#VALUE!</v>
      </c>
      <c r="CV111" s="198" t="e">
        <f t="shared" si="392"/>
        <v>#VALUE!</v>
      </c>
      <c r="CW111" s="192" t="e">
        <f t="shared" si="393"/>
        <v>#VALUE!</v>
      </c>
      <c r="CX111" s="192" t="e">
        <f t="shared" si="394"/>
        <v>#VALUE!</v>
      </c>
      <c r="CY111" s="202" t="e">
        <f t="shared" si="395"/>
        <v>#VALUE!</v>
      </c>
      <c r="CZ111" s="192" t="e">
        <f t="shared" ref="CZ111:DI111" si="663">$AJ111*EF111</f>
        <v>#VALUE!</v>
      </c>
      <c r="DA111" s="192" t="e">
        <f t="shared" si="663"/>
        <v>#VALUE!</v>
      </c>
      <c r="DB111" s="192" t="e">
        <f t="shared" si="663"/>
        <v>#VALUE!</v>
      </c>
      <c r="DC111" s="192" t="e">
        <f t="shared" si="663"/>
        <v>#VALUE!</v>
      </c>
      <c r="DD111" s="192" t="e">
        <f t="shared" si="663"/>
        <v>#VALUE!</v>
      </c>
      <c r="DE111" s="192" t="e">
        <f t="shared" si="663"/>
        <v>#VALUE!</v>
      </c>
      <c r="DF111" s="192" t="e">
        <f t="shared" si="663"/>
        <v>#VALUE!</v>
      </c>
      <c r="DG111" s="192" t="e">
        <f t="shared" si="663"/>
        <v>#VALUE!</v>
      </c>
      <c r="DH111" s="192" t="e">
        <f t="shared" si="663"/>
        <v>#VALUE!</v>
      </c>
      <c r="DI111" s="192" t="e">
        <f t="shared" si="663"/>
        <v>#VALUE!</v>
      </c>
      <c r="DJ111" s="192" t="e">
        <f t="shared" si="397"/>
        <v>#VALUE!</v>
      </c>
      <c r="DK111" s="192" t="e">
        <f t="shared" si="398"/>
        <v>#VALUE!</v>
      </c>
      <c r="DL111" s="192" t="e">
        <f t="shared" si="399"/>
        <v>#VALUE!</v>
      </c>
      <c r="DM111" s="192" t="e">
        <f t="shared" si="400"/>
        <v>#VALUE!</v>
      </c>
      <c r="DN111" s="192" t="e">
        <f t="shared" si="401"/>
        <v>#VALUE!</v>
      </c>
      <c r="DO111" s="192" t="e">
        <f t="shared" si="402"/>
        <v>#VALUE!</v>
      </c>
      <c r="DP111" s="192" t="e">
        <f t="shared" si="403"/>
        <v>#VALUE!</v>
      </c>
      <c r="DQ111" s="192" t="e">
        <f t="shared" si="404"/>
        <v>#VALUE!</v>
      </c>
      <c r="DR111" s="192" t="e">
        <f t="shared" si="405"/>
        <v>#VALUE!</v>
      </c>
      <c r="DS111" s="192" t="e">
        <f t="shared" si="406"/>
        <v>#VALUE!</v>
      </c>
      <c r="DT111" s="192" t="e">
        <f t="shared" si="407"/>
        <v>#VALUE!</v>
      </c>
      <c r="DU111" s="192" t="e">
        <f t="shared" si="408"/>
        <v>#VALUE!</v>
      </c>
      <c r="DV111" s="198" t="e">
        <f t="shared" si="409"/>
        <v>#VALUE!</v>
      </c>
      <c r="DW111" s="198" t="e">
        <f t="shared" si="410"/>
        <v>#DIV/0!</v>
      </c>
      <c r="DX111" s="198" t="e">
        <f t="shared" si="411"/>
        <v>#DIV/0!</v>
      </c>
      <c r="DY111" s="198" t="e">
        <f t="shared" si="412"/>
        <v>#VALUE!</v>
      </c>
      <c r="DZ111" s="198" t="e">
        <f t="shared" si="413"/>
        <v>#VALUE!</v>
      </c>
      <c r="EA111" s="198" t="e">
        <f t="shared" si="414"/>
        <v>#VALUE!</v>
      </c>
      <c r="EB111" s="198" t="e">
        <f t="shared" si="415"/>
        <v>#VALUE!</v>
      </c>
      <c r="EC111" s="198" t="e">
        <f t="shared" si="416"/>
        <v>#DIV/0!</v>
      </c>
      <c r="ED111" s="198" t="e">
        <f t="shared" si="417"/>
        <v>#VALUE!</v>
      </c>
      <c r="EE111" s="198" t="e">
        <f t="shared" si="418"/>
        <v>#VALUE!</v>
      </c>
      <c r="EF111" s="198" t="e">
        <f t="shared" ref="EF111:EO111" si="664">DV111/SUM($DV111:$EE111)</f>
        <v>#VALUE!</v>
      </c>
      <c r="EG111" s="198" t="e">
        <f t="shared" si="664"/>
        <v>#DIV/0!</v>
      </c>
      <c r="EH111" s="198" t="e">
        <f t="shared" si="664"/>
        <v>#DIV/0!</v>
      </c>
      <c r="EI111" s="198" t="e">
        <f t="shared" si="664"/>
        <v>#VALUE!</v>
      </c>
      <c r="EJ111" s="198" t="e">
        <f t="shared" si="664"/>
        <v>#VALUE!</v>
      </c>
      <c r="EK111" s="198" t="e">
        <f t="shared" si="664"/>
        <v>#VALUE!</v>
      </c>
      <c r="EL111" s="198" t="e">
        <f t="shared" si="664"/>
        <v>#VALUE!</v>
      </c>
      <c r="EM111" s="198" t="e">
        <f t="shared" si="664"/>
        <v>#DIV/0!</v>
      </c>
      <c r="EN111" s="198" t="e">
        <f t="shared" si="664"/>
        <v>#VALUE!</v>
      </c>
      <c r="EO111" s="198" t="e">
        <f t="shared" si="664"/>
        <v>#VALUE!</v>
      </c>
      <c r="EP111" s="511">
        <f t="shared" ref="EP111:EW111" si="665">EP110</f>
        <v>0.08</v>
      </c>
      <c r="EQ111" s="511">
        <f t="shared" si="665"/>
        <v>0.015</v>
      </c>
      <c r="ER111" s="511">
        <f t="shared" si="665"/>
        <v>0.015</v>
      </c>
      <c r="ES111" s="511">
        <f t="shared" si="665"/>
        <v>0.015</v>
      </c>
      <c r="ET111" s="511">
        <f t="shared" si="665"/>
        <v>0.015</v>
      </c>
      <c r="EU111" s="511">
        <f t="shared" si="665"/>
        <v>0.09</v>
      </c>
      <c r="EV111" s="511">
        <f t="shared" si="665"/>
        <v>0.09</v>
      </c>
      <c r="EW111" s="511">
        <f t="shared" si="665"/>
        <v>0.09</v>
      </c>
      <c r="EX111" s="420" t="str">
        <f>IF(_tag_month_day!AS107="","",_tag_month_day!AS107/100)</f>
        <v/>
      </c>
      <c r="EY111" s="420" t="str">
        <f>IF(_tag_month_day!AT107="","",_tag_month_day!AT107/100)</f>
        <v/>
      </c>
      <c r="EZ111" s="420" t="str">
        <f>IF(_tag_month_day!AU107="","",_tag_month_day!AU107/100)</f>
        <v/>
      </c>
      <c r="FA111" s="420" t="str">
        <f>IF(_tag_month_day!AV107="","",_tag_month_day!AV107/100)</f>
        <v/>
      </c>
      <c r="FB111" s="420" t="str">
        <f>IF(_tag_month_day!AW107="","",_tag_month_day!AW107/100)</f>
        <v/>
      </c>
      <c r="FC111" s="420" t="str">
        <f>IF(_tag_month_day!AX107="","",_tag_month_day!AX107/100)</f>
        <v/>
      </c>
      <c r="FD111" s="510">
        <f t="shared" si="447"/>
        <v>0.33</v>
      </c>
      <c r="FE111" s="510">
        <f t="shared" si="448"/>
        <v>0.19</v>
      </c>
      <c r="FF111" s="510">
        <f t="shared" si="449"/>
        <v>0.003</v>
      </c>
      <c r="FG111" s="510">
        <f t="shared" si="450"/>
        <v>0</v>
      </c>
      <c r="FH111" s="603">
        <f t="shared" si="451"/>
        <v>0.0001</v>
      </c>
      <c r="FI111" s="510">
        <f t="shared" ref="FI111:FR111" si="666">FI110</f>
        <v>0.41</v>
      </c>
      <c r="FJ111" s="510">
        <f t="shared" si="666"/>
        <v>0.11</v>
      </c>
      <c r="FK111" s="510">
        <f t="shared" si="666"/>
        <v>0.015</v>
      </c>
      <c r="FL111" s="510">
        <f t="shared" si="666"/>
        <v>0</v>
      </c>
      <c r="FM111" s="603">
        <f t="shared" si="666"/>
        <v>0.0001</v>
      </c>
      <c r="FN111" s="510" t="str">
        <f>IF(_tag_month_day!AY107="","",_tag_month_day!AY107/100)</f>
        <v/>
      </c>
      <c r="FO111" s="510" t="str">
        <f>IF(_tag_month_day!AZ107="","",_tag_month_day!AZ107/100)</f>
        <v/>
      </c>
      <c r="FP111" s="510" t="str">
        <f>IF(_tag_month_day!BA107="","",_tag_month_day!BA107/100)</f>
        <v/>
      </c>
      <c r="FQ111" s="510" t="str">
        <f>IF(_tag_month_day!BB107="","",_tag_month_day!BB107/100)</f>
        <v/>
      </c>
      <c r="FR111" s="603" t="str">
        <f>IF(_tag_month_day!BC107="","",_tag_month_day!BC107/100)</f>
        <v/>
      </c>
      <c r="FS111" s="510" t="str">
        <f>IF(_tag_month_day!BD107="","",_tag_month_day!BD107/100)</f>
        <v/>
      </c>
      <c r="FT111" s="510" t="str">
        <f>IF(_tag_month_day!BE107="","",_tag_month_day!BE107/100)</f>
        <v/>
      </c>
      <c r="FU111" s="510" t="str">
        <f>IF(_tag_month_day!BF107="","",_tag_month_day!BF107/100)</f>
        <v/>
      </c>
      <c r="FV111" s="510" t="str">
        <f>IF(_tag_month_day!BG107="","",_tag_month_day!BG107/100)</f>
        <v/>
      </c>
      <c r="FW111" s="603" t="str">
        <f>IF(_tag_month_day!BH107="","",_tag_month_day!BH107/100)</f>
        <v/>
      </c>
      <c r="FX111" s="510" t="str">
        <f>IF(_tag_month_day!BI107="","",_tag_month_day!BI107/100)</f>
        <v/>
      </c>
      <c r="FY111" s="510" t="str">
        <f>IF(_tag_month_day!BJ107="","",_tag_month_day!BJ107/100)</f>
        <v/>
      </c>
      <c r="FZ111" s="605" t="str">
        <f>IF(_tag_month_day!BK107="","",_tag_month_day!BK107/100)</f>
        <v/>
      </c>
      <c r="GA111" s="510" t="str">
        <f>IF(_tag_month_day!BL107="","",_tag_month_day!BL107/100)</f>
        <v/>
      </c>
      <c r="GB111" s="603" t="str">
        <f>IF(_tag_month_day!BM107="","",_tag_month_day!BM107/100)</f>
        <v/>
      </c>
      <c r="GC111" s="420" t="str">
        <f>IF(_tag_month_day!BN107="","",_tag_month_day!BN107/100)</f>
        <v/>
      </c>
      <c r="GD111" s="420" t="str">
        <f>IF(_tag_month_day!BO107="","",_tag_month_day!BO107/100)</f>
        <v/>
      </c>
      <c r="GE111" s="420" t="str">
        <f>IF(_tag_month_day!BP107="","",_tag_month_day!BP107/100)</f>
        <v/>
      </c>
      <c r="GF111" s="420" t="str">
        <f>IF(_tag_month_day!BQ107="","",_tag_month_day!BQ107/100)</f>
        <v/>
      </c>
      <c r="GG111" s="420" t="str">
        <f>IF(_tag_month_day!BR107="","",_tag_month_day!BR107/100)</f>
        <v/>
      </c>
      <c r="GH111" s="420" t="str">
        <f>IF(_tag_month_day!BS107="","",_tag_month_day!BS107/100)</f>
        <v/>
      </c>
      <c r="GI111" s="603" t="str">
        <f>IF(_tag_month_day!BT107="","",_tag_month_day!BT107/100)</f>
        <v/>
      </c>
      <c r="GJ111" s="612" t="str">
        <f>IF(_tag_month_day!BU107="","",_tag_month_day!BU107/100)</f>
        <v/>
      </c>
      <c r="GK111" s="620" t="str">
        <f>IF(_tag_month_day!BV107="",IF(_rlcf_month_day!A$2="","",_rlcf_month_day!A$2/100),_tag_month_day!BV107/100)</f>
        <v/>
      </c>
      <c r="GL111" s="620" t="str">
        <f>IF(_tag_month_day!BW107="",IF(_rlcf_month_day!B$2="","",_rlcf_month_day!B$2/100),_tag_month_day!BW107/100)</f>
        <v/>
      </c>
      <c r="GM111" s="621" t="str">
        <f>IF(_tag_month_day!BX107="",IF(_rlcf_month_day!C$2="","",_rlcf_month_day!C$2/100),_tag_month_day!BX107/100)</f>
        <v/>
      </c>
      <c r="GN111" s="620" t="str">
        <f>IF(_tag_month_day!BV107="",IF(_rlcf_month_day!A$2="","",_rlcf_month_day!A$2/100),_tag_month_day!BV107/100)</f>
        <v/>
      </c>
      <c r="GO111" s="620" t="str">
        <f>IF(_tag_month_day!BW107="",IF(_rlcf_month_day!B$2="","",_rlcf_month_day!B$2/100),_tag_month_day!BW107/100)</f>
        <v/>
      </c>
      <c r="GP111" s="620" t="str">
        <f>IF(_tag_month_day!CD107="",IF(_rlcf_month_day!E$2="","",_rlcf_month_day!E$2/100),_tag_month_day!CD107/100)</f>
        <v/>
      </c>
      <c r="GQ111" s="620" t="str">
        <f>IF(_tag_month_day!CE107="",IF(_rlcf_month_day!F$2="","",_rlcf_month_day!F$2/100),_tag_month_day!CE107/100)</f>
        <v/>
      </c>
      <c r="GR111" s="621" t="str">
        <f>IF(_tag_month_day!CF107="",IF(_rlcf_month_day!G$2="","",_rlcf_month_day!G$2/100),_tag_month_day!CF107/100)</f>
        <v/>
      </c>
      <c r="GS111" s="626">
        <f t="shared" ref="GS111:HH111" si="667">GS110</f>
        <v>0.953</v>
      </c>
      <c r="GT111" s="626">
        <f t="shared" si="667"/>
        <v>0.55</v>
      </c>
      <c r="GU111" s="626">
        <f t="shared" si="667"/>
        <v>0.55</v>
      </c>
      <c r="GV111" s="626">
        <f t="shared" si="667"/>
        <v>0.55</v>
      </c>
      <c r="GW111" s="626">
        <f t="shared" si="667"/>
        <v>0.5</v>
      </c>
      <c r="GX111" s="626">
        <f t="shared" si="667"/>
        <v>0.935</v>
      </c>
      <c r="GY111" s="626">
        <f t="shared" si="667"/>
        <v>0.15</v>
      </c>
      <c r="GZ111" s="626">
        <f t="shared" si="667"/>
        <v>1</v>
      </c>
      <c r="HA111" s="632">
        <f t="shared" si="667"/>
        <v>0.047</v>
      </c>
      <c r="HB111" s="632">
        <f t="shared" si="667"/>
        <v>0.45</v>
      </c>
      <c r="HC111" s="632">
        <f t="shared" si="667"/>
        <v>0.45</v>
      </c>
      <c r="HD111" s="632">
        <f t="shared" si="667"/>
        <v>0.45</v>
      </c>
      <c r="HE111" s="632">
        <f t="shared" si="667"/>
        <v>0.5</v>
      </c>
      <c r="HF111" s="632">
        <f t="shared" si="667"/>
        <v>0.065</v>
      </c>
      <c r="HG111" s="632">
        <f t="shared" si="667"/>
        <v>0.85</v>
      </c>
      <c r="HH111" s="632">
        <f t="shared" si="667"/>
        <v>0</v>
      </c>
      <c r="HI111" s="68">
        <f t="shared" si="423"/>
        <v>0</v>
      </c>
      <c r="HJ111" s="68" t="e">
        <f t="shared" si="454"/>
        <v>#VALUE!</v>
      </c>
      <c r="HK111" s="202">
        <f t="shared" si="455"/>
        <v>0.85</v>
      </c>
      <c r="HL111" s="464">
        <f t="shared" si="456"/>
        <v>550000</v>
      </c>
      <c r="HM111" s="464">
        <f t="shared" si="457"/>
        <v>480000</v>
      </c>
      <c r="HN111" s="192" t="e">
        <f t="shared" si="424"/>
        <v>#VALUE!</v>
      </c>
      <c r="HO111" s="192" t="e">
        <f>HN111*HK111*$HO$2/HL111*1000000</f>
        <v>#VALUE!</v>
      </c>
      <c r="HP111" s="192" t="e">
        <f>HN111*HK111*$HP$2/HM111*1000000</f>
        <v>#VALUE!</v>
      </c>
    </row>
    <row r="112" customFormat="1" spans="1:224">
      <c r="A112" s="381">
        <v>107</v>
      </c>
      <c r="B112" s="54">
        <f ca="1" t="shared" si="458"/>
        <v>43621</v>
      </c>
      <c r="C112" s="57">
        <f t="shared" si="459"/>
        <v>0.0416666666666667</v>
      </c>
      <c r="D112" s="68" t="str">
        <f ca="1" t="shared" si="425"/>
        <v>白班</v>
      </c>
      <c r="E112" s="68" t="str">
        <f ca="1" t="shared" si="426"/>
        <v>甲</v>
      </c>
      <c r="F112" s="68">
        <f ca="1">SUMPRODUCT((成本日报!$A$3:$A$95=计划!B112)*(成本日报!$B$3:$B$95=计划!$D112),成本日报!$C$3:$C$95)</f>
        <v>1</v>
      </c>
      <c r="G112" s="382">
        <f ca="1" t="shared" si="460"/>
        <v>43621.4166666664</v>
      </c>
      <c r="H112" s="382">
        <f ca="1" t="shared" si="427"/>
        <v>43621.4236111109</v>
      </c>
      <c r="I112" s="382">
        <f ca="1" t="shared" si="428"/>
        <v>43621.4291666664</v>
      </c>
      <c r="J112" s="382">
        <f ca="1" t="shared" si="429"/>
        <v>43621.4583333331</v>
      </c>
      <c r="K112" s="382">
        <f ca="1" t="shared" si="430"/>
        <v>43621.5208333331</v>
      </c>
      <c r="L112" s="382">
        <f ca="1" t="shared" si="431"/>
        <v>43621.5416666664</v>
      </c>
      <c r="M112" s="398" t="str">
        <f>IF(_tag_month_day!A108="","",_tag_month_day!A108)</f>
        <v/>
      </c>
      <c r="N112" s="398" t="str">
        <f>IF(_tag_month_day!B108="","",_tag_month_day!B108)</f>
        <v/>
      </c>
      <c r="O112" s="399" t="e">
        <f t="shared" si="432"/>
        <v>#VALUE!</v>
      </c>
      <c r="P112" s="398" t="str">
        <f>IF(_tag_month_day!C108="","",_tag_month_day!C108)</f>
        <v/>
      </c>
      <c r="Q112" s="398" t="str">
        <f>IF(_tag_month_day!D108="","",_tag_month_day!D108)</f>
        <v/>
      </c>
      <c r="R112" s="416">
        <f>IF(_tag_month_day!CB108="",R111,_tag_month_day!CB108/100)</f>
        <v>0.07</v>
      </c>
      <c r="S112" s="417" t="str">
        <f>IF(_tag_month_day!E108="","",_tag_month_day!E108)</f>
        <v/>
      </c>
      <c r="T112" s="417" t="str">
        <f>IF(_tag_month_day!F108="","",_tag_month_day!F108)</f>
        <v/>
      </c>
      <c r="U112" s="418" t="e">
        <f t="shared" si="386"/>
        <v>#VALUE!</v>
      </c>
      <c r="V112" s="53" t="e">
        <f t="shared" si="387"/>
        <v>#VALUE!</v>
      </c>
      <c r="W112" s="419" t="str">
        <f>IF(_jhy_month_day!A108="","",_jhy_month_day!A108)</f>
        <v/>
      </c>
      <c r="X112" s="420" t="str">
        <f>IF(_jhy_month_day!B108="","",_jhy_month_day!B108/100)</f>
        <v/>
      </c>
      <c r="Y112" s="420" t="str">
        <f>IF(_jhy_month_day!C108="","",_jhy_month_day!C108/100)</f>
        <v/>
      </c>
      <c r="Z112" s="439">
        <f t="shared" si="477"/>
        <v>27</v>
      </c>
      <c r="AA112" s="440" t="str">
        <f>IF(_tag_month_day!G108="","",_tag_month_day!G108/100)</f>
        <v/>
      </c>
      <c r="AB112" s="440" t="str">
        <f>IF(_tag_month_day!H108="","",_tag_month_day!H108/100)</f>
        <v/>
      </c>
      <c r="AC112" s="193">
        <f t="shared" si="433"/>
        <v>1.59963432013121</v>
      </c>
      <c r="AD112" s="441" t="str">
        <f t="shared" si="434"/>
        <v/>
      </c>
      <c r="AE112" s="442" t="str">
        <f t="shared" si="435"/>
        <v/>
      </c>
      <c r="AF112" s="443">
        <v>1</v>
      </c>
      <c r="AG112" s="68" t="str">
        <f>IF(_duihao_month_day!A108="","",_duihao_month_day!A108)</f>
        <v/>
      </c>
      <c r="AH112" s="463">
        <f>IF(_gyk_month_day!B108="",AH111,_gyk_month_day!B108)</f>
        <v>820</v>
      </c>
      <c r="AI112" s="464" t="e">
        <f t="shared" si="461"/>
        <v>#VALUE!</v>
      </c>
      <c r="AJ112" s="68" t="str">
        <f>IF(_tag_month_day!I108="","",_tag_month_day!I108)</f>
        <v/>
      </c>
      <c r="AK112" s="465" t="str">
        <f>IF(_tzyy_month_day!A108="","",_tzyy_month_day!A108)</f>
        <v/>
      </c>
      <c r="AL112" s="465" t="str">
        <f>IF(_tzyy_month_day!B108="","",_tzyy_month_day!B108)</f>
        <v/>
      </c>
      <c r="AM112" s="465" t="str">
        <f>IF(_tzyy_month_day!C108="","",_tzyy_month_day!C108)</f>
        <v/>
      </c>
      <c r="AN112" s="466" t="str">
        <f>IF(_tag_month_day!CG108="","",_tag_month_day!CG108)</f>
        <v/>
      </c>
      <c r="AO112" s="466" t="str">
        <f>IF(_tag_month_day!CH108="","",_tag_month_day!CH108)</f>
        <v/>
      </c>
      <c r="AP112" s="486" t="e">
        <f t="shared" si="436"/>
        <v>#VALUE!</v>
      </c>
      <c r="AQ112" s="487" t="str">
        <f>IF(_tag_month_day!J108="","",_tag_month_day!J108/100)</f>
        <v/>
      </c>
      <c r="AR112" s="488">
        <f t="shared" si="437"/>
        <v>1.3</v>
      </c>
      <c r="AS112" s="489" t="e">
        <f t="shared" si="388"/>
        <v>#VALUE!</v>
      </c>
      <c r="AT112" s="489">
        <f t="shared" si="438"/>
        <v>0</v>
      </c>
      <c r="AU112" s="490" t="str">
        <f>IF(_tag_month_day!K108="","",_tag_month_day!K108)</f>
        <v/>
      </c>
      <c r="AV112" s="491" t="str">
        <f>IF(_tag_month_day!L108="","",_tag_month_day!L108/100)</f>
        <v/>
      </c>
      <c r="AW112" s="420">
        <f t="shared" si="360"/>
        <v>0</v>
      </c>
      <c r="AX112" s="420">
        <f t="shared" si="439"/>
        <v>0</v>
      </c>
      <c r="AY112" s="420" t="str">
        <f>IF(_tag_month_day!M108="","",_tag_month_day!M108/100)</f>
        <v/>
      </c>
      <c r="AZ112" s="420" t="str">
        <f>IF(_tag_month_day!N108="","",_tag_month_day!N108/100)</f>
        <v/>
      </c>
      <c r="BA112" s="420" t="str">
        <f>IF(_tag_month_day!O108="","",_tag_month_day!O108/100)</f>
        <v/>
      </c>
      <c r="BB112" s="496" t="str">
        <f>IF(_tag_month_day!P108="","",_tag_month_day!P108/100)</f>
        <v/>
      </c>
      <c r="BC112" s="496">
        <f t="shared" si="440"/>
        <v>0</v>
      </c>
      <c r="BD112" s="496" t="str">
        <f>IF(_tag_month_day!Q108="","",_tag_month_day!Q108/100)</f>
        <v/>
      </c>
      <c r="BE112" s="510" t="str">
        <f>IF(_tag_month_day!R108="","",_tag_month_day!R108/100)</f>
        <v/>
      </c>
      <c r="BF112" s="413" t="str">
        <f>IF(_tag_month_day!CC108="","",_tag_month_day!CC108/100)</f>
        <v/>
      </c>
      <c r="BG112" s="511" t="e">
        <f t="shared" si="389"/>
        <v>#VALUE!</v>
      </c>
      <c r="BH112" s="198">
        <f t="shared" si="390"/>
        <v>0</v>
      </c>
      <c r="BI112" s="512" t="e">
        <f>IF(CX112=0,BI111,(DK112*查询!$R$5+DL112*查询!$Q$5+DM112*查询!$N$5+DN112*查询!$O$5+DO112*查询!$P$5)*AF112/CX112)</f>
        <v>#VALUE!</v>
      </c>
      <c r="BJ112" s="512" t="e">
        <f>IF(CX112=0,BJ111,(DP112*查询!$S$5+DQ112*查询!$T$5+DR112*查询!$U$5)*AF112/CX112)</f>
        <v>#VALUE!</v>
      </c>
      <c r="BK112" s="512">
        <f t="shared" si="441"/>
        <v>1</v>
      </c>
      <c r="BL112" s="513" t="str">
        <f>IF(_cfyc_month_day!A108="","",_cfyc_month_day!A108)</f>
        <v/>
      </c>
      <c r="BM112" s="513" t="str">
        <f>IF(_cfyc_month_day!B108="","",_cfyc_month_day!B108)</f>
        <v/>
      </c>
      <c r="BN112" s="513" t="str">
        <f>IF(_cfyc_month_day!C108="","",_cfyc_month_day!C108)</f>
        <v/>
      </c>
      <c r="BO112" s="522" t="str">
        <f>IF(_cfyc_month_day!D108="","",_cfyc_month_day!D108)</f>
        <v/>
      </c>
      <c r="BP112" s="522" t="str">
        <f>IF(_cfyc_month_day!E108="","",_cfyc_month_day!E108)</f>
        <v/>
      </c>
      <c r="BQ112" s="522" t="str">
        <f>IF(_cfyc_month_day!F108="","",_cfyc_month_day!F108)</f>
        <v/>
      </c>
      <c r="BR112" s="513" t="str">
        <f>IF(_tag_month_day!T108="","",_tag_month_day!T108)</f>
        <v/>
      </c>
      <c r="BS112" s="513" t="str">
        <f>IF(_tag_month_day!U108="","",_tag_month_day!U108)</f>
        <v/>
      </c>
      <c r="BT112" s="523" t="str">
        <f t="shared" si="442"/>
        <v/>
      </c>
      <c r="BU112" s="223" t="str">
        <f>IF(_tag_month_day!V108="","",_tag_month_day!V108)</f>
        <v/>
      </c>
      <c r="BV112" s="206" t="str">
        <f>IF(_tag_month_day!W108="","",_tag_month_day!W108)</f>
        <v/>
      </c>
      <c r="BW112" s="540" t="str">
        <f>IF(_tag_month_day!X108="","",_tag_month_day!X108)</f>
        <v/>
      </c>
      <c r="BX112" s="540" t="str">
        <f>IF(_tag_month_day!Y108="","",_tag_month_day!Y108)</f>
        <v/>
      </c>
      <c r="BY112" s="541">
        <f ca="1" t="shared" si="443"/>
        <v>43621.5416666664</v>
      </c>
      <c r="BZ112" s="542"/>
      <c r="CA112" s="543" t="str">
        <f>IF(_jhy2_month_day!A108="","",_jhy2_month_day!A108)</f>
        <v/>
      </c>
      <c r="CB112" s="464" t="str">
        <f>IF(_jhy2_month_day!B108="","",_jhy2_month_day!B108)</f>
        <v/>
      </c>
      <c r="CC112" s="464" t="str">
        <f>IF(_jhy2_month_day!C108="","",_jhy2_month_day!C108)</f>
        <v/>
      </c>
      <c r="CD112" s="464" t="str">
        <f>IF(_jhy2_month_day!D108="","",_jhy2_month_day!D108)</f>
        <v/>
      </c>
      <c r="CE112" s="464" t="str">
        <f>IF(_jhy2_month_day!E108="","",_jhy2_month_day!E108)</f>
        <v/>
      </c>
      <c r="CF112" s="464" t="str">
        <f>IF(_jhy2_month_day!F108="","",_jhy2_month_day!F108)</f>
        <v/>
      </c>
      <c r="CG112" s="464" t="str">
        <f>IF(_jhy2_month_day!G108="","",_jhy2_month_day!G108)</f>
        <v/>
      </c>
      <c r="CH112" s="464" t="str">
        <f>IF(_jhy2_month_day!H108="","",_jhy2_month_day!H108)</f>
        <v/>
      </c>
      <c r="CI112" s="464" t="str">
        <f>IF(_jhy2_month_day!I108="","",_jhy2_month_day!I108)</f>
        <v/>
      </c>
      <c r="CJ112" s="464" t="str">
        <f>IF(_jhy2_month_day!J108="","",_jhy2_month_day!J108)</f>
        <v/>
      </c>
      <c r="CK112" s="464" t="str">
        <f>IF(_jhy2_month_day!K108="","",_jhy2_month_day!K108)</f>
        <v/>
      </c>
      <c r="CL112" s="562" t="str">
        <f>IF(_jhy2_month_day!L108="","",_jhy2_month_day!L108)</f>
        <v/>
      </c>
      <c r="CM112" s="562" t="str">
        <f>IF(_jhy2_month_day!M108="","",_jhy2_month_day!M108)</f>
        <v/>
      </c>
      <c r="CN112" s="562" t="str">
        <f>IF(_jhy2_month_day!N108="","",_jhy2_month_day!N108)</f>
        <v/>
      </c>
      <c r="CO112" s="562" t="str">
        <f>IF(_jhy2_month_day!O108="","",_jhy2_month_day!O108)</f>
        <v/>
      </c>
      <c r="CP112" s="562" t="str">
        <f>IF(_jhy2_month_day!P108="","",_jhy2_month_day!P108)</f>
        <v/>
      </c>
      <c r="CQ112" s="562" t="str">
        <f>IF(_jhy2_month_day!Q108="","",_jhy2_month_day!Q108)</f>
        <v/>
      </c>
      <c r="CR112" s="563" t="str">
        <f>IF(_jhy2_month_day!R108="","",_jhy2_month_day!R108)</f>
        <v/>
      </c>
      <c r="CS112" s="576" t="str">
        <f>IF(_jhy2_month_day!S108="","",_jhy2_month_day!S108)</f>
        <v/>
      </c>
      <c r="CT112" s="562" t="str">
        <f>IF(_jhy2_month_day!T108="","",_jhy2_month_day!T108)</f>
        <v/>
      </c>
      <c r="CU112" s="577" t="e">
        <f t="shared" si="391"/>
        <v>#VALUE!</v>
      </c>
      <c r="CV112" s="198" t="e">
        <f t="shared" si="392"/>
        <v>#VALUE!</v>
      </c>
      <c r="CW112" s="192" t="e">
        <f t="shared" si="393"/>
        <v>#VALUE!</v>
      </c>
      <c r="CX112" s="192" t="e">
        <f t="shared" si="394"/>
        <v>#VALUE!</v>
      </c>
      <c r="CY112" s="202" t="e">
        <f t="shared" si="395"/>
        <v>#VALUE!</v>
      </c>
      <c r="CZ112" s="192" t="e">
        <f t="shared" ref="CZ112:DI112" si="668">$AJ112*EF112</f>
        <v>#VALUE!</v>
      </c>
      <c r="DA112" s="192" t="e">
        <f t="shared" si="668"/>
        <v>#VALUE!</v>
      </c>
      <c r="DB112" s="192" t="e">
        <f t="shared" si="668"/>
        <v>#VALUE!</v>
      </c>
      <c r="DC112" s="192" t="e">
        <f t="shared" si="668"/>
        <v>#VALUE!</v>
      </c>
      <c r="DD112" s="192" t="e">
        <f t="shared" si="668"/>
        <v>#VALUE!</v>
      </c>
      <c r="DE112" s="192" t="e">
        <f t="shared" si="668"/>
        <v>#VALUE!</v>
      </c>
      <c r="DF112" s="192" t="e">
        <f t="shared" si="668"/>
        <v>#VALUE!</v>
      </c>
      <c r="DG112" s="192" t="e">
        <f t="shared" si="668"/>
        <v>#VALUE!</v>
      </c>
      <c r="DH112" s="192" t="e">
        <f t="shared" si="668"/>
        <v>#VALUE!</v>
      </c>
      <c r="DI112" s="192" t="e">
        <f t="shared" si="668"/>
        <v>#VALUE!</v>
      </c>
      <c r="DJ112" s="192" t="e">
        <f t="shared" si="397"/>
        <v>#VALUE!</v>
      </c>
      <c r="DK112" s="192" t="e">
        <f t="shared" si="398"/>
        <v>#VALUE!</v>
      </c>
      <c r="DL112" s="192" t="e">
        <f t="shared" si="399"/>
        <v>#VALUE!</v>
      </c>
      <c r="DM112" s="192" t="e">
        <f t="shared" si="400"/>
        <v>#VALUE!</v>
      </c>
      <c r="DN112" s="192" t="e">
        <f t="shared" si="401"/>
        <v>#VALUE!</v>
      </c>
      <c r="DO112" s="192" t="e">
        <f t="shared" si="402"/>
        <v>#VALUE!</v>
      </c>
      <c r="DP112" s="192" t="e">
        <f t="shared" si="403"/>
        <v>#VALUE!</v>
      </c>
      <c r="DQ112" s="192" t="e">
        <f t="shared" si="404"/>
        <v>#VALUE!</v>
      </c>
      <c r="DR112" s="192" t="e">
        <f t="shared" si="405"/>
        <v>#VALUE!</v>
      </c>
      <c r="DS112" s="192" t="e">
        <f t="shared" si="406"/>
        <v>#VALUE!</v>
      </c>
      <c r="DT112" s="192" t="e">
        <f t="shared" si="407"/>
        <v>#VALUE!</v>
      </c>
      <c r="DU112" s="192" t="e">
        <f t="shared" si="408"/>
        <v>#VALUE!</v>
      </c>
      <c r="DV112" s="198" t="e">
        <f t="shared" si="409"/>
        <v>#VALUE!</v>
      </c>
      <c r="DW112" s="198" t="e">
        <f t="shared" si="410"/>
        <v>#DIV/0!</v>
      </c>
      <c r="DX112" s="198" t="e">
        <f t="shared" si="411"/>
        <v>#DIV/0!</v>
      </c>
      <c r="DY112" s="198" t="e">
        <f t="shared" si="412"/>
        <v>#VALUE!</v>
      </c>
      <c r="DZ112" s="198" t="e">
        <f t="shared" si="413"/>
        <v>#VALUE!</v>
      </c>
      <c r="EA112" s="198" t="e">
        <f t="shared" si="414"/>
        <v>#VALUE!</v>
      </c>
      <c r="EB112" s="198" t="e">
        <f t="shared" si="415"/>
        <v>#VALUE!</v>
      </c>
      <c r="EC112" s="198" t="e">
        <f t="shared" si="416"/>
        <v>#DIV/0!</v>
      </c>
      <c r="ED112" s="198" t="e">
        <f t="shared" si="417"/>
        <v>#VALUE!</v>
      </c>
      <c r="EE112" s="198" t="e">
        <f t="shared" si="418"/>
        <v>#VALUE!</v>
      </c>
      <c r="EF112" s="198" t="e">
        <f t="shared" ref="EF112:EO112" si="669">DV112/SUM($DV112:$EE112)</f>
        <v>#VALUE!</v>
      </c>
      <c r="EG112" s="198" t="e">
        <f t="shared" si="669"/>
        <v>#DIV/0!</v>
      </c>
      <c r="EH112" s="198" t="e">
        <f t="shared" si="669"/>
        <v>#DIV/0!</v>
      </c>
      <c r="EI112" s="198" t="e">
        <f t="shared" si="669"/>
        <v>#VALUE!</v>
      </c>
      <c r="EJ112" s="198" t="e">
        <f t="shared" si="669"/>
        <v>#VALUE!</v>
      </c>
      <c r="EK112" s="198" t="e">
        <f t="shared" si="669"/>
        <v>#VALUE!</v>
      </c>
      <c r="EL112" s="198" t="e">
        <f t="shared" si="669"/>
        <v>#VALUE!</v>
      </c>
      <c r="EM112" s="198" t="e">
        <f t="shared" si="669"/>
        <v>#DIV/0!</v>
      </c>
      <c r="EN112" s="198" t="e">
        <f t="shared" si="669"/>
        <v>#VALUE!</v>
      </c>
      <c r="EO112" s="198" t="e">
        <f t="shared" si="669"/>
        <v>#VALUE!</v>
      </c>
      <c r="EP112" s="511">
        <f t="shared" ref="EP112:EW112" si="670">EP111</f>
        <v>0.08</v>
      </c>
      <c r="EQ112" s="511">
        <f t="shared" si="670"/>
        <v>0.015</v>
      </c>
      <c r="ER112" s="511">
        <f t="shared" si="670"/>
        <v>0.015</v>
      </c>
      <c r="ES112" s="511">
        <f t="shared" si="670"/>
        <v>0.015</v>
      </c>
      <c r="ET112" s="511">
        <f t="shared" si="670"/>
        <v>0.015</v>
      </c>
      <c r="EU112" s="511">
        <f t="shared" si="670"/>
        <v>0.09</v>
      </c>
      <c r="EV112" s="511">
        <f t="shared" si="670"/>
        <v>0.09</v>
      </c>
      <c r="EW112" s="511">
        <f t="shared" si="670"/>
        <v>0.09</v>
      </c>
      <c r="EX112" s="420" t="str">
        <f>IF(_tag_month_day!AS108="","",_tag_month_day!AS108/100)</f>
        <v/>
      </c>
      <c r="EY112" s="420" t="str">
        <f>IF(_tag_month_day!AT108="","",_tag_month_day!AT108/100)</f>
        <v/>
      </c>
      <c r="EZ112" s="420" t="str">
        <f>IF(_tag_month_day!AU108="","",_tag_month_day!AU108/100)</f>
        <v/>
      </c>
      <c r="FA112" s="420" t="str">
        <f>IF(_tag_month_day!AV108="","",_tag_month_day!AV108/100)</f>
        <v/>
      </c>
      <c r="FB112" s="420" t="str">
        <f>IF(_tag_month_day!AW108="","",_tag_month_day!AW108/100)</f>
        <v/>
      </c>
      <c r="FC112" s="420" t="str">
        <f>IF(_tag_month_day!AX108="","",_tag_month_day!AX108/100)</f>
        <v/>
      </c>
      <c r="FD112" s="510">
        <f t="shared" si="447"/>
        <v>0.33</v>
      </c>
      <c r="FE112" s="510">
        <f t="shared" si="448"/>
        <v>0.19</v>
      </c>
      <c r="FF112" s="510">
        <f t="shared" si="449"/>
        <v>0.003</v>
      </c>
      <c r="FG112" s="510">
        <f t="shared" si="450"/>
        <v>0</v>
      </c>
      <c r="FH112" s="603">
        <f t="shared" si="451"/>
        <v>0.0001</v>
      </c>
      <c r="FI112" s="510">
        <f t="shared" ref="FI112:FR112" si="671">FI111</f>
        <v>0.41</v>
      </c>
      <c r="FJ112" s="510">
        <f t="shared" si="671"/>
        <v>0.11</v>
      </c>
      <c r="FK112" s="510">
        <f t="shared" si="671"/>
        <v>0.015</v>
      </c>
      <c r="FL112" s="510">
        <f t="shared" si="671"/>
        <v>0</v>
      </c>
      <c r="FM112" s="603">
        <f t="shared" si="671"/>
        <v>0.0001</v>
      </c>
      <c r="FN112" s="510" t="str">
        <f>IF(_tag_month_day!AY108="","",_tag_month_day!AY108/100)</f>
        <v/>
      </c>
      <c r="FO112" s="510" t="str">
        <f>IF(_tag_month_day!AZ108="","",_tag_month_day!AZ108/100)</f>
        <v/>
      </c>
      <c r="FP112" s="510" t="str">
        <f>IF(_tag_month_day!BA108="","",_tag_month_day!BA108/100)</f>
        <v/>
      </c>
      <c r="FQ112" s="510" t="str">
        <f>IF(_tag_month_day!BB108="","",_tag_month_day!BB108/100)</f>
        <v/>
      </c>
      <c r="FR112" s="603" t="str">
        <f>IF(_tag_month_day!BC108="","",_tag_month_day!BC108/100)</f>
        <v/>
      </c>
      <c r="FS112" s="510" t="str">
        <f>IF(_tag_month_day!BD108="","",_tag_month_day!BD108/100)</f>
        <v/>
      </c>
      <c r="FT112" s="510" t="str">
        <f>IF(_tag_month_day!BE108="","",_tag_month_day!BE108/100)</f>
        <v/>
      </c>
      <c r="FU112" s="510" t="str">
        <f>IF(_tag_month_day!BF108="","",_tag_month_day!BF108/100)</f>
        <v/>
      </c>
      <c r="FV112" s="510" t="str">
        <f>IF(_tag_month_day!BG108="","",_tag_month_day!BG108/100)</f>
        <v/>
      </c>
      <c r="FW112" s="603" t="str">
        <f>IF(_tag_month_day!BH108="","",_tag_month_day!BH108/100)</f>
        <v/>
      </c>
      <c r="FX112" s="510" t="str">
        <f>IF(_tag_month_day!BI108="","",_tag_month_day!BI108/100)</f>
        <v/>
      </c>
      <c r="FY112" s="510" t="str">
        <f>IF(_tag_month_day!BJ108="","",_tag_month_day!BJ108/100)</f>
        <v/>
      </c>
      <c r="FZ112" s="605" t="str">
        <f>IF(_tag_month_day!BK108="","",_tag_month_day!BK108/100)</f>
        <v/>
      </c>
      <c r="GA112" s="510" t="str">
        <f>IF(_tag_month_day!BL108="","",_tag_month_day!BL108/100)</f>
        <v/>
      </c>
      <c r="GB112" s="603" t="str">
        <f>IF(_tag_month_day!BM108="","",_tag_month_day!BM108/100)</f>
        <v/>
      </c>
      <c r="GC112" s="420" t="str">
        <f>IF(_tag_month_day!BN108="","",_tag_month_day!BN108/100)</f>
        <v/>
      </c>
      <c r="GD112" s="420" t="str">
        <f>IF(_tag_month_day!BO108="","",_tag_month_day!BO108/100)</f>
        <v/>
      </c>
      <c r="GE112" s="420" t="str">
        <f>IF(_tag_month_day!BP108="","",_tag_month_day!BP108/100)</f>
        <v/>
      </c>
      <c r="GF112" s="420" t="str">
        <f>IF(_tag_month_day!BQ108="","",_tag_month_day!BQ108/100)</f>
        <v/>
      </c>
      <c r="GG112" s="420" t="str">
        <f>IF(_tag_month_day!BR108="","",_tag_month_day!BR108/100)</f>
        <v/>
      </c>
      <c r="GH112" s="420" t="str">
        <f>IF(_tag_month_day!BS108="","",_tag_month_day!BS108/100)</f>
        <v/>
      </c>
      <c r="GI112" s="603" t="str">
        <f>IF(_tag_month_day!BT108="","",_tag_month_day!BT108/100)</f>
        <v/>
      </c>
      <c r="GJ112" s="612" t="str">
        <f>IF(_tag_month_day!BU108="","",_tag_month_day!BU108/100)</f>
        <v/>
      </c>
      <c r="GK112" s="620" t="str">
        <f>IF(_tag_month_day!BV108="",IF(_rlcf_month_day!A$2="","",_rlcf_month_day!A$2/100),_tag_month_day!BV108/100)</f>
        <v/>
      </c>
      <c r="GL112" s="620" t="str">
        <f>IF(_tag_month_day!BW108="",IF(_rlcf_month_day!B$2="","",_rlcf_month_day!B$2/100),_tag_month_day!BW108/100)</f>
        <v/>
      </c>
      <c r="GM112" s="621" t="str">
        <f>IF(_tag_month_day!BX108="",IF(_rlcf_month_day!C$2="","",_rlcf_month_day!C$2/100),_tag_month_day!BX108/100)</f>
        <v/>
      </c>
      <c r="GN112" s="620" t="str">
        <f>IF(_tag_month_day!BV108="",IF(_rlcf_month_day!A$2="","",_rlcf_month_day!A$2/100),_tag_month_day!BV108/100)</f>
        <v/>
      </c>
      <c r="GO112" s="620" t="str">
        <f>IF(_tag_month_day!BW108="",IF(_rlcf_month_day!B$2="","",_rlcf_month_day!B$2/100),_tag_month_day!BW108/100)</f>
        <v/>
      </c>
      <c r="GP112" s="620" t="str">
        <f>IF(_tag_month_day!CD108="",IF(_rlcf_month_day!E$2="","",_rlcf_month_day!E$2/100),_tag_month_day!CD108/100)</f>
        <v/>
      </c>
      <c r="GQ112" s="620" t="str">
        <f>IF(_tag_month_day!CE108="",IF(_rlcf_month_day!F$2="","",_rlcf_month_day!F$2/100),_tag_month_day!CE108/100)</f>
        <v/>
      </c>
      <c r="GR112" s="621" t="str">
        <f>IF(_tag_month_day!CF108="",IF(_rlcf_month_day!G$2="","",_rlcf_month_day!G$2/100),_tag_month_day!CF108/100)</f>
        <v/>
      </c>
      <c r="GS112" s="626">
        <f t="shared" ref="GS112:HH112" si="672">GS111</f>
        <v>0.953</v>
      </c>
      <c r="GT112" s="626">
        <f t="shared" si="672"/>
        <v>0.55</v>
      </c>
      <c r="GU112" s="626">
        <f t="shared" si="672"/>
        <v>0.55</v>
      </c>
      <c r="GV112" s="626">
        <f t="shared" si="672"/>
        <v>0.55</v>
      </c>
      <c r="GW112" s="626">
        <f t="shared" si="672"/>
        <v>0.5</v>
      </c>
      <c r="GX112" s="626">
        <f t="shared" si="672"/>
        <v>0.935</v>
      </c>
      <c r="GY112" s="626">
        <f t="shared" si="672"/>
        <v>0.15</v>
      </c>
      <c r="GZ112" s="626">
        <f t="shared" si="672"/>
        <v>1</v>
      </c>
      <c r="HA112" s="632">
        <f t="shared" si="672"/>
        <v>0.047</v>
      </c>
      <c r="HB112" s="632">
        <f t="shared" si="672"/>
        <v>0.45</v>
      </c>
      <c r="HC112" s="632">
        <f t="shared" si="672"/>
        <v>0.45</v>
      </c>
      <c r="HD112" s="632">
        <f t="shared" si="672"/>
        <v>0.45</v>
      </c>
      <c r="HE112" s="632">
        <f t="shared" si="672"/>
        <v>0.5</v>
      </c>
      <c r="HF112" s="632">
        <f t="shared" si="672"/>
        <v>0.065</v>
      </c>
      <c r="HG112" s="632">
        <f t="shared" si="672"/>
        <v>0.85</v>
      </c>
      <c r="HH112" s="632">
        <f t="shared" si="672"/>
        <v>0</v>
      </c>
      <c r="HI112" s="68">
        <f t="shared" si="423"/>
        <v>0</v>
      </c>
      <c r="HJ112" s="68" t="e">
        <f t="shared" si="454"/>
        <v>#VALUE!</v>
      </c>
      <c r="HK112" s="202">
        <f t="shared" si="455"/>
        <v>0.85</v>
      </c>
      <c r="HL112" s="464">
        <f t="shared" si="456"/>
        <v>550000</v>
      </c>
      <c r="HM112" s="464">
        <f t="shared" si="457"/>
        <v>480000</v>
      </c>
      <c r="HN112" s="192" t="e">
        <f t="shared" si="424"/>
        <v>#VALUE!</v>
      </c>
      <c r="HO112" s="192" t="e">
        <f>HN112*HK112*$HO$2/HL112*1000000</f>
        <v>#VALUE!</v>
      </c>
      <c r="HP112" s="192" t="e">
        <f>HN112*HK112*$HP$2/HM112*1000000</f>
        <v>#VALUE!</v>
      </c>
    </row>
    <row r="113" customFormat="1" spans="1:224">
      <c r="A113" s="381">
        <v>108</v>
      </c>
      <c r="B113" s="54">
        <f ca="1" t="shared" si="458"/>
        <v>43621</v>
      </c>
      <c r="C113" s="57">
        <f t="shared" si="459"/>
        <v>0.0416666666666667</v>
      </c>
      <c r="D113" s="68" t="str">
        <f ca="1" t="shared" si="425"/>
        <v>白班</v>
      </c>
      <c r="E113" s="68" t="str">
        <f ca="1" t="shared" si="426"/>
        <v>甲</v>
      </c>
      <c r="F113" s="68">
        <f ca="1">SUMPRODUCT((成本日报!$A$3:$A$95=计划!B113)*(成本日报!$B$3:$B$95=计划!$D113),成本日报!$C$3:$C$95)</f>
        <v>1</v>
      </c>
      <c r="G113" s="382">
        <f ca="1" t="shared" si="460"/>
        <v>43621.4583333331</v>
      </c>
      <c r="H113" s="382">
        <f ca="1" t="shared" si="427"/>
        <v>43621.4652777775</v>
      </c>
      <c r="I113" s="382">
        <f ca="1" t="shared" si="428"/>
        <v>43621.4708333331</v>
      </c>
      <c r="J113" s="382">
        <f ca="1" t="shared" si="429"/>
        <v>43621.4999999997</v>
      </c>
      <c r="K113" s="382">
        <f ca="1" t="shared" si="430"/>
        <v>43621.5624999997</v>
      </c>
      <c r="L113" s="382">
        <f ca="1" t="shared" si="431"/>
        <v>43621.5833333331</v>
      </c>
      <c r="M113" s="398" t="str">
        <f>IF(_tag_month_day!A109="","",_tag_month_day!A109)</f>
        <v/>
      </c>
      <c r="N113" s="398" t="str">
        <f>IF(_tag_month_day!B109="","",_tag_month_day!B109)</f>
        <v/>
      </c>
      <c r="O113" s="399" t="e">
        <f t="shared" si="432"/>
        <v>#VALUE!</v>
      </c>
      <c r="P113" s="398" t="str">
        <f>IF(_tag_month_day!C109="","",_tag_month_day!C109)</f>
        <v/>
      </c>
      <c r="Q113" s="398" t="str">
        <f>IF(_tag_month_day!D109="","",_tag_month_day!D109)</f>
        <v/>
      </c>
      <c r="R113" s="416">
        <f>IF(_tag_month_day!CB109="",R112,_tag_month_day!CB109/100)</f>
        <v>0.07</v>
      </c>
      <c r="S113" s="417" t="str">
        <f>IF(_tag_month_day!E109="","",_tag_month_day!E109)</f>
        <v/>
      </c>
      <c r="T113" s="417" t="str">
        <f>IF(_tag_month_day!F109="","",_tag_month_day!F109)</f>
        <v/>
      </c>
      <c r="U113" s="418" t="e">
        <f t="shared" si="386"/>
        <v>#VALUE!</v>
      </c>
      <c r="V113" s="53" t="e">
        <f t="shared" si="387"/>
        <v>#VALUE!</v>
      </c>
      <c r="W113" s="419" t="str">
        <f>IF(_jhy_month_day!A109="","",_jhy_month_day!A109)</f>
        <v/>
      </c>
      <c r="X113" s="420" t="str">
        <f>IF(_jhy_month_day!B109="","",_jhy_month_day!B109/100)</f>
        <v/>
      </c>
      <c r="Y113" s="420" t="str">
        <f>IF(_jhy_month_day!C109="","",_jhy_month_day!C109/100)</f>
        <v/>
      </c>
      <c r="Z113" s="439">
        <f t="shared" si="477"/>
        <v>27</v>
      </c>
      <c r="AA113" s="440" t="str">
        <f>IF(_tag_month_day!G109="","",_tag_month_day!G109/100)</f>
        <v/>
      </c>
      <c r="AB113" s="440" t="str">
        <f>IF(_tag_month_day!H109="","",_tag_month_day!H109/100)</f>
        <v/>
      </c>
      <c r="AC113" s="193">
        <f t="shared" si="433"/>
        <v>1.59963432013121</v>
      </c>
      <c r="AD113" s="441" t="str">
        <f t="shared" si="434"/>
        <v/>
      </c>
      <c r="AE113" s="442" t="str">
        <f t="shared" si="435"/>
        <v/>
      </c>
      <c r="AF113" s="443">
        <v>1</v>
      </c>
      <c r="AG113" s="68" t="str">
        <f>IF(_duihao_month_day!A109="","",_duihao_month_day!A109)</f>
        <v/>
      </c>
      <c r="AH113" s="463">
        <f>IF(_gyk_month_day!B109="",AH112,_gyk_month_day!B109)</f>
        <v>820</v>
      </c>
      <c r="AI113" s="464" t="e">
        <f t="shared" si="461"/>
        <v>#VALUE!</v>
      </c>
      <c r="AJ113" s="68" t="str">
        <f>IF(_tag_month_day!I109="","",_tag_month_day!I109)</f>
        <v/>
      </c>
      <c r="AK113" s="465" t="str">
        <f>IF(_tzyy_month_day!A109="","",_tzyy_month_day!A109)</f>
        <v/>
      </c>
      <c r="AL113" s="465" t="str">
        <f>IF(_tzyy_month_day!B109="","",_tzyy_month_day!B109)</f>
        <v/>
      </c>
      <c r="AM113" s="465" t="str">
        <f>IF(_tzyy_month_day!C109="","",_tzyy_month_day!C109)</f>
        <v/>
      </c>
      <c r="AN113" s="466" t="str">
        <f>IF(_tag_month_day!CG109="","",_tag_month_day!CG109)</f>
        <v/>
      </c>
      <c r="AO113" s="466" t="str">
        <f>IF(_tag_month_day!CH109="","",_tag_month_day!CH109)</f>
        <v/>
      </c>
      <c r="AP113" s="486" t="e">
        <f t="shared" si="436"/>
        <v>#VALUE!</v>
      </c>
      <c r="AQ113" s="487" t="str">
        <f>IF(_tag_month_day!J109="","",_tag_month_day!J109/100)</f>
        <v/>
      </c>
      <c r="AR113" s="488">
        <f t="shared" si="437"/>
        <v>1.3</v>
      </c>
      <c r="AS113" s="489" t="e">
        <f t="shared" si="388"/>
        <v>#VALUE!</v>
      </c>
      <c r="AT113" s="489">
        <f t="shared" si="438"/>
        <v>0</v>
      </c>
      <c r="AU113" s="490" t="str">
        <f>IF(_tag_month_day!K109="","",_tag_month_day!K109)</f>
        <v/>
      </c>
      <c r="AV113" s="491" t="str">
        <f>IF(_tag_month_day!L109="","",_tag_month_day!L109/100)</f>
        <v/>
      </c>
      <c r="AW113" s="420">
        <f t="shared" si="360"/>
        <v>0</v>
      </c>
      <c r="AX113" s="420">
        <f t="shared" si="439"/>
        <v>0</v>
      </c>
      <c r="AY113" s="420" t="str">
        <f>IF(_tag_month_day!M109="","",_tag_month_day!M109/100)</f>
        <v/>
      </c>
      <c r="AZ113" s="420" t="str">
        <f>IF(_tag_month_day!N109="","",_tag_month_day!N109/100)</f>
        <v/>
      </c>
      <c r="BA113" s="420" t="str">
        <f>IF(_tag_month_day!O109="","",_tag_month_day!O109/100)</f>
        <v/>
      </c>
      <c r="BB113" s="496" t="str">
        <f>IF(_tag_month_day!P109="","",_tag_month_day!P109/100)</f>
        <v/>
      </c>
      <c r="BC113" s="496">
        <f t="shared" si="440"/>
        <v>0</v>
      </c>
      <c r="BD113" s="496" t="str">
        <f>IF(_tag_month_day!Q109="","",_tag_month_day!Q109/100)</f>
        <v/>
      </c>
      <c r="BE113" s="510" t="str">
        <f>IF(_tag_month_day!R109="","",_tag_month_day!R109/100)</f>
        <v/>
      </c>
      <c r="BF113" s="413" t="str">
        <f>IF(_tag_month_day!CC109="","",_tag_month_day!CC109/100)</f>
        <v/>
      </c>
      <c r="BG113" s="511" t="e">
        <f t="shared" si="389"/>
        <v>#VALUE!</v>
      </c>
      <c r="BH113" s="198">
        <f t="shared" si="390"/>
        <v>0</v>
      </c>
      <c r="BI113" s="512" t="e">
        <f>IF(CX113=0,BI112,(DK113*查询!$R$5+DL113*查询!$Q$5+DM113*查询!$N$5+DN113*查询!$O$5+DO113*查询!$P$5)*AF113/CX113)</f>
        <v>#VALUE!</v>
      </c>
      <c r="BJ113" s="512" t="e">
        <f>IF(CX113=0,BJ112,(DP113*查询!$S$5+DQ113*查询!$T$5+DR113*查询!$U$5)*AF113/CX113)</f>
        <v>#VALUE!</v>
      </c>
      <c r="BK113" s="512">
        <f t="shared" si="441"/>
        <v>1</v>
      </c>
      <c r="BL113" s="513" t="str">
        <f>IF(_cfyc_month_day!A109="","",_cfyc_month_day!A109)</f>
        <v/>
      </c>
      <c r="BM113" s="513" t="str">
        <f>IF(_cfyc_month_day!B109="","",_cfyc_month_day!B109)</f>
        <v/>
      </c>
      <c r="BN113" s="513" t="str">
        <f>IF(_cfyc_month_day!C109="","",_cfyc_month_day!C109)</f>
        <v/>
      </c>
      <c r="BO113" s="522" t="str">
        <f>IF(_cfyc_month_day!D109="","",_cfyc_month_day!D109)</f>
        <v/>
      </c>
      <c r="BP113" s="522" t="str">
        <f>IF(_cfyc_month_day!E109="","",_cfyc_month_day!E109)</f>
        <v/>
      </c>
      <c r="BQ113" s="522" t="str">
        <f>IF(_cfyc_month_day!F109="","",_cfyc_month_day!F109)</f>
        <v/>
      </c>
      <c r="BR113" s="513" t="str">
        <f>IF(_tag_month_day!T109="","",_tag_month_day!T109)</f>
        <v/>
      </c>
      <c r="BS113" s="513" t="str">
        <f>IF(_tag_month_day!U109="","",_tag_month_day!U109)</f>
        <v/>
      </c>
      <c r="BT113" s="523" t="str">
        <f t="shared" si="442"/>
        <v/>
      </c>
      <c r="BU113" s="223" t="str">
        <f>IF(_tag_month_day!V109="","",_tag_month_day!V109)</f>
        <v/>
      </c>
      <c r="BV113" s="206" t="str">
        <f>IF(_tag_month_day!W109="","",_tag_month_day!W109)</f>
        <v/>
      </c>
      <c r="BW113" s="540" t="str">
        <f>IF(_tag_month_day!X109="","",_tag_month_day!X109)</f>
        <v/>
      </c>
      <c r="BX113" s="540" t="str">
        <f>IF(_tag_month_day!Y109="","",_tag_month_day!Y109)</f>
        <v/>
      </c>
      <c r="BY113" s="541">
        <f ca="1" t="shared" si="443"/>
        <v>43621.5833333331</v>
      </c>
      <c r="BZ113" s="542" t="s">
        <v>215</v>
      </c>
      <c r="CA113" s="543" t="str">
        <f>IF(_jhy2_month_day!A109="","",_jhy2_month_day!A109)</f>
        <v/>
      </c>
      <c r="CB113" s="464" t="str">
        <f>IF(_jhy2_month_day!B109="","",_jhy2_month_day!B109)</f>
        <v/>
      </c>
      <c r="CC113" s="464" t="str">
        <f>IF(_jhy2_month_day!C109="","",_jhy2_month_day!C109)</f>
        <v/>
      </c>
      <c r="CD113" s="464" t="str">
        <f>IF(_jhy2_month_day!D109="","",_jhy2_month_day!D109)</f>
        <v/>
      </c>
      <c r="CE113" s="464" t="str">
        <f>IF(_jhy2_month_day!E109="","",_jhy2_month_day!E109)</f>
        <v/>
      </c>
      <c r="CF113" s="464" t="str">
        <f>IF(_jhy2_month_day!F109="","",_jhy2_month_day!F109)</f>
        <v/>
      </c>
      <c r="CG113" s="464" t="str">
        <f>IF(_jhy2_month_day!G109="","",_jhy2_month_day!G109)</f>
        <v/>
      </c>
      <c r="CH113" s="464" t="str">
        <f>IF(_jhy2_month_day!H109="","",_jhy2_month_day!H109)</f>
        <v/>
      </c>
      <c r="CI113" s="464" t="str">
        <f>IF(_jhy2_month_day!I109="","",_jhy2_month_day!I109)</f>
        <v/>
      </c>
      <c r="CJ113" s="464" t="str">
        <f>IF(_jhy2_month_day!J109="","",_jhy2_month_day!J109)</f>
        <v/>
      </c>
      <c r="CK113" s="464" t="str">
        <f>IF(_jhy2_month_day!K109="","",_jhy2_month_day!K109)</f>
        <v/>
      </c>
      <c r="CL113" s="562" t="str">
        <f>IF(_jhy2_month_day!L109="","",_jhy2_month_day!L109)</f>
        <v/>
      </c>
      <c r="CM113" s="562" t="str">
        <f>IF(_jhy2_month_day!M109="","",_jhy2_month_day!M109)</f>
        <v/>
      </c>
      <c r="CN113" s="562" t="str">
        <f>IF(_jhy2_month_day!N109="","",_jhy2_month_day!N109)</f>
        <v/>
      </c>
      <c r="CO113" s="562" t="str">
        <f>IF(_jhy2_month_day!O109="","",_jhy2_month_day!O109)</f>
        <v/>
      </c>
      <c r="CP113" s="562" t="str">
        <f>IF(_jhy2_month_day!P109="","",_jhy2_month_day!P109)</f>
        <v/>
      </c>
      <c r="CQ113" s="562" t="str">
        <f>IF(_jhy2_month_day!Q109="","",_jhy2_month_day!Q109)</f>
        <v/>
      </c>
      <c r="CR113" s="563" t="str">
        <f>IF(_jhy2_month_day!R109="","",_jhy2_month_day!R109)</f>
        <v/>
      </c>
      <c r="CS113" s="576" t="str">
        <f>IF(_jhy2_month_day!S109="","",_jhy2_month_day!S109)</f>
        <v/>
      </c>
      <c r="CT113" s="562" t="str">
        <f>IF(_jhy2_month_day!T109="","",_jhy2_month_day!T109)</f>
        <v/>
      </c>
      <c r="CU113" s="577" t="e">
        <f t="shared" si="391"/>
        <v>#VALUE!</v>
      </c>
      <c r="CV113" s="198" t="e">
        <f t="shared" si="392"/>
        <v>#VALUE!</v>
      </c>
      <c r="CW113" s="192" t="e">
        <f t="shared" si="393"/>
        <v>#VALUE!</v>
      </c>
      <c r="CX113" s="192" t="e">
        <f t="shared" si="394"/>
        <v>#VALUE!</v>
      </c>
      <c r="CY113" s="202" t="e">
        <f t="shared" si="395"/>
        <v>#VALUE!</v>
      </c>
      <c r="CZ113" s="192" t="e">
        <f t="shared" ref="CZ113:DI113" si="673">$AJ113*EF113</f>
        <v>#VALUE!</v>
      </c>
      <c r="DA113" s="192" t="e">
        <f t="shared" si="673"/>
        <v>#VALUE!</v>
      </c>
      <c r="DB113" s="192" t="e">
        <f t="shared" si="673"/>
        <v>#VALUE!</v>
      </c>
      <c r="DC113" s="192" t="e">
        <f t="shared" si="673"/>
        <v>#VALUE!</v>
      </c>
      <c r="DD113" s="192" t="e">
        <f t="shared" si="673"/>
        <v>#VALUE!</v>
      </c>
      <c r="DE113" s="192" t="e">
        <f t="shared" si="673"/>
        <v>#VALUE!</v>
      </c>
      <c r="DF113" s="192" t="e">
        <f t="shared" si="673"/>
        <v>#VALUE!</v>
      </c>
      <c r="DG113" s="192" t="e">
        <f t="shared" si="673"/>
        <v>#VALUE!</v>
      </c>
      <c r="DH113" s="192" t="e">
        <f t="shared" si="673"/>
        <v>#VALUE!</v>
      </c>
      <c r="DI113" s="192" t="e">
        <f t="shared" si="673"/>
        <v>#VALUE!</v>
      </c>
      <c r="DJ113" s="192" t="e">
        <f t="shared" si="397"/>
        <v>#VALUE!</v>
      </c>
      <c r="DK113" s="192" t="e">
        <f t="shared" si="398"/>
        <v>#VALUE!</v>
      </c>
      <c r="DL113" s="192" t="e">
        <f t="shared" si="399"/>
        <v>#VALUE!</v>
      </c>
      <c r="DM113" s="192" t="e">
        <f t="shared" si="400"/>
        <v>#VALUE!</v>
      </c>
      <c r="DN113" s="192" t="e">
        <f t="shared" si="401"/>
        <v>#VALUE!</v>
      </c>
      <c r="DO113" s="192" t="e">
        <f t="shared" si="402"/>
        <v>#VALUE!</v>
      </c>
      <c r="DP113" s="192" t="e">
        <f t="shared" si="403"/>
        <v>#VALUE!</v>
      </c>
      <c r="DQ113" s="192" t="e">
        <f t="shared" si="404"/>
        <v>#VALUE!</v>
      </c>
      <c r="DR113" s="192" t="e">
        <f t="shared" si="405"/>
        <v>#VALUE!</v>
      </c>
      <c r="DS113" s="192" t="e">
        <f t="shared" si="406"/>
        <v>#VALUE!</v>
      </c>
      <c r="DT113" s="192" t="e">
        <f t="shared" si="407"/>
        <v>#VALUE!</v>
      </c>
      <c r="DU113" s="192" t="e">
        <f t="shared" si="408"/>
        <v>#VALUE!</v>
      </c>
      <c r="DV113" s="198" t="e">
        <f t="shared" si="409"/>
        <v>#VALUE!</v>
      </c>
      <c r="DW113" s="198" t="e">
        <f t="shared" si="410"/>
        <v>#DIV/0!</v>
      </c>
      <c r="DX113" s="198" t="e">
        <f t="shared" si="411"/>
        <v>#DIV/0!</v>
      </c>
      <c r="DY113" s="198" t="e">
        <f t="shared" si="412"/>
        <v>#VALUE!</v>
      </c>
      <c r="DZ113" s="198" t="e">
        <f t="shared" si="413"/>
        <v>#VALUE!</v>
      </c>
      <c r="EA113" s="198" t="e">
        <f t="shared" si="414"/>
        <v>#VALUE!</v>
      </c>
      <c r="EB113" s="198" t="e">
        <f t="shared" si="415"/>
        <v>#VALUE!</v>
      </c>
      <c r="EC113" s="198" t="e">
        <f t="shared" si="416"/>
        <v>#DIV/0!</v>
      </c>
      <c r="ED113" s="198" t="e">
        <f t="shared" si="417"/>
        <v>#VALUE!</v>
      </c>
      <c r="EE113" s="198" t="e">
        <f t="shared" si="418"/>
        <v>#VALUE!</v>
      </c>
      <c r="EF113" s="198" t="e">
        <f t="shared" ref="EF113:EO113" si="674">DV113/SUM($DV113:$EE113)</f>
        <v>#VALUE!</v>
      </c>
      <c r="EG113" s="198" t="e">
        <f t="shared" si="674"/>
        <v>#DIV/0!</v>
      </c>
      <c r="EH113" s="198" t="e">
        <f t="shared" si="674"/>
        <v>#DIV/0!</v>
      </c>
      <c r="EI113" s="198" t="e">
        <f t="shared" si="674"/>
        <v>#VALUE!</v>
      </c>
      <c r="EJ113" s="198" t="e">
        <f t="shared" si="674"/>
        <v>#VALUE!</v>
      </c>
      <c r="EK113" s="198" t="e">
        <f t="shared" si="674"/>
        <v>#VALUE!</v>
      </c>
      <c r="EL113" s="198" t="e">
        <f t="shared" si="674"/>
        <v>#VALUE!</v>
      </c>
      <c r="EM113" s="198" t="e">
        <f t="shared" si="674"/>
        <v>#DIV/0!</v>
      </c>
      <c r="EN113" s="198" t="e">
        <f t="shared" si="674"/>
        <v>#VALUE!</v>
      </c>
      <c r="EO113" s="198" t="e">
        <f t="shared" si="674"/>
        <v>#VALUE!</v>
      </c>
      <c r="EP113" s="511">
        <f t="shared" ref="EP113:EW113" si="675">EP112</f>
        <v>0.08</v>
      </c>
      <c r="EQ113" s="511">
        <f t="shared" si="675"/>
        <v>0.015</v>
      </c>
      <c r="ER113" s="511">
        <f t="shared" si="675"/>
        <v>0.015</v>
      </c>
      <c r="ES113" s="511">
        <f t="shared" si="675"/>
        <v>0.015</v>
      </c>
      <c r="ET113" s="511">
        <f t="shared" si="675"/>
        <v>0.015</v>
      </c>
      <c r="EU113" s="511">
        <f t="shared" si="675"/>
        <v>0.09</v>
      </c>
      <c r="EV113" s="511">
        <f t="shared" si="675"/>
        <v>0.09</v>
      </c>
      <c r="EW113" s="511">
        <f t="shared" si="675"/>
        <v>0.09</v>
      </c>
      <c r="EX113" s="420" t="str">
        <f>IF(_tag_month_day!AS109="","",_tag_month_day!AS109/100)</f>
        <v/>
      </c>
      <c r="EY113" s="420" t="str">
        <f>IF(_tag_month_day!AT109="","",_tag_month_day!AT109/100)</f>
        <v/>
      </c>
      <c r="EZ113" s="420" t="str">
        <f>IF(_tag_month_day!AU109="","",_tag_month_day!AU109/100)</f>
        <v/>
      </c>
      <c r="FA113" s="420" t="str">
        <f>IF(_tag_month_day!AV109="","",_tag_month_day!AV109/100)</f>
        <v/>
      </c>
      <c r="FB113" s="420" t="str">
        <f>IF(_tag_month_day!AW109="","",_tag_month_day!AW109/100)</f>
        <v/>
      </c>
      <c r="FC113" s="420" t="str">
        <f>IF(_tag_month_day!AX109="","",_tag_month_day!AX109/100)</f>
        <v/>
      </c>
      <c r="FD113" s="510">
        <f t="shared" si="447"/>
        <v>0.33</v>
      </c>
      <c r="FE113" s="510">
        <f t="shared" si="448"/>
        <v>0.19</v>
      </c>
      <c r="FF113" s="510">
        <f t="shared" si="449"/>
        <v>0.003</v>
      </c>
      <c r="FG113" s="510">
        <f t="shared" si="450"/>
        <v>0</v>
      </c>
      <c r="FH113" s="603">
        <f t="shared" si="451"/>
        <v>0.0001</v>
      </c>
      <c r="FI113" s="510">
        <f t="shared" ref="FI113:FR113" si="676">FI112</f>
        <v>0.41</v>
      </c>
      <c r="FJ113" s="510">
        <f t="shared" si="676"/>
        <v>0.11</v>
      </c>
      <c r="FK113" s="510">
        <f t="shared" si="676"/>
        <v>0.015</v>
      </c>
      <c r="FL113" s="510">
        <f t="shared" si="676"/>
        <v>0</v>
      </c>
      <c r="FM113" s="603">
        <f t="shared" si="676"/>
        <v>0.0001</v>
      </c>
      <c r="FN113" s="510" t="str">
        <f>IF(_tag_month_day!AY109="","",_tag_month_day!AY109/100)</f>
        <v/>
      </c>
      <c r="FO113" s="510" t="str">
        <f>IF(_tag_month_day!AZ109="","",_tag_month_day!AZ109/100)</f>
        <v/>
      </c>
      <c r="FP113" s="510" t="str">
        <f>IF(_tag_month_day!BA109="","",_tag_month_day!BA109/100)</f>
        <v/>
      </c>
      <c r="FQ113" s="510" t="str">
        <f>IF(_tag_month_day!BB109="","",_tag_month_day!BB109/100)</f>
        <v/>
      </c>
      <c r="FR113" s="603" t="str">
        <f>IF(_tag_month_day!BC109="","",_tag_month_day!BC109/100)</f>
        <v/>
      </c>
      <c r="FS113" s="510" t="str">
        <f>IF(_tag_month_day!BD109="","",_tag_month_day!BD109/100)</f>
        <v/>
      </c>
      <c r="FT113" s="510" t="str">
        <f>IF(_tag_month_day!BE109="","",_tag_month_day!BE109/100)</f>
        <v/>
      </c>
      <c r="FU113" s="510" t="str">
        <f>IF(_tag_month_day!BF109="","",_tag_month_day!BF109/100)</f>
        <v/>
      </c>
      <c r="FV113" s="510" t="str">
        <f>IF(_tag_month_day!BG109="","",_tag_month_day!BG109/100)</f>
        <v/>
      </c>
      <c r="FW113" s="603" t="str">
        <f>IF(_tag_month_day!BH109="","",_tag_month_day!BH109/100)</f>
        <v/>
      </c>
      <c r="FX113" s="510" t="str">
        <f>IF(_tag_month_day!BI109="","",_tag_month_day!BI109/100)</f>
        <v/>
      </c>
      <c r="FY113" s="510" t="str">
        <f>IF(_tag_month_day!BJ109="","",_tag_month_day!BJ109/100)</f>
        <v/>
      </c>
      <c r="FZ113" s="605" t="str">
        <f>IF(_tag_month_day!BK109="","",_tag_month_day!BK109/100)</f>
        <v/>
      </c>
      <c r="GA113" s="510" t="str">
        <f>IF(_tag_month_day!BL109="","",_tag_month_day!BL109/100)</f>
        <v/>
      </c>
      <c r="GB113" s="603" t="str">
        <f>IF(_tag_month_day!BM109="","",_tag_month_day!BM109/100)</f>
        <v/>
      </c>
      <c r="GC113" s="420" t="str">
        <f>IF(_tag_month_day!BN109="","",_tag_month_day!BN109/100)</f>
        <v/>
      </c>
      <c r="GD113" s="420" t="str">
        <f>IF(_tag_month_day!BO109="","",_tag_month_day!BO109/100)</f>
        <v/>
      </c>
      <c r="GE113" s="420" t="str">
        <f>IF(_tag_month_day!BP109="","",_tag_month_day!BP109/100)</f>
        <v/>
      </c>
      <c r="GF113" s="420" t="str">
        <f>IF(_tag_month_day!BQ109="","",_tag_month_day!BQ109/100)</f>
        <v/>
      </c>
      <c r="GG113" s="420" t="str">
        <f>IF(_tag_month_day!BR109="","",_tag_month_day!BR109/100)</f>
        <v/>
      </c>
      <c r="GH113" s="420" t="str">
        <f>IF(_tag_month_day!BS109="","",_tag_month_day!BS109/100)</f>
        <v/>
      </c>
      <c r="GI113" s="603" t="str">
        <f>IF(_tag_month_day!BT109="","",_tag_month_day!BT109/100)</f>
        <v/>
      </c>
      <c r="GJ113" s="612" t="str">
        <f>IF(_tag_month_day!BU109="","",_tag_month_day!BU109/100)</f>
        <v/>
      </c>
      <c r="GK113" s="620" t="str">
        <f>IF(_tag_month_day!BV109="",IF(_rlcf_month_day!A$2="","",_rlcf_month_day!A$2/100),_tag_month_day!BV109/100)</f>
        <v/>
      </c>
      <c r="GL113" s="620" t="str">
        <f>IF(_tag_month_day!BW109="",IF(_rlcf_month_day!B$2="","",_rlcf_month_day!B$2/100),_tag_month_day!BW109/100)</f>
        <v/>
      </c>
      <c r="GM113" s="621" t="str">
        <f>IF(_tag_month_day!BX109="",IF(_rlcf_month_day!C$2="","",_rlcf_month_day!C$2/100),_tag_month_day!BX109/100)</f>
        <v/>
      </c>
      <c r="GN113" s="620" t="str">
        <f>IF(_tag_month_day!BV109="",IF(_rlcf_month_day!A$2="","",_rlcf_month_day!A$2/100),_tag_month_day!BV109/100)</f>
        <v/>
      </c>
      <c r="GO113" s="620" t="str">
        <f>IF(_tag_month_day!BW109="",IF(_rlcf_month_day!B$2="","",_rlcf_month_day!B$2/100),_tag_month_day!BW109/100)</f>
        <v/>
      </c>
      <c r="GP113" s="620" t="str">
        <f>IF(_tag_month_day!CD109="",IF(_rlcf_month_day!E$2="","",_rlcf_month_day!E$2/100),_tag_month_day!CD109/100)</f>
        <v/>
      </c>
      <c r="GQ113" s="620" t="str">
        <f>IF(_tag_month_day!CE109="",IF(_rlcf_month_day!F$2="","",_rlcf_month_day!F$2/100),_tag_month_day!CE109/100)</f>
        <v/>
      </c>
      <c r="GR113" s="621" t="str">
        <f>IF(_tag_month_day!CF109="",IF(_rlcf_month_day!G$2="","",_rlcf_month_day!G$2/100),_tag_month_day!CF109/100)</f>
        <v/>
      </c>
      <c r="GS113" s="626">
        <f t="shared" ref="GS113:HH113" si="677">GS112</f>
        <v>0.953</v>
      </c>
      <c r="GT113" s="626">
        <f t="shared" si="677"/>
        <v>0.55</v>
      </c>
      <c r="GU113" s="626">
        <f t="shared" si="677"/>
        <v>0.55</v>
      </c>
      <c r="GV113" s="626">
        <f t="shared" si="677"/>
        <v>0.55</v>
      </c>
      <c r="GW113" s="626">
        <f t="shared" si="677"/>
        <v>0.5</v>
      </c>
      <c r="GX113" s="626">
        <f t="shared" si="677"/>
        <v>0.935</v>
      </c>
      <c r="GY113" s="626">
        <f t="shared" si="677"/>
        <v>0.15</v>
      </c>
      <c r="GZ113" s="626">
        <f t="shared" si="677"/>
        <v>1</v>
      </c>
      <c r="HA113" s="632">
        <f t="shared" si="677"/>
        <v>0.047</v>
      </c>
      <c r="HB113" s="632">
        <f t="shared" si="677"/>
        <v>0.45</v>
      </c>
      <c r="HC113" s="632">
        <f t="shared" si="677"/>
        <v>0.45</v>
      </c>
      <c r="HD113" s="632">
        <f t="shared" si="677"/>
        <v>0.45</v>
      </c>
      <c r="HE113" s="632">
        <f t="shared" si="677"/>
        <v>0.5</v>
      </c>
      <c r="HF113" s="632">
        <f t="shared" si="677"/>
        <v>0.065</v>
      </c>
      <c r="HG113" s="632">
        <f t="shared" si="677"/>
        <v>0.85</v>
      </c>
      <c r="HH113" s="632">
        <f t="shared" si="677"/>
        <v>0</v>
      </c>
      <c r="HI113" s="68" t="e">
        <f t="shared" si="423"/>
        <v>#VALUE!</v>
      </c>
      <c r="HJ113" s="68" t="e">
        <f t="shared" si="454"/>
        <v>#VALUE!</v>
      </c>
      <c r="HK113" s="202">
        <f t="shared" si="455"/>
        <v>0.85</v>
      </c>
      <c r="HL113" s="464">
        <f t="shared" si="456"/>
        <v>550000</v>
      </c>
      <c r="HM113" s="464">
        <f t="shared" si="457"/>
        <v>480000</v>
      </c>
      <c r="HN113" s="192" t="e">
        <f t="shared" si="424"/>
        <v>#VALUE!</v>
      </c>
      <c r="HO113" s="192" t="e">
        <f>HN113*HK113*$HO$2/HL113*1000000</f>
        <v>#VALUE!</v>
      </c>
      <c r="HP113" s="192" t="e">
        <f>HN113*HK113*$HP$2/HM113*1000000</f>
        <v>#VALUE!</v>
      </c>
    </row>
    <row r="114" customFormat="1" spans="1:224">
      <c r="A114" s="381">
        <v>109</v>
      </c>
      <c r="B114" s="54">
        <f ca="1" t="shared" si="458"/>
        <v>43621</v>
      </c>
      <c r="C114" s="57">
        <f t="shared" si="459"/>
        <v>0.0416666666666667</v>
      </c>
      <c r="D114" s="68" t="str">
        <f ca="1" t="shared" si="425"/>
        <v>白班</v>
      </c>
      <c r="E114" s="68" t="str">
        <f ca="1" t="shared" si="426"/>
        <v>甲</v>
      </c>
      <c r="F114" s="68">
        <f ca="1">SUMPRODUCT((成本日报!$A$3:$A$95=计划!B114)*(成本日报!$B$3:$B$95=计划!$D114),成本日报!$C$3:$C$95)</f>
        <v>1</v>
      </c>
      <c r="G114" s="382">
        <f ca="1" t="shared" si="460"/>
        <v>43621.4999999997</v>
      </c>
      <c r="H114" s="382">
        <f ca="1" t="shared" si="427"/>
        <v>43621.5069444442</v>
      </c>
      <c r="I114" s="382">
        <f ca="1" t="shared" si="428"/>
        <v>43621.5124999997</v>
      </c>
      <c r="J114" s="382">
        <f ca="1" t="shared" si="429"/>
        <v>43621.5416666664</v>
      </c>
      <c r="K114" s="382">
        <f ca="1" t="shared" si="430"/>
        <v>43621.6041666664</v>
      </c>
      <c r="L114" s="382">
        <f ca="1" t="shared" si="431"/>
        <v>43621.6249999997</v>
      </c>
      <c r="M114" s="398" t="str">
        <f>IF(_tag_month_day!A110="","",_tag_month_day!A110)</f>
        <v/>
      </c>
      <c r="N114" s="398" t="str">
        <f>IF(_tag_month_day!B110="","",_tag_month_day!B110)</f>
        <v/>
      </c>
      <c r="O114" s="399" t="e">
        <f t="shared" si="432"/>
        <v>#VALUE!</v>
      </c>
      <c r="P114" s="398" t="str">
        <f>IF(_tag_month_day!C110="","",_tag_month_day!C110)</f>
        <v/>
      </c>
      <c r="Q114" s="398" t="str">
        <f>IF(_tag_month_day!D110="","",_tag_month_day!D110)</f>
        <v/>
      </c>
      <c r="R114" s="416">
        <f>IF(_tag_month_day!CB110="",R113,_tag_month_day!CB110/100)</f>
        <v>0.07</v>
      </c>
      <c r="S114" s="417" t="str">
        <f>IF(_tag_month_day!E110="","",_tag_month_day!E110)</f>
        <v/>
      </c>
      <c r="T114" s="417" t="str">
        <f>IF(_tag_month_day!F110="","",_tag_month_day!F110)</f>
        <v/>
      </c>
      <c r="U114" s="418" t="e">
        <f t="shared" si="386"/>
        <v>#VALUE!</v>
      </c>
      <c r="V114" s="53" t="e">
        <f t="shared" si="387"/>
        <v>#VALUE!</v>
      </c>
      <c r="W114" s="419" t="str">
        <f>IF(_jhy_month_day!A110="","",_jhy_month_day!A110)</f>
        <v/>
      </c>
      <c r="X114" s="420" t="str">
        <f>IF(_jhy_month_day!B110="","",_jhy_month_day!B110/100)</f>
        <v/>
      </c>
      <c r="Y114" s="420" t="str">
        <f>IF(_jhy_month_day!C110="","",_jhy_month_day!C110/100)</f>
        <v/>
      </c>
      <c r="Z114" s="439">
        <f t="shared" si="477"/>
        <v>28</v>
      </c>
      <c r="AA114" s="440" t="str">
        <f>IF(_tag_month_day!G110="","",_tag_month_day!G110/100)</f>
        <v/>
      </c>
      <c r="AB114" s="440" t="str">
        <f>IF(_tag_month_day!H110="","",_tag_month_day!H110/100)</f>
        <v/>
      </c>
      <c r="AC114" s="193">
        <f t="shared" si="433"/>
        <v>1.59963432013121</v>
      </c>
      <c r="AD114" s="441" t="str">
        <f t="shared" si="434"/>
        <v/>
      </c>
      <c r="AE114" s="442" t="str">
        <f t="shared" si="435"/>
        <v/>
      </c>
      <c r="AF114" s="443">
        <v>1</v>
      </c>
      <c r="AG114" s="68" t="str">
        <f>IF(_duihao_month_day!A110="","",_duihao_month_day!A110)</f>
        <v/>
      </c>
      <c r="AH114" s="463">
        <f>IF(_gyk_month_day!B110="",AH113,_gyk_month_day!B110)</f>
        <v>820</v>
      </c>
      <c r="AI114" s="464" t="e">
        <f t="shared" si="461"/>
        <v>#VALUE!</v>
      </c>
      <c r="AJ114" s="68" t="str">
        <f>IF(_tag_month_day!I110="","",_tag_month_day!I110)</f>
        <v/>
      </c>
      <c r="AK114" s="465" t="str">
        <f>IF(_tzyy_month_day!A110="","",_tzyy_month_day!A110)</f>
        <v/>
      </c>
      <c r="AL114" s="465" t="str">
        <f>IF(_tzyy_month_day!B110="","",_tzyy_month_day!B110)</f>
        <v/>
      </c>
      <c r="AM114" s="465" t="str">
        <f>IF(_tzyy_month_day!C110="","",_tzyy_month_day!C110)</f>
        <v/>
      </c>
      <c r="AN114" s="466" t="str">
        <f>IF(_tag_month_day!CG110="","",_tag_month_day!CG110)</f>
        <v/>
      </c>
      <c r="AO114" s="466" t="str">
        <f>IF(_tag_month_day!CH110="","",_tag_month_day!CH110)</f>
        <v/>
      </c>
      <c r="AP114" s="486" t="e">
        <f t="shared" si="436"/>
        <v>#VALUE!</v>
      </c>
      <c r="AQ114" s="487" t="str">
        <f>IF(_tag_month_day!J110="","",_tag_month_day!J110/100)</f>
        <v/>
      </c>
      <c r="AR114" s="488">
        <f t="shared" si="437"/>
        <v>1.3</v>
      </c>
      <c r="AS114" s="489" t="e">
        <f t="shared" si="388"/>
        <v>#VALUE!</v>
      </c>
      <c r="AT114" s="489">
        <f t="shared" si="438"/>
        <v>0</v>
      </c>
      <c r="AU114" s="490" t="str">
        <f>IF(_tag_month_day!K110="","",_tag_month_day!K110)</f>
        <v/>
      </c>
      <c r="AV114" s="491" t="str">
        <f>IF(_tag_month_day!L110="","",_tag_month_day!L110/100)</f>
        <v/>
      </c>
      <c r="AW114" s="420">
        <f t="shared" si="360"/>
        <v>0</v>
      </c>
      <c r="AX114" s="420">
        <f t="shared" si="439"/>
        <v>0</v>
      </c>
      <c r="AY114" s="420" t="str">
        <f>IF(_tag_month_day!M110="","",_tag_month_day!M110/100)</f>
        <v/>
      </c>
      <c r="AZ114" s="420" t="str">
        <f>IF(_tag_month_day!N110="","",_tag_month_day!N110/100)</f>
        <v/>
      </c>
      <c r="BA114" s="420" t="str">
        <f>IF(_tag_month_day!O110="","",_tag_month_day!O110/100)</f>
        <v/>
      </c>
      <c r="BB114" s="496" t="str">
        <f>IF(_tag_month_day!P110="","",_tag_month_day!P110/100)</f>
        <v/>
      </c>
      <c r="BC114" s="496">
        <f t="shared" si="440"/>
        <v>0</v>
      </c>
      <c r="BD114" s="496" t="str">
        <f>IF(_tag_month_day!Q110="","",_tag_month_day!Q110/100)</f>
        <v/>
      </c>
      <c r="BE114" s="510" t="str">
        <f>IF(_tag_month_day!R110="","",_tag_month_day!R110/100)</f>
        <v/>
      </c>
      <c r="BF114" s="413" t="str">
        <f>IF(_tag_month_day!CC110="","",_tag_month_day!CC110/100)</f>
        <v/>
      </c>
      <c r="BG114" s="511" t="e">
        <f t="shared" si="389"/>
        <v>#VALUE!</v>
      </c>
      <c r="BH114" s="198">
        <f t="shared" si="390"/>
        <v>0</v>
      </c>
      <c r="BI114" s="512" t="e">
        <f>IF(CX114=0,BI113,(DK114*查询!$R$5+DL114*查询!$Q$5+DM114*查询!$N$5+DN114*查询!$O$5+DO114*查询!$P$5)*AF114/CX114)</f>
        <v>#VALUE!</v>
      </c>
      <c r="BJ114" s="512" t="e">
        <f>IF(CX114=0,BJ113,(DP114*查询!$S$5+DQ114*查询!$T$5+DR114*查询!$U$5)*AF114/CX114)</f>
        <v>#VALUE!</v>
      </c>
      <c r="BK114" s="512">
        <f t="shared" si="441"/>
        <v>1</v>
      </c>
      <c r="BL114" s="513" t="str">
        <f>IF(_cfyc_month_day!A110="","",_cfyc_month_day!A110)</f>
        <v/>
      </c>
      <c r="BM114" s="513" t="str">
        <f>IF(_cfyc_month_day!B110="","",_cfyc_month_day!B110)</f>
        <v/>
      </c>
      <c r="BN114" s="513" t="str">
        <f>IF(_cfyc_month_day!C110="","",_cfyc_month_day!C110)</f>
        <v/>
      </c>
      <c r="BO114" s="522" t="str">
        <f>IF(_cfyc_month_day!D110="","",_cfyc_month_day!D110)</f>
        <v/>
      </c>
      <c r="BP114" s="522" t="str">
        <f>IF(_cfyc_month_day!E110="","",_cfyc_month_day!E110)</f>
        <v/>
      </c>
      <c r="BQ114" s="522" t="str">
        <f>IF(_cfyc_month_day!F110="","",_cfyc_month_day!F110)</f>
        <v/>
      </c>
      <c r="BR114" s="513" t="str">
        <f>IF(_tag_month_day!T110="","",_tag_month_day!T110)</f>
        <v/>
      </c>
      <c r="BS114" s="513" t="str">
        <f>IF(_tag_month_day!U110="","",_tag_month_day!U110)</f>
        <v/>
      </c>
      <c r="BT114" s="523" t="str">
        <f t="shared" si="442"/>
        <v/>
      </c>
      <c r="BU114" s="223" t="str">
        <f>IF(_tag_month_day!V110="","",_tag_month_day!V110)</f>
        <v/>
      </c>
      <c r="BV114" s="206" t="str">
        <f>IF(_tag_month_day!W110="","",_tag_month_day!W110)</f>
        <v/>
      </c>
      <c r="BW114" s="540" t="str">
        <f>IF(_tag_month_day!X110="","",_tag_month_day!X110)</f>
        <v/>
      </c>
      <c r="BX114" s="540" t="str">
        <f>IF(_tag_month_day!Y110="","",_tag_month_day!Y110)</f>
        <v/>
      </c>
      <c r="BY114" s="541">
        <f ca="1" t="shared" si="443"/>
        <v>43621.6249999997</v>
      </c>
      <c r="BZ114" s="542"/>
      <c r="CA114" s="543" t="str">
        <f>IF(_jhy2_month_day!A110="","",_jhy2_month_day!A110)</f>
        <v/>
      </c>
      <c r="CB114" s="464" t="str">
        <f>IF(_jhy2_month_day!B110="","",_jhy2_month_day!B110)</f>
        <v/>
      </c>
      <c r="CC114" s="464" t="str">
        <f>IF(_jhy2_month_day!C110="","",_jhy2_month_day!C110)</f>
        <v/>
      </c>
      <c r="CD114" s="464" t="str">
        <f>IF(_jhy2_month_day!D110="","",_jhy2_month_day!D110)</f>
        <v/>
      </c>
      <c r="CE114" s="464" t="str">
        <f>IF(_jhy2_month_day!E110="","",_jhy2_month_day!E110)</f>
        <v/>
      </c>
      <c r="CF114" s="464" t="str">
        <f>IF(_jhy2_month_day!F110="","",_jhy2_month_day!F110)</f>
        <v/>
      </c>
      <c r="CG114" s="464" t="str">
        <f>IF(_jhy2_month_day!G110="","",_jhy2_month_day!G110)</f>
        <v/>
      </c>
      <c r="CH114" s="464" t="str">
        <f>IF(_jhy2_month_day!H110="","",_jhy2_month_day!H110)</f>
        <v/>
      </c>
      <c r="CI114" s="464" t="str">
        <f>IF(_jhy2_month_day!I110="","",_jhy2_month_day!I110)</f>
        <v/>
      </c>
      <c r="CJ114" s="464" t="str">
        <f>IF(_jhy2_month_day!J110="","",_jhy2_month_day!J110)</f>
        <v/>
      </c>
      <c r="CK114" s="464" t="str">
        <f>IF(_jhy2_month_day!K110="","",_jhy2_month_day!K110)</f>
        <v/>
      </c>
      <c r="CL114" s="562" t="str">
        <f>IF(_jhy2_month_day!L110="","",_jhy2_month_day!L110)</f>
        <v/>
      </c>
      <c r="CM114" s="562" t="str">
        <f>IF(_jhy2_month_day!M110="","",_jhy2_month_day!M110)</f>
        <v/>
      </c>
      <c r="CN114" s="562" t="str">
        <f>IF(_jhy2_month_day!N110="","",_jhy2_month_day!N110)</f>
        <v/>
      </c>
      <c r="CO114" s="562" t="str">
        <f>IF(_jhy2_month_day!O110="","",_jhy2_month_day!O110)</f>
        <v/>
      </c>
      <c r="CP114" s="562" t="str">
        <f>IF(_jhy2_month_day!P110="","",_jhy2_month_day!P110)</f>
        <v/>
      </c>
      <c r="CQ114" s="562" t="str">
        <f>IF(_jhy2_month_day!Q110="","",_jhy2_month_day!Q110)</f>
        <v/>
      </c>
      <c r="CR114" s="563" t="str">
        <f>IF(_jhy2_month_day!R110="","",_jhy2_month_day!R110)</f>
        <v/>
      </c>
      <c r="CS114" s="576" t="str">
        <f>IF(_jhy2_month_day!S110="","",_jhy2_month_day!S110)</f>
        <v/>
      </c>
      <c r="CT114" s="562" t="str">
        <f>IF(_jhy2_month_day!T110="","",_jhy2_month_day!T110)</f>
        <v/>
      </c>
      <c r="CU114" s="577" t="e">
        <f t="shared" si="391"/>
        <v>#VALUE!</v>
      </c>
      <c r="CV114" s="198" t="e">
        <f t="shared" si="392"/>
        <v>#VALUE!</v>
      </c>
      <c r="CW114" s="192" t="e">
        <f t="shared" si="393"/>
        <v>#VALUE!</v>
      </c>
      <c r="CX114" s="192" t="e">
        <f t="shared" si="394"/>
        <v>#VALUE!</v>
      </c>
      <c r="CY114" s="202" t="e">
        <f t="shared" si="395"/>
        <v>#VALUE!</v>
      </c>
      <c r="CZ114" s="192" t="e">
        <f t="shared" ref="CZ114:DI114" si="678">$AJ114*EF114</f>
        <v>#VALUE!</v>
      </c>
      <c r="DA114" s="192" t="e">
        <f t="shared" si="678"/>
        <v>#VALUE!</v>
      </c>
      <c r="DB114" s="192" t="e">
        <f t="shared" si="678"/>
        <v>#VALUE!</v>
      </c>
      <c r="DC114" s="192" t="e">
        <f t="shared" si="678"/>
        <v>#VALUE!</v>
      </c>
      <c r="DD114" s="192" t="e">
        <f t="shared" si="678"/>
        <v>#VALUE!</v>
      </c>
      <c r="DE114" s="192" t="e">
        <f t="shared" si="678"/>
        <v>#VALUE!</v>
      </c>
      <c r="DF114" s="192" t="e">
        <f t="shared" si="678"/>
        <v>#VALUE!</v>
      </c>
      <c r="DG114" s="192" t="e">
        <f t="shared" si="678"/>
        <v>#VALUE!</v>
      </c>
      <c r="DH114" s="192" t="e">
        <f t="shared" si="678"/>
        <v>#VALUE!</v>
      </c>
      <c r="DI114" s="192" t="e">
        <f t="shared" si="678"/>
        <v>#VALUE!</v>
      </c>
      <c r="DJ114" s="192" t="e">
        <f t="shared" si="397"/>
        <v>#VALUE!</v>
      </c>
      <c r="DK114" s="192" t="e">
        <f t="shared" si="398"/>
        <v>#VALUE!</v>
      </c>
      <c r="DL114" s="192" t="e">
        <f t="shared" si="399"/>
        <v>#VALUE!</v>
      </c>
      <c r="DM114" s="192" t="e">
        <f t="shared" si="400"/>
        <v>#VALUE!</v>
      </c>
      <c r="DN114" s="192" t="e">
        <f t="shared" si="401"/>
        <v>#VALUE!</v>
      </c>
      <c r="DO114" s="192" t="e">
        <f t="shared" si="402"/>
        <v>#VALUE!</v>
      </c>
      <c r="DP114" s="192" t="e">
        <f t="shared" si="403"/>
        <v>#VALUE!</v>
      </c>
      <c r="DQ114" s="192" t="e">
        <f t="shared" si="404"/>
        <v>#VALUE!</v>
      </c>
      <c r="DR114" s="192" t="e">
        <f t="shared" si="405"/>
        <v>#VALUE!</v>
      </c>
      <c r="DS114" s="192" t="e">
        <f t="shared" si="406"/>
        <v>#VALUE!</v>
      </c>
      <c r="DT114" s="192" t="e">
        <f t="shared" si="407"/>
        <v>#VALUE!</v>
      </c>
      <c r="DU114" s="192" t="e">
        <f t="shared" si="408"/>
        <v>#VALUE!</v>
      </c>
      <c r="DV114" s="198" t="e">
        <f t="shared" si="409"/>
        <v>#VALUE!</v>
      </c>
      <c r="DW114" s="198" t="e">
        <f t="shared" si="410"/>
        <v>#DIV/0!</v>
      </c>
      <c r="DX114" s="198" t="e">
        <f t="shared" si="411"/>
        <v>#DIV/0!</v>
      </c>
      <c r="DY114" s="198" t="e">
        <f t="shared" si="412"/>
        <v>#VALUE!</v>
      </c>
      <c r="DZ114" s="198" t="e">
        <f t="shared" si="413"/>
        <v>#VALUE!</v>
      </c>
      <c r="EA114" s="198" t="e">
        <f t="shared" si="414"/>
        <v>#VALUE!</v>
      </c>
      <c r="EB114" s="198" t="e">
        <f t="shared" si="415"/>
        <v>#VALUE!</v>
      </c>
      <c r="EC114" s="198" t="e">
        <f t="shared" si="416"/>
        <v>#DIV/0!</v>
      </c>
      <c r="ED114" s="198" t="e">
        <f t="shared" si="417"/>
        <v>#VALUE!</v>
      </c>
      <c r="EE114" s="198" t="e">
        <f t="shared" si="418"/>
        <v>#VALUE!</v>
      </c>
      <c r="EF114" s="198" t="e">
        <f t="shared" ref="EF114:EO114" si="679">DV114/SUM($DV114:$EE114)</f>
        <v>#VALUE!</v>
      </c>
      <c r="EG114" s="198" t="e">
        <f t="shared" si="679"/>
        <v>#DIV/0!</v>
      </c>
      <c r="EH114" s="198" t="e">
        <f t="shared" si="679"/>
        <v>#DIV/0!</v>
      </c>
      <c r="EI114" s="198" t="e">
        <f t="shared" si="679"/>
        <v>#VALUE!</v>
      </c>
      <c r="EJ114" s="198" t="e">
        <f t="shared" si="679"/>
        <v>#VALUE!</v>
      </c>
      <c r="EK114" s="198" t="e">
        <f t="shared" si="679"/>
        <v>#VALUE!</v>
      </c>
      <c r="EL114" s="198" t="e">
        <f t="shared" si="679"/>
        <v>#VALUE!</v>
      </c>
      <c r="EM114" s="198" t="e">
        <f t="shared" si="679"/>
        <v>#DIV/0!</v>
      </c>
      <c r="EN114" s="198" t="e">
        <f t="shared" si="679"/>
        <v>#VALUE!</v>
      </c>
      <c r="EO114" s="198" t="e">
        <f t="shared" si="679"/>
        <v>#VALUE!</v>
      </c>
      <c r="EP114" s="511">
        <f t="shared" ref="EP114:EW114" si="680">EP113</f>
        <v>0.08</v>
      </c>
      <c r="EQ114" s="511">
        <f t="shared" si="680"/>
        <v>0.015</v>
      </c>
      <c r="ER114" s="511">
        <f t="shared" si="680"/>
        <v>0.015</v>
      </c>
      <c r="ES114" s="511">
        <f t="shared" si="680"/>
        <v>0.015</v>
      </c>
      <c r="ET114" s="511">
        <f t="shared" si="680"/>
        <v>0.015</v>
      </c>
      <c r="EU114" s="511">
        <f t="shared" si="680"/>
        <v>0.09</v>
      </c>
      <c r="EV114" s="511">
        <f t="shared" si="680"/>
        <v>0.09</v>
      </c>
      <c r="EW114" s="511">
        <f t="shared" si="680"/>
        <v>0.09</v>
      </c>
      <c r="EX114" s="420" t="str">
        <f>IF(_tag_month_day!AS110="","",_tag_month_day!AS110/100)</f>
        <v/>
      </c>
      <c r="EY114" s="420" t="str">
        <f>IF(_tag_month_day!AT110="","",_tag_month_day!AT110/100)</f>
        <v/>
      </c>
      <c r="EZ114" s="420" t="str">
        <f>IF(_tag_month_day!AU110="","",_tag_month_day!AU110/100)</f>
        <v/>
      </c>
      <c r="FA114" s="420" t="str">
        <f>IF(_tag_month_day!AV110="","",_tag_month_day!AV110/100)</f>
        <v/>
      </c>
      <c r="FB114" s="420" t="str">
        <f>IF(_tag_month_day!AW110="","",_tag_month_day!AW110/100)</f>
        <v/>
      </c>
      <c r="FC114" s="420" t="str">
        <f>IF(_tag_month_day!AX110="","",_tag_month_day!AX110/100)</f>
        <v/>
      </c>
      <c r="FD114" s="510">
        <f t="shared" si="447"/>
        <v>0.33</v>
      </c>
      <c r="FE114" s="510">
        <f t="shared" si="448"/>
        <v>0.19</v>
      </c>
      <c r="FF114" s="510">
        <f t="shared" si="449"/>
        <v>0.003</v>
      </c>
      <c r="FG114" s="510">
        <f t="shared" si="450"/>
        <v>0</v>
      </c>
      <c r="FH114" s="603">
        <f t="shared" si="451"/>
        <v>0.0001</v>
      </c>
      <c r="FI114" s="510">
        <f t="shared" ref="FI114:FR114" si="681">FI113</f>
        <v>0.41</v>
      </c>
      <c r="FJ114" s="510">
        <f t="shared" si="681"/>
        <v>0.11</v>
      </c>
      <c r="FK114" s="510">
        <f t="shared" si="681"/>
        <v>0.015</v>
      </c>
      <c r="FL114" s="510">
        <f t="shared" si="681"/>
        <v>0</v>
      </c>
      <c r="FM114" s="603">
        <f t="shared" si="681"/>
        <v>0.0001</v>
      </c>
      <c r="FN114" s="510" t="str">
        <f>IF(_tag_month_day!AY110="","",_tag_month_day!AY110/100)</f>
        <v/>
      </c>
      <c r="FO114" s="510" t="str">
        <f>IF(_tag_month_day!AZ110="","",_tag_month_day!AZ110/100)</f>
        <v/>
      </c>
      <c r="FP114" s="510" t="str">
        <f>IF(_tag_month_day!BA110="","",_tag_month_day!BA110/100)</f>
        <v/>
      </c>
      <c r="FQ114" s="510" t="str">
        <f>IF(_tag_month_day!BB110="","",_tag_month_day!BB110/100)</f>
        <v/>
      </c>
      <c r="FR114" s="603" t="str">
        <f>IF(_tag_month_day!BC110="","",_tag_month_day!BC110/100)</f>
        <v/>
      </c>
      <c r="FS114" s="510" t="str">
        <f>IF(_tag_month_day!BD110="","",_tag_month_day!BD110/100)</f>
        <v/>
      </c>
      <c r="FT114" s="510" t="str">
        <f>IF(_tag_month_day!BE110="","",_tag_month_day!BE110/100)</f>
        <v/>
      </c>
      <c r="FU114" s="510" t="str">
        <f>IF(_tag_month_day!BF110="","",_tag_month_day!BF110/100)</f>
        <v/>
      </c>
      <c r="FV114" s="510" t="str">
        <f>IF(_tag_month_day!BG110="","",_tag_month_day!BG110/100)</f>
        <v/>
      </c>
      <c r="FW114" s="603" t="str">
        <f>IF(_tag_month_day!BH110="","",_tag_month_day!BH110/100)</f>
        <v/>
      </c>
      <c r="FX114" s="510" t="str">
        <f>IF(_tag_month_day!BI110="","",_tag_month_day!BI110/100)</f>
        <v/>
      </c>
      <c r="FY114" s="510" t="str">
        <f>IF(_tag_month_day!BJ110="","",_tag_month_day!BJ110/100)</f>
        <v/>
      </c>
      <c r="FZ114" s="605" t="str">
        <f>IF(_tag_month_day!BK110="","",_tag_month_day!BK110/100)</f>
        <v/>
      </c>
      <c r="GA114" s="510" t="str">
        <f>IF(_tag_month_day!BL110="","",_tag_month_day!BL110/100)</f>
        <v/>
      </c>
      <c r="GB114" s="603" t="str">
        <f>IF(_tag_month_day!BM110="","",_tag_month_day!BM110/100)</f>
        <v/>
      </c>
      <c r="GC114" s="420" t="str">
        <f>IF(_tag_month_day!BN110="","",_tag_month_day!BN110/100)</f>
        <v/>
      </c>
      <c r="GD114" s="420" t="str">
        <f>IF(_tag_month_day!BO110="","",_tag_month_day!BO110/100)</f>
        <v/>
      </c>
      <c r="GE114" s="420" t="str">
        <f>IF(_tag_month_day!BP110="","",_tag_month_day!BP110/100)</f>
        <v/>
      </c>
      <c r="GF114" s="420" t="str">
        <f>IF(_tag_month_day!BQ110="","",_tag_month_day!BQ110/100)</f>
        <v/>
      </c>
      <c r="GG114" s="420" t="str">
        <f>IF(_tag_month_day!BR110="","",_tag_month_day!BR110/100)</f>
        <v/>
      </c>
      <c r="GH114" s="420" t="str">
        <f>IF(_tag_month_day!BS110="","",_tag_month_day!BS110/100)</f>
        <v/>
      </c>
      <c r="GI114" s="603" t="str">
        <f>IF(_tag_month_day!BT110="","",_tag_month_day!BT110/100)</f>
        <v/>
      </c>
      <c r="GJ114" s="612" t="str">
        <f>IF(_tag_month_day!BU110="","",_tag_month_day!BU110/100)</f>
        <v/>
      </c>
      <c r="GK114" s="620" t="str">
        <f>IF(_tag_month_day!BV110="",IF(_rlcf_month_day!A$2="","",_rlcf_month_day!A$2/100),_tag_month_day!BV110/100)</f>
        <v/>
      </c>
      <c r="GL114" s="620" t="str">
        <f>IF(_tag_month_day!BW110="",IF(_rlcf_month_day!B$2="","",_rlcf_month_day!B$2/100),_tag_month_day!BW110/100)</f>
        <v/>
      </c>
      <c r="GM114" s="621" t="str">
        <f>IF(_tag_month_day!BX110="",IF(_rlcf_month_day!C$2="","",_rlcf_month_day!C$2/100),_tag_month_day!BX110/100)</f>
        <v/>
      </c>
      <c r="GN114" s="620" t="str">
        <f>IF(_tag_month_day!BV110="",IF(_rlcf_month_day!A$2="","",_rlcf_month_day!A$2/100),_tag_month_day!BV110/100)</f>
        <v/>
      </c>
      <c r="GO114" s="620" t="str">
        <f>IF(_tag_month_day!BW110="",IF(_rlcf_month_day!B$2="","",_rlcf_month_day!B$2/100),_tag_month_day!BW110/100)</f>
        <v/>
      </c>
      <c r="GP114" s="620" t="str">
        <f>IF(_tag_month_day!CD110="",IF(_rlcf_month_day!E$2="","",_rlcf_month_day!E$2/100),_tag_month_day!CD110/100)</f>
        <v/>
      </c>
      <c r="GQ114" s="620" t="str">
        <f>IF(_tag_month_day!CE110="",IF(_rlcf_month_day!F$2="","",_rlcf_month_day!F$2/100),_tag_month_day!CE110/100)</f>
        <v/>
      </c>
      <c r="GR114" s="621" t="str">
        <f>IF(_tag_month_day!CF110="",IF(_rlcf_month_day!G$2="","",_rlcf_month_day!G$2/100),_tag_month_day!CF110/100)</f>
        <v/>
      </c>
      <c r="GS114" s="626">
        <f t="shared" ref="GS114:HH114" si="682">GS113</f>
        <v>0.953</v>
      </c>
      <c r="GT114" s="626">
        <f t="shared" si="682"/>
        <v>0.55</v>
      </c>
      <c r="GU114" s="626">
        <f t="shared" si="682"/>
        <v>0.55</v>
      </c>
      <c r="GV114" s="626">
        <f t="shared" si="682"/>
        <v>0.55</v>
      </c>
      <c r="GW114" s="626">
        <f t="shared" si="682"/>
        <v>0.5</v>
      </c>
      <c r="GX114" s="626">
        <f t="shared" si="682"/>
        <v>0.935</v>
      </c>
      <c r="GY114" s="626">
        <f t="shared" si="682"/>
        <v>0.15</v>
      </c>
      <c r="GZ114" s="626">
        <f t="shared" si="682"/>
        <v>1</v>
      </c>
      <c r="HA114" s="632">
        <f t="shared" si="682"/>
        <v>0.047</v>
      </c>
      <c r="HB114" s="632">
        <f t="shared" si="682"/>
        <v>0.45</v>
      </c>
      <c r="HC114" s="632">
        <f t="shared" si="682"/>
        <v>0.45</v>
      </c>
      <c r="HD114" s="632">
        <f t="shared" si="682"/>
        <v>0.45</v>
      </c>
      <c r="HE114" s="632">
        <f t="shared" si="682"/>
        <v>0.5</v>
      </c>
      <c r="HF114" s="632">
        <f t="shared" si="682"/>
        <v>0.065</v>
      </c>
      <c r="HG114" s="632">
        <f t="shared" si="682"/>
        <v>0.85</v>
      </c>
      <c r="HH114" s="632">
        <f t="shared" si="682"/>
        <v>0</v>
      </c>
      <c r="HI114" s="68">
        <f t="shared" si="423"/>
        <v>0</v>
      </c>
      <c r="HJ114" s="68" t="e">
        <f t="shared" si="454"/>
        <v>#VALUE!</v>
      </c>
      <c r="HK114" s="202">
        <f t="shared" si="455"/>
        <v>0.85</v>
      </c>
      <c r="HL114" s="464">
        <f t="shared" si="456"/>
        <v>550000</v>
      </c>
      <c r="HM114" s="464">
        <f t="shared" si="457"/>
        <v>480000</v>
      </c>
      <c r="HN114" s="192" t="e">
        <f t="shared" si="424"/>
        <v>#VALUE!</v>
      </c>
      <c r="HO114" s="192" t="e">
        <f>HN114*HK114*$HO$2/HL114*1000000</f>
        <v>#VALUE!</v>
      </c>
      <c r="HP114" s="192" t="e">
        <f>HN114*HK114*$HP$2/HM114*1000000</f>
        <v>#VALUE!</v>
      </c>
    </row>
    <row r="115" customFormat="1" spans="1:224">
      <c r="A115" s="381">
        <v>110</v>
      </c>
      <c r="B115" s="54">
        <f ca="1" t="shared" si="458"/>
        <v>43621</v>
      </c>
      <c r="C115" s="57">
        <f t="shared" si="459"/>
        <v>0.0416666666666667</v>
      </c>
      <c r="D115" s="68" t="str">
        <f ca="1" t="shared" si="425"/>
        <v>白班</v>
      </c>
      <c r="E115" s="68" t="str">
        <f ca="1" t="shared" si="426"/>
        <v>甲</v>
      </c>
      <c r="F115" s="68">
        <f ca="1">SUMPRODUCT((成本日报!$A$3:$A$95=计划!B115)*(成本日报!$B$3:$B$95=计划!$D115),成本日报!$C$3:$C$95)</f>
        <v>1</v>
      </c>
      <c r="G115" s="382">
        <f ca="1" t="shared" si="460"/>
        <v>43621.5416666664</v>
      </c>
      <c r="H115" s="382">
        <f ca="1" t="shared" si="427"/>
        <v>43621.5486111108</v>
      </c>
      <c r="I115" s="382">
        <f ca="1" t="shared" si="428"/>
        <v>43621.5541666664</v>
      </c>
      <c r="J115" s="382">
        <f ca="1" t="shared" si="429"/>
        <v>43621.5833333331</v>
      </c>
      <c r="K115" s="382">
        <f ca="1" t="shared" si="430"/>
        <v>43621.6458333331</v>
      </c>
      <c r="L115" s="382">
        <f ca="1" t="shared" si="431"/>
        <v>43621.6666666664</v>
      </c>
      <c r="M115" s="398" t="str">
        <f>IF(_tag_month_day!A111="","",_tag_month_day!A111)</f>
        <v/>
      </c>
      <c r="N115" s="398" t="str">
        <f>IF(_tag_month_day!B111="","",_tag_month_day!B111)</f>
        <v/>
      </c>
      <c r="O115" s="399" t="e">
        <f t="shared" si="432"/>
        <v>#VALUE!</v>
      </c>
      <c r="P115" s="398" t="str">
        <f>IF(_tag_month_day!C111="","",_tag_month_day!C111)</f>
        <v/>
      </c>
      <c r="Q115" s="398" t="str">
        <f>IF(_tag_month_day!D111="","",_tag_month_day!D111)</f>
        <v/>
      </c>
      <c r="R115" s="416">
        <f>IF(_tag_month_day!CB111="",R114,_tag_month_day!CB111/100)</f>
        <v>0.07</v>
      </c>
      <c r="S115" s="417" t="str">
        <f>IF(_tag_month_day!E111="","",_tag_month_day!E111)</f>
        <v/>
      </c>
      <c r="T115" s="417" t="str">
        <f>IF(_tag_month_day!F111="","",_tag_month_day!F111)</f>
        <v/>
      </c>
      <c r="U115" s="418" t="e">
        <f t="shared" si="386"/>
        <v>#VALUE!</v>
      </c>
      <c r="V115" s="53" t="e">
        <f t="shared" si="387"/>
        <v>#VALUE!</v>
      </c>
      <c r="W115" s="419" t="str">
        <f>IF(_jhy_month_day!A111="","",_jhy_month_day!A111)</f>
        <v/>
      </c>
      <c r="X115" s="420" t="str">
        <f>IF(_jhy_month_day!B111="","",_jhy_month_day!B111/100)</f>
        <v/>
      </c>
      <c r="Y115" s="420" t="str">
        <f>IF(_jhy_month_day!C111="","",_jhy_month_day!C111/100)</f>
        <v/>
      </c>
      <c r="Z115" s="439">
        <f t="shared" si="477"/>
        <v>28</v>
      </c>
      <c r="AA115" s="440" t="str">
        <f>IF(_tag_month_day!G111="","",_tag_month_day!G111/100)</f>
        <v/>
      </c>
      <c r="AB115" s="440" t="str">
        <f>IF(_tag_month_day!H111="","",_tag_month_day!H111/100)</f>
        <v/>
      </c>
      <c r="AC115" s="193">
        <f t="shared" si="433"/>
        <v>1.59963432013121</v>
      </c>
      <c r="AD115" s="441" t="str">
        <f t="shared" si="434"/>
        <v/>
      </c>
      <c r="AE115" s="442" t="str">
        <f t="shared" si="435"/>
        <v/>
      </c>
      <c r="AF115" s="443">
        <v>1</v>
      </c>
      <c r="AG115" s="68" t="str">
        <f>IF(_duihao_month_day!A111="","",_duihao_month_day!A111)</f>
        <v/>
      </c>
      <c r="AH115" s="463">
        <f>IF(_gyk_month_day!B111="",AH114,_gyk_month_day!B111)</f>
        <v>820</v>
      </c>
      <c r="AI115" s="464" t="e">
        <f t="shared" si="461"/>
        <v>#VALUE!</v>
      </c>
      <c r="AJ115" s="68" t="str">
        <f>IF(_tag_month_day!I111="","",_tag_month_day!I111)</f>
        <v/>
      </c>
      <c r="AK115" s="465" t="str">
        <f>IF(_tzyy_month_day!A111="","",_tzyy_month_day!A111)</f>
        <v/>
      </c>
      <c r="AL115" s="465" t="str">
        <f>IF(_tzyy_month_day!B111="","",_tzyy_month_day!B111)</f>
        <v/>
      </c>
      <c r="AM115" s="465" t="str">
        <f>IF(_tzyy_month_day!C111="","",_tzyy_month_day!C111)</f>
        <v/>
      </c>
      <c r="AN115" s="466" t="str">
        <f>IF(_tag_month_day!CG111="","",_tag_month_day!CG111)</f>
        <v/>
      </c>
      <c r="AO115" s="466" t="str">
        <f>IF(_tag_month_day!CH111="","",_tag_month_day!CH111)</f>
        <v/>
      </c>
      <c r="AP115" s="486" t="e">
        <f t="shared" si="436"/>
        <v>#VALUE!</v>
      </c>
      <c r="AQ115" s="487" t="str">
        <f>IF(_tag_month_day!J111="","",_tag_month_day!J111/100)</f>
        <v/>
      </c>
      <c r="AR115" s="488">
        <f t="shared" si="437"/>
        <v>1.3</v>
      </c>
      <c r="AS115" s="489" t="e">
        <f t="shared" si="388"/>
        <v>#VALUE!</v>
      </c>
      <c r="AT115" s="489">
        <f t="shared" si="438"/>
        <v>0</v>
      </c>
      <c r="AU115" s="490" t="str">
        <f>IF(_tag_month_day!K111="","",_tag_month_day!K111)</f>
        <v/>
      </c>
      <c r="AV115" s="491" t="str">
        <f>IF(_tag_month_day!L111="","",_tag_month_day!L111/100)</f>
        <v/>
      </c>
      <c r="AW115" s="420">
        <f t="shared" si="360"/>
        <v>0</v>
      </c>
      <c r="AX115" s="420">
        <f t="shared" si="439"/>
        <v>0</v>
      </c>
      <c r="AY115" s="420" t="str">
        <f>IF(_tag_month_day!M111="","",_tag_month_day!M111/100)</f>
        <v/>
      </c>
      <c r="AZ115" s="420" t="str">
        <f>IF(_tag_month_day!N111="","",_tag_month_day!N111/100)</f>
        <v/>
      </c>
      <c r="BA115" s="420" t="str">
        <f>IF(_tag_month_day!O111="","",_tag_month_day!O111/100)</f>
        <v/>
      </c>
      <c r="BB115" s="496" t="str">
        <f>IF(_tag_month_day!P111="","",_tag_month_day!P111/100)</f>
        <v/>
      </c>
      <c r="BC115" s="496">
        <f t="shared" si="440"/>
        <v>0</v>
      </c>
      <c r="BD115" s="496" t="str">
        <f>IF(_tag_month_day!Q111="","",_tag_month_day!Q111/100)</f>
        <v/>
      </c>
      <c r="BE115" s="510" t="str">
        <f>IF(_tag_month_day!R111="","",_tag_month_day!R111/100)</f>
        <v/>
      </c>
      <c r="BF115" s="413" t="str">
        <f>IF(_tag_month_day!CC111="","",_tag_month_day!CC111/100)</f>
        <v/>
      </c>
      <c r="BG115" s="511" t="e">
        <f t="shared" si="389"/>
        <v>#VALUE!</v>
      </c>
      <c r="BH115" s="198">
        <f t="shared" si="390"/>
        <v>0</v>
      </c>
      <c r="BI115" s="512" t="e">
        <f>IF(CX115=0,BI114,(DK115*查询!$R$5+DL115*查询!$Q$5+DM115*查询!$N$5+DN115*查询!$O$5+DO115*查询!$P$5)*AF115/CX115)</f>
        <v>#VALUE!</v>
      </c>
      <c r="BJ115" s="512" t="e">
        <f>IF(CX115=0,BJ114,(DP115*查询!$S$5+DQ115*查询!$T$5+DR115*查询!$U$5)*AF115/CX115)</f>
        <v>#VALUE!</v>
      </c>
      <c r="BK115" s="512">
        <f t="shared" si="441"/>
        <v>1</v>
      </c>
      <c r="BL115" s="513" t="str">
        <f>IF(_cfyc_month_day!A111="","",_cfyc_month_day!A111)</f>
        <v/>
      </c>
      <c r="BM115" s="513" t="str">
        <f>IF(_cfyc_month_day!B111="","",_cfyc_month_day!B111)</f>
        <v/>
      </c>
      <c r="BN115" s="513" t="str">
        <f>IF(_cfyc_month_day!C111="","",_cfyc_month_day!C111)</f>
        <v/>
      </c>
      <c r="BO115" s="522" t="str">
        <f>IF(_cfyc_month_day!D111="","",_cfyc_month_day!D111)</f>
        <v/>
      </c>
      <c r="BP115" s="522" t="str">
        <f>IF(_cfyc_month_day!E111="","",_cfyc_month_day!E111)</f>
        <v/>
      </c>
      <c r="BQ115" s="522" t="str">
        <f>IF(_cfyc_month_day!F111="","",_cfyc_month_day!F111)</f>
        <v/>
      </c>
      <c r="BR115" s="513" t="str">
        <f>IF(_tag_month_day!T111="","",_tag_month_day!T111)</f>
        <v/>
      </c>
      <c r="BS115" s="513" t="str">
        <f>IF(_tag_month_day!U111="","",_tag_month_day!U111)</f>
        <v/>
      </c>
      <c r="BT115" s="523" t="str">
        <f t="shared" si="442"/>
        <v/>
      </c>
      <c r="BU115" s="223" t="str">
        <f>IF(_tag_month_day!V111="","",_tag_month_day!V111)</f>
        <v/>
      </c>
      <c r="BV115" s="206" t="str">
        <f>IF(_tag_month_day!W111="","",_tag_month_day!W111)</f>
        <v/>
      </c>
      <c r="BW115" s="540" t="str">
        <f>IF(_tag_month_day!X111="","",_tag_month_day!X111)</f>
        <v/>
      </c>
      <c r="BX115" s="540" t="str">
        <f>IF(_tag_month_day!Y111="","",_tag_month_day!Y111)</f>
        <v/>
      </c>
      <c r="BY115" s="541">
        <f ca="1" t="shared" si="443"/>
        <v>43621.6666666664</v>
      </c>
      <c r="BZ115" s="542" t="s">
        <v>215</v>
      </c>
      <c r="CA115" s="543" t="str">
        <f>IF(_jhy2_month_day!A111="","",_jhy2_month_day!A111)</f>
        <v/>
      </c>
      <c r="CB115" s="464" t="str">
        <f>IF(_jhy2_month_day!B111="","",_jhy2_month_day!B111)</f>
        <v/>
      </c>
      <c r="CC115" s="464" t="str">
        <f>IF(_jhy2_month_day!C111="","",_jhy2_month_day!C111)</f>
        <v/>
      </c>
      <c r="CD115" s="464" t="str">
        <f>IF(_jhy2_month_day!D111="","",_jhy2_month_day!D111)</f>
        <v/>
      </c>
      <c r="CE115" s="464" t="str">
        <f>IF(_jhy2_month_day!E111="","",_jhy2_month_day!E111)</f>
        <v/>
      </c>
      <c r="CF115" s="464" t="str">
        <f>IF(_jhy2_month_day!F111="","",_jhy2_month_day!F111)</f>
        <v/>
      </c>
      <c r="CG115" s="464" t="str">
        <f>IF(_jhy2_month_day!G111="","",_jhy2_month_day!G111)</f>
        <v/>
      </c>
      <c r="CH115" s="464" t="str">
        <f>IF(_jhy2_month_day!H111="","",_jhy2_month_day!H111)</f>
        <v/>
      </c>
      <c r="CI115" s="464" t="str">
        <f>IF(_jhy2_month_day!I111="","",_jhy2_month_day!I111)</f>
        <v/>
      </c>
      <c r="CJ115" s="464" t="str">
        <f>IF(_jhy2_month_day!J111="","",_jhy2_month_day!J111)</f>
        <v/>
      </c>
      <c r="CK115" s="464" t="str">
        <f>IF(_jhy2_month_day!K111="","",_jhy2_month_day!K111)</f>
        <v/>
      </c>
      <c r="CL115" s="562" t="str">
        <f>IF(_jhy2_month_day!L111="","",_jhy2_month_day!L111)</f>
        <v/>
      </c>
      <c r="CM115" s="562" t="str">
        <f>IF(_jhy2_month_day!M111="","",_jhy2_month_day!M111)</f>
        <v/>
      </c>
      <c r="CN115" s="562" t="str">
        <f>IF(_jhy2_month_day!N111="","",_jhy2_month_day!N111)</f>
        <v/>
      </c>
      <c r="CO115" s="562" t="str">
        <f>IF(_jhy2_month_day!O111="","",_jhy2_month_day!O111)</f>
        <v/>
      </c>
      <c r="CP115" s="562" t="str">
        <f>IF(_jhy2_month_day!P111="","",_jhy2_month_day!P111)</f>
        <v/>
      </c>
      <c r="CQ115" s="562" t="str">
        <f>IF(_jhy2_month_day!Q111="","",_jhy2_month_day!Q111)</f>
        <v/>
      </c>
      <c r="CR115" s="563" t="str">
        <f>IF(_jhy2_month_day!R111="","",_jhy2_month_day!R111)</f>
        <v/>
      </c>
      <c r="CS115" s="576" t="str">
        <f>IF(_jhy2_month_day!S111="","",_jhy2_month_day!S111)</f>
        <v/>
      </c>
      <c r="CT115" s="562" t="str">
        <f>IF(_jhy2_month_day!T111="","",_jhy2_month_day!T111)</f>
        <v/>
      </c>
      <c r="CU115" s="577" t="e">
        <f t="shared" si="391"/>
        <v>#VALUE!</v>
      </c>
      <c r="CV115" s="198" t="e">
        <f t="shared" si="392"/>
        <v>#VALUE!</v>
      </c>
      <c r="CW115" s="192" t="e">
        <f t="shared" si="393"/>
        <v>#VALUE!</v>
      </c>
      <c r="CX115" s="192" t="e">
        <f t="shared" si="394"/>
        <v>#VALUE!</v>
      </c>
      <c r="CY115" s="202" t="e">
        <f t="shared" si="395"/>
        <v>#VALUE!</v>
      </c>
      <c r="CZ115" s="192" t="e">
        <f t="shared" ref="CZ115:DI115" si="683">$AJ115*EF115</f>
        <v>#VALUE!</v>
      </c>
      <c r="DA115" s="192" t="e">
        <f t="shared" si="683"/>
        <v>#VALUE!</v>
      </c>
      <c r="DB115" s="192" t="e">
        <f t="shared" si="683"/>
        <v>#VALUE!</v>
      </c>
      <c r="DC115" s="192" t="e">
        <f t="shared" si="683"/>
        <v>#VALUE!</v>
      </c>
      <c r="DD115" s="192" t="e">
        <f t="shared" si="683"/>
        <v>#VALUE!</v>
      </c>
      <c r="DE115" s="192" t="e">
        <f t="shared" si="683"/>
        <v>#VALUE!</v>
      </c>
      <c r="DF115" s="192" t="e">
        <f t="shared" si="683"/>
        <v>#VALUE!</v>
      </c>
      <c r="DG115" s="192" t="e">
        <f t="shared" si="683"/>
        <v>#VALUE!</v>
      </c>
      <c r="DH115" s="192" t="e">
        <f t="shared" si="683"/>
        <v>#VALUE!</v>
      </c>
      <c r="DI115" s="192" t="e">
        <f t="shared" si="683"/>
        <v>#VALUE!</v>
      </c>
      <c r="DJ115" s="192" t="e">
        <f t="shared" si="397"/>
        <v>#VALUE!</v>
      </c>
      <c r="DK115" s="192" t="e">
        <f t="shared" si="398"/>
        <v>#VALUE!</v>
      </c>
      <c r="DL115" s="192" t="e">
        <f t="shared" si="399"/>
        <v>#VALUE!</v>
      </c>
      <c r="DM115" s="192" t="e">
        <f t="shared" si="400"/>
        <v>#VALUE!</v>
      </c>
      <c r="DN115" s="192" t="e">
        <f t="shared" si="401"/>
        <v>#VALUE!</v>
      </c>
      <c r="DO115" s="192" t="e">
        <f t="shared" si="402"/>
        <v>#VALUE!</v>
      </c>
      <c r="DP115" s="192" t="e">
        <f t="shared" si="403"/>
        <v>#VALUE!</v>
      </c>
      <c r="DQ115" s="192" t="e">
        <f t="shared" si="404"/>
        <v>#VALUE!</v>
      </c>
      <c r="DR115" s="192" t="e">
        <f t="shared" si="405"/>
        <v>#VALUE!</v>
      </c>
      <c r="DS115" s="192" t="e">
        <f t="shared" si="406"/>
        <v>#VALUE!</v>
      </c>
      <c r="DT115" s="192" t="e">
        <f t="shared" si="407"/>
        <v>#VALUE!</v>
      </c>
      <c r="DU115" s="192" t="e">
        <f t="shared" si="408"/>
        <v>#VALUE!</v>
      </c>
      <c r="DV115" s="198" t="e">
        <f t="shared" si="409"/>
        <v>#VALUE!</v>
      </c>
      <c r="DW115" s="198" t="e">
        <f t="shared" si="410"/>
        <v>#DIV/0!</v>
      </c>
      <c r="DX115" s="198" t="e">
        <f t="shared" si="411"/>
        <v>#DIV/0!</v>
      </c>
      <c r="DY115" s="198" t="e">
        <f t="shared" si="412"/>
        <v>#VALUE!</v>
      </c>
      <c r="DZ115" s="198" t="e">
        <f t="shared" si="413"/>
        <v>#VALUE!</v>
      </c>
      <c r="EA115" s="198" t="e">
        <f t="shared" si="414"/>
        <v>#VALUE!</v>
      </c>
      <c r="EB115" s="198" t="e">
        <f t="shared" si="415"/>
        <v>#VALUE!</v>
      </c>
      <c r="EC115" s="198" t="e">
        <f t="shared" si="416"/>
        <v>#DIV/0!</v>
      </c>
      <c r="ED115" s="198" t="e">
        <f t="shared" si="417"/>
        <v>#VALUE!</v>
      </c>
      <c r="EE115" s="198" t="e">
        <f t="shared" si="418"/>
        <v>#VALUE!</v>
      </c>
      <c r="EF115" s="198" t="e">
        <f t="shared" ref="EF115:EO115" si="684">DV115/SUM($DV115:$EE115)</f>
        <v>#VALUE!</v>
      </c>
      <c r="EG115" s="198" t="e">
        <f t="shared" si="684"/>
        <v>#DIV/0!</v>
      </c>
      <c r="EH115" s="198" t="e">
        <f t="shared" si="684"/>
        <v>#DIV/0!</v>
      </c>
      <c r="EI115" s="198" t="e">
        <f t="shared" si="684"/>
        <v>#VALUE!</v>
      </c>
      <c r="EJ115" s="198" t="e">
        <f t="shared" si="684"/>
        <v>#VALUE!</v>
      </c>
      <c r="EK115" s="198" t="e">
        <f t="shared" si="684"/>
        <v>#VALUE!</v>
      </c>
      <c r="EL115" s="198" t="e">
        <f t="shared" si="684"/>
        <v>#VALUE!</v>
      </c>
      <c r="EM115" s="198" t="e">
        <f t="shared" si="684"/>
        <v>#DIV/0!</v>
      </c>
      <c r="EN115" s="198" t="e">
        <f t="shared" si="684"/>
        <v>#VALUE!</v>
      </c>
      <c r="EO115" s="198" t="e">
        <f t="shared" si="684"/>
        <v>#VALUE!</v>
      </c>
      <c r="EP115" s="511">
        <f t="shared" ref="EP115:EW115" si="685">EP114</f>
        <v>0.08</v>
      </c>
      <c r="EQ115" s="511">
        <f t="shared" si="685"/>
        <v>0.015</v>
      </c>
      <c r="ER115" s="511">
        <f t="shared" si="685"/>
        <v>0.015</v>
      </c>
      <c r="ES115" s="511">
        <f t="shared" si="685"/>
        <v>0.015</v>
      </c>
      <c r="ET115" s="511">
        <f t="shared" si="685"/>
        <v>0.015</v>
      </c>
      <c r="EU115" s="511">
        <f t="shared" si="685"/>
        <v>0.09</v>
      </c>
      <c r="EV115" s="511">
        <f t="shared" si="685"/>
        <v>0.09</v>
      </c>
      <c r="EW115" s="511">
        <f t="shared" si="685"/>
        <v>0.09</v>
      </c>
      <c r="EX115" s="420" t="str">
        <f>IF(_tag_month_day!AS111="","",_tag_month_day!AS111/100)</f>
        <v/>
      </c>
      <c r="EY115" s="420" t="str">
        <f>IF(_tag_month_day!AT111="","",_tag_month_day!AT111/100)</f>
        <v/>
      </c>
      <c r="EZ115" s="420" t="str">
        <f>IF(_tag_month_day!AU111="","",_tag_month_day!AU111/100)</f>
        <v/>
      </c>
      <c r="FA115" s="420" t="str">
        <f>IF(_tag_month_day!AV111="","",_tag_month_day!AV111/100)</f>
        <v/>
      </c>
      <c r="FB115" s="420" t="str">
        <f>IF(_tag_month_day!AW111="","",_tag_month_day!AW111/100)</f>
        <v/>
      </c>
      <c r="FC115" s="420" t="str">
        <f>IF(_tag_month_day!AX111="","",_tag_month_day!AX111/100)</f>
        <v/>
      </c>
      <c r="FD115" s="510">
        <f t="shared" si="447"/>
        <v>0.33</v>
      </c>
      <c r="FE115" s="510">
        <f t="shared" si="448"/>
        <v>0.19</v>
      </c>
      <c r="FF115" s="510">
        <f t="shared" si="449"/>
        <v>0.003</v>
      </c>
      <c r="FG115" s="510">
        <f t="shared" si="450"/>
        <v>0</v>
      </c>
      <c r="FH115" s="603">
        <f t="shared" si="451"/>
        <v>0.0001</v>
      </c>
      <c r="FI115" s="510">
        <f t="shared" ref="FI115:FR115" si="686">FI114</f>
        <v>0.41</v>
      </c>
      <c r="FJ115" s="510">
        <f t="shared" si="686"/>
        <v>0.11</v>
      </c>
      <c r="FK115" s="510">
        <f t="shared" si="686"/>
        <v>0.015</v>
      </c>
      <c r="FL115" s="510">
        <f t="shared" si="686"/>
        <v>0</v>
      </c>
      <c r="FM115" s="603">
        <f t="shared" si="686"/>
        <v>0.0001</v>
      </c>
      <c r="FN115" s="510" t="str">
        <f>IF(_tag_month_day!AY111="","",_tag_month_day!AY111/100)</f>
        <v/>
      </c>
      <c r="FO115" s="510" t="str">
        <f>IF(_tag_month_day!AZ111="","",_tag_month_day!AZ111/100)</f>
        <v/>
      </c>
      <c r="FP115" s="510" t="str">
        <f>IF(_tag_month_day!BA111="","",_tag_month_day!BA111/100)</f>
        <v/>
      </c>
      <c r="FQ115" s="510" t="str">
        <f>IF(_tag_month_day!BB111="","",_tag_month_day!BB111/100)</f>
        <v/>
      </c>
      <c r="FR115" s="603" t="str">
        <f>IF(_tag_month_day!BC111="","",_tag_month_day!BC111/100)</f>
        <v/>
      </c>
      <c r="FS115" s="510" t="str">
        <f>IF(_tag_month_day!BD111="","",_tag_month_day!BD111/100)</f>
        <v/>
      </c>
      <c r="FT115" s="510" t="str">
        <f>IF(_tag_month_day!BE111="","",_tag_month_day!BE111/100)</f>
        <v/>
      </c>
      <c r="FU115" s="510" t="str">
        <f>IF(_tag_month_day!BF111="","",_tag_month_day!BF111/100)</f>
        <v/>
      </c>
      <c r="FV115" s="510" t="str">
        <f>IF(_tag_month_day!BG111="","",_tag_month_day!BG111/100)</f>
        <v/>
      </c>
      <c r="FW115" s="603" t="str">
        <f>IF(_tag_month_day!BH111="","",_tag_month_day!BH111/100)</f>
        <v/>
      </c>
      <c r="FX115" s="510" t="str">
        <f>IF(_tag_month_day!BI111="","",_tag_month_day!BI111/100)</f>
        <v/>
      </c>
      <c r="FY115" s="510" t="str">
        <f>IF(_tag_month_day!BJ111="","",_tag_month_day!BJ111/100)</f>
        <v/>
      </c>
      <c r="FZ115" s="605" t="str">
        <f>IF(_tag_month_day!BK111="","",_tag_month_day!BK111/100)</f>
        <v/>
      </c>
      <c r="GA115" s="510" t="str">
        <f>IF(_tag_month_day!BL111="","",_tag_month_day!BL111/100)</f>
        <v/>
      </c>
      <c r="GB115" s="603" t="str">
        <f>IF(_tag_month_day!BM111="","",_tag_month_day!BM111/100)</f>
        <v/>
      </c>
      <c r="GC115" s="420" t="str">
        <f>IF(_tag_month_day!BN111="","",_tag_month_day!BN111/100)</f>
        <v/>
      </c>
      <c r="GD115" s="420" t="str">
        <f>IF(_tag_month_day!BO111="","",_tag_month_day!BO111/100)</f>
        <v/>
      </c>
      <c r="GE115" s="420" t="str">
        <f>IF(_tag_month_day!BP111="","",_tag_month_day!BP111/100)</f>
        <v/>
      </c>
      <c r="GF115" s="420" t="str">
        <f>IF(_tag_month_day!BQ111="","",_tag_month_day!BQ111/100)</f>
        <v/>
      </c>
      <c r="GG115" s="420" t="str">
        <f>IF(_tag_month_day!BR111="","",_tag_month_day!BR111/100)</f>
        <v/>
      </c>
      <c r="GH115" s="420" t="str">
        <f>IF(_tag_month_day!BS111="","",_tag_month_day!BS111/100)</f>
        <v/>
      </c>
      <c r="GI115" s="603" t="str">
        <f>IF(_tag_month_day!BT111="","",_tag_month_day!BT111/100)</f>
        <v/>
      </c>
      <c r="GJ115" s="612" t="str">
        <f>IF(_tag_month_day!BU111="","",_tag_month_day!BU111/100)</f>
        <v/>
      </c>
      <c r="GK115" s="620" t="str">
        <f>IF(_tag_month_day!BV111="",IF(_rlcf_month_day!A$2="","",_rlcf_month_day!A$2/100),_tag_month_day!BV111/100)</f>
        <v/>
      </c>
      <c r="GL115" s="620" t="str">
        <f>IF(_tag_month_day!BW111="",IF(_rlcf_month_day!B$2="","",_rlcf_month_day!B$2/100),_tag_month_day!BW111/100)</f>
        <v/>
      </c>
      <c r="GM115" s="621" t="str">
        <f>IF(_tag_month_day!BX111="",IF(_rlcf_month_day!C$2="","",_rlcf_month_day!C$2/100),_tag_month_day!BX111/100)</f>
        <v/>
      </c>
      <c r="GN115" s="620" t="str">
        <f>IF(_tag_month_day!BV111="",IF(_rlcf_month_day!A$2="","",_rlcf_month_day!A$2/100),_tag_month_day!BV111/100)</f>
        <v/>
      </c>
      <c r="GO115" s="620" t="str">
        <f>IF(_tag_month_day!BW111="",IF(_rlcf_month_day!B$2="","",_rlcf_month_day!B$2/100),_tag_month_day!BW111/100)</f>
        <v/>
      </c>
      <c r="GP115" s="620" t="str">
        <f>IF(_tag_month_day!CD111="",IF(_rlcf_month_day!E$2="","",_rlcf_month_day!E$2/100),_tag_month_day!CD111/100)</f>
        <v/>
      </c>
      <c r="GQ115" s="620" t="str">
        <f>IF(_tag_month_day!CE111="",IF(_rlcf_month_day!F$2="","",_rlcf_month_day!F$2/100),_tag_month_day!CE111/100)</f>
        <v/>
      </c>
      <c r="GR115" s="621" t="str">
        <f>IF(_tag_month_day!CF111="",IF(_rlcf_month_day!G$2="","",_rlcf_month_day!G$2/100),_tag_month_day!CF111/100)</f>
        <v/>
      </c>
      <c r="GS115" s="626">
        <f t="shared" ref="GS115:HH115" si="687">GS114</f>
        <v>0.953</v>
      </c>
      <c r="GT115" s="626">
        <f t="shared" si="687"/>
        <v>0.55</v>
      </c>
      <c r="GU115" s="626">
        <f t="shared" si="687"/>
        <v>0.55</v>
      </c>
      <c r="GV115" s="626">
        <f t="shared" si="687"/>
        <v>0.55</v>
      </c>
      <c r="GW115" s="626">
        <f t="shared" si="687"/>
        <v>0.5</v>
      </c>
      <c r="GX115" s="626">
        <f t="shared" si="687"/>
        <v>0.935</v>
      </c>
      <c r="GY115" s="626">
        <f t="shared" si="687"/>
        <v>0.15</v>
      </c>
      <c r="GZ115" s="626">
        <f t="shared" si="687"/>
        <v>1</v>
      </c>
      <c r="HA115" s="632">
        <f t="shared" si="687"/>
        <v>0.047</v>
      </c>
      <c r="HB115" s="632">
        <f t="shared" si="687"/>
        <v>0.45</v>
      </c>
      <c r="HC115" s="632">
        <f t="shared" si="687"/>
        <v>0.45</v>
      </c>
      <c r="HD115" s="632">
        <f t="shared" si="687"/>
        <v>0.45</v>
      </c>
      <c r="HE115" s="632">
        <f t="shared" si="687"/>
        <v>0.5</v>
      </c>
      <c r="HF115" s="632">
        <f t="shared" si="687"/>
        <v>0.065</v>
      </c>
      <c r="HG115" s="632">
        <f t="shared" si="687"/>
        <v>0.85</v>
      </c>
      <c r="HH115" s="632">
        <f t="shared" si="687"/>
        <v>0</v>
      </c>
      <c r="HI115" s="68" t="e">
        <f t="shared" si="423"/>
        <v>#VALUE!</v>
      </c>
      <c r="HJ115" s="68" t="e">
        <f t="shared" si="454"/>
        <v>#VALUE!</v>
      </c>
      <c r="HK115" s="202">
        <f t="shared" si="455"/>
        <v>0.85</v>
      </c>
      <c r="HL115" s="464">
        <f t="shared" si="456"/>
        <v>550000</v>
      </c>
      <c r="HM115" s="464">
        <f t="shared" si="457"/>
        <v>480000</v>
      </c>
      <c r="HN115" s="192" t="e">
        <f t="shared" si="424"/>
        <v>#VALUE!</v>
      </c>
      <c r="HO115" s="192" t="e">
        <f>HN115*HK115*$HO$2/HL115*1000000</f>
        <v>#VALUE!</v>
      </c>
      <c r="HP115" s="192" t="e">
        <f>HN115*HK115*$HP$2/HM115*1000000</f>
        <v>#VALUE!</v>
      </c>
    </row>
    <row r="116" customFormat="1" spans="1:224">
      <c r="A116" s="381">
        <v>111</v>
      </c>
      <c r="B116" s="54">
        <f ca="1" t="shared" si="458"/>
        <v>43621</v>
      </c>
      <c r="C116" s="57">
        <f t="shared" si="459"/>
        <v>0.0416666666666667</v>
      </c>
      <c r="D116" s="68" t="str">
        <f ca="1" t="shared" si="425"/>
        <v>白班</v>
      </c>
      <c r="E116" s="68" t="str">
        <f ca="1" t="shared" si="426"/>
        <v>甲</v>
      </c>
      <c r="F116" s="68">
        <f ca="1">SUMPRODUCT((成本日报!$A$3:$A$95=计划!B116)*(成本日报!$B$3:$B$95=计划!$D116),成本日报!$C$3:$C$95)</f>
        <v>1</v>
      </c>
      <c r="G116" s="382">
        <f ca="1" t="shared" si="460"/>
        <v>43621.5833333331</v>
      </c>
      <c r="H116" s="382">
        <f ca="1" t="shared" si="427"/>
        <v>43621.5902777775</v>
      </c>
      <c r="I116" s="382">
        <f ca="1" t="shared" si="428"/>
        <v>43621.5958333331</v>
      </c>
      <c r="J116" s="382">
        <f ca="1" t="shared" si="429"/>
        <v>43621.6249999997</v>
      </c>
      <c r="K116" s="382">
        <f ca="1" t="shared" si="430"/>
        <v>43621.6874999997</v>
      </c>
      <c r="L116" s="382">
        <f ca="1" t="shared" si="431"/>
        <v>43621.7083333331</v>
      </c>
      <c r="M116" s="398" t="str">
        <f>IF(_tag_month_day!A112="","",_tag_month_day!A112)</f>
        <v/>
      </c>
      <c r="N116" s="398" t="str">
        <f>IF(_tag_month_day!B112="","",_tag_month_day!B112)</f>
        <v/>
      </c>
      <c r="O116" s="399" t="e">
        <f t="shared" si="432"/>
        <v>#VALUE!</v>
      </c>
      <c r="P116" s="398" t="str">
        <f>IF(_tag_month_day!C112="","",_tag_month_day!C112)</f>
        <v/>
      </c>
      <c r="Q116" s="398" t="str">
        <f>IF(_tag_month_day!D112="","",_tag_month_day!D112)</f>
        <v/>
      </c>
      <c r="R116" s="416">
        <f>IF(_tag_month_day!CB112="",R115,_tag_month_day!CB112/100)</f>
        <v>0.07</v>
      </c>
      <c r="S116" s="417" t="str">
        <f>IF(_tag_month_day!E112="","",_tag_month_day!E112)</f>
        <v/>
      </c>
      <c r="T116" s="417" t="str">
        <f>IF(_tag_month_day!F112="","",_tag_month_day!F112)</f>
        <v/>
      </c>
      <c r="U116" s="418" t="e">
        <f t="shared" si="386"/>
        <v>#VALUE!</v>
      </c>
      <c r="V116" s="53" t="e">
        <f t="shared" si="387"/>
        <v>#VALUE!</v>
      </c>
      <c r="W116" s="419" t="str">
        <f>IF(_jhy_month_day!A112="","",_jhy_month_day!A112)</f>
        <v/>
      </c>
      <c r="X116" s="420" t="str">
        <f>IF(_jhy_month_day!B112="","",_jhy_month_day!B112/100)</f>
        <v/>
      </c>
      <c r="Y116" s="420" t="str">
        <f>IF(_jhy_month_day!C112="","",_jhy_month_day!C112/100)</f>
        <v/>
      </c>
      <c r="Z116" s="439">
        <f t="shared" si="477"/>
        <v>28</v>
      </c>
      <c r="AA116" s="440" t="str">
        <f>IF(_tag_month_day!G112="","",_tag_month_day!G112/100)</f>
        <v/>
      </c>
      <c r="AB116" s="440" t="str">
        <f>IF(_tag_month_day!H112="","",_tag_month_day!H112/100)</f>
        <v/>
      </c>
      <c r="AC116" s="193">
        <f t="shared" si="433"/>
        <v>1.59963432013121</v>
      </c>
      <c r="AD116" s="441" t="str">
        <f t="shared" si="434"/>
        <v/>
      </c>
      <c r="AE116" s="442" t="str">
        <f t="shared" si="435"/>
        <v/>
      </c>
      <c r="AF116" s="443">
        <v>1</v>
      </c>
      <c r="AG116" s="68" t="str">
        <f>IF(_duihao_month_day!A112="","",_duihao_month_day!A112)</f>
        <v/>
      </c>
      <c r="AH116" s="463">
        <f>IF(_gyk_month_day!B112="",AH115,_gyk_month_day!B112)</f>
        <v>820</v>
      </c>
      <c r="AI116" s="464" t="e">
        <f t="shared" si="461"/>
        <v>#VALUE!</v>
      </c>
      <c r="AJ116" s="68" t="str">
        <f>IF(_tag_month_day!I112="","",_tag_month_day!I112)</f>
        <v/>
      </c>
      <c r="AK116" s="465" t="str">
        <f>IF(_tzyy_month_day!A112="","",_tzyy_month_day!A112)</f>
        <v/>
      </c>
      <c r="AL116" s="465" t="str">
        <f>IF(_tzyy_month_day!B112="","",_tzyy_month_day!B112)</f>
        <v/>
      </c>
      <c r="AM116" s="465" t="str">
        <f>IF(_tzyy_month_day!C112="","",_tzyy_month_day!C112)</f>
        <v/>
      </c>
      <c r="AN116" s="466" t="str">
        <f>IF(_tag_month_day!CG112="","",_tag_month_day!CG112)</f>
        <v/>
      </c>
      <c r="AO116" s="466" t="str">
        <f>IF(_tag_month_day!CH112="","",_tag_month_day!CH112)</f>
        <v/>
      </c>
      <c r="AP116" s="486" t="e">
        <f t="shared" si="436"/>
        <v>#VALUE!</v>
      </c>
      <c r="AQ116" s="487" t="str">
        <f>IF(_tag_month_day!J112="","",_tag_month_day!J112/100)</f>
        <v/>
      </c>
      <c r="AR116" s="488">
        <f t="shared" si="437"/>
        <v>1.3</v>
      </c>
      <c r="AS116" s="489" t="e">
        <f t="shared" si="388"/>
        <v>#VALUE!</v>
      </c>
      <c r="AT116" s="489">
        <f t="shared" si="438"/>
        <v>0</v>
      </c>
      <c r="AU116" s="490" t="str">
        <f>IF(_tag_month_day!K112="","",_tag_month_day!K112)</f>
        <v/>
      </c>
      <c r="AV116" s="491" t="str">
        <f>IF(_tag_month_day!L112="","",_tag_month_day!L112/100)</f>
        <v/>
      </c>
      <c r="AW116" s="420">
        <f t="shared" si="360"/>
        <v>0</v>
      </c>
      <c r="AX116" s="420">
        <f t="shared" si="439"/>
        <v>0</v>
      </c>
      <c r="AY116" s="420" t="str">
        <f>IF(_tag_month_day!M112="","",_tag_month_day!M112/100)</f>
        <v/>
      </c>
      <c r="AZ116" s="420" t="str">
        <f>IF(_tag_month_day!N112="","",_tag_month_day!N112/100)</f>
        <v/>
      </c>
      <c r="BA116" s="420" t="str">
        <f>IF(_tag_month_day!O112="","",_tag_month_day!O112/100)</f>
        <v/>
      </c>
      <c r="BB116" s="496" t="str">
        <f>IF(_tag_month_day!P112="","",_tag_month_day!P112/100)</f>
        <v/>
      </c>
      <c r="BC116" s="496">
        <f t="shared" si="440"/>
        <v>0</v>
      </c>
      <c r="BD116" s="496" t="str">
        <f>IF(_tag_month_day!Q112="","",_tag_month_day!Q112/100)</f>
        <v/>
      </c>
      <c r="BE116" s="510" t="str">
        <f>IF(_tag_month_day!R112="","",_tag_month_day!R112/100)</f>
        <v/>
      </c>
      <c r="BF116" s="413" t="str">
        <f>IF(_tag_month_day!CC112="","",_tag_month_day!CC112/100)</f>
        <v/>
      </c>
      <c r="BG116" s="511" t="e">
        <f t="shared" si="389"/>
        <v>#VALUE!</v>
      </c>
      <c r="BH116" s="198">
        <f t="shared" si="390"/>
        <v>0</v>
      </c>
      <c r="BI116" s="512" t="e">
        <f>IF(CX116=0,BI115,(DK116*查询!$R$5+DL116*查询!$Q$5+DM116*查询!$N$5+DN116*查询!$O$5+DO116*查询!$P$5)*AF116/CX116)</f>
        <v>#VALUE!</v>
      </c>
      <c r="BJ116" s="512" t="e">
        <f>IF(CX116=0,BJ115,(DP116*查询!$S$5+DQ116*查询!$T$5+DR116*查询!$U$5)*AF116/CX116)</f>
        <v>#VALUE!</v>
      </c>
      <c r="BK116" s="512">
        <f t="shared" si="441"/>
        <v>1</v>
      </c>
      <c r="BL116" s="513" t="str">
        <f>IF(_cfyc_month_day!A112="","",_cfyc_month_day!A112)</f>
        <v/>
      </c>
      <c r="BM116" s="513" t="str">
        <f>IF(_cfyc_month_day!B112="","",_cfyc_month_day!B112)</f>
        <v/>
      </c>
      <c r="BN116" s="513" t="str">
        <f>IF(_cfyc_month_day!C112="","",_cfyc_month_day!C112)</f>
        <v/>
      </c>
      <c r="BO116" s="522" t="str">
        <f>IF(_cfyc_month_day!D112="","",_cfyc_month_day!D112)</f>
        <v/>
      </c>
      <c r="BP116" s="522" t="str">
        <f>IF(_cfyc_month_day!E112="","",_cfyc_month_day!E112)</f>
        <v/>
      </c>
      <c r="BQ116" s="522" t="str">
        <f>IF(_cfyc_month_day!F112="","",_cfyc_month_day!F112)</f>
        <v/>
      </c>
      <c r="BR116" s="513" t="str">
        <f>IF(_tag_month_day!T112="","",_tag_month_day!T112)</f>
        <v/>
      </c>
      <c r="BS116" s="513" t="str">
        <f>IF(_tag_month_day!U112="","",_tag_month_day!U112)</f>
        <v/>
      </c>
      <c r="BT116" s="523" t="str">
        <f t="shared" si="442"/>
        <v/>
      </c>
      <c r="BU116" s="223" t="str">
        <f>IF(_tag_month_day!V112="","",_tag_month_day!V112)</f>
        <v/>
      </c>
      <c r="BV116" s="206" t="str">
        <f>IF(_tag_month_day!W112="","",_tag_month_day!W112)</f>
        <v/>
      </c>
      <c r="BW116" s="540" t="str">
        <f>IF(_tag_month_day!X112="","",_tag_month_day!X112)</f>
        <v/>
      </c>
      <c r="BX116" s="540" t="str">
        <f>IF(_tag_month_day!Y112="","",_tag_month_day!Y112)</f>
        <v/>
      </c>
      <c r="BY116" s="541">
        <f ca="1" t="shared" si="443"/>
        <v>43621.7083333331</v>
      </c>
      <c r="BZ116" s="542"/>
      <c r="CA116" s="543" t="str">
        <f>IF(_jhy2_month_day!A112="","",_jhy2_month_day!A112)</f>
        <v/>
      </c>
      <c r="CB116" s="464" t="str">
        <f>IF(_jhy2_month_day!B112="","",_jhy2_month_day!B112)</f>
        <v/>
      </c>
      <c r="CC116" s="464" t="str">
        <f>IF(_jhy2_month_day!C112="","",_jhy2_month_day!C112)</f>
        <v/>
      </c>
      <c r="CD116" s="464" t="str">
        <f>IF(_jhy2_month_day!D112="","",_jhy2_month_day!D112)</f>
        <v/>
      </c>
      <c r="CE116" s="464" t="str">
        <f>IF(_jhy2_month_day!E112="","",_jhy2_month_day!E112)</f>
        <v/>
      </c>
      <c r="CF116" s="464" t="str">
        <f>IF(_jhy2_month_day!F112="","",_jhy2_month_day!F112)</f>
        <v/>
      </c>
      <c r="CG116" s="464" t="str">
        <f>IF(_jhy2_month_day!G112="","",_jhy2_month_day!G112)</f>
        <v/>
      </c>
      <c r="CH116" s="464" t="str">
        <f>IF(_jhy2_month_day!H112="","",_jhy2_month_day!H112)</f>
        <v/>
      </c>
      <c r="CI116" s="464" t="str">
        <f>IF(_jhy2_month_day!I112="","",_jhy2_month_day!I112)</f>
        <v/>
      </c>
      <c r="CJ116" s="464" t="str">
        <f>IF(_jhy2_month_day!J112="","",_jhy2_month_day!J112)</f>
        <v/>
      </c>
      <c r="CK116" s="464" t="str">
        <f>IF(_jhy2_month_day!K112="","",_jhy2_month_day!K112)</f>
        <v/>
      </c>
      <c r="CL116" s="562" t="str">
        <f>IF(_jhy2_month_day!L112="","",_jhy2_month_day!L112)</f>
        <v/>
      </c>
      <c r="CM116" s="562" t="str">
        <f>IF(_jhy2_month_day!M112="","",_jhy2_month_day!M112)</f>
        <v/>
      </c>
      <c r="CN116" s="562" t="str">
        <f>IF(_jhy2_month_day!N112="","",_jhy2_month_day!N112)</f>
        <v/>
      </c>
      <c r="CO116" s="562" t="str">
        <f>IF(_jhy2_month_day!O112="","",_jhy2_month_day!O112)</f>
        <v/>
      </c>
      <c r="CP116" s="562" t="str">
        <f>IF(_jhy2_month_day!P112="","",_jhy2_month_day!P112)</f>
        <v/>
      </c>
      <c r="CQ116" s="562" t="str">
        <f>IF(_jhy2_month_day!Q112="","",_jhy2_month_day!Q112)</f>
        <v/>
      </c>
      <c r="CR116" s="563" t="str">
        <f>IF(_jhy2_month_day!R112="","",_jhy2_month_day!R112)</f>
        <v/>
      </c>
      <c r="CS116" s="576" t="str">
        <f>IF(_jhy2_month_day!S112="","",_jhy2_month_day!S112)</f>
        <v/>
      </c>
      <c r="CT116" s="562" t="str">
        <f>IF(_jhy2_month_day!T112="","",_jhy2_month_day!T112)</f>
        <v/>
      </c>
      <c r="CU116" s="577" t="e">
        <f t="shared" si="391"/>
        <v>#VALUE!</v>
      </c>
      <c r="CV116" s="198" t="e">
        <f t="shared" si="392"/>
        <v>#VALUE!</v>
      </c>
      <c r="CW116" s="192" t="e">
        <f t="shared" si="393"/>
        <v>#VALUE!</v>
      </c>
      <c r="CX116" s="192" t="e">
        <f t="shared" si="394"/>
        <v>#VALUE!</v>
      </c>
      <c r="CY116" s="202" t="e">
        <f t="shared" si="395"/>
        <v>#VALUE!</v>
      </c>
      <c r="CZ116" s="192" t="e">
        <f t="shared" ref="CZ116:DI116" si="688">$AJ116*EF116</f>
        <v>#VALUE!</v>
      </c>
      <c r="DA116" s="192" t="e">
        <f t="shared" si="688"/>
        <v>#VALUE!</v>
      </c>
      <c r="DB116" s="192" t="e">
        <f t="shared" si="688"/>
        <v>#VALUE!</v>
      </c>
      <c r="DC116" s="192" t="e">
        <f t="shared" si="688"/>
        <v>#VALUE!</v>
      </c>
      <c r="DD116" s="192" t="e">
        <f t="shared" si="688"/>
        <v>#VALUE!</v>
      </c>
      <c r="DE116" s="192" t="e">
        <f t="shared" si="688"/>
        <v>#VALUE!</v>
      </c>
      <c r="DF116" s="192" t="e">
        <f t="shared" si="688"/>
        <v>#VALUE!</v>
      </c>
      <c r="DG116" s="192" t="e">
        <f t="shared" si="688"/>
        <v>#VALUE!</v>
      </c>
      <c r="DH116" s="192" t="e">
        <f t="shared" si="688"/>
        <v>#VALUE!</v>
      </c>
      <c r="DI116" s="192" t="e">
        <f t="shared" si="688"/>
        <v>#VALUE!</v>
      </c>
      <c r="DJ116" s="192" t="e">
        <f t="shared" si="397"/>
        <v>#VALUE!</v>
      </c>
      <c r="DK116" s="192" t="e">
        <f t="shared" si="398"/>
        <v>#VALUE!</v>
      </c>
      <c r="DL116" s="192" t="e">
        <f t="shared" si="399"/>
        <v>#VALUE!</v>
      </c>
      <c r="DM116" s="192" t="e">
        <f t="shared" si="400"/>
        <v>#VALUE!</v>
      </c>
      <c r="DN116" s="192" t="e">
        <f t="shared" si="401"/>
        <v>#VALUE!</v>
      </c>
      <c r="DO116" s="192" t="e">
        <f t="shared" si="402"/>
        <v>#VALUE!</v>
      </c>
      <c r="DP116" s="192" t="e">
        <f t="shared" si="403"/>
        <v>#VALUE!</v>
      </c>
      <c r="DQ116" s="192" t="e">
        <f t="shared" si="404"/>
        <v>#VALUE!</v>
      </c>
      <c r="DR116" s="192" t="e">
        <f t="shared" si="405"/>
        <v>#VALUE!</v>
      </c>
      <c r="DS116" s="192" t="e">
        <f t="shared" si="406"/>
        <v>#VALUE!</v>
      </c>
      <c r="DT116" s="192" t="e">
        <f t="shared" si="407"/>
        <v>#VALUE!</v>
      </c>
      <c r="DU116" s="192" t="e">
        <f t="shared" si="408"/>
        <v>#VALUE!</v>
      </c>
      <c r="DV116" s="198" t="e">
        <f t="shared" si="409"/>
        <v>#VALUE!</v>
      </c>
      <c r="DW116" s="198" t="e">
        <f t="shared" si="410"/>
        <v>#DIV/0!</v>
      </c>
      <c r="DX116" s="198" t="e">
        <f t="shared" si="411"/>
        <v>#DIV/0!</v>
      </c>
      <c r="DY116" s="198" t="e">
        <f t="shared" si="412"/>
        <v>#VALUE!</v>
      </c>
      <c r="DZ116" s="198" t="e">
        <f t="shared" si="413"/>
        <v>#VALUE!</v>
      </c>
      <c r="EA116" s="198" t="e">
        <f t="shared" si="414"/>
        <v>#VALUE!</v>
      </c>
      <c r="EB116" s="198" t="e">
        <f t="shared" si="415"/>
        <v>#VALUE!</v>
      </c>
      <c r="EC116" s="198" t="e">
        <f t="shared" si="416"/>
        <v>#DIV/0!</v>
      </c>
      <c r="ED116" s="198" t="e">
        <f t="shared" si="417"/>
        <v>#VALUE!</v>
      </c>
      <c r="EE116" s="198" t="e">
        <f t="shared" si="418"/>
        <v>#VALUE!</v>
      </c>
      <c r="EF116" s="198" t="e">
        <f t="shared" ref="EF116:EO116" si="689">DV116/SUM($DV116:$EE116)</f>
        <v>#VALUE!</v>
      </c>
      <c r="EG116" s="198" t="e">
        <f t="shared" si="689"/>
        <v>#DIV/0!</v>
      </c>
      <c r="EH116" s="198" t="e">
        <f t="shared" si="689"/>
        <v>#DIV/0!</v>
      </c>
      <c r="EI116" s="198" t="e">
        <f t="shared" si="689"/>
        <v>#VALUE!</v>
      </c>
      <c r="EJ116" s="198" t="e">
        <f t="shared" si="689"/>
        <v>#VALUE!</v>
      </c>
      <c r="EK116" s="198" t="e">
        <f t="shared" si="689"/>
        <v>#VALUE!</v>
      </c>
      <c r="EL116" s="198" t="e">
        <f t="shared" si="689"/>
        <v>#VALUE!</v>
      </c>
      <c r="EM116" s="198" t="e">
        <f t="shared" si="689"/>
        <v>#DIV/0!</v>
      </c>
      <c r="EN116" s="198" t="e">
        <f t="shared" si="689"/>
        <v>#VALUE!</v>
      </c>
      <c r="EO116" s="198" t="e">
        <f t="shared" si="689"/>
        <v>#VALUE!</v>
      </c>
      <c r="EP116" s="511">
        <f t="shared" ref="EP116:EW116" si="690">EP115</f>
        <v>0.08</v>
      </c>
      <c r="EQ116" s="511">
        <f t="shared" si="690"/>
        <v>0.015</v>
      </c>
      <c r="ER116" s="511">
        <f t="shared" si="690"/>
        <v>0.015</v>
      </c>
      <c r="ES116" s="511">
        <f t="shared" si="690"/>
        <v>0.015</v>
      </c>
      <c r="ET116" s="511">
        <f t="shared" si="690"/>
        <v>0.015</v>
      </c>
      <c r="EU116" s="511">
        <f t="shared" si="690"/>
        <v>0.09</v>
      </c>
      <c r="EV116" s="511">
        <f t="shared" si="690"/>
        <v>0.09</v>
      </c>
      <c r="EW116" s="511">
        <f t="shared" si="690"/>
        <v>0.09</v>
      </c>
      <c r="EX116" s="420" t="str">
        <f>IF(_tag_month_day!AS112="","",_tag_month_day!AS112/100)</f>
        <v/>
      </c>
      <c r="EY116" s="420" t="str">
        <f>IF(_tag_month_day!AT112="","",_tag_month_day!AT112/100)</f>
        <v/>
      </c>
      <c r="EZ116" s="420" t="str">
        <f>IF(_tag_month_day!AU112="","",_tag_month_day!AU112/100)</f>
        <v/>
      </c>
      <c r="FA116" s="420" t="str">
        <f>IF(_tag_month_day!AV112="","",_tag_month_day!AV112/100)</f>
        <v/>
      </c>
      <c r="FB116" s="420" t="str">
        <f>IF(_tag_month_day!AW112="","",_tag_month_day!AW112/100)</f>
        <v/>
      </c>
      <c r="FC116" s="420" t="str">
        <f>IF(_tag_month_day!AX112="","",_tag_month_day!AX112/100)</f>
        <v/>
      </c>
      <c r="FD116" s="510">
        <f t="shared" si="447"/>
        <v>0.33</v>
      </c>
      <c r="FE116" s="510">
        <f t="shared" si="448"/>
        <v>0.19</v>
      </c>
      <c r="FF116" s="510">
        <f t="shared" si="449"/>
        <v>0.003</v>
      </c>
      <c r="FG116" s="510">
        <f t="shared" si="450"/>
        <v>0</v>
      </c>
      <c r="FH116" s="603">
        <f t="shared" si="451"/>
        <v>0.0001</v>
      </c>
      <c r="FI116" s="510">
        <f t="shared" ref="FI116:FR116" si="691">FI115</f>
        <v>0.41</v>
      </c>
      <c r="FJ116" s="510">
        <f t="shared" si="691"/>
        <v>0.11</v>
      </c>
      <c r="FK116" s="510">
        <f t="shared" si="691"/>
        <v>0.015</v>
      </c>
      <c r="FL116" s="510">
        <f t="shared" si="691"/>
        <v>0</v>
      </c>
      <c r="FM116" s="603">
        <f t="shared" si="691"/>
        <v>0.0001</v>
      </c>
      <c r="FN116" s="510" t="str">
        <f>IF(_tag_month_day!AY112="","",_tag_month_day!AY112/100)</f>
        <v/>
      </c>
      <c r="FO116" s="510" t="str">
        <f>IF(_tag_month_day!AZ112="","",_tag_month_day!AZ112/100)</f>
        <v/>
      </c>
      <c r="FP116" s="510" t="str">
        <f>IF(_tag_month_day!BA112="","",_tag_month_day!BA112/100)</f>
        <v/>
      </c>
      <c r="FQ116" s="510" t="str">
        <f>IF(_tag_month_day!BB112="","",_tag_month_day!BB112/100)</f>
        <v/>
      </c>
      <c r="FR116" s="603" t="str">
        <f>IF(_tag_month_day!BC112="","",_tag_month_day!BC112/100)</f>
        <v/>
      </c>
      <c r="FS116" s="510" t="str">
        <f>IF(_tag_month_day!BD112="","",_tag_month_day!BD112/100)</f>
        <v/>
      </c>
      <c r="FT116" s="510" t="str">
        <f>IF(_tag_month_day!BE112="","",_tag_month_day!BE112/100)</f>
        <v/>
      </c>
      <c r="FU116" s="510" t="str">
        <f>IF(_tag_month_day!BF112="","",_tag_month_day!BF112/100)</f>
        <v/>
      </c>
      <c r="FV116" s="510" t="str">
        <f>IF(_tag_month_day!BG112="","",_tag_month_day!BG112/100)</f>
        <v/>
      </c>
      <c r="FW116" s="603" t="str">
        <f>IF(_tag_month_day!BH112="","",_tag_month_day!BH112/100)</f>
        <v/>
      </c>
      <c r="FX116" s="510" t="str">
        <f>IF(_tag_month_day!BI112="","",_tag_month_day!BI112/100)</f>
        <v/>
      </c>
      <c r="FY116" s="510" t="str">
        <f>IF(_tag_month_day!BJ112="","",_tag_month_day!BJ112/100)</f>
        <v/>
      </c>
      <c r="FZ116" s="605" t="str">
        <f>IF(_tag_month_day!BK112="","",_tag_month_day!BK112/100)</f>
        <v/>
      </c>
      <c r="GA116" s="510" t="str">
        <f>IF(_tag_month_day!BL112="","",_tag_month_day!BL112/100)</f>
        <v/>
      </c>
      <c r="GB116" s="603" t="str">
        <f>IF(_tag_month_day!BM112="","",_tag_month_day!BM112/100)</f>
        <v/>
      </c>
      <c r="GC116" s="420" t="str">
        <f>IF(_tag_month_day!BN112="","",_tag_month_day!BN112/100)</f>
        <v/>
      </c>
      <c r="GD116" s="420" t="str">
        <f>IF(_tag_month_day!BO112="","",_tag_month_day!BO112/100)</f>
        <v/>
      </c>
      <c r="GE116" s="420" t="str">
        <f>IF(_tag_month_day!BP112="","",_tag_month_day!BP112/100)</f>
        <v/>
      </c>
      <c r="GF116" s="420" t="str">
        <f>IF(_tag_month_day!BQ112="","",_tag_month_day!BQ112/100)</f>
        <v/>
      </c>
      <c r="GG116" s="420" t="str">
        <f>IF(_tag_month_day!BR112="","",_tag_month_day!BR112/100)</f>
        <v/>
      </c>
      <c r="GH116" s="420" t="str">
        <f>IF(_tag_month_day!BS112="","",_tag_month_day!BS112/100)</f>
        <v/>
      </c>
      <c r="GI116" s="603" t="str">
        <f>IF(_tag_month_day!BT112="","",_tag_month_day!BT112/100)</f>
        <v/>
      </c>
      <c r="GJ116" s="612" t="str">
        <f>IF(_tag_month_day!BU112="","",_tag_month_day!BU112/100)</f>
        <v/>
      </c>
      <c r="GK116" s="620" t="str">
        <f>IF(_tag_month_day!BV112="",IF(_rlcf_month_day!A$2="","",_rlcf_month_day!A$2/100),_tag_month_day!BV112/100)</f>
        <v/>
      </c>
      <c r="GL116" s="620" t="str">
        <f>IF(_tag_month_day!BW112="",IF(_rlcf_month_day!B$2="","",_rlcf_month_day!B$2/100),_tag_month_day!BW112/100)</f>
        <v/>
      </c>
      <c r="GM116" s="621" t="str">
        <f>IF(_tag_month_day!BX112="",IF(_rlcf_month_day!C$2="","",_rlcf_month_day!C$2/100),_tag_month_day!BX112/100)</f>
        <v/>
      </c>
      <c r="GN116" s="620" t="str">
        <f>IF(_tag_month_day!BV112="",IF(_rlcf_month_day!A$2="","",_rlcf_month_day!A$2/100),_tag_month_day!BV112/100)</f>
        <v/>
      </c>
      <c r="GO116" s="620" t="str">
        <f>IF(_tag_month_day!BW112="",IF(_rlcf_month_day!B$2="","",_rlcf_month_day!B$2/100),_tag_month_day!BW112/100)</f>
        <v/>
      </c>
      <c r="GP116" s="620" t="str">
        <f>IF(_tag_month_day!CD112="",IF(_rlcf_month_day!E$2="","",_rlcf_month_day!E$2/100),_tag_month_day!CD112/100)</f>
        <v/>
      </c>
      <c r="GQ116" s="620" t="str">
        <f>IF(_tag_month_day!CE112="",IF(_rlcf_month_day!F$2="","",_rlcf_month_day!F$2/100),_tag_month_day!CE112/100)</f>
        <v/>
      </c>
      <c r="GR116" s="621" t="str">
        <f>IF(_tag_month_day!CF112="",IF(_rlcf_month_day!G$2="","",_rlcf_month_day!G$2/100),_tag_month_day!CF112/100)</f>
        <v/>
      </c>
      <c r="GS116" s="626">
        <f t="shared" ref="GS116:HH116" si="692">GS115</f>
        <v>0.953</v>
      </c>
      <c r="GT116" s="626">
        <f t="shared" si="692"/>
        <v>0.55</v>
      </c>
      <c r="GU116" s="626">
        <f t="shared" si="692"/>
        <v>0.55</v>
      </c>
      <c r="GV116" s="626">
        <f t="shared" si="692"/>
        <v>0.55</v>
      </c>
      <c r="GW116" s="626">
        <f t="shared" si="692"/>
        <v>0.5</v>
      </c>
      <c r="GX116" s="626">
        <f t="shared" si="692"/>
        <v>0.935</v>
      </c>
      <c r="GY116" s="626">
        <f t="shared" si="692"/>
        <v>0.15</v>
      </c>
      <c r="GZ116" s="626">
        <f t="shared" si="692"/>
        <v>1</v>
      </c>
      <c r="HA116" s="632">
        <f t="shared" si="692"/>
        <v>0.047</v>
      </c>
      <c r="HB116" s="632">
        <f t="shared" si="692"/>
        <v>0.45</v>
      </c>
      <c r="HC116" s="632">
        <f t="shared" si="692"/>
        <v>0.45</v>
      </c>
      <c r="HD116" s="632">
        <f t="shared" si="692"/>
        <v>0.45</v>
      </c>
      <c r="HE116" s="632">
        <f t="shared" si="692"/>
        <v>0.5</v>
      </c>
      <c r="HF116" s="632">
        <f t="shared" si="692"/>
        <v>0.065</v>
      </c>
      <c r="HG116" s="632">
        <f t="shared" si="692"/>
        <v>0.85</v>
      </c>
      <c r="HH116" s="632">
        <f t="shared" si="692"/>
        <v>0</v>
      </c>
      <c r="HI116" s="68">
        <f t="shared" si="423"/>
        <v>0</v>
      </c>
      <c r="HJ116" s="68" t="e">
        <f t="shared" si="454"/>
        <v>#VALUE!</v>
      </c>
      <c r="HK116" s="202">
        <f t="shared" si="455"/>
        <v>0.85</v>
      </c>
      <c r="HL116" s="464">
        <f t="shared" si="456"/>
        <v>550000</v>
      </c>
      <c r="HM116" s="464">
        <f t="shared" si="457"/>
        <v>480000</v>
      </c>
      <c r="HN116" s="192" t="e">
        <f t="shared" si="424"/>
        <v>#VALUE!</v>
      </c>
      <c r="HO116" s="192" t="e">
        <f>HN116*HK116*$HO$2/HL116*1000000</f>
        <v>#VALUE!</v>
      </c>
      <c r="HP116" s="192" t="e">
        <f>HN116*HK116*$HP$2/HM116*1000000</f>
        <v>#VALUE!</v>
      </c>
    </row>
    <row r="117" customFormat="1" customHeight="1" spans="1:224">
      <c r="A117" s="381">
        <v>112</v>
      </c>
      <c r="B117" s="54">
        <f ca="1" t="shared" si="458"/>
        <v>43621</v>
      </c>
      <c r="C117" s="57">
        <f t="shared" si="459"/>
        <v>0.0416666666666667</v>
      </c>
      <c r="D117" s="68" t="str">
        <f ca="1" t="shared" si="425"/>
        <v>白班</v>
      </c>
      <c r="E117" s="68" t="str">
        <f ca="1" t="shared" si="426"/>
        <v>甲</v>
      </c>
      <c r="F117" s="68">
        <f ca="1">SUMPRODUCT((成本日报!$A$3:$A$95=计划!B117)*(成本日报!$B$3:$B$95=计划!$D117),成本日报!$C$3:$C$95)</f>
        <v>1</v>
      </c>
      <c r="G117" s="382">
        <f ca="1" t="shared" si="460"/>
        <v>43621.6249999997</v>
      </c>
      <c r="H117" s="382">
        <f ca="1" t="shared" si="427"/>
        <v>43621.6319444442</v>
      </c>
      <c r="I117" s="382">
        <f ca="1" t="shared" si="428"/>
        <v>43621.6374999997</v>
      </c>
      <c r="J117" s="382">
        <f ca="1" t="shared" si="429"/>
        <v>43621.6666666664</v>
      </c>
      <c r="K117" s="382">
        <f ca="1" t="shared" si="430"/>
        <v>43621.7291666664</v>
      </c>
      <c r="L117" s="382">
        <f ca="1" t="shared" si="431"/>
        <v>43621.7499999997</v>
      </c>
      <c r="M117" s="398" t="str">
        <f>IF(_tag_month_day!A113="","",_tag_month_day!A113)</f>
        <v/>
      </c>
      <c r="N117" s="398" t="str">
        <f>IF(_tag_month_day!B113="","",_tag_month_day!B113)</f>
        <v/>
      </c>
      <c r="O117" s="399" t="e">
        <f t="shared" si="432"/>
        <v>#VALUE!</v>
      </c>
      <c r="P117" s="398" t="str">
        <f>IF(_tag_month_day!C113="","",_tag_month_day!C113)</f>
        <v/>
      </c>
      <c r="Q117" s="398" t="str">
        <f>IF(_tag_month_day!D113="","",_tag_month_day!D113)</f>
        <v/>
      </c>
      <c r="R117" s="416">
        <f>IF(_tag_month_day!CB113="",R116,_tag_month_day!CB113/100)</f>
        <v>0.07</v>
      </c>
      <c r="S117" s="417" t="str">
        <f>IF(_tag_month_day!E113="","",_tag_month_day!E113)</f>
        <v/>
      </c>
      <c r="T117" s="417" t="str">
        <f>IF(_tag_month_day!F113="","",_tag_month_day!F113)</f>
        <v/>
      </c>
      <c r="U117" s="418" t="e">
        <f t="shared" si="386"/>
        <v>#VALUE!</v>
      </c>
      <c r="V117" s="53" t="e">
        <f t="shared" si="387"/>
        <v>#VALUE!</v>
      </c>
      <c r="W117" s="419" t="str">
        <f>IF(_jhy_month_day!A113="","",_jhy_month_day!A113)</f>
        <v/>
      </c>
      <c r="X117" s="420" t="str">
        <f>IF(_jhy_month_day!B113="","",_jhy_month_day!B113/100)</f>
        <v/>
      </c>
      <c r="Y117" s="420" t="str">
        <f>IF(_jhy_month_day!C113="","",_jhy_month_day!C113/100)</f>
        <v/>
      </c>
      <c r="Z117" s="439">
        <f t="shared" si="477"/>
        <v>28</v>
      </c>
      <c r="AA117" s="440" t="str">
        <f>IF(_tag_month_day!G113="","",_tag_month_day!G113/100)</f>
        <v/>
      </c>
      <c r="AB117" s="440" t="str">
        <f>IF(_tag_month_day!H113="","",_tag_month_day!H113/100)</f>
        <v/>
      </c>
      <c r="AC117" s="193">
        <f t="shared" si="433"/>
        <v>1.59963432013121</v>
      </c>
      <c r="AD117" s="441" t="str">
        <f t="shared" si="434"/>
        <v/>
      </c>
      <c r="AE117" s="442" t="str">
        <f t="shared" si="435"/>
        <v/>
      </c>
      <c r="AF117" s="443">
        <v>1</v>
      </c>
      <c r="AG117" s="68" t="str">
        <f>IF(_duihao_month_day!A113="","",_duihao_month_day!A113)</f>
        <v/>
      </c>
      <c r="AH117" s="463">
        <f>IF(_gyk_month_day!B113="",AH116,_gyk_month_day!B113)</f>
        <v>820</v>
      </c>
      <c r="AI117" s="464" t="e">
        <f t="shared" si="461"/>
        <v>#VALUE!</v>
      </c>
      <c r="AJ117" s="68" t="str">
        <f>IF(_tag_month_day!I113="","",_tag_month_day!I113)</f>
        <v/>
      </c>
      <c r="AK117" s="465" t="str">
        <f>IF(_tzyy_month_day!A113="","",_tzyy_month_day!A113)</f>
        <v/>
      </c>
      <c r="AL117" s="465" t="str">
        <f>IF(_tzyy_month_day!B113="","",_tzyy_month_day!B113)</f>
        <v/>
      </c>
      <c r="AM117" s="465" t="str">
        <f>IF(_tzyy_month_day!C113="","",_tzyy_month_day!C113)</f>
        <v/>
      </c>
      <c r="AN117" s="466" t="str">
        <f>IF(_tag_month_day!CG113="","",_tag_month_day!CG113)</f>
        <v/>
      </c>
      <c r="AO117" s="466" t="str">
        <f>IF(_tag_month_day!CH113="","",_tag_month_day!CH113)</f>
        <v/>
      </c>
      <c r="AP117" s="486" t="e">
        <f t="shared" si="436"/>
        <v>#VALUE!</v>
      </c>
      <c r="AQ117" s="487" t="str">
        <f>IF(_tag_month_day!J113="","",_tag_month_day!J113/100)</f>
        <v/>
      </c>
      <c r="AR117" s="488">
        <f t="shared" si="437"/>
        <v>1.3</v>
      </c>
      <c r="AS117" s="489" t="e">
        <f t="shared" si="388"/>
        <v>#VALUE!</v>
      </c>
      <c r="AT117" s="489">
        <f t="shared" si="438"/>
        <v>0</v>
      </c>
      <c r="AU117" s="490" t="str">
        <f>IF(_tag_month_day!K113="","",_tag_month_day!K113)</f>
        <v/>
      </c>
      <c r="AV117" s="491" t="str">
        <f>IF(_tag_month_day!L113="","",_tag_month_day!L113/100)</f>
        <v/>
      </c>
      <c r="AW117" s="420">
        <f t="shared" si="360"/>
        <v>0</v>
      </c>
      <c r="AX117" s="420">
        <f t="shared" si="439"/>
        <v>0</v>
      </c>
      <c r="AY117" s="420" t="str">
        <f>IF(_tag_month_day!M113="","",_tag_month_day!M113/100)</f>
        <v/>
      </c>
      <c r="AZ117" s="420" t="str">
        <f>IF(_tag_month_day!N113="","",_tag_month_day!N113/100)</f>
        <v/>
      </c>
      <c r="BA117" s="420" t="str">
        <f>IF(_tag_month_day!O113="","",_tag_month_day!O113/100)</f>
        <v/>
      </c>
      <c r="BB117" s="496" t="str">
        <f>IF(_tag_month_day!P113="","",_tag_month_day!P113/100)</f>
        <v/>
      </c>
      <c r="BC117" s="496">
        <f t="shared" si="440"/>
        <v>0</v>
      </c>
      <c r="BD117" s="496" t="str">
        <f>IF(_tag_month_day!Q113="","",_tag_month_day!Q113/100)</f>
        <v/>
      </c>
      <c r="BE117" s="510" t="str">
        <f>IF(_tag_month_day!R113="","",_tag_month_day!R113/100)</f>
        <v/>
      </c>
      <c r="BF117" s="413" t="str">
        <f>IF(_tag_month_day!CC113="","",_tag_month_day!CC113/100)</f>
        <v/>
      </c>
      <c r="BG117" s="511" t="e">
        <f t="shared" si="389"/>
        <v>#VALUE!</v>
      </c>
      <c r="BH117" s="198">
        <f t="shared" si="390"/>
        <v>0</v>
      </c>
      <c r="BI117" s="512" t="e">
        <f>IF(CX117=0,BI116,(DK117*查询!$R$5+DL117*查询!$Q$5+DM117*查询!$N$5+DN117*查询!$O$5+DO117*查询!$P$5)*AF117/CX117)</f>
        <v>#VALUE!</v>
      </c>
      <c r="BJ117" s="512" t="e">
        <f>IF(CX117=0,BJ116,(DP117*查询!$S$5+DQ117*查询!$T$5+DR117*查询!$U$5)*AF117/CX117)</f>
        <v>#VALUE!</v>
      </c>
      <c r="BK117" s="512">
        <f t="shared" si="441"/>
        <v>1</v>
      </c>
      <c r="BL117" s="513" t="str">
        <f>IF(_cfyc_month_day!A113="","",_cfyc_month_day!A113)</f>
        <v/>
      </c>
      <c r="BM117" s="513" t="str">
        <f>IF(_cfyc_month_day!B113="","",_cfyc_month_day!B113)</f>
        <v/>
      </c>
      <c r="BN117" s="513" t="str">
        <f>IF(_cfyc_month_day!C113="","",_cfyc_month_day!C113)</f>
        <v/>
      </c>
      <c r="BO117" s="522" t="str">
        <f>IF(_cfyc_month_day!D113="","",_cfyc_month_day!D113)</f>
        <v/>
      </c>
      <c r="BP117" s="522" t="str">
        <f>IF(_cfyc_month_day!E113="","",_cfyc_month_day!E113)</f>
        <v/>
      </c>
      <c r="BQ117" s="522" t="str">
        <f>IF(_cfyc_month_day!F113="","",_cfyc_month_day!F113)</f>
        <v/>
      </c>
      <c r="BR117" s="513" t="str">
        <f>IF(_tag_month_day!T113="","",_tag_month_day!T113)</f>
        <v/>
      </c>
      <c r="BS117" s="513" t="str">
        <f>IF(_tag_month_day!U113="","",_tag_month_day!U113)</f>
        <v/>
      </c>
      <c r="BT117" s="523" t="str">
        <f t="shared" si="442"/>
        <v/>
      </c>
      <c r="BU117" s="223" t="str">
        <f>IF(_tag_month_day!V113="","",_tag_month_day!V113)</f>
        <v/>
      </c>
      <c r="BV117" s="206" t="str">
        <f>IF(_tag_month_day!W113="","",_tag_month_day!W113)</f>
        <v/>
      </c>
      <c r="BW117" s="540" t="str">
        <f>IF(_tag_month_day!X113="","",_tag_month_day!X113)</f>
        <v/>
      </c>
      <c r="BX117" s="540" t="str">
        <f>IF(_tag_month_day!Y113="","",_tag_month_day!Y113)</f>
        <v/>
      </c>
      <c r="BY117" s="541">
        <f ca="1" t="shared" si="443"/>
        <v>43621.7499999997</v>
      </c>
      <c r="BZ117" s="542"/>
      <c r="CA117" s="543" t="str">
        <f>IF(_jhy2_month_day!A113="","",_jhy2_month_day!A113)</f>
        <v/>
      </c>
      <c r="CB117" s="464" t="str">
        <f>IF(_jhy2_month_day!B113="","",_jhy2_month_day!B113)</f>
        <v/>
      </c>
      <c r="CC117" s="464" t="str">
        <f>IF(_jhy2_month_day!C113="","",_jhy2_month_day!C113)</f>
        <v/>
      </c>
      <c r="CD117" s="464" t="str">
        <f>IF(_jhy2_month_day!D113="","",_jhy2_month_day!D113)</f>
        <v/>
      </c>
      <c r="CE117" s="464" t="str">
        <f>IF(_jhy2_month_day!E113="","",_jhy2_month_day!E113)</f>
        <v/>
      </c>
      <c r="CF117" s="464" t="str">
        <f>IF(_jhy2_month_day!F113="","",_jhy2_month_day!F113)</f>
        <v/>
      </c>
      <c r="CG117" s="464" t="str">
        <f>IF(_jhy2_month_day!G113="","",_jhy2_month_day!G113)</f>
        <v/>
      </c>
      <c r="CH117" s="464" t="str">
        <f>IF(_jhy2_month_day!H113="","",_jhy2_month_day!H113)</f>
        <v/>
      </c>
      <c r="CI117" s="464" t="str">
        <f>IF(_jhy2_month_day!I113="","",_jhy2_month_day!I113)</f>
        <v/>
      </c>
      <c r="CJ117" s="464" t="str">
        <f>IF(_jhy2_month_day!J113="","",_jhy2_month_day!J113)</f>
        <v/>
      </c>
      <c r="CK117" s="464" t="str">
        <f>IF(_jhy2_month_day!K113="","",_jhy2_month_day!K113)</f>
        <v/>
      </c>
      <c r="CL117" s="562" t="str">
        <f>IF(_jhy2_month_day!L113="","",_jhy2_month_day!L113)</f>
        <v/>
      </c>
      <c r="CM117" s="562" t="str">
        <f>IF(_jhy2_month_day!M113="","",_jhy2_month_day!M113)</f>
        <v/>
      </c>
      <c r="CN117" s="562" t="str">
        <f>IF(_jhy2_month_day!N113="","",_jhy2_month_day!N113)</f>
        <v/>
      </c>
      <c r="CO117" s="562" t="str">
        <f>IF(_jhy2_month_day!O113="","",_jhy2_month_day!O113)</f>
        <v/>
      </c>
      <c r="CP117" s="562" t="str">
        <f>IF(_jhy2_month_day!P113="","",_jhy2_month_day!P113)</f>
        <v/>
      </c>
      <c r="CQ117" s="562" t="str">
        <f>IF(_jhy2_month_day!Q113="","",_jhy2_month_day!Q113)</f>
        <v/>
      </c>
      <c r="CR117" s="563" t="str">
        <f>IF(_jhy2_month_day!R113="","",_jhy2_month_day!R113)</f>
        <v/>
      </c>
      <c r="CS117" s="576" t="str">
        <f>IF(_jhy2_month_day!S113="","",_jhy2_month_day!S113)</f>
        <v/>
      </c>
      <c r="CT117" s="562" t="str">
        <f>IF(_jhy2_month_day!T113="","",_jhy2_month_day!T113)</f>
        <v/>
      </c>
      <c r="CU117" s="577" t="e">
        <f t="shared" si="391"/>
        <v>#VALUE!</v>
      </c>
      <c r="CV117" s="198" t="e">
        <f t="shared" si="392"/>
        <v>#VALUE!</v>
      </c>
      <c r="CW117" s="192" t="e">
        <f t="shared" si="393"/>
        <v>#VALUE!</v>
      </c>
      <c r="CX117" s="192" t="e">
        <f t="shared" si="394"/>
        <v>#VALUE!</v>
      </c>
      <c r="CY117" s="202" t="e">
        <f t="shared" si="395"/>
        <v>#VALUE!</v>
      </c>
      <c r="CZ117" s="192" t="e">
        <f t="shared" ref="CZ117:DI117" si="693">$AJ117*EF117</f>
        <v>#VALUE!</v>
      </c>
      <c r="DA117" s="192" t="e">
        <f t="shared" si="693"/>
        <v>#VALUE!</v>
      </c>
      <c r="DB117" s="192" t="e">
        <f t="shared" si="693"/>
        <v>#VALUE!</v>
      </c>
      <c r="DC117" s="192" t="e">
        <f t="shared" si="693"/>
        <v>#VALUE!</v>
      </c>
      <c r="DD117" s="192" t="e">
        <f t="shared" si="693"/>
        <v>#VALUE!</v>
      </c>
      <c r="DE117" s="192" t="e">
        <f t="shared" si="693"/>
        <v>#VALUE!</v>
      </c>
      <c r="DF117" s="192" t="e">
        <f t="shared" si="693"/>
        <v>#VALUE!</v>
      </c>
      <c r="DG117" s="192" t="e">
        <f t="shared" si="693"/>
        <v>#VALUE!</v>
      </c>
      <c r="DH117" s="192" t="e">
        <f t="shared" si="693"/>
        <v>#VALUE!</v>
      </c>
      <c r="DI117" s="192" t="e">
        <f t="shared" si="693"/>
        <v>#VALUE!</v>
      </c>
      <c r="DJ117" s="192" t="e">
        <f t="shared" si="397"/>
        <v>#VALUE!</v>
      </c>
      <c r="DK117" s="192" t="e">
        <f t="shared" si="398"/>
        <v>#VALUE!</v>
      </c>
      <c r="DL117" s="192" t="e">
        <f t="shared" si="399"/>
        <v>#VALUE!</v>
      </c>
      <c r="DM117" s="192" t="e">
        <f t="shared" si="400"/>
        <v>#VALUE!</v>
      </c>
      <c r="DN117" s="192" t="e">
        <f t="shared" si="401"/>
        <v>#VALUE!</v>
      </c>
      <c r="DO117" s="192" t="e">
        <f t="shared" si="402"/>
        <v>#VALUE!</v>
      </c>
      <c r="DP117" s="192" t="e">
        <f t="shared" si="403"/>
        <v>#VALUE!</v>
      </c>
      <c r="DQ117" s="192" t="e">
        <f t="shared" si="404"/>
        <v>#VALUE!</v>
      </c>
      <c r="DR117" s="192" t="e">
        <f t="shared" si="405"/>
        <v>#VALUE!</v>
      </c>
      <c r="DS117" s="192" t="e">
        <f t="shared" si="406"/>
        <v>#VALUE!</v>
      </c>
      <c r="DT117" s="192" t="e">
        <f t="shared" si="407"/>
        <v>#VALUE!</v>
      </c>
      <c r="DU117" s="192" t="e">
        <f t="shared" si="408"/>
        <v>#VALUE!</v>
      </c>
      <c r="DV117" s="198" t="e">
        <f t="shared" si="409"/>
        <v>#VALUE!</v>
      </c>
      <c r="DW117" s="198" t="e">
        <f t="shared" si="410"/>
        <v>#DIV/0!</v>
      </c>
      <c r="DX117" s="198" t="e">
        <f t="shared" si="411"/>
        <v>#DIV/0!</v>
      </c>
      <c r="DY117" s="198" t="e">
        <f t="shared" si="412"/>
        <v>#VALUE!</v>
      </c>
      <c r="DZ117" s="198" t="e">
        <f t="shared" si="413"/>
        <v>#VALUE!</v>
      </c>
      <c r="EA117" s="198" t="e">
        <f t="shared" si="414"/>
        <v>#VALUE!</v>
      </c>
      <c r="EB117" s="198" t="e">
        <f t="shared" si="415"/>
        <v>#VALUE!</v>
      </c>
      <c r="EC117" s="198" t="e">
        <f t="shared" si="416"/>
        <v>#DIV/0!</v>
      </c>
      <c r="ED117" s="198" t="e">
        <f t="shared" si="417"/>
        <v>#VALUE!</v>
      </c>
      <c r="EE117" s="198" t="e">
        <f t="shared" si="418"/>
        <v>#VALUE!</v>
      </c>
      <c r="EF117" s="198" t="e">
        <f t="shared" ref="EF117:EO117" si="694">DV117/SUM($DV117:$EE117)</f>
        <v>#VALUE!</v>
      </c>
      <c r="EG117" s="198" t="e">
        <f t="shared" si="694"/>
        <v>#DIV/0!</v>
      </c>
      <c r="EH117" s="198" t="e">
        <f t="shared" si="694"/>
        <v>#DIV/0!</v>
      </c>
      <c r="EI117" s="198" t="e">
        <f t="shared" si="694"/>
        <v>#VALUE!</v>
      </c>
      <c r="EJ117" s="198" t="e">
        <f t="shared" si="694"/>
        <v>#VALUE!</v>
      </c>
      <c r="EK117" s="198" t="e">
        <f t="shared" si="694"/>
        <v>#VALUE!</v>
      </c>
      <c r="EL117" s="198" t="e">
        <f t="shared" si="694"/>
        <v>#VALUE!</v>
      </c>
      <c r="EM117" s="198" t="e">
        <f t="shared" si="694"/>
        <v>#DIV/0!</v>
      </c>
      <c r="EN117" s="198" t="e">
        <f t="shared" si="694"/>
        <v>#VALUE!</v>
      </c>
      <c r="EO117" s="198" t="e">
        <f t="shared" si="694"/>
        <v>#VALUE!</v>
      </c>
      <c r="EP117" s="511">
        <f t="shared" ref="EP117:EW117" si="695">EP116</f>
        <v>0.08</v>
      </c>
      <c r="EQ117" s="511">
        <f t="shared" si="695"/>
        <v>0.015</v>
      </c>
      <c r="ER117" s="511">
        <f t="shared" si="695"/>
        <v>0.015</v>
      </c>
      <c r="ES117" s="511">
        <f t="shared" si="695"/>
        <v>0.015</v>
      </c>
      <c r="ET117" s="511">
        <f t="shared" si="695"/>
        <v>0.015</v>
      </c>
      <c r="EU117" s="511">
        <f t="shared" si="695"/>
        <v>0.09</v>
      </c>
      <c r="EV117" s="511">
        <f t="shared" si="695"/>
        <v>0.09</v>
      </c>
      <c r="EW117" s="511">
        <f t="shared" si="695"/>
        <v>0.09</v>
      </c>
      <c r="EX117" s="420" t="str">
        <f>IF(_tag_month_day!AS113="","",_tag_month_day!AS113/100)</f>
        <v/>
      </c>
      <c r="EY117" s="420" t="str">
        <f>IF(_tag_month_day!AT113="","",_tag_month_day!AT113/100)</f>
        <v/>
      </c>
      <c r="EZ117" s="420" t="str">
        <f>IF(_tag_month_day!AU113="","",_tag_month_day!AU113/100)</f>
        <v/>
      </c>
      <c r="FA117" s="420" t="str">
        <f>IF(_tag_month_day!AV113="","",_tag_month_day!AV113/100)</f>
        <v/>
      </c>
      <c r="FB117" s="420" t="str">
        <f>IF(_tag_month_day!AW113="","",_tag_month_day!AW113/100)</f>
        <v/>
      </c>
      <c r="FC117" s="420" t="str">
        <f>IF(_tag_month_day!AX113="","",_tag_month_day!AX113/100)</f>
        <v/>
      </c>
      <c r="FD117" s="510">
        <f t="shared" si="447"/>
        <v>0.33</v>
      </c>
      <c r="FE117" s="510">
        <f t="shared" si="448"/>
        <v>0.19</v>
      </c>
      <c r="FF117" s="510">
        <f t="shared" si="449"/>
        <v>0.003</v>
      </c>
      <c r="FG117" s="510">
        <f t="shared" si="450"/>
        <v>0</v>
      </c>
      <c r="FH117" s="603">
        <f t="shared" si="451"/>
        <v>0.0001</v>
      </c>
      <c r="FI117" s="510">
        <f t="shared" ref="FI117:FR117" si="696">FI116</f>
        <v>0.41</v>
      </c>
      <c r="FJ117" s="510">
        <f t="shared" si="696"/>
        <v>0.11</v>
      </c>
      <c r="FK117" s="510">
        <f t="shared" si="696"/>
        <v>0.015</v>
      </c>
      <c r="FL117" s="510">
        <f t="shared" si="696"/>
        <v>0</v>
      </c>
      <c r="FM117" s="603">
        <f t="shared" si="696"/>
        <v>0.0001</v>
      </c>
      <c r="FN117" s="510" t="str">
        <f>IF(_tag_month_day!AY113="","",_tag_month_day!AY113/100)</f>
        <v/>
      </c>
      <c r="FO117" s="510" t="str">
        <f>IF(_tag_month_day!AZ113="","",_tag_month_day!AZ113/100)</f>
        <v/>
      </c>
      <c r="FP117" s="510" t="str">
        <f>IF(_tag_month_day!BA113="","",_tag_month_day!BA113/100)</f>
        <v/>
      </c>
      <c r="FQ117" s="510" t="str">
        <f>IF(_tag_month_day!BB113="","",_tag_month_day!BB113/100)</f>
        <v/>
      </c>
      <c r="FR117" s="603" t="str">
        <f>IF(_tag_month_day!BC113="","",_tag_month_day!BC113/100)</f>
        <v/>
      </c>
      <c r="FS117" s="510" t="str">
        <f>IF(_tag_month_day!BD113="","",_tag_month_day!BD113/100)</f>
        <v/>
      </c>
      <c r="FT117" s="510" t="str">
        <f>IF(_tag_month_day!BE113="","",_tag_month_day!BE113/100)</f>
        <v/>
      </c>
      <c r="FU117" s="510" t="str">
        <f>IF(_tag_month_day!BF113="","",_tag_month_day!BF113/100)</f>
        <v/>
      </c>
      <c r="FV117" s="510" t="str">
        <f>IF(_tag_month_day!BG113="","",_tag_month_day!BG113/100)</f>
        <v/>
      </c>
      <c r="FW117" s="603" t="str">
        <f>IF(_tag_month_day!BH113="","",_tag_month_day!BH113/100)</f>
        <v/>
      </c>
      <c r="FX117" s="510" t="str">
        <f>IF(_tag_month_day!BI113="","",_tag_month_day!BI113/100)</f>
        <v/>
      </c>
      <c r="FY117" s="510" t="str">
        <f>IF(_tag_month_day!BJ113="","",_tag_month_day!BJ113/100)</f>
        <v/>
      </c>
      <c r="FZ117" s="605" t="str">
        <f>IF(_tag_month_day!BK113="","",_tag_month_day!BK113/100)</f>
        <v/>
      </c>
      <c r="GA117" s="510" t="str">
        <f>IF(_tag_month_day!BL113="","",_tag_month_day!BL113/100)</f>
        <v/>
      </c>
      <c r="GB117" s="603" t="str">
        <f>IF(_tag_month_day!BM113="","",_tag_month_day!BM113/100)</f>
        <v/>
      </c>
      <c r="GC117" s="420" t="str">
        <f>IF(_tag_month_day!BN113="","",_tag_month_day!BN113/100)</f>
        <v/>
      </c>
      <c r="GD117" s="420" t="str">
        <f>IF(_tag_month_day!BO113="","",_tag_month_day!BO113/100)</f>
        <v/>
      </c>
      <c r="GE117" s="420" t="str">
        <f>IF(_tag_month_day!BP113="","",_tag_month_day!BP113/100)</f>
        <v/>
      </c>
      <c r="GF117" s="420" t="str">
        <f>IF(_tag_month_day!BQ113="","",_tag_month_day!BQ113/100)</f>
        <v/>
      </c>
      <c r="GG117" s="420" t="str">
        <f>IF(_tag_month_day!BR113="","",_tag_month_day!BR113/100)</f>
        <v/>
      </c>
      <c r="GH117" s="420" t="str">
        <f>IF(_tag_month_day!BS113="","",_tag_month_day!BS113/100)</f>
        <v/>
      </c>
      <c r="GI117" s="603" t="str">
        <f>IF(_tag_month_day!BT113="","",_tag_month_day!BT113/100)</f>
        <v/>
      </c>
      <c r="GJ117" s="612" t="str">
        <f>IF(_tag_month_day!BU113="","",_tag_month_day!BU113/100)</f>
        <v/>
      </c>
      <c r="GK117" s="620" t="str">
        <f>IF(_tag_month_day!BV113="",IF(_rlcf_month_day!A$2="","",_rlcf_month_day!A$2/100),_tag_month_day!BV113/100)</f>
        <v/>
      </c>
      <c r="GL117" s="620" t="str">
        <f>IF(_tag_month_day!BW113="",IF(_rlcf_month_day!B$2="","",_rlcf_month_day!B$2/100),_tag_month_day!BW113/100)</f>
        <v/>
      </c>
      <c r="GM117" s="621" t="str">
        <f>IF(_tag_month_day!BX113="",IF(_rlcf_month_day!C$2="","",_rlcf_month_day!C$2/100),_tag_month_day!BX113/100)</f>
        <v/>
      </c>
      <c r="GN117" s="620" t="str">
        <f>IF(_tag_month_day!BV113="",IF(_rlcf_month_day!A$2="","",_rlcf_month_day!A$2/100),_tag_month_day!BV113/100)</f>
        <v/>
      </c>
      <c r="GO117" s="620" t="str">
        <f>IF(_tag_month_day!BW113="",IF(_rlcf_month_day!B$2="","",_rlcf_month_day!B$2/100),_tag_month_day!BW113/100)</f>
        <v/>
      </c>
      <c r="GP117" s="620" t="str">
        <f>IF(_tag_month_day!CD113="",IF(_rlcf_month_day!E$2="","",_rlcf_month_day!E$2/100),_tag_month_day!CD113/100)</f>
        <v/>
      </c>
      <c r="GQ117" s="620" t="str">
        <f>IF(_tag_month_day!CE113="",IF(_rlcf_month_day!F$2="","",_rlcf_month_day!F$2/100),_tag_month_day!CE113/100)</f>
        <v/>
      </c>
      <c r="GR117" s="621" t="str">
        <f>IF(_tag_month_day!CF113="",IF(_rlcf_month_day!G$2="","",_rlcf_month_day!G$2/100),_tag_month_day!CF113/100)</f>
        <v/>
      </c>
      <c r="GS117" s="626">
        <f t="shared" ref="GS117:HH117" si="697">GS116</f>
        <v>0.953</v>
      </c>
      <c r="GT117" s="626">
        <f t="shared" si="697"/>
        <v>0.55</v>
      </c>
      <c r="GU117" s="626">
        <f t="shared" si="697"/>
        <v>0.55</v>
      </c>
      <c r="GV117" s="626">
        <f t="shared" si="697"/>
        <v>0.55</v>
      </c>
      <c r="GW117" s="626">
        <f t="shared" si="697"/>
        <v>0.5</v>
      </c>
      <c r="GX117" s="626">
        <f t="shared" si="697"/>
        <v>0.935</v>
      </c>
      <c r="GY117" s="626">
        <f t="shared" si="697"/>
        <v>0.15</v>
      </c>
      <c r="GZ117" s="626">
        <f t="shared" si="697"/>
        <v>1</v>
      </c>
      <c r="HA117" s="632">
        <f t="shared" si="697"/>
        <v>0.047</v>
      </c>
      <c r="HB117" s="632">
        <f t="shared" si="697"/>
        <v>0.45</v>
      </c>
      <c r="HC117" s="632">
        <f t="shared" si="697"/>
        <v>0.45</v>
      </c>
      <c r="HD117" s="632">
        <f t="shared" si="697"/>
        <v>0.45</v>
      </c>
      <c r="HE117" s="632">
        <f t="shared" si="697"/>
        <v>0.5</v>
      </c>
      <c r="HF117" s="632">
        <f t="shared" si="697"/>
        <v>0.065</v>
      </c>
      <c r="HG117" s="632">
        <f t="shared" si="697"/>
        <v>0.85</v>
      </c>
      <c r="HH117" s="632">
        <f t="shared" si="697"/>
        <v>0</v>
      </c>
      <c r="HI117" s="68">
        <f t="shared" si="423"/>
        <v>0</v>
      </c>
      <c r="HJ117" s="68" t="e">
        <f t="shared" si="454"/>
        <v>#VALUE!</v>
      </c>
      <c r="HK117" s="202">
        <f t="shared" si="455"/>
        <v>0.85</v>
      </c>
      <c r="HL117" s="464">
        <f t="shared" si="456"/>
        <v>550000</v>
      </c>
      <c r="HM117" s="464">
        <f t="shared" si="457"/>
        <v>480000</v>
      </c>
      <c r="HN117" s="192" t="e">
        <f t="shared" si="424"/>
        <v>#VALUE!</v>
      </c>
      <c r="HO117" s="192" t="e">
        <f>HN117*HK117*$HO$2/HL117*1000000</f>
        <v>#VALUE!</v>
      </c>
      <c r="HP117" s="192" t="e">
        <f>HN117*HK117*$HP$2/HM117*1000000</f>
        <v>#VALUE!</v>
      </c>
    </row>
    <row r="118" customFormat="1" spans="1:224">
      <c r="A118" s="381">
        <v>113</v>
      </c>
      <c r="B118" s="54">
        <f ca="1" t="shared" si="458"/>
        <v>43621</v>
      </c>
      <c r="C118" s="57">
        <f t="shared" si="459"/>
        <v>0.0416666666666667</v>
      </c>
      <c r="D118" s="68" t="str">
        <f ca="1" t="shared" si="425"/>
        <v>中班</v>
      </c>
      <c r="E118" s="68" t="str">
        <f ca="1" t="shared" si="426"/>
        <v>乙</v>
      </c>
      <c r="F118" s="68">
        <f ca="1">SUMPRODUCT((成本日报!$A$3:$A$95=计划!B118)*(成本日报!$B$3:$B$95=计划!$D118),成本日报!$C$3:$C$95)</f>
        <v>2</v>
      </c>
      <c r="G118" s="382">
        <f ca="1" t="shared" si="460"/>
        <v>43621.6666666664</v>
      </c>
      <c r="H118" s="382">
        <f ca="1" t="shared" si="427"/>
        <v>43621.6736111108</v>
      </c>
      <c r="I118" s="382">
        <f ca="1" t="shared" si="428"/>
        <v>43621.6791666664</v>
      </c>
      <c r="J118" s="382">
        <f ca="1" t="shared" si="429"/>
        <v>43621.7083333331</v>
      </c>
      <c r="K118" s="382">
        <f ca="1" t="shared" si="430"/>
        <v>43621.7708333331</v>
      </c>
      <c r="L118" s="382">
        <f ca="1" t="shared" si="431"/>
        <v>43621.7916666664</v>
      </c>
      <c r="M118" s="398" t="str">
        <f>IF(_tag_month_day!A114="","",_tag_month_day!A114)</f>
        <v/>
      </c>
      <c r="N118" s="398" t="str">
        <f>IF(_tag_month_day!B114="","",_tag_month_day!B114)</f>
        <v/>
      </c>
      <c r="O118" s="399" t="e">
        <f t="shared" si="432"/>
        <v>#VALUE!</v>
      </c>
      <c r="P118" s="398" t="str">
        <f>IF(_tag_month_day!C114="","",_tag_month_day!C114)</f>
        <v/>
      </c>
      <c r="Q118" s="398" t="str">
        <f>IF(_tag_month_day!D114="","",_tag_month_day!D114)</f>
        <v/>
      </c>
      <c r="R118" s="416">
        <f>IF(_tag_month_day!CB114="",R117,_tag_month_day!CB114/100)</f>
        <v>0.07</v>
      </c>
      <c r="S118" s="417" t="str">
        <f>IF(_tag_month_day!E114="","",_tag_month_day!E114)</f>
        <v/>
      </c>
      <c r="T118" s="417" t="str">
        <f>IF(_tag_month_day!F114="","",_tag_month_day!F114)</f>
        <v/>
      </c>
      <c r="U118" s="418" t="e">
        <f t="shared" si="386"/>
        <v>#VALUE!</v>
      </c>
      <c r="V118" s="53" t="e">
        <f t="shared" si="387"/>
        <v>#VALUE!</v>
      </c>
      <c r="W118" s="419" t="str">
        <f>IF(_jhy_month_day!A114="","",_jhy_month_day!A114)</f>
        <v/>
      </c>
      <c r="X118" s="420" t="str">
        <f>IF(_jhy_month_day!B114="","",_jhy_month_day!B114/100)</f>
        <v/>
      </c>
      <c r="Y118" s="420" t="str">
        <f>IF(_jhy_month_day!C114="","",_jhy_month_day!C114/100)</f>
        <v/>
      </c>
      <c r="Z118" s="439">
        <f t="shared" si="477"/>
        <v>29</v>
      </c>
      <c r="AA118" s="440" t="str">
        <f>IF(_tag_month_day!G114="","",_tag_month_day!G114/100)</f>
        <v/>
      </c>
      <c r="AB118" s="440" t="str">
        <f>IF(_tag_month_day!H114="","",_tag_month_day!H114/100)</f>
        <v/>
      </c>
      <c r="AC118" s="193">
        <f t="shared" si="433"/>
        <v>1.59963432013121</v>
      </c>
      <c r="AD118" s="441" t="str">
        <f t="shared" si="434"/>
        <v/>
      </c>
      <c r="AE118" s="442">
        <f t="shared" si="435"/>
        <v>0.47</v>
      </c>
      <c r="AF118" s="443">
        <v>0.53</v>
      </c>
      <c r="AG118" s="68" t="str">
        <f>IF(_duihao_month_day!A114="","",_duihao_month_day!A114)</f>
        <v/>
      </c>
      <c r="AH118" s="463">
        <f>IF(_gyk_month_day!B114="",AH117,_gyk_month_day!B114)</f>
        <v>820</v>
      </c>
      <c r="AI118" s="464" t="e">
        <f t="shared" si="461"/>
        <v>#VALUE!</v>
      </c>
      <c r="AJ118" s="68" t="str">
        <f>IF(_tag_month_day!I114="","",_tag_month_day!I114)</f>
        <v/>
      </c>
      <c r="AK118" s="465" t="str">
        <f>IF(_tzyy_month_day!A114="","",_tzyy_month_day!A114)</f>
        <v/>
      </c>
      <c r="AL118" s="465" t="str">
        <f>IF(_tzyy_month_day!B114="","",_tzyy_month_day!B114)</f>
        <v/>
      </c>
      <c r="AM118" s="465" t="str">
        <f>IF(_tzyy_month_day!C114="","",_tzyy_month_day!C114)</f>
        <v/>
      </c>
      <c r="AN118" s="466" t="str">
        <f>IF(_tag_month_day!CG114="","",_tag_month_day!CG114)</f>
        <v/>
      </c>
      <c r="AO118" s="466" t="str">
        <f>IF(_tag_month_day!CH114="","",_tag_month_day!CH114)</f>
        <v/>
      </c>
      <c r="AP118" s="486" t="e">
        <f t="shared" si="436"/>
        <v>#VALUE!</v>
      </c>
      <c r="AQ118" s="487" t="str">
        <f>IF(_tag_month_day!J114="","",_tag_month_day!J114/100)</f>
        <v/>
      </c>
      <c r="AR118" s="488">
        <f t="shared" si="437"/>
        <v>1.3</v>
      </c>
      <c r="AS118" s="489" t="e">
        <f t="shared" si="388"/>
        <v>#VALUE!</v>
      </c>
      <c r="AT118" s="489">
        <f t="shared" si="438"/>
        <v>0</v>
      </c>
      <c r="AU118" s="490" t="str">
        <f>IF(_tag_month_day!K114="","",_tag_month_day!K114)</f>
        <v/>
      </c>
      <c r="AV118" s="491" t="str">
        <f>IF(_tag_month_day!L114="","",_tag_month_day!L114/100)</f>
        <v/>
      </c>
      <c r="AW118" s="420">
        <f t="shared" si="360"/>
        <v>0</v>
      </c>
      <c r="AX118" s="420">
        <f t="shared" si="439"/>
        <v>0</v>
      </c>
      <c r="AY118" s="420" t="str">
        <f>IF(_tag_month_day!M114="","",_tag_month_day!M114/100)</f>
        <v/>
      </c>
      <c r="AZ118" s="420" t="str">
        <f>IF(_tag_month_day!N114="","",_tag_month_day!N114/100)</f>
        <v/>
      </c>
      <c r="BA118" s="420" t="str">
        <f>IF(_tag_month_day!O114="","",_tag_month_day!O114/100)</f>
        <v/>
      </c>
      <c r="BB118" s="496" t="str">
        <f>IF(_tag_month_day!P114="","",_tag_month_day!P114/100)</f>
        <v/>
      </c>
      <c r="BC118" s="496">
        <f t="shared" si="440"/>
        <v>0</v>
      </c>
      <c r="BD118" s="496" t="str">
        <f>IF(_tag_month_day!Q114="","",_tag_month_day!Q114/100)</f>
        <v/>
      </c>
      <c r="BE118" s="510" t="str">
        <f>IF(_tag_month_day!R114="","",_tag_month_day!R114/100)</f>
        <v/>
      </c>
      <c r="BF118" s="413" t="str">
        <f>IF(_tag_month_day!CC114="","",_tag_month_day!CC114/100)</f>
        <v/>
      </c>
      <c r="BG118" s="511" t="e">
        <f t="shared" si="389"/>
        <v>#VALUE!</v>
      </c>
      <c r="BH118" s="198">
        <f t="shared" si="390"/>
        <v>0</v>
      </c>
      <c r="BI118" s="512" t="e">
        <f>IF(CX118=0,BI117,(DK118*查询!$R$5+DL118*查询!$Q$5+DM118*查询!$N$5+DN118*查询!$O$5+DO118*查询!$P$5)*AF118/CX118)</f>
        <v>#VALUE!</v>
      </c>
      <c r="BJ118" s="512" t="e">
        <f>IF(CX118=0,BJ117,(DP118*查询!$S$5+DQ118*查询!$T$5+DR118*查询!$U$5)*AF118/CX118)</f>
        <v>#VALUE!</v>
      </c>
      <c r="BK118" s="512">
        <f t="shared" si="441"/>
        <v>1</v>
      </c>
      <c r="BL118" s="513" t="str">
        <f>IF(_cfyc_month_day!A114="","",_cfyc_month_day!A114)</f>
        <v/>
      </c>
      <c r="BM118" s="513" t="str">
        <f>IF(_cfyc_month_day!B114="","",_cfyc_month_day!B114)</f>
        <v/>
      </c>
      <c r="BN118" s="513" t="str">
        <f>IF(_cfyc_month_day!C114="","",_cfyc_month_day!C114)</f>
        <v/>
      </c>
      <c r="BO118" s="522" t="str">
        <f>IF(_cfyc_month_day!D114="","",_cfyc_month_day!D114)</f>
        <v/>
      </c>
      <c r="BP118" s="522" t="str">
        <f>IF(_cfyc_month_day!E114="","",_cfyc_month_day!E114)</f>
        <v/>
      </c>
      <c r="BQ118" s="522" t="str">
        <f>IF(_cfyc_month_day!F114="","",_cfyc_month_day!F114)</f>
        <v/>
      </c>
      <c r="BR118" s="513" t="str">
        <f>IF(_tag_month_day!T114="","",_tag_month_day!T114)</f>
        <v/>
      </c>
      <c r="BS118" s="513" t="str">
        <f>IF(_tag_month_day!U114="","",_tag_month_day!U114)</f>
        <v/>
      </c>
      <c r="BT118" s="523" t="str">
        <f t="shared" si="442"/>
        <v/>
      </c>
      <c r="BU118" s="223" t="str">
        <f>IF(_tag_month_day!V114="","",_tag_month_day!V114)</f>
        <v/>
      </c>
      <c r="BV118" s="206" t="str">
        <f>IF(_tag_month_day!W114="","",_tag_month_day!W114)</f>
        <v/>
      </c>
      <c r="BW118" s="540" t="str">
        <f>IF(_tag_month_day!X114="","",_tag_month_day!X114)</f>
        <v/>
      </c>
      <c r="BX118" s="540" t="str">
        <f>IF(_tag_month_day!Y114="","",_tag_month_day!Y114)</f>
        <v/>
      </c>
      <c r="BY118" s="541">
        <f ca="1" t="shared" si="443"/>
        <v>43621.7916666664</v>
      </c>
      <c r="BZ118" s="542"/>
      <c r="CA118" s="543" t="str">
        <f>IF(_jhy2_month_day!A114="","",_jhy2_month_day!A114)</f>
        <v/>
      </c>
      <c r="CB118" s="464" t="str">
        <f>IF(_jhy2_month_day!B114="","",_jhy2_month_day!B114)</f>
        <v/>
      </c>
      <c r="CC118" s="464" t="str">
        <f>IF(_jhy2_month_day!C114="","",_jhy2_month_day!C114)</f>
        <v/>
      </c>
      <c r="CD118" s="464" t="str">
        <f>IF(_jhy2_month_day!D114="","",_jhy2_month_day!D114)</f>
        <v/>
      </c>
      <c r="CE118" s="464" t="str">
        <f>IF(_jhy2_month_day!E114="","",_jhy2_month_day!E114)</f>
        <v/>
      </c>
      <c r="CF118" s="464" t="str">
        <f>IF(_jhy2_month_day!F114="","",_jhy2_month_day!F114)</f>
        <v/>
      </c>
      <c r="CG118" s="464" t="str">
        <f>IF(_jhy2_month_day!G114="","",_jhy2_month_day!G114)</f>
        <v/>
      </c>
      <c r="CH118" s="464" t="str">
        <f>IF(_jhy2_month_day!H114="","",_jhy2_month_day!H114)</f>
        <v/>
      </c>
      <c r="CI118" s="464" t="str">
        <f>IF(_jhy2_month_day!I114="","",_jhy2_month_day!I114)</f>
        <v/>
      </c>
      <c r="CJ118" s="464" t="str">
        <f>IF(_jhy2_month_day!J114="","",_jhy2_month_day!J114)</f>
        <v/>
      </c>
      <c r="CK118" s="464" t="str">
        <f>IF(_jhy2_month_day!K114="","",_jhy2_month_day!K114)</f>
        <v/>
      </c>
      <c r="CL118" s="562" t="str">
        <f>IF(_jhy2_month_day!L114="","",_jhy2_month_day!L114)</f>
        <v/>
      </c>
      <c r="CM118" s="562" t="str">
        <f>IF(_jhy2_month_day!M114="","",_jhy2_month_day!M114)</f>
        <v/>
      </c>
      <c r="CN118" s="562" t="str">
        <f>IF(_jhy2_month_day!N114="","",_jhy2_month_day!N114)</f>
        <v/>
      </c>
      <c r="CO118" s="562" t="str">
        <f>IF(_jhy2_month_day!O114="","",_jhy2_month_day!O114)</f>
        <v/>
      </c>
      <c r="CP118" s="562" t="str">
        <f>IF(_jhy2_month_day!P114="","",_jhy2_month_day!P114)</f>
        <v/>
      </c>
      <c r="CQ118" s="562" t="str">
        <f>IF(_jhy2_month_day!Q114="","",_jhy2_month_day!Q114)</f>
        <v/>
      </c>
      <c r="CR118" s="563" t="str">
        <f>IF(_jhy2_month_day!R114="","",_jhy2_month_day!R114)</f>
        <v/>
      </c>
      <c r="CS118" s="576" t="str">
        <f>IF(_jhy2_month_day!S114="","",_jhy2_month_day!S114)</f>
        <v/>
      </c>
      <c r="CT118" s="562" t="str">
        <f>IF(_jhy2_month_day!T114="","",_jhy2_month_day!T114)</f>
        <v/>
      </c>
      <c r="CU118" s="577" t="e">
        <f t="shared" si="391"/>
        <v>#VALUE!</v>
      </c>
      <c r="CV118" s="198" t="e">
        <f t="shared" si="392"/>
        <v>#VALUE!</v>
      </c>
      <c r="CW118" s="192" t="e">
        <f t="shared" si="393"/>
        <v>#VALUE!</v>
      </c>
      <c r="CX118" s="192" t="e">
        <f t="shared" si="394"/>
        <v>#VALUE!</v>
      </c>
      <c r="CY118" s="202" t="e">
        <f t="shared" si="395"/>
        <v>#VALUE!</v>
      </c>
      <c r="CZ118" s="192" t="e">
        <f t="shared" ref="CZ118:DI118" si="698">$AJ118*EF118</f>
        <v>#VALUE!</v>
      </c>
      <c r="DA118" s="192" t="e">
        <f t="shared" si="698"/>
        <v>#VALUE!</v>
      </c>
      <c r="DB118" s="192" t="e">
        <f t="shared" si="698"/>
        <v>#VALUE!</v>
      </c>
      <c r="DC118" s="192" t="e">
        <f t="shared" si="698"/>
        <v>#VALUE!</v>
      </c>
      <c r="DD118" s="192" t="e">
        <f t="shared" si="698"/>
        <v>#VALUE!</v>
      </c>
      <c r="DE118" s="192" t="e">
        <f t="shared" si="698"/>
        <v>#VALUE!</v>
      </c>
      <c r="DF118" s="192" t="e">
        <f t="shared" si="698"/>
        <v>#VALUE!</v>
      </c>
      <c r="DG118" s="192" t="e">
        <f t="shared" si="698"/>
        <v>#VALUE!</v>
      </c>
      <c r="DH118" s="192" t="e">
        <f t="shared" si="698"/>
        <v>#VALUE!</v>
      </c>
      <c r="DI118" s="192" t="e">
        <f t="shared" si="698"/>
        <v>#VALUE!</v>
      </c>
      <c r="DJ118" s="192" t="e">
        <f t="shared" si="397"/>
        <v>#VALUE!</v>
      </c>
      <c r="DK118" s="192" t="e">
        <f t="shared" si="398"/>
        <v>#VALUE!</v>
      </c>
      <c r="DL118" s="192" t="e">
        <f t="shared" si="399"/>
        <v>#VALUE!</v>
      </c>
      <c r="DM118" s="192" t="e">
        <f t="shared" si="400"/>
        <v>#VALUE!</v>
      </c>
      <c r="DN118" s="192" t="e">
        <f t="shared" si="401"/>
        <v>#VALUE!</v>
      </c>
      <c r="DO118" s="192" t="e">
        <f t="shared" si="402"/>
        <v>#VALUE!</v>
      </c>
      <c r="DP118" s="192" t="e">
        <f t="shared" si="403"/>
        <v>#VALUE!</v>
      </c>
      <c r="DQ118" s="192" t="e">
        <f t="shared" si="404"/>
        <v>#VALUE!</v>
      </c>
      <c r="DR118" s="192" t="e">
        <f t="shared" si="405"/>
        <v>#VALUE!</v>
      </c>
      <c r="DS118" s="192" t="e">
        <f t="shared" si="406"/>
        <v>#VALUE!</v>
      </c>
      <c r="DT118" s="192" t="e">
        <f t="shared" si="407"/>
        <v>#VALUE!</v>
      </c>
      <c r="DU118" s="192" t="e">
        <f t="shared" si="408"/>
        <v>#VALUE!</v>
      </c>
      <c r="DV118" s="198" t="e">
        <f t="shared" si="409"/>
        <v>#VALUE!</v>
      </c>
      <c r="DW118" s="198" t="e">
        <f t="shared" si="410"/>
        <v>#DIV/0!</v>
      </c>
      <c r="DX118" s="198" t="e">
        <f t="shared" si="411"/>
        <v>#DIV/0!</v>
      </c>
      <c r="DY118" s="198" t="e">
        <f t="shared" si="412"/>
        <v>#VALUE!</v>
      </c>
      <c r="DZ118" s="198" t="e">
        <f t="shared" si="413"/>
        <v>#VALUE!</v>
      </c>
      <c r="EA118" s="198" t="e">
        <f t="shared" si="414"/>
        <v>#VALUE!</v>
      </c>
      <c r="EB118" s="198" t="e">
        <f t="shared" si="415"/>
        <v>#VALUE!</v>
      </c>
      <c r="EC118" s="198" t="e">
        <f t="shared" si="416"/>
        <v>#DIV/0!</v>
      </c>
      <c r="ED118" s="198" t="e">
        <f t="shared" si="417"/>
        <v>#VALUE!</v>
      </c>
      <c r="EE118" s="198" t="e">
        <f t="shared" si="418"/>
        <v>#VALUE!</v>
      </c>
      <c r="EF118" s="198" t="e">
        <f t="shared" ref="EF118:EO118" si="699">DV118/SUM($DV118:$EE118)</f>
        <v>#VALUE!</v>
      </c>
      <c r="EG118" s="198" t="e">
        <f t="shared" si="699"/>
        <v>#DIV/0!</v>
      </c>
      <c r="EH118" s="198" t="e">
        <f t="shared" si="699"/>
        <v>#DIV/0!</v>
      </c>
      <c r="EI118" s="198" t="e">
        <f t="shared" si="699"/>
        <v>#VALUE!</v>
      </c>
      <c r="EJ118" s="198" t="e">
        <f t="shared" si="699"/>
        <v>#VALUE!</v>
      </c>
      <c r="EK118" s="198" t="e">
        <f t="shared" si="699"/>
        <v>#VALUE!</v>
      </c>
      <c r="EL118" s="198" t="e">
        <f t="shared" si="699"/>
        <v>#VALUE!</v>
      </c>
      <c r="EM118" s="198" t="e">
        <f t="shared" si="699"/>
        <v>#DIV/0!</v>
      </c>
      <c r="EN118" s="198" t="e">
        <f t="shared" si="699"/>
        <v>#VALUE!</v>
      </c>
      <c r="EO118" s="198" t="e">
        <f t="shared" si="699"/>
        <v>#VALUE!</v>
      </c>
      <c r="EP118" s="511">
        <f t="shared" ref="EP118:EW118" si="700">EP117</f>
        <v>0.08</v>
      </c>
      <c r="EQ118" s="511">
        <f t="shared" si="700"/>
        <v>0.015</v>
      </c>
      <c r="ER118" s="511">
        <f t="shared" si="700"/>
        <v>0.015</v>
      </c>
      <c r="ES118" s="511">
        <f t="shared" si="700"/>
        <v>0.015</v>
      </c>
      <c r="ET118" s="511">
        <f t="shared" si="700"/>
        <v>0.015</v>
      </c>
      <c r="EU118" s="511">
        <f t="shared" si="700"/>
        <v>0.09</v>
      </c>
      <c r="EV118" s="511">
        <f t="shared" si="700"/>
        <v>0.09</v>
      </c>
      <c r="EW118" s="511">
        <f t="shared" si="700"/>
        <v>0.09</v>
      </c>
      <c r="EX118" s="420" t="str">
        <f>IF(_tag_month_day!AS114="","",_tag_month_day!AS114/100)</f>
        <v/>
      </c>
      <c r="EY118" s="420" t="str">
        <f>IF(_tag_month_day!AT114="","",_tag_month_day!AT114/100)</f>
        <v/>
      </c>
      <c r="EZ118" s="420" t="str">
        <f>IF(_tag_month_day!AU114="","",_tag_month_day!AU114/100)</f>
        <v/>
      </c>
      <c r="FA118" s="420" t="str">
        <f>IF(_tag_month_day!AV114="","",_tag_month_day!AV114/100)</f>
        <v/>
      </c>
      <c r="FB118" s="420" t="str">
        <f>IF(_tag_month_day!AW114="","",_tag_month_day!AW114/100)</f>
        <v/>
      </c>
      <c r="FC118" s="420" t="str">
        <f>IF(_tag_month_day!AX114="","",_tag_month_day!AX114/100)</f>
        <v/>
      </c>
      <c r="FD118" s="510">
        <f t="shared" si="447"/>
        <v>0.33</v>
      </c>
      <c r="FE118" s="510">
        <f t="shared" si="448"/>
        <v>0.19</v>
      </c>
      <c r="FF118" s="510">
        <f t="shared" si="449"/>
        <v>0.003</v>
      </c>
      <c r="FG118" s="510">
        <f t="shared" si="450"/>
        <v>0</v>
      </c>
      <c r="FH118" s="603">
        <f t="shared" si="451"/>
        <v>0.0001</v>
      </c>
      <c r="FI118" s="510">
        <f t="shared" ref="FI118:FR118" si="701">FI117</f>
        <v>0.41</v>
      </c>
      <c r="FJ118" s="510">
        <f t="shared" si="701"/>
        <v>0.11</v>
      </c>
      <c r="FK118" s="510">
        <f t="shared" si="701"/>
        <v>0.015</v>
      </c>
      <c r="FL118" s="510">
        <f t="shared" si="701"/>
        <v>0</v>
      </c>
      <c r="FM118" s="603">
        <f t="shared" si="701"/>
        <v>0.0001</v>
      </c>
      <c r="FN118" s="510" t="str">
        <f>IF(_tag_month_day!AY114="","",_tag_month_day!AY114/100)</f>
        <v/>
      </c>
      <c r="FO118" s="510" t="str">
        <f>IF(_tag_month_day!AZ114="","",_tag_month_day!AZ114/100)</f>
        <v/>
      </c>
      <c r="FP118" s="510" t="str">
        <f>IF(_tag_month_day!BA114="","",_tag_month_day!BA114/100)</f>
        <v/>
      </c>
      <c r="FQ118" s="510" t="str">
        <f>IF(_tag_month_day!BB114="","",_tag_month_day!BB114/100)</f>
        <v/>
      </c>
      <c r="FR118" s="603" t="str">
        <f>IF(_tag_month_day!BC114="","",_tag_month_day!BC114/100)</f>
        <v/>
      </c>
      <c r="FS118" s="510" t="str">
        <f>IF(_tag_month_day!BD114="","",_tag_month_day!BD114/100)</f>
        <v/>
      </c>
      <c r="FT118" s="510" t="str">
        <f>IF(_tag_month_day!BE114="","",_tag_month_day!BE114/100)</f>
        <v/>
      </c>
      <c r="FU118" s="510" t="str">
        <f>IF(_tag_month_day!BF114="","",_tag_month_day!BF114/100)</f>
        <v/>
      </c>
      <c r="FV118" s="510" t="str">
        <f>IF(_tag_month_day!BG114="","",_tag_month_day!BG114/100)</f>
        <v/>
      </c>
      <c r="FW118" s="603" t="str">
        <f>IF(_tag_month_day!BH114="","",_tag_month_day!BH114/100)</f>
        <v/>
      </c>
      <c r="FX118" s="510" t="str">
        <f>IF(_tag_month_day!BI114="","",_tag_month_day!BI114/100)</f>
        <v/>
      </c>
      <c r="FY118" s="510" t="str">
        <f>IF(_tag_month_day!BJ114="","",_tag_month_day!BJ114/100)</f>
        <v/>
      </c>
      <c r="FZ118" s="605" t="str">
        <f>IF(_tag_month_day!BK114="","",_tag_month_day!BK114/100)</f>
        <v/>
      </c>
      <c r="GA118" s="510" t="str">
        <f>IF(_tag_month_day!BL114="","",_tag_month_day!BL114/100)</f>
        <v/>
      </c>
      <c r="GB118" s="603" t="str">
        <f>IF(_tag_month_day!BM114="","",_tag_month_day!BM114/100)</f>
        <v/>
      </c>
      <c r="GC118" s="420" t="str">
        <f>IF(_tag_month_day!BN114="","",_tag_month_day!BN114/100)</f>
        <v/>
      </c>
      <c r="GD118" s="420" t="str">
        <f>IF(_tag_month_day!BO114="","",_tag_month_day!BO114/100)</f>
        <v/>
      </c>
      <c r="GE118" s="420" t="str">
        <f>IF(_tag_month_day!BP114="","",_tag_month_day!BP114/100)</f>
        <v/>
      </c>
      <c r="GF118" s="420" t="str">
        <f>IF(_tag_month_day!BQ114="","",_tag_month_day!BQ114/100)</f>
        <v/>
      </c>
      <c r="GG118" s="420" t="str">
        <f>IF(_tag_month_day!BR114="","",_tag_month_day!BR114/100)</f>
        <v/>
      </c>
      <c r="GH118" s="420" t="str">
        <f>IF(_tag_month_day!BS114="","",_tag_month_day!BS114/100)</f>
        <v/>
      </c>
      <c r="GI118" s="603" t="str">
        <f>IF(_tag_month_day!BT114="","",_tag_month_day!BT114/100)</f>
        <v/>
      </c>
      <c r="GJ118" s="612" t="str">
        <f>IF(_tag_month_day!BU114="","",_tag_month_day!BU114/100)</f>
        <v/>
      </c>
      <c r="GK118" s="620" t="str">
        <f>IF(_tag_month_day!BV114="",IF(_rlcf_month_day!A$2="","",_rlcf_month_day!A$2/100),_tag_month_day!BV114/100)</f>
        <v/>
      </c>
      <c r="GL118" s="620" t="str">
        <f>IF(_tag_month_day!BW114="",IF(_rlcf_month_day!B$2="","",_rlcf_month_day!B$2/100),_tag_month_day!BW114/100)</f>
        <v/>
      </c>
      <c r="GM118" s="621" t="str">
        <f>IF(_tag_month_day!BX114="",IF(_rlcf_month_day!C$2="","",_rlcf_month_day!C$2/100),_tag_month_day!BX114/100)</f>
        <v/>
      </c>
      <c r="GN118" s="620" t="str">
        <f>IF(_tag_month_day!BV114="",IF(_rlcf_month_day!A$2="","",_rlcf_month_day!A$2/100),_tag_month_day!BV114/100)</f>
        <v/>
      </c>
      <c r="GO118" s="620" t="str">
        <f>IF(_tag_month_day!BW114="",IF(_rlcf_month_day!B$2="","",_rlcf_month_day!B$2/100),_tag_month_day!BW114/100)</f>
        <v/>
      </c>
      <c r="GP118" s="620" t="str">
        <f>IF(_tag_month_day!CD114="",IF(_rlcf_month_day!E$2="","",_rlcf_month_day!E$2/100),_tag_month_day!CD114/100)</f>
        <v/>
      </c>
      <c r="GQ118" s="620" t="str">
        <f>IF(_tag_month_day!CE114="",IF(_rlcf_month_day!F$2="","",_rlcf_month_day!F$2/100),_tag_month_day!CE114/100)</f>
        <v/>
      </c>
      <c r="GR118" s="621" t="str">
        <f>IF(_tag_month_day!CF114="",IF(_rlcf_month_day!G$2="","",_rlcf_month_day!G$2/100),_tag_month_day!CF114/100)</f>
        <v/>
      </c>
      <c r="GS118" s="626">
        <f t="shared" ref="GS118:HH118" si="702">GS117</f>
        <v>0.953</v>
      </c>
      <c r="GT118" s="626">
        <f t="shared" si="702"/>
        <v>0.55</v>
      </c>
      <c r="GU118" s="626">
        <f t="shared" si="702"/>
        <v>0.55</v>
      </c>
      <c r="GV118" s="626">
        <f t="shared" si="702"/>
        <v>0.55</v>
      </c>
      <c r="GW118" s="626">
        <f t="shared" si="702"/>
        <v>0.5</v>
      </c>
      <c r="GX118" s="626">
        <f t="shared" si="702"/>
        <v>0.935</v>
      </c>
      <c r="GY118" s="626">
        <f t="shared" si="702"/>
        <v>0.15</v>
      </c>
      <c r="GZ118" s="626">
        <f t="shared" si="702"/>
        <v>1</v>
      </c>
      <c r="HA118" s="632">
        <f t="shared" si="702"/>
        <v>0.047</v>
      </c>
      <c r="HB118" s="632">
        <f t="shared" si="702"/>
        <v>0.45</v>
      </c>
      <c r="HC118" s="632">
        <f t="shared" si="702"/>
        <v>0.45</v>
      </c>
      <c r="HD118" s="632">
        <f t="shared" si="702"/>
        <v>0.45</v>
      </c>
      <c r="HE118" s="632">
        <f t="shared" si="702"/>
        <v>0.5</v>
      </c>
      <c r="HF118" s="632">
        <f t="shared" si="702"/>
        <v>0.065</v>
      </c>
      <c r="HG118" s="632">
        <f t="shared" si="702"/>
        <v>0.85</v>
      </c>
      <c r="HH118" s="632">
        <f t="shared" si="702"/>
        <v>0</v>
      </c>
      <c r="HI118" s="68">
        <f t="shared" si="423"/>
        <v>0</v>
      </c>
      <c r="HJ118" s="68" t="e">
        <f t="shared" si="454"/>
        <v>#VALUE!</v>
      </c>
      <c r="HK118" s="202">
        <f t="shared" si="455"/>
        <v>0.85</v>
      </c>
      <c r="HL118" s="464">
        <f t="shared" si="456"/>
        <v>550000</v>
      </c>
      <c r="HM118" s="464">
        <f t="shared" si="457"/>
        <v>480000</v>
      </c>
      <c r="HN118" s="192" t="e">
        <f t="shared" si="424"/>
        <v>#VALUE!</v>
      </c>
      <c r="HO118" s="192" t="e">
        <f>HN118*HK118*$HO$2/HL118*1000000</f>
        <v>#VALUE!</v>
      </c>
      <c r="HP118" s="192" t="e">
        <f>HN118*HK118*$HP$2/HM118*1000000</f>
        <v>#VALUE!</v>
      </c>
    </row>
    <row r="119" customFormat="1" spans="1:224">
      <c r="A119" s="381">
        <v>114</v>
      </c>
      <c r="B119" s="54">
        <f ca="1" t="shared" si="458"/>
        <v>43621</v>
      </c>
      <c r="C119" s="57">
        <f t="shared" si="459"/>
        <v>0.0416666666666667</v>
      </c>
      <c r="D119" s="68" t="str">
        <f ca="1" t="shared" si="425"/>
        <v>中班</v>
      </c>
      <c r="E119" s="68" t="str">
        <f ca="1" t="shared" si="426"/>
        <v>乙</v>
      </c>
      <c r="F119" s="68">
        <f ca="1">SUMPRODUCT((成本日报!$A$3:$A$95=计划!B119)*(成本日报!$B$3:$B$95=计划!$D119),成本日报!$C$3:$C$95)</f>
        <v>2</v>
      </c>
      <c r="G119" s="382">
        <f ca="1" t="shared" si="460"/>
        <v>43621.7083333331</v>
      </c>
      <c r="H119" s="382">
        <f ca="1" t="shared" si="427"/>
        <v>43621.7152777775</v>
      </c>
      <c r="I119" s="382">
        <f ca="1" t="shared" si="428"/>
        <v>43621.7208333331</v>
      </c>
      <c r="J119" s="382">
        <f ca="1" t="shared" si="429"/>
        <v>43621.7499999997</v>
      </c>
      <c r="K119" s="382">
        <f ca="1" t="shared" si="430"/>
        <v>43621.8124999997</v>
      </c>
      <c r="L119" s="382">
        <f ca="1" t="shared" si="431"/>
        <v>43621.8333333331</v>
      </c>
      <c r="M119" s="398" t="str">
        <f>IF(_tag_month_day!A115="","",_tag_month_day!A115)</f>
        <v/>
      </c>
      <c r="N119" s="398" t="str">
        <f>IF(_tag_month_day!B115="","",_tag_month_day!B115)</f>
        <v/>
      </c>
      <c r="O119" s="399" t="e">
        <f t="shared" si="432"/>
        <v>#VALUE!</v>
      </c>
      <c r="P119" s="398" t="str">
        <f>IF(_tag_month_day!C115="","",_tag_month_day!C115)</f>
        <v/>
      </c>
      <c r="Q119" s="398" t="str">
        <f>IF(_tag_month_day!D115="","",_tag_month_day!D115)</f>
        <v/>
      </c>
      <c r="R119" s="416">
        <f>IF(_tag_month_day!CB115="",R118,_tag_month_day!CB115/100)</f>
        <v>0.07</v>
      </c>
      <c r="S119" s="417" t="str">
        <f>IF(_tag_month_day!E115="","",_tag_month_day!E115)</f>
        <v/>
      </c>
      <c r="T119" s="417" t="str">
        <f>IF(_tag_month_day!F115="","",_tag_month_day!F115)</f>
        <v/>
      </c>
      <c r="U119" s="418" t="e">
        <f t="shared" si="386"/>
        <v>#VALUE!</v>
      </c>
      <c r="V119" s="53" t="e">
        <f t="shared" si="387"/>
        <v>#VALUE!</v>
      </c>
      <c r="W119" s="419" t="str">
        <f>IF(_jhy_month_day!A115="","",_jhy_month_day!A115)</f>
        <v/>
      </c>
      <c r="X119" s="420" t="str">
        <f>IF(_jhy_month_day!B115="","",_jhy_month_day!B115/100)</f>
        <v/>
      </c>
      <c r="Y119" s="420" t="str">
        <f>IF(_jhy_month_day!C115="","",_jhy_month_day!C115/100)</f>
        <v/>
      </c>
      <c r="Z119" s="439">
        <f t="shared" si="477"/>
        <v>29</v>
      </c>
      <c r="AA119" s="440" t="str">
        <f>IF(_tag_month_day!G115="","",_tag_month_day!G115/100)</f>
        <v/>
      </c>
      <c r="AB119" s="440" t="str">
        <f>IF(_tag_month_day!H115="","",_tag_month_day!H115/100)</f>
        <v/>
      </c>
      <c r="AC119" s="193">
        <f t="shared" si="433"/>
        <v>1.59963432013121</v>
      </c>
      <c r="AD119" s="441" t="str">
        <f t="shared" si="434"/>
        <v/>
      </c>
      <c r="AE119" s="442" t="str">
        <f t="shared" si="435"/>
        <v/>
      </c>
      <c r="AF119" s="443">
        <v>1</v>
      </c>
      <c r="AG119" s="68" t="str">
        <f>IF(_duihao_month_day!A115="","",_duihao_month_day!A115)</f>
        <v/>
      </c>
      <c r="AH119" s="463">
        <f>IF(_gyk_month_day!B115="",AH118,_gyk_month_day!B115)</f>
        <v>820</v>
      </c>
      <c r="AI119" s="464" t="e">
        <f t="shared" si="461"/>
        <v>#VALUE!</v>
      </c>
      <c r="AJ119" s="68" t="str">
        <f>IF(_tag_month_day!I115="","",_tag_month_day!I115)</f>
        <v/>
      </c>
      <c r="AK119" s="465" t="str">
        <f>IF(_tzyy_month_day!A115="","",_tzyy_month_day!A115)</f>
        <v/>
      </c>
      <c r="AL119" s="465" t="str">
        <f>IF(_tzyy_month_day!B115="","",_tzyy_month_day!B115)</f>
        <v/>
      </c>
      <c r="AM119" s="465" t="str">
        <f>IF(_tzyy_month_day!C115="","",_tzyy_month_day!C115)</f>
        <v/>
      </c>
      <c r="AN119" s="466" t="str">
        <f>IF(_tag_month_day!CG115="","",_tag_month_day!CG115)</f>
        <v/>
      </c>
      <c r="AO119" s="466" t="str">
        <f>IF(_tag_month_day!CH115="","",_tag_month_day!CH115)</f>
        <v/>
      </c>
      <c r="AP119" s="486" t="e">
        <f t="shared" si="436"/>
        <v>#VALUE!</v>
      </c>
      <c r="AQ119" s="487" t="str">
        <f>IF(_tag_month_day!J115="","",_tag_month_day!J115/100)</f>
        <v/>
      </c>
      <c r="AR119" s="488">
        <f t="shared" si="437"/>
        <v>1.3</v>
      </c>
      <c r="AS119" s="489" t="e">
        <f t="shared" si="388"/>
        <v>#VALUE!</v>
      </c>
      <c r="AT119" s="489">
        <f t="shared" si="438"/>
        <v>0</v>
      </c>
      <c r="AU119" s="490" t="str">
        <f>IF(_tag_month_day!K115="","",_tag_month_day!K115)</f>
        <v/>
      </c>
      <c r="AV119" s="491" t="str">
        <f>IF(_tag_month_day!L115="","",_tag_month_day!L115/100)</f>
        <v/>
      </c>
      <c r="AW119" s="420">
        <f t="shared" si="360"/>
        <v>0</v>
      </c>
      <c r="AX119" s="420">
        <f t="shared" si="439"/>
        <v>0</v>
      </c>
      <c r="AY119" s="420" t="str">
        <f>IF(_tag_month_day!M115="","",_tag_month_day!M115/100)</f>
        <v/>
      </c>
      <c r="AZ119" s="420" t="str">
        <f>IF(_tag_month_day!N115="","",_tag_month_day!N115/100)</f>
        <v/>
      </c>
      <c r="BA119" s="420" t="str">
        <f>IF(_tag_month_day!O115="","",_tag_month_day!O115/100)</f>
        <v/>
      </c>
      <c r="BB119" s="496" t="str">
        <f>IF(_tag_month_day!P115="","",_tag_month_day!P115/100)</f>
        <v/>
      </c>
      <c r="BC119" s="496">
        <f t="shared" si="440"/>
        <v>0</v>
      </c>
      <c r="BD119" s="496" t="str">
        <f>IF(_tag_month_day!Q115="","",_tag_month_day!Q115/100)</f>
        <v/>
      </c>
      <c r="BE119" s="510" t="str">
        <f>IF(_tag_month_day!R115="","",_tag_month_day!R115/100)</f>
        <v/>
      </c>
      <c r="BF119" s="413" t="str">
        <f>IF(_tag_month_day!CC115="","",_tag_month_day!CC115/100)</f>
        <v/>
      </c>
      <c r="BG119" s="511" t="e">
        <f t="shared" si="389"/>
        <v>#VALUE!</v>
      </c>
      <c r="BH119" s="198">
        <f t="shared" si="390"/>
        <v>0</v>
      </c>
      <c r="BI119" s="512" t="e">
        <f>IF(CX119=0,BI118,(DK119*查询!$R$5+DL119*查询!$Q$5+DM119*查询!$N$5+DN119*查询!$O$5+DO119*查询!$P$5)*AF119/CX119)</f>
        <v>#VALUE!</v>
      </c>
      <c r="BJ119" s="512" t="e">
        <f>IF(CX119=0,BJ118,(DP119*查询!$S$5+DQ119*查询!$T$5+DR119*查询!$U$5)*AF119/CX119)</f>
        <v>#VALUE!</v>
      </c>
      <c r="BK119" s="512">
        <f t="shared" si="441"/>
        <v>1</v>
      </c>
      <c r="BL119" s="513" t="str">
        <f>IF(_cfyc_month_day!A115="","",_cfyc_month_day!A115)</f>
        <v/>
      </c>
      <c r="BM119" s="513" t="str">
        <f>IF(_cfyc_month_day!B115="","",_cfyc_month_day!B115)</f>
        <v/>
      </c>
      <c r="BN119" s="513" t="str">
        <f>IF(_cfyc_month_day!C115="","",_cfyc_month_day!C115)</f>
        <v/>
      </c>
      <c r="BO119" s="522" t="str">
        <f>IF(_cfyc_month_day!D115="","",_cfyc_month_day!D115)</f>
        <v/>
      </c>
      <c r="BP119" s="522" t="str">
        <f>IF(_cfyc_month_day!E115="","",_cfyc_month_day!E115)</f>
        <v/>
      </c>
      <c r="BQ119" s="522" t="str">
        <f>IF(_cfyc_month_day!F115="","",_cfyc_month_day!F115)</f>
        <v/>
      </c>
      <c r="BR119" s="513" t="str">
        <f>IF(_tag_month_day!T115="","",_tag_month_day!T115)</f>
        <v/>
      </c>
      <c r="BS119" s="513" t="str">
        <f>IF(_tag_month_day!U115="","",_tag_month_day!U115)</f>
        <v/>
      </c>
      <c r="BT119" s="523" t="str">
        <f t="shared" si="442"/>
        <v/>
      </c>
      <c r="BU119" s="223" t="str">
        <f>IF(_tag_month_day!V115="","",_tag_month_day!V115)</f>
        <v/>
      </c>
      <c r="BV119" s="206" t="str">
        <f>IF(_tag_month_day!W115="","",_tag_month_day!W115)</f>
        <v/>
      </c>
      <c r="BW119" s="540" t="str">
        <f>IF(_tag_month_day!X115="","",_tag_month_day!X115)</f>
        <v/>
      </c>
      <c r="BX119" s="540" t="str">
        <f>IF(_tag_month_day!Y115="","",_tag_month_day!Y115)</f>
        <v/>
      </c>
      <c r="BY119" s="541">
        <f ca="1" t="shared" si="443"/>
        <v>43621.8333333331</v>
      </c>
      <c r="BZ119" s="542" t="s">
        <v>215</v>
      </c>
      <c r="CA119" s="543" t="str">
        <f>IF(_jhy2_month_day!A115="","",_jhy2_month_day!A115)</f>
        <v/>
      </c>
      <c r="CB119" s="464" t="str">
        <f>IF(_jhy2_month_day!B115="","",_jhy2_month_day!B115)</f>
        <v/>
      </c>
      <c r="CC119" s="464" t="str">
        <f>IF(_jhy2_month_day!C115="","",_jhy2_month_day!C115)</f>
        <v/>
      </c>
      <c r="CD119" s="464" t="str">
        <f>IF(_jhy2_month_day!D115="","",_jhy2_month_day!D115)</f>
        <v/>
      </c>
      <c r="CE119" s="464" t="str">
        <f>IF(_jhy2_month_day!E115="","",_jhy2_month_day!E115)</f>
        <v/>
      </c>
      <c r="CF119" s="464" t="str">
        <f>IF(_jhy2_month_day!F115="","",_jhy2_month_day!F115)</f>
        <v/>
      </c>
      <c r="CG119" s="464" t="str">
        <f>IF(_jhy2_month_day!G115="","",_jhy2_month_day!G115)</f>
        <v/>
      </c>
      <c r="CH119" s="464" t="str">
        <f>IF(_jhy2_month_day!H115="","",_jhy2_month_day!H115)</f>
        <v/>
      </c>
      <c r="CI119" s="464" t="str">
        <f>IF(_jhy2_month_day!I115="","",_jhy2_month_day!I115)</f>
        <v/>
      </c>
      <c r="CJ119" s="464" t="str">
        <f>IF(_jhy2_month_day!J115="","",_jhy2_month_day!J115)</f>
        <v/>
      </c>
      <c r="CK119" s="464" t="str">
        <f>IF(_jhy2_month_day!K115="","",_jhy2_month_day!K115)</f>
        <v/>
      </c>
      <c r="CL119" s="562" t="str">
        <f>IF(_jhy2_month_day!L115="","",_jhy2_month_day!L115)</f>
        <v/>
      </c>
      <c r="CM119" s="562" t="str">
        <f>IF(_jhy2_month_day!M115="","",_jhy2_month_day!M115)</f>
        <v/>
      </c>
      <c r="CN119" s="562" t="str">
        <f>IF(_jhy2_month_day!N115="","",_jhy2_month_day!N115)</f>
        <v/>
      </c>
      <c r="CO119" s="562" t="str">
        <f>IF(_jhy2_month_day!O115="","",_jhy2_month_day!O115)</f>
        <v/>
      </c>
      <c r="CP119" s="562" t="str">
        <f>IF(_jhy2_month_day!P115="","",_jhy2_month_day!P115)</f>
        <v/>
      </c>
      <c r="CQ119" s="562" t="str">
        <f>IF(_jhy2_month_day!Q115="","",_jhy2_month_day!Q115)</f>
        <v/>
      </c>
      <c r="CR119" s="563" t="str">
        <f>IF(_jhy2_month_day!R115="","",_jhy2_month_day!R115)</f>
        <v/>
      </c>
      <c r="CS119" s="576" t="str">
        <f>IF(_jhy2_month_day!S115="","",_jhy2_month_day!S115)</f>
        <v/>
      </c>
      <c r="CT119" s="562" t="str">
        <f>IF(_jhy2_month_day!T115="","",_jhy2_month_day!T115)</f>
        <v/>
      </c>
      <c r="CU119" s="577" t="e">
        <f t="shared" si="391"/>
        <v>#VALUE!</v>
      </c>
      <c r="CV119" s="198" t="e">
        <f t="shared" si="392"/>
        <v>#VALUE!</v>
      </c>
      <c r="CW119" s="192" t="e">
        <f t="shared" si="393"/>
        <v>#VALUE!</v>
      </c>
      <c r="CX119" s="192" t="e">
        <f t="shared" si="394"/>
        <v>#VALUE!</v>
      </c>
      <c r="CY119" s="202" t="e">
        <f t="shared" si="395"/>
        <v>#VALUE!</v>
      </c>
      <c r="CZ119" s="192" t="e">
        <f t="shared" ref="CZ119:DI119" si="703">$AJ119*EF119</f>
        <v>#VALUE!</v>
      </c>
      <c r="DA119" s="192" t="e">
        <f t="shared" si="703"/>
        <v>#VALUE!</v>
      </c>
      <c r="DB119" s="192" t="e">
        <f t="shared" si="703"/>
        <v>#VALUE!</v>
      </c>
      <c r="DC119" s="192" t="e">
        <f t="shared" si="703"/>
        <v>#VALUE!</v>
      </c>
      <c r="DD119" s="192" t="e">
        <f t="shared" si="703"/>
        <v>#VALUE!</v>
      </c>
      <c r="DE119" s="192" t="e">
        <f t="shared" si="703"/>
        <v>#VALUE!</v>
      </c>
      <c r="DF119" s="192" t="e">
        <f t="shared" si="703"/>
        <v>#VALUE!</v>
      </c>
      <c r="DG119" s="192" t="e">
        <f t="shared" si="703"/>
        <v>#VALUE!</v>
      </c>
      <c r="DH119" s="192" t="e">
        <f t="shared" si="703"/>
        <v>#VALUE!</v>
      </c>
      <c r="DI119" s="192" t="e">
        <f t="shared" si="703"/>
        <v>#VALUE!</v>
      </c>
      <c r="DJ119" s="192" t="e">
        <f t="shared" si="397"/>
        <v>#VALUE!</v>
      </c>
      <c r="DK119" s="192" t="e">
        <f t="shared" si="398"/>
        <v>#VALUE!</v>
      </c>
      <c r="DL119" s="192" t="e">
        <f t="shared" si="399"/>
        <v>#VALUE!</v>
      </c>
      <c r="DM119" s="192" t="e">
        <f t="shared" si="400"/>
        <v>#VALUE!</v>
      </c>
      <c r="DN119" s="192" t="e">
        <f t="shared" si="401"/>
        <v>#VALUE!</v>
      </c>
      <c r="DO119" s="192" t="e">
        <f t="shared" si="402"/>
        <v>#VALUE!</v>
      </c>
      <c r="DP119" s="192" t="e">
        <f t="shared" si="403"/>
        <v>#VALUE!</v>
      </c>
      <c r="DQ119" s="192" t="e">
        <f t="shared" si="404"/>
        <v>#VALUE!</v>
      </c>
      <c r="DR119" s="192" t="e">
        <f t="shared" si="405"/>
        <v>#VALUE!</v>
      </c>
      <c r="DS119" s="192" t="e">
        <f t="shared" si="406"/>
        <v>#VALUE!</v>
      </c>
      <c r="DT119" s="192" t="e">
        <f t="shared" si="407"/>
        <v>#VALUE!</v>
      </c>
      <c r="DU119" s="192" t="e">
        <f t="shared" si="408"/>
        <v>#VALUE!</v>
      </c>
      <c r="DV119" s="198" t="e">
        <f t="shared" si="409"/>
        <v>#VALUE!</v>
      </c>
      <c r="DW119" s="198" t="e">
        <f t="shared" si="410"/>
        <v>#DIV/0!</v>
      </c>
      <c r="DX119" s="198" t="e">
        <f t="shared" si="411"/>
        <v>#DIV/0!</v>
      </c>
      <c r="DY119" s="198" t="e">
        <f t="shared" si="412"/>
        <v>#VALUE!</v>
      </c>
      <c r="DZ119" s="198" t="e">
        <f t="shared" si="413"/>
        <v>#VALUE!</v>
      </c>
      <c r="EA119" s="198" t="e">
        <f t="shared" si="414"/>
        <v>#VALUE!</v>
      </c>
      <c r="EB119" s="198" t="e">
        <f t="shared" si="415"/>
        <v>#VALUE!</v>
      </c>
      <c r="EC119" s="198" t="e">
        <f t="shared" si="416"/>
        <v>#DIV/0!</v>
      </c>
      <c r="ED119" s="198" t="e">
        <f t="shared" si="417"/>
        <v>#VALUE!</v>
      </c>
      <c r="EE119" s="198" t="e">
        <f t="shared" si="418"/>
        <v>#VALUE!</v>
      </c>
      <c r="EF119" s="198" t="e">
        <f t="shared" ref="EF119:EO119" si="704">DV119/SUM($DV119:$EE119)</f>
        <v>#VALUE!</v>
      </c>
      <c r="EG119" s="198" t="e">
        <f t="shared" si="704"/>
        <v>#DIV/0!</v>
      </c>
      <c r="EH119" s="198" t="e">
        <f t="shared" si="704"/>
        <v>#DIV/0!</v>
      </c>
      <c r="EI119" s="198" t="e">
        <f t="shared" si="704"/>
        <v>#VALUE!</v>
      </c>
      <c r="EJ119" s="198" t="e">
        <f t="shared" si="704"/>
        <v>#VALUE!</v>
      </c>
      <c r="EK119" s="198" t="e">
        <f t="shared" si="704"/>
        <v>#VALUE!</v>
      </c>
      <c r="EL119" s="198" t="e">
        <f t="shared" si="704"/>
        <v>#VALUE!</v>
      </c>
      <c r="EM119" s="198" t="e">
        <f t="shared" si="704"/>
        <v>#DIV/0!</v>
      </c>
      <c r="EN119" s="198" t="e">
        <f t="shared" si="704"/>
        <v>#VALUE!</v>
      </c>
      <c r="EO119" s="198" t="e">
        <f t="shared" si="704"/>
        <v>#VALUE!</v>
      </c>
      <c r="EP119" s="511">
        <f t="shared" ref="EP119:EW119" si="705">EP118</f>
        <v>0.08</v>
      </c>
      <c r="EQ119" s="511">
        <f t="shared" si="705"/>
        <v>0.015</v>
      </c>
      <c r="ER119" s="511">
        <f t="shared" si="705"/>
        <v>0.015</v>
      </c>
      <c r="ES119" s="511">
        <f t="shared" si="705"/>
        <v>0.015</v>
      </c>
      <c r="ET119" s="511">
        <f t="shared" si="705"/>
        <v>0.015</v>
      </c>
      <c r="EU119" s="511">
        <f t="shared" si="705"/>
        <v>0.09</v>
      </c>
      <c r="EV119" s="511">
        <f t="shared" si="705"/>
        <v>0.09</v>
      </c>
      <c r="EW119" s="511">
        <f t="shared" si="705"/>
        <v>0.09</v>
      </c>
      <c r="EX119" s="420" t="str">
        <f>IF(_tag_month_day!AS115="","",_tag_month_day!AS115/100)</f>
        <v/>
      </c>
      <c r="EY119" s="420" t="str">
        <f>IF(_tag_month_day!AT115="","",_tag_month_day!AT115/100)</f>
        <v/>
      </c>
      <c r="EZ119" s="420" t="str">
        <f>IF(_tag_month_day!AU115="","",_tag_month_day!AU115/100)</f>
        <v/>
      </c>
      <c r="FA119" s="420" t="str">
        <f>IF(_tag_month_day!AV115="","",_tag_month_day!AV115/100)</f>
        <v/>
      </c>
      <c r="FB119" s="420" t="str">
        <f>IF(_tag_month_day!AW115="","",_tag_month_day!AW115/100)</f>
        <v/>
      </c>
      <c r="FC119" s="420" t="str">
        <f>IF(_tag_month_day!AX115="","",_tag_month_day!AX115/100)</f>
        <v/>
      </c>
      <c r="FD119" s="510">
        <f t="shared" si="447"/>
        <v>0.33</v>
      </c>
      <c r="FE119" s="510">
        <f t="shared" si="448"/>
        <v>0.19</v>
      </c>
      <c r="FF119" s="510">
        <f t="shared" si="449"/>
        <v>0.003</v>
      </c>
      <c r="FG119" s="510">
        <f t="shared" si="450"/>
        <v>0</v>
      </c>
      <c r="FH119" s="603">
        <f t="shared" si="451"/>
        <v>0.0001</v>
      </c>
      <c r="FI119" s="510">
        <f t="shared" ref="FI119:FR119" si="706">FI118</f>
        <v>0.41</v>
      </c>
      <c r="FJ119" s="510">
        <f t="shared" si="706"/>
        <v>0.11</v>
      </c>
      <c r="FK119" s="510">
        <f t="shared" si="706"/>
        <v>0.015</v>
      </c>
      <c r="FL119" s="510">
        <f t="shared" si="706"/>
        <v>0</v>
      </c>
      <c r="FM119" s="603">
        <f t="shared" si="706"/>
        <v>0.0001</v>
      </c>
      <c r="FN119" s="510" t="str">
        <f>IF(_tag_month_day!AY115="","",_tag_month_day!AY115/100)</f>
        <v/>
      </c>
      <c r="FO119" s="510" t="str">
        <f>IF(_tag_month_day!AZ115="","",_tag_month_day!AZ115/100)</f>
        <v/>
      </c>
      <c r="FP119" s="510" t="str">
        <f>IF(_tag_month_day!BA115="","",_tag_month_day!BA115/100)</f>
        <v/>
      </c>
      <c r="FQ119" s="510" t="str">
        <f>IF(_tag_month_day!BB115="","",_tag_month_day!BB115/100)</f>
        <v/>
      </c>
      <c r="FR119" s="603" t="str">
        <f>IF(_tag_month_day!BC115="","",_tag_month_day!BC115/100)</f>
        <v/>
      </c>
      <c r="FS119" s="510" t="str">
        <f>IF(_tag_month_day!BD115="","",_tag_month_day!BD115/100)</f>
        <v/>
      </c>
      <c r="FT119" s="510" t="str">
        <f>IF(_tag_month_day!BE115="","",_tag_month_day!BE115/100)</f>
        <v/>
      </c>
      <c r="FU119" s="510" t="str">
        <f>IF(_tag_month_day!BF115="","",_tag_month_day!BF115/100)</f>
        <v/>
      </c>
      <c r="FV119" s="510" t="str">
        <f>IF(_tag_month_day!BG115="","",_tag_month_day!BG115/100)</f>
        <v/>
      </c>
      <c r="FW119" s="603" t="str">
        <f>IF(_tag_month_day!BH115="","",_tag_month_day!BH115/100)</f>
        <v/>
      </c>
      <c r="FX119" s="510" t="str">
        <f>IF(_tag_month_day!BI115="","",_tag_month_day!BI115/100)</f>
        <v/>
      </c>
      <c r="FY119" s="510" t="str">
        <f>IF(_tag_month_day!BJ115="","",_tag_month_day!BJ115/100)</f>
        <v/>
      </c>
      <c r="FZ119" s="605" t="str">
        <f>IF(_tag_month_day!BK115="","",_tag_month_day!BK115/100)</f>
        <v/>
      </c>
      <c r="GA119" s="510" t="str">
        <f>IF(_tag_month_day!BL115="","",_tag_month_day!BL115/100)</f>
        <v/>
      </c>
      <c r="GB119" s="603" t="str">
        <f>IF(_tag_month_day!BM115="","",_tag_month_day!BM115/100)</f>
        <v/>
      </c>
      <c r="GC119" s="420" t="str">
        <f>IF(_tag_month_day!BN115="","",_tag_month_day!BN115/100)</f>
        <v/>
      </c>
      <c r="GD119" s="420" t="str">
        <f>IF(_tag_month_day!BO115="","",_tag_month_day!BO115/100)</f>
        <v/>
      </c>
      <c r="GE119" s="420" t="str">
        <f>IF(_tag_month_day!BP115="","",_tag_month_day!BP115/100)</f>
        <v/>
      </c>
      <c r="GF119" s="420" t="str">
        <f>IF(_tag_month_day!BQ115="","",_tag_month_day!BQ115/100)</f>
        <v/>
      </c>
      <c r="GG119" s="420" t="str">
        <f>IF(_tag_month_day!BR115="","",_tag_month_day!BR115/100)</f>
        <v/>
      </c>
      <c r="GH119" s="420" t="str">
        <f>IF(_tag_month_day!BS115="","",_tag_month_day!BS115/100)</f>
        <v/>
      </c>
      <c r="GI119" s="603" t="str">
        <f>IF(_tag_month_day!BT115="","",_tag_month_day!BT115/100)</f>
        <v/>
      </c>
      <c r="GJ119" s="612" t="str">
        <f>IF(_tag_month_day!BU115="","",_tag_month_day!BU115/100)</f>
        <v/>
      </c>
      <c r="GK119" s="620" t="str">
        <f>IF(_tag_month_day!BV115="",IF(_rlcf_month_day!A$2="","",_rlcf_month_day!A$2/100),_tag_month_day!BV115/100)</f>
        <v/>
      </c>
      <c r="GL119" s="620" t="str">
        <f>IF(_tag_month_day!BW115="",IF(_rlcf_month_day!B$2="","",_rlcf_month_day!B$2/100),_tag_month_day!BW115/100)</f>
        <v/>
      </c>
      <c r="GM119" s="621" t="str">
        <f>IF(_tag_month_day!BX115="",IF(_rlcf_month_day!C$2="","",_rlcf_month_day!C$2/100),_tag_month_day!BX115/100)</f>
        <v/>
      </c>
      <c r="GN119" s="620" t="str">
        <f>IF(_tag_month_day!BV115="",IF(_rlcf_month_day!A$2="","",_rlcf_month_day!A$2/100),_tag_month_day!BV115/100)</f>
        <v/>
      </c>
      <c r="GO119" s="620" t="str">
        <f>IF(_tag_month_day!BW115="",IF(_rlcf_month_day!B$2="","",_rlcf_month_day!B$2/100),_tag_month_day!BW115/100)</f>
        <v/>
      </c>
      <c r="GP119" s="620" t="str">
        <f>IF(_tag_month_day!CD115="",IF(_rlcf_month_day!E$2="","",_rlcf_month_day!E$2/100),_tag_month_day!CD115/100)</f>
        <v/>
      </c>
      <c r="GQ119" s="620" t="str">
        <f>IF(_tag_month_day!CE115="",IF(_rlcf_month_day!F$2="","",_rlcf_month_day!F$2/100),_tag_month_day!CE115/100)</f>
        <v/>
      </c>
      <c r="GR119" s="621" t="str">
        <f>IF(_tag_month_day!CF115="",IF(_rlcf_month_day!G$2="","",_rlcf_month_day!G$2/100),_tag_month_day!CF115/100)</f>
        <v/>
      </c>
      <c r="GS119" s="626">
        <f t="shared" ref="GS119:HH119" si="707">GS118</f>
        <v>0.953</v>
      </c>
      <c r="GT119" s="626">
        <f t="shared" si="707"/>
        <v>0.55</v>
      </c>
      <c r="GU119" s="626">
        <f t="shared" si="707"/>
        <v>0.55</v>
      </c>
      <c r="GV119" s="626">
        <f t="shared" si="707"/>
        <v>0.55</v>
      </c>
      <c r="GW119" s="626">
        <f t="shared" si="707"/>
        <v>0.5</v>
      </c>
      <c r="GX119" s="626">
        <f t="shared" si="707"/>
        <v>0.935</v>
      </c>
      <c r="GY119" s="626">
        <f t="shared" si="707"/>
        <v>0.15</v>
      </c>
      <c r="GZ119" s="626">
        <f t="shared" si="707"/>
        <v>1</v>
      </c>
      <c r="HA119" s="632">
        <f t="shared" si="707"/>
        <v>0.047</v>
      </c>
      <c r="HB119" s="632">
        <f t="shared" si="707"/>
        <v>0.45</v>
      </c>
      <c r="HC119" s="632">
        <f t="shared" si="707"/>
        <v>0.45</v>
      </c>
      <c r="HD119" s="632">
        <f t="shared" si="707"/>
        <v>0.45</v>
      </c>
      <c r="HE119" s="632">
        <f t="shared" si="707"/>
        <v>0.5</v>
      </c>
      <c r="HF119" s="632">
        <f t="shared" si="707"/>
        <v>0.065</v>
      </c>
      <c r="HG119" s="632">
        <f t="shared" si="707"/>
        <v>0.85</v>
      </c>
      <c r="HH119" s="632">
        <f t="shared" si="707"/>
        <v>0</v>
      </c>
      <c r="HI119" s="68" t="e">
        <f t="shared" si="423"/>
        <v>#VALUE!</v>
      </c>
      <c r="HJ119" s="68" t="e">
        <f t="shared" si="454"/>
        <v>#VALUE!</v>
      </c>
      <c r="HK119" s="202">
        <f t="shared" si="455"/>
        <v>0.85</v>
      </c>
      <c r="HL119" s="464">
        <f t="shared" si="456"/>
        <v>550000</v>
      </c>
      <c r="HM119" s="464">
        <f t="shared" si="457"/>
        <v>480000</v>
      </c>
      <c r="HN119" s="192" t="e">
        <f t="shared" si="424"/>
        <v>#VALUE!</v>
      </c>
      <c r="HO119" s="192" t="e">
        <f>HN119*HK119*$HO$2/HL119*1000000</f>
        <v>#VALUE!</v>
      </c>
      <c r="HP119" s="192" t="e">
        <f>HN119*HK119*$HP$2/HM119*1000000</f>
        <v>#VALUE!</v>
      </c>
    </row>
    <row r="120" customFormat="1" spans="1:224">
      <c r="A120" s="381">
        <v>115</v>
      </c>
      <c r="B120" s="54">
        <f ca="1" t="shared" si="458"/>
        <v>43621</v>
      </c>
      <c r="C120" s="57">
        <f t="shared" si="459"/>
        <v>0.0416666666666667</v>
      </c>
      <c r="D120" s="68" t="str">
        <f ca="1" t="shared" si="425"/>
        <v>中班</v>
      </c>
      <c r="E120" s="68" t="str">
        <f ca="1" t="shared" si="426"/>
        <v>乙</v>
      </c>
      <c r="F120" s="68">
        <f ca="1">SUMPRODUCT((成本日报!$A$3:$A$95=计划!B120)*(成本日报!$B$3:$B$95=计划!$D120),成本日报!$C$3:$C$95)</f>
        <v>2</v>
      </c>
      <c r="G120" s="382">
        <f ca="1" t="shared" si="460"/>
        <v>43621.7499999997</v>
      </c>
      <c r="H120" s="382">
        <f ca="1" t="shared" si="427"/>
        <v>43621.7569444442</v>
      </c>
      <c r="I120" s="382">
        <f ca="1" t="shared" si="428"/>
        <v>43621.7624999997</v>
      </c>
      <c r="J120" s="382">
        <f ca="1" t="shared" si="429"/>
        <v>43621.7916666664</v>
      </c>
      <c r="K120" s="382">
        <f ca="1" t="shared" si="430"/>
        <v>43621.8541666664</v>
      </c>
      <c r="L120" s="382">
        <f ca="1" t="shared" si="431"/>
        <v>43621.8749999997</v>
      </c>
      <c r="M120" s="398" t="str">
        <f>IF(_tag_month_day!A116="","",_tag_month_day!A116)</f>
        <v/>
      </c>
      <c r="N120" s="398" t="str">
        <f>IF(_tag_month_day!B116="","",_tag_month_day!B116)</f>
        <v/>
      </c>
      <c r="O120" s="399" t="e">
        <f t="shared" si="432"/>
        <v>#VALUE!</v>
      </c>
      <c r="P120" s="398" t="str">
        <f>IF(_tag_month_day!C116="","",_tag_month_day!C116)</f>
        <v/>
      </c>
      <c r="Q120" s="398" t="str">
        <f>IF(_tag_month_day!D116="","",_tag_month_day!D116)</f>
        <v/>
      </c>
      <c r="R120" s="416">
        <f>IF(_tag_month_day!CB116="",R119,_tag_month_day!CB116/100)</f>
        <v>0.07</v>
      </c>
      <c r="S120" s="417" t="str">
        <f>IF(_tag_month_day!E116="","",_tag_month_day!E116)</f>
        <v/>
      </c>
      <c r="T120" s="417" t="str">
        <f>IF(_tag_month_day!F116="","",_tag_month_day!F116)</f>
        <v/>
      </c>
      <c r="U120" s="418" t="e">
        <f t="shared" si="386"/>
        <v>#VALUE!</v>
      </c>
      <c r="V120" s="53" t="e">
        <f t="shared" si="387"/>
        <v>#VALUE!</v>
      </c>
      <c r="W120" s="419" t="str">
        <f>IF(_jhy_month_day!A116="","",_jhy_month_day!A116)</f>
        <v/>
      </c>
      <c r="X120" s="420" t="str">
        <f>IF(_jhy_month_day!B116="","",_jhy_month_day!B116/100)</f>
        <v/>
      </c>
      <c r="Y120" s="420" t="str">
        <f>IF(_jhy_month_day!C116="","",_jhy_month_day!C116/100)</f>
        <v/>
      </c>
      <c r="Z120" s="439">
        <f t="shared" si="477"/>
        <v>29</v>
      </c>
      <c r="AA120" s="440" t="str">
        <f>IF(_tag_month_day!G116="","",_tag_month_day!G116/100)</f>
        <v/>
      </c>
      <c r="AB120" s="440" t="str">
        <f>IF(_tag_month_day!H116="","",_tag_month_day!H116/100)</f>
        <v/>
      </c>
      <c r="AC120" s="193">
        <f t="shared" si="433"/>
        <v>1.59963432013121</v>
      </c>
      <c r="AD120" s="441" t="str">
        <f t="shared" si="434"/>
        <v/>
      </c>
      <c r="AE120" s="442" t="str">
        <f t="shared" si="435"/>
        <v/>
      </c>
      <c r="AF120" s="443">
        <v>1</v>
      </c>
      <c r="AG120" s="68" t="str">
        <f>IF(_duihao_month_day!A116="","",_duihao_month_day!A116)</f>
        <v/>
      </c>
      <c r="AH120" s="463">
        <f>IF(_gyk_month_day!B116="",AH119,_gyk_month_day!B116)</f>
        <v>820</v>
      </c>
      <c r="AI120" s="464" t="e">
        <f t="shared" si="461"/>
        <v>#VALUE!</v>
      </c>
      <c r="AJ120" s="68" t="str">
        <f>IF(_tag_month_day!I116="","",_tag_month_day!I116)</f>
        <v/>
      </c>
      <c r="AK120" s="465" t="str">
        <f>IF(_tzyy_month_day!A116="","",_tzyy_month_day!A116)</f>
        <v/>
      </c>
      <c r="AL120" s="465" t="str">
        <f>IF(_tzyy_month_day!B116="","",_tzyy_month_day!B116)</f>
        <v/>
      </c>
      <c r="AM120" s="465" t="str">
        <f>IF(_tzyy_month_day!C116="","",_tzyy_month_day!C116)</f>
        <v/>
      </c>
      <c r="AN120" s="466" t="str">
        <f>IF(_tag_month_day!CG116="","",_tag_month_day!CG116)</f>
        <v/>
      </c>
      <c r="AO120" s="466" t="str">
        <f>IF(_tag_month_day!CH116="","",_tag_month_day!CH116)</f>
        <v/>
      </c>
      <c r="AP120" s="486" t="e">
        <f t="shared" si="436"/>
        <v>#VALUE!</v>
      </c>
      <c r="AQ120" s="487" t="str">
        <f>IF(_tag_month_day!J116="","",_tag_month_day!J116/100)</f>
        <v/>
      </c>
      <c r="AR120" s="488">
        <f t="shared" si="437"/>
        <v>1.3</v>
      </c>
      <c r="AS120" s="489" t="e">
        <f t="shared" si="388"/>
        <v>#VALUE!</v>
      </c>
      <c r="AT120" s="489">
        <f t="shared" si="438"/>
        <v>0</v>
      </c>
      <c r="AU120" s="490" t="str">
        <f>IF(_tag_month_day!K116="","",_tag_month_day!K116)</f>
        <v/>
      </c>
      <c r="AV120" s="491" t="str">
        <f>IF(_tag_month_day!L116="","",_tag_month_day!L116/100)</f>
        <v/>
      </c>
      <c r="AW120" s="420">
        <f t="shared" si="360"/>
        <v>0</v>
      </c>
      <c r="AX120" s="420">
        <f t="shared" si="439"/>
        <v>0</v>
      </c>
      <c r="AY120" s="420" t="str">
        <f>IF(_tag_month_day!M116="","",_tag_month_day!M116/100)</f>
        <v/>
      </c>
      <c r="AZ120" s="420" t="str">
        <f>IF(_tag_month_day!N116="","",_tag_month_day!N116/100)</f>
        <v/>
      </c>
      <c r="BA120" s="420" t="str">
        <f>IF(_tag_month_day!O116="","",_tag_month_day!O116/100)</f>
        <v/>
      </c>
      <c r="BB120" s="496" t="str">
        <f>IF(_tag_month_day!P116="","",_tag_month_day!P116/100)</f>
        <v/>
      </c>
      <c r="BC120" s="496">
        <f t="shared" si="440"/>
        <v>0</v>
      </c>
      <c r="BD120" s="496" t="str">
        <f>IF(_tag_month_day!Q116="","",_tag_month_day!Q116/100)</f>
        <v/>
      </c>
      <c r="BE120" s="510" t="str">
        <f>IF(_tag_month_day!R116="","",_tag_month_day!R116/100)</f>
        <v/>
      </c>
      <c r="BF120" s="413" t="str">
        <f>IF(_tag_month_day!CC116="","",_tag_month_day!CC116/100)</f>
        <v/>
      </c>
      <c r="BG120" s="511" t="e">
        <f t="shared" si="389"/>
        <v>#VALUE!</v>
      </c>
      <c r="BH120" s="198">
        <f t="shared" si="390"/>
        <v>0</v>
      </c>
      <c r="BI120" s="512" t="e">
        <f>IF(CX120=0,BI119,(DK120*查询!$R$5+DL120*查询!$Q$5+DM120*查询!$N$5+DN120*查询!$O$5+DO120*查询!$P$5)*AF120/CX120)</f>
        <v>#VALUE!</v>
      </c>
      <c r="BJ120" s="512" t="e">
        <f>IF(CX120=0,BJ119,(DP120*查询!$S$5+DQ120*查询!$T$5+DR120*查询!$U$5)*AF120/CX120)</f>
        <v>#VALUE!</v>
      </c>
      <c r="BK120" s="512">
        <f t="shared" si="441"/>
        <v>1</v>
      </c>
      <c r="BL120" s="513" t="str">
        <f>IF(_cfyc_month_day!A116="","",_cfyc_month_day!A116)</f>
        <v/>
      </c>
      <c r="BM120" s="513" t="str">
        <f>IF(_cfyc_month_day!B116="","",_cfyc_month_day!B116)</f>
        <v/>
      </c>
      <c r="BN120" s="513" t="str">
        <f>IF(_cfyc_month_day!C116="","",_cfyc_month_day!C116)</f>
        <v/>
      </c>
      <c r="BO120" s="522" t="str">
        <f>IF(_cfyc_month_day!D116="","",_cfyc_month_day!D116)</f>
        <v/>
      </c>
      <c r="BP120" s="522" t="str">
        <f>IF(_cfyc_month_day!E116="","",_cfyc_month_day!E116)</f>
        <v/>
      </c>
      <c r="BQ120" s="522" t="str">
        <f>IF(_cfyc_month_day!F116="","",_cfyc_month_day!F116)</f>
        <v/>
      </c>
      <c r="BR120" s="513" t="str">
        <f>IF(_tag_month_day!T116="","",_tag_month_day!T116)</f>
        <v/>
      </c>
      <c r="BS120" s="513" t="str">
        <f>IF(_tag_month_day!U116="","",_tag_month_day!U116)</f>
        <v/>
      </c>
      <c r="BT120" s="523" t="str">
        <f t="shared" si="442"/>
        <v/>
      </c>
      <c r="BU120" s="223" t="str">
        <f>IF(_tag_month_day!V116="","",_tag_month_day!V116)</f>
        <v/>
      </c>
      <c r="BV120" s="206" t="str">
        <f>IF(_tag_month_day!W116="","",_tag_month_day!W116)</f>
        <v/>
      </c>
      <c r="BW120" s="540" t="str">
        <f>IF(_tag_month_day!X116="","",_tag_month_day!X116)</f>
        <v/>
      </c>
      <c r="BX120" s="540" t="str">
        <f>IF(_tag_month_day!Y116="","",_tag_month_day!Y116)</f>
        <v/>
      </c>
      <c r="BY120" s="541">
        <f ca="1" t="shared" si="443"/>
        <v>43621.8749999997</v>
      </c>
      <c r="BZ120" s="542"/>
      <c r="CA120" s="543" t="str">
        <f>IF(_jhy2_month_day!A116="","",_jhy2_month_day!A116)</f>
        <v/>
      </c>
      <c r="CB120" s="464" t="str">
        <f>IF(_jhy2_month_day!B116="","",_jhy2_month_day!B116)</f>
        <v/>
      </c>
      <c r="CC120" s="464" t="str">
        <f>IF(_jhy2_month_day!C116="","",_jhy2_month_day!C116)</f>
        <v/>
      </c>
      <c r="CD120" s="464" t="str">
        <f>IF(_jhy2_month_day!D116="","",_jhy2_month_day!D116)</f>
        <v/>
      </c>
      <c r="CE120" s="464" t="str">
        <f>IF(_jhy2_month_day!E116="","",_jhy2_month_day!E116)</f>
        <v/>
      </c>
      <c r="CF120" s="464" t="str">
        <f>IF(_jhy2_month_day!F116="","",_jhy2_month_day!F116)</f>
        <v/>
      </c>
      <c r="CG120" s="464" t="str">
        <f>IF(_jhy2_month_day!G116="","",_jhy2_month_day!G116)</f>
        <v/>
      </c>
      <c r="CH120" s="464" t="str">
        <f>IF(_jhy2_month_day!H116="","",_jhy2_month_day!H116)</f>
        <v/>
      </c>
      <c r="CI120" s="464" t="str">
        <f>IF(_jhy2_month_day!I116="","",_jhy2_month_day!I116)</f>
        <v/>
      </c>
      <c r="CJ120" s="464" t="str">
        <f>IF(_jhy2_month_day!J116="","",_jhy2_month_day!J116)</f>
        <v/>
      </c>
      <c r="CK120" s="464" t="str">
        <f>IF(_jhy2_month_day!K116="","",_jhy2_month_day!K116)</f>
        <v/>
      </c>
      <c r="CL120" s="562" t="str">
        <f>IF(_jhy2_month_day!L116="","",_jhy2_month_day!L116)</f>
        <v/>
      </c>
      <c r="CM120" s="562" t="str">
        <f>IF(_jhy2_month_day!M116="","",_jhy2_month_day!M116)</f>
        <v/>
      </c>
      <c r="CN120" s="562" t="str">
        <f>IF(_jhy2_month_day!N116="","",_jhy2_month_day!N116)</f>
        <v/>
      </c>
      <c r="CO120" s="562" t="str">
        <f>IF(_jhy2_month_day!O116="","",_jhy2_month_day!O116)</f>
        <v/>
      </c>
      <c r="CP120" s="562" t="str">
        <f>IF(_jhy2_month_day!P116="","",_jhy2_month_day!P116)</f>
        <v/>
      </c>
      <c r="CQ120" s="562" t="str">
        <f>IF(_jhy2_month_day!Q116="","",_jhy2_month_day!Q116)</f>
        <v/>
      </c>
      <c r="CR120" s="563" t="str">
        <f>IF(_jhy2_month_day!R116="","",_jhy2_month_day!R116)</f>
        <v/>
      </c>
      <c r="CS120" s="576" t="str">
        <f>IF(_jhy2_month_day!S116="","",_jhy2_month_day!S116)</f>
        <v/>
      </c>
      <c r="CT120" s="562" t="str">
        <f>IF(_jhy2_month_day!T116="","",_jhy2_month_day!T116)</f>
        <v/>
      </c>
      <c r="CU120" s="577" t="e">
        <f t="shared" si="391"/>
        <v>#VALUE!</v>
      </c>
      <c r="CV120" s="198" t="e">
        <f t="shared" si="392"/>
        <v>#VALUE!</v>
      </c>
      <c r="CW120" s="192" t="e">
        <f t="shared" si="393"/>
        <v>#VALUE!</v>
      </c>
      <c r="CX120" s="192" t="e">
        <f t="shared" si="394"/>
        <v>#VALUE!</v>
      </c>
      <c r="CY120" s="202" t="e">
        <f t="shared" si="395"/>
        <v>#VALUE!</v>
      </c>
      <c r="CZ120" s="192" t="e">
        <f t="shared" ref="CZ120:DI120" si="708">$AJ120*EF120</f>
        <v>#VALUE!</v>
      </c>
      <c r="DA120" s="192" t="e">
        <f t="shared" si="708"/>
        <v>#VALUE!</v>
      </c>
      <c r="DB120" s="192" t="e">
        <f t="shared" si="708"/>
        <v>#VALUE!</v>
      </c>
      <c r="DC120" s="192" t="e">
        <f t="shared" si="708"/>
        <v>#VALUE!</v>
      </c>
      <c r="DD120" s="192" t="e">
        <f t="shared" si="708"/>
        <v>#VALUE!</v>
      </c>
      <c r="DE120" s="192" t="e">
        <f t="shared" si="708"/>
        <v>#VALUE!</v>
      </c>
      <c r="DF120" s="192" t="e">
        <f t="shared" si="708"/>
        <v>#VALUE!</v>
      </c>
      <c r="DG120" s="192" t="e">
        <f t="shared" si="708"/>
        <v>#VALUE!</v>
      </c>
      <c r="DH120" s="192" t="e">
        <f t="shared" si="708"/>
        <v>#VALUE!</v>
      </c>
      <c r="DI120" s="192" t="e">
        <f t="shared" si="708"/>
        <v>#VALUE!</v>
      </c>
      <c r="DJ120" s="192" t="e">
        <f t="shared" si="397"/>
        <v>#VALUE!</v>
      </c>
      <c r="DK120" s="192" t="e">
        <f t="shared" si="398"/>
        <v>#VALUE!</v>
      </c>
      <c r="DL120" s="192" t="e">
        <f t="shared" si="399"/>
        <v>#VALUE!</v>
      </c>
      <c r="DM120" s="192" t="e">
        <f t="shared" si="400"/>
        <v>#VALUE!</v>
      </c>
      <c r="DN120" s="192" t="e">
        <f t="shared" si="401"/>
        <v>#VALUE!</v>
      </c>
      <c r="DO120" s="192" t="e">
        <f t="shared" si="402"/>
        <v>#VALUE!</v>
      </c>
      <c r="DP120" s="192" t="e">
        <f t="shared" si="403"/>
        <v>#VALUE!</v>
      </c>
      <c r="DQ120" s="192" t="e">
        <f t="shared" si="404"/>
        <v>#VALUE!</v>
      </c>
      <c r="DR120" s="192" t="e">
        <f t="shared" si="405"/>
        <v>#VALUE!</v>
      </c>
      <c r="DS120" s="192" t="e">
        <f t="shared" si="406"/>
        <v>#VALUE!</v>
      </c>
      <c r="DT120" s="192" t="e">
        <f t="shared" si="407"/>
        <v>#VALUE!</v>
      </c>
      <c r="DU120" s="192" t="e">
        <f t="shared" si="408"/>
        <v>#VALUE!</v>
      </c>
      <c r="DV120" s="198" t="e">
        <f t="shared" si="409"/>
        <v>#VALUE!</v>
      </c>
      <c r="DW120" s="198" t="e">
        <f t="shared" si="410"/>
        <v>#DIV/0!</v>
      </c>
      <c r="DX120" s="198" t="e">
        <f t="shared" si="411"/>
        <v>#DIV/0!</v>
      </c>
      <c r="DY120" s="198" t="e">
        <f t="shared" si="412"/>
        <v>#VALUE!</v>
      </c>
      <c r="DZ120" s="198" t="e">
        <f t="shared" si="413"/>
        <v>#VALUE!</v>
      </c>
      <c r="EA120" s="198" t="e">
        <f t="shared" si="414"/>
        <v>#VALUE!</v>
      </c>
      <c r="EB120" s="198" t="e">
        <f t="shared" si="415"/>
        <v>#VALUE!</v>
      </c>
      <c r="EC120" s="198" t="e">
        <f t="shared" si="416"/>
        <v>#DIV/0!</v>
      </c>
      <c r="ED120" s="198" t="e">
        <f t="shared" si="417"/>
        <v>#VALUE!</v>
      </c>
      <c r="EE120" s="198" t="e">
        <f t="shared" si="418"/>
        <v>#VALUE!</v>
      </c>
      <c r="EF120" s="198" t="e">
        <f t="shared" ref="EF120:EO120" si="709">DV120/SUM($DV120:$EE120)</f>
        <v>#VALUE!</v>
      </c>
      <c r="EG120" s="198" t="e">
        <f t="shared" si="709"/>
        <v>#DIV/0!</v>
      </c>
      <c r="EH120" s="198" t="e">
        <f t="shared" si="709"/>
        <v>#DIV/0!</v>
      </c>
      <c r="EI120" s="198" t="e">
        <f t="shared" si="709"/>
        <v>#VALUE!</v>
      </c>
      <c r="EJ120" s="198" t="e">
        <f t="shared" si="709"/>
        <v>#VALUE!</v>
      </c>
      <c r="EK120" s="198" t="e">
        <f t="shared" si="709"/>
        <v>#VALUE!</v>
      </c>
      <c r="EL120" s="198" t="e">
        <f t="shared" si="709"/>
        <v>#VALUE!</v>
      </c>
      <c r="EM120" s="198" t="e">
        <f t="shared" si="709"/>
        <v>#DIV/0!</v>
      </c>
      <c r="EN120" s="198" t="e">
        <f t="shared" si="709"/>
        <v>#VALUE!</v>
      </c>
      <c r="EO120" s="198" t="e">
        <f t="shared" si="709"/>
        <v>#VALUE!</v>
      </c>
      <c r="EP120" s="511">
        <f t="shared" ref="EP120:EW120" si="710">EP119</f>
        <v>0.08</v>
      </c>
      <c r="EQ120" s="511">
        <f t="shared" si="710"/>
        <v>0.015</v>
      </c>
      <c r="ER120" s="511">
        <f t="shared" si="710"/>
        <v>0.015</v>
      </c>
      <c r="ES120" s="511">
        <f t="shared" si="710"/>
        <v>0.015</v>
      </c>
      <c r="ET120" s="511">
        <f t="shared" si="710"/>
        <v>0.015</v>
      </c>
      <c r="EU120" s="511">
        <f t="shared" si="710"/>
        <v>0.09</v>
      </c>
      <c r="EV120" s="511">
        <f t="shared" si="710"/>
        <v>0.09</v>
      </c>
      <c r="EW120" s="511">
        <f t="shared" si="710"/>
        <v>0.09</v>
      </c>
      <c r="EX120" s="420" t="str">
        <f>IF(_tag_month_day!AS116="","",_tag_month_day!AS116/100)</f>
        <v/>
      </c>
      <c r="EY120" s="420" t="str">
        <f>IF(_tag_month_day!AT116="","",_tag_month_day!AT116/100)</f>
        <v/>
      </c>
      <c r="EZ120" s="420" t="str">
        <f>IF(_tag_month_day!AU116="","",_tag_month_day!AU116/100)</f>
        <v/>
      </c>
      <c r="FA120" s="420" t="str">
        <f>IF(_tag_month_day!AV116="","",_tag_month_day!AV116/100)</f>
        <v/>
      </c>
      <c r="FB120" s="420" t="str">
        <f>IF(_tag_month_day!AW116="","",_tag_month_day!AW116/100)</f>
        <v/>
      </c>
      <c r="FC120" s="420" t="str">
        <f>IF(_tag_month_day!AX116="","",_tag_month_day!AX116/100)</f>
        <v/>
      </c>
      <c r="FD120" s="510">
        <f t="shared" si="447"/>
        <v>0.33</v>
      </c>
      <c r="FE120" s="510">
        <f t="shared" si="448"/>
        <v>0.19</v>
      </c>
      <c r="FF120" s="510">
        <f t="shared" si="449"/>
        <v>0.003</v>
      </c>
      <c r="FG120" s="510">
        <f t="shared" si="450"/>
        <v>0</v>
      </c>
      <c r="FH120" s="603">
        <f t="shared" si="451"/>
        <v>0.0001</v>
      </c>
      <c r="FI120" s="510">
        <f t="shared" ref="FI120:FR120" si="711">FI119</f>
        <v>0.41</v>
      </c>
      <c r="FJ120" s="510">
        <f t="shared" si="711"/>
        <v>0.11</v>
      </c>
      <c r="FK120" s="510">
        <f t="shared" si="711"/>
        <v>0.015</v>
      </c>
      <c r="FL120" s="510">
        <f t="shared" si="711"/>
        <v>0</v>
      </c>
      <c r="FM120" s="603">
        <f t="shared" si="711"/>
        <v>0.0001</v>
      </c>
      <c r="FN120" s="510" t="str">
        <f>IF(_tag_month_day!AY116="","",_tag_month_day!AY116/100)</f>
        <v/>
      </c>
      <c r="FO120" s="510" t="str">
        <f>IF(_tag_month_day!AZ116="","",_tag_month_day!AZ116/100)</f>
        <v/>
      </c>
      <c r="FP120" s="510" t="str">
        <f>IF(_tag_month_day!BA116="","",_tag_month_day!BA116/100)</f>
        <v/>
      </c>
      <c r="FQ120" s="510" t="str">
        <f>IF(_tag_month_day!BB116="","",_tag_month_day!BB116/100)</f>
        <v/>
      </c>
      <c r="FR120" s="603" t="str">
        <f>IF(_tag_month_day!BC116="","",_tag_month_day!BC116/100)</f>
        <v/>
      </c>
      <c r="FS120" s="510" t="str">
        <f>IF(_tag_month_day!BD116="","",_tag_month_day!BD116/100)</f>
        <v/>
      </c>
      <c r="FT120" s="510" t="str">
        <f>IF(_tag_month_day!BE116="","",_tag_month_day!BE116/100)</f>
        <v/>
      </c>
      <c r="FU120" s="510" t="str">
        <f>IF(_tag_month_day!BF116="","",_tag_month_day!BF116/100)</f>
        <v/>
      </c>
      <c r="FV120" s="510" t="str">
        <f>IF(_tag_month_day!BG116="","",_tag_month_day!BG116/100)</f>
        <v/>
      </c>
      <c r="FW120" s="603" t="str">
        <f>IF(_tag_month_day!BH116="","",_tag_month_day!BH116/100)</f>
        <v/>
      </c>
      <c r="FX120" s="510" t="str">
        <f>IF(_tag_month_day!BI116="","",_tag_month_day!BI116/100)</f>
        <v/>
      </c>
      <c r="FY120" s="510" t="str">
        <f>IF(_tag_month_day!BJ116="","",_tag_month_day!BJ116/100)</f>
        <v/>
      </c>
      <c r="FZ120" s="605" t="str">
        <f>IF(_tag_month_day!BK116="","",_tag_month_day!BK116/100)</f>
        <v/>
      </c>
      <c r="GA120" s="510" t="str">
        <f>IF(_tag_month_day!BL116="","",_tag_month_day!BL116/100)</f>
        <v/>
      </c>
      <c r="GB120" s="603" t="str">
        <f>IF(_tag_month_day!BM116="","",_tag_month_day!BM116/100)</f>
        <v/>
      </c>
      <c r="GC120" s="420" t="str">
        <f>IF(_tag_month_day!BN116="","",_tag_month_day!BN116/100)</f>
        <v/>
      </c>
      <c r="GD120" s="420" t="str">
        <f>IF(_tag_month_day!BO116="","",_tag_month_day!BO116/100)</f>
        <v/>
      </c>
      <c r="GE120" s="420" t="str">
        <f>IF(_tag_month_day!BP116="","",_tag_month_day!BP116/100)</f>
        <v/>
      </c>
      <c r="GF120" s="420" t="str">
        <f>IF(_tag_month_day!BQ116="","",_tag_month_day!BQ116/100)</f>
        <v/>
      </c>
      <c r="GG120" s="420" t="str">
        <f>IF(_tag_month_day!BR116="","",_tag_month_day!BR116/100)</f>
        <v/>
      </c>
      <c r="GH120" s="420" t="str">
        <f>IF(_tag_month_day!BS116="","",_tag_month_day!BS116/100)</f>
        <v/>
      </c>
      <c r="GI120" s="603" t="str">
        <f>IF(_tag_month_day!BT116="","",_tag_month_day!BT116/100)</f>
        <v/>
      </c>
      <c r="GJ120" s="612" t="str">
        <f>IF(_tag_month_day!BU116="","",_tag_month_day!BU116/100)</f>
        <v/>
      </c>
      <c r="GK120" s="620" t="str">
        <f>IF(_tag_month_day!BV116="",IF(_rlcf_month_day!A$2="","",_rlcf_month_day!A$2/100),_tag_month_day!BV116/100)</f>
        <v/>
      </c>
      <c r="GL120" s="620" t="str">
        <f>IF(_tag_month_day!BW116="",IF(_rlcf_month_day!B$2="","",_rlcf_month_day!B$2/100),_tag_month_day!BW116/100)</f>
        <v/>
      </c>
      <c r="GM120" s="621" t="str">
        <f>IF(_tag_month_day!BX116="",IF(_rlcf_month_day!C$2="","",_rlcf_month_day!C$2/100),_tag_month_day!BX116/100)</f>
        <v/>
      </c>
      <c r="GN120" s="620" t="str">
        <f>IF(_tag_month_day!BV116="",IF(_rlcf_month_day!A$2="","",_rlcf_month_day!A$2/100),_tag_month_day!BV116/100)</f>
        <v/>
      </c>
      <c r="GO120" s="620" t="str">
        <f>IF(_tag_month_day!BW116="",IF(_rlcf_month_day!B$2="","",_rlcf_month_day!B$2/100),_tag_month_day!BW116/100)</f>
        <v/>
      </c>
      <c r="GP120" s="620" t="str">
        <f>IF(_tag_month_day!CD116="",IF(_rlcf_month_day!E$2="","",_rlcf_month_day!E$2/100),_tag_month_day!CD116/100)</f>
        <v/>
      </c>
      <c r="GQ120" s="620" t="str">
        <f>IF(_tag_month_day!CE116="",IF(_rlcf_month_day!F$2="","",_rlcf_month_day!F$2/100),_tag_month_day!CE116/100)</f>
        <v/>
      </c>
      <c r="GR120" s="621" t="str">
        <f>IF(_tag_month_day!CF116="",IF(_rlcf_month_day!G$2="","",_rlcf_month_day!G$2/100),_tag_month_day!CF116/100)</f>
        <v/>
      </c>
      <c r="GS120" s="626">
        <f t="shared" ref="GS120:HH120" si="712">GS119</f>
        <v>0.953</v>
      </c>
      <c r="GT120" s="626">
        <f t="shared" si="712"/>
        <v>0.55</v>
      </c>
      <c r="GU120" s="626">
        <f t="shared" si="712"/>
        <v>0.55</v>
      </c>
      <c r="GV120" s="626">
        <f t="shared" si="712"/>
        <v>0.55</v>
      </c>
      <c r="GW120" s="626">
        <f t="shared" si="712"/>
        <v>0.5</v>
      </c>
      <c r="GX120" s="626">
        <f t="shared" si="712"/>
        <v>0.935</v>
      </c>
      <c r="GY120" s="626">
        <f t="shared" si="712"/>
        <v>0.15</v>
      </c>
      <c r="GZ120" s="626">
        <f t="shared" si="712"/>
        <v>1</v>
      </c>
      <c r="HA120" s="632">
        <f t="shared" si="712"/>
        <v>0.047</v>
      </c>
      <c r="HB120" s="632">
        <f t="shared" si="712"/>
        <v>0.45</v>
      </c>
      <c r="HC120" s="632">
        <f t="shared" si="712"/>
        <v>0.45</v>
      </c>
      <c r="HD120" s="632">
        <f t="shared" si="712"/>
        <v>0.45</v>
      </c>
      <c r="HE120" s="632">
        <f t="shared" si="712"/>
        <v>0.5</v>
      </c>
      <c r="HF120" s="632">
        <f t="shared" si="712"/>
        <v>0.065</v>
      </c>
      <c r="HG120" s="632">
        <f t="shared" si="712"/>
        <v>0.85</v>
      </c>
      <c r="HH120" s="632">
        <f t="shared" si="712"/>
        <v>0</v>
      </c>
      <c r="HI120" s="68">
        <f t="shared" si="423"/>
        <v>0</v>
      </c>
      <c r="HJ120" s="68" t="e">
        <f t="shared" si="454"/>
        <v>#VALUE!</v>
      </c>
      <c r="HK120" s="202">
        <f t="shared" si="455"/>
        <v>0.85</v>
      </c>
      <c r="HL120" s="464">
        <f t="shared" si="456"/>
        <v>550000</v>
      </c>
      <c r="HM120" s="464">
        <f t="shared" si="457"/>
        <v>480000</v>
      </c>
      <c r="HN120" s="192" t="e">
        <f t="shared" si="424"/>
        <v>#VALUE!</v>
      </c>
      <c r="HO120" s="192" t="e">
        <f>HN120*HK120*$HO$2/HL120*1000000</f>
        <v>#VALUE!</v>
      </c>
      <c r="HP120" s="192" t="e">
        <f>HN120*HK120*$HP$2/HM120*1000000</f>
        <v>#VALUE!</v>
      </c>
    </row>
    <row r="121" customFormat="1" spans="1:224">
      <c r="A121" s="381">
        <v>116</v>
      </c>
      <c r="B121" s="54">
        <f ca="1" t="shared" si="458"/>
        <v>43621</v>
      </c>
      <c r="C121" s="57">
        <f t="shared" si="459"/>
        <v>0.0416666666666667</v>
      </c>
      <c r="D121" s="68" t="str">
        <f ca="1" t="shared" si="425"/>
        <v>中班</v>
      </c>
      <c r="E121" s="68" t="str">
        <f ca="1" t="shared" si="426"/>
        <v>乙</v>
      </c>
      <c r="F121" s="68">
        <f ca="1">SUMPRODUCT((成本日报!$A$3:$A$95=计划!B121)*(成本日报!$B$3:$B$95=计划!$D121),成本日报!$C$3:$C$95)</f>
        <v>2</v>
      </c>
      <c r="G121" s="382">
        <f ca="1" t="shared" si="460"/>
        <v>43621.7916666664</v>
      </c>
      <c r="H121" s="382">
        <f ca="1" t="shared" si="427"/>
        <v>43621.7986111108</v>
      </c>
      <c r="I121" s="382">
        <f ca="1" t="shared" si="428"/>
        <v>43621.8041666664</v>
      </c>
      <c r="J121" s="382">
        <f ca="1" t="shared" si="429"/>
        <v>43621.8333333331</v>
      </c>
      <c r="K121" s="382">
        <f ca="1" t="shared" si="430"/>
        <v>43621.8958333331</v>
      </c>
      <c r="L121" s="382">
        <f ca="1" t="shared" si="431"/>
        <v>43621.9166666664</v>
      </c>
      <c r="M121" s="398" t="str">
        <f>IF(_tag_month_day!A117="","",_tag_month_day!A117)</f>
        <v/>
      </c>
      <c r="N121" s="398" t="str">
        <f>IF(_tag_month_day!B117="","",_tag_month_day!B117)</f>
        <v/>
      </c>
      <c r="O121" s="399" t="e">
        <f t="shared" si="432"/>
        <v>#VALUE!</v>
      </c>
      <c r="P121" s="398" t="str">
        <f>IF(_tag_month_day!C117="","",_tag_month_day!C117)</f>
        <v/>
      </c>
      <c r="Q121" s="398" t="str">
        <f>IF(_tag_month_day!D117="","",_tag_month_day!D117)</f>
        <v/>
      </c>
      <c r="R121" s="416">
        <f>IF(_tag_month_day!CB117="",R120,_tag_month_day!CB117/100)</f>
        <v>0.07</v>
      </c>
      <c r="S121" s="417" t="str">
        <f>IF(_tag_month_day!E117="","",_tag_month_day!E117)</f>
        <v/>
      </c>
      <c r="T121" s="417" t="str">
        <f>IF(_tag_month_day!F117="","",_tag_month_day!F117)</f>
        <v/>
      </c>
      <c r="U121" s="418" t="e">
        <f t="shared" si="386"/>
        <v>#VALUE!</v>
      </c>
      <c r="V121" s="53" t="e">
        <f t="shared" si="387"/>
        <v>#VALUE!</v>
      </c>
      <c r="W121" s="419" t="str">
        <f>IF(_jhy_month_day!A117="","",_jhy_month_day!A117)</f>
        <v/>
      </c>
      <c r="X121" s="420" t="str">
        <f>IF(_jhy_month_day!B117="","",_jhy_month_day!B117/100)</f>
        <v/>
      </c>
      <c r="Y121" s="420" t="str">
        <f>IF(_jhy_month_day!C117="","",_jhy_month_day!C117/100)</f>
        <v/>
      </c>
      <c r="Z121" s="439">
        <f t="shared" si="477"/>
        <v>29</v>
      </c>
      <c r="AA121" s="440" t="str">
        <f>IF(_tag_month_day!G117="","",_tag_month_day!G117/100)</f>
        <v/>
      </c>
      <c r="AB121" s="440" t="str">
        <f>IF(_tag_month_day!H117="","",_tag_month_day!H117/100)</f>
        <v/>
      </c>
      <c r="AC121" s="193">
        <f t="shared" si="433"/>
        <v>1.59963432013121</v>
      </c>
      <c r="AD121" s="441" t="str">
        <f t="shared" si="434"/>
        <v/>
      </c>
      <c r="AE121" s="442" t="str">
        <f t="shared" si="435"/>
        <v/>
      </c>
      <c r="AF121" s="443">
        <v>1</v>
      </c>
      <c r="AG121" s="68" t="str">
        <f>IF(_duihao_month_day!A117="","",_duihao_month_day!A117)</f>
        <v/>
      </c>
      <c r="AH121" s="463">
        <f>IF(_gyk_month_day!B117="",AH120,_gyk_month_day!B117)</f>
        <v>820</v>
      </c>
      <c r="AI121" s="464" t="e">
        <f t="shared" si="461"/>
        <v>#VALUE!</v>
      </c>
      <c r="AJ121" s="68" t="str">
        <f>IF(_tag_month_day!I117="","",_tag_month_day!I117)</f>
        <v/>
      </c>
      <c r="AK121" s="465" t="str">
        <f>IF(_tzyy_month_day!A117="","",_tzyy_month_day!A117)</f>
        <v/>
      </c>
      <c r="AL121" s="465" t="str">
        <f>IF(_tzyy_month_day!B117="","",_tzyy_month_day!B117)</f>
        <v/>
      </c>
      <c r="AM121" s="465" t="str">
        <f>IF(_tzyy_month_day!C117="","",_tzyy_month_day!C117)</f>
        <v/>
      </c>
      <c r="AN121" s="466" t="str">
        <f>IF(_tag_month_day!CG117="","",_tag_month_day!CG117)</f>
        <v/>
      </c>
      <c r="AO121" s="466" t="str">
        <f>IF(_tag_month_day!CH117="","",_tag_month_day!CH117)</f>
        <v/>
      </c>
      <c r="AP121" s="486" t="e">
        <f t="shared" si="436"/>
        <v>#VALUE!</v>
      </c>
      <c r="AQ121" s="487" t="str">
        <f>IF(_tag_month_day!J117="","",_tag_month_day!J117/100)</f>
        <v/>
      </c>
      <c r="AR121" s="488">
        <f t="shared" si="437"/>
        <v>1.3</v>
      </c>
      <c r="AS121" s="489" t="e">
        <f t="shared" si="388"/>
        <v>#VALUE!</v>
      </c>
      <c r="AT121" s="489">
        <f t="shared" si="438"/>
        <v>0</v>
      </c>
      <c r="AU121" s="490" t="str">
        <f>IF(_tag_month_day!K117="","",_tag_month_day!K117)</f>
        <v/>
      </c>
      <c r="AV121" s="491" t="str">
        <f>IF(_tag_month_day!L117="","",_tag_month_day!L117/100)</f>
        <v/>
      </c>
      <c r="AW121" s="420">
        <f t="shared" si="360"/>
        <v>0</v>
      </c>
      <c r="AX121" s="420">
        <f t="shared" si="439"/>
        <v>0</v>
      </c>
      <c r="AY121" s="420" t="str">
        <f>IF(_tag_month_day!M117="","",_tag_month_day!M117/100)</f>
        <v/>
      </c>
      <c r="AZ121" s="420" t="str">
        <f>IF(_tag_month_day!N117="","",_tag_month_day!N117/100)</f>
        <v/>
      </c>
      <c r="BA121" s="420" t="str">
        <f>IF(_tag_month_day!O117="","",_tag_month_day!O117/100)</f>
        <v/>
      </c>
      <c r="BB121" s="496" t="str">
        <f>IF(_tag_month_day!P117="","",_tag_month_day!P117/100)</f>
        <v/>
      </c>
      <c r="BC121" s="496">
        <f t="shared" si="440"/>
        <v>0</v>
      </c>
      <c r="BD121" s="496" t="str">
        <f>IF(_tag_month_day!Q117="","",_tag_month_day!Q117/100)</f>
        <v/>
      </c>
      <c r="BE121" s="510" t="str">
        <f>IF(_tag_month_day!R117="","",_tag_month_day!R117/100)</f>
        <v/>
      </c>
      <c r="BF121" s="413" t="str">
        <f>IF(_tag_month_day!CC117="","",_tag_month_day!CC117/100)</f>
        <v/>
      </c>
      <c r="BG121" s="511" t="e">
        <f t="shared" si="389"/>
        <v>#VALUE!</v>
      </c>
      <c r="BH121" s="198">
        <f t="shared" si="390"/>
        <v>0</v>
      </c>
      <c r="BI121" s="512" t="e">
        <f>IF(CX121=0,BI120,(DK121*查询!$R$5+DL121*查询!$Q$5+DM121*查询!$N$5+DN121*查询!$O$5+DO121*查询!$P$5)*AF121/CX121)</f>
        <v>#VALUE!</v>
      </c>
      <c r="BJ121" s="512" t="e">
        <f>IF(CX121=0,BJ120,(DP121*查询!$S$5+DQ121*查询!$T$5+DR121*查询!$U$5)*AF121/CX121)</f>
        <v>#VALUE!</v>
      </c>
      <c r="BK121" s="512">
        <f t="shared" si="441"/>
        <v>1</v>
      </c>
      <c r="BL121" s="513" t="str">
        <f>IF(_cfyc_month_day!A117="","",_cfyc_month_day!A117)</f>
        <v/>
      </c>
      <c r="BM121" s="513" t="str">
        <f>IF(_cfyc_month_day!B117="","",_cfyc_month_day!B117)</f>
        <v/>
      </c>
      <c r="BN121" s="513" t="str">
        <f>IF(_cfyc_month_day!C117="","",_cfyc_month_day!C117)</f>
        <v/>
      </c>
      <c r="BO121" s="522" t="str">
        <f>IF(_cfyc_month_day!D117="","",_cfyc_month_day!D117)</f>
        <v/>
      </c>
      <c r="BP121" s="522" t="str">
        <f>IF(_cfyc_month_day!E117="","",_cfyc_month_day!E117)</f>
        <v/>
      </c>
      <c r="BQ121" s="522" t="str">
        <f>IF(_cfyc_month_day!F117="","",_cfyc_month_day!F117)</f>
        <v/>
      </c>
      <c r="BR121" s="513" t="str">
        <f>IF(_tag_month_day!T117="","",_tag_month_day!T117)</f>
        <v/>
      </c>
      <c r="BS121" s="513" t="str">
        <f>IF(_tag_month_day!U117="","",_tag_month_day!U117)</f>
        <v/>
      </c>
      <c r="BT121" s="523" t="str">
        <f t="shared" si="442"/>
        <v/>
      </c>
      <c r="BU121" s="223" t="str">
        <f>IF(_tag_month_day!V117="","",_tag_month_day!V117)</f>
        <v/>
      </c>
      <c r="BV121" s="206" t="str">
        <f>IF(_tag_month_day!W117="","",_tag_month_day!W117)</f>
        <v/>
      </c>
      <c r="BW121" s="540" t="str">
        <f>IF(_tag_month_day!X117="","",_tag_month_day!X117)</f>
        <v/>
      </c>
      <c r="BX121" s="540" t="str">
        <f>IF(_tag_month_day!Y117="","",_tag_month_day!Y117)</f>
        <v/>
      </c>
      <c r="BY121" s="541">
        <f ca="1" t="shared" si="443"/>
        <v>43621.9166666664</v>
      </c>
      <c r="BZ121" s="542" t="s">
        <v>215</v>
      </c>
      <c r="CA121" s="543" t="str">
        <f>IF(_jhy2_month_day!A117="","",_jhy2_month_day!A117)</f>
        <v/>
      </c>
      <c r="CB121" s="464" t="str">
        <f>IF(_jhy2_month_day!B117="","",_jhy2_month_day!B117)</f>
        <v/>
      </c>
      <c r="CC121" s="464" t="str">
        <f>IF(_jhy2_month_day!C117="","",_jhy2_month_day!C117)</f>
        <v/>
      </c>
      <c r="CD121" s="464" t="str">
        <f>IF(_jhy2_month_day!D117="","",_jhy2_month_day!D117)</f>
        <v/>
      </c>
      <c r="CE121" s="464" t="str">
        <f>IF(_jhy2_month_day!E117="","",_jhy2_month_day!E117)</f>
        <v/>
      </c>
      <c r="CF121" s="464" t="str">
        <f>IF(_jhy2_month_day!F117="","",_jhy2_month_day!F117)</f>
        <v/>
      </c>
      <c r="CG121" s="464" t="str">
        <f>IF(_jhy2_month_day!G117="","",_jhy2_month_day!G117)</f>
        <v/>
      </c>
      <c r="CH121" s="464" t="str">
        <f>IF(_jhy2_month_day!H117="","",_jhy2_month_day!H117)</f>
        <v/>
      </c>
      <c r="CI121" s="464" t="str">
        <f>IF(_jhy2_month_day!I117="","",_jhy2_month_day!I117)</f>
        <v/>
      </c>
      <c r="CJ121" s="464" t="str">
        <f>IF(_jhy2_month_day!J117="","",_jhy2_month_day!J117)</f>
        <v/>
      </c>
      <c r="CK121" s="464" t="str">
        <f>IF(_jhy2_month_day!K117="","",_jhy2_month_day!K117)</f>
        <v/>
      </c>
      <c r="CL121" s="562" t="str">
        <f>IF(_jhy2_month_day!L117="","",_jhy2_month_day!L117)</f>
        <v/>
      </c>
      <c r="CM121" s="562" t="str">
        <f>IF(_jhy2_month_day!M117="","",_jhy2_month_day!M117)</f>
        <v/>
      </c>
      <c r="CN121" s="562" t="str">
        <f>IF(_jhy2_month_day!N117="","",_jhy2_month_day!N117)</f>
        <v/>
      </c>
      <c r="CO121" s="562" t="str">
        <f>IF(_jhy2_month_day!O117="","",_jhy2_month_day!O117)</f>
        <v/>
      </c>
      <c r="CP121" s="562" t="str">
        <f>IF(_jhy2_month_day!P117="","",_jhy2_month_day!P117)</f>
        <v/>
      </c>
      <c r="CQ121" s="562" t="str">
        <f>IF(_jhy2_month_day!Q117="","",_jhy2_month_day!Q117)</f>
        <v/>
      </c>
      <c r="CR121" s="563" t="str">
        <f>IF(_jhy2_month_day!R117="","",_jhy2_month_day!R117)</f>
        <v/>
      </c>
      <c r="CS121" s="576" t="str">
        <f>IF(_jhy2_month_day!S117="","",_jhy2_month_day!S117)</f>
        <v/>
      </c>
      <c r="CT121" s="562" t="str">
        <f>IF(_jhy2_month_day!T117="","",_jhy2_month_day!T117)</f>
        <v/>
      </c>
      <c r="CU121" s="577" t="e">
        <f t="shared" si="391"/>
        <v>#VALUE!</v>
      </c>
      <c r="CV121" s="198" t="e">
        <f t="shared" si="392"/>
        <v>#VALUE!</v>
      </c>
      <c r="CW121" s="192" t="e">
        <f t="shared" si="393"/>
        <v>#VALUE!</v>
      </c>
      <c r="CX121" s="192" t="e">
        <f t="shared" si="394"/>
        <v>#VALUE!</v>
      </c>
      <c r="CY121" s="202" t="e">
        <f t="shared" si="395"/>
        <v>#VALUE!</v>
      </c>
      <c r="CZ121" s="192" t="e">
        <f t="shared" ref="CZ121:DI121" si="713">$AJ121*EF121</f>
        <v>#VALUE!</v>
      </c>
      <c r="DA121" s="192" t="e">
        <f t="shared" si="713"/>
        <v>#VALUE!</v>
      </c>
      <c r="DB121" s="192" t="e">
        <f t="shared" si="713"/>
        <v>#VALUE!</v>
      </c>
      <c r="DC121" s="192" t="e">
        <f t="shared" si="713"/>
        <v>#VALUE!</v>
      </c>
      <c r="DD121" s="192" t="e">
        <f t="shared" si="713"/>
        <v>#VALUE!</v>
      </c>
      <c r="DE121" s="192" t="e">
        <f t="shared" si="713"/>
        <v>#VALUE!</v>
      </c>
      <c r="DF121" s="192" t="e">
        <f t="shared" si="713"/>
        <v>#VALUE!</v>
      </c>
      <c r="DG121" s="192" t="e">
        <f t="shared" si="713"/>
        <v>#VALUE!</v>
      </c>
      <c r="DH121" s="192" t="e">
        <f t="shared" si="713"/>
        <v>#VALUE!</v>
      </c>
      <c r="DI121" s="192" t="e">
        <f t="shared" si="713"/>
        <v>#VALUE!</v>
      </c>
      <c r="DJ121" s="192" t="e">
        <f t="shared" si="397"/>
        <v>#VALUE!</v>
      </c>
      <c r="DK121" s="192" t="e">
        <f t="shared" si="398"/>
        <v>#VALUE!</v>
      </c>
      <c r="DL121" s="192" t="e">
        <f t="shared" si="399"/>
        <v>#VALUE!</v>
      </c>
      <c r="DM121" s="192" t="e">
        <f t="shared" si="400"/>
        <v>#VALUE!</v>
      </c>
      <c r="DN121" s="192" t="e">
        <f t="shared" si="401"/>
        <v>#VALUE!</v>
      </c>
      <c r="DO121" s="192" t="e">
        <f t="shared" si="402"/>
        <v>#VALUE!</v>
      </c>
      <c r="DP121" s="192" t="e">
        <f t="shared" si="403"/>
        <v>#VALUE!</v>
      </c>
      <c r="DQ121" s="192" t="e">
        <f t="shared" si="404"/>
        <v>#VALUE!</v>
      </c>
      <c r="DR121" s="192" t="e">
        <f t="shared" si="405"/>
        <v>#VALUE!</v>
      </c>
      <c r="DS121" s="192" t="e">
        <f t="shared" si="406"/>
        <v>#VALUE!</v>
      </c>
      <c r="DT121" s="192" t="e">
        <f t="shared" si="407"/>
        <v>#VALUE!</v>
      </c>
      <c r="DU121" s="192" t="e">
        <f t="shared" si="408"/>
        <v>#VALUE!</v>
      </c>
      <c r="DV121" s="198" t="e">
        <f t="shared" si="409"/>
        <v>#VALUE!</v>
      </c>
      <c r="DW121" s="198" t="e">
        <f t="shared" si="410"/>
        <v>#DIV/0!</v>
      </c>
      <c r="DX121" s="198" t="e">
        <f t="shared" si="411"/>
        <v>#DIV/0!</v>
      </c>
      <c r="DY121" s="198" t="e">
        <f t="shared" si="412"/>
        <v>#VALUE!</v>
      </c>
      <c r="DZ121" s="198" t="e">
        <f t="shared" si="413"/>
        <v>#VALUE!</v>
      </c>
      <c r="EA121" s="198" t="e">
        <f t="shared" si="414"/>
        <v>#VALUE!</v>
      </c>
      <c r="EB121" s="198" t="e">
        <f t="shared" si="415"/>
        <v>#VALUE!</v>
      </c>
      <c r="EC121" s="198" t="e">
        <f t="shared" si="416"/>
        <v>#DIV/0!</v>
      </c>
      <c r="ED121" s="198" t="e">
        <f t="shared" si="417"/>
        <v>#VALUE!</v>
      </c>
      <c r="EE121" s="198" t="e">
        <f t="shared" si="418"/>
        <v>#VALUE!</v>
      </c>
      <c r="EF121" s="198" t="e">
        <f t="shared" ref="EF121:EO121" si="714">DV121/SUM($DV121:$EE121)</f>
        <v>#VALUE!</v>
      </c>
      <c r="EG121" s="198" t="e">
        <f t="shared" si="714"/>
        <v>#DIV/0!</v>
      </c>
      <c r="EH121" s="198" t="e">
        <f t="shared" si="714"/>
        <v>#DIV/0!</v>
      </c>
      <c r="EI121" s="198" t="e">
        <f t="shared" si="714"/>
        <v>#VALUE!</v>
      </c>
      <c r="EJ121" s="198" t="e">
        <f t="shared" si="714"/>
        <v>#VALUE!</v>
      </c>
      <c r="EK121" s="198" t="e">
        <f t="shared" si="714"/>
        <v>#VALUE!</v>
      </c>
      <c r="EL121" s="198" t="e">
        <f t="shared" si="714"/>
        <v>#VALUE!</v>
      </c>
      <c r="EM121" s="198" t="e">
        <f t="shared" si="714"/>
        <v>#DIV/0!</v>
      </c>
      <c r="EN121" s="198" t="e">
        <f t="shared" si="714"/>
        <v>#VALUE!</v>
      </c>
      <c r="EO121" s="198" t="e">
        <f t="shared" si="714"/>
        <v>#VALUE!</v>
      </c>
      <c r="EP121" s="511">
        <f t="shared" ref="EP121:EW121" si="715">EP120</f>
        <v>0.08</v>
      </c>
      <c r="EQ121" s="511">
        <f t="shared" si="715"/>
        <v>0.015</v>
      </c>
      <c r="ER121" s="511">
        <f t="shared" si="715"/>
        <v>0.015</v>
      </c>
      <c r="ES121" s="511">
        <f t="shared" si="715"/>
        <v>0.015</v>
      </c>
      <c r="ET121" s="511">
        <f t="shared" si="715"/>
        <v>0.015</v>
      </c>
      <c r="EU121" s="511">
        <f t="shared" si="715"/>
        <v>0.09</v>
      </c>
      <c r="EV121" s="511">
        <f t="shared" si="715"/>
        <v>0.09</v>
      </c>
      <c r="EW121" s="511">
        <f t="shared" si="715"/>
        <v>0.09</v>
      </c>
      <c r="EX121" s="420" t="str">
        <f>IF(_tag_month_day!AS117="","",_tag_month_day!AS117/100)</f>
        <v/>
      </c>
      <c r="EY121" s="420" t="str">
        <f>IF(_tag_month_day!AT117="","",_tag_month_day!AT117/100)</f>
        <v/>
      </c>
      <c r="EZ121" s="420" t="str">
        <f>IF(_tag_month_day!AU117="","",_tag_month_day!AU117/100)</f>
        <v/>
      </c>
      <c r="FA121" s="420" t="str">
        <f>IF(_tag_month_day!AV117="","",_tag_month_day!AV117/100)</f>
        <v/>
      </c>
      <c r="FB121" s="420" t="str">
        <f>IF(_tag_month_day!AW117="","",_tag_month_day!AW117/100)</f>
        <v/>
      </c>
      <c r="FC121" s="420" t="str">
        <f>IF(_tag_month_day!AX117="","",_tag_month_day!AX117/100)</f>
        <v/>
      </c>
      <c r="FD121" s="510">
        <f t="shared" si="447"/>
        <v>0.33</v>
      </c>
      <c r="FE121" s="510">
        <f t="shared" si="448"/>
        <v>0.19</v>
      </c>
      <c r="FF121" s="510">
        <f t="shared" si="449"/>
        <v>0.003</v>
      </c>
      <c r="FG121" s="510">
        <f t="shared" si="450"/>
        <v>0</v>
      </c>
      <c r="FH121" s="603">
        <f t="shared" si="451"/>
        <v>0.0001</v>
      </c>
      <c r="FI121" s="510">
        <f t="shared" ref="FI121:FR121" si="716">FI120</f>
        <v>0.41</v>
      </c>
      <c r="FJ121" s="510">
        <f t="shared" si="716"/>
        <v>0.11</v>
      </c>
      <c r="FK121" s="510">
        <f t="shared" si="716"/>
        <v>0.015</v>
      </c>
      <c r="FL121" s="510">
        <f t="shared" si="716"/>
        <v>0</v>
      </c>
      <c r="FM121" s="603">
        <f t="shared" si="716"/>
        <v>0.0001</v>
      </c>
      <c r="FN121" s="510" t="str">
        <f>IF(_tag_month_day!AY117="","",_tag_month_day!AY117/100)</f>
        <v/>
      </c>
      <c r="FO121" s="510" t="str">
        <f>IF(_tag_month_day!AZ117="","",_tag_month_day!AZ117/100)</f>
        <v/>
      </c>
      <c r="FP121" s="510" t="str">
        <f>IF(_tag_month_day!BA117="","",_tag_month_day!BA117/100)</f>
        <v/>
      </c>
      <c r="FQ121" s="510" t="str">
        <f>IF(_tag_month_day!BB117="","",_tag_month_day!BB117/100)</f>
        <v/>
      </c>
      <c r="FR121" s="603" t="str">
        <f>IF(_tag_month_day!BC117="","",_tag_month_day!BC117/100)</f>
        <v/>
      </c>
      <c r="FS121" s="510" t="str">
        <f>IF(_tag_month_day!BD117="","",_tag_month_day!BD117/100)</f>
        <v/>
      </c>
      <c r="FT121" s="510" t="str">
        <f>IF(_tag_month_day!BE117="","",_tag_month_day!BE117/100)</f>
        <v/>
      </c>
      <c r="FU121" s="510" t="str">
        <f>IF(_tag_month_day!BF117="","",_tag_month_day!BF117/100)</f>
        <v/>
      </c>
      <c r="FV121" s="510" t="str">
        <f>IF(_tag_month_day!BG117="","",_tag_month_day!BG117/100)</f>
        <v/>
      </c>
      <c r="FW121" s="603" t="str">
        <f>IF(_tag_month_day!BH117="","",_tag_month_day!BH117/100)</f>
        <v/>
      </c>
      <c r="FX121" s="510" t="str">
        <f>IF(_tag_month_day!BI117="","",_tag_month_day!BI117/100)</f>
        <v/>
      </c>
      <c r="FY121" s="510" t="str">
        <f>IF(_tag_month_day!BJ117="","",_tag_month_day!BJ117/100)</f>
        <v/>
      </c>
      <c r="FZ121" s="605" t="str">
        <f>IF(_tag_month_day!BK117="","",_tag_month_day!BK117/100)</f>
        <v/>
      </c>
      <c r="GA121" s="510" t="str">
        <f>IF(_tag_month_day!BL117="","",_tag_month_day!BL117/100)</f>
        <v/>
      </c>
      <c r="GB121" s="603" t="str">
        <f>IF(_tag_month_day!BM117="","",_tag_month_day!BM117/100)</f>
        <v/>
      </c>
      <c r="GC121" s="420" t="str">
        <f>IF(_tag_month_day!BN117="","",_tag_month_day!BN117/100)</f>
        <v/>
      </c>
      <c r="GD121" s="420" t="str">
        <f>IF(_tag_month_day!BO117="","",_tag_month_day!BO117/100)</f>
        <v/>
      </c>
      <c r="GE121" s="420" t="str">
        <f>IF(_tag_month_day!BP117="","",_tag_month_day!BP117/100)</f>
        <v/>
      </c>
      <c r="GF121" s="420" t="str">
        <f>IF(_tag_month_day!BQ117="","",_tag_month_day!BQ117/100)</f>
        <v/>
      </c>
      <c r="GG121" s="420" t="str">
        <f>IF(_tag_month_day!BR117="","",_tag_month_day!BR117/100)</f>
        <v/>
      </c>
      <c r="GH121" s="420" t="str">
        <f>IF(_tag_month_day!BS117="","",_tag_month_day!BS117/100)</f>
        <v/>
      </c>
      <c r="GI121" s="603" t="str">
        <f>IF(_tag_month_day!BT117="","",_tag_month_day!BT117/100)</f>
        <v/>
      </c>
      <c r="GJ121" s="612" t="str">
        <f>IF(_tag_month_day!BU117="","",_tag_month_day!BU117/100)</f>
        <v/>
      </c>
      <c r="GK121" s="620" t="str">
        <f>IF(_tag_month_day!BV117="",IF(_rlcf_month_day!A$2="","",_rlcf_month_day!A$2/100),_tag_month_day!BV117/100)</f>
        <v/>
      </c>
      <c r="GL121" s="620" t="str">
        <f>IF(_tag_month_day!BW117="",IF(_rlcf_month_day!B$2="","",_rlcf_month_day!B$2/100),_tag_month_day!BW117/100)</f>
        <v/>
      </c>
      <c r="GM121" s="621" t="str">
        <f>IF(_tag_month_day!BX117="",IF(_rlcf_month_day!C$2="","",_rlcf_month_day!C$2/100),_tag_month_day!BX117/100)</f>
        <v/>
      </c>
      <c r="GN121" s="620" t="str">
        <f>IF(_tag_month_day!BV117="",IF(_rlcf_month_day!A$2="","",_rlcf_month_day!A$2/100),_tag_month_day!BV117/100)</f>
        <v/>
      </c>
      <c r="GO121" s="620" t="str">
        <f>IF(_tag_month_day!BW117="",IF(_rlcf_month_day!B$2="","",_rlcf_month_day!B$2/100),_tag_month_day!BW117/100)</f>
        <v/>
      </c>
      <c r="GP121" s="620" t="str">
        <f>IF(_tag_month_day!CD117="",IF(_rlcf_month_day!E$2="","",_rlcf_month_day!E$2/100),_tag_month_day!CD117/100)</f>
        <v/>
      </c>
      <c r="GQ121" s="620" t="str">
        <f>IF(_tag_month_day!CE117="",IF(_rlcf_month_day!F$2="","",_rlcf_month_day!F$2/100),_tag_month_day!CE117/100)</f>
        <v/>
      </c>
      <c r="GR121" s="621" t="str">
        <f>IF(_tag_month_day!CF117="",IF(_rlcf_month_day!G$2="","",_rlcf_month_day!G$2/100),_tag_month_day!CF117/100)</f>
        <v/>
      </c>
      <c r="GS121" s="626">
        <f t="shared" ref="GS121:HH121" si="717">GS120</f>
        <v>0.953</v>
      </c>
      <c r="GT121" s="626">
        <f t="shared" si="717"/>
        <v>0.55</v>
      </c>
      <c r="GU121" s="626">
        <f t="shared" si="717"/>
        <v>0.55</v>
      </c>
      <c r="GV121" s="626">
        <f t="shared" si="717"/>
        <v>0.55</v>
      </c>
      <c r="GW121" s="626">
        <f t="shared" si="717"/>
        <v>0.5</v>
      </c>
      <c r="GX121" s="626">
        <f t="shared" si="717"/>
        <v>0.935</v>
      </c>
      <c r="GY121" s="626">
        <f t="shared" si="717"/>
        <v>0.15</v>
      </c>
      <c r="GZ121" s="626">
        <f t="shared" si="717"/>
        <v>1</v>
      </c>
      <c r="HA121" s="632">
        <f t="shared" si="717"/>
        <v>0.047</v>
      </c>
      <c r="HB121" s="632">
        <f t="shared" si="717"/>
        <v>0.45</v>
      </c>
      <c r="HC121" s="632">
        <f t="shared" si="717"/>
        <v>0.45</v>
      </c>
      <c r="HD121" s="632">
        <f t="shared" si="717"/>
        <v>0.45</v>
      </c>
      <c r="HE121" s="632">
        <f t="shared" si="717"/>
        <v>0.5</v>
      </c>
      <c r="HF121" s="632">
        <f t="shared" si="717"/>
        <v>0.065</v>
      </c>
      <c r="HG121" s="632">
        <f t="shared" si="717"/>
        <v>0.85</v>
      </c>
      <c r="HH121" s="632">
        <f t="shared" si="717"/>
        <v>0</v>
      </c>
      <c r="HI121" s="68" t="e">
        <f t="shared" si="423"/>
        <v>#VALUE!</v>
      </c>
      <c r="HJ121" s="68" t="e">
        <f t="shared" si="454"/>
        <v>#VALUE!</v>
      </c>
      <c r="HK121" s="202">
        <f t="shared" si="455"/>
        <v>0.85</v>
      </c>
      <c r="HL121" s="464">
        <f t="shared" si="456"/>
        <v>550000</v>
      </c>
      <c r="HM121" s="464">
        <f t="shared" si="457"/>
        <v>480000</v>
      </c>
      <c r="HN121" s="192" t="e">
        <f t="shared" si="424"/>
        <v>#VALUE!</v>
      </c>
      <c r="HO121" s="192" t="e">
        <f>HN121*HK121*$HO$2/HL121*1000000</f>
        <v>#VALUE!</v>
      </c>
      <c r="HP121" s="192" t="e">
        <f>HN121*HK121*$HP$2/HM121*1000000</f>
        <v>#VALUE!</v>
      </c>
    </row>
    <row r="122" customFormat="1" spans="1:224">
      <c r="A122" s="381">
        <v>117</v>
      </c>
      <c r="B122" s="54">
        <f ca="1" t="shared" si="458"/>
        <v>43621</v>
      </c>
      <c r="C122" s="57">
        <f t="shared" si="459"/>
        <v>0.0416666666666667</v>
      </c>
      <c r="D122" s="68" t="str">
        <f ca="1" t="shared" si="425"/>
        <v>中班</v>
      </c>
      <c r="E122" s="68" t="str">
        <f ca="1" t="shared" si="426"/>
        <v>乙</v>
      </c>
      <c r="F122" s="68">
        <f ca="1">SUMPRODUCT((成本日报!$A$3:$A$95=计划!B122)*(成本日报!$B$3:$B$95=计划!$D122),成本日报!$C$3:$C$95)</f>
        <v>2</v>
      </c>
      <c r="G122" s="382">
        <f ca="1" t="shared" si="460"/>
        <v>43621.8333333331</v>
      </c>
      <c r="H122" s="382">
        <f ca="1" t="shared" si="427"/>
        <v>43621.8402777775</v>
      </c>
      <c r="I122" s="382">
        <f ca="1" t="shared" si="428"/>
        <v>43621.845833333</v>
      </c>
      <c r="J122" s="382">
        <f ca="1" t="shared" si="429"/>
        <v>43621.8749999997</v>
      </c>
      <c r="K122" s="382">
        <f ca="1" t="shared" si="430"/>
        <v>43621.9374999997</v>
      </c>
      <c r="L122" s="382">
        <f ca="1" t="shared" si="431"/>
        <v>43621.9583333331</v>
      </c>
      <c r="M122" s="398" t="str">
        <f>IF(_tag_month_day!A118="","",_tag_month_day!A118)</f>
        <v/>
      </c>
      <c r="N122" s="398" t="str">
        <f>IF(_tag_month_day!B118="","",_tag_month_day!B118)</f>
        <v/>
      </c>
      <c r="O122" s="399" t="e">
        <f t="shared" si="432"/>
        <v>#VALUE!</v>
      </c>
      <c r="P122" s="398" t="str">
        <f>IF(_tag_month_day!C118="","",_tag_month_day!C118)</f>
        <v/>
      </c>
      <c r="Q122" s="398" t="str">
        <f>IF(_tag_month_day!D118="","",_tag_month_day!D118)</f>
        <v/>
      </c>
      <c r="R122" s="416">
        <f>IF(_tag_month_day!CB118="",R121,_tag_month_day!CB118/100)</f>
        <v>0.07</v>
      </c>
      <c r="S122" s="417" t="str">
        <f>IF(_tag_month_day!E118="","",_tag_month_day!E118)</f>
        <v/>
      </c>
      <c r="T122" s="417" t="str">
        <f>IF(_tag_month_day!F118="","",_tag_month_day!F118)</f>
        <v/>
      </c>
      <c r="U122" s="418" t="e">
        <f t="shared" si="386"/>
        <v>#VALUE!</v>
      </c>
      <c r="V122" s="53" t="e">
        <f t="shared" si="387"/>
        <v>#VALUE!</v>
      </c>
      <c r="W122" s="419" t="str">
        <f>IF(_jhy_month_day!A118="","",_jhy_month_day!A118)</f>
        <v/>
      </c>
      <c r="X122" s="420" t="str">
        <f>IF(_jhy_month_day!B118="","",_jhy_month_day!B118/100)</f>
        <v/>
      </c>
      <c r="Y122" s="420" t="str">
        <f>IF(_jhy_month_day!C118="","",_jhy_month_day!C118/100)</f>
        <v/>
      </c>
      <c r="Z122" s="439">
        <f t="shared" si="477"/>
        <v>30</v>
      </c>
      <c r="AA122" s="440" t="str">
        <f>IF(_tag_month_day!G118="","",_tag_month_day!G118/100)</f>
        <v/>
      </c>
      <c r="AB122" s="440" t="str">
        <f>IF(_tag_month_day!H118="","",_tag_month_day!H118/100)</f>
        <v/>
      </c>
      <c r="AC122" s="193">
        <f t="shared" si="433"/>
        <v>1.59963432013121</v>
      </c>
      <c r="AD122" s="441" t="str">
        <f t="shared" si="434"/>
        <v/>
      </c>
      <c r="AE122" s="442" t="str">
        <f t="shared" si="435"/>
        <v/>
      </c>
      <c r="AF122" s="443">
        <v>1</v>
      </c>
      <c r="AG122" s="68" t="str">
        <f>IF(_duihao_month_day!A118="","",_duihao_month_day!A118)</f>
        <v/>
      </c>
      <c r="AH122" s="463">
        <f>IF(_gyk_month_day!B118="",AH121,_gyk_month_day!B118)</f>
        <v>820</v>
      </c>
      <c r="AI122" s="464" t="e">
        <f t="shared" si="461"/>
        <v>#VALUE!</v>
      </c>
      <c r="AJ122" s="68" t="str">
        <f>IF(_tag_month_day!I118="","",_tag_month_day!I118)</f>
        <v/>
      </c>
      <c r="AK122" s="465" t="str">
        <f>IF(_tzyy_month_day!A118="","",_tzyy_month_day!A118)</f>
        <v/>
      </c>
      <c r="AL122" s="465" t="str">
        <f>IF(_tzyy_month_day!B118="","",_tzyy_month_day!B118)</f>
        <v/>
      </c>
      <c r="AM122" s="465" t="str">
        <f>IF(_tzyy_month_day!C118="","",_tzyy_month_day!C118)</f>
        <v/>
      </c>
      <c r="AN122" s="466" t="str">
        <f>IF(_tag_month_day!CG118="","",_tag_month_day!CG118)</f>
        <v/>
      </c>
      <c r="AO122" s="466" t="str">
        <f>IF(_tag_month_day!CH118="","",_tag_month_day!CH118)</f>
        <v/>
      </c>
      <c r="AP122" s="486" t="e">
        <f t="shared" si="436"/>
        <v>#VALUE!</v>
      </c>
      <c r="AQ122" s="487" t="str">
        <f>IF(_tag_month_day!J118="","",_tag_month_day!J118/100)</f>
        <v/>
      </c>
      <c r="AR122" s="488">
        <f t="shared" si="437"/>
        <v>1.3</v>
      </c>
      <c r="AS122" s="489" t="e">
        <f t="shared" si="388"/>
        <v>#VALUE!</v>
      </c>
      <c r="AT122" s="489">
        <f t="shared" si="438"/>
        <v>0</v>
      </c>
      <c r="AU122" s="490" t="str">
        <f>IF(_tag_month_day!K118="","",_tag_month_day!K118)</f>
        <v/>
      </c>
      <c r="AV122" s="491" t="str">
        <f>IF(_tag_month_day!L118="","",_tag_month_day!L118/100)</f>
        <v/>
      </c>
      <c r="AW122" s="420">
        <f t="shared" si="360"/>
        <v>0</v>
      </c>
      <c r="AX122" s="420">
        <f t="shared" si="439"/>
        <v>0</v>
      </c>
      <c r="AY122" s="420" t="str">
        <f>IF(_tag_month_day!M118="","",_tag_month_day!M118/100)</f>
        <v/>
      </c>
      <c r="AZ122" s="420" t="str">
        <f>IF(_tag_month_day!N118="","",_tag_month_day!N118/100)</f>
        <v/>
      </c>
      <c r="BA122" s="420" t="str">
        <f>IF(_tag_month_day!O118="","",_tag_month_day!O118/100)</f>
        <v/>
      </c>
      <c r="BB122" s="496" t="str">
        <f>IF(_tag_month_day!P118="","",_tag_month_day!P118/100)</f>
        <v/>
      </c>
      <c r="BC122" s="496">
        <f t="shared" si="440"/>
        <v>0</v>
      </c>
      <c r="BD122" s="496" t="str">
        <f>IF(_tag_month_day!Q118="","",_tag_month_day!Q118/100)</f>
        <v/>
      </c>
      <c r="BE122" s="510" t="str">
        <f>IF(_tag_month_day!R118="","",_tag_month_day!R118/100)</f>
        <v/>
      </c>
      <c r="BF122" s="413" t="str">
        <f>IF(_tag_month_day!CC118="","",_tag_month_day!CC118/100)</f>
        <v/>
      </c>
      <c r="BG122" s="511" t="e">
        <f t="shared" si="389"/>
        <v>#VALUE!</v>
      </c>
      <c r="BH122" s="198">
        <f t="shared" si="390"/>
        <v>0</v>
      </c>
      <c r="BI122" s="512" t="e">
        <f>IF(CX122=0,BI121,(DK122*查询!$R$5+DL122*查询!$Q$5+DM122*查询!$N$5+DN122*查询!$O$5+DO122*查询!$P$5)*AF122/CX122)</f>
        <v>#VALUE!</v>
      </c>
      <c r="BJ122" s="512" t="e">
        <f>IF(CX122=0,BJ121,(DP122*查询!$S$5+DQ122*查询!$T$5+DR122*查询!$U$5)*AF122/CX122)</f>
        <v>#VALUE!</v>
      </c>
      <c r="BK122" s="512">
        <f t="shared" si="441"/>
        <v>1</v>
      </c>
      <c r="BL122" s="513" t="str">
        <f>IF(_cfyc_month_day!A118="","",_cfyc_month_day!A118)</f>
        <v/>
      </c>
      <c r="BM122" s="513" t="str">
        <f>IF(_cfyc_month_day!B118="","",_cfyc_month_day!B118)</f>
        <v/>
      </c>
      <c r="BN122" s="513" t="str">
        <f>IF(_cfyc_month_day!C118="","",_cfyc_month_day!C118)</f>
        <v/>
      </c>
      <c r="BO122" s="522" t="str">
        <f>IF(_cfyc_month_day!D118="","",_cfyc_month_day!D118)</f>
        <v/>
      </c>
      <c r="BP122" s="522" t="str">
        <f>IF(_cfyc_month_day!E118="","",_cfyc_month_day!E118)</f>
        <v/>
      </c>
      <c r="BQ122" s="522" t="str">
        <f>IF(_cfyc_month_day!F118="","",_cfyc_month_day!F118)</f>
        <v/>
      </c>
      <c r="BR122" s="513" t="str">
        <f>IF(_tag_month_day!T118="","",_tag_month_day!T118)</f>
        <v/>
      </c>
      <c r="BS122" s="513" t="str">
        <f>IF(_tag_month_day!U118="","",_tag_month_day!U118)</f>
        <v/>
      </c>
      <c r="BT122" s="523" t="str">
        <f t="shared" si="442"/>
        <v/>
      </c>
      <c r="BU122" s="223" t="str">
        <f>IF(_tag_month_day!V118="","",_tag_month_day!V118)</f>
        <v/>
      </c>
      <c r="BV122" s="206" t="str">
        <f>IF(_tag_month_day!W118="","",_tag_month_day!W118)</f>
        <v/>
      </c>
      <c r="BW122" s="540" t="str">
        <f>IF(_tag_month_day!X118="","",_tag_month_day!X118)</f>
        <v/>
      </c>
      <c r="BX122" s="540" t="str">
        <f>IF(_tag_month_day!Y118="","",_tag_month_day!Y118)</f>
        <v/>
      </c>
      <c r="BY122" s="541">
        <f ca="1" t="shared" si="443"/>
        <v>43621.9583333331</v>
      </c>
      <c r="BZ122" s="542"/>
      <c r="CA122" s="543" t="str">
        <f>IF(_jhy2_month_day!A118="","",_jhy2_month_day!A118)</f>
        <v/>
      </c>
      <c r="CB122" s="464" t="str">
        <f>IF(_jhy2_month_day!B118="","",_jhy2_month_day!B118)</f>
        <v/>
      </c>
      <c r="CC122" s="464" t="str">
        <f>IF(_jhy2_month_day!C118="","",_jhy2_month_day!C118)</f>
        <v/>
      </c>
      <c r="CD122" s="464" t="str">
        <f>IF(_jhy2_month_day!D118="","",_jhy2_month_day!D118)</f>
        <v/>
      </c>
      <c r="CE122" s="464" t="str">
        <f>IF(_jhy2_month_day!E118="","",_jhy2_month_day!E118)</f>
        <v/>
      </c>
      <c r="CF122" s="464" t="str">
        <f>IF(_jhy2_month_day!F118="","",_jhy2_month_day!F118)</f>
        <v/>
      </c>
      <c r="CG122" s="464" t="str">
        <f>IF(_jhy2_month_day!G118="","",_jhy2_month_day!G118)</f>
        <v/>
      </c>
      <c r="CH122" s="464" t="str">
        <f>IF(_jhy2_month_day!H118="","",_jhy2_month_day!H118)</f>
        <v/>
      </c>
      <c r="CI122" s="464" t="str">
        <f>IF(_jhy2_month_day!I118="","",_jhy2_month_day!I118)</f>
        <v/>
      </c>
      <c r="CJ122" s="464" t="str">
        <f>IF(_jhy2_month_day!J118="","",_jhy2_month_day!J118)</f>
        <v/>
      </c>
      <c r="CK122" s="464" t="str">
        <f>IF(_jhy2_month_day!K118="","",_jhy2_month_day!K118)</f>
        <v/>
      </c>
      <c r="CL122" s="562" t="str">
        <f>IF(_jhy2_month_day!L118="","",_jhy2_month_day!L118)</f>
        <v/>
      </c>
      <c r="CM122" s="562" t="str">
        <f>IF(_jhy2_month_day!M118="","",_jhy2_month_day!M118)</f>
        <v/>
      </c>
      <c r="CN122" s="562" t="str">
        <f>IF(_jhy2_month_day!N118="","",_jhy2_month_day!N118)</f>
        <v/>
      </c>
      <c r="CO122" s="562" t="str">
        <f>IF(_jhy2_month_day!O118="","",_jhy2_month_day!O118)</f>
        <v/>
      </c>
      <c r="CP122" s="562" t="str">
        <f>IF(_jhy2_month_day!P118="","",_jhy2_month_day!P118)</f>
        <v/>
      </c>
      <c r="CQ122" s="562" t="str">
        <f>IF(_jhy2_month_day!Q118="","",_jhy2_month_day!Q118)</f>
        <v/>
      </c>
      <c r="CR122" s="563" t="str">
        <f>IF(_jhy2_month_day!R118="","",_jhy2_month_day!R118)</f>
        <v/>
      </c>
      <c r="CS122" s="576" t="str">
        <f>IF(_jhy2_month_day!S118="","",_jhy2_month_day!S118)</f>
        <v/>
      </c>
      <c r="CT122" s="562" t="str">
        <f>IF(_jhy2_month_day!T118="","",_jhy2_month_day!T118)</f>
        <v/>
      </c>
      <c r="CU122" s="577" t="e">
        <f t="shared" si="391"/>
        <v>#VALUE!</v>
      </c>
      <c r="CV122" s="198" t="e">
        <f t="shared" si="392"/>
        <v>#VALUE!</v>
      </c>
      <c r="CW122" s="192" t="e">
        <f t="shared" si="393"/>
        <v>#VALUE!</v>
      </c>
      <c r="CX122" s="192" t="e">
        <f t="shared" si="394"/>
        <v>#VALUE!</v>
      </c>
      <c r="CY122" s="202" t="e">
        <f t="shared" si="395"/>
        <v>#VALUE!</v>
      </c>
      <c r="CZ122" s="192" t="e">
        <f t="shared" ref="CZ122:DI122" si="718">$AJ122*EF122</f>
        <v>#VALUE!</v>
      </c>
      <c r="DA122" s="192" t="e">
        <f t="shared" si="718"/>
        <v>#VALUE!</v>
      </c>
      <c r="DB122" s="192" t="e">
        <f t="shared" si="718"/>
        <v>#VALUE!</v>
      </c>
      <c r="DC122" s="192" t="e">
        <f t="shared" si="718"/>
        <v>#VALUE!</v>
      </c>
      <c r="DD122" s="192" t="e">
        <f t="shared" si="718"/>
        <v>#VALUE!</v>
      </c>
      <c r="DE122" s="192" t="e">
        <f t="shared" si="718"/>
        <v>#VALUE!</v>
      </c>
      <c r="DF122" s="192" t="e">
        <f t="shared" si="718"/>
        <v>#VALUE!</v>
      </c>
      <c r="DG122" s="192" t="e">
        <f t="shared" si="718"/>
        <v>#VALUE!</v>
      </c>
      <c r="DH122" s="192" t="e">
        <f t="shared" si="718"/>
        <v>#VALUE!</v>
      </c>
      <c r="DI122" s="192" t="e">
        <f t="shared" si="718"/>
        <v>#VALUE!</v>
      </c>
      <c r="DJ122" s="192" t="e">
        <f t="shared" si="397"/>
        <v>#VALUE!</v>
      </c>
      <c r="DK122" s="192" t="e">
        <f t="shared" si="398"/>
        <v>#VALUE!</v>
      </c>
      <c r="DL122" s="192" t="e">
        <f t="shared" si="399"/>
        <v>#VALUE!</v>
      </c>
      <c r="DM122" s="192" t="e">
        <f t="shared" si="400"/>
        <v>#VALUE!</v>
      </c>
      <c r="DN122" s="192" t="e">
        <f t="shared" si="401"/>
        <v>#VALUE!</v>
      </c>
      <c r="DO122" s="192" t="e">
        <f t="shared" si="402"/>
        <v>#VALUE!</v>
      </c>
      <c r="DP122" s="192" t="e">
        <f t="shared" si="403"/>
        <v>#VALUE!</v>
      </c>
      <c r="DQ122" s="192" t="e">
        <f t="shared" si="404"/>
        <v>#VALUE!</v>
      </c>
      <c r="DR122" s="192" t="e">
        <f t="shared" si="405"/>
        <v>#VALUE!</v>
      </c>
      <c r="DS122" s="192" t="e">
        <f t="shared" si="406"/>
        <v>#VALUE!</v>
      </c>
      <c r="DT122" s="192" t="e">
        <f t="shared" si="407"/>
        <v>#VALUE!</v>
      </c>
      <c r="DU122" s="192" t="e">
        <f t="shared" si="408"/>
        <v>#VALUE!</v>
      </c>
      <c r="DV122" s="198" t="e">
        <f t="shared" si="409"/>
        <v>#VALUE!</v>
      </c>
      <c r="DW122" s="198" t="e">
        <f t="shared" si="410"/>
        <v>#DIV/0!</v>
      </c>
      <c r="DX122" s="198" t="e">
        <f t="shared" si="411"/>
        <v>#DIV/0!</v>
      </c>
      <c r="DY122" s="198" t="e">
        <f t="shared" si="412"/>
        <v>#VALUE!</v>
      </c>
      <c r="DZ122" s="198" t="e">
        <f t="shared" si="413"/>
        <v>#VALUE!</v>
      </c>
      <c r="EA122" s="198" t="e">
        <f t="shared" si="414"/>
        <v>#VALUE!</v>
      </c>
      <c r="EB122" s="198" t="e">
        <f t="shared" si="415"/>
        <v>#VALUE!</v>
      </c>
      <c r="EC122" s="198" t="e">
        <f t="shared" si="416"/>
        <v>#DIV/0!</v>
      </c>
      <c r="ED122" s="198" t="e">
        <f t="shared" si="417"/>
        <v>#VALUE!</v>
      </c>
      <c r="EE122" s="198" t="e">
        <f t="shared" si="418"/>
        <v>#VALUE!</v>
      </c>
      <c r="EF122" s="198" t="e">
        <f t="shared" ref="EF122:EO122" si="719">DV122/SUM($DV122:$EE122)</f>
        <v>#VALUE!</v>
      </c>
      <c r="EG122" s="198" t="e">
        <f t="shared" si="719"/>
        <v>#DIV/0!</v>
      </c>
      <c r="EH122" s="198" t="e">
        <f t="shared" si="719"/>
        <v>#DIV/0!</v>
      </c>
      <c r="EI122" s="198" t="e">
        <f t="shared" si="719"/>
        <v>#VALUE!</v>
      </c>
      <c r="EJ122" s="198" t="e">
        <f t="shared" si="719"/>
        <v>#VALUE!</v>
      </c>
      <c r="EK122" s="198" t="e">
        <f t="shared" si="719"/>
        <v>#VALUE!</v>
      </c>
      <c r="EL122" s="198" t="e">
        <f t="shared" si="719"/>
        <v>#VALUE!</v>
      </c>
      <c r="EM122" s="198" t="e">
        <f t="shared" si="719"/>
        <v>#DIV/0!</v>
      </c>
      <c r="EN122" s="198" t="e">
        <f t="shared" si="719"/>
        <v>#VALUE!</v>
      </c>
      <c r="EO122" s="198" t="e">
        <f t="shared" si="719"/>
        <v>#VALUE!</v>
      </c>
      <c r="EP122" s="511">
        <f t="shared" ref="EP122:EW122" si="720">EP121</f>
        <v>0.08</v>
      </c>
      <c r="EQ122" s="511">
        <f t="shared" si="720"/>
        <v>0.015</v>
      </c>
      <c r="ER122" s="511">
        <f t="shared" si="720"/>
        <v>0.015</v>
      </c>
      <c r="ES122" s="511">
        <f t="shared" si="720"/>
        <v>0.015</v>
      </c>
      <c r="ET122" s="511">
        <f t="shared" si="720"/>
        <v>0.015</v>
      </c>
      <c r="EU122" s="511">
        <f t="shared" si="720"/>
        <v>0.09</v>
      </c>
      <c r="EV122" s="511">
        <f t="shared" si="720"/>
        <v>0.09</v>
      </c>
      <c r="EW122" s="511">
        <f t="shared" si="720"/>
        <v>0.09</v>
      </c>
      <c r="EX122" s="420" t="str">
        <f>IF(_tag_month_day!AS118="","",_tag_month_day!AS118/100)</f>
        <v/>
      </c>
      <c r="EY122" s="420" t="str">
        <f>IF(_tag_month_day!AT118="","",_tag_month_day!AT118/100)</f>
        <v/>
      </c>
      <c r="EZ122" s="420" t="str">
        <f>IF(_tag_month_day!AU118="","",_tag_month_day!AU118/100)</f>
        <v/>
      </c>
      <c r="FA122" s="420" t="str">
        <f>IF(_tag_month_day!AV118="","",_tag_month_day!AV118/100)</f>
        <v/>
      </c>
      <c r="FB122" s="420" t="str">
        <f>IF(_tag_month_day!AW118="","",_tag_month_day!AW118/100)</f>
        <v/>
      </c>
      <c r="FC122" s="420" t="str">
        <f>IF(_tag_month_day!AX118="","",_tag_month_day!AX118/100)</f>
        <v/>
      </c>
      <c r="FD122" s="510">
        <f t="shared" si="447"/>
        <v>0.33</v>
      </c>
      <c r="FE122" s="510">
        <f t="shared" si="448"/>
        <v>0.19</v>
      </c>
      <c r="FF122" s="510">
        <f t="shared" si="449"/>
        <v>0.003</v>
      </c>
      <c r="FG122" s="510">
        <f t="shared" si="450"/>
        <v>0</v>
      </c>
      <c r="FH122" s="603">
        <f t="shared" si="451"/>
        <v>0.0001</v>
      </c>
      <c r="FI122" s="510">
        <f t="shared" ref="FI122:FR122" si="721">FI121</f>
        <v>0.41</v>
      </c>
      <c r="FJ122" s="510">
        <f t="shared" si="721"/>
        <v>0.11</v>
      </c>
      <c r="FK122" s="510">
        <f t="shared" si="721"/>
        <v>0.015</v>
      </c>
      <c r="FL122" s="510">
        <f t="shared" si="721"/>
        <v>0</v>
      </c>
      <c r="FM122" s="603">
        <f t="shared" si="721"/>
        <v>0.0001</v>
      </c>
      <c r="FN122" s="510" t="str">
        <f>IF(_tag_month_day!AY118="","",_tag_month_day!AY118/100)</f>
        <v/>
      </c>
      <c r="FO122" s="510" t="str">
        <f>IF(_tag_month_day!AZ118="","",_tag_month_day!AZ118/100)</f>
        <v/>
      </c>
      <c r="FP122" s="510" t="str">
        <f>IF(_tag_month_day!BA118="","",_tag_month_day!BA118/100)</f>
        <v/>
      </c>
      <c r="FQ122" s="510" t="str">
        <f>IF(_tag_month_day!BB118="","",_tag_month_day!BB118/100)</f>
        <v/>
      </c>
      <c r="FR122" s="603" t="str">
        <f>IF(_tag_month_day!BC118="","",_tag_month_day!BC118/100)</f>
        <v/>
      </c>
      <c r="FS122" s="510" t="str">
        <f>IF(_tag_month_day!BD118="","",_tag_month_day!BD118/100)</f>
        <v/>
      </c>
      <c r="FT122" s="510" t="str">
        <f>IF(_tag_month_day!BE118="","",_tag_month_day!BE118/100)</f>
        <v/>
      </c>
      <c r="FU122" s="510" t="str">
        <f>IF(_tag_month_day!BF118="","",_tag_month_day!BF118/100)</f>
        <v/>
      </c>
      <c r="FV122" s="510" t="str">
        <f>IF(_tag_month_day!BG118="","",_tag_month_day!BG118/100)</f>
        <v/>
      </c>
      <c r="FW122" s="603" t="str">
        <f>IF(_tag_month_day!BH118="","",_tag_month_day!BH118/100)</f>
        <v/>
      </c>
      <c r="FX122" s="510" t="str">
        <f>IF(_tag_month_day!BI118="","",_tag_month_day!BI118/100)</f>
        <v/>
      </c>
      <c r="FY122" s="510" t="str">
        <f>IF(_tag_month_day!BJ118="","",_tag_month_day!BJ118/100)</f>
        <v/>
      </c>
      <c r="FZ122" s="605" t="str">
        <f>IF(_tag_month_day!BK118="","",_tag_month_day!BK118/100)</f>
        <v/>
      </c>
      <c r="GA122" s="510" t="str">
        <f>IF(_tag_month_day!BL118="","",_tag_month_day!BL118/100)</f>
        <v/>
      </c>
      <c r="GB122" s="603" t="str">
        <f>IF(_tag_month_day!BM118="","",_tag_month_day!BM118/100)</f>
        <v/>
      </c>
      <c r="GC122" s="420" t="str">
        <f>IF(_tag_month_day!BN118="","",_tag_month_day!BN118/100)</f>
        <v/>
      </c>
      <c r="GD122" s="420" t="str">
        <f>IF(_tag_month_day!BO118="","",_tag_month_day!BO118/100)</f>
        <v/>
      </c>
      <c r="GE122" s="420" t="str">
        <f>IF(_tag_month_day!BP118="","",_tag_month_day!BP118/100)</f>
        <v/>
      </c>
      <c r="GF122" s="420" t="str">
        <f>IF(_tag_month_day!BQ118="","",_tag_month_day!BQ118/100)</f>
        <v/>
      </c>
      <c r="GG122" s="420" t="str">
        <f>IF(_tag_month_day!BR118="","",_tag_month_day!BR118/100)</f>
        <v/>
      </c>
      <c r="GH122" s="420" t="str">
        <f>IF(_tag_month_day!BS118="","",_tag_month_day!BS118/100)</f>
        <v/>
      </c>
      <c r="GI122" s="603" t="str">
        <f>IF(_tag_month_day!BT118="","",_tag_month_day!BT118/100)</f>
        <v/>
      </c>
      <c r="GJ122" s="612" t="str">
        <f>IF(_tag_month_day!BU118="","",_tag_month_day!BU118/100)</f>
        <v/>
      </c>
      <c r="GK122" s="620" t="str">
        <f>IF(_tag_month_day!BV118="",IF(_rlcf_month_day!A$2="","",_rlcf_month_day!A$2/100),_tag_month_day!BV118/100)</f>
        <v/>
      </c>
      <c r="GL122" s="620" t="str">
        <f>IF(_tag_month_day!BW118="",IF(_rlcf_month_day!B$2="","",_rlcf_month_day!B$2/100),_tag_month_day!BW118/100)</f>
        <v/>
      </c>
      <c r="GM122" s="621" t="str">
        <f>IF(_tag_month_day!BX118="",IF(_rlcf_month_day!C$2="","",_rlcf_month_day!C$2/100),_tag_month_day!BX118/100)</f>
        <v/>
      </c>
      <c r="GN122" s="620" t="str">
        <f>IF(_tag_month_day!BV118="",IF(_rlcf_month_day!A$2="","",_rlcf_month_day!A$2/100),_tag_month_day!BV118/100)</f>
        <v/>
      </c>
      <c r="GO122" s="620" t="str">
        <f>IF(_tag_month_day!BW118="",IF(_rlcf_month_day!B$2="","",_rlcf_month_day!B$2/100),_tag_month_day!BW118/100)</f>
        <v/>
      </c>
      <c r="GP122" s="620" t="str">
        <f>IF(_tag_month_day!CD118="",IF(_rlcf_month_day!E$2="","",_rlcf_month_day!E$2/100),_tag_month_day!CD118/100)</f>
        <v/>
      </c>
      <c r="GQ122" s="620" t="str">
        <f>IF(_tag_month_day!CE118="",IF(_rlcf_month_day!F$2="","",_rlcf_month_day!F$2/100),_tag_month_day!CE118/100)</f>
        <v/>
      </c>
      <c r="GR122" s="621" t="str">
        <f>IF(_tag_month_day!CF118="",IF(_rlcf_month_day!G$2="","",_rlcf_month_day!G$2/100),_tag_month_day!CF118/100)</f>
        <v/>
      </c>
      <c r="GS122" s="626">
        <f t="shared" ref="GS122:HH122" si="722">GS121</f>
        <v>0.953</v>
      </c>
      <c r="GT122" s="626">
        <f t="shared" si="722"/>
        <v>0.55</v>
      </c>
      <c r="GU122" s="626">
        <f t="shared" si="722"/>
        <v>0.55</v>
      </c>
      <c r="GV122" s="626">
        <f t="shared" si="722"/>
        <v>0.55</v>
      </c>
      <c r="GW122" s="626">
        <f t="shared" si="722"/>
        <v>0.5</v>
      </c>
      <c r="GX122" s="626">
        <f t="shared" si="722"/>
        <v>0.935</v>
      </c>
      <c r="GY122" s="626">
        <f t="shared" si="722"/>
        <v>0.15</v>
      </c>
      <c r="GZ122" s="626">
        <f t="shared" si="722"/>
        <v>1</v>
      </c>
      <c r="HA122" s="632">
        <f t="shared" si="722"/>
        <v>0.047</v>
      </c>
      <c r="HB122" s="632">
        <f t="shared" si="722"/>
        <v>0.45</v>
      </c>
      <c r="HC122" s="632">
        <f t="shared" si="722"/>
        <v>0.45</v>
      </c>
      <c r="HD122" s="632">
        <f t="shared" si="722"/>
        <v>0.45</v>
      </c>
      <c r="HE122" s="632">
        <f t="shared" si="722"/>
        <v>0.5</v>
      </c>
      <c r="HF122" s="632">
        <f t="shared" si="722"/>
        <v>0.065</v>
      </c>
      <c r="HG122" s="632">
        <f t="shared" si="722"/>
        <v>0.85</v>
      </c>
      <c r="HH122" s="632">
        <f t="shared" si="722"/>
        <v>0</v>
      </c>
      <c r="HI122" s="68">
        <f t="shared" si="423"/>
        <v>0</v>
      </c>
      <c r="HJ122" s="68" t="e">
        <f t="shared" si="454"/>
        <v>#VALUE!</v>
      </c>
      <c r="HK122" s="202">
        <f t="shared" si="455"/>
        <v>0.85</v>
      </c>
      <c r="HL122" s="464">
        <f t="shared" si="456"/>
        <v>550000</v>
      </c>
      <c r="HM122" s="464">
        <f t="shared" si="457"/>
        <v>480000</v>
      </c>
      <c r="HN122" s="192" t="e">
        <f t="shared" si="424"/>
        <v>#VALUE!</v>
      </c>
      <c r="HO122" s="192" t="e">
        <f>HN122*HK122*$HO$2/HL122*1000000</f>
        <v>#VALUE!</v>
      </c>
      <c r="HP122" s="192" t="e">
        <f>HN122*HK122*$HP$2/HM122*1000000</f>
        <v>#VALUE!</v>
      </c>
    </row>
    <row r="123" customFormat="1" spans="1:224">
      <c r="A123" s="381">
        <v>118</v>
      </c>
      <c r="B123" s="54">
        <f ca="1" t="shared" si="458"/>
        <v>43621</v>
      </c>
      <c r="C123" s="57">
        <f t="shared" si="459"/>
        <v>0.0416666666666667</v>
      </c>
      <c r="D123" s="68" t="str">
        <f ca="1" t="shared" si="425"/>
        <v>中班</v>
      </c>
      <c r="E123" s="68" t="str">
        <f ca="1" t="shared" si="426"/>
        <v>乙</v>
      </c>
      <c r="F123" s="68">
        <f ca="1">SUMPRODUCT((成本日报!$A$3:$A$95=计划!B123)*(成本日报!$B$3:$B$95=计划!$D123),成本日报!$C$3:$C$95)</f>
        <v>2</v>
      </c>
      <c r="G123" s="382">
        <f ca="1" t="shared" si="460"/>
        <v>43621.8749999997</v>
      </c>
      <c r="H123" s="382">
        <f ca="1" t="shared" si="427"/>
        <v>43621.8819444442</v>
      </c>
      <c r="I123" s="382">
        <f ca="1" t="shared" si="428"/>
        <v>43621.8874999997</v>
      </c>
      <c r="J123" s="382">
        <f ca="1" t="shared" si="429"/>
        <v>43621.9166666664</v>
      </c>
      <c r="K123" s="382">
        <f ca="1" t="shared" si="430"/>
        <v>43621.9791666664</v>
      </c>
      <c r="L123" s="382">
        <f ca="1" t="shared" si="431"/>
        <v>43621.9999999997</v>
      </c>
      <c r="M123" s="398" t="str">
        <f>IF(_tag_month_day!A119="","",_tag_month_day!A119)</f>
        <v/>
      </c>
      <c r="N123" s="398" t="str">
        <f>IF(_tag_month_day!B119="","",_tag_month_day!B119)</f>
        <v/>
      </c>
      <c r="O123" s="399" t="e">
        <f t="shared" si="432"/>
        <v>#VALUE!</v>
      </c>
      <c r="P123" s="398" t="str">
        <f>IF(_tag_month_day!C119="","",_tag_month_day!C119)</f>
        <v/>
      </c>
      <c r="Q123" s="398" t="str">
        <f>IF(_tag_month_day!D119="","",_tag_month_day!D119)</f>
        <v/>
      </c>
      <c r="R123" s="416">
        <f>IF(_tag_month_day!CB119="",R122,_tag_month_day!CB119/100)</f>
        <v>0.07</v>
      </c>
      <c r="S123" s="417" t="str">
        <f>IF(_tag_month_day!E119="","",_tag_month_day!E119)</f>
        <v/>
      </c>
      <c r="T123" s="417" t="str">
        <f>IF(_tag_month_day!F119="","",_tag_month_day!F119)</f>
        <v/>
      </c>
      <c r="U123" s="418" t="e">
        <f t="shared" si="386"/>
        <v>#VALUE!</v>
      </c>
      <c r="V123" s="53" t="e">
        <f t="shared" si="387"/>
        <v>#VALUE!</v>
      </c>
      <c r="W123" s="419" t="str">
        <f>IF(_jhy_month_day!A119="","",_jhy_month_day!A119)</f>
        <v/>
      </c>
      <c r="X123" s="420" t="str">
        <f>IF(_jhy_month_day!B119="","",_jhy_month_day!B119/100)</f>
        <v/>
      </c>
      <c r="Y123" s="420" t="str">
        <f>IF(_jhy_month_day!C119="","",_jhy_month_day!C119/100)</f>
        <v/>
      </c>
      <c r="Z123" s="439">
        <f t="shared" si="477"/>
        <v>30</v>
      </c>
      <c r="AA123" s="440" t="str">
        <f>IF(_tag_month_day!G119="","",_tag_month_day!G119/100)</f>
        <v/>
      </c>
      <c r="AB123" s="440" t="str">
        <f>IF(_tag_month_day!H119="","",_tag_month_day!H119/100)</f>
        <v/>
      </c>
      <c r="AC123" s="193">
        <f t="shared" si="433"/>
        <v>1.59963432013121</v>
      </c>
      <c r="AD123" s="441" t="str">
        <f t="shared" si="434"/>
        <v/>
      </c>
      <c r="AE123" s="442" t="str">
        <f t="shared" si="435"/>
        <v/>
      </c>
      <c r="AF123" s="443">
        <v>1</v>
      </c>
      <c r="AG123" s="68" t="str">
        <f>IF(_duihao_month_day!A119="","",_duihao_month_day!A119)</f>
        <v/>
      </c>
      <c r="AH123" s="463">
        <f>IF(_gyk_month_day!B119="",AH122,_gyk_month_day!B119)</f>
        <v>820</v>
      </c>
      <c r="AI123" s="464" t="e">
        <f t="shared" si="461"/>
        <v>#VALUE!</v>
      </c>
      <c r="AJ123" s="68" t="str">
        <f>IF(_tag_month_day!I119="","",_tag_month_day!I119)</f>
        <v/>
      </c>
      <c r="AK123" s="465" t="str">
        <f>IF(_tzyy_month_day!A119="","",_tzyy_month_day!A119)</f>
        <v/>
      </c>
      <c r="AL123" s="465" t="str">
        <f>IF(_tzyy_month_day!B119="","",_tzyy_month_day!B119)</f>
        <v/>
      </c>
      <c r="AM123" s="465" t="str">
        <f>IF(_tzyy_month_day!C119="","",_tzyy_month_day!C119)</f>
        <v/>
      </c>
      <c r="AN123" s="466" t="str">
        <f>IF(_tag_month_day!CG119="","",_tag_month_day!CG119)</f>
        <v/>
      </c>
      <c r="AO123" s="466" t="str">
        <f>IF(_tag_month_day!CH119="","",_tag_month_day!CH119)</f>
        <v/>
      </c>
      <c r="AP123" s="486" t="e">
        <f t="shared" si="436"/>
        <v>#VALUE!</v>
      </c>
      <c r="AQ123" s="487" t="str">
        <f>IF(_tag_month_day!J119="","",_tag_month_day!J119/100)</f>
        <v/>
      </c>
      <c r="AR123" s="488">
        <f t="shared" si="437"/>
        <v>1.3</v>
      </c>
      <c r="AS123" s="489" t="e">
        <f t="shared" si="388"/>
        <v>#VALUE!</v>
      </c>
      <c r="AT123" s="489">
        <f t="shared" si="438"/>
        <v>0</v>
      </c>
      <c r="AU123" s="490" t="str">
        <f>IF(_tag_month_day!K119="","",_tag_month_day!K119)</f>
        <v/>
      </c>
      <c r="AV123" s="491" t="str">
        <f>IF(_tag_month_day!L119="","",_tag_month_day!L119/100)</f>
        <v/>
      </c>
      <c r="AW123" s="420">
        <f t="shared" si="360"/>
        <v>0</v>
      </c>
      <c r="AX123" s="420">
        <f t="shared" si="439"/>
        <v>0</v>
      </c>
      <c r="AY123" s="420" t="str">
        <f>IF(_tag_month_day!M119="","",_tag_month_day!M119/100)</f>
        <v/>
      </c>
      <c r="AZ123" s="420" t="str">
        <f>IF(_tag_month_day!N119="","",_tag_month_day!N119/100)</f>
        <v/>
      </c>
      <c r="BA123" s="420" t="str">
        <f>IF(_tag_month_day!O119="","",_tag_month_day!O119/100)</f>
        <v/>
      </c>
      <c r="BB123" s="496" t="str">
        <f>IF(_tag_month_day!P119="","",_tag_month_day!P119/100)</f>
        <v/>
      </c>
      <c r="BC123" s="496">
        <f t="shared" si="440"/>
        <v>0</v>
      </c>
      <c r="BD123" s="496" t="str">
        <f>IF(_tag_month_day!Q119="","",_tag_month_day!Q119/100)</f>
        <v/>
      </c>
      <c r="BE123" s="510" t="str">
        <f>IF(_tag_month_day!R119="","",_tag_month_day!R119/100)</f>
        <v/>
      </c>
      <c r="BF123" s="413" t="str">
        <f>IF(_tag_month_day!CC119="","",_tag_month_day!CC119/100)</f>
        <v/>
      </c>
      <c r="BG123" s="511" t="e">
        <f t="shared" si="389"/>
        <v>#VALUE!</v>
      </c>
      <c r="BH123" s="198">
        <f t="shared" si="390"/>
        <v>0</v>
      </c>
      <c r="BI123" s="512" t="e">
        <f>IF(CX123=0,BI122,(DK123*查询!$R$5+DL123*查询!$Q$5+DM123*查询!$N$5+DN123*查询!$O$5+DO123*查询!$P$5)*AF123/CX123)</f>
        <v>#VALUE!</v>
      </c>
      <c r="BJ123" s="512" t="e">
        <f>IF(CX123=0,BJ122,(DP123*查询!$S$5+DQ123*查询!$T$5+DR123*查询!$U$5)*AF123/CX123)</f>
        <v>#VALUE!</v>
      </c>
      <c r="BK123" s="512">
        <f t="shared" si="441"/>
        <v>1</v>
      </c>
      <c r="BL123" s="513" t="str">
        <f>IF(_cfyc_month_day!A119="","",_cfyc_month_day!A119)</f>
        <v/>
      </c>
      <c r="BM123" s="513" t="str">
        <f>IF(_cfyc_month_day!B119="","",_cfyc_month_day!B119)</f>
        <v/>
      </c>
      <c r="BN123" s="513" t="str">
        <f>IF(_cfyc_month_day!C119="","",_cfyc_month_day!C119)</f>
        <v/>
      </c>
      <c r="BO123" s="522" t="str">
        <f>IF(_cfyc_month_day!D119="","",_cfyc_month_day!D119)</f>
        <v/>
      </c>
      <c r="BP123" s="522" t="str">
        <f>IF(_cfyc_month_day!E119="","",_cfyc_month_day!E119)</f>
        <v/>
      </c>
      <c r="BQ123" s="522" t="str">
        <f>IF(_cfyc_month_day!F119="","",_cfyc_month_day!F119)</f>
        <v/>
      </c>
      <c r="BR123" s="513" t="str">
        <f>IF(_tag_month_day!T119="","",_tag_month_day!T119)</f>
        <v/>
      </c>
      <c r="BS123" s="513" t="str">
        <f>IF(_tag_month_day!U119="","",_tag_month_day!U119)</f>
        <v/>
      </c>
      <c r="BT123" s="523" t="str">
        <f t="shared" si="442"/>
        <v/>
      </c>
      <c r="BU123" s="223" t="str">
        <f>IF(_tag_month_day!V119="","",_tag_month_day!V119)</f>
        <v/>
      </c>
      <c r="BV123" s="206" t="str">
        <f>IF(_tag_month_day!W119="","",_tag_month_day!W119)</f>
        <v/>
      </c>
      <c r="BW123" s="540" t="str">
        <f>IF(_tag_month_day!X119="","",_tag_month_day!X119)</f>
        <v/>
      </c>
      <c r="BX123" s="540" t="str">
        <f>IF(_tag_month_day!Y119="","",_tag_month_day!Y119)</f>
        <v/>
      </c>
      <c r="BY123" s="541">
        <f ca="1" t="shared" si="443"/>
        <v>43621.9999999997</v>
      </c>
      <c r="BZ123" s="542" t="s">
        <v>215</v>
      </c>
      <c r="CA123" s="543" t="str">
        <f>IF(_jhy2_month_day!A119="","",_jhy2_month_day!A119)</f>
        <v/>
      </c>
      <c r="CB123" s="464" t="str">
        <f>IF(_jhy2_month_day!B119="","",_jhy2_month_day!B119)</f>
        <v/>
      </c>
      <c r="CC123" s="464" t="str">
        <f>IF(_jhy2_month_day!C119="","",_jhy2_month_day!C119)</f>
        <v/>
      </c>
      <c r="CD123" s="464" t="str">
        <f>IF(_jhy2_month_day!D119="","",_jhy2_month_day!D119)</f>
        <v/>
      </c>
      <c r="CE123" s="464" t="str">
        <f>IF(_jhy2_month_day!E119="","",_jhy2_month_day!E119)</f>
        <v/>
      </c>
      <c r="CF123" s="464" t="str">
        <f>IF(_jhy2_month_day!F119="","",_jhy2_month_day!F119)</f>
        <v/>
      </c>
      <c r="CG123" s="464" t="str">
        <f>IF(_jhy2_month_day!G119="","",_jhy2_month_day!G119)</f>
        <v/>
      </c>
      <c r="CH123" s="464" t="str">
        <f>IF(_jhy2_month_day!H119="","",_jhy2_month_day!H119)</f>
        <v/>
      </c>
      <c r="CI123" s="464" t="str">
        <f>IF(_jhy2_month_day!I119="","",_jhy2_month_day!I119)</f>
        <v/>
      </c>
      <c r="CJ123" s="464" t="str">
        <f>IF(_jhy2_month_day!J119="","",_jhy2_month_day!J119)</f>
        <v/>
      </c>
      <c r="CK123" s="464" t="str">
        <f>IF(_jhy2_month_day!K119="","",_jhy2_month_day!K119)</f>
        <v/>
      </c>
      <c r="CL123" s="562" t="str">
        <f>IF(_jhy2_month_day!L119="","",_jhy2_month_day!L119)</f>
        <v/>
      </c>
      <c r="CM123" s="562" t="str">
        <f>IF(_jhy2_month_day!M119="","",_jhy2_month_day!M119)</f>
        <v/>
      </c>
      <c r="CN123" s="562" t="str">
        <f>IF(_jhy2_month_day!N119="","",_jhy2_month_day!N119)</f>
        <v/>
      </c>
      <c r="CO123" s="562" t="str">
        <f>IF(_jhy2_month_day!O119="","",_jhy2_month_day!O119)</f>
        <v/>
      </c>
      <c r="CP123" s="562" t="str">
        <f>IF(_jhy2_month_day!P119="","",_jhy2_month_day!P119)</f>
        <v/>
      </c>
      <c r="CQ123" s="562" t="str">
        <f>IF(_jhy2_month_day!Q119="","",_jhy2_month_day!Q119)</f>
        <v/>
      </c>
      <c r="CR123" s="563" t="str">
        <f>IF(_jhy2_month_day!R119="","",_jhy2_month_day!R119)</f>
        <v/>
      </c>
      <c r="CS123" s="576" t="str">
        <f>IF(_jhy2_month_day!S119="","",_jhy2_month_day!S119)</f>
        <v/>
      </c>
      <c r="CT123" s="562" t="str">
        <f>IF(_jhy2_month_day!T119="","",_jhy2_month_day!T119)</f>
        <v/>
      </c>
      <c r="CU123" s="577" t="e">
        <f t="shared" si="391"/>
        <v>#VALUE!</v>
      </c>
      <c r="CV123" s="198" t="e">
        <f t="shared" si="392"/>
        <v>#VALUE!</v>
      </c>
      <c r="CW123" s="192" t="e">
        <f t="shared" si="393"/>
        <v>#VALUE!</v>
      </c>
      <c r="CX123" s="192" t="e">
        <f t="shared" si="394"/>
        <v>#VALUE!</v>
      </c>
      <c r="CY123" s="202" t="e">
        <f t="shared" si="395"/>
        <v>#VALUE!</v>
      </c>
      <c r="CZ123" s="192" t="e">
        <f t="shared" ref="CZ123:DI123" si="723">$AJ123*EF123</f>
        <v>#VALUE!</v>
      </c>
      <c r="DA123" s="192" t="e">
        <f t="shared" si="723"/>
        <v>#VALUE!</v>
      </c>
      <c r="DB123" s="192" t="e">
        <f t="shared" si="723"/>
        <v>#VALUE!</v>
      </c>
      <c r="DC123" s="192" t="e">
        <f t="shared" si="723"/>
        <v>#VALUE!</v>
      </c>
      <c r="DD123" s="192" t="e">
        <f t="shared" si="723"/>
        <v>#VALUE!</v>
      </c>
      <c r="DE123" s="192" t="e">
        <f t="shared" si="723"/>
        <v>#VALUE!</v>
      </c>
      <c r="DF123" s="192" t="e">
        <f t="shared" si="723"/>
        <v>#VALUE!</v>
      </c>
      <c r="DG123" s="192" t="e">
        <f t="shared" si="723"/>
        <v>#VALUE!</v>
      </c>
      <c r="DH123" s="192" t="e">
        <f t="shared" si="723"/>
        <v>#VALUE!</v>
      </c>
      <c r="DI123" s="192" t="e">
        <f t="shared" si="723"/>
        <v>#VALUE!</v>
      </c>
      <c r="DJ123" s="192" t="e">
        <f t="shared" si="397"/>
        <v>#VALUE!</v>
      </c>
      <c r="DK123" s="192" t="e">
        <f t="shared" si="398"/>
        <v>#VALUE!</v>
      </c>
      <c r="DL123" s="192" t="e">
        <f t="shared" si="399"/>
        <v>#VALUE!</v>
      </c>
      <c r="DM123" s="192" t="e">
        <f t="shared" si="400"/>
        <v>#VALUE!</v>
      </c>
      <c r="DN123" s="192" t="e">
        <f t="shared" si="401"/>
        <v>#VALUE!</v>
      </c>
      <c r="DO123" s="192" t="e">
        <f t="shared" si="402"/>
        <v>#VALUE!</v>
      </c>
      <c r="DP123" s="192" t="e">
        <f t="shared" si="403"/>
        <v>#VALUE!</v>
      </c>
      <c r="DQ123" s="192" t="e">
        <f t="shared" si="404"/>
        <v>#VALUE!</v>
      </c>
      <c r="DR123" s="192" t="e">
        <f t="shared" si="405"/>
        <v>#VALUE!</v>
      </c>
      <c r="DS123" s="192" t="e">
        <f t="shared" si="406"/>
        <v>#VALUE!</v>
      </c>
      <c r="DT123" s="192" t="e">
        <f t="shared" si="407"/>
        <v>#VALUE!</v>
      </c>
      <c r="DU123" s="192" t="e">
        <f t="shared" si="408"/>
        <v>#VALUE!</v>
      </c>
      <c r="DV123" s="198" t="e">
        <f t="shared" si="409"/>
        <v>#VALUE!</v>
      </c>
      <c r="DW123" s="198" t="e">
        <f t="shared" si="410"/>
        <v>#DIV/0!</v>
      </c>
      <c r="DX123" s="198" t="e">
        <f t="shared" si="411"/>
        <v>#DIV/0!</v>
      </c>
      <c r="DY123" s="198" t="e">
        <f t="shared" si="412"/>
        <v>#VALUE!</v>
      </c>
      <c r="DZ123" s="198" t="e">
        <f t="shared" si="413"/>
        <v>#VALUE!</v>
      </c>
      <c r="EA123" s="198" t="e">
        <f t="shared" si="414"/>
        <v>#VALUE!</v>
      </c>
      <c r="EB123" s="198" t="e">
        <f t="shared" si="415"/>
        <v>#VALUE!</v>
      </c>
      <c r="EC123" s="198" t="e">
        <f t="shared" si="416"/>
        <v>#DIV/0!</v>
      </c>
      <c r="ED123" s="198" t="e">
        <f t="shared" si="417"/>
        <v>#VALUE!</v>
      </c>
      <c r="EE123" s="198" t="e">
        <f t="shared" si="418"/>
        <v>#VALUE!</v>
      </c>
      <c r="EF123" s="198" t="e">
        <f t="shared" ref="EF123:EO123" si="724">DV123/SUM($DV123:$EE123)</f>
        <v>#VALUE!</v>
      </c>
      <c r="EG123" s="198" t="e">
        <f t="shared" si="724"/>
        <v>#DIV/0!</v>
      </c>
      <c r="EH123" s="198" t="e">
        <f t="shared" si="724"/>
        <v>#DIV/0!</v>
      </c>
      <c r="EI123" s="198" t="e">
        <f t="shared" si="724"/>
        <v>#VALUE!</v>
      </c>
      <c r="EJ123" s="198" t="e">
        <f t="shared" si="724"/>
        <v>#VALUE!</v>
      </c>
      <c r="EK123" s="198" t="e">
        <f t="shared" si="724"/>
        <v>#VALUE!</v>
      </c>
      <c r="EL123" s="198" t="e">
        <f t="shared" si="724"/>
        <v>#VALUE!</v>
      </c>
      <c r="EM123" s="198" t="e">
        <f t="shared" si="724"/>
        <v>#DIV/0!</v>
      </c>
      <c r="EN123" s="198" t="e">
        <f t="shared" si="724"/>
        <v>#VALUE!</v>
      </c>
      <c r="EO123" s="198" t="e">
        <f t="shared" si="724"/>
        <v>#VALUE!</v>
      </c>
      <c r="EP123" s="511">
        <f t="shared" ref="EP123:EW123" si="725">EP122</f>
        <v>0.08</v>
      </c>
      <c r="EQ123" s="511">
        <f t="shared" si="725"/>
        <v>0.015</v>
      </c>
      <c r="ER123" s="511">
        <f t="shared" si="725"/>
        <v>0.015</v>
      </c>
      <c r="ES123" s="511">
        <f t="shared" si="725"/>
        <v>0.015</v>
      </c>
      <c r="ET123" s="511">
        <f t="shared" si="725"/>
        <v>0.015</v>
      </c>
      <c r="EU123" s="511">
        <f t="shared" si="725"/>
        <v>0.09</v>
      </c>
      <c r="EV123" s="511">
        <f t="shared" si="725"/>
        <v>0.09</v>
      </c>
      <c r="EW123" s="511">
        <f t="shared" si="725"/>
        <v>0.09</v>
      </c>
      <c r="EX123" s="420" t="str">
        <f>IF(_tag_month_day!AS119="","",_tag_month_day!AS119/100)</f>
        <v/>
      </c>
      <c r="EY123" s="420" t="str">
        <f>IF(_tag_month_day!AT119="","",_tag_month_day!AT119/100)</f>
        <v/>
      </c>
      <c r="EZ123" s="420" t="str">
        <f>IF(_tag_month_day!AU119="","",_tag_month_day!AU119/100)</f>
        <v/>
      </c>
      <c r="FA123" s="420" t="str">
        <f>IF(_tag_month_day!AV119="","",_tag_month_day!AV119/100)</f>
        <v/>
      </c>
      <c r="FB123" s="420" t="str">
        <f>IF(_tag_month_day!AW119="","",_tag_month_day!AW119/100)</f>
        <v/>
      </c>
      <c r="FC123" s="420" t="str">
        <f>IF(_tag_month_day!AX119="","",_tag_month_day!AX119/100)</f>
        <v/>
      </c>
      <c r="FD123" s="510">
        <f t="shared" si="447"/>
        <v>0.33</v>
      </c>
      <c r="FE123" s="510">
        <f t="shared" si="448"/>
        <v>0.19</v>
      </c>
      <c r="FF123" s="510">
        <f t="shared" si="449"/>
        <v>0.003</v>
      </c>
      <c r="FG123" s="510">
        <f t="shared" si="450"/>
        <v>0</v>
      </c>
      <c r="FH123" s="603">
        <f t="shared" si="451"/>
        <v>0.0001</v>
      </c>
      <c r="FI123" s="510">
        <f t="shared" ref="FI123:FR123" si="726">FI122</f>
        <v>0.41</v>
      </c>
      <c r="FJ123" s="510">
        <f t="shared" si="726"/>
        <v>0.11</v>
      </c>
      <c r="FK123" s="510">
        <f t="shared" si="726"/>
        <v>0.015</v>
      </c>
      <c r="FL123" s="510">
        <f t="shared" si="726"/>
        <v>0</v>
      </c>
      <c r="FM123" s="603">
        <f t="shared" si="726"/>
        <v>0.0001</v>
      </c>
      <c r="FN123" s="510" t="str">
        <f>IF(_tag_month_day!AY119="","",_tag_month_day!AY119/100)</f>
        <v/>
      </c>
      <c r="FO123" s="510" t="str">
        <f>IF(_tag_month_day!AZ119="","",_tag_month_day!AZ119/100)</f>
        <v/>
      </c>
      <c r="FP123" s="510" t="str">
        <f>IF(_tag_month_day!BA119="","",_tag_month_day!BA119/100)</f>
        <v/>
      </c>
      <c r="FQ123" s="510" t="str">
        <f>IF(_tag_month_day!BB119="","",_tag_month_day!BB119/100)</f>
        <v/>
      </c>
      <c r="FR123" s="603" t="str">
        <f>IF(_tag_month_day!BC119="","",_tag_month_day!BC119/100)</f>
        <v/>
      </c>
      <c r="FS123" s="510" t="str">
        <f>IF(_tag_month_day!BD119="","",_tag_month_day!BD119/100)</f>
        <v/>
      </c>
      <c r="FT123" s="510" t="str">
        <f>IF(_tag_month_day!BE119="","",_tag_month_day!BE119/100)</f>
        <v/>
      </c>
      <c r="FU123" s="510" t="str">
        <f>IF(_tag_month_day!BF119="","",_tag_month_day!BF119/100)</f>
        <v/>
      </c>
      <c r="FV123" s="510" t="str">
        <f>IF(_tag_month_day!BG119="","",_tag_month_day!BG119/100)</f>
        <v/>
      </c>
      <c r="FW123" s="603" t="str">
        <f>IF(_tag_month_day!BH119="","",_tag_month_day!BH119/100)</f>
        <v/>
      </c>
      <c r="FX123" s="510" t="str">
        <f>IF(_tag_month_day!BI119="","",_tag_month_day!BI119/100)</f>
        <v/>
      </c>
      <c r="FY123" s="510" t="str">
        <f>IF(_tag_month_day!BJ119="","",_tag_month_day!BJ119/100)</f>
        <v/>
      </c>
      <c r="FZ123" s="605" t="str">
        <f>IF(_tag_month_day!BK119="","",_tag_month_day!BK119/100)</f>
        <v/>
      </c>
      <c r="GA123" s="510" t="str">
        <f>IF(_tag_month_day!BL119="","",_tag_month_day!BL119/100)</f>
        <v/>
      </c>
      <c r="GB123" s="603" t="str">
        <f>IF(_tag_month_day!BM119="","",_tag_month_day!BM119/100)</f>
        <v/>
      </c>
      <c r="GC123" s="420" t="str">
        <f>IF(_tag_month_day!BN119="","",_tag_month_day!BN119/100)</f>
        <v/>
      </c>
      <c r="GD123" s="420" t="str">
        <f>IF(_tag_month_day!BO119="","",_tag_month_day!BO119/100)</f>
        <v/>
      </c>
      <c r="GE123" s="420" t="str">
        <f>IF(_tag_month_day!BP119="","",_tag_month_day!BP119/100)</f>
        <v/>
      </c>
      <c r="GF123" s="420" t="str">
        <f>IF(_tag_month_day!BQ119="","",_tag_month_day!BQ119/100)</f>
        <v/>
      </c>
      <c r="GG123" s="420" t="str">
        <f>IF(_tag_month_day!BR119="","",_tag_month_day!BR119/100)</f>
        <v/>
      </c>
      <c r="GH123" s="420" t="str">
        <f>IF(_tag_month_day!BS119="","",_tag_month_day!BS119/100)</f>
        <v/>
      </c>
      <c r="GI123" s="603" t="str">
        <f>IF(_tag_month_day!BT119="","",_tag_month_day!BT119/100)</f>
        <v/>
      </c>
      <c r="GJ123" s="612" t="str">
        <f>IF(_tag_month_day!BU119="","",_tag_month_day!BU119/100)</f>
        <v/>
      </c>
      <c r="GK123" s="620" t="str">
        <f>IF(_tag_month_day!BV119="",IF(_rlcf_month_day!A$2="","",_rlcf_month_day!A$2/100),_tag_month_day!BV119/100)</f>
        <v/>
      </c>
      <c r="GL123" s="620" t="str">
        <f>IF(_tag_month_day!BW119="",IF(_rlcf_month_day!B$2="","",_rlcf_month_day!B$2/100),_tag_month_day!BW119/100)</f>
        <v/>
      </c>
      <c r="GM123" s="621" t="str">
        <f>IF(_tag_month_day!BX119="",IF(_rlcf_month_day!C$2="","",_rlcf_month_day!C$2/100),_tag_month_day!BX119/100)</f>
        <v/>
      </c>
      <c r="GN123" s="620" t="str">
        <f>IF(_tag_month_day!BV119="",IF(_rlcf_month_day!A$2="","",_rlcf_month_day!A$2/100),_tag_month_day!BV119/100)</f>
        <v/>
      </c>
      <c r="GO123" s="620" t="str">
        <f>IF(_tag_month_day!BW119="",IF(_rlcf_month_day!B$2="","",_rlcf_month_day!B$2/100),_tag_month_day!BW119/100)</f>
        <v/>
      </c>
      <c r="GP123" s="620" t="str">
        <f>IF(_tag_month_day!CD119="",IF(_rlcf_month_day!E$2="","",_rlcf_month_day!E$2/100),_tag_month_day!CD119/100)</f>
        <v/>
      </c>
      <c r="GQ123" s="620" t="str">
        <f>IF(_tag_month_day!CE119="",IF(_rlcf_month_day!F$2="","",_rlcf_month_day!F$2/100),_tag_month_day!CE119/100)</f>
        <v/>
      </c>
      <c r="GR123" s="621" t="str">
        <f>IF(_tag_month_day!CF119="",IF(_rlcf_month_day!G$2="","",_rlcf_month_day!G$2/100),_tag_month_day!CF119/100)</f>
        <v/>
      </c>
      <c r="GS123" s="626">
        <f t="shared" ref="GS123:HH123" si="727">GS122</f>
        <v>0.953</v>
      </c>
      <c r="GT123" s="626">
        <f t="shared" si="727"/>
        <v>0.55</v>
      </c>
      <c r="GU123" s="626">
        <f t="shared" si="727"/>
        <v>0.55</v>
      </c>
      <c r="GV123" s="626">
        <f t="shared" si="727"/>
        <v>0.55</v>
      </c>
      <c r="GW123" s="626">
        <f t="shared" si="727"/>
        <v>0.5</v>
      </c>
      <c r="GX123" s="626">
        <f t="shared" si="727"/>
        <v>0.935</v>
      </c>
      <c r="GY123" s="626">
        <f t="shared" si="727"/>
        <v>0.15</v>
      </c>
      <c r="GZ123" s="626">
        <f t="shared" si="727"/>
        <v>1</v>
      </c>
      <c r="HA123" s="632">
        <f t="shared" si="727"/>
        <v>0.047</v>
      </c>
      <c r="HB123" s="632">
        <f t="shared" si="727"/>
        <v>0.45</v>
      </c>
      <c r="HC123" s="632">
        <f t="shared" si="727"/>
        <v>0.45</v>
      </c>
      <c r="HD123" s="632">
        <f t="shared" si="727"/>
        <v>0.45</v>
      </c>
      <c r="HE123" s="632">
        <f t="shared" si="727"/>
        <v>0.5</v>
      </c>
      <c r="HF123" s="632">
        <f t="shared" si="727"/>
        <v>0.065</v>
      </c>
      <c r="HG123" s="632">
        <f t="shared" si="727"/>
        <v>0.85</v>
      </c>
      <c r="HH123" s="632">
        <f t="shared" si="727"/>
        <v>0</v>
      </c>
      <c r="HI123" s="68" t="e">
        <f t="shared" si="423"/>
        <v>#VALUE!</v>
      </c>
      <c r="HJ123" s="68" t="e">
        <f t="shared" si="454"/>
        <v>#VALUE!</v>
      </c>
      <c r="HK123" s="202">
        <f t="shared" si="455"/>
        <v>0.85</v>
      </c>
      <c r="HL123" s="464">
        <f t="shared" si="456"/>
        <v>550000</v>
      </c>
      <c r="HM123" s="464">
        <f t="shared" si="457"/>
        <v>480000</v>
      </c>
      <c r="HN123" s="192" t="e">
        <f t="shared" si="424"/>
        <v>#VALUE!</v>
      </c>
      <c r="HO123" s="192" t="e">
        <f>HN123*HK123*$HO$2/HL123*1000000</f>
        <v>#VALUE!</v>
      </c>
      <c r="HP123" s="192" t="e">
        <f>HN123*HK123*$HP$2/HM123*1000000</f>
        <v>#VALUE!</v>
      </c>
    </row>
    <row r="124" customFormat="1" spans="1:224">
      <c r="A124" s="381">
        <v>119</v>
      </c>
      <c r="B124" s="54">
        <f ca="1" t="shared" si="458"/>
        <v>43621</v>
      </c>
      <c r="C124" s="57">
        <f t="shared" si="459"/>
        <v>0.0416666666666667</v>
      </c>
      <c r="D124" s="68" t="str">
        <f ca="1" t="shared" si="425"/>
        <v>中班</v>
      </c>
      <c r="E124" s="68" t="str">
        <f ca="1" t="shared" si="426"/>
        <v>乙</v>
      </c>
      <c r="F124" s="68">
        <f ca="1">SUMPRODUCT((成本日报!$A$3:$A$95=计划!B124)*(成本日报!$B$3:$B$95=计划!$D124),成本日报!$C$3:$C$95)</f>
        <v>2</v>
      </c>
      <c r="G124" s="382">
        <f ca="1" t="shared" si="460"/>
        <v>43621.9166666664</v>
      </c>
      <c r="H124" s="382">
        <f ca="1" t="shared" si="427"/>
        <v>43621.9236111108</v>
      </c>
      <c r="I124" s="382">
        <f ca="1" t="shared" si="428"/>
        <v>43621.9291666664</v>
      </c>
      <c r="J124" s="382">
        <f ca="1" t="shared" si="429"/>
        <v>43621.958333333</v>
      </c>
      <c r="K124" s="382">
        <f ca="1" t="shared" si="430"/>
        <v>43622.0208333331</v>
      </c>
      <c r="L124" s="382">
        <f ca="1" t="shared" si="431"/>
        <v>43622.0416666664</v>
      </c>
      <c r="M124" s="398" t="str">
        <f>IF(_tag_month_day!A120="","",_tag_month_day!A120)</f>
        <v/>
      </c>
      <c r="N124" s="398" t="str">
        <f>IF(_tag_month_day!B120="","",_tag_month_day!B120)</f>
        <v/>
      </c>
      <c r="O124" s="399" t="e">
        <f t="shared" si="432"/>
        <v>#VALUE!</v>
      </c>
      <c r="P124" s="398" t="str">
        <f>IF(_tag_month_day!C120="","",_tag_month_day!C120)</f>
        <v/>
      </c>
      <c r="Q124" s="398" t="str">
        <f>IF(_tag_month_day!D120="","",_tag_month_day!D120)</f>
        <v/>
      </c>
      <c r="R124" s="416">
        <f>IF(_tag_month_day!CB120="",R123,_tag_month_day!CB120/100)</f>
        <v>0.07</v>
      </c>
      <c r="S124" s="417" t="str">
        <f>IF(_tag_month_day!E120="","",_tag_month_day!E120)</f>
        <v/>
      </c>
      <c r="T124" s="417" t="str">
        <f>IF(_tag_month_day!F120="","",_tag_month_day!F120)</f>
        <v/>
      </c>
      <c r="U124" s="418" t="e">
        <f t="shared" si="386"/>
        <v>#VALUE!</v>
      </c>
      <c r="V124" s="53" t="e">
        <f t="shared" si="387"/>
        <v>#VALUE!</v>
      </c>
      <c r="W124" s="419" t="str">
        <f>IF(_jhy_month_day!A120="","",_jhy_month_day!A120)</f>
        <v/>
      </c>
      <c r="X124" s="420" t="str">
        <f>IF(_jhy_month_day!B120="","",_jhy_month_day!B120/100)</f>
        <v/>
      </c>
      <c r="Y124" s="420" t="str">
        <f>IF(_jhy_month_day!C120="","",_jhy_month_day!C120/100)</f>
        <v/>
      </c>
      <c r="Z124" s="439">
        <f t="shared" si="477"/>
        <v>30</v>
      </c>
      <c r="AA124" s="440" t="str">
        <f>IF(_tag_month_day!G120="","",_tag_month_day!G120/100)</f>
        <v/>
      </c>
      <c r="AB124" s="440" t="str">
        <f>IF(_tag_month_day!H120="","",_tag_month_day!H120/100)</f>
        <v/>
      </c>
      <c r="AC124" s="193">
        <f t="shared" si="433"/>
        <v>1.59963432013121</v>
      </c>
      <c r="AD124" s="441" t="str">
        <f t="shared" si="434"/>
        <v/>
      </c>
      <c r="AE124" s="442" t="str">
        <f t="shared" si="435"/>
        <v/>
      </c>
      <c r="AF124" s="443">
        <v>1</v>
      </c>
      <c r="AG124" s="68" t="str">
        <f>IF(_duihao_month_day!A120="","",_duihao_month_day!A120)</f>
        <v/>
      </c>
      <c r="AH124" s="463">
        <f>IF(_gyk_month_day!B120="",AH123,_gyk_month_day!B120)</f>
        <v>820</v>
      </c>
      <c r="AI124" s="464" t="e">
        <f t="shared" si="461"/>
        <v>#VALUE!</v>
      </c>
      <c r="AJ124" s="68" t="str">
        <f>IF(_tag_month_day!I120="","",_tag_month_day!I120)</f>
        <v/>
      </c>
      <c r="AK124" s="465" t="str">
        <f>IF(_tzyy_month_day!A120="","",_tzyy_month_day!A120)</f>
        <v/>
      </c>
      <c r="AL124" s="465" t="str">
        <f>IF(_tzyy_month_day!B120="","",_tzyy_month_day!B120)</f>
        <v/>
      </c>
      <c r="AM124" s="465" t="str">
        <f>IF(_tzyy_month_day!C120="","",_tzyy_month_day!C120)</f>
        <v/>
      </c>
      <c r="AN124" s="466" t="str">
        <f>IF(_tag_month_day!CG120="","",_tag_month_day!CG120)</f>
        <v/>
      </c>
      <c r="AO124" s="466" t="str">
        <f>IF(_tag_month_day!CH120="","",_tag_month_day!CH120)</f>
        <v/>
      </c>
      <c r="AP124" s="486" t="e">
        <f t="shared" si="436"/>
        <v>#VALUE!</v>
      </c>
      <c r="AQ124" s="487" t="str">
        <f>IF(_tag_month_day!J120="","",_tag_month_day!J120/100)</f>
        <v/>
      </c>
      <c r="AR124" s="488">
        <f t="shared" si="437"/>
        <v>1.3</v>
      </c>
      <c r="AS124" s="489" t="e">
        <f t="shared" si="388"/>
        <v>#VALUE!</v>
      </c>
      <c r="AT124" s="489">
        <f t="shared" si="438"/>
        <v>0</v>
      </c>
      <c r="AU124" s="490" t="str">
        <f>IF(_tag_month_day!K120="","",_tag_month_day!K120)</f>
        <v/>
      </c>
      <c r="AV124" s="491" t="str">
        <f>IF(_tag_month_day!L120="","",_tag_month_day!L120/100)</f>
        <v/>
      </c>
      <c r="AW124" s="420">
        <f t="shared" si="360"/>
        <v>0</v>
      </c>
      <c r="AX124" s="420">
        <f t="shared" si="439"/>
        <v>0</v>
      </c>
      <c r="AY124" s="420" t="str">
        <f>IF(_tag_month_day!M120="","",_tag_month_day!M120/100)</f>
        <v/>
      </c>
      <c r="AZ124" s="420" t="str">
        <f>IF(_tag_month_day!N120="","",_tag_month_day!N120/100)</f>
        <v/>
      </c>
      <c r="BA124" s="420" t="str">
        <f>IF(_tag_month_day!O120="","",_tag_month_day!O120/100)</f>
        <v/>
      </c>
      <c r="BB124" s="496" t="str">
        <f>IF(_tag_month_day!P120="","",_tag_month_day!P120/100)</f>
        <v/>
      </c>
      <c r="BC124" s="496">
        <f t="shared" si="440"/>
        <v>0</v>
      </c>
      <c r="BD124" s="496" t="str">
        <f>IF(_tag_month_day!Q120="","",_tag_month_day!Q120/100)</f>
        <v/>
      </c>
      <c r="BE124" s="510" t="str">
        <f>IF(_tag_month_day!R120="","",_tag_month_day!R120/100)</f>
        <v/>
      </c>
      <c r="BF124" s="413" t="str">
        <f>IF(_tag_month_day!CC120="","",_tag_month_day!CC120/100)</f>
        <v/>
      </c>
      <c r="BG124" s="511" t="e">
        <f t="shared" si="389"/>
        <v>#VALUE!</v>
      </c>
      <c r="BH124" s="198">
        <f t="shared" si="390"/>
        <v>0</v>
      </c>
      <c r="BI124" s="512" t="e">
        <f>IF(CX124=0,BI123,(DK124*查询!$R$5+DL124*查询!$Q$5+DM124*查询!$N$5+DN124*查询!$O$5+DO124*查询!$P$5)*AF124/CX124)</f>
        <v>#VALUE!</v>
      </c>
      <c r="BJ124" s="512" t="e">
        <f>IF(CX124=0,BJ123,(DP124*查询!$S$5+DQ124*查询!$T$5+DR124*查询!$U$5)*AF124/CX124)</f>
        <v>#VALUE!</v>
      </c>
      <c r="BK124" s="512">
        <f t="shared" si="441"/>
        <v>1</v>
      </c>
      <c r="BL124" s="513" t="str">
        <f>IF(_cfyc_month_day!A120="","",_cfyc_month_day!A120)</f>
        <v/>
      </c>
      <c r="BM124" s="513" t="str">
        <f>IF(_cfyc_month_day!B120="","",_cfyc_month_day!B120)</f>
        <v/>
      </c>
      <c r="BN124" s="513" t="str">
        <f>IF(_cfyc_month_day!C120="","",_cfyc_month_day!C120)</f>
        <v/>
      </c>
      <c r="BO124" s="522" t="str">
        <f>IF(_cfyc_month_day!D120="","",_cfyc_month_day!D120)</f>
        <v/>
      </c>
      <c r="BP124" s="522" t="str">
        <f>IF(_cfyc_month_day!E120="","",_cfyc_month_day!E120)</f>
        <v/>
      </c>
      <c r="BQ124" s="522" t="str">
        <f>IF(_cfyc_month_day!F120="","",_cfyc_month_day!F120)</f>
        <v/>
      </c>
      <c r="BR124" s="513" t="str">
        <f>IF(_tag_month_day!T120="","",_tag_month_day!T120)</f>
        <v/>
      </c>
      <c r="BS124" s="513" t="str">
        <f>IF(_tag_month_day!U120="","",_tag_month_day!U120)</f>
        <v/>
      </c>
      <c r="BT124" s="523" t="str">
        <f t="shared" si="442"/>
        <v/>
      </c>
      <c r="BU124" s="223" t="str">
        <f>IF(_tag_month_day!V120="","",_tag_month_day!V120)</f>
        <v/>
      </c>
      <c r="BV124" s="206" t="str">
        <f>IF(_tag_month_day!W120="","",_tag_month_day!W120)</f>
        <v/>
      </c>
      <c r="BW124" s="540" t="str">
        <f>IF(_tag_month_day!X120="","",_tag_month_day!X120)</f>
        <v/>
      </c>
      <c r="BX124" s="540" t="str">
        <f>IF(_tag_month_day!Y120="","",_tag_month_day!Y120)</f>
        <v/>
      </c>
      <c r="BY124" s="541">
        <f ca="1" t="shared" si="443"/>
        <v>43622.0416666664</v>
      </c>
      <c r="BZ124" s="542"/>
      <c r="CA124" s="543" t="str">
        <f>IF(_jhy2_month_day!A120="","",_jhy2_month_day!A120)</f>
        <v/>
      </c>
      <c r="CB124" s="464" t="str">
        <f>IF(_jhy2_month_day!B120="","",_jhy2_month_day!B120)</f>
        <v/>
      </c>
      <c r="CC124" s="464" t="str">
        <f>IF(_jhy2_month_day!C120="","",_jhy2_month_day!C120)</f>
        <v/>
      </c>
      <c r="CD124" s="464" t="str">
        <f>IF(_jhy2_month_day!D120="","",_jhy2_month_day!D120)</f>
        <v/>
      </c>
      <c r="CE124" s="464" t="str">
        <f>IF(_jhy2_month_day!E120="","",_jhy2_month_day!E120)</f>
        <v/>
      </c>
      <c r="CF124" s="464" t="str">
        <f>IF(_jhy2_month_day!F120="","",_jhy2_month_day!F120)</f>
        <v/>
      </c>
      <c r="CG124" s="464" t="str">
        <f>IF(_jhy2_month_day!G120="","",_jhy2_month_day!G120)</f>
        <v/>
      </c>
      <c r="CH124" s="464" t="str">
        <f>IF(_jhy2_month_day!H120="","",_jhy2_month_day!H120)</f>
        <v/>
      </c>
      <c r="CI124" s="464" t="str">
        <f>IF(_jhy2_month_day!I120="","",_jhy2_month_day!I120)</f>
        <v/>
      </c>
      <c r="CJ124" s="464" t="str">
        <f>IF(_jhy2_month_day!J120="","",_jhy2_month_day!J120)</f>
        <v/>
      </c>
      <c r="CK124" s="464" t="str">
        <f>IF(_jhy2_month_day!K120="","",_jhy2_month_day!K120)</f>
        <v/>
      </c>
      <c r="CL124" s="562" t="str">
        <f>IF(_jhy2_month_day!L120="","",_jhy2_month_day!L120)</f>
        <v/>
      </c>
      <c r="CM124" s="562" t="str">
        <f>IF(_jhy2_month_day!M120="","",_jhy2_month_day!M120)</f>
        <v/>
      </c>
      <c r="CN124" s="562" t="str">
        <f>IF(_jhy2_month_day!N120="","",_jhy2_month_day!N120)</f>
        <v/>
      </c>
      <c r="CO124" s="562" t="str">
        <f>IF(_jhy2_month_day!O120="","",_jhy2_month_day!O120)</f>
        <v/>
      </c>
      <c r="CP124" s="562" t="str">
        <f>IF(_jhy2_month_day!P120="","",_jhy2_month_day!P120)</f>
        <v/>
      </c>
      <c r="CQ124" s="562" t="str">
        <f>IF(_jhy2_month_day!Q120="","",_jhy2_month_day!Q120)</f>
        <v/>
      </c>
      <c r="CR124" s="563" t="str">
        <f>IF(_jhy2_month_day!R120="","",_jhy2_month_day!R120)</f>
        <v/>
      </c>
      <c r="CS124" s="576" t="str">
        <f>IF(_jhy2_month_day!S120="","",_jhy2_month_day!S120)</f>
        <v/>
      </c>
      <c r="CT124" s="562" t="str">
        <f>IF(_jhy2_month_day!T120="","",_jhy2_month_day!T120)</f>
        <v/>
      </c>
      <c r="CU124" s="577" t="e">
        <f t="shared" si="391"/>
        <v>#VALUE!</v>
      </c>
      <c r="CV124" s="198" t="e">
        <f t="shared" si="392"/>
        <v>#VALUE!</v>
      </c>
      <c r="CW124" s="192" t="e">
        <f t="shared" si="393"/>
        <v>#VALUE!</v>
      </c>
      <c r="CX124" s="192" t="e">
        <f t="shared" si="394"/>
        <v>#VALUE!</v>
      </c>
      <c r="CY124" s="202" t="e">
        <f t="shared" si="395"/>
        <v>#VALUE!</v>
      </c>
      <c r="CZ124" s="192" t="e">
        <f t="shared" ref="CZ124:DI124" si="728">$AJ124*EF124</f>
        <v>#VALUE!</v>
      </c>
      <c r="DA124" s="192" t="e">
        <f t="shared" si="728"/>
        <v>#VALUE!</v>
      </c>
      <c r="DB124" s="192" t="e">
        <f t="shared" si="728"/>
        <v>#VALUE!</v>
      </c>
      <c r="DC124" s="192" t="e">
        <f t="shared" si="728"/>
        <v>#VALUE!</v>
      </c>
      <c r="DD124" s="192" t="e">
        <f t="shared" si="728"/>
        <v>#VALUE!</v>
      </c>
      <c r="DE124" s="192" t="e">
        <f t="shared" si="728"/>
        <v>#VALUE!</v>
      </c>
      <c r="DF124" s="192" t="e">
        <f t="shared" si="728"/>
        <v>#VALUE!</v>
      </c>
      <c r="DG124" s="192" t="e">
        <f t="shared" si="728"/>
        <v>#VALUE!</v>
      </c>
      <c r="DH124" s="192" t="e">
        <f t="shared" si="728"/>
        <v>#VALUE!</v>
      </c>
      <c r="DI124" s="192" t="e">
        <f t="shared" si="728"/>
        <v>#VALUE!</v>
      </c>
      <c r="DJ124" s="192" t="e">
        <f t="shared" si="397"/>
        <v>#VALUE!</v>
      </c>
      <c r="DK124" s="192" t="e">
        <f t="shared" si="398"/>
        <v>#VALUE!</v>
      </c>
      <c r="DL124" s="192" t="e">
        <f t="shared" si="399"/>
        <v>#VALUE!</v>
      </c>
      <c r="DM124" s="192" t="e">
        <f t="shared" si="400"/>
        <v>#VALUE!</v>
      </c>
      <c r="DN124" s="192" t="e">
        <f t="shared" si="401"/>
        <v>#VALUE!</v>
      </c>
      <c r="DO124" s="192" t="e">
        <f t="shared" si="402"/>
        <v>#VALUE!</v>
      </c>
      <c r="DP124" s="192" t="e">
        <f t="shared" si="403"/>
        <v>#VALUE!</v>
      </c>
      <c r="DQ124" s="192" t="e">
        <f t="shared" si="404"/>
        <v>#VALUE!</v>
      </c>
      <c r="DR124" s="192" t="e">
        <f t="shared" si="405"/>
        <v>#VALUE!</v>
      </c>
      <c r="DS124" s="192" t="e">
        <f t="shared" si="406"/>
        <v>#VALUE!</v>
      </c>
      <c r="DT124" s="192" t="e">
        <f t="shared" si="407"/>
        <v>#VALUE!</v>
      </c>
      <c r="DU124" s="192" t="e">
        <f t="shared" si="408"/>
        <v>#VALUE!</v>
      </c>
      <c r="DV124" s="198" t="e">
        <f t="shared" si="409"/>
        <v>#VALUE!</v>
      </c>
      <c r="DW124" s="198" t="e">
        <f t="shared" si="410"/>
        <v>#DIV/0!</v>
      </c>
      <c r="DX124" s="198" t="e">
        <f t="shared" si="411"/>
        <v>#DIV/0!</v>
      </c>
      <c r="DY124" s="198" t="e">
        <f t="shared" si="412"/>
        <v>#VALUE!</v>
      </c>
      <c r="DZ124" s="198" t="e">
        <f t="shared" si="413"/>
        <v>#VALUE!</v>
      </c>
      <c r="EA124" s="198" t="e">
        <f t="shared" si="414"/>
        <v>#VALUE!</v>
      </c>
      <c r="EB124" s="198" t="e">
        <f t="shared" si="415"/>
        <v>#VALUE!</v>
      </c>
      <c r="EC124" s="198" t="e">
        <f t="shared" si="416"/>
        <v>#DIV/0!</v>
      </c>
      <c r="ED124" s="198" t="e">
        <f t="shared" si="417"/>
        <v>#VALUE!</v>
      </c>
      <c r="EE124" s="198" t="e">
        <f t="shared" si="418"/>
        <v>#VALUE!</v>
      </c>
      <c r="EF124" s="198" t="e">
        <f t="shared" ref="EF124:EO124" si="729">DV124/SUM($DV124:$EE124)</f>
        <v>#VALUE!</v>
      </c>
      <c r="EG124" s="198" t="e">
        <f t="shared" si="729"/>
        <v>#DIV/0!</v>
      </c>
      <c r="EH124" s="198" t="e">
        <f t="shared" si="729"/>
        <v>#DIV/0!</v>
      </c>
      <c r="EI124" s="198" t="e">
        <f t="shared" si="729"/>
        <v>#VALUE!</v>
      </c>
      <c r="EJ124" s="198" t="e">
        <f t="shared" si="729"/>
        <v>#VALUE!</v>
      </c>
      <c r="EK124" s="198" t="e">
        <f t="shared" si="729"/>
        <v>#VALUE!</v>
      </c>
      <c r="EL124" s="198" t="e">
        <f t="shared" si="729"/>
        <v>#VALUE!</v>
      </c>
      <c r="EM124" s="198" t="e">
        <f t="shared" si="729"/>
        <v>#DIV/0!</v>
      </c>
      <c r="EN124" s="198" t="e">
        <f t="shared" si="729"/>
        <v>#VALUE!</v>
      </c>
      <c r="EO124" s="198" t="e">
        <f t="shared" si="729"/>
        <v>#VALUE!</v>
      </c>
      <c r="EP124" s="511">
        <f t="shared" ref="EP124:EW124" si="730">EP123</f>
        <v>0.08</v>
      </c>
      <c r="EQ124" s="511">
        <f t="shared" si="730"/>
        <v>0.015</v>
      </c>
      <c r="ER124" s="511">
        <f t="shared" si="730"/>
        <v>0.015</v>
      </c>
      <c r="ES124" s="511">
        <f t="shared" si="730"/>
        <v>0.015</v>
      </c>
      <c r="ET124" s="511">
        <f t="shared" si="730"/>
        <v>0.015</v>
      </c>
      <c r="EU124" s="511">
        <f t="shared" si="730"/>
        <v>0.09</v>
      </c>
      <c r="EV124" s="511">
        <f t="shared" si="730"/>
        <v>0.09</v>
      </c>
      <c r="EW124" s="511">
        <f t="shared" si="730"/>
        <v>0.09</v>
      </c>
      <c r="EX124" s="420" t="str">
        <f>IF(_tag_month_day!AS120="","",_tag_month_day!AS120/100)</f>
        <v/>
      </c>
      <c r="EY124" s="420" t="str">
        <f>IF(_tag_month_day!AT120="","",_tag_month_day!AT120/100)</f>
        <v/>
      </c>
      <c r="EZ124" s="420" t="str">
        <f>IF(_tag_month_day!AU120="","",_tag_month_day!AU120/100)</f>
        <v/>
      </c>
      <c r="FA124" s="420" t="str">
        <f>IF(_tag_month_day!AV120="","",_tag_month_day!AV120/100)</f>
        <v/>
      </c>
      <c r="FB124" s="420" t="str">
        <f>IF(_tag_month_day!AW120="","",_tag_month_day!AW120/100)</f>
        <v/>
      </c>
      <c r="FC124" s="420" t="str">
        <f>IF(_tag_month_day!AX120="","",_tag_month_day!AX120/100)</f>
        <v/>
      </c>
      <c r="FD124" s="510">
        <f t="shared" si="447"/>
        <v>0.33</v>
      </c>
      <c r="FE124" s="510">
        <f t="shared" si="448"/>
        <v>0.19</v>
      </c>
      <c r="FF124" s="510">
        <f t="shared" si="449"/>
        <v>0.003</v>
      </c>
      <c r="FG124" s="510">
        <f t="shared" si="450"/>
        <v>0</v>
      </c>
      <c r="FH124" s="603">
        <f t="shared" si="451"/>
        <v>0.0001</v>
      </c>
      <c r="FI124" s="510">
        <f t="shared" ref="FI124:FR124" si="731">FI123</f>
        <v>0.41</v>
      </c>
      <c r="FJ124" s="510">
        <f t="shared" si="731"/>
        <v>0.11</v>
      </c>
      <c r="FK124" s="510">
        <f t="shared" si="731"/>
        <v>0.015</v>
      </c>
      <c r="FL124" s="510">
        <f t="shared" si="731"/>
        <v>0</v>
      </c>
      <c r="FM124" s="603">
        <f t="shared" si="731"/>
        <v>0.0001</v>
      </c>
      <c r="FN124" s="510" t="str">
        <f>IF(_tag_month_day!AY120="","",_tag_month_day!AY120/100)</f>
        <v/>
      </c>
      <c r="FO124" s="510" t="str">
        <f>IF(_tag_month_day!AZ120="","",_tag_month_day!AZ120/100)</f>
        <v/>
      </c>
      <c r="FP124" s="510" t="str">
        <f>IF(_tag_month_day!BA120="","",_tag_month_day!BA120/100)</f>
        <v/>
      </c>
      <c r="FQ124" s="510" t="str">
        <f>IF(_tag_month_day!BB120="","",_tag_month_day!BB120/100)</f>
        <v/>
      </c>
      <c r="FR124" s="603" t="str">
        <f>IF(_tag_month_day!BC120="","",_tag_month_day!BC120/100)</f>
        <v/>
      </c>
      <c r="FS124" s="510" t="str">
        <f>IF(_tag_month_day!BD120="","",_tag_month_day!BD120/100)</f>
        <v/>
      </c>
      <c r="FT124" s="510" t="str">
        <f>IF(_tag_month_day!BE120="","",_tag_month_day!BE120/100)</f>
        <v/>
      </c>
      <c r="FU124" s="510" t="str">
        <f>IF(_tag_month_day!BF120="","",_tag_month_day!BF120/100)</f>
        <v/>
      </c>
      <c r="FV124" s="510" t="str">
        <f>IF(_tag_month_day!BG120="","",_tag_month_day!BG120/100)</f>
        <v/>
      </c>
      <c r="FW124" s="603" t="str">
        <f>IF(_tag_month_day!BH120="","",_tag_month_day!BH120/100)</f>
        <v/>
      </c>
      <c r="FX124" s="510" t="str">
        <f>IF(_tag_month_day!BI120="","",_tag_month_day!BI120/100)</f>
        <v/>
      </c>
      <c r="FY124" s="510" t="str">
        <f>IF(_tag_month_day!BJ120="","",_tag_month_day!BJ120/100)</f>
        <v/>
      </c>
      <c r="FZ124" s="605" t="str">
        <f>IF(_tag_month_day!BK120="","",_tag_month_day!BK120/100)</f>
        <v/>
      </c>
      <c r="GA124" s="510" t="str">
        <f>IF(_tag_month_day!BL120="","",_tag_month_day!BL120/100)</f>
        <v/>
      </c>
      <c r="GB124" s="603" t="str">
        <f>IF(_tag_month_day!BM120="","",_tag_month_day!BM120/100)</f>
        <v/>
      </c>
      <c r="GC124" s="420" t="str">
        <f>IF(_tag_month_day!BN120="","",_tag_month_day!BN120/100)</f>
        <v/>
      </c>
      <c r="GD124" s="420" t="str">
        <f>IF(_tag_month_day!BO120="","",_tag_month_day!BO120/100)</f>
        <v/>
      </c>
      <c r="GE124" s="420" t="str">
        <f>IF(_tag_month_day!BP120="","",_tag_month_day!BP120/100)</f>
        <v/>
      </c>
      <c r="GF124" s="420" t="str">
        <f>IF(_tag_month_day!BQ120="","",_tag_month_day!BQ120/100)</f>
        <v/>
      </c>
      <c r="GG124" s="420" t="str">
        <f>IF(_tag_month_day!BR120="","",_tag_month_day!BR120/100)</f>
        <v/>
      </c>
      <c r="GH124" s="420" t="str">
        <f>IF(_tag_month_day!BS120="","",_tag_month_day!BS120/100)</f>
        <v/>
      </c>
      <c r="GI124" s="603" t="str">
        <f>IF(_tag_month_day!BT120="","",_tag_month_day!BT120/100)</f>
        <v/>
      </c>
      <c r="GJ124" s="612" t="str">
        <f>IF(_tag_month_day!BU120="","",_tag_month_day!BU120/100)</f>
        <v/>
      </c>
      <c r="GK124" s="620" t="str">
        <f>IF(_tag_month_day!BV120="",IF(_rlcf_month_day!A$2="","",_rlcf_month_day!A$2/100),_tag_month_day!BV120/100)</f>
        <v/>
      </c>
      <c r="GL124" s="620" t="str">
        <f>IF(_tag_month_day!BW120="",IF(_rlcf_month_day!B$2="","",_rlcf_month_day!B$2/100),_tag_month_day!BW120/100)</f>
        <v/>
      </c>
      <c r="GM124" s="621" t="str">
        <f>IF(_tag_month_day!BX120="",IF(_rlcf_month_day!C$2="","",_rlcf_month_day!C$2/100),_tag_month_day!BX120/100)</f>
        <v/>
      </c>
      <c r="GN124" s="620" t="str">
        <f>IF(_tag_month_day!BV120="",IF(_rlcf_month_day!A$2="","",_rlcf_month_day!A$2/100),_tag_month_day!BV120/100)</f>
        <v/>
      </c>
      <c r="GO124" s="620" t="str">
        <f>IF(_tag_month_day!BW120="",IF(_rlcf_month_day!B$2="","",_rlcf_month_day!B$2/100),_tag_month_day!BW120/100)</f>
        <v/>
      </c>
      <c r="GP124" s="620" t="str">
        <f>IF(_tag_month_day!CD120="",IF(_rlcf_month_day!E$2="","",_rlcf_month_day!E$2/100),_tag_month_day!CD120/100)</f>
        <v/>
      </c>
      <c r="GQ124" s="620" t="str">
        <f>IF(_tag_month_day!CE120="",IF(_rlcf_month_day!F$2="","",_rlcf_month_day!F$2/100),_tag_month_day!CE120/100)</f>
        <v/>
      </c>
      <c r="GR124" s="621" t="str">
        <f>IF(_tag_month_day!CF120="",IF(_rlcf_month_day!G$2="","",_rlcf_month_day!G$2/100),_tag_month_day!CF120/100)</f>
        <v/>
      </c>
      <c r="GS124" s="626">
        <f t="shared" ref="GS124:HH124" si="732">GS123</f>
        <v>0.953</v>
      </c>
      <c r="GT124" s="626">
        <f t="shared" si="732"/>
        <v>0.55</v>
      </c>
      <c r="GU124" s="626">
        <f t="shared" si="732"/>
        <v>0.55</v>
      </c>
      <c r="GV124" s="626">
        <f t="shared" si="732"/>
        <v>0.55</v>
      </c>
      <c r="GW124" s="626">
        <f t="shared" si="732"/>
        <v>0.5</v>
      </c>
      <c r="GX124" s="626">
        <f t="shared" si="732"/>
        <v>0.935</v>
      </c>
      <c r="GY124" s="626">
        <f t="shared" si="732"/>
        <v>0.15</v>
      </c>
      <c r="GZ124" s="626">
        <f t="shared" si="732"/>
        <v>1</v>
      </c>
      <c r="HA124" s="632">
        <f t="shared" si="732"/>
        <v>0.047</v>
      </c>
      <c r="HB124" s="632">
        <f t="shared" si="732"/>
        <v>0.45</v>
      </c>
      <c r="HC124" s="632">
        <f t="shared" si="732"/>
        <v>0.45</v>
      </c>
      <c r="HD124" s="632">
        <f t="shared" si="732"/>
        <v>0.45</v>
      </c>
      <c r="HE124" s="632">
        <f t="shared" si="732"/>
        <v>0.5</v>
      </c>
      <c r="HF124" s="632">
        <f t="shared" si="732"/>
        <v>0.065</v>
      </c>
      <c r="HG124" s="632">
        <f t="shared" si="732"/>
        <v>0.85</v>
      </c>
      <c r="HH124" s="632">
        <f t="shared" si="732"/>
        <v>0</v>
      </c>
      <c r="HI124" s="68">
        <f t="shared" si="423"/>
        <v>0</v>
      </c>
      <c r="HJ124" s="68" t="e">
        <f t="shared" si="454"/>
        <v>#VALUE!</v>
      </c>
      <c r="HK124" s="202">
        <f t="shared" si="455"/>
        <v>0.85</v>
      </c>
      <c r="HL124" s="464">
        <f t="shared" si="456"/>
        <v>550000</v>
      </c>
      <c r="HM124" s="464">
        <f t="shared" si="457"/>
        <v>480000</v>
      </c>
      <c r="HN124" s="192" t="e">
        <f t="shared" si="424"/>
        <v>#VALUE!</v>
      </c>
      <c r="HO124" s="192" t="e">
        <f>HN124*HK124*$HO$2/HL124*1000000</f>
        <v>#VALUE!</v>
      </c>
      <c r="HP124" s="192" t="e">
        <f>HN124*HK124*$HP$2/HM124*1000000</f>
        <v>#VALUE!</v>
      </c>
    </row>
    <row r="125" customFormat="1" spans="1:224">
      <c r="A125" s="381">
        <v>120</v>
      </c>
      <c r="B125" s="54">
        <f ca="1" t="shared" si="458"/>
        <v>43621</v>
      </c>
      <c r="C125" s="57">
        <f t="shared" si="459"/>
        <v>0.0416666666666667</v>
      </c>
      <c r="D125" s="68" t="str">
        <f ca="1" t="shared" si="425"/>
        <v>中班</v>
      </c>
      <c r="E125" s="68" t="str">
        <f ca="1" t="shared" si="426"/>
        <v>乙</v>
      </c>
      <c r="F125" s="68">
        <f ca="1">SUMPRODUCT((成本日报!$A$3:$A$95=计划!B125)*(成本日报!$B$3:$B$95=计划!$D125),成本日报!$C$3:$C$95)</f>
        <v>2</v>
      </c>
      <c r="G125" s="382">
        <f ca="1" t="shared" si="460"/>
        <v>43621.958333333</v>
      </c>
      <c r="H125" s="382">
        <f ca="1" t="shared" si="427"/>
        <v>43621.9652777775</v>
      </c>
      <c r="I125" s="382">
        <f ca="1" t="shared" si="428"/>
        <v>43621.970833333</v>
      </c>
      <c r="J125" s="382">
        <f ca="1" t="shared" si="429"/>
        <v>43621.9999999997</v>
      </c>
      <c r="K125" s="382">
        <f ca="1" t="shared" si="430"/>
        <v>43622.0624999997</v>
      </c>
      <c r="L125" s="382">
        <f ca="1" t="shared" si="431"/>
        <v>43622.083333333</v>
      </c>
      <c r="M125" s="398" t="str">
        <f>IF(_tag_month_day!A121="","",_tag_month_day!A121)</f>
        <v/>
      </c>
      <c r="N125" s="398" t="str">
        <f>IF(_tag_month_day!B121="","",_tag_month_day!B121)</f>
        <v/>
      </c>
      <c r="O125" s="399" t="e">
        <f t="shared" si="432"/>
        <v>#VALUE!</v>
      </c>
      <c r="P125" s="398" t="str">
        <f>IF(_tag_month_day!C121="","",_tag_month_day!C121)</f>
        <v/>
      </c>
      <c r="Q125" s="398" t="str">
        <f>IF(_tag_month_day!D121="","",_tag_month_day!D121)</f>
        <v/>
      </c>
      <c r="R125" s="416">
        <f>IF(_tag_month_day!CB121="",R124,_tag_month_day!CB121/100)</f>
        <v>0.07</v>
      </c>
      <c r="S125" s="417" t="str">
        <f>IF(_tag_month_day!E121="","",_tag_month_day!E121)</f>
        <v/>
      </c>
      <c r="T125" s="417" t="str">
        <f>IF(_tag_month_day!F121="","",_tag_month_day!F121)</f>
        <v/>
      </c>
      <c r="U125" s="418" t="e">
        <f t="shared" si="386"/>
        <v>#VALUE!</v>
      </c>
      <c r="V125" s="53" t="e">
        <f t="shared" si="387"/>
        <v>#VALUE!</v>
      </c>
      <c r="W125" s="419" t="str">
        <f>IF(_jhy_month_day!A121="","",_jhy_month_day!A121)</f>
        <v/>
      </c>
      <c r="X125" s="420" t="str">
        <f>IF(_jhy_month_day!B121="","",_jhy_month_day!B121/100)</f>
        <v/>
      </c>
      <c r="Y125" s="420" t="str">
        <f>IF(_jhy_month_day!C121="","",_jhy_month_day!C121/100)</f>
        <v/>
      </c>
      <c r="Z125" s="439">
        <f t="shared" si="477"/>
        <v>30</v>
      </c>
      <c r="AA125" s="440" t="str">
        <f>IF(_tag_month_day!G121="","",_tag_month_day!G121/100)</f>
        <v/>
      </c>
      <c r="AB125" s="440" t="str">
        <f>IF(_tag_month_day!H121="","",_tag_month_day!H121/100)</f>
        <v/>
      </c>
      <c r="AC125" s="193">
        <f t="shared" si="433"/>
        <v>1.59963432013121</v>
      </c>
      <c r="AD125" s="441" t="str">
        <f t="shared" si="434"/>
        <v/>
      </c>
      <c r="AE125" s="442" t="str">
        <f t="shared" si="435"/>
        <v/>
      </c>
      <c r="AF125" s="443">
        <v>1</v>
      </c>
      <c r="AG125" s="68" t="str">
        <f>IF(_duihao_month_day!A121="","",_duihao_month_day!A121)</f>
        <v/>
      </c>
      <c r="AH125" s="463">
        <f>IF(_gyk_month_day!B121="",AH124,_gyk_month_day!B121)</f>
        <v>820</v>
      </c>
      <c r="AI125" s="464" t="e">
        <f t="shared" si="461"/>
        <v>#VALUE!</v>
      </c>
      <c r="AJ125" s="68" t="str">
        <f>IF(_tag_month_day!I121="","",_tag_month_day!I121)</f>
        <v/>
      </c>
      <c r="AK125" s="465" t="str">
        <f>IF(_tzyy_month_day!A121="","",_tzyy_month_day!A121)</f>
        <v/>
      </c>
      <c r="AL125" s="465" t="str">
        <f>IF(_tzyy_month_day!B121="","",_tzyy_month_day!B121)</f>
        <v/>
      </c>
      <c r="AM125" s="465" t="str">
        <f>IF(_tzyy_month_day!C121="","",_tzyy_month_day!C121)</f>
        <v/>
      </c>
      <c r="AN125" s="466" t="str">
        <f>IF(_tag_month_day!CG121="","",_tag_month_day!CG121)</f>
        <v/>
      </c>
      <c r="AO125" s="466" t="str">
        <f>IF(_tag_month_day!CH121="","",_tag_month_day!CH121)</f>
        <v/>
      </c>
      <c r="AP125" s="486" t="e">
        <f t="shared" si="436"/>
        <v>#VALUE!</v>
      </c>
      <c r="AQ125" s="487" t="str">
        <f>IF(_tag_month_day!J121="","",_tag_month_day!J121/100)</f>
        <v/>
      </c>
      <c r="AR125" s="488">
        <f t="shared" si="437"/>
        <v>1.3</v>
      </c>
      <c r="AS125" s="489" t="e">
        <f t="shared" si="388"/>
        <v>#VALUE!</v>
      </c>
      <c r="AT125" s="489">
        <f t="shared" si="438"/>
        <v>0</v>
      </c>
      <c r="AU125" s="490" t="str">
        <f>IF(_tag_month_day!K121="","",_tag_month_day!K121)</f>
        <v/>
      </c>
      <c r="AV125" s="491" t="str">
        <f>IF(_tag_month_day!L121="","",_tag_month_day!L121/100)</f>
        <v/>
      </c>
      <c r="AW125" s="420">
        <f t="shared" si="360"/>
        <v>0</v>
      </c>
      <c r="AX125" s="420">
        <f t="shared" si="439"/>
        <v>0</v>
      </c>
      <c r="AY125" s="420" t="str">
        <f>IF(_tag_month_day!M121="","",_tag_month_day!M121/100)</f>
        <v/>
      </c>
      <c r="AZ125" s="420" t="str">
        <f>IF(_tag_month_day!N121="","",_tag_month_day!N121/100)</f>
        <v/>
      </c>
      <c r="BA125" s="420" t="str">
        <f>IF(_tag_month_day!O121="","",_tag_month_day!O121/100)</f>
        <v/>
      </c>
      <c r="BB125" s="496" t="str">
        <f>IF(_tag_month_day!P121="","",_tag_month_day!P121/100)</f>
        <v/>
      </c>
      <c r="BC125" s="496">
        <f t="shared" si="440"/>
        <v>0</v>
      </c>
      <c r="BD125" s="496" t="str">
        <f>IF(_tag_month_day!Q121="","",_tag_month_day!Q121/100)</f>
        <v/>
      </c>
      <c r="BE125" s="510" t="str">
        <f>IF(_tag_month_day!R121="","",_tag_month_day!R121/100)</f>
        <v/>
      </c>
      <c r="BF125" s="413" t="str">
        <f>IF(_tag_month_day!CC121="","",_tag_month_day!CC121/100)</f>
        <v/>
      </c>
      <c r="BG125" s="511" t="e">
        <f t="shared" si="389"/>
        <v>#VALUE!</v>
      </c>
      <c r="BH125" s="198">
        <f t="shared" si="390"/>
        <v>0</v>
      </c>
      <c r="BI125" s="512" t="e">
        <f>IF(CX125=0,BI124,(DK125*查询!$R$5+DL125*查询!$Q$5+DM125*查询!$N$5+DN125*查询!$O$5+DO125*查询!$P$5)*AF125/CX125)</f>
        <v>#VALUE!</v>
      </c>
      <c r="BJ125" s="512" t="e">
        <f>IF(CX125=0,BJ124,(DP125*查询!$S$5+DQ125*查询!$T$5+DR125*查询!$U$5)*AF125/CX125)</f>
        <v>#VALUE!</v>
      </c>
      <c r="BK125" s="512">
        <f t="shared" si="441"/>
        <v>1</v>
      </c>
      <c r="BL125" s="513" t="str">
        <f>IF(_cfyc_month_day!A121="","",_cfyc_month_day!A121)</f>
        <v/>
      </c>
      <c r="BM125" s="513" t="str">
        <f>IF(_cfyc_month_day!B121="","",_cfyc_month_day!B121)</f>
        <v/>
      </c>
      <c r="BN125" s="513" t="str">
        <f>IF(_cfyc_month_day!C121="","",_cfyc_month_day!C121)</f>
        <v/>
      </c>
      <c r="BO125" s="522" t="str">
        <f>IF(_cfyc_month_day!D121="","",_cfyc_month_day!D121)</f>
        <v/>
      </c>
      <c r="BP125" s="522" t="str">
        <f>IF(_cfyc_month_day!E121="","",_cfyc_month_day!E121)</f>
        <v/>
      </c>
      <c r="BQ125" s="522" t="str">
        <f>IF(_cfyc_month_day!F121="","",_cfyc_month_day!F121)</f>
        <v/>
      </c>
      <c r="BR125" s="513" t="str">
        <f>IF(_tag_month_day!T121="","",_tag_month_day!T121)</f>
        <v/>
      </c>
      <c r="BS125" s="513" t="str">
        <f>IF(_tag_month_day!U121="","",_tag_month_day!U121)</f>
        <v/>
      </c>
      <c r="BT125" s="523" t="str">
        <f t="shared" si="442"/>
        <v/>
      </c>
      <c r="BU125" s="223" t="str">
        <f>IF(_tag_month_day!V121="","",_tag_month_day!V121)</f>
        <v/>
      </c>
      <c r="BV125" s="206" t="str">
        <f>IF(_tag_month_day!W121="","",_tag_month_day!W121)</f>
        <v/>
      </c>
      <c r="BW125" s="540" t="str">
        <f>IF(_tag_month_day!X121="","",_tag_month_day!X121)</f>
        <v/>
      </c>
      <c r="BX125" s="540" t="str">
        <f>IF(_tag_month_day!Y121="","",_tag_month_day!Y121)</f>
        <v/>
      </c>
      <c r="BY125" s="541">
        <f ca="1" t="shared" si="443"/>
        <v>43622.083333333</v>
      </c>
      <c r="BZ125" s="542"/>
      <c r="CA125" s="543" t="str">
        <f>IF(_jhy2_month_day!A121="","",_jhy2_month_day!A121)</f>
        <v/>
      </c>
      <c r="CB125" s="464" t="str">
        <f>IF(_jhy2_month_day!B121="","",_jhy2_month_day!B121)</f>
        <v/>
      </c>
      <c r="CC125" s="464" t="str">
        <f>IF(_jhy2_month_day!C121="","",_jhy2_month_day!C121)</f>
        <v/>
      </c>
      <c r="CD125" s="464" t="str">
        <f>IF(_jhy2_month_day!D121="","",_jhy2_month_day!D121)</f>
        <v/>
      </c>
      <c r="CE125" s="464" t="str">
        <f>IF(_jhy2_month_day!E121="","",_jhy2_month_day!E121)</f>
        <v/>
      </c>
      <c r="CF125" s="464" t="str">
        <f>IF(_jhy2_month_day!F121="","",_jhy2_month_day!F121)</f>
        <v/>
      </c>
      <c r="CG125" s="464" t="str">
        <f>IF(_jhy2_month_day!G121="","",_jhy2_month_day!G121)</f>
        <v/>
      </c>
      <c r="CH125" s="464" t="str">
        <f>IF(_jhy2_month_day!H121="","",_jhy2_month_day!H121)</f>
        <v/>
      </c>
      <c r="CI125" s="464" t="str">
        <f>IF(_jhy2_month_day!I121="","",_jhy2_month_day!I121)</f>
        <v/>
      </c>
      <c r="CJ125" s="464" t="str">
        <f>IF(_jhy2_month_day!J121="","",_jhy2_month_day!J121)</f>
        <v/>
      </c>
      <c r="CK125" s="464" t="str">
        <f>IF(_jhy2_month_day!K121="","",_jhy2_month_day!K121)</f>
        <v/>
      </c>
      <c r="CL125" s="562" t="str">
        <f>IF(_jhy2_month_day!L121="","",_jhy2_month_day!L121)</f>
        <v/>
      </c>
      <c r="CM125" s="562" t="str">
        <f>IF(_jhy2_month_day!M121="","",_jhy2_month_day!M121)</f>
        <v/>
      </c>
      <c r="CN125" s="562" t="str">
        <f>IF(_jhy2_month_day!N121="","",_jhy2_month_day!N121)</f>
        <v/>
      </c>
      <c r="CO125" s="562" t="str">
        <f>IF(_jhy2_month_day!O121="","",_jhy2_month_day!O121)</f>
        <v/>
      </c>
      <c r="CP125" s="562" t="str">
        <f>IF(_jhy2_month_day!P121="","",_jhy2_month_day!P121)</f>
        <v/>
      </c>
      <c r="CQ125" s="562" t="str">
        <f>IF(_jhy2_month_day!Q121="","",_jhy2_month_day!Q121)</f>
        <v/>
      </c>
      <c r="CR125" s="563" t="str">
        <f>IF(_jhy2_month_day!R121="","",_jhy2_month_day!R121)</f>
        <v/>
      </c>
      <c r="CS125" s="576" t="str">
        <f>IF(_jhy2_month_day!S121="","",_jhy2_month_day!S121)</f>
        <v/>
      </c>
      <c r="CT125" s="562" t="str">
        <f>IF(_jhy2_month_day!T121="","",_jhy2_month_day!T121)</f>
        <v/>
      </c>
      <c r="CU125" s="577" t="e">
        <f t="shared" si="391"/>
        <v>#VALUE!</v>
      </c>
      <c r="CV125" s="198" t="e">
        <f t="shared" si="392"/>
        <v>#VALUE!</v>
      </c>
      <c r="CW125" s="192" t="e">
        <f t="shared" si="393"/>
        <v>#VALUE!</v>
      </c>
      <c r="CX125" s="192" t="e">
        <f t="shared" si="394"/>
        <v>#VALUE!</v>
      </c>
      <c r="CY125" s="202" t="e">
        <f t="shared" si="395"/>
        <v>#VALUE!</v>
      </c>
      <c r="CZ125" s="192" t="e">
        <f t="shared" ref="CZ125:DI125" si="733">$AJ125*EF125</f>
        <v>#VALUE!</v>
      </c>
      <c r="DA125" s="192" t="e">
        <f t="shared" si="733"/>
        <v>#VALUE!</v>
      </c>
      <c r="DB125" s="192" t="e">
        <f t="shared" si="733"/>
        <v>#VALUE!</v>
      </c>
      <c r="DC125" s="192" t="e">
        <f t="shared" si="733"/>
        <v>#VALUE!</v>
      </c>
      <c r="DD125" s="192" t="e">
        <f t="shared" si="733"/>
        <v>#VALUE!</v>
      </c>
      <c r="DE125" s="192" t="e">
        <f t="shared" si="733"/>
        <v>#VALUE!</v>
      </c>
      <c r="DF125" s="192" t="e">
        <f t="shared" si="733"/>
        <v>#VALUE!</v>
      </c>
      <c r="DG125" s="192" t="e">
        <f t="shared" si="733"/>
        <v>#VALUE!</v>
      </c>
      <c r="DH125" s="192" t="e">
        <f t="shared" si="733"/>
        <v>#VALUE!</v>
      </c>
      <c r="DI125" s="192" t="e">
        <f t="shared" si="733"/>
        <v>#VALUE!</v>
      </c>
      <c r="DJ125" s="192" t="e">
        <f t="shared" si="397"/>
        <v>#VALUE!</v>
      </c>
      <c r="DK125" s="192" t="e">
        <f t="shared" si="398"/>
        <v>#VALUE!</v>
      </c>
      <c r="DL125" s="192" t="e">
        <f t="shared" si="399"/>
        <v>#VALUE!</v>
      </c>
      <c r="DM125" s="192" t="e">
        <f t="shared" si="400"/>
        <v>#VALUE!</v>
      </c>
      <c r="DN125" s="192" t="e">
        <f t="shared" si="401"/>
        <v>#VALUE!</v>
      </c>
      <c r="DO125" s="192" t="e">
        <f t="shared" si="402"/>
        <v>#VALUE!</v>
      </c>
      <c r="DP125" s="192" t="e">
        <f t="shared" si="403"/>
        <v>#VALUE!</v>
      </c>
      <c r="DQ125" s="192" t="e">
        <f t="shared" si="404"/>
        <v>#VALUE!</v>
      </c>
      <c r="DR125" s="192" t="e">
        <f t="shared" si="405"/>
        <v>#VALUE!</v>
      </c>
      <c r="DS125" s="192" t="e">
        <f t="shared" si="406"/>
        <v>#VALUE!</v>
      </c>
      <c r="DT125" s="192" t="e">
        <f t="shared" si="407"/>
        <v>#VALUE!</v>
      </c>
      <c r="DU125" s="192" t="e">
        <f t="shared" si="408"/>
        <v>#VALUE!</v>
      </c>
      <c r="DV125" s="198" t="e">
        <f t="shared" si="409"/>
        <v>#VALUE!</v>
      </c>
      <c r="DW125" s="198" t="e">
        <f t="shared" si="410"/>
        <v>#DIV/0!</v>
      </c>
      <c r="DX125" s="198" t="e">
        <f t="shared" si="411"/>
        <v>#DIV/0!</v>
      </c>
      <c r="DY125" s="198" t="e">
        <f t="shared" si="412"/>
        <v>#VALUE!</v>
      </c>
      <c r="DZ125" s="198" t="e">
        <f t="shared" si="413"/>
        <v>#VALUE!</v>
      </c>
      <c r="EA125" s="198" t="e">
        <f t="shared" si="414"/>
        <v>#VALUE!</v>
      </c>
      <c r="EB125" s="198" t="e">
        <f t="shared" si="415"/>
        <v>#VALUE!</v>
      </c>
      <c r="EC125" s="198" t="e">
        <f t="shared" si="416"/>
        <v>#DIV/0!</v>
      </c>
      <c r="ED125" s="198" t="e">
        <f t="shared" si="417"/>
        <v>#VALUE!</v>
      </c>
      <c r="EE125" s="198" t="e">
        <f t="shared" si="418"/>
        <v>#VALUE!</v>
      </c>
      <c r="EF125" s="198" t="e">
        <f t="shared" ref="EF125:EO125" si="734">DV125/SUM($DV125:$EE125)</f>
        <v>#VALUE!</v>
      </c>
      <c r="EG125" s="198" t="e">
        <f t="shared" si="734"/>
        <v>#DIV/0!</v>
      </c>
      <c r="EH125" s="198" t="e">
        <f t="shared" si="734"/>
        <v>#DIV/0!</v>
      </c>
      <c r="EI125" s="198" t="e">
        <f t="shared" si="734"/>
        <v>#VALUE!</v>
      </c>
      <c r="EJ125" s="198" t="e">
        <f t="shared" si="734"/>
        <v>#VALUE!</v>
      </c>
      <c r="EK125" s="198" t="e">
        <f t="shared" si="734"/>
        <v>#VALUE!</v>
      </c>
      <c r="EL125" s="198" t="e">
        <f t="shared" si="734"/>
        <v>#VALUE!</v>
      </c>
      <c r="EM125" s="198" t="e">
        <f t="shared" si="734"/>
        <v>#DIV/0!</v>
      </c>
      <c r="EN125" s="198" t="e">
        <f t="shared" si="734"/>
        <v>#VALUE!</v>
      </c>
      <c r="EO125" s="198" t="e">
        <f t="shared" si="734"/>
        <v>#VALUE!</v>
      </c>
      <c r="EP125" s="511">
        <f t="shared" ref="EP125:EW125" si="735">EP124</f>
        <v>0.08</v>
      </c>
      <c r="EQ125" s="511">
        <f t="shared" si="735"/>
        <v>0.015</v>
      </c>
      <c r="ER125" s="511">
        <f t="shared" si="735"/>
        <v>0.015</v>
      </c>
      <c r="ES125" s="511">
        <f t="shared" si="735"/>
        <v>0.015</v>
      </c>
      <c r="ET125" s="511">
        <f t="shared" si="735"/>
        <v>0.015</v>
      </c>
      <c r="EU125" s="511">
        <f t="shared" si="735"/>
        <v>0.09</v>
      </c>
      <c r="EV125" s="511">
        <f t="shared" si="735"/>
        <v>0.09</v>
      </c>
      <c r="EW125" s="511">
        <f t="shared" si="735"/>
        <v>0.09</v>
      </c>
      <c r="EX125" s="420" t="str">
        <f>IF(_tag_month_day!AS121="","",_tag_month_day!AS121/100)</f>
        <v/>
      </c>
      <c r="EY125" s="420" t="str">
        <f>IF(_tag_month_day!AT121="","",_tag_month_day!AT121/100)</f>
        <v/>
      </c>
      <c r="EZ125" s="420" t="str">
        <f>IF(_tag_month_day!AU121="","",_tag_month_day!AU121/100)</f>
        <v/>
      </c>
      <c r="FA125" s="420" t="str">
        <f>IF(_tag_month_day!AV121="","",_tag_month_day!AV121/100)</f>
        <v/>
      </c>
      <c r="FB125" s="420" t="str">
        <f>IF(_tag_month_day!AW121="","",_tag_month_day!AW121/100)</f>
        <v/>
      </c>
      <c r="FC125" s="420" t="str">
        <f>IF(_tag_month_day!AX121="","",_tag_month_day!AX121/100)</f>
        <v/>
      </c>
      <c r="FD125" s="510">
        <f t="shared" si="447"/>
        <v>0.33</v>
      </c>
      <c r="FE125" s="510">
        <f t="shared" si="448"/>
        <v>0.19</v>
      </c>
      <c r="FF125" s="510">
        <f t="shared" si="449"/>
        <v>0.003</v>
      </c>
      <c r="FG125" s="510">
        <f t="shared" si="450"/>
        <v>0</v>
      </c>
      <c r="FH125" s="603">
        <f t="shared" si="451"/>
        <v>0.0001</v>
      </c>
      <c r="FI125" s="510">
        <f t="shared" ref="FI125:FR125" si="736">FI124</f>
        <v>0.41</v>
      </c>
      <c r="FJ125" s="510">
        <f t="shared" si="736"/>
        <v>0.11</v>
      </c>
      <c r="FK125" s="510">
        <f t="shared" si="736"/>
        <v>0.015</v>
      </c>
      <c r="FL125" s="510">
        <f t="shared" si="736"/>
        <v>0</v>
      </c>
      <c r="FM125" s="603">
        <f t="shared" si="736"/>
        <v>0.0001</v>
      </c>
      <c r="FN125" s="510" t="str">
        <f>IF(_tag_month_day!AY121="","",_tag_month_day!AY121/100)</f>
        <v/>
      </c>
      <c r="FO125" s="510" t="str">
        <f>IF(_tag_month_day!AZ121="","",_tag_month_day!AZ121/100)</f>
        <v/>
      </c>
      <c r="FP125" s="510" t="str">
        <f>IF(_tag_month_day!BA121="","",_tag_month_day!BA121/100)</f>
        <v/>
      </c>
      <c r="FQ125" s="510" t="str">
        <f>IF(_tag_month_day!BB121="","",_tag_month_day!BB121/100)</f>
        <v/>
      </c>
      <c r="FR125" s="603" t="str">
        <f>IF(_tag_month_day!BC121="","",_tag_month_day!BC121/100)</f>
        <v/>
      </c>
      <c r="FS125" s="510" t="str">
        <f>IF(_tag_month_day!BD121="","",_tag_month_day!BD121/100)</f>
        <v/>
      </c>
      <c r="FT125" s="510" t="str">
        <f>IF(_tag_month_day!BE121="","",_tag_month_day!BE121/100)</f>
        <v/>
      </c>
      <c r="FU125" s="510" t="str">
        <f>IF(_tag_month_day!BF121="","",_tag_month_day!BF121/100)</f>
        <v/>
      </c>
      <c r="FV125" s="510" t="str">
        <f>IF(_tag_month_day!BG121="","",_tag_month_day!BG121/100)</f>
        <v/>
      </c>
      <c r="FW125" s="603" t="str">
        <f>IF(_tag_month_day!BH121="","",_tag_month_day!BH121/100)</f>
        <v/>
      </c>
      <c r="FX125" s="510" t="str">
        <f>IF(_tag_month_day!BI121="","",_tag_month_day!BI121/100)</f>
        <v/>
      </c>
      <c r="FY125" s="510" t="str">
        <f>IF(_tag_month_day!BJ121="","",_tag_month_day!BJ121/100)</f>
        <v/>
      </c>
      <c r="FZ125" s="605" t="str">
        <f>IF(_tag_month_day!BK121="","",_tag_month_day!BK121/100)</f>
        <v/>
      </c>
      <c r="GA125" s="510" t="str">
        <f>IF(_tag_month_day!BL121="","",_tag_month_day!BL121/100)</f>
        <v/>
      </c>
      <c r="GB125" s="603" t="str">
        <f>IF(_tag_month_day!BM121="","",_tag_month_day!BM121/100)</f>
        <v/>
      </c>
      <c r="GC125" s="420" t="str">
        <f>IF(_tag_month_day!BN121="","",_tag_month_day!BN121/100)</f>
        <v/>
      </c>
      <c r="GD125" s="420" t="str">
        <f>IF(_tag_month_day!BO121="","",_tag_month_day!BO121/100)</f>
        <v/>
      </c>
      <c r="GE125" s="420" t="str">
        <f>IF(_tag_month_day!BP121="","",_tag_month_day!BP121/100)</f>
        <v/>
      </c>
      <c r="GF125" s="420" t="str">
        <f>IF(_tag_month_day!BQ121="","",_tag_month_day!BQ121/100)</f>
        <v/>
      </c>
      <c r="GG125" s="420" t="str">
        <f>IF(_tag_month_day!BR121="","",_tag_month_day!BR121/100)</f>
        <v/>
      </c>
      <c r="GH125" s="420" t="str">
        <f>IF(_tag_month_day!BS121="","",_tag_month_day!BS121/100)</f>
        <v/>
      </c>
      <c r="GI125" s="603" t="str">
        <f>IF(_tag_month_day!BT121="","",_tag_month_day!BT121/100)</f>
        <v/>
      </c>
      <c r="GJ125" s="612" t="str">
        <f>IF(_tag_month_day!BU121="","",_tag_month_day!BU121/100)</f>
        <v/>
      </c>
      <c r="GK125" s="620" t="str">
        <f>IF(_tag_month_day!BV121="",IF(_rlcf_month_day!A$2="","",_rlcf_month_day!A$2/100),_tag_month_day!BV121/100)</f>
        <v/>
      </c>
      <c r="GL125" s="620" t="str">
        <f>IF(_tag_month_day!BW121="",IF(_rlcf_month_day!B$2="","",_rlcf_month_day!B$2/100),_tag_month_day!BW121/100)</f>
        <v/>
      </c>
      <c r="GM125" s="621" t="str">
        <f>IF(_tag_month_day!BX121="",IF(_rlcf_month_day!C$2="","",_rlcf_month_day!C$2/100),_tag_month_day!BX121/100)</f>
        <v/>
      </c>
      <c r="GN125" s="620" t="str">
        <f>IF(_tag_month_day!BV121="",IF(_rlcf_month_day!A$2="","",_rlcf_month_day!A$2/100),_tag_month_day!BV121/100)</f>
        <v/>
      </c>
      <c r="GO125" s="620" t="str">
        <f>IF(_tag_month_day!BW121="",IF(_rlcf_month_day!B$2="","",_rlcf_month_day!B$2/100),_tag_month_day!BW121/100)</f>
        <v/>
      </c>
      <c r="GP125" s="620" t="str">
        <f>IF(_tag_month_day!CD121="",IF(_rlcf_month_day!E$2="","",_rlcf_month_day!E$2/100),_tag_month_day!CD121/100)</f>
        <v/>
      </c>
      <c r="GQ125" s="620" t="str">
        <f>IF(_tag_month_day!CE121="",IF(_rlcf_month_day!F$2="","",_rlcf_month_day!F$2/100),_tag_month_day!CE121/100)</f>
        <v/>
      </c>
      <c r="GR125" s="621" t="str">
        <f>IF(_tag_month_day!CF121="",IF(_rlcf_month_day!G$2="","",_rlcf_month_day!G$2/100),_tag_month_day!CF121/100)</f>
        <v/>
      </c>
      <c r="GS125" s="626">
        <f t="shared" ref="GS125:HH125" si="737">GS124</f>
        <v>0.953</v>
      </c>
      <c r="GT125" s="626">
        <f t="shared" si="737"/>
        <v>0.55</v>
      </c>
      <c r="GU125" s="626">
        <f t="shared" si="737"/>
        <v>0.55</v>
      </c>
      <c r="GV125" s="626">
        <f t="shared" si="737"/>
        <v>0.55</v>
      </c>
      <c r="GW125" s="626">
        <f t="shared" si="737"/>
        <v>0.5</v>
      </c>
      <c r="GX125" s="626">
        <f t="shared" si="737"/>
        <v>0.935</v>
      </c>
      <c r="GY125" s="626">
        <f t="shared" si="737"/>
        <v>0.15</v>
      </c>
      <c r="GZ125" s="626">
        <f t="shared" si="737"/>
        <v>1</v>
      </c>
      <c r="HA125" s="632">
        <f t="shared" si="737"/>
        <v>0.047</v>
      </c>
      <c r="HB125" s="632">
        <f t="shared" si="737"/>
        <v>0.45</v>
      </c>
      <c r="HC125" s="632">
        <f t="shared" si="737"/>
        <v>0.45</v>
      </c>
      <c r="HD125" s="632">
        <f t="shared" si="737"/>
        <v>0.45</v>
      </c>
      <c r="HE125" s="632">
        <f t="shared" si="737"/>
        <v>0.5</v>
      </c>
      <c r="HF125" s="632">
        <f t="shared" si="737"/>
        <v>0.065</v>
      </c>
      <c r="HG125" s="632">
        <f t="shared" si="737"/>
        <v>0.85</v>
      </c>
      <c r="HH125" s="632">
        <f t="shared" si="737"/>
        <v>0</v>
      </c>
      <c r="HI125" s="68">
        <f t="shared" si="423"/>
        <v>0</v>
      </c>
      <c r="HJ125" s="68" t="e">
        <f t="shared" si="454"/>
        <v>#VALUE!</v>
      </c>
      <c r="HK125" s="202">
        <f t="shared" si="455"/>
        <v>0.85</v>
      </c>
      <c r="HL125" s="464">
        <f t="shared" si="456"/>
        <v>550000</v>
      </c>
      <c r="HM125" s="464">
        <f t="shared" si="457"/>
        <v>480000</v>
      </c>
      <c r="HN125" s="192" t="e">
        <f t="shared" si="424"/>
        <v>#VALUE!</v>
      </c>
      <c r="HO125" s="192" t="e">
        <f>HN125*HK125*$HO$2/HL125*1000000</f>
        <v>#VALUE!</v>
      </c>
      <c r="HP125" s="192" t="e">
        <f>HN125*HK125*$HP$2/HM125*1000000</f>
        <v>#VALUE!</v>
      </c>
    </row>
    <row r="126" customFormat="1" spans="1:224">
      <c r="A126" s="381">
        <v>121</v>
      </c>
      <c r="B126" s="54">
        <f ca="1" t="shared" si="458"/>
        <v>43622</v>
      </c>
      <c r="C126" s="57">
        <f t="shared" si="459"/>
        <v>0.0416666666666667</v>
      </c>
      <c r="D126" s="68" t="str">
        <f ca="1" t="shared" si="425"/>
        <v>夜班</v>
      </c>
      <c r="E126" s="68" t="str">
        <f ca="1" t="shared" si="426"/>
        <v>丙</v>
      </c>
      <c r="F126" s="68">
        <f ca="1">SUMPRODUCT((成本日报!$A$3:$A$95=计划!B126)*(成本日报!$B$3:$B$95=计划!$D126),成本日报!$C$3:$C$95)</f>
        <v>3</v>
      </c>
      <c r="G126" s="382">
        <f ca="1" t="shared" si="460"/>
        <v>43621.9999999997</v>
      </c>
      <c r="H126" s="382">
        <f ca="1" t="shared" si="427"/>
        <v>43622.0069444442</v>
      </c>
      <c r="I126" s="382">
        <f ca="1" t="shared" si="428"/>
        <v>43622.0124999997</v>
      </c>
      <c r="J126" s="382">
        <f ca="1" t="shared" si="429"/>
        <v>43622.0416666664</v>
      </c>
      <c r="K126" s="382">
        <f ca="1" t="shared" si="430"/>
        <v>43622.1041666664</v>
      </c>
      <c r="L126" s="382">
        <f ca="1" t="shared" si="431"/>
        <v>43622.1249999997</v>
      </c>
      <c r="M126" s="398" t="str">
        <f>IF(_tag_month_day!A122="","",_tag_month_day!A122)</f>
        <v/>
      </c>
      <c r="N126" s="398" t="str">
        <f>IF(_tag_month_day!B122="","",_tag_month_day!B122)</f>
        <v/>
      </c>
      <c r="O126" s="399" t="e">
        <f t="shared" si="432"/>
        <v>#VALUE!</v>
      </c>
      <c r="P126" s="398" t="str">
        <f>IF(_tag_month_day!C122="","",_tag_month_day!C122)</f>
        <v/>
      </c>
      <c r="Q126" s="398" t="str">
        <f>IF(_tag_month_day!D122="","",_tag_month_day!D122)</f>
        <v/>
      </c>
      <c r="R126" s="416">
        <f>IF(_tag_month_day!CB122="",R125,_tag_month_day!CB122/100)</f>
        <v>0.07</v>
      </c>
      <c r="S126" s="417" t="str">
        <f>IF(_tag_month_day!E122="","",_tag_month_day!E122)</f>
        <v/>
      </c>
      <c r="T126" s="417" t="str">
        <f>IF(_tag_month_day!F122="","",_tag_month_day!F122)</f>
        <v/>
      </c>
      <c r="U126" s="418" t="e">
        <f t="shared" si="386"/>
        <v>#VALUE!</v>
      </c>
      <c r="V126" s="53" t="e">
        <f t="shared" si="387"/>
        <v>#VALUE!</v>
      </c>
      <c r="W126" s="419" t="str">
        <f>IF(_jhy_month_day!A122="","",_jhy_month_day!A122)</f>
        <v/>
      </c>
      <c r="X126" s="420" t="str">
        <f>IF(_jhy_month_day!B122="","",_jhy_month_day!B122/100)</f>
        <v/>
      </c>
      <c r="Y126" s="420" t="str">
        <f>IF(_jhy_month_day!C122="","",_jhy_month_day!C122/100)</f>
        <v/>
      </c>
      <c r="Z126" s="439">
        <f t="shared" si="477"/>
        <v>31</v>
      </c>
      <c r="AA126" s="440" t="str">
        <f>IF(_tag_month_day!G122="","",_tag_month_day!G122/100)</f>
        <v/>
      </c>
      <c r="AB126" s="440" t="str">
        <f>IF(_tag_month_day!H122="","",_tag_month_day!H122/100)</f>
        <v/>
      </c>
      <c r="AC126" s="193">
        <f t="shared" si="433"/>
        <v>1.59963432013121</v>
      </c>
      <c r="AD126" s="441" t="str">
        <f t="shared" si="434"/>
        <v/>
      </c>
      <c r="AE126" s="442" t="str">
        <f t="shared" si="435"/>
        <v/>
      </c>
      <c r="AF126" s="443">
        <v>1</v>
      </c>
      <c r="AG126" s="68" t="str">
        <f>IF(_duihao_month_day!A122="","",_duihao_month_day!A122)</f>
        <v/>
      </c>
      <c r="AH126" s="463">
        <f>IF(_gyk_month_day!B122="",AH125,_gyk_month_day!B122)</f>
        <v>820</v>
      </c>
      <c r="AI126" s="464" t="e">
        <f t="shared" si="461"/>
        <v>#VALUE!</v>
      </c>
      <c r="AJ126" s="68" t="str">
        <f>IF(_tag_month_day!I122="","",_tag_month_day!I122)</f>
        <v/>
      </c>
      <c r="AK126" s="465" t="str">
        <f>IF(_tzyy_month_day!A122="","",_tzyy_month_day!A122)</f>
        <v/>
      </c>
      <c r="AL126" s="465" t="str">
        <f>IF(_tzyy_month_day!B122="","",_tzyy_month_day!B122)</f>
        <v/>
      </c>
      <c r="AM126" s="465" t="str">
        <f>IF(_tzyy_month_day!C122="","",_tzyy_month_day!C122)</f>
        <v/>
      </c>
      <c r="AN126" s="466" t="str">
        <f>IF(_tag_month_day!CG122="","",_tag_month_day!CG122)</f>
        <v/>
      </c>
      <c r="AO126" s="466" t="str">
        <f>IF(_tag_month_day!CH122="","",_tag_month_day!CH122)</f>
        <v/>
      </c>
      <c r="AP126" s="486" t="e">
        <f t="shared" si="436"/>
        <v>#VALUE!</v>
      </c>
      <c r="AQ126" s="487" t="str">
        <f>IF(_tag_month_day!J122="","",_tag_month_day!J122/100)</f>
        <v/>
      </c>
      <c r="AR126" s="488">
        <f t="shared" si="437"/>
        <v>1.3</v>
      </c>
      <c r="AS126" s="489" t="e">
        <f t="shared" si="388"/>
        <v>#VALUE!</v>
      </c>
      <c r="AT126" s="489">
        <f t="shared" si="438"/>
        <v>0</v>
      </c>
      <c r="AU126" s="490" t="str">
        <f>IF(_tag_month_day!K122="","",_tag_month_day!K122)</f>
        <v/>
      </c>
      <c r="AV126" s="491" t="str">
        <f>IF(_tag_month_day!L122="","",_tag_month_day!L122/100)</f>
        <v/>
      </c>
      <c r="AW126" s="420">
        <f t="shared" si="360"/>
        <v>0</v>
      </c>
      <c r="AX126" s="420">
        <f t="shared" si="439"/>
        <v>0</v>
      </c>
      <c r="AY126" s="420" t="str">
        <f>IF(_tag_month_day!M122="","",_tag_month_day!M122/100)</f>
        <v/>
      </c>
      <c r="AZ126" s="420" t="str">
        <f>IF(_tag_month_day!N122="","",_tag_month_day!N122/100)</f>
        <v/>
      </c>
      <c r="BA126" s="420" t="str">
        <f>IF(_tag_month_day!O122="","",_tag_month_day!O122/100)</f>
        <v/>
      </c>
      <c r="BB126" s="496" t="str">
        <f>IF(_tag_month_day!P122="","",_tag_month_day!P122/100)</f>
        <v/>
      </c>
      <c r="BC126" s="496">
        <f t="shared" si="440"/>
        <v>0</v>
      </c>
      <c r="BD126" s="496" t="str">
        <f>IF(_tag_month_day!Q122="","",_tag_month_day!Q122/100)</f>
        <v/>
      </c>
      <c r="BE126" s="510" t="str">
        <f>IF(_tag_month_day!R122="","",_tag_month_day!R122/100)</f>
        <v/>
      </c>
      <c r="BF126" s="413" t="str">
        <f>IF(_tag_month_day!CC122="","",_tag_month_day!CC122/100)</f>
        <v/>
      </c>
      <c r="BG126" s="511" t="e">
        <f t="shared" si="389"/>
        <v>#VALUE!</v>
      </c>
      <c r="BH126" s="198">
        <f t="shared" si="390"/>
        <v>0</v>
      </c>
      <c r="BI126" s="512" t="e">
        <f>IF(CX126=0,BI125,(DK126*查询!$R$5+DL126*查询!$Q$5+DM126*查询!$N$5+DN126*查询!$O$5+DO126*查询!$P$5)*AF126/CX126)</f>
        <v>#VALUE!</v>
      </c>
      <c r="BJ126" s="512" t="e">
        <f>IF(CX126=0,BJ125,(DP126*查询!$S$5+DQ126*查询!$T$5+DR126*查询!$U$5)*AF126/CX126)</f>
        <v>#VALUE!</v>
      </c>
      <c r="BK126" s="512">
        <f t="shared" si="441"/>
        <v>1</v>
      </c>
      <c r="BL126" s="513" t="str">
        <f>IF(_cfyc_month_day!A122="","",_cfyc_month_day!A122)</f>
        <v/>
      </c>
      <c r="BM126" s="513" t="str">
        <f>IF(_cfyc_month_day!B122="","",_cfyc_month_day!B122)</f>
        <v/>
      </c>
      <c r="BN126" s="513" t="str">
        <f>IF(_cfyc_month_day!C122="","",_cfyc_month_day!C122)</f>
        <v/>
      </c>
      <c r="BO126" s="522" t="str">
        <f>IF(_cfyc_month_day!D122="","",_cfyc_month_day!D122)</f>
        <v/>
      </c>
      <c r="BP126" s="522" t="str">
        <f>IF(_cfyc_month_day!E122="","",_cfyc_month_day!E122)</f>
        <v/>
      </c>
      <c r="BQ126" s="522" t="str">
        <f>IF(_cfyc_month_day!F122="","",_cfyc_month_day!F122)</f>
        <v/>
      </c>
      <c r="BR126" s="513" t="str">
        <f>IF(_tag_month_day!T122="","",_tag_month_day!T122)</f>
        <v/>
      </c>
      <c r="BS126" s="513" t="str">
        <f>IF(_tag_month_day!U122="","",_tag_month_day!U122)</f>
        <v/>
      </c>
      <c r="BT126" s="523" t="str">
        <f t="shared" si="442"/>
        <v/>
      </c>
      <c r="BU126" s="223" t="str">
        <f>IF(_tag_month_day!V122="","",_tag_month_day!V122)</f>
        <v/>
      </c>
      <c r="BV126" s="206" t="str">
        <f>IF(_tag_month_day!W122="","",_tag_month_day!W122)</f>
        <v/>
      </c>
      <c r="BW126" s="540" t="str">
        <f>IF(_tag_month_day!X122="","",_tag_month_day!X122)</f>
        <v/>
      </c>
      <c r="BX126" s="540" t="str">
        <f>IF(_tag_month_day!Y122="","",_tag_month_day!Y122)</f>
        <v/>
      </c>
      <c r="BY126" s="541">
        <f ca="1" t="shared" si="443"/>
        <v>43622.1249999997</v>
      </c>
      <c r="BZ126" s="542"/>
      <c r="CA126" s="543" t="str">
        <f>IF(_jhy2_month_day!A122="","",_jhy2_month_day!A122)</f>
        <v/>
      </c>
      <c r="CB126" s="464" t="str">
        <f>IF(_jhy2_month_day!B122="","",_jhy2_month_day!B122)</f>
        <v/>
      </c>
      <c r="CC126" s="464" t="str">
        <f>IF(_jhy2_month_day!C122="","",_jhy2_month_day!C122)</f>
        <v/>
      </c>
      <c r="CD126" s="464" t="str">
        <f>IF(_jhy2_month_day!D122="","",_jhy2_month_day!D122)</f>
        <v/>
      </c>
      <c r="CE126" s="464" t="str">
        <f>IF(_jhy2_month_day!E122="","",_jhy2_month_day!E122)</f>
        <v/>
      </c>
      <c r="CF126" s="464" t="str">
        <f>IF(_jhy2_month_day!F122="","",_jhy2_month_day!F122)</f>
        <v/>
      </c>
      <c r="CG126" s="464" t="str">
        <f>IF(_jhy2_month_day!G122="","",_jhy2_month_day!G122)</f>
        <v/>
      </c>
      <c r="CH126" s="464" t="str">
        <f>IF(_jhy2_month_day!H122="","",_jhy2_month_day!H122)</f>
        <v/>
      </c>
      <c r="CI126" s="464" t="str">
        <f>IF(_jhy2_month_day!I122="","",_jhy2_month_day!I122)</f>
        <v/>
      </c>
      <c r="CJ126" s="464" t="str">
        <f>IF(_jhy2_month_day!J122="","",_jhy2_month_day!J122)</f>
        <v/>
      </c>
      <c r="CK126" s="464" t="str">
        <f>IF(_jhy2_month_day!K122="","",_jhy2_month_day!K122)</f>
        <v/>
      </c>
      <c r="CL126" s="562" t="str">
        <f>IF(_jhy2_month_day!L122="","",_jhy2_month_day!L122)</f>
        <v/>
      </c>
      <c r="CM126" s="562" t="str">
        <f>IF(_jhy2_month_day!M122="","",_jhy2_month_day!M122)</f>
        <v/>
      </c>
      <c r="CN126" s="562" t="str">
        <f>IF(_jhy2_month_day!N122="","",_jhy2_month_day!N122)</f>
        <v/>
      </c>
      <c r="CO126" s="562" t="str">
        <f>IF(_jhy2_month_day!O122="","",_jhy2_month_day!O122)</f>
        <v/>
      </c>
      <c r="CP126" s="562" t="str">
        <f>IF(_jhy2_month_day!P122="","",_jhy2_month_day!P122)</f>
        <v/>
      </c>
      <c r="CQ126" s="562" t="str">
        <f>IF(_jhy2_month_day!Q122="","",_jhy2_month_day!Q122)</f>
        <v/>
      </c>
      <c r="CR126" s="563" t="str">
        <f>IF(_jhy2_month_day!R122="","",_jhy2_month_day!R122)</f>
        <v/>
      </c>
      <c r="CS126" s="576" t="str">
        <f>IF(_jhy2_month_day!S122="","",_jhy2_month_day!S122)</f>
        <v/>
      </c>
      <c r="CT126" s="562" t="str">
        <f>IF(_jhy2_month_day!T122="","",_jhy2_month_day!T122)</f>
        <v/>
      </c>
      <c r="CU126" s="577" t="e">
        <f t="shared" si="391"/>
        <v>#VALUE!</v>
      </c>
      <c r="CV126" s="198" t="e">
        <f t="shared" si="392"/>
        <v>#VALUE!</v>
      </c>
      <c r="CW126" s="192" t="e">
        <f t="shared" si="393"/>
        <v>#VALUE!</v>
      </c>
      <c r="CX126" s="192" t="e">
        <f t="shared" si="394"/>
        <v>#VALUE!</v>
      </c>
      <c r="CY126" s="202" t="e">
        <f t="shared" si="395"/>
        <v>#VALUE!</v>
      </c>
      <c r="CZ126" s="192" t="e">
        <f t="shared" ref="CZ126:DI126" si="738">$AJ126*EF126</f>
        <v>#VALUE!</v>
      </c>
      <c r="DA126" s="192" t="e">
        <f t="shared" si="738"/>
        <v>#VALUE!</v>
      </c>
      <c r="DB126" s="192" t="e">
        <f t="shared" si="738"/>
        <v>#VALUE!</v>
      </c>
      <c r="DC126" s="192" t="e">
        <f t="shared" si="738"/>
        <v>#VALUE!</v>
      </c>
      <c r="DD126" s="192" t="e">
        <f t="shared" si="738"/>
        <v>#VALUE!</v>
      </c>
      <c r="DE126" s="192" t="e">
        <f t="shared" si="738"/>
        <v>#VALUE!</v>
      </c>
      <c r="DF126" s="192" t="e">
        <f t="shared" si="738"/>
        <v>#VALUE!</v>
      </c>
      <c r="DG126" s="192" t="e">
        <f t="shared" si="738"/>
        <v>#VALUE!</v>
      </c>
      <c r="DH126" s="192" t="e">
        <f t="shared" si="738"/>
        <v>#VALUE!</v>
      </c>
      <c r="DI126" s="192" t="e">
        <f t="shared" si="738"/>
        <v>#VALUE!</v>
      </c>
      <c r="DJ126" s="192" t="e">
        <f t="shared" si="397"/>
        <v>#VALUE!</v>
      </c>
      <c r="DK126" s="192" t="e">
        <f t="shared" si="398"/>
        <v>#VALUE!</v>
      </c>
      <c r="DL126" s="192" t="e">
        <f t="shared" si="399"/>
        <v>#VALUE!</v>
      </c>
      <c r="DM126" s="192" t="e">
        <f t="shared" si="400"/>
        <v>#VALUE!</v>
      </c>
      <c r="DN126" s="192" t="e">
        <f t="shared" si="401"/>
        <v>#VALUE!</v>
      </c>
      <c r="DO126" s="192" t="e">
        <f t="shared" si="402"/>
        <v>#VALUE!</v>
      </c>
      <c r="DP126" s="192" t="e">
        <f t="shared" si="403"/>
        <v>#VALUE!</v>
      </c>
      <c r="DQ126" s="192" t="e">
        <f t="shared" si="404"/>
        <v>#VALUE!</v>
      </c>
      <c r="DR126" s="192" t="e">
        <f t="shared" si="405"/>
        <v>#VALUE!</v>
      </c>
      <c r="DS126" s="192" t="e">
        <f t="shared" si="406"/>
        <v>#VALUE!</v>
      </c>
      <c r="DT126" s="192" t="e">
        <f t="shared" si="407"/>
        <v>#VALUE!</v>
      </c>
      <c r="DU126" s="192" t="e">
        <f t="shared" si="408"/>
        <v>#VALUE!</v>
      </c>
      <c r="DV126" s="198" t="e">
        <f t="shared" si="409"/>
        <v>#VALUE!</v>
      </c>
      <c r="DW126" s="198" t="e">
        <f t="shared" si="410"/>
        <v>#DIV/0!</v>
      </c>
      <c r="DX126" s="198" t="e">
        <f t="shared" si="411"/>
        <v>#DIV/0!</v>
      </c>
      <c r="DY126" s="198" t="e">
        <f t="shared" si="412"/>
        <v>#VALUE!</v>
      </c>
      <c r="DZ126" s="198" t="e">
        <f t="shared" si="413"/>
        <v>#VALUE!</v>
      </c>
      <c r="EA126" s="198" t="e">
        <f t="shared" si="414"/>
        <v>#VALUE!</v>
      </c>
      <c r="EB126" s="198" t="e">
        <f t="shared" si="415"/>
        <v>#VALUE!</v>
      </c>
      <c r="EC126" s="198" t="e">
        <f t="shared" si="416"/>
        <v>#DIV/0!</v>
      </c>
      <c r="ED126" s="198" t="e">
        <f t="shared" si="417"/>
        <v>#VALUE!</v>
      </c>
      <c r="EE126" s="198" t="e">
        <f t="shared" si="418"/>
        <v>#VALUE!</v>
      </c>
      <c r="EF126" s="198" t="e">
        <f t="shared" ref="EF126:EO126" si="739">DV126/SUM($DV126:$EE126)</f>
        <v>#VALUE!</v>
      </c>
      <c r="EG126" s="198" t="e">
        <f t="shared" si="739"/>
        <v>#DIV/0!</v>
      </c>
      <c r="EH126" s="198" t="e">
        <f t="shared" si="739"/>
        <v>#DIV/0!</v>
      </c>
      <c r="EI126" s="198" t="e">
        <f t="shared" si="739"/>
        <v>#VALUE!</v>
      </c>
      <c r="EJ126" s="198" t="e">
        <f t="shared" si="739"/>
        <v>#VALUE!</v>
      </c>
      <c r="EK126" s="198" t="e">
        <f t="shared" si="739"/>
        <v>#VALUE!</v>
      </c>
      <c r="EL126" s="198" t="e">
        <f t="shared" si="739"/>
        <v>#VALUE!</v>
      </c>
      <c r="EM126" s="198" t="e">
        <f t="shared" si="739"/>
        <v>#DIV/0!</v>
      </c>
      <c r="EN126" s="198" t="e">
        <f t="shared" si="739"/>
        <v>#VALUE!</v>
      </c>
      <c r="EO126" s="198" t="e">
        <f t="shared" si="739"/>
        <v>#VALUE!</v>
      </c>
      <c r="EP126" s="511">
        <f t="shared" ref="EP126:EW126" si="740">EP125</f>
        <v>0.08</v>
      </c>
      <c r="EQ126" s="511">
        <f t="shared" si="740"/>
        <v>0.015</v>
      </c>
      <c r="ER126" s="511">
        <f t="shared" si="740"/>
        <v>0.015</v>
      </c>
      <c r="ES126" s="511">
        <f t="shared" si="740"/>
        <v>0.015</v>
      </c>
      <c r="ET126" s="511">
        <f t="shared" si="740"/>
        <v>0.015</v>
      </c>
      <c r="EU126" s="511">
        <f t="shared" si="740"/>
        <v>0.09</v>
      </c>
      <c r="EV126" s="511">
        <f t="shared" si="740"/>
        <v>0.09</v>
      </c>
      <c r="EW126" s="511">
        <f t="shared" si="740"/>
        <v>0.09</v>
      </c>
      <c r="EX126" s="420" t="str">
        <f>IF(_tag_month_day!AS122="","",_tag_month_day!AS122/100)</f>
        <v/>
      </c>
      <c r="EY126" s="420" t="str">
        <f>IF(_tag_month_day!AT122="","",_tag_month_day!AT122/100)</f>
        <v/>
      </c>
      <c r="EZ126" s="420" t="str">
        <f>IF(_tag_month_day!AU122="","",_tag_month_day!AU122/100)</f>
        <v/>
      </c>
      <c r="FA126" s="420" t="str">
        <f>IF(_tag_month_day!AV122="","",_tag_month_day!AV122/100)</f>
        <v/>
      </c>
      <c r="FB126" s="420" t="str">
        <f>IF(_tag_month_day!AW122="","",_tag_month_day!AW122/100)</f>
        <v/>
      </c>
      <c r="FC126" s="420" t="str">
        <f>IF(_tag_month_day!AX122="","",_tag_month_day!AX122/100)</f>
        <v/>
      </c>
      <c r="FD126" s="510">
        <f t="shared" si="447"/>
        <v>0.33</v>
      </c>
      <c r="FE126" s="510">
        <f t="shared" si="448"/>
        <v>0.19</v>
      </c>
      <c r="FF126" s="510">
        <f t="shared" si="449"/>
        <v>0.003</v>
      </c>
      <c r="FG126" s="510">
        <f t="shared" si="450"/>
        <v>0</v>
      </c>
      <c r="FH126" s="603">
        <f t="shared" si="451"/>
        <v>0.0001</v>
      </c>
      <c r="FI126" s="510">
        <f t="shared" ref="FI126:FR126" si="741">FI125</f>
        <v>0.41</v>
      </c>
      <c r="FJ126" s="510">
        <f t="shared" si="741"/>
        <v>0.11</v>
      </c>
      <c r="FK126" s="510">
        <f t="shared" si="741"/>
        <v>0.015</v>
      </c>
      <c r="FL126" s="510">
        <f t="shared" si="741"/>
        <v>0</v>
      </c>
      <c r="FM126" s="603">
        <f t="shared" si="741"/>
        <v>0.0001</v>
      </c>
      <c r="FN126" s="510" t="str">
        <f>IF(_tag_month_day!AY122="","",_tag_month_day!AY122/100)</f>
        <v/>
      </c>
      <c r="FO126" s="510" t="str">
        <f>IF(_tag_month_day!AZ122="","",_tag_month_day!AZ122/100)</f>
        <v/>
      </c>
      <c r="FP126" s="510" t="str">
        <f>IF(_tag_month_day!BA122="","",_tag_month_day!BA122/100)</f>
        <v/>
      </c>
      <c r="FQ126" s="510" t="str">
        <f>IF(_tag_month_day!BB122="","",_tag_month_day!BB122/100)</f>
        <v/>
      </c>
      <c r="FR126" s="603" t="str">
        <f>IF(_tag_month_day!BC122="","",_tag_month_day!BC122/100)</f>
        <v/>
      </c>
      <c r="FS126" s="510" t="str">
        <f>IF(_tag_month_day!BD122="","",_tag_month_day!BD122/100)</f>
        <v/>
      </c>
      <c r="FT126" s="510" t="str">
        <f>IF(_tag_month_day!BE122="","",_tag_month_day!BE122/100)</f>
        <v/>
      </c>
      <c r="FU126" s="510" t="str">
        <f>IF(_tag_month_day!BF122="","",_tag_month_day!BF122/100)</f>
        <v/>
      </c>
      <c r="FV126" s="510" t="str">
        <f>IF(_tag_month_day!BG122="","",_tag_month_day!BG122/100)</f>
        <v/>
      </c>
      <c r="FW126" s="603" t="str">
        <f>IF(_tag_month_day!BH122="","",_tag_month_day!BH122/100)</f>
        <v/>
      </c>
      <c r="FX126" s="510" t="str">
        <f>IF(_tag_month_day!BI122="","",_tag_month_day!BI122/100)</f>
        <v/>
      </c>
      <c r="FY126" s="510" t="str">
        <f>IF(_tag_month_day!BJ122="","",_tag_month_day!BJ122/100)</f>
        <v/>
      </c>
      <c r="FZ126" s="605" t="str">
        <f>IF(_tag_month_day!BK122="","",_tag_month_day!BK122/100)</f>
        <v/>
      </c>
      <c r="GA126" s="510" t="str">
        <f>IF(_tag_month_day!BL122="","",_tag_month_day!BL122/100)</f>
        <v/>
      </c>
      <c r="GB126" s="603" t="str">
        <f>IF(_tag_month_day!BM122="","",_tag_month_day!BM122/100)</f>
        <v/>
      </c>
      <c r="GC126" s="420" t="str">
        <f>IF(_tag_month_day!BN122="","",_tag_month_day!BN122/100)</f>
        <v/>
      </c>
      <c r="GD126" s="420" t="str">
        <f>IF(_tag_month_day!BO122="","",_tag_month_day!BO122/100)</f>
        <v/>
      </c>
      <c r="GE126" s="420" t="str">
        <f>IF(_tag_month_day!BP122="","",_tag_month_day!BP122/100)</f>
        <v/>
      </c>
      <c r="GF126" s="420" t="str">
        <f>IF(_tag_month_day!BQ122="","",_tag_month_day!BQ122/100)</f>
        <v/>
      </c>
      <c r="GG126" s="420" t="str">
        <f>IF(_tag_month_day!BR122="","",_tag_month_day!BR122/100)</f>
        <v/>
      </c>
      <c r="GH126" s="420" t="str">
        <f>IF(_tag_month_day!BS122="","",_tag_month_day!BS122/100)</f>
        <v/>
      </c>
      <c r="GI126" s="603" t="str">
        <f>IF(_tag_month_day!BT122="","",_tag_month_day!BT122/100)</f>
        <v/>
      </c>
      <c r="GJ126" s="612" t="str">
        <f>IF(_tag_month_day!BU122="","",_tag_month_day!BU122/100)</f>
        <v/>
      </c>
      <c r="GK126" s="620" t="str">
        <f>IF(_tag_month_day!BV122="",IF(_rlcf_month_day!A$2="","",_rlcf_month_day!A$2/100),_tag_month_day!BV122/100)</f>
        <v/>
      </c>
      <c r="GL126" s="620" t="str">
        <f>IF(_tag_month_day!BW122="",IF(_rlcf_month_day!B$2="","",_rlcf_month_day!B$2/100),_tag_month_day!BW122/100)</f>
        <v/>
      </c>
      <c r="GM126" s="621" t="str">
        <f>IF(_tag_month_day!BX122="",IF(_rlcf_month_day!C$2="","",_rlcf_month_day!C$2/100),_tag_month_day!BX122/100)</f>
        <v/>
      </c>
      <c r="GN126" s="620" t="str">
        <f>IF(_tag_month_day!BV122="",IF(_rlcf_month_day!A$2="","",_rlcf_month_day!A$2/100),_tag_month_day!BV122/100)</f>
        <v/>
      </c>
      <c r="GO126" s="620" t="str">
        <f>IF(_tag_month_day!BW122="",IF(_rlcf_month_day!B$2="","",_rlcf_month_day!B$2/100),_tag_month_day!BW122/100)</f>
        <v/>
      </c>
      <c r="GP126" s="620" t="str">
        <f>IF(_tag_month_day!CD122="",IF(_rlcf_month_day!E$2="","",_rlcf_month_day!E$2/100),_tag_month_day!CD122/100)</f>
        <v/>
      </c>
      <c r="GQ126" s="620" t="str">
        <f>IF(_tag_month_day!CE122="",IF(_rlcf_month_day!F$2="","",_rlcf_month_day!F$2/100),_tag_month_day!CE122/100)</f>
        <v/>
      </c>
      <c r="GR126" s="621" t="str">
        <f>IF(_tag_month_day!CF122="",IF(_rlcf_month_day!G$2="","",_rlcf_month_day!G$2/100),_tag_month_day!CF122/100)</f>
        <v/>
      </c>
      <c r="GS126" s="626">
        <f t="shared" ref="GS126:HH126" si="742">GS125</f>
        <v>0.953</v>
      </c>
      <c r="GT126" s="626">
        <f t="shared" si="742"/>
        <v>0.55</v>
      </c>
      <c r="GU126" s="626">
        <f t="shared" si="742"/>
        <v>0.55</v>
      </c>
      <c r="GV126" s="626">
        <f t="shared" si="742"/>
        <v>0.55</v>
      </c>
      <c r="GW126" s="626">
        <f t="shared" si="742"/>
        <v>0.5</v>
      </c>
      <c r="GX126" s="626">
        <f t="shared" si="742"/>
        <v>0.935</v>
      </c>
      <c r="GY126" s="626">
        <f t="shared" si="742"/>
        <v>0.15</v>
      </c>
      <c r="GZ126" s="626">
        <f t="shared" si="742"/>
        <v>1</v>
      </c>
      <c r="HA126" s="632">
        <f t="shared" si="742"/>
        <v>0.047</v>
      </c>
      <c r="HB126" s="632">
        <f t="shared" si="742"/>
        <v>0.45</v>
      </c>
      <c r="HC126" s="632">
        <f t="shared" si="742"/>
        <v>0.45</v>
      </c>
      <c r="HD126" s="632">
        <f t="shared" si="742"/>
        <v>0.45</v>
      </c>
      <c r="HE126" s="632">
        <f t="shared" si="742"/>
        <v>0.5</v>
      </c>
      <c r="HF126" s="632">
        <f t="shared" si="742"/>
        <v>0.065</v>
      </c>
      <c r="HG126" s="632">
        <f t="shared" si="742"/>
        <v>0.85</v>
      </c>
      <c r="HH126" s="632">
        <f t="shared" si="742"/>
        <v>0</v>
      </c>
      <c r="HI126" s="68">
        <f t="shared" si="423"/>
        <v>0</v>
      </c>
      <c r="HJ126" s="68" t="e">
        <f t="shared" si="454"/>
        <v>#VALUE!</v>
      </c>
      <c r="HK126" s="202">
        <f t="shared" si="455"/>
        <v>0.85</v>
      </c>
      <c r="HL126" s="464">
        <f t="shared" si="456"/>
        <v>550000</v>
      </c>
      <c r="HM126" s="464">
        <f t="shared" si="457"/>
        <v>480000</v>
      </c>
      <c r="HN126" s="192" t="e">
        <f t="shared" si="424"/>
        <v>#VALUE!</v>
      </c>
      <c r="HO126" s="192" t="e">
        <f>HN126*HK126*$HO$2/HL126*1000000</f>
        <v>#VALUE!</v>
      </c>
      <c r="HP126" s="192" t="e">
        <f>HN126*HK126*$HP$2/HM126*1000000</f>
        <v>#VALUE!</v>
      </c>
    </row>
    <row r="127" customFormat="1" spans="1:224">
      <c r="A127" s="381">
        <v>122</v>
      </c>
      <c r="B127" s="54">
        <f ca="1" t="shared" si="458"/>
        <v>43622</v>
      </c>
      <c r="C127" s="57">
        <f t="shared" si="459"/>
        <v>0.0416666666666667</v>
      </c>
      <c r="D127" s="68" t="str">
        <f ca="1" t="shared" si="425"/>
        <v>夜班</v>
      </c>
      <c r="E127" s="68" t="str">
        <f ca="1" t="shared" si="426"/>
        <v>丙</v>
      </c>
      <c r="F127" s="68">
        <f ca="1">SUMPRODUCT((成本日报!$A$3:$A$95=计划!B127)*(成本日报!$B$3:$B$95=计划!$D127),成本日报!$C$3:$C$95)</f>
        <v>3</v>
      </c>
      <c r="G127" s="382">
        <f ca="1" t="shared" si="460"/>
        <v>43622.0416666664</v>
      </c>
      <c r="H127" s="382">
        <f ca="1" t="shared" si="427"/>
        <v>43622.0486111108</v>
      </c>
      <c r="I127" s="382">
        <f ca="1" t="shared" si="428"/>
        <v>43622.0541666664</v>
      </c>
      <c r="J127" s="382">
        <f ca="1" t="shared" si="429"/>
        <v>43622.083333333</v>
      </c>
      <c r="K127" s="382">
        <f ca="1" t="shared" si="430"/>
        <v>43622.145833333</v>
      </c>
      <c r="L127" s="382">
        <f ca="1" t="shared" si="431"/>
        <v>43622.1666666664</v>
      </c>
      <c r="M127" s="398" t="str">
        <f>IF(_tag_month_day!A123="","",_tag_month_day!A123)</f>
        <v/>
      </c>
      <c r="N127" s="398" t="str">
        <f>IF(_tag_month_day!B123="","",_tag_month_day!B123)</f>
        <v/>
      </c>
      <c r="O127" s="399" t="e">
        <f t="shared" si="432"/>
        <v>#VALUE!</v>
      </c>
      <c r="P127" s="398" t="str">
        <f>IF(_tag_month_day!C123="","",_tag_month_day!C123)</f>
        <v/>
      </c>
      <c r="Q127" s="398" t="str">
        <f>IF(_tag_month_day!D123="","",_tag_month_day!D123)</f>
        <v/>
      </c>
      <c r="R127" s="416">
        <f>IF(_tag_month_day!CB123="",R126,_tag_month_day!CB123/100)</f>
        <v>0.07</v>
      </c>
      <c r="S127" s="417" t="str">
        <f>IF(_tag_month_day!E123="","",_tag_month_day!E123)</f>
        <v/>
      </c>
      <c r="T127" s="417" t="str">
        <f>IF(_tag_month_day!F123="","",_tag_month_day!F123)</f>
        <v/>
      </c>
      <c r="U127" s="418" t="e">
        <f t="shared" si="386"/>
        <v>#VALUE!</v>
      </c>
      <c r="V127" s="53" t="e">
        <f t="shared" si="387"/>
        <v>#VALUE!</v>
      </c>
      <c r="W127" s="419" t="str">
        <f>IF(_jhy_month_day!A123="","",_jhy_month_day!A123)</f>
        <v/>
      </c>
      <c r="X127" s="420" t="str">
        <f>IF(_jhy_month_day!B123="","",_jhy_month_day!B123/100)</f>
        <v/>
      </c>
      <c r="Y127" s="420" t="str">
        <f>IF(_jhy_month_day!C123="","",_jhy_month_day!C123/100)</f>
        <v/>
      </c>
      <c r="Z127" s="439">
        <f t="shared" si="477"/>
        <v>31</v>
      </c>
      <c r="AA127" s="440" t="str">
        <f>IF(_tag_month_day!G123="","",_tag_month_day!G123/100)</f>
        <v/>
      </c>
      <c r="AB127" s="440" t="str">
        <f>IF(_tag_month_day!H123="","",_tag_month_day!H123/100)</f>
        <v/>
      </c>
      <c r="AC127" s="193">
        <f t="shared" si="433"/>
        <v>1.59963432013121</v>
      </c>
      <c r="AD127" s="441" t="str">
        <f t="shared" si="434"/>
        <v/>
      </c>
      <c r="AE127" s="442" t="str">
        <f t="shared" si="435"/>
        <v/>
      </c>
      <c r="AF127" s="443">
        <v>1</v>
      </c>
      <c r="AG127" s="68" t="str">
        <f>IF(_duihao_month_day!A123="","",_duihao_month_day!A123)</f>
        <v/>
      </c>
      <c r="AH127" s="463">
        <f>IF(_gyk_month_day!B123="",AH126,_gyk_month_day!B123)</f>
        <v>820</v>
      </c>
      <c r="AI127" s="464" t="e">
        <f t="shared" si="461"/>
        <v>#VALUE!</v>
      </c>
      <c r="AJ127" s="68" t="str">
        <f>IF(_tag_month_day!I123="","",_tag_month_day!I123)</f>
        <v/>
      </c>
      <c r="AK127" s="465" t="str">
        <f>IF(_tzyy_month_day!A123="","",_tzyy_month_day!A123)</f>
        <v/>
      </c>
      <c r="AL127" s="465" t="str">
        <f>IF(_tzyy_month_day!B123="","",_tzyy_month_day!B123)</f>
        <v/>
      </c>
      <c r="AM127" s="465" t="str">
        <f>IF(_tzyy_month_day!C123="","",_tzyy_month_day!C123)</f>
        <v/>
      </c>
      <c r="AN127" s="466" t="str">
        <f>IF(_tag_month_day!CG123="","",_tag_month_day!CG123)</f>
        <v/>
      </c>
      <c r="AO127" s="466" t="str">
        <f>IF(_tag_month_day!CH123="","",_tag_month_day!CH123)</f>
        <v/>
      </c>
      <c r="AP127" s="486" t="e">
        <f t="shared" si="436"/>
        <v>#VALUE!</v>
      </c>
      <c r="AQ127" s="487" t="str">
        <f>IF(_tag_month_day!J123="","",_tag_month_day!J123/100)</f>
        <v/>
      </c>
      <c r="AR127" s="488">
        <f t="shared" si="437"/>
        <v>1.3</v>
      </c>
      <c r="AS127" s="489" t="e">
        <f t="shared" si="388"/>
        <v>#VALUE!</v>
      </c>
      <c r="AT127" s="489">
        <f t="shared" si="438"/>
        <v>0</v>
      </c>
      <c r="AU127" s="490" t="str">
        <f>IF(_tag_month_day!K123="","",_tag_month_day!K123)</f>
        <v/>
      </c>
      <c r="AV127" s="491" t="str">
        <f>IF(_tag_month_day!L123="","",_tag_month_day!L123/100)</f>
        <v/>
      </c>
      <c r="AW127" s="420">
        <f t="shared" si="360"/>
        <v>0</v>
      </c>
      <c r="AX127" s="420">
        <f t="shared" si="439"/>
        <v>0</v>
      </c>
      <c r="AY127" s="420" t="str">
        <f>IF(_tag_month_day!M123="","",_tag_month_day!M123/100)</f>
        <v/>
      </c>
      <c r="AZ127" s="420" t="str">
        <f>IF(_tag_month_day!N123="","",_tag_month_day!N123/100)</f>
        <v/>
      </c>
      <c r="BA127" s="420" t="str">
        <f>IF(_tag_month_day!O123="","",_tag_month_day!O123/100)</f>
        <v/>
      </c>
      <c r="BB127" s="496" t="str">
        <f>IF(_tag_month_day!P123="","",_tag_month_day!P123/100)</f>
        <v/>
      </c>
      <c r="BC127" s="496">
        <f t="shared" si="440"/>
        <v>0</v>
      </c>
      <c r="BD127" s="496" t="str">
        <f>IF(_tag_month_day!Q123="","",_tag_month_day!Q123/100)</f>
        <v/>
      </c>
      <c r="BE127" s="510" t="str">
        <f>IF(_tag_month_day!R123="","",_tag_month_day!R123/100)</f>
        <v/>
      </c>
      <c r="BF127" s="413" t="str">
        <f>IF(_tag_month_day!CC123="","",_tag_month_day!CC123/100)</f>
        <v/>
      </c>
      <c r="BG127" s="511" t="e">
        <f t="shared" si="389"/>
        <v>#VALUE!</v>
      </c>
      <c r="BH127" s="198">
        <f t="shared" si="390"/>
        <v>0</v>
      </c>
      <c r="BI127" s="512" t="e">
        <f>IF(CX127=0,BI126,(DK127*查询!$R$5+DL127*查询!$Q$5+DM127*查询!$N$5+DN127*查询!$O$5+DO127*查询!$P$5)*AF127/CX127)</f>
        <v>#VALUE!</v>
      </c>
      <c r="BJ127" s="512" t="e">
        <f>IF(CX127=0,BJ126,(DP127*查询!$S$5+DQ127*查询!$T$5+DR127*查询!$U$5)*AF127/CX127)</f>
        <v>#VALUE!</v>
      </c>
      <c r="BK127" s="512">
        <f t="shared" si="441"/>
        <v>1</v>
      </c>
      <c r="BL127" s="513" t="str">
        <f>IF(_cfyc_month_day!A123="","",_cfyc_month_day!A123)</f>
        <v/>
      </c>
      <c r="BM127" s="513" t="str">
        <f>IF(_cfyc_month_day!B123="","",_cfyc_month_day!B123)</f>
        <v/>
      </c>
      <c r="BN127" s="513" t="str">
        <f>IF(_cfyc_month_day!C123="","",_cfyc_month_day!C123)</f>
        <v/>
      </c>
      <c r="BO127" s="522" t="str">
        <f>IF(_cfyc_month_day!D123="","",_cfyc_month_day!D123)</f>
        <v/>
      </c>
      <c r="BP127" s="522" t="str">
        <f>IF(_cfyc_month_day!E123="","",_cfyc_month_day!E123)</f>
        <v/>
      </c>
      <c r="BQ127" s="522" t="str">
        <f>IF(_cfyc_month_day!F123="","",_cfyc_month_day!F123)</f>
        <v/>
      </c>
      <c r="BR127" s="513" t="str">
        <f>IF(_tag_month_day!T123="","",_tag_month_day!T123)</f>
        <v/>
      </c>
      <c r="BS127" s="513" t="str">
        <f>IF(_tag_month_day!U123="","",_tag_month_day!U123)</f>
        <v/>
      </c>
      <c r="BT127" s="523" t="str">
        <f t="shared" si="442"/>
        <v/>
      </c>
      <c r="BU127" s="223" t="str">
        <f>IF(_tag_month_day!V123="","",_tag_month_day!V123)</f>
        <v/>
      </c>
      <c r="BV127" s="206" t="str">
        <f>IF(_tag_month_day!W123="","",_tag_month_day!W123)</f>
        <v/>
      </c>
      <c r="BW127" s="540" t="str">
        <f>IF(_tag_month_day!X123="","",_tag_month_day!X123)</f>
        <v/>
      </c>
      <c r="BX127" s="540" t="str">
        <f>IF(_tag_month_day!Y123="","",_tag_month_day!Y123)</f>
        <v/>
      </c>
      <c r="BY127" s="541">
        <f ca="1" t="shared" si="443"/>
        <v>43622.1666666664</v>
      </c>
      <c r="BZ127" s="542" t="s">
        <v>215</v>
      </c>
      <c r="CA127" s="543" t="str">
        <f>IF(_jhy2_month_day!A123="","",_jhy2_month_day!A123)</f>
        <v/>
      </c>
      <c r="CB127" s="464" t="str">
        <f>IF(_jhy2_month_day!B123="","",_jhy2_month_day!B123)</f>
        <v/>
      </c>
      <c r="CC127" s="464" t="str">
        <f>IF(_jhy2_month_day!C123="","",_jhy2_month_day!C123)</f>
        <v/>
      </c>
      <c r="CD127" s="464" t="str">
        <f>IF(_jhy2_month_day!D123="","",_jhy2_month_day!D123)</f>
        <v/>
      </c>
      <c r="CE127" s="464" t="str">
        <f>IF(_jhy2_month_day!E123="","",_jhy2_month_day!E123)</f>
        <v/>
      </c>
      <c r="CF127" s="464" t="str">
        <f>IF(_jhy2_month_day!F123="","",_jhy2_month_day!F123)</f>
        <v/>
      </c>
      <c r="CG127" s="464" t="str">
        <f>IF(_jhy2_month_day!G123="","",_jhy2_month_day!G123)</f>
        <v/>
      </c>
      <c r="CH127" s="464" t="str">
        <f>IF(_jhy2_month_day!H123="","",_jhy2_month_day!H123)</f>
        <v/>
      </c>
      <c r="CI127" s="464" t="str">
        <f>IF(_jhy2_month_day!I123="","",_jhy2_month_day!I123)</f>
        <v/>
      </c>
      <c r="CJ127" s="464" t="str">
        <f>IF(_jhy2_month_day!J123="","",_jhy2_month_day!J123)</f>
        <v/>
      </c>
      <c r="CK127" s="464" t="str">
        <f>IF(_jhy2_month_day!K123="","",_jhy2_month_day!K123)</f>
        <v/>
      </c>
      <c r="CL127" s="562" t="str">
        <f>IF(_jhy2_month_day!L123="","",_jhy2_month_day!L123)</f>
        <v/>
      </c>
      <c r="CM127" s="562" t="str">
        <f>IF(_jhy2_month_day!M123="","",_jhy2_month_day!M123)</f>
        <v/>
      </c>
      <c r="CN127" s="562" t="str">
        <f>IF(_jhy2_month_day!N123="","",_jhy2_month_day!N123)</f>
        <v/>
      </c>
      <c r="CO127" s="562" t="str">
        <f>IF(_jhy2_month_day!O123="","",_jhy2_month_day!O123)</f>
        <v/>
      </c>
      <c r="CP127" s="562" t="str">
        <f>IF(_jhy2_month_day!P123="","",_jhy2_month_day!P123)</f>
        <v/>
      </c>
      <c r="CQ127" s="562" t="str">
        <f>IF(_jhy2_month_day!Q123="","",_jhy2_month_day!Q123)</f>
        <v/>
      </c>
      <c r="CR127" s="563" t="str">
        <f>IF(_jhy2_month_day!R123="","",_jhy2_month_day!R123)</f>
        <v/>
      </c>
      <c r="CS127" s="576" t="str">
        <f>IF(_jhy2_month_day!S123="","",_jhy2_month_day!S123)</f>
        <v/>
      </c>
      <c r="CT127" s="562" t="str">
        <f>IF(_jhy2_month_day!T123="","",_jhy2_month_day!T123)</f>
        <v/>
      </c>
      <c r="CU127" s="577" t="e">
        <f t="shared" si="391"/>
        <v>#VALUE!</v>
      </c>
      <c r="CV127" s="198" t="e">
        <f t="shared" si="392"/>
        <v>#VALUE!</v>
      </c>
      <c r="CW127" s="192" t="e">
        <f t="shared" si="393"/>
        <v>#VALUE!</v>
      </c>
      <c r="CX127" s="192" t="e">
        <f t="shared" si="394"/>
        <v>#VALUE!</v>
      </c>
      <c r="CY127" s="202" t="e">
        <f t="shared" si="395"/>
        <v>#VALUE!</v>
      </c>
      <c r="CZ127" s="192" t="e">
        <f t="shared" ref="CZ127:DI127" si="743">$AJ127*EF127</f>
        <v>#VALUE!</v>
      </c>
      <c r="DA127" s="192" t="e">
        <f t="shared" si="743"/>
        <v>#VALUE!</v>
      </c>
      <c r="DB127" s="192" t="e">
        <f t="shared" si="743"/>
        <v>#VALUE!</v>
      </c>
      <c r="DC127" s="192" t="e">
        <f t="shared" si="743"/>
        <v>#VALUE!</v>
      </c>
      <c r="DD127" s="192" t="e">
        <f t="shared" si="743"/>
        <v>#VALUE!</v>
      </c>
      <c r="DE127" s="192" t="e">
        <f t="shared" si="743"/>
        <v>#VALUE!</v>
      </c>
      <c r="DF127" s="192" t="e">
        <f t="shared" si="743"/>
        <v>#VALUE!</v>
      </c>
      <c r="DG127" s="192" t="e">
        <f t="shared" si="743"/>
        <v>#VALUE!</v>
      </c>
      <c r="DH127" s="192" t="e">
        <f t="shared" si="743"/>
        <v>#VALUE!</v>
      </c>
      <c r="DI127" s="192" t="e">
        <f t="shared" si="743"/>
        <v>#VALUE!</v>
      </c>
      <c r="DJ127" s="192" t="e">
        <f t="shared" si="397"/>
        <v>#VALUE!</v>
      </c>
      <c r="DK127" s="192" t="e">
        <f t="shared" si="398"/>
        <v>#VALUE!</v>
      </c>
      <c r="DL127" s="192" t="e">
        <f t="shared" si="399"/>
        <v>#VALUE!</v>
      </c>
      <c r="DM127" s="192" t="e">
        <f t="shared" si="400"/>
        <v>#VALUE!</v>
      </c>
      <c r="DN127" s="192" t="e">
        <f t="shared" si="401"/>
        <v>#VALUE!</v>
      </c>
      <c r="DO127" s="192" t="e">
        <f t="shared" si="402"/>
        <v>#VALUE!</v>
      </c>
      <c r="DP127" s="192" t="e">
        <f t="shared" si="403"/>
        <v>#VALUE!</v>
      </c>
      <c r="DQ127" s="192" t="e">
        <f t="shared" si="404"/>
        <v>#VALUE!</v>
      </c>
      <c r="DR127" s="192" t="e">
        <f t="shared" si="405"/>
        <v>#VALUE!</v>
      </c>
      <c r="DS127" s="192" t="e">
        <f t="shared" si="406"/>
        <v>#VALUE!</v>
      </c>
      <c r="DT127" s="192" t="e">
        <f t="shared" si="407"/>
        <v>#VALUE!</v>
      </c>
      <c r="DU127" s="192" t="e">
        <f t="shared" si="408"/>
        <v>#VALUE!</v>
      </c>
      <c r="DV127" s="198" t="e">
        <f t="shared" si="409"/>
        <v>#VALUE!</v>
      </c>
      <c r="DW127" s="198" t="e">
        <f t="shared" si="410"/>
        <v>#DIV/0!</v>
      </c>
      <c r="DX127" s="198" t="e">
        <f t="shared" si="411"/>
        <v>#DIV/0!</v>
      </c>
      <c r="DY127" s="198" t="e">
        <f t="shared" si="412"/>
        <v>#VALUE!</v>
      </c>
      <c r="DZ127" s="198" t="e">
        <f t="shared" si="413"/>
        <v>#VALUE!</v>
      </c>
      <c r="EA127" s="198" t="e">
        <f t="shared" si="414"/>
        <v>#VALUE!</v>
      </c>
      <c r="EB127" s="198" t="e">
        <f t="shared" si="415"/>
        <v>#VALUE!</v>
      </c>
      <c r="EC127" s="198" t="e">
        <f t="shared" si="416"/>
        <v>#DIV/0!</v>
      </c>
      <c r="ED127" s="198" t="e">
        <f t="shared" si="417"/>
        <v>#VALUE!</v>
      </c>
      <c r="EE127" s="198" t="e">
        <f t="shared" si="418"/>
        <v>#VALUE!</v>
      </c>
      <c r="EF127" s="198" t="e">
        <f t="shared" ref="EF127:EO127" si="744">DV127/SUM($DV127:$EE127)</f>
        <v>#VALUE!</v>
      </c>
      <c r="EG127" s="198" t="e">
        <f t="shared" si="744"/>
        <v>#DIV/0!</v>
      </c>
      <c r="EH127" s="198" t="e">
        <f t="shared" si="744"/>
        <v>#DIV/0!</v>
      </c>
      <c r="EI127" s="198" t="e">
        <f t="shared" si="744"/>
        <v>#VALUE!</v>
      </c>
      <c r="EJ127" s="198" t="e">
        <f t="shared" si="744"/>
        <v>#VALUE!</v>
      </c>
      <c r="EK127" s="198" t="e">
        <f t="shared" si="744"/>
        <v>#VALUE!</v>
      </c>
      <c r="EL127" s="198" t="e">
        <f t="shared" si="744"/>
        <v>#VALUE!</v>
      </c>
      <c r="EM127" s="198" t="e">
        <f t="shared" si="744"/>
        <v>#DIV/0!</v>
      </c>
      <c r="EN127" s="198" t="e">
        <f t="shared" si="744"/>
        <v>#VALUE!</v>
      </c>
      <c r="EO127" s="198" t="e">
        <f t="shared" si="744"/>
        <v>#VALUE!</v>
      </c>
      <c r="EP127" s="511">
        <f t="shared" ref="EP127:EW127" si="745">EP126</f>
        <v>0.08</v>
      </c>
      <c r="EQ127" s="511">
        <f t="shared" si="745"/>
        <v>0.015</v>
      </c>
      <c r="ER127" s="511">
        <f t="shared" si="745"/>
        <v>0.015</v>
      </c>
      <c r="ES127" s="511">
        <f t="shared" si="745"/>
        <v>0.015</v>
      </c>
      <c r="ET127" s="511">
        <f t="shared" si="745"/>
        <v>0.015</v>
      </c>
      <c r="EU127" s="511">
        <f t="shared" si="745"/>
        <v>0.09</v>
      </c>
      <c r="EV127" s="511">
        <f t="shared" si="745"/>
        <v>0.09</v>
      </c>
      <c r="EW127" s="511">
        <f t="shared" si="745"/>
        <v>0.09</v>
      </c>
      <c r="EX127" s="420" t="str">
        <f>IF(_tag_month_day!AS123="","",_tag_month_day!AS123/100)</f>
        <v/>
      </c>
      <c r="EY127" s="420" t="str">
        <f>IF(_tag_month_day!AT123="","",_tag_month_day!AT123/100)</f>
        <v/>
      </c>
      <c r="EZ127" s="420" t="str">
        <f>IF(_tag_month_day!AU123="","",_tag_month_day!AU123/100)</f>
        <v/>
      </c>
      <c r="FA127" s="420" t="str">
        <f>IF(_tag_month_day!AV123="","",_tag_month_day!AV123/100)</f>
        <v/>
      </c>
      <c r="FB127" s="420" t="str">
        <f>IF(_tag_month_day!AW123="","",_tag_month_day!AW123/100)</f>
        <v/>
      </c>
      <c r="FC127" s="420" t="str">
        <f>IF(_tag_month_day!AX123="","",_tag_month_day!AX123/100)</f>
        <v/>
      </c>
      <c r="FD127" s="510">
        <f t="shared" si="447"/>
        <v>0.33</v>
      </c>
      <c r="FE127" s="510">
        <f t="shared" si="448"/>
        <v>0.19</v>
      </c>
      <c r="FF127" s="510">
        <f t="shared" si="449"/>
        <v>0.003</v>
      </c>
      <c r="FG127" s="510">
        <f t="shared" si="450"/>
        <v>0</v>
      </c>
      <c r="FH127" s="603">
        <f t="shared" si="451"/>
        <v>0.0001</v>
      </c>
      <c r="FI127" s="510">
        <f t="shared" ref="FI127:FR127" si="746">FI126</f>
        <v>0.41</v>
      </c>
      <c r="FJ127" s="510">
        <f t="shared" si="746"/>
        <v>0.11</v>
      </c>
      <c r="FK127" s="510">
        <f t="shared" si="746"/>
        <v>0.015</v>
      </c>
      <c r="FL127" s="510">
        <f t="shared" si="746"/>
        <v>0</v>
      </c>
      <c r="FM127" s="603">
        <f t="shared" si="746"/>
        <v>0.0001</v>
      </c>
      <c r="FN127" s="510" t="str">
        <f>IF(_tag_month_day!AY123="","",_tag_month_day!AY123/100)</f>
        <v/>
      </c>
      <c r="FO127" s="510" t="str">
        <f>IF(_tag_month_day!AZ123="","",_tag_month_day!AZ123/100)</f>
        <v/>
      </c>
      <c r="FP127" s="510" t="str">
        <f>IF(_tag_month_day!BA123="","",_tag_month_day!BA123/100)</f>
        <v/>
      </c>
      <c r="FQ127" s="510" t="str">
        <f>IF(_tag_month_day!BB123="","",_tag_month_day!BB123/100)</f>
        <v/>
      </c>
      <c r="FR127" s="603" t="str">
        <f>IF(_tag_month_day!BC123="","",_tag_month_day!BC123/100)</f>
        <v/>
      </c>
      <c r="FS127" s="510" t="str">
        <f>IF(_tag_month_day!BD123="","",_tag_month_day!BD123/100)</f>
        <v/>
      </c>
      <c r="FT127" s="510" t="str">
        <f>IF(_tag_month_day!BE123="","",_tag_month_day!BE123/100)</f>
        <v/>
      </c>
      <c r="FU127" s="510" t="str">
        <f>IF(_tag_month_day!BF123="","",_tag_month_day!BF123/100)</f>
        <v/>
      </c>
      <c r="FV127" s="510" t="str">
        <f>IF(_tag_month_day!BG123="","",_tag_month_day!BG123/100)</f>
        <v/>
      </c>
      <c r="FW127" s="603" t="str">
        <f>IF(_tag_month_day!BH123="","",_tag_month_day!BH123/100)</f>
        <v/>
      </c>
      <c r="FX127" s="510" t="str">
        <f>IF(_tag_month_day!BI123="","",_tag_month_day!BI123/100)</f>
        <v/>
      </c>
      <c r="FY127" s="510" t="str">
        <f>IF(_tag_month_day!BJ123="","",_tag_month_day!BJ123/100)</f>
        <v/>
      </c>
      <c r="FZ127" s="605" t="str">
        <f>IF(_tag_month_day!BK123="","",_tag_month_day!BK123/100)</f>
        <v/>
      </c>
      <c r="GA127" s="510" t="str">
        <f>IF(_tag_month_day!BL123="","",_tag_month_day!BL123/100)</f>
        <v/>
      </c>
      <c r="GB127" s="603" t="str">
        <f>IF(_tag_month_day!BM123="","",_tag_month_day!BM123/100)</f>
        <v/>
      </c>
      <c r="GC127" s="420" t="str">
        <f>IF(_tag_month_day!BN123="","",_tag_month_day!BN123/100)</f>
        <v/>
      </c>
      <c r="GD127" s="420" t="str">
        <f>IF(_tag_month_day!BO123="","",_tag_month_day!BO123/100)</f>
        <v/>
      </c>
      <c r="GE127" s="420" t="str">
        <f>IF(_tag_month_day!BP123="","",_tag_month_day!BP123/100)</f>
        <v/>
      </c>
      <c r="GF127" s="420" t="str">
        <f>IF(_tag_month_day!BQ123="","",_tag_month_day!BQ123/100)</f>
        <v/>
      </c>
      <c r="GG127" s="420" t="str">
        <f>IF(_tag_month_day!BR123="","",_tag_month_day!BR123/100)</f>
        <v/>
      </c>
      <c r="GH127" s="420" t="str">
        <f>IF(_tag_month_day!BS123="","",_tag_month_day!BS123/100)</f>
        <v/>
      </c>
      <c r="GI127" s="603" t="str">
        <f>IF(_tag_month_day!BT123="","",_tag_month_day!BT123/100)</f>
        <v/>
      </c>
      <c r="GJ127" s="612" t="str">
        <f>IF(_tag_month_day!BU123="","",_tag_month_day!BU123/100)</f>
        <v/>
      </c>
      <c r="GK127" s="620" t="str">
        <f>IF(_tag_month_day!BV123="",IF(_rlcf_month_day!A$2="","",_rlcf_month_day!A$2/100),_tag_month_day!BV123/100)</f>
        <v/>
      </c>
      <c r="GL127" s="620" t="str">
        <f>IF(_tag_month_day!BW123="",IF(_rlcf_month_day!B$2="","",_rlcf_month_day!B$2/100),_tag_month_day!BW123/100)</f>
        <v/>
      </c>
      <c r="GM127" s="621" t="str">
        <f>IF(_tag_month_day!BX123="",IF(_rlcf_month_day!C$2="","",_rlcf_month_day!C$2/100),_tag_month_day!BX123/100)</f>
        <v/>
      </c>
      <c r="GN127" s="620" t="str">
        <f>IF(_tag_month_day!BV123="",IF(_rlcf_month_day!A$2="","",_rlcf_month_day!A$2/100),_tag_month_day!BV123/100)</f>
        <v/>
      </c>
      <c r="GO127" s="620" t="str">
        <f>IF(_tag_month_day!BW123="",IF(_rlcf_month_day!B$2="","",_rlcf_month_day!B$2/100),_tag_month_day!BW123/100)</f>
        <v/>
      </c>
      <c r="GP127" s="620" t="str">
        <f>IF(_tag_month_day!CD123="",IF(_rlcf_month_day!E$2="","",_rlcf_month_day!E$2/100),_tag_month_day!CD123/100)</f>
        <v/>
      </c>
      <c r="GQ127" s="620" t="str">
        <f>IF(_tag_month_day!CE123="",IF(_rlcf_month_day!F$2="","",_rlcf_month_day!F$2/100),_tag_month_day!CE123/100)</f>
        <v/>
      </c>
      <c r="GR127" s="621" t="str">
        <f>IF(_tag_month_day!CF123="",IF(_rlcf_month_day!G$2="","",_rlcf_month_day!G$2/100),_tag_month_day!CF123/100)</f>
        <v/>
      </c>
      <c r="GS127" s="626">
        <f t="shared" ref="GS127:HH127" si="747">GS126</f>
        <v>0.953</v>
      </c>
      <c r="GT127" s="626">
        <f t="shared" si="747"/>
        <v>0.55</v>
      </c>
      <c r="GU127" s="626">
        <f t="shared" si="747"/>
        <v>0.55</v>
      </c>
      <c r="GV127" s="626">
        <f t="shared" si="747"/>
        <v>0.55</v>
      </c>
      <c r="GW127" s="626">
        <f t="shared" si="747"/>
        <v>0.5</v>
      </c>
      <c r="GX127" s="626">
        <f t="shared" si="747"/>
        <v>0.935</v>
      </c>
      <c r="GY127" s="626">
        <f t="shared" si="747"/>
        <v>0.15</v>
      </c>
      <c r="GZ127" s="626">
        <f t="shared" si="747"/>
        <v>1</v>
      </c>
      <c r="HA127" s="632">
        <f t="shared" si="747"/>
        <v>0.047</v>
      </c>
      <c r="HB127" s="632">
        <f t="shared" si="747"/>
        <v>0.45</v>
      </c>
      <c r="HC127" s="632">
        <f t="shared" si="747"/>
        <v>0.45</v>
      </c>
      <c r="HD127" s="632">
        <f t="shared" si="747"/>
        <v>0.45</v>
      </c>
      <c r="HE127" s="632">
        <f t="shared" si="747"/>
        <v>0.5</v>
      </c>
      <c r="HF127" s="632">
        <f t="shared" si="747"/>
        <v>0.065</v>
      </c>
      <c r="HG127" s="632">
        <f t="shared" si="747"/>
        <v>0.85</v>
      </c>
      <c r="HH127" s="632">
        <f t="shared" si="747"/>
        <v>0</v>
      </c>
      <c r="HI127" s="68" t="e">
        <f t="shared" si="423"/>
        <v>#VALUE!</v>
      </c>
      <c r="HJ127" s="68" t="e">
        <f t="shared" si="454"/>
        <v>#VALUE!</v>
      </c>
      <c r="HK127" s="202">
        <f t="shared" si="455"/>
        <v>0.85</v>
      </c>
      <c r="HL127" s="464">
        <f t="shared" si="456"/>
        <v>550000</v>
      </c>
      <c r="HM127" s="464">
        <f t="shared" si="457"/>
        <v>480000</v>
      </c>
      <c r="HN127" s="192" t="e">
        <f t="shared" si="424"/>
        <v>#VALUE!</v>
      </c>
      <c r="HO127" s="192" t="e">
        <f>HN127*HK127*$HO$2/HL127*1000000</f>
        <v>#VALUE!</v>
      </c>
      <c r="HP127" s="192" t="e">
        <f>HN127*HK127*$HP$2/HM127*1000000</f>
        <v>#VALUE!</v>
      </c>
    </row>
    <row r="128" customFormat="1" spans="1:224">
      <c r="A128" s="381">
        <v>123</v>
      </c>
      <c r="B128" s="54">
        <f ca="1" t="shared" si="458"/>
        <v>43622</v>
      </c>
      <c r="C128" s="57">
        <f t="shared" si="459"/>
        <v>0.0416666666666667</v>
      </c>
      <c r="D128" s="68" t="str">
        <f ca="1" t="shared" si="425"/>
        <v>夜班</v>
      </c>
      <c r="E128" s="68" t="str">
        <f ca="1" t="shared" si="426"/>
        <v>丙</v>
      </c>
      <c r="F128" s="68">
        <f ca="1">SUMPRODUCT((成本日报!$A$3:$A$95=计划!B128)*(成本日报!$B$3:$B$95=计划!$D128),成本日报!$C$3:$C$95)</f>
        <v>3</v>
      </c>
      <c r="G128" s="382">
        <f ca="1" t="shared" si="460"/>
        <v>43622.083333333</v>
      </c>
      <c r="H128" s="382">
        <f ca="1" t="shared" si="427"/>
        <v>43622.0902777775</v>
      </c>
      <c r="I128" s="382">
        <f ca="1" t="shared" si="428"/>
        <v>43622.095833333</v>
      </c>
      <c r="J128" s="382">
        <f ca="1" t="shared" si="429"/>
        <v>43622.1249999997</v>
      </c>
      <c r="K128" s="382">
        <f ca="1" t="shared" si="430"/>
        <v>43622.1874999997</v>
      </c>
      <c r="L128" s="382">
        <f ca="1" t="shared" si="431"/>
        <v>43622.208333333</v>
      </c>
      <c r="M128" s="398" t="str">
        <f>IF(_tag_month_day!A124="","",_tag_month_day!A124)</f>
        <v/>
      </c>
      <c r="N128" s="398" t="str">
        <f>IF(_tag_month_day!B124="","",_tag_month_day!B124)</f>
        <v/>
      </c>
      <c r="O128" s="399" t="e">
        <f t="shared" si="432"/>
        <v>#VALUE!</v>
      </c>
      <c r="P128" s="398" t="str">
        <f>IF(_tag_month_day!C124="","",_tag_month_day!C124)</f>
        <v/>
      </c>
      <c r="Q128" s="398" t="str">
        <f>IF(_tag_month_day!D124="","",_tag_month_day!D124)</f>
        <v/>
      </c>
      <c r="R128" s="416">
        <f>IF(_tag_month_day!CB124="",R127,_tag_month_day!CB124/100)</f>
        <v>0.07</v>
      </c>
      <c r="S128" s="417" t="str">
        <f>IF(_tag_month_day!E124="","",_tag_month_day!E124)</f>
        <v/>
      </c>
      <c r="T128" s="417" t="str">
        <f>IF(_tag_month_day!F124="","",_tag_month_day!F124)</f>
        <v/>
      </c>
      <c r="U128" s="418" t="e">
        <f t="shared" si="386"/>
        <v>#VALUE!</v>
      </c>
      <c r="V128" s="53" t="e">
        <f t="shared" si="387"/>
        <v>#VALUE!</v>
      </c>
      <c r="W128" s="419" t="str">
        <f>IF(_jhy_month_day!A124="","",_jhy_month_day!A124)</f>
        <v/>
      </c>
      <c r="X128" s="420" t="str">
        <f>IF(_jhy_month_day!B124="","",_jhy_month_day!B124/100)</f>
        <v/>
      </c>
      <c r="Y128" s="420" t="str">
        <f>IF(_jhy_month_day!C124="","",_jhy_month_day!C124/100)</f>
        <v/>
      </c>
      <c r="Z128" s="439">
        <f t="shared" si="477"/>
        <v>31</v>
      </c>
      <c r="AA128" s="440" t="str">
        <f>IF(_tag_month_day!G124="","",_tag_month_day!G124/100)</f>
        <v/>
      </c>
      <c r="AB128" s="440" t="str">
        <f>IF(_tag_month_day!H124="","",_tag_month_day!H124/100)</f>
        <v/>
      </c>
      <c r="AC128" s="193">
        <f t="shared" si="433"/>
        <v>1.59963432013121</v>
      </c>
      <c r="AD128" s="441" t="str">
        <f t="shared" si="434"/>
        <v/>
      </c>
      <c r="AE128" s="442" t="str">
        <f t="shared" si="435"/>
        <v/>
      </c>
      <c r="AF128" s="443">
        <v>1</v>
      </c>
      <c r="AG128" s="68" t="str">
        <f>IF(_duihao_month_day!A124="","",_duihao_month_day!A124)</f>
        <v/>
      </c>
      <c r="AH128" s="463">
        <f>IF(_gyk_month_day!B124="",AH127,_gyk_month_day!B124)</f>
        <v>820</v>
      </c>
      <c r="AI128" s="464" t="e">
        <f t="shared" si="461"/>
        <v>#VALUE!</v>
      </c>
      <c r="AJ128" s="68" t="str">
        <f>IF(_tag_month_day!I124="","",_tag_month_day!I124)</f>
        <v/>
      </c>
      <c r="AK128" s="465" t="str">
        <f>IF(_tzyy_month_day!A124="","",_tzyy_month_day!A124)</f>
        <v/>
      </c>
      <c r="AL128" s="465" t="str">
        <f>IF(_tzyy_month_day!B124="","",_tzyy_month_day!B124)</f>
        <v/>
      </c>
      <c r="AM128" s="465" t="str">
        <f>IF(_tzyy_month_day!C124="","",_tzyy_month_day!C124)</f>
        <v/>
      </c>
      <c r="AN128" s="466" t="str">
        <f>IF(_tag_month_day!CG124="","",_tag_month_day!CG124)</f>
        <v/>
      </c>
      <c r="AO128" s="466" t="str">
        <f>IF(_tag_month_day!CH124="","",_tag_month_day!CH124)</f>
        <v/>
      </c>
      <c r="AP128" s="486" t="e">
        <f t="shared" si="436"/>
        <v>#VALUE!</v>
      </c>
      <c r="AQ128" s="487" t="str">
        <f>IF(_tag_month_day!J124="","",_tag_month_day!J124/100)</f>
        <v/>
      </c>
      <c r="AR128" s="488">
        <f t="shared" si="437"/>
        <v>1.3</v>
      </c>
      <c r="AS128" s="489" t="e">
        <f t="shared" si="388"/>
        <v>#VALUE!</v>
      </c>
      <c r="AT128" s="489">
        <f t="shared" si="438"/>
        <v>0</v>
      </c>
      <c r="AU128" s="490" t="str">
        <f>IF(_tag_month_day!K124="","",_tag_month_day!K124)</f>
        <v/>
      </c>
      <c r="AV128" s="491" t="str">
        <f>IF(_tag_month_day!L124="","",_tag_month_day!L124/100)</f>
        <v/>
      </c>
      <c r="AW128" s="420">
        <f t="shared" ref="AW128:AW191" si="748">AW127</f>
        <v>0</v>
      </c>
      <c r="AX128" s="420">
        <f t="shared" si="439"/>
        <v>0</v>
      </c>
      <c r="AY128" s="420" t="str">
        <f>IF(_tag_month_day!M124="","",_tag_month_day!M124/100)</f>
        <v/>
      </c>
      <c r="AZ128" s="420" t="str">
        <f>IF(_tag_month_day!N124="","",_tag_month_day!N124/100)</f>
        <v/>
      </c>
      <c r="BA128" s="420" t="str">
        <f>IF(_tag_month_day!O124="","",_tag_month_day!O124/100)</f>
        <v/>
      </c>
      <c r="BB128" s="496" t="str">
        <f>IF(_tag_month_day!P124="","",_tag_month_day!P124/100)</f>
        <v/>
      </c>
      <c r="BC128" s="496">
        <f t="shared" si="440"/>
        <v>0</v>
      </c>
      <c r="BD128" s="496" t="str">
        <f>IF(_tag_month_day!Q124="","",_tag_month_day!Q124/100)</f>
        <v/>
      </c>
      <c r="BE128" s="510" t="str">
        <f>IF(_tag_month_day!R124="","",_tag_month_day!R124/100)</f>
        <v/>
      </c>
      <c r="BF128" s="413" t="str">
        <f>IF(_tag_month_day!CC124="","",_tag_month_day!CC124/100)</f>
        <v/>
      </c>
      <c r="BG128" s="511" t="e">
        <f t="shared" si="389"/>
        <v>#VALUE!</v>
      </c>
      <c r="BH128" s="198">
        <f t="shared" si="390"/>
        <v>0</v>
      </c>
      <c r="BI128" s="512" t="e">
        <f>IF(CX128=0,BI127,(DK128*查询!$R$5+DL128*查询!$Q$5+DM128*查询!$N$5+DN128*查询!$O$5+DO128*查询!$P$5)*AF128/CX128)</f>
        <v>#VALUE!</v>
      </c>
      <c r="BJ128" s="512" t="e">
        <f>IF(CX128=0,BJ127,(DP128*查询!$S$5+DQ128*查询!$T$5+DR128*查询!$U$5)*AF128/CX128)</f>
        <v>#VALUE!</v>
      </c>
      <c r="BK128" s="512">
        <f t="shared" si="441"/>
        <v>1</v>
      </c>
      <c r="BL128" s="513" t="str">
        <f>IF(_cfyc_month_day!A124="","",_cfyc_month_day!A124)</f>
        <v/>
      </c>
      <c r="BM128" s="513" t="str">
        <f>IF(_cfyc_month_day!B124="","",_cfyc_month_day!B124)</f>
        <v/>
      </c>
      <c r="BN128" s="513" t="str">
        <f>IF(_cfyc_month_day!C124="","",_cfyc_month_day!C124)</f>
        <v/>
      </c>
      <c r="BO128" s="522" t="str">
        <f>IF(_cfyc_month_day!D124="","",_cfyc_month_day!D124)</f>
        <v/>
      </c>
      <c r="BP128" s="522" t="str">
        <f>IF(_cfyc_month_day!E124="","",_cfyc_month_day!E124)</f>
        <v/>
      </c>
      <c r="BQ128" s="522" t="str">
        <f>IF(_cfyc_month_day!F124="","",_cfyc_month_day!F124)</f>
        <v/>
      </c>
      <c r="BR128" s="513" t="str">
        <f>IF(_tag_month_day!T124="","",_tag_month_day!T124)</f>
        <v/>
      </c>
      <c r="BS128" s="513" t="str">
        <f>IF(_tag_month_day!U124="","",_tag_month_day!U124)</f>
        <v/>
      </c>
      <c r="BT128" s="523" t="str">
        <f t="shared" si="442"/>
        <v/>
      </c>
      <c r="BU128" s="223" t="str">
        <f>IF(_tag_month_day!V124="","",_tag_month_day!V124)</f>
        <v/>
      </c>
      <c r="BV128" s="206" t="str">
        <f>IF(_tag_month_day!W124="","",_tag_month_day!W124)</f>
        <v/>
      </c>
      <c r="BW128" s="540" t="str">
        <f>IF(_tag_month_day!X124="","",_tag_month_day!X124)</f>
        <v/>
      </c>
      <c r="BX128" s="540" t="str">
        <f>IF(_tag_month_day!Y124="","",_tag_month_day!Y124)</f>
        <v/>
      </c>
      <c r="BY128" s="541">
        <f ca="1" t="shared" si="443"/>
        <v>43622.208333333</v>
      </c>
      <c r="BZ128" s="542"/>
      <c r="CA128" s="543" t="str">
        <f>IF(_jhy2_month_day!A124="","",_jhy2_month_day!A124)</f>
        <v/>
      </c>
      <c r="CB128" s="464" t="str">
        <f>IF(_jhy2_month_day!B124="","",_jhy2_month_day!B124)</f>
        <v/>
      </c>
      <c r="CC128" s="464" t="str">
        <f>IF(_jhy2_month_day!C124="","",_jhy2_month_day!C124)</f>
        <v/>
      </c>
      <c r="CD128" s="464" t="str">
        <f>IF(_jhy2_month_day!D124="","",_jhy2_month_day!D124)</f>
        <v/>
      </c>
      <c r="CE128" s="464" t="str">
        <f>IF(_jhy2_month_day!E124="","",_jhy2_month_day!E124)</f>
        <v/>
      </c>
      <c r="CF128" s="464" t="str">
        <f>IF(_jhy2_month_day!F124="","",_jhy2_month_day!F124)</f>
        <v/>
      </c>
      <c r="CG128" s="464" t="str">
        <f>IF(_jhy2_month_day!G124="","",_jhy2_month_day!G124)</f>
        <v/>
      </c>
      <c r="CH128" s="464" t="str">
        <f>IF(_jhy2_month_day!H124="","",_jhy2_month_day!H124)</f>
        <v/>
      </c>
      <c r="CI128" s="464" t="str">
        <f>IF(_jhy2_month_day!I124="","",_jhy2_month_day!I124)</f>
        <v/>
      </c>
      <c r="CJ128" s="464" t="str">
        <f>IF(_jhy2_month_day!J124="","",_jhy2_month_day!J124)</f>
        <v/>
      </c>
      <c r="CK128" s="464" t="str">
        <f>IF(_jhy2_month_day!K124="","",_jhy2_month_day!K124)</f>
        <v/>
      </c>
      <c r="CL128" s="562" t="str">
        <f>IF(_jhy2_month_day!L124="","",_jhy2_month_day!L124)</f>
        <v/>
      </c>
      <c r="CM128" s="562" t="str">
        <f>IF(_jhy2_month_day!M124="","",_jhy2_month_day!M124)</f>
        <v/>
      </c>
      <c r="CN128" s="562" t="str">
        <f>IF(_jhy2_month_day!N124="","",_jhy2_month_day!N124)</f>
        <v/>
      </c>
      <c r="CO128" s="562" t="str">
        <f>IF(_jhy2_month_day!O124="","",_jhy2_month_day!O124)</f>
        <v/>
      </c>
      <c r="CP128" s="562" t="str">
        <f>IF(_jhy2_month_day!P124="","",_jhy2_month_day!P124)</f>
        <v/>
      </c>
      <c r="CQ128" s="562" t="str">
        <f>IF(_jhy2_month_day!Q124="","",_jhy2_month_day!Q124)</f>
        <v/>
      </c>
      <c r="CR128" s="563" t="str">
        <f>IF(_jhy2_month_day!R124="","",_jhy2_month_day!R124)</f>
        <v/>
      </c>
      <c r="CS128" s="576" t="str">
        <f>IF(_jhy2_month_day!S124="","",_jhy2_month_day!S124)</f>
        <v/>
      </c>
      <c r="CT128" s="562" t="str">
        <f>IF(_jhy2_month_day!T124="","",_jhy2_month_day!T124)</f>
        <v/>
      </c>
      <c r="CU128" s="577" t="e">
        <f t="shared" si="391"/>
        <v>#VALUE!</v>
      </c>
      <c r="CV128" s="198" t="e">
        <f t="shared" si="392"/>
        <v>#VALUE!</v>
      </c>
      <c r="CW128" s="192" t="e">
        <f t="shared" si="393"/>
        <v>#VALUE!</v>
      </c>
      <c r="CX128" s="192" t="e">
        <f t="shared" si="394"/>
        <v>#VALUE!</v>
      </c>
      <c r="CY128" s="202" t="e">
        <f t="shared" si="395"/>
        <v>#VALUE!</v>
      </c>
      <c r="CZ128" s="192" t="e">
        <f t="shared" ref="CZ128:DI128" si="749">$AJ128*EF128</f>
        <v>#VALUE!</v>
      </c>
      <c r="DA128" s="192" t="e">
        <f t="shared" si="749"/>
        <v>#VALUE!</v>
      </c>
      <c r="DB128" s="192" t="e">
        <f t="shared" si="749"/>
        <v>#VALUE!</v>
      </c>
      <c r="DC128" s="192" t="e">
        <f t="shared" si="749"/>
        <v>#VALUE!</v>
      </c>
      <c r="DD128" s="192" t="e">
        <f t="shared" si="749"/>
        <v>#VALUE!</v>
      </c>
      <c r="DE128" s="192" t="e">
        <f t="shared" si="749"/>
        <v>#VALUE!</v>
      </c>
      <c r="DF128" s="192" t="e">
        <f t="shared" si="749"/>
        <v>#VALUE!</v>
      </c>
      <c r="DG128" s="192" t="e">
        <f t="shared" si="749"/>
        <v>#VALUE!</v>
      </c>
      <c r="DH128" s="192" t="e">
        <f t="shared" si="749"/>
        <v>#VALUE!</v>
      </c>
      <c r="DI128" s="192" t="e">
        <f t="shared" si="749"/>
        <v>#VALUE!</v>
      </c>
      <c r="DJ128" s="192" t="e">
        <f t="shared" si="397"/>
        <v>#VALUE!</v>
      </c>
      <c r="DK128" s="192" t="e">
        <f t="shared" si="398"/>
        <v>#VALUE!</v>
      </c>
      <c r="DL128" s="192" t="e">
        <f t="shared" si="399"/>
        <v>#VALUE!</v>
      </c>
      <c r="DM128" s="192" t="e">
        <f t="shared" si="400"/>
        <v>#VALUE!</v>
      </c>
      <c r="DN128" s="192" t="e">
        <f t="shared" si="401"/>
        <v>#VALUE!</v>
      </c>
      <c r="DO128" s="192" t="e">
        <f t="shared" si="402"/>
        <v>#VALUE!</v>
      </c>
      <c r="DP128" s="192" t="e">
        <f t="shared" si="403"/>
        <v>#VALUE!</v>
      </c>
      <c r="DQ128" s="192" t="e">
        <f t="shared" si="404"/>
        <v>#VALUE!</v>
      </c>
      <c r="DR128" s="192" t="e">
        <f t="shared" si="405"/>
        <v>#VALUE!</v>
      </c>
      <c r="DS128" s="192" t="e">
        <f t="shared" si="406"/>
        <v>#VALUE!</v>
      </c>
      <c r="DT128" s="192" t="e">
        <f t="shared" si="407"/>
        <v>#VALUE!</v>
      </c>
      <c r="DU128" s="192" t="e">
        <f t="shared" si="408"/>
        <v>#VALUE!</v>
      </c>
      <c r="DV128" s="198" t="e">
        <f t="shared" si="409"/>
        <v>#VALUE!</v>
      </c>
      <c r="DW128" s="198" t="e">
        <f t="shared" si="410"/>
        <v>#DIV/0!</v>
      </c>
      <c r="DX128" s="198" t="e">
        <f t="shared" si="411"/>
        <v>#DIV/0!</v>
      </c>
      <c r="DY128" s="198" t="e">
        <f t="shared" si="412"/>
        <v>#VALUE!</v>
      </c>
      <c r="DZ128" s="198" t="e">
        <f t="shared" si="413"/>
        <v>#VALUE!</v>
      </c>
      <c r="EA128" s="198" t="e">
        <f t="shared" si="414"/>
        <v>#VALUE!</v>
      </c>
      <c r="EB128" s="198" t="e">
        <f t="shared" si="415"/>
        <v>#VALUE!</v>
      </c>
      <c r="EC128" s="198" t="e">
        <f t="shared" si="416"/>
        <v>#DIV/0!</v>
      </c>
      <c r="ED128" s="198" t="e">
        <f t="shared" si="417"/>
        <v>#VALUE!</v>
      </c>
      <c r="EE128" s="198" t="e">
        <f t="shared" si="418"/>
        <v>#VALUE!</v>
      </c>
      <c r="EF128" s="198" t="e">
        <f t="shared" ref="EF128:EO128" si="750">DV128/SUM($DV128:$EE128)</f>
        <v>#VALUE!</v>
      </c>
      <c r="EG128" s="198" t="e">
        <f t="shared" si="750"/>
        <v>#DIV/0!</v>
      </c>
      <c r="EH128" s="198" t="e">
        <f t="shared" si="750"/>
        <v>#DIV/0!</v>
      </c>
      <c r="EI128" s="198" t="e">
        <f t="shared" si="750"/>
        <v>#VALUE!</v>
      </c>
      <c r="EJ128" s="198" t="e">
        <f t="shared" si="750"/>
        <v>#VALUE!</v>
      </c>
      <c r="EK128" s="198" t="e">
        <f t="shared" si="750"/>
        <v>#VALUE!</v>
      </c>
      <c r="EL128" s="198" t="e">
        <f t="shared" si="750"/>
        <v>#VALUE!</v>
      </c>
      <c r="EM128" s="198" t="e">
        <f t="shared" si="750"/>
        <v>#DIV/0!</v>
      </c>
      <c r="EN128" s="198" t="e">
        <f t="shared" si="750"/>
        <v>#VALUE!</v>
      </c>
      <c r="EO128" s="198" t="e">
        <f t="shared" si="750"/>
        <v>#VALUE!</v>
      </c>
      <c r="EP128" s="511">
        <f t="shared" ref="EP128:EW128" si="751">EP127</f>
        <v>0.08</v>
      </c>
      <c r="EQ128" s="511">
        <f t="shared" si="751"/>
        <v>0.015</v>
      </c>
      <c r="ER128" s="511">
        <f t="shared" si="751"/>
        <v>0.015</v>
      </c>
      <c r="ES128" s="511">
        <f t="shared" si="751"/>
        <v>0.015</v>
      </c>
      <c r="ET128" s="511">
        <f t="shared" si="751"/>
        <v>0.015</v>
      </c>
      <c r="EU128" s="511">
        <f t="shared" si="751"/>
        <v>0.09</v>
      </c>
      <c r="EV128" s="511">
        <f t="shared" si="751"/>
        <v>0.09</v>
      </c>
      <c r="EW128" s="511">
        <f t="shared" si="751"/>
        <v>0.09</v>
      </c>
      <c r="EX128" s="420" t="str">
        <f>IF(_tag_month_day!AS124="","",_tag_month_day!AS124/100)</f>
        <v/>
      </c>
      <c r="EY128" s="420" t="str">
        <f>IF(_tag_month_day!AT124="","",_tag_month_day!AT124/100)</f>
        <v/>
      </c>
      <c r="EZ128" s="420" t="str">
        <f>IF(_tag_month_day!AU124="","",_tag_month_day!AU124/100)</f>
        <v/>
      </c>
      <c r="FA128" s="420" t="str">
        <f>IF(_tag_month_day!AV124="","",_tag_month_day!AV124/100)</f>
        <v/>
      </c>
      <c r="FB128" s="420" t="str">
        <f>IF(_tag_month_day!AW124="","",_tag_month_day!AW124/100)</f>
        <v/>
      </c>
      <c r="FC128" s="420" t="str">
        <f>IF(_tag_month_day!AX124="","",_tag_month_day!AX124/100)</f>
        <v/>
      </c>
      <c r="FD128" s="510">
        <f t="shared" si="447"/>
        <v>0.33</v>
      </c>
      <c r="FE128" s="510">
        <f t="shared" si="448"/>
        <v>0.19</v>
      </c>
      <c r="FF128" s="510">
        <f t="shared" si="449"/>
        <v>0.003</v>
      </c>
      <c r="FG128" s="510">
        <f t="shared" si="450"/>
        <v>0</v>
      </c>
      <c r="FH128" s="603">
        <f t="shared" si="451"/>
        <v>0.0001</v>
      </c>
      <c r="FI128" s="510">
        <f t="shared" ref="FI128:FR128" si="752">FI127</f>
        <v>0.41</v>
      </c>
      <c r="FJ128" s="510">
        <f t="shared" si="752"/>
        <v>0.11</v>
      </c>
      <c r="FK128" s="510">
        <f t="shared" si="752"/>
        <v>0.015</v>
      </c>
      <c r="FL128" s="510">
        <f t="shared" si="752"/>
        <v>0</v>
      </c>
      <c r="FM128" s="603">
        <f t="shared" si="752"/>
        <v>0.0001</v>
      </c>
      <c r="FN128" s="510" t="str">
        <f>IF(_tag_month_day!AY124="","",_tag_month_day!AY124/100)</f>
        <v/>
      </c>
      <c r="FO128" s="510" t="str">
        <f>IF(_tag_month_day!AZ124="","",_tag_month_day!AZ124/100)</f>
        <v/>
      </c>
      <c r="FP128" s="510" t="str">
        <f>IF(_tag_month_day!BA124="","",_tag_month_day!BA124/100)</f>
        <v/>
      </c>
      <c r="FQ128" s="510" t="str">
        <f>IF(_tag_month_day!BB124="","",_tag_month_day!BB124/100)</f>
        <v/>
      </c>
      <c r="FR128" s="603" t="str">
        <f>IF(_tag_month_day!BC124="","",_tag_month_day!BC124/100)</f>
        <v/>
      </c>
      <c r="FS128" s="510" t="str">
        <f>IF(_tag_month_day!BD124="","",_tag_month_day!BD124/100)</f>
        <v/>
      </c>
      <c r="FT128" s="510" t="str">
        <f>IF(_tag_month_day!BE124="","",_tag_month_day!BE124/100)</f>
        <v/>
      </c>
      <c r="FU128" s="510" t="str">
        <f>IF(_tag_month_day!BF124="","",_tag_month_day!BF124/100)</f>
        <v/>
      </c>
      <c r="FV128" s="510" t="str">
        <f>IF(_tag_month_day!BG124="","",_tag_month_day!BG124/100)</f>
        <v/>
      </c>
      <c r="FW128" s="603" t="str">
        <f>IF(_tag_month_day!BH124="","",_tag_month_day!BH124/100)</f>
        <v/>
      </c>
      <c r="FX128" s="510" t="str">
        <f>IF(_tag_month_day!BI124="","",_tag_month_day!BI124/100)</f>
        <v/>
      </c>
      <c r="FY128" s="510" t="str">
        <f>IF(_tag_month_day!BJ124="","",_tag_month_day!BJ124/100)</f>
        <v/>
      </c>
      <c r="FZ128" s="605" t="str">
        <f>IF(_tag_month_day!BK124="","",_tag_month_day!BK124/100)</f>
        <v/>
      </c>
      <c r="GA128" s="510" t="str">
        <f>IF(_tag_month_day!BL124="","",_tag_month_day!BL124/100)</f>
        <v/>
      </c>
      <c r="GB128" s="603" t="str">
        <f>IF(_tag_month_day!BM124="","",_tag_month_day!BM124/100)</f>
        <v/>
      </c>
      <c r="GC128" s="420" t="str">
        <f>IF(_tag_month_day!BN124="","",_tag_month_day!BN124/100)</f>
        <v/>
      </c>
      <c r="GD128" s="420" t="str">
        <f>IF(_tag_month_day!BO124="","",_tag_month_day!BO124/100)</f>
        <v/>
      </c>
      <c r="GE128" s="420" t="str">
        <f>IF(_tag_month_day!BP124="","",_tag_month_day!BP124/100)</f>
        <v/>
      </c>
      <c r="GF128" s="420" t="str">
        <f>IF(_tag_month_day!BQ124="","",_tag_month_day!BQ124/100)</f>
        <v/>
      </c>
      <c r="GG128" s="420" t="str">
        <f>IF(_tag_month_day!BR124="","",_tag_month_day!BR124/100)</f>
        <v/>
      </c>
      <c r="GH128" s="420" t="str">
        <f>IF(_tag_month_day!BS124="","",_tag_month_day!BS124/100)</f>
        <v/>
      </c>
      <c r="GI128" s="603" t="str">
        <f>IF(_tag_month_day!BT124="","",_tag_month_day!BT124/100)</f>
        <v/>
      </c>
      <c r="GJ128" s="612" t="str">
        <f>IF(_tag_month_day!BU124="","",_tag_month_day!BU124/100)</f>
        <v/>
      </c>
      <c r="GK128" s="620" t="str">
        <f>IF(_tag_month_day!BV124="",IF(_rlcf_month_day!A$2="","",_rlcf_month_day!A$2/100),_tag_month_day!BV124/100)</f>
        <v/>
      </c>
      <c r="GL128" s="620" t="str">
        <f>IF(_tag_month_day!BW124="",IF(_rlcf_month_day!B$2="","",_rlcf_month_day!B$2/100),_tag_month_day!BW124/100)</f>
        <v/>
      </c>
      <c r="GM128" s="621" t="str">
        <f>IF(_tag_month_day!BX124="",IF(_rlcf_month_day!C$2="","",_rlcf_month_day!C$2/100),_tag_month_day!BX124/100)</f>
        <v/>
      </c>
      <c r="GN128" s="620" t="str">
        <f>IF(_tag_month_day!BV124="",IF(_rlcf_month_day!A$2="","",_rlcf_month_day!A$2/100),_tag_month_day!BV124/100)</f>
        <v/>
      </c>
      <c r="GO128" s="620" t="str">
        <f>IF(_tag_month_day!BW124="",IF(_rlcf_month_day!B$2="","",_rlcf_month_day!B$2/100),_tag_month_day!BW124/100)</f>
        <v/>
      </c>
      <c r="GP128" s="620" t="str">
        <f>IF(_tag_month_day!CD124="",IF(_rlcf_month_day!E$2="","",_rlcf_month_day!E$2/100),_tag_month_day!CD124/100)</f>
        <v/>
      </c>
      <c r="GQ128" s="620" t="str">
        <f>IF(_tag_month_day!CE124="",IF(_rlcf_month_day!F$2="","",_rlcf_month_day!F$2/100),_tag_month_day!CE124/100)</f>
        <v/>
      </c>
      <c r="GR128" s="621" t="str">
        <f>IF(_tag_month_day!CF124="",IF(_rlcf_month_day!G$2="","",_rlcf_month_day!G$2/100),_tag_month_day!CF124/100)</f>
        <v/>
      </c>
      <c r="GS128" s="626">
        <f t="shared" ref="GS128:HH128" si="753">GS127</f>
        <v>0.953</v>
      </c>
      <c r="GT128" s="626">
        <f t="shared" si="753"/>
        <v>0.55</v>
      </c>
      <c r="GU128" s="626">
        <f t="shared" si="753"/>
        <v>0.55</v>
      </c>
      <c r="GV128" s="626">
        <f t="shared" si="753"/>
        <v>0.55</v>
      </c>
      <c r="GW128" s="626">
        <f t="shared" si="753"/>
        <v>0.5</v>
      </c>
      <c r="GX128" s="626">
        <f t="shared" si="753"/>
        <v>0.935</v>
      </c>
      <c r="GY128" s="626">
        <f t="shared" si="753"/>
        <v>0.15</v>
      </c>
      <c r="GZ128" s="626">
        <f t="shared" si="753"/>
        <v>1</v>
      </c>
      <c r="HA128" s="632">
        <f t="shared" si="753"/>
        <v>0.047</v>
      </c>
      <c r="HB128" s="632">
        <f t="shared" si="753"/>
        <v>0.45</v>
      </c>
      <c r="HC128" s="632">
        <f t="shared" si="753"/>
        <v>0.45</v>
      </c>
      <c r="HD128" s="632">
        <f t="shared" si="753"/>
        <v>0.45</v>
      </c>
      <c r="HE128" s="632">
        <f t="shared" si="753"/>
        <v>0.5</v>
      </c>
      <c r="HF128" s="632">
        <f t="shared" si="753"/>
        <v>0.065</v>
      </c>
      <c r="HG128" s="632">
        <f t="shared" si="753"/>
        <v>0.85</v>
      </c>
      <c r="HH128" s="632">
        <f t="shared" si="753"/>
        <v>0</v>
      </c>
      <c r="HI128" s="68">
        <f t="shared" si="423"/>
        <v>0</v>
      </c>
      <c r="HJ128" s="68" t="e">
        <f t="shared" si="454"/>
        <v>#VALUE!</v>
      </c>
      <c r="HK128" s="202">
        <f t="shared" si="455"/>
        <v>0.85</v>
      </c>
      <c r="HL128" s="464">
        <f t="shared" si="456"/>
        <v>550000</v>
      </c>
      <c r="HM128" s="464">
        <f t="shared" si="457"/>
        <v>480000</v>
      </c>
      <c r="HN128" s="192" t="e">
        <f t="shared" si="424"/>
        <v>#VALUE!</v>
      </c>
      <c r="HO128" s="192" t="e">
        <f>HN128*HK128*$HO$2/HL128*1000000</f>
        <v>#VALUE!</v>
      </c>
      <c r="HP128" s="192" t="e">
        <f>HN128*HK128*$HP$2/HM128*1000000</f>
        <v>#VALUE!</v>
      </c>
    </row>
    <row r="129" customFormat="1" spans="1:224">
      <c r="A129" s="381">
        <v>124</v>
      </c>
      <c r="B129" s="54">
        <f ca="1" t="shared" si="458"/>
        <v>43622</v>
      </c>
      <c r="C129" s="57">
        <f t="shared" si="459"/>
        <v>0.0416666666666667</v>
      </c>
      <c r="D129" s="68" t="str">
        <f ca="1" t="shared" si="425"/>
        <v>夜班</v>
      </c>
      <c r="E129" s="68" t="str">
        <f ca="1" t="shared" si="426"/>
        <v>丙</v>
      </c>
      <c r="F129" s="68">
        <f ca="1">SUMPRODUCT((成本日报!$A$3:$A$95=计划!B129)*(成本日报!$B$3:$B$95=计划!$D129),成本日报!$C$3:$C$95)</f>
        <v>3</v>
      </c>
      <c r="G129" s="382">
        <f ca="1" t="shared" si="460"/>
        <v>43622.1249999997</v>
      </c>
      <c r="H129" s="382">
        <f ca="1" t="shared" si="427"/>
        <v>43622.1319444441</v>
      </c>
      <c r="I129" s="382">
        <f ca="1" t="shared" si="428"/>
        <v>43622.1374999997</v>
      </c>
      <c r="J129" s="382">
        <f ca="1" t="shared" si="429"/>
        <v>43622.1666666664</v>
      </c>
      <c r="K129" s="382">
        <f ca="1" t="shared" si="430"/>
        <v>43622.2291666664</v>
      </c>
      <c r="L129" s="382">
        <f ca="1" t="shared" si="431"/>
        <v>43622.2499999997</v>
      </c>
      <c r="M129" s="398" t="str">
        <f>IF(_tag_month_day!A125="","",_tag_month_day!A125)</f>
        <v/>
      </c>
      <c r="N129" s="398" t="str">
        <f>IF(_tag_month_day!B125="","",_tag_month_day!B125)</f>
        <v/>
      </c>
      <c r="O129" s="399" t="e">
        <f t="shared" si="432"/>
        <v>#VALUE!</v>
      </c>
      <c r="P129" s="398" t="str">
        <f>IF(_tag_month_day!C125="","",_tag_month_day!C125)</f>
        <v/>
      </c>
      <c r="Q129" s="398" t="str">
        <f>IF(_tag_month_day!D125="","",_tag_month_day!D125)</f>
        <v/>
      </c>
      <c r="R129" s="416">
        <f>IF(_tag_month_day!CB125="",R128,_tag_month_day!CB125/100)</f>
        <v>0.07</v>
      </c>
      <c r="S129" s="417" t="str">
        <f>IF(_tag_month_day!E125="","",_tag_month_day!E125)</f>
        <v/>
      </c>
      <c r="T129" s="417" t="str">
        <f>IF(_tag_month_day!F125="","",_tag_month_day!F125)</f>
        <v/>
      </c>
      <c r="U129" s="418" t="e">
        <f t="shared" si="386"/>
        <v>#VALUE!</v>
      </c>
      <c r="V129" s="53" t="e">
        <f t="shared" si="387"/>
        <v>#VALUE!</v>
      </c>
      <c r="W129" s="419" t="str">
        <f>IF(_jhy_month_day!A125="","",_jhy_month_day!A125)</f>
        <v/>
      </c>
      <c r="X129" s="420" t="str">
        <f>IF(_jhy_month_day!B125="","",_jhy_month_day!B125/100)</f>
        <v/>
      </c>
      <c r="Y129" s="420" t="str">
        <f>IF(_jhy_month_day!C125="","",_jhy_month_day!C125/100)</f>
        <v/>
      </c>
      <c r="Z129" s="439">
        <f t="shared" si="477"/>
        <v>31</v>
      </c>
      <c r="AA129" s="440" t="str">
        <f>IF(_tag_month_day!G125="","",_tag_month_day!G125/100)</f>
        <v/>
      </c>
      <c r="AB129" s="440" t="str">
        <f>IF(_tag_month_day!H125="","",_tag_month_day!H125/100)</f>
        <v/>
      </c>
      <c r="AC129" s="193">
        <f t="shared" si="433"/>
        <v>1.59963432013121</v>
      </c>
      <c r="AD129" s="441" t="str">
        <f t="shared" si="434"/>
        <v/>
      </c>
      <c r="AE129" s="442" t="str">
        <f t="shared" si="435"/>
        <v/>
      </c>
      <c r="AF129" s="443">
        <v>1</v>
      </c>
      <c r="AG129" s="68" t="str">
        <f>IF(_duihao_month_day!A125="","",_duihao_month_day!A125)</f>
        <v/>
      </c>
      <c r="AH129" s="463">
        <f>IF(_gyk_month_day!B125="",AH128,_gyk_month_day!B125)</f>
        <v>820</v>
      </c>
      <c r="AI129" s="464" t="e">
        <f t="shared" si="461"/>
        <v>#VALUE!</v>
      </c>
      <c r="AJ129" s="68" t="str">
        <f>IF(_tag_month_day!I125="","",_tag_month_day!I125)</f>
        <v/>
      </c>
      <c r="AK129" s="465" t="str">
        <f>IF(_tzyy_month_day!A125="","",_tzyy_month_day!A125)</f>
        <v/>
      </c>
      <c r="AL129" s="465" t="str">
        <f>IF(_tzyy_month_day!B125="","",_tzyy_month_day!B125)</f>
        <v/>
      </c>
      <c r="AM129" s="465" t="str">
        <f>IF(_tzyy_month_day!C125="","",_tzyy_month_day!C125)</f>
        <v/>
      </c>
      <c r="AN129" s="466" t="str">
        <f>IF(_tag_month_day!CG125="","",_tag_month_day!CG125)</f>
        <v/>
      </c>
      <c r="AO129" s="466" t="str">
        <f>IF(_tag_month_day!CH125="","",_tag_month_day!CH125)</f>
        <v/>
      </c>
      <c r="AP129" s="486" t="e">
        <f t="shared" si="436"/>
        <v>#VALUE!</v>
      </c>
      <c r="AQ129" s="487" t="str">
        <f>IF(_tag_month_day!J125="","",_tag_month_day!J125/100)</f>
        <v/>
      </c>
      <c r="AR129" s="488">
        <f t="shared" si="437"/>
        <v>1.3</v>
      </c>
      <c r="AS129" s="489" t="e">
        <f t="shared" si="388"/>
        <v>#VALUE!</v>
      </c>
      <c r="AT129" s="489">
        <f t="shared" si="438"/>
        <v>0</v>
      </c>
      <c r="AU129" s="490" t="str">
        <f>IF(_tag_month_day!K125="","",_tag_month_day!K125)</f>
        <v/>
      </c>
      <c r="AV129" s="491" t="str">
        <f>IF(_tag_month_day!L125="","",_tag_month_day!L125/100)</f>
        <v/>
      </c>
      <c r="AW129" s="420">
        <f t="shared" si="748"/>
        <v>0</v>
      </c>
      <c r="AX129" s="420">
        <f t="shared" si="439"/>
        <v>0</v>
      </c>
      <c r="AY129" s="420" t="str">
        <f>IF(_tag_month_day!M125="","",_tag_month_day!M125/100)</f>
        <v/>
      </c>
      <c r="AZ129" s="420" t="str">
        <f>IF(_tag_month_day!N125="","",_tag_month_day!N125/100)</f>
        <v/>
      </c>
      <c r="BA129" s="420" t="str">
        <f>IF(_tag_month_day!O125="","",_tag_month_day!O125/100)</f>
        <v/>
      </c>
      <c r="BB129" s="496" t="str">
        <f>IF(_tag_month_day!P125="","",_tag_month_day!P125/100)</f>
        <v/>
      </c>
      <c r="BC129" s="496">
        <f t="shared" si="440"/>
        <v>0</v>
      </c>
      <c r="BD129" s="496" t="str">
        <f>IF(_tag_month_day!Q125="","",_tag_month_day!Q125/100)</f>
        <v/>
      </c>
      <c r="BE129" s="510" t="str">
        <f>IF(_tag_month_day!R125="","",_tag_month_day!R125/100)</f>
        <v/>
      </c>
      <c r="BF129" s="413" t="str">
        <f>IF(_tag_month_day!CC125="","",_tag_month_day!CC125/100)</f>
        <v/>
      </c>
      <c r="BG129" s="511" t="e">
        <f t="shared" si="389"/>
        <v>#VALUE!</v>
      </c>
      <c r="BH129" s="198">
        <f t="shared" si="390"/>
        <v>0</v>
      </c>
      <c r="BI129" s="512" t="e">
        <f>IF(CX129=0,BI128,(DK129*查询!$R$5+DL129*查询!$Q$5+DM129*查询!$N$5+DN129*查询!$O$5+DO129*查询!$P$5)*AF129/CX129)</f>
        <v>#VALUE!</v>
      </c>
      <c r="BJ129" s="512" t="e">
        <f>IF(CX129=0,BJ128,(DP129*查询!$S$5+DQ129*查询!$T$5+DR129*查询!$U$5)*AF129/CX129)</f>
        <v>#VALUE!</v>
      </c>
      <c r="BK129" s="512">
        <f t="shared" si="441"/>
        <v>1</v>
      </c>
      <c r="BL129" s="513" t="str">
        <f>IF(_cfyc_month_day!A125="","",_cfyc_month_day!A125)</f>
        <v/>
      </c>
      <c r="BM129" s="513" t="str">
        <f>IF(_cfyc_month_day!B125="","",_cfyc_month_day!B125)</f>
        <v/>
      </c>
      <c r="BN129" s="513" t="str">
        <f>IF(_cfyc_month_day!C125="","",_cfyc_month_day!C125)</f>
        <v/>
      </c>
      <c r="BO129" s="522" t="str">
        <f>IF(_cfyc_month_day!D125="","",_cfyc_month_day!D125)</f>
        <v/>
      </c>
      <c r="BP129" s="522" t="str">
        <f>IF(_cfyc_month_day!E125="","",_cfyc_month_day!E125)</f>
        <v/>
      </c>
      <c r="BQ129" s="522" t="str">
        <f>IF(_cfyc_month_day!F125="","",_cfyc_month_day!F125)</f>
        <v/>
      </c>
      <c r="BR129" s="513" t="str">
        <f>IF(_tag_month_day!T125="","",_tag_month_day!T125)</f>
        <v/>
      </c>
      <c r="BS129" s="513" t="str">
        <f>IF(_tag_month_day!U125="","",_tag_month_day!U125)</f>
        <v/>
      </c>
      <c r="BT129" s="523" t="str">
        <f t="shared" si="442"/>
        <v/>
      </c>
      <c r="BU129" s="223" t="str">
        <f>IF(_tag_month_day!V125="","",_tag_month_day!V125)</f>
        <v/>
      </c>
      <c r="BV129" s="206" t="str">
        <f>IF(_tag_month_day!W125="","",_tag_month_day!W125)</f>
        <v/>
      </c>
      <c r="BW129" s="540" t="str">
        <f>IF(_tag_month_day!X125="","",_tag_month_day!X125)</f>
        <v/>
      </c>
      <c r="BX129" s="540" t="str">
        <f>IF(_tag_month_day!Y125="","",_tag_month_day!Y125)</f>
        <v/>
      </c>
      <c r="BY129" s="541">
        <f ca="1" t="shared" si="443"/>
        <v>43622.2499999997</v>
      </c>
      <c r="BZ129" s="542" t="s">
        <v>215</v>
      </c>
      <c r="CA129" s="543" t="str">
        <f>IF(_jhy2_month_day!A125="","",_jhy2_month_day!A125)</f>
        <v/>
      </c>
      <c r="CB129" s="464" t="str">
        <f>IF(_jhy2_month_day!B125="","",_jhy2_month_day!B125)</f>
        <v/>
      </c>
      <c r="CC129" s="464" t="str">
        <f>IF(_jhy2_month_day!C125="","",_jhy2_month_day!C125)</f>
        <v/>
      </c>
      <c r="CD129" s="464" t="str">
        <f>IF(_jhy2_month_day!D125="","",_jhy2_month_day!D125)</f>
        <v/>
      </c>
      <c r="CE129" s="464" t="str">
        <f>IF(_jhy2_month_day!E125="","",_jhy2_month_day!E125)</f>
        <v/>
      </c>
      <c r="CF129" s="464" t="str">
        <f>IF(_jhy2_month_day!F125="","",_jhy2_month_day!F125)</f>
        <v/>
      </c>
      <c r="CG129" s="464" t="str">
        <f>IF(_jhy2_month_day!G125="","",_jhy2_month_day!G125)</f>
        <v/>
      </c>
      <c r="CH129" s="464" t="str">
        <f>IF(_jhy2_month_day!H125="","",_jhy2_month_day!H125)</f>
        <v/>
      </c>
      <c r="CI129" s="464" t="str">
        <f>IF(_jhy2_month_day!I125="","",_jhy2_month_day!I125)</f>
        <v/>
      </c>
      <c r="CJ129" s="464" t="str">
        <f>IF(_jhy2_month_day!J125="","",_jhy2_month_day!J125)</f>
        <v/>
      </c>
      <c r="CK129" s="464" t="str">
        <f>IF(_jhy2_month_day!K125="","",_jhy2_month_day!K125)</f>
        <v/>
      </c>
      <c r="CL129" s="562" t="str">
        <f>IF(_jhy2_month_day!L125="","",_jhy2_month_day!L125)</f>
        <v/>
      </c>
      <c r="CM129" s="562" t="str">
        <f>IF(_jhy2_month_day!M125="","",_jhy2_month_day!M125)</f>
        <v/>
      </c>
      <c r="CN129" s="562" t="str">
        <f>IF(_jhy2_month_day!N125="","",_jhy2_month_day!N125)</f>
        <v/>
      </c>
      <c r="CO129" s="562" t="str">
        <f>IF(_jhy2_month_day!O125="","",_jhy2_month_day!O125)</f>
        <v/>
      </c>
      <c r="CP129" s="562" t="str">
        <f>IF(_jhy2_month_day!P125="","",_jhy2_month_day!P125)</f>
        <v/>
      </c>
      <c r="CQ129" s="562" t="str">
        <f>IF(_jhy2_month_day!Q125="","",_jhy2_month_day!Q125)</f>
        <v/>
      </c>
      <c r="CR129" s="563" t="str">
        <f>IF(_jhy2_month_day!R125="","",_jhy2_month_day!R125)</f>
        <v/>
      </c>
      <c r="CS129" s="576" t="str">
        <f>IF(_jhy2_month_day!S125="","",_jhy2_month_day!S125)</f>
        <v/>
      </c>
      <c r="CT129" s="562" t="str">
        <f>IF(_jhy2_month_day!T125="","",_jhy2_month_day!T125)</f>
        <v/>
      </c>
      <c r="CU129" s="577" t="e">
        <f t="shared" si="391"/>
        <v>#VALUE!</v>
      </c>
      <c r="CV129" s="198" t="e">
        <f t="shared" si="392"/>
        <v>#VALUE!</v>
      </c>
      <c r="CW129" s="192" t="e">
        <f t="shared" si="393"/>
        <v>#VALUE!</v>
      </c>
      <c r="CX129" s="192" t="e">
        <f t="shared" si="394"/>
        <v>#VALUE!</v>
      </c>
      <c r="CY129" s="202" t="e">
        <f t="shared" si="395"/>
        <v>#VALUE!</v>
      </c>
      <c r="CZ129" s="192" t="e">
        <f t="shared" ref="CZ129:DI129" si="754">$AJ129*EF129</f>
        <v>#VALUE!</v>
      </c>
      <c r="DA129" s="192" t="e">
        <f t="shared" si="754"/>
        <v>#VALUE!</v>
      </c>
      <c r="DB129" s="192" t="e">
        <f t="shared" si="754"/>
        <v>#VALUE!</v>
      </c>
      <c r="DC129" s="192" t="e">
        <f t="shared" si="754"/>
        <v>#VALUE!</v>
      </c>
      <c r="DD129" s="192" t="e">
        <f t="shared" si="754"/>
        <v>#VALUE!</v>
      </c>
      <c r="DE129" s="192" t="e">
        <f t="shared" si="754"/>
        <v>#VALUE!</v>
      </c>
      <c r="DF129" s="192" t="e">
        <f t="shared" si="754"/>
        <v>#VALUE!</v>
      </c>
      <c r="DG129" s="192" t="e">
        <f t="shared" si="754"/>
        <v>#VALUE!</v>
      </c>
      <c r="DH129" s="192" t="e">
        <f t="shared" si="754"/>
        <v>#VALUE!</v>
      </c>
      <c r="DI129" s="192" t="e">
        <f t="shared" si="754"/>
        <v>#VALUE!</v>
      </c>
      <c r="DJ129" s="192" t="e">
        <f t="shared" si="397"/>
        <v>#VALUE!</v>
      </c>
      <c r="DK129" s="192" t="e">
        <f t="shared" si="398"/>
        <v>#VALUE!</v>
      </c>
      <c r="DL129" s="192" t="e">
        <f t="shared" si="399"/>
        <v>#VALUE!</v>
      </c>
      <c r="DM129" s="192" t="e">
        <f t="shared" si="400"/>
        <v>#VALUE!</v>
      </c>
      <c r="DN129" s="192" t="e">
        <f t="shared" si="401"/>
        <v>#VALUE!</v>
      </c>
      <c r="DO129" s="192" t="e">
        <f t="shared" si="402"/>
        <v>#VALUE!</v>
      </c>
      <c r="DP129" s="192" t="e">
        <f t="shared" si="403"/>
        <v>#VALUE!</v>
      </c>
      <c r="DQ129" s="192" t="e">
        <f t="shared" si="404"/>
        <v>#VALUE!</v>
      </c>
      <c r="DR129" s="192" t="e">
        <f t="shared" si="405"/>
        <v>#VALUE!</v>
      </c>
      <c r="DS129" s="192" t="e">
        <f t="shared" si="406"/>
        <v>#VALUE!</v>
      </c>
      <c r="DT129" s="192" t="e">
        <f t="shared" si="407"/>
        <v>#VALUE!</v>
      </c>
      <c r="DU129" s="192" t="e">
        <f t="shared" si="408"/>
        <v>#VALUE!</v>
      </c>
      <c r="DV129" s="198" t="e">
        <f t="shared" si="409"/>
        <v>#VALUE!</v>
      </c>
      <c r="DW129" s="198" t="e">
        <f t="shared" si="410"/>
        <v>#DIV/0!</v>
      </c>
      <c r="DX129" s="198" t="e">
        <f t="shared" si="411"/>
        <v>#DIV/0!</v>
      </c>
      <c r="DY129" s="198" t="e">
        <f t="shared" si="412"/>
        <v>#VALUE!</v>
      </c>
      <c r="DZ129" s="198" t="e">
        <f t="shared" si="413"/>
        <v>#VALUE!</v>
      </c>
      <c r="EA129" s="198" t="e">
        <f t="shared" si="414"/>
        <v>#VALUE!</v>
      </c>
      <c r="EB129" s="198" t="e">
        <f t="shared" si="415"/>
        <v>#VALUE!</v>
      </c>
      <c r="EC129" s="198" t="e">
        <f t="shared" si="416"/>
        <v>#DIV/0!</v>
      </c>
      <c r="ED129" s="198" t="e">
        <f t="shared" si="417"/>
        <v>#VALUE!</v>
      </c>
      <c r="EE129" s="198" t="e">
        <f t="shared" si="418"/>
        <v>#VALUE!</v>
      </c>
      <c r="EF129" s="198" t="e">
        <f t="shared" ref="EF129:EO129" si="755">DV129/SUM($DV129:$EE129)</f>
        <v>#VALUE!</v>
      </c>
      <c r="EG129" s="198" t="e">
        <f t="shared" si="755"/>
        <v>#DIV/0!</v>
      </c>
      <c r="EH129" s="198" t="e">
        <f t="shared" si="755"/>
        <v>#DIV/0!</v>
      </c>
      <c r="EI129" s="198" t="e">
        <f t="shared" si="755"/>
        <v>#VALUE!</v>
      </c>
      <c r="EJ129" s="198" t="e">
        <f t="shared" si="755"/>
        <v>#VALUE!</v>
      </c>
      <c r="EK129" s="198" t="e">
        <f t="shared" si="755"/>
        <v>#VALUE!</v>
      </c>
      <c r="EL129" s="198" t="e">
        <f t="shared" si="755"/>
        <v>#VALUE!</v>
      </c>
      <c r="EM129" s="198" t="e">
        <f t="shared" si="755"/>
        <v>#DIV/0!</v>
      </c>
      <c r="EN129" s="198" t="e">
        <f t="shared" si="755"/>
        <v>#VALUE!</v>
      </c>
      <c r="EO129" s="198" t="e">
        <f t="shared" si="755"/>
        <v>#VALUE!</v>
      </c>
      <c r="EP129" s="511">
        <f t="shared" ref="EP129:EW129" si="756">EP128</f>
        <v>0.08</v>
      </c>
      <c r="EQ129" s="511">
        <f t="shared" si="756"/>
        <v>0.015</v>
      </c>
      <c r="ER129" s="511">
        <f t="shared" si="756"/>
        <v>0.015</v>
      </c>
      <c r="ES129" s="511">
        <f t="shared" si="756"/>
        <v>0.015</v>
      </c>
      <c r="ET129" s="511">
        <f t="shared" si="756"/>
        <v>0.015</v>
      </c>
      <c r="EU129" s="511">
        <f t="shared" si="756"/>
        <v>0.09</v>
      </c>
      <c r="EV129" s="511">
        <f t="shared" si="756"/>
        <v>0.09</v>
      </c>
      <c r="EW129" s="511">
        <f t="shared" si="756"/>
        <v>0.09</v>
      </c>
      <c r="EX129" s="420" t="str">
        <f>IF(_tag_month_day!AS125="","",_tag_month_day!AS125/100)</f>
        <v/>
      </c>
      <c r="EY129" s="420" t="str">
        <f>IF(_tag_month_day!AT125="","",_tag_month_day!AT125/100)</f>
        <v/>
      </c>
      <c r="EZ129" s="420" t="str">
        <f>IF(_tag_month_day!AU125="","",_tag_month_day!AU125/100)</f>
        <v/>
      </c>
      <c r="FA129" s="420" t="str">
        <f>IF(_tag_month_day!AV125="","",_tag_month_day!AV125/100)</f>
        <v/>
      </c>
      <c r="FB129" s="420" t="str">
        <f>IF(_tag_month_day!AW125="","",_tag_month_day!AW125/100)</f>
        <v/>
      </c>
      <c r="FC129" s="420" t="str">
        <f>IF(_tag_month_day!AX125="","",_tag_month_day!AX125/100)</f>
        <v/>
      </c>
      <c r="FD129" s="510">
        <f t="shared" si="447"/>
        <v>0.33</v>
      </c>
      <c r="FE129" s="510">
        <f t="shared" si="448"/>
        <v>0.19</v>
      </c>
      <c r="FF129" s="510">
        <f t="shared" si="449"/>
        <v>0.003</v>
      </c>
      <c r="FG129" s="510">
        <f t="shared" si="450"/>
        <v>0</v>
      </c>
      <c r="FH129" s="603">
        <f t="shared" si="451"/>
        <v>0.0001</v>
      </c>
      <c r="FI129" s="510">
        <f t="shared" ref="FI129:FR129" si="757">FI128</f>
        <v>0.41</v>
      </c>
      <c r="FJ129" s="510">
        <f t="shared" si="757"/>
        <v>0.11</v>
      </c>
      <c r="FK129" s="510">
        <f t="shared" si="757"/>
        <v>0.015</v>
      </c>
      <c r="FL129" s="510">
        <f t="shared" si="757"/>
        <v>0</v>
      </c>
      <c r="FM129" s="603">
        <f t="shared" si="757"/>
        <v>0.0001</v>
      </c>
      <c r="FN129" s="510" t="str">
        <f>IF(_tag_month_day!AY125="","",_tag_month_day!AY125/100)</f>
        <v/>
      </c>
      <c r="FO129" s="510" t="str">
        <f>IF(_tag_month_day!AZ125="","",_tag_month_day!AZ125/100)</f>
        <v/>
      </c>
      <c r="FP129" s="510" t="str">
        <f>IF(_tag_month_day!BA125="","",_tag_month_day!BA125/100)</f>
        <v/>
      </c>
      <c r="FQ129" s="510" t="str">
        <f>IF(_tag_month_day!BB125="","",_tag_month_day!BB125/100)</f>
        <v/>
      </c>
      <c r="FR129" s="603" t="str">
        <f>IF(_tag_month_day!BC125="","",_tag_month_day!BC125/100)</f>
        <v/>
      </c>
      <c r="FS129" s="510" t="str">
        <f>IF(_tag_month_day!BD125="","",_tag_month_day!BD125/100)</f>
        <v/>
      </c>
      <c r="FT129" s="510" t="str">
        <f>IF(_tag_month_day!BE125="","",_tag_month_day!BE125/100)</f>
        <v/>
      </c>
      <c r="FU129" s="510" t="str">
        <f>IF(_tag_month_day!BF125="","",_tag_month_day!BF125/100)</f>
        <v/>
      </c>
      <c r="FV129" s="510" t="str">
        <f>IF(_tag_month_day!BG125="","",_tag_month_day!BG125/100)</f>
        <v/>
      </c>
      <c r="FW129" s="603" t="str">
        <f>IF(_tag_month_day!BH125="","",_tag_month_day!BH125/100)</f>
        <v/>
      </c>
      <c r="FX129" s="510" t="str">
        <f>IF(_tag_month_day!BI125="","",_tag_month_day!BI125/100)</f>
        <v/>
      </c>
      <c r="FY129" s="510" t="str">
        <f>IF(_tag_month_day!BJ125="","",_tag_month_day!BJ125/100)</f>
        <v/>
      </c>
      <c r="FZ129" s="605" t="str">
        <f>IF(_tag_month_day!BK125="","",_tag_month_day!BK125/100)</f>
        <v/>
      </c>
      <c r="GA129" s="510" t="str">
        <f>IF(_tag_month_day!BL125="","",_tag_month_day!BL125/100)</f>
        <v/>
      </c>
      <c r="GB129" s="603" t="str">
        <f>IF(_tag_month_day!BM125="","",_tag_month_day!BM125/100)</f>
        <v/>
      </c>
      <c r="GC129" s="420" t="str">
        <f>IF(_tag_month_day!BN125="","",_tag_month_day!BN125/100)</f>
        <v/>
      </c>
      <c r="GD129" s="420" t="str">
        <f>IF(_tag_month_day!BO125="","",_tag_month_day!BO125/100)</f>
        <v/>
      </c>
      <c r="GE129" s="420" t="str">
        <f>IF(_tag_month_day!BP125="","",_tag_month_day!BP125/100)</f>
        <v/>
      </c>
      <c r="GF129" s="420" t="str">
        <f>IF(_tag_month_day!BQ125="","",_tag_month_day!BQ125/100)</f>
        <v/>
      </c>
      <c r="GG129" s="420" t="str">
        <f>IF(_tag_month_day!BR125="","",_tag_month_day!BR125/100)</f>
        <v/>
      </c>
      <c r="GH129" s="420" t="str">
        <f>IF(_tag_month_day!BS125="","",_tag_month_day!BS125/100)</f>
        <v/>
      </c>
      <c r="GI129" s="603" t="str">
        <f>IF(_tag_month_day!BT125="","",_tag_month_day!BT125/100)</f>
        <v/>
      </c>
      <c r="GJ129" s="612" t="str">
        <f>IF(_tag_month_day!BU125="","",_tag_month_day!BU125/100)</f>
        <v/>
      </c>
      <c r="GK129" s="620" t="str">
        <f>IF(_tag_month_day!BV125="",IF(_rlcf_month_day!A$2="","",_rlcf_month_day!A$2/100),_tag_month_day!BV125/100)</f>
        <v/>
      </c>
      <c r="GL129" s="620" t="str">
        <f>IF(_tag_month_day!BW125="",IF(_rlcf_month_day!B$2="","",_rlcf_month_day!B$2/100),_tag_month_day!BW125/100)</f>
        <v/>
      </c>
      <c r="GM129" s="621" t="str">
        <f>IF(_tag_month_day!BX125="",IF(_rlcf_month_day!C$2="","",_rlcf_month_day!C$2/100),_tag_month_day!BX125/100)</f>
        <v/>
      </c>
      <c r="GN129" s="620" t="str">
        <f>IF(_tag_month_day!BV125="",IF(_rlcf_month_day!A$2="","",_rlcf_month_day!A$2/100),_tag_month_day!BV125/100)</f>
        <v/>
      </c>
      <c r="GO129" s="620" t="str">
        <f>IF(_tag_month_day!BW125="",IF(_rlcf_month_day!B$2="","",_rlcf_month_day!B$2/100),_tag_month_day!BW125/100)</f>
        <v/>
      </c>
      <c r="GP129" s="620" t="str">
        <f>IF(_tag_month_day!CD125="",IF(_rlcf_month_day!E$2="","",_rlcf_month_day!E$2/100),_tag_month_day!CD125/100)</f>
        <v/>
      </c>
      <c r="GQ129" s="620" t="str">
        <f>IF(_tag_month_day!CE125="",IF(_rlcf_month_day!F$2="","",_rlcf_month_day!F$2/100),_tag_month_day!CE125/100)</f>
        <v/>
      </c>
      <c r="GR129" s="621" t="str">
        <f>IF(_tag_month_day!CF125="",IF(_rlcf_month_day!G$2="","",_rlcf_month_day!G$2/100),_tag_month_day!CF125/100)</f>
        <v/>
      </c>
      <c r="GS129" s="626">
        <f t="shared" ref="GS129:HH129" si="758">GS128</f>
        <v>0.953</v>
      </c>
      <c r="GT129" s="626">
        <f t="shared" si="758"/>
        <v>0.55</v>
      </c>
      <c r="GU129" s="626">
        <f t="shared" si="758"/>
        <v>0.55</v>
      </c>
      <c r="GV129" s="626">
        <f t="shared" si="758"/>
        <v>0.55</v>
      </c>
      <c r="GW129" s="626">
        <f t="shared" si="758"/>
        <v>0.5</v>
      </c>
      <c r="GX129" s="626">
        <f t="shared" si="758"/>
        <v>0.935</v>
      </c>
      <c r="GY129" s="626">
        <f t="shared" si="758"/>
        <v>0.15</v>
      </c>
      <c r="GZ129" s="626">
        <f t="shared" si="758"/>
        <v>1</v>
      </c>
      <c r="HA129" s="632">
        <f t="shared" si="758"/>
        <v>0.047</v>
      </c>
      <c r="HB129" s="632">
        <f t="shared" si="758"/>
        <v>0.45</v>
      </c>
      <c r="HC129" s="632">
        <f t="shared" si="758"/>
        <v>0.45</v>
      </c>
      <c r="HD129" s="632">
        <f t="shared" si="758"/>
        <v>0.45</v>
      </c>
      <c r="HE129" s="632">
        <f t="shared" si="758"/>
        <v>0.5</v>
      </c>
      <c r="HF129" s="632">
        <f t="shared" si="758"/>
        <v>0.065</v>
      </c>
      <c r="HG129" s="632">
        <f t="shared" si="758"/>
        <v>0.85</v>
      </c>
      <c r="HH129" s="632">
        <f t="shared" si="758"/>
        <v>0</v>
      </c>
      <c r="HI129" s="68" t="e">
        <f t="shared" si="423"/>
        <v>#VALUE!</v>
      </c>
      <c r="HJ129" s="68" t="e">
        <f t="shared" si="454"/>
        <v>#VALUE!</v>
      </c>
      <c r="HK129" s="202">
        <f t="shared" si="455"/>
        <v>0.85</v>
      </c>
      <c r="HL129" s="464">
        <f t="shared" si="456"/>
        <v>550000</v>
      </c>
      <c r="HM129" s="464">
        <f t="shared" si="457"/>
        <v>480000</v>
      </c>
      <c r="HN129" s="192" t="e">
        <f t="shared" si="424"/>
        <v>#VALUE!</v>
      </c>
      <c r="HO129" s="192" t="e">
        <f>HN129*HK129*$HO$2/HL129*1000000</f>
        <v>#VALUE!</v>
      </c>
      <c r="HP129" s="192" t="e">
        <f>HN129*HK129*$HP$2/HM129*1000000</f>
        <v>#VALUE!</v>
      </c>
    </row>
    <row r="130" customFormat="1" spans="1:224">
      <c r="A130" s="381">
        <v>125</v>
      </c>
      <c r="B130" s="54">
        <f ca="1" t="shared" si="458"/>
        <v>43622</v>
      </c>
      <c r="C130" s="57">
        <f t="shared" si="459"/>
        <v>0.0416666666666667</v>
      </c>
      <c r="D130" s="68" t="str">
        <f ca="1" t="shared" si="425"/>
        <v>夜班</v>
      </c>
      <c r="E130" s="68" t="str">
        <f ca="1" t="shared" si="426"/>
        <v>丙</v>
      </c>
      <c r="F130" s="68">
        <f ca="1">SUMPRODUCT((成本日报!$A$3:$A$95=计划!B130)*(成本日报!$B$3:$B$95=计划!$D130),成本日报!$C$3:$C$95)</f>
        <v>3</v>
      </c>
      <c r="G130" s="382">
        <f ca="1" t="shared" si="460"/>
        <v>43622.1666666664</v>
      </c>
      <c r="H130" s="382">
        <f ca="1" t="shared" si="427"/>
        <v>43622.1736111108</v>
      </c>
      <c r="I130" s="382">
        <f ca="1" t="shared" si="428"/>
        <v>43622.1791666664</v>
      </c>
      <c r="J130" s="382">
        <f ca="1" t="shared" si="429"/>
        <v>43622.208333333</v>
      </c>
      <c r="K130" s="382">
        <f ca="1" t="shared" si="430"/>
        <v>43622.270833333</v>
      </c>
      <c r="L130" s="382">
        <f ca="1" t="shared" si="431"/>
        <v>43622.2916666664</v>
      </c>
      <c r="M130" s="398" t="str">
        <f>IF(_tag_month_day!A126="","",_tag_month_day!A126)</f>
        <v/>
      </c>
      <c r="N130" s="398" t="str">
        <f>IF(_tag_month_day!B126="","",_tag_month_day!B126)</f>
        <v/>
      </c>
      <c r="O130" s="399" t="e">
        <f t="shared" si="432"/>
        <v>#VALUE!</v>
      </c>
      <c r="P130" s="398" t="str">
        <f>IF(_tag_month_day!C126="","",_tag_month_day!C126)</f>
        <v/>
      </c>
      <c r="Q130" s="398" t="str">
        <f>IF(_tag_month_day!D126="","",_tag_month_day!D126)</f>
        <v/>
      </c>
      <c r="R130" s="416">
        <f>IF(_tag_month_day!CB126="",R129,_tag_month_day!CB126/100)</f>
        <v>0.07</v>
      </c>
      <c r="S130" s="417" t="str">
        <f>IF(_tag_month_day!E126="","",_tag_month_day!E126)</f>
        <v/>
      </c>
      <c r="T130" s="417" t="str">
        <f>IF(_tag_month_day!F126="","",_tag_month_day!F126)</f>
        <v/>
      </c>
      <c r="U130" s="418" t="e">
        <f t="shared" si="386"/>
        <v>#VALUE!</v>
      </c>
      <c r="V130" s="53" t="e">
        <f t="shared" si="387"/>
        <v>#VALUE!</v>
      </c>
      <c r="W130" s="419" t="str">
        <f>IF(_jhy_month_day!A126="","",_jhy_month_day!A126)</f>
        <v/>
      </c>
      <c r="X130" s="420" t="str">
        <f>IF(_jhy_month_day!B126="","",_jhy_month_day!B126/100)</f>
        <v/>
      </c>
      <c r="Y130" s="420" t="str">
        <f>IF(_jhy_month_day!C126="","",_jhy_month_day!C126/100)</f>
        <v/>
      </c>
      <c r="Z130" s="439">
        <f t="shared" si="477"/>
        <v>32</v>
      </c>
      <c r="AA130" s="440" t="str">
        <f>IF(_tag_month_day!G126="","",_tag_month_day!G126/100)</f>
        <v/>
      </c>
      <c r="AB130" s="440" t="str">
        <f>IF(_tag_month_day!H126="","",_tag_month_day!H126/100)</f>
        <v/>
      </c>
      <c r="AC130" s="193">
        <f t="shared" si="433"/>
        <v>1.59963432013121</v>
      </c>
      <c r="AD130" s="441" t="str">
        <f t="shared" si="434"/>
        <v/>
      </c>
      <c r="AE130" s="442" t="str">
        <f t="shared" si="435"/>
        <v/>
      </c>
      <c r="AF130" s="443">
        <v>1</v>
      </c>
      <c r="AG130" s="68" t="str">
        <f>IF(_duihao_month_day!A126="","",_duihao_month_day!A126)</f>
        <v/>
      </c>
      <c r="AH130" s="463">
        <f>IF(_gyk_month_day!B126="",AH129,_gyk_month_day!B126)</f>
        <v>820</v>
      </c>
      <c r="AI130" s="464" t="e">
        <f t="shared" si="461"/>
        <v>#VALUE!</v>
      </c>
      <c r="AJ130" s="68" t="str">
        <f>IF(_tag_month_day!I126="","",_tag_month_day!I126)</f>
        <v/>
      </c>
      <c r="AK130" s="465" t="str">
        <f>IF(_tzyy_month_day!A126="","",_tzyy_month_day!A126)</f>
        <v/>
      </c>
      <c r="AL130" s="465" t="str">
        <f>IF(_tzyy_month_day!B126="","",_tzyy_month_day!B126)</f>
        <v/>
      </c>
      <c r="AM130" s="465" t="str">
        <f>IF(_tzyy_month_day!C126="","",_tzyy_month_day!C126)</f>
        <v/>
      </c>
      <c r="AN130" s="466" t="str">
        <f>IF(_tag_month_day!CG126="","",_tag_month_day!CG126)</f>
        <v/>
      </c>
      <c r="AO130" s="466" t="str">
        <f>IF(_tag_month_day!CH126="","",_tag_month_day!CH126)</f>
        <v/>
      </c>
      <c r="AP130" s="486" t="e">
        <f t="shared" si="436"/>
        <v>#VALUE!</v>
      </c>
      <c r="AQ130" s="487" t="str">
        <f>IF(_tag_month_day!J126="","",_tag_month_day!J126/100)</f>
        <v/>
      </c>
      <c r="AR130" s="488">
        <f t="shared" si="437"/>
        <v>1.3</v>
      </c>
      <c r="AS130" s="489" t="e">
        <f t="shared" si="388"/>
        <v>#VALUE!</v>
      </c>
      <c r="AT130" s="489">
        <f t="shared" si="438"/>
        <v>0</v>
      </c>
      <c r="AU130" s="490" t="str">
        <f>IF(_tag_month_day!K126="","",_tag_month_day!K126)</f>
        <v/>
      </c>
      <c r="AV130" s="491" t="str">
        <f>IF(_tag_month_day!L126="","",_tag_month_day!L126/100)</f>
        <v/>
      </c>
      <c r="AW130" s="420">
        <f t="shared" si="748"/>
        <v>0</v>
      </c>
      <c r="AX130" s="420">
        <f t="shared" si="439"/>
        <v>0</v>
      </c>
      <c r="AY130" s="420" t="str">
        <f>IF(_tag_month_day!M126="","",_tag_month_day!M126/100)</f>
        <v/>
      </c>
      <c r="AZ130" s="420" t="str">
        <f>IF(_tag_month_day!N126="","",_tag_month_day!N126/100)</f>
        <v/>
      </c>
      <c r="BA130" s="420" t="str">
        <f>IF(_tag_month_day!O126="","",_tag_month_day!O126/100)</f>
        <v/>
      </c>
      <c r="BB130" s="496" t="str">
        <f>IF(_tag_month_day!P126="","",_tag_month_day!P126/100)</f>
        <v/>
      </c>
      <c r="BC130" s="496">
        <f t="shared" si="440"/>
        <v>0</v>
      </c>
      <c r="BD130" s="496" t="str">
        <f>IF(_tag_month_day!Q126="","",_tag_month_day!Q126/100)</f>
        <v/>
      </c>
      <c r="BE130" s="510" t="str">
        <f>IF(_tag_month_day!R126="","",_tag_month_day!R126/100)</f>
        <v/>
      </c>
      <c r="BF130" s="413" t="str">
        <f>IF(_tag_month_day!CC126="","",_tag_month_day!CC126/100)</f>
        <v/>
      </c>
      <c r="BG130" s="511" t="e">
        <f t="shared" si="389"/>
        <v>#VALUE!</v>
      </c>
      <c r="BH130" s="198">
        <f t="shared" si="390"/>
        <v>0</v>
      </c>
      <c r="BI130" s="512" t="e">
        <f>IF(CX130=0,BI129,(DK130*查询!$R$5+DL130*查询!$Q$5+DM130*查询!$N$5+DN130*查询!$O$5+DO130*查询!$P$5)*AF130/CX130)</f>
        <v>#VALUE!</v>
      </c>
      <c r="BJ130" s="512" t="e">
        <f>IF(CX130=0,BJ129,(DP130*查询!$S$5+DQ130*查询!$T$5+DR130*查询!$U$5)*AF130/CX130)</f>
        <v>#VALUE!</v>
      </c>
      <c r="BK130" s="512">
        <f t="shared" si="441"/>
        <v>1</v>
      </c>
      <c r="BL130" s="513" t="str">
        <f>IF(_cfyc_month_day!A126="","",_cfyc_month_day!A126)</f>
        <v/>
      </c>
      <c r="BM130" s="513" t="str">
        <f>IF(_cfyc_month_day!B126="","",_cfyc_month_day!B126)</f>
        <v/>
      </c>
      <c r="BN130" s="513" t="str">
        <f>IF(_cfyc_month_day!C126="","",_cfyc_month_day!C126)</f>
        <v/>
      </c>
      <c r="BO130" s="522" t="str">
        <f>IF(_cfyc_month_day!D126="","",_cfyc_month_day!D126)</f>
        <v/>
      </c>
      <c r="BP130" s="522" t="str">
        <f>IF(_cfyc_month_day!E126="","",_cfyc_month_day!E126)</f>
        <v/>
      </c>
      <c r="BQ130" s="522" t="str">
        <f>IF(_cfyc_month_day!F126="","",_cfyc_month_day!F126)</f>
        <v/>
      </c>
      <c r="BR130" s="513" t="str">
        <f>IF(_tag_month_day!T126="","",_tag_month_day!T126)</f>
        <v/>
      </c>
      <c r="BS130" s="513" t="str">
        <f>IF(_tag_month_day!U126="","",_tag_month_day!U126)</f>
        <v/>
      </c>
      <c r="BT130" s="523" t="str">
        <f t="shared" si="442"/>
        <v/>
      </c>
      <c r="BU130" s="223" t="str">
        <f>IF(_tag_month_day!V126="","",_tag_month_day!V126)</f>
        <v/>
      </c>
      <c r="BV130" s="206" t="str">
        <f>IF(_tag_month_day!W126="","",_tag_month_day!W126)</f>
        <v/>
      </c>
      <c r="BW130" s="540" t="str">
        <f>IF(_tag_month_day!X126="","",_tag_month_day!X126)</f>
        <v/>
      </c>
      <c r="BX130" s="540" t="str">
        <f>IF(_tag_month_day!Y126="","",_tag_month_day!Y126)</f>
        <v/>
      </c>
      <c r="BY130" s="541">
        <f ca="1" t="shared" si="443"/>
        <v>43622.2916666664</v>
      </c>
      <c r="BZ130" s="542"/>
      <c r="CA130" s="543" t="str">
        <f>IF(_jhy2_month_day!A126="","",_jhy2_month_day!A126)</f>
        <v/>
      </c>
      <c r="CB130" s="464" t="str">
        <f>IF(_jhy2_month_day!B126="","",_jhy2_month_day!B126)</f>
        <v/>
      </c>
      <c r="CC130" s="464" t="str">
        <f>IF(_jhy2_month_day!C126="","",_jhy2_month_day!C126)</f>
        <v/>
      </c>
      <c r="CD130" s="464" t="str">
        <f>IF(_jhy2_month_day!D126="","",_jhy2_month_day!D126)</f>
        <v/>
      </c>
      <c r="CE130" s="464" t="str">
        <f>IF(_jhy2_month_day!E126="","",_jhy2_month_day!E126)</f>
        <v/>
      </c>
      <c r="CF130" s="464" t="str">
        <f>IF(_jhy2_month_day!F126="","",_jhy2_month_day!F126)</f>
        <v/>
      </c>
      <c r="CG130" s="464" t="str">
        <f>IF(_jhy2_month_day!G126="","",_jhy2_month_day!G126)</f>
        <v/>
      </c>
      <c r="CH130" s="464" t="str">
        <f>IF(_jhy2_month_day!H126="","",_jhy2_month_day!H126)</f>
        <v/>
      </c>
      <c r="CI130" s="464" t="str">
        <f>IF(_jhy2_month_day!I126="","",_jhy2_month_day!I126)</f>
        <v/>
      </c>
      <c r="CJ130" s="464" t="str">
        <f>IF(_jhy2_month_day!J126="","",_jhy2_month_day!J126)</f>
        <v/>
      </c>
      <c r="CK130" s="464" t="str">
        <f>IF(_jhy2_month_day!K126="","",_jhy2_month_day!K126)</f>
        <v/>
      </c>
      <c r="CL130" s="562" t="str">
        <f>IF(_jhy2_month_day!L126="","",_jhy2_month_day!L126)</f>
        <v/>
      </c>
      <c r="CM130" s="562" t="str">
        <f>IF(_jhy2_month_day!M126="","",_jhy2_month_day!M126)</f>
        <v/>
      </c>
      <c r="CN130" s="562" t="str">
        <f>IF(_jhy2_month_day!N126="","",_jhy2_month_day!N126)</f>
        <v/>
      </c>
      <c r="CO130" s="562" t="str">
        <f>IF(_jhy2_month_day!O126="","",_jhy2_month_day!O126)</f>
        <v/>
      </c>
      <c r="CP130" s="562" t="str">
        <f>IF(_jhy2_month_day!P126="","",_jhy2_month_day!P126)</f>
        <v/>
      </c>
      <c r="CQ130" s="562" t="str">
        <f>IF(_jhy2_month_day!Q126="","",_jhy2_month_day!Q126)</f>
        <v/>
      </c>
      <c r="CR130" s="563" t="str">
        <f>IF(_jhy2_month_day!R126="","",_jhy2_month_day!R126)</f>
        <v/>
      </c>
      <c r="CS130" s="576" t="str">
        <f>IF(_jhy2_month_day!S126="","",_jhy2_month_day!S126)</f>
        <v/>
      </c>
      <c r="CT130" s="562" t="str">
        <f>IF(_jhy2_month_day!T126="","",_jhy2_month_day!T126)</f>
        <v/>
      </c>
      <c r="CU130" s="577" t="e">
        <f t="shared" si="391"/>
        <v>#VALUE!</v>
      </c>
      <c r="CV130" s="198" t="e">
        <f t="shared" si="392"/>
        <v>#VALUE!</v>
      </c>
      <c r="CW130" s="192" t="e">
        <f t="shared" si="393"/>
        <v>#VALUE!</v>
      </c>
      <c r="CX130" s="192" t="e">
        <f t="shared" si="394"/>
        <v>#VALUE!</v>
      </c>
      <c r="CY130" s="202" t="e">
        <f t="shared" si="395"/>
        <v>#VALUE!</v>
      </c>
      <c r="CZ130" s="192" t="e">
        <f t="shared" ref="CZ130:DI130" si="759">$AJ130*EF130</f>
        <v>#VALUE!</v>
      </c>
      <c r="DA130" s="192" t="e">
        <f t="shared" si="759"/>
        <v>#VALUE!</v>
      </c>
      <c r="DB130" s="192" t="e">
        <f t="shared" si="759"/>
        <v>#VALUE!</v>
      </c>
      <c r="DC130" s="192" t="e">
        <f t="shared" si="759"/>
        <v>#VALUE!</v>
      </c>
      <c r="DD130" s="192" t="e">
        <f t="shared" si="759"/>
        <v>#VALUE!</v>
      </c>
      <c r="DE130" s="192" t="e">
        <f t="shared" si="759"/>
        <v>#VALUE!</v>
      </c>
      <c r="DF130" s="192" t="e">
        <f t="shared" si="759"/>
        <v>#VALUE!</v>
      </c>
      <c r="DG130" s="192" t="e">
        <f t="shared" si="759"/>
        <v>#VALUE!</v>
      </c>
      <c r="DH130" s="192" t="e">
        <f t="shared" si="759"/>
        <v>#VALUE!</v>
      </c>
      <c r="DI130" s="192" t="e">
        <f t="shared" si="759"/>
        <v>#VALUE!</v>
      </c>
      <c r="DJ130" s="192" t="e">
        <f t="shared" si="397"/>
        <v>#VALUE!</v>
      </c>
      <c r="DK130" s="192" t="e">
        <f t="shared" si="398"/>
        <v>#VALUE!</v>
      </c>
      <c r="DL130" s="192" t="e">
        <f t="shared" si="399"/>
        <v>#VALUE!</v>
      </c>
      <c r="DM130" s="192" t="e">
        <f t="shared" si="400"/>
        <v>#VALUE!</v>
      </c>
      <c r="DN130" s="192" t="e">
        <f t="shared" si="401"/>
        <v>#VALUE!</v>
      </c>
      <c r="DO130" s="192" t="e">
        <f t="shared" si="402"/>
        <v>#VALUE!</v>
      </c>
      <c r="DP130" s="192" t="e">
        <f t="shared" si="403"/>
        <v>#VALUE!</v>
      </c>
      <c r="DQ130" s="192" t="e">
        <f t="shared" si="404"/>
        <v>#VALUE!</v>
      </c>
      <c r="DR130" s="192" t="e">
        <f t="shared" si="405"/>
        <v>#VALUE!</v>
      </c>
      <c r="DS130" s="192" t="e">
        <f t="shared" si="406"/>
        <v>#VALUE!</v>
      </c>
      <c r="DT130" s="192" t="e">
        <f t="shared" si="407"/>
        <v>#VALUE!</v>
      </c>
      <c r="DU130" s="192" t="e">
        <f t="shared" si="408"/>
        <v>#VALUE!</v>
      </c>
      <c r="DV130" s="198" t="e">
        <f t="shared" si="409"/>
        <v>#VALUE!</v>
      </c>
      <c r="DW130" s="198" t="e">
        <f t="shared" si="410"/>
        <v>#DIV/0!</v>
      </c>
      <c r="DX130" s="198" t="e">
        <f t="shared" si="411"/>
        <v>#DIV/0!</v>
      </c>
      <c r="DY130" s="198" t="e">
        <f t="shared" si="412"/>
        <v>#VALUE!</v>
      </c>
      <c r="DZ130" s="198" t="e">
        <f t="shared" si="413"/>
        <v>#VALUE!</v>
      </c>
      <c r="EA130" s="198" t="e">
        <f t="shared" si="414"/>
        <v>#VALUE!</v>
      </c>
      <c r="EB130" s="198" t="e">
        <f t="shared" si="415"/>
        <v>#VALUE!</v>
      </c>
      <c r="EC130" s="198" t="e">
        <f t="shared" si="416"/>
        <v>#DIV/0!</v>
      </c>
      <c r="ED130" s="198" t="e">
        <f t="shared" si="417"/>
        <v>#VALUE!</v>
      </c>
      <c r="EE130" s="198" t="e">
        <f t="shared" si="418"/>
        <v>#VALUE!</v>
      </c>
      <c r="EF130" s="198" t="e">
        <f t="shared" ref="EF130:EO130" si="760">DV130/SUM($DV130:$EE130)</f>
        <v>#VALUE!</v>
      </c>
      <c r="EG130" s="198" t="e">
        <f t="shared" si="760"/>
        <v>#DIV/0!</v>
      </c>
      <c r="EH130" s="198" t="e">
        <f t="shared" si="760"/>
        <v>#DIV/0!</v>
      </c>
      <c r="EI130" s="198" t="e">
        <f t="shared" si="760"/>
        <v>#VALUE!</v>
      </c>
      <c r="EJ130" s="198" t="e">
        <f t="shared" si="760"/>
        <v>#VALUE!</v>
      </c>
      <c r="EK130" s="198" t="e">
        <f t="shared" si="760"/>
        <v>#VALUE!</v>
      </c>
      <c r="EL130" s="198" t="e">
        <f t="shared" si="760"/>
        <v>#VALUE!</v>
      </c>
      <c r="EM130" s="198" t="e">
        <f t="shared" si="760"/>
        <v>#DIV/0!</v>
      </c>
      <c r="EN130" s="198" t="e">
        <f t="shared" si="760"/>
        <v>#VALUE!</v>
      </c>
      <c r="EO130" s="198" t="e">
        <f t="shared" si="760"/>
        <v>#VALUE!</v>
      </c>
      <c r="EP130" s="511">
        <f t="shared" ref="EP130:EW130" si="761">EP129</f>
        <v>0.08</v>
      </c>
      <c r="EQ130" s="511">
        <f t="shared" si="761"/>
        <v>0.015</v>
      </c>
      <c r="ER130" s="511">
        <f t="shared" si="761"/>
        <v>0.015</v>
      </c>
      <c r="ES130" s="511">
        <f t="shared" si="761"/>
        <v>0.015</v>
      </c>
      <c r="ET130" s="511">
        <f t="shared" si="761"/>
        <v>0.015</v>
      </c>
      <c r="EU130" s="511">
        <f t="shared" si="761"/>
        <v>0.09</v>
      </c>
      <c r="EV130" s="511">
        <f t="shared" si="761"/>
        <v>0.09</v>
      </c>
      <c r="EW130" s="511">
        <f t="shared" si="761"/>
        <v>0.09</v>
      </c>
      <c r="EX130" s="420" t="str">
        <f>IF(_tag_month_day!AS126="","",_tag_month_day!AS126/100)</f>
        <v/>
      </c>
      <c r="EY130" s="420" t="str">
        <f>IF(_tag_month_day!AT126="","",_tag_month_day!AT126/100)</f>
        <v/>
      </c>
      <c r="EZ130" s="420" t="str">
        <f>IF(_tag_month_day!AU126="","",_tag_month_day!AU126/100)</f>
        <v/>
      </c>
      <c r="FA130" s="420" t="str">
        <f>IF(_tag_month_day!AV126="","",_tag_month_day!AV126/100)</f>
        <v/>
      </c>
      <c r="FB130" s="420" t="str">
        <f>IF(_tag_month_day!AW126="","",_tag_month_day!AW126/100)</f>
        <v/>
      </c>
      <c r="FC130" s="420" t="str">
        <f>IF(_tag_month_day!AX126="","",_tag_month_day!AX126/100)</f>
        <v/>
      </c>
      <c r="FD130" s="510">
        <f t="shared" si="447"/>
        <v>0.33</v>
      </c>
      <c r="FE130" s="510">
        <f t="shared" si="448"/>
        <v>0.19</v>
      </c>
      <c r="FF130" s="510">
        <f t="shared" si="449"/>
        <v>0.003</v>
      </c>
      <c r="FG130" s="510">
        <f t="shared" si="450"/>
        <v>0</v>
      </c>
      <c r="FH130" s="603">
        <f t="shared" si="451"/>
        <v>0.0001</v>
      </c>
      <c r="FI130" s="510">
        <f t="shared" ref="FI130:FR130" si="762">FI129</f>
        <v>0.41</v>
      </c>
      <c r="FJ130" s="510">
        <f t="shared" si="762"/>
        <v>0.11</v>
      </c>
      <c r="FK130" s="510">
        <f t="shared" si="762"/>
        <v>0.015</v>
      </c>
      <c r="FL130" s="510">
        <f t="shared" si="762"/>
        <v>0</v>
      </c>
      <c r="FM130" s="603">
        <f t="shared" si="762"/>
        <v>0.0001</v>
      </c>
      <c r="FN130" s="510" t="str">
        <f>IF(_tag_month_day!AY126="","",_tag_month_day!AY126/100)</f>
        <v/>
      </c>
      <c r="FO130" s="510" t="str">
        <f>IF(_tag_month_day!AZ126="","",_tag_month_day!AZ126/100)</f>
        <v/>
      </c>
      <c r="FP130" s="510" t="str">
        <f>IF(_tag_month_day!BA126="","",_tag_month_day!BA126/100)</f>
        <v/>
      </c>
      <c r="FQ130" s="510" t="str">
        <f>IF(_tag_month_day!BB126="","",_tag_month_day!BB126/100)</f>
        <v/>
      </c>
      <c r="FR130" s="603" t="str">
        <f>IF(_tag_month_day!BC126="","",_tag_month_day!BC126/100)</f>
        <v/>
      </c>
      <c r="FS130" s="510" t="str">
        <f>IF(_tag_month_day!BD126="","",_tag_month_day!BD126/100)</f>
        <v/>
      </c>
      <c r="FT130" s="510" t="str">
        <f>IF(_tag_month_day!BE126="","",_tag_month_day!BE126/100)</f>
        <v/>
      </c>
      <c r="FU130" s="510" t="str">
        <f>IF(_tag_month_day!BF126="","",_tag_month_day!BF126/100)</f>
        <v/>
      </c>
      <c r="FV130" s="510" t="str">
        <f>IF(_tag_month_day!BG126="","",_tag_month_day!BG126/100)</f>
        <v/>
      </c>
      <c r="FW130" s="603" t="str">
        <f>IF(_tag_month_day!BH126="","",_tag_month_day!BH126/100)</f>
        <v/>
      </c>
      <c r="FX130" s="510" t="str">
        <f>IF(_tag_month_day!BI126="","",_tag_month_day!BI126/100)</f>
        <v/>
      </c>
      <c r="FY130" s="510" t="str">
        <f>IF(_tag_month_day!BJ126="","",_tag_month_day!BJ126/100)</f>
        <v/>
      </c>
      <c r="FZ130" s="605" t="str">
        <f>IF(_tag_month_day!BK126="","",_tag_month_day!BK126/100)</f>
        <v/>
      </c>
      <c r="GA130" s="510" t="str">
        <f>IF(_tag_month_day!BL126="","",_tag_month_day!BL126/100)</f>
        <v/>
      </c>
      <c r="GB130" s="603" t="str">
        <f>IF(_tag_month_day!BM126="","",_tag_month_day!BM126/100)</f>
        <v/>
      </c>
      <c r="GC130" s="420" t="str">
        <f>IF(_tag_month_day!BN126="","",_tag_month_day!BN126/100)</f>
        <v/>
      </c>
      <c r="GD130" s="420" t="str">
        <f>IF(_tag_month_day!BO126="","",_tag_month_day!BO126/100)</f>
        <v/>
      </c>
      <c r="GE130" s="420" t="str">
        <f>IF(_tag_month_day!BP126="","",_tag_month_day!BP126/100)</f>
        <v/>
      </c>
      <c r="GF130" s="420" t="str">
        <f>IF(_tag_month_day!BQ126="","",_tag_month_day!BQ126/100)</f>
        <v/>
      </c>
      <c r="GG130" s="420" t="str">
        <f>IF(_tag_month_day!BR126="","",_tag_month_day!BR126/100)</f>
        <v/>
      </c>
      <c r="GH130" s="420" t="str">
        <f>IF(_tag_month_day!BS126="","",_tag_month_day!BS126/100)</f>
        <v/>
      </c>
      <c r="GI130" s="603" t="str">
        <f>IF(_tag_month_day!BT126="","",_tag_month_day!BT126/100)</f>
        <v/>
      </c>
      <c r="GJ130" s="612" t="str">
        <f>IF(_tag_month_day!BU126="","",_tag_month_day!BU126/100)</f>
        <v/>
      </c>
      <c r="GK130" s="620" t="str">
        <f>IF(_tag_month_day!BV126="",IF(_rlcf_month_day!A$2="","",_rlcf_month_day!A$2/100),_tag_month_day!BV126/100)</f>
        <v/>
      </c>
      <c r="GL130" s="620" t="str">
        <f>IF(_tag_month_day!BW126="",IF(_rlcf_month_day!B$2="","",_rlcf_month_day!B$2/100),_tag_month_day!BW126/100)</f>
        <v/>
      </c>
      <c r="GM130" s="621" t="str">
        <f>IF(_tag_month_day!BX126="",IF(_rlcf_month_day!C$2="","",_rlcf_month_day!C$2/100),_tag_month_day!BX126/100)</f>
        <v/>
      </c>
      <c r="GN130" s="620" t="str">
        <f>IF(_tag_month_day!BV126="",IF(_rlcf_month_day!A$2="","",_rlcf_month_day!A$2/100),_tag_month_day!BV126/100)</f>
        <v/>
      </c>
      <c r="GO130" s="620" t="str">
        <f>IF(_tag_month_day!BW126="",IF(_rlcf_month_day!B$2="","",_rlcf_month_day!B$2/100),_tag_month_day!BW126/100)</f>
        <v/>
      </c>
      <c r="GP130" s="620" t="str">
        <f>IF(_tag_month_day!CD126="",IF(_rlcf_month_day!E$2="","",_rlcf_month_day!E$2/100),_tag_month_day!CD126/100)</f>
        <v/>
      </c>
      <c r="GQ130" s="620" t="str">
        <f>IF(_tag_month_day!CE126="",IF(_rlcf_month_day!F$2="","",_rlcf_month_day!F$2/100),_tag_month_day!CE126/100)</f>
        <v/>
      </c>
      <c r="GR130" s="621" t="str">
        <f>IF(_tag_month_day!CF126="",IF(_rlcf_month_day!G$2="","",_rlcf_month_day!G$2/100),_tag_month_day!CF126/100)</f>
        <v/>
      </c>
      <c r="GS130" s="626">
        <f t="shared" ref="GS130:HH130" si="763">GS129</f>
        <v>0.953</v>
      </c>
      <c r="GT130" s="626">
        <f t="shared" si="763"/>
        <v>0.55</v>
      </c>
      <c r="GU130" s="626">
        <f t="shared" si="763"/>
        <v>0.55</v>
      </c>
      <c r="GV130" s="626">
        <f t="shared" si="763"/>
        <v>0.55</v>
      </c>
      <c r="GW130" s="626">
        <f t="shared" si="763"/>
        <v>0.5</v>
      </c>
      <c r="GX130" s="626">
        <f t="shared" si="763"/>
        <v>0.935</v>
      </c>
      <c r="GY130" s="626">
        <f t="shared" si="763"/>
        <v>0.15</v>
      </c>
      <c r="GZ130" s="626">
        <f t="shared" si="763"/>
        <v>1</v>
      </c>
      <c r="HA130" s="632">
        <f t="shared" si="763"/>
        <v>0.047</v>
      </c>
      <c r="HB130" s="632">
        <f t="shared" si="763"/>
        <v>0.45</v>
      </c>
      <c r="HC130" s="632">
        <f t="shared" si="763"/>
        <v>0.45</v>
      </c>
      <c r="HD130" s="632">
        <f t="shared" si="763"/>
        <v>0.45</v>
      </c>
      <c r="HE130" s="632">
        <f t="shared" si="763"/>
        <v>0.5</v>
      </c>
      <c r="HF130" s="632">
        <f t="shared" si="763"/>
        <v>0.065</v>
      </c>
      <c r="HG130" s="632">
        <f t="shared" si="763"/>
        <v>0.85</v>
      </c>
      <c r="HH130" s="632">
        <f t="shared" si="763"/>
        <v>0</v>
      </c>
      <c r="HI130" s="68">
        <f t="shared" si="423"/>
        <v>0</v>
      </c>
      <c r="HJ130" s="68" t="e">
        <f t="shared" si="454"/>
        <v>#VALUE!</v>
      </c>
      <c r="HK130" s="202">
        <f t="shared" si="455"/>
        <v>0.85</v>
      </c>
      <c r="HL130" s="464">
        <f t="shared" si="456"/>
        <v>550000</v>
      </c>
      <c r="HM130" s="464">
        <f t="shared" si="457"/>
        <v>480000</v>
      </c>
      <c r="HN130" s="192" t="e">
        <f t="shared" si="424"/>
        <v>#VALUE!</v>
      </c>
      <c r="HO130" s="192" t="e">
        <f>HN130*HK130*$HO$2/HL130*1000000</f>
        <v>#VALUE!</v>
      </c>
      <c r="HP130" s="192" t="e">
        <f>HN130*HK130*$HP$2/HM130*1000000</f>
        <v>#VALUE!</v>
      </c>
    </row>
    <row r="131" customFormat="1" spans="1:224">
      <c r="A131" s="381">
        <v>126</v>
      </c>
      <c r="B131" s="54">
        <f ca="1" t="shared" si="458"/>
        <v>43622</v>
      </c>
      <c r="C131" s="57">
        <f t="shared" si="459"/>
        <v>0.0416666666666667</v>
      </c>
      <c r="D131" s="68" t="str">
        <f ca="1" t="shared" si="425"/>
        <v>夜班</v>
      </c>
      <c r="E131" s="68" t="str">
        <f ca="1" t="shared" si="426"/>
        <v>丙</v>
      </c>
      <c r="F131" s="68">
        <f ca="1">SUMPRODUCT((成本日报!$A$3:$A$95=计划!B131)*(成本日报!$B$3:$B$95=计划!$D131),成本日报!$C$3:$C$95)</f>
        <v>3</v>
      </c>
      <c r="G131" s="382">
        <f ca="1" t="shared" si="460"/>
        <v>43622.208333333</v>
      </c>
      <c r="H131" s="382">
        <f ca="1" t="shared" si="427"/>
        <v>43622.2152777775</v>
      </c>
      <c r="I131" s="382">
        <f ca="1" t="shared" si="428"/>
        <v>43622.220833333</v>
      </c>
      <c r="J131" s="382">
        <f ca="1" t="shared" si="429"/>
        <v>43622.2499999997</v>
      </c>
      <c r="K131" s="382">
        <f ca="1" t="shared" si="430"/>
        <v>43622.3124999997</v>
      </c>
      <c r="L131" s="382">
        <f ca="1" t="shared" si="431"/>
        <v>43622.333333333</v>
      </c>
      <c r="M131" s="398" t="str">
        <f>IF(_tag_month_day!A127="","",_tag_month_day!A127)</f>
        <v/>
      </c>
      <c r="N131" s="398" t="str">
        <f>IF(_tag_month_day!B127="","",_tag_month_day!B127)</f>
        <v/>
      </c>
      <c r="O131" s="399" t="e">
        <f t="shared" si="432"/>
        <v>#VALUE!</v>
      </c>
      <c r="P131" s="398" t="str">
        <f>IF(_tag_month_day!C127="","",_tag_month_day!C127)</f>
        <v/>
      </c>
      <c r="Q131" s="398" t="str">
        <f>IF(_tag_month_day!D127="","",_tag_month_day!D127)</f>
        <v/>
      </c>
      <c r="R131" s="416">
        <f>IF(_tag_month_day!CB127="",R130,_tag_month_day!CB127/100)</f>
        <v>0.07</v>
      </c>
      <c r="S131" s="417" t="str">
        <f>IF(_tag_month_day!E127="","",_tag_month_day!E127)</f>
        <v/>
      </c>
      <c r="T131" s="417" t="str">
        <f>IF(_tag_month_day!F127="","",_tag_month_day!F127)</f>
        <v/>
      </c>
      <c r="U131" s="418" t="e">
        <f t="shared" si="386"/>
        <v>#VALUE!</v>
      </c>
      <c r="V131" s="53" t="e">
        <f t="shared" si="387"/>
        <v>#VALUE!</v>
      </c>
      <c r="W131" s="419" t="str">
        <f>IF(_jhy_month_day!A127="","",_jhy_month_day!A127)</f>
        <v/>
      </c>
      <c r="X131" s="420" t="str">
        <f>IF(_jhy_month_day!B127="","",_jhy_month_day!B127/100)</f>
        <v/>
      </c>
      <c r="Y131" s="420" t="str">
        <f>IF(_jhy_month_day!C127="","",_jhy_month_day!C127/100)</f>
        <v/>
      </c>
      <c r="Z131" s="439">
        <f t="shared" si="477"/>
        <v>32</v>
      </c>
      <c r="AA131" s="440" t="str">
        <f>IF(_tag_month_day!G127="","",_tag_month_day!G127/100)</f>
        <v/>
      </c>
      <c r="AB131" s="440" t="str">
        <f>IF(_tag_month_day!H127="","",_tag_month_day!H127/100)</f>
        <v/>
      </c>
      <c r="AC131" s="193">
        <f t="shared" si="433"/>
        <v>1.59963432013121</v>
      </c>
      <c r="AD131" s="441" t="str">
        <f t="shared" si="434"/>
        <v/>
      </c>
      <c r="AE131" s="442" t="str">
        <f t="shared" si="435"/>
        <v/>
      </c>
      <c r="AF131" s="443">
        <v>1</v>
      </c>
      <c r="AG131" s="68" t="str">
        <f>IF(_duihao_month_day!A127="","",_duihao_month_day!A127)</f>
        <v/>
      </c>
      <c r="AH131" s="463">
        <f>IF(_gyk_month_day!B127="",AH130,_gyk_month_day!B127)</f>
        <v>820</v>
      </c>
      <c r="AI131" s="464" t="e">
        <f t="shared" si="461"/>
        <v>#VALUE!</v>
      </c>
      <c r="AJ131" s="68" t="str">
        <f>IF(_tag_month_day!I127="","",_tag_month_day!I127)</f>
        <v/>
      </c>
      <c r="AK131" s="465" t="str">
        <f>IF(_tzyy_month_day!A127="","",_tzyy_month_day!A127)</f>
        <v/>
      </c>
      <c r="AL131" s="465" t="str">
        <f>IF(_tzyy_month_day!B127="","",_tzyy_month_day!B127)</f>
        <v/>
      </c>
      <c r="AM131" s="465" t="str">
        <f>IF(_tzyy_month_day!C127="","",_tzyy_month_day!C127)</f>
        <v/>
      </c>
      <c r="AN131" s="466" t="str">
        <f>IF(_tag_month_day!CG127="","",_tag_month_day!CG127)</f>
        <v/>
      </c>
      <c r="AO131" s="466" t="str">
        <f>IF(_tag_month_day!CH127="","",_tag_month_day!CH127)</f>
        <v/>
      </c>
      <c r="AP131" s="486" t="e">
        <f t="shared" si="436"/>
        <v>#VALUE!</v>
      </c>
      <c r="AQ131" s="487" t="str">
        <f>IF(_tag_month_day!J127="","",_tag_month_day!J127/100)</f>
        <v/>
      </c>
      <c r="AR131" s="488">
        <f t="shared" si="437"/>
        <v>1.3</v>
      </c>
      <c r="AS131" s="489" t="e">
        <f t="shared" si="388"/>
        <v>#VALUE!</v>
      </c>
      <c r="AT131" s="489">
        <f t="shared" si="438"/>
        <v>0</v>
      </c>
      <c r="AU131" s="490" t="str">
        <f>IF(_tag_month_day!K127="","",_tag_month_day!K127)</f>
        <v/>
      </c>
      <c r="AV131" s="491" t="str">
        <f>IF(_tag_month_day!L127="","",_tag_month_day!L127/100)</f>
        <v/>
      </c>
      <c r="AW131" s="420">
        <f t="shared" si="748"/>
        <v>0</v>
      </c>
      <c r="AX131" s="420">
        <f t="shared" si="439"/>
        <v>0</v>
      </c>
      <c r="AY131" s="420" t="str">
        <f>IF(_tag_month_day!M127="","",_tag_month_day!M127/100)</f>
        <v/>
      </c>
      <c r="AZ131" s="420" t="str">
        <f>IF(_tag_month_day!N127="","",_tag_month_day!N127/100)</f>
        <v/>
      </c>
      <c r="BA131" s="420" t="str">
        <f>IF(_tag_month_day!O127="","",_tag_month_day!O127/100)</f>
        <v/>
      </c>
      <c r="BB131" s="496" t="str">
        <f>IF(_tag_month_day!P127="","",_tag_month_day!P127/100)</f>
        <v/>
      </c>
      <c r="BC131" s="496">
        <f t="shared" si="440"/>
        <v>0</v>
      </c>
      <c r="BD131" s="496" t="str">
        <f>IF(_tag_month_day!Q127="","",_tag_month_day!Q127/100)</f>
        <v/>
      </c>
      <c r="BE131" s="510" t="str">
        <f>IF(_tag_month_day!R127="","",_tag_month_day!R127/100)</f>
        <v/>
      </c>
      <c r="BF131" s="413" t="str">
        <f>IF(_tag_month_day!CC127="","",_tag_month_day!CC127/100)</f>
        <v/>
      </c>
      <c r="BG131" s="511" t="e">
        <f t="shared" si="389"/>
        <v>#VALUE!</v>
      </c>
      <c r="BH131" s="198">
        <f t="shared" si="390"/>
        <v>0</v>
      </c>
      <c r="BI131" s="512" t="e">
        <f>IF(CX131=0,BI130,(DK131*查询!$R$5+DL131*查询!$Q$5+DM131*查询!$N$5+DN131*查询!$O$5+DO131*查询!$P$5)*AF131/CX131)</f>
        <v>#VALUE!</v>
      </c>
      <c r="BJ131" s="512" t="e">
        <f>IF(CX131=0,BJ130,(DP131*查询!$S$5+DQ131*查询!$T$5+DR131*查询!$U$5)*AF131/CX131)</f>
        <v>#VALUE!</v>
      </c>
      <c r="BK131" s="512">
        <f t="shared" si="441"/>
        <v>1</v>
      </c>
      <c r="BL131" s="513" t="str">
        <f>IF(_cfyc_month_day!A127="","",_cfyc_month_day!A127)</f>
        <v/>
      </c>
      <c r="BM131" s="513" t="str">
        <f>IF(_cfyc_month_day!B127="","",_cfyc_month_day!B127)</f>
        <v/>
      </c>
      <c r="BN131" s="513" t="str">
        <f>IF(_cfyc_month_day!C127="","",_cfyc_month_day!C127)</f>
        <v/>
      </c>
      <c r="BO131" s="522" t="str">
        <f>IF(_cfyc_month_day!D127="","",_cfyc_month_day!D127)</f>
        <v/>
      </c>
      <c r="BP131" s="522" t="str">
        <f>IF(_cfyc_month_day!E127="","",_cfyc_month_day!E127)</f>
        <v/>
      </c>
      <c r="BQ131" s="522" t="str">
        <f>IF(_cfyc_month_day!F127="","",_cfyc_month_day!F127)</f>
        <v/>
      </c>
      <c r="BR131" s="513" t="str">
        <f>IF(_tag_month_day!T127="","",_tag_month_day!T127)</f>
        <v/>
      </c>
      <c r="BS131" s="513" t="str">
        <f>IF(_tag_month_day!U127="","",_tag_month_day!U127)</f>
        <v/>
      </c>
      <c r="BT131" s="523" t="str">
        <f t="shared" si="442"/>
        <v/>
      </c>
      <c r="BU131" s="223" t="str">
        <f>IF(_tag_month_day!V127="","",_tag_month_day!V127)</f>
        <v/>
      </c>
      <c r="BV131" s="206" t="str">
        <f>IF(_tag_month_day!W127="","",_tag_month_day!W127)</f>
        <v/>
      </c>
      <c r="BW131" s="540" t="str">
        <f>IF(_tag_month_day!X127="","",_tag_month_day!X127)</f>
        <v/>
      </c>
      <c r="BX131" s="540" t="str">
        <f>IF(_tag_month_day!Y127="","",_tag_month_day!Y127)</f>
        <v/>
      </c>
      <c r="BY131" s="541">
        <f ca="1" t="shared" si="443"/>
        <v>43622.333333333</v>
      </c>
      <c r="BZ131" s="542"/>
      <c r="CA131" s="543" t="str">
        <f>IF(_jhy2_month_day!A127="","",_jhy2_month_day!A127)</f>
        <v/>
      </c>
      <c r="CB131" s="464" t="str">
        <f>IF(_jhy2_month_day!B127="","",_jhy2_month_day!B127)</f>
        <v/>
      </c>
      <c r="CC131" s="464" t="str">
        <f>IF(_jhy2_month_day!C127="","",_jhy2_month_day!C127)</f>
        <v/>
      </c>
      <c r="CD131" s="464" t="str">
        <f>IF(_jhy2_month_day!D127="","",_jhy2_month_day!D127)</f>
        <v/>
      </c>
      <c r="CE131" s="464" t="str">
        <f>IF(_jhy2_month_day!E127="","",_jhy2_month_day!E127)</f>
        <v/>
      </c>
      <c r="CF131" s="464" t="str">
        <f>IF(_jhy2_month_day!F127="","",_jhy2_month_day!F127)</f>
        <v/>
      </c>
      <c r="CG131" s="464" t="str">
        <f>IF(_jhy2_month_day!G127="","",_jhy2_month_day!G127)</f>
        <v/>
      </c>
      <c r="CH131" s="464" t="str">
        <f>IF(_jhy2_month_day!H127="","",_jhy2_month_day!H127)</f>
        <v/>
      </c>
      <c r="CI131" s="464" t="str">
        <f>IF(_jhy2_month_day!I127="","",_jhy2_month_day!I127)</f>
        <v/>
      </c>
      <c r="CJ131" s="464" t="str">
        <f>IF(_jhy2_month_day!J127="","",_jhy2_month_day!J127)</f>
        <v/>
      </c>
      <c r="CK131" s="464" t="str">
        <f>IF(_jhy2_month_day!K127="","",_jhy2_month_day!K127)</f>
        <v/>
      </c>
      <c r="CL131" s="562" t="str">
        <f>IF(_jhy2_month_day!L127="","",_jhy2_month_day!L127)</f>
        <v/>
      </c>
      <c r="CM131" s="562" t="str">
        <f>IF(_jhy2_month_day!M127="","",_jhy2_month_day!M127)</f>
        <v/>
      </c>
      <c r="CN131" s="562" t="str">
        <f>IF(_jhy2_month_day!N127="","",_jhy2_month_day!N127)</f>
        <v/>
      </c>
      <c r="CO131" s="562" t="str">
        <f>IF(_jhy2_month_day!O127="","",_jhy2_month_day!O127)</f>
        <v/>
      </c>
      <c r="CP131" s="562" t="str">
        <f>IF(_jhy2_month_day!P127="","",_jhy2_month_day!P127)</f>
        <v/>
      </c>
      <c r="CQ131" s="562" t="str">
        <f>IF(_jhy2_month_day!Q127="","",_jhy2_month_day!Q127)</f>
        <v/>
      </c>
      <c r="CR131" s="563" t="str">
        <f>IF(_jhy2_month_day!R127="","",_jhy2_month_day!R127)</f>
        <v/>
      </c>
      <c r="CS131" s="576" t="str">
        <f>IF(_jhy2_month_day!S127="","",_jhy2_month_day!S127)</f>
        <v/>
      </c>
      <c r="CT131" s="562" t="str">
        <f>IF(_jhy2_month_day!T127="","",_jhy2_month_day!T127)</f>
        <v/>
      </c>
      <c r="CU131" s="577" t="e">
        <f t="shared" si="391"/>
        <v>#VALUE!</v>
      </c>
      <c r="CV131" s="198" t="e">
        <f t="shared" si="392"/>
        <v>#VALUE!</v>
      </c>
      <c r="CW131" s="192" t="e">
        <f t="shared" si="393"/>
        <v>#VALUE!</v>
      </c>
      <c r="CX131" s="192" t="e">
        <f t="shared" si="394"/>
        <v>#VALUE!</v>
      </c>
      <c r="CY131" s="202" t="e">
        <f t="shared" si="395"/>
        <v>#VALUE!</v>
      </c>
      <c r="CZ131" s="192" t="e">
        <f t="shared" ref="CZ131:DI131" si="764">$AJ131*EF131</f>
        <v>#VALUE!</v>
      </c>
      <c r="DA131" s="192" t="e">
        <f t="shared" si="764"/>
        <v>#VALUE!</v>
      </c>
      <c r="DB131" s="192" t="e">
        <f t="shared" si="764"/>
        <v>#VALUE!</v>
      </c>
      <c r="DC131" s="192" t="e">
        <f t="shared" si="764"/>
        <v>#VALUE!</v>
      </c>
      <c r="DD131" s="192" t="e">
        <f t="shared" si="764"/>
        <v>#VALUE!</v>
      </c>
      <c r="DE131" s="192" t="e">
        <f t="shared" si="764"/>
        <v>#VALUE!</v>
      </c>
      <c r="DF131" s="192" t="e">
        <f t="shared" si="764"/>
        <v>#VALUE!</v>
      </c>
      <c r="DG131" s="192" t="e">
        <f t="shared" si="764"/>
        <v>#VALUE!</v>
      </c>
      <c r="DH131" s="192" t="e">
        <f t="shared" si="764"/>
        <v>#VALUE!</v>
      </c>
      <c r="DI131" s="192" t="e">
        <f t="shared" si="764"/>
        <v>#VALUE!</v>
      </c>
      <c r="DJ131" s="192" t="e">
        <f t="shared" si="397"/>
        <v>#VALUE!</v>
      </c>
      <c r="DK131" s="192" t="e">
        <f t="shared" si="398"/>
        <v>#VALUE!</v>
      </c>
      <c r="DL131" s="192" t="e">
        <f t="shared" si="399"/>
        <v>#VALUE!</v>
      </c>
      <c r="DM131" s="192" t="e">
        <f t="shared" si="400"/>
        <v>#VALUE!</v>
      </c>
      <c r="DN131" s="192" t="e">
        <f t="shared" si="401"/>
        <v>#VALUE!</v>
      </c>
      <c r="DO131" s="192" t="e">
        <f t="shared" si="402"/>
        <v>#VALUE!</v>
      </c>
      <c r="DP131" s="192" t="e">
        <f t="shared" si="403"/>
        <v>#VALUE!</v>
      </c>
      <c r="DQ131" s="192" t="e">
        <f t="shared" si="404"/>
        <v>#VALUE!</v>
      </c>
      <c r="DR131" s="192" t="e">
        <f t="shared" si="405"/>
        <v>#VALUE!</v>
      </c>
      <c r="DS131" s="192" t="e">
        <f t="shared" si="406"/>
        <v>#VALUE!</v>
      </c>
      <c r="DT131" s="192" t="e">
        <f t="shared" si="407"/>
        <v>#VALUE!</v>
      </c>
      <c r="DU131" s="192" t="e">
        <f t="shared" si="408"/>
        <v>#VALUE!</v>
      </c>
      <c r="DV131" s="198" t="e">
        <f t="shared" si="409"/>
        <v>#VALUE!</v>
      </c>
      <c r="DW131" s="198" t="e">
        <f t="shared" si="410"/>
        <v>#DIV/0!</v>
      </c>
      <c r="DX131" s="198" t="e">
        <f t="shared" si="411"/>
        <v>#DIV/0!</v>
      </c>
      <c r="DY131" s="198" t="e">
        <f t="shared" si="412"/>
        <v>#VALUE!</v>
      </c>
      <c r="DZ131" s="198" t="e">
        <f t="shared" si="413"/>
        <v>#VALUE!</v>
      </c>
      <c r="EA131" s="198" t="e">
        <f t="shared" si="414"/>
        <v>#VALUE!</v>
      </c>
      <c r="EB131" s="198" t="e">
        <f t="shared" si="415"/>
        <v>#VALUE!</v>
      </c>
      <c r="EC131" s="198" t="e">
        <f t="shared" si="416"/>
        <v>#DIV/0!</v>
      </c>
      <c r="ED131" s="198" t="e">
        <f t="shared" si="417"/>
        <v>#VALUE!</v>
      </c>
      <c r="EE131" s="198" t="e">
        <f t="shared" si="418"/>
        <v>#VALUE!</v>
      </c>
      <c r="EF131" s="198" t="e">
        <f t="shared" ref="EF131:EO131" si="765">DV131/SUM($DV131:$EE131)</f>
        <v>#VALUE!</v>
      </c>
      <c r="EG131" s="198" t="e">
        <f t="shared" si="765"/>
        <v>#DIV/0!</v>
      </c>
      <c r="EH131" s="198" t="e">
        <f t="shared" si="765"/>
        <v>#DIV/0!</v>
      </c>
      <c r="EI131" s="198" t="e">
        <f t="shared" si="765"/>
        <v>#VALUE!</v>
      </c>
      <c r="EJ131" s="198" t="e">
        <f t="shared" si="765"/>
        <v>#VALUE!</v>
      </c>
      <c r="EK131" s="198" t="e">
        <f t="shared" si="765"/>
        <v>#VALUE!</v>
      </c>
      <c r="EL131" s="198" t="e">
        <f t="shared" si="765"/>
        <v>#VALUE!</v>
      </c>
      <c r="EM131" s="198" t="e">
        <f t="shared" si="765"/>
        <v>#DIV/0!</v>
      </c>
      <c r="EN131" s="198" t="e">
        <f t="shared" si="765"/>
        <v>#VALUE!</v>
      </c>
      <c r="EO131" s="198" t="e">
        <f t="shared" si="765"/>
        <v>#VALUE!</v>
      </c>
      <c r="EP131" s="511">
        <f t="shared" ref="EP131:EW131" si="766">EP130</f>
        <v>0.08</v>
      </c>
      <c r="EQ131" s="511">
        <f t="shared" si="766"/>
        <v>0.015</v>
      </c>
      <c r="ER131" s="511">
        <f t="shared" si="766"/>
        <v>0.015</v>
      </c>
      <c r="ES131" s="511">
        <f t="shared" si="766"/>
        <v>0.015</v>
      </c>
      <c r="ET131" s="511">
        <f t="shared" si="766"/>
        <v>0.015</v>
      </c>
      <c r="EU131" s="511">
        <f t="shared" si="766"/>
        <v>0.09</v>
      </c>
      <c r="EV131" s="511">
        <f t="shared" si="766"/>
        <v>0.09</v>
      </c>
      <c r="EW131" s="511">
        <f t="shared" si="766"/>
        <v>0.09</v>
      </c>
      <c r="EX131" s="420" t="str">
        <f>IF(_tag_month_day!AS127="","",_tag_month_day!AS127/100)</f>
        <v/>
      </c>
      <c r="EY131" s="420" t="str">
        <f>IF(_tag_month_day!AT127="","",_tag_month_day!AT127/100)</f>
        <v/>
      </c>
      <c r="EZ131" s="420" t="str">
        <f>IF(_tag_month_day!AU127="","",_tag_month_day!AU127/100)</f>
        <v/>
      </c>
      <c r="FA131" s="420" t="str">
        <f>IF(_tag_month_day!AV127="","",_tag_month_day!AV127/100)</f>
        <v/>
      </c>
      <c r="FB131" s="420" t="str">
        <f>IF(_tag_month_day!AW127="","",_tag_month_day!AW127/100)</f>
        <v/>
      </c>
      <c r="FC131" s="420" t="str">
        <f>IF(_tag_month_day!AX127="","",_tag_month_day!AX127/100)</f>
        <v/>
      </c>
      <c r="FD131" s="510">
        <f t="shared" si="447"/>
        <v>0.33</v>
      </c>
      <c r="FE131" s="510">
        <f t="shared" si="448"/>
        <v>0.19</v>
      </c>
      <c r="FF131" s="510">
        <f t="shared" si="449"/>
        <v>0.003</v>
      </c>
      <c r="FG131" s="510">
        <f t="shared" si="450"/>
        <v>0</v>
      </c>
      <c r="FH131" s="603">
        <f t="shared" si="451"/>
        <v>0.0001</v>
      </c>
      <c r="FI131" s="510">
        <f t="shared" ref="FI131:FR131" si="767">FI130</f>
        <v>0.41</v>
      </c>
      <c r="FJ131" s="510">
        <f t="shared" si="767"/>
        <v>0.11</v>
      </c>
      <c r="FK131" s="510">
        <f t="shared" si="767"/>
        <v>0.015</v>
      </c>
      <c r="FL131" s="510">
        <f t="shared" si="767"/>
        <v>0</v>
      </c>
      <c r="FM131" s="603">
        <f t="shared" si="767"/>
        <v>0.0001</v>
      </c>
      <c r="FN131" s="510" t="str">
        <f>IF(_tag_month_day!AY127="","",_tag_month_day!AY127/100)</f>
        <v/>
      </c>
      <c r="FO131" s="510" t="str">
        <f>IF(_tag_month_day!AZ127="","",_tag_month_day!AZ127/100)</f>
        <v/>
      </c>
      <c r="FP131" s="510" t="str">
        <f>IF(_tag_month_day!BA127="","",_tag_month_day!BA127/100)</f>
        <v/>
      </c>
      <c r="FQ131" s="510" t="str">
        <f>IF(_tag_month_day!BB127="","",_tag_month_day!BB127/100)</f>
        <v/>
      </c>
      <c r="FR131" s="603" t="str">
        <f>IF(_tag_month_day!BC127="","",_tag_month_day!BC127/100)</f>
        <v/>
      </c>
      <c r="FS131" s="510" t="str">
        <f>IF(_tag_month_day!BD127="","",_tag_month_day!BD127/100)</f>
        <v/>
      </c>
      <c r="FT131" s="510" t="str">
        <f>IF(_tag_month_day!BE127="","",_tag_month_day!BE127/100)</f>
        <v/>
      </c>
      <c r="FU131" s="510" t="str">
        <f>IF(_tag_month_day!BF127="","",_tag_month_day!BF127/100)</f>
        <v/>
      </c>
      <c r="FV131" s="510" t="str">
        <f>IF(_tag_month_day!BG127="","",_tag_month_day!BG127/100)</f>
        <v/>
      </c>
      <c r="FW131" s="603" t="str">
        <f>IF(_tag_month_day!BH127="","",_tag_month_day!BH127/100)</f>
        <v/>
      </c>
      <c r="FX131" s="510" t="str">
        <f>IF(_tag_month_day!BI127="","",_tag_month_day!BI127/100)</f>
        <v/>
      </c>
      <c r="FY131" s="510" t="str">
        <f>IF(_tag_month_day!BJ127="","",_tag_month_day!BJ127/100)</f>
        <v/>
      </c>
      <c r="FZ131" s="605" t="str">
        <f>IF(_tag_month_day!BK127="","",_tag_month_day!BK127/100)</f>
        <v/>
      </c>
      <c r="GA131" s="510" t="str">
        <f>IF(_tag_month_day!BL127="","",_tag_month_day!BL127/100)</f>
        <v/>
      </c>
      <c r="GB131" s="603" t="str">
        <f>IF(_tag_month_day!BM127="","",_tag_month_day!BM127/100)</f>
        <v/>
      </c>
      <c r="GC131" s="420" t="str">
        <f>IF(_tag_month_day!BN127="","",_tag_month_day!BN127/100)</f>
        <v/>
      </c>
      <c r="GD131" s="420" t="str">
        <f>IF(_tag_month_day!BO127="","",_tag_month_day!BO127/100)</f>
        <v/>
      </c>
      <c r="GE131" s="420" t="str">
        <f>IF(_tag_month_day!BP127="","",_tag_month_day!BP127/100)</f>
        <v/>
      </c>
      <c r="GF131" s="420" t="str">
        <f>IF(_tag_month_day!BQ127="","",_tag_month_day!BQ127/100)</f>
        <v/>
      </c>
      <c r="GG131" s="420" t="str">
        <f>IF(_tag_month_day!BR127="","",_tag_month_day!BR127/100)</f>
        <v/>
      </c>
      <c r="GH131" s="420" t="str">
        <f>IF(_tag_month_day!BS127="","",_tag_month_day!BS127/100)</f>
        <v/>
      </c>
      <c r="GI131" s="603" t="str">
        <f>IF(_tag_month_day!BT127="","",_tag_month_day!BT127/100)</f>
        <v/>
      </c>
      <c r="GJ131" s="612" t="str">
        <f>IF(_tag_month_day!BU127="","",_tag_month_day!BU127/100)</f>
        <v/>
      </c>
      <c r="GK131" s="620" t="str">
        <f>IF(_tag_month_day!BV127="",IF(_rlcf_month_day!A$2="","",_rlcf_month_day!A$2/100),_tag_month_day!BV127/100)</f>
        <v/>
      </c>
      <c r="GL131" s="620" t="str">
        <f>IF(_tag_month_day!BW127="",IF(_rlcf_month_day!B$2="","",_rlcf_month_day!B$2/100),_tag_month_day!BW127/100)</f>
        <v/>
      </c>
      <c r="GM131" s="621" t="str">
        <f>IF(_tag_month_day!BX127="",IF(_rlcf_month_day!C$2="","",_rlcf_month_day!C$2/100),_tag_month_day!BX127/100)</f>
        <v/>
      </c>
      <c r="GN131" s="620" t="str">
        <f>IF(_tag_month_day!BV127="",IF(_rlcf_month_day!A$2="","",_rlcf_month_day!A$2/100),_tag_month_day!BV127/100)</f>
        <v/>
      </c>
      <c r="GO131" s="620" t="str">
        <f>IF(_tag_month_day!BW127="",IF(_rlcf_month_day!B$2="","",_rlcf_month_day!B$2/100),_tag_month_day!BW127/100)</f>
        <v/>
      </c>
      <c r="GP131" s="620" t="str">
        <f>IF(_tag_month_day!CD127="",IF(_rlcf_month_day!E$2="","",_rlcf_month_day!E$2/100),_tag_month_day!CD127/100)</f>
        <v/>
      </c>
      <c r="GQ131" s="620" t="str">
        <f>IF(_tag_month_day!CE127="",IF(_rlcf_month_day!F$2="","",_rlcf_month_day!F$2/100),_tag_month_day!CE127/100)</f>
        <v/>
      </c>
      <c r="GR131" s="621" t="str">
        <f>IF(_tag_month_day!CF127="",IF(_rlcf_month_day!G$2="","",_rlcf_month_day!G$2/100),_tag_month_day!CF127/100)</f>
        <v/>
      </c>
      <c r="GS131" s="626">
        <f t="shared" ref="GS131:HH131" si="768">GS130</f>
        <v>0.953</v>
      </c>
      <c r="GT131" s="626">
        <f t="shared" si="768"/>
        <v>0.55</v>
      </c>
      <c r="GU131" s="626">
        <f t="shared" si="768"/>
        <v>0.55</v>
      </c>
      <c r="GV131" s="626">
        <f t="shared" si="768"/>
        <v>0.55</v>
      </c>
      <c r="GW131" s="626">
        <f t="shared" si="768"/>
        <v>0.5</v>
      </c>
      <c r="GX131" s="626">
        <f t="shared" si="768"/>
        <v>0.935</v>
      </c>
      <c r="GY131" s="626">
        <f t="shared" si="768"/>
        <v>0.15</v>
      </c>
      <c r="GZ131" s="626">
        <f t="shared" si="768"/>
        <v>1</v>
      </c>
      <c r="HA131" s="632">
        <f t="shared" si="768"/>
        <v>0.047</v>
      </c>
      <c r="HB131" s="632">
        <f t="shared" si="768"/>
        <v>0.45</v>
      </c>
      <c r="HC131" s="632">
        <f t="shared" si="768"/>
        <v>0.45</v>
      </c>
      <c r="HD131" s="632">
        <f t="shared" si="768"/>
        <v>0.45</v>
      </c>
      <c r="HE131" s="632">
        <f t="shared" si="768"/>
        <v>0.5</v>
      </c>
      <c r="HF131" s="632">
        <f t="shared" si="768"/>
        <v>0.065</v>
      </c>
      <c r="HG131" s="632">
        <f t="shared" si="768"/>
        <v>0.85</v>
      </c>
      <c r="HH131" s="632">
        <f t="shared" si="768"/>
        <v>0</v>
      </c>
      <c r="HI131" s="68">
        <f t="shared" si="423"/>
        <v>0</v>
      </c>
      <c r="HJ131" s="68" t="e">
        <f t="shared" si="454"/>
        <v>#VALUE!</v>
      </c>
      <c r="HK131" s="202">
        <f t="shared" si="455"/>
        <v>0.85</v>
      </c>
      <c r="HL131" s="464">
        <f t="shared" si="456"/>
        <v>550000</v>
      </c>
      <c r="HM131" s="464">
        <f t="shared" si="457"/>
        <v>480000</v>
      </c>
      <c r="HN131" s="192" t="e">
        <f t="shared" si="424"/>
        <v>#VALUE!</v>
      </c>
      <c r="HO131" s="192" t="e">
        <f>HN131*HK131*$HO$2/HL131*1000000</f>
        <v>#VALUE!</v>
      </c>
      <c r="HP131" s="192" t="e">
        <f>HN131*HK131*$HP$2/HM131*1000000</f>
        <v>#VALUE!</v>
      </c>
    </row>
    <row r="132" customFormat="1" spans="1:224">
      <c r="A132" s="381">
        <v>127</v>
      </c>
      <c r="B132" s="54">
        <f ca="1" t="shared" si="458"/>
        <v>43622</v>
      </c>
      <c r="C132" s="57">
        <f t="shared" si="459"/>
        <v>0.0416666666666667</v>
      </c>
      <c r="D132" s="68" t="str">
        <f ca="1" t="shared" si="425"/>
        <v>夜班</v>
      </c>
      <c r="E132" s="68" t="str">
        <f ca="1" t="shared" si="426"/>
        <v>丙</v>
      </c>
      <c r="F132" s="68">
        <f ca="1">SUMPRODUCT((成本日报!$A$3:$A$95=计划!B132)*(成本日报!$B$3:$B$95=计划!$D132),成本日报!$C$3:$C$95)</f>
        <v>3</v>
      </c>
      <c r="G132" s="382">
        <f ca="1" t="shared" si="460"/>
        <v>43622.2499999997</v>
      </c>
      <c r="H132" s="382">
        <f ca="1" t="shared" si="427"/>
        <v>43622.2569444441</v>
      </c>
      <c r="I132" s="382">
        <f ca="1" t="shared" si="428"/>
        <v>43622.2624999997</v>
      </c>
      <c r="J132" s="382">
        <f ca="1" t="shared" si="429"/>
        <v>43622.2916666664</v>
      </c>
      <c r="K132" s="382">
        <f ca="1" t="shared" si="430"/>
        <v>43622.3541666664</v>
      </c>
      <c r="L132" s="382">
        <f ca="1" t="shared" si="431"/>
        <v>43622.3749999997</v>
      </c>
      <c r="M132" s="398" t="str">
        <f>IF(_tag_month_day!A128="","",_tag_month_day!A128)</f>
        <v/>
      </c>
      <c r="N132" s="398" t="str">
        <f>IF(_tag_month_day!B128="","",_tag_month_day!B128)</f>
        <v/>
      </c>
      <c r="O132" s="399" t="e">
        <f t="shared" si="432"/>
        <v>#VALUE!</v>
      </c>
      <c r="P132" s="398" t="str">
        <f>IF(_tag_month_day!C128="","",_tag_month_day!C128)</f>
        <v/>
      </c>
      <c r="Q132" s="398" t="str">
        <f>IF(_tag_month_day!D128="","",_tag_month_day!D128)</f>
        <v/>
      </c>
      <c r="R132" s="416">
        <f>IF(_tag_month_day!CB128="",R131,_tag_month_day!CB128/100)</f>
        <v>0.07</v>
      </c>
      <c r="S132" s="417" t="str">
        <f>IF(_tag_month_day!E128="","",_tag_month_day!E128)</f>
        <v/>
      </c>
      <c r="T132" s="417" t="str">
        <f>IF(_tag_month_day!F128="","",_tag_month_day!F128)</f>
        <v/>
      </c>
      <c r="U132" s="418" t="e">
        <f t="shared" si="386"/>
        <v>#VALUE!</v>
      </c>
      <c r="V132" s="53" t="e">
        <f t="shared" si="387"/>
        <v>#VALUE!</v>
      </c>
      <c r="W132" s="419" t="str">
        <f>IF(_jhy_month_day!A128="","",_jhy_month_day!A128)</f>
        <v/>
      </c>
      <c r="X132" s="420" t="str">
        <f>IF(_jhy_month_day!B128="","",_jhy_month_day!B128/100)</f>
        <v/>
      </c>
      <c r="Y132" s="420" t="str">
        <f>IF(_jhy_month_day!C128="","",_jhy_month_day!C128/100)</f>
        <v/>
      </c>
      <c r="Z132" s="439">
        <f t="shared" si="477"/>
        <v>32</v>
      </c>
      <c r="AA132" s="440" t="str">
        <f>IF(_tag_month_day!G128="","",_tag_month_day!G128/100)</f>
        <v/>
      </c>
      <c r="AB132" s="440" t="str">
        <f>IF(_tag_month_day!H128="","",_tag_month_day!H128/100)</f>
        <v/>
      </c>
      <c r="AC132" s="193">
        <f t="shared" si="433"/>
        <v>1.59963432013121</v>
      </c>
      <c r="AD132" s="441" t="str">
        <f t="shared" si="434"/>
        <v/>
      </c>
      <c r="AE132" s="442" t="str">
        <f t="shared" si="435"/>
        <v/>
      </c>
      <c r="AF132" s="443">
        <v>1</v>
      </c>
      <c r="AG132" s="68" t="str">
        <f>IF(_duihao_month_day!A128="","",_duihao_month_day!A128)</f>
        <v/>
      </c>
      <c r="AH132" s="463">
        <f>IF(_gyk_month_day!B128="",AH131,_gyk_month_day!B128)</f>
        <v>820</v>
      </c>
      <c r="AI132" s="464" t="e">
        <f t="shared" si="461"/>
        <v>#VALUE!</v>
      </c>
      <c r="AJ132" s="68" t="str">
        <f>IF(_tag_month_day!I128="","",_tag_month_day!I128)</f>
        <v/>
      </c>
      <c r="AK132" s="465" t="str">
        <f>IF(_tzyy_month_day!A128="","",_tzyy_month_day!A128)</f>
        <v/>
      </c>
      <c r="AL132" s="465" t="str">
        <f>IF(_tzyy_month_day!B128="","",_tzyy_month_day!B128)</f>
        <v/>
      </c>
      <c r="AM132" s="465" t="str">
        <f>IF(_tzyy_month_day!C128="","",_tzyy_month_day!C128)</f>
        <v/>
      </c>
      <c r="AN132" s="466" t="str">
        <f>IF(_tag_month_day!CG128="","",_tag_month_day!CG128)</f>
        <v/>
      </c>
      <c r="AO132" s="466" t="str">
        <f>IF(_tag_month_day!CH128="","",_tag_month_day!CH128)</f>
        <v/>
      </c>
      <c r="AP132" s="486" t="e">
        <f t="shared" si="436"/>
        <v>#VALUE!</v>
      </c>
      <c r="AQ132" s="487" t="str">
        <f>IF(_tag_month_day!J128="","",_tag_month_day!J128/100)</f>
        <v/>
      </c>
      <c r="AR132" s="488">
        <f t="shared" si="437"/>
        <v>1.3</v>
      </c>
      <c r="AS132" s="489" t="e">
        <f t="shared" si="388"/>
        <v>#VALUE!</v>
      </c>
      <c r="AT132" s="489">
        <f t="shared" si="438"/>
        <v>0</v>
      </c>
      <c r="AU132" s="490" t="str">
        <f>IF(_tag_month_day!K128="","",_tag_month_day!K128)</f>
        <v/>
      </c>
      <c r="AV132" s="491" t="str">
        <f>IF(_tag_month_day!L128="","",_tag_month_day!L128/100)</f>
        <v/>
      </c>
      <c r="AW132" s="420">
        <f t="shared" si="748"/>
        <v>0</v>
      </c>
      <c r="AX132" s="420">
        <f t="shared" si="439"/>
        <v>0</v>
      </c>
      <c r="AY132" s="420" t="str">
        <f>IF(_tag_month_day!M128="","",_tag_month_day!M128/100)</f>
        <v/>
      </c>
      <c r="AZ132" s="420" t="str">
        <f>IF(_tag_month_day!N128="","",_tag_month_day!N128/100)</f>
        <v/>
      </c>
      <c r="BA132" s="420" t="str">
        <f>IF(_tag_month_day!O128="","",_tag_month_day!O128/100)</f>
        <v/>
      </c>
      <c r="BB132" s="496" t="str">
        <f>IF(_tag_month_day!P128="","",_tag_month_day!P128/100)</f>
        <v/>
      </c>
      <c r="BC132" s="496">
        <f t="shared" si="440"/>
        <v>0</v>
      </c>
      <c r="BD132" s="496" t="str">
        <f>IF(_tag_month_day!Q128="","",_tag_month_day!Q128/100)</f>
        <v/>
      </c>
      <c r="BE132" s="510" t="str">
        <f>IF(_tag_month_day!R128="","",_tag_month_day!R128/100)</f>
        <v/>
      </c>
      <c r="BF132" s="413" t="str">
        <f>IF(_tag_month_day!CC128="","",_tag_month_day!CC128/100)</f>
        <v/>
      </c>
      <c r="BG132" s="511" t="e">
        <f t="shared" si="389"/>
        <v>#VALUE!</v>
      </c>
      <c r="BH132" s="198">
        <f t="shared" si="390"/>
        <v>0</v>
      </c>
      <c r="BI132" s="512" t="e">
        <f>IF(CX132=0,BI131,(DK132*查询!$R$5+DL132*查询!$Q$5+DM132*查询!$N$5+DN132*查询!$O$5+DO132*查询!$P$5)*AF132/CX132)</f>
        <v>#VALUE!</v>
      </c>
      <c r="BJ132" s="512" t="e">
        <f>IF(CX132=0,BJ131,(DP132*查询!$S$5+DQ132*查询!$T$5+DR132*查询!$U$5)*AF132/CX132)</f>
        <v>#VALUE!</v>
      </c>
      <c r="BK132" s="512">
        <f t="shared" si="441"/>
        <v>1</v>
      </c>
      <c r="BL132" s="513" t="str">
        <f>IF(_cfyc_month_day!A128="","",_cfyc_month_day!A128)</f>
        <v/>
      </c>
      <c r="BM132" s="513" t="str">
        <f>IF(_cfyc_month_day!B128="","",_cfyc_month_day!B128)</f>
        <v/>
      </c>
      <c r="BN132" s="513" t="str">
        <f>IF(_cfyc_month_day!C128="","",_cfyc_month_day!C128)</f>
        <v/>
      </c>
      <c r="BO132" s="522" t="str">
        <f>IF(_cfyc_month_day!D128="","",_cfyc_month_day!D128)</f>
        <v/>
      </c>
      <c r="BP132" s="522" t="str">
        <f>IF(_cfyc_month_day!E128="","",_cfyc_month_day!E128)</f>
        <v/>
      </c>
      <c r="BQ132" s="522" t="str">
        <f>IF(_cfyc_month_day!F128="","",_cfyc_month_day!F128)</f>
        <v/>
      </c>
      <c r="BR132" s="513" t="str">
        <f>IF(_tag_month_day!T128="","",_tag_month_day!T128)</f>
        <v/>
      </c>
      <c r="BS132" s="513" t="str">
        <f>IF(_tag_month_day!U128="","",_tag_month_day!U128)</f>
        <v/>
      </c>
      <c r="BT132" s="523" t="str">
        <f t="shared" si="442"/>
        <v/>
      </c>
      <c r="BU132" s="223" t="str">
        <f>IF(_tag_month_day!V128="","",_tag_month_day!V128)</f>
        <v/>
      </c>
      <c r="BV132" s="206" t="str">
        <f>IF(_tag_month_day!W128="","",_tag_month_day!W128)</f>
        <v/>
      </c>
      <c r="BW132" s="540" t="str">
        <f>IF(_tag_month_day!X128="","",_tag_month_day!X128)</f>
        <v/>
      </c>
      <c r="BX132" s="540" t="str">
        <f>IF(_tag_month_day!Y128="","",_tag_month_day!Y128)</f>
        <v/>
      </c>
      <c r="BY132" s="541">
        <f ca="1" t="shared" si="443"/>
        <v>43622.3749999997</v>
      </c>
      <c r="BZ132" s="542" t="s">
        <v>215</v>
      </c>
      <c r="CA132" s="543" t="str">
        <f>IF(_jhy2_month_day!A128="","",_jhy2_month_day!A128)</f>
        <v/>
      </c>
      <c r="CB132" s="464" t="str">
        <f>IF(_jhy2_month_day!B128="","",_jhy2_month_day!B128)</f>
        <v/>
      </c>
      <c r="CC132" s="464" t="str">
        <f>IF(_jhy2_month_day!C128="","",_jhy2_month_day!C128)</f>
        <v/>
      </c>
      <c r="CD132" s="464" t="str">
        <f>IF(_jhy2_month_day!D128="","",_jhy2_month_day!D128)</f>
        <v/>
      </c>
      <c r="CE132" s="464" t="str">
        <f>IF(_jhy2_month_day!E128="","",_jhy2_month_day!E128)</f>
        <v/>
      </c>
      <c r="CF132" s="464" t="str">
        <f>IF(_jhy2_month_day!F128="","",_jhy2_month_day!F128)</f>
        <v/>
      </c>
      <c r="CG132" s="464" t="str">
        <f>IF(_jhy2_month_day!G128="","",_jhy2_month_day!G128)</f>
        <v/>
      </c>
      <c r="CH132" s="464" t="str">
        <f>IF(_jhy2_month_day!H128="","",_jhy2_month_day!H128)</f>
        <v/>
      </c>
      <c r="CI132" s="464" t="str">
        <f>IF(_jhy2_month_day!I128="","",_jhy2_month_day!I128)</f>
        <v/>
      </c>
      <c r="CJ132" s="464" t="str">
        <f>IF(_jhy2_month_day!J128="","",_jhy2_month_day!J128)</f>
        <v/>
      </c>
      <c r="CK132" s="464" t="str">
        <f>IF(_jhy2_month_day!K128="","",_jhy2_month_day!K128)</f>
        <v/>
      </c>
      <c r="CL132" s="562" t="str">
        <f>IF(_jhy2_month_day!L128="","",_jhy2_month_day!L128)</f>
        <v/>
      </c>
      <c r="CM132" s="562" t="str">
        <f>IF(_jhy2_month_day!M128="","",_jhy2_month_day!M128)</f>
        <v/>
      </c>
      <c r="CN132" s="562" t="str">
        <f>IF(_jhy2_month_day!N128="","",_jhy2_month_day!N128)</f>
        <v/>
      </c>
      <c r="CO132" s="562" t="str">
        <f>IF(_jhy2_month_day!O128="","",_jhy2_month_day!O128)</f>
        <v/>
      </c>
      <c r="CP132" s="562" t="str">
        <f>IF(_jhy2_month_day!P128="","",_jhy2_month_day!P128)</f>
        <v/>
      </c>
      <c r="CQ132" s="562" t="str">
        <f>IF(_jhy2_month_day!Q128="","",_jhy2_month_day!Q128)</f>
        <v/>
      </c>
      <c r="CR132" s="563" t="str">
        <f>IF(_jhy2_month_day!R128="","",_jhy2_month_day!R128)</f>
        <v/>
      </c>
      <c r="CS132" s="576" t="str">
        <f>IF(_jhy2_month_day!S128="","",_jhy2_month_day!S128)</f>
        <v/>
      </c>
      <c r="CT132" s="562" t="str">
        <f>IF(_jhy2_month_day!T128="","",_jhy2_month_day!T128)</f>
        <v/>
      </c>
      <c r="CU132" s="577" t="e">
        <f t="shared" si="391"/>
        <v>#VALUE!</v>
      </c>
      <c r="CV132" s="198" t="e">
        <f t="shared" si="392"/>
        <v>#VALUE!</v>
      </c>
      <c r="CW132" s="192" t="e">
        <f t="shared" si="393"/>
        <v>#VALUE!</v>
      </c>
      <c r="CX132" s="192" t="e">
        <f t="shared" si="394"/>
        <v>#VALUE!</v>
      </c>
      <c r="CY132" s="202" t="e">
        <f t="shared" si="395"/>
        <v>#VALUE!</v>
      </c>
      <c r="CZ132" s="192" t="e">
        <f t="shared" ref="CZ132:DI132" si="769">$AJ132*EF132</f>
        <v>#VALUE!</v>
      </c>
      <c r="DA132" s="192" t="e">
        <f t="shared" si="769"/>
        <v>#VALUE!</v>
      </c>
      <c r="DB132" s="192" t="e">
        <f t="shared" si="769"/>
        <v>#VALUE!</v>
      </c>
      <c r="DC132" s="192" t="e">
        <f t="shared" si="769"/>
        <v>#VALUE!</v>
      </c>
      <c r="DD132" s="192" t="e">
        <f t="shared" si="769"/>
        <v>#VALUE!</v>
      </c>
      <c r="DE132" s="192" t="e">
        <f t="shared" si="769"/>
        <v>#VALUE!</v>
      </c>
      <c r="DF132" s="192" t="e">
        <f t="shared" si="769"/>
        <v>#VALUE!</v>
      </c>
      <c r="DG132" s="192" t="e">
        <f t="shared" si="769"/>
        <v>#VALUE!</v>
      </c>
      <c r="DH132" s="192" t="e">
        <f t="shared" si="769"/>
        <v>#VALUE!</v>
      </c>
      <c r="DI132" s="192" t="e">
        <f t="shared" si="769"/>
        <v>#VALUE!</v>
      </c>
      <c r="DJ132" s="192" t="e">
        <f t="shared" si="397"/>
        <v>#VALUE!</v>
      </c>
      <c r="DK132" s="192" t="e">
        <f t="shared" si="398"/>
        <v>#VALUE!</v>
      </c>
      <c r="DL132" s="192" t="e">
        <f t="shared" si="399"/>
        <v>#VALUE!</v>
      </c>
      <c r="DM132" s="192" t="e">
        <f t="shared" si="400"/>
        <v>#VALUE!</v>
      </c>
      <c r="DN132" s="192" t="e">
        <f t="shared" si="401"/>
        <v>#VALUE!</v>
      </c>
      <c r="DO132" s="192" t="e">
        <f t="shared" si="402"/>
        <v>#VALUE!</v>
      </c>
      <c r="DP132" s="192" t="e">
        <f t="shared" si="403"/>
        <v>#VALUE!</v>
      </c>
      <c r="DQ132" s="192" t="e">
        <f t="shared" si="404"/>
        <v>#VALUE!</v>
      </c>
      <c r="DR132" s="192" t="e">
        <f t="shared" si="405"/>
        <v>#VALUE!</v>
      </c>
      <c r="DS132" s="192" t="e">
        <f t="shared" si="406"/>
        <v>#VALUE!</v>
      </c>
      <c r="DT132" s="192" t="e">
        <f t="shared" si="407"/>
        <v>#VALUE!</v>
      </c>
      <c r="DU132" s="192" t="e">
        <f t="shared" si="408"/>
        <v>#VALUE!</v>
      </c>
      <c r="DV132" s="198" t="e">
        <f t="shared" si="409"/>
        <v>#VALUE!</v>
      </c>
      <c r="DW132" s="198" t="e">
        <f t="shared" si="410"/>
        <v>#DIV/0!</v>
      </c>
      <c r="DX132" s="198" t="e">
        <f t="shared" si="411"/>
        <v>#DIV/0!</v>
      </c>
      <c r="DY132" s="198" t="e">
        <f t="shared" si="412"/>
        <v>#VALUE!</v>
      </c>
      <c r="DZ132" s="198" t="e">
        <f t="shared" si="413"/>
        <v>#VALUE!</v>
      </c>
      <c r="EA132" s="198" t="e">
        <f t="shared" si="414"/>
        <v>#VALUE!</v>
      </c>
      <c r="EB132" s="198" t="e">
        <f t="shared" si="415"/>
        <v>#VALUE!</v>
      </c>
      <c r="EC132" s="198" t="e">
        <f t="shared" si="416"/>
        <v>#DIV/0!</v>
      </c>
      <c r="ED132" s="198" t="e">
        <f t="shared" si="417"/>
        <v>#VALUE!</v>
      </c>
      <c r="EE132" s="198" t="e">
        <f t="shared" si="418"/>
        <v>#VALUE!</v>
      </c>
      <c r="EF132" s="198" t="e">
        <f t="shared" ref="EF132:EO132" si="770">DV132/SUM($DV132:$EE132)</f>
        <v>#VALUE!</v>
      </c>
      <c r="EG132" s="198" t="e">
        <f t="shared" si="770"/>
        <v>#DIV/0!</v>
      </c>
      <c r="EH132" s="198" t="e">
        <f t="shared" si="770"/>
        <v>#DIV/0!</v>
      </c>
      <c r="EI132" s="198" t="e">
        <f t="shared" si="770"/>
        <v>#VALUE!</v>
      </c>
      <c r="EJ132" s="198" t="e">
        <f t="shared" si="770"/>
        <v>#VALUE!</v>
      </c>
      <c r="EK132" s="198" t="e">
        <f t="shared" si="770"/>
        <v>#VALUE!</v>
      </c>
      <c r="EL132" s="198" t="e">
        <f t="shared" si="770"/>
        <v>#VALUE!</v>
      </c>
      <c r="EM132" s="198" t="e">
        <f t="shared" si="770"/>
        <v>#DIV/0!</v>
      </c>
      <c r="EN132" s="198" t="e">
        <f t="shared" si="770"/>
        <v>#VALUE!</v>
      </c>
      <c r="EO132" s="198" t="e">
        <f t="shared" si="770"/>
        <v>#VALUE!</v>
      </c>
      <c r="EP132" s="511">
        <f t="shared" ref="EP132:EW132" si="771">EP131</f>
        <v>0.08</v>
      </c>
      <c r="EQ132" s="511">
        <f t="shared" si="771"/>
        <v>0.015</v>
      </c>
      <c r="ER132" s="511">
        <f t="shared" si="771"/>
        <v>0.015</v>
      </c>
      <c r="ES132" s="511">
        <f t="shared" si="771"/>
        <v>0.015</v>
      </c>
      <c r="ET132" s="511">
        <f t="shared" si="771"/>
        <v>0.015</v>
      </c>
      <c r="EU132" s="511">
        <f t="shared" si="771"/>
        <v>0.09</v>
      </c>
      <c r="EV132" s="511">
        <f t="shared" si="771"/>
        <v>0.09</v>
      </c>
      <c r="EW132" s="511">
        <f t="shared" si="771"/>
        <v>0.09</v>
      </c>
      <c r="EX132" s="420" t="str">
        <f>IF(_tag_month_day!AS128="","",_tag_month_day!AS128/100)</f>
        <v/>
      </c>
      <c r="EY132" s="420" t="str">
        <f>IF(_tag_month_day!AT128="","",_tag_month_day!AT128/100)</f>
        <v/>
      </c>
      <c r="EZ132" s="420" t="str">
        <f>IF(_tag_month_day!AU128="","",_tag_month_day!AU128/100)</f>
        <v/>
      </c>
      <c r="FA132" s="420" t="str">
        <f>IF(_tag_month_day!AV128="","",_tag_month_day!AV128/100)</f>
        <v/>
      </c>
      <c r="FB132" s="420" t="str">
        <f>IF(_tag_month_day!AW128="","",_tag_month_day!AW128/100)</f>
        <v/>
      </c>
      <c r="FC132" s="420" t="str">
        <f>IF(_tag_month_day!AX128="","",_tag_month_day!AX128/100)</f>
        <v/>
      </c>
      <c r="FD132" s="510">
        <f t="shared" si="447"/>
        <v>0.33</v>
      </c>
      <c r="FE132" s="510">
        <f t="shared" si="448"/>
        <v>0.19</v>
      </c>
      <c r="FF132" s="510">
        <f t="shared" si="449"/>
        <v>0.003</v>
      </c>
      <c r="FG132" s="510">
        <f t="shared" si="450"/>
        <v>0</v>
      </c>
      <c r="FH132" s="603">
        <f t="shared" si="451"/>
        <v>0.0001</v>
      </c>
      <c r="FI132" s="510">
        <f t="shared" ref="FI132:FR132" si="772">FI131</f>
        <v>0.41</v>
      </c>
      <c r="FJ132" s="510">
        <f t="shared" si="772"/>
        <v>0.11</v>
      </c>
      <c r="FK132" s="510">
        <f t="shared" si="772"/>
        <v>0.015</v>
      </c>
      <c r="FL132" s="510">
        <f t="shared" si="772"/>
        <v>0</v>
      </c>
      <c r="FM132" s="603">
        <f t="shared" si="772"/>
        <v>0.0001</v>
      </c>
      <c r="FN132" s="510" t="str">
        <f>IF(_tag_month_day!AY128="","",_tag_month_day!AY128/100)</f>
        <v/>
      </c>
      <c r="FO132" s="510" t="str">
        <f>IF(_tag_month_day!AZ128="","",_tag_month_day!AZ128/100)</f>
        <v/>
      </c>
      <c r="FP132" s="510" t="str">
        <f>IF(_tag_month_day!BA128="","",_tag_month_day!BA128/100)</f>
        <v/>
      </c>
      <c r="FQ132" s="510" t="str">
        <f>IF(_tag_month_day!BB128="","",_tag_month_day!BB128/100)</f>
        <v/>
      </c>
      <c r="FR132" s="603" t="str">
        <f>IF(_tag_month_day!BC128="","",_tag_month_day!BC128/100)</f>
        <v/>
      </c>
      <c r="FS132" s="510" t="str">
        <f>IF(_tag_month_day!BD128="","",_tag_month_day!BD128/100)</f>
        <v/>
      </c>
      <c r="FT132" s="510" t="str">
        <f>IF(_tag_month_day!BE128="","",_tag_month_day!BE128/100)</f>
        <v/>
      </c>
      <c r="FU132" s="510" t="str">
        <f>IF(_tag_month_day!BF128="","",_tag_month_day!BF128/100)</f>
        <v/>
      </c>
      <c r="FV132" s="510" t="str">
        <f>IF(_tag_month_day!BG128="","",_tag_month_day!BG128/100)</f>
        <v/>
      </c>
      <c r="FW132" s="603" t="str">
        <f>IF(_tag_month_day!BH128="","",_tag_month_day!BH128/100)</f>
        <v/>
      </c>
      <c r="FX132" s="510" t="str">
        <f>IF(_tag_month_day!BI128="","",_tag_month_day!BI128/100)</f>
        <v/>
      </c>
      <c r="FY132" s="510" t="str">
        <f>IF(_tag_month_day!BJ128="","",_tag_month_day!BJ128/100)</f>
        <v/>
      </c>
      <c r="FZ132" s="605" t="str">
        <f>IF(_tag_month_day!BK128="","",_tag_month_day!BK128/100)</f>
        <v/>
      </c>
      <c r="GA132" s="510" t="str">
        <f>IF(_tag_month_day!BL128="","",_tag_month_day!BL128/100)</f>
        <v/>
      </c>
      <c r="GB132" s="603" t="str">
        <f>IF(_tag_month_day!BM128="","",_tag_month_day!BM128/100)</f>
        <v/>
      </c>
      <c r="GC132" s="420" t="str">
        <f>IF(_tag_month_day!BN128="","",_tag_month_day!BN128/100)</f>
        <v/>
      </c>
      <c r="GD132" s="420" t="str">
        <f>IF(_tag_month_day!BO128="","",_tag_month_day!BO128/100)</f>
        <v/>
      </c>
      <c r="GE132" s="420" t="str">
        <f>IF(_tag_month_day!BP128="","",_tag_month_day!BP128/100)</f>
        <v/>
      </c>
      <c r="GF132" s="420" t="str">
        <f>IF(_tag_month_day!BQ128="","",_tag_month_day!BQ128/100)</f>
        <v/>
      </c>
      <c r="GG132" s="420" t="str">
        <f>IF(_tag_month_day!BR128="","",_tag_month_day!BR128/100)</f>
        <v/>
      </c>
      <c r="GH132" s="420" t="str">
        <f>IF(_tag_month_day!BS128="","",_tag_month_day!BS128/100)</f>
        <v/>
      </c>
      <c r="GI132" s="603" t="str">
        <f>IF(_tag_month_day!BT128="","",_tag_month_day!BT128/100)</f>
        <v/>
      </c>
      <c r="GJ132" s="612" t="str">
        <f>IF(_tag_month_day!BU128="","",_tag_month_day!BU128/100)</f>
        <v/>
      </c>
      <c r="GK132" s="620" t="str">
        <f>IF(_tag_month_day!BV128="",IF(_rlcf_month_day!A$2="","",_rlcf_month_day!A$2/100),_tag_month_day!BV128/100)</f>
        <v/>
      </c>
      <c r="GL132" s="620" t="str">
        <f>IF(_tag_month_day!BW128="",IF(_rlcf_month_day!B$2="","",_rlcf_month_day!B$2/100),_tag_month_day!BW128/100)</f>
        <v/>
      </c>
      <c r="GM132" s="621" t="str">
        <f>IF(_tag_month_day!BX128="",IF(_rlcf_month_day!C$2="","",_rlcf_month_day!C$2/100),_tag_month_day!BX128/100)</f>
        <v/>
      </c>
      <c r="GN132" s="620" t="str">
        <f>IF(_tag_month_day!BV128="",IF(_rlcf_month_day!A$2="","",_rlcf_month_day!A$2/100),_tag_month_day!BV128/100)</f>
        <v/>
      </c>
      <c r="GO132" s="620" t="str">
        <f>IF(_tag_month_day!BW128="",IF(_rlcf_month_day!B$2="","",_rlcf_month_day!B$2/100),_tag_month_day!BW128/100)</f>
        <v/>
      </c>
      <c r="GP132" s="620" t="str">
        <f>IF(_tag_month_day!CD128="",IF(_rlcf_month_day!E$2="","",_rlcf_month_day!E$2/100),_tag_month_day!CD128/100)</f>
        <v/>
      </c>
      <c r="GQ132" s="620" t="str">
        <f>IF(_tag_month_day!CE128="",IF(_rlcf_month_day!F$2="","",_rlcf_month_day!F$2/100),_tag_month_day!CE128/100)</f>
        <v/>
      </c>
      <c r="GR132" s="621" t="str">
        <f>IF(_tag_month_day!CF128="",IF(_rlcf_month_day!G$2="","",_rlcf_month_day!G$2/100),_tag_month_day!CF128/100)</f>
        <v/>
      </c>
      <c r="GS132" s="626">
        <f t="shared" ref="GS132:HH132" si="773">GS131</f>
        <v>0.953</v>
      </c>
      <c r="GT132" s="626">
        <f t="shared" si="773"/>
        <v>0.55</v>
      </c>
      <c r="GU132" s="626">
        <f t="shared" si="773"/>
        <v>0.55</v>
      </c>
      <c r="GV132" s="626">
        <f t="shared" si="773"/>
        <v>0.55</v>
      </c>
      <c r="GW132" s="626">
        <f t="shared" si="773"/>
        <v>0.5</v>
      </c>
      <c r="GX132" s="626">
        <f t="shared" si="773"/>
        <v>0.935</v>
      </c>
      <c r="GY132" s="626">
        <f t="shared" si="773"/>
        <v>0.15</v>
      </c>
      <c r="GZ132" s="626">
        <f t="shared" si="773"/>
        <v>1</v>
      </c>
      <c r="HA132" s="632">
        <f t="shared" si="773"/>
        <v>0.047</v>
      </c>
      <c r="HB132" s="632">
        <f t="shared" si="773"/>
        <v>0.45</v>
      </c>
      <c r="HC132" s="632">
        <f t="shared" si="773"/>
        <v>0.45</v>
      </c>
      <c r="HD132" s="632">
        <f t="shared" si="773"/>
        <v>0.45</v>
      </c>
      <c r="HE132" s="632">
        <f t="shared" si="773"/>
        <v>0.5</v>
      </c>
      <c r="HF132" s="632">
        <f t="shared" si="773"/>
        <v>0.065</v>
      </c>
      <c r="HG132" s="632">
        <f t="shared" si="773"/>
        <v>0.85</v>
      </c>
      <c r="HH132" s="632">
        <f t="shared" si="773"/>
        <v>0</v>
      </c>
      <c r="HI132" s="68" t="e">
        <f t="shared" si="423"/>
        <v>#VALUE!</v>
      </c>
      <c r="HJ132" s="68" t="e">
        <f t="shared" si="454"/>
        <v>#VALUE!</v>
      </c>
      <c r="HK132" s="202">
        <f t="shared" si="455"/>
        <v>0.85</v>
      </c>
      <c r="HL132" s="464">
        <f t="shared" si="456"/>
        <v>550000</v>
      </c>
      <c r="HM132" s="464">
        <f t="shared" si="457"/>
        <v>480000</v>
      </c>
      <c r="HN132" s="192" t="e">
        <f t="shared" si="424"/>
        <v>#VALUE!</v>
      </c>
      <c r="HO132" s="192" t="e">
        <f>HN132*HK132*$HO$2/HL132*1000000</f>
        <v>#VALUE!</v>
      </c>
      <c r="HP132" s="192" t="e">
        <f>HN132*HK132*$HP$2/HM132*1000000</f>
        <v>#VALUE!</v>
      </c>
    </row>
    <row r="133" customFormat="1" spans="1:224">
      <c r="A133" s="381">
        <v>128</v>
      </c>
      <c r="B133" s="54">
        <f ca="1" t="shared" si="458"/>
        <v>43622</v>
      </c>
      <c r="C133" s="57">
        <f t="shared" si="459"/>
        <v>0.0416666666666667</v>
      </c>
      <c r="D133" s="68" t="str">
        <f ca="1" t="shared" si="425"/>
        <v>夜班</v>
      </c>
      <c r="E133" s="68" t="str">
        <f ca="1" t="shared" si="426"/>
        <v>丙</v>
      </c>
      <c r="F133" s="68">
        <f ca="1">SUMPRODUCT((成本日报!$A$3:$A$95=计划!B133)*(成本日报!$B$3:$B$95=计划!$D133),成本日报!$C$3:$C$95)</f>
        <v>3</v>
      </c>
      <c r="G133" s="382">
        <f ca="1" t="shared" si="460"/>
        <v>43622.2916666664</v>
      </c>
      <c r="H133" s="382">
        <f ca="1" t="shared" si="427"/>
        <v>43622.2986111108</v>
      </c>
      <c r="I133" s="382">
        <f ca="1" t="shared" si="428"/>
        <v>43622.3041666664</v>
      </c>
      <c r="J133" s="382">
        <f ca="1" t="shared" si="429"/>
        <v>43622.333333333</v>
      </c>
      <c r="K133" s="382">
        <f ca="1" t="shared" si="430"/>
        <v>43622.395833333</v>
      </c>
      <c r="L133" s="382">
        <f ca="1" t="shared" si="431"/>
        <v>43622.4166666664</v>
      </c>
      <c r="M133" s="398" t="str">
        <f>IF(_tag_month_day!A129="","",_tag_month_day!A129)</f>
        <v/>
      </c>
      <c r="N133" s="398" t="str">
        <f>IF(_tag_month_day!B129="","",_tag_month_day!B129)</f>
        <v/>
      </c>
      <c r="O133" s="399" t="e">
        <f t="shared" si="432"/>
        <v>#VALUE!</v>
      </c>
      <c r="P133" s="398" t="str">
        <f>IF(_tag_month_day!C129="","",_tag_month_day!C129)</f>
        <v/>
      </c>
      <c r="Q133" s="398" t="str">
        <f>IF(_tag_month_day!D129="","",_tag_month_day!D129)</f>
        <v/>
      </c>
      <c r="R133" s="416">
        <f>IF(_tag_month_day!CB129="",R132,_tag_month_day!CB129/100)</f>
        <v>0.07</v>
      </c>
      <c r="S133" s="417" t="str">
        <f>IF(_tag_month_day!E129="","",_tag_month_day!E129)</f>
        <v/>
      </c>
      <c r="T133" s="417" t="str">
        <f>IF(_tag_month_day!F129="","",_tag_month_day!F129)</f>
        <v/>
      </c>
      <c r="U133" s="418" t="e">
        <f t="shared" ref="U133:U196" si="774">S133+T133</f>
        <v>#VALUE!</v>
      </c>
      <c r="V133" s="53" t="e">
        <f t="shared" ref="V133:V196" si="775">U133/AJ133</f>
        <v>#VALUE!</v>
      </c>
      <c r="W133" s="419" t="str">
        <f>IF(_jhy_month_day!A129="","",_jhy_month_day!A129)</f>
        <v/>
      </c>
      <c r="X133" s="420" t="str">
        <f>IF(_jhy_month_day!B129="","",_jhy_month_day!B129/100)</f>
        <v/>
      </c>
      <c r="Y133" s="420" t="str">
        <f>IF(_jhy_month_day!C129="","",_jhy_month_day!C129/100)</f>
        <v/>
      </c>
      <c r="Z133" s="439">
        <f t="shared" si="477"/>
        <v>32</v>
      </c>
      <c r="AA133" s="440" t="str">
        <f>IF(_tag_month_day!G129="","",_tag_month_day!G129/100)</f>
        <v/>
      </c>
      <c r="AB133" s="440" t="str">
        <f>IF(_tag_month_day!H129="","",_tag_month_day!H129/100)</f>
        <v/>
      </c>
      <c r="AC133" s="193">
        <f t="shared" si="433"/>
        <v>1.59963432013121</v>
      </c>
      <c r="AD133" s="441" t="str">
        <f t="shared" si="434"/>
        <v/>
      </c>
      <c r="AE133" s="442" t="str">
        <f t="shared" si="435"/>
        <v/>
      </c>
      <c r="AF133" s="443">
        <v>1</v>
      </c>
      <c r="AG133" s="68" t="str">
        <f>IF(_duihao_month_day!A129="","",_duihao_month_day!A129)</f>
        <v/>
      </c>
      <c r="AH133" s="463">
        <f>IF(_gyk_month_day!B129="",AH132,_gyk_month_day!B129)</f>
        <v>820</v>
      </c>
      <c r="AI133" s="464" t="e">
        <f t="shared" si="461"/>
        <v>#VALUE!</v>
      </c>
      <c r="AJ133" s="68" t="str">
        <f>IF(_tag_month_day!I129="","",_tag_month_day!I129)</f>
        <v/>
      </c>
      <c r="AK133" s="465" t="str">
        <f>IF(_tzyy_month_day!A129="","",_tzyy_month_day!A129)</f>
        <v/>
      </c>
      <c r="AL133" s="465" t="str">
        <f>IF(_tzyy_month_day!B129="","",_tzyy_month_day!B129)</f>
        <v/>
      </c>
      <c r="AM133" s="465" t="str">
        <f>IF(_tzyy_month_day!C129="","",_tzyy_month_day!C129)</f>
        <v/>
      </c>
      <c r="AN133" s="466" t="str">
        <f>IF(_tag_month_day!CG129="","",_tag_month_day!CG129)</f>
        <v/>
      </c>
      <c r="AO133" s="466" t="str">
        <f>IF(_tag_month_day!CH129="","",_tag_month_day!CH129)</f>
        <v/>
      </c>
      <c r="AP133" s="486" t="e">
        <f t="shared" si="436"/>
        <v>#VALUE!</v>
      </c>
      <c r="AQ133" s="487" t="str">
        <f>IF(_tag_month_day!J129="","",_tag_month_day!J129/100)</f>
        <v/>
      </c>
      <c r="AR133" s="488">
        <f t="shared" si="437"/>
        <v>1.3</v>
      </c>
      <c r="AS133" s="489" t="e">
        <f t="shared" ref="AS133:AS196" si="776">AQ133*(AN133*AR133+AO133)/(AN133+AO133)</f>
        <v>#VALUE!</v>
      </c>
      <c r="AT133" s="489">
        <f t="shared" si="438"/>
        <v>0</v>
      </c>
      <c r="AU133" s="490" t="str">
        <f>IF(_tag_month_day!K129="","",_tag_month_day!K129)</f>
        <v/>
      </c>
      <c r="AV133" s="491" t="str">
        <f>IF(_tag_month_day!L129="","",_tag_month_day!L129/100)</f>
        <v/>
      </c>
      <c r="AW133" s="420">
        <f t="shared" si="748"/>
        <v>0</v>
      </c>
      <c r="AX133" s="420">
        <f t="shared" si="439"/>
        <v>0</v>
      </c>
      <c r="AY133" s="420" t="str">
        <f>IF(_tag_month_day!M129="","",_tag_month_day!M129/100)</f>
        <v/>
      </c>
      <c r="AZ133" s="420" t="str">
        <f>IF(_tag_month_day!N129="","",_tag_month_day!N129/100)</f>
        <v/>
      </c>
      <c r="BA133" s="420" t="str">
        <f>IF(_tag_month_day!O129="","",_tag_month_day!O129/100)</f>
        <v/>
      </c>
      <c r="BB133" s="496" t="str">
        <f>IF(_tag_month_day!P129="","",_tag_month_day!P129/100)</f>
        <v/>
      </c>
      <c r="BC133" s="496">
        <f t="shared" si="440"/>
        <v>0</v>
      </c>
      <c r="BD133" s="496" t="str">
        <f>IF(_tag_month_day!Q129="","",_tag_month_day!Q129/100)</f>
        <v/>
      </c>
      <c r="BE133" s="510" t="str">
        <f>IF(_tag_month_day!R129="","",_tag_month_day!R129/100)</f>
        <v/>
      </c>
      <c r="BF133" s="413" t="str">
        <f>IF(_tag_month_day!CC129="","",_tag_month_day!CC129/100)</f>
        <v/>
      </c>
      <c r="BG133" s="511" t="e">
        <f t="shared" ref="BG133:BG196" si="777">BE133+BF133</f>
        <v>#VALUE!</v>
      </c>
      <c r="BH133" s="198">
        <f t="shared" ref="BH133:BH196" si="778">SUM(AV133:BF133)</f>
        <v>0</v>
      </c>
      <c r="BI133" s="512" t="e">
        <f>IF(CX133=0,BI132,(DK133*查询!$R$5+DL133*查询!$Q$5+DM133*查询!$N$5+DN133*查询!$O$5+DO133*查询!$P$5)*AF133/CX133)</f>
        <v>#VALUE!</v>
      </c>
      <c r="BJ133" s="512" t="e">
        <f>IF(CX133=0,BJ132,(DP133*查询!$S$5+DQ133*查询!$T$5+DR133*查询!$U$5)*AF133/CX133)</f>
        <v>#VALUE!</v>
      </c>
      <c r="BK133" s="512">
        <f t="shared" si="441"/>
        <v>1</v>
      </c>
      <c r="BL133" s="513" t="str">
        <f>IF(_cfyc_month_day!A129="","",_cfyc_month_day!A129)</f>
        <v/>
      </c>
      <c r="BM133" s="513" t="str">
        <f>IF(_cfyc_month_day!B129="","",_cfyc_month_day!B129)</f>
        <v/>
      </c>
      <c r="BN133" s="513" t="str">
        <f>IF(_cfyc_month_day!C129="","",_cfyc_month_day!C129)</f>
        <v/>
      </c>
      <c r="BO133" s="522" t="str">
        <f>IF(_cfyc_month_day!D129="","",_cfyc_month_day!D129)</f>
        <v/>
      </c>
      <c r="BP133" s="522" t="str">
        <f>IF(_cfyc_month_day!E129="","",_cfyc_month_day!E129)</f>
        <v/>
      </c>
      <c r="BQ133" s="522" t="str">
        <f>IF(_cfyc_month_day!F129="","",_cfyc_month_day!F129)</f>
        <v/>
      </c>
      <c r="BR133" s="513" t="str">
        <f>IF(_tag_month_day!T129="","",_tag_month_day!T129)</f>
        <v/>
      </c>
      <c r="BS133" s="513" t="str">
        <f>IF(_tag_month_day!U129="","",_tag_month_day!U129)</f>
        <v/>
      </c>
      <c r="BT133" s="523" t="str">
        <f t="shared" si="442"/>
        <v/>
      </c>
      <c r="BU133" s="223" t="str">
        <f>IF(_tag_month_day!V129="","",_tag_month_day!V129)</f>
        <v/>
      </c>
      <c r="BV133" s="206" t="str">
        <f>IF(_tag_month_day!W129="","",_tag_month_day!W129)</f>
        <v/>
      </c>
      <c r="BW133" s="540" t="str">
        <f>IF(_tag_month_day!X129="","",_tag_month_day!X129)</f>
        <v/>
      </c>
      <c r="BX133" s="540" t="str">
        <f>IF(_tag_month_day!Y129="","",_tag_month_day!Y129)</f>
        <v/>
      </c>
      <c r="BY133" s="541">
        <f ca="1" t="shared" si="443"/>
        <v>43622.4166666664</v>
      </c>
      <c r="BZ133" s="542"/>
      <c r="CA133" s="543" t="str">
        <f>IF(_jhy2_month_day!A129="","",_jhy2_month_day!A129)</f>
        <v/>
      </c>
      <c r="CB133" s="464" t="str">
        <f>IF(_jhy2_month_day!B129="","",_jhy2_month_day!B129)</f>
        <v/>
      </c>
      <c r="CC133" s="464" t="str">
        <f>IF(_jhy2_month_day!C129="","",_jhy2_month_day!C129)</f>
        <v/>
      </c>
      <c r="CD133" s="464" t="str">
        <f>IF(_jhy2_month_day!D129="","",_jhy2_month_day!D129)</f>
        <v/>
      </c>
      <c r="CE133" s="464" t="str">
        <f>IF(_jhy2_month_day!E129="","",_jhy2_month_day!E129)</f>
        <v/>
      </c>
      <c r="CF133" s="464" t="str">
        <f>IF(_jhy2_month_day!F129="","",_jhy2_month_day!F129)</f>
        <v/>
      </c>
      <c r="CG133" s="464" t="str">
        <f>IF(_jhy2_month_day!G129="","",_jhy2_month_day!G129)</f>
        <v/>
      </c>
      <c r="CH133" s="464" t="str">
        <f>IF(_jhy2_month_day!H129="","",_jhy2_month_day!H129)</f>
        <v/>
      </c>
      <c r="CI133" s="464" t="str">
        <f>IF(_jhy2_month_day!I129="","",_jhy2_month_day!I129)</f>
        <v/>
      </c>
      <c r="CJ133" s="464" t="str">
        <f>IF(_jhy2_month_day!J129="","",_jhy2_month_day!J129)</f>
        <v/>
      </c>
      <c r="CK133" s="464" t="str">
        <f>IF(_jhy2_month_day!K129="","",_jhy2_month_day!K129)</f>
        <v/>
      </c>
      <c r="CL133" s="562" t="str">
        <f>IF(_jhy2_month_day!L129="","",_jhy2_month_day!L129)</f>
        <v/>
      </c>
      <c r="CM133" s="562" t="str">
        <f>IF(_jhy2_month_day!M129="","",_jhy2_month_day!M129)</f>
        <v/>
      </c>
      <c r="CN133" s="562" t="str">
        <f>IF(_jhy2_month_day!N129="","",_jhy2_month_day!N129)</f>
        <v/>
      </c>
      <c r="CO133" s="562" t="str">
        <f>IF(_jhy2_month_day!O129="","",_jhy2_month_day!O129)</f>
        <v/>
      </c>
      <c r="CP133" s="562" t="str">
        <f>IF(_jhy2_month_day!P129="","",_jhy2_month_day!P129)</f>
        <v/>
      </c>
      <c r="CQ133" s="562" t="str">
        <f>IF(_jhy2_month_day!Q129="","",_jhy2_month_day!Q129)</f>
        <v/>
      </c>
      <c r="CR133" s="563" t="str">
        <f>IF(_jhy2_month_day!R129="","",_jhy2_month_day!R129)</f>
        <v/>
      </c>
      <c r="CS133" s="576" t="str">
        <f>IF(_jhy2_month_day!S129="","",_jhy2_month_day!S129)</f>
        <v/>
      </c>
      <c r="CT133" s="562" t="str">
        <f>IF(_jhy2_month_day!T129="","",_jhy2_month_day!T129)</f>
        <v/>
      </c>
      <c r="CU133" s="577" t="e">
        <f t="shared" ref="CU133:CU196" si="779">DU133/AJ133</f>
        <v>#VALUE!</v>
      </c>
      <c r="CV133" s="198" t="e">
        <f t="shared" ref="CV133:CV196" si="780">BG133/BH133</f>
        <v>#VALUE!</v>
      </c>
      <c r="CW133" s="192" t="e">
        <f t="shared" ref="CW133:CW196" si="781">AJ133*(1-CV133)*CU133*AF133</f>
        <v>#VALUE!</v>
      </c>
      <c r="CX133" s="192" t="e">
        <f t="shared" ref="CX133:CX196" si="782">CW133*94%</f>
        <v>#VALUE!</v>
      </c>
      <c r="CY133" s="202" t="e">
        <f t="shared" ref="CY133:CY196" si="783">IF(CX133=0,0,DS133/(DS133+CX133))</f>
        <v>#VALUE!</v>
      </c>
      <c r="CZ133" s="192" t="e">
        <f t="shared" ref="CZ133:DI133" si="784">$AJ133*EF133</f>
        <v>#VALUE!</v>
      </c>
      <c r="DA133" s="192" t="e">
        <f t="shared" si="784"/>
        <v>#VALUE!</v>
      </c>
      <c r="DB133" s="192" t="e">
        <f t="shared" si="784"/>
        <v>#VALUE!</v>
      </c>
      <c r="DC133" s="192" t="e">
        <f t="shared" si="784"/>
        <v>#VALUE!</v>
      </c>
      <c r="DD133" s="192" t="e">
        <f t="shared" si="784"/>
        <v>#VALUE!</v>
      </c>
      <c r="DE133" s="192" t="e">
        <f t="shared" si="784"/>
        <v>#VALUE!</v>
      </c>
      <c r="DF133" s="192" t="e">
        <f t="shared" si="784"/>
        <v>#VALUE!</v>
      </c>
      <c r="DG133" s="192" t="e">
        <f t="shared" si="784"/>
        <v>#VALUE!</v>
      </c>
      <c r="DH133" s="192" t="e">
        <f t="shared" si="784"/>
        <v>#VALUE!</v>
      </c>
      <c r="DI133" s="192" t="e">
        <f t="shared" si="784"/>
        <v>#VALUE!</v>
      </c>
      <c r="DJ133" s="192" t="e">
        <f t="shared" ref="DJ133:DJ196" si="785">CZ133*(1-EP133)</f>
        <v>#VALUE!</v>
      </c>
      <c r="DK133" s="192" t="e">
        <f t="shared" ref="DK133:DK196" si="786">DA133*(1-ER133)</f>
        <v>#VALUE!</v>
      </c>
      <c r="DL133" s="192" t="e">
        <f t="shared" ref="DL133:DL196" si="787">DB133*(1-EQ133)</f>
        <v>#VALUE!</v>
      </c>
      <c r="DM133" s="192" t="e">
        <f t="shared" ref="DM133:DM196" si="788">DC133*(1-ES133)</f>
        <v>#VALUE!</v>
      </c>
      <c r="DN133" s="192" t="e">
        <f t="shared" ref="DN133:DN196" si="789">DD133*(1-ET133)</f>
        <v>#VALUE!</v>
      </c>
      <c r="DO133" s="192" t="e">
        <f t="shared" ref="DO133:DO196" si="790">DE133</f>
        <v>#VALUE!</v>
      </c>
      <c r="DP133" s="192" t="e">
        <f t="shared" ref="DP133:DP196" si="791">DF133*(1-EU133)</f>
        <v>#VALUE!</v>
      </c>
      <c r="DQ133" s="192" t="e">
        <f t="shared" ref="DQ133:DQ196" si="792">DG133*(1-EV133)</f>
        <v>#VALUE!</v>
      </c>
      <c r="DR133" s="192" t="e">
        <f t="shared" ref="DR133:DR196" si="793">DH133*(1-EW133)</f>
        <v>#VALUE!</v>
      </c>
      <c r="DS133" s="192" t="e">
        <f t="shared" ref="DS133:DS196" si="794">DI133</f>
        <v>#VALUE!</v>
      </c>
      <c r="DT133" s="192" t="e">
        <f t="shared" ref="DT133:DT196" si="795">SUM(DJ133:DS133)</f>
        <v>#VALUE!</v>
      </c>
      <c r="DU133" s="192" t="e">
        <f t="shared" ref="DU133:DU196" si="796">SUMPRODUCT((DJ133:DO133)*(GS133:GX133))+(DP133+DQ133+DR133)*GY133+DS133</f>
        <v>#VALUE!</v>
      </c>
      <c r="DV133" s="198" t="e">
        <f t="shared" ref="DV133:DV196" si="797">AV133/$BH133/(1-EP133)</f>
        <v>#VALUE!</v>
      </c>
      <c r="DW133" s="198" t="e">
        <f t="shared" ref="DW133:DW196" si="798">AW133/$BH133/(1-ER133)</f>
        <v>#DIV/0!</v>
      </c>
      <c r="DX133" s="198" t="e">
        <f t="shared" ref="DX133:DX196" si="799">AX133/$BH133/(1-EQ133)</f>
        <v>#DIV/0!</v>
      </c>
      <c r="DY133" s="198" t="e">
        <f t="shared" ref="DY133:DY196" si="800">AY133/$BH133/(1-ES133)</f>
        <v>#VALUE!</v>
      </c>
      <c r="DZ133" s="198" t="e">
        <f t="shared" ref="DZ133:DZ196" si="801">AZ133/$BH133/(1-ET133)</f>
        <v>#VALUE!</v>
      </c>
      <c r="EA133" s="198" t="e">
        <f t="shared" ref="EA133:EA196" si="802">BA133/$BH133/(1-AX133)</f>
        <v>#VALUE!</v>
      </c>
      <c r="EB133" s="198" t="e">
        <f t="shared" ref="EB133:EB196" si="803">BB133/$BH133/(1-EU133)</f>
        <v>#VALUE!</v>
      </c>
      <c r="EC133" s="198" t="e">
        <f t="shared" ref="EC133:EC196" si="804">BC133/$BH133/(1-EV133)</f>
        <v>#DIV/0!</v>
      </c>
      <c r="ED133" s="198" t="e">
        <f t="shared" ref="ED133:ED196" si="805">BD133/$BH133/(1-EW133)</f>
        <v>#VALUE!</v>
      </c>
      <c r="EE133" s="198" t="e">
        <f t="shared" ref="EE133:EE196" si="806">BG133/BH133</f>
        <v>#VALUE!</v>
      </c>
      <c r="EF133" s="198" t="e">
        <f t="shared" ref="EF133:EO133" si="807">DV133/SUM($DV133:$EE133)</f>
        <v>#VALUE!</v>
      </c>
      <c r="EG133" s="198" t="e">
        <f t="shared" si="807"/>
        <v>#DIV/0!</v>
      </c>
      <c r="EH133" s="198" t="e">
        <f t="shared" si="807"/>
        <v>#DIV/0!</v>
      </c>
      <c r="EI133" s="198" t="e">
        <f t="shared" si="807"/>
        <v>#VALUE!</v>
      </c>
      <c r="EJ133" s="198" t="e">
        <f t="shared" si="807"/>
        <v>#VALUE!</v>
      </c>
      <c r="EK133" s="198" t="e">
        <f t="shared" si="807"/>
        <v>#VALUE!</v>
      </c>
      <c r="EL133" s="198" t="e">
        <f t="shared" si="807"/>
        <v>#VALUE!</v>
      </c>
      <c r="EM133" s="198" t="e">
        <f t="shared" si="807"/>
        <v>#DIV/0!</v>
      </c>
      <c r="EN133" s="198" t="e">
        <f t="shared" si="807"/>
        <v>#VALUE!</v>
      </c>
      <c r="EO133" s="198" t="e">
        <f t="shared" si="807"/>
        <v>#VALUE!</v>
      </c>
      <c r="EP133" s="511">
        <f t="shared" ref="EP133:EW133" si="808">EP132</f>
        <v>0.08</v>
      </c>
      <c r="EQ133" s="511">
        <f t="shared" si="808"/>
        <v>0.015</v>
      </c>
      <c r="ER133" s="511">
        <f t="shared" si="808"/>
        <v>0.015</v>
      </c>
      <c r="ES133" s="511">
        <f t="shared" si="808"/>
        <v>0.015</v>
      </c>
      <c r="ET133" s="511">
        <f t="shared" si="808"/>
        <v>0.015</v>
      </c>
      <c r="EU133" s="511">
        <f t="shared" si="808"/>
        <v>0.09</v>
      </c>
      <c r="EV133" s="511">
        <f t="shared" si="808"/>
        <v>0.09</v>
      </c>
      <c r="EW133" s="511">
        <f t="shared" si="808"/>
        <v>0.09</v>
      </c>
      <c r="EX133" s="420" t="str">
        <f>IF(_tag_month_day!AS129="","",_tag_month_day!AS129/100)</f>
        <v/>
      </c>
      <c r="EY133" s="420" t="str">
        <f>IF(_tag_month_day!AT129="","",_tag_month_day!AT129/100)</f>
        <v/>
      </c>
      <c r="EZ133" s="420" t="str">
        <f>IF(_tag_month_day!AU129="","",_tag_month_day!AU129/100)</f>
        <v/>
      </c>
      <c r="FA133" s="420" t="str">
        <f>IF(_tag_month_day!AV129="","",_tag_month_day!AV129/100)</f>
        <v/>
      </c>
      <c r="FB133" s="420" t="str">
        <f>IF(_tag_month_day!AW129="","",_tag_month_day!AW129/100)</f>
        <v/>
      </c>
      <c r="FC133" s="420" t="str">
        <f>IF(_tag_month_day!AX129="","",_tag_month_day!AX129/100)</f>
        <v/>
      </c>
      <c r="FD133" s="510">
        <f t="shared" si="447"/>
        <v>0.33</v>
      </c>
      <c r="FE133" s="510">
        <f t="shared" si="448"/>
        <v>0.19</v>
      </c>
      <c r="FF133" s="510">
        <f t="shared" si="449"/>
        <v>0.003</v>
      </c>
      <c r="FG133" s="510">
        <f t="shared" si="450"/>
        <v>0</v>
      </c>
      <c r="FH133" s="603">
        <f t="shared" si="451"/>
        <v>0.0001</v>
      </c>
      <c r="FI133" s="510">
        <f t="shared" ref="FI133:FR133" si="809">FI132</f>
        <v>0.41</v>
      </c>
      <c r="FJ133" s="510">
        <f t="shared" si="809"/>
        <v>0.11</v>
      </c>
      <c r="FK133" s="510">
        <f t="shared" si="809"/>
        <v>0.015</v>
      </c>
      <c r="FL133" s="510">
        <f t="shared" si="809"/>
        <v>0</v>
      </c>
      <c r="FM133" s="603">
        <f t="shared" si="809"/>
        <v>0.0001</v>
      </c>
      <c r="FN133" s="510" t="str">
        <f>IF(_tag_month_day!AY129="","",_tag_month_day!AY129/100)</f>
        <v/>
      </c>
      <c r="FO133" s="510" t="str">
        <f>IF(_tag_month_day!AZ129="","",_tag_month_day!AZ129/100)</f>
        <v/>
      </c>
      <c r="FP133" s="510" t="str">
        <f>IF(_tag_month_day!BA129="","",_tag_month_day!BA129/100)</f>
        <v/>
      </c>
      <c r="FQ133" s="510" t="str">
        <f>IF(_tag_month_day!BB129="","",_tag_month_day!BB129/100)</f>
        <v/>
      </c>
      <c r="FR133" s="603" t="str">
        <f>IF(_tag_month_day!BC129="","",_tag_month_day!BC129/100)</f>
        <v/>
      </c>
      <c r="FS133" s="510" t="str">
        <f>IF(_tag_month_day!BD129="","",_tag_month_day!BD129/100)</f>
        <v/>
      </c>
      <c r="FT133" s="510" t="str">
        <f>IF(_tag_month_day!BE129="","",_tag_month_day!BE129/100)</f>
        <v/>
      </c>
      <c r="FU133" s="510" t="str">
        <f>IF(_tag_month_day!BF129="","",_tag_month_day!BF129/100)</f>
        <v/>
      </c>
      <c r="FV133" s="510" t="str">
        <f>IF(_tag_month_day!BG129="","",_tag_month_day!BG129/100)</f>
        <v/>
      </c>
      <c r="FW133" s="603" t="str">
        <f>IF(_tag_month_day!BH129="","",_tag_month_day!BH129/100)</f>
        <v/>
      </c>
      <c r="FX133" s="510" t="str">
        <f>IF(_tag_month_day!BI129="","",_tag_month_day!BI129/100)</f>
        <v/>
      </c>
      <c r="FY133" s="510" t="str">
        <f>IF(_tag_month_day!BJ129="","",_tag_month_day!BJ129/100)</f>
        <v/>
      </c>
      <c r="FZ133" s="605" t="str">
        <f>IF(_tag_month_day!BK129="","",_tag_month_day!BK129/100)</f>
        <v/>
      </c>
      <c r="GA133" s="510" t="str">
        <f>IF(_tag_month_day!BL129="","",_tag_month_day!BL129/100)</f>
        <v/>
      </c>
      <c r="GB133" s="603" t="str">
        <f>IF(_tag_month_day!BM129="","",_tag_month_day!BM129/100)</f>
        <v/>
      </c>
      <c r="GC133" s="420" t="str">
        <f>IF(_tag_month_day!BN129="","",_tag_month_day!BN129/100)</f>
        <v/>
      </c>
      <c r="GD133" s="420" t="str">
        <f>IF(_tag_month_day!BO129="","",_tag_month_day!BO129/100)</f>
        <v/>
      </c>
      <c r="GE133" s="420" t="str">
        <f>IF(_tag_month_day!BP129="","",_tag_month_day!BP129/100)</f>
        <v/>
      </c>
      <c r="GF133" s="420" t="str">
        <f>IF(_tag_month_day!BQ129="","",_tag_month_day!BQ129/100)</f>
        <v/>
      </c>
      <c r="GG133" s="420" t="str">
        <f>IF(_tag_month_day!BR129="","",_tag_month_day!BR129/100)</f>
        <v/>
      </c>
      <c r="GH133" s="420" t="str">
        <f>IF(_tag_month_day!BS129="","",_tag_month_day!BS129/100)</f>
        <v/>
      </c>
      <c r="GI133" s="603" t="str">
        <f>IF(_tag_month_day!BT129="","",_tag_month_day!BT129/100)</f>
        <v/>
      </c>
      <c r="GJ133" s="612" t="str">
        <f>IF(_tag_month_day!BU129="","",_tag_month_day!BU129/100)</f>
        <v/>
      </c>
      <c r="GK133" s="620" t="str">
        <f>IF(_tag_month_day!BV129="",IF(_rlcf_month_day!A$2="","",_rlcf_month_day!A$2/100),_tag_month_day!BV129/100)</f>
        <v/>
      </c>
      <c r="GL133" s="620" t="str">
        <f>IF(_tag_month_day!BW129="",IF(_rlcf_month_day!B$2="","",_rlcf_month_day!B$2/100),_tag_month_day!BW129/100)</f>
        <v/>
      </c>
      <c r="GM133" s="621" t="str">
        <f>IF(_tag_month_day!BX129="",IF(_rlcf_month_day!C$2="","",_rlcf_month_day!C$2/100),_tag_month_day!BX129/100)</f>
        <v/>
      </c>
      <c r="GN133" s="620" t="str">
        <f>IF(_tag_month_day!BV129="",IF(_rlcf_month_day!A$2="","",_rlcf_month_day!A$2/100),_tag_month_day!BV129/100)</f>
        <v/>
      </c>
      <c r="GO133" s="620" t="str">
        <f>IF(_tag_month_day!BW129="",IF(_rlcf_month_day!B$2="","",_rlcf_month_day!B$2/100),_tag_month_day!BW129/100)</f>
        <v/>
      </c>
      <c r="GP133" s="620" t="str">
        <f>IF(_tag_month_day!CD129="",IF(_rlcf_month_day!E$2="","",_rlcf_month_day!E$2/100),_tag_month_day!CD129/100)</f>
        <v/>
      </c>
      <c r="GQ133" s="620" t="str">
        <f>IF(_tag_month_day!CE129="",IF(_rlcf_month_day!F$2="","",_rlcf_month_day!F$2/100),_tag_month_day!CE129/100)</f>
        <v/>
      </c>
      <c r="GR133" s="621" t="str">
        <f>IF(_tag_month_day!CF129="",IF(_rlcf_month_day!G$2="","",_rlcf_month_day!G$2/100),_tag_month_day!CF129/100)</f>
        <v/>
      </c>
      <c r="GS133" s="626">
        <f t="shared" ref="GS133:HH133" si="810">GS132</f>
        <v>0.953</v>
      </c>
      <c r="GT133" s="626">
        <f t="shared" si="810"/>
        <v>0.55</v>
      </c>
      <c r="GU133" s="626">
        <f t="shared" si="810"/>
        <v>0.55</v>
      </c>
      <c r="GV133" s="626">
        <f t="shared" si="810"/>
        <v>0.55</v>
      </c>
      <c r="GW133" s="626">
        <f t="shared" si="810"/>
        <v>0.5</v>
      </c>
      <c r="GX133" s="626">
        <f t="shared" si="810"/>
        <v>0.935</v>
      </c>
      <c r="GY133" s="626">
        <f t="shared" si="810"/>
        <v>0.15</v>
      </c>
      <c r="GZ133" s="626">
        <f t="shared" si="810"/>
        <v>1</v>
      </c>
      <c r="HA133" s="632">
        <f t="shared" si="810"/>
        <v>0.047</v>
      </c>
      <c r="HB133" s="632">
        <f t="shared" si="810"/>
        <v>0.45</v>
      </c>
      <c r="HC133" s="632">
        <f t="shared" si="810"/>
        <v>0.45</v>
      </c>
      <c r="HD133" s="632">
        <f t="shared" si="810"/>
        <v>0.45</v>
      </c>
      <c r="HE133" s="632">
        <f t="shared" si="810"/>
        <v>0.5</v>
      </c>
      <c r="HF133" s="632">
        <f t="shared" si="810"/>
        <v>0.065</v>
      </c>
      <c r="HG133" s="632">
        <f t="shared" si="810"/>
        <v>0.85</v>
      </c>
      <c r="HH133" s="632">
        <f t="shared" si="810"/>
        <v>0</v>
      </c>
      <c r="HI133" s="68">
        <f t="shared" ref="HI133:HI196" si="811">IF(BZ133&lt;&gt;"",CK133-BV133,0)</f>
        <v>0</v>
      </c>
      <c r="HJ133" s="68" t="e">
        <f t="shared" si="454"/>
        <v>#VALUE!</v>
      </c>
      <c r="HK133" s="202">
        <f t="shared" si="455"/>
        <v>0.85</v>
      </c>
      <c r="HL133" s="464">
        <f t="shared" si="456"/>
        <v>550000</v>
      </c>
      <c r="HM133" s="464">
        <f t="shared" si="457"/>
        <v>480000</v>
      </c>
      <c r="HN133" s="192" t="e">
        <f t="shared" ref="HN133:HN196" si="812">(DJ133*EZ133+DK133*FH133+DL133*FM133+DM133*FR133+DN133*FW133+DO133*GB133+DS133*GI133+DP133*GM133+DR133*GR133)*1000*2</f>
        <v>#VALUE!</v>
      </c>
      <c r="HO133" s="192" t="e">
        <f>HN133*HK133*$HO$2/HL133*1000000</f>
        <v>#VALUE!</v>
      </c>
      <c r="HP133" s="192" t="e">
        <f>HN133*HK133*$HP$2/HM133*1000000</f>
        <v>#VALUE!</v>
      </c>
    </row>
    <row r="134" customFormat="1" spans="1:224">
      <c r="A134" s="381">
        <v>129</v>
      </c>
      <c r="B134" s="54">
        <f ca="1" t="shared" si="458"/>
        <v>43622</v>
      </c>
      <c r="C134" s="57">
        <f t="shared" si="459"/>
        <v>0.0416666666666667</v>
      </c>
      <c r="D134" s="68" t="str">
        <f ca="1" t="shared" ref="D134:D197" si="813">IF(HOUR(G134)&lt;8,"夜班",IF(HOUR(G134)&lt;16,"白班",IF(HOUR(G134)&lt;24,"中班",0)))</f>
        <v>白班</v>
      </c>
      <c r="E134" s="68" t="str">
        <f ca="1" t="shared" ref="E134:E197" si="814">IF(F134=1,"甲",IF(F134=2,"乙",IF(F134=3,"丙",IF(F134=4,"丁",""))))</f>
        <v>丁</v>
      </c>
      <c r="F134" s="68">
        <f ca="1">SUMPRODUCT((成本日报!$A$3:$A$95=计划!B134)*(成本日报!$B$3:$B$95=计划!$D134),成本日报!$C$3:$C$95)</f>
        <v>4</v>
      </c>
      <c r="G134" s="382">
        <f ca="1" t="shared" si="460"/>
        <v>43622.333333333</v>
      </c>
      <c r="H134" s="382">
        <f ca="1" t="shared" ref="H134:H197" si="815">$G134+$C134/60*10+$C134*0</f>
        <v>43622.3402777775</v>
      </c>
      <c r="I134" s="382">
        <f ca="1" t="shared" ref="I134:I197" si="816">$G134+$C134/60*18+$C134*0</f>
        <v>43622.345833333</v>
      </c>
      <c r="J134" s="382">
        <f ca="1" t="shared" ref="J134:J197" si="817">$G134+$C134/60*0+$C134*1</f>
        <v>43622.3749999997</v>
      </c>
      <c r="K134" s="382">
        <f ca="1" t="shared" ref="K134:K197" si="818">$G134+$C134/60*30+$C134*2</f>
        <v>43622.4374999997</v>
      </c>
      <c r="L134" s="382">
        <f ca="1" t="shared" ref="L134:L197" si="819">$G134+$C134/60*0+$C134*3</f>
        <v>43622.458333333</v>
      </c>
      <c r="M134" s="398" t="str">
        <f>IF(_tag_month_day!A130="","",_tag_month_day!A130)</f>
        <v/>
      </c>
      <c r="N134" s="398" t="str">
        <f>IF(_tag_month_day!B130="","",_tag_month_day!B130)</f>
        <v/>
      </c>
      <c r="O134" s="399" t="e">
        <f t="shared" ref="O134:O197" si="820">IF(M134+N134=0,"",M134+N134)</f>
        <v>#VALUE!</v>
      </c>
      <c r="P134" s="398" t="str">
        <f>IF(_tag_month_day!C130="","",_tag_month_day!C130)</f>
        <v/>
      </c>
      <c r="Q134" s="398" t="str">
        <f>IF(_tag_month_day!D130="","",_tag_month_day!D130)</f>
        <v/>
      </c>
      <c r="R134" s="416">
        <f>IF(_tag_month_day!CB130="",R133,_tag_month_day!CB130/100)</f>
        <v>0.07</v>
      </c>
      <c r="S134" s="417" t="str">
        <f>IF(_tag_month_day!E130="","",_tag_month_day!E130)</f>
        <v/>
      </c>
      <c r="T134" s="417" t="str">
        <f>IF(_tag_month_day!F130="","",_tag_month_day!F130)</f>
        <v/>
      </c>
      <c r="U134" s="418" t="e">
        <f t="shared" si="774"/>
        <v>#VALUE!</v>
      </c>
      <c r="V134" s="53" t="e">
        <f t="shared" si="775"/>
        <v>#VALUE!</v>
      </c>
      <c r="W134" s="419" t="str">
        <f>IF(_jhy_month_day!A130="","",_jhy_month_day!A130)</f>
        <v/>
      </c>
      <c r="X134" s="420" t="str">
        <f>IF(_jhy_month_day!B130="","",_jhy_month_day!B130/100)</f>
        <v/>
      </c>
      <c r="Y134" s="420" t="str">
        <f>IF(_jhy_month_day!C130="","",_jhy_month_day!C130/100)</f>
        <v/>
      </c>
      <c r="Z134" s="439">
        <f t="shared" si="477"/>
        <v>33</v>
      </c>
      <c r="AA134" s="440" t="str">
        <f>IF(_tag_month_day!G130="","",_tag_month_day!G130/100)</f>
        <v/>
      </c>
      <c r="AB134" s="440" t="str">
        <f>IF(_tag_month_day!H130="","",_tag_month_day!H130/100)</f>
        <v/>
      </c>
      <c r="AC134" s="193">
        <f t="shared" ref="AC134:AC197" si="821">IF(X134="",AC133,BK134*($AV133*X134+$AW133*FD133+$AX133*FI133+$AY133*FN133+$AZ133*FS133+$BA133*FX133+$BG133*GE133)/(AV133*Y134+AX133*FK133+AW133*FF133+AY133*FP133+AZ133*FU133+BA133*FZ133+BG133*GG133+BB133*GK133+BC133*GN133+BD133*GP133))</f>
        <v>1.59963432013121</v>
      </c>
      <c r="AD134" s="441" t="str">
        <f t="shared" ref="AD134:AD197" si="822">IF(AC134=AC133,"",AC134-AC133)</f>
        <v/>
      </c>
      <c r="AE134" s="442" t="str">
        <f t="shared" ref="AE134:AE197" si="823">IF(1-AF134=0,"",(1-AF134))</f>
        <v/>
      </c>
      <c r="AF134" s="443">
        <v>1</v>
      </c>
      <c r="AG134" s="68" t="str">
        <f>IF(_duihao_month_day!A130="","",_duihao_month_day!A130)</f>
        <v/>
      </c>
      <c r="AH134" s="463">
        <f>IF(_gyk_month_day!B130="",AH133,_gyk_month_day!B130)</f>
        <v>820</v>
      </c>
      <c r="AI134" s="464" t="e">
        <f t="shared" si="461"/>
        <v>#VALUE!</v>
      </c>
      <c r="AJ134" s="68" t="str">
        <f>IF(_tag_month_day!I130="","",_tag_month_day!I130)</f>
        <v/>
      </c>
      <c r="AK134" s="465" t="str">
        <f>IF(_tzyy_month_day!A130="","",_tzyy_month_day!A130)</f>
        <v/>
      </c>
      <c r="AL134" s="465" t="str">
        <f>IF(_tzyy_month_day!B130="","",_tzyy_month_day!B130)</f>
        <v/>
      </c>
      <c r="AM134" s="465" t="str">
        <f>IF(_tzyy_month_day!C130="","",_tzyy_month_day!C130)</f>
        <v/>
      </c>
      <c r="AN134" s="466" t="str">
        <f>IF(_tag_month_day!CG130="","",_tag_month_day!CG130)</f>
        <v/>
      </c>
      <c r="AO134" s="466" t="str">
        <f>IF(_tag_month_day!CH130="","",_tag_month_day!CH130)</f>
        <v/>
      </c>
      <c r="AP134" s="486" t="e">
        <f t="shared" ref="AP134:AP197" si="824">(IF(AN134=0,AS133,AS133*(1+AO134/AN134)/(AR134+AO134/AN134)))+AT134</f>
        <v>#VALUE!</v>
      </c>
      <c r="AQ134" s="487" t="str">
        <f>IF(_tag_month_day!J130="","",_tag_month_day!J130/100)</f>
        <v/>
      </c>
      <c r="AR134" s="488">
        <f t="shared" ref="AR134:AR197" si="825">AR133</f>
        <v>1.3</v>
      </c>
      <c r="AS134" s="489" t="e">
        <f t="shared" si="776"/>
        <v>#VALUE!</v>
      </c>
      <c r="AT134" s="489">
        <f t="shared" ref="AT134:AT197" si="826">(SUM(BE134:BF134)-SUM(BE133:BF133))*0.05</f>
        <v>0</v>
      </c>
      <c r="AU134" s="490" t="str">
        <f>IF(_tag_month_day!K130="","",_tag_month_day!K130)</f>
        <v/>
      </c>
      <c r="AV134" s="491" t="str">
        <f>IF(_tag_month_day!L130="","",_tag_month_day!L130/100)</f>
        <v/>
      </c>
      <c r="AW134" s="420">
        <f t="shared" si="748"/>
        <v>0</v>
      </c>
      <c r="AX134" s="420">
        <f t="shared" ref="AX134:AX197" si="827">AX133</f>
        <v>0</v>
      </c>
      <c r="AY134" s="420" t="str">
        <f>IF(_tag_month_day!M130="","",_tag_month_day!M130/100)</f>
        <v/>
      </c>
      <c r="AZ134" s="420" t="str">
        <f>IF(_tag_month_day!N130="","",_tag_month_day!N130/100)</f>
        <v/>
      </c>
      <c r="BA134" s="420" t="str">
        <f>IF(_tag_month_day!O130="","",_tag_month_day!O130/100)</f>
        <v/>
      </c>
      <c r="BB134" s="496" t="str">
        <f>IF(_tag_month_day!P130="","",_tag_month_day!P130/100)</f>
        <v/>
      </c>
      <c r="BC134" s="496">
        <f t="shared" ref="BC134:BC197" si="828">BC133</f>
        <v>0</v>
      </c>
      <c r="BD134" s="496" t="str">
        <f>IF(_tag_month_day!Q130="","",_tag_month_day!Q130/100)</f>
        <v/>
      </c>
      <c r="BE134" s="510" t="str">
        <f>IF(_tag_month_day!R130="","",_tag_month_day!R130/100)</f>
        <v/>
      </c>
      <c r="BF134" s="413" t="str">
        <f>IF(_tag_month_day!CC130="","",_tag_month_day!CC130/100)</f>
        <v/>
      </c>
      <c r="BG134" s="511" t="e">
        <f t="shared" si="777"/>
        <v>#VALUE!</v>
      </c>
      <c r="BH134" s="198">
        <f t="shared" si="778"/>
        <v>0</v>
      </c>
      <c r="BI134" s="512" t="e">
        <f>IF(CX134=0,BI133,(DK134*查询!$R$5+DL134*查询!$Q$5+DM134*查询!$N$5+DN134*查询!$O$5+DO134*查询!$P$5)*AF134/CX134)</f>
        <v>#VALUE!</v>
      </c>
      <c r="BJ134" s="512" t="e">
        <f>IF(CX134=0,BJ133,(DP134*查询!$S$5+DQ134*查询!$T$5+DR134*查询!$U$5)*AF134/CX134)</f>
        <v>#VALUE!</v>
      </c>
      <c r="BK134" s="512">
        <f t="shared" ref="BK134:BK197" si="829">BK133</f>
        <v>1</v>
      </c>
      <c r="BL134" s="513" t="str">
        <f>IF(_cfyc_month_day!A130="","",_cfyc_month_day!A130)</f>
        <v/>
      </c>
      <c r="BM134" s="513" t="str">
        <f>IF(_cfyc_month_day!B130="","",_cfyc_month_day!B130)</f>
        <v/>
      </c>
      <c r="BN134" s="513" t="str">
        <f>IF(_cfyc_month_day!C130="","",_cfyc_month_day!C130)</f>
        <v/>
      </c>
      <c r="BO134" s="522" t="str">
        <f>IF(_cfyc_month_day!D130="","",_cfyc_month_day!D130)</f>
        <v/>
      </c>
      <c r="BP134" s="522" t="str">
        <f>IF(_cfyc_month_day!E130="","",_cfyc_month_day!E130)</f>
        <v/>
      </c>
      <c r="BQ134" s="522" t="str">
        <f>IF(_cfyc_month_day!F130="","",_cfyc_month_day!F130)</f>
        <v/>
      </c>
      <c r="BR134" s="513" t="str">
        <f>IF(_tag_month_day!T130="","",_tag_month_day!T130)</f>
        <v/>
      </c>
      <c r="BS134" s="513" t="str">
        <f>IF(_tag_month_day!U130="","",_tag_month_day!U130)</f>
        <v/>
      </c>
      <c r="BT134" s="523" t="str">
        <f t="shared" ref="BT134:BT197" si="830">IF(CK134="","",IF((CK134&gt;=BV134-0.12)*(CK134&lt;=BV134+0.12),"合格","不合格"))</f>
        <v/>
      </c>
      <c r="BU134" s="223" t="str">
        <f>IF(_tag_month_day!V130="","",_tag_month_day!V130)</f>
        <v/>
      </c>
      <c r="BV134" s="206" t="str">
        <f>IF(_tag_month_day!W130="","",_tag_month_day!W130)</f>
        <v/>
      </c>
      <c r="BW134" s="540" t="str">
        <f>IF(_tag_month_day!X130="","",_tag_month_day!X130)</f>
        <v/>
      </c>
      <c r="BX134" s="540" t="str">
        <f>IF(_tag_month_day!Y130="","",_tag_month_day!Y130)</f>
        <v/>
      </c>
      <c r="BY134" s="541">
        <f ca="1" t="shared" ref="BY134:BY197" si="831">L134</f>
        <v>43622.458333333</v>
      </c>
      <c r="BZ134" s="542" t="s">
        <v>215</v>
      </c>
      <c r="CA134" s="543" t="str">
        <f>IF(_jhy2_month_day!A130="","",_jhy2_month_day!A130)</f>
        <v/>
      </c>
      <c r="CB134" s="464" t="str">
        <f>IF(_jhy2_month_day!B130="","",_jhy2_month_day!B130)</f>
        <v/>
      </c>
      <c r="CC134" s="464" t="str">
        <f>IF(_jhy2_month_day!C130="","",_jhy2_month_day!C130)</f>
        <v/>
      </c>
      <c r="CD134" s="464" t="str">
        <f>IF(_jhy2_month_day!D130="","",_jhy2_month_day!D130)</f>
        <v/>
      </c>
      <c r="CE134" s="464" t="str">
        <f>IF(_jhy2_month_day!E130="","",_jhy2_month_day!E130)</f>
        <v/>
      </c>
      <c r="CF134" s="464" t="str">
        <f>IF(_jhy2_month_day!F130="","",_jhy2_month_day!F130)</f>
        <v/>
      </c>
      <c r="CG134" s="464" t="str">
        <f>IF(_jhy2_month_day!G130="","",_jhy2_month_day!G130)</f>
        <v/>
      </c>
      <c r="CH134" s="464" t="str">
        <f>IF(_jhy2_month_day!H130="","",_jhy2_month_day!H130)</f>
        <v/>
      </c>
      <c r="CI134" s="464" t="str">
        <f>IF(_jhy2_month_day!I130="","",_jhy2_month_day!I130)</f>
        <v/>
      </c>
      <c r="CJ134" s="464" t="str">
        <f>IF(_jhy2_month_day!J130="","",_jhy2_month_day!J130)</f>
        <v/>
      </c>
      <c r="CK134" s="464" t="str">
        <f>IF(_jhy2_month_day!K130="","",_jhy2_month_day!K130)</f>
        <v/>
      </c>
      <c r="CL134" s="562" t="str">
        <f>IF(_jhy2_month_day!L130="","",_jhy2_month_day!L130)</f>
        <v/>
      </c>
      <c r="CM134" s="562" t="str">
        <f>IF(_jhy2_month_day!M130="","",_jhy2_month_day!M130)</f>
        <v/>
      </c>
      <c r="CN134" s="562" t="str">
        <f>IF(_jhy2_month_day!N130="","",_jhy2_month_day!N130)</f>
        <v/>
      </c>
      <c r="CO134" s="562" t="str">
        <f>IF(_jhy2_month_day!O130="","",_jhy2_month_day!O130)</f>
        <v/>
      </c>
      <c r="CP134" s="562" t="str">
        <f>IF(_jhy2_month_day!P130="","",_jhy2_month_day!P130)</f>
        <v/>
      </c>
      <c r="CQ134" s="562" t="str">
        <f>IF(_jhy2_month_day!Q130="","",_jhy2_month_day!Q130)</f>
        <v/>
      </c>
      <c r="CR134" s="563" t="str">
        <f>IF(_jhy2_month_day!R130="","",_jhy2_month_day!R130)</f>
        <v/>
      </c>
      <c r="CS134" s="576" t="str">
        <f>IF(_jhy2_month_day!S130="","",_jhy2_month_day!S130)</f>
        <v/>
      </c>
      <c r="CT134" s="562" t="str">
        <f>IF(_jhy2_month_day!T130="","",_jhy2_month_day!T130)</f>
        <v/>
      </c>
      <c r="CU134" s="577" t="e">
        <f t="shared" si="779"/>
        <v>#VALUE!</v>
      </c>
      <c r="CV134" s="198" t="e">
        <f t="shared" si="780"/>
        <v>#VALUE!</v>
      </c>
      <c r="CW134" s="192" t="e">
        <f t="shared" si="781"/>
        <v>#VALUE!</v>
      </c>
      <c r="CX134" s="192" t="e">
        <f t="shared" si="782"/>
        <v>#VALUE!</v>
      </c>
      <c r="CY134" s="202" t="e">
        <f t="shared" si="783"/>
        <v>#VALUE!</v>
      </c>
      <c r="CZ134" s="192" t="e">
        <f t="shared" ref="CZ134:DI134" si="832">$AJ134*EF134</f>
        <v>#VALUE!</v>
      </c>
      <c r="DA134" s="192" t="e">
        <f t="shared" si="832"/>
        <v>#VALUE!</v>
      </c>
      <c r="DB134" s="192" t="e">
        <f t="shared" si="832"/>
        <v>#VALUE!</v>
      </c>
      <c r="DC134" s="192" t="e">
        <f t="shared" si="832"/>
        <v>#VALUE!</v>
      </c>
      <c r="DD134" s="192" t="e">
        <f t="shared" si="832"/>
        <v>#VALUE!</v>
      </c>
      <c r="DE134" s="192" t="e">
        <f t="shared" si="832"/>
        <v>#VALUE!</v>
      </c>
      <c r="DF134" s="192" t="e">
        <f t="shared" si="832"/>
        <v>#VALUE!</v>
      </c>
      <c r="DG134" s="192" t="e">
        <f t="shared" si="832"/>
        <v>#VALUE!</v>
      </c>
      <c r="DH134" s="192" t="e">
        <f t="shared" si="832"/>
        <v>#VALUE!</v>
      </c>
      <c r="DI134" s="192" t="e">
        <f t="shared" si="832"/>
        <v>#VALUE!</v>
      </c>
      <c r="DJ134" s="192" t="e">
        <f t="shared" si="785"/>
        <v>#VALUE!</v>
      </c>
      <c r="DK134" s="192" t="e">
        <f t="shared" si="786"/>
        <v>#VALUE!</v>
      </c>
      <c r="DL134" s="192" t="e">
        <f t="shared" si="787"/>
        <v>#VALUE!</v>
      </c>
      <c r="DM134" s="192" t="e">
        <f t="shared" si="788"/>
        <v>#VALUE!</v>
      </c>
      <c r="DN134" s="192" t="e">
        <f t="shared" si="789"/>
        <v>#VALUE!</v>
      </c>
      <c r="DO134" s="192" t="e">
        <f t="shared" si="790"/>
        <v>#VALUE!</v>
      </c>
      <c r="DP134" s="192" t="e">
        <f t="shared" si="791"/>
        <v>#VALUE!</v>
      </c>
      <c r="DQ134" s="192" t="e">
        <f t="shared" si="792"/>
        <v>#VALUE!</v>
      </c>
      <c r="DR134" s="192" t="e">
        <f t="shared" si="793"/>
        <v>#VALUE!</v>
      </c>
      <c r="DS134" s="192" t="e">
        <f t="shared" si="794"/>
        <v>#VALUE!</v>
      </c>
      <c r="DT134" s="192" t="e">
        <f t="shared" si="795"/>
        <v>#VALUE!</v>
      </c>
      <c r="DU134" s="192" t="e">
        <f t="shared" si="796"/>
        <v>#VALUE!</v>
      </c>
      <c r="DV134" s="198" t="e">
        <f t="shared" si="797"/>
        <v>#VALUE!</v>
      </c>
      <c r="DW134" s="198" t="e">
        <f t="shared" si="798"/>
        <v>#DIV/0!</v>
      </c>
      <c r="DX134" s="198" t="e">
        <f t="shared" si="799"/>
        <v>#DIV/0!</v>
      </c>
      <c r="DY134" s="198" t="e">
        <f t="shared" si="800"/>
        <v>#VALUE!</v>
      </c>
      <c r="DZ134" s="198" t="e">
        <f t="shared" si="801"/>
        <v>#VALUE!</v>
      </c>
      <c r="EA134" s="198" t="e">
        <f t="shared" si="802"/>
        <v>#VALUE!</v>
      </c>
      <c r="EB134" s="198" t="e">
        <f t="shared" si="803"/>
        <v>#VALUE!</v>
      </c>
      <c r="EC134" s="198" t="e">
        <f t="shared" si="804"/>
        <v>#DIV/0!</v>
      </c>
      <c r="ED134" s="198" t="e">
        <f t="shared" si="805"/>
        <v>#VALUE!</v>
      </c>
      <c r="EE134" s="198" t="e">
        <f t="shared" si="806"/>
        <v>#VALUE!</v>
      </c>
      <c r="EF134" s="198" t="e">
        <f t="shared" ref="EF134:EO134" si="833">DV134/SUM($DV134:$EE134)</f>
        <v>#VALUE!</v>
      </c>
      <c r="EG134" s="198" t="e">
        <f t="shared" si="833"/>
        <v>#DIV/0!</v>
      </c>
      <c r="EH134" s="198" t="e">
        <f t="shared" si="833"/>
        <v>#DIV/0!</v>
      </c>
      <c r="EI134" s="198" t="e">
        <f t="shared" si="833"/>
        <v>#VALUE!</v>
      </c>
      <c r="EJ134" s="198" t="e">
        <f t="shared" si="833"/>
        <v>#VALUE!</v>
      </c>
      <c r="EK134" s="198" t="e">
        <f t="shared" si="833"/>
        <v>#VALUE!</v>
      </c>
      <c r="EL134" s="198" t="e">
        <f t="shared" si="833"/>
        <v>#VALUE!</v>
      </c>
      <c r="EM134" s="198" t="e">
        <f t="shared" si="833"/>
        <v>#DIV/0!</v>
      </c>
      <c r="EN134" s="198" t="e">
        <f t="shared" si="833"/>
        <v>#VALUE!</v>
      </c>
      <c r="EO134" s="198" t="e">
        <f t="shared" si="833"/>
        <v>#VALUE!</v>
      </c>
      <c r="EP134" s="511">
        <f t="shared" ref="EP134:EW134" si="834">EP133</f>
        <v>0.08</v>
      </c>
      <c r="EQ134" s="511">
        <f t="shared" si="834"/>
        <v>0.015</v>
      </c>
      <c r="ER134" s="511">
        <f t="shared" si="834"/>
        <v>0.015</v>
      </c>
      <c r="ES134" s="511">
        <f t="shared" si="834"/>
        <v>0.015</v>
      </c>
      <c r="ET134" s="511">
        <f t="shared" si="834"/>
        <v>0.015</v>
      </c>
      <c r="EU134" s="511">
        <f t="shared" si="834"/>
        <v>0.09</v>
      </c>
      <c r="EV134" s="511">
        <f t="shared" si="834"/>
        <v>0.09</v>
      </c>
      <c r="EW134" s="511">
        <f t="shared" si="834"/>
        <v>0.09</v>
      </c>
      <c r="EX134" s="420" t="str">
        <f>IF(_tag_month_day!AS130="","",_tag_month_day!AS130/100)</f>
        <v/>
      </c>
      <c r="EY134" s="420" t="str">
        <f>IF(_tag_month_day!AT130="","",_tag_month_day!AT130/100)</f>
        <v/>
      </c>
      <c r="EZ134" s="420" t="str">
        <f>IF(_tag_month_day!AU130="","",_tag_month_day!AU130/100)</f>
        <v/>
      </c>
      <c r="FA134" s="420" t="str">
        <f>IF(_tag_month_day!AV130="","",_tag_month_day!AV130/100)</f>
        <v/>
      </c>
      <c r="FB134" s="420" t="str">
        <f>IF(_tag_month_day!AW130="","",_tag_month_day!AW130/100)</f>
        <v/>
      </c>
      <c r="FC134" s="420" t="str">
        <f>IF(_tag_month_day!AX130="","",_tag_month_day!AX130/100)</f>
        <v/>
      </c>
      <c r="FD134" s="510">
        <f t="shared" ref="FD134:FD197" si="835">FD133</f>
        <v>0.33</v>
      </c>
      <c r="FE134" s="510">
        <f t="shared" ref="FE134:FE197" si="836">FE133</f>
        <v>0.19</v>
      </c>
      <c r="FF134" s="510">
        <f t="shared" ref="FF134:FF197" si="837">FF133</f>
        <v>0.003</v>
      </c>
      <c r="FG134" s="510">
        <f t="shared" ref="FG134:FG197" si="838">FG133</f>
        <v>0</v>
      </c>
      <c r="FH134" s="603">
        <f t="shared" ref="FH134:FH197" si="839">FH133</f>
        <v>0.0001</v>
      </c>
      <c r="FI134" s="510">
        <f t="shared" ref="FI134:FR134" si="840">FI133</f>
        <v>0.41</v>
      </c>
      <c r="FJ134" s="510">
        <f t="shared" si="840"/>
        <v>0.11</v>
      </c>
      <c r="FK134" s="510">
        <f t="shared" si="840"/>
        <v>0.015</v>
      </c>
      <c r="FL134" s="510">
        <f t="shared" si="840"/>
        <v>0</v>
      </c>
      <c r="FM134" s="603">
        <f t="shared" si="840"/>
        <v>0.0001</v>
      </c>
      <c r="FN134" s="510" t="str">
        <f>IF(_tag_month_day!AY130="","",_tag_month_day!AY130/100)</f>
        <v/>
      </c>
      <c r="FO134" s="510" t="str">
        <f>IF(_tag_month_day!AZ130="","",_tag_month_day!AZ130/100)</f>
        <v/>
      </c>
      <c r="FP134" s="510" t="str">
        <f>IF(_tag_month_day!BA130="","",_tag_month_day!BA130/100)</f>
        <v/>
      </c>
      <c r="FQ134" s="510" t="str">
        <f>IF(_tag_month_day!BB130="","",_tag_month_day!BB130/100)</f>
        <v/>
      </c>
      <c r="FR134" s="603" t="str">
        <f>IF(_tag_month_day!BC130="","",_tag_month_day!BC130/100)</f>
        <v/>
      </c>
      <c r="FS134" s="510" t="str">
        <f>IF(_tag_month_day!BD130="","",_tag_month_day!BD130/100)</f>
        <v/>
      </c>
      <c r="FT134" s="510" t="str">
        <f>IF(_tag_month_day!BE130="","",_tag_month_day!BE130/100)</f>
        <v/>
      </c>
      <c r="FU134" s="510" t="str">
        <f>IF(_tag_month_day!BF130="","",_tag_month_day!BF130/100)</f>
        <v/>
      </c>
      <c r="FV134" s="510" t="str">
        <f>IF(_tag_month_day!BG130="","",_tag_month_day!BG130/100)</f>
        <v/>
      </c>
      <c r="FW134" s="603" t="str">
        <f>IF(_tag_month_day!BH130="","",_tag_month_day!BH130/100)</f>
        <v/>
      </c>
      <c r="FX134" s="510" t="str">
        <f>IF(_tag_month_day!BI130="","",_tag_month_day!BI130/100)</f>
        <v/>
      </c>
      <c r="FY134" s="510" t="str">
        <f>IF(_tag_month_day!BJ130="","",_tag_month_day!BJ130/100)</f>
        <v/>
      </c>
      <c r="FZ134" s="605" t="str">
        <f>IF(_tag_month_day!BK130="","",_tag_month_day!BK130/100)</f>
        <v/>
      </c>
      <c r="GA134" s="510" t="str">
        <f>IF(_tag_month_day!BL130="","",_tag_month_day!BL130/100)</f>
        <v/>
      </c>
      <c r="GB134" s="603" t="str">
        <f>IF(_tag_month_day!BM130="","",_tag_month_day!BM130/100)</f>
        <v/>
      </c>
      <c r="GC134" s="420" t="str">
        <f>IF(_tag_month_day!BN130="","",_tag_month_day!BN130/100)</f>
        <v/>
      </c>
      <c r="GD134" s="420" t="str">
        <f>IF(_tag_month_day!BO130="","",_tag_month_day!BO130/100)</f>
        <v/>
      </c>
      <c r="GE134" s="420" t="str">
        <f>IF(_tag_month_day!BP130="","",_tag_month_day!BP130/100)</f>
        <v/>
      </c>
      <c r="GF134" s="420" t="str">
        <f>IF(_tag_month_day!BQ130="","",_tag_month_day!BQ130/100)</f>
        <v/>
      </c>
      <c r="GG134" s="420" t="str">
        <f>IF(_tag_month_day!BR130="","",_tag_month_day!BR130/100)</f>
        <v/>
      </c>
      <c r="GH134" s="420" t="str">
        <f>IF(_tag_month_day!BS130="","",_tag_month_day!BS130/100)</f>
        <v/>
      </c>
      <c r="GI134" s="603" t="str">
        <f>IF(_tag_month_day!BT130="","",_tag_month_day!BT130/100)</f>
        <v/>
      </c>
      <c r="GJ134" s="612" t="str">
        <f>IF(_tag_month_day!BU130="","",_tag_month_day!BU130/100)</f>
        <v/>
      </c>
      <c r="GK134" s="620" t="str">
        <f>IF(_tag_month_day!BV130="",IF(_rlcf_month_day!A$2="","",_rlcf_month_day!A$2/100),_tag_month_day!BV130/100)</f>
        <v/>
      </c>
      <c r="GL134" s="620" t="str">
        <f>IF(_tag_month_day!BW130="",IF(_rlcf_month_day!B$2="","",_rlcf_month_day!B$2/100),_tag_month_day!BW130/100)</f>
        <v/>
      </c>
      <c r="GM134" s="621" t="str">
        <f>IF(_tag_month_day!BX130="",IF(_rlcf_month_day!C$2="","",_rlcf_month_day!C$2/100),_tag_month_day!BX130/100)</f>
        <v/>
      </c>
      <c r="GN134" s="620" t="str">
        <f>IF(_tag_month_day!BV130="",IF(_rlcf_month_day!A$2="","",_rlcf_month_day!A$2/100),_tag_month_day!BV130/100)</f>
        <v/>
      </c>
      <c r="GO134" s="620" t="str">
        <f>IF(_tag_month_day!BW130="",IF(_rlcf_month_day!B$2="","",_rlcf_month_day!B$2/100),_tag_month_day!BW130/100)</f>
        <v/>
      </c>
      <c r="GP134" s="620" t="str">
        <f>IF(_tag_month_day!CD130="",IF(_rlcf_month_day!E$2="","",_rlcf_month_day!E$2/100),_tag_month_day!CD130/100)</f>
        <v/>
      </c>
      <c r="GQ134" s="620" t="str">
        <f>IF(_tag_month_day!CE130="",IF(_rlcf_month_day!F$2="","",_rlcf_month_day!F$2/100),_tag_month_day!CE130/100)</f>
        <v/>
      </c>
      <c r="GR134" s="621" t="str">
        <f>IF(_tag_month_day!CF130="",IF(_rlcf_month_day!G$2="","",_rlcf_month_day!G$2/100),_tag_month_day!CF130/100)</f>
        <v/>
      </c>
      <c r="GS134" s="626">
        <f t="shared" ref="GS134:HH134" si="841">GS133</f>
        <v>0.953</v>
      </c>
      <c r="GT134" s="626">
        <f t="shared" si="841"/>
        <v>0.55</v>
      </c>
      <c r="GU134" s="626">
        <f t="shared" si="841"/>
        <v>0.55</v>
      </c>
      <c r="GV134" s="626">
        <f t="shared" si="841"/>
        <v>0.55</v>
      </c>
      <c r="GW134" s="626">
        <f t="shared" si="841"/>
        <v>0.5</v>
      </c>
      <c r="GX134" s="626">
        <f t="shared" si="841"/>
        <v>0.935</v>
      </c>
      <c r="GY134" s="626">
        <f t="shared" si="841"/>
        <v>0.15</v>
      </c>
      <c r="GZ134" s="626">
        <f t="shared" si="841"/>
        <v>1</v>
      </c>
      <c r="HA134" s="632">
        <f t="shared" si="841"/>
        <v>0.047</v>
      </c>
      <c r="HB134" s="632">
        <f t="shared" si="841"/>
        <v>0.45</v>
      </c>
      <c r="HC134" s="632">
        <f t="shared" si="841"/>
        <v>0.45</v>
      </c>
      <c r="HD134" s="632">
        <f t="shared" si="841"/>
        <v>0.45</v>
      </c>
      <c r="HE134" s="632">
        <f t="shared" si="841"/>
        <v>0.5</v>
      </c>
      <c r="HF134" s="632">
        <f t="shared" si="841"/>
        <v>0.065</v>
      </c>
      <c r="HG134" s="632">
        <f t="shared" si="841"/>
        <v>0.85</v>
      </c>
      <c r="HH134" s="632">
        <f t="shared" si="841"/>
        <v>0</v>
      </c>
      <c r="HI134" s="68" t="e">
        <f t="shared" si="811"/>
        <v>#VALUE!</v>
      </c>
      <c r="HJ134" s="68" t="e">
        <f t="shared" ref="HJ134:HJ197" si="842">IF(AJ134&gt;0,AH134-AJ134,0)</f>
        <v>#VALUE!</v>
      </c>
      <c r="HK134" s="202">
        <f t="shared" ref="HK134:HK197" si="843">HK133</f>
        <v>0.85</v>
      </c>
      <c r="HL134" s="464">
        <f t="shared" ref="HL134:HL197" si="844">HL133</f>
        <v>550000</v>
      </c>
      <c r="HM134" s="464">
        <f t="shared" ref="HM134:HM197" si="845">HM133</f>
        <v>480000</v>
      </c>
      <c r="HN134" s="192" t="e">
        <f t="shared" si="812"/>
        <v>#VALUE!</v>
      </c>
      <c r="HO134" s="192" t="e">
        <f>HN134*HK134*$HO$2/HL134*1000000</f>
        <v>#VALUE!</v>
      </c>
      <c r="HP134" s="192" t="e">
        <f>HN134*HK134*$HP$2/HM134*1000000</f>
        <v>#VALUE!</v>
      </c>
    </row>
    <row r="135" customFormat="1" spans="1:224">
      <c r="A135" s="381">
        <v>130</v>
      </c>
      <c r="B135" s="54">
        <f ca="1" t="shared" ref="B135:B198" si="846">IF(D135=D134,B134,IF(D135="夜班",B134+1,B134))</f>
        <v>43622</v>
      </c>
      <c r="C135" s="57">
        <f t="shared" ref="C135:C198" si="847">C134</f>
        <v>0.0416666666666667</v>
      </c>
      <c r="D135" s="68" t="str">
        <f ca="1" t="shared" si="813"/>
        <v>白班</v>
      </c>
      <c r="E135" s="68" t="str">
        <f ca="1" t="shared" si="814"/>
        <v>丁</v>
      </c>
      <c r="F135" s="68">
        <f ca="1">SUMPRODUCT((成本日报!$A$3:$A$95=计划!B135)*(成本日报!$B$3:$B$95=计划!$D135),成本日报!$C$3:$C$95)</f>
        <v>4</v>
      </c>
      <c r="G135" s="382">
        <f ca="1" t="shared" ref="G135:G198" si="848">G134+C134</f>
        <v>43622.3749999997</v>
      </c>
      <c r="H135" s="382">
        <f ca="1" t="shared" si="815"/>
        <v>43622.3819444441</v>
      </c>
      <c r="I135" s="382">
        <f ca="1" t="shared" si="816"/>
        <v>43622.3874999997</v>
      </c>
      <c r="J135" s="382">
        <f ca="1" t="shared" si="817"/>
        <v>43622.4166666664</v>
      </c>
      <c r="K135" s="382">
        <f ca="1" t="shared" si="818"/>
        <v>43622.4791666664</v>
      </c>
      <c r="L135" s="382">
        <f ca="1" t="shared" si="819"/>
        <v>43622.4999999997</v>
      </c>
      <c r="M135" s="398" t="str">
        <f>IF(_tag_month_day!A131="","",_tag_month_day!A131)</f>
        <v/>
      </c>
      <c r="N135" s="398" t="str">
        <f>IF(_tag_month_day!B131="","",_tag_month_day!B131)</f>
        <v/>
      </c>
      <c r="O135" s="399" t="e">
        <f t="shared" si="820"/>
        <v>#VALUE!</v>
      </c>
      <c r="P135" s="398" t="str">
        <f>IF(_tag_month_day!C131="","",_tag_month_day!C131)</f>
        <v/>
      </c>
      <c r="Q135" s="398" t="str">
        <f>IF(_tag_month_day!D131="","",_tag_month_day!D131)</f>
        <v/>
      </c>
      <c r="R135" s="416">
        <f>IF(_tag_month_day!CB131="",R134,_tag_month_day!CB131/100)</f>
        <v>0.07</v>
      </c>
      <c r="S135" s="417" t="str">
        <f>IF(_tag_month_day!E131="","",_tag_month_day!E131)</f>
        <v/>
      </c>
      <c r="T135" s="417" t="str">
        <f>IF(_tag_month_day!F131="","",_tag_month_day!F131)</f>
        <v/>
      </c>
      <c r="U135" s="418" t="e">
        <f t="shared" si="774"/>
        <v>#VALUE!</v>
      </c>
      <c r="V135" s="53" t="e">
        <f t="shared" si="775"/>
        <v>#VALUE!</v>
      </c>
      <c r="W135" s="419" t="str">
        <f>IF(_jhy_month_day!A131="","",_jhy_month_day!A131)</f>
        <v/>
      </c>
      <c r="X135" s="420" t="str">
        <f>IF(_jhy_month_day!B131="","",_jhy_month_day!B131/100)</f>
        <v/>
      </c>
      <c r="Y135" s="420" t="str">
        <f>IF(_jhy_month_day!C131="","",_jhy_month_day!C131/100)</f>
        <v/>
      </c>
      <c r="Z135" s="439">
        <f t="shared" si="477"/>
        <v>33</v>
      </c>
      <c r="AA135" s="440" t="str">
        <f>IF(_tag_month_day!G131="","",_tag_month_day!G131/100)</f>
        <v/>
      </c>
      <c r="AB135" s="440" t="str">
        <f>IF(_tag_month_day!H131="","",_tag_month_day!H131/100)</f>
        <v/>
      </c>
      <c r="AC135" s="193">
        <f t="shared" si="821"/>
        <v>1.59963432013121</v>
      </c>
      <c r="AD135" s="441" t="str">
        <f t="shared" si="822"/>
        <v/>
      </c>
      <c r="AE135" s="442" t="str">
        <f t="shared" si="823"/>
        <v/>
      </c>
      <c r="AF135" s="443">
        <v>1</v>
      </c>
      <c r="AG135" s="68" t="str">
        <f>IF(_duihao_month_day!A131="","",_duihao_month_day!A131)</f>
        <v/>
      </c>
      <c r="AH135" s="463">
        <f>IF(_gyk_month_day!B131="",AH134,_gyk_month_day!B131)</f>
        <v>820</v>
      </c>
      <c r="AI135" s="464" t="e">
        <f t="shared" ref="AI135:AI198" si="849">IF(ROUND(AJ135-AJ134,1)=0,"",AJ135-AJ134)</f>
        <v>#VALUE!</v>
      </c>
      <c r="AJ135" s="68" t="str">
        <f>IF(_tag_month_day!I131="","",_tag_month_day!I131)</f>
        <v/>
      </c>
      <c r="AK135" s="465" t="str">
        <f>IF(_tzyy_month_day!A131="","",_tzyy_month_day!A131)</f>
        <v/>
      </c>
      <c r="AL135" s="465" t="str">
        <f>IF(_tzyy_month_day!B131="","",_tzyy_month_day!B131)</f>
        <v/>
      </c>
      <c r="AM135" s="465" t="str">
        <f>IF(_tzyy_month_day!C131="","",_tzyy_month_day!C131)</f>
        <v/>
      </c>
      <c r="AN135" s="466" t="str">
        <f>IF(_tag_month_day!CG131="","",_tag_month_day!CG131)</f>
        <v/>
      </c>
      <c r="AO135" s="466" t="str">
        <f>IF(_tag_month_day!CH131="","",_tag_month_day!CH131)</f>
        <v/>
      </c>
      <c r="AP135" s="486" t="e">
        <f t="shared" si="824"/>
        <v>#VALUE!</v>
      </c>
      <c r="AQ135" s="487" t="str">
        <f>IF(_tag_month_day!J131="","",_tag_month_day!J131/100)</f>
        <v/>
      </c>
      <c r="AR135" s="488">
        <f t="shared" si="825"/>
        <v>1.3</v>
      </c>
      <c r="AS135" s="489" t="e">
        <f t="shared" si="776"/>
        <v>#VALUE!</v>
      </c>
      <c r="AT135" s="489">
        <f t="shared" si="826"/>
        <v>0</v>
      </c>
      <c r="AU135" s="490" t="str">
        <f>IF(_tag_month_day!K131="","",_tag_month_day!K131)</f>
        <v/>
      </c>
      <c r="AV135" s="491" t="str">
        <f>IF(_tag_month_day!L131="","",_tag_month_day!L131/100)</f>
        <v/>
      </c>
      <c r="AW135" s="420">
        <f t="shared" si="748"/>
        <v>0</v>
      </c>
      <c r="AX135" s="420">
        <f t="shared" si="827"/>
        <v>0</v>
      </c>
      <c r="AY135" s="420" t="str">
        <f>IF(_tag_month_day!M131="","",_tag_month_day!M131/100)</f>
        <v/>
      </c>
      <c r="AZ135" s="420" t="str">
        <f>IF(_tag_month_day!N131="","",_tag_month_day!N131/100)</f>
        <v/>
      </c>
      <c r="BA135" s="420" t="str">
        <f>IF(_tag_month_day!O131="","",_tag_month_day!O131/100)</f>
        <v/>
      </c>
      <c r="BB135" s="496" t="str">
        <f>IF(_tag_month_day!P131="","",_tag_month_day!P131/100)</f>
        <v/>
      </c>
      <c r="BC135" s="496">
        <f t="shared" si="828"/>
        <v>0</v>
      </c>
      <c r="BD135" s="496" t="str">
        <f>IF(_tag_month_day!Q131="","",_tag_month_day!Q131/100)</f>
        <v/>
      </c>
      <c r="BE135" s="510" t="str">
        <f>IF(_tag_month_day!R131="","",_tag_month_day!R131/100)</f>
        <v/>
      </c>
      <c r="BF135" s="413" t="str">
        <f>IF(_tag_month_day!CC131="","",_tag_month_day!CC131/100)</f>
        <v/>
      </c>
      <c r="BG135" s="511" t="e">
        <f t="shared" si="777"/>
        <v>#VALUE!</v>
      </c>
      <c r="BH135" s="198">
        <f t="shared" si="778"/>
        <v>0</v>
      </c>
      <c r="BI135" s="512" t="e">
        <f>IF(CX135=0,BI134,(DK135*查询!$R$5+DL135*查询!$Q$5+DM135*查询!$N$5+DN135*查询!$O$5+DO135*查询!$P$5)*AF135/CX135)</f>
        <v>#VALUE!</v>
      </c>
      <c r="BJ135" s="512" t="e">
        <f>IF(CX135=0,BJ134,(DP135*查询!$S$5+DQ135*查询!$T$5+DR135*查询!$U$5)*AF135/CX135)</f>
        <v>#VALUE!</v>
      </c>
      <c r="BK135" s="512">
        <f t="shared" si="829"/>
        <v>1</v>
      </c>
      <c r="BL135" s="513" t="str">
        <f>IF(_cfyc_month_day!A131="","",_cfyc_month_day!A131)</f>
        <v/>
      </c>
      <c r="BM135" s="513" t="str">
        <f>IF(_cfyc_month_day!B131="","",_cfyc_month_day!B131)</f>
        <v/>
      </c>
      <c r="BN135" s="513" t="str">
        <f>IF(_cfyc_month_day!C131="","",_cfyc_month_day!C131)</f>
        <v/>
      </c>
      <c r="BO135" s="522" t="str">
        <f>IF(_cfyc_month_day!D131="","",_cfyc_month_day!D131)</f>
        <v/>
      </c>
      <c r="BP135" s="522" t="str">
        <f>IF(_cfyc_month_day!E131="","",_cfyc_month_day!E131)</f>
        <v/>
      </c>
      <c r="BQ135" s="522" t="str">
        <f>IF(_cfyc_month_day!F131="","",_cfyc_month_day!F131)</f>
        <v/>
      </c>
      <c r="BR135" s="513" t="str">
        <f>IF(_tag_month_day!T131="","",_tag_month_day!T131)</f>
        <v/>
      </c>
      <c r="BS135" s="513" t="str">
        <f>IF(_tag_month_day!U131="","",_tag_month_day!U131)</f>
        <v/>
      </c>
      <c r="BT135" s="523" t="str">
        <f t="shared" si="830"/>
        <v/>
      </c>
      <c r="BU135" s="223" t="str">
        <f>IF(_tag_month_day!V131="","",_tag_month_day!V131)</f>
        <v/>
      </c>
      <c r="BV135" s="206" t="str">
        <f>IF(_tag_month_day!W131="","",_tag_month_day!W131)</f>
        <v/>
      </c>
      <c r="BW135" s="540" t="str">
        <f>IF(_tag_month_day!X131="","",_tag_month_day!X131)</f>
        <v/>
      </c>
      <c r="BX135" s="540" t="str">
        <f>IF(_tag_month_day!Y131="","",_tag_month_day!Y131)</f>
        <v/>
      </c>
      <c r="BY135" s="541">
        <f ca="1" t="shared" si="831"/>
        <v>43622.4999999997</v>
      </c>
      <c r="BZ135" s="542"/>
      <c r="CA135" s="543" t="str">
        <f>IF(_jhy2_month_day!A131="","",_jhy2_month_day!A131)</f>
        <v/>
      </c>
      <c r="CB135" s="464" t="str">
        <f>IF(_jhy2_month_day!B131="","",_jhy2_month_day!B131)</f>
        <v/>
      </c>
      <c r="CC135" s="464" t="str">
        <f>IF(_jhy2_month_day!C131="","",_jhy2_month_day!C131)</f>
        <v/>
      </c>
      <c r="CD135" s="464" t="str">
        <f>IF(_jhy2_month_day!D131="","",_jhy2_month_day!D131)</f>
        <v/>
      </c>
      <c r="CE135" s="464" t="str">
        <f>IF(_jhy2_month_day!E131="","",_jhy2_month_day!E131)</f>
        <v/>
      </c>
      <c r="CF135" s="464" t="str">
        <f>IF(_jhy2_month_day!F131="","",_jhy2_month_day!F131)</f>
        <v/>
      </c>
      <c r="CG135" s="464" t="str">
        <f>IF(_jhy2_month_day!G131="","",_jhy2_month_day!G131)</f>
        <v/>
      </c>
      <c r="CH135" s="464" t="str">
        <f>IF(_jhy2_month_day!H131="","",_jhy2_month_day!H131)</f>
        <v/>
      </c>
      <c r="CI135" s="464" t="str">
        <f>IF(_jhy2_month_day!I131="","",_jhy2_month_day!I131)</f>
        <v/>
      </c>
      <c r="CJ135" s="464" t="str">
        <f>IF(_jhy2_month_day!J131="","",_jhy2_month_day!J131)</f>
        <v/>
      </c>
      <c r="CK135" s="464" t="str">
        <f>IF(_jhy2_month_day!K131="","",_jhy2_month_day!K131)</f>
        <v/>
      </c>
      <c r="CL135" s="562" t="str">
        <f>IF(_jhy2_month_day!L131="","",_jhy2_month_day!L131)</f>
        <v/>
      </c>
      <c r="CM135" s="562" t="str">
        <f>IF(_jhy2_month_day!M131="","",_jhy2_month_day!M131)</f>
        <v/>
      </c>
      <c r="CN135" s="562" t="str">
        <f>IF(_jhy2_month_day!N131="","",_jhy2_month_day!N131)</f>
        <v/>
      </c>
      <c r="CO135" s="562" t="str">
        <f>IF(_jhy2_month_day!O131="","",_jhy2_month_day!O131)</f>
        <v/>
      </c>
      <c r="CP135" s="562" t="str">
        <f>IF(_jhy2_month_day!P131="","",_jhy2_month_day!P131)</f>
        <v/>
      </c>
      <c r="CQ135" s="562" t="str">
        <f>IF(_jhy2_month_day!Q131="","",_jhy2_month_day!Q131)</f>
        <v/>
      </c>
      <c r="CR135" s="563" t="str">
        <f>IF(_jhy2_month_day!R131="","",_jhy2_month_day!R131)</f>
        <v/>
      </c>
      <c r="CS135" s="576" t="str">
        <f>IF(_jhy2_month_day!S131="","",_jhy2_month_day!S131)</f>
        <v/>
      </c>
      <c r="CT135" s="562" t="str">
        <f>IF(_jhy2_month_day!T131="","",_jhy2_month_day!T131)</f>
        <v/>
      </c>
      <c r="CU135" s="577" t="e">
        <f t="shared" si="779"/>
        <v>#VALUE!</v>
      </c>
      <c r="CV135" s="198" t="e">
        <f t="shared" si="780"/>
        <v>#VALUE!</v>
      </c>
      <c r="CW135" s="192" t="e">
        <f t="shared" si="781"/>
        <v>#VALUE!</v>
      </c>
      <c r="CX135" s="192" t="e">
        <f t="shared" si="782"/>
        <v>#VALUE!</v>
      </c>
      <c r="CY135" s="202" t="e">
        <f t="shared" si="783"/>
        <v>#VALUE!</v>
      </c>
      <c r="CZ135" s="192" t="e">
        <f t="shared" ref="CZ135:DI135" si="850">$AJ135*EF135</f>
        <v>#VALUE!</v>
      </c>
      <c r="DA135" s="192" t="e">
        <f t="shared" si="850"/>
        <v>#VALUE!</v>
      </c>
      <c r="DB135" s="192" t="e">
        <f t="shared" si="850"/>
        <v>#VALUE!</v>
      </c>
      <c r="DC135" s="192" t="e">
        <f t="shared" si="850"/>
        <v>#VALUE!</v>
      </c>
      <c r="DD135" s="192" t="e">
        <f t="shared" si="850"/>
        <v>#VALUE!</v>
      </c>
      <c r="DE135" s="192" t="e">
        <f t="shared" si="850"/>
        <v>#VALUE!</v>
      </c>
      <c r="DF135" s="192" t="e">
        <f t="shared" si="850"/>
        <v>#VALUE!</v>
      </c>
      <c r="DG135" s="192" t="e">
        <f t="shared" si="850"/>
        <v>#VALUE!</v>
      </c>
      <c r="DH135" s="192" t="e">
        <f t="shared" si="850"/>
        <v>#VALUE!</v>
      </c>
      <c r="DI135" s="192" t="e">
        <f t="shared" si="850"/>
        <v>#VALUE!</v>
      </c>
      <c r="DJ135" s="192" t="e">
        <f t="shared" si="785"/>
        <v>#VALUE!</v>
      </c>
      <c r="DK135" s="192" t="e">
        <f t="shared" si="786"/>
        <v>#VALUE!</v>
      </c>
      <c r="DL135" s="192" t="e">
        <f t="shared" si="787"/>
        <v>#VALUE!</v>
      </c>
      <c r="DM135" s="192" t="e">
        <f t="shared" si="788"/>
        <v>#VALUE!</v>
      </c>
      <c r="DN135" s="192" t="e">
        <f t="shared" si="789"/>
        <v>#VALUE!</v>
      </c>
      <c r="DO135" s="192" t="e">
        <f t="shared" si="790"/>
        <v>#VALUE!</v>
      </c>
      <c r="DP135" s="192" t="e">
        <f t="shared" si="791"/>
        <v>#VALUE!</v>
      </c>
      <c r="DQ135" s="192" t="e">
        <f t="shared" si="792"/>
        <v>#VALUE!</v>
      </c>
      <c r="DR135" s="192" t="e">
        <f t="shared" si="793"/>
        <v>#VALUE!</v>
      </c>
      <c r="DS135" s="192" t="e">
        <f t="shared" si="794"/>
        <v>#VALUE!</v>
      </c>
      <c r="DT135" s="192" t="e">
        <f t="shared" si="795"/>
        <v>#VALUE!</v>
      </c>
      <c r="DU135" s="192" t="e">
        <f t="shared" si="796"/>
        <v>#VALUE!</v>
      </c>
      <c r="DV135" s="198" t="e">
        <f t="shared" si="797"/>
        <v>#VALUE!</v>
      </c>
      <c r="DW135" s="198" t="e">
        <f t="shared" si="798"/>
        <v>#DIV/0!</v>
      </c>
      <c r="DX135" s="198" t="e">
        <f t="shared" si="799"/>
        <v>#DIV/0!</v>
      </c>
      <c r="DY135" s="198" t="e">
        <f t="shared" si="800"/>
        <v>#VALUE!</v>
      </c>
      <c r="DZ135" s="198" t="e">
        <f t="shared" si="801"/>
        <v>#VALUE!</v>
      </c>
      <c r="EA135" s="198" t="e">
        <f t="shared" si="802"/>
        <v>#VALUE!</v>
      </c>
      <c r="EB135" s="198" t="e">
        <f t="shared" si="803"/>
        <v>#VALUE!</v>
      </c>
      <c r="EC135" s="198" t="e">
        <f t="shared" si="804"/>
        <v>#DIV/0!</v>
      </c>
      <c r="ED135" s="198" t="e">
        <f t="shared" si="805"/>
        <v>#VALUE!</v>
      </c>
      <c r="EE135" s="198" t="e">
        <f t="shared" si="806"/>
        <v>#VALUE!</v>
      </c>
      <c r="EF135" s="198" t="e">
        <f t="shared" ref="EF135:EO135" si="851">DV135/SUM($DV135:$EE135)</f>
        <v>#VALUE!</v>
      </c>
      <c r="EG135" s="198" t="e">
        <f t="shared" si="851"/>
        <v>#DIV/0!</v>
      </c>
      <c r="EH135" s="198" t="e">
        <f t="shared" si="851"/>
        <v>#DIV/0!</v>
      </c>
      <c r="EI135" s="198" t="e">
        <f t="shared" si="851"/>
        <v>#VALUE!</v>
      </c>
      <c r="EJ135" s="198" t="e">
        <f t="shared" si="851"/>
        <v>#VALUE!</v>
      </c>
      <c r="EK135" s="198" t="e">
        <f t="shared" si="851"/>
        <v>#VALUE!</v>
      </c>
      <c r="EL135" s="198" t="e">
        <f t="shared" si="851"/>
        <v>#VALUE!</v>
      </c>
      <c r="EM135" s="198" t="e">
        <f t="shared" si="851"/>
        <v>#DIV/0!</v>
      </c>
      <c r="EN135" s="198" t="e">
        <f t="shared" si="851"/>
        <v>#VALUE!</v>
      </c>
      <c r="EO135" s="198" t="e">
        <f t="shared" si="851"/>
        <v>#VALUE!</v>
      </c>
      <c r="EP135" s="511">
        <f t="shared" ref="EP135:EW135" si="852">EP134</f>
        <v>0.08</v>
      </c>
      <c r="EQ135" s="511">
        <f t="shared" si="852"/>
        <v>0.015</v>
      </c>
      <c r="ER135" s="511">
        <f t="shared" si="852"/>
        <v>0.015</v>
      </c>
      <c r="ES135" s="511">
        <f t="shared" si="852"/>
        <v>0.015</v>
      </c>
      <c r="ET135" s="511">
        <f t="shared" si="852"/>
        <v>0.015</v>
      </c>
      <c r="EU135" s="511">
        <f t="shared" si="852"/>
        <v>0.09</v>
      </c>
      <c r="EV135" s="511">
        <f t="shared" si="852"/>
        <v>0.09</v>
      </c>
      <c r="EW135" s="511">
        <f t="shared" si="852"/>
        <v>0.09</v>
      </c>
      <c r="EX135" s="420" t="str">
        <f>IF(_tag_month_day!AS131="","",_tag_month_day!AS131/100)</f>
        <v/>
      </c>
      <c r="EY135" s="420" t="str">
        <f>IF(_tag_month_day!AT131="","",_tag_month_day!AT131/100)</f>
        <v/>
      </c>
      <c r="EZ135" s="420" t="str">
        <f>IF(_tag_month_day!AU131="","",_tag_month_day!AU131/100)</f>
        <v/>
      </c>
      <c r="FA135" s="420" t="str">
        <f>IF(_tag_month_day!AV131="","",_tag_month_day!AV131/100)</f>
        <v/>
      </c>
      <c r="FB135" s="420" t="str">
        <f>IF(_tag_month_day!AW131="","",_tag_month_day!AW131/100)</f>
        <v/>
      </c>
      <c r="FC135" s="420" t="str">
        <f>IF(_tag_month_day!AX131="","",_tag_month_day!AX131/100)</f>
        <v/>
      </c>
      <c r="FD135" s="510">
        <f t="shared" si="835"/>
        <v>0.33</v>
      </c>
      <c r="FE135" s="510">
        <f t="shared" si="836"/>
        <v>0.19</v>
      </c>
      <c r="FF135" s="510">
        <f t="shared" si="837"/>
        <v>0.003</v>
      </c>
      <c r="FG135" s="510">
        <f t="shared" si="838"/>
        <v>0</v>
      </c>
      <c r="FH135" s="603">
        <f t="shared" si="839"/>
        <v>0.0001</v>
      </c>
      <c r="FI135" s="510">
        <f t="shared" ref="FI135:FR135" si="853">FI134</f>
        <v>0.41</v>
      </c>
      <c r="FJ135" s="510">
        <f t="shared" si="853"/>
        <v>0.11</v>
      </c>
      <c r="FK135" s="510">
        <f t="shared" si="853"/>
        <v>0.015</v>
      </c>
      <c r="FL135" s="510">
        <f t="shared" si="853"/>
        <v>0</v>
      </c>
      <c r="FM135" s="603">
        <f t="shared" si="853"/>
        <v>0.0001</v>
      </c>
      <c r="FN135" s="510" t="str">
        <f>IF(_tag_month_day!AY131="","",_tag_month_day!AY131/100)</f>
        <v/>
      </c>
      <c r="FO135" s="510" t="str">
        <f>IF(_tag_month_day!AZ131="","",_tag_month_day!AZ131/100)</f>
        <v/>
      </c>
      <c r="FP135" s="510" t="str">
        <f>IF(_tag_month_day!BA131="","",_tag_month_day!BA131/100)</f>
        <v/>
      </c>
      <c r="FQ135" s="510" t="str">
        <f>IF(_tag_month_day!BB131="","",_tag_month_day!BB131/100)</f>
        <v/>
      </c>
      <c r="FR135" s="603" t="str">
        <f>IF(_tag_month_day!BC131="","",_tag_month_day!BC131/100)</f>
        <v/>
      </c>
      <c r="FS135" s="510" t="str">
        <f>IF(_tag_month_day!BD131="","",_tag_month_day!BD131/100)</f>
        <v/>
      </c>
      <c r="FT135" s="510" t="str">
        <f>IF(_tag_month_day!BE131="","",_tag_month_day!BE131/100)</f>
        <v/>
      </c>
      <c r="FU135" s="510" t="str">
        <f>IF(_tag_month_day!BF131="","",_tag_month_day!BF131/100)</f>
        <v/>
      </c>
      <c r="FV135" s="510" t="str">
        <f>IF(_tag_month_day!BG131="","",_tag_month_day!BG131/100)</f>
        <v/>
      </c>
      <c r="FW135" s="603" t="str">
        <f>IF(_tag_month_day!BH131="","",_tag_month_day!BH131/100)</f>
        <v/>
      </c>
      <c r="FX135" s="510" t="str">
        <f>IF(_tag_month_day!BI131="","",_tag_month_day!BI131/100)</f>
        <v/>
      </c>
      <c r="FY135" s="510" t="str">
        <f>IF(_tag_month_day!BJ131="","",_tag_month_day!BJ131/100)</f>
        <v/>
      </c>
      <c r="FZ135" s="605" t="str">
        <f>IF(_tag_month_day!BK131="","",_tag_month_day!BK131/100)</f>
        <v/>
      </c>
      <c r="GA135" s="510" t="str">
        <f>IF(_tag_month_day!BL131="","",_tag_month_day!BL131/100)</f>
        <v/>
      </c>
      <c r="GB135" s="603" t="str">
        <f>IF(_tag_month_day!BM131="","",_tag_month_day!BM131/100)</f>
        <v/>
      </c>
      <c r="GC135" s="420" t="str">
        <f>IF(_tag_month_day!BN131="","",_tag_month_day!BN131/100)</f>
        <v/>
      </c>
      <c r="GD135" s="420" t="str">
        <f>IF(_tag_month_day!BO131="","",_tag_month_day!BO131/100)</f>
        <v/>
      </c>
      <c r="GE135" s="420" t="str">
        <f>IF(_tag_month_day!BP131="","",_tag_month_day!BP131/100)</f>
        <v/>
      </c>
      <c r="GF135" s="420" t="str">
        <f>IF(_tag_month_day!BQ131="","",_tag_month_day!BQ131/100)</f>
        <v/>
      </c>
      <c r="GG135" s="420" t="str">
        <f>IF(_tag_month_day!BR131="","",_tag_month_day!BR131/100)</f>
        <v/>
      </c>
      <c r="GH135" s="420" t="str">
        <f>IF(_tag_month_day!BS131="","",_tag_month_day!BS131/100)</f>
        <v/>
      </c>
      <c r="GI135" s="603" t="str">
        <f>IF(_tag_month_day!BT131="","",_tag_month_day!BT131/100)</f>
        <v/>
      </c>
      <c r="GJ135" s="612" t="str">
        <f>IF(_tag_month_day!BU131="","",_tag_month_day!BU131/100)</f>
        <v/>
      </c>
      <c r="GK135" s="620" t="str">
        <f>IF(_tag_month_day!BV131="",IF(_rlcf_month_day!A$2="","",_rlcf_month_day!A$2/100),_tag_month_day!BV131/100)</f>
        <v/>
      </c>
      <c r="GL135" s="620" t="str">
        <f>IF(_tag_month_day!BW131="",IF(_rlcf_month_day!B$2="","",_rlcf_month_day!B$2/100),_tag_month_day!BW131/100)</f>
        <v/>
      </c>
      <c r="GM135" s="621" t="str">
        <f>IF(_tag_month_day!BX131="",IF(_rlcf_month_day!C$2="","",_rlcf_month_day!C$2/100),_tag_month_day!BX131/100)</f>
        <v/>
      </c>
      <c r="GN135" s="620" t="str">
        <f>IF(_tag_month_day!BV131="",IF(_rlcf_month_day!A$2="","",_rlcf_month_day!A$2/100),_tag_month_day!BV131/100)</f>
        <v/>
      </c>
      <c r="GO135" s="620" t="str">
        <f>IF(_tag_month_day!BW131="",IF(_rlcf_month_day!B$2="","",_rlcf_month_day!B$2/100),_tag_month_day!BW131/100)</f>
        <v/>
      </c>
      <c r="GP135" s="620" t="str">
        <f>IF(_tag_month_day!CD131="",IF(_rlcf_month_day!E$2="","",_rlcf_month_day!E$2/100),_tag_month_day!CD131/100)</f>
        <v/>
      </c>
      <c r="GQ135" s="620" t="str">
        <f>IF(_tag_month_day!CE131="",IF(_rlcf_month_day!F$2="","",_rlcf_month_day!F$2/100),_tag_month_day!CE131/100)</f>
        <v/>
      </c>
      <c r="GR135" s="621" t="str">
        <f>IF(_tag_month_day!CF131="",IF(_rlcf_month_day!G$2="","",_rlcf_month_day!G$2/100),_tag_month_day!CF131/100)</f>
        <v/>
      </c>
      <c r="GS135" s="626">
        <f t="shared" ref="GS135:HH135" si="854">GS134</f>
        <v>0.953</v>
      </c>
      <c r="GT135" s="626">
        <f t="shared" si="854"/>
        <v>0.55</v>
      </c>
      <c r="GU135" s="626">
        <f t="shared" si="854"/>
        <v>0.55</v>
      </c>
      <c r="GV135" s="626">
        <f t="shared" si="854"/>
        <v>0.55</v>
      </c>
      <c r="GW135" s="626">
        <f t="shared" si="854"/>
        <v>0.5</v>
      </c>
      <c r="GX135" s="626">
        <f t="shared" si="854"/>
        <v>0.935</v>
      </c>
      <c r="GY135" s="626">
        <f t="shared" si="854"/>
        <v>0.15</v>
      </c>
      <c r="GZ135" s="626">
        <f t="shared" si="854"/>
        <v>1</v>
      </c>
      <c r="HA135" s="632">
        <f t="shared" si="854"/>
        <v>0.047</v>
      </c>
      <c r="HB135" s="632">
        <f t="shared" si="854"/>
        <v>0.45</v>
      </c>
      <c r="HC135" s="632">
        <f t="shared" si="854"/>
        <v>0.45</v>
      </c>
      <c r="HD135" s="632">
        <f t="shared" si="854"/>
        <v>0.45</v>
      </c>
      <c r="HE135" s="632">
        <f t="shared" si="854"/>
        <v>0.5</v>
      </c>
      <c r="HF135" s="632">
        <f t="shared" si="854"/>
        <v>0.065</v>
      </c>
      <c r="HG135" s="632">
        <f t="shared" si="854"/>
        <v>0.85</v>
      </c>
      <c r="HH135" s="632">
        <f t="shared" si="854"/>
        <v>0</v>
      </c>
      <c r="HI135" s="68">
        <f t="shared" si="811"/>
        <v>0</v>
      </c>
      <c r="HJ135" s="68" t="e">
        <f t="shared" si="842"/>
        <v>#VALUE!</v>
      </c>
      <c r="HK135" s="202">
        <f t="shared" si="843"/>
        <v>0.85</v>
      </c>
      <c r="HL135" s="464">
        <f t="shared" si="844"/>
        <v>550000</v>
      </c>
      <c r="HM135" s="464">
        <f t="shared" si="845"/>
        <v>480000</v>
      </c>
      <c r="HN135" s="192" t="e">
        <f t="shared" si="812"/>
        <v>#VALUE!</v>
      </c>
      <c r="HO135" s="192" t="e">
        <f>HN135*HK135*$HO$2/HL135*1000000</f>
        <v>#VALUE!</v>
      </c>
      <c r="HP135" s="192" t="e">
        <f>HN135*HK135*$HP$2/HM135*1000000</f>
        <v>#VALUE!</v>
      </c>
    </row>
    <row r="136" customFormat="1" spans="1:224">
      <c r="A136" s="381">
        <v>131</v>
      </c>
      <c r="B136" s="54">
        <f ca="1" t="shared" si="846"/>
        <v>43622</v>
      </c>
      <c r="C136" s="57">
        <f t="shared" si="847"/>
        <v>0.0416666666666667</v>
      </c>
      <c r="D136" s="68" t="str">
        <f ca="1" t="shared" si="813"/>
        <v>白班</v>
      </c>
      <c r="E136" s="68" t="str">
        <f ca="1" t="shared" si="814"/>
        <v>丁</v>
      </c>
      <c r="F136" s="68">
        <f ca="1">SUMPRODUCT((成本日报!$A$3:$A$95=计划!B136)*(成本日报!$B$3:$B$95=计划!$D136),成本日报!$C$3:$C$95)</f>
        <v>4</v>
      </c>
      <c r="G136" s="382">
        <f ca="1" t="shared" si="848"/>
        <v>43622.4166666664</v>
      </c>
      <c r="H136" s="382">
        <f ca="1" t="shared" si="815"/>
        <v>43622.4236111108</v>
      </c>
      <c r="I136" s="382">
        <f ca="1" t="shared" si="816"/>
        <v>43622.4291666663</v>
      </c>
      <c r="J136" s="382">
        <f ca="1" t="shared" si="817"/>
        <v>43622.458333333</v>
      </c>
      <c r="K136" s="382">
        <f ca="1" t="shared" si="818"/>
        <v>43622.520833333</v>
      </c>
      <c r="L136" s="382">
        <f ca="1" t="shared" si="819"/>
        <v>43622.5416666664</v>
      </c>
      <c r="M136" s="398" t="str">
        <f>IF(_tag_month_day!A132="","",_tag_month_day!A132)</f>
        <v/>
      </c>
      <c r="N136" s="398" t="str">
        <f>IF(_tag_month_day!B132="","",_tag_month_day!B132)</f>
        <v/>
      </c>
      <c r="O136" s="399" t="e">
        <f t="shared" si="820"/>
        <v>#VALUE!</v>
      </c>
      <c r="P136" s="398" t="str">
        <f>IF(_tag_month_day!C132="","",_tag_month_day!C132)</f>
        <v/>
      </c>
      <c r="Q136" s="398" t="str">
        <f>IF(_tag_month_day!D132="","",_tag_month_day!D132)</f>
        <v/>
      </c>
      <c r="R136" s="416">
        <f>IF(_tag_month_day!CB132="",R135,_tag_month_day!CB132/100)</f>
        <v>0.07</v>
      </c>
      <c r="S136" s="417" t="str">
        <f>IF(_tag_month_day!E132="","",_tag_month_day!E132)</f>
        <v/>
      </c>
      <c r="T136" s="417" t="str">
        <f>IF(_tag_month_day!F132="","",_tag_month_day!F132)</f>
        <v/>
      </c>
      <c r="U136" s="418" t="e">
        <f t="shared" si="774"/>
        <v>#VALUE!</v>
      </c>
      <c r="V136" s="53" t="e">
        <f t="shared" si="775"/>
        <v>#VALUE!</v>
      </c>
      <c r="W136" s="419" t="str">
        <f>IF(_jhy_month_day!A132="","",_jhy_month_day!A132)</f>
        <v/>
      </c>
      <c r="X136" s="420" t="str">
        <f>IF(_jhy_month_day!B132="","",_jhy_month_day!B132/100)</f>
        <v/>
      </c>
      <c r="Y136" s="420" t="str">
        <f>IF(_jhy_month_day!C132="","",_jhy_month_day!C132/100)</f>
        <v/>
      </c>
      <c r="Z136" s="439">
        <f t="shared" si="477"/>
        <v>33</v>
      </c>
      <c r="AA136" s="440" t="str">
        <f>IF(_tag_month_day!G132="","",_tag_month_day!G132/100)</f>
        <v/>
      </c>
      <c r="AB136" s="440" t="str">
        <f>IF(_tag_month_day!H132="","",_tag_month_day!H132/100)</f>
        <v/>
      </c>
      <c r="AC136" s="193">
        <f t="shared" si="821"/>
        <v>1.59963432013121</v>
      </c>
      <c r="AD136" s="441" t="str">
        <f t="shared" si="822"/>
        <v/>
      </c>
      <c r="AE136" s="442" t="str">
        <f t="shared" si="823"/>
        <v/>
      </c>
      <c r="AF136" s="443">
        <v>1</v>
      </c>
      <c r="AG136" s="68" t="str">
        <f>IF(_duihao_month_day!A132="","",_duihao_month_day!A132)</f>
        <v/>
      </c>
      <c r="AH136" s="463">
        <f>IF(_gyk_month_day!B132="",AH135,_gyk_month_day!B132)</f>
        <v>820</v>
      </c>
      <c r="AI136" s="464" t="e">
        <f t="shared" si="849"/>
        <v>#VALUE!</v>
      </c>
      <c r="AJ136" s="68" t="str">
        <f>IF(_tag_month_day!I132="","",_tag_month_day!I132)</f>
        <v/>
      </c>
      <c r="AK136" s="465" t="str">
        <f>IF(_tzyy_month_day!A132="","",_tzyy_month_day!A132)</f>
        <v/>
      </c>
      <c r="AL136" s="465" t="str">
        <f>IF(_tzyy_month_day!B132="","",_tzyy_month_day!B132)</f>
        <v/>
      </c>
      <c r="AM136" s="465" t="str">
        <f>IF(_tzyy_month_day!C132="","",_tzyy_month_day!C132)</f>
        <v/>
      </c>
      <c r="AN136" s="466" t="str">
        <f>IF(_tag_month_day!CG132="","",_tag_month_day!CG132)</f>
        <v/>
      </c>
      <c r="AO136" s="466" t="str">
        <f>IF(_tag_month_day!CH132="","",_tag_month_day!CH132)</f>
        <v/>
      </c>
      <c r="AP136" s="486" t="e">
        <f t="shared" si="824"/>
        <v>#VALUE!</v>
      </c>
      <c r="AQ136" s="487" t="str">
        <f>IF(_tag_month_day!J132="","",_tag_month_day!J132/100)</f>
        <v/>
      </c>
      <c r="AR136" s="488">
        <f t="shared" si="825"/>
        <v>1.3</v>
      </c>
      <c r="AS136" s="489" t="e">
        <f t="shared" si="776"/>
        <v>#VALUE!</v>
      </c>
      <c r="AT136" s="489">
        <f t="shared" si="826"/>
        <v>0</v>
      </c>
      <c r="AU136" s="490" t="str">
        <f>IF(_tag_month_day!K132="","",_tag_month_day!K132)</f>
        <v/>
      </c>
      <c r="AV136" s="491" t="str">
        <f>IF(_tag_month_day!L132="","",_tag_month_day!L132/100)</f>
        <v/>
      </c>
      <c r="AW136" s="420">
        <f t="shared" si="748"/>
        <v>0</v>
      </c>
      <c r="AX136" s="420">
        <f t="shared" si="827"/>
        <v>0</v>
      </c>
      <c r="AY136" s="420" t="str">
        <f>IF(_tag_month_day!M132="","",_tag_month_day!M132/100)</f>
        <v/>
      </c>
      <c r="AZ136" s="420" t="str">
        <f>IF(_tag_month_day!N132="","",_tag_month_day!N132/100)</f>
        <v/>
      </c>
      <c r="BA136" s="420" t="str">
        <f>IF(_tag_month_day!O132="","",_tag_month_day!O132/100)</f>
        <v/>
      </c>
      <c r="BB136" s="496" t="str">
        <f>IF(_tag_month_day!P132="","",_tag_month_day!P132/100)</f>
        <v/>
      </c>
      <c r="BC136" s="496">
        <f t="shared" si="828"/>
        <v>0</v>
      </c>
      <c r="BD136" s="496" t="str">
        <f>IF(_tag_month_day!Q132="","",_tag_month_day!Q132/100)</f>
        <v/>
      </c>
      <c r="BE136" s="510" t="str">
        <f>IF(_tag_month_day!R132="","",_tag_month_day!R132/100)</f>
        <v/>
      </c>
      <c r="BF136" s="413" t="str">
        <f>IF(_tag_month_day!CC132="","",_tag_month_day!CC132/100)</f>
        <v/>
      </c>
      <c r="BG136" s="511" t="e">
        <f t="shared" si="777"/>
        <v>#VALUE!</v>
      </c>
      <c r="BH136" s="198">
        <f t="shared" si="778"/>
        <v>0</v>
      </c>
      <c r="BI136" s="512" t="e">
        <f>IF(CX136=0,BI135,(DK136*查询!$R$5+DL136*查询!$Q$5+DM136*查询!$N$5+DN136*查询!$O$5+DO136*查询!$P$5)*AF136/CX136)</f>
        <v>#VALUE!</v>
      </c>
      <c r="BJ136" s="512" t="e">
        <f>IF(CX136=0,BJ135,(DP136*查询!$S$5+DQ136*查询!$T$5+DR136*查询!$U$5)*AF136/CX136)</f>
        <v>#VALUE!</v>
      </c>
      <c r="BK136" s="512">
        <f t="shared" si="829"/>
        <v>1</v>
      </c>
      <c r="BL136" s="513" t="str">
        <f>IF(_cfyc_month_day!A132="","",_cfyc_month_day!A132)</f>
        <v/>
      </c>
      <c r="BM136" s="513" t="str">
        <f>IF(_cfyc_month_day!B132="","",_cfyc_month_day!B132)</f>
        <v/>
      </c>
      <c r="BN136" s="513" t="str">
        <f>IF(_cfyc_month_day!C132="","",_cfyc_month_day!C132)</f>
        <v/>
      </c>
      <c r="BO136" s="522" t="str">
        <f>IF(_cfyc_month_day!D132="","",_cfyc_month_day!D132)</f>
        <v/>
      </c>
      <c r="BP136" s="522" t="str">
        <f>IF(_cfyc_month_day!E132="","",_cfyc_month_day!E132)</f>
        <v/>
      </c>
      <c r="BQ136" s="522" t="str">
        <f>IF(_cfyc_month_day!F132="","",_cfyc_month_day!F132)</f>
        <v/>
      </c>
      <c r="BR136" s="513" t="str">
        <f>IF(_tag_month_day!T132="","",_tag_month_day!T132)</f>
        <v/>
      </c>
      <c r="BS136" s="513" t="str">
        <f>IF(_tag_month_day!U132="","",_tag_month_day!U132)</f>
        <v/>
      </c>
      <c r="BT136" s="523" t="str">
        <f t="shared" si="830"/>
        <v/>
      </c>
      <c r="BU136" s="223" t="str">
        <f>IF(_tag_month_day!V132="","",_tag_month_day!V132)</f>
        <v/>
      </c>
      <c r="BV136" s="206" t="str">
        <f>IF(_tag_month_day!W132="","",_tag_month_day!W132)</f>
        <v/>
      </c>
      <c r="BW136" s="540" t="str">
        <f>IF(_tag_month_day!X132="","",_tag_month_day!X132)</f>
        <v/>
      </c>
      <c r="BX136" s="540" t="str">
        <f>IF(_tag_month_day!Y132="","",_tag_month_day!Y132)</f>
        <v/>
      </c>
      <c r="BY136" s="541">
        <f ca="1" t="shared" si="831"/>
        <v>43622.5416666664</v>
      </c>
      <c r="BZ136" s="542"/>
      <c r="CA136" s="543" t="str">
        <f>IF(_jhy2_month_day!A132="","",_jhy2_month_day!A132)</f>
        <v/>
      </c>
      <c r="CB136" s="464" t="str">
        <f>IF(_jhy2_month_day!B132="","",_jhy2_month_day!B132)</f>
        <v/>
      </c>
      <c r="CC136" s="464" t="str">
        <f>IF(_jhy2_month_day!C132="","",_jhy2_month_day!C132)</f>
        <v/>
      </c>
      <c r="CD136" s="464" t="str">
        <f>IF(_jhy2_month_day!D132="","",_jhy2_month_day!D132)</f>
        <v/>
      </c>
      <c r="CE136" s="464" t="str">
        <f>IF(_jhy2_month_day!E132="","",_jhy2_month_day!E132)</f>
        <v/>
      </c>
      <c r="CF136" s="464" t="str">
        <f>IF(_jhy2_month_day!F132="","",_jhy2_month_day!F132)</f>
        <v/>
      </c>
      <c r="CG136" s="464" t="str">
        <f>IF(_jhy2_month_day!G132="","",_jhy2_month_day!G132)</f>
        <v/>
      </c>
      <c r="CH136" s="464" t="str">
        <f>IF(_jhy2_month_day!H132="","",_jhy2_month_day!H132)</f>
        <v/>
      </c>
      <c r="CI136" s="464" t="str">
        <f>IF(_jhy2_month_day!I132="","",_jhy2_month_day!I132)</f>
        <v/>
      </c>
      <c r="CJ136" s="464" t="str">
        <f>IF(_jhy2_month_day!J132="","",_jhy2_month_day!J132)</f>
        <v/>
      </c>
      <c r="CK136" s="464" t="str">
        <f>IF(_jhy2_month_day!K132="","",_jhy2_month_day!K132)</f>
        <v/>
      </c>
      <c r="CL136" s="562" t="str">
        <f>IF(_jhy2_month_day!L132="","",_jhy2_month_day!L132)</f>
        <v/>
      </c>
      <c r="CM136" s="562" t="str">
        <f>IF(_jhy2_month_day!M132="","",_jhy2_month_day!M132)</f>
        <v/>
      </c>
      <c r="CN136" s="562" t="str">
        <f>IF(_jhy2_month_day!N132="","",_jhy2_month_day!N132)</f>
        <v/>
      </c>
      <c r="CO136" s="562" t="str">
        <f>IF(_jhy2_month_day!O132="","",_jhy2_month_day!O132)</f>
        <v/>
      </c>
      <c r="CP136" s="562" t="str">
        <f>IF(_jhy2_month_day!P132="","",_jhy2_month_day!P132)</f>
        <v/>
      </c>
      <c r="CQ136" s="562" t="str">
        <f>IF(_jhy2_month_day!Q132="","",_jhy2_month_day!Q132)</f>
        <v/>
      </c>
      <c r="CR136" s="563" t="str">
        <f>IF(_jhy2_month_day!R132="","",_jhy2_month_day!R132)</f>
        <v/>
      </c>
      <c r="CS136" s="576" t="str">
        <f>IF(_jhy2_month_day!S132="","",_jhy2_month_day!S132)</f>
        <v/>
      </c>
      <c r="CT136" s="562" t="str">
        <f>IF(_jhy2_month_day!T132="","",_jhy2_month_day!T132)</f>
        <v/>
      </c>
      <c r="CU136" s="577" t="e">
        <f t="shared" si="779"/>
        <v>#VALUE!</v>
      </c>
      <c r="CV136" s="198" t="e">
        <f t="shared" si="780"/>
        <v>#VALUE!</v>
      </c>
      <c r="CW136" s="192" t="e">
        <f t="shared" si="781"/>
        <v>#VALUE!</v>
      </c>
      <c r="CX136" s="192" t="e">
        <f t="shared" si="782"/>
        <v>#VALUE!</v>
      </c>
      <c r="CY136" s="202" t="e">
        <f t="shared" si="783"/>
        <v>#VALUE!</v>
      </c>
      <c r="CZ136" s="192" t="e">
        <f t="shared" ref="CZ136:DI136" si="855">$AJ136*EF136</f>
        <v>#VALUE!</v>
      </c>
      <c r="DA136" s="192" t="e">
        <f t="shared" si="855"/>
        <v>#VALUE!</v>
      </c>
      <c r="DB136" s="192" t="e">
        <f t="shared" si="855"/>
        <v>#VALUE!</v>
      </c>
      <c r="DC136" s="192" t="e">
        <f t="shared" si="855"/>
        <v>#VALUE!</v>
      </c>
      <c r="DD136" s="192" t="e">
        <f t="shared" si="855"/>
        <v>#VALUE!</v>
      </c>
      <c r="DE136" s="192" t="e">
        <f t="shared" si="855"/>
        <v>#VALUE!</v>
      </c>
      <c r="DF136" s="192" t="e">
        <f t="shared" si="855"/>
        <v>#VALUE!</v>
      </c>
      <c r="DG136" s="192" t="e">
        <f t="shared" si="855"/>
        <v>#VALUE!</v>
      </c>
      <c r="DH136" s="192" t="e">
        <f t="shared" si="855"/>
        <v>#VALUE!</v>
      </c>
      <c r="DI136" s="192" t="e">
        <f t="shared" si="855"/>
        <v>#VALUE!</v>
      </c>
      <c r="DJ136" s="192" t="e">
        <f t="shared" si="785"/>
        <v>#VALUE!</v>
      </c>
      <c r="DK136" s="192" t="e">
        <f t="shared" si="786"/>
        <v>#VALUE!</v>
      </c>
      <c r="DL136" s="192" t="e">
        <f t="shared" si="787"/>
        <v>#VALUE!</v>
      </c>
      <c r="DM136" s="192" t="e">
        <f t="shared" si="788"/>
        <v>#VALUE!</v>
      </c>
      <c r="DN136" s="192" t="e">
        <f t="shared" si="789"/>
        <v>#VALUE!</v>
      </c>
      <c r="DO136" s="192" t="e">
        <f t="shared" si="790"/>
        <v>#VALUE!</v>
      </c>
      <c r="DP136" s="192" t="e">
        <f t="shared" si="791"/>
        <v>#VALUE!</v>
      </c>
      <c r="DQ136" s="192" t="e">
        <f t="shared" si="792"/>
        <v>#VALUE!</v>
      </c>
      <c r="DR136" s="192" t="e">
        <f t="shared" si="793"/>
        <v>#VALUE!</v>
      </c>
      <c r="DS136" s="192" t="e">
        <f t="shared" si="794"/>
        <v>#VALUE!</v>
      </c>
      <c r="DT136" s="192" t="e">
        <f t="shared" si="795"/>
        <v>#VALUE!</v>
      </c>
      <c r="DU136" s="192" t="e">
        <f t="shared" si="796"/>
        <v>#VALUE!</v>
      </c>
      <c r="DV136" s="198" t="e">
        <f t="shared" si="797"/>
        <v>#VALUE!</v>
      </c>
      <c r="DW136" s="198" t="e">
        <f t="shared" si="798"/>
        <v>#DIV/0!</v>
      </c>
      <c r="DX136" s="198" t="e">
        <f t="shared" si="799"/>
        <v>#DIV/0!</v>
      </c>
      <c r="DY136" s="198" t="e">
        <f t="shared" si="800"/>
        <v>#VALUE!</v>
      </c>
      <c r="DZ136" s="198" t="e">
        <f t="shared" si="801"/>
        <v>#VALUE!</v>
      </c>
      <c r="EA136" s="198" t="e">
        <f t="shared" si="802"/>
        <v>#VALUE!</v>
      </c>
      <c r="EB136" s="198" t="e">
        <f t="shared" si="803"/>
        <v>#VALUE!</v>
      </c>
      <c r="EC136" s="198" t="e">
        <f t="shared" si="804"/>
        <v>#DIV/0!</v>
      </c>
      <c r="ED136" s="198" t="e">
        <f t="shared" si="805"/>
        <v>#VALUE!</v>
      </c>
      <c r="EE136" s="198" t="e">
        <f t="shared" si="806"/>
        <v>#VALUE!</v>
      </c>
      <c r="EF136" s="198" t="e">
        <f t="shared" ref="EF136:EO136" si="856">DV136/SUM($DV136:$EE136)</f>
        <v>#VALUE!</v>
      </c>
      <c r="EG136" s="198" t="e">
        <f t="shared" si="856"/>
        <v>#DIV/0!</v>
      </c>
      <c r="EH136" s="198" t="e">
        <f t="shared" si="856"/>
        <v>#DIV/0!</v>
      </c>
      <c r="EI136" s="198" t="e">
        <f t="shared" si="856"/>
        <v>#VALUE!</v>
      </c>
      <c r="EJ136" s="198" t="e">
        <f t="shared" si="856"/>
        <v>#VALUE!</v>
      </c>
      <c r="EK136" s="198" t="e">
        <f t="shared" si="856"/>
        <v>#VALUE!</v>
      </c>
      <c r="EL136" s="198" t="e">
        <f t="shared" si="856"/>
        <v>#VALUE!</v>
      </c>
      <c r="EM136" s="198" t="e">
        <f t="shared" si="856"/>
        <v>#DIV/0!</v>
      </c>
      <c r="EN136" s="198" t="e">
        <f t="shared" si="856"/>
        <v>#VALUE!</v>
      </c>
      <c r="EO136" s="198" t="e">
        <f t="shared" si="856"/>
        <v>#VALUE!</v>
      </c>
      <c r="EP136" s="511">
        <f t="shared" ref="EP136:EW136" si="857">EP135</f>
        <v>0.08</v>
      </c>
      <c r="EQ136" s="511">
        <f t="shared" si="857"/>
        <v>0.015</v>
      </c>
      <c r="ER136" s="511">
        <f t="shared" si="857"/>
        <v>0.015</v>
      </c>
      <c r="ES136" s="511">
        <f t="shared" si="857"/>
        <v>0.015</v>
      </c>
      <c r="ET136" s="511">
        <f t="shared" si="857"/>
        <v>0.015</v>
      </c>
      <c r="EU136" s="511">
        <f t="shared" si="857"/>
        <v>0.09</v>
      </c>
      <c r="EV136" s="511">
        <f t="shared" si="857"/>
        <v>0.09</v>
      </c>
      <c r="EW136" s="511">
        <f t="shared" si="857"/>
        <v>0.09</v>
      </c>
      <c r="EX136" s="420" t="str">
        <f>IF(_tag_month_day!AS132="","",_tag_month_day!AS132/100)</f>
        <v/>
      </c>
      <c r="EY136" s="420" t="str">
        <f>IF(_tag_month_day!AT132="","",_tag_month_day!AT132/100)</f>
        <v/>
      </c>
      <c r="EZ136" s="420" t="str">
        <f>IF(_tag_month_day!AU132="","",_tag_month_day!AU132/100)</f>
        <v/>
      </c>
      <c r="FA136" s="420" t="str">
        <f>IF(_tag_month_day!AV132="","",_tag_month_day!AV132/100)</f>
        <v/>
      </c>
      <c r="FB136" s="420" t="str">
        <f>IF(_tag_month_day!AW132="","",_tag_month_day!AW132/100)</f>
        <v/>
      </c>
      <c r="FC136" s="420" t="str">
        <f>IF(_tag_month_day!AX132="","",_tag_month_day!AX132/100)</f>
        <v/>
      </c>
      <c r="FD136" s="510">
        <f t="shared" si="835"/>
        <v>0.33</v>
      </c>
      <c r="FE136" s="510">
        <f t="shared" si="836"/>
        <v>0.19</v>
      </c>
      <c r="FF136" s="510">
        <f t="shared" si="837"/>
        <v>0.003</v>
      </c>
      <c r="FG136" s="510">
        <f t="shared" si="838"/>
        <v>0</v>
      </c>
      <c r="FH136" s="603">
        <f t="shared" si="839"/>
        <v>0.0001</v>
      </c>
      <c r="FI136" s="510">
        <f t="shared" ref="FI136:FR136" si="858">FI135</f>
        <v>0.41</v>
      </c>
      <c r="FJ136" s="510">
        <f t="shared" si="858"/>
        <v>0.11</v>
      </c>
      <c r="FK136" s="510">
        <f t="shared" si="858"/>
        <v>0.015</v>
      </c>
      <c r="FL136" s="510">
        <f t="shared" si="858"/>
        <v>0</v>
      </c>
      <c r="FM136" s="603">
        <f t="shared" si="858"/>
        <v>0.0001</v>
      </c>
      <c r="FN136" s="510" t="str">
        <f>IF(_tag_month_day!AY132="","",_tag_month_day!AY132/100)</f>
        <v/>
      </c>
      <c r="FO136" s="510" t="str">
        <f>IF(_tag_month_day!AZ132="","",_tag_month_day!AZ132/100)</f>
        <v/>
      </c>
      <c r="FP136" s="510" t="str">
        <f>IF(_tag_month_day!BA132="","",_tag_month_day!BA132/100)</f>
        <v/>
      </c>
      <c r="FQ136" s="510" t="str">
        <f>IF(_tag_month_day!BB132="","",_tag_month_day!BB132/100)</f>
        <v/>
      </c>
      <c r="FR136" s="603" t="str">
        <f>IF(_tag_month_day!BC132="","",_tag_month_day!BC132/100)</f>
        <v/>
      </c>
      <c r="FS136" s="510" t="str">
        <f>IF(_tag_month_day!BD132="","",_tag_month_day!BD132/100)</f>
        <v/>
      </c>
      <c r="FT136" s="510" t="str">
        <f>IF(_tag_month_day!BE132="","",_tag_month_day!BE132/100)</f>
        <v/>
      </c>
      <c r="FU136" s="510" t="str">
        <f>IF(_tag_month_day!BF132="","",_tag_month_day!BF132/100)</f>
        <v/>
      </c>
      <c r="FV136" s="510" t="str">
        <f>IF(_tag_month_day!BG132="","",_tag_month_day!BG132/100)</f>
        <v/>
      </c>
      <c r="FW136" s="603" t="str">
        <f>IF(_tag_month_day!BH132="","",_tag_month_day!BH132/100)</f>
        <v/>
      </c>
      <c r="FX136" s="510" t="str">
        <f>IF(_tag_month_day!BI132="","",_tag_month_day!BI132/100)</f>
        <v/>
      </c>
      <c r="FY136" s="510" t="str">
        <f>IF(_tag_month_day!BJ132="","",_tag_month_day!BJ132/100)</f>
        <v/>
      </c>
      <c r="FZ136" s="605" t="str">
        <f>IF(_tag_month_day!BK132="","",_tag_month_day!BK132/100)</f>
        <v/>
      </c>
      <c r="GA136" s="510" t="str">
        <f>IF(_tag_month_day!BL132="","",_tag_month_day!BL132/100)</f>
        <v/>
      </c>
      <c r="GB136" s="603" t="str">
        <f>IF(_tag_month_day!BM132="","",_tag_month_day!BM132/100)</f>
        <v/>
      </c>
      <c r="GC136" s="420" t="str">
        <f>IF(_tag_month_day!BN132="","",_tag_month_day!BN132/100)</f>
        <v/>
      </c>
      <c r="GD136" s="420" t="str">
        <f>IF(_tag_month_day!BO132="","",_tag_month_day!BO132/100)</f>
        <v/>
      </c>
      <c r="GE136" s="420" t="str">
        <f>IF(_tag_month_day!BP132="","",_tag_month_day!BP132/100)</f>
        <v/>
      </c>
      <c r="GF136" s="420" t="str">
        <f>IF(_tag_month_day!BQ132="","",_tag_month_day!BQ132/100)</f>
        <v/>
      </c>
      <c r="GG136" s="420" t="str">
        <f>IF(_tag_month_day!BR132="","",_tag_month_day!BR132/100)</f>
        <v/>
      </c>
      <c r="GH136" s="420" t="str">
        <f>IF(_tag_month_day!BS132="","",_tag_month_day!BS132/100)</f>
        <v/>
      </c>
      <c r="GI136" s="603" t="str">
        <f>IF(_tag_month_day!BT132="","",_tag_month_day!BT132/100)</f>
        <v/>
      </c>
      <c r="GJ136" s="612" t="str">
        <f>IF(_tag_month_day!BU132="","",_tag_month_day!BU132/100)</f>
        <v/>
      </c>
      <c r="GK136" s="620" t="str">
        <f>IF(_tag_month_day!BV132="",IF(_rlcf_month_day!A$2="","",_rlcf_month_day!A$2/100),_tag_month_day!BV132/100)</f>
        <v/>
      </c>
      <c r="GL136" s="620" t="str">
        <f>IF(_tag_month_day!BW132="",IF(_rlcf_month_day!B$2="","",_rlcf_month_day!B$2/100),_tag_month_day!BW132/100)</f>
        <v/>
      </c>
      <c r="GM136" s="621" t="str">
        <f>IF(_tag_month_day!BX132="",IF(_rlcf_month_day!C$2="","",_rlcf_month_day!C$2/100),_tag_month_day!BX132/100)</f>
        <v/>
      </c>
      <c r="GN136" s="620" t="str">
        <f>IF(_tag_month_day!BV132="",IF(_rlcf_month_day!A$2="","",_rlcf_month_day!A$2/100),_tag_month_day!BV132/100)</f>
        <v/>
      </c>
      <c r="GO136" s="620" t="str">
        <f>IF(_tag_month_day!BW132="",IF(_rlcf_month_day!B$2="","",_rlcf_month_day!B$2/100),_tag_month_day!BW132/100)</f>
        <v/>
      </c>
      <c r="GP136" s="620" t="str">
        <f>IF(_tag_month_day!CD132="",IF(_rlcf_month_day!E$2="","",_rlcf_month_day!E$2/100),_tag_month_day!CD132/100)</f>
        <v/>
      </c>
      <c r="GQ136" s="620" t="str">
        <f>IF(_tag_month_day!CE132="",IF(_rlcf_month_day!F$2="","",_rlcf_month_day!F$2/100),_tag_month_day!CE132/100)</f>
        <v/>
      </c>
      <c r="GR136" s="621" t="str">
        <f>IF(_tag_month_day!CF132="",IF(_rlcf_month_day!G$2="","",_rlcf_month_day!G$2/100),_tag_month_day!CF132/100)</f>
        <v/>
      </c>
      <c r="GS136" s="626">
        <f t="shared" ref="GS136:HH136" si="859">GS135</f>
        <v>0.953</v>
      </c>
      <c r="GT136" s="626">
        <f t="shared" si="859"/>
        <v>0.55</v>
      </c>
      <c r="GU136" s="626">
        <f t="shared" si="859"/>
        <v>0.55</v>
      </c>
      <c r="GV136" s="626">
        <f t="shared" si="859"/>
        <v>0.55</v>
      </c>
      <c r="GW136" s="626">
        <f t="shared" si="859"/>
        <v>0.5</v>
      </c>
      <c r="GX136" s="626">
        <f t="shared" si="859"/>
        <v>0.935</v>
      </c>
      <c r="GY136" s="626">
        <f t="shared" si="859"/>
        <v>0.15</v>
      </c>
      <c r="GZ136" s="626">
        <f t="shared" si="859"/>
        <v>1</v>
      </c>
      <c r="HA136" s="632">
        <f t="shared" si="859"/>
        <v>0.047</v>
      </c>
      <c r="HB136" s="632">
        <f t="shared" si="859"/>
        <v>0.45</v>
      </c>
      <c r="HC136" s="632">
        <f t="shared" si="859"/>
        <v>0.45</v>
      </c>
      <c r="HD136" s="632">
        <f t="shared" si="859"/>
        <v>0.45</v>
      </c>
      <c r="HE136" s="632">
        <f t="shared" si="859"/>
        <v>0.5</v>
      </c>
      <c r="HF136" s="632">
        <f t="shared" si="859"/>
        <v>0.065</v>
      </c>
      <c r="HG136" s="632">
        <f t="shared" si="859"/>
        <v>0.85</v>
      </c>
      <c r="HH136" s="632">
        <f t="shared" si="859"/>
        <v>0</v>
      </c>
      <c r="HI136" s="68">
        <f t="shared" si="811"/>
        <v>0</v>
      </c>
      <c r="HJ136" s="68" t="e">
        <f t="shared" si="842"/>
        <v>#VALUE!</v>
      </c>
      <c r="HK136" s="202">
        <f t="shared" si="843"/>
        <v>0.85</v>
      </c>
      <c r="HL136" s="464">
        <f t="shared" si="844"/>
        <v>550000</v>
      </c>
      <c r="HM136" s="464">
        <f t="shared" si="845"/>
        <v>480000</v>
      </c>
      <c r="HN136" s="192" t="e">
        <f t="shared" si="812"/>
        <v>#VALUE!</v>
      </c>
      <c r="HO136" s="192" t="e">
        <f>HN136*HK136*$HO$2/HL136*1000000</f>
        <v>#VALUE!</v>
      </c>
      <c r="HP136" s="192" t="e">
        <f>HN136*HK136*$HP$2/HM136*1000000</f>
        <v>#VALUE!</v>
      </c>
    </row>
    <row r="137" customFormat="1" spans="1:224">
      <c r="A137" s="381">
        <v>132</v>
      </c>
      <c r="B137" s="54">
        <f ca="1" t="shared" si="846"/>
        <v>43622</v>
      </c>
      <c r="C137" s="57">
        <f t="shared" si="847"/>
        <v>0.0416666666666667</v>
      </c>
      <c r="D137" s="68" t="str">
        <f ca="1" t="shared" si="813"/>
        <v>白班</v>
      </c>
      <c r="E137" s="68" t="str">
        <f ca="1" t="shared" si="814"/>
        <v>丁</v>
      </c>
      <c r="F137" s="68">
        <f ca="1">SUMPRODUCT((成本日报!$A$3:$A$95=计划!B137)*(成本日报!$B$3:$B$95=计划!$D137),成本日报!$C$3:$C$95)</f>
        <v>4</v>
      </c>
      <c r="G137" s="382">
        <f ca="1" t="shared" si="848"/>
        <v>43622.458333333</v>
      </c>
      <c r="H137" s="382">
        <f ca="1" t="shared" si="815"/>
        <v>43622.4652777775</v>
      </c>
      <c r="I137" s="382">
        <f ca="1" t="shared" si="816"/>
        <v>43622.470833333</v>
      </c>
      <c r="J137" s="382">
        <f ca="1" t="shared" si="817"/>
        <v>43622.4999999997</v>
      </c>
      <c r="K137" s="382">
        <f ca="1" t="shared" si="818"/>
        <v>43622.5624999997</v>
      </c>
      <c r="L137" s="382">
        <f ca="1" t="shared" si="819"/>
        <v>43622.583333333</v>
      </c>
      <c r="M137" s="398" t="str">
        <f>IF(_tag_month_day!A133="","",_tag_month_day!A133)</f>
        <v/>
      </c>
      <c r="N137" s="398" t="str">
        <f>IF(_tag_month_day!B133="","",_tag_month_day!B133)</f>
        <v/>
      </c>
      <c r="O137" s="399" t="e">
        <f t="shared" si="820"/>
        <v>#VALUE!</v>
      </c>
      <c r="P137" s="398" t="str">
        <f>IF(_tag_month_day!C133="","",_tag_month_day!C133)</f>
        <v/>
      </c>
      <c r="Q137" s="398" t="str">
        <f>IF(_tag_month_day!D133="","",_tag_month_day!D133)</f>
        <v/>
      </c>
      <c r="R137" s="416">
        <f>IF(_tag_month_day!CB133="",R136,_tag_month_day!CB133/100)</f>
        <v>0.07</v>
      </c>
      <c r="S137" s="417" t="str">
        <f>IF(_tag_month_day!E133="","",_tag_month_day!E133)</f>
        <v/>
      </c>
      <c r="T137" s="417" t="str">
        <f>IF(_tag_month_day!F133="","",_tag_month_day!F133)</f>
        <v/>
      </c>
      <c r="U137" s="418" t="e">
        <f t="shared" si="774"/>
        <v>#VALUE!</v>
      </c>
      <c r="V137" s="53" t="e">
        <f t="shared" si="775"/>
        <v>#VALUE!</v>
      </c>
      <c r="W137" s="419" t="str">
        <f>IF(_jhy_month_day!A133="","",_jhy_month_day!A133)</f>
        <v/>
      </c>
      <c r="X137" s="420" t="str">
        <f>IF(_jhy_month_day!B133="","",_jhy_month_day!B133/100)</f>
        <v/>
      </c>
      <c r="Y137" s="420" t="str">
        <f>IF(_jhy_month_day!C133="","",_jhy_month_day!C133/100)</f>
        <v/>
      </c>
      <c r="Z137" s="439">
        <f t="shared" si="477"/>
        <v>33</v>
      </c>
      <c r="AA137" s="440" t="str">
        <f>IF(_tag_month_day!G133="","",_tag_month_day!G133/100)</f>
        <v/>
      </c>
      <c r="AB137" s="440" t="str">
        <f>IF(_tag_month_day!H133="","",_tag_month_day!H133/100)</f>
        <v/>
      </c>
      <c r="AC137" s="193">
        <f t="shared" si="821"/>
        <v>1.59963432013121</v>
      </c>
      <c r="AD137" s="441" t="str">
        <f t="shared" si="822"/>
        <v/>
      </c>
      <c r="AE137" s="442" t="str">
        <f t="shared" si="823"/>
        <v/>
      </c>
      <c r="AF137" s="443">
        <v>1</v>
      </c>
      <c r="AG137" s="68" t="str">
        <f>IF(_duihao_month_day!A133="","",_duihao_month_day!A133)</f>
        <v/>
      </c>
      <c r="AH137" s="463">
        <f>IF(_gyk_month_day!B133="",AH136,_gyk_month_day!B133)</f>
        <v>820</v>
      </c>
      <c r="AI137" s="464" t="e">
        <f t="shared" si="849"/>
        <v>#VALUE!</v>
      </c>
      <c r="AJ137" s="68" t="str">
        <f>IF(_tag_month_day!I133="","",_tag_month_day!I133)</f>
        <v/>
      </c>
      <c r="AK137" s="465" t="str">
        <f>IF(_tzyy_month_day!A133="","",_tzyy_month_day!A133)</f>
        <v/>
      </c>
      <c r="AL137" s="465" t="str">
        <f>IF(_tzyy_month_day!B133="","",_tzyy_month_day!B133)</f>
        <v/>
      </c>
      <c r="AM137" s="465" t="str">
        <f>IF(_tzyy_month_day!C133="","",_tzyy_month_day!C133)</f>
        <v/>
      </c>
      <c r="AN137" s="466" t="str">
        <f>IF(_tag_month_day!CG133="","",_tag_month_day!CG133)</f>
        <v/>
      </c>
      <c r="AO137" s="466" t="str">
        <f>IF(_tag_month_day!CH133="","",_tag_month_day!CH133)</f>
        <v/>
      </c>
      <c r="AP137" s="486" t="e">
        <f t="shared" si="824"/>
        <v>#VALUE!</v>
      </c>
      <c r="AQ137" s="487" t="str">
        <f>IF(_tag_month_day!J133="","",_tag_month_day!J133/100)</f>
        <v/>
      </c>
      <c r="AR137" s="488">
        <f t="shared" si="825"/>
        <v>1.3</v>
      </c>
      <c r="AS137" s="489" t="e">
        <f t="shared" si="776"/>
        <v>#VALUE!</v>
      </c>
      <c r="AT137" s="489">
        <f t="shared" si="826"/>
        <v>0</v>
      </c>
      <c r="AU137" s="490" t="str">
        <f>IF(_tag_month_day!K133="","",_tag_month_day!K133)</f>
        <v/>
      </c>
      <c r="AV137" s="491" t="str">
        <f>IF(_tag_month_day!L133="","",_tag_month_day!L133/100)</f>
        <v/>
      </c>
      <c r="AW137" s="420">
        <f t="shared" si="748"/>
        <v>0</v>
      </c>
      <c r="AX137" s="420">
        <f t="shared" si="827"/>
        <v>0</v>
      </c>
      <c r="AY137" s="420" t="str">
        <f>IF(_tag_month_day!M133="","",_tag_month_day!M133/100)</f>
        <v/>
      </c>
      <c r="AZ137" s="420" t="str">
        <f>IF(_tag_month_day!N133="","",_tag_month_day!N133/100)</f>
        <v/>
      </c>
      <c r="BA137" s="420" t="str">
        <f>IF(_tag_month_day!O133="","",_tag_month_day!O133/100)</f>
        <v/>
      </c>
      <c r="BB137" s="496" t="str">
        <f>IF(_tag_month_day!P133="","",_tag_month_day!P133/100)</f>
        <v/>
      </c>
      <c r="BC137" s="496">
        <f t="shared" si="828"/>
        <v>0</v>
      </c>
      <c r="BD137" s="496" t="str">
        <f>IF(_tag_month_day!Q133="","",_tag_month_day!Q133/100)</f>
        <v/>
      </c>
      <c r="BE137" s="510" t="str">
        <f>IF(_tag_month_day!R133="","",_tag_month_day!R133/100)</f>
        <v/>
      </c>
      <c r="BF137" s="413" t="str">
        <f>IF(_tag_month_day!CC133="","",_tag_month_day!CC133/100)</f>
        <v/>
      </c>
      <c r="BG137" s="511" t="e">
        <f t="shared" si="777"/>
        <v>#VALUE!</v>
      </c>
      <c r="BH137" s="198">
        <f t="shared" si="778"/>
        <v>0</v>
      </c>
      <c r="BI137" s="512" t="e">
        <f>IF(CX137=0,BI136,(DK137*查询!$R$5+DL137*查询!$Q$5+DM137*查询!$N$5+DN137*查询!$O$5+DO137*查询!$P$5)*AF137/CX137)</f>
        <v>#VALUE!</v>
      </c>
      <c r="BJ137" s="512" t="e">
        <f>IF(CX137=0,BJ136,(DP137*查询!$S$5+DQ137*查询!$T$5+DR137*查询!$U$5)*AF137/CX137)</f>
        <v>#VALUE!</v>
      </c>
      <c r="BK137" s="512">
        <f t="shared" si="829"/>
        <v>1</v>
      </c>
      <c r="BL137" s="513" t="str">
        <f>IF(_cfyc_month_day!A133="","",_cfyc_month_day!A133)</f>
        <v/>
      </c>
      <c r="BM137" s="513" t="str">
        <f>IF(_cfyc_month_day!B133="","",_cfyc_month_day!B133)</f>
        <v/>
      </c>
      <c r="BN137" s="513" t="str">
        <f>IF(_cfyc_month_day!C133="","",_cfyc_month_day!C133)</f>
        <v/>
      </c>
      <c r="BO137" s="522" t="str">
        <f>IF(_cfyc_month_day!D133="","",_cfyc_month_day!D133)</f>
        <v/>
      </c>
      <c r="BP137" s="522" t="str">
        <f>IF(_cfyc_month_day!E133="","",_cfyc_month_day!E133)</f>
        <v/>
      </c>
      <c r="BQ137" s="522" t="str">
        <f>IF(_cfyc_month_day!F133="","",_cfyc_month_day!F133)</f>
        <v/>
      </c>
      <c r="BR137" s="513" t="str">
        <f>IF(_tag_month_day!T133="","",_tag_month_day!T133)</f>
        <v/>
      </c>
      <c r="BS137" s="513" t="str">
        <f>IF(_tag_month_day!U133="","",_tag_month_day!U133)</f>
        <v/>
      </c>
      <c r="BT137" s="523" t="str">
        <f t="shared" si="830"/>
        <v/>
      </c>
      <c r="BU137" s="223" t="str">
        <f>IF(_tag_month_day!V133="","",_tag_month_day!V133)</f>
        <v/>
      </c>
      <c r="BV137" s="206" t="str">
        <f>IF(_tag_month_day!W133="","",_tag_month_day!W133)</f>
        <v/>
      </c>
      <c r="BW137" s="540" t="str">
        <f>IF(_tag_month_day!X133="","",_tag_month_day!X133)</f>
        <v/>
      </c>
      <c r="BX137" s="540" t="str">
        <f>IF(_tag_month_day!Y133="","",_tag_month_day!Y133)</f>
        <v/>
      </c>
      <c r="BY137" s="541">
        <f ca="1" t="shared" si="831"/>
        <v>43622.583333333</v>
      </c>
      <c r="BZ137" s="542" t="s">
        <v>215</v>
      </c>
      <c r="CA137" s="543" t="str">
        <f>IF(_jhy2_month_day!A133="","",_jhy2_month_day!A133)</f>
        <v/>
      </c>
      <c r="CB137" s="464" t="str">
        <f>IF(_jhy2_month_day!B133="","",_jhy2_month_day!B133)</f>
        <v/>
      </c>
      <c r="CC137" s="464" t="str">
        <f>IF(_jhy2_month_day!C133="","",_jhy2_month_day!C133)</f>
        <v/>
      </c>
      <c r="CD137" s="464" t="str">
        <f>IF(_jhy2_month_day!D133="","",_jhy2_month_day!D133)</f>
        <v/>
      </c>
      <c r="CE137" s="464" t="str">
        <f>IF(_jhy2_month_day!E133="","",_jhy2_month_day!E133)</f>
        <v/>
      </c>
      <c r="CF137" s="464" t="str">
        <f>IF(_jhy2_month_day!F133="","",_jhy2_month_day!F133)</f>
        <v/>
      </c>
      <c r="CG137" s="464" t="str">
        <f>IF(_jhy2_month_day!G133="","",_jhy2_month_day!G133)</f>
        <v/>
      </c>
      <c r="CH137" s="464" t="str">
        <f>IF(_jhy2_month_day!H133="","",_jhy2_month_day!H133)</f>
        <v/>
      </c>
      <c r="CI137" s="464" t="str">
        <f>IF(_jhy2_month_day!I133="","",_jhy2_month_day!I133)</f>
        <v/>
      </c>
      <c r="CJ137" s="464" t="str">
        <f>IF(_jhy2_month_day!J133="","",_jhy2_month_day!J133)</f>
        <v/>
      </c>
      <c r="CK137" s="464" t="str">
        <f>IF(_jhy2_month_day!K133="","",_jhy2_month_day!K133)</f>
        <v/>
      </c>
      <c r="CL137" s="562" t="str">
        <f>IF(_jhy2_month_day!L133="","",_jhy2_month_day!L133)</f>
        <v/>
      </c>
      <c r="CM137" s="562" t="str">
        <f>IF(_jhy2_month_day!M133="","",_jhy2_month_day!M133)</f>
        <v/>
      </c>
      <c r="CN137" s="562" t="str">
        <f>IF(_jhy2_month_day!N133="","",_jhy2_month_day!N133)</f>
        <v/>
      </c>
      <c r="CO137" s="562" t="str">
        <f>IF(_jhy2_month_day!O133="","",_jhy2_month_day!O133)</f>
        <v/>
      </c>
      <c r="CP137" s="562" t="str">
        <f>IF(_jhy2_month_day!P133="","",_jhy2_month_day!P133)</f>
        <v/>
      </c>
      <c r="CQ137" s="562" t="str">
        <f>IF(_jhy2_month_day!Q133="","",_jhy2_month_day!Q133)</f>
        <v/>
      </c>
      <c r="CR137" s="563" t="str">
        <f>IF(_jhy2_month_day!R133="","",_jhy2_month_day!R133)</f>
        <v/>
      </c>
      <c r="CS137" s="576" t="str">
        <f>IF(_jhy2_month_day!S133="","",_jhy2_month_day!S133)</f>
        <v/>
      </c>
      <c r="CT137" s="562" t="str">
        <f>IF(_jhy2_month_day!T133="","",_jhy2_month_day!T133)</f>
        <v/>
      </c>
      <c r="CU137" s="577" t="e">
        <f t="shared" si="779"/>
        <v>#VALUE!</v>
      </c>
      <c r="CV137" s="198" t="e">
        <f t="shared" si="780"/>
        <v>#VALUE!</v>
      </c>
      <c r="CW137" s="192" t="e">
        <f t="shared" si="781"/>
        <v>#VALUE!</v>
      </c>
      <c r="CX137" s="192" t="e">
        <f t="shared" si="782"/>
        <v>#VALUE!</v>
      </c>
      <c r="CY137" s="202" t="e">
        <f t="shared" si="783"/>
        <v>#VALUE!</v>
      </c>
      <c r="CZ137" s="192" t="e">
        <f t="shared" ref="CZ137:DI137" si="860">$AJ137*EF137</f>
        <v>#VALUE!</v>
      </c>
      <c r="DA137" s="192" t="e">
        <f t="shared" si="860"/>
        <v>#VALUE!</v>
      </c>
      <c r="DB137" s="192" t="e">
        <f t="shared" si="860"/>
        <v>#VALUE!</v>
      </c>
      <c r="DC137" s="192" t="e">
        <f t="shared" si="860"/>
        <v>#VALUE!</v>
      </c>
      <c r="DD137" s="192" t="e">
        <f t="shared" si="860"/>
        <v>#VALUE!</v>
      </c>
      <c r="DE137" s="192" t="e">
        <f t="shared" si="860"/>
        <v>#VALUE!</v>
      </c>
      <c r="DF137" s="192" t="e">
        <f t="shared" si="860"/>
        <v>#VALUE!</v>
      </c>
      <c r="DG137" s="192" t="e">
        <f t="shared" si="860"/>
        <v>#VALUE!</v>
      </c>
      <c r="DH137" s="192" t="e">
        <f t="shared" si="860"/>
        <v>#VALUE!</v>
      </c>
      <c r="DI137" s="192" t="e">
        <f t="shared" si="860"/>
        <v>#VALUE!</v>
      </c>
      <c r="DJ137" s="192" t="e">
        <f t="shared" si="785"/>
        <v>#VALUE!</v>
      </c>
      <c r="DK137" s="192" t="e">
        <f t="shared" si="786"/>
        <v>#VALUE!</v>
      </c>
      <c r="DL137" s="192" t="e">
        <f t="shared" si="787"/>
        <v>#VALUE!</v>
      </c>
      <c r="DM137" s="192" t="e">
        <f t="shared" si="788"/>
        <v>#VALUE!</v>
      </c>
      <c r="DN137" s="192" t="e">
        <f t="shared" si="789"/>
        <v>#VALUE!</v>
      </c>
      <c r="DO137" s="192" t="e">
        <f t="shared" si="790"/>
        <v>#VALUE!</v>
      </c>
      <c r="DP137" s="192" t="e">
        <f t="shared" si="791"/>
        <v>#VALUE!</v>
      </c>
      <c r="DQ137" s="192" t="e">
        <f t="shared" si="792"/>
        <v>#VALUE!</v>
      </c>
      <c r="DR137" s="192" t="e">
        <f t="shared" si="793"/>
        <v>#VALUE!</v>
      </c>
      <c r="DS137" s="192" t="e">
        <f t="shared" si="794"/>
        <v>#VALUE!</v>
      </c>
      <c r="DT137" s="192" t="e">
        <f t="shared" si="795"/>
        <v>#VALUE!</v>
      </c>
      <c r="DU137" s="192" t="e">
        <f t="shared" si="796"/>
        <v>#VALUE!</v>
      </c>
      <c r="DV137" s="198" t="e">
        <f t="shared" si="797"/>
        <v>#VALUE!</v>
      </c>
      <c r="DW137" s="198" t="e">
        <f t="shared" si="798"/>
        <v>#DIV/0!</v>
      </c>
      <c r="DX137" s="198" t="e">
        <f t="shared" si="799"/>
        <v>#DIV/0!</v>
      </c>
      <c r="DY137" s="198" t="e">
        <f t="shared" si="800"/>
        <v>#VALUE!</v>
      </c>
      <c r="DZ137" s="198" t="e">
        <f t="shared" si="801"/>
        <v>#VALUE!</v>
      </c>
      <c r="EA137" s="198" t="e">
        <f t="shared" si="802"/>
        <v>#VALUE!</v>
      </c>
      <c r="EB137" s="198" t="e">
        <f t="shared" si="803"/>
        <v>#VALUE!</v>
      </c>
      <c r="EC137" s="198" t="e">
        <f t="shared" si="804"/>
        <v>#DIV/0!</v>
      </c>
      <c r="ED137" s="198" t="e">
        <f t="shared" si="805"/>
        <v>#VALUE!</v>
      </c>
      <c r="EE137" s="198" t="e">
        <f t="shared" si="806"/>
        <v>#VALUE!</v>
      </c>
      <c r="EF137" s="198" t="e">
        <f t="shared" ref="EF137:EO137" si="861">DV137/SUM($DV137:$EE137)</f>
        <v>#VALUE!</v>
      </c>
      <c r="EG137" s="198" t="e">
        <f t="shared" si="861"/>
        <v>#DIV/0!</v>
      </c>
      <c r="EH137" s="198" t="e">
        <f t="shared" si="861"/>
        <v>#DIV/0!</v>
      </c>
      <c r="EI137" s="198" t="e">
        <f t="shared" si="861"/>
        <v>#VALUE!</v>
      </c>
      <c r="EJ137" s="198" t="e">
        <f t="shared" si="861"/>
        <v>#VALUE!</v>
      </c>
      <c r="EK137" s="198" t="e">
        <f t="shared" si="861"/>
        <v>#VALUE!</v>
      </c>
      <c r="EL137" s="198" t="e">
        <f t="shared" si="861"/>
        <v>#VALUE!</v>
      </c>
      <c r="EM137" s="198" t="e">
        <f t="shared" si="861"/>
        <v>#DIV/0!</v>
      </c>
      <c r="EN137" s="198" t="e">
        <f t="shared" si="861"/>
        <v>#VALUE!</v>
      </c>
      <c r="EO137" s="198" t="e">
        <f t="shared" si="861"/>
        <v>#VALUE!</v>
      </c>
      <c r="EP137" s="511">
        <f t="shared" ref="EP137:EW137" si="862">EP136</f>
        <v>0.08</v>
      </c>
      <c r="EQ137" s="511">
        <f t="shared" si="862"/>
        <v>0.015</v>
      </c>
      <c r="ER137" s="511">
        <f t="shared" si="862"/>
        <v>0.015</v>
      </c>
      <c r="ES137" s="511">
        <f t="shared" si="862"/>
        <v>0.015</v>
      </c>
      <c r="ET137" s="511">
        <f t="shared" si="862"/>
        <v>0.015</v>
      </c>
      <c r="EU137" s="511">
        <f t="shared" si="862"/>
        <v>0.09</v>
      </c>
      <c r="EV137" s="511">
        <f t="shared" si="862"/>
        <v>0.09</v>
      </c>
      <c r="EW137" s="511">
        <f t="shared" si="862"/>
        <v>0.09</v>
      </c>
      <c r="EX137" s="420" t="str">
        <f>IF(_tag_month_day!AS133="","",_tag_month_day!AS133/100)</f>
        <v/>
      </c>
      <c r="EY137" s="420" t="str">
        <f>IF(_tag_month_day!AT133="","",_tag_month_day!AT133/100)</f>
        <v/>
      </c>
      <c r="EZ137" s="420" t="str">
        <f>IF(_tag_month_day!AU133="","",_tag_month_day!AU133/100)</f>
        <v/>
      </c>
      <c r="FA137" s="420" t="str">
        <f>IF(_tag_month_day!AV133="","",_tag_month_day!AV133/100)</f>
        <v/>
      </c>
      <c r="FB137" s="420" t="str">
        <f>IF(_tag_month_day!AW133="","",_tag_month_day!AW133/100)</f>
        <v/>
      </c>
      <c r="FC137" s="420" t="str">
        <f>IF(_tag_month_day!AX133="","",_tag_month_day!AX133/100)</f>
        <v/>
      </c>
      <c r="FD137" s="510">
        <f t="shared" si="835"/>
        <v>0.33</v>
      </c>
      <c r="FE137" s="510">
        <f t="shared" si="836"/>
        <v>0.19</v>
      </c>
      <c r="FF137" s="510">
        <f t="shared" si="837"/>
        <v>0.003</v>
      </c>
      <c r="FG137" s="510">
        <f t="shared" si="838"/>
        <v>0</v>
      </c>
      <c r="FH137" s="603">
        <f t="shared" si="839"/>
        <v>0.0001</v>
      </c>
      <c r="FI137" s="510">
        <f t="shared" ref="FI137:FR137" si="863">FI136</f>
        <v>0.41</v>
      </c>
      <c r="FJ137" s="510">
        <f t="shared" si="863"/>
        <v>0.11</v>
      </c>
      <c r="FK137" s="510">
        <f t="shared" si="863"/>
        <v>0.015</v>
      </c>
      <c r="FL137" s="510">
        <f t="shared" si="863"/>
        <v>0</v>
      </c>
      <c r="FM137" s="603">
        <f t="shared" si="863"/>
        <v>0.0001</v>
      </c>
      <c r="FN137" s="510" t="str">
        <f>IF(_tag_month_day!AY133="","",_tag_month_day!AY133/100)</f>
        <v/>
      </c>
      <c r="FO137" s="510" t="str">
        <f>IF(_tag_month_day!AZ133="","",_tag_month_day!AZ133/100)</f>
        <v/>
      </c>
      <c r="FP137" s="510" t="str">
        <f>IF(_tag_month_day!BA133="","",_tag_month_day!BA133/100)</f>
        <v/>
      </c>
      <c r="FQ137" s="510" t="str">
        <f>IF(_tag_month_day!BB133="","",_tag_month_day!BB133/100)</f>
        <v/>
      </c>
      <c r="FR137" s="603" t="str">
        <f>IF(_tag_month_day!BC133="","",_tag_month_day!BC133/100)</f>
        <v/>
      </c>
      <c r="FS137" s="510" t="str">
        <f>IF(_tag_month_day!BD133="","",_tag_month_day!BD133/100)</f>
        <v/>
      </c>
      <c r="FT137" s="510" t="str">
        <f>IF(_tag_month_day!BE133="","",_tag_month_day!BE133/100)</f>
        <v/>
      </c>
      <c r="FU137" s="510" t="str">
        <f>IF(_tag_month_day!BF133="","",_tag_month_day!BF133/100)</f>
        <v/>
      </c>
      <c r="FV137" s="510" t="str">
        <f>IF(_tag_month_day!BG133="","",_tag_month_day!BG133/100)</f>
        <v/>
      </c>
      <c r="FW137" s="603" t="str">
        <f>IF(_tag_month_day!BH133="","",_tag_month_day!BH133/100)</f>
        <v/>
      </c>
      <c r="FX137" s="510" t="str">
        <f>IF(_tag_month_day!BI133="","",_tag_month_day!BI133/100)</f>
        <v/>
      </c>
      <c r="FY137" s="510" t="str">
        <f>IF(_tag_month_day!BJ133="","",_tag_month_day!BJ133/100)</f>
        <v/>
      </c>
      <c r="FZ137" s="605" t="str">
        <f>IF(_tag_month_day!BK133="","",_tag_month_day!BK133/100)</f>
        <v/>
      </c>
      <c r="GA137" s="510" t="str">
        <f>IF(_tag_month_day!BL133="","",_tag_month_day!BL133/100)</f>
        <v/>
      </c>
      <c r="GB137" s="603" t="str">
        <f>IF(_tag_month_day!BM133="","",_tag_month_day!BM133/100)</f>
        <v/>
      </c>
      <c r="GC137" s="420" t="str">
        <f>IF(_tag_month_day!BN133="","",_tag_month_day!BN133/100)</f>
        <v/>
      </c>
      <c r="GD137" s="420" t="str">
        <f>IF(_tag_month_day!BO133="","",_tag_month_day!BO133/100)</f>
        <v/>
      </c>
      <c r="GE137" s="420" t="str">
        <f>IF(_tag_month_day!BP133="","",_tag_month_day!BP133/100)</f>
        <v/>
      </c>
      <c r="GF137" s="420" t="str">
        <f>IF(_tag_month_day!BQ133="","",_tag_month_day!BQ133/100)</f>
        <v/>
      </c>
      <c r="GG137" s="420" t="str">
        <f>IF(_tag_month_day!BR133="","",_tag_month_day!BR133/100)</f>
        <v/>
      </c>
      <c r="GH137" s="420" t="str">
        <f>IF(_tag_month_day!BS133="","",_tag_month_day!BS133/100)</f>
        <v/>
      </c>
      <c r="GI137" s="603" t="str">
        <f>IF(_tag_month_day!BT133="","",_tag_month_day!BT133/100)</f>
        <v/>
      </c>
      <c r="GJ137" s="612" t="str">
        <f>IF(_tag_month_day!BU133="","",_tag_month_day!BU133/100)</f>
        <v/>
      </c>
      <c r="GK137" s="620" t="str">
        <f>IF(_tag_month_day!BV133="",IF(_rlcf_month_day!A$2="","",_rlcf_month_day!A$2/100),_tag_month_day!BV133/100)</f>
        <v/>
      </c>
      <c r="GL137" s="620" t="str">
        <f>IF(_tag_month_day!BW133="",IF(_rlcf_month_day!B$2="","",_rlcf_month_day!B$2/100),_tag_month_day!BW133/100)</f>
        <v/>
      </c>
      <c r="GM137" s="621" t="str">
        <f>IF(_tag_month_day!BX133="",IF(_rlcf_month_day!C$2="","",_rlcf_month_day!C$2/100),_tag_month_day!BX133/100)</f>
        <v/>
      </c>
      <c r="GN137" s="620" t="str">
        <f>IF(_tag_month_day!BV133="",IF(_rlcf_month_day!A$2="","",_rlcf_month_day!A$2/100),_tag_month_day!BV133/100)</f>
        <v/>
      </c>
      <c r="GO137" s="620" t="str">
        <f>IF(_tag_month_day!BW133="",IF(_rlcf_month_day!B$2="","",_rlcf_month_day!B$2/100),_tag_month_day!BW133/100)</f>
        <v/>
      </c>
      <c r="GP137" s="620" t="str">
        <f>IF(_tag_month_day!CD133="",IF(_rlcf_month_day!E$2="","",_rlcf_month_day!E$2/100),_tag_month_day!CD133/100)</f>
        <v/>
      </c>
      <c r="GQ137" s="620" t="str">
        <f>IF(_tag_month_day!CE133="",IF(_rlcf_month_day!F$2="","",_rlcf_month_day!F$2/100),_tag_month_day!CE133/100)</f>
        <v/>
      </c>
      <c r="GR137" s="621" t="str">
        <f>IF(_tag_month_day!CF133="",IF(_rlcf_month_day!G$2="","",_rlcf_month_day!G$2/100),_tag_month_day!CF133/100)</f>
        <v/>
      </c>
      <c r="GS137" s="626">
        <f t="shared" ref="GS137:HH137" si="864">GS136</f>
        <v>0.953</v>
      </c>
      <c r="GT137" s="626">
        <f t="shared" si="864"/>
        <v>0.55</v>
      </c>
      <c r="GU137" s="626">
        <f t="shared" si="864"/>
        <v>0.55</v>
      </c>
      <c r="GV137" s="626">
        <f t="shared" si="864"/>
        <v>0.55</v>
      </c>
      <c r="GW137" s="626">
        <f t="shared" si="864"/>
        <v>0.5</v>
      </c>
      <c r="GX137" s="626">
        <f t="shared" si="864"/>
        <v>0.935</v>
      </c>
      <c r="GY137" s="626">
        <f t="shared" si="864"/>
        <v>0.15</v>
      </c>
      <c r="GZ137" s="626">
        <f t="shared" si="864"/>
        <v>1</v>
      </c>
      <c r="HA137" s="632">
        <f t="shared" si="864"/>
        <v>0.047</v>
      </c>
      <c r="HB137" s="632">
        <f t="shared" si="864"/>
        <v>0.45</v>
      </c>
      <c r="HC137" s="632">
        <f t="shared" si="864"/>
        <v>0.45</v>
      </c>
      <c r="HD137" s="632">
        <f t="shared" si="864"/>
        <v>0.45</v>
      </c>
      <c r="HE137" s="632">
        <f t="shared" si="864"/>
        <v>0.5</v>
      </c>
      <c r="HF137" s="632">
        <f t="shared" si="864"/>
        <v>0.065</v>
      </c>
      <c r="HG137" s="632">
        <f t="shared" si="864"/>
        <v>0.85</v>
      </c>
      <c r="HH137" s="632">
        <f t="shared" si="864"/>
        <v>0</v>
      </c>
      <c r="HI137" s="68" t="e">
        <f t="shared" si="811"/>
        <v>#VALUE!</v>
      </c>
      <c r="HJ137" s="68" t="e">
        <f t="shared" si="842"/>
        <v>#VALUE!</v>
      </c>
      <c r="HK137" s="202">
        <f t="shared" si="843"/>
        <v>0.85</v>
      </c>
      <c r="HL137" s="464">
        <f t="shared" si="844"/>
        <v>550000</v>
      </c>
      <c r="HM137" s="464">
        <f t="shared" si="845"/>
        <v>480000</v>
      </c>
      <c r="HN137" s="192" t="e">
        <f t="shared" si="812"/>
        <v>#VALUE!</v>
      </c>
      <c r="HO137" s="192" t="e">
        <f>HN137*HK137*$HO$2/HL137*1000000</f>
        <v>#VALUE!</v>
      </c>
      <c r="HP137" s="192" t="e">
        <f>HN137*HK137*$HP$2/HM137*1000000</f>
        <v>#VALUE!</v>
      </c>
    </row>
    <row r="138" customFormat="1" spans="1:224">
      <c r="A138" s="381">
        <v>133</v>
      </c>
      <c r="B138" s="54">
        <f ca="1" t="shared" si="846"/>
        <v>43622</v>
      </c>
      <c r="C138" s="57">
        <f t="shared" si="847"/>
        <v>0.0416666666666667</v>
      </c>
      <c r="D138" s="68" t="str">
        <f ca="1" t="shared" si="813"/>
        <v>白班</v>
      </c>
      <c r="E138" s="68" t="str">
        <f ca="1" t="shared" si="814"/>
        <v>丁</v>
      </c>
      <c r="F138" s="68">
        <f ca="1">SUMPRODUCT((成本日报!$A$3:$A$95=计划!B138)*(成本日报!$B$3:$B$95=计划!$D138),成本日报!$C$3:$C$95)</f>
        <v>4</v>
      </c>
      <c r="G138" s="382">
        <f ca="1" t="shared" si="848"/>
        <v>43622.4999999997</v>
      </c>
      <c r="H138" s="382">
        <f ca="1" t="shared" si="815"/>
        <v>43622.5069444441</v>
      </c>
      <c r="I138" s="382">
        <f ca="1" t="shared" si="816"/>
        <v>43622.5124999997</v>
      </c>
      <c r="J138" s="382">
        <f ca="1" t="shared" si="817"/>
        <v>43622.5416666663</v>
      </c>
      <c r="K138" s="382">
        <f ca="1" t="shared" si="818"/>
        <v>43622.6041666664</v>
      </c>
      <c r="L138" s="382">
        <f ca="1" t="shared" si="819"/>
        <v>43622.6249999997</v>
      </c>
      <c r="M138" s="398" t="str">
        <f>IF(_tag_month_day!A134="","",_tag_month_day!A134)</f>
        <v/>
      </c>
      <c r="N138" s="398" t="str">
        <f>IF(_tag_month_day!B134="","",_tag_month_day!B134)</f>
        <v/>
      </c>
      <c r="O138" s="399" t="e">
        <f t="shared" si="820"/>
        <v>#VALUE!</v>
      </c>
      <c r="P138" s="398" t="str">
        <f>IF(_tag_month_day!C134="","",_tag_month_day!C134)</f>
        <v/>
      </c>
      <c r="Q138" s="398" t="str">
        <f>IF(_tag_month_day!D134="","",_tag_month_day!D134)</f>
        <v/>
      </c>
      <c r="R138" s="416">
        <f>IF(_tag_month_day!CB134="",R137,_tag_month_day!CB134/100)</f>
        <v>0.07</v>
      </c>
      <c r="S138" s="417" t="str">
        <f>IF(_tag_month_day!E134="","",_tag_month_day!E134)</f>
        <v/>
      </c>
      <c r="T138" s="417" t="str">
        <f>IF(_tag_month_day!F134="","",_tag_month_day!F134)</f>
        <v/>
      </c>
      <c r="U138" s="418" t="e">
        <f t="shared" si="774"/>
        <v>#VALUE!</v>
      </c>
      <c r="V138" s="53" t="e">
        <f t="shared" si="775"/>
        <v>#VALUE!</v>
      </c>
      <c r="W138" s="419" t="str">
        <f>IF(_jhy_month_day!A134="","",_jhy_month_day!A134)</f>
        <v/>
      </c>
      <c r="X138" s="420" t="str">
        <f>IF(_jhy_month_day!B134="","",_jhy_month_day!B134/100)</f>
        <v/>
      </c>
      <c r="Y138" s="420" t="str">
        <f>IF(_jhy_month_day!C134="","",_jhy_month_day!C134/100)</f>
        <v/>
      </c>
      <c r="Z138" s="439">
        <f t="shared" ref="Z138:Z201" si="865">Z134+1</f>
        <v>34</v>
      </c>
      <c r="AA138" s="440" t="str">
        <f>IF(_tag_month_day!G134="","",_tag_month_day!G134/100)</f>
        <v/>
      </c>
      <c r="AB138" s="440" t="str">
        <f>IF(_tag_month_day!H134="","",_tag_month_day!H134/100)</f>
        <v/>
      </c>
      <c r="AC138" s="193">
        <f t="shared" si="821"/>
        <v>1.59963432013121</v>
      </c>
      <c r="AD138" s="441" t="str">
        <f t="shared" si="822"/>
        <v/>
      </c>
      <c r="AE138" s="442" t="str">
        <f t="shared" si="823"/>
        <v/>
      </c>
      <c r="AF138" s="443">
        <v>1</v>
      </c>
      <c r="AG138" s="68" t="str">
        <f>IF(_duihao_month_day!A134="","",_duihao_month_day!A134)</f>
        <v/>
      </c>
      <c r="AH138" s="463">
        <f>IF(_gyk_month_day!B134="",AH137,_gyk_month_day!B134)</f>
        <v>820</v>
      </c>
      <c r="AI138" s="464" t="e">
        <f t="shared" si="849"/>
        <v>#VALUE!</v>
      </c>
      <c r="AJ138" s="68" t="str">
        <f>IF(_tag_month_day!I134="","",_tag_month_day!I134)</f>
        <v/>
      </c>
      <c r="AK138" s="465" t="str">
        <f>IF(_tzyy_month_day!A134="","",_tzyy_month_day!A134)</f>
        <v/>
      </c>
      <c r="AL138" s="465" t="str">
        <f>IF(_tzyy_month_day!B134="","",_tzyy_month_day!B134)</f>
        <v/>
      </c>
      <c r="AM138" s="465" t="str">
        <f>IF(_tzyy_month_day!C134="","",_tzyy_month_day!C134)</f>
        <v/>
      </c>
      <c r="AN138" s="466" t="str">
        <f>IF(_tag_month_day!CG134="","",_tag_month_day!CG134)</f>
        <v/>
      </c>
      <c r="AO138" s="466" t="str">
        <f>IF(_tag_month_day!CH134="","",_tag_month_day!CH134)</f>
        <v/>
      </c>
      <c r="AP138" s="486" t="e">
        <f t="shared" si="824"/>
        <v>#VALUE!</v>
      </c>
      <c r="AQ138" s="487" t="str">
        <f>IF(_tag_month_day!J134="","",_tag_month_day!J134/100)</f>
        <v/>
      </c>
      <c r="AR138" s="488">
        <f t="shared" si="825"/>
        <v>1.3</v>
      </c>
      <c r="AS138" s="489" t="e">
        <f t="shared" si="776"/>
        <v>#VALUE!</v>
      </c>
      <c r="AT138" s="489">
        <f t="shared" si="826"/>
        <v>0</v>
      </c>
      <c r="AU138" s="490" t="str">
        <f>IF(_tag_month_day!K134="","",_tag_month_day!K134)</f>
        <v/>
      </c>
      <c r="AV138" s="491" t="str">
        <f>IF(_tag_month_day!L134="","",_tag_month_day!L134/100)</f>
        <v/>
      </c>
      <c r="AW138" s="420">
        <f t="shared" si="748"/>
        <v>0</v>
      </c>
      <c r="AX138" s="420">
        <f t="shared" si="827"/>
        <v>0</v>
      </c>
      <c r="AY138" s="420" t="str">
        <f>IF(_tag_month_day!M134="","",_tag_month_day!M134/100)</f>
        <v/>
      </c>
      <c r="AZ138" s="420" t="str">
        <f>IF(_tag_month_day!N134="","",_tag_month_day!N134/100)</f>
        <v/>
      </c>
      <c r="BA138" s="420" t="str">
        <f>IF(_tag_month_day!O134="","",_tag_month_day!O134/100)</f>
        <v/>
      </c>
      <c r="BB138" s="496" t="str">
        <f>IF(_tag_month_day!P134="","",_tag_month_day!P134/100)</f>
        <v/>
      </c>
      <c r="BC138" s="496">
        <f t="shared" si="828"/>
        <v>0</v>
      </c>
      <c r="BD138" s="496" t="str">
        <f>IF(_tag_month_day!Q134="","",_tag_month_day!Q134/100)</f>
        <v/>
      </c>
      <c r="BE138" s="510" t="str">
        <f>IF(_tag_month_day!R134="","",_tag_month_day!R134/100)</f>
        <v/>
      </c>
      <c r="BF138" s="413" t="str">
        <f>IF(_tag_month_day!CC134="","",_tag_month_day!CC134/100)</f>
        <v/>
      </c>
      <c r="BG138" s="511" t="e">
        <f t="shared" si="777"/>
        <v>#VALUE!</v>
      </c>
      <c r="BH138" s="198">
        <f t="shared" si="778"/>
        <v>0</v>
      </c>
      <c r="BI138" s="512" t="e">
        <f>IF(CX138=0,BI137,(DK138*查询!$R$5+DL138*查询!$Q$5+DM138*查询!$N$5+DN138*查询!$O$5+DO138*查询!$P$5)*AF138/CX138)</f>
        <v>#VALUE!</v>
      </c>
      <c r="BJ138" s="512" t="e">
        <f>IF(CX138=0,BJ137,(DP138*查询!$S$5+DQ138*查询!$T$5+DR138*查询!$U$5)*AF138/CX138)</f>
        <v>#VALUE!</v>
      </c>
      <c r="BK138" s="512">
        <f t="shared" si="829"/>
        <v>1</v>
      </c>
      <c r="BL138" s="513" t="str">
        <f>IF(_cfyc_month_day!A134="","",_cfyc_month_day!A134)</f>
        <v/>
      </c>
      <c r="BM138" s="513" t="str">
        <f>IF(_cfyc_month_day!B134="","",_cfyc_month_day!B134)</f>
        <v/>
      </c>
      <c r="BN138" s="513" t="str">
        <f>IF(_cfyc_month_day!C134="","",_cfyc_month_day!C134)</f>
        <v/>
      </c>
      <c r="BO138" s="522" t="str">
        <f>IF(_cfyc_month_day!D134="","",_cfyc_month_day!D134)</f>
        <v/>
      </c>
      <c r="BP138" s="522" t="str">
        <f>IF(_cfyc_month_day!E134="","",_cfyc_month_day!E134)</f>
        <v/>
      </c>
      <c r="BQ138" s="522" t="str">
        <f>IF(_cfyc_month_day!F134="","",_cfyc_month_day!F134)</f>
        <v/>
      </c>
      <c r="BR138" s="513" t="str">
        <f>IF(_tag_month_day!T134="","",_tag_month_day!T134)</f>
        <v/>
      </c>
      <c r="BS138" s="513" t="str">
        <f>IF(_tag_month_day!U134="","",_tag_month_day!U134)</f>
        <v/>
      </c>
      <c r="BT138" s="523" t="str">
        <f t="shared" si="830"/>
        <v/>
      </c>
      <c r="BU138" s="223" t="str">
        <f>IF(_tag_month_day!V134="","",_tag_month_day!V134)</f>
        <v/>
      </c>
      <c r="BV138" s="206" t="str">
        <f>IF(_tag_month_day!W134="","",_tag_month_day!W134)</f>
        <v/>
      </c>
      <c r="BW138" s="540" t="str">
        <f>IF(_tag_month_day!X134="","",_tag_month_day!X134)</f>
        <v/>
      </c>
      <c r="BX138" s="540" t="str">
        <f>IF(_tag_month_day!Y134="","",_tag_month_day!Y134)</f>
        <v/>
      </c>
      <c r="BY138" s="541">
        <f ca="1" t="shared" si="831"/>
        <v>43622.6249999997</v>
      </c>
      <c r="BZ138" s="542"/>
      <c r="CA138" s="543" t="str">
        <f>IF(_jhy2_month_day!A134="","",_jhy2_month_day!A134)</f>
        <v/>
      </c>
      <c r="CB138" s="464" t="str">
        <f>IF(_jhy2_month_day!B134="","",_jhy2_month_day!B134)</f>
        <v/>
      </c>
      <c r="CC138" s="464" t="str">
        <f>IF(_jhy2_month_day!C134="","",_jhy2_month_day!C134)</f>
        <v/>
      </c>
      <c r="CD138" s="464" t="str">
        <f>IF(_jhy2_month_day!D134="","",_jhy2_month_day!D134)</f>
        <v/>
      </c>
      <c r="CE138" s="464" t="str">
        <f>IF(_jhy2_month_day!E134="","",_jhy2_month_day!E134)</f>
        <v/>
      </c>
      <c r="CF138" s="464" t="str">
        <f>IF(_jhy2_month_day!F134="","",_jhy2_month_day!F134)</f>
        <v/>
      </c>
      <c r="CG138" s="464" t="str">
        <f>IF(_jhy2_month_day!G134="","",_jhy2_month_day!G134)</f>
        <v/>
      </c>
      <c r="CH138" s="464" t="str">
        <f>IF(_jhy2_month_day!H134="","",_jhy2_month_day!H134)</f>
        <v/>
      </c>
      <c r="CI138" s="464" t="str">
        <f>IF(_jhy2_month_day!I134="","",_jhy2_month_day!I134)</f>
        <v/>
      </c>
      <c r="CJ138" s="464" t="str">
        <f>IF(_jhy2_month_day!J134="","",_jhy2_month_day!J134)</f>
        <v/>
      </c>
      <c r="CK138" s="464" t="str">
        <f>IF(_jhy2_month_day!K134="","",_jhy2_month_day!K134)</f>
        <v/>
      </c>
      <c r="CL138" s="562" t="str">
        <f>IF(_jhy2_month_day!L134="","",_jhy2_month_day!L134)</f>
        <v/>
      </c>
      <c r="CM138" s="562" t="str">
        <f>IF(_jhy2_month_day!M134="","",_jhy2_month_day!M134)</f>
        <v/>
      </c>
      <c r="CN138" s="562" t="str">
        <f>IF(_jhy2_month_day!N134="","",_jhy2_month_day!N134)</f>
        <v/>
      </c>
      <c r="CO138" s="562" t="str">
        <f>IF(_jhy2_month_day!O134="","",_jhy2_month_day!O134)</f>
        <v/>
      </c>
      <c r="CP138" s="562" t="str">
        <f>IF(_jhy2_month_day!P134="","",_jhy2_month_day!P134)</f>
        <v/>
      </c>
      <c r="CQ138" s="562" t="str">
        <f>IF(_jhy2_month_day!Q134="","",_jhy2_month_day!Q134)</f>
        <v/>
      </c>
      <c r="CR138" s="563" t="str">
        <f>IF(_jhy2_month_day!R134="","",_jhy2_month_day!R134)</f>
        <v/>
      </c>
      <c r="CS138" s="576" t="str">
        <f>IF(_jhy2_month_day!S134="","",_jhy2_month_day!S134)</f>
        <v/>
      </c>
      <c r="CT138" s="562" t="str">
        <f>IF(_jhy2_month_day!T134="","",_jhy2_month_day!T134)</f>
        <v/>
      </c>
      <c r="CU138" s="577" t="e">
        <f t="shared" si="779"/>
        <v>#VALUE!</v>
      </c>
      <c r="CV138" s="198" t="e">
        <f t="shared" si="780"/>
        <v>#VALUE!</v>
      </c>
      <c r="CW138" s="192" t="e">
        <f t="shared" si="781"/>
        <v>#VALUE!</v>
      </c>
      <c r="CX138" s="192" t="e">
        <f t="shared" si="782"/>
        <v>#VALUE!</v>
      </c>
      <c r="CY138" s="202" t="e">
        <f t="shared" si="783"/>
        <v>#VALUE!</v>
      </c>
      <c r="CZ138" s="192" t="e">
        <f t="shared" ref="CZ138:DI138" si="866">$AJ138*EF138</f>
        <v>#VALUE!</v>
      </c>
      <c r="DA138" s="192" t="e">
        <f t="shared" si="866"/>
        <v>#VALUE!</v>
      </c>
      <c r="DB138" s="192" t="e">
        <f t="shared" si="866"/>
        <v>#VALUE!</v>
      </c>
      <c r="DC138" s="192" t="e">
        <f t="shared" si="866"/>
        <v>#VALUE!</v>
      </c>
      <c r="DD138" s="192" t="e">
        <f t="shared" si="866"/>
        <v>#VALUE!</v>
      </c>
      <c r="DE138" s="192" t="e">
        <f t="shared" si="866"/>
        <v>#VALUE!</v>
      </c>
      <c r="DF138" s="192" t="e">
        <f t="shared" si="866"/>
        <v>#VALUE!</v>
      </c>
      <c r="DG138" s="192" t="e">
        <f t="shared" si="866"/>
        <v>#VALUE!</v>
      </c>
      <c r="DH138" s="192" t="e">
        <f t="shared" si="866"/>
        <v>#VALUE!</v>
      </c>
      <c r="DI138" s="192" t="e">
        <f t="shared" si="866"/>
        <v>#VALUE!</v>
      </c>
      <c r="DJ138" s="192" t="e">
        <f t="shared" si="785"/>
        <v>#VALUE!</v>
      </c>
      <c r="DK138" s="192" t="e">
        <f t="shared" si="786"/>
        <v>#VALUE!</v>
      </c>
      <c r="DL138" s="192" t="e">
        <f t="shared" si="787"/>
        <v>#VALUE!</v>
      </c>
      <c r="DM138" s="192" t="e">
        <f t="shared" si="788"/>
        <v>#VALUE!</v>
      </c>
      <c r="DN138" s="192" t="e">
        <f t="shared" si="789"/>
        <v>#VALUE!</v>
      </c>
      <c r="DO138" s="192" t="e">
        <f t="shared" si="790"/>
        <v>#VALUE!</v>
      </c>
      <c r="DP138" s="192" t="e">
        <f t="shared" si="791"/>
        <v>#VALUE!</v>
      </c>
      <c r="DQ138" s="192" t="e">
        <f t="shared" si="792"/>
        <v>#VALUE!</v>
      </c>
      <c r="DR138" s="192" t="e">
        <f t="shared" si="793"/>
        <v>#VALUE!</v>
      </c>
      <c r="DS138" s="192" t="e">
        <f t="shared" si="794"/>
        <v>#VALUE!</v>
      </c>
      <c r="DT138" s="192" t="e">
        <f t="shared" si="795"/>
        <v>#VALUE!</v>
      </c>
      <c r="DU138" s="192" t="e">
        <f t="shared" si="796"/>
        <v>#VALUE!</v>
      </c>
      <c r="DV138" s="198" t="e">
        <f t="shared" si="797"/>
        <v>#VALUE!</v>
      </c>
      <c r="DW138" s="198" t="e">
        <f t="shared" si="798"/>
        <v>#DIV/0!</v>
      </c>
      <c r="DX138" s="198" t="e">
        <f t="shared" si="799"/>
        <v>#DIV/0!</v>
      </c>
      <c r="DY138" s="198" t="e">
        <f t="shared" si="800"/>
        <v>#VALUE!</v>
      </c>
      <c r="DZ138" s="198" t="e">
        <f t="shared" si="801"/>
        <v>#VALUE!</v>
      </c>
      <c r="EA138" s="198" t="e">
        <f t="shared" si="802"/>
        <v>#VALUE!</v>
      </c>
      <c r="EB138" s="198" t="e">
        <f t="shared" si="803"/>
        <v>#VALUE!</v>
      </c>
      <c r="EC138" s="198" t="e">
        <f t="shared" si="804"/>
        <v>#DIV/0!</v>
      </c>
      <c r="ED138" s="198" t="e">
        <f t="shared" si="805"/>
        <v>#VALUE!</v>
      </c>
      <c r="EE138" s="198" t="e">
        <f t="shared" si="806"/>
        <v>#VALUE!</v>
      </c>
      <c r="EF138" s="198" t="e">
        <f t="shared" ref="EF138:EO138" si="867">DV138/SUM($DV138:$EE138)</f>
        <v>#VALUE!</v>
      </c>
      <c r="EG138" s="198" t="e">
        <f t="shared" si="867"/>
        <v>#DIV/0!</v>
      </c>
      <c r="EH138" s="198" t="e">
        <f t="shared" si="867"/>
        <v>#DIV/0!</v>
      </c>
      <c r="EI138" s="198" t="e">
        <f t="shared" si="867"/>
        <v>#VALUE!</v>
      </c>
      <c r="EJ138" s="198" t="e">
        <f t="shared" si="867"/>
        <v>#VALUE!</v>
      </c>
      <c r="EK138" s="198" t="e">
        <f t="shared" si="867"/>
        <v>#VALUE!</v>
      </c>
      <c r="EL138" s="198" t="e">
        <f t="shared" si="867"/>
        <v>#VALUE!</v>
      </c>
      <c r="EM138" s="198" t="e">
        <f t="shared" si="867"/>
        <v>#DIV/0!</v>
      </c>
      <c r="EN138" s="198" t="e">
        <f t="shared" si="867"/>
        <v>#VALUE!</v>
      </c>
      <c r="EO138" s="198" t="e">
        <f t="shared" si="867"/>
        <v>#VALUE!</v>
      </c>
      <c r="EP138" s="511">
        <f t="shared" ref="EP138:EW138" si="868">EP137</f>
        <v>0.08</v>
      </c>
      <c r="EQ138" s="511">
        <f t="shared" si="868"/>
        <v>0.015</v>
      </c>
      <c r="ER138" s="511">
        <f t="shared" si="868"/>
        <v>0.015</v>
      </c>
      <c r="ES138" s="511">
        <f t="shared" si="868"/>
        <v>0.015</v>
      </c>
      <c r="ET138" s="511">
        <f t="shared" si="868"/>
        <v>0.015</v>
      </c>
      <c r="EU138" s="511">
        <f t="shared" si="868"/>
        <v>0.09</v>
      </c>
      <c r="EV138" s="511">
        <f t="shared" si="868"/>
        <v>0.09</v>
      </c>
      <c r="EW138" s="511">
        <f t="shared" si="868"/>
        <v>0.09</v>
      </c>
      <c r="EX138" s="420" t="str">
        <f>IF(_tag_month_day!AS134="","",_tag_month_day!AS134/100)</f>
        <v/>
      </c>
      <c r="EY138" s="420" t="str">
        <f>IF(_tag_month_day!AT134="","",_tag_month_day!AT134/100)</f>
        <v/>
      </c>
      <c r="EZ138" s="420" t="str">
        <f>IF(_tag_month_day!AU134="","",_tag_month_day!AU134/100)</f>
        <v/>
      </c>
      <c r="FA138" s="420" t="str">
        <f>IF(_tag_month_day!AV134="","",_tag_month_day!AV134/100)</f>
        <v/>
      </c>
      <c r="FB138" s="420" t="str">
        <f>IF(_tag_month_day!AW134="","",_tag_month_day!AW134/100)</f>
        <v/>
      </c>
      <c r="FC138" s="420" t="str">
        <f>IF(_tag_month_day!AX134="","",_tag_month_day!AX134/100)</f>
        <v/>
      </c>
      <c r="FD138" s="510">
        <f t="shared" si="835"/>
        <v>0.33</v>
      </c>
      <c r="FE138" s="510">
        <f t="shared" si="836"/>
        <v>0.19</v>
      </c>
      <c r="FF138" s="510">
        <f t="shared" si="837"/>
        <v>0.003</v>
      </c>
      <c r="FG138" s="510">
        <f t="shared" si="838"/>
        <v>0</v>
      </c>
      <c r="FH138" s="603">
        <f t="shared" si="839"/>
        <v>0.0001</v>
      </c>
      <c r="FI138" s="510">
        <f t="shared" ref="FI138:FR138" si="869">FI137</f>
        <v>0.41</v>
      </c>
      <c r="FJ138" s="510">
        <f t="shared" si="869"/>
        <v>0.11</v>
      </c>
      <c r="FK138" s="510">
        <f t="shared" si="869"/>
        <v>0.015</v>
      </c>
      <c r="FL138" s="510">
        <f t="shared" si="869"/>
        <v>0</v>
      </c>
      <c r="FM138" s="603">
        <f t="shared" si="869"/>
        <v>0.0001</v>
      </c>
      <c r="FN138" s="510" t="str">
        <f>IF(_tag_month_day!AY134="","",_tag_month_day!AY134/100)</f>
        <v/>
      </c>
      <c r="FO138" s="510" t="str">
        <f>IF(_tag_month_day!AZ134="","",_tag_month_day!AZ134/100)</f>
        <v/>
      </c>
      <c r="FP138" s="510" t="str">
        <f>IF(_tag_month_day!BA134="","",_tag_month_day!BA134/100)</f>
        <v/>
      </c>
      <c r="FQ138" s="510" t="str">
        <f>IF(_tag_month_day!BB134="","",_tag_month_day!BB134/100)</f>
        <v/>
      </c>
      <c r="FR138" s="603" t="str">
        <f>IF(_tag_month_day!BC134="","",_tag_month_day!BC134/100)</f>
        <v/>
      </c>
      <c r="FS138" s="510" t="str">
        <f>IF(_tag_month_day!BD134="","",_tag_month_day!BD134/100)</f>
        <v/>
      </c>
      <c r="FT138" s="510" t="str">
        <f>IF(_tag_month_day!BE134="","",_tag_month_day!BE134/100)</f>
        <v/>
      </c>
      <c r="FU138" s="510" t="str">
        <f>IF(_tag_month_day!BF134="","",_tag_month_day!BF134/100)</f>
        <v/>
      </c>
      <c r="FV138" s="510" t="str">
        <f>IF(_tag_month_day!BG134="","",_tag_month_day!BG134/100)</f>
        <v/>
      </c>
      <c r="FW138" s="603" t="str">
        <f>IF(_tag_month_day!BH134="","",_tag_month_day!BH134/100)</f>
        <v/>
      </c>
      <c r="FX138" s="510" t="str">
        <f>IF(_tag_month_day!BI134="","",_tag_month_day!BI134/100)</f>
        <v/>
      </c>
      <c r="FY138" s="510" t="str">
        <f>IF(_tag_month_day!BJ134="","",_tag_month_day!BJ134/100)</f>
        <v/>
      </c>
      <c r="FZ138" s="605" t="str">
        <f>IF(_tag_month_day!BK134="","",_tag_month_day!BK134/100)</f>
        <v/>
      </c>
      <c r="GA138" s="510" t="str">
        <f>IF(_tag_month_day!BL134="","",_tag_month_day!BL134/100)</f>
        <v/>
      </c>
      <c r="GB138" s="603" t="str">
        <f>IF(_tag_month_day!BM134="","",_tag_month_day!BM134/100)</f>
        <v/>
      </c>
      <c r="GC138" s="420" t="str">
        <f>IF(_tag_month_day!BN134="","",_tag_month_day!BN134/100)</f>
        <v/>
      </c>
      <c r="GD138" s="420" t="str">
        <f>IF(_tag_month_day!BO134="","",_tag_month_day!BO134/100)</f>
        <v/>
      </c>
      <c r="GE138" s="420" t="str">
        <f>IF(_tag_month_day!BP134="","",_tag_month_day!BP134/100)</f>
        <v/>
      </c>
      <c r="GF138" s="420" t="str">
        <f>IF(_tag_month_day!BQ134="","",_tag_month_day!BQ134/100)</f>
        <v/>
      </c>
      <c r="GG138" s="420" t="str">
        <f>IF(_tag_month_day!BR134="","",_tag_month_day!BR134/100)</f>
        <v/>
      </c>
      <c r="GH138" s="420" t="str">
        <f>IF(_tag_month_day!BS134="","",_tag_month_day!BS134/100)</f>
        <v/>
      </c>
      <c r="GI138" s="603" t="str">
        <f>IF(_tag_month_day!BT134="","",_tag_month_day!BT134/100)</f>
        <v/>
      </c>
      <c r="GJ138" s="612" t="str">
        <f>IF(_tag_month_day!BU134="","",_tag_month_day!BU134/100)</f>
        <v/>
      </c>
      <c r="GK138" s="620" t="str">
        <f>IF(_tag_month_day!BV134="",IF(_rlcf_month_day!A$2="","",_rlcf_month_day!A$2/100),_tag_month_day!BV134/100)</f>
        <v/>
      </c>
      <c r="GL138" s="620" t="str">
        <f>IF(_tag_month_day!BW134="",IF(_rlcf_month_day!B$2="","",_rlcf_month_day!B$2/100),_tag_month_day!BW134/100)</f>
        <v/>
      </c>
      <c r="GM138" s="621" t="str">
        <f>IF(_tag_month_day!BX134="",IF(_rlcf_month_day!C$2="","",_rlcf_month_day!C$2/100),_tag_month_day!BX134/100)</f>
        <v/>
      </c>
      <c r="GN138" s="620" t="str">
        <f>IF(_tag_month_day!BV134="",IF(_rlcf_month_day!A$2="","",_rlcf_month_day!A$2/100),_tag_month_day!BV134/100)</f>
        <v/>
      </c>
      <c r="GO138" s="620" t="str">
        <f>IF(_tag_month_day!BW134="",IF(_rlcf_month_day!B$2="","",_rlcf_month_day!B$2/100),_tag_month_day!BW134/100)</f>
        <v/>
      </c>
      <c r="GP138" s="620" t="str">
        <f>IF(_tag_month_day!CD134="",IF(_rlcf_month_day!E$2="","",_rlcf_month_day!E$2/100),_tag_month_day!CD134/100)</f>
        <v/>
      </c>
      <c r="GQ138" s="620" t="str">
        <f>IF(_tag_month_day!CE134="",IF(_rlcf_month_day!F$2="","",_rlcf_month_day!F$2/100),_tag_month_day!CE134/100)</f>
        <v/>
      </c>
      <c r="GR138" s="621" t="str">
        <f>IF(_tag_month_day!CF134="",IF(_rlcf_month_day!G$2="","",_rlcf_month_day!G$2/100),_tag_month_day!CF134/100)</f>
        <v/>
      </c>
      <c r="GS138" s="626">
        <f t="shared" ref="GS138:HH138" si="870">GS137</f>
        <v>0.953</v>
      </c>
      <c r="GT138" s="626">
        <f t="shared" si="870"/>
        <v>0.55</v>
      </c>
      <c r="GU138" s="626">
        <f t="shared" si="870"/>
        <v>0.55</v>
      </c>
      <c r="GV138" s="626">
        <f t="shared" si="870"/>
        <v>0.55</v>
      </c>
      <c r="GW138" s="626">
        <f t="shared" si="870"/>
        <v>0.5</v>
      </c>
      <c r="GX138" s="626">
        <f t="shared" si="870"/>
        <v>0.935</v>
      </c>
      <c r="GY138" s="626">
        <f t="shared" si="870"/>
        <v>0.15</v>
      </c>
      <c r="GZ138" s="626">
        <f t="shared" si="870"/>
        <v>1</v>
      </c>
      <c r="HA138" s="632">
        <f t="shared" si="870"/>
        <v>0.047</v>
      </c>
      <c r="HB138" s="632">
        <f t="shared" si="870"/>
        <v>0.45</v>
      </c>
      <c r="HC138" s="632">
        <f t="shared" si="870"/>
        <v>0.45</v>
      </c>
      <c r="HD138" s="632">
        <f t="shared" si="870"/>
        <v>0.45</v>
      </c>
      <c r="HE138" s="632">
        <f t="shared" si="870"/>
        <v>0.5</v>
      </c>
      <c r="HF138" s="632">
        <f t="shared" si="870"/>
        <v>0.065</v>
      </c>
      <c r="HG138" s="632">
        <f t="shared" si="870"/>
        <v>0.85</v>
      </c>
      <c r="HH138" s="632">
        <f t="shared" si="870"/>
        <v>0</v>
      </c>
      <c r="HI138" s="68">
        <f t="shared" si="811"/>
        <v>0</v>
      </c>
      <c r="HJ138" s="68" t="e">
        <f t="shared" si="842"/>
        <v>#VALUE!</v>
      </c>
      <c r="HK138" s="202">
        <f t="shared" si="843"/>
        <v>0.85</v>
      </c>
      <c r="HL138" s="464">
        <f t="shared" si="844"/>
        <v>550000</v>
      </c>
      <c r="HM138" s="464">
        <f t="shared" si="845"/>
        <v>480000</v>
      </c>
      <c r="HN138" s="192" t="e">
        <f t="shared" si="812"/>
        <v>#VALUE!</v>
      </c>
      <c r="HO138" s="192" t="e">
        <f>HN138*HK138*$HO$2/HL138*1000000</f>
        <v>#VALUE!</v>
      </c>
      <c r="HP138" s="192" t="e">
        <f>HN138*HK138*$HP$2/HM138*1000000</f>
        <v>#VALUE!</v>
      </c>
    </row>
    <row r="139" customFormat="1" spans="1:224">
      <c r="A139" s="381">
        <v>134</v>
      </c>
      <c r="B139" s="54">
        <f ca="1" t="shared" si="846"/>
        <v>43622</v>
      </c>
      <c r="C139" s="57">
        <f t="shared" si="847"/>
        <v>0.0416666666666667</v>
      </c>
      <c r="D139" s="68" t="str">
        <f ca="1" t="shared" si="813"/>
        <v>白班</v>
      </c>
      <c r="E139" s="68" t="str">
        <f ca="1" t="shared" si="814"/>
        <v>丁</v>
      </c>
      <c r="F139" s="68">
        <f ca="1">SUMPRODUCT((成本日报!$A$3:$A$95=计划!B139)*(成本日报!$B$3:$B$95=计划!$D139),成本日报!$C$3:$C$95)</f>
        <v>4</v>
      </c>
      <c r="G139" s="382">
        <f ca="1" t="shared" si="848"/>
        <v>43622.5416666663</v>
      </c>
      <c r="H139" s="382">
        <f ca="1" t="shared" si="815"/>
        <v>43622.5486111108</v>
      </c>
      <c r="I139" s="382">
        <f ca="1" t="shared" si="816"/>
        <v>43622.5541666663</v>
      </c>
      <c r="J139" s="382">
        <f ca="1" t="shared" si="817"/>
        <v>43622.583333333</v>
      </c>
      <c r="K139" s="382">
        <f ca="1" t="shared" si="818"/>
        <v>43622.645833333</v>
      </c>
      <c r="L139" s="382">
        <f ca="1" t="shared" si="819"/>
        <v>43622.6666666663</v>
      </c>
      <c r="M139" s="398" t="str">
        <f>IF(_tag_month_day!A135="","",_tag_month_day!A135)</f>
        <v/>
      </c>
      <c r="N139" s="398" t="str">
        <f>IF(_tag_month_day!B135="","",_tag_month_day!B135)</f>
        <v/>
      </c>
      <c r="O139" s="399" t="e">
        <f t="shared" si="820"/>
        <v>#VALUE!</v>
      </c>
      <c r="P139" s="398" t="str">
        <f>IF(_tag_month_day!C135="","",_tag_month_day!C135)</f>
        <v/>
      </c>
      <c r="Q139" s="398" t="str">
        <f>IF(_tag_month_day!D135="","",_tag_month_day!D135)</f>
        <v/>
      </c>
      <c r="R139" s="416">
        <f>IF(_tag_month_day!CB135="",R138,_tag_month_day!CB135/100)</f>
        <v>0.07</v>
      </c>
      <c r="S139" s="417" t="str">
        <f>IF(_tag_month_day!E135="","",_tag_month_day!E135)</f>
        <v/>
      </c>
      <c r="T139" s="417" t="str">
        <f>IF(_tag_month_day!F135="","",_tag_month_day!F135)</f>
        <v/>
      </c>
      <c r="U139" s="418" t="e">
        <f t="shared" si="774"/>
        <v>#VALUE!</v>
      </c>
      <c r="V139" s="53" t="e">
        <f t="shared" si="775"/>
        <v>#VALUE!</v>
      </c>
      <c r="W139" s="419" t="str">
        <f>IF(_jhy_month_day!A135="","",_jhy_month_day!A135)</f>
        <v/>
      </c>
      <c r="X139" s="420" t="str">
        <f>IF(_jhy_month_day!B135="","",_jhy_month_day!B135/100)</f>
        <v/>
      </c>
      <c r="Y139" s="420" t="str">
        <f>IF(_jhy_month_day!C135="","",_jhy_month_day!C135/100)</f>
        <v/>
      </c>
      <c r="Z139" s="439">
        <f t="shared" si="865"/>
        <v>34</v>
      </c>
      <c r="AA139" s="440" t="str">
        <f>IF(_tag_month_day!G135="","",_tag_month_day!G135/100)</f>
        <v/>
      </c>
      <c r="AB139" s="440" t="str">
        <f>IF(_tag_month_day!H135="","",_tag_month_day!H135/100)</f>
        <v/>
      </c>
      <c r="AC139" s="193">
        <f t="shared" si="821"/>
        <v>1.59963432013121</v>
      </c>
      <c r="AD139" s="441" t="str">
        <f t="shared" si="822"/>
        <v/>
      </c>
      <c r="AE139" s="442" t="str">
        <f t="shared" si="823"/>
        <v/>
      </c>
      <c r="AF139" s="443">
        <v>1</v>
      </c>
      <c r="AG139" s="68" t="str">
        <f>IF(_duihao_month_day!A135="","",_duihao_month_day!A135)</f>
        <v/>
      </c>
      <c r="AH139" s="463">
        <f>IF(_gyk_month_day!B135="",AH138,_gyk_month_day!B135)</f>
        <v>820</v>
      </c>
      <c r="AI139" s="464" t="e">
        <f t="shared" si="849"/>
        <v>#VALUE!</v>
      </c>
      <c r="AJ139" s="68" t="str">
        <f>IF(_tag_month_day!I135="","",_tag_month_day!I135)</f>
        <v/>
      </c>
      <c r="AK139" s="465" t="str">
        <f>IF(_tzyy_month_day!A135="","",_tzyy_month_day!A135)</f>
        <v/>
      </c>
      <c r="AL139" s="465" t="str">
        <f>IF(_tzyy_month_day!B135="","",_tzyy_month_day!B135)</f>
        <v/>
      </c>
      <c r="AM139" s="465" t="str">
        <f>IF(_tzyy_month_day!C135="","",_tzyy_month_day!C135)</f>
        <v/>
      </c>
      <c r="AN139" s="466" t="str">
        <f>IF(_tag_month_day!CG135="","",_tag_month_day!CG135)</f>
        <v/>
      </c>
      <c r="AO139" s="466" t="str">
        <f>IF(_tag_month_day!CH135="","",_tag_month_day!CH135)</f>
        <v/>
      </c>
      <c r="AP139" s="486" t="e">
        <f t="shared" si="824"/>
        <v>#VALUE!</v>
      </c>
      <c r="AQ139" s="487" t="str">
        <f>IF(_tag_month_day!J135="","",_tag_month_day!J135/100)</f>
        <v/>
      </c>
      <c r="AR139" s="488">
        <f t="shared" si="825"/>
        <v>1.3</v>
      </c>
      <c r="AS139" s="489" t="e">
        <f t="shared" si="776"/>
        <v>#VALUE!</v>
      </c>
      <c r="AT139" s="489">
        <f t="shared" si="826"/>
        <v>0</v>
      </c>
      <c r="AU139" s="490" t="str">
        <f>IF(_tag_month_day!K135="","",_tag_month_day!K135)</f>
        <v/>
      </c>
      <c r="AV139" s="491" t="str">
        <f>IF(_tag_month_day!L135="","",_tag_month_day!L135/100)</f>
        <v/>
      </c>
      <c r="AW139" s="420">
        <f t="shared" si="748"/>
        <v>0</v>
      </c>
      <c r="AX139" s="420">
        <f t="shared" si="827"/>
        <v>0</v>
      </c>
      <c r="AY139" s="420" t="str">
        <f>IF(_tag_month_day!M135="","",_tag_month_day!M135/100)</f>
        <v/>
      </c>
      <c r="AZ139" s="420" t="str">
        <f>IF(_tag_month_day!N135="","",_tag_month_day!N135/100)</f>
        <v/>
      </c>
      <c r="BA139" s="420" t="str">
        <f>IF(_tag_month_day!O135="","",_tag_month_day!O135/100)</f>
        <v/>
      </c>
      <c r="BB139" s="496" t="str">
        <f>IF(_tag_month_day!P135="","",_tag_month_day!P135/100)</f>
        <v/>
      </c>
      <c r="BC139" s="496">
        <f t="shared" si="828"/>
        <v>0</v>
      </c>
      <c r="BD139" s="496" t="str">
        <f>IF(_tag_month_day!Q135="","",_tag_month_day!Q135/100)</f>
        <v/>
      </c>
      <c r="BE139" s="510" t="str">
        <f>IF(_tag_month_day!R135="","",_tag_month_day!R135/100)</f>
        <v/>
      </c>
      <c r="BF139" s="413" t="str">
        <f>IF(_tag_month_day!CC135="","",_tag_month_day!CC135/100)</f>
        <v/>
      </c>
      <c r="BG139" s="511" t="e">
        <f t="shared" si="777"/>
        <v>#VALUE!</v>
      </c>
      <c r="BH139" s="198">
        <f t="shared" si="778"/>
        <v>0</v>
      </c>
      <c r="BI139" s="512" t="e">
        <f>IF(CX139=0,BI138,(DK139*查询!$R$5+DL139*查询!$Q$5+DM139*查询!$N$5+DN139*查询!$O$5+DO139*查询!$P$5)*AF139/CX139)</f>
        <v>#VALUE!</v>
      </c>
      <c r="BJ139" s="512" t="e">
        <f>IF(CX139=0,BJ138,(DP139*查询!$S$5+DQ139*查询!$T$5+DR139*查询!$U$5)*AF139/CX139)</f>
        <v>#VALUE!</v>
      </c>
      <c r="BK139" s="512">
        <f t="shared" si="829"/>
        <v>1</v>
      </c>
      <c r="BL139" s="513" t="str">
        <f>IF(_cfyc_month_day!A135="","",_cfyc_month_day!A135)</f>
        <v/>
      </c>
      <c r="BM139" s="513" t="str">
        <f>IF(_cfyc_month_day!B135="","",_cfyc_month_day!B135)</f>
        <v/>
      </c>
      <c r="BN139" s="513" t="str">
        <f>IF(_cfyc_month_day!C135="","",_cfyc_month_day!C135)</f>
        <v/>
      </c>
      <c r="BO139" s="522" t="str">
        <f>IF(_cfyc_month_day!D135="","",_cfyc_month_day!D135)</f>
        <v/>
      </c>
      <c r="BP139" s="522" t="str">
        <f>IF(_cfyc_month_day!E135="","",_cfyc_month_day!E135)</f>
        <v/>
      </c>
      <c r="BQ139" s="522" t="str">
        <f>IF(_cfyc_month_day!F135="","",_cfyc_month_day!F135)</f>
        <v/>
      </c>
      <c r="BR139" s="513" t="str">
        <f>IF(_tag_month_day!T135="","",_tag_month_day!T135)</f>
        <v/>
      </c>
      <c r="BS139" s="513" t="str">
        <f>IF(_tag_month_day!U135="","",_tag_month_day!U135)</f>
        <v/>
      </c>
      <c r="BT139" s="523" t="str">
        <f t="shared" si="830"/>
        <v/>
      </c>
      <c r="BU139" s="223" t="str">
        <f>IF(_tag_month_day!V135="","",_tag_month_day!V135)</f>
        <v/>
      </c>
      <c r="BV139" s="206" t="str">
        <f>IF(_tag_month_day!W135="","",_tag_month_day!W135)</f>
        <v/>
      </c>
      <c r="BW139" s="540" t="str">
        <f>IF(_tag_month_day!X135="","",_tag_month_day!X135)</f>
        <v/>
      </c>
      <c r="BX139" s="540" t="str">
        <f>IF(_tag_month_day!Y135="","",_tag_month_day!Y135)</f>
        <v/>
      </c>
      <c r="BY139" s="541">
        <f ca="1" t="shared" si="831"/>
        <v>43622.6666666663</v>
      </c>
      <c r="BZ139" s="542" t="s">
        <v>215</v>
      </c>
      <c r="CA139" s="543" t="str">
        <f>IF(_jhy2_month_day!A135="","",_jhy2_month_day!A135)</f>
        <v/>
      </c>
      <c r="CB139" s="464" t="str">
        <f>IF(_jhy2_month_day!B135="","",_jhy2_month_day!B135)</f>
        <v/>
      </c>
      <c r="CC139" s="464" t="str">
        <f>IF(_jhy2_month_day!C135="","",_jhy2_month_day!C135)</f>
        <v/>
      </c>
      <c r="CD139" s="464" t="str">
        <f>IF(_jhy2_month_day!D135="","",_jhy2_month_day!D135)</f>
        <v/>
      </c>
      <c r="CE139" s="464" t="str">
        <f>IF(_jhy2_month_day!E135="","",_jhy2_month_day!E135)</f>
        <v/>
      </c>
      <c r="CF139" s="464" t="str">
        <f>IF(_jhy2_month_day!F135="","",_jhy2_month_day!F135)</f>
        <v/>
      </c>
      <c r="CG139" s="464" t="str">
        <f>IF(_jhy2_month_day!G135="","",_jhy2_month_day!G135)</f>
        <v/>
      </c>
      <c r="CH139" s="464" t="str">
        <f>IF(_jhy2_month_day!H135="","",_jhy2_month_day!H135)</f>
        <v/>
      </c>
      <c r="CI139" s="464" t="str">
        <f>IF(_jhy2_month_day!I135="","",_jhy2_month_day!I135)</f>
        <v/>
      </c>
      <c r="CJ139" s="464" t="str">
        <f>IF(_jhy2_month_day!J135="","",_jhy2_month_day!J135)</f>
        <v/>
      </c>
      <c r="CK139" s="464" t="str">
        <f>IF(_jhy2_month_day!K135="","",_jhy2_month_day!K135)</f>
        <v/>
      </c>
      <c r="CL139" s="562" t="str">
        <f>IF(_jhy2_month_day!L135="","",_jhy2_month_day!L135)</f>
        <v/>
      </c>
      <c r="CM139" s="562" t="str">
        <f>IF(_jhy2_month_day!M135="","",_jhy2_month_day!M135)</f>
        <v/>
      </c>
      <c r="CN139" s="562" t="str">
        <f>IF(_jhy2_month_day!N135="","",_jhy2_month_day!N135)</f>
        <v/>
      </c>
      <c r="CO139" s="562" t="str">
        <f>IF(_jhy2_month_day!O135="","",_jhy2_month_day!O135)</f>
        <v/>
      </c>
      <c r="CP139" s="562" t="str">
        <f>IF(_jhy2_month_day!P135="","",_jhy2_month_day!P135)</f>
        <v/>
      </c>
      <c r="CQ139" s="562" t="str">
        <f>IF(_jhy2_month_day!Q135="","",_jhy2_month_day!Q135)</f>
        <v/>
      </c>
      <c r="CR139" s="563" t="str">
        <f>IF(_jhy2_month_day!R135="","",_jhy2_month_day!R135)</f>
        <v/>
      </c>
      <c r="CS139" s="576" t="str">
        <f>IF(_jhy2_month_day!S135="","",_jhy2_month_day!S135)</f>
        <v/>
      </c>
      <c r="CT139" s="562" t="str">
        <f>IF(_jhy2_month_day!T135="","",_jhy2_month_day!T135)</f>
        <v/>
      </c>
      <c r="CU139" s="577" t="e">
        <f t="shared" si="779"/>
        <v>#VALUE!</v>
      </c>
      <c r="CV139" s="198" t="e">
        <f t="shared" si="780"/>
        <v>#VALUE!</v>
      </c>
      <c r="CW139" s="192" t="e">
        <f t="shared" si="781"/>
        <v>#VALUE!</v>
      </c>
      <c r="CX139" s="192" t="e">
        <f t="shared" si="782"/>
        <v>#VALUE!</v>
      </c>
      <c r="CY139" s="202" t="e">
        <f t="shared" si="783"/>
        <v>#VALUE!</v>
      </c>
      <c r="CZ139" s="192" t="e">
        <f t="shared" ref="CZ139:DI139" si="871">$AJ139*EF139</f>
        <v>#VALUE!</v>
      </c>
      <c r="DA139" s="192" t="e">
        <f t="shared" si="871"/>
        <v>#VALUE!</v>
      </c>
      <c r="DB139" s="192" t="e">
        <f t="shared" si="871"/>
        <v>#VALUE!</v>
      </c>
      <c r="DC139" s="192" t="e">
        <f t="shared" si="871"/>
        <v>#VALUE!</v>
      </c>
      <c r="DD139" s="192" t="e">
        <f t="shared" si="871"/>
        <v>#VALUE!</v>
      </c>
      <c r="DE139" s="192" t="e">
        <f t="shared" si="871"/>
        <v>#VALUE!</v>
      </c>
      <c r="DF139" s="192" t="e">
        <f t="shared" si="871"/>
        <v>#VALUE!</v>
      </c>
      <c r="DG139" s="192" t="e">
        <f t="shared" si="871"/>
        <v>#VALUE!</v>
      </c>
      <c r="DH139" s="192" t="e">
        <f t="shared" si="871"/>
        <v>#VALUE!</v>
      </c>
      <c r="DI139" s="192" t="e">
        <f t="shared" si="871"/>
        <v>#VALUE!</v>
      </c>
      <c r="DJ139" s="192" t="e">
        <f t="shared" si="785"/>
        <v>#VALUE!</v>
      </c>
      <c r="DK139" s="192" t="e">
        <f t="shared" si="786"/>
        <v>#VALUE!</v>
      </c>
      <c r="DL139" s="192" t="e">
        <f t="shared" si="787"/>
        <v>#VALUE!</v>
      </c>
      <c r="DM139" s="192" t="e">
        <f t="shared" si="788"/>
        <v>#VALUE!</v>
      </c>
      <c r="DN139" s="192" t="e">
        <f t="shared" si="789"/>
        <v>#VALUE!</v>
      </c>
      <c r="DO139" s="192" t="e">
        <f t="shared" si="790"/>
        <v>#VALUE!</v>
      </c>
      <c r="DP139" s="192" t="e">
        <f t="shared" si="791"/>
        <v>#VALUE!</v>
      </c>
      <c r="DQ139" s="192" t="e">
        <f t="shared" si="792"/>
        <v>#VALUE!</v>
      </c>
      <c r="DR139" s="192" t="e">
        <f t="shared" si="793"/>
        <v>#VALUE!</v>
      </c>
      <c r="DS139" s="192" t="e">
        <f t="shared" si="794"/>
        <v>#VALUE!</v>
      </c>
      <c r="DT139" s="192" t="e">
        <f t="shared" si="795"/>
        <v>#VALUE!</v>
      </c>
      <c r="DU139" s="192" t="e">
        <f t="shared" si="796"/>
        <v>#VALUE!</v>
      </c>
      <c r="DV139" s="198" t="e">
        <f t="shared" si="797"/>
        <v>#VALUE!</v>
      </c>
      <c r="DW139" s="198" t="e">
        <f t="shared" si="798"/>
        <v>#DIV/0!</v>
      </c>
      <c r="DX139" s="198" t="e">
        <f t="shared" si="799"/>
        <v>#DIV/0!</v>
      </c>
      <c r="DY139" s="198" t="e">
        <f t="shared" si="800"/>
        <v>#VALUE!</v>
      </c>
      <c r="DZ139" s="198" t="e">
        <f t="shared" si="801"/>
        <v>#VALUE!</v>
      </c>
      <c r="EA139" s="198" t="e">
        <f t="shared" si="802"/>
        <v>#VALUE!</v>
      </c>
      <c r="EB139" s="198" t="e">
        <f t="shared" si="803"/>
        <v>#VALUE!</v>
      </c>
      <c r="EC139" s="198" t="e">
        <f t="shared" si="804"/>
        <v>#DIV/0!</v>
      </c>
      <c r="ED139" s="198" t="e">
        <f t="shared" si="805"/>
        <v>#VALUE!</v>
      </c>
      <c r="EE139" s="198" t="e">
        <f t="shared" si="806"/>
        <v>#VALUE!</v>
      </c>
      <c r="EF139" s="198" t="e">
        <f t="shared" ref="EF139:EO139" si="872">DV139/SUM($DV139:$EE139)</f>
        <v>#VALUE!</v>
      </c>
      <c r="EG139" s="198" t="e">
        <f t="shared" si="872"/>
        <v>#DIV/0!</v>
      </c>
      <c r="EH139" s="198" t="e">
        <f t="shared" si="872"/>
        <v>#DIV/0!</v>
      </c>
      <c r="EI139" s="198" t="e">
        <f t="shared" si="872"/>
        <v>#VALUE!</v>
      </c>
      <c r="EJ139" s="198" t="e">
        <f t="shared" si="872"/>
        <v>#VALUE!</v>
      </c>
      <c r="EK139" s="198" t="e">
        <f t="shared" si="872"/>
        <v>#VALUE!</v>
      </c>
      <c r="EL139" s="198" t="e">
        <f t="shared" si="872"/>
        <v>#VALUE!</v>
      </c>
      <c r="EM139" s="198" t="e">
        <f t="shared" si="872"/>
        <v>#DIV/0!</v>
      </c>
      <c r="EN139" s="198" t="e">
        <f t="shared" si="872"/>
        <v>#VALUE!</v>
      </c>
      <c r="EO139" s="198" t="e">
        <f t="shared" si="872"/>
        <v>#VALUE!</v>
      </c>
      <c r="EP139" s="511">
        <f t="shared" ref="EP139:EW139" si="873">EP138</f>
        <v>0.08</v>
      </c>
      <c r="EQ139" s="511">
        <f t="shared" si="873"/>
        <v>0.015</v>
      </c>
      <c r="ER139" s="511">
        <f t="shared" si="873"/>
        <v>0.015</v>
      </c>
      <c r="ES139" s="511">
        <f t="shared" si="873"/>
        <v>0.015</v>
      </c>
      <c r="ET139" s="511">
        <f t="shared" si="873"/>
        <v>0.015</v>
      </c>
      <c r="EU139" s="511">
        <f t="shared" si="873"/>
        <v>0.09</v>
      </c>
      <c r="EV139" s="511">
        <f t="shared" si="873"/>
        <v>0.09</v>
      </c>
      <c r="EW139" s="511">
        <f t="shared" si="873"/>
        <v>0.09</v>
      </c>
      <c r="EX139" s="420" t="str">
        <f>IF(_tag_month_day!AS135="","",_tag_month_day!AS135/100)</f>
        <v/>
      </c>
      <c r="EY139" s="420" t="str">
        <f>IF(_tag_month_day!AT135="","",_tag_month_day!AT135/100)</f>
        <v/>
      </c>
      <c r="EZ139" s="420" t="str">
        <f>IF(_tag_month_day!AU135="","",_tag_month_day!AU135/100)</f>
        <v/>
      </c>
      <c r="FA139" s="420" t="str">
        <f>IF(_tag_month_day!AV135="","",_tag_month_day!AV135/100)</f>
        <v/>
      </c>
      <c r="FB139" s="420" t="str">
        <f>IF(_tag_month_day!AW135="","",_tag_month_day!AW135/100)</f>
        <v/>
      </c>
      <c r="FC139" s="420" t="str">
        <f>IF(_tag_month_day!AX135="","",_tag_month_day!AX135/100)</f>
        <v/>
      </c>
      <c r="FD139" s="510">
        <f t="shared" si="835"/>
        <v>0.33</v>
      </c>
      <c r="FE139" s="510">
        <f t="shared" si="836"/>
        <v>0.19</v>
      </c>
      <c r="FF139" s="510">
        <f t="shared" si="837"/>
        <v>0.003</v>
      </c>
      <c r="FG139" s="510">
        <f t="shared" si="838"/>
        <v>0</v>
      </c>
      <c r="FH139" s="603">
        <f t="shared" si="839"/>
        <v>0.0001</v>
      </c>
      <c r="FI139" s="510">
        <f t="shared" ref="FI139:FR139" si="874">FI138</f>
        <v>0.41</v>
      </c>
      <c r="FJ139" s="510">
        <f t="shared" si="874"/>
        <v>0.11</v>
      </c>
      <c r="FK139" s="510">
        <f t="shared" si="874"/>
        <v>0.015</v>
      </c>
      <c r="FL139" s="510">
        <f t="shared" si="874"/>
        <v>0</v>
      </c>
      <c r="FM139" s="603">
        <f t="shared" si="874"/>
        <v>0.0001</v>
      </c>
      <c r="FN139" s="510" t="str">
        <f>IF(_tag_month_day!AY135="","",_tag_month_day!AY135/100)</f>
        <v/>
      </c>
      <c r="FO139" s="510" t="str">
        <f>IF(_tag_month_day!AZ135="","",_tag_month_day!AZ135/100)</f>
        <v/>
      </c>
      <c r="FP139" s="510" t="str">
        <f>IF(_tag_month_day!BA135="","",_tag_month_day!BA135/100)</f>
        <v/>
      </c>
      <c r="FQ139" s="510" t="str">
        <f>IF(_tag_month_day!BB135="","",_tag_month_day!BB135/100)</f>
        <v/>
      </c>
      <c r="FR139" s="603" t="str">
        <f>IF(_tag_month_day!BC135="","",_tag_month_day!BC135/100)</f>
        <v/>
      </c>
      <c r="FS139" s="510" t="str">
        <f>IF(_tag_month_day!BD135="","",_tag_month_day!BD135/100)</f>
        <v/>
      </c>
      <c r="FT139" s="510" t="str">
        <f>IF(_tag_month_day!BE135="","",_tag_month_day!BE135/100)</f>
        <v/>
      </c>
      <c r="FU139" s="510" t="str">
        <f>IF(_tag_month_day!BF135="","",_tag_month_day!BF135/100)</f>
        <v/>
      </c>
      <c r="FV139" s="510" t="str">
        <f>IF(_tag_month_day!BG135="","",_tag_month_day!BG135/100)</f>
        <v/>
      </c>
      <c r="FW139" s="603" t="str">
        <f>IF(_tag_month_day!BH135="","",_tag_month_day!BH135/100)</f>
        <v/>
      </c>
      <c r="FX139" s="510" t="str">
        <f>IF(_tag_month_day!BI135="","",_tag_month_day!BI135/100)</f>
        <v/>
      </c>
      <c r="FY139" s="510" t="str">
        <f>IF(_tag_month_day!BJ135="","",_tag_month_day!BJ135/100)</f>
        <v/>
      </c>
      <c r="FZ139" s="605" t="str">
        <f>IF(_tag_month_day!BK135="","",_tag_month_day!BK135/100)</f>
        <v/>
      </c>
      <c r="GA139" s="510" t="str">
        <f>IF(_tag_month_day!BL135="","",_tag_month_day!BL135/100)</f>
        <v/>
      </c>
      <c r="GB139" s="603" t="str">
        <f>IF(_tag_month_day!BM135="","",_tag_month_day!BM135/100)</f>
        <v/>
      </c>
      <c r="GC139" s="420" t="str">
        <f>IF(_tag_month_day!BN135="","",_tag_month_day!BN135/100)</f>
        <v/>
      </c>
      <c r="GD139" s="420" t="str">
        <f>IF(_tag_month_day!BO135="","",_tag_month_day!BO135/100)</f>
        <v/>
      </c>
      <c r="GE139" s="420" t="str">
        <f>IF(_tag_month_day!BP135="","",_tag_month_day!BP135/100)</f>
        <v/>
      </c>
      <c r="GF139" s="420" t="str">
        <f>IF(_tag_month_day!BQ135="","",_tag_month_day!BQ135/100)</f>
        <v/>
      </c>
      <c r="GG139" s="420" t="str">
        <f>IF(_tag_month_day!BR135="","",_tag_month_day!BR135/100)</f>
        <v/>
      </c>
      <c r="GH139" s="420" t="str">
        <f>IF(_tag_month_day!BS135="","",_tag_month_day!BS135/100)</f>
        <v/>
      </c>
      <c r="GI139" s="603" t="str">
        <f>IF(_tag_month_day!BT135="","",_tag_month_day!BT135/100)</f>
        <v/>
      </c>
      <c r="GJ139" s="612" t="str">
        <f>IF(_tag_month_day!BU135="","",_tag_month_day!BU135/100)</f>
        <v/>
      </c>
      <c r="GK139" s="620" t="str">
        <f>IF(_tag_month_day!BV135="",IF(_rlcf_month_day!A$2="","",_rlcf_month_day!A$2/100),_tag_month_day!BV135/100)</f>
        <v/>
      </c>
      <c r="GL139" s="620" t="str">
        <f>IF(_tag_month_day!BW135="",IF(_rlcf_month_day!B$2="","",_rlcf_month_day!B$2/100),_tag_month_day!BW135/100)</f>
        <v/>
      </c>
      <c r="GM139" s="621" t="str">
        <f>IF(_tag_month_day!BX135="",IF(_rlcf_month_day!C$2="","",_rlcf_month_day!C$2/100),_tag_month_day!BX135/100)</f>
        <v/>
      </c>
      <c r="GN139" s="620" t="str">
        <f>IF(_tag_month_day!BV135="",IF(_rlcf_month_day!A$2="","",_rlcf_month_day!A$2/100),_tag_month_day!BV135/100)</f>
        <v/>
      </c>
      <c r="GO139" s="620" t="str">
        <f>IF(_tag_month_day!BW135="",IF(_rlcf_month_day!B$2="","",_rlcf_month_day!B$2/100),_tag_month_day!BW135/100)</f>
        <v/>
      </c>
      <c r="GP139" s="620" t="str">
        <f>IF(_tag_month_day!CD135="",IF(_rlcf_month_day!E$2="","",_rlcf_month_day!E$2/100),_tag_month_day!CD135/100)</f>
        <v/>
      </c>
      <c r="GQ139" s="620" t="str">
        <f>IF(_tag_month_day!CE135="",IF(_rlcf_month_day!F$2="","",_rlcf_month_day!F$2/100),_tag_month_day!CE135/100)</f>
        <v/>
      </c>
      <c r="GR139" s="621" t="str">
        <f>IF(_tag_month_day!CF135="",IF(_rlcf_month_day!G$2="","",_rlcf_month_day!G$2/100),_tag_month_day!CF135/100)</f>
        <v/>
      </c>
      <c r="GS139" s="626">
        <f t="shared" ref="GS139:HH139" si="875">GS138</f>
        <v>0.953</v>
      </c>
      <c r="GT139" s="626">
        <f t="shared" si="875"/>
        <v>0.55</v>
      </c>
      <c r="GU139" s="626">
        <f t="shared" si="875"/>
        <v>0.55</v>
      </c>
      <c r="GV139" s="626">
        <f t="shared" si="875"/>
        <v>0.55</v>
      </c>
      <c r="GW139" s="626">
        <f t="shared" si="875"/>
        <v>0.5</v>
      </c>
      <c r="GX139" s="626">
        <f t="shared" si="875"/>
        <v>0.935</v>
      </c>
      <c r="GY139" s="626">
        <f t="shared" si="875"/>
        <v>0.15</v>
      </c>
      <c r="GZ139" s="626">
        <f t="shared" si="875"/>
        <v>1</v>
      </c>
      <c r="HA139" s="632">
        <f t="shared" si="875"/>
        <v>0.047</v>
      </c>
      <c r="HB139" s="632">
        <f t="shared" si="875"/>
        <v>0.45</v>
      </c>
      <c r="HC139" s="632">
        <f t="shared" si="875"/>
        <v>0.45</v>
      </c>
      <c r="HD139" s="632">
        <f t="shared" si="875"/>
        <v>0.45</v>
      </c>
      <c r="HE139" s="632">
        <f t="shared" si="875"/>
        <v>0.5</v>
      </c>
      <c r="HF139" s="632">
        <f t="shared" si="875"/>
        <v>0.065</v>
      </c>
      <c r="HG139" s="632">
        <f t="shared" si="875"/>
        <v>0.85</v>
      </c>
      <c r="HH139" s="632">
        <f t="shared" si="875"/>
        <v>0</v>
      </c>
      <c r="HI139" s="68" t="e">
        <f t="shared" si="811"/>
        <v>#VALUE!</v>
      </c>
      <c r="HJ139" s="68" t="e">
        <f t="shared" si="842"/>
        <v>#VALUE!</v>
      </c>
      <c r="HK139" s="202">
        <f t="shared" si="843"/>
        <v>0.85</v>
      </c>
      <c r="HL139" s="464">
        <f t="shared" si="844"/>
        <v>550000</v>
      </c>
      <c r="HM139" s="464">
        <f t="shared" si="845"/>
        <v>480000</v>
      </c>
      <c r="HN139" s="192" t="e">
        <f t="shared" si="812"/>
        <v>#VALUE!</v>
      </c>
      <c r="HO139" s="192" t="e">
        <f>HN139*HK139*$HO$2/HL139*1000000</f>
        <v>#VALUE!</v>
      </c>
      <c r="HP139" s="192" t="e">
        <f>HN139*HK139*$HP$2/HM139*1000000</f>
        <v>#VALUE!</v>
      </c>
    </row>
    <row r="140" customFormat="1" spans="1:224">
      <c r="A140" s="381">
        <v>135</v>
      </c>
      <c r="B140" s="54">
        <f ca="1" t="shared" si="846"/>
        <v>43622</v>
      </c>
      <c r="C140" s="57">
        <f t="shared" si="847"/>
        <v>0.0416666666666667</v>
      </c>
      <c r="D140" s="68" t="str">
        <f ca="1" t="shared" si="813"/>
        <v>白班</v>
      </c>
      <c r="E140" s="68" t="str">
        <f ca="1" t="shared" si="814"/>
        <v>丁</v>
      </c>
      <c r="F140" s="68">
        <f ca="1">SUMPRODUCT((成本日报!$A$3:$A$95=计划!B140)*(成本日报!$B$3:$B$95=计划!$D140),成本日报!$C$3:$C$95)</f>
        <v>4</v>
      </c>
      <c r="G140" s="382">
        <f ca="1" t="shared" si="848"/>
        <v>43622.583333333</v>
      </c>
      <c r="H140" s="382">
        <f ca="1" t="shared" si="815"/>
        <v>43622.5902777775</v>
      </c>
      <c r="I140" s="382">
        <f ca="1" t="shared" si="816"/>
        <v>43622.595833333</v>
      </c>
      <c r="J140" s="382">
        <f ca="1" t="shared" si="817"/>
        <v>43622.6249999997</v>
      </c>
      <c r="K140" s="382">
        <f ca="1" t="shared" si="818"/>
        <v>43622.6874999997</v>
      </c>
      <c r="L140" s="382">
        <f ca="1" t="shared" si="819"/>
        <v>43622.708333333</v>
      </c>
      <c r="M140" s="398" t="str">
        <f>IF(_tag_month_day!A136="","",_tag_month_day!A136)</f>
        <v/>
      </c>
      <c r="N140" s="398" t="str">
        <f>IF(_tag_month_day!B136="","",_tag_month_day!B136)</f>
        <v/>
      </c>
      <c r="O140" s="399" t="e">
        <f t="shared" si="820"/>
        <v>#VALUE!</v>
      </c>
      <c r="P140" s="398" t="str">
        <f>IF(_tag_month_day!C136="","",_tag_month_day!C136)</f>
        <v/>
      </c>
      <c r="Q140" s="398" t="str">
        <f>IF(_tag_month_day!D136="","",_tag_month_day!D136)</f>
        <v/>
      </c>
      <c r="R140" s="416">
        <f>IF(_tag_month_day!CB136="",R139,_tag_month_day!CB136/100)</f>
        <v>0.07</v>
      </c>
      <c r="S140" s="417" t="str">
        <f>IF(_tag_month_day!E136="","",_tag_month_day!E136)</f>
        <v/>
      </c>
      <c r="T140" s="417" t="str">
        <f>IF(_tag_month_day!F136="","",_tag_month_day!F136)</f>
        <v/>
      </c>
      <c r="U140" s="418" t="e">
        <f t="shared" si="774"/>
        <v>#VALUE!</v>
      </c>
      <c r="V140" s="53" t="e">
        <f t="shared" si="775"/>
        <v>#VALUE!</v>
      </c>
      <c r="W140" s="419" t="str">
        <f>IF(_jhy_month_day!A136="","",_jhy_month_day!A136)</f>
        <v/>
      </c>
      <c r="X140" s="420" t="str">
        <f>IF(_jhy_month_day!B136="","",_jhy_month_day!B136/100)</f>
        <v/>
      </c>
      <c r="Y140" s="420" t="str">
        <f>IF(_jhy_month_day!C136="","",_jhy_month_day!C136/100)</f>
        <v/>
      </c>
      <c r="Z140" s="439">
        <f t="shared" si="865"/>
        <v>34</v>
      </c>
      <c r="AA140" s="440" t="str">
        <f>IF(_tag_month_day!G136="","",_tag_month_day!G136/100)</f>
        <v/>
      </c>
      <c r="AB140" s="440" t="str">
        <f>IF(_tag_month_day!H136="","",_tag_month_day!H136/100)</f>
        <v/>
      </c>
      <c r="AC140" s="193">
        <f t="shared" si="821"/>
        <v>1.59963432013121</v>
      </c>
      <c r="AD140" s="441" t="str">
        <f t="shared" si="822"/>
        <v/>
      </c>
      <c r="AE140" s="442" t="str">
        <f t="shared" si="823"/>
        <v/>
      </c>
      <c r="AF140" s="443">
        <v>1</v>
      </c>
      <c r="AG140" s="68" t="str">
        <f>IF(_duihao_month_day!A136="","",_duihao_month_day!A136)</f>
        <v/>
      </c>
      <c r="AH140" s="463">
        <f>IF(_gyk_month_day!B136="",AH139,_gyk_month_day!B136)</f>
        <v>820</v>
      </c>
      <c r="AI140" s="464" t="e">
        <f t="shared" si="849"/>
        <v>#VALUE!</v>
      </c>
      <c r="AJ140" s="68" t="str">
        <f>IF(_tag_month_day!I136="","",_tag_month_day!I136)</f>
        <v/>
      </c>
      <c r="AK140" s="465" t="str">
        <f>IF(_tzyy_month_day!A136="","",_tzyy_month_day!A136)</f>
        <v/>
      </c>
      <c r="AL140" s="465" t="str">
        <f>IF(_tzyy_month_day!B136="","",_tzyy_month_day!B136)</f>
        <v/>
      </c>
      <c r="AM140" s="465" t="str">
        <f>IF(_tzyy_month_day!C136="","",_tzyy_month_day!C136)</f>
        <v/>
      </c>
      <c r="AN140" s="466" t="str">
        <f>IF(_tag_month_day!CG136="","",_tag_month_day!CG136)</f>
        <v/>
      </c>
      <c r="AO140" s="466" t="str">
        <f>IF(_tag_month_day!CH136="","",_tag_month_day!CH136)</f>
        <v/>
      </c>
      <c r="AP140" s="486" t="e">
        <f t="shared" si="824"/>
        <v>#VALUE!</v>
      </c>
      <c r="AQ140" s="487" t="str">
        <f>IF(_tag_month_day!J136="","",_tag_month_day!J136/100)</f>
        <v/>
      </c>
      <c r="AR140" s="488">
        <f t="shared" si="825"/>
        <v>1.3</v>
      </c>
      <c r="AS140" s="489" t="e">
        <f t="shared" si="776"/>
        <v>#VALUE!</v>
      </c>
      <c r="AT140" s="489">
        <f t="shared" si="826"/>
        <v>0</v>
      </c>
      <c r="AU140" s="490" t="str">
        <f>IF(_tag_month_day!K136="","",_tag_month_day!K136)</f>
        <v/>
      </c>
      <c r="AV140" s="491" t="str">
        <f>IF(_tag_month_day!L136="","",_tag_month_day!L136/100)</f>
        <v/>
      </c>
      <c r="AW140" s="420">
        <f t="shared" si="748"/>
        <v>0</v>
      </c>
      <c r="AX140" s="420">
        <f t="shared" si="827"/>
        <v>0</v>
      </c>
      <c r="AY140" s="420" t="str">
        <f>IF(_tag_month_day!M136="","",_tag_month_day!M136/100)</f>
        <v/>
      </c>
      <c r="AZ140" s="420" t="str">
        <f>IF(_tag_month_day!N136="","",_tag_month_day!N136/100)</f>
        <v/>
      </c>
      <c r="BA140" s="420" t="str">
        <f>IF(_tag_month_day!O136="","",_tag_month_day!O136/100)</f>
        <v/>
      </c>
      <c r="BB140" s="496" t="str">
        <f>IF(_tag_month_day!P136="","",_tag_month_day!P136/100)</f>
        <v/>
      </c>
      <c r="BC140" s="496">
        <f t="shared" si="828"/>
        <v>0</v>
      </c>
      <c r="BD140" s="496" t="str">
        <f>IF(_tag_month_day!Q136="","",_tag_month_day!Q136/100)</f>
        <v/>
      </c>
      <c r="BE140" s="510" t="str">
        <f>IF(_tag_month_day!R136="","",_tag_month_day!R136/100)</f>
        <v/>
      </c>
      <c r="BF140" s="413" t="str">
        <f>IF(_tag_month_day!CC136="","",_tag_month_day!CC136/100)</f>
        <v/>
      </c>
      <c r="BG140" s="511" t="e">
        <f t="shared" si="777"/>
        <v>#VALUE!</v>
      </c>
      <c r="BH140" s="198">
        <f t="shared" si="778"/>
        <v>0</v>
      </c>
      <c r="BI140" s="512" t="e">
        <f>IF(CX140=0,BI139,(DK140*查询!$R$5+DL140*查询!$Q$5+DM140*查询!$N$5+DN140*查询!$O$5+DO140*查询!$P$5)*AF140/CX140)</f>
        <v>#VALUE!</v>
      </c>
      <c r="BJ140" s="512" t="e">
        <f>IF(CX140=0,BJ139,(DP140*查询!$S$5+DQ140*查询!$T$5+DR140*查询!$U$5)*AF140/CX140)</f>
        <v>#VALUE!</v>
      </c>
      <c r="BK140" s="512">
        <f t="shared" si="829"/>
        <v>1</v>
      </c>
      <c r="BL140" s="513" t="str">
        <f>IF(_cfyc_month_day!A136="","",_cfyc_month_day!A136)</f>
        <v/>
      </c>
      <c r="BM140" s="513" t="str">
        <f>IF(_cfyc_month_day!B136="","",_cfyc_month_day!B136)</f>
        <v/>
      </c>
      <c r="BN140" s="513" t="str">
        <f>IF(_cfyc_month_day!C136="","",_cfyc_month_day!C136)</f>
        <v/>
      </c>
      <c r="BO140" s="522" t="str">
        <f>IF(_cfyc_month_day!D136="","",_cfyc_month_day!D136)</f>
        <v/>
      </c>
      <c r="BP140" s="522" t="str">
        <f>IF(_cfyc_month_day!E136="","",_cfyc_month_day!E136)</f>
        <v/>
      </c>
      <c r="BQ140" s="522" t="str">
        <f>IF(_cfyc_month_day!F136="","",_cfyc_month_day!F136)</f>
        <v/>
      </c>
      <c r="BR140" s="513" t="str">
        <f>IF(_tag_month_day!T136="","",_tag_month_day!T136)</f>
        <v/>
      </c>
      <c r="BS140" s="513" t="str">
        <f>IF(_tag_month_day!U136="","",_tag_month_day!U136)</f>
        <v/>
      </c>
      <c r="BT140" s="523" t="str">
        <f t="shared" si="830"/>
        <v/>
      </c>
      <c r="BU140" s="223" t="str">
        <f>IF(_tag_month_day!V136="","",_tag_month_day!V136)</f>
        <v/>
      </c>
      <c r="BV140" s="206" t="str">
        <f>IF(_tag_month_day!W136="","",_tag_month_day!W136)</f>
        <v/>
      </c>
      <c r="BW140" s="540" t="str">
        <f>IF(_tag_month_day!X136="","",_tag_month_day!X136)</f>
        <v/>
      </c>
      <c r="BX140" s="540" t="str">
        <f>IF(_tag_month_day!Y136="","",_tag_month_day!Y136)</f>
        <v/>
      </c>
      <c r="BY140" s="541">
        <f ca="1" t="shared" si="831"/>
        <v>43622.708333333</v>
      </c>
      <c r="BZ140" s="542"/>
      <c r="CA140" s="543" t="str">
        <f>IF(_jhy2_month_day!A136="","",_jhy2_month_day!A136)</f>
        <v/>
      </c>
      <c r="CB140" s="464" t="str">
        <f>IF(_jhy2_month_day!B136="","",_jhy2_month_day!B136)</f>
        <v/>
      </c>
      <c r="CC140" s="464" t="str">
        <f>IF(_jhy2_month_day!C136="","",_jhy2_month_day!C136)</f>
        <v/>
      </c>
      <c r="CD140" s="464" t="str">
        <f>IF(_jhy2_month_day!D136="","",_jhy2_month_day!D136)</f>
        <v/>
      </c>
      <c r="CE140" s="464" t="str">
        <f>IF(_jhy2_month_day!E136="","",_jhy2_month_day!E136)</f>
        <v/>
      </c>
      <c r="CF140" s="464" t="str">
        <f>IF(_jhy2_month_day!F136="","",_jhy2_month_day!F136)</f>
        <v/>
      </c>
      <c r="CG140" s="464" t="str">
        <f>IF(_jhy2_month_day!G136="","",_jhy2_month_day!G136)</f>
        <v/>
      </c>
      <c r="CH140" s="464" t="str">
        <f>IF(_jhy2_month_day!H136="","",_jhy2_month_day!H136)</f>
        <v/>
      </c>
      <c r="CI140" s="464" t="str">
        <f>IF(_jhy2_month_day!I136="","",_jhy2_month_day!I136)</f>
        <v/>
      </c>
      <c r="CJ140" s="464" t="str">
        <f>IF(_jhy2_month_day!J136="","",_jhy2_month_day!J136)</f>
        <v/>
      </c>
      <c r="CK140" s="464" t="str">
        <f>IF(_jhy2_month_day!K136="","",_jhy2_month_day!K136)</f>
        <v/>
      </c>
      <c r="CL140" s="562" t="str">
        <f>IF(_jhy2_month_day!L136="","",_jhy2_month_day!L136)</f>
        <v/>
      </c>
      <c r="CM140" s="562" t="str">
        <f>IF(_jhy2_month_day!M136="","",_jhy2_month_day!M136)</f>
        <v/>
      </c>
      <c r="CN140" s="562" t="str">
        <f>IF(_jhy2_month_day!N136="","",_jhy2_month_day!N136)</f>
        <v/>
      </c>
      <c r="CO140" s="562" t="str">
        <f>IF(_jhy2_month_day!O136="","",_jhy2_month_day!O136)</f>
        <v/>
      </c>
      <c r="CP140" s="562" t="str">
        <f>IF(_jhy2_month_day!P136="","",_jhy2_month_day!P136)</f>
        <v/>
      </c>
      <c r="CQ140" s="562" t="str">
        <f>IF(_jhy2_month_day!Q136="","",_jhy2_month_day!Q136)</f>
        <v/>
      </c>
      <c r="CR140" s="563" t="str">
        <f>IF(_jhy2_month_day!R136="","",_jhy2_month_day!R136)</f>
        <v/>
      </c>
      <c r="CS140" s="576" t="str">
        <f>IF(_jhy2_month_day!S136="","",_jhy2_month_day!S136)</f>
        <v/>
      </c>
      <c r="CT140" s="562" t="str">
        <f>IF(_jhy2_month_day!T136="","",_jhy2_month_day!T136)</f>
        <v/>
      </c>
      <c r="CU140" s="577" t="e">
        <f t="shared" si="779"/>
        <v>#VALUE!</v>
      </c>
      <c r="CV140" s="198" t="e">
        <f t="shared" si="780"/>
        <v>#VALUE!</v>
      </c>
      <c r="CW140" s="192" t="e">
        <f t="shared" si="781"/>
        <v>#VALUE!</v>
      </c>
      <c r="CX140" s="192" t="e">
        <f t="shared" si="782"/>
        <v>#VALUE!</v>
      </c>
      <c r="CY140" s="202" t="e">
        <f t="shared" si="783"/>
        <v>#VALUE!</v>
      </c>
      <c r="CZ140" s="192" t="e">
        <f t="shared" ref="CZ140:DI140" si="876">$AJ140*EF140</f>
        <v>#VALUE!</v>
      </c>
      <c r="DA140" s="192" t="e">
        <f t="shared" si="876"/>
        <v>#VALUE!</v>
      </c>
      <c r="DB140" s="192" t="e">
        <f t="shared" si="876"/>
        <v>#VALUE!</v>
      </c>
      <c r="DC140" s="192" t="e">
        <f t="shared" si="876"/>
        <v>#VALUE!</v>
      </c>
      <c r="DD140" s="192" t="e">
        <f t="shared" si="876"/>
        <v>#VALUE!</v>
      </c>
      <c r="DE140" s="192" t="e">
        <f t="shared" si="876"/>
        <v>#VALUE!</v>
      </c>
      <c r="DF140" s="192" t="e">
        <f t="shared" si="876"/>
        <v>#VALUE!</v>
      </c>
      <c r="DG140" s="192" t="e">
        <f t="shared" si="876"/>
        <v>#VALUE!</v>
      </c>
      <c r="DH140" s="192" t="e">
        <f t="shared" si="876"/>
        <v>#VALUE!</v>
      </c>
      <c r="DI140" s="192" t="e">
        <f t="shared" si="876"/>
        <v>#VALUE!</v>
      </c>
      <c r="DJ140" s="192" t="e">
        <f t="shared" si="785"/>
        <v>#VALUE!</v>
      </c>
      <c r="DK140" s="192" t="e">
        <f t="shared" si="786"/>
        <v>#VALUE!</v>
      </c>
      <c r="DL140" s="192" t="e">
        <f t="shared" si="787"/>
        <v>#VALUE!</v>
      </c>
      <c r="DM140" s="192" t="e">
        <f t="shared" si="788"/>
        <v>#VALUE!</v>
      </c>
      <c r="DN140" s="192" t="e">
        <f t="shared" si="789"/>
        <v>#VALUE!</v>
      </c>
      <c r="DO140" s="192" t="e">
        <f t="shared" si="790"/>
        <v>#VALUE!</v>
      </c>
      <c r="DP140" s="192" t="e">
        <f t="shared" si="791"/>
        <v>#VALUE!</v>
      </c>
      <c r="DQ140" s="192" t="e">
        <f t="shared" si="792"/>
        <v>#VALUE!</v>
      </c>
      <c r="DR140" s="192" t="e">
        <f t="shared" si="793"/>
        <v>#VALUE!</v>
      </c>
      <c r="DS140" s="192" t="e">
        <f t="shared" si="794"/>
        <v>#VALUE!</v>
      </c>
      <c r="DT140" s="192" t="e">
        <f t="shared" si="795"/>
        <v>#VALUE!</v>
      </c>
      <c r="DU140" s="192" t="e">
        <f t="shared" si="796"/>
        <v>#VALUE!</v>
      </c>
      <c r="DV140" s="198" t="e">
        <f t="shared" si="797"/>
        <v>#VALUE!</v>
      </c>
      <c r="DW140" s="198" t="e">
        <f t="shared" si="798"/>
        <v>#DIV/0!</v>
      </c>
      <c r="DX140" s="198" t="e">
        <f t="shared" si="799"/>
        <v>#DIV/0!</v>
      </c>
      <c r="DY140" s="198" t="e">
        <f t="shared" si="800"/>
        <v>#VALUE!</v>
      </c>
      <c r="DZ140" s="198" t="e">
        <f t="shared" si="801"/>
        <v>#VALUE!</v>
      </c>
      <c r="EA140" s="198" t="e">
        <f t="shared" si="802"/>
        <v>#VALUE!</v>
      </c>
      <c r="EB140" s="198" t="e">
        <f t="shared" si="803"/>
        <v>#VALUE!</v>
      </c>
      <c r="EC140" s="198" t="e">
        <f t="shared" si="804"/>
        <v>#DIV/0!</v>
      </c>
      <c r="ED140" s="198" t="e">
        <f t="shared" si="805"/>
        <v>#VALUE!</v>
      </c>
      <c r="EE140" s="198" t="e">
        <f t="shared" si="806"/>
        <v>#VALUE!</v>
      </c>
      <c r="EF140" s="198" t="e">
        <f t="shared" ref="EF140:EO140" si="877">DV140/SUM($DV140:$EE140)</f>
        <v>#VALUE!</v>
      </c>
      <c r="EG140" s="198" t="e">
        <f t="shared" si="877"/>
        <v>#DIV/0!</v>
      </c>
      <c r="EH140" s="198" t="e">
        <f t="shared" si="877"/>
        <v>#DIV/0!</v>
      </c>
      <c r="EI140" s="198" t="e">
        <f t="shared" si="877"/>
        <v>#VALUE!</v>
      </c>
      <c r="EJ140" s="198" t="e">
        <f t="shared" si="877"/>
        <v>#VALUE!</v>
      </c>
      <c r="EK140" s="198" t="e">
        <f t="shared" si="877"/>
        <v>#VALUE!</v>
      </c>
      <c r="EL140" s="198" t="e">
        <f t="shared" si="877"/>
        <v>#VALUE!</v>
      </c>
      <c r="EM140" s="198" t="e">
        <f t="shared" si="877"/>
        <v>#DIV/0!</v>
      </c>
      <c r="EN140" s="198" t="e">
        <f t="shared" si="877"/>
        <v>#VALUE!</v>
      </c>
      <c r="EO140" s="198" t="e">
        <f t="shared" si="877"/>
        <v>#VALUE!</v>
      </c>
      <c r="EP140" s="511">
        <f t="shared" ref="EP140:EW140" si="878">EP139</f>
        <v>0.08</v>
      </c>
      <c r="EQ140" s="511">
        <f t="shared" si="878"/>
        <v>0.015</v>
      </c>
      <c r="ER140" s="511">
        <f t="shared" si="878"/>
        <v>0.015</v>
      </c>
      <c r="ES140" s="511">
        <f t="shared" si="878"/>
        <v>0.015</v>
      </c>
      <c r="ET140" s="511">
        <f t="shared" si="878"/>
        <v>0.015</v>
      </c>
      <c r="EU140" s="511">
        <f t="shared" si="878"/>
        <v>0.09</v>
      </c>
      <c r="EV140" s="511">
        <f t="shared" si="878"/>
        <v>0.09</v>
      </c>
      <c r="EW140" s="511">
        <f t="shared" si="878"/>
        <v>0.09</v>
      </c>
      <c r="EX140" s="420" t="str">
        <f>IF(_tag_month_day!AS136="","",_tag_month_day!AS136/100)</f>
        <v/>
      </c>
      <c r="EY140" s="420" t="str">
        <f>IF(_tag_month_day!AT136="","",_tag_month_day!AT136/100)</f>
        <v/>
      </c>
      <c r="EZ140" s="420" t="str">
        <f>IF(_tag_month_day!AU136="","",_tag_month_day!AU136/100)</f>
        <v/>
      </c>
      <c r="FA140" s="420" t="str">
        <f>IF(_tag_month_day!AV136="","",_tag_month_day!AV136/100)</f>
        <v/>
      </c>
      <c r="FB140" s="420" t="str">
        <f>IF(_tag_month_day!AW136="","",_tag_month_day!AW136/100)</f>
        <v/>
      </c>
      <c r="FC140" s="420" t="str">
        <f>IF(_tag_month_day!AX136="","",_tag_month_day!AX136/100)</f>
        <v/>
      </c>
      <c r="FD140" s="510">
        <f t="shared" si="835"/>
        <v>0.33</v>
      </c>
      <c r="FE140" s="510">
        <f t="shared" si="836"/>
        <v>0.19</v>
      </c>
      <c r="FF140" s="510">
        <f t="shared" si="837"/>
        <v>0.003</v>
      </c>
      <c r="FG140" s="510">
        <f t="shared" si="838"/>
        <v>0</v>
      </c>
      <c r="FH140" s="603">
        <f t="shared" si="839"/>
        <v>0.0001</v>
      </c>
      <c r="FI140" s="510">
        <f t="shared" ref="FI140:FR140" si="879">FI139</f>
        <v>0.41</v>
      </c>
      <c r="FJ140" s="510">
        <f t="shared" si="879"/>
        <v>0.11</v>
      </c>
      <c r="FK140" s="510">
        <f t="shared" si="879"/>
        <v>0.015</v>
      </c>
      <c r="FL140" s="510">
        <f t="shared" si="879"/>
        <v>0</v>
      </c>
      <c r="FM140" s="603">
        <f t="shared" si="879"/>
        <v>0.0001</v>
      </c>
      <c r="FN140" s="510" t="str">
        <f>IF(_tag_month_day!AY136="","",_tag_month_day!AY136/100)</f>
        <v/>
      </c>
      <c r="FO140" s="510" t="str">
        <f>IF(_tag_month_day!AZ136="","",_tag_month_day!AZ136/100)</f>
        <v/>
      </c>
      <c r="FP140" s="510" t="str">
        <f>IF(_tag_month_day!BA136="","",_tag_month_day!BA136/100)</f>
        <v/>
      </c>
      <c r="FQ140" s="510" t="str">
        <f>IF(_tag_month_day!BB136="","",_tag_month_day!BB136/100)</f>
        <v/>
      </c>
      <c r="FR140" s="603" t="str">
        <f>IF(_tag_month_day!BC136="","",_tag_month_day!BC136/100)</f>
        <v/>
      </c>
      <c r="FS140" s="510" t="str">
        <f>IF(_tag_month_day!BD136="","",_tag_month_day!BD136/100)</f>
        <v/>
      </c>
      <c r="FT140" s="510" t="str">
        <f>IF(_tag_month_day!BE136="","",_tag_month_day!BE136/100)</f>
        <v/>
      </c>
      <c r="FU140" s="510" t="str">
        <f>IF(_tag_month_day!BF136="","",_tag_month_day!BF136/100)</f>
        <v/>
      </c>
      <c r="FV140" s="510" t="str">
        <f>IF(_tag_month_day!BG136="","",_tag_month_day!BG136/100)</f>
        <v/>
      </c>
      <c r="FW140" s="603" t="str">
        <f>IF(_tag_month_day!BH136="","",_tag_month_day!BH136/100)</f>
        <v/>
      </c>
      <c r="FX140" s="510" t="str">
        <f>IF(_tag_month_day!BI136="","",_tag_month_day!BI136/100)</f>
        <v/>
      </c>
      <c r="FY140" s="510" t="str">
        <f>IF(_tag_month_day!BJ136="","",_tag_month_day!BJ136/100)</f>
        <v/>
      </c>
      <c r="FZ140" s="605" t="str">
        <f>IF(_tag_month_day!BK136="","",_tag_month_day!BK136/100)</f>
        <v/>
      </c>
      <c r="GA140" s="510" t="str">
        <f>IF(_tag_month_day!BL136="","",_tag_month_day!BL136/100)</f>
        <v/>
      </c>
      <c r="GB140" s="603" t="str">
        <f>IF(_tag_month_day!BM136="","",_tag_month_day!BM136/100)</f>
        <v/>
      </c>
      <c r="GC140" s="420" t="str">
        <f>IF(_tag_month_day!BN136="","",_tag_month_day!BN136/100)</f>
        <v/>
      </c>
      <c r="GD140" s="420" t="str">
        <f>IF(_tag_month_day!BO136="","",_tag_month_day!BO136/100)</f>
        <v/>
      </c>
      <c r="GE140" s="420" t="str">
        <f>IF(_tag_month_day!BP136="","",_tag_month_day!BP136/100)</f>
        <v/>
      </c>
      <c r="GF140" s="420" t="str">
        <f>IF(_tag_month_day!BQ136="","",_tag_month_day!BQ136/100)</f>
        <v/>
      </c>
      <c r="GG140" s="420" t="str">
        <f>IF(_tag_month_day!BR136="","",_tag_month_day!BR136/100)</f>
        <v/>
      </c>
      <c r="GH140" s="420" t="str">
        <f>IF(_tag_month_day!BS136="","",_tag_month_day!BS136/100)</f>
        <v/>
      </c>
      <c r="GI140" s="603" t="str">
        <f>IF(_tag_month_day!BT136="","",_tag_month_day!BT136/100)</f>
        <v/>
      </c>
      <c r="GJ140" s="612" t="str">
        <f>IF(_tag_month_day!BU136="","",_tag_month_day!BU136/100)</f>
        <v/>
      </c>
      <c r="GK140" s="620" t="str">
        <f>IF(_tag_month_day!BV136="",IF(_rlcf_month_day!A$2="","",_rlcf_month_day!A$2/100),_tag_month_day!BV136/100)</f>
        <v/>
      </c>
      <c r="GL140" s="620" t="str">
        <f>IF(_tag_month_day!BW136="",IF(_rlcf_month_day!B$2="","",_rlcf_month_day!B$2/100),_tag_month_day!BW136/100)</f>
        <v/>
      </c>
      <c r="GM140" s="621" t="str">
        <f>IF(_tag_month_day!BX136="",IF(_rlcf_month_day!C$2="","",_rlcf_month_day!C$2/100),_tag_month_day!BX136/100)</f>
        <v/>
      </c>
      <c r="GN140" s="620" t="str">
        <f>IF(_tag_month_day!BV136="",IF(_rlcf_month_day!A$2="","",_rlcf_month_day!A$2/100),_tag_month_day!BV136/100)</f>
        <v/>
      </c>
      <c r="GO140" s="620" t="str">
        <f>IF(_tag_month_day!BW136="",IF(_rlcf_month_day!B$2="","",_rlcf_month_day!B$2/100),_tag_month_day!BW136/100)</f>
        <v/>
      </c>
      <c r="GP140" s="620" t="str">
        <f>IF(_tag_month_day!CD136="",IF(_rlcf_month_day!E$2="","",_rlcf_month_day!E$2/100),_tag_month_day!CD136/100)</f>
        <v/>
      </c>
      <c r="GQ140" s="620" t="str">
        <f>IF(_tag_month_day!CE136="",IF(_rlcf_month_day!F$2="","",_rlcf_month_day!F$2/100),_tag_month_day!CE136/100)</f>
        <v/>
      </c>
      <c r="GR140" s="621" t="str">
        <f>IF(_tag_month_day!CF136="",IF(_rlcf_month_day!G$2="","",_rlcf_month_day!G$2/100),_tag_month_day!CF136/100)</f>
        <v/>
      </c>
      <c r="GS140" s="626">
        <f t="shared" ref="GS140:HH140" si="880">GS139</f>
        <v>0.953</v>
      </c>
      <c r="GT140" s="626">
        <f t="shared" si="880"/>
        <v>0.55</v>
      </c>
      <c r="GU140" s="626">
        <f t="shared" si="880"/>
        <v>0.55</v>
      </c>
      <c r="GV140" s="626">
        <f t="shared" si="880"/>
        <v>0.55</v>
      </c>
      <c r="GW140" s="626">
        <f t="shared" si="880"/>
        <v>0.5</v>
      </c>
      <c r="GX140" s="626">
        <f t="shared" si="880"/>
        <v>0.935</v>
      </c>
      <c r="GY140" s="626">
        <f t="shared" si="880"/>
        <v>0.15</v>
      </c>
      <c r="GZ140" s="626">
        <f t="shared" si="880"/>
        <v>1</v>
      </c>
      <c r="HA140" s="632">
        <f t="shared" si="880"/>
        <v>0.047</v>
      </c>
      <c r="HB140" s="632">
        <f t="shared" si="880"/>
        <v>0.45</v>
      </c>
      <c r="HC140" s="632">
        <f t="shared" si="880"/>
        <v>0.45</v>
      </c>
      <c r="HD140" s="632">
        <f t="shared" si="880"/>
        <v>0.45</v>
      </c>
      <c r="HE140" s="632">
        <f t="shared" si="880"/>
        <v>0.5</v>
      </c>
      <c r="HF140" s="632">
        <f t="shared" si="880"/>
        <v>0.065</v>
      </c>
      <c r="HG140" s="632">
        <f t="shared" si="880"/>
        <v>0.85</v>
      </c>
      <c r="HH140" s="632">
        <f t="shared" si="880"/>
        <v>0</v>
      </c>
      <c r="HI140" s="68">
        <f t="shared" si="811"/>
        <v>0</v>
      </c>
      <c r="HJ140" s="68" t="e">
        <f t="shared" si="842"/>
        <v>#VALUE!</v>
      </c>
      <c r="HK140" s="202">
        <f t="shared" si="843"/>
        <v>0.85</v>
      </c>
      <c r="HL140" s="464">
        <f t="shared" si="844"/>
        <v>550000</v>
      </c>
      <c r="HM140" s="464">
        <f t="shared" si="845"/>
        <v>480000</v>
      </c>
      <c r="HN140" s="192" t="e">
        <f t="shared" si="812"/>
        <v>#VALUE!</v>
      </c>
      <c r="HO140" s="192" t="e">
        <f>HN140*HK140*$HO$2/HL140*1000000</f>
        <v>#VALUE!</v>
      </c>
      <c r="HP140" s="192" t="e">
        <f>HN140*HK140*$HP$2/HM140*1000000</f>
        <v>#VALUE!</v>
      </c>
    </row>
    <row r="141" customFormat="1" spans="1:224">
      <c r="A141" s="381">
        <v>136</v>
      </c>
      <c r="B141" s="54">
        <f ca="1" t="shared" si="846"/>
        <v>43622</v>
      </c>
      <c r="C141" s="57">
        <f t="shared" si="847"/>
        <v>0.0416666666666667</v>
      </c>
      <c r="D141" s="68" t="str">
        <f ca="1" t="shared" si="813"/>
        <v>白班</v>
      </c>
      <c r="E141" s="68" t="str">
        <f ca="1" t="shared" si="814"/>
        <v>丁</v>
      </c>
      <c r="F141" s="68">
        <f ca="1">SUMPRODUCT((成本日报!$A$3:$A$95=计划!B141)*(成本日报!$B$3:$B$95=计划!$D141),成本日报!$C$3:$C$95)</f>
        <v>4</v>
      </c>
      <c r="G141" s="382">
        <f ca="1" t="shared" si="848"/>
        <v>43622.6249999997</v>
      </c>
      <c r="H141" s="382">
        <f ca="1" t="shared" si="815"/>
        <v>43622.6319444441</v>
      </c>
      <c r="I141" s="382">
        <f ca="1" t="shared" si="816"/>
        <v>43622.6374999997</v>
      </c>
      <c r="J141" s="382">
        <f ca="1" t="shared" si="817"/>
        <v>43622.6666666663</v>
      </c>
      <c r="K141" s="382">
        <f ca="1" t="shared" si="818"/>
        <v>43622.7291666663</v>
      </c>
      <c r="L141" s="382">
        <f ca="1" t="shared" si="819"/>
        <v>43622.7499999997</v>
      </c>
      <c r="M141" s="398" t="str">
        <f>IF(_tag_month_day!A137="","",_tag_month_day!A137)</f>
        <v/>
      </c>
      <c r="N141" s="398" t="str">
        <f>IF(_tag_month_day!B137="","",_tag_month_day!B137)</f>
        <v/>
      </c>
      <c r="O141" s="399" t="e">
        <f t="shared" si="820"/>
        <v>#VALUE!</v>
      </c>
      <c r="P141" s="398" t="str">
        <f>IF(_tag_month_day!C137="","",_tag_month_day!C137)</f>
        <v/>
      </c>
      <c r="Q141" s="398" t="str">
        <f>IF(_tag_month_day!D137="","",_tag_month_day!D137)</f>
        <v/>
      </c>
      <c r="R141" s="416">
        <f>IF(_tag_month_day!CB137="",R140,_tag_month_day!CB137/100)</f>
        <v>0.07</v>
      </c>
      <c r="S141" s="417" t="str">
        <f>IF(_tag_month_day!E137="","",_tag_month_day!E137)</f>
        <v/>
      </c>
      <c r="T141" s="417" t="str">
        <f>IF(_tag_month_day!F137="","",_tag_month_day!F137)</f>
        <v/>
      </c>
      <c r="U141" s="418" t="e">
        <f t="shared" si="774"/>
        <v>#VALUE!</v>
      </c>
      <c r="V141" s="53" t="e">
        <f t="shared" si="775"/>
        <v>#VALUE!</v>
      </c>
      <c r="W141" s="419" t="str">
        <f>IF(_jhy_month_day!A137="","",_jhy_month_day!A137)</f>
        <v/>
      </c>
      <c r="X141" s="420" t="str">
        <f>IF(_jhy_month_day!B137="","",_jhy_month_day!B137/100)</f>
        <v/>
      </c>
      <c r="Y141" s="420" t="str">
        <f>IF(_jhy_month_day!C137="","",_jhy_month_day!C137/100)</f>
        <v/>
      </c>
      <c r="Z141" s="439">
        <f t="shared" si="865"/>
        <v>34</v>
      </c>
      <c r="AA141" s="440" t="str">
        <f>IF(_tag_month_day!G137="","",_tag_month_day!G137/100)</f>
        <v/>
      </c>
      <c r="AB141" s="440" t="str">
        <f>IF(_tag_month_day!H137="","",_tag_month_day!H137/100)</f>
        <v/>
      </c>
      <c r="AC141" s="193">
        <f t="shared" si="821"/>
        <v>1.59963432013121</v>
      </c>
      <c r="AD141" s="441" t="str">
        <f t="shared" si="822"/>
        <v/>
      </c>
      <c r="AE141" s="442" t="str">
        <f t="shared" si="823"/>
        <v/>
      </c>
      <c r="AF141" s="443">
        <v>1</v>
      </c>
      <c r="AG141" s="68" t="str">
        <f>IF(_duihao_month_day!A137="","",_duihao_month_day!A137)</f>
        <v/>
      </c>
      <c r="AH141" s="463">
        <f>IF(_gyk_month_day!B137="",AH140,_gyk_month_day!B137)</f>
        <v>820</v>
      </c>
      <c r="AI141" s="464" t="e">
        <f t="shared" si="849"/>
        <v>#VALUE!</v>
      </c>
      <c r="AJ141" s="68" t="str">
        <f>IF(_tag_month_day!I137="","",_tag_month_day!I137)</f>
        <v/>
      </c>
      <c r="AK141" s="465" t="str">
        <f>IF(_tzyy_month_day!A137="","",_tzyy_month_day!A137)</f>
        <v/>
      </c>
      <c r="AL141" s="465" t="str">
        <f>IF(_tzyy_month_day!B137="","",_tzyy_month_day!B137)</f>
        <v/>
      </c>
      <c r="AM141" s="465" t="str">
        <f>IF(_tzyy_month_day!C137="","",_tzyy_month_day!C137)</f>
        <v/>
      </c>
      <c r="AN141" s="466" t="str">
        <f>IF(_tag_month_day!CG137="","",_tag_month_day!CG137)</f>
        <v/>
      </c>
      <c r="AO141" s="466" t="str">
        <f>IF(_tag_month_day!CH137="","",_tag_month_day!CH137)</f>
        <v/>
      </c>
      <c r="AP141" s="486" t="e">
        <f t="shared" si="824"/>
        <v>#VALUE!</v>
      </c>
      <c r="AQ141" s="487" t="str">
        <f>IF(_tag_month_day!J137="","",_tag_month_day!J137/100)</f>
        <v/>
      </c>
      <c r="AR141" s="488">
        <f t="shared" si="825"/>
        <v>1.3</v>
      </c>
      <c r="AS141" s="489" t="e">
        <f t="shared" si="776"/>
        <v>#VALUE!</v>
      </c>
      <c r="AT141" s="489">
        <f t="shared" si="826"/>
        <v>0</v>
      </c>
      <c r="AU141" s="490" t="str">
        <f>IF(_tag_month_day!K137="","",_tag_month_day!K137)</f>
        <v/>
      </c>
      <c r="AV141" s="491" t="str">
        <f>IF(_tag_month_day!L137="","",_tag_month_day!L137/100)</f>
        <v/>
      </c>
      <c r="AW141" s="420">
        <f t="shared" si="748"/>
        <v>0</v>
      </c>
      <c r="AX141" s="420">
        <f t="shared" si="827"/>
        <v>0</v>
      </c>
      <c r="AY141" s="420" t="str">
        <f>IF(_tag_month_day!M137="","",_tag_month_day!M137/100)</f>
        <v/>
      </c>
      <c r="AZ141" s="420" t="str">
        <f>IF(_tag_month_day!N137="","",_tag_month_day!N137/100)</f>
        <v/>
      </c>
      <c r="BA141" s="420" t="str">
        <f>IF(_tag_month_day!O137="","",_tag_month_day!O137/100)</f>
        <v/>
      </c>
      <c r="BB141" s="496" t="str">
        <f>IF(_tag_month_day!P137="","",_tag_month_day!P137/100)</f>
        <v/>
      </c>
      <c r="BC141" s="496">
        <f t="shared" si="828"/>
        <v>0</v>
      </c>
      <c r="BD141" s="496" t="str">
        <f>IF(_tag_month_day!Q137="","",_tag_month_day!Q137/100)</f>
        <v/>
      </c>
      <c r="BE141" s="510" t="str">
        <f>IF(_tag_month_day!R137="","",_tag_month_day!R137/100)</f>
        <v/>
      </c>
      <c r="BF141" s="413" t="str">
        <f>IF(_tag_month_day!CC137="","",_tag_month_day!CC137/100)</f>
        <v/>
      </c>
      <c r="BG141" s="511" t="e">
        <f t="shared" si="777"/>
        <v>#VALUE!</v>
      </c>
      <c r="BH141" s="198">
        <f t="shared" si="778"/>
        <v>0</v>
      </c>
      <c r="BI141" s="512" t="e">
        <f>IF(CX141=0,BI140,(DK141*查询!$R$5+DL141*查询!$Q$5+DM141*查询!$N$5+DN141*查询!$O$5+DO141*查询!$P$5)*AF141/CX141)</f>
        <v>#VALUE!</v>
      </c>
      <c r="BJ141" s="512" t="e">
        <f>IF(CX141=0,BJ140,(DP141*查询!$S$5+DQ141*查询!$T$5+DR141*查询!$U$5)*AF141/CX141)</f>
        <v>#VALUE!</v>
      </c>
      <c r="BK141" s="512">
        <f t="shared" si="829"/>
        <v>1</v>
      </c>
      <c r="BL141" s="513" t="str">
        <f>IF(_cfyc_month_day!A137="","",_cfyc_month_day!A137)</f>
        <v/>
      </c>
      <c r="BM141" s="513" t="str">
        <f>IF(_cfyc_month_day!B137="","",_cfyc_month_day!B137)</f>
        <v/>
      </c>
      <c r="BN141" s="513" t="str">
        <f>IF(_cfyc_month_day!C137="","",_cfyc_month_day!C137)</f>
        <v/>
      </c>
      <c r="BO141" s="522" t="str">
        <f>IF(_cfyc_month_day!D137="","",_cfyc_month_day!D137)</f>
        <v/>
      </c>
      <c r="BP141" s="522" t="str">
        <f>IF(_cfyc_month_day!E137="","",_cfyc_month_day!E137)</f>
        <v/>
      </c>
      <c r="BQ141" s="522" t="str">
        <f>IF(_cfyc_month_day!F137="","",_cfyc_month_day!F137)</f>
        <v/>
      </c>
      <c r="BR141" s="513" t="str">
        <f>IF(_tag_month_day!T137="","",_tag_month_day!T137)</f>
        <v/>
      </c>
      <c r="BS141" s="513" t="str">
        <f>IF(_tag_month_day!U137="","",_tag_month_day!U137)</f>
        <v/>
      </c>
      <c r="BT141" s="523" t="str">
        <f t="shared" si="830"/>
        <v/>
      </c>
      <c r="BU141" s="223" t="str">
        <f>IF(_tag_month_day!V137="","",_tag_month_day!V137)</f>
        <v/>
      </c>
      <c r="BV141" s="206" t="str">
        <f>IF(_tag_month_day!W137="","",_tag_month_day!W137)</f>
        <v/>
      </c>
      <c r="BW141" s="540" t="str">
        <f>IF(_tag_month_day!X137="","",_tag_month_day!X137)</f>
        <v/>
      </c>
      <c r="BX141" s="540" t="str">
        <f>IF(_tag_month_day!Y137="","",_tag_month_day!Y137)</f>
        <v/>
      </c>
      <c r="BY141" s="541">
        <f ca="1" t="shared" si="831"/>
        <v>43622.7499999997</v>
      </c>
      <c r="BZ141" s="542"/>
      <c r="CA141" s="543" t="str">
        <f>IF(_jhy2_month_day!A137="","",_jhy2_month_day!A137)</f>
        <v/>
      </c>
      <c r="CB141" s="464" t="str">
        <f>IF(_jhy2_month_day!B137="","",_jhy2_month_day!B137)</f>
        <v/>
      </c>
      <c r="CC141" s="464" t="str">
        <f>IF(_jhy2_month_day!C137="","",_jhy2_month_day!C137)</f>
        <v/>
      </c>
      <c r="CD141" s="464" t="str">
        <f>IF(_jhy2_month_day!D137="","",_jhy2_month_day!D137)</f>
        <v/>
      </c>
      <c r="CE141" s="464" t="str">
        <f>IF(_jhy2_month_day!E137="","",_jhy2_month_day!E137)</f>
        <v/>
      </c>
      <c r="CF141" s="464" t="str">
        <f>IF(_jhy2_month_day!F137="","",_jhy2_month_day!F137)</f>
        <v/>
      </c>
      <c r="CG141" s="464" t="str">
        <f>IF(_jhy2_month_day!G137="","",_jhy2_month_day!G137)</f>
        <v/>
      </c>
      <c r="CH141" s="464" t="str">
        <f>IF(_jhy2_month_day!H137="","",_jhy2_month_day!H137)</f>
        <v/>
      </c>
      <c r="CI141" s="464" t="str">
        <f>IF(_jhy2_month_day!I137="","",_jhy2_month_day!I137)</f>
        <v/>
      </c>
      <c r="CJ141" s="464" t="str">
        <f>IF(_jhy2_month_day!J137="","",_jhy2_month_day!J137)</f>
        <v/>
      </c>
      <c r="CK141" s="464" t="str">
        <f>IF(_jhy2_month_day!K137="","",_jhy2_month_day!K137)</f>
        <v/>
      </c>
      <c r="CL141" s="562" t="str">
        <f>IF(_jhy2_month_day!L137="","",_jhy2_month_day!L137)</f>
        <v/>
      </c>
      <c r="CM141" s="562" t="str">
        <f>IF(_jhy2_month_day!M137="","",_jhy2_month_day!M137)</f>
        <v/>
      </c>
      <c r="CN141" s="562" t="str">
        <f>IF(_jhy2_month_day!N137="","",_jhy2_month_day!N137)</f>
        <v/>
      </c>
      <c r="CO141" s="562" t="str">
        <f>IF(_jhy2_month_day!O137="","",_jhy2_month_day!O137)</f>
        <v/>
      </c>
      <c r="CP141" s="562" t="str">
        <f>IF(_jhy2_month_day!P137="","",_jhy2_month_day!P137)</f>
        <v/>
      </c>
      <c r="CQ141" s="562" t="str">
        <f>IF(_jhy2_month_day!Q137="","",_jhy2_month_day!Q137)</f>
        <v/>
      </c>
      <c r="CR141" s="563" t="str">
        <f>IF(_jhy2_month_day!R137="","",_jhy2_month_day!R137)</f>
        <v/>
      </c>
      <c r="CS141" s="576" t="str">
        <f>IF(_jhy2_month_day!S137="","",_jhy2_month_day!S137)</f>
        <v/>
      </c>
      <c r="CT141" s="562" t="str">
        <f>IF(_jhy2_month_day!T137="","",_jhy2_month_day!T137)</f>
        <v/>
      </c>
      <c r="CU141" s="577" t="e">
        <f t="shared" si="779"/>
        <v>#VALUE!</v>
      </c>
      <c r="CV141" s="198" t="e">
        <f t="shared" si="780"/>
        <v>#VALUE!</v>
      </c>
      <c r="CW141" s="192" t="e">
        <f t="shared" si="781"/>
        <v>#VALUE!</v>
      </c>
      <c r="CX141" s="192" t="e">
        <f t="shared" si="782"/>
        <v>#VALUE!</v>
      </c>
      <c r="CY141" s="202" t="e">
        <f t="shared" si="783"/>
        <v>#VALUE!</v>
      </c>
      <c r="CZ141" s="192" t="e">
        <f t="shared" ref="CZ141:DI141" si="881">$AJ141*EF141</f>
        <v>#VALUE!</v>
      </c>
      <c r="DA141" s="192" t="e">
        <f t="shared" si="881"/>
        <v>#VALUE!</v>
      </c>
      <c r="DB141" s="192" t="e">
        <f t="shared" si="881"/>
        <v>#VALUE!</v>
      </c>
      <c r="DC141" s="192" t="e">
        <f t="shared" si="881"/>
        <v>#VALUE!</v>
      </c>
      <c r="DD141" s="192" t="e">
        <f t="shared" si="881"/>
        <v>#VALUE!</v>
      </c>
      <c r="DE141" s="192" t="e">
        <f t="shared" si="881"/>
        <v>#VALUE!</v>
      </c>
      <c r="DF141" s="192" t="e">
        <f t="shared" si="881"/>
        <v>#VALUE!</v>
      </c>
      <c r="DG141" s="192" t="e">
        <f t="shared" si="881"/>
        <v>#VALUE!</v>
      </c>
      <c r="DH141" s="192" t="e">
        <f t="shared" si="881"/>
        <v>#VALUE!</v>
      </c>
      <c r="DI141" s="192" t="e">
        <f t="shared" si="881"/>
        <v>#VALUE!</v>
      </c>
      <c r="DJ141" s="192" t="e">
        <f t="shared" si="785"/>
        <v>#VALUE!</v>
      </c>
      <c r="DK141" s="192" t="e">
        <f t="shared" si="786"/>
        <v>#VALUE!</v>
      </c>
      <c r="DL141" s="192" t="e">
        <f t="shared" si="787"/>
        <v>#VALUE!</v>
      </c>
      <c r="DM141" s="192" t="e">
        <f t="shared" si="788"/>
        <v>#VALUE!</v>
      </c>
      <c r="DN141" s="192" t="e">
        <f t="shared" si="789"/>
        <v>#VALUE!</v>
      </c>
      <c r="DO141" s="192" t="e">
        <f t="shared" si="790"/>
        <v>#VALUE!</v>
      </c>
      <c r="DP141" s="192" t="e">
        <f t="shared" si="791"/>
        <v>#VALUE!</v>
      </c>
      <c r="DQ141" s="192" t="e">
        <f t="shared" si="792"/>
        <v>#VALUE!</v>
      </c>
      <c r="DR141" s="192" t="e">
        <f t="shared" si="793"/>
        <v>#VALUE!</v>
      </c>
      <c r="DS141" s="192" t="e">
        <f t="shared" si="794"/>
        <v>#VALUE!</v>
      </c>
      <c r="DT141" s="192" t="e">
        <f t="shared" si="795"/>
        <v>#VALUE!</v>
      </c>
      <c r="DU141" s="192" t="e">
        <f t="shared" si="796"/>
        <v>#VALUE!</v>
      </c>
      <c r="DV141" s="198" t="e">
        <f t="shared" si="797"/>
        <v>#VALUE!</v>
      </c>
      <c r="DW141" s="198" t="e">
        <f t="shared" si="798"/>
        <v>#DIV/0!</v>
      </c>
      <c r="DX141" s="198" t="e">
        <f t="shared" si="799"/>
        <v>#DIV/0!</v>
      </c>
      <c r="DY141" s="198" t="e">
        <f t="shared" si="800"/>
        <v>#VALUE!</v>
      </c>
      <c r="DZ141" s="198" t="e">
        <f t="shared" si="801"/>
        <v>#VALUE!</v>
      </c>
      <c r="EA141" s="198" t="e">
        <f t="shared" si="802"/>
        <v>#VALUE!</v>
      </c>
      <c r="EB141" s="198" t="e">
        <f t="shared" si="803"/>
        <v>#VALUE!</v>
      </c>
      <c r="EC141" s="198" t="e">
        <f t="shared" si="804"/>
        <v>#DIV/0!</v>
      </c>
      <c r="ED141" s="198" t="e">
        <f t="shared" si="805"/>
        <v>#VALUE!</v>
      </c>
      <c r="EE141" s="198" t="e">
        <f t="shared" si="806"/>
        <v>#VALUE!</v>
      </c>
      <c r="EF141" s="198" t="e">
        <f t="shared" ref="EF141:EO141" si="882">DV141/SUM($DV141:$EE141)</f>
        <v>#VALUE!</v>
      </c>
      <c r="EG141" s="198" t="e">
        <f t="shared" si="882"/>
        <v>#DIV/0!</v>
      </c>
      <c r="EH141" s="198" t="e">
        <f t="shared" si="882"/>
        <v>#DIV/0!</v>
      </c>
      <c r="EI141" s="198" t="e">
        <f t="shared" si="882"/>
        <v>#VALUE!</v>
      </c>
      <c r="EJ141" s="198" t="e">
        <f t="shared" si="882"/>
        <v>#VALUE!</v>
      </c>
      <c r="EK141" s="198" t="e">
        <f t="shared" si="882"/>
        <v>#VALUE!</v>
      </c>
      <c r="EL141" s="198" t="e">
        <f t="shared" si="882"/>
        <v>#VALUE!</v>
      </c>
      <c r="EM141" s="198" t="e">
        <f t="shared" si="882"/>
        <v>#DIV/0!</v>
      </c>
      <c r="EN141" s="198" t="e">
        <f t="shared" si="882"/>
        <v>#VALUE!</v>
      </c>
      <c r="EO141" s="198" t="e">
        <f t="shared" si="882"/>
        <v>#VALUE!</v>
      </c>
      <c r="EP141" s="511">
        <f t="shared" ref="EP141:EW141" si="883">EP140</f>
        <v>0.08</v>
      </c>
      <c r="EQ141" s="511">
        <f t="shared" si="883"/>
        <v>0.015</v>
      </c>
      <c r="ER141" s="511">
        <f t="shared" si="883"/>
        <v>0.015</v>
      </c>
      <c r="ES141" s="511">
        <f t="shared" si="883"/>
        <v>0.015</v>
      </c>
      <c r="ET141" s="511">
        <f t="shared" si="883"/>
        <v>0.015</v>
      </c>
      <c r="EU141" s="511">
        <f t="shared" si="883"/>
        <v>0.09</v>
      </c>
      <c r="EV141" s="511">
        <f t="shared" si="883"/>
        <v>0.09</v>
      </c>
      <c r="EW141" s="511">
        <f t="shared" si="883"/>
        <v>0.09</v>
      </c>
      <c r="EX141" s="420" t="str">
        <f>IF(_tag_month_day!AS137="","",_tag_month_day!AS137/100)</f>
        <v/>
      </c>
      <c r="EY141" s="420" t="str">
        <f>IF(_tag_month_day!AT137="","",_tag_month_day!AT137/100)</f>
        <v/>
      </c>
      <c r="EZ141" s="420" t="str">
        <f>IF(_tag_month_day!AU137="","",_tag_month_day!AU137/100)</f>
        <v/>
      </c>
      <c r="FA141" s="420" t="str">
        <f>IF(_tag_month_day!AV137="","",_tag_month_day!AV137/100)</f>
        <v/>
      </c>
      <c r="FB141" s="420" t="str">
        <f>IF(_tag_month_day!AW137="","",_tag_month_day!AW137/100)</f>
        <v/>
      </c>
      <c r="FC141" s="420" t="str">
        <f>IF(_tag_month_day!AX137="","",_tag_month_day!AX137/100)</f>
        <v/>
      </c>
      <c r="FD141" s="510">
        <f t="shared" si="835"/>
        <v>0.33</v>
      </c>
      <c r="FE141" s="510">
        <f t="shared" si="836"/>
        <v>0.19</v>
      </c>
      <c r="FF141" s="510">
        <f t="shared" si="837"/>
        <v>0.003</v>
      </c>
      <c r="FG141" s="510">
        <f t="shared" si="838"/>
        <v>0</v>
      </c>
      <c r="FH141" s="603">
        <f t="shared" si="839"/>
        <v>0.0001</v>
      </c>
      <c r="FI141" s="510">
        <f t="shared" ref="FI141:FR141" si="884">FI140</f>
        <v>0.41</v>
      </c>
      <c r="FJ141" s="510">
        <f t="shared" si="884"/>
        <v>0.11</v>
      </c>
      <c r="FK141" s="510">
        <f t="shared" si="884"/>
        <v>0.015</v>
      </c>
      <c r="FL141" s="510">
        <f t="shared" si="884"/>
        <v>0</v>
      </c>
      <c r="FM141" s="603">
        <f t="shared" si="884"/>
        <v>0.0001</v>
      </c>
      <c r="FN141" s="510" t="str">
        <f>IF(_tag_month_day!AY137="","",_tag_month_day!AY137/100)</f>
        <v/>
      </c>
      <c r="FO141" s="510" t="str">
        <f>IF(_tag_month_day!AZ137="","",_tag_month_day!AZ137/100)</f>
        <v/>
      </c>
      <c r="FP141" s="510" t="str">
        <f>IF(_tag_month_day!BA137="","",_tag_month_day!BA137/100)</f>
        <v/>
      </c>
      <c r="FQ141" s="510" t="str">
        <f>IF(_tag_month_day!BB137="","",_tag_month_day!BB137/100)</f>
        <v/>
      </c>
      <c r="FR141" s="603" t="str">
        <f>IF(_tag_month_day!BC137="","",_tag_month_day!BC137/100)</f>
        <v/>
      </c>
      <c r="FS141" s="510" t="str">
        <f>IF(_tag_month_day!BD137="","",_tag_month_day!BD137/100)</f>
        <v/>
      </c>
      <c r="FT141" s="510" t="str">
        <f>IF(_tag_month_day!BE137="","",_tag_month_day!BE137/100)</f>
        <v/>
      </c>
      <c r="FU141" s="510" t="str">
        <f>IF(_tag_month_day!BF137="","",_tag_month_day!BF137/100)</f>
        <v/>
      </c>
      <c r="FV141" s="510" t="str">
        <f>IF(_tag_month_day!BG137="","",_tag_month_day!BG137/100)</f>
        <v/>
      </c>
      <c r="FW141" s="603" t="str">
        <f>IF(_tag_month_day!BH137="","",_tag_month_day!BH137/100)</f>
        <v/>
      </c>
      <c r="FX141" s="510" t="str">
        <f>IF(_tag_month_day!BI137="","",_tag_month_day!BI137/100)</f>
        <v/>
      </c>
      <c r="FY141" s="510" t="str">
        <f>IF(_tag_month_day!BJ137="","",_tag_month_day!BJ137/100)</f>
        <v/>
      </c>
      <c r="FZ141" s="605" t="str">
        <f>IF(_tag_month_day!BK137="","",_tag_month_day!BK137/100)</f>
        <v/>
      </c>
      <c r="GA141" s="510" t="str">
        <f>IF(_tag_month_day!BL137="","",_tag_month_day!BL137/100)</f>
        <v/>
      </c>
      <c r="GB141" s="603" t="str">
        <f>IF(_tag_month_day!BM137="","",_tag_month_day!BM137/100)</f>
        <v/>
      </c>
      <c r="GC141" s="420" t="str">
        <f>IF(_tag_month_day!BN137="","",_tag_month_day!BN137/100)</f>
        <v/>
      </c>
      <c r="GD141" s="420" t="str">
        <f>IF(_tag_month_day!BO137="","",_tag_month_day!BO137/100)</f>
        <v/>
      </c>
      <c r="GE141" s="420" t="str">
        <f>IF(_tag_month_day!BP137="","",_tag_month_day!BP137/100)</f>
        <v/>
      </c>
      <c r="GF141" s="420" t="str">
        <f>IF(_tag_month_day!BQ137="","",_tag_month_day!BQ137/100)</f>
        <v/>
      </c>
      <c r="GG141" s="420" t="str">
        <f>IF(_tag_month_day!BR137="","",_tag_month_day!BR137/100)</f>
        <v/>
      </c>
      <c r="GH141" s="420" t="str">
        <f>IF(_tag_month_day!BS137="","",_tag_month_day!BS137/100)</f>
        <v/>
      </c>
      <c r="GI141" s="603" t="str">
        <f>IF(_tag_month_day!BT137="","",_tag_month_day!BT137/100)</f>
        <v/>
      </c>
      <c r="GJ141" s="612" t="str">
        <f>IF(_tag_month_day!BU137="","",_tag_month_day!BU137/100)</f>
        <v/>
      </c>
      <c r="GK141" s="620" t="str">
        <f>IF(_tag_month_day!BV137="",IF(_rlcf_month_day!A$2="","",_rlcf_month_day!A$2/100),_tag_month_day!BV137/100)</f>
        <v/>
      </c>
      <c r="GL141" s="620" t="str">
        <f>IF(_tag_month_day!BW137="",IF(_rlcf_month_day!B$2="","",_rlcf_month_day!B$2/100),_tag_month_day!BW137/100)</f>
        <v/>
      </c>
      <c r="GM141" s="621" t="str">
        <f>IF(_tag_month_day!BX137="",IF(_rlcf_month_day!C$2="","",_rlcf_month_day!C$2/100),_tag_month_day!BX137/100)</f>
        <v/>
      </c>
      <c r="GN141" s="620" t="str">
        <f>IF(_tag_month_day!BV137="",IF(_rlcf_month_day!A$2="","",_rlcf_month_day!A$2/100),_tag_month_day!BV137/100)</f>
        <v/>
      </c>
      <c r="GO141" s="620" t="str">
        <f>IF(_tag_month_day!BW137="",IF(_rlcf_month_day!B$2="","",_rlcf_month_day!B$2/100),_tag_month_day!BW137/100)</f>
        <v/>
      </c>
      <c r="GP141" s="620" t="str">
        <f>IF(_tag_month_day!CD137="",IF(_rlcf_month_day!E$2="","",_rlcf_month_day!E$2/100),_tag_month_day!CD137/100)</f>
        <v/>
      </c>
      <c r="GQ141" s="620" t="str">
        <f>IF(_tag_month_day!CE137="",IF(_rlcf_month_day!F$2="","",_rlcf_month_day!F$2/100),_tag_month_day!CE137/100)</f>
        <v/>
      </c>
      <c r="GR141" s="621" t="str">
        <f>IF(_tag_month_day!CF137="",IF(_rlcf_month_day!G$2="","",_rlcf_month_day!G$2/100),_tag_month_day!CF137/100)</f>
        <v/>
      </c>
      <c r="GS141" s="626">
        <f t="shared" ref="GS141:HH141" si="885">GS140</f>
        <v>0.953</v>
      </c>
      <c r="GT141" s="626">
        <f t="shared" si="885"/>
        <v>0.55</v>
      </c>
      <c r="GU141" s="626">
        <f t="shared" si="885"/>
        <v>0.55</v>
      </c>
      <c r="GV141" s="626">
        <f t="shared" si="885"/>
        <v>0.55</v>
      </c>
      <c r="GW141" s="626">
        <f t="shared" si="885"/>
        <v>0.5</v>
      </c>
      <c r="GX141" s="626">
        <f t="shared" si="885"/>
        <v>0.935</v>
      </c>
      <c r="GY141" s="626">
        <f t="shared" si="885"/>
        <v>0.15</v>
      </c>
      <c r="GZ141" s="626">
        <f t="shared" si="885"/>
        <v>1</v>
      </c>
      <c r="HA141" s="632">
        <f t="shared" si="885"/>
        <v>0.047</v>
      </c>
      <c r="HB141" s="632">
        <f t="shared" si="885"/>
        <v>0.45</v>
      </c>
      <c r="HC141" s="632">
        <f t="shared" si="885"/>
        <v>0.45</v>
      </c>
      <c r="HD141" s="632">
        <f t="shared" si="885"/>
        <v>0.45</v>
      </c>
      <c r="HE141" s="632">
        <f t="shared" si="885"/>
        <v>0.5</v>
      </c>
      <c r="HF141" s="632">
        <f t="shared" si="885"/>
        <v>0.065</v>
      </c>
      <c r="HG141" s="632">
        <f t="shared" si="885"/>
        <v>0.85</v>
      </c>
      <c r="HH141" s="632">
        <f t="shared" si="885"/>
        <v>0</v>
      </c>
      <c r="HI141" s="68">
        <f t="shared" si="811"/>
        <v>0</v>
      </c>
      <c r="HJ141" s="68" t="e">
        <f t="shared" si="842"/>
        <v>#VALUE!</v>
      </c>
      <c r="HK141" s="202">
        <f t="shared" si="843"/>
        <v>0.85</v>
      </c>
      <c r="HL141" s="464">
        <f t="shared" si="844"/>
        <v>550000</v>
      </c>
      <c r="HM141" s="464">
        <f t="shared" si="845"/>
        <v>480000</v>
      </c>
      <c r="HN141" s="192" t="e">
        <f t="shared" si="812"/>
        <v>#VALUE!</v>
      </c>
      <c r="HO141" s="192" t="e">
        <f>HN141*HK141*$HO$2/HL141*1000000</f>
        <v>#VALUE!</v>
      </c>
      <c r="HP141" s="192" t="e">
        <f>HN141*HK141*$HP$2/HM141*1000000</f>
        <v>#VALUE!</v>
      </c>
    </row>
    <row r="142" customFormat="1" spans="1:224">
      <c r="A142" s="381">
        <v>137</v>
      </c>
      <c r="B142" s="54">
        <f ca="1" t="shared" si="846"/>
        <v>43622</v>
      </c>
      <c r="C142" s="57">
        <f t="shared" si="847"/>
        <v>0.0416666666666667</v>
      </c>
      <c r="D142" s="68" t="str">
        <f ca="1" t="shared" si="813"/>
        <v>中班</v>
      </c>
      <c r="E142" s="68" t="str">
        <f ca="1" t="shared" si="814"/>
        <v>甲</v>
      </c>
      <c r="F142" s="68">
        <f ca="1">SUMPRODUCT((成本日报!$A$3:$A$95=计划!B142)*(成本日报!$B$3:$B$95=计划!$D142),成本日报!$C$3:$C$95)</f>
        <v>1</v>
      </c>
      <c r="G142" s="382">
        <f ca="1" t="shared" si="848"/>
        <v>43622.6666666663</v>
      </c>
      <c r="H142" s="382">
        <f ca="1" t="shared" si="815"/>
        <v>43622.6736111108</v>
      </c>
      <c r="I142" s="382">
        <f ca="1" t="shared" si="816"/>
        <v>43622.6791666663</v>
      </c>
      <c r="J142" s="382">
        <f ca="1" t="shared" si="817"/>
        <v>43622.708333333</v>
      </c>
      <c r="K142" s="382">
        <f ca="1" t="shared" si="818"/>
        <v>43622.770833333</v>
      </c>
      <c r="L142" s="382">
        <f ca="1" t="shared" si="819"/>
        <v>43622.7916666663</v>
      </c>
      <c r="M142" s="398" t="str">
        <f>IF(_tag_month_day!A138="","",_tag_month_day!A138)</f>
        <v/>
      </c>
      <c r="N142" s="398" t="str">
        <f>IF(_tag_month_day!B138="","",_tag_month_day!B138)</f>
        <v/>
      </c>
      <c r="O142" s="399" t="e">
        <f t="shared" si="820"/>
        <v>#VALUE!</v>
      </c>
      <c r="P142" s="398" t="str">
        <f>IF(_tag_month_day!C138="","",_tag_month_day!C138)</f>
        <v/>
      </c>
      <c r="Q142" s="398" t="str">
        <f>IF(_tag_month_day!D138="","",_tag_month_day!D138)</f>
        <v/>
      </c>
      <c r="R142" s="416">
        <f>IF(_tag_month_day!CB138="",R141,_tag_month_day!CB138/100)</f>
        <v>0.07</v>
      </c>
      <c r="S142" s="417" t="str">
        <f>IF(_tag_month_day!E138="","",_tag_month_day!E138)</f>
        <v/>
      </c>
      <c r="T142" s="417" t="str">
        <f>IF(_tag_month_day!F138="","",_tag_month_day!F138)</f>
        <v/>
      </c>
      <c r="U142" s="418" t="e">
        <f t="shared" si="774"/>
        <v>#VALUE!</v>
      </c>
      <c r="V142" s="53" t="e">
        <f t="shared" si="775"/>
        <v>#VALUE!</v>
      </c>
      <c r="W142" s="419" t="str">
        <f>IF(_jhy_month_day!A138="","",_jhy_month_day!A138)</f>
        <v/>
      </c>
      <c r="X142" s="420" t="str">
        <f>IF(_jhy_month_day!B138="","",_jhy_month_day!B138/100)</f>
        <v/>
      </c>
      <c r="Y142" s="420" t="str">
        <f>IF(_jhy_month_day!C138="","",_jhy_month_day!C138/100)</f>
        <v/>
      </c>
      <c r="Z142" s="439">
        <f t="shared" si="865"/>
        <v>35</v>
      </c>
      <c r="AA142" s="440" t="str">
        <f>IF(_tag_month_day!G138="","",_tag_month_day!G138/100)</f>
        <v/>
      </c>
      <c r="AB142" s="440" t="str">
        <f>IF(_tag_month_day!H138="","",_tag_month_day!H138/100)</f>
        <v/>
      </c>
      <c r="AC142" s="193">
        <f t="shared" si="821"/>
        <v>1.59963432013121</v>
      </c>
      <c r="AD142" s="441" t="str">
        <f t="shared" si="822"/>
        <v/>
      </c>
      <c r="AE142" s="442" t="str">
        <f t="shared" si="823"/>
        <v/>
      </c>
      <c r="AF142" s="443">
        <v>1</v>
      </c>
      <c r="AG142" s="68" t="str">
        <f>IF(_duihao_month_day!A138="","",_duihao_month_day!A138)</f>
        <v/>
      </c>
      <c r="AH142" s="463">
        <f>IF(_gyk_month_day!B138="",AH141,_gyk_month_day!B138)</f>
        <v>820</v>
      </c>
      <c r="AI142" s="464" t="e">
        <f t="shared" si="849"/>
        <v>#VALUE!</v>
      </c>
      <c r="AJ142" s="68" t="str">
        <f>IF(_tag_month_day!I138="","",_tag_month_day!I138)</f>
        <v/>
      </c>
      <c r="AK142" s="465" t="str">
        <f>IF(_tzyy_month_day!A138="","",_tzyy_month_day!A138)</f>
        <v/>
      </c>
      <c r="AL142" s="465" t="str">
        <f>IF(_tzyy_month_day!B138="","",_tzyy_month_day!B138)</f>
        <v/>
      </c>
      <c r="AM142" s="465" t="str">
        <f>IF(_tzyy_month_day!C138="","",_tzyy_month_day!C138)</f>
        <v/>
      </c>
      <c r="AN142" s="466" t="str">
        <f>IF(_tag_month_day!CG138="","",_tag_month_day!CG138)</f>
        <v/>
      </c>
      <c r="AO142" s="466" t="str">
        <f>IF(_tag_month_day!CH138="","",_tag_month_day!CH138)</f>
        <v/>
      </c>
      <c r="AP142" s="486" t="e">
        <f t="shared" si="824"/>
        <v>#VALUE!</v>
      </c>
      <c r="AQ142" s="487" t="str">
        <f>IF(_tag_month_day!J138="","",_tag_month_day!J138/100)</f>
        <v/>
      </c>
      <c r="AR142" s="488">
        <f t="shared" si="825"/>
        <v>1.3</v>
      </c>
      <c r="AS142" s="489" t="e">
        <f t="shared" si="776"/>
        <v>#VALUE!</v>
      </c>
      <c r="AT142" s="489">
        <f t="shared" si="826"/>
        <v>0</v>
      </c>
      <c r="AU142" s="490" t="str">
        <f>IF(_tag_month_day!K138="","",_tag_month_day!K138)</f>
        <v/>
      </c>
      <c r="AV142" s="491" t="str">
        <f>IF(_tag_month_day!L138="","",_tag_month_day!L138/100)</f>
        <v/>
      </c>
      <c r="AW142" s="420">
        <f t="shared" si="748"/>
        <v>0</v>
      </c>
      <c r="AX142" s="420">
        <f t="shared" si="827"/>
        <v>0</v>
      </c>
      <c r="AY142" s="420" t="str">
        <f>IF(_tag_month_day!M138="","",_tag_month_day!M138/100)</f>
        <v/>
      </c>
      <c r="AZ142" s="420" t="str">
        <f>IF(_tag_month_day!N138="","",_tag_month_day!N138/100)</f>
        <v/>
      </c>
      <c r="BA142" s="420" t="str">
        <f>IF(_tag_month_day!O138="","",_tag_month_day!O138/100)</f>
        <v/>
      </c>
      <c r="BB142" s="496" t="str">
        <f>IF(_tag_month_day!P138="","",_tag_month_day!P138/100)</f>
        <v/>
      </c>
      <c r="BC142" s="496">
        <f t="shared" si="828"/>
        <v>0</v>
      </c>
      <c r="BD142" s="496" t="str">
        <f>IF(_tag_month_day!Q138="","",_tag_month_day!Q138/100)</f>
        <v/>
      </c>
      <c r="BE142" s="510" t="str">
        <f>IF(_tag_month_day!R138="","",_tag_month_day!R138/100)</f>
        <v/>
      </c>
      <c r="BF142" s="413" t="str">
        <f>IF(_tag_month_day!CC138="","",_tag_month_day!CC138/100)</f>
        <v/>
      </c>
      <c r="BG142" s="511" t="e">
        <f t="shared" si="777"/>
        <v>#VALUE!</v>
      </c>
      <c r="BH142" s="198">
        <f t="shared" si="778"/>
        <v>0</v>
      </c>
      <c r="BI142" s="512" t="e">
        <f>IF(CX142=0,BI141,(DK142*查询!$R$5+DL142*查询!$Q$5+DM142*查询!$N$5+DN142*查询!$O$5+DO142*查询!$P$5)*AF142/CX142)</f>
        <v>#VALUE!</v>
      </c>
      <c r="BJ142" s="512" t="e">
        <f>IF(CX142=0,BJ141,(DP142*查询!$S$5+DQ142*查询!$T$5+DR142*查询!$U$5)*AF142/CX142)</f>
        <v>#VALUE!</v>
      </c>
      <c r="BK142" s="512">
        <f t="shared" si="829"/>
        <v>1</v>
      </c>
      <c r="BL142" s="513" t="str">
        <f>IF(_cfyc_month_day!A138="","",_cfyc_month_day!A138)</f>
        <v/>
      </c>
      <c r="BM142" s="513" t="str">
        <f>IF(_cfyc_month_day!B138="","",_cfyc_month_day!B138)</f>
        <v/>
      </c>
      <c r="BN142" s="513" t="str">
        <f>IF(_cfyc_month_day!C138="","",_cfyc_month_day!C138)</f>
        <v/>
      </c>
      <c r="BO142" s="522" t="str">
        <f>IF(_cfyc_month_day!D138="","",_cfyc_month_day!D138)</f>
        <v/>
      </c>
      <c r="BP142" s="522" t="str">
        <f>IF(_cfyc_month_day!E138="","",_cfyc_month_day!E138)</f>
        <v/>
      </c>
      <c r="BQ142" s="522" t="str">
        <f>IF(_cfyc_month_day!F138="","",_cfyc_month_day!F138)</f>
        <v/>
      </c>
      <c r="BR142" s="513" t="str">
        <f>IF(_tag_month_day!T138="","",_tag_month_day!T138)</f>
        <v/>
      </c>
      <c r="BS142" s="513" t="str">
        <f>IF(_tag_month_day!U138="","",_tag_month_day!U138)</f>
        <v/>
      </c>
      <c r="BT142" s="523" t="str">
        <f t="shared" si="830"/>
        <v/>
      </c>
      <c r="BU142" s="223" t="str">
        <f>IF(_tag_month_day!V138="","",_tag_month_day!V138)</f>
        <v/>
      </c>
      <c r="BV142" s="206" t="str">
        <f>IF(_tag_month_day!W138="","",_tag_month_day!W138)</f>
        <v/>
      </c>
      <c r="BW142" s="540" t="str">
        <f>IF(_tag_month_day!X138="","",_tag_month_day!X138)</f>
        <v/>
      </c>
      <c r="BX142" s="540" t="str">
        <f>IF(_tag_month_day!Y138="","",_tag_month_day!Y138)</f>
        <v/>
      </c>
      <c r="BY142" s="541">
        <f ca="1" t="shared" si="831"/>
        <v>43622.7916666663</v>
      </c>
      <c r="BZ142" s="542"/>
      <c r="CA142" s="543" t="str">
        <f>IF(_jhy2_month_day!A138="","",_jhy2_month_day!A138)</f>
        <v/>
      </c>
      <c r="CB142" s="464" t="str">
        <f>IF(_jhy2_month_day!B138="","",_jhy2_month_day!B138)</f>
        <v/>
      </c>
      <c r="CC142" s="464" t="str">
        <f>IF(_jhy2_month_day!C138="","",_jhy2_month_day!C138)</f>
        <v/>
      </c>
      <c r="CD142" s="464" t="str">
        <f>IF(_jhy2_month_day!D138="","",_jhy2_month_day!D138)</f>
        <v/>
      </c>
      <c r="CE142" s="464" t="str">
        <f>IF(_jhy2_month_day!E138="","",_jhy2_month_day!E138)</f>
        <v/>
      </c>
      <c r="CF142" s="464" t="str">
        <f>IF(_jhy2_month_day!F138="","",_jhy2_month_day!F138)</f>
        <v/>
      </c>
      <c r="CG142" s="464" t="str">
        <f>IF(_jhy2_month_day!G138="","",_jhy2_month_day!G138)</f>
        <v/>
      </c>
      <c r="CH142" s="464" t="str">
        <f>IF(_jhy2_month_day!H138="","",_jhy2_month_day!H138)</f>
        <v/>
      </c>
      <c r="CI142" s="464" t="str">
        <f>IF(_jhy2_month_day!I138="","",_jhy2_month_day!I138)</f>
        <v/>
      </c>
      <c r="CJ142" s="464" t="str">
        <f>IF(_jhy2_month_day!J138="","",_jhy2_month_day!J138)</f>
        <v/>
      </c>
      <c r="CK142" s="464" t="str">
        <f>IF(_jhy2_month_day!K138="","",_jhy2_month_day!K138)</f>
        <v/>
      </c>
      <c r="CL142" s="562" t="str">
        <f>IF(_jhy2_month_day!L138="","",_jhy2_month_day!L138)</f>
        <v/>
      </c>
      <c r="CM142" s="562" t="str">
        <f>IF(_jhy2_month_day!M138="","",_jhy2_month_day!M138)</f>
        <v/>
      </c>
      <c r="CN142" s="562" t="str">
        <f>IF(_jhy2_month_day!N138="","",_jhy2_month_day!N138)</f>
        <v/>
      </c>
      <c r="CO142" s="562" t="str">
        <f>IF(_jhy2_month_day!O138="","",_jhy2_month_day!O138)</f>
        <v/>
      </c>
      <c r="CP142" s="562" t="str">
        <f>IF(_jhy2_month_day!P138="","",_jhy2_month_day!P138)</f>
        <v/>
      </c>
      <c r="CQ142" s="562" t="str">
        <f>IF(_jhy2_month_day!Q138="","",_jhy2_month_day!Q138)</f>
        <v/>
      </c>
      <c r="CR142" s="563" t="str">
        <f>IF(_jhy2_month_day!R138="","",_jhy2_month_day!R138)</f>
        <v/>
      </c>
      <c r="CS142" s="576" t="str">
        <f>IF(_jhy2_month_day!S138="","",_jhy2_month_day!S138)</f>
        <v/>
      </c>
      <c r="CT142" s="562" t="str">
        <f>IF(_jhy2_month_day!T138="","",_jhy2_month_day!T138)</f>
        <v/>
      </c>
      <c r="CU142" s="577" t="e">
        <f t="shared" si="779"/>
        <v>#VALUE!</v>
      </c>
      <c r="CV142" s="198" t="e">
        <f t="shared" si="780"/>
        <v>#VALUE!</v>
      </c>
      <c r="CW142" s="192" t="e">
        <f t="shared" si="781"/>
        <v>#VALUE!</v>
      </c>
      <c r="CX142" s="192" t="e">
        <f t="shared" si="782"/>
        <v>#VALUE!</v>
      </c>
      <c r="CY142" s="202" t="e">
        <f t="shared" si="783"/>
        <v>#VALUE!</v>
      </c>
      <c r="CZ142" s="192" t="e">
        <f t="shared" ref="CZ142:DI142" si="886">$AJ142*EF142</f>
        <v>#VALUE!</v>
      </c>
      <c r="DA142" s="192" t="e">
        <f t="shared" si="886"/>
        <v>#VALUE!</v>
      </c>
      <c r="DB142" s="192" t="e">
        <f t="shared" si="886"/>
        <v>#VALUE!</v>
      </c>
      <c r="DC142" s="192" t="e">
        <f t="shared" si="886"/>
        <v>#VALUE!</v>
      </c>
      <c r="DD142" s="192" t="e">
        <f t="shared" si="886"/>
        <v>#VALUE!</v>
      </c>
      <c r="DE142" s="192" t="e">
        <f t="shared" si="886"/>
        <v>#VALUE!</v>
      </c>
      <c r="DF142" s="192" t="e">
        <f t="shared" si="886"/>
        <v>#VALUE!</v>
      </c>
      <c r="DG142" s="192" t="e">
        <f t="shared" si="886"/>
        <v>#VALUE!</v>
      </c>
      <c r="DH142" s="192" t="e">
        <f t="shared" si="886"/>
        <v>#VALUE!</v>
      </c>
      <c r="DI142" s="192" t="e">
        <f t="shared" si="886"/>
        <v>#VALUE!</v>
      </c>
      <c r="DJ142" s="192" t="e">
        <f t="shared" si="785"/>
        <v>#VALUE!</v>
      </c>
      <c r="DK142" s="192" t="e">
        <f t="shared" si="786"/>
        <v>#VALUE!</v>
      </c>
      <c r="DL142" s="192" t="e">
        <f t="shared" si="787"/>
        <v>#VALUE!</v>
      </c>
      <c r="DM142" s="192" t="e">
        <f t="shared" si="788"/>
        <v>#VALUE!</v>
      </c>
      <c r="DN142" s="192" t="e">
        <f t="shared" si="789"/>
        <v>#VALUE!</v>
      </c>
      <c r="DO142" s="192" t="e">
        <f t="shared" si="790"/>
        <v>#VALUE!</v>
      </c>
      <c r="DP142" s="192" t="e">
        <f t="shared" si="791"/>
        <v>#VALUE!</v>
      </c>
      <c r="DQ142" s="192" t="e">
        <f t="shared" si="792"/>
        <v>#VALUE!</v>
      </c>
      <c r="DR142" s="192" t="e">
        <f t="shared" si="793"/>
        <v>#VALUE!</v>
      </c>
      <c r="DS142" s="192" t="e">
        <f t="shared" si="794"/>
        <v>#VALUE!</v>
      </c>
      <c r="DT142" s="192" t="e">
        <f t="shared" si="795"/>
        <v>#VALUE!</v>
      </c>
      <c r="DU142" s="192" t="e">
        <f t="shared" si="796"/>
        <v>#VALUE!</v>
      </c>
      <c r="DV142" s="198" t="e">
        <f t="shared" si="797"/>
        <v>#VALUE!</v>
      </c>
      <c r="DW142" s="198" t="e">
        <f t="shared" si="798"/>
        <v>#DIV/0!</v>
      </c>
      <c r="DX142" s="198" t="e">
        <f t="shared" si="799"/>
        <v>#DIV/0!</v>
      </c>
      <c r="DY142" s="198" t="e">
        <f t="shared" si="800"/>
        <v>#VALUE!</v>
      </c>
      <c r="DZ142" s="198" t="e">
        <f t="shared" si="801"/>
        <v>#VALUE!</v>
      </c>
      <c r="EA142" s="198" t="e">
        <f t="shared" si="802"/>
        <v>#VALUE!</v>
      </c>
      <c r="EB142" s="198" t="e">
        <f t="shared" si="803"/>
        <v>#VALUE!</v>
      </c>
      <c r="EC142" s="198" t="e">
        <f t="shared" si="804"/>
        <v>#DIV/0!</v>
      </c>
      <c r="ED142" s="198" t="e">
        <f t="shared" si="805"/>
        <v>#VALUE!</v>
      </c>
      <c r="EE142" s="198" t="e">
        <f t="shared" si="806"/>
        <v>#VALUE!</v>
      </c>
      <c r="EF142" s="198" t="e">
        <f t="shared" ref="EF142:EO142" si="887">DV142/SUM($DV142:$EE142)</f>
        <v>#VALUE!</v>
      </c>
      <c r="EG142" s="198" t="e">
        <f t="shared" si="887"/>
        <v>#DIV/0!</v>
      </c>
      <c r="EH142" s="198" t="e">
        <f t="shared" si="887"/>
        <v>#DIV/0!</v>
      </c>
      <c r="EI142" s="198" t="e">
        <f t="shared" si="887"/>
        <v>#VALUE!</v>
      </c>
      <c r="EJ142" s="198" t="e">
        <f t="shared" si="887"/>
        <v>#VALUE!</v>
      </c>
      <c r="EK142" s="198" t="e">
        <f t="shared" si="887"/>
        <v>#VALUE!</v>
      </c>
      <c r="EL142" s="198" t="e">
        <f t="shared" si="887"/>
        <v>#VALUE!</v>
      </c>
      <c r="EM142" s="198" t="e">
        <f t="shared" si="887"/>
        <v>#DIV/0!</v>
      </c>
      <c r="EN142" s="198" t="e">
        <f t="shared" si="887"/>
        <v>#VALUE!</v>
      </c>
      <c r="EO142" s="198" t="e">
        <f t="shared" si="887"/>
        <v>#VALUE!</v>
      </c>
      <c r="EP142" s="511">
        <f t="shared" ref="EP142:EW142" si="888">EP141</f>
        <v>0.08</v>
      </c>
      <c r="EQ142" s="511">
        <f t="shared" si="888"/>
        <v>0.015</v>
      </c>
      <c r="ER142" s="511">
        <f t="shared" si="888"/>
        <v>0.015</v>
      </c>
      <c r="ES142" s="511">
        <f t="shared" si="888"/>
        <v>0.015</v>
      </c>
      <c r="ET142" s="511">
        <f t="shared" si="888"/>
        <v>0.015</v>
      </c>
      <c r="EU142" s="511">
        <f t="shared" si="888"/>
        <v>0.09</v>
      </c>
      <c r="EV142" s="511">
        <f t="shared" si="888"/>
        <v>0.09</v>
      </c>
      <c r="EW142" s="511">
        <f t="shared" si="888"/>
        <v>0.09</v>
      </c>
      <c r="EX142" s="420" t="str">
        <f>IF(_tag_month_day!AS138="","",_tag_month_day!AS138/100)</f>
        <v/>
      </c>
      <c r="EY142" s="420" t="str">
        <f>IF(_tag_month_day!AT138="","",_tag_month_day!AT138/100)</f>
        <v/>
      </c>
      <c r="EZ142" s="420" t="str">
        <f>IF(_tag_month_day!AU138="","",_tag_month_day!AU138/100)</f>
        <v/>
      </c>
      <c r="FA142" s="420" t="str">
        <f>IF(_tag_month_day!AV138="","",_tag_month_day!AV138/100)</f>
        <v/>
      </c>
      <c r="FB142" s="420" t="str">
        <f>IF(_tag_month_day!AW138="","",_tag_month_day!AW138/100)</f>
        <v/>
      </c>
      <c r="FC142" s="420" t="str">
        <f>IF(_tag_month_day!AX138="","",_tag_month_day!AX138/100)</f>
        <v/>
      </c>
      <c r="FD142" s="510">
        <f t="shared" si="835"/>
        <v>0.33</v>
      </c>
      <c r="FE142" s="510">
        <f t="shared" si="836"/>
        <v>0.19</v>
      </c>
      <c r="FF142" s="510">
        <f t="shared" si="837"/>
        <v>0.003</v>
      </c>
      <c r="FG142" s="510">
        <f t="shared" si="838"/>
        <v>0</v>
      </c>
      <c r="FH142" s="603">
        <f t="shared" si="839"/>
        <v>0.0001</v>
      </c>
      <c r="FI142" s="510">
        <f t="shared" ref="FI142:FR142" si="889">FI141</f>
        <v>0.41</v>
      </c>
      <c r="FJ142" s="510">
        <f t="shared" si="889"/>
        <v>0.11</v>
      </c>
      <c r="FK142" s="510">
        <f t="shared" si="889"/>
        <v>0.015</v>
      </c>
      <c r="FL142" s="510">
        <f t="shared" si="889"/>
        <v>0</v>
      </c>
      <c r="FM142" s="603">
        <f t="shared" si="889"/>
        <v>0.0001</v>
      </c>
      <c r="FN142" s="510" t="str">
        <f>IF(_tag_month_day!AY138="","",_tag_month_day!AY138/100)</f>
        <v/>
      </c>
      <c r="FO142" s="510" t="str">
        <f>IF(_tag_month_day!AZ138="","",_tag_month_day!AZ138/100)</f>
        <v/>
      </c>
      <c r="FP142" s="510" t="str">
        <f>IF(_tag_month_day!BA138="","",_tag_month_day!BA138/100)</f>
        <v/>
      </c>
      <c r="FQ142" s="510" t="str">
        <f>IF(_tag_month_day!BB138="","",_tag_month_day!BB138/100)</f>
        <v/>
      </c>
      <c r="FR142" s="603" t="str">
        <f>IF(_tag_month_day!BC138="","",_tag_month_day!BC138/100)</f>
        <v/>
      </c>
      <c r="FS142" s="510" t="str">
        <f>IF(_tag_month_day!BD138="","",_tag_month_day!BD138/100)</f>
        <v/>
      </c>
      <c r="FT142" s="510" t="str">
        <f>IF(_tag_month_day!BE138="","",_tag_month_day!BE138/100)</f>
        <v/>
      </c>
      <c r="FU142" s="510" t="str">
        <f>IF(_tag_month_day!BF138="","",_tag_month_day!BF138/100)</f>
        <v/>
      </c>
      <c r="FV142" s="510" t="str">
        <f>IF(_tag_month_day!BG138="","",_tag_month_day!BG138/100)</f>
        <v/>
      </c>
      <c r="FW142" s="603" t="str">
        <f>IF(_tag_month_day!BH138="","",_tag_month_day!BH138/100)</f>
        <v/>
      </c>
      <c r="FX142" s="510" t="str">
        <f>IF(_tag_month_day!BI138="","",_tag_month_day!BI138/100)</f>
        <v/>
      </c>
      <c r="FY142" s="510" t="str">
        <f>IF(_tag_month_day!BJ138="","",_tag_month_day!BJ138/100)</f>
        <v/>
      </c>
      <c r="FZ142" s="605" t="str">
        <f>IF(_tag_month_day!BK138="","",_tag_month_day!BK138/100)</f>
        <v/>
      </c>
      <c r="GA142" s="510" t="str">
        <f>IF(_tag_month_day!BL138="","",_tag_month_day!BL138/100)</f>
        <v/>
      </c>
      <c r="GB142" s="603" t="str">
        <f>IF(_tag_month_day!BM138="","",_tag_month_day!BM138/100)</f>
        <v/>
      </c>
      <c r="GC142" s="420" t="str">
        <f>IF(_tag_month_day!BN138="","",_tag_month_day!BN138/100)</f>
        <v/>
      </c>
      <c r="GD142" s="420" t="str">
        <f>IF(_tag_month_day!BO138="","",_tag_month_day!BO138/100)</f>
        <v/>
      </c>
      <c r="GE142" s="420" t="str">
        <f>IF(_tag_month_day!BP138="","",_tag_month_day!BP138/100)</f>
        <v/>
      </c>
      <c r="GF142" s="420" t="str">
        <f>IF(_tag_month_day!BQ138="","",_tag_month_day!BQ138/100)</f>
        <v/>
      </c>
      <c r="GG142" s="420" t="str">
        <f>IF(_tag_month_day!BR138="","",_tag_month_day!BR138/100)</f>
        <v/>
      </c>
      <c r="GH142" s="420" t="str">
        <f>IF(_tag_month_day!BS138="","",_tag_month_day!BS138/100)</f>
        <v/>
      </c>
      <c r="GI142" s="603" t="str">
        <f>IF(_tag_month_day!BT138="","",_tag_month_day!BT138/100)</f>
        <v/>
      </c>
      <c r="GJ142" s="612" t="str">
        <f>IF(_tag_month_day!BU138="","",_tag_month_day!BU138/100)</f>
        <v/>
      </c>
      <c r="GK142" s="620" t="str">
        <f>IF(_tag_month_day!BV138="",IF(_rlcf_month_day!A$2="","",_rlcf_month_day!A$2/100),_tag_month_day!BV138/100)</f>
        <v/>
      </c>
      <c r="GL142" s="620" t="str">
        <f>IF(_tag_month_day!BW138="",IF(_rlcf_month_day!B$2="","",_rlcf_month_day!B$2/100),_tag_month_day!BW138/100)</f>
        <v/>
      </c>
      <c r="GM142" s="621" t="str">
        <f>IF(_tag_month_day!BX138="",IF(_rlcf_month_day!C$2="","",_rlcf_month_day!C$2/100),_tag_month_day!BX138/100)</f>
        <v/>
      </c>
      <c r="GN142" s="620" t="str">
        <f>IF(_tag_month_day!BV138="",IF(_rlcf_month_day!A$2="","",_rlcf_month_day!A$2/100),_tag_month_day!BV138/100)</f>
        <v/>
      </c>
      <c r="GO142" s="620" t="str">
        <f>IF(_tag_month_day!BW138="",IF(_rlcf_month_day!B$2="","",_rlcf_month_day!B$2/100),_tag_month_day!BW138/100)</f>
        <v/>
      </c>
      <c r="GP142" s="620" t="str">
        <f>IF(_tag_month_day!CD138="",IF(_rlcf_month_day!E$2="","",_rlcf_month_day!E$2/100),_tag_month_day!CD138/100)</f>
        <v/>
      </c>
      <c r="GQ142" s="620" t="str">
        <f>IF(_tag_month_day!CE138="",IF(_rlcf_month_day!F$2="","",_rlcf_month_day!F$2/100),_tag_month_day!CE138/100)</f>
        <v/>
      </c>
      <c r="GR142" s="621" t="str">
        <f>IF(_tag_month_day!CF138="",IF(_rlcf_month_day!G$2="","",_rlcf_month_day!G$2/100),_tag_month_day!CF138/100)</f>
        <v/>
      </c>
      <c r="GS142" s="626">
        <f t="shared" ref="GS142:HH142" si="890">GS141</f>
        <v>0.953</v>
      </c>
      <c r="GT142" s="626">
        <f t="shared" si="890"/>
        <v>0.55</v>
      </c>
      <c r="GU142" s="626">
        <f t="shared" si="890"/>
        <v>0.55</v>
      </c>
      <c r="GV142" s="626">
        <f t="shared" si="890"/>
        <v>0.55</v>
      </c>
      <c r="GW142" s="626">
        <f t="shared" si="890"/>
        <v>0.5</v>
      </c>
      <c r="GX142" s="626">
        <f t="shared" si="890"/>
        <v>0.935</v>
      </c>
      <c r="GY142" s="626">
        <f t="shared" si="890"/>
        <v>0.15</v>
      </c>
      <c r="GZ142" s="626">
        <f t="shared" si="890"/>
        <v>1</v>
      </c>
      <c r="HA142" s="632">
        <f t="shared" si="890"/>
        <v>0.047</v>
      </c>
      <c r="HB142" s="632">
        <f t="shared" si="890"/>
        <v>0.45</v>
      </c>
      <c r="HC142" s="632">
        <f t="shared" si="890"/>
        <v>0.45</v>
      </c>
      <c r="HD142" s="632">
        <f t="shared" si="890"/>
        <v>0.45</v>
      </c>
      <c r="HE142" s="632">
        <f t="shared" si="890"/>
        <v>0.5</v>
      </c>
      <c r="HF142" s="632">
        <f t="shared" si="890"/>
        <v>0.065</v>
      </c>
      <c r="HG142" s="632">
        <f t="shared" si="890"/>
        <v>0.85</v>
      </c>
      <c r="HH142" s="632">
        <f t="shared" si="890"/>
        <v>0</v>
      </c>
      <c r="HI142" s="68">
        <f t="shared" si="811"/>
        <v>0</v>
      </c>
      <c r="HJ142" s="68" t="e">
        <f t="shared" si="842"/>
        <v>#VALUE!</v>
      </c>
      <c r="HK142" s="202">
        <f t="shared" si="843"/>
        <v>0.85</v>
      </c>
      <c r="HL142" s="464">
        <f t="shared" si="844"/>
        <v>550000</v>
      </c>
      <c r="HM142" s="464">
        <f t="shared" si="845"/>
        <v>480000</v>
      </c>
      <c r="HN142" s="192" t="e">
        <f t="shared" si="812"/>
        <v>#VALUE!</v>
      </c>
      <c r="HO142" s="192" t="e">
        <f>HN142*HK142*$HO$2/HL142*1000000</f>
        <v>#VALUE!</v>
      </c>
      <c r="HP142" s="192" t="e">
        <f>HN142*HK142*$HP$2/HM142*1000000</f>
        <v>#VALUE!</v>
      </c>
    </row>
    <row r="143" customFormat="1" spans="1:224">
      <c r="A143" s="381">
        <v>138</v>
      </c>
      <c r="B143" s="54">
        <f ca="1" t="shared" si="846"/>
        <v>43622</v>
      </c>
      <c r="C143" s="57">
        <f t="shared" si="847"/>
        <v>0.0416666666666667</v>
      </c>
      <c r="D143" s="68" t="str">
        <f ca="1" t="shared" si="813"/>
        <v>中班</v>
      </c>
      <c r="E143" s="68" t="str">
        <f ca="1" t="shared" si="814"/>
        <v>甲</v>
      </c>
      <c r="F143" s="68">
        <f ca="1">SUMPRODUCT((成本日报!$A$3:$A$95=计划!B143)*(成本日报!$B$3:$B$95=计划!$D143),成本日报!$C$3:$C$95)</f>
        <v>1</v>
      </c>
      <c r="G143" s="382">
        <f ca="1" t="shared" si="848"/>
        <v>43622.708333333</v>
      </c>
      <c r="H143" s="382">
        <f ca="1" t="shared" si="815"/>
        <v>43622.7152777774</v>
      </c>
      <c r="I143" s="382">
        <f ca="1" t="shared" si="816"/>
        <v>43622.720833333</v>
      </c>
      <c r="J143" s="382">
        <f ca="1" t="shared" si="817"/>
        <v>43622.7499999997</v>
      </c>
      <c r="K143" s="382">
        <f ca="1" t="shared" si="818"/>
        <v>43622.8124999997</v>
      </c>
      <c r="L143" s="382">
        <f ca="1" t="shared" si="819"/>
        <v>43622.833333333</v>
      </c>
      <c r="M143" s="398" t="str">
        <f>IF(_tag_month_day!A139="","",_tag_month_day!A139)</f>
        <v/>
      </c>
      <c r="N143" s="398" t="str">
        <f>IF(_tag_month_day!B139="","",_tag_month_day!B139)</f>
        <v/>
      </c>
      <c r="O143" s="399" t="e">
        <f t="shared" si="820"/>
        <v>#VALUE!</v>
      </c>
      <c r="P143" s="398" t="str">
        <f>IF(_tag_month_day!C139="","",_tag_month_day!C139)</f>
        <v/>
      </c>
      <c r="Q143" s="398" t="str">
        <f>IF(_tag_month_day!D139="","",_tag_month_day!D139)</f>
        <v/>
      </c>
      <c r="R143" s="416">
        <f>IF(_tag_month_day!CB139="",R142,_tag_month_day!CB139/100)</f>
        <v>0.07</v>
      </c>
      <c r="S143" s="417" t="str">
        <f>IF(_tag_month_day!E139="","",_tag_month_day!E139)</f>
        <v/>
      </c>
      <c r="T143" s="417" t="str">
        <f>IF(_tag_month_day!F139="","",_tag_month_day!F139)</f>
        <v/>
      </c>
      <c r="U143" s="418" t="e">
        <f t="shared" si="774"/>
        <v>#VALUE!</v>
      </c>
      <c r="V143" s="53" t="e">
        <f t="shared" si="775"/>
        <v>#VALUE!</v>
      </c>
      <c r="W143" s="419" t="str">
        <f>IF(_jhy_month_day!A139="","",_jhy_month_day!A139)</f>
        <v/>
      </c>
      <c r="X143" s="420" t="str">
        <f>IF(_jhy_month_day!B139="","",_jhy_month_day!B139/100)</f>
        <v/>
      </c>
      <c r="Y143" s="420" t="str">
        <f>IF(_jhy_month_day!C139="","",_jhy_month_day!C139/100)</f>
        <v/>
      </c>
      <c r="Z143" s="439">
        <f t="shared" si="865"/>
        <v>35</v>
      </c>
      <c r="AA143" s="440" t="str">
        <f>IF(_tag_month_day!G139="","",_tag_month_day!G139/100)</f>
        <v/>
      </c>
      <c r="AB143" s="440" t="str">
        <f>IF(_tag_month_day!H139="","",_tag_month_day!H139/100)</f>
        <v/>
      </c>
      <c r="AC143" s="193">
        <f t="shared" si="821"/>
        <v>1.59963432013121</v>
      </c>
      <c r="AD143" s="441" t="str">
        <f t="shared" si="822"/>
        <v/>
      </c>
      <c r="AE143" s="442" t="str">
        <f t="shared" si="823"/>
        <v/>
      </c>
      <c r="AF143" s="443">
        <v>1</v>
      </c>
      <c r="AG143" s="68" t="str">
        <f>IF(_duihao_month_day!A139="","",_duihao_month_day!A139)</f>
        <v/>
      </c>
      <c r="AH143" s="463">
        <f>IF(_gyk_month_day!B139="",AH142,_gyk_month_day!B139)</f>
        <v>820</v>
      </c>
      <c r="AI143" s="464" t="e">
        <f t="shared" si="849"/>
        <v>#VALUE!</v>
      </c>
      <c r="AJ143" s="68" t="str">
        <f>IF(_tag_month_day!I139="","",_tag_month_day!I139)</f>
        <v/>
      </c>
      <c r="AK143" s="465" t="str">
        <f>IF(_tzyy_month_day!A139="","",_tzyy_month_day!A139)</f>
        <v/>
      </c>
      <c r="AL143" s="465" t="str">
        <f>IF(_tzyy_month_day!B139="","",_tzyy_month_day!B139)</f>
        <v/>
      </c>
      <c r="AM143" s="465" t="str">
        <f>IF(_tzyy_month_day!C139="","",_tzyy_month_day!C139)</f>
        <v/>
      </c>
      <c r="AN143" s="466" t="str">
        <f>IF(_tag_month_day!CG139="","",_tag_month_day!CG139)</f>
        <v/>
      </c>
      <c r="AO143" s="466" t="str">
        <f>IF(_tag_month_day!CH139="","",_tag_month_day!CH139)</f>
        <v/>
      </c>
      <c r="AP143" s="486" t="e">
        <f t="shared" si="824"/>
        <v>#VALUE!</v>
      </c>
      <c r="AQ143" s="487" t="str">
        <f>IF(_tag_month_day!J139="","",_tag_month_day!J139/100)</f>
        <v/>
      </c>
      <c r="AR143" s="488">
        <f t="shared" si="825"/>
        <v>1.3</v>
      </c>
      <c r="AS143" s="489" t="e">
        <f t="shared" si="776"/>
        <v>#VALUE!</v>
      </c>
      <c r="AT143" s="489">
        <f t="shared" si="826"/>
        <v>0</v>
      </c>
      <c r="AU143" s="490" t="str">
        <f>IF(_tag_month_day!K139="","",_tag_month_day!K139)</f>
        <v/>
      </c>
      <c r="AV143" s="491" t="str">
        <f>IF(_tag_month_day!L139="","",_tag_month_day!L139/100)</f>
        <v/>
      </c>
      <c r="AW143" s="420">
        <f t="shared" si="748"/>
        <v>0</v>
      </c>
      <c r="AX143" s="420">
        <f t="shared" si="827"/>
        <v>0</v>
      </c>
      <c r="AY143" s="420" t="str">
        <f>IF(_tag_month_day!M139="","",_tag_month_day!M139/100)</f>
        <v/>
      </c>
      <c r="AZ143" s="420" t="str">
        <f>IF(_tag_month_day!N139="","",_tag_month_day!N139/100)</f>
        <v/>
      </c>
      <c r="BA143" s="420" t="str">
        <f>IF(_tag_month_day!O139="","",_tag_month_day!O139/100)</f>
        <v/>
      </c>
      <c r="BB143" s="496" t="str">
        <f>IF(_tag_month_day!P139="","",_tag_month_day!P139/100)</f>
        <v/>
      </c>
      <c r="BC143" s="496">
        <f t="shared" si="828"/>
        <v>0</v>
      </c>
      <c r="BD143" s="496" t="str">
        <f>IF(_tag_month_day!Q139="","",_tag_month_day!Q139/100)</f>
        <v/>
      </c>
      <c r="BE143" s="510" t="str">
        <f>IF(_tag_month_day!R139="","",_tag_month_day!R139/100)</f>
        <v/>
      </c>
      <c r="BF143" s="413" t="str">
        <f>IF(_tag_month_day!CC139="","",_tag_month_day!CC139/100)</f>
        <v/>
      </c>
      <c r="BG143" s="511" t="e">
        <f t="shared" si="777"/>
        <v>#VALUE!</v>
      </c>
      <c r="BH143" s="198">
        <f t="shared" si="778"/>
        <v>0</v>
      </c>
      <c r="BI143" s="512" t="e">
        <f>IF(CX143=0,BI142,(DK143*查询!$R$5+DL143*查询!$Q$5+DM143*查询!$N$5+DN143*查询!$O$5+DO143*查询!$P$5)*AF143/CX143)</f>
        <v>#VALUE!</v>
      </c>
      <c r="BJ143" s="512" t="e">
        <f>IF(CX143=0,BJ142,(DP143*查询!$S$5+DQ143*查询!$T$5+DR143*查询!$U$5)*AF143/CX143)</f>
        <v>#VALUE!</v>
      </c>
      <c r="BK143" s="512">
        <f t="shared" si="829"/>
        <v>1</v>
      </c>
      <c r="BL143" s="513" t="str">
        <f>IF(_cfyc_month_day!A139="","",_cfyc_month_day!A139)</f>
        <v/>
      </c>
      <c r="BM143" s="513" t="str">
        <f>IF(_cfyc_month_day!B139="","",_cfyc_month_day!B139)</f>
        <v/>
      </c>
      <c r="BN143" s="513" t="str">
        <f>IF(_cfyc_month_day!C139="","",_cfyc_month_day!C139)</f>
        <v/>
      </c>
      <c r="BO143" s="522" t="str">
        <f>IF(_cfyc_month_day!D139="","",_cfyc_month_day!D139)</f>
        <v/>
      </c>
      <c r="BP143" s="522" t="str">
        <f>IF(_cfyc_month_day!E139="","",_cfyc_month_day!E139)</f>
        <v/>
      </c>
      <c r="BQ143" s="522" t="str">
        <f>IF(_cfyc_month_day!F139="","",_cfyc_month_day!F139)</f>
        <v/>
      </c>
      <c r="BR143" s="513" t="str">
        <f>IF(_tag_month_day!T139="","",_tag_month_day!T139)</f>
        <v/>
      </c>
      <c r="BS143" s="513" t="str">
        <f>IF(_tag_month_day!U139="","",_tag_month_day!U139)</f>
        <v/>
      </c>
      <c r="BT143" s="523" t="str">
        <f t="shared" si="830"/>
        <v/>
      </c>
      <c r="BU143" s="223" t="str">
        <f>IF(_tag_month_day!V139="","",_tag_month_day!V139)</f>
        <v/>
      </c>
      <c r="BV143" s="206" t="str">
        <f>IF(_tag_month_day!W139="","",_tag_month_day!W139)</f>
        <v/>
      </c>
      <c r="BW143" s="540" t="str">
        <f>IF(_tag_month_day!X139="","",_tag_month_day!X139)</f>
        <v/>
      </c>
      <c r="BX143" s="540" t="str">
        <f>IF(_tag_month_day!Y139="","",_tag_month_day!Y139)</f>
        <v/>
      </c>
      <c r="BY143" s="541">
        <f ca="1" t="shared" si="831"/>
        <v>43622.833333333</v>
      </c>
      <c r="BZ143" s="542" t="s">
        <v>215</v>
      </c>
      <c r="CA143" s="543" t="str">
        <f>IF(_jhy2_month_day!A139="","",_jhy2_month_day!A139)</f>
        <v/>
      </c>
      <c r="CB143" s="464" t="str">
        <f>IF(_jhy2_month_day!B139="","",_jhy2_month_day!B139)</f>
        <v/>
      </c>
      <c r="CC143" s="464" t="str">
        <f>IF(_jhy2_month_day!C139="","",_jhy2_month_day!C139)</f>
        <v/>
      </c>
      <c r="CD143" s="464" t="str">
        <f>IF(_jhy2_month_day!D139="","",_jhy2_month_day!D139)</f>
        <v/>
      </c>
      <c r="CE143" s="464" t="str">
        <f>IF(_jhy2_month_day!E139="","",_jhy2_month_day!E139)</f>
        <v/>
      </c>
      <c r="CF143" s="464" t="str">
        <f>IF(_jhy2_month_day!F139="","",_jhy2_month_day!F139)</f>
        <v/>
      </c>
      <c r="CG143" s="464" t="str">
        <f>IF(_jhy2_month_day!G139="","",_jhy2_month_day!G139)</f>
        <v/>
      </c>
      <c r="CH143" s="464" t="str">
        <f>IF(_jhy2_month_day!H139="","",_jhy2_month_day!H139)</f>
        <v/>
      </c>
      <c r="CI143" s="464" t="str">
        <f>IF(_jhy2_month_day!I139="","",_jhy2_month_day!I139)</f>
        <v/>
      </c>
      <c r="CJ143" s="464" t="str">
        <f>IF(_jhy2_month_day!J139="","",_jhy2_month_day!J139)</f>
        <v/>
      </c>
      <c r="CK143" s="464" t="str">
        <f>IF(_jhy2_month_day!K139="","",_jhy2_month_day!K139)</f>
        <v/>
      </c>
      <c r="CL143" s="562" t="str">
        <f>IF(_jhy2_month_day!L139="","",_jhy2_month_day!L139)</f>
        <v/>
      </c>
      <c r="CM143" s="562" t="str">
        <f>IF(_jhy2_month_day!M139="","",_jhy2_month_day!M139)</f>
        <v/>
      </c>
      <c r="CN143" s="562" t="str">
        <f>IF(_jhy2_month_day!N139="","",_jhy2_month_day!N139)</f>
        <v/>
      </c>
      <c r="CO143" s="562" t="str">
        <f>IF(_jhy2_month_day!O139="","",_jhy2_month_day!O139)</f>
        <v/>
      </c>
      <c r="CP143" s="562" t="str">
        <f>IF(_jhy2_month_day!P139="","",_jhy2_month_day!P139)</f>
        <v/>
      </c>
      <c r="CQ143" s="562" t="str">
        <f>IF(_jhy2_month_day!Q139="","",_jhy2_month_day!Q139)</f>
        <v/>
      </c>
      <c r="CR143" s="563" t="str">
        <f>IF(_jhy2_month_day!R139="","",_jhy2_month_day!R139)</f>
        <v/>
      </c>
      <c r="CS143" s="576" t="str">
        <f>IF(_jhy2_month_day!S139="","",_jhy2_month_day!S139)</f>
        <v/>
      </c>
      <c r="CT143" s="562" t="str">
        <f>IF(_jhy2_month_day!T139="","",_jhy2_month_day!T139)</f>
        <v/>
      </c>
      <c r="CU143" s="577" t="e">
        <f t="shared" si="779"/>
        <v>#VALUE!</v>
      </c>
      <c r="CV143" s="198" t="e">
        <f t="shared" si="780"/>
        <v>#VALUE!</v>
      </c>
      <c r="CW143" s="192" t="e">
        <f t="shared" si="781"/>
        <v>#VALUE!</v>
      </c>
      <c r="CX143" s="192" t="e">
        <f t="shared" si="782"/>
        <v>#VALUE!</v>
      </c>
      <c r="CY143" s="202" t="e">
        <f t="shared" si="783"/>
        <v>#VALUE!</v>
      </c>
      <c r="CZ143" s="192" t="e">
        <f t="shared" ref="CZ143:DI143" si="891">$AJ143*EF143</f>
        <v>#VALUE!</v>
      </c>
      <c r="DA143" s="192" t="e">
        <f t="shared" si="891"/>
        <v>#VALUE!</v>
      </c>
      <c r="DB143" s="192" t="e">
        <f t="shared" si="891"/>
        <v>#VALUE!</v>
      </c>
      <c r="DC143" s="192" t="e">
        <f t="shared" si="891"/>
        <v>#VALUE!</v>
      </c>
      <c r="DD143" s="192" t="e">
        <f t="shared" si="891"/>
        <v>#VALUE!</v>
      </c>
      <c r="DE143" s="192" t="e">
        <f t="shared" si="891"/>
        <v>#VALUE!</v>
      </c>
      <c r="DF143" s="192" t="e">
        <f t="shared" si="891"/>
        <v>#VALUE!</v>
      </c>
      <c r="DG143" s="192" t="e">
        <f t="shared" si="891"/>
        <v>#VALUE!</v>
      </c>
      <c r="DH143" s="192" t="e">
        <f t="shared" si="891"/>
        <v>#VALUE!</v>
      </c>
      <c r="DI143" s="192" t="e">
        <f t="shared" si="891"/>
        <v>#VALUE!</v>
      </c>
      <c r="DJ143" s="192" t="e">
        <f t="shared" si="785"/>
        <v>#VALUE!</v>
      </c>
      <c r="DK143" s="192" t="e">
        <f t="shared" si="786"/>
        <v>#VALUE!</v>
      </c>
      <c r="DL143" s="192" t="e">
        <f t="shared" si="787"/>
        <v>#VALUE!</v>
      </c>
      <c r="DM143" s="192" t="e">
        <f t="shared" si="788"/>
        <v>#VALUE!</v>
      </c>
      <c r="DN143" s="192" t="e">
        <f t="shared" si="789"/>
        <v>#VALUE!</v>
      </c>
      <c r="DO143" s="192" t="e">
        <f t="shared" si="790"/>
        <v>#VALUE!</v>
      </c>
      <c r="DP143" s="192" t="e">
        <f t="shared" si="791"/>
        <v>#VALUE!</v>
      </c>
      <c r="DQ143" s="192" t="e">
        <f t="shared" si="792"/>
        <v>#VALUE!</v>
      </c>
      <c r="DR143" s="192" t="e">
        <f t="shared" si="793"/>
        <v>#VALUE!</v>
      </c>
      <c r="DS143" s="192" t="e">
        <f t="shared" si="794"/>
        <v>#VALUE!</v>
      </c>
      <c r="DT143" s="192" t="e">
        <f t="shared" si="795"/>
        <v>#VALUE!</v>
      </c>
      <c r="DU143" s="192" t="e">
        <f t="shared" si="796"/>
        <v>#VALUE!</v>
      </c>
      <c r="DV143" s="198" t="e">
        <f t="shared" si="797"/>
        <v>#VALUE!</v>
      </c>
      <c r="DW143" s="198" t="e">
        <f t="shared" si="798"/>
        <v>#DIV/0!</v>
      </c>
      <c r="DX143" s="198" t="e">
        <f t="shared" si="799"/>
        <v>#DIV/0!</v>
      </c>
      <c r="DY143" s="198" t="e">
        <f t="shared" si="800"/>
        <v>#VALUE!</v>
      </c>
      <c r="DZ143" s="198" t="e">
        <f t="shared" si="801"/>
        <v>#VALUE!</v>
      </c>
      <c r="EA143" s="198" t="e">
        <f t="shared" si="802"/>
        <v>#VALUE!</v>
      </c>
      <c r="EB143" s="198" t="e">
        <f t="shared" si="803"/>
        <v>#VALUE!</v>
      </c>
      <c r="EC143" s="198" t="e">
        <f t="shared" si="804"/>
        <v>#DIV/0!</v>
      </c>
      <c r="ED143" s="198" t="e">
        <f t="shared" si="805"/>
        <v>#VALUE!</v>
      </c>
      <c r="EE143" s="198" t="e">
        <f t="shared" si="806"/>
        <v>#VALUE!</v>
      </c>
      <c r="EF143" s="198" t="e">
        <f t="shared" ref="EF143:EO143" si="892">DV143/SUM($DV143:$EE143)</f>
        <v>#VALUE!</v>
      </c>
      <c r="EG143" s="198" t="e">
        <f t="shared" si="892"/>
        <v>#DIV/0!</v>
      </c>
      <c r="EH143" s="198" t="e">
        <f t="shared" si="892"/>
        <v>#DIV/0!</v>
      </c>
      <c r="EI143" s="198" t="e">
        <f t="shared" si="892"/>
        <v>#VALUE!</v>
      </c>
      <c r="EJ143" s="198" t="e">
        <f t="shared" si="892"/>
        <v>#VALUE!</v>
      </c>
      <c r="EK143" s="198" t="e">
        <f t="shared" si="892"/>
        <v>#VALUE!</v>
      </c>
      <c r="EL143" s="198" t="e">
        <f t="shared" si="892"/>
        <v>#VALUE!</v>
      </c>
      <c r="EM143" s="198" t="e">
        <f t="shared" si="892"/>
        <v>#DIV/0!</v>
      </c>
      <c r="EN143" s="198" t="e">
        <f t="shared" si="892"/>
        <v>#VALUE!</v>
      </c>
      <c r="EO143" s="198" t="e">
        <f t="shared" si="892"/>
        <v>#VALUE!</v>
      </c>
      <c r="EP143" s="511">
        <f t="shared" ref="EP143:EW143" si="893">EP142</f>
        <v>0.08</v>
      </c>
      <c r="EQ143" s="511">
        <f t="shared" si="893"/>
        <v>0.015</v>
      </c>
      <c r="ER143" s="511">
        <f t="shared" si="893"/>
        <v>0.015</v>
      </c>
      <c r="ES143" s="511">
        <f t="shared" si="893"/>
        <v>0.015</v>
      </c>
      <c r="ET143" s="511">
        <f t="shared" si="893"/>
        <v>0.015</v>
      </c>
      <c r="EU143" s="511">
        <f t="shared" si="893"/>
        <v>0.09</v>
      </c>
      <c r="EV143" s="511">
        <f t="shared" si="893"/>
        <v>0.09</v>
      </c>
      <c r="EW143" s="511">
        <f t="shared" si="893"/>
        <v>0.09</v>
      </c>
      <c r="EX143" s="420" t="str">
        <f>IF(_tag_month_day!AS139="","",_tag_month_day!AS139/100)</f>
        <v/>
      </c>
      <c r="EY143" s="420" t="str">
        <f>IF(_tag_month_day!AT139="","",_tag_month_day!AT139/100)</f>
        <v/>
      </c>
      <c r="EZ143" s="420" t="str">
        <f>IF(_tag_month_day!AU139="","",_tag_month_day!AU139/100)</f>
        <v/>
      </c>
      <c r="FA143" s="420" t="str">
        <f>IF(_tag_month_day!AV139="","",_tag_month_day!AV139/100)</f>
        <v/>
      </c>
      <c r="FB143" s="420" t="str">
        <f>IF(_tag_month_day!AW139="","",_tag_month_day!AW139/100)</f>
        <v/>
      </c>
      <c r="FC143" s="420" t="str">
        <f>IF(_tag_month_day!AX139="","",_tag_month_day!AX139/100)</f>
        <v/>
      </c>
      <c r="FD143" s="510">
        <f t="shared" si="835"/>
        <v>0.33</v>
      </c>
      <c r="FE143" s="510">
        <f t="shared" si="836"/>
        <v>0.19</v>
      </c>
      <c r="FF143" s="510">
        <f t="shared" si="837"/>
        <v>0.003</v>
      </c>
      <c r="FG143" s="510">
        <f t="shared" si="838"/>
        <v>0</v>
      </c>
      <c r="FH143" s="603">
        <f t="shared" si="839"/>
        <v>0.0001</v>
      </c>
      <c r="FI143" s="510">
        <f t="shared" ref="FI143:FR143" si="894">FI142</f>
        <v>0.41</v>
      </c>
      <c r="FJ143" s="510">
        <f t="shared" si="894"/>
        <v>0.11</v>
      </c>
      <c r="FK143" s="510">
        <f t="shared" si="894"/>
        <v>0.015</v>
      </c>
      <c r="FL143" s="510">
        <f t="shared" si="894"/>
        <v>0</v>
      </c>
      <c r="FM143" s="603">
        <f t="shared" si="894"/>
        <v>0.0001</v>
      </c>
      <c r="FN143" s="510" t="str">
        <f>IF(_tag_month_day!AY139="","",_tag_month_day!AY139/100)</f>
        <v/>
      </c>
      <c r="FO143" s="510" t="str">
        <f>IF(_tag_month_day!AZ139="","",_tag_month_day!AZ139/100)</f>
        <v/>
      </c>
      <c r="FP143" s="510" t="str">
        <f>IF(_tag_month_day!BA139="","",_tag_month_day!BA139/100)</f>
        <v/>
      </c>
      <c r="FQ143" s="510" t="str">
        <f>IF(_tag_month_day!BB139="","",_tag_month_day!BB139/100)</f>
        <v/>
      </c>
      <c r="FR143" s="603" t="str">
        <f>IF(_tag_month_day!BC139="","",_tag_month_day!BC139/100)</f>
        <v/>
      </c>
      <c r="FS143" s="510" t="str">
        <f>IF(_tag_month_day!BD139="","",_tag_month_day!BD139/100)</f>
        <v/>
      </c>
      <c r="FT143" s="510" t="str">
        <f>IF(_tag_month_day!BE139="","",_tag_month_day!BE139/100)</f>
        <v/>
      </c>
      <c r="FU143" s="510" t="str">
        <f>IF(_tag_month_day!BF139="","",_tag_month_day!BF139/100)</f>
        <v/>
      </c>
      <c r="FV143" s="510" t="str">
        <f>IF(_tag_month_day!BG139="","",_tag_month_day!BG139/100)</f>
        <v/>
      </c>
      <c r="FW143" s="603" t="str">
        <f>IF(_tag_month_day!BH139="","",_tag_month_day!BH139/100)</f>
        <v/>
      </c>
      <c r="FX143" s="510" t="str">
        <f>IF(_tag_month_day!BI139="","",_tag_month_day!BI139/100)</f>
        <v/>
      </c>
      <c r="FY143" s="510" t="str">
        <f>IF(_tag_month_day!BJ139="","",_tag_month_day!BJ139/100)</f>
        <v/>
      </c>
      <c r="FZ143" s="605" t="str">
        <f>IF(_tag_month_day!BK139="","",_tag_month_day!BK139/100)</f>
        <v/>
      </c>
      <c r="GA143" s="510" t="str">
        <f>IF(_tag_month_day!BL139="","",_tag_month_day!BL139/100)</f>
        <v/>
      </c>
      <c r="GB143" s="603" t="str">
        <f>IF(_tag_month_day!BM139="","",_tag_month_day!BM139/100)</f>
        <v/>
      </c>
      <c r="GC143" s="420" t="str">
        <f>IF(_tag_month_day!BN139="","",_tag_month_day!BN139/100)</f>
        <v/>
      </c>
      <c r="GD143" s="420" t="str">
        <f>IF(_tag_month_day!BO139="","",_tag_month_day!BO139/100)</f>
        <v/>
      </c>
      <c r="GE143" s="420" t="str">
        <f>IF(_tag_month_day!BP139="","",_tag_month_day!BP139/100)</f>
        <v/>
      </c>
      <c r="GF143" s="420" t="str">
        <f>IF(_tag_month_day!BQ139="","",_tag_month_day!BQ139/100)</f>
        <v/>
      </c>
      <c r="GG143" s="420" t="str">
        <f>IF(_tag_month_day!BR139="","",_tag_month_day!BR139/100)</f>
        <v/>
      </c>
      <c r="GH143" s="420" t="str">
        <f>IF(_tag_month_day!BS139="","",_tag_month_day!BS139/100)</f>
        <v/>
      </c>
      <c r="GI143" s="603" t="str">
        <f>IF(_tag_month_day!BT139="","",_tag_month_day!BT139/100)</f>
        <v/>
      </c>
      <c r="GJ143" s="612" t="str">
        <f>IF(_tag_month_day!BU139="","",_tag_month_day!BU139/100)</f>
        <v/>
      </c>
      <c r="GK143" s="620" t="str">
        <f>IF(_tag_month_day!BV139="",IF(_rlcf_month_day!A$2="","",_rlcf_month_day!A$2/100),_tag_month_day!BV139/100)</f>
        <v/>
      </c>
      <c r="GL143" s="620" t="str">
        <f>IF(_tag_month_day!BW139="",IF(_rlcf_month_day!B$2="","",_rlcf_month_day!B$2/100),_tag_month_day!BW139/100)</f>
        <v/>
      </c>
      <c r="GM143" s="621" t="str">
        <f>IF(_tag_month_day!BX139="",IF(_rlcf_month_day!C$2="","",_rlcf_month_day!C$2/100),_tag_month_day!BX139/100)</f>
        <v/>
      </c>
      <c r="GN143" s="620" t="str">
        <f>IF(_tag_month_day!BV139="",IF(_rlcf_month_day!A$2="","",_rlcf_month_day!A$2/100),_tag_month_day!BV139/100)</f>
        <v/>
      </c>
      <c r="GO143" s="620" t="str">
        <f>IF(_tag_month_day!BW139="",IF(_rlcf_month_day!B$2="","",_rlcf_month_day!B$2/100),_tag_month_day!BW139/100)</f>
        <v/>
      </c>
      <c r="GP143" s="620" t="str">
        <f>IF(_tag_month_day!CD139="",IF(_rlcf_month_day!E$2="","",_rlcf_month_day!E$2/100),_tag_month_day!CD139/100)</f>
        <v/>
      </c>
      <c r="GQ143" s="620" t="str">
        <f>IF(_tag_month_day!CE139="",IF(_rlcf_month_day!F$2="","",_rlcf_month_day!F$2/100),_tag_month_day!CE139/100)</f>
        <v/>
      </c>
      <c r="GR143" s="621" t="str">
        <f>IF(_tag_month_day!CF139="",IF(_rlcf_month_day!G$2="","",_rlcf_month_day!G$2/100),_tag_month_day!CF139/100)</f>
        <v/>
      </c>
      <c r="GS143" s="626">
        <f t="shared" ref="GS143:HH143" si="895">GS142</f>
        <v>0.953</v>
      </c>
      <c r="GT143" s="626">
        <f t="shared" si="895"/>
        <v>0.55</v>
      </c>
      <c r="GU143" s="626">
        <f t="shared" si="895"/>
        <v>0.55</v>
      </c>
      <c r="GV143" s="626">
        <f t="shared" si="895"/>
        <v>0.55</v>
      </c>
      <c r="GW143" s="626">
        <f t="shared" si="895"/>
        <v>0.5</v>
      </c>
      <c r="GX143" s="626">
        <f t="shared" si="895"/>
        <v>0.935</v>
      </c>
      <c r="GY143" s="626">
        <f t="shared" si="895"/>
        <v>0.15</v>
      </c>
      <c r="GZ143" s="626">
        <f t="shared" si="895"/>
        <v>1</v>
      </c>
      <c r="HA143" s="632">
        <f t="shared" si="895"/>
        <v>0.047</v>
      </c>
      <c r="HB143" s="632">
        <f t="shared" si="895"/>
        <v>0.45</v>
      </c>
      <c r="HC143" s="632">
        <f t="shared" si="895"/>
        <v>0.45</v>
      </c>
      <c r="HD143" s="632">
        <f t="shared" si="895"/>
        <v>0.45</v>
      </c>
      <c r="HE143" s="632">
        <f t="shared" si="895"/>
        <v>0.5</v>
      </c>
      <c r="HF143" s="632">
        <f t="shared" si="895"/>
        <v>0.065</v>
      </c>
      <c r="HG143" s="632">
        <f t="shared" si="895"/>
        <v>0.85</v>
      </c>
      <c r="HH143" s="632">
        <f t="shared" si="895"/>
        <v>0</v>
      </c>
      <c r="HI143" s="68" t="e">
        <f t="shared" si="811"/>
        <v>#VALUE!</v>
      </c>
      <c r="HJ143" s="68" t="e">
        <f t="shared" si="842"/>
        <v>#VALUE!</v>
      </c>
      <c r="HK143" s="202">
        <f t="shared" si="843"/>
        <v>0.85</v>
      </c>
      <c r="HL143" s="464">
        <f t="shared" si="844"/>
        <v>550000</v>
      </c>
      <c r="HM143" s="464">
        <f t="shared" si="845"/>
        <v>480000</v>
      </c>
      <c r="HN143" s="192" t="e">
        <f t="shared" si="812"/>
        <v>#VALUE!</v>
      </c>
      <c r="HO143" s="192" t="e">
        <f>HN143*HK143*$HO$2/HL143*1000000</f>
        <v>#VALUE!</v>
      </c>
      <c r="HP143" s="192" t="e">
        <f>HN143*HK143*$HP$2/HM143*1000000</f>
        <v>#VALUE!</v>
      </c>
    </row>
    <row r="144" customFormat="1" spans="1:224">
      <c r="A144" s="381">
        <v>139</v>
      </c>
      <c r="B144" s="54">
        <f ca="1" t="shared" si="846"/>
        <v>43622</v>
      </c>
      <c r="C144" s="57">
        <f t="shared" si="847"/>
        <v>0.0416666666666667</v>
      </c>
      <c r="D144" s="68" t="str">
        <f ca="1" t="shared" si="813"/>
        <v>中班</v>
      </c>
      <c r="E144" s="68" t="str">
        <f ca="1" t="shared" si="814"/>
        <v>甲</v>
      </c>
      <c r="F144" s="68">
        <f ca="1">SUMPRODUCT((成本日报!$A$3:$A$95=计划!B144)*(成本日报!$B$3:$B$95=计划!$D144),成本日报!$C$3:$C$95)</f>
        <v>1</v>
      </c>
      <c r="G144" s="382">
        <f ca="1" t="shared" si="848"/>
        <v>43622.7499999997</v>
      </c>
      <c r="H144" s="382">
        <f ca="1" t="shared" si="815"/>
        <v>43622.7569444441</v>
      </c>
      <c r="I144" s="382">
        <f ca="1" t="shared" si="816"/>
        <v>43622.7624999997</v>
      </c>
      <c r="J144" s="382">
        <f ca="1" t="shared" si="817"/>
        <v>43622.7916666663</v>
      </c>
      <c r="K144" s="382">
        <f ca="1" t="shared" si="818"/>
        <v>43622.8541666663</v>
      </c>
      <c r="L144" s="382">
        <f ca="1" t="shared" si="819"/>
        <v>43622.8749999997</v>
      </c>
      <c r="M144" s="398" t="str">
        <f>IF(_tag_month_day!A140="","",_tag_month_day!A140)</f>
        <v/>
      </c>
      <c r="N144" s="398" t="str">
        <f>IF(_tag_month_day!B140="","",_tag_month_day!B140)</f>
        <v/>
      </c>
      <c r="O144" s="399" t="e">
        <f t="shared" si="820"/>
        <v>#VALUE!</v>
      </c>
      <c r="P144" s="398" t="str">
        <f>IF(_tag_month_day!C140="","",_tag_month_day!C140)</f>
        <v/>
      </c>
      <c r="Q144" s="398" t="str">
        <f>IF(_tag_month_day!D140="","",_tag_month_day!D140)</f>
        <v/>
      </c>
      <c r="R144" s="416">
        <f>IF(_tag_month_day!CB140="",R143,_tag_month_day!CB140/100)</f>
        <v>0.07</v>
      </c>
      <c r="S144" s="417" t="str">
        <f>IF(_tag_month_day!E140="","",_tag_month_day!E140)</f>
        <v/>
      </c>
      <c r="T144" s="417" t="str">
        <f>IF(_tag_month_day!F140="","",_tag_month_day!F140)</f>
        <v/>
      </c>
      <c r="U144" s="418" t="e">
        <f t="shared" si="774"/>
        <v>#VALUE!</v>
      </c>
      <c r="V144" s="53" t="e">
        <f t="shared" si="775"/>
        <v>#VALUE!</v>
      </c>
      <c r="W144" s="419" t="str">
        <f>IF(_jhy_month_day!A140="","",_jhy_month_day!A140)</f>
        <v/>
      </c>
      <c r="X144" s="420" t="str">
        <f>IF(_jhy_month_day!B140="","",_jhy_month_day!B140/100)</f>
        <v/>
      </c>
      <c r="Y144" s="420" t="str">
        <f>IF(_jhy_month_day!C140="","",_jhy_month_day!C140/100)</f>
        <v/>
      </c>
      <c r="Z144" s="439">
        <f t="shared" si="865"/>
        <v>35</v>
      </c>
      <c r="AA144" s="440" t="str">
        <f>IF(_tag_month_day!G140="","",_tag_month_day!G140/100)</f>
        <v/>
      </c>
      <c r="AB144" s="440" t="str">
        <f>IF(_tag_month_day!H140="","",_tag_month_day!H140/100)</f>
        <v/>
      </c>
      <c r="AC144" s="193">
        <f t="shared" si="821"/>
        <v>1.59963432013121</v>
      </c>
      <c r="AD144" s="441" t="str">
        <f t="shared" si="822"/>
        <v/>
      </c>
      <c r="AE144" s="442" t="str">
        <f t="shared" si="823"/>
        <v/>
      </c>
      <c r="AF144" s="443">
        <v>1</v>
      </c>
      <c r="AG144" s="68" t="str">
        <f>IF(_duihao_month_day!A140="","",_duihao_month_day!A140)</f>
        <v/>
      </c>
      <c r="AH144" s="463">
        <f>IF(_gyk_month_day!B140="",AH143,_gyk_month_day!B140)</f>
        <v>820</v>
      </c>
      <c r="AI144" s="464" t="e">
        <f t="shared" si="849"/>
        <v>#VALUE!</v>
      </c>
      <c r="AJ144" s="68" t="str">
        <f>IF(_tag_month_day!I140="","",_tag_month_day!I140)</f>
        <v/>
      </c>
      <c r="AK144" s="465" t="str">
        <f>IF(_tzyy_month_day!A140="","",_tzyy_month_day!A140)</f>
        <v/>
      </c>
      <c r="AL144" s="465" t="str">
        <f>IF(_tzyy_month_day!B140="","",_tzyy_month_day!B140)</f>
        <v/>
      </c>
      <c r="AM144" s="465" t="str">
        <f>IF(_tzyy_month_day!C140="","",_tzyy_month_day!C140)</f>
        <v/>
      </c>
      <c r="AN144" s="466" t="str">
        <f>IF(_tag_month_day!CG140="","",_tag_month_day!CG140)</f>
        <v/>
      </c>
      <c r="AO144" s="466" t="str">
        <f>IF(_tag_month_day!CH140="","",_tag_month_day!CH140)</f>
        <v/>
      </c>
      <c r="AP144" s="486" t="e">
        <f t="shared" si="824"/>
        <v>#VALUE!</v>
      </c>
      <c r="AQ144" s="487" t="str">
        <f>IF(_tag_month_day!J140="","",_tag_month_day!J140/100)</f>
        <v/>
      </c>
      <c r="AR144" s="488">
        <f t="shared" si="825"/>
        <v>1.3</v>
      </c>
      <c r="AS144" s="489" t="e">
        <f t="shared" si="776"/>
        <v>#VALUE!</v>
      </c>
      <c r="AT144" s="489">
        <f t="shared" si="826"/>
        <v>0</v>
      </c>
      <c r="AU144" s="490" t="str">
        <f>IF(_tag_month_day!K140="","",_tag_month_day!K140)</f>
        <v/>
      </c>
      <c r="AV144" s="491" t="str">
        <f>IF(_tag_month_day!L140="","",_tag_month_day!L140/100)</f>
        <v/>
      </c>
      <c r="AW144" s="420">
        <f t="shared" si="748"/>
        <v>0</v>
      </c>
      <c r="AX144" s="420">
        <f t="shared" si="827"/>
        <v>0</v>
      </c>
      <c r="AY144" s="420" t="str">
        <f>IF(_tag_month_day!M140="","",_tag_month_day!M140/100)</f>
        <v/>
      </c>
      <c r="AZ144" s="420" t="str">
        <f>IF(_tag_month_day!N140="","",_tag_month_day!N140/100)</f>
        <v/>
      </c>
      <c r="BA144" s="420" t="str">
        <f>IF(_tag_month_day!O140="","",_tag_month_day!O140/100)</f>
        <v/>
      </c>
      <c r="BB144" s="496" t="str">
        <f>IF(_tag_month_day!P140="","",_tag_month_day!P140/100)</f>
        <v/>
      </c>
      <c r="BC144" s="496">
        <f t="shared" si="828"/>
        <v>0</v>
      </c>
      <c r="BD144" s="496" t="str">
        <f>IF(_tag_month_day!Q140="","",_tag_month_day!Q140/100)</f>
        <v/>
      </c>
      <c r="BE144" s="510" t="str">
        <f>IF(_tag_month_day!R140="","",_tag_month_day!R140/100)</f>
        <v/>
      </c>
      <c r="BF144" s="413" t="str">
        <f>IF(_tag_month_day!CC140="","",_tag_month_day!CC140/100)</f>
        <v/>
      </c>
      <c r="BG144" s="511" t="e">
        <f t="shared" si="777"/>
        <v>#VALUE!</v>
      </c>
      <c r="BH144" s="198">
        <f t="shared" si="778"/>
        <v>0</v>
      </c>
      <c r="BI144" s="512" t="e">
        <f>IF(CX144=0,BI143,(DK144*查询!$R$5+DL144*查询!$Q$5+DM144*查询!$N$5+DN144*查询!$O$5+DO144*查询!$P$5)*AF144/CX144)</f>
        <v>#VALUE!</v>
      </c>
      <c r="BJ144" s="512" t="e">
        <f>IF(CX144=0,BJ143,(DP144*查询!$S$5+DQ144*查询!$T$5+DR144*查询!$U$5)*AF144/CX144)</f>
        <v>#VALUE!</v>
      </c>
      <c r="BK144" s="512">
        <f t="shared" si="829"/>
        <v>1</v>
      </c>
      <c r="BL144" s="513" t="str">
        <f>IF(_cfyc_month_day!A140="","",_cfyc_month_day!A140)</f>
        <v/>
      </c>
      <c r="BM144" s="513" t="str">
        <f>IF(_cfyc_month_day!B140="","",_cfyc_month_day!B140)</f>
        <v/>
      </c>
      <c r="BN144" s="513" t="str">
        <f>IF(_cfyc_month_day!C140="","",_cfyc_month_day!C140)</f>
        <v/>
      </c>
      <c r="BO144" s="522" t="str">
        <f>IF(_cfyc_month_day!D140="","",_cfyc_month_day!D140)</f>
        <v/>
      </c>
      <c r="BP144" s="522" t="str">
        <f>IF(_cfyc_month_day!E140="","",_cfyc_month_day!E140)</f>
        <v/>
      </c>
      <c r="BQ144" s="522" t="str">
        <f>IF(_cfyc_month_day!F140="","",_cfyc_month_day!F140)</f>
        <v/>
      </c>
      <c r="BR144" s="513" t="str">
        <f>IF(_tag_month_day!T140="","",_tag_month_day!T140)</f>
        <v/>
      </c>
      <c r="BS144" s="513" t="str">
        <f>IF(_tag_month_day!U140="","",_tag_month_day!U140)</f>
        <v/>
      </c>
      <c r="BT144" s="523" t="str">
        <f t="shared" si="830"/>
        <v/>
      </c>
      <c r="BU144" s="223" t="str">
        <f>IF(_tag_month_day!V140="","",_tag_month_day!V140)</f>
        <v/>
      </c>
      <c r="BV144" s="206" t="str">
        <f>IF(_tag_month_day!W140="","",_tag_month_day!W140)</f>
        <v/>
      </c>
      <c r="BW144" s="540" t="str">
        <f>IF(_tag_month_day!X140="","",_tag_month_day!X140)</f>
        <v/>
      </c>
      <c r="BX144" s="540" t="str">
        <f>IF(_tag_month_day!Y140="","",_tag_month_day!Y140)</f>
        <v/>
      </c>
      <c r="BY144" s="541">
        <f ca="1" t="shared" si="831"/>
        <v>43622.8749999997</v>
      </c>
      <c r="BZ144" s="542"/>
      <c r="CA144" s="543" t="str">
        <f>IF(_jhy2_month_day!A140="","",_jhy2_month_day!A140)</f>
        <v/>
      </c>
      <c r="CB144" s="464" t="str">
        <f>IF(_jhy2_month_day!B140="","",_jhy2_month_day!B140)</f>
        <v/>
      </c>
      <c r="CC144" s="464" t="str">
        <f>IF(_jhy2_month_day!C140="","",_jhy2_month_day!C140)</f>
        <v/>
      </c>
      <c r="CD144" s="464" t="str">
        <f>IF(_jhy2_month_day!D140="","",_jhy2_month_day!D140)</f>
        <v/>
      </c>
      <c r="CE144" s="464" t="str">
        <f>IF(_jhy2_month_day!E140="","",_jhy2_month_day!E140)</f>
        <v/>
      </c>
      <c r="CF144" s="464" t="str">
        <f>IF(_jhy2_month_day!F140="","",_jhy2_month_day!F140)</f>
        <v/>
      </c>
      <c r="CG144" s="464" t="str">
        <f>IF(_jhy2_month_day!G140="","",_jhy2_month_day!G140)</f>
        <v/>
      </c>
      <c r="CH144" s="464" t="str">
        <f>IF(_jhy2_month_day!H140="","",_jhy2_month_day!H140)</f>
        <v/>
      </c>
      <c r="CI144" s="464" t="str">
        <f>IF(_jhy2_month_day!I140="","",_jhy2_month_day!I140)</f>
        <v/>
      </c>
      <c r="CJ144" s="464" t="str">
        <f>IF(_jhy2_month_day!J140="","",_jhy2_month_day!J140)</f>
        <v/>
      </c>
      <c r="CK144" s="464" t="str">
        <f>IF(_jhy2_month_day!K140="","",_jhy2_month_day!K140)</f>
        <v/>
      </c>
      <c r="CL144" s="562" t="str">
        <f>IF(_jhy2_month_day!L140="","",_jhy2_month_day!L140)</f>
        <v/>
      </c>
      <c r="CM144" s="562" t="str">
        <f>IF(_jhy2_month_day!M140="","",_jhy2_month_day!M140)</f>
        <v/>
      </c>
      <c r="CN144" s="562" t="str">
        <f>IF(_jhy2_month_day!N140="","",_jhy2_month_day!N140)</f>
        <v/>
      </c>
      <c r="CO144" s="562" t="str">
        <f>IF(_jhy2_month_day!O140="","",_jhy2_month_day!O140)</f>
        <v/>
      </c>
      <c r="CP144" s="562" t="str">
        <f>IF(_jhy2_month_day!P140="","",_jhy2_month_day!P140)</f>
        <v/>
      </c>
      <c r="CQ144" s="562" t="str">
        <f>IF(_jhy2_month_day!Q140="","",_jhy2_month_day!Q140)</f>
        <v/>
      </c>
      <c r="CR144" s="563" t="str">
        <f>IF(_jhy2_month_day!R140="","",_jhy2_month_day!R140)</f>
        <v/>
      </c>
      <c r="CS144" s="576" t="str">
        <f>IF(_jhy2_month_day!S140="","",_jhy2_month_day!S140)</f>
        <v/>
      </c>
      <c r="CT144" s="562" t="str">
        <f>IF(_jhy2_month_day!T140="","",_jhy2_month_day!T140)</f>
        <v/>
      </c>
      <c r="CU144" s="577" t="e">
        <f t="shared" si="779"/>
        <v>#VALUE!</v>
      </c>
      <c r="CV144" s="198" t="e">
        <f t="shared" si="780"/>
        <v>#VALUE!</v>
      </c>
      <c r="CW144" s="192" t="e">
        <f t="shared" si="781"/>
        <v>#VALUE!</v>
      </c>
      <c r="CX144" s="192" t="e">
        <f t="shared" si="782"/>
        <v>#VALUE!</v>
      </c>
      <c r="CY144" s="202" t="e">
        <f t="shared" si="783"/>
        <v>#VALUE!</v>
      </c>
      <c r="CZ144" s="192" t="e">
        <f t="shared" ref="CZ144:DI144" si="896">$AJ144*EF144</f>
        <v>#VALUE!</v>
      </c>
      <c r="DA144" s="192" t="e">
        <f t="shared" si="896"/>
        <v>#VALUE!</v>
      </c>
      <c r="DB144" s="192" t="e">
        <f t="shared" si="896"/>
        <v>#VALUE!</v>
      </c>
      <c r="DC144" s="192" t="e">
        <f t="shared" si="896"/>
        <v>#VALUE!</v>
      </c>
      <c r="DD144" s="192" t="e">
        <f t="shared" si="896"/>
        <v>#VALUE!</v>
      </c>
      <c r="DE144" s="192" t="e">
        <f t="shared" si="896"/>
        <v>#VALUE!</v>
      </c>
      <c r="DF144" s="192" t="e">
        <f t="shared" si="896"/>
        <v>#VALUE!</v>
      </c>
      <c r="DG144" s="192" t="e">
        <f t="shared" si="896"/>
        <v>#VALUE!</v>
      </c>
      <c r="DH144" s="192" t="e">
        <f t="shared" si="896"/>
        <v>#VALUE!</v>
      </c>
      <c r="DI144" s="192" t="e">
        <f t="shared" si="896"/>
        <v>#VALUE!</v>
      </c>
      <c r="DJ144" s="192" t="e">
        <f t="shared" si="785"/>
        <v>#VALUE!</v>
      </c>
      <c r="DK144" s="192" t="e">
        <f t="shared" si="786"/>
        <v>#VALUE!</v>
      </c>
      <c r="DL144" s="192" t="e">
        <f t="shared" si="787"/>
        <v>#VALUE!</v>
      </c>
      <c r="DM144" s="192" t="e">
        <f t="shared" si="788"/>
        <v>#VALUE!</v>
      </c>
      <c r="DN144" s="192" t="e">
        <f t="shared" si="789"/>
        <v>#VALUE!</v>
      </c>
      <c r="DO144" s="192" t="e">
        <f t="shared" si="790"/>
        <v>#VALUE!</v>
      </c>
      <c r="DP144" s="192" t="e">
        <f t="shared" si="791"/>
        <v>#VALUE!</v>
      </c>
      <c r="DQ144" s="192" t="e">
        <f t="shared" si="792"/>
        <v>#VALUE!</v>
      </c>
      <c r="DR144" s="192" t="e">
        <f t="shared" si="793"/>
        <v>#VALUE!</v>
      </c>
      <c r="DS144" s="192" t="e">
        <f t="shared" si="794"/>
        <v>#VALUE!</v>
      </c>
      <c r="DT144" s="192" t="e">
        <f t="shared" si="795"/>
        <v>#VALUE!</v>
      </c>
      <c r="DU144" s="192" t="e">
        <f t="shared" si="796"/>
        <v>#VALUE!</v>
      </c>
      <c r="DV144" s="198" t="e">
        <f t="shared" si="797"/>
        <v>#VALUE!</v>
      </c>
      <c r="DW144" s="198" t="e">
        <f t="shared" si="798"/>
        <v>#DIV/0!</v>
      </c>
      <c r="DX144" s="198" t="e">
        <f t="shared" si="799"/>
        <v>#DIV/0!</v>
      </c>
      <c r="DY144" s="198" t="e">
        <f t="shared" si="800"/>
        <v>#VALUE!</v>
      </c>
      <c r="DZ144" s="198" t="e">
        <f t="shared" si="801"/>
        <v>#VALUE!</v>
      </c>
      <c r="EA144" s="198" t="e">
        <f t="shared" si="802"/>
        <v>#VALUE!</v>
      </c>
      <c r="EB144" s="198" t="e">
        <f t="shared" si="803"/>
        <v>#VALUE!</v>
      </c>
      <c r="EC144" s="198" t="e">
        <f t="shared" si="804"/>
        <v>#DIV/0!</v>
      </c>
      <c r="ED144" s="198" t="e">
        <f t="shared" si="805"/>
        <v>#VALUE!</v>
      </c>
      <c r="EE144" s="198" t="e">
        <f t="shared" si="806"/>
        <v>#VALUE!</v>
      </c>
      <c r="EF144" s="198" t="e">
        <f t="shared" ref="EF144:EO144" si="897">DV144/SUM($DV144:$EE144)</f>
        <v>#VALUE!</v>
      </c>
      <c r="EG144" s="198" t="e">
        <f t="shared" si="897"/>
        <v>#DIV/0!</v>
      </c>
      <c r="EH144" s="198" t="e">
        <f t="shared" si="897"/>
        <v>#DIV/0!</v>
      </c>
      <c r="EI144" s="198" t="e">
        <f t="shared" si="897"/>
        <v>#VALUE!</v>
      </c>
      <c r="EJ144" s="198" t="e">
        <f t="shared" si="897"/>
        <v>#VALUE!</v>
      </c>
      <c r="EK144" s="198" t="e">
        <f t="shared" si="897"/>
        <v>#VALUE!</v>
      </c>
      <c r="EL144" s="198" t="e">
        <f t="shared" si="897"/>
        <v>#VALUE!</v>
      </c>
      <c r="EM144" s="198" t="e">
        <f t="shared" si="897"/>
        <v>#DIV/0!</v>
      </c>
      <c r="EN144" s="198" t="e">
        <f t="shared" si="897"/>
        <v>#VALUE!</v>
      </c>
      <c r="EO144" s="198" t="e">
        <f t="shared" si="897"/>
        <v>#VALUE!</v>
      </c>
      <c r="EP144" s="511">
        <f t="shared" ref="EP144:EW144" si="898">EP143</f>
        <v>0.08</v>
      </c>
      <c r="EQ144" s="511">
        <f t="shared" si="898"/>
        <v>0.015</v>
      </c>
      <c r="ER144" s="511">
        <f t="shared" si="898"/>
        <v>0.015</v>
      </c>
      <c r="ES144" s="511">
        <f t="shared" si="898"/>
        <v>0.015</v>
      </c>
      <c r="ET144" s="511">
        <f t="shared" si="898"/>
        <v>0.015</v>
      </c>
      <c r="EU144" s="511">
        <f t="shared" si="898"/>
        <v>0.09</v>
      </c>
      <c r="EV144" s="511">
        <f t="shared" si="898"/>
        <v>0.09</v>
      </c>
      <c r="EW144" s="511">
        <f t="shared" si="898"/>
        <v>0.09</v>
      </c>
      <c r="EX144" s="420" t="str">
        <f>IF(_tag_month_day!AS140="","",_tag_month_day!AS140/100)</f>
        <v/>
      </c>
      <c r="EY144" s="420" t="str">
        <f>IF(_tag_month_day!AT140="","",_tag_month_day!AT140/100)</f>
        <v/>
      </c>
      <c r="EZ144" s="420" t="str">
        <f>IF(_tag_month_day!AU140="","",_tag_month_day!AU140/100)</f>
        <v/>
      </c>
      <c r="FA144" s="420" t="str">
        <f>IF(_tag_month_day!AV140="","",_tag_month_day!AV140/100)</f>
        <v/>
      </c>
      <c r="FB144" s="420" t="str">
        <f>IF(_tag_month_day!AW140="","",_tag_month_day!AW140/100)</f>
        <v/>
      </c>
      <c r="FC144" s="420" t="str">
        <f>IF(_tag_month_day!AX140="","",_tag_month_day!AX140/100)</f>
        <v/>
      </c>
      <c r="FD144" s="510">
        <f t="shared" si="835"/>
        <v>0.33</v>
      </c>
      <c r="FE144" s="510">
        <f t="shared" si="836"/>
        <v>0.19</v>
      </c>
      <c r="FF144" s="510">
        <f t="shared" si="837"/>
        <v>0.003</v>
      </c>
      <c r="FG144" s="510">
        <f t="shared" si="838"/>
        <v>0</v>
      </c>
      <c r="FH144" s="603">
        <f t="shared" si="839"/>
        <v>0.0001</v>
      </c>
      <c r="FI144" s="510">
        <f t="shared" ref="FI144:FR144" si="899">FI143</f>
        <v>0.41</v>
      </c>
      <c r="FJ144" s="510">
        <f t="shared" si="899"/>
        <v>0.11</v>
      </c>
      <c r="FK144" s="510">
        <f t="shared" si="899"/>
        <v>0.015</v>
      </c>
      <c r="FL144" s="510">
        <f t="shared" si="899"/>
        <v>0</v>
      </c>
      <c r="FM144" s="603">
        <f t="shared" si="899"/>
        <v>0.0001</v>
      </c>
      <c r="FN144" s="510" t="str">
        <f>IF(_tag_month_day!AY140="","",_tag_month_day!AY140/100)</f>
        <v/>
      </c>
      <c r="FO144" s="510" t="str">
        <f>IF(_tag_month_day!AZ140="","",_tag_month_day!AZ140/100)</f>
        <v/>
      </c>
      <c r="FP144" s="510" t="str">
        <f>IF(_tag_month_day!BA140="","",_tag_month_day!BA140/100)</f>
        <v/>
      </c>
      <c r="FQ144" s="510" t="str">
        <f>IF(_tag_month_day!BB140="","",_tag_month_day!BB140/100)</f>
        <v/>
      </c>
      <c r="FR144" s="603" t="str">
        <f>IF(_tag_month_day!BC140="","",_tag_month_day!BC140/100)</f>
        <v/>
      </c>
      <c r="FS144" s="510" t="str">
        <f>IF(_tag_month_day!BD140="","",_tag_month_day!BD140/100)</f>
        <v/>
      </c>
      <c r="FT144" s="510" t="str">
        <f>IF(_tag_month_day!BE140="","",_tag_month_day!BE140/100)</f>
        <v/>
      </c>
      <c r="FU144" s="510" t="str">
        <f>IF(_tag_month_day!BF140="","",_tag_month_day!BF140/100)</f>
        <v/>
      </c>
      <c r="FV144" s="510" t="str">
        <f>IF(_tag_month_day!BG140="","",_tag_month_day!BG140/100)</f>
        <v/>
      </c>
      <c r="FW144" s="603" t="str">
        <f>IF(_tag_month_day!BH140="","",_tag_month_day!BH140/100)</f>
        <v/>
      </c>
      <c r="FX144" s="510" t="str">
        <f>IF(_tag_month_day!BI140="","",_tag_month_day!BI140/100)</f>
        <v/>
      </c>
      <c r="FY144" s="510" t="str">
        <f>IF(_tag_month_day!BJ140="","",_tag_month_day!BJ140/100)</f>
        <v/>
      </c>
      <c r="FZ144" s="605" t="str">
        <f>IF(_tag_month_day!BK140="","",_tag_month_day!BK140/100)</f>
        <v/>
      </c>
      <c r="GA144" s="510" t="str">
        <f>IF(_tag_month_day!BL140="","",_tag_month_day!BL140/100)</f>
        <v/>
      </c>
      <c r="GB144" s="603" t="str">
        <f>IF(_tag_month_day!BM140="","",_tag_month_day!BM140/100)</f>
        <v/>
      </c>
      <c r="GC144" s="420" t="str">
        <f>IF(_tag_month_day!BN140="","",_tag_month_day!BN140/100)</f>
        <v/>
      </c>
      <c r="GD144" s="420" t="str">
        <f>IF(_tag_month_day!BO140="","",_tag_month_day!BO140/100)</f>
        <v/>
      </c>
      <c r="GE144" s="420" t="str">
        <f>IF(_tag_month_day!BP140="","",_tag_month_day!BP140/100)</f>
        <v/>
      </c>
      <c r="GF144" s="420" t="str">
        <f>IF(_tag_month_day!BQ140="","",_tag_month_day!BQ140/100)</f>
        <v/>
      </c>
      <c r="GG144" s="420" t="str">
        <f>IF(_tag_month_day!BR140="","",_tag_month_day!BR140/100)</f>
        <v/>
      </c>
      <c r="GH144" s="420" t="str">
        <f>IF(_tag_month_day!BS140="","",_tag_month_day!BS140/100)</f>
        <v/>
      </c>
      <c r="GI144" s="603" t="str">
        <f>IF(_tag_month_day!BT140="","",_tag_month_day!BT140/100)</f>
        <v/>
      </c>
      <c r="GJ144" s="612" t="str">
        <f>IF(_tag_month_day!BU140="","",_tag_month_day!BU140/100)</f>
        <v/>
      </c>
      <c r="GK144" s="620" t="str">
        <f>IF(_tag_month_day!BV140="",IF(_rlcf_month_day!A$2="","",_rlcf_month_day!A$2/100),_tag_month_day!BV140/100)</f>
        <v/>
      </c>
      <c r="GL144" s="620" t="str">
        <f>IF(_tag_month_day!BW140="",IF(_rlcf_month_day!B$2="","",_rlcf_month_day!B$2/100),_tag_month_day!BW140/100)</f>
        <v/>
      </c>
      <c r="GM144" s="621" t="str">
        <f>IF(_tag_month_day!BX140="",IF(_rlcf_month_day!C$2="","",_rlcf_month_day!C$2/100),_tag_month_day!BX140/100)</f>
        <v/>
      </c>
      <c r="GN144" s="620" t="str">
        <f>IF(_tag_month_day!BV140="",IF(_rlcf_month_day!A$2="","",_rlcf_month_day!A$2/100),_tag_month_day!BV140/100)</f>
        <v/>
      </c>
      <c r="GO144" s="620" t="str">
        <f>IF(_tag_month_day!BW140="",IF(_rlcf_month_day!B$2="","",_rlcf_month_day!B$2/100),_tag_month_day!BW140/100)</f>
        <v/>
      </c>
      <c r="GP144" s="620" t="str">
        <f>IF(_tag_month_day!CD140="",IF(_rlcf_month_day!E$2="","",_rlcf_month_day!E$2/100),_tag_month_day!CD140/100)</f>
        <v/>
      </c>
      <c r="GQ144" s="620" t="str">
        <f>IF(_tag_month_day!CE140="",IF(_rlcf_month_day!F$2="","",_rlcf_month_day!F$2/100),_tag_month_day!CE140/100)</f>
        <v/>
      </c>
      <c r="GR144" s="621" t="str">
        <f>IF(_tag_month_day!CF140="",IF(_rlcf_month_day!G$2="","",_rlcf_month_day!G$2/100),_tag_month_day!CF140/100)</f>
        <v/>
      </c>
      <c r="GS144" s="626">
        <f t="shared" ref="GS144:HH144" si="900">GS143</f>
        <v>0.953</v>
      </c>
      <c r="GT144" s="626">
        <f t="shared" si="900"/>
        <v>0.55</v>
      </c>
      <c r="GU144" s="626">
        <f t="shared" si="900"/>
        <v>0.55</v>
      </c>
      <c r="GV144" s="626">
        <f t="shared" si="900"/>
        <v>0.55</v>
      </c>
      <c r="GW144" s="626">
        <f t="shared" si="900"/>
        <v>0.5</v>
      </c>
      <c r="GX144" s="626">
        <f t="shared" si="900"/>
        <v>0.935</v>
      </c>
      <c r="GY144" s="626">
        <f t="shared" si="900"/>
        <v>0.15</v>
      </c>
      <c r="GZ144" s="626">
        <f t="shared" si="900"/>
        <v>1</v>
      </c>
      <c r="HA144" s="632">
        <f t="shared" si="900"/>
        <v>0.047</v>
      </c>
      <c r="HB144" s="632">
        <f t="shared" si="900"/>
        <v>0.45</v>
      </c>
      <c r="HC144" s="632">
        <f t="shared" si="900"/>
        <v>0.45</v>
      </c>
      <c r="HD144" s="632">
        <f t="shared" si="900"/>
        <v>0.45</v>
      </c>
      <c r="HE144" s="632">
        <f t="shared" si="900"/>
        <v>0.5</v>
      </c>
      <c r="HF144" s="632">
        <f t="shared" si="900"/>
        <v>0.065</v>
      </c>
      <c r="HG144" s="632">
        <f t="shared" si="900"/>
        <v>0.85</v>
      </c>
      <c r="HH144" s="632">
        <f t="shared" si="900"/>
        <v>0</v>
      </c>
      <c r="HI144" s="68">
        <f t="shared" si="811"/>
        <v>0</v>
      </c>
      <c r="HJ144" s="68" t="e">
        <f t="shared" si="842"/>
        <v>#VALUE!</v>
      </c>
      <c r="HK144" s="202">
        <f t="shared" si="843"/>
        <v>0.85</v>
      </c>
      <c r="HL144" s="464">
        <f t="shared" si="844"/>
        <v>550000</v>
      </c>
      <c r="HM144" s="464">
        <f t="shared" si="845"/>
        <v>480000</v>
      </c>
      <c r="HN144" s="192" t="e">
        <f t="shared" si="812"/>
        <v>#VALUE!</v>
      </c>
      <c r="HO144" s="192" t="e">
        <f>HN144*HK144*$HO$2/HL144*1000000</f>
        <v>#VALUE!</v>
      </c>
      <c r="HP144" s="192" t="e">
        <f>HN144*HK144*$HP$2/HM144*1000000</f>
        <v>#VALUE!</v>
      </c>
    </row>
    <row r="145" customFormat="1" spans="1:224">
      <c r="A145" s="381">
        <v>140</v>
      </c>
      <c r="B145" s="54">
        <f ca="1" t="shared" si="846"/>
        <v>43622</v>
      </c>
      <c r="C145" s="57">
        <f t="shared" si="847"/>
        <v>0.0416666666666667</v>
      </c>
      <c r="D145" s="68" t="str">
        <f ca="1" t="shared" si="813"/>
        <v>中班</v>
      </c>
      <c r="E145" s="68" t="str">
        <f ca="1" t="shared" si="814"/>
        <v>甲</v>
      </c>
      <c r="F145" s="68">
        <f ca="1">SUMPRODUCT((成本日报!$A$3:$A$95=计划!B145)*(成本日报!$B$3:$B$95=计划!$D145),成本日报!$C$3:$C$95)</f>
        <v>1</v>
      </c>
      <c r="G145" s="382">
        <f ca="1" t="shared" si="848"/>
        <v>43622.7916666663</v>
      </c>
      <c r="H145" s="382">
        <f ca="1" t="shared" si="815"/>
        <v>43622.7986111108</v>
      </c>
      <c r="I145" s="382">
        <f ca="1" t="shared" si="816"/>
        <v>43622.8041666663</v>
      </c>
      <c r="J145" s="382">
        <f ca="1" t="shared" si="817"/>
        <v>43622.833333333</v>
      </c>
      <c r="K145" s="382">
        <f ca="1" t="shared" si="818"/>
        <v>43622.895833333</v>
      </c>
      <c r="L145" s="382">
        <f ca="1" t="shared" si="819"/>
        <v>43622.9166666663</v>
      </c>
      <c r="M145" s="398" t="str">
        <f>IF(_tag_month_day!A141="","",_tag_month_day!A141)</f>
        <v/>
      </c>
      <c r="N145" s="398" t="str">
        <f>IF(_tag_month_day!B141="","",_tag_month_day!B141)</f>
        <v/>
      </c>
      <c r="O145" s="399" t="e">
        <f t="shared" si="820"/>
        <v>#VALUE!</v>
      </c>
      <c r="P145" s="398" t="str">
        <f>IF(_tag_month_day!C141="","",_tag_month_day!C141)</f>
        <v/>
      </c>
      <c r="Q145" s="398" t="str">
        <f>IF(_tag_month_day!D141="","",_tag_month_day!D141)</f>
        <v/>
      </c>
      <c r="R145" s="416">
        <f>IF(_tag_month_day!CB141="",R144,_tag_month_day!CB141/100)</f>
        <v>0.07</v>
      </c>
      <c r="S145" s="417" t="str">
        <f>IF(_tag_month_day!E141="","",_tag_month_day!E141)</f>
        <v/>
      </c>
      <c r="T145" s="417" t="str">
        <f>IF(_tag_month_day!F141="","",_tag_month_day!F141)</f>
        <v/>
      </c>
      <c r="U145" s="418" t="e">
        <f t="shared" si="774"/>
        <v>#VALUE!</v>
      </c>
      <c r="V145" s="53" t="e">
        <f t="shared" si="775"/>
        <v>#VALUE!</v>
      </c>
      <c r="W145" s="419" t="str">
        <f>IF(_jhy_month_day!A141="","",_jhy_month_day!A141)</f>
        <v/>
      </c>
      <c r="X145" s="420" t="str">
        <f>IF(_jhy_month_day!B141="","",_jhy_month_day!B141/100)</f>
        <v/>
      </c>
      <c r="Y145" s="420" t="str">
        <f>IF(_jhy_month_day!C141="","",_jhy_month_day!C141/100)</f>
        <v/>
      </c>
      <c r="Z145" s="439">
        <f t="shared" si="865"/>
        <v>35</v>
      </c>
      <c r="AA145" s="440" t="str">
        <f>IF(_tag_month_day!G141="","",_tag_month_day!G141/100)</f>
        <v/>
      </c>
      <c r="AB145" s="440" t="str">
        <f>IF(_tag_month_day!H141="","",_tag_month_day!H141/100)</f>
        <v/>
      </c>
      <c r="AC145" s="193">
        <f t="shared" si="821"/>
        <v>1.59963432013121</v>
      </c>
      <c r="AD145" s="441" t="str">
        <f t="shared" si="822"/>
        <v/>
      </c>
      <c r="AE145" s="442" t="str">
        <f t="shared" si="823"/>
        <v/>
      </c>
      <c r="AF145" s="443">
        <v>1</v>
      </c>
      <c r="AG145" s="68" t="str">
        <f>IF(_duihao_month_day!A141="","",_duihao_month_day!A141)</f>
        <v/>
      </c>
      <c r="AH145" s="463">
        <f>IF(_gyk_month_day!B141="",AH144,_gyk_month_day!B141)</f>
        <v>820</v>
      </c>
      <c r="AI145" s="464" t="e">
        <f t="shared" si="849"/>
        <v>#VALUE!</v>
      </c>
      <c r="AJ145" s="68" t="str">
        <f>IF(_tag_month_day!I141="","",_tag_month_day!I141)</f>
        <v/>
      </c>
      <c r="AK145" s="465" t="str">
        <f>IF(_tzyy_month_day!A141="","",_tzyy_month_day!A141)</f>
        <v/>
      </c>
      <c r="AL145" s="465" t="str">
        <f>IF(_tzyy_month_day!B141="","",_tzyy_month_day!B141)</f>
        <v/>
      </c>
      <c r="AM145" s="465" t="str">
        <f>IF(_tzyy_month_day!C141="","",_tzyy_month_day!C141)</f>
        <v/>
      </c>
      <c r="AN145" s="466" t="str">
        <f>IF(_tag_month_day!CG141="","",_tag_month_day!CG141)</f>
        <v/>
      </c>
      <c r="AO145" s="466" t="str">
        <f>IF(_tag_month_day!CH141="","",_tag_month_day!CH141)</f>
        <v/>
      </c>
      <c r="AP145" s="486" t="e">
        <f t="shared" si="824"/>
        <v>#VALUE!</v>
      </c>
      <c r="AQ145" s="487" t="str">
        <f>IF(_tag_month_day!J141="","",_tag_month_day!J141/100)</f>
        <v/>
      </c>
      <c r="AR145" s="488">
        <f t="shared" si="825"/>
        <v>1.3</v>
      </c>
      <c r="AS145" s="489" t="e">
        <f t="shared" si="776"/>
        <v>#VALUE!</v>
      </c>
      <c r="AT145" s="489">
        <f t="shared" si="826"/>
        <v>0</v>
      </c>
      <c r="AU145" s="490" t="str">
        <f>IF(_tag_month_day!K141="","",_tag_month_day!K141)</f>
        <v/>
      </c>
      <c r="AV145" s="491" t="str">
        <f>IF(_tag_month_day!L141="","",_tag_month_day!L141/100)</f>
        <v/>
      </c>
      <c r="AW145" s="420">
        <f t="shared" si="748"/>
        <v>0</v>
      </c>
      <c r="AX145" s="420">
        <f t="shared" si="827"/>
        <v>0</v>
      </c>
      <c r="AY145" s="420" t="str">
        <f>IF(_tag_month_day!M141="","",_tag_month_day!M141/100)</f>
        <v/>
      </c>
      <c r="AZ145" s="420" t="str">
        <f>IF(_tag_month_day!N141="","",_tag_month_day!N141/100)</f>
        <v/>
      </c>
      <c r="BA145" s="420" t="str">
        <f>IF(_tag_month_day!O141="","",_tag_month_day!O141/100)</f>
        <v/>
      </c>
      <c r="BB145" s="496" t="str">
        <f>IF(_tag_month_day!P141="","",_tag_month_day!P141/100)</f>
        <v/>
      </c>
      <c r="BC145" s="496">
        <f t="shared" si="828"/>
        <v>0</v>
      </c>
      <c r="BD145" s="496" t="str">
        <f>IF(_tag_month_day!Q141="","",_tag_month_day!Q141/100)</f>
        <v/>
      </c>
      <c r="BE145" s="510" t="str">
        <f>IF(_tag_month_day!R141="","",_tag_month_day!R141/100)</f>
        <v/>
      </c>
      <c r="BF145" s="413" t="str">
        <f>IF(_tag_month_day!CC141="","",_tag_month_day!CC141/100)</f>
        <v/>
      </c>
      <c r="BG145" s="511" t="e">
        <f t="shared" si="777"/>
        <v>#VALUE!</v>
      </c>
      <c r="BH145" s="198">
        <f t="shared" si="778"/>
        <v>0</v>
      </c>
      <c r="BI145" s="512" t="e">
        <f>IF(CX145=0,BI144,(DK145*查询!$R$5+DL145*查询!$Q$5+DM145*查询!$N$5+DN145*查询!$O$5+DO145*查询!$P$5)*AF145/CX145)</f>
        <v>#VALUE!</v>
      </c>
      <c r="BJ145" s="512" t="e">
        <f>IF(CX145=0,BJ144,(DP145*查询!$S$5+DQ145*查询!$T$5+DR145*查询!$U$5)*AF145/CX145)</f>
        <v>#VALUE!</v>
      </c>
      <c r="BK145" s="512">
        <f t="shared" si="829"/>
        <v>1</v>
      </c>
      <c r="BL145" s="513" t="str">
        <f>IF(_cfyc_month_day!A141="","",_cfyc_month_day!A141)</f>
        <v/>
      </c>
      <c r="BM145" s="513" t="str">
        <f>IF(_cfyc_month_day!B141="","",_cfyc_month_day!B141)</f>
        <v/>
      </c>
      <c r="BN145" s="513" t="str">
        <f>IF(_cfyc_month_day!C141="","",_cfyc_month_day!C141)</f>
        <v/>
      </c>
      <c r="BO145" s="522" t="str">
        <f>IF(_cfyc_month_day!D141="","",_cfyc_month_day!D141)</f>
        <v/>
      </c>
      <c r="BP145" s="522" t="str">
        <f>IF(_cfyc_month_day!E141="","",_cfyc_month_day!E141)</f>
        <v/>
      </c>
      <c r="BQ145" s="522" t="str">
        <f>IF(_cfyc_month_day!F141="","",_cfyc_month_day!F141)</f>
        <v/>
      </c>
      <c r="BR145" s="513" t="str">
        <f>IF(_tag_month_day!T141="","",_tag_month_day!T141)</f>
        <v/>
      </c>
      <c r="BS145" s="513" t="str">
        <f>IF(_tag_month_day!U141="","",_tag_month_day!U141)</f>
        <v/>
      </c>
      <c r="BT145" s="523" t="str">
        <f t="shared" si="830"/>
        <v/>
      </c>
      <c r="BU145" s="223" t="str">
        <f>IF(_tag_month_day!V141="","",_tag_month_day!V141)</f>
        <v/>
      </c>
      <c r="BV145" s="206" t="str">
        <f>IF(_tag_month_day!W141="","",_tag_month_day!W141)</f>
        <v/>
      </c>
      <c r="BW145" s="540" t="str">
        <f>IF(_tag_month_day!X141="","",_tag_month_day!X141)</f>
        <v/>
      </c>
      <c r="BX145" s="540" t="str">
        <f>IF(_tag_month_day!Y141="","",_tag_month_day!Y141)</f>
        <v/>
      </c>
      <c r="BY145" s="541">
        <f ca="1" t="shared" si="831"/>
        <v>43622.9166666663</v>
      </c>
      <c r="BZ145" s="542" t="s">
        <v>215</v>
      </c>
      <c r="CA145" s="543" t="str">
        <f>IF(_jhy2_month_day!A141="","",_jhy2_month_day!A141)</f>
        <v/>
      </c>
      <c r="CB145" s="464" t="str">
        <f>IF(_jhy2_month_day!B141="","",_jhy2_month_day!B141)</f>
        <v/>
      </c>
      <c r="CC145" s="464" t="str">
        <f>IF(_jhy2_month_day!C141="","",_jhy2_month_day!C141)</f>
        <v/>
      </c>
      <c r="CD145" s="464" t="str">
        <f>IF(_jhy2_month_day!D141="","",_jhy2_month_day!D141)</f>
        <v/>
      </c>
      <c r="CE145" s="464" t="str">
        <f>IF(_jhy2_month_day!E141="","",_jhy2_month_day!E141)</f>
        <v/>
      </c>
      <c r="CF145" s="464" t="str">
        <f>IF(_jhy2_month_day!F141="","",_jhy2_month_day!F141)</f>
        <v/>
      </c>
      <c r="CG145" s="464" t="str">
        <f>IF(_jhy2_month_day!G141="","",_jhy2_month_day!G141)</f>
        <v/>
      </c>
      <c r="CH145" s="464" t="str">
        <f>IF(_jhy2_month_day!H141="","",_jhy2_month_day!H141)</f>
        <v/>
      </c>
      <c r="CI145" s="464" t="str">
        <f>IF(_jhy2_month_day!I141="","",_jhy2_month_day!I141)</f>
        <v/>
      </c>
      <c r="CJ145" s="464" t="str">
        <f>IF(_jhy2_month_day!J141="","",_jhy2_month_day!J141)</f>
        <v/>
      </c>
      <c r="CK145" s="464" t="str">
        <f>IF(_jhy2_month_day!K141="","",_jhy2_month_day!K141)</f>
        <v/>
      </c>
      <c r="CL145" s="562" t="str">
        <f>IF(_jhy2_month_day!L141="","",_jhy2_month_day!L141)</f>
        <v/>
      </c>
      <c r="CM145" s="562" t="str">
        <f>IF(_jhy2_month_day!M141="","",_jhy2_month_day!M141)</f>
        <v/>
      </c>
      <c r="CN145" s="562" t="str">
        <f>IF(_jhy2_month_day!N141="","",_jhy2_month_day!N141)</f>
        <v/>
      </c>
      <c r="CO145" s="562" t="str">
        <f>IF(_jhy2_month_day!O141="","",_jhy2_month_day!O141)</f>
        <v/>
      </c>
      <c r="CP145" s="562" t="str">
        <f>IF(_jhy2_month_day!P141="","",_jhy2_month_day!P141)</f>
        <v/>
      </c>
      <c r="CQ145" s="562" t="str">
        <f>IF(_jhy2_month_day!Q141="","",_jhy2_month_day!Q141)</f>
        <v/>
      </c>
      <c r="CR145" s="563" t="str">
        <f>IF(_jhy2_month_day!R141="","",_jhy2_month_day!R141)</f>
        <v/>
      </c>
      <c r="CS145" s="576" t="str">
        <f>IF(_jhy2_month_day!S141="","",_jhy2_month_day!S141)</f>
        <v/>
      </c>
      <c r="CT145" s="562" t="str">
        <f>IF(_jhy2_month_day!T141="","",_jhy2_month_day!T141)</f>
        <v/>
      </c>
      <c r="CU145" s="577" t="e">
        <f t="shared" si="779"/>
        <v>#VALUE!</v>
      </c>
      <c r="CV145" s="198" t="e">
        <f t="shared" si="780"/>
        <v>#VALUE!</v>
      </c>
      <c r="CW145" s="192" t="e">
        <f t="shared" si="781"/>
        <v>#VALUE!</v>
      </c>
      <c r="CX145" s="192" t="e">
        <f t="shared" si="782"/>
        <v>#VALUE!</v>
      </c>
      <c r="CY145" s="202" t="e">
        <f t="shared" si="783"/>
        <v>#VALUE!</v>
      </c>
      <c r="CZ145" s="192" t="e">
        <f t="shared" ref="CZ145:DI145" si="901">$AJ145*EF145</f>
        <v>#VALUE!</v>
      </c>
      <c r="DA145" s="192" t="e">
        <f t="shared" si="901"/>
        <v>#VALUE!</v>
      </c>
      <c r="DB145" s="192" t="e">
        <f t="shared" si="901"/>
        <v>#VALUE!</v>
      </c>
      <c r="DC145" s="192" t="e">
        <f t="shared" si="901"/>
        <v>#VALUE!</v>
      </c>
      <c r="DD145" s="192" t="e">
        <f t="shared" si="901"/>
        <v>#VALUE!</v>
      </c>
      <c r="DE145" s="192" t="e">
        <f t="shared" si="901"/>
        <v>#VALUE!</v>
      </c>
      <c r="DF145" s="192" t="e">
        <f t="shared" si="901"/>
        <v>#VALUE!</v>
      </c>
      <c r="DG145" s="192" t="e">
        <f t="shared" si="901"/>
        <v>#VALUE!</v>
      </c>
      <c r="DH145" s="192" t="e">
        <f t="shared" si="901"/>
        <v>#VALUE!</v>
      </c>
      <c r="DI145" s="192" t="e">
        <f t="shared" si="901"/>
        <v>#VALUE!</v>
      </c>
      <c r="DJ145" s="192" t="e">
        <f t="shared" si="785"/>
        <v>#VALUE!</v>
      </c>
      <c r="DK145" s="192" t="e">
        <f t="shared" si="786"/>
        <v>#VALUE!</v>
      </c>
      <c r="DL145" s="192" t="e">
        <f t="shared" si="787"/>
        <v>#VALUE!</v>
      </c>
      <c r="DM145" s="192" t="e">
        <f t="shared" si="788"/>
        <v>#VALUE!</v>
      </c>
      <c r="DN145" s="192" t="e">
        <f t="shared" si="789"/>
        <v>#VALUE!</v>
      </c>
      <c r="DO145" s="192" t="e">
        <f t="shared" si="790"/>
        <v>#VALUE!</v>
      </c>
      <c r="DP145" s="192" t="e">
        <f t="shared" si="791"/>
        <v>#VALUE!</v>
      </c>
      <c r="DQ145" s="192" t="e">
        <f t="shared" si="792"/>
        <v>#VALUE!</v>
      </c>
      <c r="DR145" s="192" t="e">
        <f t="shared" si="793"/>
        <v>#VALUE!</v>
      </c>
      <c r="DS145" s="192" t="e">
        <f t="shared" si="794"/>
        <v>#VALUE!</v>
      </c>
      <c r="DT145" s="192" t="e">
        <f t="shared" si="795"/>
        <v>#VALUE!</v>
      </c>
      <c r="DU145" s="192" t="e">
        <f t="shared" si="796"/>
        <v>#VALUE!</v>
      </c>
      <c r="DV145" s="198" t="e">
        <f t="shared" si="797"/>
        <v>#VALUE!</v>
      </c>
      <c r="DW145" s="198" t="e">
        <f t="shared" si="798"/>
        <v>#DIV/0!</v>
      </c>
      <c r="DX145" s="198" t="e">
        <f t="shared" si="799"/>
        <v>#DIV/0!</v>
      </c>
      <c r="DY145" s="198" t="e">
        <f t="shared" si="800"/>
        <v>#VALUE!</v>
      </c>
      <c r="DZ145" s="198" t="e">
        <f t="shared" si="801"/>
        <v>#VALUE!</v>
      </c>
      <c r="EA145" s="198" t="e">
        <f t="shared" si="802"/>
        <v>#VALUE!</v>
      </c>
      <c r="EB145" s="198" t="e">
        <f t="shared" si="803"/>
        <v>#VALUE!</v>
      </c>
      <c r="EC145" s="198" t="e">
        <f t="shared" si="804"/>
        <v>#DIV/0!</v>
      </c>
      <c r="ED145" s="198" t="e">
        <f t="shared" si="805"/>
        <v>#VALUE!</v>
      </c>
      <c r="EE145" s="198" t="e">
        <f t="shared" si="806"/>
        <v>#VALUE!</v>
      </c>
      <c r="EF145" s="198" t="e">
        <f t="shared" ref="EF145:EO145" si="902">DV145/SUM($DV145:$EE145)</f>
        <v>#VALUE!</v>
      </c>
      <c r="EG145" s="198" t="e">
        <f t="shared" si="902"/>
        <v>#DIV/0!</v>
      </c>
      <c r="EH145" s="198" t="e">
        <f t="shared" si="902"/>
        <v>#DIV/0!</v>
      </c>
      <c r="EI145" s="198" t="e">
        <f t="shared" si="902"/>
        <v>#VALUE!</v>
      </c>
      <c r="EJ145" s="198" t="e">
        <f t="shared" si="902"/>
        <v>#VALUE!</v>
      </c>
      <c r="EK145" s="198" t="e">
        <f t="shared" si="902"/>
        <v>#VALUE!</v>
      </c>
      <c r="EL145" s="198" t="e">
        <f t="shared" si="902"/>
        <v>#VALUE!</v>
      </c>
      <c r="EM145" s="198" t="e">
        <f t="shared" si="902"/>
        <v>#DIV/0!</v>
      </c>
      <c r="EN145" s="198" t="e">
        <f t="shared" si="902"/>
        <v>#VALUE!</v>
      </c>
      <c r="EO145" s="198" t="e">
        <f t="shared" si="902"/>
        <v>#VALUE!</v>
      </c>
      <c r="EP145" s="511">
        <f t="shared" ref="EP145:EW145" si="903">EP144</f>
        <v>0.08</v>
      </c>
      <c r="EQ145" s="511">
        <f t="shared" si="903"/>
        <v>0.015</v>
      </c>
      <c r="ER145" s="511">
        <f t="shared" si="903"/>
        <v>0.015</v>
      </c>
      <c r="ES145" s="511">
        <f t="shared" si="903"/>
        <v>0.015</v>
      </c>
      <c r="ET145" s="511">
        <f t="shared" si="903"/>
        <v>0.015</v>
      </c>
      <c r="EU145" s="511">
        <f t="shared" si="903"/>
        <v>0.09</v>
      </c>
      <c r="EV145" s="511">
        <f t="shared" si="903"/>
        <v>0.09</v>
      </c>
      <c r="EW145" s="511">
        <f t="shared" si="903"/>
        <v>0.09</v>
      </c>
      <c r="EX145" s="420" t="str">
        <f>IF(_tag_month_day!AS141="","",_tag_month_day!AS141/100)</f>
        <v/>
      </c>
      <c r="EY145" s="420" t="str">
        <f>IF(_tag_month_day!AT141="","",_tag_month_day!AT141/100)</f>
        <v/>
      </c>
      <c r="EZ145" s="420" t="str">
        <f>IF(_tag_month_day!AU141="","",_tag_month_day!AU141/100)</f>
        <v/>
      </c>
      <c r="FA145" s="420" t="str">
        <f>IF(_tag_month_day!AV141="","",_tag_month_day!AV141/100)</f>
        <v/>
      </c>
      <c r="FB145" s="420" t="str">
        <f>IF(_tag_month_day!AW141="","",_tag_month_day!AW141/100)</f>
        <v/>
      </c>
      <c r="FC145" s="420" t="str">
        <f>IF(_tag_month_day!AX141="","",_tag_month_day!AX141/100)</f>
        <v/>
      </c>
      <c r="FD145" s="510">
        <f t="shared" si="835"/>
        <v>0.33</v>
      </c>
      <c r="FE145" s="510">
        <f t="shared" si="836"/>
        <v>0.19</v>
      </c>
      <c r="FF145" s="510">
        <f t="shared" si="837"/>
        <v>0.003</v>
      </c>
      <c r="FG145" s="510">
        <f t="shared" si="838"/>
        <v>0</v>
      </c>
      <c r="FH145" s="603">
        <f t="shared" si="839"/>
        <v>0.0001</v>
      </c>
      <c r="FI145" s="510">
        <f t="shared" ref="FI145:FR145" si="904">FI144</f>
        <v>0.41</v>
      </c>
      <c r="FJ145" s="510">
        <f t="shared" si="904"/>
        <v>0.11</v>
      </c>
      <c r="FK145" s="510">
        <f t="shared" si="904"/>
        <v>0.015</v>
      </c>
      <c r="FL145" s="510">
        <f t="shared" si="904"/>
        <v>0</v>
      </c>
      <c r="FM145" s="603">
        <f t="shared" si="904"/>
        <v>0.0001</v>
      </c>
      <c r="FN145" s="510" t="str">
        <f>IF(_tag_month_day!AY141="","",_tag_month_day!AY141/100)</f>
        <v/>
      </c>
      <c r="FO145" s="510" t="str">
        <f>IF(_tag_month_day!AZ141="","",_tag_month_day!AZ141/100)</f>
        <v/>
      </c>
      <c r="FP145" s="510" t="str">
        <f>IF(_tag_month_day!BA141="","",_tag_month_day!BA141/100)</f>
        <v/>
      </c>
      <c r="FQ145" s="510" t="str">
        <f>IF(_tag_month_day!BB141="","",_tag_month_day!BB141/100)</f>
        <v/>
      </c>
      <c r="FR145" s="603" t="str">
        <f>IF(_tag_month_day!BC141="","",_tag_month_day!BC141/100)</f>
        <v/>
      </c>
      <c r="FS145" s="510" t="str">
        <f>IF(_tag_month_day!BD141="","",_tag_month_day!BD141/100)</f>
        <v/>
      </c>
      <c r="FT145" s="510" t="str">
        <f>IF(_tag_month_day!BE141="","",_tag_month_day!BE141/100)</f>
        <v/>
      </c>
      <c r="FU145" s="510" t="str">
        <f>IF(_tag_month_day!BF141="","",_tag_month_day!BF141/100)</f>
        <v/>
      </c>
      <c r="FV145" s="510" t="str">
        <f>IF(_tag_month_day!BG141="","",_tag_month_day!BG141/100)</f>
        <v/>
      </c>
      <c r="FW145" s="603" t="str">
        <f>IF(_tag_month_day!BH141="","",_tag_month_day!BH141/100)</f>
        <v/>
      </c>
      <c r="FX145" s="510" t="str">
        <f>IF(_tag_month_day!BI141="","",_tag_month_day!BI141/100)</f>
        <v/>
      </c>
      <c r="FY145" s="510" t="str">
        <f>IF(_tag_month_day!BJ141="","",_tag_month_day!BJ141/100)</f>
        <v/>
      </c>
      <c r="FZ145" s="605" t="str">
        <f>IF(_tag_month_day!BK141="","",_tag_month_day!BK141/100)</f>
        <v/>
      </c>
      <c r="GA145" s="510" t="str">
        <f>IF(_tag_month_day!BL141="","",_tag_month_day!BL141/100)</f>
        <v/>
      </c>
      <c r="GB145" s="603" t="str">
        <f>IF(_tag_month_day!BM141="","",_tag_month_day!BM141/100)</f>
        <v/>
      </c>
      <c r="GC145" s="420" t="str">
        <f>IF(_tag_month_day!BN141="","",_tag_month_day!BN141/100)</f>
        <v/>
      </c>
      <c r="GD145" s="420" t="str">
        <f>IF(_tag_month_day!BO141="","",_tag_month_day!BO141/100)</f>
        <v/>
      </c>
      <c r="GE145" s="420" t="str">
        <f>IF(_tag_month_day!BP141="","",_tag_month_day!BP141/100)</f>
        <v/>
      </c>
      <c r="GF145" s="420" t="str">
        <f>IF(_tag_month_day!BQ141="","",_tag_month_day!BQ141/100)</f>
        <v/>
      </c>
      <c r="GG145" s="420" t="str">
        <f>IF(_tag_month_day!BR141="","",_tag_month_day!BR141/100)</f>
        <v/>
      </c>
      <c r="GH145" s="420" t="str">
        <f>IF(_tag_month_day!BS141="","",_tag_month_day!BS141/100)</f>
        <v/>
      </c>
      <c r="GI145" s="603" t="str">
        <f>IF(_tag_month_day!BT141="","",_tag_month_day!BT141/100)</f>
        <v/>
      </c>
      <c r="GJ145" s="612" t="str">
        <f>IF(_tag_month_day!BU141="","",_tag_month_day!BU141/100)</f>
        <v/>
      </c>
      <c r="GK145" s="620" t="str">
        <f>IF(_tag_month_day!BV141="",IF(_rlcf_month_day!A$2="","",_rlcf_month_day!A$2/100),_tag_month_day!BV141/100)</f>
        <v/>
      </c>
      <c r="GL145" s="620" t="str">
        <f>IF(_tag_month_day!BW141="",IF(_rlcf_month_day!B$2="","",_rlcf_month_day!B$2/100),_tag_month_day!BW141/100)</f>
        <v/>
      </c>
      <c r="GM145" s="621" t="str">
        <f>IF(_tag_month_day!BX141="",IF(_rlcf_month_day!C$2="","",_rlcf_month_day!C$2/100),_tag_month_day!BX141/100)</f>
        <v/>
      </c>
      <c r="GN145" s="620" t="str">
        <f>IF(_tag_month_day!BV141="",IF(_rlcf_month_day!A$2="","",_rlcf_month_day!A$2/100),_tag_month_day!BV141/100)</f>
        <v/>
      </c>
      <c r="GO145" s="620" t="str">
        <f>IF(_tag_month_day!BW141="",IF(_rlcf_month_day!B$2="","",_rlcf_month_day!B$2/100),_tag_month_day!BW141/100)</f>
        <v/>
      </c>
      <c r="GP145" s="620" t="str">
        <f>IF(_tag_month_day!CD141="",IF(_rlcf_month_day!E$2="","",_rlcf_month_day!E$2/100),_tag_month_day!CD141/100)</f>
        <v/>
      </c>
      <c r="GQ145" s="620" t="str">
        <f>IF(_tag_month_day!CE141="",IF(_rlcf_month_day!F$2="","",_rlcf_month_day!F$2/100),_tag_month_day!CE141/100)</f>
        <v/>
      </c>
      <c r="GR145" s="621" t="str">
        <f>IF(_tag_month_day!CF141="",IF(_rlcf_month_day!G$2="","",_rlcf_month_day!G$2/100),_tag_month_day!CF141/100)</f>
        <v/>
      </c>
      <c r="GS145" s="626">
        <f t="shared" ref="GS145:HH145" si="905">GS144</f>
        <v>0.953</v>
      </c>
      <c r="GT145" s="626">
        <f t="shared" si="905"/>
        <v>0.55</v>
      </c>
      <c r="GU145" s="626">
        <f t="shared" si="905"/>
        <v>0.55</v>
      </c>
      <c r="GV145" s="626">
        <f t="shared" si="905"/>
        <v>0.55</v>
      </c>
      <c r="GW145" s="626">
        <f t="shared" si="905"/>
        <v>0.5</v>
      </c>
      <c r="GX145" s="626">
        <f t="shared" si="905"/>
        <v>0.935</v>
      </c>
      <c r="GY145" s="626">
        <f t="shared" si="905"/>
        <v>0.15</v>
      </c>
      <c r="GZ145" s="626">
        <f t="shared" si="905"/>
        <v>1</v>
      </c>
      <c r="HA145" s="632">
        <f t="shared" si="905"/>
        <v>0.047</v>
      </c>
      <c r="HB145" s="632">
        <f t="shared" si="905"/>
        <v>0.45</v>
      </c>
      <c r="HC145" s="632">
        <f t="shared" si="905"/>
        <v>0.45</v>
      </c>
      <c r="HD145" s="632">
        <f t="shared" si="905"/>
        <v>0.45</v>
      </c>
      <c r="HE145" s="632">
        <f t="shared" si="905"/>
        <v>0.5</v>
      </c>
      <c r="HF145" s="632">
        <f t="shared" si="905"/>
        <v>0.065</v>
      </c>
      <c r="HG145" s="632">
        <f t="shared" si="905"/>
        <v>0.85</v>
      </c>
      <c r="HH145" s="632">
        <f t="shared" si="905"/>
        <v>0</v>
      </c>
      <c r="HI145" s="68" t="e">
        <f t="shared" si="811"/>
        <v>#VALUE!</v>
      </c>
      <c r="HJ145" s="68" t="e">
        <f t="shared" si="842"/>
        <v>#VALUE!</v>
      </c>
      <c r="HK145" s="202">
        <f t="shared" si="843"/>
        <v>0.85</v>
      </c>
      <c r="HL145" s="464">
        <f t="shared" si="844"/>
        <v>550000</v>
      </c>
      <c r="HM145" s="464">
        <f t="shared" si="845"/>
        <v>480000</v>
      </c>
      <c r="HN145" s="192" t="e">
        <f t="shared" si="812"/>
        <v>#VALUE!</v>
      </c>
      <c r="HO145" s="192" t="e">
        <f>HN145*HK145*$HO$2/HL145*1000000</f>
        <v>#VALUE!</v>
      </c>
      <c r="HP145" s="192" t="e">
        <f>HN145*HK145*$HP$2/HM145*1000000</f>
        <v>#VALUE!</v>
      </c>
    </row>
    <row r="146" customFormat="1" spans="1:224">
      <c r="A146" s="381">
        <v>141</v>
      </c>
      <c r="B146" s="54">
        <f ca="1" t="shared" si="846"/>
        <v>43622</v>
      </c>
      <c r="C146" s="57">
        <f t="shared" si="847"/>
        <v>0.0416666666666667</v>
      </c>
      <c r="D146" s="68" t="str">
        <f ca="1" t="shared" si="813"/>
        <v>中班</v>
      </c>
      <c r="E146" s="68" t="str">
        <f ca="1" t="shared" si="814"/>
        <v>甲</v>
      </c>
      <c r="F146" s="68">
        <f ca="1">SUMPRODUCT((成本日报!$A$3:$A$95=计划!B146)*(成本日报!$B$3:$B$95=计划!$D146),成本日报!$C$3:$C$95)</f>
        <v>1</v>
      </c>
      <c r="G146" s="382">
        <f ca="1" t="shared" si="848"/>
        <v>43622.833333333</v>
      </c>
      <c r="H146" s="382">
        <f ca="1" t="shared" si="815"/>
        <v>43622.8402777774</v>
      </c>
      <c r="I146" s="382">
        <f ca="1" t="shared" si="816"/>
        <v>43622.845833333</v>
      </c>
      <c r="J146" s="382">
        <f ca="1" t="shared" si="817"/>
        <v>43622.8749999997</v>
      </c>
      <c r="K146" s="382">
        <f ca="1" t="shared" si="818"/>
        <v>43622.9374999997</v>
      </c>
      <c r="L146" s="382">
        <f ca="1" t="shared" si="819"/>
        <v>43622.958333333</v>
      </c>
      <c r="M146" s="398" t="str">
        <f>IF(_tag_month_day!A142="","",_tag_month_day!A142)</f>
        <v/>
      </c>
      <c r="N146" s="398" t="str">
        <f>IF(_tag_month_day!B142="","",_tag_month_day!B142)</f>
        <v/>
      </c>
      <c r="O146" s="399" t="e">
        <f t="shared" si="820"/>
        <v>#VALUE!</v>
      </c>
      <c r="P146" s="398" t="str">
        <f>IF(_tag_month_day!C142="","",_tag_month_day!C142)</f>
        <v/>
      </c>
      <c r="Q146" s="398" t="str">
        <f>IF(_tag_month_day!D142="","",_tag_month_day!D142)</f>
        <v/>
      </c>
      <c r="R146" s="416">
        <f>IF(_tag_month_day!CB142="",R145,_tag_month_day!CB142/100)</f>
        <v>0.07</v>
      </c>
      <c r="S146" s="417" t="str">
        <f>IF(_tag_month_day!E142="","",_tag_month_day!E142)</f>
        <v/>
      </c>
      <c r="T146" s="417" t="str">
        <f>IF(_tag_month_day!F142="","",_tag_month_day!F142)</f>
        <v/>
      </c>
      <c r="U146" s="418" t="e">
        <f t="shared" si="774"/>
        <v>#VALUE!</v>
      </c>
      <c r="V146" s="53" t="e">
        <f t="shared" si="775"/>
        <v>#VALUE!</v>
      </c>
      <c r="W146" s="419" t="str">
        <f>IF(_jhy_month_day!A142="","",_jhy_month_day!A142)</f>
        <v/>
      </c>
      <c r="X146" s="420" t="str">
        <f>IF(_jhy_month_day!B142="","",_jhy_month_day!B142/100)</f>
        <v/>
      </c>
      <c r="Y146" s="420" t="str">
        <f>IF(_jhy_month_day!C142="","",_jhy_month_day!C142/100)</f>
        <v/>
      </c>
      <c r="Z146" s="439">
        <f t="shared" si="865"/>
        <v>36</v>
      </c>
      <c r="AA146" s="440" t="str">
        <f>IF(_tag_month_day!G142="","",_tag_month_day!G142/100)</f>
        <v/>
      </c>
      <c r="AB146" s="440" t="str">
        <f>IF(_tag_month_day!H142="","",_tag_month_day!H142/100)</f>
        <v/>
      </c>
      <c r="AC146" s="193">
        <f t="shared" si="821"/>
        <v>1.59963432013121</v>
      </c>
      <c r="AD146" s="441" t="str">
        <f t="shared" si="822"/>
        <v/>
      </c>
      <c r="AE146" s="442" t="str">
        <f t="shared" si="823"/>
        <v/>
      </c>
      <c r="AF146" s="443">
        <v>1</v>
      </c>
      <c r="AG146" s="68" t="str">
        <f>IF(_duihao_month_day!A142="","",_duihao_month_day!A142)</f>
        <v/>
      </c>
      <c r="AH146" s="463">
        <f>IF(_gyk_month_day!B142="",AH145,_gyk_month_day!B142)</f>
        <v>820</v>
      </c>
      <c r="AI146" s="464" t="e">
        <f t="shared" si="849"/>
        <v>#VALUE!</v>
      </c>
      <c r="AJ146" s="68" t="str">
        <f>IF(_tag_month_day!I142="","",_tag_month_day!I142)</f>
        <v/>
      </c>
      <c r="AK146" s="465" t="str">
        <f>IF(_tzyy_month_day!A142="","",_tzyy_month_day!A142)</f>
        <v/>
      </c>
      <c r="AL146" s="465" t="str">
        <f>IF(_tzyy_month_day!B142="","",_tzyy_month_day!B142)</f>
        <v/>
      </c>
      <c r="AM146" s="465" t="str">
        <f>IF(_tzyy_month_day!C142="","",_tzyy_month_day!C142)</f>
        <v/>
      </c>
      <c r="AN146" s="466" t="str">
        <f>IF(_tag_month_day!CG142="","",_tag_month_day!CG142)</f>
        <v/>
      </c>
      <c r="AO146" s="466" t="str">
        <f>IF(_tag_month_day!CH142="","",_tag_month_day!CH142)</f>
        <v/>
      </c>
      <c r="AP146" s="486" t="e">
        <f t="shared" si="824"/>
        <v>#VALUE!</v>
      </c>
      <c r="AQ146" s="487" t="str">
        <f>IF(_tag_month_day!J142="","",_tag_month_day!J142/100)</f>
        <v/>
      </c>
      <c r="AR146" s="488">
        <f t="shared" si="825"/>
        <v>1.3</v>
      </c>
      <c r="AS146" s="489" t="e">
        <f t="shared" si="776"/>
        <v>#VALUE!</v>
      </c>
      <c r="AT146" s="489">
        <f t="shared" si="826"/>
        <v>0</v>
      </c>
      <c r="AU146" s="490" t="str">
        <f>IF(_tag_month_day!K142="","",_tag_month_day!K142)</f>
        <v/>
      </c>
      <c r="AV146" s="491" t="str">
        <f>IF(_tag_month_day!L142="","",_tag_month_day!L142/100)</f>
        <v/>
      </c>
      <c r="AW146" s="420">
        <f t="shared" si="748"/>
        <v>0</v>
      </c>
      <c r="AX146" s="420">
        <f t="shared" si="827"/>
        <v>0</v>
      </c>
      <c r="AY146" s="420" t="str">
        <f>IF(_tag_month_day!M142="","",_tag_month_day!M142/100)</f>
        <v/>
      </c>
      <c r="AZ146" s="420" t="str">
        <f>IF(_tag_month_day!N142="","",_tag_month_day!N142/100)</f>
        <v/>
      </c>
      <c r="BA146" s="420" t="str">
        <f>IF(_tag_month_day!O142="","",_tag_month_day!O142/100)</f>
        <v/>
      </c>
      <c r="BB146" s="496" t="str">
        <f>IF(_tag_month_day!P142="","",_tag_month_day!P142/100)</f>
        <v/>
      </c>
      <c r="BC146" s="496">
        <f t="shared" si="828"/>
        <v>0</v>
      </c>
      <c r="BD146" s="496" t="str">
        <f>IF(_tag_month_day!Q142="","",_tag_month_day!Q142/100)</f>
        <v/>
      </c>
      <c r="BE146" s="510" t="str">
        <f>IF(_tag_month_day!R142="","",_tag_month_day!R142/100)</f>
        <v/>
      </c>
      <c r="BF146" s="413" t="str">
        <f>IF(_tag_month_day!CC142="","",_tag_month_day!CC142/100)</f>
        <v/>
      </c>
      <c r="BG146" s="511" t="e">
        <f t="shared" si="777"/>
        <v>#VALUE!</v>
      </c>
      <c r="BH146" s="198">
        <f t="shared" si="778"/>
        <v>0</v>
      </c>
      <c r="BI146" s="512" t="e">
        <f>IF(CX146=0,BI145,(DK146*查询!$R$5+DL146*查询!$Q$5+DM146*查询!$N$5+DN146*查询!$O$5+DO146*查询!$P$5)*AF146/CX146)</f>
        <v>#VALUE!</v>
      </c>
      <c r="BJ146" s="512" t="e">
        <f>IF(CX146=0,BJ145,(DP146*查询!$S$5+DQ146*查询!$T$5+DR146*查询!$U$5)*AF146/CX146)</f>
        <v>#VALUE!</v>
      </c>
      <c r="BK146" s="512">
        <f t="shared" si="829"/>
        <v>1</v>
      </c>
      <c r="BL146" s="513" t="str">
        <f>IF(_cfyc_month_day!A142="","",_cfyc_month_day!A142)</f>
        <v/>
      </c>
      <c r="BM146" s="513" t="str">
        <f>IF(_cfyc_month_day!B142="","",_cfyc_month_day!B142)</f>
        <v/>
      </c>
      <c r="BN146" s="513" t="str">
        <f>IF(_cfyc_month_day!C142="","",_cfyc_month_day!C142)</f>
        <v/>
      </c>
      <c r="BO146" s="522" t="str">
        <f>IF(_cfyc_month_day!D142="","",_cfyc_month_day!D142)</f>
        <v/>
      </c>
      <c r="BP146" s="522" t="str">
        <f>IF(_cfyc_month_day!E142="","",_cfyc_month_day!E142)</f>
        <v/>
      </c>
      <c r="BQ146" s="522" t="str">
        <f>IF(_cfyc_month_day!F142="","",_cfyc_month_day!F142)</f>
        <v/>
      </c>
      <c r="BR146" s="513" t="str">
        <f>IF(_tag_month_day!T142="","",_tag_month_day!T142)</f>
        <v/>
      </c>
      <c r="BS146" s="513" t="str">
        <f>IF(_tag_month_day!U142="","",_tag_month_day!U142)</f>
        <v/>
      </c>
      <c r="BT146" s="523" t="str">
        <f t="shared" si="830"/>
        <v/>
      </c>
      <c r="BU146" s="223" t="str">
        <f>IF(_tag_month_day!V142="","",_tag_month_day!V142)</f>
        <v/>
      </c>
      <c r="BV146" s="206" t="str">
        <f>IF(_tag_month_day!W142="","",_tag_month_day!W142)</f>
        <v/>
      </c>
      <c r="BW146" s="540" t="str">
        <f>IF(_tag_month_day!X142="","",_tag_month_day!X142)</f>
        <v/>
      </c>
      <c r="BX146" s="540" t="str">
        <f>IF(_tag_month_day!Y142="","",_tag_month_day!Y142)</f>
        <v/>
      </c>
      <c r="BY146" s="541">
        <f ca="1" t="shared" si="831"/>
        <v>43622.958333333</v>
      </c>
      <c r="BZ146" s="542"/>
      <c r="CA146" s="543" t="str">
        <f>IF(_jhy2_month_day!A142="","",_jhy2_month_day!A142)</f>
        <v/>
      </c>
      <c r="CB146" s="464" t="str">
        <f>IF(_jhy2_month_day!B142="","",_jhy2_month_day!B142)</f>
        <v/>
      </c>
      <c r="CC146" s="464" t="str">
        <f>IF(_jhy2_month_day!C142="","",_jhy2_month_day!C142)</f>
        <v/>
      </c>
      <c r="CD146" s="464" t="str">
        <f>IF(_jhy2_month_day!D142="","",_jhy2_month_day!D142)</f>
        <v/>
      </c>
      <c r="CE146" s="464" t="str">
        <f>IF(_jhy2_month_day!E142="","",_jhy2_month_day!E142)</f>
        <v/>
      </c>
      <c r="CF146" s="464" t="str">
        <f>IF(_jhy2_month_day!F142="","",_jhy2_month_day!F142)</f>
        <v/>
      </c>
      <c r="CG146" s="464" t="str">
        <f>IF(_jhy2_month_day!G142="","",_jhy2_month_day!G142)</f>
        <v/>
      </c>
      <c r="CH146" s="464" t="str">
        <f>IF(_jhy2_month_day!H142="","",_jhy2_month_day!H142)</f>
        <v/>
      </c>
      <c r="CI146" s="464" t="str">
        <f>IF(_jhy2_month_day!I142="","",_jhy2_month_day!I142)</f>
        <v/>
      </c>
      <c r="CJ146" s="464" t="str">
        <f>IF(_jhy2_month_day!J142="","",_jhy2_month_day!J142)</f>
        <v/>
      </c>
      <c r="CK146" s="464" t="str">
        <f>IF(_jhy2_month_day!K142="","",_jhy2_month_day!K142)</f>
        <v/>
      </c>
      <c r="CL146" s="562" t="str">
        <f>IF(_jhy2_month_day!L142="","",_jhy2_month_day!L142)</f>
        <v/>
      </c>
      <c r="CM146" s="562" t="str">
        <f>IF(_jhy2_month_day!M142="","",_jhy2_month_day!M142)</f>
        <v/>
      </c>
      <c r="CN146" s="562" t="str">
        <f>IF(_jhy2_month_day!N142="","",_jhy2_month_day!N142)</f>
        <v/>
      </c>
      <c r="CO146" s="562" t="str">
        <f>IF(_jhy2_month_day!O142="","",_jhy2_month_day!O142)</f>
        <v/>
      </c>
      <c r="CP146" s="562" t="str">
        <f>IF(_jhy2_month_day!P142="","",_jhy2_month_day!P142)</f>
        <v/>
      </c>
      <c r="CQ146" s="562" t="str">
        <f>IF(_jhy2_month_day!Q142="","",_jhy2_month_day!Q142)</f>
        <v/>
      </c>
      <c r="CR146" s="563" t="str">
        <f>IF(_jhy2_month_day!R142="","",_jhy2_month_day!R142)</f>
        <v/>
      </c>
      <c r="CS146" s="576" t="str">
        <f>IF(_jhy2_month_day!S142="","",_jhy2_month_day!S142)</f>
        <v/>
      </c>
      <c r="CT146" s="562" t="str">
        <f>IF(_jhy2_month_day!T142="","",_jhy2_month_day!T142)</f>
        <v/>
      </c>
      <c r="CU146" s="577" t="e">
        <f t="shared" si="779"/>
        <v>#VALUE!</v>
      </c>
      <c r="CV146" s="198" t="e">
        <f t="shared" si="780"/>
        <v>#VALUE!</v>
      </c>
      <c r="CW146" s="192" t="e">
        <f t="shared" si="781"/>
        <v>#VALUE!</v>
      </c>
      <c r="CX146" s="192" t="e">
        <f t="shared" si="782"/>
        <v>#VALUE!</v>
      </c>
      <c r="CY146" s="202" t="e">
        <f t="shared" si="783"/>
        <v>#VALUE!</v>
      </c>
      <c r="CZ146" s="192" t="e">
        <f t="shared" ref="CZ146:DI146" si="906">$AJ146*EF146</f>
        <v>#VALUE!</v>
      </c>
      <c r="DA146" s="192" t="e">
        <f t="shared" si="906"/>
        <v>#VALUE!</v>
      </c>
      <c r="DB146" s="192" t="e">
        <f t="shared" si="906"/>
        <v>#VALUE!</v>
      </c>
      <c r="DC146" s="192" t="e">
        <f t="shared" si="906"/>
        <v>#VALUE!</v>
      </c>
      <c r="DD146" s="192" t="e">
        <f t="shared" si="906"/>
        <v>#VALUE!</v>
      </c>
      <c r="DE146" s="192" t="e">
        <f t="shared" si="906"/>
        <v>#VALUE!</v>
      </c>
      <c r="DF146" s="192" t="e">
        <f t="shared" si="906"/>
        <v>#VALUE!</v>
      </c>
      <c r="DG146" s="192" t="e">
        <f t="shared" si="906"/>
        <v>#VALUE!</v>
      </c>
      <c r="DH146" s="192" t="e">
        <f t="shared" si="906"/>
        <v>#VALUE!</v>
      </c>
      <c r="DI146" s="192" t="e">
        <f t="shared" si="906"/>
        <v>#VALUE!</v>
      </c>
      <c r="DJ146" s="192" t="e">
        <f t="shared" si="785"/>
        <v>#VALUE!</v>
      </c>
      <c r="DK146" s="192" t="e">
        <f t="shared" si="786"/>
        <v>#VALUE!</v>
      </c>
      <c r="DL146" s="192" t="e">
        <f t="shared" si="787"/>
        <v>#VALUE!</v>
      </c>
      <c r="DM146" s="192" t="e">
        <f t="shared" si="788"/>
        <v>#VALUE!</v>
      </c>
      <c r="DN146" s="192" t="e">
        <f t="shared" si="789"/>
        <v>#VALUE!</v>
      </c>
      <c r="DO146" s="192" t="e">
        <f t="shared" si="790"/>
        <v>#VALUE!</v>
      </c>
      <c r="DP146" s="192" t="e">
        <f t="shared" si="791"/>
        <v>#VALUE!</v>
      </c>
      <c r="DQ146" s="192" t="e">
        <f t="shared" si="792"/>
        <v>#VALUE!</v>
      </c>
      <c r="DR146" s="192" t="e">
        <f t="shared" si="793"/>
        <v>#VALUE!</v>
      </c>
      <c r="DS146" s="192" t="e">
        <f t="shared" si="794"/>
        <v>#VALUE!</v>
      </c>
      <c r="DT146" s="192" t="e">
        <f t="shared" si="795"/>
        <v>#VALUE!</v>
      </c>
      <c r="DU146" s="192" t="e">
        <f t="shared" si="796"/>
        <v>#VALUE!</v>
      </c>
      <c r="DV146" s="198" t="e">
        <f t="shared" si="797"/>
        <v>#VALUE!</v>
      </c>
      <c r="DW146" s="198" t="e">
        <f t="shared" si="798"/>
        <v>#DIV/0!</v>
      </c>
      <c r="DX146" s="198" t="e">
        <f t="shared" si="799"/>
        <v>#DIV/0!</v>
      </c>
      <c r="DY146" s="198" t="e">
        <f t="shared" si="800"/>
        <v>#VALUE!</v>
      </c>
      <c r="DZ146" s="198" t="e">
        <f t="shared" si="801"/>
        <v>#VALUE!</v>
      </c>
      <c r="EA146" s="198" t="e">
        <f t="shared" si="802"/>
        <v>#VALUE!</v>
      </c>
      <c r="EB146" s="198" t="e">
        <f t="shared" si="803"/>
        <v>#VALUE!</v>
      </c>
      <c r="EC146" s="198" t="e">
        <f t="shared" si="804"/>
        <v>#DIV/0!</v>
      </c>
      <c r="ED146" s="198" t="e">
        <f t="shared" si="805"/>
        <v>#VALUE!</v>
      </c>
      <c r="EE146" s="198" t="e">
        <f t="shared" si="806"/>
        <v>#VALUE!</v>
      </c>
      <c r="EF146" s="198" t="e">
        <f t="shared" ref="EF146:EO146" si="907">DV146/SUM($DV146:$EE146)</f>
        <v>#VALUE!</v>
      </c>
      <c r="EG146" s="198" t="e">
        <f t="shared" si="907"/>
        <v>#DIV/0!</v>
      </c>
      <c r="EH146" s="198" t="e">
        <f t="shared" si="907"/>
        <v>#DIV/0!</v>
      </c>
      <c r="EI146" s="198" t="e">
        <f t="shared" si="907"/>
        <v>#VALUE!</v>
      </c>
      <c r="EJ146" s="198" t="e">
        <f t="shared" si="907"/>
        <v>#VALUE!</v>
      </c>
      <c r="EK146" s="198" t="e">
        <f t="shared" si="907"/>
        <v>#VALUE!</v>
      </c>
      <c r="EL146" s="198" t="e">
        <f t="shared" si="907"/>
        <v>#VALUE!</v>
      </c>
      <c r="EM146" s="198" t="e">
        <f t="shared" si="907"/>
        <v>#DIV/0!</v>
      </c>
      <c r="EN146" s="198" t="e">
        <f t="shared" si="907"/>
        <v>#VALUE!</v>
      </c>
      <c r="EO146" s="198" t="e">
        <f t="shared" si="907"/>
        <v>#VALUE!</v>
      </c>
      <c r="EP146" s="511">
        <f t="shared" ref="EP146:EW146" si="908">EP145</f>
        <v>0.08</v>
      </c>
      <c r="EQ146" s="511">
        <f t="shared" si="908"/>
        <v>0.015</v>
      </c>
      <c r="ER146" s="511">
        <f t="shared" si="908"/>
        <v>0.015</v>
      </c>
      <c r="ES146" s="511">
        <f t="shared" si="908"/>
        <v>0.015</v>
      </c>
      <c r="ET146" s="511">
        <f t="shared" si="908"/>
        <v>0.015</v>
      </c>
      <c r="EU146" s="511">
        <f t="shared" si="908"/>
        <v>0.09</v>
      </c>
      <c r="EV146" s="511">
        <f t="shared" si="908"/>
        <v>0.09</v>
      </c>
      <c r="EW146" s="511">
        <f t="shared" si="908"/>
        <v>0.09</v>
      </c>
      <c r="EX146" s="420" t="str">
        <f>IF(_tag_month_day!AS142="","",_tag_month_day!AS142/100)</f>
        <v/>
      </c>
      <c r="EY146" s="420" t="str">
        <f>IF(_tag_month_day!AT142="","",_tag_month_day!AT142/100)</f>
        <v/>
      </c>
      <c r="EZ146" s="420" t="str">
        <f>IF(_tag_month_day!AU142="","",_tag_month_day!AU142/100)</f>
        <v/>
      </c>
      <c r="FA146" s="420" t="str">
        <f>IF(_tag_month_day!AV142="","",_tag_month_day!AV142/100)</f>
        <v/>
      </c>
      <c r="FB146" s="420" t="str">
        <f>IF(_tag_month_day!AW142="","",_tag_month_day!AW142/100)</f>
        <v/>
      </c>
      <c r="FC146" s="420" t="str">
        <f>IF(_tag_month_day!AX142="","",_tag_month_day!AX142/100)</f>
        <v/>
      </c>
      <c r="FD146" s="510">
        <f t="shared" si="835"/>
        <v>0.33</v>
      </c>
      <c r="FE146" s="510">
        <f t="shared" si="836"/>
        <v>0.19</v>
      </c>
      <c r="FF146" s="510">
        <f t="shared" si="837"/>
        <v>0.003</v>
      </c>
      <c r="FG146" s="510">
        <f t="shared" si="838"/>
        <v>0</v>
      </c>
      <c r="FH146" s="603">
        <f t="shared" si="839"/>
        <v>0.0001</v>
      </c>
      <c r="FI146" s="510">
        <f t="shared" ref="FI146:FR146" si="909">FI145</f>
        <v>0.41</v>
      </c>
      <c r="FJ146" s="510">
        <f t="shared" si="909"/>
        <v>0.11</v>
      </c>
      <c r="FK146" s="510">
        <f t="shared" si="909"/>
        <v>0.015</v>
      </c>
      <c r="FL146" s="510">
        <f t="shared" si="909"/>
        <v>0</v>
      </c>
      <c r="FM146" s="603">
        <f t="shared" si="909"/>
        <v>0.0001</v>
      </c>
      <c r="FN146" s="510" t="str">
        <f>IF(_tag_month_day!AY142="","",_tag_month_day!AY142/100)</f>
        <v/>
      </c>
      <c r="FO146" s="510" t="str">
        <f>IF(_tag_month_day!AZ142="","",_tag_month_day!AZ142/100)</f>
        <v/>
      </c>
      <c r="FP146" s="510" t="str">
        <f>IF(_tag_month_day!BA142="","",_tag_month_day!BA142/100)</f>
        <v/>
      </c>
      <c r="FQ146" s="510" t="str">
        <f>IF(_tag_month_day!BB142="","",_tag_month_day!BB142/100)</f>
        <v/>
      </c>
      <c r="FR146" s="603" t="str">
        <f>IF(_tag_month_day!BC142="","",_tag_month_day!BC142/100)</f>
        <v/>
      </c>
      <c r="FS146" s="510" t="str">
        <f>IF(_tag_month_day!BD142="","",_tag_month_day!BD142/100)</f>
        <v/>
      </c>
      <c r="FT146" s="510" t="str">
        <f>IF(_tag_month_day!BE142="","",_tag_month_day!BE142/100)</f>
        <v/>
      </c>
      <c r="FU146" s="510" t="str">
        <f>IF(_tag_month_day!BF142="","",_tag_month_day!BF142/100)</f>
        <v/>
      </c>
      <c r="FV146" s="510" t="str">
        <f>IF(_tag_month_day!BG142="","",_tag_month_day!BG142/100)</f>
        <v/>
      </c>
      <c r="FW146" s="603" t="str">
        <f>IF(_tag_month_day!BH142="","",_tag_month_day!BH142/100)</f>
        <v/>
      </c>
      <c r="FX146" s="510" t="str">
        <f>IF(_tag_month_day!BI142="","",_tag_month_day!BI142/100)</f>
        <v/>
      </c>
      <c r="FY146" s="510" t="str">
        <f>IF(_tag_month_day!BJ142="","",_tag_month_day!BJ142/100)</f>
        <v/>
      </c>
      <c r="FZ146" s="605" t="str">
        <f>IF(_tag_month_day!BK142="","",_tag_month_day!BK142/100)</f>
        <v/>
      </c>
      <c r="GA146" s="510" t="str">
        <f>IF(_tag_month_day!BL142="","",_tag_month_day!BL142/100)</f>
        <v/>
      </c>
      <c r="GB146" s="603" t="str">
        <f>IF(_tag_month_day!BM142="","",_tag_month_day!BM142/100)</f>
        <v/>
      </c>
      <c r="GC146" s="420" t="str">
        <f>IF(_tag_month_day!BN142="","",_tag_month_day!BN142/100)</f>
        <v/>
      </c>
      <c r="GD146" s="420" t="str">
        <f>IF(_tag_month_day!BO142="","",_tag_month_day!BO142/100)</f>
        <v/>
      </c>
      <c r="GE146" s="420" t="str">
        <f>IF(_tag_month_day!BP142="","",_tag_month_day!BP142/100)</f>
        <v/>
      </c>
      <c r="GF146" s="420" t="str">
        <f>IF(_tag_month_day!BQ142="","",_tag_month_day!BQ142/100)</f>
        <v/>
      </c>
      <c r="GG146" s="420" t="str">
        <f>IF(_tag_month_day!BR142="","",_tag_month_day!BR142/100)</f>
        <v/>
      </c>
      <c r="GH146" s="420" t="str">
        <f>IF(_tag_month_day!BS142="","",_tag_month_day!BS142/100)</f>
        <v/>
      </c>
      <c r="GI146" s="603" t="str">
        <f>IF(_tag_month_day!BT142="","",_tag_month_day!BT142/100)</f>
        <v/>
      </c>
      <c r="GJ146" s="612" t="str">
        <f>IF(_tag_month_day!BU142="","",_tag_month_day!BU142/100)</f>
        <v/>
      </c>
      <c r="GK146" s="620" t="str">
        <f>IF(_tag_month_day!BV142="",IF(_rlcf_month_day!A$2="","",_rlcf_month_day!A$2/100),_tag_month_day!BV142/100)</f>
        <v/>
      </c>
      <c r="GL146" s="620" t="str">
        <f>IF(_tag_month_day!BW142="",IF(_rlcf_month_day!B$2="","",_rlcf_month_day!B$2/100),_tag_month_day!BW142/100)</f>
        <v/>
      </c>
      <c r="GM146" s="621" t="str">
        <f>IF(_tag_month_day!BX142="",IF(_rlcf_month_day!C$2="","",_rlcf_month_day!C$2/100),_tag_month_day!BX142/100)</f>
        <v/>
      </c>
      <c r="GN146" s="620" t="str">
        <f>IF(_tag_month_day!BV142="",IF(_rlcf_month_day!A$2="","",_rlcf_month_day!A$2/100),_tag_month_day!BV142/100)</f>
        <v/>
      </c>
      <c r="GO146" s="620" t="str">
        <f>IF(_tag_month_day!BW142="",IF(_rlcf_month_day!B$2="","",_rlcf_month_day!B$2/100),_tag_month_day!BW142/100)</f>
        <v/>
      </c>
      <c r="GP146" s="620" t="str">
        <f>IF(_tag_month_day!CD142="",IF(_rlcf_month_day!E$2="","",_rlcf_month_day!E$2/100),_tag_month_day!CD142/100)</f>
        <v/>
      </c>
      <c r="GQ146" s="620" t="str">
        <f>IF(_tag_month_day!CE142="",IF(_rlcf_month_day!F$2="","",_rlcf_month_day!F$2/100),_tag_month_day!CE142/100)</f>
        <v/>
      </c>
      <c r="GR146" s="621" t="str">
        <f>IF(_tag_month_day!CF142="",IF(_rlcf_month_day!G$2="","",_rlcf_month_day!G$2/100),_tag_month_day!CF142/100)</f>
        <v/>
      </c>
      <c r="GS146" s="626">
        <f t="shared" ref="GS146:HH146" si="910">GS145</f>
        <v>0.953</v>
      </c>
      <c r="GT146" s="626">
        <f t="shared" si="910"/>
        <v>0.55</v>
      </c>
      <c r="GU146" s="626">
        <f t="shared" si="910"/>
        <v>0.55</v>
      </c>
      <c r="GV146" s="626">
        <f t="shared" si="910"/>
        <v>0.55</v>
      </c>
      <c r="GW146" s="626">
        <f t="shared" si="910"/>
        <v>0.5</v>
      </c>
      <c r="GX146" s="626">
        <f t="shared" si="910"/>
        <v>0.935</v>
      </c>
      <c r="GY146" s="626">
        <f t="shared" si="910"/>
        <v>0.15</v>
      </c>
      <c r="GZ146" s="626">
        <f t="shared" si="910"/>
        <v>1</v>
      </c>
      <c r="HA146" s="632">
        <f t="shared" si="910"/>
        <v>0.047</v>
      </c>
      <c r="HB146" s="632">
        <f t="shared" si="910"/>
        <v>0.45</v>
      </c>
      <c r="HC146" s="632">
        <f t="shared" si="910"/>
        <v>0.45</v>
      </c>
      <c r="HD146" s="632">
        <f t="shared" si="910"/>
        <v>0.45</v>
      </c>
      <c r="HE146" s="632">
        <f t="shared" si="910"/>
        <v>0.5</v>
      </c>
      <c r="HF146" s="632">
        <f t="shared" si="910"/>
        <v>0.065</v>
      </c>
      <c r="HG146" s="632">
        <f t="shared" si="910"/>
        <v>0.85</v>
      </c>
      <c r="HH146" s="632">
        <f t="shared" si="910"/>
        <v>0</v>
      </c>
      <c r="HI146" s="68">
        <f t="shared" si="811"/>
        <v>0</v>
      </c>
      <c r="HJ146" s="68" t="e">
        <f t="shared" si="842"/>
        <v>#VALUE!</v>
      </c>
      <c r="HK146" s="202">
        <f t="shared" si="843"/>
        <v>0.85</v>
      </c>
      <c r="HL146" s="464">
        <f t="shared" si="844"/>
        <v>550000</v>
      </c>
      <c r="HM146" s="464">
        <f t="shared" si="845"/>
        <v>480000</v>
      </c>
      <c r="HN146" s="192" t="e">
        <f t="shared" si="812"/>
        <v>#VALUE!</v>
      </c>
      <c r="HO146" s="192" t="e">
        <f>HN146*HK146*$HO$2/HL146*1000000</f>
        <v>#VALUE!</v>
      </c>
      <c r="HP146" s="192" t="e">
        <f>HN146*HK146*$HP$2/HM146*1000000</f>
        <v>#VALUE!</v>
      </c>
    </row>
    <row r="147" customFormat="1" spans="1:224">
      <c r="A147" s="381">
        <v>142</v>
      </c>
      <c r="B147" s="54">
        <f ca="1" t="shared" si="846"/>
        <v>43622</v>
      </c>
      <c r="C147" s="57">
        <f t="shared" si="847"/>
        <v>0.0416666666666667</v>
      </c>
      <c r="D147" s="68" t="str">
        <f ca="1" t="shared" si="813"/>
        <v>中班</v>
      </c>
      <c r="E147" s="68" t="str">
        <f ca="1" t="shared" si="814"/>
        <v>甲</v>
      </c>
      <c r="F147" s="68">
        <f ca="1">SUMPRODUCT((成本日报!$A$3:$A$95=计划!B147)*(成本日报!$B$3:$B$95=计划!$D147),成本日报!$C$3:$C$95)</f>
        <v>1</v>
      </c>
      <c r="G147" s="382">
        <f ca="1" t="shared" si="848"/>
        <v>43622.8749999997</v>
      </c>
      <c r="H147" s="382">
        <f ca="1" t="shared" si="815"/>
        <v>43622.8819444441</v>
      </c>
      <c r="I147" s="382">
        <f ca="1" t="shared" si="816"/>
        <v>43622.8874999997</v>
      </c>
      <c r="J147" s="382">
        <f ca="1" t="shared" si="817"/>
        <v>43622.9166666663</v>
      </c>
      <c r="K147" s="382">
        <f ca="1" t="shared" si="818"/>
        <v>43622.9791666663</v>
      </c>
      <c r="L147" s="382">
        <f ca="1" t="shared" si="819"/>
        <v>43622.9999999997</v>
      </c>
      <c r="M147" s="398" t="str">
        <f>IF(_tag_month_day!A143="","",_tag_month_day!A143)</f>
        <v/>
      </c>
      <c r="N147" s="398" t="str">
        <f>IF(_tag_month_day!B143="","",_tag_month_day!B143)</f>
        <v/>
      </c>
      <c r="O147" s="399" t="e">
        <f t="shared" si="820"/>
        <v>#VALUE!</v>
      </c>
      <c r="P147" s="398" t="str">
        <f>IF(_tag_month_day!C143="","",_tag_month_day!C143)</f>
        <v/>
      </c>
      <c r="Q147" s="398" t="str">
        <f>IF(_tag_month_day!D143="","",_tag_month_day!D143)</f>
        <v/>
      </c>
      <c r="R147" s="416">
        <f>IF(_tag_month_day!CB143="",R146,_tag_month_day!CB143/100)</f>
        <v>0.07</v>
      </c>
      <c r="S147" s="417" t="str">
        <f>IF(_tag_month_day!E143="","",_tag_month_day!E143)</f>
        <v/>
      </c>
      <c r="T147" s="417" t="str">
        <f>IF(_tag_month_day!F143="","",_tag_month_day!F143)</f>
        <v/>
      </c>
      <c r="U147" s="418" t="e">
        <f t="shared" si="774"/>
        <v>#VALUE!</v>
      </c>
      <c r="V147" s="53" t="e">
        <f t="shared" si="775"/>
        <v>#VALUE!</v>
      </c>
      <c r="W147" s="419" t="str">
        <f>IF(_jhy_month_day!A143="","",_jhy_month_day!A143)</f>
        <v/>
      </c>
      <c r="X147" s="420" t="str">
        <f>IF(_jhy_month_day!B143="","",_jhy_month_day!B143/100)</f>
        <v/>
      </c>
      <c r="Y147" s="420" t="str">
        <f>IF(_jhy_month_day!C143="","",_jhy_month_day!C143/100)</f>
        <v/>
      </c>
      <c r="Z147" s="439">
        <f t="shared" si="865"/>
        <v>36</v>
      </c>
      <c r="AA147" s="440" t="str">
        <f>IF(_tag_month_day!G143="","",_tag_month_day!G143/100)</f>
        <v/>
      </c>
      <c r="AB147" s="440" t="str">
        <f>IF(_tag_month_day!H143="","",_tag_month_day!H143/100)</f>
        <v/>
      </c>
      <c r="AC147" s="193">
        <f t="shared" si="821"/>
        <v>1.59963432013121</v>
      </c>
      <c r="AD147" s="441" t="str">
        <f t="shared" si="822"/>
        <v/>
      </c>
      <c r="AE147" s="442" t="str">
        <f t="shared" si="823"/>
        <v/>
      </c>
      <c r="AF147" s="443">
        <v>1</v>
      </c>
      <c r="AG147" s="68" t="str">
        <f>IF(_duihao_month_day!A143="","",_duihao_month_day!A143)</f>
        <v/>
      </c>
      <c r="AH147" s="463">
        <f>IF(_gyk_month_day!B143="",AH146,_gyk_month_day!B143)</f>
        <v>820</v>
      </c>
      <c r="AI147" s="464" t="e">
        <f t="shared" si="849"/>
        <v>#VALUE!</v>
      </c>
      <c r="AJ147" s="68" t="str">
        <f>IF(_tag_month_day!I143="","",_tag_month_day!I143)</f>
        <v/>
      </c>
      <c r="AK147" s="465" t="str">
        <f>IF(_tzyy_month_day!A143="","",_tzyy_month_day!A143)</f>
        <v/>
      </c>
      <c r="AL147" s="465" t="str">
        <f>IF(_tzyy_month_day!B143="","",_tzyy_month_day!B143)</f>
        <v/>
      </c>
      <c r="AM147" s="465" t="str">
        <f>IF(_tzyy_month_day!C143="","",_tzyy_month_day!C143)</f>
        <v/>
      </c>
      <c r="AN147" s="466" t="str">
        <f>IF(_tag_month_day!CG143="","",_tag_month_day!CG143)</f>
        <v/>
      </c>
      <c r="AO147" s="466" t="str">
        <f>IF(_tag_month_day!CH143="","",_tag_month_day!CH143)</f>
        <v/>
      </c>
      <c r="AP147" s="486" t="e">
        <f t="shared" si="824"/>
        <v>#VALUE!</v>
      </c>
      <c r="AQ147" s="487" t="str">
        <f>IF(_tag_month_day!J143="","",_tag_month_day!J143/100)</f>
        <v/>
      </c>
      <c r="AR147" s="488">
        <f t="shared" si="825"/>
        <v>1.3</v>
      </c>
      <c r="AS147" s="489" t="e">
        <f t="shared" si="776"/>
        <v>#VALUE!</v>
      </c>
      <c r="AT147" s="489">
        <f t="shared" si="826"/>
        <v>0</v>
      </c>
      <c r="AU147" s="490" t="str">
        <f>IF(_tag_month_day!K143="","",_tag_month_day!K143)</f>
        <v/>
      </c>
      <c r="AV147" s="491" t="str">
        <f>IF(_tag_month_day!L143="","",_tag_month_day!L143/100)</f>
        <v/>
      </c>
      <c r="AW147" s="420">
        <f t="shared" si="748"/>
        <v>0</v>
      </c>
      <c r="AX147" s="420">
        <f t="shared" si="827"/>
        <v>0</v>
      </c>
      <c r="AY147" s="420" t="str">
        <f>IF(_tag_month_day!M143="","",_tag_month_day!M143/100)</f>
        <v/>
      </c>
      <c r="AZ147" s="420" t="str">
        <f>IF(_tag_month_day!N143="","",_tag_month_day!N143/100)</f>
        <v/>
      </c>
      <c r="BA147" s="420" t="str">
        <f>IF(_tag_month_day!O143="","",_tag_month_day!O143/100)</f>
        <v/>
      </c>
      <c r="BB147" s="496" t="str">
        <f>IF(_tag_month_day!P143="","",_tag_month_day!P143/100)</f>
        <v/>
      </c>
      <c r="BC147" s="496">
        <f t="shared" si="828"/>
        <v>0</v>
      </c>
      <c r="BD147" s="496" t="str">
        <f>IF(_tag_month_day!Q143="","",_tag_month_day!Q143/100)</f>
        <v/>
      </c>
      <c r="BE147" s="510" t="str">
        <f>IF(_tag_month_day!R143="","",_tag_month_day!R143/100)</f>
        <v/>
      </c>
      <c r="BF147" s="413" t="str">
        <f>IF(_tag_month_day!CC143="","",_tag_month_day!CC143/100)</f>
        <v/>
      </c>
      <c r="BG147" s="511" t="e">
        <f t="shared" si="777"/>
        <v>#VALUE!</v>
      </c>
      <c r="BH147" s="198">
        <f t="shared" si="778"/>
        <v>0</v>
      </c>
      <c r="BI147" s="512" t="e">
        <f>IF(CX147=0,BI146,(DK147*查询!$R$5+DL147*查询!$Q$5+DM147*查询!$N$5+DN147*查询!$O$5+DO147*查询!$P$5)*AF147/CX147)</f>
        <v>#VALUE!</v>
      </c>
      <c r="BJ147" s="512" t="e">
        <f>IF(CX147=0,BJ146,(DP147*查询!$S$5+DQ147*查询!$T$5+DR147*查询!$U$5)*AF147/CX147)</f>
        <v>#VALUE!</v>
      </c>
      <c r="BK147" s="512">
        <f t="shared" si="829"/>
        <v>1</v>
      </c>
      <c r="BL147" s="513" t="str">
        <f>IF(_cfyc_month_day!A143="","",_cfyc_month_day!A143)</f>
        <v/>
      </c>
      <c r="BM147" s="513" t="str">
        <f>IF(_cfyc_month_day!B143="","",_cfyc_month_day!B143)</f>
        <v/>
      </c>
      <c r="BN147" s="513" t="str">
        <f>IF(_cfyc_month_day!C143="","",_cfyc_month_day!C143)</f>
        <v/>
      </c>
      <c r="BO147" s="522" t="str">
        <f>IF(_cfyc_month_day!D143="","",_cfyc_month_day!D143)</f>
        <v/>
      </c>
      <c r="BP147" s="522" t="str">
        <f>IF(_cfyc_month_day!E143="","",_cfyc_month_day!E143)</f>
        <v/>
      </c>
      <c r="BQ147" s="522" t="str">
        <f>IF(_cfyc_month_day!F143="","",_cfyc_month_day!F143)</f>
        <v/>
      </c>
      <c r="BR147" s="513" t="str">
        <f>IF(_tag_month_day!T143="","",_tag_month_day!T143)</f>
        <v/>
      </c>
      <c r="BS147" s="513" t="str">
        <f>IF(_tag_month_day!U143="","",_tag_month_day!U143)</f>
        <v/>
      </c>
      <c r="BT147" s="523" t="str">
        <f t="shared" si="830"/>
        <v/>
      </c>
      <c r="BU147" s="223" t="str">
        <f>IF(_tag_month_day!V143="","",_tag_month_day!V143)</f>
        <v/>
      </c>
      <c r="BV147" s="206" t="str">
        <f>IF(_tag_month_day!W143="","",_tag_month_day!W143)</f>
        <v/>
      </c>
      <c r="BW147" s="540" t="str">
        <f>IF(_tag_month_day!X143="","",_tag_month_day!X143)</f>
        <v/>
      </c>
      <c r="BX147" s="540" t="str">
        <f>IF(_tag_month_day!Y143="","",_tag_month_day!Y143)</f>
        <v/>
      </c>
      <c r="BY147" s="541">
        <f ca="1" t="shared" si="831"/>
        <v>43622.9999999997</v>
      </c>
      <c r="BZ147" s="542" t="s">
        <v>215</v>
      </c>
      <c r="CA147" s="543" t="str">
        <f>IF(_jhy2_month_day!A143="","",_jhy2_month_day!A143)</f>
        <v/>
      </c>
      <c r="CB147" s="464" t="str">
        <f>IF(_jhy2_month_day!B143="","",_jhy2_month_day!B143)</f>
        <v/>
      </c>
      <c r="CC147" s="464" t="str">
        <f>IF(_jhy2_month_day!C143="","",_jhy2_month_day!C143)</f>
        <v/>
      </c>
      <c r="CD147" s="464" t="str">
        <f>IF(_jhy2_month_day!D143="","",_jhy2_month_day!D143)</f>
        <v/>
      </c>
      <c r="CE147" s="464" t="str">
        <f>IF(_jhy2_month_day!E143="","",_jhy2_month_day!E143)</f>
        <v/>
      </c>
      <c r="CF147" s="464" t="str">
        <f>IF(_jhy2_month_day!F143="","",_jhy2_month_day!F143)</f>
        <v/>
      </c>
      <c r="CG147" s="464" t="str">
        <f>IF(_jhy2_month_day!G143="","",_jhy2_month_day!G143)</f>
        <v/>
      </c>
      <c r="CH147" s="464" t="str">
        <f>IF(_jhy2_month_day!H143="","",_jhy2_month_day!H143)</f>
        <v/>
      </c>
      <c r="CI147" s="464" t="str">
        <f>IF(_jhy2_month_day!I143="","",_jhy2_month_day!I143)</f>
        <v/>
      </c>
      <c r="CJ147" s="464" t="str">
        <f>IF(_jhy2_month_day!J143="","",_jhy2_month_day!J143)</f>
        <v/>
      </c>
      <c r="CK147" s="464" t="str">
        <f>IF(_jhy2_month_day!K143="","",_jhy2_month_day!K143)</f>
        <v/>
      </c>
      <c r="CL147" s="562" t="str">
        <f>IF(_jhy2_month_day!L143="","",_jhy2_month_day!L143)</f>
        <v/>
      </c>
      <c r="CM147" s="562" t="str">
        <f>IF(_jhy2_month_day!M143="","",_jhy2_month_day!M143)</f>
        <v/>
      </c>
      <c r="CN147" s="562" t="str">
        <f>IF(_jhy2_month_day!N143="","",_jhy2_month_day!N143)</f>
        <v/>
      </c>
      <c r="CO147" s="562" t="str">
        <f>IF(_jhy2_month_day!O143="","",_jhy2_month_day!O143)</f>
        <v/>
      </c>
      <c r="CP147" s="562" t="str">
        <f>IF(_jhy2_month_day!P143="","",_jhy2_month_day!P143)</f>
        <v/>
      </c>
      <c r="CQ147" s="562" t="str">
        <f>IF(_jhy2_month_day!Q143="","",_jhy2_month_day!Q143)</f>
        <v/>
      </c>
      <c r="CR147" s="563" t="str">
        <f>IF(_jhy2_month_day!R143="","",_jhy2_month_day!R143)</f>
        <v/>
      </c>
      <c r="CS147" s="576" t="str">
        <f>IF(_jhy2_month_day!S143="","",_jhy2_month_day!S143)</f>
        <v/>
      </c>
      <c r="CT147" s="562" t="str">
        <f>IF(_jhy2_month_day!T143="","",_jhy2_month_day!T143)</f>
        <v/>
      </c>
      <c r="CU147" s="577" t="e">
        <f t="shared" si="779"/>
        <v>#VALUE!</v>
      </c>
      <c r="CV147" s="198" t="e">
        <f t="shared" si="780"/>
        <v>#VALUE!</v>
      </c>
      <c r="CW147" s="192" t="e">
        <f t="shared" si="781"/>
        <v>#VALUE!</v>
      </c>
      <c r="CX147" s="192" t="e">
        <f t="shared" si="782"/>
        <v>#VALUE!</v>
      </c>
      <c r="CY147" s="202" t="e">
        <f t="shared" si="783"/>
        <v>#VALUE!</v>
      </c>
      <c r="CZ147" s="192" t="e">
        <f t="shared" ref="CZ147:DI147" si="911">$AJ147*EF147</f>
        <v>#VALUE!</v>
      </c>
      <c r="DA147" s="192" t="e">
        <f t="shared" si="911"/>
        <v>#VALUE!</v>
      </c>
      <c r="DB147" s="192" t="e">
        <f t="shared" si="911"/>
        <v>#VALUE!</v>
      </c>
      <c r="DC147" s="192" t="e">
        <f t="shared" si="911"/>
        <v>#VALUE!</v>
      </c>
      <c r="DD147" s="192" t="e">
        <f t="shared" si="911"/>
        <v>#VALUE!</v>
      </c>
      <c r="DE147" s="192" t="e">
        <f t="shared" si="911"/>
        <v>#VALUE!</v>
      </c>
      <c r="DF147" s="192" t="e">
        <f t="shared" si="911"/>
        <v>#VALUE!</v>
      </c>
      <c r="DG147" s="192" t="e">
        <f t="shared" si="911"/>
        <v>#VALUE!</v>
      </c>
      <c r="DH147" s="192" t="e">
        <f t="shared" si="911"/>
        <v>#VALUE!</v>
      </c>
      <c r="DI147" s="192" t="e">
        <f t="shared" si="911"/>
        <v>#VALUE!</v>
      </c>
      <c r="DJ147" s="192" t="e">
        <f t="shared" si="785"/>
        <v>#VALUE!</v>
      </c>
      <c r="DK147" s="192" t="e">
        <f t="shared" si="786"/>
        <v>#VALUE!</v>
      </c>
      <c r="DL147" s="192" t="e">
        <f t="shared" si="787"/>
        <v>#VALUE!</v>
      </c>
      <c r="DM147" s="192" t="e">
        <f t="shared" si="788"/>
        <v>#VALUE!</v>
      </c>
      <c r="DN147" s="192" t="e">
        <f t="shared" si="789"/>
        <v>#VALUE!</v>
      </c>
      <c r="DO147" s="192" t="e">
        <f t="shared" si="790"/>
        <v>#VALUE!</v>
      </c>
      <c r="DP147" s="192" t="e">
        <f t="shared" si="791"/>
        <v>#VALUE!</v>
      </c>
      <c r="DQ147" s="192" t="e">
        <f t="shared" si="792"/>
        <v>#VALUE!</v>
      </c>
      <c r="DR147" s="192" t="e">
        <f t="shared" si="793"/>
        <v>#VALUE!</v>
      </c>
      <c r="DS147" s="192" t="e">
        <f t="shared" si="794"/>
        <v>#VALUE!</v>
      </c>
      <c r="DT147" s="192" t="e">
        <f t="shared" si="795"/>
        <v>#VALUE!</v>
      </c>
      <c r="DU147" s="192" t="e">
        <f t="shared" si="796"/>
        <v>#VALUE!</v>
      </c>
      <c r="DV147" s="198" t="e">
        <f t="shared" si="797"/>
        <v>#VALUE!</v>
      </c>
      <c r="DW147" s="198" t="e">
        <f t="shared" si="798"/>
        <v>#DIV/0!</v>
      </c>
      <c r="DX147" s="198" t="e">
        <f t="shared" si="799"/>
        <v>#DIV/0!</v>
      </c>
      <c r="DY147" s="198" t="e">
        <f t="shared" si="800"/>
        <v>#VALUE!</v>
      </c>
      <c r="DZ147" s="198" t="e">
        <f t="shared" si="801"/>
        <v>#VALUE!</v>
      </c>
      <c r="EA147" s="198" t="e">
        <f t="shared" si="802"/>
        <v>#VALUE!</v>
      </c>
      <c r="EB147" s="198" t="e">
        <f t="shared" si="803"/>
        <v>#VALUE!</v>
      </c>
      <c r="EC147" s="198" t="e">
        <f t="shared" si="804"/>
        <v>#DIV/0!</v>
      </c>
      <c r="ED147" s="198" t="e">
        <f t="shared" si="805"/>
        <v>#VALUE!</v>
      </c>
      <c r="EE147" s="198" t="e">
        <f t="shared" si="806"/>
        <v>#VALUE!</v>
      </c>
      <c r="EF147" s="198" t="e">
        <f t="shared" ref="EF147:EO147" si="912">DV147/SUM($DV147:$EE147)</f>
        <v>#VALUE!</v>
      </c>
      <c r="EG147" s="198" t="e">
        <f t="shared" si="912"/>
        <v>#DIV/0!</v>
      </c>
      <c r="EH147" s="198" t="e">
        <f t="shared" si="912"/>
        <v>#DIV/0!</v>
      </c>
      <c r="EI147" s="198" t="e">
        <f t="shared" si="912"/>
        <v>#VALUE!</v>
      </c>
      <c r="EJ147" s="198" t="e">
        <f t="shared" si="912"/>
        <v>#VALUE!</v>
      </c>
      <c r="EK147" s="198" t="e">
        <f t="shared" si="912"/>
        <v>#VALUE!</v>
      </c>
      <c r="EL147" s="198" t="e">
        <f t="shared" si="912"/>
        <v>#VALUE!</v>
      </c>
      <c r="EM147" s="198" t="e">
        <f t="shared" si="912"/>
        <v>#DIV/0!</v>
      </c>
      <c r="EN147" s="198" t="e">
        <f t="shared" si="912"/>
        <v>#VALUE!</v>
      </c>
      <c r="EO147" s="198" t="e">
        <f t="shared" si="912"/>
        <v>#VALUE!</v>
      </c>
      <c r="EP147" s="511">
        <f t="shared" ref="EP147:EW147" si="913">EP146</f>
        <v>0.08</v>
      </c>
      <c r="EQ147" s="511">
        <f t="shared" si="913"/>
        <v>0.015</v>
      </c>
      <c r="ER147" s="511">
        <f t="shared" si="913"/>
        <v>0.015</v>
      </c>
      <c r="ES147" s="511">
        <f t="shared" si="913"/>
        <v>0.015</v>
      </c>
      <c r="ET147" s="511">
        <f t="shared" si="913"/>
        <v>0.015</v>
      </c>
      <c r="EU147" s="511">
        <f t="shared" si="913"/>
        <v>0.09</v>
      </c>
      <c r="EV147" s="511">
        <f t="shared" si="913"/>
        <v>0.09</v>
      </c>
      <c r="EW147" s="511">
        <f t="shared" si="913"/>
        <v>0.09</v>
      </c>
      <c r="EX147" s="420" t="str">
        <f>IF(_tag_month_day!AS143="","",_tag_month_day!AS143/100)</f>
        <v/>
      </c>
      <c r="EY147" s="420" t="str">
        <f>IF(_tag_month_day!AT143="","",_tag_month_day!AT143/100)</f>
        <v/>
      </c>
      <c r="EZ147" s="420" t="str">
        <f>IF(_tag_month_day!AU143="","",_tag_month_day!AU143/100)</f>
        <v/>
      </c>
      <c r="FA147" s="420" t="str">
        <f>IF(_tag_month_day!AV143="","",_tag_month_day!AV143/100)</f>
        <v/>
      </c>
      <c r="FB147" s="420" t="str">
        <f>IF(_tag_month_day!AW143="","",_tag_month_day!AW143/100)</f>
        <v/>
      </c>
      <c r="FC147" s="420" t="str">
        <f>IF(_tag_month_day!AX143="","",_tag_month_day!AX143/100)</f>
        <v/>
      </c>
      <c r="FD147" s="510">
        <f t="shared" si="835"/>
        <v>0.33</v>
      </c>
      <c r="FE147" s="510">
        <f t="shared" si="836"/>
        <v>0.19</v>
      </c>
      <c r="FF147" s="510">
        <f t="shared" si="837"/>
        <v>0.003</v>
      </c>
      <c r="FG147" s="510">
        <f t="shared" si="838"/>
        <v>0</v>
      </c>
      <c r="FH147" s="603">
        <f t="shared" si="839"/>
        <v>0.0001</v>
      </c>
      <c r="FI147" s="510">
        <f t="shared" ref="FI147:FR147" si="914">FI146</f>
        <v>0.41</v>
      </c>
      <c r="FJ147" s="510">
        <f t="shared" si="914"/>
        <v>0.11</v>
      </c>
      <c r="FK147" s="510">
        <f t="shared" si="914"/>
        <v>0.015</v>
      </c>
      <c r="FL147" s="510">
        <f t="shared" si="914"/>
        <v>0</v>
      </c>
      <c r="FM147" s="603">
        <f t="shared" si="914"/>
        <v>0.0001</v>
      </c>
      <c r="FN147" s="510" t="str">
        <f>IF(_tag_month_day!AY143="","",_tag_month_day!AY143/100)</f>
        <v/>
      </c>
      <c r="FO147" s="510" t="str">
        <f>IF(_tag_month_day!AZ143="","",_tag_month_day!AZ143/100)</f>
        <v/>
      </c>
      <c r="FP147" s="510" t="str">
        <f>IF(_tag_month_day!BA143="","",_tag_month_day!BA143/100)</f>
        <v/>
      </c>
      <c r="FQ147" s="510" t="str">
        <f>IF(_tag_month_day!BB143="","",_tag_month_day!BB143/100)</f>
        <v/>
      </c>
      <c r="FR147" s="603" t="str">
        <f>IF(_tag_month_day!BC143="","",_tag_month_day!BC143/100)</f>
        <v/>
      </c>
      <c r="FS147" s="510" t="str">
        <f>IF(_tag_month_day!BD143="","",_tag_month_day!BD143/100)</f>
        <v/>
      </c>
      <c r="FT147" s="510" t="str">
        <f>IF(_tag_month_day!BE143="","",_tag_month_day!BE143/100)</f>
        <v/>
      </c>
      <c r="FU147" s="510" t="str">
        <f>IF(_tag_month_day!BF143="","",_tag_month_day!BF143/100)</f>
        <v/>
      </c>
      <c r="FV147" s="510" t="str">
        <f>IF(_tag_month_day!BG143="","",_tag_month_day!BG143/100)</f>
        <v/>
      </c>
      <c r="FW147" s="603" t="str">
        <f>IF(_tag_month_day!BH143="","",_tag_month_day!BH143/100)</f>
        <v/>
      </c>
      <c r="FX147" s="510" t="str">
        <f>IF(_tag_month_day!BI143="","",_tag_month_day!BI143/100)</f>
        <v/>
      </c>
      <c r="FY147" s="510" t="str">
        <f>IF(_tag_month_day!BJ143="","",_tag_month_day!BJ143/100)</f>
        <v/>
      </c>
      <c r="FZ147" s="605" t="str">
        <f>IF(_tag_month_day!BK143="","",_tag_month_day!BK143/100)</f>
        <v/>
      </c>
      <c r="GA147" s="510" t="str">
        <f>IF(_tag_month_day!BL143="","",_tag_month_day!BL143/100)</f>
        <v/>
      </c>
      <c r="GB147" s="603" t="str">
        <f>IF(_tag_month_day!BM143="","",_tag_month_day!BM143/100)</f>
        <v/>
      </c>
      <c r="GC147" s="420" t="str">
        <f>IF(_tag_month_day!BN143="","",_tag_month_day!BN143/100)</f>
        <v/>
      </c>
      <c r="GD147" s="420" t="str">
        <f>IF(_tag_month_day!BO143="","",_tag_month_day!BO143/100)</f>
        <v/>
      </c>
      <c r="GE147" s="420" t="str">
        <f>IF(_tag_month_day!BP143="","",_tag_month_day!BP143/100)</f>
        <v/>
      </c>
      <c r="GF147" s="420" t="str">
        <f>IF(_tag_month_day!BQ143="","",_tag_month_day!BQ143/100)</f>
        <v/>
      </c>
      <c r="GG147" s="420" t="str">
        <f>IF(_tag_month_day!BR143="","",_tag_month_day!BR143/100)</f>
        <v/>
      </c>
      <c r="GH147" s="420" t="str">
        <f>IF(_tag_month_day!BS143="","",_tag_month_day!BS143/100)</f>
        <v/>
      </c>
      <c r="GI147" s="603" t="str">
        <f>IF(_tag_month_day!BT143="","",_tag_month_day!BT143/100)</f>
        <v/>
      </c>
      <c r="GJ147" s="612" t="str">
        <f>IF(_tag_month_day!BU143="","",_tag_month_day!BU143/100)</f>
        <v/>
      </c>
      <c r="GK147" s="620" t="str">
        <f>IF(_tag_month_day!BV143="",IF(_rlcf_month_day!A$2="","",_rlcf_month_day!A$2/100),_tag_month_day!BV143/100)</f>
        <v/>
      </c>
      <c r="GL147" s="620" t="str">
        <f>IF(_tag_month_day!BW143="",IF(_rlcf_month_day!B$2="","",_rlcf_month_day!B$2/100),_tag_month_day!BW143/100)</f>
        <v/>
      </c>
      <c r="GM147" s="621" t="str">
        <f>IF(_tag_month_day!BX143="",IF(_rlcf_month_day!C$2="","",_rlcf_month_day!C$2/100),_tag_month_day!BX143/100)</f>
        <v/>
      </c>
      <c r="GN147" s="620" t="str">
        <f>IF(_tag_month_day!BV143="",IF(_rlcf_month_day!A$2="","",_rlcf_month_day!A$2/100),_tag_month_day!BV143/100)</f>
        <v/>
      </c>
      <c r="GO147" s="620" t="str">
        <f>IF(_tag_month_day!BW143="",IF(_rlcf_month_day!B$2="","",_rlcf_month_day!B$2/100),_tag_month_day!BW143/100)</f>
        <v/>
      </c>
      <c r="GP147" s="620" t="str">
        <f>IF(_tag_month_day!CD143="",IF(_rlcf_month_day!E$2="","",_rlcf_month_day!E$2/100),_tag_month_day!CD143/100)</f>
        <v/>
      </c>
      <c r="GQ147" s="620" t="str">
        <f>IF(_tag_month_day!CE143="",IF(_rlcf_month_day!F$2="","",_rlcf_month_day!F$2/100),_tag_month_day!CE143/100)</f>
        <v/>
      </c>
      <c r="GR147" s="621" t="str">
        <f>IF(_tag_month_day!CF143="",IF(_rlcf_month_day!G$2="","",_rlcf_month_day!G$2/100),_tag_month_day!CF143/100)</f>
        <v/>
      </c>
      <c r="GS147" s="626">
        <f t="shared" ref="GS147:HH147" si="915">GS146</f>
        <v>0.953</v>
      </c>
      <c r="GT147" s="626">
        <f t="shared" si="915"/>
        <v>0.55</v>
      </c>
      <c r="GU147" s="626">
        <f t="shared" si="915"/>
        <v>0.55</v>
      </c>
      <c r="GV147" s="626">
        <f t="shared" si="915"/>
        <v>0.55</v>
      </c>
      <c r="GW147" s="626">
        <f t="shared" si="915"/>
        <v>0.5</v>
      </c>
      <c r="GX147" s="626">
        <f t="shared" si="915"/>
        <v>0.935</v>
      </c>
      <c r="GY147" s="626">
        <f t="shared" si="915"/>
        <v>0.15</v>
      </c>
      <c r="GZ147" s="626">
        <f t="shared" si="915"/>
        <v>1</v>
      </c>
      <c r="HA147" s="632">
        <f t="shared" si="915"/>
        <v>0.047</v>
      </c>
      <c r="HB147" s="632">
        <f t="shared" si="915"/>
        <v>0.45</v>
      </c>
      <c r="HC147" s="632">
        <f t="shared" si="915"/>
        <v>0.45</v>
      </c>
      <c r="HD147" s="632">
        <f t="shared" si="915"/>
        <v>0.45</v>
      </c>
      <c r="HE147" s="632">
        <f t="shared" si="915"/>
        <v>0.5</v>
      </c>
      <c r="HF147" s="632">
        <f t="shared" si="915"/>
        <v>0.065</v>
      </c>
      <c r="HG147" s="632">
        <f t="shared" si="915"/>
        <v>0.85</v>
      </c>
      <c r="HH147" s="632">
        <f t="shared" si="915"/>
        <v>0</v>
      </c>
      <c r="HI147" s="68" t="e">
        <f t="shared" si="811"/>
        <v>#VALUE!</v>
      </c>
      <c r="HJ147" s="68" t="e">
        <f t="shared" si="842"/>
        <v>#VALUE!</v>
      </c>
      <c r="HK147" s="202">
        <f t="shared" si="843"/>
        <v>0.85</v>
      </c>
      <c r="HL147" s="464">
        <f t="shared" si="844"/>
        <v>550000</v>
      </c>
      <c r="HM147" s="464">
        <f t="shared" si="845"/>
        <v>480000</v>
      </c>
      <c r="HN147" s="192" t="e">
        <f t="shared" si="812"/>
        <v>#VALUE!</v>
      </c>
      <c r="HO147" s="192" t="e">
        <f>HN147*HK147*$HO$2/HL147*1000000</f>
        <v>#VALUE!</v>
      </c>
      <c r="HP147" s="192" t="e">
        <f>HN147*HK147*$HP$2/HM147*1000000</f>
        <v>#VALUE!</v>
      </c>
    </row>
    <row r="148" customFormat="1" spans="1:224">
      <c r="A148" s="381">
        <v>143</v>
      </c>
      <c r="B148" s="54">
        <f ca="1" t="shared" si="846"/>
        <v>43622</v>
      </c>
      <c r="C148" s="57">
        <f t="shared" si="847"/>
        <v>0.0416666666666667</v>
      </c>
      <c r="D148" s="68" t="str">
        <f ca="1" t="shared" si="813"/>
        <v>中班</v>
      </c>
      <c r="E148" s="68" t="str">
        <f ca="1" t="shared" si="814"/>
        <v>甲</v>
      </c>
      <c r="F148" s="68">
        <f ca="1">SUMPRODUCT((成本日报!$A$3:$A$95=计划!B148)*(成本日报!$B$3:$B$95=计划!$D148),成本日报!$C$3:$C$95)</f>
        <v>1</v>
      </c>
      <c r="G148" s="382">
        <f ca="1" t="shared" si="848"/>
        <v>43622.9166666663</v>
      </c>
      <c r="H148" s="382">
        <f ca="1" t="shared" si="815"/>
        <v>43622.9236111108</v>
      </c>
      <c r="I148" s="382">
        <f ca="1" t="shared" si="816"/>
        <v>43622.9291666663</v>
      </c>
      <c r="J148" s="382">
        <f ca="1" t="shared" si="817"/>
        <v>43622.958333333</v>
      </c>
      <c r="K148" s="382">
        <f ca="1" t="shared" si="818"/>
        <v>43623.020833333</v>
      </c>
      <c r="L148" s="382">
        <f ca="1" t="shared" si="819"/>
        <v>43623.0416666663</v>
      </c>
      <c r="M148" s="398" t="str">
        <f>IF(_tag_month_day!A144="","",_tag_month_day!A144)</f>
        <v/>
      </c>
      <c r="N148" s="398" t="str">
        <f>IF(_tag_month_day!B144="","",_tag_month_day!B144)</f>
        <v/>
      </c>
      <c r="O148" s="399" t="e">
        <f t="shared" si="820"/>
        <v>#VALUE!</v>
      </c>
      <c r="P148" s="398" t="str">
        <f>IF(_tag_month_day!C144="","",_tag_month_day!C144)</f>
        <v/>
      </c>
      <c r="Q148" s="398" t="str">
        <f>IF(_tag_month_day!D144="","",_tag_month_day!D144)</f>
        <v/>
      </c>
      <c r="R148" s="416">
        <f>IF(_tag_month_day!CB144="",R147,_tag_month_day!CB144/100)</f>
        <v>0.07</v>
      </c>
      <c r="S148" s="417" t="str">
        <f>IF(_tag_month_day!E144="","",_tag_month_day!E144)</f>
        <v/>
      </c>
      <c r="T148" s="417" t="str">
        <f>IF(_tag_month_day!F144="","",_tag_month_day!F144)</f>
        <v/>
      </c>
      <c r="U148" s="418" t="e">
        <f t="shared" si="774"/>
        <v>#VALUE!</v>
      </c>
      <c r="V148" s="53" t="e">
        <f t="shared" si="775"/>
        <v>#VALUE!</v>
      </c>
      <c r="W148" s="419" t="str">
        <f>IF(_jhy_month_day!A144="","",_jhy_month_day!A144)</f>
        <v/>
      </c>
      <c r="X148" s="420" t="str">
        <f>IF(_jhy_month_day!B144="","",_jhy_month_day!B144/100)</f>
        <v/>
      </c>
      <c r="Y148" s="420" t="str">
        <f>IF(_jhy_month_day!C144="","",_jhy_month_day!C144/100)</f>
        <v/>
      </c>
      <c r="Z148" s="439">
        <f t="shared" si="865"/>
        <v>36</v>
      </c>
      <c r="AA148" s="440" t="str">
        <f>IF(_tag_month_day!G144="","",_tag_month_day!G144/100)</f>
        <v/>
      </c>
      <c r="AB148" s="440" t="str">
        <f>IF(_tag_month_day!H144="","",_tag_month_day!H144/100)</f>
        <v/>
      </c>
      <c r="AC148" s="193">
        <f t="shared" si="821"/>
        <v>1.59963432013121</v>
      </c>
      <c r="AD148" s="441" t="str">
        <f t="shared" si="822"/>
        <v/>
      </c>
      <c r="AE148" s="442" t="str">
        <f t="shared" si="823"/>
        <v/>
      </c>
      <c r="AF148" s="443">
        <v>1</v>
      </c>
      <c r="AG148" s="68" t="str">
        <f>IF(_duihao_month_day!A144="","",_duihao_month_day!A144)</f>
        <v/>
      </c>
      <c r="AH148" s="463">
        <f>IF(_gyk_month_day!B144="",AH147,_gyk_month_day!B144)</f>
        <v>820</v>
      </c>
      <c r="AI148" s="464" t="e">
        <f t="shared" si="849"/>
        <v>#VALUE!</v>
      </c>
      <c r="AJ148" s="68" t="str">
        <f>IF(_tag_month_day!I144="","",_tag_month_day!I144)</f>
        <v/>
      </c>
      <c r="AK148" s="465" t="str">
        <f>IF(_tzyy_month_day!A144="","",_tzyy_month_day!A144)</f>
        <v/>
      </c>
      <c r="AL148" s="465" t="str">
        <f>IF(_tzyy_month_day!B144="","",_tzyy_month_day!B144)</f>
        <v/>
      </c>
      <c r="AM148" s="465" t="str">
        <f>IF(_tzyy_month_day!C144="","",_tzyy_month_day!C144)</f>
        <v/>
      </c>
      <c r="AN148" s="466" t="str">
        <f>IF(_tag_month_day!CG144="","",_tag_month_day!CG144)</f>
        <v/>
      </c>
      <c r="AO148" s="466" t="str">
        <f>IF(_tag_month_day!CH144="","",_tag_month_day!CH144)</f>
        <v/>
      </c>
      <c r="AP148" s="486" t="e">
        <f t="shared" si="824"/>
        <v>#VALUE!</v>
      </c>
      <c r="AQ148" s="487" t="str">
        <f>IF(_tag_month_day!J144="","",_tag_month_day!J144/100)</f>
        <v/>
      </c>
      <c r="AR148" s="488">
        <f t="shared" si="825"/>
        <v>1.3</v>
      </c>
      <c r="AS148" s="489" t="e">
        <f t="shared" si="776"/>
        <v>#VALUE!</v>
      </c>
      <c r="AT148" s="489">
        <f t="shared" si="826"/>
        <v>0</v>
      </c>
      <c r="AU148" s="490" t="str">
        <f>IF(_tag_month_day!K144="","",_tag_month_day!K144)</f>
        <v/>
      </c>
      <c r="AV148" s="491" t="str">
        <f>IF(_tag_month_day!L144="","",_tag_month_day!L144/100)</f>
        <v/>
      </c>
      <c r="AW148" s="420">
        <f t="shared" si="748"/>
        <v>0</v>
      </c>
      <c r="AX148" s="420">
        <f t="shared" si="827"/>
        <v>0</v>
      </c>
      <c r="AY148" s="420" t="str">
        <f>IF(_tag_month_day!M144="","",_tag_month_day!M144/100)</f>
        <v/>
      </c>
      <c r="AZ148" s="420" t="str">
        <f>IF(_tag_month_day!N144="","",_tag_month_day!N144/100)</f>
        <v/>
      </c>
      <c r="BA148" s="420" t="str">
        <f>IF(_tag_month_day!O144="","",_tag_month_day!O144/100)</f>
        <v/>
      </c>
      <c r="BB148" s="496" t="str">
        <f>IF(_tag_month_day!P144="","",_tag_month_day!P144/100)</f>
        <v/>
      </c>
      <c r="BC148" s="496">
        <f t="shared" si="828"/>
        <v>0</v>
      </c>
      <c r="BD148" s="496" t="str">
        <f>IF(_tag_month_day!Q144="","",_tag_month_day!Q144/100)</f>
        <v/>
      </c>
      <c r="BE148" s="510" t="str">
        <f>IF(_tag_month_day!R144="","",_tag_month_day!R144/100)</f>
        <v/>
      </c>
      <c r="BF148" s="413" t="str">
        <f>IF(_tag_month_day!CC144="","",_tag_month_day!CC144/100)</f>
        <v/>
      </c>
      <c r="BG148" s="511" t="e">
        <f t="shared" si="777"/>
        <v>#VALUE!</v>
      </c>
      <c r="BH148" s="198">
        <f t="shared" si="778"/>
        <v>0</v>
      </c>
      <c r="BI148" s="512" t="e">
        <f>IF(CX148=0,BI147,(DK148*查询!$R$5+DL148*查询!$Q$5+DM148*查询!$N$5+DN148*查询!$O$5+DO148*查询!$P$5)*AF148/CX148)</f>
        <v>#VALUE!</v>
      </c>
      <c r="BJ148" s="512" t="e">
        <f>IF(CX148=0,BJ147,(DP148*查询!$S$5+DQ148*查询!$T$5+DR148*查询!$U$5)*AF148/CX148)</f>
        <v>#VALUE!</v>
      </c>
      <c r="BK148" s="512">
        <f t="shared" si="829"/>
        <v>1</v>
      </c>
      <c r="BL148" s="513" t="str">
        <f>IF(_cfyc_month_day!A144="","",_cfyc_month_day!A144)</f>
        <v/>
      </c>
      <c r="BM148" s="513" t="str">
        <f>IF(_cfyc_month_day!B144="","",_cfyc_month_day!B144)</f>
        <v/>
      </c>
      <c r="BN148" s="513" t="str">
        <f>IF(_cfyc_month_day!C144="","",_cfyc_month_day!C144)</f>
        <v/>
      </c>
      <c r="BO148" s="522" t="str">
        <f>IF(_cfyc_month_day!D144="","",_cfyc_month_day!D144)</f>
        <v/>
      </c>
      <c r="BP148" s="522" t="str">
        <f>IF(_cfyc_month_day!E144="","",_cfyc_month_day!E144)</f>
        <v/>
      </c>
      <c r="BQ148" s="522" t="str">
        <f>IF(_cfyc_month_day!F144="","",_cfyc_month_day!F144)</f>
        <v/>
      </c>
      <c r="BR148" s="513" t="str">
        <f>IF(_tag_month_day!T144="","",_tag_month_day!T144)</f>
        <v/>
      </c>
      <c r="BS148" s="513" t="str">
        <f>IF(_tag_month_day!U144="","",_tag_month_day!U144)</f>
        <v/>
      </c>
      <c r="BT148" s="523" t="str">
        <f t="shared" si="830"/>
        <v/>
      </c>
      <c r="BU148" s="223" t="str">
        <f>IF(_tag_month_day!V144="","",_tag_month_day!V144)</f>
        <v/>
      </c>
      <c r="BV148" s="206" t="str">
        <f>IF(_tag_month_day!W144="","",_tag_month_day!W144)</f>
        <v/>
      </c>
      <c r="BW148" s="540" t="str">
        <f>IF(_tag_month_day!X144="","",_tag_month_day!X144)</f>
        <v/>
      </c>
      <c r="BX148" s="540" t="str">
        <f>IF(_tag_month_day!Y144="","",_tag_month_day!Y144)</f>
        <v/>
      </c>
      <c r="BY148" s="541">
        <f ca="1" t="shared" si="831"/>
        <v>43623.0416666663</v>
      </c>
      <c r="BZ148" s="542"/>
      <c r="CA148" s="543" t="str">
        <f>IF(_jhy2_month_day!A144="","",_jhy2_month_day!A144)</f>
        <v/>
      </c>
      <c r="CB148" s="464" t="str">
        <f>IF(_jhy2_month_day!B144="","",_jhy2_month_day!B144)</f>
        <v/>
      </c>
      <c r="CC148" s="464" t="str">
        <f>IF(_jhy2_month_day!C144="","",_jhy2_month_day!C144)</f>
        <v/>
      </c>
      <c r="CD148" s="464" t="str">
        <f>IF(_jhy2_month_day!D144="","",_jhy2_month_day!D144)</f>
        <v/>
      </c>
      <c r="CE148" s="464" t="str">
        <f>IF(_jhy2_month_day!E144="","",_jhy2_month_day!E144)</f>
        <v/>
      </c>
      <c r="CF148" s="464" t="str">
        <f>IF(_jhy2_month_day!F144="","",_jhy2_month_day!F144)</f>
        <v/>
      </c>
      <c r="CG148" s="464" t="str">
        <f>IF(_jhy2_month_day!G144="","",_jhy2_month_day!G144)</f>
        <v/>
      </c>
      <c r="CH148" s="464" t="str">
        <f>IF(_jhy2_month_day!H144="","",_jhy2_month_day!H144)</f>
        <v/>
      </c>
      <c r="CI148" s="464" t="str">
        <f>IF(_jhy2_month_day!I144="","",_jhy2_month_day!I144)</f>
        <v/>
      </c>
      <c r="CJ148" s="464" t="str">
        <f>IF(_jhy2_month_day!J144="","",_jhy2_month_day!J144)</f>
        <v/>
      </c>
      <c r="CK148" s="464" t="str">
        <f>IF(_jhy2_month_day!K144="","",_jhy2_month_day!K144)</f>
        <v/>
      </c>
      <c r="CL148" s="562" t="str">
        <f>IF(_jhy2_month_day!L144="","",_jhy2_month_day!L144)</f>
        <v/>
      </c>
      <c r="CM148" s="562" t="str">
        <f>IF(_jhy2_month_day!M144="","",_jhy2_month_day!M144)</f>
        <v/>
      </c>
      <c r="CN148" s="562" t="str">
        <f>IF(_jhy2_month_day!N144="","",_jhy2_month_day!N144)</f>
        <v/>
      </c>
      <c r="CO148" s="562" t="str">
        <f>IF(_jhy2_month_day!O144="","",_jhy2_month_day!O144)</f>
        <v/>
      </c>
      <c r="CP148" s="562" t="str">
        <f>IF(_jhy2_month_day!P144="","",_jhy2_month_day!P144)</f>
        <v/>
      </c>
      <c r="CQ148" s="562" t="str">
        <f>IF(_jhy2_month_day!Q144="","",_jhy2_month_day!Q144)</f>
        <v/>
      </c>
      <c r="CR148" s="563" t="str">
        <f>IF(_jhy2_month_day!R144="","",_jhy2_month_day!R144)</f>
        <v/>
      </c>
      <c r="CS148" s="576" t="str">
        <f>IF(_jhy2_month_day!S144="","",_jhy2_month_day!S144)</f>
        <v/>
      </c>
      <c r="CT148" s="562" t="str">
        <f>IF(_jhy2_month_day!T144="","",_jhy2_month_day!T144)</f>
        <v/>
      </c>
      <c r="CU148" s="577" t="e">
        <f t="shared" si="779"/>
        <v>#VALUE!</v>
      </c>
      <c r="CV148" s="198" t="e">
        <f t="shared" si="780"/>
        <v>#VALUE!</v>
      </c>
      <c r="CW148" s="192" t="e">
        <f t="shared" si="781"/>
        <v>#VALUE!</v>
      </c>
      <c r="CX148" s="192" t="e">
        <f t="shared" si="782"/>
        <v>#VALUE!</v>
      </c>
      <c r="CY148" s="202" t="e">
        <f t="shared" si="783"/>
        <v>#VALUE!</v>
      </c>
      <c r="CZ148" s="192" t="e">
        <f t="shared" ref="CZ148:DI148" si="916">$AJ148*EF148</f>
        <v>#VALUE!</v>
      </c>
      <c r="DA148" s="192" t="e">
        <f t="shared" si="916"/>
        <v>#VALUE!</v>
      </c>
      <c r="DB148" s="192" t="e">
        <f t="shared" si="916"/>
        <v>#VALUE!</v>
      </c>
      <c r="DC148" s="192" t="e">
        <f t="shared" si="916"/>
        <v>#VALUE!</v>
      </c>
      <c r="DD148" s="192" t="e">
        <f t="shared" si="916"/>
        <v>#VALUE!</v>
      </c>
      <c r="DE148" s="192" t="e">
        <f t="shared" si="916"/>
        <v>#VALUE!</v>
      </c>
      <c r="DF148" s="192" t="e">
        <f t="shared" si="916"/>
        <v>#VALUE!</v>
      </c>
      <c r="DG148" s="192" t="e">
        <f t="shared" si="916"/>
        <v>#VALUE!</v>
      </c>
      <c r="DH148" s="192" t="e">
        <f t="shared" si="916"/>
        <v>#VALUE!</v>
      </c>
      <c r="DI148" s="192" t="e">
        <f t="shared" si="916"/>
        <v>#VALUE!</v>
      </c>
      <c r="DJ148" s="192" t="e">
        <f t="shared" si="785"/>
        <v>#VALUE!</v>
      </c>
      <c r="DK148" s="192" t="e">
        <f t="shared" si="786"/>
        <v>#VALUE!</v>
      </c>
      <c r="DL148" s="192" t="e">
        <f t="shared" si="787"/>
        <v>#VALUE!</v>
      </c>
      <c r="DM148" s="192" t="e">
        <f t="shared" si="788"/>
        <v>#VALUE!</v>
      </c>
      <c r="DN148" s="192" t="e">
        <f t="shared" si="789"/>
        <v>#VALUE!</v>
      </c>
      <c r="DO148" s="192" t="e">
        <f t="shared" si="790"/>
        <v>#VALUE!</v>
      </c>
      <c r="DP148" s="192" t="e">
        <f t="shared" si="791"/>
        <v>#VALUE!</v>
      </c>
      <c r="DQ148" s="192" t="e">
        <f t="shared" si="792"/>
        <v>#VALUE!</v>
      </c>
      <c r="DR148" s="192" t="e">
        <f t="shared" si="793"/>
        <v>#VALUE!</v>
      </c>
      <c r="DS148" s="192" t="e">
        <f t="shared" si="794"/>
        <v>#VALUE!</v>
      </c>
      <c r="DT148" s="192" t="e">
        <f t="shared" si="795"/>
        <v>#VALUE!</v>
      </c>
      <c r="DU148" s="192" t="e">
        <f t="shared" si="796"/>
        <v>#VALUE!</v>
      </c>
      <c r="DV148" s="198" t="e">
        <f t="shared" si="797"/>
        <v>#VALUE!</v>
      </c>
      <c r="DW148" s="198" t="e">
        <f t="shared" si="798"/>
        <v>#DIV/0!</v>
      </c>
      <c r="DX148" s="198" t="e">
        <f t="shared" si="799"/>
        <v>#DIV/0!</v>
      </c>
      <c r="DY148" s="198" t="e">
        <f t="shared" si="800"/>
        <v>#VALUE!</v>
      </c>
      <c r="DZ148" s="198" t="e">
        <f t="shared" si="801"/>
        <v>#VALUE!</v>
      </c>
      <c r="EA148" s="198" t="e">
        <f t="shared" si="802"/>
        <v>#VALUE!</v>
      </c>
      <c r="EB148" s="198" t="e">
        <f t="shared" si="803"/>
        <v>#VALUE!</v>
      </c>
      <c r="EC148" s="198" t="e">
        <f t="shared" si="804"/>
        <v>#DIV/0!</v>
      </c>
      <c r="ED148" s="198" t="e">
        <f t="shared" si="805"/>
        <v>#VALUE!</v>
      </c>
      <c r="EE148" s="198" t="e">
        <f t="shared" si="806"/>
        <v>#VALUE!</v>
      </c>
      <c r="EF148" s="198" t="e">
        <f t="shared" ref="EF148:EO148" si="917">DV148/SUM($DV148:$EE148)</f>
        <v>#VALUE!</v>
      </c>
      <c r="EG148" s="198" t="e">
        <f t="shared" si="917"/>
        <v>#DIV/0!</v>
      </c>
      <c r="EH148" s="198" t="e">
        <f t="shared" si="917"/>
        <v>#DIV/0!</v>
      </c>
      <c r="EI148" s="198" t="e">
        <f t="shared" si="917"/>
        <v>#VALUE!</v>
      </c>
      <c r="EJ148" s="198" t="e">
        <f t="shared" si="917"/>
        <v>#VALUE!</v>
      </c>
      <c r="EK148" s="198" t="e">
        <f t="shared" si="917"/>
        <v>#VALUE!</v>
      </c>
      <c r="EL148" s="198" t="e">
        <f t="shared" si="917"/>
        <v>#VALUE!</v>
      </c>
      <c r="EM148" s="198" t="e">
        <f t="shared" si="917"/>
        <v>#DIV/0!</v>
      </c>
      <c r="EN148" s="198" t="e">
        <f t="shared" si="917"/>
        <v>#VALUE!</v>
      </c>
      <c r="EO148" s="198" t="e">
        <f t="shared" si="917"/>
        <v>#VALUE!</v>
      </c>
      <c r="EP148" s="511">
        <f t="shared" ref="EP148:EW148" si="918">EP147</f>
        <v>0.08</v>
      </c>
      <c r="EQ148" s="511">
        <f t="shared" si="918"/>
        <v>0.015</v>
      </c>
      <c r="ER148" s="511">
        <f t="shared" si="918"/>
        <v>0.015</v>
      </c>
      <c r="ES148" s="511">
        <f t="shared" si="918"/>
        <v>0.015</v>
      </c>
      <c r="ET148" s="511">
        <f t="shared" si="918"/>
        <v>0.015</v>
      </c>
      <c r="EU148" s="511">
        <f t="shared" si="918"/>
        <v>0.09</v>
      </c>
      <c r="EV148" s="511">
        <f t="shared" si="918"/>
        <v>0.09</v>
      </c>
      <c r="EW148" s="511">
        <f t="shared" si="918"/>
        <v>0.09</v>
      </c>
      <c r="EX148" s="420" t="str">
        <f>IF(_tag_month_day!AS144="","",_tag_month_day!AS144/100)</f>
        <v/>
      </c>
      <c r="EY148" s="420" t="str">
        <f>IF(_tag_month_day!AT144="","",_tag_month_day!AT144/100)</f>
        <v/>
      </c>
      <c r="EZ148" s="420" t="str">
        <f>IF(_tag_month_day!AU144="","",_tag_month_day!AU144/100)</f>
        <v/>
      </c>
      <c r="FA148" s="420" t="str">
        <f>IF(_tag_month_day!AV144="","",_tag_month_day!AV144/100)</f>
        <v/>
      </c>
      <c r="FB148" s="420" t="str">
        <f>IF(_tag_month_day!AW144="","",_tag_month_day!AW144/100)</f>
        <v/>
      </c>
      <c r="FC148" s="420" t="str">
        <f>IF(_tag_month_day!AX144="","",_tag_month_day!AX144/100)</f>
        <v/>
      </c>
      <c r="FD148" s="510">
        <f t="shared" si="835"/>
        <v>0.33</v>
      </c>
      <c r="FE148" s="510">
        <f t="shared" si="836"/>
        <v>0.19</v>
      </c>
      <c r="FF148" s="510">
        <f t="shared" si="837"/>
        <v>0.003</v>
      </c>
      <c r="FG148" s="510">
        <f t="shared" si="838"/>
        <v>0</v>
      </c>
      <c r="FH148" s="603">
        <f t="shared" si="839"/>
        <v>0.0001</v>
      </c>
      <c r="FI148" s="510">
        <f t="shared" ref="FI148:FR148" si="919">FI147</f>
        <v>0.41</v>
      </c>
      <c r="FJ148" s="510">
        <f t="shared" si="919"/>
        <v>0.11</v>
      </c>
      <c r="FK148" s="510">
        <f t="shared" si="919"/>
        <v>0.015</v>
      </c>
      <c r="FL148" s="510">
        <f t="shared" si="919"/>
        <v>0</v>
      </c>
      <c r="FM148" s="603">
        <f t="shared" si="919"/>
        <v>0.0001</v>
      </c>
      <c r="FN148" s="510" t="str">
        <f>IF(_tag_month_day!AY144="","",_tag_month_day!AY144/100)</f>
        <v/>
      </c>
      <c r="FO148" s="510" t="str">
        <f>IF(_tag_month_day!AZ144="","",_tag_month_day!AZ144/100)</f>
        <v/>
      </c>
      <c r="FP148" s="510" t="str">
        <f>IF(_tag_month_day!BA144="","",_tag_month_day!BA144/100)</f>
        <v/>
      </c>
      <c r="FQ148" s="510" t="str">
        <f>IF(_tag_month_day!BB144="","",_tag_month_day!BB144/100)</f>
        <v/>
      </c>
      <c r="FR148" s="603" t="str">
        <f>IF(_tag_month_day!BC144="","",_tag_month_day!BC144/100)</f>
        <v/>
      </c>
      <c r="FS148" s="510" t="str">
        <f>IF(_tag_month_day!BD144="","",_tag_month_day!BD144/100)</f>
        <v/>
      </c>
      <c r="FT148" s="510" t="str">
        <f>IF(_tag_month_day!BE144="","",_tag_month_day!BE144/100)</f>
        <v/>
      </c>
      <c r="FU148" s="510" t="str">
        <f>IF(_tag_month_day!BF144="","",_tag_month_day!BF144/100)</f>
        <v/>
      </c>
      <c r="FV148" s="510" t="str">
        <f>IF(_tag_month_day!BG144="","",_tag_month_day!BG144/100)</f>
        <v/>
      </c>
      <c r="FW148" s="603" t="str">
        <f>IF(_tag_month_day!BH144="","",_tag_month_day!BH144/100)</f>
        <v/>
      </c>
      <c r="FX148" s="510" t="str">
        <f>IF(_tag_month_day!BI144="","",_tag_month_day!BI144/100)</f>
        <v/>
      </c>
      <c r="FY148" s="510" t="str">
        <f>IF(_tag_month_day!BJ144="","",_tag_month_day!BJ144/100)</f>
        <v/>
      </c>
      <c r="FZ148" s="605" t="str">
        <f>IF(_tag_month_day!BK144="","",_tag_month_day!BK144/100)</f>
        <v/>
      </c>
      <c r="GA148" s="510" t="str">
        <f>IF(_tag_month_day!BL144="","",_tag_month_day!BL144/100)</f>
        <v/>
      </c>
      <c r="GB148" s="603" t="str">
        <f>IF(_tag_month_day!BM144="","",_tag_month_day!BM144/100)</f>
        <v/>
      </c>
      <c r="GC148" s="420" t="str">
        <f>IF(_tag_month_day!BN144="","",_tag_month_day!BN144/100)</f>
        <v/>
      </c>
      <c r="GD148" s="420" t="str">
        <f>IF(_tag_month_day!BO144="","",_tag_month_day!BO144/100)</f>
        <v/>
      </c>
      <c r="GE148" s="420" t="str">
        <f>IF(_tag_month_day!BP144="","",_tag_month_day!BP144/100)</f>
        <v/>
      </c>
      <c r="GF148" s="420" t="str">
        <f>IF(_tag_month_day!BQ144="","",_tag_month_day!BQ144/100)</f>
        <v/>
      </c>
      <c r="GG148" s="420" t="str">
        <f>IF(_tag_month_day!BR144="","",_tag_month_day!BR144/100)</f>
        <v/>
      </c>
      <c r="GH148" s="420" t="str">
        <f>IF(_tag_month_day!BS144="","",_tag_month_day!BS144/100)</f>
        <v/>
      </c>
      <c r="GI148" s="603" t="str">
        <f>IF(_tag_month_day!BT144="","",_tag_month_day!BT144/100)</f>
        <v/>
      </c>
      <c r="GJ148" s="612" t="str">
        <f>IF(_tag_month_day!BU144="","",_tag_month_day!BU144/100)</f>
        <v/>
      </c>
      <c r="GK148" s="620" t="str">
        <f>IF(_tag_month_day!BV144="",IF(_rlcf_month_day!A$2="","",_rlcf_month_day!A$2/100),_tag_month_day!BV144/100)</f>
        <v/>
      </c>
      <c r="GL148" s="620" t="str">
        <f>IF(_tag_month_day!BW144="",IF(_rlcf_month_day!B$2="","",_rlcf_month_day!B$2/100),_tag_month_day!BW144/100)</f>
        <v/>
      </c>
      <c r="GM148" s="621" t="str">
        <f>IF(_tag_month_day!BX144="",IF(_rlcf_month_day!C$2="","",_rlcf_month_day!C$2/100),_tag_month_day!BX144/100)</f>
        <v/>
      </c>
      <c r="GN148" s="620" t="str">
        <f>IF(_tag_month_day!BV144="",IF(_rlcf_month_day!A$2="","",_rlcf_month_day!A$2/100),_tag_month_day!BV144/100)</f>
        <v/>
      </c>
      <c r="GO148" s="620" t="str">
        <f>IF(_tag_month_day!BW144="",IF(_rlcf_month_day!B$2="","",_rlcf_month_day!B$2/100),_tag_month_day!BW144/100)</f>
        <v/>
      </c>
      <c r="GP148" s="620" t="str">
        <f>IF(_tag_month_day!CD144="",IF(_rlcf_month_day!E$2="","",_rlcf_month_day!E$2/100),_tag_month_day!CD144/100)</f>
        <v/>
      </c>
      <c r="GQ148" s="620" t="str">
        <f>IF(_tag_month_day!CE144="",IF(_rlcf_month_day!F$2="","",_rlcf_month_day!F$2/100),_tag_month_day!CE144/100)</f>
        <v/>
      </c>
      <c r="GR148" s="621" t="str">
        <f>IF(_tag_month_day!CF144="",IF(_rlcf_month_day!G$2="","",_rlcf_month_day!G$2/100),_tag_month_day!CF144/100)</f>
        <v/>
      </c>
      <c r="GS148" s="626">
        <f t="shared" ref="GS148:HH148" si="920">GS147</f>
        <v>0.953</v>
      </c>
      <c r="GT148" s="626">
        <f t="shared" si="920"/>
        <v>0.55</v>
      </c>
      <c r="GU148" s="626">
        <f t="shared" si="920"/>
        <v>0.55</v>
      </c>
      <c r="GV148" s="626">
        <f t="shared" si="920"/>
        <v>0.55</v>
      </c>
      <c r="GW148" s="626">
        <f t="shared" si="920"/>
        <v>0.5</v>
      </c>
      <c r="GX148" s="626">
        <f t="shared" si="920"/>
        <v>0.935</v>
      </c>
      <c r="GY148" s="626">
        <f t="shared" si="920"/>
        <v>0.15</v>
      </c>
      <c r="GZ148" s="626">
        <f t="shared" si="920"/>
        <v>1</v>
      </c>
      <c r="HA148" s="632">
        <f t="shared" si="920"/>
        <v>0.047</v>
      </c>
      <c r="HB148" s="632">
        <f t="shared" si="920"/>
        <v>0.45</v>
      </c>
      <c r="HC148" s="632">
        <f t="shared" si="920"/>
        <v>0.45</v>
      </c>
      <c r="HD148" s="632">
        <f t="shared" si="920"/>
        <v>0.45</v>
      </c>
      <c r="HE148" s="632">
        <f t="shared" si="920"/>
        <v>0.5</v>
      </c>
      <c r="HF148" s="632">
        <f t="shared" si="920"/>
        <v>0.065</v>
      </c>
      <c r="HG148" s="632">
        <f t="shared" si="920"/>
        <v>0.85</v>
      </c>
      <c r="HH148" s="632">
        <f t="shared" si="920"/>
        <v>0</v>
      </c>
      <c r="HI148" s="68">
        <f t="shared" si="811"/>
        <v>0</v>
      </c>
      <c r="HJ148" s="68" t="e">
        <f t="shared" si="842"/>
        <v>#VALUE!</v>
      </c>
      <c r="HK148" s="202">
        <f t="shared" si="843"/>
        <v>0.85</v>
      </c>
      <c r="HL148" s="464">
        <f t="shared" si="844"/>
        <v>550000</v>
      </c>
      <c r="HM148" s="464">
        <f t="shared" si="845"/>
        <v>480000</v>
      </c>
      <c r="HN148" s="192" t="e">
        <f t="shared" si="812"/>
        <v>#VALUE!</v>
      </c>
      <c r="HO148" s="192" t="e">
        <f>HN148*HK148*$HO$2/HL148*1000000</f>
        <v>#VALUE!</v>
      </c>
      <c r="HP148" s="192" t="e">
        <f>HN148*HK148*$HP$2/HM148*1000000</f>
        <v>#VALUE!</v>
      </c>
    </row>
    <row r="149" customFormat="1" spans="1:224">
      <c r="A149" s="381">
        <v>144</v>
      </c>
      <c r="B149" s="54">
        <f ca="1" t="shared" si="846"/>
        <v>43622</v>
      </c>
      <c r="C149" s="57">
        <f t="shared" si="847"/>
        <v>0.0416666666666667</v>
      </c>
      <c r="D149" s="68" t="str">
        <f ca="1" t="shared" si="813"/>
        <v>中班</v>
      </c>
      <c r="E149" s="68" t="str">
        <f ca="1" t="shared" si="814"/>
        <v>甲</v>
      </c>
      <c r="F149" s="68">
        <f ca="1">SUMPRODUCT((成本日报!$A$3:$A$95=计划!B149)*(成本日报!$B$3:$B$95=计划!$D149),成本日报!$C$3:$C$95)</f>
        <v>1</v>
      </c>
      <c r="G149" s="382">
        <f ca="1" t="shared" si="848"/>
        <v>43622.958333333</v>
      </c>
      <c r="H149" s="382">
        <f ca="1" t="shared" si="815"/>
        <v>43622.9652777774</v>
      </c>
      <c r="I149" s="382">
        <f ca="1" t="shared" si="816"/>
        <v>43622.970833333</v>
      </c>
      <c r="J149" s="382">
        <f ca="1" t="shared" si="817"/>
        <v>43622.9999999997</v>
      </c>
      <c r="K149" s="382">
        <f ca="1" t="shared" si="818"/>
        <v>43623.0624999997</v>
      </c>
      <c r="L149" s="382">
        <f ca="1" t="shared" si="819"/>
        <v>43623.083333333</v>
      </c>
      <c r="M149" s="398" t="str">
        <f>IF(_tag_month_day!A145="","",_tag_month_day!A145)</f>
        <v/>
      </c>
      <c r="N149" s="398" t="str">
        <f>IF(_tag_month_day!B145="","",_tag_month_day!B145)</f>
        <v/>
      </c>
      <c r="O149" s="399" t="e">
        <f t="shared" si="820"/>
        <v>#VALUE!</v>
      </c>
      <c r="P149" s="398" t="str">
        <f>IF(_tag_month_day!C145="","",_tag_month_day!C145)</f>
        <v/>
      </c>
      <c r="Q149" s="398" t="str">
        <f>IF(_tag_month_day!D145="","",_tag_month_day!D145)</f>
        <v/>
      </c>
      <c r="R149" s="416">
        <f>IF(_tag_month_day!CB145="",R148,_tag_month_day!CB145/100)</f>
        <v>0.07</v>
      </c>
      <c r="S149" s="417" t="str">
        <f>IF(_tag_month_day!E145="","",_tag_month_day!E145)</f>
        <v/>
      </c>
      <c r="T149" s="417" t="str">
        <f>IF(_tag_month_day!F145="","",_tag_month_day!F145)</f>
        <v/>
      </c>
      <c r="U149" s="418" t="e">
        <f t="shared" si="774"/>
        <v>#VALUE!</v>
      </c>
      <c r="V149" s="53" t="e">
        <f t="shared" si="775"/>
        <v>#VALUE!</v>
      </c>
      <c r="W149" s="419" t="str">
        <f>IF(_jhy_month_day!A145="","",_jhy_month_day!A145)</f>
        <v/>
      </c>
      <c r="X149" s="420" t="str">
        <f>IF(_jhy_month_day!B145="","",_jhy_month_day!B145/100)</f>
        <v/>
      </c>
      <c r="Y149" s="420" t="str">
        <f>IF(_jhy_month_day!C145="","",_jhy_month_day!C145/100)</f>
        <v/>
      </c>
      <c r="Z149" s="439">
        <f t="shared" si="865"/>
        <v>36</v>
      </c>
      <c r="AA149" s="440" t="str">
        <f>IF(_tag_month_day!G145="","",_tag_month_day!G145/100)</f>
        <v/>
      </c>
      <c r="AB149" s="440" t="str">
        <f>IF(_tag_month_day!H145="","",_tag_month_day!H145/100)</f>
        <v/>
      </c>
      <c r="AC149" s="193">
        <f t="shared" si="821"/>
        <v>1.59963432013121</v>
      </c>
      <c r="AD149" s="441" t="str">
        <f t="shared" si="822"/>
        <v/>
      </c>
      <c r="AE149" s="442" t="str">
        <f t="shared" si="823"/>
        <v/>
      </c>
      <c r="AF149" s="443">
        <v>1</v>
      </c>
      <c r="AG149" s="68" t="str">
        <f>IF(_duihao_month_day!A145="","",_duihao_month_day!A145)</f>
        <v/>
      </c>
      <c r="AH149" s="463">
        <f>IF(_gyk_month_day!B145="",AH148,_gyk_month_day!B145)</f>
        <v>820</v>
      </c>
      <c r="AI149" s="464" t="e">
        <f t="shared" si="849"/>
        <v>#VALUE!</v>
      </c>
      <c r="AJ149" s="68" t="str">
        <f>IF(_tag_month_day!I145="","",_tag_month_day!I145)</f>
        <v/>
      </c>
      <c r="AK149" s="465" t="str">
        <f>IF(_tzyy_month_day!A145="","",_tzyy_month_day!A145)</f>
        <v/>
      </c>
      <c r="AL149" s="465" t="str">
        <f>IF(_tzyy_month_day!B145="","",_tzyy_month_day!B145)</f>
        <v/>
      </c>
      <c r="AM149" s="465" t="str">
        <f>IF(_tzyy_month_day!C145="","",_tzyy_month_day!C145)</f>
        <v/>
      </c>
      <c r="AN149" s="466" t="str">
        <f>IF(_tag_month_day!CG145="","",_tag_month_day!CG145)</f>
        <v/>
      </c>
      <c r="AO149" s="466" t="str">
        <f>IF(_tag_month_day!CH145="","",_tag_month_day!CH145)</f>
        <v/>
      </c>
      <c r="AP149" s="486" t="e">
        <f t="shared" si="824"/>
        <v>#VALUE!</v>
      </c>
      <c r="AQ149" s="487" t="str">
        <f>IF(_tag_month_day!J145="","",_tag_month_day!J145/100)</f>
        <v/>
      </c>
      <c r="AR149" s="488">
        <f t="shared" si="825"/>
        <v>1.3</v>
      </c>
      <c r="AS149" s="489" t="e">
        <f t="shared" si="776"/>
        <v>#VALUE!</v>
      </c>
      <c r="AT149" s="489">
        <f t="shared" si="826"/>
        <v>0</v>
      </c>
      <c r="AU149" s="490" t="str">
        <f>IF(_tag_month_day!K145="","",_tag_month_day!K145)</f>
        <v/>
      </c>
      <c r="AV149" s="491" t="str">
        <f>IF(_tag_month_day!L145="","",_tag_month_day!L145/100)</f>
        <v/>
      </c>
      <c r="AW149" s="420">
        <f t="shared" si="748"/>
        <v>0</v>
      </c>
      <c r="AX149" s="420">
        <f t="shared" si="827"/>
        <v>0</v>
      </c>
      <c r="AY149" s="420" t="str">
        <f>IF(_tag_month_day!M145="","",_tag_month_day!M145/100)</f>
        <v/>
      </c>
      <c r="AZ149" s="420" t="str">
        <f>IF(_tag_month_day!N145="","",_tag_month_day!N145/100)</f>
        <v/>
      </c>
      <c r="BA149" s="420" t="str">
        <f>IF(_tag_month_day!O145="","",_tag_month_day!O145/100)</f>
        <v/>
      </c>
      <c r="BB149" s="496" t="str">
        <f>IF(_tag_month_day!P145="","",_tag_month_day!P145/100)</f>
        <v/>
      </c>
      <c r="BC149" s="496">
        <f t="shared" si="828"/>
        <v>0</v>
      </c>
      <c r="BD149" s="496" t="str">
        <f>IF(_tag_month_day!Q145="","",_tag_month_day!Q145/100)</f>
        <v/>
      </c>
      <c r="BE149" s="510" t="str">
        <f>IF(_tag_month_day!R145="","",_tag_month_day!R145/100)</f>
        <v/>
      </c>
      <c r="BF149" s="413" t="str">
        <f>IF(_tag_month_day!CC145="","",_tag_month_day!CC145/100)</f>
        <v/>
      </c>
      <c r="BG149" s="511" t="e">
        <f t="shared" si="777"/>
        <v>#VALUE!</v>
      </c>
      <c r="BH149" s="198">
        <f t="shared" si="778"/>
        <v>0</v>
      </c>
      <c r="BI149" s="512" t="e">
        <f>IF(CX149=0,BI148,(DK149*查询!$R$5+DL149*查询!$Q$5+DM149*查询!$N$5+DN149*查询!$O$5+DO149*查询!$P$5)*AF149/CX149)</f>
        <v>#VALUE!</v>
      </c>
      <c r="BJ149" s="512" t="e">
        <f>IF(CX149=0,BJ148,(DP149*查询!$S$5+DQ149*查询!$T$5+DR149*查询!$U$5)*AF149/CX149)</f>
        <v>#VALUE!</v>
      </c>
      <c r="BK149" s="512">
        <f t="shared" si="829"/>
        <v>1</v>
      </c>
      <c r="BL149" s="513" t="str">
        <f>IF(_cfyc_month_day!A145="","",_cfyc_month_day!A145)</f>
        <v/>
      </c>
      <c r="BM149" s="513" t="str">
        <f>IF(_cfyc_month_day!B145="","",_cfyc_month_day!B145)</f>
        <v/>
      </c>
      <c r="BN149" s="513" t="str">
        <f>IF(_cfyc_month_day!C145="","",_cfyc_month_day!C145)</f>
        <v/>
      </c>
      <c r="BO149" s="522" t="str">
        <f>IF(_cfyc_month_day!D145="","",_cfyc_month_day!D145)</f>
        <v/>
      </c>
      <c r="BP149" s="522" t="str">
        <f>IF(_cfyc_month_day!E145="","",_cfyc_month_day!E145)</f>
        <v/>
      </c>
      <c r="BQ149" s="522" t="str">
        <f>IF(_cfyc_month_day!F145="","",_cfyc_month_day!F145)</f>
        <v/>
      </c>
      <c r="BR149" s="513" t="str">
        <f>IF(_tag_month_day!T145="","",_tag_month_day!T145)</f>
        <v/>
      </c>
      <c r="BS149" s="513" t="str">
        <f>IF(_tag_month_day!U145="","",_tag_month_day!U145)</f>
        <v/>
      </c>
      <c r="BT149" s="523" t="str">
        <f t="shared" si="830"/>
        <v/>
      </c>
      <c r="BU149" s="223" t="str">
        <f>IF(_tag_month_day!V145="","",_tag_month_day!V145)</f>
        <v/>
      </c>
      <c r="BV149" s="206" t="str">
        <f>IF(_tag_month_day!W145="","",_tag_month_day!W145)</f>
        <v/>
      </c>
      <c r="BW149" s="540" t="str">
        <f>IF(_tag_month_day!X145="","",_tag_month_day!X145)</f>
        <v/>
      </c>
      <c r="BX149" s="540" t="str">
        <f>IF(_tag_month_day!Y145="","",_tag_month_day!Y145)</f>
        <v/>
      </c>
      <c r="BY149" s="541">
        <f ca="1" t="shared" si="831"/>
        <v>43623.083333333</v>
      </c>
      <c r="BZ149" s="542"/>
      <c r="CA149" s="543" t="str">
        <f>IF(_jhy2_month_day!A145="","",_jhy2_month_day!A145)</f>
        <v/>
      </c>
      <c r="CB149" s="464" t="str">
        <f>IF(_jhy2_month_day!B145="","",_jhy2_month_day!B145)</f>
        <v/>
      </c>
      <c r="CC149" s="464" t="str">
        <f>IF(_jhy2_month_day!C145="","",_jhy2_month_day!C145)</f>
        <v/>
      </c>
      <c r="CD149" s="464" t="str">
        <f>IF(_jhy2_month_day!D145="","",_jhy2_month_day!D145)</f>
        <v/>
      </c>
      <c r="CE149" s="464" t="str">
        <f>IF(_jhy2_month_day!E145="","",_jhy2_month_day!E145)</f>
        <v/>
      </c>
      <c r="CF149" s="464" t="str">
        <f>IF(_jhy2_month_day!F145="","",_jhy2_month_day!F145)</f>
        <v/>
      </c>
      <c r="CG149" s="464" t="str">
        <f>IF(_jhy2_month_day!G145="","",_jhy2_month_day!G145)</f>
        <v/>
      </c>
      <c r="CH149" s="464" t="str">
        <f>IF(_jhy2_month_day!H145="","",_jhy2_month_day!H145)</f>
        <v/>
      </c>
      <c r="CI149" s="464" t="str">
        <f>IF(_jhy2_month_day!I145="","",_jhy2_month_day!I145)</f>
        <v/>
      </c>
      <c r="CJ149" s="464" t="str">
        <f>IF(_jhy2_month_day!J145="","",_jhy2_month_day!J145)</f>
        <v/>
      </c>
      <c r="CK149" s="464" t="str">
        <f>IF(_jhy2_month_day!K145="","",_jhy2_month_day!K145)</f>
        <v/>
      </c>
      <c r="CL149" s="562" t="str">
        <f>IF(_jhy2_month_day!L145="","",_jhy2_month_day!L145)</f>
        <v/>
      </c>
      <c r="CM149" s="562" t="str">
        <f>IF(_jhy2_month_day!M145="","",_jhy2_month_day!M145)</f>
        <v/>
      </c>
      <c r="CN149" s="562" t="str">
        <f>IF(_jhy2_month_day!N145="","",_jhy2_month_day!N145)</f>
        <v/>
      </c>
      <c r="CO149" s="562" t="str">
        <f>IF(_jhy2_month_day!O145="","",_jhy2_month_day!O145)</f>
        <v/>
      </c>
      <c r="CP149" s="562" t="str">
        <f>IF(_jhy2_month_day!P145="","",_jhy2_month_day!P145)</f>
        <v/>
      </c>
      <c r="CQ149" s="562" t="str">
        <f>IF(_jhy2_month_day!Q145="","",_jhy2_month_day!Q145)</f>
        <v/>
      </c>
      <c r="CR149" s="563" t="str">
        <f>IF(_jhy2_month_day!R145="","",_jhy2_month_day!R145)</f>
        <v/>
      </c>
      <c r="CS149" s="576" t="str">
        <f>IF(_jhy2_month_day!S145="","",_jhy2_month_day!S145)</f>
        <v/>
      </c>
      <c r="CT149" s="562" t="str">
        <f>IF(_jhy2_month_day!T145="","",_jhy2_month_day!T145)</f>
        <v/>
      </c>
      <c r="CU149" s="577" t="e">
        <f t="shared" si="779"/>
        <v>#VALUE!</v>
      </c>
      <c r="CV149" s="198" t="e">
        <f t="shared" si="780"/>
        <v>#VALUE!</v>
      </c>
      <c r="CW149" s="192" t="e">
        <f t="shared" si="781"/>
        <v>#VALUE!</v>
      </c>
      <c r="CX149" s="192" t="e">
        <f t="shared" si="782"/>
        <v>#VALUE!</v>
      </c>
      <c r="CY149" s="202" t="e">
        <f t="shared" si="783"/>
        <v>#VALUE!</v>
      </c>
      <c r="CZ149" s="192" t="e">
        <f t="shared" ref="CZ149:DI149" si="921">$AJ149*EF149</f>
        <v>#VALUE!</v>
      </c>
      <c r="DA149" s="192" t="e">
        <f t="shared" si="921"/>
        <v>#VALUE!</v>
      </c>
      <c r="DB149" s="192" t="e">
        <f t="shared" si="921"/>
        <v>#VALUE!</v>
      </c>
      <c r="DC149" s="192" t="e">
        <f t="shared" si="921"/>
        <v>#VALUE!</v>
      </c>
      <c r="DD149" s="192" t="e">
        <f t="shared" si="921"/>
        <v>#VALUE!</v>
      </c>
      <c r="DE149" s="192" t="e">
        <f t="shared" si="921"/>
        <v>#VALUE!</v>
      </c>
      <c r="DF149" s="192" t="e">
        <f t="shared" si="921"/>
        <v>#VALUE!</v>
      </c>
      <c r="DG149" s="192" t="e">
        <f t="shared" si="921"/>
        <v>#VALUE!</v>
      </c>
      <c r="DH149" s="192" t="e">
        <f t="shared" si="921"/>
        <v>#VALUE!</v>
      </c>
      <c r="DI149" s="192" t="e">
        <f t="shared" si="921"/>
        <v>#VALUE!</v>
      </c>
      <c r="DJ149" s="192" t="e">
        <f t="shared" si="785"/>
        <v>#VALUE!</v>
      </c>
      <c r="DK149" s="192" t="e">
        <f t="shared" si="786"/>
        <v>#VALUE!</v>
      </c>
      <c r="DL149" s="192" t="e">
        <f t="shared" si="787"/>
        <v>#VALUE!</v>
      </c>
      <c r="DM149" s="192" t="e">
        <f t="shared" si="788"/>
        <v>#VALUE!</v>
      </c>
      <c r="DN149" s="192" t="e">
        <f t="shared" si="789"/>
        <v>#VALUE!</v>
      </c>
      <c r="DO149" s="192" t="e">
        <f t="shared" si="790"/>
        <v>#VALUE!</v>
      </c>
      <c r="DP149" s="192" t="e">
        <f t="shared" si="791"/>
        <v>#VALUE!</v>
      </c>
      <c r="DQ149" s="192" t="e">
        <f t="shared" si="792"/>
        <v>#VALUE!</v>
      </c>
      <c r="DR149" s="192" t="e">
        <f t="shared" si="793"/>
        <v>#VALUE!</v>
      </c>
      <c r="DS149" s="192" t="e">
        <f t="shared" si="794"/>
        <v>#VALUE!</v>
      </c>
      <c r="DT149" s="192" t="e">
        <f t="shared" si="795"/>
        <v>#VALUE!</v>
      </c>
      <c r="DU149" s="192" t="e">
        <f t="shared" si="796"/>
        <v>#VALUE!</v>
      </c>
      <c r="DV149" s="198" t="e">
        <f t="shared" si="797"/>
        <v>#VALUE!</v>
      </c>
      <c r="DW149" s="198" t="e">
        <f t="shared" si="798"/>
        <v>#DIV/0!</v>
      </c>
      <c r="DX149" s="198" t="e">
        <f t="shared" si="799"/>
        <v>#DIV/0!</v>
      </c>
      <c r="DY149" s="198" t="e">
        <f t="shared" si="800"/>
        <v>#VALUE!</v>
      </c>
      <c r="DZ149" s="198" t="e">
        <f t="shared" si="801"/>
        <v>#VALUE!</v>
      </c>
      <c r="EA149" s="198" t="e">
        <f t="shared" si="802"/>
        <v>#VALUE!</v>
      </c>
      <c r="EB149" s="198" t="e">
        <f t="shared" si="803"/>
        <v>#VALUE!</v>
      </c>
      <c r="EC149" s="198" t="e">
        <f t="shared" si="804"/>
        <v>#DIV/0!</v>
      </c>
      <c r="ED149" s="198" t="e">
        <f t="shared" si="805"/>
        <v>#VALUE!</v>
      </c>
      <c r="EE149" s="198" t="e">
        <f t="shared" si="806"/>
        <v>#VALUE!</v>
      </c>
      <c r="EF149" s="198" t="e">
        <f t="shared" ref="EF149:EO149" si="922">DV149/SUM($DV149:$EE149)</f>
        <v>#VALUE!</v>
      </c>
      <c r="EG149" s="198" t="e">
        <f t="shared" si="922"/>
        <v>#DIV/0!</v>
      </c>
      <c r="EH149" s="198" t="e">
        <f t="shared" si="922"/>
        <v>#DIV/0!</v>
      </c>
      <c r="EI149" s="198" t="e">
        <f t="shared" si="922"/>
        <v>#VALUE!</v>
      </c>
      <c r="EJ149" s="198" t="e">
        <f t="shared" si="922"/>
        <v>#VALUE!</v>
      </c>
      <c r="EK149" s="198" t="e">
        <f t="shared" si="922"/>
        <v>#VALUE!</v>
      </c>
      <c r="EL149" s="198" t="e">
        <f t="shared" si="922"/>
        <v>#VALUE!</v>
      </c>
      <c r="EM149" s="198" t="e">
        <f t="shared" si="922"/>
        <v>#DIV/0!</v>
      </c>
      <c r="EN149" s="198" t="e">
        <f t="shared" si="922"/>
        <v>#VALUE!</v>
      </c>
      <c r="EO149" s="198" t="e">
        <f t="shared" si="922"/>
        <v>#VALUE!</v>
      </c>
      <c r="EP149" s="511">
        <f t="shared" ref="EP149:EW149" si="923">EP148</f>
        <v>0.08</v>
      </c>
      <c r="EQ149" s="511">
        <f t="shared" si="923"/>
        <v>0.015</v>
      </c>
      <c r="ER149" s="511">
        <f t="shared" si="923"/>
        <v>0.015</v>
      </c>
      <c r="ES149" s="511">
        <f t="shared" si="923"/>
        <v>0.015</v>
      </c>
      <c r="ET149" s="511">
        <f t="shared" si="923"/>
        <v>0.015</v>
      </c>
      <c r="EU149" s="511">
        <f t="shared" si="923"/>
        <v>0.09</v>
      </c>
      <c r="EV149" s="511">
        <f t="shared" si="923"/>
        <v>0.09</v>
      </c>
      <c r="EW149" s="511">
        <f t="shared" si="923"/>
        <v>0.09</v>
      </c>
      <c r="EX149" s="420" t="str">
        <f>IF(_tag_month_day!AS145="","",_tag_month_day!AS145/100)</f>
        <v/>
      </c>
      <c r="EY149" s="420" t="str">
        <f>IF(_tag_month_day!AT145="","",_tag_month_day!AT145/100)</f>
        <v/>
      </c>
      <c r="EZ149" s="420" t="str">
        <f>IF(_tag_month_day!AU145="","",_tag_month_day!AU145/100)</f>
        <v/>
      </c>
      <c r="FA149" s="420" t="str">
        <f>IF(_tag_month_day!AV145="","",_tag_month_day!AV145/100)</f>
        <v/>
      </c>
      <c r="FB149" s="420" t="str">
        <f>IF(_tag_month_day!AW145="","",_tag_month_day!AW145/100)</f>
        <v/>
      </c>
      <c r="FC149" s="420" t="str">
        <f>IF(_tag_month_day!AX145="","",_tag_month_day!AX145/100)</f>
        <v/>
      </c>
      <c r="FD149" s="510">
        <f t="shared" si="835"/>
        <v>0.33</v>
      </c>
      <c r="FE149" s="510">
        <f t="shared" si="836"/>
        <v>0.19</v>
      </c>
      <c r="FF149" s="510">
        <f t="shared" si="837"/>
        <v>0.003</v>
      </c>
      <c r="FG149" s="510">
        <f t="shared" si="838"/>
        <v>0</v>
      </c>
      <c r="FH149" s="603">
        <f t="shared" si="839"/>
        <v>0.0001</v>
      </c>
      <c r="FI149" s="510">
        <f t="shared" ref="FI149:FR149" si="924">FI148</f>
        <v>0.41</v>
      </c>
      <c r="FJ149" s="510">
        <f t="shared" si="924"/>
        <v>0.11</v>
      </c>
      <c r="FK149" s="510">
        <f t="shared" si="924"/>
        <v>0.015</v>
      </c>
      <c r="FL149" s="510">
        <f t="shared" si="924"/>
        <v>0</v>
      </c>
      <c r="FM149" s="603">
        <f t="shared" si="924"/>
        <v>0.0001</v>
      </c>
      <c r="FN149" s="510" t="str">
        <f>IF(_tag_month_day!AY145="","",_tag_month_day!AY145/100)</f>
        <v/>
      </c>
      <c r="FO149" s="510" t="str">
        <f>IF(_tag_month_day!AZ145="","",_tag_month_day!AZ145/100)</f>
        <v/>
      </c>
      <c r="FP149" s="510" t="str">
        <f>IF(_tag_month_day!BA145="","",_tag_month_day!BA145/100)</f>
        <v/>
      </c>
      <c r="FQ149" s="510" t="str">
        <f>IF(_tag_month_day!BB145="","",_tag_month_day!BB145/100)</f>
        <v/>
      </c>
      <c r="FR149" s="603" t="str">
        <f>IF(_tag_month_day!BC145="","",_tag_month_day!BC145/100)</f>
        <v/>
      </c>
      <c r="FS149" s="510" t="str">
        <f>IF(_tag_month_day!BD145="","",_tag_month_day!BD145/100)</f>
        <v/>
      </c>
      <c r="FT149" s="510" t="str">
        <f>IF(_tag_month_day!BE145="","",_tag_month_day!BE145/100)</f>
        <v/>
      </c>
      <c r="FU149" s="510" t="str">
        <f>IF(_tag_month_day!BF145="","",_tag_month_day!BF145/100)</f>
        <v/>
      </c>
      <c r="FV149" s="510" t="str">
        <f>IF(_tag_month_day!BG145="","",_tag_month_day!BG145/100)</f>
        <v/>
      </c>
      <c r="FW149" s="603" t="str">
        <f>IF(_tag_month_day!BH145="","",_tag_month_day!BH145/100)</f>
        <v/>
      </c>
      <c r="FX149" s="510" t="str">
        <f>IF(_tag_month_day!BI145="","",_tag_month_day!BI145/100)</f>
        <v/>
      </c>
      <c r="FY149" s="510" t="str">
        <f>IF(_tag_month_day!BJ145="","",_tag_month_day!BJ145/100)</f>
        <v/>
      </c>
      <c r="FZ149" s="605" t="str">
        <f>IF(_tag_month_day!BK145="","",_tag_month_day!BK145/100)</f>
        <v/>
      </c>
      <c r="GA149" s="510" t="str">
        <f>IF(_tag_month_day!BL145="","",_tag_month_day!BL145/100)</f>
        <v/>
      </c>
      <c r="GB149" s="603" t="str">
        <f>IF(_tag_month_day!BM145="","",_tag_month_day!BM145/100)</f>
        <v/>
      </c>
      <c r="GC149" s="420" t="str">
        <f>IF(_tag_month_day!BN145="","",_tag_month_day!BN145/100)</f>
        <v/>
      </c>
      <c r="GD149" s="420" t="str">
        <f>IF(_tag_month_day!BO145="","",_tag_month_day!BO145/100)</f>
        <v/>
      </c>
      <c r="GE149" s="420" t="str">
        <f>IF(_tag_month_day!BP145="","",_tag_month_day!BP145/100)</f>
        <v/>
      </c>
      <c r="GF149" s="420" t="str">
        <f>IF(_tag_month_day!BQ145="","",_tag_month_day!BQ145/100)</f>
        <v/>
      </c>
      <c r="GG149" s="420" t="str">
        <f>IF(_tag_month_day!BR145="","",_tag_month_day!BR145/100)</f>
        <v/>
      </c>
      <c r="GH149" s="420" t="str">
        <f>IF(_tag_month_day!BS145="","",_tag_month_day!BS145/100)</f>
        <v/>
      </c>
      <c r="GI149" s="603" t="str">
        <f>IF(_tag_month_day!BT145="","",_tag_month_day!BT145/100)</f>
        <v/>
      </c>
      <c r="GJ149" s="612" t="str">
        <f>IF(_tag_month_day!BU145="","",_tag_month_day!BU145/100)</f>
        <v/>
      </c>
      <c r="GK149" s="620" t="str">
        <f>IF(_tag_month_day!BV145="",IF(_rlcf_month_day!A$2="","",_rlcf_month_day!A$2/100),_tag_month_day!BV145/100)</f>
        <v/>
      </c>
      <c r="GL149" s="620" t="str">
        <f>IF(_tag_month_day!BW145="",IF(_rlcf_month_day!B$2="","",_rlcf_month_day!B$2/100),_tag_month_day!BW145/100)</f>
        <v/>
      </c>
      <c r="GM149" s="621" t="str">
        <f>IF(_tag_month_day!BX145="",IF(_rlcf_month_day!C$2="","",_rlcf_month_day!C$2/100),_tag_month_day!BX145/100)</f>
        <v/>
      </c>
      <c r="GN149" s="620" t="str">
        <f>IF(_tag_month_day!BV145="",IF(_rlcf_month_day!A$2="","",_rlcf_month_day!A$2/100),_tag_month_day!BV145/100)</f>
        <v/>
      </c>
      <c r="GO149" s="620" t="str">
        <f>IF(_tag_month_day!BW145="",IF(_rlcf_month_day!B$2="","",_rlcf_month_day!B$2/100),_tag_month_day!BW145/100)</f>
        <v/>
      </c>
      <c r="GP149" s="620" t="str">
        <f>IF(_tag_month_day!CD145="",IF(_rlcf_month_day!E$2="","",_rlcf_month_day!E$2/100),_tag_month_day!CD145/100)</f>
        <v/>
      </c>
      <c r="GQ149" s="620" t="str">
        <f>IF(_tag_month_day!CE145="",IF(_rlcf_month_day!F$2="","",_rlcf_month_day!F$2/100),_tag_month_day!CE145/100)</f>
        <v/>
      </c>
      <c r="GR149" s="621" t="str">
        <f>IF(_tag_month_day!CF145="",IF(_rlcf_month_day!G$2="","",_rlcf_month_day!G$2/100),_tag_month_day!CF145/100)</f>
        <v/>
      </c>
      <c r="GS149" s="626">
        <f t="shared" ref="GS149:HH149" si="925">GS148</f>
        <v>0.953</v>
      </c>
      <c r="GT149" s="626">
        <f t="shared" si="925"/>
        <v>0.55</v>
      </c>
      <c r="GU149" s="626">
        <f t="shared" si="925"/>
        <v>0.55</v>
      </c>
      <c r="GV149" s="626">
        <f t="shared" si="925"/>
        <v>0.55</v>
      </c>
      <c r="GW149" s="626">
        <f t="shared" si="925"/>
        <v>0.5</v>
      </c>
      <c r="GX149" s="626">
        <f t="shared" si="925"/>
        <v>0.935</v>
      </c>
      <c r="GY149" s="626">
        <f t="shared" si="925"/>
        <v>0.15</v>
      </c>
      <c r="GZ149" s="626">
        <f t="shared" si="925"/>
        <v>1</v>
      </c>
      <c r="HA149" s="632">
        <f t="shared" si="925"/>
        <v>0.047</v>
      </c>
      <c r="HB149" s="632">
        <f t="shared" si="925"/>
        <v>0.45</v>
      </c>
      <c r="HC149" s="632">
        <f t="shared" si="925"/>
        <v>0.45</v>
      </c>
      <c r="HD149" s="632">
        <f t="shared" si="925"/>
        <v>0.45</v>
      </c>
      <c r="HE149" s="632">
        <f t="shared" si="925"/>
        <v>0.5</v>
      </c>
      <c r="HF149" s="632">
        <f t="shared" si="925"/>
        <v>0.065</v>
      </c>
      <c r="HG149" s="632">
        <f t="shared" si="925"/>
        <v>0.85</v>
      </c>
      <c r="HH149" s="632">
        <f t="shared" si="925"/>
        <v>0</v>
      </c>
      <c r="HI149" s="68">
        <f t="shared" si="811"/>
        <v>0</v>
      </c>
      <c r="HJ149" s="68" t="e">
        <f t="shared" si="842"/>
        <v>#VALUE!</v>
      </c>
      <c r="HK149" s="202">
        <f t="shared" si="843"/>
        <v>0.85</v>
      </c>
      <c r="HL149" s="464">
        <f t="shared" si="844"/>
        <v>550000</v>
      </c>
      <c r="HM149" s="464">
        <f t="shared" si="845"/>
        <v>480000</v>
      </c>
      <c r="HN149" s="192" t="e">
        <f t="shared" si="812"/>
        <v>#VALUE!</v>
      </c>
      <c r="HO149" s="192" t="e">
        <f>HN149*HK149*$HO$2/HL149*1000000</f>
        <v>#VALUE!</v>
      </c>
      <c r="HP149" s="192" t="e">
        <f>HN149*HK149*$HP$2/HM149*1000000</f>
        <v>#VALUE!</v>
      </c>
    </row>
    <row r="150" customFormat="1" spans="1:224">
      <c r="A150" s="381">
        <v>145</v>
      </c>
      <c r="B150" s="54">
        <f ca="1" t="shared" si="846"/>
        <v>43623</v>
      </c>
      <c r="C150" s="57">
        <f t="shared" si="847"/>
        <v>0.0416666666666667</v>
      </c>
      <c r="D150" s="68" t="str">
        <f ca="1" t="shared" si="813"/>
        <v>夜班</v>
      </c>
      <c r="E150" s="68" t="str">
        <f ca="1" t="shared" si="814"/>
        <v>丙</v>
      </c>
      <c r="F150" s="68">
        <f ca="1">SUMPRODUCT((成本日报!$A$3:$A$95=计划!B150)*(成本日报!$B$3:$B$95=计划!$D150),成本日报!$C$3:$C$95)</f>
        <v>3</v>
      </c>
      <c r="G150" s="382">
        <f ca="1" t="shared" si="848"/>
        <v>43622.9999999997</v>
      </c>
      <c r="H150" s="382">
        <f ca="1" t="shared" si="815"/>
        <v>43623.0069444441</v>
      </c>
      <c r="I150" s="382">
        <f ca="1" t="shared" si="816"/>
        <v>43623.0124999996</v>
      </c>
      <c r="J150" s="382">
        <f ca="1" t="shared" si="817"/>
        <v>43623.0416666663</v>
      </c>
      <c r="K150" s="382">
        <f ca="1" t="shared" si="818"/>
        <v>43623.1041666663</v>
      </c>
      <c r="L150" s="382">
        <f ca="1" t="shared" si="819"/>
        <v>43623.1249999997</v>
      </c>
      <c r="M150" s="398" t="str">
        <f>IF(_tag_month_day!A146="","",_tag_month_day!A146)</f>
        <v/>
      </c>
      <c r="N150" s="398" t="str">
        <f>IF(_tag_month_day!B146="","",_tag_month_day!B146)</f>
        <v/>
      </c>
      <c r="O150" s="399" t="e">
        <f t="shared" si="820"/>
        <v>#VALUE!</v>
      </c>
      <c r="P150" s="398" t="str">
        <f>IF(_tag_month_day!C146="","",_tag_month_day!C146)</f>
        <v/>
      </c>
      <c r="Q150" s="398" t="str">
        <f>IF(_tag_month_day!D146="","",_tag_month_day!D146)</f>
        <v/>
      </c>
      <c r="R150" s="416">
        <f>IF(_tag_month_day!CB146="",R149,_tag_month_day!CB146/100)</f>
        <v>0.07</v>
      </c>
      <c r="S150" s="417" t="str">
        <f>IF(_tag_month_day!E146="","",_tag_month_day!E146)</f>
        <v/>
      </c>
      <c r="T150" s="417" t="str">
        <f>IF(_tag_month_day!F146="","",_tag_month_day!F146)</f>
        <v/>
      </c>
      <c r="U150" s="418" t="e">
        <f t="shared" si="774"/>
        <v>#VALUE!</v>
      </c>
      <c r="V150" s="53" t="e">
        <f t="shared" si="775"/>
        <v>#VALUE!</v>
      </c>
      <c r="W150" s="419" t="str">
        <f>IF(_jhy_month_day!A146="","",_jhy_month_day!A146)</f>
        <v/>
      </c>
      <c r="X150" s="420" t="str">
        <f>IF(_jhy_month_day!B146="","",_jhy_month_day!B146/100)</f>
        <v/>
      </c>
      <c r="Y150" s="420" t="str">
        <f>IF(_jhy_month_day!C146="","",_jhy_month_day!C146/100)</f>
        <v/>
      </c>
      <c r="Z150" s="439">
        <f t="shared" si="865"/>
        <v>37</v>
      </c>
      <c r="AA150" s="440" t="str">
        <f>IF(_tag_month_day!G146="","",_tag_month_day!G146/100)</f>
        <v/>
      </c>
      <c r="AB150" s="440" t="str">
        <f>IF(_tag_month_day!H146="","",_tag_month_day!H146/100)</f>
        <v/>
      </c>
      <c r="AC150" s="193">
        <f t="shared" si="821"/>
        <v>1.59963432013121</v>
      </c>
      <c r="AD150" s="441" t="str">
        <f t="shared" si="822"/>
        <v/>
      </c>
      <c r="AE150" s="442" t="str">
        <f t="shared" si="823"/>
        <v/>
      </c>
      <c r="AF150" s="443">
        <v>1</v>
      </c>
      <c r="AG150" s="68" t="str">
        <f>IF(_duihao_month_day!A146="","",_duihao_month_day!A146)</f>
        <v/>
      </c>
      <c r="AH150" s="463">
        <f>IF(_gyk_month_day!B146="",AH149,_gyk_month_day!B146)</f>
        <v>820</v>
      </c>
      <c r="AI150" s="464" t="e">
        <f t="shared" si="849"/>
        <v>#VALUE!</v>
      </c>
      <c r="AJ150" s="68" t="str">
        <f>IF(_tag_month_day!I146="","",_tag_month_day!I146)</f>
        <v/>
      </c>
      <c r="AK150" s="465" t="str">
        <f>IF(_tzyy_month_day!A146="","",_tzyy_month_day!A146)</f>
        <v/>
      </c>
      <c r="AL150" s="465" t="str">
        <f>IF(_tzyy_month_day!B146="","",_tzyy_month_day!B146)</f>
        <v/>
      </c>
      <c r="AM150" s="465" t="str">
        <f>IF(_tzyy_month_day!C146="","",_tzyy_month_day!C146)</f>
        <v/>
      </c>
      <c r="AN150" s="466" t="str">
        <f>IF(_tag_month_day!CG146="","",_tag_month_day!CG146)</f>
        <v/>
      </c>
      <c r="AO150" s="466" t="str">
        <f>IF(_tag_month_day!CH146="","",_tag_month_day!CH146)</f>
        <v/>
      </c>
      <c r="AP150" s="486" t="e">
        <f t="shared" si="824"/>
        <v>#VALUE!</v>
      </c>
      <c r="AQ150" s="487" t="str">
        <f>IF(_tag_month_day!J146="","",_tag_month_day!J146/100)</f>
        <v/>
      </c>
      <c r="AR150" s="488">
        <f t="shared" si="825"/>
        <v>1.3</v>
      </c>
      <c r="AS150" s="489" t="e">
        <f t="shared" si="776"/>
        <v>#VALUE!</v>
      </c>
      <c r="AT150" s="489">
        <f t="shared" si="826"/>
        <v>0</v>
      </c>
      <c r="AU150" s="490" t="str">
        <f>IF(_tag_month_day!K146="","",_tag_month_day!K146)</f>
        <v/>
      </c>
      <c r="AV150" s="491" t="str">
        <f>IF(_tag_month_day!L146="","",_tag_month_day!L146/100)</f>
        <v/>
      </c>
      <c r="AW150" s="420">
        <f t="shared" si="748"/>
        <v>0</v>
      </c>
      <c r="AX150" s="420">
        <f t="shared" si="827"/>
        <v>0</v>
      </c>
      <c r="AY150" s="420" t="str">
        <f>IF(_tag_month_day!M146="","",_tag_month_day!M146/100)</f>
        <v/>
      </c>
      <c r="AZ150" s="420" t="str">
        <f>IF(_tag_month_day!N146="","",_tag_month_day!N146/100)</f>
        <v/>
      </c>
      <c r="BA150" s="420" t="str">
        <f>IF(_tag_month_day!O146="","",_tag_month_day!O146/100)</f>
        <v/>
      </c>
      <c r="BB150" s="496" t="str">
        <f>IF(_tag_month_day!P146="","",_tag_month_day!P146/100)</f>
        <v/>
      </c>
      <c r="BC150" s="496">
        <f t="shared" si="828"/>
        <v>0</v>
      </c>
      <c r="BD150" s="496" t="str">
        <f>IF(_tag_month_day!Q146="","",_tag_month_day!Q146/100)</f>
        <v/>
      </c>
      <c r="BE150" s="510" t="str">
        <f>IF(_tag_month_day!R146="","",_tag_month_day!R146/100)</f>
        <v/>
      </c>
      <c r="BF150" s="413" t="str">
        <f>IF(_tag_month_day!CC146="","",_tag_month_day!CC146/100)</f>
        <v/>
      </c>
      <c r="BG150" s="511" t="e">
        <f t="shared" si="777"/>
        <v>#VALUE!</v>
      </c>
      <c r="BH150" s="198">
        <f t="shared" si="778"/>
        <v>0</v>
      </c>
      <c r="BI150" s="512" t="e">
        <f>IF(CX150=0,BI149,(DK150*查询!$R$5+DL150*查询!$Q$5+DM150*查询!$N$5+DN150*查询!$O$5+DO150*查询!$P$5)*AF150/CX150)</f>
        <v>#VALUE!</v>
      </c>
      <c r="BJ150" s="512" t="e">
        <f>IF(CX150=0,BJ149,(DP150*查询!$S$5+DQ150*查询!$T$5+DR150*查询!$U$5)*AF150/CX150)</f>
        <v>#VALUE!</v>
      </c>
      <c r="BK150" s="512">
        <f t="shared" si="829"/>
        <v>1</v>
      </c>
      <c r="BL150" s="513" t="str">
        <f>IF(_cfyc_month_day!A146="","",_cfyc_month_day!A146)</f>
        <v/>
      </c>
      <c r="BM150" s="513" t="str">
        <f>IF(_cfyc_month_day!B146="","",_cfyc_month_day!B146)</f>
        <v/>
      </c>
      <c r="BN150" s="513" t="str">
        <f>IF(_cfyc_month_day!C146="","",_cfyc_month_day!C146)</f>
        <v/>
      </c>
      <c r="BO150" s="522" t="str">
        <f>IF(_cfyc_month_day!D146="","",_cfyc_month_day!D146)</f>
        <v/>
      </c>
      <c r="BP150" s="522" t="str">
        <f>IF(_cfyc_month_day!E146="","",_cfyc_month_day!E146)</f>
        <v/>
      </c>
      <c r="BQ150" s="522" t="str">
        <f>IF(_cfyc_month_day!F146="","",_cfyc_month_day!F146)</f>
        <v/>
      </c>
      <c r="BR150" s="513" t="str">
        <f>IF(_tag_month_day!T146="","",_tag_month_day!T146)</f>
        <v/>
      </c>
      <c r="BS150" s="513" t="str">
        <f>IF(_tag_month_day!U146="","",_tag_month_day!U146)</f>
        <v/>
      </c>
      <c r="BT150" s="523" t="str">
        <f t="shared" si="830"/>
        <v/>
      </c>
      <c r="BU150" s="223" t="str">
        <f>IF(_tag_month_day!V146="","",_tag_month_day!V146)</f>
        <v/>
      </c>
      <c r="BV150" s="206" t="str">
        <f>IF(_tag_month_day!W146="","",_tag_month_day!W146)</f>
        <v/>
      </c>
      <c r="BW150" s="540" t="str">
        <f>IF(_tag_month_day!X146="","",_tag_month_day!X146)</f>
        <v/>
      </c>
      <c r="BX150" s="540" t="str">
        <f>IF(_tag_month_day!Y146="","",_tag_month_day!Y146)</f>
        <v/>
      </c>
      <c r="BY150" s="541">
        <f ca="1" t="shared" si="831"/>
        <v>43623.1249999997</v>
      </c>
      <c r="BZ150" s="542"/>
      <c r="CA150" s="543" t="str">
        <f>IF(_jhy2_month_day!A146="","",_jhy2_month_day!A146)</f>
        <v/>
      </c>
      <c r="CB150" s="464" t="str">
        <f>IF(_jhy2_month_day!B146="","",_jhy2_month_day!B146)</f>
        <v/>
      </c>
      <c r="CC150" s="464" t="str">
        <f>IF(_jhy2_month_day!C146="","",_jhy2_month_day!C146)</f>
        <v/>
      </c>
      <c r="CD150" s="464" t="str">
        <f>IF(_jhy2_month_day!D146="","",_jhy2_month_day!D146)</f>
        <v/>
      </c>
      <c r="CE150" s="464" t="str">
        <f>IF(_jhy2_month_day!E146="","",_jhy2_month_day!E146)</f>
        <v/>
      </c>
      <c r="CF150" s="464" t="str">
        <f>IF(_jhy2_month_day!F146="","",_jhy2_month_day!F146)</f>
        <v/>
      </c>
      <c r="CG150" s="464" t="str">
        <f>IF(_jhy2_month_day!G146="","",_jhy2_month_day!G146)</f>
        <v/>
      </c>
      <c r="CH150" s="464" t="str">
        <f>IF(_jhy2_month_day!H146="","",_jhy2_month_day!H146)</f>
        <v/>
      </c>
      <c r="CI150" s="464" t="str">
        <f>IF(_jhy2_month_day!I146="","",_jhy2_month_day!I146)</f>
        <v/>
      </c>
      <c r="CJ150" s="464" t="str">
        <f>IF(_jhy2_month_day!J146="","",_jhy2_month_day!J146)</f>
        <v/>
      </c>
      <c r="CK150" s="464" t="str">
        <f>IF(_jhy2_month_day!K146="","",_jhy2_month_day!K146)</f>
        <v/>
      </c>
      <c r="CL150" s="562" t="str">
        <f>IF(_jhy2_month_day!L146="","",_jhy2_month_day!L146)</f>
        <v/>
      </c>
      <c r="CM150" s="562" t="str">
        <f>IF(_jhy2_month_day!M146="","",_jhy2_month_day!M146)</f>
        <v/>
      </c>
      <c r="CN150" s="562" t="str">
        <f>IF(_jhy2_month_day!N146="","",_jhy2_month_day!N146)</f>
        <v/>
      </c>
      <c r="CO150" s="562" t="str">
        <f>IF(_jhy2_month_day!O146="","",_jhy2_month_day!O146)</f>
        <v/>
      </c>
      <c r="CP150" s="562" t="str">
        <f>IF(_jhy2_month_day!P146="","",_jhy2_month_day!P146)</f>
        <v/>
      </c>
      <c r="CQ150" s="562" t="str">
        <f>IF(_jhy2_month_day!Q146="","",_jhy2_month_day!Q146)</f>
        <v/>
      </c>
      <c r="CR150" s="563" t="str">
        <f>IF(_jhy2_month_day!R146="","",_jhy2_month_day!R146)</f>
        <v/>
      </c>
      <c r="CS150" s="576" t="str">
        <f>IF(_jhy2_month_day!S146="","",_jhy2_month_day!S146)</f>
        <v/>
      </c>
      <c r="CT150" s="562" t="str">
        <f>IF(_jhy2_month_day!T146="","",_jhy2_month_day!T146)</f>
        <v/>
      </c>
      <c r="CU150" s="577" t="e">
        <f t="shared" si="779"/>
        <v>#VALUE!</v>
      </c>
      <c r="CV150" s="198" t="e">
        <f t="shared" si="780"/>
        <v>#VALUE!</v>
      </c>
      <c r="CW150" s="192" t="e">
        <f t="shared" si="781"/>
        <v>#VALUE!</v>
      </c>
      <c r="CX150" s="192" t="e">
        <f t="shared" si="782"/>
        <v>#VALUE!</v>
      </c>
      <c r="CY150" s="202" t="e">
        <f t="shared" si="783"/>
        <v>#VALUE!</v>
      </c>
      <c r="CZ150" s="192" t="e">
        <f t="shared" ref="CZ150:DI150" si="926">$AJ150*EF150</f>
        <v>#VALUE!</v>
      </c>
      <c r="DA150" s="192" t="e">
        <f t="shared" si="926"/>
        <v>#VALUE!</v>
      </c>
      <c r="DB150" s="192" t="e">
        <f t="shared" si="926"/>
        <v>#VALUE!</v>
      </c>
      <c r="DC150" s="192" t="e">
        <f t="shared" si="926"/>
        <v>#VALUE!</v>
      </c>
      <c r="DD150" s="192" t="e">
        <f t="shared" si="926"/>
        <v>#VALUE!</v>
      </c>
      <c r="DE150" s="192" t="e">
        <f t="shared" si="926"/>
        <v>#VALUE!</v>
      </c>
      <c r="DF150" s="192" t="e">
        <f t="shared" si="926"/>
        <v>#VALUE!</v>
      </c>
      <c r="DG150" s="192" t="e">
        <f t="shared" si="926"/>
        <v>#VALUE!</v>
      </c>
      <c r="DH150" s="192" t="e">
        <f t="shared" si="926"/>
        <v>#VALUE!</v>
      </c>
      <c r="DI150" s="192" t="e">
        <f t="shared" si="926"/>
        <v>#VALUE!</v>
      </c>
      <c r="DJ150" s="192" t="e">
        <f t="shared" si="785"/>
        <v>#VALUE!</v>
      </c>
      <c r="DK150" s="192" t="e">
        <f t="shared" si="786"/>
        <v>#VALUE!</v>
      </c>
      <c r="DL150" s="192" t="e">
        <f t="shared" si="787"/>
        <v>#VALUE!</v>
      </c>
      <c r="DM150" s="192" t="e">
        <f t="shared" si="788"/>
        <v>#VALUE!</v>
      </c>
      <c r="DN150" s="192" t="e">
        <f t="shared" si="789"/>
        <v>#VALUE!</v>
      </c>
      <c r="DO150" s="192" t="e">
        <f t="shared" si="790"/>
        <v>#VALUE!</v>
      </c>
      <c r="DP150" s="192" t="e">
        <f t="shared" si="791"/>
        <v>#VALUE!</v>
      </c>
      <c r="DQ150" s="192" t="e">
        <f t="shared" si="792"/>
        <v>#VALUE!</v>
      </c>
      <c r="DR150" s="192" t="e">
        <f t="shared" si="793"/>
        <v>#VALUE!</v>
      </c>
      <c r="DS150" s="192" t="e">
        <f t="shared" si="794"/>
        <v>#VALUE!</v>
      </c>
      <c r="DT150" s="192" t="e">
        <f t="shared" si="795"/>
        <v>#VALUE!</v>
      </c>
      <c r="DU150" s="192" t="e">
        <f t="shared" si="796"/>
        <v>#VALUE!</v>
      </c>
      <c r="DV150" s="198" t="e">
        <f t="shared" si="797"/>
        <v>#VALUE!</v>
      </c>
      <c r="DW150" s="198" t="e">
        <f t="shared" si="798"/>
        <v>#DIV/0!</v>
      </c>
      <c r="DX150" s="198" t="e">
        <f t="shared" si="799"/>
        <v>#DIV/0!</v>
      </c>
      <c r="DY150" s="198" t="e">
        <f t="shared" si="800"/>
        <v>#VALUE!</v>
      </c>
      <c r="DZ150" s="198" t="e">
        <f t="shared" si="801"/>
        <v>#VALUE!</v>
      </c>
      <c r="EA150" s="198" t="e">
        <f t="shared" si="802"/>
        <v>#VALUE!</v>
      </c>
      <c r="EB150" s="198" t="e">
        <f t="shared" si="803"/>
        <v>#VALUE!</v>
      </c>
      <c r="EC150" s="198" t="e">
        <f t="shared" si="804"/>
        <v>#DIV/0!</v>
      </c>
      <c r="ED150" s="198" t="e">
        <f t="shared" si="805"/>
        <v>#VALUE!</v>
      </c>
      <c r="EE150" s="198" t="e">
        <f t="shared" si="806"/>
        <v>#VALUE!</v>
      </c>
      <c r="EF150" s="198" t="e">
        <f t="shared" ref="EF150:EO150" si="927">DV150/SUM($DV150:$EE150)</f>
        <v>#VALUE!</v>
      </c>
      <c r="EG150" s="198" t="e">
        <f t="shared" si="927"/>
        <v>#DIV/0!</v>
      </c>
      <c r="EH150" s="198" t="e">
        <f t="shared" si="927"/>
        <v>#DIV/0!</v>
      </c>
      <c r="EI150" s="198" t="e">
        <f t="shared" si="927"/>
        <v>#VALUE!</v>
      </c>
      <c r="EJ150" s="198" t="e">
        <f t="shared" si="927"/>
        <v>#VALUE!</v>
      </c>
      <c r="EK150" s="198" t="e">
        <f t="shared" si="927"/>
        <v>#VALUE!</v>
      </c>
      <c r="EL150" s="198" t="e">
        <f t="shared" si="927"/>
        <v>#VALUE!</v>
      </c>
      <c r="EM150" s="198" t="e">
        <f t="shared" si="927"/>
        <v>#DIV/0!</v>
      </c>
      <c r="EN150" s="198" t="e">
        <f t="shared" si="927"/>
        <v>#VALUE!</v>
      </c>
      <c r="EO150" s="198" t="e">
        <f t="shared" si="927"/>
        <v>#VALUE!</v>
      </c>
      <c r="EP150" s="511">
        <f t="shared" ref="EP150:EW150" si="928">EP149</f>
        <v>0.08</v>
      </c>
      <c r="EQ150" s="511">
        <f t="shared" si="928"/>
        <v>0.015</v>
      </c>
      <c r="ER150" s="511">
        <f t="shared" si="928"/>
        <v>0.015</v>
      </c>
      <c r="ES150" s="511">
        <f t="shared" si="928"/>
        <v>0.015</v>
      </c>
      <c r="ET150" s="511">
        <f t="shared" si="928"/>
        <v>0.015</v>
      </c>
      <c r="EU150" s="511">
        <f t="shared" si="928"/>
        <v>0.09</v>
      </c>
      <c r="EV150" s="511">
        <f t="shared" si="928"/>
        <v>0.09</v>
      </c>
      <c r="EW150" s="511">
        <f t="shared" si="928"/>
        <v>0.09</v>
      </c>
      <c r="EX150" s="420" t="str">
        <f>IF(_tag_month_day!AS146="","",_tag_month_day!AS146/100)</f>
        <v/>
      </c>
      <c r="EY150" s="420" t="str">
        <f>IF(_tag_month_day!AT146="","",_tag_month_day!AT146/100)</f>
        <v/>
      </c>
      <c r="EZ150" s="420" t="str">
        <f>IF(_tag_month_day!AU146="","",_tag_month_day!AU146/100)</f>
        <v/>
      </c>
      <c r="FA150" s="420" t="str">
        <f>IF(_tag_month_day!AV146="","",_tag_month_day!AV146/100)</f>
        <v/>
      </c>
      <c r="FB150" s="420" t="str">
        <f>IF(_tag_month_day!AW146="","",_tag_month_day!AW146/100)</f>
        <v/>
      </c>
      <c r="FC150" s="420" t="str">
        <f>IF(_tag_month_day!AX146="","",_tag_month_day!AX146/100)</f>
        <v/>
      </c>
      <c r="FD150" s="510">
        <f t="shared" si="835"/>
        <v>0.33</v>
      </c>
      <c r="FE150" s="510">
        <f t="shared" si="836"/>
        <v>0.19</v>
      </c>
      <c r="FF150" s="510">
        <f t="shared" si="837"/>
        <v>0.003</v>
      </c>
      <c r="FG150" s="510">
        <f t="shared" si="838"/>
        <v>0</v>
      </c>
      <c r="FH150" s="603">
        <f t="shared" si="839"/>
        <v>0.0001</v>
      </c>
      <c r="FI150" s="510">
        <f t="shared" ref="FI150:FR150" si="929">FI149</f>
        <v>0.41</v>
      </c>
      <c r="FJ150" s="510">
        <f t="shared" si="929"/>
        <v>0.11</v>
      </c>
      <c r="FK150" s="510">
        <f t="shared" si="929"/>
        <v>0.015</v>
      </c>
      <c r="FL150" s="510">
        <f t="shared" si="929"/>
        <v>0</v>
      </c>
      <c r="FM150" s="603">
        <f t="shared" si="929"/>
        <v>0.0001</v>
      </c>
      <c r="FN150" s="510" t="str">
        <f>IF(_tag_month_day!AY146="","",_tag_month_day!AY146/100)</f>
        <v/>
      </c>
      <c r="FO150" s="510" t="str">
        <f>IF(_tag_month_day!AZ146="","",_tag_month_day!AZ146/100)</f>
        <v/>
      </c>
      <c r="FP150" s="510" t="str">
        <f>IF(_tag_month_day!BA146="","",_tag_month_day!BA146/100)</f>
        <v/>
      </c>
      <c r="FQ150" s="510" t="str">
        <f>IF(_tag_month_day!BB146="","",_tag_month_day!BB146/100)</f>
        <v/>
      </c>
      <c r="FR150" s="603" t="str">
        <f>IF(_tag_month_day!BC146="","",_tag_month_day!BC146/100)</f>
        <v/>
      </c>
      <c r="FS150" s="510" t="str">
        <f>IF(_tag_month_day!BD146="","",_tag_month_day!BD146/100)</f>
        <v/>
      </c>
      <c r="FT150" s="510" t="str">
        <f>IF(_tag_month_day!BE146="","",_tag_month_day!BE146/100)</f>
        <v/>
      </c>
      <c r="FU150" s="510" t="str">
        <f>IF(_tag_month_day!BF146="","",_tag_month_day!BF146/100)</f>
        <v/>
      </c>
      <c r="FV150" s="510" t="str">
        <f>IF(_tag_month_day!BG146="","",_tag_month_day!BG146/100)</f>
        <v/>
      </c>
      <c r="FW150" s="603" t="str">
        <f>IF(_tag_month_day!BH146="","",_tag_month_day!BH146/100)</f>
        <v/>
      </c>
      <c r="FX150" s="510" t="str">
        <f>IF(_tag_month_day!BI146="","",_tag_month_day!BI146/100)</f>
        <v/>
      </c>
      <c r="FY150" s="510" t="str">
        <f>IF(_tag_month_day!BJ146="","",_tag_month_day!BJ146/100)</f>
        <v/>
      </c>
      <c r="FZ150" s="605" t="str">
        <f>IF(_tag_month_day!BK146="","",_tag_month_day!BK146/100)</f>
        <v/>
      </c>
      <c r="GA150" s="510" t="str">
        <f>IF(_tag_month_day!BL146="","",_tag_month_day!BL146/100)</f>
        <v/>
      </c>
      <c r="GB150" s="603" t="str">
        <f>IF(_tag_month_day!BM146="","",_tag_month_day!BM146/100)</f>
        <v/>
      </c>
      <c r="GC150" s="420" t="str">
        <f>IF(_tag_month_day!BN146="","",_tag_month_day!BN146/100)</f>
        <v/>
      </c>
      <c r="GD150" s="420" t="str">
        <f>IF(_tag_month_day!BO146="","",_tag_month_day!BO146/100)</f>
        <v/>
      </c>
      <c r="GE150" s="420" t="str">
        <f>IF(_tag_month_day!BP146="","",_tag_month_day!BP146/100)</f>
        <v/>
      </c>
      <c r="GF150" s="420" t="str">
        <f>IF(_tag_month_day!BQ146="","",_tag_month_day!BQ146/100)</f>
        <v/>
      </c>
      <c r="GG150" s="420" t="str">
        <f>IF(_tag_month_day!BR146="","",_tag_month_day!BR146/100)</f>
        <v/>
      </c>
      <c r="GH150" s="420" t="str">
        <f>IF(_tag_month_day!BS146="","",_tag_month_day!BS146/100)</f>
        <v/>
      </c>
      <c r="GI150" s="603" t="str">
        <f>IF(_tag_month_day!BT146="","",_tag_month_day!BT146/100)</f>
        <v/>
      </c>
      <c r="GJ150" s="612" t="str">
        <f>IF(_tag_month_day!BU146="","",_tag_month_day!BU146/100)</f>
        <v/>
      </c>
      <c r="GK150" s="620" t="str">
        <f>IF(_tag_month_day!BV146="",IF(_rlcf_month_day!A$2="","",_rlcf_month_day!A$2/100),_tag_month_day!BV146/100)</f>
        <v/>
      </c>
      <c r="GL150" s="620" t="str">
        <f>IF(_tag_month_day!BW146="",IF(_rlcf_month_day!B$2="","",_rlcf_month_day!B$2/100),_tag_month_day!BW146/100)</f>
        <v/>
      </c>
      <c r="GM150" s="621" t="str">
        <f>IF(_tag_month_day!BX146="",IF(_rlcf_month_day!C$2="","",_rlcf_month_day!C$2/100),_tag_month_day!BX146/100)</f>
        <v/>
      </c>
      <c r="GN150" s="620" t="str">
        <f>IF(_tag_month_day!BV146="",IF(_rlcf_month_day!A$2="","",_rlcf_month_day!A$2/100),_tag_month_day!BV146/100)</f>
        <v/>
      </c>
      <c r="GO150" s="620" t="str">
        <f>IF(_tag_month_day!BW146="",IF(_rlcf_month_day!B$2="","",_rlcf_month_day!B$2/100),_tag_month_day!BW146/100)</f>
        <v/>
      </c>
      <c r="GP150" s="620" t="str">
        <f>IF(_tag_month_day!CD146="",IF(_rlcf_month_day!E$2="","",_rlcf_month_day!E$2/100),_tag_month_day!CD146/100)</f>
        <v/>
      </c>
      <c r="GQ150" s="620" t="str">
        <f>IF(_tag_month_day!CE146="",IF(_rlcf_month_day!F$2="","",_rlcf_month_day!F$2/100),_tag_month_day!CE146/100)</f>
        <v/>
      </c>
      <c r="GR150" s="621" t="str">
        <f>IF(_tag_month_day!CF146="",IF(_rlcf_month_day!G$2="","",_rlcf_month_day!G$2/100),_tag_month_day!CF146/100)</f>
        <v/>
      </c>
      <c r="GS150" s="626">
        <f t="shared" ref="GS150:HH150" si="930">GS149</f>
        <v>0.953</v>
      </c>
      <c r="GT150" s="626">
        <f t="shared" si="930"/>
        <v>0.55</v>
      </c>
      <c r="GU150" s="626">
        <f t="shared" si="930"/>
        <v>0.55</v>
      </c>
      <c r="GV150" s="626">
        <f t="shared" si="930"/>
        <v>0.55</v>
      </c>
      <c r="GW150" s="626">
        <f t="shared" si="930"/>
        <v>0.5</v>
      </c>
      <c r="GX150" s="626">
        <f t="shared" si="930"/>
        <v>0.935</v>
      </c>
      <c r="GY150" s="626">
        <f t="shared" si="930"/>
        <v>0.15</v>
      </c>
      <c r="GZ150" s="626">
        <f t="shared" si="930"/>
        <v>1</v>
      </c>
      <c r="HA150" s="632">
        <f t="shared" si="930"/>
        <v>0.047</v>
      </c>
      <c r="HB150" s="632">
        <f t="shared" si="930"/>
        <v>0.45</v>
      </c>
      <c r="HC150" s="632">
        <f t="shared" si="930"/>
        <v>0.45</v>
      </c>
      <c r="HD150" s="632">
        <f t="shared" si="930"/>
        <v>0.45</v>
      </c>
      <c r="HE150" s="632">
        <f t="shared" si="930"/>
        <v>0.5</v>
      </c>
      <c r="HF150" s="632">
        <f t="shared" si="930"/>
        <v>0.065</v>
      </c>
      <c r="HG150" s="632">
        <f t="shared" si="930"/>
        <v>0.85</v>
      </c>
      <c r="HH150" s="632">
        <f t="shared" si="930"/>
        <v>0</v>
      </c>
      <c r="HI150" s="68">
        <f t="shared" si="811"/>
        <v>0</v>
      </c>
      <c r="HJ150" s="68" t="e">
        <f t="shared" si="842"/>
        <v>#VALUE!</v>
      </c>
      <c r="HK150" s="202">
        <f t="shared" si="843"/>
        <v>0.85</v>
      </c>
      <c r="HL150" s="464">
        <f t="shared" si="844"/>
        <v>550000</v>
      </c>
      <c r="HM150" s="464">
        <f t="shared" si="845"/>
        <v>480000</v>
      </c>
      <c r="HN150" s="192" t="e">
        <f t="shared" si="812"/>
        <v>#VALUE!</v>
      </c>
      <c r="HO150" s="192" t="e">
        <f>HN150*HK150*$HO$2/HL150*1000000</f>
        <v>#VALUE!</v>
      </c>
      <c r="HP150" s="192" t="e">
        <f>HN150*HK150*$HP$2/HM150*1000000</f>
        <v>#VALUE!</v>
      </c>
    </row>
    <row r="151" customFormat="1" spans="1:224">
      <c r="A151" s="381">
        <v>146</v>
      </c>
      <c r="B151" s="54">
        <f ca="1" t="shared" si="846"/>
        <v>43623</v>
      </c>
      <c r="C151" s="57">
        <f t="shared" si="847"/>
        <v>0.0416666666666667</v>
      </c>
      <c r="D151" s="68" t="str">
        <f ca="1" t="shared" si="813"/>
        <v>夜班</v>
      </c>
      <c r="E151" s="68" t="str">
        <f ca="1" t="shared" si="814"/>
        <v>丙</v>
      </c>
      <c r="F151" s="68">
        <f ca="1">SUMPRODUCT((成本日报!$A$3:$A$95=计划!B151)*(成本日报!$B$3:$B$95=计划!$D151),成本日报!$C$3:$C$95)</f>
        <v>3</v>
      </c>
      <c r="G151" s="382">
        <f ca="1" t="shared" si="848"/>
        <v>43623.0416666663</v>
      </c>
      <c r="H151" s="382">
        <f ca="1" t="shared" si="815"/>
        <v>43623.0486111108</v>
      </c>
      <c r="I151" s="382">
        <f ca="1" t="shared" si="816"/>
        <v>43623.0541666663</v>
      </c>
      <c r="J151" s="382">
        <f ca="1" t="shared" si="817"/>
        <v>43623.083333333</v>
      </c>
      <c r="K151" s="382">
        <f ca="1" t="shared" si="818"/>
        <v>43623.145833333</v>
      </c>
      <c r="L151" s="382">
        <f ca="1" t="shared" si="819"/>
        <v>43623.1666666663</v>
      </c>
      <c r="M151" s="398" t="str">
        <f>IF(_tag_month_day!A147="","",_tag_month_day!A147)</f>
        <v/>
      </c>
      <c r="N151" s="398" t="str">
        <f>IF(_tag_month_day!B147="","",_tag_month_day!B147)</f>
        <v/>
      </c>
      <c r="O151" s="399" t="e">
        <f t="shared" si="820"/>
        <v>#VALUE!</v>
      </c>
      <c r="P151" s="398" t="str">
        <f>IF(_tag_month_day!C147="","",_tag_month_day!C147)</f>
        <v/>
      </c>
      <c r="Q151" s="398" t="str">
        <f>IF(_tag_month_day!D147="","",_tag_month_day!D147)</f>
        <v/>
      </c>
      <c r="R151" s="416">
        <f>IF(_tag_month_day!CB147="",R150,_tag_month_day!CB147/100)</f>
        <v>0.07</v>
      </c>
      <c r="S151" s="417" t="str">
        <f>IF(_tag_month_day!E147="","",_tag_month_day!E147)</f>
        <v/>
      </c>
      <c r="T151" s="417" t="str">
        <f>IF(_tag_month_day!F147="","",_tag_month_day!F147)</f>
        <v/>
      </c>
      <c r="U151" s="418" t="e">
        <f t="shared" si="774"/>
        <v>#VALUE!</v>
      </c>
      <c r="V151" s="53" t="e">
        <f t="shared" si="775"/>
        <v>#VALUE!</v>
      </c>
      <c r="W151" s="419" t="str">
        <f>IF(_jhy_month_day!A147="","",_jhy_month_day!A147)</f>
        <v/>
      </c>
      <c r="X151" s="420" t="str">
        <f>IF(_jhy_month_day!B147="","",_jhy_month_day!B147/100)</f>
        <v/>
      </c>
      <c r="Y151" s="420" t="str">
        <f>IF(_jhy_month_day!C147="","",_jhy_month_day!C147/100)</f>
        <v/>
      </c>
      <c r="Z151" s="439">
        <f t="shared" si="865"/>
        <v>37</v>
      </c>
      <c r="AA151" s="440" t="str">
        <f>IF(_tag_month_day!G147="","",_tag_month_day!G147/100)</f>
        <v/>
      </c>
      <c r="AB151" s="440" t="str">
        <f>IF(_tag_month_day!H147="","",_tag_month_day!H147/100)</f>
        <v/>
      </c>
      <c r="AC151" s="193">
        <f t="shared" si="821"/>
        <v>1.59963432013121</v>
      </c>
      <c r="AD151" s="441" t="str">
        <f t="shared" si="822"/>
        <v/>
      </c>
      <c r="AE151" s="442" t="str">
        <f t="shared" si="823"/>
        <v/>
      </c>
      <c r="AF151" s="443">
        <v>1</v>
      </c>
      <c r="AG151" s="68" t="str">
        <f>IF(_duihao_month_day!A147="","",_duihao_month_day!A147)</f>
        <v/>
      </c>
      <c r="AH151" s="463">
        <f>IF(_gyk_month_day!B147="",AH150,_gyk_month_day!B147)</f>
        <v>820</v>
      </c>
      <c r="AI151" s="464" t="e">
        <f t="shared" si="849"/>
        <v>#VALUE!</v>
      </c>
      <c r="AJ151" s="68" t="str">
        <f>IF(_tag_month_day!I147="","",_tag_month_day!I147)</f>
        <v/>
      </c>
      <c r="AK151" s="465" t="str">
        <f>IF(_tzyy_month_day!A147="","",_tzyy_month_day!A147)</f>
        <v/>
      </c>
      <c r="AL151" s="465" t="str">
        <f>IF(_tzyy_month_day!B147="","",_tzyy_month_day!B147)</f>
        <v/>
      </c>
      <c r="AM151" s="465" t="str">
        <f>IF(_tzyy_month_day!C147="","",_tzyy_month_day!C147)</f>
        <v/>
      </c>
      <c r="AN151" s="466" t="str">
        <f>IF(_tag_month_day!CG147="","",_tag_month_day!CG147)</f>
        <v/>
      </c>
      <c r="AO151" s="466" t="str">
        <f>IF(_tag_month_day!CH147="","",_tag_month_day!CH147)</f>
        <v/>
      </c>
      <c r="AP151" s="486" t="e">
        <f t="shared" si="824"/>
        <v>#VALUE!</v>
      </c>
      <c r="AQ151" s="487" t="str">
        <f>IF(_tag_month_day!J147="","",_tag_month_day!J147/100)</f>
        <v/>
      </c>
      <c r="AR151" s="488">
        <f t="shared" si="825"/>
        <v>1.3</v>
      </c>
      <c r="AS151" s="489" t="e">
        <f t="shared" si="776"/>
        <v>#VALUE!</v>
      </c>
      <c r="AT151" s="489">
        <f t="shared" si="826"/>
        <v>0</v>
      </c>
      <c r="AU151" s="490" t="str">
        <f>IF(_tag_month_day!K147="","",_tag_month_day!K147)</f>
        <v/>
      </c>
      <c r="AV151" s="491" t="str">
        <f>IF(_tag_month_day!L147="","",_tag_month_day!L147/100)</f>
        <v/>
      </c>
      <c r="AW151" s="420">
        <f t="shared" si="748"/>
        <v>0</v>
      </c>
      <c r="AX151" s="420">
        <f t="shared" si="827"/>
        <v>0</v>
      </c>
      <c r="AY151" s="420" t="str">
        <f>IF(_tag_month_day!M147="","",_tag_month_day!M147/100)</f>
        <v/>
      </c>
      <c r="AZ151" s="420" t="str">
        <f>IF(_tag_month_day!N147="","",_tag_month_day!N147/100)</f>
        <v/>
      </c>
      <c r="BA151" s="420" t="str">
        <f>IF(_tag_month_day!O147="","",_tag_month_day!O147/100)</f>
        <v/>
      </c>
      <c r="BB151" s="496" t="str">
        <f>IF(_tag_month_day!P147="","",_tag_month_day!P147/100)</f>
        <v/>
      </c>
      <c r="BC151" s="496">
        <f t="shared" si="828"/>
        <v>0</v>
      </c>
      <c r="BD151" s="496" t="str">
        <f>IF(_tag_month_day!Q147="","",_tag_month_day!Q147/100)</f>
        <v/>
      </c>
      <c r="BE151" s="510" t="str">
        <f>IF(_tag_month_day!R147="","",_tag_month_day!R147/100)</f>
        <v/>
      </c>
      <c r="BF151" s="413" t="str">
        <f>IF(_tag_month_day!CC147="","",_tag_month_day!CC147/100)</f>
        <v/>
      </c>
      <c r="BG151" s="511" t="e">
        <f t="shared" si="777"/>
        <v>#VALUE!</v>
      </c>
      <c r="BH151" s="198">
        <f t="shared" si="778"/>
        <v>0</v>
      </c>
      <c r="BI151" s="512" t="e">
        <f>IF(CX151=0,BI150,(DK151*查询!$R$5+DL151*查询!$Q$5+DM151*查询!$N$5+DN151*查询!$O$5+DO151*查询!$P$5)*AF151/CX151)</f>
        <v>#VALUE!</v>
      </c>
      <c r="BJ151" s="512" t="e">
        <f>IF(CX151=0,BJ150,(DP151*查询!$S$5+DQ151*查询!$T$5+DR151*查询!$U$5)*AF151/CX151)</f>
        <v>#VALUE!</v>
      </c>
      <c r="BK151" s="512">
        <f t="shared" si="829"/>
        <v>1</v>
      </c>
      <c r="BL151" s="513" t="str">
        <f>IF(_cfyc_month_day!A147="","",_cfyc_month_day!A147)</f>
        <v/>
      </c>
      <c r="BM151" s="513" t="str">
        <f>IF(_cfyc_month_day!B147="","",_cfyc_month_day!B147)</f>
        <v/>
      </c>
      <c r="BN151" s="513" t="str">
        <f>IF(_cfyc_month_day!C147="","",_cfyc_month_day!C147)</f>
        <v/>
      </c>
      <c r="BO151" s="522" t="str">
        <f>IF(_cfyc_month_day!D147="","",_cfyc_month_day!D147)</f>
        <v/>
      </c>
      <c r="BP151" s="522" t="str">
        <f>IF(_cfyc_month_day!E147="","",_cfyc_month_day!E147)</f>
        <v/>
      </c>
      <c r="BQ151" s="522" t="str">
        <f>IF(_cfyc_month_day!F147="","",_cfyc_month_day!F147)</f>
        <v/>
      </c>
      <c r="BR151" s="513" t="str">
        <f>IF(_tag_month_day!T147="","",_tag_month_day!T147)</f>
        <v/>
      </c>
      <c r="BS151" s="513" t="str">
        <f>IF(_tag_month_day!U147="","",_tag_month_day!U147)</f>
        <v/>
      </c>
      <c r="BT151" s="523" t="str">
        <f t="shared" si="830"/>
        <v/>
      </c>
      <c r="BU151" s="223" t="str">
        <f>IF(_tag_month_day!V147="","",_tag_month_day!V147)</f>
        <v/>
      </c>
      <c r="BV151" s="206" t="str">
        <f>IF(_tag_month_day!W147="","",_tag_month_day!W147)</f>
        <v/>
      </c>
      <c r="BW151" s="540" t="str">
        <f>IF(_tag_month_day!X147="","",_tag_month_day!X147)</f>
        <v/>
      </c>
      <c r="BX151" s="540" t="str">
        <f>IF(_tag_month_day!Y147="","",_tag_month_day!Y147)</f>
        <v/>
      </c>
      <c r="BY151" s="541">
        <f ca="1" t="shared" si="831"/>
        <v>43623.1666666663</v>
      </c>
      <c r="BZ151" s="542" t="s">
        <v>215</v>
      </c>
      <c r="CA151" s="543" t="str">
        <f>IF(_jhy2_month_day!A147="","",_jhy2_month_day!A147)</f>
        <v/>
      </c>
      <c r="CB151" s="464" t="str">
        <f>IF(_jhy2_month_day!B147="","",_jhy2_month_day!B147)</f>
        <v/>
      </c>
      <c r="CC151" s="464" t="str">
        <f>IF(_jhy2_month_day!C147="","",_jhy2_month_day!C147)</f>
        <v/>
      </c>
      <c r="CD151" s="464" t="str">
        <f>IF(_jhy2_month_day!D147="","",_jhy2_month_day!D147)</f>
        <v/>
      </c>
      <c r="CE151" s="464" t="str">
        <f>IF(_jhy2_month_day!E147="","",_jhy2_month_day!E147)</f>
        <v/>
      </c>
      <c r="CF151" s="464" t="str">
        <f>IF(_jhy2_month_day!F147="","",_jhy2_month_day!F147)</f>
        <v/>
      </c>
      <c r="CG151" s="464" t="str">
        <f>IF(_jhy2_month_day!G147="","",_jhy2_month_day!G147)</f>
        <v/>
      </c>
      <c r="CH151" s="464" t="str">
        <f>IF(_jhy2_month_day!H147="","",_jhy2_month_day!H147)</f>
        <v/>
      </c>
      <c r="CI151" s="464" t="str">
        <f>IF(_jhy2_month_day!I147="","",_jhy2_month_day!I147)</f>
        <v/>
      </c>
      <c r="CJ151" s="464" t="str">
        <f>IF(_jhy2_month_day!J147="","",_jhy2_month_day!J147)</f>
        <v/>
      </c>
      <c r="CK151" s="464" t="str">
        <f>IF(_jhy2_month_day!K147="","",_jhy2_month_day!K147)</f>
        <v/>
      </c>
      <c r="CL151" s="562" t="str">
        <f>IF(_jhy2_month_day!L147="","",_jhy2_month_day!L147)</f>
        <v/>
      </c>
      <c r="CM151" s="562" t="str">
        <f>IF(_jhy2_month_day!M147="","",_jhy2_month_day!M147)</f>
        <v/>
      </c>
      <c r="CN151" s="562" t="str">
        <f>IF(_jhy2_month_day!N147="","",_jhy2_month_day!N147)</f>
        <v/>
      </c>
      <c r="CO151" s="562" t="str">
        <f>IF(_jhy2_month_day!O147="","",_jhy2_month_day!O147)</f>
        <v/>
      </c>
      <c r="CP151" s="562" t="str">
        <f>IF(_jhy2_month_day!P147="","",_jhy2_month_day!P147)</f>
        <v/>
      </c>
      <c r="CQ151" s="562" t="str">
        <f>IF(_jhy2_month_day!Q147="","",_jhy2_month_day!Q147)</f>
        <v/>
      </c>
      <c r="CR151" s="563" t="str">
        <f>IF(_jhy2_month_day!R147="","",_jhy2_month_day!R147)</f>
        <v/>
      </c>
      <c r="CS151" s="576" t="str">
        <f>IF(_jhy2_month_day!S147="","",_jhy2_month_day!S147)</f>
        <v/>
      </c>
      <c r="CT151" s="562" t="str">
        <f>IF(_jhy2_month_day!T147="","",_jhy2_month_day!T147)</f>
        <v/>
      </c>
      <c r="CU151" s="577" t="e">
        <f t="shared" si="779"/>
        <v>#VALUE!</v>
      </c>
      <c r="CV151" s="198" t="e">
        <f t="shared" si="780"/>
        <v>#VALUE!</v>
      </c>
      <c r="CW151" s="192" t="e">
        <f t="shared" si="781"/>
        <v>#VALUE!</v>
      </c>
      <c r="CX151" s="192" t="e">
        <f t="shared" si="782"/>
        <v>#VALUE!</v>
      </c>
      <c r="CY151" s="202" t="e">
        <f t="shared" si="783"/>
        <v>#VALUE!</v>
      </c>
      <c r="CZ151" s="192" t="e">
        <f t="shared" ref="CZ151:DI151" si="931">$AJ151*EF151</f>
        <v>#VALUE!</v>
      </c>
      <c r="DA151" s="192" t="e">
        <f t="shared" si="931"/>
        <v>#VALUE!</v>
      </c>
      <c r="DB151" s="192" t="e">
        <f t="shared" si="931"/>
        <v>#VALUE!</v>
      </c>
      <c r="DC151" s="192" t="e">
        <f t="shared" si="931"/>
        <v>#VALUE!</v>
      </c>
      <c r="DD151" s="192" t="e">
        <f t="shared" si="931"/>
        <v>#VALUE!</v>
      </c>
      <c r="DE151" s="192" t="e">
        <f t="shared" si="931"/>
        <v>#VALUE!</v>
      </c>
      <c r="DF151" s="192" t="e">
        <f t="shared" si="931"/>
        <v>#VALUE!</v>
      </c>
      <c r="DG151" s="192" t="e">
        <f t="shared" si="931"/>
        <v>#VALUE!</v>
      </c>
      <c r="DH151" s="192" t="e">
        <f t="shared" si="931"/>
        <v>#VALUE!</v>
      </c>
      <c r="DI151" s="192" t="e">
        <f t="shared" si="931"/>
        <v>#VALUE!</v>
      </c>
      <c r="DJ151" s="192" t="e">
        <f t="shared" si="785"/>
        <v>#VALUE!</v>
      </c>
      <c r="DK151" s="192" t="e">
        <f t="shared" si="786"/>
        <v>#VALUE!</v>
      </c>
      <c r="DL151" s="192" t="e">
        <f t="shared" si="787"/>
        <v>#VALUE!</v>
      </c>
      <c r="DM151" s="192" t="e">
        <f t="shared" si="788"/>
        <v>#VALUE!</v>
      </c>
      <c r="DN151" s="192" t="e">
        <f t="shared" si="789"/>
        <v>#VALUE!</v>
      </c>
      <c r="DO151" s="192" t="e">
        <f t="shared" si="790"/>
        <v>#VALUE!</v>
      </c>
      <c r="DP151" s="192" t="e">
        <f t="shared" si="791"/>
        <v>#VALUE!</v>
      </c>
      <c r="DQ151" s="192" t="e">
        <f t="shared" si="792"/>
        <v>#VALUE!</v>
      </c>
      <c r="DR151" s="192" t="e">
        <f t="shared" si="793"/>
        <v>#VALUE!</v>
      </c>
      <c r="DS151" s="192" t="e">
        <f t="shared" si="794"/>
        <v>#VALUE!</v>
      </c>
      <c r="DT151" s="192" t="e">
        <f t="shared" si="795"/>
        <v>#VALUE!</v>
      </c>
      <c r="DU151" s="192" t="e">
        <f t="shared" si="796"/>
        <v>#VALUE!</v>
      </c>
      <c r="DV151" s="198" t="e">
        <f t="shared" si="797"/>
        <v>#VALUE!</v>
      </c>
      <c r="DW151" s="198" t="e">
        <f t="shared" si="798"/>
        <v>#DIV/0!</v>
      </c>
      <c r="DX151" s="198" t="e">
        <f t="shared" si="799"/>
        <v>#DIV/0!</v>
      </c>
      <c r="DY151" s="198" t="e">
        <f t="shared" si="800"/>
        <v>#VALUE!</v>
      </c>
      <c r="DZ151" s="198" t="e">
        <f t="shared" si="801"/>
        <v>#VALUE!</v>
      </c>
      <c r="EA151" s="198" t="e">
        <f t="shared" si="802"/>
        <v>#VALUE!</v>
      </c>
      <c r="EB151" s="198" t="e">
        <f t="shared" si="803"/>
        <v>#VALUE!</v>
      </c>
      <c r="EC151" s="198" t="e">
        <f t="shared" si="804"/>
        <v>#DIV/0!</v>
      </c>
      <c r="ED151" s="198" t="e">
        <f t="shared" si="805"/>
        <v>#VALUE!</v>
      </c>
      <c r="EE151" s="198" t="e">
        <f t="shared" si="806"/>
        <v>#VALUE!</v>
      </c>
      <c r="EF151" s="198" t="e">
        <f t="shared" ref="EF151:EO151" si="932">DV151/SUM($DV151:$EE151)</f>
        <v>#VALUE!</v>
      </c>
      <c r="EG151" s="198" t="e">
        <f t="shared" si="932"/>
        <v>#DIV/0!</v>
      </c>
      <c r="EH151" s="198" t="e">
        <f t="shared" si="932"/>
        <v>#DIV/0!</v>
      </c>
      <c r="EI151" s="198" t="e">
        <f t="shared" si="932"/>
        <v>#VALUE!</v>
      </c>
      <c r="EJ151" s="198" t="e">
        <f t="shared" si="932"/>
        <v>#VALUE!</v>
      </c>
      <c r="EK151" s="198" t="e">
        <f t="shared" si="932"/>
        <v>#VALUE!</v>
      </c>
      <c r="EL151" s="198" t="e">
        <f t="shared" si="932"/>
        <v>#VALUE!</v>
      </c>
      <c r="EM151" s="198" t="e">
        <f t="shared" si="932"/>
        <v>#DIV/0!</v>
      </c>
      <c r="EN151" s="198" t="e">
        <f t="shared" si="932"/>
        <v>#VALUE!</v>
      </c>
      <c r="EO151" s="198" t="e">
        <f t="shared" si="932"/>
        <v>#VALUE!</v>
      </c>
      <c r="EP151" s="511">
        <f t="shared" ref="EP151:EW151" si="933">EP150</f>
        <v>0.08</v>
      </c>
      <c r="EQ151" s="511">
        <f t="shared" si="933"/>
        <v>0.015</v>
      </c>
      <c r="ER151" s="511">
        <f t="shared" si="933"/>
        <v>0.015</v>
      </c>
      <c r="ES151" s="511">
        <f t="shared" si="933"/>
        <v>0.015</v>
      </c>
      <c r="ET151" s="511">
        <f t="shared" si="933"/>
        <v>0.015</v>
      </c>
      <c r="EU151" s="511">
        <f t="shared" si="933"/>
        <v>0.09</v>
      </c>
      <c r="EV151" s="511">
        <f t="shared" si="933"/>
        <v>0.09</v>
      </c>
      <c r="EW151" s="511">
        <f t="shared" si="933"/>
        <v>0.09</v>
      </c>
      <c r="EX151" s="420" t="str">
        <f>IF(_tag_month_day!AS147="","",_tag_month_day!AS147/100)</f>
        <v/>
      </c>
      <c r="EY151" s="420" t="str">
        <f>IF(_tag_month_day!AT147="","",_tag_month_day!AT147/100)</f>
        <v/>
      </c>
      <c r="EZ151" s="420" t="str">
        <f>IF(_tag_month_day!AU147="","",_tag_month_day!AU147/100)</f>
        <v/>
      </c>
      <c r="FA151" s="420" t="str">
        <f>IF(_tag_month_day!AV147="","",_tag_month_day!AV147/100)</f>
        <v/>
      </c>
      <c r="FB151" s="420" t="str">
        <f>IF(_tag_month_day!AW147="","",_tag_month_day!AW147/100)</f>
        <v/>
      </c>
      <c r="FC151" s="420" t="str">
        <f>IF(_tag_month_day!AX147="","",_tag_month_day!AX147/100)</f>
        <v/>
      </c>
      <c r="FD151" s="510">
        <f t="shared" si="835"/>
        <v>0.33</v>
      </c>
      <c r="FE151" s="510">
        <f t="shared" si="836"/>
        <v>0.19</v>
      </c>
      <c r="FF151" s="510">
        <f t="shared" si="837"/>
        <v>0.003</v>
      </c>
      <c r="FG151" s="510">
        <f t="shared" si="838"/>
        <v>0</v>
      </c>
      <c r="FH151" s="603">
        <f t="shared" si="839"/>
        <v>0.0001</v>
      </c>
      <c r="FI151" s="510">
        <f t="shared" ref="FI151:FR151" si="934">FI150</f>
        <v>0.41</v>
      </c>
      <c r="FJ151" s="510">
        <f t="shared" si="934"/>
        <v>0.11</v>
      </c>
      <c r="FK151" s="510">
        <f t="shared" si="934"/>
        <v>0.015</v>
      </c>
      <c r="FL151" s="510">
        <f t="shared" si="934"/>
        <v>0</v>
      </c>
      <c r="FM151" s="603">
        <f t="shared" si="934"/>
        <v>0.0001</v>
      </c>
      <c r="FN151" s="510" t="str">
        <f>IF(_tag_month_day!AY147="","",_tag_month_day!AY147/100)</f>
        <v/>
      </c>
      <c r="FO151" s="510" t="str">
        <f>IF(_tag_month_day!AZ147="","",_tag_month_day!AZ147/100)</f>
        <v/>
      </c>
      <c r="FP151" s="510" t="str">
        <f>IF(_tag_month_day!BA147="","",_tag_month_day!BA147/100)</f>
        <v/>
      </c>
      <c r="FQ151" s="510" t="str">
        <f>IF(_tag_month_day!BB147="","",_tag_month_day!BB147/100)</f>
        <v/>
      </c>
      <c r="FR151" s="603" t="str">
        <f>IF(_tag_month_day!BC147="","",_tag_month_day!BC147/100)</f>
        <v/>
      </c>
      <c r="FS151" s="510" t="str">
        <f>IF(_tag_month_day!BD147="","",_tag_month_day!BD147/100)</f>
        <v/>
      </c>
      <c r="FT151" s="510" t="str">
        <f>IF(_tag_month_day!BE147="","",_tag_month_day!BE147/100)</f>
        <v/>
      </c>
      <c r="FU151" s="510" t="str">
        <f>IF(_tag_month_day!BF147="","",_tag_month_day!BF147/100)</f>
        <v/>
      </c>
      <c r="FV151" s="510" t="str">
        <f>IF(_tag_month_day!BG147="","",_tag_month_day!BG147/100)</f>
        <v/>
      </c>
      <c r="FW151" s="603" t="str">
        <f>IF(_tag_month_day!BH147="","",_tag_month_day!BH147/100)</f>
        <v/>
      </c>
      <c r="FX151" s="510" t="str">
        <f>IF(_tag_month_day!BI147="","",_tag_month_day!BI147/100)</f>
        <v/>
      </c>
      <c r="FY151" s="510" t="str">
        <f>IF(_tag_month_day!BJ147="","",_tag_month_day!BJ147/100)</f>
        <v/>
      </c>
      <c r="FZ151" s="605" t="str">
        <f>IF(_tag_month_day!BK147="","",_tag_month_day!BK147/100)</f>
        <v/>
      </c>
      <c r="GA151" s="510" t="str">
        <f>IF(_tag_month_day!BL147="","",_tag_month_day!BL147/100)</f>
        <v/>
      </c>
      <c r="GB151" s="603" t="str">
        <f>IF(_tag_month_day!BM147="","",_tag_month_day!BM147/100)</f>
        <v/>
      </c>
      <c r="GC151" s="420" t="str">
        <f>IF(_tag_month_day!BN147="","",_tag_month_day!BN147/100)</f>
        <v/>
      </c>
      <c r="GD151" s="420" t="str">
        <f>IF(_tag_month_day!BO147="","",_tag_month_day!BO147/100)</f>
        <v/>
      </c>
      <c r="GE151" s="420" t="str">
        <f>IF(_tag_month_day!BP147="","",_tag_month_day!BP147/100)</f>
        <v/>
      </c>
      <c r="GF151" s="420" t="str">
        <f>IF(_tag_month_day!BQ147="","",_tag_month_day!BQ147/100)</f>
        <v/>
      </c>
      <c r="GG151" s="420" t="str">
        <f>IF(_tag_month_day!BR147="","",_tag_month_day!BR147/100)</f>
        <v/>
      </c>
      <c r="GH151" s="420" t="str">
        <f>IF(_tag_month_day!BS147="","",_tag_month_day!BS147/100)</f>
        <v/>
      </c>
      <c r="GI151" s="603" t="str">
        <f>IF(_tag_month_day!BT147="","",_tag_month_day!BT147/100)</f>
        <v/>
      </c>
      <c r="GJ151" s="612" t="str">
        <f>IF(_tag_month_day!BU147="","",_tag_month_day!BU147/100)</f>
        <v/>
      </c>
      <c r="GK151" s="620" t="str">
        <f>IF(_tag_month_day!BV147="",IF(_rlcf_month_day!A$2="","",_rlcf_month_day!A$2/100),_tag_month_day!BV147/100)</f>
        <v/>
      </c>
      <c r="GL151" s="620" t="str">
        <f>IF(_tag_month_day!BW147="",IF(_rlcf_month_day!B$2="","",_rlcf_month_day!B$2/100),_tag_month_day!BW147/100)</f>
        <v/>
      </c>
      <c r="GM151" s="621" t="str">
        <f>IF(_tag_month_day!BX147="",IF(_rlcf_month_day!C$2="","",_rlcf_month_day!C$2/100),_tag_month_day!BX147/100)</f>
        <v/>
      </c>
      <c r="GN151" s="620" t="str">
        <f>IF(_tag_month_day!BV147="",IF(_rlcf_month_day!A$2="","",_rlcf_month_day!A$2/100),_tag_month_day!BV147/100)</f>
        <v/>
      </c>
      <c r="GO151" s="620" t="str">
        <f>IF(_tag_month_day!BW147="",IF(_rlcf_month_day!B$2="","",_rlcf_month_day!B$2/100),_tag_month_day!BW147/100)</f>
        <v/>
      </c>
      <c r="GP151" s="620" t="str">
        <f>IF(_tag_month_day!CD147="",IF(_rlcf_month_day!E$2="","",_rlcf_month_day!E$2/100),_tag_month_day!CD147/100)</f>
        <v/>
      </c>
      <c r="GQ151" s="620" t="str">
        <f>IF(_tag_month_day!CE147="",IF(_rlcf_month_day!F$2="","",_rlcf_month_day!F$2/100),_tag_month_day!CE147/100)</f>
        <v/>
      </c>
      <c r="GR151" s="621" t="str">
        <f>IF(_tag_month_day!CF147="",IF(_rlcf_month_day!G$2="","",_rlcf_month_day!G$2/100),_tag_month_day!CF147/100)</f>
        <v/>
      </c>
      <c r="GS151" s="626">
        <f t="shared" ref="GS151:HH151" si="935">GS150</f>
        <v>0.953</v>
      </c>
      <c r="GT151" s="626">
        <f t="shared" si="935"/>
        <v>0.55</v>
      </c>
      <c r="GU151" s="626">
        <f t="shared" si="935"/>
        <v>0.55</v>
      </c>
      <c r="GV151" s="626">
        <f t="shared" si="935"/>
        <v>0.55</v>
      </c>
      <c r="GW151" s="626">
        <f t="shared" si="935"/>
        <v>0.5</v>
      </c>
      <c r="GX151" s="626">
        <f t="shared" si="935"/>
        <v>0.935</v>
      </c>
      <c r="GY151" s="626">
        <f t="shared" si="935"/>
        <v>0.15</v>
      </c>
      <c r="GZ151" s="626">
        <f t="shared" si="935"/>
        <v>1</v>
      </c>
      <c r="HA151" s="632">
        <f t="shared" si="935"/>
        <v>0.047</v>
      </c>
      <c r="HB151" s="632">
        <f t="shared" si="935"/>
        <v>0.45</v>
      </c>
      <c r="HC151" s="632">
        <f t="shared" si="935"/>
        <v>0.45</v>
      </c>
      <c r="HD151" s="632">
        <f t="shared" si="935"/>
        <v>0.45</v>
      </c>
      <c r="HE151" s="632">
        <f t="shared" si="935"/>
        <v>0.5</v>
      </c>
      <c r="HF151" s="632">
        <f t="shared" si="935"/>
        <v>0.065</v>
      </c>
      <c r="HG151" s="632">
        <f t="shared" si="935"/>
        <v>0.85</v>
      </c>
      <c r="HH151" s="632">
        <f t="shared" si="935"/>
        <v>0</v>
      </c>
      <c r="HI151" s="68" t="e">
        <f t="shared" si="811"/>
        <v>#VALUE!</v>
      </c>
      <c r="HJ151" s="68" t="e">
        <f t="shared" si="842"/>
        <v>#VALUE!</v>
      </c>
      <c r="HK151" s="202">
        <f t="shared" si="843"/>
        <v>0.85</v>
      </c>
      <c r="HL151" s="464">
        <f t="shared" si="844"/>
        <v>550000</v>
      </c>
      <c r="HM151" s="464">
        <f t="shared" si="845"/>
        <v>480000</v>
      </c>
      <c r="HN151" s="192" t="e">
        <f t="shared" si="812"/>
        <v>#VALUE!</v>
      </c>
      <c r="HO151" s="192" t="e">
        <f>HN151*HK151*$HO$2/HL151*1000000</f>
        <v>#VALUE!</v>
      </c>
      <c r="HP151" s="192" t="e">
        <f>HN151*HK151*$HP$2/HM151*1000000</f>
        <v>#VALUE!</v>
      </c>
    </row>
    <row r="152" customFormat="1" spans="1:224">
      <c r="A152" s="381">
        <v>147</v>
      </c>
      <c r="B152" s="54">
        <f ca="1" t="shared" si="846"/>
        <v>43623</v>
      </c>
      <c r="C152" s="57">
        <f t="shared" si="847"/>
        <v>0.0416666666666667</v>
      </c>
      <c r="D152" s="68" t="str">
        <f ca="1" t="shared" si="813"/>
        <v>夜班</v>
      </c>
      <c r="E152" s="68" t="str">
        <f ca="1" t="shared" si="814"/>
        <v>丙</v>
      </c>
      <c r="F152" s="68">
        <f ca="1">SUMPRODUCT((成本日报!$A$3:$A$95=计划!B152)*(成本日报!$B$3:$B$95=计划!$D152),成本日报!$C$3:$C$95)</f>
        <v>3</v>
      </c>
      <c r="G152" s="382">
        <f ca="1" t="shared" si="848"/>
        <v>43623.083333333</v>
      </c>
      <c r="H152" s="382">
        <f ca="1" t="shared" si="815"/>
        <v>43623.0902777774</v>
      </c>
      <c r="I152" s="382">
        <f ca="1" t="shared" si="816"/>
        <v>43623.095833333</v>
      </c>
      <c r="J152" s="382">
        <f ca="1" t="shared" si="817"/>
        <v>43623.1249999996</v>
      </c>
      <c r="K152" s="382">
        <f ca="1" t="shared" si="818"/>
        <v>43623.1874999997</v>
      </c>
      <c r="L152" s="382">
        <f ca="1" t="shared" si="819"/>
        <v>43623.208333333</v>
      </c>
      <c r="M152" s="398" t="str">
        <f>IF(_tag_month_day!A148="","",_tag_month_day!A148)</f>
        <v/>
      </c>
      <c r="N152" s="398" t="str">
        <f>IF(_tag_month_day!B148="","",_tag_month_day!B148)</f>
        <v/>
      </c>
      <c r="O152" s="399" t="e">
        <f t="shared" si="820"/>
        <v>#VALUE!</v>
      </c>
      <c r="P152" s="398" t="str">
        <f>IF(_tag_month_day!C148="","",_tag_month_day!C148)</f>
        <v/>
      </c>
      <c r="Q152" s="398" t="str">
        <f>IF(_tag_month_day!D148="","",_tag_month_day!D148)</f>
        <v/>
      </c>
      <c r="R152" s="416">
        <f>IF(_tag_month_day!CB148="",R151,_tag_month_day!CB148/100)</f>
        <v>0.07</v>
      </c>
      <c r="S152" s="417" t="str">
        <f>IF(_tag_month_day!E148="","",_tag_month_day!E148)</f>
        <v/>
      </c>
      <c r="T152" s="417" t="str">
        <f>IF(_tag_month_day!F148="","",_tag_month_day!F148)</f>
        <v/>
      </c>
      <c r="U152" s="418" t="e">
        <f t="shared" si="774"/>
        <v>#VALUE!</v>
      </c>
      <c r="V152" s="53" t="e">
        <f t="shared" si="775"/>
        <v>#VALUE!</v>
      </c>
      <c r="W152" s="419" t="str">
        <f>IF(_jhy_month_day!A148="","",_jhy_month_day!A148)</f>
        <v/>
      </c>
      <c r="X152" s="420" t="str">
        <f>IF(_jhy_month_day!B148="","",_jhy_month_day!B148/100)</f>
        <v/>
      </c>
      <c r="Y152" s="420" t="str">
        <f>IF(_jhy_month_day!C148="","",_jhy_month_day!C148/100)</f>
        <v/>
      </c>
      <c r="Z152" s="439">
        <f t="shared" si="865"/>
        <v>37</v>
      </c>
      <c r="AA152" s="440" t="str">
        <f>IF(_tag_month_day!G148="","",_tag_month_day!G148/100)</f>
        <v/>
      </c>
      <c r="AB152" s="440" t="str">
        <f>IF(_tag_month_day!H148="","",_tag_month_day!H148/100)</f>
        <v/>
      </c>
      <c r="AC152" s="193">
        <f t="shared" si="821"/>
        <v>1.59963432013121</v>
      </c>
      <c r="AD152" s="441" t="str">
        <f t="shared" si="822"/>
        <v/>
      </c>
      <c r="AE152" s="442" t="str">
        <f t="shared" si="823"/>
        <v/>
      </c>
      <c r="AF152" s="443">
        <v>1</v>
      </c>
      <c r="AG152" s="68" t="str">
        <f>IF(_duihao_month_day!A148="","",_duihao_month_day!A148)</f>
        <v/>
      </c>
      <c r="AH152" s="463">
        <f>IF(_gyk_month_day!B148="",AH151,_gyk_month_day!B148)</f>
        <v>820</v>
      </c>
      <c r="AI152" s="464" t="e">
        <f t="shared" si="849"/>
        <v>#VALUE!</v>
      </c>
      <c r="AJ152" s="68" t="str">
        <f>IF(_tag_month_day!I148="","",_tag_month_day!I148)</f>
        <v/>
      </c>
      <c r="AK152" s="465" t="str">
        <f>IF(_tzyy_month_day!A148="","",_tzyy_month_day!A148)</f>
        <v/>
      </c>
      <c r="AL152" s="465" t="str">
        <f>IF(_tzyy_month_day!B148="","",_tzyy_month_day!B148)</f>
        <v/>
      </c>
      <c r="AM152" s="465" t="str">
        <f>IF(_tzyy_month_day!C148="","",_tzyy_month_day!C148)</f>
        <v/>
      </c>
      <c r="AN152" s="466" t="str">
        <f>IF(_tag_month_day!CG148="","",_tag_month_day!CG148)</f>
        <v/>
      </c>
      <c r="AO152" s="466" t="str">
        <f>IF(_tag_month_day!CH148="","",_tag_month_day!CH148)</f>
        <v/>
      </c>
      <c r="AP152" s="486" t="e">
        <f t="shared" si="824"/>
        <v>#VALUE!</v>
      </c>
      <c r="AQ152" s="487" t="str">
        <f>IF(_tag_month_day!J148="","",_tag_month_day!J148/100)</f>
        <v/>
      </c>
      <c r="AR152" s="488">
        <f t="shared" si="825"/>
        <v>1.3</v>
      </c>
      <c r="AS152" s="489" t="e">
        <f t="shared" si="776"/>
        <v>#VALUE!</v>
      </c>
      <c r="AT152" s="489">
        <f t="shared" si="826"/>
        <v>0</v>
      </c>
      <c r="AU152" s="490" t="str">
        <f>IF(_tag_month_day!K148="","",_tag_month_day!K148)</f>
        <v/>
      </c>
      <c r="AV152" s="491" t="str">
        <f>IF(_tag_month_day!L148="","",_tag_month_day!L148/100)</f>
        <v/>
      </c>
      <c r="AW152" s="420">
        <f t="shared" si="748"/>
        <v>0</v>
      </c>
      <c r="AX152" s="420">
        <f t="shared" si="827"/>
        <v>0</v>
      </c>
      <c r="AY152" s="420" t="str">
        <f>IF(_tag_month_day!M148="","",_tag_month_day!M148/100)</f>
        <v/>
      </c>
      <c r="AZ152" s="420" t="str">
        <f>IF(_tag_month_day!N148="","",_tag_month_day!N148/100)</f>
        <v/>
      </c>
      <c r="BA152" s="420" t="str">
        <f>IF(_tag_month_day!O148="","",_tag_month_day!O148/100)</f>
        <v/>
      </c>
      <c r="BB152" s="496" t="str">
        <f>IF(_tag_month_day!P148="","",_tag_month_day!P148/100)</f>
        <v/>
      </c>
      <c r="BC152" s="496">
        <f t="shared" si="828"/>
        <v>0</v>
      </c>
      <c r="BD152" s="496" t="str">
        <f>IF(_tag_month_day!Q148="","",_tag_month_day!Q148/100)</f>
        <v/>
      </c>
      <c r="BE152" s="510" t="str">
        <f>IF(_tag_month_day!R148="","",_tag_month_day!R148/100)</f>
        <v/>
      </c>
      <c r="BF152" s="413" t="str">
        <f>IF(_tag_month_day!CC148="","",_tag_month_day!CC148/100)</f>
        <v/>
      </c>
      <c r="BG152" s="511" t="e">
        <f t="shared" si="777"/>
        <v>#VALUE!</v>
      </c>
      <c r="BH152" s="198">
        <f t="shared" si="778"/>
        <v>0</v>
      </c>
      <c r="BI152" s="512" t="e">
        <f>IF(CX152=0,BI151,(DK152*查询!$R$5+DL152*查询!$Q$5+DM152*查询!$N$5+DN152*查询!$O$5+DO152*查询!$P$5)*AF152/CX152)</f>
        <v>#VALUE!</v>
      </c>
      <c r="BJ152" s="512" t="e">
        <f>IF(CX152=0,BJ151,(DP152*查询!$S$5+DQ152*查询!$T$5+DR152*查询!$U$5)*AF152/CX152)</f>
        <v>#VALUE!</v>
      </c>
      <c r="BK152" s="512">
        <f t="shared" si="829"/>
        <v>1</v>
      </c>
      <c r="BL152" s="513" t="str">
        <f>IF(_cfyc_month_day!A148="","",_cfyc_month_day!A148)</f>
        <v/>
      </c>
      <c r="BM152" s="513" t="str">
        <f>IF(_cfyc_month_day!B148="","",_cfyc_month_day!B148)</f>
        <v/>
      </c>
      <c r="BN152" s="513" t="str">
        <f>IF(_cfyc_month_day!C148="","",_cfyc_month_day!C148)</f>
        <v/>
      </c>
      <c r="BO152" s="522" t="str">
        <f>IF(_cfyc_month_day!D148="","",_cfyc_month_day!D148)</f>
        <v/>
      </c>
      <c r="BP152" s="522" t="str">
        <f>IF(_cfyc_month_day!E148="","",_cfyc_month_day!E148)</f>
        <v/>
      </c>
      <c r="BQ152" s="522" t="str">
        <f>IF(_cfyc_month_day!F148="","",_cfyc_month_day!F148)</f>
        <v/>
      </c>
      <c r="BR152" s="513" t="str">
        <f>IF(_tag_month_day!T148="","",_tag_month_day!T148)</f>
        <v/>
      </c>
      <c r="BS152" s="513" t="str">
        <f>IF(_tag_month_day!U148="","",_tag_month_day!U148)</f>
        <v/>
      </c>
      <c r="BT152" s="523" t="str">
        <f t="shared" si="830"/>
        <v/>
      </c>
      <c r="BU152" s="223" t="str">
        <f>IF(_tag_month_day!V148="","",_tag_month_day!V148)</f>
        <v/>
      </c>
      <c r="BV152" s="206" t="str">
        <f>IF(_tag_month_day!W148="","",_tag_month_day!W148)</f>
        <v/>
      </c>
      <c r="BW152" s="540" t="str">
        <f>IF(_tag_month_day!X148="","",_tag_month_day!X148)</f>
        <v/>
      </c>
      <c r="BX152" s="540" t="str">
        <f>IF(_tag_month_day!Y148="","",_tag_month_day!Y148)</f>
        <v/>
      </c>
      <c r="BY152" s="541">
        <f ca="1" t="shared" si="831"/>
        <v>43623.208333333</v>
      </c>
      <c r="BZ152" s="542"/>
      <c r="CA152" s="543" t="str">
        <f>IF(_jhy2_month_day!A148="","",_jhy2_month_day!A148)</f>
        <v/>
      </c>
      <c r="CB152" s="464" t="str">
        <f>IF(_jhy2_month_day!B148="","",_jhy2_month_day!B148)</f>
        <v/>
      </c>
      <c r="CC152" s="464" t="str">
        <f>IF(_jhy2_month_day!C148="","",_jhy2_month_day!C148)</f>
        <v/>
      </c>
      <c r="CD152" s="464" t="str">
        <f>IF(_jhy2_month_day!D148="","",_jhy2_month_day!D148)</f>
        <v/>
      </c>
      <c r="CE152" s="464" t="str">
        <f>IF(_jhy2_month_day!E148="","",_jhy2_month_day!E148)</f>
        <v/>
      </c>
      <c r="CF152" s="464" t="str">
        <f>IF(_jhy2_month_day!F148="","",_jhy2_month_day!F148)</f>
        <v/>
      </c>
      <c r="CG152" s="464" t="str">
        <f>IF(_jhy2_month_day!G148="","",_jhy2_month_day!G148)</f>
        <v/>
      </c>
      <c r="CH152" s="464" t="str">
        <f>IF(_jhy2_month_day!H148="","",_jhy2_month_day!H148)</f>
        <v/>
      </c>
      <c r="CI152" s="464" t="str">
        <f>IF(_jhy2_month_day!I148="","",_jhy2_month_day!I148)</f>
        <v/>
      </c>
      <c r="CJ152" s="464" t="str">
        <f>IF(_jhy2_month_day!J148="","",_jhy2_month_day!J148)</f>
        <v/>
      </c>
      <c r="CK152" s="464" t="str">
        <f>IF(_jhy2_month_day!K148="","",_jhy2_month_day!K148)</f>
        <v/>
      </c>
      <c r="CL152" s="562" t="str">
        <f>IF(_jhy2_month_day!L148="","",_jhy2_month_day!L148)</f>
        <v/>
      </c>
      <c r="CM152" s="562" t="str">
        <f>IF(_jhy2_month_day!M148="","",_jhy2_month_day!M148)</f>
        <v/>
      </c>
      <c r="CN152" s="562" t="str">
        <f>IF(_jhy2_month_day!N148="","",_jhy2_month_day!N148)</f>
        <v/>
      </c>
      <c r="CO152" s="562" t="str">
        <f>IF(_jhy2_month_day!O148="","",_jhy2_month_day!O148)</f>
        <v/>
      </c>
      <c r="CP152" s="562" t="str">
        <f>IF(_jhy2_month_day!P148="","",_jhy2_month_day!P148)</f>
        <v/>
      </c>
      <c r="CQ152" s="562" t="str">
        <f>IF(_jhy2_month_day!Q148="","",_jhy2_month_day!Q148)</f>
        <v/>
      </c>
      <c r="CR152" s="563" t="str">
        <f>IF(_jhy2_month_day!R148="","",_jhy2_month_day!R148)</f>
        <v/>
      </c>
      <c r="CS152" s="576" t="str">
        <f>IF(_jhy2_month_day!S148="","",_jhy2_month_day!S148)</f>
        <v/>
      </c>
      <c r="CT152" s="562" t="str">
        <f>IF(_jhy2_month_day!T148="","",_jhy2_month_day!T148)</f>
        <v/>
      </c>
      <c r="CU152" s="577" t="e">
        <f t="shared" si="779"/>
        <v>#VALUE!</v>
      </c>
      <c r="CV152" s="198" t="e">
        <f t="shared" si="780"/>
        <v>#VALUE!</v>
      </c>
      <c r="CW152" s="192" t="e">
        <f t="shared" si="781"/>
        <v>#VALUE!</v>
      </c>
      <c r="CX152" s="192" t="e">
        <f t="shared" si="782"/>
        <v>#VALUE!</v>
      </c>
      <c r="CY152" s="202" t="e">
        <f t="shared" si="783"/>
        <v>#VALUE!</v>
      </c>
      <c r="CZ152" s="192" t="e">
        <f t="shared" ref="CZ152:DI152" si="936">$AJ152*EF152</f>
        <v>#VALUE!</v>
      </c>
      <c r="DA152" s="192" t="e">
        <f t="shared" si="936"/>
        <v>#VALUE!</v>
      </c>
      <c r="DB152" s="192" t="e">
        <f t="shared" si="936"/>
        <v>#VALUE!</v>
      </c>
      <c r="DC152" s="192" t="e">
        <f t="shared" si="936"/>
        <v>#VALUE!</v>
      </c>
      <c r="DD152" s="192" t="e">
        <f t="shared" si="936"/>
        <v>#VALUE!</v>
      </c>
      <c r="DE152" s="192" t="e">
        <f t="shared" si="936"/>
        <v>#VALUE!</v>
      </c>
      <c r="DF152" s="192" t="e">
        <f t="shared" si="936"/>
        <v>#VALUE!</v>
      </c>
      <c r="DG152" s="192" t="e">
        <f t="shared" si="936"/>
        <v>#VALUE!</v>
      </c>
      <c r="DH152" s="192" t="e">
        <f t="shared" si="936"/>
        <v>#VALUE!</v>
      </c>
      <c r="DI152" s="192" t="e">
        <f t="shared" si="936"/>
        <v>#VALUE!</v>
      </c>
      <c r="DJ152" s="192" t="e">
        <f t="shared" si="785"/>
        <v>#VALUE!</v>
      </c>
      <c r="DK152" s="192" t="e">
        <f t="shared" si="786"/>
        <v>#VALUE!</v>
      </c>
      <c r="DL152" s="192" t="e">
        <f t="shared" si="787"/>
        <v>#VALUE!</v>
      </c>
      <c r="DM152" s="192" t="e">
        <f t="shared" si="788"/>
        <v>#VALUE!</v>
      </c>
      <c r="DN152" s="192" t="e">
        <f t="shared" si="789"/>
        <v>#VALUE!</v>
      </c>
      <c r="DO152" s="192" t="e">
        <f t="shared" si="790"/>
        <v>#VALUE!</v>
      </c>
      <c r="DP152" s="192" t="e">
        <f t="shared" si="791"/>
        <v>#VALUE!</v>
      </c>
      <c r="DQ152" s="192" t="e">
        <f t="shared" si="792"/>
        <v>#VALUE!</v>
      </c>
      <c r="DR152" s="192" t="e">
        <f t="shared" si="793"/>
        <v>#VALUE!</v>
      </c>
      <c r="DS152" s="192" t="e">
        <f t="shared" si="794"/>
        <v>#VALUE!</v>
      </c>
      <c r="DT152" s="192" t="e">
        <f t="shared" si="795"/>
        <v>#VALUE!</v>
      </c>
      <c r="DU152" s="192" t="e">
        <f t="shared" si="796"/>
        <v>#VALUE!</v>
      </c>
      <c r="DV152" s="198" t="e">
        <f t="shared" si="797"/>
        <v>#VALUE!</v>
      </c>
      <c r="DW152" s="198" t="e">
        <f t="shared" si="798"/>
        <v>#DIV/0!</v>
      </c>
      <c r="DX152" s="198" t="e">
        <f t="shared" si="799"/>
        <v>#DIV/0!</v>
      </c>
      <c r="DY152" s="198" t="e">
        <f t="shared" si="800"/>
        <v>#VALUE!</v>
      </c>
      <c r="DZ152" s="198" t="e">
        <f t="shared" si="801"/>
        <v>#VALUE!</v>
      </c>
      <c r="EA152" s="198" t="e">
        <f t="shared" si="802"/>
        <v>#VALUE!</v>
      </c>
      <c r="EB152" s="198" t="e">
        <f t="shared" si="803"/>
        <v>#VALUE!</v>
      </c>
      <c r="EC152" s="198" t="e">
        <f t="shared" si="804"/>
        <v>#DIV/0!</v>
      </c>
      <c r="ED152" s="198" t="e">
        <f t="shared" si="805"/>
        <v>#VALUE!</v>
      </c>
      <c r="EE152" s="198" t="e">
        <f t="shared" si="806"/>
        <v>#VALUE!</v>
      </c>
      <c r="EF152" s="198" t="e">
        <f t="shared" ref="EF152:EO152" si="937">DV152/SUM($DV152:$EE152)</f>
        <v>#VALUE!</v>
      </c>
      <c r="EG152" s="198" t="e">
        <f t="shared" si="937"/>
        <v>#DIV/0!</v>
      </c>
      <c r="EH152" s="198" t="e">
        <f t="shared" si="937"/>
        <v>#DIV/0!</v>
      </c>
      <c r="EI152" s="198" t="e">
        <f t="shared" si="937"/>
        <v>#VALUE!</v>
      </c>
      <c r="EJ152" s="198" t="e">
        <f t="shared" si="937"/>
        <v>#VALUE!</v>
      </c>
      <c r="EK152" s="198" t="e">
        <f t="shared" si="937"/>
        <v>#VALUE!</v>
      </c>
      <c r="EL152" s="198" t="e">
        <f t="shared" si="937"/>
        <v>#VALUE!</v>
      </c>
      <c r="EM152" s="198" t="e">
        <f t="shared" si="937"/>
        <v>#DIV/0!</v>
      </c>
      <c r="EN152" s="198" t="e">
        <f t="shared" si="937"/>
        <v>#VALUE!</v>
      </c>
      <c r="EO152" s="198" t="e">
        <f t="shared" si="937"/>
        <v>#VALUE!</v>
      </c>
      <c r="EP152" s="511">
        <f t="shared" ref="EP152:EW152" si="938">EP151</f>
        <v>0.08</v>
      </c>
      <c r="EQ152" s="511">
        <f t="shared" si="938"/>
        <v>0.015</v>
      </c>
      <c r="ER152" s="511">
        <f t="shared" si="938"/>
        <v>0.015</v>
      </c>
      <c r="ES152" s="511">
        <f t="shared" si="938"/>
        <v>0.015</v>
      </c>
      <c r="ET152" s="511">
        <f t="shared" si="938"/>
        <v>0.015</v>
      </c>
      <c r="EU152" s="511">
        <f t="shared" si="938"/>
        <v>0.09</v>
      </c>
      <c r="EV152" s="511">
        <f t="shared" si="938"/>
        <v>0.09</v>
      </c>
      <c r="EW152" s="511">
        <f t="shared" si="938"/>
        <v>0.09</v>
      </c>
      <c r="EX152" s="420" t="str">
        <f>IF(_tag_month_day!AS148="","",_tag_month_day!AS148/100)</f>
        <v/>
      </c>
      <c r="EY152" s="420" t="str">
        <f>IF(_tag_month_day!AT148="","",_tag_month_day!AT148/100)</f>
        <v/>
      </c>
      <c r="EZ152" s="420" t="str">
        <f>IF(_tag_month_day!AU148="","",_tag_month_day!AU148/100)</f>
        <v/>
      </c>
      <c r="FA152" s="420" t="str">
        <f>IF(_tag_month_day!AV148="","",_tag_month_day!AV148/100)</f>
        <v/>
      </c>
      <c r="FB152" s="420" t="str">
        <f>IF(_tag_month_day!AW148="","",_tag_month_day!AW148/100)</f>
        <v/>
      </c>
      <c r="FC152" s="420" t="str">
        <f>IF(_tag_month_day!AX148="","",_tag_month_day!AX148/100)</f>
        <v/>
      </c>
      <c r="FD152" s="510">
        <f t="shared" si="835"/>
        <v>0.33</v>
      </c>
      <c r="FE152" s="510">
        <f t="shared" si="836"/>
        <v>0.19</v>
      </c>
      <c r="FF152" s="510">
        <f t="shared" si="837"/>
        <v>0.003</v>
      </c>
      <c r="FG152" s="510">
        <f t="shared" si="838"/>
        <v>0</v>
      </c>
      <c r="FH152" s="603">
        <f t="shared" si="839"/>
        <v>0.0001</v>
      </c>
      <c r="FI152" s="510">
        <f t="shared" ref="FI152:FR152" si="939">FI151</f>
        <v>0.41</v>
      </c>
      <c r="FJ152" s="510">
        <f t="shared" si="939"/>
        <v>0.11</v>
      </c>
      <c r="FK152" s="510">
        <f t="shared" si="939"/>
        <v>0.015</v>
      </c>
      <c r="FL152" s="510">
        <f t="shared" si="939"/>
        <v>0</v>
      </c>
      <c r="FM152" s="603">
        <f t="shared" si="939"/>
        <v>0.0001</v>
      </c>
      <c r="FN152" s="510" t="str">
        <f>IF(_tag_month_day!AY148="","",_tag_month_day!AY148/100)</f>
        <v/>
      </c>
      <c r="FO152" s="510" t="str">
        <f>IF(_tag_month_day!AZ148="","",_tag_month_day!AZ148/100)</f>
        <v/>
      </c>
      <c r="FP152" s="510" t="str">
        <f>IF(_tag_month_day!BA148="","",_tag_month_day!BA148/100)</f>
        <v/>
      </c>
      <c r="FQ152" s="510" t="str">
        <f>IF(_tag_month_day!BB148="","",_tag_month_day!BB148/100)</f>
        <v/>
      </c>
      <c r="FR152" s="603" t="str">
        <f>IF(_tag_month_day!BC148="","",_tag_month_day!BC148/100)</f>
        <v/>
      </c>
      <c r="FS152" s="510" t="str">
        <f>IF(_tag_month_day!BD148="","",_tag_month_day!BD148/100)</f>
        <v/>
      </c>
      <c r="FT152" s="510" t="str">
        <f>IF(_tag_month_day!BE148="","",_tag_month_day!BE148/100)</f>
        <v/>
      </c>
      <c r="FU152" s="510" t="str">
        <f>IF(_tag_month_day!BF148="","",_tag_month_day!BF148/100)</f>
        <v/>
      </c>
      <c r="FV152" s="510" t="str">
        <f>IF(_tag_month_day!BG148="","",_tag_month_day!BG148/100)</f>
        <v/>
      </c>
      <c r="FW152" s="603" t="str">
        <f>IF(_tag_month_day!BH148="","",_tag_month_day!BH148/100)</f>
        <v/>
      </c>
      <c r="FX152" s="510" t="str">
        <f>IF(_tag_month_day!BI148="","",_tag_month_day!BI148/100)</f>
        <v/>
      </c>
      <c r="FY152" s="510" t="str">
        <f>IF(_tag_month_day!BJ148="","",_tag_month_day!BJ148/100)</f>
        <v/>
      </c>
      <c r="FZ152" s="605" t="str">
        <f>IF(_tag_month_day!BK148="","",_tag_month_day!BK148/100)</f>
        <v/>
      </c>
      <c r="GA152" s="510" t="str">
        <f>IF(_tag_month_day!BL148="","",_tag_month_day!BL148/100)</f>
        <v/>
      </c>
      <c r="GB152" s="603" t="str">
        <f>IF(_tag_month_day!BM148="","",_tag_month_day!BM148/100)</f>
        <v/>
      </c>
      <c r="GC152" s="420" t="str">
        <f>IF(_tag_month_day!BN148="","",_tag_month_day!BN148/100)</f>
        <v/>
      </c>
      <c r="GD152" s="420" t="str">
        <f>IF(_tag_month_day!BO148="","",_tag_month_day!BO148/100)</f>
        <v/>
      </c>
      <c r="GE152" s="420" t="str">
        <f>IF(_tag_month_day!BP148="","",_tag_month_day!BP148/100)</f>
        <v/>
      </c>
      <c r="GF152" s="420" t="str">
        <f>IF(_tag_month_day!BQ148="","",_tag_month_day!BQ148/100)</f>
        <v/>
      </c>
      <c r="GG152" s="420" t="str">
        <f>IF(_tag_month_day!BR148="","",_tag_month_day!BR148/100)</f>
        <v/>
      </c>
      <c r="GH152" s="420" t="str">
        <f>IF(_tag_month_day!BS148="","",_tag_month_day!BS148/100)</f>
        <v/>
      </c>
      <c r="GI152" s="603" t="str">
        <f>IF(_tag_month_day!BT148="","",_tag_month_day!BT148/100)</f>
        <v/>
      </c>
      <c r="GJ152" s="612" t="str">
        <f>IF(_tag_month_day!BU148="","",_tag_month_day!BU148/100)</f>
        <v/>
      </c>
      <c r="GK152" s="620" t="str">
        <f>IF(_tag_month_day!BV148="",IF(_rlcf_month_day!A$2="","",_rlcf_month_day!A$2/100),_tag_month_day!BV148/100)</f>
        <v/>
      </c>
      <c r="GL152" s="620" t="str">
        <f>IF(_tag_month_day!BW148="",IF(_rlcf_month_day!B$2="","",_rlcf_month_day!B$2/100),_tag_month_day!BW148/100)</f>
        <v/>
      </c>
      <c r="GM152" s="621" t="str">
        <f>IF(_tag_month_day!BX148="",IF(_rlcf_month_day!C$2="","",_rlcf_month_day!C$2/100),_tag_month_day!BX148/100)</f>
        <v/>
      </c>
      <c r="GN152" s="620" t="str">
        <f>IF(_tag_month_day!BV148="",IF(_rlcf_month_day!A$2="","",_rlcf_month_day!A$2/100),_tag_month_day!BV148/100)</f>
        <v/>
      </c>
      <c r="GO152" s="620" t="str">
        <f>IF(_tag_month_day!BW148="",IF(_rlcf_month_day!B$2="","",_rlcf_month_day!B$2/100),_tag_month_day!BW148/100)</f>
        <v/>
      </c>
      <c r="GP152" s="620" t="str">
        <f>IF(_tag_month_day!CD148="",IF(_rlcf_month_day!E$2="","",_rlcf_month_day!E$2/100),_tag_month_day!CD148/100)</f>
        <v/>
      </c>
      <c r="GQ152" s="620" t="str">
        <f>IF(_tag_month_day!CE148="",IF(_rlcf_month_day!F$2="","",_rlcf_month_day!F$2/100),_tag_month_day!CE148/100)</f>
        <v/>
      </c>
      <c r="GR152" s="621" t="str">
        <f>IF(_tag_month_day!CF148="",IF(_rlcf_month_day!G$2="","",_rlcf_month_day!G$2/100),_tag_month_day!CF148/100)</f>
        <v/>
      </c>
      <c r="GS152" s="626">
        <f t="shared" ref="GS152:HH152" si="940">GS151</f>
        <v>0.953</v>
      </c>
      <c r="GT152" s="626">
        <f t="shared" si="940"/>
        <v>0.55</v>
      </c>
      <c r="GU152" s="626">
        <f t="shared" si="940"/>
        <v>0.55</v>
      </c>
      <c r="GV152" s="626">
        <f t="shared" si="940"/>
        <v>0.55</v>
      </c>
      <c r="GW152" s="626">
        <f t="shared" si="940"/>
        <v>0.5</v>
      </c>
      <c r="GX152" s="626">
        <f t="shared" si="940"/>
        <v>0.935</v>
      </c>
      <c r="GY152" s="626">
        <f t="shared" si="940"/>
        <v>0.15</v>
      </c>
      <c r="GZ152" s="626">
        <f t="shared" si="940"/>
        <v>1</v>
      </c>
      <c r="HA152" s="632">
        <f t="shared" si="940"/>
        <v>0.047</v>
      </c>
      <c r="HB152" s="632">
        <f t="shared" si="940"/>
        <v>0.45</v>
      </c>
      <c r="HC152" s="632">
        <f t="shared" si="940"/>
        <v>0.45</v>
      </c>
      <c r="HD152" s="632">
        <f t="shared" si="940"/>
        <v>0.45</v>
      </c>
      <c r="HE152" s="632">
        <f t="shared" si="940"/>
        <v>0.5</v>
      </c>
      <c r="HF152" s="632">
        <f t="shared" si="940"/>
        <v>0.065</v>
      </c>
      <c r="HG152" s="632">
        <f t="shared" si="940"/>
        <v>0.85</v>
      </c>
      <c r="HH152" s="632">
        <f t="shared" si="940"/>
        <v>0</v>
      </c>
      <c r="HI152" s="68">
        <f t="shared" si="811"/>
        <v>0</v>
      </c>
      <c r="HJ152" s="68" t="e">
        <f t="shared" si="842"/>
        <v>#VALUE!</v>
      </c>
      <c r="HK152" s="202">
        <f t="shared" si="843"/>
        <v>0.85</v>
      </c>
      <c r="HL152" s="464">
        <f t="shared" si="844"/>
        <v>550000</v>
      </c>
      <c r="HM152" s="464">
        <f t="shared" si="845"/>
        <v>480000</v>
      </c>
      <c r="HN152" s="192" t="e">
        <f t="shared" si="812"/>
        <v>#VALUE!</v>
      </c>
      <c r="HO152" s="192" t="e">
        <f>HN152*HK152*$HO$2/HL152*1000000</f>
        <v>#VALUE!</v>
      </c>
      <c r="HP152" s="192" t="e">
        <f>HN152*HK152*$HP$2/HM152*1000000</f>
        <v>#VALUE!</v>
      </c>
    </row>
    <row r="153" customFormat="1" spans="1:224">
      <c r="A153" s="381">
        <v>148</v>
      </c>
      <c r="B153" s="54">
        <f ca="1" t="shared" si="846"/>
        <v>43623</v>
      </c>
      <c r="C153" s="57">
        <f t="shared" si="847"/>
        <v>0.0416666666666667</v>
      </c>
      <c r="D153" s="68" t="str">
        <f ca="1" t="shared" si="813"/>
        <v>夜班</v>
      </c>
      <c r="E153" s="68" t="str">
        <f ca="1" t="shared" si="814"/>
        <v>丙</v>
      </c>
      <c r="F153" s="68">
        <f ca="1">SUMPRODUCT((成本日报!$A$3:$A$95=计划!B153)*(成本日报!$B$3:$B$95=计划!$D153),成本日报!$C$3:$C$95)</f>
        <v>3</v>
      </c>
      <c r="G153" s="382">
        <f ca="1" t="shared" si="848"/>
        <v>43623.1249999996</v>
      </c>
      <c r="H153" s="382">
        <f ca="1" t="shared" si="815"/>
        <v>43623.1319444441</v>
      </c>
      <c r="I153" s="382">
        <f ca="1" t="shared" si="816"/>
        <v>43623.1374999996</v>
      </c>
      <c r="J153" s="382">
        <f ca="1" t="shared" si="817"/>
        <v>43623.1666666663</v>
      </c>
      <c r="K153" s="382">
        <f ca="1" t="shared" si="818"/>
        <v>43623.2291666663</v>
      </c>
      <c r="L153" s="382">
        <f ca="1" t="shared" si="819"/>
        <v>43623.2499999996</v>
      </c>
      <c r="M153" s="398" t="str">
        <f>IF(_tag_month_day!A149="","",_tag_month_day!A149)</f>
        <v/>
      </c>
      <c r="N153" s="398" t="str">
        <f>IF(_tag_month_day!B149="","",_tag_month_day!B149)</f>
        <v/>
      </c>
      <c r="O153" s="399" t="e">
        <f t="shared" si="820"/>
        <v>#VALUE!</v>
      </c>
      <c r="P153" s="398" t="str">
        <f>IF(_tag_month_day!C149="","",_tag_month_day!C149)</f>
        <v/>
      </c>
      <c r="Q153" s="398" t="str">
        <f>IF(_tag_month_day!D149="","",_tag_month_day!D149)</f>
        <v/>
      </c>
      <c r="R153" s="416">
        <f>IF(_tag_month_day!CB149="",R152,_tag_month_day!CB149/100)</f>
        <v>0.07</v>
      </c>
      <c r="S153" s="417" t="str">
        <f>IF(_tag_month_day!E149="","",_tag_month_day!E149)</f>
        <v/>
      </c>
      <c r="T153" s="417" t="str">
        <f>IF(_tag_month_day!F149="","",_tag_month_day!F149)</f>
        <v/>
      </c>
      <c r="U153" s="418" t="e">
        <f t="shared" si="774"/>
        <v>#VALUE!</v>
      </c>
      <c r="V153" s="53" t="e">
        <f t="shared" si="775"/>
        <v>#VALUE!</v>
      </c>
      <c r="W153" s="419" t="str">
        <f>IF(_jhy_month_day!A149="","",_jhy_month_day!A149)</f>
        <v/>
      </c>
      <c r="X153" s="420" t="str">
        <f>IF(_jhy_month_day!B149="","",_jhy_month_day!B149/100)</f>
        <v/>
      </c>
      <c r="Y153" s="420" t="str">
        <f>IF(_jhy_month_day!C149="","",_jhy_month_day!C149/100)</f>
        <v/>
      </c>
      <c r="Z153" s="439">
        <f t="shared" si="865"/>
        <v>37</v>
      </c>
      <c r="AA153" s="440" t="str">
        <f>IF(_tag_month_day!G149="","",_tag_month_day!G149/100)</f>
        <v/>
      </c>
      <c r="AB153" s="440" t="str">
        <f>IF(_tag_month_day!H149="","",_tag_month_day!H149/100)</f>
        <v/>
      </c>
      <c r="AC153" s="193">
        <f t="shared" si="821"/>
        <v>1.59963432013121</v>
      </c>
      <c r="AD153" s="441" t="str">
        <f t="shared" si="822"/>
        <v/>
      </c>
      <c r="AE153" s="442" t="str">
        <f t="shared" si="823"/>
        <v/>
      </c>
      <c r="AF153" s="443">
        <v>1</v>
      </c>
      <c r="AG153" s="68" t="str">
        <f>IF(_duihao_month_day!A149="","",_duihao_month_day!A149)</f>
        <v/>
      </c>
      <c r="AH153" s="463">
        <f>IF(_gyk_month_day!B149="",AH152,_gyk_month_day!B149)</f>
        <v>820</v>
      </c>
      <c r="AI153" s="464" t="e">
        <f t="shared" si="849"/>
        <v>#VALUE!</v>
      </c>
      <c r="AJ153" s="68" t="str">
        <f>IF(_tag_month_day!I149="","",_tag_month_day!I149)</f>
        <v/>
      </c>
      <c r="AK153" s="465" t="str">
        <f>IF(_tzyy_month_day!A149="","",_tzyy_month_day!A149)</f>
        <v/>
      </c>
      <c r="AL153" s="465" t="str">
        <f>IF(_tzyy_month_day!B149="","",_tzyy_month_day!B149)</f>
        <v/>
      </c>
      <c r="AM153" s="465" t="str">
        <f>IF(_tzyy_month_day!C149="","",_tzyy_month_day!C149)</f>
        <v/>
      </c>
      <c r="AN153" s="466" t="str">
        <f>IF(_tag_month_day!CG149="","",_tag_month_day!CG149)</f>
        <v/>
      </c>
      <c r="AO153" s="466" t="str">
        <f>IF(_tag_month_day!CH149="","",_tag_month_day!CH149)</f>
        <v/>
      </c>
      <c r="AP153" s="486" t="e">
        <f t="shared" si="824"/>
        <v>#VALUE!</v>
      </c>
      <c r="AQ153" s="487" t="str">
        <f>IF(_tag_month_day!J149="","",_tag_month_day!J149/100)</f>
        <v/>
      </c>
      <c r="AR153" s="488">
        <f t="shared" si="825"/>
        <v>1.3</v>
      </c>
      <c r="AS153" s="489" t="e">
        <f t="shared" si="776"/>
        <v>#VALUE!</v>
      </c>
      <c r="AT153" s="489">
        <f t="shared" si="826"/>
        <v>0</v>
      </c>
      <c r="AU153" s="490" t="str">
        <f>IF(_tag_month_day!K149="","",_tag_month_day!K149)</f>
        <v/>
      </c>
      <c r="AV153" s="491" t="str">
        <f>IF(_tag_month_day!L149="","",_tag_month_day!L149/100)</f>
        <v/>
      </c>
      <c r="AW153" s="420">
        <f t="shared" si="748"/>
        <v>0</v>
      </c>
      <c r="AX153" s="420">
        <f t="shared" si="827"/>
        <v>0</v>
      </c>
      <c r="AY153" s="420" t="str">
        <f>IF(_tag_month_day!M149="","",_tag_month_day!M149/100)</f>
        <v/>
      </c>
      <c r="AZ153" s="420" t="str">
        <f>IF(_tag_month_day!N149="","",_tag_month_day!N149/100)</f>
        <v/>
      </c>
      <c r="BA153" s="420" t="str">
        <f>IF(_tag_month_day!O149="","",_tag_month_day!O149/100)</f>
        <v/>
      </c>
      <c r="BB153" s="496" t="str">
        <f>IF(_tag_month_day!P149="","",_tag_month_day!P149/100)</f>
        <v/>
      </c>
      <c r="BC153" s="496">
        <f t="shared" si="828"/>
        <v>0</v>
      </c>
      <c r="BD153" s="496" t="str">
        <f>IF(_tag_month_day!Q149="","",_tag_month_day!Q149/100)</f>
        <v/>
      </c>
      <c r="BE153" s="510" t="str">
        <f>IF(_tag_month_day!R149="","",_tag_month_day!R149/100)</f>
        <v/>
      </c>
      <c r="BF153" s="413" t="str">
        <f>IF(_tag_month_day!CC149="","",_tag_month_day!CC149/100)</f>
        <v/>
      </c>
      <c r="BG153" s="511" t="e">
        <f t="shared" si="777"/>
        <v>#VALUE!</v>
      </c>
      <c r="BH153" s="198">
        <f t="shared" si="778"/>
        <v>0</v>
      </c>
      <c r="BI153" s="512" t="e">
        <f>IF(CX153=0,BI152,(DK153*查询!$R$5+DL153*查询!$Q$5+DM153*查询!$N$5+DN153*查询!$O$5+DO153*查询!$P$5)*AF153/CX153)</f>
        <v>#VALUE!</v>
      </c>
      <c r="BJ153" s="512" t="e">
        <f>IF(CX153=0,BJ152,(DP153*查询!$S$5+DQ153*查询!$T$5+DR153*查询!$U$5)*AF153/CX153)</f>
        <v>#VALUE!</v>
      </c>
      <c r="BK153" s="512">
        <f t="shared" si="829"/>
        <v>1</v>
      </c>
      <c r="BL153" s="513" t="str">
        <f>IF(_cfyc_month_day!A149="","",_cfyc_month_day!A149)</f>
        <v/>
      </c>
      <c r="BM153" s="513" t="str">
        <f>IF(_cfyc_month_day!B149="","",_cfyc_month_day!B149)</f>
        <v/>
      </c>
      <c r="BN153" s="513" t="str">
        <f>IF(_cfyc_month_day!C149="","",_cfyc_month_day!C149)</f>
        <v/>
      </c>
      <c r="BO153" s="522" t="str">
        <f>IF(_cfyc_month_day!D149="","",_cfyc_month_day!D149)</f>
        <v/>
      </c>
      <c r="BP153" s="522" t="str">
        <f>IF(_cfyc_month_day!E149="","",_cfyc_month_day!E149)</f>
        <v/>
      </c>
      <c r="BQ153" s="522" t="str">
        <f>IF(_cfyc_month_day!F149="","",_cfyc_month_day!F149)</f>
        <v/>
      </c>
      <c r="BR153" s="513" t="str">
        <f>IF(_tag_month_day!T149="","",_tag_month_day!T149)</f>
        <v/>
      </c>
      <c r="BS153" s="513" t="str">
        <f>IF(_tag_month_day!U149="","",_tag_month_day!U149)</f>
        <v/>
      </c>
      <c r="BT153" s="523" t="str">
        <f t="shared" si="830"/>
        <v/>
      </c>
      <c r="BU153" s="223" t="str">
        <f>IF(_tag_month_day!V149="","",_tag_month_day!V149)</f>
        <v/>
      </c>
      <c r="BV153" s="206" t="str">
        <f>IF(_tag_month_day!W149="","",_tag_month_day!W149)</f>
        <v/>
      </c>
      <c r="BW153" s="540" t="str">
        <f>IF(_tag_month_day!X149="","",_tag_month_day!X149)</f>
        <v/>
      </c>
      <c r="BX153" s="540" t="str">
        <f>IF(_tag_month_day!Y149="","",_tag_month_day!Y149)</f>
        <v/>
      </c>
      <c r="BY153" s="541">
        <f ca="1" t="shared" si="831"/>
        <v>43623.2499999996</v>
      </c>
      <c r="BZ153" s="542" t="s">
        <v>215</v>
      </c>
      <c r="CA153" s="543" t="str">
        <f>IF(_jhy2_month_day!A149="","",_jhy2_month_day!A149)</f>
        <v/>
      </c>
      <c r="CB153" s="464" t="str">
        <f>IF(_jhy2_month_day!B149="","",_jhy2_month_day!B149)</f>
        <v/>
      </c>
      <c r="CC153" s="464" t="str">
        <f>IF(_jhy2_month_day!C149="","",_jhy2_month_day!C149)</f>
        <v/>
      </c>
      <c r="CD153" s="464" t="str">
        <f>IF(_jhy2_month_day!D149="","",_jhy2_month_day!D149)</f>
        <v/>
      </c>
      <c r="CE153" s="464" t="str">
        <f>IF(_jhy2_month_day!E149="","",_jhy2_month_day!E149)</f>
        <v/>
      </c>
      <c r="CF153" s="464" t="str">
        <f>IF(_jhy2_month_day!F149="","",_jhy2_month_day!F149)</f>
        <v/>
      </c>
      <c r="CG153" s="464" t="str">
        <f>IF(_jhy2_month_day!G149="","",_jhy2_month_day!G149)</f>
        <v/>
      </c>
      <c r="CH153" s="464" t="str">
        <f>IF(_jhy2_month_day!H149="","",_jhy2_month_day!H149)</f>
        <v/>
      </c>
      <c r="CI153" s="464" t="str">
        <f>IF(_jhy2_month_day!I149="","",_jhy2_month_day!I149)</f>
        <v/>
      </c>
      <c r="CJ153" s="464" t="str">
        <f>IF(_jhy2_month_day!J149="","",_jhy2_month_day!J149)</f>
        <v/>
      </c>
      <c r="CK153" s="464" t="str">
        <f>IF(_jhy2_month_day!K149="","",_jhy2_month_day!K149)</f>
        <v/>
      </c>
      <c r="CL153" s="562" t="str">
        <f>IF(_jhy2_month_day!L149="","",_jhy2_month_day!L149)</f>
        <v/>
      </c>
      <c r="CM153" s="562" t="str">
        <f>IF(_jhy2_month_day!M149="","",_jhy2_month_day!M149)</f>
        <v/>
      </c>
      <c r="CN153" s="562" t="str">
        <f>IF(_jhy2_month_day!N149="","",_jhy2_month_day!N149)</f>
        <v/>
      </c>
      <c r="CO153" s="562" t="str">
        <f>IF(_jhy2_month_day!O149="","",_jhy2_month_day!O149)</f>
        <v/>
      </c>
      <c r="CP153" s="562" t="str">
        <f>IF(_jhy2_month_day!P149="","",_jhy2_month_day!P149)</f>
        <v/>
      </c>
      <c r="CQ153" s="562" t="str">
        <f>IF(_jhy2_month_day!Q149="","",_jhy2_month_day!Q149)</f>
        <v/>
      </c>
      <c r="CR153" s="563" t="str">
        <f>IF(_jhy2_month_day!R149="","",_jhy2_month_day!R149)</f>
        <v/>
      </c>
      <c r="CS153" s="576" t="str">
        <f>IF(_jhy2_month_day!S149="","",_jhy2_month_day!S149)</f>
        <v/>
      </c>
      <c r="CT153" s="562" t="str">
        <f>IF(_jhy2_month_day!T149="","",_jhy2_month_day!T149)</f>
        <v/>
      </c>
      <c r="CU153" s="577" t="e">
        <f t="shared" si="779"/>
        <v>#VALUE!</v>
      </c>
      <c r="CV153" s="198" t="e">
        <f t="shared" si="780"/>
        <v>#VALUE!</v>
      </c>
      <c r="CW153" s="192" t="e">
        <f t="shared" si="781"/>
        <v>#VALUE!</v>
      </c>
      <c r="CX153" s="192" t="e">
        <f t="shared" si="782"/>
        <v>#VALUE!</v>
      </c>
      <c r="CY153" s="202" t="e">
        <f t="shared" si="783"/>
        <v>#VALUE!</v>
      </c>
      <c r="CZ153" s="192" t="e">
        <f t="shared" ref="CZ153:DI153" si="941">$AJ153*EF153</f>
        <v>#VALUE!</v>
      </c>
      <c r="DA153" s="192" t="e">
        <f t="shared" si="941"/>
        <v>#VALUE!</v>
      </c>
      <c r="DB153" s="192" t="e">
        <f t="shared" si="941"/>
        <v>#VALUE!</v>
      </c>
      <c r="DC153" s="192" t="e">
        <f t="shared" si="941"/>
        <v>#VALUE!</v>
      </c>
      <c r="DD153" s="192" t="e">
        <f t="shared" si="941"/>
        <v>#VALUE!</v>
      </c>
      <c r="DE153" s="192" t="e">
        <f t="shared" si="941"/>
        <v>#VALUE!</v>
      </c>
      <c r="DF153" s="192" t="e">
        <f t="shared" si="941"/>
        <v>#VALUE!</v>
      </c>
      <c r="DG153" s="192" t="e">
        <f t="shared" si="941"/>
        <v>#VALUE!</v>
      </c>
      <c r="DH153" s="192" t="e">
        <f t="shared" si="941"/>
        <v>#VALUE!</v>
      </c>
      <c r="DI153" s="192" t="e">
        <f t="shared" si="941"/>
        <v>#VALUE!</v>
      </c>
      <c r="DJ153" s="192" t="e">
        <f t="shared" si="785"/>
        <v>#VALUE!</v>
      </c>
      <c r="DK153" s="192" t="e">
        <f t="shared" si="786"/>
        <v>#VALUE!</v>
      </c>
      <c r="DL153" s="192" t="e">
        <f t="shared" si="787"/>
        <v>#VALUE!</v>
      </c>
      <c r="DM153" s="192" t="e">
        <f t="shared" si="788"/>
        <v>#VALUE!</v>
      </c>
      <c r="DN153" s="192" t="e">
        <f t="shared" si="789"/>
        <v>#VALUE!</v>
      </c>
      <c r="DO153" s="192" t="e">
        <f t="shared" si="790"/>
        <v>#VALUE!</v>
      </c>
      <c r="DP153" s="192" t="e">
        <f t="shared" si="791"/>
        <v>#VALUE!</v>
      </c>
      <c r="DQ153" s="192" t="e">
        <f t="shared" si="792"/>
        <v>#VALUE!</v>
      </c>
      <c r="DR153" s="192" t="e">
        <f t="shared" si="793"/>
        <v>#VALUE!</v>
      </c>
      <c r="DS153" s="192" t="e">
        <f t="shared" si="794"/>
        <v>#VALUE!</v>
      </c>
      <c r="DT153" s="192" t="e">
        <f t="shared" si="795"/>
        <v>#VALUE!</v>
      </c>
      <c r="DU153" s="192" t="e">
        <f t="shared" si="796"/>
        <v>#VALUE!</v>
      </c>
      <c r="DV153" s="198" t="e">
        <f t="shared" si="797"/>
        <v>#VALUE!</v>
      </c>
      <c r="DW153" s="198" t="e">
        <f t="shared" si="798"/>
        <v>#DIV/0!</v>
      </c>
      <c r="DX153" s="198" t="e">
        <f t="shared" si="799"/>
        <v>#DIV/0!</v>
      </c>
      <c r="DY153" s="198" t="e">
        <f t="shared" si="800"/>
        <v>#VALUE!</v>
      </c>
      <c r="DZ153" s="198" t="e">
        <f t="shared" si="801"/>
        <v>#VALUE!</v>
      </c>
      <c r="EA153" s="198" t="e">
        <f t="shared" si="802"/>
        <v>#VALUE!</v>
      </c>
      <c r="EB153" s="198" t="e">
        <f t="shared" si="803"/>
        <v>#VALUE!</v>
      </c>
      <c r="EC153" s="198" t="e">
        <f t="shared" si="804"/>
        <v>#DIV/0!</v>
      </c>
      <c r="ED153" s="198" t="e">
        <f t="shared" si="805"/>
        <v>#VALUE!</v>
      </c>
      <c r="EE153" s="198" t="e">
        <f t="shared" si="806"/>
        <v>#VALUE!</v>
      </c>
      <c r="EF153" s="198" t="e">
        <f t="shared" ref="EF153:EO153" si="942">DV153/SUM($DV153:$EE153)</f>
        <v>#VALUE!</v>
      </c>
      <c r="EG153" s="198" t="e">
        <f t="shared" si="942"/>
        <v>#DIV/0!</v>
      </c>
      <c r="EH153" s="198" t="e">
        <f t="shared" si="942"/>
        <v>#DIV/0!</v>
      </c>
      <c r="EI153" s="198" t="e">
        <f t="shared" si="942"/>
        <v>#VALUE!</v>
      </c>
      <c r="EJ153" s="198" t="e">
        <f t="shared" si="942"/>
        <v>#VALUE!</v>
      </c>
      <c r="EK153" s="198" t="e">
        <f t="shared" si="942"/>
        <v>#VALUE!</v>
      </c>
      <c r="EL153" s="198" t="e">
        <f t="shared" si="942"/>
        <v>#VALUE!</v>
      </c>
      <c r="EM153" s="198" t="e">
        <f t="shared" si="942"/>
        <v>#DIV/0!</v>
      </c>
      <c r="EN153" s="198" t="e">
        <f t="shared" si="942"/>
        <v>#VALUE!</v>
      </c>
      <c r="EO153" s="198" t="e">
        <f t="shared" si="942"/>
        <v>#VALUE!</v>
      </c>
      <c r="EP153" s="511">
        <f t="shared" ref="EP153:EW153" si="943">EP152</f>
        <v>0.08</v>
      </c>
      <c r="EQ153" s="511">
        <f t="shared" si="943"/>
        <v>0.015</v>
      </c>
      <c r="ER153" s="511">
        <f t="shared" si="943"/>
        <v>0.015</v>
      </c>
      <c r="ES153" s="511">
        <f t="shared" si="943"/>
        <v>0.015</v>
      </c>
      <c r="ET153" s="511">
        <f t="shared" si="943"/>
        <v>0.015</v>
      </c>
      <c r="EU153" s="511">
        <f t="shared" si="943"/>
        <v>0.09</v>
      </c>
      <c r="EV153" s="511">
        <f t="shared" si="943"/>
        <v>0.09</v>
      </c>
      <c r="EW153" s="511">
        <f t="shared" si="943"/>
        <v>0.09</v>
      </c>
      <c r="EX153" s="420" t="str">
        <f>IF(_tag_month_day!AS149="","",_tag_month_day!AS149/100)</f>
        <v/>
      </c>
      <c r="EY153" s="420" t="str">
        <f>IF(_tag_month_day!AT149="","",_tag_month_day!AT149/100)</f>
        <v/>
      </c>
      <c r="EZ153" s="420" t="str">
        <f>IF(_tag_month_day!AU149="","",_tag_month_day!AU149/100)</f>
        <v/>
      </c>
      <c r="FA153" s="420" t="str">
        <f>IF(_tag_month_day!AV149="","",_tag_month_day!AV149/100)</f>
        <v/>
      </c>
      <c r="FB153" s="420" t="str">
        <f>IF(_tag_month_day!AW149="","",_tag_month_day!AW149/100)</f>
        <v/>
      </c>
      <c r="FC153" s="420" t="str">
        <f>IF(_tag_month_day!AX149="","",_tag_month_day!AX149/100)</f>
        <v/>
      </c>
      <c r="FD153" s="510">
        <f t="shared" si="835"/>
        <v>0.33</v>
      </c>
      <c r="FE153" s="510">
        <f t="shared" si="836"/>
        <v>0.19</v>
      </c>
      <c r="FF153" s="510">
        <f t="shared" si="837"/>
        <v>0.003</v>
      </c>
      <c r="FG153" s="510">
        <f t="shared" si="838"/>
        <v>0</v>
      </c>
      <c r="FH153" s="603">
        <f t="shared" si="839"/>
        <v>0.0001</v>
      </c>
      <c r="FI153" s="510">
        <f t="shared" ref="FI153:FR153" si="944">FI152</f>
        <v>0.41</v>
      </c>
      <c r="FJ153" s="510">
        <f t="shared" si="944"/>
        <v>0.11</v>
      </c>
      <c r="FK153" s="510">
        <f t="shared" si="944"/>
        <v>0.015</v>
      </c>
      <c r="FL153" s="510">
        <f t="shared" si="944"/>
        <v>0</v>
      </c>
      <c r="FM153" s="603">
        <f t="shared" si="944"/>
        <v>0.0001</v>
      </c>
      <c r="FN153" s="510" t="str">
        <f>IF(_tag_month_day!AY149="","",_tag_month_day!AY149/100)</f>
        <v/>
      </c>
      <c r="FO153" s="510" t="str">
        <f>IF(_tag_month_day!AZ149="","",_tag_month_day!AZ149/100)</f>
        <v/>
      </c>
      <c r="FP153" s="510" t="str">
        <f>IF(_tag_month_day!BA149="","",_tag_month_day!BA149/100)</f>
        <v/>
      </c>
      <c r="FQ153" s="510" t="str">
        <f>IF(_tag_month_day!BB149="","",_tag_month_day!BB149/100)</f>
        <v/>
      </c>
      <c r="FR153" s="603" t="str">
        <f>IF(_tag_month_day!BC149="","",_tag_month_day!BC149/100)</f>
        <v/>
      </c>
      <c r="FS153" s="510" t="str">
        <f>IF(_tag_month_day!BD149="","",_tag_month_day!BD149/100)</f>
        <v/>
      </c>
      <c r="FT153" s="510" t="str">
        <f>IF(_tag_month_day!BE149="","",_tag_month_day!BE149/100)</f>
        <v/>
      </c>
      <c r="FU153" s="510" t="str">
        <f>IF(_tag_month_day!BF149="","",_tag_month_day!BF149/100)</f>
        <v/>
      </c>
      <c r="FV153" s="510" t="str">
        <f>IF(_tag_month_day!BG149="","",_tag_month_day!BG149/100)</f>
        <v/>
      </c>
      <c r="FW153" s="603" t="str">
        <f>IF(_tag_month_day!BH149="","",_tag_month_day!BH149/100)</f>
        <v/>
      </c>
      <c r="FX153" s="510" t="str">
        <f>IF(_tag_month_day!BI149="","",_tag_month_day!BI149/100)</f>
        <v/>
      </c>
      <c r="FY153" s="510" t="str">
        <f>IF(_tag_month_day!BJ149="","",_tag_month_day!BJ149/100)</f>
        <v/>
      </c>
      <c r="FZ153" s="605" t="str">
        <f>IF(_tag_month_day!BK149="","",_tag_month_day!BK149/100)</f>
        <v/>
      </c>
      <c r="GA153" s="510" t="str">
        <f>IF(_tag_month_day!BL149="","",_tag_month_day!BL149/100)</f>
        <v/>
      </c>
      <c r="GB153" s="603" t="str">
        <f>IF(_tag_month_day!BM149="","",_tag_month_day!BM149/100)</f>
        <v/>
      </c>
      <c r="GC153" s="420" t="str">
        <f>IF(_tag_month_day!BN149="","",_tag_month_day!BN149/100)</f>
        <v/>
      </c>
      <c r="GD153" s="420" t="str">
        <f>IF(_tag_month_day!BO149="","",_tag_month_day!BO149/100)</f>
        <v/>
      </c>
      <c r="GE153" s="420" t="str">
        <f>IF(_tag_month_day!BP149="","",_tag_month_day!BP149/100)</f>
        <v/>
      </c>
      <c r="GF153" s="420" t="str">
        <f>IF(_tag_month_day!BQ149="","",_tag_month_day!BQ149/100)</f>
        <v/>
      </c>
      <c r="GG153" s="420" t="str">
        <f>IF(_tag_month_day!BR149="","",_tag_month_day!BR149/100)</f>
        <v/>
      </c>
      <c r="GH153" s="420" t="str">
        <f>IF(_tag_month_day!BS149="","",_tag_month_day!BS149/100)</f>
        <v/>
      </c>
      <c r="GI153" s="603" t="str">
        <f>IF(_tag_month_day!BT149="","",_tag_month_day!BT149/100)</f>
        <v/>
      </c>
      <c r="GJ153" s="612" t="str">
        <f>IF(_tag_month_day!BU149="","",_tag_month_day!BU149/100)</f>
        <v/>
      </c>
      <c r="GK153" s="620" t="str">
        <f>IF(_tag_month_day!BV149="",IF(_rlcf_month_day!A$2="","",_rlcf_month_day!A$2/100),_tag_month_day!BV149/100)</f>
        <v/>
      </c>
      <c r="GL153" s="620" t="str">
        <f>IF(_tag_month_day!BW149="",IF(_rlcf_month_day!B$2="","",_rlcf_month_day!B$2/100),_tag_month_day!BW149/100)</f>
        <v/>
      </c>
      <c r="GM153" s="621" t="str">
        <f>IF(_tag_month_day!BX149="",IF(_rlcf_month_day!C$2="","",_rlcf_month_day!C$2/100),_tag_month_day!BX149/100)</f>
        <v/>
      </c>
      <c r="GN153" s="620" t="str">
        <f>IF(_tag_month_day!BV149="",IF(_rlcf_month_day!A$2="","",_rlcf_month_day!A$2/100),_tag_month_day!BV149/100)</f>
        <v/>
      </c>
      <c r="GO153" s="620" t="str">
        <f>IF(_tag_month_day!BW149="",IF(_rlcf_month_day!B$2="","",_rlcf_month_day!B$2/100),_tag_month_day!BW149/100)</f>
        <v/>
      </c>
      <c r="GP153" s="620" t="str">
        <f>IF(_tag_month_day!CD149="",IF(_rlcf_month_day!E$2="","",_rlcf_month_day!E$2/100),_tag_month_day!CD149/100)</f>
        <v/>
      </c>
      <c r="GQ153" s="620" t="str">
        <f>IF(_tag_month_day!CE149="",IF(_rlcf_month_day!F$2="","",_rlcf_month_day!F$2/100),_tag_month_day!CE149/100)</f>
        <v/>
      </c>
      <c r="GR153" s="621" t="str">
        <f>IF(_tag_month_day!CF149="",IF(_rlcf_month_day!G$2="","",_rlcf_month_day!G$2/100),_tag_month_day!CF149/100)</f>
        <v/>
      </c>
      <c r="GS153" s="626">
        <f t="shared" ref="GS153:HH153" si="945">GS152</f>
        <v>0.953</v>
      </c>
      <c r="GT153" s="626">
        <f t="shared" si="945"/>
        <v>0.55</v>
      </c>
      <c r="GU153" s="626">
        <f t="shared" si="945"/>
        <v>0.55</v>
      </c>
      <c r="GV153" s="626">
        <f t="shared" si="945"/>
        <v>0.55</v>
      </c>
      <c r="GW153" s="626">
        <f t="shared" si="945"/>
        <v>0.5</v>
      </c>
      <c r="GX153" s="626">
        <f t="shared" si="945"/>
        <v>0.935</v>
      </c>
      <c r="GY153" s="626">
        <f t="shared" si="945"/>
        <v>0.15</v>
      </c>
      <c r="GZ153" s="626">
        <f t="shared" si="945"/>
        <v>1</v>
      </c>
      <c r="HA153" s="632">
        <f t="shared" si="945"/>
        <v>0.047</v>
      </c>
      <c r="HB153" s="632">
        <f t="shared" si="945"/>
        <v>0.45</v>
      </c>
      <c r="HC153" s="632">
        <f t="shared" si="945"/>
        <v>0.45</v>
      </c>
      <c r="HD153" s="632">
        <f t="shared" si="945"/>
        <v>0.45</v>
      </c>
      <c r="HE153" s="632">
        <f t="shared" si="945"/>
        <v>0.5</v>
      </c>
      <c r="HF153" s="632">
        <f t="shared" si="945"/>
        <v>0.065</v>
      </c>
      <c r="HG153" s="632">
        <f t="shared" si="945"/>
        <v>0.85</v>
      </c>
      <c r="HH153" s="632">
        <f t="shared" si="945"/>
        <v>0</v>
      </c>
      <c r="HI153" s="68" t="e">
        <f t="shared" si="811"/>
        <v>#VALUE!</v>
      </c>
      <c r="HJ153" s="68" t="e">
        <f t="shared" si="842"/>
        <v>#VALUE!</v>
      </c>
      <c r="HK153" s="202">
        <f t="shared" si="843"/>
        <v>0.85</v>
      </c>
      <c r="HL153" s="464">
        <f t="shared" si="844"/>
        <v>550000</v>
      </c>
      <c r="HM153" s="464">
        <f t="shared" si="845"/>
        <v>480000</v>
      </c>
      <c r="HN153" s="192" t="e">
        <f t="shared" si="812"/>
        <v>#VALUE!</v>
      </c>
      <c r="HO153" s="192" t="e">
        <f>HN153*HK153*$HO$2/HL153*1000000</f>
        <v>#VALUE!</v>
      </c>
      <c r="HP153" s="192" t="e">
        <f>HN153*HK153*$HP$2/HM153*1000000</f>
        <v>#VALUE!</v>
      </c>
    </row>
    <row r="154" customFormat="1" spans="1:224">
      <c r="A154" s="381">
        <v>149</v>
      </c>
      <c r="B154" s="54">
        <f ca="1" t="shared" si="846"/>
        <v>43623</v>
      </c>
      <c r="C154" s="57">
        <f t="shared" si="847"/>
        <v>0.0416666666666667</v>
      </c>
      <c r="D154" s="68" t="str">
        <f ca="1" t="shared" si="813"/>
        <v>夜班</v>
      </c>
      <c r="E154" s="68" t="str">
        <f ca="1" t="shared" si="814"/>
        <v>丙</v>
      </c>
      <c r="F154" s="68">
        <f ca="1">SUMPRODUCT((成本日报!$A$3:$A$95=计划!B154)*(成本日报!$B$3:$B$95=计划!$D154),成本日报!$C$3:$C$95)</f>
        <v>3</v>
      </c>
      <c r="G154" s="382">
        <f ca="1" t="shared" si="848"/>
        <v>43623.1666666663</v>
      </c>
      <c r="H154" s="382">
        <f ca="1" t="shared" si="815"/>
        <v>43623.1736111108</v>
      </c>
      <c r="I154" s="382">
        <f ca="1" t="shared" si="816"/>
        <v>43623.1791666663</v>
      </c>
      <c r="J154" s="382">
        <f ca="1" t="shared" si="817"/>
        <v>43623.208333333</v>
      </c>
      <c r="K154" s="382">
        <f ca="1" t="shared" si="818"/>
        <v>43623.270833333</v>
      </c>
      <c r="L154" s="382">
        <f ca="1" t="shared" si="819"/>
        <v>43623.2916666663</v>
      </c>
      <c r="M154" s="398" t="str">
        <f>IF(_tag_month_day!A150="","",_tag_month_day!A150)</f>
        <v/>
      </c>
      <c r="N154" s="398" t="str">
        <f>IF(_tag_month_day!B150="","",_tag_month_day!B150)</f>
        <v/>
      </c>
      <c r="O154" s="399" t="e">
        <f t="shared" si="820"/>
        <v>#VALUE!</v>
      </c>
      <c r="P154" s="398" t="str">
        <f>IF(_tag_month_day!C150="","",_tag_month_day!C150)</f>
        <v/>
      </c>
      <c r="Q154" s="398" t="str">
        <f>IF(_tag_month_day!D150="","",_tag_month_day!D150)</f>
        <v/>
      </c>
      <c r="R154" s="416">
        <f>IF(_tag_month_day!CB150="",R153,_tag_month_day!CB150/100)</f>
        <v>0.07</v>
      </c>
      <c r="S154" s="417" t="str">
        <f>IF(_tag_month_day!E150="","",_tag_month_day!E150)</f>
        <v/>
      </c>
      <c r="T154" s="417" t="str">
        <f>IF(_tag_month_day!F150="","",_tag_month_day!F150)</f>
        <v/>
      </c>
      <c r="U154" s="418" t="e">
        <f t="shared" si="774"/>
        <v>#VALUE!</v>
      </c>
      <c r="V154" s="53" t="e">
        <f t="shared" si="775"/>
        <v>#VALUE!</v>
      </c>
      <c r="W154" s="419" t="str">
        <f>IF(_jhy_month_day!A150="","",_jhy_month_day!A150)</f>
        <v/>
      </c>
      <c r="X154" s="420" t="str">
        <f>IF(_jhy_month_day!B150="","",_jhy_month_day!B150/100)</f>
        <v/>
      </c>
      <c r="Y154" s="420" t="str">
        <f>IF(_jhy_month_day!C150="","",_jhy_month_day!C150/100)</f>
        <v/>
      </c>
      <c r="Z154" s="439">
        <f t="shared" si="865"/>
        <v>38</v>
      </c>
      <c r="AA154" s="440" t="str">
        <f>IF(_tag_month_day!G150="","",_tag_month_day!G150/100)</f>
        <v/>
      </c>
      <c r="AB154" s="440" t="str">
        <f>IF(_tag_month_day!H150="","",_tag_month_day!H150/100)</f>
        <v/>
      </c>
      <c r="AC154" s="193">
        <f t="shared" si="821"/>
        <v>1.59963432013121</v>
      </c>
      <c r="AD154" s="441" t="str">
        <f t="shared" si="822"/>
        <v/>
      </c>
      <c r="AE154" s="442" t="str">
        <f t="shared" si="823"/>
        <v/>
      </c>
      <c r="AF154" s="443">
        <v>1</v>
      </c>
      <c r="AG154" s="68" t="str">
        <f>IF(_duihao_month_day!A150="","",_duihao_month_day!A150)</f>
        <v/>
      </c>
      <c r="AH154" s="463">
        <f>IF(_gyk_month_day!B150="",AH153,_gyk_month_day!B150)</f>
        <v>820</v>
      </c>
      <c r="AI154" s="464" t="e">
        <f t="shared" si="849"/>
        <v>#VALUE!</v>
      </c>
      <c r="AJ154" s="68" t="str">
        <f>IF(_tag_month_day!I150="","",_tag_month_day!I150)</f>
        <v/>
      </c>
      <c r="AK154" s="465" t="str">
        <f>IF(_tzyy_month_day!A150="","",_tzyy_month_day!A150)</f>
        <v/>
      </c>
      <c r="AL154" s="465" t="str">
        <f>IF(_tzyy_month_day!B150="","",_tzyy_month_day!B150)</f>
        <v/>
      </c>
      <c r="AM154" s="465" t="str">
        <f>IF(_tzyy_month_day!C150="","",_tzyy_month_day!C150)</f>
        <v/>
      </c>
      <c r="AN154" s="466" t="str">
        <f>IF(_tag_month_day!CG150="","",_tag_month_day!CG150)</f>
        <v/>
      </c>
      <c r="AO154" s="466" t="str">
        <f>IF(_tag_month_day!CH150="","",_tag_month_day!CH150)</f>
        <v/>
      </c>
      <c r="AP154" s="486" t="e">
        <f t="shared" si="824"/>
        <v>#VALUE!</v>
      </c>
      <c r="AQ154" s="487" t="str">
        <f>IF(_tag_month_day!J150="","",_tag_month_day!J150/100)</f>
        <v/>
      </c>
      <c r="AR154" s="488">
        <f t="shared" si="825"/>
        <v>1.3</v>
      </c>
      <c r="AS154" s="489" t="e">
        <f t="shared" si="776"/>
        <v>#VALUE!</v>
      </c>
      <c r="AT154" s="489">
        <f t="shared" si="826"/>
        <v>0</v>
      </c>
      <c r="AU154" s="490" t="str">
        <f>IF(_tag_month_day!K150="","",_tag_month_day!K150)</f>
        <v/>
      </c>
      <c r="AV154" s="491" t="str">
        <f>IF(_tag_month_day!L150="","",_tag_month_day!L150/100)</f>
        <v/>
      </c>
      <c r="AW154" s="420">
        <f t="shared" si="748"/>
        <v>0</v>
      </c>
      <c r="AX154" s="420">
        <f t="shared" si="827"/>
        <v>0</v>
      </c>
      <c r="AY154" s="420" t="str">
        <f>IF(_tag_month_day!M150="","",_tag_month_day!M150/100)</f>
        <v/>
      </c>
      <c r="AZ154" s="420" t="str">
        <f>IF(_tag_month_day!N150="","",_tag_month_day!N150/100)</f>
        <v/>
      </c>
      <c r="BA154" s="420" t="str">
        <f>IF(_tag_month_day!O150="","",_tag_month_day!O150/100)</f>
        <v/>
      </c>
      <c r="BB154" s="496" t="str">
        <f>IF(_tag_month_day!P150="","",_tag_month_day!P150/100)</f>
        <v/>
      </c>
      <c r="BC154" s="496">
        <f t="shared" si="828"/>
        <v>0</v>
      </c>
      <c r="BD154" s="496" t="str">
        <f>IF(_tag_month_day!Q150="","",_tag_month_day!Q150/100)</f>
        <v/>
      </c>
      <c r="BE154" s="510" t="str">
        <f>IF(_tag_month_day!R150="","",_tag_month_day!R150/100)</f>
        <v/>
      </c>
      <c r="BF154" s="413" t="str">
        <f>IF(_tag_month_day!CC150="","",_tag_month_day!CC150/100)</f>
        <v/>
      </c>
      <c r="BG154" s="511" t="e">
        <f t="shared" si="777"/>
        <v>#VALUE!</v>
      </c>
      <c r="BH154" s="198">
        <f t="shared" si="778"/>
        <v>0</v>
      </c>
      <c r="BI154" s="512" t="e">
        <f>IF(CX154=0,BI153,(DK154*查询!$R$5+DL154*查询!$Q$5+DM154*查询!$N$5+DN154*查询!$O$5+DO154*查询!$P$5)*AF154/CX154)</f>
        <v>#VALUE!</v>
      </c>
      <c r="BJ154" s="512" t="e">
        <f>IF(CX154=0,BJ153,(DP154*查询!$S$5+DQ154*查询!$T$5+DR154*查询!$U$5)*AF154/CX154)</f>
        <v>#VALUE!</v>
      </c>
      <c r="BK154" s="512">
        <f t="shared" si="829"/>
        <v>1</v>
      </c>
      <c r="BL154" s="513" t="str">
        <f>IF(_cfyc_month_day!A150="","",_cfyc_month_day!A150)</f>
        <v/>
      </c>
      <c r="BM154" s="513" t="str">
        <f>IF(_cfyc_month_day!B150="","",_cfyc_month_day!B150)</f>
        <v/>
      </c>
      <c r="BN154" s="513" t="str">
        <f>IF(_cfyc_month_day!C150="","",_cfyc_month_day!C150)</f>
        <v/>
      </c>
      <c r="BO154" s="522" t="str">
        <f>IF(_cfyc_month_day!D150="","",_cfyc_month_day!D150)</f>
        <v/>
      </c>
      <c r="BP154" s="522" t="str">
        <f>IF(_cfyc_month_day!E150="","",_cfyc_month_day!E150)</f>
        <v/>
      </c>
      <c r="BQ154" s="522" t="str">
        <f>IF(_cfyc_month_day!F150="","",_cfyc_month_day!F150)</f>
        <v/>
      </c>
      <c r="BR154" s="513" t="str">
        <f>IF(_tag_month_day!T150="","",_tag_month_day!T150)</f>
        <v/>
      </c>
      <c r="BS154" s="513" t="str">
        <f>IF(_tag_month_day!U150="","",_tag_month_day!U150)</f>
        <v/>
      </c>
      <c r="BT154" s="523" t="str">
        <f t="shared" si="830"/>
        <v/>
      </c>
      <c r="BU154" s="223" t="str">
        <f>IF(_tag_month_day!V150="","",_tag_month_day!V150)</f>
        <v/>
      </c>
      <c r="BV154" s="206" t="str">
        <f>IF(_tag_month_day!W150="","",_tag_month_day!W150)</f>
        <v/>
      </c>
      <c r="BW154" s="540" t="str">
        <f>IF(_tag_month_day!X150="","",_tag_month_day!X150)</f>
        <v/>
      </c>
      <c r="BX154" s="540" t="str">
        <f>IF(_tag_month_day!Y150="","",_tag_month_day!Y150)</f>
        <v/>
      </c>
      <c r="BY154" s="541">
        <f ca="1" t="shared" si="831"/>
        <v>43623.2916666663</v>
      </c>
      <c r="BZ154" s="542"/>
      <c r="CA154" s="543" t="str">
        <f>IF(_jhy2_month_day!A150="","",_jhy2_month_day!A150)</f>
        <v/>
      </c>
      <c r="CB154" s="464" t="str">
        <f>IF(_jhy2_month_day!B150="","",_jhy2_month_day!B150)</f>
        <v/>
      </c>
      <c r="CC154" s="464" t="str">
        <f>IF(_jhy2_month_day!C150="","",_jhy2_month_day!C150)</f>
        <v/>
      </c>
      <c r="CD154" s="464" t="str">
        <f>IF(_jhy2_month_day!D150="","",_jhy2_month_day!D150)</f>
        <v/>
      </c>
      <c r="CE154" s="464" t="str">
        <f>IF(_jhy2_month_day!E150="","",_jhy2_month_day!E150)</f>
        <v/>
      </c>
      <c r="CF154" s="464" t="str">
        <f>IF(_jhy2_month_day!F150="","",_jhy2_month_day!F150)</f>
        <v/>
      </c>
      <c r="CG154" s="464" t="str">
        <f>IF(_jhy2_month_day!G150="","",_jhy2_month_day!G150)</f>
        <v/>
      </c>
      <c r="CH154" s="464" t="str">
        <f>IF(_jhy2_month_day!H150="","",_jhy2_month_day!H150)</f>
        <v/>
      </c>
      <c r="CI154" s="464" t="str">
        <f>IF(_jhy2_month_day!I150="","",_jhy2_month_day!I150)</f>
        <v/>
      </c>
      <c r="CJ154" s="464" t="str">
        <f>IF(_jhy2_month_day!J150="","",_jhy2_month_day!J150)</f>
        <v/>
      </c>
      <c r="CK154" s="464" t="str">
        <f>IF(_jhy2_month_day!K150="","",_jhy2_month_day!K150)</f>
        <v/>
      </c>
      <c r="CL154" s="562" t="str">
        <f>IF(_jhy2_month_day!L150="","",_jhy2_month_day!L150)</f>
        <v/>
      </c>
      <c r="CM154" s="562" t="str">
        <f>IF(_jhy2_month_day!M150="","",_jhy2_month_day!M150)</f>
        <v/>
      </c>
      <c r="CN154" s="562" t="str">
        <f>IF(_jhy2_month_day!N150="","",_jhy2_month_day!N150)</f>
        <v/>
      </c>
      <c r="CO154" s="562" t="str">
        <f>IF(_jhy2_month_day!O150="","",_jhy2_month_day!O150)</f>
        <v/>
      </c>
      <c r="CP154" s="562" t="str">
        <f>IF(_jhy2_month_day!P150="","",_jhy2_month_day!P150)</f>
        <v/>
      </c>
      <c r="CQ154" s="562" t="str">
        <f>IF(_jhy2_month_day!Q150="","",_jhy2_month_day!Q150)</f>
        <v/>
      </c>
      <c r="CR154" s="563" t="str">
        <f>IF(_jhy2_month_day!R150="","",_jhy2_month_day!R150)</f>
        <v/>
      </c>
      <c r="CS154" s="576" t="str">
        <f>IF(_jhy2_month_day!S150="","",_jhy2_month_day!S150)</f>
        <v/>
      </c>
      <c r="CT154" s="562" t="str">
        <f>IF(_jhy2_month_day!T150="","",_jhy2_month_day!T150)</f>
        <v/>
      </c>
      <c r="CU154" s="577" t="e">
        <f t="shared" si="779"/>
        <v>#VALUE!</v>
      </c>
      <c r="CV154" s="198" t="e">
        <f t="shared" si="780"/>
        <v>#VALUE!</v>
      </c>
      <c r="CW154" s="192" t="e">
        <f t="shared" si="781"/>
        <v>#VALUE!</v>
      </c>
      <c r="CX154" s="192" t="e">
        <f t="shared" si="782"/>
        <v>#VALUE!</v>
      </c>
      <c r="CY154" s="202" t="e">
        <f t="shared" si="783"/>
        <v>#VALUE!</v>
      </c>
      <c r="CZ154" s="192" t="e">
        <f t="shared" ref="CZ154:DI154" si="946">$AJ154*EF154</f>
        <v>#VALUE!</v>
      </c>
      <c r="DA154" s="192" t="e">
        <f t="shared" si="946"/>
        <v>#VALUE!</v>
      </c>
      <c r="DB154" s="192" t="e">
        <f t="shared" si="946"/>
        <v>#VALUE!</v>
      </c>
      <c r="DC154" s="192" t="e">
        <f t="shared" si="946"/>
        <v>#VALUE!</v>
      </c>
      <c r="DD154" s="192" t="e">
        <f t="shared" si="946"/>
        <v>#VALUE!</v>
      </c>
      <c r="DE154" s="192" t="e">
        <f t="shared" si="946"/>
        <v>#VALUE!</v>
      </c>
      <c r="DF154" s="192" t="e">
        <f t="shared" si="946"/>
        <v>#VALUE!</v>
      </c>
      <c r="DG154" s="192" t="e">
        <f t="shared" si="946"/>
        <v>#VALUE!</v>
      </c>
      <c r="DH154" s="192" t="e">
        <f t="shared" si="946"/>
        <v>#VALUE!</v>
      </c>
      <c r="DI154" s="192" t="e">
        <f t="shared" si="946"/>
        <v>#VALUE!</v>
      </c>
      <c r="DJ154" s="192" t="e">
        <f t="shared" si="785"/>
        <v>#VALUE!</v>
      </c>
      <c r="DK154" s="192" t="e">
        <f t="shared" si="786"/>
        <v>#VALUE!</v>
      </c>
      <c r="DL154" s="192" t="e">
        <f t="shared" si="787"/>
        <v>#VALUE!</v>
      </c>
      <c r="DM154" s="192" t="e">
        <f t="shared" si="788"/>
        <v>#VALUE!</v>
      </c>
      <c r="DN154" s="192" t="e">
        <f t="shared" si="789"/>
        <v>#VALUE!</v>
      </c>
      <c r="DO154" s="192" t="e">
        <f t="shared" si="790"/>
        <v>#VALUE!</v>
      </c>
      <c r="DP154" s="192" t="e">
        <f t="shared" si="791"/>
        <v>#VALUE!</v>
      </c>
      <c r="DQ154" s="192" t="e">
        <f t="shared" si="792"/>
        <v>#VALUE!</v>
      </c>
      <c r="DR154" s="192" t="e">
        <f t="shared" si="793"/>
        <v>#VALUE!</v>
      </c>
      <c r="DS154" s="192" t="e">
        <f t="shared" si="794"/>
        <v>#VALUE!</v>
      </c>
      <c r="DT154" s="192" t="e">
        <f t="shared" si="795"/>
        <v>#VALUE!</v>
      </c>
      <c r="DU154" s="192" t="e">
        <f t="shared" si="796"/>
        <v>#VALUE!</v>
      </c>
      <c r="DV154" s="198" t="e">
        <f t="shared" si="797"/>
        <v>#VALUE!</v>
      </c>
      <c r="DW154" s="198" t="e">
        <f t="shared" si="798"/>
        <v>#DIV/0!</v>
      </c>
      <c r="DX154" s="198" t="e">
        <f t="shared" si="799"/>
        <v>#DIV/0!</v>
      </c>
      <c r="DY154" s="198" t="e">
        <f t="shared" si="800"/>
        <v>#VALUE!</v>
      </c>
      <c r="DZ154" s="198" t="e">
        <f t="shared" si="801"/>
        <v>#VALUE!</v>
      </c>
      <c r="EA154" s="198" t="e">
        <f t="shared" si="802"/>
        <v>#VALUE!</v>
      </c>
      <c r="EB154" s="198" t="e">
        <f t="shared" si="803"/>
        <v>#VALUE!</v>
      </c>
      <c r="EC154" s="198" t="e">
        <f t="shared" si="804"/>
        <v>#DIV/0!</v>
      </c>
      <c r="ED154" s="198" t="e">
        <f t="shared" si="805"/>
        <v>#VALUE!</v>
      </c>
      <c r="EE154" s="198" t="e">
        <f t="shared" si="806"/>
        <v>#VALUE!</v>
      </c>
      <c r="EF154" s="198" t="e">
        <f t="shared" ref="EF154:EO154" si="947">DV154/SUM($DV154:$EE154)</f>
        <v>#VALUE!</v>
      </c>
      <c r="EG154" s="198" t="e">
        <f t="shared" si="947"/>
        <v>#DIV/0!</v>
      </c>
      <c r="EH154" s="198" t="e">
        <f t="shared" si="947"/>
        <v>#DIV/0!</v>
      </c>
      <c r="EI154" s="198" t="e">
        <f t="shared" si="947"/>
        <v>#VALUE!</v>
      </c>
      <c r="EJ154" s="198" t="e">
        <f t="shared" si="947"/>
        <v>#VALUE!</v>
      </c>
      <c r="EK154" s="198" t="e">
        <f t="shared" si="947"/>
        <v>#VALUE!</v>
      </c>
      <c r="EL154" s="198" t="e">
        <f t="shared" si="947"/>
        <v>#VALUE!</v>
      </c>
      <c r="EM154" s="198" t="e">
        <f t="shared" si="947"/>
        <v>#DIV/0!</v>
      </c>
      <c r="EN154" s="198" t="e">
        <f t="shared" si="947"/>
        <v>#VALUE!</v>
      </c>
      <c r="EO154" s="198" t="e">
        <f t="shared" si="947"/>
        <v>#VALUE!</v>
      </c>
      <c r="EP154" s="511">
        <f t="shared" ref="EP154:EW154" si="948">EP153</f>
        <v>0.08</v>
      </c>
      <c r="EQ154" s="511">
        <f t="shared" si="948"/>
        <v>0.015</v>
      </c>
      <c r="ER154" s="511">
        <f t="shared" si="948"/>
        <v>0.015</v>
      </c>
      <c r="ES154" s="511">
        <f t="shared" si="948"/>
        <v>0.015</v>
      </c>
      <c r="ET154" s="511">
        <f t="shared" si="948"/>
        <v>0.015</v>
      </c>
      <c r="EU154" s="511">
        <f t="shared" si="948"/>
        <v>0.09</v>
      </c>
      <c r="EV154" s="511">
        <f t="shared" si="948"/>
        <v>0.09</v>
      </c>
      <c r="EW154" s="511">
        <f t="shared" si="948"/>
        <v>0.09</v>
      </c>
      <c r="EX154" s="420" t="str">
        <f>IF(_tag_month_day!AS150="","",_tag_month_day!AS150/100)</f>
        <v/>
      </c>
      <c r="EY154" s="420" t="str">
        <f>IF(_tag_month_day!AT150="","",_tag_month_day!AT150/100)</f>
        <v/>
      </c>
      <c r="EZ154" s="420" t="str">
        <f>IF(_tag_month_day!AU150="","",_tag_month_day!AU150/100)</f>
        <v/>
      </c>
      <c r="FA154" s="420" t="str">
        <f>IF(_tag_month_day!AV150="","",_tag_month_day!AV150/100)</f>
        <v/>
      </c>
      <c r="FB154" s="420" t="str">
        <f>IF(_tag_month_day!AW150="","",_tag_month_day!AW150/100)</f>
        <v/>
      </c>
      <c r="FC154" s="420" t="str">
        <f>IF(_tag_month_day!AX150="","",_tag_month_day!AX150/100)</f>
        <v/>
      </c>
      <c r="FD154" s="510">
        <f t="shared" si="835"/>
        <v>0.33</v>
      </c>
      <c r="FE154" s="510">
        <f t="shared" si="836"/>
        <v>0.19</v>
      </c>
      <c r="FF154" s="510">
        <f t="shared" si="837"/>
        <v>0.003</v>
      </c>
      <c r="FG154" s="510">
        <f t="shared" si="838"/>
        <v>0</v>
      </c>
      <c r="FH154" s="603">
        <f t="shared" si="839"/>
        <v>0.0001</v>
      </c>
      <c r="FI154" s="510">
        <f t="shared" ref="FI154:FR154" si="949">FI153</f>
        <v>0.41</v>
      </c>
      <c r="FJ154" s="510">
        <f t="shared" si="949"/>
        <v>0.11</v>
      </c>
      <c r="FK154" s="510">
        <f t="shared" si="949"/>
        <v>0.015</v>
      </c>
      <c r="FL154" s="510">
        <f t="shared" si="949"/>
        <v>0</v>
      </c>
      <c r="FM154" s="603">
        <f t="shared" si="949"/>
        <v>0.0001</v>
      </c>
      <c r="FN154" s="510" t="str">
        <f>IF(_tag_month_day!AY150="","",_tag_month_day!AY150/100)</f>
        <v/>
      </c>
      <c r="FO154" s="510" t="str">
        <f>IF(_tag_month_day!AZ150="","",_tag_month_day!AZ150/100)</f>
        <v/>
      </c>
      <c r="FP154" s="510" t="str">
        <f>IF(_tag_month_day!BA150="","",_tag_month_day!BA150/100)</f>
        <v/>
      </c>
      <c r="FQ154" s="510" t="str">
        <f>IF(_tag_month_day!BB150="","",_tag_month_day!BB150/100)</f>
        <v/>
      </c>
      <c r="FR154" s="603" t="str">
        <f>IF(_tag_month_day!BC150="","",_tag_month_day!BC150/100)</f>
        <v/>
      </c>
      <c r="FS154" s="510" t="str">
        <f>IF(_tag_month_day!BD150="","",_tag_month_day!BD150/100)</f>
        <v/>
      </c>
      <c r="FT154" s="510" t="str">
        <f>IF(_tag_month_day!BE150="","",_tag_month_day!BE150/100)</f>
        <v/>
      </c>
      <c r="FU154" s="510" t="str">
        <f>IF(_tag_month_day!BF150="","",_tag_month_day!BF150/100)</f>
        <v/>
      </c>
      <c r="FV154" s="510" t="str">
        <f>IF(_tag_month_day!BG150="","",_tag_month_day!BG150/100)</f>
        <v/>
      </c>
      <c r="FW154" s="603" t="str">
        <f>IF(_tag_month_day!BH150="","",_tag_month_day!BH150/100)</f>
        <v/>
      </c>
      <c r="FX154" s="510" t="str">
        <f>IF(_tag_month_day!BI150="","",_tag_month_day!BI150/100)</f>
        <v/>
      </c>
      <c r="FY154" s="510" t="str">
        <f>IF(_tag_month_day!BJ150="","",_tag_month_day!BJ150/100)</f>
        <v/>
      </c>
      <c r="FZ154" s="605" t="str">
        <f>IF(_tag_month_day!BK150="","",_tag_month_day!BK150/100)</f>
        <v/>
      </c>
      <c r="GA154" s="510" t="str">
        <f>IF(_tag_month_day!BL150="","",_tag_month_day!BL150/100)</f>
        <v/>
      </c>
      <c r="GB154" s="603" t="str">
        <f>IF(_tag_month_day!BM150="","",_tag_month_day!BM150/100)</f>
        <v/>
      </c>
      <c r="GC154" s="420" t="str">
        <f>IF(_tag_month_day!BN150="","",_tag_month_day!BN150/100)</f>
        <v/>
      </c>
      <c r="GD154" s="420" t="str">
        <f>IF(_tag_month_day!BO150="","",_tag_month_day!BO150/100)</f>
        <v/>
      </c>
      <c r="GE154" s="420" t="str">
        <f>IF(_tag_month_day!BP150="","",_tag_month_day!BP150/100)</f>
        <v/>
      </c>
      <c r="GF154" s="420" t="str">
        <f>IF(_tag_month_day!BQ150="","",_tag_month_day!BQ150/100)</f>
        <v/>
      </c>
      <c r="GG154" s="420" t="str">
        <f>IF(_tag_month_day!BR150="","",_tag_month_day!BR150/100)</f>
        <v/>
      </c>
      <c r="GH154" s="420" t="str">
        <f>IF(_tag_month_day!BS150="","",_tag_month_day!BS150/100)</f>
        <v/>
      </c>
      <c r="GI154" s="603" t="str">
        <f>IF(_tag_month_day!BT150="","",_tag_month_day!BT150/100)</f>
        <v/>
      </c>
      <c r="GJ154" s="612" t="str">
        <f>IF(_tag_month_day!BU150="","",_tag_month_day!BU150/100)</f>
        <v/>
      </c>
      <c r="GK154" s="620" t="str">
        <f>IF(_tag_month_day!BV150="",IF(_rlcf_month_day!A$2="","",_rlcf_month_day!A$2/100),_tag_month_day!BV150/100)</f>
        <v/>
      </c>
      <c r="GL154" s="620" t="str">
        <f>IF(_tag_month_day!BW150="",IF(_rlcf_month_day!B$2="","",_rlcf_month_day!B$2/100),_tag_month_day!BW150/100)</f>
        <v/>
      </c>
      <c r="GM154" s="621" t="str">
        <f>IF(_tag_month_day!BX150="",IF(_rlcf_month_day!C$2="","",_rlcf_month_day!C$2/100),_tag_month_day!BX150/100)</f>
        <v/>
      </c>
      <c r="GN154" s="620" t="str">
        <f>IF(_tag_month_day!BV150="",IF(_rlcf_month_day!A$2="","",_rlcf_month_day!A$2/100),_tag_month_day!BV150/100)</f>
        <v/>
      </c>
      <c r="GO154" s="620" t="str">
        <f>IF(_tag_month_day!BW150="",IF(_rlcf_month_day!B$2="","",_rlcf_month_day!B$2/100),_tag_month_day!BW150/100)</f>
        <v/>
      </c>
      <c r="GP154" s="620" t="str">
        <f>IF(_tag_month_day!CD150="",IF(_rlcf_month_day!E$2="","",_rlcf_month_day!E$2/100),_tag_month_day!CD150/100)</f>
        <v/>
      </c>
      <c r="GQ154" s="620" t="str">
        <f>IF(_tag_month_day!CE150="",IF(_rlcf_month_day!F$2="","",_rlcf_month_day!F$2/100),_tag_month_day!CE150/100)</f>
        <v/>
      </c>
      <c r="GR154" s="621" t="str">
        <f>IF(_tag_month_day!CF150="",IF(_rlcf_month_day!G$2="","",_rlcf_month_day!G$2/100),_tag_month_day!CF150/100)</f>
        <v/>
      </c>
      <c r="GS154" s="626">
        <f t="shared" ref="GS154:HH154" si="950">GS153</f>
        <v>0.953</v>
      </c>
      <c r="GT154" s="626">
        <f t="shared" si="950"/>
        <v>0.55</v>
      </c>
      <c r="GU154" s="626">
        <f t="shared" si="950"/>
        <v>0.55</v>
      </c>
      <c r="GV154" s="626">
        <f t="shared" si="950"/>
        <v>0.55</v>
      </c>
      <c r="GW154" s="626">
        <f t="shared" si="950"/>
        <v>0.5</v>
      </c>
      <c r="GX154" s="626">
        <f t="shared" si="950"/>
        <v>0.935</v>
      </c>
      <c r="GY154" s="626">
        <f t="shared" si="950"/>
        <v>0.15</v>
      </c>
      <c r="GZ154" s="626">
        <f t="shared" si="950"/>
        <v>1</v>
      </c>
      <c r="HA154" s="632">
        <f t="shared" si="950"/>
        <v>0.047</v>
      </c>
      <c r="HB154" s="632">
        <f t="shared" si="950"/>
        <v>0.45</v>
      </c>
      <c r="HC154" s="632">
        <f t="shared" si="950"/>
        <v>0.45</v>
      </c>
      <c r="HD154" s="632">
        <f t="shared" si="950"/>
        <v>0.45</v>
      </c>
      <c r="HE154" s="632">
        <f t="shared" si="950"/>
        <v>0.5</v>
      </c>
      <c r="HF154" s="632">
        <f t="shared" si="950"/>
        <v>0.065</v>
      </c>
      <c r="HG154" s="632">
        <f t="shared" si="950"/>
        <v>0.85</v>
      </c>
      <c r="HH154" s="632">
        <f t="shared" si="950"/>
        <v>0</v>
      </c>
      <c r="HI154" s="68">
        <f t="shared" si="811"/>
        <v>0</v>
      </c>
      <c r="HJ154" s="68" t="e">
        <f t="shared" si="842"/>
        <v>#VALUE!</v>
      </c>
      <c r="HK154" s="202">
        <f t="shared" si="843"/>
        <v>0.85</v>
      </c>
      <c r="HL154" s="464">
        <f t="shared" si="844"/>
        <v>550000</v>
      </c>
      <c r="HM154" s="464">
        <f t="shared" si="845"/>
        <v>480000</v>
      </c>
      <c r="HN154" s="192" t="e">
        <f t="shared" si="812"/>
        <v>#VALUE!</v>
      </c>
      <c r="HO154" s="192" t="e">
        <f>HN154*HK154*$HO$2/HL154*1000000</f>
        <v>#VALUE!</v>
      </c>
      <c r="HP154" s="192" t="e">
        <f>HN154*HK154*$HP$2/HM154*1000000</f>
        <v>#VALUE!</v>
      </c>
    </row>
    <row r="155" customFormat="1" spans="1:224">
      <c r="A155" s="381">
        <v>150</v>
      </c>
      <c r="B155" s="54">
        <f ca="1" t="shared" si="846"/>
        <v>43623</v>
      </c>
      <c r="C155" s="57">
        <f t="shared" si="847"/>
        <v>0.0416666666666667</v>
      </c>
      <c r="D155" s="68" t="str">
        <f ca="1" t="shared" si="813"/>
        <v>夜班</v>
      </c>
      <c r="E155" s="68" t="str">
        <f ca="1" t="shared" si="814"/>
        <v>丙</v>
      </c>
      <c r="F155" s="68">
        <f ca="1">SUMPRODUCT((成本日报!$A$3:$A$95=计划!B155)*(成本日报!$B$3:$B$95=计划!$D155),成本日报!$C$3:$C$95)</f>
        <v>3</v>
      </c>
      <c r="G155" s="382">
        <f ca="1" t="shared" si="848"/>
        <v>43623.208333333</v>
      </c>
      <c r="H155" s="382">
        <f ca="1" t="shared" si="815"/>
        <v>43623.2152777774</v>
      </c>
      <c r="I155" s="382">
        <f ca="1" t="shared" si="816"/>
        <v>43623.220833333</v>
      </c>
      <c r="J155" s="382">
        <f ca="1" t="shared" si="817"/>
        <v>43623.2499999996</v>
      </c>
      <c r="K155" s="382">
        <f ca="1" t="shared" si="818"/>
        <v>43623.3124999996</v>
      </c>
      <c r="L155" s="382">
        <f ca="1" t="shared" si="819"/>
        <v>43623.333333333</v>
      </c>
      <c r="M155" s="398" t="str">
        <f>IF(_tag_month_day!A151="","",_tag_month_day!A151)</f>
        <v/>
      </c>
      <c r="N155" s="398" t="str">
        <f>IF(_tag_month_day!B151="","",_tag_month_day!B151)</f>
        <v/>
      </c>
      <c r="O155" s="399" t="e">
        <f t="shared" si="820"/>
        <v>#VALUE!</v>
      </c>
      <c r="P155" s="398" t="str">
        <f>IF(_tag_month_day!C151="","",_tag_month_day!C151)</f>
        <v/>
      </c>
      <c r="Q155" s="398" t="str">
        <f>IF(_tag_month_day!D151="","",_tag_month_day!D151)</f>
        <v/>
      </c>
      <c r="R155" s="416">
        <f>IF(_tag_month_day!CB151="",R154,_tag_month_day!CB151/100)</f>
        <v>0.07</v>
      </c>
      <c r="S155" s="417" t="str">
        <f>IF(_tag_month_day!E151="","",_tag_month_day!E151)</f>
        <v/>
      </c>
      <c r="T155" s="417" t="str">
        <f>IF(_tag_month_day!F151="","",_tag_month_day!F151)</f>
        <v/>
      </c>
      <c r="U155" s="418" t="e">
        <f t="shared" si="774"/>
        <v>#VALUE!</v>
      </c>
      <c r="V155" s="53" t="e">
        <f t="shared" si="775"/>
        <v>#VALUE!</v>
      </c>
      <c r="W155" s="419" t="str">
        <f>IF(_jhy_month_day!A151="","",_jhy_month_day!A151)</f>
        <v/>
      </c>
      <c r="X155" s="420" t="str">
        <f>IF(_jhy_month_day!B151="","",_jhy_month_day!B151/100)</f>
        <v/>
      </c>
      <c r="Y155" s="420" t="str">
        <f>IF(_jhy_month_day!C151="","",_jhy_month_day!C151/100)</f>
        <v/>
      </c>
      <c r="Z155" s="439">
        <f t="shared" si="865"/>
        <v>38</v>
      </c>
      <c r="AA155" s="440" t="str">
        <f>IF(_tag_month_day!G151="","",_tag_month_day!G151/100)</f>
        <v/>
      </c>
      <c r="AB155" s="440" t="str">
        <f>IF(_tag_month_day!H151="","",_tag_month_day!H151/100)</f>
        <v/>
      </c>
      <c r="AC155" s="193">
        <f t="shared" si="821"/>
        <v>1.59963432013121</v>
      </c>
      <c r="AD155" s="441" t="str">
        <f t="shared" si="822"/>
        <v/>
      </c>
      <c r="AE155" s="442" t="str">
        <f t="shared" si="823"/>
        <v/>
      </c>
      <c r="AF155" s="443">
        <v>1</v>
      </c>
      <c r="AG155" s="68" t="str">
        <f>IF(_duihao_month_day!A151="","",_duihao_month_day!A151)</f>
        <v/>
      </c>
      <c r="AH155" s="463">
        <f>IF(_gyk_month_day!B151="",AH154,_gyk_month_day!B151)</f>
        <v>820</v>
      </c>
      <c r="AI155" s="464" t="e">
        <f t="shared" si="849"/>
        <v>#VALUE!</v>
      </c>
      <c r="AJ155" s="68" t="str">
        <f>IF(_tag_month_day!I151="","",_tag_month_day!I151)</f>
        <v/>
      </c>
      <c r="AK155" s="465" t="str">
        <f>IF(_tzyy_month_day!A151="","",_tzyy_month_day!A151)</f>
        <v/>
      </c>
      <c r="AL155" s="465" t="str">
        <f>IF(_tzyy_month_day!B151="","",_tzyy_month_day!B151)</f>
        <v/>
      </c>
      <c r="AM155" s="465" t="str">
        <f>IF(_tzyy_month_day!C151="","",_tzyy_month_day!C151)</f>
        <v/>
      </c>
      <c r="AN155" s="466" t="str">
        <f>IF(_tag_month_day!CG151="","",_tag_month_day!CG151)</f>
        <v/>
      </c>
      <c r="AO155" s="466" t="str">
        <f>IF(_tag_month_day!CH151="","",_tag_month_day!CH151)</f>
        <v/>
      </c>
      <c r="AP155" s="486" t="e">
        <f t="shared" si="824"/>
        <v>#VALUE!</v>
      </c>
      <c r="AQ155" s="487" t="str">
        <f>IF(_tag_month_day!J151="","",_tag_month_day!J151/100)</f>
        <v/>
      </c>
      <c r="AR155" s="488">
        <f t="shared" si="825"/>
        <v>1.3</v>
      </c>
      <c r="AS155" s="489" t="e">
        <f t="shared" si="776"/>
        <v>#VALUE!</v>
      </c>
      <c r="AT155" s="489">
        <f t="shared" si="826"/>
        <v>0</v>
      </c>
      <c r="AU155" s="490" t="str">
        <f>IF(_tag_month_day!K151="","",_tag_month_day!K151)</f>
        <v/>
      </c>
      <c r="AV155" s="491" t="str">
        <f>IF(_tag_month_day!L151="","",_tag_month_day!L151/100)</f>
        <v/>
      </c>
      <c r="AW155" s="420">
        <f t="shared" si="748"/>
        <v>0</v>
      </c>
      <c r="AX155" s="420">
        <f t="shared" si="827"/>
        <v>0</v>
      </c>
      <c r="AY155" s="420" t="str">
        <f>IF(_tag_month_day!M151="","",_tag_month_day!M151/100)</f>
        <v/>
      </c>
      <c r="AZ155" s="420" t="str">
        <f>IF(_tag_month_day!N151="","",_tag_month_day!N151/100)</f>
        <v/>
      </c>
      <c r="BA155" s="420" t="str">
        <f>IF(_tag_month_day!O151="","",_tag_month_day!O151/100)</f>
        <v/>
      </c>
      <c r="BB155" s="496" t="str">
        <f>IF(_tag_month_day!P151="","",_tag_month_day!P151/100)</f>
        <v/>
      </c>
      <c r="BC155" s="496">
        <f t="shared" si="828"/>
        <v>0</v>
      </c>
      <c r="BD155" s="496" t="str">
        <f>IF(_tag_month_day!Q151="","",_tag_month_day!Q151/100)</f>
        <v/>
      </c>
      <c r="BE155" s="510" t="str">
        <f>IF(_tag_month_day!R151="","",_tag_month_day!R151/100)</f>
        <v/>
      </c>
      <c r="BF155" s="413" t="str">
        <f>IF(_tag_month_day!CC151="","",_tag_month_day!CC151/100)</f>
        <v/>
      </c>
      <c r="BG155" s="511" t="e">
        <f t="shared" si="777"/>
        <v>#VALUE!</v>
      </c>
      <c r="BH155" s="198">
        <f t="shared" si="778"/>
        <v>0</v>
      </c>
      <c r="BI155" s="512" t="e">
        <f>IF(CX155=0,BI154,(DK155*查询!$R$5+DL155*查询!$Q$5+DM155*查询!$N$5+DN155*查询!$O$5+DO155*查询!$P$5)*AF155/CX155)</f>
        <v>#VALUE!</v>
      </c>
      <c r="BJ155" s="512" t="e">
        <f>IF(CX155=0,BJ154,(DP155*查询!$S$5+DQ155*查询!$T$5+DR155*查询!$U$5)*AF155/CX155)</f>
        <v>#VALUE!</v>
      </c>
      <c r="BK155" s="512">
        <f t="shared" si="829"/>
        <v>1</v>
      </c>
      <c r="BL155" s="513" t="str">
        <f>IF(_cfyc_month_day!A151="","",_cfyc_month_day!A151)</f>
        <v/>
      </c>
      <c r="BM155" s="513" t="str">
        <f>IF(_cfyc_month_day!B151="","",_cfyc_month_day!B151)</f>
        <v/>
      </c>
      <c r="BN155" s="513" t="str">
        <f>IF(_cfyc_month_day!C151="","",_cfyc_month_day!C151)</f>
        <v/>
      </c>
      <c r="BO155" s="522" t="str">
        <f>IF(_cfyc_month_day!D151="","",_cfyc_month_day!D151)</f>
        <v/>
      </c>
      <c r="BP155" s="522" t="str">
        <f>IF(_cfyc_month_day!E151="","",_cfyc_month_day!E151)</f>
        <v/>
      </c>
      <c r="BQ155" s="522" t="str">
        <f>IF(_cfyc_month_day!F151="","",_cfyc_month_day!F151)</f>
        <v/>
      </c>
      <c r="BR155" s="513" t="str">
        <f>IF(_tag_month_day!T151="","",_tag_month_day!T151)</f>
        <v/>
      </c>
      <c r="BS155" s="513" t="str">
        <f>IF(_tag_month_day!U151="","",_tag_month_day!U151)</f>
        <v/>
      </c>
      <c r="BT155" s="523" t="str">
        <f t="shared" si="830"/>
        <v/>
      </c>
      <c r="BU155" s="223" t="str">
        <f>IF(_tag_month_day!V151="","",_tag_month_day!V151)</f>
        <v/>
      </c>
      <c r="BV155" s="206" t="str">
        <f>IF(_tag_month_day!W151="","",_tag_month_day!W151)</f>
        <v/>
      </c>
      <c r="BW155" s="540" t="str">
        <f>IF(_tag_month_day!X151="","",_tag_month_day!X151)</f>
        <v/>
      </c>
      <c r="BX155" s="540" t="str">
        <f>IF(_tag_month_day!Y151="","",_tag_month_day!Y151)</f>
        <v/>
      </c>
      <c r="BY155" s="541">
        <f ca="1" t="shared" si="831"/>
        <v>43623.333333333</v>
      </c>
      <c r="BZ155" s="542"/>
      <c r="CA155" s="543" t="str">
        <f>IF(_jhy2_month_day!A151="","",_jhy2_month_day!A151)</f>
        <v/>
      </c>
      <c r="CB155" s="464" t="str">
        <f>IF(_jhy2_month_day!B151="","",_jhy2_month_day!B151)</f>
        <v/>
      </c>
      <c r="CC155" s="464" t="str">
        <f>IF(_jhy2_month_day!C151="","",_jhy2_month_day!C151)</f>
        <v/>
      </c>
      <c r="CD155" s="464" t="str">
        <f>IF(_jhy2_month_day!D151="","",_jhy2_month_day!D151)</f>
        <v/>
      </c>
      <c r="CE155" s="464" t="str">
        <f>IF(_jhy2_month_day!E151="","",_jhy2_month_day!E151)</f>
        <v/>
      </c>
      <c r="CF155" s="464" t="str">
        <f>IF(_jhy2_month_day!F151="","",_jhy2_month_day!F151)</f>
        <v/>
      </c>
      <c r="CG155" s="464" t="str">
        <f>IF(_jhy2_month_day!G151="","",_jhy2_month_day!G151)</f>
        <v/>
      </c>
      <c r="CH155" s="464" t="str">
        <f>IF(_jhy2_month_day!H151="","",_jhy2_month_day!H151)</f>
        <v/>
      </c>
      <c r="CI155" s="464" t="str">
        <f>IF(_jhy2_month_day!I151="","",_jhy2_month_day!I151)</f>
        <v/>
      </c>
      <c r="CJ155" s="464" t="str">
        <f>IF(_jhy2_month_day!J151="","",_jhy2_month_day!J151)</f>
        <v/>
      </c>
      <c r="CK155" s="464" t="str">
        <f>IF(_jhy2_month_day!K151="","",_jhy2_month_day!K151)</f>
        <v/>
      </c>
      <c r="CL155" s="562" t="str">
        <f>IF(_jhy2_month_day!L151="","",_jhy2_month_day!L151)</f>
        <v/>
      </c>
      <c r="CM155" s="562" t="str">
        <f>IF(_jhy2_month_day!M151="","",_jhy2_month_day!M151)</f>
        <v/>
      </c>
      <c r="CN155" s="562" t="str">
        <f>IF(_jhy2_month_day!N151="","",_jhy2_month_day!N151)</f>
        <v/>
      </c>
      <c r="CO155" s="562" t="str">
        <f>IF(_jhy2_month_day!O151="","",_jhy2_month_day!O151)</f>
        <v/>
      </c>
      <c r="CP155" s="562" t="str">
        <f>IF(_jhy2_month_day!P151="","",_jhy2_month_day!P151)</f>
        <v/>
      </c>
      <c r="CQ155" s="562" t="str">
        <f>IF(_jhy2_month_day!Q151="","",_jhy2_month_day!Q151)</f>
        <v/>
      </c>
      <c r="CR155" s="563" t="str">
        <f>IF(_jhy2_month_day!R151="","",_jhy2_month_day!R151)</f>
        <v/>
      </c>
      <c r="CS155" s="576" t="str">
        <f>IF(_jhy2_month_day!S151="","",_jhy2_month_day!S151)</f>
        <v/>
      </c>
      <c r="CT155" s="562" t="str">
        <f>IF(_jhy2_month_day!T151="","",_jhy2_month_day!T151)</f>
        <v/>
      </c>
      <c r="CU155" s="577" t="e">
        <f t="shared" si="779"/>
        <v>#VALUE!</v>
      </c>
      <c r="CV155" s="198" t="e">
        <f t="shared" si="780"/>
        <v>#VALUE!</v>
      </c>
      <c r="CW155" s="192" t="e">
        <f t="shared" si="781"/>
        <v>#VALUE!</v>
      </c>
      <c r="CX155" s="192" t="e">
        <f t="shared" si="782"/>
        <v>#VALUE!</v>
      </c>
      <c r="CY155" s="202" t="e">
        <f t="shared" si="783"/>
        <v>#VALUE!</v>
      </c>
      <c r="CZ155" s="192" t="e">
        <f t="shared" ref="CZ155:DI155" si="951">$AJ155*EF155</f>
        <v>#VALUE!</v>
      </c>
      <c r="DA155" s="192" t="e">
        <f t="shared" si="951"/>
        <v>#VALUE!</v>
      </c>
      <c r="DB155" s="192" t="e">
        <f t="shared" si="951"/>
        <v>#VALUE!</v>
      </c>
      <c r="DC155" s="192" t="e">
        <f t="shared" si="951"/>
        <v>#VALUE!</v>
      </c>
      <c r="DD155" s="192" t="e">
        <f t="shared" si="951"/>
        <v>#VALUE!</v>
      </c>
      <c r="DE155" s="192" t="e">
        <f t="shared" si="951"/>
        <v>#VALUE!</v>
      </c>
      <c r="DF155" s="192" t="e">
        <f t="shared" si="951"/>
        <v>#VALUE!</v>
      </c>
      <c r="DG155" s="192" t="e">
        <f t="shared" si="951"/>
        <v>#VALUE!</v>
      </c>
      <c r="DH155" s="192" t="e">
        <f t="shared" si="951"/>
        <v>#VALUE!</v>
      </c>
      <c r="DI155" s="192" t="e">
        <f t="shared" si="951"/>
        <v>#VALUE!</v>
      </c>
      <c r="DJ155" s="192" t="e">
        <f t="shared" si="785"/>
        <v>#VALUE!</v>
      </c>
      <c r="DK155" s="192" t="e">
        <f t="shared" si="786"/>
        <v>#VALUE!</v>
      </c>
      <c r="DL155" s="192" t="e">
        <f t="shared" si="787"/>
        <v>#VALUE!</v>
      </c>
      <c r="DM155" s="192" t="e">
        <f t="shared" si="788"/>
        <v>#VALUE!</v>
      </c>
      <c r="DN155" s="192" t="e">
        <f t="shared" si="789"/>
        <v>#VALUE!</v>
      </c>
      <c r="DO155" s="192" t="e">
        <f t="shared" si="790"/>
        <v>#VALUE!</v>
      </c>
      <c r="DP155" s="192" t="e">
        <f t="shared" si="791"/>
        <v>#VALUE!</v>
      </c>
      <c r="DQ155" s="192" t="e">
        <f t="shared" si="792"/>
        <v>#VALUE!</v>
      </c>
      <c r="DR155" s="192" t="e">
        <f t="shared" si="793"/>
        <v>#VALUE!</v>
      </c>
      <c r="DS155" s="192" t="e">
        <f t="shared" si="794"/>
        <v>#VALUE!</v>
      </c>
      <c r="DT155" s="192" t="e">
        <f t="shared" si="795"/>
        <v>#VALUE!</v>
      </c>
      <c r="DU155" s="192" t="e">
        <f t="shared" si="796"/>
        <v>#VALUE!</v>
      </c>
      <c r="DV155" s="198" t="e">
        <f t="shared" si="797"/>
        <v>#VALUE!</v>
      </c>
      <c r="DW155" s="198" t="e">
        <f t="shared" si="798"/>
        <v>#DIV/0!</v>
      </c>
      <c r="DX155" s="198" t="e">
        <f t="shared" si="799"/>
        <v>#DIV/0!</v>
      </c>
      <c r="DY155" s="198" t="e">
        <f t="shared" si="800"/>
        <v>#VALUE!</v>
      </c>
      <c r="DZ155" s="198" t="e">
        <f t="shared" si="801"/>
        <v>#VALUE!</v>
      </c>
      <c r="EA155" s="198" t="e">
        <f t="shared" si="802"/>
        <v>#VALUE!</v>
      </c>
      <c r="EB155" s="198" t="e">
        <f t="shared" si="803"/>
        <v>#VALUE!</v>
      </c>
      <c r="EC155" s="198" t="e">
        <f t="shared" si="804"/>
        <v>#DIV/0!</v>
      </c>
      <c r="ED155" s="198" t="e">
        <f t="shared" si="805"/>
        <v>#VALUE!</v>
      </c>
      <c r="EE155" s="198" t="e">
        <f t="shared" si="806"/>
        <v>#VALUE!</v>
      </c>
      <c r="EF155" s="198" t="e">
        <f t="shared" ref="EF155:EO155" si="952">DV155/SUM($DV155:$EE155)</f>
        <v>#VALUE!</v>
      </c>
      <c r="EG155" s="198" t="e">
        <f t="shared" si="952"/>
        <v>#DIV/0!</v>
      </c>
      <c r="EH155" s="198" t="e">
        <f t="shared" si="952"/>
        <v>#DIV/0!</v>
      </c>
      <c r="EI155" s="198" t="e">
        <f t="shared" si="952"/>
        <v>#VALUE!</v>
      </c>
      <c r="EJ155" s="198" t="e">
        <f t="shared" si="952"/>
        <v>#VALUE!</v>
      </c>
      <c r="EK155" s="198" t="e">
        <f t="shared" si="952"/>
        <v>#VALUE!</v>
      </c>
      <c r="EL155" s="198" t="e">
        <f t="shared" si="952"/>
        <v>#VALUE!</v>
      </c>
      <c r="EM155" s="198" t="e">
        <f t="shared" si="952"/>
        <v>#DIV/0!</v>
      </c>
      <c r="EN155" s="198" t="e">
        <f t="shared" si="952"/>
        <v>#VALUE!</v>
      </c>
      <c r="EO155" s="198" t="e">
        <f t="shared" si="952"/>
        <v>#VALUE!</v>
      </c>
      <c r="EP155" s="511">
        <f t="shared" ref="EP155:EW155" si="953">EP154</f>
        <v>0.08</v>
      </c>
      <c r="EQ155" s="511">
        <f t="shared" si="953"/>
        <v>0.015</v>
      </c>
      <c r="ER155" s="511">
        <f t="shared" si="953"/>
        <v>0.015</v>
      </c>
      <c r="ES155" s="511">
        <f t="shared" si="953"/>
        <v>0.015</v>
      </c>
      <c r="ET155" s="511">
        <f t="shared" si="953"/>
        <v>0.015</v>
      </c>
      <c r="EU155" s="511">
        <f t="shared" si="953"/>
        <v>0.09</v>
      </c>
      <c r="EV155" s="511">
        <f t="shared" si="953"/>
        <v>0.09</v>
      </c>
      <c r="EW155" s="511">
        <f t="shared" si="953"/>
        <v>0.09</v>
      </c>
      <c r="EX155" s="420" t="str">
        <f>IF(_tag_month_day!AS151="","",_tag_month_day!AS151/100)</f>
        <v/>
      </c>
      <c r="EY155" s="420" t="str">
        <f>IF(_tag_month_day!AT151="","",_tag_month_day!AT151/100)</f>
        <v/>
      </c>
      <c r="EZ155" s="420" t="str">
        <f>IF(_tag_month_day!AU151="","",_tag_month_day!AU151/100)</f>
        <v/>
      </c>
      <c r="FA155" s="420" t="str">
        <f>IF(_tag_month_day!AV151="","",_tag_month_day!AV151/100)</f>
        <v/>
      </c>
      <c r="FB155" s="420" t="str">
        <f>IF(_tag_month_day!AW151="","",_tag_month_day!AW151/100)</f>
        <v/>
      </c>
      <c r="FC155" s="420" t="str">
        <f>IF(_tag_month_day!AX151="","",_tag_month_day!AX151/100)</f>
        <v/>
      </c>
      <c r="FD155" s="510">
        <f t="shared" si="835"/>
        <v>0.33</v>
      </c>
      <c r="FE155" s="510">
        <f t="shared" si="836"/>
        <v>0.19</v>
      </c>
      <c r="FF155" s="510">
        <f t="shared" si="837"/>
        <v>0.003</v>
      </c>
      <c r="FG155" s="510">
        <f t="shared" si="838"/>
        <v>0</v>
      </c>
      <c r="FH155" s="603">
        <f t="shared" si="839"/>
        <v>0.0001</v>
      </c>
      <c r="FI155" s="510">
        <f t="shared" ref="FI155:FR155" si="954">FI154</f>
        <v>0.41</v>
      </c>
      <c r="FJ155" s="510">
        <f t="shared" si="954"/>
        <v>0.11</v>
      </c>
      <c r="FK155" s="510">
        <f t="shared" si="954"/>
        <v>0.015</v>
      </c>
      <c r="FL155" s="510">
        <f t="shared" si="954"/>
        <v>0</v>
      </c>
      <c r="FM155" s="603">
        <f t="shared" si="954"/>
        <v>0.0001</v>
      </c>
      <c r="FN155" s="510" t="str">
        <f>IF(_tag_month_day!AY151="","",_tag_month_day!AY151/100)</f>
        <v/>
      </c>
      <c r="FO155" s="510" t="str">
        <f>IF(_tag_month_day!AZ151="","",_tag_month_day!AZ151/100)</f>
        <v/>
      </c>
      <c r="FP155" s="510" t="str">
        <f>IF(_tag_month_day!BA151="","",_tag_month_day!BA151/100)</f>
        <v/>
      </c>
      <c r="FQ155" s="510" t="str">
        <f>IF(_tag_month_day!BB151="","",_tag_month_day!BB151/100)</f>
        <v/>
      </c>
      <c r="FR155" s="603" t="str">
        <f>IF(_tag_month_day!BC151="","",_tag_month_day!BC151/100)</f>
        <v/>
      </c>
      <c r="FS155" s="510" t="str">
        <f>IF(_tag_month_day!BD151="","",_tag_month_day!BD151/100)</f>
        <v/>
      </c>
      <c r="FT155" s="510" t="str">
        <f>IF(_tag_month_day!BE151="","",_tag_month_day!BE151/100)</f>
        <v/>
      </c>
      <c r="FU155" s="510" t="str">
        <f>IF(_tag_month_day!BF151="","",_tag_month_day!BF151/100)</f>
        <v/>
      </c>
      <c r="FV155" s="510" t="str">
        <f>IF(_tag_month_day!BG151="","",_tag_month_day!BG151/100)</f>
        <v/>
      </c>
      <c r="FW155" s="603" t="str">
        <f>IF(_tag_month_day!BH151="","",_tag_month_day!BH151/100)</f>
        <v/>
      </c>
      <c r="FX155" s="510" t="str">
        <f>IF(_tag_month_day!BI151="","",_tag_month_day!BI151/100)</f>
        <v/>
      </c>
      <c r="FY155" s="510" t="str">
        <f>IF(_tag_month_day!BJ151="","",_tag_month_day!BJ151/100)</f>
        <v/>
      </c>
      <c r="FZ155" s="605" t="str">
        <f>IF(_tag_month_day!BK151="","",_tag_month_day!BK151/100)</f>
        <v/>
      </c>
      <c r="GA155" s="510" t="str">
        <f>IF(_tag_month_day!BL151="","",_tag_month_day!BL151/100)</f>
        <v/>
      </c>
      <c r="GB155" s="603" t="str">
        <f>IF(_tag_month_day!BM151="","",_tag_month_day!BM151/100)</f>
        <v/>
      </c>
      <c r="GC155" s="420" t="str">
        <f>IF(_tag_month_day!BN151="","",_tag_month_day!BN151/100)</f>
        <v/>
      </c>
      <c r="GD155" s="420" t="str">
        <f>IF(_tag_month_day!BO151="","",_tag_month_day!BO151/100)</f>
        <v/>
      </c>
      <c r="GE155" s="420" t="str">
        <f>IF(_tag_month_day!BP151="","",_tag_month_day!BP151/100)</f>
        <v/>
      </c>
      <c r="GF155" s="420" t="str">
        <f>IF(_tag_month_day!BQ151="","",_tag_month_day!BQ151/100)</f>
        <v/>
      </c>
      <c r="GG155" s="420" t="str">
        <f>IF(_tag_month_day!BR151="","",_tag_month_day!BR151/100)</f>
        <v/>
      </c>
      <c r="GH155" s="420" t="str">
        <f>IF(_tag_month_day!BS151="","",_tag_month_day!BS151/100)</f>
        <v/>
      </c>
      <c r="GI155" s="603" t="str">
        <f>IF(_tag_month_day!BT151="","",_tag_month_day!BT151/100)</f>
        <v/>
      </c>
      <c r="GJ155" s="612" t="str">
        <f>IF(_tag_month_day!BU151="","",_tag_month_day!BU151/100)</f>
        <v/>
      </c>
      <c r="GK155" s="620" t="str">
        <f>IF(_tag_month_day!BV151="",IF(_rlcf_month_day!A$2="","",_rlcf_month_day!A$2/100),_tag_month_day!BV151/100)</f>
        <v/>
      </c>
      <c r="GL155" s="620" t="str">
        <f>IF(_tag_month_day!BW151="",IF(_rlcf_month_day!B$2="","",_rlcf_month_day!B$2/100),_tag_month_day!BW151/100)</f>
        <v/>
      </c>
      <c r="GM155" s="621" t="str">
        <f>IF(_tag_month_day!BX151="",IF(_rlcf_month_day!C$2="","",_rlcf_month_day!C$2/100),_tag_month_day!BX151/100)</f>
        <v/>
      </c>
      <c r="GN155" s="620" t="str">
        <f>IF(_tag_month_day!BV151="",IF(_rlcf_month_day!A$2="","",_rlcf_month_day!A$2/100),_tag_month_day!BV151/100)</f>
        <v/>
      </c>
      <c r="GO155" s="620" t="str">
        <f>IF(_tag_month_day!BW151="",IF(_rlcf_month_day!B$2="","",_rlcf_month_day!B$2/100),_tag_month_day!BW151/100)</f>
        <v/>
      </c>
      <c r="GP155" s="620" t="str">
        <f>IF(_tag_month_day!CD151="",IF(_rlcf_month_day!E$2="","",_rlcf_month_day!E$2/100),_tag_month_day!CD151/100)</f>
        <v/>
      </c>
      <c r="GQ155" s="620" t="str">
        <f>IF(_tag_month_day!CE151="",IF(_rlcf_month_day!F$2="","",_rlcf_month_day!F$2/100),_tag_month_day!CE151/100)</f>
        <v/>
      </c>
      <c r="GR155" s="621" t="str">
        <f>IF(_tag_month_day!CF151="",IF(_rlcf_month_day!G$2="","",_rlcf_month_day!G$2/100),_tag_month_day!CF151/100)</f>
        <v/>
      </c>
      <c r="GS155" s="626">
        <f t="shared" ref="GS155:HH155" si="955">GS154</f>
        <v>0.953</v>
      </c>
      <c r="GT155" s="626">
        <f t="shared" si="955"/>
        <v>0.55</v>
      </c>
      <c r="GU155" s="626">
        <f t="shared" si="955"/>
        <v>0.55</v>
      </c>
      <c r="GV155" s="626">
        <f t="shared" si="955"/>
        <v>0.55</v>
      </c>
      <c r="GW155" s="626">
        <f t="shared" si="955"/>
        <v>0.5</v>
      </c>
      <c r="GX155" s="626">
        <f t="shared" si="955"/>
        <v>0.935</v>
      </c>
      <c r="GY155" s="626">
        <f t="shared" si="955"/>
        <v>0.15</v>
      </c>
      <c r="GZ155" s="626">
        <f t="shared" si="955"/>
        <v>1</v>
      </c>
      <c r="HA155" s="632">
        <f t="shared" si="955"/>
        <v>0.047</v>
      </c>
      <c r="HB155" s="632">
        <f t="shared" si="955"/>
        <v>0.45</v>
      </c>
      <c r="HC155" s="632">
        <f t="shared" si="955"/>
        <v>0.45</v>
      </c>
      <c r="HD155" s="632">
        <f t="shared" si="955"/>
        <v>0.45</v>
      </c>
      <c r="HE155" s="632">
        <f t="shared" si="955"/>
        <v>0.5</v>
      </c>
      <c r="HF155" s="632">
        <f t="shared" si="955"/>
        <v>0.065</v>
      </c>
      <c r="HG155" s="632">
        <f t="shared" si="955"/>
        <v>0.85</v>
      </c>
      <c r="HH155" s="632">
        <f t="shared" si="955"/>
        <v>0</v>
      </c>
      <c r="HI155" s="68">
        <f t="shared" si="811"/>
        <v>0</v>
      </c>
      <c r="HJ155" s="68" t="e">
        <f t="shared" si="842"/>
        <v>#VALUE!</v>
      </c>
      <c r="HK155" s="202">
        <f t="shared" si="843"/>
        <v>0.85</v>
      </c>
      <c r="HL155" s="464">
        <f t="shared" si="844"/>
        <v>550000</v>
      </c>
      <c r="HM155" s="464">
        <f t="shared" si="845"/>
        <v>480000</v>
      </c>
      <c r="HN155" s="192" t="e">
        <f t="shared" si="812"/>
        <v>#VALUE!</v>
      </c>
      <c r="HO155" s="192" t="e">
        <f>HN155*HK155*$HO$2/HL155*1000000</f>
        <v>#VALUE!</v>
      </c>
      <c r="HP155" s="192" t="e">
        <f>HN155*HK155*$HP$2/HM155*1000000</f>
        <v>#VALUE!</v>
      </c>
    </row>
    <row r="156" customFormat="1" spans="1:224">
      <c r="A156" s="381">
        <v>151</v>
      </c>
      <c r="B156" s="54">
        <f ca="1" t="shared" si="846"/>
        <v>43623</v>
      </c>
      <c r="C156" s="57">
        <f t="shared" si="847"/>
        <v>0.0416666666666667</v>
      </c>
      <c r="D156" s="68" t="str">
        <f ca="1" t="shared" si="813"/>
        <v>夜班</v>
      </c>
      <c r="E156" s="68" t="str">
        <f ca="1" t="shared" si="814"/>
        <v>丙</v>
      </c>
      <c r="F156" s="68">
        <f ca="1">SUMPRODUCT((成本日报!$A$3:$A$95=计划!B156)*(成本日报!$B$3:$B$95=计划!$D156),成本日报!$C$3:$C$95)</f>
        <v>3</v>
      </c>
      <c r="G156" s="382">
        <f ca="1" t="shared" si="848"/>
        <v>43623.2499999996</v>
      </c>
      <c r="H156" s="382">
        <f ca="1" t="shared" si="815"/>
        <v>43623.2569444441</v>
      </c>
      <c r="I156" s="382">
        <f ca="1" t="shared" si="816"/>
        <v>43623.2624999996</v>
      </c>
      <c r="J156" s="382">
        <f ca="1" t="shared" si="817"/>
        <v>43623.2916666663</v>
      </c>
      <c r="K156" s="382">
        <f ca="1" t="shared" si="818"/>
        <v>43623.3541666663</v>
      </c>
      <c r="L156" s="382">
        <f ca="1" t="shared" si="819"/>
        <v>43623.3749999996</v>
      </c>
      <c r="M156" s="398" t="str">
        <f>IF(_tag_month_day!A152="","",_tag_month_day!A152)</f>
        <v/>
      </c>
      <c r="N156" s="398" t="str">
        <f>IF(_tag_month_day!B152="","",_tag_month_day!B152)</f>
        <v/>
      </c>
      <c r="O156" s="399" t="e">
        <f t="shared" si="820"/>
        <v>#VALUE!</v>
      </c>
      <c r="P156" s="398" t="str">
        <f>IF(_tag_month_day!C152="","",_tag_month_day!C152)</f>
        <v/>
      </c>
      <c r="Q156" s="398" t="str">
        <f>IF(_tag_month_day!D152="","",_tag_month_day!D152)</f>
        <v/>
      </c>
      <c r="R156" s="416">
        <f>IF(_tag_month_day!CB152="",R155,_tag_month_day!CB152/100)</f>
        <v>0.07</v>
      </c>
      <c r="S156" s="417" t="str">
        <f>IF(_tag_month_day!E152="","",_tag_month_day!E152)</f>
        <v/>
      </c>
      <c r="T156" s="417" t="str">
        <f>IF(_tag_month_day!F152="","",_tag_month_day!F152)</f>
        <v/>
      </c>
      <c r="U156" s="418" t="e">
        <f t="shared" si="774"/>
        <v>#VALUE!</v>
      </c>
      <c r="V156" s="53" t="e">
        <f t="shared" si="775"/>
        <v>#VALUE!</v>
      </c>
      <c r="W156" s="419" t="str">
        <f>IF(_jhy_month_day!A152="","",_jhy_month_day!A152)</f>
        <v/>
      </c>
      <c r="X156" s="420" t="str">
        <f>IF(_jhy_month_day!B152="","",_jhy_month_day!B152/100)</f>
        <v/>
      </c>
      <c r="Y156" s="420" t="str">
        <f>IF(_jhy_month_day!C152="","",_jhy_month_day!C152/100)</f>
        <v/>
      </c>
      <c r="Z156" s="439">
        <f t="shared" si="865"/>
        <v>38</v>
      </c>
      <c r="AA156" s="440" t="str">
        <f>IF(_tag_month_day!G152="","",_tag_month_day!G152/100)</f>
        <v/>
      </c>
      <c r="AB156" s="440" t="str">
        <f>IF(_tag_month_day!H152="","",_tag_month_day!H152/100)</f>
        <v/>
      </c>
      <c r="AC156" s="193">
        <f t="shared" si="821"/>
        <v>1.59963432013121</v>
      </c>
      <c r="AD156" s="441" t="str">
        <f t="shared" si="822"/>
        <v/>
      </c>
      <c r="AE156" s="442" t="str">
        <f t="shared" si="823"/>
        <v/>
      </c>
      <c r="AF156" s="443">
        <v>1</v>
      </c>
      <c r="AG156" s="68" t="str">
        <f>IF(_duihao_month_day!A152="","",_duihao_month_day!A152)</f>
        <v/>
      </c>
      <c r="AH156" s="463">
        <f>IF(_gyk_month_day!B152="",AH155,_gyk_month_day!B152)</f>
        <v>820</v>
      </c>
      <c r="AI156" s="464" t="e">
        <f t="shared" si="849"/>
        <v>#VALUE!</v>
      </c>
      <c r="AJ156" s="68" t="str">
        <f>IF(_tag_month_day!I152="","",_tag_month_day!I152)</f>
        <v/>
      </c>
      <c r="AK156" s="465" t="str">
        <f>IF(_tzyy_month_day!A152="","",_tzyy_month_day!A152)</f>
        <v/>
      </c>
      <c r="AL156" s="465" t="str">
        <f>IF(_tzyy_month_day!B152="","",_tzyy_month_day!B152)</f>
        <v/>
      </c>
      <c r="AM156" s="465" t="str">
        <f>IF(_tzyy_month_day!C152="","",_tzyy_month_day!C152)</f>
        <v/>
      </c>
      <c r="AN156" s="466" t="str">
        <f>IF(_tag_month_day!CG152="","",_tag_month_day!CG152)</f>
        <v/>
      </c>
      <c r="AO156" s="466" t="str">
        <f>IF(_tag_month_day!CH152="","",_tag_month_day!CH152)</f>
        <v/>
      </c>
      <c r="AP156" s="486" t="e">
        <f t="shared" si="824"/>
        <v>#VALUE!</v>
      </c>
      <c r="AQ156" s="487" t="str">
        <f>IF(_tag_month_day!J152="","",_tag_month_day!J152/100)</f>
        <v/>
      </c>
      <c r="AR156" s="488">
        <f t="shared" si="825"/>
        <v>1.3</v>
      </c>
      <c r="AS156" s="489" t="e">
        <f t="shared" si="776"/>
        <v>#VALUE!</v>
      </c>
      <c r="AT156" s="489">
        <f t="shared" si="826"/>
        <v>0</v>
      </c>
      <c r="AU156" s="490" t="str">
        <f>IF(_tag_month_day!K152="","",_tag_month_day!K152)</f>
        <v/>
      </c>
      <c r="AV156" s="491" t="str">
        <f>IF(_tag_month_day!L152="","",_tag_month_day!L152/100)</f>
        <v/>
      </c>
      <c r="AW156" s="420">
        <f t="shared" si="748"/>
        <v>0</v>
      </c>
      <c r="AX156" s="420">
        <f t="shared" si="827"/>
        <v>0</v>
      </c>
      <c r="AY156" s="420" t="str">
        <f>IF(_tag_month_day!M152="","",_tag_month_day!M152/100)</f>
        <v/>
      </c>
      <c r="AZ156" s="420" t="str">
        <f>IF(_tag_month_day!N152="","",_tag_month_day!N152/100)</f>
        <v/>
      </c>
      <c r="BA156" s="420" t="str">
        <f>IF(_tag_month_day!O152="","",_tag_month_day!O152/100)</f>
        <v/>
      </c>
      <c r="BB156" s="496" t="str">
        <f>IF(_tag_month_day!P152="","",_tag_month_day!P152/100)</f>
        <v/>
      </c>
      <c r="BC156" s="496">
        <f t="shared" si="828"/>
        <v>0</v>
      </c>
      <c r="BD156" s="496" t="str">
        <f>IF(_tag_month_day!Q152="","",_tag_month_day!Q152/100)</f>
        <v/>
      </c>
      <c r="BE156" s="510" t="str">
        <f>IF(_tag_month_day!R152="","",_tag_month_day!R152/100)</f>
        <v/>
      </c>
      <c r="BF156" s="413" t="str">
        <f>IF(_tag_month_day!CC152="","",_tag_month_day!CC152/100)</f>
        <v/>
      </c>
      <c r="BG156" s="511" t="e">
        <f t="shared" si="777"/>
        <v>#VALUE!</v>
      </c>
      <c r="BH156" s="198">
        <f t="shared" si="778"/>
        <v>0</v>
      </c>
      <c r="BI156" s="512" t="e">
        <f>IF(CX156=0,BI155,(DK156*查询!$R$5+DL156*查询!$Q$5+DM156*查询!$N$5+DN156*查询!$O$5+DO156*查询!$P$5)*AF156/CX156)</f>
        <v>#VALUE!</v>
      </c>
      <c r="BJ156" s="512" t="e">
        <f>IF(CX156=0,BJ155,(DP156*查询!$S$5+DQ156*查询!$T$5+DR156*查询!$U$5)*AF156/CX156)</f>
        <v>#VALUE!</v>
      </c>
      <c r="BK156" s="512">
        <f t="shared" si="829"/>
        <v>1</v>
      </c>
      <c r="BL156" s="513" t="str">
        <f>IF(_cfyc_month_day!A152="","",_cfyc_month_day!A152)</f>
        <v/>
      </c>
      <c r="BM156" s="513" t="str">
        <f>IF(_cfyc_month_day!B152="","",_cfyc_month_day!B152)</f>
        <v/>
      </c>
      <c r="BN156" s="513" t="str">
        <f>IF(_cfyc_month_day!C152="","",_cfyc_month_day!C152)</f>
        <v/>
      </c>
      <c r="BO156" s="522" t="str">
        <f>IF(_cfyc_month_day!D152="","",_cfyc_month_day!D152)</f>
        <v/>
      </c>
      <c r="BP156" s="522" t="str">
        <f>IF(_cfyc_month_day!E152="","",_cfyc_month_day!E152)</f>
        <v/>
      </c>
      <c r="BQ156" s="522" t="str">
        <f>IF(_cfyc_month_day!F152="","",_cfyc_month_day!F152)</f>
        <v/>
      </c>
      <c r="BR156" s="513" t="str">
        <f>IF(_tag_month_day!T152="","",_tag_month_day!T152)</f>
        <v/>
      </c>
      <c r="BS156" s="513" t="str">
        <f>IF(_tag_month_day!U152="","",_tag_month_day!U152)</f>
        <v/>
      </c>
      <c r="BT156" s="523" t="str">
        <f t="shared" si="830"/>
        <v/>
      </c>
      <c r="BU156" s="223" t="str">
        <f>IF(_tag_month_day!V152="","",_tag_month_day!V152)</f>
        <v/>
      </c>
      <c r="BV156" s="206" t="str">
        <f>IF(_tag_month_day!W152="","",_tag_month_day!W152)</f>
        <v/>
      </c>
      <c r="BW156" s="540" t="str">
        <f>IF(_tag_month_day!X152="","",_tag_month_day!X152)</f>
        <v/>
      </c>
      <c r="BX156" s="540" t="str">
        <f>IF(_tag_month_day!Y152="","",_tag_month_day!Y152)</f>
        <v/>
      </c>
      <c r="BY156" s="541">
        <f ca="1" t="shared" si="831"/>
        <v>43623.3749999996</v>
      </c>
      <c r="BZ156" s="542" t="s">
        <v>215</v>
      </c>
      <c r="CA156" s="543" t="str">
        <f>IF(_jhy2_month_day!A152="","",_jhy2_month_day!A152)</f>
        <v/>
      </c>
      <c r="CB156" s="464" t="str">
        <f>IF(_jhy2_month_day!B152="","",_jhy2_month_day!B152)</f>
        <v/>
      </c>
      <c r="CC156" s="464" t="str">
        <f>IF(_jhy2_month_day!C152="","",_jhy2_month_day!C152)</f>
        <v/>
      </c>
      <c r="CD156" s="464" t="str">
        <f>IF(_jhy2_month_day!D152="","",_jhy2_month_day!D152)</f>
        <v/>
      </c>
      <c r="CE156" s="464" t="str">
        <f>IF(_jhy2_month_day!E152="","",_jhy2_month_day!E152)</f>
        <v/>
      </c>
      <c r="CF156" s="464" t="str">
        <f>IF(_jhy2_month_day!F152="","",_jhy2_month_day!F152)</f>
        <v/>
      </c>
      <c r="CG156" s="464" t="str">
        <f>IF(_jhy2_month_day!G152="","",_jhy2_month_day!G152)</f>
        <v/>
      </c>
      <c r="CH156" s="464" t="str">
        <f>IF(_jhy2_month_day!H152="","",_jhy2_month_day!H152)</f>
        <v/>
      </c>
      <c r="CI156" s="464" t="str">
        <f>IF(_jhy2_month_day!I152="","",_jhy2_month_day!I152)</f>
        <v/>
      </c>
      <c r="CJ156" s="464" t="str">
        <f>IF(_jhy2_month_day!J152="","",_jhy2_month_day!J152)</f>
        <v/>
      </c>
      <c r="CK156" s="464" t="str">
        <f>IF(_jhy2_month_day!K152="","",_jhy2_month_day!K152)</f>
        <v/>
      </c>
      <c r="CL156" s="562" t="str">
        <f>IF(_jhy2_month_day!L152="","",_jhy2_month_day!L152)</f>
        <v/>
      </c>
      <c r="CM156" s="562" t="str">
        <f>IF(_jhy2_month_day!M152="","",_jhy2_month_day!M152)</f>
        <v/>
      </c>
      <c r="CN156" s="562" t="str">
        <f>IF(_jhy2_month_day!N152="","",_jhy2_month_day!N152)</f>
        <v/>
      </c>
      <c r="CO156" s="562" t="str">
        <f>IF(_jhy2_month_day!O152="","",_jhy2_month_day!O152)</f>
        <v/>
      </c>
      <c r="CP156" s="562" t="str">
        <f>IF(_jhy2_month_day!P152="","",_jhy2_month_day!P152)</f>
        <v/>
      </c>
      <c r="CQ156" s="562" t="str">
        <f>IF(_jhy2_month_day!Q152="","",_jhy2_month_day!Q152)</f>
        <v/>
      </c>
      <c r="CR156" s="563" t="str">
        <f>IF(_jhy2_month_day!R152="","",_jhy2_month_day!R152)</f>
        <v/>
      </c>
      <c r="CS156" s="576" t="str">
        <f>IF(_jhy2_month_day!S152="","",_jhy2_month_day!S152)</f>
        <v/>
      </c>
      <c r="CT156" s="562" t="str">
        <f>IF(_jhy2_month_day!T152="","",_jhy2_month_day!T152)</f>
        <v/>
      </c>
      <c r="CU156" s="577" t="e">
        <f t="shared" si="779"/>
        <v>#VALUE!</v>
      </c>
      <c r="CV156" s="198" t="e">
        <f t="shared" si="780"/>
        <v>#VALUE!</v>
      </c>
      <c r="CW156" s="192" t="e">
        <f t="shared" si="781"/>
        <v>#VALUE!</v>
      </c>
      <c r="CX156" s="192" t="e">
        <f t="shared" si="782"/>
        <v>#VALUE!</v>
      </c>
      <c r="CY156" s="202" t="e">
        <f t="shared" si="783"/>
        <v>#VALUE!</v>
      </c>
      <c r="CZ156" s="192" t="e">
        <f t="shared" ref="CZ156:DI156" si="956">$AJ156*EF156</f>
        <v>#VALUE!</v>
      </c>
      <c r="DA156" s="192" t="e">
        <f t="shared" si="956"/>
        <v>#VALUE!</v>
      </c>
      <c r="DB156" s="192" t="e">
        <f t="shared" si="956"/>
        <v>#VALUE!</v>
      </c>
      <c r="DC156" s="192" t="e">
        <f t="shared" si="956"/>
        <v>#VALUE!</v>
      </c>
      <c r="DD156" s="192" t="e">
        <f t="shared" si="956"/>
        <v>#VALUE!</v>
      </c>
      <c r="DE156" s="192" t="e">
        <f t="shared" si="956"/>
        <v>#VALUE!</v>
      </c>
      <c r="DF156" s="192" t="e">
        <f t="shared" si="956"/>
        <v>#VALUE!</v>
      </c>
      <c r="DG156" s="192" t="e">
        <f t="shared" si="956"/>
        <v>#VALUE!</v>
      </c>
      <c r="DH156" s="192" t="e">
        <f t="shared" si="956"/>
        <v>#VALUE!</v>
      </c>
      <c r="DI156" s="192" t="e">
        <f t="shared" si="956"/>
        <v>#VALUE!</v>
      </c>
      <c r="DJ156" s="192" t="e">
        <f t="shared" si="785"/>
        <v>#VALUE!</v>
      </c>
      <c r="DK156" s="192" t="e">
        <f t="shared" si="786"/>
        <v>#VALUE!</v>
      </c>
      <c r="DL156" s="192" t="e">
        <f t="shared" si="787"/>
        <v>#VALUE!</v>
      </c>
      <c r="DM156" s="192" t="e">
        <f t="shared" si="788"/>
        <v>#VALUE!</v>
      </c>
      <c r="DN156" s="192" t="e">
        <f t="shared" si="789"/>
        <v>#VALUE!</v>
      </c>
      <c r="DO156" s="192" t="e">
        <f t="shared" si="790"/>
        <v>#VALUE!</v>
      </c>
      <c r="DP156" s="192" t="e">
        <f t="shared" si="791"/>
        <v>#VALUE!</v>
      </c>
      <c r="DQ156" s="192" t="e">
        <f t="shared" si="792"/>
        <v>#VALUE!</v>
      </c>
      <c r="DR156" s="192" t="e">
        <f t="shared" si="793"/>
        <v>#VALUE!</v>
      </c>
      <c r="DS156" s="192" t="e">
        <f t="shared" si="794"/>
        <v>#VALUE!</v>
      </c>
      <c r="DT156" s="192" t="e">
        <f t="shared" si="795"/>
        <v>#VALUE!</v>
      </c>
      <c r="DU156" s="192" t="e">
        <f t="shared" si="796"/>
        <v>#VALUE!</v>
      </c>
      <c r="DV156" s="198" t="e">
        <f t="shared" si="797"/>
        <v>#VALUE!</v>
      </c>
      <c r="DW156" s="198" t="e">
        <f t="shared" si="798"/>
        <v>#DIV/0!</v>
      </c>
      <c r="DX156" s="198" t="e">
        <f t="shared" si="799"/>
        <v>#DIV/0!</v>
      </c>
      <c r="DY156" s="198" t="e">
        <f t="shared" si="800"/>
        <v>#VALUE!</v>
      </c>
      <c r="DZ156" s="198" t="e">
        <f t="shared" si="801"/>
        <v>#VALUE!</v>
      </c>
      <c r="EA156" s="198" t="e">
        <f t="shared" si="802"/>
        <v>#VALUE!</v>
      </c>
      <c r="EB156" s="198" t="e">
        <f t="shared" si="803"/>
        <v>#VALUE!</v>
      </c>
      <c r="EC156" s="198" t="e">
        <f t="shared" si="804"/>
        <v>#DIV/0!</v>
      </c>
      <c r="ED156" s="198" t="e">
        <f t="shared" si="805"/>
        <v>#VALUE!</v>
      </c>
      <c r="EE156" s="198" t="e">
        <f t="shared" si="806"/>
        <v>#VALUE!</v>
      </c>
      <c r="EF156" s="198" t="e">
        <f t="shared" ref="EF156:EO156" si="957">DV156/SUM($DV156:$EE156)</f>
        <v>#VALUE!</v>
      </c>
      <c r="EG156" s="198" t="e">
        <f t="shared" si="957"/>
        <v>#DIV/0!</v>
      </c>
      <c r="EH156" s="198" t="e">
        <f t="shared" si="957"/>
        <v>#DIV/0!</v>
      </c>
      <c r="EI156" s="198" t="e">
        <f t="shared" si="957"/>
        <v>#VALUE!</v>
      </c>
      <c r="EJ156" s="198" t="e">
        <f t="shared" si="957"/>
        <v>#VALUE!</v>
      </c>
      <c r="EK156" s="198" t="e">
        <f t="shared" si="957"/>
        <v>#VALUE!</v>
      </c>
      <c r="EL156" s="198" t="e">
        <f t="shared" si="957"/>
        <v>#VALUE!</v>
      </c>
      <c r="EM156" s="198" t="e">
        <f t="shared" si="957"/>
        <v>#DIV/0!</v>
      </c>
      <c r="EN156" s="198" t="e">
        <f t="shared" si="957"/>
        <v>#VALUE!</v>
      </c>
      <c r="EO156" s="198" t="e">
        <f t="shared" si="957"/>
        <v>#VALUE!</v>
      </c>
      <c r="EP156" s="511">
        <f t="shared" ref="EP156:EW156" si="958">EP155</f>
        <v>0.08</v>
      </c>
      <c r="EQ156" s="511">
        <f t="shared" si="958"/>
        <v>0.015</v>
      </c>
      <c r="ER156" s="511">
        <f t="shared" si="958"/>
        <v>0.015</v>
      </c>
      <c r="ES156" s="511">
        <f t="shared" si="958"/>
        <v>0.015</v>
      </c>
      <c r="ET156" s="511">
        <f t="shared" si="958"/>
        <v>0.015</v>
      </c>
      <c r="EU156" s="511">
        <f t="shared" si="958"/>
        <v>0.09</v>
      </c>
      <c r="EV156" s="511">
        <f t="shared" si="958"/>
        <v>0.09</v>
      </c>
      <c r="EW156" s="511">
        <f t="shared" si="958"/>
        <v>0.09</v>
      </c>
      <c r="EX156" s="420" t="str">
        <f>IF(_tag_month_day!AS152="","",_tag_month_day!AS152/100)</f>
        <v/>
      </c>
      <c r="EY156" s="420" t="str">
        <f>IF(_tag_month_day!AT152="","",_tag_month_day!AT152/100)</f>
        <v/>
      </c>
      <c r="EZ156" s="420" t="str">
        <f>IF(_tag_month_day!AU152="","",_tag_month_day!AU152/100)</f>
        <v/>
      </c>
      <c r="FA156" s="420" t="str">
        <f>IF(_tag_month_day!AV152="","",_tag_month_day!AV152/100)</f>
        <v/>
      </c>
      <c r="FB156" s="420" t="str">
        <f>IF(_tag_month_day!AW152="","",_tag_month_day!AW152/100)</f>
        <v/>
      </c>
      <c r="FC156" s="420" t="str">
        <f>IF(_tag_month_day!AX152="","",_tag_month_day!AX152/100)</f>
        <v/>
      </c>
      <c r="FD156" s="510">
        <f t="shared" si="835"/>
        <v>0.33</v>
      </c>
      <c r="FE156" s="510">
        <f t="shared" si="836"/>
        <v>0.19</v>
      </c>
      <c r="FF156" s="510">
        <f t="shared" si="837"/>
        <v>0.003</v>
      </c>
      <c r="FG156" s="510">
        <f t="shared" si="838"/>
        <v>0</v>
      </c>
      <c r="FH156" s="603">
        <f t="shared" si="839"/>
        <v>0.0001</v>
      </c>
      <c r="FI156" s="510">
        <f t="shared" ref="FI156:FR156" si="959">FI155</f>
        <v>0.41</v>
      </c>
      <c r="FJ156" s="510">
        <f t="shared" si="959"/>
        <v>0.11</v>
      </c>
      <c r="FK156" s="510">
        <f t="shared" si="959"/>
        <v>0.015</v>
      </c>
      <c r="FL156" s="510">
        <f t="shared" si="959"/>
        <v>0</v>
      </c>
      <c r="FM156" s="603">
        <f t="shared" si="959"/>
        <v>0.0001</v>
      </c>
      <c r="FN156" s="510" t="str">
        <f>IF(_tag_month_day!AY152="","",_tag_month_day!AY152/100)</f>
        <v/>
      </c>
      <c r="FO156" s="510" t="str">
        <f>IF(_tag_month_day!AZ152="","",_tag_month_day!AZ152/100)</f>
        <v/>
      </c>
      <c r="FP156" s="510" t="str">
        <f>IF(_tag_month_day!BA152="","",_tag_month_day!BA152/100)</f>
        <v/>
      </c>
      <c r="FQ156" s="510" t="str">
        <f>IF(_tag_month_day!BB152="","",_tag_month_day!BB152/100)</f>
        <v/>
      </c>
      <c r="FR156" s="603" t="str">
        <f>IF(_tag_month_day!BC152="","",_tag_month_day!BC152/100)</f>
        <v/>
      </c>
      <c r="FS156" s="510" t="str">
        <f>IF(_tag_month_day!BD152="","",_tag_month_day!BD152/100)</f>
        <v/>
      </c>
      <c r="FT156" s="510" t="str">
        <f>IF(_tag_month_day!BE152="","",_tag_month_day!BE152/100)</f>
        <v/>
      </c>
      <c r="FU156" s="510" t="str">
        <f>IF(_tag_month_day!BF152="","",_tag_month_day!BF152/100)</f>
        <v/>
      </c>
      <c r="FV156" s="510" t="str">
        <f>IF(_tag_month_day!BG152="","",_tag_month_day!BG152/100)</f>
        <v/>
      </c>
      <c r="FW156" s="603" t="str">
        <f>IF(_tag_month_day!BH152="","",_tag_month_day!BH152/100)</f>
        <v/>
      </c>
      <c r="FX156" s="510" t="str">
        <f>IF(_tag_month_day!BI152="","",_tag_month_day!BI152/100)</f>
        <v/>
      </c>
      <c r="FY156" s="510" t="str">
        <f>IF(_tag_month_day!BJ152="","",_tag_month_day!BJ152/100)</f>
        <v/>
      </c>
      <c r="FZ156" s="605" t="str">
        <f>IF(_tag_month_day!BK152="","",_tag_month_day!BK152/100)</f>
        <v/>
      </c>
      <c r="GA156" s="510" t="str">
        <f>IF(_tag_month_day!BL152="","",_tag_month_day!BL152/100)</f>
        <v/>
      </c>
      <c r="GB156" s="603" t="str">
        <f>IF(_tag_month_day!BM152="","",_tag_month_day!BM152/100)</f>
        <v/>
      </c>
      <c r="GC156" s="420" t="str">
        <f>IF(_tag_month_day!BN152="","",_tag_month_day!BN152/100)</f>
        <v/>
      </c>
      <c r="GD156" s="420" t="str">
        <f>IF(_tag_month_day!BO152="","",_tag_month_day!BO152/100)</f>
        <v/>
      </c>
      <c r="GE156" s="420" t="str">
        <f>IF(_tag_month_day!BP152="","",_tag_month_day!BP152/100)</f>
        <v/>
      </c>
      <c r="GF156" s="420" t="str">
        <f>IF(_tag_month_day!BQ152="","",_tag_month_day!BQ152/100)</f>
        <v/>
      </c>
      <c r="GG156" s="420" t="str">
        <f>IF(_tag_month_day!BR152="","",_tag_month_day!BR152/100)</f>
        <v/>
      </c>
      <c r="GH156" s="420" t="str">
        <f>IF(_tag_month_day!BS152="","",_tag_month_day!BS152/100)</f>
        <v/>
      </c>
      <c r="GI156" s="603" t="str">
        <f>IF(_tag_month_day!BT152="","",_tag_month_day!BT152/100)</f>
        <v/>
      </c>
      <c r="GJ156" s="612" t="str">
        <f>IF(_tag_month_day!BU152="","",_tag_month_day!BU152/100)</f>
        <v/>
      </c>
      <c r="GK156" s="620" t="str">
        <f>IF(_tag_month_day!BV152="",IF(_rlcf_month_day!A$2="","",_rlcf_month_day!A$2/100),_tag_month_day!BV152/100)</f>
        <v/>
      </c>
      <c r="GL156" s="620" t="str">
        <f>IF(_tag_month_day!BW152="",IF(_rlcf_month_day!B$2="","",_rlcf_month_day!B$2/100),_tag_month_day!BW152/100)</f>
        <v/>
      </c>
      <c r="GM156" s="621" t="str">
        <f>IF(_tag_month_day!BX152="",IF(_rlcf_month_day!C$2="","",_rlcf_month_day!C$2/100),_tag_month_day!BX152/100)</f>
        <v/>
      </c>
      <c r="GN156" s="620" t="str">
        <f>IF(_tag_month_day!BV152="",IF(_rlcf_month_day!A$2="","",_rlcf_month_day!A$2/100),_tag_month_day!BV152/100)</f>
        <v/>
      </c>
      <c r="GO156" s="620" t="str">
        <f>IF(_tag_month_day!BW152="",IF(_rlcf_month_day!B$2="","",_rlcf_month_day!B$2/100),_tag_month_day!BW152/100)</f>
        <v/>
      </c>
      <c r="GP156" s="620" t="str">
        <f>IF(_tag_month_day!CD152="",IF(_rlcf_month_day!E$2="","",_rlcf_month_day!E$2/100),_tag_month_day!CD152/100)</f>
        <v/>
      </c>
      <c r="GQ156" s="620" t="str">
        <f>IF(_tag_month_day!CE152="",IF(_rlcf_month_day!F$2="","",_rlcf_month_day!F$2/100),_tag_month_day!CE152/100)</f>
        <v/>
      </c>
      <c r="GR156" s="621" t="str">
        <f>IF(_tag_month_day!CF152="",IF(_rlcf_month_day!G$2="","",_rlcf_month_day!G$2/100),_tag_month_day!CF152/100)</f>
        <v/>
      </c>
      <c r="GS156" s="626">
        <f t="shared" ref="GS156:HH156" si="960">GS155</f>
        <v>0.953</v>
      </c>
      <c r="GT156" s="626">
        <f t="shared" si="960"/>
        <v>0.55</v>
      </c>
      <c r="GU156" s="626">
        <f t="shared" si="960"/>
        <v>0.55</v>
      </c>
      <c r="GV156" s="626">
        <f t="shared" si="960"/>
        <v>0.55</v>
      </c>
      <c r="GW156" s="626">
        <f t="shared" si="960"/>
        <v>0.5</v>
      </c>
      <c r="GX156" s="626">
        <f t="shared" si="960"/>
        <v>0.935</v>
      </c>
      <c r="GY156" s="626">
        <f t="shared" si="960"/>
        <v>0.15</v>
      </c>
      <c r="GZ156" s="626">
        <f t="shared" si="960"/>
        <v>1</v>
      </c>
      <c r="HA156" s="632">
        <f t="shared" si="960"/>
        <v>0.047</v>
      </c>
      <c r="HB156" s="632">
        <f t="shared" si="960"/>
        <v>0.45</v>
      </c>
      <c r="HC156" s="632">
        <f t="shared" si="960"/>
        <v>0.45</v>
      </c>
      <c r="HD156" s="632">
        <f t="shared" si="960"/>
        <v>0.45</v>
      </c>
      <c r="HE156" s="632">
        <f t="shared" si="960"/>
        <v>0.5</v>
      </c>
      <c r="HF156" s="632">
        <f t="shared" si="960"/>
        <v>0.065</v>
      </c>
      <c r="HG156" s="632">
        <f t="shared" si="960"/>
        <v>0.85</v>
      </c>
      <c r="HH156" s="632">
        <f t="shared" si="960"/>
        <v>0</v>
      </c>
      <c r="HI156" s="68" t="e">
        <f t="shared" si="811"/>
        <v>#VALUE!</v>
      </c>
      <c r="HJ156" s="68" t="e">
        <f t="shared" si="842"/>
        <v>#VALUE!</v>
      </c>
      <c r="HK156" s="202">
        <f t="shared" si="843"/>
        <v>0.85</v>
      </c>
      <c r="HL156" s="464">
        <f t="shared" si="844"/>
        <v>550000</v>
      </c>
      <c r="HM156" s="464">
        <f t="shared" si="845"/>
        <v>480000</v>
      </c>
      <c r="HN156" s="192" t="e">
        <f t="shared" si="812"/>
        <v>#VALUE!</v>
      </c>
      <c r="HO156" s="192" t="e">
        <f>HN156*HK156*$HO$2/HL156*1000000</f>
        <v>#VALUE!</v>
      </c>
      <c r="HP156" s="192" t="e">
        <f>HN156*HK156*$HP$2/HM156*1000000</f>
        <v>#VALUE!</v>
      </c>
    </row>
    <row r="157" customFormat="1" spans="1:224">
      <c r="A157" s="381">
        <v>152</v>
      </c>
      <c r="B157" s="54">
        <f ca="1" t="shared" si="846"/>
        <v>43623</v>
      </c>
      <c r="C157" s="57">
        <f t="shared" si="847"/>
        <v>0.0416666666666667</v>
      </c>
      <c r="D157" s="68" t="str">
        <f ca="1" t="shared" si="813"/>
        <v>夜班</v>
      </c>
      <c r="E157" s="68" t="str">
        <f ca="1" t="shared" si="814"/>
        <v>丙</v>
      </c>
      <c r="F157" s="68">
        <f ca="1">SUMPRODUCT((成本日报!$A$3:$A$95=计划!B157)*(成本日报!$B$3:$B$95=计划!$D157),成本日报!$C$3:$C$95)</f>
        <v>3</v>
      </c>
      <c r="G157" s="382">
        <f ca="1" t="shared" si="848"/>
        <v>43623.2916666663</v>
      </c>
      <c r="H157" s="382">
        <f ca="1" t="shared" si="815"/>
        <v>43623.2986111107</v>
      </c>
      <c r="I157" s="382">
        <f ca="1" t="shared" si="816"/>
        <v>43623.3041666663</v>
      </c>
      <c r="J157" s="382">
        <f ca="1" t="shared" si="817"/>
        <v>43623.333333333</v>
      </c>
      <c r="K157" s="382">
        <f ca="1" t="shared" si="818"/>
        <v>43623.395833333</v>
      </c>
      <c r="L157" s="382">
        <f ca="1" t="shared" si="819"/>
        <v>43623.4166666663</v>
      </c>
      <c r="M157" s="398" t="str">
        <f>IF(_tag_month_day!A153="","",_tag_month_day!A153)</f>
        <v/>
      </c>
      <c r="N157" s="398" t="str">
        <f>IF(_tag_month_day!B153="","",_tag_month_day!B153)</f>
        <v/>
      </c>
      <c r="O157" s="399" t="e">
        <f t="shared" si="820"/>
        <v>#VALUE!</v>
      </c>
      <c r="P157" s="398" t="str">
        <f>IF(_tag_month_day!C153="","",_tag_month_day!C153)</f>
        <v/>
      </c>
      <c r="Q157" s="398" t="str">
        <f>IF(_tag_month_day!D153="","",_tag_month_day!D153)</f>
        <v/>
      </c>
      <c r="R157" s="416">
        <f>IF(_tag_month_day!CB153="",R156,_tag_month_day!CB153/100)</f>
        <v>0.07</v>
      </c>
      <c r="S157" s="417" t="str">
        <f>IF(_tag_month_day!E153="","",_tag_month_day!E153)</f>
        <v/>
      </c>
      <c r="T157" s="417" t="str">
        <f>IF(_tag_month_day!F153="","",_tag_month_day!F153)</f>
        <v/>
      </c>
      <c r="U157" s="418" t="e">
        <f t="shared" si="774"/>
        <v>#VALUE!</v>
      </c>
      <c r="V157" s="53" t="e">
        <f t="shared" si="775"/>
        <v>#VALUE!</v>
      </c>
      <c r="W157" s="419" t="str">
        <f>IF(_jhy_month_day!A153="","",_jhy_month_day!A153)</f>
        <v/>
      </c>
      <c r="X157" s="420" t="str">
        <f>IF(_jhy_month_day!B153="","",_jhy_month_day!B153/100)</f>
        <v/>
      </c>
      <c r="Y157" s="420" t="str">
        <f>IF(_jhy_month_day!C153="","",_jhy_month_day!C153/100)</f>
        <v/>
      </c>
      <c r="Z157" s="439">
        <f t="shared" si="865"/>
        <v>38</v>
      </c>
      <c r="AA157" s="440" t="str">
        <f>IF(_tag_month_day!G153="","",_tag_month_day!G153/100)</f>
        <v/>
      </c>
      <c r="AB157" s="440" t="str">
        <f>IF(_tag_month_day!H153="","",_tag_month_day!H153/100)</f>
        <v/>
      </c>
      <c r="AC157" s="193">
        <f t="shared" si="821"/>
        <v>1.59963432013121</v>
      </c>
      <c r="AD157" s="441" t="str">
        <f t="shared" si="822"/>
        <v/>
      </c>
      <c r="AE157" s="442" t="str">
        <f t="shared" si="823"/>
        <v/>
      </c>
      <c r="AF157" s="443">
        <v>1</v>
      </c>
      <c r="AG157" s="68" t="str">
        <f>IF(_duihao_month_day!A153="","",_duihao_month_day!A153)</f>
        <v/>
      </c>
      <c r="AH157" s="463">
        <f>IF(_gyk_month_day!B153="",AH156,_gyk_month_day!B153)</f>
        <v>820</v>
      </c>
      <c r="AI157" s="464" t="e">
        <f t="shared" si="849"/>
        <v>#VALUE!</v>
      </c>
      <c r="AJ157" s="68" t="str">
        <f>IF(_tag_month_day!I153="","",_tag_month_day!I153)</f>
        <v/>
      </c>
      <c r="AK157" s="465" t="str">
        <f>IF(_tzyy_month_day!A153="","",_tzyy_month_day!A153)</f>
        <v/>
      </c>
      <c r="AL157" s="465" t="str">
        <f>IF(_tzyy_month_day!B153="","",_tzyy_month_day!B153)</f>
        <v/>
      </c>
      <c r="AM157" s="465" t="str">
        <f>IF(_tzyy_month_day!C153="","",_tzyy_month_day!C153)</f>
        <v/>
      </c>
      <c r="AN157" s="466" t="str">
        <f>IF(_tag_month_day!CG153="","",_tag_month_day!CG153)</f>
        <v/>
      </c>
      <c r="AO157" s="466" t="str">
        <f>IF(_tag_month_day!CH153="","",_tag_month_day!CH153)</f>
        <v/>
      </c>
      <c r="AP157" s="486" t="e">
        <f t="shared" si="824"/>
        <v>#VALUE!</v>
      </c>
      <c r="AQ157" s="487" t="str">
        <f>IF(_tag_month_day!J153="","",_tag_month_day!J153/100)</f>
        <v/>
      </c>
      <c r="AR157" s="488">
        <f t="shared" si="825"/>
        <v>1.3</v>
      </c>
      <c r="AS157" s="489" t="e">
        <f t="shared" si="776"/>
        <v>#VALUE!</v>
      </c>
      <c r="AT157" s="489">
        <f t="shared" si="826"/>
        <v>0</v>
      </c>
      <c r="AU157" s="490" t="str">
        <f>IF(_tag_month_day!K153="","",_tag_month_day!K153)</f>
        <v/>
      </c>
      <c r="AV157" s="491" t="str">
        <f>IF(_tag_month_day!L153="","",_tag_month_day!L153/100)</f>
        <v/>
      </c>
      <c r="AW157" s="420">
        <f t="shared" si="748"/>
        <v>0</v>
      </c>
      <c r="AX157" s="420">
        <f t="shared" si="827"/>
        <v>0</v>
      </c>
      <c r="AY157" s="420" t="str">
        <f>IF(_tag_month_day!M153="","",_tag_month_day!M153/100)</f>
        <v/>
      </c>
      <c r="AZ157" s="420" t="str">
        <f>IF(_tag_month_day!N153="","",_tag_month_day!N153/100)</f>
        <v/>
      </c>
      <c r="BA157" s="420" t="str">
        <f>IF(_tag_month_day!O153="","",_tag_month_day!O153/100)</f>
        <v/>
      </c>
      <c r="BB157" s="496" t="str">
        <f>IF(_tag_month_day!P153="","",_tag_month_day!P153/100)</f>
        <v/>
      </c>
      <c r="BC157" s="496">
        <f t="shared" si="828"/>
        <v>0</v>
      </c>
      <c r="BD157" s="496" t="str">
        <f>IF(_tag_month_day!Q153="","",_tag_month_day!Q153/100)</f>
        <v/>
      </c>
      <c r="BE157" s="510" t="str">
        <f>IF(_tag_month_day!R153="","",_tag_month_day!R153/100)</f>
        <v/>
      </c>
      <c r="BF157" s="413" t="str">
        <f>IF(_tag_month_day!CC153="","",_tag_month_day!CC153/100)</f>
        <v/>
      </c>
      <c r="BG157" s="511" t="e">
        <f t="shared" si="777"/>
        <v>#VALUE!</v>
      </c>
      <c r="BH157" s="198">
        <f t="shared" si="778"/>
        <v>0</v>
      </c>
      <c r="BI157" s="512" t="e">
        <f>IF(CX157=0,BI156,(DK157*查询!$R$5+DL157*查询!$Q$5+DM157*查询!$N$5+DN157*查询!$O$5+DO157*查询!$P$5)*AF157/CX157)</f>
        <v>#VALUE!</v>
      </c>
      <c r="BJ157" s="512" t="e">
        <f>IF(CX157=0,BJ156,(DP157*查询!$S$5+DQ157*查询!$T$5+DR157*查询!$U$5)*AF157/CX157)</f>
        <v>#VALUE!</v>
      </c>
      <c r="BK157" s="512">
        <f t="shared" si="829"/>
        <v>1</v>
      </c>
      <c r="BL157" s="513" t="str">
        <f>IF(_cfyc_month_day!A153="","",_cfyc_month_day!A153)</f>
        <v/>
      </c>
      <c r="BM157" s="513" t="str">
        <f>IF(_cfyc_month_day!B153="","",_cfyc_month_day!B153)</f>
        <v/>
      </c>
      <c r="BN157" s="513" t="str">
        <f>IF(_cfyc_month_day!C153="","",_cfyc_month_day!C153)</f>
        <v/>
      </c>
      <c r="BO157" s="522" t="str">
        <f>IF(_cfyc_month_day!D153="","",_cfyc_month_day!D153)</f>
        <v/>
      </c>
      <c r="BP157" s="522" t="str">
        <f>IF(_cfyc_month_day!E153="","",_cfyc_month_day!E153)</f>
        <v/>
      </c>
      <c r="BQ157" s="522" t="str">
        <f>IF(_cfyc_month_day!F153="","",_cfyc_month_day!F153)</f>
        <v/>
      </c>
      <c r="BR157" s="513" t="str">
        <f>IF(_tag_month_day!T153="","",_tag_month_day!T153)</f>
        <v/>
      </c>
      <c r="BS157" s="513" t="str">
        <f>IF(_tag_month_day!U153="","",_tag_month_day!U153)</f>
        <v/>
      </c>
      <c r="BT157" s="523" t="str">
        <f t="shared" si="830"/>
        <v/>
      </c>
      <c r="BU157" s="223" t="str">
        <f>IF(_tag_month_day!V153="","",_tag_month_day!V153)</f>
        <v/>
      </c>
      <c r="BV157" s="206" t="str">
        <f>IF(_tag_month_day!W153="","",_tag_month_day!W153)</f>
        <v/>
      </c>
      <c r="BW157" s="540" t="str">
        <f>IF(_tag_month_day!X153="","",_tag_month_day!X153)</f>
        <v/>
      </c>
      <c r="BX157" s="540" t="str">
        <f>IF(_tag_month_day!Y153="","",_tag_month_day!Y153)</f>
        <v/>
      </c>
      <c r="BY157" s="541">
        <f ca="1" t="shared" si="831"/>
        <v>43623.4166666663</v>
      </c>
      <c r="BZ157" s="542"/>
      <c r="CA157" s="543" t="str">
        <f>IF(_jhy2_month_day!A153="","",_jhy2_month_day!A153)</f>
        <v/>
      </c>
      <c r="CB157" s="464" t="str">
        <f>IF(_jhy2_month_day!B153="","",_jhy2_month_day!B153)</f>
        <v/>
      </c>
      <c r="CC157" s="464" t="str">
        <f>IF(_jhy2_month_day!C153="","",_jhy2_month_day!C153)</f>
        <v/>
      </c>
      <c r="CD157" s="464" t="str">
        <f>IF(_jhy2_month_day!D153="","",_jhy2_month_day!D153)</f>
        <v/>
      </c>
      <c r="CE157" s="464" t="str">
        <f>IF(_jhy2_month_day!E153="","",_jhy2_month_day!E153)</f>
        <v/>
      </c>
      <c r="CF157" s="464" t="str">
        <f>IF(_jhy2_month_day!F153="","",_jhy2_month_day!F153)</f>
        <v/>
      </c>
      <c r="CG157" s="464" t="str">
        <f>IF(_jhy2_month_day!G153="","",_jhy2_month_day!G153)</f>
        <v/>
      </c>
      <c r="CH157" s="464" t="str">
        <f>IF(_jhy2_month_day!H153="","",_jhy2_month_day!H153)</f>
        <v/>
      </c>
      <c r="CI157" s="464" t="str">
        <f>IF(_jhy2_month_day!I153="","",_jhy2_month_day!I153)</f>
        <v/>
      </c>
      <c r="CJ157" s="464" t="str">
        <f>IF(_jhy2_month_day!J153="","",_jhy2_month_day!J153)</f>
        <v/>
      </c>
      <c r="CK157" s="464" t="str">
        <f>IF(_jhy2_month_day!K153="","",_jhy2_month_day!K153)</f>
        <v/>
      </c>
      <c r="CL157" s="562" t="str">
        <f>IF(_jhy2_month_day!L153="","",_jhy2_month_day!L153)</f>
        <v/>
      </c>
      <c r="CM157" s="562" t="str">
        <f>IF(_jhy2_month_day!M153="","",_jhy2_month_day!M153)</f>
        <v/>
      </c>
      <c r="CN157" s="562" t="str">
        <f>IF(_jhy2_month_day!N153="","",_jhy2_month_day!N153)</f>
        <v/>
      </c>
      <c r="CO157" s="562" t="str">
        <f>IF(_jhy2_month_day!O153="","",_jhy2_month_day!O153)</f>
        <v/>
      </c>
      <c r="CP157" s="562" t="str">
        <f>IF(_jhy2_month_day!P153="","",_jhy2_month_day!P153)</f>
        <v/>
      </c>
      <c r="CQ157" s="562" t="str">
        <f>IF(_jhy2_month_day!Q153="","",_jhy2_month_day!Q153)</f>
        <v/>
      </c>
      <c r="CR157" s="563" t="str">
        <f>IF(_jhy2_month_day!R153="","",_jhy2_month_day!R153)</f>
        <v/>
      </c>
      <c r="CS157" s="576" t="str">
        <f>IF(_jhy2_month_day!S153="","",_jhy2_month_day!S153)</f>
        <v/>
      </c>
      <c r="CT157" s="562" t="str">
        <f>IF(_jhy2_month_day!T153="","",_jhy2_month_day!T153)</f>
        <v/>
      </c>
      <c r="CU157" s="577" t="e">
        <f t="shared" si="779"/>
        <v>#VALUE!</v>
      </c>
      <c r="CV157" s="198" t="e">
        <f t="shared" si="780"/>
        <v>#VALUE!</v>
      </c>
      <c r="CW157" s="192" t="e">
        <f t="shared" si="781"/>
        <v>#VALUE!</v>
      </c>
      <c r="CX157" s="192" t="e">
        <f t="shared" si="782"/>
        <v>#VALUE!</v>
      </c>
      <c r="CY157" s="202" t="e">
        <f t="shared" si="783"/>
        <v>#VALUE!</v>
      </c>
      <c r="CZ157" s="192" t="e">
        <f t="shared" ref="CZ157:DI157" si="961">$AJ157*EF157</f>
        <v>#VALUE!</v>
      </c>
      <c r="DA157" s="192" t="e">
        <f t="shared" si="961"/>
        <v>#VALUE!</v>
      </c>
      <c r="DB157" s="192" t="e">
        <f t="shared" si="961"/>
        <v>#VALUE!</v>
      </c>
      <c r="DC157" s="192" t="e">
        <f t="shared" si="961"/>
        <v>#VALUE!</v>
      </c>
      <c r="DD157" s="192" t="e">
        <f t="shared" si="961"/>
        <v>#VALUE!</v>
      </c>
      <c r="DE157" s="192" t="e">
        <f t="shared" si="961"/>
        <v>#VALUE!</v>
      </c>
      <c r="DF157" s="192" t="e">
        <f t="shared" si="961"/>
        <v>#VALUE!</v>
      </c>
      <c r="DG157" s="192" t="e">
        <f t="shared" si="961"/>
        <v>#VALUE!</v>
      </c>
      <c r="DH157" s="192" t="e">
        <f t="shared" si="961"/>
        <v>#VALUE!</v>
      </c>
      <c r="DI157" s="192" t="e">
        <f t="shared" si="961"/>
        <v>#VALUE!</v>
      </c>
      <c r="DJ157" s="192" t="e">
        <f t="shared" si="785"/>
        <v>#VALUE!</v>
      </c>
      <c r="DK157" s="192" t="e">
        <f t="shared" si="786"/>
        <v>#VALUE!</v>
      </c>
      <c r="DL157" s="192" t="e">
        <f t="shared" si="787"/>
        <v>#VALUE!</v>
      </c>
      <c r="DM157" s="192" t="e">
        <f t="shared" si="788"/>
        <v>#VALUE!</v>
      </c>
      <c r="DN157" s="192" t="e">
        <f t="shared" si="789"/>
        <v>#VALUE!</v>
      </c>
      <c r="DO157" s="192" t="e">
        <f t="shared" si="790"/>
        <v>#VALUE!</v>
      </c>
      <c r="DP157" s="192" t="e">
        <f t="shared" si="791"/>
        <v>#VALUE!</v>
      </c>
      <c r="DQ157" s="192" t="e">
        <f t="shared" si="792"/>
        <v>#VALUE!</v>
      </c>
      <c r="DR157" s="192" t="e">
        <f t="shared" si="793"/>
        <v>#VALUE!</v>
      </c>
      <c r="DS157" s="192" t="e">
        <f t="shared" si="794"/>
        <v>#VALUE!</v>
      </c>
      <c r="DT157" s="192" t="e">
        <f t="shared" si="795"/>
        <v>#VALUE!</v>
      </c>
      <c r="DU157" s="192" t="e">
        <f t="shared" si="796"/>
        <v>#VALUE!</v>
      </c>
      <c r="DV157" s="198" t="e">
        <f t="shared" si="797"/>
        <v>#VALUE!</v>
      </c>
      <c r="DW157" s="198" t="e">
        <f t="shared" si="798"/>
        <v>#DIV/0!</v>
      </c>
      <c r="DX157" s="198" t="e">
        <f t="shared" si="799"/>
        <v>#DIV/0!</v>
      </c>
      <c r="DY157" s="198" t="e">
        <f t="shared" si="800"/>
        <v>#VALUE!</v>
      </c>
      <c r="DZ157" s="198" t="e">
        <f t="shared" si="801"/>
        <v>#VALUE!</v>
      </c>
      <c r="EA157" s="198" t="e">
        <f t="shared" si="802"/>
        <v>#VALUE!</v>
      </c>
      <c r="EB157" s="198" t="e">
        <f t="shared" si="803"/>
        <v>#VALUE!</v>
      </c>
      <c r="EC157" s="198" t="e">
        <f t="shared" si="804"/>
        <v>#DIV/0!</v>
      </c>
      <c r="ED157" s="198" t="e">
        <f t="shared" si="805"/>
        <v>#VALUE!</v>
      </c>
      <c r="EE157" s="198" t="e">
        <f t="shared" si="806"/>
        <v>#VALUE!</v>
      </c>
      <c r="EF157" s="198" t="e">
        <f t="shared" ref="EF157:EO157" si="962">DV157/SUM($DV157:$EE157)</f>
        <v>#VALUE!</v>
      </c>
      <c r="EG157" s="198" t="e">
        <f t="shared" si="962"/>
        <v>#DIV/0!</v>
      </c>
      <c r="EH157" s="198" t="e">
        <f t="shared" si="962"/>
        <v>#DIV/0!</v>
      </c>
      <c r="EI157" s="198" t="e">
        <f t="shared" si="962"/>
        <v>#VALUE!</v>
      </c>
      <c r="EJ157" s="198" t="e">
        <f t="shared" si="962"/>
        <v>#VALUE!</v>
      </c>
      <c r="EK157" s="198" t="e">
        <f t="shared" si="962"/>
        <v>#VALUE!</v>
      </c>
      <c r="EL157" s="198" t="e">
        <f t="shared" si="962"/>
        <v>#VALUE!</v>
      </c>
      <c r="EM157" s="198" t="e">
        <f t="shared" si="962"/>
        <v>#DIV/0!</v>
      </c>
      <c r="EN157" s="198" t="e">
        <f t="shared" si="962"/>
        <v>#VALUE!</v>
      </c>
      <c r="EO157" s="198" t="e">
        <f t="shared" si="962"/>
        <v>#VALUE!</v>
      </c>
      <c r="EP157" s="511">
        <f t="shared" ref="EP157:EW157" si="963">EP156</f>
        <v>0.08</v>
      </c>
      <c r="EQ157" s="511">
        <f t="shared" si="963"/>
        <v>0.015</v>
      </c>
      <c r="ER157" s="511">
        <f t="shared" si="963"/>
        <v>0.015</v>
      </c>
      <c r="ES157" s="511">
        <f t="shared" si="963"/>
        <v>0.015</v>
      </c>
      <c r="ET157" s="511">
        <f t="shared" si="963"/>
        <v>0.015</v>
      </c>
      <c r="EU157" s="511">
        <f t="shared" si="963"/>
        <v>0.09</v>
      </c>
      <c r="EV157" s="511">
        <f t="shared" si="963"/>
        <v>0.09</v>
      </c>
      <c r="EW157" s="511">
        <f t="shared" si="963"/>
        <v>0.09</v>
      </c>
      <c r="EX157" s="420" t="str">
        <f>IF(_tag_month_day!AS153="","",_tag_month_day!AS153/100)</f>
        <v/>
      </c>
      <c r="EY157" s="420" t="str">
        <f>IF(_tag_month_day!AT153="","",_tag_month_day!AT153/100)</f>
        <v/>
      </c>
      <c r="EZ157" s="420" t="str">
        <f>IF(_tag_month_day!AU153="","",_tag_month_day!AU153/100)</f>
        <v/>
      </c>
      <c r="FA157" s="420" t="str">
        <f>IF(_tag_month_day!AV153="","",_tag_month_day!AV153/100)</f>
        <v/>
      </c>
      <c r="FB157" s="420" t="str">
        <f>IF(_tag_month_day!AW153="","",_tag_month_day!AW153/100)</f>
        <v/>
      </c>
      <c r="FC157" s="420" t="str">
        <f>IF(_tag_month_day!AX153="","",_tag_month_day!AX153/100)</f>
        <v/>
      </c>
      <c r="FD157" s="510">
        <f t="shared" si="835"/>
        <v>0.33</v>
      </c>
      <c r="FE157" s="510">
        <f t="shared" si="836"/>
        <v>0.19</v>
      </c>
      <c r="FF157" s="510">
        <f t="shared" si="837"/>
        <v>0.003</v>
      </c>
      <c r="FG157" s="510">
        <f t="shared" si="838"/>
        <v>0</v>
      </c>
      <c r="FH157" s="603">
        <f t="shared" si="839"/>
        <v>0.0001</v>
      </c>
      <c r="FI157" s="510">
        <f t="shared" ref="FI157:FR157" si="964">FI156</f>
        <v>0.41</v>
      </c>
      <c r="FJ157" s="510">
        <f t="shared" si="964"/>
        <v>0.11</v>
      </c>
      <c r="FK157" s="510">
        <f t="shared" si="964"/>
        <v>0.015</v>
      </c>
      <c r="FL157" s="510">
        <f t="shared" si="964"/>
        <v>0</v>
      </c>
      <c r="FM157" s="603">
        <f t="shared" si="964"/>
        <v>0.0001</v>
      </c>
      <c r="FN157" s="510" t="str">
        <f>IF(_tag_month_day!AY153="","",_tag_month_day!AY153/100)</f>
        <v/>
      </c>
      <c r="FO157" s="510" t="str">
        <f>IF(_tag_month_day!AZ153="","",_tag_month_day!AZ153/100)</f>
        <v/>
      </c>
      <c r="FP157" s="510" t="str">
        <f>IF(_tag_month_day!BA153="","",_tag_month_day!BA153/100)</f>
        <v/>
      </c>
      <c r="FQ157" s="510" t="str">
        <f>IF(_tag_month_day!BB153="","",_tag_month_day!BB153/100)</f>
        <v/>
      </c>
      <c r="FR157" s="603" t="str">
        <f>IF(_tag_month_day!BC153="","",_tag_month_day!BC153/100)</f>
        <v/>
      </c>
      <c r="FS157" s="510" t="str">
        <f>IF(_tag_month_day!BD153="","",_tag_month_day!BD153/100)</f>
        <v/>
      </c>
      <c r="FT157" s="510" t="str">
        <f>IF(_tag_month_day!BE153="","",_tag_month_day!BE153/100)</f>
        <v/>
      </c>
      <c r="FU157" s="510" t="str">
        <f>IF(_tag_month_day!BF153="","",_tag_month_day!BF153/100)</f>
        <v/>
      </c>
      <c r="FV157" s="510" t="str">
        <f>IF(_tag_month_day!BG153="","",_tag_month_day!BG153/100)</f>
        <v/>
      </c>
      <c r="FW157" s="603" t="str">
        <f>IF(_tag_month_day!BH153="","",_tag_month_day!BH153/100)</f>
        <v/>
      </c>
      <c r="FX157" s="510" t="str">
        <f>IF(_tag_month_day!BI153="","",_tag_month_day!BI153/100)</f>
        <v/>
      </c>
      <c r="FY157" s="510" t="str">
        <f>IF(_tag_month_day!BJ153="","",_tag_month_day!BJ153/100)</f>
        <v/>
      </c>
      <c r="FZ157" s="605" t="str">
        <f>IF(_tag_month_day!BK153="","",_tag_month_day!BK153/100)</f>
        <v/>
      </c>
      <c r="GA157" s="510" t="str">
        <f>IF(_tag_month_day!BL153="","",_tag_month_day!BL153/100)</f>
        <v/>
      </c>
      <c r="GB157" s="603" t="str">
        <f>IF(_tag_month_day!BM153="","",_tag_month_day!BM153/100)</f>
        <v/>
      </c>
      <c r="GC157" s="420" t="str">
        <f>IF(_tag_month_day!BN153="","",_tag_month_day!BN153/100)</f>
        <v/>
      </c>
      <c r="GD157" s="420" t="str">
        <f>IF(_tag_month_day!BO153="","",_tag_month_day!BO153/100)</f>
        <v/>
      </c>
      <c r="GE157" s="420" t="str">
        <f>IF(_tag_month_day!BP153="","",_tag_month_day!BP153/100)</f>
        <v/>
      </c>
      <c r="GF157" s="420" t="str">
        <f>IF(_tag_month_day!BQ153="","",_tag_month_day!BQ153/100)</f>
        <v/>
      </c>
      <c r="GG157" s="420" t="str">
        <f>IF(_tag_month_day!BR153="","",_tag_month_day!BR153/100)</f>
        <v/>
      </c>
      <c r="GH157" s="420" t="str">
        <f>IF(_tag_month_day!BS153="","",_tag_month_day!BS153/100)</f>
        <v/>
      </c>
      <c r="GI157" s="603" t="str">
        <f>IF(_tag_month_day!BT153="","",_tag_month_day!BT153/100)</f>
        <v/>
      </c>
      <c r="GJ157" s="612" t="str">
        <f>IF(_tag_month_day!BU153="","",_tag_month_day!BU153/100)</f>
        <v/>
      </c>
      <c r="GK157" s="620" t="str">
        <f>IF(_tag_month_day!BV153="",IF(_rlcf_month_day!A$2="","",_rlcf_month_day!A$2/100),_tag_month_day!BV153/100)</f>
        <v/>
      </c>
      <c r="GL157" s="620" t="str">
        <f>IF(_tag_month_day!BW153="",IF(_rlcf_month_day!B$2="","",_rlcf_month_day!B$2/100),_tag_month_day!BW153/100)</f>
        <v/>
      </c>
      <c r="GM157" s="621" t="str">
        <f>IF(_tag_month_day!BX153="",IF(_rlcf_month_day!C$2="","",_rlcf_month_day!C$2/100),_tag_month_day!BX153/100)</f>
        <v/>
      </c>
      <c r="GN157" s="620" t="str">
        <f>IF(_tag_month_day!BV153="",IF(_rlcf_month_day!A$2="","",_rlcf_month_day!A$2/100),_tag_month_day!BV153/100)</f>
        <v/>
      </c>
      <c r="GO157" s="620" t="str">
        <f>IF(_tag_month_day!BW153="",IF(_rlcf_month_day!B$2="","",_rlcf_month_day!B$2/100),_tag_month_day!BW153/100)</f>
        <v/>
      </c>
      <c r="GP157" s="620" t="str">
        <f>IF(_tag_month_day!CD153="",IF(_rlcf_month_day!E$2="","",_rlcf_month_day!E$2/100),_tag_month_day!CD153/100)</f>
        <v/>
      </c>
      <c r="GQ157" s="620" t="str">
        <f>IF(_tag_month_day!CE153="",IF(_rlcf_month_day!F$2="","",_rlcf_month_day!F$2/100),_tag_month_day!CE153/100)</f>
        <v/>
      </c>
      <c r="GR157" s="621" t="str">
        <f>IF(_tag_month_day!CF153="",IF(_rlcf_month_day!G$2="","",_rlcf_month_day!G$2/100),_tag_month_day!CF153/100)</f>
        <v/>
      </c>
      <c r="GS157" s="626">
        <f t="shared" ref="GS157:HH157" si="965">GS156</f>
        <v>0.953</v>
      </c>
      <c r="GT157" s="626">
        <f t="shared" si="965"/>
        <v>0.55</v>
      </c>
      <c r="GU157" s="626">
        <f t="shared" si="965"/>
        <v>0.55</v>
      </c>
      <c r="GV157" s="626">
        <f t="shared" si="965"/>
        <v>0.55</v>
      </c>
      <c r="GW157" s="626">
        <f t="shared" si="965"/>
        <v>0.5</v>
      </c>
      <c r="GX157" s="626">
        <f t="shared" si="965"/>
        <v>0.935</v>
      </c>
      <c r="GY157" s="626">
        <f t="shared" si="965"/>
        <v>0.15</v>
      </c>
      <c r="GZ157" s="626">
        <f t="shared" si="965"/>
        <v>1</v>
      </c>
      <c r="HA157" s="632">
        <f t="shared" si="965"/>
        <v>0.047</v>
      </c>
      <c r="HB157" s="632">
        <f t="shared" si="965"/>
        <v>0.45</v>
      </c>
      <c r="HC157" s="632">
        <f t="shared" si="965"/>
        <v>0.45</v>
      </c>
      <c r="HD157" s="632">
        <f t="shared" si="965"/>
        <v>0.45</v>
      </c>
      <c r="HE157" s="632">
        <f t="shared" si="965"/>
        <v>0.5</v>
      </c>
      <c r="HF157" s="632">
        <f t="shared" si="965"/>
        <v>0.065</v>
      </c>
      <c r="HG157" s="632">
        <f t="shared" si="965"/>
        <v>0.85</v>
      </c>
      <c r="HH157" s="632">
        <f t="shared" si="965"/>
        <v>0</v>
      </c>
      <c r="HI157" s="68">
        <f t="shared" si="811"/>
        <v>0</v>
      </c>
      <c r="HJ157" s="68" t="e">
        <f t="shared" si="842"/>
        <v>#VALUE!</v>
      </c>
      <c r="HK157" s="202">
        <f t="shared" si="843"/>
        <v>0.85</v>
      </c>
      <c r="HL157" s="464">
        <f t="shared" si="844"/>
        <v>550000</v>
      </c>
      <c r="HM157" s="464">
        <f t="shared" si="845"/>
        <v>480000</v>
      </c>
      <c r="HN157" s="192" t="e">
        <f t="shared" si="812"/>
        <v>#VALUE!</v>
      </c>
      <c r="HO157" s="192" t="e">
        <f>HN157*HK157*$HO$2/HL157*1000000</f>
        <v>#VALUE!</v>
      </c>
      <c r="HP157" s="192" t="e">
        <f>HN157*HK157*$HP$2/HM157*1000000</f>
        <v>#VALUE!</v>
      </c>
    </row>
    <row r="158" customFormat="1" spans="1:224">
      <c r="A158" s="381">
        <v>153</v>
      </c>
      <c r="B158" s="54">
        <f ca="1" t="shared" si="846"/>
        <v>43623</v>
      </c>
      <c r="C158" s="57">
        <f t="shared" si="847"/>
        <v>0.0416666666666667</v>
      </c>
      <c r="D158" s="68" t="str">
        <f ca="1" t="shared" si="813"/>
        <v>白班</v>
      </c>
      <c r="E158" s="68" t="str">
        <f ca="1" t="shared" si="814"/>
        <v>丁</v>
      </c>
      <c r="F158" s="68">
        <f ca="1">SUMPRODUCT((成本日报!$A$3:$A$95=计划!B158)*(成本日报!$B$3:$B$95=计划!$D158),成本日报!$C$3:$C$95)</f>
        <v>4</v>
      </c>
      <c r="G158" s="382">
        <f ca="1" t="shared" si="848"/>
        <v>43623.333333333</v>
      </c>
      <c r="H158" s="382">
        <f ca="1" t="shared" si="815"/>
        <v>43623.3402777774</v>
      </c>
      <c r="I158" s="382">
        <f ca="1" t="shared" si="816"/>
        <v>43623.345833333</v>
      </c>
      <c r="J158" s="382">
        <f ca="1" t="shared" si="817"/>
        <v>43623.3749999996</v>
      </c>
      <c r="K158" s="382">
        <f ca="1" t="shared" si="818"/>
        <v>43623.4374999996</v>
      </c>
      <c r="L158" s="382">
        <f ca="1" t="shared" si="819"/>
        <v>43623.458333333</v>
      </c>
      <c r="M158" s="398" t="str">
        <f>IF(_tag_month_day!A154="","",_tag_month_day!A154)</f>
        <v/>
      </c>
      <c r="N158" s="398" t="str">
        <f>IF(_tag_month_day!B154="","",_tag_month_day!B154)</f>
        <v/>
      </c>
      <c r="O158" s="399" t="e">
        <f t="shared" si="820"/>
        <v>#VALUE!</v>
      </c>
      <c r="P158" s="398" t="str">
        <f>IF(_tag_month_day!C154="","",_tag_month_day!C154)</f>
        <v/>
      </c>
      <c r="Q158" s="398" t="str">
        <f>IF(_tag_month_day!D154="","",_tag_month_day!D154)</f>
        <v/>
      </c>
      <c r="R158" s="416">
        <f>IF(_tag_month_day!CB154="",R157,_tag_month_day!CB154/100)</f>
        <v>0.07</v>
      </c>
      <c r="S158" s="417" t="str">
        <f>IF(_tag_month_day!E154="","",_tag_month_day!E154)</f>
        <v/>
      </c>
      <c r="T158" s="417" t="str">
        <f>IF(_tag_month_day!F154="","",_tag_month_day!F154)</f>
        <v/>
      </c>
      <c r="U158" s="418" t="e">
        <f t="shared" si="774"/>
        <v>#VALUE!</v>
      </c>
      <c r="V158" s="53" t="e">
        <f t="shared" si="775"/>
        <v>#VALUE!</v>
      </c>
      <c r="W158" s="419" t="str">
        <f>IF(_jhy_month_day!A154="","",_jhy_month_day!A154)</f>
        <v/>
      </c>
      <c r="X158" s="420" t="str">
        <f>IF(_jhy_month_day!B154="","",_jhy_month_day!B154/100)</f>
        <v/>
      </c>
      <c r="Y158" s="420" t="str">
        <f>IF(_jhy_month_day!C154="","",_jhy_month_day!C154/100)</f>
        <v/>
      </c>
      <c r="Z158" s="439">
        <f t="shared" si="865"/>
        <v>39</v>
      </c>
      <c r="AA158" s="440" t="str">
        <f>IF(_tag_month_day!G154="","",_tag_month_day!G154/100)</f>
        <v/>
      </c>
      <c r="AB158" s="440" t="str">
        <f>IF(_tag_month_day!H154="","",_tag_month_day!H154/100)</f>
        <v/>
      </c>
      <c r="AC158" s="193">
        <f t="shared" si="821"/>
        <v>1.59963432013121</v>
      </c>
      <c r="AD158" s="441" t="str">
        <f t="shared" si="822"/>
        <v/>
      </c>
      <c r="AE158" s="442" t="str">
        <f t="shared" si="823"/>
        <v/>
      </c>
      <c r="AF158" s="443">
        <v>1</v>
      </c>
      <c r="AG158" s="68" t="str">
        <f>IF(_duihao_month_day!A154="","",_duihao_month_day!A154)</f>
        <v/>
      </c>
      <c r="AH158" s="463">
        <f>IF(_gyk_month_day!B154="",AH157,_gyk_month_day!B154)</f>
        <v>820</v>
      </c>
      <c r="AI158" s="464" t="e">
        <f t="shared" si="849"/>
        <v>#VALUE!</v>
      </c>
      <c r="AJ158" s="68" t="str">
        <f>IF(_tag_month_day!I154="","",_tag_month_day!I154)</f>
        <v/>
      </c>
      <c r="AK158" s="465" t="str">
        <f>IF(_tzyy_month_day!A154="","",_tzyy_month_day!A154)</f>
        <v/>
      </c>
      <c r="AL158" s="465" t="str">
        <f>IF(_tzyy_month_day!B154="","",_tzyy_month_day!B154)</f>
        <v/>
      </c>
      <c r="AM158" s="465" t="str">
        <f>IF(_tzyy_month_day!C154="","",_tzyy_month_day!C154)</f>
        <v/>
      </c>
      <c r="AN158" s="466" t="str">
        <f>IF(_tag_month_day!CG154="","",_tag_month_day!CG154)</f>
        <v/>
      </c>
      <c r="AO158" s="466" t="str">
        <f>IF(_tag_month_day!CH154="","",_tag_month_day!CH154)</f>
        <v/>
      </c>
      <c r="AP158" s="486" t="e">
        <f t="shared" si="824"/>
        <v>#VALUE!</v>
      </c>
      <c r="AQ158" s="487" t="str">
        <f>IF(_tag_month_day!J154="","",_tag_month_day!J154/100)</f>
        <v/>
      </c>
      <c r="AR158" s="488">
        <f t="shared" si="825"/>
        <v>1.3</v>
      </c>
      <c r="AS158" s="489" t="e">
        <f t="shared" si="776"/>
        <v>#VALUE!</v>
      </c>
      <c r="AT158" s="489">
        <f t="shared" si="826"/>
        <v>0</v>
      </c>
      <c r="AU158" s="490" t="str">
        <f>IF(_tag_month_day!K154="","",_tag_month_day!K154)</f>
        <v/>
      </c>
      <c r="AV158" s="491" t="str">
        <f>IF(_tag_month_day!L154="","",_tag_month_day!L154/100)</f>
        <v/>
      </c>
      <c r="AW158" s="420">
        <f t="shared" si="748"/>
        <v>0</v>
      </c>
      <c r="AX158" s="420">
        <f t="shared" si="827"/>
        <v>0</v>
      </c>
      <c r="AY158" s="420" t="str">
        <f>IF(_tag_month_day!M154="","",_tag_month_day!M154/100)</f>
        <v/>
      </c>
      <c r="AZ158" s="420" t="str">
        <f>IF(_tag_month_day!N154="","",_tag_month_day!N154/100)</f>
        <v/>
      </c>
      <c r="BA158" s="420" t="str">
        <f>IF(_tag_month_day!O154="","",_tag_month_day!O154/100)</f>
        <v/>
      </c>
      <c r="BB158" s="496" t="str">
        <f>IF(_tag_month_day!P154="","",_tag_month_day!P154/100)</f>
        <v/>
      </c>
      <c r="BC158" s="496">
        <f t="shared" si="828"/>
        <v>0</v>
      </c>
      <c r="BD158" s="496" t="str">
        <f>IF(_tag_month_day!Q154="","",_tag_month_day!Q154/100)</f>
        <v/>
      </c>
      <c r="BE158" s="510" t="str">
        <f>IF(_tag_month_day!R154="","",_tag_month_day!R154/100)</f>
        <v/>
      </c>
      <c r="BF158" s="413" t="str">
        <f>IF(_tag_month_day!CC154="","",_tag_month_day!CC154/100)</f>
        <v/>
      </c>
      <c r="BG158" s="511" t="e">
        <f t="shared" si="777"/>
        <v>#VALUE!</v>
      </c>
      <c r="BH158" s="198">
        <f t="shared" si="778"/>
        <v>0</v>
      </c>
      <c r="BI158" s="512" t="e">
        <f>IF(CX158=0,BI157,(DK158*查询!$R$5+DL158*查询!$Q$5+DM158*查询!$N$5+DN158*查询!$O$5+DO158*查询!$P$5)*AF158/CX158)</f>
        <v>#VALUE!</v>
      </c>
      <c r="BJ158" s="512" t="e">
        <f>IF(CX158=0,BJ157,(DP158*查询!$S$5+DQ158*查询!$T$5+DR158*查询!$U$5)*AF158/CX158)</f>
        <v>#VALUE!</v>
      </c>
      <c r="BK158" s="512">
        <f t="shared" si="829"/>
        <v>1</v>
      </c>
      <c r="BL158" s="513" t="str">
        <f>IF(_cfyc_month_day!A154="","",_cfyc_month_day!A154)</f>
        <v/>
      </c>
      <c r="BM158" s="513" t="str">
        <f>IF(_cfyc_month_day!B154="","",_cfyc_month_day!B154)</f>
        <v/>
      </c>
      <c r="BN158" s="513" t="str">
        <f>IF(_cfyc_month_day!C154="","",_cfyc_month_day!C154)</f>
        <v/>
      </c>
      <c r="BO158" s="522" t="str">
        <f>IF(_cfyc_month_day!D154="","",_cfyc_month_day!D154)</f>
        <v/>
      </c>
      <c r="BP158" s="522" t="str">
        <f>IF(_cfyc_month_day!E154="","",_cfyc_month_day!E154)</f>
        <v/>
      </c>
      <c r="BQ158" s="522" t="str">
        <f>IF(_cfyc_month_day!F154="","",_cfyc_month_day!F154)</f>
        <v/>
      </c>
      <c r="BR158" s="513" t="str">
        <f>IF(_tag_month_day!T154="","",_tag_month_day!T154)</f>
        <v/>
      </c>
      <c r="BS158" s="513" t="str">
        <f>IF(_tag_month_day!U154="","",_tag_month_day!U154)</f>
        <v/>
      </c>
      <c r="BT158" s="523" t="str">
        <f t="shared" si="830"/>
        <v/>
      </c>
      <c r="BU158" s="223" t="str">
        <f>IF(_tag_month_day!V154="","",_tag_month_day!V154)</f>
        <v/>
      </c>
      <c r="BV158" s="206" t="str">
        <f>IF(_tag_month_day!W154="","",_tag_month_day!W154)</f>
        <v/>
      </c>
      <c r="BW158" s="540" t="str">
        <f>IF(_tag_month_day!X154="","",_tag_month_day!X154)</f>
        <v/>
      </c>
      <c r="BX158" s="540" t="str">
        <f>IF(_tag_month_day!Y154="","",_tag_month_day!Y154)</f>
        <v/>
      </c>
      <c r="BY158" s="541">
        <f ca="1" t="shared" si="831"/>
        <v>43623.458333333</v>
      </c>
      <c r="BZ158" s="542" t="s">
        <v>215</v>
      </c>
      <c r="CA158" s="543" t="str">
        <f>IF(_jhy2_month_day!A154="","",_jhy2_month_day!A154)</f>
        <v/>
      </c>
      <c r="CB158" s="464" t="str">
        <f>IF(_jhy2_month_day!B154="","",_jhy2_month_day!B154)</f>
        <v/>
      </c>
      <c r="CC158" s="464" t="str">
        <f>IF(_jhy2_month_day!C154="","",_jhy2_month_day!C154)</f>
        <v/>
      </c>
      <c r="CD158" s="464" t="str">
        <f>IF(_jhy2_month_day!D154="","",_jhy2_month_day!D154)</f>
        <v/>
      </c>
      <c r="CE158" s="464" t="str">
        <f>IF(_jhy2_month_day!E154="","",_jhy2_month_day!E154)</f>
        <v/>
      </c>
      <c r="CF158" s="464" t="str">
        <f>IF(_jhy2_month_day!F154="","",_jhy2_month_day!F154)</f>
        <v/>
      </c>
      <c r="CG158" s="464" t="str">
        <f>IF(_jhy2_month_day!G154="","",_jhy2_month_day!G154)</f>
        <v/>
      </c>
      <c r="CH158" s="464" t="str">
        <f>IF(_jhy2_month_day!H154="","",_jhy2_month_day!H154)</f>
        <v/>
      </c>
      <c r="CI158" s="464" t="str">
        <f>IF(_jhy2_month_day!I154="","",_jhy2_month_day!I154)</f>
        <v/>
      </c>
      <c r="CJ158" s="464" t="str">
        <f>IF(_jhy2_month_day!J154="","",_jhy2_month_day!J154)</f>
        <v/>
      </c>
      <c r="CK158" s="464" t="str">
        <f>IF(_jhy2_month_day!K154="","",_jhy2_month_day!K154)</f>
        <v/>
      </c>
      <c r="CL158" s="562" t="str">
        <f>IF(_jhy2_month_day!L154="","",_jhy2_month_day!L154)</f>
        <v/>
      </c>
      <c r="CM158" s="562" t="str">
        <f>IF(_jhy2_month_day!M154="","",_jhy2_month_day!M154)</f>
        <v/>
      </c>
      <c r="CN158" s="562" t="str">
        <f>IF(_jhy2_month_day!N154="","",_jhy2_month_day!N154)</f>
        <v/>
      </c>
      <c r="CO158" s="562" t="str">
        <f>IF(_jhy2_month_day!O154="","",_jhy2_month_day!O154)</f>
        <v/>
      </c>
      <c r="CP158" s="562" t="str">
        <f>IF(_jhy2_month_day!P154="","",_jhy2_month_day!P154)</f>
        <v/>
      </c>
      <c r="CQ158" s="562" t="str">
        <f>IF(_jhy2_month_day!Q154="","",_jhy2_month_day!Q154)</f>
        <v/>
      </c>
      <c r="CR158" s="563" t="str">
        <f>IF(_jhy2_month_day!R154="","",_jhy2_month_day!R154)</f>
        <v/>
      </c>
      <c r="CS158" s="576" t="str">
        <f>IF(_jhy2_month_day!S154="","",_jhy2_month_day!S154)</f>
        <v/>
      </c>
      <c r="CT158" s="562" t="str">
        <f>IF(_jhy2_month_day!T154="","",_jhy2_month_day!T154)</f>
        <v/>
      </c>
      <c r="CU158" s="577" t="e">
        <f t="shared" si="779"/>
        <v>#VALUE!</v>
      </c>
      <c r="CV158" s="198" t="e">
        <f t="shared" si="780"/>
        <v>#VALUE!</v>
      </c>
      <c r="CW158" s="192" t="e">
        <f t="shared" si="781"/>
        <v>#VALUE!</v>
      </c>
      <c r="CX158" s="192" t="e">
        <f t="shared" si="782"/>
        <v>#VALUE!</v>
      </c>
      <c r="CY158" s="202" t="e">
        <f t="shared" si="783"/>
        <v>#VALUE!</v>
      </c>
      <c r="CZ158" s="192" t="e">
        <f t="shared" ref="CZ158:DI158" si="966">$AJ158*EF158</f>
        <v>#VALUE!</v>
      </c>
      <c r="DA158" s="192" t="e">
        <f t="shared" si="966"/>
        <v>#VALUE!</v>
      </c>
      <c r="DB158" s="192" t="e">
        <f t="shared" si="966"/>
        <v>#VALUE!</v>
      </c>
      <c r="DC158" s="192" t="e">
        <f t="shared" si="966"/>
        <v>#VALUE!</v>
      </c>
      <c r="DD158" s="192" t="e">
        <f t="shared" si="966"/>
        <v>#VALUE!</v>
      </c>
      <c r="DE158" s="192" t="e">
        <f t="shared" si="966"/>
        <v>#VALUE!</v>
      </c>
      <c r="DF158" s="192" t="e">
        <f t="shared" si="966"/>
        <v>#VALUE!</v>
      </c>
      <c r="DG158" s="192" t="e">
        <f t="shared" si="966"/>
        <v>#VALUE!</v>
      </c>
      <c r="DH158" s="192" t="e">
        <f t="shared" si="966"/>
        <v>#VALUE!</v>
      </c>
      <c r="DI158" s="192" t="e">
        <f t="shared" si="966"/>
        <v>#VALUE!</v>
      </c>
      <c r="DJ158" s="192" t="e">
        <f t="shared" si="785"/>
        <v>#VALUE!</v>
      </c>
      <c r="DK158" s="192" t="e">
        <f t="shared" si="786"/>
        <v>#VALUE!</v>
      </c>
      <c r="DL158" s="192" t="e">
        <f t="shared" si="787"/>
        <v>#VALUE!</v>
      </c>
      <c r="DM158" s="192" t="e">
        <f t="shared" si="788"/>
        <v>#VALUE!</v>
      </c>
      <c r="DN158" s="192" t="e">
        <f t="shared" si="789"/>
        <v>#VALUE!</v>
      </c>
      <c r="DO158" s="192" t="e">
        <f t="shared" si="790"/>
        <v>#VALUE!</v>
      </c>
      <c r="DP158" s="192" t="e">
        <f t="shared" si="791"/>
        <v>#VALUE!</v>
      </c>
      <c r="DQ158" s="192" t="e">
        <f t="shared" si="792"/>
        <v>#VALUE!</v>
      </c>
      <c r="DR158" s="192" t="e">
        <f t="shared" si="793"/>
        <v>#VALUE!</v>
      </c>
      <c r="DS158" s="192" t="e">
        <f t="shared" si="794"/>
        <v>#VALUE!</v>
      </c>
      <c r="DT158" s="192" t="e">
        <f t="shared" si="795"/>
        <v>#VALUE!</v>
      </c>
      <c r="DU158" s="192" t="e">
        <f t="shared" si="796"/>
        <v>#VALUE!</v>
      </c>
      <c r="DV158" s="198" t="e">
        <f t="shared" si="797"/>
        <v>#VALUE!</v>
      </c>
      <c r="DW158" s="198" t="e">
        <f t="shared" si="798"/>
        <v>#DIV/0!</v>
      </c>
      <c r="DX158" s="198" t="e">
        <f t="shared" si="799"/>
        <v>#DIV/0!</v>
      </c>
      <c r="DY158" s="198" t="e">
        <f t="shared" si="800"/>
        <v>#VALUE!</v>
      </c>
      <c r="DZ158" s="198" t="e">
        <f t="shared" si="801"/>
        <v>#VALUE!</v>
      </c>
      <c r="EA158" s="198" t="e">
        <f t="shared" si="802"/>
        <v>#VALUE!</v>
      </c>
      <c r="EB158" s="198" t="e">
        <f t="shared" si="803"/>
        <v>#VALUE!</v>
      </c>
      <c r="EC158" s="198" t="e">
        <f t="shared" si="804"/>
        <v>#DIV/0!</v>
      </c>
      <c r="ED158" s="198" t="e">
        <f t="shared" si="805"/>
        <v>#VALUE!</v>
      </c>
      <c r="EE158" s="198" t="e">
        <f t="shared" si="806"/>
        <v>#VALUE!</v>
      </c>
      <c r="EF158" s="198" t="e">
        <f t="shared" ref="EF158:EO158" si="967">DV158/SUM($DV158:$EE158)</f>
        <v>#VALUE!</v>
      </c>
      <c r="EG158" s="198" t="e">
        <f t="shared" si="967"/>
        <v>#DIV/0!</v>
      </c>
      <c r="EH158" s="198" t="e">
        <f t="shared" si="967"/>
        <v>#DIV/0!</v>
      </c>
      <c r="EI158" s="198" t="e">
        <f t="shared" si="967"/>
        <v>#VALUE!</v>
      </c>
      <c r="EJ158" s="198" t="e">
        <f t="shared" si="967"/>
        <v>#VALUE!</v>
      </c>
      <c r="EK158" s="198" t="e">
        <f t="shared" si="967"/>
        <v>#VALUE!</v>
      </c>
      <c r="EL158" s="198" t="e">
        <f t="shared" si="967"/>
        <v>#VALUE!</v>
      </c>
      <c r="EM158" s="198" t="e">
        <f t="shared" si="967"/>
        <v>#DIV/0!</v>
      </c>
      <c r="EN158" s="198" t="e">
        <f t="shared" si="967"/>
        <v>#VALUE!</v>
      </c>
      <c r="EO158" s="198" t="e">
        <f t="shared" si="967"/>
        <v>#VALUE!</v>
      </c>
      <c r="EP158" s="511">
        <f t="shared" ref="EP158:EW158" si="968">EP157</f>
        <v>0.08</v>
      </c>
      <c r="EQ158" s="511">
        <f t="shared" si="968"/>
        <v>0.015</v>
      </c>
      <c r="ER158" s="511">
        <f t="shared" si="968"/>
        <v>0.015</v>
      </c>
      <c r="ES158" s="511">
        <f t="shared" si="968"/>
        <v>0.015</v>
      </c>
      <c r="ET158" s="511">
        <f t="shared" si="968"/>
        <v>0.015</v>
      </c>
      <c r="EU158" s="511">
        <f t="shared" si="968"/>
        <v>0.09</v>
      </c>
      <c r="EV158" s="511">
        <f t="shared" si="968"/>
        <v>0.09</v>
      </c>
      <c r="EW158" s="511">
        <f t="shared" si="968"/>
        <v>0.09</v>
      </c>
      <c r="EX158" s="420" t="str">
        <f>IF(_tag_month_day!AS154="","",_tag_month_day!AS154/100)</f>
        <v/>
      </c>
      <c r="EY158" s="420" t="str">
        <f>IF(_tag_month_day!AT154="","",_tag_month_day!AT154/100)</f>
        <v/>
      </c>
      <c r="EZ158" s="420" t="str">
        <f>IF(_tag_month_day!AU154="","",_tag_month_day!AU154/100)</f>
        <v/>
      </c>
      <c r="FA158" s="420" t="str">
        <f>IF(_tag_month_day!AV154="","",_tag_month_day!AV154/100)</f>
        <v/>
      </c>
      <c r="FB158" s="420" t="str">
        <f>IF(_tag_month_day!AW154="","",_tag_month_day!AW154/100)</f>
        <v/>
      </c>
      <c r="FC158" s="420" t="str">
        <f>IF(_tag_month_day!AX154="","",_tag_month_day!AX154/100)</f>
        <v/>
      </c>
      <c r="FD158" s="510">
        <f t="shared" si="835"/>
        <v>0.33</v>
      </c>
      <c r="FE158" s="510">
        <f t="shared" si="836"/>
        <v>0.19</v>
      </c>
      <c r="FF158" s="510">
        <f t="shared" si="837"/>
        <v>0.003</v>
      </c>
      <c r="FG158" s="510">
        <f t="shared" si="838"/>
        <v>0</v>
      </c>
      <c r="FH158" s="603">
        <f t="shared" si="839"/>
        <v>0.0001</v>
      </c>
      <c r="FI158" s="510">
        <f t="shared" ref="FI158:FR158" si="969">FI157</f>
        <v>0.41</v>
      </c>
      <c r="FJ158" s="510">
        <f t="shared" si="969"/>
        <v>0.11</v>
      </c>
      <c r="FK158" s="510">
        <f t="shared" si="969"/>
        <v>0.015</v>
      </c>
      <c r="FL158" s="510">
        <f t="shared" si="969"/>
        <v>0</v>
      </c>
      <c r="FM158" s="603">
        <f t="shared" si="969"/>
        <v>0.0001</v>
      </c>
      <c r="FN158" s="510" t="str">
        <f>IF(_tag_month_day!AY154="","",_tag_month_day!AY154/100)</f>
        <v/>
      </c>
      <c r="FO158" s="510" t="str">
        <f>IF(_tag_month_day!AZ154="","",_tag_month_day!AZ154/100)</f>
        <v/>
      </c>
      <c r="FP158" s="510" t="str">
        <f>IF(_tag_month_day!BA154="","",_tag_month_day!BA154/100)</f>
        <v/>
      </c>
      <c r="FQ158" s="510" t="str">
        <f>IF(_tag_month_day!BB154="","",_tag_month_day!BB154/100)</f>
        <v/>
      </c>
      <c r="FR158" s="603" t="str">
        <f>IF(_tag_month_day!BC154="","",_tag_month_day!BC154/100)</f>
        <v/>
      </c>
      <c r="FS158" s="510" t="str">
        <f>IF(_tag_month_day!BD154="","",_tag_month_day!BD154/100)</f>
        <v/>
      </c>
      <c r="FT158" s="510" t="str">
        <f>IF(_tag_month_day!BE154="","",_tag_month_day!BE154/100)</f>
        <v/>
      </c>
      <c r="FU158" s="510" t="str">
        <f>IF(_tag_month_day!BF154="","",_tag_month_day!BF154/100)</f>
        <v/>
      </c>
      <c r="FV158" s="510" t="str">
        <f>IF(_tag_month_day!BG154="","",_tag_month_day!BG154/100)</f>
        <v/>
      </c>
      <c r="FW158" s="603" t="str">
        <f>IF(_tag_month_day!BH154="","",_tag_month_day!BH154/100)</f>
        <v/>
      </c>
      <c r="FX158" s="510" t="str">
        <f>IF(_tag_month_day!BI154="","",_tag_month_day!BI154/100)</f>
        <v/>
      </c>
      <c r="FY158" s="510" t="str">
        <f>IF(_tag_month_day!BJ154="","",_tag_month_day!BJ154/100)</f>
        <v/>
      </c>
      <c r="FZ158" s="605" t="str">
        <f>IF(_tag_month_day!BK154="","",_tag_month_day!BK154/100)</f>
        <v/>
      </c>
      <c r="GA158" s="510" t="str">
        <f>IF(_tag_month_day!BL154="","",_tag_month_day!BL154/100)</f>
        <v/>
      </c>
      <c r="GB158" s="603" t="str">
        <f>IF(_tag_month_day!BM154="","",_tag_month_day!BM154/100)</f>
        <v/>
      </c>
      <c r="GC158" s="420" t="str">
        <f>IF(_tag_month_day!BN154="","",_tag_month_day!BN154/100)</f>
        <v/>
      </c>
      <c r="GD158" s="420" t="str">
        <f>IF(_tag_month_day!BO154="","",_tag_month_day!BO154/100)</f>
        <v/>
      </c>
      <c r="GE158" s="420" t="str">
        <f>IF(_tag_month_day!BP154="","",_tag_month_day!BP154/100)</f>
        <v/>
      </c>
      <c r="GF158" s="420" t="str">
        <f>IF(_tag_month_day!BQ154="","",_tag_month_day!BQ154/100)</f>
        <v/>
      </c>
      <c r="GG158" s="420" t="str">
        <f>IF(_tag_month_day!BR154="","",_tag_month_day!BR154/100)</f>
        <v/>
      </c>
      <c r="GH158" s="420" t="str">
        <f>IF(_tag_month_day!BS154="","",_tag_month_day!BS154/100)</f>
        <v/>
      </c>
      <c r="GI158" s="603" t="str">
        <f>IF(_tag_month_day!BT154="","",_tag_month_day!BT154/100)</f>
        <v/>
      </c>
      <c r="GJ158" s="612" t="str">
        <f>IF(_tag_month_day!BU154="","",_tag_month_day!BU154/100)</f>
        <v/>
      </c>
      <c r="GK158" s="620" t="str">
        <f>IF(_tag_month_day!BV154="",IF(_rlcf_month_day!A$2="","",_rlcf_month_day!A$2/100),_tag_month_day!BV154/100)</f>
        <v/>
      </c>
      <c r="GL158" s="620" t="str">
        <f>IF(_tag_month_day!BW154="",IF(_rlcf_month_day!B$2="","",_rlcf_month_day!B$2/100),_tag_month_day!BW154/100)</f>
        <v/>
      </c>
      <c r="GM158" s="621" t="str">
        <f>IF(_tag_month_day!BX154="",IF(_rlcf_month_day!C$2="","",_rlcf_month_day!C$2/100),_tag_month_day!BX154/100)</f>
        <v/>
      </c>
      <c r="GN158" s="620" t="str">
        <f>IF(_tag_month_day!BV154="",IF(_rlcf_month_day!A$2="","",_rlcf_month_day!A$2/100),_tag_month_day!BV154/100)</f>
        <v/>
      </c>
      <c r="GO158" s="620" t="str">
        <f>IF(_tag_month_day!BW154="",IF(_rlcf_month_day!B$2="","",_rlcf_month_day!B$2/100),_tag_month_day!BW154/100)</f>
        <v/>
      </c>
      <c r="GP158" s="620" t="str">
        <f>IF(_tag_month_day!CD154="",IF(_rlcf_month_day!E$2="","",_rlcf_month_day!E$2/100),_tag_month_day!CD154/100)</f>
        <v/>
      </c>
      <c r="GQ158" s="620" t="str">
        <f>IF(_tag_month_day!CE154="",IF(_rlcf_month_day!F$2="","",_rlcf_month_day!F$2/100),_tag_month_day!CE154/100)</f>
        <v/>
      </c>
      <c r="GR158" s="621" t="str">
        <f>IF(_tag_month_day!CF154="",IF(_rlcf_month_day!G$2="","",_rlcf_month_day!G$2/100),_tag_month_day!CF154/100)</f>
        <v/>
      </c>
      <c r="GS158" s="626">
        <f t="shared" ref="GS158:HH158" si="970">GS157</f>
        <v>0.953</v>
      </c>
      <c r="GT158" s="626">
        <f t="shared" si="970"/>
        <v>0.55</v>
      </c>
      <c r="GU158" s="626">
        <f t="shared" si="970"/>
        <v>0.55</v>
      </c>
      <c r="GV158" s="626">
        <f t="shared" si="970"/>
        <v>0.55</v>
      </c>
      <c r="GW158" s="626">
        <f t="shared" si="970"/>
        <v>0.5</v>
      </c>
      <c r="GX158" s="626">
        <f t="shared" si="970"/>
        <v>0.935</v>
      </c>
      <c r="GY158" s="626">
        <f t="shared" si="970"/>
        <v>0.15</v>
      </c>
      <c r="GZ158" s="626">
        <f t="shared" si="970"/>
        <v>1</v>
      </c>
      <c r="HA158" s="632">
        <f t="shared" si="970"/>
        <v>0.047</v>
      </c>
      <c r="HB158" s="632">
        <f t="shared" si="970"/>
        <v>0.45</v>
      </c>
      <c r="HC158" s="632">
        <f t="shared" si="970"/>
        <v>0.45</v>
      </c>
      <c r="HD158" s="632">
        <f t="shared" si="970"/>
        <v>0.45</v>
      </c>
      <c r="HE158" s="632">
        <f t="shared" si="970"/>
        <v>0.5</v>
      </c>
      <c r="HF158" s="632">
        <f t="shared" si="970"/>
        <v>0.065</v>
      </c>
      <c r="HG158" s="632">
        <f t="shared" si="970"/>
        <v>0.85</v>
      </c>
      <c r="HH158" s="632">
        <f t="shared" si="970"/>
        <v>0</v>
      </c>
      <c r="HI158" s="68" t="e">
        <f t="shared" si="811"/>
        <v>#VALUE!</v>
      </c>
      <c r="HJ158" s="68" t="e">
        <f t="shared" si="842"/>
        <v>#VALUE!</v>
      </c>
      <c r="HK158" s="202">
        <f t="shared" si="843"/>
        <v>0.85</v>
      </c>
      <c r="HL158" s="464">
        <f t="shared" si="844"/>
        <v>550000</v>
      </c>
      <c r="HM158" s="464">
        <f t="shared" si="845"/>
        <v>480000</v>
      </c>
      <c r="HN158" s="192" t="e">
        <f t="shared" si="812"/>
        <v>#VALUE!</v>
      </c>
      <c r="HO158" s="192" t="e">
        <f>HN158*HK158*$HO$2/HL158*1000000</f>
        <v>#VALUE!</v>
      </c>
      <c r="HP158" s="192" t="e">
        <f>HN158*HK158*$HP$2/HM158*1000000</f>
        <v>#VALUE!</v>
      </c>
    </row>
    <row r="159" customFormat="1" spans="1:224">
      <c r="A159" s="381">
        <v>154</v>
      </c>
      <c r="B159" s="54">
        <f ca="1" t="shared" si="846"/>
        <v>43623</v>
      </c>
      <c r="C159" s="57">
        <f t="shared" si="847"/>
        <v>0.0416666666666667</v>
      </c>
      <c r="D159" s="68" t="str">
        <f ca="1" t="shared" si="813"/>
        <v>白班</v>
      </c>
      <c r="E159" s="68" t="str">
        <f ca="1" t="shared" si="814"/>
        <v>丁</v>
      </c>
      <c r="F159" s="68">
        <f ca="1">SUMPRODUCT((成本日报!$A$3:$A$95=计划!B159)*(成本日报!$B$3:$B$95=计划!$D159),成本日报!$C$3:$C$95)</f>
        <v>4</v>
      </c>
      <c r="G159" s="382">
        <f ca="1" t="shared" si="848"/>
        <v>43623.3749999996</v>
      </c>
      <c r="H159" s="382">
        <f ca="1" t="shared" si="815"/>
        <v>43623.3819444441</v>
      </c>
      <c r="I159" s="382">
        <f ca="1" t="shared" si="816"/>
        <v>43623.3874999996</v>
      </c>
      <c r="J159" s="382">
        <f ca="1" t="shared" si="817"/>
        <v>43623.4166666663</v>
      </c>
      <c r="K159" s="382">
        <f ca="1" t="shared" si="818"/>
        <v>43623.4791666663</v>
      </c>
      <c r="L159" s="382">
        <f ca="1" t="shared" si="819"/>
        <v>43623.4999999996</v>
      </c>
      <c r="M159" s="398" t="str">
        <f>IF(_tag_month_day!A155="","",_tag_month_day!A155)</f>
        <v/>
      </c>
      <c r="N159" s="398" t="str">
        <f>IF(_tag_month_day!B155="","",_tag_month_day!B155)</f>
        <v/>
      </c>
      <c r="O159" s="399" t="e">
        <f t="shared" si="820"/>
        <v>#VALUE!</v>
      </c>
      <c r="P159" s="398" t="str">
        <f>IF(_tag_month_day!C155="","",_tag_month_day!C155)</f>
        <v/>
      </c>
      <c r="Q159" s="398" t="str">
        <f>IF(_tag_month_day!D155="","",_tag_month_day!D155)</f>
        <v/>
      </c>
      <c r="R159" s="416">
        <f>IF(_tag_month_day!CB155="",R158,_tag_month_day!CB155/100)</f>
        <v>0.07</v>
      </c>
      <c r="S159" s="417" t="str">
        <f>IF(_tag_month_day!E155="","",_tag_month_day!E155)</f>
        <v/>
      </c>
      <c r="T159" s="417" t="str">
        <f>IF(_tag_month_day!F155="","",_tag_month_day!F155)</f>
        <v/>
      </c>
      <c r="U159" s="418" t="e">
        <f t="shared" si="774"/>
        <v>#VALUE!</v>
      </c>
      <c r="V159" s="53" t="e">
        <f t="shared" si="775"/>
        <v>#VALUE!</v>
      </c>
      <c r="W159" s="419" t="str">
        <f>IF(_jhy_month_day!A155="","",_jhy_month_day!A155)</f>
        <v/>
      </c>
      <c r="X159" s="420" t="str">
        <f>IF(_jhy_month_day!B155="","",_jhy_month_day!B155/100)</f>
        <v/>
      </c>
      <c r="Y159" s="420" t="str">
        <f>IF(_jhy_month_day!C155="","",_jhy_month_day!C155/100)</f>
        <v/>
      </c>
      <c r="Z159" s="439">
        <f t="shared" si="865"/>
        <v>39</v>
      </c>
      <c r="AA159" s="440" t="str">
        <f>IF(_tag_month_day!G155="","",_tag_month_day!G155/100)</f>
        <v/>
      </c>
      <c r="AB159" s="440" t="str">
        <f>IF(_tag_month_day!H155="","",_tag_month_day!H155/100)</f>
        <v/>
      </c>
      <c r="AC159" s="193">
        <f t="shared" si="821"/>
        <v>1.59963432013121</v>
      </c>
      <c r="AD159" s="441" t="str">
        <f t="shared" si="822"/>
        <v/>
      </c>
      <c r="AE159" s="442" t="str">
        <f t="shared" si="823"/>
        <v/>
      </c>
      <c r="AF159" s="443">
        <v>1</v>
      </c>
      <c r="AG159" s="68" t="str">
        <f>IF(_duihao_month_day!A155="","",_duihao_month_day!A155)</f>
        <v/>
      </c>
      <c r="AH159" s="463">
        <f>IF(_gyk_month_day!B155="",AH158,_gyk_month_day!B155)</f>
        <v>820</v>
      </c>
      <c r="AI159" s="464" t="e">
        <f t="shared" si="849"/>
        <v>#VALUE!</v>
      </c>
      <c r="AJ159" s="68" t="str">
        <f>IF(_tag_month_day!I155="","",_tag_month_day!I155)</f>
        <v/>
      </c>
      <c r="AK159" s="465" t="str">
        <f>IF(_tzyy_month_day!A155="","",_tzyy_month_day!A155)</f>
        <v/>
      </c>
      <c r="AL159" s="465" t="str">
        <f>IF(_tzyy_month_day!B155="","",_tzyy_month_day!B155)</f>
        <v/>
      </c>
      <c r="AM159" s="465" t="str">
        <f>IF(_tzyy_month_day!C155="","",_tzyy_month_day!C155)</f>
        <v/>
      </c>
      <c r="AN159" s="466" t="str">
        <f>IF(_tag_month_day!CG155="","",_tag_month_day!CG155)</f>
        <v/>
      </c>
      <c r="AO159" s="466" t="str">
        <f>IF(_tag_month_day!CH155="","",_tag_month_day!CH155)</f>
        <v/>
      </c>
      <c r="AP159" s="486" t="e">
        <f t="shared" si="824"/>
        <v>#VALUE!</v>
      </c>
      <c r="AQ159" s="487" t="str">
        <f>IF(_tag_month_day!J155="","",_tag_month_day!J155/100)</f>
        <v/>
      </c>
      <c r="AR159" s="488">
        <f t="shared" si="825"/>
        <v>1.3</v>
      </c>
      <c r="AS159" s="489" t="e">
        <f t="shared" si="776"/>
        <v>#VALUE!</v>
      </c>
      <c r="AT159" s="489">
        <f t="shared" si="826"/>
        <v>0</v>
      </c>
      <c r="AU159" s="490" t="str">
        <f>IF(_tag_month_day!K155="","",_tag_month_day!K155)</f>
        <v/>
      </c>
      <c r="AV159" s="491" t="str">
        <f>IF(_tag_month_day!L155="","",_tag_month_day!L155/100)</f>
        <v/>
      </c>
      <c r="AW159" s="420">
        <f t="shared" si="748"/>
        <v>0</v>
      </c>
      <c r="AX159" s="420">
        <f t="shared" si="827"/>
        <v>0</v>
      </c>
      <c r="AY159" s="420" t="str">
        <f>IF(_tag_month_day!M155="","",_tag_month_day!M155/100)</f>
        <v/>
      </c>
      <c r="AZ159" s="420" t="str">
        <f>IF(_tag_month_day!N155="","",_tag_month_day!N155/100)</f>
        <v/>
      </c>
      <c r="BA159" s="420" t="str">
        <f>IF(_tag_month_day!O155="","",_tag_month_day!O155/100)</f>
        <v/>
      </c>
      <c r="BB159" s="496" t="str">
        <f>IF(_tag_month_day!P155="","",_tag_month_day!P155/100)</f>
        <v/>
      </c>
      <c r="BC159" s="496">
        <f t="shared" si="828"/>
        <v>0</v>
      </c>
      <c r="BD159" s="496" t="str">
        <f>IF(_tag_month_day!Q155="","",_tag_month_day!Q155/100)</f>
        <v/>
      </c>
      <c r="BE159" s="510" t="str">
        <f>IF(_tag_month_day!R155="","",_tag_month_day!R155/100)</f>
        <v/>
      </c>
      <c r="BF159" s="413" t="str">
        <f>IF(_tag_month_day!CC155="","",_tag_month_day!CC155/100)</f>
        <v/>
      </c>
      <c r="BG159" s="511" t="e">
        <f t="shared" si="777"/>
        <v>#VALUE!</v>
      </c>
      <c r="BH159" s="198">
        <f t="shared" si="778"/>
        <v>0</v>
      </c>
      <c r="BI159" s="512" t="e">
        <f>IF(CX159=0,BI158,(DK159*查询!$R$5+DL159*查询!$Q$5+DM159*查询!$N$5+DN159*查询!$O$5+DO159*查询!$P$5)*AF159/CX159)</f>
        <v>#VALUE!</v>
      </c>
      <c r="BJ159" s="512" t="e">
        <f>IF(CX159=0,BJ158,(DP159*查询!$S$5+DQ159*查询!$T$5+DR159*查询!$U$5)*AF159/CX159)</f>
        <v>#VALUE!</v>
      </c>
      <c r="BK159" s="512">
        <f t="shared" si="829"/>
        <v>1</v>
      </c>
      <c r="BL159" s="513" t="str">
        <f>IF(_cfyc_month_day!A155="","",_cfyc_month_day!A155)</f>
        <v/>
      </c>
      <c r="BM159" s="513" t="str">
        <f>IF(_cfyc_month_day!B155="","",_cfyc_month_day!B155)</f>
        <v/>
      </c>
      <c r="BN159" s="513" t="str">
        <f>IF(_cfyc_month_day!C155="","",_cfyc_month_day!C155)</f>
        <v/>
      </c>
      <c r="BO159" s="522" t="str">
        <f>IF(_cfyc_month_day!D155="","",_cfyc_month_day!D155)</f>
        <v/>
      </c>
      <c r="BP159" s="522" t="str">
        <f>IF(_cfyc_month_day!E155="","",_cfyc_month_day!E155)</f>
        <v/>
      </c>
      <c r="BQ159" s="522" t="str">
        <f>IF(_cfyc_month_day!F155="","",_cfyc_month_day!F155)</f>
        <v/>
      </c>
      <c r="BR159" s="513" t="str">
        <f>IF(_tag_month_day!T155="","",_tag_month_day!T155)</f>
        <v/>
      </c>
      <c r="BS159" s="513" t="str">
        <f>IF(_tag_month_day!U155="","",_tag_month_day!U155)</f>
        <v/>
      </c>
      <c r="BT159" s="523" t="str">
        <f t="shared" si="830"/>
        <v/>
      </c>
      <c r="BU159" s="223" t="str">
        <f>IF(_tag_month_day!V155="","",_tag_month_day!V155)</f>
        <v/>
      </c>
      <c r="BV159" s="206" t="str">
        <f>IF(_tag_month_day!W155="","",_tag_month_day!W155)</f>
        <v/>
      </c>
      <c r="BW159" s="540" t="str">
        <f>IF(_tag_month_day!X155="","",_tag_month_day!X155)</f>
        <v/>
      </c>
      <c r="BX159" s="540" t="str">
        <f>IF(_tag_month_day!Y155="","",_tag_month_day!Y155)</f>
        <v/>
      </c>
      <c r="BY159" s="541">
        <f ca="1" t="shared" si="831"/>
        <v>43623.4999999996</v>
      </c>
      <c r="BZ159" s="542"/>
      <c r="CA159" s="543" t="str">
        <f>IF(_jhy2_month_day!A155="","",_jhy2_month_day!A155)</f>
        <v/>
      </c>
      <c r="CB159" s="464" t="str">
        <f>IF(_jhy2_month_day!B155="","",_jhy2_month_day!B155)</f>
        <v/>
      </c>
      <c r="CC159" s="464" t="str">
        <f>IF(_jhy2_month_day!C155="","",_jhy2_month_day!C155)</f>
        <v/>
      </c>
      <c r="CD159" s="464" t="str">
        <f>IF(_jhy2_month_day!D155="","",_jhy2_month_day!D155)</f>
        <v/>
      </c>
      <c r="CE159" s="464" t="str">
        <f>IF(_jhy2_month_day!E155="","",_jhy2_month_day!E155)</f>
        <v/>
      </c>
      <c r="CF159" s="464" t="str">
        <f>IF(_jhy2_month_day!F155="","",_jhy2_month_day!F155)</f>
        <v/>
      </c>
      <c r="CG159" s="464" t="str">
        <f>IF(_jhy2_month_day!G155="","",_jhy2_month_day!G155)</f>
        <v/>
      </c>
      <c r="CH159" s="464" t="str">
        <f>IF(_jhy2_month_day!H155="","",_jhy2_month_day!H155)</f>
        <v/>
      </c>
      <c r="CI159" s="464" t="str">
        <f>IF(_jhy2_month_day!I155="","",_jhy2_month_day!I155)</f>
        <v/>
      </c>
      <c r="CJ159" s="464" t="str">
        <f>IF(_jhy2_month_day!J155="","",_jhy2_month_day!J155)</f>
        <v/>
      </c>
      <c r="CK159" s="464" t="str">
        <f>IF(_jhy2_month_day!K155="","",_jhy2_month_day!K155)</f>
        <v/>
      </c>
      <c r="CL159" s="562" t="str">
        <f>IF(_jhy2_month_day!L155="","",_jhy2_month_day!L155)</f>
        <v/>
      </c>
      <c r="CM159" s="562" t="str">
        <f>IF(_jhy2_month_day!M155="","",_jhy2_month_day!M155)</f>
        <v/>
      </c>
      <c r="CN159" s="562" t="str">
        <f>IF(_jhy2_month_day!N155="","",_jhy2_month_day!N155)</f>
        <v/>
      </c>
      <c r="CO159" s="562" t="str">
        <f>IF(_jhy2_month_day!O155="","",_jhy2_month_day!O155)</f>
        <v/>
      </c>
      <c r="CP159" s="562" t="str">
        <f>IF(_jhy2_month_day!P155="","",_jhy2_month_day!P155)</f>
        <v/>
      </c>
      <c r="CQ159" s="562" t="str">
        <f>IF(_jhy2_month_day!Q155="","",_jhy2_month_day!Q155)</f>
        <v/>
      </c>
      <c r="CR159" s="563" t="str">
        <f>IF(_jhy2_month_day!R155="","",_jhy2_month_day!R155)</f>
        <v/>
      </c>
      <c r="CS159" s="576" t="str">
        <f>IF(_jhy2_month_day!S155="","",_jhy2_month_day!S155)</f>
        <v/>
      </c>
      <c r="CT159" s="562" t="str">
        <f>IF(_jhy2_month_day!T155="","",_jhy2_month_day!T155)</f>
        <v/>
      </c>
      <c r="CU159" s="577" t="e">
        <f t="shared" si="779"/>
        <v>#VALUE!</v>
      </c>
      <c r="CV159" s="198" t="e">
        <f t="shared" si="780"/>
        <v>#VALUE!</v>
      </c>
      <c r="CW159" s="192" t="e">
        <f t="shared" si="781"/>
        <v>#VALUE!</v>
      </c>
      <c r="CX159" s="192" t="e">
        <f t="shared" si="782"/>
        <v>#VALUE!</v>
      </c>
      <c r="CY159" s="202" t="e">
        <f t="shared" si="783"/>
        <v>#VALUE!</v>
      </c>
      <c r="CZ159" s="192" t="e">
        <f t="shared" ref="CZ159:DI159" si="971">$AJ159*EF159</f>
        <v>#VALUE!</v>
      </c>
      <c r="DA159" s="192" t="e">
        <f t="shared" si="971"/>
        <v>#VALUE!</v>
      </c>
      <c r="DB159" s="192" t="e">
        <f t="shared" si="971"/>
        <v>#VALUE!</v>
      </c>
      <c r="DC159" s="192" t="e">
        <f t="shared" si="971"/>
        <v>#VALUE!</v>
      </c>
      <c r="DD159" s="192" t="e">
        <f t="shared" si="971"/>
        <v>#VALUE!</v>
      </c>
      <c r="DE159" s="192" t="e">
        <f t="shared" si="971"/>
        <v>#VALUE!</v>
      </c>
      <c r="DF159" s="192" t="e">
        <f t="shared" si="971"/>
        <v>#VALUE!</v>
      </c>
      <c r="DG159" s="192" t="e">
        <f t="shared" si="971"/>
        <v>#VALUE!</v>
      </c>
      <c r="DH159" s="192" t="e">
        <f t="shared" si="971"/>
        <v>#VALUE!</v>
      </c>
      <c r="DI159" s="192" t="e">
        <f t="shared" si="971"/>
        <v>#VALUE!</v>
      </c>
      <c r="DJ159" s="192" t="e">
        <f t="shared" si="785"/>
        <v>#VALUE!</v>
      </c>
      <c r="DK159" s="192" t="e">
        <f t="shared" si="786"/>
        <v>#VALUE!</v>
      </c>
      <c r="DL159" s="192" t="e">
        <f t="shared" si="787"/>
        <v>#VALUE!</v>
      </c>
      <c r="DM159" s="192" t="e">
        <f t="shared" si="788"/>
        <v>#VALUE!</v>
      </c>
      <c r="DN159" s="192" t="e">
        <f t="shared" si="789"/>
        <v>#VALUE!</v>
      </c>
      <c r="DO159" s="192" t="e">
        <f t="shared" si="790"/>
        <v>#VALUE!</v>
      </c>
      <c r="DP159" s="192" t="e">
        <f t="shared" si="791"/>
        <v>#VALUE!</v>
      </c>
      <c r="DQ159" s="192" t="e">
        <f t="shared" si="792"/>
        <v>#VALUE!</v>
      </c>
      <c r="DR159" s="192" t="e">
        <f t="shared" si="793"/>
        <v>#VALUE!</v>
      </c>
      <c r="DS159" s="192" t="e">
        <f t="shared" si="794"/>
        <v>#VALUE!</v>
      </c>
      <c r="DT159" s="192" t="e">
        <f t="shared" si="795"/>
        <v>#VALUE!</v>
      </c>
      <c r="DU159" s="192" t="e">
        <f t="shared" si="796"/>
        <v>#VALUE!</v>
      </c>
      <c r="DV159" s="198" t="e">
        <f t="shared" si="797"/>
        <v>#VALUE!</v>
      </c>
      <c r="DW159" s="198" t="e">
        <f t="shared" si="798"/>
        <v>#DIV/0!</v>
      </c>
      <c r="DX159" s="198" t="e">
        <f t="shared" si="799"/>
        <v>#DIV/0!</v>
      </c>
      <c r="DY159" s="198" t="e">
        <f t="shared" si="800"/>
        <v>#VALUE!</v>
      </c>
      <c r="DZ159" s="198" t="e">
        <f t="shared" si="801"/>
        <v>#VALUE!</v>
      </c>
      <c r="EA159" s="198" t="e">
        <f t="shared" si="802"/>
        <v>#VALUE!</v>
      </c>
      <c r="EB159" s="198" t="e">
        <f t="shared" si="803"/>
        <v>#VALUE!</v>
      </c>
      <c r="EC159" s="198" t="e">
        <f t="shared" si="804"/>
        <v>#DIV/0!</v>
      </c>
      <c r="ED159" s="198" t="e">
        <f t="shared" si="805"/>
        <v>#VALUE!</v>
      </c>
      <c r="EE159" s="198" t="e">
        <f t="shared" si="806"/>
        <v>#VALUE!</v>
      </c>
      <c r="EF159" s="198" t="e">
        <f t="shared" ref="EF159:EO159" si="972">DV159/SUM($DV159:$EE159)</f>
        <v>#VALUE!</v>
      </c>
      <c r="EG159" s="198" t="e">
        <f t="shared" si="972"/>
        <v>#DIV/0!</v>
      </c>
      <c r="EH159" s="198" t="e">
        <f t="shared" si="972"/>
        <v>#DIV/0!</v>
      </c>
      <c r="EI159" s="198" t="e">
        <f t="shared" si="972"/>
        <v>#VALUE!</v>
      </c>
      <c r="EJ159" s="198" t="e">
        <f t="shared" si="972"/>
        <v>#VALUE!</v>
      </c>
      <c r="EK159" s="198" t="e">
        <f t="shared" si="972"/>
        <v>#VALUE!</v>
      </c>
      <c r="EL159" s="198" t="e">
        <f t="shared" si="972"/>
        <v>#VALUE!</v>
      </c>
      <c r="EM159" s="198" t="e">
        <f t="shared" si="972"/>
        <v>#DIV/0!</v>
      </c>
      <c r="EN159" s="198" t="e">
        <f t="shared" si="972"/>
        <v>#VALUE!</v>
      </c>
      <c r="EO159" s="198" t="e">
        <f t="shared" si="972"/>
        <v>#VALUE!</v>
      </c>
      <c r="EP159" s="511">
        <f t="shared" ref="EP159:EW159" si="973">EP158</f>
        <v>0.08</v>
      </c>
      <c r="EQ159" s="511">
        <f t="shared" si="973"/>
        <v>0.015</v>
      </c>
      <c r="ER159" s="511">
        <f t="shared" si="973"/>
        <v>0.015</v>
      </c>
      <c r="ES159" s="511">
        <f t="shared" si="973"/>
        <v>0.015</v>
      </c>
      <c r="ET159" s="511">
        <f t="shared" si="973"/>
        <v>0.015</v>
      </c>
      <c r="EU159" s="511">
        <f t="shared" si="973"/>
        <v>0.09</v>
      </c>
      <c r="EV159" s="511">
        <f t="shared" si="973"/>
        <v>0.09</v>
      </c>
      <c r="EW159" s="511">
        <f t="shared" si="973"/>
        <v>0.09</v>
      </c>
      <c r="EX159" s="420" t="str">
        <f>IF(_tag_month_day!AS155="","",_tag_month_day!AS155/100)</f>
        <v/>
      </c>
      <c r="EY159" s="420" t="str">
        <f>IF(_tag_month_day!AT155="","",_tag_month_day!AT155/100)</f>
        <v/>
      </c>
      <c r="EZ159" s="420" t="str">
        <f>IF(_tag_month_day!AU155="","",_tag_month_day!AU155/100)</f>
        <v/>
      </c>
      <c r="FA159" s="420" t="str">
        <f>IF(_tag_month_day!AV155="","",_tag_month_day!AV155/100)</f>
        <v/>
      </c>
      <c r="FB159" s="420" t="str">
        <f>IF(_tag_month_day!AW155="","",_tag_month_day!AW155/100)</f>
        <v/>
      </c>
      <c r="FC159" s="420" t="str">
        <f>IF(_tag_month_day!AX155="","",_tag_month_day!AX155/100)</f>
        <v/>
      </c>
      <c r="FD159" s="510">
        <f t="shared" si="835"/>
        <v>0.33</v>
      </c>
      <c r="FE159" s="510">
        <f t="shared" si="836"/>
        <v>0.19</v>
      </c>
      <c r="FF159" s="510">
        <f t="shared" si="837"/>
        <v>0.003</v>
      </c>
      <c r="FG159" s="510">
        <f t="shared" si="838"/>
        <v>0</v>
      </c>
      <c r="FH159" s="603">
        <f t="shared" si="839"/>
        <v>0.0001</v>
      </c>
      <c r="FI159" s="510">
        <f t="shared" ref="FI159:FR159" si="974">FI158</f>
        <v>0.41</v>
      </c>
      <c r="FJ159" s="510">
        <f t="shared" si="974"/>
        <v>0.11</v>
      </c>
      <c r="FK159" s="510">
        <f t="shared" si="974"/>
        <v>0.015</v>
      </c>
      <c r="FL159" s="510">
        <f t="shared" si="974"/>
        <v>0</v>
      </c>
      <c r="FM159" s="603">
        <f t="shared" si="974"/>
        <v>0.0001</v>
      </c>
      <c r="FN159" s="510" t="str">
        <f>IF(_tag_month_day!AY155="","",_tag_month_day!AY155/100)</f>
        <v/>
      </c>
      <c r="FO159" s="510" t="str">
        <f>IF(_tag_month_day!AZ155="","",_tag_month_day!AZ155/100)</f>
        <v/>
      </c>
      <c r="FP159" s="510" t="str">
        <f>IF(_tag_month_day!BA155="","",_tag_month_day!BA155/100)</f>
        <v/>
      </c>
      <c r="FQ159" s="510" t="str">
        <f>IF(_tag_month_day!BB155="","",_tag_month_day!BB155/100)</f>
        <v/>
      </c>
      <c r="FR159" s="603" t="str">
        <f>IF(_tag_month_day!BC155="","",_tag_month_day!BC155/100)</f>
        <v/>
      </c>
      <c r="FS159" s="510" t="str">
        <f>IF(_tag_month_day!BD155="","",_tag_month_day!BD155/100)</f>
        <v/>
      </c>
      <c r="FT159" s="510" t="str">
        <f>IF(_tag_month_day!BE155="","",_tag_month_day!BE155/100)</f>
        <v/>
      </c>
      <c r="FU159" s="510" t="str">
        <f>IF(_tag_month_day!BF155="","",_tag_month_day!BF155/100)</f>
        <v/>
      </c>
      <c r="FV159" s="510" t="str">
        <f>IF(_tag_month_day!BG155="","",_tag_month_day!BG155/100)</f>
        <v/>
      </c>
      <c r="FW159" s="603" t="str">
        <f>IF(_tag_month_day!BH155="","",_tag_month_day!BH155/100)</f>
        <v/>
      </c>
      <c r="FX159" s="510" t="str">
        <f>IF(_tag_month_day!BI155="","",_tag_month_day!BI155/100)</f>
        <v/>
      </c>
      <c r="FY159" s="510" t="str">
        <f>IF(_tag_month_day!BJ155="","",_tag_month_day!BJ155/100)</f>
        <v/>
      </c>
      <c r="FZ159" s="605" t="str">
        <f>IF(_tag_month_day!BK155="","",_tag_month_day!BK155/100)</f>
        <v/>
      </c>
      <c r="GA159" s="510" t="str">
        <f>IF(_tag_month_day!BL155="","",_tag_month_day!BL155/100)</f>
        <v/>
      </c>
      <c r="GB159" s="603" t="str">
        <f>IF(_tag_month_day!BM155="","",_tag_month_day!BM155/100)</f>
        <v/>
      </c>
      <c r="GC159" s="420" t="str">
        <f>IF(_tag_month_day!BN155="","",_tag_month_day!BN155/100)</f>
        <v/>
      </c>
      <c r="GD159" s="420" t="str">
        <f>IF(_tag_month_day!BO155="","",_tag_month_day!BO155/100)</f>
        <v/>
      </c>
      <c r="GE159" s="420" t="str">
        <f>IF(_tag_month_day!BP155="","",_tag_month_day!BP155/100)</f>
        <v/>
      </c>
      <c r="GF159" s="420" t="str">
        <f>IF(_tag_month_day!BQ155="","",_tag_month_day!BQ155/100)</f>
        <v/>
      </c>
      <c r="GG159" s="420" t="str">
        <f>IF(_tag_month_day!BR155="","",_tag_month_day!BR155/100)</f>
        <v/>
      </c>
      <c r="GH159" s="420" t="str">
        <f>IF(_tag_month_day!BS155="","",_tag_month_day!BS155/100)</f>
        <v/>
      </c>
      <c r="GI159" s="603" t="str">
        <f>IF(_tag_month_day!BT155="","",_tag_month_day!BT155/100)</f>
        <v/>
      </c>
      <c r="GJ159" s="612" t="str">
        <f>IF(_tag_month_day!BU155="","",_tag_month_day!BU155/100)</f>
        <v/>
      </c>
      <c r="GK159" s="620" t="str">
        <f>IF(_tag_month_day!BV155="",IF(_rlcf_month_day!A$2="","",_rlcf_month_day!A$2/100),_tag_month_day!BV155/100)</f>
        <v/>
      </c>
      <c r="GL159" s="620" t="str">
        <f>IF(_tag_month_day!BW155="",IF(_rlcf_month_day!B$2="","",_rlcf_month_day!B$2/100),_tag_month_day!BW155/100)</f>
        <v/>
      </c>
      <c r="GM159" s="621" t="str">
        <f>IF(_tag_month_day!BX155="",IF(_rlcf_month_day!C$2="","",_rlcf_month_day!C$2/100),_tag_month_day!BX155/100)</f>
        <v/>
      </c>
      <c r="GN159" s="620" t="str">
        <f>IF(_tag_month_day!BV155="",IF(_rlcf_month_day!A$2="","",_rlcf_month_day!A$2/100),_tag_month_day!BV155/100)</f>
        <v/>
      </c>
      <c r="GO159" s="620" t="str">
        <f>IF(_tag_month_day!BW155="",IF(_rlcf_month_day!B$2="","",_rlcf_month_day!B$2/100),_tag_month_day!BW155/100)</f>
        <v/>
      </c>
      <c r="GP159" s="620" t="str">
        <f>IF(_tag_month_day!CD155="",IF(_rlcf_month_day!E$2="","",_rlcf_month_day!E$2/100),_tag_month_day!CD155/100)</f>
        <v/>
      </c>
      <c r="GQ159" s="620" t="str">
        <f>IF(_tag_month_day!CE155="",IF(_rlcf_month_day!F$2="","",_rlcf_month_day!F$2/100),_tag_month_day!CE155/100)</f>
        <v/>
      </c>
      <c r="GR159" s="621" t="str">
        <f>IF(_tag_month_day!CF155="",IF(_rlcf_month_day!G$2="","",_rlcf_month_day!G$2/100),_tag_month_day!CF155/100)</f>
        <v/>
      </c>
      <c r="GS159" s="626">
        <f t="shared" ref="GS159:HH159" si="975">GS158</f>
        <v>0.953</v>
      </c>
      <c r="GT159" s="626">
        <f t="shared" si="975"/>
        <v>0.55</v>
      </c>
      <c r="GU159" s="626">
        <f t="shared" si="975"/>
        <v>0.55</v>
      </c>
      <c r="GV159" s="626">
        <f t="shared" si="975"/>
        <v>0.55</v>
      </c>
      <c r="GW159" s="626">
        <f t="shared" si="975"/>
        <v>0.5</v>
      </c>
      <c r="GX159" s="626">
        <f t="shared" si="975"/>
        <v>0.935</v>
      </c>
      <c r="GY159" s="626">
        <f t="shared" si="975"/>
        <v>0.15</v>
      </c>
      <c r="GZ159" s="626">
        <f t="shared" si="975"/>
        <v>1</v>
      </c>
      <c r="HA159" s="632">
        <f t="shared" si="975"/>
        <v>0.047</v>
      </c>
      <c r="HB159" s="632">
        <f t="shared" si="975"/>
        <v>0.45</v>
      </c>
      <c r="HC159" s="632">
        <f t="shared" si="975"/>
        <v>0.45</v>
      </c>
      <c r="HD159" s="632">
        <f t="shared" si="975"/>
        <v>0.45</v>
      </c>
      <c r="HE159" s="632">
        <f t="shared" si="975"/>
        <v>0.5</v>
      </c>
      <c r="HF159" s="632">
        <f t="shared" si="975"/>
        <v>0.065</v>
      </c>
      <c r="HG159" s="632">
        <f t="shared" si="975"/>
        <v>0.85</v>
      </c>
      <c r="HH159" s="632">
        <f t="shared" si="975"/>
        <v>0</v>
      </c>
      <c r="HI159" s="68">
        <f t="shared" si="811"/>
        <v>0</v>
      </c>
      <c r="HJ159" s="68" t="e">
        <f t="shared" si="842"/>
        <v>#VALUE!</v>
      </c>
      <c r="HK159" s="202">
        <f t="shared" si="843"/>
        <v>0.85</v>
      </c>
      <c r="HL159" s="464">
        <f t="shared" si="844"/>
        <v>550000</v>
      </c>
      <c r="HM159" s="464">
        <f t="shared" si="845"/>
        <v>480000</v>
      </c>
      <c r="HN159" s="192" t="e">
        <f t="shared" si="812"/>
        <v>#VALUE!</v>
      </c>
      <c r="HO159" s="192" t="e">
        <f>HN159*HK159*$HO$2/HL159*1000000</f>
        <v>#VALUE!</v>
      </c>
      <c r="HP159" s="192" t="e">
        <f>HN159*HK159*$HP$2/HM159*1000000</f>
        <v>#VALUE!</v>
      </c>
    </row>
    <row r="160" customFormat="1" spans="1:224">
      <c r="A160" s="381">
        <v>155</v>
      </c>
      <c r="B160" s="54">
        <f ca="1" t="shared" si="846"/>
        <v>43623</v>
      </c>
      <c r="C160" s="57">
        <f t="shared" si="847"/>
        <v>0.0416666666666667</v>
      </c>
      <c r="D160" s="68" t="str">
        <f ca="1" t="shared" si="813"/>
        <v>白班</v>
      </c>
      <c r="E160" s="68" t="str">
        <f ca="1" t="shared" si="814"/>
        <v>丁</v>
      </c>
      <c r="F160" s="68">
        <f ca="1">SUMPRODUCT((成本日报!$A$3:$A$95=计划!B160)*(成本日报!$B$3:$B$95=计划!$D160),成本日报!$C$3:$C$95)</f>
        <v>4</v>
      </c>
      <c r="G160" s="382">
        <f ca="1" t="shared" si="848"/>
        <v>43623.4166666663</v>
      </c>
      <c r="H160" s="382">
        <f ca="1" t="shared" si="815"/>
        <v>43623.4236111107</v>
      </c>
      <c r="I160" s="382">
        <f ca="1" t="shared" si="816"/>
        <v>43623.4291666663</v>
      </c>
      <c r="J160" s="382">
        <f ca="1" t="shared" si="817"/>
        <v>43623.458333333</v>
      </c>
      <c r="K160" s="382">
        <f ca="1" t="shared" si="818"/>
        <v>43623.520833333</v>
      </c>
      <c r="L160" s="382">
        <f ca="1" t="shared" si="819"/>
        <v>43623.5416666663</v>
      </c>
      <c r="M160" s="398" t="str">
        <f>IF(_tag_month_day!A156="","",_tag_month_day!A156)</f>
        <v/>
      </c>
      <c r="N160" s="398" t="str">
        <f>IF(_tag_month_day!B156="","",_tag_month_day!B156)</f>
        <v/>
      </c>
      <c r="O160" s="399" t="e">
        <f t="shared" si="820"/>
        <v>#VALUE!</v>
      </c>
      <c r="P160" s="398" t="str">
        <f>IF(_tag_month_day!C156="","",_tag_month_day!C156)</f>
        <v/>
      </c>
      <c r="Q160" s="398" t="str">
        <f>IF(_tag_month_day!D156="","",_tag_month_day!D156)</f>
        <v/>
      </c>
      <c r="R160" s="416">
        <f>IF(_tag_month_day!CB156="",R159,_tag_month_day!CB156/100)</f>
        <v>0.07</v>
      </c>
      <c r="S160" s="417" t="str">
        <f>IF(_tag_month_day!E156="","",_tag_month_day!E156)</f>
        <v/>
      </c>
      <c r="T160" s="417" t="str">
        <f>IF(_tag_month_day!F156="","",_tag_month_day!F156)</f>
        <v/>
      </c>
      <c r="U160" s="418" t="e">
        <f t="shared" si="774"/>
        <v>#VALUE!</v>
      </c>
      <c r="V160" s="53" t="e">
        <f t="shared" si="775"/>
        <v>#VALUE!</v>
      </c>
      <c r="W160" s="419" t="str">
        <f>IF(_jhy_month_day!A156="","",_jhy_month_day!A156)</f>
        <v/>
      </c>
      <c r="X160" s="420" t="str">
        <f>IF(_jhy_month_day!B156="","",_jhy_month_day!B156/100)</f>
        <v/>
      </c>
      <c r="Y160" s="420" t="str">
        <f>IF(_jhy_month_day!C156="","",_jhy_month_day!C156/100)</f>
        <v/>
      </c>
      <c r="Z160" s="439">
        <f t="shared" si="865"/>
        <v>39</v>
      </c>
      <c r="AA160" s="440" t="str">
        <f>IF(_tag_month_day!G156="","",_tag_month_day!G156/100)</f>
        <v/>
      </c>
      <c r="AB160" s="440" t="str">
        <f>IF(_tag_month_day!H156="","",_tag_month_day!H156/100)</f>
        <v/>
      </c>
      <c r="AC160" s="193">
        <f t="shared" si="821"/>
        <v>1.59963432013121</v>
      </c>
      <c r="AD160" s="441" t="str">
        <f t="shared" si="822"/>
        <v/>
      </c>
      <c r="AE160" s="442" t="str">
        <f t="shared" si="823"/>
        <v/>
      </c>
      <c r="AF160" s="443">
        <v>1</v>
      </c>
      <c r="AG160" s="68" t="str">
        <f>IF(_duihao_month_day!A156="","",_duihao_month_day!A156)</f>
        <v/>
      </c>
      <c r="AH160" s="463">
        <f>IF(_gyk_month_day!B156="",AH159,_gyk_month_day!B156)</f>
        <v>820</v>
      </c>
      <c r="AI160" s="464" t="e">
        <f t="shared" si="849"/>
        <v>#VALUE!</v>
      </c>
      <c r="AJ160" s="68" t="str">
        <f>IF(_tag_month_day!I156="","",_tag_month_day!I156)</f>
        <v/>
      </c>
      <c r="AK160" s="465" t="str">
        <f>IF(_tzyy_month_day!A156="","",_tzyy_month_day!A156)</f>
        <v/>
      </c>
      <c r="AL160" s="465" t="str">
        <f>IF(_tzyy_month_day!B156="","",_tzyy_month_day!B156)</f>
        <v/>
      </c>
      <c r="AM160" s="465" t="str">
        <f>IF(_tzyy_month_day!C156="","",_tzyy_month_day!C156)</f>
        <v/>
      </c>
      <c r="AN160" s="466" t="str">
        <f>IF(_tag_month_day!CG156="","",_tag_month_day!CG156)</f>
        <v/>
      </c>
      <c r="AO160" s="466" t="str">
        <f>IF(_tag_month_day!CH156="","",_tag_month_day!CH156)</f>
        <v/>
      </c>
      <c r="AP160" s="486" t="e">
        <f t="shared" si="824"/>
        <v>#VALUE!</v>
      </c>
      <c r="AQ160" s="487" t="str">
        <f>IF(_tag_month_day!J156="","",_tag_month_day!J156/100)</f>
        <v/>
      </c>
      <c r="AR160" s="488">
        <f t="shared" si="825"/>
        <v>1.3</v>
      </c>
      <c r="AS160" s="489" t="e">
        <f t="shared" si="776"/>
        <v>#VALUE!</v>
      </c>
      <c r="AT160" s="489">
        <f t="shared" si="826"/>
        <v>0</v>
      </c>
      <c r="AU160" s="490" t="str">
        <f>IF(_tag_month_day!K156="","",_tag_month_day!K156)</f>
        <v/>
      </c>
      <c r="AV160" s="491" t="str">
        <f>IF(_tag_month_day!L156="","",_tag_month_day!L156/100)</f>
        <v/>
      </c>
      <c r="AW160" s="420">
        <f t="shared" si="748"/>
        <v>0</v>
      </c>
      <c r="AX160" s="420">
        <f t="shared" si="827"/>
        <v>0</v>
      </c>
      <c r="AY160" s="420" t="str">
        <f>IF(_tag_month_day!M156="","",_tag_month_day!M156/100)</f>
        <v/>
      </c>
      <c r="AZ160" s="420" t="str">
        <f>IF(_tag_month_day!N156="","",_tag_month_day!N156/100)</f>
        <v/>
      </c>
      <c r="BA160" s="420" t="str">
        <f>IF(_tag_month_day!O156="","",_tag_month_day!O156/100)</f>
        <v/>
      </c>
      <c r="BB160" s="496" t="str">
        <f>IF(_tag_month_day!P156="","",_tag_month_day!P156/100)</f>
        <v/>
      </c>
      <c r="BC160" s="496">
        <f t="shared" si="828"/>
        <v>0</v>
      </c>
      <c r="BD160" s="496" t="str">
        <f>IF(_tag_month_day!Q156="","",_tag_month_day!Q156/100)</f>
        <v/>
      </c>
      <c r="BE160" s="510" t="str">
        <f>IF(_tag_month_day!R156="","",_tag_month_day!R156/100)</f>
        <v/>
      </c>
      <c r="BF160" s="413" t="str">
        <f>IF(_tag_month_day!CC156="","",_tag_month_day!CC156/100)</f>
        <v/>
      </c>
      <c r="BG160" s="511" t="e">
        <f t="shared" si="777"/>
        <v>#VALUE!</v>
      </c>
      <c r="BH160" s="198">
        <f t="shared" si="778"/>
        <v>0</v>
      </c>
      <c r="BI160" s="512" t="e">
        <f>IF(CX160=0,BI159,(DK160*查询!$R$5+DL160*查询!$Q$5+DM160*查询!$N$5+DN160*查询!$O$5+DO160*查询!$P$5)*AF160/CX160)</f>
        <v>#VALUE!</v>
      </c>
      <c r="BJ160" s="512" t="e">
        <f>IF(CX160=0,BJ159,(DP160*查询!$S$5+DQ160*查询!$T$5+DR160*查询!$U$5)*AF160/CX160)</f>
        <v>#VALUE!</v>
      </c>
      <c r="BK160" s="512">
        <f t="shared" si="829"/>
        <v>1</v>
      </c>
      <c r="BL160" s="513" t="str">
        <f>IF(_cfyc_month_day!A156="","",_cfyc_month_day!A156)</f>
        <v/>
      </c>
      <c r="BM160" s="513" t="str">
        <f>IF(_cfyc_month_day!B156="","",_cfyc_month_day!B156)</f>
        <v/>
      </c>
      <c r="BN160" s="513" t="str">
        <f>IF(_cfyc_month_day!C156="","",_cfyc_month_day!C156)</f>
        <v/>
      </c>
      <c r="BO160" s="522" t="str">
        <f>IF(_cfyc_month_day!D156="","",_cfyc_month_day!D156)</f>
        <v/>
      </c>
      <c r="BP160" s="522" t="str">
        <f>IF(_cfyc_month_day!E156="","",_cfyc_month_day!E156)</f>
        <v/>
      </c>
      <c r="BQ160" s="522" t="str">
        <f>IF(_cfyc_month_day!F156="","",_cfyc_month_day!F156)</f>
        <v/>
      </c>
      <c r="BR160" s="513" t="str">
        <f>IF(_tag_month_day!T156="","",_tag_month_day!T156)</f>
        <v/>
      </c>
      <c r="BS160" s="513" t="str">
        <f>IF(_tag_month_day!U156="","",_tag_month_day!U156)</f>
        <v/>
      </c>
      <c r="BT160" s="523" t="str">
        <f t="shared" si="830"/>
        <v/>
      </c>
      <c r="BU160" s="223" t="str">
        <f>IF(_tag_month_day!V156="","",_tag_month_day!V156)</f>
        <v/>
      </c>
      <c r="BV160" s="206" t="str">
        <f>IF(_tag_month_day!W156="","",_tag_month_day!W156)</f>
        <v/>
      </c>
      <c r="BW160" s="540" t="str">
        <f>IF(_tag_month_day!X156="","",_tag_month_day!X156)</f>
        <v/>
      </c>
      <c r="BX160" s="540" t="str">
        <f>IF(_tag_month_day!Y156="","",_tag_month_day!Y156)</f>
        <v/>
      </c>
      <c r="BY160" s="541">
        <f ca="1" t="shared" si="831"/>
        <v>43623.5416666663</v>
      </c>
      <c r="BZ160" s="542"/>
      <c r="CA160" s="543" t="str">
        <f>IF(_jhy2_month_day!A156="","",_jhy2_month_day!A156)</f>
        <v/>
      </c>
      <c r="CB160" s="464" t="str">
        <f>IF(_jhy2_month_day!B156="","",_jhy2_month_day!B156)</f>
        <v/>
      </c>
      <c r="CC160" s="464" t="str">
        <f>IF(_jhy2_month_day!C156="","",_jhy2_month_day!C156)</f>
        <v/>
      </c>
      <c r="CD160" s="464" t="str">
        <f>IF(_jhy2_month_day!D156="","",_jhy2_month_day!D156)</f>
        <v/>
      </c>
      <c r="CE160" s="464" t="str">
        <f>IF(_jhy2_month_day!E156="","",_jhy2_month_day!E156)</f>
        <v/>
      </c>
      <c r="CF160" s="464" t="str">
        <f>IF(_jhy2_month_day!F156="","",_jhy2_month_day!F156)</f>
        <v/>
      </c>
      <c r="CG160" s="464" t="str">
        <f>IF(_jhy2_month_day!G156="","",_jhy2_month_day!G156)</f>
        <v/>
      </c>
      <c r="CH160" s="464" t="str">
        <f>IF(_jhy2_month_day!H156="","",_jhy2_month_day!H156)</f>
        <v/>
      </c>
      <c r="CI160" s="464" t="str">
        <f>IF(_jhy2_month_day!I156="","",_jhy2_month_day!I156)</f>
        <v/>
      </c>
      <c r="CJ160" s="464" t="str">
        <f>IF(_jhy2_month_day!J156="","",_jhy2_month_day!J156)</f>
        <v/>
      </c>
      <c r="CK160" s="464" t="str">
        <f>IF(_jhy2_month_day!K156="","",_jhy2_month_day!K156)</f>
        <v/>
      </c>
      <c r="CL160" s="562" t="str">
        <f>IF(_jhy2_month_day!L156="","",_jhy2_month_day!L156)</f>
        <v/>
      </c>
      <c r="CM160" s="562" t="str">
        <f>IF(_jhy2_month_day!M156="","",_jhy2_month_day!M156)</f>
        <v/>
      </c>
      <c r="CN160" s="562" t="str">
        <f>IF(_jhy2_month_day!N156="","",_jhy2_month_day!N156)</f>
        <v/>
      </c>
      <c r="CO160" s="562" t="str">
        <f>IF(_jhy2_month_day!O156="","",_jhy2_month_day!O156)</f>
        <v/>
      </c>
      <c r="CP160" s="562" t="str">
        <f>IF(_jhy2_month_day!P156="","",_jhy2_month_day!P156)</f>
        <v/>
      </c>
      <c r="CQ160" s="562" t="str">
        <f>IF(_jhy2_month_day!Q156="","",_jhy2_month_day!Q156)</f>
        <v/>
      </c>
      <c r="CR160" s="563" t="str">
        <f>IF(_jhy2_month_day!R156="","",_jhy2_month_day!R156)</f>
        <v/>
      </c>
      <c r="CS160" s="576" t="str">
        <f>IF(_jhy2_month_day!S156="","",_jhy2_month_day!S156)</f>
        <v/>
      </c>
      <c r="CT160" s="562" t="str">
        <f>IF(_jhy2_month_day!T156="","",_jhy2_month_day!T156)</f>
        <v/>
      </c>
      <c r="CU160" s="577" t="e">
        <f t="shared" si="779"/>
        <v>#VALUE!</v>
      </c>
      <c r="CV160" s="198" t="e">
        <f t="shared" si="780"/>
        <v>#VALUE!</v>
      </c>
      <c r="CW160" s="192" t="e">
        <f t="shared" si="781"/>
        <v>#VALUE!</v>
      </c>
      <c r="CX160" s="192" t="e">
        <f t="shared" si="782"/>
        <v>#VALUE!</v>
      </c>
      <c r="CY160" s="202" t="e">
        <f t="shared" si="783"/>
        <v>#VALUE!</v>
      </c>
      <c r="CZ160" s="192" t="e">
        <f t="shared" ref="CZ160:DI160" si="976">$AJ160*EF160</f>
        <v>#VALUE!</v>
      </c>
      <c r="DA160" s="192" t="e">
        <f t="shared" si="976"/>
        <v>#VALUE!</v>
      </c>
      <c r="DB160" s="192" t="e">
        <f t="shared" si="976"/>
        <v>#VALUE!</v>
      </c>
      <c r="DC160" s="192" t="e">
        <f t="shared" si="976"/>
        <v>#VALUE!</v>
      </c>
      <c r="DD160" s="192" t="e">
        <f t="shared" si="976"/>
        <v>#VALUE!</v>
      </c>
      <c r="DE160" s="192" t="e">
        <f t="shared" si="976"/>
        <v>#VALUE!</v>
      </c>
      <c r="DF160" s="192" t="e">
        <f t="shared" si="976"/>
        <v>#VALUE!</v>
      </c>
      <c r="DG160" s="192" t="e">
        <f t="shared" si="976"/>
        <v>#VALUE!</v>
      </c>
      <c r="DH160" s="192" t="e">
        <f t="shared" si="976"/>
        <v>#VALUE!</v>
      </c>
      <c r="DI160" s="192" t="e">
        <f t="shared" si="976"/>
        <v>#VALUE!</v>
      </c>
      <c r="DJ160" s="192" t="e">
        <f t="shared" si="785"/>
        <v>#VALUE!</v>
      </c>
      <c r="DK160" s="192" t="e">
        <f t="shared" si="786"/>
        <v>#VALUE!</v>
      </c>
      <c r="DL160" s="192" t="e">
        <f t="shared" si="787"/>
        <v>#VALUE!</v>
      </c>
      <c r="DM160" s="192" t="e">
        <f t="shared" si="788"/>
        <v>#VALUE!</v>
      </c>
      <c r="DN160" s="192" t="e">
        <f t="shared" si="789"/>
        <v>#VALUE!</v>
      </c>
      <c r="DO160" s="192" t="e">
        <f t="shared" si="790"/>
        <v>#VALUE!</v>
      </c>
      <c r="DP160" s="192" t="e">
        <f t="shared" si="791"/>
        <v>#VALUE!</v>
      </c>
      <c r="DQ160" s="192" t="e">
        <f t="shared" si="792"/>
        <v>#VALUE!</v>
      </c>
      <c r="DR160" s="192" t="e">
        <f t="shared" si="793"/>
        <v>#VALUE!</v>
      </c>
      <c r="DS160" s="192" t="e">
        <f t="shared" si="794"/>
        <v>#VALUE!</v>
      </c>
      <c r="DT160" s="192" t="e">
        <f t="shared" si="795"/>
        <v>#VALUE!</v>
      </c>
      <c r="DU160" s="192" t="e">
        <f t="shared" si="796"/>
        <v>#VALUE!</v>
      </c>
      <c r="DV160" s="198" t="e">
        <f t="shared" si="797"/>
        <v>#VALUE!</v>
      </c>
      <c r="DW160" s="198" t="e">
        <f t="shared" si="798"/>
        <v>#DIV/0!</v>
      </c>
      <c r="DX160" s="198" t="e">
        <f t="shared" si="799"/>
        <v>#DIV/0!</v>
      </c>
      <c r="DY160" s="198" t="e">
        <f t="shared" si="800"/>
        <v>#VALUE!</v>
      </c>
      <c r="DZ160" s="198" t="e">
        <f t="shared" si="801"/>
        <v>#VALUE!</v>
      </c>
      <c r="EA160" s="198" t="e">
        <f t="shared" si="802"/>
        <v>#VALUE!</v>
      </c>
      <c r="EB160" s="198" t="e">
        <f t="shared" si="803"/>
        <v>#VALUE!</v>
      </c>
      <c r="EC160" s="198" t="e">
        <f t="shared" si="804"/>
        <v>#DIV/0!</v>
      </c>
      <c r="ED160" s="198" t="e">
        <f t="shared" si="805"/>
        <v>#VALUE!</v>
      </c>
      <c r="EE160" s="198" t="e">
        <f t="shared" si="806"/>
        <v>#VALUE!</v>
      </c>
      <c r="EF160" s="198" t="e">
        <f t="shared" ref="EF160:EO160" si="977">DV160/SUM($DV160:$EE160)</f>
        <v>#VALUE!</v>
      </c>
      <c r="EG160" s="198" t="e">
        <f t="shared" si="977"/>
        <v>#DIV/0!</v>
      </c>
      <c r="EH160" s="198" t="e">
        <f t="shared" si="977"/>
        <v>#DIV/0!</v>
      </c>
      <c r="EI160" s="198" t="e">
        <f t="shared" si="977"/>
        <v>#VALUE!</v>
      </c>
      <c r="EJ160" s="198" t="e">
        <f t="shared" si="977"/>
        <v>#VALUE!</v>
      </c>
      <c r="EK160" s="198" t="e">
        <f t="shared" si="977"/>
        <v>#VALUE!</v>
      </c>
      <c r="EL160" s="198" t="e">
        <f t="shared" si="977"/>
        <v>#VALUE!</v>
      </c>
      <c r="EM160" s="198" t="e">
        <f t="shared" si="977"/>
        <v>#DIV/0!</v>
      </c>
      <c r="EN160" s="198" t="e">
        <f t="shared" si="977"/>
        <v>#VALUE!</v>
      </c>
      <c r="EO160" s="198" t="e">
        <f t="shared" si="977"/>
        <v>#VALUE!</v>
      </c>
      <c r="EP160" s="511">
        <f t="shared" ref="EP160:EW160" si="978">EP159</f>
        <v>0.08</v>
      </c>
      <c r="EQ160" s="511">
        <f t="shared" si="978"/>
        <v>0.015</v>
      </c>
      <c r="ER160" s="511">
        <f t="shared" si="978"/>
        <v>0.015</v>
      </c>
      <c r="ES160" s="511">
        <f t="shared" si="978"/>
        <v>0.015</v>
      </c>
      <c r="ET160" s="511">
        <f t="shared" si="978"/>
        <v>0.015</v>
      </c>
      <c r="EU160" s="511">
        <f t="shared" si="978"/>
        <v>0.09</v>
      </c>
      <c r="EV160" s="511">
        <f t="shared" si="978"/>
        <v>0.09</v>
      </c>
      <c r="EW160" s="511">
        <f t="shared" si="978"/>
        <v>0.09</v>
      </c>
      <c r="EX160" s="420" t="str">
        <f>IF(_tag_month_day!AS156="","",_tag_month_day!AS156/100)</f>
        <v/>
      </c>
      <c r="EY160" s="420" t="str">
        <f>IF(_tag_month_day!AT156="","",_tag_month_day!AT156/100)</f>
        <v/>
      </c>
      <c r="EZ160" s="420" t="str">
        <f>IF(_tag_month_day!AU156="","",_tag_month_day!AU156/100)</f>
        <v/>
      </c>
      <c r="FA160" s="420" t="str">
        <f>IF(_tag_month_day!AV156="","",_tag_month_day!AV156/100)</f>
        <v/>
      </c>
      <c r="FB160" s="420" t="str">
        <f>IF(_tag_month_day!AW156="","",_tag_month_day!AW156/100)</f>
        <v/>
      </c>
      <c r="FC160" s="420" t="str">
        <f>IF(_tag_month_day!AX156="","",_tag_month_day!AX156/100)</f>
        <v/>
      </c>
      <c r="FD160" s="510">
        <f t="shared" si="835"/>
        <v>0.33</v>
      </c>
      <c r="FE160" s="510">
        <f t="shared" si="836"/>
        <v>0.19</v>
      </c>
      <c r="FF160" s="510">
        <f t="shared" si="837"/>
        <v>0.003</v>
      </c>
      <c r="FG160" s="510">
        <f t="shared" si="838"/>
        <v>0</v>
      </c>
      <c r="FH160" s="603">
        <f t="shared" si="839"/>
        <v>0.0001</v>
      </c>
      <c r="FI160" s="510">
        <f t="shared" ref="FI160:FR160" si="979">FI159</f>
        <v>0.41</v>
      </c>
      <c r="FJ160" s="510">
        <f t="shared" si="979"/>
        <v>0.11</v>
      </c>
      <c r="FK160" s="510">
        <f t="shared" si="979"/>
        <v>0.015</v>
      </c>
      <c r="FL160" s="510">
        <f t="shared" si="979"/>
        <v>0</v>
      </c>
      <c r="FM160" s="603">
        <f t="shared" si="979"/>
        <v>0.0001</v>
      </c>
      <c r="FN160" s="510" t="str">
        <f>IF(_tag_month_day!AY156="","",_tag_month_day!AY156/100)</f>
        <v/>
      </c>
      <c r="FO160" s="510" t="str">
        <f>IF(_tag_month_day!AZ156="","",_tag_month_day!AZ156/100)</f>
        <v/>
      </c>
      <c r="FP160" s="510" t="str">
        <f>IF(_tag_month_day!BA156="","",_tag_month_day!BA156/100)</f>
        <v/>
      </c>
      <c r="FQ160" s="510" t="str">
        <f>IF(_tag_month_day!BB156="","",_tag_month_day!BB156/100)</f>
        <v/>
      </c>
      <c r="FR160" s="603" t="str">
        <f>IF(_tag_month_day!BC156="","",_tag_month_day!BC156/100)</f>
        <v/>
      </c>
      <c r="FS160" s="510" t="str">
        <f>IF(_tag_month_day!BD156="","",_tag_month_day!BD156/100)</f>
        <v/>
      </c>
      <c r="FT160" s="510" t="str">
        <f>IF(_tag_month_day!BE156="","",_tag_month_day!BE156/100)</f>
        <v/>
      </c>
      <c r="FU160" s="510" t="str">
        <f>IF(_tag_month_day!BF156="","",_tag_month_day!BF156/100)</f>
        <v/>
      </c>
      <c r="FV160" s="510" t="str">
        <f>IF(_tag_month_day!BG156="","",_tag_month_day!BG156/100)</f>
        <v/>
      </c>
      <c r="FW160" s="603" t="str">
        <f>IF(_tag_month_day!BH156="","",_tag_month_day!BH156/100)</f>
        <v/>
      </c>
      <c r="FX160" s="510" t="str">
        <f>IF(_tag_month_day!BI156="","",_tag_month_day!BI156/100)</f>
        <v/>
      </c>
      <c r="FY160" s="510" t="str">
        <f>IF(_tag_month_day!BJ156="","",_tag_month_day!BJ156/100)</f>
        <v/>
      </c>
      <c r="FZ160" s="605" t="str">
        <f>IF(_tag_month_day!BK156="","",_tag_month_day!BK156/100)</f>
        <v/>
      </c>
      <c r="GA160" s="510" t="str">
        <f>IF(_tag_month_day!BL156="","",_tag_month_day!BL156/100)</f>
        <v/>
      </c>
      <c r="GB160" s="603" t="str">
        <f>IF(_tag_month_day!BM156="","",_tag_month_day!BM156/100)</f>
        <v/>
      </c>
      <c r="GC160" s="420" t="str">
        <f>IF(_tag_month_day!BN156="","",_tag_month_day!BN156/100)</f>
        <v/>
      </c>
      <c r="GD160" s="420" t="str">
        <f>IF(_tag_month_day!BO156="","",_tag_month_day!BO156/100)</f>
        <v/>
      </c>
      <c r="GE160" s="420" t="str">
        <f>IF(_tag_month_day!BP156="","",_tag_month_day!BP156/100)</f>
        <v/>
      </c>
      <c r="GF160" s="420" t="str">
        <f>IF(_tag_month_day!BQ156="","",_tag_month_day!BQ156/100)</f>
        <v/>
      </c>
      <c r="GG160" s="420" t="str">
        <f>IF(_tag_month_day!BR156="","",_tag_month_day!BR156/100)</f>
        <v/>
      </c>
      <c r="GH160" s="420" t="str">
        <f>IF(_tag_month_day!BS156="","",_tag_month_day!BS156/100)</f>
        <v/>
      </c>
      <c r="GI160" s="603" t="str">
        <f>IF(_tag_month_day!BT156="","",_tag_month_day!BT156/100)</f>
        <v/>
      </c>
      <c r="GJ160" s="612" t="str">
        <f>IF(_tag_month_day!BU156="","",_tag_month_day!BU156/100)</f>
        <v/>
      </c>
      <c r="GK160" s="620" t="str">
        <f>IF(_tag_month_day!BV156="",IF(_rlcf_month_day!A$2="","",_rlcf_month_day!A$2/100),_tag_month_day!BV156/100)</f>
        <v/>
      </c>
      <c r="GL160" s="620" t="str">
        <f>IF(_tag_month_day!BW156="",IF(_rlcf_month_day!B$2="","",_rlcf_month_day!B$2/100),_tag_month_day!BW156/100)</f>
        <v/>
      </c>
      <c r="GM160" s="621" t="str">
        <f>IF(_tag_month_day!BX156="",IF(_rlcf_month_day!C$2="","",_rlcf_month_day!C$2/100),_tag_month_day!BX156/100)</f>
        <v/>
      </c>
      <c r="GN160" s="620" t="str">
        <f>IF(_tag_month_day!BV156="",IF(_rlcf_month_day!A$2="","",_rlcf_month_day!A$2/100),_tag_month_day!BV156/100)</f>
        <v/>
      </c>
      <c r="GO160" s="620" t="str">
        <f>IF(_tag_month_day!BW156="",IF(_rlcf_month_day!B$2="","",_rlcf_month_day!B$2/100),_tag_month_day!BW156/100)</f>
        <v/>
      </c>
      <c r="GP160" s="620" t="str">
        <f>IF(_tag_month_day!CD156="",IF(_rlcf_month_day!E$2="","",_rlcf_month_day!E$2/100),_tag_month_day!CD156/100)</f>
        <v/>
      </c>
      <c r="GQ160" s="620" t="str">
        <f>IF(_tag_month_day!CE156="",IF(_rlcf_month_day!F$2="","",_rlcf_month_day!F$2/100),_tag_month_day!CE156/100)</f>
        <v/>
      </c>
      <c r="GR160" s="621" t="str">
        <f>IF(_tag_month_day!CF156="",IF(_rlcf_month_day!G$2="","",_rlcf_month_day!G$2/100),_tag_month_day!CF156/100)</f>
        <v/>
      </c>
      <c r="GS160" s="626">
        <f t="shared" ref="GS160:HH160" si="980">GS159</f>
        <v>0.953</v>
      </c>
      <c r="GT160" s="626">
        <f t="shared" si="980"/>
        <v>0.55</v>
      </c>
      <c r="GU160" s="626">
        <f t="shared" si="980"/>
        <v>0.55</v>
      </c>
      <c r="GV160" s="626">
        <f t="shared" si="980"/>
        <v>0.55</v>
      </c>
      <c r="GW160" s="626">
        <f t="shared" si="980"/>
        <v>0.5</v>
      </c>
      <c r="GX160" s="626">
        <f t="shared" si="980"/>
        <v>0.935</v>
      </c>
      <c r="GY160" s="626">
        <f t="shared" si="980"/>
        <v>0.15</v>
      </c>
      <c r="GZ160" s="626">
        <f t="shared" si="980"/>
        <v>1</v>
      </c>
      <c r="HA160" s="632">
        <f t="shared" si="980"/>
        <v>0.047</v>
      </c>
      <c r="HB160" s="632">
        <f t="shared" si="980"/>
        <v>0.45</v>
      </c>
      <c r="HC160" s="632">
        <f t="shared" si="980"/>
        <v>0.45</v>
      </c>
      <c r="HD160" s="632">
        <f t="shared" si="980"/>
        <v>0.45</v>
      </c>
      <c r="HE160" s="632">
        <f t="shared" si="980"/>
        <v>0.5</v>
      </c>
      <c r="HF160" s="632">
        <f t="shared" si="980"/>
        <v>0.065</v>
      </c>
      <c r="HG160" s="632">
        <f t="shared" si="980"/>
        <v>0.85</v>
      </c>
      <c r="HH160" s="632">
        <f t="shared" si="980"/>
        <v>0</v>
      </c>
      <c r="HI160" s="68">
        <f t="shared" si="811"/>
        <v>0</v>
      </c>
      <c r="HJ160" s="68" t="e">
        <f t="shared" si="842"/>
        <v>#VALUE!</v>
      </c>
      <c r="HK160" s="202">
        <f t="shared" si="843"/>
        <v>0.85</v>
      </c>
      <c r="HL160" s="464">
        <f t="shared" si="844"/>
        <v>550000</v>
      </c>
      <c r="HM160" s="464">
        <f t="shared" si="845"/>
        <v>480000</v>
      </c>
      <c r="HN160" s="192" t="e">
        <f t="shared" si="812"/>
        <v>#VALUE!</v>
      </c>
      <c r="HO160" s="192" t="e">
        <f>HN160*HK160*$HO$2/HL160*1000000</f>
        <v>#VALUE!</v>
      </c>
      <c r="HP160" s="192" t="e">
        <f>HN160*HK160*$HP$2/HM160*1000000</f>
        <v>#VALUE!</v>
      </c>
    </row>
    <row r="161" customFormat="1" spans="1:224">
      <c r="A161" s="381">
        <v>156</v>
      </c>
      <c r="B161" s="54">
        <f ca="1" t="shared" si="846"/>
        <v>43623</v>
      </c>
      <c r="C161" s="57">
        <f t="shared" si="847"/>
        <v>0.0416666666666667</v>
      </c>
      <c r="D161" s="68" t="str">
        <f ca="1" t="shared" si="813"/>
        <v>白班</v>
      </c>
      <c r="E161" s="68" t="str">
        <f ca="1" t="shared" si="814"/>
        <v>丁</v>
      </c>
      <c r="F161" s="68">
        <f ca="1">SUMPRODUCT((成本日报!$A$3:$A$95=计划!B161)*(成本日报!$B$3:$B$95=计划!$D161),成本日报!$C$3:$C$95)</f>
        <v>4</v>
      </c>
      <c r="G161" s="382">
        <f ca="1" t="shared" si="848"/>
        <v>43623.458333333</v>
      </c>
      <c r="H161" s="382">
        <f ca="1" t="shared" si="815"/>
        <v>43623.4652777774</v>
      </c>
      <c r="I161" s="382">
        <f ca="1" t="shared" si="816"/>
        <v>43623.470833333</v>
      </c>
      <c r="J161" s="382">
        <f ca="1" t="shared" si="817"/>
        <v>43623.4999999996</v>
      </c>
      <c r="K161" s="382">
        <f ca="1" t="shared" si="818"/>
        <v>43623.5624999996</v>
      </c>
      <c r="L161" s="382">
        <f ca="1" t="shared" si="819"/>
        <v>43623.583333333</v>
      </c>
      <c r="M161" s="398" t="str">
        <f>IF(_tag_month_day!A157="","",_tag_month_day!A157)</f>
        <v/>
      </c>
      <c r="N161" s="398" t="str">
        <f>IF(_tag_month_day!B157="","",_tag_month_day!B157)</f>
        <v/>
      </c>
      <c r="O161" s="399" t="e">
        <f t="shared" si="820"/>
        <v>#VALUE!</v>
      </c>
      <c r="P161" s="398" t="str">
        <f>IF(_tag_month_day!C157="","",_tag_month_day!C157)</f>
        <v/>
      </c>
      <c r="Q161" s="398" t="str">
        <f>IF(_tag_month_day!D157="","",_tag_month_day!D157)</f>
        <v/>
      </c>
      <c r="R161" s="416">
        <f>IF(_tag_month_day!CB157="",R160,_tag_month_day!CB157/100)</f>
        <v>0.07</v>
      </c>
      <c r="S161" s="417" t="str">
        <f>IF(_tag_month_day!E157="","",_tag_month_day!E157)</f>
        <v/>
      </c>
      <c r="T161" s="417" t="str">
        <f>IF(_tag_month_day!F157="","",_tag_month_day!F157)</f>
        <v/>
      </c>
      <c r="U161" s="418" t="e">
        <f t="shared" si="774"/>
        <v>#VALUE!</v>
      </c>
      <c r="V161" s="53" t="e">
        <f t="shared" si="775"/>
        <v>#VALUE!</v>
      </c>
      <c r="W161" s="419" t="str">
        <f>IF(_jhy_month_day!A157="","",_jhy_month_day!A157)</f>
        <v/>
      </c>
      <c r="X161" s="420" t="str">
        <f>IF(_jhy_month_day!B157="","",_jhy_month_day!B157/100)</f>
        <v/>
      </c>
      <c r="Y161" s="420" t="str">
        <f>IF(_jhy_month_day!C157="","",_jhy_month_day!C157/100)</f>
        <v/>
      </c>
      <c r="Z161" s="439">
        <f t="shared" si="865"/>
        <v>39</v>
      </c>
      <c r="AA161" s="440" t="str">
        <f>IF(_tag_month_day!G157="","",_tag_month_day!G157/100)</f>
        <v/>
      </c>
      <c r="AB161" s="440" t="str">
        <f>IF(_tag_month_day!H157="","",_tag_month_day!H157/100)</f>
        <v/>
      </c>
      <c r="AC161" s="193">
        <f t="shared" si="821"/>
        <v>1.59963432013121</v>
      </c>
      <c r="AD161" s="441" t="str">
        <f t="shared" si="822"/>
        <v/>
      </c>
      <c r="AE161" s="442" t="str">
        <f t="shared" si="823"/>
        <v/>
      </c>
      <c r="AF161" s="443">
        <v>1</v>
      </c>
      <c r="AG161" s="68" t="str">
        <f>IF(_duihao_month_day!A157="","",_duihao_month_day!A157)</f>
        <v/>
      </c>
      <c r="AH161" s="463">
        <f>IF(_gyk_month_day!B157="",AH160,_gyk_month_day!B157)</f>
        <v>820</v>
      </c>
      <c r="AI161" s="464" t="e">
        <f t="shared" si="849"/>
        <v>#VALUE!</v>
      </c>
      <c r="AJ161" s="68" t="str">
        <f>IF(_tag_month_day!I157="","",_tag_month_day!I157)</f>
        <v/>
      </c>
      <c r="AK161" s="465" t="str">
        <f>IF(_tzyy_month_day!A157="","",_tzyy_month_day!A157)</f>
        <v/>
      </c>
      <c r="AL161" s="465" t="str">
        <f>IF(_tzyy_month_day!B157="","",_tzyy_month_day!B157)</f>
        <v/>
      </c>
      <c r="AM161" s="465" t="str">
        <f>IF(_tzyy_month_day!C157="","",_tzyy_month_day!C157)</f>
        <v/>
      </c>
      <c r="AN161" s="466" t="str">
        <f>IF(_tag_month_day!CG157="","",_tag_month_day!CG157)</f>
        <v/>
      </c>
      <c r="AO161" s="466" t="str">
        <f>IF(_tag_month_day!CH157="","",_tag_month_day!CH157)</f>
        <v/>
      </c>
      <c r="AP161" s="486" t="e">
        <f t="shared" si="824"/>
        <v>#VALUE!</v>
      </c>
      <c r="AQ161" s="487" t="str">
        <f>IF(_tag_month_day!J157="","",_tag_month_day!J157/100)</f>
        <v/>
      </c>
      <c r="AR161" s="488">
        <f t="shared" si="825"/>
        <v>1.3</v>
      </c>
      <c r="AS161" s="489" t="e">
        <f t="shared" si="776"/>
        <v>#VALUE!</v>
      </c>
      <c r="AT161" s="489">
        <f t="shared" si="826"/>
        <v>0</v>
      </c>
      <c r="AU161" s="490" t="str">
        <f>IF(_tag_month_day!K157="","",_tag_month_day!K157)</f>
        <v/>
      </c>
      <c r="AV161" s="491" t="str">
        <f>IF(_tag_month_day!L157="","",_tag_month_day!L157/100)</f>
        <v/>
      </c>
      <c r="AW161" s="420">
        <f t="shared" si="748"/>
        <v>0</v>
      </c>
      <c r="AX161" s="420">
        <f t="shared" si="827"/>
        <v>0</v>
      </c>
      <c r="AY161" s="420" t="str">
        <f>IF(_tag_month_day!M157="","",_tag_month_day!M157/100)</f>
        <v/>
      </c>
      <c r="AZ161" s="420" t="str">
        <f>IF(_tag_month_day!N157="","",_tag_month_day!N157/100)</f>
        <v/>
      </c>
      <c r="BA161" s="420" t="str">
        <f>IF(_tag_month_day!O157="","",_tag_month_day!O157/100)</f>
        <v/>
      </c>
      <c r="BB161" s="496" t="str">
        <f>IF(_tag_month_day!P157="","",_tag_month_day!P157/100)</f>
        <v/>
      </c>
      <c r="BC161" s="496">
        <f t="shared" si="828"/>
        <v>0</v>
      </c>
      <c r="BD161" s="496" t="str">
        <f>IF(_tag_month_day!Q157="","",_tag_month_day!Q157/100)</f>
        <v/>
      </c>
      <c r="BE161" s="510" t="str">
        <f>IF(_tag_month_day!R157="","",_tag_month_day!R157/100)</f>
        <v/>
      </c>
      <c r="BF161" s="413" t="str">
        <f>IF(_tag_month_day!CC157="","",_tag_month_day!CC157/100)</f>
        <v/>
      </c>
      <c r="BG161" s="511" t="e">
        <f t="shared" si="777"/>
        <v>#VALUE!</v>
      </c>
      <c r="BH161" s="198">
        <f t="shared" si="778"/>
        <v>0</v>
      </c>
      <c r="BI161" s="512" t="e">
        <f>IF(CX161=0,BI160,(DK161*查询!$R$5+DL161*查询!$Q$5+DM161*查询!$N$5+DN161*查询!$O$5+DO161*查询!$P$5)*AF161/CX161)</f>
        <v>#VALUE!</v>
      </c>
      <c r="BJ161" s="512" t="e">
        <f>IF(CX161=0,BJ160,(DP161*查询!$S$5+DQ161*查询!$T$5+DR161*查询!$U$5)*AF161/CX161)</f>
        <v>#VALUE!</v>
      </c>
      <c r="BK161" s="512">
        <f t="shared" si="829"/>
        <v>1</v>
      </c>
      <c r="BL161" s="513" t="str">
        <f>IF(_cfyc_month_day!A157="","",_cfyc_month_day!A157)</f>
        <v/>
      </c>
      <c r="BM161" s="513" t="str">
        <f>IF(_cfyc_month_day!B157="","",_cfyc_month_day!B157)</f>
        <v/>
      </c>
      <c r="BN161" s="513" t="str">
        <f>IF(_cfyc_month_day!C157="","",_cfyc_month_day!C157)</f>
        <v/>
      </c>
      <c r="BO161" s="522" t="str">
        <f>IF(_cfyc_month_day!D157="","",_cfyc_month_day!D157)</f>
        <v/>
      </c>
      <c r="BP161" s="522" t="str">
        <f>IF(_cfyc_month_day!E157="","",_cfyc_month_day!E157)</f>
        <v/>
      </c>
      <c r="BQ161" s="522" t="str">
        <f>IF(_cfyc_month_day!F157="","",_cfyc_month_day!F157)</f>
        <v/>
      </c>
      <c r="BR161" s="513" t="str">
        <f>IF(_tag_month_day!T157="","",_tag_month_day!T157)</f>
        <v/>
      </c>
      <c r="BS161" s="513" t="str">
        <f>IF(_tag_month_day!U157="","",_tag_month_day!U157)</f>
        <v/>
      </c>
      <c r="BT161" s="523" t="str">
        <f t="shared" si="830"/>
        <v/>
      </c>
      <c r="BU161" s="223" t="str">
        <f>IF(_tag_month_day!V157="","",_tag_month_day!V157)</f>
        <v/>
      </c>
      <c r="BV161" s="206" t="str">
        <f>IF(_tag_month_day!W157="","",_tag_month_day!W157)</f>
        <v/>
      </c>
      <c r="BW161" s="540" t="str">
        <f>IF(_tag_month_day!X157="","",_tag_month_day!X157)</f>
        <v/>
      </c>
      <c r="BX161" s="540" t="str">
        <f>IF(_tag_month_day!Y157="","",_tag_month_day!Y157)</f>
        <v/>
      </c>
      <c r="BY161" s="541">
        <f ca="1" t="shared" si="831"/>
        <v>43623.583333333</v>
      </c>
      <c r="BZ161" s="542" t="s">
        <v>215</v>
      </c>
      <c r="CA161" s="543" t="str">
        <f>IF(_jhy2_month_day!A157="","",_jhy2_month_day!A157)</f>
        <v/>
      </c>
      <c r="CB161" s="464" t="str">
        <f>IF(_jhy2_month_day!B157="","",_jhy2_month_day!B157)</f>
        <v/>
      </c>
      <c r="CC161" s="464" t="str">
        <f>IF(_jhy2_month_day!C157="","",_jhy2_month_day!C157)</f>
        <v/>
      </c>
      <c r="CD161" s="464" t="str">
        <f>IF(_jhy2_month_day!D157="","",_jhy2_month_day!D157)</f>
        <v/>
      </c>
      <c r="CE161" s="464" t="str">
        <f>IF(_jhy2_month_day!E157="","",_jhy2_month_day!E157)</f>
        <v/>
      </c>
      <c r="CF161" s="464" t="str">
        <f>IF(_jhy2_month_day!F157="","",_jhy2_month_day!F157)</f>
        <v/>
      </c>
      <c r="CG161" s="464" t="str">
        <f>IF(_jhy2_month_day!G157="","",_jhy2_month_day!G157)</f>
        <v/>
      </c>
      <c r="CH161" s="464" t="str">
        <f>IF(_jhy2_month_day!H157="","",_jhy2_month_day!H157)</f>
        <v/>
      </c>
      <c r="CI161" s="464" t="str">
        <f>IF(_jhy2_month_day!I157="","",_jhy2_month_day!I157)</f>
        <v/>
      </c>
      <c r="CJ161" s="464" t="str">
        <f>IF(_jhy2_month_day!J157="","",_jhy2_month_day!J157)</f>
        <v/>
      </c>
      <c r="CK161" s="464" t="str">
        <f>IF(_jhy2_month_day!K157="","",_jhy2_month_day!K157)</f>
        <v/>
      </c>
      <c r="CL161" s="562" t="str">
        <f>IF(_jhy2_month_day!L157="","",_jhy2_month_day!L157)</f>
        <v/>
      </c>
      <c r="CM161" s="562" t="str">
        <f>IF(_jhy2_month_day!M157="","",_jhy2_month_day!M157)</f>
        <v/>
      </c>
      <c r="CN161" s="562" t="str">
        <f>IF(_jhy2_month_day!N157="","",_jhy2_month_day!N157)</f>
        <v/>
      </c>
      <c r="CO161" s="562" t="str">
        <f>IF(_jhy2_month_day!O157="","",_jhy2_month_day!O157)</f>
        <v/>
      </c>
      <c r="CP161" s="562" t="str">
        <f>IF(_jhy2_month_day!P157="","",_jhy2_month_day!P157)</f>
        <v/>
      </c>
      <c r="CQ161" s="562" t="str">
        <f>IF(_jhy2_month_day!Q157="","",_jhy2_month_day!Q157)</f>
        <v/>
      </c>
      <c r="CR161" s="563" t="str">
        <f>IF(_jhy2_month_day!R157="","",_jhy2_month_day!R157)</f>
        <v/>
      </c>
      <c r="CS161" s="576" t="str">
        <f>IF(_jhy2_month_day!S157="","",_jhy2_month_day!S157)</f>
        <v/>
      </c>
      <c r="CT161" s="562" t="str">
        <f>IF(_jhy2_month_day!T157="","",_jhy2_month_day!T157)</f>
        <v/>
      </c>
      <c r="CU161" s="577" t="e">
        <f t="shared" si="779"/>
        <v>#VALUE!</v>
      </c>
      <c r="CV161" s="198" t="e">
        <f t="shared" si="780"/>
        <v>#VALUE!</v>
      </c>
      <c r="CW161" s="192" t="e">
        <f t="shared" si="781"/>
        <v>#VALUE!</v>
      </c>
      <c r="CX161" s="192" t="e">
        <f t="shared" si="782"/>
        <v>#VALUE!</v>
      </c>
      <c r="CY161" s="202" t="e">
        <f t="shared" si="783"/>
        <v>#VALUE!</v>
      </c>
      <c r="CZ161" s="192" t="e">
        <f t="shared" ref="CZ161:DI161" si="981">$AJ161*EF161</f>
        <v>#VALUE!</v>
      </c>
      <c r="DA161" s="192" t="e">
        <f t="shared" si="981"/>
        <v>#VALUE!</v>
      </c>
      <c r="DB161" s="192" t="e">
        <f t="shared" si="981"/>
        <v>#VALUE!</v>
      </c>
      <c r="DC161" s="192" t="e">
        <f t="shared" si="981"/>
        <v>#VALUE!</v>
      </c>
      <c r="DD161" s="192" t="e">
        <f t="shared" si="981"/>
        <v>#VALUE!</v>
      </c>
      <c r="DE161" s="192" t="e">
        <f t="shared" si="981"/>
        <v>#VALUE!</v>
      </c>
      <c r="DF161" s="192" t="e">
        <f t="shared" si="981"/>
        <v>#VALUE!</v>
      </c>
      <c r="DG161" s="192" t="e">
        <f t="shared" si="981"/>
        <v>#VALUE!</v>
      </c>
      <c r="DH161" s="192" t="e">
        <f t="shared" si="981"/>
        <v>#VALUE!</v>
      </c>
      <c r="DI161" s="192" t="e">
        <f t="shared" si="981"/>
        <v>#VALUE!</v>
      </c>
      <c r="DJ161" s="192" t="e">
        <f t="shared" si="785"/>
        <v>#VALUE!</v>
      </c>
      <c r="DK161" s="192" t="e">
        <f t="shared" si="786"/>
        <v>#VALUE!</v>
      </c>
      <c r="DL161" s="192" t="e">
        <f t="shared" si="787"/>
        <v>#VALUE!</v>
      </c>
      <c r="DM161" s="192" t="e">
        <f t="shared" si="788"/>
        <v>#VALUE!</v>
      </c>
      <c r="DN161" s="192" t="e">
        <f t="shared" si="789"/>
        <v>#VALUE!</v>
      </c>
      <c r="DO161" s="192" t="e">
        <f t="shared" si="790"/>
        <v>#VALUE!</v>
      </c>
      <c r="DP161" s="192" t="e">
        <f t="shared" si="791"/>
        <v>#VALUE!</v>
      </c>
      <c r="DQ161" s="192" t="e">
        <f t="shared" si="792"/>
        <v>#VALUE!</v>
      </c>
      <c r="DR161" s="192" t="e">
        <f t="shared" si="793"/>
        <v>#VALUE!</v>
      </c>
      <c r="DS161" s="192" t="e">
        <f t="shared" si="794"/>
        <v>#VALUE!</v>
      </c>
      <c r="DT161" s="192" t="e">
        <f t="shared" si="795"/>
        <v>#VALUE!</v>
      </c>
      <c r="DU161" s="192" t="e">
        <f t="shared" si="796"/>
        <v>#VALUE!</v>
      </c>
      <c r="DV161" s="198" t="e">
        <f t="shared" si="797"/>
        <v>#VALUE!</v>
      </c>
      <c r="DW161" s="198" t="e">
        <f t="shared" si="798"/>
        <v>#DIV/0!</v>
      </c>
      <c r="DX161" s="198" t="e">
        <f t="shared" si="799"/>
        <v>#DIV/0!</v>
      </c>
      <c r="DY161" s="198" t="e">
        <f t="shared" si="800"/>
        <v>#VALUE!</v>
      </c>
      <c r="DZ161" s="198" t="e">
        <f t="shared" si="801"/>
        <v>#VALUE!</v>
      </c>
      <c r="EA161" s="198" t="e">
        <f t="shared" si="802"/>
        <v>#VALUE!</v>
      </c>
      <c r="EB161" s="198" t="e">
        <f t="shared" si="803"/>
        <v>#VALUE!</v>
      </c>
      <c r="EC161" s="198" t="e">
        <f t="shared" si="804"/>
        <v>#DIV/0!</v>
      </c>
      <c r="ED161" s="198" t="e">
        <f t="shared" si="805"/>
        <v>#VALUE!</v>
      </c>
      <c r="EE161" s="198" t="e">
        <f t="shared" si="806"/>
        <v>#VALUE!</v>
      </c>
      <c r="EF161" s="198" t="e">
        <f t="shared" ref="EF161:EO161" si="982">DV161/SUM($DV161:$EE161)</f>
        <v>#VALUE!</v>
      </c>
      <c r="EG161" s="198" t="e">
        <f t="shared" si="982"/>
        <v>#DIV/0!</v>
      </c>
      <c r="EH161" s="198" t="e">
        <f t="shared" si="982"/>
        <v>#DIV/0!</v>
      </c>
      <c r="EI161" s="198" t="e">
        <f t="shared" si="982"/>
        <v>#VALUE!</v>
      </c>
      <c r="EJ161" s="198" t="e">
        <f t="shared" si="982"/>
        <v>#VALUE!</v>
      </c>
      <c r="EK161" s="198" t="e">
        <f t="shared" si="982"/>
        <v>#VALUE!</v>
      </c>
      <c r="EL161" s="198" t="e">
        <f t="shared" si="982"/>
        <v>#VALUE!</v>
      </c>
      <c r="EM161" s="198" t="e">
        <f t="shared" si="982"/>
        <v>#DIV/0!</v>
      </c>
      <c r="EN161" s="198" t="e">
        <f t="shared" si="982"/>
        <v>#VALUE!</v>
      </c>
      <c r="EO161" s="198" t="e">
        <f t="shared" si="982"/>
        <v>#VALUE!</v>
      </c>
      <c r="EP161" s="511">
        <f t="shared" ref="EP161:EW161" si="983">EP160</f>
        <v>0.08</v>
      </c>
      <c r="EQ161" s="511">
        <f t="shared" si="983"/>
        <v>0.015</v>
      </c>
      <c r="ER161" s="511">
        <f t="shared" si="983"/>
        <v>0.015</v>
      </c>
      <c r="ES161" s="511">
        <f t="shared" si="983"/>
        <v>0.015</v>
      </c>
      <c r="ET161" s="511">
        <f t="shared" si="983"/>
        <v>0.015</v>
      </c>
      <c r="EU161" s="511">
        <f t="shared" si="983"/>
        <v>0.09</v>
      </c>
      <c r="EV161" s="511">
        <f t="shared" si="983"/>
        <v>0.09</v>
      </c>
      <c r="EW161" s="511">
        <f t="shared" si="983"/>
        <v>0.09</v>
      </c>
      <c r="EX161" s="420" t="str">
        <f>IF(_tag_month_day!AS157="","",_tag_month_day!AS157/100)</f>
        <v/>
      </c>
      <c r="EY161" s="420" t="str">
        <f>IF(_tag_month_day!AT157="","",_tag_month_day!AT157/100)</f>
        <v/>
      </c>
      <c r="EZ161" s="420" t="str">
        <f>IF(_tag_month_day!AU157="","",_tag_month_day!AU157/100)</f>
        <v/>
      </c>
      <c r="FA161" s="420" t="str">
        <f>IF(_tag_month_day!AV157="","",_tag_month_day!AV157/100)</f>
        <v/>
      </c>
      <c r="FB161" s="420" t="str">
        <f>IF(_tag_month_day!AW157="","",_tag_month_day!AW157/100)</f>
        <v/>
      </c>
      <c r="FC161" s="420" t="str">
        <f>IF(_tag_month_day!AX157="","",_tag_month_day!AX157/100)</f>
        <v/>
      </c>
      <c r="FD161" s="510">
        <f t="shared" si="835"/>
        <v>0.33</v>
      </c>
      <c r="FE161" s="510">
        <f t="shared" si="836"/>
        <v>0.19</v>
      </c>
      <c r="FF161" s="510">
        <f t="shared" si="837"/>
        <v>0.003</v>
      </c>
      <c r="FG161" s="510">
        <f t="shared" si="838"/>
        <v>0</v>
      </c>
      <c r="FH161" s="603">
        <f t="shared" si="839"/>
        <v>0.0001</v>
      </c>
      <c r="FI161" s="510">
        <f t="shared" ref="FI161:FR161" si="984">FI160</f>
        <v>0.41</v>
      </c>
      <c r="FJ161" s="510">
        <f t="shared" si="984"/>
        <v>0.11</v>
      </c>
      <c r="FK161" s="510">
        <f t="shared" si="984"/>
        <v>0.015</v>
      </c>
      <c r="FL161" s="510">
        <f t="shared" si="984"/>
        <v>0</v>
      </c>
      <c r="FM161" s="603">
        <f t="shared" si="984"/>
        <v>0.0001</v>
      </c>
      <c r="FN161" s="510" t="str">
        <f>IF(_tag_month_day!AY157="","",_tag_month_day!AY157/100)</f>
        <v/>
      </c>
      <c r="FO161" s="510" t="str">
        <f>IF(_tag_month_day!AZ157="","",_tag_month_day!AZ157/100)</f>
        <v/>
      </c>
      <c r="FP161" s="510" t="str">
        <f>IF(_tag_month_day!BA157="","",_tag_month_day!BA157/100)</f>
        <v/>
      </c>
      <c r="FQ161" s="510" t="str">
        <f>IF(_tag_month_day!BB157="","",_tag_month_day!BB157/100)</f>
        <v/>
      </c>
      <c r="FR161" s="603" t="str">
        <f>IF(_tag_month_day!BC157="","",_tag_month_day!BC157/100)</f>
        <v/>
      </c>
      <c r="FS161" s="510" t="str">
        <f>IF(_tag_month_day!BD157="","",_tag_month_day!BD157/100)</f>
        <v/>
      </c>
      <c r="FT161" s="510" t="str">
        <f>IF(_tag_month_day!BE157="","",_tag_month_day!BE157/100)</f>
        <v/>
      </c>
      <c r="FU161" s="510" t="str">
        <f>IF(_tag_month_day!BF157="","",_tag_month_day!BF157/100)</f>
        <v/>
      </c>
      <c r="FV161" s="510" t="str">
        <f>IF(_tag_month_day!BG157="","",_tag_month_day!BG157/100)</f>
        <v/>
      </c>
      <c r="FW161" s="603" t="str">
        <f>IF(_tag_month_day!BH157="","",_tag_month_day!BH157/100)</f>
        <v/>
      </c>
      <c r="FX161" s="510" t="str">
        <f>IF(_tag_month_day!BI157="","",_tag_month_day!BI157/100)</f>
        <v/>
      </c>
      <c r="FY161" s="510" t="str">
        <f>IF(_tag_month_day!BJ157="","",_tag_month_day!BJ157/100)</f>
        <v/>
      </c>
      <c r="FZ161" s="605" t="str">
        <f>IF(_tag_month_day!BK157="","",_tag_month_day!BK157/100)</f>
        <v/>
      </c>
      <c r="GA161" s="510" t="str">
        <f>IF(_tag_month_day!BL157="","",_tag_month_day!BL157/100)</f>
        <v/>
      </c>
      <c r="GB161" s="603" t="str">
        <f>IF(_tag_month_day!BM157="","",_tag_month_day!BM157/100)</f>
        <v/>
      </c>
      <c r="GC161" s="420" t="str">
        <f>IF(_tag_month_day!BN157="","",_tag_month_day!BN157/100)</f>
        <v/>
      </c>
      <c r="GD161" s="420" t="str">
        <f>IF(_tag_month_day!BO157="","",_tag_month_day!BO157/100)</f>
        <v/>
      </c>
      <c r="GE161" s="420" t="str">
        <f>IF(_tag_month_day!BP157="","",_tag_month_day!BP157/100)</f>
        <v/>
      </c>
      <c r="GF161" s="420" t="str">
        <f>IF(_tag_month_day!BQ157="","",_tag_month_day!BQ157/100)</f>
        <v/>
      </c>
      <c r="GG161" s="420" t="str">
        <f>IF(_tag_month_day!BR157="","",_tag_month_day!BR157/100)</f>
        <v/>
      </c>
      <c r="GH161" s="420" t="str">
        <f>IF(_tag_month_day!BS157="","",_tag_month_day!BS157/100)</f>
        <v/>
      </c>
      <c r="GI161" s="603" t="str">
        <f>IF(_tag_month_day!BT157="","",_tag_month_day!BT157/100)</f>
        <v/>
      </c>
      <c r="GJ161" s="612" t="str">
        <f>IF(_tag_month_day!BU157="","",_tag_month_day!BU157/100)</f>
        <v/>
      </c>
      <c r="GK161" s="620" t="str">
        <f>IF(_tag_month_day!BV157="",IF(_rlcf_month_day!A$2="","",_rlcf_month_day!A$2/100),_tag_month_day!BV157/100)</f>
        <v/>
      </c>
      <c r="GL161" s="620" t="str">
        <f>IF(_tag_month_day!BW157="",IF(_rlcf_month_day!B$2="","",_rlcf_month_day!B$2/100),_tag_month_day!BW157/100)</f>
        <v/>
      </c>
      <c r="GM161" s="621" t="str">
        <f>IF(_tag_month_day!BX157="",IF(_rlcf_month_day!C$2="","",_rlcf_month_day!C$2/100),_tag_month_day!BX157/100)</f>
        <v/>
      </c>
      <c r="GN161" s="620" t="str">
        <f>IF(_tag_month_day!BV157="",IF(_rlcf_month_day!A$2="","",_rlcf_month_day!A$2/100),_tag_month_day!BV157/100)</f>
        <v/>
      </c>
      <c r="GO161" s="620" t="str">
        <f>IF(_tag_month_day!BW157="",IF(_rlcf_month_day!B$2="","",_rlcf_month_day!B$2/100),_tag_month_day!BW157/100)</f>
        <v/>
      </c>
      <c r="GP161" s="620" t="str">
        <f>IF(_tag_month_day!CD157="",IF(_rlcf_month_day!E$2="","",_rlcf_month_day!E$2/100),_tag_month_day!CD157/100)</f>
        <v/>
      </c>
      <c r="GQ161" s="620" t="str">
        <f>IF(_tag_month_day!CE157="",IF(_rlcf_month_day!F$2="","",_rlcf_month_day!F$2/100),_tag_month_day!CE157/100)</f>
        <v/>
      </c>
      <c r="GR161" s="621" t="str">
        <f>IF(_tag_month_day!CF157="",IF(_rlcf_month_day!G$2="","",_rlcf_month_day!G$2/100),_tag_month_day!CF157/100)</f>
        <v/>
      </c>
      <c r="GS161" s="626">
        <f t="shared" ref="GS161:HH161" si="985">GS160</f>
        <v>0.953</v>
      </c>
      <c r="GT161" s="626">
        <f t="shared" si="985"/>
        <v>0.55</v>
      </c>
      <c r="GU161" s="626">
        <f t="shared" si="985"/>
        <v>0.55</v>
      </c>
      <c r="GV161" s="626">
        <f t="shared" si="985"/>
        <v>0.55</v>
      </c>
      <c r="GW161" s="626">
        <f t="shared" si="985"/>
        <v>0.5</v>
      </c>
      <c r="GX161" s="626">
        <f t="shared" si="985"/>
        <v>0.935</v>
      </c>
      <c r="GY161" s="626">
        <f t="shared" si="985"/>
        <v>0.15</v>
      </c>
      <c r="GZ161" s="626">
        <f t="shared" si="985"/>
        <v>1</v>
      </c>
      <c r="HA161" s="632">
        <f t="shared" si="985"/>
        <v>0.047</v>
      </c>
      <c r="HB161" s="632">
        <f t="shared" si="985"/>
        <v>0.45</v>
      </c>
      <c r="HC161" s="632">
        <f t="shared" si="985"/>
        <v>0.45</v>
      </c>
      <c r="HD161" s="632">
        <f t="shared" si="985"/>
        <v>0.45</v>
      </c>
      <c r="HE161" s="632">
        <f t="shared" si="985"/>
        <v>0.5</v>
      </c>
      <c r="HF161" s="632">
        <f t="shared" si="985"/>
        <v>0.065</v>
      </c>
      <c r="HG161" s="632">
        <f t="shared" si="985"/>
        <v>0.85</v>
      </c>
      <c r="HH161" s="632">
        <f t="shared" si="985"/>
        <v>0</v>
      </c>
      <c r="HI161" s="68" t="e">
        <f t="shared" si="811"/>
        <v>#VALUE!</v>
      </c>
      <c r="HJ161" s="68" t="e">
        <f t="shared" si="842"/>
        <v>#VALUE!</v>
      </c>
      <c r="HK161" s="202">
        <f t="shared" si="843"/>
        <v>0.85</v>
      </c>
      <c r="HL161" s="464">
        <f t="shared" si="844"/>
        <v>550000</v>
      </c>
      <c r="HM161" s="464">
        <f t="shared" si="845"/>
        <v>480000</v>
      </c>
      <c r="HN161" s="192" t="e">
        <f t="shared" si="812"/>
        <v>#VALUE!</v>
      </c>
      <c r="HO161" s="192" t="e">
        <f>HN161*HK161*$HO$2/HL161*1000000</f>
        <v>#VALUE!</v>
      </c>
      <c r="HP161" s="192" t="e">
        <f>HN161*HK161*$HP$2/HM161*1000000</f>
        <v>#VALUE!</v>
      </c>
    </row>
    <row r="162" customFormat="1" spans="1:224">
      <c r="A162" s="381">
        <v>157</v>
      </c>
      <c r="B162" s="54">
        <f ca="1" t="shared" si="846"/>
        <v>43623</v>
      </c>
      <c r="C162" s="57">
        <f t="shared" si="847"/>
        <v>0.0416666666666667</v>
      </c>
      <c r="D162" s="68" t="str">
        <f ca="1" t="shared" si="813"/>
        <v>白班</v>
      </c>
      <c r="E162" s="68" t="str">
        <f ca="1" t="shared" si="814"/>
        <v>丁</v>
      </c>
      <c r="F162" s="68">
        <f ca="1">SUMPRODUCT((成本日报!$A$3:$A$95=计划!B162)*(成本日报!$B$3:$B$95=计划!$D162),成本日报!$C$3:$C$95)</f>
        <v>4</v>
      </c>
      <c r="G162" s="382">
        <f ca="1" t="shared" si="848"/>
        <v>43623.4999999996</v>
      </c>
      <c r="H162" s="382">
        <f ca="1" t="shared" si="815"/>
        <v>43623.5069444441</v>
      </c>
      <c r="I162" s="382">
        <f ca="1" t="shared" si="816"/>
        <v>43623.5124999996</v>
      </c>
      <c r="J162" s="382">
        <f ca="1" t="shared" si="817"/>
        <v>43623.5416666663</v>
      </c>
      <c r="K162" s="382">
        <f ca="1" t="shared" si="818"/>
        <v>43623.6041666663</v>
      </c>
      <c r="L162" s="382">
        <f ca="1" t="shared" si="819"/>
        <v>43623.6249999996</v>
      </c>
      <c r="M162" s="398" t="str">
        <f>IF(_tag_month_day!A158="","",_tag_month_day!A158)</f>
        <v/>
      </c>
      <c r="N162" s="398" t="str">
        <f>IF(_tag_month_day!B158="","",_tag_month_day!B158)</f>
        <v/>
      </c>
      <c r="O162" s="399" t="e">
        <f t="shared" si="820"/>
        <v>#VALUE!</v>
      </c>
      <c r="P162" s="398" t="str">
        <f>IF(_tag_month_day!C158="","",_tag_month_day!C158)</f>
        <v/>
      </c>
      <c r="Q162" s="398" t="str">
        <f>IF(_tag_month_day!D158="","",_tag_month_day!D158)</f>
        <v/>
      </c>
      <c r="R162" s="416">
        <f>IF(_tag_month_day!CB158="",R161,_tag_month_day!CB158/100)</f>
        <v>0.07</v>
      </c>
      <c r="S162" s="417" t="str">
        <f>IF(_tag_month_day!E158="","",_tag_month_day!E158)</f>
        <v/>
      </c>
      <c r="T162" s="417" t="str">
        <f>IF(_tag_month_day!F158="","",_tag_month_day!F158)</f>
        <v/>
      </c>
      <c r="U162" s="418" t="e">
        <f t="shared" si="774"/>
        <v>#VALUE!</v>
      </c>
      <c r="V162" s="53" t="e">
        <f t="shared" si="775"/>
        <v>#VALUE!</v>
      </c>
      <c r="W162" s="419" t="str">
        <f>IF(_jhy_month_day!A158="","",_jhy_month_day!A158)</f>
        <v/>
      </c>
      <c r="X162" s="420" t="str">
        <f>IF(_jhy_month_day!B158="","",_jhy_month_day!B158/100)</f>
        <v/>
      </c>
      <c r="Y162" s="420" t="str">
        <f>IF(_jhy_month_day!C158="","",_jhy_month_day!C158/100)</f>
        <v/>
      </c>
      <c r="Z162" s="439">
        <f t="shared" si="865"/>
        <v>40</v>
      </c>
      <c r="AA162" s="440" t="str">
        <f>IF(_tag_month_day!G158="","",_tag_month_day!G158/100)</f>
        <v/>
      </c>
      <c r="AB162" s="440" t="str">
        <f>IF(_tag_month_day!H158="","",_tag_month_day!H158/100)</f>
        <v/>
      </c>
      <c r="AC162" s="193">
        <f t="shared" si="821"/>
        <v>1.59963432013121</v>
      </c>
      <c r="AD162" s="441" t="str">
        <f t="shared" si="822"/>
        <v/>
      </c>
      <c r="AE162" s="442" t="str">
        <f t="shared" si="823"/>
        <v/>
      </c>
      <c r="AF162" s="443">
        <v>1</v>
      </c>
      <c r="AG162" s="68" t="str">
        <f>IF(_duihao_month_day!A158="","",_duihao_month_day!A158)</f>
        <v/>
      </c>
      <c r="AH162" s="463">
        <f>IF(_gyk_month_day!B158="",AH161,_gyk_month_day!B158)</f>
        <v>820</v>
      </c>
      <c r="AI162" s="464" t="e">
        <f t="shared" si="849"/>
        <v>#VALUE!</v>
      </c>
      <c r="AJ162" s="68" t="str">
        <f>IF(_tag_month_day!I158="","",_tag_month_day!I158)</f>
        <v/>
      </c>
      <c r="AK162" s="465" t="str">
        <f>IF(_tzyy_month_day!A158="","",_tzyy_month_day!A158)</f>
        <v/>
      </c>
      <c r="AL162" s="465" t="str">
        <f>IF(_tzyy_month_day!B158="","",_tzyy_month_day!B158)</f>
        <v/>
      </c>
      <c r="AM162" s="465" t="str">
        <f>IF(_tzyy_month_day!C158="","",_tzyy_month_day!C158)</f>
        <v/>
      </c>
      <c r="AN162" s="466" t="str">
        <f>IF(_tag_month_day!CG158="","",_tag_month_day!CG158)</f>
        <v/>
      </c>
      <c r="AO162" s="466" t="str">
        <f>IF(_tag_month_day!CH158="","",_tag_month_day!CH158)</f>
        <v/>
      </c>
      <c r="AP162" s="486" t="e">
        <f t="shared" si="824"/>
        <v>#VALUE!</v>
      </c>
      <c r="AQ162" s="487" t="str">
        <f>IF(_tag_month_day!J158="","",_tag_month_day!J158/100)</f>
        <v/>
      </c>
      <c r="AR162" s="488">
        <f t="shared" si="825"/>
        <v>1.3</v>
      </c>
      <c r="AS162" s="489" t="e">
        <f t="shared" si="776"/>
        <v>#VALUE!</v>
      </c>
      <c r="AT162" s="489">
        <f t="shared" si="826"/>
        <v>0</v>
      </c>
      <c r="AU162" s="490" t="str">
        <f>IF(_tag_month_day!K158="","",_tag_month_day!K158)</f>
        <v/>
      </c>
      <c r="AV162" s="491" t="str">
        <f>IF(_tag_month_day!L158="","",_tag_month_day!L158/100)</f>
        <v/>
      </c>
      <c r="AW162" s="420">
        <f t="shared" si="748"/>
        <v>0</v>
      </c>
      <c r="AX162" s="420">
        <f t="shared" si="827"/>
        <v>0</v>
      </c>
      <c r="AY162" s="420" t="str">
        <f>IF(_tag_month_day!M158="","",_tag_month_day!M158/100)</f>
        <v/>
      </c>
      <c r="AZ162" s="420" t="str">
        <f>IF(_tag_month_day!N158="","",_tag_month_day!N158/100)</f>
        <v/>
      </c>
      <c r="BA162" s="420" t="str">
        <f>IF(_tag_month_day!O158="","",_tag_month_day!O158/100)</f>
        <v/>
      </c>
      <c r="BB162" s="496" t="str">
        <f>IF(_tag_month_day!P158="","",_tag_month_day!P158/100)</f>
        <v/>
      </c>
      <c r="BC162" s="496">
        <f t="shared" si="828"/>
        <v>0</v>
      </c>
      <c r="BD162" s="496" t="str">
        <f>IF(_tag_month_day!Q158="","",_tag_month_day!Q158/100)</f>
        <v/>
      </c>
      <c r="BE162" s="510" t="str">
        <f>IF(_tag_month_day!R158="","",_tag_month_day!R158/100)</f>
        <v/>
      </c>
      <c r="BF162" s="413" t="str">
        <f>IF(_tag_month_day!CC158="","",_tag_month_day!CC158/100)</f>
        <v/>
      </c>
      <c r="BG162" s="511" t="e">
        <f t="shared" si="777"/>
        <v>#VALUE!</v>
      </c>
      <c r="BH162" s="198">
        <f t="shared" si="778"/>
        <v>0</v>
      </c>
      <c r="BI162" s="512" t="e">
        <f>IF(CX162=0,BI161,(DK162*查询!$R$5+DL162*查询!$Q$5+DM162*查询!$N$5+DN162*查询!$O$5+DO162*查询!$P$5)*AF162/CX162)</f>
        <v>#VALUE!</v>
      </c>
      <c r="BJ162" s="512" t="e">
        <f>IF(CX162=0,BJ161,(DP162*查询!$S$5+DQ162*查询!$T$5+DR162*查询!$U$5)*AF162/CX162)</f>
        <v>#VALUE!</v>
      </c>
      <c r="BK162" s="512">
        <f t="shared" si="829"/>
        <v>1</v>
      </c>
      <c r="BL162" s="513" t="str">
        <f>IF(_cfyc_month_day!A158="","",_cfyc_month_day!A158)</f>
        <v/>
      </c>
      <c r="BM162" s="513" t="str">
        <f>IF(_cfyc_month_day!B158="","",_cfyc_month_day!B158)</f>
        <v/>
      </c>
      <c r="BN162" s="513" t="str">
        <f>IF(_cfyc_month_day!C158="","",_cfyc_month_day!C158)</f>
        <v/>
      </c>
      <c r="BO162" s="522" t="str">
        <f>IF(_cfyc_month_day!D158="","",_cfyc_month_day!D158)</f>
        <v/>
      </c>
      <c r="BP162" s="522" t="str">
        <f>IF(_cfyc_month_day!E158="","",_cfyc_month_day!E158)</f>
        <v/>
      </c>
      <c r="BQ162" s="522" t="str">
        <f>IF(_cfyc_month_day!F158="","",_cfyc_month_day!F158)</f>
        <v/>
      </c>
      <c r="BR162" s="513" t="str">
        <f>IF(_tag_month_day!T158="","",_tag_month_day!T158)</f>
        <v/>
      </c>
      <c r="BS162" s="513" t="str">
        <f>IF(_tag_month_day!U158="","",_tag_month_day!U158)</f>
        <v/>
      </c>
      <c r="BT162" s="523" t="str">
        <f t="shared" si="830"/>
        <v/>
      </c>
      <c r="BU162" s="223" t="str">
        <f>IF(_tag_month_day!V158="","",_tag_month_day!V158)</f>
        <v/>
      </c>
      <c r="BV162" s="206" t="str">
        <f>IF(_tag_month_day!W158="","",_tag_month_day!W158)</f>
        <v/>
      </c>
      <c r="BW162" s="540" t="str">
        <f>IF(_tag_month_day!X158="","",_tag_month_day!X158)</f>
        <v/>
      </c>
      <c r="BX162" s="540" t="str">
        <f>IF(_tag_month_day!Y158="","",_tag_month_day!Y158)</f>
        <v/>
      </c>
      <c r="BY162" s="541">
        <f ca="1" t="shared" si="831"/>
        <v>43623.6249999996</v>
      </c>
      <c r="BZ162" s="542"/>
      <c r="CA162" s="543" t="str">
        <f>IF(_jhy2_month_day!A158="","",_jhy2_month_day!A158)</f>
        <v/>
      </c>
      <c r="CB162" s="464" t="str">
        <f>IF(_jhy2_month_day!B158="","",_jhy2_month_day!B158)</f>
        <v/>
      </c>
      <c r="CC162" s="464" t="str">
        <f>IF(_jhy2_month_day!C158="","",_jhy2_month_day!C158)</f>
        <v/>
      </c>
      <c r="CD162" s="464" t="str">
        <f>IF(_jhy2_month_day!D158="","",_jhy2_month_day!D158)</f>
        <v/>
      </c>
      <c r="CE162" s="464" t="str">
        <f>IF(_jhy2_month_day!E158="","",_jhy2_month_day!E158)</f>
        <v/>
      </c>
      <c r="CF162" s="464" t="str">
        <f>IF(_jhy2_month_day!F158="","",_jhy2_month_day!F158)</f>
        <v/>
      </c>
      <c r="CG162" s="464" t="str">
        <f>IF(_jhy2_month_day!G158="","",_jhy2_month_day!G158)</f>
        <v/>
      </c>
      <c r="CH162" s="464" t="str">
        <f>IF(_jhy2_month_day!H158="","",_jhy2_month_day!H158)</f>
        <v/>
      </c>
      <c r="CI162" s="464" t="str">
        <f>IF(_jhy2_month_day!I158="","",_jhy2_month_day!I158)</f>
        <v/>
      </c>
      <c r="CJ162" s="464" t="str">
        <f>IF(_jhy2_month_day!J158="","",_jhy2_month_day!J158)</f>
        <v/>
      </c>
      <c r="CK162" s="464" t="str">
        <f>IF(_jhy2_month_day!K158="","",_jhy2_month_day!K158)</f>
        <v/>
      </c>
      <c r="CL162" s="562" t="str">
        <f>IF(_jhy2_month_day!L158="","",_jhy2_month_day!L158)</f>
        <v/>
      </c>
      <c r="CM162" s="562" t="str">
        <f>IF(_jhy2_month_day!M158="","",_jhy2_month_day!M158)</f>
        <v/>
      </c>
      <c r="CN162" s="562" t="str">
        <f>IF(_jhy2_month_day!N158="","",_jhy2_month_day!N158)</f>
        <v/>
      </c>
      <c r="CO162" s="562" t="str">
        <f>IF(_jhy2_month_day!O158="","",_jhy2_month_day!O158)</f>
        <v/>
      </c>
      <c r="CP162" s="562" t="str">
        <f>IF(_jhy2_month_day!P158="","",_jhy2_month_day!P158)</f>
        <v/>
      </c>
      <c r="CQ162" s="562" t="str">
        <f>IF(_jhy2_month_day!Q158="","",_jhy2_month_day!Q158)</f>
        <v/>
      </c>
      <c r="CR162" s="563" t="str">
        <f>IF(_jhy2_month_day!R158="","",_jhy2_month_day!R158)</f>
        <v/>
      </c>
      <c r="CS162" s="576" t="str">
        <f>IF(_jhy2_month_day!S158="","",_jhy2_month_day!S158)</f>
        <v/>
      </c>
      <c r="CT162" s="562" t="str">
        <f>IF(_jhy2_month_day!T158="","",_jhy2_month_day!T158)</f>
        <v/>
      </c>
      <c r="CU162" s="577" t="e">
        <f t="shared" si="779"/>
        <v>#VALUE!</v>
      </c>
      <c r="CV162" s="198" t="e">
        <f t="shared" si="780"/>
        <v>#VALUE!</v>
      </c>
      <c r="CW162" s="192" t="e">
        <f t="shared" si="781"/>
        <v>#VALUE!</v>
      </c>
      <c r="CX162" s="192" t="e">
        <f t="shared" si="782"/>
        <v>#VALUE!</v>
      </c>
      <c r="CY162" s="202" t="e">
        <f t="shared" si="783"/>
        <v>#VALUE!</v>
      </c>
      <c r="CZ162" s="192" t="e">
        <f t="shared" ref="CZ162:DI162" si="986">$AJ162*EF162</f>
        <v>#VALUE!</v>
      </c>
      <c r="DA162" s="192" t="e">
        <f t="shared" si="986"/>
        <v>#VALUE!</v>
      </c>
      <c r="DB162" s="192" t="e">
        <f t="shared" si="986"/>
        <v>#VALUE!</v>
      </c>
      <c r="DC162" s="192" t="e">
        <f t="shared" si="986"/>
        <v>#VALUE!</v>
      </c>
      <c r="DD162" s="192" t="e">
        <f t="shared" si="986"/>
        <v>#VALUE!</v>
      </c>
      <c r="DE162" s="192" t="e">
        <f t="shared" si="986"/>
        <v>#VALUE!</v>
      </c>
      <c r="DF162" s="192" t="e">
        <f t="shared" si="986"/>
        <v>#VALUE!</v>
      </c>
      <c r="DG162" s="192" t="e">
        <f t="shared" si="986"/>
        <v>#VALUE!</v>
      </c>
      <c r="DH162" s="192" t="e">
        <f t="shared" si="986"/>
        <v>#VALUE!</v>
      </c>
      <c r="DI162" s="192" t="e">
        <f t="shared" si="986"/>
        <v>#VALUE!</v>
      </c>
      <c r="DJ162" s="192" t="e">
        <f t="shared" si="785"/>
        <v>#VALUE!</v>
      </c>
      <c r="DK162" s="192" t="e">
        <f t="shared" si="786"/>
        <v>#VALUE!</v>
      </c>
      <c r="DL162" s="192" t="e">
        <f t="shared" si="787"/>
        <v>#VALUE!</v>
      </c>
      <c r="DM162" s="192" t="e">
        <f t="shared" si="788"/>
        <v>#VALUE!</v>
      </c>
      <c r="DN162" s="192" t="e">
        <f t="shared" si="789"/>
        <v>#VALUE!</v>
      </c>
      <c r="DO162" s="192" t="e">
        <f t="shared" si="790"/>
        <v>#VALUE!</v>
      </c>
      <c r="DP162" s="192" t="e">
        <f t="shared" si="791"/>
        <v>#VALUE!</v>
      </c>
      <c r="DQ162" s="192" t="e">
        <f t="shared" si="792"/>
        <v>#VALUE!</v>
      </c>
      <c r="DR162" s="192" t="e">
        <f t="shared" si="793"/>
        <v>#VALUE!</v>
      </c>
      <c r="DS162" s="192" t="e">
        <f t="shared" si="794"/>
        <v>#VALUE!</v>
      </c>
      <c r="DT162" s="192" t="e">
        <f t="shared" si="795"/>
        <v>#VALUE!</v>
      </c>
      <c r="DU162" s="192" t="e">
        <f t="shared" si="796"/>
        <v>#VALUE!</v>
      </c>
      <c r="DV162" s="198" t="e">
        <f t="shared" si="797"/>
        <v>#VALUE!</v>
      </c>
      <c r="DW162" s="198" t="e">
        <f t="shared" si="798"/>
        <v>#DIV/0!</v>
      </c>
      <c r="DX162" s="198" t="e">
        <f t="shared" si="799"/>
        <v>#DIV/0!</v>
      </c>
      <c r="DY162" s="198" t="e">
        <f t="shared" si="800"/>
        <v>#VALUE!</v>
      </c>
      <c r="DZ162" s="198" t="e">
        <f t="shared" si="801"/>
        <v>#VALUE!</v>
      </c>
      <c r="EA162" s="198" t="e">
        <f t="shared" si="802"/>
        <v>#VALUE!</v>
      </c>
      <c r="EB162" s="198" t="e">
        <f t="shared" si="803"/>
        <v>#VALUE!</v>
      </c>
      <c r="EC162" s="198" t="e">
        <f t="shared" si="804"/>
        <v>#DIV/0!</v>
      </c>
      <c r="ED162" s="198" t="e">
        <f t="shared" si="805"/>
        <v>#VALUE!</v>
      </c>
      <c r="EE162" s="198" t="e">
        <f t="shared" si="806"/>
        <v>#VALUE!</v>
      </c>
      <c r="EF162" s="198" t="e">
        <f t="shared" ref="EF162:EO162" si="987">DV162/SUM($DV162:$EE162)</f>
        <v>#VALUE!</v>
      </c>
      <c r="EG162" s="198" t="e">
        <f t="shared" si="987"/>
        <v>#DIV/0!</v>
      </c>
      <c r="EH162" s="198" t="e">
        <f t="shared" si="987"/>
        <v>#DIV/0!</v>
      </c>
      <c r="EI162" s="198" t="e">
        <f t="shared" si="987"/>
        <v>#VALUE!</v>
      </c>
      <c r="EJ162" s="198" t="e">
        <f t="shared" si="987"/>
        <v>#VALUE!</v>
      </c>
      <c r="EK162" s="198" t="e">
        <f t="shared" si="987"/>
        <v>#VALUE!</v>
      </c>
      <c r="EL162" s="198" t="e">
        <f t="shared" si="987"/>
        <v>#VALUE!</v>
      </c>
      <c r="EM162" s="198" t="e">
        <f t="shared" si="987"/>
        <v>#DIV/0!</v>
      </c>
      <c r="EN162" s="198" t="e">
        <f t="shared" si="987"/>
        <v>#VALUE!</v>
      </c>
      <c r="EO162" s="198" t="e">
        <f t="shared" si="987"/>
        <v>#VALUE!</v>
      </c>
      <c r="EP162" s="511">
        <f t="shared" ref="EP162:EW162" si="988">EP161</f>
        <v>0.08</v>
      </c>
      <c r="EQ162" s="511">
        <f t="shared" si="988"/>
        <v>0.015</v>
      </c>
      <c r="ER162" s="511">
        <f t="shared" si="988"/>
        <v>0.015</v>
      </c>
      <c r="ES162" s="511">
        <f t="shared" si="988"/>
        <v>0.015</v>
      </c>
      <c r="ET162" s="511">
        <f t="shared" si="988"/>
        <v>0.015</v>
      </c>
      <c r="EU162" s="511">
        <f t="shared" si="988"/>
        <v>0.09</v>
      </c>
      <c r="EV162" s="511">
        <f t="shared" si="988"/>
        <v>0.09</v>
      </c>
      <c r="EW162" s="511">
        <f t="shared" si="988"/>
        <v>0.09</v>
      </c>
      <c r="EX162" s="420" t="str">
        <f>IF(_tag_month_day!AS158="","",_tag_month_day!AS158/100)</f>
        <v/>
      </c>
      <c r="EY162" s="420" t="str">
        <f>IF(_tag_month_day!AT158="","",_tag_month_day!AT158/100)</f>
        <v/>
      </c>
      <c r="EZ162" s="420" t="str">
        <f>IF(_tag_month_day!AU158="","",_tag_month_day!AU158/100)</f>
        <v/>
      </c>
      <c r="FA162" s="420" t="str">
        <f>IF(_tag_month_day!AV158="","",_tag_month_day!AV158/100)</f>
        <v/>
      </c>
      <c r="FB162" s="420" t="str">
        <f>IF(_tag_month_day!AW158="","",_tag_month_day!AW158/100)</f>
        <v/>
      </c>
      <c r="FC162" s="420" t="str">
        <f>IF(_tag_month_day!AX158="","",_tag_month_day!AX158/100)</f>
        <v/>
      </c>
      <c r="FD162" s="510">
        <f t="shared" si="835"/>
        <v>0.33</v>
      </c>
      <c r="FE162" s="510">
        <f t="shared" si="836"/>
        <v>0.19</v>
      </c>
      <c r="FF162" s="510">
        <f t="shared" si="837"/>
        <v>0.003</v>
      </c>
      <c r="FG162" s="510">
        <f t="shared" si="838"/>
        <v>0</v>
      </c>
      <c r="FH162" s="603">
        <f t="shared" si="839"/>
        <v>0.0001</v>
      </c>
      <c r="FI162" s="510">
        <f t="shared" ref="FI162:FR162" si="989">FI161</f>
        <v>0.41</v>
      </c>
      <c r="FJ162" s="510">
        <f t="shared" si="989"/>
        <v>0.11</v>
      </c>
      <c r="FK162" s="510">
        <f t="shared" si="989"/>
        <v>0.015</v>
      </c>
      <c r="FL162" s="510">
        <f t="shared" si="989"/>
        <v>0</v>
      </c>
      <c r="FM162" s="603">
        <f t="shared" si="989"/>
        <v>0.0001</v>
      </c>
      <c r="FN162" s="510" t="str">
        <f>IF(_tag_month_day!AY158="","",_tag_month_day!AY158/100)</f>
        <v/>
      </c>
      <c r="FO162" s="510" t="str">
        <f>IF(_tag_month_day!AZ158="","",_tag_month_day!AZ158/100)</f>
        <v/>
      </c>
      <c r="FP162" s="510" t="str">
        <f>IF(_tag_month_day!BA158="","",_tag_month_day!BA158/100)</f>
        <v/>
      </c>
      <c r="FQ162" s="510" t="str">
        <f>IF(_tag_month_day!BB158="","",_tag_month_day!BB158/100)</f>
        <v/>
      </c>
      <c r="FR162" s="603" t="str">
        <f>IF(_tag_month_day!BC158="","",_tag_month_day!BC158/100)</f>
        <v/>
      </c>
      <c r="FS162" s="510" t="str">
        <f>IF(_tag_month_day!BD158="","",_tag_month_day!BD158/100)</f>
        <v/>
      </c>
      <c r="FT162" s="510" t="str">
        <f>IF(_tag_month_day!BE158="","",_tag_month_day!BE158/100)</f>
        <v/>
      </c>
      <c r="FU162" s="510" t="str">
        <f>IF(_tag_month_day!BF158="","",_tag_month_day!BF158/100)</f>
        <v/>
      </c>
      <c r="FV162" s="510" t="str">
        <f>IF(_tag_month_day!BG158="","",_tag_month_day!BG158/100)</f>
        <v/>
      </c>
      <c r="FW162" s="603" t="str">
        <f>IF(_tag_month_day!BH158="","",_tag_month_day!BH158/100)</f>
        <v/>
      </c>
      <c r="FX162" s="510" t="str">
        <f>IF(_tag_month_day!BI158="","",_tag_month_day!BI158/100)</f>
        <v/>
      </c>
      <c r="FY162" s="510" t="str">
        <f>IF(_tag_month_day!BJ158="","",_tag_month_day!BJ158/100)</f>
        <v/>
      </c>
      <c r="FZ162" s="605" t="str">
        <f>IF(_tag_month_day!BK158="","",_tag_month_day!BK158/100)</f>
        <v/>
      </c>
      <c r="GA162" s="510" t="str">
        <f>IF(_tag_month_day!BL158="","",_tag_month_day!BL158/100)</f>
        <v/>
      </c>
      <c r="GB162" s="603" t="str">
        <f>IF(_tag_month_day!BM158="","",_tag_month_day!BM158/100)</f>
        <v/>
      </c>
      <c r="GC162" s="420" t="str">
        <f>IF(_tag_month_day!BN158="","",_tag_month_day!BN158/100)</f>
        <v/>
      </c>
      <c r="GD162" s="420" t="str">
        <f>IF(_tag_month_day!BO158="","",_tag_month_day!BO158/100)</f>
        <v/>
      </c>
      <c r="GE162" s="420" t="str">
        <f>IF(_tag_month_day!BP158="","",_tag_month_day!BP158/100)</f>
        <v/>
      </c>
      <c r="GF162" s="420" t="str">
        <f>IF(_tag_month_day!BQ158="","",_tag_month_day!BQ158/100)</f>
        <v/>
      </c>
      <c r="GG162" s="420" t="str">
        <f>IF(_tag_month_day!BR158="","",_tag_month_day!BR158/100)</f>
        <v/>
      </c>
      <c r="GH162" s="420" t="str">
        <f>IF(_tag_month_day!BS158="","",_tag_month_day!BS158/100)</f>
        <v/>
      </c>
      <c r="GI162" s="603" t="str">
        <f>IF(_tag_month_day!BT158="","",_tag_month_day!BT158/100)</f>
        <v/>
      </c>
      <c r="GJ162" s="612" t="str">
        <f>IF(_tag_month_day!BU158="","",_tag_month_day!BU158/100)</f>
        <v/>
      </c>
      <c r="GK162" s="620" t="str">
        <f>IF(_tag_month_day!BV158="",IF(_rlcf_month_day!A$2="","",_rlcf_month_day!A$2/100),_tag_month_day!BV158/100)</f>
        <v/>
      </c>
      <c r="GL162" s="620" t="str">
        <f>IF(_tag_month_day!BW158="",IF(_rlcf_month_day!B$2="","",_rlcf_month_day!B$2/100),_tag_month_day!BW158/100)</f>
        <v/>
      </c>
      <c r="GM162" s="621" t="str">
        <f>IF(_tag_month_day!BX158="",IF(_rlcf_month_day!C$2="","",_rlcf_month_day!C$2/100),_tag_month_day!BX158/100)</f>
        <v/>
      </c>
      <c r="GN162" s="620" t="str">
        <f>IF(_tag_month_day!BV158="",IF(_rlcf_month_day!A$2="","",_rlcf_month_day!A$2/100),_tag_month_day!BV158/100)</f>
        <v/>
      </c>
      <c r="GO162" s="620" t="str">
        <f>IF(_tag_month_day!BW158="",IF(_rlcf_month_day!B$2="","",_rlcf_month_day!B$2/100),_tag_month_day!BW158/100)</f>
        <v/>
      </c>
      <c r="GP162" s="620" t="str">
        <f>IF(_tag_month_day!CD158="",IF(_rlcf_month_day!E$2="","",_rlcf_month_day!E$2/100),_tag_month_day!CD158/100)</f>
        <v/>
      </c>
      <c r="GQ162" s="620" t="str">
        <f>IF(_tag_month_day!CE158="",IF(_rlcf_month_day!F$2="","",_rlcf_month_day!F$2/100),_tag_month_day!CE158/100)</f>
        <v/>
      </c>
      <c r="GR162" s="621" t="str">
        <f>IF(_tag_month_day!CF158="",IF(_rlcf_month_day!G$2="","",_rlcf_month_day!G$2/100),_tag_month_day!CF158/100)</f>
        <v/>
      </c>
      <c r="GS162" s="626">
        <f t="shared" ref="GS162:HH162" si="990">GS161</f>
        <v>0.953</v>
      </c>
      <c r="GT162" s="626">
        <f t="shared" si="990"/>
        <v>0.55</v>
      </c>
      <c r="GU162" s="626">
        <f t="shared" si="990"/>
        <v>0.55</v>
      </c>
      <c r="GV162" s="626">
        <f t="shared" si="990"/>
        <v>0.55</v>
      </c>
      <c r="GW162" s="626">
        <f t="shared" si="990"/>
        <v>0.5</v>
      </c>
      <c r="GX162" s="626">
        <f t="shared" si="990"/>
        <v>0.935</v>
      </c>
      <c r="GY162" s="626">
        <f t="shared" si="990"/>
        <v>0.15</v>
      </c>
      <c r="GZ162" s="626">
        <f t="shared" si="990"/>
        <v>1</v>
      </c>
      <c r="HA162" s="632">
        <f t="shared" si="990"/>
        <v>0.047</v>
      </c>
      <c r="HB162" s="632">
        <f t="shared" si="990"/>
        <v>0.45</v>
      </c>
      <c r="HC162" s="632">
        <f t="shared" si="990"/>
        <v>0.45</v>
      </c>
      <c r="HD162" s="632">
        <f t="shared" si="990"/>
        <v>0.45</v>
      </c>
      <c r="HE162" s="632">
        <f t="shared" si="990"/>
        <v>0.5</v>
      </c>
      <c r="HF162" s="632">
        <f t="shared" si="990"/>
        <v>0.065</v>
      </c>
      <c r="HG162" s="632">
        <f t="shared" si="990"/>
        <v>0.85</v>
      </c>
      <c r="HH162" s="632">
        <f t="shared" si="990"/>
        <v>0</v>
      </c>
      <c r="HI162" s="68">
        <f t="shared" si="811"/>
        <v>0</v>
      </c>
      <c r="HJ162" s="68" t="e">
        <f t="shared" si="842"/>
        <v>#VALUE!</v>
      </c>
      <c r="HK162" s="202">
        <f t="shared" si="843"/>
        <v>0.85</v>
      </c>
      <c r="HL162" s="464">
        <f t="shared" si="844"/>
        <v>550000</v>
      </c>
      <c r="HM162" s="464">
        <f t="shared" si="845"/>
        <v>480000</v>
      </c>
      <c r="HN162" s="192" t="e">
        <f t="shared" si="812"/>
        <v>#VALUE!</v>
      </c>
      <c r="HO162" s="192" t="e">
        <f>HN162*HK162*$HO$2/HL162*1000000</f>
        <v>#VALUE!</v>
      </c>
      <c r="HP162" s="192" t="e">
        <f>HN162*HK162*$HP$2/HM162*1000000</f>
        <v>#VALUE!</v>
      </c>
    </row>
    <row r="163" customFormat="1" spans="1:224">
      <c r="A163" s="381">
        <v>158</v>
      </c>
      <c r="B163" s="54">
        <f ca="1" t="shared" si="846"/>
        <v>43623</v>
      </c>
      <c r="C163" s="57">
        <f t="shared" si="847"/>
        <v>0.0416666666666667</v>
      </c>
      <c r="D163" s="68" t="str">
        <f ca="1" t="shared" si="813"/>
        <v>白班</v>
      </c>
      <c r="E163" s="68" t="str">
        <f ca="1" t="shared" si="814"/>
        <v>丁</v>
      </c>
      <c r="F163" s="68">
        <f ca="1">SUMPRODUCT((成本日报!$A$3:$A$95=计划!B163)*(成本日报!$B$3:$B$95=计划!$D163),成本日报!$C$3:$C$95)</f>
        <v>4</v>
      </c>
      <c r="G163" s="382">
        <f ca="1" t="shared" si="848"/>
        <v>43623.5416666663</v>
      </c>
      <c r="H163" s="382">
        <f ca="1" t="shared" si="815"/>
        <v>43623.5486111107</v>
      </c>
      <c r="I163" s="382">
        <f ca="1" t="shared" si="816"/>
        <v>43623.5541666663</v>
      </c>
      <c r="J163" s="382">
        <f ca="1" t="shared" si="817"/>
        <v>43623.583333333</v>
      </c>
      <c r="K163" s="382">
        <f ca="1" t="shared" si="818"/>
        <v>43623.645833333</v>
      </c>
      <c r="L163" s="382">
        <f ca="1" t="shared" si="819"/>
        <v>43623.6666666663</v>
      </c>
      <c r="M163" s="398" t="str">
        <f>IF(_tag_month_day!A159="","",_tag_month_day!A159)</f>
        <v/>
      </c>
      <c r="N163" s="398" t="str">
        <f>IF(_tag_month_day!B159="","",_tag_month_day!B159)</f>
        <v/>
      </c>
      <c r="O163" s="399" t="e">
        <f t="shared" si="820"/>
        <v>#VALUE!</v>
      </c>
      <c r="P163" s="398" t="str">
        <f>IF(_tag_month_day!C159="","",_tag_month_day!C159)</f>
        <v/>
      </c>
      <c r="Q163" s="398" t="str">
        <f>IF(_tag_month_day!D159="","",_tag_month_day!D159)</f>
        <v/>
      </c>
      <c r="R163" s="416">
        <f>IF(_tag_month_day!CB159="",R162,_tag_month_day!CB159/100)</f>
        <v>0.07</v>
      </c>
      <c r="S163" s="417" t="str">
        <f>IF(_tag_month_day!E159="","",_tag_month_day!E159)</f>
        <v/>
      </c>
      <c r="T163" s="417" t="str">
        <f>IF(_tag_month_day!F159="","",_tag_month_day!F159)</f>
        <v/>
      </c>
      <c r="U163" s="418" t="e">
        <f t="shared" si="774"/>
        <v>#VALUE!</v>
      </c>
      <c r="V163" s="53" t="e">
        <f t="shared" si="775"/>
        <v>#VALUE!</v>
      </c>
      <c r="W163" s="419" t="str">
        <f>IF(_jhy_month_day!A159="","",_jhy_month_day!A159)</f>
        <v/>
      </c>
      <c r="X163" s="420" t="str">
        <f>IF(_jhy_month_day!B159="","",_jhy_month_day!B159/100)</f>
        <v/>
      </c>
      <c r="Y163" s="420" t="str">
        <f>IF(_jhy_month_day!C159="","",_jhy_month_day!C159/100)</f>
        <v/>
      </c>
      <c r="Z163" s="439">
        <f t="shared" si="865"/>
        <v>40</v>
      </c>
      <c r="AA163" s="440" t="str">
        <f>IF(_tag_month_day!G159="","",_tag_month_day!G159/100)</f>
        <v/>
      </c>
      <c r="AB163" s="440" t="str">
        <f>IF(_tag_month_day!H159="","",_tag_month_day!H159/100)</f>
        <v/>
      </c>
      <c r="AC163" s="193">
        <f t="shared" si="821"/>
        <v>1.59963432013121</v>
      </c>
      <c r="AD163" s="441" t="str">
        <f t="shared" si="822"/>
        <v/>
      </c>
      <c r="AE163" s="442" t="str">
        <f t="shared" si="823"/>
        <v/>
      </c>
      <c r="AF163" s="443">
        <v>1</v>
      </c>
      <c r="AG163" s="68" t="str">
        <f>IF(_duihao_month_day!A159="","",_duihao_month_day!A159)</f>
        <v/>
      </c>
      <c r="AH163" s="463">
        <f>IF(_gyk_month_day!B159="",AH162,_gyk_month_day!B159)</f>
        <v>820</v>
      </c>
      <c r="AI163" s="464" t="e">
        <f t="shared" si="849"/>
        <v>#VALUE!</v>
      </c>
      <c r="AJ163" s="68" t="str">
        <f>IF(_tag_month_day!I159="","",_tag_month_day!I159)</f>
        <v/>
      </c>
      <c r="AK163" s="465" t="str">
        <f>IF(_tzyy_month_day!A159="","",_tzyy_month_day!A159)</f>
        <v/>
      </c>
      <c r="AL163" s="465" t="str">
        <f>IF(_tzyy_month_day!B159="","",_tzyy_month_day!B159)</f>
        <v/>
      </c>
      <c r="AM163" s="465" t="str">
        <f>IF(_tzyy_month_day!C159="","",_tzyy_month_day!C159)</f>
        <v/>
      </c>
      <c r="AN163" s="466" t="str">
        <f>IF(_tag_month_day!CG159="","",_tag_month_day!CG159)</f>
        <v/>
      </c>
      <c r="AO163" s="466" t="str">
        <f>IF(_tag_month_day!CH159="","",_tag_month_day!CH159)</f>
        <v/>
      </c>
      <c r="AP163" s="486" t="e">
        <f t="shared" si="824"/>
        <v>#VALUE!</v>
      </c>
      <c r="AQ163" s="487" t="str">
        <f>IF(_tag_month_day!J159="","",_tag_month_day!J159/100)</f>
        <v/>
      </c>
      <c r="AR163" s="488">
        <f t="shared" si="825"/>
        <v>1.3</v>
      </c>
      <c r="AS163" s="489" t="e">
        <f t="shared" si="776"/>
        <v>#VALUE!</v>
      </c>
      <c r="AT163" s="489">
        <f t="shared" si="826"/>
        <v>0</v>
      </c>
      <c r="AU163" s="490" t="str">
        <f>IF(_tag_month_day!K159="","",_tag_month_day!K159)</f>
        <v/>
      </c>
      <c r="AV163" s="491" t="str">
        <f>IF(_tag_month_day!L159="","",_tag_month_day!L159/100)</f>
        <v/>
      </c>
      <c r="AW163" s="420">
        <f t="shared" si="748"/>
        <v>0</v>
      </c>
      <c r="AX163" s="420">
        <f t="shared" si="827"/>
        <v>0</v>
      </c>
      <c r="AY163" s="420" t="str">
        <f>IF(_tag_month_day!M159="","",_tag_month_day!M159/100)</f>
        <v/>
      </c>
      <c r="AZ163" s="420" t="str">
        <f>IF(_tag_month_day!N159="","",_tag_month_day!N159/100)</f>
        <v/>
      </c>
      <c r="BA163" s="420" t="str">
        <f>IF(_tag_month_day!O159="","",_tag_month_day!O159/100)</f>
        <v/>
      </c>
      <c r="BB163" s="496" t="str">
        <f>IF(_tag_month_day!P159="","",_tag_month_day!P159/100)</f>
        <v/>
      </c>
      <c r="BC163" s="496">
        <f t="shared" si="828"/>
        <v>0</v>
      </c>
      <c r="BD163" s="496" t="str">
        <f>IF(_tag_month_day!Q159="","",_tag_month_day!Q159/100)</f>
        <v/>
      </c>
      <c r="BE163" s="510" t="str">
        <f>IF(_tag_month_day!R159="","",_tag_month_day!R159/100)</f>
        <v/>
      </c>
      <c r="BF163" s="413" t="str">
        <f>IF(_tag_month_day!CC159="","",_tag_month_day!CC159/100)</f>
        <v/>
      </c>
      <c r="BG163" s="511" t="e">
        <f t="shared" si="777"/>
        <v>#VALUE!</v>
      </c>
      <c r="BH163" s="198">
        <f t="shared" si="778"/>
        <v>0</v>
      </c>
      <c r="BI163" s="512" t="e">
        <f>IF(CX163=0,BI162,(DK163*查询!$R$5+DL163*查询!$Q$5+DM163*查询!$N$5+DN163*查询!$O$5+DO163*查询!$P$5)*AF163/CX163)</f>
        <v>#VALUE!</v>
      </c>
      <c r="BJ163" s="512" t="e">
        <f>IF(CX163=0,BJ162,(DP163*查询!$S$5+DQ163*查询!$T$5+DR163*查询!$U$5)*AF163/CX163)</f>
        <v>#VALUE!</v>
      </c>
      <c r="BK163" s="512">
        <f t="shared" si="829"/>
        <v>1</v>
      </c>
      <c r="BL163" s="513" t="str">
        <f>IF(_cfyc_month_day!A159="","",_cfyc_month_day!A159)</f>
        <v/>
      </c>
      <c r="BM163" s="513" t="str">
        <f>IF(_cfyc_month_day!B159="","",_cfyc_month_day!B159)</f>
        <v/>
      </c>
      <c r="BN163" s="513" t="str">
        <f>IF(_cfyc_month_day!C159="","",_cfyc_month_day!C159)</f>
        <v/>
      </c>
      <c r="BO163" s="522" t="str">
        <f>IF(_cfyc_month_day!D159="","",_cfyc_month_day!D159)</f>
        <v/>
      </c>
      <c r="BP163" s="522" t="str">
        <f>IF(_cfyc_month_day!E159="","",_cfyc_month_day!E159)</f>
        <v/>
      </c>
      <c r="BQ163" s="522" t="str">
        <f>IF(_cfyc_month_day!F159="","",_cfyc_month_day!F159)</f>
        <v/>
      </c>
      <c r="BR163" s="513" t="str">
        <f>IF(_tag_month_day!T159="","",_tag_month_day!T159)</f>
        <v/>
      </c>
      <c r="BS163" s="513" t="str">
        <f>IF(_tag_month_day!U159="","",_tag_month_day!U159)</f>
        <v/>
      </c>
      <c r="BT163" s="523" t="str">
        <f t="shared" si="830"/>
        <v/>
      </c>
      <c r="BU163" s="223" t="str">
        <f>IF(_tag_month_day!V159="","",_tag_month_day!V159)</f>
        <v/>
      </c>
      <c r="BV163" s="206" t="str">
        <f>IF(_tag_month_day!W159="","",_tag_month_day!W159)</f>
        <v/>
      </c>
      <c r="BW163" s="540" t="str">
        <f>IF(_tag_month_day!X159="","",_tag_month_day!X159)</f>
        <v/>
      </c>
      <c r="BX163" s="540" t="str">
        <f>IF(_tag_month_day!Y159="","",_tag_month_day!Y159)</f>
        <v/>
      </c>
      <c r="BY163" s="541">
        <f ca="1" t="shared" si="831"/>
        <v>43623.6666666663</v>
      </c>
      <c r="BZ163" s="542" t="s">
        <v>215</v>
      </c>
      <c r="CA163" s="543" t="str">
        <f>IF(_jhy2_month_day!A159="","",_jhy2_month_day!A159)</f>
        <v/>
      </c>
      <c r="CB163" s="464" t="str">
        <f>IF(_jhy2_month_day!B159="","",_jhy2_month_day!B159)</f>
        <v/>
      </c>
      <c r="CC163" s="464" t="str">
        <f>IF(_jhy2_month_day!C159="","",_jhy2_month_day!C159)</f>
        <v/>
      </c>
      <c r="CD163" s="464" t="str">
        <f>IF(_jhy2_month_day!D159="","",_jhy2_month_day!D159)</f>
        <v/>
      </c>
      <c r="CE163" s="464" t="str">
        <f>IF(_jhy2_month_day!E159="","",_jhy2_month_day!E159)</f>
        <v/>
      </c>
      <c r="CF163" s="464" t="str">
        <f>IF(_jhy2_month_day!F159="","",_jhy2_month_day!F159)</f>
        <v/>
      </c>
      <c r="CG163" s="464" t="str">
        <f>IF(_jhy2_month_day!G159="","",_jhy2_month_day!G159)</f>
        <v/>
      </c>
      <c r="CH163" s="464" t="str">
        <f>IF(_jhy2_month_day!H159="","",_jhy2_month_day!H159)</f>
        <v/>
      </c>
      <c r="CI163" s="464" t="str">
        <f>IF(_jhy2_month_day!I159="","",_jhy2_month_day!I159)</f>
        <v/>
      </c>
      <c r="CJ163" s="464" t="str">
        <f>IF(_jhy2_month_day!J159="","",_jhy2_month_day!J159)</f>
        <v/>
      </c>
      <c r="CK163" s="464" t="str">
        <f>IF(_jhy2_month_day!K159="","",_jhy2_month_day!K159)</f>
        <v/>
      </c>
      <c r="CL163" s="562" t="str">
        <f>IF(_jhy2_month_day!L159="","",_jhy2_month_day!L159)</f>
        <v/>
      </c>
      <c r="CM163" s="562" t="str">
        <f>IF(_jhy2_month_day!M159="","",_jhy2_month_day!M159)</f>
        <v/>
      </c>
      <c r="CN163" s="562" t="str">
        <f>IF(_jhy2_month_day!N159="","",_jhy2_month_day!N159)</f>
        <v/>
      </c>
      <c r="CO163" s="562" t="str">
        <f>IF(_jhy2_month_day!O159="","",_jhy2_month_day!O159)</f>
        <v/>
      </c>
      <c r="CP163" s="562" t="str">
        <f>IF(_jhy2_month_day!P159="","",_jhy2_month_day!P159)</f>
        <v/>
      </c>
      <c r="CQ163" s="562" t="str">
        <f>IF(_jhy2_month_day!Q159="","",_jhy2_month_day!Q159)</f>
        <v/>
      </c>
      <c r="CR163" s="563" t="str">
        <f>IF(_jhy2_month_day!R159="","",_jhy2_month_day!R159)</f>
        <v/>
      </c>
      <c r="CS163" s="576" t="str">
        <f>IF(_jhy2_month_day!S159="","",_jhy2_month_day!S159)</f>
        <v/>
      </c>
      <c r="CT163" s="562" t="str">
        <f>IF(_jhy2_month_day!T159="","",_jhy2_month_day!T159)</f>
        <v/>
      </c>
      <c r="CU163" s="577" t="e">
        <f t="shared" si="779"/>
        <v>#VALUE!</v>
      </c>
      <c r="CV163" s="198" t="e">
        <f t="shared" si="780"/>
        <v>#VALUE!</v>
      </c>
      <c r="CW163" s="192" t="e">
        <f t="shared" si="781"/>
        <v>#VALUE!</v>
      </c>
      <c r="CX163" s="192" t="e">
        <f t="shared" si="782"/>
        <v>#VALUE!</v>
      </c>
      <c r="CY163" s="202" t="e">
        <f t="shared" si="783"/>
        <v>#VALUE!</v>
      </c>
      <c r="CZ163" s="192" t="e">
        <f t="shared" ref="CZ163:DI163" si="991">$AJ163*EF163</f>
        <v>#VALUE!</v>
      </c>
      <c r="DA163" s="192" t="e">
        <f t="shared" si="991"/>
        <v>#VALUE!</v>
      </c>
      <c r="DB163" s="192" t="e">
        <f t="shared" si="991"/>
        <v>#VALUE!</v>
      </c>
      <c r="DC163" s="192" t="e">
        <f t="shared" si="991"/>
        <v>#VALUE!</v>
      </c>
      <c r="DD163" s="192" t="e">
        <f t="shared" si="991"/>
        <v>#VALUE!</v>
      </c>
      <c r="DE163" s="192" t="e">
        <f t="shared" si="991"/>
        <v>#VALUE!</v>
      </c>
      <c r="DF163" s="192" t="e">
        <f t="shared" si="991"/>
        <v>#VALUE!</v>
      </c>
      <c r="DG163" s="192" t="e">
        <f t="shared" si="991"/>
        <v>#VALUE!</v>
      </c>
      <c r="DH163" s="192" t="e">
        <f t="shared" si="991"/>
        <v>#VALUE!</v>
      </c>
      <c r="DI163" s="192" t="e">
        <f t="shared" si="991"/>
        <v>#VALUE!</v>
      </c>
      <c r="DJ163" s="192" t="e">
        <f t="shared" si="785"/>
        <v>#VALUE!</v>
      </c>
      <c r="DK163" s="192" t="e">
        <f t="shared" si="786"/>
        <v>#VALUE!</v>
      </c>
      <c r="DL163" s="192" t="e">
        <f t="shared" si="787"/>
        <v>#VALUE!</v>
      </c>
      <c r="DM163" s="192" t="e">
        <f t="shared" si="788"/>
        <v>#VALUE!</v>
      </c>
      <c r="DN163" s="192" t="e">
        <f t="shared" si="789"/>
        <v>#VALUE!</v>
      </c>
      <c r="DO163" s="192" t="e">
        <f t="shared" si="790"/>
        <v>#VALUE!</v>
      </c>
      <c r="DP163" s="192" t="e">
        <f t="shared" si="791"/>
        <v>#VALUE!</v>
      </c>
      <c r="DQ163" s="192" t="e">
        <f t="shared" si="792"/>
        <v>#VALUE!</v>
      </c>
      <c r="DR163" s="192" t="e">
        <f t="shared" si="793"/>
        <v>#VALUE!</v>
      </c>
      <c r="DS163" s="192" t="e">
        <f t="shared" si="794"/>
        <v>#VALUE!</v>
      </c>
      <c r="DT163" s="192" t="e">
        <f t="shared" si="795"/>
        <v>#VALUE!</v>
      </c>
      <c r="DU163" s="192" t="e">
        <f t="shared" si="796"/>
        <v>#VALUE!</v>
      </c>
      <c r="DV163" s="198" t="e">
        <f t="shared" si="797"/>
        <v>#VALUE!</v>
      </c>
      <c r="DW163" s="198" t="e">
        <f t="shared" si="798"/>
        <v>#DIV/0!</v>
      </c>
      <c r="DX163" s="198" t="e">
        <f t="shared" si="799"/>
        <v>#DIV/0!</v>
      </c>
      <c r="DY163" s="198" t="e">
        <f t="shared" si="800"/>
        <v>#VALUE!</v>
      </c>
      <c r="DZ163" s="198" t="e">
        <f t="shared" si="801"/>
        <v>#VALUE!</v>
      </c>
      <c r="EA163" s="198" t="e">
        <f t="shared" si="802"/>
        <v>#VALUE!</v>
      </c>
      <c r="EB163" s="198" t="e">
        <f t="shared" si="803"/>
        <v>#VALUE!</v>
      </c>
      <c r="EC163" s="198" t="e">
        <f t="shared" si="804"/>
        <v>#DIV/0!</v>
      </c>
      <c r="ED163" s="198" t="e">
        <f t="shared" si="805"/>
        <v>#VALUE!</v>
      </c>
      <c r="EE163" s="198" t="e">
        <f t="shared" si="806"/>
        <v>#VALUE!</v>
      </c>
      <c r="EF163" s="198" t="e">
        <f t="shared" ref="EF163:EO163" si="992">DV163/SUM($DV163:$EE163)</f>
        <v>#VALUE!</v>
      </c>
      <c r="EG163" s="198" t="e">
        <f t="shared" si="992"/>
        <v>#DIV/0!</v>
      </c>
      <c r="EH163" s="198" t="e">
        <f t="shared" si="992"/>
        <v>#DIV/0!</v>
      </c>
      <c r="EI163" s="198" t="e">
        <f t="shared" si="992"/>
        <v>#VALUE!</v>
      </c>
      <c r="EJ163" s="198" t="e">
        <f t="shared" si="992"/>
        <v>#VALUE!</v>
      </c>
      <c r="EK163" s="198" t="e">
        <f t="shared" si="992"/>
        <v>#VALUE!</v>
      </c>
      <c r="EL163" s="198" t="e">
        <f t="shared" si="992"/>
        <v>#VALUE!</v>
      </c>
      <c r="EM163" s="198" t="e">
        <f t="shared" si="992"/>
        <v>#DIV/0!</v>
      </c>
      <c r="EN163" s="198" t="e">
        <f t="shared" si="992"/>
        <v>#VALUE!</v>
      </c>
      <c r="EO163" s="198" t="e">
        <f t="shared" si="992"/>
        <v>#VALUE!</v>
      </c>
      <c r="EP163" s="511">
        <f t="shared" ref="EP163:EW163" si="993">EP162</f>
        <v>0.08</v>
      </c>
      <c r="EQ163" s="511">
        <f t="shared" si="993"/>
        <v>0.015</v>
      </c>
      <c r="ER163" s="511">
        <f t="shared" si="993"/>
        <v>0.015</v>
      </c>
      <c r="ES163" s="511">
        <f t="shared" si="993"/>
        <v>0.015</v>
      </c>
      <c r="ET163" s="511">
        <f t="shared" si="993"/>
        <v>0.015</v>
      </c>
      <c r="EU163" s="511">
        <f t="shared" si="993"/>
        <v>0.09</v>
      </c>
      <c r="EV163" s="511">
        <f t="shared" si="993"/>
        <v>0.09</v>
      </c>
      <c r="EW163" s="511">
        <f t="shared" si="993"/>
        <v>0.09</v>
      </c>
      <c r="EX163" s="420" t="str">
        <f>IF(_tag_month_day!AS159="","",_tag_month_day!AS159/100)</f>
        <v/>
      </c>
      <c r="EY163" s="420" t="str">
        <f>IF(_tag_month_day!AT159="","",_tag_month_day!AT159/100)</f>
        <v/>
      </c>
      <c r="EZ163" s="420" t="str">
        <f>IF(_tag_month_day!AU159="","",_tag_month_day!AU159/100)</f>
        <v/>
      </c>
      <c r="FA163" s="420" t="str">
        <f>IF(_tag_month_day!AV159="","",_tag_month_day!AV159/100)</f>
        <v/>
      </c>
      <c r="FB163" s="420" t="str">
        <f>IF(_tag_month_day!AW159="","",_tag_month_day!AW159/100)</f>
        <v/>
      </c>
      <c r="FC163" s="420" t="str">
        <f>IF(_tag_month_day!AX159="","",_tag_month_day!AX159/100)</f>
        <v/>
      </c>
      <c r="FD163" s="510">
        <f t="shared" si="835"/>
        <v>0.33</v>
      </c>
      <c r="FE163" s="510">
        <f t="shared" si="836"/>
        <v>0.19</v>
      </c>
      <c r="FF163" s="510">
        <f t="shared" si="837"/>
        <v>0.003</v>
      </c>
      <c r="FG163" s="510">
        <f t="shared" si="838"/>
        <v>0</v>
      </c>
      <c r="FH163" s="603">
        <f t="shared" si="839"/>
        <v>0.0001</v>
      </c>
      <c r="FI163" s="510">
        <f t="shared" ref="FI163:FR163" si="994">FI162</f>
        <v>0.41</v>
      </c>
      <c r="FJ163" s="510">
        <f t="shared" si="994"/>
        <v>0.11</v>
      </c>
      <c r="FK163" s="510">
        <f t="shared" si="994"/>
        <v>0.015</v>
      </c>
      <c r="FL163" s="510">
        <f t="shared" si="994"/>
        <v>0</v>
      </c>
      <c r="FM163" s="603">
        <f t="shared" si="994"/>
        <v>0.0001</v>
      </c>
      <c r="FN163" s="510" t="str">
        <f>IF(_tag_month_day!AY159="","",_tag_month_day!AY159/100)</f>
        <v/>
      </c>
      <c r="FO163" s="510" t="str">
        <f>IF(_tag_month_day!AZ159="","",_tag_month_day!AZ159/100)</f>
        <v/>
      </c>
      <c r="FP163" s="510" t="str">
        <f>IF(_tag_month_day!BA159="","",_tag_month_day!BA159/100)</f>
        <v/>
      </c>
      <c r="FQ163" s="510" t="str">
        <f>IF(_tag_month_day!BB159="","",_tag_month_day!BB159/100)</f>
        <v/>
      </c>
      <c r="FR163" s="603" t="str">
        <f>IF(_tag_month_day!BC159="","",_tag_month_day!BC159/100)</f>
        <v/>
      </c>
      <c r="FS163" s="510" t="str">
        <f>IF(_tag_month_day!BD159="","",_tag_month_day!BD159/100)</f>
        <v/>
      </c>
      <c r="FT163" s="510" t="str">
        <f>IF(_tag_month_day!BE159="","",_tag_month_day!BE159/100)</f>
        <v/>
      </c>
      <c r="FU163" s="510" t="str">
        <f>IF(_tag_month_day!BF159="","",_tag_month_day!BF159/100)</f>
        <v/>
      </c>
      <c r="FV163" s="510" t="str">
        <f>IF(_tag_month_day!BG159="","",_tag_month_day!BG159/100)</f>
        <v/>
      </c>
      <c r="FW163" s="603" t="str">
        <f>IF(_tag_month_day!BH159="","",_tag_month_day!BH159/100)</f>
        <v/>
      </c>
      <c r="FX163" s="510" t="str">
        <f>IF(_tag_month_day!BI159="","",_tag_month_day!BI159/100)</f>
        <v/>
      </c>
      <c r="FY163" s="510" t="str">
        <f>IF(_tag_month_day!BJ159="","",_tag_month_day!BJ159/100)</f>
        <v/>
      </c>
      <c r="FZ163" s="605" t="str">
        <f>IF(_tag_month_day!BK159="","",_tag_month_day!BK159/100)</f>
        <v/>
      </c>
      <c r="GA163" s="510" t="str">
        <f>IF(_tag_month_day!BL159="","",_tag_month_day!BL159/100)</f>
        <v/>
      </c>
      <c r="GB163" s="603" t="str">
        <f>IF(_tag_month_day!BM159="","",_tag_month_day!BM159/100)</f>
        <v/>
      </c>
      <c r="GC163" s="420" t="str">
        <f>IF(_tag_month_day!BN159="","",_tag_month_day!BN159/100)</f>
        <v/>
      </c>
      <c r="GD163" s="420" t="str">
        <f>IF(_tag_month_day!BO159="","",_tag_month_day!BO159/100)</f>
        <v/>
      </c>
      <c r="GE163" s="420" t="str">
        <f>IF(_tag_month_day!BP159="","",_tag_month_day!BP159/100)</f>
        <v/>
      </c>
      <c r="GF163" s="420" t="str">
        <f>IF(_tag_month_day!BQ159="","",_tag_month_day!BQ159/100)</f>
        <v/>
      </c>
      <c r="GG163" s="420" t="str">
        <f>IF(_tag_month_day!BR159="","",_tag_month_day!BR159/100)</f>
        <v/>
      </c>
      <c r="GH163" s="420" t="str">
        <f>IF(_tag_month_day!BS159="","",_tag_month_day!BS159/100)</f>
        <v/>
      </c>
      <c r="GI163" s="603" t="str">
        <f>IF(_tag_month_day!BT159="","",_tag_month_day!BT159/100)</f>
        <v/>
      </c>
      <c r="GJ163" s="612" t="str">
        <f>IF(_tag_month_day!BU159="","",_tag_month_day!BU159/100)</f>
        <v/>
      </c>
      <c r="GK163" s="620" t="str">
        <f>IF(_tag_month_day!BV159="",IF(_rlcf_month_day!A$2="","",_rlcf_month_day!A$2/100),_tag_month_day!BV159/100)</f>
        <v/>
      </c>
      <c r="GL163" s="620" t="str">
        <f>IF(_tag_month_day!BW159="",IF(_rlcf_month_day!B$2="","",_rlcf_month_day!B$2/100),_tag_month_day!BW159/100)</f>
        <v/>
      </c>
      <c r="GM163" s="621" t="str">
        <f>IF(_tag_month_day!BX159="",IF(_rlcf_month_day!C$2="","",_rlcf_month_day!C$2/100),_tag_month_day!BX159/100)</f>
        <v/>
      </c>
      <c r="GN163" s="620" t="str">
        <f>IF(_tag_month_day!BV159="",IF(_rlcf_month_day!A$2="","",_rlcf_month_day!A$2/100),_tag_month_day!BV159/100)</f>
        <v/>
      </c>
      <c r="GO163" s="620" t="str">
        <f>IF(_tag_month_day!BW159="",IF(_rlcf_month_day!B$2="","",_rlcf_month_day!B$2/100),_tag_month_day!BW159/100)</f>
        <v/>
      </c>
      <c r="GP163" s="620" t="str">
        <f>IF(_tag_month_day!CD159="",IF(_rlcf_month_day!E$2="","",_rlcf_month_day!E$2/100),_tag_month_day!CD159/100)</f>
        <v/>
      </c>
      <c r="GQ163" s="620" t="str">
        <f>IF(_tag_month_day!CE159="",IF(_rlcf_month_day!F$2="","",_rlcf_month_day!F$2/100),_tag_month_day!CE159/100)</f>
        <v/>
      </c>
      <c r="GR163" s="621" t="str">
        <f>IF(_tag_month_day!CF159="",IF(_rlcf_month_day!G$2="","",_rlcf_month_day!G$2/100),_tag_month_day!CF159/100)</f>
        <v/>
      </c>
      <c r="GS163" s="626">
        <f t="shared" ref="GS163:HH163" si="995">GS162</f>
        <v>0.953</v>
      </c>
      <c r="GT163" s="626">
        <f t="shared" si="995"/>
        <v>0.55</v>
      </c>
      <c r="GU163" s="626">
        <f t="shared" si="995"/>
        <v>0.55</v>
      </c>
      <c r="GV163" s="626">
        <f t="shared" si="995"/>
        <v>0.55</v>
      </c>
      <c r="GW163" s="626">
        <f t="shared" si="995"/>
        <v>0.5</v>
      </c>
      <c r="GX163" s="626">
        <f t="shared" si="995"/>
        <v>0.935</v>
      </c>
      <c r="GY163" s="626">
        <f t="shared" si="995"/>
        <v>0.15</v>
      </c>
      <c r="GZ163" s="626">
        <f t="shared" si="995"/>
        <v>1</v>
      </c>
      <c r="HA163" s="632">
        <f t="shared" si="995"/>
        <v>0.047</v>
      </c>
      <c r="HB163" s="632">
        <f t="shared" si="995"/>
        <v>0.45</v>
      </c>
      <c r="HC163" s="632">
        <f t="shared" si="995"/>
        <v>0.45</v>
      </c>
      <c r="HD163" s="632">
        <f t="shared" si="995"/>
        <v>0.45</v>
      </c>
      <c r="HE163" s="632">
        <f t="shared" si="995"/>
        <v>0.5</v>
      </c>
      <c r="HF163" s="632">
        <f t="shared" si="995"/>
        <v>0.065</v>
      </c>
      <c r="HG163" s="632">
        <f t="shared" si="995"/>
        <v>0.85</v>
      </c>
      <c r="HH163" s="632">
        <f t="shared" si="995"/>
        <v>0</v>
      </c>
      <c r="HI163" s="68" t="e">
        <f t="shared" si="811"/>
        <v>#VALUE!</v>
      </c>
      <c r="HJ163" s="68" t="e">
        <f t="shared" si="842"/>
        <v>#VALUE!</v>
      </c>
      <c r="HK163" s="202">
        <f t="shared" si="843"/>
        <v>0.85</v>
      </c>
      <c r="HL163" s="464">
        <f t="shared" si="844"/>
        <v>550000</v>
      </c>
      <c r="HM163" s="464">
        <f t="shared" si="845"/>
        <v>480000</v>
      </c>
      <c r="HN163" s="192" t="e">
        <f t="shared" si="812"/>
        <v>#VALUE!</v>
      </c>
      <c r="HO163" s="192" t="e">
        <f>HN163*HK163*$HO$2/HL163*1000000</f>
        <v>#VALUE!</v>
      </c>
      <c r="HP163" s="192" t="e">
        <f>HN163*HK163*$HP$2/HM163*1000000</f>
        <v>#VALUE!</v>
      </c>
    </row>
    <row r="164" customFormat="1" spans="1:224">
      <c r="A164" s="381">
        <v>159</v>
      </c>
      <c r="B164" s="54">
        <f ca="1" t="shared" si="846"/>
        <v>43623</v>
      </c>
      <c r="C164" s="57">
        <f t="shared" si="847"/>
        <v>0.0416666666666667</v>
      </c>
      <c r="D164" s="68" t="str">
        <f ca="1" t="shared" si="813"/>
        <v>白班</v>
      </c>
      <c r="E164" s="68" t="str">
        <f ca="1" t="shared" si="814"/>
        <v>丁</v>
      </c>
      <c r="F164" s="68">
        <f ca="1">SUMPRODUCT((成本日报!$A$3:$A$95=计划!B164)*(成本日报!$B$3:$B$95=计划!$D164),成本日报!$C$3:$C$95)</f>
        <v>4</v>
      </c>
      <c r="G164" s="382">
        <f ca="1" t="shared" si="848"/>
        <v>43623.583333333</v>
      </c>
      <c r="H164" s="382">
        <f ca="1" t="shared" si="815"/>
        <v>43623.5902777774</v>
      </c>
      <c r="I164" s="382">
        <f ca="1" t="shared" si="816"/>
        <v>43623.5958333329</v>
      </c>
      <c r="J164" s="382">
        <f ca="1" t="shared" si="817"/>
        <v>43623.6249999996</v>
      </c>
      <c r="K164" s="382">
        <f ca="1" t="shared" si="818"/>
        <v>43623.6874999996</v>
      </c>
      <c r="L164" s="382">
        <f ca="1" t="shared" si="819"/>
        <v>43623.708333333</v>
      </c>
      <c r="M164" s="398" t="str">
        <f>IF(_tag_month_day!A160="","",_tag_month_day!A160)</f>
        <v/>
      </c>
      <c r="N164" s="398" t="str">
        <f>IF(_tag_month_day!B160="","",_tag_month_day!B160)</f>
        <v/>
      </c>
      <c r="O164" s="399" t="e">
        <f t="shared" si="820"/>
        <v>#VALUE!</v>
      </c>
      <c r="P164" s="398" t="str">
        <f>IF(_tag_month_day!C160="","",_tag_month_day!C160)</f>
        <v/>
      </c>
      <c r="Q164" s="398" t="str">
        <f>IF(_tag_month_day!D160="","",_tag_month_day!D160)</f>
        <v/>
      </c>
      <c r="R164" s="416">
        <f>IF(_tag_month_day!CB160="",R163,_tag_month_day!CB160/100)</f>
        <v>0.07</v>
      </c>
      <c r="S164" s="417" t="str">
        <f>IF(_tag_month_day!E160="","",_tag_month_day!E160)</f>
        <v/>
      </c>
      <c r="T164" s="417" t="str">
        <f>IF(_tag_month_day!F160="","",_tag_month_day!F160)</f>
        <v/>
      </c>
      <c r="U164" s="418" t="e">
        <f t="shared" si="774"/>
        <v>#VALUE!</v>
      </c>
      <c r="V164" s="53" t="e">
        <f t="shared" si="775"/>
        <v>#VALUE!</v>
      </c>
      <c r="W164" s="419" t="str">
        <f>IF(_jhy_month_day!A160="","",_jhy_month_day!A160)</f>
        <v/>
      </c>
      <c r="X164" s="420" t="str">
        <f>IF(_jhy_month_day!B160="","",_jhy_month_day!B160/100)</f>
        <v/>
      </c>
      <c r="Y164" s="420" t="str">
        <f>IF(_jhy_month_day!C160="","",_jhy_month_day!C160/100)</f>
        <v/>
      </c>
      <c r="Z164" s="439">
        <f t="shared" si="865"/>
        <v>40</v>
      </c>
      <c r="AA164" s="440" t="str">
        <f>IF(_tag_month_day!G160="","",_tag_month_day!G160/100)</f>
        <v/>
      </c>
      <c r="AB164" s="440" t="str">
        <f>IF(_tag_month_day!H160="","",_tag_month_day!H160/100)</f>
        <v/>
      </c>
      <c r="AC164" s="193">
        <f t="shared" si="821"/>
        <v>1.59963432013121</v>
      </c>
      <c r="AD164" s="441" t="str">
        <f t="shared" si="822"/>
        <v/>
      </c>
      <c r="AE164" s="442" t="str">
        <f t="shared" si="823"/>
        <v/>
      </c>
      <c r="AF164" s="443">
        <v>1</v>
      </c>
      <c r="AG164" s="68" t="str">
        <f>IF(_duihao_month_day!A160="","",_duihao_month_day!A160)</f>
        <v/>
      </c>
      <c r="AH164" s="463">
        <f>IF(_gyk_month_day!B160="",AH163,_gyk_month_day!B160)</f>
        <v>820</v>
      </c>
      <c r="AI164" s="464" t="e">
        <f t="shared" si="849"/>
        <v>#VALUE!</v>
      </c>
      <c r="AJ164" s="68" t="str">
        <f>IF(_tag_month_day!I160="","",_tag_month_day!I160)</f>
        <v/>
      </c>
      <c r="AK164" s="465" t="str">
        <f>IF(_tzyy_month_day!A160="","",_tzyy_month_day!A160)</f>
        <v/>
      </c>
      <c r="AL164" s="465" t="str">
        <f>IF(_tzyy_month_day!B160="","",_tzyy_month_day!B160)</f>
        <v/>
      </c>
      <c r="AM164" s="465" t="str">
        <f>IF(_tzyy_month_day!C160="","",_tzyy_month_day!C160)</f>
        <v/>
      </c>
      <c r="AN164" s="466" t="str">
        <f>IF(_tag_month_day!CG160="","",_tag_month_day!CG160)</f>
        <v/>
      </c>
      <c r="AO164" s="466" t="str">
        <f>IF(_tag_month_day!CH160="","",_tag_month_day!CH160)</f>
        <v/>
      </c>
      <c r="AP164" s="486" t="e">
        <f t="shared" si="824"/>
        <v>#VALUE!</v>
      </c>
      <c r="AQ164" s="487" t="str">
        <f>IF(_tag_month_day!J160="","",_tag_month_day!J160/100)</f>
        <v/>
      </c>
      <c r="AR164" s="488">
        <f t="shared" si="825"/>
        <v>1.3</v>
      </c>
      <c r="AS164" s="489" t="e">
        <f t="shared" si="776"/>
        <v>#VALUE!</v>
      </c>
      <c r="AT164" s="489">
        <f t="shared" si="826"/>
        <v>0</v>
      </c>
      <c r="AU164" s="490" t="str">
        <f>IF(_tag_month_day!K160="","",_tag_month_day!K160)</f>
        <v/>
      </c>
      <c r="AV164" s="491" t="str">
        <f>IF(_tag_month_day!L160="","",_tag_month_day!L160/100)</f>
        <v/>
      </c>
      <c r="AW164" s="420">
        <f t="shared" si="748"/>
        <v>0</v>
      </c>
      <c r="AX164" s="420">
        <f t="shared" si="827"/>
        <v>0</v>
      </c>
      <c r="AY164" s="420" t="str">
        <f>IF(_tag_month_day!M160="","",_tag_month_day!M160/100)</f>
        <v/>
      </c>
      <c r="AZ164" s="420" t="str">
        <f>IF(_tag_month_day!N160="","",_tag_month_day!N160/100)</f>
        <v/>
      </c>
      <c r="BA164" s="420" t="str">
        <f>IF(_tag_month_day!O160="","",_tag_month_day!O160/100)</f>
        <v/>
      </c>
      <c r="BB164" s="496" t="str">
        <f>IF(_tag_month_day!P160="","",_tag_month_day!P160/100)</f>
        <v/>
      </c>
      <c r="BC164" s="496">
        <f t="shared" si="828"/>
        <v>0</v>
      </c>
      <c r="BD164" s="496" t="str">
        <f>IF(_tag_month_day!Q160="","",_tag_month_day!Q160/100)</f>
        <v/>
      </c>
      <c r="BE164" s="510" t="str">
        <f>IF(_tag_month_day!R160="","",_tag_month_day!R160/100)</f>
        <v/>
      </c>
      <c r="BF164" s="413" t="str">
        <f>IF(_tag_month_day!CC160="","",_tag_month_day!CC160/100)</f>
        <v/>
      </c>
      <c r="BG164" s="511" t="e">
        <f t="shared" si="777"/>
        <v>#VALUE!</v>
      </c>
      <c r="BH164" s="198">
        <f t="shared" si="778"/>
        <v>0</v>
      </c>
      <c r="BI164" s="512" t="e">
        <f>IF(CX164=0,BI163,(DK164*查询!$R$5+DL164*查询!$Q$5+DM164*查询!$N$5+DN164*查询!$O$5+DO164*查询!$P$5)*AF164/CX164)</f>
        <v>#VALUE!</v>
      </c>
      <c r="BJ164" s="512" t="e">
        <f>IF(CX164=0,BJ163,(DP164*查询!$S$5+DQ164*查询!$T$5+DR164*查询!$U$5)*AF164/CX164)</f>
        <v>#VALUE!</v>
      </c>
      <c r="BK164" s="512">
        <f t="shared" si="829"/>
        <v>1</v>
      </c>
      <c r="BL164" s="513" t="str">
        <f>IF(_cfyc_month_day!A160="","",_cfyc_month_day!A160)</f>
        <v/>
      </c>
      <c r="BM164" s="513" t="str">
        <f>IF(_cfyc_month_day!B160="","",_cfyc_month_day!B160)</f>
        <v/>
      </c>
      <c r="BN164" s="513" t="str">
        <f>IF(_cfyc_month_day!C160="","",_cfyc_month_day!C160)</f>
        <v/>
      </c>
      <c r="BO164" s="522" t="str">
        <f>IF(_cfyc_month_day!D160="","",_cfyc_month_day!D160)</f>
        <v/>
      </c>
      <c r="BP164" s="522" t="str">
        <f>IF(_cfyc_month_day!E160="","",_cfyc_month_day!E160)</f>
        <v/>
      </c>
      <c r="BQ164" s="522" t="str">
        <f>IF(_cfyc_month_day!F160="","",_cfyc_month_day!F160)</f>
        <v/>
      </c>
      <c r="BR164" s="513" t="str">
        <f>IF(_tag_month_day!T160="","",_tag_month_day!T160)</f>
        <v/>
      </c>
      <c r="BS164" s="513" t="str">
        <f>IF(_tag_month_day!U160="","",_tag_month_day!U160)</f>
        <v/>
      </c>
      <c r="BT164" s="523" t="str">
        <f t="shared" si="830"/>
        <v/>
      </c>
      <c r="BU164" s="223" t="str">
        <f>IF(_tag_month_day!V160="","",_tag_month_day!V160)</f>
        <v/>
      </c>
      <c r="BV164" s="206" t="str">
        <f>IF(_tag_month_day!W160="","",_tag_month_day!W160)</f>
        <v/>
      </c>
      <c r="BW164" s="540" t="str">
        <f>IF(_tag_month_day!X160="","",_tag_month_day!X160)</f>
        <v/>
      </c>
      <c r="BX164" s="540" t="str">
        <f>IF(_tag_month_day!Y160="","",_tag_month_day!Y160)</f>
        <v/>
      </c>
      <c r="BY164" s="541">
        <f ca="1" t="shared" si="831"/>
        <v>43623.708333333</v>
      </c>
      <c r="BZ164" s="542"/>
      <c r="CA164" s="543" t="str">
        <f>IF(_jhy2_month_day!A160="","",_jhy2_month_day!A160)</f>
        <v/>
      </c>
      <c r="CB164" s="464" t="str">
        <f>IF(_jhy2_month_day!B160="","",_jhy2_month_day!B160)</f>
        <v/>
      </c>
      <c r="CC164" s="464" t="str">
        <f>IF(_jhy2_month_day!C160="","",_jhy2_month_day!C160)</f>
        <v/>
      </c>
      <c r="CD164" s="464" t="str">
        <f>IF(_jhy2_month_day!D160="","",_jhy2_month_day!D160)</f>
        <v/>
      </c>
      <c r="CE164" s="464" t="str">
        <f>IF(_jhy2_month_day!E160="","",_jhy2_month_day!E160)</f>
        <v/>
      </c>
      <c r="CF164" s="464" t="str">
        <f>IF(_jhy2_month_day!F160="","",_jhy2_month_day!F160)</f>
        <v/>
      </c>
      <c r="CG164" s="464" t="str">
        <f>IF(_jhy2_month_day!G160="","",_jhy2_month_day!G160)</f>
        <v/>
      </c>
      <c r="CH164" s="464" t="str">
        <f>IF(_jhy2_month_day!H160="","",_jhy2_month_day!H160)</f>
        <v/>
      </c>
      <c r="CI164" s="464" t="str">
        <f>IF(_jhy2_month_day!I160="","",_jhy2_month_day!I160)</f>
        <v/>
      </c>
      <c r="CJ164" s="464" t="str">
        <f>IF(_jhy2_month_day!J160="","",_jhy2_month_day!J160)</f>
        <v/>
      </c>
      <c r="CK164" s="464" t="str">
        <f>IF(_jhy2_month_day!K160="","",_jhy2_month_day!K160)</f>
        <v/>
      </c>
      <c r="CL164" s="562" t="str">
        <f>IF(_jhy2_month_day!L160="","",_jhy2_month_day!L160)</f>
        <v/>
      </c>
      <c r="CM164" s="562" t="str">
        <f>IF(_jhy2_month_day!M160="","",_jhy2_month_day!M160)</f>
        <v/>
      </c>
      <c r="CN164" s="562" t="str">
        <f>IF(_jhy2_month_day!N160="","",_jhy2_month_day!N160)</f>
        <v/>
      </c>
      <c r="CO164" s="562" t="str">
        <f>IF(_jhy2_month_day!O160="","",_jhy2_month_day!O160)</f>
        <v/>
      </c>
      <c r="CP164" s="562" t="str">
        <f>IF(_jhy2_month_day!P160="","",_jhy2_month_day!P160)</f>
        <v/>
      </c>
      <c r="CQ164" s="562" t="str">
        <f>IF(_jhy2_month_day!Q160="","",_jhy2_month_day!Q160)</f>
        <v/>
      </c>
      <c r="CR164" s="563" t="str">
        <f>IF(_jhy2_month_day!R160="","",_jhy2_month_day!R160)</f>
        <v/>
      </c>
      <c r="CS164" s="576" t="str">
        <f>IF(_jhy2_month_day!S160="","",_jhy2_month_day!S160)</f>
        <v/>
      </c>
      <c r="CT164" s="562" t="str">
        <f>IF(_jhy2_month_day!T160="","",_jhy2_month_day!T160)</f>
        <v/>
      </c>
      <c r="CU164" s="577" t="e">
        <f t="shared" si="779"/>
        <v>#VALUE!</v>
      </c>
      <c r="CV164" s="198" t="e">
        <f t="shared" si="780"/>
        <v>#VALUE!</v>
      </c>
      <c r="CW164" s="192" t="e">
        <f t="shared" si="781"/>
        <v>#VALUE!</v>
      </c>
      <c r="CX164" s="192" t="e">
        <f t="shared" si="782"/>
        <v>#VALUE!</v>
      </c>
      <c r="CY164" s="202" t="e">
        <f t="shared" si="783"/>
        <v>#VALUE!</v>
      </c>
      <c r="CZ164" s="192" t="e">
        <f t="shared" ref="CZ164:DI164" si="996">$AJ164*EF164</f>
        <v>#VALUE!</v>
      </c>
      <c r="DA164" s="192" t="e">
        <f t="shared" si="996"/>
        <v>#VALUE!</v>
      </c>
      <c r="DB164" s="192" t="e">
        <f t="shared" si="996"/>
        <v>#VALUE!</v>
      </c>
      <c r="DC164" s="192" t="e">
        <f t="shared" si="996"/>
        <v>#VALUE!</v>
      </c>
      <c r="DD164" s="192" t="e">
        <f t="shared" si="996"/>
        <v>#VALUE!</v>
      </c>
      <c r="DE164" s="192" t="e">
        <f t="shared" si="996"/>
        <v>#VALUE!</v>
      </c>
      <c r="DF164" s="192" t="e">
        <f t="shared" si="996"/>
        <v>#VALUE!</v>
      </c>
      <c r="DG164" s="192" t="e">
        <f t="shared" si="996"/>
        <v>#VALUE!</v>
      </c>
      <c r="DH164" s="192" t="e">
        <f t="shared" si="996"/>
        <v>#VALUE!</v>
      </c>
      <c r="DI164" s="192" t="e">
        <f t="shared" si="996"/>
        <v>#VALUE!</v>
      </c>
      <c r="DJ164" s="192" t="e">
        <f t="shared" si="785"/>
        <v>#VALUE!</v>
      </c>
      <c r="DK164" s="192" t="e">
        <f t="shared" si="786"/>
        <v>#VALUE!</v>
      </c>
      <c r="DL164" s="192" t="e">
        <f t="shared" si="787"/>
        <v>#VALUE!</v>
      </c>
      <c r="DM164" s="192" t="e">
        <f t="shared" si="788"/>
        <v>#VALUE!</v>
      </c>
      <c r="DN164" s="192" t="e">
        <f t="shared" si="789"/>
        <v>#VALUE!</v>
      </c>
      <c r="DO164" s="192" t="e">
        <f t="shared" si="790"/>
        <v>#VALUE!</v>
      </c>
      <c r="DP164" s="192" t="e">
        <f t="shared" si="791"/>
        <v>#VALUE!</v>
      </c>
      <c r="DQ164" s="192" t="e">
        <f t="shared" si="792"/>
        <v>#VALUE!</v>
      </c>
      <c r="DR164" s="192" t="e">
        <f t="shared" si="793"/>
        <v>#VALUE!</v>
      </c>
      <c r="DS164" s="192" t="e">
        <f t="shared" si="794"/>
        <v>#VALUE!</v>
      </c>
      <c r="DT164" s="192" t="e">
        <f t="shared" si="795"/>
        <v>#VALUE!</v>
      </c>
      <c r="DU164" s="192" t="e">
        <f t="shared" si="796"/>
        <v>#VALUE!</v>
      </c>
      <c r="DV164" s="198" t="e">
        <f t="shared" si="797"/>
        <v>#VALUE!</v>
      </c>
      <c r="DW164" s="198" t="e">
        <f t="shared" si="798"/>
        <v>#DIV/0!</v>
      </c>
      <c r="DX164" s="198" t="e">
        <f t="shared" si="799"/>
        <v>#DIV/0!</v>
      </c>
      <c r="DY164" s="198" t="e">
        <f t="shared" si="800"/>
        <v>#VALUE!</v>
      </c>
      <c r="DZ164" s="198" t="e">
        <f t="shared" si="801"/>
        <v>#VALUE!</v>
      </c>
      <c r="EA164" s="198" t="e">
        <f t="shared" si="802"/>
        <v>#VALUE!</v>
      </c>
      <c r="EB164" s="198" t="e">
        <f t="shared" si="803"/>
        <v>#VALUE!</v>
      </c>
      <c r="EC164" s="198" t="e">
        <f t="shared" si="804"/>
        <v>#DIV/0!</v>
      </c>
      <c r="ED164" s="198" t="e">
        <f t="shared" si="805"/>
        <v>#VALUE!</v>
      </c>
      <c r="EE164" s="198" t="e">
        <f t="shared" si="806"/>
        <v>#VALUE!</v>
      </c>
      <c r="EF164" s="198" t="e">
        <f t="shared" ref="EF164:EO164" si="997">DV164/SUM($DV164:$EE164)</f>
        <v>#VALUE!</v>
      </c>
      <c r="EG164" s="198" t="e">
        <f t="shared" si="997"/>
        <v>#DIV/0!</v>
      </c>
      <c r="EH164" s="198" t="e">
        <f t="shared" si="997"/>
        <v>#DIV/0!</v>
      </c>
      <c r="EI164" s="198" t="e">
        <f t="shared" si="997"/>
        <v>#VALUE!</v>
      </c>
      <c r="EJ164" s="198" t="e">
        <f t="shared" si="997"/>
        <v>#VALUE!</v>
      </c>
      <c r="EK164" s="198" t="e">
        <f t="shared" si="997"/>
        <v>#VALUE!</v>
      </c>
      <c r="EL164" s="198" t="e">
        <f t="shared" si="997"/>
        <v>#VALUE!</v>
      </c>
      <c r="EM164" s="198" t="e">
        <f t="shared" si="997"/>
        <v>#DIV/0!</v>
      </c>
      <c r="EN164" s="198" t="e">
        <f t="shared" si="997"/>
        <v>#VALUE!</v>
      </c>
      <c r="EO164" s="198" t="e">
        <f t="shared" si="997"/>
        <v>#VALUE!</v>
      </c>
      <c r="EP164" s="511">
        <f t="shared" ref="EP164:EW164" si="998">EP163</f>
        <v>0.08</v>
      </c>
      <c r="EQ164" s="511">
        <f t="shared" si="998"/>
        <v>0.015</v>
      </c>
      <c r="ER164" s="511">
        <f t="shared" si="998"/>
        <v>0.015</v>
      </c>
      <c r="ES164" s="511">
        <f t="shared" si="998"/>
        <v>0.015</v>
      </c>
      <c r="ET164" s="511">
        <f t="shared" si="998"/>
        <v>0.015</v>
      </c>
      <c r="EU164" s="511">
        <f t="shared" si="998"/>
        <v>0.09</v>
      </c>
      <c r="EV164" s="511">
        <f t="shared" si="998"/>
        <v>0.09</v>
      </c>
      <c r="EW164" s="511">
        <f t="shared" si="998"/>
        <v>0.09</v>
      </c>
      <c r="EX164" s="420" t="str">
        <f>IF(_tag_month_day!AS160="","",_tag_month_day!AS160/100)</f>
        <v/>
      </c>
      <c r="EY164" s="420" t="str">
        <f>IF(_tag_month_day!AT160="","",_tag_month_day!AT160/100)</f>
        <v/>
      </c>
      <c r="EZ164" s="420" t="str">
        <f>IF(_tag_month_day!AU160="","",_tag_month_day!AU160/100)</f>
        <v/>
      </c>
      <c r="FA164" s="420" t="str">
        <f>IF(_tag_month_day!AV160="","",_tag_month_day!AV160/100)</f>
        <v/>
      </c>
      <c r="FB164" s="420" t="str">
        <f>IF(_tag_month_day!AW160="","",_tag_month_day!AW160/100)</f>
        <v/>
      </c>
      <c r="FC164" s="420" t="str">
        <f>IF(_tag_month_day!AX160="","",_tag_month_day!AX160/100)</f>
        <v/>
      </c>
      <c r="FD164" s="510">
        <f t="shared" si="835"/>
        <v>0.33</v>
      </c>
      <c r="FE164" s="510">
        <f t="shared" si="836"/>
        <v>0.19</v>
      </c>
      <c r="FF164" s="510">
        <f t="shared" si="837"/>
        <v>0.003</v>
      </c>
      <c r="FG164" s="510">
        <f t="shared" si="838"/>
        <v>0</v>
      </c>
      <c r="FH164" s="603">
        <f t="shared" si="839"/>
        <v>0.0001</v>
      </c>
      <c r="FI164" s="510">
        <f t="shared" ref="FI164:FR164" si="999">FI163</f>
        <v>0.41</v>
      </c>
      <c r="FJ164" s="510">
        <f t="shared" si="999"/>
        <v>0.11</v>
      </c>
      <c r="FK164" s="510">
        <f t="shared" si="999"/>
        <v>0.015</v>
      </c>
      <c r="FL164" s="510">
        <f t="shared" si="999"/>
        <v>0</v>
      </c>
      <c r="FM164" s="603">
        <f t="shared" si="999"/>
        <v>0.0001</v>
      </c>
      <c r="FN164" s="510" t="str">
        <f>IF(_tag_month_day!AY160="","",_tag_month_day!AY160/100)</f>
        <v/>
      </c>
      <c r="FO164" s="510" t="str">
        <f>IF(_tag_month_day!AZ160="","",_tag_month_day!AZ160/100)</f>
        <v/>
      </c>
      <c r="FP164" s="510" t="str">
        <f>IF(_tag_month_day!BA160="","",_tag_month_day!BA160/100)</f>
        <v/>
      </c>
      <c r="FQ164" s="510" t="str">
        <f>IF(_tag_month_day!BB160="","",_tag_month_day!BB160/100)</f>
        <v/>
      </c>
      <c r="FR164" s="603" t="str">
        <f>IF(_tag_month_day!BC160="","",_tag_month_day!BC160/100)</f>
        <v/>
      </c>
      <c r="FS164" s="510" t="str">
        <f>IF(_tag_month_day!BD160="","",_tag_month_day!BD160/100)</f>
        <v/>
      </c>
      <c r="FT164" s="510" t="str">
        <f>IF(_tag_month_day!BE160="","",_tag_month_day!BE160/100)</f>
        <v/>
      </c>
      <c r="FU164" s="510" t="str">
        <f>IF(_tag_month_day!BF160="","",_tag_month_day!BF160/100)</f>
        <v/>
      </c>
      <c r="FV164" s="510" t="str">
        <f>IF(_tag_month_day!BG160="","",_tag_month_day!BG160/100)</f>
        <v/>
      </c>
      <c r="FW164" s="603" t="str">
        <f>IF(_tag_month_day!BH160="","",_tag_month_day!BH160/100)</f>
        <v/>
      </c>
      <c r="FX164" s="510" t="str">
        <f>IF(_tag_month_day!BI160="","",_tag_month_day!BI160/100)</f>
        <v/>
      </c>
      <c r="FY164" s="510" t="str">
        <f>IF(_tag_month_day!BJ160="","",_tag_month_day!BJ160/100)</f>
        <v/>
      </c>
      <c r="FZ164" s="605" t="str">
        <f>IF(_tag_month_day!BK160="","",_tag_month_day!BK160/100)</f>
        <v/>
      </c>
      <c r="GA164" s="510" t="str">
        <f>IF(_tag_month_day!BL160="","",_tag_month_day!BL160/100)</f>
        <v/>
      </c>
      <c r="GB164" s="603" t="str">
        <f>IF(_tag_month_day!BM160="","",_tag_month_day!BM160/100)</f>
        <v/>
      </c>
      <c r="GC164" s="420" t="str">
        <f>IF(_tag_month_day!BN160="","",_tag_month_day!BN160/100)</f>
        <v/>
      </c>
      <c r="GD164" s="420" t="str">
        <f>IF(_tag_month_day!BO160="","",_tag_month_day!BO160/100)</f>
        <v/>
      </c>
      <c r="GE164" s="420" t="str">
        <f>IF(_tag_month_day!BP160="","",_tag_month_day!BP160/100)</f>
        <v/>
      </c>
      <c r="GF164" s="420" t="str">
        <f>IF(_tag_month_day!BQ160="","",_tag_month_day!BQ160/100)</f>
        <v/>
      </c>
      <c r="GG164" s="420" t="str">
        <f>IF(_tag_month_day!BR160="","",_tag_month_day!BR160/100)</f>
        <v/>
      </c>
      <c r="GH164" s="420" t="str">
        <f>IF(_tag_month_day!BS160="","",_tag_month_day!BS160/100)</f>
        <v/>
      </c>
      <c r="GI164" s="603" t="str">
        <f>IF(_tag_month_day!BT160="","",_tag_month_day!BT160/100)</f>
        <v/>
      </c>
      <c r="GJ164" s="612" t="str">
        <f>IF(_tag_month_day!BU160="","",_tag_month_day!BU160/100)</f>
        <v/>
      </c>
      <c r="GK164" s="620" t="str">
        <f>IF(_tag_month_day!BV160="",IF(_rlcf_month_day!A$2="","",_rlcf_month_day!A$2/100),_tag_month_day!BV160/100)</f>
        <v/>
      </c>
      <c r="GL164" s="620" t="str">
        <f>IF(_tag_month_day!BW160="",IF(_rlcf_month_day!B$2="","",_rlcf_month_day!B$2/100),_tag_month_day!BW160/100)</f>
        <v/>
      </c>
      <c r="GM164" s="621" t="str">
        <f>IF(_tag_month_day!BX160="",IF(_rlcf_month_day!C$2="","",_rlcf_month_day!C$2/100),_tag_month_day!BX160/100)</f>
        <v/>
      </c>
      <c r="GN164" s="620" t="str">
        <f>IF(_tag_month_day!BV160="",IF(_rlcf_month_day!A$2="","",_rlcf_month_day!A$2/100),_tag_month_day!BV160/100)</f>
        <v/>
      </c>
      <c r="GO164" s="620" t="str">
        <f>IF(_tag_month_day!BW160="",IF(_rlcf_month_day!B$2="","",_rlcf_month_day!B$2/100),_tag_month_day!BW160/100)</f>
        <v/>
      </c>
      <c r="GP164" s="620" t="str">
        <f>IF(_tag_month_day!CD160="",IF(_rlcf_month_day!E$2="","",_rlcf_month_day!E$2/100),_tag_month_day!CD160/100)</f>
        <v/>
      </c>
      <c r="GQ164" s="620" t="str">
        <f>IF(_tag_month_day!CE160="",IF(_rlcf_month_day!F$2="","",_rlcf_month_day!F$2/100),_tag_month_day!CE160/100)</f>
        <v/>
      </c>
      <c r="GR164" s="621" t="str">
        <f>IF(_tag_month_day!CF160="",IF(_rlcf_month_day!G$2="","",_rlcf_month_day!G$2/100),_tag_month_day!CF160/100)</f>
        <v/>
      </c>
      <c r="GS164" s="626">
        <f t="shared" ref="GS164:HH164" si="1000">GS163</f>
        <v>0.953</v>
      </c>
      <c r="GT164" s="626">
        <f t="shared" si="1000"/>
        <v>0.55</v>
      </c>
      <c r="GU164" s="626">
        <f t="shared" si="1000"/>
        <v>0.55</v>
      </c>
      <c r="GV164" s="626">
        <f t="shared" si="1000"/>
        <v>0.55</v>
      </c>
      <c r="GW164" s="626">
        <f t="shared" si="1000"/>
        <v>0.5</v>
      </c>
      <c r="GX164" s="626">
        <f t="shared" si="1000"/>
        <v>0.935</v>
      </c>
      <c r="GY164" s="626">
        <f t="shared" si="1000"/>
        <v>0.15</v>
      </c>
      <c r="GZ164" s="626">
        <f t="shared" si="1000"/>
        <v>1</v>
      </c>
      <c r="HA164" s="632">
        <f t="shared" si="1000"/>
        <v>0.047</v>
      </c>
      <c r="HB164" s="632">
        <f t="shared" si="1000"/>
        <v>0.45</v>
      </c>
      <c r="HC164" s="632">
        <f t="shared" si="1000"/>
        <v>0.45</v>
      </c>
      <c r="HD164" s="632">
        <f t="shared" si="1000"/>
        <v>0.45</v>
      </c>
      <c r="HE164" s="632">
        <f t="shared" si="1000"/>
        <v>0.5</v>
      </c>
      <c r="HF164" s="632">
        <f t="shared" si="1000"/>
        <v>0.065</v>
      </c>
      <c r="HG164" s="632">
        <f t="shared" si="1000"/>
        <v>0.85</v>
      </c>
      <c r="HH164" s="632">
        <f t="shared" si="1000"/>
        <v>0</v>
      </c>
      <c r="HI164" s="68">
        <f t="shared" si="811"/>
        <v>0</v>
      </c>
      <c r="HJ164" s="68" t="e">
        <f t="shared" si="842"/>
        <v>#VALUE!</v>
      </c>
      <c r="HK164" s="202">
        <f t="shared" si="843"/>
        <v>0.85</v>
      </c>
      <c r="HL164" s="464">
        <f t="shared" si="844"/>
        <v>550000</v>
      </c>
      <c r="HM164" s="464">
        <f t="shared" si="845"/>
        <v>480000</v>
      </c>
      <c r="HN164" s="192" t="e">
        <f t="shared" si="812"/>
        <v>#VALUE!</v>
      </c>
      <c r="HO164" s="192" t="e">
        <f>HN164*HK164*$HO$2/HL164*1000000</f>
        <v>#VALUE!</v>
      </c>
      <c r="HP164" s="192" t="e">
        <f>HN164*HK164*$HP$2/HM164*1000000</f>
        <v>#VALUE!</v>
      </c>
    </row>
    <row r="165" customFormat="1" spans="1:224">
      <c r="A165" s="381">
        <v>160</v>
      </c>
      <c r="B165" s="54">
        <f ca="1" t="shared" si="846"/>
        <v>43623</v>
      </c>
      <c r="C165" s="57">
        <f t="shared" si="847"/>
        <v>0.0416666666666667</v>
      </c>
      <c r="D165" s="68" t="str">
        <f ca="1" t="shared" si="813"/>
        <v>白班</v>
      </c>
      <c r="E165" s="68" t="str">
        <f ca="1" t="shared" si="814"/>
        <v>丁</v>
      </c>
      <c r="F165" s="68">
        <f ca="1">SUMPRODUCT((成本日报!$A$3:$A$95=计划!B165)*(成本日报!$B$3:$B$95=计划!$D165),成本日报!$C$3:$C$95)</f>
        <v>4</v>
      </c>
      <c r="G165" s="382">
        <f ca="1" t="shared" si="848"/>
        <v>43623.6249999996</v>
      </c>
      <c r="H165" s="382">
        <f ca="1" t="shared" si="815"/>
        <v>43623.6319444441</v>
      </c>
      <c r="I165" s="382">
        <f ca="1" t="shared" si="816"/>
        <v>43623.6374999996</v>
      </c>
      <c r="J165" s="382">
        <f ca="1" t="shared" si="817"/>
        <v>43623.6666666663</v>
      </c>
      <c r="K165" s="382">
        <f ca="1" t="shared" si="818"/>
        <v>43623.7291666663</v>
      </c>
      <c r="L165" s="382">
        <f ca="1" t="shared" si="819"/>
        <v>43623.7499999996</v>
      </c>
      <c r="M165" s="398" t="str">
        <f>IF(_tag_month_day!A161="","",_tag_month_day!A161)</f>
        <v/>
      </c>
      <c r="N165" s="398" t="str">
        <f>IF(_tag_month_day!B161="","",_tag_month_day!B161)</f>
        <v/>
      </c>
      <c r="O165" s="399" t="e">
        <f t="shared" si="820"/>
        <v>#VALUE!</v>
      </c>
      <c r="P165" s="398" t="str">
        <f>IF(_tag_month_day!C161="","",_tag_month_day!C161)</f>
        <v/>
      </c>
      <c r="Q165" s="398" t="str">
        <f>IF(_tag_month_day!D161="","",_tag_month_day!D161)</f>
        <v/>
      </c>
      <c r="R165" s="416">
        <f>IF(_tag_month_day!CB161="",R164,_tag_month_day!CB161/100)</f>
        <v>0.07</v>
      </c>
      <c r="S165" s="417" t="str">
        <f>IF(_tag_month_day!E161="","",_tag_month_day!E161)</f>
        <v/>
      </c>
      <c r="T165" s="417" t="str">
        <f>IF(_tag_month_day!F161="","",_tag_month_day!F161)</f>
        <v/>
      </c>
      <c r="U165" s="418" t="e">
        <f t="shared" si="774"/>
        <v>#VALUE!</v>
      </c>
      <c r="V165" s="53" t="e">
        <f t="shared" si="775"/>
        <v>#VALUE!</v>
      </c>
      <c r="W165" s="419" t="str">
        <f>IF(_jhy_month_day!A161="","",_jhy_month_day!A161)</f>
        <v/>
      </c>
      <c r="X165" s="420" t="str">
        <f>IF(_jhy_month_day!B161="","",_jhy_month_day!B161/100)</f>
        <v/>
      </c>
      <c r="Y165" s="420" t="str">
        <f>IF(_jhy_month_day!C161="","",_jhy_month_day!C161/100)</f>
        <v/>
      </c>
      <c r="Z165" s="439">
        <f t="shared" si="865"/>
        <v>40</v>
      </c>
      <c r="AA165" s="440" t="str">
        <f>IF(_tag_month_day!G161="","",_tag_month_day!G161/100)</f>
        <v/>
      </c>
      <c r="AB165" s="440" t="str">
        <f>IF(_tag_month_day!H161="","",_tag_month_day!H161/100)</f>
        <v/>
      </c>
      <c r="AC165" s="193">
        <f t="shared" si="821"/>
        <v>1.59963432013121</v>
      </c>
      <c r="AD165" s="441" t="str">
        <f t="shared" si="822"/>
        <v/>
      </c>
      <c r="AE165" s="442" t="str">
        <f t="shared" si="823"/>
        <v/>
      </c>
      <c r="AF165" s="443">
        <v>1</v>
      </c>
      <c r="AG165" s="68" t="str">
        <f>IF(_duihao_month_day!A161="","",_duihao_month_day!A161)</f>
        <v/>
      </c>
      <c r="AH165" s="463">
        <f>IF(_gyk_month_day!B161="",AH164,_gyk_month_day!B161)</f>
        <v>820</v>
      </c>
      <c r="AI165" s="464" t="e">
        <f t="shared" si="849"/>
        <v>#VALUE!</v>
      </c>
      <c r="AJ165" s="68" t="str">
        <f>IF(_tag_month_day!I161="","",_tag_month_day!I161)</f>
        <v/>
      </c>
      <c r="AK165" s="465" t="str">
        <f>IF(_tzyy_month_day!A161="","",_tzyy_month_day!A161)</f>
        <v/>
      </c>
      <c r="AL165" s="465" t="str">
        <f>IF(_tzyy_month_day!B161="","",_tzyy_month_day!B161)</f>
        <v/>
      </c>
      <c r="AM165" s="465" t="str">
        <f>IF(_tzyy_month_day!C161="","",_tzyy_month_day!C161)</f>
        <v/>
      </c>
      <c r="AN165" s="466" t="str">
        <f>IF(_tag_month_day!CG161="","",_tag_month_day!CG161)</f>
        <v/>
      </c>
      <c r="AO165" s="466" t="str">
        <f>IF(_tag_month_day!CH161="","",_tag_month_day!CH161)</f>
        <v/>
      </c>
      <c r="AP165" s="486" t="e">
        <f t="shared" si="824"/>
        <v>#VALUE!</v>
      </c>
      <c r="AQ165" s="487" t="str">
        <f>IF(_tag_month_day!J161="","",_tag_month_day!J161/100)</f>
        <v/>
      </c>
      <c r="AR165" s="488">
        <f t="shared" si="825"/>
        <v>1.3</v>
      </c>
      <c r="AS165" s="489" t="e">
        <f t="shared" si="776"/>
        <v>#VALUE!</v>
      </c>
      <c r="AT165" s="489">
        <f t="shared" si="826"/>
        <v>0</v>
      </c>
      <c r="AU165" s="490" t="str">
        <f>IF(_tag_month_day!K161="","",_tag_month_day!K161)</f>
        <v/>
      </c>
      <c r="AV165" s="491" t="str">
        <f>IF(_tag_month_day!L161="","",_tag_month_day!L161/100)</f>
        <v/>
      </c>
      <c r="AW165" s="420">
        <f t="shared" si="748"/>
        <v>0</v>
      </c>
      <c r="AX165" s="420">
        <f t="shared" si="827"/>
        <v>0</v>
      </c>
      <c r="AY165" s="420" t="str">
        <f>IF(_tag_month_day!M161="","",_tag_month_day!M161/100)</f>
        <v/>
      </c>
      <c r="AZ165" s="420" t="str">
        <f>IF(_tag_month_day!N161="","",_tag_month_day!N161/100)</f>
        <v/>
      </c>
      <c r="BA165" s="420" t="str">
        <f>IF(_tag_month_day!O161="","",_tag_month_day!O161/100)</f>
        <v/>
      </c>
      <c r="BB165" s="496" t="str">
        <f>IF(_tag_month_day!P161="","",_tag_month_day!P161/100)</f>
        <v/>
      </c>
      <c r="BC165" s="496">
        <f t="shared" si="828"/>
        <v>0</v>
      </c>
      <c r="BD165" s="496" t="str">
        <f>IF(_tag_month_day!Q161="","",_tag_month_day!Q161/100)</f>
        <v/>
      </c>
      <c r="BE165" s="510" t="str">
        <f>IF(_tag_month_day!R161="","",_tag_month_day!R161/100)</f>
        <v/>
      </c>
      <c r="BF165" s="413" t="str">
        <f>IF(_tag_month_day!CC161="","",_tag_month_day!CC161/100)</f>
        <v/>
      </c>
      <c r="BG165" s="511" t="e">
        <f t="shared" si="777"/>
        <v>#VALUE!</v>
      </c>
      <c r="BH165" s="198">
        <f t="shared" si="778"/>
        <v>0</v>
      </c>
      <c r="BI165" s="512" t="e">
        <f>IF(CX165=0,BI164,(DK165*查询!$R$5+DL165*查询!$Q$5+DM165*查询!$N$5+DN165*查询!$O$5+DO165*查询!$P$5)*AF165/CX165)</f>
        <v>#VALUE!</v>
      </c>
      <c r="BJ165" s="512" t="e">
        <f>IF(CX165=0,BJ164,(DP165*查询!$S$5+DQ165*查询!$T$5+DR165*查询!$U$5)*AF165/CX165)</f>
        <v>#VALUE!</v>
      </c>
      <c r="BK165" s="512">
        <f t="shared" si="829"/>
        <v>1</v>
      </c>
      <c r="BL165" s="513" t="str">
        <f>IF(_cfyc_month_day!A161="","",_cfyc_month_day!A161)</f>
        <v/>
      </c>
      <c r="BM165" s="513" t="str">
        <f>IF(_cfyc_month_day!B161="","",_cfyc_month_day!B161)</f>
        <v/>
      </c>
      <c r="BN165" s="513" t="str">
        <f>IF(_cfyc_month_day!C161="","",_cfyc_month_day!C161)</f>
        <v/>
      </c>
      <c r="BO165" s="522" t="str">
        <f>IF(_cfyc_month_day!D161="","",_cfyc_month_day!D161)</f>
        <v/>
      </c>
      <c r="BP165" s="522" t="str">
        <f>IF(_cfyc_month_day!E161="","",_cfyc_month_day!E161)</f>
        <v/>
      </c>
      <c r="BQ165" s="522" t="str">
        <f>IF(_cfyc_month_day!F161="","",_cfyc_month_day!F161)</f>
        <v/>
      </c>
      <c r="BR165" s="513" t="str">
        <f>IF(_tag_month_day!T161="","",_tag_month_day!T161)</f>
        <v/>
      </c>
      <c r="BS165" s="513" t="str">
        <f>IF(_tag_month_day!U161="","",_tag_month_day!U161)</f>
        <v/>
      </c>
      <c r="BT165" s="523" t="str">
        <f t="shared" si="830"/>
        <v/>
      </c>
      <c r="BU165" s="223" t="str">
        <f>IF(_tag_month_day!V161="","",_tag_month_day!V161)</f>
        <v/>
      </c>
      <c r="BV165" s="206" t="str">
        <f>IF(_tag_month_day!W161="","",_tag_month_day!W161)</f>
        <v/>
      </c>
      <c r="BW165" s="540" t="str">
        <f>IF(_tag_month_day!X161="","",_tag_month_day!X161)</f>
        <v/>
      </c>
      <c r="BX165" s="540" t="str">
        <f>IF(_tag_month_day!Y161="","",_tag_month_day!Y161)</f>
        <v/>
      </c>
      <c r="BY165" s="541">
        <f ca="1" t="shared" si="831"/>
        <v>43623.7499999996</v>
      </c>
      <c r="BZ165" s="542"/>
      <c r="CA165" s="543" t="str">
        <f>IF(_jhy2_month_day!A161="","",_jhy2_month_day!A161)</f>
        <v/>
      </c>
      <c r="CB165" s="464" t="str">
        <f>IF(_jhy2_month_day!B161="","",_jhy2_month_day!B161)</f>
        <v/>
      </c>
      <c r="CC165" s="464" t="str">
        <f>IF(_jhy2_month_day!C161="","",_jhy2_month_day!C161)</f>
        <v/>
      </c>
      <c r="CD165" s="464" t="str">
        <f>IF(_jhy2_month_day!D161="","",_jhy2_month_day!D161)</f>
        <v/>
      </c>
      <c r="CE165" s="464" t="str">
        <f>IF(_jhy2_month_day!E161="","",_jhy2_month_day!E161)</f>
        <v/>
      </c>
      <c r="CF165" s="464" t="str">
        <f>IF(_jhy2_month_day!F161="","",_jhy2_month_day!F161)</f>
        <v/>
      </c>
      <c r="CG165" s="464" t="str">
        <f>IF(_jhy2_month_day!G161="","",_jhy2_month_day!G161)</f>
        <v/>
      </c>
      <c r="CH165" s="464" t="str">
        <f>IF(_jhy2_month_day!H161="","",_jhy2_month_day!H161)</f>
        <v/>
      </c>
      <c r="CI165" s="464" t="str">
        <f>IF(_jhy2_month_day!I161="","",_jhy2_month_day!I161)</f>
        <v/>
      </c>
      <c r="CJ165" s="464" t="str">
        <f>IF(_jhy2_month_day!J161="","",_jhy2_month_day!J161)</f>
        <v/>
      </c>
      <c r="CK165" s="464" t="str">
        <f>IF(_jhy2_month_day!K161="","",_jhy2_month_day!K161)</f>
        <v/>
      </c>
      <c r="CL165" s="562" t="str">
        <f>IF(_jhy2_month_day!L161="","",_jhy2_month_day!L161)</f>
        <v/>
      </c>
      <c r="CM165" s="562" t="str">
        <f>IF(_jhy2_month_day!M161="","",_jhy2_month_day!M161)</f>
        <v/>
      </c>
      <c r="CN165" s="562" t="str">
        <f>IF(_jhy2_month_day!N161="","",_jhy2_month_day!N161)</f>
        <v/>
      </c>
      <c r="CO165" s="562" t="str">
        <f>IF(_jhy2_month_day!O161="","",_jhy2_month_day!O161)</f>
        <v/>
      </c>
      <c r="CP165" s="562" t="str">
        <f>IF(_jhy2_month_day!P161="","",_jhy2_month_day!P161)</f>
        <v/>
      </c>
      <c r="CQ165" s="562" t="str">
        <f>IF(_jhy2_month_day!Q161="","",_jhy2_month_day!Q161)</f>
        <v/>
      </c>
      <c r="CR165" s="563" t="str">
        <f>IF(_jhy2_month_day!R161="","",_jhy2_month_day!R161)</f>
        <v/>
      </c>
      <c r="CS165" s="576" t="str">
        <f>IF(_jhy2_month_day!S161="","",_jhy2_month_day!S161)</f>
        <v/>
      </c>
      <c r="CT165" s="562" t="str">
        <f>IF(_jhy2_month_day!T161="","",_jhy2_month_day!T161)</f>
        <v/>
      </c>
      <c r="CU165" s="577" t="e">
        <f t="shared" si="779"/>
        <v>#VALUE!</v>
      </c>
      <c r="CV165" s="198" t="e">
        <f t="shared" si="780"/>
        <v>#VALUE!</v>
      </c>
      <c r="CW165" s="192" t="e">
        <f t="shared" si="781"/>
        <v>#VALUE!</v>
      </c>
      <c r="CX165" s="192" t="e">
        <f t="shared" si="782"/>
        <v>#VALUE!</v>
      </c>
      <c r="CY165" s="202" t="e">
        <f t="shared" si="783"/>
        <v>#VALUE!</v>
      </c>
      <c r="CZ165" s="192" t="e">
        <f t="shared" ref="CZ165:DI165" si="1001">$AJ165*EF165</f>
        <v>#VALUE!</v>
      </c>
      <c r="DA165" s="192" t="e">
        <f t="shared" si="1001"/>
        <v>#VALUE!</v>
      </c>
      <c r="DB165" s="192" t="e">
        <f t="shared" si="1001"/>
        <v>#VALUE!</v>
      </c>
      <c r="DC165" s="192" t="e">
        <f t="shared" si="1001"/>
        <v>#VALUE!</v>
      </c>
      <c r="DD165" s="192" t="e">
        <f t="shared" si="1001"/>
        <v>#VALUE!</v>
      </c>
      <c r="DE165" s="192" t="e">
        <f t="shared" si="1001"/>
        <v>#VALUE!</v>
      </c>
      <c r="DF165" s="192" t="e">
        <f t="shared" si="1001"/>
        <v>#VALUE!</v>
      </c>
      <c r="DG165" s="192" t="e">
        <f t="shared" si="1001"/>
        <v>#VALUE!</v>
      </c>
      <c r="DH165" s="192" t="e">
        <f t="shared" si="1001"/>
        <v>#VALUE!</v>
      </c>
      <c r="DI165" s="192" t="e">
        <f t="shared" si="1001"/>
        <v>#VALUE!</v>
      </c>
      <c r="DJ165" s="192" t="e">
        <f t="shared" si="785"/>
        <v>#VALUE!</v>
      </c>
      <c r="DK165" s="192" t="e">
        <f t="shared" si="786"/>
        <v>#VALUE!</v>
      </c>
      <c r="DL165" s="192" t="e">
        <f t="shared" si="787"/>
        <v>#VALUE!</v>
      </c>
      <c r="DM165" s="192" t="e">
        <f t="shared" si="788"/>
        <v>#VALUE!</v>
      </c>
      <c r="DN165" s="192" t="e">
        <f t="shared" si="789"/>
        <v>#VALUE!</v>
      </c>
      <c r="DO165" s="192" t="e">
        <f t="shared" si="790"/>
        <v>#VALUE!</v>
      </c>
      <c r="DP165" s="192" t="e">
        <f t="shared" si="791"/>
        <v>#VALUE!</v>
      </c>
      <c r="DQ165" s="192" t="e">
        <f t="shared" si="792"/>
        <v>#VALUE!</v>
      </c>
      <c r="DR165" s="192" t="e">
        <f t="shared" si="793"/>
        <v>#VALUE!</v>
      </c>
      <c r="DS165" s="192" t="e">
        <f t="shared" si="794"/>
        <v>#VALUE!</v>
      </c>
      <c r="DT165" s="192" t="e">
        <f t="shared" si="795"/>
        <v>#VALUE!</v>
      </c>
      <c r="DU165" s="192" t="e">
        <f t="shared" si="796"/>
        <v>#VALUE!</v>
      </c>
      <c r="DV165" s="198" t="e">
        <f t="shared" si="797"/>
        <v>#VALUE!</v>
      </c>
      <c r="DW165" s="198" t="e">
        <f t="shared" si="798"/>
        <v>#DIV/0!</v>
      </c>
      <c r="DX165" s="198" t="e">
        <f t="shared" si="799"/>
        <v>#DIV/0!</v>
      </c>
      <c r="DY165" s="198" t="e">
        <f t="shared" si="800"/>
        <v>#VALUE!</v>
      </c>
      <c r="DZ165" s="198" t="e">
        <f t="shared" si="801"/>
        <v>#VALUE!</v>
      </c>
      <c r="EA165" s="198" t="e">
        <f t="shared" si="802"/>
        <v>#VALUE!</v>
      </c>
      <c r="EB165" s="198" t="e">
        <f t="shared" si="803"/>
        <v>#VALUE!</v>
      </c>
      <c r="EC165" s="198" t="e">
        <f t="shared" si="804"/>
        <v>#DIV/0!</v>
      </c>
      <c r="ED165" s="198" t="e">
        <f t="shared" si="805"/>
        <v>#VALUE!</v>
      </c>
      <c r="EE165" s="198" t="e">
        <f t="shared" si="806"/>
        <v>#VALUE!</v>
      </c>
      <c r="EF165" s="198" t="e">
        <f t="shared" ref="EF165:EO165" si="1002">DV165/SUM($DV165:$EE165)</f>
        <v>#VALUE!</v>
      </c>
      <c r="EG165" s="198" t="e">
        <f t="shared" si="1002"/>
        <v>#DIV/0!</v>
      </c>
      <c r="EH165" s="198" t="e">
        <f t="shared" si="1002"/>
        <v>#DIV/0!</v>
      </c>
      <c r="EI165" s="198" t="e">
        <f t="shared" si="1002"/>
        <v>#VALUE!</v>
      </c>
      <c r="EJ165" s="198" t="e">
        <f t="shared" si="1002"/>
        <v>#VALUE!</v>
      </c>
      <c r="EK165" s="198" t="e">
        <f t="shared" si="1002"/>
        <v>#VALUE!</v>
      </c>
      <c r="EL165" s="198" t="e">
        <f t="shared" si="1002"/>
        <v>#VALUE!</v>
      </c>
      <c r="EM165" s="198" t="e">
        <f t="shared" si="1002"/>
        <v>#DIV/0!</v>
      </c>
      <c r="EN165" s="198" t="e">
        <f t="shared" si="1002"/>
        <v>#VALUE!</v>
      </c>
      <c r="EO165" s="198" t="e">
        <f t="shared" si="1002"/>
        <v>#VALUE!</v>
      </c>
      <c r="EP165" s="511">
        <f t="shared" ref="EP165:EW165" si="1003">EP164</f>
        <v>0.08</v>
      </c>
      <c r="EQ165" s="511">
        <f t="shared" si="1003"/>
        <v>0.015</v>
      </c>
      <c r="ER165" s="511">
        <f t="shared" si="1003"/>
        <v>0.015</v>
      </c>
      <c r="ES165" s="511">
        <f t="shared" si="1003"/>
        <v>0.015</v>
      </c>
      <c r="ET165" s="511">
        <f t="shared" si="1003"/>
        <v>0.015</v>
      </c>
      <c r="EU165" s="511">
        <f t="shared" si="1003"/>
        <v>0.09</v>
      </c>
      <c r="EV165" s="511">
        <f t="shared" si="1003"/>
        <v>0.09</v>
      </c>
      <c r="EW165" s="511">
        <f t="shared" si="1003"/>
        <v>0.09</v>
      </c>
      <c r="EX165" s="420" t="str">
        <f>IF(_tag_month_day!AS161="","",_tag_month_day!AS161/100)</f>
        <v/>
      </c>
      <c r="EY165" s="420" t="str">
        <f>IF(_tag_month_day!AT161="","",_tag_month_day!AT161/100)</f>
        <v/>
      </c>
      <c r="EZ165" s="420" t="str">
        <f>IF(_tag_month_day!AU161="","",_tag_month_day!AU161/100)</f>
        <v/>
      </c>
      <c r="FA165" s="420" t="str">
        <f>IF(_tag_month_day!AV161="","",_tag_month_day!AV161/100)</f>
        <v/>
      </c>
      <c r="FB165" s="420" t="str">
        <f>IF(_tag_month_day!AW161="","",_tag_month_day!AW161/100)</f>
        <v/>
      </c>
      <c r="FC165" s="420" t="str">
        <f>IF(_tag_month_day!AX161="","",_tag_month_day!AX161/100)</f>
        <v/>
      </c>
      <c r="FD165" s="510">
        <f t="shared" si="835"/>
        <v>0.33</v>
      </c>
      <c r="FE165" s="510">
        <f t="shared" si="836"/>
        <v>0.19</v>
      </c>
      <c r="FF165" s="510">
        <f t="shared" si="837"/>
        <v>0.003</v>
      </c>
      <c r="FG165" s="510">
        <f t="shared" si="838"/>
        <v>0</v>
      </c>
      <c r="FH165" s="603">
        <f t="shared" si="839"/>
        <v>0.0001</v>
      </c>
      <c r="FI165" s="510">
        <f t="shared" ref="FI165:FR165" si="1004">FI164</f>
        <v>0.41</v>
      </c>
      <c r="FJ165" s="510">
        <f t="shared" si="1004"/>
        <v>0.11</v>
      </c>
      <c r="FK165" s="510">
        <f t="shared" si="1004"/>
        <v>0.015</v>
      </c>
      <c r="FL165" s="510">
        <f t="shared" si="1004"/>
        <v>0</v>
      </c>
      <c r="FM165" s="603">
        <f t="shared" si="1004"/>
        <v>0.0001</v>
      </c>
      <c r="FN165" s="510" t="str">
        <f>IF(_tag_month_day!AY161="","",_tag_month_day!AY161/100)</f>
        <v/>
      </c>
      <c r="FO165" s="510" t="str">
        <f>IF(_tag_month_day!AZ161="","",_tag_month_day!AZ161/100)</f>
        <v/>
      </c>
      <c r="FP165" s="510" t="str">
        <f>IF(_tag_month_day!BA161="","",_tag_month_day!BA161/100)</f>
        <v/>
      </c>
      <c r="FQ165" s="510" t="str">
        <f>IF(_tag_month_day!BB161="","",_tag_month_day!BB161/100)</f>
        <v/>
      </c>
      <c r="FR165" s="603" t="str">
        <f>IF(_tag_month_day!BC161="","",_tag_month_day!BC161/100)</f>
        <v/>
      </c>
      <c r="FS165" s="510" t="str">
        <f>IF(_tag_month_day!BD161="","",_tag_month_day!BD161/100)</f>
        <v/>
      </c>
      <c r="FT165" s="510" t="str">
        <f>IF(_tag_month_day!BE161="","",_tag_month_day!BE161/100)</f>
        <v/>
      </c>
      <c r="FU165" s="510" t="str">
        <f>IF(_tag_month_day!BF161="","",_tag_month_day!BF161/100)</f>
        <v/>
      </c>
      <c r="FV165" s="510" t="str">
        <f>IF(_tag_month_day!BG161="","",_tag_month_day!BG161/100)</f>
        <v/>
      </c>
      <c r="FW165" s="603" t="str">
        <f>IF(_tag_month_day!BH161="","",_tag_month_day!BH161/100)</f>
        <v/>
      </c>
      <c r="FX165" s="510" t="str">
        <f>IF(_tag_month_day!BI161="","",_tag_month_day!BI161/100)</f>
        <v/>
      </c>
      <c r="FY165" s="510" t="str">
        <f>IF(_tag_month_day!BJ161="","",_tag_month_day!BJ161/100)</f>
        <v/>
      </c>
      <c r="FZ165" s="605" t="str">
        <f>IF(_tag_month_day!BK161="","",_tag_month_day!BK161/100)</f>
        <v/>
      </c>
      <c r="GA165" s="510" t="str">
        <f>IF(_tag_month_day!BL161="","",_tag_month_day!BL161/100)</f>
        <v/>
      </c>
      <c r="GB165" s="603" t="str">
        <f>IF(_tag_month_day!BM161="","",_tag_month_day!BM161/100)</f>
        <v/>
      </c>
      <c r="GC165" s="420" t="str">
        <f>IF(_tag_month_day!BN161="","",_tag_month_day!BN161/100)</f>
        <v/>
      </c>
      <c r="GD165" s="420" t="str">
        <f>IF(_tag_month_day!BO161="","",_tag_month_day!BO161/100)</f>
        <v/>
      </c>
      <c r="GE165" s="420" t="str">
        <f>IF(_tag_month_day!BP161="","",_tag_month_day!BP161/100)</f>
        <v/>
      </c>
      <c r="GF165" s="420" t="str">
        <f>IF(_tag_month_day!BQ161="","",_tag_month_day!BQ161/100)</f>
        <v/>
      </c>
      <c r="GG165" s="420" t="str">
        <f>IF(_tag_month_day!BR161="","",_tag_month_day!BR161/100)</f>
        <v/>
      </c>
      <c r="GH165" s="420" t="str">
        <f>IF(_tag_month_day!BS161="","",_tag_month_day!BS161/100)</f>
        <v/>
      </c>
      <c r="GI165" s="603" t="str">
        <f>IF(_tag_month_day!BT161="","",_tag_month_day!BT161/100)</f>
        <v/>
      </c>
      <c r="GJ165" s="612" t="str">
        <f>IF(_tag_month_day!BU161="","",_tag_month_day!BU161/100)</f>
        <v/>
      </c>
      <c r="GK165" s="620" t="str">
        <f>IF(_tag_month_day!BV161="",IF(_rlcf_month_day!A$2="","",_rlcf_month_day!A$2/100),_tag_month_day!BV161/100)</f>
        <v/>
      </c>
      <c r="GL165" s="620" t="str">
        <f>IF(_tag_month_day!BW161="",IF(_rlcf_month_day!B$2="","",_rlcf_month_day!B$2/100),_tag_month_day!BW161/100)</f>
        <v/>
      </c>
      <c r="GM165" s="621" t="str">
        <f>IF(_tag_month_day!BX161="",IF(_rlcf_month_day!C$2="","",_rlcf_month_day!C$2/100),_tag_month_day!BX161/100)</f>
        <v/>
      </c>
      <c r="GN165" s="620" t="str">
        <f>IF(_tag_month_day!BV161="",IF(_rlcf_month_day!A$2="","",_rlcf_month_day!A$2/100),_tag_month_day!BV161/100)</f>
        <v/>
      </c>
      <c r="GO165" s="620" t="str">
        <f>IF(_tag_month_day!BW161="",IF(_rlcf_month_day!B$2="","",_rlcf_month_day!B$2/100),_tag_month_day!BW161/100)</f>
        <v/>
      </c>
      <c r="GP165" s="620" t="str">
        <f>IF(_tag_month_day!CD161="",IF(_rlcf_month_day!E$2="","",_rlcf_month_day!E$2/100),_tag_month_day!CD161/100)</f>
        <v/>
      </c>
      <c r="GQ165" s="620" t="str">
        <f>IF(_tag_month_day!CE161="",IF(_rlcf_month_day!F$2="","",_rlcf_month_day!F$2/100),_tag_month_day!CE161/100)</f>
        <v/>
      </c>
      <c r="GR165" s="621" t="str">
        <f>IF(_tag_month_day!CF161="",IF(_rlcf_month_day!G$2="","",_rlcf_month_day!G$2/100),_tag_month_day!CF161/100)</f>
        <v/>
      </c>
      <c r="GS165" s="626">
        <f t="shared" ref="GS165:HH165" si="1005">GS164</f>
        <v>0.953</v>
      </c>
      <c r="GT165" s="626">
        <f t="shared" si="1005"/>
        <v>0.55</v>
      </c>
      <c r="GU165" s="626">
        <f t="shared" si="1005"/>
        <v>0.55</v>
      </c>
      <c r="GV165" s="626">
        <f t="shared" si="1005"/>
        <v>0.55</v>
      </c>
      <c r="GW165" s="626">
        <f t="shared" si="1005"/>
        <v>0.5</v>
      </c>
      <c r="GX165" s="626">
        <f t="shared" si="1005"/>
        <v>0.935</v>
      </c>
      <c r="GY165" s="626">
        <f t="shared" si="1005"/>
        <v>0.15</v>
      </c>
      <c r="GZ165" s="626">
        <f t="shared" si="1005"/>
        <v>1</v>
      </c>
      <c r="HA165" s="632">
        <f t="shared" si="1005"/>
        <v>0.047</v>
      </c>
      <c r="HB165" s="632">
        <f t="shared" si="1005"/>
        <v>0.45</v>
      </c>
      <c r="HC165" s="632">
        <f t="shared" si="1005"/>
        <v>0.45</v>
      </c>
      <c r="HD165" s="632">
        <f t="shared" si="1005"/>
        <v>0.45</v>
      </c>
      <c r="HE165" s="632">
        <f t="shared" si="1005"/>
        <v>0.5</v>
      </c>
      <c r="HF165" s="632">
        <f t="shared" si="1005"/>
        <v>0.065</v>
      </c>
      <c r="HG165" s="632">
        <f t="shared" si="1005"/>
        <v>0.85</v>
      </c>
      <c r="HH165" s="632">
        <f t="shared" si="1005"/>
        <v>0</v>
      </c>
      <c r="HI165" s="68">
        <f t="shared" si="811"/>
        <v>0</v>
      </c>
      <c r="HJ165" s="68" t="e">
        <f t="shared" si="842"/>
        <v>#VALUE!</v>
      </c>
      <c r="HK165" s="202">
        <f t="shared" si="843"/>
        <v>0.85</v>
      </c>
      <c r="HL165" s="464">
        <f t="shared" si="844"/>
        <v>550000</v>
      </c>
      <c r="HM165" s="464">
        <f t="shared" si="845"/>
        <v>480000</v>
      </c>
      <c r="HN165" s="192" t="e">
        <f t="shared" si="812"/>
        <v>#VALUE!</v>
      </c>
      <c r="HO165" s="192" t="e">
        <f>HN165*HK165*$HO$2/HL165*1000000</f>
        <v>#VALUE!</v>
      </c>
      <c r="HP165" s="192" t="e">
        <f>HN165*HK165*$HP$2/HM165*1000000</f>
        <v>#VALUE!</v>
      </c>
    </row>
    <row r="166" customFormat="1" spans="1:224">
      <c r="A166" s="381">
        <v>161</v>
      </c>
      <c r="B166" s="54">
        <f ca="1" t="shared" si="846"/>
        <v>43623</v>
      </c>
      <c r="C166" s="57">
        <f t="shared" si="847"/>
        <v>0.0416666666666667</v>
      </c>
      <c r="D166" s="68" t="str">
        <f ca="1" t="shared" si="813"/>
        <v>中班</v>
      </c>
      <c r="E166" s="68" t="str">
        <f ca="1" t="shared" si="814"/>
        <v>甲</v>
      </c>
      <c r="F166" s="68">
        <f ca="1">SUMPRODUCT((成本日报!$A$3:$A$95=计划!B166)*(成本日报!$B$3:$B$95=计划!$D166),成本日报!$C$3:$C$95)</f>
        <v>1</v>
      </c>
      <c r="G166" s="382">
        <f ca="1" t="shared" si="848"/>
        <v>43623.6666666663</v>
      </c>
      <c r="H166" s="382">
        <f ca="1" t="shared" si="815"/>
        <v>43623.6736111107</v>
      </c>
      <c r="I166" s="382">
        <f ca="1" t="shared" si="816"/>
        <v>43623.6791666663</v>
      </c>
      <c r="J166" s="382">
        <f ca="1" t="shared" si="817"/>
        <v>43623.7083333329</v>
      </c>
      <c r="K166" s="382">
        <f ca="1" t="shared" si="818"/>
        <v>43623.770833333</v>
      </c>
      <c r="L166" s="382">
        <f ca="1" t="shared" si="819"/>
        <v>43623.7916666663</v>
      </c>
      <c r="M166" s="398" t="str">
        <f>IF(_tag_month_day!A162="","",_tag_month_day!A162)</f>
        <v/>
      </c>
      <c r="N166" s="398" t="str">
        <f>IF(_tag_month_day!B162="","",_tag_month_day!B162)</f>
        <v/>
      </c>
      <c r="O166" s="399" t="e">
        <f t="shared" si="820"/>
        <v>#VALUE!</v>
      </c>
      <c r="P166" s="398" t="str">
        <f>IF(_tag_month_day!C162="","",_tag_month_day!C162)</f>
        <v/>
      </c>
      <c r="Q166" s="398" t="str">
        <f>IF(_tag_month_day!D162="","",_tag_month_day!D162)</f>
        <v/>
      </c>
      <c r="R166" s="416">
        <f>IF(_tag_month_day!CB162="",R165,_tag_month_day!CB162/100)</f>
        <v>0.07</v>
      </c>
      <c r="S166" s="417" t="str">
        <f>IF(_tag_month_day!E162="","",_tag_month_day!E162)</f>
        <v/>
      </c>
      <c r="T166" s="417" t="str">
        <f>IF(_tag_month_day!F162="","",_tag_month_day!F162)</f>
        <v/>
      </c>
      <c r="U166" s="418" t="e">
        <f t="shared" si="774"/>
        <v>#VALUE!</v>
      </c>
      <c r="V166" s="53" t="e">
        <f t="shared" si="775"/>
        <v>#VALUE!</v>
      </c>
      <c r="W166" s="419" t="str">
        <f>IF(_jhy_month_day!A162="","",_jhy_month_day!A162)</f>
        <v/>
      </c>
      <c r="X166" s="420" t="str">
        <f>IF(_jhy_month_day!B162="","",_jhy_month_day!B162/100)</f>
        <v/>
      </c>
      <c r="Y166" s="420" t="str">
        <f>IF(_jhy_month_day!C162="","",_jhy_month_day!C162/100)</f>
        <v/>
      </c>
      <c r="Z166" s="439">
        <f t="shared" si="865"/>
        <v>41</v>
      </c>
      <c r="AA166" s="440" t="str">
        <f>IF(_tag_month_day!G162="","",_tag_month_day!G162/100)</f>
        <v/>
      </c>
      <c r="AB166" s="440" t="str">
        <f>IF(_tag_month_day!H162="","",_tag_month_day!H162/100)</f>
        <v/>
      </c>
      <c r="AC166" s="193">
        <f t="shared" si="821"/>
        <v>1.59963432013121</v>
      </c>
      <c r="AD166" s="441" t="str">
        <f t="shared" si="822"/>
        <v/>
      </c>
      <c r="AE166" s="442" t="str">
        <f t="shared" si="823"/>
        <v/>
      </c>
      <c r="AF166" s="443">
        <v>1</v>
      </c>
      <c r="AG166" s="68" t="str">
        <f>IF(_duihao_month_day!A162="","",_duihao_month_day!A162)</f>
        <v/>
      </c>
      <c r="AH166" s="463">
        <f>IF(_gyk_month_day!B162="",AH165,_gyk_month_day!B162)</f>
        <v>820</v>
      </c>
      <c r="AI166" s="464" t="e">
        <f t="shared" si="849"/>
        <v>#VALUE!</v>
      </c>
      <c r="AJ166" s="68" t="str">
        <f>IF(_tag_month_day!I162="","",_tag_month_day!I162)</f>
        <v/>
      </c>
      <c r="AK166" s="465" t="str">
        <f>IF(_tzyy_month_day!A162="","",_tzyy_month_day!A162)</f>
        <v/>
      </c>
      <c r="AL166" s="465" t="str">
        <f>IF(_tzyy_month_day!B162="","",_tzyy_month_day!B162)</f>
        <v/>
      </c>
      <c r="AM166" s="465" t="str">
        <f>IF(_tzyy_month_day!C162="","",_tzyy_month_day!C162)</f>
        <v/>
      </c>
      <c r="AN166" s="466" t="str">
        <f>IF(_tag_month_day!CG162="","",_tag_month_day!CG162)</f>
        <v/>
      </c>
      <c r="AO166" s="466" t="str">
        <f>IF(_tag_month_day!CH162="","",_tag_month_day!CH162)</f>
        <v/>
      </c>
      <c r="AP166" s="486" t="e">
        <f t="shared" si="824"/>
        <v>#VALUE!</v>
      </c>
      <c r="AQ166" s="487" t="str">
        <f>IF(_tag_month_day!J162="","",_tag_month_day!J162/100)</f>
        <v/>
      </c>
      <c r="AR166" s="488">
        <f t="shared" si="825"/>
        <v>1.3</v>
      </c>
      <c r="AS166" s="489" t="e">
        <f t="shared" si="776"/>
        <v>#VALUE!</v>
      </c>
      <c r="AT166" s="489">
        <f t="shared" si="826"/>
        <v>0</v>
      </c>
      <c r="AU166" s="490" t="str">
        <f>IF(_tag_month_day!K162="","",_tag_month_day!K162)</f>
        <v/>
      </c>
      <c r="AV166" s="491" t="str">
        <f>IF(_tag_month_day!L162="","",_tag_month_day!L162/100)</f>
        <v/>
      </c>
      <c r="AW166" s="420">
        <f t="shared" si="748"/>
        <v>0</v>
      </c>
      <c r="AX166" s="420">
        <f t="shared" si="827"/>
        <v>0</v>
      </c>
      <c r="AY166" s="420" t="str">
        <f>IF(_tag_month_day!M162="","",_tag_month_day!M162/100)</f>
        <v/>
      </c>
      <c r="AZ166" s="420" t="str">
        <f>IF(_tag_month_day!N162="","",_tag_month_day!N162/100)</f>
        <v/>
      </c>
      <c r="BA166" s="420" t="str">
        <f>IF(_tag_month_day!O162="","",_tag_month_day!O162/100)</f>
        <v/>
      </c>
      <c r="BB166" s="496" t="str">
        <f>IF(_tag_month_day!P162="","",_tag_month_day!P162/100)</f>
        <v/>
      </c>
      <c r="BC166" s="496">
        <f t="shared" si="828"/>
        <v>0</v>
      </c>
      <c r="BD166" s="496" t="str">
        <f>IF(_tag_month_day!Q162="","",_tag_month_day!Q162/100)</f>
        <v/>
      </c>
      <c r="BE166" s="510" t="str">
        <f>IF(_tag_month_day!R162="","",_tag_month_day!R162/100)</f>
        <v/>
      </c>
      <c r="BF166" s="413" t="str">
        <f>IF(_tag_month_day!CC162="","",_tag_month_day!CC162/100)</f>
        <v/>
      </c>
      <c r="BG166" s="511" t="e">
        <f t="shared" si="777"/>
        <v>#VALUE!</v>
      </c>
      <c r="BH166" s="198">
        <f t="shared" si="778"/>
        <v>0</v>
      </c>
      <c r="BI166" s="512" t="e">
        <f>IF(CX166=0,BI165,(DK166*查询!$R$5+DL166*查询!$Q$5+DM166*查询!$N$5+DN166*查询!$O$5+DO166*查询!$P$5)*AF166/CX166)</f>
        <v>#VALUE!</v>
      </c>
      <c r="BJ166" s="512" t="e">
        <f>IF(CX166=0,BJ165,(DP166*查询!$S$5+DQ166*查询!$T$5+DR166*查询!$U$5)*AF166/CX166)</f>
        <v>#VALUE!</v>
      </c>
      <c r="BK166" s="512">
        <f t="shared" si="829"/>
        <v>1</v>
      </c>
      <c r="BL166" s="513" t="str">
        <f>IF(_cfyc_month_day!A162="","",_cfyc_month_day!A162)</f>
        <v/>
      </c>
      <c r="BM166" s="513" t="str">
        <f>IF(_cfyc_month_day!B162="","",_cfyc_month_day!B162)</f>
        <v/>
      </c>
      <c r="BN166" s="513" t="str">
        <f>IF(_cfyc_month_day!C162="","",_cfyc_month_day!C162)</f>
        <v/>
      </c>
      <c r="BO166" s="522" t="str">
        <f>IF(_cfyc_month_day!D162="","",_cfyc_month_day!D162)</f>
        <v/>
      </c>
      <c r="BP166" s="522" t="str">
        <f>IF(_cfyc_month_day!E162="","",_cfyc_month_day!E162)</f>
        <v/>
      </c>
      <c r="BQ166" s="522" t="str">
        <f>IF(_cfyc_month_day!F162="","",_cfyc_month_day!F162)</f>
        <v/>
      </c>
      <c r="BR166" s="513" t="str">
        <f>IF(_tag_month_day!T162="","",_tag_month_day!T162)</f>
        <v/>
      </c>
      <c r="BS166" s="513" t="str">
        <f>IF(_tag_month_day!U162="","",_tag_month_day!U162)</f>
        <v/>
      </c>
      <c r="BT166" s="523" t="str">
        <f t="shared" si="830"/>
        <v/>
      </c>
      <c r="BU166" s="223" t="str">
        <f>IF(_tag_month_day!V162="","",_tag_month_day!V162)</f>
        <v/>
      </c>
      <c r="BV166" s="206" t="str">
        <f>IF(_tag_month_day!W162="","",_tag_month_day!W162)</f>
        <v/>
      </c>
      <c r="BW166" s="540" t="str">
        <f>IF(_tag_month_day!X162="","",_tag_month_day!X162)</f>
        <v/>
      </c>
      <c r="BX166" s="540" t="str">
        <f>IF(_tag_month_day!Y162="","",_tag_month_day!Y162)</f>
        <v/>
      </c>
      <c r="BY166" s="541">
        <f ca="1" t="shared" si="831"/>
        <v>43623.7916666663</v>
      </c>
      <c r="BZ166" s="542"/>
      <c r="CA166" s="543" t="str">
        <f>IF(_jhy2_month_day!A162="","",_jhy2_month_day!A162)</f>
        <v/>
      </c>
      <c r="CB166" s="464" t="str">
        <f>IF(_jhy2_month_day!B162="","",_jhy2_month_day!B162)</f>
        <v/>
      </c>
      <c r="CC166" s="464" t="str">
        <f>IF(_jhy2_month_day!C162="","",_jhy2_month_day!C162)</f>
        <v/>
      </c>
      <c r="CD166" s="464" t="str">
        <f>IF(_jhy2_month_day!D162="","",_jhy2_month_day!D162)</f>
        <v/>
      </c>
      <c r="CE166" s="464" t="str">
        <f>IF(_jhy2_month_day!E162="","",_jhy2_month_day!E162)</f>
        <v/>
      </c>
      <c r="CF166" s="464" t="str">
        <f>IF(_jhy2_month_day!F162="","",_jhy2_month_day!F162)</f>
        <v/>
      </c>
      <c r="CG166" s="464" t="str">
        <f>IF(_jhy2_month_day!G162="","",_jhy2_month_day!G162)</f>
        <v/>
      </c>
      <c r="CH166" s="464" t="str">
        <f>IF(_jhy2_month_day!H162="","",_jhy2_month_day!H162)</f>
        <v/>
      </c>
      <c r="CI166" s="464" t="str">
        <f>IF(_jhy2_month_day!I162="","",_jhy2_month_day!I162)</f>
        <v/>
      </c>
      <c r="CJ166" s="464" t="str">
        <f>IF(_jhy2_month_day!J162="","",_jhy2_month_day!J162)</f>
        <v/>
      </c>
      <c r="CK166" s="464" t="str">
        <f>IF(_jhy2_month_day!K162="","",_jhy2_month_day!K162)</f>
        <v/>
      </c>
      <c r="CL166" s="562" t="str">
        <f>IF(_jhy2_month_day!L162="","",_jhy2_month_day!L162)</f>
        <v/>
      </c>
      <c r="CM166" s="562" t="str">
        <f>IF(_jhy2_month_day!M162="","",_jhy2_month_day!M162)</f>
        <v/>
      </c>
      <c r="CN166" s="562" t="str">
        <f>IF(_jhy2_month_day!N162="","",_jhy2_month_day!N162)</f>
        <v/>
      </c>
      <c r="CO166" s="562" t="str">
        <f>IF(_jhy2_month_day!O162="","",_jhy2_month_day!O162)</f>
        <v/>
      </c>
      <c r="CP166" s="562" t="str">
        <f>IF(_jhy2_month_day!P162="","",_jhy2_month_day!P162)</f>
        <v/>
      </c>
      <c r="CQ166" s="562" t="str">
        <f>IF(_jhy2_month_day!Q162="","",_jhy2_month_day!Q162)</f>
        <v/>
      </c>
      <c r="CR166" s="563" t="str">
        <f>IF(_jhy2_month_day!R162="","",_jhy2_month_day!R162)</f>
        <v/>
      </c>
      <c r="CS166" s="576" t="str">
        <f>IF(_jhy2_month_day!S162="","",_jhy2_month_day!S162)</f>
        <v/>
      </c>
      <c r="CT166" s="562" t="str">
        <f>IF(_jhy2_month_day!T162="","",_jhy2_month_day!T162)</f>
        <v/>
      </c>
      <c r="CU166" s="577" t="e">
        <f t="shared" si="779"/>
        <v>#VALUE!</v>
      </c>
      <c r="CV166" s="198" t="e">
        <f t="shared" si="780"/>
        <v>#VALUE!</v>
      </c>
      <c r="CW166" s="192" t="e">
        <f t="shared" si="781"/>
        <v>#VALUE!</v>
      </c>
      <c r="CX166" s="192" t="e">
        <f t="shared" si="782"/>
        <v>#VALUE!</v>
      </c>
      <c r="CY166" s="202" t="e">
        <f t="shared" si="783"/>
        <v>#VALUE!</v>
      </c>
      <c r="CZ166" s="192" t="e">
        <f t="shared" ref="CZ166:DI166" si="1006">$AJ166*EF166</f>
        <v>#VALUE!</v>
      </c>
      <c r="DA166" s="192" t="e">
        <f t="shared" si="1006"/>
        <v>#VALUE!</v>
      </c>
      <c r="DB166" s="192" t="e">
        <f t="shared" si="1006"/>
        <v>#VALUE!</v>
      </c>
      <c r="DC166" s="192" t="e">
        <f t="shared" si="1006"/>
        <v>#VALUE!</v>
      </c>
      <c r="DD166" s="192" t="e">
        <f t="shared" si="1006"/>
        <v>#VALUE!</v>
      </c>
      <c r="DE166" s="192" t="e">
        <f t="shared" si="1006"/>
        <v>#VALUE!</v>
      </c>
      <c r="DF166" s="192" t="e">
        <f t="shared" si="1006"/>
        <v>#VALUE!</v>
      </c>
      <c r="DG166" s="192" t="e">
        <f t="shared" si="1006"/>
        <v>#VALUE!</v>
      </c>
      <c r="DH166" s="192" t="e">
        <f t="shared" si="1006"/>
        <v>#VALUE!</v>
      </c>
      <c r="DI166" s="192" t="e">
        <f t="shared" si="1006"/>
        <v>#VALUE!</v>
      </c>
      <c r="DJ166" s="192" t="e">
        <f t="shared" si="785"/>
        <v>#VALUE!</v>
      </c>
      <c r="DK166" s="192" t="e">
        <f t="shared" si="786"/>
        <v>#VALUE!</v>
      </c>
      <c r="DL166" s="192" t="e">
        <f t="shared" si="787"/>
        <v>#VALUE!</v>
      </c>
      <c r="DM166" s="192" t="e">
        <f t="shared" si="788"/>
        <v>#VALUE!</v>
      </c>
      <c r="DN166" s="192" t="e">
        <f t="shared" si="789"/>
        <v>#VALUE!</v>
      </c>
      <c r="DO166" s="192" t="e">
        <f t="shared" si="790"/>
        <v>#VALUE!</v>
      </c>
      <c r="DP166" s="192" t="e">
        <f t="shared" si="791"/>
        <v>#VALUE!</v>
      </c>
      <c r="DQ166" s="192" t="e">
        <f t="shared" si="792"/>
        <v>#VALUE!</v>
      </c>
      <c r="DR166" s="192" t="e">
        <f t="shared" si="793"/>
        <v>#VALUE!</v>
      </c>
      <c r="DS166" s="192" t="e">
        <f t="shared" si="794"/>
        <v>#VALUE!</v>
      </c>
      <c r="DT166" s="192" t="e">
        <f t="shared" si="795"/>
        <v>#VALUE!</v>
      </c>
      <c r="DU166" s="192" t="e">
        <f t="shared" si="796"/>
        <v>#VALUE!</v>
      </c>
      <c r="DV166" s="198" t="e">
        <f t="shared" si="797"/>
        <v>#VALUE!</v>
      </c>
      <c r="DW166" s="198" t="e">
        <f t="shared" si="798"/>
        <v>#DIV/0!</v>
      </c>
      <c r="DX166" s="198" t="e">
        <f t="shared" si="799"/>
        <v>#DIV/0!</v>
      </c>
      <c r="DY166" s="198" t="e">
        <f t="shared" si="800"/>
        <v>#VALUE!</v>
      </c>
      <c r="DZ166" s="198" t="e">
        <f t="shared" si="801"/>
        <v>#VALUE!</v>
      </c>
      <c r="EA166" s="198" t="e">
        <f t="shared" si="802"/>
        <v>#VALUE!</v>
      </c>
      <c r="EB166" s="198" t="e">
        <f t="shared" si="803"/>
        <v>#VALUE!</v>
      </c>
      <c r="EC166" s="198" t="e">
        <f t="shared" si="804"/>
        <v>#DIV/0!</v>
      </c>
      <c r="ED166" s="198" t="e">
        <f t="shared" si="805"/>
        <v>#VALUE!</v>
      </c>
      <c r="EE166" s="198" t="e">
        <f t="shared" si="806"/>
        <v>#VALUE!</v>
      </c>
      <c r="EF166" s="198" t="e">
        <f t="shared" ref="EF166:EO166" si="1007">DV166/SUM($DV166:$EE166)</f>
        <v>#VALUE!</v>
      </c>
      <c r="EG166" s="198" t="e">
        <f t="shared" si="1007"/>
        <v>#DIV/0!</v>
      </c>
      <c r="EH166" s="198" t="e">
        <f t="shared" si="1007"/>
        <v>#DIV/0!</v>
      </c>
      <c r="EI166" s="198" t="e">
        <f t="shared" si="1007"/>
        <v>#VALUE!</v>
      </c>
      <c r="EJ166" s="198" t="e">
        <f t="shared" si="1007"/>
        <v>#VALUE!</v>
      </c>
      <c r="EK166" s="198" t="e">
        <f t="shared" si="1007"/>
        <v>#VALUE!</v>
      </c>
      <c r="EL166" s="198" t="e">
        <f t="shared" si="1007"/>
        <v>#VALUE!</v>
      </c>
      <c r="EM166" s="198" t="e">
        <f t="shared" si="1007"/>
        <v>#DIV/0!</v>
      </c>
      <c r="EN166" s="198" t="e">
        <f t="shared" si="1007"/>
        <v>#VALUE!</v>
      </c>
      <c r="EO166" s="198" t="e">
        <f t="shared" si="1007"/>
        <v>#VALUE!</v>
      </c>
      <c r="EP166" s="511">
        <f t="shared" ref="EP166:EW166" si="1008">EP165</f>
        <v>0.08</v>
      </c>
      <c r="EQ166" s="511">
        <f t="shared" si="1008"/>
        <v>0.015</v>
      </c>
      <c r="ER166" s="511">
        <f t="shared" si="1008"/>
        <v>0.015</v>
      </c>
      <c r="ES166" s="511">
        <f t="shared" si="1008"/>
        <v>0.015</v>
      </c>
      <c r="ET166" s="511">
        <f t="shared" si="1008"/>
        <v>0.015</v>
      </c>
      <c r="EU166" s="511">
        <f t="shared" si="1008"/>
        <v>0.09</v>
      </c>
      <c r="EV166" s="511">
        <f t="shared" si="1008"/>
        <v>0.09</v>
      </c>
      <c r="EW166" s="511">
        <f t="shared" si="1008"/>
        <v>0.09</v>
      </c>
      <c r="EX166" s="420" t="str">
        <f>IF(_tag_month_day!AS162="","",_tag_month_day!AS162/100)</f>
        <v/>
      </c>
      <c r="EY166" s="420" t="str">
        <f>IF(_tag_month_day!AT162="","",_tag_month_day!AT162/100)</f>
        <v/>
      </c>
      <c r="EZ166" s="420" t="str">
        <f>IF(_tag_month_day!AU162="","",_tag_month_day!AU162/100)</f>
        <v/>
      </c>
      <c r="FA166" s="420" t="str">
        <f>IF(_tag_month_day!AV162="","",_tag_month_day!AV162/100)</f>
        <v/>
      </c>
      <c r="FB166" s="420" t="str">
        <f>IF(_tag_month_day!AW162="","",_tag_month_day!AW162/100)</f>
        <v/>
      </c>
      <c r="FC166" s="420" t="str">
        <f>IF(_tag_month_day!AX162="","",_tag_month_day!AX162/100)</f>
        <v/>
      </c>
      <c r="FD166" s="510">
        <f t="shared" si="835"/>
        <v>0.33</v>
      </c>
      <c r="FE166" s="510">
        <f t="shared" si="836"/>
        <v>0.19</v>
      </c>
      <c r="FF166" s="510">
        <f t="shared" si="837"/>
        <v>0.003</v>
      </c>
      <c r="FG166" s="510">
        <f t="shared" si="838"/>
        <v>0</v>
      </c>
      <c r="FH166" s="603">
        <f t="shared" si="839"/>
        <v>0.0001</v>
      </c>
      <c r="FI166" s="510">
        <f t="shared" ref="FI166:FR166" si="1009">FI165</f>
        <v>0.41</v>
      </c>
      <c r="FJ166" s="510">
        <f t="shared" si="1009"/>
        <v>0.11</v>
      </c>
      <c r="FK166" s="510">
        <f t="shared" si="1009"/>
        <v>0.015</v>
      </c>
      <c r="FL166" s="510">
        <f t="shared" si="1009"/>
        <v>0</v>
      </c>
      <c r="FM166" s="603">
        <f t="shared" si="1009"/>
        <v>0.0001</v>
      </c>
      <c r="FN166" s="510" t="str">
        <f>IF(_tag_month_day!AY162="","",_tag_month_day!AY162/100)</f>
        <v/>
      </c>
      <c r="FO166" s="510" t="str">
        <f>IF(_tag_month_day!AZ162="","",_tag_month_day!AZ162/100)</f>
        <v/>
      </c>
      <c r="FP166" s="510" t="str">
        <f>IF(_tag_month_day!BA162="","",_tag_month_day!BA162/100)</f>
        <v/>
      </c>
      <c r="FQ166" s="510" t="str">
        <f>IF(_tag_month_day!BB162="","",_tag_month_day!BB162/100)</f>
        <v/>
      </c>
      <c r="FR166" s="603" t="str">
        <f>IF(_tag_month_day!BC162="","",_tag_month_day!BC162/100)</f>
        <v/>
      </c>
      <c r="FS166" s="510" t="str">
        <f>IF(_tag_month_day!BD162="","",_tag_month_day!BD162/100)</f>
        <v/>
      </c>
      <c r="FT166" s="510" t="str">
        <f>IF(_tag_month_day!BE162="","",_tag_month_day!BE162/100)</f>
        <v/>
      </c>
      <c r="FU166" s="510" t="str">
        <f>IF(_tag_month_day!BF162="","",_tag_month_day!BF162/100)</f>
        <v/>
      </c>
      <c r="FV166" s="510" t="str">
        <f>IF(_tag_month_day!BG162="","",_tag_month_day!BG162/100)</f>
        <v/>
      </c>
      <c r="FW166" s="603" t="str">
        <f>IF(_tag_month_day!BH162="","",_tag_month_day!BH162/100)</f>
        <v/>
      </c>
      <c r="FX166" s="510" t="str">
        <f>IF(_tag_month_day!BI162="","",_tag_month_day!BI162/100)</f>
        <v/>
      </c>
      <c r="FY166" s="510" t="str">
        <f>IF(_tag_month_day!BJ162="","",_tag_month_day!BJ162/100)</f>
        <v/>
      </c>
      <c r="FZ166" s="605" t="str">
        <f>IF(_tag_month_day!BK162="","",_tag_month_day!BK162/100)</f>
        <v/>
      </c>
      <c r="GA166" s="510" t="str">
        <f>IF(_tag_month_day!BL162="","",_tag_month_day!BL162/100)</f>
        <v/>
      </c>
      <c r="GB166" s="603" t="str">
        <f>IF(_tag_month_day!BM162="","",_tag_month_day!BM162/100)</f>
        <v/>
      </c>
      <c r="GC166" s="420" t="str">
        <f>IF(_tag_month_day!BN162="","",_tag_month_day!BN162/100)</f>
        <v/>
      </c>
      <c r="GD166" s="420" t="str">
        <f>IF(_tag_month_day!BO162="","",_tag_month_day!BO162/100)</f>
        <v/>
      </c>
      <c r="GE166" s="420" t="str">
        <f>IF(_tag_month_day!BP162="","",_tag_month_day!BP162/100)</f>
        <v/>
      </c>
      <c r="GF166" s="420" t="str">
        <f>IF(_tag_month_day!BQ162="","",_tag_month_day!BQ162/100)</f>
        <v/>
      </c>
      <c r="GG166" s="420" t="str">
        <f>IF(_tag_month_day!BR162="","",_tag_month_day!BR162/100)</f>
        <v/>
      </c>
      <c r="GH166" s="420" t="str">
        <f>IF(_tag_month_day!BS162="","",_tag_month_day!BS162/100)</f>
        <v/>
      </c>
      <c r="GI166" s="603" t="str">
        <f>IF(_tag_month_day!BT162="","",_tag_month_day!BT162/100)</f>
        <v/>
      </c>
      <c r="GJ166" s="612" t="str">
        <f>IF(_tag_month_day!BU162="","",_tag_month_day!BU162/100)</f>
        <v/>
      </c>
      <c r="GK166" s="620" t="str">
        <f>IF(_tag_month_day!BV162="",IF(_rlcf_month_day!A$2="","",_rlcf_month_day!A$2/100),_tag_month_day!BV162/100)</f>
        <v/>
      </c>
      <c r="GL166" s="620" t="str">
        <f>IF(_tag_month_day!BW162="",IF(_rlcf_month_day!B$2="","",_rlcf_month_day!B$2/100),_tag_month_day!BW162/100)</f>
        <v/>
      </c>
      <c r="GM166" s="621" t="str">
        <f>IF(_tag_month_day!BX162="",IF(_rlcf_month_day!C$2="","",_rlcf_month_day!C$2/100),_tag_month_day!BX162/100)</f>
        <v/>
      </c>
      <c r="GN166" s="620" t="str">
        <f>IF(_tag_month_day!BV162="",IF(_rlcf_month_day!A$2="","",_rlcf_month_day!A$2/100),_tag_month_day!BV162/100)</f>
        <v/>
      </c>
      <c r="GO166" s="620" t="str">
        <f>IF(_tag_month_day!BW162="",IF(_rlcf_month_day!B$2="","",_rlcf_month_day!B$2/100),_tag_month_day!BW162/100)</f>
        <v/>
      </c>
      <c r="GP166" s="620" t="str">
        <f>IF(_tag_month_day!CD162="",IF(_rlcf_month_day!E$2="","",_rlcf_month_day!E$2/100),_tag_month_day!CD162/100)</f>
        <v/>
      </c>
      <c r="GQ166" s="620" t="str">
        <f>IF(_tag_month_day!CE162="",IF(_rlcf_month_day!F$2="","",_rlcf_month_day!F$2/100),_tag_month_day!CE162/100)</f>
        <v/>
      </c>
      <c r="GR166" s="621" t="str">
        <f>IF(_tag_month_day!CF162="",IF(_rlcf_month_day!G$2="","",_rlcf_month_day!G$2/100),_tag_month_day!CF162/100)</f>
        <v/>
      </c>
      <c r="GS166" s="626">
        <f t="shared" ref="GS166:HH166" si="1010">GS165</f>
        <v>0.953</v>
      </c>
      <c r="GT166" s="626">
        <f t="shared" si="1010"/>
        <v>0.55</v>
      </c>
      <c r="GU166" s="626">
        <f t="shared" si="1010"/>
        <v>0.55</v>
      </c>
      <c r="GV166" s="626">
        <f t="shared" si="1010"/>
        <v>0.55</v>
      </c>
      <c r="GW166" s="626">
        <f t="shared" si="1010"/>
        <v>0.5</v>
      </c>
      <c r="GX166" s="626">
        <f t="shared" si="1010"/>
        <v>0.935</v>
      </c>
      <c r="GY166" s="626">
        <f t="shared" si="1010"/>
        <v>0.15</v>
      </c>
      <c r="GZ166" s="626">
        <f t="shared" si="1010"/>
        <v>1</v>
      </c>
      <c r="HA166" s="632">
        <f t="shared" si="1010"/>
        <v>0.047</v>
      </c>
      <c r="HB166" s="632">
        <f t="shared" si="1010"/>
        <v>0.45</v>
      </c>
      <c r="HC166" s="632">
        <f t="shared" si="1010"/>
        <v>0.45</v>
      </c>
      <c r="HD166" s="632">
        <f t="shared" si="1010"/>
        <v>0.45</v>
      </c>
      <c r="HE166" s="632">
        <f t="shared" si="1010"/>
        <v>0.5</v>
      </c>
      <c r="HF166" s="632">
        <f t="shared" si="1010"/>
        <v>0.065</v>
      </c>
      <c r="HG166" s="632">
        <f t="shared" si="1010"/>
        <v>0.85</v>
      </c>
      <c r="HH166" s="632">
        <f t="shared" si="1010"/>
        <v>0</v>
      </c>
      <c r="HI166" s="68">
        <f t="shared" si="811"/>
        <v>0</v>
      </c>
      <c r="HJ166" s="68" t="e">
        <f t="shared" si="842"/>
        <v>#VALUE!</v>
      </c>
      <c r="HK166" s="202">
        <f t="shared" si="843"/>
        <v>0.85</v>
      </c>
      <c r="HL166" s="464">
        <f t="shared" si="844"/>
        <v>550000</v>
      </c>
      <c r="HM166" s="464">
        <f t="shared" si="845"/>
        <v>480000</v>
      </c>
      <c r="HN166" s="192" t="e">
        <f t="shared" si="812"/>
        <v>#VALUE!</v>
      </c>
      <c r="HO166" s="192" t="e">
        <f>HN166*HK166*$HO$2/HL166*1000000</f>
        <v>#VALUE!</v>
      </c>
      <c r="HP166" s="192" t="e">
        <f>HN166*HK166*$HP$2/HM166*1000000</f>
        <v>#VALUE!</v>
      </c>
    </row>
    <row r="167" customFormat="1" spans="1:224">
      <c r="A167" s="381">
        <v>162</v>
      </c>
      <c r="B167" s="54">
        <f ca="1" t="shared" si="846"/>
        <v>43623</v>
      </c>
      <c r="C167" s="57">
        <f t="shared" si="847"/>
        <v>0.0416666666666667</v>
      </c>
      <c r="D167" s="68" t="str">
        <f ca="1" t="shared" si="813"/>
        <v>中班</v>
      </c>
      <c r="E167" s="68" t="str">
        <f ca="1" t="shared" si="814"/>
        <v>甲</v>
      </c>
      <c r="F167" s="68">
        <f ca="1">SUMPRODUCT((成本日报!$A$3:$A$95=计划!B167)*(成本日报!$B$3:$B$95=计划!$D167),成本日报!$C$3:$C$95)</f>
        <v>1</v>
      </c>
      <c r="G167" s="382">
        <f ca="1" t="shared" si="848"/>
        <v>43623.7083333329</v>
      </c>
      <c r="H167" s="382">
        <f ca="1" t="shared" si="815"/>
        <v>43623.7152777774</v>
      </c>
      <c r="I167" s="382">
        <f ca="1" t="shared" si="816"/>
        <v>43623.7208333329</v>
      </c>
      <c r="J167" s="382">
        <f ca="1" t="shared" si="817"/>
        <v>43623.7499999996</v>
      </c>
      <c r="K167" s="382">
        <f ca="1" t="shared" si="818"/>
        <v>43623.8124999996</v>
      </c>
      <c r="L167" s="382">
        <f ca="1" t="shared" si="819"/>
        <v>43623.8333333329</v>
      </c>
      <c r="M167" s="398" t="str">
        <f>IF(_tag_month_day!A163="","",_tag_month_day!A163)</f>
        <v/>
      </c>
      <c r="N167" s="398" t="str">
        <f>IF(_tag_month_day!B163="","",_tag_month_day!B163)</f>
        <v/>
      </c>
      <c r="O167" s="399" t="e">
        <f t="shared" si="820"/>
        <v>#VALUE!</v>
      </c>
      <c r="P167" s="398" t="str">
        <f>IF(_tag_month_day!C163="","",_tag_month_day!C163)</f>
        <v/>
      </c>
      <c r="Q167" s="398" t="str">
        <f>IF(_tag_month_day!D163="","",_tag_month_day!D163)</f>
        <v/>
      </c>
      <c r="R167" s="416">
        <f>IF(_tag_month_day!CB163="",R166,_tag_month_day!CB163/100)</f>
        <v>0.07</v>
      </c>
      <c r="S167" s="417" t="str">
        <f>IF(_tag_month_day!E163="","",_tag_month_day!E163)</f>
        <v/>
      </c>
      <c r="T167" s="417" t="str">
        <f>IF(_tag_month_day!F163="","",_tag_month_day!F163)</f>
        <v/>
      </c>
      <c r="U167" s="418" t="e">
        <f t="shared" si="774"/>
        <v>#VALUE!</v>
      </c>
      <c r="V167" s="53" t="e">
        <f t="shared" si="775"/>
        <v>#VALUE!</v>
      </c>
      <c r="W167" s="419" t="str">
        <f>IF(_jhy_month_day!A163="","",_jhy_month_day!A163)</f>
        <v/>
      </c>
      <c r="X167" s="420" t="str">
        <f>IF(_jhy_month_day!B163="","",_jhy_month_day!B163/100)</f>
        <v/>
      </c>
      <c r="Y167" s="420" t="str">
        <f>IF(_jhy_month_day!C163="","",_jhy_month_day!C163/100)</f>
        <v/>
      </c>
      <c r="Z167" s="439">
        <f t="shared" si="865"/>
        <v>41</v>
      </c>
      <c r="AA167" s="440" t="str">
        <f>IF(_tag_month_day!G163="","",_tag_month_day!G163/100)</f>
        <v/>
      </c>
      <c r="AB167" s="440" t="str">
        <f>IF(_tag_month_day!H163="","",_tag_month_day!H163/100)</f>
        <v/>
      </c>
      <c r="AC167" s="193">
        <f t="shared" si="821"/>
        <v>1.59963432013121</v>
      </c>
      <c r="AD167" s="441" t="str">
        <f t="shared" si="822"/>
        <v/>
      </c>
      <c r="AE167" s="442" t="str">
        <f t="shared" si="823"/>
        <v/>
      </c>
      <c r="AF167" s="443">
        <v>1</v>
      </c>
      <c r="AG167" s="68" t="str">
        <f>IF(_duihao_month_day!A163="","",_duihao_month_day!A163)</f>
        <v/>
      </c>
      <c r="AH167" s="463">
        <f>IF(_gyk_month_day!B163="",AH166,_gyk_month_day!B163)</f>
        <v>820</v>
      </c>
      <c r="AI167" s="464" t="e">
        <f t="shared" si="849"/>
        <v>#VALUE!</v>
      </c>
      <c r="AJ167" s="68" t="str">
        <f>IF(_tag_month_day!I163="","",_tag_month_day!I163)</f>
        <v/>
      </c>
      <c r="AK167" s="465" t="str">
        <f>IF(_tzyy_month_day!A163="","",_tzyy_month_day!A163)</f>
        <v/>
      </c>
      <c r="AL167" s="465" t="str">
        <f>IF(_tzyy_month_day!B163="","",_tzyy_month_day!B163)</f>
        <v/>
      </c>
      <c r="AM167" s="465" t="str">
        <f>IF(_tzyy_month_day!C163="","",_tzyy_month_day!C163)</f>
        <v/>
      </c>
      <c r="AN167" s="466" t="str">
        <f>IF(_tag_month_day!CG163="","",_tag_month_day!CG163)</f>
        <v/>
      </c>
      <c r="AO167" s="466" t="str">
        <f>IF(_tag_month_day!CH163="","",_tag_month_day!CH163)</f>
        <v/>
      </c>
      <c r="AP167" s="486" t="e">
        <f t="shared" si="824"/>
        <v>#VALUE!</v>
      </c>
      <c r="AQ167" s="487" t="str">
        <f>IF(_tag_month_day!J163="","",_tag_month_day!J163/100)</f>
        <v/>
      </c>
      <c r="AR167" s="488">
        <f t="shared" si="825"/>
        <v>1.3</v>
      </c>
      <c r="AS167" s="489" t="e">
        <f t="shared" si="776"/>
        <v>#VALUE!</v>
      </c>
      <c r="AT167" s="489">
        <f t="shared" si="826"/>
        <v>0</v>
      </c>
      <c r="AU167" s="490" t="str">
        <f>IF(_tag_month_day!K163="","",_tag_month_day!K163)</f>
        <v/>
      </c>
      <c r="AV167" s="491" t="str">
        <f>IF(_tag_month_day!L163="","",_tag_month_day!L163/100)</f>
        <v/>
      </c>
      <c r="AW167" s="420">
        <f t="shared" si="748"/>
        <v>0</v>
      </c>
      <c r="AX167" s="420">
        <f t="shared" si="827"/>
        <v>0</v>
      </c>
      <c r="AY167" s="420" t="str">
        <f>IF(_tag_month_day!M163="","",_tag_month_day!M163/100)</f>
        <v/>
      </c>
      <c r="AZ167" s="420" t="str">
        <f>IF(_tag_month_day!N163="","",_tag_month_day!N163/100)</f>
        <v/>
      </c>
      <c r="BA167" s="420" t="str">
        <f>IF(_tag_month_day!O163="","",_tag_month_day!O163/100)</f>
        <v/>
      </c>
      <c r="BB167" s="496" t="str">
        <f>IF(_tag_month_day!P163="","",_tag_month_day!P163/100)</f>
        <v/>
      </c>
      <c r="BC167" s="496">
        <f t="shared" si="828"/>
        <v>0</v>
      </c>
      <c r="BD167" s="496" t="str">
        <f>IF(_tag_month_day!Q163="","",_tag_month_day!Q163/100)</f>
        <v/>
      </c>
      <c r="BE167" s="510" t="str">
        <f>IF(_tag_month_day!R163="","",_tag_month_day!R163/100)</f>
        <v/>
      </c>
      <c r="BF167" s="413" t="str">
        <f>IF(_tag_month_day!CC163="","",_tag_month_day!CC163/100)</f>
        <v/>
      </c>
      <c r="BG167" s="511" t="e">
        <f t="shared" si="777"/>
        <v>#VALUE!</v>
      </c>
      <c r="BH167" s="198">
        <f t="shared" si="778"/>
        <v>0</v>
      </c>
      <c r="BI167" s="512" t="e">
        <f>IF(CX167=0,BI166,(DK167*查询!$R$5+DL167*查询!$Q$5+DM167*查询!$N$5+DN167*查询!$O$5+DO167*查询!$P$5)*AF167/CX167)</f>
        <v>#VALUE!</v>
      </c>
      <c r="BJ167" s="512" t="e">
        <f>IF(CX167=0,BJ166,(DP167*查询!$S$5+DQ167*查询!$T$5+DR167*查询!$U$5)*AF167/CX167)</f>
        <v>#VALUE!</v>
      </c>
      <c r="BK167" s="512">
        <f t="shared" si="829"/>
        <v>1</v>
      </c>
      <c r="BL167" s="513" t="str">
        <f>IF(_cfyc_month_day!A163="","",_cfyc_month_day!A163)</f>
        <v/>
      </c>
      <c r="BM167" s="513" t="str">
        <f>IF(_cfyc_month_day!B163="","",_cfyc_month_day!B163)</f>
        <v/>
      </c>
      <c r="BN167" s="513" t="str">
        <f>IF(_cfyc_month_day!C163="","",_cfyc_month_day!C163)</f>
        <v/>
      </c>
      <c r="BO167" s="522" t="str">
        <f>IF(_cfyc_month_day!D163="","",_cfyc_month_day!D163)</f>
        <v/>
      </c>
      <c r="BP167" s="522" t="str">
        <f>IF(_cfyc_month_day!E163="","",_cfyc_month_day!E163)</f>
        <v/>
      </c>
      <c r="BQ167" s="522" t="str">
        <f>IF(_cfyc_month_day!F163="","",_cfyc_month_day!F163)</f>
        <v/>
      </c>
      <c r="BR167" s="513" t="str">
        <f>IF(_tag_month_day!T163="","",_tag_month_day!T163)</f>
        <v/>
      </c>
      <c r="BS167" s="513" t="str">
        <f>IF(_tag_month_day!U163="","",_tag_month_day!U163)</f>
        <v/>
      </c>
      <c r="BT167" s="523" t="str">
        <f t="shared" si="830"/>
        <v/>
      </c>
      <c r="BU167" s="223" t="str">
        <f>IF(_tag_month_day!V163="","",_tag_month_day!V163)</f>
        <v/>
      </c>
      <c r="BV167" s="206" t="str">
        <f>IF(_tag_month_day!W163="","",_tag_month_day!W163)</f>
        <v/>
      </c>
      <c r="BW167" s="540" t="str">
        <f>IF(_tag_month_day!X163="","",_tag_month_day!X163)</f>
        <v/>
      </c>
      <c r="BX167" s="540" t="str">
        <f>IF(_tag_month_day!Y163="","",_tag_month_day!Y163)</f>
        <v/>
      </c>
      <c r="BY167" s="541">
        <f ca="1" t="shared" si="831"/>
        <v>43623.8333333329</v>
      </c>
      <c r="BZ167" s="542" t="s">
        <v>215</v>
      </c>
      <c r="CA167" s="543" t="str">
        <f>IF(_jhy2_month_day!A163="","",_jhy2_month_day!A163)</f>
        <v/>
      </c>
      <c r="CB167" s="464" t="str">
        <f>IF(_jhy2_month_day!B163="","",_jhy2_month_day!B163)</f>
        <v/>
      </c>
      <c r="CC167" s="464" t="str">
        <f>IF(_jhy2_month_day!C163="","",_jhy2_month_day!C163)</f>
        <v/>
      </c>
      <c r="CD167" s="464" t="str">
        <f>IF(_jhy2_month_day!D163="","",_jhy2_month_day!D163)</f>
        <v/>
      </c>
      <c r="CE167" s="464" t="str">
        <f>IF(_jhy2_month_day!E163="","",_jhy2_month_day!E163)</f>
        <v/>
      </c>
      <c r="CF167" s="464" t="str">
        <f>IF(_jhy2_month_day!F163="","",_jhy2_month_day!F163)</f>
        <v/>
      </c>
      <c r="CG167" s="464" t="str">
        <f>IF(_jhy2_month_day!G163="","",_jhy2_month_day!G163)</f>
        <v/>
      </c>
      <c r="CH167" s="464" t="str">
        <f>IF(_jhy2_month_day!H163="","",_jhy2_month_day!H163)</f>
        <v/>
      </c>
      <c r="CI167" s="464" t="str">
        <f>IF(_jhy2_month_day!I163="","",_jhy2_month_day!I163)</f>
        <v/>
      </c>
      <c r="CJ167" s="464" t="str">
        <f>IF(_jhy2_month_day!J163="","",_jhy2_month_day!J163)</f>
        <v/>
      </c>
      <c r="CK167" s="464" t="str">
        <f>IF(_jhy2_month_day!K163="","",_jhy2_month_day!K163)</f>
        <v/>
      </c>
      <c r="CL167" s="562" t="str">
        <f>IF(_jhy2_month_day!L163="","",_jhy2_month_day!L163)</f>
        <v/>
      </c>
      <c r="CM167" s="562" t="str">
        <f>IF(_jhy2_month_day!M163="","",_jhy2_month_day!M163)</f>
        <v/>
      </c>
      <c r="CN167" s="562" t="str">
        <f>IF(_jhy2_month_day!N163="","",_jhy2_month_day!N163)</f>
        <v/>
      </c>
      <c r="CO167" s="562" t="str">
        <f>IF(_jhy2_month_day!O163="","",_jhy2_month_day!O163)</f>
        <v/>
      </c>
      <c r="CP167" s="562" t="str">
        <f>IF(_jhy2_month_day!P163="","",_jhy2_month_day!P163)</f>
        <v/>
      </c>
      <c r="CQ167" s="562" t="str">
        <f>IF(_jhy2_month_day!Q163="","",_jhy2_month_day!Q163)</f>
        <v/>
      </c>
      <c r="CR167" s="563" t="str">
        <f>IF(_jhy2_month_day!R163="","",_jhy2_month_day!R163)</f>
        <v/>
      </c>
      <c r="CS167" s="576" t="str">
        <f>IF(_jhy2_month_day!S163="","",_jhy2_month_day!S163)</f>
        <v/>
      </c>
      <c r="CT167" s="562" t="str">
        <f>IF(_jhy2_month_day!T163="","",_jhy2_month_day!T163)</f>
        <v/>
      </c>
      <c r="CU167" s="577" t="e">
        <f t="shared" si="779"/>
        <v>#VALUE!</v>
      </c>
      <c r="CV167" s="198" t="e">
        <f t="shared" si="780"/>
        <v>#VALUE!</v>
      </c>
      <c r="CW167" s="192" t="e">
        <f t="shared" si="781"/>
        <v>#VALUE!</v>
      </c>
      <c r="CX167" s="192" t="e">
        <f t="shared" si="782"/>
        <v>#VALUE!</v>
      </c>
      <c r="CY167" s="202" t="e">
        <f t="shared" si="783"/>
        <v>#VALUE!</v>
      </c>
      <c r="CZ167" s="192" t="e">
        <f t="shared" ref="CZ167:DI167" si="1011">$AJ167*EF167</f>
        <v>#VALUE!</v>
      </c>
      <c r="DA167" s="192" t="e">
        <f t="shared" si="1011"/>
        <v>#VALUE!</v>
      </c>
      <c r="DB167" s="192" t="e">
        <f t="shared" si="1011"/>
        <v>#VALUE!</v>
      </c>
      <c r="DC167" s="192" t="e">
        <f t="shared" si="1011"/>
        <v>#VALUE!</v>
      </c>
      <c r="DD167" s="192" t="e">
        <f t="shared" si="1011"/>
        <v>#VALUE!</v>
      </c>
      <c r="DE167" s="192" t="e">
        <f t="shared" si="1011"/>
        <v>#VALUE!</v>
      </c>
      <c r="DF167" s="192" t="e">
        <f t="shared" si="1011"/>
        <v>#VALUE!</v>
      </c>
      <c r="DG167" s="192" t="e">
        <f t="shared" si="1011"/>
        <v>#VALUE!</v>
      </c>
      <c r="DH167" s="192" t="e">
        <f t="shared" si="1011"/>
        <v>#VALUE!</v>
      </c>
      <c r="DI167" s="192" t="e">
        <f t="shared" si="1011"/>
        <v>#VALUE!</v>
      </c>
      <c r="DJ167" s="192" t="e">
        <f t="shared" si="785"/>
        <v>#VALUE!</v>
      </c>
      <c r="DK167" s="192" t="e">
        <f t="shared" si="786"/>
        <v>#VALUE!</v>
      </c>
      <c r="DL167" s="192" t="e">
        <f t="shared" si="787"/>
        <v>#VALUE!</v>
      </c>
      <c r="DM167" s="192" t="e">
        <f t="shared" si="788"/>
        <v>#VALUE!</v>
      </c>
      <c r="DN167" s="192" t="e">
        <f t="shared" si="789"/>
        <v>#VALUE!</v>
      </c>
      <c r="DO167" s="192" t="e">
        <f t="shared" si="790"/>
        <v>#VALUE!</v>
      </c>
      <c r="DP167" s="192" t="e">
        <f t="shared" si="791"/>
        <v>#VALUE!</v>
      </c>
      <c r="DQ167" s="192" t="e">
        <f t="shared" si="792"/>
        <v>#VALUE!</v>
      </c>
      <c r="DR167" s="192" t="e">
        <f t="shared" si="793"/>
        <v>#VALUE!</v>
      </c>
      <c r="DS167" s="192" t="e">
        <f t="shared" si="794"/>
        <v>#VALUE!</v>
      </c>
      <c r="DT167" s="192" t="e">
        <f t="shared" si="795"/>
        <v>#VALUE!</v>
      </c>
      <c r="DU167" s="192" t="e">
        <f t="shared" si="796"/>
        <v>#VALUE!</v>
      </c>
      <c r="DV167" s="198" t="e">
        <f t="shared" si="797"/>
        <v>#VALUE!</v>
      </c>
      <c r="DW167" s="198" t="e">
        <f t="shared" si="798"/>
        <v>#DIV/0!</v>
      </c>
      <c r="DX167" s="198" t="e">
        <f t="shared" si="799"/>
        <v>#DIV/0!</v>
      </c>
      <c r="DY167" s="198" t="e">
        <f t="shared" si="800"/>
        <v>#VALUE!</v>
      </c>
      <c r="DZ167" s="198" t="e">
        <f t="shared" si="801"/>
        <v>#VALUE!</v>
      </c>
      <c r="EA167" s="198" t="e">
        <f t="shared" si="802"/>
        <v>#VALUE!</v>
      </c>
      <c r="EB167" s="198" t="e">
        <f t="shared" si="803"/>
        <v>#VALUE!</v>
      </c>
      <c r="EC167" s="198" t="e">
        <f t="shared" si="804"/>
        <v>#DIV/0!</v>
      </c>
      <c r="ED167" s="198" t="e">
        <f t="shared" si="805"/>
        <v>#VALUE!</v>
      </c>
      <c r="EE167" s="198" t="e">
        <f t="shared" si="806"/>
        <v>#VALUE!</v>
      </c>
      <c r="EF167" s="198" t="e">
        <f t="shared" ref="EF167:EO167" si="1012">DV167/SUM($DV167:$EE167)</f>
        <v>#VALUE!</v>
      </c>
      <c r="EG167" s="198" t="e">
        <f t="shared" si="1012"/>
        <v>#DIV/0!</v>
      </c>
      <c r="EH167" s="198" t="e">
        <f t="shared" si="1012"/>
        <v>#DIV/0!</v>
      </c>
      <c r="EI167" s="198" t="e">
        <f t="shared" si="1012"/>
        <v>#VALUE!</v>
      </c>
      <c r="EJ167" s="198" t="e">
        <f t="shared" si="1012"/>
        <v>#VALUE!</v>
      </c>
      <c r="EK167" s="198" t="e">
        <f t="shared" si="1012"/>
        <v>#VALUE!</v>
      </c>
      <c r="EL167" s="198" t="e">
        <f t="shared" si="1012"/>
        <v>#VALUE!</v>
      </c>
      <c r="EM167" s="198" t="e">
        <f t="shared" si="1012"/>
        <v>#DIV/0!</v>
      </c>
      <c r="EN167" s="198" t="e">
        <f t="shared" si="1012"/>
        <v>#VALUE!</v>
      </c>
      <c r="EO167" s="198" t="e">
        <f t="shared" si="1012"/>
        <v>#VALUE!</v>
      </c>
      <c r="EP167" s="511">
        <f t="shared" ref="EP167:EW167" si="1013">EP166</f>
        <v>0.08</v>
      </c>
      <c r="EQ167" s="511">
        <f t="shared" si="1013"/>
        <v>0.015</v>
      </c>
      <c r="ER167" s="511">
        <f t="shared" si="1013"/>
        <v>0.015</v>
      </c>
      <c r="ES167" s="511">
        <f t="shared" si="1013"/>
        <v>0.015</v>
      </c>
      <c r="ET167" s="511">
        <f t="shared" si="1013"/>
        <v>0.015</v>
      </c>
      <c r="EU167" s="511">
        <f t="shared" si="1013"/>
        <v>0.09</v>
      </c>
      <c r="EV167" s="511">
        <f t="shared" si="1013"/>
        <v>0.09</v>
      </c>
      <c r="EW167" s="511">
        <f t="shared" si="1013"/>
        <v>0.09</v>
      </c>
      <c r="EX167" s="420" t="str">
        <f>IF(_tag_month_day!AS163="","",_tag_month_day!AS163/100)</f>
        <v/>
      </c>
      <c r="EY167" s="420" t="str">
        <f>IF(_tag_month_day!AT163="","",_tag_month_day!AT163/100)</f>
        <v/>
      </c>
      <c r="EZ167" s="420" t="str">
        <f>IF(_tag_month_day!AU163="","",_tag_month_day!AU163/100)</f>
        <v/>
      </c>
      <c r="FA167" s="420" t="str">
        <f>IF(_tag_month_day!AV163="","",_tag_month_day!AV163/100)</f>
        <v/>
      </c>
      <c r="FB167" s="420" t="str">
        <f>IF(_tag_month_day!AW163="","",_tag_month_day!AW163/100)</f>
        <v/>
      </c>
      <c r="FC167" s="420" t="str">
        <f>IF(_tag_month_day!AX163="","",_tag_month_day!AX163/100)</f>
        <v/>
      </c>
      <c r="FD167" s="510">
        <f t="shared" si="835"/>
        <v>0.33</v>
      </c>
      <c r="FE167" s="510">
        <f t="shared" si="836"/>
        <v>0.19</v>
      </c>
      <c r="FF167" s="510">
        <f t="shared" si="837"/>
        <v>0.003</v>
      </c>
      <c r="FG167" s="510">
        <f t="shared" si="838"/>
        <v>0</v>
      </c>
      <c r="FH167" s="603">
        <f t="shared" si="839"/>
        <v>0.0001</v>
      </c>
      <c r="FI167" s="510">
        <f t="shared" ref="FI167:FR167" si="1014">FI166</f>
        <v>0.41</v>
      </c>
      <c r="FJ167" s="510">
        <f t="shared" si="1014"/>
        <v>0.11</v>
      </c>
      <c r="FK167" s="510">
        <f t="shared" si="1014"/>
        <v>0.015</v>
      </c>
      <c r="FL167" s="510">
        <f t="shared" si="1014"/>
        <v>0</v>
      </c>
      <c r="FM167" s="603">
        <f t="shared" si="1014"/>
        <v>0.0001</v>
      </c>
      <c r="FN167" s="510" t="str">
        <f>IF(_tag_month_day!AY163="","",_tag_month_day!AY163/100)</f>
        <v/>
      </c>
      <c r="FO167" s="510" t="str">
        <f>IF(_tag_month_day!AZ163="","",_tag_month_day!AZ163/100)</f>
        <v/>
      </c>
      <c r="FP167" s="510" t="str">
        <f>IF(_tag_month_day!BA163="","",_tag_month_day!BA163/100)</f>
        <v/>
      </c>
      <c r="FQ167" s="510" t="str">
        <f>IF(_tag_month_day!BB163="","",_tag_month_day!BB163/100)</f>
        <v/>
      </c>
      <c r="FR167" s="603" t="str">
        <f>IF(_tag_month_day!BC163="","",_tag_month_day!BC163/100)</f>
        <v/>
      </c>
      <c r="FS167" s="510" t="str">
        <f>IF(_tag_month_day!BD163="","",_tag_month_day!BD163/100)</f>
        <v/>
      </c>
      <c r="FT167" s="510" t="str">
        <f>IF(_tag_month_day!BE163="","",_tag_month_day!BE163/100)</f>
        <v/>
      </c>
      <c r="FU167" s="510" t="str">
        <f>IF(_tag_month_day!BF163="","",_tag_month_day!BF163/100)</f>
        <v/>
      </c>
      <c r="FV167" s="510" t="str">
        <f>IF(_tag_month_day!BG163="","",_tag_month_day!BG163/100)</f>
        <v/>
      </c>
      <c r="FW167" s="603" t="str">
        <f>IF(_tag_month_day!BH163="","",_tag_month_day!BH163/100)</f>
        <v/>
      </c>
      <c r="FX167" s="510" t="str">
        <f>IF(_tag_month_day!BI163="","",_tag_month_day!BI163/100)</f>
        <v/>
      </c>
      <c r="FY167" s="510" t="str">
        <f>IF(_tag_month_day!BJ163="","",_tag_month_day!BJ163/100)</f>
        <v/>
      </c>
      <c r="FZ167" s="605" t="str">
        <f>IF(_tag_month_day!BK163="","",_tag_month_day!BK163/100)</f>
        <v/>
      </c>
      <c r="GA167" s="510" t="str">
        <f>IF(_tag_month_day!BL163="","",_tag_month_day!BL163/100)</f>
        <v/>
      </c>
      <c r="GB167" s="603" t="str">
        <f>IF(_tag_month_day!BM163="","",_tag_month_day!BM163/100)</f>
        <v/>
      </c>
      <c r="GC167" s="420" t="str">
        <f>IF(_tag_month_day!BN163="","",_tag_month_day!BN163/100)</f>
        <v/>
      </c>
      <c r="GD167" s="420" t="str">
        <f>IF(_tag_month_day!BO163="","",_tag_month_day!BO163/100)</f>
        <v/>
      </c>
      <c r="GE167" s="420" t="str">
        <f>IF(_tag_month_day!BP163="","",_tag_month_day!BP163/100)</f>
        <v/>
      </c>
      <c r="GF167" s="420" t="str">
        <f>IF(_tag_month_day!BQ163="","",_tag_month_day!BQ163/100)</f>
        <v/>
      </c>
      <c r="GG167" s="420" t="str">
        <f>IF(_tag_month_day!BR163="","",_tag_month_day!BR163/100)</f>
        <v/>
      </c>
      <c r="GH167" s="420" t="str">
        <f>IF(_tag_month_day!BS163="","",_tag_month_day!BS163/100)</f>
        <v/>
      </c>
      <c r="GI167" s="603" t="str">
        <f>IF(_tag_month_day!BT163="","",_tag_month_day!BT163/100)</f>
        <v/>
      </c>
      <c r="GJ167" s="612" t="str">
        <f>IF(_tag_month_day!BU163="","",_tag_month_day!BU163/100)</f>
        <v/>
      </c>
      <c r="GK167" s="620" t="str">
        <f>IF(_tag_month_day!BV163="",IF(_rlcf_month_day!A$2="","",_rlcf_month_day!A$2/100),_tag_month_day!BV163/100)</f>
        <v/>
      </c>
      <c r="GL167" s="620" t="str">
        <f>IF(_tag_month_day!BW163="",IF(_rlcf_month_day!B$2="","",_rlcf_month_day!B$2/100),_tag_month_day!BW163/100)</f>
        <v/>
      </c>
      <c r="GM167" s="621" t="str">
        <f>IF(_tag_month_day!BX163="",IF(_rlcf_month_day!C$2="","",_rlcf_month_day!C$2/100),_tag_month_day!BX163/100)</f>
        <v/>
      </c>
      <c r="GN167" s="620" t="str">
        <f>IF(_tag_month_day!BV163="",IF(_rlcf_month_day!A$2="","",_rlcf_month_day!A$2/100),_tag_month_day!BV163/100)</f>
        <v/>
      </c>
      <c r="GO167" s="620" t="str">
        <f>IF(_tag_month_day!BW163="",IF(_rlcf_month_day!B$2="","",_rlcf_month_day!B$2/100),_tag_month_day!BW163/100)</f>
        <v/>
      </c>
      <c r="GP167" s="620" t="str">
        <f>IF(_tag_month_day!CD163="",IF(_rlcf_month_day!E$2="","",_rlcf_month_day!E$2/100),_tag_month_day!CD163/100)</f>
        <v/>
      </c>
      <c r="GQ167" s="620" t="str">
        <f>IF(_tag_month_day!CE163="",IF(_rlcf_month_day!F$2="","",_rlcf_month_day!F$2/100),_tag_month_day!CE163/100)</f>
        <v/>
      </c>
      <c r="GR167" s="621" t="str">
        <f>IF(_tag_month_day!CF163="",IF(_rlcf_month_day!G$2="","",_rlcf_month_day!G$2/100),_tag_month_day!CF163/100)</f>
        <v/>
      </c>
      <c r="GS167" s="626">
        <f t="shared" ref="GS167:HH167" si="1015">GS166</f>
        <v>0.953</v>
      </c>
      <c r="GT167" s="626">
        <f t="shared" si="1015"/>
        <v>0.55</v>
      </c>
      <c r="GU167" s="626">
        <f t="shared" si="1015"/>
        <v>0.55</v>
      </c>
      <c r="GV167" s="626">
        <f t="shared" si="1015"/>
        <v>0.55</v>
      </c>
      <c r="GW167" s="626">
        <f t="shared" si="1015"/>
        <v>0.5</v>
      </c>
      <c r="GX167" s="626">
        <f t="shared" si="1015"/>
        <v>0.935</v>
      </c>
      <c r="GY167" s="626">
        <f t="shared" si="1015"/>
        <v>0.15</v>
      </c>
      <c r="GZ167" s="626">
        <f t="shared" si="1015"/>
        <v>1</v>
      </c>
      <c r="HA167" s="632">
        <f t="shared" si="1015"/>
        <v>0.047</v>
      </c>
      <c r="HB167" s="632">
        <f t="shared" si="1015"/>
        <v>0.45</v>
      </c>
      <c r="HC167" s="632">
        <f t="shared" si="1015"/>
        <v>0.45</v>
      </c>
      <c r="HD167" s="632">
        <f t="shared" si="1015"/>
        <v>0.45</v>
      </c>
      <c r="HE167" s="632">
        <f t="shared" si="1015"/>
        <v>0.5</v>
      </c>
      <c r="HF167" s="632">
        <f t="shared" si="1015"/>
        <v>0.065</v>
      </c>
      <c r="HG167" s="632">
        <f t="shared" si="1015"/>
        <v>0.85</v>
      </c>
      <c r="HH167" s="632">
        <f t="shared" si="1015"/>
        <v>0</v>
      </c>
      <c r="HI167" s="68" t="e">
        <f t="shared" si="811"/>
        <v>#VALUE!</v>
      </c>
      <c r="HJ167" s="68" t="e">
        <f t="shared" si="842"/>
        <v>#VALUE!</v>
      </c>
      <c r="HK167" s="202">
        <f t="shared" si="843"/>
        <v>0.85</v>
      </c>
      <c r="HL167" s="464">
        <f t="shared" si="844"/>
        <v>550000</v>
      </c>
      <c r="HM167" s="464">
        <f t="shared" si="845"/>
        <v>480000</v>
      </c>
      <c r="HN167" s="192" t="e">
        <f t="shared" si="812"/>
        <v>#VALUE!</v>
      </c>
      <c r="HO167" s="192" t="e">
        <f>HN167*HK167*$HO$2/HL167*1000000</f>
        <v>#VALUE!</v>
      </c>
      <c r="HP167" s="192" t="e">
        <f>HN167*HK167*$HP$2/HM167*1000000</f>
        <v>#VALUE!</v>
      </c>
    </row>
    <row r="168" customFormat="1" spans="1:224">
      <c r="A168" s="381">
        <v>163</v>
      </c>
      <c r="B168" s="54">
        <f ca="1" t="shared" si="846"/>
        <v>43623</v>
      </c>
      <c r="C168" s="57">
        <f t="shared" si="847"/>
        <v>0.0416666666666667</v>
      </c>
      <c r="D168" s="68" t="str">
        <f ca="1" t="shared" si="813"/>
        <v>中班</v>
      </c>
      <c r="E168" s="68" t="str">
        <f ca="1" t="shared" si="814"/>
        <v>甲</v>
      </c>
      <c r="F168" s="68">
        <f ca="1">SUMPRODUCT((成本日报!$A$3:$A$95=计划!B168)*(成本日报!$B$3:$B$95=计划!$D168),成本日报!$C$3:$C$95)</f>
        <v>1</v>
      </c>
      <c r="G168" s="382">
        <f ca="1" t="shared" si="848"/>
        <v>43623.7499999996</v>
      </c>
      <c r="H168" s="382">
        <f ca="1" t="shared" si="815"/>
        <v>43623.7569444441</v>
      </c>
      <c r="I168" s="382">
        <f ca="1" t="shared" si="816"/>
        <v>43623.7624999996</v>
      </c>
      <c r="J168" s="382">
        <f ca="1" t="shared" si="817"/>
        <v>43623.7916666663</v>
      </c>
      <c r="K168" s="382">
        <f ca="1" t="shared" si="818"/>
        <v>43623.8541666663</v>
      </c>
      <c r="L168" s="382">
        <f ca="1" t="shared" si="819"/>
        <v>43623.8749999996</v>
      </c>
      <c r="M168" s="398" t="str">
        <f>IF(_tag_month_day!A164="","",_tag_month_day!A164)</f>
        <v/>
      </c>
      <c r="N168" s="398" t="str">
        <f>IF(_tag_month_day!B164="","",_tag_month_day!B164)</f>
        <v/>
      </c>
      <c r="O168" s="399" t="e">
        <f t="shared" si="820"/>
        <v>#VALUE!</v>
      </c>
      <c r="P168" s="398" t="str">
        <f>IF(_tag_month_day!C164="","",_tag_month_day!C164)</f>
        <v/>
      </c>
      <c r="Q168" s="398" t="str">
        <f>IF(_tag_month_day!D164="","",_tag_month_day!D164)</f>
        <v/>
      </c>
      <c r="R168" s="416">
        <f>IF(_tag_month_day!CB164="",R167,_tag_month_day!CB164/100)</f>
        <v>0.07</v>
      </c>
      <c r="S168" s="417" t="str">
        <f>IF(_tag_month_day!E164="","",_tag_month_day!E164)</f>
        <v/>
      </c>
      <c r="T168" s="417" t="str">
        <f>IF(_tag_month_day!F164="","",_tag_month_day!F164)</f>
        <v/>
      </c>
      <c r="U168" s="418" t="e">
        <f t="shared" si="774"/>
        <v>#VALUE!</v>
      </c>
      <c r="V168" s="53" t="e">
        <f t="shared" si="775"/>
        <v>#VALUE!</v>
      </c>
      <c r="W168" s="419" t="str">
        <f>IF(_jhy_month_day!A164="","",_jhy_month_day!A164)</f>
        <v/>
      </c>
      <c r="X168" s="420" t="str">
        <f>IF(_jhy_month_day!B164="","",_jhy_month_day!B164/100)</f>
        <v/>
      </c>
      <c r="Y168" s="420" t="str">
        <f>IF(_jhy_month_day!C164="","",_jhy_month_day!C164/100)</f>
        <v/>
      </c>
      <c r="Z168" s="439">
        <f t="shared" si="865"/>
        <v>41</v>
      </c>
      <c r="AA168" s="440" t="str">
        <f>IF(_tag_month_day!G164="","",_tag_month_day!G164/100)</f>
        <v/>
      </c>
      <c r="AB168" s="440" t="str">
        <f>IF(_tag_month_day!H164="","",_tag_month_day!H164/100)</f>
        <v/>
      </c>
      <c r="AC168" s="193">
        <f t="shared" si="821"/>
        <v>1.59963432013121</v>
      </c>
      <c r="AD168" s="441" t="str">
        <f t="shared" si="822"/>
        <v/>
      </c>
      <c r="AE168" s="442" t="str">
        <f t="shared" si="823"/>
        <v/>
      </c>
      <c r="AF168" s="443">
        <v>1</v>
      </c>
      <c r="AG168" s="68" t="str">
        <f>IF(_duihao_month_day!A164="","",_duihao_month_day!A164)</f>
        <v/>
      </c>
      <c r="AH168" s="463">
        <f>IF(_gyk_month_day!B164="",AH167,_gyk_month_day!B164)</f>
        <v>820</v>
      </c>
      <c r="AI168" s="464" t="e">
        <f t="shared" si="849"/>
        <v>#VALUE!</v>
      </c>
      <c r="AJ168" s="68" t="str">
        <f>IF(_tag_month_day!I164="","",_tag_month_day!I164)</f>
        <v/>
      </c>
      <c r="AK168" s="465" t="str">
        <f>IF(_tzyy_month_day!A164="","",_tzyy_month_day!A164)</f>
        <v/>
      </c>
      <c r="AL168" s="465" t="str">
        <f>IF(_tzyy_month_day!B164="","",_tzyy_month_day!B164)</f>
        <v/>
      </c>
      <c r="AM168" s="465" t="str">
        <f>IF(_tzyy_month_day!C164="","",_tzyy_month_day!C164)</f>
        <v/>
      </c>
      <c r="AN168" s="466" t="str">
        <f>IF(_tag_month_day!CG164="","",_tag_month_day!CG164)</f>
        <v/>
      </c>
      <c r="AO168" s="466" t="str">
        <f>IF(_tag_month_day!CH164="","",_tag_month_day!CH164)</f>
        <v/>
      </c>
      <c r="AP168" s="486" t="e">
        <f t="shared" si="824"/>
        <v>#VALUE!</v>
      </c>
      <c r="AQ168" s="487" t="str">
        <f>IF(_tag_month_day!J164="","",_tag_month_day!J164/100)</f>
        <v/>
      </c>
      <c r="AR168" s="488">
        <f t="shared" si="825"/>
        <v>1.3</v>
      </c>
      <c r="AS168" s="489" t="e">
        <f t="shared" si="776"/>
        <v>#VALUE!</v>
      </c>
      <c r="AT168" s="489">
        <f t="shared" si="826"/>
        <v>0</v>
      </c>
      <c r="AU168" s="490" t="str">
        <f>IF(_tag_month_day!K164="","",_tag_month_day!K164)</f>
        <v/>
      </c>
      <c r="AV168" s="491" t="str">
        <f>IF(_tag_month_day!L164="","",_tag_month_day!L164/100)</f>
        <v/>
      </c>
      <c r="AW168" s="420">
        <f t="shared" si="748"/>
        <v>0</v>
      </c>
      <c r="AX168" s="420">
        <f t="shared" si="827"/>
        <v>0</v>
      </c>
      <c r="AY168" s="420" t="str">
        <f>IF(_tag_month_day!M164="","",_tag_month_day!M164/100)</f>
        <v/>
      </c>
      <c r="AZ168" s="420" t="str">
        <f>IF(_tag_month_day!N164="","",_tag_month_day!N164/100)</f>
        <v/>
      </c>
      <c r="BA168" s="420" t="str">
        <f>IF(_tag_month_day!O164="","",_tag_month_day!O164/100)</f>
        <v/>
      </c>
      <c r="BB168" s="496" t="str">
        <f>IF(_tag_month_day!P164="","",_tag_month_day!P164/100)</f>
        <v/>
      </c>
      <c r="BC168" s="496">
        <f t="shared" si="828"/>
        <v>0</v>
      </c>
      <c r="BD168" s="496" t="str">
        <f>IF(_tag_month_day!Q164="","",_tag_month_day!Q164/100)</f>
        <v/>
      </c>
      <c r="BE168" s="510" t="str">
        <f>IF(_tag_month_day!R164="","",_tag_month_day!R164/100)</f>
        <v/>
      </c>
      <c r="BF168" s="413" t="str">
        <f>IF(_tag_month_day!CC164="","",_tag_month_day!CC164/100)</f>
        <v/>
      </c>
      <c r="BG168" s="511" t="e">
        <f t="shared" si="777"/>
        <v>#VALUE!</v>
      </c>
      <c r="BH168" s="198">
        <f t="shared" si="778"/>
        <v>0</v>
      </c>
      <c r="BI168" s="512" t="e">
        <f>IF(CX168=0,BI167,(DK168*查询!$R$5+DL168*查询!$Q$5+DM168*查询!$N$5+DN168*查询!$O$5+DO168*查询!$P$5)*AF168/CX168)</f>
        <v>#VALUE!</v>
      </c>
      <c r="BJ168" s="512" t="e">
        <f>IF(CX168=0,BJ167,(DP168*查询!$S$5+DQ168*查询!$T$5+DR168*查询!$U$5)*AF168/CX168)</f>
        <v>#VALUE!</v>
      </c>
      <c r="BK168" s="512">
        <f t="shared" si="829"/>
        <v>1</v>
      </c>
      <c r="BL168" s="513" t="str">
        <f>IF(_cfyc_month_day!A164="","",_cfyc_month_day!A164)</f>
        <v/>
      </c>
      <c r="BM168" s="513" t="str">
        <f>IF(_cfyc_month_day!B164="","",_cfyc_month_day!B164)</f>
        <v/>
      </c>
      <c r="BN168" s="513" t="str">
        <f>IF(_cfyc_month_day!C164="","",_cfyc_month_day!C164)</f>
        <v/>
      </c>
      <c r="BO168" s="522" t="str">
        <f>IF(_cfyc_month_day!D164="","",_cfyc_month_day!D164)</f>
        <v/>
      </c>
      <c r="BP168" s="522" t="str">
        <f>IF(_cfyc_month_day!E164="","",_cfyc_month_day!E164)</f>
        <v/>
      </c>
      <c r="BQ168" s="522" t="str">
        <f>IF(_cfyc_month_day!F164="","",_cfyc_month_day!F164)</f>
        <v/>
      </c>
      <c r="BR168" s="513" t="str">
        <f>IF(_tag_month_day!T164="","",_tag_month_day!T164)</f>
        <v/>
      </c>
      <c r="BS168" s="513" t="str">
        <f>IF(_tag_month_day!U164="","",_tag_month_day!U164)</f>
        <v/>
      </c>
      <c r="BT168" s="523" t="str">
        <f t="shared" si="830"/>
        <v/>
      </c>
      <c r="BU168" s="223" t="str">
        <f>IF(_tag_month_day!V164="","",_tag_month_day!V164)</f>
        <v/>
      </c>
      <c r="BV168" s="206" t="str">
        <f>IF(_tag_month_day!W164="","",_tag_month_day!W164)</f>
        <v/>
      </c>
      <c r="BW168" s="540" t="str">
        <f>IF(_tag_month_day!X164="","",_tag_month_day!X164)</f>
        <v/>
      </c>
      <c r="BX168" s="540" t="str">
        <f>IF(_tag_month_day!Y164="","",_tag_month_day!Y164)</f>
        <v/>
      </c>
      <c r="BY168" s="541">
        <f ca="1" t="shared" si="831"/>
        <v>43623.8749999996</v>
      </c>
      <c r="BZ168" s="542"/>
      <c r="CA168" s="543" t="str">
        <f>IF(_jhy2_month_day!A164="","",_jhy2_month_day!A164)</f>
        <v/>
      </c>
      <c r="CB168" s="464" t="str">
        <f>IF(_jhy2_month_day!B164="","",_jhy2_month_day!B164)</f>
        <v/>
      </c>
      <c r="CC168" s="464" t="str">
        <f>IF(_jhy2_month_day!C164="","",_jhy2_month_day!C164)</f>
        <v/>
      </c>
      <c r="CD168" s="464" t="str">
        <f>IF(_jhy2_month_day!D164="","",_jhy2_month_day!D164)</f>
        <v/>
      </c>
      <c r="CE168" s="464" t="str">
        <f>IF(_jhy2_month_day!E164="","",_jhy2_month_day!E164)</f>
        <v/>
      </c>
      <c r="CF168" s="464" t="str">
        <f>IF(_jhy2_month_day!F164="","",_jhy2_month_day!F164)</f>
        <v/>
      </c>
      <c r="CG168" s="464" t="str">
        <f>IF(_jhy2_month_day!G164="","",_jhy2_month_day!G164)</f>
        <v/>
      </c>
      <c r="CH168" s="464" t="str">
        <f>IF(_jhy2_month_day!H164="","",_jhy2_month_day!H164)</f>
        <v/>
      </c>
      <c r="CI168" s="464" t="str">
        <f>IF(_jhy2_month_day!I164="","",_jhy2_month_day!I164)</f>
        <v/>
      </c>
      <c r="CJ168" s="464" t="str">
        <f>IF(_jhy2_month_day!J164="","",_jhy2_month_day!J164)</f>
        <v/>
      </c>
      <c r="CK168" s="464" t="str">
        <f>IF(_jhy2_month_day!K164="","",_jhy2_month_day!K164)</f>
        <v/>
      </c>
      <c r="CL168" s="562" t="str">
        <f>IF(_jhy2_month_day!L164="","",_jhy2_month_day!L164)</f>
        <v/>
      </c>
      <c r="CM168" s="562" t="str">
        <f>IF(_jhy2_month_day!M164="","",_jhy2_month_day!M164)</f>
        <v/>
      </c>
      <c r="CN168" s="562" t="str">
        <f>IF(_jhy2_month_day!N164="","",_jhy2_month_day!N164)</f>
        <v/>
      </c>
      <c r="CO168" s="562" t="str">
        <f>IF(_jhy2_month_day!O164="","",_jhy2_month_day!O164)</f>
        <v/>
      </c>
      <c r="CP168" s="562" t="str">
        <f>IF(_jhy2_month_day!P164="","",_jhy2_month_day!P164)</f>
        <v/>
      </c>
      <c r="CQ168" s="562" t="str">
        <f>IF(_jhy2_month_day!Q164="","",_jhy2_month_day!Q164)</f>
        <v/>
      </c>
      <c r="CR168" s="563" t="str">
        <f>IF(_jhy2_month_day!R164="","",_jhy2_month_day!R164)</f>
        <v/>
      </c>
      <c r="CS168" s="576" t="str">
        <f>IF(_jhy2_month_day!S164="","",_jhy2_month_day!S164)</f>
        <v/>
      </c>
      <c r="CT168" s="562" t="str">
        <f>IF(_jhy2_month_day!T164="","",_jhy2_month_day!T164)</f>
        <v/>
      </c>
      <c r="CU168" s="577" t="e">
        <f t="shared" si="779"/>
        <v>#VALUE!</v>
      </c>
      <c r="CV168" s="198" t="e">
        <f t="shared" si="780"/>
        <v>#VALUE!</v>
      </c>
      <c r="CW168" s="192" t="e">
        <f t="shared" si="781"/>
        <v>#VALUE!</v>
      </c>
      <c r="CX168" s="192" t="e">
        <f t="shared" si="782"/>
        <v>#VALUE!</v>
      </c>
      <c r="CY168" s="202" t="e">
        <f t="shared" si="783"/>
        <v>#VALUE!</v>
      </c>
      <c r="CZ168" s="192" t="e">
        <f t="shared" ref="CZ168:DI168" si="1016">$AJ168*EF168</f>
        <v>#VALUE!</v>
      </c>
      <c r="DA168" s="192" t="e">
        <f t="shared" si="1016"/>
        <v>#VALUE!</v>
      </c>
      <c r="DB168" s="192" t="e">
        <f t="shared" si="1016"/>
        <v>#VALUE!</v>
      </c>
      <c r="DC168" s="192" t="e">
        <f t="shared" si="1016"/>
        <v>#VALUE!</v>
      </c>
      <c r="DD168" s="192" t="e">
        <f t="shared" si="1016"/>
        <v>#VALUE!</v>
      </c>
      <c r="DE168" s="192" t="e">
        <f t="shared" si="1016"/>
        <v>#VALUE!</v>
      </c>
      <c r="DF168" s="192" t="e">
        <f t="shared" si="1016"/>
        <v>#VALUE!</v>
      </c>
      <c r="DG168" s="192" t="e">
        <f t="shared" si="1016"/>
        <v>#VALUE!</v>
      </c>
      <c r="DH168" s="192" t="e">
        <f t="shared" si="1016"/>
        <v>#VALUE!</v>
      </c>
      <c r="DI168" s="192" t="e">
        <f t="shared" si="1016"/>
        <v>#VALUE!</v>
      </c>
      <c r="DJ168" s="192" t="e">
        <f t="shared" si="785"/>
        <v>#VALUE!</v>
      </c>
      <c r="DK168" s="192" t="e">
        <f t="shared" si="786"/>
        <v>#VALUE!</v>
      </c>
      <c r="DL168" s="192" t="e">
        <f t="shared" si="787"/>
        <v>#VALUE!</v>
      </c>
      <c r="DM168" s="192" t="e">
        <f t="shared" si="788"/>
        <v>#VALUE!</v>
      </c>
      <c r="DN168" s="192" t="e">
        <f t="shared" si="789"/>
        <v>#VALUE!</v>
      </c>
      <c r="DO168" s="192" t="e">
        <f t="shared" si="790"/>
        <v>#VALUE!</v>
      </c>
      <c r="DP168" s="192" t="e">
        <f t="shared" si="791"/>
        <v>#VALUE!</v>
      </c>
      <c r="DQ168" s="192" t="e">
        <f t="shared" si="792"/>
        <v>#VALUE!</v>
      </c>
      <c r="DR168" s="192" t="e">
        <f t="shared" si="793"/>
        <v>#VALUE!</v>
      </c>
      <c r="DS168" s="192" t="e">
        <f t="shared" si="794"/>
        <v>#VALUE!</v>
      </c>
      <c r="DT168" s="192" t="e">
        <f t="shared" si="795"/>
        <v>#VALUE!</v>
      </c>
      <c r="DU168" s="192" t="e">
        <f t="shared" si="796"/>
        <v>#VALUE!</v>
      </c>
      <c r="DV168" s="198" t="e">
        <f t="shared" si="797"/>
        <v>#VALUE!</v>
      </c>
      <c r="DW168" s="198" t="e">
        <f t="shared" si="798"/>
        <v>#DIV/0!</v>
      </c>
      <c r="DX168" s="198" t="e">
        <f t="shared" si="799"/>
        <v>#DIV/0!</v>
      </c>
      <c r="DY168" s="198" t="e">
        <f t="shared" si="800"/>
        <v>#VALUE!</v>
      </c>
      <c r="DZ168" s="198" t="e">
        <f t="shared" si="801"/>
        <v>#VALUE!</v>
      </c>
      <c r="EA168" s="198" t="e">
        <f t="shared" si="802"/>
        <v>#VALUE!</v>
      </c>
      <c r="EB168" s="198" t="e">
        <f t="shared" si="803"/>
        <v>#VALUE!</v>
      </c>
      <c r="EC168" s="198" t="e">
        <f t="shared" si="804"/>
        <v>#DIV/0!</v>
      </c>
      <c r="ED168" s="198" t="e">
        <f t="shared" si="805"/>
        <v>#VALUE!</v>
      </c>
      <c r="EE168" s="198" t="e">
        <f t="shared" si="806"/>
        <v>#VALUE!</v>
      </c>
      <c r="EF168" s="198" t="e">
        <f t="shared" ref="EF168:EO168" si="1017">DV168/SUM($DV168:$EE168)</f>
        <v>#VALUE!</v>
      </c>
      <c r="EG168" s="198" t="e">
        <f t="shared" si="1017"/>
        <v>#DIV/0!</v>
      </c>
      <c r="EH168" s="198" t="e">
        <f t="shared" si="1017"/>
        <v>#DIV/0!</v>
      </c>
      <c r="EI168" s="198" t="e">
        <f t="shared" si="1017"/>
        <v>#VALUE!</v>
      </c>
      <c r="EJ168" s="198" t="e">
        <f t="shared" si="1017"/>
        <v>#VALUE!</v>
      </c>
      <c r="EK168" s="198" t="e">
        <f t="shared" si="1017"/>
        <v>#VALUE!</v>
      </c>
      <c r="EL168" s="198" t="e">
        <f t="shared" si="1017"/>
        <v>#VALUE!</v>
      </c>
      <c r="EM168" s="198" t="e">
        <f t="shared" si="1017"/>
        <v>#DIV/0!</v>
      </c>
      <c r="EN168" s="198" t="e">
        <f t="shared" si="1017"/>
        <v>#VALUE!</v>
      </c>
      <c r="EO168" s="198" t="e">
        <f t="shared" si="1017"/>
        <v>#VALUE!</v>
      </c>
      <c r="EP168" s="511">
        <f t="shared" ref="EP168:EW168" si="1018">EP167</f>
        <v>0.08</v>
      </c>
      <c r="EQ168" s="511">
        <f t="shared" si="1018"/>
        <v>0.015</v>
      </c>
      <c r="ER168" s="511">
        <f t="shared" si="1018"/>
        <v>0.015</v>
      </c>
      <c r="ES168" s="511">
        <f t="shared" si="1018"/>
        <v>0.015</v>
      </c>
      <c r="ET168" s="511">
        <f t="shared" si="1018"/>
        <v>0.015</v>
      </c>
      <c r="EU168" s="511">
        <f t="shared" si="1018"/>
        <v>0.09</v>
      </c>
      <c r="EV168" s="511">
        <f t="shared" si="1018"/>
        <v>0.09</v>
      </c>
      <c r="EW168" s="511">
        <f t="shared" si="1018"/>
        <v>0.09</v>
      </c>
      <c r="EX168" s="420" t="str">
        <f>IF(_tag_month_day!AS164="","",_tag_month_day!AS164/100)</f>
        <v/>
      </c>
      <c r="EY168" s="420" t="str">
        <f>IF(_tag_month_day!AT164="","",_tag_month_day!AT164/100)</f>
        <v/>
      </c>
      <c r="EZ168" s="420" t="str">
        <f>IF(_tag_month_day!AU164="","",_tag_month_day!AU164/100)</f>
        <v/>
      </c>
      <c r="FA168" s="420" t="str">
        <f>IF(_tag_month_day!AV164="","",_tag_month_day!AV164/100)</f>
        <v/>
      </c>
      <c r="FB168" s="420" t="str">
        <f>IF(_tag_month_day!AW164="","",_tag_month_day!AW164/100)</f>
        <v/>
      </c>
      <c r="FC168" s="420" t="str">
        <f>IF(_tag_month_day!AX164="","",_tag_month_day!AX164/100)</f>
        <v/>
      </c>
      <c r="FD168" s="510">
        <f t="shared" si="835"/>
        <v>0.33</v>
      </c>
      <c r="FE168" s="510">
        <f t="shared" si="836"/>
        <v>0.19</v>
      </c>
      <c r="FF168" s="510">
        <f t="shared" si="837"/>
        <v>0.003</v>
      </c>
      <c r="FG168" s="510">
        <f t="shared" si="838"/>
        <v>0</v>
      </c>
      <c r="FH168" s="603">
        <f t="shared" si="839"/>
        <v>0.0001</v>
      </c>
      <c r="FI168" s="510">
        <f t="shared" ref="FI168:FR168" si="1019">FI167</f>
        <v>0.41</v>
      </c>
      <c r="FJ168" s="510">
        <f t="shared" si="1019"/>
        <v>0.11</v>
      </c>
      <c r="FK168" s="510">
        <f t="shared" si="1019"/>
        <v>0.015</v>
      </c>
      <c r="FL168" s="510">
        <f t="shared" si="1019"/>
        <v>0</v>
      </c>
      <c r="FM168" s="603">
        <f t="shared" si="1019"/>
        <v>0.0001</v>
      </c>
      <c r="FN168" s="510" t="str">
        <f>IF(_tag_month_day!AY164="","",_tag_month_day!AY164/100)</f>
        <v/>
      </c>
      <c r="FO168" s="510" t="str">
        <f>IF(_tag_month_day!AZ164="","",_tag_month_day!AZ164/100)</f>
        <v/>
      </c>
      <c r="FP168" s="510" t="str">
        <f>IF(_tag_month_day!BA164="","",_tag_month_day!BA164/100)</f>
        <v/>
      </c>
      <c r="FQ168" s="510" t="str">
        <f>IF(_tag_month_day!BB164="","",_tag_month_day!BB164/100)</f>
        <v/>
      </c>
      <c r="FR168" s="603" t="str">
        <f>IF(_tag_month_day!BC164="","",_tag_month_day!BC164/100)</f>
        <v/>
      </c>
      <c r="FS168" s="510" t="str">
        <f>IF(_tag_month_day!BD164="","",_tag_month_day!BD164/100)</f>
        <v/>
      </c>
      <c r="FT168" s="510" t="str">
        <f>IF(_tag_month_day!BE164="","",_tag_month_day!BE164/100)</f>
        <v/>
      </c>
      <c r="FU168" s="510" t="str">
        <f>IF(_tag_month_day!BF164="","",_tag_month_day!BF164/100)</f>
        <v/>
      </c>
      <c r="FV168" s="510" t="str">
        <f>IF(_tag_month_day!BG164="","",_tag_month_day!BG164/100)</f>
        <v/>
      </c>
      <c r="FW168" s="603" t="str">
        <f>IF(_tag_month_day!BH164="","",_tag_month_day!BH164/100)</f>
        <v/>
      </c>
      <c r="FX168" s="510" t="str">
        <f>IF(_tag_month_day!BI164="","",_tag_month_day!BI164/100)</f>
        <v/>
      </c>
      <c r="FY168" s="510" t="str">
        <f>IF(_tag_month_day!BJ164="","",_tag_month_day!BJ164/100)</f>
        <v/>
      </c>
      <c r="FZ168" s="605" t="str">
        <f>IF(_tag_month_day!BK164="","",_tag_month_day!BK164/100)</f>
        <v/>
      </c>
      <c r="GA168" s="510" t="str">
        <f>IF(_tag_month_day!BL164="","",_tag_month_day!BL164/100)</f>
        <v/>
      </c>
      <c r="GB168" s="603" t="str">
        <f>IF(_tag_month_day!BM164="","",_tag_month_day!BM164/100)</f>
        <v/>
      </c>
      <c r="GC168" s="420" t="str">
        <f>IF(_tag_month_day!BN164="","",_tag_month_day!BN164/100)</f>
        <v/>
      </c>
      <c r="GD168" s="420" t="str">
        <f>IF(_tag_month_day!BO164="","",_tag_month_day!BO164/100)</f>
        <v/>
      </c>
      <c r="GE168" s="420" t="str">
        <f>IF(_tag_month_day!BP164="","",_tag_month_day!BP164/100)</f>
        <v/>
      </c>
      <c r="GF168" s="420" t="str">
        <f>IF(_tag_month_day!BQ164="","",_tag_month_day!BQ164/100)</f>
        <v/>
      </c>
      <c r="GG168" s="420" t="str">
        <f>IF(_tag_month_day!BR164="","",_tag_month_day!BR164/100)</f>
        <v/>
      </c>
      <c r="GH168" s="420" t="str">
        <f>IF(_tag_month_day!BS164="","",_tag_month_day!BS164/100)</f>
        <v/>
      </c>
      <c r="GI168" s="603" t="str">
        <f>IF(_tag_month_day!BT164="","",_tag_month_day!BT164/100)</f>
        <v/>
      </c>
      <c r="GJ168" s="612" t="str">
        <f>IF(_tag_month_day!BU164="","",_tag_month_day!BU164/100)</f>
        <v/>
      </c>
      <c r="GK168" s="620" t="str">
        <f>IF(_tag_month_day!BV164="",IF(_rlcf_month_day!A$2="","",_rlcf_month_day!A$2/100),_tag_month_day!BV164/100)</f>
        <v/>
      </c>
      <c r="GL168" s="620" t="str">
        <f>IF(_tag_month_day!BW164="",IF(_rlcf_month_day!B$2="","",_rlcf_month_day!B$2/100),_tag_month_day!BW164/100)</f>
        <v/>
      </c>
      <c r="GM168" s="621" t="str">
        <f>IF(_tag_month_day!BX164="",IF(_rlcf_month_day!C$2="","",_rlcf_month_day!C$2/100),_tag_month_day!BX164/100)</f>
        <v/>
      </c>
      <c r="GN168" s="620" t="str">
        <f>IF(_tag_month_day!BV164="",IF(_rlcf_month_day!A$2="","",_rlcf_month_day!A$2/100),_tag_month_day!BV164/100)</f>
        <v/>
      </c>
      <c r="GO168" s="620" t="str">
        <f>IF(_tag_month_day!BW164="",IF(_rlcf_month_day!B$2="","",_rlcf_month_day!B$2/100),_tag_month_day!BW164/100)</f>
        <v/>
      </c>
      <c r="GP168" s="620" t="str">
        <f>IF(_tag_month_day!CD164="",IF(_rlcf_month_day!E$2="","",_rlcf_month_day!E$2/100),_tag_month_day!CD164/100)</f>
        <v/>
      </c>
      <c r="GQ168" s="620" t="str">
        <f>IF(_tag_month_day!CE164="",IF(_rlcf_month_day!F$2="","",_rlcf_month_day!F$2/100),_tag_month_day!CE164/100)</f>
        <v/>
      </c>
      <c r="GR168" s="621" t="str">
        <f>IF(_tag_month_day!CF164="",IF(_rlcf_month_day!G$2="","",_rlcf_month_day!G$2/100),_tag_month_day!CF164/100)</f>
        <v/>
      </c>
      <c r="GS168" s="626">
        <f t="shared" ref="GS168:HH168" si="1020">GS167</f>
        <v>0.953</v>
      </c>
      <c r="GT168" s="626">
        <f t="shared" si="1020"/>
        <v>0.55</v>
      </c>
      <c r="GU168" s="626">
        <f t="shared" si="1020"/>
        <v>0.55</v>
      </c>
      <c r="GV168" s="626">
        <f t="shared" si="1020"/>
        <v>0.55</v>
      </c>
      <c r="GW168" s="626">
        <f t="shared" si="1020"/>
        <v>0.5</v>
      </c>
      <c r="GX168" s="626">
        <f t="shared" si="1020"/>
        <v>0.935</v>
      </c>
      <c r="GY168" s="626">
        <f t="shared" si="1020"/>
        <v>0.15</v>
      </c>
      <c r="GZ168" s="626">
        <f t="shared" si="1020"/>
        <v>1</v>
      </c>
      <c r="HA168" s="632">
        <f t="shared" si="1020"/>
        <v>0.047</v>
      </c>
      <c r="HB168" s="632">
        <f t="shared" si="1020"/>
        <v>0.45</v>
      </c>
      <c r="HC168" s="632">
        <f t="shared" si="1020"/>
        <v>0.45</v>
      </c>
      <c r="HD168" s="632">
        <f t="shared" si="1020"/>
        <v>0.45</v>
      </c>
      <c r="HE168" s="632">
        <f t="shared" si="1020"/>
        <v>0.5</v>
      </c>
      <c r="HF168" s="632">
        <f t="shared" si="1020"/>
        <v>0.065</v>
      </c>
      <c r="HG168" s="632">
        <f t="shared" si="1020"/>
        <v>0.85</v>
      </c>
      <c r="HH168" s="632">
        <f t="shared" si="1020"/>
        <v>0</v>
      </c>
      <c r="HI168" s="68">
        <f t="shared" si="811"/>
        <v>0</v>
      </c>
      <c r="HJ168" s="68" t="e">
        <f t="shared" si="842"/>
        <v>#VALUE!</v>
      </c>
      <c r="HK168" s="202">
        <f t="shared" si="843"/>
        <v>0.85</v>
      </c>
      <c r="HL168" s="464">
        <f t="shared" si="844"/>
        <v>550000</v>
      </c>
      <c r="HM168" s="464">
        <f t="shared" si="845"/>
        <v>480000</v>
      </c>
      <c r="HN168" s="192" t="e">
        <f t="shared" si="812"/>
        <v>#VALUE!</v>
      </c>
      <c r="HO168" s="192" t="e">
        <f>HN168*HK168*$HO$2/HL168*1000000</f>
        <v>#VALUE!</v>
      </c>
      <c r="HP168" s="192" t="e">
        <f>HN168*HK168*$HP$2/HM168*1000000</f>
        <v>#VALUE!</v>
      </c>
    </row>
    <row r="169" customFormat="1" spans="1:224">
      <c r="A169" s="381">
        <v>164</v>
      </c>
      <c r="B169" s="54">
        <f ca="1" t="shared" si="846"/>
        <v>43623</v>
      </c>
      <c r="C169" s="57">
        <f t="shared" si="847"/>
        <v>0.0416666666666667</v>
      </c>
      <c r="D169" s="68" t="str">
        <f ca="1" t="shared" si="813"/>
        <v>中班</v>
      </c>
      <c r="E169" s="68" t="str">
        <f ca="1" t="shared" si="814"/>
        <v>甲</v>
      </c>
      <c r="F169" s="68">
        <f ca="1">SUMPRODUCT((成本日报!$A$3:$A$95=计划!B169)*(成本日报!$B$3:$B$95=计划!$D169),成本日报!$C$3:$C$95)</f>
        <v>1</v>
      </c>
      <c r="G169" s="382">
        <f ca="1" t="shared" si="848"/>
        <v>43623.7916666663</v>
      </c>
      <c r="H169" s="382">
        <f ca="1" t="shared" si="815"/>
        <v>43623.7986111107</v>
      </c>
      <c r="I169" s="382">
        <f ca="1" t="shared" si="816"/>
        <v>43623.8041666663</v>
      </c>
      <c r="J169" s="382">
        <f ca="1" t="shared" si="817"/>
        <v>43623.8333333329</v>
      </c>
      <c r="K169" s="382">
        <f ca="1" t="shared" si="818"/>
        <v>43623.8958333329</v>
      </c>
      <c r="L169" s="382">
        <f ca="1" t="shared" si="819"/>
        <v>43623.9166666663</v>
      </c>
      <c r="M169" s="398" t="str">
        <f>IF(_tag_month_day!A165="","",_tag_month_day!A165)</f>
        <v/>
      </c>
      <c r="N169" s="398" t="str">
        <f>IF(_tag_month_day!B165="","",_tag_month_day!B165)</f>
        <v/>
      </c>
      <c r="O169" s="399" t="e">
        <f t="shared" si="820"/>
        <v>#VALUE!</v>
      </c>
      <c r="P169" s="398" t="str">
        <f>IF(_tag_month_day!C165="","",_tag_month_day!C165)</f>
        <v/>
      </c>
      <c r="Q169" s="398" t="str">
        <f>IF(_tag_month_day!D165="","",_tag_month_day!D165)</f>
        <v/>
      </c>
      <c r="R169" s="416">
        <f>IF(_tag_month_day!CB165="",R168,_tag_month_day!CB165/100)</f>
        <v>0.07</v>
      </c>
      <c r="S169" s="417" t="str">
        <f>IF(_tag_month_day!E165="","",_tag_month_day!E165)</f>
        <v/>
      </c>
      <c r="T169" s="417" t="str">
        <f>IF(_tag_month_day!F165="","",_tag_month_day!F165)</f>
        <v/>
      </c>
      <c r="U169" s="418" t="e">
        <f t="shared" si="774"/>
        <v>#VALUE!</v>
      </c>
      <c r="V169" s="53" t="e">
        <f t="shared" si="775"/>
        <v>#VALUE!</v>
      </c>
      <c r="W169" s="419" t="str">
        <f>IF(_jhy_month_day!A165="","",_jhy_month_day!A165)</f>
        <v/>
      </c>
      <c r="X169" s="420" t="str">
        <f>IF(_jhy_month_day!B165="","",_jhy_month_day!B165/100)</f>
        <v/>
      </c>
      <c r="Y169" s="420" t="str">
        <f>IF(_jhy_month_day!C165="","",_jhy_month_day!C165/100)</f>
        <v/>
      </c>
      <c r="Z169" s="439">
        <f t="shared" si="865"/>
        <v>41</v>
      </c>
      <c r="AA169" s="440" t="str">
        <f>IF(_tag_month_day!G165="","",_tag_month_day!G165/100)</f>
        <v/>
      </c>
      <c r="AB169" s="440" t="str">
        <f>IF(_tag_month_day!H165="","",_tag_month_day!H165/100)</f>
        <v/>
      </c>
      <c r="AC169" s="193">
        <f t="shared" si="821"/>
        <v>1.59963432013121</v>
      </c>
      <c r="AD169" s="441" t="str">
        <f t="shared" si="822"/>
        <v/>
      </c>
      <c r="AE169" s="442" t="str">
        <f t="shared" si="823"/>
        <v/>
      </c>
      <c r="AF169" s="443">
        <v>1</v>
      </c>
      <c r="AG169" s="68" t="str">
        <f>IF(_duihao_month_day!A165="","",_duihao_month_day!A165)</f>
        <v/>
      </c>
      <c r="AH169" s="463">
        <f>IF(_gyk_month_day!B165="",AH168,_gyk_month_day!B165)</f>
        <v>820</v>
      </c>
      <c r="AI169" s="464" t="e">
        <f t="shared" si="849"/>
        <v>#VALUE!</v>
      </c>
      <c r="AJ169" s="68" t="str">
        <f>IF(_tag_month_day!I165="","",_tag_month_day!I165)</f>
        <v/>
      </c>
      <c r="AK169" s="465" t="str">
        <f>IF(_tzyy_month_day!A165="","",_tzyy_month_day!A165)</f>
        <v/>
      </c>
      <c r="AL169" s="465" t="str">
        <f>IF(_tzyy_month_day!B165="","",_tzyy_month_day!B165)</f>
        <v/>
      </c>
      <c r="AM169" s="465" t="str">
        <f>IF(_tzyy_month_day!C165="","",_tzyy_month_day!C165)</f>
        <v/>
      </c>
      <c r="AN169" s="466" t="str">
        <f>IF(_tag_month_day!CG165="","",_tag_month_day!CG165)</f>
        <v/>
      </c>
      <c r="AO169" s="466" t="str">
        <f>IF(_tag_month_day!CH165="","",_tag_month_day!CH165)</f>
        <v/>
      </c>
      <c r="AP169" s="486" t="e">
        <f t="shared" si="824"/>
        <v>#VALUE!</v>
      </c>
      <c r="AQ169" s="487" t="str">
        <f>IF(_tag_month_day!J165="","",_tag_month_day!J165/100)</f>
        <v/>
      </c>
      <c r="AR169" s="488">
        <f t="shared" si="825"/>
        <v>1.3</v>
      </c>
      <c r="AS169" s="489" t="e">
        <f t="shared" si="776"/>
        <v>#VALUE!</v>
      </c>
      <c r="AT169" s="489">
        <f t="shared" si="826"/>
        <v>0</v>
      </c>
      <c r="AU169" s="490" t="str">
        <f>IF(_tag_month_day!K165="","",_tag_month_day!K165)</f>
        <v/>
      </c>
      <c r="AV169" s="491" t="str">
        <f>IF(_tag_month_day!L165="","",_tag_month_day!L165/100)</f>
        <v/>
      </c>
      <c r="AW169" s="420">
        <f t="shared" si="748"/>
        <v>0</v>
      </c>
      <c r="AX169" s="420">
        <f t="shared" si="827"/>
        <v>0</v>
      </c>
      <c r="AY169" s="420" t="str">
        <f>IF(_tag_month_day!M165="","",_tag_month_day!M165/100)</f>
        <v/>
      </c>
      <c r="AZ169" s="420" t="str">
        <f>IF(_tag_month_day!N165="","",_tag_month_day!N165/100)</f>
        <v/>
      </c>
      <c r="BA169" s="420" t="str">
        <f>IF(_tag_month_day!O165="","",_tag_month_day!O165/100)</f>
        <v/>
      </c>
      <c r="BB169" s="496" t="str">
        <f>IF(_tag_month_day!P165="","",_tag_month_day!P165/100)</f>
        <v/>
      </c>
      <c r="BC169" s="496">
        <f t="shared" si="828"/>
        <v>0</v>
      </c>
      <c r="BD169" s="496" t="str">
        <f>IF(_tag_month_day!Q165="","",_tag_month_day!Q165/100)</f>
        <v/>
      </c>
      <c r="BE169" s="510" t="str">
        <f>IF(_tag_month_day!R165="","",_tag_month_day!R165/100)</f>
        <v/>
      </c>
      <c r="BF169" s="413" t="str">
        <f>IF(_tag_month_day!CC165="","",_tag_month_day!CC165/100)</f>
        <v/>
      </c>
      <c r="BG169" s="511" t="e">
        <f t="shared" si="777"/>
        <v>#VALUE!</v>
      </c>
      <c r="BH169" s="198">
        <f t="shared" si="778"/>
        <v>0</v>
      </c>
      <c r="BI169" s="512" t="e">
        <f>IF(CX169=0,BI168,(DK169*查询!$R$5+DL169*查询!$Q$5+DM169*查询!$N$5+DN169*查询!$O$5+DO169*查询!$P$5)*AF169/CX169)</f>
        <v>#VALUE!</v>
      </c>
      <c r="BJ169" s="512" t="e">
        <f>IF(CX169=0,BJ168,(DP169*查询!$S$5+DQ169*查询!$T$5+DR169*查询!$U$5)*AF169/CX169)</f>
        <v>#VALUE!</v>
      </c>
      <c r="BK169" s="512">
        <f t="shared" si="829"/>
        <v>1</v>
      </c>
      <c r="BL169" s="513" t="str">
        <f>IF(_cfyc_month_day!A165="","",_cfyc_month_day!A165)</f>
        <v/>
      </c>
      <c r="BM169" s="513" t="str">
        <f>IF(_cfyc_month_day!B165="","",_cfyc_month_day!B165)</f>
        <v/>
      </c>
      <c r="BN169" s="513" t="str">
        <f>IF(_cfyc_month_day!C165="","",_cfyc_month_day!C165)</f>
        <v/>
      </c>
      <c r="BO169" s="522" t="str">
        <f>IF(_cfyc_month_day!D165="","",_cfyc_month_day!D165)</f>
        <v/>
      </c>
      <c r="BP169" s="522" t="str">
        <f>IF(_cfyc_month_day!E165="","",_cfyc_month_day!E165)</f>
        <v/>
      </c>
      <c r="BQ169" s="522" t="str">
        <f>IF(_cfyc_month_day!F165="","",_cfyc_month_day!F165)</f>
        <v/>
      </c>
      <c r="BR169" s="513" t="str">
        <f>IF(_tag_month_day!T165="","",_tag_month_day!T165)</f>
        <v/>
      </c>
      <c r="BS169" s="513" t="str">
        <f>IF(_tag_month_day!U165="","",_tag_month_day!U165)</f>
        <v/>
      </c>
      <c r="BT169" s="523" t="str">
        <f t="shared" si="830"/>
        <v/>
      </c>
      <c r="BU169" s="223" t="str">
        <f>IF(_tag_month_day!V165="","",_tag_month_day!V165)</f>
        <v/>
      </c>
      <c r="BV169" s="206" t="str">
        <f>IF(_tag_month_day!W165="","",_tag_month_day!W165)</f>
        <v/>
      </c>
      <c r="BW169" s="540" t="str">
        <f>IF(_tag_month_day!X165="","",_tag_month_day!X165)</f>
        <v/>
      </c>
      <c r="BX169" s="540" t="str">
        <f>IF(_tag_month_day!Y165="","",_tag_month_day!Y165)</f>
        <v/>
      </c>
      <c r="BY169" s="541">
        <f ca="1" t="shared" si="831"/>
        <v>43623.9166666663</v>
      </c>
      <c r="BZ169" s="542" t="s">
        <v>215</v>
      </c>
      <c r="CA169" s="543" t="str">
        <f>IF(_jhy2_month_day!A165="","",_jhy2_month_day!A165)</f>
        <v/>
      </c>
      <c r="CB169" s="464" t="str">
        <f>IF(_jhy2_month_day!B165="","",_jhy2_month_day!B165)</f>
        <v/>
      </c>
      <c r="CC169" s="464" t="str">
        <f>IF(_jhy2_month_day!C165="","",_jhy2_month_day!C165)</f>
        <v/>
      </c>
      <c r="CD169" s="464" t="str">
        <f>IF(_jhy2_month_day!D165="","",_jhy2_month_day!D165)</f>
        <v/>
      </c>
      <c r="CE169" s="464" t="str">
        <f>IF(_jhy2_month_day!E165="","",_jhy2_month_day!E165)</f>
        <v/>
      </c>
      <c r="CF169" s="464" t="str">
        <f>IF(_jhy2_month_day!F165="","",_jhy2_month_day!F165)</f>
        <v/>
      </c>
      <c r="CG169" s="464" t="str">
        <f>IF(_jhy2_month_day!G165="","",_jhy2_month_day!G165)</f>
        <v/>
      </c>
      <c r="CH169" s="464" t="str">
        <f>IF(_jhy2_month_day!H165="","",_jhy2_month_day!H165)</f>
        <v/>
      </c>
      <c r="CI169" s="464" t="str">
        <f>IF(_jhy2_month_day!I165="","",_jhy2_month_day!I165)</f>
        <v/>
      </c>
      <c r="CJ169" s="464" t="str">
        <f>IF(_jhy2_month_day!J165="","",_jhy2_month_day!J165)</f>
        <v/>
      </c>
      <c r="CK169" s="464" t="str">
        <f>IF(_jhy2_month_day!K165="","",_jhy2_month_day!K165)</f>
        <v/>
      </c>
      <c r="CL169" s="562" t="str">
        <f>IF(_jhy2_month_day!L165="","",_jhy2_month_day!L165)</f>
        <v/>
      </c>
      <c r="CM169" s="562" t="str">
        <f>IF(_jhy2_month_day!M165="","",_jhy2_month_day!M165)</f>
        <v/>
      </c>
      <c r="CN169" s="562" t="str">
        <f>IF(_jhy2_month_day!N165="","",_jhy2_month_day!N165)</f>
        <v/>
      </c>
      <c r="CO169" s="562" t="str">
        <f>IF(_jhy2_month_day!O165="","",_jhy2_month_day!O165)</f>
        <v/>
      </c>
      <c r="CP169" s="562" t="str">
        <f>IF(_jhy2_month_day!P165="","",_jhy2_month_day!P165)</f>
        <v/>
      </c>
      <c r="CQ169" s="562" t="str">
        <f>IF(_jhy2_month_day!Q165="","",_jhy2_month_day!Q165)</f>
        <v/>
      </c>
      <c r="CR169" s="563" t="str">
        <f>IF(_jhy2_month_day!R165="","",_jhy2_month_day!R165)</f>
        <v/>
      </c>
      <c r="CS169" s="576" t="str">
        <f>IF(_jhy2_month_day!S165="","",_jhy2_month_day!S165)</f>
        <v/>
      </c>
      <c r="CT169" s="562" t="str">
        <f>IF(_jhy2_month_day!T165="","",_jhy2_month_day!T165)</f>
        <v/>
      </c>
      <c r="CU169" s="577" t="e">
        <f t="shared" si="779"/>
        <v>#VALUE!</v>
      </c>
      <c r="CV169" s="198" t="e">
        <f t="shared" si="780"/>
        <v>#VALUE!</v>
      </c>
      <c r="CW169" s="192" t="e">
        <f t="shared" si="781"/>
        <v>#VALUE!</v>
      </c>
      <c r="CX169" s="192" t="e">
        <f t="shared" si="782"/>
        <v>#VALUE!</v>
      </c>
      <c r="CY169" s="202" t="e">
        <f t="shared" si="783"/>
        <v>#VALUE!</v>
      </c>
      <c r="CZ169" s="192" t="e">
        <f t="shared" ref="CZ169:DI169" si="1021">$AJ169*EF169</f>
        <v>#VALUE!</v>
      </c>
      <c r="DA169" s="192" t="e">
        <f t="shared" si="1021"/>
        <v>#VALUE!</v>
      </c>
      <c r="DB169" s="192" t="e">
        <f t="shared" si="1021"/>
        <v>#VALUE!</v>
      </c>
      <c r="DC169" s="192" t="e">
        <f t="shared" si="1021"/>
        <v>#VALUE!</v>
      </c>
      <c r="DD169" s="192" t="e">
        <f t="shared" si="1021"/>
        <v>#VALUE!</v>
      </c>
      <c r="DE169" s="192" t="e">
        <f t="shared" si="1021"/>
        <v>#VALUE!</v>
      </c>
      <c r="DF169" s="192" t="e">
        <f t="shared" si="1021"/>
        <v>#VALUE!</v>
      </c>
      <c r="DG169" s="192" t="e">
        <f t="shared" si="1021"/>
        <v>#VALUE!</v>
      </c>
      <c r="DH169" s="192" t="e">
        <f t="shared" si="1021"/>
        <v>#VALUE!</v>
      </c>
      <c r="DI169" s="192" t="e">
        <f t="shared" si="1021"/>
        <v>#VALUE!</v>
      </c>
      <c r="DJ169" s="192" t="e">
        <f t="shared" si="785"/>
        <v>#VALUE!</v>
      </c>
      <c r="DK169" s="192" t="e">
        <f t="shared" si="786"/>
        <v>#VALUE!</v>
      </c>
      <c r="DL169" s="192" t="e">
        <f t="shared" si="787"/>
        <v>#VALUE!</v>
      </c>
      <c r="DM169" s="192" t="e">
        <f t="shared" si="788"/>
        <v>#VALUE!</v>
      </c>
      <c r="DN169" s="192" t="e">
        <f t="shared" si="789"/>
        <v>#VALUE!</v>
      </c>
      <c r="DO169" s="192" t="e">
        <f t="shared" si="790"/>
        <v>#VALUE!</v>
      </c>
      <c r="DP169" s="192" t="e">
        <f t="shared" si="791"/>
        <v>#VALUE!</v>
      </c>
      <c r="DQ169" s="192" t="e">
        <f t="shared" si="792"/>
        <v>#VALUE!</v>
      </c>
      <c r="DR169" s="192" t="e">
        <f t="shared" si="793"/>
        <v>#VALUE!</v>
      </c>
      <c r="DS169" s="192" t="e">
        <f t="shared" si="794"/>
        <v>#VALUE!</v>
      </c>
      <c r="DT169" s="192" t="e">
        <f t="shared" si="795"/>
        <v>#VALUE!</v>
      </c>
      <c r="DU169" s="192" t="e">
        <f t="shared" si="796"/>
        <v>#VALUE!</v>
      </c>
      <c r="DV169" s="198" t="e">
        <f t="shared" si="797"/>
        <v>#VALUE!</v>
      </c>
      <c r="DW169" s="198" t="e">
        <f t="shared" si="798"/>
        <v>#DIV/0!</v>
      </c>
      <c r="DX169" s="198" t="e">
        <f t="shared" si="799"/>
        <v>#DIV/0!</v>
      </c>
      <c r="DY169" s="198" t="e">
        <f t="shared" si="800"/>
        <v>#VALUE!</v>
      </c>
      <c r="DZ169" s="198" t="e">
        <f t="shared" si="801"/>
        <v>#VALUE!</v>
      </c>
      <c r="EA169" s="198" t="e">
        <f t="shared" si="802"/>
        <v>#VALUE!</v>
      </c>
      <c r="EB169" s="198" t="e">
        <f t="shared" si="803"/>
        <v>#VALUE!</v>
      </c>
      <c r="EC169" s="198" t="e">
        <f t="shared" si="804"/>
        <v>#DIV/0!</v>
      </c>
      <c r="ED169" s="198" t="e">
        <f t="shared" si="805"/>
        <v>#VALUE!</v>
      </c>
      <c r="EE169" s="198" t="e">
        <f t="shared" si="806"/>
        <v>#VALUE!</v>
      </c>
      <c r="EF169" s="198" t="e">
        <f t="shared" ref="EF169:EO169" si="1022">DV169/SUM($DV169:$EE169)</f>
        <v>#VALUE!</v>
      </c>
      <c r="EG169" s="198" t="e">
        <f t="shared" si="1022"/>
        <v>#DIV/0!</v>
      </c>
      <c r="EH169" s="198" t="e">
        <f t="shared" si="1022"/>
        <v>#DIV/0!</v>
      </c>
      <c r="EI169" s="198" t="e">
        <f t="shared" si="1022"/>
        <v>#VALUE!</v>
      </c>
      <c r="EJ169" s="198" t="e">
        <f t="shared" si="1022"/>
        <v>#VALUE!</v>
      </c>
      <c r="EK169" s="198" t="e">
        <f t="shared" si="1022"/>
        <v>#VALUE!</v>
      </c>
      <c r="EL169" s="198" t="e">
        <f t="shared" si="1022"/>
        <v>#VALUE!</v>
      </c>
      <c r="EM169" s="198" t="e">
        <f t="shared" si="1022"/>
        <v>#DIV/0!</v>
      </c>
      <c r="EN169" s="198" t="e">
        <f t="shared" si="1022"/>
        <v>#VALUE!</v>
      </c>
      <c r="EO169" s="198" t="e">
        <f t="shared" si="1022"/>
        <v>#VALUE!</v>
      </c>
      <c r="EP169" s="511">
        <f t="shared" ref="EP169:EW169" si="1023">EP168</f>
        <v>0.08</v>
      </c>
      <c r="EQ169" s="511">
        <f t="shared" si="1023"/>
        <v>0.015</v>
      </c>
      <c r="ER169" s="511">
        <f t="shared" si="1023"/>
        <v>0.015</v>
      </c>
      <c r="ES169" s="511">
        <f t="shared" si="1023"/>
        <v>0.015</v>
      </c>
      <c r="ET169" s="511">
        <f t="shared" si="1023"/>
        <v>0.015</v>
      </c>
      <c r="EU169" s="511">
        <f t="shared" si="1023"/>
        <v>0.09</v>
      </c>
      <c r="EV169" s="511">
        <f t="shared" si="1023"/>
        <v>0.09</v>
      </c>
      <c r="EW169" s="511">
        <f t="shared" si="1023"/>
        <v>0.09</v>
      </c>
      <c r="EX169" s="420" t="str">
        <f>IF(_tag_month_day!AS165="","",_tag_month_day!AS165/100)</f>
        <v/>
      </c>
      <c r="EY169" s="420" t="str">
        <f>IF(_tag_month_day!AT165="","",_tag_month_day!AT165/100)</f>
        <v/>
      </c>
      <c r="EZ169" s="420" t="str">
        <f>IF(_tag_month_day!AU165="","",_tag_month_day!AU165/100)</f>
        <v/>
      </c>
      <c r="FA169" s="420" t="str">
        <f>IF(_tag_month_day!AV165="","",_tag_month_day!AV165/100)</f>
        <v/>
      </c>
      <c r="FB169" s="420" t="str">
        <f>IF(_tag_month_day!AW165="","",_tag_month_day!AW165/100)</f>
        <v/>
      </c>
      <c r="FC169" s="420" t="str">
        <f>IF(_tag_month_day!AX165="","",_tag_month_day!AX165/100)</f>
        <v/>
      </c>
      <c r="FD169" s="510">
        <f t="shared" si="835"/>
        <v>0.33</v>
      </c>
      <c r="FE169" s="510">
        <f t="shared" si="836"/>
        <v>0.19</v>
      </c>
      <c r="FF169" s="510">
        <f t="shared" si="837"/>
        <v>0.003</v>
      </c>
      <c r="FG169" s="510">
        <f t="shared" si="838"/>
        <v>0</v>
      </c>
      <c r="FH169" s="603">
        <f t="shared" si="839"/>
        <v>0.0001</v>
      </c>
      <c r="FI169" s="510">
        <f t="shared" ref="FI169:FR169" si="1024">FI168</f>
        <v>0.41</v>
      </c>
      <c r="FJ169" s="510">
        <f t="shared" si="1024"/>
        <v>0.11</v>
      </c>
      <c r="FK169" s="510">
        <f t="shared" si="1024"/>
        <v>0.015</v>
      </c>
      <c r="FL169" s="510">
        <f t="shared" si="1024"/>
        <v>0</v>
      </c>
      <c r="FM169" s="603">
        <f t="shared" si="1024"/>
        <v>0.0001</v>
      </c>
      <c r="FN169" s="510" t="str">
        <f>IF(_tag_month_day!AY165="","",_tag_month_day!AY165/100)</f>
        <v/>
      </c>
      <c r="FO169" s="510" t="str">
        <f>IF(_tag_month_day!AZ165="","",_tag_month_day!AZ165/100)</f>
        <v/>
      </c>
      <c r="FP169" s="510" t="str">
        <f>IF(_tag_month_day!BA165="","",_tag_month_day!BA165/100)</f>
        <v/>
      </c>
      <c r="FQ169" s="510" t="str">
        <f>IF(_tag_month_day!BB165="","",_tag_month_day!BB165/100)</f>
        <v/>
      </c>
      <c r="FR169" s="603" t="str">
        <f>IF(_tag_month_day!BC165="","",_tag_month_day!BC165/100)</f>
        <v/>
      </c>
      <c r="FS169" s="510" t="str">
        <f>IF(_tag_month_day!BD165="","",_tag_month_day!BD165/100)</f>
        <v/>
      </c>
      <c r="FT169" s="510" t="str">
        <f>IF(_tag_month_day!BE165="","",_tag_month_day!BE165/100)</f>
        <v/>
      </c>
      <c r="FU169" s="510" t="str">
        <f>IF(_tag_month_day!BF165="","",_tag_month_day!BF165/100)</f>
        <v/>
      </c>
      <c r="FV169" s="510" t="str">
        <f>IF(_tag_month_day!BG165="","",_tag_month_day!BG165/100)</f>
        <v/>
      </c>
      <c r="FW169" s="603" t="str">
        <f>IF(_tag_month_day!BH165="","",_tag_month_day!BH165/100)</f>
        <v/>
      </c>
      <c r="FX169" s="510" t="str">
        <f>IF(_tag_month_day!BI165="","",_tag_month_day!BI165/100)</f>
        <v/>
      </c>
      <c r="FY169" s="510" t="str">
        <f>IF(_tag_month_day!BJ165="","",_tag_month_day!BJ165/100)</f>
        <v/>
      </c>
      <c r="FZ169" s="605" t="str">
        <f>IF(_tag_month_day!BK165="","",_tag_month_day!BK165/100)</f>
        <v/>
      </c>
      <c r="GA169" s="510" t="str">
        <f>IF(_tag_month_day!BL165="","",_tag_month_day!BL165/100)</f>
        <v/>
      </c>
      <c r="GB169" s="603" t="str">
        <f>IF(_tag_month_day!BM165="","",_tag_month_day!BM165/100)</f>
        <v/>
      </c>
      <c r="GC169" s="420" t="str">
        <f>IF(_tag_month_day!BN165="","",_tag_month_day!BN165/100)</f>
        <v/>
      </c>
      <c r="GD169" s="420" t="str">
        <f>IF(_tag_month_day!BO165="","",_tag_month_day!BO165/100)</f>
        <v/>
      </c>
      <c r="GE169" s="420" t="str">
        <f>IF(_tag_month_day!BP165="","",_tag_month_day!BP165/100)</f>
        <v/>
      </c>
      <c r="GF169" s="420" t="str">
        <f>IF(_tag_month_day!BQ165="","",_tag_month_day!BQ165/100)</f>
        <v/>
      </c>
      <c r="GG169" s="420" t="str">
        <f>IF(_tag_month_day!BR165="","",_tag_month_day!BR165/100)</f>
        <v/>
      </c>
      <c r="GH169" s="420" t="str">
        <f>IF(_tag_month_day!BS165="","",_tag_month_day!BS165/100)</f>
        <v/>
      </c>
      <c r="GI169" s="603" t="str">
        <f>IF(_tag_month_day!BT165="","",_tag_month_day!BT165/100)</f>
        <v/>
      </c>
      <c r="GJ169" s="612" t="str">
        <f>IF(_tag_month_day!BU165="","",_tag_month_day!BU165/100)</f>
        <v/>
      </c>
      <c r="GK169" s="620" t="str">
        <f>IF(_tag_month_day!BV165="",IF(_rlcf_month_day!A$2="","",_rlcf_month_day!A$2/100),_tag_month_day!BV165/100)</f>
        <v/>
      </c>
      <c r="GL169" s="620" t="str">
        <f>IF(_tag_month_day!BW165="",IF(_rlcf_month_day!B$2="","",_rlcf_month_day!B$2/100),_tag_month_day!BW165/100)</f>
        <v/>
      </c>
      <c r="GM169" s="621" t="str">
        <f>IF(_tag_month_day!BX165="",IF(_rlcf_month_day!C$2="","",_rlcf_month_day!C$2/100),_tag_month_day!BX165/100)</f>
        <v/>
      </c>
      <c r="GN169" s="620" t="str">
        <f>IF(_tag_month_day!BV165="",IF(_rlcf_month_day!A$2="","",_rlcf_month_day!A$2/100),_tag_month_day!BV165/100)</f>
        <v/>
      </c>
      <c r="GO169" s="620" t="str">
        <f>IF(_tag_month_day!BW165="",IF(_rlcf_month_day!B$2="","",_rlcf_month_day!B$2/100),_tag_month_day!BW165/100)</f>
        <v/>
      </c>
      <c r="GP169" s="620" t="str">
        <f>IF(_tag_month_day!CD165="",IF(_rlcf_month_day!E$2="","",_rlcf_month_day!E$2/100),_tag_month_day!CD165/100)</f>
        <v/>
      </c>
      <c r="GQ169" s="620" t="str">
        <f>IF(_tag_month_day!CE165="",IF(_rlcf_month_day!F$2="","",_rlcf_month_day!F$2/100),_tag_month_day!CE165/100)</f>
        <v/>
      </c>
      <c r="GR169" s="621" t="str">
        <f>IF(_tag_month_day!CF165="",IF(_rlcf_month_day!G$2="","",_rlcf_month_day!G$2/100),_tag_month_day!CF165/100)</f>
        <v/>
      </c>
      <c r="GS169" s="626">
        <f t="shared" ref="GS169:HH169" si="1025">GS168</f>
        <v>0.953</v>
      </c>
      <c r="GT169" s="626">
        <f t="shared" si="1025"/>
        <v>0.55</v>
      </c>
      <c r="GU169" s="626">
        <f t="shared" si="1025"/>
        <v>0.55</v>
      </c>
      <c r="GV169" s="626">
        <f t="shared" si="1025"/>
        <v>0.55</v>
      </c>
      <c r="GW169" s="626">
        <f t="shared" si="1025"/>
        <v>0.5</v>
      </c>
      <c r="GX169" s="626">
        <f t="shared" si="1025"/>
        <v>0.935</v>
      </c>
      <c r="GY169" s="626">
        <f t="shared" si="1025"/>
        <v>0.15</v>
      </c>
      <c r="GZ169" s="626">
        <f t="shared" si="1025"/>
        <v>1</v>
      </c>
      <c r="HA169" s="632">
        <f t="shared" si="1025"/>
        <v>0.047</v>
      </c>
      <c r="HB169" s="632">
        <f t="shared" si="1025"/>
        <v>0.45</v>
      </c>
      <c r="HC169" s="632">
        <f t="shared" si="1025"/>
        <v>0.45</v>
      </c>
      <c r="HD169" s="632">
        <f t="shared" si="1025"/>
        <v>0.45</v>
      </c>
      <c r="HE169" s="632">
        <f t="shared" si="1025"/>
        <v>0.5</v>
      </c>
      <c r="HF169" s="632">
        <f t="shared" si="1025"/>
        <v>0.065</v>
      </c>
      <c r="HG169" s="632">
        <f t="shared" si="1025"/>
        <v>0.85</v>
      </c>
      <c r="HH169" s="632">
        <f t="shared" si="1025"/>
        <v>0</v>
      </c>
      <c r="HI169" s="68" t="e">
        <f t="shared" si="811"/>
        <v>#VALUE!</v>
      </c>
      <c r="HJ169" s="68" t="e">
        <f t="shared" si="842"/>
        <v>#VALUE!</v>
      </c>
      <c r="HK169" s="202">
        <f t="shared" si="843"/>
        <v>0.85</v>
      </c>
      <c r="HL169" s="464">
        <f t="shared" si="844"/>
        <v>550000</v>
      </c>
      <c r="HM169" s="464">
        <f t="shared" si="845"/>
        <v>480000</v>
      </c>
      <c r="HN169" s="192" t="e">
        <f t="shared" si="812"/>
        <v>#VALUE!</v>
      </c>
      <c r="HO169" s="192" t="e">
        <f>HN169*HK169*$HO$2/HL169*1000000</f>
        <v>#VALUE!</v>
      </c>
      <c r="HP169" s="192" t="e">
        <f>HN169*HK169*$HP$2/HM169*1000000</f>
        <v>#VALUE!</v>
      </c>
    </row>
    <row r="170" customFormat="1" spans="1:224">
      <c r="A170" s="381">
        <v>165</v>
      </c>
      <c r="B170" s="54">
        <f ca="1" t="shared" si="846"/>
        <v>43623</v>
      </c>
      <c r="C170" s="57">
        <f t="shared" si="847"/>
        <v>0.0416666666666667</v>
      </c>
      <c r="D170" s="68" t="str">
        <f ca="1" t="shared" si="813"/>
        <v>中班</v>
      </c>
      <c r="E170" s="68" t="str">
        <f ca="1" t="shared" si="814"/>
        <v>甲</v>
      </c>
      <c r="F170" s="68">
        <f ca="1">SUMPRODUCT((成本日报!$A$3:$A$95=计划!B170)*(成本日报!$B$3:$B$95=计划!$D170),成本日报!$C$3:$C$95)</f>
        <v>1</v>
      </c>
      <c r="G170" s="382">
        <f ca="1" t="shared" si="848"/>
        <v>43623.8333333329</v>
      </c>
      <c r="H170" s="382">
        <f ca="1" t="shared" si="815"/>
        <v>43623.8402777774</v>
      </c>
      <c r="I170" s="382">
        <f ca="1" t="shared" si="816"/>
        <v>43623.8458333329</v>
      </c>
      <c r="J170" s="382">
        <f ca="1" t="shared" si="817"/>
        <v>43623.8749999996</v>
      </c>
      <c r="K170" s="382">
        <f ca="1" t="shared" si="818"/>
        <v>43623.9374999996</v>
      </c>
      <c r="L170" s="382">
        <f ca="1" t="shared" si="819"/>
        <v>43623.9583333329</v>
      </c>
      <c r="M170" s="398" t="str">
        <f>IF(_tag_month_day!A166="","",_tag_month_day!A166)</f>
        <v/>
      </c>
      <c r="N170" s="398" t="str">
        <f>IF(_tag_month_day!B166="","",_tag_month_day!B166)</f>
        <v/>
      </c>
      <c r="O170" s="399" t="e">
        <f t="shared" si="820"/>
        <v>#VALUE!</v>
      </c>
      <c r="P170" s="398" t="str">
        <f>IF(_tag_month_day!C166="","",_tag_month_day!C166)</f>
        <v/>
      </c>
      <c r="Q170" s="398" t="str">
        <f>IF(_tag_month_day!D166="","",_tag_month_day!D166)</f>
        <v/>
      </c>
      <c r="R170" s="416">
        <f>IF(_tag_month_day!CB166="",R169,_tag_month_day!CB166/100)</f>
        <v>0.07</v>
      </c>
      <c r="S170" s="417" t="str">
        <f>IF(_tag_month_day!E166="","",_tag_month_day!E166)</f>
        <v/>
      </c>
      <c r="T170" s="417" t="str">
        <f>IF(_tag_month_day!F166="","",_tag_month_day!F166)</f>
        <v/>
      </c>
      <c r="U170" s="418" t="e">
        <f t="shared" si="774"/>
        <v>#VALUE!</v>
      </c>
      <c r="V170" s="53" t="e">
        <f t="shared" si="775"/>
        <v>#VALUE!</v>
      </c>
      <c r="W170" s="419" t="str">
        <f>IF(_jhy_month_day!A166="","",_jhy_month_day!A166)</f>
        <v/>
      </c>
      <c r="X170" s="420" t="str">
        <f>IF(_jhy_month_day!B166="","",_jhy_month_day!B166/100)</f>
        <v/>
      </c>
      <c r="Y170" s="420" t="str">
        <f>IF(_jhy_month_day!C166="","",_jhy_month_day!C166/100)</f>
        <v/>
      </c>
      <c r="Z170" s="439">
        <f t="shared" si="865"/>
        <v>42</v>
      </c>
      <c r="AA170" s="440" t="str">
        <f>IF(_tag_month_day!G166="","",_tag_month_day!G166/100)</f>
        <v/>
      </c>
      <c r="AB170" s="440" t="str">
        <f>IF(_tag_month_day!H166="","",_tag_month_day!H166/100)</f>
        <v/>
      </c>
      <c r="AC170" s="193">
        <f t="shared" si="821"/>
        <v>1.59963432013121</v>
      </c>
      <c r="AD170" s="441" t="str">
        <f t="shared" si="822"/>
        <v/>
      </c>
      <c r="AE170" s="442" t="str">
        <f t="shared" si="823"/>
        <v/>
      </c>
      <c r="AF170" s="443">
        <v>1</v>
      </c>
      <c r="AG170" s="68" t="str">
        <f>IF(_duihao_month_day!A166="","",_duihao_month_day!A166)</f>
        <v/>
      </c>
      <c r="AH170" s="463">
        <f>IF(_gyk_month_day!B166="",AH169,_gyk_month_day!B166)</f>
        <v>820</v>
      </c>
      <c r="AI170" s="464" t="e">
        <f t="shared" si="849"/>
        <v>#VALUE!</v>
      </c>
      <c r="AJ170" s="68" t="str">
        <f>IF(_tag_month_day!I166="","",_tag_month_day!I166)</f>
        <v/>
      </c>
      <c r="AK170" s="465" t="str">
        <f>IF(_tzyy_month_day!A166="","",_tzyy_month_day!A166)</f>
        <v/>
      </c>
      <c r="AL170" s="465" t="str">
        <f>IF(_tzyy_month_day!B166="","",_tzyy_month_day!B166)</f>
        <v/>
      </c>
      <c r="AM170" s="465" t="str">
        <f>IF(_tzyy_month_day!C166="","",_tzyy_month_day!C166)</f>
        <v/>
      </c>
      <c r="AN170" s="466" t="str">
        <f>IF(_tag_month_day!CG166="","",_tag_month_day!CG166)</f>
        <v/>
      </c>
      <c r="AO170" s="466" t="str">
        <f>IF(_tag_month_day!CH166="","",_tag_month_day!CH166)</f>
        <v/>
      </c>
      <c r="AP170" s="486" t="e">
        <f t="shared" si="824"/>
        <v>#VALUE!</v>
      </c>
      <c r="AQ170" s="487" t="str">
        <f>IF(_tag_month_day!J166="","",_tag_month_day!J166/100)</f>
        <v/>
      </c>
      <c r="AR170" s="488">
        <f t="shared" si="825"/>
        <v>1.3</v>
      </c>
      <c r="AS170" s="489" t="e">
        <f t="shared" si="776"/>
        <v>#VALUE!</v>
      </c>
      <c r="AT170" s="489">
        <f t="shared" si="826"/>
        <v>0</v>
      </c>
      <c r="AU170" s="490" t="str">
        <f>IF(_tag_month_day!K166="","",_tag_month_day!K166)</f>
        <v/>
      </c>
      <c r="AV170" s="491" t="str">
        <f>IF(_tag_month_day!L166="","",_tag_month_day!L166/100)</f>
        <v/>
      </c>
      <c r="AW170" s="420">
        <f t="shared" si="748"/>
        <v>0</v>
      </c>
      <c r="AX170" s="420">
        <f t="shared" si="827"/>
        <v>0</v>
      </c>
      <c r="AY170" s="420" t="str">
        <f>IF(_tag_month_day!M166="","",_tag_month_day!M166/100)</f>
        <v/>
      </c>
      <c r="AZ170" s="420" t="str">
        <f>IF(_tag_month_day!N166="","",_tag_month_day!N166/100)</f>
        <v/>
      </c>
      <c r="BA170" s="420" t="str">
        <f>IF(_tag_month_day!O166="","",_tag_month_day!O166/100)</f>
        <v/>
      </c>
      <c r="BB170" s="496" t="str">
        <f>IF(_tag_month_day!P166="","",_tag_month_day!P166/100)</f>
        <v/>
      </c>
      <c r="BC170" s="496">
        <f t="shared" si="828"/>
        <v>0</v>
      </c>
      <c r="BD170" s="496" t="str">
        <f>IF(_tag_month_day!Q166="","",_tag_month_day!Q166/100)</f>
        <v/>
      </c>
      <c r="BE170" s="510" t="str">
        <f>IF(_tag_month_day!R166="","",_tag_month_day!R166/100)</f>
        <v/>
      </c>
      <c r="BF170" s="413" t="str">
        <f>IF(_tag_month_day!CC166="","",_tag_month_day!CC166/100)</f>
        <v/>
      </c>
      <c r="BG170" s="511" t="e">
        <f t="shared" si="777"/>
        <v>#VALUE!</v>
      </c>
      <c r="BH170" s="198">
        <f t="shared" si="778"/>
        <v>0</v>
      </c>
      <c r="BI170" s="512" t="e">
        <f>IF(CX170=0,BI169,(DK170*查询!$R$5+DL170*查询!$Q$5+DM170*查询!$N$5+DN170*查询!$O$5+DO170*查询!$P$5)*AF170/CX170)</f>
        <v>#VALUE!</v>
      </c>
      <c r="BJ170" s="512" t="e">
        <f>IF(CX170=0,BJ169,(DP170*查询!$S$5+DQ170*查询!$T$5+DR170*查询!$U$5)*AF170/CX170)</f>
        <v>#VALUE!</v>
      </c>
      <c r="BK170" s="512">
        <f t="shared" si="829"/>
        <v>1</v>
      </c>
      <c r="BL170" s="513" t="str">
        <f>IF(_cfyc_month_day!A166="","",_cfyc_month_day!A166)</f>
        <v/>
      </c>
      <c r="BM170" s="513" t="str">
        <f>IF(_cfyc_month_day!B166="","",_cfyc_month_day!B166)</f>
        <v/>
      </c>
      <c r="BN170" s="513" t="str">
        <f>IF(_cfyc_month_day!C166="","",_cfyc_month_day!C166)</f>
        <v/>
      </c>
      <c r="BO170" s="522" t="str">
        <f>IF(_cfyc_month_day!D166="","",_cfyc_month_day!D166)</f>
        <v/>
      </c>
      <c r="BP170" s="522" t="str">
        <f>IF(_cfyc_month_day!E166="","",_cfyc_month_day!E166)</f>
        <v/>
      </c>
      <c r="BQ170" s="522" t="str">
        <f>IF(_cfyc_month_day!F166="","",_cfyc_month_day!F166)</f>
        <v/>
      </c>
      <c r="BR170" s="513" t="str">
        <f>IF(_tag_month_day!T166="","",_tag_month_day!T166)</f>
        <v/>
      </c>
      <c r="BS170" s="513" t="str">
        <f>IF(_tag_month_day!U166="","",_tag_month_day!U166)</f>
        <v/>
      </c>
      <c r="BT170" s="523" t="str">
        <f t="shared" si="830"/>
        <v/>
      </c>
      <c r="BU170" s="223" t="str">
        <f>IF(_tag_month_day!V166="","",_tag_month_day!V166)</f>
        <v/>
      </c>
      <c r="BV170" s="206" t="str">
        <f>IF(_tag_month_day!W166="","",_tag_month_day!W166)</f>
        <v/>
      </c>
      <c r="BW170" s="540" t="str">
        <f>IF(_tag_month_day!X166="","",_tag_month_day!X166)</f>
        <v/>
      </c>
      <c r="BX170" s="540" t="str">
        <f>IF(_tag_month_day!Y166="","",_tag_month_day!Y166)</f>
        <v/>
      </c>
      <c r="BY170" s="541">
        <f ca="1" t="shared" si="831"/>
        <v>43623.9583333329</v>
      </c>
      <c r="BZ170" s="542"/>
      <c r="CA170" s="543" t="str">
        <f>IF(_jhy2_month_day!A166="","",_jhy2_month_day!A166)</f>
        <v/>
      </c>
      <c r="CB170" s="464" t="str">
        <f>IF(_jhy2_month_day!B166="","",_jhy2_month_day!B166)</f>
        <v/>
      </c>
      <c r="CC170" s="464" t="str">
        <f>IF(_jhy2_month_day!C166="","",_jhy2_month_day!C166)</f>
        <v/>
      </c>
      <c r="CD170" s="464" t="str">
        <f>IF(_jhy2_month_day!D166="","",_jhy2_month_day!D166)</f>
        <v/>
      </c>
      <c r="CE170" s="464" t="str">
        <f>IF(_jhy2_month_day!E166="","",_jhy2_month_day!E166)</f>
        <v/>
      </c>
      <c r="CF170" s="464" t="str">
        <f>IF(_jhy2_month_day!F166="","",_jhy2_month_day!F166)</f>
        <v/>
      </c>
      <c r="CG170" s="464" t="str">
        <f>IF(_jhy2_month_day!G166="","",_jhy2_month_day!G166)</f>
        <v/>
      </c>
      <c r="CH170" s="464" t="str">
        <f>IF(_jhy2_month_day!H166="","",_jhy2_month_day!H166)</f>
        <v/>
      </c>
      <c r="CI170" s="464" t="str">
        <f>IF(_jhy2_month_day!I166="","",_jhy2_month_day!I166)</f>
        <v/>
      </c>
      <c r="CJ170" s="464" t="str">
        <f>IF(_jhy2_month_day!J166="","",_jhy2_month_day!J166)</f>
        <v/>
      </c>
      <c r="CK170" s="464" t="str">
        <f>IF(_jhy2_month_day!K166="","",_jhy2_month_day!K166)</f>
        <v/>
      </c>
      <c r="CL170" s="562" t="str">
        <f>IF(_jhy2_month_day!L166="","",_jhy2_month_day!L166)</f>
        <v/>
      </c>
      <c r="CM170" s="562" t="str">
        <f>IF(_jhy2_month_day!M166="","",_jhy2_month_day!M166)</f>
        <v/>
      </c>
      <c r="CN170" s="562" t="str">
        <f>IF(_jhy2_month_day!N166="","",_jhy2_month_day!N166)</f>
        <v/>
      </c>
      <c r="CO170" s="562" t="str">
        <f>IF(_jhy2_month_day!O166="","",_jhy2_month_day!O166)</f>
        <v/>
      </c>
      <c r="CP170" s="562" t="str">
        <f>IF(_jhy2_month_day!P166="","",_jhy2_month_day!P166)</f>
        <v/>
      </c>
      <c r="CQ170" s="562" t="str">
        <f>IF(_jhy2_month_day!Q166="","",_jhy2_month_day!Q166)</f>
        <v/>
      </c>
      <c r="CR170" s="563" t="str">
        <f>IF(_jhy2_month_day!R166="","",_jhy2_month_day!R166)</f>
        <v/>
      </c>
      <c r="CS170" s="576" t="str">
        <f>IF(_jhy2_month_day!S166="","",_jhy2_month_day!S166)</f>
        <v/>
      </c>
      <c r="CT170" s="562" t="str">
        <f>IF(_jhy2_month_day!T166="","",_jhy2_month_day!T166)</f>
        <v/>
      </c>
      <c r="CU170" s="577" t="e">
        <f t="shared" si="779"/>
        <v>#VALUE!</v>
      </c>
      <c r="CV170" s="198" t="e">
        <f t="shared" si="780"/>
        <v>#VALUE!</v>
      </c>
      <c r="CW170" s="192" t="e">
        <f t="shared" si="781"/>
        <v>#VALUE!</v>
      </c>
      <c r="CX170" s="192" t="e">
        <f t="shared" si="782"/>
        <v>#VALUE!</v>
      </c>
      <c r="CY170" s="202" t="e">
        <f t="shared" si="783"/>
        <v>#VALUE!</v>
      </c>
      <c r="CZ170" s="192" t="e">
        <f t="shared" ref="CZ170:DI170" si="1026">$AJ170*EF170</f>
        <v>#VALUE!</v>
      </c>
      <c r="DA170" s="192" t="e">
        <f t="shared" si="1026"/>
        <v>#VALUE!</v>
      </c>
      <c r="DB170" s="192" t="e">
        <f t="shared" si="1026"/>
        <v>#VALUE!</v>
      </c>
      <c r="DC170" s="192" t="e">
        <f t="shared" si="1026"/>
        <v>#VALUE!</v>
      </c>
      <c r="DD170" s="192" t="e">
        <f t="shared" si="1026"/>
        <v>#VALUE!</v>
      </c>
      <c r="DE170" s="192" t="e">
        <f t="shared" si="1026"/>
        <v>#VALUE!</v>
      </c>
      <c r="DF170" s="192" t="e">
        <f t="shared" si="1026"/>
        <v>#VALUE!</v>
      </c>
      <c r="DG170" s="192" t="e">
        <f t="shared" si="1026"/>
        <v>#VALUE!</v>
      </c>
      <c r="DH170" s="192" t="e">
        <f t="shared" si="1026"/>
        <v>#VALUE!</v>
      </c>
      <c r="DI170" s="192" t="e">
        <f t="shared" si="1026"/>
        <v>#VALUE!</v>
      </c>
      <c r="DJ170" s="192" t="e">
        <f t="shared" si="785"/>
        <v>#VALUE!</v>
      </c>
      <c r="DK170" s="192" t="e">
        <f t="shared" si="786"/>
        <v>#VALUE!</v>
      </c>
      <c r="DL170" s="192" t="e">
        <f t="shared" si="787"/>
        <v>#VALUE!</v>
      </c>
      <c r="DM170" s="192" t="e">
        <f t="shared" si="788"/>
        <v>#VALUE!</v>
      </c>
      <c r="DN170" s="192" t="e">
        <f t="shared" si="789"/>
        <v>#VALUE!</v>
      </c>
      <c r="DO170" s="192" t="e">
        <f t="shared" si="790"/>
        <v>#VALUE!</v>
      </c>
      <c r="DP170" s="192" t="e">
        <f t="shared" si="791"/>
        <v>#VALUE!</v>
      </c>
      <c r="DQ170" s="192" t="e">
        <f t="shared" si="792"/>
        <v>#VALUE!</v>
      </c>
      <c r="DR170" s="192" t="e">
        <f t="shared" si="793"/>
        <v>#VALUE!</v>
      </c>
      <c r="DS170" s="192" t="e">
        <f t="shared" si="794"/>
        <v>#VALUE!</v>
      </c>
      <c r="DT170" s="192" t="e">
        <f t="shared" si="795"/>
        <v>#VALUE!</v>
      </c>
      <c r="DU170" s="192" t="e">
        <f t="shared" si="796"/>
        <v>#VALUE!</v>
      </c>
      <c r="DV170" s="198" t="e">
        <f t="shared" si="797"/>
        <v>#VALUE!</v>
      </c>
      <c r="DW170" s="198" t="e">
        <f t="shared" si="798"/>
        <v>#DIV/0!</v>
      </c>
      <c r="DX170" s="198" t="e">
        <f t="shared" si="799"/>
        <v>#DIV/0!</v>
      </c>
      <c r="DY170" s="198" t="e">
        <f t="shared" si="800"/>
        <v>#VALUE!</v>
      </c>
      <c r="DZ170" s="198" t="e">
        <f t="shared" si="801"/>
        <v>#VALUE!</v>
      </c>
      <c r="EA170" s="198" t="e">
        <f t="shared" si="802"/>
        <v>#VALUE!</v>
      </c>
      <c r="EB170" s="198" t="e">
        <f t="shared" si="803"/>
        <v>#VALUE!</v>
      </c>
      <c r="EC170" s="198" t="e">
        <f t="shared" si="804"/>
        <v>#DIV/0!</v>
      </c>
      <c r="ED170" s="198" t="e">
        <f t="shared" si="805"/>
        <v>#VALUE!</v>
      </c>
      <c r="EE170" s="198" t="e">
        <f t="shared" si="806"/>
        <v>#VALUE!</v>
      </c>
      <c r="EF170" s="198" t="e">
        <f t="shared" ref="EF170:EO170" si="1027">DV170/SUM($DV170:$EE170)</f>
        <v>#VALUE!</v>
      </c>
      <c r="EG170" s="198" t="e">
        <f t="shared" si="1027"/>
        <v>#DIV/0!</v>
      </c>
      <c r="EH170" s="198" t="e">
        <f t="shared" si="1027"/>
        <v>#DIV/0!</v>
      </c>
      <c r="EI170" s="198" t="e">
        <f t="shared" si="1027"/>
        <v>#VALUE!</v>
      </c>
      <c r="EJ170" s="198" t="e">
        <f t="shared" si="1027"/>
        <v>#VALUE!</v>
      </c>
      <c r="EK170" s="198" t="e">
        <f t="shared" si="1027"/>
        <v>#VALUE!</v>
      </c>
      <c r="EL170" s="198" t="e">
        <f t="shared" si="1027"/>
        <v>#VALUE!</v>
      </c>
      <c r="EM170" s="198" t="e">
        <f t="shared" si="1027"/>
        <v>#DIV/0!</v>
      </c>
      <c r="EN170" s="198" t="e">
        <f t="shared" si="1027"/>
        <v>#VALUE!</v>
      </c>
      <c r="EO170" s="198" t="e">
        <f t="shared" si="1027"/>
        <v>#VALUE!</v>
      </c>
      <c r="EP170" s="511">
        <f t="shared" ref="EP170:EW170" si="1028">EP169</f>
        <v>0.08</v>
      </c>
      <c r="EQ170" s="511">
        <f t="shared" si="1028"/>
        <v>0.015</v>
      </c>
      <c r="ER170" s="511">
        <f t="shared" si="1028"/>
        <v>0.015</v>
      </c>
      <c r="ES170" s="511">
        <f t="shared" si="1028"/>
        <v>0.015</v>
      </c>
      <c r="ET170" s="511">
        <f t="shared" si="1028"/>
        <v>0.015</v>
      </c>
      <c r="EU170" s="511">
        <f t="shared" si="1028"/>
        <v>0.09</v>
      </c>
      <c r="EV170" s="511">
        <f t="shared" si="1028"/>
        <v>0.09</v>
      </c>
      <c r="EW170" s="511">
        <f t="shared" si="1028"/>
        <v>0.09</v>
      </c>
      <c r="EX170" s="420" t="str">
        <f>IF(_tag_month_day!AS166="","",_tag_month_day!AS166/100)</f>
        <v/>
      </c>
      <c r="EY170" s="420" t="str">
        <f>IF(_tag_month_day!AT166="","",_tag_month_day!AT166/100)</f>
        <v/>
      </c>
      <c r="EZ170" s="420" t="str">
        <f>IF(_tag_month_day!AU166="","",_tag_month_day!AU166/100)</f>
        <v/>
      </c>
      <c r="FA170" s="420" t="str">
        <f>IF(_tag_month_day!AV166="","",_tag_month_day!AV166/100)</f>
        <v/>
      </c>
      <c r="FB170" s="420" t="str">
        <f>IF(_tag_month_day!AW166="","",_tag_month_day!AW166/100)</f>
        <v/>
      </c>
      <c r="FC170" s="420" t="str">
        <f>IF(_tag_month_day!AX166="","",_tag_month_day!AX166/100)</f>
        <v/>
      </c>
      <c r="FD170" s="510">
        <f t="shared" si="835"/>
        <v>0.33</v>
      </c>
      <c r="FE170" s="510">
        <f t="shared" si="836"/>
        <v>0.19</v>
      </c>
      <c r="FF170" s="510">
        <f t="shared" si="837"/>
        <v>0.003</v>
      </c>
      <c r="FG170" s="510">
        <f t="shared" si="838"/>
        <v>0</v>
      </c>
      <c r="FH170" s="603">
        <f t="shared" si="839"/>
        <v>0.0001</v>
      </c>
      <c r="FI170" s="510">
        <f t="shared" ref="FI170:FR170" si="1029">FI169</f>
        <v>0.41</v>
      </c>
      <c r="FJ170" s="510">
        <f t="shared" si="1029"/>
        <v>0.11</v>
      </c>
      <c r="FK170" s="510">
        <f t="shared" si="1029"/>
        <v>0.015</v>
      </c>
      <c r="FL170" s="510">
        <f t="shared" si="1029"/>
        <v>0</v>
      </c>
      <c r="FM170" s="603">
        <f t="shared" si="1029"/>
        <v>0.0001</v>
      </c>
      <c r="FN170" s="510" t="str">
        <f>IF(_tag_month_day!AY166="","",_tag_month_day!AY166/100)</f>
        <v/>
      </c>
      <c r="FO170" s="510" t="str">
        <f>IF(_tag_month_day!AZ166="","",_tag_month_day!AZ166/100)</f>
        <v/>
      </c>
      <c r="FP170" s="510" t="str">
        <f>IF(_tag_month_day!BA166="","",_tag_month_day!BA166/100)</f>
        <v/>
      </c>
      <c r="FQ170" s="510" t="str">
        <f>IF(_tag_month_day!BB166="","",_tag_month_day!BB166/100)</f>
        <v/>
      </c>
      <c r="FR170" s="603" t="str">
        <f>IF(_tag_month_day!BC166="","",_tag_month_day!BC166/100)</f>
        <v/>
      </c>
      <c r="FS170" s="510" t="str">
        <f>IF(_tag_month_day!BD166="","",_tag_month_day!BD166/100)</f>
        <v/>
      </c>
      <c r="FT170" s="510" t="str">
        <f>IF(_tag_month_day!BE166="","",_tag_month_day!BE166/100)</f>
        <v/>
      </c>
      <c r="FU170" s="510" t="str">
        <f>IF(_tag_month_day!BF166="","",_tag_month_day!BF166/100)</f>
        <v/>
      </c>
      <c r="FV170" s="510" t="str">
        <f>IF(_tag_month_day!BG166="","",_tag_month_day!BG166/100)</f>
        <v/>
      </c>
      <c r="FW170" s="603" t="str">
        <f>IF(_tag_month_day!BH166="","",_tag_month_day!BH166/100)</f>
        <v/>
      </c>
      <c r="FX170" s="510" t="str">
        <f>IF(_tag_month_day!BI166="","",_tag_month_day!BI166/100)</f>
        <v/>
      </c>
      <c r="FY170" s="510" t="str">
        <f>IF(_tag_month_day!BJ166="","",_tag_month_day!BJ166/100)</f>
        <v/>
      </c>
      <c r="FZ170" s="605" t="str">
        <f>IF(_tag_month_day!BK166="","",_tag_month_day!BK166/100)</f>
        <v/>
      </c>
      <c r="GA170" s="510" t="str">
        <f>IF(_tag_month_day!BL166="","",_tag_month_day!BL166/100)</f>
        <v/>
      </c>
      <c r="GB170" s="603" t="str">
        <f>IF(_tag_month_day!BM166="","",_tag_month_day!BM166/100)</f>
        <v/>
      </c>
      <c r="GC170" s="420" t="str">
        <f>IF(_tag_month_day!BN166="","",_tag_month_day!BN166/100)</f>
        <v/>
      </c>
      <c r="GD170" s="420" t="str">
        <f>IF(_tag_month_day!BO166="","",_tag_month_day!BO166/100)</f>
        <v/>
      </c>
      <c r="GE170" s="420" t="str">
        <f>IF(_tag_month_day!BP166="","",_tag_month_day!BP166/100)</f>
        <v/>
      </c>
      <c r="GF170" s="420" t="str">
        <f>IF(_tag_month_day!BQ166="","",_tag_month_day!BQ166/100)</f>
        <v/>
      </c>
      <c r="GG170" s="420" t="str">
        <f>IF(_tag_month_day!BR166="","",_tag_month_day!BR166/100)</f>
        <v/>
      </c>
      <c r="GH170" s="420" t="str">
        <f>IF(_tag_month_day!BS166="","",_tag_month_day!BS166/100)</f>
        <v/>
      </c>
      <c r="GI170" s="603" t="str">
        <f>IF(_tag_month_day!BT166="","",_tag_month_day!BT166/100)</f>
        <v/>
      </c>
      <c r="GJ170" s="612" t="str">
        <f>IF(_tag_month_day!BU166="","",_tag_month_day!BU166/100)</f>
        <v/>
      </c>
      <c r="GK170" s="620" t="str">
        <f>IF(_tag_month_day!BV166="",IF(_rlcf_month_day!A$2="","",_rlcf_month_day!A$2/100),_tag_month_day!BV166/100)</f>
        <v/>
      </c>
      <c r="GL170" s="620" t="str">
        <f>IF(_tag_month_day!BW166="",IF(_rlcf_month_day!B$2="","",_rlcf_month_day!B$2/100),_tag_month_day!BW166/100)</f>
        <v/>
      </c>
      <c r="GM170" s="621" t="str">
        <f>IF(_tag_month_day!BX166="",IF(_rlcf_month_day!C$2="","",_rlcf_month_day!C$2/100),_tag_month_day!BX166/100)</f>
        <v/>
      </c>
      <c r="GN170" s="620" t="str">
        <f>IF(_tag_month_day!BV166="",IF(_rlcf_month_day!A$2="","",_rlcf_month_day!A$2/100),_tag_month_day!BV166/100)</f>
        <v/>
      </c>
      <c r="GO170" s="620" t="str">
        <f>IF(_tag_month_day!BW166="",IF(_rlcf_month_day!B$2="","",_rlcf_month_day!B$2/100),_tag_month_day!BW166/100)</f>
        <v/>
      </c>
      <c r="GP170" s="620" t="str">
        <f>IF(_tag_month_day!CD166="",IF(_rlcf_month_day!E$2="","",_rlcf_month_day!E$2/100),_tag_month_day!CD166/100)</f>
        <v/>
      </c>
      <c r="GQ170" s="620" t="str">
        <f>IF(_tag_month_day!CE166="",IF(_rlcf_month_day!F$2="","",_rlcf_month_day!F$2/100),_tag_month_day!CE166/100)</f>
        <v/>
      </c>
      <c r="GR170" s="621" t="str">
        <f>IF(_tag_month_day!CF166="",IF(_rlcf_month_day!G$2="","",_rlcf_month_day!G$2/100),_tag_month_day!CF166/100)</f>
        <v/>
      </c>
      <c r="GS170" s="626">
        <f t="shared" ref="GS170:HH170" si="1030">GS169</f>
        <v>0.953</v>
      </c>
      <c r="GT170" s="626">
        <f t="shared" si="1030"/>
        <v>0.55</v>
      </c>
      <c r="GU170" s="626">
        <f t="shared" si="1030"/>
        <v>0.55</v>
      </c>
      <c r="GV170" s="626">
        <f t="shared" si="1030"/>
        <v>0.55</v>
      </c>
      <c r="GW170" s="626">
        <f t="shared" si="1030"/>
        <v>0.5</v>
      </c>
      <c r="GX170" s="626">
        <f t="shared" si="1030"/>
        <v>0.935</v>
      </c>
      <c r="GY170" s="626">
        <f t="shared" si="1030"/>
        <v>0.15</v>
      </c>
      <c r="GZ170" s="626">
        <f t="shared" si="1030"/>
        <v>1</v>
      </c>
      <c r="HA170" s="632">
        <f t="shared" si="1030"/>
        <v>0.047</v>
      </c>
      <c r="HB170" s="632">
        <f t="shared" si="1030"/>
        <v>0.45</v>
      </c>
      <c r="HC170" s="632">
        <f t="shared" si="1030"/>
        <v>0.45</v>
      </c>
      <c r="HD170" s="632">
        <f t="shared" si="1030"/>
        <v>0.45</v>
      </c>
      <c r="HE170" s="632">
        <f t="shared" si="1030"/>
        <v>0.5</v>
      </c>
      <c r="HF170" s="632">
        <f t="shared" si="1030"/>
        <v>0.065</v>
      </c>
      <c r="HG170" s="632">
        <f t="shared" si="1030"/>
        <v>0.85</v>
      </c>
      <c r="HH170" s="632">
        <f t="shared" si="1030"/>
        <v>0</v>
      </c>
      <c r="HI170" s="68">
        <f t="shared" si="811"/>
        <v>0</v>
      </c>
      <c r="HJ170" s="68" t="e">
        <f t="shared" si="842"/>
        <v>#VALUE!</v>
      </c>
      <c r="HK170" s="202">
        <f t="shared" si="843"/>
        <v>0.85</v>
      </c>
      <c r="HL170" s="464">
        <f t="shared" si="844"/>
        <v>550000</v>
      </c>
      <c r="HM170" s="464">
        <f t="shared" si="845"/>
        <v>480000</v>
      </c>
      <c r="HN170" s="192" t="e">
        <f t="shared" si="812"/>
        <v>#VALUE!</v>
      </c>
      <c r="HO170" s="192" t="e">
        <f>HN170*HK170*$HO$2/HL170*1000000</f>
        <v>#VALUE!</v>
      </c>
      <c r="HP170" s="192" t="e">
        <f>HN170*HK170*$HP$2/HM170*1000000</f>
        <v>#VALUE!</v>
      </c>
    </row>
    <row r="171" customFormat="1" spans="1:224">
      <c r="A171" s="381">
        <v>166</v>
      </c>
      <c r="B171" s="54">
        <f ca="1" t="shared" si="846"/>
        <v>43623</v>
      </c>
      <c r="C171" s="57">
        <f t="shared" si="847"/>
        <v>0.0416666666666667</v>
      </c>
      <c r="D171" s="68" t="str">
        <f ca="1" t="shared" si="813"/>
        <v>中班</v>
      </c>
      <c r="E171" s="68" t="str">
        <f ca="1" t="shared" si="814"/>
        <v>甲</v>
      </c>
      <c r="F171" s="68">
        <f ca="1">SUMPRODUCT((成本日报!$A$3:$A$95=计划!B171)*(成本日报!$B$3:$B$95=计划!$D171),成本日报!$C$3:$C$95)</f>
        <v>1</v>
      </c>
      <c r="G171" s="382">
        <f ca="1" t="shared" si="848"/>
        <v>43623.8749999996</v>
      </c>
      <c r="H171" s="382">
        <f ca="1" t="shared" si="815"/>
        <v>43623.881944444</v>
      </c>
      <c r="I171" s="382">
        <f ca="1" t="shared" si="816"/>
        <v>43623.8874999996</v>
      </c>
      <c r="J171" s="382">
        <f ca="1" t="shared" si="817"/>
        <v>43623.9166666663</v>
      </c>
      <c r="K171" s="382">
        <f ca="1" t="shared" si="818"/>
        <v>43623.9791666663</v>
      </c>
      <c r="L171" s="382">
        <f ca="1" t="shared" si="819"/>
        <v>43623.9999999996</v>
      </c>
      <c r="M171" s="398" t="str">
        <f>IF(_tag_month_day!A167="","",_tag_month_day!A167)</f>
        <v/>
      </c>
      <c r="N171" s="398" t="str">
        <f>IF(_tag_month_day!B167="","",_tag_month_day!B167)</f>
        <v/>
      </c>
      <c r="O171" s="399" t="e">
        <f t="shared" si="820"/>
        <v>#VALUE!</v>
      </c>
      <c r="P171" s="398" t="str">
        <f>IF(_tag_month_day!C167="","",_tag_month_day!C167)</f>
        <v/>
      </c>
      <c r="Q171" s="398" t="str">
        <f>IF(_tag_month_day!D167="","",_tag_month_day!D167)</f>
        <v/>
      </c>
      <c r="R171" s="416">
        <f>IF(_tag_month_day!CB167="",R170,_tag_month_day!CB167/100)</f>
        <v>0.07</v>
      </c>
      <c r="S171" s="417" t="str">
        <f>IF(_tag_month_day!E167="","",_tag_month_day!E167)</f>
        <v/>
      </c>
      <c r="T171" s="417" t="str">
        <f>IF(_tag_month_day!F167="","",_tag_month_day!F167)</f>
        <v/>
      </c>
      <c r="U171" s="418" t="e">
        <f t="shared" si="774"/>
        <v>#VALUE!</v>
      </c>
      <c r="V171" s="53" t="e">
        <f t="shared" si="775"/>
        <v>#VALUE!</v>
      </c>
      <c r="W171" s="419" t="str">
        <f>IF(_jhy_month_day!A167="","",_jhy_month_day!A167)</f>
        <v/>
      </c>
      <c r="X171" s="420" t="str">
        <f>IF(_jhy_month_day!B167="","",_jhy_month_day!B167/100)</f>
        <v/>
      </c>
      <c r="Y171" s="420" t="str">
        <f>IF(_jhy_month_day!C167="","",_jhy_month_day!C167/100)</f>
        <v/>
      </c>
      <c r="Z171" s="439">
        <f t="shared" si="865"/>
        <v>42</v>
      </c>
      <c r="AA171" s="440" t="str">
        <f>IF(_tag_month_day!G167="","",_tag_month_day!G167/100)</f>
        <v/>
      </c>
      <c r="AB171" s="440" t="str">
        <f>IF(_tag_month_day!H167="","",_tag_month_day!H167/100)</f>
        <v/>
      </c>
      <c r="AC171" s="193">
        <f t="shared" si="821"/>
        <v>1.59963432013121</v>
      </c>
      <c r="AD171" s="441" t="str">
        <f t="shared" si="822"/>
        <v/>
      </c>
      <c r="AE171" s="442" t="str">
        <f t="shared" si="823"/>
        <v/>
      </c>
      <c r="AF171" s="443">
        <v>1</v>
      </c>
      <c r="AG171" s="68" t="str">
        <f>IF(_duihao_month_day!A167="","",_duihao_month_day!A167)</f>
        <v/>
      </c>
      <c r="AH171" s="463">
        <f>IF(_gyk_month_day!B167="",AH170,_gyk_month_day!B167)</f>
        <v>820</v>
      </c>
      <c r="AI171" s="464" t="e">
        <f t="shared" si="849"/>
        <v>#VALUE!</v>
      </c>
      <c r="AJ171" s="68" t="str">
        <f>IF(_tag_month_day!I167="","",_tag_month_day!I167)</f>
        <v/>
      </c>
      <c r="AK171" s="465" t="str">
        <f>IF(_tzyy_month_day!A167="","",_tzyy_month_day!A167)</f>
        <v/>
      </c>
      <c r="AL171" s="465" t="str">
        <f>IF(_tzyy_month_day!B167="","",_tzyy_month_day!B167)</f>
        <v/>
      </c>
      <c r="AM171" s="465" t="str">
        <f>IF(_tzyy_month_day!C167="","",_tzyy_month_day!C167)</f>
        <v/>
      </c>
      <c r="AN171" s="466" t="str">
        <f>IF(_tag_month_day!CG167="","",_tag_month_day!CG167)</f>
        <v/>
      </c>
      <c r="AO171" s="466" t="str">
        <f>IF(_tag_month_day!CH167="","",_tag_month_day!CH167)</f>
        <v/>
      </c>
      <c r="AP171" s="486" t="e">
        <f t="shared" si="824"/>
        <v>#VALUE!</v>
      </c>
      <c r="AQ171" s="487" t="str">
        <f>IF(_tag_month_day!J167="","",_tag_month_day!J167/100)</f>
        <v/>
      </c>
      <c r="AR171" s="488">
        <f t="shared" si="825"/>
        <v>1.3</v>
      </c>
      <c r="AS171" s="489" t="e">
        <f t="shared" si="776"/>
        <v>#VALUE!</v>
      </c>
      <c r="AT171" s="489">
        <f t="shared" si="826"/>
        <v>0</v>
      </c>
      <c r="AU171" s="490" t="str">
        <f>IF(_tag_month_day!K167="","",_tag_month_day!K167)</f>
        <v/>
      </c>
      <c r="AV171" s="491" t="str">
        <f>IF(_tag_month_day!L167="","",_tag_month_day!L167/100)</f>
        <v/>
      </c>
      <c r="AW171" s="420">
        <f t="shared" si="748"/>
        <v>0</v>
      </c>
      <c r="AX171" s="420">
        <f t="shared" si="827"/>
        <v>0</v>
      </c>
      <c r="AY171" s="420" t="str">
        <f>IF(_tag_month_day!M167="","",_tag_month_day!M167/100)</f>
        <v/>
      </c>
      <c r="AZ171" s="420" t="str">
        <f>IF(_tag_month_day!N167="","",_tag_month_day!N167/100)</f>
        <v/>
      </c>
      <c r="BA171" s="420" t="str">
        <f>IF(_tag_month_day!O167="","",_tag_month_day!O167/100)</f>
        <v/>
      </c>
      <c r="BB171" s="496" t="str">
        <f>IF(_tag_month_day!P167="","",_tag_month_day!P167/100)</f>
        <v/>
      </c>
      <c r="BC171" s="496">
        <f t="shared" si="828"/>
        <v>0</v>
      </c>
      <c r="BD171" s="496" t="str">
        <f>IF(_tag_month_day!Q167="","",_tag_month_day!Q167/100)</f>
        <v/>
      </c>
      <c r="BE171" s="510" t="str">
        <f>IF(_tag_month_day!R167="","",_tag_month_day!R167/100)</f>
        <v/>
      </c>
      <c r="BF171" s="413" t="str">
        <f>IF(_tag_month_day!CC167="","",_tag_month_day!CC167/100)</f>
        <v/>
      </c>
      <c r="BG171" s="511" t="e">
        <f t="shared" si="777"/>
        <v>#VALUE!</v>
      </c>
      <c r="BH171" s="198">
        <f t="shared" si="778"/>
        <v>0</v>
      </c>
      <c r="BI171" s="512" t="e">
        <f>IF(CX171=0,BI170,(DK171*查询!$R$5+DL171*查询!$Q$5+DM171*查询!$N$5+DN171*查询!$O$5+DO171*查询!$P$5)*AF171/CX171)</f>
        <v>#VALUE!</v>
      </c>
      <c r="BJ171" s="512" t="e">
        <f>IF(CX171=0,BJ170,(DP171*查询!$S$5+DQ171*查询!$T$5+DR171*查询!$U$5)*AF171/CX171)</f>
        <v>#VALUE!</v>
      </c>
      <c r="BK171" s="512">
        <f t="shared" si="829"/>
        <v>1</v>
      </c>
      <c r="BL171" s="513" t="str">
        <f>IF(_cfyc_month_day!A167="","",_cfyc_month_day!A167)</f>
        <v/>
      </c>
      <c r="BM171" s="513" t="str">
        <f>IF(_cfyc_month_day!B167="","",_cfyc_month_day!B167)</f>
        <v/>
      </c>
      <c r="BN171" s="513" t="str">
        <f>IF(_cfyc_month_day!C167="","",_cfyc_month_day!C167)</f>
        <v/>
      </c>
      <c r="BO171" s="522" t="str">
        <f>IF(_cfyc_month_day!D167="","",_cfyc_month_day!D167)</f>
        <v/>
      </c>
      <c r="BP171" s="522" t="str">
        <f>IF(_cfyc_month_day!E167="","",_cfyc_month_day!E167)</f>
        <v/>
      </c>
      <c r="BQ171" s="522" t="str">
        <f>IF(_cfyc_month_day!F167="","",_cfyc_month_day!F167)</f>
        <v/>
      </c>
      <c r="BR171" s="513" t="str">
        <f>IF(_tag_month_day!T167="","",_tag_month_day!T167)</f>
        <v/>
      </c>
      <c r="BS171" s="513" t="str">
        <f>IF(_tag_month_day!U167="","",_tag_month_day!U167)</f>
        <v/>
      </c>
      <c r="BT171" s="523" t="str">
        <f t="shared" si="830"/>
        <v/>
      </c>
      <c r="BU171" s="223" t="str">
        <f>IF(_tag_month_day!V167="","",_tag_month_day!V167)</f>
        <v/>
      </c>
      <c r="BV171" s="206" t="str">
        <f>IF(_tag_month_day!W167="","",_tag_month_day!W167)</f>
        <v/>
      </c>
      <c r="BW171" s="540" t="str">
        <f>IF(_tag_month_day!X167="","",_tag_month_day!X167)</f>
        <v/>
      </c>
      <c r="BX171" s="540" t="str">
        <f>IF(_tag_month_day!Y167="","",_tag_month_day!Y167)</f>
        <v/>
      </c>
      <c r="BY171" s="541">
        <f ca="1" t="shared" si="831"/>
        <v>43623.9999999996</v>
      </c>
      <c r="BZ171" s="542" t="s">
        <v>215</v>
      </c>
      <c r="CA171" s="543" t="str">
        <f>IF(_jhy2_month_day!A167="","",_jhy2_month_day!A167)</f>
        <v/>
      </c>
      <c r="CB171" s="464" t="str">
        <f>IF(_jhy2_month_day!B167="","",_jhy2_month_day!B167)</f>
        <v/>
      </c>
      <c r="CC171" s="464" t="str">
        <f>IF(_jhy2_month_day!C167="","",_jhy2_month_day!C167)</f>
        <v/>
      </c>
      <c r="CD171" s="464" t="str">
        <f>IF(_jhy2_month_day!D167="","",_jhy2_month_day!D167)</f>
        <v/>
      </c>
      <c r="CE171" s="464" t="str">
        <f>IF(_jhy2_month_day!E167="","",_jhy2_month_day!E167)</f>
        <v/>
      </c>
      <c r="CF171" s="464" t="str">
        <f>IF(_jhy2_month_day!F167="","",_jhy2_month_day!F167)</f>
        <v/>
      </c>
      <c r="CG171" s="464" t="str">
        <f>IF(_jhy2_month_day!G167="","",_jhy2_month_day!G167)</f>
        <v/>
      </c>
      <c r="CH171" s="464" t="str">
        <f>IF(_jhy2_month_day!H167="","",_jhy2_month_day!H167)</f>
        <v/>
      </c>
      <c r="CI171" s="464" t="str">
        <f>IF(_jhy2_month_day!I167="","",_jhy2_month_day!I167)</f>
        <v/>
      </c>
      <c r="CJ171" s="464" t="str">
        <f>IF(_jhy2_month_day!J167="","",_jhy2_month_day!J167)</f>
        <v/>
      </c>
      <c r="CK171" s="464" t="str">
        <f>IF(_jhy2_month_day!K167="","",_jhy2_month_day!K167)</f>
        <v/>
      </c>
      <c r="CL171" s="562" t="str">
        <f>IF(_jhy2_month_day!L167="","",_jhy2_month_day!L167)</f>
        <v/>
      </c>
      <c r="CM171" s="562" t="str">
        <f>IF(_jhy2_month_day!M167="","",_jhy2_month_day!M167)</f>
        <v/>
      </c>
      <c r="CN171" s="562" t="str">
        <f>IF(_jhy2_month_day!N167="","",_jhy2_month_day!N167)</f>
        <v/>
      </c>
      <c r="CO171" s="562" t="str">
        <f>IF(_jhy2_month_day!O167="","",_jhy2_month_day!O167)</f>
        <v/>
      </c>
      <c r="CP171" s="562" t="str">
        <f>IF(_jhy2_month_day!P167="","",_jhy2_month_day!P167)</f>
        <v/>
      </c>
      <c r="CQ171" s="562" t="str">
        <f>IF(_jhy2_month_day!Q167="","",_jhy2_month_day!Q167)</f>
        <v/>
      </c>
      <c r="CR171" s="563" t="str">
        <f>IF(_jhy2_month_day!R167="","",_jhy2_month_day!R167)</f>
        <v/>
      </c>
      <c r="CS171" s="576" t="str">
        <f>IF(_jhy2_month_day!S167="","",_jhy2_month_day!S167)</f>
        <v/>
      </c>
      <c r="CT171" s="562" t="str">
        <f>IF(_jhy2_month_day!T167="","",_jhy2_month_day!T167)</f>
        <v/>
      </c>
      <c r="CU171" s="577" t="e">
        <f t="shared" si="779"/>
        <v>#VALUE!</v>
      </c>
      <c r="CV171" s="198" t="e">
        <f t="shared" si="780"/>
        <v>#VALUE!</v>
      </c>
      <c r="CW171" s="192" t="e">
        <f t="shared" si="781"/>
        <v>#VALUE!</v>
      </c>
      <c r="CX171" s="192" t="e">
        <f t="shared" si="782"/>
        <v>#VALUE!</v>
      </c>
      <c r="CY171" s="202" t="e">
        <f t="shared" si="783"/>
        <v>#VALUE!</v>
      </c>
      <c r="CZ171" s="192" t="e">
        <f t="shared" ref="CZ171:DI171" si="1031">$AJ171*EF171</f>
        <v>#VALUE!</v>
      </c>
      <c r="DA171" s="192" t="e">
        <f t="shared" si="1031"/>
        <v>#VALUE!</v>
      </c>
      <c r="DB171" s="192" t="e">
        <f t="shared" si="1031"/>
        <v>#VALUE!</v>
      </c>
      <c r="DC171" s="192" t="e">
        <f t="shared" si="1031"/>
        <v>#VALUE!</v>
      </c>
      <c r="DD171" s="192" t="e">
        <f t="shared" si="1031"/>
        <v>#VALUE!</v>
      </c>
      <c r="DE171" s="192" t="e">
        <f t="shared" si="1031"/>
        <v>#VALUE!</v>
      </c>
      <c r="DF171" s="192" t="e">
        <f t="shared" si="1031"/>
        <v>#VALUE!</v>
      </c>
      <c r="DG171" s="192" t="e">
        <f t="shared" si="1031"/>
        <v>#VALUE!</v>
      </c>
      <c r="DH171" s="192" t="e">
        <f t="shared" si="1031"/>
        <v>#VALUE!</v>
      </c>
      <c r="DI171" s="192" t="e">
        <f t="shared" si="1031"/>
        <v>#VALUE!</v>
      </c>
      <c r="DJ171" s="192" t="e">
        <f t="shared" si="785"/>
        <v>#VALUE!</v>
      </c>
      <c r="DK171" s="192" t="e">
        <f t="shared" si="786"/>
        <v>#VALUE!</v>
      </c>
      <c r="DL171" s="192" t="e">
        <f t="shared" si="787"/>
        <v>#VALUE!</v>
      </c>
      <c r="DM171" s="192" t="e">
        <f t="shared" si="788"/>
        <v>#VALUE!</v>
      </c>
      <c r="DN171" s="192" t="e">
        <f t="shared" si="789"/>
        <v>#VALUE!</v>
      </c>
      <c r="DO171" s="192" t="e">
        <f t="shared" si="790"/>
        <v>#VALUE!</v>
      </c>
      <c r="DP171" s="192" t="e">
        <f t="shared" si="791"/>
        <v>#VALUE!</v>
      </c>
      <c r="DQ171" s="192" t="e">
        <f t="shared" si="792"/>
        <v>#VALUE!</v>
      </c>
      <c r="DR171" s="192" t="e">
        <f t="shared" si="793"/>
        <v>#VALUE!</v>
      </c>
      <c r="DS171" s="192" t="e">
        <f t="shared" si="794"/>
        <v>#VALUE!</v>
      </c>
      <c r="DT171" s="192" t="e">
        <f t="shared" si="795"/>
        <v>#VALUE!</v>
      </c>
      <c r="DU171" s="192" t="e">
        <f t="shared" si="796"/>
        <v>#VALUE!</v>
      </c>
      <c r="DV171" s="198" t="e">
        <f t="shared" si="797"/>
        <v>#VALUE!</v>
      </c>
      <c r="DW171" s="198" t="e">
        <f t="shared" si="798"/>
        <v>#DIV/0!</v>
      </c>
      <c r="DX171" s="198" t="e">
        <f t="shared" si="799"/>
        <v>#DIV/0!</v>
      </c>
      <c r="DY171" s="198" t="e">
        <f t="shared" si="800"/>
        <v>#VALUE!</v>
      </c>
      <c r="DZ171" s="198" t="e">
        <f t="shared" si="801"/>
        <v>#VALUE!</v>
      </c>
      <c r="EA171" s="198" t="e">
        <f t="shared" si="802"/>
        <v>#VALUE!</v>
      </c>
      <c r="EB171" s="198" t="e">
        <f t="shared" si="803"/>
        <v>#VALUE!</v>
      </c>
      <c r="EC171" s="198" t="e">
        <f t="shared" si="804"/>
        <v>#DIV/0!</v>
      </c>
      <c r="ED171" s="198" t="e">
        <f t="shared" si="805"/>
        <v>#VALUE!</v>
      </c>
      <c r="EE171" s="198" t="e">
        <f t="shared" si="806"/>
        <v>#VALUE!</v>
      </c>
      <c r="EF171" s="198" t="e">
        <f t="shared" ref="EF171:EO171" si="1032">DV171/SUM($DV171:$EE171)</f>
        <v>#VALUE!</v>
      </c>
      <c r="EG171" s="198" t="e">
        <f t="shared" si="1032"/>
        <v>#DIV/0!</v>
      </c>
      <c r="EH171" s="198" t="e">
        <f t="shared" si="1032"/>
        <v>#DIV/0!</v>
      </c>
      <c r="EI171" s="198" t="e">
        <f t="shared" si="1032"/>
        <v>#VALUE!</v>
      </c>
      <c r="EJ171" s="198" t="e">
        <f t="shared" si="1032"/>
        <v>#VALUE!</v>
      </c>
      <c r="EK171" s="198" t="e">
        <f t="shared" si="1032"/>
        <v>#VALUE!</v>
      </c>
      <c r="EL171" s="198" t="e">
        <f t="shared" si="1032"/>
        <v>#VALUE!</v>
      </c>
      <c r="EM171" s="198" t="e">
        <f t="shared" si="1032"/>
        <v>#DIV/0!</v>
      </c>
      <c r="EN171" s="198" t="e">
        <f t="shared" si="1032"/>
        <v>#VALUE!</v>
      </c>
      <c r="EO171" s="198" t="e">
        <f t="shared" si="1032"/>
        <v>#VALUE!</v>
      </c>
      <c r="EP171" s="511">
        <f t="shared" ref="EP171:EW171" si="1033">EP170</f>
        <v>0.08</v>
      </c>
      <c r="EQ171" s="511">
        <f t="shared" si="1033"/>
        <v>0.015</v>
      </c>
      <c r="ER171" s="511">
        <f t="shared" si="1033"/>
        <v>0.015</v>
      </c>
      <c r="ES171" s="511">
        <f t="shared" si="1033"/>
        <v>0.015</v>
      </c>
      <c r="ET171" s="511">
        <f t="shared" si="1033"/>
        <v>0.015</v>
      </c>
      <c r="EU171" s="511">
        <f t="shared" si="1033"/>
        <v>0.09</v>
      </c>
      <c r="EV171" s="511">
        <f t="shared" si="1033"/>
        <v>0.09</v>
      </c>
      <c r="EW171" s="511">
        <f t="shared" si="1033"/>
        <v>0.09</v>
      </c>
      <c r="EX171" s="420" t="str">
        <f>IF(_tag_month_day!AS167="","",_tag_month_day!AS167/100)</f>
        <v/>
      </c>
      <c r="EY171" s="420" t="str">
        <f>IF(_tag_month_day!AT167="","",_tag_month_day!AT167/100)</f>
        <v/>
      </c>
      <c r="EZ171" s="420" t="str">
        <f>IF(_tag_month_day!AU167="","",_tag_month_day!AU167/100)</f>
        <v/>
      </c>
      <c r="FA171" s="420" t="str">
        <f>IF(_tag_month_day!AV167="","",_tag_month_day!AV167/100)</f>
        <v/>
      </c>
      <c r="FB171" s="420" t="str">
        <f>IF(_tag_month_day!AW167="","",_tag_month_day!AW167/100)</f>
        <v/>
      </c>
      <c r="FC171" s="420" t="str">
        <f>IF(_tag_month_day!AX167="","",_tag_month_day!AX167/100)</f>
        <v/>
      </c>
      <c r="FD171" s="510">
        <f t="shared" si="835"/>
        <v>0.33</v>
      </c>
      <c r="FE171" s="510">
        <f t="shared" si="836"/>
        <v>0.19</v>
      </c>
      <c r="FF171" s="510">
        <f t="shared" si="837"/>
        <v>0.003</v>
      </c>
      <c r="FG171" s="510">
        <f t="shared" si="838"/>
        <v>0</v>
      </c>
      <c r="FH171" s="603">
        <f t="shared" si="839"/>
        <v>0.0001</v>
      </c>
      <c r="FI171" s="510">
        <f t="shared" ref="FI171:FR171" si="1034">FI170</f>
        <v>0.41</v>
      </c>
      <c r="FJ171" s="510">
        <f t="shared" si="1034"/>
        <v>0.11</v>
      </c>
      <c r="FK171" s="510">
        <f t="shared" si="1034"/>
        <v>0.015</v>
      </c>
      <c r="FL171" s="510">
        <f t="shared" si="1034"/>
        <v>0</v>
      </c>
      <c r="FM171" s="603">
        <f t="shared" si="1034"/>
        <v>0.0001</v>
      </c>
      <c r="FN171" s="510" t="str">
        <f>IF(_tag_month_day!AY167="","",_tag_month_day!AY167/100)</f>
        <v/>
      </c>
      <c r="FO171" s="510" t="str">
        <f>IF(_tag_month_day!AZ167="","",_tag_month_day!AZ167/100)</f>
        <v/>
      </c>
      <c r="FP171" s="510" t="str">
        <f>IF(_tag_month_day!BA167="","",_tag_month_day!BA167/100)</f>
        <v/>
      </c>
      <c r="FQ171" s="510" t="str">
        <f>IF(_tag_month_day!BB167="","",_tag_month_day!BB167/100)</f>
        <v/>
      </c>
      <c r="FR171" s="603" t="str">
        <f>IF(_tag_month_day!BC167="","",_tag_month_day!BC167/100)</f>
        <v/>
      </c>
      <c r="FS171" s="510" t="str">
        <f>IF(_tag_month_day!BD167="","",_tag_month_day!BD167/100)</f>
        <v/>
      </c>
      <c r="FT171" s="510" t="str">
        <f>IF(_tag_month_day!BE167="","",_tag_month_day!BE167/100)</f>
        <v/>
      </c>
      <c r="FU171" s="510" t="str">
        <f>IF(_tag_month_day!BF167="","",_tag_month_day!BF167/100)</f>
        <v/>
      </c>
      <c r="FV171" s="510" t="str">
        <f>IF(_tag_month_day!BG167="","",_tag_month_day!BG167/100)</f>
        <v/>
      </c>
      <c r="FW171" s="603" t="str">
        <f>IF(_tag_month_day!BH167="","",_tag_month_day!BH167/100)</f>
        <v/>
      </c>
      <c r="FX171" s="510" t="str">
        <f>IF(_tag_month_day!BI167="","",_tag_month_day!BI167/100)</f>
        <v/>
      </c>
      <c r="FY171" s="510" t="str">
        <f>IF(_tag_month_day!BJ167="","",_tag_month_day!BJ167/100)</f>
        <v/>
      </c>
      <c r="FZ171" s="605" t="str">
        <f>IF(_tag_month_day!BK167="","",_tag_month_day!BK167/100)</f>
        <v/>
      </c>
      <c r="GA171" s="510" t="str">
        <f>IF(_tag_month_day!BL167="","",_tag_month_day!BL167/100)</f>
        <v/>
      </c>
      <c r="GB171" s="603" t="str">
        <f>IF(_tag_month_day!BM167="","",_tag_month_day!BM167/100)</f>
        <v/>
      </c>
      <c r="GC171" s="420" t="str">
        <f>IF(_tag_month_day!BN167="","",_tag_month_day!BN167/100)</f>
        <v/>
      </c>
      <c r="GD171" s="420" t="str">
        <f>IF(_tag_month_day!BO167="","",_tag_month_day!BO167/100)</f>
        <v/>
      </c>
      <c r="GE171" s="420" t="str">
        <f>IF(_tag_month_day!BP167="","",_tag_month_day!BP167/100)</f>
        <v/>
      </c>
      <c r="GF171" s="420" t="str">
        <f>IF(_tag_month_day!BQ167="","",_tag_month_day!BQ167/100)</f>
        <v/>
      </c>
      <c r="GG171" s="420" t="str">
        <f>IF(_tag_month_day!BR167="","",_tag_month_day!BR167/100)</f>
        <v/>
      </c>
      <c r="GH171" s="420" t="str">
        <f>IF(_tag_month_day!BS167="","",_tag_month_day!BS167/100)</f>
        <v/>
      </c>
      <c r="GI171" s="603" t="str">
        <f>IF(_tag_month_day!BT167="","",_tag_month_day!BT167/100)</f>
        <v/>
      </c>
      <c r="GJ171" s="612" t="str">
        <f>IF(_tag_month_day!BU167="","",_tag_month_day!BU167/100)</f>
        <v/>
      </c>
      <c r="GK171" s="620" t="str">
        <f>IF(_tag_month_day!BV167="",IF(_rlcf_month_day!A$2="","",_rlcf_month_day!A$2/100),_tag_month_day!BV167/100)</f>
        <v/>
      </c>
      <c r="GL171" s="620" t="str">
        <f>IF(_tag_month_day!BW167="",IF(_rlcf_month_day!B$2="","",_rlcf_month_day!B$2/100),_tag_month_day!BW167/100)</f>
        <v/>
      </c>
      <c r="GM171" s="621" t="str">
        <f>IF(_tag_month_day!BX167="",IF(_rlcf_month_day!C$2="","",_rlcf_month_day!C$2/100),_tag_month_day!BX167/100)</f>
        <v/>
      </c>
      <c r="GN171" s="620" t="str">
        <f>IF(_tag_month_day!BV167="",IF(_rlcf_month_day!A$2="","",_rlcf_month_day!A$2/100),_tag_month_day!BV167/100)</f>
        <v/>
      </c>
      <c r="GO171" s="620" t="str">
        <f>IF(_tag_month_day!BW167="",IF(_rlcf_month_day!B$2="","",_rlcf_month_day!B$2/100),_tag_month_day!BW167/100)</f>
        <v/>
      </c>
      <c r="GP171" s="620" t="str">
        <f>IF(_tag_month_day!CD167="",IF(_rlcf_month_day!E$2="","",_rlcf_month_day!E$2/100),_tag_month_day!CD167/100)</f>
        <v/>
      </c>
      <c r="GQ171" s="620" t="str">
        <f>IF(_tag_month_day!CE167="",IF(_rlcf_month_day!F$2="","",_rlcf_month_day!F$2/100),_tag_month_day!CE167/100)</f>
        <v/>
      </c>
      <c r="GR171" s="621" t="str">
        <f>IF(_tag_month_day!CF167="",IF(_rlcf_month_day!G$2="","",_rlcf_month_day!G$2/100),_tag_month_day!CF167/100)</f>
        <v/>
      </c>
      <c r="GS171" s="626">
        <f t="shared" ref="GS171:HH171" si="1035">GS170</f>
        <v>0.953</v>
      </c>
      <c r="GT171" s="626">
        <f t="shared" si="1035"/>
        <v>0.55</v>
      </c>
      <c r="GU171" s="626">
        <f t="shared" si="1035"/>
        <v>0.55</v>
      </c>
      <c r="GV171" s="626">
        <f t="shared" si="1035"/>
        <v>0.55</v>
      </c>
      <c r="GW171" s="626">
        <f t="shared" si="1035"/>
        <v>0.5</v>
      </c>
      <c r="GX171" s="626">
        <f t="shared" si="1035"/>
        <v>0.935</v>
      </c>
      <c r="GY171" s="626">
        <f t="shared" si="1035"/>
        <v>0.15</v>
      </c>
      <c r="GZ171" s="626">
        <f t="shared" si="1035"/>
        <v>1</v>
      </c>
      <c r="HA171" s="632">
        <f t="shared" si="1035"/>
        <v>0.047</v>
      </c>
      <c r="HB171" s="632">
        <f t="shared" si="1035"/>
        <v>0.45</v>
      </c>
      <c r="HC171" s="632">
        <f t="shared" si="1035"/>
        <v>0.45</v>
      </c>
      <c r="HD171" s="632">
        <f t="shared" si="1035"/>
        <v>0.45</v>
      </c>
      <c r="HE171" s="632">
        <f t="shared" si="1035"/>
        <v>0.5</v>
      </c>
      <c r="HF171" s="632">
        <f t="shared" si="1035"/>
        <v>0.065</v>
      </c>
      <c r="HG171" s="632">
        <f t="shared" si="1035"/>
        <v>0.85</v>
      </c>
      <c r="HH171" s="632">
        <f t="shared" si="1035"/>
        <v>0</v>
      </c>
      <c r="HI171" s="68" t="e">
        <f t="shared" si="811"/>
        <v>#VALUE!</v>
      </c>
      <c r="HJ171" s="68" t="e">
        <f t="shared" si="842"/>
        <v>#VALUE!</v>
      </c>
      <c r="HK171" s="202">
        <f t="shared" si="843"/>
        <v>0.85</v>
      </c>
      <c r="HL171" s="464">
        <f t="shared" si="844"/>
        <v>550000</v>
      </c>
      <c r="HM171" s="464">
        <f t="shared" si="845"/>
        <v>480000</v>
      </c>
      <c r="HN171" s="192" t="e">
        <f t="shared" si="812"/>
        <v>#VALUE!</v>
      </c>
      <c r="HO171" s="192" t="e">
        <f>HN171*HK171*$HO$2/HL171*1000000</f>
        <v>#VALUE!</v>
      </c>
      <c r="HP171" s="192" t="e">
        <f>HN171*HK171*$HP$2/HM171*1000000</f>
        <v>#VALUE!</v>
      </c>
    </row>
    <row r="172" customFormat="1" spans="1:224">
      <c r="A172" s="381">
        <v>167</v>
      </c>
      <c r="B172" s="54">
        <f ca="1" t="shared" si="846"/>
        <v>43623</v>
      </c>
      <c r="C172" s="57">
        <f t="shared" si="847"/>
        <v>0.0416666666666667</v>
      </c>
      <c r="D172" s="68" t="str">
        <f ca="1" t="shared" si="813"/>
        <v>中班</v>
      </c>
      <c r="E172" s="68" t="str">
        <f ca="1" t="shared" si="814"/>
        <v>甲</v>
      </c>
      <c r="F172" s="68">
        <f ca="1">SUMPRODUCT((成本日报!$A$3:$A$95=计划!B172)*(成本日报!$B$3:$B$95=计划!$D172),成本日报!$C$3:$C$95)</f>
        <v>1</v>
      </c>
      <c r="G172" s="382">
        <f ca="1" t="shared" si="848"/>
        <v>43623.9166666663</v>
      </c>
      <c r="H172" s="382">
        <f ca="1" t="shared" si="815"/>
        <v>43623.9236111107</v>
      </c>
      <c r="I172" s="382">
        <f ca="1" t="shared" si="816"/>
        <v>43623.9291666663</v>
      </c>
      <c r="J172" s="382">
        <f ca="1" t="shared" si="817"/>
        <v>43623.9583333329</v>
      </c>
      <c r="K172" s="382">
        <f ca="1" t="shared" si="818"/>
        <v>43624.0208333329</v>
      </c>
      <c r="L172" s="382">
        <f ca="1" t="shared" si="819"/>
        <v>43624.0416666663</v>
      </c>
      <c r="M172" s="398" t="str">
        <f>IF(_tag_month_day!A168="","",_tag_month_day!A168)</f>
        <v/>
      </c>
      <c r="N172" s="398" t="str">
        <f>IF(_tag_month_day!B168="","",_tag_month_day!B168)</f>
        <v/>
      </c>
      <c r="O172" s="399" t="e">
        <f t="shared" si="820"/>
        <v>#VALUE!</v>
      </c>
      <c r="P172" s="398" t="str">
        <f>IF(_tag_month_day!C168="","",_tag_month_day!C168)</f>
        <v/>
      </c>
      <c r="Q172" s="398" t="str">
        <f>IF(_tag_month_day!D168="","",_tag_month_day!D168)</f>
        <v/>
      </c>
      <c r="R172" s="416">
        <f>IF(_tag_month_day!CB168="",R171,_tag_month_day!CB168/100)</f>
        <v>0.07</v>
      </c>
      <c r="S172" s="417" t="str">
        <f>IF(_tag_month_day!E168="","",_tag_month_day!E168)</f>
        <v/>
      </c>
      <c r="T172" s="417" t="str">
        <f>IF(_tag_month_day!F168="","",_tag_month_day!F168)</f>
        <v/>
      </c>
      <c r="U172" s="418" t="e">
        <f t="shared" si="774"/>
        <v>#VALUE!</v>
      </c>
      <c r="V172" s="53" t="e">
        <f t="shared" si="775"/>
        <v>#VALUE!</v>
      </c>
      <c r="W172" s="419" t="str">
        <f>IF(_jhy_month_day!A168="","",_jhy_month_day!A168)</f>
        <v/>
      </c>
      <c r="X172" s="420" t="str">
        <f>IF(_jhy_month_day!B168="","",_jhy_month_day!B168/100)</f>
        <v/>
      </c>
      <c r="Y172" s="420" t="str">
        <f>IF(_jhy_month_day!C168="","",_jhy_month_day!C168/100)</f>
        <v/>
      </c>
      <c r="Z172" s="439">
        <f t="shared" si="865"/>
        <v>42</v>
      </c>
      <c r="AA172" s="440" t="str">
        <f>IF(_tag_month_day!G168="","",_tag_month_day!G168/100)</f>
        <v/>
      </c>
      <c r="AB172" s="440" t="str">
        <f>IF(_tag_month_day!H168="","",_tag_month_day!H168/100)</f>
        <v/>
      </c>
      <c r="AC172" s="193">
        <f t="shared" si="821"/>
        <v>1.59963432013121</v>
      </c>
      <c r="AD172" s="441" t="str">
        <f t="shared" si="822"/>
        <v/>
      </c>
      <c r="AE172" s="442" t="str">
        <f t="shared" si="823"/>
        <v/>
      </c>
      <c r="AF172" s="443">
        <v>1</v>
      </c>
      <c r="AG172" s="68" t="str">
        <f>IF(_duihao_month_day!A168="","",_duihao_month_day!A168)</f>
        <v/>
      </c>
      <c r="AH172" s="463">
        <f>IF(_gyk_month_day!B168="",AH171,_gyk_month_day!B168)</f>
        <v>820</v>
      </c>
      <c r="AI172" s="464" t="e">
        <f t="shared" si="849"/>
        <v>#VALUE!</v>
      </c>
      <c r="AJ172" s="68" t="str">
        <f>IF(_tag_month_day!I168="","",_tag_month_day!I168)</f>
        <v/>
      </c>
      <c r="AK172" s="465" t="str">
        <f>IF(_tzyy_month_day!A168="","",_tzyy_month_day!A168)</f>
        <v/>
      </c>
      <c r="AL172" s="465" t="str">
        <f>IF(_tzyy_month_day!B168="","",_tzyy_month_day!B168)</f>
        <v/>
      </c>
      <c r="AM172" s="465" t="str">
        <f>IF(_tzyy_month_day!C168="","",_tzyy_month_day!C168)</f>
        <v/>
      </c>
      <c r="AN172" s="466" t="str">
        <f>IF(_tag_month_day!CG168="","",_tag_month_day!CG168)</f>
        <v/>
      </c>
      <c r="AO172" s="466" t="str">
        <f>IF(_tag_month_day!CH168="","",_tag_month_day!CH168)</f>
        <v/>
      </c>
      <c r="AP172" s="486" t="e">
        <f t="shared" si="824"/>
        <v>#VALUE!</v>
      </c>
      <c r="AQ172" s="487" t="str">
        <f>IF(_tag_month_day!J168="","",_tag_month_day!J168/100)</f>
        <v/>
      </c>
      <c r="AR172" s="488">
        <f t="shared" si="825"/>
        <v>1.3</v>
      </c>
      <c r="AS172" s="489" t="e">
        <f t="shared" si="776"/>
        <v>#VALUE!</v>
      </c>
      <c r="AT172" s="489">
        <f t="shared" si="826"/>
        <v>0</v>
      </c>
      <c r="AU172" s="490" t="str">
        <f>IF(_tag_month_day!K168="","",_tag_month_day!K168)</f>
        <v/>
      </c>
      <c r="AV172" s="491" t="str">
        <f>IF(_tag_month_day!L168="","",_tag_month_day!L168/100)</f>
        <v/>
      </c>
      <c r="AW172" s="420">
        <f t="shared" si="748"/>
        <v>0</v>
      </c>
      <c r="AX172" s="420">
        <f t="shared" si="827"/>
        <v>0</v>
      </c>
      <c r="AY172" s="420" t="str">
        <f>IF(_tag_month_day!M168="","",_tag_month_day!M168/100)</f>
        <v/>
      </c>
      <c r="AZ172" s="420" t="str">
        <f>IF(_tag_month_day!N168="","",_tag_month_day!N168/100)</f>
        <v/>
      </c>
      <c r="BA172" s="420" t="str">
        <f>IF(_tag_month_day!O168="","",_tag_month_day!O168/100)</f>
        <v/>
      </c>
      <c r="BB172" s="496" t="str">
        <f>IF(_tag_month_day!P168="","",_tag_month_day!P168/100)</f>
        <v/>
      </c>
      <c r="BC172" s="496">
        <f t="shared" si="828"/>
        <v>0</v>
      </c>
      <c r="BD172" s="496" t="str">
        <f>IF(_tag_month_day!Q168="","",_tag_month_day!Q168/100)</f>
        <v/>
      </c>
      <c r="BE172" s="510" t="str">
        <f>IF(_tag_month_day!R168="","",_tag_month_day!R168/100)</f>
        <v/>
      </c>
      <c r="BF172" s="413" t="str">
        <f>IF(_tag_month_day!CC168="","",_tag_month_day!CC168/100)</f>
        <v/>
      </c>
      <c r="BG172" s="511" t="e">
        <f t="shared" si="777"/>
        <v>#VALUE!</v>
      </c>
      <c r="BH172" s="198">
        <f t="shared" si="778"/>
        <v>0</v>
      </c>
      <c r="BI172" s="512" t="e">
        <f>IF(CX172=0,BI171,(DK172*查询!$R$5+DL172*查询!$Q$5+DM172*查询!$N$5+DN172*查询!$O$5+DO172*查询!$P$5)*AF172/CX172)</f>
        <v>#VALUE!</v>
      </c>
      <c r="BJ172" s="512" t="e">
        <f>IF(CX172=0,BJ171,(DP172*查询!$S$5+DQ172*查询!$T$5+DR172*查询!$U$5)*AF172/CX172)</f>
        <v>#VALUE!</v>
      </c>
      <c r="BK172" s="512">
        <f t="shared" si="829"/>
        <v>1</v>
      </c>
      <c r="BL172" s="513" t="str">
        <f>IF(_cfyc_month_day!A168="","",_cfyc_month_day!A168)</f>
        <v/>
      </c>
      <c r="BM172" s="513" t="str">
        <f>IF(_cfyc_month_day!B168="","",_cfyc_month_day!B168)</f>
        <v/>
      </c>
      <c r="BN172" s="513" t="str">
        <f>IF(_cfyc_month_day!C168="","",_cfyc_month_day!C168)</f>
        <v/>
      </c>
      <c r="BO172" s="522" t="str">
        <f>IF(_cfyc_month_day!D168="","",_cfyc_month_day!D168)</f>
        <v/>
      </c>
      <c r="BP172" s="522" t="str">
        <f>IF(_cfyc_month_day!E168="","",_cfyc_month_day!E168)</f>
        <v/>
      </c>
      <c r="BQ172" s="522" t="str">
        <f>IF(_cfyc_month_day!F168="","",_cfyc_month_day!F168)</f>
        <v/>
      </c>
      <c r="BR172" s="513" t="str">
        <f>IF(_tag_month_day!T168="","",_tag_month_day!T168)</f>
        <v/>
      </c>
      <c r="BS172" s="513" t="str">
        <f>IF(_tag_month_day!U168="","",_tag_month_day!U168)</f>
        <v/>
      </c>
      <c r="BT172" s="523" t="str">
        <f t="shared" si="830"/>
        <v/>
      </c>
      <c r="BU172" s="223" t="str">
        <f>IF(_tag_month_day!V168="","",_tag_month_day!V168)</f>
        <v/>
      </c>
      <c r="BV172" s="206" t="str">
        <f>IF(_tag_month_day!W168="","",_tag_month_day!W168)</f>
        <v/>
      </c>
      <c r="BW172" s="540" t="str">
        <f>IF(_tag_month_day!X168="","",_tag_month_day!X168)</f>
        <v/>
      </c>
      <c r="BX172" s="540" t="str">
        <f>IF(_tag_month_day!Y168="","",_tag_month_day!Y168)</f>
        <v/>
      </c>
      <c r="BY172" s="541">
        <f ca="1" t="shared" si="831"/>
        <v>43624.0416666663</v>
      </c>
      <c r="BZ172" s="542"/>
      <c r="CA172" s="543" t="str">
        <f>IF(_jhy2_month_day!A168="","",_jhy2_month_day!A168)</f>
        <v/>
      </c>
      <c r="CB172" s="464" t="str">
        <f>IF(_jhy2_month_day!B168="","",_jhy2_month_day!B168)</f>
        <v/>
      </c>
      <c r="CC172" s="464" t="str">
        <f>IF(_jhy2_month_day!C168="","",_jhy2_month_day!C168)</f>
        <v/>
      </c>
      <c r="CD172" s="464" t="str">
        <f>IF(_jhy2_month_day!D168="","",_jhy2_month_day!D168)</f>
        <v/>
      </c>
      <c r="CE172" s="464" t="str">
        <f>IF(_jhy2_month_day!E168="","",_jhy2_month_day!E168)</f>
        <v/>
      </c>
      <c r="CF172" s="464" t="str">
        <f>IF(_jhy2_month_day!F168="","",_jhy2_month_day!F168)</f>
        <v/>
      </c>
      <c r="CG172" s="464" t="str">
        <f>IF(_jhy2_month_day!G168="","",_jhy2_month_day!G168)</f>
        <v/>
      </c>
      <c r="CH172" s="464" t="str">
        <f>IF(_jhy2_month_day!H168="","",_jhy2_month_day!H168)</f>
        <v/>
      </c>
      <c r="CI172" s="464" t="str">
        <f>IF(_jhy2_month_day!I168="","",_jhy2_month_day!I168)</f>
        <v/>
      </c>
      <c r="CJ172" s="464" t="str">
        <f>IF(_jhy2_month_day!J168="","",_jhy2_month_day!J168)</f>
        <v/>
      </c>
      <c r="CK172" s="464" t="str">
        <f>IF(_jhy2_month_day!K168="","",_jhy2_month_day!K168)</f>
        <v/>
      </c>
      <c r="CL172" s="562" t="str">
        <f>IF(_jhy2_month_day!L168="","",_jhy2_month_day!L168)</f>
        <v/>
      </c>
      <c r="CM172" s="562" t="str">
        <f>IF(_jhy2_month_day!M168="","",_jhy2_month_day!M168)</f>
        <v/>
      </c>
      <c r="CN172" s="562" t="str">
        <f>IF(_jhy2_month_day!N168="","",_jhy2_month_day!N168)</f>
        <v/>
      </c>
      <c r="CO172" s="562" t="str">
        <f>IF(_jhy2_month_day!O168="","",_jhy2_month_day!O168)</f>
        <v/>
      </c>
      <c r="CP172" s="562" t="str">
        <f>IF(_jhy2_month_day!P168="","",_jhy2_month_day!P168)</f>
        <v/>
      </c>
      <c r="CQ172" s="562" t="str">
        <f>IF(_jhy2_month_day!Q168="","",_jhy2_month_day!Q168)</f>
        <v/>
      </c>
      <c r="CR172" s="563" t="str">
        <f>IF(_jhy2_month_day!R168="","",_jhy2_month_day!R168)</f>
        <v/>
      </c>
      <c r="CS172" s="576" t="str">
        <f>IF(_jhy2_month_day!S168="","",_jhy2_month_day!S168)</f>
        <v/>
      </c>
      <c r="CT172" s="562" t="str">
        <f>IF(_jhy2_month_day!T168="","",_jhy2_month_day!T168)</f>
        <v/>
      </c>
      <c r="CU172" s="577" t="e">
        <f t="shared" si="779"/>
        <v>#VALUE!</v>
      </c>
      <c r="CV172" s="198" t="e">
        <f t="shared" si="780"/>
        <v>#VALUE!</v>
      </c>
      <c r="CW172" s="192" t="e">
        <f t="shared" si="781"/>
        <v>#VALUE!</v>
      </c>
      <c r="CX172" s="192" t="e">
        <f t="shared" si="782"/>
        <v>#VALUE!</v>
      </c>
      <c r="CY172" s="202" t="e">
        <f t="shared" si="783"/>
        <v>#VALUE!</v>
      </c>
      <c r="CZ172" s="192" t="e">
        <f t="shared" ref="CZ172:DI172" si="1036">$AJ172*EF172</f>
        <v>#VALUE!</v>
      </c>
      <c r="DA172" s="192" t="e">
        <f t="shared" si="1036"/>
        <v>#VALUE!</v>
      </c>
      <c r="DB172" s="192" t="e">
        <f t="shared" si="1036"/>
        <v>#VALUE!</v>
      </c>
      <c r="DC172" s="192" t="e">
        <f t="shared" si="1036"/>
        <v>#VALUE!</v>
      </c>
      <c r="DD172" s="192" t="e">
        <f t="shared" si="1036"/>
        <v>#VALUE!</v>
      </c>
      <c r="DE172" s="192" t="e">
        <f t="shared" si="1036"/>
        <v>#VALUE!</v>
      </c>
      <c r="DF172" s="192" t="e">
        <f t="shared" si="1036"/>
        <v>#VALUE!</v>
      </c>
      <c r="DG172" s="192" t="e">
        <f t="shared" si="1036"/>
        <v>#VALUE!</v>
      </c>
      <c r="DH172" s="192" t="e">
        <f t="shared" si="1036"/>
        <v>#VALUE!</v>
      </c>
      <c r="DI172" s="192" t="e">
        <f t="shared" si="1036"/>
        <v>#VALUE!</v>
      </c>
      <c r="DJ172" s="192" t="e">
        <f t="shared" si="785"/>
        <v>#VALUE!</v>
      </c>
      <c r="DK172" s="192" t="e">
        <f t="shared" si="786"/>
        <v>#VALUE!</v>
      </c>
      <c r="DL172" s="192" t="e">
        <f t="shared" si="787"/>
        <v>#VALUE!</v>
      </c>
      <c r="DM172" s="192" t="e">
        <f t="shared" si="788"/>
        <v>#VALUE!</v>
      </c>
      <c r="DN172" s="192" t="e">
        <f t="shared" si="789"/>
        <v>#VALUE!</v>
      </c>
      <c r="DO172" s="192" t="e">
        <f t="shared" si="790"/>
        <v>#VALUE!</v>
      </c>
      <c r="DP172" s="192" t="e">
        <f t="shared" si="791"/>
        <v>#VALUE!</v>
      </c>
      <c r="DQ172" s="192" t="e">
        <f t="shared" si="792"/>
        <v>#VALUE!</v>
      </c>
      <c r="DR172" s="192" t="e">
        <f t="shared" si="793"/>
        <v>#VALUE!</v>
      </c>
      <c r="DS172" s="192" t="e">
        <f t="shared" si="794"/>
        <v>#VALUE!</v>
      </c>
      <c r="DT172" s="192" t="e">
        <f t="shared" si="795"/>
        <v>#VALUE!</v>
      </c>
      <c r="DU172" s="192" t="e">
        <f t="shared" si="796"/>
        <v>#VALUE!</v>
      </c>
      <c r="DV172" s="198" t="e">
        <f t="shared" si="797"/>
        <v>#VALUE!</v>
      </c>
      <c r="DW172" s="198" t="e">
        <f t="shared" si="798"/>
        <v>#DIV/0!</v>
      </c>
      <c r="DX172" s="198" t="e">
        <f t="shared" si="799"/>
        <v>#DIV/0!</v>
      </c>
      <c r="DY172" s="198" t="e">
        <f t="shared" si="800"/>
        <v>#VALUE!</v>
      </c>
      <c r="DZ172" s="198" t="e">
        <f t="shared" si="801"/>
        <v>#VALUE!</v>
      </c>
      <c r="EA172" s="198" t="e">
        <f t="shared" si="802"/>
        <v>#VALUE!</v>
      </c>
      <c r="EB172" s="198" t="e">
        <f t="shared" si="803"/>
        <v>#VALUE!</v>
      </c>
      <c r="EC172" s="198" t="e">
        <f t="shared" si="804"/>
        <v>#DIV/0!</v>
      </c>
      <c r="ED172" s="198" t="e">
        <f t="shared" si="805"/>
        <v>#VALUE!</v>
      </c>
      <c r="EE172" s="198" t="e">
        <f t="shared" si="806"/>
        <v>#VALUE!</v>
      </c>
      <c r="EF172" s="198" t="e">
        <f t="shared" ref="EF172:EO172" si="1037">DV172/SUM($DV172:$EE172)</f>
        <v>#VALUE!</v>
      </c>
      <c r="EG172" s="198" t="e">
        <f t="shared" si="1037"/>
        <v>#DIV/0!</v>
      </c>
      <c r="EH172" s="198" t="e">
        <f t="shared" si="1037"/>
        <v>#DIV/0!</v>
      </c>
      <c r="EI172" s="198" t="e">
        <f t="shared" si="1037"/>
        <v>#VALUE!</v>
      </c>
      <c r="EJ172" s="198" t="e">
        <f t="shared" si="1037"/>
        <v>#VALUE!</v>
      </c>
      <c r="EK172" s="198" t="e">
        <f t="shared" si="1037"/>
        <v>#VALUE!</v>
      </c>
      <c r="EL172" s="198" t="e">
        <f t="shared" si="1037"/>
        <v>#VALUE!</v>
      </c>
      <c r="EM172" s="198" t="e">
        <f t="shared" si="1037"/>
        <v>#DIV/0!</v>
      </c>
      <c r="EN172" s="198" t="e">
        <f t="shared" si="1037"/>
        <v>#VALUE!</v>
      </c>
      <c r="EO172" s="198" t="e">
        <f t="shared" si="1037"/>
        <v>#VALUE!</v>
      </c>
      <c r="EP172" s="511">
        <f t="shared" ref="EP172:EW172" si="1038">EP171</f>
        <v>0.08</v>
      </c>
      <c r="EQ172" s="511">
        <f t="shared" si="1038"/>
        <v>0.015</v>
      </c>
      <c r="ER172" s="511">
        <f t="shared" si="1038"/>
        <v>0.015</v>
      </c>
      <c r="ES172" s="511">
        <f t="shared" si="1038"/>
        <v>0.015</v>
      </c>
      <c r="ET172" s="511">
        <f t="shared" si="1038"/>
        <v>0.015</v>
      </c>
      <c r="EU172" s="511">
        <f t="shared" si="1038"/>
        <v>0.09</v>
      </c>
      <c r="EV172" s="511">
        <f t="shared" si="1038"/>
        <v>0.09</v>
      </c>
      <c r="EW172" s="511">
        <f t="shared" si="1038"/>
        <v>0.09</v>
      </c>
      <c r="EX172" s="420" t="str">
        <f>IF(_tag_month_day!AS168="","",_tag_month_day!AS168/100)</f>
        <v/>
      </c>
      <c r="EY172" s="420" t="str">
        <f>IF(_tag_month_day!AT168="","",_tag_month_day!AT168/100)</f>
        <v/>
      </c>
      <c r="EZ172" s="420" t="str">
        <f>IF(_tag_month_day!AU168="","",_tag_month_day!AU168/100)</f>
        <v/>
      </c>
      <c r="FA172" s="420" t="str">
        <f>IF(_tag_month_day!AV168="","",_tag_month_day!AV168/100)</f>
        <v/>
      </c>
      <c r="FB172" s="420" t="str">
        <f>IF(_tag_month_day!AW168="","",_tag_month_day!AW168/100)</f>
        <v/>
      </c>
      <c r="FC172" s="420" t="str">
        <f>IF(_tag_month_day!AX168="","",_tag_month_day!AX168/100)</f>
        <v/>
      </c>
      <c r="FD172" s="510">
        <f t="shared" si="835"/>
        <v>0.33</v>
      </c>
      <c r="FE172" s="510">
        <f t="shared" si="836"/>
        <v>0.19</v>
      </c>
      <c r="FF172" s="510">
        <f t="shared" si="837"/>
        <v>0.003</v>
      </c>
      <c r="FG172" s="510">
        <f t="shared" si="838"/>
        <v>0</v>
      </c>
      <c r="FH172" s="603">
        <f t="shared" si="839"/>
        <v>0.0001</v>
      </c>
      <c r="FI172" s="510">
        <f t="shared" ref="FI172:FR172" si="1039">FI171</f>
        <v>0.41</v>
      </c>
      <c r="FJ172" s="510">
        <f t="shared" si="1039"/>
        <v>0.11</v>
      </c>
      <c r="FK172" s="510">
        <f t="shared" si="1039"/>
        <v>0.015</v>
      </c>
      <c r="FL172" s="510">
        <f t="shared" si="1039"/>
        <v>0</v>
      </c>
      <c r="FM172" s="603">
        <f t="shared" si="1039"/>
        <v>0.0001</v>
      </c>
      <c r="FN172" s="510" t="str">
        <f>IF(_tag_month_day!AY168="","",_tag_month_day!AY168/100)</f>
        <v/>
      </c>
      <c r="FO172" s="510" t="str">
        <f>IF(_tag_month_day!AZ168="","",_tag_month_day!AZ168/100)</f>
        <v/>
      </c>
      <c r="FP172" s="510" t="str">
        <f>IF(_tag_month_day!BA168="","",_tag_month_day!BA168/100)</f>
        <v/>
      </c>
      <c r="FQ172" s="510" t="str">
        <f>IF(_tag_month_day!BB168="","",_tag_month_day!BB168/100)</f>
        <v/>
      </c>
      <c r="FR172" s="603" t="str">
        <f>IF(_tag_month_day!BC168="","",_tag_month_day!BC168/100)</f>
        <v/>
      </c>
      <c r="FS172" s="510" t="str">
        <f>IF(_tag_month_day!BD168="","",_tag_month_day!BD168/100)</f>
        <v/>
      </c>
      <c r="FT172" s="510" t="str">
        <f>IF(_tag_month_day!BE168="","",_tag_month_day!BE168/100)</f>
        <v/>
      </c>
      <c r="FU172" s="510" t="str">
        <f>IF(_tag_month_day!BF168="","",_tag_month_day!BF168/100)</f>
        <v/>
      </c>
      <c r="FV172" s="510" t="str">
        <f>IF(_tag_month_day!BG168="","",_tag_month_day!BG168/100)</f>
        <v/>
      </c>
      <c r="FW172" s="603" t="str">
        <f>IF(_tag_month_day!BH168="","",_tag_month_day!BH168/100)</f>
        <v/>
      </c>
      <c r="FX172" s="510" t="str">
        <f>IF(_tag_month_day!BI168="","",_tag_month_day!BI168/100)</f>
        <v/>
      </c>
      <c r="FY172" s="510" t="str">
        <f>IF(_tag_month_day!BJ168="","",_tag_month_day!BJ168/100)</f>
        <v/>
      </c>
      <c r="FZ172" s="605" t="str">
        <f>IF(_tag_month_day!BK168="","",_tag_month_day!BK168/100)</f>
        <v/>
      </c>
      <c r="GA172" s="510" t="str">
        <f>IF(_tag_month_day!BL168="","",_tag_month_day!BL168/100)</f>
        <v/>
      </c>
      <c r="GB172" s="603" t="str">
        <f>IF(_tag_month_day!BM168="","",_tag_month_day!BM168/100)</f>
        <v/>
      </c>
      <c r="GC172" s="420" t="str">
        <f>IF(_tag_month_day!BN168="","",_tag_month_day!BN168/100)</f>
        <v/>
      </c>
      <c r="GD172" s="420" t="str">
        <f>IF(_tag_month_day!BO168="","",_tag_month_day!BO168/100)</f>
        <v/>
      </c>
      <c r="GE172" s="420" t="str">
        <f>IF(_tag_month_day!BP168="","",_tag_month_day!BP168/100)</f>
        <v/>
      </c>
      <c r="GF172" s="420" t="str">
        <f>IF(_tag_month_day!BQ168="","",_tag_month_day!BQ168/100)</f>
        <v/>
      </c>
      <c r="GG172" s="420" t="str">
        <f>IF(_tag_month_day!BR168="","",_tag_month_day!BR168/100)</f>
        <v/>
      </c>
      <c r="GH172" s="420" t="str">
        <f>IF(_tag_month_day!BS168="","",_tag_month_day!BS168/100)</f>
        <v/>
      </c>
      <c r="GI172" s="603" t="str">
        <f>IF(_tag_month_day!BT168="","",_tag_month_day!BT168/100)</f>
        <v/>
      </c>
      <c r="GJ172" s="612" t="str">
        <f>IF(_tag_month_day!BU168="","",_tag_month_day!BU168/100)</f>
        <v/>
      </c>
      <c r="GK172" s="620" t="str">
        <f>IF(_tag_month_day!BV168="",IF(_rlcf_month_day!A$2="","",_rlcf_month_day!A$2/100),_tag_month_day!BV168/100)</f>
        <v/>
      </c>
      <c r="GL172" s="620" t="str">
        <f>IF(_tag_month_day!BW168="",IF(_rlcf_month_day!B$2="","",_rlcf_month_day!B$2/100),_tag_month_day!BW168/100)</f>
        <v/>
      </c>
      <c r="GM172" s="621" t="str">
        <f>IF(_tag_month_day!BX168="",IF(_rlcf_month_day!C$2="","",_rlcf_month_day!C$2/100),_tag_month_day!BX168/100)</f>
        <v/>
      </c>
      <c r="GN172" s="620" t="str">
        <f>IF(_tag_month_day!BV168="",IF(_rlcf_month_day!A$2="","",_rlcf_month_day!A$2/100),_tag_month_day!BV168/100)</f>
        <v/>
      </c>
      <c r="GO172" s="620" t="str">
        <f>IF(_tag_month_day!BW168="",IF(_rlcf_month_day!B$2="","",_rlcf_month_day!B$2/100),_tag_month_day!BW168/100)</f>
        <v/>
      </c>
      <c r="GP172" s="620" t="str">
        <f>IF(_tag_month_day!CD168="",IF(_rlcf_month_day!E$2="","",_rlcf_month_day!E$2/100),_tag_month_day!CD168/100)</f>
        <v/>
      </c>
      <c r="GQ172" s="620" t="str">
        <f>IF(_tag_month_day!CE168="",IF(_rlcf_month_day!F$2="","",_rlcf_month_day!F$2/100),_tag_month_day!CE168/100)</f>
        <v/>
      </c>
      <c r="GR172" s="621" t="str">
        <f>IF(_tag_month_day!CF168="",IF(_rlcf_month_day!G$2="","",_rlcf_month_day!G$2/100),_tag_month_day!CF168/100)</f>
        <v/>
      </c>
      <c r="GS172" s="626">
        <f t="shared" ref="GS172:HH172" si="1040">GS171</f>
        <v>0.953</v>
      </c>
      <c r="GT172" s="626">
        <f t="shared" si="1040"/>
        <v>0.55</v>
      </c>
      <c r="GU172" s="626">
        <f t="shared" si="1040"/>
        <v>0.55</v>
      </c>
      <c r="GV172" s="626">
        <f t="shared" si="1040"/>
        <v>0.55</v>
      </c>
      <c r="GW172" s="626">
        <f t="shared" si="1040"/>
        <v>0.5</v>
      </c>
      <c r="GX172" s="626">
        <f t="shared" si="1040"/>
        <v>0.935</v>
      </c>
      <c r="GY172" s="626">
        <f t="shared" si="1040"/>
        <v>0.15</v>
      </c>
      <c r="GZ172" s="626">
        <f t="shared" si="1040"/>
        <v>1</v>
      </c>
      <c r="HA172" s="632">
        <f t="shared" si="1040"/>
        <v>0.047</v>
      </c>
      <c r="HB172" s="632">
        <f t="shared" si="1040"/>
        <v>0.45</v>
      </c>
      <c r="HC172" s="632">
        <f t="shared" si="1040"/>
        <v>0.45</v>
      </c>
      <c r="HD172" s="632">
        <f t="shared" si="1040"/>
        <v>0.45</v>
      </c>
      <c r="HE172" s="632">
        <f t="shared" si="1040"/>
        <v>0.5</v>
      </c>
      <c r="HF172" s="632">
        <f t="shared" si="1040"/>
        <v>0.065</v>
      </c>
      <c r="HG172" s="632">
        <f t="shared" si="1040"/>
        <v>0.85</v>
      </c>
      <c r="HH172" s="632">
        <f t="shared" si="1040"/>
        <v>0</v>
      </c>
      <c r="HI172" s="68">
        <f t="shared" si="811"/>
        <v>0</v>
      </c>
      <c r="HJ172" s="68" t="e">
        <f t="shared" si="842"/>
        <v>#VALUE!</v>
      </c>
      <c r="HK172" s="202">
        <f t="shared" si="843"/>
        <v>0.85</v>
      </c>
      <c r="HL172" s="464">
        <f t="shared" si="844"/>
        <v>550000</v>
      </c>
      <c r="HM172" s="464">
        <f t="shared" si="845"/>
        <v>480000</v>
      </c>
      <c r="HN172" s="192" t="e">
        <f t="shared" si="812"/>
        <v>#VALUE!</v>
      </c>
      <c r="HO172" s="192" t="e">
        <f>HN172*HK172*$HO$2/HL172*1000000</f>
        <v>#VALUE!</v>
      </c>
      <c r="HP172" s="192" t="e">
        <f>HN172*HK172*$HP$2/HM172*1000000</f>
        <v>#VALUE!</v>
      </c>
    </row>
    <row r="173" customFormat="1" spans="1:224">
      <c r="A173" s="381">
        <v>168</v>
      </c>
      <c r="B173" s="54">
        <f ca="1" t="shared" si="846"/>
        <v>43623</v>
      </c>
      <c r="C173" s="57">
        <f t="shared" si="847"/>
        <v>0.0416666666666667</v>
      </c>
      <c r="D173" s="68" t="str">
        <f ca="1" t="shared" si="813"/>
        <v>中班</v>
      </c>
      <c r="E173" s="68" t="str">
        <f ca="1" t="shared" si="814"/>
        <v>甲</v>
      </c>
      <c r="F173" s="68">
        <f ca="1">SUMPRODUCT((成本日报!$A$3:$A$95=计划!B173)*(成本日报!$B$3:$B$95=计划!$D173),成本日报!$C$3:$C$95)</f>
        <v>1</v>
      </c>
      <c r="G173" s="382">
        <f ca="1" t="shared" si="848"/>
        <v>43623.9583333329</v>
      </c>
      <c r="H173" s="382">
        <f ca="1" t="shared" si="815"/>
        <v>43623.9652777774</v>
      </c>
      <c r="I173" s="382">
        <f ca="1" t="shared" si="816"/>
        <v>43623.9708333329</v>
      </c>
      <c r="J173" s="382">
        <f ca="1" t="shared" si="817"/>
        <v>43623.9999999996</v>
      </c>
      <c r="K173" s="382">
        <f ca="1" t="shared" si="818"/>
        <v>43624.0624999996</v>
      </c>
      <c r="L173" s="382">
        <f ca="1" t="shared" si="819"/>
        <v>43624.0833333329</v>
      </c>
      <c r="M173" s="398" t="str">
        <f>IF(_tag_month_day!A169="","",_tag_month_day!A169)</f>
        <v/>
      </c>
      <c r="N173" s="398" t="str">
        <f>IF(_tag_month_day!B169="","",_tag_month_day!B169)</f>
        <v/>
      </c>
      <c r="O173" s="399" t="e">
        <f t="shared" si="820"/>
        <v>#VALUE!</v>
      </c>
      <c r="P173" s="398" t="str">
        <f>IF(_tag_month_day!C169="","",_tag_month_day!C169)</f>
        <v/>
      </c>
      <c r="Q173" s="398" t="str">
        <f>IF(_tag_month_day!D169="","",_tag_month_day!D169)</f>
        <v/>
      </c>
      <c r="R173" s="416">
        <f>IF(_tag_month_day!CB169="",R172,_tag_month_day!CB169/100)</f>
        <v>0.07</v>
      </c>
      <c r="S173" s="417" t="str">
        <f>IF(_tag_month_day!E169="","",_tag_month_day!E169)</f>
        <v/>
      </c>
      <c r="T173" s="417" t="str">
        <f>IF(_tag_month_day!F169="","",_tag_month_day!F169)</f>
        <v/>
      </c>
      <c r="U173" s="418" t="e">
        <f t="shared" si="774"/>
        <v>#VALUE!</v>
      </c>
      <c r="V173" s="53" t="e">
        <f t="shared" si="775"/>
        <v>#VALUE!</v>
      </c>
      <c r="W173" s="419" t="str">
        <f>IF(_jhy_month_day!A169="","",_jhy_month_day!A169)</f>
        <v/>
      </c>
      <c r="X173" s="420" t="str">
        <f>IF(_jhy_month_day!B169="","",_jhy_month_day!B169/100)</f>
        <v/>
      </c>
      <c r="Y173" s="420" t="str">
        <f>IF(_jhy_month_day!C169="","",_jhy_month_day!C169/100)</f>
        <v/>
      </c>
      <c r="Z173" s="439">
        <f t="shared" si="865"/>
        <v>42</v>
      </c>
      <c r="AA173" s="440" t="str">
        <f>IF(_tag_month_day!G169="","",_tag_month_day!G169/100)</f>
        <v/>
      </c>
      <c r="AB173" s="440" t="str">
        <f>IF(_tag_month_day!H169="","",_tag_month_day!H169/100)</f>
        <v/>
      </c>
      <c r="AC173" s="193">
        <f t="shared" si="821"/>
        <v>1.59963432013121</v>
      </c>
      <c r="AD173" s="441" t="str">
        <f t="shared" si="822"/>
        <v/>
      </c>
      <c r="AE173" s="442" t="str">
        <f t="shared" si="823"/>
        <v/>
      </c>
      <c r="AF173" s="443">
        <v>1</v>
      </c>
      <c r="AG173" s="68" t="str">
        <f>IF(_duihao_month_day!A169="","",_duihao_month_day!A169)</f>
        <v/>
      </c>
      <c r="AH173" s="463">
        <f>IF(_gyk_month_day!B169="",AH172,_gyk_month_day!B169)</f>
        <v>820</v>
      </c>
      <c r="AI173" s="464" t="e">
        <f t="shared" si="849"/>
        <v>#VALUE!</v>
      </c>
      <c r="AJ173" s="68" t="str">
        <f>IF(_tag_month_day!I169="","",_tag_month_day!I169)</f>
        <v/>
      </c>
      <c r="AK173" s="465" t="str">
        <f>IF(_tzyy_month_day!A169="","",_tzyy_month_day!A169)</f>
        <v/>
      </c>
      <c r="AL173" s="465" t="str">
        <f>IF(_tzyy_month_day!B169="","",_tzyy_month_day!B169)</f>
        <v/>
      </c>
      <c r="AM173" s="465" t="str">
        <f>IF(_tzyy_month_day!C169="","",_tzyy_month_day!C169)</f>
        <v/>
      </c>
      <c r="AN173" s="466" t="str">
        <f>IF(_tag_month_day!CG169="","",_tag_month_day!CG169)</f>
        <v/>
      </c>
      <c r="AO173" s="466" t="str">
        <f>IF(_tag_month_day!CH169="","",_tag_month_day!CH169)</f>
        <v/>
      </c>
      <c r="AP173" s="486" t="e">
        <f t="shared" si="824"/>
        <v>#VALUE!</v>
      </c>
      <c r="AQ173" s="487" t="str">
        <f>IF(_tag_month_day!J169="","",_tag_month_day!J169/100)</f>
        <v/>
      </c>
      <c r="AR173" s="488">
        <f t="shared" si="825"/>
        <v>1.3</v>
      </c>
      <c r="AS173" s="489" t="e">
        <f t="shared" si="776"/>
        <v>#VALUE!</v>
      </c>
      <c r="AT173" s="489">
        <f t="shared" si="826"/>
        <v>0</v>
      </c>
      <c r="AU173" s="490" t="str">
        <f>IF(_tag_month_day!K169="","",_tag_month_day!K169)</f>
        <v/>
      </c>
      <c r="AV173" s="491" t="str">
        <f>IF(_tag_month_day!L169="","",_tag_month_day!L169/100)</f>
        <v/>
      </c>
      <c r="AW173" s="420">
        <f t="shared" si="748"/>
        <v>0</v>
      </c>
      <c r="AX173" s="420">
        <f t="shared" si="827"/>
        <v>0</v>
      </c>
      <c r="AY173" s="420" t="str">
        <f>IF(_tag_month_day!M169="","",_tag_month_day!M169/100)</f>
        <v/>
      </c>
      <c r="AZ173" s="420" t="str">
        <f>IF(_tag_month_day!N169="","",_tag_month_day!N169/100)</f>
        <v/>
      </c>
      <c r="BA173" s="420" t="str">
        <f>IF(_tag_month_day!O169="","",_tag_month_day!O169/100)</f>
        <v/>
      </c>
      <c r="BB173" s="496" t="str">
        <f>IF(_tag_month_day!P169="","",_tag_month_day!P169/100)</f>
        <v/>
      </c>
      <c r="BC173" s="496">
        <f t="shared" si="828"/>
        <v>0</v>
      </c>
      <c r="BD173" s="496" t="str">
        <f>IF(_tag_month_day!Q169="","",_tag_month_day!Q169/100)</f>
        <v/>
      </c>
      <c r="BE173" s="510" t="str">
        <f>IF(_tag_month_day!R169="","",_tag_month_day!R169/100)</f>
        <v/>
      </c>
      <c r="BF173" s="413" t="str">
        <f>IF(_tag_month_day!CC169="","",_tag_month_day!CC169/100)</f>
        <v/>
      </c>
      <c r="BG173" s="511" t="e">
        <f t="shared" si="777"/>
        <v>#VALUE!</v>
      </c>
      <c r="BH173" s="198">
        <f t="shared" si="778"/>
        <v>0</v>
      </c>
      <c r="BI173" s="512" t="e">
        <f>IF(CX173=0,BI172,(DK173*查询!$R$5+DL173*查询!$Q$5+DM173*查询!$N$5+DN173*查询!$O$5+DO173*查询!$P$5)*AF173/CX173)</f>
        <v>#VALUE!</v>
      </c>
      <c r="BJ173" s="512" t="e">
        <f>IF(CX173=0,BJ172,(DP173*查询!$S$5+DQ173*查询!$T$5+DR173*查询!$U$5)*AF173/CX173)</f>
        <v>#VALUE!</v>
      </c>
      <c r="BK173" s="512">
        <f t="shared" si="829"/>
        <v>1</v>
      </c>
      <c r="BL173" s="513" t="str">
        <f>IF(_cfyc_month_day!A169="","",_cfyc_month_day!A169)</f>
        <v/>
      </c>
      <c r="BM173" s="513" t="str">
        <f>IF(_cfyc_month_day!B169="","",_cfyc_month_day!B169)</f>
        <v/>
      </c>
      <c r="BN173" s="513" t="str">
        <f>IF(_cfyc_month_day!C169="","",_cfyc_month_day!C169)</f>
        <v/>
      </c>
      <c r="BO173" s="522" t="str">
        <f>IF(_cfyc_month_day!D169="","",_cfyc_month_day!D169)</f>
        <v/>
      </c>
      <c r="BP173" s="522" t="str">
        <f>IF(_cfyc_month_day!E169="","",_cfyc_month_day!E169)</f>
        <v/>
      </c>
      <c r="BQ173" s="522" t="str">
        <f>IF(_cfyc_month_day!F169="","",_cfyc_month_day!F169)</f>
        <v/>
      </c>
      <c r="BR173" s="513" t="str">
        <f>IF(_tag_month_day!T169="","",_tag_month_day!T169)</f>
        <v/>
      </c>
      <c r="BS173" s="513" t="str">
        <f>IF(_tag_month_day!U169="","",_tag_month_day!U169)</f>
        <v/>
      </c>
      <c r="BT173" s="523" t="str">
        <f t="shared" si="830"/>
        <v/>
      </c>
      <c r="BU173" s="223" t="str">
        <f>IF(_tag_month_day!V169="","",_tag_month_day!V169)</f>
        <v/>
      </c>
      <c r="BV173" s="206" t="str">
        <f>IF(_tag_month_day!W169="","",_tag_month_day!W169)</f>
        <v/>
      </c>
      <c r="BW173" s="540" t="str">
        <f>IF(_tag_month_day!X169="","",_tag_month_day!X169)</f>
        <v/>
      </c>
      <c r="BX173" s="540" t="str">
        <f>IF(_tag_month_day!Y169="","",_tag_month_day!Y169)</f>
        <v/>
      </c>
      <c r="BY173" s="541">
        <f ca="1" t="shared" si="831"/>
        <v>43624.0833333329</v>
      </c>
      <c r="BZ173" s="542"/>
      <c r="CA173" s="543" t="str">
        <f>IF(_jhy2_month_day!A169="","",_jhy2_month_day!A169)</f>
        <v/>
      </c>
      <c r="CB173" s="464" t="str">
        <f>IF(_jhy2_month_day!B169="","",_jhy2_month_day!B169)</f>
        <v/>
      </c>
      <c r="CC173" s="464" t="str">
        <f>IF(_jhy2_month_day!C169="","",_jhy2_month_day!C169)</f>
        <v/>
      </c>
      <c r="CD173" s="464" t="str">
        <f>IF(_jhy2_month_day!D169="","",_jhy2_month_day!D169)</f>
        <v/>
      </c>
      <c r="CE173" s="464" t="str">
        <f>IF(_jhy2_month_day!E169="","",_jhy2_month_day!E169)</f>
        <v/>
      </c>
      <c r="CF173" s="464" t="str">
        <f>IF(_jhy2_month_day!F169="","",_jhy2_month_day!F169)</f>
        <v/>
      </c>
      <c r="CG173" s="464" t="str">
        <f>IF(_jhy2_month_day!G169="","",_jhy2_month_day!G169)</f>
        <v/>
      </c>
      <c r="CH173" s="464" t="str">
        <f>IF(_jhy2_month_day!H169="","",_jhy2_month_day!H169)</f>
        <v/>
      </c>
      <c r="CI173" s="464" t="str">
        <f>IF(_jhy2_month_day!I169="","",_jhy2_month_day!I169)</f>
        <v/>
      </c>
      <c r="CJ173" s="464" t="str">
        <f>IF(_jhy2_month_day!J169="","",_jhy2_month_day!J169)</f>
        <v/>
      </c>
      <c r="CK173" s="464" t="str">
        <f>IF(_jhy2_month_day!K169="","",_jhy2_month_day!K169)</f>
        <v/>
      </c>
      <c r="CL173" s="562" t="str">
        <f>IF(_jhy2_month_day!L169="","",_jhy2_month_day!L169)</f>
        <v/>
      </c>
      <c r="CM173" s="562" t="str">
        <f>IF(_jhy2_month_day!M169="","",_jhy2_month_day!M169)</f>
        <v/>
      </c>
      <c r="CN173" s="562" t="str">
        <f>IF(_jhy2_month_day!N169="","",_jhy2_month_day!N169)</f>
        <v/>
      </c>
      <c r="CO173" s="562" t="str">
        <f>IF(_jhy2_month_day!O169="","",_jhy2_month_day!O169)</f>
        <v/>
      </c>
      <c r="CP173" s="562" t="str">
        <f>IF(_jhy2_month_day!P169="","",_jhy2_month_day!P169)</f>
        <v/>
      </c>
      <c r="CQ173" s="562" t="str">
        <f>IF(_jhy2_month_day!Q169="","",_jhy2_month_day!Q169)</f>
        <v/>
      </c>
      <c r="CR173" s="563" t="str">
        <f>IF(_jhy2_month_day!R169="","",_jhy2_month_day!R169)</f>
        <v/>
      </c>
      <c r="CS173" s="576" t="str">
        <f>IF(_jhy2_month_day!S169="","",_jhy2_month_day!S169)</f>
        <v/>
      </c>
      <c r="CT173" s="562" t="str">
        <f>IF(_jhy2_month_day!T169="","",_jhy2_month_day!T169)</f>
        <v/>
      </c>
      <c r="CU173" s="577" t="e">
        <f t="shared" si="779"/>
        <v>#VALUE!</v>
      </c>
      <c r="CV173" s="198" t="e">
        <f t="shared" si="780"/>
        <v>#VALUE!</v>
      </c>
      <c r="CW173" s="192" t="e">
        <f t="shared" si="781"/>
        <v>#VALUE!</v>
      </c>
      <c r="CX173" s="192" t="e">
        <f t="shared" si="782"/>
        <v>#VALUE!</v>
      </c>
      <c r="CY173" s="202" t="e">
        <f t="shared" si="783"/>
        <v>#VALUE!</v>
      </c>
      <c r="CZ173" s="192" t="e">
        <f t="shared" ref="CZ173:DI173" si="1041">$AJ173*EF173</f>
        <v>#VALUE!</v>
      </c>
      <c r="DA173" s="192" t="e">
        <f t="shared" si="1041"/>
        <v>#VALUE!</v>
      </c>
      <c r="DB173" s="192" t="e">
        <f t="shared" si="1041"/>
        <v>#VALUE!</v>
      </c>
      <c r="DC173" s="192" t="e">
        <f t="shared" si="1041"/>
        <v>#VALUE!</v>
      </c>
      <c r="DD173" s="192" t="e">
        <f t="shared" si="1041"/>
        <v>#VALUE!</v>
      </c>
      <c r="DE173" s="192" t="e">
        <f t="shared" si="1041"/>
        <v>#VALUE!</v>
      </c>
      <c r="DF173" s="192" t="e">
        <f t="shared" si="1041"/>
        <v>#VALUE!</v>
      </c>
      <c r="DG173" s="192" t="e">
        <f t="shared" si="1041"/>
        <v>#VALUE!</v>
      </c>
      <c r="DH173" s="192" t="e">
        <f t="shared" si="1041"/>
        <v>#VALUE!</v>
      </c>
      <c r="DI173" s="192" t="e">
        <f t="shared" si="1041"/>
        <v>#VALUE!</v>
      </c>
      <c r="DJ173" s="192" t="e">
        <f t="shared" si="785"/>
        <v>#VALUE!</v>
      </c>
      <c r="DK173" s="192" t="e">
        <f t="shared" si="786"/>
        <v>#VALUE!</v>
      </c>
      <c r="DL173" s="192" t="e">
        <f t="shared" si="787"/>
        <v>#VALUE!</v>
      </c>
      <c r="DM173" s="192" t="e">
        <f t="shared" si="788"/>
        <v>#VALUE!</v>
      </c>
      <c r="DN173" s="192" t="e">
        <f t="shared" si="789"/>
        <v>#VALUE!</v>
      </c>
      <c r="DO173" s="192" t="e">
        <f t="shared" si="790"/>
        <v>#VALUE!</v>
      </c>
      <c r="DP173" s="192" t="e">
        <f t="shared" si="791"/>
        <v>#VALUE!</v>
      </c>
      <c r="DQ173" s="192" t="e">
        <f t="shared" si="792"/>
        <v>#VALUE!</v>
      </c>
      <c r="DR173" s="192" t="e">
        <f t="shared" si="793"/>
        <v>#VALUE!</v>
      </c>
      <c r="DS173" s="192" t="e">
        <f t="shared" si="794"/>
        <v>#VALUE!</v>
      </c>
      <c r="DT173" s="192" t="e">
        <f t="shared" si="795"/>
        <v>#VALUE!</v>
      </c>
      <c r="DU173" s="192" t="e">
        <f t="shared" si="796"/>
        <v>#VALUE!</v>
      </c>
      <c r="DV173" s="198" t="e">
        <f t="shared" si="797"/>
        <v>#VALUE!</v>
      </c>
      <c r="DW173" s="198" t="e">
        <f t="shared" si="798"/>
        <v>#DIV/0!</v>
      </c>
      <c r="DX173" s="198" t="e">
        <f t="shared" si="799"/>
        <v>#DIV/0!</v>
      </c>
      <c r="DY173" s="198" t="e">
        <f t="shared" si="800"/>
        <v>#VALUE!</v>
      </c>
      <c r="DZ173" s="198" t="e">
        <f t="shared" si="801"/>
        <v>#VALUE!</v>
      </c>
      <c r="EA173" s="198" t="e">
        <f t="shared" si="802"/>
        <v>#VALUE!</v>
      </c>
      <c r="EB173" s="198" t="e">
        <f t="shared" si="803"/>
        <v>#VALUE!</v>
      </c>
      <c r="EC173" s="198" t="e">
        <f t="shared" si="804"/>
        <v>#DIV/0!</v>
      </c>
      <c r="ED173" s="198" t="e">
        <f t="shared" si="805"/>
        <v>#VALUE!</v>
      </c>
      <c r="EE173" s="198" t="e">
        <f t="shared" si="806"/>
        <v>#VALUE!</v>
      </c>
      <c r="EF173" s="198" t="e">
        <f t="shared" ref="EF173:EO173" si="1042">DV173/SUM($DV173:$EE173)</f>
        <v>#VALUE!</v>
      </c>
      <c r="EG173" s="198" t="e">
        <f t="shared" si="1042"/>
        <v>#DIV/0!</v>
      </c>
      <c r="EH173" s="198" t="e">
        <f t="shared" si="1042"/>
        <v>#DIV/0!</v>
      </c>
      <c r="EI173" s="198" t="e">
        <f t="shared" si="1042"/>
        <v>#VALUE!</v>
      </c>
      <c r="EJ173" s="198" t="e">
        <f t="shared" si="1042"/>
        <v>#VALUE!</v>
      </c>
      <c r="EK173" s="198" t="e">
        <f t="shared" si="1042"/>
        <v>#VALUE!</v>
      </c>
      <c r="EL173" s="198" t="e">
        <f t="shared" si="1042"/>
        <v>#VALUE!</v>
      </c>
      <c r="EM173" s="198" t="e">
        <f t="shared" si="1042"/>
        <v>#DIV/0!</v>
      </c>
      <c r="EN173" s="198" t="e">
        <f t="shared" si="1042"/>
        <v>#VALUE!</v>
      </c>
      <c r="EO173" s="198" t="e">
        <f t="shared" si="1042"/>
        <v>#VALUE!</v>
      </c>
      <c r="EP173" s="511">
        <f t="shared" ref="EP173:EW173" si="1043">EP172</f>
        <v>0.08</v>
      </c>
      <c r="EQ173" s="511">
        <f t="shared" si="1043"/>
        <v>0.015</v>
      </c>
      <c r="ER173" s="511">
        <f t="shared" si="1043"/>
        <v>0.015</v>
      </c>
      <c r="ES173" s="511">
        <f t="shared" si="1043"/>
        <v>0.015</v>
      </c>
      <c r="ET173" s="511">
        <f t="shared" si="1043"/>
        <v>0.015</v>
      </c>
      <c r="EU173" s="511">
        <f t="shared" si="1043"/>
        <v>0.09</v>
      </c>
      <c r="EV173" s="511">
        <f t="shared" si="1043"/>
        <v>0.09</v>
      </c>
      <c r="EW173" s="511">
        <f t="shared" si="1043"/>
        <v>0.09</v>
      </c>
      <c r="EX173" s="420" t="str">
        <f>IF(_tag_month_day!AS169="","",_tag_month_day!AS169/100)</f>
        <v/>
      </c>
      <c r="EY173" s="420" t="str">
        <f>IF(_tag_month_day!AT169="","",_tag_month_day!AT169/100)</f>
        <v/>
      </c>
      <c r="EZ173" s="420" t="str">
        <f>IF(_tag_month_day!AU169="","",_tag_month_day!AU169/100)</f>
        <v/>
      </c>
      <c r="FA173" s="420" t="str">
        <f>IF(_tag_month_day!AV169="","",_tag_month_day!AV169/100)</f>
        <v/>
      </c>
      <c r="FB173" s="420" t="str">
        <f>IF(_tag_month_day!AW169="","",_tag_month_day!AW169/100)</f>
        <v/>
      </c>
      <c r="FC173" s="420" t="str">
        <f>IF(_tag_month_day!AX169="","",_tag_month_day!AX169/100)</f>
        <v/>
      </c>
      <c r="FD173" s="510">
        <f t="shared" si="835"/>
        <v>0.33</v>
      </c>
      <c r="FE173" s="510">
        <f t="shared" si="836"/>
        <v>0.19</v>
      </c>
      <c r="FF173" s="510">
        <f t="shared" si="837"/>
        <v>0.003</v>
      </c>
      <c r="FG173" s="510">
        <f t="shared" si="838"/>
        <v>0</v>
      </c>
      <c r="FH173" s="603">
        <f t="shared" si="839"/>
        <v>0.0001</v>
      </c>
      <c r="FI173" s="510">
        <f t="shared" ref="FI173:FR173" si="1044">FI172</f>
        <v>0.41</v>
      </c>
      <c r="FJ173" s="510">
        <f t="shared" si="1044"/>
        <v>0.11</v>
      </c>
      <c r="FK173" s="510">
        <f t="shared" si="1044"/>
        <v>0.015</v>
      </c>
      <c r="FL173" s="510">
        <f t="shared" si="1044"/>
        <v>0</v>
      </c>
      <c r="FM173" s="603">
        <f t="shared" si="1044"/>
        <v>0.0001</v>
      </c>
      <c r="FN173" s="510" t="str">
        <f>IF(_tag_month_day!AY169="","",_tag_month_day!AY169/100)</f>
        <v/>
      </c>
      <c r="FO173" s="510" t="str">
        <f>IF(_tag_month_day!AZ169="","",_tag_month_day!AZ169/100)</f>
        <v/>
      </c>
      <c r="FP173" s="510" t="str">
        <f>IF(_tag_month_day!BA169="","",_tag_month_day!BA169/100)</f>
        <v/>
      </c>
      <c r="FQ173" s="510" t="str">
        <f>IF(_tag_month_day!BB169="","",_tag_month_day!BB169/100)</f>
        <v/>
      </c>
      <c r="FR173" s="603" t="str">
        <f>IF(_tag_month_day!BC169="","",_tag_month_day!BC169/100)</f>
        <v/>
      </c>
      <c r="FS173" s="510" t="str">
        <f>IF(_tag_month_day!BD169="","",_tag_month_day!BD169/100)</f>
        <v/>
      </c>
      <c r="FT173" s="510" t="str">
        <f>IF(_tag_month_day!BE169="","",_tag_month_day!BE169/100)</f>
        <v/>
      </c>
      <c r="FU173" s="510" t="str">
        <f>IF(_tag_month_day!BF169="","",_tag_month_day!BF169/100)</f>
        <v/>
      </c>
      <c r="FV173" s="510" t="str">
        <f>IF(_tag_month_day!BG169="","",_tag_month_day!BG169/100)</f>
        <v/>
      </c>
      <c r="FW173" s="603" t="str">
        <f>IF(_tag_month_day!BH169="","",_tag_month_day!BH169/100)</f>
        <v/>
      </c>
      <c r="FX173" s="510" t="str">
        <f>IF(_tag_month_day!BI169="","",_tag_month_day!BI169/100)</f>
        <v/>
      </c>
      <c r="FY173" s="510" t="str">
        <f>IF(_tag_month_day!BJ169="","",_tag_month_day!BJ169/100)</f>
        <v/>
      </c>
      <c r="FZ173" s="605" t="str">
        <f>IF(_tag_month_day!BK169="","",_tag_month_day!BK169/100)</f>
        <v/>
      </c>
      <c r="GA173" s="510" t="str">
        <f>IF(_tag_month_day!BL169="","",_tag_month_day!BL169/100)</f>
        <v/>
      </c>
      <c r="GB173" s="603" t="str">
        <f>IF(_tag_month_day!BM169="","",_tag_month_day!BM169/100)</f>
        <v/>
      </c>
      <c r="GC173" s="420" t="str">
        <f>IF(_tag_month_day!BN169="","",_tag_month_day!BN169/100)</f>
        <v/>
      </c>
      <c r="GD173" s="420" t="str">
        <f>IF(_tag_month_day!BO169="","",_tag_month_day!BO169/100)</f>
        <v/>
      </c>
      <c r="GE173" s="420" t="str">
        <f>IF(_tag_month_day!BP169="","",_tag_month_day!BP169/100)</f>
        <v/>
      </c>
      <c r="GF173" s="420" t="str">
        <f>IF(_tag_month_day!BQ169="","",_tag_month_day!BQ169/100)</f>
        <v/>
      </c>
      <c r="GG173" s="420" t="str">
        <f>IF(_tag_month_day!BR169="","",_tag_month_day!BR169/100)</f>
        <v/>
      </c>
      <c r="GH173" s="420" t="str">
        <f>IF(_tag_month_day!BS169="","",_tag_month_day!BS169/100)</f>
        <v/>
      </c>
      <c r="GI173" s="603" t="str">
        <f>IF(_tag_month_day!BT169="","",_tag_month_day!BT169/100)</f>
        <v/>
      </c>
      <c r="GJ173" s="612" t="str">
        <f>IF(_tag_month_day!BU169="","",_tag_month_day!BU169/100)</f>
        <v/>
      </c>
      <c r="GK173" s="620" t="str">
        <f>IF(_tag_month_day!BV169="",IF(_rlcf_month_day!A$2="","",_rlcf_month_day!A$2/100),_tag_month_day!BV169/100)</f>
        <v/>
      </c>
      <c r="GL173" s="620" t="str">
        <f>IF(_tag_month_day!BW169="",IF(_rlcf_month_day!B$2="","",_rlcf_month_day!B$2/100),_tag_month_day!BW169/100)</f>
        <v/>
      </c>
      <c r="GM173" s="621" t="str">
        <f>IF(_tag_month_day!BX169="",IF(_rlcf_month_day!C$2="","",_rlcf_month_day!C$2/100),_tag_month_day!BX169/100)</f>
        <v/>
      </c>
      <c r="GN173" s="620" t="str">
        <f>IF(_tag_month_day!BV169="",IF(_rlcf_month_day!A$2="","",_rlcf_month_day!A$2/100),_tag_month_day!BV169/100)</f>
        <v/>
      </c>
      <c r="GO173" s="620" t="str">
        <f>IF(_tag_month_day!BW169="",IF(_rlcf_month_day!B$2="","",_rlcf_month_day!B$2/100),_tag_month_day!BW169/100)</f>
        <v/>
      </c>
      <c r="GP173" s="620" t="str">
        <f>IF(_tag_month_day!CD169="",IF(_rlcf_month_day!E$2="","",_rlcf_month_day!E$2/100),_tag_month_day!CD169/100)</f>
        <v/>
      </c>
      <c r="GQ173" s="620" t="str">
        <f>IF(_tag_month_day!CE169="",IF(_rlcf_month_day!F$2="","",_rlcf_month_day!F$2/100),_tag_month_day!CE169/100)</f>
        <v/>
      </c>
      <c r="GR173" s="621" t="str">
        <f>IF(_tag_month_day!CF169="",IF(_rlcf_month_day!G$2="","",_rlcf_month_day!G$2/100),_tag_month_day!CF169/100)</f>
        <v/>
      </c>
      <c r="GS173" s="626">
        <f t="shared" ref="GS173:HH173" si="1045">GS172</f>
        <v>0.953</v>
      </c>
      <c r="GT173" s="626">
        <f t="shared" si="1045"/>
        <v>0.55</v>
      </c>
      <c r="GU173" s="626">
        <f t="shared" si="1045"/>
        <v>0.55</v>
      </c>
      <c r="GV173" s="626">
        <f t="shared" si="1045"/>
        <v>0.55</v>
      </c>
      <c r="GW173" s="626">
        <f t="shared" si="1045"/>
        <v>0.5</v>
      </c>
      <c r="GX173" s="626">
        <f t="shared" si="1045"/>
        <v>0.935</v>
      </c>
      <c r="GY173" s="626">
        <f t="shared" si="1045"/>
        <v>0.15</v>
      </c>
      <c r="GZ173" s="626">
        <f t="shared" si="1045"/>
        <v>1</v>
      </c>
      <c r="HA173" s="632">
        <f t="shared" si="1045"/>
        <v>0.047</v>
      </c>
      <c r="HB173" s="632">
        <f t="shared" si="1045"/>
        <v>0.45</v>
      </c>
      <c r="HC173" s="632">
        <f t="shared" si="1045"/>
        <v>0.45</v>
      </c>
      <c r="HD173" s="632">
        <f t="shared" si="1045"/>
        <v>0.45</v>
      </c>
      <c r="HE173" s="632">
        <f t="shared" si="1045"/>
        <v>0.5</v>
      </c>
      <c r="HF173" s="632">
        <f t="shared" si="1045"/>
        <v>0.065</v>
      </c>
      <c r="HG173" s="632">
        <f t="shared" si="1045"/>
        <v>0.85</v>
      </c>
      <c r="HH173" s="632">
        <f t="shared" si="1045"/>
        <v>0</v>
      </c>
      <c r="HI173" s="68">
        <f t="shared" si="811"/>
        <v>0</v>
      </c>
      <c r="HJ173" s="68" t="e">
        <f t="shared" si="842"/>
        <v>#VALUE!</v>
      </c>
      <c r="HK173" s="202">
        <f t="shared" si="843"/>
        <v>0.85</v>
      </c>
      <c r="HL173" s="464">
        <f t="shared" si="844"/>
        <v>550000</v>
      </c>
      <c r="HM173" s="464">
        <f t="shared" si="845"/>
        <v>480000</v>
      </c>
      <c r="HN173" s="192" t="e">
        <f t="shared" si="812"/>
        <v>#VALUE!</v>
      </c>
      <c r="HO173" s="192" t="e">
        <f>HN173*HK173*$HO$2/HL173*1000000</f>
        <v>#VALUE!</v>
      </c>
      <c r="HP173" s="192" t="e">
        <f>HN173*HK173*$HP$2/HM173*1000000</f>
        <v>#VALUE!</v>
      </c>
    </row>
    <row r="174" customFormat="1" spans="1:224">
      <c r="A174" s="381">
        <v>169</v>
      </c>
      <c r="B174" s="54">
        <f ca="1" t="shared" si="846"/>
        <v>43624</v>
      </c>
      <c r="C174" s="57">
        <f t="shared" si="847"/>
        <v>0.0416666666666667</v>
      </c>
      <c r="D174" s="68" t="str">
        <f ca="1" t="shared" si="813"/>
        <v>夜班</v>
      </c>
      <c r="E174" s="68" t="str">
        <f ca="1" t="shared" si="814"/>
        <v>乙</v>
      </c>
      <c r="F174" s="68">
        <f ca="1">SUMPRODUCT((成本日报!$A$3:$A$95=计划!B174)*(成本日报!$B$3:$B$95=计划!$D174),成本日报!$C$3:$C$95)</f>
        <v>2</v>
      </c>
      <c r="G174" s="382">
        <f ca="1" t="shared" si="848"/>
        <v>43623.9999999996</v>
      </c>
      <c r="H174" s="382">
        <f ca="1" t="shared" si="815"/>
        <v>43624.006944444</v>
      </c>
      <c r="I174" s="382">
        <f ca="1" t="shared" si="816"/>
        <v>43624.0124999996</v>
      </c>
      <c r="J174" s="382">
        <f ca="1" t="shared" si="817"/>
        <v>43624.0416666663</v>
      </c>
      <c r="K174" s="382">
        <f ca="1" t="shared" si="818"/>
        <v>43624.1041666663</v>
      </c>
      <c r="L174" s="382">
        <f ca="1" t="shared" si="819"/>
        <v>43624.1249999996</v>
      </c>
      <c r="M174" s="398" t="str">
        <f>IF(_tag_month_day!A170="","",_tag_month_day!A170)</f>
        <v/>
      </c>
      <c r="N174" s="398" t="str">
        <f>IF(_tag_month_day!B170="","",_tag_month_day!B170)</f>
        <v/>
      </c>
      <c r="O174" s="399" t="e">
        <f t="shared" si="820"/>
        <v>#VALUE!</v>
      </c>
      <c r="P174" s="398" t="str">
        <f>IF(_tag_month_day!C170="","",_tag_month_day!C170)</f>
        <v/>
      </c>
      <c r="Q174" s="398" t="str">
        <f>IF(_tag_month_day!D170="","",_tag_month_day!D170)</f>
        <v/>
      </c>
      <c r="R174" s="416">
        <f>IF(_tag_month_day!CB170="",R173,_tag_month_day!CB170/100)</f>
        <v>0.07</v>
      </c>
      <c r="S174" s="417" t="str">
        <f>IF(_tag_month_day!E170="","",_tag_month_day!E170)</f>
        <v/>
      </c>
      <c r="T174" s="417" t="str">
        <f>IF(_tag_month_day!F170="","",_tag_month_day!F170)</f>
        <v/>
      </c>
      <c r="U174" s="418" t="e">
        <f t="shared" si="774"/>
        <v>#VALUE!</v>
      </c>
      <c r="V174" s="53" t="e">
        <f t="shared" si="775"/>
        <v>#VALUE!</v>
      </c>
      <c r="W174" s="419" t="str">
        <f>IF(_jhy_month_day!A170="","",_jhy_month_day!A170)</f>
        <v/>
      </c>
      <c r="X174" s="420" t="str">
        <f>IF(_jhy_month_day!B170="","",_jhy_month_day!B170/100)</f>
        <v/>
      </c>
      <c r="Y174" s="420" t="str">
        <f>IF(_jhy_month_day!C170="","",_jhy_month_day!C170/100)</f>
        <v/>
      </c>
      <c r="Z174" s="439">
        <f t="shared" si="865"/>
        <v>43</v>
      </c>
      <c r="AA174" s="440" t="str">
        <f>IF(_tag_month_day!G170="","",_tag_month_day!G170/100)</f>
        <v/>
      </c>
      <c r="AB174" s="440" t="str">
        <f>IF(_tag_month_day!H170="","",_tag_month_day!H170/100)</f>
        <v/>
      </c>
      <c r="AC174" s="193">
        <f t="shared" si="821"/>
        <v>1.59963432013121</v>
      </c>
      <c r="AD174" s="441" t="str">
        <f t="shared" si="822"/>
        <v/>
      </c>
      <c r="AE174" s="442" t="str">
        <f t="shared" si="823"/>
        <v/>
      </c>
      <c r="AF174" s="443">
        <v>1</v>
      </c>
      <c r="AG174" s="68" t="str">
        <f>IF(_duihao_month_day!A170="","",_duihao_month_day!A170)</f>
        <v/>
      </c>
      <c r="AH174" s="463">
        <f>IF(_gyk_month_day!B170="",AH173,_gyk_month_day!B170)</f>
        <v>820</v>
      </c>
      <c r="AI174" s="464" t="e">
        <f t="shared" si="849"/>
        <v>#VALUE!</v>
      </c>
      <c r="AJ174" s="68" t="str">
        <f>IF(_tag_month_day!I170="","",_tag_month_day!I170)</f>
        <v/>
      </c>
      <c r="AK174" s="465" t="str">
        <f>IF(_tzyy_month_day!A170="","",_tzyy_month_day!A170)</f>
        <v/>
      </c>
      <c r="AL174" s="465" t="str">
        <f>IF(_tzyy_month_day!B170="","",_tzyy_month_day!B170)</f>
        <v/>
      </c>
      <c r="AM174" s="465" t="str">
        <f>IF(_tzyy_month_day!C170="","",_tzyy_month_day!C170)</f>
        <v/>
      </c>
      <c r="AN174" s="466" t="str">
        <f>IF(_tag_month_day!CG170="","",_tag_month_day!CG170)</f>
        <v/>
      </c>
      <c r="AO174" s="466" t="str">
        <f>IF(_tag_month_day!CH170="","",_tag_month_day!CH170)</f>
        <v/>
      </c>
      <c r="AP174" s="486" t="e">
        <f t="shared" si="824"/>
        <v>#VALUE!</v>
      </c>
      <c r="AQ174" s="487" t="str">
        <f>IF(_tag_month_day!J170="","",_tag_month_day!J170/100)</f>
        <v/>
      </c>
      <c r="AR174" s="488">
        <f t="shared" si="825"/>
        <v>1.3</v>
      </c>
      <c r="AS174" s="489" t="e">
        <f t="shared" si="776"/>
        <v>#VALUE!</v>
      </c>
      <c r="AT174" s="489">
        <f t="shared" si="826"/>
        <v>0</v>
      </c>
      <c r="AU174" s="490" t="str">
        <f>IF(_tag_month_day!K170="","",_tag_month_day!K170)</f>
        <v/>
      </c>
      <c r="AV174" s="491" t="str">
        <f>IF(_tag_month_day!L170="","",_tag_month_day!L170/100)</f>
        <v/>
      </c>
      <c r="AW174" s="420">
        <f t="shared" si="748"/>
        <v>0</v>
      </c>
      <c r="AX174" s="420">
        <f t="shared" si="827"/>
        <v>0</v>
      </c>
      <c r="AY174" s="420" t="str">
        <f>IF(_tag_month_day!M170="","",_tag_month_day!M170/100)</f>
        <v/>
      </c>
      <c r="AZ174" s="420" t="str">
        <f>IF(_tag_month_day!N170="","",_tag_month_day!N170/100)</f>
        <v/>
      </c>
      <c r="BA174" s="420" t="str">
        <f>IF(_tag_month_day!O170="","",_tag_month_day!O170/100)</f>
        <v/>
      </c>
      <c r="BB174" s="496" t="str">
        <f>IF(_tag_month_day!P170="","",_tag_month_day!P170/100)</f>
        <v/>
      </c>
      <c r="BC174" s="496">
        <f t="shared" si="828"/>
        <v>0</v>
      </c>
      <c r="BD174" s="496" t="str">
        <f>IF(_tag_month_day!Q170="","",_tag_month_day!Q170/100)</f>
        <v/>
      </c>
      <c r="BE174" s="510" t="str">
        <f>IF(_tag_month_day!R170="","",_tag_month_day!R170/100)</f>
        <v/>
      </c>
      <c r="BF174" s="413" t="str">
        <f>IF(_tag_month_day!CC170="","",_tag_month_day!CC170/100)</f>
        <v/>
      </c>
      <c r="BG174" s="511" t="e">
        <f t="shared" si="777"/>
        <v>#VALUE!</v>
      </c>
      <c r="BH174" s="198">
        <f t="shared" si="778"/>
        <v>0</v>
      </c>
      <c r="BI174" s="512" t="e">
        <f>IF(CX174=0,BI173,(DK174*查询!$R$5+DL174*查询!$Q$5+DM174*查询!$N$5+DN174*查询!$O$5+DO174*查询!$P$5)*AF174/CX174)</f>
        <v>#VALUE!</v>
      </c>
      <c r="BJ174" s="512" t="e">
        <f>IF(CX174=0,BJ173,(DP174*查询!$S$5+DQ174*查询!$T$5+DR174*查询!$U$5)*AF174/CX174)</f>
        <v>#VALUE!</v>
      </c>
      <c r="BK174" s="512">
        <f t="shared" si="829"/>
        <v>1</v>
      </c>
      <c r="BL174" s="513" t="str">
        <f>IF(_cfyc_month_day!A170="","",_cfyc_month_day!A170)</f>
        <v/>
      </c>
      <c r="BM174" s="513" t="str">
        <f>IF(_cfyc_month_day!B170="","",_cfyc_month_day!B170)</f>
        <v/>
      </c>
      <c r="BN174" s="513" t="str">
        <f>IF(_cfyc_month_day!C170="","",_cfyc_month_day!C170)</f>
        <v/>
      </c>
      <c r="BO174" s="522" t="str">
        <f>IF(_cfyc_month_day!D170="","",_cfyc_month_day!D170)</f>
        <v/>
      </c>
      <c r="BP174" s="522" t="str">
        <f>IF(_cfyc_month_day!E170="","",_cfyc_month_day!E170)</f>
        <v/>
      </c>
      <c r="BQ174" s="522" t="str">
        <f>IF(_cfyc_month_day!F170="","",_cfyc_month_day!F170)</f>
        <v/>
      </c>
      <c r="BR174" s="513" t="str">
        <f>IF(_tag_month_day!T170="","",_tag_month_day!T170)</f>
        <v/>
      </c>
      <c r="BS174" s="513" t="str">
        <f>IF(_tag_month_day!U170="","",_tag_month_day!U170)</f>
        <v/>
      </c>
      <c r="BT174" s="523" t="str">
        <f t="shared" si="830"/>
        <v/>
      </c>
      <c r="BU174" s="223" t="str">
        <f>IF(_tag_month_day!V170="","",_tag_month_day!V170)</f>
        <v/>
      </c>
      <c r="BV174" s="206" t="str">
        <f>IF(_tag_month_day!W170="","",_tag_month_day!W170)</f>
        <v/>
      </c>
      <c r="BW174" s="540" t="str">
        <f>IF(_tag_month_day!X170="","",_tag_month_day!X170)</f>
        <v/>
      </c>
      <c r="BX174" s="540" t="str">
        <f>IF(_tag_month_day!Y170="","",_tag_month_day!Y170)</f>
        <v/>
      </c>
      <c r="BY174" s="541">
        <f ca="1" t="shared" si="831"/>
        <v>43624.1249999996</v>
      </c>
      <c r="BZ174" s="542"/>
      <c r="CA174" s="543" t="str">
        <f>IF(_jhy2_month_day!A170="","",_jhy2_month_day!A170)</f>
        <v/>
      </c>
      <c r="CB174" s="464" t="str">
        <f>IF(_jhy2_month_day!B170="","",_jhy2_month_day!B170)</f>
        <v/>
      </c>
      <c r="CC174" s="464" t="str">
        <f>IF(_jhy2_month_day!C170="","",_jhy2_month_day!C170)</f>
        <v/>
      </c>
      <c r="CD174" s="464" t="str">
        <f>IF(_jhy2_month_day!D170="","",_jhy2_month_day!D170)</f>
        <v/>
      </c>
      <c r="CE174" s="464" t="str">
        <f>IF(_jhy2_month_day!E170="","",_jhy2_month_day!E170)</f>
        <v/>
      </c>
      <c r="CF174" s="464" t="str">
        <f>IF(_jhy2_month_day!F170="","",_jhy2_month_day!F170)</f>
        <v/>
      </c>
      <c r="CG174" s="464" t="str">
        <f>IF(_jhy2_month_day!G170="","",_jhy2_month_day!G170)</f>
        <v/>
      </c>
      <c r="CH174" s="464" t="str">
        <f>IF(_jhy2_month_day!H170="","",_jhy2_month_day!H170)</f>
        <v/>
      </c>
      <c r="CI174" s="464" t="str">
        <f>IF(_jhy2_month_day!I170="","",_jhy2_month_day!I170)</f>
        <v/>
      </c>
      <c r="CJ174" s="464" t="str">
        <f>IF(_jhy2_month_day!J170="","",_jhy2_month_day!J170)</f>
        <v/>
      </c>
      <c r="CK174" s="464" t="str">
        <f>IF(_jhy2_month_day!K170="","",_jhy2_month_day!K170)</f>
        <v/>
      </c>
      <c r="CL174" s="562" t="str">
        <f>IF(_jhy2_month_day!L170="","",_jhy2_month_day!L170)</f>
        <v/>
      </c>
      <c r="CM174" s="562" t="str">
        <f>IF(_jhy2_month_day!M170="","",_jhy2_month_day!M170)</f>
        <v/>
      </c>
      <c r="CN174" s="562" t="str">
        <f>IF(_jhy2_month_day!N170="","",_jhy2_month_day!N170)</f>
        <v/>
      </c>
      <c r="CO174" s="562" t="str">
        <f>IF(_jhy2_month_day!O170="","",_jhy2_month_day!O170)</f>
        <v/>
      </c>
      <c r="CP174" s="562" t="str">
        <f>IF(_jhy2_month_day!P170="","",_jhy2_month_day!P170)</f>
        <v/>
      </c>
      <c r="CQ174" s="562" t="str">
        <f>IF(_jhy2_month_day!Q170="","",_jhy2_month_day!Q170)</f>
        <v/>
      </c>
      <c r="CR174" s="563" t="str">
        <f>IF(_jhy2_month_day!R170="","",_jhy2_month_day!R170)</f>
        <v/>
      </c>
      <c r="CS174" s="576" t="str">
        <f>IF(_jhy2_month_day!S170="","",_jhy2_month_day!S170)</f>
        <v/>
      </c>
      <c r="CT174" s="562" t="str">
        <f>IF(_jhy2_month_day!T170="","",_jhy2_month_day!T170)</f>
        <v/>
      </c>
      <c r="CU174" s="577" t="e">
        <f t="shared" si="779"/>
        <v>#VALUE!</v>
      </c>
      <c r="CV174" s="198" t="e">
        <f t="shared" si="780"/>
        <v>#VALUE!</v>
      </c>
      <c r="CW174" s="192" t="e">
        <f t="shared" si="781"/>
        <v>#VALUE!</v>
      </c>
      <c r="CX174" s="192" t="e">
        <f t="shared" si="782"/>
        <v>#VALUE!</v>
      </c>
      <c r="CY174" s="202" t="e">
        <f t="shared" si="783"/>
        <v>#VALUE!</v>
      </c>
      <c r="CZ174" s="192" t="e">
        <f t="shared" ref="CZ174:DI174" si="1046">$AJ174*EF174</f>
        <v>#VALUE!</v>
      </c>
      <c r="DA174" s="192" t="e">
        <f t="shared" si="1046"/>
        <v>#VALUE!</v>
      </c>
      <c r="DB174" s="192" t="e">
        <f t="shared" si="1046"/>
        <v>#VALUE!</v>
      </c>
      <c r="DC174" s="192" t="e">
        <f t="shared" si="1046"/>
        <v>#VALUE!</v>
      </c>
      <c r="DD174" s="192" t="e">
        <f t="shared" si="1046"/>
        <v>#VALUE!</v>
      </c>
      <c r="DE174" s="192" t="e">
        <f t="shared" si="1046"/>
        <v>#VALUE!</v>
      </c>
      <c r="DF174" s="192" t="e">
        <f t="shared" si="1046"/>
        <v>#VALUE!</v>
      </c>
      <c r="DG174" s="192" t="e">
        <f t="shared" si="1046"/>
        <v>#VALUE!</v>
      </c>
      <c r="DH174" s="192" t="e">
        <f t="shared" si="1046"/>
        <v>#VALUE!</v>
      </c>
      <c r="DI174" s="192" t="e">
        <f t="shared" si="1046"/>
        <v>#VALUE!</v>
      </c>
      <c r="DJ174" s="192" t="e">
        <f t="shared" si="785"/>
        <v>#VALUE!</v>
      </c>
      <c r="DK174" s="192" t="e">
        <f t="shared" si="786"/>
        <v>#VALUE!</v>
      </c>
      <c r="DL174" s="192" t="e">
        <f t="shared" si="787"/>
        <v>#VALUE!</v>
      </c>
      <c r="DM174" s="192" t="e">
        <f t="shared" si="788"/>
        <v>#VALUE!</v>
      </c>
      <c r="DN174" s="192" t="e">
        <f t="shared" si="789"/>
        <v>#VALUE!</v>
      </c>
      <c r="DO174" s="192" t="e">
        <f t="shared" si="790"/>
        <v>#VALUE!</v>
      </c>
      <c r="DP174" s="192" t="e">
        <f t="shared" si="791"/>
        <v>#VALUE!</v>
      </c>
      <c r="DQ174" s="192" t="e">
        <f t="shared" si="792"/>
        <v>#VALUE!</v>
      </c>
      <c r="DR174" s="192" t="e">
        <f t="shared" si="793"/>
        <v>#VALUE!</v>
      </c>
      <c r="DS174" s="192" t="e">
        <f t="shared" si="794"/>
        <v>#VALUE!</v>
      </c>
      <c r="DT174" s="192" t="e">
        <f t="shared" si="795"/>
        <v>#VALUE!</v>
      </c>
      <c r="DU174" s="192" t="e">
        <f t="shared" si="796"/>
        <v>#VALUE!</v>
      </c>
      <c r="DV174" s="198" t="e">
        <f t="shared" si="797"/>
        <v>#VALUE!</v>
      </c>
      <c r="DW174" s="198" t="e">
        <f t="shared" si="798"/>
        <v>#DIV/0!</v>
      </c>
      <c r="DX174" s="198" t="e">
        <f t="shared" si="799"/>
        <v>#DIV/0!</v>
      </c>
      <c r="DY174" s="198" t="e">
        <f t="shared" si="800"/>
        <v>#VALUE!</v>
      </c>
      <c r="DZ174" s="198" t="e">
        <f t="shared" si="801"/>
        <v>#VALUE!</v>
      </c>
      <c r="EA174" s="198" t="e">
        <f t="shared" si="802"/>
        <v>#VALUE!</v>
      </c>
      <c r="EB174" s="198" t="e">
        <f t="shared" si="803"/>
        <v>#VALUE!</v>
      </c>
      <c r="EC174" s="198" t="e">
        <f t="shared" si="804"/>
        <v>#DIV/0!</v>
      </c>
      <c r="ED174" s="198" t="e">
        <f t="shared" si="805"/>
        <v>#VALUE!</v>
      </c>
      <c r="EE174" s="198" t="e">
        <f t="shared" si="806"/>
        <v>#VALUE!</v>
      </c>
      <c r="EF174" s="198" t="e">
        <f t="shared" ref="EF174:EO174" si="1047">DV174/SUM($DV174:$EE174)</f>
        <v>#VALUE!</v>
      </c>
      <c r="EG174" s="198" t="e">
        <f t="shared" si="1047"/>
        <v>#DIV/0!</v>
      </c>
      <c r="EH174" s="198" t="e">
        <f t="shared" si="1047"/>
        <v>#DIV/0!</v>
      </c>
      <c r="EI174" s="198" t="e">
        <f t="shared" si="1047"/>
        <v>#VALUE!</v>
      </c>
      <c r="EJ174" s="198" t="e">
        <f t="shared" si="1047"/>
        <v>#VALUE!</v>
      </c>
      <c r="EK174" s="198" t="e">
        <f t="shared" si="1047"/>
        <v>#VALUE!</v>
      </c>
      <c r="EL174" s="198" t="e">
        <f t="shared" si="1047"/>
        <v>#VALUE!</v>
      </c>
      <c r="EM174" s="198" t="e">
        <f t="shared" si="1047"/>
        <v>#DIV/0!</v>
      </c>
      <c r="EN174" s="198" t="e">
        <f t="shared" si="1047"/>
        <v>#VALUE!</v>
      </c>
      <c r="EO174" s="198" t="e">
        <f t="shared" si="1047"/>
        <v>#VALUE!</v>
      </c>
      <c r="EP174" s="511">
        <f t="shared" ref="EP174:EW174" si="1048">EP173</f>
        <v>0.08</v>
      </c>
      <c r="EQ174" s="511">
        <f t="shared" si="1048"/>
        <v>0.015</v>
      </c>
      <c r="ER174" s="511">
        <f t="shared" si="1048"/>
        <v>0.015</v>
      </c>
      <c r="ES174" s="511">
        <f t="shared" si="1048"/>
        <v>0.015</v>
      </c>
      <c r="ET174" s="511">
        <f t="shared" si="1048"/>
        <v>0.015</v>
      </c>
      <c r="EU174" s="511">
        <f t="shared" si="1048"/>
        <v>0.09</v>
      </c>
      <c r="EV174" s="511">
        <f t="shared" si="1048"/>
        <v>0.09</v>
      </c>
      <c r="EW174" s="511">
        <f t="shared" si="1048"/>
        <v>0.09</v>
      </c>
      <c r="EX174" s="420" t="str">
        <f>IF(_tag_month_day!AS170="","",_tag_month_day!AS170/100)</f>
        <v/>
      </c>
      <c r="EY174" s="420" t="str">
        <f>IF(_tag_month_day!AT170="","",_tag_month_day!AT170/100)</f>
        <v/>
      </c>
      <c r="EZ174" s="420" t="str">
        <f>IF(_tag_month_day!AU170="","",_tag_month_day!AU170/100)</f>
        <v/>
      </c>
      <c r="FA174" s="420" t="str">
        <f>IF(_tag_month_day!AV170="","",_tag_month_day!AV170/100)</f>
        <v/>
      </c>
      <c r="FB174" s="420" t="str">
        <f>IF(_tag_month_day!AW170="","",_tag_month_day!AW170/100)</f>
        <v/>
      </c>
      <c r="FC174" s="420" t="str">
        <f>IF(_tag_month_day!AX170="","",_tag_month_day!AX170/100)</f>
        <v/>
      </c>
      <c r="FD174" s="510">
        <f t="shared" si="835"/>
        <v>0.33</v>
      </c>
      <c r="FE174" s="510">
        <f t="shared" si="836"/>
        <v>0.19</v>
      </c>
      <c r="FF174" s="510">
        <f t="shared" si="837"/>
        <v>0.003</v>
      </c>
      <c r="FG174" s="510">
        <f t="shared" si="838"/>
        <v>0</v>
      </c>
      <c r="FH174" s="603">
        <f t="shared" si="839"/>
        <v>0.0001</v>
      </c>
      <c r="FI174" s="510">
        <f t="shared" ref="FI174:FR174" si="1049">FI173</f>
        <v>0.41</v>
      </c>
      <c r="FJ174" s="510">
        <f t="shared" si="1049"/>
        <v>0.11</v>
      </c>
      <c r="FK174" s="510">
        <f t="shared" si="1049"/>
        <v>0.015</v>
      </c>
      <c r="FL174" s="510">
        <f t="shared" si="1049"/>
        <v>0</v>
      </c>
      <c r="FM174" s="603">
        <f t="shared" si="1049"/>
        <v>0.0001</v>
      </c>
      <c r="FN174" s="510" t="str">
        <f>IF(_tag_month_day!AY170="","",_tag_month_day!AY170/100)</f>
        <v/>
      </c>
      <c r="FO174" s="510" t="str">
        <f>IF(_tag_month_day!AZ170="","",_tag_month_day!AZ170/100)</f>
        <v/>
      </c>
      <c r="FP174" s="510" t="str">
        <f>IF(_tag_month_day!BA170="","",_tag_month_day!BA170/100)</f>
        <v/>
      </c>
      <c r="FQ174" s="510" t="str">
        <f>IF(_tag_month_day!BB170="","",_tag_month_day!BB170/100)</f>
        <v/>
      </c>
      <c r="FR174" s="603" t="str">
        <f>IF(_tag_month_day!BC170="","",_tag_month_day!BC170/100)</f>
        <v/>
      </c>
      <c r="FS174" s="510" t="str">
        <f>IF(_tag_month_day!BD170="","",_tag_month_day!BD170/100)</f>
        <v/>
      </c>
      <c r="FT174" s="510" t="str">
        <f>IF(_tag_month_day!BE170="","",_tag_month_day!BE170/100)</f>
        <v/>
      </c>
      <c r="FU174" s="510" t="str">
        <f>IF(_tag_month_day!BF170="","",_tag_month_day!BF170/100)</f>
        <v/>
      </c>
      <c r="FV174" s="510" t="str">
        <f>IF(_tag_month_day!BG170="","",_tag_month_day!BG170/100)</f>
        <v/>
      </c>
      <c r="FW174" s="603" t="str">
        <f>IF(_tag_month_day!BH170="","",_tag_month_day!BH170/100)</f>
        <v/>
      </c>
      <c r="FX174" s="510" t="str">
        <f>IF(_tag_month_day!BI170="","",_tag_month_day!BI170/100)</f>
        <v/>
      </c>
      <c r="FY174" s="510" t="str">
        <f>IF(_tag_month_day!BJ170="","",_tag_month_day!BJ170/100)</f>
        <v/>
      </c>
      <c r="FZ174" s="605" t="str">
        <f>IF(_tag_month_day!BK170="","",_tag_month_day!BK170/100)</f>
        <v/>
      </c>
      <c r="GA174" s="510" t="str">
        <f>IF(_tag_month_day!BL170="","",_tag_month_day!BL170/100)</f>
        <v/>
      </c>
      <c r="GB174" s="603" t="str">
        <f>IF(_tag_month_day!BM170="","",_tag_month_day!BM170/100)</f>
        <v/>
      </c>
      <c r="GC174" s="420" t="str">
        <f>IF(_tag_month_day!BN170="","",_tag_month_day!BN170/100)</f>
        <v/>
      </c>
      <c r="GD174" s="420" t="str">
        <f>IF(_tag_month_day!BO170="","",_tag_month_day!BO170/100)</f>
        <v/>
      </c>
      <c r="GE174" s="420" t="str">
        <f>IF(_tag_month_day!BP170="","",_tag_month_day!BP170/100)</f>
        <v/>
      </c>
      <c r="GF174" s="420" t="str">
        <f>IF(_tag_month_day!BQ170="","",_tag_month_day!BQ170/100)</f>
        <v/>
      </c>
      <c r="GG174" s="420" t="str">
        <f>IF(_tag_month_day!BR170="","",_tag_month_day!BR170/100)</f>
        <v/>
      </c>
      <c r="GH174" s="420" t="str">
        <f>IF(_tag_month_day!BS170="","",_tag_month_day!BS170/100)</f>
        <v/>
      </c>
      <c r="GI174" s="603" t="str">
        <f>IF(_tag_month_day!BT170="","",_tag_month_day!BT170/100)</f>
        <v/>
      </c>
      <c r="GJ174" s="612" t="str">
        <f>IF(_tag_month_day!BU170="","",_tag_month_day!BU170/100)</f>
        <v/>
      </c>
      <c r="GK174" s="620" t="str">
        <f>IF(_tag_month_day!BV170="",IF(_rlcf_month_day!A$2="","",_rlcf_month_day!A$2/100),_tag_month_day!BV170/100)</f>
        <v/>
      </c>
      <c r="GL174" s="620" t="str">
        <f>IF(_tag_month_day!BW170="",IF(_rlcf_month_day!B$2="","",_rlcf_month_day!B$2/100),_tag_month_day!BW170/100)</f>
        <v/>
      </c>
      <c r="GM174" s="621" t="str">
        <f>IF(_tag_month_day!BX170="",IF(_rlcf_month_day!C$2="","",_rlcf_month_day!C$2/100),_tag_month_day!BX170/100)</f>
        <v/>
      </c>
      <c r="GN174" s="620" t="str">
        <f>IF(_tag_month_day!BV170="",IF(_rlcf_month_day!A$2="","",_rlcf_month_day!A$2/100),_tag_month_day!BV170/100)</f>
        <v/>
      </c>
      <c r="GO174" s="620" t="str">
        <f>IF(_tag_month_day!BW170="",IF(_rlcf_month_day!B$2="","",_rlcf_month_day!B$2/100),_tag_month_day!BW170/100)</f>
        <v/>
      </c>
      <c r="GP174" s="620" t="str">
        <f>IF(_tag_month_day!CD170="",IF(_rlcf_month_day!E$2="","",_rlcf_month_day!E$2/100),_tag_month_day!CD170/100)</f>
        <v/>
      </c>
      <c r="GQ174" s="620" t="str">
        <f>IF(_tag_month_day!CE170="",IF(_rlcf_month_day!F$2="","",_rlcf_month_day!F$2/100),_tag_month_day!CE170/100)</f>
        <v/>
      </c>
      <c r="GR174" s="621" t="str">
        <f>IF(_tag_month_day!CF170="",IF(_rlcf_month_day!G$2="","",_rlcf_month_day!G$2/100),_tag_month_day!CF170/100)</f>
        <v/>
      </c>
      <c r="GS174" s="626">
        <f t="shared" ref="GS174:HH174" si="1050">GS173</f>
        <v>0.953</v>
      </c>
      <c r="GT174" s="626">
        <f t="shared" si="1050"/>
        <v>0.55</v>
      </c>
      <c r="GU174" s="626">
        <f t="shared" si="1050"/>
        <v>0.55</v>
      </c>
      <c r="GV174" s="626">
        <f t="shared" si="1050"/>
        <v>0.55</v>
      </c>
      <c r="GW174" s="626">
        <f t="shared" si="1050"/>
        <v>0.5</v>
      </c>
      <c r="GX174" s="626">
        <f t="shared" si="1050"/>
        <v>0.935</v>
      </c>
      <c r="GY174" s="626">
        <f t="shared" si="1050"/>
        <v>0.15</v>
      </c>
      <c r="GZ174" s="626">
        <f t="shared" si="1050"/>
        <v>1</v>
      </c>
      <c r="HA174" s="632">
        <f t="shared" si="1050"/>
        <v>0.047</v>
      </c>
      <c r="HB174" s="632">
        <f t="shared" si="1050"/>
        <v>0.45</v>
      </c>
      <c r="HC174" s="632">
        <f t="shared" si="1050"/>
        <v>0.45</v>
      </c>
      <c r="HD174" s="632">
        <f t="shared" si="1050"/>
        <v>0.45</v>
      </c>
      <c r="HE174" s="632">
        <f t="shared" si="1050"/>
        <v>0.5</v>
      </c>
      <c r="HF174" s="632">
        <f t="shared" si="1050"/>
        <v>0.065</v>
      </c>
      <c r="HG174" s="632">
        <f t="shared" si="1050"/>
        <v>0.85</v>
      </c>
      <c r="HH174" s="632">
        <f t="shared" si="1050"/>
        <v>0</v>
      </c>
      <c r="HI174" s="68">
        <f t="shared" si="811"/>
        <v>0</v>
      </c>
      <c r="HJ174" s="68" t="e">
        <f t="shared" si="842"/>
        <v>#VALUE!</v>
      </c>
      <c r="HK174" s="202">
        <f t="shared" si="843"/>
        <v>0.85</v>
      </c>
      <c r="HL174" s="464">
        <f t="shared" si="844"/>
        <v>550000</v>
      </c>
      <c r="HM174" s="464">
        <f t="shared" si="845"/>
        <v>480000</v>
      </c>
      <c r="HN174" s="192" t="e">
        <f t="shared" si="812"/>
        <v>#VALUE!</v>
      </c>
      <c r="HO174" s="192" t="e">
        <f>HN174*HK174*$HO$2/HL174*1000000</f>
        <v>#VALUE!</v>
      </c>
      <c r="HP174" s="192" t="e">
        <f>HN174*HK174*$HP$2/HM174*1000000</f>
        <v>#VALUE!</v>
      </c>
    </row>
    <row r="175" customFormat="1" spans="1:224">
      <c r="A175" s="381">
        <v>170</v>
      </c>
      <c r="B175" s="54">
        <f ca="1" t="shared" si="846"/>
        <v>43624</v>
      </c>
      <c r="C175" s="57">
        <f t="shared" si="847"/>
        <v>0.0416666666666667</v>
      </c>
      <c r="D175" s="68" t="str">
        <f ca="1" t="shared" si="813"/>
        <v>夜班</v>
      </c>
      <c r="E175" s="68" t="str">
        <f ca="1" t="shared" si="814"/>
        <v>乙</v>
      </c>
      <c r="F175" s="68">
        <f ca="1">SUMPRODUCT((成本日报!$A$3:$A$95=计划!B175)*(成本日报!$B$3:$B$95=计划!$D175),成本日报!$C$3:$C$95)</f>
        <v>2</v>
      </c>
      <c r="G175" s="382">
        <f ca="1" t="shared" si="848"/>
        <v>43624.0416666663</v>
      </c>
      <c r="H175" s="382">
        <f ca="1" t="shared" si="815"/>
        <v>43624.0486111107</v>
      </c>
      <c r="I175" s="382">
        <f ca="1" t="shared" si="816"/>
        <v>43624.0541666663</v>
      </c>
      <c r="J175" s="382">
        <f ca="1" t="shared" si="817"/>
        <v>43624.0833333329</v>
      </c>
      <c r="K175" s="382">
        <f ca="1" t="shared" si="818"/>
        <v>43624.1458333329</v>
      </c>
      <c r="L175" s="382">
        <f ca="1" t="shared" si="819"/>
        <v>43624.1666666663</v>
      </c>
      <c r="M175" s="398" t="str">
        <f>IF(_tag_month_day!A171="","",_tag_month_day!A171)</f>
        <v/>
      </c>
      <c r="N175" s="398" t="str">
        <f>IF(_tag_month_day!B171="","",_tag_month_day!B171)</f>
        <v/>
      </c>
      <c r="O175" s="399" t="e">
        <f t="shared" si="820"/>
        <v>#VALUE!</v>
      </c>
      <c r="P175" s="398" t="str">
        <f>IF(_tag_month_day!C171="","",_tag_month_day!C171)</f>
        <v/>
      </c>
      <c r="Q175" s="398" t="str">
        <f>IF(_tag_month_day!D171="","",_tag_month_day!D171)</f>
        <v/>
      </c>
      <c r="R175" s="416">
        <f>IF(_tag_month_day!CB171="",R174,_tag_month_day!CB171/100)</f>
        <v>0.07</v>
      </c>
      <c r="S175" s="417" t="str">
        <f>IF(_tag_month_day!E171="","",_tag_month_day!E171)</f>
        <v/>
      </c>
      <c r="T175" s="417" t="str">
        <f>IF(_tag_month_day!F171="","",_tag_month_day!F171)</f>
        <v/>
      </c>
      <c r="U175" s="418" t="e">
        <f t="shared" si="774"/>
        <v>#VALUE!</v>
      </c>
      <c r="V175" s="53" t="e">
        <f t="shared" si="775"/>
        <v>#VALUE!</v>
      </c>
      <c r="W175" s="419" t="str">
        <f>IF(_jhy_month_day!A171="","",_jhy_month_day!A171)</f>
        <v/>
      </c>
      <c r="X175" s="420" t="str">
        <f>IF(_jhy_month_day!B171="","",_jhy_month_day!B171/100)</f>
        <v/>
      </c>
      <c r="Y175" s="420" t="str">
        <f>IF(_jhy_month_day!C171="","",_jhy_month_day!C171/100)</f>
        <v/>
      </c>
      <c r="Z175" s="439">
        <f t="shared" si="865"/>
        <v>43</v>
      </c>
      <c r="AA175" s="440" t="str">
        <f>IF(_tag_month_day!G171="","",_tag_month_day!G171/100)</f>
        <v/>
      </c>
      <c r="AB175" s="440" t="str">
        <f>IF(_tag_month_day!H171="","",_tag_month_day!H171/100)</f>
        <v/>
      </c>
      <c r="AC175" s="193">
        <f t="shared" si="821"/>
        <v>1.59963432013121</v>
      </c>
      <c r="AD175" s="441" t="str">
        <f t="shared" si="822"/>
        <v/>
      </c>
      <c r="AE175" s="442" t="str">
        <f t="shared" si="823"/>
        <v/>
      </c>
      <c r="AF175" s="443">
        <v>1</v>
      </c>
      <c r="AG175" s="68" t="str">
        <f>IF(_duihao_month_day!A171="","",_duihao_month_day!A171)</f>
        <v/>
      </c>
      <c r="AH175" s="463">
        <f>IF(_gyk_month_day!B171="",AH174,_gyk_month_day!B171)</f>
        <v>820</v>
      </c>
      <c r="AI175" s="464" t="e">
        <f t="shared" si="849"/>
        <v>#VALUE!</v>
      </c>
      <c r="AJ175" s="68" t="str">
        <f>IF(_tag_month_day!I171="","",_tag_month_day!I171)</f>
        <v/>
      </c>
      <c r="AK175" s="465" t="str">
        <f>IF(_tzyy_month_day!A171="","",_tzyy_month_day!A171)</f>
        <v/>
      </c>
      <c r="AL175" s="465" t="str">
        <f>IF(_tzyy_month_day!B171="","",_tzyy_month_day!B171)</f>
        <v/>
      </c>
      <c r="AM175" s="465" t="str">
        <f>IF(_tzyy_month_day!C171="","",_tzyy_month_day!C171)</f>
        <v/>
      </c>
      <c r="AN175" s="466" t="str">
        <f>IF(_tag_month_day!CG171="","",_tag_month_day!CG171)</f>
        <v/>
      </c>
      <c r="AO175" s="466" t="str">
        <f>IF(_tag_month_day!CH171="","",_tag_month_day!CH171)</f>
        <v/>
      </c>
      <c r="AP175" s="486" t="e">
        <f t="shared" si="824"/>
        <v>#VALUE!</v>
      </c>
      <c r="AQ175" s="487" t="str">
        <f>IF(_tag_month_day!J171="","",_tag_month_day!J171/100)</f>
        <v/>
      </c>
      <c r="AR175" s="488">
        <f t="shared" si="825"/>
        <v>1.3</v>
      </c>
      <c r="AS175" s="489" t="e">
        <f t="shared" si="776"/>
        <v>#VALUE!</v>
      </c>
      <c r="AT175" s="489">
        <f t="shared" si="826"/>
        <v>0</v>
      </c>
      <c r="AU175" s="490" t="str">
        <f>IF(_tag_month_day!K171="","",_tag_month_day!K171)</f>
        <v/>
      </c>
      <c r="AV175" s="491" t="str">
        <f>IF(_tag_month_day!L171="","",_tag_month_day!L171/100)</f>
        <v/>
      </c>
      <c r="AW175" s="420">
        <f t="shared" si="748"/>
        <v>0</v>
      </c>
      <c r="AX175" s="420">
        <f t="shared" si="827"/>
        <v>0</v>
      </c>
      <c r="AY175" s="420" t="str">
        <f>IF(_tag_month_day!M171="","",_tag_month_day!M171/100)</f>
        <v/>
      </c>
      <c r="AZ175" s="420" t="str">
        <f>IF(_tag_month_day!N171="","",_tag_month_day!N171/100)</f>
        <v/>
      </c>
      <c r="BA175" s="420" t="str">
        <f>IF(_tag_month_day!O171="","",_tag_month_day!O171/100)</f>
        <v/>
      </c>
      <c r="BB175" s="496" t="str">
        <f>IF(_tag_month_day!P171="","",_tag_month_day!P171/100)</f>
        <v/>
      </c>
      <c r="BC175" s="496">
        <f t="shared" si="828"/>
        <v>0</v>
      </c>
      <c r="BD175" s="496" t="str">
        <f>IF(_tag_month_day!Q171="","",_tag_month_day!Q171/100)</f>
        <v/>
      </c>
      <c r="BE175" s="510" t="str">
        <f>IF(_tag_month_day!R171="","",_tag_month_day!R171/100)</f>
        <v/>
      </c>
      <c r="BF175" s="413" t="str">
        <f>IF(_tag_month_day!CC171="","",_tag_month_day!CC171/100)</f>
        <v/>
      </c>
      <c r="BG175" s="511" t="e">
        <f t="shared" si="777"/>
        <v>#VALUE!</v>
      </c>
      <c r="BH175" s="198">
        <f t="shared" si="778"/>
        <v>0</v>
      </c>
      <c r="BI175" s="512" t="e">
        <f>IF(CX175=0,BI174,(DK175*查询!$R$5+DL175*查询!$Q$5+DM175*查询!$N$5+DN175*查询!$O$5+DO175*查询!$P$5)*AF175/CX175)</f>
        <v>#VALUE!</v>
      </c>
      <c r="BJ175" s="512" t="e">
        <f>IF(CX175=0,BJ174,(DP175*查询!$S$5+DQ175*查询!$T$5+DR175*查询!$U$5)*AF175/CX175)</f>
        <v>#VALUE!</v>
      </c>
      <c r="BK175" s="512">
        <f t="shared" si="829"/>
        <v>1</v>
      </c>
      <c r="BL175" s="513" t="str">
        <f>IF(_cfyc_month_day!A171="","",_cfyc_month_day!A171)</f>
        <v/>
      </c>
      <c r="BM175" s="513" t="str">
        <f>IF(_cfyc_month_day!B171="","",_cfyc_month_day!B171)</f>
        <v/>
      </c>
      <c r="BN175" s="513" t="str">
        <f>IF(_cfyc_month_day!C171="","",_cfyc_month_day!C171)</f>
        <v/>
      </c>
      <c r="BO175" s="522" t="str">
        <f>IF(_cfyc_month_day!D171="","",_cfyc_month_day!D171)</f>
        <v/>
      </c>
      <c r="BP175" s="522" t="str">
        <f>IF(_cfyc_month_day!E171="","",_cfyc_month_day!E171)</f>
        <v/>
      </c>
      <c r="BQ175" s="522" t="str">
        <f>IF(_cfyc_month_day!F171="","",_cfyc_month_day!F171)</f>
        <v/>
      </c>
      <c r="BR175" s="513" t="str">
        <f>IF(_tag_month_day!T171="","",_tag_month_day!T171)</f>
        <v/>
      </c>
      <c r="BS175" s="513" t="str">
        <f>IF(_tag_month_day!U171="","",_tag_month_day!U171)</f>
        <v/>
      </c>
      <c r="BT175" s="523" t="str">
        <f t="shared" si="830"/>
        <v/>
      </c>
      <c r="BU175" s="223" t="str">
        <f>IF(_tag_month_day!V171="","",_tag_month_day!V171)</f>
        <v/>
      </c>
      <c r="BV175" s="206" t="str">
        <f>IF(_tag_month_day!W171="","",_tag_month_day!W171)</f>
        <v/>
      </c>
      <c r="BW175" s="540" t="str">
        <f>IF(_tag_month_day!X171="","",_tag_month_day!X171)</f>
        <v/>
      </c>
      <c r="BX175" s="540" t="str">
        <f>IF(_tag_month_day!Y171="","",_tag_month_day!Y171)</f>
        <v/>
      </c>
      <c r="BY175" s="541">
        <f ca="1" t="shared" si="831"/>
        <v>43624.1666666663</v>
      </c>
      <c r="BZ175" s="542" t="s">
        <v>215</v>
      </c>
      <c r="CA175" s="543" t="str">
        <f>IF(_jhy2_month_day!A171="","",_jhy2_month_day!A171)</f>
        <v/>
      </c>
      <c r="CB175" s="464" t="str">
        <f>IF(_jhy2_month_day!B171="","",_jhy2_month_day!B171)</f>
        <v/>
      </c>
      <c r="CC175" s="464" t="str">
        <f>IF(_jhy2_month_day!C171="","",_jhy2_month_day!C171)</f>
        <v/>
      </c>
      <c r="CD175" s="464" t="str">
        <f>IF(_jhy2_month_day!D171="","",_jhy2_month_day!D171)</f>
        <v/>
      </c>
      <c r="CE175" s="464" t="str">
        <f>IF(_jhy2_month_day!E171="","",_jhy2_month_day!E171)</f>
        <v/>
      </c>
      <c r="CF175" s="464" t="str">
        <f>IF(_jhy2_month_day!F171="","",_jhy2_month_day!F171)</f>
        <v/>
      </c>
      <c r="CG175" s="464" t="str">
        <f>IF(_jhy2_month_day!G171="","",_jhy2_month_day!G171)</f>
        <v/>
      </c>
      <c r="CH175" s="464" t="str">
        <f>IF(_jhy2_month_day!H171="","",_jhy2_month_day!H171)</f>
        <v/>
      </c>
      <c r="CI175" s="464" t="str">
        <f>IF(_jhy2_month_day!I171="","",_jhy2_month_day!I171)</f>
        <v/>
      </c>
      <c r="CJ175" s="464" t="str">
        <f>IF(_jhy2_month_day!J171="","",_jhy2_month_day!J171)</f>
        <v/>
      </c>
      <c r="CK175" s="464" t="str">
        <f>IF(_jhy2_month_day!K171="","",_jhy2_month_day!K171)</f>
        <v/>
      </c>
      <c r="CL175" s="562" t="str">
        <f>IF(_jhy2_month_day!L171="","",_jhy2_month_day!L171)</f>
        <v/>
      </c>
      <c r="CM175" s="562" t="str">
        <f>IF(_jhy2_month_day!M171="","",_jhy2_month_day!M171)</f>
        <v/>
      </c>
      <c r="CN175" s="562" t="str">
        <f>IF(_jhy2_month_day!N171="","",_jhy2_month_day!N171)</f>
        <v/>
      </c>
      <c r="CO175" s="562" t="str">
        <f>IF(_jhy2_month_day!O171="","",_jhy2_month_day!O171)</f>
        <v/>
      </c>
      <c r="CP175" s="562" t="str">
        <f>IF(_jhy2_month_day!P171="","",_jhy2_month_day!P171)</f>
        <v/>
      </c>
      <c r="CQ175" s="562" t="str">
        <f>IF(_jhy2_month_day!Q171="","",_jhy2_month_day!Q171)</f>
        <v/>
      </c>
      <c r="CR175" s="563" t="str">
        <f>IF(_jhy2_month_day!R171="","",_jhy2_month_day!R171)</f>
        <v/>
      </c>
      <c r="CS175" s="576" t="str">
        <f>IF(_jhy2_month_day!S171="","",_jhy2_month_day!S171)</f>
        <v/>
      </c>
      <c r="CT175" s="562" t="str">
        <f>IF(_jhy2_month_day!T171="","",_jhy2_month_day!T171)</f>
        <v/>
      </c>
      <c r="CU175" s="577" t="e">
        <f t="shared" si="779"/>
        <v>#VALUE!</v>
      </c>
      <c r="CV175" s="198" t="e">
        <f t="shared" si="780"/>
        <v>#VALUE!</v>
      </c>
      <c r="CW175" s="192" t="e">
        <f t="shared" si="781"/>
        <v>#VALUE!</v>
      </c>
      <c r="CX175" s="192" t="e">
        <f t="shared" si="782"/>
        <v>#VALUE!</v>
      </c>
      <c r="CY175" s="202" t="e">
        <f t="shared" si="783"/>
        <v>#VALUE!</v>
      </c>
      <c r="CZ175" s="192" t="e">
        <f t="shared" ref="CZ175:DI175" si="1051">$AJ175*EF175</f>
        <v>#VALUE!</v>
      </c>
      <c r="DA175" s="192" t="e">
        <f t="shared" si="1051"/>
        <v>#VALUE!</v>
      </c>
      <c r="DB175" s="192" t="e">
        <f t="shared" si="1051"/>
        <v>#VALUE!</v>
      </c>
      <c r="DC175" s="192" t="e">
        <f t="shared" si="1051"/>
        <v>#VALUE!</v>
      </c>
      <c r="DD175" s="192" t="e">
        <f t="shared" si="1051"/>
        <v>#VALUE!</v>
      </c>
      <c r="DE175" s="192" t="e">
        <f t="shared" si="1051"/>
        <v>#VALUE!</v>
      </c>
      <c r="DF175" s="192" t="e">
        <f t="shared" si="1051"/>
        <v>#VALUE!</v>
      </c>
      <c r="DG175" s="192" t="e">
        <f t="shared" si="1051"/>
        <v>#VALUE!</v>
      </c>
      <c r="DH175" s="192" t="e">
        <f t="shared" si="1051"/>
        <v>#VALUE!</v>
      </c>
      <c r="DI175" s="192" t="e">
        <f t="shared" si="1051"/>
        <v>#VALUE!</v>
      </c>
      <c r="DJ175" s="192" t="e">
        <f t="shared" si="785"/>
        <v>#VALUE!</v>
      </c>
      <c r="DK175" s="192" t="e">
        <f t="shared" si="786"/>
        <v>#VALUE!</v>
      </c>
      <c r="DL175" s="192" t="e">
        <f t="shared" si="787"/>
        <v>#VALUE!</v>
      </c>
      <c r="DM175" s="192" t="e">
        <f t="shared" si="788"/>
        <v>#VALUE!</v>
      </c>
      <c r="DN175" s="192" t="e">
        <f t="shared" si="789"/>
        <v>#VALUE!</v>
      </c>
      <c r="DO175" s="192" t="e">
        <f t="shared" si="790"/>
        <v>#VALUE!</v>
      </c>
      <c r="DP175" s="192" t="e">
        <f t="shared" si="791"/>
        <v>#VALUE!</v>
      </c>
      <c r="DQ175" s="192" t="e">
        <f t="shared" si="792"/>
        <v>#VALUE!</v>
      </c>
      <c r="DR175" s="192" t="e">
        <f t="shared" si="793"/>
        <v>#VALUE!</v>
      </c>
      <c r="DS175" s="192" t="e">
        <f t="shared" si="794"/>
        <v>#VALUE!</v>
      </c>
      <c r="DT175" s="192" t="e">
        <f t="shared" si="795"/>
        <v>#VALUE!</v>
      </c>
      <c r="DU175" s="192" t="e">
        <f t="shared" si="796"/>
        <v>#VALUE!</v>
      </c>
      <c r="DV175" s="198" t="e">
        <f t="shared" si="797"/>
        <v>#VALUE!</v>
      </c>
      <c r="DW175" s="198" t="e">
        <f t="shared" si="798"/>
        <v>#DIV/0!</v>
      </c>
      <c r="DX175" s="198" t="e">
        <f t="shared" si="799"/>
        <v>#DIV/0!</v>
      </c>
      <c r="DY175" s="198" t="e">
        <f t="shared" si="800"/>
        <v>#VALUE!</v>
      </c>
      <c r="DZ175" s="198" t="e">
        <f t="shared" si="801"/>
        <v>#VALUE!</v>
      </c>
      <c r="EA175" s="198" t="e">
        <f t="shared" si="802"/>
        <v>#VALUE!</v>
      </c>
      <c r="EB175" s="198" t="e">
        <f t="shared" si="803"/>
        <v>#VALUE!</v>
      </c>
      <c r="EC175" s="198" t="e">
        <f t="shared" si="804"/>
        <v>#DIV/0!</v>
      </c>
      <c r="ED175" s="198" t="e">
        <f t="shared" si="805"/>
        <v>#VALUE!</v>
      </c>
      <c r="EE175" s="198" t="e">
        <f t="shared" si="806"/>
        <v>#VALUE!</v>
      </c>
      <c r="EF175" s="198" t="e">
        <f t="shared" ref="EF175:EO175" si="1052">DV175/SUM($DV175:$EE175)</f>
        <v>#VALUE!</v>
      </c>
      <c r="EG175" s="198" t="e">
        <f t="shared" si="1052"/>
        <v>#DIV/0!</v>
      </c>
      <c r="EH175" s="198" t="e">
        <f t="shared" si="1052"/>
        <v>#DIV/0!</v>
      </c>
      <c r="EI175" s="198" t="e">
        <f t="shared" si="1052"/>
        <v>#VALUE!</v>
      </c>
      <c r="EJ175" s="198" t="e">
        <f t="shared" si="1052"/>
        <v>#VALUE!</v>
      </c>
      <c r="EK175" s="198" t="e">
        <f t="shared" si="1052"/>
        <v>#VALUE!</v>
      </c>
      <c r="EL175" s="198" t="e">
        <f t="shared" si="1052"/>
        <v>#VALUE!</v>
      </c>
      <c r="EM175" s="198" t="e">
        <f t="shared" si="1052"/>
        <v>#DIV/0!</v>
      </c>
      <c r="EN175" s="198" t="e">
        <f t="shared" si="1052"/>
        <v>#VALUE!</v>
      </c>
      <c r="EO175" s="198" t="e">
        <f t="shared" si="1052"/>
        <v>#VALUE!</v>
      </c>
      <c r="EP175" s="511">
        <f t="shared" ref="EP175:EW175" si="1053">EP174</f>
        <v>0.08</v>
      </c>
      <c r="EQ175" s="511">
        <f t="shared" si="1053"/>
        <v>0.015</v>
      </c>
      <c r="ER175" s="511">
        <f t="shared" si="1053"/>
        <v>0.015</v>
      </c>
      <c r="ES175" s="511">
        <f t="shared" si="1053"/>
        <v>0.015</v>
      </c>
      <c r="ET175" s="511">
        <f t="shared" si="1053"/>
        <v>0.015</v>
      </c>
      <c r="EU175" s="511">
        <f t="shared" si="1053"/>
        <v>0.09</v>
      </c>
      <c r="EV175" s="511">
        <f t="shared" si="1053"/>
        <v>0.09</v>
      </c>
      <c r="EW175" s="511">
        <f t="shared" si="1053"/>
        <v>0.09</v>
      </c>
      <c r="EX175" s="420" t="str">
        <f>IF(_tag_month_day!AS171="","",_tag_month_day!AS171/100)</f>
        <v/>
      </c>
      <c r="EY175" s="420" t="str">
        <f>IF(_tag_month_day!AT171="","",_tag_month_day!AT171/100)</f>
        <v/>
      </c>
      <c r="EZ175" s="420" t="str">
        <f>IF(_tag_month_day!AU171="","",_tag_month_day!AU171/100)</f>
        <v/>
      </c>
      <c r="FA175" s="420" t="str">
        <f>IF(_tag_month_day!AV171="","",_tag_month_day!AV171/100)</f>
        <v/>
      </c>
      <c r="FB175" s="420" t="str">
        <f>IF(_tag_month_day!AW171="","",_tag_month_day!AW171/100)</f>
        <v/>
      </c>
      <c r="FC175" s="420" t="str">
        <f>IF(_tag_month_day!AX171="","",_tag_month_day!AX171/100)</f>
        <v/>
      </c>
      <c r="FD175" s="510">
        <f t="shared" si="835"/>
        <v>0.33</v>
      </c>
      <c r="FE175" s="510">
        <f t="shared" si="836"/>
        <v>0.19</v>
      </c>
      <c r="FF175" s="510">
        <f t="shared" si="837"/>
        <v>0.003</v>
      </c>
      <c r="FG175" s="510">
        <f t="shared" si="838"/>
        <v>0</v>
      </c>
      <c r="FH175" s="603">
        <f t="shared" si="839"/>
        <v>0.0001</v>
      </c>
      <c r="FI175" s="510">
        <f t="shared" ref="FI175:FR175" si="1054">FI174</f>
        <v>0.41</v>
      </c>
      <c r="FJ175" s="510">
        <f t="shared" si="1054"/>
        <v>0.11</v>
      </c>
      <c r="FK175" s="510">
        <f t="shared" si="1054"/>
        <v>0.015</v>
      </c>
      <c r="FL175" s="510">
        <f t="shared" si="1054"/>
        <v>0</v>
      </c>
      <c r="FM175" s="603">
        <f t="shared" si="1054"/>
        <v>0.0001</v>
      </c>
      <c r="FN175" s="510" t="str">
        <f>IF(_tag_month_day!AY171="","",_tag_month_day!AY171/100)</f>
        <v/>
      </c>
      <c r="FO175" s="510" t="str">
        <f>IF(_tag_month_day!AZ171="","",_tag_month_day!AZ171/100)</f>
        <v/>
      </c>
      <c r="FP175" s="510" t="str">
        <f>IF(_tag_month_day!BA171="","",_tag_month_day!BA171/100)</f>
        <v/>
      </c>
      <c r="FQ175" s="510" t="str">
        <f>IF(_tag_month_day!BB171="","",_tag_month_day!BB171/100)</f>
        <v/>
      </c>
      <c r="FR175" s="603" t="str">
        <f>IF(_tag_month_day!BC171="","",_tag_month_day!BC171/100)</f>
        <v/>
      </c>
      <c r="FS175" s="510" t="str">
        <f>IF(_tag_month_day!BD171="","",_tag_month_day!BD171/100)</f>
        <v/>
      </c>
      <c r="FT175" s="510" t="str">
        <f>IF(_tag_month_day!BE171="","",_tag_month_day!BE171/100)</f>
        <v/>
      </c>
      <c r="FU175" s="510" t="str">
        <f>IF(_tag_month_day!BF171="","",_tag_month_day!BF171/100)</f>
        <v/>
      </c>
      <c r="FV175" s="510" t="str">
        <f>IF(_tag_month_day!BG171="","",_tag_month_day!BG171/100)</f>
        <v/>
      </c>
      <c r="FW175" s="603" t="str">
        <f>IF(_tag_month_day!BH171="","",_tag_month_day!BH171/100)</f>
        <v/>
      </c>
      <c r="FX175" s="510" t="str">
        <f>IF(_tag_month_day!BI171="","",_tag_month_day!BI171/100)</f>
        <v/>
      </c>
      <c r="FY175" s="510" t="str">
        <f>IF(_tag_month_day!BJ171="","",_tag_month_day!BJ171/100)</f>
        <v/>
      </c>
      <c r="FZ175" s="605" t="str">
        <f>IF(_tag_month_day!BK171="","",_tag_month_day!BK171/100)</f>
        <v/>
      </c>
      <c r="GA175" s="510" t="str">
        <f>IF(_tag_month_day!BL171="","",_tag_month_day!BL171/100)</f>
        <v/>
      </c>
      <c r="GB175" s="603" t="str">
        <f>IF(_tag_month_day!BM171="","",_tag_month_day!BM171/100)</f>
        <v/>
      </c>
      <c r="GC175" s="420" t="str">
        <f>IF(_tag_month_day!BN171="","",_tag_month_day!BN171/100)</f>
        <v/>
      </c>
      <c r="GD175" s="420" t="str">
        <f>IF(_tag_month_day!BO171="","",_tag_month_day!BO171/100)</f>
        <v/>
      </c>
      <c r="GE175" s="420" t="str">
        <f>IF(_tag_month_day!BP171="","",_tag_month_day!BP171/100)</f>
        <v/>
      </c>
      <c r="GF175" s="420" t="str">
        <f>IF(_tag_month_day!BQ171="","",_tag_month_day!BQ171/100)</f>
        <v/>
      </c>
      <c r="GG175" s="420" t="str">
        <f>IF(_tag_month_day!BR171="","",_tag_month_day!BR171/100)</f>
        <v/>
      </c>
      <c r="GH175" s="420" t="str">
        <f>IF(_tag_month_day!BS171="","",_tag_month_day!BS171/100)</f>
        <v/>
      </c>
      <c r="GI175" s="603" t="str">
        <f>IF(_tag_month_day!BT171="","",_tag_month_day!BT171/100)</f>
        <v/>
      </c>
      <c r="GJ175" s="612" t="str">
        <f>IF(_tag_month_day!BU171="","",_tag_month_day!BU171/100)</f>
        <v/>
      </c>
      <c r="GK175" s="620" t="str">
        <f>IF(_tag_month_day!BV171="",IF(_rlcf_month_day!A$2="","",_rlcf_month_day!A$2/100),_tag_month_day!BV171/100)</f>
        <v/>
      </c>
      <c r="GL175" s="620" t="str">
        <f>IF(_tag_month_day!BW171="",IF(_rlcf_month_day!B$2="","",_rlcf_month_day!B$2/100),_tag_month_day!BW171/100)</f>
        <v/>
      </c>
      <c r="GM175" s="621" t="str">
        <f>IF(_tag_month_day!BX171="",IF(_rlcf_month_day!C$2="","",_rlcf_month_day!C$2/100),_tag_month_day!BX171/100)</f>
        <v/>
      </c>
      <c r="GN175" s="620" t="str">
        <f>IF(_tag_month_day!BV171="",IF(_rlcf_month_day!A$2="","",_rlcf_month_day!A$2/100),_tag_month_day!BV171/100)</f>
        <v/>
      </c>
      <c r="GO175" s="620" t="str">
        <f>IF(_tag_month_day!BW171="",IF(_rlcf_month_day!B$2="","",_rlcf_month_day!B$2/100),_tag_month_day!BW171/100)</f>
        <v/>
      </c>
      <c r="GP175" s="620" t="str">
        <f>IF(_tag_month_day!CD171="",IF(_rlcf_month_day!E$2="","",_rlcf_month_day!E$2/100),_tag_month_day!CD171/100)</f>
        <v/>
      </c>
      <c r="GQ175" s="620" t="str">
        <f>IF(_tag_month_day!CE171="",IF(_rlcf_month_day!F$2="","",_rlcf_month_day!F$2/100),_tag_month_day!CE171/100)</f>
        <v/>
      </c>
      <c r="GR175" s="621" t="str">
        <f>IF(_tag_month_day!CF171="",IF(_rlcf_month_day!G$2="","",_rlcf_month_day!G$2/100),_tag_month_day!CF171/100)</f>
        <v/>
      </c>
      <c r="GS175" s="626">
        <f t="shared" ref="GS175:HH175" si="1055">GS174</f>
        <v>0.953</v>
      </c>
      <c r="GT175" s="626">
        <f t="shared" si="1055"/>
        <v>0.55</v>
      </c>
      <c r="GU175" s="626">
        <f t="shared" si="1055"/>
        <v>0.55</v>
      </c>
      <c r="GV175" s="626">
        <f t="shared" si="1055"/>
        <v>0.55</v>
      </c>
      <c r="GW175" s="626">
        <f t="shared" si="1055"/>
        <v>0.5</v>
      </c>
      <c r="GX175" s="626">
        <f t="shared" si="1055"/>
        <v>0.935</v>
      </c>
      <c r="GY175" s="626">
        <f t="shared" si="1055"/>
        <v>0.15</v>
      </c>
      <c r="GZ175" s="626">
        <f t="shared" si="1055"/>
        <v>1</v>
      </c>
      <c r="HA175" s="632">
        <f t="shared" si="1055"/>
        <v>0.047</v>
      </c>
      <c r="HB175" s="632">
        <f t="shared" si="1055"/>
        <v>0.45</v>
      </c>
      <c r="HC175" s="632">
        <f t="shared" si="1055"/>
        <v>0.45</v>
      </c>
      <c r="HD175" s="632">
        <f t="shared" si="1055"/>
        <v>0.45</v>
      </c>
      <c r="HE175" s="632">
        <f t="shared" si="1055"/>
        <v>0.5</v>
      </c>
      <c r="HF175" s="632">
        <f t="shared" si="1055"/>
        <v>0.065</v>
      </c>
      <c r="HG175" s="632">
        <f t="shared" si="1055"/>
        <v>0.85</v>
      </c>
      <c r="HH175" s="632">
        <f t="shared" si="1055"/>
        <v>0</v>
      </c>
      <c r="HI175" s="68" t="e">
        <f t="shared" si="811"/>
        <v>#VALUE!</v>
      </c>
      <c r="HJ175" s="68" t="e">
        <f t="shared" si="842"/>
        <v>#VALUE!</v>
      </c>
      <c r="HK175" s="202">
        <f t="shared" si="843"/>
        <v>0.85</v>
      </c>
      <c r="HL175" s="464">
        <f t="shared" si="844"/>
        <v>550000</v>
      </c>
      <c r="HM175" s="464">
        <f t="shared" si="845"/>
        <v>480000</v>
      </c>
      <c r="HN175" s="192" t="e">
        <f t="shared" si="812"/>
        <v>#VALUE!</v>
      </c>
      <c r="HO175" s="192" t="e">
        <f>HN175*HK175*$HO$2/HL175*1000000</f>
        <v>#VALUE!</v>
      </c>
      <c r="HP175" s="192" t="e">
        <f>HN175*HK175*$HP$2/HM175*1000000</f>
        <v>#VALUE!</v>
      </c>
    </row>
    <row r="176" customFormat="1" spans="1:224">
      <c r="A176" s="381">
        <v>171</v>
      </c>
      <c r="B176" s="54">
        <f ca="1" t="shared" si="846"/>
        <v>43624</v>
      </c>
      <c r="C176" s="57">
        <f t="shared" si="847"/>
        <v>0.0416666666666667</v>
      </c>
      <c r="D176" s="68" t="str">
        <f ca="1" t="shared" si="813"/>
        <v>夜班</v>
      </c>
      <c r="E176" s="68" t="str">
        <f ca="1" t="shared" si="814"/>
        <v>乙</v>
      </c>
      <c r="F176" s="68">
        <f ca="1">SUMPRODUCT((成本日报!$A$3:$A$95=计划!B176)*(成本日报!$B$3:$B$95=计划!$D176),成本日报!$C$3:$C$95)</f>
        <v>2</v>
      </c>
      <c r="G176" s="382">
        <f ca="1" t="shared" si="848"/>
        <v>43624.0833333329</v>
      </c>
      <c r="H176" s="382">
        <f ca="1" t="shared" si="815"/>
        <v>43624.0902777774</v>
      </c>
      <c r="I176" s="382">
        <f ca="1" t="shared" si="816"/>
        <v>43624.0958333329</v>
      </c>
      <c r="J176" s="382">
        <f ca="1" t="shared" si="817"/>
        <v>43624.1249999996</v>
      </c>
      <c r="K176" s="382">
        <f ca="1" t="shared" si="818"/>
        <v>43624.1874999996</v>
      </c>
      <c r="L176" s="382">
        <f ca="1" t="shared" si="819"/>
        <v>43624.2083333329</v>
      </c>
      <c r="M176" s="398" t="str">
        <f>IF(_tag_month_day!A172="","",_tag_month_day!A172)</f>
        <v/>
      </c>
      <c r="N176" s="398" t="str">
        <f>IF(_tag_month_day!B172="","",_tag_month_day!B172)</f>
        <v/>
      </c>
      <c r="O176" s="399" t="e">
        <f t="shared" si="820"/>
        <v>#VALUE!</v>
      </c>
      <c r="P176" s="398" t="str">
        <f>IF(_tag_month_day!C172="","",_tag_month_day!C172)</f>
        <v/>
      </c>
      <c r="Q176" s="398" t="str">
        <f>IF(_tag_month_day!D172="","",_tag_month_day!D172)</f>
        <v/>
      </c>
      <c r="R176" s="416">
        <f>IF(_tag_month_day!CB172="",R175,_tag_month_day!CB172/100)</f>
        <v>0.07</v>
      </c>
      <c r="S176" s="417" t="str">
        <f>IF(_tag_month_day!E172="","",_tag_month_day!E172)</f>
        <v/>
      </c>
      <c r="T176" s="417" t="str">
        <f>IF(_tag_month_day!F172="","",_tag_month_day!F172)</f>
        <v/>
      </c>
      <c r="U176" s="418" t="e">
        <f t="shared" si="774"/>
        <v>#VALUE!</v>
      </c>
      <c r="V176" s="53" t="e">
        <f t="shared" si="775"/>
        <v>#VALUE!</v>
      </c>
      <c r="W176" s="419" t="str">
        <f>IF(_jhy_month_day!A172="","",_jhy_month_day!A172)</f>
        <v/>
      </c>
      <c r="X176" s="420" t="str">
        <f>IF(_jhy_month_day!B172="","",_jhy_month_day!B172/100)</f>
        <v/>
      </c>
      <c r="Y176" s="420" t="str">
        <f>IF(_jhy_month_day!C172="","",_jhy_month_day!C172/100)</f>
        <v/>
      </c>
      <c r="Z176" s="439">
        <f t="shared" si="865"/>
        <v>43</v>
      </c>
      <c r="AA176" s="440" t="str">
        <f>IF(_tag_month_day!G172="","",_tag_month_day!G172/100)</f>
        <v/>
      </c>
      <c r="AB176" s="440" t="str">
        <f>IF(_tag_month_day!H172="","",_tag_month_day!H172/100)</f>
        <v/>
      </c>
      <c r="AC176" s="193">
        <f t="shared" si="821"/>
        <v>1.59963432013121</v>
      </c>
      <c r="AD176" s="441" t="str">
        <f t="shared" si="822"/>
        <v/>
      </c>
      <c r="AE176" s="442" t="str">
        <f t="shared" si="823"/>
        <v/>
      </c>
      <c r="AF176" s="443">
        <v>1</v>
      </c>
      <c r="AG176" s="68" t="str">
        <f>IF(_duihao_month_day!A172="","",_duihao_month_day!A172)</f>
        <v/>
      </c>
      <c r="AH176" s="463">
        <f>IF(_gyk_month_day!B172="",AH175,_gyk_month_day!B172)</f>
        <v>820</v>
      </c>
      <c r="AI176" s="464" t="e">
        <f t="shared" si="849"/>
        <v>#VALUE!</v>
      </c>
      <c r="AJ176" s="68" t="str">
        <f>IF(_tag_month_day!I172="","",_tag_month_day!I172)</f>
        <v/>
      </c>
      <c r="AK176" s="465" t="str">
        <f>IF(_tzyy_month_day!A172="","",_tzyy_month_day!A172)</f>
        <v/>
      </c>
      <c r="AL176" s="465" t="str">
        <f>IF(_tzyy_month_day!B172="","",_tzyy_month_day!B172)</f>
        <v/>
      </c>
      <c r="AM176" s="465" t="str">
        <f>IF(_tzyy_month_day!C172="","",_tzyy_month_day!C172)</f>
        <v/>
      </c>
      <c r="AN176" s="466" t="str">
        <f>IF(_tag_month_day!CG172="","",_tag_month_day!CG172)</f>
        <v/>
      </c>
      <c r="AO176" s="466" t="str">
        <f>IF(_tag_month_day!CH172="","",_tag_month_day!CH172)</f>
        <v/>
      </c>
      <c r="AP176" s="486" t="e">
        <f t="shared" si="824"/>
        <v>#VALUE!</v>
      </c>
      <c r="AQ176" s="487" t="str">
        <f>IF(_tag_month_day!J172="","",_tag_month_day!J172/100)</f>
        <v/>
      </c>
      <c r="AR176" s="488">
        <f t="shared" si="825"/>
        <v>1.3</v>
      </c>
      <c r="AS176" s="489" t="e">
        <f t="shared" si="776"/>
        <v>#VALUE!</v>
      </c>
      <c r="AT176" s="489">
        <f t="shared" si="826"/>
        <v>0</v>
      </c>
      <c r="AU176" s="490" t="str">
        <f>IF(_tag_month_day!K172="","",_tag_month_day!K172)</f>
        <v/>
      </c>
      <c r="AV176" s="491" t="str">
        <f>IF(_tag_month_day!L172="","",_tag_month_day!L172/100)</f>
        <v/>
      </c>
      <c r="AW176" s="420">
        <f t="shared" si="748"/>
        <v>0</v>
      </c>
      <c r="AX176" s="420">
        <f t="shared" si="827"/>
        <v>0</v>
      </c>
      <c r="AY176" s="420" t="str">
        <f>IF(_tag_month_day!M172="","",_tag_month_day!M172/100)</f>
        <v/>
      </c>
      <c r="AZ176" s="420" t="str">
        <f>IF(_tag_month_day!N172="","",_tag_month_day!N172/100)</f>
        <v/>
      </c>
      <c r="BA176" s="420" t="str">
        <f>IF(_tag_month_day!O172="","",_tag_month_day!O172/100)</f>
        <v/>
      </c>
      <c r="BB176" s="496" t="str">
        <f>IF(_tag_month_day!P172="","",_tag_month_day!P172/100)</f>
        <v/>
      </c>
      <c r="BC176" s="496">
        <f t="shared" si="828"/>
        <v>0</v>
      </c>
      <c r="BD176" s="496" t="str">
        <f>IF(_tag_month_day!Q172="","",_tag_month_day!Q172/100)</f>
        <v/>
      </c>
      <c r="BE176" s="510" t="str">
        <f>IF(_tag_month_day!R172="","",_tag_month_day!R172/100)</f>
        <v/>
      </c>
      <c r="BF176" s="413" t="str">
        <f>IF(_tag_month_day!CC172="","",_tag_month_day!CC172/100)</f>
        <v/>
      </c>
      <c r="BG176" s="511" t="e">
        <f t="shared" si="777"/>
        <v>#VALUE!</v>
      </c>
      <c r="BH176" s="198">
        <f t="shared" si="778"/>
        <v>0</v>
      </c>
      <c r="BI176" s="512" t="e">
        <f>IF(CX176=0,BI175,(DK176*查询!$R$5+DL176*查询!$Q$5+DM176*查询!$N$5+DN176*查询!$O$5+DO176*查询!$P$5)*AF176/CX176)</f>
        <v>#VALUE!</v>
      </c>
      <c r="BJ176" s="512" t="e">
        <f>IF(CX176=0,BJ175,(DP176*查询!$S$5+DQ176*查询!$T$5+DR176*查询!$U$5)*AF176/CX176)</f>
        <v>#VALUE!</v>
      </c>
      <c r="BK176" s="512">
        <f t="shared" si="829"/>
        <v>1</v>
      </c>
      <c r="BL176" s="513" t="str">
        <f>IF(_cfyc_month_day!A172="","",_cfyc_month_day!A172)</f>
        <v/>
      </c>
      <c r="BM176" s="513" t="str">
        <f>IF(_cfyc_month_day!B172="","",_cfyc_month_day!B172)</f>
        <v/>
      </c>
      <c r="BN176" s="513" t="str">
        <f>IF(_cfyc_month_day!C172="","",_cfyc_month_day!C172)</f>
        <v/>
      </c>
      <c r="BO176" s="522" t="str">
        <f>IF(_cfyc_month_day!D172="","",_cfyc_month_day!D172)</f>
        <v/>
      </c>
      <c r="BP176" s="522" t="str">
        <f>IF(_cfyc_month_day!E172="","",_cfyc_month_day!E172)</f>
        <v/>
      </c>
      <c r="BQ176" s="522" t="str">
        <f>IF(_cfyc_month_day!F172="","",_cfyc_month_day!F172)</f>
        <v/>
      </c>
      <c r="BR176" s="513" t="str">
        <f>IF(_tag_month_day!T172="","",_tag_month_day!T172)</f>
        <v/>
      </c>
      <c r="BS176" s="513" t="str">
        <f>IF(_tag_month_day!U172="","",_tag_month_day!U172)</f>
        <v/>
      </c>
      <c r="BT176" s="523" t="str">
        <f t="shared" si="830"/>
        <v/>
      </c>
      <c r="BU176" s="223" t="str">
        <f>IF(_tag_month_day!V172="","",_tag_month_day!V172)</f>
        <v/>
      </c>
      <c r="BV176" s="206" t="str">
        <f>IF(_tag_month_day!W172="","",_tag_month_day!W172)</f>
        <v/>
      </c>
      <c r="BW176" s="540" t="str">
        <f>IF(_tag_month_day!X172="","",_tag_month_day!X172)</f>
        <v/>
      </c>
      <c r="BX176" s="540" t="str">
        <f>IF(_tag_month_day!Y172="","",_tag_month_day!Y172)</f>
        <v/>
      </c>
      <c r="BY176" s="541">
        <f ca="1" t="shared" si="831"/>
        <v>43624.2083333329</v>
      </c>
      <c r="BZ176" s="542"/>
      <c r="CA176" s="543" t="str">
        <f>IF(_jhy2_month_day!A172="","",_jhy2_month_day!A172)</f>
        <v/>
      </c>
      <c r="CB176" s="464" t="str">
        <f>IF(_jhy2_month_day!B172="","",_jhy2_month_day!B172)</f>
        <v/>
      </c>
      <c r="CC176" s="464" t="str">
        <f>IF(_jhy2_month_day!C172="","",_jhy2_month_day!C172)</f>
        <v/>
      </c>
      <c r="CD176" s="464" t="str">
        <f>IF(_jhy2_month_day!D172="","",_jhy2_month_day!D172)</f>
        <v/>
      </c>
      <c r="CE176" s="464" t="str">
        <f>IF(_jhy2_month_day!E172="","",_jhy2_month_day!E172)</f>
        <v/>
      </c>
      <c r="CF176" s="464" t="str">
        <f>IF(_jhy2_month_day!F172="","",_jhy2_month_day!F172)</f>
        <v/>
      </c>
      <c r="CG176" s="464" t="str">
        <f>IF(_jhy2_month_day!G172="","",_jhy2_month_day!G172)</f>
        <v/>
      </c>
      <c r="CH176" s="464" t="str">
        <f>IF(_jhy2_month_day!H172="","",_jhy2_month_day!H172)</f>
        <v/>
      </c>
      <c r="CI176" s="464" t="str">
        <f>IF(_jhy2_month_day!I172="","",_jhy2_month_day!I172)</f>
        <v/>
      </c>
      <c r="CJ176" s="464" t="str">
        <f>IF(_jhy2_month_day!J172="","",_jhy2_month_day!J172)</f>
        <v/>
      </c>
      <c r="CK176" s="464" t="str">
        <f>IF(_jhy2_month_day!K172="","",_jhy2_month_day!K172)</f>
        <v/>
      </c>
      <c r="CL176" s="562" t="str">
        <f>IF(_jhy2_month_day!L172="","",_jhy2_month_day!L172)</f>
        <v/>
      </c>
      <c r="CM176" s="562" t="str">
        <f>IF(_jhy2_month_day!M172="","",_jhy2_month_day!M172)</f>
        <v/>
      </c>
      <c r="CN176" s="562" t="str">
        <f>IF(_jhy2_month_day!N172="","",_jhy2_month_day!N172)</f>
        <v/>
      </c>
      <c r="CO176" s="562" t="str">
        <f>IF(_jhy2_month_day!O172="","",_jhy2_month_day!O172)</f>
        <v/>
      </c>
      <c r="CP176" s="562" t="str">
        <f>IF(_jhy2_month_day!P172="","",_jhy2_month_day!P172)</f>
        <v/>
      </c>
      <c r="CQ176" s="562" t="str">
        <f>IF(_jhy2_month_day!Q172="","",_jhy2_month_day!Q172)</f>
        <v/>
      </c>
      <c r="CR176" s="563" t="str">
        <f>IF(_jhy2_month_day!R172="","",_jhy2_month_day!R172)</f>
        <v/>
      </c>
      <c r="CS176" s="576" t="str">
        <f>IF(_jhy2_month_day!S172="","",_jhy2_month_day!S172)</f>
        <v/>
      </c>
      <c r="CT176" s="562" t="str">
        <f>IF(_jhy2_month_day!T172="","",_jhy2_month_day!T172)</f>
        <v/>
      </c>
      <c r="CU176" s="577" t="e">
        <f t="shared" si="779"/>
        <v>#VALUE!</v>
      </c>
      <c r="CV176" s="198" t="e">
        <f t="shared" si="780"/>
        <v>#VALUE!</v>
      </c>
      <c r="CW176" s="192" t="e">
        <f t="shared" si="781"/>
        <v>#VALUE!</v>
      </c>
      <c r="CX176" s="192" t="e">
        <f t="shared" si="782"/>
        <v>#VALUE!</v>
      </c>
      <c r="CY176" s="202" t="e">
        <f t="shared" si="783"/>
        <v>#VALUE!</v>
      </c>
      <c r="CZ176" s="192" t="e">
        <f t="shared" ref="CZ176:DI176" si="1056">$AJ176*EF176</f>
        <v>#VALUE!</v>
      </c>
      <c r="DA176" s="192" t="e">
        <f t="shared" si="1056"/>
        <v>#VALUE!</v>
      </c>
      <c r="DB176" s="192" t="e">
        <f t="shared" si="1056"/>
        <v>#VALUE!</v>
      </c>
      <c r="DC176" s="192" t="e">
        <f t="shared" si="1056"/>
        <v>#VALUE!</v>
      </c>
      <c r="DD176" s="192" t="e">
        <f t="shared" si="1056"/>
        <v>#VALUE!</v>
      </c>
      <c r="DE176" s="192" t="e">
        <f t="shared" si="1056"/>
        <v>#VALUE!</v>
      </c>
      <c r="DF176" s="192" t="e">
        <f t="shared" si="1056"/>
        <v>#VALUE!</v>
      </c>
      <c r="DG176" s="192" t="e">
        <f t="shared" si="1056"/>
        <v>#VALUE!</v>
      </c>
      <c r="DH176" s="192" t="e">
        <f t="shared" si="1056"/>
        <v>#VALUE!</v>
      </c>
      <c r="DI176" s="192" t="e">
        <f t="shared" si="1056"/>
        <v>#VALUE!</v>
      </c>
      <c r="DJ176" s="192" t="e">
        <f t="shared" si="785"/>
        <v>#VALUE!</v>
      </c>
      <c r="DK176" s="192" t="e">
        <f t="shared" si="786"/>
        <v>#VALUE!</v>
      </c>
      <c r="DL176" s="192" t="e">
        <f t="shared" si="787"/>
        <v>#VALUE!</v>
      </c>
      <c r="DM176" s="192" t="e">
        <f t="shared" si="788"/>
        <v>#VALUE!</v>
      </c>
      <c r="DN176" s="192" t="e">
        <f t="shared" si="789"/>
        <v>#VALUE!</v>
      </c>
      <c r="DO176" s="192" t="e">
        <f t="shared" si="790"/>
        <v>#VALUE!</v>
      </c>
      <c r="DP176" s="192" t="e">
        <f t="shared" si="791"/>
        <v>#VALUE!</v>
      </c>
      <c r="DQ176" s="192" t="e">
        <f t="shared" si="792"/>
        <v>#VALUE!</v>
      </c>
      <c r="DR176" s="192" t="e">
        <f t="shared" si="793"/>
        <v>#VALUE!</v>
      </c>
      <c r="DS176" s="192" t="e">
        <f t="shared" si="794"/>
        <v>#VALUE!</v>
      </c>
      <c r="DT176" s="192" t="e">
        <f t="shared" si="795"/>
        <v>#VALUE!</v>
      </c>
      <c r="DU176" s="192" t="e">
        <f t="shared" si="796"/>
        <v>#VALUE!</v>
      </c>
      <c r="DV176" s="198" t="e">
        <f t="shared" si="797"/>
        <v>#VALUE!</v>
      </c>
      <c r="DW176" s="198" t="e">
        <f t="shared" si="798"/>
        <v>#DIV/0!</v>
      </c>
      <c r="DX176" s="198" t="e">
        <f t="shared" si="799"/>
        <v>#DIV/0!</v>
      </c>
      <c r="DY176" s="198" t="e">
        <f t="shared" si="800"/>
        <v>#VALUE!</v>
      </c>
      <c r="DZ176" s="198" t="e">
        <f t="shared" si="801"/>
        <v>#VALUE!</v>
      </c>
      <c r="EA176" s="198" t="e">
        <f t="shared" si="802"/>
        <v>#VALUE!</v>
      </c>
      <c r="EB176" s="198" t="e">
        <f t="shared" si="803"/>
        <v>#VALUE!</v>
      </c>
      <c r="EC176" s="198" t="e">
        <f t="shared" si="804"/>
        <v>#DIV/0!</v>
      </c>
      <c r="ED176" s="198" t="e">
        <f t="shared" si="805"/>
        <v>#VALUE!</v>
      </c>
      <c r="EE176" s="198" t="e">
        <f t="shared" si="806"/>
        <v>#VALUE!</v>
      </c>
      <c r="EF176" s="198" t="e">
        <f t="shared" ref="EF176:EO176" si="1057">DV176/SUM($DV176:$EE176)</f>
        <v>#VALUE!</v>
      </c>
      <c r="EG176" s="198" t="e">
        <f t="shared" si="1057"/>
        <v>#DIV/0!</v>
      </c>
      <c r="EH176" s="198" t="e">
        <f t="shared" si="1057"/>
        <v>#DIV/0!</v>
      </c>
      <c r="EI176" s="198" t="e">
        <f t="shared" si="1057"/>
        <v>#VALUE!</v>
      </c>
      <c r="EJ176" s="198" t="e">
        <f t="shared" si="1057"/>
        <v>#VALUE!</v>
      </c>
      <c r="EK176" s="198" t="e">
        <f t="shared" si="1057"/>
        <v>#VALUE!</v>
      </c>
      <c r="EL176" s="198" t="e">
        <f t="shared" si="1057"/>
        <v>#VALUE!</v>
      </c>
      <c r="EM176" s="198" t="e">
        <f t="shared" si="1057"/>
        <v>#DIV/0!</v>
      </c>
      <c r="EN176" s="198" t="e">
        <f t="shared" si="1057"/>
        <v>#VALUE!</v>
      </c>
      <c r="EO176" s="198" t="e">
        <f t="shared" si="1057"/>
        <v>#VALUE!</v>
      </c>
      <c r="EP176" s="511">
        <f t="shared" ref="EP176:EW176" si="1058">EP175</f>
        <v>0.08</v>
      </c>
      <c r="EQ176" s="511">
        <f t="shared" si="1058"/>
        <v>0.015</v>
      </c>
      <c r="ER176" s="511">
        <f t="shared" si="1058"/>
        <v>0.015</v>
      </c>
      <c r="ES176" s="511">
        <f t="shared" si="1058"/>
        <v>0.015</v>
      </c>
      <c r="ET176" s="511">
        <f t="shared" si="1058"/>
        <v>0.015</v>
      </c>
      <c r="EU176" s="511">
        <f t="shared" si="1058"/>
        <v>0.09</v>
      </c>
      <c r="EV176" s="511">
        <f t="shared" si="1058"/>
        <v>0.09</v>
      </c>
      <c r="EW176" s="511">
        <f t="shared" si="1058"/>
        <v>0.09</v>
      </c>
      <c r="EX176" s="420" t="str">
        <f>IF(_tag_month_day!AS172="","",_tag_month_day!AS172/100)</f>
        <v/>
      </c>
      <c r="EY176" s="420" t="str">
        <f>IF(_tag_month_day!AT172="","",_tag_month_day!AT172/100)</f>
        <v/>
      </c>
      <c r="EZ176" s="420" t="str">
        <f>IF(_tag_month_day!AU172="","",_tag_month_day!AU172/100)</f>
        <v/>
      </c>
      <c r="FA176" s="420" t="str">
        <f>IF(_tag_month_day!AV172="","",_tag_month_day!AV172/100)</f>
        <v/>
      </c>
      <c r="FB176" s="420" t="str">
        <f>IF(_tag_month_day!AW172="","",_tag_month_day!AW172/100)</f>
        <v/>
      </c>
      <c r="FC176" s="420" t="str">
        <f>IF(_tag_month_day!AX172="","",_tag_month_day!AX172/100)</f>
        <v/>
      </c>
      <c r="FD176" s="510">
        <f t="shared" si="835"/>
        <v>0.33</v>
      </c>
      <c r="FE176" s="510">
        <f t="shared" si="836"/>
        <v>0.19</v>
      </c>
      <c r="FF176" s="510">
        <f t="shared" si="837"/>
        <v>0.003</v>
      </c>
      <c r="FG176" s="510">
        <f t="shared" si="838"/>
        <v>0</v>
      </c>
      <c r="FH176" s="603">
        <f t="shared" si="839"/>
        <v>0.0001</v>
      </c>
      <c r="FI176" s="510">
        <f t="shared" ref="FI176:FR176" si="1059">FI175</f>
        <v>0.41</v>
      </c>
      <c r="FJ176" s="510">
        <f t="shared" si="1059"/>
        <v>0.11</v>
      </c>
      <c r="FK176" s="510">
        <f t="shared" si="1059"/>
        <v>0.015</v>
      </c>
      <c r="FL176" s="510">
        <f t="shared" si="1059"/>
        <v>0</v>
      </c>
      <c r="FM176" s="603">
        <f t="shared" si="1059"/>
        <v>0.0001</v>
      </c>
      <c r="FN176" s="510" t="str">
        <f>IF(_tag_month_day!AY172="","",_tag_month_day!AY172/100)</f>
        <v/>
      </c>
      <c r="FO176" s="510" t="str">
        <f>IF(_tag_month_day!AZ172="","",_tag_month_day!AZ172/100)</f>
        <v/>
      </c>
      <c r="FP176" s="510" t="str">
        <f>IF(_tag_month_day!BA172="","",_tag_month_day!BA172/100)</f>
        <v/>
      </c>
      <c r="FQ176" s="510" t="str">
        <f>IF(_tag_month_day!BB172="","",_tag_month_day!BB172/100)</f>
        <v/>
      </c>
      <c r="FR176" s="603" t="str">
        <f>IF(_tag_month_day!BC172="","",_tag_month_day!BC172/100)</f>
        <v/>
      </c>
      <c r="FS176" s="510" t="str">
        <f>IF(_tag_month_day!BD172="","",_tag_month_day!BD172/100)</f>
        <v/>
      </c>
      <c r="FT176" s="510" t="str">
        <f>IF(_tag_month_day!BE172="","",_tag_month_day!BE172/100)</f>
        <v/>
      </c>
      <c r="FU176" s="510" t="str">
        <f>IF(_tag_month_day!BF172="","",_tag_month_day!BF172/100)</f>
        <v/>
      </c>
      <c r="FV176" s="510" t="str">
        <f>IF(_tag_month_day!BG172="","",_tag_month_day!BG172/100)</f>
        <v/>
      </c>
      <c r="FW176" s="603" t="str">
        <f>IF(_tag_month_day!BH172="","",_tag_month_day!BH172/100)</f>
        <v/>
      </c>
      <c r="FX176" s="510" t="str">
        <f>IF(_tag_month_day!BI172="","",_tag_month_day!BI172/100)</f>
        <v/>
      </c>
      <c r="FY176" s="510" t="str">
        <f>IF(_tag_month_day!BJ172="","",_tag_month_day!BJ172/100)</f>
        <v/>
      </c>
      <c r="FZ176" s="605" t="str">
        <f>IF(_tag_month_day!BK172="","",_tag_month_day!BK172/100)</f>
        <v/>
      </c>
      <c r="GA176" s="510" t="str">
        <f>IF(_tag_month_day!BL172="","",_tag_month_day!BL172/100)</f>
        <v/>
      </c>
      <c r="GB176" s="603" t="str">
        <f>IF(_tag_month_day!BM172="","",_tag_month_day!BM172/100)</f>
        <v/>
      </c>
      <c r="GC176" s="420" t="str">
        <f>IF(_tag_month_day!BN172="","",_tag_month_day!BN172/100)</f>
        <v/>
      </c>
      <c r="GD176" s="420" t="str">
        <f>IF(_tag_month_day!BO172="","",_tag_month_day!BO172/100)</f>
        <v/>
      </c>
      <c r="GE176" s="420" t="str">
        <f>IF(_tag_month_day!BP172="","",_tag_month_day!BP172/100)</f>
        <v/>
      </c>
      <c r="GF176" s="420" t="str">
        <f>IF(_tag_month_day!BQ172="","",_tag_month_day!BQ172/100)</f>
        <v/>
      </c>
      <c r="GG176" s="420" t="str">
        <f>IF(_tag_month_day!BR172="","",_tag_month_day!BR172/100)</f>
        <v/>
      </c>
      <c r="GH176" s="420" t="str">
        <f>IF(_tag_month_day!BS172="","",_tag_month_day!BS172/100)</f>
        <v/>
      </c>
      <c r="GI176" s="603" t="str">
        <f>IF(_tag_month_day!BT172="","",_tag_month_day!BT172/100)</f>
        <v/>
      </c>
      <c r="GJ176" s="612" t="str">
        <f>IF(_tag_month_day!BU172="","",_tag_month_day!BU172/100)</f>
        <v/>
      </c>
      <c r="GK176" s="620" t="str">
        <f>IF(_tag_month_day!BV172="",IF(_rlcf_month_day!A$2="","",_rlcf_month_day!A$2/100),_tag_month_day!BV172/100)</f>
        <v/>
      </c>
      <c r="GL176" s="620" t="str">
        <f>IF(_tag_month_day!BW172="",IF(_rlcf_month_day!B$2="","",_rlcf_month_day!B$2/100),_tag_month_day!BW172/100)</f>
        <v/>
      </c>
      <c r="GM176" s="621" t="str">
        <f>IF(_tag_month_day!BX172="",IF(_rlcf_month_day!C$2="","",_rlcf_month_day!C$2/100),_tag_month_day!BX172/100)</f>
        <v/>
      </c>
      <c r="GN176" s="620" t="str">
        <f>IF(_tag_month_day!BV172="",IF(_rlcf_month_day!A$2="","",_rlcf_month_day!A$2/100),_tag_month_day!BV172/100)</f>
        <v/>
      </c>
      <c r="GO176" s="620" t="str">
        <f>IF(_tag_month_day!BW172="",IF(_rlcf_month_day!B$2="","",_rlcf_month_day!B$2/100),_tag_month_day!BW172/100)</f>
        <v/>
      </c>
      <c r="GP176" s="620" t="str">
        <f>IF(_tag_month_day!CD172="",IF(_rlcf_month_day!E$2="","",_rlcf_month_day!E$2/100),_tag_month_day!CD172/100)</f>
        <v/>
      </c>
      <c r="GQ176" s="620" t="str">
        <f>IF(_tag_month_day!CE172="",IF(_rlcf_month_day!F$2="","",_rlcf_month_day!F$2/100),_tag_month_day!CE172/100)</f>
        <v/>
      </c>
      <c r="GR176" s="621" t="str">
        <f>IF(_tag_month_day!CF172="",IF(_rlcf_month_day!G$2="","",_rlcf_month_day!G$2/100),_tag_month_day!CF172/100)</f>
        <v/>
      </c>
      <c r="GS176" s="626">
        <f t="shared" ref="GS176:HH176" si="1060">GS175</f>
        <v>0.953</v>
      </c>
      <c r="GT176" s="626">
        <f t="shared" si="1060"/>
        <v>0.55</v>
      </c>
      <c r="GU176" s="626">
        <f t="shared" si="1060"/>
        <v>0.55</v>
      </c>
      <c r="GV176" s="626">
        <f t="shared" si="1060"/>
        <v>0.55</v>
      </c>
      <c r="GW176" s="626">
        <f t="shared" si="1060"/>
        <v>0.5</v>
      </c>
      <c r="GX176" s="626">
        <f t="shared" si="1060"/>
        <v>0.935</v>
      </c>
      <c r="GY176" s="626">
        <f t="shared" si="1060"/>
        <v>0.15</v>
      </c>
      <c r="GZ176" s="626">
        <f t="shared" si="1060"/>
        <v>1</v>
      </c>
      <c r="HA176" s="632">
        <f t="shared" si="1060"/>
        <v>0.047</v>
      </c>
      <c r="HB176" s="632">
        <f t="shared" si="1060"/>
        <v>0.45</v>
      </c>
      <c r="HC176" s="632">
        <f t="shared" si="1060"/>
        <v>0.45</v>
      </c>
      <c r="HD176" s="632">
        <f t="shared" si="1060"/>
        <v>0.45</v>
      </c>
      <c r="HE176" s="632">
        <f t="shared" si="1060"/>
        <v>0.5</v>
      </c>
      <c r="HF176" s="632">
        <f t="shared" si="1060"/>
        <v>0.065</v>
      </c>
      <c r="HG176" s="632">
        <f t="shared" si="1060"/>
        <v>0.85</v>
      </c>
      <c r="HH176" s="632">
        <f t="shared" si="1060"/>
        <v>0</v>
      </c>
      <c r="HI176" s="68">
        <f t="shared" si="811"/>
        <v>0</v>
      </c>
      <c r="HJ176" s="68" t="e">
        <f t="shared" si="842"/>
        <v>#VALUE!</v>
      </c>
      <c r="HK176" s="202">
        <f t="shared" si="843"/>
        <v>0.85</v>
      </c>
      <c r="HL176" s="464">
        <f t="shared" si="844"/>
        <v>550000</v>
      </c>
      <c r="HM176" s="464">
        <f t="shared" si="845"/>
        <v>480000</v>
      </c>
      <c r="HN176" s="192" t="e">
        <f t="shared" si="812"/>
        <v>#VALUE!</v>
      </c>
      <c r="HO176" s="192" t="e">
        <f>HN176*HK176*$HO$2/HL176*1000000</f>
        <v>#VALUE!</v>
      </c>
      <c r="HP176" s="192" t="e">
        <f>HN176*HK176*$HP$2/HM176*1000000</f>
        <v>#VALUE!</v>
      </c>
    </row>
    <row r="177" customFormat="1" spans="1:224">
      <c r="A177" s="381">
        <v>172</v>
      </c>
      <c r="B177" s="54">
        <f ca="1" t="shared" si="846"/>
        <v>43624</v>
      </c>
      <c r="C177" s="57">
        <f t="shared" si="847"/>
        <v>0.0416666666666667</v>
      </c>
      <c r="D177" s="68" t="str">
        <f ca="1" t="shared" si="813"/>
        <v>夜班</v>
      </c>
      <c r="E177" s="68" t="str">
        <f ca="1" t="shared" si="814"/>
        <v>乙</v>
      </c>
      <c r="F177" s="68">
        <f ca="1">SUMPRODUCT((成本日报!$A$3:$A$95=计划!B177)*(成本日报!$B$3:$B$95=计划!$D177),成本日报!$C$3:$C$95)</f>
        <v>2</v>
      </c>
      <c r="G177" s="382">
        <f ca="1" t="shared" si="848"/>
        <v>43624.1249999996</v>
      </c>
      <c r="H177" s="382">
        <f ca="1" t="shared" si="815"/>
        <v>43624.131944444</v>
      </c>
      <c r="I177" s="382">
        <f ca="1" t="shared" si="816"/>
        <v>43624.1374999996</v>
      </c>
      <c r="J177" s="382">
        <f ca="1" t="shared" si="817"/>
        <v>43624.1666666662</v>
      </c>
      <c r="K177" s="382">
        <f ca="1" t="shared" si="818"/>
        <v>43624.2291666663</v>
      </c>
      <c r="L177" s="382">
        <f ca="1" t="shared" si="819"/>
        <v>43624.2499999996</v>
      </c>
      <c r="M177" s="398" t="str">
        <f>IF(_tag_month_day!A173="","",_tag_month_day!A173)</f>
        <v/>
      </c>
      <c r="N177" s="398" t="str">
        <f>IF(_tag_month_day!B173="","",_tag_month_day!B173)</f>
        <v/>
      </c>
      <c r="O177" s="399" t="e">
        <f t="shared" si="820"/>
        <v>#VALUE!</v>
      </c>
      <c r="P177" s="398" t="str">
        <f>IF(_tag_month_day!C173="","",_tag_month_day!C173)</f>
        <v/>
      </c>
      <c r="Q177" s="398" t="str">
        <f>IF(_tag_month_day!D173="","",_tag_month_day!D173)</f>
        <v/>
      </c>
      <c r="R177" s="416">
        <f>IF(_tag_month_day!CB173="",R176,_tag_month_day!CB173/100)</f>
        <v>0.07</v>
      </c>
      <c r="S177" s="417" t="str">
        <f>IF(_tag_month_day!E173="","",_tag_month_day!E173)</f>
        <v/>
      </c>
      <c r="T177" s="417" t="str">
        <f>IF(_tag_month_day!F173="","",_tag_month_day!F173)</f>
        <v/>
      </c>
      <c r="U177" s="418" t="e">
        <f t="shared" si="774"/>
        <v>#VALUE!</v>
      </c>
      <c r="V177" s="53" t="e">
        <f t="shared" si="775"/>
        <v>#VALUE!</v>
      </c>
      <c r="W177" s="419" t="str">
        <f>IF(_jhy_month_day!A173="","",_jhy_month_day!A173)</f>
        <v/>
      </c>
      <c r="X177" s="420" t="str">
        <f>IF(_jhy_month_day!B173="","",_jhy_month_day!B173/100)</f>
        <v/>
      </c>
      <c r="Y177" s="420" t="str">
        <f>IF(_jhy_month_day!C173="","",_jhy_month_day!C173/100)</f>
        <v/>
      </c>
      <c r="Z177" s="439">
        <f t="shared" si="865"/>
        <v>43</v>
      </c>
      <c r="AA177" s="440" t="str">
        <f>IF(_tag_month_day!G173="","",_tag_month_day!G173/100)</f>
        <v/>
      </c>
      <c r="AB177" s="440" t="str">
        <f>IF(_tag_month_day!H173="","",_tag_month_day!H173/100)</f>
        <v/>
      </c>
      <c r="AC177" s="193">
        <f t="shared" si="821"/>
        <v>1.59963432013121</v>
      </c>
      <c r="AD177" s="441" t="str">
        <f t="shared" si="822"/>
        <v/>
      </c>
      <c r="AE177" s="442" t="str">
        <f t="shared" si="823"/>
        <v/>
      </c>
      <c r="AF177" s="443">
        <v>1</v>
      </c>
      <c r="AG177" s="68" t="str">
        <f>IF(_duihao_month_day!A173="","",_duihao_month_day!A173)</f>
        <v/>
      </c>
      <c r="AH177" s="463">
        <f>IF(_gyk_month_day!B173="",AH176,_gyk_month_day!B173)</f>
        <v>820</v>
      </c>
      <c r="AI177" s="464" t="e">
        <f t="shared" si="849"/>
        <v>#VALUE!</v>
      </c>
      <c r="AJ177" s="68" t="str">
        <f>IF(_tag_month_day!I173="","",_tag_month_day!I173)</f>
        <v/>
      </c>
      <c r="AK177" s="465" t="str">
        <f>IF(_tzyy_month_day!A173="","",_tzyy_month_day!A173)</f>
        <v/>
      </c>
      <c r="AL177" s="465" t="str">
        <f>IF(_tzyy_month_day!B173="","",_tzyy_month_day!B173)</f>
        <v/>
      </c>
      <c r="AM177" s="465" t="str">
        <f>IF(_tzyy_month_day!C173="","",_tzyy_month_day!C173)</f>
        <v/>
      </c>
      <c r="AN177" s="466" t="str">
        <f>IF(_tag_month_day!CG173="","",_tag_month_day!CG173)</f>
        <v/>
      </c>
      <c r="AO177" s="466" t="str">
        <f>IF(_tag_month_day!CH173="","",_tag_month_day!CH173)</f>
        <v/>
      </c>
      <c r="AP177" s="486" t="e">
        <f t="shared" si="824"/>
        <v>#VALUE!</v>
      </c>
      <c r="AQ177" s="487" t="str">
        <f>IF(_tag_month_day!J173="","",_tag_month_day!J173/100)</f>
        <v/>
      </c>
      <c r="AR177" s="488">
        <f t="shared" si="825"/>
        <v>1.3</v>
      </c>
      <c r="AS177" s="489" t="e">
        <f t="shared" si="776"/>
        <v>#VALUE!</v>
      </c>
      <c r="AT177" s="489">
        <f t="shared" si="826"/>
        <v>0</v>
      </c>
      <c r="AU177" s="490" t="str">
        <f>IF(_tag_month_day!K173="","",_tag_month_day!K173)</f>
        <v/>
      </c>
      <c r="AV177" s="491" t="str">
        <f>IF(_tag_month_day!L173="","",_tag_month_day!L173/100)</f>
        <v/>
      </c>
      <c r="AW177" s="420">
        <f t="shared" si="748"/>
        <v>0</v>
      </c>
      <c r="AX177" s="420">
        <f t="shared" si="827"/>
        <v>0</v>
      </c>
      <c r="AY177" s="420" t="str">
        <f>IF(_tag_month_day!M173="","",_tag_month_day!M173/100)</f>
        <v/>
      </c>
      <c r="AZ177" s="420" t="str">
        <f>IF(_tag_month_day!N173="","",_tag_month_day!N173/100)</f>
        <v/>
      </c>
      <c r="BA177" s="420" t="str">
        <f>IF(_tag_month_day!O173="","",_tag_month_day!O173/100)</f>
        <v/>
      </c>
      <c r="BB177" s="496" t="str">
        <f>IF(_tag_month_day!P173="","",_tag_month_day!P173/100)</f>
        <v/>
      </c>
      <c r="BC177" s="496">
        <f t="shared" si="828"/>
        <v>0</v>
      </c>
      <c r="BD177" s="496" t="str">
        <f>IF(_tag_month_day!Q173="","",_tag_month_day!Q173/100)</f>
        <v/>
      </c>
      <c r="BE177" s="510" t="str">
        <f>IF(_tag_month_day!R173="","",_tag_month_day!R173/100)</f>
        <v/>
      </c>
      <c r="BF177" s="413" t="str">
        <f>IF(_tag_month_day!CC173="","",_tag_month_day!CC173/100)</f>
        <v/>
      </c>
      <c r="BG177" s="511" t="e">
        <f t="shared" si="777"/>
        <v>#VALUE!</v>
      </c>
      <c r="BH177" s="198">
        <f t="shared" si="778"/>
        <v>0</v>
      </c>
      <c r="BI177" s="512" t="e">
        <f>IF(CX177=0,BI176,(DK177*查询!$R$5+DL177*查询!$Q$5+DM177*查询!$N$5+DN177*查询!$O$5+DO177*查询!$P$5)*AF177/CX177)</f>
        <v>#VALUE!</v>
      </c>
      <c r="BJ177" s="512" t="e">
        <f>IF(CX177=0,BJ176,(DP177*查询!$S$5+DQ177*查询!$T$5+DR177*查询!$U$5)*AF177/CX177)</f>
        <v>#VALUE!</v>
      </c>
      <c r="BK177" s="512">
        <f t="shared" si="829"/>
        <v>1</v>
      </c>
      <c r="BL177" s="513" t="str">
        <f>IF(_cfyc_month_day!A173="","",_cfyc_month_day!A173)</f>
        <v/>
      </c>
      <c r="BM177" s="513" t="str">
        <f>IF(_cfyc_month_day!B173="","",_cfyc_month_day!B173)</f>
        <v/>
      </c>
      <c r="BN177" s="513" t="str">
        <f>IF(_cfyc_month_day!C173="","",_cfyc_month_day!C173)</f>
        <v/>
      </c>
      <c r="BO177" s="522" t="str">
        <f>IF(_cfyc_month_day!D173="","",_cfyc_month_day!D173)</f>
        <v/>
      </c>
      <c r="BP177" s="522" t="str">
        <f>IF(_cfyc_month_day!E173="","",_cfyc_month_day!E173)</f>
        <v/>
      </c>
      <c r="BQ177" s="522" t="str">
        <f>IF(_cfyc_month_day!F173="","",_cfyc_month_day!F173)</f>
        <v/>
      </c>
      <c r="BR177" s="513" t="str">
        <f>IF(_tag_month_day!T173="","",_tag_month_day!T173)</f>
        <v/>
      </c>
      <c r="BS177" s="513" t="str">
        <f>IF(_tag_month_day!U173="","",_tag_month_day!U173)</f>
        <v/>
      </c>
      <c r="BT177" s="523" t="str">
        <f t="shared" si="830"/>
        <v/>
      </c>
      <c r="BU177" s="223" t="str">
        <f>IF(_tag_month_day!V173="","",_tag_month_day!V173)</f>
        <v/>
      </c>
      <c r="BV177" s="206" t="str">
        <f>IF(_tag_month_day!W173="","",_tag_month_day!W173)</f>
        <v/>
      </c>
      <c r="BW177" s="540" t="str">
        <f>IF(_tag_month_day!X173="","",_tag_month_day!X173)</f>
        <v/>
      </c>
      <c r="BX177" s="540" t="str">
        <f>IF(_tag_month_day!Y173="","",_tag_month_day!Y173)</f>
        <v/>
      </c>
      <c r="BY177" s="541">
        <f ca="1" t="shared" si="831"/>
        <v>43624.2499999996</v>
      </c>
      <c r="BZ177" s="542" t="s">
        <v>215</v>
      </c>
      <c r="CA177" s="543" t="str">
        <f>IF(_jhy2_month_day!A173="","",_jhy2_month_day!A173)</f>
        <v/>
      </c>
      <c r="CB177" s="464" t="str">
        <f>IF(_jhy2_month_day!B173="","",_jhy2_month_day!B173)</f>
        <v/>
      </c>
      <c r="CC177" s="464" t="str">
        <f>IF(_jhy2_month_day!C173="","",_jhy2_month_day!C173)</f>
        <v/>
      </c>
      <c r="CD177" s="464" t="str">
        <f>IF(_jhy2_month_day!D173="","",_jhy2_month_day!D173)</f>
        <v/>
      </c>
      <c r="CE177" s="464" t="str">
        <f>IF(_jhy2_month_day!E173="","",_jhy2_month_day!E173)</f>
        <v/>
      </c>
      <c r="CF177" s="464" t="str">
        <f>IF(_jhy2_month_day!F173="","",_jhy2_month_day!F173)</f>
        <v/>
      </c>
      <c r="CG177" s="464" t="str">
        <f>IF(_jhy2_month_day!G173="","",_jhy2_month_day!G173)</f>
        <v/>
      </c>
      <c r="CH177" s="464" t="str">
        <f>IF(_jhy2_month_day!H173="","",_jhy2_month_day!H173)</f>
        <v/>
      </c>
      <c r="CI177" s="464" t="str">
        <f>IF(_jhy2_month_day!I173="","",_jhy2_month_day!I173)</f>
        <v/>
      </c>
      <c r="CJ177" s="464" t="str">
        <f>IF(_jhy2_month_day!J173="","",_jhy2_month_day!J173)</f>
        <v/>
      </c>
      <c r="CK177" s="464" t="str">
        <f>IF(_jhy2_month_day!K173="","",_jhy2_month_day!K173)</f>
        <v/>
      </c>
      <c r="CL177" s="562" t="str">
        <f>IF(_jhy2_month_day!L173="","",_jhy2_month_day!L173)</f>
        <v/>
      </c>
      <c r="CM177" s="562" t="str">
        <f>IF(_jhy2_month_day!M173="","",_jhy2_month_day!M173)</f>
        <v/>
      </c>
      <c r="CN177" s="562" t="str">
        <f>IF(_jhy2_month_day!N173="","",_jhy2_month_day!N173)</f>
        <v/>
      </c>
      <c r="CO177" s="562" t="str">
        <f>IF(_jhy2_month_day!O173="","",_jhy2_month_day!O173)</f>
        <v/>
      </c>
      <c r="CP177" s="562" t="str">
        <f>IF(_jhy2_month_day!P173="","",_jhy2_month_day!P173)</f>
        <v/>
      </c>
      <c r="CQ177" s="562" t="str">
        <f>IF(_jhy2_month_day!Q173="","",_jhy2_month_day!Q173)</f>
        <v/>
      </c>
      <c r="CR177" s="563" t="str">
        <f>IF(_jhy2_month_day!R173="","",_jhy2_month_day!R173)</f>
        <v/>
      </c>
      <c r="CS177" s="576" t="str">
        <f>IF(_jhy2_month_day!S173="","",_jhy2_month_day!S173)</f>
        <v/>
      </c>
      <c r="CT177" s="562" t="str">
        <f>IF(_jhy2_month_day!T173="","",_jhy2_month_day!T173)</f>
        <v/>
      </c>
      <c r="CU177" s="577" t="e">
        <f t="shared" si="779"/>
        <v>#VALUE!</v>
      </c>
      <c r="CV177" s="198" t="e">
        <f t="shared" si="780"/>
        <v>#VALUE!</v>
      </c>
      <c r="CW177" s="192" t="e">
        <f t="shared" si="781"/>
        <v>#VALUE!</v>
      </c>
      <c r="CX177" s="192" t="e">
        <f t="shared" si="782"/>
        <v>#VALUE!</v>
      </c>
      <c r="CY177" s="202" t="e">
        <f t="shared" si="783"/>
        <v>#VALUE!</v>
      </c>
      <c r="CZ177" s="192" t="e">
        <f t="shared" ref="CZ177:DI177" si="1061">$AJ177*EF177</f>
        <v>#VALUE!</v>
      </c>
      <c r="DA177" s="192" t="e">
        <f t="shared" si="1061"/>
        <v>#VALUE!</v>
      </c>
      <c r="DB177" s="192" t="e">
        <f t="shared" si="1061"/>
        <v>#VALUE!</v>
      </c>
      <c r="DC177" s="192" t="e">
        <f t="shared" si="1061"/>
        <v>#VALUE!</v>
      </c>
      <c r="DD177" s="192" t="e">
        <f t="shared" si="1061"/>
        <v>#VALUE!</v>
      </c>
      <c r="DE177" s="192" t="e">
        <f t="shared" si="1061"/>
        <v>#VALUE!</v>
      </c>
      <c r="DF177" s="192" t="e">
        <f t="shared" si="1061"/>
        <v>#VALUE!</v>
      </c>
      <c r="DG177" s="192" t="e">
        <f t="shared" si="1061"/>
        <v>#VALUE!</v>
      </c>
      <c r="DH177" s="192" t="e">
        <f t="shared" si="1061"/>
        <v>#VALUE!</v>
      </c>
      <c r="DI177" s="192" t="e">
        <f t="shared" si="1061"/>
        <v>#VALUE!</v>
      </c>
      <c r="DJ177" s="192" t="e">
        <f t="shared" si="785"/>
        <v>#VALUE!</v>
      </c>
      <c r="DK177" s="192" t="e">
        <f t="shared" si="786"/>
        <v>#VALUE!</v>
      </c>
      <c r="DL177" s="192" t="e">
        <f t="shared" si="787"/>
        <v>#VALUE!</v>
      </c>
      <c r="DM177" s="192" t="e">
        <f t="shared" si="788"/>
        <v>#VALUE!</v>
      </c>
      <c r="DN177" s="192" t="e">
        <f t="shared" si="789"/>
        <v>#VALUE!</v>
      </c>
      <c r="DO177" s="192" t="e">
        <f t="shared" si="790"/>
        <v>#VALUE!</v>
      </c>
      <c r="DP177" s="192" t="e">
        <f t="shared" si="791"/>
        <v>#VALUE!</v>
      </c>
      <c r="DQ177" s="192" t="e">
        <f t="shared" si="792"/>
        <v>#VALUE!</v>
      </c>
      <c r="DR177" s="192" t="e">
        <f t="shared" si="793"/>
        <v>#VALUE!</v>
      </c>
      <c r="DS177" s="192" t="e">
        <f t="shared" si="794"/>
        <v>#VALUE!</v>
      </c>
      <c r="DT177" s="192" t="e">
        <f t="shared" si="795"/>
        <v>#VALUE!</v>
      </c>
      <c r="DU177" s="192" t="e">
        <f t="shared" si="796"/>
        <v>#VALUE!</v>
      </c>
      <c r="DV177" s="198" t="e">
        <f t="shared" si="797"/>
        <v>#VALUE!</v>
      </c>
      <c r="DW177" s="198" t="e">
        <f t="shared" si="798"/>
        <v>#DIV/0!</v>
      </c>
      <c r="DX177" s="198" t="e">
        <f t="shared" si="799"/>
        <v>#DIV/0!</v>
      </c>
      <c r="DY177" s="198" t="e">
        <f t="shared" si="800"/>
        <v>#VALUE!</v>
      </c>
      <c r="DZ177" s="198" t="e">
        <f t="shared" si="801"/>
        <v>#VALUE!</v>
      </c>
      <c r="EA177" s="198" t="e">
        <f t="shared" si="802"/>
        <v>#VALUE!</v>
      </c>
      <c r="EB177" s="198" t="e">
        <f t="shared" si="803"/>
        <v>#VALUE!</v>
      </c>
      <c r="EC177" s="198" t="e">
        <f t="shared" si="804"/>
        <v>#DIV/0!</v>
      </c>
      <c r="ED177" s="198" t="e">
        <f t="shared" si="805"/>
        <v>#VALUE!</v>
      </c>
      <c r="EE177" s="198" t="e">
        <f t="shared" si="806"/>
        <v>#VALUE!</v>
      </c>
      <c r="EF177" s="198" t="e">
        <f t="shared" ref="EF177:EO177" si="1062">DV177/SUM($DV177:$EE177)</f>
        <v>#VALUE!</v>
      </c>
      <c r="EG177" s="198" t="e">
        <f t="shared" si="1062"/>
        <v>#DIV/0!</v>
      </c>
      <c r="EH177" s="198" t="e">
        <f t="shared" si="1062"/>
        <v>#DIV/0!</v>
      </c>
      <c r="EI177" s="198" t="e">
        <f t="shared" si="1062"/>
        <v>#VALUE!</v>
      </c>
      <c r="EJ177" s="198" t="e">
        <f t="shared" si="1062"/>
        <v>#VALUE!</v>
      </c>
      <c r="EK177" s="198" t="e">
        <f t="shared" si="1062"/>
        <v>#VALUE!</v>
      </c>
      <c r="EL177" s="198" t="e">
        <f t="shared" si="1062"/>
        <v>#VALUE!</v>
      </c>
      <c r="EM177" s="198" t="e">
        <f t="shared" si="1062"/>
        <v>#DIV/0!</v>
      </c>
      <c r="EN177" s="198" t="e">
        <f t="shared" si="1062"/>
        <v>#VALUE!</v>
      </c>
      <c r="EO177" s="198" t="e">
        <f t="shared" si="1062"/>
        <v>#VALUE!</v>
      </c>
      <c r="EP177" s="511">
        <f t="shared" ref="EP177:EW177" si="1063">EP176</f>
        <v>0.08</v>
      </c>
      <c r="EQ177" s="511">
        <f t="shared" si="1063"/>
        <v>0.015</v>
      </c>
      <c r="ER177" s="511">
        <f t="shared" si="1063"/>
        <v>0.015</v>
      </c>
      <c r="ES177" s="511">
        <f t="shared" si="1063"/>
        <v>0.015</v>
      </c>
      <c r="ET177" s="511">
        <f t="shared" si="1063"/>
        <v>0.015</v>
      </c>
      <c r="EU177" s="511">
        <f t="shared" si="1063"/>
        <v>0.09</v>
      </c>
      <c r="EV177" s="511">
        <f t="shared" si="1063"/>
        <v>0.09</v>
      </c>
      <c r="EW177" s="511">
        <f t="shared" si="1063"/>
        <v>0.09</v>
      </c>
      <c r="EX177" s="420" t="str">
        <f>IF(_tag_month_day!AS173="","",_tag_month_day!AS173/100)</f>
        <v/>
      </c>
      <c r="EY177" s="420" t="str">
        <f>IF(_tag_month_day!AT173="","",_tag_month_day!AT173/100)</f>
        <v/>
      </c>
      <c r="EZ177" s="420" t="str">
        <f>IF(_tag_month_day!AU173="","",_tag_month_day!AU173/100)</f>
        <v/>
      </c>
      <c r="FA177" s="420" t="str">
        <f>IF(_tag_month_day!AV173="","",_tag_month_day!AV173/100)</f>
        <v/>
      </c>
      <c r="FB177" s="420" t="str">
        <f>IF(_tag_month_day!AW173="","",_tag_month_day!AW173/100)</f>
        <v/>
      </c>
      <c r="FC177" s="420" t="str">
        <f>IF(_tag_month_day!AX173="","",_tag_month_day!AX173/100)</f>
        <v/>
      </c>
      <c r="FD177" s="510">
        <f t="shared" si="835"/>
        <v>0.33</v>
      </c>
      <c r="FE177" s="510">
        <f t="shared" si="836"/>
        <v>0.19</v>
      </c>
      <c r="FF177" s="510">
        <f t="shared" si="837"/>
        <v>0.003</v>
      </c>
      <c r="FG177" s="510">
        <f t="shared" si="838"/>
        <v>0</v>
      </c>
      <c r="FH177" s="603">
        <f t="shared" si="839"/>
        <v>0.0001</v>
      </c>
      <c r="FI177" s="510">
        <f t="shared" ref="FI177:FR177" si="1064">FI176</f>
        <v>0.41</v>
      </c>
      <c r="FJ177" s="510">
        <f t="shared" si="1064"/>
        <v>0.11</v>
      </c>
      <c r="FK177" s="510">
        <f t="shared" si="1064"/>
        <v>0.015</v>
      </c>
      <c r="FL177" s="510">
        <f t="shared" si="1064"/>
        <v>0</v>
      </c>
      <c r="FM177" s="603">
        <f t="shared" si="1064"/>
        <v>0.0001</v>
      </c>
      <c r="FN177" s="510" t="str">
        <f>IF(_tag_month_day!AY173="","",_tag_month_day!AY173/100)</f>
        <v/>
      </c>
      <c r="FO177" s="510" t="str">
        <f>IF(_tag_month_day!AZ173="","",_tag_month_day!AZ173/100)</f>
        <v/>
      </c>
      <c r="FP177" s="510" t="str">
        <f>IF(_tag_month_day!BA173="","",_tag_month_day!BA173/100)</f>
        <v/>
      </c>
      <c r="FQ177" s="510" t="str">
        <f>IF(_tag_month_day!BB173="","",_tag_month_day!BB173/100)</f>
        <v/>
      </c>
      <c r="FR177" s="603" t="str">
        <f>IF(_tag_month_day!BC173="","",_tag_month_day!BC173/100)</f>
        <v/>
      </c>
      <c r="FS177" s="510" t="str">
        <f>IF(_tag_month_day!BD173="","",_tag_month_day!BD173/100)</f>
        <v/>
      </c>
      <c r="FT177" s="510" t="str">
        <f>IF(_tag_month_day!BE173="","",_tag_month_day!BE173/100)</f>
        <v/>
      </c>
      <c r="FU177" s="510" t="str">
        <f>IF(_tag_month_day!BF173="","",_tag_month_day!BF173/100)</f>
        <v/>
      </c>
      <c r="FV177" s="510" t="str">
        <f>IF(_tag_month_day!BG173="","",_tag_month_day!BG173/100)</f>
        <v/>
      </c>
      <c r="FW177" s="603" t="str">
        <f>IF(_tag_month_day!BH173="","",_tag_month_day!BH173/100)</f>
        <v/>
      </c>
      <c r="FX177" s="510" t="str">
        <f>IF(_tag_month_day!BI173="","",_tag_month_day!BI173/100)</f>
        <v/>
      </c>
      <c r="FY177" s="510" t="str">
        <f>IF(_tag_month_day!BJ173="","",_tag_month_day!BJ173/100)</f>
        <v/>
      </c>
      <c r="FZ177" s="605" t="str">
        <f>IF(_tag_month_day!BK173="","",_tag_month_day!BK173/100)</f>
        <v/>
      </c>
      <c r="GA177" s="510" t="str">
        <f>IF(_tag_month_day!BL173="","",_tag_month_day!BL173/100)</f>
        <v/>
      </c>
      <c r="GB177" s="603" t="str">
        <f>IF(_tag_month_day!BM173="","",_tag_month_day!BM173/100)</f>
        <v/>
      </c>
      <c r="GC177" s="420" t="str">
        <f>IF(_tag_month_day!BN173="","",_tag_month_day!BN173/100)</f>
        <v/>
      </c>
      <c r="GD177" s="420" t="str">
        <f>IF(_tag_month_day!BO173="","",_tag_month_day!BO173/100)</f>
        <v/>
      </c>
      <c r="GE177" s="420" t="str">
        <f>IF(_tag_month_day!BP173="","",_tag_month_day!BP173/100)</f>
        <v/>
      </c>
      <c r="GF177" s="420" t="str">
        <f>IF(_tag_month_day!BQ173="","",_tag_month_day!BQ173/100)</f>
        <v/>
      </c>
      <c r="GG177" s="420" t="str">
        <f>IF(_tag_month_day!BR173="","",_tag_month_day!BR173/100)</f>
        <v/>
      </c>
      <c r="GH177" s="420" t="str">
        <f>IF(_tag_month_day!BS173="","",_tag_month_day!BS173/100)</f>
        <v/>
      </c>
      <c r="GI177" s="603" t="str">
        <f>IF(_tag_month_day!BT173="","",_tag_month_day!BT173/100)</f>
        <v/>
      </c>
      <c r="GJ177" s="612" t="str">
        <f>IF(_tag_month_day!BU173="","",_tag_month_day!BU173/100)</f>
        <v/>
      </c>
      <c r="GK177" s="620" t="str">
        <f>IF(_tag_month_day!BV173="",IF(_rlcf_month_day!A$2="","",_rlcf_month_day!A$2/100),_tag_month_day!BV173/100)</f>
        <v/>
      </c>
      <c r="GL177" s="620" t="str">
        <f>IF(_tag_month_day!BW173="",IF(_rlcf_month_day!B$2="","",_rlcf_month_day!B$2/100),_tag_month_day!BW173/100)</f>
        <v/>
      </c>
      <c r="GM177" s="621" t="str">
        <f>IF(_tag_month_day!BX173="",IF(_rlcf_month_day!C$2="","",_rlcf_month_day!C$2/100),_tag_month_day!BX173/100)</f>
        <v/>
      </c>
      <c r="GN177" s="620" t="str">
        <f>IF(_tag_month_day!BV173="",IF(_rlcf_month_day!A$2="","",_rlcf_month_day!A$2/100),_tag_month_day!BV173/100)</f>
        <v/>
      </c>
      <c r="GO177" s="620" t="str">
        <f>IF(_tag_month_day!BW173="",IF(_rlcf_month_day!B$2="","",_rlcf_month_day!B$2/100),_tag_month_day!BW173/100)</f>
        <v/>
      </c>
      <c r="GP177" s="620" t="str">
        <f>IF(_tag_month_day!CD173="",IF(_rlcf_month_day!E$2="","",_rlcf_month_day!E$2/100),_tag_month_day!CD173/100)</f>
        <v/>
      </c>
      <c r="GQ177" s="620" t="str">
        <f>IF(_tag_month_day!CE173="",IF(_rlcf_month_day!F$2="","",_rlcf_month_day!F$2/100),_tag_month_day!CE173/100)</f>
        <v/>
      </c>
      <c r="GR177" s="621" t="str">
        <f>IF(_tag_month_day!CF173="",IF(_rlcf_month_day!G$2="","",_rlcf_month_day!G$2/100),_tag_month_day!CF173/100)</f>
        <v/>
      </c>
      <c r="GS177" s="626">
        <f t="shared" ref="GS177:HH177" si="1065">GS176</f>
        <v>0.953</v>
      </c>
      <c r="GT177" s="626">
        <f t="shared" si="1065"/>
        <v>0.55</v>
      </c>
      <c r="GU177" s="626">
        <f t="shared" si="1065"/>
        <v>0.55</v>
      </c>
      <c r="GV177" s="626">
        <f t="shared" si="1065"/>
        <v>0.55</v>
      </c>
      <c r="GW177" s="626">
        <f t="shared" si="1065"/>
        <v>0.5</v>
      </c>
      <c r="GX177" s="626">
        <f t="shared" si="1065"/>
        <v>0.935</v>
      </c>
      <c r="GY177" s="626">
        <f t="shared" si="1065"/>
        <v>0.15</v>
      </c>
      <c r="GZ177" s="626">
        <f t="shared" si="1065"/>
        <v>1</v>
      </c>
      <c r="HA177" s="632">
        <f t="shared" si="1065"/>
        <v>0.047</v>
      </c>
      <c r="HB177" s="632">
        <f t="shared" si="1065"/>
        <v>0.45</v>
      </c>
      <c r="HC177" s="632">
        <f t="shared" si="1065"/>
        <v>0.45</v>
      </c>
      <c r="HD177" s="632">
        <f t="shared" si="1065"/>
        <v>0.45</v>
      </c>
      <c r="HE177" s="632">
        <f t="shared" si="1065"/>
        <v>0.5</v>
      </c>
      <c r="HF177" s="632">
        <f t="shared" si="1065"/>
        <v>0.065</v>
      </c>
      <c r="HG177" s="632">
        <f t="shared" si="1065"/>
        <v>0.85</v>
      </c>
      <c r="HH177" s="632">
        <f t="shared" si="1065"/>
        <v>0</v>
      </c>
      <c r="HI177" s="68" t="e">
        <f t="shared" si="811"/>
        <v>#VALUE!</v>
      </c>
      <c r="HJ177" s="68" t="e">
        <f t="shared" si="842"/>
        <v>#VALUE!</v>
      </c>
      <c r="HK177" s="202">
        <f t="shared" si="843"/>
        <v>0.85</v>
      </c>
      <c r="HL177" s="464">
        <f t="shared" si="844"/>
        <v>550000</v>
      </c>
      <c r="HM177" s="464">
        <f t="shared" si="845"/>
        <v>480000</v>
      </c>
      <c r="HN177" s="192" t="e">
        <f t="shared" si="812"/>
        <v>#VALUE!</v>
      </c>
      <c r="HO177" s="192" t="e">
        <f>HN177*HK177*$HO$2/HL177*1000000</f>
        <v>#VALUE!</v>
      </c>
      <c r="HP177" s="192" t="e">
        <f>HN177*HK177*$HP$2/HM177*1000000</f>
        <v>#VALUE!</v>
      </c>
    </row>
    <row r="178" customFormat="1" spans="1:224">
      <c r="A178" s="381">
        <v>173</v>
      </c>
      <c r="B178" s="54">
        <f ca="1" t="shared" si="846"/>
        <v>43624</v>
      </c>
      <c r="C178" s="57">
        <f t="shared" si="847"/>
        <v>0.0416666666666667</v>
      </c>
      <c r="D178" s="68" t="str">
        <f ca="1" t="shared" si="813"/>
        <v>夜班</v>
      </c>
      <c r="E178" s="68" t="str">
        <f ca="1" t="shared" si="814"/>
        <v>乙</v>
      </c>
      <c r="F178" s="68">
        <f ca="1">SUMPRODUCT((成本日报!$A$3:$A$95=计划!B178)*(成本日报!$B$3:$B$95=计划!$D178),成本日报!$C$3:$C$95)</f>
        <v>2</v>
      </c>
      <c r="G178" s="382">
        <f ca="1" t="shared" si="848"/>
        <v>43624.1666666662</v>
      </c>
      <c r="H178" s="382">
        <f ca="1" t="shared" si="815"/>
        <v>43624.1736111107</v>
      </c>
      <c r="I178" s="382">
        <f ca="1" t="shared" si="816"/>
        <v>43624.1791666662</v>
      </c>
      <c r="J178" s="382">
        <f ca="1" t="shared" si="817"/>
        <v>43624.2083333329</v>
      </c>
      <c r="K178" s="382">
        <f ca="1" t="shared" si="818"/>
        <v>43624.2708333329</v>
      </c>
      <c r="L178" s="382">
        <f ca="1" t="shared" si="819"/>
        <v>43624.2916666662</v>
      </c>
      <c r="M178" s="398" t="str">
        <f>IF(_tag_month_day!A174="","",_tag_month_day!A174)</f>
        <v/>
      </c>
      <c r="N178" s="398" t="str">
        <f>IF(_tag_month_day!B174="","",_tag_month_day!B174)</f>
        <v/>
      </c>
      <c r="O178" s="399" t="e">
        <f t="shared" si="820"/>
        <v>#VALUE!</v>
      </c>
      <c r="P178" s="398" t="str">
        <f>IF(_tag_month_day!C174="","",_tag_month_day!C174)</f>
        <v/>
      </c>
      <c r="Q178" s="398" t="str">
        <f>IF(_tag_month_day!D174="","",_tag_month_day!D174)</f>
        <v/>
      </c>
      <c r="R178" s="416">
        <f>IF(_tag_month_day!CB174="",R177,_tag_month_day!CB174/100)</f>
        <v>0.07</v>
      </c>
      <c r="S178" s="417" t="str">
        <f>IF(_tag_month_day!E174="","",_tag_month_day!E174)</f>
        <v/>
      </c>
      <c r="T178" s="417" t="str">
        <f>IF(_tag_month_day!F174="","",_tag_month_day!F174)</f>
        <v/>
      </c>
      <c r="U178" s="418" t="e">
        <f t="shared" si="774"/>
        <v>#VALUE!</v>
      </c>
      <c r="V178" s="53" t="e">
        <f t="shared" si="775"/>
        <v>#VALUE!</v>
      </c>
      <c r="W178" s="419" t="str">
        <f>IF(_jhy_month_day!A174="","",_jhy_month_day!A174)</f>
        <v/>
      </c>
      <c r="X178" s="420" t="str">
        <f>IF(_jhy_month_day!B174="","",_jhy_month_day!B174/100)</f>
        <v/>
      </c>
      <c r="Y178" s="420" t="str">
        <f>IF(_jhy_month_day!C174="","",_jhy_month_day!C174/100)</f>
        <v/>
      </c>
      <c r="Z178" s="439">
        <f t="shared" si="865"/>
        <v>44</v>
      </c>
      <c r="AA178" s="440" t="str">
        <f>IF(_tag_month_day!G174="","",_tag_month_day!G174/100)</f>
        <v/>
      </c>
      <c r="AB178" s="440" t="str">
        <f>IF(_tag_month_day!H174="","",_tag_month_day!H174/100)</f>
        <v/>
      </c>
      <c r="AC178" s="193">
        <f t="shared" si="821"/>
        <v>1.59963432013121</v>
      </c>
      <c r="AD178" s="441" t="str">
        <f t="shared" si="822"/>
        <v/>
      </c>
      <c r="AE178" s="442" t="str">
        <f t="shared" si="823"/>
        <v/>
      </c>
      <c r="AF178" s="443">
        <v>1</v>
      </c>
      <c r="AG178" s="68" t="str">
        <f>IF(_duihao_month_day!A174="","",_duihao_month_day!A174)</f>
        <v/>
      </c>
      <c r="AH178" s="463">
        <f>IF(_gyk_month_day!B174="",AH177,_gyk_month_day!B174)</f>
        <v>820</v>
      </c>
      <c r="AI178" s="464" t="e">
        <f t="shared" si="849"/>
        <v>#VALUE!</v>
      </c>
      <c r="AJ178" s="68" t="str">
        <f>IF(_tag_month_day!I174="","",_tag_month_day!I174)</f>
        <v/>
      </c>
      <c r="AK178" s="465" t="str">
        <f>IF(_tzyy_month_day!A174="","",_tzyy_month_day!A174)</f>
        <v/>
      </c>
      <c r="AL178" s="465" t="str">
        <f>IF(_tzyy_month_day!B174="","",_tzyy_month_day!B174)</f>
        <v/>
      </c>
      <c r="AM178" s="465" t="str">
        <f>IF(_tzyy_month_day!C174="","",_tzyy_month_day!C174)</f>
        <v/>
      </c>
      <c r="AN178" s="466" t="str">
        <f>IF(_tag_month_day!CG174="","",_tag_month_day!CG174)</f>
        <v/>
      </c>
      <c r="AO178" s="466" t="str">
        <f>IF(_tag_month_day!CH174="","",_tag_month_day!CH174)</f>
        <v/>
      </c>
      <c r="AP178" s="486" t="e">
        <f t="shared" si="824"/>
        <v>#VALUE!</v>
      </c>
      <c r="AQ178" s="487" t="str">
        <f>IF(_tag_month_day!J174="","",_tag_month_day!J174/100)</f>
        <v/>
      </c>
      <c r="AR178" s="488">
        <f t="shared" si="825"/>
        <v>1.3</v>
      </c>
      <c r="AS178" s="489" t="e">
        <f t="shared" si="776"/>
        <v>#VALUE!</v>
      </c>
      <c r="AT178" s="489">
        <f t="shared" si="826"/>
        <v>0</v>
      </c>
      <c r="AU178" s="490" t="str">
        <f>IF(_tag_month_day!K174="","",_tag_month_day!K174)</f>
        <v/>
      </c>
      <c r="AV178" s="491" t="str">
        <f>IF(_tag_month_day!L174="","",_tag_month_day!L174/100)</f>
        <v/>
      </c>
      <c r="AW178" s="420">
        <f t="shared" si="748"/>
        <v>0</v>
      </c>
      <c r="AX178" s="420">
        <f t="shared" si="827"/>
        <v>0</v>
      </c>
      <c r="AY178" s="420" t="str">
        <f>IF(_tag_month_day!M174="","",_tag_month_day!M174/100)</f>
        <v/>
      </c>
      <c r="AZ178" s="420" t="str">
        <f>IF(_tag_month_day!N174="","",_tag_month_day!N174/100)</f>
        <v/>
      </c>
      <c r="BA178" s="420" t="str">
        <f>IF(_tag_month_day!O174="","",_tag_month_day!O174/100)</f>
        <v/>
      </c>
      <c r="BB178" s="496" t="str">
        <f>IF(_tag_month_day!P174="","",_tag_month_day!P174/100)</f>
        <v/>
      </c>
      <c r="BC178" s="496">
        <f t="shared" si="828"/>
        <v>0</v>
      </c>
      <c r="BD178" s="496" t="str">
        <f>IF(_tag_month_day!Q174="","",_tag_month_day!Q174/100)</f>
        <v/>
      </c>
      <c r="BE178" s="510" t="str">
        <f>IF(_tag_month_day!R174="","",_tag_month_day!R174/100)</f>
        <v/>
      </c>
      <c r="BF178" s="413" t="str">
        <f>IF(_tag_month_day!CC174="","",_tag_month_day!CC174/100)</f>
        <v/>
      </c>
      <c r="BG178" s="511" t="e">
        <f t="shared" si="777"/>
        <v>#VALUE!</v>
      </c>
      <c r="BH178" s="198">
        <f t="shared" si="778"/>
        <v>0</v>
      </c>
      <c r="BI178" s="512" t="e">
        <f>IF(CX178=0,BI177,(DK178*查询!$R$5+DL178*查询!$Q$5+DM178*查询!$N$5+DN178*查询!$O$5+DO178*查询!$P$5)*AF178/CX178)</f>
        <v>#VALUE!</v>
      </c>
      <c r="BJ178" s="512" t="e">
        <f>IF(CX178=0,BJ177,(DP178*查询!$S$5+DQ178*查询!$T$5+DR178*查询!$U$5)*AF178/CX178)</f>
        <v>#VALUE!</v>
      </c>
      <c r="BK178" s="512">
        <f t="shared" si="829"/>
        <v>1</v>
      </c>
      <c r="BL178" s="513" t="str">
        <f>IF(_cfyc_month_day!A174="","",_cfyc_month_day!A174)</f>
        <v/>
      </c>
      <c r="BM178" s="513" t="str">
        <f>IF(_cfyc_month_day!B174="","",_cfyc_month_day!B174)</f>
        <v/>
      </c>
      <c r="BN178" s="513" t="str">
        <f>IF(_cfyc_month_day!C174="","",_cfyc_month_day!C174)</f>
        <v/>
      </c>
      <c r="BO178" s="522" t="str">
        <f>IF(_cfyc_month_day!D174="","",_cfyc_month_day!D174)</f>
        <v/>
      </c>
      <c r="BP178" s="522" t="str">
        <f>IF(_cfyc_month_day!E174="","",_cfyc_month_day!E174)</f>
        <v/>
      </c>
      <c r="BQ178" s="522" t="str">
        <f>IF(_cfyc_month_day!F174="","",_cfyc_month_day!F174)</f>
        <v/>
      </c>
      <c r="BR178" s="513" t="str">
        <f>IF(_tag_month_day!T174="","",_tag_month_day!T174)</f>
        <v/>
      </c>
      <c r="BS178" s="513" t="str">
        <f>IF(_tag_month_day!U174="","",_tag_month_day!U174)</f>
        <v/>
      </c>
      <c r="BT178" s="523" t="str">
        <f t="shared" si="830"/>
        <v/>
      </c>
      <c r="BU178" s="223" t="str">
        <f>IF(_tag_month_day!V174="","",_tag_month_day!V174)</f>
        <v/>
      </c>
      <c r="BV178" s="206" t="str">
        <f>IF(_tag_month_day!W174="","",_tag_month_day!W174)</f>
        <v/>
      </c>
      <c r="BW178" s="540" t="str">
        <f>IF(_tag_month_day!X174="","",_tag_month_day!X174)</f>
        <v/>
      </c>
      <c r="BX178" s="540" t="str">
        <f>IF(_tag_month_day!Y174="","",_tag_month_day!Y174)</f>
        <v/>
      </c>
      <c r="BY178" s="541">
        <f ca="1" t="shared" si="831"/>
        <v>43624.2916666662</v>
      </c>
      <c r="BZ178" s="542"/>
      <c r="CA178" s="543" t="str">
        <f>IF(_jhy2_month_day!A174="","",_jhy2_month_day!A174)</f>
        <v/>
      </c>
      <c r="CB178" s="464" t="str">
        <f>IF(_jhy2_month_day!B174="","",_jhy2_month_day!B174)</f>
        <v/>
      </c>
      <c r="CC178" s="464" t="str">
        <f>IF(_jhy2_month_day!C174="","",_jhy2_month_day!C174)</f>
        <v/>
      </c>
      <c r="CD178" s="464" t="str">
        <f>IF(_jhy2_month_day!D174="","",_jhy2_month_day!D174)</f>
        <v/>
      </c>
      <c r="CE178" s="464" t="str">
        <f>IF(_jhy2_month_day!E174="","",_jhy2_month_day!E174)</f>
        <v/>
      </c>
      <c r="CF178" s="464" t="str">
        <f>IF(_jhy2_month_day!F174="","",_jhy2_month_day!F174)</f>
        <v/>
      </c>
      <c r="CG178" s="464" t="str">
        <f>IF(_jhy2_month_day!G174="","",_jhy2_month_day!G174)</f>
        <v/>
      </c>
      <c r="CH178" s="464" t="str">
        <f>IF(_jhy2_month_day!H174="","",_jhy2_month_day!H174)</f>
        <v/>
      </c>
      <c r="CI178" s="464" t="str">
        <f>IF(_jhy2_month_day!I174="","",_jhy2_month_day!I174)</f>
        <v/>
      </c>
      <c r="CJ178" s="464" t="str">
        <f>IF(_jhy2_month_day!J174="","",_jhy2_month_day!J174)</f>
        <v/>
      </c>
      <c r="CK178" s="464" t="str">
        <f>IF(_jhy2_month_day!K174="","",_jhy2_month_day!K174)</f>
        <v/>
      </c>
      <c r="CL178" s="562" t="str">
        <f>IF(_jhy2_month_day!L174="","",_jhy2_month_day!L174)</f>
        <v/>
      </c>
      <c r="CM178" s="562" t="str">
        <f>IF(_jhy2_month_day!M174="","",_jhy2_month_day!M174)</f>
        <v/>
      </c>
      <c r="CN178" s="562" t="str">
        <f>IF(_jhy2_month_day!N174="","",_jhy2_month_day!N174)</f>
        <v/>
      </c>
      <c r="CO178" s="562" t="str">
        <f>IF(_jhy2_month_day!O174="","",_jhy2_month_day!O174)</f>
        <v/>
      </c>
      <c r="CP178" s="562" t="str">
        <f>IF(_jhy2_month_day!P174="","",_jhy2_month_day!P174)</f>
        <v/>
      </c>
      <c r="CQ178" s="562" t="str">
        <f>IF(_jhy2_month_day!Q174="","",_jhy2_month_day!Q174)</f>
        <v/>
      </c>
      <c r="CR178" s="563" t="str">
        <f>IF(_jhy2_month_day!R174="","",_jhy2_month_day!R174)</f>
        <v/>
      </c>
      <c r="CS178" s="576" t="str">
        <f>IF(_jhy2_month_day!S174="","",_jhy2_month_day!S174)</f>
        <v/>
      </c>
      <c r="CT178" s="562" t="str">
        <f>IF(_jhy2_month_day!T174="","",_jhy2_month_day!T174)</f>
        <v/>
      </c>
      <c r="CU178" s="577" t="e">
        <f t="shared" si="779"/>
        <v>#VALUE!</v>
      </c>
      <c r="CV178" s="198" t="e">
        <f t="shared" si="780"/>
        <v>#VALUE!</v>
      </c>
      <c r="CW178" s="192" t="e">
        <f t="shared" si="781"/>
        <v>#VALUE!</v>
      </c>
      <c r="CX178" s="192" t="e">
        <f t="shared" si="782"/>
        <v>#VALUE!</v>
      </c>
      <c r="CY178" s="202" t="e">
        <f t="shared" si="783"/>
        <v>#VALUE!</v>
      </c>
      <c r="CZ178" s="192" t="e">
        <f t="shared" ref="CZ178:DI178" si="1066">$AJ178*EF178</f>
        <v>#VALUE!</v>
      </c>
      <c r="DA178" s="192" t="e">
        <f t="shared" si="1066"/>
        <v>#VALUE!</v>
      </c>
      <c r="DB178" s="192" t="e">
        <f t="shared" si="1066"/>
        <v>#VALUE!</v>
      </c>
      <c r="DC178" s="192" t="e">
        <f t="shared" si="1066"/>
        <v>#VALUE!</v>
      </c>
      <c r="DD178" s="192" t="e">
        <f t="shared" si="1066"/>
        <v>#VALUE!</v>
      </c>
      <c r="DE178" s="192" t="e">
        <f t="shared" si="1066"/>
        <v>#VALUE!</v>
      </c>
      <c r="DF178" s="192" t="e">
        <f t="shared" si="1066"/>
        <v>#VALUE!</v>
      </c>
      <c r="DG178" s="192" t="e">
        <f t="shared" si="1066"/>
        <v>#VALUE!</v>
      </c>
      <c r="DH178" s="192" t="e">
        <f t="shared" si="1066"/>
        <v>#VALUE!</v>
      </c>
      <c r="DI178" s="192" t="e">
        <f t="shared" si="1066"/>
        <v>#VALUE!</v>
      </c>
      <c r="DJ178" s="192" t="e">
        <f t="shared" si="785"/>
        <v>#VALUE!</v>
      </c>
      <c r="DK178" s="192" t="e">
        <f t="shared" si="786"/>
        <v>#VALUE!</v>
      </c>
      <c r="DL178" s="192" t="e">
        <f t="shared" si="787"/>
        <v>#VALUE!</v>
      </c>
      <c r="DM178" s="192" t="e">
        <f t="shared" si="788"/>
        <v>#VALUE!</v>
      </c>
      <c r="DN178" s="192" t="e">
        <f t="shared" si="789"/>
        <v>#VALUE!</v>
      </c>
      <c r="DO178" s="192" t="e">
        <f t="shared" si="790"/>
        <v>#VALUE!</v>
      </c>
      <c r="DP178" s="192" t="e">
        <f t="shared" si="791"/>
        <v>#VALUE!</v>
      </c>
      <c r="DQ178" s="192" t="e">
        <f t="shared" si="792"/>
        <v>#VALUE!</v>
      </c>
      <c r="DR178" s="192" t="e">
        <f t="shared" si="793"/>
        <v>#VALUE!</v>
      </c>
      <c r="DS178" s="192" t="e">
        <f t="shared" si="794"/>
        <v>#VALUE!</v>
      </c>
      <c r="DT178" s="192" t="e">
        <f t="shared" si="795"/>
        <v>#VALUE!</v>
      </c>
      <c r="DU178" s="192" t="e">
        <f t="shared" si="796"/>
        <v>#VALUE!</v>
      </c>
      <c r="DV178" s="198" t="e">
        <f t="shared" si="797"/>
        <v>#VALUE!</v>
      </c>
      <c r="DW178" s="198" t="e">
        <f t="shared" si="798"/>
        <v>#DIV/0!</v>
      </c>
      <c r="DX178" s="198" t="e">
        <f t="shared" si="799"/>
        <v>#DIV/0!</v>
      </c>
      <c r="DY178" s="198" t="e">
        <f t="shared" si="800"/>
        <v>#VALUE!</v>
      </c>
      <c r="DZ178" s="198" t="e">
        <f t="shared" si="801"/>
        <v>#VALUE!</v>
      </c>
      <c r="EA178" s="198" t="e">
        <f t="shared" si="802"/>
        <v>#VALUE!</v>
      </c>
      <c r="EB178" s="198" t="e">
        <f t="shared" si="803"/>
        <v>#VALUE!</v>
      </c>
      <c r="EC178" s="198" t="e">
        <f t="shared" si="804"/>
        <v>#DIV/0!</v>
      </c>
      <c r="ED178" s="198" t="e">
        <f t="shared" si="805"/>
        <v>#VALUE!</v>
      </c>
      <c r="EE178" s="198" t="e">
        <f t="shared" si="806"/>
        <v>#VALUE!</v>
      </c>
      <c r="EF178" s="198" t="e">
        <f t="shared" ref="EF178:EO178" si="1067">DV178/SUM($DV178:$EE178)</f>
        <v>#VALUE!</v>
      </c>
      <c r="EG178" s="198" t="e">
        <f t="shared" si="1067"/>
        <v>#DIV/0!</v>
      </c>
      <c r="EH178" s="198" t="e">
        <f t="shared" si="1067"/>
        <v>#DIV/0!</v>
      </c>
      <c r="EI178" s="198" t="e">
        <f t="shared" si="1067"/>
        <v>#VALUE!</v>
      </c>
      <c r="EJ178" s="198" t="e">
        <f t="shared" si="1067"/>
        <v>#VALUE!</v>
      </c>
      <c r="EK178" s="198" t="e">
        <f t="shared" si="1067"/>
        <v>#VALUE!</v>
      </c>
      <c r="EL178" s="198" t="e">
        <f t="shared" si="1067"/>
        <v>#VALUE!</v>
      </c>
      <c r="EM178" s="198" t="e">
        <f t="shared" si="1067"/>
        <v>#DIV/0!</v>
      </c>
      <c r="EN178" s="198" t="e">
        <f t="shared" si="1067"/>
        <v>#VALUE!</v>
      </c>
      <c r="EO178" s="198" t="e">
        <f t="shared" si="1067"/>
        <v>#VALUE!</v>
      </c>
      <c r="EP178" s="511">
        <f t="shared" ref="EP178:EW178" si="1068">EP177</f>
        <v>0.08</v>
      </c>
      <c r="EQ178" s="511">
        <f t="shared" si="1068"/>
        <v>0.015</v>
      </c>
      <c r="ER178" s="511">
        <f t="shared" si="1068"/>
        <v>0.015</v>
      </c>
      <c r="ES178" s="511">
        <f t="shared" si="1068"/>
        <v>0.015</v>
      </c>
      <c r="ET178" s="511">
        <f t="shared" si="1068"/>
        <v>0.015</v>
      </c>
      <c r="EU178" s="511">
        <f t="shared" si="1068"/>
        <v>0.09</v>
      </c>
      <c r="EV178" s="511">
        <f t="shared" si="1068"/>
        <v>0.09</v>
      </c>
      <c r="EW178" s="511">
        <f t="shared" si="1068"/>
        <v>0.09</v>
      </c>
      <c r="EX178" s="420" t="str">
        <f>IF(_tag_month_day!AS174="","",_tag_month_day!AS174/100)</f>
        <v/>
      </c>
      <c r="EY178" s="420" t="str">
        <f>IF(_tag_month_day!AT174="","",_tag_month_day!AT174/100)</f>
        <v/>
      </c>
      <c r="EZ178" s="420" t="str">
        <f>IF(_tag_month_day!AU174="","",_tag_month_day!AU174/100)</f>
        <v/>
      </c>
      <c r="FA178" s="420" t="str">
        <f>IF(_tag_month_day!AV174="","",_tag_month_day!AV174/100)</f>
        <v/>
      </c>
      <c r="FB178" s="420" t="str">
        <f>IF(_tag_month_day!AW174="","",_tag_month_day!AW174/100)</f>
        <v/>
      </c>
      <c r="FC178" s="420" t="str">
        <f>IF(_tag_month_day!AX174="","",_tag_month_day!AX174/100)</f>
        <v/>
      </c>
      <c r="FD178" s="510">
        <f t="shared" si="835"/>
        <v>0.33</v>
      </c>
      <c r="FE178" s="510">
        <f t="shared" si="836"/>
        <v>0.19</v>
      </c>
      <c r="FF178" s="510">
        <f t="shared" si="837"/>
        <v>0.003</v>
      </c>
      <c r="FG178" s="510">
        <f t="shared" si="838"/>
        <v>0</v>
      </c>
      <c r="FH178" s="603">
        <f t="shared" si="839"/>
        <v>0.0001</v>
      </c>
      <c r="FI178" s="510">
        <f t="shared" ref="FI178:FR178" si="1069">FI177</f>
        <v>0.41</v>
      </c>
      <c r="FJ178" s="510">
        <f t="shared" si="1069"/>
        <v>0.11</v>
      </c>
      <c r="FK178" s="510">
        <f t="shared" si="1069"/>
        <v>0.015</v>
      </c>
      <c r="FL178" s="510">
        <f t="shared" si="1069"/>
        <v>0</v>
      </c>
      <c r="FM178" s="603">
        <f t="shared" si="1069"/>
        <v>0.0001</v>
      </c>
      <c r="FN178" s="510" t="str">
        <f>IF(_tag_month_day!AY174="","",_tag_month_day!AY174/100)</f>
        <v/>
      </c>
      <c r="FO178" s="510" t="str">
        <f>IF(_tag_month_day!AZ174="","",_tag_month_day!AZ174/100)</f>
        <v/>
      </c>
      <c r="FP178" s="510" t="str">
        <f>IF(_tag_month_day!BA174="","",_tag_month_day!BA174/100)</f>
        <v/>
      </c>
      <c r="FQ178" s="510" t="str">
        <f>IF(_tag_month_day!BB174="","",_tag_month_day!BB174/100)</f>
        <v/>
      </c>
      <c r="FR178" s="603" t="str">
        <f>IF(_tag_month_day!BC174="","",_tag_month_day!BC174/100)</f>
        <v/>
      </c>
      <c r="FS178" s="510" t="str">
        <f>IF(_tag_month_day!BD174="","",_tag_month_day!BD174/100)</f>
        <v/>
      </c>
      <c r="FT178" s="510" t="str">
        <f>IF(_tag_month_day!BE174="","",_tag_month_day!BE174/100)</f>
        <v/>
      </c>
      <c r="FU178" s="510" t="str">
        <f>IF(_tag_month_day!BF174="","",_tag_month_day!BF174/100)</f>
        <v/>
      </c>
      <c r="FV178" s="510" t="str">
        <f>IF(_tag_month_day!BG174="","",_tag_month_day!BG174/100)</f>
        <v/>
      </c>
      <c r="FW178" s="603" t="str">
        <f>IF(_tag_month_day!BH174="","",_tag_month_day!BH174/100)</f>
        <v/>
      </c>
      <c r="FX178" s="510" t="str">
        <f>IF(_tag_month_day!BI174="","",_tag_month_day!BI174/100)</f>
        <v/>
      </c>
      <c r="FY178" s="510" t="str">
        <f>IF(_tag_month_day!BJ174="","",_tag_month_day!BJ174/100)</f>
        <v/>
      </c>
      <c r="FZ178" s="605" t="str">
        <f>IF(_tag_month_day!BK174="","",_tag_month_day!BK174/100)</f>
        <v/>
      </c>
      <c r="GA178" s="510" t="str">
        <f>IF(_tag_month_day!BL174="","",_tag_month_day!BL174/100)</f>
        <v/>
      </c>
      <c r="GB178" s="603" t="str">
        <f>IF(_tag_month_day!BM174="","",_tag_month_day!BM174/100)</f>
        <v/>
      </c>
      <c r="GC178" s="420" t="str">
        <f>IF(_tag_month_day!BN174="","",_tag_month_day!BN174/100)</f>
        <v/>
      </c>
      <c r="GD178" s="420" t="str">
        <f>IF(_tag_month_day!BO174="","",_tag_month_day!BO174/100)</f>
        <v/>
      </c>
      <c r="GE178" s="420" t="str">
        <f>IF(_tag_month_day!BP174="","",_tag_month_day!BP174/100)</f>
        <v/>
      </c>
      <c r="GF178" s="420" t="str">
        <f>IF(_tag_month_day!BQ174="","",_tag_month_day!BQ174/100)</f>
        <v/>
      </c>
      <c r="GG178" s="420" t="str">
        <f>IF(_tag_month_day!BR174="","",_tag_month_day!BR174/100)</f>
        <v/>
      </c>
      <c r="GH178" s="420" t="str">
        <f>IF(_tag_month_day!BS174="","",_tag_month_day!BS174/100)</f>
        <v/>
      </c>
      <c r="GI178" s="603" t="str">
        <f>IF(_tag_month_day!BT174="","",_tag_month_day!BT174/100)</f>
        <v/>
      </c>
      <c r="GJ178" s="612" t="str">
        <f>IF(_tag_month_day!BU174="","",_tag_month_day!BU174/100)</f>
        <v/>
      </c>
      <c r="GK178" s="620" t="str">
        <f>IF(_tag_month_day!BV174="",IF(_rlcf_month_day!A$2="","",_rlcf_month_day!A$2/100),_tag_month_day!BV174/100)</f>
        <v/>
      </c>
      <c r="GL178" s="620" t="str">
        <f>IF(_tag_month_day!BW174="",IF(_rlcf_month_day!B$2="","",_rlcf_month_day!B$2/100),_tag_month_day!BW174/100)</f>
        <v/>
      </c>
      <c r="GM178" s="621" t="str">
        <f>IF(_tag_month_day!BX174="",IF(_rlcf_month_day!C$2="","",_rlcf_month_day!C$2/100),_tag_month_day!BX174/100)</f>
        <v/>
      </c>
      <c r="GN178" s="620" t="str">
        <f>IF(_tag_month_day!BV174="",IF(_rlcf_month_day!A$2="","",_rlcf_month_day!A$2/100),_tag_month_day!BV174/100)</f>
        <v/>
      </c>
      <c r="GO178" s="620" t="str">
        <f>IF(_tag_month_day!BW174="",IF(_rlcf_month_day!B$2="","",_rlcf_month_day!B$2/100),_tag_month_day!BW174/100)</f>
        <v/>
      </c>
      <c r="GP178" s="620" t="str">
        <f>IF(_tag_month_day!CD174="",IF(_rlcf_month_day!E$2="","",_rlcf_month_day!E$2/100),_tag_month_day!CD174/100)</f>
        <v/>
      </c>
      <c r="GQ178" s="620" t="str">
        <f>IF(_tag_month_day!CE174="",IF(_rlcf_month_day!F$2="","",_rlcf_month_day!F$2/100),_tag_month_day!CE174/100)</f>
        <v/>
      </c>
      <c r="GR178" s="621" t="str">
        <f>IF(_tag_month_day!CF174="",IF(_rlcf_month_day!G$2="","",_rlcf_month_day!G$2/100),_tag_month_day!CF174/100)</f>
        <v/>
      </c>
      <c r="GS178" s="626">
        <f t="shared" ref="GS178:HH178" si="1070">GS177</f>
        <v>0.953</v>
      </c>
      <c r="GT178" s="626">
        <f t="shared" si="1070"/>
        <v>0.55</v>
      </c>
      <c r="GU178" s="626">
        <f t="shared" si="1070"/>
        <v>0.55</v>
      </c>
      <c r="GV178" s="626">
        <f t="shared" si="1070"/>
        <v>0.55</v>
      </c>
      <c r="GW178" s="626">
        <f t="shared" si="1070"/>
        <v>0.5</v>
      </c>
      <c r="GX178" s="626">
        <f t="shared" si="1070"/>
        <v>0.935</v>
      </c>
      <c r="GY178" s="626">
        <f t="shared" si="1070"/>
        <v>0.15</v>
      </c>
      <c r="GZ178" s="626">
        <f t="shared" si="1070"/>
        <v>1</v>
      </c>
      <c r="HA178" s="632">
        <f t="shared" si="1070"/>
        <v>0.047</v>
      </c>
      <c r="HB178" s="632">
        <f t="shared" si="1070"/>
        <v>0.45</v>
      </c>
      <c r="HC178" s="632">
        <f t="shared" si="1070"/>
        <v>0.45</v>
      </c>
      <c r="HD178" s="632">
        <f t="shared" si="1070"/>
        <v>0.45</v>
      </c>
      <c r="HE178" s="632">
        <f t="shared" si="1070"/>
        <v>0.5</v>
      </c>
      <c r="HF178" s="632">
        <f t="shared" si="1070"/>
        <v>0.065</v>
      </c>
      <c r="HG178" s="632">
        <f t="shared" si="1070"/>
        <v>0.85</v>
      </c>
      <c r="HH178" s="632">
        <f t="shared" si="1070"/>
        <v>0</v>
      </c>
      <c r="HI178" s="68">
        <f t="shared" si="811"/>
        <v>0</v>
      </c>
      <c r="HJ178" s="68" t="e">
        <f t="shared" si="842"/>
        <v>#VALUE!</v>
      </c>
      <c r="HK178" s="202">
        <f t="shared" si="843"/>
        <v>0.85</v>
      </c>
      <c r="HL178" s="464">
        <f t="shared" si="844"/>
        <v>550000</v>
      </c>
      <c r="HM178" s="464">
        <f t="shared" si="845"/>
        <v>480000</v>
      </c>
      <c r="HN178" s="192" t="e">
        <f t="shared" si="812"/>
        <v>#VALUE!</v>
      </c>
      <c r="HO178" s="192" t="e">
        <f>HN178*HK178*$HO$2/HL178*1000000</f>
        <v>#VALUE!</v>
      </c>
      <c r="HP178" s="192" t="e">
        <f>HN178*HK178*$HP$2/HM178*1000000</f>
        <v>#VALUE!</v>
      </c>
    </row>
    <row r="179" customFormat="1" spans="1:224">
      <c r="A179" s="381">
        <v>174</v>
      </c>
      <c r="B179" s="54">
        <f ca="1" t="shared" si="846"/>
        <v>43624</v>
      </c>
      <c r="C179" s="57">
        <f t="shared" si="847"/>
        <v>0.0416666666666667</v>
      </c>
      <c r="D179" s="68" t="str">
        <f ca="1" t="shared" si="813"/>
        <v>夜班</v>
      </c>
      <c r="E179" s="68" t="str">
        <f ca="1" t="shared" si="814"/>
        <v>乙</v>
      </c>
      <c r="F179" s="68">
        <f ca="1">SUMPRODUCT((成本日报!$A$3:$A$95=计划!B179)*(成本日报!$B$3:$B$95=计划!$D179),成本日报!$C$3:$C$95)</f>
        <v>2</v>
      </c>
      <c r="G179" s="382">
        <f ca="1" t="shared" si="848"/>
        <v>43624.2083333329</v>
      </c>
      <c r="H179" s="382">
        <f ca="1" t="shared" si="815"/>
        <v>43624.2152777774</v>
      </c>
      <c r="I179" s="382">
        <f ca="1" t="shared" si="816"/>
        <v>43624.2208333329</v>
      </c>
      <c r="J179" s="382">
        <f ca="1" t="shared" si="817"/>
        <v>43624.2499999996</v>
      </c>
      <c r="K179" s="382">
        <f ca="1" t="shared" si="818"/>
        <v>43624.3124999996</v>
      </c>
      <c r="L179" s="382">
        <f ca="1" t="shared" si="819"/>
        <v>43624.3333333329</v>
      </c>
      <c r="M179" s="398" t="str">
        <f>IF(_tag_month_day!A175="","",_tag_month_day!A175)</f>
        <v/>
      </c>
      <c r="N179" s="398" t="str">
        <f>IF(_tag_month_day!B175="","",_tag_month_day!B175)</f>
        <v/>
      </c>
      <c r="O179" s="399" t="e">
        <f t="shared" si="820"/>
        <v>#VALUE!</v>
      </c>
      <c r="P179" s="398" t="str">
        <f>IF(_tag_month_day!C175="","",_tag_month_day!C175)</f>
        <v/>
      </c>
      <c r="Q179" s="398" t="str">
        <f>IF(_tag_month_day!D175="","",_tag_month_day!D175)</f>
        <v/>
      </c>
      <c r="R179" s="416">
        <f>IF(_tag_month_day!CB175="",R178,_tag_month_day!CB175/100)</f>
        <v>0.07</v>
      </c>
      <c r="S179" s="417" t="str">
        <f>IF(_tag_month_day!E175="","",_tag_month_day!E175)</f>
        <v/>
      </c>
      <c r="T179" s="417" t="str">
        <f>IF(_tag_month_day!F175="","",_tag_month_day!F175)</f>
        <v/>
      </c>
      <c r="U179" s="418" t="e">
        <f t="shared" si="774"/>
        <v>#VALUE!</v>
      </c>
      <c r="V179" s="53" t="e">
        <f t="shared" si="775"/>
        <v>#VALUE!</v>
      </c>
      <c r="W179" s="419" t="str">
        <f>IF(_jhy_month_day!A175="","",_jhy_month_day!A175)</f>
        <v/>
      </c>
      <c r="X179" s="420" t="str">
        <f>IF(_jhy_month_day!B175="","",_jhy_month_day!B175/100)</f>
        <v/>
      </c>
      <c r="Y179" s="420" t="str">
        <f>IF(_jhy_month_day!C175="","",_jhy_month_day!C175/100)</f>
        <v/>
      </c>
      <c r="Z179" s="439">
        <f t="shared" si="865"/>
        <v>44</v>
      </c>
      <c r="AA179" s="440" t="str">
        <f>IF(_tag_month_day!G175="","",_tag_month_day!G175/100)</f>
        <v/>
      </c>
      <c r="AB179" s="440" t="str">
        <f>IF(_tag_month_day!H175="","",_tag_month_day!H175/100)</f>
        <v/>
      </c>
      <c r="AC179" s="193">
        <f t="shared" si="821"/>
        <v>1.59963432013121</v>
      </c>
      <c r="AD179" s="441" t="str">
        <f t="shared" si="822"/>
        <v/>
      </c>
      <c r="AE179" s="442" t="str">
        <f t="shared" si="823"/>
        <v/>
      </c>
      <c r="AF179" s="443">
        <v>1</v>
      </c>
      <c r="AG179" s="68" t="str">
        <f>IF(_duihao_month_day!A175="","",_duihao_month_day!A175)</f>
        <v/>
      </c>
      <c r="AH179" s="463">
        <f>IF(_gyk_month_day!B175="",AH178,_gyk_month_day!B175)</f>
        <v>820</v>
      </c>
      <c r="AI179" s="464" t="e">
        <f t="shared" si="849"/>
        <v>#VALUE!</v>
      </c>
      <c r="AJ179" s="68" t="str">
        <f>IF(_tag_month_day!I175="","",_tag_month_day!I175)</f>
        <v/>
      </c>
      <c r="AK179" s="465" t="str">
        <f>IF(_tzyy_month_day!A175="","",_tzyy_month_day!A175)</f>
        <v/>
      </c>
      <c r="AL179" s="465" t="str">
        <f>IF(_tzyy_month_day!B175="","",_tzyy_month_day!B175)</f>
        <v/>
      </c>
      <c r="AM179" s="465" t="str">
        <f>IF(_tzyy_month_day!C175="","",_tzyy_month_day!C175)</f>
        <v/>
      </c>
      <c r="AN179" s="466" t="str">
        <f>IF(_tag_month_day!CG175="","",_tag_month_day!CG175)</f>
        <v/>
      </c>
      <c r="AO179" s="466" t="str">
        <f>IF(_tag_month_day!CH175="","",_tag_month_day!CH175)</f>
        <v/>
      </c>
      <c r="AP179" s="486" t="e">
        <f t="shared" si="824"/>
        <v>#VALUE!</v>
      </c>
      <c r="AQ179" s="487" t="str">
        <f>IF(_tag_month_day!J175="","",_tag_month_day!J175/100)</f>
        <v/>
      </c>
      <c r="AR179" s="488">
        <f t="shared" si="825"/>
        <v>1.3</v>
      </c>
      <c r="AS179" s="489" t="e">
        <f t="shared" si="776"/>
        <v>#VALUE!</v>
      </c>
      <c r="AT179" s="489">
        <f t="shared" si="826"/>
        <v>0</v>
      </c>
      <c r="AU179" s="490" t="str">
        <f>IF(_tag_month_day!K175="","",_tag_month_day!K175)</f>
        <v/>
      </c>
      <c r="AV179" s="491" t="str">
        <f>IF(_tag_month_day!L175="","",_tag_month_day!L175/100)</f>
        <v/>
      </c>
      <c r="AW179" s="420">
        <f t="shared" si="748"/>
        <v>0</v>
      </c>
      <c r="AX179" s="420">
        <f t="shared" si="827"/>
        <v>0</v>
      </c>
      <c r="AY179" s="420" t="str">
        <f>IF(_tag_month_day!M175="","",_tag_month_day!M175/100)</f>
        <v/>
      </c>
      <c r="AZ179" s="420" t="str">
        <f>IF(_tag_month_day!N175="","",_tag_month_day!N175/100)</f>
        <v/>
      </c>
      <c r="BA179" s="420" t="str">
        <f>IF(_tag_month_day!O175="","",_tag_month_day!O175/100)</f>
        <v/>
      </c>
      <c r="BB179" s="496" t="str">
        <f>IF(_tag_month_day!P175="","",_tag_month_day!P175/100)</f>
        <v/>
      </c>
      <c r="BC179" s="496">
        <f t="shared" si="828"/>
        <v>0</v>
      </c>
      <c r="BD179" s="496" t="str">
        <f>IF(_tag_month_day!Q175="","",_tag_month_day!Q175/100)</f>
        <v/>
      </c>
      <c r="BE179" s="510" t="str">
        <f>IF(_tag_month_day!R175="","",_tag_month_day!R175/100)</f>
        <v/>
      </c>
      <c r="BF179" s="413" t="str">
        <f>IF(_tag_month_day!CC175="","",_tag_month_day!CC175/100)</f>
        <v/>
      </c>
      <c r="BG179" s="511" t="e">
        <f t="shared" si="777"/>
        <v>#VALUE!</v>
      </c>
      <c r="BH179" s="198">
        <f t="shared" si="778"/>
        <v>0</v>
      </c>
      <c r="BI179" s="512" t="e">
        <f>IF(CX179=0,BI178,(DK179*查询!$R$5+DL179*查询!$Q$5+DM179*查询!$N$5+DN179*查询!$O$5+DO179*查询!$P$5)*AF179/CX179)</f>
        <v>#VALUE!</v>
      </c>
      <c r="BJ179" s="512" t="e">
        <f>IF(CX179=0,BJ178,(DP179*查询!$S$5+DQ179*查询!$T$5+DR179*查询!$U$5)*AF179/CX179)</f>
        <v>#VALUE!</v>
      </c>
      <c r="BK179" s="512">
        <f t="shared" si="829"/>
        <v>1</v>
      </c>
      <c r="BL179" s="513" t="str">
        <f>IF(_cfyc_month_day!A175="","",_cfyc_month_day!A175)</f>
        <v/>
      </c>
      <c r="BM179" s="513" t="str">
        <f>IF(_cfyc_month_day!B175="","",_cfyc_month_day!B175)</f>
        <v/>
      </c>
      <c r="BN179" s="513" t="str">
        <f>IF(_cfyc_month_day!C175="","",_cfyc_month_day!C175)</f>
        <v/>
      </c>
      <c r="BO179" s="522" t="str">
        <f>IF(_cfyc_month_day!D175="","",_cfyc_month_day!D175)</f>
        <v/>
      </c>
      <c r="BP179" s="522" t="str">
        <f>IF(_cfyc_month_day!E175="","",_cfyc_month_day!E175)</f>
        <v/>
      </c>
      <c r="BQ179" s="522" t="str">
        <f>IF(_cfyc_month_day!F175="","",_cfyc_month_day!F175)</f>
        <v/>
      </c>
      <c r="BR179" s="513" t="str">
        <f>IF(_tag_month_day!T175="","",_tag_month_day!T175)</f>
        <v/>
      </c>
      <c r="BS179" s="513" t="str">
        <f>IF(_tag_month_day!U175="","",_tag_month_day!U175)</f>
        <v/>
      </c>
      <c r="BT179" s="523" t="str">
        <f t="shared" si="830"/>
        <v/>
      </c>
      <c r="BU179" s="223" t="str">
        <f>IF(_tag_month_day!V175="","",_tag_month_day!V175)</f>
        <v/>
      </c>
      <c r="BV179" s="206" t="str">
        <f>IF(_tag_month_day!W175="","",_tag_month_day!W175)</f>
        <v/>
      </c>
      <c r="BW179" s="540" t="str">
        <f>IF(_tag_month_day!X175="","",_tag_month_day!X175)</f>
        <v/>
      </c>
      <c r="BX179" s="540" t="str">
        <f>IF(_tag_month_day!Y175="","",_tag_month_day!Y175)</f>
        <v/>
      </c>
      <c r="BY179" s="541">
        <f ca="1" t="shared" si="831"/>
        <v>43624.3333333329</v>
      </c>
      <c r="BZ179" s="542"/>
      <c r="CA179" s="543" t="str">
        <f>IF(_jhy2_month_day!A175="","",_jhy2_month_day!A175)</f>
        <v/>
      </c>
      <c r="CB179" s="464" t="str">
        <f>IF(_jhy2_month_day!B175="","",_jhy2_month_day!B175)</f>
        <v/>
      </c>
      <c r="CC179" s="464" t="str">
        <f>IF(_jhy2_month_day!C175="","",_jhy2_month_day!C175)</f>
        <v/>
      </c>
      <c r="CD179" s="464" t="str">
        <f>IF(_jhy2_month_day!D175="","",_jhy2_month_day!D175)</f>
        <v/>
      </c>
      <c r="CE179" s="464" t="str">
        <f>IF(_jhy2_month_day!E175="","",_jhy2_month_day!E175)</f>
        <v/>
      </c>
      <c r="CF179" s="464" t="str">
        <f>IF(_jhy2_month_day!F175="","",_jhy2_month_day!F175)</f>
        <v/>
      </c>
      <c r="CG179" s="464" t="str">
        <f>IF(_jhy2_month_day!G175="","",_jhy2_month_day!G175)</f>
        <v/>
      </c>
      <c r="CH179" s="464" t="str">
        <f>IF(_jhy2_month_day!H175="","",_jhy2_month_day!H175)</f>
        <v/>
      </c>
      <c r="CI179" s="464" t="str">
        <f>IF(_jhy2_month_day!I175="","",_jhy2_month_day!I175)</f>
        <v/>
      </c>
      <c r="CJ179" s="464" t="str">
        <f>IF(_jhy2_month_day!J175="","",_jhy2_month_day!J175)</f>
        <v/>
      </c>
      <c r="CK179" s="464" t="str">
        <f>IF(_jhy2_month_day!K175="","",_jhy2_month_day!K175)</f>
        <v/>
      </c>
      <c r="CL179" s="562" t="str">
        <f>IF(_jhy2_month_day!L175="","",_jhy2_month_day!L175)</f>
        <v/>
      </c>
      <c r="CM179" s="562" t="str">
        <f>IF(_jhy2_month_day!M175="","",_jhy2_month_day!M175)</f>
        <v/>
      </c>
      <c r="CN179" s="562" t="str">
        <f>IF(_jhy2_month_day!N175="","",_jhy2_month_day!N175)</f>
        <v/>
      </c>
      <c r="CO179" s="562" t="str">
        <f>IF(_jhy2_month_day!O175="","",_jhy2_month_day!O175)</f>
        <v/>
      </c>
      <c r="CP179" s="562" t="str">
        <f>IF(_jhy2_month_day!P175="","",_jhy2_month_day!P175)</f>
        <v/>
      </c>
      <c r="CQ179" s="562" t="str">
        <f>IF(_jhy2_month_day!Q175="","",_jhy2_month_day!Q175)</f>
        <v/>
      </c>
      <c r="CR179" s="563" t="str">
        <f>IF(_jhy2_month_day!R175="","",_jhy2_month_day!R175)</f>
        <v/>
      </c>
      <c r="CS179" s="576" t="str">
        <f>IF(_jhy2_month_day!S175="","",_jhy2_month_day!S175)</f>
        <v/>
      </c>
      <c r="CT179" s="562" t="str">
        <f>IF(_jhy2_month_day!T175="","",_jhy2_month_day!T175)</f>
        <v/>
      </c>
      <c r="CU179" s="577" t="e">
        <f t="shared" si="779"/>
        <v>#VALUE!</v>
      </c>
      <c r="CV179" s="198" t="e">
        <f t="shared" si="780"/>
        <v>#VALUE!</v>
      </c>
      <c r="CW179" s="192" t="e">
        <f t="shared" si="781"/>
        <v>#VALUE!</v>
      </c>
      <c r="CX179" s="192" t="e">
        <f t="shared" si="782"/>
        <v>#VALUE!</v>
      </c>
      <c r="CY179" s="202" t="e">
        <f t="shared" si="783"/>
        <v>#VALUE!</v>
      </c>
      <c r="CZ179" s="192" t="e">
        <f t="shared" ref="CZ179:DI179" si="1071">$AJ179*EF179</f>
        <v>#VALUE!</v>
      </c>
      <c r="DA179" s="192" t="e">
        <f t="shared" si="1071"/>
        <v>#VALUE!</v>
      </c>
      <c r="DB179" s="192" t="e">
        <f t="shared" si="1071"/>
        <v>#VALUE!</v>
      </c>
      <c r="DC179" s="192" t="e">
        <f t="shared" si="1071"/>
        <v>#VALUE!</v>
      </c>
      <c r="DD179" s="192" t="e">
        <f t="shared" si="1071"/>
        <v>#VALUE!</v>
      </c>
      <c r="DE179" s="192" t="e">
        <f t="shared" si="1071"/>
        <v>#VALUE!</v>
      </c>
      <c r="DF179" s="192" t="e">
        <f t="shared" si="1071"/>
        <v>#VALUE!</v>
      </c>
      <c r="DG179" s="192" t="e">
        <f t="shared" si="1071"/>
        <v>#VALUE!</v>
      </c>
      <c r="DH179" s="192" t="e">
        <f t="shared" si="1071"/>
        <v>#VALUE!</v>
      </c>
      <c r="DI179" s="192" t="e">
        <f t="shared" si="1071"/>
        <v>#VALUE!</v>
      </c>
      <c r="DJ179" s="192" t="e">
        <f t="shared" si="785"/>
        <v>#VALUE!</v>
      </c>
      <c r="DK179" s="192" t="e">
        <f t="shared" si="786"/>
        <v>#VALUE!</v>
      </c>
      <c r="DL179" s="192" t="e">
        <f t="shared" si="787"/>
        <v>#VALUE!</v>
      </c>
      <c r="DM179" s="192" t="e">
        <f t="shared" si="788"/>
        <v>#VALUE!</v>
      </c>
      <c r="DN179" s="192" t="e">
        <f t="shared" si="789"/>
        <v>#VALUE!</v>
      </c>
      <c r="DO179" s="192" t="e">
        <f t="shared" si="790"/>
        <v>#VALUE!</v>
      </c>
      <c r="DP179" s="192" t="e">
        <f t="shared" si="791"/>
        <v>#VALUE!</v>
      </c>
      <c r="DQ179" s="192" t="e">
        <f t="shared" si="792"/>
        <v>#VALUE!</v>
      </c>
      <c r="DR179" s="192" t="e">
        <f t="shared" si="793"/>
        <v>#VALUE!</v>
      </c>
      <c r="DS179" s="192" t="e">
        <f t="shared" si="794"/>
        <v>#VALUE!</v>
      </c>
      <c r="DT179" s="192" t="e">
        <f t="shared" si="795"/>
        <v>#VALUE!</v>
      </c>
      <c r="DU179" s="192" t="e">
        <f t="shared" si="796"/>
        <v>#VALUE!</v>
      </c>
      <c r="DV179" s="198" t="e">
        <f t="shared" si="797"/>
        <v>#VALUE!</v>
      </c>
      <c r="DW179" s="198" t="e">
        <f t="shared" si="798"/>
        <v>#DIV/0!</v>
      </c>
      <c r="DX179" s="198" t="e">
        <f t="shared" si="799"/>
        <v>#DIV/0!</v>
      </c>
      <c r="DY179" s="198" t="e">
        <f t="shared" si="800"/>
        <v>#VALUE!</v>
      </c>
      <c r="DZ179" s="198" t="e">
        <f t="shared" si="801"/>
        <v>#VALUE!</v>
      </c>
      <c r="EA179" s="198" t="e">
        <f t="shared" si="802"/>
        <v>#VALUE!</v>
      </c>
      <c r="EB179" s="198" t="e">
        <f t="shared" si="803"/>
        <v>#VALUE!</v>
      </c>
      <c r="EC179" s="198" t="e">
        <f t="shared" si="804"/>
        <v>#DIV/0!</v>
      </c>
      <c r="ED179" s="198" t="e">
        <f t="shared" si="805"/>
        <v>#VALUE!</v>
      </c>
      <c r="EE179" s="198" t="e">
        <f t="shared" si="806"/>
        <v>#VALUE!</v>
      </c>
      <c r="EF179" s="198" t="e">
        <f t="shared" ref="EF179:EO179" si="1072">DV179/SUM($DV179:$EE179)</f>
        <v>#VALUE!</v>
      </c>
      <c r="EG179" s="198" t="e">
        <f t="shared" si="1072"/>
        <v>#DIV/0!</v>
      </c>
      <c r="EH179" s="198" t="e">
        <f t="shared" si="1072"/>
        <v>#DIV/0!</v>
      </c>
      <c r="EI179" s="198" t="e">
        <f t="shared" si="1072"/>
        <v>#VALUE!</v>
      </c>
      <c r="EJ179" s="198" t="e">
        <f t="shared" si="1072"/>
        <v>#VALUE!</v>
      </c>
      <c r="EK179" s="198" t="e">
        <f t="shared" si="1072"/>
        <v>#VALUE!</v>
      </c>
      <c r="EL179" s="198" t="e">
        <f t="shared" si="1072"/>
        <v>#VALUE!</v>
      </c>
      <c r="EM179" s="198" t="e">
        <f t="shared" si="1072"/>
        <v>#DIV/0!</v>
      </c>
      <c r="EN179" s="198" t="e">
        <f t="shared" si="1072"/>
        <v>#VALUE!</v>
      </c>
      <c r="EO179" s="198" t="e">
        <f t="shared" si="1072"/>
        <v>#VALUE!</v>
      </c>
      <c r="EP179" s="511">
        <f t="shared" ref="EP179:EW179" si="1073">EP178</f>
        <v>0.08</v>
      </c>
      <c r="EQ179" s="511">
        <f t="shared" si="1073"/>
        <v>0.015</v>
      </c>
      <c r="ER179" s="511">
        <f t="shared" si="1073"/>
        <v>0.015</v>
      </c>
      <c r="ES179" s="511">
        <f t="shared" si="1073"/>
        <v>0.015</v>
      </c>
      <c r="ET179" s="511">
        <f t="shared" si="1073"/>
        <v>0.015</v>
      </c>
      <c r="EU179" s="511">
        <f t="shared" si="1073"/>
        <v>0.09</v>
      </c>
      <c r="EV179" s="511">
        <f t="shared" si="1073"/>
        <v>0.09</v>
      </c>
      <c r="EW179" s="511">
        <f t="shared" si="1073"/>
        <v>0.09</v>
      </c>
      <c r="EX179" s="420" t="str">
        <f>IF(_tag_month_day!AS175="","",_tag_month_day!AS175/100)</f>
        <v/>
      </c>
      <c r="EY179" s="420" t="str">
        <f>IF(_tag_month_day!AT175="","",_tag_month_day!AT175/100)</f>
        <v/>
      </c>
      <c r="EZ179" s="420" t="str">
        <f>IF(_tag_month_day!AU175="","",_tag_month_day!AU175/100)</f>
        <v/>
      </c>
      <c r="FA179" s="420" t="str">
        <f>IF(_tag_month_day!AV175="","",_tag_month_day!AV175/100)</f>
        <v/>
      </c>
      <c r="FB179" s="420" t="str">
        <f>IF(_tag_month_day!AW175="","",_tag_month_day!AW175/100)</f>
        <v/>
      </c>
      <c r="FC179" s="420" t="str">
        <f>IF(_tag_month_day!AX175="","",_tag_month_day!AX175/100)</f>
        <v/>
      </c>
      <c r="FD179" s="510">
        <f t="shared" si="835"/>
        <v>0.33</v>
      </c>
      <c r="FE179" s="510">
        <f t="shared" si="836"/>
        <v>0.19</v>
      </c>
      <c r="FF179" s="510">
        <f t="shared" si="837"/>
        <v>0.003</v>
      </c>
      <c r="FG179" s="510">
        <f t="shared" si="838"/>
        <v>0</v>
      </c>
      <c r="FH179" s="603">
        <f t="shared" si="839"/>
        <v>0.0001</v>
      </c>
      <c r="FI179" s="510">
        <f t="shared" ref="FI179:FR179" si="1074">FI178</f>
        <v>0.41</v>
      </c>
      <c r="FJ179" s="510">
        <f t="shared" si="1074"/>
        <v>0.11</v>
      </c>
      <c r="FK179" s="510">
        <f t="shared" si="1074"/>
        <v>0.015</v>
      </c>
      <c r="FL179" s="510">
        <f t="shared" si="1074"/>
        <v>0</v>
      </c>
      <c r="FM179" s="603">
        <f t="shared" si="1074"/>
        <v>0.0001</v>
      </c>
      <c r="FN179" s="510" t="str">
        <f>IF(_tag_month_day!AY175="","",_tag_month_day!AY175/100)</f>
        <v/>
      </c>
      <c r="FO179" s="510" t="str">
        <f>IF(_tag_month_day!AZ175="","",_tag_month_day!AZ175/100)</f>
        <v/>
      </c>
      <c r="FP179" s="510" t="str">
        <f>IF(_tag_month_day!BA175="","",_tag_month_day!BA175/100)</f>
        <v/>
      </c>
      <c r="FQ179" s="510" t="str">
        <f>IF(_tag_month_day!BB175="","",_tag_month_day!BB175/100)</f>
        <v/>
      </c>
      <c r="FR179" s="603" t="str">
        <f>IF(_tag_month_day!BC175="","",_tag_month_day!BC175/100)</f>
        <v/>
      </c>
      <c r="FS179" s="510" t="str">
        <f>IF(_tag_month_day!BD175="","",_tag_month_day!BD175/100)</f>
        <v/>
      </c>
      <c r="FT179" s="510" t="str">
        <f>IF(_tag_month_day!BE175="","",_tag_month_day!BE175/100)</f>
        <v/>
      </c>
      <c r="FU179" s="510" t="str">
        <f>IF(_tag_month_day!BF175="","",_tag_month_day!BF175/100)</f>
        <v/>
      </c>
      <c r="FV179" s="510" t="str">
        <f>IF(_tag_month_day!BG175="","",_tag_month_day!BG175/100)</f>
        <v/>
      </c>
      <c r="FW179" s="603" t="str">
        <f>IF(_tag_month_day!BH175="","",_tag_month_day!BH175/100)</f>
        <v/>
      </c>
      <c r="FX179" s="510" t="str">
        <f>IF(_tag_month_day!BI175="","",_tag_month_day!BI175/100)</f>
        <v/>
      </c>
      <c r="FY179" s="510" t="str">
        <f>IF(_tag_month_day!BJ175="","",_tag_month_day!BJ175/100)</f>
        <v/>
      </c>
      <c r="FZ179" s="605" t="str">
        <f>IF(_tag_month_day!BK175="","",_tag_month_day!BK175/100)</f>
        <v/>
      </c>
      <c r="GA179" s="510" t="str">
        <f>IF(_tag_month_day!BL175="","",_tag_month_day!BL175/100)</f>
        <v/>
      </c>
      <c r="GB179" s="603" t="str">
        <f>IF(_tag_month_day!BM175="","",_tag_month_day!BM175/100)</f>
        <v/>
      </c>
      <c r="GC179" s="420" t="str">
        <f>IF(_tag_month_day!BN175="","",_tag_month_day!BN175/100)</f>
        <v/>
      </c>
      <c r="GD179" s="420" t="str">
        <f>IF(_tag_month_day!BO175="","",_tag_month_day!BO175/100)</f>
        <v/>
      </c>
      <c r="GE179" s="420" t="str">
        <f>IF(_tag_month_day!BP175="","",_tag_month_day!BP175/100)</f>
        <v/>
      </c>
      <c r="GF179" s="420" t="str">
        <f>IF(_tag_month_day!BQ175="","",_tag_month_day!BQ175/100)</f>
        <v/>
      </c>
      <c r="GG179" s="420" t="str">
        <f>IF(_tag_month_day!BR175="","",_tag_month_day!BR175/100)</f>
        <v/>
      </c>
      <c r="GH179" s="420" t="str">
        <f>IF(_tag_month_day!BS175="","",_tag_month_day!BS175/100)</f>
        <v/>
      </c>
      <c r="GI179" s="603" t="str">
        <f>IF(_tag_month_day!BT175="","",_tag_month_day!BT175/100)</f>
        <v/>
      </c>
      <c r="GJ179" s="612" t="str">
        <f>IF(_tag_month_day!BU175="","",_tag_month_day!BU175/100)</f>
        <v/>
      </c>
      <c r="GK179" s="620" t="str">
        <f>IF(_tag_month_day!BV175="",IF(_rlcf_month_day!A$2="","",_rlcf_month_day!A$2/100),_tag_month_day!BV175/100)</f>
        <v/>
      </c>
      <c r="GL179" s="620" t="str">
        <f>IF(_tag_month_day!BW175="",IF(_rlcf_month_day!B$2="","",_rlcf_month_day!B$2/100),_tag_month_day!BW175/100)</f>
        <v/>
      </c>
      <c r="GM179" s="621" t="str">
        <f>IF(_tag_month_day!BX175="",IF(_rlcf_month_day!C$2="","",_rlcf_month_day!C$2/100),_tag_month_day!BX175/100)</f>
        <v/>
      </c>
      <c r="GN179" s="620" t="str">
        <f>IF(_tag_month_day!BV175="",IF(_rlcf_month_day!A$2="","",_rlcf_month_day!A$2/100),_tag_month_day!BV175/100)</f>
        <v/>
      </c>
      <c r="GO179" s="620" t="str">
        <f>IF(_tag_month_day!BW175="",IF(_rlcf_month_day!B$2="","",_rlcf_month_day!B$2/100),_tag_month_day!BW175/100)</f>
        <v/>
      </c>
      <c r="GP179" s="620" t="str">
        <f>IF(_tag_month_day!CD175="",IF(_rlcf_month_day!E$2="","",_rlcf_month_day!E$2/100),_tag_month_day!CD175/100)</f>
        <v/>
      </c>
      <c r="GQ179" s="620" t="str">
        <f>IF(_tag_month_day!CE175="",IF(_rlcf_month_day!F$2="","",_rlcf_month_day!F$2/100),_tag_month_day!CE175/100)</f>
        <v/>
      </c>
      <c r="GR179" s="621" t="str">
        <f>IF(_tag_month_day!CF175="",IF(_rlcf_month_day!G$2="","",_rlcf_month_day!G$2/100),_tag_month_day!CF175/100)</f>
        <v/>
      </c>
      <c r="GS179" s="626">
        <f t="shared" ref="GS179:HH179" si="1075">GS178</f>
        <v>0.953</v>
      </c>
      <c r="GT179" s="626">
        <f t="shared" si="1075"/>
        <v>0.55</v>
      </c>
      <c r="GU179" s="626">
        <f t="shared" si="1075"/>
        <v>0.55</v>
      </c>
      <c r="GV179" s="626">
        <f t="shared" si="1075"/>
        <v>0.55</v>
      </c>
      <c r="GW179" s="626">
        <f t="shared" si="1075"/>
        <v>0.5</v>
      </c>
      <c r="GX179" s="626">
        <f t="shared" si="1075"/>
        <v>0.935</v>
      </c>
      <c r="GY179" s="626">
        <f t="shared" si="1075"/>
        <v>0.15</v>
      </c>
      <c r="GZ179" s="626">
        <f t="shared" si="1075"/>
        <v>1</v>
      </c>
      <c r="HA179" s="632">
        <f t="shared" si="1075"/>
        <v>0.047</v>
      </c>
      <c r="HB179" s="632">
        <f t="shared" si="1075"/>
        <v>0.45</v>
      </c>
      <c r="HC179" s="632">
        <f t="shared" si="1075"/>
        <v>0.45</v>
      </c>
      <c r="HD179" s="632">
        <f t="shared" si="1075"/>
        <v>0.45</v>
      </c>
      <c r="HE179" s="632">
        <f t="shared" si="1075"/>
        <v>0.5</v>
      </c>
      <c r="HF179" s="632">
        <f t="shared" si="1075"/>
        <v>0.065</v>
      </c>
      <c r="HG179" s="632">
        <f t="shared" si="1075"/>
        <v>0.85</v>
      </c>
      <c r="HH179" s="632">
        <f t="shared" si="1075"/>
        <v>0</v>
      </c>
      <c r="HI179" s="68">
        <f t="shared" si="811"/>
        <v>0</v>
      </c>
      <c r="HJ179" s="68" t="e">
        <f t="shared" si="842"/>
        <v>#VALUE!</v>
      </c>
      <c r="HK179" s="202">
        <f t="shared" si="843"/>
        <v>0.85</v>
      </c>
      <c r="HL179" s="464">
        <f t="shared" si="844"/>
        <v>550000</v>
      </c>
      <c r="HM179" s="464">
        <f t="shared" si="845"/>
        <v>480000</v>
      </c>
      <c r="HN179" s="192" t="e">
        <f t="shared" si="812"/>
        <v>#VALUE!</v>
      </c>
      <c r="HO179" s="192" t="e">
        <f>HN179*HK179*$HO$2/HL179*1000000</f>
        <v>#VALUE!</v>
      </c>
      <c r="HP179" s="192" t="e">
        <f>HN179*HK179*$HP$2/HM179*1000000</f>
        <v>#VALUE!</v>
      </c>
    </row>
    <row r="180" customFormat="1" spans="1:224">
      <c r="A180" s="381">
        <v>175</v>
      </c>
      <c r="B180" s="54">
        <f ca="1" t="shared" si="846"/>
        <v>43624</v>
      </c>
      <c r="C180" s="57">
        <f t="shared" si="847"/>
        <v>0.0416666666666667</v>
      </c>
      <c r="D180" s="68" t="str">
        <f ca="1" t="shared" si="813"/>
        <v>夜班</v>
      </c>
      <c r="E180" s="68" t="str">
        <f ca="1" t="shared" si="814"/>
        <v>乙</v>
      </c>
      <c r="F180" s="68">
        <f ca="1">SUMPRODUCT((成本日报!$A$3:$A$95=计划!B180)*(成本日报!$B$3:$B$95=计划!$D180),成本日报!$C$3:$C$95)</f>
        <v>2</v>
      </c>
      <c r="G180" s="382">
        <f ca="1" t="shared" si="848"/>
        <v>43624.2499999996</v>
      </c>
      <c r="H180" s="382">
        <f ca="1" t="shared" si="815"/>
        <v>43624.256944444</v>
      </c>
      <c r="I180" s="382">
        <f ca="1" t="shared" si="816"/>
        <v>43624.2624999996</v>
      </c>
      <c r="J180" s="382">
        <f ca="1" t="shared" si="817"/>
        <v>43624.2916666662</v>
      </c>
      <c r="K180" s="382">
        <f ca="1" t="shared" si="818"/>
        <v>43624.3541666662</v>
      </c>
      <c r="L180" s="382">
        <f ca="1" t="shared" si="819"/>
        <v>43624.3749999996</v>
      </c>
      <c r="M180" s="398" t="str">
        <f>IF(_tag_month_day!A176="","",_tag_month_day!A176)</f>
        <v/>
      </c>
      <c r="N180" s="398" t="str">
        <f>IF(_tag_month_day!B176="","",_tag_month_day!B176)</f>
        <v/>
      </c>
      <c r="O180" s="399" t="e">
        <f t="shared" si="820"/>
        <v>#VALUE!</v>
      </c>
      <c r="P180" s="398" t="str">
        <f>IF(_tag_month_day!C176="","",_tag_month_day!C176)</f>
        <v/>
      </c>
      <c r="Q180" s="398" t="str">
        <f>IF(_tag_month_day!D176="","",_tag_month_day!D176)</f>
        <v/>
      </c>
      <c r="R180" s="416">
        <f>IF(_tag_month_day!CB176="",R179,_tag_month_day!CB176/100)</f>
        <v>0.07</v>
      </c>
      <c r="S180" s="417" t="str">
        <f>IF(_tag_month_day!E176="","",_tag_month_day!E176)</f>
        <v/>
      </c>
      <c r="T180" s="417" t="str">
        <f>IF(_tag_month_day!F176="","",_tag_month_day!F176)</f>
        <v/>
      </c>
      <c r="U180" s="418" t="e">
        <f t="shared" si="774"/>
        <v>#VALUE!</v>
      </c>
      <c r="V180" s="53" t="e">
        <f t="shared" si="775"/>
        <v>#VALUE!</v>
      </c>
      <c r="W180" s="419" t="str">
        <f>IF(_jhy_month_day!A176="","",_jhy_month_day!A176)</f>
        <v/>
      </c>
      <c r="X180" s="420" t="str">
        <f>IF(_jhy_month_day!B176="","",_jhy_month_day!B176/100)</f>
        <v/>
      </c>
      <c r="Y180" s="420" t="str">
        <f>IF(_jhy_month_day!C176="","",_jhy_month_day!C176/100)</f>
        <v/>
      </c>
      <c r="Z180" s="439">
        <f t="shared" si="865"/>
        <v>44</v>
      </c>
      <c r="AA180" s="440" t="str">
        <f>IF(_tag_month_day!G176="","",_tag_month_day!G176/100)</f>
        <v/>
      </c>
      <c r="AB180" s="440" t="str">
        <f>IF(_tag_month_day!H176="","",_tag_month_day!H176/100)</f>
        <v/>
      </c>
      <c r="AC180" s="193">
        <f t="shared" si="821"/>
        <v>1.59963432013121</v>
      </c>
      <c r="AD180" s="441" t="str">
        <f t="shared" si="822"/>
        <v/>
      </c>
      <c r="AE180" s="442" t="str">
        <f t="shared" si="823"/>
        <v/>
      </c>
      <c r="AF180" s="443">
        <v>1</v>
      </c>
      <c r="AG180" s="68" t="str">
        <f>IF(_duihao_month_day!A176="","",_duihao_month_day!A176)</f>
        <v/>
      </c>
      <c r="AH180" s="463">
        <f>IF(_gyk_month_day!B176="",AH179,_gyk_month_day!B176)</f>
        <v>820</v>
      </c>
      <c r="AI180" s="464" t="e">
        <f t="shared" si="849"/>
        <v>#VALUE!</v>
      </c>
      <c r="AJ180" s="68" t="str">
        <f>IF(_tag_month_day!I176="","",_tag_month_day!I176)</f>
        <v/>
      </c>
      <c r="AK180" s="465" t="str">
        <f>IF(_tzyy_month_day!A176="","",_tzyy_month_day!A176)</f>
        <v/>
      </c>
      <c r="AL180" s="465" t="str">
        <f>IF(_tzyy_month_day!B176="","",_tzyy_month_day!B176)</f>
        <v/>
      </c>
      <c r="AM180" s="465" t="str">
        <f>IF(_tzyy_month_day!C176="","",_tzyy_month_day!C176)</f>
        <v/>
      </c>
      <c r="AN180" s="466" t="str">
        <f>IF(_tag_month_day!CG176="","",_tag_month_day!CG176)</f>
        <v/>
      </c>
      <c r="AO180" s="466" t="str">
        <f>IF(_tag_month_day!CH176="","",_tag_month_day!CH176)</f>
        <v/>
      </c>
      <c r="AP180" s="486" t="e">
        <f t="shared" si="824"/>
        <v>#VALUE!</v>
      </c>
      <c r="AQ180" s="487" t="str">
        <f>IF(_tag_month_day!J176="","",_tag_month_day!J176/100)</f>
        <v/>
      </c>
      <c r="AR180" s="488">
        <f t="shared" si="825"/>
        <v>1.3</v>
      </c>
      <c r="AS180" s="489" t="e">
        <f t="shared" si="776"/>
        <v>#VALUE!</v>
      </c>
      <c r="AT180" s="489">
        <f t="shared" si="826"/>
        <v>0</v>
      </c>
      <c r="AU180" s="490" t="str">
        <f>IF(_tag_month_day!K176="","",_tag_month_day!K176)</f>
        <v/>
      </c>
      <c r="AV180" s="491" t="str">
        <f>IF(_tag_month_day!L176="","",_tag_month_day!L176/100)</f>
        <v/>
      </c>
      <c r="AW180" s="420">
        <f t="shared" si="748"/>
        <v>0</v>
      </c>
      <c r="AX180" s="420">
        <f t="shared" si="827"/>
        <v>0</v>
      </c>
      <c r="AY180" s="420" t="str">
        <f>IF(_tag_month_day!M176="","",_tag_month_day!M176/100)</f>
        <v/>
      </c>
      <c r="AZ180" s="420" t="str">
        <f>IF(_tag_month_day!N176="","",_tag_month_day!N176/100)</f>
        <v/>
      </c>
      <c r="BA180" s="420" t="str">
        <f>IF(_tag_month_day!O176="","",_tag_month_day!O176/100)</f>
        <v/>
      </c>
      <c r="BB180" s="496" t="str">
        <f>IF(_tag_month_day!P176="","",_tag_month_day!P176/100)</f>
        <v/>
      </c>
      <c r="BC180" s="496">
        <f t="shared" si="828"/>
        <v>0</v>
      </c>
      <c r="BD180" s="496" t="str">
        <f>IF(_tag_month_day!Q176="","",_tag_month_day!Q176/100)</f>
        <v/>
      </c>
      <c r="BE180" s="510" t="str">
        <f>IF(_tag_month_day!R176="","",_tag_month_day!R176/100)</f>
        <v/>
      </c>
      <c r="BF180" s="413" t="str">
        <f>IF(_tag_month_day!CC176="","",_tag_month_day!CC176/100)</f>
        <v/>
      </c>
      <c r="BG180" s="511" t="e">
        <f t="shared" si="777"/>
        <v>#VALUE!</v>
      </c>
      <c r="BH180" s="198">
        <f t="shared" si="778"/>
        <v>0</v>
      </c>
      <c r="BI180" s="512" t="e">
        <f>IF(CX180=0,BI179,(DK180*查询!$R$5+DL180*查询!$Q$5+DM180*查询!$N$5+DN180*查询!$O$5+DO180*查询!$P$5)*AF180/CX180)</f>
        <v>#VALUE!</v>
      </c>
      <c r="BJ180" s="512" t="e">
        <f>IF(CX180=0,BJ179,(DP180*查询!$S$5+DQ180*查询!$T$5+DR180*查询!$U$5)*AF180/CX180)</f>
        <v>#VALUE!</v>
      </c>
      <c r="BK180" s="512">
        <f t="shared" si="829"/>
        <v>1</v>
      </c>
      <c r="BL180" s="513" t="str">
        <f>IF(_cfyc_month_day!A176="","",_cfyc_month_day!A176)</f>
        <v/>
      </c>
      <c r="BM180" s="513" t="str">
        <f>IF(_cfyc_month_day!B176="","",_cfyc_month_day!B176)</f>
        <v/>
      </c>
      <c r="BN180" s="513" t="str">
        <f>IF(_cfyc_month_day!C176="","",_cfyc_month_day!C176)</f>
        <v/>
      </c>
      <c r="BO180" s="522" t="str">
        <f>IF(_cfyc_month_day!D176="","",_cfyc_month_day!D176)</f>
        <v/>
      </c>
      <c r="BP180" s="522" t="str">
        <f>IF(_cfyc_month_day!E176="","",_cfyc_month_day!E176)</f>
        <v/>
      </c>
      <c r="BQ180" s="522" t="str">
        <f>IF(_cfyc_month_day!F176="","",_cfyc_month_day!F176)</f>
        <v/>
      </c>
      <c r="BR180" s="513" t="str">
        <f>IF(_tag_month_day!T176="","",_tag_month_day!T176)</f>
        <v/>
      </c>
      <c r="BS180" s="513" t="str">
        <f>IF(_tag_month_day!U176="","",_tag_month_day!U176)</f>
        <v/>
      </c>
      <c r="BT180" s="523" t="str">
        <f t="shared" si="830"/>
        <v/>
      </c>
      <c r="BU180" s="223" t="str">
        <f>IF(_tag_month_day!V176="","",_tag_month_day!V176)</f>
        <v/>
      </c>
      <c r="BV180" s="206" t="str">
        <f>IF(_tag_month_day!W176="","",_tag_month_day!W176)</f>
        <v/>
      </c>
      <c r="BW180" s="540" t="str">
        <f>IF(_tag_month_day!X176="","",_tag_month_day!X176)</f>
        <v/>
      </c>
      <c r="BX180" s="540" t="str">
        <f>IF(_tag_month_day!Y176="","",_tag_month_day!Y176)</f>
        <v/>
      </c>
      <c r="BY180" s="541">
        <f ca="1" t="shared" si="831"/>
        <v>43624.3749999996</v>
      </c>
      <c r="BZ180" s="542" t="s">
        <v>215</v>
      </c>
      <c r="CA180" s="543" t="str">
        <f>IF(_jhy2_month_day!A176="","",_jhy2_month_day!A176)</f>
        <v/>
      </c>
      <c r="CB180" s="464" t="str">
        <f>IF(_jhy2_month_day!B176="","",_jhy2_month_day!B176)</f>
        <v/>
      </c>
      <c r="CC180" s="464" t="str">
        <f>IF(_jhy2_month_day!C176="","",_jhy2_month_day!C176)</f>
        <v/>
      </c>
      <c r="CD180" s="464" t="str">
        <f>IF(_jhy2_month_day!D176="","",_jhy2_month_day!D176)</f>
        <v/>
      </c>
      <c r="CE180" s="464" t="str">
        <f>IF(_jhy2_month_day!E176="","",_jhy2_month_day!E176)</f>
        <v/>
      </c>
      <c r="CF180" s="464" t="str">
        <f>IF(_jhy2_month_day!F176="","",_jhy2_month_day!F176)</f>
        <v/>
      </c>
      <c r="CG180" s="464" t="str">
        <f>IF(_jhy2_month_day!G176="","",_jhy2_month_day!G176)</f>
        <v/>
      </c>
      <c r="CH180" s="464" t="str">
        <f>IF(_jhy2_month_day!H176="","",_jhy2_month_day!H176)</f>
        <v/>
      </c>
      <c r="CI180" s="464" t="str">
        <f>IF(_jhy2_month_day!I176="","",_jhy2_month_day!I176)</f>
        <v/>
      </c>
      <c r="CJ180" s="464" t="str">
        <f>IF(_jhy2_month_day!J176="","",_jhy2_month_day!J176)</f>
        <v/>
      </c>
      <c r="CK180" s="464" t="str">
        <f>IF(_jhy2_month_day!K176="","",_jhy2_month_day!K176)</f>
        <v/>
      </c>
      <c r="CL180" s="562" t="str">
        <f>IF(_jhy2_month_day!L176="","",_jhy2_month_day!L176)</f>
        <v/>
      </c>
      <c r="CM180" s="562" t="str">
        <f>IF(_jhy2_month_day!M176="","",_jhy2_month_day!M176)</f>
        <v/>
      </c>
      <c r="CN180" s="562" t="str">
        <f>IF(_jhy2_month_day!N176="","",_jhy2_month_day!N176)</f>
        <v/>
      </c>
      <c r="CO180" s="562" t="str">
        <f>IF(_jhy2_month_day!O176="","",_jhy2_month_day!O176)</f>
        <v/>
      </c>
      <c r="CP180" s="562" t="str">
        <f>IF(_jhy2_month_day!P176="","",_jhy2_month_day!P176)</f>
        <v/>
      </c>
      <c r="CQ180" s="562" t="str">
        <f>IF(_jhy2_month_day!Q176="","",_jhy2_month_day!Q176)</f>
        <v/>
      </c>
      <c r="CR180" s="563" t="str">
        <f>IF(_jhy2_month_day!R176="","",_jhy2_month_day!R176)</f>
        <v/>
      </c>
      <c r="CS180" s="576" t="str">
        <f>IF(_jhy2_month_day!S176="","",_jhy2_month_day!S176)</f>
        <v/>
      </c>
      <c r="CT180" s="562" t="str">
        <f>IF(_jhy2_month_day!T176="","",_jhy2_month_day!T176)</f>
        <v/>
      </c>
      <c r="CU180" s="577" t="e">
        <f t="shared" si="779"/>
        <v>#VALUE!</v>
      </c>
      <c r="CV180" s="198" t="e">
        <f t="shared" si="780"/>
        <v>#VALUE!</v>
      </c>
      <c r="CW180" s="192" t="e">
        <f t="shared" si="781"/>
        <v>#VALUE!</v>
      </c>
      <c r="CX180" s="192" t="e">
        <f t="shared" si="782"/>
        <v>#VALUE!</v>
      </c>
      <c r="CY180" s="202" t="e">
        <f t="shared" si="783"/>
        <v>#VALUE!</v>
      </c>
      <c r="CZ180" s="192" t="e">
        <f t="shared" ref="CZ180:DI180" si="1076">$AJ180*EF180</f>
        <v>#VALUE!</v>
      </c>
      <c r="DA180" s="192" t="e">
        <f t="shared" si="1076"/>
        <v>#VALUE!</v>
      </c>
      <c r="DB180" s="192" t="e">
        <f t="shared" si="1076"/>
        <v>#VALUE!</v>
      </c>
      <c r="DC180" s="192" t="e">
        <f t="shared" si="1076"/>
        <v>#VALUE!</v>
      </c>
      <c r="DD180" s="192" t="e">
        <f t="shared" si="1076"/>
        <v>#VALUE!</v>
      </c>
      <c r="DE180" s="192" t="e">
        <f t="shared" si="1076"/>
        <v>#VALUE!</v>
      </c>
      <c r="DF180" s="192" t="e">
        <f t="shared" si="1076"/>
        <v>#VALUE!</v>
      </c>
      <c r="DG180" s="192" t="e">
        <f t="shared" si="1076"/>
        <v>#VALUE!</v>
      </c>
      <c r="DH180" s="192" t="e">
        <f t="shared" si="1076"/>
        <v>#VALUE!</v>
      </c>
      <c r="DI180" s="192" t="e">
        <f t="shared" si="1076"/>
        <v>#VALUE!</v>
      </c>
      <c r="DJ180" s="192" t="e">
        <f t="shared" si="785"/>
        <v>#VALUE!</v>
      </c>
      <c r="DK180" s="192" t="e">
        <f t="shared" si="786"/>
        <v>#VALUE!</v>
      </c>
      <c r="DL180" s="192" t="e">
        <f t="shared" si="787"/>
        <v>#VALUE!</v>
      </c>
      <c r="DM180" s="192" t="e">
        <f t="shared" si="788"/>
        <v>#VALUE!</v>
      </c>
      <c r="DN180" s="192" t="e">
        <f t="shared" si="789"/>
        <v>#VALUE!</v>
      </c>
      <c r="DO180" s="192" t="e">
        <f t="shared" si="790"/>
        <v>#VALUE!</v>
      </c>
      <c r="DP180" s="192" t="e">
        <f t="shared" si="791"/>
        <v>#VALUE!</v>
      </c>
      <c r="DQ180" s="192" t="e">
        <f t="shared" si="792"/>
        <v>#VALUE!</v>
      </c>
      <c r="DR180" s="192" t="e">
        <f t="shared" si="793"/>
        <v>#VALUE!</v>
      </c>
      <c r="DS180" s="192" t="e">
        <f t="shared" si="794"/>
        <v>#VALUE!</v>
      </c>
      <c r="DT180" s="192" t="e">
        <f t="shared" si="795"/>
        <v>#VALUE!</v>
      </c>
      <c r="DU180" s="192" t="e">
        <f t="shared" si="796"/>
        <v>#VALUE!</v>
      </c>
      <c r="DV180" s="198" t="e">
        <f t="shared" si="797"/>
        <v>#VALUE!</v>
      </c>
      <c r="DW180" s="198" t="e">
        <f t="shared" si="798"/>
        <v>#DIV/0!</v>
      </c>
      <c r="DX180" s="198" t="e">
        <f t="shared" si="799"/>
        <v>#DIV/0!</v>
      </c>
      <c r="DY180" s="198" t="e">
        <f t="shared" si="800"/>
        <v>#VALUE!</v>
      </c>
      <c r="DZ180" s="198" t="e">
        <f t="shared" si="801"/>
        <v>#VALUE!</v>
      </c>
      <c r="EA180" s="198" t="e">
        <f t="shared" si="802"/>
        <v>#VALUE!</v>
      </c>
      <c r="EB180" s="198" t="e">
        <f t="shared" si="803"/>
        <v>#VALUE!</v>
      </c>
      <c r="EC180" s="198" t="e">
        <f t="shared" si="804"/>
        <v>#DIV/0!</v>
      </c>
      <c r="ED180" s="198" t="e">
        <f t="shared" si="805"/>
        <v>#VALUE!</v>
      </c>
      <c r="EE180" s="198" t="e">
        <f t="shared" si="806"/>
        <v>#VALUE!</v>
      </c>
      <c r="EF180" s="198" t="e">
        <f t="shared" ref="EF180:EO180" si="1077">DV180/SUM($DV180:$EE180)</f>
        <v>#VALUE!</v>
      </c>
      <c r="EG180" s="198" t="e">
        <f t="shared" si="1077"/>
        <v>#DIV/0!</v>
      </c>
      <c r="EH180" s="198" t="e">
        <f t="shared" si="1077"/>
        <v>#DIV/0!</v>
      </c>
      <c r="EI180" s="198" t="e">
        <f t="shared" si="1077"/>
        <v>#VALUE!</v>
      </c>
      <c r="EJ180" s="198" t="e">
        <f t="shared" si="1077"/>
        <v>#VALUE!</v>
      </c>
      <c r="EK180" s="198" t="e">
        <f t="shared" si="1077"/>
        <v>#VALUE!</v>
      </c>
      <c r="EL180" s="198" t="e">
        <f t="shared" si="1077"/>
        <v>#VALUE!</v>
      </c>
      <c r="EM180" s="198" t="e">
        <f t="shared" si="1077"/>
        <v>#DIV/0!</v>
      </c>
      <c r="EN180" s="198" t="e">
        <f t="shared" si="1077"/>
        <v>#VALUE!</v>
      </c>
      <c r="EO180" s="198" t="e">
        <f t="shared" si="1077"/>
        <v>#VALUE!</v>
      </c>
      <c r="EP180" s="511">
        <f t="shared" ref="EP180:EW180" si="1078">EP179</f>
        <v>0.08</v>
      </c>
      <c r="EQ180" s="511">
        <f t="shared" si="1078"/>
        <v>0.015</v>
      </c>
      <c r="ER180" s="511">
        <f t="shared" si="1078"/>
        <v>0.015</v>
      </c>
      <c r="ES180" s="511">
        <f t="shared" si="1078"/>
        <v>0.015</v>
      </c>
      <c r="ET180" s="511">
        <f t="shared" si="1078"/>
        <v>0.015</v>
      </c>
      <c r="EU180" s="511">
        <f t="shared" si="1078"/>
        <v>0.09</v>
      </c>
      <c r="EV180" s="511">
        <f t="shared" si="1078"/>
        <v>0.09</v>
      </c>
      <c r="EW180" s="511">
        <f t="shared" si="1078"/>
        <v>0.09</v>
      </c>
      <c r="EX180" s="420" t="str">
        <f>IF(_tag_month_day!AS176="","",_tag_month_day!AS176/100)</f>
        <v/>
      </c>
      <c r="EY180" s="420" t="str">
        <f>IF(_tag_month_day!AT176="","",_tag_month_day!AT176/100)</f>
        <v/>
      </c>
      <c r="EZ180" s="420" t="str">
        <f>IF(_tag_month_day!AU176="","",_tag_month_day!AU176/100)</f>
        <v/>
      </c>
      <c r="FA180" s="420" t="str">
        <f>IF(_tag_month_day!AV176="","",_tag_month_day!AV176/100)</f>
        <v/>
      </c>
      <c r="FB180" s="420" t="str">
        <f>IF(_tag_month_day!AW176="","",_tag_month_day!AW176/100)</f>
        <v/>
      </c>
      <c r="FC180" s="420" t="str">
        <f>IF(_tag_month_day!AX176="","",_tag_month_day!AX176/100)</f>
        <v/>
      </c>
      <c r="FD180" s="510">
        <f t="shared" si="835"/>
        <v>0.33</v>
      </c>
      <c r="FE180" s="510">
        <f t="shared" si="836"/>
        <v>0.19</v>
      </c>
      <c r="FF180" s="510">
        <f t="shared" si="837"/>
        <v>0.003</v>
      </c>
      <c r="FG180" s="510">
        <f t="shared" si="838"/>
        <v>0</v>
      </c>
      <c r="FH180" s="603">
        <f t="shared" si="839"/>
        <v>0.0001</v>
      </c>
      <c r="FI180" s="510">
        <f t="shared" ref="FI180:FR180" si="1079">FI179</f>
        <v>0.41</v>
      </c>
      <c r="FJ180" s="510">
        <f t="shared" si="1079"/>
        <v>0.11</v>
      </c>
      <c r="FK180" s="510">
        <f t="shared" si="1079"/>
        <v>0.015</v>
      </c>
      <c r="FL180" s="510">
        <f t="shared" si="1079"/>
        <v>0</v>
      </c>
      <c r="FM180" s="603">
        <f t="shared" si="1079"/>
        <v>0.0001</v>
      </c>
      <c r="FN180" s="510" t="str">
        <f>IF(_tag_month_day!AY176="","",_tag_month_day!AY176/100)</f>
        <v/>
      </c>
      <c r="FO180" s="510" t="str">
        <f>IF(_tag_month_day!AZ176="","",_tag_month_day!AZ176/100)</f>
        <v/>
      </c>
      <c r="FP180" s="510" t="str">
        <f>IF(_tag_month_day!BA176="","",_tag_month_day!BA176/100)</f>
        <v/>
      </c>
      <c r="FQ180" s="510" t="str">
        <f>IF(_tag_month_day!BB176="","",_tag_month_day!BB176/100)</f>
        <v/>
      </c>
      <c r="FR180" s="603" t="str">
        <f>IF(_tag_month_day!BC176="","",_tag_month_day!BC176/100)</f>
        <v/>
      </c>
      <c r="FS180" s="510" t="str">
        <f>IF(_tag_month_day!BD176="","",_tag_month_day!BD176/100)</f>
        <v/>
      </c>
      <c r="FT180" s="510" t="str">
        <f>IF(_tag_month_day!BE176="","",_tag_month_day!BE176/100)</f>
        <v/>
      </c>
      <c r="FU180" s="510" t="str">
        <f>IF(_tag_month_day!BF176="","",_tag_month_day!BF176/100)</f>
        <v/>
      </c>
      <c r="FV180" s="510" t="str">
        <f>IF(_tag_month_day!BG176="","",_tag_month_day!BG176/100)</f>
        <v/>
      </c>
      <c r="FW180" s="603" t="str">
        <f>IF(_tag_month_day!BH176="","",_tag_month_day!BH176/100)</f>
        <v/>
      </c>
      <c r="FX180" s="510" t="str">
        <f>IF(_tag_month_day!BI176="","",_tag_month_day!BI176/100)</f>
        <v/>
      </c>
      <c r="FY180" s="510" t="str">
        <f>IF(_tag_month_day!BJ176="","",_tag_month_day!BJ176/100)</f>
        <v/>
      </c>
      <c r="FZ180" s="605" t="str">
        <f>IF(_tag_month_day!BK176="","",_tag_month_day!BK176/100)</f>
        <v/>
      </c>
      <c r="GA180" s="510" t="str">
        <f>IF(_tag_month_day!BL176="","",_tag_month_day!BL176/100)</f>
        <v/>
      </c>
      <c r="GB180" s="603" t="str">
        <f>IF(_tag_month_day!BM176="","",_tag_month_day!BM176/100)</f>
        <v/>
      </c>
      <c r="GC180" s="420" t="str">
        <f>IF(_tag_month_day!BN176="","",_tag_month_day!BN176/100)</f>
        <v/>
      </c>
      <c r="GD180" s="420" t="str">
        <f>IF(_tag_month_day!BO176="","",_tag_month_day!BO176/100)</f>
        <v/>
      </c>
      <c r="GE180" s="420" t="str">
        <f>IF(_tag_month_day!BP176="","",_tag_month_day!BP176/100)</f>
        <v/>
      </c>
      <c r="GF180" s="420" t="str">
        <f>IF(_tag_month_day!BQ176="","",_tag_month_day!BQ176/100)</f>
        <v/>
      </c>
      <c r="GG180" s="420" t="str">
        <f>IF(_tag_month_day!BR176="","",_tag_month_day!BR176/100)</f>
        <v/>
      </c>
      <c r="GH180" s="420" t="str">
        <f>IF(_tag_month_day!BS176="","",_tag_month_day!BS176/100)</f>
        <v/>
      </c>
      <c r="GI180" s="603" t="str">
        <f>IF(_tag_month_day!BT176="","",_tag_month_day!BT176/100)</f>
        <v/>
      </c>
      <c r="GJ180" s="612" t="str">
        <f>IF(_tag_month_day!BU176="","",_tag_month_day!BU176/100)</f>
        <v/>
      </c>
      <c r="GK180" s="620" t="str">
        <f>IF(_tag_month_day!BV176="",IF(_rlcf_month_day!A$2="","",_rlcf_month_day!A$2/100),_tag_month_day!BV176/100)</f>
        <v/>
      </c>
      <c r="GL180" s="620" t="str">
        <f>IF(_tag_month_day!BW176="",IF(_rlcf_month_day!B$2="","",_rlcf_month_day!B$2/100),_tag_month_day!BW176/100)</f>
        <v/>
      </c>
      <c r="GM180" s="621" t="str">
        <f>IF(_tag_month_day!BX176="",IF(_rlcf_month_day!C$2="","",_rlcf_month_day!C$2/100),_tag_month_day!BX176/100)</f>
        <v/>
      </c>
      <c r="GN180" s="620" t="str">
        <f>IF(_tag_month_day!BV176="",IF(_rlcf_month_day!A$2="","",_rlcf_month_day!A$2/100),_tag_month_day!BV176/100)</f>
        <v/>
      </c>
      <c r="GO180" s="620" t="str">
        <f>IF(_tag_month_day!BW176="",IF(_rlcf_month_day!B$2="","",_rlcf_month_day!B$2/100),_tag_month_day!BW176/100)</f>
        <v/>
      </c>
      <c r="GP180" s="620" t="str">
        <f>IF(_tag_month_day!CD176="",IF(_rlcf_month_day!E$2="","",_rlcf_month_day!E$2/100),_tag_month_day!CD176/100)</f>
        <v/>
      </c>
      <c r="GQ180" s="620" t="str">
        <f>IF(_tag_month_day!CE176="",IF(_rlcf_month_day!F$2="","",_rlcf_month_day!F$2/100),_tag_month_day!CE176/100)</f>
        <v/>
      </c>
      <c r="GR180" s="621" t="str">
        <f>IF(_tag_month_day!CF176="",IF(_rlcf_month_day!G$2="","",_rlcf_month_day!G$2/100),_tag_month_day!CF176/100)</f>
        <v/>
      </c>
      <c r="GS180" s="626">
        <f t="shared" ref="GS180:HH180" si="1080">GS179</f>
        <v>0.953</v>
      </c>
      <c r="GT180" s="626">
        <f t="shared" si="1080"/>
        <v>0.55</v>
      </c>
      <c r="GU180" s="626">
        <f t="shared" si="1080"/>
        <v>0.55</v>
      </c>
      <c r="GV180" s="626">
        <f t="shared" si="1080"/>
        <v>0.55</v>
      </c>
      <c r="GW180" s="626">
        <f t="shared" si="1080"/>
        <v>0.5</v>
      </c>
      <c r="GX180" s="626">
        <f t="shared" si="1080"/>
        <v>0.935</v>
      </c>
      <c r="GY180" s="626">
        <f t="shared" si="1080"/>
        <v>0.15</v>
      </c>
      <c r="GZ180" s="626">
        <f t="shared" si="1080"/>
        <v>1</v>
      </c>
      <c r="HA180" s="632">
        <f t="shared" si="1080"/>
        <v>0.047</v>
      </c>
      <c r="HB180" s="632">
        <f t="shared" si="1080"/>
        <v>0.45</v>
      </c>
      <c r="HC180" s="632">
        <f t="shared" si="1080"/>
        <v>0.45</v>
      </c>
      <c r="HD180" s="632">
        <f t="shared" si="1080"/>
        <v>0.45</v>
      </c>
      <c r="HE180" s="632">
        <f t="shared" si="1080"/>
        <v>0.5</v>
      </c>
      <c r="HF180" s="632">
        <f t="shared" si="1080"/>
        <v>0.065</v>
      </c>
      <c r="HG180" s="632">
        <f t="shared" si="1080"/>
        <v>0.85</v>
      </c>
      <c r="HH180" s="632">
        <f t="shared" si="1080"/>
        <v>0</v>
      </c>
      <c r="HI180" s="68" t="e">
        <f t="shared" si="811"/>
        <v>#VALUE!</v>
      </c>
      <c r="HJ180" s="68" t="e">
        <f t="shared" si="842"/>
        <v>#VALUE!</v>
      </c>
      <c r="HK180" s="202">
        <f t="shared" si="843"/>
        <v>0.85</v>
      </c>
      <c r="HL180" s="464">
        <f t="shared" si="844"/>
        <v>550000</v>
      </c>
      <c r="HM180" s="464">
        <f t="shared" si="845"/>
        <v>480000</v>
      </c>
      <c r="HN180" s="192" t="e">
        <f t="shared" si="812"/>
        <v>#VALUE!</v>
      </c>
      <c r="HO180" s="192" t="e">
        <f>HN180*HK180*$HO$2/HL180*1000000</f>
        <v>#VALUE!</v>
      </c>
      <c r="HP180" s="192" t="e">
        <f>HN180*HK180*$HP$2/HM180*1000000</f>
        <v>#VALUE!</v>
      </c>
    </row>
    <row r="181" customFormat="1" spans="1:224">
      <c r="A181" s="381">
        <v>176</v>
      </c>
      <c r="B181" s="54">
        <f ca="1" t="shared" si="846"/>
        <v>43624</v>
      </c>
      <c r="C181" s="57">
        <f t="shared" si="847"/>
        <v>0.0416666666666667</v>
      </c>
      <c r="D181" s="68" t="str">
        <f ca="1" t="shared" si="813"/>
        <v>夜班</v>
      </c>
      <c r="E181" s="68" t="str">
        <f ca="1" t="shared" si="814"/>
        <v>乙</v>
      </c>
      <c r="F181" s="68">
        <f ca="1">SUMPRODUCT((成本日报!$A$3:$A$95=计划!B181)*(成本日报!$B$3:$B$95=计划!$D181),成本日报!$C$3:$C$95)</f>
        <v>2</v>
      </c>
      <c r="G181" s="382">
        <f ca="1" t="shared" si="848"/>
        <v>43624.2916666662</v>
      </c>
      <c r="H181" s="382">
        <f ca="1" t="shared" si="815"/>
        <v>43624.2986111107</v>
      </c>
      <c r="I181" s="382">
        <f ca="1" t="shared" si="816"/>
        <v>43624.3041666662</v>
      </c>
      <c r="J181" s="382">
        <f ca="1" t="shared" si="817"/>
        <v>43624.3333333329</v>
      </c>
      <c r="K181" s="382">
        <f ca="1" t="shared" si="818"/>
        <v>43624.3958333329</v>
      </c>
      <c r="L181" s="382">
        <f ca="1" t="shared" si="819"/>
        <v>43624.4166666662</v>
      </c>
      <c r="M181" s="398" t="str">
        <f>IF(_tag_month_day!A177="","",_tag_month_day!A177)</f>
        <v/>
      </c>
      <c r="N181" s="398" t="str">
        <f>IF(_tag_month_day!B177="","",_tag_month_day!B177)</f>
        <v/>
      </c>
      <c r="O181" s="399" t="e">
        <f t="shared" si="820"/>
        <v>#VALUE!</v>
      </c>
      <c r="P181" s="398" t="str">
        <f>IF(_tag_month_day!C177="","",_tag_month_day!C177)</f>
        <v/>
      </c>
      <c r="Q181" s="398" t="str">
        <f>IF(_tag_month_day!D177="","",_tag_month_day!D177)</f>
        <v/>
      </c>
      <c r="R181" s="416">
        <f>IF(_tag_month_day!CB177="",R180,_tag_month_day!CB177/100)</f>
        <v>0.07</v>
      </c>
      <c r="S181" s="417" t="str">
        <f>IF(_tag_month_day!E177="","",_tag_month_day!E177)</f>
        <v/>
      </c>
      <c r="T181" s="417" t="str">
        <f>IF(_tag_month_day!F177="","",_tag_month_day!F177)</f>
        <v/>
      </c>
      <c r="U181" s="418" t="e">
        <f t="shared" si="774"/>
        <v>#VALUE!</v>
      </c>
      <c r="V181" s="53" t="e">
        <f t="shared" si="775"/>
        <v>#VALUE!</v>
      </c>
      <c r="W181" s="419" t="str">
        <f>IF(_jhy_month_day!A177="","",_jhy_month_day!A177)</f>
        <v/>
      </c>
      <c r="X181" s="420" t="str">
        <f>IF(_jhy_month_day!B177="","",_jhy_month_day!B177/100)</f>
        <v/>
      </c>
      <c r="Y181" s="420" t="str">
        <f>IF(_jhy_month_day!C177="","",_jhy_month_day!C177/100)</f>
        <v/>
      </c>
      <c r="Z181" s="439">
        <f t="shared" si="865"/>
        <v>44</v>
      </c>
      <c r="AA181" s="440" t="str">
        <f>IF(_tag_month_day!G177="","",_tag_month_day!G177/100)</f>
        <v/>
      </c>
      <c r="AB181" s="440" t="str">
        <f>IF(_tag_month_day!H177="","",_tag_month_day!H177/100)</f>
        <v/>
      </c>
      <c r="AC181" s="193">
        <f t="shared" si="821"/>
        <v>1.59963432013121</v>
      </c>
      <c r="AD181" s="441" t="str">
        <f t="shared" si="822"/>
        <v/>
      </c>
      <c r="AE181" s="442" t="str">
        <f t="shared" si="823"/>
        <v/>
      </c>
      <c r="AF181" s="443">
        <v>1</v>
      </c>
      <c r="AG181" s="68" t="str">
        <f>IF(_duihao_month_day!A177="","",_duihao_month_day!A177)</f>
        <v/>
      </c>
      <c r="AH181" s="463">
        <f>IF(_gyk_month_day!B177="",AH180,_gyk_month_day!B177)</f>
        <v>820</v>
      </c>
      <c r="AI181" s="464" t="e">
        <f t="shared" si="849"/>
        <v>#VALUE!</v>
      </c>
      <c r="AJ181" s="68" t="str">
        <f>IF(_tag_month_day!I177="","",_tag_month_day!I177)</f>
        <v/>
      </c>
      <c r="AK181" s="465" t="str">
        <f>IF(_tzyy_month_day!A177="","",_tzyy_month_day!A177)</f>
        <v/>
      </c>
      <c r="AL181" s="465" t="str">
        <f>IF(_tzyy_month_day!B177="","",_tzyy_month_day!B177)</f>
        <v/>
      </c>
      <c r="AM181" s="465" t="str">
        <f>IF(_tzyy_month_day!C177="","",_tzyy_month_day!C177)</f>
        <v/>
      </c>
      <c r="AN181" s="466" t="str">
        <f>IF(_tag_month_day!CG177="","",_tag_month_day!CG177)</f>
        <v/>
      </c>
      <c r="AO181" s="466" t="str">
        <f>IF(_tag_month_day!CH177="","",_tag_month_day!CH177)</f>
        <v/>
      </c>
      <c r="AP181" s="486" t="e">
        <f t="shared" si="824"/>
        <v>#VALUE!</v>
      </c>
      <c r="AQ181" s="487" t="str">
        <f>IF(_tag_month_day!J177="","",_tag_month_day!J177/100)</f>
        <v/>
      </c>
      <c r="AR181" s="488">
        <f t="shared" si="825"/>
        <v>1.3</v>
      </c>
      <c r="AS181" s="489" t="e">
        <f t="shared" si="776"/>
        <v>#VALUE!</v>
      </c>
      <c r="AT181" s="489">
        <f t="shared" si="826"/>
        <v>0</v>
      </c>
      <c r="AU181" s="490" t="str">
        <f>IF(_tag_month_day!K177="","",_tag_month_day!K177)</f>
        <v/>
      </c>
      <c r="AV181" s="491" t="str">
        <f>IF(_tag_month_day!L177="","",_tag_month_day!L177/100)</f>
        <v/>
      </c>
      <c r="AW181" s="420">
        <f t="shared" si="748"/>
        <v>0</v>
      </c>
      <c r="AX181" s="420">
        <f t="shared" si="827"/>
        <v>0</v>
      </c>
      <c r="AY181" s="420" t="str">
        <f>IF(_tag_month_day!M177="","",_tag_month_day!M177/100)</f>
        <v/>
      </c>
      <c r="AZ181" s="420" t="str">
        <f>IF(_tag_month_day!N177="","",_tag_month_day!N177/100)</f>
        <v/>
      </c>
      <c r="BA181" s="420" t="str">
        <f>IF(_tag_month_day!O177="","",_tag_month_day!O177/100)</f>
        <v/>
      </c>
      <c r="BB181" s="496" t="str">
        <f>IF(_tag_month_day!P177="","",_tag_month_day!P177/100)</f>
        <v/>
      </c>
      <c r="BC181" s="496">
        <f t="shared" si="828"/>
        <v>0</v>
      </c>
      <c r="BD181" s="496" t="str">
        <f>IF(_tag_month_day!Q177="","",_tag_month_day!Q177/100)</f>
        <v/>
      </c>
      <c r="BE181" s="510" t="str">
        <f>IF(_tag_month_day!R177="","",_tag_month_day!R177/100)</f>
        <v/>
      </c>
      <c r="BF181" s="413" t="str">
        <f>IF(_tag_month_day!CC177="","",_tag_month_day!CC177/100)</f>
        <v/>
      </c>
      <c r="BG181" s="511" t="e">
        <f t="shared" si="777"/>
        <v>#VALUE!</v>
      </c>
      <c r="BH181" s="198">
        <f t="shared" si="778"/>
        <v>0</v>
      </c>
      <c r="BI181" s="512" t="e">
        <f>IF(CX181=0,BI180,(DK181*查询!$R$5+DL181*查询!$Q$5+DM181*查询!$N$5+DN181*查询!$O$5+DO181*查询!$P$5)*AF181/CX181)</f>
        <v>#VALUE!</v>
      </c>
      <c r="BJ181" s="512" t="e">
        <f>IF(CX181=0,BJ180,(DP181*查询!$S$5+DQ181*查询!$T$5+DR181*查询!$U$5)*AF181/CX181)</f>
        <v>#VALUE!</v>
      </c>
      <c r="BK181" s="512">
        <f t="shared" si="829"/>
        <v>1</v>
      </c>
      <c r="BL181" s="513" t="str">
        <f>IF(_cfyc_month_day!A177="","",_cfyc_month_day!A177)</f>
        <v/>
      </c>
      <c r="BM181" s="513" t="str">
        <f>IF(_cfyc_month_day!B177="","",_cfyc_month_day!B177)</f>
        <v/>
      </c>
      <c r="BN181" s="513" t="str">
        <f>IF(_cfyc_month_day!C177="","",_cfyc_month_day!C177)</f>
        <v/>
      </c>
      <c r="BO181" s="522" t="str">
        <f>IF(_cfyc_month_day!D177="","",_cfyc_month_day!D177)</f>
        <v/>
      </c>
      <c r="BP181" s="522" t="str">
        <f>IF(_cfyc_month_day!E177="","",_cfyc_month_day!E177)</f>
        <v/>
      </c>
      <c r="BQ181" s="522" t="str">
        <f>IF(_cfyc_month_day!F177="","",_cfyc_month_day!F177)</f>
        <v/>
      </c>
      <c r="BR181" s="513" t="str">
        <f>IF(_tag_month_day!T177="","",_tag_month_day!T177)</f>
        <v/>
      </c>
      <c r="BS181" s="513" t="str">
        <f>IF(_tag_month_day!U177="","",_tag_month_day!U177)</f>
        <v/>
      </c>
      <c r="BT181" s="523" t="str">
        <f t="shared" si="830"/>
        <v/>
      </c>
      <c r="BU181" s="223" t="str">
        <f>IF(_tag_month_day!V177="","",_tag_month_day!V177)</f>
        <v/>
      </c>
      <c r="BV181" s="206" t="str">
        <f>IF(_tag_month_day!W177="","",_tag_month_day!W177)</f>
        <v/>
      </c>
      <c r="BW181" s="540" t="str">
        <f>IF(_tag_month_day!X177="","",_tag_month_day!X177)</f>
        <v/>
      </c>
      <c r="BX181" s="540" t="str">
        <f>IF(_tag_month_day!Y177="","",_tag_month_day!Y177)</f>
        <v/>
      </c>
      <c r="BY181" s="541">
        <f ca="1" t="shared" si="831"/>
        <v>43624.4166666662</v>
      </c>
      <c r="BZ181" s="542"/>
      <c r="CA181" s="543" t="str">
        <f>IF(_jhy2_month_day!A177="","",_jhy2_month_day!A177)</f>
        <v/>
      </c>
      <c r="CB181" s="464" t="str">
        <f>IF(_jhy2_month_day!B177="","",_jhy2_month_day!B177)</f>
        <v/>
      </c>
      <c r="CC181" s="464" t="str">
        <f>IF(_jhy2_month_day!C177="","",_jhy2_month_day!C177)</f>
        <v/>
      </c>
      <c r="CD181" s="464" t="str">
        <f>IF(_jhy2_month_day!D177="","",_jhy2_month_day!D177)</f>
        <v/>
      </c>
      <c r="CE181" s="464" t="str">
        <f>IF(_jhy2_month_day!E177="","",_jhy2_month_day!E177)</f>
        <v/>
      </c>
      <c r="CF181" s="464" t="str">
        <f>IF(_jhy2_month_day!F177="","",_jhy2_month_day!F177)</f>
        <v/>
      </c>
      <c r="CG181" s="464" t="str">
        <f>IF(_jhy2_month_day!G177="","",_jhy2_month_day!G177)</f>
        <v/>
      </c>
      <c r="CH181" s="464" t="str">
        <f>IF(_jhy2_month_day!H177="","",_jhy2_month_day!H177)</f>
        <v/>
      </c>
      <c r="CI181" s="464" t="str">
        <f>IF(_jhy2_month_day!I177="","",_jhy2_month_day!I177)</f>
        <v/>
      </c>
      <c r="CJ181" s="464" t="str">
        <f>IF(_jhy2_month_day!J177="","",_jhy2_month_day!J177)</f>
        <v/>
      </c>
      <c r="CK181" s="464" t="str">
        <f>IF(_jhy2_month_day!K177="","",_jhy2_month_day!K177)</f>
        <v/>
      </c>
      <c r="CL181" s="562" t="str">
        <f>IF(_jhy2_month_day!L177="","",_jhy2_month_day!L177)</f>
        <v/>
      </c>
      <c r="CM181" s="562" t="str">
        <f>IF(_jhy2_month_day!M177="","",_jhy2_month_day!M177)</f>
        <v/>
      </c>
      <c r="CN181" s="562" t="str">
        <f>IF(_jhy2_month_day!N177="","",_jhy2_month_day!N177)</f>
        <v/>
      </c>
      <c r="CO181" s="562" t="str">
        <f>IF(_jhy2_month_day!O177="","",_jhy2_month_day!O177)</f>
        <v/>
      </c>
      <c r="CP181" s="562" t="str">
        <f>IF(_jhy2_month_day!P177="","",_jhy2_month_day!P177)</f>
        <v/>
      </c>
      <c r="CQ181" s="562" t="str">
        <f>IF(_jhy2_month_day!Q177="","",_jhy2_month_day!Q177)</f>
        <v/>
      </c>
      <c r="CR181" s="563" t="str">
        <f>IF(_jhy2_month_day!R177="","",_jhy2_month_day!R177)</f>
        <v/>
      </c>
      <c r="CS181" s="576" t="str">
        <f>IF(_jhy2_month_day!S177="","",_jhy2_month_day!S177)</f>
        <v/>
      </c>
      <c r="CT181" s="562" t="str">
        <f>IF(_jhy2_month_day!T177="","",_jhy2_month_day!T177)</f>
        <v/>
      </c>
      <c r="CU181" s="577" t="e">
        <f t="shared" si="779"/>
        <v>#VALUE!</v>
      </c>
      <c r="CV181" s="198" t="e">
        <f t="shared" si="780"/>
        <v>#VALUE!</v>
      </c>
      <c r="CW181" s="192" t="e">
        <f t="shared" si="781"/>
        <v>#VALUE!</v>
      </c>
      <c r="CX181" s="192" t="e">
        <f t="shared" si="782"/>
        <v>#VALUE!</v>
      </c>
      <c r="CY181" s="202" t="e">
        <f t="shared" si="783"/>
        <v>#VALUE!</v>
      </c>
      <c r="CZ181" s="192" t="e">
        <f t="shared" ref="CZ181:DI181" si="1081">$AJ181*EF181</f>
        <v>#VALUE!</v>
      </c>
      <c r="DA181" s="192" t="e">
        <f t="shared" si="1081"/>
        <v>#VALUE!</v>
      </c>
      <c r="DB181" s="192" t="e">
        <f t="shared" si="1081"/>
        <v>#VALUE!</v>
      </c>
      <c r="DC181" s="192" t="e">
        <f t="shared" si="1081"/>
        <v>#VALUE!</v>
      </c>
      <c r="DD181" s="192" t="e">
        <f t="shared" si="1081"/>
        <v>#VALUE!</v>
      </c>
      <c r="DE181" s="192" t="e">
        <f t="shared" si="1081"/>
        <v>#VALUE!</v>
      </c>
      <c r="DF181" s="192" t="e">
        <f t="shared" si="1081"/>
        <v>#VALUE!</v>
      </c>
      <c r="DG181" s="192" t="e">
        <f t="shared" si="1081"/>
        <v>#VALUE!</v>
      </c>
      <c r="DH181" s="192" t="e">
        <f t="shared" si="1081"/>
        <v>#VALUE!</v>
      </c>
      <c r="DI181" s="192" t="e">
        <f t="shared" si="1081"/>
        <v>#VALUE!</v>
      </c>
      <c r="DJ181" s="192" t="e">
        <f t="shared" si="785"/>
        <v>#VALUE!</v>
      </c>
      <c r="DK181" s="192" t="e">
        <f t="shared" si="786"/>
        <v>#VALUE!</v>
      </c>
      <c r="DL181" s="192" t="e">
        <f t="shared" si="787"/>
        <v>#VALUE!</v>
      </c>
      <c r="DM181" s="192" t="e">
        <f t="shared" si="788"/>
        <v>#VALUE!</v>
      </c>
      <c r="DN181" s="192" t="e">
        <f t="shared" si="789"/>
        <v>#VALUE!</v>
      </c>
      <c r="DO181" s="192" t="e">
        <f t="shared" si="790"/>
        <v>#VALUE!</v>
      </c>
      <c r="DP181" s="192" t="e">
        <f t="shared" si="791"/>
        <v>#VALUE!</v>
      </c>
      <c r="DQ181" s="192" t="e">
        <f t="shared" si="792"/>
        <v>#VALUE!</v>
      </c>
      <c r="DR181" s="192" t="e">
        <f t="shared" si="793"/>
        <v>#VALUE!</v>
      </c>
      <c r="DS181" s="192" t="e">
        <f t="shared" si="794"/>
        <v>#VALUE!</v>
      </c>
      <c r="DT181" s="192" t="e">
        <f t="shared" si="795"/>
        <v>#VALUE!</v>
      </c>
      <c r="DU181" s="192" t="e">
        <f t="shared" si="796"/>
        <v>#VALUE!</v>
      </c>
      <c r="DV181" s="198" t="e">
        <f t="shared" si="797"/>
        <v>#VALUE!</v>
      </c>
      <c r="DW181" s="198" t="e">
        <f t="shared" si="798"/>
        <v>#DIV/0!</v>
      </c>
      <c r="DX181" s="198" t="e">
        <f t="shared" si="799"/>
        <v>#DIV/0!</v>
      </c>
      <c r="DY181" s="198" t="e">
        <f t="shared" si="800"/>
        <v>#VALUE!</v>
      </c>
      <c r="DZ181" s="198" t="e">
        <f t="shared" si="801"/>
        <v>#VALUE!</v>
      </c>
      <c r="EA181" s="198" t="e">
        <f t="shared" si="802"/>
        <v>#VALUE!</v>
      </c>
      <c r="EB181" s="198" t="e">
        <f t="shared" si="803"/>
        <v>#VALUE!</v>
      </c>
      <c r="EC181" s="198" t="e">
        <f t="shared" si="804"/>
        <v>#DIV/0!</v>
      </c>
      <c r="ED181" s="198" t="e">
        <f t="shared" si="805"/>
        <v>#VALUE!</v>
      </c>
      <c r="EE181" s="198" t="e">
        <f t="shared" si="806"/>
        <v>#VALUE!</v>
      </c>
      <c r="EF181" s="198" t="e">
        <f t="shared" ref="EF181:EO181" si="1082">DV181/SUM($DV181:$EE181)</f>
        <v>#VALUE!</v>
      </c>
      <c r="EG181" s="198" t="e">
        <f t="shared" si="1082"/>
        <v>#DIV/0!</v>
      </c>
      <c r="EH181" s="198" t="e">
        <f t="shared" si="1082"/>
        <v>#DIV/0!</v>
      </c>
      <c r="EI181" s="198" t="e">
        <f t="shared" si="1082"/>
        <v>#VALUE!</v>
      </c>
      <c r="EJ181" s="198" t="e">
        <f t="shared" si="1082"/>
        <v>#VALUE!</v>
      </c>
      <c r="EK181" s="198" t="e">
        <f t="shared" si="1082"/>
        <v>#VALUE!</v>
      </c>
      <c r="EL181" s="198" t="e">
        <f t="shared" si="1082"/>
        <v>#VALUE!</v>
      </c>
      <c r="EM181" s="198" t="e">
        <f t="shared" si="1082"/>
        <v>#DIV/0!</v>
      </c>
      <c r="EN181" s="198" t="e">
        <f t="shared" si="1082"/>
        <v>#VALUE!</v>
      </c>
      <c r="EO181" s="198" t="e">
        <f t="shared" si="1082"/>
        <v>#VALUE!</v>
      </c>
      <c r="EP181" s="511">
        <f t="shared" ref="EP181:EW181" si="1083">EP180</f>
        <v>0.08</v>
      </c>
      <c r="EQ181" s="511">
        <f t="shared" si="1083"/>
        <v>0.015</v>
      </c>
      <c r="ER181" s="511">
        <f t="shared" si="1083"/>
        <v>0.015</v>
      </c>
      <c r="ES181" s="511">
        <f t="shared" si="1083"/>
        <v>0.015</v>
      </c>
      <c r="ET181" s="511">
        <f t="shared" si="1083"/>
        <v>0.015</v>
      </c>
      <c r="EU181" s="511">
        <f t="shared" si="1083"/>
        <v>0.09</v>
      </c>
      <c r="EV181" s="511">
        <f t="shared" si="1083"/>
        <v>0.09</v>
      </c>
      <c r="EW181" s="511">
        <f t="shared" si="1083"/>
        <v>0.09</v>
      </c>
      <c r="EX181" s="420" t="str">
        <f>IF(_tag_month_day!AS177="","",_tag_month_day!AS177/100)</f>
        <v/>
      </c>
      <c r="EY181" s="420" t="str">
        <f>IF(_tag_month_day!AT177="","",_tag_month_day!AT177/100)</f>
        <v/>
      </c>
      <c r="EZ181" s="420" t="str">
        <f>IF(_tag_month_day!AU177="","",_tag_month_day!AU177/100)</f>
        <v/>
      </c>
      <c r="FA181" s="420" t="str">
        <f>IF(_tag_month_day!AV177="","",_tag_month_day!AV177/100)</f>
        <v/>
      </c>
      <c r="FB181" s="420" t="str">
        <f>IF(_tag_month_day!AW177="","",_tag_month_day!AW177/100)</f>
        <v/>
      </c>
      <c r="FC181" s="420" t="str">
        <f>IF(_tag_month_day!AX177="","",_tag_month_day!AX177/100)</f>
        <v/>
      </c>
      <c r="FD181" s="510">
        <f t="shared" si="835"/>
        <v>0.33</v>
      </c>
      <c r="FE181" s="510">
        <f t="shared" si="836"/>
        <v>0.19</v>
      </c>
      <c r="FF181" s="510">
        <f t="shared" si="837"/>
        <v>0.003</v>
      </c>
      <c r="FG181" s="510">
        <f t="shared" si="838"/>
        <v>0</v>
      </c>
      <c r="FH181" s="603">
        <f t="shared" si="839"/>
        <v>0.0001</v>
      </c>
      <c r="FI181" s="510">
        <f t="shared" ref="FI181:FR181" si="1084">FI180</f>
        <v>0.41</v>
      </c>
      <c r="FJ181" s="510">
        <f t="shared" si="1084"/>
        <v>0.11</v>
      </c>
      <c r="FK181" s="510">
        <f t="shared" si="1084"/>
        <v>0.015</v>
      </c>
      <c r="FL181" s="510">
        <f t="shared" si="1084"/>
        <v>0</v>
      </c>
      <c r="FM181" s="603">
        <f t="shared" si="1084"/>
        <v>0.0001</v>
      </c>
      <c r="FN181" s="510" t="str">
        <f>IF(_tag_month_day!AY177="","",_tag_month_day!AY177/100)</f>
        <v/>
      </c>
      <c r="FO181" s="510" t="str">
        <f>IF(_tag_month_day!AZ177="","",_tag_month_day!AZ177/100)</f>
        <v/>
      </c>
      <c r="FP181" s="510" t="str">
        <f>IF(_tag_month_day!BA177="","",_tag_month_day!BA177/100)</f>
        <v/>
      </c>
      <c r="FQ181" s="510" t="str">
        <f>IF(_tag_month_day!BB177="","",_tag_month_day!BB177/100)</f>
        <v/>
      </c>
      <c r="FR181" s="603" t="str">
        <f>IF(_tag_month_day!BC177="","",_tag_month_day!BC177/100)</f>
        <v/>
      </c>
      <c r="FS181" s="510" t="str">
        <f>IF(_tag_month_day!BD177="","",_tag_month_day!BD177/100)</f>
        <v/>
      </c>
      <c r="FT181" s="510" t="str">
        <f>IF(_tag_month_day!BE177="","",_tag_month_day!BE177/100)</f>
        <v/>
      </c>
      <c r="FU181" s="510" t="str">
        <f>IF(_tag_month_day!BF177="","",_tag_month_day!BF177/100)</f>
        <v/>
      </c>
      <c r="FV181" s="510" t="str">
        <f>IF(_tag_month_day!BG177="","",_tag_month_day!BG177/100)</f>
        <v/>
      </c>
      <c r="FW181" s="603" t="str">
        <f>IF(_tag_month_day!BH177="","",_tag_month_day!BH177/100)</f>
        <v/>
      </c>
      <c r="FX181" s="510" t="str">
        <f>IF(_tag_month_day!BI177="","",_tag_month_day!BI177/100)</f>
        <v/>
      </c>
      <c r="FY181" s="510" t="str">
        <f>IF(_tag_month_day!BJ177="","",_tag_month_day!BJ177/100)</f>
        <v/>
      </c>
      <c r="FZ181" s="605" t="str">
        <f>IF(_tag_month_day!BK177="","",_tag_month_day!BK177/100)</f>
        <v/>
      </c>
      <c r="GA181" s="510" t="str">
        <f>IF(_tag_month_day!BL177="","",_tag_month_day!BL177/100)</f>
        <v/>
      </c>
      <c r="GB181" s="603" t="str">
        <f>IF(_tag_month_day!BM177="","",_tag_month_day!BM177/100)</f>
        <v/>
      </c>
      <c r="GC181" s="420" t="str">
        <f>IF(_tag_month_day!BN177="","",_tag_month_day!BN177/100)</f>
        <v/>
      </c>
      <c r="GD181" s="420" t="str">
        <f>IF(_tag_month_day!BO177="","",_tag_month_day!BO177/100)</f>
        <v/>
      </c>
      <c r="GE181" s="420" t="str">
        <f>IF(_tag_month_day!BP177="","",_tag_month_day!BP177/100)</f>
        <v/>
      </c>
      <c r="GF181" s="420" t="str">
        <f>IF(_tag_month_day!BQ177="","",_tag_month_day!BQ177/100)</f>
        <v/>
      </c>
      <c r="GG181" s="420" t="str">
        <f>IF(_tag_month_day!BR177="","",_tag_month_day!BR177/100)</f>
        <v/>
      </c>
      <c r="GH181" s="420" t="str">
        <f>IF(_tag_month_day!BS177="","",_tag_month_day!BS177/100)</f>
        <v/>
      </c>
      <c r="GI181" s="603" t="str">
        <f>IF(_tag_month_day!BT177="","",_tag_month_day!BT177/100)</f>
        <v/>
      </c>
      <c r="GJ181" s="612" t="str">
        <f>IF(_tag_month_day!BU177="","",_tag_month_day!BU177/100)</f>
        <v/>
      </c>
      <c r="GK181" s="620" t="str">
        <f>IF(_tag_month_day!BV177="",IF(_rlcf_month_day!A$2="","",_rlcf_month_day!A$2/100),_tag_month_day!BV177/100)</f>
        <v/>
      </c>
      <c r="GL181" s="620" t="str">
        <f>IF(_tag_month_day!BW177="",IF(_rlcf_month_day!B$2="","",_rlcf_month_day!B$2/100),_tag_month_day!BW177/100)</f>
        <v/>
      </c>
      <c r="GM181" s="621" t="str">
        <f>IF(_tag_month_day!BX177="",IF(_rlcf_month_day!C$2="","",_rlcf_month_day!C$2/100),_tag_month_day!BX177/100)</f>
        <v/>
      </c>
      <c r="GN181" s="620" t="str">
        <f>IF(_tag_month_day!BV177="",IF(_rlcf_month_day!A$2="","",_rlcf_month_day!A$2/100),_tag_month_day!BV177/100)</f>
        <v/>
      </c>
      <c r="GO181" s="620" t="str">
        <f>IF(_tag_month_day!BW177="",IF(_rlcf_month_day!B$2="","",_rlcf_month_day!B$2/100),_tag_month_day!BW177/100)</f>
        <v/>
      </c>
      <c r="GP181" s="620" t="str">
        <f>IF(_tag_month_day!CD177="",IF(_rlcf_month_day!E$2="","",_rlcf_month_day!E$2/100),_tag_month_day!CD177/100)</f>
        <v/>
      </c>
      <c r="GQ181" s="620" t="str">
        <f>IF(_tag_month_day!CE177="",IF(_rlcf_month_day!F$2="","",_rlcf_month_day!F$2/100),_tag_month_day!CE177/100)</f>
        <v/>
      </c>
      <c r="GR181" s="621" t="str">
        <f>IF(_tag_month_day!CF177="",IF(_rlcf_month_day!G$2="","",_rlcf_month_day!G$2/100),_tag_month_day!CF177/100)</f>
        <v/>
      </c>
      <c r="GS181" s="626">
        <f t="shared" ref="GS181:HH181" si="1085">GS180</f>
        <v>0.953</v>
      </c>
      <c r="GT181" s="626">
        <f t="shared" si="1085"/>
        <v>0.55</v>
      </c>
      <c r="GU181" s="626">
        <f t="shared" si="1085"/>
        <v>0.55</v>
      </c>
      <c r="GV181" s="626">
        <f t="shared" si="1085"/>
        <v>0.55</v>
      </c>
      <c r="GW181" s="626">
        <f t="shared" si="1085"/>
        <v>0.5</v>
      </c>
      <c r="GX181" s="626">
        <f t="shared" si="1085"/>
        <v>0.935</v>
      </c>
      <c r="GY181" s="626">
        <f t="shared" si="1085"/>
        <v>0.15</v>
      </c>
      <c r="GZ181" s="626">
        <f t="shared" si="1085"/>
        <v>1</v>
      </c>
      <c r="HA181" s="632">
        <f t="shared" si="1085"/>
        <v>0.047</v>
      </c>
      <c r="HB181" s="632">
        <f t="shared" si="1085"/>
        <v>0.45</v>
      </c>
      <c r="HC181" s="632">
        <f t="shared" si="1085"/>
        <v>0.45</v>
      </c>
      <c r="HD181" s="632">
        <f t="shared" si="1085"/>
        <v>0.45</v>
      </c>
      <c r="HE181" s="632">
        <f t="shared" si="1085"/>
        <v>0.5</v>
      </c>
      <c r="HF181" s="632">
        <f t="shared" si="1085"/>
        <v>0.065</v>
      </c>
      <c r="HG181" s="632">
        <f t="shared" si="1085"/>
        <v>0.85</v>
      </c>
      <c r="HH181" s="632">
        <f t="shared" si="1085"/>
        <v>0</v>
      </c>
      <c r="HI181" s="68">
        <f t="shared" si="811"/>
        <v>0</v>
      </c>
      <c r="HJ181" s="68" t="e">
        <f t="shared" si="842"/>
        <v>#VALUE!</v>
      </c>
      <c r="HK181" s="202">
        <f t="shared" si="843"/>
        <v>0.85</v>
      </c>
      <c r="HL181" s="464">
        <f t="shared" si="844"/>
        <v>550000</v>
      </c>
      <c r="HM181" s="464">
        <f t="shared" si="845"/>
        <v>480000</v>
      </c>
      <c r="HN181" s="192" t="e">
        <f t="shared" si="812"/>
        <v>#VALUE!</v>
      </c>
      <c r="HO181" s="192" t="e">
        <f>HN181*HK181*$HO$2/HL181*1000000</f>
        <v>#VALUE!</v>
      </c>
      <c r="HP181" s="192" t="e">
        <f>HN181*HK181*$HP$2/HM181*1000000</f>
        <v>#VALUE!</v>
      </c>
    </row>
    <row r="182" customFormat="1" spans="1:224">
      <c r="A182" s="381">
        <v>177</v>
      </c>
      <c r="B182" s="54">
        <f ca="1" t="shared" si="846"/>
        <v>43624</v>
      </c>
      <c r="C182" s="57">
        <f t="shared" si="847"/>
        <v>0.0416666666666667</v>
      </c>
      <c r="D182" s="68" t="str">
        <f ca="1" t="shared" si="813"/>
        <v>白班</v>
      </c>
      <c r="E182" s="68" t="str">
        <f ca="1" t="shared" si="814"/>
        <v>丙</v>
      </c>
      <c r="F182" s="68">
        <f ca="1">SUMPRODUCT((成本日报!$A$3:$A$95=计划!B182)*(成本日报!$B$3:$B$95=计划!$D182),成本日报!$C$3:$C$95)</f>
        <v>3</v>
      </c>
      <c r="G182" s="382">
        <f ca="1" t="shared" si="848"/>
        <v>43624.3333333329</v>
      </c>
      <c r="H182" s="382">
        <f ca="1" t="shared" si="815"/>
        <v>43624.3402777774</v>
      </c>
      <c r="I182" s="382">
        <f ca="1" t="shared" si="816"/>
        <v>43624.3458333329</v>
      </c>
      <c r="J182" s="382">
        <f ca="1" t="shared" si="817"/>
        <v>43624.3749999996</v>
      </c>
      <c r="K182" s="382">
        <f ca="1" t="shared" si="818"/>
        <v>43624.4374999996</v>
      </c>
      <c r="L182" s="382">
        <f ca="1" t="shared" si="819"/>
        <v>43624.4583333329</v>
      </c>
      <c r="M182" s="398" t="str">
        <f>IF(_tag_month_day!A178="","",_tag_month_day!A178)</f>
        <v/>
      </c>
      <c r="N182" s="398" t="str">
        <f>IF(_tag_month_day!B178="","",_tag_month_day!B178)</f>
        <v/>
      </c>
      <c r="O182" s="399" t="e">
        <f t="shared" si="820"/>
        <v>#VALUE!</v>
      </c>
      <c r="P182" s="398" t="str">
        <f>IF(_tag_month_day!C178="","",_tag_month_day!C178)</f>
        <v/>
      </c>
      <c r="Q182" s="398" t="str">
        <f>IF(_tag_month_day!D178="","",_tag_month_day!D178)</f>
        <v/>
      </c>
      <c r="R182" s="416">
        <f>IF(_tag_month_day!CB178="",R181,_tag_month_day!CB178/100)</f>
        <v>0.07</v>
      </c>
      <c r="S182" s="417" t="str">
        <f>IF(_tag_month_day!E178="","",_tag_month_day!E178)</f>
        <v/>
      </c>
      <c r="T182" s="417" t="str">
        <f>IF(_tag_month_day!F178="","",_tag_month_day!F178)</f>
        <v/>
      </c>
      <c r="U182" s="418" t="e">
        <f t="shared" si="774"/>
        <v>#VALUE!</v>
      </c>
      <c r="V182" s="53" t="e">
        <f t="shared" si="775"/>
        <v>#VALUE!</v>
      </c>
      <c r="W182" s="419" t="str">
        <f>IF(_jhy_month_day!A178="","",_jhy_month_day!A178)</f>
        <v/>
      </c>
      <c r="X182" s="420" t="str">
        <f>IF(_jhy_month_day!B178="","",_jhy_month_day!B178/100)</f>
        <v/>
      </c>
      <c r="Y182" s="420" t="str">
        <f>IF(_jhy_month_day!C178="","",_jhy_month_day!C178/100)</f>
        <v/>
      </c>
      <c r="Z182" s="439">
        <f t="shared" si="865"/>
        <v>45</v>
      </c>
      <c r="AA182" s="440" t="str">
        <f>IF(_tag_month_day!G178="","",_tag_month_day!G178/100)</f>
        <v/>
      </c>
      <c r="AB182" s="440" t="str">
        <f>IF(_tag_month_day!H178="","",_tag_month_day!H178/100)</f>
        <v/>
      </c>
      <c r="AC182" s="193">
        <f t="shared" si="821"/>
        <v>1.59963432013121</v>
      </c>
      <c r="AD182" s="441" t="str">
        <f t="shared" si="822"/>
        <v/>
      </c>
      <c r="AE182" s="442" t="str">
        <f t="shared" si="823"/>
        <v/>
      </c>
      <c r="AF182" s="443">
        <v>1</v>
      </c>
      <c r="AG182" s="68" t="str">
        <f>IF(_duihao_month_day!A178="","",_duihao_month_day!A178)</f>
        <v/>
      </c>
      <c r="AH182" s="463">
        <f>IF(_gyk_month_day!B178="",AH181,_gyk_month_day!B178)</f>
        <v>820</v>
      </c>
      <c r="AI182" s="464" t="e">
        <f t="shared" si="849"/>
        <v>#VALUE!</v>
      </c>
      <c r="AJ182" s="68" t="str">
        <f>IF(_tag_month_day!I178="","",_tag_month_day!I178)</f>
        <v/>
      </c>
      <c r="AK182" s="465" t="str">
        <f>IF(_tzyy_month_day!A178="","",_tzyy_month_day!A178)</f>
        <v/>
      </c>
      <c r="AL182" s="465" t="str">
        <f>IF(_tzyy_month_day!B178="","",_tzyy_month_day!B178)</f>
        <v/>
      </c>
      <c r="AM182" s="465" t="str">
        <f>IF(_tzyy_month_day!C178="","",_tzyy_month_day!C178)</f>
        <v/>
      </c>
      <c r="AN182" s="466" t="str">
        <f>IF(_tag_month_day!CG178="","",_tag_month_day!CG178)</f>
        <v/>
      </c>
      <c r="AO182" s="466" t="str">
        <f>IF(_tag_month_day!CH178="","",_tag_month_day!CH178)</f>
        <v/>
      </c>
      <c r="AP182" s="486" t="e">
        <f t="shared" si="824"/>
        <v>#VALUE!</v>
      </c>
      <c r="AQ182" s="487" t="str">
        <f>IF(_tag_month_day!J178="","",_tag_month_day!J178/100)</f>
        <v/>
      </c>
      <c r="AR182" s="488">
        <f t="shared" si="825"/>
        <v>1.3</v>
      </c>
      <c r="AS182" s="489" t="e">
        <f t="shared" si="776"/>
        <v>#VALUE!</v>
      </c>
      <c r="AT182" s="489">
        <f t="shared" si="826"/>
        <v>0</v>
      </c>
      <c r="AU182" s="490" t="str">
        <f>IF(_tag_month_day!K178="","",_tag_month_day!K178)</f>
        <v/>
      </c>
      <c r="AV182" s="491" t="str">
        <f>IF(_tag_month_day!L178="","",_tag_month_day!L178/100)</f>
        <v/>
      </c>
      <c r="AW182" s="420">
        <f t="shared" si="748"/>
        <v>0</v>
      </c>
      <c r="AX182" s="420">
        <f t="shared" si="827"/>
        <v>0</v>
      </c>
      <c r="AY182" s="420" t="str">
        <f>IF(_tag_month_day!M178="","",_tag_month_day!M178/100)</f>
        <v/>
      </c>
      <c r="AZ182" s="420" t="str">
        <f>IF(_tag_month_day!N178="","",_tag_month_day!N178/100)</f>
        <v/>
      </c>
      <c r="BA182" s="420" t="str">
        <f>IF(_tag_month_day!O178="","",_tag_month_day!O178/100)</f>
        <v/>
      </c>
      <c r="BB182" s="496" t="str">
        <f>IF(_tag_month_day!P178="","",_tag_month_day!P178/100)</f>
        <v/>
      </c>
      <c r="BC182" s="496">
        <f t="shared" si="828"/>
        <v>0</v>
      </c>
      <c r="BD182" s="496" t="str">
        <f>IF(_tag_month_day!Q178="","",_tag_month_day!Q178/100)</f>
        <v/>
      </c>
      <c r="BE182" s="510" t="str">
        <f>IF(_tag_month_day!R178="","",_tag_month_day!R178/100)</f>
        <v/>
      </c>
      <c r="BF182" s="413" t="str">
        <f>IF(_tag_month_day!CC178="","",_tag_month_day!CC178/100)</f>
        <v/>
      </c>
      <c r="BG182" s="511" t="e">
        <f t="shared" si="777"/>
        <v>#VALUE!</v>
      </c>
      <c r="BH182" s="198">
        <f t="shared" si="778"/>
        <v>0</v>
      </c>
      <c r="BI182" s="512" t="e">
        <f>IF(CX182=0,BI181,(DK182*查询!$R$5+DL182*查询!$Q$5+DM182*查询!$N$5+DN182*查询!$O$5+DO182*查询!$P$5)*AF182/CX182)</f>
        <v>#VALUE!</v>
      </c>
      <c r="BJ182" s="512" t="e">
        <f>IF(CX182=0,BJ181,(DP182*查询!$S$5+DQ182*查询!$T$5+DR182*查询!$U$5)*AF182/CX182)</f>
        <v>#VALUE!</v>
      </c>
      <c r="BK182" s="512">
        <f t="shared" si="829"/>
        <v>1</v>
      </c>
      <c r="BL182" s="513" t="str">
        <f>IF(_cfyc_month_day!A178="","",_cfyc_month_day!A178)</f>
        <v/>
      </c>
      <c r="BM182" s="513" t="str">
        <f>IF(_cfyc_month_day!B178="","",_cfyc_month_day!B178)</f>
        <v/>
      </c>
      <c r="BN182" s="513" t="str">
        <f>IF(_cfyc_month_day!C178="","",_cfyc_month_day!C178)</f>
        <v/>
      </c>
      <c r="BO182" s="522" t="str">
        <f>IF(_cfyc_month_day!D178="","",_cfyc_month_day!D178)</f>
        <v/>
      </c>
      <c r="BP182" s="522" t="str">
        <f>IF(_cfyc_month_day!E178="","",_cfyc_month_day!E178)</f>
        <v/>
      </c>
      <c r="BQ182" s="522" t="str">
        <f>IF(_cfyc_month_day!F178="","",_cfyc_month_day!F178)</f>
        <v/>
      </c>
      <c r="BR182" s="513" t="str">
        <f>IF(_tag_month_day!T178="","",_tag_month_day!T178)</f>
        <v/>
      </c>
      <c r="BS182" s="513" t="str">
        <f>IF(_tag_month_day!U178="","",_tag_month_day!U178)</f>
        <v/>
      </c>
      <c r="BT182" s="523" t="str">
        <f t="shared" si="830"/>
        <v/>
      </c>
      <c r="BU182" s="223" t="str">
        <f>IF(_tag_month_day!V178="","",_tag_month_day!V178)</f>
        <v/>
      </c>
      <c r="BV182" s="206" t="str">
        <f>IF(_tag_month_day!W178="","",_tag_month_day!W178)</f>
        <v/>
      </c>
      <c r="BW182" s="540" t="str">
        <f>IF(_tag_month_day!X178="","",_tag_month_day!X178)</f>
        <v/>
      </c>
      <c r="BX182" s="540" t="str">
        <f>IF(_tag_month_day!Y178="","",_tag_month_day!Y178)</f>
        <v/>
      </c>
      <c r="BY182" s="541">
        <f ca="1" t="shared" si="831"/>
        <v>43624.4583333329</v>
      </c>
      <c r="BZ182" s="542" t="s">
        <v>215</v>
      </c>
      <c r="CA182" s="543" t="str">
        <f>IF(_jhy2_month_day!A178="","",_jhy2_month_day!A178)</f>
        <v/>
      </c>
      <c r="CB182" s="464" t="str">
        <f>IF(_jhy2_month_day!B178="","",_jhy2_month_day!B178)</f>
        <v/>
      </c>
      <c r="CC182" s="464" t="str">
        <f>IF(_jhy2_month_day!C178="","",_jhy2_month_day!C178)</f>
        <v/>
      </c>
      <c r="CD182" s="464" t="str">
        <f>IF(_jhy2_month_day!D178="","",_jhy2_month_day!D178)</f>
        <v/>
      </c>
      <c r="CE182" s="464" t="str">
        <f>IF(_jhy2_month_day!E178="","",_jhy2_month_day!E178)</f>
        <v/>
      </c>
      <c r="CF182" s="464" t="str">
        <f>IF(_jhy2_month_day!F178="","",_jhy2_month_day!F178)</f>
        <v/>
      </c>
      <c r="CG182" s="464" t="str">
        <f>IF(_jhy2_month_day!G178="","",_jhy2_month_day!G178)</f>
        <v/>
      </c>
      <c r="CH182" s="464" t="str">
        <f>IF(_jhy2_month_day!H178="","",_jhy2_month_day!H178)</f>
        <v/>
      </c>
      <c r="CI182" s="464" t="str">
        <f>IF(_jhy2_month_day!I178="","",_jhy2_month_day!I178)</f>
        <v/>
      </c>
      <c r="CJ182" s="464" t="str">
        <f>IF(_jhy2_month_day!J178="","",_jhy2_month_day!J178)</f>
        <v/>
      </c>
      <c r="CK182" s="464" t="str">
        <f>IF(_jhy2_month_day!K178="","",_jhy2_month_day!K178)</f>
        <v/>
      </c>
      <c r="CL182" s="562" t="str">
        <f>IF(_jhy2_month_day!L178="","",_jhy2_month_day!L178)</f>
        <v/>
      </c>
      <c r="CM182" s="562" t="str">
        <f>IF(_jhy2_month_day!M178="","",_jhy2_month_day!M178)</f>
        <v/>
      </c>
      <c r="CN182" s="562" t="str">
        <f>IF(_jhy2_month_day!N178="","",_jhy2_month_day!N178)</f>
        <v/>
      </c>
      <c r="CO182" s="562" t="str">
        <f>IF(_jhy2_month_day!O178="","",_jhy2_month_day!O178)</f>
        <v/>
      </c>
      <c r="CP182" s="562" t="str">
        <f>IF(_jhy2_month_day!P178="","",_jhy2_month_day!P178)</f>
        <v/>
      </c>
      <c r="CQ182" s="562" t="str">
        <f>IF(_jhy2_month_day!Q178="","",_jhy2_month_day!Q178)</f>
        <v/>
      </c>
      <c r="CR182" s="563" t="str">
        <f>IF(_jhy2_month_day!R178="","",_jhy2_month_day!R178)</f>
        <v/>
      </c>
      <c r="CS182" s="576" t="str">
        <f>IF(_jhy2_month_day!S178="","",_jhy2_month_day!S178)</f>
        <v/>
      </c>
      <c r="CT182" s="562" t="str">
        <f>IF(_jhy2_month_day!T178="","",_jhy2_month_day!T178)</f>
        <v/>
      </c>
      <c r="CU182" s="577" t="e">
        <f t="shared" si="779"/>
        <v>#VALUE!</v>
      </c>
      <c r="CV182" s="198" t="e">
        <f t="shared" si="780"/>
        <v>#VALUE!</v>
      </c>
      <c r="CW182" s="192" t="e">
        <f t="shared" si="781"/>
        <v>#VALUE!</v>
      </c>
      <c r="CX182" s="192" t="e">
        <f t="shared" si="782"/>
        <v>#VALUE!</v>
      </c>
      <c r="CY182" s="202" t="e">
        <f t="shared" si="783"/>
        <v>#VALUE!</v>
      </c>
      <c r="CZ182" s="192" t="e">
        <f t="shared" ref="CZ182:DI182" si="1086">$AJ182*EF182</f>
        <v>#VALUE!</v>
      </c>
      <c r="DA182" s="192" t="e">
        <f t="shared" si="1086"/>
        <v>#VALUE!</v>
      </c>
      <c r="DB182" s="192" t="e">
        <f t="shared" si="1086"/>
        <v>#VALUE!</v>
      </c>
      <c r="DC182" s="192" t="e">
        <f t="shared" si="1086"/>
        <v>#VALUE!</v>
      </c>
      <c r="DD182" s="192" t="e">
        <f t="shared" si="1086"/>
        <v>#VALUE!</v>
      </c>
      <c r="DE182" s="192" t="e">
        <f t="shared" si="1086"/>
        <v>#VALUE!</v>
      </c>
      <c r="DF182" s="192" t="e">
        <f t="shared" si="1086"/>
        <v>#VALUE!</v>
      </c>
      <c r="DG182" s="192" t="e">
        <f t="shared" si="1086"/>
        <v>#VALUE!</v>
      </c>
      <c r="DH182" s="192" t="e">
        <f t="shared" si="1086"/>
        <v>#VALUE!</v>
      </c>
      <c r="DI182" s="192" t="e">
        <f t="shared" si="1086"/>
        <v>#VALUE!</v>
      </c>
      <c r="DJ182" s="192" t="e">
        <f t="shared" si="785"/>
        <v>#VALUE!</v>
      </c>
      <c r="DK182" s="192" t="e">
        <f t="shared" si="786"/>
        <v>#VALUE!</v>
      </c>
      <c r="DL182" s="192" t="e">
        <f t="shared" si="787"/>
        <v>#VALUE!</v>
      </c>
      <c r="DM182" s="192" t="e">
        <f t="shared" si="788"/>
        <v>#VALUE!</v>
      </c>
      <c r="DN182" s="192" t="e">
        <f t="shared" si="789"/>
        <v>#VALUE!</v>
      </c>
      <c r="DO182" s="192" t="e">
        <f t="shared" si="790"/>
        <v>#VALUE!</v>
      </c>
      <c r="DP182" s="192" t="e">
        <f t="shared" si="791"/>
        <v>#VALUE!</v>
      </c>
      <c r="DQ182" s="192" t="e">
        <f t="shared" si="792"/>
        <v>#VALUE!</v>
      </c>
      <c r="DR182" s="192" t="e">
        <f t="shared" si="793"/>
        <v>#VALUE!</v>
      </c>
      <c r="DS182" s="192" t="e">
        <f t="shared" si="794"/>
        <v>#VALUE!</v>
      </c>
      <c r="DT182" s="192" t="e">
        <f t="shared" si="795"/>
        <v>#VALUE!</v>
      </c>
      <c r="DU182" s="192" t="e">
        <f t="shared" si="796"/>
        <v>#VALUE!</v>
      </c>
      <c r="DV182" s="198" t="e">
        <f t="shared" si="797"/>
        <v>#VALUE!</v>
      </c>
      <c r="DW182" s="198" t="e">
        <f t="shared" si="798"/>
        <v>#DIV/0!</v>
      </c>
      <c r="DX182" s="198" t="e">
        <f t="shared" si="799"/>
        <v>#DIV/0!</v>
      </c>
      <c r="DY182" s="198" t="e">
        <f t="shared" si="800"/>
        <v>#VALUE!</v>
      </c>
      <c r="DZ182" s="198" t="e">
        <f t="shared" si="801"/>
        <v>#VALUE!</v>
      </c>
      <c r="EA182" s="198" t="e">
        <f t="shared" si="802"/>
        <v>#VALUE!</v>
      </c>
      <c r="EB182" s="198" t="e">
        <f t="shared" si="803"/>
        <v>#VALUE!</v>
      </c>
      <c r="EC182" s="198" t="e">
        <f t="shared" si="804"/>
        <v>#DIV/0!</v>
      </c>
      <c r="ED182" s="198" t="e">
        <f t="shared" si="805"/>
        <v>#VALUE!</v>
      </c>
      <c r="EE182" s="198" t="e">
        <f t="shared" si="806"/>
        <v>#VALUE!</v>
      </c>
      <c r="EF182" s="198" t="e">
        <f t="shared" ref="EF182:EO182" si="1087">DV182/SUM($DV182:$EE182)</f>
        <v>#VALUE!</v>
      </c>
      <c r="EG182" s="198" t="e">
        <f t="shared" si="1087"/>
        <v>#DIV/0!</v>
      </c>
      <c r="EH182" s="198" t="e">
        <f t="shared" si="1087"/>
        <v>#DIV/0!</v>
      </c>
      <c r="EI182" s="198" t="e">
        <f t="shared" si="1087"/>
        <v>#VALUE!</v>
      </c>
      <c r="EJ182" s="198" t="e">
        <f t="shared" si="1087"/>
        <v>#VALUE!</v>
      </c>
      <c r="EK182" s="198" t="e">
        <f t="shared" si="1087"/>
        <v>#VALUE!</v>
      </c>
      <c r="EL182" s="198" t="e">
        <f t="shared" si="1087"/>
        <v>#VALUE!</v>
      </c>
      <c r="EM182" s="198" t="e">
        <f t="shared" si="1087"/>
        <v>#DIV/0!</v>
      </c>
      <c r="EN182" s="198" t="e">
        <f t="shared" si="1087"/>
        <v>#VALUE!</v>
      </c>
      <c r="EO182" s="198" t="e">
        <f t="shared" si="1087"/>
        <v>#VALUE!</v>
      </c>
      <c r="EP182" s="511">
        <f t="shared" ref="EP182:EW182" si="1088">EP181</f>
        <v>0.08</v>
      </c>
      <c r="EQ182" s="511">
        <f t="shared" si="1088"/>
        <v>0.015</v>
      </c>
      <c r="ER182" s="511">
        <f t="shared" si="1088"/>
        <v>0.015</v>
      </c>
      <c r="ES182" s="511">
        <f t="shared" si="1088"/>
        <v>0.015</v>
      </c>
      <c r="ET182" s="511">
        <f t="shared" si="1088"/>
        <v>0.015</v>
      </c>
      <c r="EU182" s="511">
        <f t="shared" si="1088"/>
        <v>0.09</v>
      </c>
      <c r="EV182" s="511">
        <f t="shared" si="1088"/>
        <v>0.09</v>
      </c>
      <c r="EW182" s="511">
        <f t="shared" si="1088"/>
        <v>0.09</v>
      </c>
      <c r="EX182" s="420" t="str">
        <f>IF(_tag_month_day!AS178="","",_tag_month_day!AS178/100)</f>
        <v/>
      </c>
      <c r="EY182" s="420" t="str">
        <f>IF(_tag_month_day!AT178="","",_tag_month_day!AT178/100)</f>
        <v/>
      </c>
      <c r="EZ182" s="420" t="str">
        <f>IF(_tag_month_day!AU178="","",_tag_month_day!AU178/100)</f>
        <v/>
      </c>
      <c r="FA182" s="420" t="str">
        <f>IF(_tag_month_day!AV178="","",_tag_month_day!AV178/100)</f>
        <v/>
      </c>
      <c r="FB182" s="420" t="str">
        <f>IF(_tag_month_day!AW178="","",_tag_month_day!AW178/100)</f>
        <v/>
      </c>
      <c r="FC182" s="420" t="str">
        <f>IF(_tag_month_day!AX178="","",_tag_month_day!AX178/100)</f>
        <v/>
      </c>
      <c r="FD182" s="510">
        <f t="shared" si="835"/>
        <v>0.33</v>
      </c>
      <c r="FE182" s="510">
        <f t="shared" si="836"/>
        <v>0.19</v>
      </c>
      <c r="FF182" s="510">
        <f t="shared" si="837"/>
        <v>0.003</v>
      </c>
      <c r="FG182" s="510">
        <f t="shared" si="838"/>
        <v>0</v>
      </c>
      <c r="FH182" s="603">
        <f t="shared" si="839"/>
        <v>0.0001</v>
      </c>
      <c r="FI182" s="510">
        <f t="shared" ref="FI182:FR182" si="1089">FI181</f>
        <v>0.41</v>
      </c>
      <c r="FJ182" s="510">
        <f t="shared" si="1089"/>
        <v>0.11</v>
      </c>
      <c r="FK182" s="510">
        <f t="shared" si="1089"/>
        <v>0.015</v>
      </c>
      <c r="FL182" s="510">
        <f t="shared" si="1089"/>
        <v>0</v>
      </c>
      <c r="FM182" s="603">
        <f t="shared" si="1089"/>
        <v>0.0001</v>
      </c>
      <c r="FN182" s="510" t="str">
        <f>IF(_tag_month_day!AY178="","",_tag_month_day!AY178/100)</f>
        <v/>
      </c>
      <c r="FO182" s="510" t="str">
        <f>IF(_tag_month_day!AZ178="","",_tag_month_day!AZ178/100)</f>
        <v/>
      </c>
      <c r="FP182" s="510" t="str">
        <f>IF(_tag_month_day!BA178="","",_tag_month_day!BA178/100)</f>
        <v/>
      </c>
      <c r="FQ182" s="510" t="str">
        <f>IF(_tag_month_day!BB178="","",_tag_month_day!BB178/100)</f>
        <v/>
      </c>
      <c r="FR182" s="603" t="str">
        <f>IF(_tag_month_day!BC178="","",_tag_month_day!BC178/100)</f>
        <v/>
      </c>
      <c r="FS182" s="510" t="str">
        <f>IF(_tag_month_day!BD178="","",_tag_month_day!BD178/100)</f>
        <v/>
      </c>
      <c r="FT182" s="510" t="str">
        <f>IF(_tag_month_day!BE178="","",_tag_month_day!BE178/100)</f>
        <v/>
      </c>
      <c r="FU182" s="510" t="str">
        <f>IF(_tag_month_day!BF178="","",_tag_month_day!BF178/100)</f>
        <v/>
      </c>
      <c r="FV182" s="510" t="str">
        <f>IF(_tag_month_day!BG178="","",_tag_month_day!BG178/100)</f>
        <v/>
      </c>
      <c r="FW182" s="603" t="str">
        <f>IF(_tag_month_day!BH178="","",_tag_month_day!BH178/100)</f>
        <v/>
      </c>
      <c r="FX182" s="510" t="str">
        <f>IF(_tag_month_day!BI178="","",_tag_month_day!BI178/100)</f>
        <v/>
      </c>
      <c r="FY182" s="510" t="str">
        <f>IF(_tag_month_day!BJ178="","",_tag_month_day!BJ178/100)</f>
        <v/>
      </c>
      <c r="FZ182" s="605" t="str">
        <f>IF(_tag_month_day!BK178="","",_tag_month_day!BK178/100)</f>
        <v/>
      </c>
      <c r="GA182" s="510" t="str">
        <f>IF(_tag_month_day!BL178="","",_tag_month_day!BL178/100)</f>
        <v/>
      </c>
      <c r="GB182" s="603" t="str">
        <f>IF(_tag_month_day!BM178="","",_tag_month_day!BM178/100)</f>
        <v/>
      </c>
      <c r="GC182" s="420" t="str">
        <f>IF(_tag_month_day!BN178="","",_tag_month_day!BN178/100)</f>
        <v/>
      </c>
      <c r="GD182" s="420" t="str">
        <f>IF(_tag_month_day!BO178="","",_tag_month_day!BO178/100)</f>
        <v/>
      </c>
      <c r="GE182" s="420" t="str">
        <f>IF(_tag_month_day!BP178="","",_tag_month_day!BP178/100)</f>
        <v/>
      </c>
      <c r="GF182" s="420" t="str">
        <f>IF(_tag_month_day!BQ178="","",_tag_month_day!BQ178/100)</f>
        <v/>
      </c>
      <c r="GG182" s="420" t="str">
        <f>IF(_tag_month_day!BR178="","",_tag_month_day!BR178/100)</f>
        <v/>
      </c>
      <c r="GH182" s="420" t="str">
        <f>IF(_tag_month_day!BS178="","",_tag_month_day!BS178/100)</f>
        <v/>
      </c>
      <c r="GI182" s="603" t="str">
        <f>IF(_tag_month_day!BT178="","",_tag_month_day!BT178/100)</f>
        <v/>
      </c>
      <c r="GJ182" s="612" t="str">
        <f>IF(_tag_month_day!BU178="","",_tag_month_day!BU178/100)</f>
        <v/>
      </c>
      <c r="GK182" s="620" t="str">
        <f>IF(_tag_month_day!BV178="",IF(_rlcf_month_day!A$2="","",_rlcf_month_day!A$2/100),_tag_month_day!BV178/100)</f>
        <v/>
      </c>
      <c r="GL182" s="620" t="str">
        <f>IF(_tag_month_day!BW178="",IF(_rlcf_month_day!B$2="","",_rlcf_month_day!B$2/100),_tag_month_day!BW178/100)</f>
        <v/>
      </c>
      <c r="GM182" s="621" t="str">
        <f>IF(_tag_month_day!BX178="",IF(_rlcf_month_day!C$2="","",_rlcf_month_day!C$2/100),_tag_month_day!BX178/100)</f>
        <v/>
      </c>
      <c r="GN182" s="620" t="str">
        <f>IF(_tag_month_day!BV178="",IF(_rlcf_month_day!A$2="","",_rlcf_month_day!A$2/100),_tag_month_day!BV178/100)</f>
        <v/>
      </c>
      <c r="GO182" s="620" t="str">
        <f>IF(_tag_month_day!BW178="",IF(_rlcf_month_day!B$2="","",_rlcf_month_day!B$2/100),_tag_month_day!BW178/100)</f>
        <v/>
      </c>
      <c r="GP182" s="620" t="str">
        <f>IF(_tag_month_day!CD178="",IF(_rlcf_month_day!E$2="","",_rlcf_month_day!E$2/100),_tag_month_day!CD178/100)</f>
        <v/>
      </c>
      <c r="GQ182" s="620" t="str">
        <f>IF(_tag_month_day!CE178="",IF(_rlcf_month_day!F$2="","",_rlcf_month_day!F$2/100),_tag_month_day!CE178/100)</f>
        <v/>
      </c>
      <c r="GR182" s="621" t="str">
        <f>IF(_tag_month_day!CF178="",IF(_rlcf_month_day!G$2="","",_rlcf_month_day!G$2/100),_tag_month_day!CF178/100)</f>
        <v/>
      </c>
      <c r="GS182" s="626">
        <f t="shared" ref="GS182:HH182" si="1090">GS181</f>
        <v>0.953</v>
      </c>
      <c r="GT182" s="626">
        <f t="shared" si="1090"/>
        <v>0.55</v>
      </c>
      <c r="GU182" s="626">
        <f t="shared" si="1090"/>
        <v>0.55</v>
      </c>
      <c r="GV182" s="626">
        <f t="shared" si="1090"/>
        <v>0.55</v>
      </c>
      <c r="GW182" s="626">
        <f t="shared" si="1090"/>
        <v>0.5</v>
      </c>
      <c r="GX182" s="626">
        <f t="shared" si="1090"/>
        <v>0.935</v>
      </c>
      <c r="GY182" s="626">
        <f t="shared" si="1090"/>
        <v>0.15</v>
      </c>
      <c r="GZ182" s="626">
        <f t="shared" si="1090"/>
        <v>1</v>
      </c>
      <c r="HA182" s="632">
        <f t="shared" si="1090"/>
        <v>0.047</v>
      </c>
      <c r="HB182" s="632">
        <f t="shared" si="1090"/>
        <v>0.45</v>
      </c>
      <c r="HC182" s="632">
        <f t="shared" si="1090"/>
        <v>0.45</v>
      </c>
      <c r="HD182" s="632">
        <f t="shared" si="1090"/>
        <v>0.45</v>
      </c>
      <c r="HE182" s="632">
        <f t="shared" si="1090"/>
        <v>0.5</v>
      </c>
      <c r="HF182" s="632">
        <f t="shared" si="1090"/>
        <v>0.065</v>
      </c>
      <c r="HG182" s="632">
        <f t="shared" si="1090"/>
        <v>0.85</v>
      </c>
      <c r="HH182" s="632">
        <f t="shared" si="1090"/>
        <v>0</v>
      </c>
      <c r="HI182" s="68" t="e">
        <f t="shared" si="811"/>
        <v>#VALUE!</v>
      </c>
      <c r="HJ182" s="68" t="e">
        <f t="shared" si="842"/>
        <v>#VALUE!</v>
      </c>
      <c r="HK182" s="202">
        <f t="shared" si="843"/>
        <v>0.85</v>
      </c>
      <c r="HL182" s="464">
        <f t="shared" si="844"/>
        <v>550000</v>
      </c>
      <c r="HM182" s="464">
        <f t="shared" si="845"/>
        <v>480000</v>
      </c>
      <c r="HN182" s="192" t="e">
        <f t="shared" si="812"/>
        <v>#VALUE!</v>
      </c>
      <c r="HO182" s="192" t="e">
        <f>HN182*HK182*$HO$2/HL182*1000000</f>
        <v>#VALUE!</v>
      </c>
      <c r="HP182" s="192" t="e">
        <f>HN182*HK182*$HP$2/HM182*1000000</f>
        <v>#VALUE!</v>
      </c>
    </row>
    <row r="183" customFormat="1" spans="1:224">
      <c r="A183" s="381">
        <v>178</v>
      </c>
      <c r="B183" s="54">
        <f ca="1" t="shared" si="846"/>
        <v>43624</v>
      </c>
      <c r="C183" s="57">
        <f t="shared" si="847"/>
        <v>0.0416666666666667</v>
      </c>
      <c r="D183" s="68" t="str">
        <f ca="1" t="shared" si="813"/>
        <v>白班</v>
      </c>
      <c r="E183" s="68" t="str">
        <f ca="1" t="shared" si="814"/>
        <v>丙</v>
      </c>
      <c r="F183" s="68">
        <f ca="1">SUMPRODUCT((成本日报!$A$3:$A$95=计划!B183)*(成本日报!$B$3:$B$95=计划!$D183),成本日报!$C$3:$C$95)</f>
        <v>3</v>
      </c>
      <c r="G183" s="382">
        <f ca="1" t="shared" si="848"/>
        <v>43624.3749999996</v>
      </c>
      <c r="H183" s="382">
        <f ca="1" t="shared" si="815"/>
        <v>43624.381944444</v>
      </c>
      <c r="I183" s="382">
        <f ca="1" t="shared" si="816"/>
        <v>43624.3874999996</v>
      </c>
      <c r="J183" s="382">
        <f ca="1" t="shared" si="817"/>
        <v>43624.4166666662</v>
      </c>
      <c r="K183" s="382">
        <f ca="1" t="shared" si="818"/>
        <v>43624.4791666662</v>
      </c>
      <c r="L183" s="382">
        <f ca="1" t="shared" si="819"/>
        <v>43624.4999999996</v>
      </c>
      <c r="M183" s="398" t="str">
        <f>IF(_tag_month_day!A179="","",_tag_month_day!A179)</f>
        <v/>
      </c>
      <c r="N183" s="398" t="str">
        <f>IF(_tag_month_day!B179="","",_tag_month_day!B179)</f>
        <v/>
      </c>
      <c r="O183" s="399" t="e">
        <f t="shared" si="820"/>
        <v>#VALUE!</v>
      </c>
      <c r="P183" s="398" t="str">
        <f>IF(_tag_month_day!C179="","",_tag_month_day!C179)</f>
        <v/>
      </c>
      <c r="Q183" s="398" t="str">
        <f>IF(_tag_month_day!D179="","",_tag_month_day!D179)</f>
        <v/>
      </c>
      <c r="R183" s="416">
        <f>IF(_tag_month_day!CB179="",R182,_tag_month_day!CB179/100)</f>
        <v>0.07</v>
      </c>
      <c r="S183" s="417" t="str">
        <f>IF(_tag_month_day!E179="","",_tag_month_day!E179)</f>
        <v/>
      </c>
      <c r="T183" s="417" t="str">
        <f>IF(_tag_month_day!F179="","",_tag_month_day!F179)</f>
        <v/>
      </c>
      <c r="U183" s="418" t="e">
        <f t="shared" si="774"/>
        <v>#VALUE!</v>
      </c>
      <c r="V183" s="53" t="e">
        <f t="shared" si="775"/>
        <v>#VALUE!</v>
      </c>
      <c r="W183" s="419" t="str">
        <f>IF(_jhy_month_day!A179="","",_jhy_month_day!A179)</f>
        <v/>
      </c>
      <c r="X183" s="420" t="str">
        <f>IF(_jhy_month_day!B179="","",_jhy_month_day!B179/100)</f>
        <v/>
      </c>
      <c r="Y183" s="420" t="str">
        <f>IF(_jhy_month_day!C179="","",_jhy_month_day!C179/100)</f>
        <v/>
      </c>
      <c r="Z183" s="439">
        <f t="shared" si="865"/>
        <v>45</v>
      </c>
      <c r="AA183" s="440" t="str">
        <f>IF(_tag_month_day!G179="","",_tag_month_day!G179/100)</f>
        <v/>
      </c>
      <c r="AB183" s="440" t="str">
        <f>IF(_tag_month_day!H179="","",_tag_month_day!H179/100)</f>
        <v/>
      </c>
      <c r="AC183" s="193">
        <f t="shared" si="821"/>
        <v>1.59963432013121</v>
      </c>
      <c r="AD183" s="441" t="str">
        <f t="shared" si="822"/>
        <v/>
      </c>
      <c r="AE183" s="442" t="str">
        <f t="shared" si="823"/>
        <v/>
      </c>
      <c r="AF183" s="443">
        <v>1</v>
      </c>
      <c r="AG183" s="68" t="str">
        <f>IF(_duihao_month_day!A179="","",_duihao_month_day!A179)</f>
        <v/>
      </c>
      <c r="AH183" s="463">
        <f>IF(_gyk_month_day!B179="",AH182,_gyk_month_day!B179)</f>
        <v>820</v>
      </c>
      <c r="AI183" s="464" t="e">
        <f t="shared" si="849"/>
        <v>#VALUE!</v>
      </c>
      <c r="AJ183" s="68" t="str">
        <f>IF(_tag_month_day!I179="","",_tag_month_day!I179)</f>
        <v/>
      </c>
      <c r="AK183" s="465" t="str">
        <f>IF(_tzyy_month_day!A179="","",_tzyy_month_day!A179)</f>
        <v/>
      </c>
      <c r="AL183" s="465" t="str">
        <f>IF(_tzyy_month_day!B179="","",_tzyy_month_day!B179)</f>
        <v/>
      </c>
      <c r="AM183" s="465" t="str">
        <f>IF(_tzyy_month_day!C179="","",_tzyy_month_day!C179)</f>
        <v/>
      </c>
      <c r="AN183" s="466" t="str">
        <f>IF(_tag_month_day!CG179="","",_tag_month_day!CG179)</f>
        <v/>
      </c>
      <c r="AO183" s="466" t="str">
        <f>IF(_tag_month_day!CH179="","",_tag_month_day!CH179)</f>
        <v/>
      </c>
      <c r="AP183" s="486" t="e">
        <f t="shared" si="824"/>
        <v>#VALUE!</v>
      </c>
      <c r="AQ183" s="487" t="str">
        <f>IF(_tag_month_day!J179="","",_tag_month_day!J179/100)</f>
        <v/>
      </c>
      <c r="AR183" s="488">
        <f t="shared" si="825"/>
        <v>1.3</v>
      </c>
      <c r="AS183" s="489" t="e">
        <f t="shared" si="776"/>
        <v>#VALUE!</v>
      </c>
      <c r="AT183" s="489">
        <f t="shared" si="826"/>
        <v>0</v>
      </c>
      <c r="AU183" s="490" t="str">
        <f>IF(_tag_month_day!K179="","",_tag_month_day!K179)</f>
        <v/>
      </c>
      <c r="AV183" s="491" t="str">
        <f>IF(_tag_month_day!L179="","",_tag_month_day!L179/100)</f>
        <v/>
      </c>
      <c r="AW183" s="420">
        <f t="shared" si="748"/>
        <v>0</v>
      </c>
      <c r="AX183" s="420">
        <f t="shared" si="827"/>
        <v>0</v>
      </c>
      <c r="AY183" s="420" t="str">
        <f>IF(_tag_month_day!M179="","",_tag_month_day!M179/100)</f>
        <v/>
      </c>
      <c r="AZ183" s="420" t="str">
        <f>IF(_tag_month_day!N179="","",_tag_month_day!N179/100)</f>
        <v/>
      </c>
      <c r="BA183" s="420" t="str">
        <f>IF(_tag_month_day!O179="","",_tag_month_day!O179/100)</f>
        <v/>
      </c>
      <c r="BB183" s="496" t="str">
        <f>IF(_tag_month_day!P179="","",_tag_month_day!P179/100)</f>
        <v/>
      </c>
      <c r="BC183" s="496">
        <f t="shared" si="828"/>
        <v>0</v>
      </c>
      <c r="BD183" s="496" t="str">
        <f>IF(_tag_month_day!Q179="","",_tag_month_day!Q179/100)</f>
        <v/>
      </c>
      <c r="BE183" s="510" t="str">
        <f>IF(_tag_month_day!R179="","",_tag_month_day!R179/100)</f>
        <v/>
      </c>
      <c r="BF183" s="413" t="str">
        <f>IF(_tag_month_day!CC179="","",_tag_month_day!CC179/100)</f>
        <v/>
      </c>
      <c r="BG183" s="511" t="e">
        <f t="shared" si="777"/>
        <v>#VALUE!</v>
      </c>
      <c r="BH183" s="198">
        <f t="shared" si="778"/>
        <v>0</v>
      </c>
      <c r="BI183" s="512" t="e">
        <f>IF(CX183=0,BI182,(DK183*查询!$R$5+DL183*查询!$Q$5+DM183*查询!$N$5+DN183*查询!$O$5+DO183*查询!$P$5)*AF183/CX183)</f>
        <v>#VALUE!</v>
      </c>
      <c r="BJ183" s="512" t="e">
        <f>IF(CX183=0,BJ182,(DP183*查询!$S$5+DQ183*查询!$T$5+DR183*查询!$U$5)*AF183/CX183)</f>
        <v>#VALUE!</v>
      </c>
      <c r="BK183" s="512">
        <f t="shared" si="829"/>
        <v>1</v>
      </c>
      <c r="BL183" s="513" t="str">
        <f>IF(_cfyc_month_day!A179="","",_cfyc_month_day!A179)</f>
        <v/>
      </c>
      <c r="BM183" s="513" t="str">
        <f>IF(_cfyc_month_day!B179="","",_cfyc_month_day!B179)</f>
        <v/>
      </c>
      <c r="BN183" s="513" t="str">
        <f>IF(_cfyc_month_day!C179="","",_cfyc_month_day!C179)</f>
        <v/>
      </c>
      <c r="BO183" s="522" t="str">
        <f>IF(_cfyc_month_day!D179="","",_cfyc_month_day!D179)</f>
        <v/>
      </c>
      <c r="BP183" s="522" t="str">
        <f>IF(_cfyc_month_day!E179="","",_cfyc_month_day!E179)</f>
        <v/>
      </c>
      <c r="BQ183" s="522" t="str">
        <f>IF(_cfyc_month_day!F179="","",_cfyc_month_day!F179)</f>
        <v/>
      </c>
      <c r="BR183" s="513" t="str">
        <f>IF(_tag_month_day!T179="","",_tag_month_day!T179)</f>
        <v/>
      </c>
      <c r="BS183" s="513" t="str">
        <f>IF(_tag_month_day!U179="","",_tag_month_day!U179)</f>
        <v/>
      </c>
      <c r="BT183" s="523" t="str">
        <f t="shared" si="830"/>
        <v/>
      </c>
      <c r="BU183" s="223" t="str">
        <f>IF(_tag_month_day!V179="","",_tag_month_day!V179)</f>
        <v/>
      </c>
      <c r="BV183" s="206" t="str">
        <f>IF(_tag_month_day!W179="","",_tag_month_day!W179)</f>
        <v/>
      </c>
      <c r="BW183" s="540" t="str">
        <f>IF(_tag_month_day!X179="","",_tag_month_day!X179)</f>
        <v/>
      </c>
      <c r="BX183" s="540" t="str">
        <f>IF(_tag_month_day!Y179="","",_tag_month_day!Y179)</f>
        <v/>
      </c>
      <c r="BY183" s="541">
        <f ca="1" t="shared" si="831"/>
        <v>43624.4999999996</v>
      </c>
      <c r="BZ183" s="542"/>
      <c r="CA183" s="543" t="str">
        <f>IF(_jhy2_month_day!A179="","",_jhy2_month_day!A179)</f>
        <v/>
      </c>
      <c r="CB183" s="464" t="str">
        <f>IF(_jhy2_month_day!B179="","",_jhy2_month_day!B179)</f>
        <v/>
      </c>
      <c r="CC183" s="464" t="str">
        <f>IF(_jhy2_month_day!C179="","",_jhy2_month_day!C179)</f>
        <v/>
      </c>
      <c r="CD183" s="464" t="str">
        <f>IF(_jhy2_month_day!D179="","",_jhy2_month_day!D179)</f>
        <v/>
      </c>
      <c r="CE183" s="464" t="str">
        <f>IF(_jhy2_month_day!E179="","",_jhy2_month_day!E179)</f>
        <v/>
      </c>
      <c r="CF183" s="464" t="str">
        <f>IF(_jhy2_month_day!F179="","",_jhy2_month_day!F179)</f>
        <v/>
      </c>
      <c r="CG183" s="464" t="str">
        <f>IF(_jhy2_month_day!G179="","",_jhy2_month_day!G179)</f>
        <v/>
      </c>
      <c r="CH183" s="464" t="str">
        <f>IF(_jhy2_month_day!H179="","",_jhy2_month_day!H179)</f>
        <v/>
      </c>
      <c r="CI183" s="464" t="str">
        <f>IF(_jhy2_month_day!I179="","",_jhy2_month_day!I179)</f>
        <v/>
      </c>
      <c r="CJ183" s="464" t="str">
        <f>IF(_jhy2_month_day!J179="","",_jhy2_month_day!J179)</f>
        <v/>
      </c>
      <c r="CK183" s="464" t="str">
        <f>IF(_jhy2_month_day!K179="","",_jhy2_month_day!K179)</f>
        <v/>
      </c>
      <c r="CL183" s="562" t="str">
        <f>IF(_jhy2_month_day!L179="","",_jhy2_month_day!L179)</f>
        <v/>
      </c>
      <c r="CM183" s="562" t="str">
        <f>IF(_jhy2_month_day!M179="","",_jhy2_month_day!M179)</f>
        <v/>
      </c>
      <c r="CN183" s="562" t="str">
        <f>IF(_jhy2_month_day!N179="","",_jhy2_month_day!N179)</f>
        <v/>
      </c>
      <c r="CO183" s="562" t="str">
        <f>IF(_jhy2_month_day!O179="","",_jhy2_month_day!O179)</f>
        <v/>
      </c>
      <c r="CP183" s="562" t="str">
        <f>IF(_jhy2_month_day!P179="","",_jhy2_month_day!P179)</f>
        <v/>
      </c>
      <c r="CQ183" s="562" t="str">
        <f>IF(_jhy2_month_day!Q179="","",_jhy2_month_day!Q179)</f>
        <v/>
      </c>
      <c r="CR183" s="563" t="str">
        <f>IF(_jhy2_month_day!R179="","",_jhy2_month_day!R179)</f>
        <v/>
      </c>
      <c r="CS183" s="576" t="str">
        <f>IF(_jhy2_month_day!S179="","",_jhy2_month_day!S179)</f>
        <v/>
      </c>
      <c r="CT183" s="562" t="str">
        <f>IF(_jhy2_month_day!T179="","",_jhy2_month_day!T179)</f>
        <v/>
      </c>
      <c r="CU183" s="577" t="e">
        <f t="shared" si="779"/>
        <v>#VALUE!</v>
      </c>
      <c r="CV183" s="198" t="e">
        <f t="shared" si="780"/>
        <v>#VALUE!</v>
      </c>
      <c r="CW183" s="192" t="e">
        <f t="shared" si="781"/>
        <v>#VALUE!</v>
      </c>
      <c r="CX183" s="192" t="e">
        <f t="shared" si="782"/>
        <v>#VALUE!</v>
      </c>
      <c r="CY183" s="202" t="e">
        <f t="shared" si="783"/>
        <v>#VALUE!</v>
      </c>
      <c r="CZ183" s="192" t="e">
        <f t="shared" ref="CZ183:DI183" si="1091">$AJ183*EF183</f>
        <v>#VALUE!</v>
      </c>
      <c r="DA183" s="192" t="e">
        <f t="shared" si="1091"/>
        <v>#VALUE!</v>
      </c>
      <c r="DB183" s="192" t="e">
        <f t="shared" si="1091"/>
        <v>#VALUE!</v>
      </c>
      <c r="DC183" s="192" t="e">
        <f t="shared" si="1091"/>
        <v>#VALUE!</v>
      </c>
      <c r="DD183" s="192" t="e">
        <f t="shared" si="1091"/>
        <v>#VALUE!</v>
      </c>
      <c r="DE183" s="192" t="e">
        <f t="shared" si="1091"/>
        <v>#VALUE!</v>
      </c>
      <c r="DF183" s="192" t="e">
        <f t="shared" si="1091"/>
        <v>#VALUE!</v>
      </c>
      <c r="DG183" s="192" t="e">
        <f t="shared" si="1091"/>
        <v>#VALUE!</v>
      </c>
      <c r="DH183" s="192" t="e">
        <f t="shared" si="1091"/>
        <v>#VALUE!</v>
      </c>
      <c r="DI183" s="192" t="e">
        <f t="shared" si="1091"/>
        <v>#VALUE!</v>
      </c>
      <c r="DJ183" s="192" t="e">
        <f t="shared" si="785"/>
        <v>#VALUE!</v>
      </c>
      <c r="DK183" s="192" t="e">
        <f t="shared" si="786"/>
        <v>#VALUE!</v>
      </c>
      <c r="DL183" s="192" t="e">
        <f t="shared" si="787"/>
        <v>#VALUE!</v>
      </c>
      <c r="DM183" s="192" t="e">
        <f t="shared" si="788"/>
        <v>#VALUE!</v>
      </c>
      <c r="DN183" s="192" t="e">
        <f t="shared" si="789"/>
        <v>#VALUE!</v>
      </c>
      <c r="DO183" s="192" t="e">
        <f t="shared" si="790"/>
        <v>#VALUE!</v>
      </c>
      <c r="DP183" s="192" t="e">
        <f t="shared" si="791"/>
        <v>#VALUE!</v>
      </c>
      <c r="DQ183" s="192" t="e">
        <f t="shared" si="792"/>
        <v>#VALUE!</v>
      </c>
      <c r="DR183" s="192" t="e">
        <f t="shared" si="793"/>
        <v>#VALUE!</v>
      </c>
      <c r="DS183" s="192" t="e">
        <f t="shared" si="794"/>
        <v>#VALUE!</v>
      </c>
      <c r="DT183" s="192" t="e">
        <f t="shared" si="795"/>
        <v>#VALUE!</v>
      </c>
      <c r="DU183" s="192" t="e">
        <f t="shared" si="796"/>
        <v>#VALUE!</v>
      </c>
      <c r="DV183" s="198" t="e">
        <f t="shared" si="797"/>
        <v>#VALUE!</v>
      </c>
      <c r="DW183" s="198" t="e">
        <f t="shared" si="798"/>
        <v>#DIV/0!</v>
      </c>
      <c r="DX183" s="198" t="e">
        <f t="shared" si="799"/>
        <v>#DIV/0!</v>
      </c>
      <c r="DY183" s="198" t="e">
        <f t="shared" si="800"/>
        <v>#VALUE!</v>
      </c>
      <c r="DZ183" s="198" t="e">
        <f t="shared" si="801"/>
        <v>#VALUE!</v>
      </c>
      <c r="EA183" s="198" t="e">
        <f t="shared" si="802"/>
        <v>#VALUE!</v>
      </c>
      <c r="EB183" s="198" t="e">
        <f t="shared" si="803"/>
        <v>#VALUE!</v>
      </c>
      <c r="EC183" s="198" t="e">
        <f t="shared" si="804"/>
        <v>#DIV/0!</v>
      </c>
      <c r="ED183" s="198" t="e">
        <f t="shared" si="805"/>
        <v>#VALUE!</v>
      </c>
      <c r="EE183" s="198" t="e">
        <f t="shared" si="806"/>
        <v>#VALUE!</v>
      </c>
      <c r="EF183" s="198" t="e">
        <f t="shared" ref="EF183:EO183" si="1092">DV183/SUM($DV183:$EE183)</f>
        <v>#VALUE!</v>
      </c>
      <c r="EG183" s="198" t="e">
        <f t="shared" si="1092"/>
        <v>#DIV/0!</v>
      </c>
      <c r="EH183" s="198" t="e">
        <f t="shared" si="1092"/>
        <v>#DIV/0!</v>
      </c>
      <c r="EI183" s="198" t="e">
        <f t="shared" si="1092"/>
        <v>#VALUE!</v>
      </c>
      <c r="EJ183" s="198" t="e">
        <f t="shared" si="1092"/>
        <v>#VALUE!</v>
      </c>
      <c r="EK183" s="198" t="e">
        <f t="shared" si="1092"/>
        <v>#VALUE!</v>
      </c>
      <c r="EL183" s="198" t="e">
        <f t="shared" si="1092"/>
        <v>#VALUE!</v>
      </c>
      <c r="EM183" s="198" t="e">
        <f t="shared" si="1092"/>
        <v>#DIV/0!</v>
      </c>
      <c r="EN183" s="198" t="e">
        <f t="shared" si="1092"/>
        <v>#VALUE!</v>
      </c>
      <c r="EO183" s="198" t="e">
        <f t="shared" si="1092"/>
        <v>#VALUE!</v>
      </c>
      <c r="EP183" s="511">
        <f t="shared" ref="EP183:EW183" si="1093">EP182</f>
        <v>0.08</v>
      </c>
      <c r="EQ183" s="511">
        <f t="shared" si="1093"/>
        <v>0.015</v>
      </c>
      <c r="ER183" s="511">
        <f t="shared" si="1093"/>
        <v>0.015</v>
      </c>
      <c r="ES183" s="511">
        <f t="shared" si="1093"/>
        <v>0.015</v>
      </c>
      <c r="ET183" s="511">
        <f t="shared" si="1093"/>
        <v>0.015</v>
      </c>
      <c r="EU183" s="511">
        <f t="shared" si="1093"/>
        <v>0.09</v>
      </c>
      <c r="EV183" s="511">
        <f t="shared" si="1093"/>
        <v>0.09</v>
      </c>
      <c r="EW183" s="511">
        <f t="shared" si="1093"/>
        <v>0.09</v>
      </c>
      <c r="EX183" s="420" t="str">
        <f>IF(_tag_month_day!AS179="","",_tag_month_day!AS179/100)</f>
        <v/>
      </c>
      <c r="EY183" s="420" t="str">
        <f>IF(_tag_month_day!AT179="","",_tag_month_day!AT179/100)</f>
        <v/>
      </c>
      <c r="EZ183" s="420" t="str">
        <f>IF(_tag_month_day!AU179="","",_tag_month_day!AU179/100)</f>
        <v/>
      </c>
      <c r="FA183" s="420" t="str">
        <f>IF(_tag_month_day!AV179="","",_tag_month_day!AV179/100)</f>
        <v/>
      </c>
      <c r="FB183" s="420" t="str">
        <f>IF(_tag_month_day!AW179="","",_tag_month_day!AW179/100)</f>
        <v/>
      </c>
      <c r="FC183" s="420" t="str">
        <f>IF(_tag_month_day!AX179="","",_tag_month_day!AX179/100)</f>
        <v/>
      </c>
      <c r="FD183" s="510">
        <f t="shared" si="835"/>
        <v>0.33</v>
      </c>
      <c r="FE183" s="510">
        <f t="shared" si="836"/>
        <v>0.19</v>
      </c>
      <c r="FF183" s="510">
        <f t="shared" si="837"/>
        <v>0.003</v>
      </c>
      <c r="FG183" s="510">
        <f t="shared" si="838"/>
        <v>0</v>
      </c>
      <c r="FH183" s="603">
        <f t="shared" si="839"/>
        <v>0.0001</v>
      </c>
      <c r="FI183" s="510">
        <f t="shared" ref="FI183:FR183" si="1094">FI182</f>
        <v>0.41</v>
      </c>
      <c r="FJ183" s="510">
        <f t="shared" si="1094"/>
        <v>0.11</v>
      </c>
      <c r="FK183" s="510">
        <f t="shared" si="1094"/>
        <v>0.015</v>
      </c>
      <c r="FL183" s="510">
        <f t="shared" si="1094"/>
        <v>0</v>
      </c>
      <c r="FM183" s="603">
        <f t="shared" si="1094"/>
        <v>0.0001</v>
      </c>
      <c r="FN183" s="510" t="str">
        <f>IF(_tag_month_day!AY179="","",_tag_month_day!AY179/100)</f>
        <v/>
      </c>
      <c r="FO183" s="510" t="str">
        <f>IF(_tag_month_day!AZ179="","",_tag_month_day!AZ179/100)</f>
        <v/>
      </c>
      <c r="FP183" s="510" t="str">
        <f>IF(_tag_month_day!BA179="","",_tag_month_day!BA179/100)</f>
        <v/>
      </c>
      <c r="FQ183" s="510" t="str">
        <f>IF(_tag_month_day!BB179="","",_tag_month_day!BB179/100)</f>
        <v/>
      </c>
      <c r="FR183" s="603" t="str">
        <f>IF(_tag_month_day!BC179="","",_tag_month_day!BC179/100)</f>
        <v/>
      </c>
      <c r="FS183" s="510" t="str">
        <f>IF(_tag_month_day!BD179="","",_tag_month_day!BD179/100)</f>
        <v/>
      </c>
      <c r="FT183" s="510" t="str">
        <f>IF(_tag_month_day!BE179="","",_tag_month_day!BE179/100)</f>
        <v/>
      </c>
      <c r="FU183" s="510" t="str">
        <f>IF(_tag_month_day!BF179="","",_tag_month_day!BF179/100)</f>
        <v/>
      </c>
      <c r="FV183" s="510" t="str">
        <f>IF(_tag_month_day!BG179="","",_tag_month_day!BG179/100)</f>
        <v/>
      </c>
      <c r="FW183" s="603" t="str">
        <f>IF(_tag_month_day!BH179="","",_tag_month_day!BH179/100)</f>
        <v/>
      </c>
      <c r="FX183" s="510" t="str">
        <f>IF(_tag_month_day!BI179="","",_tag_month_day!BI179/100)</f>
        <v/>
      </c>
      <c r="FY183" s="510" t="str">
        <f>IF(_tag_month_day!BJ179="","",_tag_month_day!BJ179/100)</f>
        <v/>
      </c>
      <c r="FZ183" s="605" t="str">
        <f>IF(_tag_month_day!BK179="","",_tag_month_day!BK179/100)</f>
        <v/>
      </c>
      <c r="GA183" s="510" t="str">
        <f>IF(_tag_month_day!BL179="","",_tag_month_day!BL179/100)</f>
        <v/>
      </c>
      <c r="GB183" s="603" t="str">
        <f>IF(_tag_month_day!BM179="","",_tag_month_day!BM179/100)</f>
        <v/>
      </c>
      <c r="GC183" s="420" t="str">
        <f>IF(_tag_month_day!BN179="","",_tag_month_day!BN179/100)</f>
        <v/>
      </c>
      <c r="GD183" s="420" t="str">
        <f>IF(_tag_month_day!BO179="","",_tag_month_day!BO179/100)</f>
        <v/>
      </c>
      <c r="GE183" s="420" t="str">
        <f>IF(_tag_month_day!BP179="","",_tag_month_day!BP179/100)</f>
        <v/>
      </c>
      <c r="GF183" s="420" t="str">
        <f>IF(_tag_month_day!BQ179="","",_tag_month_day!BQ179/100)</f>
        <v/>
      </c>
      <c r="GG183" s="420" t="str">
        <f>IF(_tag_month_day!BR179="","",_tag_month_day!BR179/100)</f>
        <v/>
      </c>
      <c r="GH183" s="420" t="str">
        <f>IF(_tag_month_day!BS179="","",_tag_month_day!BS179/100)</f>
        <v/>
      </c>
      <c r="GI183" s="603" t="str">
        <f>IF(_tag_month_day!BT179="","",_tag_month_day!BT179/100)</f>
        <v/>
      </c>
      <c r="GJ183" s="612" t="str">
        <f>IF(_tag_month_day!BU179="","",_tag_month_day!BU179/100)</f>
        <v/>
      </c>
      <c r="GK183" s="620" t="str">
        <f>IF(_tag_month_day!BV179="",IF(_rlcf_month_day!A$2="","",_rlcf_month_day!A$2/100),_tag_month_day!BV179/100)</f>
        <v/>
      </c>
      <c r="GL183" s="620" t="str">
        <f>IF(_tag_month_day!BW179="",IF(_rlcf_month_day!B$2="","",_rlcf_month_day!B$2/100),_tag_month_day!BW179/100)</f>
        <v/>
      </c>
      <c r="GM183" s="621" t="str">
        <f>IF(_tag_month_day!BX179="",IF(_rlcf_month_day!C$2="","",_rlcf_month_day!C$2/100),_tag_month_day!BX179/100)</f>
        <v/>
      </c>
      <c r="GN183" s="620" t="str">
        <f>IF(_tag_month_day!BV179="",IF(_rlcf_month_day!A$2="","",_rlcf_month_day!A$2/100),_tag_month_day!BV179/100)</f>
        <v/>
      </c>
      <c r="GO183" s="620" t="str">
        <f>IF(_tag_month_day!BW179="",IF(_rlcf_month_day!B$2="","",_rlcf_month_day!B$2/100),_tag_month_day!BW179/100)</f>
        <v/>
      </c>
      <c r="GP183" s="620" t="str">
        <f>IF(_tag_month_day!CD179="",IF(_rlcf_month_day!E$2="","",_rlcf_month_day!E$2/100),_tag_month_day!CD179/100)</f>
        <v/>
      </c>
      <c r="GQ183" s="620" t="str">
        <f>IF(_tag_month_day!CE179="",IF(_rlcf_month_day!F$2="","",_rlcf_month_day!F$2/100),_tag_month_day!CE179/100)</f>
        <v/>
      </c>
      <c r="GR183" s="621" t="str">
        <f>IF(_tag_month_day!CF179="",IF(_rlcf_month_day!G$2="","",_rlcf_month_day!G$2/100),_tag_month_day!CF179/100)</f>
        <v/>
      </c>
      <c r="GS183" s="626">
        <f t="shared" ref="GS183:HH183" si="1095">GS182</f>
        <v>0.953</v>
      </c>
      <c r="GT183" s="626">
        <f t="shared" si="1095"/>
        <v>0.55</v>
      </c>
      <c r="GU183" s="626">
        <f t="shared" si="1095"/>
        <v>0.55</v>
      </c>
      <c r="GV183" s="626">
        <f t="shared" si="1095"/>
        <v>0.55</v>
      </c>
      <c r="GW183" s="626">
        <f t="shared" si="1095"/>
        <v>0.5</v>
      </c>
      <c r="GX183" s="626">
        <f t="shared" si="1095"/>
        <v>0.935</v>
      </c>
      <c r="GY183" s="626">
        <f t="shared" si="1095"/>
        <v>0.15</v>
      </c>
      <c r="GZ183" s="626">
        <f t="shared" si="1095"/>
        <v>1</v>
      </c>
      <c r="HA183" s="632">
        <f t="shared" si="1095"/>
        <v>0.047</v>
      </c>
      <c r="HB183" s="632">
        <f t="shared" si="1095"/>
        <v>0.45</v>
      </c>
      <c r="HC183" s="632">
        <f t="shared" si="1095"/>
        <v>0.45</v>
      </c>
      <c r="HD183" s="632">
        <f t="shared" si="1095"/>
        <v>0.45</v>
      </c>
      <c r="HE183" s="632">
        <f t="shared" si="1095"/>
        <v>0.5</v>
      </c>
      <c r="HF183" s="632">
        <f t="shared" si="1095"/>
        <v>0.065</v>
      </c>
      <c r="HG183" s="632">
        <f t="shared" si="1095"/>
        <v>0.85</v>
      </c>
      <c r="HH183" s="632">
        <f t="shared" si="1095"/>
        <v>0</v>
      </c>
      <c r="HI183" s="68">
        <f t="shared" si="811"/>
        <v>0</v>
      </c>
      <c r="HJ183" s="68" t="e">
        <f t="shared" si="842"/>
        <v>#VALUE!</v>
      </c>
      <c r="HK183" s="202">
        <f t="shared" si="843"/>
        <v>0.85</v>
      </c>
      <c r="HL183" s="464">
        <f t="shared" si="844"/>
        <v>550000</v>
      </c>
      <c r="HM183" s="464">
        <f t="shared" si="845"/>
        <v>480000</v>
      </c>
      <c r="HN183" s="192" t="e">
        <f t="shared" si="812"/>
        <v>#VALUE!</v>
      </c>
      <c r="HO183" s="192" t="e">
        <f>HN183*HK183*$HO$2/HL183*1000000</f>
        <v>#VALUE!</v>
      </c>
      <c r="HP183" s="192" t="e">
        <f>HN183*HK183*$HP$2/HM183*1000000</f>
        <v>#VALUE!</v>
      </c>
    </row>
    <row r="184" customFormat="1" spans="1:224">
      <c r="A184" s="381">
        <v>179</v>
      </c>
      <c r="B184" s="54">
        <f ca="1" t="shared" si="846"/>
        <v>43624</v>
      </c>
      <c r="C184" s="57">
        <f t="shared" si="847"/>
        <v>0.0416666666666667</v>
      </c>
      <c r="D184" s="68" t="str">
        <f ca="1" t="shared" si="813"/>
        <v>白班</v>
      </c>
      <c r="E184" s="68" t="str">
        <f ca="1" t="shared" si="814"/>
        <v>丙</v>
      </c>
      <c r="F184" s="68">
        <f ca="1">SUMPRODUCT((成本日报!$A$3:$A$95=计划!B184)*(成本日报!$B$3:$B$95=计划!$D184),成本日报!$C$3:$C$95)</f>
        <v>3</v>
      </c>
      <c r="G184" s="382">
        <f ca="1" t="shared" si="848"/>
        <v>43624.4166666662</v>
      </c>
      <c r="H184" s="382">
        <f ca="1" t="shared" si="815"/>
        <v>43624.4236111107</v>
      </c>
      <c r="I184" s="382">
        <f ca="1" t="shared" si="816"/>
        <v>43624.4291666662</v>
      </c>
      <c r="J184" s="382">
        <f ca="1" t="shared" si="817"/>
        <v>43624.4583333329</v>
      </c>
      <c r="K184" s="382">
        <f ca="1" t="shared" si="818"/>
        <v>43624.5208333329</v>
      </c>
      <c r="L184" s="382">
        <f ca="1" t="shared" si="819"/>
        <v>43624.5416666662</v>
      </c>
      <c r="M184" s="398" t="str">
        <f>IF(_tag_month_day!A180="","",_tag_month_day!A180)</f>
        <v/>
      </c>
      <c r="N184" s="398" t="str">
        <f>IF(_tag_month_day!B180="","",_tag_month_day!B180)</f>
        <v/>
      </c>
      <c r="O184" s="399" t="e">
        <f t="shared" si="820"/>
        <v>#VALUE!</v>
      </c>
      <c r="P184" s="398" t="str">
        <f>IF(_tag_month_day!C180="","",_tag_month_day!C180)</f>
        <v/>
      </c>
      <c r="Q184" s="398" t="str">
        <f>IF(_tag_month_day!D180="","",_tag_month_day!D180)</f>
        <v/>
      </c>
      <c r="R184" s="416">
        <f>IF(_tag_month_day!CB180="",R183,_tag_month_day!CB180/100)</f>
        <v>0.07</v>
      </c>
      <c r="S184" s="417" t="str">
        <f>IF(_tag_month_day!E180="","",_tag_month_day!E180)</f>
        <v/>
      </c>
      <c r="T184" s="417" t="str">
        <f>IF(_tag_month_day!F180="","",_tag_month_day!F180)</f>
        <v/>
      </c>
      <c r="U184" s="418" t="e">
        <f t="shared" si="774"/>
        <v>#VALUE!</v>
      </c>
      <c r="V184" s="53" t="e">
        <f t="shared" si="775"/>
        <v>#VALUE!</v>
      </c>
      <c r="W184" s="419" t="str">
        <f>IF(_jhy_month_day!A180="","",_jhy_month_day!A180)</f>
        <v/>
      </c>
      <c r="X184" s="420" t="str">
        <f>IF(_jhy_month_day!B180="","",_jhy_month_day!B180/100)</f>
        <v/>
      </c>
      <c r="Y184" s="420" t="str">
        <f>IF(_jhy_month_day!C180="","",_jhy_month_day!C180/100)</f>
        <v/>
      </c>
      <c r="Z184" s="439">
        <f t="shared" si="865"/>
        <v>45</v>
      </c>
      <c r="AA184" s="440" t="str">
        <f>IF(_tag_month_day!G180="","",_tag_month_day!G180/100)</f>
        <v/>
      </c>
      <c r="AB184" s="440" t="str">
        <f>IF(_tag_month_day!H180="","",_tag_month_day!H180/100)</f>
        <v/>
      </c>
      <c r="AC184" s="193">
        <f t="shared" si="821"/>
        <v>1.59963432013121</v>
      </c>
      <c r="AD184" s="441" t="str">
        <f t="shared" si="822"/>
        <v/>
      </c>
      <c r="AE184" s="442" t="str">
        <f t="shared" si="823"/>
        <v/>
      </c>
      <c r="AF184" s="443">
        <v>1</v>
      </c>
      <c r="AG184" s="68" t="str">
        <f>IF(_duihao_month_day!A180="","",_duihao_month_day!A180)</f>
        <v/>
      </c>
      <c r="AH184" s="463">
        <f>IF(_gyk_month_day!B180="",AH183,_gyk_month_day!B180)</f>
        <v>820</v>
      </c>
      <c r="AI184" s="464" t="e">
        <f t="shared" si="849"/>
        <v>#VALUE!</v>
      </c>
      <c r="AJ184" s="68" t="str">
        <f>IF(_tag_month_day!I180="","",_tag_month_day!I180)</f>
        <v/>
      </c>
      <c r="AK184" s="465" t="str">
        <f>IF(_tzyy_month_day!A180="","",_tzyy_month_day!A180)</f>
        <v/>
      </c>
      <c r="AL184" s="465" t="str">
        <f>IF(_tzyy_month_day!B180="","",_tzyy_month_day!B180)</f>
        <v/>
      </c>
      <c r="AM184" s="465" t="str">
        <f>IF(_tzyy_month_day!C180="","",_tzyy_month_day!C180)</f>
        <v/>
      </c>
      <c r="AN184" s="466" t="str">
        <f>IF(_tag_month_day!CG180="","",_tag_month_day!CG180)</f>
        <v/>
      </c>
      <c r="AO184" s="466" t="str">
        <f>IF(_tag_month_day!CH180="","",_tag_month_day!CH180)</f>
        <v/>
      </c>
      <c r="AP184" s="486" t="e">
        <f t="shared" si="824"/>
        <v>#VALUE!</v>
      </c>
      <c r="AQ184" s="487" t="str">
        <f>IF(_tag_month_day!J180="","",_tag_month_day!J180/100)</f>
        <v/>
      </c>
      <c r="AR184" s="488">
        <f t="shared" si="825"/>
        <v>1.3</v>
      </c>
      <c r="AS184" s="489" t="e">
        <f t="shared" si="776"/>
        <v>#VALUE!</v>
      </c>
      <c r="AT184" s="489">
        <f t="shared" si="826"/>
        <v>0</v>
      </c>
      <c r="AU184" s="490" t="str">
        <f>IF(_tag_month_day!K180="","",_tag_month_day!K180)</f>
        <v/>
      </c>
      <c r="AV184" s="491" t="str">
        <f>IF(_tag_month_day!L180="","",_tag_month_day!L180/100)</f>
        <v/>
      </c>
      <c r="AW184" s="420">
        <f t="shared" si="748"/>
        <v>0</v>
      </c>
      <c r="AX184" s="420">
        <f t="shared" si="827"/>
        <v>0</v>
      </c>
      <c r="AY184" s="420" t="str">
        <f>IF(_tag_month_day!M180="","",_tag_month_day!M180/100)</f>
        <v/>
      </c>
      <c r="AZ184" s="420" t="str">
        <f>IF(_tag_month_day!N180="","",_tag_month_day!N180/100)</f>
        <v/>
      </c>
      <c r="BA184" s="420" t="str">
        <f>IF(_tag_month_day!O180="","",_tag_month_day!O180/100)</f>
        <v/>
      </c>
      <c r="BB184" s="496" t="str">
        <f>IF(_tag_month_day!P180="","",_tag_month_day!P180/100)</f>
        <v/>
      </c>
      <c r="BC184" s="496">
        <f t="shared" si="828"/>
        <v>0</v>
      </c>
      <c r="BD184" s="496" t="str">
        <f>IF(_tag_month_day!Q180="","",_tag_month_day!Q180/100)</f>
        <v/>
      </c>
      <c r="BE184" s="510" t="str">
        <f>IF(_tag_month_day!R180="","",_tag_month_day!R180/100)</f>
        <v/>
      </c>
      <c r="BF184" s="413" t="str">
        <f>IF(_tag_month_day!CC180="","",_tag_month_day!CC180/100)</f>
        <v/>
      </c>
      <c r="BG184" s="511" t="e">
        <f t="shared" si="777"/>
        <v>#VALUE!</v>
      </c>
      <c r="BH184" s="198">
        <f t="shared" si="778"/>
        <v>0</v>
      </c>
      <c r="BI184" s="512" t="e">
        <f>IF(CX184=0,BI183,(DK184*查询!$R$5+DL184*查询!$Q$5+DM184*查询!$N$5+DN184*查询!$O$5+DO184*查询!$P$5)*AF184/CX184)</f>
        <v>#VALUE!</v>
      </c>
      <c r="BJ184" s="512" t="e">
        <f>IF(CX184=0,BJ183,(DP184*查询!$S$5+DQ184*查询!$T$5+DR184*查询!$U$5)*AF184/CX184)</f>
        <v>#VALUE!</v>
      </c>
      <c r="BK184" s="512">
        <f t="shared" si="829"/>
        <v>1</v>
      </c>
      <c r="BL184" s="513" t="str">
        <f>IF(_cfyc_month_day!A180="","",_cfyc_month_day!A180)</f>
        <v/>
      </c>
      <c r="BM184" s="513" t="str">
        <f>IF(_cfyc_month_day!B180="","",_cfyc_month_day!B180)</f>
        <v/>
      </c>
      <c r="BN184" s="513" t="str">
        <f>IF(_cfyc_month_day!C180="","",_cfyc_month_day!C180)</f>
        <v/>
      </c>
      <c r="BO184" s="522" t="str">
        <f>IF(_cfyc_month_day!D180="","",_cfyc_month_day!D180)</f>
        <v/>
      </c>
      <c r="BP184" s="522" t="str">
        <f>IF(_cfyc_month_day!E180="","",_cfyc_month_day!E180)</f>
        <v/>
      </c>
      <c r="BQ184" s="522" t="str">
        <f>IF(_cfyc_month_day!F180="","",_cfyc_month_day!F180)</f>
        <v/>
      </c>
      <c r="BR184" s="513" t="str">
        <f>IF(_tag_month_day!T180="","",_tag_month_day!T180)</f>
        <v/>
      </c>
      <c r="BS184" s="513" t="str">
        <f>IF(_tag_month_day!U180="","",_tag_month_day!U180)</f>
        <v/>
      </c>
      <c r="BT184" s="523" t="str">
        <f t="shared" si="830"/>
        <v/>
      </c>
      <c r="BU184" s="223" t="str">
        <f>IF(_tag_month_day!V180="","",_tag_month_day!V180)</f>
        <v/>
      </c>
      <c r="BV184" s="206" t="str">
        <f>IF(_tag_month_day!W180="","",_tag_month_day!W180)</f>
        <v/>
      </c>
      <c r="BW184" s="540" t="str">
        <f>IF(_tag_month_day!X180="","",_tag_month_day!X180)</f>
        <v/>
      </c>
      <c r="BX184" s="540" t="str">
        <f>IF(_tag_month_day!Y180="","",_tag_month_day!Y180)</f>
        <v/>
      </c>
      <c r="BY184" s="541">
        <f ca="1" t="shared" si="831"/>
        <v>43624.5416666662</v>
      </c>
      <c r="BZ184" s="542"/>
      <c r="CA184" s="543" t="str">
        <f>IF(_jhy2_month_day!A180="","",_jhy2_month_day!A180)</f>
        <v/>
      </c>
      <c r="CB184" s="464" t="str">
        <f>IF(_jhy2_month_day!B180="","",_jhy2_month_day!B180)</f>
        <v/>
      </c>
      <c r="CC184" s="464" t="str">
        <f>IF(_jhy2_month_day!C180="","",_jhy2_month_day!C180)</f>
        <v/>
      </c>
      <c r="CD184" s="464" t="str">
        <f>IF(_jhy2_month_day!D180="","",_jhy2_month_day!D180)</f>
        <v/>
      </c>
      <c r="CE184" s="464" t="str">
        <f>IF(_jhy2_month_day!E180="","",_jhy2_month_day!E180)</f>
        <v/>
      </c>
      <c r="CF184" s="464" t="str">
        <f>IF(_jhy2_month_day!F180="","",_jhy2_month_day!F180)</f>
        <v/>
      </c>
      <c r="CG184" s="464" t="str">
        <f>IF(_jhy2_month_day!G180="","",_jhy2_month_day!G180)</f>
        <v/>
      </c>
      <c r="CH184" s="464" t="str">
        <f>IF(_jhy2_month_day!H180="","",_jhy2_month_day!H180)</f>
        <v/>
      </c>
      <c r="CI184" s="464" t="str">
        <f>IF(_jhy2_month_day!I180="","",_jhy2_month_day!I180)</f>
        <v/>
      </c>
      <c r="CJ184" s="464" t="str">
        <f>IF(_jhy2_month_day!J180="","",_jhy2_month_day!J180)</f>
        <v/>
      </c>
      <c r="CK184" s="464" t="str">
        <f>IF(_jhy2_month_day!K180="","",_jhy2_month_day!K180)</f>
        <v/>
      </c>
      <c r="CL184" s="562" t="str">
        <f>IF(_jhy2_month_day!L180="","",_jhy2_month_day!L180)</f>
        <v/>
      </c>
      <c r="CM184" s="562" t="str">
        <f>IF(_jhy2_month_day!M180="","",_jhy2_month_day!M180)</f>
        <v/>
      </c>
      <c r="CN184" s="562" t="str">
        <f>IF(_jhy2_month_day!N180="","",_jhy2_month_day!N180)</f>
        <v/>
      </c>
      <c r="CO184" s="562" t="str">
        <f>IF(_jhy2_month_day!O180="","",_jhy2_month_day!O180)</f>
        <v/>
      </c>
      <c r="CP184" s="562" t="str">
        <f>IF(_jhy2_month_day!P180="","",_jhy2_month_day!P180)</f>
        <v/>
      </c>
      <c r="CQ184" s="562" t="str">
        <f>IF(_jhy2_month_day!Q180="","",_jhy2_month_day!Q180)</f>
        <v/>
      </c>
      <c r="CR184" s="563" t="str">
        <f>IF(_jhy2_month_day!R180="","",_jhy2_month_day!R180)</f>
        <v/>
      </c>
      <c r="CS184" s="576" t="str">
        <f>IF(_jhy2_month_day!S180="","",_jhy2_month_day!S180)</f>
        <v/>
      </c>
      <c r="CT184" s="562" t="str">
        <f>IF(_jhy2_month_day!T180="","",_jhy2_month_day!T180)</f>
        <v/>
      </c>
      <c r="CU184" s="577" t="e">
        <f t="shared" si="779"/>
        <v>#VALUE!</v>
      </c>
      <c r="CV184" s="198" t="e">
        <f t="shared" si="780"/>
        <v>#VALUE!</v>
      </c>
      <c r="CW184" s="192" t="e">
        <f t="shared" si="781"/>
        <v>#VALUE!</v>
      </c>
      <c r="CX184" s="192" t="e">
        <f t="shared" si="782"/>
        <v>#VALUE!</v>
      </c>
      <c r="CY184" s="202" t="e">
        <f t="shared" si="783"/>
        <v>#VALUE!</v>
      </c>
      <c r="CZ184" s="192" t="e">
        <f t="shared" ref="CZ184:DI184" si="1096">$AJ184*EF184</f>
        <v>#VALUE!</v>
      </c>
      <c r="DA184" s="192" t="e">
        <f t="shared" si="1096"/>
        <v>#VALUE!</v>
      </c>
      <c r="DB184" s="192" t="e">
        <f t="shared" si="1096"/>
        <v>#VALUE!</v>
      </c>
      <c r="DC184" s="192" t="e">
        <f t="shared" si="1096"/>
        <v>#VALUE!</v>
      </c>
      <c r="DD184" s="192" t="e">
        <f t="shared" si="1096"/>
        <v>#VALUE!</v>
      </c>
      <c r="DE184" s="192" t="e">
        <f t="shared" si="1096"/>
        <v>#VALUE!</v>
      </c>
      <c r="DF184" s="192" t="e">
        <f t="shared" si="1096"/>
        <v>#VALUE!</v>
      </c>
      <c r="DG184" s="192" t="e">
        <f t="shared" si="1096"/>
        <v>#VALUE!</v>
      </c>
      <c r="DH184" s="192" t="e">
        <f t="shared" si="1096"/>
        <v>#VALUE!</v>
      </c>
      <c r="DI184" s="192" t="e">
        <f t="shared" si="1096"/>
        <v>#VALUE!</v>
      </c>
      <c r="DJ184" s="192" t="e">
        <f t="shared" si="785"/>
        <v>#VALUE!</v>
      </c>
      <c r="DK184" s="192" t="e">
        <f t="shared" si="786"/>
        <v>#VALUE!</v>
      </c>
      <c r="DL184" s="192" t="e">
        <f t="shared" si="787"/>
        <v>#VALUE!</v>
      </c>
      <c r="DM184" s="192" t="e">
        <f t="shared" si="788"/>
        <v>#VALUE!</v>
      </c>
      <c r="DN184" s="192" t="e">
        <f t="shared" si="789"/>
        <v>#VALUE!</v>
      </c>
      <c r="DO184" s="192" t="e">
        <f t="shared" si="790"/>
        <v>#VALUE!</v>
      </c>
      <c r="DP184" s="192" t="e">
        <f t="shared" si="791"/>
        <v>#VALUE!</v>
      </c>
      <c r="DQ184" s="192" t="e">
        <f t="shared" si="792"/>
        <v>#VALUE!</v>
      </c>
      <c r="DR184" s="192" t="e">
        <f t="shared" si="793"/>
        <v>#VALUE!</v>
      </c>
      <c r="DS184" s="192" t="e">
        <f t="shared" si="794"/>
        <v>#VALUE!</v>
      </c>
      <c r="DT184" s="192" t="e">
        <f t="shared" si="795"/>
        <v>#VALUE!</v>
      </c>
      <c r="DU184" s="192" t="e">
        <f t="shared" si="796"/>
        <v>#VALUE!</v>
      </c>
      <c r="DV184" s="198" t="e">
        <f t="shared" si="797"/>
        <v>#VALUE!</v>
      </c>
      <c r="DW184" s="198" t="e">
        <f t="shared" si="798"/>
        <v>#DIV/0!</v>
      </c>
      <c r="DX184" s="198" t="e">
        <f t="shared" si="799"/>
        <v>#DIV/0!</v>
      </c>
      <c r="DY184" s="198" t="e">
        <f t="shared" si="800"/>
        <v>#VALUE!</v>
      </c>
      <c r="DZ184" s="198" t="e">
        <f t="shared" si="801"/>
        <v>#VALUE!</v>
      </c>
      <c r="EA184" s="198" t="e">
        <f t="shared" si="802"/>
        <v>#VALUE!</v>
      </c>
      <c r="EB184" s="198" t="e">
        <f t="shared" si="803"/>
        <v>#VALUE!</v>
      </c>
      <c r="EC184" s="198" t="e">
        <f t="shared" si="804"/>
        <v>#DIV/0!</v>
      </c>
      <c r="ED184" s="198" t="e">
        <f t="shared" si="805"/>
        <v>#VALUE!</v>
      </c>
      <c r="EE184" s="198" t="e">
        <f t="shared" si="806"/>
        <v>#VALUE!</v>
      </c>
      <c r="EF184" s="198" t="e">
        <f t="shared" ref="EF184:EO184" si="1097">DV184/SUM($DV184:$EE184)</f>
        <v>#VALUE!</v>
      </c>
      <c r="EG184" s="198" t="e">
        <f t="shared" si="1097"/>
        <v>#DIV/0!</v>
      </c>
      <c r="EH184" s="198" t="e">
        <f t="shared" si="1097"/>
        <v>#DIV/0!</v>
      </c>
      <c r="EI184" s="198" t="e">
        <f t="shared" si="1097"/>
        <v>#VALUE!</v>
      </c>
      <c r="EJ184" s="198" t="e">
        <f t="shared" si="1097"/>
        <v>#VALUE!</v>
      </c>
      <c r="EK184" s="198" t="e">
        <f t="shared" si="1097"/>
        <v>#VALUE!</v>
      </c>
      <c r="EL184" s="198" t="e">
        <f t="shared" si="1097"/>
        <v>#VALUE!</v>
      </c>
      <c r="EM184" s="198" t="e">
        <f t="shared" si="1097"/>
        <v>#DIV/0!</v>
      </c>
      <c r="EN184" s="198" t="e">
        <f t="shared" si="1097"/>
        <v>#VALUE!</v>
      </c>
      <c r="EO184" s="198" t="e">
        <f t="shared" si="1097"/>
        <v>#VALUE!</v>
      </c>
      <c r="EP184" s="511">
        <f t="shared" ref="EP184:EW184" si="1098">EP183</f>
        <v>0.08</v>
      </c>
      <c r="EQ184" s="511">
        <f t="shared" si="1098"/>
        <v>0.015</v>
      </c>
      <c r="ER184" s="511">
        <f t="shared" si="1098"/>
        <v>0.015</v>
      </c>
      <c r="ES184" s="511">
        <f t="shared" si="1098"/>
        <v>0.015</v>
      </c>
      <c r="ET184" s="511">
        <f t="shared" si="1098"/>
        <v>0.015</v>
      </c>
      <c r="EU184" s="511">
        <f t="shared" si="1098"/>
        <v>0.09</v>
      </c>
      <c r="EV184" s="511">
        <f t="shared" si="1098"/>
        <v>0.09</v>
      </c>
      <c r="EW184" s="511">
        <f t="shared" si="1098"/>
        <v>0.09</v>
      </c>
      <c r="EX184" s="420" t="str">
        <f>IF(_tag_month_day!AS180="","",_tag_month_day!AS180/100)</f>
        <v/>
      </c>
      <c r="EY184" s="420" t="str">
        <f>IF(_tag_month_day!AT180="","",_tag_month_day!AT180/100)</f>
        <v/>
      </c>
      <c r="EZ184" s="420" t="str">
        <f>IF(_tag_month_day!AU180="","",_tag_month_day!AU180/100)</f>
        <v/>
      </c>
      <c r="FA184" s="420" t="str">
        <f>IF(_tag_month_day!AV180="","",_tag_month_day!AV180/100)</f>
        <v/>
      </c>
      <c r="FB184" s="420" t="str">
        <f>IF(_tag_month_day!AW180="","",_tag_month_day!AW180/100)</f>
        <v/>
      </c>
      <c r="FC184" s="420" t="str">
        <f>IF(_tag_month_day!AX180="","",_tag_month_day!AX180/100)</f>
        <v/>
      </c>
      <c r="FD184" s="510">
        <f t="shared" si="835"/>
        <v>0.33</v>
      </c>
      <c r="FE184" s="510">
        <f t="shared" si="836"/>
        <v>0.19</v>
      </c>
      <c r="FF184" s="510">
        <f t="shared" si="837"/>
        <v>0.003</v>
      </c>
      <c r="FG184" s="510">
        <f t="shared" si="838"/>
        <v>0</v>
      </c>
      <c r="FH184" s="603">
        <f t="shared" si="839"/>
        <v>0.0001</v>
      </c>
      <c r="FI184" s="510">
        <f t="shared" ref="FI184:FR184" si="1099">FI183</f>
        <v>0.41</v>
      </c>
      <c r="FJ184" s="510">
        <f t="shared" si="1099"/>
        <v>0.11</v>
      </c>
      <c r="FK184" s="510">
        <f t="shared" si="1099"/>
        <v>0.015</v>
      </c>
      <c r="FL184" s="510">
        <f t="shared" si="1099"/>
        <v>0</v>
      </c>
      <c r="FM184" s="603">
        <f t="shared" si="1099"/>
        <v>0.0001</v>
      </c>
      <c r="FN184" s="510" t="str">
        <f>IF(_tag_month_day!AY180="","",_tag_month_day!AY180/100)</f>
        <v/>
      </c>
      <c r="FO184" s="510" t="str">
        <f>IF(_tag_month_day!AZ180="","",_tag_month_day!AZ180/100)</f>
        <v/>
      </c>
      <c r="FP184" s="510" t="str">
        <f>IF(_tag_month_day!BA180="","",_tag_month_day!BA180/100)</f>
        <v/>
      </c>
      <c r="FQ184" s="510" t="str">
        <f>IF(_tag_month_day!BB180="","",_tag_month_day!BB180/100)</f>
        <v/>
      </c>
      <c r="FR184" s="603" t="str">
        <f>IF(_tag_month_day!BC180="","",_tag_month_day!BC180/100)</f>
        <v/>
      </c>
      <c r="FS184" s="510" t="str">
        <f>IF(_tag_month_day!BD180="","",_tag_month_day!BD180/100)</f>
        <v/>
      </c>
      <c r="FT184" s="510" t="str">
        <f>IF(_tag_month_day!BE180="","",_tag_month_day!BE180/100)</f>
        <v/>
      </c>
      <c r="FU184" s="510" t="str">
        <f>IF(_tag_month_day!BF180="","",_tag_month_day!BF180/100)</f>
        <v/>
      </c>
      <c r="FV184" s="510" t="str">
        <f>IF(_tag_month_day!BG180="","",_tag_month_day!BG180/100)</f>
        <v/>
      </c>
      <c r="FW184" s="603" t="str">
        <f>IF(_tag_month_day!BH180="","",_tag_month_day!BH180/100)</f>
        <v/>
      </c>
      <c r="FX184" s="510" t="str">
        <f>IF(_tag_month_day!BI180="","",_tag_month_day!BI180/100)</f>
        <v/>
      </c>
      <c r="FY184" s="510" t="str">
        <f>IF(_tag_month_day!BJ180="","",_tag_month_day!BJ180/100)</f>
        <v/>
      </c>
      <c r="FZ184" s="605" t="str">
        <f>IF(_tag_month_day!BK180="","",_tag_month_day!BK180/100)</f>
        <v/>
      </c>
      <c r="GA184" s="510" t="str">
        <f>IF(_tag_month_day!BL180="","",_tag_month_day!BL180/100)</f>
        <v/>
      </c>
      <c r="GB184" s="603" t="str">
        <f>IF(_tag_month_day!BM180="","",_tag_month_day!BM180/100)</f>
        <v/>
      </c>
      <c r="GC184" s="420" t="str">
        <f>IF(_tag_month_day!BN180="","",_tag_month_day!BN180/100)</f>
        <v/>
      </c>
      <c r="GD184" s="420" t="str">
        <f>IF(_tag_month_day!BO180="","",_tag_month_day!BO180/100)</f>
        <v/>
      </c>
      <c r="GE184" s="420" t="str">
        <f>IF(_tag_month_day!BP180="","",_tag_month_day!BP180/100)</f>
        <v/>
      </c>
      <c r="GF184" s="420" t="str">
        <f>IF(_tag_month_day!BQ180="","",_tag_month_day!BQ180/100)</f>
        <v/>
      </c>
      <c r="GG184" s="420" t="str">
        <f>IF(_tag_month_day!BR180="","",_tag_month_day!BR180/100)</f>
        <v/>
      </c>
      <c r="GH184" s="420" t="str">
        <f>IF(_tag_month_day!BS180="","",_tag_month_day!BS180/100)</f>
        <v/>
      </c>
      <c r="GI184" s="603" t="str">
        <f>IF(_tag_month_day!BT180="","",_tag_month_day!BT180/100)</f>
        <v/>
      </c>
      <c r="GJ184" s="612" t="str">
        <f>IF(_tag_month_day!BU180="","",_tag_month_day!BU180/100)</f>
        <v/>
      </c>
      <c r="GK184" s="620" t="str">
        <f>IF(_tag_month_day!BV180="",IF(_rlcf_month_day!A$2="","",_rlcf_month_day!A$2/100),_tag_month_day!BV180/100)</f>
        <v/>
      </c>
      <c r="GL184" s="620" t="str">
        <f>IF(_tag_month_day!BW180="",IF(_rlcf_month_day!B$2="","",_rlcf_month_day!B$2/100),_tag_month_day!BW180/100)</f>
        <v/>
      </c>
      <c r="GM184" s="621" t="str">
        <f>IF(_tag_month_day!BX180="",IF(_rlcf_month_day!C$2="","",_rlcf_month_day!C$2/100),_tag_month_day!BX180/100)</f>
        <v/>
      </c>
      <c r="GN184" s="620" t="str">
        <f>IF(_tag_month_day!BV180="",IF(_rlcf_month_day!A$2="","",_rlcf_month_day!A$2/100),_tag_month_day!BV180/100)</f>
        <v/>
      </c>
      <c r="GO184" s="620" t="str">
        <f>IF(_tag_month_day!BW180="",IF(_rlcf_month_day!B$2="","",_rlcf_month_day!B$2/100),_tag_month_day!BW180/100)</f>
        <v/>
      </c>
      <c r="GP184" s="620" t="str">
        <f>IF(_tag_month_day!CD180="",IF(_rlcf_month_day!E$2="","",_rlcf_month_day!E$2/100),_tag_month_day!CD180/100)</f>
        <v/>
      </c>
      <c r="GQ184" s="620" t="str">
        <f>IF(_tag_month_day!CE180="",IF(_rlcf_month_day!F$2="","",_rlcf_month_day!F$2/100),_tag_month_day!CE180/100)</f>
        <v/>
      </c>
      <c r="GR184" s="621" t="str">
        <f>IF(_tag_month_day!CF180="",IF(_rlcf_month_day!G$2="","",_rlcf_month_day!G$2/100),_tag_month_day!CF180/100)</f>
        <v/>
      </c>
      <c r="GS184" s="626">
        <f t="shared" ref="GS184:HH184" si="1100">GS183</f>
        <v>0.953</v>
      </c>
      <c r="GT184" s="626">
        <f t="shared" si="1100"/>
        <v>0.55</v>
      </c>
      <c r="GU184" s="626">
        <f t="shared" si="1100"/>
        <v>0.55</v>
      </c>
      <c r="GV184" s="626">
        <f t="shared" si="1100"/>
        <v>0.55</v>
      </c>
      <c r="GW184" s="626">
        <f t="shared" si="1100"/>
        <v>0.5</v>
      </c>
      <c r="GX184" s="626">
        <f t="shared" si="1100"/>
        <v>0.935</v>
      </c>
      <c r="GY184" s="626">
        <f t="shared" si="1100"/>
        <v>0.15</v>
      </c>
      <c r="GZ184" s="626">
        <f t="shared" si="1100"/>
        <v>1</v>
      </c>
      <c r="HA184" s="632">
        <f t="shared" si="1100"/>
        <v>0.047</v>
      </c>
      <c r="HB184" s="632">
        <f t="shared" si="1100"/>
        <v>0.45</v>
      </c>
      <c r="HC184" s="632">
        <f t="shared" si="1100"/>
        <v>0.45</v>
      </c>
      <c r="HD184" s="632">
        <f t="shared" si="1100"/>
        <v>0.45</v>
      </c>
      <c r="HE184" s="632">
        <f t="shared" si="1100"/>
        <v>0.5</v>
      </c>
      <c r="HF184" s="632">
        <f t="shared" si="1100"/>
        <v>0.065</v>
      </c>
      <c r="HG184" s="632">
        <f t="shared" si="1100"/>
        <v>0.85</v>
      </c>
      <c r="HH184" s="632">
        <f t="shared" si="1100"/>
        <v>0</v>
      </c>
      <c r="HI184" s="68">
        <f t="shared" si="811"/>
        <v>0</v>
      </c>
      <c r="HJ184" s="68" t="e">
        <f t="shared" si="842"/>
        <v>#VALUE!</v>
      </c>
      <c r="HK184" s="202">
        <f t="shared" si="843"/>
        <v>0.85</v>
      </c>
      <c r="HL184" s="464">
        <f t="shared" si="844"/>
        <v>550000</v>
      </c>
      <c r="HM184" s="464">
        <f t="shared" si="845"/>
        <v>480000</v>
      </c>
      <c r="HN184" s="192" t="e">
        <f t="shared" si="812"/>
        <v>#VALUE!</v>
      </c>
      <c r="HO184" s="192" t="e">
        <f>HN184*HK184*$HO$2/HL184*1000000</f>
        <v>#VALUE!</v>
      </c>
      <c r="HP184" s="192" t="e">
        <f>HN184*HK184*$HP$2/HM184*1000000</f>
        <v>#VALUE!</v>
      </c>
    </row>
    <row r="185" customFormat="1" spans="1:224">
      <c r="A185" s="381">
        <v>180</v>
      </c>
      <c r="B185" s="54">
        <f ca="1" t="shared" si="846"/>
        <v>43624</v>
      </c>
      <c r="C185" s="57">
        <f t="shared" si="847"/>
        <v>0.0416666666666667</v>
      </c>
      <c r="D185" s="68" t="str">
        <f ca="1" t="shared" si="813"/>
        <v>白班</v>
      </c>
      <c r="E185" s="68" t="str">
        <f ca="1" t="shared" si="814"/>
        <v>丙</v>
      </c>
      <c r="F185" s="68">
        <f ca="1">SUMPRODUCT((成本日报!$A$3:$A$95=计划!B185)*(成本日报!$B$3:$B$95=计划!$D185),成本日报!$C$3:$C$95)</f>
        <v>3</v>
      </c>
      <c r="G185" s="382">
        <f ca="1" t="shared" si="848"/>
        <v>43624.4583333329</v>
      </c>
      <c r="H185" s="382">
        <f ca="1" t="shared" si="815"/>
        <v>43624.4652777773</v>
      </c>
      <c r="I185" s="382">
        <f ca="1" t="shared" si="816"/>
        <v>43624.4708333329</v>
      </c>
      <c r="J185" s="382">
        <f ca="1" t="shared" si="817"/>
        <v>43624.4999999996</v>
      </c>
      <c r="K185" s="382">
        <f ca="1" t="shared" si="818"/>
        <v>43624.5624999996</v>
      </c>
      <c r="L185" s="382">
        <f ca="1" t="shared" si="819"/>
        <v>43624.5833333329</v>
      </c>
      <c r="M185" s="398" t="str">
        <f>IF(_tag_month_day!A181="","",_tag_month_day!A181)</f>
        <v/>
      </c>
      <c r="N185" s="398" t="str">
        <f>IF(_tag_month_day!B181="","",_tag_month_day!B181)</f>
        <v/>
      </c>
      <c r="O185" s="399" t="e">
        <f t="shared" si="820"/>
        <v>#VALUE!</v>
      </c>
      <c r="P185" s="398" t="str">
        <f>IF(_tag_month_day!C181="","",_tag_month_day!C181)</f>
        <v/>
      </c>
      <c r="Q185" s="398" t="str">
        <f>IF(_tag_month_day!D181="","",_tag_month_day!D181)</f>
        <v/>
      </c>
      <c r="R185" s="416">
        <f>IF(_tag_month_day!CB181="",R184,_tag_month_day!CB181/100)</f>
        <v>0.07</v>
      </c>
      <c r="S185" s="417" t="str">
        <f>IF(_tag_month_day!E181="","",_tag_month_day!E181)</f>
        <v/>
      </c>
      <c r="T185" s="417" t="str">
        <f>IF(_tag_month_day!F181="","",_tag_month_day!F181)</f>
        <v/>
      </c>
      <c r="U185" s="418" t="e">
        <f t="shared" si="774"/>
        <v>#VALUE!</v>
      </c>
      <c r="V185" s="53" t="e">
        <f t="shared" si="775"/>
        <v>#VALUE!</v>
      </c>
      <c r="W185" s="419" t="str">
        <f>IF(_jhy_month_day!A181="","",_jhy_month_day!A181)</f>
        <v/>
      </c>
      <c r="X185" s="420" t="str">
        <f>IF(_jhy_month_day!B181="","",_jhy_month_day!B181/100)</f>
        <v/>
      </c>
      <c r="Y185" s="420" t="str">
        <f>IF(_jhy_month_day!C181="","",_jhy_month_day!C181/100)</f>
        <v/>
      </c>
      <c r="Z185" s="439">
        <f t="shared" si="865"/>
        <v>45</v>
      </c>
      <c r="AA185" s="440" t="str">
        <f>IF(_tag_month_day!G181="","",_tag_month_day!G181/100)</f>
        <v/>
      </c>
      <c r="AB185" s="440" t="str">
        <f>IF(_tag_month_day!H181="","",_tag_month_day!H181/100)</f>
        <v/>
      </c>
      <c r="AC185" s="193">
        <f t="shared" si="821"/>
        <v>1.59963432013121</v>
      </c>
      <c r="AD185" s="441" t="str">
        <f t="shared" si="822"/>
        <v/>
      </c>
      <c r="AE185" s="442" t="str">
        <f t="shared" si="823"/>
        <v/>
      </c>
      <c r="AF185" s="443">
        <v>1</v>
      </c>
      <c r="AG185" s="68" t="str">
        <f>IF(_duihao_month_day!A181="","",_duihao_month_day!A181)</f>
        <v/>
      </c>
      <c r="AH185" s="463">
        <f>IF(_gyk_month_day!B181="",AH184,_gyk_month_day!B181)</f>
        <v>820</v>
      </c>
      <c r="AI185" s="464" t="e">
        <f t="shared" si="849"/>
        <v>#VALUE!</v>
      </c>
      <c r="AJ185" s="68" t="str">
        <f>IF(_tag_month_day!I181="","",_tag_month_day!I181)</f>
        <v/>
      </c>
      <c r="AK185" s="465" t="str">
        <f>IF(_tzyy_month_day!A181="","",_tzyy_month_day!A181)</f>
        <v/>
      </c>
      <c r="AL185" s="465" t="str">
        <f>IF(_tzyy_month_day!B181="","",_tzyy_month_day!B181)</f>
        <v/>
      </c>
      <c r="AM185" s="465" t="str">
        <f>IF(_tzyy_month_day!C181="","",_tzyy_month_day!C181)</f>
        <v/>
      </c>
      <c r="AN185" s="466" t="str">
        <f>IF(_tag_month_day!CG181="","",_tag_month_day!CG181)</f>
        <v/>
      </c>
      <c r="AO185" s="466" t="str">
        <f>IF(_tag_month_day!CH181="","",_tag_month_day!CH181)</f>
        <v/>
      </c>
      <c r="AP185" s="486" t="e">
        <f t="shared" si="824"/>
        <v>#VALUE!</v>
      </c>
      <c r="AQ185" s="487" t="str">
        <f>IF(_tag_month_day!J181="","",_tag_month_day!J181/100)</f>
        <v/>
      </c>
      <c r="AR185" s="488">
        <f t="shared" si="825"/>
        <v>1.3</v>
      </c>
      <c r="AS185" s="489" t="e">
        <f t="shared" si="776"/>
        <v>#VALUE!</v>
      </c>
      <c r="AT185" s="489">
        <f t="shared" si="826"/>
        <v>0</v>
      </c>
      <c r="AU185" s="490" t="str">
        <f>IF(_tag_month_day!K181="","",_tag_month_day!K181)</f>
        <v/>
      </c>
      <c r="AV185" s="491" t="str">
        <f>IF(_tag_month_day!L181="","",_tag_month_day!L181/100)</f>
        <v/>
      </c>
      <c r="AW185" s="420">
        <f t="shared" si="748"/>
        <v>0</v>
      </c>
      <c r="AX185" s="420">
        <f t="shared" si="827"/>
        <v>0</v>
      </c>
      <c r="AY185" s="420" t="str">
        <f>IF(_tag_month_day!M181="","",_tag_month_day!M181/100)</f>
        <v/>
      </c>
      <c r="AZ185" s="420" t="str">
        <f>IF(_tag_month_day!N181="","",_tag_month_day!N181/100)</f>
        <v/>
      </c>
      <c r="BA185" s="420" t="str">
        <f>IF(_tag_month_day!O181="","",_tag_month_day!O181/100)</f>
        <v/>
      </c>
      <c r="BB185" s="496" t="str">
        <f>IF(_tag_month_day!P181="","",_tag_month_day!P181/100)</f>
        <v/>
      </c>
      <c r="BC185" s="496">
        <f t="shared" si="828"/>
        <v>0</v>
      </c>
      <c r="BD185" s="496" t="str">
        <f>IF(_tag_month_day!Q181="","",_tag_month_day!Q181/100)</f>
        <v/>
      </c>
      <c r="BE185" s="510" t="str">
        <f>IF(_tag_month_day!R181="","",_tag_month_day!R181/100)</f>
        <v/>
      </c>
      <c r="BF185" s="413" t="str">
        <f>IF(_tag_month_day!CC181="","",_tag_month_day!CC181/100)</f>
        <v/>
      </c>
      <c r="BG185" s="511" t="e">
        <f t="shared" si="777"/>
        <v>#VALUE!</v>
      </c>
      <c r="BH185" s="198">
        <f t="shared" si="778"/>
        <v>0</v>
      </c>
      <c r="BI185" s="512" t="e">
        <f>IF(CX185=0,BI184,(DK185*查询!$R$5+DL185*查询!$Q$5+DM185*查询!$N$5+DN185*查询!$O$5+DO185*查询!$P$5)*AF185/CX185)</f>
        <v>#VALUE!</v>
      </c>
      <c r="BJ185" s="512" t="e">
        <f>IF(CX185=0,BJ184,(DP185*查询!$S$5+DQ185*查询!$T$5+DR185*查询!$U$5)*AF185/CX185)</f>
        <v>#VALUE!</v>
      </c>
      <c r="BK185" s="512">
        <f t="shared" si="829"/>
        <v>1</v>
      </c>
      <c r="BL185" s="513" t="str">
        <f>IF(_cfyc_month_day!A181="","",_cfyc_month_day!A181)</f>
        <v/>
      </c>
      <c r="BM185" s="513" t="str">
        <f>IF(_cfyc_month_day!B181="","",_cfyc_month_day!B181)</f>
        <v/>
      </c>
      <c r="BN185" s="513" t="str">
        <f>IF(_cfyc_month_day!C181="","",_cfyc_month_day!C181)</f>
        <v/>
      </c>
      <c r="BO185" s="522" t="str">
        <f>IF(_cfyc_month_day!D181="","",_cfyc_month_day!D181)</f>
        <v/>
      </c>
      <c r="BP185" s="522" t="str">
        <f>IF(_cfyc_month_day!E181="","",_cfyc_month_day!E181)</f>
        <v/>
      </c>
      <c r="BQ185" s="522" t="str">
        <f>IF(_cfyc_month_day!F181="","",_cfyc_month_day!F181)</f>
        <v/>
      </c>
      <c r="BR185" s="513" t="str">
        <f>IF(_tag_month_day!T181="","",_tag_month_day!T181)</f>
        <v/>
      </c>
      <c r="BS185" s="513" t="str">
        <f>IF(_tag_month_day!U181="","",_tag_month_day!U181)</f>
        <v/>
      </c>
      <c r="BT185" s="523" t="str">
        <f t="shared" si="830"/>
        <v/>
      </c>
      <c r="BU185" s="223" t="str">
        <f>IF(_tag_month_day!V181="","",_tag_month_day!V181)</f>
        <v/>
      </c>
      <c r="BV185" s="206" t="str">
        <f>IF(_tag_month_day!W181="","",_tag_month_day!W181)</f>
        <v/>
      </c>
      <c r="BW185" s="540" t="str">
        <f>IF(_tag_month_day!X181="","",_tag_month_day!X181)</f>
        <v/>
      </c>
      <c r="BX185" s="540" t="str">
        <f>IF(_tag_month_day!Y181="","",_tag_month_day!Y181)</f>
        <v/>
      </c>
      <c r="BY185" s="541">
        <f ca="1" t="shared" si="831"/>
        <v>43624.5833333329</v>
      </c>
      <c r="BZ185" s="542" t="s">
        <v>215</v>
      </c>
      <c r="CA185" s="543" t="str">
        <f>IF(_jhy2_month_day!A181="","",_jhy2_month_day!A181)</f>
        <v/>
      </c>
      <c r="CB185" s="464" t="str">
        <f>IF(_jhy2_month_day!B181="","",_jhy2_month_day!B181)</f>
        <v/>
      </c>
      <c r="CC185" s="464" t="str">
        <f>IF(_jhy2_month_day!C181="","",_jhy2_month_day!C181)</f>
        <v/>
      </c>
      <c r="CD185" s="464" t="str">
        <f>IF(_jhy2_month_day!D181="","",_jhy2_month_day!D181)</f>
        <v/>
      </c>
      <c r="CE185" s="464" t="str">
        <f>IF(_jhy2_month_day!E181="","",_jhy2_month_day!E181)</f>
        <v/>
      </c>
      <c r="CF185" s="464" t="str">
        <f>IF(_jhy2_month_day!F181="","",_jhy2_month_day!F181)</f>
        <v/>
      </c>
      <c r="CG185" s="464" t="str">
        <f>IF(_jhy2_month_day!G181="","",_jhy2_month_day!G181)</f>
        <v/>
      </c>
      <c r="CH185" s="464" t="str">
        <f>IF(_jhy2_month_day!H181="","",_jhy2_month_day!H181)</f>
        <v/>
      </c>
      <c r="CI185" s="464" t="str">
        <f>IF(_jhy2_month_day!I181="","",_jhy2_month_day!I181)</f>
        <v/>
      </c>
      <c r="CJ185" s="464" t="str">
        <f>IF(_jhy2_month_day!J181="","",_jhy2_month_day!J181)</f>
        <v/>
      </c>
      <c r="CK185" s="464" t="str">
        <f>IF(_jhy2_month_day!K181="","",_jhy2_month_day!K181)</f>
        <v/>
      </c>
      <c r="CL185" s="562" t="str">
        <f>IF(_jhy2_month_day!L181="","",_jhy2_month_day!L181)</f>
        <v/>
      </c>
      <c r="CM185" s="562" t="str">
        <f>IF(_jhy2_month_day!M181="","",_jhy2_month_day!M181)</f>
        <v/>
      </c>
      <c r="CN185" s="562" t="str">
        <f>IF(_jhy2_month_day!N181="","",_jhy2_month_day!N181)</f>
        <v/>
      </c>
      <c r="CO185" s="562" t="str">
        <f>IF(_jhy2_month_day!O181="","",_jhy2_month_day!O181)</f>
        <v/>
      </c>
      <c r="CP185" s="562" t="str">
        <f>IF(_jhy2_month_day!P181="","",_jhy2_month_day!P181)</f>
        <v/>
      </c>
      <c r="CQ185" s="562" t="str">
        <f>IF(_jhy2_month_day!Q181="","",_jhy2_month_day!Q181)</f>
        <v/>
      </c>
      <c r="CR185" s="563" t="str">
        <f>IF(_jhy2_month_day!R181="","",_jhy2_month_day!R181)</f>
        <v/>
      </c>
      <c r="CS185" s="576" t="str">
        <f>IF(_jhy2_month_day!S181="","",_jhy2_month_day!S181)</f>
        <v/>
      </c>
      <c r="CT185" s="562" t="str">
        <f>IF(_jhy2_month_day!T181="","",_jhy2_month_day!T181)</f>
        <v/>
      </c>
      <c r="CU185" s="577" t="e">
        <f t="shared" si="779"/>
        <v>#VALUE!</v>
      </c>
      <c r="CV185" s="198" t="e">
        <f t="shared" si="780"/>
        <v>#VALUE!</v>
      </c>
      <c r="CW185" s="192" t="e">
        <f t="shared" si="781"/>
        <v>#VALUE!</v>
      </c>
      <c r="CX185" s="192" t="e">
        <f t="shared" si="782"/>
        <v>#VALUE!</v>
      </c>
      <c r="CY185" s="202" t="e">
        <f t="shared" si="783"/>
        <v>#VALUE!</v>
      </c>
      <c r="CZ185" s="192" t="e">
        <f t="shared" ref="CZ185:DI185" si="1101">$AJ185*EF185</f>
        <v>#VALUE!</v>
      </c>
      <c r="DA185" s="192" t="e">
        <f t="shared" si="1101"/>
        <v>#VALUE!</v>
      </c>
      <c r="DB185" s="192" t="e">
        <f t="shared" si="1101"/>
        <v>#VALUE!</v>
      </c>
      <c r="DC185" s="192" t="e">
        <f t="shared" si="1101"/>
        <v>#VALUE!</v>
      </c>
      <c r="DD185" s="192" t="e">
        <f t="shared" si="1101"/>
        <v>#VALUE!</v>
      </c>
      <c r="DE185" s="192" t="e">
        <f t="shared" si="1101"/>
        <v>#VALUE!</v>
      </c>
      <c r="DF185" s="192" t="e">
        <f t="shared" si="1101"/>
        <v>#VALUE!</v>
      </c>
      <c r="DG185" s="192" t="e">
        <f t="shared" si="1101"/>
        <v>#VALUE!</v>
      </c>
      <c r="DH185" s="192" t="e">
        <f t="shared" si="1101"/>
        <v>#VALUE!</v>
      </c>
      <c r="DI185" s="192" t="e">
        <f t="shared" si="1101"/>
        <v>#VALUE!</v>
      </c>
      <c r="DJ185" s="192" t="e">
        <f t="shared" si="785"/>
        <v>#VALUE!</v>
      </c>
      <c r="DK185" s="192" t="e">
        <f t="shared" si="786"/>
        <v>#VALUE!</v>
      </c>
      <c r="DL185" s="192" t="e">
        <f t="shared" si="787"/>
        <v>#VALUE!</v>
      </c>
      <c r="DM185" s="192" t="e">
        <f t="shared" si="788"/>
        <v>#VALUE!</v>
      </c>
      <c r="DN185" s="192" t="e">
        <f t="shared" si="789"/>
        <v>#VALUE!</v>
      </c>
      <c r="DO185" s="192" t="e">
        <f t="shared" si="790"/>
        <v>#VALUE!</v>
      </c>
      <c r="DP185" s="192" t="e">
        <f t="shared" si="791"/>
        <v>#VALUE!</v>
      </c>
      <c r="DQ185" s="192" t="e">
        <f t="shared" si="792"/>
        <v>#VALUE!</v>
      </c>
      <c r="DR185" s="192" t="e">
        <f t="shared" si="793"/>
        <v>#VALUE!</v>
      </c>
      <c r="DS185" s="192" t="e">
        <f t="shared" si="794"/>
        <v>#VALUE!</v>
      </c>
      <c r="DT185" s="192" t="e">
        <f t="shared" si="795"/>
        <v>#VALUE!</v>
      </c>
      <c r="DU185" s="192" t="e">
        <f t="shared" si="796"/>
        <v>#VALUE!</v>
      </c>
      <c r="DV185" s="198" t="e">
        <f t="shared" si="797"/>
        <v>#VALUE!</v>
      </c>
      <c r="DW185" s="198" t="e">
        <f t="shared" si="798"/>
        <v>#DIV/0!</v>
      </c>
      <c r="DX185" s="198" t="e">
        <f t="shared" si="799"/>
        <v>#DIV/0!</v>
      </c>
      <c r="DY185" s="198" t="e">
        <f t="shared" si="800"/>
        <v>#VALUE!</v>
      </c>
      <c r="DZ185" s="198" t="e">
        <f t="shared" si="801"/>
        <v>#VALUE!</v>
      </c>
      <c r="EA185" s="198" t="e">
        <f t="shared" si="802"/>
        <v>#VALUE!</v>
      </c>
      <c r="EB185" s="198" t="e">
        <f t="shared" si="803"/>
        <v>#VALUE!</v>
      </c>
      <c r="EC185" s="198" t="e">
        <f t="shared" si="804"/>
        <v>#DIV/0!</v>
      </c>
      <c r="ED185" s="198" t="e">
        <f t="shared" si="805"/>
        <v>#VALUE!</v>
      </c>
      <c r="EE185" s="198" t="e">
        <f t="shared" si="806"/>
        <v>#VALUE!</v>
      </c>
      <c r="EF185" s="198" t="e">
        <f t="shared" ref="EF185:EO185" si="1102">DV185/SUM($DV185:$EE185)</f>
        <v>#VALUE!</v>
      </c>
      <c r="EG185" s="198" t="e">
        <f t="shared" si="1102"/>
        <v>#DIV/0!</v>
      </c>
      <c r="EH185" s="198" t="e">
        <f t="shared" si="1102"/>
        <v>#DIV/0!</v>
      </c>
      <c r="EI185" s="198" t="e">
        <f t="shared" si="1102"/>
        <v>#VALUE!</v>
      </c>
      <c r="EJ185" s="198" t="e">
        <f t="shared" si="1102"/>
        <v>#VALUE!</v>
      </c>
      <c r="EK185" s="198" t="e">
        <f t="shared" si="1102"/>
        <v>#VALUE!</v>
      </c>
      <c r="EL185" s="198" t="e">
        <f t="shared" si="1102"/>
        <v>#VALUE!</v>
      </c>
      <c r="EM185" s="198" t="e">
        <f t="shared" si="1102"/>
        <v>#DIV/0!</v>
      </c>
      <c r="EN185" s="198" t="e">
        <f t="shared" si="1102"/>
        <v>#VALUE!</v>
      </c>
      <c r="EO185" s="198" t="e">
        <f t="shared" si="1102"/>
        <v>#VALUE!</v>
      </c>
      <c r="EP185" s="511">
        <f t="shared" ref="EP185:EW185" si="1103">EP184</f>
        <v>0.08</v>
      </c>
      <c r="EQ185" s="511">
        <f t="shared" si="1103"/>
        <v>0.015</v>
      </c>
      <c r="ER185" s="511">
        <f t="shared" si="1103"/>
        <v>0.015</v>
      </c>
      <c r="ES185" s="511">
        <f t="shared" si="1103"/>
        <v>0.015</v>
      </c>
      <c r="ET185" s="511">
        <f t="shared" si="1103"/>
        <v>0.015</v>
      </c>
      <c r="EU185" s="511">
        <f t="shared" si="1103"/>
        <v>0.09</v>
      </c>
      <c r="EV185" s="511">
        <f t="shared" si="1103"/>
        <v>0.09</v>
      </c>
      <c r="EW185" s="511">
        <f t="shared" si="1103"/>
        <v>0.09</v>
      </c>
      <c r="EX185" s="420" t="str">
        <f>IF(_tag_month_day!AS181="","",_tag_month_day!AS181/100)</f>
        <v/>
      </c>
      <c r="EY185" s="420" t="str">
        <f>IF(_tag_month_day!AT181="","",_tag_month_day!AT181/100)</f>
        <v/>
      </c>
      <c r="EZ185" s="420" t="str">
        <f>IF(_tag_month_day!AU181="","",_tag_month_day!AU181/100)</f>
        <v/>
      </c>
      <c r="FA185" s="420" t="str">
        <f>IF(_tag_month_day!AV181="","",_tag_month_day!AV181/100)</f>
        <v/>
      </c>
      <c r="FB185" s="420" t="str">
        <f>IF(_tag_month_day!AW181="","",_tag_month_day!AW181/100)</f>
        <v/>
      </c>
      <c r="FC185" s="420" t="str">
        <f>IF(_tag_month_day!AX181="","",_tag_month_day!AX181/100)</f>
        <v/>
      </c>
      <c r="FD185" s="510">
        <f t="shared" si="835"/>
        <v>0.33</v>
      </c>
      <c r="FE185" s="510">
        <f t="shared" si="836"/>
        <v>0.19</v>
      </c>
      <c r="FF185" s="510">
        <f t="shared" si="837"/>
        <v>0.003</v>
      </c>
      <c r="FG185" s="510">
        <f t="shared" si="838"/>
        <v>0</v>
      </c>
      <c r="FH185" s="603">
        <f t="shared" si="839"/>
        <v>0.0001</v>
      </c>
      <c r="FI185" s="510">
        <f t="shared" ref="FI185:FR185" si="1104">FI184</f>
        <v>0.41</v>
      </c>
      <c r="FJ185" s="510">
        <f t="shared" si="1104"/>
        <v>0.11</v>
      </c>
      <c r="FK185" s="510">
        <f t="shared" si="1104"/>
        <v>0.015</v>
      </c>
      <c r="FL185" s="510">
        <f t="shared" si="1104"/>
        <v>0</v>
      </c>
      <c r="FM185" s="603">
        <f t="shared" si="1104"/>
        <v>0.0001</v>
      </c>
      <c r="FN185" s="510" t="str">
        <f>IF(_tag_month_day!AY181="","",_tag_month_day!AY181/100)</f>
        <v/>
      </c>
      <c r="FO185" s="510" t="str">
        <f>IF(_tag_month_day!AZ181="","",_tag_month_day!AZ181/100)</f>
        <v/>
      </c>
      <c r="FP185" s="510" t="str">
        <f>IF(_tag_month_day!BA181="","",_tag_month_day!BA181/100)</f>
        <v/>
      </c>
      <c r="FQ185" s="510" t="str">
        <f>IF(_tag_month_day!BB181="","",_tag_month_day!BB181/100)</f>
        <v/>
      </c>
      <c r="FR185" s="603" t="str">
        <f>IF(_tag_month_day!BC181="","",_tag_month_day!BC181/100)</f>
        <v/>
      </c>
      <c r="FS185" s="510" t="str">
        <f>IF(_tag_month_day!BD181="","",_tag_month_day!BD181/100)</f>
        <v/>
      </c>
      <c r="FT185" s="510" t="str">
        <f>IF(_tag_month_day!BE181="","",_tag_month_day!BE181/100)</f>
        <v/>
      </c>
      <c r="FU185" s="510" t="str">
        <f>IF(_tag_month_day!BF181="","",_tag_month_day!BF181/100)</f>
        <v/>
      </c>
      <c r="FV185" s="510" t="str">
        <f>IF(_tag_month_day!BG181="","",_tag_month_day!BG181/100)</f>
        <v/>
      </c>
      <c r="FW185" s="603" t="str">
        <f>IF(_tag_month_day!BH181="","",_tag_month_day!BH181/100)</f>
        <v/>
      </c>
      <c r="FX185" s="510" t="str">
        <f>IF(_tag_month_day!BI181="","",_tag_month_day!BI181/100)</f>
        <v/>
      </c>
      <c r="FY185" s="510" t="str">
        <f>IF(_tag_month_day!BJ181="","",_tag_month_day!BJ181/100)</f>
        <v/>
      </c>
      <c r="FZ185" s="605" t="str">
        <f>IF(_tag_month_day!BK181="","",_tag_month_day!BK181/100)</f>
        <v/>
      </c>
      <c r="GA185" s="510" t="str">
        <f>IF(_tag_month_day!BL181="","",_tag_month_day!BL181/100)</f>
        <v/>
      </c>
      <c r="GB185" s="603" t="str">
        <f>IF(_tag_month_day!BM181="","",_tag_month_day!BM181/100)</f>
        <v/>
      </c>
      <c r="GC185" s="420" t="str">
        <f>IF(_tag_month_day!BN181="","",_tag_month_day!BN181/100)</f>
        <v/>
      </c>
      <c r="GD185" s="420" t="str">
        <f>IF(_tag_month_day!BO181="","",_tag_month_day!BO181/100)</f>
        <v/>
      </c>
      <c r="GE185" s="420" t="str">
        <f>IF(_tag_month_day!BP181="","",_tag_month_day!BP181/100)</f>
        <v/>
      </c>
      <c r="GF185" s="420" t="str">
        <f>IF(_tag_month_day!BQ181="","",_tag_month_day!BQ181/100)</f>
        <v/>
      </c>
      <c r="GG185" s="420" t="str">
        <f>IF(_tag_month_day!BR181="","",_tag_month_day!BR181/100)</f>
        <v/>
      </c>
      <c r="GH185" s="420" t="str">
        <f>IF(_tag_month_day!BS181="","",_tag_month_day!BS181/100)</f>
        <v/>
      </c>
      <c r="GI185" s="603" t="str">
        <f>IF(_tag_month_day!BT181="","",_tag_month_day!BT181/100)</f>
        <v/>
      </c>
      <c r="GJ185" s="612" t="str">
        <f>IF(_tag_month_day!BU181="","",_tag_month_day!BU181/100)</f>
        <v/>
      </c>
      <c r="GK185" s="620" t="str">
        <f>IF(_tag_month_day!BV181="",IF(_rlcf_month_day!A$2="","",_rlcf_month_day!A$2/100),_tag_month_day!BV181/100)</f>
        <v/>
      </c>
      <c r="GL185" s="620" t="str">
        <f>IF(_tag_month_day!BW181="",IF(_rlcf_month_day!B$2="","",_rlcf_month_day!B$2/100),_tag_month_day!BW181/100)</f>
        <v/>
      </c>
      <c r="GM185" s="621" t="str">
        <f>IF(_tag_month_day!BX181="",IF(_rlcf_month_day!C$2="","",_rlcf_month_day!C$2/100),_tag_month_day!BX181/100)</f>
        <v/>
      </c>
      <c r="GN185" s="620" t="str">
        <f>IF(_tag_month_day!BV181="",IF(_rlcf_month_day!A$2="","",_rlcf_month_day!A$2/100),_tag_month_day!BV181/100)</f>
        <v/>
      </c>
      <c r="GO185" s="620" t="str">
        <f>IF(_tag_month_day!BW181="",IF(_rlcf_month_day!B$2="","",_rlcf_month_day!B$2/100),_tag_month_day!BW181/100)</f>
        <v/>
      </c>
      <c r="GP185" s="620" t="str">
        <f>IF(_tag_month_day!CD181="",IF(_rlcf_month_day!E$2="","",_rlcf_month_day!E$2/100),_tag_month_day!CD181/100)</f>
        <v/>
      </c>
      <c r="GQ185" s="620" t="str">
        <f>IF(_tag_month_day!CE181="",IF(_rlcf_month_day!F$2="","",_rlcf_month_day!F$2/100),_tag_month_day!CE181/100)</f>
        <v/>
      </c>
      <c r="GR185" s="621" t="str">
        <f>IF(_tag_month_day!CF181="",IF(_rlcf_month_day!G$2="","",_rlcf_month_day!G$2/100),_tag_month_day!CF181/100)</f>
        <v/>
      </c>
      <c r="GS185" s="626">
        <f t="shared" ref="GS185:HH185" si="1105">GS184</f>
        <v>0.953</v>
      </c>
      <c r="GT185" s="626">
        <f t="shared" si="1105"/>
        <v>0.55</v>
      </c>
      <c r="GU185" s="626">
        <f t="shared" si="1105"/>
        <v>0.55</v>
      </c>
      <c r="GV185" s="626">
        <f t="shared" si="1105"/>
        <v>0.55</v>
      </c>
      <c r="GW185" s="626">
        <f t="shared" si="1105"/>
        <v>0.5</v>
      </c>
      <c r="GX185" s="626">
        <f t="shared" si="1105"/>
        <v>0.935</v>
      </c>
      <c r="GY185" s="626">
        <f t="shared" si="1105"/>
        <v>0.15</v>
      </c>
      <c r="GZ185" s="626">
        <f t="shared" si="1105"/>
        <v>1</v>
      </c>
      <c r="HA185" s="632">
        <f t="shared" si="1105"/>
        <v>0.047</v>
      </c>
      <c r="HB185" s="632">
        <f t="shared" si="1105"/>
        <v>0.45</v>
      </c>
      <c r="HC185" s="632">
        <f t="shared" si="1105"/>
        <v>0.45</v>
      </c>
      <c r="HD185" s="632">
        <f t="shared" si="1105"/>
        <v>0.45</v>
      </c>
      <c r="HE185" s="632">
        <f t="shared" si="1105"/>
        <v>0.5</v>
      </c>
      <c r="HF185" s="632">
        <f t="shared" si="1105"/>
        <v>0.065</v>
      </c>
      <c r="HG185" s="632">
        <f t="shared" si="1105"/>
        <v>0.85</v>
      </c>
      <c r="HH185" s="632">
        <f t="shared" si="1105"/>
        <v>0</v>
      </c>
      <c r="HI185" s="68" t="e">
        <f t="shared" si="811"/>
        <v>#VALUE!</v>
      </c>
      <c r="HJ185" s="68" t="e">
        <f t="shared" si="842"/>
        <v>#VALUE!</v>
      </c>
      <c r="HK185" s="202">
        <f t="shared" si="843"/>
        <v>0.85</v>
      </c>
      <c r="HL185" s="464">
        <f t="shared" si="844"/>
        <v>550000</v>
      </c>
      <c r="HM185" s="464">
        <f t="shared" si="845"/>
        <v>480000</v>
      </c>
      <c r="HN185" s="192" t="e">
        <f t="shared" si="812"/>
        <v>#VALUE!</v>
      </c>
      <c r="HO185" s="192" t="e">
        <f>HN185*HK185*$HO$2/HL185*1000000</f>
        <v>#VALUE!</v>
      </c>
      <c r="HP185" s="192" t="e">
        <f>HN185*HK185*$HP$2/HM185*1000000</f>
        <v>#VALUE!</v>
      </c>
    </row>
    <row r="186" customFormat="1" spans="1:224">
      <c r="A186" s="381">
        <v>181</v>
      </c>
      <c r="B186" s="54">
        <f ca="1" t="shared" si="846"/>
        <v>43624</v>
      </c>
      <c r="C186" s="57">
        <f t="shared" si="847"/>
        <v>0.0416666666666667</v>
      </c>
      <c r="D186" s="68" t="str">
        <f ca="1" t="shared" si="813"/>
        <v>白班</v>
      </c>
      <c r="E186" s="68" t="str">
        <f ca="1" t="shared" si="814"/>
        <v>丙</v>
      </c>
      <c r="F186" s="68">
        <f ca="1">SUMPRODUCT((成本日报!$A$3:$A$95=计划!B186)*(成本日报!$B$3:$B$95=计划!$D186),成本日报!$C$3:$C$95)</f>
        <v>3</v>
      </c>
      <c r="G186" s="382">
        <f ca="1" t="shared" si="848"/>
        <v>43624.4999999996</v>
      </c>
      <c r="H186" s="382">
        <f ca="1" t="shared" si="815"/>
        <v>43624.506944444</v>
      </c>
      <c r="I186" s="382">
        <f ca="1" t="shared" si="816"/>
        <v>43624.5124999996</v>
      </c>
      <c r="J186" s="382">
        <f ca="1" t="shared" si="817"/>
        <v>43624.5416666662</v>
      </c>
      <c r="K186" s="382">
        <f ca="1" t="shared" si="818"/>
        <v>43624.6041666662</v>
      </c>
      <c r="L186" s="382">
        <f ca="1" t="shared" si="819"/>
        <v>43624.6249999996</v>
      </c>
      <c r="M186" s="398" t="str">
        <f>IF(_tag_month_day!A182="","",_tag_month_day!A182)</f>
        <v/>
      </c>
      <c r="N186" s="398" t="str">
        <f>IF(_tag_month_day!B182="","",_tag_month_day!B182)</f>
        <v/>
      </c>
      <c r="O186" s="399" t="e">
        <f t="shared" si="820"/>
        <v>#VALUE!</v>
      </c>
      <c r="P186" s="398" t="str">
        <f>IF(_tag_month_day!C182="","",_tag_month_day!C182)</f>
        <v/>
      </c>
      <c r="Q186" s="398" t="str">
        <f>IF(_tag_month_day!D182="","",_tag_month_day!D182)</f>
        <v/>
      </c>
      <c r="R186" s="416">
        <f>IF(_tag_month_day!CB182="",R185,_tag_month_day!CB182/100)</f>
        <v>0.07</v>
      </c>
      <c r="S186" s="417" t="str">
        <f>IF(_tag_month_day!E182="","",_tag_month_day!E182)</f>
        <v/>
      </c>
      <c r="T186" s="417" t="str">
        <f>IF(_tag_month_day!F182="","",_tag_month_day!F182)</f>
        <v/>
      </c>
      <c r="U186" s="418" t="e">
        <f t="shared" si="774"/>
        <v>#VALUE!</v>
      </c>
      <c r="V186" s="53" t="e">
        <f t="shared" si="775"/>
        <v>#VALUE!</v>
      </c>
      <c r="W186" s="419" t="str">
        <f>IF(_jhy_month_day!A182="","",_jhy_month_day!A182)</f>
        <v/>
      </c>
      <c r="X186" s="420" t="str">
        <f>IF(_jhy_month_day!B182="","",_jhy_month_day!B182/100)</f>
        <v/>
      </c>
      <c r="Y186" s="420" t="str">
        <f>IF(_jhy_month_day!C182="","",_jhy_month_day!C182/100)</f>
        <v/>
      </c>
      <c r="Z186" s="439">
        <f t="shared" si="865"/>
        <v>46</v>
      </c>
      <c r="AA186" s="440" t="str">
        <f>IF(_tag_month_day!G182="","",_tag_month_day!G182/100)</f>
        <v/>
      </c>
      <c r="AB186" s="440" t="str">
        <f>IF(_tag_month_day!H182="","",_tag_month_day!H182/100)</f>
        <v/>
      </c>
      <c r="AC186" s="193">
        <f t="shared" si="821"/>
        <v>1.59963432013121</v>
      </c>
      <c r="AD186" s="441" t="str">
        <f t="shared" si="822"/>
        <v/>
      </c>
      <c r="AE186" s="442" t="str">
        <f t="shared" si="823"/>
        <v/>
      </c>
      <c r="AF186" s="443">
        <v>1</v>
      </c>
      <c r="AG186" s="68" t="str">
        <f>IF(_duihao_month_day!A182="","",_duihao_month_day!A182)</f>
        <v/>
      </c>
      <c r="AH186" s="463">
        <f>IF(_gyk_month_day!B182="",AH185,_gyk_month_day!B182)</f>
        <v>820</v>
      </c>
      <c r="AI186" s="464" t="e">
        <f t="shared" si="849"/>
        <v>#VALUE!</v>
      </c>
      <c r="AJ186" s="68" t="str">
        <f>IF(_tag_month_day!I182="","",_tag_month_day!I182)</f>
        <v/>
      </c>
      <c r="AK186" s="465" t="str">
        <f>IF(_tzyy_month_day!A182="","",_tzyy_month_day!A182)</f>
        <v/>
      </c>
      <c r="AL186" s="465" t="str">
        <f>IF(_tzyy_month_day!B182="","",_tzyy_month_day!B182)</f>
        <v/>
      </c>
      <c r="AM186" s="465" t="str">
        <f>IF(_tzyy_month_day!C182="","",_tzyy_month_day!C182)</f>
        <v/>
      </c>
      <c r="AN186" s="466" t="str">
        <f>IF(_tag_month_day!CG182="","",_tag_month_day!CG182)</f>
        <v/>
      </c>
      <c r="AO186" s="466" t="str">
        <f>IF(_tag_month_day!CH182="","",_tag_month_day!CH182)</f>
        <v/>
      </c>
      <c r="AP186" s="486" t="e">
        <f t="shared" si="824"/>
        <v>#VALUE!</v>
      </c>
      <c r="AQ186" s="487" t="str">
        <f>IF(_tag_month_day!J182="","",_tag_month_day!J182/100)</f>
        <v/>
      </c>
      <c r="AR186" s="488">
        <f t="shared" si="825"/>
        <v>1.3</v>
      </c>
      <c r="AS186" s="489" t="e">
        <f t="shared" si="776"/>
        <v>#VALUE!</v>
      </c>
      <c r="AT186" s="489">
        <f t="shared" si="826"/>
        <v>0</v>
      </c>
      <c r="AU186" s="490" t="str">
        <f>IF(_tag_month_day!K182="","",_tag_month_day!K182)</f>
        <v/>
      </c>
      <c r="AV186" s="491" t="str">
        <f>IF(_tag_month_day!L182="","",_tag_month_day!L182/100)</f>
        <v/>
      </c>
      <c r="AW186" s="420">
        <f t="shared" si="748"/>
        <v>0</v>
      </c>
      <c r="AX186" s="420">
        <f t="shared" si="827"/>
        <v>0</v>
      </c>
      <c r="AY186" s="420" t="str">
        <f>IF(_tag_month_day!M182="","",_tag_month_day!M182/100)</f>
        <v/>
      </c>
      <c r="AZ186" s="420" t="str">
        <f>IF(_tag_month_day!N182="","",_tag_month_day!N182/100)</f>
        <v/>
      </c>
      <c r="BA186" s="420" t="str">
        <f>IF(_tag_month_day!O182="","",_tag_month_day!O182/100)</f>
        <v/>
      </c>
      <c r="BB186" s="496" t="str">
        <f>IF(_tag_month_day!P182="","",_tag_month_day!P182/100)</f>
        <v/>
      </c>
      <c r="BC186" s="496">
        <f t="shared" si="828"/>
        <v>0</v>
      </c>
      <c r="BD186" s="496" t="str">
        <f>IF(_tag_month_day!Q182="","",_tag_month_day!Q182/100)</f>
        <v/>
      </c>
      <c r="BE186" s="510" t="str">
        <f>IF(_tag_month_day!R182="","",_tag_month_day!R182/100)</f>
        <v/>
      </c>
      <c r="BF186" s="413" t="str">
        <f>IF(_tag_month_day!CC182="","",_tag_month_day!CC182/100)</f>
        <v/>
      </c>
      <c r="BG186" s="511" t="e">
        <f t="shared" si="777"/>
        <v>#VALUE!</v>
      </c>
      <c r="BH186" s="198">
        <f t="shared" si="778"/>
        <v>0</v>
      </c>
      <c r="BI186" s="512" t="e">
        <f>IF(CX186=0,BI185,(DK186*查询!$R$5+DL186*查询!$Q$5+DM186*查询!$N$5+DN186*查询!$O$5+DO186*查询!$P$5)*AF186/CX186)</f>
        <v>#VALUE!</v>
      </c>
      <c r="BJ186" s="512" t="e">
        <f>IF(CX186=0,BJ185,(DP186*查询!$S$5+DQ186*查询!$T$5+DR186*查询!$U$5)*AF186/CX186)</f>
        <v>#VALUE!</v>
      </c>
      <c r="BK186" s="512">
        <f t="shared" si="829"/>
        <v>1</v>
      </c>
      <c r="BL186" s="513" t="str">
        <f>IF(_cfyc_month_day!A182="","",_cfyc_month_day!A182)</f>
        <v/>
      </c>
      <c r="BM186" s="513" t="str">
        <f>IF(_cfyc_month_day!B182="","",_cfyc_month_day!B182)</f>
        <v/>
      </c>
      <c r="BN186" s="513" t="str">
        <f>IF(_cfyc_month_day!C182="","",_cfyc_month_day!C182)</f>
        <v/>
      </c>
      <c r="BO186" s="522" t="str">
        <f>IF(_cfyc_month_day!D182="","",_cfyc_month_day!D182)</f>
        <v/>
      </c>
      <c r="BP186" s="522" t="str">
        <f>IF(_cfyc_month_day!E182="","",_cfyc_month_day!E182)</f>
        <v/>
      </c>
      <c r="BQ186" s="522" t="str">
        <f>IF(_cfyc_month_day!F182="","",_cfyc_month_day!F182)</f>
        <v/>
      </c>
      <c r="BR186" s="513" t="str">
        <f>IF(_tag_month_day!T182="","",_tag_month_day!T182)</f>
        <v/>
      </c>
      <c r="BS186" s="513" t="str">
        <f>IF(_tag_month_day!U182="","",_tag_month_day!U182)</f>
        <v/>
      </c>
      <c r="BT186" s="523" t="str">
        <f t="shared" si="830"/>
        <v/>
      </c>
      <c r="BU186" s="223" t="str">
        <f>IF(_tag_month_day!V182="","",_tag_month_day!V182)</f>
        <v/>
      </c>
      <c r="BV186" s="206" t="str">
        <f>IF(_tag_month_day!W182="","",_tag_month_day!W182)</f>
        <v/>
      </c>
      <c r="BW186" s="540" t="str">
        <f>IF(_tag_month_day!X182="","",_tag_month_day!X182)</f>
        <v/>
      </c>
      <c r="BX186" s="540" t="str">
        <f>IF(_tag_month_day!Y182="","",_tag_month_day!Y182)</f>
        <v/>
      </c>
      <c r="BY186" s="541">
        <f ca="1" t="shared" si="831"/>
        <v>43624.6249999996</v>
      </c>
      <c r="BZ186" s="542"/>
      <c r="CA186" s="543" t="str">
        <f>IF(_jhy2_month_day!A182="","",_jhy2_month_day!A182)</f>
        <v/>
      </c>
      <c r="CB186" s="464" t="str">
        <f>IF(_jhy2_month_day!B182="","",_jhy2_month_day!B182)</f>
        <v/>
      </c>
      <c r="CC186" s="464" t="str">
        <f>IF(_jhy2_month_day!C182="","",_jhy2_month_day!C182)</f>
        <v/>
      </c>
      <c r="CD186" s="464" t="str">
        <f>IF(_jhy2_month_day!D182="","",_jhy2_month_day!D182)</f>
        <v/>
      </c>
      <c r="CE186" s="464" t="str">
        <f>IF(_jhy2_month_day!E182="","",_jhy2_month_day!E182)</f>
        <v/>
      </c>
      <c r="CF186" s="464" t="str">
        <f>IF(_jhy2_month_day!F182="","",_jhy2_month_day!F182)</f>
        <v/>
      </c>
      <c r="CG186" s="464" t="str">
        <f>IF(_jhy2_month_day!G182="","",_jhy2_month_day!G182)</f>
        <v/>
      </c>
      <c r="CH186" s="464" t="str">
        <f>IF(_jhy2_month_day!H182="","",_jhy2_month_day!H182)</f>
        <v/>
      </c>
      <c r="CI186" s="464" t="str">
        <f>IF(_jhy2_month_day!I182="","",_jhy2_month_day!I182)</f>
        <v/>
      </c>
      <c r="CJ186" s="464" t="str">
        <f>IF(_jhy2_month_day!J182="","",_jhy2_month_day!J182)</f>
        <v/>
      </c>
      <c r="CK186" s="464" t="str">
        <f>IF(_jhy2_month_day!K182="","",_jhy2_month_day!K182)</f>
        <v/>
      </c>
      <c r="CL186" s="562" t="str">
        <f>IF(_jhy2_month_day!L182="","",_jhy2_month_day!L182)</f>
        <v/>
      </c>
      <c r="CM186" s="562" t="str">
        <f>IF(_jhy2_month_day!M182="","",_jhy2_month_day!M182)</f>
        <v/>
      </c>
      <c r="CN186" s="562" t="str">
        <f>IF(_jhy2_month_day!N182="","",_jhy2_month_day!N182)</f>
        <v/>
      </c>
      <c r="CO186" s="562" t="str">
        <f>IF(_jhy2_month_day!O182="","",_jhy2_month_day!O182)</f>
        <v/>
      </c>
      <c r="CP186" s="562" t="str">
        <f>IF(_jhy2_month_day!P182="","",_jhy2_month_day!P182)</f>
        <v/>
      </c>
      <c r="CQ186" s="562" t="str">
        <f>IF(_jhy2_month_day!Q182="","",_jhy2_month_day!Q182)</f>
        <v/>
      </c>
      <c r="CR186" s="563" t="str">
        <f>IF(_jhy2_month_day!R182="","",_jhy2_month_day!R182)</f>
        <v/>
      </c>
      <c r="CS186" s="576" t="str">
        <f>IF(_jhy2_month_day!S182="","",_jhy2_month_day!S182)</f>
        <v/>
      </c>
      <c r="CT186" s="562" t="str">
        <f>IF(_jhy2_month_day!T182="","",_jhy2_month_day!T182)</f>
        <v/>
      </c>
      <c r="CU186" s="577" t="e">
        <f t="shared" si="779"/>
        <v>#VALUE!</v>
      </c>
      <c r="CV186" s="198" t="e">
        <f t="shared" si="780"/>
        <v>#VALUE!</v>
      </c>
      <c r="CW186" s="192" t="e">
        <f t="shared" si="781"/>
        <v>#VALUE!</v>
      </c>
      <c r="CX186" s="192" t="e">
        <f t="shared" si="782"/>
        <v>#VALUE!</v>
      </c>
      <c r="CY186" s="202" t="e">
        <f t="shared" si="783"/>
        <v>#VALUE!</v>
      </c>
      <c r="CZ186" s="192" t="e">
        <f t="shared" ref="CZ186:DI186" si="1106">$AJ186*EF186</f>
        <v>#VALUE!</v>
      </c>
      <c r="DA186" s="192" t="e">
        <f t="shared" si="1106"/>
        <v>#VALUE!</v>
      </c>
      <c r="DB186" s="192" t="e">
        <f t="shared" si="1106"/>
        <v>#VALUE!</v>
      </c>
      <c r="DC186" s="192" t="e">
        <f t="shared" si="1106"/>
        <v>#VALUE!</v>
      </c>
      <c r="DD186" s="192" t="e">
        <f t="shared" si="1106"/>
        <v>#VALUE!</v>
      </c>
      <c r="DE186" s="192" t="e">
        <f t="shared" si="1106"/>
        <v>#VALUE!</v>
      </c>
      <c r="DF186" s="192" t="e">
        <f t="shared" si="1106"/>
        <v>#VALUE!</v>
      </c>
      <c r="DG186" s="192" t="e">
        <f t="shared" si="1106"/>
        <v>#VALUE!</v>
      </c>
      <c r="DH186" s="192" t="e">
        <f t="shared" si="1106"/>
        <v>#VALUE!</v>
      </c>
      <c r="DI186" s="192" t="e">
        <f t="shared" si="1106"/>
        <v>#VALUE!</v>
      </c>
      <c r="DJ186" s="192" t="e">
        <f t="shared" si="785"/>
        <v>#VALUE!</v>
      </c>
      <c r="DK186" s="192" t="e">
        <f t="shared" si="786"/>
        <v>#VALUE!</v>
      </c>
      <c r="DL186" s="192" t="e">
        <f t="shared" si="787"/>
        <v>#VALUE!</v>
      </c>
      <c r="DM186" s="192" t="e">
        <f t="shared" si="788"/>
        <v>#VALUE!</v>
      </c>
      <c r="DN186" s="192" t="e">
        <f t="shared" si="789"/>
        <v>#VALUE!</v>
      </c>
      <c r="DO186" s="192" t="e">
        <f t="shared" si="790"/>
        <v>#VALUE!</v>
      </c>
      <c r="DP186" s="192" t="e">
        <f t="shared" si="791"/>
        <v>#VALUE!</v>
      </c>
      <c r="DQ186" s="192" t="e">
        <f t="shared" si="792"/>
        <v>#VALUE!</v>
      </c>
      <c r="DR186" s="192" t="e">
        <f t="shared" si="793"/>
        <v>#VALUE!</v>
      </c>
      <c r="DS186" s="192" t="e">
        <f t="shared" si="794"/>
        <v>#VALUE!</v>
      </c>
      <c r="DT186" s="192" t="e">
        <f t="shared" si="795"/>
        <v>#VALUE!</v>
      </c>
      <c r="DU186" s="192" t="e">
        <f t="shared" si="796"/>
        <v>#VALUE!</v>
      </c>
      <c r="DV186" s="198" t="e">
        <f t="shared" si="797"/>
        <v>#VALUE!</v>
      </c>
      <c r="DW186" s="198" t="e">
        <f t="shared" si="798"/>
        <v>#DIV/0!</v>
      </c>
      <c r="DX186" s="198" t="e">
        <f t="shared" si="799"/>
        <v>#DIV/0!</v>
      </c>
      <c r="DY186" s="198" t="e">
        <f t="shared" si="800"/>
        <v>#VALUE!</v>
      </c>
      <c r="DZ186" s="198" t="e">
        <f t="shared" si="801"/>
        <v>#VALUE!</v>
      </c>
      <c r="EA186" s="198" t="e">
        <f t="shared" si="802"/>
        <v>#VALUE!</v>
      </c>
      <c r="EB186" s="198" t="e">
        <f t="shared" si="803"/>
        <v>#VALUE!</v>
      </c>
      <c r="EC186" s="198" t="e">
        <f t="shared" si="804"/>
        <v>#DIV/0!</v>
      </c>
      <c r="ED186" s="198" t="e">
        <f t="shared" si="805"/>
        <v>#VALUE!</v>
      </c>
      <c r="EE186" s="198" t="e">
        <f t="shared" si="806"/>
        <v>#VALUE!</v>
      </c>
      <c r="EF186" s="198" t="e">
        <f t="shared" ref="EF186:EO186" si="1107">DV186/SUM($DV186:$EE186)</f>
        <v>#VALUE!</v>
      </c>
      <c r="EG186" s="198" t="e">
        <f t="shared" si="1107"/>
        <v>#DIV/0!</v>
      </c>
      <c r="EH186" s="198" t="e">
        <f t="shared" si="1107"/>
        <v>#DIV/0!</v>
      </c>
      <c r="EI186" s="198" t="e">
        <f t="shared" si="1107"/>
        <v>#VALUE!</v>
      </c>
      <c r="EJ186" s="198" t="e">
        <f t="shared" si="1107"/>
        <v>#VALUE!</v>
      </c>
      <c r="EK186" s="198" t="e">
        <f t="shared" si="1107"/>
        <v>#VALUE!</v>
      </c>
      <c r="EL186" s="198" t="e">
        <f t="shared" si="1107"/>
        <v>#VALUE!</v>
      </c>
      <c r="EM186" s="198" t="e">
        <f t="shared" si="1107"/>
        <v>#DIV/0!</v>
      </c>
      <c r="EN186" s="198" t="e">
        <f t="shared" si="1107"/>
        <v>#VALUE!</v>
      </c>
      <c r="EO186" s="198" t="e">
        <f t="shared" si="1107"/>
        <v>#VALUE!</v>
      </c>
      <c r="EP186" s="511">
        <f t="shared" ref="EP186:EW186" si="1108">EP185</f>
        <v>0.08</v>
      </c>
      <c r="EQ186" s="511">
        <f t="shared" si="1108"/>
        <v>0.015</v>
      </c>
      <c r="ER186" s="511">
        <f t="shared" si="1108"/>
        <v>0.015</v>
      </c>
      <c r="ES186" s="511">
        <f t="shared" si="1108"/>
        <v>0.015</v>
      </c>
      <c r="ET186" s="511">
        <f t="shared" si="1108"/>
        <v>0.015</v>
      </c>
      <c r="EU186" s="511">
        <f t="shared" si="1108"/>
        <v>0.09</v>
      </c>
      <c r="EV186" s="511">
        <f t="shared" si="1108"/>
        <v>0.09</v>
      </c>
      <c r="EW186" s="511">
        <f t="shared" si="1108"/>
        <v>0.09</v>
      </c>
      <c r="EX186" s="420" t="str">
        <f>IF(_tag_month_day!AS182="","",_tag_month_day!AS182/100)</f>
        <v/>
      </c>
      <c r="EY186" s="420" t="str">
        <f>IF(_tag_month_day!AT182="","",_tag_month_day!AT182/100)</f>
        <v/>
      </c>
      <c r="EZ186" s="420" t="str">
        <f>IF(_tag_month_day!AU182="","",_tag_month_day!AU182/100)</f>
        <v/>
      </c>
      <c r="FA186" s="420" t="str">
        <f>IF(_tag_month_day!AV182="","",_tag_month_day!AV182/100)</f>
        <v/>
      </c>
      <c r="FB186" s="420" t="str">
        <f>IF(_tag_month_day!AW182="","",_tag_month_day!AW182/100)</f>
        <v/>
      </c>
      <c r="FC186" s="420" t="str">
        <f>IF(_tag_month_day!AX182="","",_tag_month_day!AX182/100)</f>
        <v/>
      </c>
      <c r="FD186" s="510">
        <f t="shared" si="835"/>
        <v>0.33</v>
      </c>
      <c r="FE186" s="510">
        <f t="shared" si="836"/>
        <v>0.19</v>
      </c>
      <c r="FF186" s="510">
        <f t="shared" si="837"/>
        <v>0.003</v>
      </c>
      <c r="FG186" s="510">
        <f t="shared" si="838"/>
        <v>0</v>
      </c>
      <c r="FH186" s="603">
        <f t="shared" si="839"/>
        <v>0.0001</v>
      </c>
      <c r="FI186" s="510">
        <f t="shared" ref="FI186:FR186" si="1109">FI185</f>
        <v>0.41</v>
      </c>
      <c r="FJ186" s="510">
        <f t="shared" si="1109"/>
        <v>0.11</v>
      </c>
      <c r="FK186" s="510">
        <f t="shared" si="1109"/>
        <v>0.015</v>
      </c>
      <c r="FL186" s="510">
        <f t="shared" si="1109"/>
        <v>0</v>
      </c>
      <c r="FM186" s="603">
        <f t="shared" si="1109"/>
        <v>0.0001</v>
      </c>
      <c r="FN186" s="510" t="str">
        <f>IF(_tag_month_day!AY182="","",_tag_month_day!AY182/100)</f>
        <v/>
      </c>
      <c r="FO186" s="510" t="str">
        <f>IF(_tag_month_day!AZ182="","",_tag_month_day!AZ182/100)</f>
        <v/>
      </c>
      <c r="FP186" s="510" t="str">
        <f>IF(_tag_month_day!BA182="","",_tag_month_day!BA182/100)</f>
        <v/>
      </c>
      <c r="FQ186" s="510" t="str">
        <f>IF(_tag_month_day!BB182="","",_tag_month_day!BB182/100)</f>
        <v/>
      </c>
      <c r="FR186" s="603" t="str">
        <f>IF(_tag_month_day!BC182="","",_tag_month_day!BC182/100)</f>
        <v/>
      </c>
      <c r="FS186" s="510" t="str">
        <f>IF(_tag_month_day!BD182="","",_tag_month_day!BD182/100)</f>
        <v/>
      </c>
      <c r="FT186" s="510" t="str">
        <f>IF(_tag_month_day!BE182="","",_tag_month_day!BE182/100)</f>
        <v/>
      </c>
      <c r="FU186" s="510" t="str">
        <f>IF(_tag_month_day!BF182="","",_tag_month_day!BF182/100)</f>
        <v/>
      </c>
      <c r="FV186" s="510" t="str">
        <f>IF(_tag_month_day!BG182="","",_tag_month_day!BG182/100)</f>
        <v/>
      </c>
      <c r="FW186" s="603" t="str">
        <f>IF(_tag_month_day!BH182="","",_tag_month_day!BH182/100)</f>
        <v/>
      </c>
      <c r="FX186" s="510" t="str">
        <f>IF(_tag_month_day!BI182="","",_tag_month_day!BI182/100)</f>
        <v/>
      </c>
      <c r="FY186" s="510" t="str">
        <f>IF(_tag_month_day!BJ182="","",_tag_month_day!BJ182/100)</f>
        <v/>
      </c>
      <c r="FZ186" s="605" t="str">
        <f>IF(_tag_month_day!BK182="","",_tag_month_day!BK182/100)</f>
        <v/>
      </c>
      <c r="GA186" s="510" t="str">
        <f>IF(_tag_month_day!BL182="","",_tag_month_day!BL182/100)</f>
        <v/>
      </c>
      <c r="GB186" s="603" t="str">
        <f>IF(_tag_month_day!BM182="","",_tag_month_day!BM182/100)</f>
        <v/>
      </c>
      <c r="GC186" s="420" t="str">
        <f>IF(_tag_month_day!BN182="","",_tag_month_day!BN182/100)</f>
        <v/>
      </c>
      <c r="GD186" s="420" t="str">
        <f>IF(_tag_month_day!BO182="","",_tag_month_day!BO182/100)</f>
        <v/>
      </c>
      <c r="GE186" s="420" t="str">
        <f>IF(_tag_month_day!BP182="","",_tag_month_day!BP182/100)</f>
        <v/>
      </c>
      <c r="GF186" s="420" t="str">
        <f>IF(_tag_month_day!BQ182="","",_tag_month_day!BQ182/100)</f>
        <v/>
      </c>
      <c r="GG186" s="420" t="str">
        <f>IF(_tag_month_day!BR182="","",_tag_month_day!BR182/100)</f>
        <v/>
      </c>
      <c r="GH186" s="420" t="str">
        <f>IF(_tag_month_day!BS182="","",_tag_month_day!BS182/100)</f>
        <v/>
      </c>
      <c r="GI186" s="603" t="str">
        <f>IF(_tag_month_day!BT182="","",_tag_month_day!BT182/100)</f>
        <v/>
      </c>
      <c r="GJ186" s="612" t="str">
        <f>IF(_tag_month_day!BU182="","",_tag_month_day!BU182/100)</f>
        <v/>
      </c>
      <c r="GK186" s="620" t="str">
        <f>IF(_tag_month_day!BV182="",IF(_rlcf_month_day!A$2="","",_rlcf_month_day!A$2/100),_tag_month_day!BV182/100)</f>
        <v/>
      </c>
      <c r="GL186" s="620" t="str">
        <f>IF(_tag_month_day!BW182="",IF(_rlcf_month_day!B$2="","",_rlcf_month_day!B$2/100),_tag_month_day!BW182/100)</f>
        <v/>
      </c>
      <c r="GM186" s="621" t="str">
        <f>IF(_tag_month_day!BX182="",IF(_rlcf_month_day!C$2="","",_rlcf_month_day!C$2/100),_tag_month_day!BX182/100)</f>
        <v/>
      </c>
      <c r="GN186" s="620" t="str">
        <f>IF(_tag_month_day!BV182="",IF(_rlcf_month_day!A$2="","",_rlcf_month_day!A$2/100),_tag_month_day!BV182/100)</f>
        <v/>
      </c>
      <c r="GO186" s="620" t="str">
        <f>IF(_tag_month_day!BW182="",IF(_rlcf_month_day!B$2="","",_rlcf_month_day!B$2/100),_tag_month_day!BW182/100)</f>
        <v/>
      </c>
      <c r="GP186" s="620" t="str">
        <f>IF(_tag_month_day!CD182="",IF(_rlcf_month_day!E$2="","",_rlcf_month_day!E$2/100),_tag_month_day!CD182/100)</f>
        <v/>
      </c>
      <c r="GQ186" s="620" t="str">
        <f>IF(_tag_month_day!CE182="",IF(_rlcf_month_day!F$2="","",_rlcf_month_day!F$2/100),_tag_month_day!CE182/100)</f>
        <v/>
      </c>
      <c r="GR186" s="621" t="str">
        <f>IF(_tag_month_day!CF182="",IF(_rlcf_month_day!G$2="","",_rlcf_month_day!G$2/100),_tag_month_day!CF182/100)</f>
        <v/>
      </c>
      <c r="GS186" s="626">
        <f t="shared" ref="GS186:HH186" si="1110">GS185</f>
        <v>0.953</v>
      </c>
      <c r="GT186" s="626">
        <f t="shared" si="1110"/>
        <v>0.55</v>
      </c>
      <c r="GU186" s="626">
        <f t="shared" si="1110"/>
        <v>0.55</v>
      </c>
      <c r="GV186" s="626">
        <f t="shared" si="1110"/>
        <v>0.55</v>
      </c>
      <c r="GW186" s="626">
        <f t="shared" si="1110"/>
        <v>0.5</v>
      </c>
      <c r="GX186" s="626">
        <f t="shared" si="1110"/>
        <v>0.935</v>
      </c>
      <c r="GY186" s="626">
        <f t="shared" si="1110"/>
        <v>0.15</v>
      </c>
      <c r="GZ186" s="626">
        <f t="shared" si="1110"/>
        <v>1</v>
      </c>
      <c r="HA186" s="632">
        <f t="shared" si="1110"/>
        <v>0.047</v>
      </c>
      <c r="HB186" s="632">
        <f t="shared" si="1110"/>
        <v>0.45</v>
      </c>
      <c r="HC186" s="632">
        <f t="shared" si="1110"/>
        <v>0.45</v>
      </c>
      <c r="HD186" s="632">
        <f t="shared" si="1110"/>
        <v>0.45</v>
      </c>
      <c r="HE186" s="632">
        <f t="shared" si="1110"/>
        <v>0.5</v>
      </c>
      <c r="HF186" s="632">
        <f t="shared" si="1110"/>
        <v>0.065</v>
      </c>
      <c r="HG186" s="632">
        <f t="shared" si="1110"/>
        <v>0.85</v>
      </c>
      <c r="HH186" s="632">
        <f t="shared" si="1110"/>
        <v>0</v>
      </c>
      <c r="HI186" s="68">
        <f t="shared" si="811"/>
        <v>0</v>
      </c>
      <c r="HJ186" s="68" t="e">
        <f t="shared" si="842"/>
        <v>#VALUE!</v>
      </c>
      <c r="HK186" s="202">
        <f t="shared" si="843"/>
        <v>0.85</v>
      </c>
      <c r="HL186" s="464">
        <f t="shared" si="844"/>
        <v>550000</v>
      </c>
      <c r="HM186" s="464">
        <f t="shared" si="845"/>
        <v>480000</v>
      </c>
      <c r="HN186" s="192" t="e">
        <f t="shared" si="812"/>
        <v>#VALUE!</v>
      </c>
      <c r="HO186" s="192" t="e">
        <f>HN186*HK186*$HO$2/HL186*1000000</f>
        <v>#VALUE!</v>
      </c>
      <c r="HP186" s="192" t="e">
        <f>HN186*HK186*$HP$2/HM186*1000000</f>
        <v>#VALUE!</v>
      </c>
    </row>
    <row r="187" customFormat="1" spans="1:224">
      <c r="A187" s="381">
        <v>182</v>
      </c>
      <c r="B187" s="54">
        <f ca="1" t="shared" si="846"/>
        <v>43624</v>
      </c>
      <c r="C187" s="57">
        <f t="shared" si="847"/>
        <v>0.0416666666666667</v>
      </c>
      <c r="D187" s="68" t="str">
        <f ca="1" t="shared" si="813"/>
        <v>白班</v>
      </c>
      <c r="E187" s="68" t="str">
        <f ca="1" t="shared" si="814"/>
        <v>丙</v>
      </c>
      <c r="F187" s="68">
        <f ca="1">SUMPRODUCT((成本日报!$A$3:$A$95=计划!B187)*(成本日报!$B$3:$B$95=计划!$D187),成本日报!$C$3:$C$95)</f>
        <v>3</v>
      </c>
      <c r="G187" s="382">
        <f ca="1" t="shared" si="848"/>
        <v>43624.5416666662</v>
      </c>
      <c r="H187" s="382">
        <f ca="1" t="shared" si="815"/>
        <v>43624.5486111107</v>
      </c>
      <c r="I187" s="382">
        <f ca="1" t="shared" si="816"/>
        <v>43624.5541666662</v>
      </c>
      <c r="J187" s="382">
        <f ca="1" t="shared" si="817"/>
        <v>43624.5833333329</v>
      </c>
      <c r="K187" s="382">
        <f ca="1" t="shared" si="818"/>
        <v>43624.6458333329</v>
      </c>
      <c r="L187" s="382">
        <f ca="1" t="shared" si="819"/>
        <v>43624.6666666662</v>
      </c>
      <c r="M187" s="398" t="str">
        <f>IF(_tag_month_day!A183="","",_tag_month_day!A183)</f>
        <v/>
      </c>
      <c r="N187" s="398" t="str">
        <f>IF(_tag_month_day!B183="","",_tag_month_day!B183)</f>
        <v/>
      </c>
      <c r="O187" s="399" t="e">
        <f t="shared" si="820"/>
        <v>#VALUE!</v>
      </c>
      <c r="P187" s="398" t="str">
        <f>IF(_tag_month_day!C183="","",_tag_month_day!C183)</f>
        <v/>
      </c>
      <c r="Q187" s="398" t="str">
        <f>IF(_tag_month_day!D183="","",_tag_month_day!D183)</f>
        <v/>
      </c>
      <c r="R187" s="416">
        <f>IF(_tag_month_day!CB183="",R186,_tag_month_day!CB183/100)</f>
        <v>0.07</v>
      </c>
      <c r="S187" s="417" t="str">
        <f>IF(_tag_month_day!E183="","",_tag_month_day!E183)</f>
        <v/>
      </c>
      <c r="T187" s="417" t="str">
        <f>IF(_tag_month_day!F183="","",_tag_month_day!F183)</f>
        <v/>
      </c>
      <c r="U187" s="418" t="e">
        <f t="shared" si="774"/>
        <v>#VALUE!</v>
      </c>
      <c r="V187" s="53" t="e">
        <f t="shared" si="775"/>
        <v>#VALUE!</v>
      </c>
      <c r="W187" s="419" t="str">
        <f>IF(_jhy_month_day!A183="","",_jhy_month_day!A183)</f>
        <v/>
      </c>
      <c r="X187" s="420" t="str">
        <f>IF(_jhy_month_day!B183="","",_jhy_month_day!B183/100)</f>
        <v/>
      </c>
      <c r="Y187" s="420" t="str">
        <f>IF(_jhy_month_day!C183="","",_jhy_month_day!C183/100)</f>
        <v/>
      </c>
      <c r="Z187" s="439">
        <f t="shared" si="865"/>
        <v>46</v>
      </c>
      <c r="AA187" s="440" t="str">
        <f>IF(_tag_month_day!G183="","",_tag_month_day!G183/100)</f>
        <v/>
      </c>
      <c r="AB187" s="440" t="str">
        <f>IF(_tag_month_day!H183="","",_tag_month_day!H183/100)</f>
        <v/>
      </c>
      <c r="AC187" s="193">
        <f t="shared" si="821"/>
        <v>1.59963432013121</v>
      </c>
      <c r="AD187" s="441" t="str">
        <f t="shared" si="822"/>
        <v/>
      </c>
      <c r="AE187" s="442" t="str">
        <f t="shared" si="823"/>
        <v/>
      </c>
      <c r="AF187" s="443">
        <v>1</v>
      </c>
      <c r="AG187" s="68" t="str">
        <f>IF(_duihao_month_day!A183="","",_duihao_month_day!A183)</f>
        <v/>
      </c>
      <c r="AH187" s="463">
        <f>IF(_gyk_month_day!B183="",AH186,_gyk_month_day!B183)</f>
        <v>820</v>
      </c>
      <c r="AI187" s="464" t="e">
        <f t="shared" si="849"/>
        <v>#VALUE!</v>
      </c>
      <c r="AJ187" s="68" t="str">
        <f>IF(_tag_month_day!I183="","",_tag_month_day!I183)</f>
        <v/>
      </c>
      <c r="AK187" s="465" t="str">
        <f>IF(_tzyy_month_day!A183="","",_tzyy_month_day!A183)</f>
        <v/>
      </c>
      <c r="AL187" s="465" t="str">
        <f>IF(_tzyy_month_day!B183="","",_tzyy_month_day!B183)</f>
        <v/>
      </c>
      <c r="AM187" s="465" t="str">
        <f>IF(_tzyy_month_day!C183="","",_tzyy_month_day!C183)</f>
        <v/>
      </c>
      <c r="AN187" s="466" t="str">
        <f>IF(_tag_month_day!CG183="","",_tag_month_day!CG183)</f>
        <v/>
      </c>
      <c r="AO187" s="466" t="str">
        <f>IF(_tag_month_day!CH183="","",_tag_month_day!CH183)</f>
        <v/>
      </c>
      <c r="AP187" s="486" t="e">
        <f t="shared" si="824"/>
        <v>#VALUE!</v>
      </c>
      <c r="AQ187" s="487" t="str">
        <f>IF(_tag_month_day!J183="","",_tag_month_day!J183/100)</f>
        <v/>
      </c>
      <c r="AR187" s="488">
        <f t="shared" si="825"/>
        <v>1.3</v>
      </c>
      <c r="AS187" s="489" t="e">
        <f t="shared" si="776"/>
        <v>#VALUE!</v>
      </c>
      <c r="AT187" s="489">
        <f t="shared" si="826"/>
        <v>0</v>
      </c>
      <c r="AU187" s="490" t="str">
        <f>IF(_tag_month_day!K183="","",_tag_month_day!K183)</f>
        <v/>
      </c>
      <c r="AV187" s="491" t="str">
        <f>IF(_tag_month_day!L183="","",_tag_month_day!L183/100)</f>
        <v/>
      </c>
      <c r="AW187" s="420">
        <f t="shared" si="748"/>
        <v>0</v>
      </c>
      <c r="AX187" s="420">
        <f t="shared" si="827"/>
        <v>0</v>
      </c>
      <c r="AY187" s="420" t="str">
        <f>IF(_tag_month_day!M183="","",_tag_month_day!M183/100)</f>
        <v/>
      </c>
      <c r="AZ187" s="420" t="str">
        <f>IF(_tag_month_day!N183="","",_tag_month_day!N183/100)</f>
        <v/>
      </c>
      <c r="BA187" s="420" t="str">
        <f>IF(_tag_month_day!O183="","",_tag_month_day!O183/100)</f>
        <v/>
      </c>
      <c r="BB187" s="496" t="str">
        <f>IF(_tag_month_day!P183="","",_tag_month_day!P183/100)</f>
        <v/>
      </c>
      <c r="BC187" s="496">
        <f t="shared" si="828"/>
        <v>0</v>
      </c>
      <c r="BD187" s="496" t="str">
        <f>IF(_tag_month_day!Q183="","",_tag_month_day!Q183/100)</f>
        <v/>
      </c>
      <c r="BE187" s="510" t="str">
        <f>IF(_tag_month_day!R183="","",_tag_month_day!R183/100)</f>
        <v/>
      </c>
      <c r="BF187" s="413" t="str">
        <f>IF(_tag_month_day!CC183="","",_tag_month_day!CC183/100)</f>
        <v/>
      </c>
      <c r="BG187" s="511" t="e">
        <f t="shared" si="777"/>
        <v>#VALUE!</v>
      </c>
      <c r="BH187" s="198">
        <f t="shared" si="778"/>
        <v>0</v>
      </c>
      <c r="BI187" s="512" t="e">
        <f>IF(CX187=0,BI186,(DK187*查询!$R$5+DL187*查询!$Q$5+DM187*查询!$N$5+DN187*查询!$O$5+DO187*查询!$P$5)*AF187/CX187)</f>
        <v>#VALUE!</v>
      </c>
      <c r="BJ187" s="512" t="e">
        <f>IF(CX187=0,BJ186,(DP187*查询!$S$5+DQ187*查询!$T$5+DR187*查询!$U$5)*AF187/CX187)</f>
        <v>#VALUE!</v>
      </c>
      <c r="BK187" s="512">
        <f t="shared" si="829"/>
        <v>1</v>
      </c>
      <c r="BL187" s="513" t="str">
        <f>IF(_cfyc_month_day!A183="","",_cfyc_month_day!A183)</f>
        <v/>
      </c>
      <c r="BM187" s="513" t="str">
        <f>IF(_cfyc_month_day!B183="","",_cfyc_month_day!B183)</f>
        <v/>
      </c>
      <c r="BN187" s="513" t="str">
        <f>IF(_cfyc_month_day!C183="","",_cfyc_month_day!C183)</f>
        <v/>
      </c>
      <c r="BO187" s="522" t="str">
        <f>IF(_cfyc_month_day!D183="","",_cfyc_month_day!D183)</f>
        <v/>
      </c>
      <c r="BP187" s="522" t="str">
        <f>IF(_cfyc_month_day!E183="","",_cfyc_month_day!E183)</f>
        <v/>
      </c>
      <c r="BQ187" s="522" t="str">
        <f>IF(_cfyc_month_day!F183="","",_cfyc_month_day!F183)</f>
        <v/>
      </c>
      <c r="BR187" s="513" t="str">
        <f>IF(_tag_month_day!T183="","",_tag_month_day!T183)</f>
        <v/>
      </c>
      <c r="BS187" s="513" t="str">
        <f>IF(_tag_month_day!U183="","",_tag_month_day!U183)</f>
        <v/>
      </c>
      <c r="BT187" s="523" t="str">
        <f t="shared" si="830"/>
        <v/>
      </c>
      <c r="BU187" s="223" t="str">
        <f>IF(_tag_month_day!V183="","",_tag_month_day!V183)</f>
        <v/>
      </c>
      <c r="BV187" s="206" t="str">
        <f>IF(_tag_month_day!W183="","",_tag_month_day!W183)</f>
        <v/>
      </c>
      <c r="BW187" s="540" t="str">
        <f>IF(_tag_month_day!X183="","",_tag_month_day!X183)</f>
        <v/>
      </c>
      <c r="BX187" s="540" t="str">
        <f>IF(_tag_month_day!Y183="","",_tag_month_day!Y183)</f>
        <v/>
      </c>
      <c r="BY187" s="541">
        <f ca="1" t="shared" si="831"/>
        <v>43624.6666666662</v>
      </c>
      <c r="BZ187" s="542" t="s">
        <v>215</v>
      </c>
      <c r="CA187" s="543" t="str">
        <f>IF(_jhy2_month_day!A183="","",_jhy2_month_day!A183)</f>
        <v/>
      </c>
      <c r="CB187" s="464" t="str">
        <f>IF(_jhy2_month_day!B183="","",_jhy2_month_day!B183)</f>
        <v/>
      </c>
      <c r="CC187" s="464" t="str">
        <f>IF(_jhy2_month_day!C183="","",_jhy2_month_day!C183)</f>
        <v/>
      </c>
      <c r="CD187" s="464" t="str">
        <f>IF(_jhy2_month_day!D183="","",_jhy2_month_day!D183)</f>
        <v/>
      </c>
      <c r="CE187" s="464" t="str">
        <f>IF(_jhy2_month_day!E183="","",_jhy2_month_day!E183)</f>
        <v/>
      </c>
      <c r="CF187" s="464" t="str">
        <f>IF(_jhy2_month_day!F183="","",_jhy2_month_day!F183)</f>
        <v/>
      </c>
      <c r="CG187" s="464" t="str">
        <f>IF(_jhy2_month_day!G183="","",_jhy2_month_day!G183)</f>
        <v/>
      </c>
      <c r="CH187" s="464" t="str">
        <f>IF(_jhy2_month_day!H183="","",_jhy2_month_day!H183)</f>
        <v/>
      </c>
      <c r="CI187" s="464" t="str">
        <f>IF(_jhy2_month_day!I183="","",_jhy2_month_day!I183)</f>
        <v/>
      </c>
      <c r="CJ187" s="464" t="str">
        <f>IF(_jhy2_month_day!J183="","",_jhy2_month_day!J183)</f>
        <v/>
      </c>
      <c r="CK187" s="464" t="str">
        <f>IF(_jhy2_month_day!K183="","",_jhy2_month_day!K183)</f>
        <v/>
      </c>
      <c r="CL187" s="562" t="str">
        <f>IF(_jhy2_month_day!L183="","",_jhy2_month_day!L183)</f>
        <v/>
      </c>
      <c r="CM187" s="562" t="str">
        <f>IF(_jhy2_month_day!M183="","",_jhy2_month_day!M183)</f>
        <v/>
      </c>
      <c r="CN187" s="562" t="str">
        <f>IF(_jhy2_month_day!N183="","",_jhy2_month_day!N183)</f>
        <v/>
      </c>
      <c r="CO187" s="562" t="str">
        <f>IF(_jhy2_month_day!O183="","",_jhy2_month_day!O183)</f>
        <v/>
      </c>
      <c r="CP187" s="562" t="str">
        <f>IF(_jhy2_month_day!P183="","",_jhy2_month_day!P183)</f>
        <v/>
      </c>
      <c r="CQ187" s="562" t="str">
        <f>IF(_jhy2_month_day!Q183="","",_jhy2_month_day!Q183)</f>
        <v/>
      </c>
      <c r="CR187" s="563" t="str">
        <f>IF(_jhy2_month_day!R183="","",_jhy2_month_day!R183)</f>
        <v/>
      </c>
      <c r="CS187" s="576" t="str">
        <f>IF(_jhy2_month_day!S183="","",_jhy2_month_day!S183)</f>
        <v/>
      </c>
      <c r="CT187" s="562" t="str">
        <f>IF(_jhy2_month_day!T183="","",_jhy2_month_day!T183)</f>
        <v/>
      </c>
      <c r="CU187" s="577" t="e">
        <f t="shared" si="779"/>
        <v>#VALUE!</v>
      </c>
      <c r="CV187" s="198" t="e">
        <f t="shared" si="780"/>
        <v>#VALUE!</v>
      </c>
      <c r="CW187" s="192" t="e">
        <f t="shared" si="781"/>
        <v>#VALUE!</v>
      </c>
      <c r="CX187" s="192" t="e">
        <f t="shared" si="782"/>
        <v>#VALUE!</v>
      </c>
      <c r="CY187" s="202" t="e">
        <f t="shared" si="783"/>
        <v>#VALUE!</v>
      </c>
      <c r="CZ187" s="192" t="e">
        <f t="shared" ref="CZ187:DI187" si="1111">$AJ187*EF187</f>
        <v>#VALUE!</v>
      </c>
      <c r="DA187" s="192" t="e">
        <f t="shared" si="1111"/>
        <v>#VALUE!</v>
      </c>
      <c r="DB187" s="192" t="e">
        <f t="shared" si="1111"/>
        <v>#VALUE!</v>
      </c>
      <c r="DC187" s="192" t="e">
        <f t="shared" si="1111"/>
        <v>#VALUE!</v>
      </c>
      <c r="DD187" s="192" t="e">
        <f t="shared" si="1111"/>
        <v>#VALUE!</v>
      </c>
      <c r="DE187" s="192" t="e">
        <f t="shared" si="1111"/>
        <v>#VALUE!</v>
      </c>
      <c r="DF187" s="192" t="e">
        <f t="shared" si="1111"/>
        <v>#VALUE!</v>
      </c>
      <c r="DG187" s="192" t="e">
        <f t="shared" si="1111"/>
        <v>#VALUE!</v>
      </c>
      <c r="DH187" s="192" t="e">
        <f t="shared" si="1111"/>
        <v>#VALUE!</v>
      </c>
      <c r="DI187" s="192" t="e">
        <f t="shared" si="1111"/>
        <v>#VALUE!</v>
      </c>
      <c r="DJ187" s="192" t="e">
        <f t="shared" si="785"/>
        <v>#VALUE!</v>
      </c>
      <c r="DK187" s="192" t="e">
        <f t="shared" si="786"/>
        <v>#VALUE!</v>
      </c>
      <c r="DL187" s="192" t="e">
        <f t="shared" si="787"/>
        <v>#VALUE!</v>
      </c>
      <c r="DM187" s="192" t="e">
        <f t="shared" si="788"/>
        <v>#VALUE!</v>
      </c>
      <c r="DN187" s="192" t="e">
        <f t="shared" si="789"/>
        <v>#VALUE!</v>
      </c>
      <c r="DO187" s="192" t="e">
        <f t="shared" si="790"/>
        <v>#VALUE!</v>
      </c>
      <c r="DP187" s="192" t="e">
        <f t="shared" si="791"/>
        <v>#VALUE!</v>
      </c>
      <c r="DQ187" s="192" t="e">
        <f t="shared" si="792"/>
        <v>#VALUE!</v>
      </c>
      <c r="DR187" s="192" t="e">
        <f t="shared" si="793"/>
        <v>#VALUE!</v>
      </c>
      <c r="DS187" s="192" t="e">
        <f t="shared" si="794"/>
        <v>#VALUE!</v>
      </c>
      <c r="DT187" s="192" t="e">
        <f t="shared" si="795"/>
        <v>#VALUE!</v>
      </c>
      <c r="DU187" s="192" t="e">
        <f t="shared" si="796"/>
        <v>#VALUE!</v>
      </c>
      <c r="DV187" s="198" t="e">
        <f t="shared" si="797"/>
        <v>#VALUE!</v>
      </c>
      <c r="DW187" s="198" t="e">
        <f t="shared" si="798"/>
        <v>#DIV/0!</v>
      </c>
      <c r="DX187" s="198" t="e">
        <f t="shared" si="799"/>
        <v>#DIV/0!</v>
      </c>
      <c r="DY187" s="198" t="e">
        <f t="shared" si="800"/>
        <v>#VALUE!</v>
      </c>
      <c r="DZ187" s="198" t="e">
        <f t="shared" si="801"/>
        <v>#VALUE!</v>
      </c>
      <c r="EA187" s="198" t="e">
        <f t="shared" si="802"/>
        <v>#VALUE!</v>
      </c>
      <c r="EB187" s="198" t="e">
        <f t="shared" si="803"/>
        <v>#VALUE!</v>
      </c>
      <c r="EC187" s="198" t="e">
        <f t="shared" si="804"/>
        <v>#DIV/0!</v>
      </c>
      <c r="ED187" s="198" t="e">
        <f t="shared" si="805"/>
        <v>#VALUE!</v>
      </c>
      <c r="EE187" s="198" t="e">
        <f t="shared" si="806"/>
        <v>#VALUE!</v>
      </c>
      <c r="EF187" s="198" t="e">
        <f t="shared" ref="EF187:EO187" si="1112">DV187/SUM($DV187:$EE187)</f>
        <v>#VALUE!</v>
      </c>
      <c r="EG187" s="198" t="e">
        <f t="shared" si="1112"/>
        <v>#DIV/0!</v>
      </c>
      <c r="EH187" s="198" t="e">
        <f t="shared" si="1112"/>
        <v>#DIV/0!</v>
      </c>
      <c r="EI187" s="198" t="e">
        <f t="shared" si="1112"/>
        <v>#VALUE!</v>
      </c>
      <c r="EJ187" s="198" t="e">
        <f t="shared" si="1112"/>
        <v>#VALUE!</v>
      </c>
      <c r="EK187" s="198" t="e">
        <f t="shared" si="1112"/>
        <v>#VALUE!</v>
      </c>
      <c r="EL187" s="198" t="e">
        <f t="shared" si="1112"/>
        <v>#VALUE!</v>
      </c>
      <c r="EM187" s="198" t="e">
        <f t="shared" si="1112"/>
        <v>#DIV/0!</v>
      </c>
      <c r="EN187" s="198" t="e">
        <f t="shared" si="1112"/>
        <v>#VALUE!</v>
      </c>
      <c r="EO187" s="198" t="e">
        <f t="shared" si="1112"/>
        <v>#VALUE!</v>
      </c>
      <c r="EP187" s="511">
        <f t="shared" ref="EP187:EW187" si="1113">EP186</f>
        <v>0.08</v>
      </c>
      <c r="EQ187" s="511">
        <f t="shared" si="1113"/>
        <v>0.015</v>
      </c>
      <c r="ER187" s="511">
        <f t="shared" si="1113"/>
        <v>0.015</v>
      </c>
      <c r="ES187" s="511">
        <f t="shared" si="1113"/>
        <v>0.015</v>
      </c>
      <c r="ET187" s="511">
        <f t="shared" si="1113"/>
        <v>0.015</v>
      </c>
      <c r="EU187" s="511">
        <f t="shared" si="1113"/>
        <v>0.09</v>
      </c>
      <c r="EV187" s="511">
        <f t="shared" si="1113"/>
        <v>0.09</v>
      </c>
      <c r="EW187" s="511">
        <f t="shared" si="1113"/>
        <v>0.09</v>
      </c>
      <c r="EX187" s="420" t="str">
        <f>IF(_tag_month_day!AS183="","",_tag_month_day!AS183/100)</f>
        <v/>
      </c>
      <c r="EY187" s="420" t="str">
        <f>IF(_tag_month_day!AT183="","",_tag_month_day!AT183/100)</f>
        <v/>
      </c>
      <c r="EZ187" s="420" t="str">
        <f>IF(_tag_month_day!AU183="","",_tag_month_day!AU183/100)</f>
        <v/>
      </c>
      <c r="FA187" s="420" t="str">
        <f>IF(_tag_month_day!AV183="","",_tag_month_day!AV183/100)</f>
        <v/>
      </c>
      <c r="FB187" s="420" t="str">
        <f>IF(_tag_month_day!AW183="","",_tag_month_day!AW183/100)</f>
        <v/>
      </c>
      <c r="FC187" s="420" t="str">
        <f>IF(_tag_month_day!AX183="","",_tag_month_day!AX183/100)</f>
        <v/>
      </c>
      <c r="FD187" s="510">
        <f t="shared" si="835"/>
        <v>0.33</v>
      </c>
      <c r="FE187" s="510">
        <f t="shared" si="836"/>
        <v>0.19</v>
      </c>
      <c r="FF187" s="510">
        <f t="shared" si="837"/>
        <v>0.003</v>
      </c>
      <c r="FG187" s="510">
        <f t="shared" si="838"/>
        <v>0</v>
      </c>
      <c r="FH187" s="603">
        <f t="shared" si="839"/>
        <v>0.0001</v>
      </c>
      <c r="FI187" s="510">
        <f t="shared" ref="FI187:FR187" si="1114">FI186</f>
        <v>0.41</v>
      </c>
      <c r="FJ187" s="510">
        <f t="shared" si="1114"/>
        <v>0.11</v>
      </c>
      <c r="FK187" s="510">
        <f t="shared" si="1114"/>
        <v>0.015</v>
      </c>
      <c r="FL187" s="510">
        <f t="shared" si="1114"/>
        <v>0</v>
      </c>
      <c r="FM187" s="603">
        <f t="shared" si="1114"/>
        <v>0.0001</v>
      </c>
      <c r="FN187" s="510" t="str">
        <f>IF(_tag_month_day!AY183="","",_tag_month_day!AY183/100)</f>
        <v/>
      </c>
      <c r="FO187" s="510" t="str">
        <f>IF(_tag_month_day!AZ183="","",_tag_month_day!AZ183/100)</f>
        <v/>
      </c>
      <c r="FP187" s="510" t="str">
        <f>IF(_tag_month_day!BA183="","",_tag_month_day!BA183/100)</f>
        <v/>
      </c>
      <c r="FQ187" s="510" t="str">
        <f>IF(_tag_month_day!BB183="","",_tag_month_day!BB183/100)</f>
        <v/>
      </c>
      <c r="FR187" s="603" t="str">
        <f>IF(_tag_month_day!BC183="","",_tag_month_day!BC183/100)</f>
        <v/>
      </c>
      <c r="FS187" s="510" t="str">
        <f>IF(_tag_month_day!BD183="","",_tag_month_day!BD183/100)</f>
        <v/>
      </c>
      <c r="FT187" s="510" t="str">
        <f>IF(_tag_month_day!BE183="","",_tag_month_day!BE183/100)</f>
        <v/>
      </c>
      <c r="FU187" s="510" t="str">
        <f>IF(_tag_month_day!BF183="","",_tag_month_day!BF183/100)</f>
        <v/>
      </c>
      <c r="FV187" s="510" t="str">
        <f>IF(_tag_month_day!BG183="","",_tag_month_day!BG183/100)</f>
        <v/>
      </c>
      <c r="FW187" s="603" t="str">
        <f>IF(_tag_month_day!BH183="","",_tag_month_day!BH183/100)</f>
        <v/>
      </c>
      <c r="FX187" s="510" t="str">
        <f>IF(_tag_month_day!BI183="","",_tag_month_day!BI183/100)</f>
        <v/>
      </c>
      <c r="FY187" s="510" t="str">
        <f>IF(_tag_month_day!BJ183="","",_tag_month_day!BJ183/100)</f>
        <v/>
      </c>
      <c r="FZ187" s="605" t="str">
        <f>IF(_tag_month_day!BK183="","",_tag_month_day!BK183/100)</f>
        <v/>
      </c>
      <c r="GA187" s="510" t="str">
        <f>IF(_tag_month_day!BL183="","",_tag_month_day!BL183/100)</f>
        <v/>
      </c>
      <c r="GB187" s="603" t="str">
        <f>IF(_tag_month_day!BM183="","",_tag_month_day!BM183/100)</f>
        <v/>
      </c>
      <c r="GC187" s="420" t="str">
        <f>IF(_tag_month_day!BN183="","",_tag_month_day!BN183/100)</f>
        <v/>
      </c>
      <c r="GD187" s="420" t="str">
        <f>IF(_tag_month_day!BO183="","",_tag_month_day!BO183/100)</f>
        <v/>
      </c>
      <c r="GE187" s="420" t="str">
        <f>IF(_tag_month_day!BP183="","",_tag_month_day!BP183/100)</f>
        <v/>
      </c>
      <c r="GF187" s="420" t="str">
        <f>IF(_tag_month_day!BQ183="","",_tag_month_day!BQ183/100)</f>
        <v/>
      </c>
      <c r="GG187" s="420" t="str">
        <f>IF(_tag_month_day!BR183="","",_tag_month_day!BR183/100)</f>
        <v/>
      </c>
      <c r="GH187" s="420" t="str">
        <f>IF(_tag_month_day!BS183="","",_tag_month_day!BS183/100)</f>
        <v/>
      </c>
      <c r="GI187" s="603" t="str">
        <f>IF(_tag_month_day!BT183="","",_tag_month_day!BT183/100)</f>
        <v/>
      </c>
      <c r="GJ187" s="612" t="str">
        <f>IF(_tag_month_day!BU183="","",_tag_month_day!BU183/100)</f>
        <v/>
      </c>
      <c r="GK187" s="620" t="str">
        <f>IF(_tag_month_day!BV183="",IF(_rlcf_month_day!A$2="","",_rlcf_month_day!A$2/100),_tag_month_day!BV183/100)</f>
        <v/>
      </c>
      <c r="GL187" s="620" t="str">
        <f>IF(_tag_month_day!BW183="",IF(_rlcf_month_day!B$2="","",_rlcf_month_day!B$2/100),_tag_month_day!BW183/100)</f>
        <v/>
      </c>
      <c r="GM187" s="621" t="str">
        <f>IF(_tag_month_day!BX183="",IF(_rlcf_month_day!C$2="","",_rlcf_month_day!C$2/100),_tag_month_day!BX183/100)</f>
        <v/>
      </c>
      <c r="GN187" s="620" t="str">
        <f>IF(_tag_month_day!BV183="",IF(_rlcf_month_day!A$2="","",_rlcf_month_day!A$2/100),_tag_month_day!BV183/100)</f>
        <v/>
      </c>
      <c r="GO187" s="620" t="str">
        <f>IF(_tag_month_day!BW183="",IF(_rlcf_month_day!B$2="","",_rlcf_month_day!B$2/100),_tag_month_day!BW183/100)</f>
        <v/>
      </c>
      <c r="GP187" s="620" t="str">
        <f>IF(_tag_month_day!CD183="",IF(_rlcf_month_day!E$2="","",_rlcf_month_day!E$2/100),_tag_month_day!CD183/100)</f>
        <v/>
      </c>
      <c r="GQ187" s="620" t="str">
        <f>IF(_tag_month_day!CE183="",IF(_rlcf_month_day!F$2="","",_rlcf_month_day!F$2/100),_tag_month_day!CE183/100)</f>
        <v/>
      </c>
      <c r="GR187" s="621" t="str">
        <f>IF(_tag_month_day!CF183="",IF(_rlcf_month_day!G$2="","",_rlcf_month_day!G$2/100),_tag_month_day!CF183/100)</f>
        <v/>
      </c>
      <c r="GS187" s="626">
        <f t="shared" ref="GS187:HH187" si="1115">GS186</f>
        <v>0.953</v>
      </c>
      <c r="GT187" s="626">
        <f t="shared" si="1115"/>
        <v>0.55</v>
      </c>
      <c r="GU187" s="626">
        <f t="shared" si="1115"/>
        <v>0.55</v>
      </c>
      <c r="GV187" s="626">
        <f t="shared" si="1115"/>
        <v>0.55</v>
      </c>
      <c r="GW187" s="626">
        <f t="shared" si="1115"/>
        <v>0.5</v>
      </c>
      <c r="GX187" s="626">
        <f t="shared" si="1115"/>
        <v>0.935</v>
      </c>
      <c r="GY187" s="626">
        <f t="shared" si="1115"/>
        <v>0.15</v>
      </c>
      <c r="GZ187" s="626">
        <f t="shared" si="1115"/>
        <v>1</v>
      </c>
      <c r="HA187" s="632">
        <f t="shared" si="1115"/>
        <v>0.047</v>
      </c>
      <c r="HB187" s="632">
        <f t="shared" si="1115"/>
        <v>0.45</v>
      </c>
      <c r="HC187" s="632">
        <f t="shared" si="1115"/>
        <v>0.45</v>
      </c>
      <c r="HD187" s="632">
        <f t="shared" si="1115"/>
        <v>0.45</v>
      </c>
      <c r="HE187" s="632">
        <f t="shared" si="1115"/>
        <v>0.5</v>
      </c>
      <c r="HF187" s="632">
        <f t="shared" si="1115"/>
        <v>0.065</v>
      </c>
      <c r="HG187" s="632">
        <f t="shared" si="1115"/>
        <v>0.85</v>
      </c>
      <c r="HH187" s="632">
        <f t="shared" si="1115"/>
        <v>0</v>
      </c>
      <c r="HI187" s="68" t="e">
        <f t="shared" si="811"/>
        <v>#VALUE!</v>
      </c>
      <c r="HJ187" s="68" t="e">
        <f t="shared" si="842"/>
        <v>#VALUE!</v>
      </c>
      <c r="HK187" s="202">
        <f t="shared" si="843"/>
        <v>0.85</v>
      </c>
      <c r="HL187" s="464">
        <f t="shared" si="844"/>
        <v>550000</v>
      </c>
      <c r="HM187" s="464">
        <f t="shared" si="845"/>
        <v>480000</v>
      </c>
      <c r="HN187" s="192" t="e">
        <f t="shared" si="812"/>
        <v>#VALUE!</v>
      </c>
      <c r="HO187" s="192" t="e">
        <f>HN187*HK187*$HO$2/HL187*1000000</f>
        <v>#VALUE!</v>
      </c>
      <c r="HP187" s="192" t="e">
        <f>HN187*HK187*$HP$2/HM187*1000000</f>
        <v>#VALUE!</v>
      </c>
    </row>
    <row r="188" customFormat="1" spans="1:224">
      <c r="A188" s="381">
        <v>183</v>
      </c>
      <c r="B188" s="54">
        <f ca="1" t="shared" si="846"/>
        <v>43624</v>
      </c>
      <c r="C188" s="57">
        <f t="shared" si="847"/>
        <v>0.0416666666666667</v>
      </c>
      <c r="D188" s="68" t="str">
        <f ca="1" t="shared" si="813"/>
        <v>白班</v>
      </c>
      <c r="E188" s="68" t="str">
        <f ca="1" t="shared" si="814"/>
        <v>丙</v>
      </c>
      <c r="F188" s="68">
        <f ca="1">SUMPRODUCT((成本日报!$A$3:$A$95=计划!B188)*(成本日报!$B$3:$B$95=计划!$D188),成本日报!$C$3:$C$95)</f>
        <v>3</v>
      </c>
      <c r="G188" s="382">
        <f ca="1" t="shared" si="848"/>
        <v>43624.5833333329</v>
      </c>
      <c r="H188" s="382">
        <f ca="1" t="shared" si="815"/>
        <v>43624.5902777773</v>
      </c>
      <c r="I188" s="382">
        <f ca="1" t="shared" si="816"/>
        <v>43624.5958333329</v>
      </c>
      <c r="J188" s="382">
        <f ca="1" t="shared" si="817"/>
        <v>43624.6249999996</v>
      </c>
      <c r="K188" s="382">
        <f ca="1" t="shared" si="818"/>
        <v>43624.6874999996</v>
      </c>
      <c r="L188" s="382">
        <f ca="1" t="shared" si="819"/>
        <v>43624.7083333329</v>
      </c>
      <c r="M188" s="398" t="str">
        <f>IF(_tag_month_day!A184="","",_tag_month_day!A184)</f>
        <v/>
      </c>
      <c r="N188" s="398" t="str">
        <f>IF(_tag_month_day!B184="","",_tag_month_day!B184)</f>
        <v/>
      </c>
      <c r="O188" s="399" t="e">
        <f t="shared" si="820"/>
        <v>#VALUE!</v>
      </c>
      <c r="P188" s="398" t="str">
        <f>IF(_tag_month_day!C184="","",_tag_month_day!C184)</f>
        <v/>
      </c>
      <c r="Q188" s="398" t="str">
        <f>IF(_tag_month_day!D184="","",_tag_month_day!D184)</f>
        <v/>
      </c>
      <c r="R188" s="416">
        <f>IF(_tag_month_day!CB184="",R187,_tag_month_day!CB184/100)</f>
        <v>0.07</v>
      </c>
      <c r="S188" s="417" t="str">
        <f>IF(_tag_month_day!E184="","",_tag_month_day!E184)</f>
        <v/>
      </c>
      <c r="T188" s="417" t="str">
        <f>IF(_tag_month_day!F184="","",_tag_month_day!F184)</f>
        <v/>
      </c>
      <c r="U188" s="418" t="e">
        <f t="shared" si="774"/>
        <v>#VALUE!</v>
      </c>
      <c r="V188" s="53" t="e">
        <f t="shared" si="775"/>
        <v>#VALUE!</v>
      </c>
      <c r="W188" s="419" t="str">
        <f>IF(_jhy_month_day!A184="","",_jhy_month_day!A184)</f>
        <v/>
      </c>
      <c r="X188" s="420" t="str">
        <f>IF(_jhy_month_day!B184="","",_jhy_month_day!B184/100)</f>
        <v/>
      </c>
      <c r="Y188" s="420" t="str">
        <f>IF(_jhy_month_day!C184="","",_jhy_month_day!C184/100)</f>
        <v/>
      </c>
      <c r="Z188" s="439">
        <f t="shared" si="865"/>
        <v>46</v>
      </c>
      <c r="AA188" s="440" t="str">
        <f>IF(_tag_month_day!G184="","",_tag_month_day!G184/100)</f>
        <v/>
      </c>
      <c r="AB188" s="440" t="str">
        <f>IF(_tag_month_day!H184="","",_tag_month_day!H184/100)</f>
        <v/>
      </c>
      <c r="AC188" s="193">
        <f t="shared" si="821"/>
        <v>1.59963432013121</v>
      </c>
      <c r="AD188" s="441" t="str">
        <f t="shared" si="822"/>
        <v/>
      </c>
      <c r="AE188" s="442" t="str">
        <f t="shared" si="823"/>
        <v/>
      </c>
      <c r="AF188" s="443">
        <v>1</v>
      </c>
      <c r="AG188" s="68" t="str">
        <f>IF(_duihao_month_day!A184="","",_duihao_month_day!A184)</f>
        <v/>
      </c>
      <c r="AH188" s="463">
        <f>IF(_gyk_month_day!B184="",AH187,_gyk_month_day!B184)</f>
        <v>820</v>
      </c>
      <c r="AI188" s="464" t="e">
        <f t="shared" si="849"/>
        <v>#VALUE!</v>
      </c>
      <c r="AJ188" s="68" t="str">
        <f>IF(_tag_month_day!I184="","",_tag_month_day!I184)</f>
        <v/>
      </c>
      <c r="AK188" s="465" t="str">
        <f>IF(_tzyy_month_day!A184="","",_tzyy_month_day!A184)</f>
        <v/>
      </c>
      <c r="AL188" s="465" t="str">
        <f>IF(_tzyy_month_day!B184="","",_tzyy_month_day!B184)</f>
        <v/>
      </c>
      <c r="AM188" s="465" t="str">
        <f>IF(_tzyy_month_day!C184="","",_tzyy_month_day!C184)</f>
        <v/>
      </c>
      <c r="AN188" s="466" t="str">
        <f>IF(_tag_month_day!CG184="","",_tag_month_day!CG184)</f>
        <v/>
      </c>
      <c r="AO188" s="466" t="str">
        <f>IF(_tag_month_day!CH184="","",_tag_month_day!CH184)</f>
        <v/>
      </c>
      <c r="AP188" s="486" t="e">
        <f t="shared" si="824"/>
        <v>#VALUE!</v>
      </c>
      <c r="AQ188" s="487" t="str">
        <f>IF(_tag_month_day!J184="","",_tag_month_day!J184/100)</f>
        <v/>
      </c>
      <c r="AR188" s="488">
        <f t="shared" si="825"/>
        <v>1.3</v>
      </c>
      <c r="AS188" s="489" t="e">
        <f t="shared" si="776"/>
        <v>#VALUE!</v>
      </c>
      <c r="AT188" s="489">
        <f t="shared" si="826"/>
        <v>0</v>
      </c>
      <c r="AU188" s="490" t="str">
        <f>IF(_tag_month_day!K184="","",_tag_month_day!K184)</f>
        <v/>
      </c>
      <c r="AV188" s="491" t="str">
        <f>IF(_tag_month_day!L184="","",_tag_month_day!L184/100)</f>
        <v/>
      </c>
      <c r="AW188" s="420">
        <f t="shared" si="748"/>
        <v>0</v>
      </c>
      <c r="AX188" s="420">
        <f t="shared" si="827"/>
        <v>0</v>
      </c>
      <c r="AY188" s="420" t="str">
        <f>IF(_tag_month_day!M184="","",_tag_month_day!M184/100)</f>
        <v/>
      </c>
      <c r="AZ188" s="420" t="str">
        <f>IF(_tag_month_day!N184="","",_tag_month_day!N184/100)</f>
        <v/>
      </c>
      <c r="BA188" s="420" t="str">
        <f>IF(_tag_month_day!O184="","",_tag_month_day!O184/100)</f>
        <v/>
      </c>
      <c r="BB188" s="496" t="str">
        <f>IF(_tag_month_day!P184="","",_tag_month_day!P184/100)</f>
        <v/>
      </c>
      <c r="BC188" s="496">
        <f t="shared" si="828"/>
        <v>0</v>
      </c>
      <c r="BD188" s="496" t="str">
        <f>IF(_tag_month_day!Q184="","",_tag_month_day!Q184/100)</f>
        <v/>
      </c>
      <c r="BE188" s="510" t="str">
        <f>IF(_tag_month_day!R184="","",_tag_month_day!R184/100)</f>
        <v/>
      </c>
      <c r="BF188" s="413" t="str">
        <f>IF(_tag_month_day!CC184="","",_tag_month_day!CC184/100)</f>
        <v/>
      </c>
      <c r="BG188" s="511" t="e">
        <f t="shared" si="777"/>
        <v>#VALUE!</v>
      </c>
      <c r="BH188" s="198">
        <f t="shared" si="778"/>
        <v>0</v>
      </c>
      <c r="BI188" s="512" t="e">
        <f>IF(CX188=0,BI187,(DK188*查询!$R$5+DL188*查询!$Q$5+DM188*查询!$N$5+DN188*查询!$O$5+DO188*查询!$P$5)*AF188/CX188)</f>
        <v>#VALUE!</v>
      </c>
      <c r="BJ188" s="512" t="e">
        <f>IF(CX188=0,BJ187,(DP188*查询!$S$5+DQ188*查询!$T$5+DR188*查询!$U$5)*AF188/CX188)</f>
        <v>#VALUE!</v>
      </c>
      <c r="BK188" s="512">
        <f t="shared" si="829"/>
        <v>1</v>
      </c>
      <c r="BL188" s="513" t="str">
        <f>IF(_cfyc_month_day!A184="","",_cfyc_month_day!A184)</f>
        <v/>
      </c>
      <c r="BM188" s="513" t="str">
        <f>IF(_cfyc_month_day!B184="","",_cfyc_month_day!B184)</f>
        <v/>
      </c>
      <c r="BN188" s="513" t="str">
        <f>IF(_cfyc_month_day!C184="","",_cfyc_month_day!C184)</f>
        <v/>
      </c>
      <c r="BO188" s="522" t="str">
        <f>IF(_cfyc_month_day!D184="","",_cfyc_month_day!D184)</f>
        <v/>
      </c>
      <c r="BP188" s="522" t="str">
        <f>IF(_cfyc_month_day!E184="","",_cfyc_month_day!E184)</f>
        <v/>
      </c>
      <c r="BQ188" s="522" t="str">
        <f>IF(_cfyc_month_day!F184="","",_cfyc_month_day!F184)</f>
        <v/>
      </c>
      <c r="BR188" s="513" t="str">
        <f>IF(_tag_month_day!T184="","",_tag_month_day!T184)</f>
        <v/>
      </c>
      <c r="BS188" s="513" t="str">
        <f>IF(_tag_month_day!U184="","",_tag_month_day!U184)</f>
        <v/>
      </c>
      <c r="BT188" s="523" t="str">
        <f t="shared" si="830"/>
        <v/>
      </c>
      <c r="BU188" s="223" t="str">
        <f>IF(_tag_month_day!V184="","",_tag_month_day!V184)</f>
        <v/>
      </c>
      <c r="BV188" s="206" t="str">
        <f>IF(_tag_month_day!W184="","",_tag_month_day!W184)</f>
        <v/>
      </c>
      <c r="BW188" s="540" t="str">
        <f>IF(_tag_month_day!X184="","",_tag_month_day!X184)</f>
        <v/>
      </c>
      <c r="BX188" s="540" t="str">
        <f>IF(_tag_month_day!Y184="","",_tag_month_day!Y184)</f>
        <v/>
      </c>
      <c r="BY188" s="541">
        <f ca="1" t="shared" si="831"/>
        <v>43624.7083333329</v>
      </c>
      <c r="BZ188" s="542"/>
      <c r="CA188" s="543" t="str">
        <f>IF(_jhy2_month_day!A184="","",_jhy2_month_day!A184)</f>
        <v/>
      </c>
      <c r="CB188" s="464" t="str">
        <f>IF(_jhy2_month_day!B184="","",_jhy2_month_day!B184)</f>
        <v/>
      </c>
      <c r="CC188" s="464" t="str">
        <f>IF(_jhy2_month_day!C184="","",_jhy2_month_day!C184)</f>
        <v/>
      </c>
      <c r="CD188" s="464" t="str">
        <f>IF(_jhy2_month_day!D184="","",_jhy2_month_day!D184)</f>
        <v/>
      </c>
      <c r="CE188" s="464" t="str">
        <f>IF(_jhy2_month_day!E184="","",_jhy2_month_day!E184)</f>
        <v/>
      </c>
      <c r="CF188" s="464" t="str">
        <f>IF(_jhy2_month_day!F184="","",_jhy2_month_day!F184)</f>
        <v/>
      </c>
      <c r="CG188" s="464" t="str">
        <f>IF(_jhy2_month_day!G184="","",_jhy2_month_day!G184)</f>
        <v/>
      </c>
      <c r="CH188" s="464" t="str">
        <f>IF(_jhy2_month_day!H184="","",_jhy2_month_day!H184)</f>
        <v/>
      </c>
      <c r="CI188" s="464" t="str">
        <f>IF(_jhy2_month_day!I184="","",_jhy2_month_day!I184)</f>
        <v/>
      </c>
      <c r="CJ188" s="464" t="str">
        <f>IF(_jhy2_month_day!J184="","",_jhy2_month_day!J184)</f>
        <v/>
      </c>
      <c r="CK188" s="464" t="str">
        <f>IF(_jhy2_month_day!K184="","",_jhy2_month_day!K184)</f>
        <v/>
      </c>
      <c r="CL188" s="562" t="str">
        <f>IF(_jhy2_month_day!L184="","",_jhy2_month_day!L184)</f>
        <v/>
      </c>
      <c r="CM188" s="562" t="str">
        <f>IF(_jhy2_month_day!M184="","",_jhy2_month_day!M184)</f>
        <v/>
      </c>
      <c r="CN188" s="562" t="str">
        <f>IF(_jhy2_month_day!N184="","",_jhy2_month_day!N184)</f>
        <v/>
      </c>
      <c r="CO188" s="562" t="str">
        <f>IF(_jhy2_month_day!O184="","",_jhy2_month_day!O184)</f>
        <v/>
      </c>
      <c r="CP188" s="562" t="str">
        <f>IF(_jhy2_month_day!P184="","",_jhy2_month_day!P184)</f>
        <v/>
      </c>
      <c r="CQ188" s="562" t="str">
        <f>IF(_jhy2_month_day!Q184="","",_jhy2_month_day!Q184)</f>
        <v/>
      </c>
      <c r="CR188" s="563" t="str">
        <f>IF(_jhy2_month_day!R184="","",_jhy2_month_day!R184)</f>
        <v/>
      </c>
      <c r="CS188" s="576" t="str">
        <f>IF(_jhy2_month_day!S184="","",_jhy2_month_day!S184)</f>
        <v/>
      </c>
      <c r="CT188" s="562" t="str">
        <f>IF(_jhy2_month_day!T184="","",_jhy2_month_day!T184)</f>
        <v/>
      </c>
      <c r="CU188" s="577" t="e">
        <f t="shared" si="779"/>
        <v>#VALUE!</v>
      </c>
      <c r="CV188" s="198" t="e">
        <f t="shared" si="780"/>
        <v>#VALUE!</v>
      </c>
      <c r="CW188" s="192" t="e">
        <f t="shared" si="781"/>
        <v>#VALUE!</v>
      </c>
      <c r="CX188" s="192" t="e">
        <f t="shared" si="782"/>
        <v>#VALUE!</v>
      </c>
      <c r="CY188" s="202" t="e">
        <f t="shared" si="783"/>
        <v>#VALUE!</v>
      </c>
      <c r="CZ188" s="192" t="e">
        <f t="shared" ref="CZ188:DI188" si="1116">$AJ188*EF188</f>
        <v>#VALUE!</v>
      </c>
      <c r="DA188" s="192" t="e">
        <f t="shared" si="1116"/>
        <v>#VALUE!</v>
      </c>
      <c r="DB188" s="192" t="e">
        <f t="shared" si="1116"/>
        <v>#VALUE!</v>
      </c>
      <c r="DC188" s="192" t="e">
        <f t="shared" si="1116"/>
        <v>#VALUE!</v>
      </c>
      <c r="DD188" s="192" t="e">
        <f t="shared" si="1116"/>
        <v>#VALUE!</v>
      </c>
      <c r="DE188" s="192" t="e">
        <f t="shared" si="1116"/>
        <v>#VALUE!</v>
      </c>
      <c r="DF188" s="192" t="e">
        <f t="shared" si="1116"/>
        <v>#VALUE!</v>
      </c>
      <c r="DG188" s="192" t="e">
        <f t="shared" si="1116"/>
        <v>#VALUE!</v>
      </c>
      <c r="DH188" s="192" t="e">
        <f t="shared" si="1116"/>
        <v>#VALUE!</v>
      </c>
      <c r="DI188" s="192" t="e">
        <f t="shared" si="1116"/>
        <v>#VALUE!</v>
      </c>
      <c r="DJ188" s="192" t="e">
        <f t="shared" si="785"/>
        <v>#VALUE!</v>
      </c>
      <c r="DK188" s="192" t="e">
        <f t="shared" si="786"/>
        <v>#VALUE!</v>
      </c>
      <c r="DL188" s="192" t="e">
        <f t="shared" si="787"/>
        <v>#VALUE!</v>
      </c>
      <c r="DM188" s="192" t="e">
        <f t="shared" si="788"/>
        <v>#VALUE!</v>
      </c>
      <c r="DN188" s="192" t="e">
        <f t="shared" si="789"/>
        <v>#VALUE!</v>
      </c>
      <c r="DO188" s="192" t="e">
        <f t="shared" si="790"/>
        <v>#VALUE!</v>
      </c>
      <c r="DP188" s="192" t="e">
        <f t="shared" si="791"/>
        <v>#VALUE!</v>
      </c>
      <c r="DQ188" s="192" t="e">
        <f t="shared" si="792"/>
        <v>#VALUE!</v>
      </c>
      <c r="DR188" s="192" t="e">
        <f t="shared" si="793"/>
        <v>#VALUE!</v>
      </c>
      <c r="DS188" s="192" t="e">
        <f t="shared" si="794"/>
        <v>#VALUE!</v>
      </c>
      <c r="DT188" s="192" t="e">
        <f t="shared" si="795"/>
        <v>#VALUE!</v>
      </c>
      <c r="DU188" s="192" t="e">
        <f t="shared" si="796"/>
        <v>#VALUE!</v>
      </c>
      <c r="DV188" s="198" t="e">
        <f t="shared" si="797"/>
        <v>#VALUE!</v>
      </c>
      <c r="DW188" s="198" t="e">
        <f t="shared" si="798"/>
        <v>#DIV/0!</v>
      </c>
      <c r="DX188" s="198" t="e">
        <f t="shared" si="799"/>
        <v>#DIV/0!</v>
      </c>
      <c r="DY188" s="198" t="e">
        <f t="shared" si="800"/>
        <v>#VALUE!</v>
      </c>
      <c r="DZ188" s="198" t="e">
        <f t="shared" si="801"/>
        <v>#VALUE!</v>
      </c>
      <c r="EA188" s="198" t="e">
        <f t="shared" si="802"/>
        <v>#VALUE!</v>
      </c>
      <c r="EB188" s="198" t="e">
        <f t="shared" si="803"/>
        <v>#VALUE!</v>
      </c>
      <c r="EC188" s="198" t="e">
        <f t="shared" si="804"/>
        <v>#DIV/0!</v>
      </c>
      <c r="ED188" s="198" t="e">
        <f t="shared" si="805"/>
        <v>#VALUE!</v>
      </c>
      <c r="EE188" s="198" t="e">
        <f t="shared" si="806"/>
        <v>#VALUE!</v>
      </c>
      <c r="EF188" s="198" t="e">
        <f t="shared" ref="EF188:EO188" si="1117">DV188/SUM($DV188:$EE188)</f>
        <v>#VALUE!</v>
      </c>
      <c r="EG188" s="198" t="e">
        <f t="shared" si="1117"/>
        <v>#DIV/0!</v>
      </c>
      <c r="EH188" s="198" t="e">
        <f t="shared" si="1117"/>
        <v>#DIV/0!</v>
      </c>
      <c r="EI188" s="198" t="e">
        <f t="shared" si="1117"/>
        <v>#VALUE!</v>
      </c>
      <c r="EJ188" s="198" t="e">
        <f t="shared" si="1117"/>
        <v>#VALUE!</v>
      </c>
      <c r="EK188" s="198" t="e">
        <f t="shared" si="1117"/>
        <v>#VALUE!</v>
      </c>
      <c r="EL188" s="198" t="e">
        <f t="shared" si="1117"/>
        <v>#VALUE!</v>
      </c>
      <c r="EM188" s="198" t="e">
        <f t="shared" si="1117"/>
        <v>#DIV/0!</v>
      </c>
      <c r="EN188" s="198" t="e">
        <f t="shared" si="1117"/>
        <v>#VALUE!</v>
      </c>
      <c r="EO188" s="198" t="e">
        <f t="shared" si="1117"/>
        <v>#VALUE!</v>
      </c>
      <c r="EP188" s="511">
        <f t="shared" ref="EP188:EW188" si="1118">EP187</f>
        <v>0.08</v>
      </c>
      <c r="EQ188" s="511">
        <f t="shared" si="1118"/>
        <v>0.015</v>
      </c>
      <c r="ER188" s="511">
        <f t="shared" si="1118"/>
        <v>0.015</v>
      </c>
      <c r="ES188" s="511">
        <f t="shared" si="1118"/>
        <v>0.015</v>
      </c>
      <c r="ET188" s="511">
        <f t="shared" si="1118"/>
        <v>0.015</v>
      </c>
      <c r="EU188" s="511">
        <f t="shared" si="1118"/>
        <v>0.09</v>
      </c>
      <c r="EV188" s="511">
        <f t="shared" si="1118"/>
        <v>0.09</v>
      </c>
      <c r="EW188" s="511">
        <f t="shared" si="1118"/>
        <v>0.09</v>
      </c>
      <c r="EX188" s="420" t="str">
        <f>IF(_tag_month_day!AS184="","",_tag_month_day!AS184/100)</f>
        <v/>
      </c>
      <c r="EY188" s="420" t="str">
        <f>IF(_tag_month_day!AT184="","",_tag_month_day!AT184/100)</f>
        <v/>
      </c>
      <c r="EZ188" s="420" t="str">
        <f>IF(_tag_month_day!AU184="","",_tag_month_day!AU184/100)</f>
        <v/>
      </c>
      <c r="FA188" s="420" t="str">
        <f>IF(_tag_month_day!AV184="","",_tag_month_day!AV184/100)</f>
        <v/>
      </c>
      <c r="FB188" s="420" t="str">
        <f>IF(_tag_month_day!AW184="","",_tag_month_day!AW184/100)</f>
        <v/>
      </c>
      <c r="FC188" s="420" t="str">
        <f>IF(_tag_month_day!AX184="","",_tag_month_day!AX184/100)</f>
        <v/>
      </c>
      <c r="FD188" s="510">
        <f t="shared" si="835"/>
        <v>0.33</v>
      </c>
      <c r="FE188" s="510">
        <f t="shared" si="836"/>
        <v>0.19</v>
      </c>
      <c r="FF188" s="510">
        <f t="shared" si="837"/>
        <v>0.003</v>
      </c>
      <c r="FG188" s="510">
        <f t="shared" si="838"/>
        <v>0</v>
      </c>
      <c r="FH188" s="603">
        <f t="shared" si="839"/>
        <v>0.0001</v>
      </c>
      <c r="FI188" s="510">
        <f t="shared" ref="FI188:FR188" si="1119">FI187</f>
        <v>0.41</v>
      </c>
      <c r="FJ188" s="510">
        <f t="shared" si="1119"/>
        <v>0.11</v>
      </c>
      <c r="FK188" s="510">
        <f t="shared" si="1119"/>
        <v>0.015</v>
      </c>
      <c r="FL188" s="510">
        <f t="shared" si="1119"/>
        <v>0</v>
      </c>
      <c r="FM188" s="603">
        <f t="shared" si="1119"/>
        <v>0.0001</v>
      </c>
      <c r="FN188" s="510" t="str">
        <f>IF(_tag_month_day!AY184="","",_tag_month_day!AY184/100)</f>
        <v/>
      </c>
      <c r="FO188" s="510" t="str">
        <f>IF(_tag_month_day!AZ184="","",_tag_month_day!AZ184/100)</f>
        <v/>
      </c>
      <c r="FP188" s="510" t="str">
        <f>IF(_tag_month_day!BA184="","",_tag_month_day!BA184/100)</f>
        <v/>
      </c>
      <c r="FQ188" s="510" t="str">
        <f>IF(_tag_month_day!BB184="","",_tag_month_day!BB184/100)</f>
        <v/>
      </c>
      <c r="FR188" s="603" t="str">
        <f>IF(_tag_month_day!BC184="","",_tag_month_day!BC184/100)</f>
        <v/>
      </c>
      <c r="FS188" s="510" t="str">
        <f>IF(_tag_month_day!BD184="","",_tag_month_day!BD184/100)</f>
        <v/>
      </c>
      <c r="FT188" s="510" t="str">
        <f>IF(_tag_month_day!BE184="","",_tag_month_day!BE184/100)</f>
        <v/>
      </c>
      <c r="FU188" s="510" t="str">
        <f>IF(_tag_month_day!BF184="","",_tag_month_day!BF184/100)</f>
        <v/>
      </c>
      <c r="FV188" s="510" t="str">
        <f>IF(_tag_month_day!BG184="","",_tag_month_day!BG184/100)</f>
        <v/>
      </c>
      <c r="FW188" s="603" t="str">
        <f>IF(_tag_month_day!BH184="","",_tag_month_day!BH184/100)</f>
        <v/>
      </c>
      <c r="FX188" s="510" t="str">
        <f>IF(_tag_month_day!BI184="","",_tag_month_day!BI184/100)</f>
        <v/>
      </c>
      <c r="FY188" s="510" t="str">
        <f>IF(_tag_month_day!BJ184="","",_tag_month_day!BJ184/100)</f>
        <v/>
      </c>
      <c r="FZ188" s="605" t="str">
        <f>IF(_tag_month_day!BK184="","",_tag_month_day!BK184/100)</f>
        <v/>
      </c>
      <c r="GA188" s="510" t="str">
        <f>IF(_tag_month_day!BL184="","",_tag_month_day!BL184/100)</f>
        <v/>
      </c>
      <c r="GB188" s="603" t="str">
        <f>IF(_tag_month_day!BM184="","",_tag_month_day!BM184/100)</f>
        <v/>
      </c>
      <c r="GC188" s="420" t="str">
        <f>IF(_tag_month_day!BN184="","",_tag_month_day!BN184/100)</f>
        <v/>
      </c>
      <c r="GD188" s="420" t="str">
        <f>IF(_tag_month_day!BO184="","",_tag_month_day!BO184/100)</f>
        <v/>
      </c>
      <c r="GE188" s="420" t="str">
        <f>IF(_tag_month_day!BP184="","",_tag_month_day!BP184/100)</f>
        <v/>
      </c>
      <c r="GF188" s="420" t="str">
        <f>IF(_tag_month_day!BQ184="","",_tag_month_day!BQ184/100)</f>
        <v/>
      </c>
      <c r="GG188" s="420" t="str">
        <f>IF(_tag_month_day!BR184="","",_tag_month_day!BR184/100)</f>
        <v/>
      </c>
      <c r="GH188" s="420" t="str">
        <f>IF(_tag_month_day!BS184="","",_tag_month_day!BS184/100)</f>
        <v/>
      </c>
      <c r="GI188" s="603" t="str">
        <f>IF(_tag_month_day!BT184="","",_tag_month_day!BT184/100)</f>
        <v/>
      </c>
      <c r="GJ188" s="612" t="str">
        <f>IF(_tag_month_day!BU184="","",_tag_month_day!BU184/100)</f>
        <v/>
      </c>
      <c r="GK188" s="620" t="str">
        <f>IF(_tag_month_day!BV184="",IF(_rlcf_month_day!A$2="","",_rlcf_month_day!A$2/100),_tag_month_day!BV184/100)</f>
        <v/>
      </c>
      <c r="GL188" s="620" t="str">
        <f>IF(_tag_month_day!BW184="",IF(_rlcf_month_day!B$2="","",_rlcf_month_day!B$2/100),_tag_month_day!BW184/100)</f>
        <v/>
      </c>
      <c r="GM188" s="621" t="str">
        <f>IF(_tag_month_day!BX184="",IF(_rlcf_month_day!C$2="","",_rlcf_month_day!C$2/100),_tag_month_day!BX184/100)</f>
        <v/>
      </c>
      <c r="GN188" s="620" t="str">
        <f>IF(_tag_month_day!BV184="",IF(_rlcf_month_day!A$2="","",_rlcf_month_day!A$2/100),_tag_month_day!BV184/100)</f>
        <v/>
      </c>
      <c r="GO188" s="620" t="str">
        <f>IF(_tag_month_day!BW184="",IF(_rlcf_month_day!B$2="","",_rlcf_month_day!B$2/100),_tag_month_day!BW184/100)</f>
        <v/>
      </c>
      <c r="GP188" s="620" t="str">
        <f>IF(_tag_month_day!CD184="",IF(_rlcf_month_day!E$2="","",_rlcf_month_day!E$2/100),_tag_month_day!CD184/100)</f>
        <v/>
      </c>
      <c r="GQ188" s="620" t="str">
        <f>IF(_tag_month_day!CE184="",IF(_rlcf_month_day!F$2="","",_rlcf_month_day!F$2/100),_tag_month_day!CE184/100)</f>
        <v/>
      </c>
      <c r="GR188" s="621" t="str">
        <f>IF(_tag_month_day!CF184="",IF(_rlcf_month_day!G$2="","",_rlcf_month_day!G$2/100),_tag_month_day!CF184/100)</f>
        <v/>
      </c>
      <c r="GS188" s="626">
        <f t="shared" ref="GS188:HH188" si="1120">GS187</f>
        <v>0.953</v>
      </c>
      <c r="GT188" s="626">
        <f t="shared" si="1120"/>
        <v>0.55</v>
      </c>
      <c r="GU188" s="626">
        <f t="shared" si="1120"/>
        <v>0.55</v>
      </c>
      <c r="GV188" s="626">
        <f t="shared" si="1120"/>
        <v>0.55</v>
      </c>
      <c r="GW188" s="626">
        <f t="shared" si="1120"/>
        <v>0.5</v>
      </c>
      <c r="GX188" s="626">
        <f t="shared" si="1120"/>
        <v>0.935</v>
      </c>
      <c r="GY188" s="626">
        <f t="shared" si="1120"/>
        <v>0.15</v>
      </c>
      <c r="GZ188" s="626">
        <f t="shared" si="1120"/>
        <v>1</v>
      </c>
      <c r="HA188" s="632">
        <f t="shared" si="1120"/>
        <v>0.047</v>
      </c>
      <c r="HB188" s="632">
        <f t="shared" si="1120"/>
        <v>0.45</v>
      </c>
      <c r="HC188" s="632">
        <f t="shared" si="1120"/>
        <v>0.45</v>
      </c>
      <c r="HD188" s="632">
        <f t="shared" si="1120"/>
        <v>0.45</v>
      </c>
      <c r="HE188" s="632">
        <f t="shared" si="1120"/>
        <v>0.5</v>
      </c>
      <c r="HF188" s="632">
        <f t="shared" si="1120"/>
        <v>0.065</v>
      </c>
      <c r="HG188" s="632">
        <f t="shared" si="1120"/>
        <v>0.85</v>
      </c>
      <c r="HH188" s="632">
        <f t="shared" si="1120"/>
        <v>0</v>
      </c>
      <c r="HI188" s="68">
        <f t="shared" si="811"/>
        <v>0</v>
      </c>
      <c r="HJ188" s="68" t="e">
        <f t="shared" si="842"/>
        <v>#VALUE!</v>
      </c>
      <c r="HK188" s="202">
        <f t="shared" si="843"/>
        <v>0.85</v>
      </c>
      <c r="HL188" s="464">
        <f t="shared" si="844"/>
        <v>550000</v>
      </c>
      <c r="HM188" s="464">
        <f t="shared" si="845"/>
        <v>480000</v>
      </c>
      <c r="HN188" s="192" t="e">
        <f t="shared" si="812"/>
        <v>#VALUE!</v>
      </c>
      <c r="HO188" s="192" t="e">
        <f>HN188*HK188*$HO$2/HL188*1000000</f>
        <v>#VALUE!</v>
      </c>
      <c r="HP188" s="192" t="e">
        <f>HN188*HK188*$HP$2/HM188*1000000</f>
        <v>#VALUE!</v>
      </c>
    </row>
    <row r="189" customFormat="1" spans="1:224">
      <c r="A189" s="381">
        <v>184</v>
      </c>
      <c r="B189" s="54">
        <f ca="1" t="shared" si="846"/>
        <v>43624</v>
      </c>
      <c r="C189" s="57">
        <f t="shared" si="847"/>
        <v>0.0416666666666667</v>
      </c>
      <c r="D189" s="68" t="str">
        <f ca="1" t="shared" si="813"/>
        <v>白班</v>
      </c>
      <c r="E189" s="68" t="str">
        <f ca="1" t="shared" si="814"/>
        <v>丙</v>
      </c>
      <c r="F189" s="68">
        <f ca="1">SUMPRODUCT((成本日报!$A$3:$A$95=计划!B189)*(成本日报!$B$3:$B$95=计划!$D189),成本日报!$C$3:$C$95)</f>
        <v>3</v>
      </c>
      <c r="G189" s="382">
        <f ca="1" t="shared" si="848"/>
        <v>43624.6249999996</v>
      </c>
      <c r="H189" s="382">
        <f ca="1" t="shared" si="815"/>
        <v>43624.631944444</v>
      </c>
      <c r="I189" s="382">
        <f ca="1" t="shared" si="816"/>
        <v>43624.6374999996</v>
      </c>
      <c r="J189" s="382">
        <f ca="1" t="shared" si="817"/>
        <v>43624.6666666662</v>
      </c>
      <c r="K189" s="382">
        <f ca="1" t="shared" si="818"/>
        <v>43624.7291666662</v>
      </c>
      <c r="L189" s="382">
        <f ca="1" t="shared" si="819"/>
        <v>43624.7499999996</v>
      </c>
      <c r="M189" s="398" t="str">
        <f>IF(_tag_month_day!A185="","",_tag_month_day!A185)</f>
        <v/>
      </c>
      <c r="N189" s="398" t="str">
        <f>IF(_tag_month_day!B185="","",_tag_month_day!B185)</f>
        <v/>
      </c>
      <c r="O189" s="399" t="e">
        <f t="shared" si="820"/>
        <v>#VALUE!</v>
      </c>
      <c r="P189" s="398" t="str">
        <f>IF(_tag_month_day!C185="","",_tag_month_day!C185)</f>
        <v/>
      </c>
      <c r="Q189" s="398" t="str">
        <f>IF(_tag_month_day!D185="","",_tag_month_day!D185)</f>
        <v/>
      </c>
      <c r="R189" s="416">
        <f>IF(_tag_month_day!CB185="",R188,_tag_month_day!CB185/100)</f>
        <v>0.07</v>
      </c>
      <c r="S189" s="417" t="str">
        <f>IF(_tag_month_day!E185="","",_tag_month_day!E185)</f>
        <v/>
      </c>
      <c r="T189" s="417" t="str">
        <f>IF(_tag_month_day!F185="","",_tag_month_day!F185)</f>
        <v/>
      </c>
      <c r="U189" s="418" t="e">
        <f t="shared" si="774"/>
        <v>#VALUE!</v>
      </c>
      <c r="V189" s="53" t="e">
        <f t="shared" si="775"/>
        <v>#VALUE!</v>
      </c>
      <c r="W189" s="419" t="str">
        <f>IF(_jhy_month_day!A185="","",_jhy_month_day!A185)</f>
        <v/>
      </c>
      <c r="X189" s="420" t="str">
        <f>IF(_jhy_month_day!B185="","",_jhy_month_day!B185/100)</f>
        <v/>
      </c>
      <c r="Y189" s="420" t="str">
        <f>IF(_jhy_month_day!C185="","",_jhy_month_day!C185/100)</f>
        <v/>
      </c>
      <c r="Z189" s="439">
        <f t="shared" si="865"/>
        <v>46</v>
      </c>
      <c r="AA189" s="440" t="str">
        <f>IF(_tag_month_day!G185="","",_tag_month_day!G185/100)</f>
        <v/>
      </c>
      <c r="AB189" s="440" t="str">
        <f>IF(_tag_month_day!H185="","",_tag_month_day!H185/100)</f>
        <v/>
      </c>
      <c r="AC189" s="193">
        <f t="shared" si="821"/>
        <v>1.59963432013121</v>
      </c>
      <c r="AD189" s="441" t="str">
        <f t="shared" si="822"/>
        <v/>
      </c>
      <c r="AE189" s="442" t="str">
        <f t="shared" si="823"/>
        <v/>
      </c>
      <c r="AF189" s="443">
        <v>1</v>
      </c>
      <c r="AG189" s="68" t="str">
        <f>IF(_duihao_month_day!A185="","",_duihao_month_day!A185)</f>
        <v/>
      </c>
      <c r="AH189" s="463">
        <f>IF(_gyk_month_day!B185="",AH188,_gyk_month_day!B185)</f>
        <v>820</v>
      </c>
      <c r="AI189" s="464" t="e">
        <f t="shared" si="849"/>
        <v>#VALUE!</v>
      </c>
      <c r="AJ189" s="68" t="str">
        <f>IF(_tag_month_day!I185="","",_tag_month_day!I185)</f>
        <v/>
      </c>
      <c r="AK189" s="465" t="str">
        <f>IF(_tzyy_month_day!A185="","",_tzyy_month_day!A185)</f>
        <v/>
      </c>
      <c r="AL189" s="465" t="str">
        <f>IF(_tzyy_month_day!B185="","",_tzyy_month_day!B185)</f>
        <v/>
      </c>
      <c r="AM189" s="465" t="str">
        <f>IF(_tzyy_month_day!C185="","",_tzyy_month_day!C185)</f>
        <v/>
      </c>
      <c r="AN189" s="466" t="str">
        <f>IF(_tag_month_day!CG185="","",_tag_month_day!CG185)</f>
        <v/>
      </c>
      <c r="AO189" s="466" t="str">
        <f>IF(_tag_month_day!CH185="","",_tag_month_day!CH185)</f>
        <v/>
      </c>
      <c r="AP189" s="486" t="e">
        <f t="shared" si="824"/>
        <v>#VALUE!</v>
      </c>
      <c r="AQ189" s="487" t="str">
        <f>IF(_tag_month_day!J185="","",_tag_month_day!J185/100)</f>
        <v/>
      </c>
      <c r="AR189" s="488">
        <f t="shared" si="825"/>
        <v>1.3</v>
      </c>
      <c r="AS189" s="489" t="e">
        <f t="shared" si="776"/>
        <v>#VALUE!</v>
      </c>
      <c r="AT189" s="489">
        <f t="shared" si="826"/>
        <v>0</v>
      </c>
      <c r="AU189" s="490" t="str">
        <f>IF(_tag_month_day!K185="","",_tag_month_day!K185)</f>
        <v/>
      </c>
      <c r="AV189" s="491" t="str">
        <f>IF(_tag_month_day!L185="","",_tag_month_day!L185/100)</f>
        <v/>
      </c>
      <c r="AW189" s="420">
        <f t="shared" si="748"/>
        <v>0</v>
      </c>
      <c r="AX189" s="420">
        <f t="shared" si="827"/>
        <v>0</v>
      </c>
      <c r="AY189" s="420" t="str">
        <f>IF(_tag_month_day!M185="","",_tag_month_day!M185/100)</f>
        <v/>
      </c>
      <c r="AZ189" s="420" t="str">
        <f>IF(_tag_month_day!N185="","",_tag_month_day!N185/100)</f>
        <v/>
      </c>
      <c r="BA189" s="420" t="str">
        <f>IF(_tag_month_day!O185="","",_tag_month_day!O185/100)</f>
        <v/>
      </c>
      <c r="BB189" s="496" t="str">
        <f>IF(_tag_month_day!P185="","",_tag_month_day!P185/100)</f>
        <v/>
      </c>
      <c r="BC189" s="496">
        <f t="shared" si="828"/>
        <v>0</v>
      </c>
      <c r="BD189" s="496" t="str">
        <f>IF(_tag_month_day!Q185="","",_tag_month_day!Q185/100)</f>
        <v/>
      </c>
      <c r="BE189" s="510" t="str">
        <f>IF(_tag_month_day!R185="","",_tag_month_day!R185/100)</f>
        <v/>
      </c>
      <c r="BF189" s="413" t="str">
        <f>IF(_tag_month_day!CC185="","",_tag_month_day!CC185/100)</f>
        <v/>
      </c>
      <c r="BG189" s="511" t="e">
        <f t="shared" si="777"/>
        <v>#VALUE!</v>
      </c>
      <c r="BH189" s="198">
        <f t="shared" si="778"/>
        <v>0</v>
      </c>
      <c r="BI189" s="512" t="e">
        <f>IF(CX189=0,BI188,(DK189*查询!$R$5+DL189*查询!$Q$5+DM189*查询!$N$5+DN189*查询!$O$5+DO189*查询!$P$5)*AF189/CX189)</f>
        <v>#VALUE!</v>
      </c>
      <c r="BJ189" s="512" t="e">
        <f>IF(CX189=0,BJ188,(DP189*查询!$S$5+DQ189*查询!$T$5+DR189*查询!$U$5)*AF189/CX189)</f>
        <v>#VALUE!</v>
      </c>
      <c r="BK189" s="512">
        <f t="shared" si="829"/>
        <v>1</v>
      </c>
      <c r="BL189" s="513" t="str">
        <f>IF(_cfyc_month_day!A185="","",_cfyc_month_day!A185)</f>
        <v/>
      </c>
      <c r="BM189" s="513" t="str">
        <f>IF(_cfyc_month_day!B185="","",_cfyc_month_day!B185)</f>
        <v/>
      </c>
      <c r="BN189" s="513" t="str">
        <f>IF(_cfyc_month_day!C185="","",_cfyc_month_day!C185)</f>
        <v/>
      </c>
      <c r="BO189" s="522" t="str">
        <f>IF(_cfyc_month_day!D185="","",_cfyc_month_day!D185)</f>
        <v/>
      </c>
      <c r="BP189" s="522" t="str">
        <f>IF(_cfyc_month_day!E185="","",_cfyc_month_day!E185)</f>
        <v/>
      </c>
      <c r="BQ189" s="522" t="str">
        <f>IF(_cfyc_month_day!F185="","",_cfyc_month_day!F185)</f>
        <v/>
      </c>
      <c r="BR189" s="513" t="str">
        <f>IF(_tag_month_day!T185="","",_tag_month_day!T185)</f>
        <v/>
      </c>
      <c r="BS189" s="513" t="str">
        <f>IF(_tag_month_day!U185="","",_tag_month_day!U185)</f>
        <v/>
      </c>
      <c r="BT189" s="523" t="str">
        <f t="shared" si="830"/>
        <v/>
      </c>
      <c r="BU189" s="223" t="str">
        <f>IF(_tag_month_day!V185="","",_tag_month_day!V185)</f>
        <v/>
      </c>
      <c r="BV189" s="206" t="str">
        <f>IF(_tag_month_day!W185="","",_tag_month_day!W185)</f>
        <v/>
      </c>
      <c r="BW189" s="540" t="str">
        <f>IF(_tag_month_day!X185="","",_tag_month_day!X185)</f>
        <v/>
      </c>
      <c r="BX189" s="540" t="str">
        <f>IF(_tag_month_day!Y185="","",_tag_month_day!Y185)</f>
        <v/>
      </c>
      <c r="BY189" s="541">
        <f ca="1" t="shared" si="831"/>
        <v>43624.7499999996</v>
      </c>
      <c r="BZ189" s="542"/>
      <c r="CA189" s="543" t="str">
        <f>IF(_jhy2_month_day!A185="","",_jhy2_month_day!A185)</f>
        <v/>
      </c>
      <c r="CB189" s="464" t="str">
        <f>IF(_jhy2_month_day!B185="","",_jhy2_month_day!B185)</f>
        <v/>
      </c>
      <c r="CC189" s="464" t="str">
        <f>IF(_jhy2_month_day!C185="","",_jhy2_month_day!C185)</f>
        <v/>
      </c>
      <c r="CD189" s="464" t="str">
        <f>IF(_jhy2_month_day!D185="","",_jhy2_month_day!D185)</f>
        <v/>
      </c>
      <c r="CE189" s="464" t="str">
        <f>IF(_jhy2_month_day!E185="","",_jhy2_month_day!E185)</f>
        <v/>
      </c>
      <c r="CF189" s="464" t="str">
        <f>IF(_jhy2_month_day!F185="","",_jhy2_month_day!F185)</f>
        <v/>
      </c>
      <c r="CG189" s="464" t="str">
        <f>IF(_jhy2_month_day!G185="","",_jhy2_month_day!G185)</f>
        <v/>
      </c>
      <c r="CH189" s="464" t="str">
        <f>IF(_jhy2_month_day!H185="","",_jhy2_month_day!H185)</f>
        <v/>
      </c>
      <c r="CI189" s="464" t="str">
        <f>IF(_jhy2_month_day!I185="","",_jhy2_month_day!I185)</f>
        <v/>
      </c>
      <c r="CJ189" s="464" t="str">
        <f>IF(_jhy2_month_day!J185="","",_jhy2_month_day!J185)</f>
        <v/>
      </c>
      <c r="CK189" s="464" t="str">
        <f>IF(_jhy2_month_day!K185="","",_jhy2_month_day!K185)</f>
        <v/>
      </c>
      <c r="CL189" s="562" t="str">
        <f>IF(_jhy2_month_day!L185="","",_jhy2_month_day!L185)</f>
        <v/>
      </c>
      <c r="CM189" s="562" t="str">
        <f>IF(_jhy2_month_day!M185="","",_jhy2_month_day!M185)</f>
        <v/>
      </c>
      <c r="CN189" s="562" t="str">
        <f>IF(_jhy2_month_day!N185="","",_jhy2_month_day!N185)</f>
        <v/>
      </c>
      <c r="CO189" s="562" t="str">
        <f>IF(_jhy2_month_day!O185="","",_jhy2_month_day!O185)</f>
        <v/>
      </c>
      <c r="CP189" s="562" t="str">
        <f>IF(_jhy2_month_day!P185="","",_jhy2_month_day!P185)</f>
        <v/>
      </c>
      <c r="CQ189" s="562" t="str">
        <f>IF(_jhy2_month_day!Q185="","",_jhy2_month_day!Q185)</f>
        <v/>
      </c>
      <c r="CR189" s="563" t="str">
        <f>IF(_jhy2_month_day!R185="","",_jhy2_month_day!R185)</f>
        <v/>
      </c>
      <c r="CS189" s="576" t="str">
        <f>IF(_jhy2_month_day!S185="","",_jhy2_month_day!S185)</f>
        <v/>
      </c>
      <c r="CT189" s="562" t="str">
        <f>IF(_jhy2_month_day!T185="","",_jhy2_month_day!T185)</f>
        <v/>
      </c>
      <c r="CU189" s="577" t="e">
        <f t="shared" si="779"/>
        <v>#VALUE!</v>
      </c>
      <c r="CV189" s="198" t="e">
        <f t="shared" si="780"/>
        <v>#VALUE!</v>
      </c>
      <c r="CW189" s="192" t="e">
        <f t="shared" si="781"/>
        <v>#VALUE!</v>
      </c>
      <c r="CX189" s="192" t="e">
        <f t="shared" si="782"/>
        <v>#VALUE!</v>
      </c>
      <c r="CY189" s="202" t="e">
        <f t="shared" si="783"/>
        <v>#VALUE!</v>
      </c>
      <c r="CZ189" s="192" t="e">
        <f t="shared" ref="CZ189:DI189" si="1121">$AJ189*EF189</f>
        <v>#VALUE!</v>
      </c>
      <c r="DA189" s="192" t="e">
        <f t="shared" si="1121"/>
        <v>#VALUE!</v>
      </c>
      <c r="DB189" s="192" t="e">
        <f t="shared" si="1121"/>
        <v>#VALUE!</v>
      </c>
      <c r="DC189" s="192" t="e">
        <f t="shared" si="1121"/>
        <v>#VALUE!</v>
      </c>
      <c r="DD189" s="192" t="e">
        <f t="shared" si="1121"/>
        <v>#VALUE!</v>
      </c>
      <c r="DE189" s="192" t="e">
        <f t="shared" si="1121"/>
        <v>#VALUE!</v>
      </c>
      <c r="DF189" s="192" t="e">
        <f t="shared" si="1121"/>
        <v>#VALUE!</v>
      </c>
      <c r="DG189" s="192" t="e">
        <f t="shared" si="1121"/>
        <v>#VALUE!</v>
      </c>
      <c r="DH189" s="192" t="e">
        <f t="shared" si="1121"/>
        <v>#VALUE!</v>
      </c>
      <c r="DI189" s="192" t="e">
        <f t="shared" si="1121"/>
        <v>#VALUE!</v>
      </c>
      <c r="DJ189" s="192" t="e">
        <f t="shared" si="785"/>
        <v>#VALUE!</v>
      </c>
      <c r="DK189" s="192" t="e">
        <f t="shared" si="786"/>
        <v>#VALUE!</v>
      </c>
      <c r="DL189" s="192" t="e">
        <f t="shared" si="787"/>
        <v>#VALUE!</v>
      </c>
      <c r="DM189" s="192" t="e">
        <f t="shared" si="788"/>
        <v>#VALUE!</v>
      </c>
      <c r="DN189" s="192" t="e">
        <f t="shared" si="789"/>
        <v>#VALUE!</v>
      </c>
      <c r="DO189" s="192" t="e">
        <f t="shared" si="790"/>
        <v>#VALUE!</v>
      </c>
      <c r="DP189" s="192" t="e">
        <f t="shared" si="791"/>
        <v>#VALUE!</v>
      </c>
      <c r="DQ189" s="192" t="e">
        <f t="shared" si="792"/>
        <v>#VALUE!</v>
      </c>
      <c r="DR189" s="192" t="e">
        <f t="shared" si="793"/>
        <v>#VALUE!</v>
      </c>
      <c r="DS189" s="192" t="e">
        <f t="shared" si="794"/>
        <v>#VALUE!</v>
      </c>
      <c r="DT189" s="192" t="e">
        <f t="shared" si="795"/>
        <v>#VALUE!</v>
      </c>
      <c r="DU189" s="192" t="e">
        <f t="shared" si="796"/>
        <v>#VALUE!</v>
      </c>
      <c r="DV189" s="198" t="e">
        <f t="shared" si="797"/>
        <v>#VALUE!</v>
      </c>
      <c r="DW189" s="198" t="e">
        <f t="shared" si="798"/>
        <v>#DIV/0!</v>
      </c>
      <c r="DX189" s="198" t="e">
        <f t="shared" si="799"/>
        <v>#DIV/0!</v>
      </c>
      <c r="DY189" s="198" t="e">
        <f t="shared" si="800"/>
        <v>#VALUE!</v>
      </c>
      <c r="DZ189" s="198" t="e">
        <f t="shared" si="801"/>
        <v>#VALUE!</v>
      </c>
      <c r="EA189" s="198" t="e">
        <f t="shared" si="802"/>
        <v>#VALUE!</v>
      </c>
      <c r="EB189" s="198" t="e">
        <f t="shared" si="803"/>
        <v>#VALUE!</v>
      </c>
      <c r="EC189" s="198" t="e">
        <f t="shared" si="804"/>
        <v>#DIV/0!</v>
      </c>
      <c r="ED189" s="198" t="e">
        <f t="shared" si="805"/>
        <v>#VALUE!</v>
      </c>
      <c r="EE189" s="198" t="e">
        <f t="shared" si="806"/>
        <v>#VALUE!</v>
      </c>
      <c r="EF189" s="198" t="e">
        <f t="shared" ref="EF189:EO189" si="1122">DV189/SUM($DV189:$EE189)</f>
        <v>#VALUE!</v>
      </c>
      <c r="EG189" s="198" t="e">
        <f t="shared" si="1122"/>
        <v>#DIV/0!</v>
      </c>
      <c r="EH189" s="198" t="e">
        <f t="shared" si="1122"/>
        <v>#DIV/0!</v>
      </c>
      <c r="EI189" s="198" t="e">
        <f t="shared" si="1122"/>
        <v>#VALUE!</v>
      </c>
      <c r="EJ189" s="198" t="e">
        <f t="shared" si="1122"/>
        <v>#VALUE!</v>
      </c>
      <c r="EK189" s="198" t="e">
        <f t="shared" si="1122"/>
        <v>#VALUE!</v>
      </c>
      <c r="EL189" s="198" t="e">
        <f t="shared" si="1122"/>
        <v>#VALUE!</v>
      </c>
      <c r="EM189" s="198" t="e">
        <f t="shared" si="1122"/>
        <v>#DIV/0!</v>
      </c>
      <c r="EN189" s="198" t="e">
        <f t="shared" si="1122"/>
        <v>#VALUE!</v>
      </c>
      <c r="EO189" s="198" t="e">
        <f t="shared" si="1122"/>
        <v>#VALUE!</v>
      </c>
      <c r="EP189" s="511">
        <f t="shared" ref="EP189:EW189" si="1123">EP188</f>
        <v>0.08</v>
      </c>
      <c r="EQ189" s="511">
        <f t="shared" si="1123"/>
        <v>0.015</v>
      </c>
      <c r="ER189" s="511">
        <f t="shared" si="1123"/>
        <v>0.015</v>
      </c>
      <c r="ES189" s="511">
        <f t="shared" si="1123"/>
        <v>0.015</v>
      </c>
      <c r="ET189" s="511">
        <f t="shared" si="1123"/>
        <v>0.015</v>
      </c>
      <c r="EU189" s="511">
        <f t="shared" si="1123"/>
        <v>0.09</v>
      </c>
      <c r="EV189" s="511">
        <f t="shared" si="1123"/>
        <v>0.09</v>
      </c>
      <c r="EW189" s="511">
        <f t="shared" si="1123"/>
        <v>0.09</v>
      </c>
      <c r="EX189" s="420" t="str">
        <f>IF(_tag_month_day!AS185="","",_tag_month_day!AS185/100)</f>
        <v/>
      </c>
      <c r="EY189" s="420" t="str">
        <f>IF(_tag_month_day!AT185="","",_tag_month_day!AT185/100)</f>
        <v/>
      </c>
      <c r="EZ189" s="420" t="str">
        <f>IF(_tag_month_day!AU185="","",_tag_month_day!AU185/100)</f>
        <v/>
      </c>
      <c r="FA189" s="420" t="str">
        <f>IF(_tag_month_day!AV185="","",_tag_month_day!AV185/100)</f>
        <v/>
      </c>
      <c r="FB189" s="420" t="str">
        <f>IF(_tag_month_day!AW185="","",_tag_month_day!AW185/100)</f>
        <v/>
      </c>
      <c r="FC189" s="420" t="str">
        <f>IF(_tag_month_day!AX185="","",_tag_month_day!AX185/100)</f>
        <v/>
      </c>
      <c r="FD189" s="510">
        <f t="shared" si="835"/>
        <v>0.33</v>
      </c>
      <c r="FE189" s="510">
        <f t="shared" si="836"/>
        <v>0.19</v>
      </c>
      <c r="FF189" s="510">
        <f t="shared" si="837"/>
        <v>0.003</v>
      </c>
      <c r="FG189" s="510">
        <f t="shared" si="838"/>
        <v>0</v>
      </c>
      <c r="FH189" s="603">
        <f t="shared" si="839"/>
        <v>0.0001</v>
      </c>
      <c r="FI189" s="510">
        <f t="shared" ref="FI189:FR189" si="1124">FI188</f>
        <v>0.41</v>
      </c>
      <c r="FJ189" s="510">
        <f t="shared" si="1124"/>
        <v>0.11</v>
      </c>
      <c r="FK189" s="510">
        <f t="shared" si="1124"/>
        <v>0.015</v>
      </c>
      <c r="FL189" s="510">
        <f t="shared" si="1124"/>
        <v>0</v>
      </c>
      <c r="FM189" s="603">
        <f t="shared" si="1124"/>
        <v>0.0001</v>
      </c>
      <c r="FN189" s="510" t="str">
        <f>IF(_tag_month_day!AY185="","",_tag_month_day!AY185/100)</f>
        <v/>
      </c>
      <c r="FO189" s="510" t="str">
        <f>IF(_tag_month_day!AZ185="","",_tag_month_day!AZ185/100)</f>
        <v/>
      </c>
      <c r="FP189" s="510" t="str">
        <f>IF(_tag_month_day!BA185="","",_tag_month_day!BA185/100)</f>
        <v/>
      </c>
      <c r="FQ189" s="510" t="str">
        <f>IF(_tag_month_day!BB185="","",_tag_month_day!BB185/100)</f>
        <v/>
      </c>
      <c r="FR189" s="603" t="str">
        <f>IF(_tag_month_day!BC185="","",_tag_month_day!BC185/100)</f>
        <v/>
      </c>
      <c r="FS189" s="510" t="str">
        <f>IF(_tag_month_day!BD185="","",_tag_month_day!BD185/100)</f>
        <v/>
      </c>
      <c r="FT189" s="510" t="str">
        <f>IF(_tag_month_day!BE185="","",_tag_month_day!BE185/100)</f>
        <v/>
      </c>
      <c r="FU189" s="510" t="str">
        <f>IF(_tag_month_day!BF185="","",_tag_month_day!BF185/100)</f>
        <v/>
      </c>
      <c r="FV189" s="510" t="str">
        <f>IF(_tag_month_day!BG185="","",_tag_month_day!BG185/100)</f>
        <v/>
      </c>
      <c r="FW189" s="603" t="str">
        <f>IF(_tag_month_day!BH185="","",_tag_month_day!BH185/100)</f>
        <v/>
      </c>
      <c r="FX189" s="510" t="str">
        <f>IF(_tag_month_day!BI185="","",_tag_month_day!BI185/100)</f>
        <v/>
      </c>
      <c r="FY189" s="510" t="str">
        <f>IF(_tag_month_day!BJ185="","",_tag_month_day!BJ185/100)</f>
        <v/>
      </c>
      <c r="FZ189" s="605" t="str">
        <f>IF(_tag_month_day!BK185="","",_tag_month_day!BK185/100)</f>
        <v/>
      </c>
      <c r="GA189" s="510" t="str">
        <f>IF(_tag_month_day!BL185="","",_tag_month_day!BL185/100)</f>
        <v/>
      </c>
      <c r="GB189" s="603" t="str">
        <f>IF(_tag_month_day!BM185="","",_tag_month_day!BM185/100)</f>
        <v/>
      </c>
      <c r="GC189" s="420" t="str">
        <f>IF(_tag_month_day!BN185="","",_tag_month_day!BN185/100)</f>
        <v/>
      </c>
      <c r="GD189" s="420" t="str">
        <f>IF(_tag_month_day!BO185="","",_tag_month_day!BO185/100)</f>
        <v/>
      </c>
      <c r="GE189" s="420" t="str">
        <f>IF(_tag_month_day!BP185="","",_tag_month_day!BP185/100)</f>
        <v/>
      </c>
      <c r="GF189" s="420" t="str">
        <f>IF(_tag_month_day!BQ185="","",_tag_month_day!BQ185/100)</f>
        <v/>
      </c>
      <c r="GG189" s="420" t="str">
        <f>IF(_tag_month_day!BR185="","",_tag_month_day!BR185/100)</f>
        <v/>
      </c>
      <c r="GH189" s="420" t="str">
        <f>IF(_tag_month_day!BS185="","",_tag_month_day!BS185/100)</f>
        <v/>
      </c>
      <c r="GI189" s="603" t="str">
        <f>IF(_tag_month_day!BT185="","",_tag_month_day!BT185/100)</f>
        <v/>
      </c>
      <c r="GJ189" s="612" t="str">
        <f>IF(_tag_month_day!BU185="","",_tag_month_day!BU185/100)</f>
        <v/>
      </c>
      <c r="GK189" s="620" t="str">
        <f>IF(_tag_month_day!BV185="",IF(_rlcf_month_day!A$2="","",_rlcf_month_day!A$2/100),_tag_month_day!BV185/100)</f>
        <v/>
      </c>
      <c r="GL189" s="620" t="str">
        <f>IF(_tag_month_day!BW185="",IF(_rlcf_month_day!B$2="","",_rlcf_month_day!B$2/100),_tag_month_day!BW185/100)</f>
        <v/>
      </c>
      <c r="GM189" s="621" t="str">
        <f>IF(_tag_month_day!BX185="",IF(_rlcf_month_day!C$2="","",_rlcf_month_day!C$2/100),_tag_month_day!BX185/100)</f>
        <v/>
      </c>
      <c r="GN189" s="620" t="str">
        <f>IF(_tag_month_day!BV185="",IF(_rlcf_month_day!A$2="","",_rlcf_month_day!A$2/100),_tag_month_day!BV185/100)</f>
        <v/>
      </c>
      <c r="GO189" s="620" t="str">
        <f>IF(_tag_month_day!BW185="",IF(_rlcf_month_day!B$2="","",_rlcf_month_day!B$2/100),_tag_month_day!BW185/100)</f>
        <v/>
      </c>
      <c r="GP189" s="620" t="str">
        <f>IF(_tag_month_day!CD185="",IF(_rlcf_month_day!E$2="","",_rlcf_month_day!E$2/100),_tag_month_day!CD185/100)</f>
        <v/>
      </c>
      <c r="GQ189" s="620" t="str">
        <f>IF(_tag_month_day!CE185="",IF(_rlcf_month_day!F$2="","",_rlcf_month_day!F$2/100),_tag_month_day!CE185/100)</f>
        <v/>
      </c>
      <c r="GR189" s="621" t="str">
        <f>IF(_tag_month_day!CF185="",IF(_rlcf_month_day!G$2="","",_rlcf_month_day!G$2/100),_tag_month_day!CF185/100)</f>
        <v/>
      </c>
      <c r="GS189" s="626">
        <f t="shared" ref="GS189:HH189" si="1125">GS188</f>
        <v>0.953</v>
      </c>
      <c r="GT189" s="626">
        <f t="shared" si="1125"/>
        <v>0.55</v>
      </c>
      <c r="GU189" s="626">
        <f t="shared" si="1125"/>
        <v>0.55</v>
      </c>
      <c r="GV189" s="626">
        <f t="shared" si="1125"/>
        <v>0.55</v>
      </c>
      <c r="GW189" s="626">
        <f t="shared" si="1125"/>
        <v>0.5</v>
      </c>
      <c r="GX189" s="626">
        <f t="shared" si="1125"/>
        <v>0.935</v>
      </c>
      <c r="GY189" s="626">
        <f t="shared" si="1125"/>
        <v>0.15</v>
      </c>
      <c r="GZ189" s="626">
        <f t="shared" si="1125"/>
        <v>1</v>
      </c>
      <c r="HA189" s="632">
        <f t="shared" si="1125"/>
        <v>0.047</v>
      </c>
      <c r="HB189" s="632">
        <f t="shared" si="1125"/>
        <v>0.45</v>
      </c>
      <c r="HC189" s="632">
        <f t="shared" si="1125"/>
        <v>0.45</v>
      </c>
      <c r="HD189" s="632">
        <f t="shared" si="1125"/>
        <v>0.45</v>
      </c>
      <c r="HE189" s="632">
        <f t="shared" si="1125"/>
        <v>0.5</v>
      </c>
      <c r="HF189" s="632">
        <f t="shared" si="1125"/>
        <v>0.065</v>
      </c>
      <c r="HG189" s="632">
        <f t="shared" si="1125"/>
        <v>0.85</v>
      </c>
      <c r="HH189" s="632">
        <f t="shared" si="1125"/>
        <v>0</v>
      </c>
      <c r="HI189" s="68">
        <f t="shared" si="811"/>
        <v>0</v>
      </c>
      <c r="HJ189" s="68" t="e">
        <f t="shared" si="842"/>
        <v>#VALUE!</v>
      </c>
      <c r="HK189" s="202">
        <f t="shared" si="843"/>
        <v>0.85</v>
      </c>
      <c r="HL189" s="464">
        <f t="shared" si="844"/>
        <v>550000</v>
      </c>
      <c r="HM189" s="464">
        <f t="shared" si="845"/>
        <v>480000</v>
      </c>
      <c r="HN189" s="192" t="e">
        <f t="shared" si="812"/>
        <v>#VALUE!</v>
      </c>
      <c r="HO189" s="192" t="e">
        <f>HN189*HK189*$HO$2/HL189*1000000</f>
        <v>#VALUE!</v>
      </c>
      <c r="HP189" s="192" t="e">
        <f>HN189*HK189*$HP$2/HM189*1000000</f>
        <v>#VALUE!</v>
      </c>
    </row>
    <row r="190" customFormat="1" spans="1:224">
      <c r="A190" s="381">
        <v>185</v>
      </c>
      <c r="B190" s="54">
        <f ca="1" t="shared" si="846"/>
        <v>43624</v>
      </c>
      <c r="C190" s="57">
        <f t="shared" si="847"/>
        <v>0.0416666666666667</v>
      </c>
      <c r="D190" s="68" t="str">
        <f ca="1" t="shared" si="813"/>
        <v>中班</v>
      </c>
      <c r="E190" s="68" t="str">
        <f ca="1" t="shared" si="814"/>
        <v>丁</v>
      </c>
      <c r="F190" s="68">
        <f ca="1">SUMPRODUCT((成本日报!$A$3:$A$95=计划!B190)*(成本日报!$B$3:$B$95=计划!$D190),成本日报!$C$3:$C$95)</f>
        <v>4</v>
      </c>
      <c r="G190" s="382">
        <f ca="1" t="shared" si="848"/>
        <v>43624.6666666662</v>
      </c>
      <c r="H190" s="382">
        <f ca="1" t="shared" si="815"/>
        <v>43624.6736111107</v>
      </c>
      <c r="I190" s="382">
        <f ca="1" t="shared" si="816"/>
        <v>43624.6791666662</v>
      </c>
      <c r="J190" s="382">
        <f ca="1" t="shared" si="817"/>
        <v>43624.7083333329</v>
      </c>
      <c r="K190" s="382">
        <f ca="1" t="shared" si="818"/>
        <v>43624.7708333329</v>
      </c>
      <c r="L190" s="382">
        <f ca="1" t="shared" si="819"/>
        <v>43624.7916666662</v>
      </c>
      <c r="M190" s="398" t="str">
        <f>IF(_tag_month_day!A186="","",_tag_month_day!A186)</f>
        <v/>
      </c>
      <c r="N190" s="398" t="str">
        <f>IF(_tag_month_day!B186="","",_tag_month_day!B186)</f>
        <v/>
      </c>
      <c r="O190" s="399" t="e">
        <f t="shared" si="820"/>
        <v>#VALUE!</v>
      </c>
      <c r="P190" s="398" t="str">
        <f>IF(_tag_month_day!C186="","",_tag_month_day!C186)</f>
        <v/>
      </c>
      <c r="Q190" s="398" t="str">
        <f>IF(_tag_month_day!D186="","",_tag_month_day!D186)</f>
        <v/>
      </c>
      <c r="R190" s="416">
        <f>IF(_tag_month_day!CB186="",R189,_tag_month_day!CB186/100)</f>
        <v>0.07</v>
      </c>
      <c r="S190" s="417" t="str">
        <f>IF(_tag_month_day!E186="","",_tag_month_day!E186)</f>
        <v/>
      </c>
      <c r="T190" s="417" t="str">
        <f>IF(_tag_month_day!F186="","",_tag_month_day!F186)</f>
        <v/>
      </c>
      <c r="U190" s="418" t="e">
        <f t="shared" si="774"/>
        <v>#VALUE!</v>
      </c>
      <c r="V190" s="53" t="e">
        <f t="shared" si="775"/>
        <v>#VALUE!</v>
      </c>
      <c r="W190" s="419" t="str">
        <f>IF(_jhy_month_day!A186="","",_jhy_month_day!A186)</f>
        <v/>
      </c>
      <c r="X190" s="420" t="str">
        <f>IF(_jhy_month_day!B186="","",_jhy_month_day!B186/100)</f>
        <v/>
      </c>
      <c r="Y190" s="420" t="str">
        <f>IF(_jhy_month_day!C186="","",_jhy_month_day!C186/100)</f>
        <v/>
      </c>
      <c r="Z190" s="439">
        <f t="shared" si="865"/>
        <v>47</v>
      </c>
      <c r="AA190" s="440" t="str">
        <f>IF(_tag_month_day!G186="","",_tag_month_day!G186/100)</f>
        <v/>
      </c>
      <c r="AB190" s="440" t="str">
        <f>IF(_tag_month_day!H186="","",_tag_month_day!H186/100)</f>
        <v/>
      </c>
      <c r="AC190" s="193">
        <f t="shared" si="821"/>
        <v>1.59963432013121</v>
      </c>
      <c r="AD190" s="441" t="str">
        <f t="shared" si="822"/>
        <v/>
      </c>
      <c r="AE190" s="442" t="str">
        <f t="shared" si="823"/>
        <v/>
      </c>
      <c r="AF190" s="443">
        <v>1</v>
      </c>
      <c r="AG190" s="68" t="str">
        <f>IF(_duihao_month_day!A186="","",_duihao_month_day!A186)</f>
        <v/>
      </c>
      <c r="AH190" s="463">
        <f>IF(_gyk_month_day!B186="",AH189,_gyk_month_day!B186)</f>
        <v>820</v>
      </c>
      <c r="AI190" s="464" t="e">
        <f t="shared" si="849"/>
        <v>#VALUE!</v>
      </c>
      <c r="AJ190" s="68" t="str">
        <f>IF(_tag_month_day!I186="","",_tag_month_day!I186)</f>
        <v/>
      </c>
      <c r="AK190" s="465" t="str">
        <f>IF(_tzyy_month_day!A186="","",_tzyy_month_day!A186)</f>
        <v/>
      </c>
      <c r="AL190" s="465" t="str">
        <f>IF(_tzyy_month_day!B186="","",_tzyy_month_day!B186)</f>
        <v/>
      </c>
      <c r="AM190" s="465" t="str">
        <f>IF(_tzyy_month_day!C186="","",_tzyy_month_day!C186)</f>
        <v/>
      </c>
      <c r="AN190" s="466" t="str">
        <f>IF(_tag_month_day!CG186="","",_tag_month_day!CG186)</f>
        <v/>
      </c>
      <c r="AO190" s="466" t="str">
        <f>IF(_tag_month_day!CH186="","",_tag_month_day!CH186)</f>
        <v/>
      </c>
      <c r="AP190" s="486" t="e">
        <f t="shared" si="824"/>
        <v>#VALUE!</v>
      </c>
      <c r="AQ190" s="487" t="str">
        <f>IF(_tag_month_day!J186="","",_tag_month_day!J186/100)</f>
        <v/>
      </c>
      <c r="AR190" s="488">
        <f t="shared" si="825"/>
        <v>1.3</v>
      </c>
      <c r="AS190" s="489" t="e">
        <f t="shared" si="776"/>
        <v>#VALUE!</v>
      </c>
      <c r="AT190" s="489">
        <f t="shared" si="826"/>
        <v>0</v>
      </c>
      <c r="AU190" s="490" t="str">
        <f>IF(_tag_month_day!K186="","",_tag_month_day!K186)</f>
        <v/>
      </c>
      <c r="AV190" s="491" t="str">
        <f>IF(_tag_month_day!L186="","",_tag_month_day!L186/100)</f>
        <v/>
      </c>
      <c r="AW190" s="420">
        <f t="shared" si="748"/>
        <v>0</v>
      </c>
      <c r="AX190" s="420">
        <f t="shared" si="827"/>
        <v>0</v>
      </c>
      <c r="AY190" s="420" t="str">
        <f>IF(_tag_month_day!M186="","",_tag_month_day!M186/100)</f>
        <v/>
      </c>
      <c r="AZ190" s="420" t="str">
        <f>IF(_tag_month_day!N186="","",_tag_month_day!N186/100)</f>
        <v/>
      </c>
      <c r="BA190" s="420" t="str">
        <f>IF(_tag_month_day!O186="","",_tag_month_day!O186/100)</f>
        <v/>
      </c>
      <c r="BB190" s="496" t="str">
        <f>IF(_tag_month_day!P186="","",_tag_month_day!P186/100)</f>
        <v/>
      </c>
      <c r="BC190" s="496">
        <f t="shared" si="828"/>
        <v>0</v>
      </c>
      <c r="BD190" s="496" t="str">
        <f>IF(_tag_month_day!Q186="","",_tag_month_day!Q186/100)</f>
        <v/>
      </c>
      <c r="BE190" s="510" t="str">
        <f>IF(_tag_month_day!R186="","",_tag_month_day!R186/100)</f>
        <v/>
      </c>
      <c r="BF190" s="413" t="str">
        <f>IF(_tag_month_day!CC186="","",_tag_month_day!CC186/100)</f>
        <v/>
      </c>
      <c r="BG190" s="511" t="e">
        <f t="shared" si="777"/>
        <v>#VALUE!</v>
      </c>
      <c r="BH190" s="198">
        <f t="shared" si="778"/>
        <v>0</v>
      </c>
      <c r="BI190" s="512" t="e">
        <f>IF(CX190=0,BI189,(DK190*查询!$R$5+DL190*查询!$Q$5+DM190*查询!$N$5+DN190*查询!$O$5+DO190*查询!$P$5)*AF190/CX190)</f>
        <v>#VALUE!</v>
      </c>
      <c r="BJ190" s="512" t="e">
        <f>IF(CX190=0,BJ189,(DP190*查询!$S$5+DQ190*查询!$T$5+DR190*查询!$U$5)*AF190/CX190)</f>
        <v>#VALUE!</v>
      </c>
      <c r="BK190" s="512">
        <f t="shared" si="829"/>
        <v>1</v>
      </c>
      <c r="BL190" s="513" t="str">
        <f>IF(_cfyc_month_day!A186="","",_cfyc_month_day!A186)</f>
        <v/>
      </c>
      <c r="BM190" s="513" t="str">
        <f>IF(_cfyc_month_day!B186="","",_cfyc_month_day!B186)</f>
        <v/>
      </c>
      <c r="BN190" s="513" t="str">
        <f>IF(_cfyc_month_day!C186="","",_cfyc_month_day!C186)</f>
        <v/>
      </c>
      <c r="BO190" s="522" t="str">
        <f>IF(_cfyc_month_day!D186="","",_cfyc_month_day!D186)</f>
        <v/>
      </c>
      <c r="BP190" s="522" t="str">
        <f>IF(_cfyc_month_day!E186="","",_cfyc_month_day!E186)</f>
        <v/>
      </c>
      <c r="BQ190" s="522" t="str">
        <f>IF(_cfyc_month_day!F186="","",_cfyc_month_day!F186)</f>
        <v/>
      </c>
      <c r="BR190" s="513" t="str">
        <f>IF(_tag_month_day!T186="","",_tag_month_day!T186)</f>
        <v/>
      </c>
      <c r="BS190" s="513" t="str">
        <f>IF(_tag_month_day!U186="","",_tag_month_day!U186)</f>
        <v/>
      </c>
      <c r="BT190" s="523" t="str">
        <f t="shared" si="830"/>
        <v/>
      </c>
      <c r="BU190" s="223" t="str">
        <f>IF(_tag_month_day!V186="","",_tag_month_day!V186)</f>
        <v/>
      </c>
      <c r="BV190" s="206" t="str">
        <f>IF(_tag_month_day!W186="","",_tag_month_day!W186)</f>
        <v/>
      </c>
      <c r="BW190" s="540" t="str">
        <f>IF(_tag_month_day!X186="","",_tag_month_day!X186)</f>
        <v/>
      </c>
      <c r="BX190" s="540" t="str">
        <f>IF(_tag_month_day!Y186="","",_tag_month_day!Y186)</f>
        <v/>
      </c>
      <c r="BY190" s="541">
        <f ca="1" t="shared" si="831"/>
        <v>43624.7916666662</v>
      </c>
      <c r="BZ190" s="542"/>
      <c r="CA190" s="543" t="str">
        <f>IF(_jhy2_month_day!A186="","",_jhy2_month_day!A186)</f>
        <v/>
      </c>
      <c r="CB190" s="464" t="str">
        <f>IF(_jhy2_month_day!B186="","",_jhy2_month_day!B186)</f>
        <v/>
      </c>
      <c r="CC190" s="464" t="str">
        <f>IF(_jhy2_month_day!C186="","",_jhy2_month_day!C186)</f>
        <v/>
      </c>
      <c r="CD190" s="464" t="str">
        <f>IF(_jhy2_month_day!D186="","",_jhy2_month_day!D186)</f>
        <v/>
      </c>
      <c r="CE190" s="464" t="str">
        <f>IF(_jhy2_month_day!E186="","",_jhy2_month_day!E186)</f>
        <v/>
      </c>
      <c r="CF190" s="464" t="str">
        <f>IF(_jhy2_month_day!F186="","",_jhy2_month_day!F186)</f>
        <v/>
      </c>
      <c r="CG190" s="464" t="str">
        <f>IF(_jhy2_month_day!G186="","",_jhy2_month_day!G186)</f>
        <v/>
      </c>
      <c r="CH190" s="464" t="str">
        <f>IF(_jhy2_month_day!H186="","",_jhy2_month_day!H186)</f>
        <v/>
      </c>
      <c r="CI190" s="464" t="str">
        <f>IF(_jhy2_month_day!I186="","",_jhy2_month_day!I186)</f>
        <v/>
      </c>
      <c r="CJ190" s="464" t="str">
        <f>IF(_jhy2_month_day!J186="","",_jhy2_month_day!J186)</f>
        <v/>
      </c>
      <c r="CK190" s="464" t="str">
        <f>IF(_jhy2_month_day!K186="","",_jhy2_month_day!K186)</f>
        <v/>
      </c>
      <c r="CL190" s="562" t="str">
        <f>IF(_jhy2_month_day!L186="","",_jhy2_month_day!L186)</f>
        <v/>
      </c>
      <c r="CM190" s="562" t="str">
        <f>IF(_jhy2_month_day!M186="","",_jhy2_month_day!M186)</f>
        <v/>
      </c>
      <c r="CN190" s="562" t="str">
        <f>IF(_jhy2_month_day!N186="","",_jhy2_month_day!N186)</f>
        <v/>
      </c>
      <c r="CO190" s="562" t="str">
        <f>IF(_jhy2_month_day!O186="","",_jhy2_month_day!O186)</f>
        <v/>
      </c>
      <c r="CP190" s="562" t="str">
        <f>IF(_jhy2_month_day!P186="","",_jhy2_month_day!P186)</f>
        <v/>
      </c>
      <c r="CQ190" s="562" t="str">
        <f>IF(_jhy2_month_day!Q186="","",_jhy2_month_day!Q186)</f>
        <v/>
      </c>
      <c r="CR190" s="563" t="str">
        <f>IF(_jhy2_month_day!R186="","",_jhy2_month_day!R186)</f>
        <v/>
      </c>
      <c r="CS190" s="576" t="str">
        <f>IF(_jhy2_month_day!S186="","",_jhy2_month_day!S186)</f>
        <v/>
      </c>
      <c r="CT190" s="562" t="str">
        <f>IF(_jhy2_month_day!T186="","",_jhy2_month_day!T186)</f>
        <v/>
      </c>
      <c r="CU190" s="577" t="e">
        <f t="shared" si="779"/>
        <v>#VALUE!</v>
      </c>
      <c r="CV190" s="198" t="e">
        <f t="shared" si="780"/>
        <v>#VALUE!</v>
      </c>
      <c r="CW190" s="192" t="e">
        <f t="shared" si="781"/>
        <v>#VALUE!</v>
      </c>
      <c r="CX190" s="192" t="e">
        <f t="shared" si="782"/>
        <v>#VALUE!</v>
      </c>
      <c r="CY190" s="202" t="e">
        <f t="shared" si="783"/>
        <v>#VALUE!</v>
      </c>
      <c r="CZ190" s="192" t="e">
        <f t="shared" ref="CZ190:DI190" si="1126">$AJ190*EF190</f>
        <v>#VALUE!</v>
      </c>
      <c r="DA190" s="192" t="e">
        <f t="shared" si="1126"/>
        <v>#VALUE!</v>
      </c>
      <c r="DB190" s="192" t="e">
        <f t="shared" si="1126"/>
        <v>#VALUE!</v>
      </c>
      <c r="DC190" s="192" t="e">
        <f t="shared" si="1126"/>
        <v>#VALUE!</v>
      </c>
      <c r="DD190" s="192" t="e">
        <f t="shared" si="1126"/>
        <v>#VALUE!</v>
      </c>
      <c r="DE190" s="192" t="e">
        <f t="shared" si="1126"/>
        <v>#VALUE!</v>
      </c>
      <c r="DF190" s="192" t="e">
        <f t="shared" si="1126"/>
        <v>#VALUE!</v>
      </c>
      <c r="DG190" s="192" t="e">
        <f t="shared" si="1126"/>
        <v>#VALUE!</v>
      </c>
      <c r="DH190" s="192" t="e">
        <f t="shared" si="1126"/>
        <v>#VALUE!</v>
      </c>
      <c r="DI190" s="192" t="e">
        <f t="shared" si="1126"/>
        <v>#VALUE!</v>
      </c>
      <c r="DJ190" s="192" t="e">
        <f t="shared" si="785"/>
        <v>#VALUE!</v>
      </c>
      <c r="DK190" s="192" t="e">
        <f t="shared" si="786"/>
        <v>#VALUE!</v>
      </c>
      <c r="DL190" s="192" t="e">
        <f t="shared" si="787"/>
        <v>#VALUE!</v>
      </c>
      <c r="DM190" s="192" t="e">
        <f t="shared" si="788"/>
        <v>#VALUE!</v>
      </c>
      <c r="DN190" s="192" t="e">
        <f t="shared" si="789"/>
        <v>#VALUE!</v>
      </c>
      <c r="DO190" s="192" t="e">
        <f t="shared" si="790"/>
        <v>#VALUE!</v>
      </c>
      <c r="DP190" s="192" t="e">
        <f t="shared" si="791"/>
        <v>#VALUE!</v>
      </c>
      <c r="DQ190" s="192" t="e">
        <f t="shared" si="792"/>
        <v>#VALUE!</v>
      </c>
      <c r="DR190" s="192" t="e">
        <f t="shared" si="793"/>
        <v>#VALUE!</v>
      </c>
      <c r="DS190" s="192" t="e">
        <f t="shared" si="794"/>
        <v>#VALUE!</v>
      </c>
      <c r="DT190" s="192" t="e">
        <f t="shared" si="795"/>
        <v>#VALUE!</v>
      </c>
      <c r="DU190" s="192" t="e">
        <f t="shared" si="796"/>
        <v>#VALUE!</v>
      </c>
      <c r="DV190" s="198" t="e">
        <f t="shared" si="797"/>
        <v>#VALUE!</v>
      </c>
      <c r="DW190" s="198" t="e">
        <f t="shared" si="798"/>
        <v>#DIV/0!</v>
      </c>
      <c r="DX190" s="198" t="e">
        <f t="shared" si="799"/>
        <v>#DIV/0!</v>
      </c>
      <c r="DY190" s="198" t="e">
        <f t="shared" si="800"/>
        <v>#VALUE!</v>
      </c>
      <c r="DZ190" s="198" t="e">
        <f t="shared" si="801"/>
        <v>#VALUE!</v>
      </c>
      <c r="EA190" s="198" t="e">
        <f t="shared" si="802"/>
        <v>#VALUE!</v>
      </c>
      <c r="EB190" s="198" t="e">
        <f t="shared" si="803"/>
        <v>#VALUE!</v>
      </c>
      <c r="EC190" s="198" t="e">
        <f t="shared" si="804"/>
        <v>#DIV/0!</v>
      </c>
      <c r="ED190" s="198" t="e">
        <f t="shared" si="805"/>
        <v>#VALUE!</v>
      </c>
      <c r="EE190" s="198" t="e">
        <f t="shared" si="806"/>
        <v>#VALUE!</v>
      </c>
      <c r="EF190" s="198" t="e">
        <f t="shared" ref="EF190:EO190" si="1127">DV190/SUM($DV190:$EE190)</f>
        <v>#VALUE!</v>
      </c>
      <c r="EG190" s="198" t="e">
        <f t="shared" si="1127"/>
        <v>#DIV/0!</v>
      </c>
      <c r="EH190" s="198" t="e">
        <f t="shared" si="1127"/>
        <v>#DIV/0!</v>
      </c>
      <c r="EI190" s="198" t="e">
        <f t="shared" si="1127"/>
        <v>#VALUE!</v>
      </c>
      <c r="EJ190" s="198" t="e">
        <f t="shared" si="1127"/>
        <v>#VALUE!</v>
      </c>
      <c r="EK190" s="198" t="e">
        <f t="shared" si="1127"/>
        <v>#VALUE!</v>
      </c>
      <c r="EL190" s="198" t="e">
        <f t="shared" si="1127"/>
        <v>#VALUE!</v>
      </c>
      <c r="EM190" s="198" t="e">
        <f t="shared" si="1127"/>
        <v>#DIV/0!</v>
      </c>
      <c r="EN190" s="198" t="e">
        <f t="shared" si="1127"/>
        <v>#VALUE!</v>
      </c>
      <c r="EO190" s="198" t="e">
        <f t="shared" si="1127"/>
        <v>#VALUE!</v>
      </c>
      <c r="EP190" s="511">
        <f t="shared" ref="EP190:EW190" si="1128">EP189</f>
        <v>0.08</v>
      </c>
      <c r="EQ190" s="511">
        <f t="shared" si="1128"/>
        <v>0.015</v>
      </c>
      <c r="ER190" s="511">
        <f t="shared" si="1128"/>
        <v>0.015</v>
      </c>
      <c r="ES190" s="511">
        <f t="shared" si="1128"/>
        <v>0.015</v>
      </c>
      <c r="ET190" s="511">
        <f t="shared" si="1128"/>
        <v>0.015</v>
      </c>
      <c r="EU190" s="511">
        <f t="shared" si="1128"/>
        <v>0.09</v>
      </c>
      <c r="EV190" s="511">
        <f t="shared" si="1128"/>
        <v>0.09</v>
      </c>
      <c r="EW190" s="511">
        <f t="shared" si="1128"/>
        <v>0.09</v>
      </c>
      <c r="EX190" s="420" t="str">
        <f>IF(_tag_month_day!AS186="","",_tag_month_day!AS186/100)</f>
        <v/>
      </c>
      <c r="EY190" s="420" t="str">
        <f>IF(_tag_month_day!AT186="","",_tag_month_day!AT186/100)</f>
        <v/>
      </c>
      <c r="EZ190" s="420" t="str">
        <f>IF(_tag_month_day!AU186="","",_tag_month_day!AU186/100)</f>
        <v/>
      </c>
      <c r="FA190" s="420" t="str">
        <f>IF(_tag_month_day!AV186="","",_tag_month_day!AV186/100)</f>
        <v/>
      </c>
      <c r="FB190" s="420" t="str">
        <f>IF(_tag_month_day!AW186="","",_tag_month_day!AW186/100)</f>
        <v/>
      </c>
      <c r="FC190" s="420" t="str">
        <f>IF(_tag_month_day!AX186="","",_tag_month_day!AX186/100)</f>
        <v/>
      </c>
      <c r="FD190" s="510">
        <f t="shared" si="835"/>
        <v>0.33</v>
      </c>
      <c r="FE190" s="510">
        <f t="shared" si="836"/>
        <v>0.19</v>
      </c>
      <c r="FF190" s="510">
        <f t="shared" si="837"/>
        <v>0.003</v>
      </c>
      <c r="FG190" s="510">
        <f t="shared" si="838"/>
        <v>0</v>
      </c>
      <c r="FH190" s="603">
        <f t="shared" si="839"/>
        <v>0.0001</v>
      </c>
      <c r="FI190" s="510">
        <f t="shared" ref="FI190:FR190" si="1129">FI189</f>
        <v>0.41</v>
      </c>
      <c r="FJ190" s="510">
        <f t="shared" si="1129"/>
        <v>0.11</v>
      </c>
      <c r="FK190" s="510">
        <f t="shared" si="1129"/>
        <v>0.015</v>
      </c>
      <c r="FL190" s="510">
        <f t="shared" si="1129"/>
        <v>0</v>
      </c>
      <c r="FM190" s="603">
        <f t="shared" si="1129"/>
        <v>0.0001</v>
      </c>
      <c r="FN190" s="510" t="str">
        <f>IF(_tag_month_day!AY186="","",_tag_month_day!AY186/100)</f>
        <v/>
      </c>
      <c r="FO190" s="510" t="str">
        <f>IF(_tag_month_day!AZ186="","",_tag_month_day!AZ186/100)</f>
        <v/>
      </c>
      <c r="FP190" s="510" t="str">
        <f>IF(_tag_month_day!BA186="","",_tag_month_day!BA186/100)</f>
        <v/>
      </c>
      <c r="FQ190" s="510" t="str">
        <f>IF(_tag_month_day!BB186="","",_tag_month_day!BB186/100)</f>
        <v/>
      </c>
      <c r="FR190" s="603" t="str">
        <f>IF(_tag_month_day!BC186="","",_tag_month_day!BC186/100)</f>
        <v/>
      </c>
      <c r="FS190" s="510" t="str">
        <f>IF(_tag_month_day!BD186="","",_tag_month_day!BD186/100)</f>
        <v/>
      </c>
      <c r="FT190" s="510" t="str">
        <f>IF(_tag_month_day!BE186="","",_tag_month_day!BE186/100)</f>
        <v/>
      </c>
      <c r="FU190" s="510" t="str">
        <f>IF(_tag_month_day!BF186="","",_tag_month_day!BF186/100)</f>
        <v/>
      </c>
      <c r="FV190" s="510" t="str">
        <f>IF(_tag_month_day!BG186="","",_tag_month_day!BG186/100)</f>
        <v/>
      </c>
      <c r="FW190" s="603" t="str">
        <f>IF(_tag_month_day!BH186="","",_tag_month_day!BH186/100)</f>
        <v/>
      </c>
      <c r="FX190" s="510" t="str">
        <f>IF(_tag_month_day!BI186="","",_tag_month_day!BI186/100)</f>
        <v/>
      </c>
      <c r="FY190" s="510" t="str">
        <f>IF(_tag_month_day!BJ186="","",_tag_month_day!BJ186/100)</f>
        <v/>
      </c>
      <c r="FZ190" s="605" t="str">
        <f>IF(_tag_month_day!BK186="","",_tag_month_day!BK186/100)</f>
        <v/>
      </c>
      <c r="GA190" s="510" t="str">
        <f>IF(_tag_month_day!BL186="","",_tag_month_day!BL186/100)</f>
        <v/>
      </c>
      <c r="GB190" s="603" t="str">
        <f>IF(_tag_month_day!BM186="","",_tag_month_day!BM186/100)</f>
        <v/>
      </c>
      <c r="GC190" s="420" t="str">
        <f>IF(_tag_month_day!BN186="","",_tag_month_day!BN186/100)</f>
        <v/>
      </c>
      <c r="GD190" s="420" t="str">
        <f>IF(_tag_month_day!BO186="","",_tag_month_day!BO186/100)</f>
        <v/>
      </c>
      <c r="GE190" s="420" t="str">
        <f>IF(_tag_month_day!BP186="","",_tag_month_day!BP186/100)</f>
        <v/>
      </c>
      <c r="GF190" s="420" t="str">
        <f>IF(_tag_month_day!BQ186="","",_tag_month_day!BQ186/100)</f>
        <v/>
      </c>
      <c r="GG190" s="420" t="str">
        <f>IF(_tag_month_day!BR186="","",_tag_month_day!BR186/100)</f>
        <v/>
      </c>
      <c r="GH190" s="420" t="str">
        <f>IF(_tag_month_day!BS186="","",_tag_month_day!BS186/100)</f>
        <v/>
      </c>
      <c r="GI190" s="603" t="str">
        <f>IF(_tag_month_day!BT186="","",_tag_month_day!BT186/100)</f>
        <v/>
      </c>
      <c r="GJ190" s="612" t="str">
        <f>IF(_tag_month_day!BU186="","",_tag_month_day!BU186/100)</f>
        <v/>
      </c>
      <c r="GK190" s="620" t="str">
        <f>IF(_tag_month_day!BV186="",IF(_rlcf_month_day!A$2="","",_rlcf_month_day!A$2/100),_tag_month_day!BV186/100)</f>
        <v/>
      </c>
      <c r="GL190" s="620" t="str">
        <f>IF(_tag_month_day!BW186="",IF(_rlcf_month_day!B$2="","",_rlcf_month_day!B$2/100),_tag_month_day!BW186/100)</f>
        <v/>
      </c>
      <c r="GM190" s="621" t="str">
        <f>IF(_tag_month_day!BX186="",IF(_rlcf_month_day!C$2="","",_rlcf_month_day!C$2/100),_tag_month_day!BX186/100)</f>
        <v/>
      </c>
      <c r="GN190" s="620" t="str">
        <f>IF(_tag_month_day!BV186="",IF(_rlcf_month_day!A$2="","",_rlcf_month_day!A$2/100),_tag_month_day!BV186/100)</f>
        <v/>
      </c>
      <c r="GO190" s="620" t="str">
        <f>IF(_tag_month_day!BW186="",IF(_rlcf_month_day!B$2="","",_rlcf_month_day!B$2/100),_tag_month_day!BW186/100)</f>
        <v/>
      </c>
      <c r="GP190" s="620" t="str">
        <f>IF(_tag_month_day!CD186="",IF(_rlcf_month_day!E$2="","",_rlcf_month_day!E$2/100),_tag_month_day!CD186/100)</f>
        <v/>
      </c>
      <c r="GQ190" s="620" t="str">
        <f>IF(_tag_month_day!CE186="",IF(_rlcf_month_day!F$2="","",_rlcf_month_day!F$2/100),_tag_month_day!CE186/100)</f>
        <v/>
      </c>
      <c r="GR190" s="621" t="str">
        <f>IF(_tag_month_day!CF186="",IF(_rlcf_month_day!G$2="","",_rlcf_month_day!G$2/100),_tag_month_day!CF186/100)</f>
        <v/>
      </c>
      <c r="GS190" s="626">
        <f t="shared" ref="GS190:HH190" si="1130">GS189</f>
        <v>0.953</v>
      </c>
      <c r="GT190" s="626">
        <f t="shared" si="1130"/>
        <v>0.55</v>
      </c>
      <c r="GU190" s="626">
        <f t="shared" si="1130"/>
        <v>0.55</v>
      </c>
      <c r="GV190" s="626">
        <f t="shared" si="1130"/>
        <v>0.55</v>
      </c>
      <c r="GW190" s="626">
        <f t="shared" si="1130"/>
        <v>0.5</v>
      </c>
      <c r="GX190" s="626">
        <f t="shared" si="1130"/>
        <v>0.935</v>
      </c>
      <c r="GY190" s="626">
        <f t="shared" si="1130"/>
        <v>0.15</v>
      </c>
      <c r="GZ190" s="626">
        <f t="shared" si="1130"/>
        <v>1</v>
      </c>
      <c r="HA190" s="632">
        <f t="shared" si="1130"/>
        <v>0.047</v>
      </c>
      <c r="HB190" s="632">
        <f t="shared" si="1130"/>
        <v>0.45</v>
      </c>
      <c r="HC190" s="632">
        <f t="shared" si="1130"/>
        <v>0.45</v>
      </c>
      <c r="HD190" s="632">
        <f t="shared" si="1130"/>
        <v>0.45</v>
      </c>
      <c r="HE190" s="632">
        <f t="shared" si="1130"/>
        <v>0.5</v>
      </c>
      <c r="HF190" s="632">
        <f t="shared" si="1130"/>
        <v>0.065</v>
      </c>
      <c r="HG190" s="632">
        <f t="shared" si="1130"/>
        <v>0.85</v>
      </c>
      <c r="HH190" s="632">
        <f t="shared" si="1130"/>
        <v>0</v>
      </c>
      <c r="HI190" s="68">
        <f t="shared" si="811"/>
        <v>0</v>
      </c>
      <c r="HJ190" s="68" t="e">
        <f t="shared" si="842"/>
        <v>#VALUE!</v>
      </c>
      <c r="HK190" s="202">
        <f t="shared" si="843"/>
        <v>0.85</v>
      </c>
      <c r="HL190" s="464">
        <f t="shared" si="844"/>
        <v>550000</v>
      </c>
      <c r="HM190" s="464">
        <f t="shared" si="845"/>
        <v>480000</v>
      </c>
      <c r="HN190" s="192" t="e">
        <f t="shared" si="812"/>
        <v>#VALUE!</v>
      </c>
      <c r="HO190" s="192" t="e">
        <f>HN190*HK190*$HO$2/HL190*1000000</f>
        <v>#VALUE!</v>
      </c>
      <c r="HP190" s="192" t="e">
        <f>HN190*HK190*$HP$2/HM190*1000000</f>
        <v>#VALUE!</v>
      </c>
    </row>
    <row r="191" customFormat="1" spans="1:224">
      <c r="A191" s="381">
        <v>186</v>
      </c>
      <c r="B191" s="54">
        <f ca="1" t="shared" si="846"/>
        <v>43624</v>
      </c>
      <c r="C191" s="57">
        <f t="shared" si="847"/>
        <v>0.0416666666666667</v>
      </c>
      <c r="D191" s="68" t="str">
        <f ca="1" t="shared" si="813"/>
        <v>中班</v>
      </c>
      <c r="E191" s="68" t="str">
        <f ca="1" t="shared" si="814"/>
        <v>丁</v>
      </c>
      <c r="F191" s="68">
        <f ca="1">SUMPRODUCT((成本日报!$A$3:$A$95=计划!B191)*(成本日报!$B$3:$B$95=计划!$D191),成本日报!$C$3:$C$95)</f>
        <v>4</v>
      </c>
      <c r="G191" s="382">
        <f ca="1" t="shared" si="848"/>
        <v>43624.7083333329</v>
      </c>
      <c r="H191" s="382">
        <f ca="1" t="shared" si="815"/>
        <v>43624.7152777773</v>
      </c>
      <c r="I191" s="382">
        <f ca="1" t="shared" si="816"/>
        <v>43624.7208333329</v>
      </c>
      <c r="J191" s="382">
        <f ca="1" t="shared" si="817"/>
        <v>43624.7499999995</v>
      </c>
      <c r="K191" s="382">
        <f ca="1" t="shared" si="818"/>
        <v>43624.8124999996</v>
      </c>
      <c r="L191" s="382">
        <f ca="1" t="shared" si="819"/>
        <v>43624.8333333329</v>
      </c>
      <c r="M191" s="398" t="str">
        <f>IF(_tag_month_day!A187="","",_tag_month_day!A187)</f>
        <v/>
      </c>
      <c r="N191" s="398" t="str">
        <f>IF(_tag_month_day!B187="","",_tag_month_day!B187)</f>
        <v/>
      </c>
      <c r="O191" s="399" t="e">
        <f t="shared" si="820"/>
        <v>#VALUE!</v>
      </c>
      <c r="P191" s="398" t="str">
        <f>IF(_tag_month_day!C187="","",_tag_month_day!C187)</f>
        <v/>
      </c>
      <c r="Q191" s="398" t="str">
        <f>IF(_tag_month_day!D187="","",_tag_month_day!D187)</f>
        <v/>
      </c>
      <c r="R191" s="416">
        <f>IF(_tag_month_day!CB187="",R190,_tag_month_day!CB187/100)</f>
        <v>0.07</v>
      </c>
      <c r="S191" s="417" t="str">
        <f>IF(_tag_month_day!E187="","",_tag_month_day!E187)</f>
        <v/>
      </c>
      <c r="T191" s="417" t="str">
        <f>IF(_tag_month_day!F187="","",_tag_month_day!F187)</f>
        <v/>
      </c>
      <c r="U191" s="418" t="e">
        <f t="shared" si="774"/>
        <v>#VALUE!</v>
      </c>
      <c r="V191" s="53" t="e">
        <f t="shared" si="775"/>
        <v>#VALUE!</v>
      </c>
      <c r="W191" s="419" t="str">
        <f>IF(_jhy_month_day!A187="","",_jhy_month_day!A187)</f>
        <v/>
      </c>
      <c r="X191" s="420" t="str">
        <f>IF(_jhy_month_day!B187="","",_jhy_month_day!B187/100)</f>
        <v/>
      </c>
      <c r="Y191" s="420" t="str">
        <f>IF(_jhy_month_day!C187="","",_jhy_month_day!C187/100)</f>
        <v/>
      </c>
      <c r="Z191" s="439">
        <f t="shared" si="865"/>
        <v>47</v>
      </c>
      <c r="AA191" s="440" t="str">
        <f>IF(_tag_month_day!G187="","",_tag_month_day!G187/100)</f>
        <v/>
      </c>
      <c r="AB191" s="440" t="str">
        <f>IF(_tag_month_day!H187="","",_tag_month_day!H187/100)</f>
        <v/>
      </c>
      <c r="AC191" s="193">
        <f t="shared" si="821"/>
        <v>1.59963432013121</v>
      </c>
      <c r="AD191" s="441" t="str">
        <f t="shared" si="822"/>
        <v/>
      </c>
      <c r="AE191" s="442" t="str">
        <f t="shared" si="823"/>
        <v/>
      </c>
      <c r="AF191" s="443">
        <v>1</v>
      </c>
      <c r="AG191" s="68" t="str">
        <f>IF(_duihao_month_day!A187="","",_duihao_month_day!A187)</f>
        <v/>
      </c>
      <c r="AH191" s="463">
        <f>IF(_gyk_month_day!B187="",AH190,_gyk_month_day!B187)</f>
        <v>820</v>
      </c>
      <c r="AI191" s="464" t="e">
        <f t="shared" si="849"/>
        <v>#VALUE!</v>
      </c>
      <c r="AJ191" s="68" t="str">
        <f>IF(_tag_month_day!I187="","",_tag_month_day!I187)</f>
        <v/>
      </c>
      <c r="AK191" s="465" t="str">
        <f>IF(_tzyy_month_day!A187="","",_tzyy_month_day!A187)</f>
        <v/>
      </c>
      <c r="AL191" s="465" t="str">
        <f>IF(_tzyy_month_day!B187="","",_tzyy_month_day!B187)</f>
        <v/>
      </c>
      <c r="AM191" s="465" t="str">
        <f>IF(_tzyy_month_day!C187="","",_tzyy_month_day!C187)</f>
        <v/>
      </c>
      <c r="AN191" s="466" t="str">
        <f>IF(_tag_month_day!CG187="","",_tag_month_day!CG187)</f>
        <v/>
      </c>
      <c r="AO191" s="466" t="str">
        <f>IF(_tag_month_day!CH187="","",_tag_month_day!CH187)</f>
        <v/>
      </c>
      <c r="AP191" s="486" t="e">
        <f t="shared" si="824"/>
        <v>#VALUE!</v>
      </c>
      <c r="AQ191" s="487" t="str">
        <f>IF(_tag_month_day!J187="","",_tag_month_day!J187/100)</f>
        <v/>
      </c>
      <c r="AR191" s="488">
        <f t="shared" si="825"/>
        <v>1.3</v>
      </c>
      <c r="AS191" s="489" t="e">
        <f t="shared" si="776"/>
        <v>#VALUE!</v>
      </c>
      <c r="AT191" s="489">
        <f t="shared" si="826"/>
        <v>0</v>
      </c>
      <c r="AU191" s="490" t="str">
        <f>IF(_tag_month_day!K187="","",_tag_month_day!K187)</f>
        <v/>
      </c>
      <c r="AV191" s="491" t="str">
        <f>IF(_tag_month_day!L187="","",_tag_month_day!L187/100)</f>
        <v/>
      </c>
      <c r="AW191" s="420">
        <f t="shared" si="748"/>
        <v>0</v>
      </c>
      <c r="AX191" s="420">
        <f t="shared" si="827"/>
        <v>0</v>
      </c>
      <c r="AY191" s="420" t="str">
        <f>IF(_tag_month_day!M187="","",_tag_month_day!M187/100)</f>
        <v/>
      </c>
      <c r="AZ191" s="420" t="str">
        <f>IF(_tag_month_day!N187="","",_tag_month_day!N187/100)</f>
        <v/>
      </c>
      <c r="BA191" s="420" t="str">
        <f>IF(_tag_month_day!O187="","",_tag_month_day!O187/100)</f>
        <v/>
      </c>
      <c r="BB191" s="496" t="str">
        <f>IF(_tag_month_day!P187="","",_tag_month_day!P187/100)</f>
        <v/>
      </c>
      <c r="BC191" s="496">
        <f t="shared" si="828"/>
        <v>0</v>
      </c>
      <c r="BD191" s="496" t="str">
        <f>IF(_tag_month_day!Q187="","",_tag_month_day!Q187/100)</f>
        <v/>
      </c>
      <c r="BE191" s="510" t="str">
        <f>IF(_tag_month_day!R187="","",_tag_month_day!R187/100)</f>
        <v/>
      </c>
      <c r="BF191" s="413" t="str">
        <f>IF(_tag_month_day!CC187="","",_tag_month_day!CC187/100)</f>
        <v/>
      </c>
      <c r="BG191" s="511" t="e">
        <f t="shared" si="777"/>
        <v>#VALUE!</v>
      </c>
      <c r="BH191" s="198">
        <f t="shared" si="778"/>
        <v>0</v>
      </c>
      <c r="BI191" s="512" t="e">
        <f>IF(CX191=0,BI190,(DK191*查询!$R$5+DL191*查询!$Q$5+DM191*查询!$N$5+DN191*查询!$O$5+DO191*查询!$P$5)*AF191/CX191)</f>
        <v>#VALUE!</v>
      </c>
      <c r="BJ191" s="512" t="e">
        <f>IF(CX191=0,BJ190,(DP191*查询!$S$5+DQ191*查询!$T$5+DR191*查询!$U$5)*AF191/CX191)</f>
        <v>#VALUE!</v>
      </c>
      <c r="BK191" s="512">
        <f t="shared" si="829"/>
        <v>1</v>
      </c>
      <c r="BL191" s="513" t="str">
        <f>IF(_cfyc_month_day!A187="","",_cfyc_month_day!A187)</f>
        <v/>
      </c>
      <c r="BM191" s="513" t="str">
        <f>IF(_cfyc_month_day!B187="","",_cfyc_month_day!B187)</f>
        <v/>
      </c>
      <c r="BN191" s="513" t="str">
        <f>IF(_cfyc_month_day!C187="","",_cfyc_month_day!C187)</f>
        <v/>
      </c>
      <c r="BO191" s="522" t="str">
        <f>IF(_cfyc_month_day!D187="","",_cfyc_month_day!D187)</f>
        <v/>
      </c>
      <c r="BP191" s="522" t="str">
        <f>IF(_cfyc_month_day!E187="","",_cfyc_month_day!E187)</f>
        <v/>
      </c>
      <c r="BQ191" s="522" t="str">
        <f>IF(_cfyc_month_day!F187="","",_cfyc_month_day!F187)</f>
        <v/>
      </c>
      <c r="BR191" s="513" t="str">
        <f>IF(_tag_month_day!T187="","",_tag_month_day!T187)</f>
        <v/>
      </c>
      <c r="BS191" s="513" t="str">
        <f>IF(_tag_month_day!U187="","",_tag_month_day!U187)</f>
        <v/>
      </c>
      <c r="BT191" s="523" t="str">
        <f t="shared" si="830"/>
        <v/>
      </c>
      <c r="BU191" s="223" t="str">
        <f>IF(_tag_month_day!V187="","",_tag_month_day!V187)</f>
        <v/>
      </c>
      <c r="BV191" s="206" t="str">
        <f>IF(_tag_month_day!W187="","",_tag_month_day!W187)</f>
        <v/>
      </c>
      <c r="BW191" s="540" t="str">
        <f>IF(_tag_month_day!X187="","",_tag_month_day!X187)</f>
        <v/>
      </c>
      <c r="BX191" s="540" t="str">
        <f>IF(_tag_month_day!Y187="","",_tag_month_day!Y187)</f>
        <v/>
      </c>
      <c r="BY191" s="541">
        <f ca="1" t="shared" si="831"/>
        <v>43624.8333333329</v>
      </c>
      <c r="BZ191" s="542" t="s">
        <v>215</v>
      </c>
      <c r="CA191" s="543" t="str">
        <f>IF(_jhy2_month_day!A187="","",_jhy2_month_day!A187)</f>
        <v/>
      </c>
      <c r="CB191" s="464" t="str">
        <f>IF(_jhy2_month_day!B187="","",_jhy2_month_day!B187)</f>
        <v/>
      </c>
      <c r="CC191" s="464" t="str">
        <f>IF(_jhy2_month_day!C187="","",_jhy2_month_day!C187)</f>
        <v/>
      </c>
      <c r="CD191" s="464" t="str">
        <f>IF(_jhy2_month_day!D187="","",_jhy2_month_day!D187)</f>
        <v/>
      </c>
      <c r="CE191" s="464" t="str">
        <f>IF(_jhy2_month_day!E187="","",_jhy2_month_day!E187)</f>
        <v/>
      </c>
      <c r="CF191" s="464" t="str">
        <f>IF(_jhy2_month_day!F187="","",_jhy2_month_day!F187)</f>
        <v/>
      </c>
      <c r="CG191" s="464" t="str">
        <f>IF(_jhy2_month_day!G187="","",_jhy2_month_day!G187)</f>
        <v/>
      </c>
      <c r="CH191" s="464" t="str">
        <f>IF(_jhy2_month_day!H187="","",_jhy2_month_day!H187)</f>
        <v/>
      </c>
      <c r="CI191" s="464" t="str">
        <f>IF(_jhy2_month_day!I187="","",_jhy2_month_day!I187)</f>
        <v/>
      </c>
      <c r="CJ191" s="464" t="str">
        <f>IF(_jhy2_month_day!J187="","",_jhy2_month_day!J187)</f>
        <v/>
      </c>
      <c r="CK191" s="464" t="str">
        <f>IF(_jhy2_month_day!K187="","",_jhy2_month_day!K187)</f>
        <v/>
      </c>
      <c r="CL191" s="562" t="str">
        <f>IF(_jhy2_month_day!L187="","",_jhy2_month_day!L187)</f>
        <v/>
      </c>
      <c r="CM191" s="562" t="str">
        <f>IF(_jhy2_month_day!M187="","",_jhy2_month_day!M187)</f>
        <v/>
      </c>
      <c r="CN191" s="562" t="str">
        <f>IF(_jhy2_month_day!N187="","",_jhy2_month_day!N187)</f>
        <v/>
      </c>
      <c r="CO191" s="562" t="str">
        <f>IF(_jhy2_month_day!O187="","",_jhy2_month_day!O187)</f>
        <v/>
      </c>
      <c r="CP191" s="562" t="str">
        <f>IF(_jhy2_month_day!P187="","",_jhy2_month_day!P187)</f>
        <v/>
      </c>
      <c r="CQ191" s="562" t="str">
        <f>IF(_jhy2_month_day!Q187="","",_jhy2_month_day!Q187)</f>
        <v/>
      </c>
      <c r="CR191" s="563" t="str">
        <f>IF(_jhy2_month_day!R187="","",_jhy2_month_day!R187)</f>
        <v/>
      </c>
      <c r="CS191" s="576" t="str">
        <f>IF(_jhy2_month_day!S187="","",_jhy2_month_day!S187)</f>
        <v/>
      </c>
      <c r="CT191" s="562" t="str">
        <f>IF(_jhy2_month_day!T187="","",_jhy2_month_day!T187)</f>
        <v/>
      </c>
      <c r="CU191" s="577" t="e">
        <f t="shared" si="779"/>
        <v>#VALUE!</v>
      </c>
      <c r="CV191" s="198" t="e">
        <f t="shared" si="780"/>
        <v>#VALUE!</v>
      </c>
      <c r="CW191" s="192" t="e">
        <f t="shared" si="781"/>
        <v>#VALUE!</v>
      </c>
      <c r="CX191" s="192" t="e">
        <f t="shared" si="782"/>
        <v>#VALUE!</v>
      </c>
      <c r="CY191" s="202" t="e">
        <f t="shared" si="783"/>
        <v>#VALUE!</v>
      </c>
      <c r="CZ191" s="192" t="e">
        <f t="shared" ref="CZ191:DI191" si="1131">$AJ191*EF191</f>
        <v>#VALUE!</v>
      </c>
      <c r="DA191" s="192" t="e">
        <f t="shared" si="1131"/>
        <v>#VALUE!</v>
      </c>
      <c r="DB191" s="192" t="e">
        <f t="shared" si="1131"/>
        <v>#VALUE!</v>
      </c>
      <c r="DC191" s="192" t="e">
        <f t="shared" si="1131"/>
        <v>#VALUE!</v>
      </c>
      <c r="DD191" s="192" t="e">
        <f t="shared" si="1131"/>
        <v>#VALUE!</v>
      </c>
      <c r="DE191" s="192" t="e">
        <f t="shared" si="1131"/>
        <v>#VALUE!</v>
      </c>
      <c r="DF191" s="192" t="e">
        <f t="shared" si="1131"/>
        <v>#VALUE!</v>
      </c>
      <c r="DG191" s="192" t="e">
        <f t="shared" si="1131"/>
        <v>#VALUE!</v>
      </c>
      <c r="DH191" s="192" t="e">
        <f t="shared" si="1131"/>
        <v>#VALUE!</v>
      </c>
      <c r="DI191" s="192" t="e">
        <f t="shared" si="1131"/>
        <v>#VALUE!</v>
      </c>
      <c r="DJ191" s="192" t="e">
        <f t="shared" si="785"/>
        <v>#VALUE!</v>
      </c>
      <c r="DK191" s="192" t="e">
        <f t="shared" si="786"/>
        <v>#VALUE!</v>
      </c>
      <c r="DL191" s="192" t="e">
        <f t="shared" si="787"/>
        <v>#VALUE!</v>
      </c>
      <c r="DM191" s="192" t="e">
        <f t="shared" si="788"/>
        <v>#VALUE!</v>
      </c>
      <c r="DN191" s="192" t="e">
        <f t="shared" si="789"/>
        <v>#VALUE!</v>
      </c>
      <c r="DO191" s="192" t="e">
        <f t="shared" si="790"/>
        <v>#VALUE!</v>
      </c>
      <c r="DP191" s="192" t="e">
        <f t="shared" si="791"/>
        <v>#VALUE!</v>
      </c>
      <c r="DQ191" s="192" t="e">
        <f t="shared" si="792"/>
        <v>#VALUE!</v>
      </c>
      <c r="DR191" s="192" t="e">
        <f t="shared" si="793"/>
        <v>#VALUE!</v>
      </c>
      <c r="DS191" s="192" t="e">
        <f t="shared" si="794"/>
        <v>#VALUE!</v>
      </c>
      <c r="DT191" s="192" t="e">
        <f t="shared" si="795"/>
        <v>#VALUE!</v>
      </c>
      <c r="DU191" s="192" t="e">
        <f t="shared" si="796"/>
        <v>#VALUE!</v>
      </c>
      <c r="DV191" s="198" t="e">
        <f t="shared" si="797"/>
        <v>#VALUE!</v>
      </c>
      <c r="DW191" s="198" t="e">
        <f t="shared" si="798"/>
        <v>#DIV/0!</v>
      </c>
      <c r="DX191" s="198" t="e">
        <f t="shared" si="799"/>
        <v>#DIV/0!</v>
      </c>
      <c r="DY191" s="198" t="e">
        <f t="shared" si="800"/>
        <v>#VALUE!</v>
      </c>
      <c r="DZ191" s="198" t="e">
        <f t="shared" si="801"/>
        <v>#VALUE!</v>
      </c>
      <c r="EA191" s="198" t="e">
        <f t="shared" si="802"/>
        <v>#VALUE!</v>
      </c>
      <c r="EB191" s="198" t="e">
        <f t="shared" si="803"/>
        <v>#VALUE!</v>
      </c>
      <c r="EC191" s="198" t="e">
        <f t="shared" si="804"/>
        <v>#DIV/0!</v>
      </c>
      <c r="ED191" s="198" t="e">
        <f t="shared" si="805"/>
        <v>#VALUE!</v>
      </c>
      <c r="EE191" s="198" t="e">
        <f t="shared" si="806"/>
        <v>#VALUE!</v>
      </c>
      <c r="EF191" s="198" t="e">
        <f t="shared" ref="EF191:EO191" si="1132">DV191/SUM($DV191:$EE191)</f>
        <v>#VALUE!</v>
      </c>
      <c r="EG191" s="198" t="e">
        <f t="shared" si="1132"/>
        <v>#DIV/0!</v>
      </c>
      <c r="EH191" s="198" t="e">
        <f t="shared" si="1132"/>
        <v>#DIV/0!</v>
      </c>
      <c r="EI191" s="198" t="e">
        <f t="shared" si="1132"/>
        <v>#VALUE!</v>
      </c>
      <c r="EJ191" s="198" t="e">
        <f t="shared" si="1132"/>
        <v>#VALUE!</v>
      </c>
      <c r="EK191" s="198" t="e">
        <f t="shared" si="1132"/>
        <v>#VALUE!</v>
      </c>
      <c r="EL191" s="198" t="e">
        <f t="shared" si="1132"/>
        <v>#VALUE!</v>
      </c>
      <c r="EM191" s="198" t="e">
        <f t="shared" si="1132"/>
        <v>#DIV/0!</v>
      </c>
      <c r="EN191" s="198" t="e">
        <f t="shared" si="1132"/>
        <v>#VALUE!</v>
      </c>
      <c r="EO191" s="198" t="e">
        <f t="shared" si="1132"/>
        <v>#VALUE!</v>
      </c>
      <c r="EP191" s="511">
        <f t="shared" ref="EP191:EW191" si="1133">EP190</f>
        <v>0.08</v>
      </c>
      <c r="EQ191" s="511">
        <f t="shared" si="1133"/>
        <v>0.015</v>
      </c>
      <c r="ER191" s="511">
        <f t="shared" si="1133"/>
        <v>0.015</v>
      </c>
      <c r="ES191" s="511">
        <f t="shared" si="1133"/>
        <v>0.015</v>
      </c>
      <c r="ET191" s="511">
        <f t="shared" si="1133"/>
        <v>0.015</v>
      </c>
      <c r="EU191" s="511">
        <f t="shared" si="1133"/>
        <v>0.09</v>
      </c>
      <c r="EV191" s="511">
        <f t="shared" si="1133"/>
        <v>0.09</v>
      </c>
      <c r="EW191" s="511">
        <f t="shared" si="1133"/>
        <v>0.09</v>
      </c>
      <c r="EX191" s="420" t="str">
        <f>IF(_tag_month_day!AS187="","",_tag_month_day!AS187/100)</f>
        <v/>
      </c>
      <c r="EY191" s="420" t="str">
        <f>IF(_tag_month_day!AT187="","",_tag_month_day!AT187/100)</f>
        <v/>
      </c>
      <c r="EZ191" s="420" t="str">
        <f>IF(_tag_month_day!AU187="","",_tag_month_day!AU187/100)</f>
        <v/>
      </c>
      <c r="FA191" s="420" t="str">
        <f>IF(_tag_month_day!AV187="","",_tag_month_day!AV187/100)</f>
        <v/>
      </c>
      <c r="FB191" s="420" t="str">
        <f>IF(_tag_month_day!AW187="","",_tag_month_day!AW187/100)</f>
        <v/>
      </c>
      <c r="FC191" s="420" t="str">
        <f>IF(_tag_month_day!AX187="","",_tag_month_day!AX187/100)</f>
        <v/>
      </c>
      <c r="FD191" s="510">
        <f t="shared" si="835"/>
        <v>0.33</v>
      </c>
      <c r="FE191" s="510">
        <f t="shared" si="836"/>
        <v>0.19</v>
      </c>
      <c r="FF191" s="510">
        <f t="shared" si="837"/>
        <v>0.003</v>
      </c>
      <c r="FG191" s="510">
        <f t="shared" si="838"/>
        <v>0</v>
      </c>
      <c r="FH191" s="603">
        <f t="shared" si="839"/>
        <v>0.0001</v>
      </c>
      <c r="FI191" s="510">
        <f t="shared" ref="FI191:FR191" si="1134">FI190</f>
        <v>0.41</v>
      </c>
      <c r="FJ191" s="510">
        <f t="shared" si="1134"/>
        <v>0.11</v>
      </c>
      <c r="FK191" s="510">
        <f t="shared" si="1134"/>
        <v>0.015</v>
      </c>
      <c r="FL191" s="510">
        <f t="shared" si="1134"/>
        <v>0</v>
      </c>
      <c r="FM191" s="603">
        <f t="shared" si="1134"/>
        <v>0.0001</v>
      </c>
      <c r="FN191" s="510" t="str">
        <f>IF(_tag_month_day!AY187="","",_tag_month_day!AY187/100)</f>
        <v/>
      </c>
      <c r="FO191" s="510" t="str">
        <f>IF(_tag_month_day!AZ187="","",_tag_month_day!AZ187/100)</f>
        <v/>
      </c>
      <c r="FP191" s="510" t="str">
        <f>IF(_tag_month_day!BA187="","",_tag_month_day!BA187/100)</f>
        <v/>
      </c>
      <c r="FQ191" s="510" t="str">
        <f>IF(_tag_month_day!BB187="","",_tag_month_day!BB187/100)</f>
        <v/>
      </c>
      <c r="FR191" s="603" t="str">
        <f>IF(_tag_month_day!BC187="","",_tag_month_day!BC187/100)</f>
        <v/>
      </c>
      <c r="FS191" s="510" t="str">
        <f>IF(_tag_month_day!BD187="","",_tag_month_day!BD187/100)</f>
        <v/>
      </c>
      <c r="FT191" s="510" t="str">
        <f>IF(_tag_month_day!BE187="","",_tag_month_day!BE187/100)</f>
        <v/>
      </c>
      <c r="FU191" s="510" t="str">
        <f>IF(_tag_month_day!BF187="","",_tag_month_day!BF187/100)</f>
        <v/>
      </c>
      <c r="FV191" s="510" t="str">
        <f>IF(_tag_month_day!BG187="","",_tag_month_day!BG187/100)</f>
        <v/>
      </c>
      <c r="FW191" s="603" t="str">
        <f>IF(_tag_month_day!BH187="","",_tag_month_day!BH187/100)</f>
        <v/>
      </c>
      <c r="FX191" s="510" t="str">
        <f>IF(_tag_month_day!BI187="","",_tag_month_day!BI187/100)</f>
        <v/>
      </c>
      <c r="FY191" s="510" t="str">
        <f>IF(_tag_month_day!BJ187="","",_tag_month_day!BJ187/100)</f>
        <v/>
      </c>
      <c r="FZ191" s="605" t="str">
        <f>IF(_tag_month_day!BK187="","",_tag_month_day!BK187/100)</f>
        <v/>
      </c>
      <c r="GA191" s="510" t="str">
        <f>IF(_tag_month_day!BL187="","",_tag_month_day!BL187/100)</f>
        <v/>
      </c>
      <c r="GB191" s="603" t="str">
        <f>IF(_tag_month_day!BM187="","",_tag_month_day!BM187/100)</f>
        <v/>
      </c>
      <c r="GC191" s="420" t="str">
        <f>IF(_tag_month_day!BN187="","",_tag_month_day!BN187/100)</f>
        <v/>
      </c>
      <c r="GD191" s="420" t="str">
        <f>IF(_tag_month_day!BO187="","",_tag_month_day!BO187/100)</f>
        <v/>
      </c>
      <c r="GE191" s="420" t="str">
        <f>IF(_tag_month_day!BP187="","",_tag_month_day!BP187/100)</f>
        <v/>
      </c>
      <c r="GF191" s="420" t="str">
        <f>IF(_tag_month_day!BQ187="","",_tag_month_day!BQ187/100)</f>
        <v/>
      </c>
      <c r="GG191" s="420" t="str">
        <f>IF(_tag_month_day!BR187="","",_tag_month_day!BR187/100)</f>
        <v/>
      </c>
      <c r="GH191" s="420" t="str">
        <f>IF(_tag_month_day!BS187="","",_tag_month_day!BS187/100)</f>
        <v/>
      </c>
      <c r="GI191" s="603" t="str">
        <f>IF(_tag_month_day!BT187="","",_tag_month_day!BT187/100)</f>
        <v/>
      </c>
      <c r="GJ191" s="612" t="str">
        <f>IF(_tag_month_day!BU187="","",_tag_month_day!BU187/100)</f>
        <v/>
      </c>
      <c r="GK191" s="620" t="str">
        <f>IF(_tag_month_day!BV187="",IF(_rlcf_month_day!A$2="","",_rlcf_month_day!A$2/100),_tag_month_day!BV187/100)</f>
        <v/>
      </c>
      <c r="GL191" s="620" t="str">
        <f>IF(_tag_month_day!BW187="",IF(_rlcf_month_day!B$2="","",_rlcf_month_day!B$2/100),_tag_month_day!BW187/100)</f>
        <v/>
      </c>
      <c r="GM191" s="621" t="str">
        <f>IF(_tag_month_day!BX187="",IF(_rlcf_month_day!C$2="","",_rlcf_month_day!C$2/100),_tag_month_day!BX187/100)</f>
        <v/>
      </c>
      <c r="GN191" s="620" t="str">
        <f>IF(_tag_month_day!BV187="",IF(_rlcf_month_day!A$2="","",_rlcf_month_day!A$2/100),_tag_month_day!BV187/100)</f>
        <v/>
      </c>
      <c r="GO191" s="620" t="str">
        <f>IF(_tag_month_day!BW187="",IF(_rlcf_month_day!B$2="","",_rlcf_month_day!B$2/100),_tag_month_day!BW187/100)</f>
        <v/>
      </c>
      <c r="GP191" s="620" t="str">
        <f>IF(_tag_month_day!CD187="",IF(_rlcf_month_day!E$2="","",_rlcf_month_day!E$2/100),_tag_month_day!CD187/100)</f>
        <v/>
      </c>
      <c r="GQ191" s="620" t="str">
        <f>IF(_tag_month_day!CE187="",IF(_rlcf_month_day!F$2="","",_rlcf_month_day!F$2/100),_tag_month_day!CE187/100)</f>
        <v/>
      </c>
      <c r="GR191" s="621" t="str">
        <f>IF(_tag_month_day!CF187="",IF(_rlcf_month_day!G$2="","",_rlcf_month_day!G$2/100),_tag_month_day!CF187/100)</f>
        <v/>
      </c>
      <c r="GS191" s="626">
        <f t="shared" ref="GS191:HH191" si="1135">GS190</f>
        <v>0.953</v>
      </c>
      <c r="GT191" s="626">
        <f t="shared" si="1135"/>
        <v>0.55</v>
      </c>
      <c r="GU191" s="626">
        <f t="shared" si="1135"/>
        <v>0.55</v>
      </c>
      <c r="GV191" s="626">
        <f t="shared" si="1135"/>
        <v>0.55</v>
      </c>
      <c r="GW191" s="626">
        <f t="shared" si="1135"/>
        <v>0.5</v>
      </c>
      <c r="GX191" s="626">
        <f t="shared" si="1135"/>
        <v>0.935</v>
      </c>
      <c r="GY191" s="626">
        <f t="shared" si="1135"/>
        <v>0.15</v>
      </c>
      <c r="GZ191" s="626">
        <f t="shared" si="1135"/>
        <v>1</v>
      </c>
      <c r="HA191" s="632">
        <f t="shared" si="1135"/>
        <v>0.047</v>
      </c>
      <c r="HB191" s="632">
        <f t="shared" si="1135"/>
        <v>0.45</v>
      </c>
      <c r="HC191" s="632">
        <f t="shared" si="1135"/>
        <v>0.45</v>
      </c>
      <c r="HD191" s="632">
        <f t="shared" si="1135"/>
        <v>0.45</v>
      </c>
      <c r="HE191" s="632">
        <f t="shared" si="1135"/>
        <v>0.5</v>
      </c>
      <c r="HF191" s="632">
        <f t="shared" si="1135"/>
        <v>0.065</v>
      </c>
      <c r="HG191" s="632">
        <f t="shared" si="1135"/>
        <v>0.85</v>
      </c>
      <c r="HH191" s="632">
        <f t="shared" si="1135"/>
        <v>0</v>
      </c>
      <c r="HI191" s="68" t="e">
        <f t="shared" si="811"/>
        <v>#VALUE!</v>
      </c>
      <c r="HJ191" s="68" t="e">
        <f t="shared" si="842"/>
        <v>#VALUE!</v>
      </c>
      <c r="HK191" s="202">
        <f t="shared" si="843"/>
        <v>0.85</v>
      </c>
      <c r="HL191" s="464">
        <f t="shared" si="844"/>
        <v>550000</v>
      </c>
      <c r="HM191" s="464">
        <f t="shared" si="845"/>
        <v>480000</v>
      </c>
      <c r="HN191" s="192" t="e">
        <f t="shared" si="812"/>
        <v>#VALUE!</v>
      </c>
      <c r="HO191" s="192" t="e">
        <f>HN191*HK191*$HO$2/HL191*1000000</f>
        <v>#VALUE!</v>
      </c>
      <c r="HP191" s="192" t="e">
        <f>HN191*HK191*$HP$2/HM191*1000000</f>
        <v>#VALUE!</v>
      </c>
    </row>
    <row r="192" customFormat="1" spans="1:224">
      <c r="A192" s="381">
        <v>187</v>
      </c>
      <c r="B192" s="54">
        <f ca="1" t="shared" si="846"/>
        <v>43624</v>
      </c>
      <c r="C192" s="57">
        <f t="shared" si="847"/>
        <v>0.0416666666666667</v>
      </c>
      <c r="D192" s="68" t="str">
        <f ca="1" t="shared" si="813"/>
        <v>中班</v>
      </c>
      <c r="E192" s="68" t="str">
        <f ca="1" t="shared" si="814"/>
        <v>丁</v>
      </c>
      <c r="F192" s="68">
        <f ca="1">SUMPRODUCT((成本日报!$A$3:$A$95=计划!B192)*(成本日报!$B$3:$B$95=计划!$D192),成本日报!$C$3:$C$95)</f>
        <v>4</v>
      </c>
      <c r="G192" s="382">
        <f ca="1" t="shared" si="848"/>
        <v>43624.7499999995</v>
      </c>
      <c r="H192" s="382">
        <f ca="1" t="shared" si="815"/>
        <v>43624.756944444</v>
      </c>
      <c r="I192" s="382">
        <f ca="1" t="shared" si="816"/>
        <v>43624.7624999995</v>
      </c>
      <c r="J192" s="382">
        <f ca="1" t="shared" si="817"/>
        <v>43624.7916666662</v>
      </c>
      <c r="K192" s="382">
        <f ca="1" t="shared" si="818"/>
        <v>43624.8541666662</v>
      </c>
      <c r="L192" s="382">
        <f ca="1" t="shared" si="819"/>
        <v>43624.8749999995</v>
      </c>
      <c r="M192" s="398" t="str">
        <f>IF(_tag_month_day!A188="","",_tag_month_day!A188)</f>
        <v/>
      </c>
      <c r="N192" s="398" t="str">
        <f>IF(_tag_month_day!B188="","",_tag_month_day!B188)</f>
        <v/>
      </c>
      <c r="O192" s="399" t="e">
        <f t="shared" si="820"/>
        <v>#VALUE!</v>
      </c>
      <c r="P192" s="398" t="str">
        <f>IF(_tag_month_day!C188="","",_tag_month_day!C188)</f>
        <v/>
      </c>
      <c r="Q192" s="398" t="str">
        <f>IF(_tag_month_day!D188="","",_tag_month_day!D188)</f>
        <v/>
      </c>
      <c r="R192" s="416">
        <f>IF(_tag_month_day!CB188="",R191,_tag_month_day!CB188/100)</f>
        <v>0.07</v>
      </c>
      <c r="S192" s="417" t="str">
        <f>IF(_tag_month_day!E188="","",_tag_month_day!E188)</f>
        <v/>
      </c>
      <c r="T192" s="417" t="str">
        <f>IF(_tag_month_day!F188="","",_tag_month_day!F188)</f>
        <v/>
      </c>
      <c r="U192" s="418" t="e">
        <f t="shared" si="774"/>
        <v>#VALUE!</v>
      </c>
      <c r="V192" s="53" t="e">
        <f t="shared" si="775"/>
        <v>#VALUE!</v>
      </c>
      <c r="W192" s="419" t="str">
        <f>IF(_jhy_month_day!A188="","",_jhy_month_day!A188)</f>
        <v/>
      </c>
      <c r="X192" s="420" t="str">
        <f>IF(_jhy_month_day!B188="","",_jhy_month_day!B188/100)</f>
        <v/>
      </c>
      <c r="Y192" s="420" t="str">
        <f>IF(_jhy_month_day!C188="","",_jhy_month_day!C188/100)</f>
        <v/>
      </c>
      <c r="Z192" s="439">
        <f t="shared" si="865"/>
        <v>47</v>
      </c>
      <c r="AA192" s="440" t="str">
        <f>IF(_tag_month_day!G188="","",_tag_month_day!G188/100)</f>
        <v/>
      </c>
      <c r="AB192" s="440" t="str">
        <f>IF(_tag_month_day!H188="","",_tag_month_day!H188/100)</f>
        <v/>
      </c>
      <c r="AC192" s="193">
        <f t="shared" si="821"/>
        <v>1.59963432013121</v>
      </c>
      <c r="AD192" s="441" t="str">
        <f t="shared" si="822"/>
        <v/>
      </c>
      <c r="AE192" s="442" t="str">
        <f t="shared" si="823"/>
        <v/>
      </c>
      <c r="AF192" s="443">
        <v>1</v>
      </c>
      <c r="AG192" s="68" t="str">
        <f>IF(_duihao_month_day!A188="","",_duihao_month_day!A188)</f>
        <v/>
      </c>
      <c r="AH192" s="463">
        <f>IF(_gyk_month_day!B188="",AH191,_gyk_month_day!B188)</f>
        <v>820</v>
      </c>
      <c r="AI192" s="464" t="e">
        <f t="shared" si="849"/>
        <v>#VALUE!</v>
      </c>
      <c r="AJ192" s="68" t="str">
        <f>IF(_tag_month_day!I188="","",_tag_month_day!I188)</f>
        <v/>
      </c>
      <c r="AK192" s="465" t="str">
        <f>IF(_tzyy_month_day!A188="","",_tzyy_month_day!A188)</f>
        <v/>
      </c>
      <c r="AL192" s="465" t="str">
        <f>IF(_tzyy_month_day!B188="","",_tzyy_month_day!B188)</f>
        <v/>
      </c>
      <c r="AM192" s="465" t="str">
        <f>IF(_tzyy_month_day!C188="","",_tzyy_month_day!C188)</f>
        <v/>
      </c>
      <c r="AN192" s="466" t="str">
        <f>IF(_tag_month_day!CG188="","",_tag_month_day!CG188)</f>
        <v/>
      </c>
      <c r="AO192" s="466" t="str">
        <f>IF(_tag_month_day!CH188="","",_tag_month_day!CH188)</f>
        <v/>
      </c>
      <c r="AP192" s="486" t="e">
        <f t="shared" si="824"/>
        <v>#VALUE!</v>
      </c>
      <c r="AQ192" s="487" t="str">
        <f>IF(_tag_month_day!J188="","",_tag_month_day!J188/100)</f>
        <v/>
      </c>
      <c r="AR192" s="488">
        <f t="shared" si="825"/>
        <v>1.3</v>
      </c>
      <c r="AS192" s="489" t="e">
        <f t="shared" si="776"/>
        <v>#VALUE!</v>
      </c>
      <c r="AT192" s="489">
        <f t="shared" si="826"/>
        <v>0</v>
      </c>
      <c r="AU192" s="490" t="str">
        <f>IF(_tag_month_day!K188="","",_tag_month_day!K188)</f>
        <v/>
      </c>
      <c r="AV192" s="491" t="str">
        <f>IF(_tag_month_day!L188="","",_tag_month_day!L188/100)</f>
        <v/>
      </c>
      <c r="AW192" s="420">
        <f t="shared" ref="AW192:AW255" si="1136">AW191</f>
        <v>0</v>
      </c>
      <c r="AX192" s="420">
        <f t="shared" si="827"/>
        <v>0</v>
      </c>
      <c r="AY192" s="420" t="str">
        <f>IF(_tag_month_day!M188="","",_tag_month_day!M188/100)</f>
        <v/>
      </c>
      <c r="AZ192" s="420" t="str">
        <f>IF(_tag_month_day!N188="","",_tag_month_day!N188/100)</f>
        <v/>
      </c>
      <c r="BA192" s="420" t="str">
        <f>IF(_tag_month_day!O188="","",_tag_month_day!O188/100)</f>
        <v/>
      </c>
      <c r="BB192" s="496" t="str">
        <f>IF(_tag_month_day!P188="","",_tag_month_day!P188/100)</f>
        <v/>
      </c>
      <c r="BC192" s="496">
        <f t="shared" si="828"/>
        <v>0</v>
      </c>
      <c r="BD192" s="496" t="str">
        <f>IF(_tag_month_day!Q188="","",_tag_month_day!Q188/100)</f>
        <v/>
      </c>
      <c r="BE192" s="510" t="str">
        <f>IF(_tag_month_day!R188="","",_tag_month_day!R188/100)</f>
        <v/>
      </c>
      <c r="BF192" s="413" t="str">
        <f>IF(_tag_month_day!CC188="","",_tag_month_day!CC188/100)</f>
        <v/>
      </c>
      <c r="BG192" s="511" t="e">
        <f t="shared" si="777"/>
        <v>#VALUE!</v>
      </c>
      <c r="BH192" s="198">
        <f t="shared" si="778"/>
        <v>0</v>
      </c>
      <c r="BI192" s="512" t="e">
        <f>IF(CX192=0,BI191,(DK192*查询!$R$5+DL192*查询!$Q$5+DM192*查询!$N$5+DN192*查询!$O$5+DO192*查询!$P$5)*AF192/CX192)</f>
        <v>#VALUE!</v>
      </c>
      <c r="BJ192" s="512" t="e">
        <f>IF(CX192=0,BJ191,(DP192*查询!$S$5+DQ192*查询!$T$5+DR192*查询!$U$5)*AF192/CX192)</f>
        <v>#VALUE!</v>
      </c>
      <c r="BK192" s="512">
        <f t="shared" si="829"/>
        <v>1</v>
      </c>
      <c r="BL192" s="513" t="str">
        <f>IF(_cfyc_month_day!A188="","",_cfyc_month_day!A188)</f>
        <v/>
      </c>
      <c r="BM192" s="513" t="str">
        <f>IF(_cfyc_month_day!B188="","",_cfyc_month_day!B188)</f>
        <v/>
      </c>
      <c r="BN192" s="513" t="str">
        <f>IF(_cfyc_month_day!C188="","",_cfyc_month_day!C188)</f>
        <v/>
      </c>
      <c r="BO192" s="522" t="str">
        <f>IF(_cfyc_month_day!D188="","",_cfyc_month_day!D188)</f>
        <v/>
      </c>
      <c r="BP192" s="522" t="str">
        <f>IF(_cfyc_month_day!E188="","",_cfyc_month_day!E188)</f>
        <v/>
      </c>
      <c r="BQ192" s="522" t="str">
        <f>IF(_cfyc_month_day!F188="","",_cfyc_month_day!F188)</f>
        <v/>
      </c>
      <c r="BR192" s="513" t="str">
        <f>IF(_tag_month_day!T188="","",_tag_month_day!T188)</f>
        <v/>
      </c>
      <c r="BS192" s="513" t="str">
        <f>IF(_tag_month_day!U188="","",_tag_month_day!U188)</f>
        <v/>
      </c>
      <c r="BT192" s="523" t="str">
        <f t="shared" si="830"/>
        <v/>
      </c>
      <c r="BU192" s="223" t="str">
        <f>IF(_tag_month_day!V188="","",_tag_month_day!V188)</f>
        <v/>
      </c>
      <c r="BV192" s="206" t="str">
        <f>IF(_tag_month_day!W188="","",_tag_month_day!W188)</f>
        <v/>
      </c>
      <c r="BW192" s="540" t="str">
        <f>IF(_tag_month_day!X188="","",_tag_month_day!X188)</f>
        <v/>
      </c>
      <c r="BX192" s="540" t="str">
        <f>IF(_tag_month_day!Y188="","",_tag_month_day!Y188)</f>
        <v/>
      </c>
      <c r="BY192" s="541">
        <f ca="1" t="shared" si="831"/>
        <v>43624.8749999995</v>
      </c>
      <c r="BZ192" s="542"/>
      <c r="CA192" s="543" t="str">
        <f>IF(_jhy2_month_day!A188="","",_jhy2_month_day!A188)</f>
        <v/>
      </c>
      <c r="CB192" s="464" t="str">
        <f>IF(_jhy2_month_day!B188="","",_jhy2_month_day!B188)</f>
        <v/>
      </c>
      <c r="CC192" s="464" t="str">
        <f>IF(_jhy2_month_day!C188="","",_jhy2_month_day!C188)</f>
        <v/>
      </c>
      <c r="CD192" s="464" t="str">
        <f>IF(_jhy2_month_day!D188="","",_jhy2_month_day!D188)</f>
        <v/>
      </c>
      <c r="CE192" s="464" t="str">
        <f>IF(_jhy2_month_day!E188="","",_jhy2_month_day!E188)</f>
        <v/>
      </c>
      <c r="CF192" s="464" t="str">
        <f>IF(_jhy2_month_day!F188="","",_jhy2_month_day!F188)</f>
        <v/>
      </c>
      <c r="CG192" s="464" t="str">
        <f>IF(_jhy2_month_day!G188="","",_jhy2_month_day!G188)</f>
        <v/>
      </c>
      <c r="CH192" s="464" t="str">
        <f>IF(_jhy2_month_day!H188="","",_jhy2_month_day!H188)</f>
        <v/>
      </c>
      <c r="CI192" s="464" t="str">
        <f>IF(_jhy2_month_day!I188="","",_jhy2_month_day!I188)</f>
        <v/>
      </c>
      <c r="CJ192" s="464" t="str">
        <f>IF(_jhy2_month_day!J188="","",_jhy2_month_day!J188)</f>
        <v/>
      </c>
      <c r="CK192" s="464" t="str">
        <f>IF(_jhy2_month_day!K188="","",_jhy2_month_day!K188)</f>
        <v/>
      </c>
      <c r="CL192" s="562" t="str">
        <f>IF(_jhy2_month_day!L188="","",_jhy2_month_day!L188)</f>
        <v/>
      </c>
      <c r="CM192" s="562" t="str">
        <f>IF(_jhy2_month_day!M188="","",_jhy2_month_day!M188)</f>
        <v/>
      </c>
      <c r="CN192" s="562" t="str">
        <f>IF(_jhy2_month_day!N188="","",_jhy2_month_day!N188)</f>
        <v/>
      </c>
      <c r="CO192" s="562" t="str">
        <f>IF(_jhy2_month_day!O188="","",_jhy2_month_day!O188)</f>
        <v/>
      </c>
      <c r="CP192" s="562" t="str">
        <f>IF(_jhy2_month_day!P188="","",_jhy2_month_day!P188)</f>
        <v/>
      </c>
      <c r="CQ192" s="562" t="str">
        <f>IF(_jhy2_month_day!Q188="","",_jhy2_month_day!Q188)</f>
        <v/>
      </c>
      <c r="CR192" s="563" t="str">
        <f>IF(_jhy2_month_day!R188="","",_jhy2_month_day!R188)</f>
        <v/>
      </c>
      <c r="CS192" s="576" t="str">
        <f>IF(_jhy2_month_day!S188="","",_jhy2_month_day!S188)</f>
        <v/>
      </c>
      <c r="CT192" s="562" t="str">
        <f>IF(_jhy2_month_day!T188="","",_jhy2_month_day!T188)</f>
        <v/>
      </c>
      <c r="CU192" s="577" t="e">
        <f t="shared" si="779"/>
        <v>#VALUE!</v>
      </c>
      <c r="CV192" s="198" t="e">
        <f t="shared" si="780"/>
        <v>#VALUE!</v>
      </c>
      <c r="CW192" s="192" t="e">
        <f t="shared" si="781"/>
        <v>#VALUE!</v>
      </c>
      <c r="CX192" s="192" t="e">
        <f t="shared" si="782"/>
        <v>#VALUE!</v>
      </c>
      <c r="CY192" s="202" t="e">
        <f t="shared" si="783"/>
        <v>#VALUE!</v>
      </c>
      <c r="CZ192" s="192" t="e">
        <f t="shared" ref="CZ192:DI192" si="1137">$AJ192*EF192</f>
        <v>#VALUE!</v>
      </c>
      <c r="DA192" s="192" t="e">
        <f t="shared" si="1137"/>
        <v>#VALUE!</v>
      </c>
      <c r="DB192" s="192" t="e">
        <f t="shared" si="1137"/>
        <v>#VALUE!</v>
      </c>
      <c r="DC192" s="192" t="e">
        <f t="shared" si="1137"/>
        <v>#VALUE!</v>
      </c>
      <c r="DD192" s="192" t="e">
        <f t="shared" si="1137"/>
        <v>#VALUE!</v>
      </c>
      <c r="DE192" s="192" t="e">
        <f t="shared" si="1137"/>
        <v>#VALUE!</v>
      </c>
      <c r="DF192" s="192" t="e">
        <f t="shared" si="1137"/>
        <v>#VALUE!</v>
      </c>
      <c r="DG192" s="192" t="e">
        <f t="shared" si="1137"/>
        <v>#VALUE!</v>
      </c>
      <c r="DH192" s="192" t="e">
        <f t="shared" si="1137"/>
        <v>#VALUE!</v>
      </c>
      <c r="DI192" s="192" t="e">
        <f t="shared" si="1137"/>
        <v>#VALUE!</v>
      </c>
      <c r="DJ192" s="192" t="e">
        <f t="shared" si="785"/>
        <v>#VALUE!</v>
      </c>
      <c r="DK192" s="192" t="e">
        <f t="shared" si="786"/>
        <v>#VALUE!</v>
      </c>
      <c r="DL192" s="192" t="e">
        <f t="shared" si="787"/>
        <v>#VALUE!</v>
      </c>
      <c r="DM192" s="192" t="e">
        <f t="shared" si="788"/>
        <v>#VALUE!</v>
      </c>
      <c r="DN192" s="192" t="e">
        <f t="shared" si="789"/>
        <v>#VALUE!</v>
      </c>
      <c r="DO192" s="192" t="e">
        <f t="shared" si="790"/>
        <v>#VALUE!</v>
      </c>
      <c r="DP192" s="192" t="e">
        <f t="shared" si="791"/>
        <v>#VALUE!</v>
      </c>
      <c r="DQ192" s="192" t="e">
        <f t="shared" si="792"/>
        <v>#VALUE!</v>
      </c>
      <c r="DR192" s="192" t="e">
        <f t="shared" si="793"/>
        <v>#VALUE!</v>
      </c>
      <c r="DS192" s="192" t="e">
        <f t="shared" si="794"/>
        <v>#VALUE!</v>
      </c>
      <c r="DT192" s="192" t="e">
        <f t="shared" si="795"/>
        <v>#VALUE!</v>
      </c>
      <c r="DU192" s="192" t="e">
        <f t="shared" si="796"/>
        <v>#VALUE!</v>
      </c>
      <c r="DV192" s="198" t="e">
        <f t="shared" si="797"/>
        <v>#VALUE!</v>
      </c>
      <c r="DW192" s="198" t="e">
        <f t="shared" si="798"/>
        <v>#DIV/0!</v>
      </c>
      <c r="DX192" s="198" t="e">
        <f t="shared" si="799"/>
        <v>#DIV/0!</v>
      </c>
      <c r="DY192" s="198" t="e">
        <f t="shared" si="800"/>
        <v>#VALUE!</v>
      </c>
      <c r="DZ192" s="198" t="e">
        <f t="shared" si="801"/>
        <v>#VALUE!</v>
      </c>
      <c r="EA192" s="198" t="e">
        <f t="shared" si="802"/>
        <v>#VALUE!</v>
      </c>
      <c r="EB192" s="198" t="e">
        <f t="shared" si="803"/>
        <v>#VALUE!</v>
      </c>
      <c r="EC192" s="198" t="e">
        <f t="shared" si="804"/>
        <v>#DIV/0!</v>
      </c>
      <c r="ED192" s="198" t="e">
        <f t="shared" si="805"/>
        <v>#VALUE!</v>
      </c>
      <c r="EE192" s="198" t="e">
        <f t="shared" si="806"/>
        <v>#VALUE!</v>
      </c>
      <c r="EF192" s="198" t="e">
        <f t="shared" ref="EF192:EO192" si="1138">DV192/SUM($DV192:$EE192)</f>
        <v>#VALUE!</v>
      </c>
      <c r="EG192" s="198" t="e">
        <f t="shared" si="1138"/>
        <v>#DIV/0!</v>
      </c>
      <c r="EH192" s="198" t="e">
        <f t="shared" si="1138"/>
        <v>#DIV/0!</v>
      </c>
      <c r="EI192" s="198" t="e">
        <f t="shared" si="1138"/>
        <v>#VALUE!</v>
      </c>
      <c r="EJ192" s="198" t="e">
        <f t="shared" si="1138"/>
        <v>#VALUE!</v>
      </c>
      <c r="EK192" s="198" t="e">
        <f t="shared" si="1138"/>
        <v>#VALUE!</v>
      </c>
      <c r="EL192" s="198" t="e">
        <f t="shared" si="1138"/>
        <v>#VALUE!</v>
      </c>
      <c r="EM192" s="198" t="e">
        <f t="shared" si="1138"/>
        <v>#DIV/0!</v>
      </c>
      <c r="EN192" s="198" t="e">
        <f t="shared" si="1138"/>
        <v>#VALUE!</v>
      </c>
      <c r="EO192" s="198" t="e">
        <f t="shared" si="1138"/>
        <v>#VALUE!</v>
      </c>
      <c r="EP192" s="511">
        <f t="shared" ref="EP192:EW192" si="1139">EP191</f>
        <v>0.08</v>
      </c>
      <c r="EQ192" s="511">
        <f t="shared" si="1139"/>
        <v>0.015</v>
      </c>
      <c r="ER192" s="511">
        <f t="shared" si="1139"/>
        <v>0.015</v>
      </c>
      <c r="ES192" s="511">
        <f t="shared" si="1139"/>
        <v>0.015</v>
      </c>
      <c r="ET192" s="511">
        <f t="shared" si="1139"/>
        <v>0.015</v>
      </c>
      <c r="EU192" s="511">
        <f t="shared" si="1139"/>
        <v>0.09</v>
      </c>
      <c r="EV192" s="511">
        <f t="shared" si="1139"/>
        <v>0.09</v>
      </c>
      <c r="EW192" s="511">
        <f t="shared" si="1139"/>
        <v>0.09</v>
      </c>
      <c r="EX192" s="420" t="str">
        <f>IF(_tag_month_day!AS188="","",_tag_month_day!AS188/100)</f>
        <v/>
      </c>
      <c r="EY192" s="420" t="str">
        <f>IF(_tag_month_day!AT188="","",_tag_month_day!AT188/100)</f>
        <v/>
      </c>
      <c r="EZ192" s="420" t="str">
        <f>IF(_tag_month_day!AU188="","",_tag_month_day!AU188/100)</f>
        <v/>
      </c>
      <c r="FA192" s="420" t="str">
        <f>IF(_tag_month_day!AV188="","",_tag_month_day!AV188/100)</f>
        <v/>
      </c>
      <c r="FB192" s="420" t="str">
        <f>IF(_tag_month_day!AW188="","",_tag_month_day!AW188/100)</f>
        <v/>
      </c>
      <c r="FC192" s="420" t="str">
        <f>IF(_tag_month_day!AX188="","",_tag_month_day!AX188/100)</f>
        <v/>
      </c>
      <c r="FD192" s="510">
        <f t="shared" si="835"/>
        <v>0.33</v>
      </c>
      <c r="FE192" s="510">
        <f t="shared" si="836"/>
        <v>0.19</v>
      </c>
      <c r="FF192" s="510">
        <f t="shared" si="837"/>
        <v>0.003</v>
      </c>
      <c r="FG192" s="510">
        <f t="shared" si="838"/>
        <v>0</v>
      </c>
      <c r="FH192" s="603">
        <f t="shared" si="839"/>
        <v>0.0001</v>
      </c>
      <c r="FI192" s="510">
        <f t="shared" ref="FI192:FR192" si="1140">FI191</f>
        <v>0.41</v>
      </c>
      <c r="FJ192" s="510">
        <f t="shared" si="1140"/>
        <v>0.11</v>
      </c>
      <c r="FK192" s="510">
        <f t="shared" si="1140"/>
        <v>0.015</v>
      </c>
      <c r="FL192" s="510">
        <f t="shared" si="1140"/>
        <v>0</v>
      </c>
      <c r="FM192" s="603">
        <f t="shared" si="1140"/>
        <v>0.0001</v>
      </c>
      <c r="FN192" s="510" t="str">
        <f>IF(_tag_month_day!AY188="","",_tag_month_day!AY188/100)</f>
        <v/>
      </c>
      <c r="FO192" s="510" t="str">
        <f>IF(_tag_month_day!AZ188="","",_tag_month_day!AZ188/100)</f>
        <v/>
      </c>
      <c r="FP192" s="510" t="str">
        <f>IF(_tag_month_day!BA188="","",_tag_month_day!BA188/100)</f>
        <v/>
      </c>
      <c r="FQ192" s="510" t="str">
        <f>IF(_tag_month_day!BB188="","",_tag_month_day!BB188/100)</f>
        <v/>
      </c>
      <c r="FR192" s="603" t="str">
        <f>IF(_tag_month_day!BC188="","",_tag_month_day!BC188/100)</f>
        <v/>
      </c>
      <c r="FS192" s="510" t="str">
        <f>IF(_tag_month_day!BD188="","",_tag_month_day!BD188/100)</f>
        <v/>
      </c>
      <c r="FT192" s="510" t="str">
        <f>IF(_tag_month_day!BE188="","",_tag_month_day!BE188/100)</f>
        <v/>
      </c>
      <c r="FU192" s="510" t="str">
        <f>IF(_tag_month_day!BF188="","",_tag_month_day!BF188/100)</f>
        <v/>
      </c>
      <c r="FV192" s="510" t="str">
        <f>IF(_tag_month_day!BG188="","",_tag_month_day!BG188/100)</f>
        <v/>
      </c>
      <c r="FW192" s="603" t="str">
        <f>IF(_tag_month_day!BH188="","",_tag_month_day!BH188/100)</f>
        <v/>
      </c>
      <c r="FX192" s="510" t="str">
        <f>IF(_tag_month_day!BI188="","",_tag_month_day!BI188/100)</f>
        <v/>
      </c>
      <c r="FY192" s="510" t="str">
        <f>IF(_tag_month_day!BJ188="","",_tag_month_day!BJ188/100)</f>
        <v/>
      </c>
      <c r="FZ192" s="605" t="str">
        <f>IF(_tag_month_day!BK188="","",_tag_month_day!BK188/100)</f>
        <v/>
      </c>
      <c r="GA192" s="510" t="str">
        <f>IF(_tag_month_day!BL188="","",_tag_month_day!BL188/100)</f>
        <v/>
      </c>
      <c r="GB192" s="603" t="str">
        <f>IF(_tag_month_day!BM188="","",_tag_month_day!BM188/100)</f>
        <v/>
      </c>
      <c r="GC192" s="420" t="str">
        <f>IF(_tag_month_day!BN188="","",_tag_month_day!BN188/100)</f>
        <v/>
      </c>
      <c r="GD192" s="420" t="str">
        <f>IF(_tag_month_day!BO188="","",_tag_month_day!BO188/100)</f>
        <v/>
      </c>
      <c r="GE192" s="420" t="str">
        <f>IF(_tag_month_day!BP188="","",_tag_month_day!BP188/100)</f>
        <v/>
      </c>
      <c r="GF192" s="420" t="str">
        <f>IF(_tag_month_day!BQ188="","",_tag_month_day!BQ188/100)</f>
        <v/>
      </c>
      <c r="GG192" s="420" t="str">
        <f>IF(_tag_month_day!BR188="","",_tag_month_day!BR188/100)</f>
        <v/>
      </c>
      <c r="GH192" s="420" t="str">
        <f>IF(_tag_month_day!BS188="","",_tag_month_day!BS188/100)</f>
        <v/>
      </c>
      <c r="GI192" s="603" t="str">
        <f>IF(_tag_month_day!BT188="","",_tag_month_day!BT188/100)</f>
        <v/>
      </c>
      <c r="GJ192" s="612" t="str">
        <f>IF(_tag_month_day!BU188="","",_tag_month_day!BU188/100)</f>
        <v/>
      </c>
      <c r="GK192" s="620" t="str">
        <f>IF(_tag_month_day!BV188="",IF(_rlcf_month_day!A$2="","",_rlcf_month_day!A$2/100),_tag_month_day!BV188/100)</f>
        <v/>
      </c>
      <c r="GL192" s="620" t="str">
        <f>IF(_tag_month_day!BW188="",IF(_rlcf_month_day!B$2="","",_rlcf_month_day!B$2/100),_tag_month_day!BW188/100)</f>
        <v/>
      </c>
      <c r="GM192" s="621" t="str">
        <f>IF(_tag_month_day!BX188="",IF(_rlcf_month_day!C$2="","",_rlcf_month_day!C$2/100),_tag_month_day!BX188/100)</f>
        <v/>
      </c>
      <c r="GN192" s="620" t="str">
        <f>IF(_tag_month_day!BV188="",IF(_rlcf_month_day!A$2="","",_rlcf_month_day!A$2/100),_tag_month_day!BV188/100)</f>
        <v/>
      </c>
      <c r="GO192" s="620" t="str">
        <f>IF(_tag_month_day!BW188="",IF(_rlcf_month_day!B$2="","",_rlcf_month_day!B$2/100),_tag_month_day!BW188/100)</f>
        <v/>
      </c>
      <c r="GP192" s="620" t="str">
        <f>IF(_tag_month_day!CD188="",IF(_rlcf_month_day!E$2="","",_rlcf_month_day!E$2/100),_tag_month_day!CD188/100)</f>
        <v/>
      </c>
      <c r="GQ192" s="620" t="str">
        <f>IF(_tag_month_day!CE188="",IF(_rlcf_month_day!F$2="","",_rlcf_month_day!F$2/100),_tag_month_day!CE188/100)</f>
        <v/>
      </c>
      <c r="GR192" s="621" t="str">
        <f>IF(_tag_month_day!CF188="",IF(_rlcf_month_day!G$2="","",_rlcf_month_day!G$2/100),_tag_month_day!CF188/100)</f>
        <v/>
      </c>
      <c r="GS192" s="626">
        <f t="shared" ref="GS192:HH192" si="1141">GS191</f>
        <v>0.953</v>
      </c>
      <c r="GT192" s="626">
        <f t="shared" si="1141"/>
        <v>0.55</v>
      </c>
      <c r="GU192" s="626">
        <f t="shared" si="1141"/>
        <v>0.55</v>
      </c>
      <c r="GV192" s="626">
        <f t="shared" si="1141"/>
        <v>0.55</v>
      </c>
      <c r="GW192" s="626">
        <f t="shared" si="1141"/>
        <v>0.5</v>
      </c>
      <c r="GX192" s="626">
        <f t="shared" si="1141"/>
        <v>0.935</v>
      </c>
      <c r="GY192" s="626">
        <f t="shared" si="1141"/>
        <v>0.15</v>
      </c>
      <c r="GZ192" s="626">
        <f t="shared" si="1141"/>
        <v>1</v>
      </c>
      <c r="HA192" s="632">
        <f t="shared" si="1141"/>
        <v>0.047</v>
      </c>
      <c r="HB192" s="632">
        <f t="shared" si="1141"/>
        <v>0.45</v>
      </c>
      <c r="HC192" s="632">
        <f t="shared" si="1141"/>
        <v>0.45</v>
      </c>
      <c r="HD192" s="632">
        <f t="shared" si="1141"/>
        <v>0.45</v>
      </c>
      <c r="HE192" s="632">
        <f t="shared" si="1141"/>
        <v>0.5</v>
      </c>
      <c r="HF192" s="632">
        <f t="shared" si="1141"/>
        <v>0.065</v>
      </c>
      <c r="HG192" s="632">
        <f t="shared" si="1141"/>
        <v>0.85</v>
      </c>
      <c r="HH192" s="632">
        <f t="shared" si="1141"/>
        <v>0</v>
      </c>
      <c r="HI192" s="68">
        <f t="shared" si="811"/>
        <v>0</v>
      </c>
      <c r="HJ192" s="68" t="e">
        <f t="shared" si="842"/>
        <v>#VALUE!</v>
      </c>
      <c r="HK192" s="202">
        <f t="shared" si="843"/>
        <v>0.85</v>
      </c>
      <c r="HL192" s="464">
        <f t="shared" si="844"/>
        <v>550000</v>
      </c>
      <c r="HM192" s="464">
        <f t="shared" si="845"/>
        <v>480000</v>
      </c>
      <c r="HN192" s="192" t="e">
        <f t="shared" si="812"/>
        <v>#VALUE!</v>
      </c>
      <c r="HO192" s="192" t="e">
        <f>HN192*HK192*$HO$2/HL192*1000000</f>
        <v>#VALUE!</v>
      </c>
      <c r="HP192" s="192" t="e">
        <f>HN192*HK192*$HP$2/HM192*1000000</f>
        <v>#VALUE!</v>
      </c>
    </row>
    <row r="193" customFormat="1" spans="1:224">
      <c r="A193" s="381">
        <v>188</v>
      </c>
      <c r="B193" s="54">
        <f ca="1" t="shared" si="846"/>
        <v>43624</v>
      </c>
      <c r="C193" s="57">
        <f t="shared" si="847"/>
        <v>0.0416666666666667</v>
      </c>
      <c r="D193" s="68" t="str">
        <f ca="1" t="shared" si="813"/>
        <v>中班</v>
      </c>
      <c r="E193" s="68" t="str">
        <f ca="1" t="shared" si="814"/>
        <v>丁</v>
      </c>
      <c r="F193" s="68">
        <f ca="1">SUMPRODUCT((成本日报!$A$3:$A$95=计划!B193)*(成本日报!$B$3:$B$95=计划!$D193),成本日报!$C$3:$C$95)</f>
        <v>4</v>
      </c>
      <c r="G193" s="382">
        <f ca="1" t="shared" si="848"/>
        <v>43624.7916666662</v>
      </c>
      <c r="H193" s="382">
        <f ca="1" t="shared" si="815"/>
        <v>43624.7986111107</v>
      </c>
      <c r="I193" s="382">
        <f ca="1" t="shared" si="816"/>
        <v>43624.8041666662</v>
      </c>
      <c r="J193" s="382">
        <f ca="1" t="shared" si="817"/>
        <v>43624.8333333329</v>
      </c>
      <c r="K193" s="382">
        <f ca="1" t="shared" si="818"/>
        <v>43624.8958333329</v>
      </c>
      <c r="L193" s="382">
        <f ca="1" t="shared" si="819"/>
        <v>43624.9166666662</v>
      </c>
      <c r="M193" s="398" t="str">
        <f>IF(_tag_month_day!A189="","",_tag_month_day!A189)</f>
        <v/>
      </c>
      <c r="N193" s="398" t="str">
        <f>IF(_tag_month_day!B189="","",_tag_month_day!B189)</f>
        <v/>
      </c>
      <c r="O193" s="399" t="e">
        <f t="shared" si="820"/>
        <v>#VALUE!</v>
      </c>
      <c r="P193" s="398" t="str">
        <f>IF(_tag_month_day!C189="","",_tag_month_day!C189)</f>
        <v/>
      </c>
      <c r="Q193" s="398" t="str">
        <f>IF(_tag_month_day!D189="","",_tag_month_day!D189)</f>
        <v/>
      </c>
      <c r="R193" s="416">
        <f>IF(_tag_month_day!CB189="",R192,_tag_month_day!CB189/100)</f>
        <v>0.07</v>
      </c>
      <c r="S193" s="417" t="str">
        <f>IF(_tag_month_day!E189="","",_tag_month_day!E189)</f>
        <v/>
      </c>
      <c r="T193" s="417" t="str">
        <f>IF(_tag_month_day!F189="","",_tag_month_day!F189)</f>
        <v/>
      </c>
      <c r="U193" s="418" t="e">
        <f t="shared" si="774"/>
        <v>#VALUE!</v>
      </c>
      <c r="V193" s="53" t="e">
        <f t="shared" si="775"/>
        <v>#VALUE!</v>
      </c>
      <c r="W193" s="419" t="str">
        <f>IF(_jhy_month_day!A189="","",_jhy_month_day!A189)</f>
        <v/>
      </c>
      <c r="X193" s="420" t="str">
        <f>IF(_jhy_month_day!B189="","",_jhy_month_day!B189/100)</f>
        <v/>
      </c>
      <c r="Y193" s="420" t="str">
        <f>IF(_jhy_month_day!C189="","",_jhy_month_day!C189/100)</f>
        <v/>
      </c>
      <c r="Z193" s="439">
        <f t="shared" si="865"/>
        <v>47</v>
      </c>
      <c r="AA193" s="440" t="str">
        <f>IF(_tag_month_day!G189="","",_tag_month_day!G189/100)</f>
        <v/>
      </c>
      <c r="AB193" s="440" t="str">
        <f>IF(_tag_month_day!H189="","",_tag_month_day!H189/100)</f>
        <v/>
      </c>
      <c r="AC193" s="193">
        <f t="shared" si="821"/>
        <v>1.59963432013121</v>
      </c>
      <c r="AD193" s="441" t="str">
        <f t="shared" si="822"/>
        <v/>
      </c>
      <c r="AE193" s="442" t="str">
        <f t="shared" si="823"/>
        <v/>
      </c>
      <c r="AF193" s="443">
        <v>1</v>
      </c>
      <c r="AG193" s="68" t="str">
        <f>IF(_duihao_month_day!A189="","",_duihao_month_day!A189)</f>
        <v/>
      </c>
      <c r="AH193" s="463">
        <f>IF(_gyk_month_day!B189="",AH192,_gyk_month_day!B189)</f>
        <v>820</v>
      </c>
      <c r="AI193" s="464" t="e">
        <f t="shared" si="849"/>
        <v>#VALUE!</v>
      </c>
      <c r="AJ193" s="68" t="str">
        <f>IF(_tag_month_day!I189="","",_tag_month_day!I189)</f>
        <v/>
      </c>
      <c r="AK193" s="465" t="str">
        <f>IF(_tzyy_month_day!A189="","",_tzyy_month_day!A189)</f>
        <v/>
      </c>
      <c r="AL193" s="465" t="str">
        <f>IF(_tzyy_month_day!B189="","",_tzyy_month_day!B189)</f>
        <v/>
      </c>
      <c r="AM193" s="465" t="str">
        <f>IF(_tzyy_month_day!C189="","",_tzyy_month_day!C189)</f>
        <v/>
      </c>
      <c r="AN193" s="466" t="str">
        <f>IF(_tag_month_day!CG189="","",_tag_month_day!CG189)</f>
        <v/>
      </c>
      <c r="AO193" s="466" t="str">
        <f>IF(_tag_month_day!CH189="","",_tag_month_day!CH189)</f>
        <v/>
      </c>
      <c r="AP193" s="486" t="e">
        <f t="shared" si="824"/>
        <v>#VALUE!</v>
      </c>
      <c r="AQ193" s="487" t="str">
        <f>IF(_tag_month_day!J189="","",_tag_month_day!J189/100)</f>
        <v/>
      </c>
      <c r="AR193" s="488">
        <f t="shared" si="825"/>
        <v>1.3</v>
      </c>
      <c r="AS193" s="489" t="e">
        <f t="shared" si="776"/>
        <v>#VALUE!</v>
      </c>
      <c r="AT193" s="489">
        <f t="shared" si="826"/>
        <v>0</v>
      </c>
      <c r="AU193" s="490" t="str">
        <f>IF(_tag_month_day!K189="","",_tag_month_day!K189)</f>
        <v/>
      </c>
      <c r="AV193" s="491" t="str">
        <f>IF(_tag_month_day!L189="","",_tag_month_day!L189/100)</f>
        <v/>
      </c>
      <c r="AW193" s="420">
        <f t="shared" si="1136"/>
        <v>0</v>
      </c>
      <c r="AX193" s="420">
        <f t="shared" si="827"/>
        <v>0</v>
      </c>
      <c r="AY193" s="420" t="str">
        <f>IF(_tag_month_day!M189="","",_tag_month_day!M189/100)</f>
        <v/>
      </c>
      <c r="AZ193" s="420" t="str">
        <f>IF(_tag_month_day!N189="","",_tag_month_day!N189/100)</f>
        <v/>
      </c>
      <c r="BA193" s="420" t="str">
        <f>IF(_tag_month_day!O189="","",_tag_month_day!O189/100)</f>
        <v/>
      </c>
      <c r="BB193" s="496" t="str">
        <f>IF(_tag_month_day!P189="","",_tag_month_day!P189/100)</f>
        <v/>
      </c>
      <c r="BC193" s="496">
        <f t="shared" si="828"/>
        <v>0</v>
      </c>
      <c r="BD193" s="496" t="str">
        <f>IF(_tag_month_day!Q189="","",_tag_month_day!Q189/100)</f>
        <v/>
      </c>
      <c r="BE193" s="510" t="str">
        <f>IF(_tag_month_day!R189="","",_tag_month_day!R189/100)</f>
        <v/>
      </c>
      <c r="BF193" s="413" t="str">
        <f>IF(_tag_month_day!CC189="","",_tag_month_day!CC189/100)</f>
        <v/>
      </c>
      <c r="BG193" s="511" t="e">
        <f t="shared" si="777"/>
        <v>#VALUE!</v>
      </c>
      <c r="BH193" s="198">
        <f t="shared" si="778"/>
        <v>0</v>
      </c>
      <c r="BI193" s="512" t="e">
        <f>IF(CX193=0,BI192,(DK193*查询!$R$5+DL193*查询!$Q$5+DM193*查询!$N$5+DN193*查询!$O$5+DO193*查询!$P$5)*AF193/CX193)</f>
        <v>#VALUE!</v>
      </c>
      <c r="BJ193" s="512" t="e">
        <f>IF(CX193=0,BJ192,(DP193*查询!$S$5+DQ193*查询!$T$5+DR193*查询!$U$5)*AF193/CX193)</f>
        <v>#VALUE!</v>
      </c>
      <c r="BK193" s="512">
        <f t="shared" si="829"/>
        <v>1</v>
      </c>
      <c r="BL193" s="513" t="str">
        <f>IF(_cfyc_month_day!A189="","",_cfyc_month_day!A189)</f>
        <v/>
      </c>
      <c r="BM193" s="513" t="str">
        <f>IF(_cfyc_month_day!B189="","",_cfyc_month_day!B189)</f>
        <v/>
      </c>
      <c r="BN193" s="513" t="str">
        <f>IF(_cfyc_month_day!C189="","",_cfyc_month_day!C189)</f>
        <v/>
      </c>
      <c r="BO193" s="522" t="str">
        <f>IF(_cfyc_month_day!D189="","",_cfyc_month_day!D189)</f>
        <v/>
      </c>
      <c r="BP193" s="522" t="str">
        <f>IF(_cfyc_month_day!E189="","",_cfyc_month_day!E189)</f>
        <v/>
      </c>
      <c r="BQ193" s="522" t="str">
        <f>IF(_cfyc_month_day!F189="","",_cfyc_month_day!F189)</f>
        <v/>
      </c>
      <c r="BR193" s="513" t="str">
        <f>IF(_tag_month_day!T189="","",_tag_month_day!T189)</f>
        <v/>
      </c>
      <c r="BS193" s="513" t="str">
        <f>IF(_tag_month_day!U189="","",_tag_month_day!U189)</f>
        <v/>
      </c>
      <c r="BT193" s="523" t="str">
        <f t="shared" si="830"/>
        <v/>
      </c>
      <c r="BU193" s="223" t="str">
        <f>IF(_tag_month_day!V189="","",_tag_month_day!V189)</f>
        <v/>
      </c>
      <c r="BV193" s="206" t="str">
        <f>IF(_tag_month_day!W189="","",_tag_month_day!W189)</f>
        <v/>
      </c>
      <c r="BW193" s="540" t="str">
        <f>IF(_tag_month_day!X189="","",_tag_month_day!X189)</f>
        <v/>
      </c>
      <c r="BX193" s="540" t="str">
        <f>IF(_tag_month_day!Y189="","",_tag_month_day!Y189)</f>
        <v/>
      </c>
      <c r="BY193" s="541">
        <f ca="1" t="shared" si="831"/>
        <v>43624.9166666662</v>
      </c>
      <c r="BZ193" s="542" t="s">
        <v>215</v>
      </c>
      <c r="CA193" s="543" t="str">
        <f>IF(_jhy2_month_day!A189="","",_jhy2_month_day!A189)</f>
        <v/>
      </c>
      <c r="CB193" s="464" t="str">
        <f>IF(_jhy2_month_day!B189="","",_jhy2_month_day!B189)</f>
        <v/>
      </c>
      <c r="CC193" s="464" t="str">
        <f>IF(_jhy2_month_day!C189="","",_jhy2_month_day!C189)</f>
        <v/>
      </c>
      <c r="CD193" s="464" t="str">
        <f>IF(_jhy2_month_day!D189="","",_jhy2_month_day!D189)</f>
        <v/>
      </c>
      <c r="CE193" s="464" t="str">
        <f>IF(_jhy2_month_day!E189="","",_jhy2_month_day!E189)</f>
        <v/>
      </c>
      <c r="CF193" s="464" t="str">
        <f>IF(_jhy2_month_day!F189="","",_jhy2_month_day!F189)</f>
        <v/>
      </c>
      <c r="CG193" s="464" t="str">
        <f>IF(_jhy2_month_day!G189="","",_jhy2_month_day!G189)</f>
        <v/>
      </c>
      <c r="CH193" s="464" t="str">
        <f>IF(_jhy2_month_day!H189="","",_jhy2_month_day!H189)</f>
        <v/>
      </c>
      <c r="CI193" s="464" t="str">
        <f>IF(_jhy2_month_day!I189="","",_jhy2_month_day!I189)</f>
        <v/>
      </c>
      <c r="CJ193" s="464" t="str">
        <f>IF(_jhy2_month_day!J189="","",_jhy2_month_day!J189)</f>
        <v/>
      </c>
      <c r="CK193" s="464" t="str">
        <f>IF(_jhy2_month_day!K189="","",_jhy2_month_day!K189)</f>
        <v/>
      </c>
      <c r="CL193" s="562" t="str">
        <f>IF(_jhy2_month_day!L189="","",_jhy2_month_day!L189)</f>
        <v/>
      </c>
      <c r="CM193" s="562" t="str">
        <f>IF(_jhy2_month_day!M189="","",_jhy2_month_day!M189)</f>
        <v/>
      </c>
      <c r="CN193" s="562" t="str">
        <f>IF(_jhy2_month_day!N189="","",_jhy2_month_day!N189)</f>
        <v/>
      </c>
      <c r="CO193" s="562" t="str">
        <f>IF(_jhy2_month_day!O189="","",_jhy2_month_day!O189)</f>
        <v/>
      </c>
      <c r="CP193" s="562" t="str">
        <f>IF(_jhy2_month_day!P189="","",_jhy2_month_day!P189)</f>
        <v/>
      </c>
      <c r="CQ193" s="562" t="str">
        <f>IF(_jhy2_month_day!Q189="","",_jhy2_month_day!Q189)</f>
        <v/>
      </c>
      <c r="CR193" s="563" t="str">
        <f>IF(_jhy2_month_day!R189="","",_jhy2_month_day!R189)</f>
        <v/>
      </c>
      <c r="CS193" s="576" t="str">
        <f>IF(_jhy2_month_day!S189="","",_jhy2_month_day!S189)</f>
        <v/>
      </c>
      <c r="CT193" s="562" t="str">
        <f>IF(_jhy2_month_day!T189="","",_jhy2_month_day!T189)</f>
        <v/>
      </c>
      <c r="CU193" s="577" t="e">
        <f t="shared" si="779"/>
        <v>#VALUE!</v>
      </c>
      <c r="CV193" s="198" t="e">
        <f t="shared" si="780"/>
        <v>#VALUE!</v>
      </c>
      <c r="CW193" s="192" t="e">
        <f t="shared" si="781"/>
        <v>#VALUE!</v>
      </c>
      <c r="CX193" s="192" t="e">
        <f t="shared" si="782"/>
        <v>#VALUE!</v>
      </c>
      <c r="CY193" s="202" t="e">
        <f t="shared" si="783"/>
        <v>#VALUE!</v>
      </c>
      <c r="CZ193" s="192" t="e">
        <f t="shared" ref="CZ193:DI193" si="1142">$AJ193*EF193</f>
        <v>#VALUE!</v>
      </c>
      <c r="DA193" s="192" t="e">
        <f t="shared" si="1142"/>
        <v>#VALUE!</v>
      </c>
      <c r="DB193" s="192" t="e">
        <f t="shared" si="1142"/>
        <v>#VALUE!</v>
      </c>
      <c r="DC193" s="192" t="e">
        <f t="shared" si="1142"/>
        <v>#VALUE!</v>
      </c>
      <c r="DD193" s="192" t="e">
        <f t="shared" si="1142"/>
        <v>#VALUE!</v>
      </c>
      <c r="DE193" s="192" t="e">
        <f t="shared" si="1142"/>
        <v>#VALUE!</v>
      </c>
      <c r="DF193" s="192" t="e">
        <f t="shared" si="1142"/>
        <v>#VALUE!</v>
      </c>
      <c r="DG193" s="192" t="e">
        <f t="shared" si="1142"/>
        <v>#VALUE!</v>
      </c>
      <c r="DH193" s="192" t="e">
        <f t="shared" si="1142"/>
        <v>#VALUE!</v>
      </c>
      <c r="DI193" s="192" t="e">
        <f t="shared" si="1142"/>
        <v>#VALUE!</v>
      </c>
      <c r="DJ193" s="192" t="e">
        <f t="shared" si="785"/>
        <v>#VALUE!</v>
      </c>
      <c r="DK193" s="192" t="e">
        <f t="shared" si="786"/>
        <v>#VALUE!</v>
      </c>
      <c r="DL193" s="192" t="e">
        <f t="shared" si="787"/>
        <v>#VALUE!</v>
      </c>
      <c r="DM193" s="192" t="e">
        <f t="shared" si="788"/>
        <v>#VALUE!</v>
      </c>
      <c r="DN193" s="192" t="e">
        <f t="shared" si="789"/>
        <v>#VALUE!</v>
      </c>
      <c r="DO193" s="192" t="e">
        <f t="shared" si="790"/>
        <v>#VALUE!</v>
      </c>
      <c r="DP193" s="192" t="e">
        <f t="shared" si="791"/>
        <v>#VALUE!</v>
      </c>
      <c r="DQ193" s="192" t="e">
        <f t="shared" si="792"/>
        <v>#VALUE!</v>
      </c>
      <c r="DR193" s="192" t="e">
        <f t="shared" si="793"/>
        <v>#VALUE!</v>
      </c>
      <c r="DS193" s="192" t="e">
        <f t="shared" si="794"/>
        <v>#VALUE!</v>
      </c>
      <c r="DT193" s="192" t="e">
        <f t="shared" si="795"/>
        <v>#VALUE!</v>
      </c>
      <c r="DU193" s="192" t="e">
        <f t="shared" si="796"/>
        <v>#VALUE!</v>
      </c>
      <c r="DV193" s="198" t="e">
        <f t="shared" si="797"/>
        <v>#VALUE!</v>
      </c>
      <c r="DW193" s="198" t="e">
        <f t="shared" si="798"/>
        <v>#DIV/0!</v>
      </c>
      <c r="DX193" s="198" t="e">
        <f t="shared" si="799"/>
        <v>#DIV/0!</v>
      </c>
      <c r="DY193" s="198" t="e">
        <f t="shared" si="800"/>
        <v>#VALUE!</v>
      </c>
      <c r="DZ193" s="198" t="e">
        <f t="shared" si="801"/>
        <v>#VALUE!</v>
      </c>
      <c r="EA193" s="198" t="e">
        <f t="shared" si="802"/>
        <v>#VALUE!</v>
      </c>
      <c r="EB193" s="198" t="e">
        <f t="shared" si="803"/>
        <v>#VALUE!</v>
      </c>
      <c r="EC193" s="198" t="e">
        <f t="shared" si="804"/>
        <v>#DIV/0!</v>
      </c>
      <c r="ED193" s="198" t="e">
        <f t="shared" si="805"/>
        <v>#VALUE!</v>
      </c>
      <c r="EE193" s="198" t="e">
        <f t="shared" si="806"/>
        <v>#VALUE!</v>
      </c>
      <c r="EF193" s="198" t="e">
        <f t="shared" ref="EF193:EO193" si="1143">DV193/SUM($DV193:$EE193)</f>
        <v>#VALUE!</v>
      </c>
      <c r="EG193" s="198" t="e">
        <f t="shared" si="1143"/>
        <v>#DIV/0!</v>
      </c>
      <c r="EH193" s="198" t="e">
        <f t="shared" si="1143"/>
        <v>#DIV/0!</v>
      </c>
      <c r="EI193" s="198" t="e">
        <f t="shared" si="1143"/>
        <v>#VALUE!</v>
      </c>
      <c r="EJ193" s="198" t="e">
        <f t="shared" si="1143"/>
        <v>#VALUE!</v>
      </c>
      <c r="EK193" s="198" t="e">
        <f t="shared" si="1143"/>
        <v>#VALUE!</v>
      </c>
      <c r="EL193" s="198" t="e">
        <f t="shared" si="1143"/>
        <v>#VALUE!</v>
      </c>
      <c r="EM193" s="198" t="e">
        <f t="shared" si="1143"/>
        <v>#DIV/0!</v>
      </c>
      <c r="EN193" s="198" t="e">
        <f t="shared" si="1143"/>
        <v>#VALUE!</v>
      </c>
      <c r="EO193" s="198" t="e">
        <f t="shared" si="1143"/>
        <v>#VALUE!</v>
      </c>
      <c r="EP193" s="511">
        <f t="shared" ref="EP193:EW193" si="1144">EP192</f>
        <v>0.08</v>
      </c>
      <c r="EQ193" s="511">
        <f t="shared" si="1144"/>
        <v>0.015</v>
      </c>
      <c r="ER193" s="511">
        <f t="shared" si="1144"/>
        <v>0.015</v>
      </c>
      <c r="ES193" s="511">
        <f t="shared" si="1144"/>
        <v>0.015</v>
      </c>
      <c r="ET193" s="511">
        <f t="shared" si="1144"/>
        <v>0.015</v>
      </c>
      <c r="EU193" s="511">
        <f t="shared" si="1144"/>
        <v>0.09</v>
      </c>
      <c r="EV193" s="511">
        <f t="shared" si="1144"/>
        <v>0.09</v>
      </c>
      <c r="EW193" s="511">
        <f t="shared" si="1144"/>
        <v>0.09</v>
      </c>
      <c r="EX193" s="420" t="str">
        <f>IF(_tag_month_day!AS189="","",_tag_month_day!AS189/100)</f>
        <v/>
      </c>
      <c r="EY193" s="420" t="str">
        <f>IF(_tag_month_day!AT189="","",_tag_month_day!AT189/100)</f>
        <v/>
      </c>
      <c r="EZ193" s="420" t="str">
        <f>IF(_tag_month_day!AU189="","",_tag_month_day!AU189/100)</f>
        <v/>
      </c>
      <c r="FA193" s="420" t="str">
        <f>IF(_tag_month_day!AV189="","",_tag_month_day!AV189/100)</f>
        <v/>
      </c>
      <c r="FB193" s="420" t="str">
        <f>IF(_tag_month_day!AW189="","",_tag_month_day!AW189/100)</f>
        <v/>
      </c>
      <c r="FC193" s="420" t="str">
        <f>IF(_tag_month_day!AX189="","",_tag_month_day!AX189/100)</f>
        <v/>
      </c>
      <c r="FD193" s="510">
        <f t="shared" si="835"/>
        <v>0.33</v>
      </c>
      <c r="FE193" s="510">
        <f t="shared" si="836"/>
        <v>0.19</v>
      </c>
      <c r="FF193" s="510">
        <f t="shared" si="837"/>
        <v>0.003</v>
      </c>
      <c r="FG193" s="510">
        <f t="shared" si="838"/>
        <v>0</v>
      </c>
      <c r="FH193" s="603">
        <f t="shared" si="839"/>
        <v>0.0001</v>
      </c>
      <c r="FI193" s="510">
        <f t="shared" ref="FI193:FR193" si="1145">FI192</f>
        <v>0.41</v>
      </c>
      <c r="FJ193" s="510">
        <f t="shared" si="1145"/>
        <v>0.11</v>
      </c>
      <c r="FK193" s="510">
        <f t="shared" si="1145"/>
        <v>0.015</v>
      </c>
      <c r="FL193" s="510">
        <f t="shared" si="1145"/>
        <v>0</v>
      </c>
      <c r="FM193" s="603">
        <f t="shared" si="1145"/>
        <v>0.0001</v>
      </c>
      <c r="FN193" s="510" t="str">
        <f>IF(_tag_month_day!AY189="","",_tag_month_day!AY189/100)</f>
        <v/>
      </c>
      <c r="FO193" s="510" t="str">
        <f>IF(_tag_month_day!AZ189="","",_tag_month_day!AZ189/100)</f>
        <v/>
      </c>
      <c r="FP193" s="510" t="str">
        <f>IF(_tag_month_day!BA189="","",_tag_month_day!BA189/100)</f>
        <v/>
      </c>
      <c r="FQ193" s="510" t="str">
        <f>IF(_tag_month_day!BB189="","",_tag_month_day!BB189/100)</f>
        <v/>
      </c>
      <c r="FR193" s="603" t="str">
        <f>IF(_tag_month_day!BC189="","",_tag_month_day!BC189/100)</f>
        <v/>
      </c>
      <c r="FS193" s="510" t="str">
        <f>IF(_tag_month_day!BD189="","",_tag_month_day!BD189/100)</f>
        <v/>
      </c>
      <c r="FT193" s="510" t="str">
        <f>IF(_tag_month_day!BE189="","",_tag_month_day!BE189/100)</f>
        <v/>
      </c>
      <c r="FU193" s="510" t="str">
        <f>IF(_tag_month_day!BF189="","",_tag_month_day!BF189/100)</f>
        <v/>
      </c>
      <c r="FV193" s="510" t="str">
        <f>IF(_tag_month_day!BG189="","",_tag_month_day!BG189/100)</f>
        <v/>
      </c>
      <c r="FW193" s="603" t="str">
        <f>IF(_tag_month_day!BH189="","",_tag_month_day!BH189/100)</f>
        <v/>
      </c>
      <c r="FX193" s="510" t="str">
        <f>IF(_tag_month_day!BI189="","",_tag_month_day!BI189/100)</f>
        <v/>
      </c>
      <c r="FY193" s="510" t="str">
        <f>IF(_tag_month_day!BJ189="","",_tag_month_day!BJ189/100)</f>
        <v/>
      </c>
      <c r="FZ193" s="605" t="str">
        <f>IF(_tag_month_day!BK189="","",_tag_month_day!BK189/100)</f>
        <v/>
      </c>
      <c r="GA193" s="510" t="str">
        <f>IF(_tag_month_day!BL189="","",_tag_month_day!BL189/100)</f>
        <v/>
      </c>
      <c r="GB193" s="603" t="str">
        <f>IF(_tag_month_day!BM189="","",_tag_month_day!BM189/100)</f>
        <v/>
      </c>
      <c r="GC193" s="420" t="str">
        <f>IF(_tag_month_day!BN189="","",_tag_month_day!BN189/100)</f>
        <v/>
      </c>
      <c r="GD193" s="420" t="str">
        <f>IF(_tag_month_day!BO189="","",_tag_month_day!BO189/100)</f>
        <v/>
      </c>
      <c r="GE193" s="420" t="str">
        <f>IF(_tag_month_day!BP189="","",_tag_month_day!BP189/100)</f>
        <v/>
      </c>
      <c r="GF193" s="420" t="str">
        <f>IF(_tag_month_day!BQ189="","",_tag_month_day!BQ189/100)</f>
        <v/>
      </c>
      <c r="GG193" s="420" t="str">
        <f>IF(_tag_month_day!BR189="","",_tag_month_day!BR189/100)</f>
        <v/>
      </c>
      <c r="GH193" s="420" t="str">
        <f>IF(_tag_month_day!BS189="","",_tag_month_day!BS189/100)</f>
        <v/>
      </c>
      <c r="GI193" s="603" t="str">
        <f>IF(_tag_month_day!BT189="","",_tag_month_day!BT189/100)</f>
        <v/>
      </c>
      <c r="GJ193" s="612" t="str">
        <f>IF(_tag_month_day!BU189="","",_tag_month_day!BU189/100)</f>
        <v/>
      </c>
      <c r="GK193" s="620" t="str">
        <f>IF(_tag_month_day!BV189="",IF(_rlcf_month_day!A$2="","",_rlcf_month_day!A$2/100),_tag_month_day!BV189/100)</f>
        <v/>
      </c>
      <c r="GL193" s="620" t="str">
        <f>IF(_tag_month_day!BW189="",IF(_rlcf_month_day!B$2="","",_rlcf_month_day!B$2/100),_tag_month_day!BW189/100)</f>
        <v/>
      </c>
      <c r="GM193" s="621" t="str">
        <f>IF(_tag_month_day!BX189="",IF(_rlcf_month_day!C$2="","",_rlcf_month_day!C$2/100),_tag_month_day!BX189/100)</f>
        <v/>
      </c>
      <c r="GN193" s="620" t="str">
        <f>IF(_tag_month_day!BV189="",IF(_rlcf_month_day!A$2="","",_rlcf_month_day!A$2/100),_tag_month_day!BV189/100)</f>
        <v/>
      </c>
      <c r="GO193" s="620" t="str">
        <f>IF(_tag_month_day!BW189="",IF(_rlcf_month_day!B$2="","",_rlcf_month_day!B$2/100),_tag_month_day!BW189/100)</f>
        <v/>
      </c>
      <c r="GP193" s="620" t="str">
        <f>IF(_tag_month_day!CD189="",IF(_rlcf_month_day!E$2="","",_rlcf_month_day!E$2/100),_tag_month_day!CD189/100)</f>
        <v/>
      </c>
      <c r="GQ193" s="620" t="str">
        <f>IF(_tag_month_day!CE189="",IF(_rlcf_month_day!F$2="","",_rlcf_month_day!F$2/100),_tag_month_day!CE189/100)</f>
        <v/>
      </c>
      <c r="GR193" s="621" t="str">
        <f>IF(_tag_month_day!CF189="",IF(_rlcf_month_day!G$2="","",_rlcf_month_day!G$2/100),_tag_month_day!CF189/100)</f>
        <v/>
      </c>
      <c r="GS193" s="626">
        <f t="shared" ref="GS193:HH193" si="1146">GS192</f>
        <v>0.953</v>
      </c>
      <c r="GT193" s="626">
        <f t="shared" si="1146"/>
        <v>0.55</v>
      </c>
      <c r="GU193" s="626">
        <f t="shared" si="1146"/>
        <v>0.55</v>
      </c>
      <c r="GV193" s="626">
        <f t="shared" si="1146"/>
        <v>0.55</v>
      </c>
      <c r="GW193" s="626">
        <f t="shared" si="1146"/>
        <v>0.5</v>
      </c>
      <c r="GX193" s="626">
        <f t="shared" si="1146"/>
        <v>0.935</v>
      </c>
      <c r="GY193" s="626">
        <f t="shared" si="1146"/>
        <v>0.15</v>
      </c>
      <c r="GZ193" s="626">
        <f t="shared" si="1146"/>
        <v>1</v>
      </c>
      <c r="HA193" s="632">
        <f t="shared" si="1146"/>
        <v>0.047</v>
      </c>
      <c r="HB193" s="632">
        <f t="shared" si="1146"/>
        <v>0.45</v>
      </c>
      <c r="HC193" s="632">
        <f t="shared" si="1146"/>
        <v>0.45</v>
      </c>
      <c r="HD193" s="632">
        <f t="shared" si="1146"/>
        <v>0.45</v>
      </c>
      <c r="HE193" s="632">
        <f t="shared" si="1146"/>
        <v>0.5</v>
      </c>
      <c r="HF193" s="632">
        <f t="shared" si="1146"/>
        <v>0.065</v>
      </c>
      <c r="HG193" s="632">
        <f t="shared" si="1146"/>
        <v>0.85</v>
      </c>
      <c r="HH193" s="632">
        <f t="shared" si="1146"/>
        <v>0</v>
      </c>
      <c r="HI193" s="68" t="e">
        <f t="shared" si="811"/>
        <v>#VALUE!</v>
      </c>
      <c r="HJ193" s="68" t="e">
        <f t="shared" si="842"/>
        <v>#VALUE!</v>
      </c>
      <c r="HK193" s="202">
        <f t="shared" si="843"/>
        <v>0.85</v>
      </c>
      <c r="HL193" s="464">
        <f t="shared" si="844"/>
        <v>550000</v>
      </c>
      <c r="HM193" s="464">
        <f t="shared" si="845"/>
        <v>480000</v>
      </c>
      <c r="HN193" s="192" t="e">
        <f t="shared" si="812"/>
        <v>#VALUE!</v>
      </c>
      <c r="HO193" s="192" t="e">
        <f>HN193*HK193*$HO$2/HL193*1000000</f>
        <v>#VALUE!</v>
      </c>
      <c r="HP193" s="192" t="e">
        <f>HN193*HK193*$HP$2/HM193*1000000</f>
        <v>#VALUE!</v>
      </c>
    </row>
    <row r="194" customFormat="1" spans="1:224">
      <c r="A194" s="381">
        <v>189</v>
      </c>
      <c r="B194" s="54">
        <f ca="1" t="shared" si="846"/>
        <v>43624</v>
      </c>
      <c r="C194" s="57">
        <f t="shared" si="847"/>
        <v>0.0416666666666667</v>
      </c>
      <c r="D194" s="68" t="str">
        <f ca="1" t="shared" si="813"/>
        <v>中班</v>
      </c>
      <c r="E194" s="68" t="str">
        <f ca="1" t="shared" si="814"/>
        <v>丁</v>
      </c>
      <c r="F194" s="68">
        <f ca="1">SUMPRODUCT((成本日报!$A$3:$A$95=计划!B194)*(成本日报!$B$3:$B$95=计划!$D194),成本日报!$C$3:$C$95)</f>
        <v>4</v>
      </c>
      <c r="G194" s="382">
        <f ca="1" t="shared" si="848"/>
        <v>43624.8333333329</v>
      </c>
      <c r="H194" s="382">
        <f ca="1" t="shared" si="815"/>
        <v>43624.8402777773</v>
      </c>
      <c r="I194" s="382">
        <f ca="1" t="shared" si="816"/>
        <v>43624.8458333329</v>
      </c>
      <c r="J194" s="382">
        <f ca="1" t="shared" si="817"/>
        <v>43624.8749999995</v>
      </c>
      <c r="K194" s="382">
        <f ca="1" t="shared" si="818"/>
        <v>43624.9374999995</v>
      </c>
      <c r="L194" s="382">
        <f ca="1" t="shared" si="819"/>
        <v>43624.9583333329</v>
      </c>
      <c r="M194" s="398" t="str">
        <f>IF(_tag_month_day!A190="","",_tag_month_day!A190)</f>
        <v/>
      </c>
      <c r="N194" s="398" t="str">
        <f>IF(_tag_month_day!B190="","",_tag_month_day!B190)</f>
        <v/>
      </c>
      <c r="O194" s="399" t="e">
        <f t="shared" si="820"/>
        <v>#VALUE!</v>
      </c>
      <c r="P194" s="398" t="str">
        <f>IF(_tag_month_day!C190="","",_tag_month_day!C190)</f>
        <v/>
      </c>
      <c r="Q194" s="398" t="str">
        <f>IF(_tag_month_day!D190="","",_tag_month_day!D190)</f>
        <v/>
      </c>
      <c r="R194" s="416">
        <f>IF(_tag_month_day!CB190="",R193,_tag_month_day!CB190/100)</f>
        <v>0.07</v>
      </c>
      <c r="S194" s="417" t="str">
        <f>IF(_tag_month_day!E190="","",_tag_month_day!E190)</f>
        <v/>
      </c>
      <c r="T194" s="417" t="str">
        <f>IF(_tag_month_day!F190="","",_tag_month_day!F190)</f>
        <v/>
      </c>
      <c r="U194" s="418" t="e">
        <f t="shared" si="774"/>
        <v>#VALUE!</v>
      </c>
      <c r="V194" s="53" t="e">
        <f t="shared" si="775"/>
        <v>#VALUE!</v>
      </c>
      <c r="W194" s="419" t="str">
        <f>IF(_jhy_month_day!A190="","",_jhy_month_day!A190)</f>
        <v/>
      </c>
      <c r="X194" s="420" t="str">
        <f>IF(_jhy_month_day!B190="","",_jhy_month_day!B190/100)</f>
        <v/>
      </c>
      <c r="Y194" s="420" t="str">
        <f>IF(_jhy_month_day!C190="","",_jhy_month_day!C190/100)</f>
        <v/>
      </c>
      <c r="Z194" s="439">
        <f t="shared" si="865"/>
        <v>48</v>
      </c>
      <c r="AA194" s="440" t="str">
        <f>IF(_tag_month_day!G190="","",_tag_month_day!G190/100)</f>
        <v/>
      </c>
      <c r="AB194" s="440" t="str">
        <f>IF(_tag_month_day!H190="","",_tag_month_day!H190/100)</f>
        <v/>
      </c>
      <c r="AC194" s="193">
        <f t="shared" si="821"/>
        <v>1.59963432013121</v>
      </c>
      <c r="AD194" s="441" t="str">
        <f t="shared" si="822"/>
        <v/>
      </c>
      <c r="AE194" s="442" t="str">
        <f t="shared" si="823"/>
        <v/>
      </c>
      <c r="AF194" s="443">
        <v>1</v>
      </c>
      <c r="AG194" s="68" t="str">
        <f>IF(_duihao_month_day!A190="","",_duihao_month_day!A190)</f>
        <v/>
      </c>
      <c r="AH194" s="463">
        <f>IF(_gyk_month_day!B190="",AH193,_gyk_month_day!B190)</f>
        <v>820</v>
      </c>
      <c r="AI194" s="464" t="e">
        <f t="shared" si="849"/>
        <v>#VALUE!</v>
      </c>
      <c r="AJ194" s="68" t="str">
        <f>IF(_tag_month_day!I190="","",_tag_month_day!I190)</f>
        <v/>
      </c>
      <c r="AK194" s="465" t="str">
        <f>IF(_tzyy_month_day!A190="","",_tzyy_month_day!A190)</f>
        <v/>
      </c>
      <c r="AL194" s="465" t="str">
        <f>IF(_tzyy_month_day!B190="","",_tzyy_month_day!B190)</f>
        <v/>
      </c>
      <c r="AM194" s="465" t="str">
        <f>IF(_tzyy_month_day!C190="","",_tzyy_month_day!C190)</f>
        <v/>
      </c>
      <c r="AN194" s="466" t="str">
        <f>IF(_tag_month_day!CG190="","",_tag_month_day!CG190)</f>
        <v/>
      </c>
      <c r="AO194" s="466" t="str">
        <f>IF(_tag_month_day!CH190="","",_tag_month_day!CH190)</f>
        <v/>
      </c>
      <c r="AP194" s="486" t="e">
        <f t="shared" si="824"/>
        <v>#VALUE!</v>
      </c>
      <c r="AQ194" s="487" t="str">
        <f>IF(_tag_month_day!J190="","",_tag_month_day!J190/100)</f>
        <v/>
      </c>
      <c r="AR194" s="488">
        <f t="shared" si="825"/>
        <v>1.3</v>
      </c>
      <c r="AS194" s="489" t="e">
        <f t="shared" si="776"/>
        <v>#VALUE!</v>
      </c>
      <c r="AT194" s="489">
        <f t="shared" si="826"/>
        <v>0</v>
      </c>
      <c r="AU194" s="490" t="str">
        <f>IF(_tag_month_day!K190="","",_tag_month_day!K190)</f>
        <v/>
      </c>
      <c r="AV194" s="491" t="str">
        <f>IF(_tag_month_day!L190="","",_tag_month_day!L190/100)</f>
        <v/>
      </c>
      <c r="AW194" s="420">
        <f t="shared" si="1136"/>
        <v>0</v>
      </c>
      <c r="AX194" s="420">
        <f t="shared" si="827"/>
        <v>0</v>
      </c>
      <c r="AY194" s="420" t="str">
        <f>IF(_tag_month_day!M190="","",_tag_month_day!M190/100)</f>
        <v/>
      </c>
      <c r="AZ194" s="420" t="str">
        <f>IF(_tag_month_day!N190="","",_tag_month_day!N190/100)</f>
        <v/>
      </c>
      <c r="BA194" s="420" t="str">
        <f>IF(_tag_month_day!O190="","",_tag_month_day!O190/100)</f>
        <v/>
      </c>
      <c r="BB194" s="496" t="str">
        <f>IF(_tag_month_day!P190="","",_tag_month_day!P190/100)</f>
        <v/>
      </c>
      <c r="BC194" s="496">
        <f t="shared" si="828"/>
        <v>0</v>
      </c>
      <c r="BD194" s="496" t="str">
        <f>IF(_tag_month_day!Q190="","",_tag_month_day!Q190/100)</f>
        <v/>
      </c>
      <c r="BE194" s="510" t="str">
        <f>IF(_tag_month_day!R190="","",_tag_month_day!R190/100)</f>
        <v/>
      </c>
      <c r="BF194" s="413" t="str">
        <f>IF(_tag_month_day!CC190="","",_tag_month_day!CC190/100)</f>
        <v/>
      </c>
      <c r="BG194" s="511" t="e">
        <f t="shared" si="777"/>
        <v>#VALUE!</v>
      </c>
      <c r="BH194" s="198">
        <f t="shared" si="778"/>
        <v>0</v>
      </c>
      <c r="BI194" s="512" t="e">
        <f>IF(CX194=0,BI193,(DK194*查询!$R$5+DL194*查询!$Q$5+DM194*查询!$N$5+DN194*查询!$O$5+DO194*查询!$P$5)*AF194/CX194)</f>
        <v>#VALUE!</v>
      </c>
      <c r="BJ194" s="512" t="e">
        <f>IF(CX194=0,BJ193,(DP194*查询!$S$5+DQ194*查询!$T$5+DR194*查询!$U$5)*AF194/CX194)</f>
        <v>#VALUE!</v>
      </c>
      <c r="BK194" s="512">
        <f t="shared" si="829"/>
        <v>1</v>
      </c>
      <c r="BL194" s="513" t="str">
        <f>IF(_cfyc_month_day!A190="","",_cfyc_month_day!A190)</f>
        <v/>
      </c>
      <c r="BM194" s="513" t="str">
        <f>IF(_cfyc_month_day!B190="","",_cfyc_month_day!B190)</f>
        <v/>
      </c>
      <c r="BN194" s="513" t="str">
        <f>IF(_cfyc_month_day!C190="","",_cfyc_month_day!C190)</f>
        <v/>
      </c>
      <c r="BO194" s="522" t="str">
        <f>IF(_cfyc_month_day!D190="","",_cfyc_month_day!D190)</f>
        <v/>
      </c>
      <c r="BP194" s="522" t="str">
        <f>IF(_cfyc_month_day!E190="","",_cfyc_month_day!E190)</f>
        <v/>
      </c>
      <c r="BQ194" s="522" t="str">
        <f>IF(_cfyc_month_day!F190="","",_cfyc_month_day!F190)</f>
        <v/>
      </c>
      <c r="BR194" s="513" t="str">
        <f>IF(_tag_month_day!T190="","",_tag_month_day!T190)</f>
        <v/>
      </c>
      <c r="BS194" s="513" t="str">
        <f>IF(_tag_month_day!U190="","",_tag_month_day!U190)</f>
        <v/>
      </c>
      <c r="BT194" s="523" t="str">
        <f t="shared" si="830"/>
        <v/>
      </c>
      <c r="BU194" s="223" t="str">
        <f>IF(_tag_month_day!V190="","",_tag_month_day!V190)</f>
        <v/>
      </c>
      <c r="BV194" s="206" t="str">
        <f>IF(_tag_month_day!W190="","",_tag_month_day!W190)</f>
        <v/>
      </c>
      <c r="BW194" s="540" t="str">
        <f>IF(_tag_month_day!X190="","",_tag_month_day!X190)</f>
        <v/>
      </c>
      <c r="BX194" s="540" t="str">
        <f>IF(_tag_month_day!Y190="","",_tag_month_day!Y190)</f>
        <v/>
      </c>
      <c r="BY194" s="541">
        <f ca="1" t="shared" si="831"/>
        <v>43624.9583333329</v>
      </c>
      <c r="BZ194" s="542"/>
      <c r="CA194" s="543" t="str">
        <f>IF(_jhy2_month_day!A190="","",_jhy2_month_day!A190)</f>
        <v/>
      </c>
      <c r="CB194" s="464" t="str">
        <f>IF(_jhy2_month_day!B190="","",_jhy2_month_day!B190)</f>
        <v/>
      </c>
      <c r="CC194" s="464" t="str">
        <f>IF(_jhy2_month_day!C190="","",_jhy2_month_day!C190)</f>
        <v/>
      </c>
      <c r="CD194" s="464" t="str">
        <f>IF(_jhy2_month_day!D190="","",_jhy2_month_day!D190)</f>
        <v/>
      </c>
      <c r="CE194" s="464" t="str">
        <f>IF(_jhy2_month_day!E190="","",_jhy2_month_day!E190)</f>
        <v/>
      </c>
      <c r="CF194" s="464" t="str">
        <f>IF(_jhy2_month_day!F190="","",_jhy2_month_day!F190)</f>
        <v/>
      </c>
      <c r="CG194" s="464" t="str">
        <f>IF(_jhy2_month_day!G190="","",_jhy2_month_day!G190)</f>
        <v/>
      </c>
      <c r="CH194" s="464" t="str">
        <f>IF(_jhy2_month_day!H190="","",_jhy2_month_day!H190)</f>
        <v/>
      </c>
      <c r="CI194" s="464" t="str">
        <f>IF(_jhy2_month_day!I190="","",_jhy2_month_day!I190)</f>
        <v/>
      </c>
      <c r="CJ194" s="464" t="str">
        <f>IF(_jhy2_month_day!J190="","",_jhy2_month_day!J190)</f>
        <v/>
      </c>
      <c r="CK194" s="464" t="str">
        <f>IF(_jhy2_month_day!K190="","",_jhy2_month_day!K190)</f>
        <v/>
      </c>
      <c r="CL194" s="562" t="str">
        <f>IF(_jhy2_month_day!L190="","",_jhy2_month_day!L190)</f>
        <v/>
      </c>
      <c r="CM194" s="562" t="str">
        <f>IF(_jhy2_month_day!M190="","",_jhy2_month_day!M190)</f>
        <v/>
      </c>
      <c r="CN194" s="562" t="str">
        <f>IF(_jhy2_month_day!N190="","",_jhy2_month_day!N190)</f>
        <v/>
      </c>
      <c r="CO194" s="562" t="str">
        <f>IF(_jhy2_month_day!O190="","",_jhy2_month_day!O190)</f>
        <v/>
      </c>
      <c r="CP194" s="562" t="str">
        <f>IF(_jhy2_month_day!P190="","",_jhy2_month_day!P190)</f>
        <v/>
      </c>
      <c r="CQ194" s="562" t="str">
        <f>IF(_jhy2_month_day!Q190="","",_jhy2_month_day!Q190)</f>
        <v/>
      </c>
      <c r="CR194" s="563" t="str">
        <f>IF(_jhy2_month_day!R190="","",_jhy2_month_day!R190)</f>
        <v/>
      </c>
      <c r="CS194" s="576" t="str">
        <f>IF(_jhy2_month_day!S190="","",_jhy2_month_day!S190)</f>
        <v/>
      </c>
      <c r="CT194" s="562" t="str">
        <f>IF(_jhy2_month_day!T190="","",_jhy2_month_day!T190)</f>
        <v/>
      </c>
      <c r="CU194" s="577" t="e">
        <f t="shared" si="779"/>
        <v>#VALUE!</v>
      </c>
      <c r="CV194" s="198" t="e">
        <f t="shared" si="780"/>
        <v>#VALUE!</v>
      </c>
      <c r="CW194" s="192" t="e">
        <f t="shared" si="781"/>
        <v>#VALUE!</v>
      </c>
      <c r="CX194" s="192" t="e">
        <f t="shared" si="782"/>
        <v>#VALUE!</v>
      </c>
      <c r="CY194" s="202" t="e">
        <f t="shared" si="783"/>
        <v>#VALUE!</v>
      </c>
      <c r="CZ194" s="192" t="e">
        <f t="shared" ref="CZ194:DI194" si="1147">$AJ194*EF194</f>
        <v>#VALUE!</v>
      </c>
      <c r="DA194" s="192" t="e">
        <f t="shared" si="1147"/>
        <v>#VALUE!</v>
      </c>
      <c r="DB194" s="192" t="e">
        <f t="shared" si="1147"/>
        <v>#VALUE!</v>
      </c>
      <c r="DC194" s="192" t="e">
        <f t="shared" si="1147"/>
        <v>#VALUE!</v>
      </c>
      <c r="DD194" s="192" t="e">
        <f t="shared" si="1147"/>
        <v>#VALUE!</v>
      </c>
      <c r="DE194" s="192" t="e">
        <f t="shared" si="1147"/>
        <v>#VALUE!</v>
      </c>
      <c r="DF194" s="192" t="e">
        <f t="shared" si="1147"/>
        <v>#VALUE!</v>
      </c>
      <c r="DG194" s="192" t="e">
        <f t="shared" si="1147"/>
        <v>#VALUE!</v>
      </c>
      <c r="DH194" s="192" t="e">
        <f t="shared" si="1147"/>
        <v>#VALUE!</v>
      </c>
      <c r="DI194" s="192" t="e">
        <f t="shared" si="1147"/>
        <v>#VALUE!</v>
      </c>
      <c r="DJ194" s="192" t="e">
        <f t="shared" si="785"/>
        <v>#VALUE!</v>
      </c>
      <c r="DK194" s="192" t="e">
        <f t="shared" si="786"/>
        <v>#VALUE!</v>
      </c>
      <c r="DL194" s="192" t="e">
        <f t="shared" si="787"/>
        <v>#VALUE!</v>
      </c>
      <c r="DM194" s="192" t="e">
        <f t="shared" si="788"/>
        <v>#VALUE!</v>
      </c>
      <c r="DN194" s="192" t="e">
        <f t="shared" si="789"/>
        <v>#VALUE!</v>
      </c>
      <c r="DO194" s="192" t="e">
        <f t="shared" si="790"/>
        <v>#VALUE!</v>
      </c>
      <c r="DP194" s="192" t="e">
        <f t="shared" si="791"/>
        <v>#VALUE!</v>
      </c>
      <c r="DQ194" s="192" t="e">
        <f t="shared" si="792"/>
        <v>#VALUE!</v>
      </c>
      <c r="DR194" s="192" t="e">
        <f t="shared" si="793"/>
        <v>#VALUE!</v>
      </c>
      <c r="DS194" s="192" t="e">
        <f t="shared" si="794"/>
        <v>#VALUE!</v>
      </c>
      <c r="DT194" s="192" t="e">
        <f t="shared" si="795"/>
        <v>#VALUE!</v>
      </c>
      <c r="DU194" s="192" t="e">
        <f t="shared" si="796"/>
        <v>#VALUE!</v>
      </c>
      <c r="DV194" s="198" t="e">
        <f t="shared" si="797"/>
        <v>#VALUE!</v>
      </c>
      <c r="DW194" s="198" t="e">
        <f t="shared" si="798"/>
        <v>#DIV/0!</v>
      </c>
      <c r="DX194" s="198" t="e">
        <f t="shared" si="799"/>
        <v>#DIV/0!</v>
      </c>
      <c r="DY194" s="198" t="e">
        <f t="shared" si="800"/>
        <v>#VALUE!</v>
      </c>
      <c r="DZ194" s="198" t="e">
        <f t="shared" si="801"/>
        <v>#VALUE!</v>
      </c>
      <c r="EA194" s="198" t="e">
        <f t="shared" si="802"/>
        <v>#VALUE!</v>
      </c>
      <c r="EB194" s="198" t="e">
        <f t="shared" si="803"/>
        <v>#VALUE!</v>
      </c>
      <c r="EC194" s="198" t="e">
        <f t="shared" si="804"/>
        <v>#DIV/0!</v>
      </c>
      <c r="ED194" s="198" t="e">
        <f t="shared" si="805"/>
        <v>#VALUE!</v>
      </c>
      <c r="EE194" s="198" t="e">
        <f t="shared" si="806"/>
        <v>#VALUE!</v>
      </c>
      <c r="EF194" s="198" t="e">
        <f t="shared" ref="EF194:EO194" si="1148">DV194/SUM($DV194:$EE194)</f>
        <v>#VALUE!</v>
      </c>
      <c r="EG194" s="198" t="e">
        <f t="shared" si="1148"/>
        <v>#DIV/0!</v>
      </c>
      <c r="EH194" s="198" t="e">
        <f t="shared" si="1148"/>
        <v>#DIV/0!</v>
      </c>
      <c r="EI194" s="198" t="e">
        <f t="shared" si="1148"/>
        <v>#VALUE!</v>
      </c>
      <c r="EJ194" s="198" t="e">
        <f t="shared" si="1148"/>
        <v>#VALUE!</v>
      </c>
      <c r="EK194" s="198" t="e">
        <f t="shared" si="1148"/>
        <v>#VALUE!</v>
      </c>
      <c r="EL194" s="198" t="e">
        <f t="shared" si="1148"/>
        <v>#VALUE!</v>
      </c>
      <c r="EM194" s="198" t="e">
        <f t="shared" si="1148"/>
        <v>#DIV/0!</v>
      </c>
      <c r="EN194" s="198" t="e">
        <f t="shared" si="1148"/>
        <v>#VALUE!</v>
      </c>
      <c r="EO194" s="198" t="e">
        <f t="shared" si="1148"/>
        <v>#VALUE!</v>
      </c>
      <c r="EP194" s="511">
        <f t="shared" ref="EP194:EW194" si="1149">EP193</f>
        <v>0.08</v>
      </c>
      <c r="EQ194" s="511">
        <f t="shared" si="1149"/>
        <v>0.015</v>
      </c>
      <c r="ER194" s="511">
        <f t="shared" si="1149"/>
        <v>0.015</v>
      </c>
      <c r="ES194" s="511">
        <f t="shared" si="1149"/>
        <v>0.015</v>
      </c>
      <c r="ET194" s="511">
        <f t="shared" si="1149"/>
        <v>0.015</v>
      </c>
      <c r="EU194" s="511">
        <f t="shared" si="1149"/>
        <v>0.09</v>
      </c>
      <c r="EV194" s="511">
        <f t="shared" si="1149"/>
        <v>0.09</v>
      </c>
      <c r="EW194" s="511">
        <f t="shared" si="1149"/>
        <v>0.09</v>
      </c>
      <c r="EX194" s="420" t="str">
        <f>IF(_tag_month_day!AS190="","",_tag_month_day!AS190/100)</f>
        <v/>
      </c>
      <c r="EY194" s="420" t="str">
        <f>IF(_tag_month_day!AT190="","",_tag_month_day!AT190/100)</f>
        <v/>
      </c>
      <c r="EZ194" s="420" t="str">
        <f>IF(_tag_month_day!AU190="","",_tag_month_day!AU190/100)</f>
        <v/>
      </c>
      <c r="FA194" s="420" t="str">
        <f>IF(_tag_month_day!AV190="","",_tag_month_day!AV190/100)</f>
        <v/>
      </c>
      <c r="FB194" s="420" t="str">
        <f>IF(_tag_month_day!AW190="","",_tag_month_day!AW190/100)</f>
        <v/>
      </c>
      <c r="FC194" s="420" t="str">
        <f>IF(_tag_month_day!AX190="","",_tag_month_day!AX190/100)</f>
        <v/>
      </c>
      <c r="FD194" s="510">
        <f t="shared" si="835"/>
        <v>0.33</v>
      </c>
      <c r="FE194" s="510">
        <f t="shared" si="836"/>
        <v>0.19</v>
      </c>
      <c r="FF194" s="510">
        <f t="shared" si="837"/>
        <v>0.003</v>
      </c>
      <c r="FG194" s="510">
        <f t="shared" si="838"/>
        <v>0</v>
      </c>
      <c r="FH194" s="603">
        <f t="shared" si="839"/>
        <v>0.0001</v>
      </c>
      <c r="FI194" s="510">
        <f t="shared" ref="FI194:FR194" si="1150">FI193</f>
        <v>0.41</v>
      </c>
      <c r="FJ194" s="510">
        <f t="shared" si="1150"/>
        <v>0.11</v>
      </c>
      <c r="FK194" s="510">
        <f t="shared" si="1150"/>
        <v>0.015</v>
      </c>
      <c r="FL194" s="510">
        <f t="shared" si="1150"/>
        <v>0</v>
      </c>
      <c r="FM194" s="603">
        <f t="shared" si="1150"/>
        <v>0.0001</v>
      </c>
      <c r="FN194" s="510" t="str">
        <f>IF(_tag_month_day!AY190="","",_tag_month_day!AY190/100)</f>
        <v/>
      </c>
      <c r="FO194" s="510" t="str">
        <f>IF(_tag_month_day!AZ190="","",_tag_month_day!AZ190/100)</f>
        <v/>
      </c>
      <c r="FP194" s="510" t="str">
        <f>IF(_tag_month_day!BA190="","",_tag_month_day!BA190/100)</f>
        <v/>
      </c>
      <c r="FQ194" s="510" t="str">
        <f>IF(_tag_month_day!BB190="","",_tag_month_day!BB190/100)</f>
        <v/>
      </c>
      <c r="FR194" s="603" t="str">
        <f>IF(_tag_month_day!BC190="","",_tag_month_day!BC190/100)</f>
        <v/>
      </c>
      <c r="FS194" s="510" t="str">
        <f>IF(_tag_month_day!BD190="","",_tag_month_day!BD190/100)</f>
        <v/>
      </c>
      <c r="FT194" s="510" t="str">
        <f>IF(_tag_month_day!BE190="","",_tag_month_day!BE190/100)</f>
        <v/>
      </c>
      <c r="FU194" s="510" t="str">
        <f>IF(_tag_month_day!BF190="","",_tag_month_day!BF190/100)</f>
        <v/>
      </c>
      <c r="FV194" s="510" t="str">
        <f>IF(_tag_month_day!BG190="","",_tag_month_day!BG190/100)</f>
        <v/>
      </c>
      <c r="FW194" s="603" t="str">
        <f>IF(_tag_month_day!BH190="","",_tag_month_day!BH190/100)</f>
        <v/>
      </c>
      <c r="FX194" s="510" t="str">
        <f>IF(_tag_month_day!BI190="","",_tag_month_day!BI190/100)</f>
        <v/>
      </c>
      <c r="FY194" s="510" t="str">
        <f>IF(_tag_month_day!BJ190="","",_tag_month_day!BJ190/100)</f>
        <v/>
      </c>
      <c r="FZ194" s="605" t="str">
        <f>IF(_tag_month_day!BK190="","",_tag_month_day!BK190/100)</f>
        <v/>
      </c>
      <c r="GA194" s="510" t="str">
        <f>IF(_tag_month_day!BL190="","",_tag_month_day!BL190/100)</f>
        <v/>
      </c>
      <c r="GB194" s="603" t="str">
        <f>IF(_tag_month_day!BM190="","",_tag_month_day!BM190/100)</f>
        <v/>
      </c>
      <c r="GC194" s="420" t="str">
        <f>IF(_tag_month_day!BN190="","",_tag_month_day!BN190/100)</f>
        <v/>
      </c>
      <c r="GD194" s="420" t="str">
        <f>IF(_tag_month_day!BO190="","",_tag_month_day!BO190/100)</f>
        <v/>
      </c>
      <c r="GE194" s="420" t="str">
        <f>IF(_tag_month_day!BP190="","",_tag_month_day!BP190/100)</f>
        <v/>
      </c>
      <c r="GF194" s="420" t="str">
        <f>IF(_tag_month_day!BQ190="","",_tag_month_day!BQ190/100)</f>
        <v/>
      </c>
      <c r="GG194" s="420" t="str">
        <f>IF(_tag_month_day!BR190="","",_tag_month_day!BR190/100)</f>
        <v/>
      </c>
      <c r="GH194" s="420" t="str">
        <f>IF(_tag_month_day!BS190="","",_tag_month_day!BS190/100)</f>
        <v/>
      </c>
      <c r="GI194" s="603" t="str">
        <f>IF(_tag_month_day!BT190="","",_tag_month_day!BT190/100)</f>
        <v/>
      </c>
      <c r="GJ194" s="612" t="str">
        <f>IF(_tag_month_day!BU190="","",_tag_month_day!BU190/100)</f>
        <v/>
      </c>
      <c r="GK194" s="620" t="str">
        <f>IF(_tag_month_day!BV190="",IF(_rlcf_month_day!A$2="","",_rlcf_month_day!A$2/100),_tag_month_day!BV190/100)</f>
        <v/>
      </c>
      <c r="GL194" s="620" t="str">
        <f>IF(_tag_month_day!BW190="",IF(_rlcf_month_day!B$2="","",_rlcf_month_day!B$2/100),_tag_month_day!BW190/100)</f>
        <v/>
      </c>
      <c r="GM194" s="621" t="str">
        <f>IF(_tag_month_day!BX190="",IF(_rlcf_month_day!C$2="","",_rlcf_month_day!C$2/100),_tag_month_day!BX190/100)</f>
        <v/>
      </c>
      <c r="GN194" s="620" t="str">
        <f>IF(_tag_month_day!BV190="",IF(_rlcf_month_day!A$2="","",_rlcf_month_day!A$2/100),_tag_month_day!BV190/100)</f>
        <v/>
      </c>
      <c r="GO194" s="620" t="str">
        <f>IF(_tag_month_day!BW190="",IF(_rlcf_month_day!B$2="","",_rlcf_month_day!B$2/100),_tag_month_day!BW190/100)</f>
        <v/>
      </c>
      <c r="GP194" s="620" t="str">
        <f>IF(_tag_month_day!CD190="",IF(_rlcf_month_day!E$2="","",_rlcf_month_day!E$2/100),_tag_month_day!CD190/100)</f>
        <v/>
      </c>
      <c r="GQ194" s="620" t="str">
        <f>IF(_tag_month_day!CE190="",IF(_rlcf_month_day!F$2="","",_rlcf_month_day!F$2/100),_tag_month_day!CE190/100)</f>
        <v/>
      </c>
      <c r="GR194" s="621" t="str">
        <f>IF(_tag_month_day!CF190="",IF(_rlcf_month_day!G$2="","",_rlcf_month_day!G$2/100),_tag_month_day!CF190/100)</f>
        <v/>
      </c>
      <c r="GS194" s="626">
        <f t="shared" ref="GS194:HH194" si="1151">GS193</f>
        <v>0.953</v>
      </c>
      <c r="GT194" s="626">
        <f t="shared" si="1151"/>
        <v>0.55</v>
      </c>
      <c r="GU194" s="626">
        <f t="shared" si="1151"/>
        <v>0.55</v>
      </c>
      <c r="GV194" s="626">
        <f t="shared" si="1151"/>
        <v>0.55</v>
      </c>
      <c r="GW194" s="626">
        <f t="shared" si="1151"/>
        <v>0.5</v>
      </c>
      <c r="GX194" s="626">
        <f t="shared" si="1151"/>
        <v>0.935</v>
      </c>
      <c r="GY194" s="626">
        <f t="shared" si="1151"/>
        <v>0.15</v>
      </c>
      <c r="GZ194" s="626">
        <f t="shared" si="1151"/>
        <v>1</v>
      </c>
      <c r="HA194" s="632">
        <f t="shared" si="1151"/>
        <v>0.047</v>
      </c>
      <c r="HB194" s="632">
        <f t="shared" si="1151"/>
        <v>0.45</v>
      </c>
      <c r="HC194" s="632">
        <f t="shared" si="1151"/>
        <v>0.45</v>
      </c>
      <c r="HD194" s="632">
        <f t="shared" si="1151"/>
        <v>0.45</v>
      </c>
      <c r="HE194" s="632">
        <f t="shared" si="1151"/>
        <v>0.5</v>
      </c>
      <c r="HF194" s="632">
        <f t="shared" si="1151"/>
        <v>0.065</v>
      </c>
      <c r="HG194" s="632">
        <f t="shared" si="1151"/>
        <v>0.85</v>
      </c>
      <c r="HH194" s="632">
        <f t="shared" si="1151"/>
        <v>0</v>
      </c>
      <c r="HI194" s="68">
        <f t="shared" si="811"/>
        <v>0</v>
      </c>
      <c r="HJ194" s="68" t="e">
        <f t="shared" si="842"/>
        <v>#VALUE!</v>
      </c>
      <c r="HK194" s="202">
        <f t="shared" si="843"/>
        <v>0.85</v>
      </c>
      <c r="HL194" s="464">
        <f t="shared" si="844"/>
        <v>550000</v>
      </c>
      <c r="HM194" s="464">
        <f t="shared" si="845"/>
        <v>480000</v>
      </c>
      <c r="HN194" s="192" t="e">
        <f t="shared" si="812"/>
        <v>#VALUE!</v>
      </c>
      <c r="HO194" s="192" t="e">
        <f>HN194*HK194*$HO$2/HL194*1000000</f>
        <v>#VALUE!</v>
      </c>
      <c r="HP194" s="192" t="e">
        <f>HN194*HK194*$HP$2/HM194*1000000</f>
        <v>#VALUE!</v>
      </c>
    </row>
    <row r="195" customFormat="1" spans="1:224">
      <c r="A195" s="381">
        <v>190</v>
      </c>
      <c r="B195" s="54">
        <f ca="1" t="shared" si="846"/>
        <v>43624</v>
      </c>
      <c r="C195" s="57">
        <f t="shared" si="847"/>
        <v>0.0416666666666667</v>
      </c>
      <c r="D195" s="68" t="str">
        <f ca="1" t="shared" si="813"/>
        <v>中班</v>
      </c>
      <c r="E195" s="68" t="str">
        <f ca="1" t="shared" si="814"/>
        <v>丁</v>
      </c>
      <c r="F195" s="68">
        <f ca="1">SUMPRODUCT((成本日报!$A$3:$A$95=计划!B195)*(成本日报!$B$3:$B$95=计划!$D195),成本日报!$C$3:$C$95)</f>
        <v>4</v>
      </c>
      <c r="G195" s="382">
        <f ca="1" t="shared" si="848"/>
        <v>43624.8749999995</v>
      </c>
      <c r="H195" s="382">
        <f ca="1" t="shared" si="815"/>
        <v>43624.881944444</v>
      </c>
      <c r="I195" s="382">
        <f ca="1" t="shared" si="816"/>
        <v>43624.8874999995</v>
      </c>
      <c r="J195" s="382">
        <f ca="1" t="shared" si="817"/>
        <v>43624.9166666662</v>
      </c>
      <c r="K195" s="382">
        <f ca="1" t="shared" si="818"/>
        <v>43624.9791666662</v>
      </c>
      <c r="L195" s="382">
        <f ca="1" t="shared" si="819"/>
        <v>43624.9999999995</v>
      </c>
      <c r="M195" s="398" t="str">
        <f>IF(_tag_month_day!A191="","",_tag_month_day!A191)</f>
        <v/>
      </c>
      <c r="N195" s="398" t="str">
        <f>IF(_tag_month_day!B191="","",_tag_month_day!B191)</f>
        <v/>
      </c>
      <c r="O195" s="399" t="e">
        <f t="shared" si="820"/>
        <v>#VALUE!</v>
      </c>
      <c r="P195" s="398" t="str">
        <f>IF(_tag_month_day!C191="","",_tag_month_day!C191)</f>
        <v/>
      </c>
      <c r="Q195" s="398" t="str">
        <f>IF(_tag_month_day!D191="","",_tag_month_day!D191)</f>
        <v/>
      </c>
      <c r="R195" s="416">
        <f>IF(_tag_month_day!CB191="",R194,_tag_month_day!CB191/100)</f>
        <v>0.07</v>
      </c>
      <c r="S195" s="417" t="str">
        <f>IF(_tag_month_day!E191="","",_tag_month_day!E191)</f>
        <v/>
      </c>
      <c r="T195" s="417" t="str">
        <f>IF(_tag_month_day!F191="","",_tag_month_day!F191)</f>
        <v/>
      </c>
      <c r="U195" s="418" t="e">
        <f t="shared" si="774"/>
        <v>#VALUE!</v>
      </c>
      <c r="V195" s="53" t="e">
        <f t="shared" si="775"/>
        <v>#VALUE!</v>
      </c>
      <c r="W195" s="419" t="str">
        <f>IF(_jhy_month_day!A191="","",_jhy_month_day!A191)</f>
        <v/>
      </c>
      <c r="X195" s="420" t="str">
        <f>IF(_jhy_month_day!B191="","",_jhy_month_day!B191/100)</f>
        <v/>
      </c>
      <c r="Y195" s="420" t="str">
        <f>IF(_jhy_month_day!C191="","",_jhy_month_day!C191/100)</f>
        <v/>
      </c>
      <c r="Z195" s="439">
        <f t="shared" si="865"/>
        <v>48</v>
      </c>
      <c r="AA195" s="440" t="str">
        <f>IF(_tag_month_day!G191="","",_tag_month_day!G191/100)</f>
        <v/>
      </c>
      <c r="AB195" s="440" t="str">
        <f>IF(_tag_month_day!H191="","",_tag_month_day!H191/100)</f>
        <v/>
      </c>
      <c r="AC195" s="193">
        <f t="shared" si="821"/>
        <v>1.59963432013121</v>
      </c>
      <c r="AD195" s="441" t="str">
        <f t="shared" si="822"/>
        <v/>
      </c>
      <c r="AE195" s="442" t="str">
        <f t="shared" si="823"/>
        <v/>
      </c>
      <c r="AF195" s="443">
        <v>1</v>
      </c>
      <c r="AG195" s="68" t="str">
        <f>IF(_duihao_month_day!A191="","",_duihao_month_day!A191)</f>
        <v/>
      </c>
      <c r="AH195" s="463">
        <f>IF(_gyk_month_day!B191="",AH194,_gyk_month_day!B191)</f>
        <v>820</v>
      </c>
      <c r="AI195" s="464" t="e">
        <f t="shared" si="849"/>
        <v>#VALUE!</v>
      </c>
      <c r="AJ195" s="68" t="str">
        <f>IF(_tag_month_day!I191="","",_tag_month_day!I191)</f>
        <v/>
      </c>
      <c r="AK195" s="465" t="str">
        <f>IF(_tzyy_month_day!A191="","",_tzyy_month_day!A191)</f>
        <v/>
      </c>
      <c r="AL195" s="465" t="str">
        <f>IF(_tzyy_month_day!B191="","",_tzyy_month_day!B191)</f>
        <v/>
      </c>
      <c r="AM195" s="465" t="str">
        <f>IF(_tzyy_month_day!C191="","",_tzyy_month_day!C191)</f>
        <v/>
      </c>
      <c r="AN195" s="466" t="str">
        <f>IF(_tag_month_day!CG191="","",_tag_month_day!CG191)</f>
        <v/>
      </c>
      <c r="AO195" s="466" t="str">
        <f>IF(_tag_month_day!CH191="","",_tag_month_day!CH191)</f>
        <v/>
      </c>
      <c r="AP195" s="486" t="e">
        <f t="shared" si="824"/>
        <v>#VALUE!</v>
      </c>
      <c r="AQ195" s="487" t="str">
        <f>IF(_tag_month_day!J191="","",_tag_month_day!J191/100)</f>
        <v/>
      </c>
      <c r="AR195" s="488">
        <f t="shared" si="825"/>
        <v>1.3</v>
      </c>
      <c r="AS195" s="489" t="e">
        <f t="shared" si="776"/>
        <v>#VALUE!</v>
      </c>
      <c r="AT195" s="489">
        <f t="shared" si="826"/>
        <v>0</v>
      </c>
      <c r="AU195" s="490" t="str">
        <f>IF(_tag_month_day!K191="","",_tag_month_day!K191)</f>
        <v/>
      </c>
      <c r="AV195" s="491" t="str">
        <f>IF(_tag_month_day!L191="","",_tag_month_day!L191/100)</f>
        <v/>
      </c>
      <c r="AW195" s="420">
        <f t="shared" si="1136"/>
        <v>0</v>
      </c>
      <c r="AX195" s="420">
        <f t="shared" si="827"/>
        <v>0</v>
      </c>
      <c r="AY195" s="420" t="str">
        <f>IF(_tag_month_day!M191="","",_tag_month_day!M191/100)</f>
        <v/>
      </c>
      <c r="AZ195" s="420" t="str">
        <f>IF(_tag_month_day!N191="","",_tag_month_day!N191/100)</f>
        <v/>
      </c>
      <c r="BA195" s="420" t="str">
        <f>IF(_tag_month_day!O191="","",_tag_month_day!O191/100)</f>
        <v/>
      </c>
      <c r="BB195" s="496" t="str">
        <f>IF(_tag_month_day!P191="","",_tag_month_day!P191/100)</f>
        <v/>
      </c>
      <c r="BC195" s="496">
        <f t="shared" si="828"/>
        <v>0</v>
      </c>
      <c r="BD195" s="496" t="str">
        <f>IF(_tag_month_day!Q191="","",_tag_month_day!Q191/100)</f>
        <v/>
      </c>
      <c r="BE195" s="510" t="str">
        <f>IF(_tag_month_day!R191="","",_tag_month_day!R191/100)</f>
        <v/>
      </c>
      <c r="BF195" s="413" t="str">
        <f>IF(_tag_month_day!CC191="","",_tag_month_day!CC191/100)</f>
        <v/>
      </c>
      <c r="BG195" s="511" t="e">
        <f t="shared" si="777"/>
        <v>#VALUE!</v>
      </c>
      <c r="BH195" s="198">
        <f t="shared" si="778"/>
        <v>0</v>
      </c>
      <c r="BI195" s="512" t="e">
        <f>IF(CX195=0,BI194,(DK195*查询!$R$5+DL195*查询!$Q$5+DM195*查询!$N$5+DN195*查询!$O$5+DO195*查询!$P$5)*AF195/CX195)</f>
        <v>#VALUE!</v>
      </c>
      <c r="BJ195" s="512" t="e">
        <f>IF(CX195=0,BJ194,(DP195*查询!$S$5+DQ195*查询!$T$5+DR195*查询!$U$5)*AF195/CX195)</f>
        <v>#VALUE!</v>
      </c>
      <c r="BK195" s="512">
        <f t="shared" si="829"/>
        <v>1</v>
      </c>
      <c r="BL195" s="513" t="str">
        <f>IF(_cfyc_month_day!A191="","",_cfyc_month_day!A191)</f>
        <v/>
      </c>
      <c r="BM195" s="513" t="str">
        <f>IF(_cfyc_month_day!B191="","",_cfyc_month_day!B191)</f>
        <v/>
      </c>
      <c r="BN195" s="513" t="str">
        <f>IF(_cfyc_month_day!C191="","",_cfyc_month_day!C191)</f>
        <v/>
      </c>
      <c r="BO195" s="522" t="str">
        <f>IF(_cfyc_month_day!D191="","",_cfyc_month_day!D191)</f>
        <v/>
      </c>
      <c r="BP195" s="522" t="str">
        <f>IF(_cfyc_month_day!E191="","",_cfyc_month_day!E191)</f>
        <v/>
      </c>
      <c r="BQ195" s="522" t="str">
        <f>IF(_cfyc_month_day!F191="","",_cfyc_month_day!F191)</f>
        <v/>
      </c>
      <c r="BR195" s="513" t="str">
        <f>IF(_tag_month_day!T191="","",_tag_month_day!T191)</f>
        <v/>
      </c>
      <c r="BS195" s="513" t="str">
        <f>IF(_tag_month_day!U191="","",_tag_month_day!U191)</f>
        <v/>
      </c>
      <c r="BT195" s="523" t="str">
        <f t="shared" si="830"/>
        <v/>
      </c>
      <c r="BU195" s="223" t="str">
        <f>IF(_tag_month_day!V191="","",_tag_month_day!V191)</f>
        <v/>
      </c>
      <c r="BV195" s="206" t="str">
        <f>IF(_tag_month_day!W191="","",_tag_month_day!W191)</f>
        <v/>
      </c>
      <c r="BW195" s="540" t="str">
        <f>IF(_tag_month_day!X191="","",_tag_month_day!X191)</f>
        <v/>
      </c>
      <c r="BX195" s="540" t="str">
        <f>IF(_tag_month_day!Y191="","",_tag_month_day!Y191)</f>
        <v/>
      </c>
      <c r="BY195" s="541">
        <f ca="1" t="shared" si="831"/>
        <v>43624.9999999995</v>
      </c>
      <c r="BZ195" s="542" t="s">
        <v>215</v>
      </c>
      <c r="CA195" s="543" t="str">
        <f>IF(_jhy2_month_day!A191="","",_jhy2_month_day!A191)</f>
        <v/>
      </c>
      <c r="CB195" s="464" t="str">
        <f>IF(_jhy2_month_day!B191="","",_jhy2_month_day!B191)</f>
        <v/>
      </c>
      <c r="CC195" s="464" t="str">
        <f>IF(_jhy2_month_day!C191="","",_jhy2_month_day!C191)</f>
        <v/>
      </c>
      <c r="CD195" s="464" t="str">
        <f>IF(_jhy2_month_day!D191="","",_jhy2_month_day!D191)</f>
        <v/>
      </c>
      <c r="CE195" s="464" t="str">
        <f>IF(_jhy2_month_day!E191="","",_jhy2_month_day!E191)</f>
        <v/>
      </c>
      <c r="CF195" s="464" t="str">
        <f>IF(_jhy2_month_day!F191="","",_jhy2_month_day!F191)</f>
        <v/>
      </c>
      <c r="CG195" s="464" t="str">
        <f>IF(_jhy2_month_day!G191="","",_jhy2_month_day!G191)</f>
        <v/>
      </c>
      <c r="CH195" s="464" t="str">
        <f>IF(_jhy2_month_day!H191="","",_jhy2_month_day!H191)</f>
        <v/>
      </c>
      <c r="CI195" s="464" t="str">
        <f>IF(_jhy2_month_day!I191="","",_jhy2_month_day!I191)</f>
        <v/>
      </c>
      <c r="CJ195" s="464" t="str">
        <f>IF(_jhy2_month_day!J191="","",_jhy2_month_day!J191)</f>
        <v/>
      </c>
      <c r="CK195" s="464" t="str">
        <f>IF(_jhy2_month_day!K191="","",_jhy2_month_day!K191)</f>
        <v/>
      </c>
      <c r="CL195" s="562" t="str">
        <f>IF(_jhy2_month_day!L191="","",_jhy2_month_day!L191)</f>
        <v/>
      </c>
      <c r="CM195" s="562" t="str">
        <f>IF(_jhy2_month_day!M191="","",_jhy2_month_day!M191)</f>
        <v/>
      </c>
      <c r="CN195" s="562" t="str">
        <f>IF(_jhy2_month_day!N191="","",_jhy2_month_day!N191)</f>
        <v/>
      </c>
      <c r="CO195" s="562" t="str">
        <f>IF(_jhy2_month_day!O191="","",_jhy2_month_day!O191)</f>
        <v/>
      </c>
      <c r="CP195" s="562" t="str">
        <f>IF(_jhy2_month_day!P191="","",_jhy2_month_day!P191)</f>
        <v/>
      </c>
      <c r="CQ195" s="562" t="str">
        <f>IF(_jhy2_month_day!Q191="","",_jhy2_month_day!Q191)</f>
        <v/>
      </c>
      <c r="CR195" s="563" t="str">
        <f>IF(_jhy2_month_day!R191="","",_jhy2_month_day!R191)</f>
        <v/>
      </c>
      <c r="CS195" s="576" t="str">
        <f>IF(_jhy2_month_day!S191="","",_jhy2_month_day!S191)</f>
        <v/>
      </c>
      <c r="CT195" s="562" t="str">
        <f>IF(_jhy2_month_day!T191="","",_jhy2_month_day!T191)</f>
        <v/>
      </c>
      <c r="CU195" s="577" t="e">
        <f t="shared" si="779"/>
        <v>#VALUE!</v>
      </c>
      <c r="CV195" s="198" t="e">
        <f t="shared" si="780"/>
        <v>#VALUE!</v>
      </c>
      <c r="CW195" s="192" t="e">
        <f t="shared" si="781"/>
        <v>#VALUE!</v>
      </c>
      <c r="CX195" s="192" t="e">
        <f t="shared" si="782"/>
        <v>#VALUE!</v>
      </c>
      <c r="CY195" s="202" t="e">
        <f t="shared" si="783"/>
        <v>#VALUE!</v>
      </c>
      <c r="CZ195" s="192" t="e">
        <f t="shared" ref="CZ195:DI195" si="1152">$AJ195*EF195</f>
        <v>#VALUE!</v>
      </c>
      <c r="DA195" s="192" t="e">
        <f t="shared" si="1152"/>
        <v>#VALUE!</v>
      </c>
      <c r="DB195" s="192" t="e">
        <f t="shared" si="1152"/>
        <v>#VALUE!</v>
      </c>
      <c r="DC195" s="192" t="e">
        <f t="shared" si="1152"/>
        <v>#VALUE!</v>
      </c>
      <c r="DD195" s="192" t="e">
        <f t="shared" si="1152"/>
        <v>#VALUE!</v>
      </c>
      <c r="DE195" s="192" t="e">
        <f t="shared" si="1152"/>
        <v>#VALUE!</v>
      </c>
      <c r="DF195" s="192" t="e">
        <f t="shared" si="1152"/>
        <v>#VALUE!</v>
      </c>
      <c r="DG195" s="192" t="e">
        <f t="shared" si="1152"/>
        <v>#VALUE!</v>
      </c>
      <c r="DH195" s="192" t="e">
        <f t="shared" si="1152"/>
        <v>#VALUE!</v>
      </c>
      <c r="DI195" s="192" t="e">
        <f t="shared" si="1152"/>
        <v>#VALUE!</v>
      </c>
      <c r="DJ195" s="192" t="e">
        <f t="shared" si="785"/>
        <v>#VALUE!</v>
      </c>
      <c r="DK195" s="192" t="e">
        <f t="shared" si="786"/>
        <v>#VALUE!</v>
      </c>
      <c r="DL195" s="192" t="e">
        <f t="shared" si="787"/>
        <v>#VALUE!</v>
      </c>
      <c r="DM195" s="192" t="e">
        <f t="shared" si="788"/>
        <v>#VALUE!</v>
      </c>
      <c r="DN195" s="192" t="e">
        <f t="shared" si="789"/>
        <v>#VALUE!</v>
      </c>
      <c r="DO195" s="192" t="e">
        <f t="shared" si="790"/>
        <v>#VALUE!</v>
      </c>
      <c r="DP195" s="192" t="e">
        <f t="shared" si="791"/>
        <v>#VALUE!</v>
      </c>
      <c r="DQ195" s="192" t="e">
        <f t="shared" si="792"/>
        <v>#VALUE!</v>
      </c>
      <c r="DR195" s="192" t="e">
        <f t="shared" si="793"/>
        <v>#VALUE!</v>
      </c>
      <c r="DS195" s="192" t="e">
        <f t="shared" si="794"/>
        <v>#VALUE!</v>
      </c>
      <c r="DT195" s="192" t="e">
        <f t="shared" si="795"/>
        <v>#VALUE!</v>
      </c>
      <c r="DU195" s="192" t="e">
        <f t="shared" si="796"/>
        <v>#VALUE!</v>
      </c>
      <c r="DV195" s="198" t="e">
        <f t="shared" si="797"/>
        <v>#VALUE!</v>
      </c>
      <c r="DW195" s="198" t="e">
        <f t="shared" si="798"/>
        <v>#DIV/0!</v>
      </c>
      <c r="DX195" s="198" t="e">
        <f t="shared" si="799"/>
        <v>#DIV/0!</v>
      </c>
      <c r="DY195" s="198" t="e">
        <f t="shared" si="800"/>
        <v>#VALUE!</v>
      </c>
      <c r="DZ195" s="198" t="e">
        <f t="shared" si="801"/>
        <v>#VALUE!</v>
      </c>
      <c r="EA195" s="198" t="e">
        <f t="shared" si="802"/>
        <v>#VALUE!</v>
      </c>
      <c r="EB195" s="198" t="e">
        <f t="shared" si="803"/>
        <v>#VALUE!</v>
      </c>
      <c r="EC195" s="198" t="e">
        <f t="shared" si="804"/>
        <v>#DIV/0!</v>
      </c>
      <c r="ED195" s="198" t="e">
        <f t="shared" si="805"/>
        <v>#VALUE!</v>
      </c>
      <c r="EE195" s="198" t="e">
        <f t="shared" si="806"/>
        <v>#VALUE!</v>
      </c>
      <c r="EF195" s="198" t="e">
        <f t="shared" ref="EF195:EO195" si="1153">DV195/SUM($DV195:$EE195)</f>
        <v>#VALUE!</v>
      </c>
      <c r="EG195" s="198" t="e">
        <f t="shared" si="1153"/>
        <v>#DIV/0!</v>
      </c>
      <c r="EH195" s="198" t="e">
        <f t="shared" si="1153"/>
        <v>#DIV/0!</v>
      </c>
      <c r="EI195" s="198" t="e">
        <f t="shared" si="1153"/>
        <v>#VALUE!</v>
      </c>
      <c r="EJ195" s="198" t="e">
        <f t="shared" si="1153"/>
        <v>#VALUE!</v>
      </c>
      <c r="EK195" s="198" t="e">
        <f t="shared" si="1153"/>
        <v>#VALUE!</v>
      </c>
      <c r="EL195" s="198" t="e">
        <f t="shared" si="1153"/>
        <v>#VALUE!</v>
      </c>
      <c r="EM195" s="198" t="e">
        <f t="shared" si="1153"/>
        <v>#DIV/0!</v>
      </c>
      <c r="EN195" s="198" t="e">
        <f t="shared" si="1153"/>
        <v>#VALUE!</v>
      </c>
      <c r="EO195" s="198" t="e">
        <f t="shared" si="1153"/>
        <v>#VALUE!</v>
      </c>
      <c r="EP195" s="511">
        <f t="shared" ref="EP195:EW195" si="1154">EP194</f>
        <v>0.08</v>
      </c>
      <c r="EQ195" s="511">
        <f t="shared" si="1154"/>
        <v>0.015</v>
      </c>
      <c r="ER195" s="511">
        <f t="shared" si="1154"/>
        <v>0.015</v>
      </c>
      <c r="ES195" s="511">
        <f t="shared" si="1154"/>
        <v>0.015</v>
      </c>
      <c r="ET195" s="511">
        <f t="shared" si="1154"/>
        <v>0.015</v>
      </c>
      <c r="EU195" s="511">
        <f t="shared" si="1154"/>
        <v>0.09</v>
      </c>
      <c r="EV195" s="511">
        <f t="shared" si="1154"/>
        <v>0.09</v>
      </c>
      <c r="EW195" s="511">
        <f t="shared" si="1154"/>
        <v>0.09</v>
      </c>
      <c r="EX195" s="420" t="str">
        <f>IF(_tag_month_day!AS191="","",_tag_month_day!AS191/100)</f>
        <v/>
      </c>
      <c r="EY195" s="420" t="str">
        <f>IF(_tag_month_day!AT191="","",_tag_month_day!AT191/100)</f>
        <v/>
      </c>
      <c r="EZ195" s="420" t="str">
        <f>IF(_tag_month_day!AU191="","",_tag_month_day!AU191/100)</f>
        <v/>
      </c>
      <c r="FA195" s="420" t="str">
        <f>IF(_tag_month_day!AV191="","",_tag_month_day!AV191/100)</f>
        <v/>
      </c>
      <c r="FB195" s="420" t="str">
        <f>IF(_tag_month_day!AW191="","",_tag_month_day!AW191/100)</f>
        <v/>
      </c>
      <c r="FC195" s="420" t="str">
        <f>IF(_tag_month_day!AX191="","",_tag_month_day!AX191/100)</f>
        <v/>
      </c>
      <c r="FD195" s="510">
        <f t="shared" si="835"/>
        <v>0.33</v>
      </c>
      <c r="FE195" s="510">
        <f t="shared" si="836"/>
        <v>0.19</v>
      </c>
      <c r="FF195" s="510">
        <f t="shared" si="837"/>
        <v>0.003</v>
      </c>
      <c r="FG195" s="510">
        <f t="shared" si="838"/>
        <v>0</v>
      </c>
      <c r="FH195" s="603">
        <f t="shared" si="839"/>
        <v>0.0001</v>
      </c>
      <c r="FI195" s="510">
        <f t="shared" ref="FI195:FR195" si="1155">FI194</f>
        <v>0.41</v>
      </c>
      <c r="FJ195" s="510">
        <f t="shared" si="1155"/>
        <v>0.11</v>
      </c>
      <c r="FK195" s="510">
        <f t="shared" si="1155"/>
        <v>0.015</v>
      </c>
      <c r="FL195" s="510">
        <f t="shared" si="1155"/>
        <v>0</v>
      </c>
      <c r="FM195" s="603">
        <f t="shared" si="1155"/>
        <v>0.0001</v>
      </c>
      <c r="FN195" s="510" t="str">
        <f>IF(_tag_month_day!AY191="","",_tag_month_day!AY191/100)</f>
        <v/>
      </c>
      <c r="FO195" s="510" t="str">
        <f>IF(_tag_month_day!AZ191="","",_tag_month_day!AZ191/100)</f>
        <v/>
      </c>
      <c r="FP195" s="510" t="str">
        <f>IF(_tag_month_day!BA191="","",_tag_month_day!BA191/100)</f>
        <v/>
      </c>
      <c r="FQ195" s="510" t="str">
        <f>IF(_tag_month_day!BB191="","",_tag_month_day!BB191/100)</f>
        <v/>
      </c>
      <c r="FR195" s="603" t="str">
        <f>IF(_tag_month_day!BC191="","",_tag_month_day!BC191/100)</f>
        <v/>
      </c>
      <c r="FS195" s="510" t="str">
        <f>IF(_tag_month_day!BD191="","",_tag_month_day!BD191/100)</f>
        <v/>
      </c>
      <c r="FT195" s="510" t="str">
        <f>IF(_tag_month_day!BE191="","",_tag_month_day!BE191/100)</f>
        <v/>
      </c>
      <c r="FU195" s="510" t="str">
        <f>IF(_tag_month_day!BF191="","",_tag_month_day!BF191/100)</f>
        <v/>
      </c>
      <c r="FV195" s="510" t="str">
        <f>IF(_tag_month_day!BG191="","",_tag_month_day!BG191/100)</f>
        <v/>
      </c>
      <c r="FW195" s="603" t="str">
        <f>IF(_tag_month_day!BH191="","",_tag_month_day!BH191/100)</f>
        <v/>
      </c>
      <c r="FX195" s="510" t="str">
        <f>IF(_tag_month_day!BI191="","",_tag_month_day!BI191/100)</f>
        <v/>
      </c>
      <c r="FY195" s="510" t="str">
        <f>IF(_tag_month_day!BJ191="","",_tag_month_day!BJ191/100)</f>
        <v/>
      </c>
      <c r="FZ195" s="605" t="str">
        <f>IF(_tag_month_day!BK191="","",_tag_month_day!BK191/100)</f>
        <v/>
      </c>
      <c r="GA195" s="510" t="str">
        <f>IF(_tag_month_day!BL191="","",_tag_month_day!BL191/100)</f>
        <v/>
      </c>
      <c r="GB195" s="603" t="str">
        <f>IF(_tag_month_day!BM191="","",_tag_month_day!BM191/100)</f>
        <v/>
      </c>
      <c r="GC195" s="420" t="str">
        <f>IF(_tag_month_day!BN191="","",_tag_month_day!BN191/100)</f>
        <v/>
      </c>
      <c r="GD195" s="420" t="str">
        <f>IF(_tag_month_day!BO191="","",_tag_month_day!BO191/100)</f>
        <v/>
      </c>
      <c r="GE195" s="420" t="str">
        <f>IF(_tag_month_day!BP191="","",_tag_month_day!BP191/100)</f>
        <v/>
      </c>
      <c r="GF195" s="420" t="str">
        <f>IF(_tag_month_day!BQ191="","",_tag_month_day!BQ191/100)</f>
        <v/>
      </c>
      <c r="GG195" s="420" t="str">
        <f>IF(_tag_month_day!BR191="","",_tag_month_day!BR191/100)</f>
        <v/>
      </c>
      <c r="GH195" s="420" t="str">
        <f>IF(_tag_month_day!BS191="","",_tag_month_day!BS191/100)</f>
        <v/>
      </c>
      <c r="GI195" s="603" t="str">
        <f>IF(_tag_month_day!BT191="","",_tag_month_day!BT191/100)</f>
        <v/>
      </c>
      <c r="GJ195" s="612" t="str">
        <f>IF(_tag_month_day!BU191="","",_tag_month_day!BU191/100)</f>
        <v/>
      </c>
      <c r="GK195" s="620" t="str">
        <f>IF(_tag_month_day!BV191="",IF(_rlcf_month_day!A$2="","",_rlcf_month_day!A$2/100),_tag_month_day!BV191/100)</f>
        <v/>
      </c>
      <c r="GL195" s="620" t="str">
        <f>IF(_tag_month_day!BW191="",IF(_rlcf_month_day!B$2="","",_rlcf_month_day!B$2/100),_tag_month_day!BW191/100)</f>
        <v/>
      </c>
      <c r="GM195" s="621" t="str">
        <f>IF(_tag_month_day!BX191="",IF(_rlcf_month_day!C$2="","",_rlcf_month_day!C$2/100),_tag_month_day!BX191/100)</f>
        <v/>
      </c>
      <c r="GN195" s="620" t="str">
        <f>IF(_tag_month_day!BV191="",IF(_rlcf_month_day!A$2="","",_rlcf_month_day!A$2/100),_tag_month_day!BV191/100)</f>
        <v/>
      </c>
      <c r="GO195" s="620" t="str">
        <f>IF(_tag_month_day!BW191="",IF(_rlcf_month_day!B$2="","",_rlcf_month_day!B$2/100),_tag_month_day!BW191/100)</f>
        <v/>
      </c>
      <c r="GP195" s="620" t="str">
        <f>IF(_tag_month_day!CD191="",IF(_rlcf_month_day!E$2="","",_rlcf_month_day!E$2/100),_tag_month_day!CD191/100)</f>
        <v/>
      </c>
      <c r="GQ195" s="620" t="str">
        <f>IF(_tag_month_day!CE191="",IF(_rlcf_month_day!F$2="","",_rlcf_month_day!F$2/100),_tag_month_day!CE191/100)</f>
        <v/>
      </c>
      <c r="GR195" s="621" t="str">
        <f>IF(_tag_month_day!CF191="",IF(_rlcf_month_day!G$2="","",_rlcf_month_day!G$2/100),_tag_month_day!CF191/100)</f>
        <v/>
      </c>
      <c r="GS195" s="626">
        <f t="shared" ref="GS195:HH195" si="1156">GS194</f>
        <v>0.953</v>
      </c>
      <c r="GT195" s="626">
        <f t="shared" si="1156"/>
        <v>0.55</v>
      </c>
      <c r="GU195" s="626">
        <f t="shared" si="1156"/>
        <v>0.55</v>
      </c>
      <c r="GV195" s="626">
        <f t="shared" si="1156"/>
        <v>0.55</v>
      </c>
      <c r="GW195" s="626">
        <f t="shared" si="1156"/>
        <v>0.5</v>
      </c>
      <c r="GX195" s="626">
        <f t="shared" si="1156"/>
        <v>0.935</v>
      </c>
      <c r="GY195" s="626">
        <f t="shared" si="1156"/>
        <v>0.15</v>
      </c>
      <c r="GZ195" s="626">
        <f t="shared" si="1156"/>
        <v>1</v>
      </c>
      <c r="HA195" s="632">
        <f t="shared" si="1156"/>
        <v>0.047</v>
      </c>
      <c r="HB195" s="632">
        <f t="shared" si="1156"/>
        <v>0.45</v>
      </c>
      <c r="HC195" s="632">
        <f t="shared" si="1156"/>
        <v>0.45</v>
      </c>
      <c r="HD195" s="632">
        <f t="shared" si="1156"/>
        <v>0.45</v>
      </c>
      <c r="HE195" s="632">
        <f t="shared" si="1156"/>
        <v>0.5</v>
      </c>
      <c r="HF195" s="632">
        <f t="shared" si="1156"/>
        <v>0.065</v>
      </c>
      <c r="HG195" s="632">
        <f t="shared" si="1156"/>
        <v>0.85</v>
      </c>
      <c r="HH195" s="632">
        <f t="shared" si="1156"/>
        <v>0</v>
      </c>
      <c r="HI195" s="68" t="e">
        <f t="shared" si="811"/>
        <v>#VALUE!</v>
      </c>
      <c r="HJ195" s="68" t="e">
        <f t="shared" si="842"/>
        <v>#VALUE!</v>
      </c>
      <c r="HK195" s="202">
        <f t="shared" si="843"/>
        <v>0.85</v>
      </c>
      <c r="HL195" s="464">
        <f t="shared" si="844"/>
        <v>550000</v>
      </c>
      <c r="HM195" s="464">
        <f t="shared" si="845"/>
        <v>480000</v>
      </c>
      <c r="HN195" s="192" t="e">
        <f t="shared" si="812"/>
        <v>#VALUE!</v>
      </c>
      <c r="HO195" s="192" t="e">
        <f>HN195*HK195*$HO$2/HL195*1000000</f>
        <v>#VALUE!</v>
      </c>
      <c r="HP195" s="192" t="e">
        <f>HN195*HK195*$HP$2/HM195*1000000</f>
        <v>#VALUE!</v>
      </c>
    </row>
    <row r="196" customFormat="1" spans="1:224">
      <c r="A196" s="381">
        <v>191</v>
      </c>
      <c r="B196" s="54">
        <f ca="1" t="shared" si="846"/>
        <v>43624</v>
      </c>
      <c r="C196" s="57">
        <f t="shared" si="847"/>
        <v>0.0416666666666667</v>
      </c>
      <c r="D196" s="68" t="str">
        <f ca="1" t="shared" si="813"/>
        <v>中班</v>
      </c>
      <c r="E196" s="68" t="str">
        <f ca="1" t="shared" si="814"/>
        <v>丁</v>
      </c>
      <c r="F196" s="68">
        <f ca="1">SUMPRODUCT((成本日报!$A$3:$A$95=计划!B196)*(成本日报!$B$3:$B$95=计划!$D196),成本日报!$C$3:$C$95)</f>
        <v>4</v>
      </c>
      <c r="G196" s="382">
        <f ca="1" t="shared" si="848"/>
        <v>43624.9166666662</v>
      </c>
      <c r="H196" s="382">
        <f ca="1" t="shared" si="815"/>
        <v>43624.9236111107</v>
      </c>
      <c r="I196" s="382">
        <f ca="1" t="shared" si="816"/>
        <v>43624.9291666662</v>
      </c>
      <c r="J196" s="382">
        <f ca="1" t="shared" si="817"/>
        <v>43624.9583333329</v>
      </c>
      <c r="K196" s="382">
        <f ca="1" t="shared" si="818"/>
        <v>43625.0208333329</v>
      </c>
      <c r="L196" s="382">
        <f ca="1" t="shared" si="819"/>
        <v>43625.0416666662</v>
      </c>
      <c r="M196" s="398" t="str">
        <f>IF(_tag_month_day!A192="","",_tag_month_day!A192)</f>
        <v/>
      </c>
      <c r="N196" s="398" t="str">
        <f>IF(_tag_month_day!B192="","",_tag_month_day!B192)</f>
        <v/>
      </c>
      <c r="O196" s="399" t="e">
        <f t="shared" si="820"/>
        <v>#VALUE!</v>
      </c>
      <c r="P196" s="398" t="str">
        <f>IF(_tag_month_day!C192="","",_tag_month_day!C192)</f>
        <v/>
      </c>
      <c r="Q196" s="398" t="str">
        <f>IF(_tag_month_day!D192="","",_tag_month_day!D192)</f>
        <v/>
      </c>
      <c r="R196" s="416">
        <f>IF(_tag_month_day!CB192="",R195,_tag_month_day!CB192/100)</f>
        <v>0.07</v>
      </c>
      <c r="S196" s="417" t="str">
        <f>IF(_tag_month_day!E192="","",_tag_month_day!E192)</f>
        <v/>
      </c>
      <c r="T196" s="417" t="str">
        <f>IF(_tag_month_day!F192="","",_tag_month_day!F192)</f>
        <v/>
      </c>
      <c r="U196" s="418" t="e">
        <f t="shared" si="774"/>
        <v>#VALUE!</v>
      </c>
      <c r="V196" s="53" t="e">
        <f t="shared" si="775"/>
        <v>#VALUE!</v>
      </c>
      <c r="W196" s="419" t="str">
        <f>IF(_jhy_month_day!A192="","",_jhy_month_day!A192)</f>
        <v/>
      </c>
      <c r="X196" s="420" t="str">
        <f>IF(_jhy_month_day!B192="","",_jhy_month_day!B192/100)</f>
        <v/>
      </c>
      <c r="Y196" s="420" t="str">
        <f>IF(_jhy_month_day!C192="","",_jhy_month_day!C192/100)</f>
        <v/>
      </c>
      <c r="Z196" s="439">
        <f t="shared" si="865"/>
        <v>48</v>
      </c>
      <c r="AA196" s="440" t="str">
        <f>IF(_tag_month_day!G192="","",_tag_month_day!G192/100)</f>
        <v/>
      </c>
      <c r="AB196" s="440" t="str">
        <f>IF(_tag_month_day!H192="","",_tag_month_day!H192/100)</f>
        <v/>
      </c>
      <c r="AC196" s="193">
        <f t="shared" si="821"/>
        <v>1.59963432013121</v>
      </c>
      <c r="AD196" s="441" t="str">
        <f t="shared" si="822"/>
        <v/>
      </c>
      <c r="AE196" s="442" t="str">
        <f t="shared" si="823"/>
        <v/>
      </c>
      <c r="AF196" s="443">
        <v>1</v>
      </c>
      <c r="AG196" s="68" t="str">
        <f>IF(_duihao_month_day!A192="","",_duihao_month_day!A192)</f>
        <v/>
      </c>
      <c r="AH196" s="463">
        <f>IF(_gyk_month_day!B192="",AH195,_gyk_month_day!B192)</f>
        <v>820</v>
      </c>
      <c r="AI196" s="464" t="e">
        <f t="shared" si="849"/>
        <v>#VALUE!</v>
      </c>
      <c r="AJ196" s="68" t="str">
        <f>IF(_tag_month_day!I192="","",_tag_month_day!I192)</f>
        <v/>
      </c>
      <c r="AK196" s="465" t="str">
        <f>IF(_tzyy_month_day!A192="","",_tzyy_month_day!A192)</f>
        <v/>
      </c>
      <c r="AL196" s="465" t="str">
        <f>IF(_tzyy_month_day!B192="","",_tzyy_month_day!B192)</f>
        <v/>
      </c>
      <c r="AM196" s="465" t="str">
        <f>IF(_tzyy_month_day!C192="","",_tzyy_month_day!C192)</f>
        <v/>
      </c>
      <c r="AN196" s="466" t="str">
        <f>IF(_tag_month_day!CG192="","",_tag_month_day!CG192)</f>
        <v/>
      </c>
      <c r="AO196" s="466" t="str">
        <f>IF(_tag_month_day!CH192="","",_tag_month_day!CH192)</f>
        <v/>
      </c>
      <c r="AP196" s="486" t="e">
        <f t="shared" si="824"/>
        <v>#VALUE!</v>
      </c>
      <c r="AQ196" s="487" t="str">
        <f>IF(_tag_month_day!J192="","",_tag_month_day!J192/100)</f>
        <v/>
      </c>
      <c r="AR196" s="488">
        <f t="shared" si="825"/>
        <v>1.3</v>
      </c>
      <c r="AS196" s="489" t="e">
        <f t="shared" si="776"/>
        <v>#VALUE!</v>
      </c>
      <c r="AT196" s="489">
        <f t="shared" si="826"/>
        <v>0</v>
      </c>
      <c r="AU196" s="490" t="str">
        <f>IF(_tag_month_day!K192="","",_tag_month_day!K192)</f>
        <v/>
      </c>
      <c r="AV196" s="491" t="str">
        <f>IF(_tag_month_day!L192="","",_tag_month_day!L192/100)</f>
        <v/>
      </c>
      <c r="AW196" s="420">
        <f t="shared" si="1136"/>
        <v>0</v>
      </c>
      <c r="AX196" s="420">
        <f t="shared" si="827"/>
        <v>0</v>
      </c>
      <c r="AY196" s="420" t="str">
        <f>IF(_tag_month_day!M192="","",_tag_month_day!M192/100)</f>
        <v/>
      </c>
      <c r="AZ196" s="420" t="str">
        <f>IF(_tag_month_day!N192="","",_tag_month_day!N192/100)</f>
        <v/>
      </c>
      <c r="BA196" s="420" t="str">
        <f>IF(_tag_month_day!O192="","",_tag_month_day!O192/100)</f>
        <v/>
      </c>
      <c r="BB196" s="496" t="str">
        <f>IF(_tag_month_day!P192="","",_tag_month_day!P192/100)</f>
        <v/>
      </c>
      <c r="BC196" s="496">
        <f t="shared" si="828"/>
        <v>0</v>
      </c>
      <c r="BD196" s="496" t="str">
        <f>IF(_tag_month_day!Q192="","",_tag_month_day!Q192/100)</f>
        <v/>
      </c>
      <c r="BE196" s="510" t="str">
        <f>IF(_tag_month_day!R192="","",_tag_month_day!R192/100)</f>
        <v/>
      </c>
      <c r="BF196" s="413" t="str">
        <f>IF(_tag_month_day!CC192="","",_tag_month_day!CC192/100)</f>
        <v/>
      </c>
      <c r="BG196" s="511" t="e">
        <f t="shared" si="777"/>
        <v>#VALUE!</v>
      </c>
      <c r="BH196" s="198">
        <f t="shared" si="778"/>
        <v>0</v>
      </c>
      <c r="BI196" s="512" t="e">
        <f>IF(CX196=0,BI195,(DK196*查询!$R$5+DL196*查询!$Q$5+DM196*查询!$N$5+DN196*查询!$O$5+DO196*查询!$P$5)*AF196/CX196)</f>
        <v>#VALUE!</v>
      </c>
      <c r="BJ196" s="512" t="e">
        <f>IF(CX196=0,BJ195,(DP196*查询!$S$5+DQ196*查询!$T$5+DR196*查询!$U$5)*AF196/CX196)</f>
        <v>#VALUE!</v>
      </c>
      <c r="BK196" s="512">
        <f t="shared" si="829"/>
        <v>1</v>
      </c>
      <c r="BL196" s="513" t="str">
        <f>IF(_cfyc_month_day!A192="","",_cfyc_month_day!A192)</f>
        <v/>
      </c>
      <c r="BM196" s="513" t="str">
        <f>IF(_cfyc_month_day!B192="","",_cfyc_month_day!B192)</f>
        <v/>
      </c>
      <c r="BN196" s="513" t="str">
        <f>IF(_cfyc_month_day!C192="","",_cfyc_month_day!C192)</f>
        <v/>
      </c>
      <c r="BO196" s="522" t="str">
        <f>IF(_cfyc_month_day!D192="","",_cfyc_month_day!D192)</f>
        <v/>
      </c>
      <c r="BP196" s="522" t="str">
        <f>IF(_cfyc_month_day!E192="","",_cfyc_month_day!E192)</f>
        <v/>
      </c>
      <c r="BQ196" s="522" t="str">
        <f>IF(_cfyc_month_day!F192="","",_cfyc_month_day!F192)</f>
        <v/>
      </c>
      <c r="BR196" s="513" t="str">
        <f>IF(_tag_month_day!T192="","",_tag_month_day!T192)</f>
        <v/>
      </c>
      <c r="BS196" s="513" t="str">
        <f>IF(_tag_month_day!U192="","",_tag_month_day!U192)</f>
        <v/>
      </c>
      <c r="BT196" s="523" t="str">
        <f t="shared" si="830"/>
        <v/>
      </c>
      <c r="BU196" s="223" t="str">
        <f>IF(_tag_month_day!V192="","",_tag_month_day!V192)</f>
        <v/>
      </c>
      <c r="BV196" s="206" t="str">
        <f>IF(_tag_month_day!W192="","",_tag_month_day!W192)</f>
        <v/>
      </c>
      <c r="BW196" s="540" t="str">
        <f>IF(_tag_month_day!X192="","",_tag_month_day!X192)</f>
        <v/>
      </c>
      <c r="BX196" s="540" t="str">
        <f>IF(_tag_month_day!Y192="","",_tag_month_day!Y192)</f>
        <v/>
      </c>
      <c r="BY196" s="541">
        <f ca="1" t="shared" si="831"/>
        <v>43625.0416666662</v>
      </c>
      <c r="BZ196" s="542"/>
      <c r="CA196" s="543" t="str">
        <f>IF(_jhy2_month_day!A192="","",_jhy2_month_day!A192)</f>
        <v/>
      </c>
      <c r="CB196" s="464" t="str">
        <f>IF(_jhy2_month_day!B192="","",_jhy2_month_day!B192)</f>
        <v/>
      </c>
      <c r="CC196" s="464" t="str">
        <f>IF(_jhy2_month_day!C192="","",_jhy2_month_day!C192)</f>
        <v/>
      </c>
      <c r="CD196" s="464" t="str">
        <f>IF(_jhy2_month_day!D192="","",_jhy2_month_day!D192)</f>
        <v/>
      </c>
      <c r="CE196" s="464" t="str">
        <f>IF(_jhy2_month_day!E192="","",_jhy2_month_day!E192)</f>
        <v/>
      </c>
      <c r="CF196" s="464" t="str">
        <f>IF(_jhy2_month_day!F192="","",_jhy2_month_day!F192)</f>
        <v/>
      </c>
      <c r="CG196" s="464" t="str">
        <f>IF(_jhy2_month_day!G192="","",_jhy2_month_day!G192)</f>
        <v/>
      </c>
      <c r="CH196" s="464" t="str">
        <f>IF(_jhy2_month_day!H192="","",_jhy2_month_day!H192)</f>
        <v/>
      </c>
      <c r="CI196" s="464" t="str">
        <f>IF(_jhy2_month_day!I192="","",_jhy2_month_day!I192)</f>
        <v/>
      </c>
      <c r="CJ196" s="464" t="str">
        <f>IF(_jhy2_month_day!J192="","",_jhy2_month_day!J192)</f>
        <v/>
      </c>
      <c r="CK196" s="464" t="str">
        <f>IF(_jhy2_month_day!K192="","",_jhy2_month_day!K192)</f>
        <v/>
      </c>
      <c r="CL196" s="562" t="str">
        <f>IF(_jhy2_month_day!L192="","",_jhy2_month_day!L192)</f>
        <v/>
      </c>
      <c r="CM196" s="562" t="str">
        <f>IF(_jhy2_month_day!M192="","",_jhy2_month_day!M192)</f>
        <v/>
      </c>
      <c r="CN196" s="562" t="str">
        <f>IF(_jhy2_month_day!N192="","",_jhy2_month_day!N192)</f>
        <v/>
      </c>
      <c r="CO196" s="562" t="str">
        <f>IF(_jhy2_month_day!O192="","",_jhy2_month_day!O192)</f>
        <v/>
      </c>
      <c r="CP196" s="562" t="str">
        <f>IF(_jhy2_month_day!P192="","",_jhy2_month_day!P192)</f>
        <v/>
      </c>
      <c r="CQ196" s="562" t="str">
        <f>IF(_jhy2_month_day!Q192="","",_jhy2_month_day!Q192)</f>
        <v/>
      </c>
      <c r="CR196" s="563" t="str">
        <f>IF(_jhy2_month_day!R192="","",_jhy2_month_day!R192)</f>
        <v/>
      </c>
      <c r="CS196" s="576" t="str">
        <f>IF(_jhy2_month_day!S192="","",_jhy2_month_day!S192)</f>
        <v/>
      </c>
      <c r="CT196" s="562" t="str">
        <f>IF(_jhy2_month_day!T192="","",_jhy2_month_day!T192)</f>
        <v/>
      </c>
      <c r="CU196" s="577" t="e">
        <f t="shared" si="779"/>
        <v>#VALUE!</v>
      </c>
      <c r="CV196" s="198" t="e">
        <f t="shared" si="780"/>
        <v>#VALUE!</v>
      </c>
      <c r="CW196" s="192" t="e">
        <f t="shared" si="781"/>
        <v>#VALUE!</v>
      </c>
      <c r="CX196" s="192" t="e">
        <f t="shared" si="782"/>
        <v>#VALUE!</v>
      </c>
      <c r="CY196" s="202" t="e">
        <f t="shared" si="783"/>
        <v>#VALUE!</v>
      </c>
      <c r="CZ196" s="192" t="e">
        <f t="shared" ref="CZ196:DI196" si="1157">$AJ196*EF196</f>
        <v>#VALUE!</v>
      </c>
      <c r="DA196" s="192" t="e">
        <f t="shared" si="1157"/>
        <v>#VALUE!</v>
      </c>
      <c r="DB196" s="192" t="e">
        <f t="shared" si="1157"/>
        <v>#VALUE!</v>
      </c>
      <c r="DC196" s="192" t="e">
        <f t="shared" si="1157"/>
        <v>#VALUE!</v>
      </c>
      <c r="DD196" s="192" t="e">
        <f t="shared" si="1157"/>
        <v>#VALUE!</v>
      </c>
      <c r="DE196" s="192" t="e">
        <f t="shared" si="1157"/>
        <v>#VALUE!</v>
      </c>
      <c r="DF196" s="192" t="e">
        <f t="shared" si="1157"/>
        <v>#VALUE!</v>
      </c>
      <c r="DG196" s="192" t="e">
        <f t="shared" si="1157"/>
        <v>#VALUE!</v>
      </c>
      <c r="DH196" s="192" t="e">
        <f t="shared" si="1157"/>
        <v>#VALUE!</v>
      </c>
      <c r="DI196" s="192" t="e">
        <f t="shared" si="1157"/>
        <v>#VALUE!</v>
      </c>
      <c r="DJ196" s="192" t="e">
        <f t="shared" si="785"/>
        <v>#VALUE!</v>
      </c>
      <c r="DK196" s="192" t="e">
        <f t="shared" si="786"/>
        <v>#VALUE!</v>
      </c>
      <c r="DL196" s="192" t="e">
        <f t="shared" si="787"/>
        <v>#VALUE!</v>
      </c>
      <c r="DM196" s="192" t="e">
        <f t="shared" si="788"/>
        <v>#VALUE!</v>
      </c>
      <c r="DN196" s="192" t="e">
        <f t="shared" si="789"/>
        <v>#VALUE!</v>
      </c>
      <c r="DO196" s="192" t="e">
        <f t="shared" si="790"/>
        <v>#VALUE!</v>
      </c>
      <c r="DP196" s="192" t="e">
        <f t="shared" si="791"/>
        <v>#VALUE!</v>
      </c>
      <c r="DQ196" s="192" t="e">
        <f t="shared" si="792"/>
        <v>#VALUE!</v>
      </c>
      <c r="DR196" s="192" t="e">
        <f t="shared" si="793"/>
        <v>#VALUE!</v>
      </c>
      <c r="DS196" s="192" t="e">
        <f t="shared" si="794"/>
        <v>#VALUE!</v>
      </c>
      <c r="DT196" s="192" t="e">
        <f t="shared" si="795"/>
        <v>#VALUE!</v>
      </c>
      <c r="DU196" s="192" t="e">
        <f t="shared" si="796"/>
        <v>#VALUE!</v>
      </c>
      <c r="DV196" s="198" t="e">
        <f t="shared" si="797"/>
        <v>#VALUE!</v>
      </c>
      <c r="DW196" s="198" t="e">
        <f t="shared" si="798"/>
        <v>#DIV/0!</v>
      </c>
      <c r="DX196" s="198" t="e">
        <f t="shared" si="799"/>
        <v>#DIV/0!</v>
      </c>
      <c r="DY196" s="198" t="e">
        <f t="shared" si="800"/>
        <v>#VALUE!</v>
      </c>
      <c r="DZ196" s="198" t="e">
        <f t="shared" si="801"/>
        <v>#VALUE!</v>
      </c>
      <c r="EA196" s="198" t="e">
        <f t="shared" si="802"/>
        <v>#VALUE!</v>
      </c>
      <c r="EB196" s="198" t="e">
        <f t="shared" si="803"/>
        <v>#VALUE!</v>
      </c>
      <c r="EC196" s="198" t="e">
        <f t="shared" si="804"/>
        <v>#DIV/0!</v>
      </c>
      <c r="ED196" s="198" t="e">
        <f t="shared" si="805"/>
        <v>#VALUE!</v>
      </c>
      <c r="EE196" s="198" t="e">
        <f t="shared" si="806"/>
        <v>#VALUE!</v>
      </c>
      <c r="EF196" s="198" t="e">
        <f t="shared" ref="EF196:EO196" si="1158">DV196/SUM($DV196:$EE196)</f>
        <v>#VALUE!</v>
      </c>
      <c r="EG196" s="198" t="e">
        <f t="shared" si="1158"/>
        <v>#DIV/0!</v>
      </c>
      <c r="EH196" s="198" t="e">
        <f t="shared" si="1158"/>
        <v>#DIV/0!</v>
      </c>
      <c r="EI196" s="198" t="e">
        <f t="shared" si="1158"/>
        <v>#VALUE!</v>
      </c>
      <c r="EJ196" s="198" t="e">
        <f t="shared" si="1158"/>
        <v>#VALUE!</v>
      </c>
      <c r="EK196" s="198" t="e">
        <f t="shared" si="1158"/>
        <v>#VALUE!</v>
      </c>
      <c r="EL196" s="198" t="e">
        <f t="shared" si="1158"/>
        <v>#VALUE!</v>
      </c>
      <c r="EM196" s="198" t="e">
        <f t="shared" si="1158"/>
        <v>#DIV/0!</v>
      </c>
      <c r="EN196" s="198" t="e">
        <f t="shared" si="1158"/>
        <v>#VALUE!</v>
      </c>
      <c r="EO196" s="198" t="e">
        <f t="shared" si="1158"/>
        <v>#VALUE!</v>
      </c>
      <c r="EP196" s="511">
        <f t="shared" ref="EP196:EW196" si="1159">EP195</f>
        <v>0.08</v>
      </c>
      <c r="EQ196" s="511">
        <f t="shared" si="1159"/>
        <v>0.015</v>
      </c>
      <c r="ER196" s="511">
        <f t="shared" si="1159"/>
        <v>0.015</v>
      </c>
      <c r="ES196" s="511">
        <f t="shared" si="1159"/>
        <v>0.015</v>
      </c>
      <c r="ET196" s="511">
        <f t="shared" si="1159"/>
        <v>0.015</v>
      </c>
      <c r="EU196" s="511">
        <f t="shared" si="1159"/>
        <v>0.09</v>
      </c>
      <c r="EV196" s="511">
        <f t="shared" si="1159"/>
        <v>0.09</v>
      </c>
      <c r="EW196" s="511">
        <f t="shared" si="1159"/>
        <v>0.09</v>
      </c>
      <c r="EX196" s="420" t="str">
        <f>IF(_tag_month_day!AS192="","",_tag_month_day!AS192/100)</f>
        <v/>
      </c>
      <c r="EY196" s="420" t="str">
        <f>IF(_tag_month_day!AT192="","",_tag_month_day!AT192/100)</f>
        <v/>
      </c>
      <c r="EZ196" s="420" t="str">
        <f>IF(_tag_month_day!AU192="","",_tag_month_day!AU192/100)</f>
        <v/>
      </c>
      <c r="FA196" s="420" t="str">
        <f>IF(_tag_month_day!AV192="","",_tag_month_day!AV192/100)</f>
        <v/>
      </c>
      <c r="FB196" s="420" t="str">
        <f>IF(_tag_month_day!AW192="","",_tag_month_day!AW192/100)</f>
        <v/>
      </c>
      <c r="FC196" s="420" t="str">
        <f>IF(_tag_month_day!AX192="","",_tag_month_day!AX192/100)</f>
        <v/>
      </c>
      <c r="FD196" s="510">
        <f t="shared" si="835"/>
        <v>0.33</v>
      </c>
      <c r="FE196" s="510">
        <f t="shared" si="836"/>
        <v>0.19</v>
      </c>
      <c r="FF196" s="510">
        <f t="shared" si="837"/>
        <v>0.003</v>
      </c>
      <c r="FG196" s="510">
        <f t="shared" si="838"/>
        <v>0</v>
      </c>
      <c r="FH196" s="603">
        <f t="shared" si="839"/>
        <v>0.0001</v>
      </c>
      <c r="FI196" s="510">
        <f t="shared" ref="FI196:FR196" si="1160">FI195</f>
        <v>0.41</v>
      </c>
      <c r="FJ196" s="510">
        <f t="shared" si="1160"/>
        <v>0.11</v>
      </c>
      <c r="FK196" s="510">
        <f t="shared" si="1160"/>
        <v>0.015</v>
      </c>
      <c r="FL196" s="510">
        <f t="shared" si="1160"/>
        <v>0</v>
      </c>
      <c r="FM196" s="603">
        <f t="shared" si="1160"/>
        <v>0.0001</v>
      </c>
      <c r="FN196" s="510" t="str">
        <f>IF(_tag_month_day!AY192="","",_tag_month_day!AY192/100)</f>
        <v/>
      </c>
      <c r="FO196" s="510" t="str">
        <f>IF(_tag_month_day!AZ192="","",_tag_month_day!AZ192/100)</f>
        <v/>
      </c>
      <c r="FP196" s="510" t="str">
        <f>IF(_tag_month_day!BA192="","",_tag_month_day!BA192/100)</f>
        <v/>
      </c>
      <c r="FQ196" s="510" t="str">
        <f>IF(_tag_month_day!BB192="","",_tag_month_day!BB192/100)</f>
        <v/>
      </c>
      <c r="FR196" s="603" t="str">
        <f>IF(_tag_month_day!BC192="","",_tag_month_day!BC192/100)</f>
        <v/>
      </c>
      <c r="FS196" s="510" t="str">
        <f>IF(_tag_month_day!BD192="","",_tag_month_day!BD192/100)</f>
        <v/>
      </c>
      <c r="FT196" s="510" t="str">
        <f>IF(_tag_month_day!BE192="","",_tag_month_day!BE192/100)</f>
        <v/>
      </c>
      <c r="FU196" s="510" t="str">
        <f>IF(_tag_month_day!BF192="","",_tag_month_day!BF192/100)</f>
        <v/>
      </c>
      <c r="FV196" s="510" t="str">
        <f>IF(_tag_month_day!BG192="","",_tag_month_day!BG192/100)</f>
        <v/>
      </c>
      <c r="FW196" s="603" t="str">
        <f>IF(_tag_month_day!BH192="","",_tag_month_day!BH192/100)</f>
        <v/>
      </c>
      <c r="FX196" s="510" t="str">
        <f>IF(_tag_month_day!BI192="","",_tag_month_day!BI192/100)</f>
        <v/>
      </c>
      <c r="FY196" s="510" t="str">
        <f>IF(_tag_month_day!BJ192="","",_tag_month_day!BJ192/100)</f>
        <v/>
      </c>
      <c r="FZ196" s="605" t="str">
        <f>IF(_tag_month_day!BK192="","",_tag_month_day!BK192/100)</f>
        <v/>
      </c>
      <c r="GA196" s="510" t="str">
        <f>IF(_tag_month_day!BL192="","",_tag_month_day!BL192/100)</f>
        <v/>
      </c>
      <c r="GB196" s="603" t="str">
        <f>IF(_tag_month_day!BM192="","",_tag_month_day!BM192/100)</f>
        <v/>
      </c>
      <c r="GC196" s="420" t="str">
        <f>IF(_tag_month_day!BN192="","",_tag_month_day!BN192/100)</f>
        <v/>
      </c>
      <c r="GD196" s="420" t="str">
        <f>IF(_tag_month_day!BO192="","",_tag_month_day!BO192/100)</f>
        <v/>
      </c>
      <c r="GE196" s="420" t="str">
        <f>IF(_tag_month_day!BP192="","",_tag_month_day!BP192/100)</f>
        <v/>
      </c>
      <c r="GF196" s="420" t="str">
        <f>IF(_tag_month_day!BQ192="","",_tag_month_day!BQ192/100)</f>
        <v/>
      </c>
      <c r="GG196" s="420" t="str">
        <f>IF(_tag_month_day!BR192="","",_tag_month_day!BR192/100)</f>
        <v/>
      </c>
      <c r="GH196" s="420" t="str">
        <f>IF(_tag_month_day!BS192="","",_tag_month_day!BS192/100)</f>
        <v/>
      </c>
      <c r="GI196" s="603" t="str">
        <f>IF(_tag_month_day!BT192="","",_tag_month_day!BT192/100)</f>
        <v/>
      </c>
      <c r="GJ196" s="612" t="str">
        <f>IF(_tag_month_day!BU192="","",_tag_month_day!BU192/100)</f>
        <v/>
      </c>
      <c r="GK196" s="620" t="str">
        <f>IF(_tag_month_day!BV192="",IF(_rlcf_month_day!A$2="","",_rlcf_month_day!A$2/100),_tag_month_day!BV192/100)</f>
        <v/>
      </c>
      <c r="GL196" s="620" t="str">
        <f>IF(_tag_month_day!BW192="",IF(_rlcf_month_day!B$2="","",_rlcf_month_day!B$2/100),_tag_month_day!BW192/100)</f>
        <v/>
      </c>
      <c r="GM196" s="621" t="str">
        <f>IF(_tag_month_day!BX192="",IF(_rlcf_month_day!C$2="","",_rlcf_month_day!C$2/100),_tag_month_day!BX192/100)</f>
        <v/>
      </c>
      <c r="GN196" s="620" t="str">
        <f>IF(_tag_month_day!BV192="",IF(_rlcf_month_day!A$2="","",_rlcf_month_day!A$2/100),_tag_month_day!BV192/100)</f>
        <v/>
      </c>
      <c r="GO196" s="620" t="str">
        <f>IF(_tag_month_day!BW192="",IF(_rlcf_month_day!B$2="","",_rlcf_month_day!B$2/100),_tag_month_day!BW192/100)</f>
        <v/>
      </c>
      <c r="GP196" s="620" t="str">
        <f>IF(_tag_month_day!CD192="",IF(_rlcf_month_day!E$2="","",_rlcf_month_day!E$2/100),_tag_month_day!CD192/100)</f>
        <v/>
      </c>
      <c r="GQ196" s="620" t="str">
        <f>IF(_tag_month_day!CE192="",IF(_rlcf_month_day!F$2="","",_rlcf_month_day!F$2/100),_tag_month_day!CE192/100)</f>
        <v/>
      </c>
      <c r="GR196" s="621" t="str">
        <f>IF(_tag_month_day!CF192="",IF(_rlcf_month_day!G$2="","",_rlcf_month_day!G$2/100),_tag_month_day!CF192/100)</f>
        <v/>
      </c>
      <c r="GS196" s="626">
        <f t="shared" ref="GS196:HH196" si="1161">GS195</f>
        <v>0.953</v>
      </c>
      <c r="GT196" s="626">
        <f t="shared" si="1161"/>
        <v>0.55</v>
      </c>
      <c r="GU196" s="626">
        <f t="shared" si="1161"/>
        <v>0.55</v>
      </c>
      <c r="GV196" s="626">
        <f t="shared" si="1161"/>
        <v>0.55</v>
      </c>
      <c r="GW196" s="626">
        <f t="shared" si="1161"/>
        <v>0.5</v>
      </c>
      <c r="GX196" s="626">
        <f t="shared" si="1161"/>
        <v>0.935</v>
      </c>
      <c r="GY196" s="626">
        <f t="shared" si="1161"/>
        <v>0.15</v>
      </c>
      <c r="GZ196" s="626">
        <f t="shared" si="1161"/>
        <v>1</v>
      </c>
      <c r="HA196" s="632">
        <f t="shared" si="1161"/>
        <v>0.047</v>
      </c>
      <c r="HB196" s="632">
        <f t="shared" si="1161"/>
        <v>0.45</v>
      </c>
      <c r="HC196" s="632">
        <f t="shared" si="1161"/>
        <v>0.45</v>
      </c>
      <c r="HD196" s="632">
        <f t="shared" si="1161"/>
        <v>0.45</v>
      </c>
      <c r="HE196" s="632">
        <f t="shared" si="1161"/>
        <v>0.5</v>
      </c>
      <c r="HF196" s="632">
        <f t="shared" si="1161"/>
        <v>0.065</v>
      </c>
      <c r="HG196" s="632">
        <f t="shared" si="1161"/>
        <v>0.85</v>
      </c>
      <c r="HH196" s="632">
        <f t="shared" si="1161"/>
        <v>0</v>
      </c>
      <c r="HI196" s="68">
        <f t="shared" si="811"/>
        <v>0</v>
      </c>
      <c r="HJ196" s="68" t="e">
        <f t="shared" si="842"/>
        <v>#VALUE!</v>
      </c>
      <c r="HK196" s="202">
        <f t="shared" si="843"/>
        <v>0.85</v>
      </c>
      <c r="HL196" s="464">
        <f t="shared" si="844"/>
        <v>550000</v>
      </c>
      <c r="HM196" s="464">
        <f t="shared" si="845"/>
        <v>480000</v>
      </c>
      <c r="HN196" s="192" t="e">
        <f t="shared" si="812"/>
        <v>#VALUE!</v>
      </c>
      <c r="HO196" s="192" t="e">
        <f>HN196*HK196*$HO$2/HL196*1000000</f>
        <v>#VALUE!</v>
      </c>
      <c r="HP196" s="192" t="e">
        <f>HN196*HK196*$HP$2/HM196*1000000</f>
        <v>#VALUE!</v>
      </c>
    </row>
    <row r="197" customFormat="1" spans="1:224">
      <c r="A197" s="381">
        <v>192</v>
      </c>
      <c r="B197" s="54">
        <f ca="1" t="shared" si="846"/>
        <v>43624</v>
      </c>
      <c r="C197" s="57">
        <f t="shared" si="847"/>
        <v>0.0416666666666667</v>
      </c>
      <c r="D197" s="68" t="str">
        <f ca="1" t="shared" si="813"/>
        <v>中班</v>
      </c>
      <c r="E197" s="68" t="str">
        <f ca="1" t="shared" si="814"/>
        <v>丁</v>
      </c>
      <c r="F197" s="68">
        <f ca="1">SUMPRODUCT((成本日报!$A$3:$A$95=计划!B197)*(成本日报!$B$3:$B$95=计划!$D197),成本日报!$C$3:$C$95)</f>
        <v>4</v>
      </c>
      <c r="G197" s="382">
        <f ca="1" t="shared" si="848"/>
        <v>43624.9583333329</v>
      </c>
      <c r="H197" s="382">
        <f ca="1" t="shared" si="815"/>
        <v>43624.9652777773</v>
      </c>
      <c r="I197" s="382">
        <f ca="1" t="shared" si="816"/>
        <v>43624.9708333329</v>
      </c>
      <c r="J197" s="382">
        <f ca="1" t="shared" si="817"/>
        <v>43624.9999999995</v>
      </c>
      <c r="K197" s="382">
        <f ca="1" t="shared" si="818"/>
        <v>43625.0624999995</v>
      </c>
      <c r="L197" s="382">
        <f ca="1" t="shared" si="819"/>
        <v>43625.0833333329</v>
      </c>
      <c r="M197" s="398" t="str">
        <f>IF(_tag_month_day!A193="","",_tag_month_day!A193)</f>
        <v/>
      </c>
      <c r="N197" s="398" t="str">
        <f>IF(_tag_month_day!B193="","",_tag_month_day!B193)</f>
        <v/>
      </c>
      <c r="O197" s="399" t="e">
        <f t="shared" si="820"/>
        <v>#VALUE!</v>
      </c>
      <c r="P197" s="398" t="str">
        <f>IF(_tag_month_day!C193="","",_tag_month_day!C193)</f>
        <v/>
      </c>
      <c r="Q197" s="398" t="str">
        <f>IF(_tag_month_day!D193="","",_tag_month_day!D193)</f>
        <v/>
      </c>
      <c r="R197" s="416">
        <f>IF(_tag_month_day!CB193="",R196,_tag_month_day!CB193/100)</f>
        <v>0.07</v>
      </c>
      <c r="S197" s="417" t="str">
        <f>IF(_tag_month_day!E193="","",_tag_month_day!E193)</f>
        <v/>
      </c>
      <c r="T197" s="417" t="str">
        <f>IF(_tag_month_day!F193="","",_tag_month_day!F193)</f>
        <v/>
      </c>
      <c r="U197" s="418" t="e">
        <f t="shared" ref="U197:U260" si="1162">S197+T197</f>
        <v>#VALUE!</v>
      </c>
      <c r="V197" s="53" t="e">
        <f t="shared" ref="V197:V260" si="1163">U197/AJ197</f>
        <v>#VALUE!</v>
      </c>
      <c r="W197" s="419" t="str">
        <f>IF(_jhy_month_day!A193="","",_jhy_month_day!A193)</f>
        <v/>
      </c>
      <c r="X197" s="420" t="str">
        <f>IF(_jhy_month_day!B193="","",_jhy_month_day!B193/100)</f>
        <v/>
      </c>
      <c r="Y197" s="420" t="str">
        <f>IF(_jhy_month_day!C193="","",_jhy_month_day!C193/100)</f>
        <v/>
      </c>
      <c r="Z197" s="439">
        <f t="shared" si="865"/>
        <v>48</v>
      </c>
      <c r="AA197" s="440" t="str">
        <f>IF(_tag_month_day!G193="","",_tag_month_day!G193/100)</f>
        <v/>
      </c>
      <c r="AB197" s="440" t="str">
        <f>IF(_tag_month_day!H193="","",_tag_month_day!H193/100)</f>
        <v/>
      </c>
      <c r="AC197" s="193">
        <f t="shared" si="821"/>
        <v>1.59963432013121</v>
      </c>
      <c r="AD197" s="441" t="str">
        <f t="shared" si="822"/>
        <v/>
      </c>
      <c r="AE197" s="442" t="str">
        <f t="shared" si="823"/>
        <v/>
      </c>
      <c r="AF197" s="443">
        <v>1</v>
      </c>
      <c r="AG197" s="68" t="str">
        <f>IF(_duihao_month_day!A193="","",_duihao_month_day!A193)</f>
        <v/>
      </c>
      <c r="AH197" s="463">
        <f>IF(_gyk_month_day!B193="",AH196,_gyk_month_day!B193)</f>
        <v>820</v>
      </c>
      <c r="AI197" s="464" t="e">
        <f t="shared" si="849"/>
        <v>#VALUE!</v>
      </c>
      <c r="AJ197" s="68" t="str">
        <f>IF(_tag_month_day!I193="","",_tag_month_day!I193)</f>
        <v/>
      </c>
      <c r="AK197" s="465" t="str">
        <f>IF(_tzyy_month_day!A193="","",_tzyy_month_day!A193)</f>
        <v/>
      </c>
      <c r="AL197" s="465" t="str">
        <f>IF(_tzyy_month_day!B193="","",_tzyy_month_day!B193)</f>
        <v/>
      </c>
      <c r="AM197" s="465" t="str">
        <f>IF(_tzyy_month_day!C193="","",_tzyy_month_day!C193)</f>
        <v/>
      </c>
      <c r="AN197" s="466" t="str">
        <f>IF(_tag_month_day!CG193="","",_tag_month_day!CG193)</f>
        <v/>
      </c>
      <c r="AO197" s="466" t="str">
        <f>IF(_tag_month_day!CH193="","",_tag_month_day!CH193)</f>
        <v/>
      </c>
      <c r="AP197" s="486" t="e">
        <f t="shared" si="824"/>
        <v>#VALUE!</v>
      </c>
      <c r="AQ197" s="487" t="str">
        <f>IF(_tag_month_day!J193="","",_tag_month_day!J193/100)</f>
        <v/>
      </c>
      <c r="AR197" s="488">
        <f t="shared" si="825"/>
        <v>1.3</v>
      </c>
      <c r="AS197" s="489" t="e">
        <f t="shared" ref="AS197:AS260" si="1164">AQ197*(AN197*AR197+AO197)/(AN197+AO197)</f>
        <v>#VALUE!</v>
      </c>
      <c r="AT197" s="489">
        <f t="shared" si="826"/>
        <v>0</v>
      </c>
      <c r="AU197" s="490" t="str">
        <f>IF(_tag_month_day!K193="","",_tag_month_day!K193)</f>
        <v/>
      </c>
      <c r="AV197" s="491" t="str">
        <f>IF(_tag_month_day!L193="","",_tag_month_day!L193/100)</f>
        <v/>
      </c>
      <c r="AW197" s="420">
        <f t="shared" si="1136"/>
        <v>0</v>
      </c>
      <c r="AX197" s="420">
        <f t="shared" si="827"/>
        <v>0</v>
      </c>
      <c r="AY197" s="420" t="str">
        <f>IF(_tag_month_day!M193="","",_tag_month_day!M193/100)</f>
        <v/>
      </c>
      <c r="AZ197" s="420" t="str">
        <f>IF(_tag_month_day!N193="","",_tag_month_day!N193/100)</f>
        <v/>
      </c>
      <c r="BA197" s="420" t="str">
        <f>IF(_tag_month_day!O193="","",_tag_month_day!O193/100)</f>
        <v/>
      </c>
      <c r="BB197" s="496" t="str">
        <f>IF(_tag_month_day!P193="","",_tag_month_day!P193/100)</f>
        <v/>
      </c>
      <c r="BC197" s="496">
        <f t="shared" si="828"/>
        <v>0</v>
      </c>
      <c r="BD197" s="496" t="str">
        <f>IF(_tag_month_day!Q193="","",_tag_month_day!Q193/100)</f>
        <v/>
      </c>
      <c r="BE197" s="510" t="str">
        <f>IF(_tag_month_day!R193="","",_tag_month_day!R193/100)</f>
        <v/>
      </c>
      <c r="BF197" s="413" t="str">
        <f>IF(_tag_month_day!CC193="","",_tag_month_day!CC193/100)</f>
        <v/>
      </c>
      <c r="BG197" s="511" t="e">
        <f t="shared" ref="BG197:BG260" si="1165">BE197+BF197</f>
        <v>#VALUE!</v>
      </c>
      <c r="BH197" s="198">
        <f t="shared" ref="BH197:BH260" si="1166">SUM(AV197:BF197)</f>
        <v>0</v>
      </c>
      <c r="BI197" s="512" t="e">
        <f>IF(CX197=0,BI196,(DK197*查询!$R$5+DL197*查询!$Q$5+DM197*查询!$N$5+DN197*查询!$O$5+DO197*查询!$P$5)*AF197/CX197)</f>
        <v>#VALUE!</v>
      </c>
      <c r="BJ197" s="512" t="e">
        <f>IF(CX197=0,BJ196,(DP197*查询!$S$5+DQ197*查询!$T$5+DR197*查询!$U$5)*AF197/CX197)</f>
        <v>#VALUE!</v>
      </c>
      <c r="BK197" s="512">
        <f t="shared" si="829"/>
        <v>1</v>
      </c>
      <c r="BL197" s="513" t="str">
        <f>IF(_cfyc_month_day!A193="","",_cfyc_month_day!A193)</f>
        <v/>
      </c>
      <c r="BM197" s="513" t="str">
        <f>IF(_cfyc_month_day!B193="","",_cfyc_month_day!B193)</f>
        <v/>
      </c>
      <c r="BN197" s="513" t="str">
        <f>IF(_cfyc_month_day!C193="","",_cfyc_month_day!C193)</f>
        <v/>
      </c>
      <c r="BO197" s="522" t="str">
        <f>IF(_cfyc_month_day!D193="","",_cfyc_month_day!D193)</f>
        <v/>
      </c>
      <c r="BP197" s="522" t="str">
        <f>IF(_cfyc_month_day!E193="","",_cfyc_month_day!E193)</f>
        <v/>
      </c>
      <c r="BQ197" s="522" t="str">
        <f>IF(_cfyc_month_day!F193="","",_cfyc_month_day!F193)</f>
        <v/>
      </c>
      <c r="BR197" s="513" t="str">
        <f>IF(_tag_month_day!T193="","",_tag_month_day!T193)</f>
        <v/>
      </c>
      <c r="BS197" s="513" t="str">
        <f>IF(_tag_month_day!U193="","",_tag_month_day!U193)</f>
        <v/>
      </c>
      <c r="BT197" s="523" t="str">
        <f t="shared" si="830"/>
        <v/>
      </c>
      <c r="BU197" s="223" t="str">
        <f>IF(_tag_month_day!V193="","",_tag_month_day!V193)</f>
        <v/>
      </c>
      <c r="BV197" s="206" t="str">
        <f>IF(_tag_month_day!W193="","",_tag_month_day!W193)</f>
        <v/>
      </c>
      <c r="BW197" s="540" t="str">
        <f>IF(_tag_month_day!X193="","",_tag_month_day!X193)</f>
        <v/>
      </c>
      <c r="BX197" s="540" t="str">
        <f>IF(_tag_month_day!Y193="","",_tag_month_day!Y193)</f>
        <v/>
      </c>
      <c r="BY197" s="541">
        <f ca="1" t="shared" si="831"/>
        <v>43625.0833333329</v>
      </c>
      <c r="BZ197" s="542"/>
      <c r="CA197" s="543" t="str">
        <f>IF(_jhy2_month_day!A193="","",_jhy2_month_day!A193)</f>
        <v/>
      </c>
      <c r="CB197" s="464" t="str">
        <f>IF(_jhy2_month_day!B193="","",_jhy2_month_day!B193)</f>
        <v/>
      </c>
      <c r="CC197" s="464" t="str">
        <f>IF(_jhy2_month_day!C193="","",_jhy2_month_day!C193)</f>
        <v/>
      </c>
      <c r="CD197" s="464" t="str">
        <f>IF(_jhy2_month_day!D193="","",_jhy2_month_day!D193)</f>
        <v/>
      </c>
      <c r="CE197" s="464" t="str">
        <f>IF(_jhy2_month_day!E193="","",_jhy2_month_day!E193)</f>
        <v/>
      </c>
      <c r="CF197" s="464" t="str">
        <f>IF(_jhy2_month_day!F193="","",_jhy2_month_day!F193)</f>
        <v/>
      </c>
      <c r="CG197" s="464" t="str">
        <f>IF(_jhy2_month_day!G193="","",_jhy2_month_day!G193)</f>
        <v/>
      </c>
      <c r="CH197" s="464" t="str">
        <f>IF(_jhy2_month_day!H193="","",_jhy2_month_day!H193)</f>
        <v/>
      </c>
      <c r="CI197" s="464" t="str">
        <f>IF(_jhy2_month_day!I193="","",_jhy2_month_day!I193)</f>
        <v/>
      </c>
      <c r="CJ197" s="464" t="str">
        <f>IF(_jhy2_month_day!J193="","",_jhy2_month_day!J193)</f>
        <v/>
      </c>
      <c r="CK197" s="464" t="str">
        <f>IF(_jhy2_month_day!K193="","",_jhy2_month_day!K193)</f>
        <v/>
      </c>
      <c r="CL197" s="562" t="str">
        <f>IF(_jhy2_month_day!L193="","",_jhy2_month_day!L193)</f>
        <v/>
      </c>
      <c r="CM197" s="562" t="str">
        <f>IF(_jhy2_month_day!M193="","",_jhy2_month_day!M193)</f>
        <v/>
      </c>
      <c r="CN197" s="562" t="str">
        <f>IF(_jhy2_month_day!N193="","",_jhy2_month_day!N193)</f>
        <v/>
      </c>
      <c r="CO197" s="562" t="str">
        <f>IF(_jhy2_month_day!O193="","",_jhy2_month_day!O193)</f>
        <v/>
      </c>
      <c r="CP197" s="562" t="str">
        <f>IF(_jhy2_month_day!P193="","",_jhy2_month_day!P193)</f>
        <v/>
      </c>
      <c r="CQ197" s="562" t="str">
        <f>IF(_jhy2_month_day!Q193="","",_jhy2_month_day!Q193)</f>
        <v/>
      </c>
      <c r="CR197" s="563" t="str">
        <f>IF(_jhy2_month_day!R193="","",_jhy2_month_day!R193)</f>
        <v/>
      </c>
      <c r="CS197" s="576" t="str">
        <f>IF(_jhy2_month_day!S193="","",_jhy2_month_day!S193)</f>
        <v/>
      </c>
      <c r="CT197" s="562" t="str">
        <f>IF(_jhy2_month_day!T193="","",_jhy2_month_day!T193)</f>
        <v/>
      </c>
      <c r="CU197" s="577" t="e">
        <f t="shared" ref="CU197:CU260" si="1167">DU197/AJ197</f>
        <v>#VALUE!</v>
      </c>
      <c r="CV197" s="198" t="e">
        <f t="shared" ref="CV197:CV260" si="1168">BG197/BH197</f>
        <v>#VALUE!</v>
      </c>
      <c r="CW197" s="192" t="e">
        <f t="shared" ref="CW197:CW260" si="1169">AJ197*(1-CV197)*CU197*AF197</f>
        <v>#VALUE!</v>
      </c>
      <c r="CX197" s="192" t="e">
        <f t="shared" ref="CX197:CX260" si="1170">CW197*94%</f>
        <v>#VALUE!</v>
      </c>
      <c r="CY197" s="202" t="e">
        <f t="shared" ref="CY197:CY260" si="1171">IF(CX197=0,0,DS197/(DS197+CX197))</f>
        <v>#VALUE!</v>
      </c>
      <c r="CZ197" s="192" t="e">
        <f t="shared" ref="CZ197:DI197" si="1172">$AJ197*EF197</f>
        <v>#VALUE!</v>
      </c>
      <c r="DA197" s="192" t="e">
        <f t="shared" si="1172"/>
        <v>#VALUE!</v>
      </c>
      <c r="DB197" s="192" t="e">
        <f t="shared" si="1172"/>
        <v>#VALUE!</v>
      </c>
      <c r="DC197" s="192" t="e">
        <f t="shared" si="1172"/>
        <v>#VALUE!</v>
      </c>
      <c r="DD197" s="192" t="e">
        <f t="shared" si="1172"/>
        <v>#VALUE!</v>
      </c>
      <c r="DE197" s="192" t="e">
        <f t="shared" si="1172"/>
        <v>#VALUE!</v>
      </c>
      <c r="DF197" s="192" t="e">
        <f t="shared" si="1172"/>
        <v>#VALUE!</v>
      </c>
      <c r="DG197" s="192" t="e">
        <f t="shared" si="1172"/>
        <v>#VALUE!</v>
      </c>
      <c r="DH197" s="192" t="e">
        <f t="shared" si="1172"/>
        <v>#VALUE!</v>
      </c>
      <c r="DI197" s="192" t="e">
        <f t="shared" si="1172"/>
        <v>#VALUE!</v>
      </c>
      <c r="DJ197" s="192" t="e">
        <f t="shared" ref="DJ197:DJ260" si="1173">CZ197*(1-EP197)</f>
        <v>#VALUE!</v>
      </c>
      <c r="DK197" s="192" t="e">
        <f t="shared" ref="DK197:DK260" si="1174">DA197*(1-ER197)</f>
        <v>#VALUE!</v>
      </c>
      <c r="DL197" s="192" t="e">
        <f t="shared" ref="DL197:DL260" si="1175">DB197*(1-EQ197)</f>
        <v>#VALUE!</v>
      </c>
      <c r="DM197" s="192" t="e">
        <f t="shared" ref="DM197:DM260" si="1176">DC197*(1-ES197)</f>
        <v>#VALUE!</v>
      </c>
      <c r="DN197" s="192" t="e">
        <f t="shared" ref="DN197:DN260" si="1177">DD197*(1-ET197)</f>
        <v>#VALUE!</v>
      </c>
      <c r="DO197" s="192" t="e">
        <f t="shared" ref="DO197:DO260" si="1178">DE197</f>
        <v>#VALUE!</v>
      </c>
      <c r="DP197" s="192" t="e">
        <f t="shared" ref="DP197:DP260" si="1179">DF197*(1-EU197)</f>
        <v>#VALUE!</v>
      </c>
      <c r="DQ197" s="192" t="e">
        <f t="shared" ref="DQ197:DQ260" si="1180">DG197*(1-EV197)</f>
        <v>#VALUE!</v>
      </c>
      <c r="DR197" s="192" t="e">
        <f t="shared" ref="DR197:DR260" si="1181">DH197*(1-EW197)</f>
        <v>#VALUE!</v>
      </c>
      <c r="DS197" s="192" t="e">
        <f t="shared" ref="DS197:DS260" si="1182">DI197</f>
        <v>#VALUE!</v>
      </c>
      <c r="DT197" s="192" t="e">
        <f t="shared" ref="DT197:DT260" si="1183">SUM(DJ197:DS197)</f>
        <v>#VALUE!</v>
      </c>
      <c r="DU197" s="192" t="e">
        <f t="shared" ref="DU197:DU260" si="1184">SUMPRODUCT((DJ197:DO197)*(GS197:GX197))+(DP197+DQ197+DR197)*GY197+DS197</f>
        <v>#VALUE!</v>
      </c>
      <c r="DV197" s="198" t="e">
        <f t="shared" ref="DV197:DV260" si="1185">AV197/$BH197/(1-EP197)</f>
        <v>#VALUE!</v>
      </c>
      <c r="DW197" s="198" t="e">
        <f t="shared" ref="DW197:DW260" si="1186">AW197/$BH197/(1-ER197)</f>
        <v>#DIV/0!</v>
      </c>
      <c r="DX197" s="198" t="e">
        <f t="shared" ref="DX197:DX260" si="1187">AX197/$BH197/(1-EQ197)</f>
        <v>#DIV/0!</v>
      </c>
      <c r="DY197" s="198" t="e">
        <f t="shared" ref="DY197:DY260" si="1188">AY197/$BH197/(1-ES197)</f>
        <v>#VALUE!</v>
      </c>
      <c r="DZ197" s="198" t="e">
        <f t="shared" ref="DZ197:DZ260" si="1189">AZ197/$BH197/(1-ET197)</f>
        <v>#VALUE!</v>
      </c>
      <c r="EA197" s="198" t="e">
        <f t="shared" ref="EA197:EA260" si="1190">BA197/$BH197/(1-AX197)</f>
        <v>#VALUE!</v>
      </c>
      <c r="EB197" s="198" t="e">
        <f t="shared" ref="EB197:EB260" si="1191">BB197/$BH197/(1-EU197)</f>
        <v>#VALUE!</v>
      </c>
      <c r="EC197" s="198" t="e">
        <f t="shared" ref="EC197:EC260" si="1192">BC197/$BH197/(1-EV197)</f>
        <v>#DIV/0!</v>
      </c>
      <c r="ED197" s="198" t="e">
        <f t="shared" ref="ED197:ED260" si="1193">BD197/$BH197/(1-EW197)</f>
        <v>#VALUE!</v>
      </c>
      <c r="EE197" s="198" t="e">
        <f t="shared" ref="EE197:EE260" si="1194">BG197/BH197</f>
        <v>#VALUE!</v>
      </c>
      <c r="EF197" s="198" t="e">
        <f t="shared" ref="EF197:EO197" si="1195">DV197/SUM($DV197:$EE197)</f>
        <v>#VALUE!</v>
      </c>
      <c r="EG197" s="198" t="e">
        <f t="shared" si="1195"/>
        <v>#DIV/0!</v>
      </c>
      <c r="EH197" s="198" t="e">
        <f t="shared" si="1195"/>
        <v>#DIV/0!</v>
      </c>
      <c r="EI197" s="198" t="e">
        <f t="shared" si="1195"/>
        <v>#VALUE!</v>
      </c>
      <c r="EJ197" s="198" t="e">
        <f t="shared" si="1195"/>
        <v>#VALUE!</v>
      </c>
      <c r="EK197" s="198" t="e">
        <f t="shared" si="1195"/>
        <v>#VALUE!</v>
      </c>
      <c r="EL197" s="198" t="e">
        <f t="shared" si="1195"/>
        <v>#VALUE!</v>
      </c>
      <c r="EM197" s="198" t="e">
        <f t="shared" si="1195"/>
        <v>#DIV/0!</v>
      </c>
      <c r="EN197" s="198" t="e">
        <f t="shared" si="1195"/>
        <v>#VALUE!</v>
      </c>
      <c r="EO197" s="198" t="e">
        <f t="shared" si="1195"/>
        <v>#VALUE!</v>
      </c>
      <c r="EP197" s="511">
        <f t="shared" ref="EP197:EW197" si="1196">EP196</f>
        <v>0.08</v>
      </c>
      <c r="EQ197" s="511">
        <f t="shared" si="1196"/>
        <v>0.015</v>
      </c>
      <c r="ER197" s="511">
        <f t="shared" si="1196"/>
        <v>0.015</v>
      </c>
      <c r="ES197" s="511">
        <f t="shared" si="1196"/>
        <v>0.015</v>
      </c>
      <c r="ET197" s="511">
        <f t="shared" si="1196"/>
        <v>0.015</v>
      </c>
      <c r="EU197" s="511">
        <f t="shared" si="1196"/>
        <v>0.09</v>
      </c>
      <c r="EV197" s="511">
        <f t="shared" si="1196"/>
        <v>0.09</v>
      </c>
      <c r="EW197" s="511">
        <f t="shared" si="1196"/>
        <v>0.09</v>
      </c>
      <c r="EX197" s="420" t="str">
        <f>IF(_tag_month_day!AS193="","",_tag_month_day!AS193/100)</f>
        <v/>
      </c>
      <c r="EY197" s="420" t="str">
        <f>IF(_tag_month_day!AT193="","",_tag_month_day!AT193/100)</f>
        <v/>
      </c>
      <c r="EZ197" s="420" t="str">
        <f>IF(_tag_month_day!AU193="","",_tag_month_day!AU193/100)</f>
        <v/>
      </c>
      <c r="FA197" s="420" t="str">
        <f>IF(_tag_month_day!AV193="","",_tag_month_day!AV193/100)</f>
        <v/>
      </c>
      <c r="FB197" s="420" t="str">
        <f>IF(_tag_month_day!AW193="","",_tag_month_day!AW193/100)</f>
        <v/>
      </c>
      <c r="FC197" s="420" t="str">
        <f>IF(_tag_month_day!AX193="","",_tag_month_day!AX193/100)</f>
        <v/>
      </c>
      <c r="FD197" s="510">
        <f t="shared" si="835"/>
        <v>0.33</v>
      </c>
      <c r="FE197" s="510">
        <f t="shared" si="836"/>
        <v>0.19</v>
      </c>
      <c r="FF197" s="510">
        <f t="shared" si="837"/>
        <v>0.003</v>
      </c>
      <c r="FG197" s="510">
        <f t="shared" si="838"/>
        <v>0</v>
      </c>
      <c r="FH197" s="603">
        <f t="shared" si="839"/>
        <v>0.0001</v>
      </c>
      <c r="FI197" s="510">
        <f t="shared" ref="FI197:FR197" si="1197">FI196</f>
        <v>0.41</v>
      </c>
      <c r="FJ197" s="510">
        <f t="shared" si="1197"/>
        <v>0.11</v>
      </c>
      <c r="FK197" s="510">
        <f t="shared" si="1197"/>
        <v>0.015</v>
      </c>
      <c r="FL197" s="510">
        <f t="shared" si="1197"/>
        <v>0</v>
      </c>
      <c r="FM197" s="603">
        <f t="shared" si="1197"/>
        <v>0.0001</v>
      </c>
      <c r="FN197" s="510" t="str">
        <f>IF(_tag_month_day!AY193="","",_tag_month_day!AY193/100)</f>
        <v/>
      </c>
      <c r="FO197" s="510" t="str">
        <f>IF(_tag_month_day!AZ193="","",_tag_month_day!AZ193/100)</f>
        <v/>
      </c>
      <c r="FP197" s="510" t="str">
        <f>IF(_tag_month_day!BA193="","",_tag_month_day!BA193/100)</f>
        <v/>
      </c>
      <c r="FQ197" s="510" t="str">
        <f>IF(_tag_month_day!BB193="","",_tag_month_day!BB193/100)</f>
        <v/>
      </c>
      <c r="FR197" s="603" t="str">
        <f>IF(_tag_month_day!BC193="","",_tag_month_day!BC193/100)</f>
        <v/>
      </c>
      <c r="FS197" s="510" t="str">
        <f>IF(_tag_month_day!BD193="","",_tag_month_day!BD193/100)</f>
        <v/>
      </c>
      <c r="FT197" s="510" t="str">
        <f>IF(_tag_month_day!BE193="","",_tag_month_day!BE193/100)</f>
        <v/>
      </c>
      <c r="FU197" s="510" t="str">
        <f>IF(_tag_month_day!BF193="","",_tag_month_day!BF193/100)</f>
        <v/>
      </c>
      <c r="FV197" s="510" t="str">
        <f>IF(_tag_month_day!BG193="","",_tag_month_day!BG193/100)</f>
        <v/>
      </c>
      <c r="FW197" s="603" t="str">
        <f>IF(_tag_month_day!BH193="","",_tag_month_day!BH193/100)</f>
        <v/>
      </c>
      <c r="FX197" s="510" t="str">
        <f>IF(_tag_month_day!BI193="","",_tag_month_day!BI193/100)</f>
        <v/>
      </c>
      <c r="FY197" s="510" t="str">
        <f>IF(_tag_month_day!BJ193="","",_tag_month_day!BJ193/100)</f>
        <v/>
      </c>
      <c r="FZ197" s="605" t="str">
        <f>IF(_tag_month_day!BK193="","",_tag_month_day!BK193/100)</f>
        <v/>
      </c>
      <c r="GA197" s="510" t="str">
        <f>IF(_tag_month_day!BL193="","",_tag_month_day!BL193/100)</f>
        <v/>
      </c>
      <c r="GB197" s="603" t="str">
        <f>IF(_tag_month_day!BM193="","",_tag_month_day!BM193/100)</f>
        <v/>
      </c>
      <c r="GC197" s="420" t="str">
        <f>IF(_tag_month_day!BN193="","",_tag_month_day!BN193/100)</f>
        <v/>
      </c>
      <c r="GD197" s="420" t="str">
        <f>IF(_tag_month_day!BO193="","",_tag_month_day!BO193/100)</f>
        <v/>
      </c>
      <c r="GE197" s="420" t="str">
        <f>IF(_tag_month_day!BP193="","",_tag_month_day!BP193/100)</f>
        <v/>
      </c>
      <c r="GF197" s="420" t="str">
        <f>IF(_tag_month_day!BQ193="","",_tag_month_day!BQ193/100)</f>
        <v/>
      </c>
      <c r="GG197" s="420" t="str">
        <f>IF(_tag_month_day!BR193="","",_tag_month_day!BR193/100)</f>
        <v/>
      </c>
      <c r="GH197" s="420" t="str">
        <f>IF(_tag_month_day!BS193="","",_tag_month_day!BS193/100)</f>
        <v/>
      </c>
      <c r="GI197" s="603" t="str">
        <f>IF(_tag_month_day!BT193="","",_tag_month_day!BT193/100)</f>
        <v/>
      </c>
      <c r="GJ197" s="612" t="str">
        <f>IF(_tag_month_day!BU193="","",_tag_month_day!BU193/100)</f>
        <v/>
      </c>
      <c r="GK197" s="620" t="str">
        <f>IF(_tag_month_day!BV193="",IF(_rlcf_month_day!A$2="","",_rlcf_month_day!A$2/100),_tag_month_day!BV193/100)</f>
        <v/>
      </c>
      <c r="GL197" s="620" t="str">
        <f>IF(_tag_month_day!BW193="",IF(_rlcf_month_day!B$2="","",_rlcf_month_day!B$2/100),_tag_month_day!BW193/100)</f>
        <v/>
      </c>
      <c r="GM197" s="621" t="str">
        <f>IF(_tag_month_day!BX193="",IF(_rlcf_month_day!C$2="","",_rlcf_month_day!C$2/100),_tag_month_day!BX193/100)</f>
        <v/>
      </c>
      <c r="GN197" s="620" t="str">
        <f>IF(_tag_month_day!BV193="",IF(_rlcf_month_day!A$2="","",_rlcf_month_day!A$2/100),_tag_month_day!BV193/100)</f>
        <v/>
      </c>
      <c r="GO197" s="620" t="str">
        <f>IF(_tag_month_day!BW193="",IF(_rlcf_month_day!B$2="","",_rlcf_month_day!B$2/100),_tag_month_day!BW193/100)</f>
        <v/>
      </c>
      <c r="GP197" s="620" t="str">
        <f>IF(_tag_month_day!CD193="",IF(_rlcf_month_day!E$2="","",_rlcf_month_day!E$2/100),_tag_month_day!CD193/100)</f>
        <v/>
      </c>
      <c r="GQ197" s="620" t="str">
        <f>IF(_tag_month_day!CE193="",IF(_rlcf_month_day!F$2="","",_rlcf_month_day!F$2/100),_tag_month_day!CE193/100)</f>
        <v/>
      </c>
      <c r="GR197" s="621" t="str">
        <f>IF(_tag_month_day!CF193="",IF(_rlcf_month_day!G$2="","",_rlcf_month_day!G$2/100),_tag_month_day!CF193/100)</f>
        <v/>
      </c>
      <c r="GS197" s="626">
        <f t="shared" ref="GS197:HH197" si="1198">GS196</f>
        <v>0.953</v>
      </c>
      <c r="GT197" s="626">
        <f t="shared" si="1198"/>
        <v>0.55</v>
      </c>
      <c r="GU197" s="626">
        <f t="shared" si="1198"/>
        <v>0.55</v>
      </c>
      <c r="GV197" s="626">
        <f t="shared" si="1198"/>
        <v>0.55</v>
      </c>
      <c r="GW197" s="626">
        <f t="shared" si="1198"/>
        <v>0.5</v>
      </c>
      <c r="GX197" s="626">
        <f t="shared" si="1198"/>
        <v>0.935</v>
      </c>
      <c r="GY197" s="626">
        <f t="shared" si="1198"/>
        <v>0.15</v>
      </c>
      <c r="GZ197" s="626">
        <f t="shared" si="1198"/>
        <v>1</v>
      </c>
      <c r="HA197" s="632">
        <f t="shared" si="1198"/>
        <v>0.047</v>
      </c>
      <c r="HB197" s="632">
        <f t="shared" si="1198"/>
        <v>0.45</v>
      </c>
      <c r="HC197" s="632">
        <f t="shared" si="1198"/>
        <v>0.45</v>
      </c>
      <c r="HD197" s="632">
        <f t="shared" si="1198"/>
        <v>0.45</v>
      </c>
      <c r="HE197" s="632">
        <f t="shared" si="1198"/>
        <v>0.5</v>
      </c>
      <c r="HF197" s="632">
        <f t="shared" si="1198"/>
        <v>0.065</v>
      </c>
      <c r="HG197" s="632">
        <f t="shared" si="1198"/>
        <v>0.85</v>
      </c>
      <c r="HH197" s="632">
        <f t="shared" si="1198"/>
        <v>0</v>
      </c>
      <c r="HI197" s="68">
        <f t="shared" ref="HI197:HI260" si="1199">IF(BZ197&lt;&gt;"",CK197-BV197,0)</f>
        <v>0</v>
      </c>
      <c r="HJ197" s="68" t="e">
        <f t="shared" si="842"/>
        <v>#VALUE!</v>
      </c>
      <c r="HK197" s="202">
        <f t="shared" si="843"/>
        <v>0.85</v>
      </c>
      <c r="HL197" s="464">
        <f t="shared" si="844"/>
        <v>550000</v>
      </c>
      <c r="HM197" s="464">
        <f t="shared" si="845"/>
        <v>480000</v>
      </c>
      <c r="HN197" s="192" t="e">
        <f t="shared" ref="HN197:HN260" si="1200">(DJ197*EZ197+DK197*FH197+DL197*FM197+DM197*FR197+DN197*FW197+DO197*GB197+DS197*GI197+DP197*GM197+DR197*GR197)*1000*2</f>
        <v>#VALUE!</v>
      </c>
      <c r="HO197" s="192" t="e">
        <f>HN197*HK197*$HO$2/HL197*1000000</f>
        <v>#VALUE!</v>
      </c>
      <c r="HP197" s="192" t="e">
        <f>HN197*HK197*$HP$2/HM197*1000000</f>
        <v>#VALUE!</v>
      </c>
    </row>
    <row r="198" customFormat="1" spans="1:224">
      <c r="A198" s="381">
        <v>193</v>
      </c>
      <c r="B198" s="54">
        <f ca="1" t="shared" si="846"/>
        <v>43625</v>
      </c>
      <c r="C198" s="57">
        <f t="shared" si="847"/>
        <v>0.0416666666666667</v>
      </c>
      <c r="D198" s="68" t="str">
        <f ca="1" t="shared" ref="D198:D261" si="1201">IF(HOUR(G198)&lt;8,"夜班",IF(HOUR(G198)&lt;16,"白班",IF(HOUR(G198)&lt;24,"中班",0)))</f>
        <v>夜班</v>
      </c>
      <c r="E198" s="68" t="str">
        <f ca="1" t="shared" ref="E198:E261" si="1202">IF(F198=1,"甲",IF(F198=2,"乙",IF(F198=3,"丙",IF(F198=4,"丁",""))))</f>
        <v>乙</v>
      </c>
      <c r="F198" s="68">
        <f ca="1">SUMPRODUCT((成本日报!$A$3:$A$95=计划!B198)*(成本日报!$B$3:$B$95=计划!$D198),成本日报!$C$3:$C$95)</f>
        <v>2</v>
      </c>
      <c r="G198" s="382">
        <f ca="1" t="shared" si="848"/>
        <v>43624.9999999995</v>
      </c>
      <c r="H198" s="382">
        <f ca="1" t="shared" ref="H198:H261" si="1203">$G198+$C198/60*10+$C198*0</f>
        <v>43625.006944444</v>
      </c>
      <c r="I198" s="382">
        <f ca="1" t="shared" ref="I198:I261" si="1204">$G198+$C198/60*18+$C198*0</f>
        <v>43625.0124999995</v>
      </c>
      <c r="J198" s="382">
        <f ca="1" t="shared" ref="J198:J261" si="1205">$G198+$C198/60*0+$C198*1</f>
        <v>43625.0416666662</v>
      </c>
      <c r="K198" s="382">
        <f ca="1" t="shared" ref="K198:K261" si="1206">$G198+$C198/60*30+$C198*2</f>
        <v>43625.1041666662</v>
      </c>
      <c r="L198" s="382">
        <f ca="1" t="shared" ref="L198:L261" si="1207">$G198+$C198/60*0+$C198*3</f>
        <v>43625.1249999995</v>
      </c>
      <c r="M198" s="398" t="str">
        <f>IF(_tag_month_day!A194="","",_tag_month_day!A194)</f>
        <v/>
      </c>
      <c r="N198" s="398" t="str">
        <f>IF(_tag_month_day!B194="","",_tag_month_day!B194)</f>
        <v/>
      </c>
      <c r="O198" s="399" t="e">
        <f t="shared" ref="O198:O261" si="1208">IF(M198+N198=0,"",M198+N198)</f>
        <v>#VALUE!</v>
      </c>
      <c r="P198" s="398" t="str">
        <f>IF(_tag_month_day!C194="","",_tag_month_day!C194)</f>
        <v/>
      </c>
      <c r="Q198" s="398" t="str">
        <f>IF(_tag_month_day!D194="","",_tag_month_day!D194)</f>
        <v/>
      </c>
      <c r="R198" s="416">
        <f>IF(_tag_month_day!CB194="",R197,_tag_month_day!CB194/100)</f>
        <v>0.07</v>
      </c>
      <c r="S198" s="417" t="str">
        <f>IF(_tag_month_day!E194="","",_tag_month_day!E194)</f>
        <v/>
      </c>
      <c r="T198" s="417" t="str">
        <f>IF(_tag_month_day!F194="","",_tag_month_day!F194)</f>
        <v/>
      </c>
      <c r="U198" s="418" t="e">
        <f t="shared" si="1162"/>
        <v>#VALUE!</v>
      </c>
      <c r="V198" s="53" t="e">
        <f t="shared" si="1163"/>
        <v>#VALUE!</v>
      </c>
      <c r="W198" s="419" t="str">
        <f>IF(_jhy_month_day!A194="","",_jhy_month_day!A194)</f>
        <v/>
      </c>
      <c r="X198" s="420" t="str">
        <f>IF(_jhy_month_day!B194="","",_jhy_month_day!B194/100)</f>
        <v/>
      </c>
      <c r="Y198" s="420" t="str">
        <f>IF(_jhy_month_day!C194="","",_jhy_month_day!C194/100)</f>
        <v/>
      </c>
      <c r="Z198" s="439">
        <f t="shared" si="865"/>
        <v>49</v>
      </c>
      <c r="AA198" s="440" t="str">
        <f>IF(_tag_month_day!G194="","",_tag_month_day!G194/100)</f>
        <v/>
      </c>
      <c r="AB198" s="440" t="str">
        <f>IF(_tag_month_day!H194="","",_tag_month_day!H194/100)</f>
        <v/>
      </c>
      <c r="AC198" s="193">
        <f t="shared" ref="AC198:AC261" si="1209">IF(X198="",AC197,BK198*($AV197*X198+$AW197*FD197+$AX197*FI197+$AY197*FN197+$AZ197*FS197+$BA197*FX197+$BG197*GE197)/(AV197*Y198+AX197*FK197+AW197*FF197+AY197*FP197+AZ197*FU197+BA197*FZ197+BG197*GG197+BB197*GK197+BC197*GN197+BD197*GP197))</f>
        <v>1.59963432013121</v>
      </c>
      <c r="AD198" s="441" t="str">
        <f t="shared" ref="AD198:AD261" si="1210">IF(AC198=AC197,"",AC198-AC197)</f>
        <v/>
      </c>
      <c r="AE198" s="442" t="str">
        <f t="shared" ref="AE198:AE261" si="1211">IF(1-AF198=0,"",(1-AF198))</f>
        <v/>
      </c>
      <c r="AF198" s="443">
        <v>1</v>
      </c>
      <c r="AG198" s="68" t="str">
        <f>IF(_duihao_month_day!A194="","",_duihao_month_day!A194)</f>
        <v/>
      </c>
      <c r="AH198" s="463">
        <f>IF(_gyk_month_day!B194="",AH197,_gyk_month_day!B194)</f>
        <v>820</v>
      </c>
      <c r="AI198" s="464" t="e">
        <f t="shared" si="849"/>
        <v>#VALUE!</v>
      </c>
      <c r="AJ198" s="68" t="str">
        <f>IF(_tag_month_day!I194="","",_tag_month_day!I194)</f>
        <v/>
      </c>
      <c r="AK198" s="465" t="str">
        <f>IF(_tzyy_month_day!A194="","",_tzyy_month_day!A194)</f>
        <v/>
      </c>
      <c r="AL198" s="465" t="str">
        <f>IF(_tzyy_month_day!B194="","",_tzyy_month_day!B194)</f>
        <v/>
      </c>
      <c r="AM198" s="465" t="str">
        <f>IF(_tzyy_month_day!C194="","",_tzyy_month_day!C194)</f>
        <v/>
      </c>
      <c r="AN198" s="466" t="str">
        <f>IF(_tag_month_day!CG194="","",_tag_month_day!CG194)</f>
        <v/>
      </c>
      <c r="AO198" s="466" t="str">
        <f>IF(_tag_month_day!CH194="","",_tag_month_day!CH194)</f>
        <v/>
      </c>
      <c r="AP198" s="486" t="e">
        <f t="shared" ref="AP198:AP261" si="1212">(IF(AN198=0,AS197,AS197*(1+AO198/AN198)/(AR198+AO198/AN198)))+AT198</f>
        <v>#VALUE!</v>
      </c>
      <c r="AQ198" s="487" t="str">
        <f>IF(_tag_month_day!J194="","",_tag_month_day!J194/100)</f>
        <v/>
      </c>
      <c r="AR198" s="488">
        <f t="shared" ref="AR198:AR261" si="1213">AR197</f>
        <v>1.3</v>
      </c>
      <c r="AS198" s="489" t="e">
        <f t="shared" si="1164"/>
        <v>#VALUE!</v>
      </c>
      <c r="AT198" s="489">
        <f t="shared" ref="AT198:AT261" si="1214">(SUM(BE198:BF198)-SUM(BE197:BF197))*0.05</f>
        <v>0</v>
      </c>
      <c r="AU198" s="490" t="str">
        <f>IF(_tag_month_day!K194="","",_tag_month_day!K194)</f>
        <v/>
      </c>
      <c r="AV198" s="491" t="str">
        <f>IF(_tag_month_day!L194="","",_tag_month_day!L194/100)</f>
        <v/>
      </c>
      <c r="AW198" s="420">
        <f t="shared" si="1136"/>
        <v>0</v>
      </c>
      <c r="AX198" s="420">
        <f t="shared" ref="AX198:AX261" si="1215">AX197</f>
        <v>0</v>
      </c>
      <c r="AY198" s="420" t="str">
        <f>IF(_tag_month_day!M194="","",_tag_month_day!M194/100)</f>
        <v/>
      </c>
      <c r="AZ198" s="420" t="str">
        <f>IF(_tag_month_day!N194="","",_tag_month_day!N194/100)</f>
        <v/>
      </c>
      <c r="BA198" s="420" t="str">
        <f>IF(_tag_month_day!O194="","",_tag_month_day!O194/100)</f>
        <v/>
      </c>
      <c r="BB198" s="496" t="str">
        <f>IF(_tag_month_day!P194="","",_tag_month_day!P194/100)</f>
        <v/>
      </c>
      <c r="BC198" s="496">
        <f t="shared" ref="BC198:BC261" si="1216">BC197</f>
        <v>0</v>
      </c>
      <c r="BD198" s="496" t="str">
        <f>IF(_tag_month_day!Q194="","",_tag_month_day!Q194/100)</f>
        <v/>
      </c>
      <c r="BE198" s="510" t="str">
        <f>IF(_tag_month_day!R194="","",_tag_month_day!R194/100)</f>
        <v/>
      </c>
      <c r="BF198" s="413" t="str">
        <f>IF(_tag_month_day!CC194="","",_tag_month_day!CC194/100)</f>
        <v/>
      </c>
      <c r="BG198" s="511" t="e">
        <f t="shared" si="1165"/>
        <v>#VALUE!</v>
      </c>
      <c r="BH198" s="198">
        <f t="shared" si="1166"/>
        <v>0</v>
      </c>
      <c r="BI198" s="512" t="e">
        <f>IF(CX198=0,BI197,(DK198*查询!$R$5+DL198*查询!$Q$5+DM198*查询!$N$5+DN198*查询!$O$5+DO198*查询!$P$5)*AF198/CX198)</f>
        <v>#VALUE!</v>
      </c>
      <c r="BJ198" s="512" t="e">
        <f>IF(CX198=0,BJ197,(DP198*查询!$S$5+DQ198*查询!$T$5+DR198*查询!$U$5)*AF198/CX198)</f>
        <v>#VALUE!</v>
      </c>
      <c r="BK198" s="512">
        <f t="shared" ref="BK198:BK261" si="1217">BK197</f>
        <v>1</v>
      </c>
      <c r="BL198" s="513" t="str">
        <f>IF(_cfyc_month_day!A194="","",_cfyc_month_day!A194)</f>
        <v/>
      </c>
      <c r="BM198" s="513" t="str">
        <f>IF(_cfyc_month_day!B194="","",_cfyc_month_day!B194)</f>
        <v/>
      </c>
      <c r="BN198" s="513" t="str">
        <f>IF(_cfyc_month_day!C194="","",_cfyc_month_day!C194)</f>
        <v/>
      </c>
      <c r="BO198" s="522" t="str">
        <f>IF(_cfyc_month_day!D194="","",_cfyc_month_day!D194)</f>
        <v/>
      </c>
      <c r="BP198" s="522" t="str">
        <f>IF(_cfyc_month_day!E194="","",_cfyc_month_day!E194)</f>
        <v/>
      </c>
      <c r="BQ198" s="522" t="str">
        <f>IF(_cfyc_month_day!F194="","",_cfyc_month_day!F194)</f>
        <v/>
      </c>
      <c r="BR198" s="513" t="str">
        <f>IF(_tag_month_day!T194="","",_tag_month_day!T194)</f>
        <v/>
      </c>
      <c r="BS198" s="513" t="str">
        <f>IF(_tag_month_day!U194="","",_tag_month_day!U194)</f>
        <v/>
      </c>
      <c r="BT198" s="523" t="str">
        <f t="shared" ref="BT198:BT261" si="1218">IF(CK198="","",IF((CK198&gt;=BV198-0.12)*(CK198&lt;=BV198+0.12),"合格","不合格"))</f>
        <v/>
      </c>
      <c r="BU198" s="223" t="str">
        <f>IF(_tag_month_day!V194="","",_tag_month_day!V194)</f>
        <v/>
      </c>
      <c r="BV198" s="206" t="str">
        <f>IF(_tag_month_day!W194="","",_tag_month_day!W194)</f>
        <v/>
      </c>
      <c r="BW198" s="540" t="str">
        <f>IF(_tag_month_day!X194="","",_tag_month_day!X194)</f>
        <v/>
      </c>
      <c r="BX198" s="540" t="str">
        <f>IF(_tag_month_day!Y194="","",_tag_month_day!Y194)</f>
        <v/>
      </c>
      <c r="BY198" s="541">
        <f ca="1" t="shared" ref="BY198:BY261" si="1219">L198</f>
        <v>43625.1249999995</v>
      </c>
      <c r="BZ198" s="542"/>
      <c r="CA198" s="543" t="str">
        <f>IF(_jhy2_month_day!A194="","",_jhy2_month_day!A194)</f>
        <v/>
      </c>
      <c r="CB198" s="464" t="str">
        <f>IF(_jhy2_month_day!B194="","",_jhy2_month_day!B194)</f>
        <v/>
      </c>
      <c r="CC198" s="464" t="str">
        <f>IF(_jhy2_month_day!C194="","",_jhy2_month_day!C194)</f>
        <v/>
      </c>
      <c r="CD198" s="464" t="str">
        <f>IF(_jhy2_month_day!D194="","",_jhy2_month_day!D194)</f>
        <v/>
      </c>
      <c r="CE198" s="464" t="str">
        <f>IF(_jhy2_month_day!E194="","",_jhy2_month_day!E194)</f>
        <v/>
      </c>
      <c r="CF198" s="464" t="str">
        <f>IF(_jhy2_month_day!F194="","",_jhy2_month_day!F194)</f>
        <v/>
      </c>
      <c r="CG198" s="464" t="str">
        <f>IF(_jhy2_month_day!G194="","",_jhy2_month_day!G194)</f>
        <v/>
      </c>
      <c r="CH198" s="464" t="str">
        <f>IF(_jhy2_month_day!H194="","",_jhy2_month_day!H194)</f>
        <v/>
      </c>
      <c r="CI198" s="464" t="str">
        <f>IF(_jhy2_month_day!I194="","",_jhy2_month_day!I194)</f>
        <v/>
      </c>
      <c r="CJ198" s="464" t="str">
        <f>IF(_jhy2_month_day!J194="","",_jhy2_month_day!J194)</f>
        <v/>
      </c>
      <c r="CK198" s="464" t="str">
        <f>IF(_jhy2_month_day!K194="","",_jhy2_month_day!K194)</f>
        <v/>
      </c>
      <c r="CL198" s="562" t="str">
        <f>IF(_jhy2_month_day!L194="","",_jhy2_month_day!L194)</f>
        <v/>
      </c>
      <c r="CM198" s="562" t="str">
        <f>IF(_jhy2_month_day!M194="","",_jhy2_month_day!M194)</f>
        <v/>
      </c>
      <c r="CN198" s="562" t="str">
        <f>IF(_jhy2_month_day!N194="","",_jhy2_month_day!N194)</f>
        <v/>
      </c>
      <c r="CO198" s="562" t="str">
        <f>IF(_jhy2_month_day!O194="","",_jhy2_month_day!O194)</f>
        <v/>
      </c>
      <c r="CP198" s="562" t="str">
        <f>IF(_jhy2_month_day!P194="","",_jhy2_month_day!P194)</f>
        <v/>
      </c>
      <c r="CQ198" s="562" t="str">
        <f>IF(_jhy2_month_day!Q194="","",_jhy2_month_day!Q194)</f>
        <v/>
      </c>
      <c r="CR198" s="563" t="str">
        <f>IF(_jhy2_month_day!R194="","",_jhy2_month_day!R194)</f>
        <v/>
      </c>
      <c r="CS198" s="576" t="str">
        <f>IF(_jhy2_month_day!S194="","",_jhy2_month_day!S194)</f>
        <v/>
      </c>
      <c r="CT198" s="562" t="str">
        <f>IF(_jhy2_month_day!T194="","",_jhy2_month_day!T194)</f>
        <v/>
      </c>
      <c r="CU198" s="577" t="e">
        <f t="shared" si="1167"/>
        <v>#VALUE!</v>
      </c>
      <c r="CV198" s="198" t="e">
        <f t="shared" si="1168"/>
        <v>#VALUE!</v>
      </c>
      <c r="CW198" s="192" t="e">
        <f t="shared" si="1169"/>
        <v>#VALUE!</v>
      </c>
      <c r="CX198" s="192" t="e">
        <f t="shared" si="1170"/>
        <v>#VALUE!</v>
      </c>
      <c r="CY198" s="202" t="e">
        <f t="shared" si="1171"/>
        <v>#VALUE!</v>
      </c>
      <c r="CZ198" s="192" t="e">
        <f t="shared" ref="CZ198:DI198" si="1220">$AJ198*EF198</f>
        <v>#VALUE!</v>
      </c>
      <c r="DA198" s="192" t="e">
        <f t="shared" si="1220"/>
        <v>#VALUE!</v>
      </c>
      <c r="DB198" s="192" t="e">
        <f t="shared" si="1220"/>
        <v>#VALUE!</v>
      </c>
      <c r="DC198" s="192" t="e">
        <f t="shared" si="1220"/>
        <v>#VALUE!</v>
      </c>
      <c r="DD198" s="192" t="e">
        <f t="shared" si="1220"/>
        <v>#VALUE!</v>
      </c>
      <c r="DE198" s="192" t="e">
        <f t="shared" si="1220"/>
        <v>#VALUE!</v>
      </c>
      <c r="DF198" s="192" t="e">
        <f t="shared" si="1220"/>
        <v>#VALUE!</v>
      </c>
      <c r="DG198" s="192" t="e">
        <f t="shared" si="1220"/>
        <v>#VALUE!</v>
      </c>
      <c r="DH198" s="192" t="e">
        <f t="shared" si="1220"/>
        <v>#VALUE!</v>
      </c>
      <c r="DI198" s="192" t="e">
        <f t="shared" si="1220"/>
        <v>#VALUE!</v>
      </c>
      <c r="DJ198" s="192" t="e">
        <f t="shared" si="1173"/>
        <v>#VALUE!</v>
      </c>
      <c r="DK198" s="192" t="e">
        <f t="shared" si="1174"/>
        <v>#VALUE!</v>
      </c>
      <c r="DL198" s="192" t="e">
        <f t="shared" si="1175"/>
        <v>#VALUE!</v>
      </c>
      <c r="DM198" s="192" t="e">
        <f t="shared" si="1176"/>
        <v>#VALUE!</v>
      </c>
      <c r="DN198" s="192" t="e">
        <f t="shared" si="1177"/>
        <v>#VALUE!</v>
      </c>
      <c r="DO198" s="192" t="e">
        <f t="shared" si="1178"/>
        <v>#VALUE!</v>
      </c>
      <c r="DP198" s="192" t="e">
        <f t="shared" si="1179"/>
        <v>#VALUE!</v>
      </c>
      <c r="DQ198" s="192" t="e">
        <f t="shared" si="1180"/>
        <v>#VALUE!</v>
      </c>
      <c r="DR198" s="192" t="e">
        <f t="shared" si="1181"/>
        <v>#VALUE!</v>
      </c>
      <c r="DS198" s="192" t="e">
        <f t="shared" si="1182"/>
        <v>#VALUE!</v>
      </c>
      <c r="DT198" s="192" t="e">
        <f t="shared" si="1183"/>
        <v>#VALUE!</v>
      </c>
      <c r="DU198" s="192" t="e">
        <f t="shared" si="1184"/>
        <v>#VALUE!</v>
      </c>
      <c r="DV198" s="198" t="e">
        <f t="shared" si="1185"/>
        <v>#VALUE!</v>
      </c>
      <c r="DW198" s="198" t="e">
        <f t="shared" si="1186"/>
        <v>#DIV/0!</v>
      </c>
      <c r="DX198" s="198" t="e">
        <f t="shared" si="1187"/>
        <v>#DIV/0!</v>
      </c>
      <c r="DY198" s="198" t="e">
        <f t="shared" si="1188"/>
        <v>#VALUE!</v>
      </c>
      <c r="DZ198" s="198" t="e">
        <f t="shared" si="1189"/>
        <v>#VALUE!</v>
      </c>
      <c r="EA198" s="198" t="e">
        <f t="shared" si="1190"/>
        <v>#VALUE!</v>
      </c>
      <c r="EB198" s="198" t="e">
        <f t="shared" si="1191"/>
        <v>#VALUE!</v>
      </c>
      <c r="EC198" s="198" t="e">
        <f t="shared" si="1192"/>
        <v>#DIV/0!</v>
      </c>
      <c r="ED198" s="198" t="e">
        <f t="shared" si="1193"/>
        <v>#VALUE!</v>
      </c>
      <c r="EE198" s="198" t="e">
        <f t="shared" si="1194"/>
        <v>#VALUE!</v>
      </c>
      <c r="EF198" s="198" t="e">
        <f t="shared" ref="EF198:EO198" si="1221">DV198/SUM($DV198:$EE198)</f>
        <v>#VALUE!</v>
      </c>
      <c r="EG198" s="198" t="e">
        <f t="shared" si="1221"/>
        <v>#DIV/0!</v>
      </c>
      <c r="EH198" s="198" t="e">
        <f t="shared" si="1221"/>
        <v>#DIV/0!</v>
      </c>
      <c r="EI198" s="198" t="e">
        <f t="shared" si="1221"/>
        <v>#VALUE!</v>
      </c>
      <c r="EJ198" s="198" t="e">
        <f t="shared" si="1221"/>
        <v>#VALUE!</v>
      </c>
      <c r="EK198" s="198" t="e">
        <f t="shared" si="1221"/>
        <v>#VALUE!</v>
      </c>
      <c r="EL198" s="198" t="e">
        <f t="shared" si="1221"/>
        <v>#VALUE!</v>
      </c>
      <c r="EM198" s="198" t="e">
        <f t="shared" si="1221"/>
        <v>#DIV/0!</v>
      </c>
      <c r="EN198" s="198" t="e">
        <f t="shared" si="1221"/>
        <v>#VALUE!</v>
      </c>
      <c r="EO198" s="198" t="e">
        <f t="shared" si="1221"/>
        <v>#VALUE!</v>
      </c>
      <c r="EP198" s="511">
        <f t="shared" ref="EP198:EW198" si="1222">EP197</f>
        <v>0.08</v>
      </c>
      <c r="EQ198" s="511">
        <f t="shared" si="1222"/>
        <v>0.015</v>
      </c>
      <c r="ER198" s="511">
        <f t="shared" si="1222"/>
        <v>0.015</v>
      </c>
      <c r="ES198" s="511">
        <f t="shared" si="1222"/>
        <v>0.015</v>
      </c>
      <c r="ET198" s="511">
        <f t="shared" si="1222"/>
        <v>0.015</v>
      </c>
      <c r="EU198" s="511">
        <f t="shared" si="1222"/>
        <v>0.09</v>
      </c>
      <c r="EV198" s="511">
        <f t="shared" si="1222"/>
        <v>0.09</v>
      </c>
      <c r="EW198" s="511">
        <f t="shared" si="1222"/>
        <v>0.09</v>
      </c>
      <c r="EX198" s="420" t="str">
        <f>IF(_tag_month_day!AS194="","",_tag_month_day!AS194/100)</f>
        <v/>
      </c>
      <c r="EY198" s="420" t="str">
        <f>IF(_tag_month_day!AT194="","",_tag_month_day!AT194/100)</f>
        <v/>
      </c>
      <c r="EZ198" s="420" t="str">
        <f>IF(_tag_month_day!AU194="","",_tag_month_day!AU194/100)</f>
        <v/>
      </c>
      <c r="FA198" s="420" t="str">
        <f>IF(_tag_month_day!AV194="","",_tag_month_day!AV194/100)</f>
        <v/>
      </c>
      <c r="FB198" s="420" t="str">
        <f>IF(_tag_month_day!AW194="","",_tag_month_day!AW194/100)</f>
        <v/>
      </c>
      <c r="FC198" s="420" t="str">
        <f>IF(_tag_month_day!AX194="","",_tag_month_day!AX194/100)</f>
        <v/>
      </c>
      <c r="FD198" s="510">
        <f t="shared" ref="FD198:FD261" si="1223">FD197</f>
        <v>0.33</v>
      </c>
      <c r="FE198" s="510">
        <f t="shared" ref="FE198:FE261" si="1224">FE197</f>
        <v>0.19</v>
      </c>
      <c r="FF198" s="510">
        <f t="shared" ref="FF198:FF261" si="1225">FF197</f>
        <v>0.003</v>
      </c>
      <c r="FG198" s="510">
        <f t="shared" ref="FG198:FG261" si="1226">FG197</f>
        <v>0</v>
      </c>
      <c r="FH198" s="603">
        <f t="shared" ref="FH198:FH261" si="1227">FH197</f>
        <v>0.0001</v>
      </c>
      <c r="FI198" s="510">
        <f t="shared" ref="FI198:FR198" si="1228">FI197</f>
        <v>0.41</v>
      </c>
      <c r="FJ198" s="510">
        <f t="shared" si="1228"/>
        <v>0.11</v>
      </c>
      <c r="FK198" s="510">
        <f t="shared" si="1228"/>
        <v>0.015</v>
      </c>
      <c r="FL198" s="510">
        <f t="shared" si="1228"/>
        <v>0</v>
      </c>
      <c r="FM198" s="603">
        <f t="shared" si="1228"/>
        <v>0.0001</v>
      </c>
      <c r="FN198" s="510" t="str">
        <f>IF(_tag_month_day!AY194="","",_tag_month_day!AY194/100)</f>
        <v/>
      </c>
      <c r="FO198" s="510" t="str">
        <f>IF(_tag_month_day!AZ194="","",_tag_month_day!AZ194/100)</f>
        <v/>
      </c>
      <c r="FP198" s="510" t="str">
        <f>IF(_tag_month_day!BA194="","",_tag_month_day!BA194/100)</f>
        <v/>
      </c>
      <c r="FQ198" s="510" t="str">
        <f>IF(_tag_month_day!BB194="","",_tag_month_day!BB194/100)</f>
        <v/>
      </c>
      <c r="FR198" s="603" t="str">
        <f>IF(_tag_month_day!BC194="","",_tag_month_day!BC194/100)</f>
        <v/>
      </c>
      <c r="FS198" s="510" t="str">
        <f>IF(_tag_month_day!BD194="","",_tag_month_day!BD194/100)</f>
        <v/>
      </c>
      <c r="FT198" s="510" t="str">
        <f>IF(_tag_month_day!BE194="","",_tag_month_day!BE194/100)</f>
        <v/>
      </c>
      <c r="FU198" s="510" t="str">
        <f>IF(_tag_month_day!BF194="","",_tag_month_day!BF194/100)</f>
        <v/>
      </c>
      <c r="FV198" s="510" t="str">
        <f>IF(_tag_month_day!BG194="","",_tag_month_day!BG194/100)</f>
        <v/>
      </c>
      <c r="FW198" s="603" t="str">
        <f>IF(_tag_month_day!BH194="","",_tag_month_day!BH194/100)</f>
        <v/>
      </c>
      <c r="FX198" s="510" t="str">
        <f>IF(_tag_month_day!BI194="","",_tag_month_day!BI194/100)</f>
        <v/>
      </c>
      <c r="FY198" s="510" t="str">
        <f>IF(_tag_month_day!BJ194="","",_tag_month_day!BJ194/100)</f>
        <v/>
      </c>
      <c r="FZ198" s="605" t="str">
        <f>IF(_tag_month_day!BK194="","",_tag_month_day!BK194/100)</f>
        <v/>
      </c>
      <c r="GA198" s="510" t="str">
        <f>IF(_tag_month_day!BL194="","",_tag_month_day!BL194/100)</f>
        <v/>
      </c>
      <c r="GB198" s="603" t="str">
        <f>IF(_tag_month_day!BM194="","",_tag_month_day!BM194/100)</f>
        <v/>
      </c>
      <c r="GC198" s="420" t="str">
        <f>IF(_tag_month_day!BN194="","",_tag_month_day!BN194/100)</f>
        <v/>
      </c>
      <c r="GD198" s="420" t="str">
        <f>IF(_tag_month_day!BO194="","",_tag_month_day!BO194/100)</f>
        <v/>
      </c>
      <c r="GE198" s="420" t="str">
        <f>IF(_tag_month_day!BP194="","",_tag_month_day!BP194/100)</f>
        <v/>
      </c>
      <c r="GF198" s="420" t="str">
        <f>IF(_tag_month_day!BQ194="","",_tag_month_day!BQ194/100)</f>
        <v/>
      </c>
      <c r="GG198" s="420" t="str">
        <f>IF(_tag_month_day!BR194="","",_tag_month_day!BR194/100)</f>
        <v/>
      </c>
      <c r="GH198" s="420" t="str">
        <f>IF(_tag_month_day!BS194="","",_tag_month_day!BS194/100)</f>
        <v/>
      </c>
      <c r="GI198" s="603" t="str">
        <f>IF(_tag_month_day!BT194="","",_tag_month_day!BT194/100)</f>
        <v/>
      </c>
      <c r="GJ198" s="612" t="str">
        <f>IF(_tag_month_day!BU194="","",_tag_month_day!BU194/100)</f>
        <v/>
      </c>
      <c r="GK198" s="620" t="str">
        <f>IF(_tag_month_day!BV194="",IF(_rlcf_month_day!A$2="","",_rlcf_month_day!A$2/100),_tag_month_day!BV194/100)</f>
        <v/>
      </c>
      <c r="GL198" s="620" t="str">
        <f>IF(_tag_month_day!BW194="",IF(_rlcf_month_day!B$2="","",_rlcf_month_day!B$2/100),_tag_month_day!BW194/100)</f>
        <v/>
      </c>
      <c r="GM198" s="621" t="str">
        <f>IF(_tag_month_day!BX194="",IF(_rlcf_month_day!C$2="","",_rlcf_month_day!C$2/100),_tag_month_day!BX194/100)</f>
        <v/>
      </c>
      <c r="GN198" s="620" t="str">
        <f>IF(_tag_month_day!BV194="",IF(_rlcf_month_day!A$2="","",_rlcf_month_day!A$2/100),_tag_month_day!BV194/100)</f>
        <v/>
      </c>
      <c r="GO198" s="620" t="str">
        <f>IF(_tag_month_day!BW194="",IF(_rlcf_month_day!B$2="","",_rlcf_month_day!B$2/100),_tag_month_day!BW194/100)</f>
        <v/>
      </c>
      <c r="GP198" s="620" t="str">
        <f>IF(_tag_month_day!CD194="",IF(_rlcf_month_day!E$2="","",_rlcf_month_day!E$2/100),_tag_month_day!CD194/100)</f>
        <v/>
      </c>
      <c r="GQ198" s="620" t="str">
        <f>IF(_tag_month_day!CE194="",IF(_rlcf_month_day!F$2="","",_rlcf_month_day!F$2/100),_tag_month_day!CE194/100)</f>
        <v/>
      </c>
      <c r="GR198" s="621" t="str">
        <f>IF(_tag_month_day!CF194="",IF(_rlcf_month_day!G$2="","",_rlcf_month_day!G$2/100),_tag_month_day!CF194/100)</f>
        <v/>
      </c>
      <c r="GS198" s="626">
        <f t="shared" ref="GS198:HH198" si="1229">GS197</f>
        <v>0.953</v>
      </c>
      <c r="GT198" s="626">
        <f t="shared" si="1229"/>
        <v>0.55</v>
      </c>
      <c r="GU198" s="626">
        <f t="shared" si="1229"/>
        <v>0.55</v>
      </c>
      <c r="GV198" s="626">
        <f t="shared" si="1229"/>
        <v>0.55</v>
      </c>
      <c r="GW198" s="626">
        <f t="shared" si="1229"/>
        <v>0.5</v>
      </c>
      <c r="GX198" s="626">
        <f t="shared" si="1229"/>
        <v>0.935</v>
      </c>
      <c r="GY198" s="626">
        <f t="shared" si="1229"/>
        <v>0.15</v>
      </c>
      <c r="GZ198" s="626">
        <f t="shared" si="1229"/>
        <v>1</v>
      </c>
      <c r="HA198" s="632">
        <f t="shared" si="1229"/>
        <v>0.047</v>
      </c>
      <c r="HB198" s="632">
        <f t="shared" si="1229"/>
        <v>0.45</v>
      </c>
      <c r="HC198" s="632">
        <f t="shared" si="1229"/>
        <v>0.45</v>
      </c>
      <c r="HD198" s="632">
        <f t="shared" si="1229"/>
        <v>0.45</v>
      </c>
      <c r="HE198" s="632">
        <f t="shared" si="1229"/>
        <v>0.5</v>
      </c>
      <c r="HF198" s="632">
        <f t="shared" si="1229"/>
        <v>0.065</v>
      </c>
      <c r="HG198" s="632">
        <f t="shared" si="1229"/>
        <v>0.85</v>
      </c>
      <c r="HH198" s="632">
        <f t="shared" si="1229"/>
        <v>0</v>
      </c>
      <c r="HI198" s="68">
        <f t="shared" si="1199"/>
        <v>0</v>
      </c>
      <c r="HJ198" s="68" t="e">
        <f t="shared" ref="HJ198:HJ261" si="1230">IF(AJ198&gt;0,AH198-AJ198,0)</f>
        <v>#VALUE!</v>
      </c>
      <c r="HK198" s="202">
        <f t="shared" ref="HK198:HK261" si="1231">HK197</f>
        <v>0.85</v>
      </c>
      <c r="HL198" s="464">
        <f t="shared" ref="HL198:HL261" si="1232">HL197</f>
        <v>550000</v>
      </c>
      <c r="HM198" s="464">
        <f t="shared" ref="HM198:HM261" si="1233">HM197</f>
        <v>480000</v>
      </c>
      <c r="HN198" s="192" t="e">
        <f t="shared" si="1200"/>
        <v>#VALUE!</v>
      </c>
      <c r="HO198" s="192" t="e">
        <f>HN198*HK198*$HO$2/HL198*1000000</f>
        <v>#VALUE!</v>
      </c>
      <c r="HP198" s="192" t="e">
        <f>HN198*HK198*$HP$2/HM198*1000000</f>
        <v>#VALUE!</v>
      </c>
    </row>
    <row r="199" customFormat="1" spans="1:224">
      <c r="A199" s="381">
        <v>194</v>
      </c>
      <c r="B199" s="54">
        <f ca="1" t="shared" ref="B199:B262" si="1234">IF(D199=D198,B198,IF(D199="夜班",B198+1,B198))</f>
        <v>43625</v>
      </c>
      <c r="C199" s="57">
        <f t="shared" ref="C199:C262" si="1235">C198</f>
        <v>0.0416666666666667</v>
      </c>
      <c r="D199" s="68" t="str">
        <f ca="1" t="shared" si="1201"/>
        <v>夜班</v>
      </c>
      <c r="E199" s="68" t="str">
        <f ca="1" t="shared" si="1202"/>
        <v>乙</v>
      </c>
      <c r="F199" s="68">
        <f ca="1">SUMPRODUCT((成本日报!$A$3:$A$95=计划!B199)*(成本日报!$B$3:$B$95=计划!$D199),成本日报!$C$3:$C$95)</f>
        <v>2</v>
      </c>
      <c r="G199" s="382">
        <f ca="1" t="shared" ref="G199:G262" si="1236">G198+C198</f>
        <v>43625.0416666662</v>
      </c>
      <c r="H199" s="382">
        <f ca="1" t="shared" si="1203"/>
        <v>43625.0486111106</v>
      </c>
      <c r="I199" s="382">
        <f ca="1" t="shared" si="1204"/>
        <v>43625.0541666662</v>
      </c>
      <c r="J199" s="382">
        <f ca="1" t="shared" si="1205"/>
        <v>43625.0833333329</v>
      </c>
      <c r="K199" s="382">
        <f ca="1" t="shared" si="1206"/>
        <v>43625.1458333329</v>
      </c>
      <c r="L199" s="382">
        <f ca="1" t="shared" si="1207"/>
        <v>43625.1666666662</v>
      </c>
      <c r="M199" s="398" t="str">
        <f>IF(_tag_month_day!A195="","",_tag_month_day!A195)</f>
        <v/>
      </c>
      <c r="N199" s="398" t="str">
        <f>IF(_tag_month_day!B195="","",_tag_month_day!B195)</f>
        <v/>
      </c>
      <c r="O199" s="399" t="e">
        <f t="shared" si="1208"/>
        <v>#VALUE!</v>
      </c>
      <c r="P199" s="398" t="str">
        <f>IF(_tag_month_day!C195="","",_tag_month_day!C195)</f>
        <v/>
      </c>
      <c r="Q199" s="398" t="str">
        <f>IF(_tag_month_day!D195="","",_tag_month_day!D195)</f>
        <v/>
      </c>
      <c r="R199" s="416">
        <f>IF(_tag_month_day!CB195="",R198,_tag_month_day!CB195/100)</f>
        <v>0.07</v>
      </c>
      <c r="S199" s="417" t="str">
        <f>IF(_tag_month_day!E195="","",_tag_month_day!E195)</f>
        <v/>
      </c>
      <c r="T199" s="417" t="str">
        <f>IF(_tag_month_day!F195="","",_tag_month_day!F195)</f>
        <v/>
      </c>
      <c r="U199" s="418" t="e">
        <f t="shared" si="1162"/>
        <v>#VALUE!</v>
      </c>
      <c r="V199" s="53" t="e">
        <f t="shared" si="1163"/>
        <v>#VALUE!</v>
      </c>
      <c r="W199" s="419" t="str">
        <f>IF(_jhy_month_day!A195="","",_jhy_month_day!A195)</f>
        <v/>
      </c>
      <c r="X199" s="420" t="str">
        <f>IF(_jhy_month_day!B195="","",_jhy_month_day!B195/100)</f>
        <v/>
      </c>
      <c r="Y199" s="420" t="str">
        <f>IF(_jhy_month_day!C195="","",_jhy_month_day!C195/100)</f>
        <v/>
      </c>
      <c r="Z199" s="439">
        <f t="shared" si="865"/>
        <v>49</v>
      </c>
      <c r="AA199" s="440" t="str">
        <f>IF(_tag_month_day!G195="","",_tag_month_day!G195/100)</f>
        <v/>
      </c>
      <c r="AB199" s="440" t="str">
        <f>IF(_tag_month_day!H195="","",_tag_month_day!H195/100)</f>
        <v/>
      </c>
      <c r="AC199" s="193">
        <f t="shared" si="1209"/>
        <v>1.59963432013121</v>
      </c>
      <c r="AD199" s="441" t="str">
        <f t="shared" si="1210"/>
        <v/>
      </c>
      <c r="AE199" s="442" t="str">
        <f t="shared" si="1211"/>
        <v/>
      </c>
      <c r="AF199" s="443">
        <v>1</v>
      </c>
      <c r="AG199" s="68" t="str">
        <f>IF(_duihao_month_day!A195="","",_duihao_month_day!A195)</f>
        <v/>
      </c>
      <c r="AH199" s="463">
        <f>IF(_gyk_month_day!B195="",AH198,_gyk_month_day!B195)</f>
        <v>820</v>
      </c>
      <c r="AI199" s="464" t="e">
        <f t="shared" ref="AI199:AI262" si="1237">IF(ROUND(AJ199-AJ198,1)=0,"",AJ199-AJ198)</f>
        <v>#VALUE!</v>
      </c>
      <c r="AJ199" s="68" t="str">
        <f>IF(_tag_month_day!I195="","",_tag_month_day!I195)</f>
        <v/>
      </c>
      <c r="AK199" s="465" t="str">
        <f>IF(_tzyy_month_day!A195="","",_tzyy_month_day!A195)</f>
        <v/>
      </c>
      <c r="AL199" s="465" t="str">
        <f>IF(_tzyy_month_day!B195="","",_tzyy_month_day!B195)</f>
        <v/>
      </c>
      <c r="AM199" s="465" t="str">
        <f>IF(_tzyy_month_day!C195="","",_tzyy_month_day!C195)</f>
        <v/>
      </c>
      <c r="AN199" s="466" t="str">
        <f>IF(_tag_month_day!CG195="","",_tag_month_day!CG195)</f>
        <v/>
      </c>
      <c r="AO199" s="466" t="str">
        <f>IF(_tag_month_day!CH195="","",_tag_month_day!CH195)</f>
        <v/>
      </c>
      <c r="AP199" s="486" t="e">
        <f t="shared" si="1212"/>
        <v>#VALUE!</v>
      </c>
      <c r="AQ199" s="487" t="str">
        <f>IF(_tag_month_day!J195="","",_tag_month_day!J195/100)</f>
        <v/>
      </c>
      <c r="AR199" s="488">
        <f t="shared" si="1213"/>
        <v>1.3</v>
      </c>
      <c r="AS199" s="489" t="e">
        <f t="shared" si="1164"/>
        <v>#VALUE!</v>
      </c>
      <c r="AT199" s="489">
        <f t="shared" si="1214"/>
        <v>0</v>
      </c>
      <c r="AU199" s="490" t="str">
        <f>IF(_tag_month_day!K195="","",_tag_month_day!K195)</f>
        <v/>
      </c>
      <c r="AV199" s="491" t="str">
        <f>IF(_tag_month_day!L195="","",_tag_month_day!L195/100)</f>
        <v/>
      </c>
      <c r="AW199" s="420">
        <f t="shared" si="1136"/>
        <v>0</v>
      </c>
      <c r="AX199" s="420">
        <f t="shared" si="1215"/>
        <v>0</v>
      </c>
      <c r="AY199" s="420" t="str">
        <f>IF(_tag_month_day!M195="","",_tag_month_day!M195/100)</f>
        <v/>
      </c>
      <c r="AZ199" s="420" t="str">
        <f>IF(_tag_month_day!N195="","",_tag_month_day!N195/100)</f>
        <v/>
      </c>
      <c r="BA199" s="420" t="str">
        <f>IF(_tag_month_day!O195="","",_tag_month_day!O195/100)</f>
        <v/>
      </c>
      <c r="BB199" s="496" t="str">
        <f>IF(_tag_month_day!P195="","",_tag_month_day!P195/100)</f>
        <v/>
      </c>
      <c r="BC199" s="496">
        <f t="shared" si="1216"/>
        <v>0</v>
      </c>
      <c r="BD199" s="496" t="str">
        <f>IF(_tag_month_day!Q195="","",_tag_month_day!Q195/100)</f>
        <v/>
      </c>
      <c r="BE199" s="510" t="str">
        <f>IF(_tag_month_day!R195="","",_tag_month_day!R195/100)</f>
        <v/>
      </c>
      <c r="BF199" s="413" t="str">
        <f>IF(_tag_month_day!CC195="","",_tag_month_day!CC195/100)</f>
        <v/>
      </c>
      <c r="BG199" s="511" t="e">
        <f t="shared" si="1165"/>
        <v>#VALUE!</v>
      </c>
      <c r="BH199" s="198">
        <f t="shared" si="1166"/>
        <v>0</v>
      </c>
      <c r="BI199" s="512" t="e">
        <f>IF(CX199=0,BI198,(DK199*查询!$R$5+DL199*查询!$Q$5+DM199*查询!$N$5+DN199*查询!$O$5+DO199*查询!$P$5)*AF199/CX199)</f>
        <v>#VALUE!</v>
      </c>
      <c r="BJ199" s="512" t="e">
        <f>IF(CX199=0,BJ198,(DP199*查询!$S$5+DQ199*查询!$T$5+DR199*查询!$U$5)*AF199/CX199)</f>
        <v>#VALUE!</v>
      </c>
      <c r="BK199" s="512">
        <f t="shared" si="1217"/>
        <v>1</v>
      </c>
      <c r="BL199" s="513" t="str">
        <f>IF(_cfyc_month_day!A195="","",_cfyc_month_day!A195)</f>
        <v/>
      </c>
      <c r="BM199" s="513" t="str">
        <f>IF(_cfyc_month_day!B195="","",_cfyc_month_day!B195)</f>
        <v/>
      </c>
      <c r="BN199" s="513" t="str">
        <f>IF(_cfyc_month_day!C195="","",_cfyc_month_day!C195)</f>
        <v/>
      </c>
      <c r="BO199" s="522" t="str">
        <f>IF(_cfyc_month_day!D195="","",_cfyc_month_day!D195)</f>
        <v/>
      </c>
      <c r="BP199" s="522" t="str">
        <f>IF(_cfyc_month_day!E195="","",_cfyc_month_day!E195)</f>
        <v/>
      </c>
      <c r="BQ199" s="522" t="str">
        <f>IF(_cfyc_month_day!F195="","",_cfyc_month_day!F195)</f>
        <v/>
      </c>
      <c r="BR199" s="513" t="str">
        <f>IF(_tag_month_day!T195="","",_tag_month_day!T195)</f>
        <v/>
      </c>
      <c r="BS199" s="513" t="str">
        <f>IF(_tag_month_day!U195="","",_tag_month_day!U195)</f>
        <v/>
      </c>
      <c r="BT199" s="523" t="str">
        <f t="shared" si="1218"/>
        <v/>
      </c>
      <c r="BU199" s="223" t="str">
        <f>IF(_tag_month_day!V195="","",_tag_month_day!V195)</f>
        <v/>
      </c>
      <c r="BV199" s="206" t="str">
        <f>IF(_tag_month_day!W195="","",_tag_month_day!W195)</f>
        <v/>
      </c>
      <c r="BW199" s="540" t="str">
        <f>IF(_tag_month_day!X195="","",_tag_month_day!X195)</f>
        <v/>
      </c>
      <c r="BX199" s="540" t="str">
        <f>IF(_tag_month_day!Y195="","",_tag_month_day!Y195)</f>
        <v/>
      </c>
      <c r="BY199" s="541">
        <f ca="1" t="shared" si="1219"/>
        <v>43625.1666666662</v>
      </c>
      <c r="BZ199" s="542" t="s">
        <v>215</v>
      </c>
      <c r="CA199" s="543" t="str">
        <f>IF(_jhy2_month_day!A195="","",_jhy2_month_day!A195)</f>
        <v/>
      </c>
      <c r="CB199" s="464" t="str">
        <f>IF(_jhy2_month_day!B195="","",_jhy2_month_day!B195)</f>
        <v/>
      </c>
      <c r="CC199" s="464" t="str">
        <f>IF(_jhy2_month_day!C195="","",_jhy2_month_day!C195)</f>
        <v/>
      </c>
      <c r="CD199" s="464" t="str">
        <f>IF(_jhy2_month_day!D195="","",_jhy2_month_day!D195)</f>
        <v/>
      </c>
      <c r="CE199" s="464" t="str">
        <f>IF(_jhy2_month_day!E195="","",_jhy2_month_day!E195)</f>
        <v/>
      </c>
      <c r="CF199" s="464" t="str">
        <f>IF(_jhy2_month_day!F195="","",_jhy2_month_day!F195)</f>
        <v/>
      </c>
      <c r="CG199" s="464" t="str">
        <f>IF(_jhy2_month_day!G195="","",_jhy2_month_day!G195)</f>
        <v/>
      </c>
      <c r="CH199" s="464" t="str">
        <f>IF(_jhy2_month_day!H195="","",_jhy2_month_day!H195)</f>
        <v/>
      </c>
      <c r="CI199" s="464" t="str">
        <f>IF(_jhy2_month_day!I195="","",_jhy2_month_day!I195)</f>
        <v/>
      </c>
      <c r="CJ199" s="464" t="str">
        <f>IF(_jhy2_month_day!J195="","",_jhy2_month_day!J195)</f>
        <v/>
      </c>
      <c r="CK199" s="464" t="str">
        <f>IF(_jhy2_month_day!K195="","",_jhy2_month_day!K195)</f>
        <v/>
      </c>
      <c r="CL199" s="562" t="str">
        <f>IF(_jhy2_month_day!L195="","",_jhy2_month_day!L195)</f>
        <v/>
      </c>
      <c r="CM199" s="562" t="str">
        <f>IF(_jhy2_month_day!M195="","",_jhy2_month_day!M195)</f>
        <v/>
      </c>
      <c r="CN199" s="562" t="str">
        <f>IF(_jhy2_month_day!N195="","",_jhy2_month_day!N195)</f>
        <v/>
      </c>
      <c r="CO199" s="562" t="str">
        <f>IF(_jhy2_month_day!O195="","",_jhy2_month_day!O195)</f>
        <v/>
      </c>
      <c r="CP199" s="562" t="str">
        <f>IF(_jhy2_month_day!P195="","",_jhy2_month_day!P195)</f>
        <v/>
      </c>
      <c r="CQ199" s="562" t="str">
        <f>IF(_jhy2_month_day!Q195="","",_jhy2_month_day!Q195)</f>
        <v/>
      </c>
      <c r="CR199" s="563" t="str">
        <f>IF(_jhy2_month_day!R195="","",_jhy2_month_day!R195)</f>
        <v/>
      </c>
      <c r="CS199" s="576" t="str">
        <f>IF(_jhy2_month_day!S195="","",_jhy2_month_day!S195)</f>
        <v/>
      </c>
      <c r="CT199" s="562" t="str">
        <f>IF(_jhy2_month_day!T195="","",_jhy2_month_day!T195)</f>
        <v/>
      </c>
      <c r="CU199" s="577" t="e">
        <f t="shared" si="1167"/>
        <v>#VALUE!</v>
      </c>
      <c r="CV199" s="198" t="e">
        <f t="shared" si="1168"/>
        <v>#VALUE!</v>
      </c>
      <c r="CW199" s="192" t="e">
        <f t="shared" si="1169"/>
        <v>#VALUE!</v>
      </c>
      <c r="CX199" s="192" t="e">
        <f t="shared" si="1170"/>
        <v>#VALUE!</v>
      </c>
      <c r="CY199" s="202" t="e">
        <f t="shared" si="1171"/>
        <v>#VALUE!</v>
      </c>
      <c r="CZ199" s="192" t="e">
        <f t="shared" ref="CZ199:DI199" si="1238">$AJ199*EF199</f>
        <v>#VALUE!</v>
      </c>
      <c r="DA199" s="192" t="e">
        <f t="shared" si="1238"/>
        <v>#VALUE!</v>
      </c>
      <c r="DB199" s="192" t="e">
        <f t="shared" si="1238"/>
        <v>#VALUE!</v>
      </c>
      <c r="DC199" s="192" t="e">
        <f t="shared" si="1238"/>
        <v>#VALUE!</v>
      </c>
      <c r="DD199" s="192" t="e">
        <f t="shared" si="1238"/>
        <v>#VALUE!</v>
      </c>
      <c r="DE199" s="192" t="e">
        <f t="shared" si="1238"/>
        <v>#VALUE!</v>
      </c>
      <c r="DF199" s="192" t="e">
        <f t="shared" si="1238"/>
        <v>#VALUE!</v>
      </c>
      <c r="DG199" s="192" t="e">
        <f t="shared" si="1238"/>
        <v>#VALUE!</v>
      </c>
      <c r="DH199" s="192" t="e">
        <f t="shared" si="1238"/>
        <v>#VALUE!</v>
      </c>
      <c r="DI199" s="192" t="e">
        <f t="shared" si="1238"/>
        <v>#VALUE!</v>
      </c>
      <c r="DJ199" s="192" t="e">
        <f t="shared" si="1173"/>
        <v>#VALUE!</v>
      </c>
      <c r="DK199" s="192" t="e">
        <f t="shared" si="1174"/>
        <v>#VALUE!</v>
      </c>
      <c r="DL199" s="192" t="e">
        <f t="shared" si="1175"/>
        <v>#VALUE!</v>
      </c>
      <c r="DM199" s="192" t="e">
        <f t="shared" si="1176"/>
        <v>#VALUE!</v>
      </c>
      <c r="DN199" s="192" t="e">
        <f t="shared" si="1177"/>
        <v>#VALUE!</v>
      </c>
      <c r="DO199" s="192" t="e">
        <f t="shared" si="1178"/>
        <v>#VALUE!</v>
      </c>
      <c r="DP199" s="192" t="e">
        <f t="shared" si="1179"/>
        <v>#VALUE!</v>
      </c>
      <c r="DQ199" s="192" t="e">
        <f t="shared" si="1180"/>
        <v>#VALUE!</v>
      </c>
      <c r="DR199" s="192" t="e">
        <f t="shared" si="1181"/>
        <v>#VALUE!</v>
      </c>
      <c r="DS199" s="192" t="e">
        <f t="shared" si="1182"/>
        <v>#VALUE!</v>
      </c>
      <c r="DT199" s="192" t="e">
        <f t="shared" si="1183"/>
        <v>#VALUE!</v>
      </c>
      <c r="DU199" s="192" t="e">
        <f t="shared" si="1184"/>
        <v>#VALUE!</v>
      </c>
      <c r="DV199" s="198" t="e">
        <f t="shared" si="1185"/>
        <v>#VALUE!</v>
      </c>
      <c r="DW199" s="198" t="e">
        <f t="shared" si="1186"/>
        <v>#DIV/0!</v>
      </c>
      <c r="DX199" s="198" t="e">
        <f t="shared" si="1187"/>
        <v>#DIV/0!</v>
      </c>
      <c r="DY199" s="198" t="e">
        <f t="shared" si="1188"/>
        <v>#VALUE!</v>
      </c>
      <c r="DZ199" s="198" t="e">
        <f t="shared" si="1189"/>
        <v>#VALUE!</v>
      </c>
      <c r="EA199" s="198" t="e">
        <f t="shared" si="1190"/>
        <v>#VALUE!</v>
      </c>
      <c r="EB199" s="198" t="e">
        <f t="shared" si="1191"/>
        <v>#VALUE!</v>
      </c>
      <c r="EC199" s="198" t="e">
        <f t="shared" si="1192"/>
        <v>#DIV/0!</v>
      </c>
      <c r="ED199" s="198" t="e">
        <f t="shared" si="1193"/>
        <v>#VALUE!</v>
      </c>
      <c r="EE199" s="198" t="e">
        <f t="shared" si="1194"/>
        <v>#VALUE!</v>
      </c>
      <c r="EF199" s="198" t="e">
        <f t="shared" ref="EF199:EO199" si="1239">DV199/SUM($DV199:$EE199)</f>
        <v>#VALUE!</v>
      </c>
      <c r="EG199" s="198" t="e">
        <f t="shared" si="1239"/>
        <v>#DIV/0!</v>
      </c>
      <c r="EH199" s="198" t="e">
        <f t="shared" si="1239"/>
        <v>#DIV/0!</v>
      </c>
      <c r="EI199" s="198" t="e">
        <f t="shared" si="1239"/>
        <v>#VALUE!</v>
      </c>
      <c r="EJ199" s="198" t="e">
        <f t="shared" si="1239"/>
        <v>#VALUE!</v>
      </c>
      <c r="EK199" s="198" t="e">
        <f t="shared" si="1239"/>
        <v>#VALUE!</v>
      </c>
      <c r="EL199" s="198" t="e">
        <f t="shared" si="1239"/>
        <v>#VALUE!</v>
      </c>
      <c r="EM199" s="198" t="e">
        <f t="shared" si="1239"/>
        <v>#DIV/0!</v>
      </c>
      <c r="EN199" s="198" t="e">
        <f t="shared" si="1239"/>
        <v>#VALUE!</v>
      </c>
      <c r="EO199" s="198" t="e">
        <f t="shared" si="1239"/>
        <v>#VALUE!</v>
      </c>
      <c r="EP199" s="511">
        <f t="shared" ref="EP199:EW199" si="1240">EP198</f>
        <v>0.08</v>
      </c>
      <c r="EQ199" s="511">
        <f t="shared" si="1240"/>
        <v>0.015</v>
      </c>
      <c r="ER199" s="511">
        <f t="shared" si="1240"/>
        <v>0.015</v>
      </c>
      <c r="ES199" s="511">
        <f t="shared" si="1240"/>
        <v>0.015</v>
      </c>
      <c r="ET199" s="511">
        <f t="shared" si="1240"/>
        <v>0.015</v>
      </c>
      <c r="EU199" s="511">
        <f t="shared" si="1240"/>
        <v>0.09</v>
      </c>
      <c r="EV199" s="511">
        <f t="shared" si="1240"/>
        <v>0.09</v>
      </c>
      <c r="EW199" s="511">
        <f t="shared" si="1240"/>
        <v>0.09</v>
      </c>
      <c r="EX199" s="420" t="str">
        <f>IF(_tag_month_day!AS195="","",_tag_month_day!AS195/100)</f>
        <v/>
      </c>
      <c r="EY199" s="420" t="str">
        <f>IF(_tag_month_day!AT195="","",_tag_month_day!AT195/100)</f>
        <v/>
      </c>
      <c r="EZ199" s="420" t="str">
        <f>IF(_tag_month_day!AU195="","",_tag_month_day!AU195/100)</f>
        <v/>
      </c>
      <c r="FA199" s="420" t="str">
        <f>IF(_tag_month_day!AV195="","",_tag_month_day!AV195/100)</f>
        <v/>
      </c>
      <c r="FB199" s="420" t="str">
        <f>IF(_tag_month_day!AW195="","",_tag_month_day!AW195/100)</f>
        <v/>
      </c>
      <c r="FC199" s="420" t="str">
        <f>IF(_tag_month_day!AX195="","",_tag_month_day!AX195/100)</f>
        <v/>
      </c>
      <c r="FD199" s="510">
        <f t="shared" si="1223"/>
        <v>0.33</v>
      </c>
      <c r="FE199" s="510">
        <f t="shared" si="1224"/>
        <v>0.19</v>
      </c>
      <c r="FF199" s="510">
        <f t="shared" si="1225"/>
        <v>0.003</v>
      </c>
      <c r="FG199" s="510">
        <f t="shared" si="1226"/>
        <v>0</v>
      </c>
      <c r="FH199" s="603">
        <f t="shared" si="1227"/>
        <v>0.0001</v>
      </c>
      <c r="FI199" s="510">
        <f t="shared" ref="FI199:FR199" si="1241">FI198</f>
        <v>0.41</v>
      </c>
      <c r="FJ199" s="510">
        <f t="shared" si="1241"/>
        <v>0.11</v>
      </c>
      <c r="FK199" s="510">
        <f t="shared" si="1241"/>
        <v>0.015</v>
      </c>
      <c r="FL199" s="510">
        <f t="shared" si="1241"/>
        <v>0</v>
      </c>
      <c r="FM199" s="603">
        <f t="shared" si="1241"/>
        <v>0.0001</v>
      </c>
      <c r="FN199" s="510" t="str">
        <f>IF(_tag_month_day!AY195="","",_tag_month_day!AY195/100)</f>
        <v/>
      </c>
      <c r="FO199" s="510" t="str">
        <f>IF(_tag_month_day!AZ195="","",_tag_month_day!AZ195/100)</f>
        <v/>
      </c>
      <c r="FP199" s="510" t="str">
        <f>IF(_tag_month_day!BA195="","",_tag_month_day!BA195/100)</f>
        <v/>
      </c>
      <c r="FQ199" s="510" t="str">
        <f>IF(_tag_month_day!BB195="","",_tag_month_day!BB195/100)</f>
        <v/>
      </c>
      <c r="FR199" s="603" t="str">
        <f>IF(_tag_month_day!BC195="","",_tag_month_day!BC195/100)</f>
        <v/>
      </c>
      <c r="FS199" s="510" t="str">
        <f>IF(_tag_month_day!BD195="","",_tag_month_day!BD195/100)</f>
        <v/>
      </c>
      <c r="FT199" s="510" t="str">
        <f>IF(_tag_month_day!BE195="","",_tag_month_day!BE195/100)</f>
        <v/>
      </c>
      <c r="FU199" s="510" t="str">
        <f>IF(_tag_month_day!BF195="","",_tag_month_day!BF195/100)</f>
        <v/>
      </c>
      <c r="FV199" s="510" t="str">
        <f>IF(_tag_month_day!BG195="","",_tag_month_day!BG195/100)</f>
        <v/>
      </c>
      <c r="FW199" s="603" t="str">
        <f>IF(_tag_month_day!BH195="","",_tag_month_day!BH195/100)</f>
        <v/>
      </c>
      <c r="FX199" s="510" t="str">
        <f>IF(_tag_month_day!BI195="","",_tag_month_day!BI195/100)</f>
        <v/>
      </c>
      <c r="FY199" s="510" t="str">
        <f>IF(_tag_month_day!BJ195="","",_tag_month_day!BJ195/100)</f>
        <v/>
      </c>
      <c r="FZ199" s="605" t="str">
        <f>IF(_tag_month_day!BK195="","",_tag_month_day!BK195/100)</f>
        <v/>
      </c>
      <c r="GA199" s="510" t="str">
        <f>IF(_tag_month_day!BL195="","",_tag_month_day!BL195/100)</f>
        <v/>
      </c>
      <c r="GB199" s="603" t="str">
        <f>IF(_tag_month_day!BM195="","",_tag_month_day!BM195/100)</f>
        <v/>
      </c>
      <c r="GC199" s="420" t="str">
        <f>IF(_tag_month_day!BN195="","",_tag_month_day!BN195/100)</f>
        <v/>
      </c>
      <c r="GD199" s="420" t="str">
        <f>IF(_tag_month_day!BO195="","",_tag_month_day!BO195/100)</f>
        <v/>
      </c>
      <c r="GE199" s="420" t="str">
        <f>IF(_tag_month_day!BP195="","",_tag_month_day!BP195/100)</f>
        <v/>
      </c>
      <c r="GF199" s="420" t="str">
        <f>IF(_tag_month_day!BQ195="","",_tag_month_day!BQ195/100)</f>
        <v/>
      </c>
      <c r="GG199" s="420" t="str">
        <f>IF(_tag_month_day!BR195="","",_tag_month_day!BR195/100)</f>
        <v/>
      </c>
      <c r="GH199" s="420" t="str">
        <f>IF(_tag_month_day!BS195="","",_tag_month_day!BS195/100)</f>
        <v/>
      </c>
      <c r="GI199" s="603" t="str">
        <f>IF(_tag_month_day!BT195="","",_tag_month_day!BT195/100)</f>
        <v/>
      </c>
      <c r="GJ199" s="612" t="str">
        <f>IF(_tag_month_day!BU195="","",_tag_month_day!BU195/100)</f>
        <v/>
      </c>
      <c r="GK199" s="620" t="str">
        <f>IF(_tag_month_day!BV195="",IF(_rlcf_month_day!A$2="","",_rlcf_month_day!A$2/100),_tag_month_day!BV195/100)</f>
        <v/>
      </c>
      <c r="GL199" s="620" t="str">
        <f>IF(_tag_month_day!BW195="",IF(_rlcf_month_day!B$2="","",_rlcf_month_day!B$2/100),_tag_month_day!BW195/100)</f>
        <v/>
      </c>
      <c r="GM199" s="621" t="str">
        <f>IF(_tag_month_day!BX195="",IF(_rlcf_month_day!C$2="","",_rlcf_month_day!C$2/100),_tag_month_day!BX195/100)</f>
        <v/>
      </c>
      <c r="GN199" s="620" t="str">
        <f>IF(_tag_month_day!BV195="",IF(_rlcf_month_day!A$2="","",_rlcf_month_day!A$2/100),_tag_month_day!BV195/100)</f>
        <v/>
      </c>
      <c r="GO199" s="620" t="str">
        <f>IF(_tag_month_day!BW195="",IF(_rlcf_month_day!B$2="","",_rlcf_month_day!B$2/100),_tag_month_day!BW195/100)</f>
        <v/>
      </c>
      <c r="GP199" s="620" t="str">
        <f>IF(_tag_month_day!CD195="",IF(_rlcf_month_day!E$2="","",_rlcf_month_day!E$2/100),_tag_month_day!CD195/100)</f>
        <v/>
      </c>
      <c r="GQ199" s="620" t="str">
        <f>IF(_tag_month_day!CE195="",IF(_rlcf_month_day!F$2="","",_rlcf_month_day!F$2/100),_tag_month_day!CE195/100)</f>
        <v/>
      </c>
      <c r="GR199" s="621" t="str">
        <f>IF(_tag_month_day!CF195="",IF(_rlcf_month_day!G$2="","",_rlcf_month_day!G$2/100),_tag_month_day!CF195/100)</f>
        <v/>
      </c>
      <c r="GS199" s="626">
        <f t="shared" ref="GS199:HH199" si="1242">GS198</f>
        <v>0.953</v>
      </c>
      <c r="GT199" s="626">
        <f t="shared" si="1242"/>
        <v>0.55</v>
      </c>
      <c r="GU199" s="626">
        <f t="shared" si="1242"/>
        <v>0.55</v>
      </c>
      <c r="GV199" s="626">
        <f t="shared" si="1242"/>
        <v>0.55</v>
      </c>
      <c r="GW199" s="626">
        <f t="shared" si="1242"/>
        <v>0.5</v>
      </c>
      <c r="GX199" s="626">
        <f t="shared" si="1242"/>
        <v>0.935</v>
      </c>
      <c r="GY199" s="626">
        <f t="shared" si="1242"/>
        <v>0.15</v>
      </c>
      <c r="GZ199" s="626">
        <f t="shared" si="1242"/>
        <v>1</v>
      </c>
      <c r="HA199" s="632">
        <f t="shared" si="1242"/>
        <v>0.047</v>
      </c>
      <c r="HB199" s="632">
        <f t="shared" si="1242"/>
        <v>0.45</v>
      </c>
      <c r="HC199" s="632">
        <f t="shared" si="1242"/>
        <v>0.45</v>
      </c>
      <c r="HD199" s="632">
        <f t="shared" si="1242"/>
        <v>0.45</v>
      </c>
      <c r="HE199" s="632">
        <f t="shared" si="1242"/>
        <v>0.5</v>
      </c>
      <c r="HF199" s="632">
        <f t="shared" si="1242"/>
        <v>0.065</v>
      </c>
      <c r="HG199" s="632">
        <f t="shared" si="1242"/>
        <v>0.85</v>
      </c>
      <c r="HH199" s="632">
        <f t="shared" si="1242"/>
        <v>0</v>
      </c>
      <c r="HI199" s="68" t="e">
        <f t="shared" si="1199"/>
        <v>#VALUE!</v>
      </c>
      <c r="HJ199" s="68" t="e">
        <f t="shared" si="1230"/>
        <v>#VALUE!</v>
      </c>
      <c r="HK199" s="202">
        <f t="shared" si="1231"/>
        <v>0.85</v>
      </c>
      <c r="HL199" s="464">
        <f t="shared" si="1232"/>
        <v>550000</v>
      </c>
      <c r="HM199" s="464">
        <f t="shared" si="1233"/>
        <v>480000</v>
      </c>
      <c r="HN199" s="192" t="e">
        <f t="shared" si="1200"/>
        <v>#VALUE!</v>
      </c>
      <c r="HO199" s="192" t="e">
        <f>HN199*HK199*$HO$2/HL199*1000000</f>
        <v>#VALUE!</v>
      </c>
      <c r="HP199" s="192" t="e">
        <f>HN199*HK199*$HP$2/HM199*1000000</f>
        <v>#VALUE!</v>
      </c>
    </row>
    <row r="200" customFormat="1" spans="1:224">
      <c r="A200" s="381">
        <v>195</v>
      </c>
      <c r="B200" s="54">
        <f ca="1" t="shared" si="1234"/>
        <v>43625</v>
      </c>
      <c r="C200" s="57">
        <f t="shared" si="1235"/>
        <v>0.0416666666666667</v>
      </c>
      <c r="D200" s="68" t="str">
        <f ca="1" t="shared" si="1201"/>
        <v>夜班</v>
      </c>
      <c r="E200" s="68" t="str">
        <f ca="1" t="shared" si="1202"/>
        <v>乙</v>
      </c>
      <c r="F200" s="68">
        <f ca="1">SUMPRODUCT((成本日报!$A$3:$A$95=计划!B200)*(成本日报!$B$3:$B$95=计划!$D200),成本日报!$C$3:$C$95)</f>
        <v>2</v>
      </c>
      <c r="G200" s="382">
        <f ca="1" t="shared" si="1236"/>
        <v>43625.0833333329</v>
      </c>
      <c r="H200" s="382">
        <f ca="1" t="shared" si="1203"/>
        <v>43625.0902777773</v>
      </c>
      <c r="I200" s="382">
        <f ca="1" t="shared" si="1204"/>
        <v>43625.0958333329</v>
      </c>
      <c r="J200" s="382">
        <f ca="1" t="shared" si="1205"/>
        <v>43625.1249999995</v>
      </c>
      <c r="K200" s="382">
        <f ca="1" t="shared" si="1206"/>
        <v>43625.1874999995</v>
      </c>
      <c r="L200" s="382">
        <f ca="1" t="shared" si="1207"/>
        <v>43625.2083333329</v>
      </c>
      <c r="M200" s="398" t="str">
        <f>IF(_tag_month_day!A196="","",_tag_month_day!A196)</f>
        <v/>
      </c>
      <c r="N200" s="398" t="str">
        <f>IF(_tag_month_day!B196="","",_tag_month_day!B196)</f>
        <v/>
      </c>
      <c r="O200" s="399" t="e">
        <f t="shared" si="1208"/>
        <v>#VALUE!</v>
      </c>
      <c r="P200" s="398" t="str">
        <f>IF(_tag_month_day!C196="","",_tag_month_day!C196)</f>
        <v/>
      </c>
      <c r="Q200" s="398" t="str">
        <f>IF(_tag_month_day!D196="","",_tag_month_day!D196)</f>
        <v/>
      </c>
      <c r="R200" s="416">
        <f>IF(_tag_month_day!CB196="",R199,_tag_month_day!CB196/100)</f>
        <v>0.07</v>
      </c>
      <c r="S200" s="417" t="str">
        <f>IF(_tag_month_day!E196="","",_tag_month_day!E196)</f>
        <v/>
      </c>
      <c r="T200" s="417" t="str">
        <f>IF(_tag_month_day!F196="","",_tag_month_day!F196)</f>
        <v/>
      </c>
      <c r="U200" s="418" t="e">
        <f t="shared" si="1162"/>
        <v>#VALUE!</v>
      </c>
      <c r="V200" s="53" t="e">
        <f t="shared" si="1163"/>
        <v>#VALUE!</v>
      </c>
      <c r="W200" s="419" t="str">
        <f>IF(_jhy_month_day!A196="","",_jhy_month_day!A196)</f>
        <v/>
      </c>
      <c r="X200" s="420" t="str">
        <f>IF(_jhy_month_day!B196="","",_jhy_month_day!B196/100)</f>
        <v/>
      </c>
      <c r="Y200" s="420" t="str">
        <f>IF(_jhy_month_day!C196="","",_jhy_month_day!C196/100)</f>
        <v/>
      </c>
      <c r="Z200" s="439">
        <f t="shared" si="865"/>
        <v>49</v>
      </c>
      <c r="AA200" s="440" t="str">
        <f>IF(_tag_month_day!G196="","",_tag_month_day!G196/100)</f>
        <v/>
      </c>
      <c r="AB200" s="440" t="str">
        <f>IF(_tag_month_day!H196="","",_tag_month_day!H196/100)</f>
        <v/>
      </c>
      <c r="AC200" s="193">
        <f t="shared" si="1209"/>
        <v>1.59963432013121</v>
      </c>
      <c r="AD200" s="441" t="str">
        <f t="shared" si="1210"/>
        <v/>
      </c>
      <c r="AE200" s="442" t="str">
        <f t="shared" si="1211"/>
        <v/>
      </c>
      <c r="AF200" s="443">
        <v>1</v>
      </c>
      <c r="AG200" s="68" t="str">
        <f>IF(_duihao_month_day!A196="","",_duihao_month_day!A196)</f>
        <v/>
      </c>
      <c r="AH200" s="463">
        <f>IF(_gyk_month_day!B196="",AH199,_gyk_month_day!B196)</f>
        <v>820</v>
      </c>
      <c r="AI200" s="464" t="e">
        <f t="shared" si="1237"/>
        <v>#VALUE!</v>
      </c>
      <c r="AJ200" s="68" t="str">
        <f>IF(_tag_month_day!I196="","",_tag_month_day!I196)</f>
        <v/>
      </c>
      <c r="AK200" s="465" t="str">
        <f>IF(_tzyy_month_day!A196="","",_tzyy_month_day!A196)</f>
        <v/>
      </c>
      <c r="AL200" s="465" t="str">
        <f>IF(_tzyy_month_day!B196="","",_tzyy_month_day!B196)</f>
        <v/>
      </c>
      <c r="AM200" s="465" t="str">
        <f>IF(_tzyy_month_day!C196="","",_tzyy_month_day!C196)</f>
        <v/>
      </c>
      <c r="AN200" s="466" t="str">
        <f>IF(_tag_month_day!CG196="","",_tag_month_day!CG196)</f>
        <v/>
      </c>
      <c r="AO200" s="466" t="str">
        <f>IF(_tag_month_day!CH196="","",_tag_month_day!CH196)</f>
        <v/>
      </c>
      <c r="AP200" s="486" t="e">
        <f t="shared" si="1212"/>
        <v>#VALUE!</v>
      </c>
      <c r="AQ200" s="487" t="str">
        <f>IF(_tag_month_day!J196="","",_tag_month_day!J196/100)</f>
        <v/>
      </c>
      <c r="AR200" s="488">
        <f t="shared" si="1213"/>
        <v>1.3</v>
      </c>
      <c r="AS200" s="489" t="e">
        <f t="shared" si="1164"/>
        <v>#VALUE!</v>
      </c>
      <c r="AT200" s="489">
        <f t="shared" si="1214"/>
        <v>0</v>
      </c>
      <c r="AU200" s="490" t="str">
        <f>IF(_tag_month_day!K196="","",_tag_month_day!K196)</f>
        <v/>
      </c>
      <c r="AV200" s="491" t="str">
        <f>IF(_tag_month_day!L196="","",_tag_month_day!L196/100)</f>
        <v/>
      </c>
      <c r="AW200" s="420">
        <f t="shared" si="1136"/>
        <v>0</v>
      </c>
      <c r="AX200" s="420">
        <f t="shared" si="1215"/>
        <v>0</v>
      </c>
      <c r="AY200" s="420" t="str">
        <f>IF(_tag_month_day!M196="","",_tag_month_day!M196/100)</f>
        <v/>
      </c>
      <c r="AZ200" s="420" t="str">
        <f>IF(_tag_month_day!N196="","",_tag_month_day!N196/100)</f>
        <v/>
      </c>
      <c r="BA200" s="420" t="str">
        <f>IF(_tag_month_day!O196="","",_tag_month_day!O196/100)</f>
        <v/>
      </c>
      <c r="BB200" s="496" t="str">
        <f>IF(_tag_month_day!P196="","",_tag_month_day!P196/100)</f>
        <v/>
      </c>
      <c r="BC200" s="496">
        <f t="shared" si="1216"/>
        <v>0</v>
      </c>
      <c r="BD200" s="496" t="str">
        <f>IF(_tag_month_day!Q196="","",_tag_month_day!Q196/100)</f>
        <v/>
      </c>
      <c r="BE200" s="510" t="str">
        <f>IF(_tag_month_day!R196="","",_tag_month_day!R196/100)</f>
        <v/>
      </c>
      <c r="BF200" s="413" t="str">
        <f>IF(_tag_month_day!CC196="","",_tag_month_day!CC196/100)</f>
        <v/>
      </c>
      <c r="BG200" s="511" t="e">
        <f t="shared" si="1165"/>
        <v>#VALUE!</v>
      </c>
      <c r="BH200" s="198">
        <f t="shared" si="1166"/>
        <v>0</v>
      </c>
      <c r="BI200" s="512" t="e">
        <f>IF(CX200=0,BI199,(DK200*查询!$R$5+DL200*查询!$Q$5+DM200*查询!$N$5+DN200*查询!$O$5+DO200*查询!$P$5)*AF200/CX200)</f>
        <v>#VALUE!</v>
      </c>
      <c r="BJ200" s="512" t="e">
        <f>IF(CX200=0,BJ199,(DP200*查询!$S$5+DQ200*查询!$T$5+DR200*查询!$U$5)*AF200/CX200)</f>
        <v>#VALUE!</v>
      </c>
      <c r="BK200" s="512">
        <f t="shared" si="1217"/>
        <v>1</v>
      </c>
      <c r="BL200" s="513" t="str">
        <f>IF(_cfyc_month_day!A196="","",_cfyc_month_day!A196)</f>
        <v/>
      </c>
      <c r="BM200" s="513" t="str">
        <f>IF(_cfyc_month_day!B196="","",_cfyc_month_day!B196)</f>
        <v/>
      </c>
      <c r="BN200" s="513" t="str">
        <f>IF(_cfyc_month_day!C196="","",_cfyc_month_day!C196)</f>
        <v/>
      </c>
      <c r="BO200" s="522" t="str">
        <f>IF(_cfyc_month_day!D196="","",_cfyc_month_day!D196)</f>
        <v/>
      </c>
      <c r="BP200" s="522" t="str">
        <f>IF(_cfyc_month_day!E196="","",_cfyc_month_day!E196)</f>
        <v/>
      </c>
      <c r="BQ200" s="522" t="str">
        <f>IF(_cfyc_month_day!F196="","",_cfyc_month_day!F196)</f>
        <v/>
      </c>
      <c r="BR200" s="513" t="str">
        <f>IF(_tag_month_day!T196="","",_tag_month_day!T196)</f>
        <v/>
      </c>
      <c r="BS200" s="513" t="str">
        <f>IF(_tag_month_day!U196="","",_tag_month_day!U196)</f>
        <v/>
      </c>
      <c r="BT200" s="523" t="str">
        <f t="shared" si="1218"/>
        <v/>
      </c>
      <c r="BU200" s="223" t="str">
        <f>IF(_tag_month_day!V196="","",_tag_month_day!V196)</f>
        <v/>
      </c>
      <c r="BV200" s="206" t="str">
        <f>IF(_tag_month_day!W196="","",_tag_month_day!W196)</f>
        <v/>
      </c>
      <c r="BW200" s="540" t="str">
        <f>IF(_tag_month_day!X196="","",_tag_month_day!X196)</f>
        <v/>
      </c>
      <c r="BX200" s="540" t="str">
        <f>IF(_tag_month_day!Y196="","",_tag_month_day!Y196)</f>
        <v/>
      </c>
      <c r="BY200" s="541">
        <f ca="1" t="shared" si="1219"/>
        <v>43625.2083333329</v>
      </c>
      <c r="BZ200" s="542"/>
      <c r="CA200" s="543" t="str">
        <f>IF(_jhy2_month_day!A196="","",_jhy2_month_day!A196)</f>
        <v/>
      </c>
      <c r="CB200" s="464" t="str">
        <f>IF(_jhy2_month_day!B196="","",_jhy2_month_day!B196)</f>
        <v/>
      </c>
      <c r="CC200" s="464" t="str">
        <f>IF(_jhy2_month_day!C196="","",_jhy2_month_day!C196)</f>
        <v/>
      </c>
      <c r="CD200" s="464" t="str">
        <f>IF(_jhy2_month_day!D196="","",_jhy2_month_day!D196)</f>
        <v/>
      </c>
      <c r="CE200" s="464" t="str">
        <f>IF(_jhy2_month_day!E196="","",_jhy2_month_day!E196)</f>
        <v/>
      </c>
      <c r="CF200" s="464" t="str">
        <f>IF(_jhy2_month_day!F196="","",_jhy2_month_day!F196)</f>
        <v/>
      </c>
      <c r="CG200" s="464" t="str">
        <f>IF(_jhy2_month_day!G196="","",_jhy2_month_day!G196)</f>
        <v/>
      </c>
      <c r="CH200" s="464" t="str">
        <f>IF(_jhy2_month_day!H196="","",_jhy2_month_day!H196)</f>
        <v/>
      </c>
      <c r="CI200" s="464" t="str">
        <f>IF(_jhy2_month_day!I196="","",_jhy2_month_day!I196)</f>
        <v/>
      </c>
      <c r="CJ200" s="464" t="str">
        <f>IF(_jhy2_month_day!J196="","",_jhy2_month_day!J196)</f>
        <v/>
      </c>
      <c r="CK200" s="464" t="str">
        <f>IF(_jhy2_month_day!K196="","",_jhy2_month_day!K196)</f>
        <v/>
      </c>
      <c r="CL200" s="562" t="str">
        <f>IF(_jhy2_month_day!L196="","",_jhy2_month_day!L196)</f>
        <v/>
      </c>
      <c r="CM200" s="562" t="str">
        <f>IF(_jhy2_month_day!M196="","",_jhy2_month_day!M196)</f>
        <v/>
      </c>
      <c r="CN200" s="562" t="str">
        <f>IF(_jhy2_month_day!N196="","",_jhy2_month_day!N196)</f>
        <v/>
      </c>
      <c r="CO200" s="562" t="str">
        <f>IF(_jhy2_month_day!O196="","",_jhy2_month_day!O196)</f>
        <v/>
      </c>
      <c r="CP200" s="562" t="str">
        <f>IF(_jhy2_month_day!P196="","",_jhy2_month_day!P196)</f>
        <v/>
      </c>
      <c r="CQ200" s="562" t="str">
        <f>IF(_jhy2_month_day!Q196="","",_jhy2_month_day!Q196)</f>
        <v/>
      </c>
      <c r="CR200" s="563" t="str">
        <f>IF(_jhy2_month_day!R196="","",_jhy2_month_day!R196)</f>
        <v/>
      </c>
      <c r="CS200" s="576" t="str">
        <f>IF(_jhy2_month_day!S196="","",_jhy2_month_day!S196)</f>
        <v/>
      </c>
      <c r="CT200" s="562" t="str">
        <f>IF(_jhy2_month_day!T196="","",_jhy2_month_day!T196)</f>
        <v/>
      </c>
      <c r="CU200" s="577" t="e">
        <f t="shared" si="1167"/>
        <v>#VALUE!</v>
      </c>
      <c r="CV200" s="198" t="e">
        <f t="shared" si="1168"/>
        <v>#VALUE!</v>
      </c>
      <c r="CW200" s="192" t="e">
        <f t="shared" si="1169"/>
        <v>#VALUE!</v>
      </c>
      <c r="CX200" s="192" t="e">
        <f t="shared" si="1170"/>
        <v>#VALUE!</v>
      </c>
      <c r="CY200" s="202" t="e">
        <f t="shared" si="1171"/>
        <v>#VALUE!</v>
      </c>
      <c r="CZ200" s="192" t="e">
        <f t="shared" ref="CZ200:DI200" si="1243">$AJ200*EF200</f>
        <v>#VALUE!</v>
      </c>
      <c r="DA200" s="192" t="e">
        <f t="shared" si="1243"/>
        <v>#VALUE!</v>
      </c>
      <c r="DB200" s="192" t="e">
        <f t="shared" si="1243"/>
        <v>#VALUE!</v>
      </c>
      <c r="DC200" s="192" t="e">
        <f t="shared" si="1243"/>
        <v>#VALUE!</v>
      </c>
      <c r="DD200" s="192" t="e">
        <f t="shared" si="1243"/>
        <v>#VALUE!</v>
      </c>
      <c r="DE200" s="192" t="e">
        <f t="shared" si="1243"/>
        <v>#VALUE!</v>
      </c>
      <c r="DF200" s="192" t="e">
        <f t="shared" si="1243"/>
        <v>#VALUE!</v>
      </c>
      <c r="DG200" s="192" t="e">
        <f t="shared" si="1243"/>
        <v>#VALUE!</v>
      </c>
      <c r="DH200" s="192" t="e">
        <f t="shared" si="1243"/>
        <v>#VALUE!</v>
      </c>
      <c r="DI200" s="192" t="e">
        <f t="shared" si="1243"/>
        <v>#VALUE!</v>
      </c>
      <c r="DJ200" s="192" t="e">
        <f t="shared" si="1173"/>
        <v>#VALUE!</v>
      </c>
      <c r="DK200" s="192" t="e">
        <f t="shared" si="1174"/>
        <v>#VALUE!</v>
      </c>
      <c r="DL200" s="192" t="e">
        <f t="shared" si="1175"/>
        <v>#VALUE!</v>
      </c>
      <c r="DM200" s="192" t="e">
        <f t="shared" si="1176"/>
        <v>#VALUE!</v>
      </c>
      <c r="DN200" s="192" t="e">
        <f t="shared" si="1177"/>
        <v>#VALUE!</v>
      </c>
      <c r="DO200" s="192" t="e">
        <f t="shared" si="1178"/>
        <v>#VALUE!</v>
      </c>
      <c r="DP200" s="192" t="e">
        <f t="shared" si="1179"/>
        <v>#VALUE!</v>
      </c>
      <c r="DQ200" s="192" t="e">
        <f t="shared" si="1180"/>
        <v>#VALUE!</v>
      </c>
      <c r="DR200" s="192" t="e">
        <f t="shared" si="1181"/>
        <v>#VALUE!</v>
      </c>
      <c r="DS200" s="192" t="e">
        <f t="shared" si="1182"/>
        <v>#VALUE!</v>
      </c>
      <c r="DT200" s="192" t="e">
        <f t="shared" si="1183"/>
        <v>#VALUE!</v>
      </c>
      <c r="DU200" s="192" t="e">
        <f t="shared" si="1184"/>
        <v>#VALUE!</v>
      </c>
      <c r="DV200" s="198" t="e">
        <f t="shared" si="1185"/>
        <v>#VALUE!</v>
      </c>
      <c r="DW200" s="198" t="e">
        <f t="shared" si="1186"/>
        <v>#DIV/0!</v>
      </c>
      <c r="DX200" s="198" t="e">
        <f t="shared" si="1187"/>
        <v>#DIV/0!</v>
      </c>
      <c r="DY200" s="198" t="e">
        <f t="shared" si="1188"/>
        <v>#VALUE!</v>
      </c>
      <c r="DZ200" s="198" t="e">
        <f t="shared" si="1189"/>
        <v>#VALUE!</v>
      </c>
      <c r="EA200" s="198" t="e">
        <f t="shared" si="1190"/>
        <v>#VALUE!</v>
      </c>
      <c r="EB200" s="198" t="e">
        <f t="shared" si="1191"/>
        <v>#VALUE!</v>
      </c>
      <c r="EC200" s="198" t="e">
        <f t="shared" si="1192"/>
        <v>#DIV/0!</v>
      </c>
      <c r="ED200" s="198" t="e">
        <f t="shared" si="1193"/>
        <v>#VALUE!</v>
      </c>
      <c r="EE200" s="198" t="e">
        <f t="shared" si="1194"/>
        <v>#VALUE!</v>
      </c>
      <c r="EF200" s="198" t="e">
        <f t="shared" ref="EF200:EO200" si="1244">DV200/SUM($DV200:$EE200)</f>
        <v>#VALUE!</v>
      </c>
      <c r="EG200" s="198" t="e">
        <f t="shared" si="1244"/>
        <v>#DIV/0!</v>
      </c>
      <c r="EH200" s="198" t="e">
        <f t="shared" si="1244"/>
        <v>#DIV/0!</v>
      </c>
      <c r="EI200" s="198" t="e">
        <f t="shared" si="1244"/>
        <v>#VALUE!</v>
      </c>
      <c r="EJ200" s="198" t="e">
        <f t="shared" si="1244"/>
        <v>#VALUE!</v>
      </c>
      <c r="EK200" s="198" t="e">
        <f t="shared" si="1244"/>
        <v>#VALUE!</v>
      </c>
      <c r="EL200" s="198" t="e">
        <f t="shared" si="1244"/>
        <v>#VALUE!</v>
      </c>
      <c r="EM200" s="198" t="e">
        <f t="shared" si="1244"/>
        <v>#DIV/0!</v>
      </c>
      <c r="EN200" s="198" t="e">
        <f t="shared" si="1244"/>
        <v>#VALUE!</v>
      </c>
      <c r="EO200" s="198" t="e">
        <f t="shared" si="1244"/>
        <v>#VALUE!</v>
      </c>
      <c r="EP200" s="511">
        <f t="shared" ref="EP200:EW200" si="1245">EP199</f>
        <v>0.08</v>
      </c>
      <c r="EQ200" s="511">
        <f t="shared" si="1245"/>
        <v>0.015</v>
      </c>
      <c r="ER200" s="511">
        <f t="shared" si="1245"/>
        <v>0.015</v>
      </c>
      <c r="ES200" s="511">
        <f t="shared" si="1245"/>
        <v>0.015</v>
      </c>
      <c r="ET200" s="511">
        <f t="shared" si="1245"/>
        <v>0.015</v>
      </c>
      <c r="EU200" s="511">
        <f t="shared" si="1245"/>
        <v>0.09</v>
      </c>
      <c r="EV200" s="511">
        <f t="shared" si="1245"/>
        <v>0.09</v>
      </c>
      <c r="EW200" s="511">
        <f t="shared" si="1245"/>
        <v>0.09</v>
      </c>
      <c r="EX200" s="420" t="str">
        <f>IF(_tag_month_day!AS196="","",_tag_month_day!AS196/100)</f>
        <v/>
      </c>
      <c r="EY200" s="420" t="str">
        <f>IF(_tag_month_day!AT196="","",_tag_month_day!AT196/100)</f>
        <v/>
      </c>
      <c r="EZ200" s="420" t="str">
        <f>IF(_tag_month_day!AU196="","",_tag_month_day!AU196/100)</f>
        <v/>
      </c>
      <c r="FA200" s="420" t="str">
        <f>IF(_tag_month_day!AV196="","",_tag_month_day!AV196/100)</f>
        <v/>
      </c>
      <c r="FB200" s="420" t="str">
        <f>IF(_tag_month_day!AW196="","",_tag_month_day!AW196/100)</f>
        <v/>
      </c>
      <c r="FC200" s="420" t="str">
        <f>IF(_tag_month_day!AX196="","",_tag_month_day!AX196/100)</f>
        <v/>
      </c>
      <c r="FD200" s="510">
        <f t="shared" si="1223"/>
        <v>0.33</v>
      </c>
      <c r="FE200" s="510">
        <f t="shared" si="1224"/>
        <v>0.19</v>
      </c>
      <c r="FF200" s="510">
        <f t="shared" si="1225"/>
        <v>0.003</v>
      </c>
      <c r="FG200" s="510">
        <f t="shared" si="1226"/>
        <v>0</v>
      </c>
      <c r="FH200" s="603">
        <f t="shared" si="1227"/>
        <v>0.0001</v>
      </c>
      <c r="FI200" s="510">
        <f t="shared" ref="FI200:FR200" si="1246">FI199</f>
        <v>0.41</v>
      </c>
      <c r="FJ200" s="510">
        <f t="shared" si="1246"/>
        <v>0.11</v>
      </c>
      <c r="FK200" s="510">
        <f t="shared" si="1246"/>
        <v>0.015</v>
      </c>
      <c r="FL200" s="510">
        <f t="shared" si="1246"/>
        <v>0</v>
      </c>
      <c r="FM200" s="603">
        <f t="shared" si="1246"/>
        <v>0.0001</v>
      </c>
      <c r="FN200" s="510" t="str">
        <f>IF(_tag_month_day!AY196="","",_tag_month_day!AY196/100)</f>
        <v/>
      </c>
      <c r="FO200" s="510" t="str">
        <f>IF(_tag_month_day!AZ196="","",_tag_month_day!AZ196/100)</f>
        <v/>
      </c>
      <c r="FP200" s="510" t="str">
        <f>IF(_tag_month_day!BA196="","",_tag_month_day!BA196/100)</f>
        <v/>
      </c>
      <c r="FQ200" s="510" t="str">
        <f>IF(_tag_month_day!BB196="","",_tag_month_day!BB196/100)</f>
        <v/>
      </c>
      <c r="FR200" s="603" t="str">
        <f>IF(_tag_month_day!BC196="","",_tag_month_day!BC196/100)</f>
        <v/>
      </c>
      <c r="FS200" s="510" t="str">
        <f>IF(_tag_month_day!BD196="","",_tag_month_day!BD196/100)</f>
        <v/>
      </c>
      <c r="FT200" s="510" t="str">
        <f>IF(_tag_month_day!BE196="","",_tag_month_day!BE196/100)</f>
        <v/>
      </c>
      <c r="FU200" s="510" t="str">
        <f>IF(_tag_month_day!BF196="","",_tag_month_day!BF196/100)</f>
        <v/>
      </c>
      <c r="FV200" s="510" t="str">
        <f>IF(_tag_month_day!BG196="","",_tag_month_day!BG196/100)</f>
        <v/>
      </c>
      <c r="FW200" s="603" t="str">
        <f>IF(_tag_month_day!BH196="","",_tag_month_day!BH196/100)</f>
        <v/>
      </c>
      <c r="FX200" s="510" t="str">
        <f>IF(_tag_month_day!BI196="","",_tag_month_day!BI196/100)</f>
        <v/>
      </c>
      <c r="FY200" s="510" t="str">
        <f>IF(_tag_month_day!BJ196="","",_tag_month_day!BJ196/100)</f>
        <v/>
      </c>
      <c r="FZ200" s="605" t="str">
        <f>IF(_tag_month_day!BK196="","",_tag_month_day!BK196/100)</f>
        <v/>
      </c>
      <c r="GA200" s="510" t="str">
        <f>IF(_tag_month_day!BL196="","",_tag_month_day!BL196/100)</f>
        <v/>
      </c>
      <c r="GB200" s="603" t="str">
        <f>IF(_tag_month_day!BM196="","",_tag_month_day!BM196/100)</f>
        <v/>
      </c>
      <c r="GC200" s="420" t="str">
        <f>IF(_tag_month_day!BN196="","",_tag_month_day!BN196/100)</f>
        <v/>
      </c>
      <c r="GD200" s="420" t="str">
        <f>IF(_tag_month_day!BO196="","",_tag_month_day!BO196/100)</f>
        <v/>
      </c>
      <c r="GE200" s="420" t="str">
        <f>IF(_tag_month_day!BP196="","",_tag_month_day!BP196/100)</f>
        <v/>
      </c>
      <c r="GF200" s="420" t="str">
        <f>IF(_tag_month_day!BQ196="","",_tag_month_day!BQ196/100)</f>
        <v/>
      </c>
      <c r="GG200" s="420" t="str">
        <f>IF(_tag_month_day!BR196="","",_tag_month_day!BR196/100)</f>
        <v/>
      </c>
      <c r="GH200" s="420" t="str">
        <f>IF(_tag_month_day!BS196="","",_tag_month_day!BS196/100)</f>
        <v/>
      </c>
      <c r="GI200" s="603" t="str">
        <f>IF(_tag_month_day!BT196="","",_tag_month_day!BT196/100)</f>
        <v/>
      </c>
      <c r="GJ200" s="612" t="str">
        <f>IF(_tag_month_day!BU196="","",_tag_month_day!BU196/100)</f>
        <v/>
      </c>
      <c r="GK200" s="620" t="str">
        <f>IF(_tag_month_day!BV196="",IF(_rlcf_month_day!A$2="","",_rlcf_month_day!A$2/100),_tag_month_day!BV196/100)</f>
        <v/>
      </c>
      <c r="GL200" s="620" t="str">
        <f>IF(_tag_month_day!BW196="",IF(_rlcf_month_day!B$2="","",_rlcf_month_day!B$2/100),_tag_month_day!BW196/100)</f>
        <v/>
      </c>
      <c r="GM200" s="621" t="str">
        <f>IF(_tag_month_day!BX196="",IF(_rlcf_month_day!C$2="","",_rlcf_month_day!C$2/100),_tag_month_day!BX196/100)</f>
        <v/>
      </c>
      <c r="GN200" s="620" t="str">
        <f>IF(_tag_month_day!BV196="",IF(_rlcf_month_day!A$2="","",_rlcf_month_day!A$2/100),_tag_month_day!BV196/100)</f>
        <v/>
      </c>
      <c r="GO200" s="620" t="str">
        <f>IF(_tag_month_day!BW196="",IF(_rlcf_month_day!B$2="","",_rlcf_month_day!B$2/100),_tag_month_day!BW196/100)</f>
        <v/>
      </c>
      <c r="GP200" s="620" t="str">
        <f>IF(_tag_month_day!CD196="",IF(_rlcf_month_day!E$2="","",_rlcf_month_day!E$2/100),_tag_month_day!CD196/100)</f>
        <v/>
      </c>
      <c r="GQ200" s="620" t="str">
        <f>IF(_tag_month_day!CE196="",IF(_rlcf_month_day!F$2="","",_rlcf_month_day!F$2/100),_tag_month_day!CE196/100)</f>
        <v/>
      </c>
      <c r="GR200" s="621" t="str">
        <f>IF(_tag_month_day!CF196="",IF(_rlcf_month_day!G$2="","",_rlcf_month_day!G$2/100),_tag_month_day!CF196/100)</f>
        <v/>
      </c>
      <c r="GS200" s="626">
        <f t="shared" ref="GS200:HH200" si="1247">GS199</f>
        <v>0.953</v>
      </c>
      <c r="GT200" s="626">
        <f t="shared" si="1247"/>
        <v>0.55</v>
      </c>
      <c r="GU200" s="626">
        <f t="shared" si="1247"/>
        <v>0.55</v>
      </c>
      <c r="GV200" s="626">
        <f t="shared" si="1247"/>
        <v>0.55</v>
      </c>
      <c r="GW200" s="626">
        <f t="shared" si="1247"/>
        <v>0.5</v>
      </c>
      <c r="GX200" s="626">
        <f t="shared" si="1247"/>
        <v>0.935</v>
      </c>
      <c r="GY200" s="626">
        <f t="shared" si="1247"/>
        <v>0.15</v>
      </c>
      <c r="GZ200" s="626">
        <f t="shared" si="1247"/>
        <v>1</v>
      </c>
      <c r="HA200" s="632">
        <f t="shared" si="1247"/>
        <v>0.047</v>
      </c>
      <c r="HB200" s="632">
        <f t="shared" si="1247"/>
        <v>0.45</v>
      </c>
      <c r="HC200" s="632">
        <f t="shared" si="1247"/>
        <v>0.45</v>
      </c>
      <c r="HD200" s="632">
        <f t="shared" si="1247"/>
        <v>0.45</v>
      </c>
      <c r="HE200" s="632">
        <f t="shared" si="1247"/>
        <v>0.5</v>
      </c>
      <c r="HF200" s="632">
        <f t="shared" si="1247"/>
        <v>0.065</v>
      </c>
      <c r="HG200" s="632">
        <f t="shared" si="1247"/>
        <v>0.85</v>
      </c>
      <c r="HH200" s="632">
        <f t="shared" si="1247"/>
        <v>0</v>
      </c>
      <c r="HI200" s="68">
        <f t="shared" si="1199"/>
        <v>0</v>
      </c>
      <c r="HJ200" s="68" t="e">
        <f t="shared" si="1230"/>
        <v>#VALUE!</v>
      </c>
      <c r="HK200" s="202">
        <f t="shared" si="1231"/>
        <v>0.85</v>
      </c>
      <c r="HL200" s="464">
        <f t="shared" si="1232"/>
        <v>550000</v>
      </c>
      <c r="HM200" s="464">
        <f t="shared" si="1233"/>
        <v>480000</v>
      </c>
      <c r="HN200" s="192" t="e">
        <f t="shared" si="1200"/>
        <v>#VALUE!</v>
      </c>
      <c r="HO200" s="192" t="e">
        <f>HN200*HK200*$HO$2/HL200*1000000</f>
        <v>#VALUE!</v>
      </c>
      <c r="HP200" s="192" t="e">
        <f>HN200*HK200*$HP$2/HM200*1000000</f>
        <v>#VALUE!</v>
      </c>
    </row>
    <row r="201" customFormat="1" spans="1:224">
      <c r="A201" s="381">
        <v>196</v>
      </c>
      <c r="B201" s="54">
        <f ca="1" t="shared" si="1234"/>
        <v>43625</v>
      </c>
      <c r="C201" s="57">
        <f t="shared" si="1235"/>
        <v>0.0416666666666667</v>
      </c>
      <c r="D201" s="68" t="str">
        <f ca="1" t="shared" si="1201"/>
        <v>夜班</v>
      </c>
      <c r="E201" s="68" t="str">
        <f ca="1" t="shared" si="1202"/>
        <v>乙</v>
      </c>
      <c r="F201" s="68">
        <f ca="1">SUMPRODUCT((成本日报!$A$3:$A$95=计划!B201)*(成本日报!$B$3:$B$95=计划!$D201),成本日报!$C$3:$C$95)</f>
        <v>2</v>
      </c>
      <c r="G201" s="382">
        <f ca="1" t="shared" si="1236"/>
        <v>43625.1249999995</v>
      </c>
      <c r="H201" s="382">
        <f ca="1" t="shared" si="1203"/>
        <v>43625.131944444</v>
      </c>
      <c r="I201" s="382">
        <f ca="1" t="shared" si="1204"/>
        <v>43625.1374999995</v>
      </c>
      <c r="J201" s="382">
        <f ca="1" t="shared" si="1205"/>
        <v>43625.1666666662</v>
      </c>
      <c r="K201" s="382">
        <f ca="1" t="shared" si="1206"/>
        <v>43625.2291666662</v>
      </c>
      <c r="L201" s="382">
        <f ca="1" t="shared" si="1207"/>
        <v>43625.2499999995</v>
      </c>
      <c r="M201" s="398" t="str">
        <f>IF(_tag_month_day!A197="","",_tag_month_day!A197)</f>
        <v/>
      </c>
      <c r="N201" s="398" t="str">
        <f>IF(_tag_month_day!B197="","",_tag_month_day!B197)</f>
        <v/>
      </c>
      <c r="O201" s="399" t="e">
        <f t="shared" si="1208"/>
        <v>#VALUE!</v>
      </c>
      <c r="P201" s="398" t="str">
        <f>IF(_tag_month_day!C197="","",_tag_month_day!C197)</f>
        <v/>
      </c>
      <c r="Q201" s="398" t="str">
        <f>IF(_tag_month_day!D197="","",_tag_month_day!D197)</f>
        <v/>
      </c>
      <c r="R201" s="416">
        <f>IF(_tag_month_day!CB197="",R200,_tag_month_day!CB197/100)</f>
        <v>0.07</v>
      </c>
      <c r="S201" s="417" t="str">
        <f>IF(_tag_month_day!E197="","",_tag_month_day!E197)</f>
        <v/>
      </c>
      <c r="T201" s="417" t="str">
        <f>IF(_tag_month_day!F197="","",_tag_month_day!F197)</f>
        <v/>
      </c>
      <c r="U201" s="418" t="e">
        <f t="shared" si="1162"/>
        <v>#VALUE!</v>
      </c>
      <c r="V201" s="53" t="e">
        <f t="shared" si="1163"/>
        <v>#VALUE!</v>
      </c>
      <c r="W201" s="419" t="str">
        <f>IF(_jhy_month_day!A197="","",_jhy_month_day!A197)</f>
        <v/>
      </c>
      <c r="X201" s="420" t="str">
        <f>IF(_jhy_month_day!B197="","",_jhy_month_day!B197/100)</f>
        <v/>
      </c>
      <c r="Y201" s="420" t="str">
        <f>IF(_jhy_month_day!C197="","",_jhy_month_day!C197/100)</f>
        <v/>
      </c>
      <c r="Z201" s="439">
        <f t="shared" si="865"/>
        <v>49</v>
      </c>
      <c r="AA201" s="440" t="str">
        <f>IF(_tag_month_day!G197="","",_tag_month_day!G197/100)</f>
        <v/>
      </c>
      <c r="AB201" s="440" t="str">
        <f>IF(_tag_month_day!H197="","",_tag_month_day!H197/100)</f>
        <v/>
      </c>
      <c r="AC201" s="193">
        <f t="shared" si="1209"/>
        <v>1.59963432013121</v>
      </c>
      <c r="AD201" s="441" t="str">
        <f t="shared" si="1210"/>
        <v/>
      </c>
      <c r="AE201" s="442" t="str">
        <f t="shared" si="1211"/>
        <v/>
      </c>
      <c r="AF201" s="443">
        <v>1</v>
      </c>
      <c r="AG201" s="68" t="str">
        <f>IF(_duihao_month_day!A197="","",_duihao_month_day!A197)</f>
        <v/>
      </c>
      <c r="AH201" s="463">
        <f>IF(_gyk_month_day!B197="",AH200,_gyk_month_day!B197)</f>
        <v>820</v>
      </c>
      <c r="AI201" s="464" t="e">
        <f t="shared" si="1237"/>
        <v>#VALUE!</v>
      </c>
      <c r="AJ201" s="68" t="str">
        <f>IF(_tag_month_day!I197="","",_tag_month_day!I197)</f>
        <v/>
      </c>
      <c r="AK201" s="465" t="str">
        <f>IF(_tzyy_month_day!A197="","",_tzyy_month_day!A197)</f>
        <v/>
      </c>
      <c r="AL201" s="465" t="str">
        <f>IF(_tzyy_month_day!B197="","",_tzyy_month_day!B197)</f>
        <v/>
      </c>
      <c r="AM201" s="465" t="str">
        <f>IF(_tzyy_month_day!C197="","",_tzyy_month_day!C197)</f>
        <v/>
      </c>
      <c r="AN201" s="466" t="str">
        <f>IF(_tag_month_day!CG197="","",_tag_month_day!CG197)</f>
        <v/>
      </c>
      <c r="AO201" s="466" t="str">
        <f>IF(_tag_month_day!CH197="","",_tag_month_day!CH197)</f>
        <v/>
      </c>
      <c r="AP201" s="486" t="e">
        <f t="shared" si="1212"/>
        <v>#VALUE!</v>
      </c>
      <c r="AQ201" s="487" t="str">
        <f>IF(_tag_month_day!J197="","",_tag_month_day!J197/100)</f>
        <v/>
      </c>
      <c r="AR201" s="488">
        <f t="shared" si="1213"/>
        <v>1.3</v>
      </c>
      <c r="AS201" s="489" t="e">
        <f t="shared" si="1164"/>
        <v>#VALUE!</v>
      </c>
      <c r="AT201" s="489">
        <f t="shared" si="1214"/>
        <v>0</v>
      </c>
      <c r="AU201" s="490" t="str">
        <f>IF(_tag_month_day!K197="","",_tag_month_day!K197)</f>
        <v/>
      </c>
      <c r="AV201" s="491" t="str">
        <f>IF(_tag_month_day!L197="","",_tag_month_day!L197/100)</f>
        <v/>
      </c>
      <c r="AW201" s="420">
        <f t="shared" si="1136"/>
        <v>0</v>
      </c>
      <c r="AX201" s="420">
        <f t="shared" si="1215"/>
        <v>0</v>
      </c>
      <c r="AY201" s="420" t="str">
        <f>IF(_tag_month_day!M197="","",_tag_month_day!M197/100)</f>
        <v/>
      </c>
      <c r="AZ201" s="420" t="str">
        <f>IF(_tag_month_day!N197="","",_tag_month_day!N197/100)</f>
        <v/>
      </c>
      <c r="BA201" s="420" t="str">
        <f>IF(_tag_month_day!O197="","",_tag_month_day!O197/100)</f>
        <v/>
      </c>
      <c r="BB201" s="496" t="str">
        <f>IF(_tag_month_day!P197="","",_tag_month_day!P197/100)</f>
        <v/>
      </c>
      <c r="BC201" s="496">
        <f t="shared" si="1216"/>
        <v>0</v>
      </c>
      <c r="BD201" s="496" t="str">
        <f>IF(_tag_month_day!Q197="","",_tag_month_day!Q197/100)</f>
        <v/>
      </c>
      <c r="BE201" s="510" t="str">
        <f>IF(_tag_month_day!R197="","",_tag_month_day!R197/100)</f>
        <v/>
      </c>
      <c r="BF201" s="413" t="str">
        <f>IF(_tag_month_day!CC197="","",_tag_month_day!CC197/100)</f>
        <v/>
      </c>
      <c r="BG201" s="511" t="e">
        <f t="shared" si="1165"/>
        <v>#VALUE!</v>
      </c>
      <c r="BH201" s="198">
        <f t="shared" si="1166"/>
        <v>0</v>
      </c>
      <c r="BI201" s="512" t="e">
        <f>IF(CX201=0,BI200,(DK201*查询!$R$5+DL201*查询!$Q$5+DM201*查询!$N$5+DN201*查询!$O$5+DO201*查询!$P$5)*AF201/CX201)</f>
        <v>#VALUE!</v>
      </c>
      <c r="BJ201" s="512" t="e">
        <f>IF(CX201=0,BJ200,(DP201*查询!$S$5+DQ201*查询!$T$5+DR201*查询!$U$5)*AF201/CX201)</f>
        <v>#VALUE!</v>
      </c>
      <c r="BK201" s="512">
        <f t="shared" si="1217"/>
        <v>1</v>
      </c>
      <c r="BL201" s="513" t="str">
        <f>IF(_cfyc_month_day!A197="","",_cfyc_month_day!A197)</f>
        <v/>
      </c>
      <c r="BM201" s="513" t="str">
        <f>IF(_cfyc_month_day!B197="","",_cfyc_month_day!B197)</f>
        <v/>
      </c>
      <c r="BN201" s="513" t="str">
        <f>IF(_cfyc_month_day!C197="","",_cfyc_month_day!C197)</f>
        <v/>
      </c>
      <c r="BO201" s="522" t="str">
        <f>IF(_cfyc_month_day!D197="","",_cfyc_month_day!D197)</f>
        <v/>
      </c>
      <c r="BP201" s="522" t="str">
        <f>IF(_cfyc_month_day!E197="","",_cfyc_month_day!E197)</f>
        <v/>
      </c>
      <c r="BQ201" s="522" t="str">
        <f>IF(_cfyc_month_day!F197="","",_cfyc_month_day!F197)</f>
        <v/>
      </c>
      <c r="BR201" s="513" t="str">
        <f>IF(_tag_month_day!T197="","",_tag_month_day!T197)</f>
        <v/>
      </c>
      <c r="BS201" s="513" t="str">
        <f>IF(_tag_month_day!U197="","",_tag_month_day!U197)</f>
        <v/>
      </c>
      <c r="BT201" s="523" t="str">
        <f t="shared" si="1218"/>
        <v/>
      </c>
      <c r="BU201" s="223" t="str">
        <f>IF(_tag_month_day!V197="","",_tag_month_day!V197)</f>
        <v/>
      </c>
      <c r="BV201" s="206" t="str">
        <f>IF(_tag_month_day!W197="","",_tag_month_day!W197)</f>
        <v/>
      </c>
      <c r="BW201" s="540" t="str">
        <f>IF(_tag_month_day!X197="","",_tag_month_day!X197)</f>
        <v/>
      </c>
      <c r="BX201" s="540" t="str">
        <f>IF(_tag_month_day!Y197="","",_tag_month_day!Y197)</f>
        <v/>
      </c>
      <c r="BY201" s="541">
        <f ca="1" t="shared" si="1219"/>
        <v>43625.2499999995</v>
      </c>
      <c r="BZ201" s="542" t="s">
        <v>215</v>
      </c>
      <c r="CA201" s="543" t="str">
        <f>IF(_jhy2_month_day!A197="","",_jhy2_month_day!A197)</f>
        <v/>
      </c>
      <c r="CB201" s="464" t="str">
        <f>IF(_jhy2_month_day!B197="","",_jhy2_month_day!B197)</f>
        <v/>
      </c>
      <c r="CC201" s="464" t="str">
        <f>IF(_jhy2_month_day!C197="","",_jhy2_month_day!C197)</f>
        <v/>
      </c>
      <c r="CD201" s="464" t="str">
        <f>IF(_jhy2_month_day!D197="","",_jhy2_month_day!D197)</f>
        <v/>
      </c>
      <c r="CE201" s="464" t="str">
        <f>IF(_jhy2_month_day!E197="","",_jhy2_month_day!E197)</f>
        <v/>
      </c>
      <c r="CF201" s="464" t="str">
        <f>IF(_jhy2_month_day!F197="","",_jhy2_month_day!F197)</f>
        <v/>
      </c>
      <c r="CG201" s="464" t="str">
        <f>IF(_jhy2_month_day!G197="","",_jhy2_month_day!G197)</f>
        <v/>
      </c>
      <c r="CH201" s="464" t="str">
        <f>IF(_jhy2_month_day!H197="","",_jhy2_month_day!H197)</f>
        <v/>
      </c>
      <c r="CI201" s="464" t="str">
        <f>IF(_jhy2_month_day!I197="","",_jhy2_month_day!I197)</f>
        <v/>
      </c>
      <c r="CJ201" s="464" t="str">
        <f>IF(_jhy2_month_day!J197="","",_jhy2_month_day!J197)</f>
        <v/>
      </c>
      <c r="CK201" s="464" t="str">
        <f>IF(_jhy2_month_day!K197="","",_jhy2_month_day!K197)</f>
        <v/>
      </c>
      <c r="CL201" s="562" t="str">
        <f>IF(_jhy2_month_day!L197="","",_jhy2_month_day!L197)</f>
        <v/>
      </c>
      <c r="CM201" s="562" t="str">
        <f>IF(_jhy2_month_day!M197="","",_jhy2_month_day!M197)</f>
        <v/>
      </c>
      <c r="CN201" s="562" t="str">
        <f>IF(_jhy2_month_day!N197="","",_jhy2_month_day!N197)</f>
        <v/>
      </c>
      <c r="CO201" s="562" t="str">
        <f>IF(_jhy2_month_day!O197="","",_jhy2_month_day!O197)</f>
        <v/>
      </c>
      <c r="CP201" s="562" t="str">
        <f>IF(_jhy2_month_day!P197="","",_jhy2_month_day!P197)</f>
        <v/>
      </c>
      <c r="CQ201" s="562" t="str">
        <f>IF(_jhy2_month_day!Q197="","",_jhy2_month_day!Q197)</f>
        <v/>
      </c>
      <c r="CR201" s="563" t="str">
        <f>IF(_jhy2_month_day!R197="","",_jhy2_month_day!R197)</f>
        <v/>
      </c>
      <c r="CS201" s="576" t="str">
        <f>IF(_jhy2_month_day!S197="","",_jhy2_month_day!S197)</f>
        <v/>
      </c>
      <c r="CT201" s="562" t="str">
        <f>IF(_jhy2_month_day!T197="","",_jhy2_month_day!T197)</f>
        <v/>
      </c>
      <c r="CU201" s="577" t="e">
        <f t="shared" si="1167"/>
        <v>#VALUE!</v>
      </c>
      <c r="CV201" s="198" t="e">
        <f t="shared" si="1168"/>
        <v>#VALUE!</v>
      </c>
      <c r="CW201" s="192" t="e">
        <f t="shared" si="1169"/>
        <v>#VALUE!</v>
      </c>
      <c r="CX201" s="192" t="e">
        <f t="shared" si="1170"/>
        <v>#VALUE!</v>
      </c>
      <c r="CY201" s="202" t="e">
        <f t="shared" si="1171"/>
        <v>#VALUE!</v>
      </c>
      <c r="CZ201" s="192" t="e">
        <f t="shared" ref="CZ201:DI201" si="1248">$AJ201*EF201</f>
        <v>#VALUE!</v>
      </c>
      <c r="DA201" s="192" t="e">
        <f t="shared" si="1248"/>
        <v>#VALUE!</v>
      </c>
      <c r="DB201" s="192" t="e">
        <f t="shared" si="1248"/>
        <v>#VALUE!</v>
      </c>
      <c r="DC201" s="192" t="e">
        <f t="shared" si="1248"/>
        <v>#VALUE!</v>
      </c>
      <c r="DD201" s="192" t="e">
        <f t="shared" si="1248"/>
        <v>#VALUE!</v>
      </c>
      <c r="DE201" s="192" t="e">
        <f t="shared" si="1248"/>
        <v>#VALUE!</v>
      </c>
      <c r="DF201" s="192" t="e">
        <f t="shared" si="1248"/>
        <v>#VALUE!</v>
      </c>
      <c r="DG201" s="192" t="e">
        <f t="shared" si="1248"/>
        <v>#VALUE!</v>
      </c>
      <c r="DH201" s="192" t="e">
        <f t="shared" si="1248"/>
        <v>#VALUE!</v>
      </c>
      <c r="DI201" s="192" t="e">
        <f t="shared" si="1248"/>
        <v>#VALUE!</v>
      </c>
      <c r="DJ201" s="192" t="e">
        <f t="shared" si="1173"/>
        <v>#VALUE!</v>
      </c>
      <c r="DK201" s="192" t="e">
        <f t="shared" si="1174"/>
        <v>#VALUE!</v>
      </c>
      <c r="DL201" s="192" t="e">
        <f t="shared" si="1175"/>
        <v>#VALUE!</v>
      </c>
      <c r="DM201" s="192" t="e">
        <f t="shared" si="1176"/>
        <v>#VALUE!</v>
      </c>
      <c r="DN201" s="192" t="e">
        <f t="shared" si="1177"/>
        <v>#VALUE!</v>
      </c>
      <c r="DO201" s="192" t="e">
        <f t="shared" si="1178"/>
        <v>#VALUE!</v>
      </c>
      <c r="DP201" s="192" t="e">
        <f t="shared" si="1179"/>
        <v>#VALUE!</v>
      </c>
      <c r="DQ201" s="192" t="e">
        <f t="shared" si="1180"/>
        <v>#VALUE!</v>
      </c>
      <c r="DR201" s="192" t="e">
        <f t="shared" si="1181"/>
        <v>#VALUE!</v>
      </c>
      <c r="DS201" s="192" t="e">
        <f t="shared" si="1182"/>
        <v>#VALUE!</v>
      </c>
      <c r="DT201" s="192" t="e">
        <f t="shared" si="1183"/>
        <v>#VALUE!</v>
      </c>
      <c r="DU201" s="192" t="e">
        <f t="shared" si="1184"/>
        <v>#VALUE!</v>
      </c>
      <c r="DV201" s="198" t="e">
        <f t="shared" si="1185"/>
        <v>#VALUE!</v>
      </c>
      <c r="DW201" s="198" t="e">
        <f t="shared" si="1186"/>
        <v>#DIV/0!</v>
      </c>
      <c r="DX201" s="198" t="e">
        <f t="shared" si="1187"/>
        <v>#DIV/0!</v>
      </c>
      <c r="DY201" s="198" t="e">
        <f t="shared" si="1188"/>
        <v>#VALUE!</v>
      </c>
      <c r="DZ201" s="198" t="e">
        <f t="shared" si="1189"/>
        <v>#VALUE!</v>
      </c>
      <c r="EA201" s="198" t="e">
        <f t="shared" si="1190"/>
        <v>#VALUE!</v>
      </c>
      <c r="EB201" s="198" t="e">
        <f t="shared" si="1191"/>
        <v>#VALUE!</v>
      </c>
      <c r="EC201" s="198" t="e">
        <f t="shared" si="1192"/>
        <v>#DIV/0!</v>
      </c>
      <c r="ED201" s="198" t="e">
        <f t="shared" si="1193"/>
        <v>#VALUE!</v>
      </c>
      <c r="EE201" s="198" t="e">
        <f t="shared" si="1194"/>
        <v>#VALUE!</v>
      </c>
      <c r="EF201" s="198" t="e">
        <f t="shared" ref="EF201:EO201" si="1249">DV201/SUM($DV201:$EE201)</f>
        <v>#VALUE!</v>
      </c>
      <c r="EG201" s="198" t="e">
        <f t="shared" si="1249"/>
        <v>#DIV/0!</v>
      </c>
      <c r="EH201" s="198" t="e">
        <f t="shared" si="1249"/>
        <v>#DIV/0!</v>
      </c>
      <c r="EI201" s="198" t="e">
        <f t="shared" si="1249"/>
        <v>#VALUE!</v>
      </c>
      <c r="EJ201" s="198" t="e">
        <f t="shared" si="1249"/>
        <v>#VALUE!</v>
      </c>
      <c r="EK201" s="198" t="e">
        <f t="shared" si="1249"/>
        <v>#VALUE!</v>
      </c>
      <c r="EL201" s="198" t="e">
        <f t="shared" si="1249"/>
        <v>#VALUE!</v>
      </c>
      <c r="EM201" s="198" t="e">
        <f t="shared" si="1249"/>
        <v>#DIV/0!</v>
      </c>
      <c r="EN201" s="198" t="e">
        <f t="shared" si="1249"/>
        <v>#VALUE!</v>
      </c>
      <c r="EO201" s="198" t="e">
        <f t="shared" si="1249"/>
        <v>#VALUE!</v>
      </c>
      <c r="EP201" s="511">
        <f t="shared" ref="EP201:EW201" si="1250">EP200</f>
        <v>0.08</v>
      </c>
      <c r="EQ201" s="511">
        <f t="shared" si="1250"/>
        <v>0.015</v>
      </c>
      <c r="ER201" s="511">
        <f t="shared" si="1250"/>
        <v>0.015</v>
      </c>
      <c r="ES201" s="511">
        <f t="shared" si="1250"/>
        <v>0.015</v>
      </c>
      <c r="ET201" s="511">
        <f t="shared" si="1250"/>
        <v>0.015</v>
      </c>
      <c r="EU201" s="511">
        <f t="shared" si="1250"/>
        <v>0.09</v>
      </c>
      <c r="EV201" s="511">
        <f t="shared" si="1250"/>
        <v>0.09</v>
      </c>
      <c r="EW201" s="511">
        <f t="shared" si="1250"/>
        <v>0.09</v>
      </c>
      <c r="EX201" s="420" t="str">
        <f>IF(_tag_month_day!AS197="","",_tag_month_day!AS197/100)</f>
        <v/>
      </c>
      <c r="EY201" s="420" t="str">
        <f>IF(_tag_month_day!AT197="","",_tag_month_day!AT197/100)</f>
        <v/>
      </c>
      <c r="EZ201" s="420" t="str">
        <f>IF(_tag_month_day!AU197="","",_tag_month_day!AU197/100)</f>
        <v/>
      </c>
      <c r="FA201" s="420" t="str">
        <f>IF(_tag_month_day!AV197="","",_tag_month_day!AV197/100)</f>
        <v/>
      </c>
      <c r="FB201" s="420" t="str">
        <f>IF(_tag_month_day!AW197="","",_tag_month_day!AW197/100)</f>
        <v/>
      </c>
      <c r="FC201" s="420" t="str">
        <f>IF(_tag_month_day!AX197="","",_tag_month_day!AX197/100)</f>
        <v/>
      </c>
      <c r="FD201" s="510">
        <f t="shared" si="1223"/>
        <v>0.33</v>
      </c>
      <c r="FE201" s="510">
        <f t="shared" si="1224"/>
        <v>0.19</v>
      </c>
      <c r="FF201" s="510">
        <f t="shared" si="1225"/>
        <v>0.003</v>
      </c>
      <c r="FG201" s="510">
        <f t="shared" si="1226"/>
        <v>0</v>
      </c>
      <c r="FH201" s="603">
        <f t="shared" si="1227"/>
        <v>0.0001</v>
      </c>
      <c r="FI201" s="510">
        <f t="shared" ref="FI201:FR201" si="1251">FI200</f>
        <v>0.41</v>
      </c>
      <c r="FJ201" s="510">
        <f t="shared" si="1251"/>
        <v>0.11</v>
      </c>
      <c r="FK201" s="510">
        <f t="shared" si="1251"/>
        <v>0.015</v>
      </c>
      <c r="FL201" s="510">
        <f t="shared" si="1251"/>
        <v>0</v>
      </c>
      <c r="FM201" s="603">
        <f t="shared" si="1251"/>
        <v>0.0001</v>
      </c>
      <c r="FN201" s="510" t="str">
        <f>IF(_tag_month_day!AY197="","",_tag_month_day!AY197/100)</f>
        <v/>
      </c>
      <c r="FO201" s="510" t="str">
        <f>IF(_tag_month_day!AZ197="","",_tag_month_day!AZ197/100)</f>
        <v/>
      </c>
      <c r="FP201" s="510" t="str">
        <f>IF(_tag_month_day!BA197="","",_tag_month_day!BA197/100)</f>
        <v/>
      </c>
      <c r="FQ201" s="510" t="str">
        <f>IF(_tag_month_day!BB197="","",_tag_month_day!BB197/100)</f>
        <v/>
      </c>
      <c r="FR201" s="603" t="str">
        <f>IF(_tag_month_day!BC197="","",_tag_month_day!BC197/100)</f>
        <v/>
      </c>
      <c r="FS201" s="510" t="str">
        <f>IF(_tag_month_day!BD197="","",_tag_month_day!BD197/100)</f>
        <v/>
      </c>
      <c r="FT201" s="510" t="str">
        <f>IF(_tag_month_day!BE197="","",_tag_month_day!BE197/100)</f>
        <v/>
      </c>
      <c r="FU201" s="510" t="str">
        <f>IF(_tag_month_day!BF197="","",_tag_month_day!BF197/100)</f>
        <v/>
      </c>
      <c r="FV201" s="510" t="str">
        <f>IF(_tag_month_day!BG197="","",_tag_month_day!BG197/100)</f>
        <v/>
      </c>
      <c r="FW201" s="603" t="str">
        <f>IF(_tag_month_day!BH197="","",_tag_month_day!BH197/100)</f>
        <v/>
      </c>
      <c r="FX201" s="510" t="str">
        <f>IF(_tag_month_day!BI197="","",_tag_month_day!BI197/100)</f>
        <v/>
      </c>
      <c r="FY201" s="510" t="str">
        <f>IF(_tag_month_day!BJ197="","",_tag_month_day!BJ197/100)</f>
        <v/>
      </c>
      <c r="FZ201" s="605" t="str">
        <f>IF(_tag_month_day!BK197="","",_tag_month_day!BK197/100)</f>
        <v/>
      </c>
      <c r="GA201" s="510" t="str">
        <f>IF(_tag_month_day!BL197="","",_tag_month_day!BL197/100)</f>
        <v/>
      </c>
      <c r="GB201" s="603" t="str">
        <f>IF(_tag_month_day!BM197="","",_tag_month_day!BM197/100)</f>
        <v/>
      </c>
      <c r="GC201" s="420" t="str">
        <f>IF(_tag_month_day!BN197="","",_tag_month_day!BN197/100)</f>
        <v/>
      </c>
      <c r="GD201" s="420" t="str">
        <f>IF(_tag_month_day!BO197="","",_tag_month_day!BO197/100)</f>
        <v/>
      </c>
      <c r="GE201" s="420" t="str">
        <f>IF(_tag_month_day!BP197="","",_tag_month_day!BP197/100)</f>
        <v/>
      </c>
      <c r="GF201" s="420" t="str">
        <f>IF(_tag_month_day!BQ197="","",_tag_month_day!BQ197/100)</f>
        <v/>
      </c>
      <c r="GG201" s="420" t="str">
        <f>IF(_tag_month_day!BR197="","",_tag_month_day!BR197/100)</f>
        <v/>
      </c>
      <c r="GH201" s="420" t="str">
        <f>IF(_tag_month_day!BS197="","",_tag_month_day!BS197/100)</f>
        <v/>
      </c>
      <c r="GI201" s="603" t="str">
        <f>IF(_tag_month_day!BT197="","",_tag_month_day!BT197/100)</f>
        <v/>
      </c>
      <c r="GJ201" s="612" t="str">
        <f>IF(_tag_month_day!BU197="","",_tag_month_day!BU197/100)</f>
        <v/>
      </c>
      <c r="GK201" s="620" t="str">
        <f>IF(_tag_month_day!BV197="",IF(_rlcf_month_day!A$2="","",_rlcf_month_day!A$2/100),_tag_month_day!BV197/100)</f>
        <v/>
      </c>
      <c r="GL201" s="620" t="str">
        <f>IF(_tag_month_day!BW197="",IF(_rlcf_month_day!B$2="","",_rlcf_month_day!B$2/100),_tag_month_day!BW197/100)</f>
        <v/>
      </c>
      <c r="GM201" s="621" t="str">
        <f>IF(_tag_month_day!BX197="",IF(_rlcf_month_day!C$2="","",_rlcf_month_day!C$2/100),_tag_month_day!BX197/100)</f>
        <v/>
      </c>
      <c r="GN201" s="620" t="str">
        <f>IF(_tag_month_day!BV197="",IF(_rlcf_month_day!A$2="","",_rlcf_month_day!A$2/100),_tag_month_day!BV197/100)</f>
        <v/>
      </c>
      <c r="GO201" s="620" t="str">
        <f>IF(_tag_month_day!BW197="",IF(_rlcf_month_day!B$2="","",_rlcf_month_day!B$2/100),_tag_month_day!BW197/100)</f>
        <v/>
      </c>
      <c r="GP201" s="620" t="str">
        <f>IF(_tag_month_day!CD197="",IF(_rlcf_month_day!E$2="","",_rlcf_month_day!E$2/100),_tag_month_day!CD197/100)</f>
        <v/>
      </c>
      <c r="GQ201" s="620" t="str">
        <f>IF(_tag_month_day!CE197="",IF(_rlcf_month_day!F$2="","",_rlcf_month_day!F$2/100),_tag_month_day!CE197/100)</f>
        <v/>
      </c>
      <c r="GR201" s="621" t="str">
        <f>IF(_tag_month_day!CF197="",IF(_rlcf_month_day!G$2="","",_rlcf_month_day!G$2/100),_tag_month_day!CF197/100)</f>
        <v/>
      </c>
      <c r="GS201" s="626">
        <f t="shared" ref="GS201:HH201" si="1252">GS200</f>
        <v>0.953</v>
      </c>
      <c r="GT201" s="626">
        <f t="shared" si="1252"/>
        <v>0.55</v>
      </c>
      <c r="GU201" s="626">
        <f t="shared" si="1252"/>
        <v>0.55</v>
      </c>
      <c r="GV201" s="626">
        <f t="shared" si="1252"/>
        <v>0.55</v>
      </c>
      <c r="GW201" s="626">
        <f t="shared" si="1252"/>
        <v>0.5</v>
      </c>
      <c r="GX201" s="626">
        <f t="shared" si="1252"/>
        <v>0.935</v>
      </c>
      <c r="GY201" s="626">
        <f t="shared" si="1252"/>
        <v>0.15</v>
      </c>
      <c r="GZ201" s="626">
        <f t="shared" si="1252"/>
        <v>1</v>
      </c>
      <c r="HA201" s="632">
        <f t="shared" si="1252"/>
        <v>0.047</v>
      </c>
      <c r="HB201" s="632">
        <f t="shared" si="1252"/>
        <v>0.45</v>
      </c>
      <c r="HC201" s="632">
        <f t="shared" si="1252"/>
        <v>0.45</v>
      </c>
      <c r="HD201" s="632">
        <f t="shared" si="1252"/>
        <v>0.45</v>
      </c>
      <c r="HE201" s="632">
        <f t="shared" si="1252"/>
        <v>0.5</v>
      </c>
      <c r="HF201" s="632">
        <f t="shared" si="1252"/>
        <v>0.065</v>
      </c>
      <c r="HG201" s="632">
        <f t="shared" si="1252"/>
        <v>0.85</v>
      </c>
      <c r="HH201" s="632">
        <f t="shared" si="1252"/>
        <v>0</v>
      </c>
      <c r="HI201" s="68" t="e">
        <f t="shared" si="1199"/>
        <v>#VALUE!</v>
      </c>
      <c r="HJ201" s="68" t="e">
        <f t="shared" si="1230"/>
        <v>#VALUE!</v>
      </c>
      <c r="HK201" s="202">
        <f t="shared" si="1231"/>
        <v>0.85</v>
      </c>
      <c r="HL201" s="464">
        <f t="shared" si="1232"/>
        <v>550000</v>
      </c>
      <c r="HM201" s="464">
        <f t="shared" si="1233"/>
        <v>480000</v>
      </c>
      <c r="HN201" s="192" t="e">
        <f t="shared" si="1200"/>
        <v>#VALUE!</v>
      </c>
      <c r="HO201" s="192" t="e">
        <f>HN201*HK201*$HO$2/HL201*1000000</f>
        <v>#VALUE!</v>
      </c>
      <c r="HP201" s="192" t="e">
        <f>HN201*HK201*$HP$2/HM201*1000000</f>
        <v>#VALUE!</v>
      </c>
    </row>
    <row r="202" customFormat="1" spans="1:224">
      <c r="A202" s="381">
        <v>197</v>
      </c>
      <c r="B202" s="54">
        <f ca="1" t="shared" si="1234"/>
        <v>43625</v>
      </c>
      <c r="C202" s="57">
        <f t="shared" si="1235"/>
        <v>0.0416666666666667</v>
      </c>
      <c r="D202" s="68" t="str">
        <f ca="1" t="shared" si="1201"/>
        <v>夜班</v>
      </c>
      <c r="E202" s="68" t="str">
        <f ca="1" t="shared" si="1202"/>
        <v>乙</v>
      </c>
      <c r="F202" s="68">
        <f ca="1">SUMPRODUCT((成本日报!$A$3:$A$95=计划!B202)*(成本日报!$B$3:$B$95=计划!$D202),成本日报!$C$3:$C$95)</f>
        <v>2</v>
      </c>
      <c r="G202" s="382">
        <f ca="1" t="shared" si="1236"/>
        <v>43625.1666666662</v>
      </c>
      <c r="H202" s="382">
        <f ca="1" t="shared" si="1203"/>
        <v>43625.1736111106</v>
      </c>
      <c r="I202" s="382">
        <f ca="1" t="shared" si="1204"/>
        <v>43625.1791666662</v>
      </c>
      <c r="J202" s="382">
        <f ca="1" t="shared" si="1205"/>
        <v>43625.2083333329</v>
      </c>
      <c r="K202" s="382">
        <f ca="1" t="shared" si="1206"/>
        <v>43625.2708333329</v>
      </c>
      <c r="L202" s="382">
        <f ca="1" t="shared" si="1207"/>
        <v>43625.2916666662</v>
      </c>
      <c r="M202" s="398" t="str">
        <f>IF(_tag_month_day!A198="","",_tag_month_day!A198)</f>
        <v/>
      </c>
      <c r="N202" s="398" t="str">
        <f>IF(_tag_month_day!B198="","",_tag_month_day!B198)</f>
        <v/>
      </c>
      <c r="O202" s="399" t="e">
        <f t="shared" si="1208"/>
        <v>#VALUE!</v>
      </c>
      <c r="P202" s="398" t="str">
        <f>IF(_tag_month_day!C198="","",_tag_month_day!C198)</f>
        <v/>
      </c>
      <c r="Q202" s="398" t="str">
        <f>IF(_tag_month_day!D198="","",_tag_month_day!D198)</f>
        <v/>
      </c>
      <c r="R202" s="416">
        <f>IF(_tag_month_day!CB198="",R201,_tag_month_day!CB198/100)</f>
        <v>0.07</v>
      </c>
      <c r="S202" s="417" t="str">
        <f>IF(_tag_month_day!E198="","",_tag_month_day!E198)</f>
        <v/>
      </c>
      <c r="T202" s="417" t="str">
        <f>IF(_tag_month_day!F198="","",_tag_month_day!F198)</f>
        <v/>
      </c>
      <c r="U202" s="418" t="e">
        <f t="shared" si="1162"/>
        <v>#VALUE!</v>
      </c>
      <c r="V202" s="53" t="e">
        <f t="shared" si="1163"/>
        <v>#VALUE!</v>
      </c>
      <c r="W202" s="419" t="str">
        <f>IF(_jhy_month_day!A198="","",_jhy_month_day!A198)</f>
        <v/>
      </c>
      <c r="X202" s="420" t="str">
        <f>IF(_jhy_month_day!B198="","",_jhy_month_day!B198/100)</f>
        <v/>
      </c>
      <c r="Y202" s="420" t="str">
        <f>IF(_jhy_month_day!C198="","",_jhy_month_day!C198/100)</f>
        <v/>
      </c>
      <c r="Z202" s="439">
        <f t="shared" ref="Z202:Z265" si="1253">Z198+1</f>
        <v>50</v>
      </c>
      <c r="AA202" s="440" t="str">
        <f>IF(_tag_month_day!G198="","",_tag_month_day!G198/100)</f>
        <v/>
      </c>
      <c r="AB202" s="440" t="str">
        <f>IF(_tag_month_day!H198="","",_tag_month_day!H198/100)</f>
        <v/>
      </c>
      <c r="AC202" s="193">
        <f t="shared" si="1209"/>
        <v>1.59963432013121</v>
      </c>
      <c r="AD202" s="441" t="str">
        <f t="shared" si="1210"/>
        <v/>
      </c>
      <c r="AE202" s="442" t="str">
        <f t="shared" si="1211"/>
        <v/>
      </c>
      <c r="AF202" s="443">
        <v>1</v>
      </c>
      <c r="AG202" s="68" t="str">
        <f>IF(_duihao_month_day!A198="","",_duihao_month_day!A198)</f>
        <v/>
      </c>
      <c r="AH202" s="463">
        <f>IF(_gyk_month_day!B198="",AH201,_gyk_month_day!B198)</f>
        <v>820</v>
      </c>
      <c r="AI202" s="464" t="e">
        <f t="shared" si="1237"/>
        <v>#VALUE!</v>
      </c>
      <c r="AJ202" s="68" t="str">
        <f>IF(_tag_month_day!I198="","",_tag_month_day!I198)</f>
        <v/>
      </c>
      <c r="AK202" s="465" t="str">
        <f>IF(_tzyy_month_day!A198="","",_tzyy_month_day!A198)</f>
        <v/>
      </c>
      <c r="AL202" s="465" t="str">
        <f>IF(_tzyy_month_day!B198="","",_tzyy_month_day!B198)</f>
        <v/>
      </c>
      <c r="AM202" s="465" t="str">
        <f>IF(_tzyy_month_day!C198="","",_tzyy_month_day!C198)</f>
        <v/>
      </c>
      <c r="AN202" s="466" t="str">
        <f>IF(_tag_month_day!CG198="","",_tag_month_day!CG198)</f>
        <v/>
      </c>
      <c r="AO202" s="466" t="str">
        <f>IF(_tag_month_day!CH198="","",_tag_month_day!CH198)</f>
        <v/>
      </c>
      <c r="AP202" s="486" t="e">
        <f t="shared" si="1212"/>
        <v>#VALUE!</v>
      </c>
      <c r="AQ202" s="487" t="str">
        <f>IF(_tag_month_day!J198="","",_tag_month_day!J198/100)</f>
        <v/>
      </c>
      <c r="AR202" s="488">
        <f t="shared" si="1213"/>
        <v>1.3</v>
      </c>
      <c r="AS202" s="489" t="e">
        <f t="shared" si="1164"/>
        <v>#VALUE!</v>
      </c>
      <c r="AT202" s="489">
        <f t="shared" si="1214"/>
        <v>0</v>
      </c>
      <c r="AU202" s="490" t="str">
        <f>IF(_tag_month_day!K198="","",_tag_month_day!K198)</f>
        <v/>
      </c>
      <c r="AV202" s="491" t="str">
        <f>IF(_tag_month_day!L198="","",_tag_month_day!L198/100)</f>
        <v/>
      </c>
      <c r="AW202" s="420">
        <f t="shared" si="1136"/>
        <v>0</v>
      </c>
      <c r="AX202" s="420">
        <f t="shared" si="1215"/>
        <v>0</v>
      </c>
      <c r="AY202" s="420" t="str">
        <f>IF(_tag_month_day!M198="","",_tag_month_day!M198/100)</f>
        <v/>
      </c>
      <c r="AZ202" s="420" t="str">
        <f>IF(_tag_month_day!N198="","",_tag_month_day!N198/100)</f>
        <v/>
      </c>
      <c r="BA202" s="420" t="str">
        <f>IF(_tag_month_day!O198="","",_tag_month_day!O198/100)</f>
        <v/>
      </c>
      <c r="BB202" s="496" t="str">
        <f>IF(_tag_month_day!P198="","",_tag_month_day!P198/100)</f>
        <v/>
      </c>
      <c r="BC202" s="496">
        <f t="shared" si="1216"/>
        <v>0</v>
      </c>
      <c r="BD202" s="496" t="str">
        <f>IF(_tag_month_day!Q198="","",_tag_month_day!Q198/100)</f>
        <v/>
      </c>
      <c r="BE202" s="510" t="str">
        <f>IF(_tag_month_day!R198="","",_tag_month_day!R198/100)</f>
        <v/>
      </c>
      <c r="BF202" s="413" t="str">
        <f>IF(_tag_month_day!CC198="","",_tag_month_day!CC198/100)</f>
        <v/>
      </c>
      <c r="BG202" s="511" t="e">
        <f t="shared" si="1165"/>
        <v>#VALUE!</v>
      </c>
      <c r="BH202" s="198">
        <f t="shared" si="1166"/>
        <v>0</v>
      </c>
      <c r="BI202" s="512" t="e">
        <f>IF(CX202=0,BI201,(DK202*查询!$R$5+DL202*查询!$Q$5+DM202*查询!$N$5+DN202*查询!$O$5+DO202*查询!$P$5)*AF202/CX202)</f>
        <v>#VALUE!</v>
      </c>
      <c r="BJ202" s="512" t="e">
        <f>IF(CX202=0,BJ201,(DP202*查询!$S$5+DQ202*查询!$T$5+DR202*查询!$U$5)*AF202/CX202)</f>
        <v>#VALUE!</v>
      </c>
      <c r="BK202" s="512">
        <f t="shared" si="1217"/>
        <v>1</v>
      </c>
      <c r="BL202" s="513" t="str">
        <f>IF(_cfyc_month_day!A198="","",_cfyc_month_day!A198)</f>
        <v/>
      </c>
      <c r="BM202" s="513" t="str">
        <f>IF(_cfyc_month_day!B198="","",_cfyc_month_day!B198)</f>
        <v/>
      </c>
      <c r="BN202" s="513" t="str">
        <f>IF(_cfyc_month_day!C198="","",_cfyc_month_day!C198)</f>
        <v/>
      </c>
      <c r="BO202" s="522" t="str">
        <f>IF(_cfyc_month_day!D198="","",_cfyc_month_day!D198)</f>
        <v/>
      </c>
      <c r="BP202" s="522" t="str">
        <f>IF(_cfyc_month_day!E198="","",_cfyc_month_day!E198)</f>
        <v/>
      </c>
      <c r="BQ202" s="522" t="str">
        <f>IF(_cfyc_month_day!F198="","",_cfyc_month_day!F198)</f>
        <v/>
      </c>
      <c r="BR202" s="513" t="str">
        <f>IF(_tag_month_day!T198="","",_tag_month_day!T198)</f>
        <v/>
      </c>
      <c r="BS202" s="513" t="str">
        <f>IF(_tag_month_day!U198="","",_tag_month_day!U198)</f>
        <v/>
      </c>
      <c r="BT202" s="523" t="str">
        <f t="shared" si="1218"/>
        <v/>
      </c>
      <c r="BU202" s="223" t="str">
        <f>IF(_tag_month_day!V198="","",_tag_month_day!V198)</f>
        <v/>
      </c>
      <c r="BV202" s="206" t="str">
        <f>IF(_tag_month_day!W198="","",_tag_month_day!W198)</f>
        <v/>
      </c>
      <c r="BW202" s="540" t="str">
        <f>IF(_tag_month_day!X198="","",_tag_month_day!X198)</f>
        <v/>
      </c>
      <c r="BX202" s="540" t="str">
        <f>IF(_tag_month_day!Y198="","",_tag_month_day!Y198)</f>
        <v/>
      </c>
      <c r="BY202" s="541">
        <f ca="1" t="shared" si="1219"/>
        <v>43625.2916666662</v>
      </c>
      <c r="BZ202" s="542"/>
      <c r="CA202" s="543" t="str">
        <f>IF(_jhy2_month_day!A198="","",_jhy2_month_day!A198)</f>
        <v/>
      </c>
      <c r="CB202" s="464" t="str">
        <f>IF(_jhy2_month_day!B198="","",_jhy2_month_day!B198)</f>
        <v/>
      </c>
      <c r="CC202" s="464" t="str">
        <f>IF(_jhy2_month_day!C198="","",_jhy2_month_day!C198)</f>
        <v/>
      </c>
      <c r="CD202" s="464" t="str">
        <f>IF(_jhy2_month_day!D198="","",_jhy2_month_day!D198)</f>
        <v/>
      </c>
      <c r="CE202" s="464" t="str">
        <f>IF(_jhy2_month_day!E198="","",_jhy2_month_day!E198)</f>
        <v/>
      </c>
      <c r="CF202" s="464" t="str">
        <f>IF(_jhy2_month_day!F198="","",_jhy2_month_day!F198)</f>
        <v/>
      </c>
      <c r="CG202" s="464" t="str">
        <f>IF(_jhy2_month_day!G198="","",_jhy2_month_day!G198)</f>
        <v/>
      </c>
      <c r="CH202" s="464" t="str">
        <f>IF(_jhy2_month_day!H198="","",_jhy2_month_day!H198)</f>
        <v/>
      </c>
      <c r="CI202" s="464" t="str">
        <f>IF(_jhy2_month_day!I198="","",_jhy2_month_day!I198)</f>
        <v/>
      </c>
      <c r="CJ202" s="464" t="str">
        <f>IF(_jhy2_month_day!J198="","",_jhy2_month_day!J198)</f>
        <v/>
      </c>
      <c r="CK202" s="464" t="str">
        <f>IF(_jhy2_month_day!K198="","",_jhy2_month_day!K198)</f>
        <v/>
      </c>
      <c r="CL202" s="562" t="str">
        <f>IF(_jhy2_month_day!L198="","",_jhy2_month_day!L198)</f>
        <v/>
      </c>
      <c r="CM202" s="562" t="str">
        <f>IF(_jhy2_month_day!M198="","",_jhy2_month_day!M198)</f>
        <v/>
      </c>
      <c r="CN202" s="562" t="str">
        <f>IF(_jhy2_month_day!N198="","",_jhy2_month_day!N198)</f>
        <v/>
      </c>
      <c r="CO202" s="562" t="str">
        <f>IF(_jhy2_month_day!O198="","",_jhy2_month_day!O198)</f>
        <v/>
      </c>
      <c r="CP202" s="562" t="str">
        <f>IF(_jhy2_month_day!P198="","",_jhy2_month_day!P198)</f>
        <v/>
      </c>
      <c r="CQ202" s="562" t="str">
        <f>IF(_jhy2_month_day!Q198="","",_jhy2_month_day!Q198)</f>
        <v/>
      </c>
      <c r="CR202" s="563" t="str">
        <f>IF(_jhy2_month_day!R198="","",_jhy2_month_day!R198)</f>
        <v/>
      </c>
      <c r="CS202" s="576" t="str">
        <f>IF(_jhy2_month_day!S198="","",_jhy2_month_day!S198)</f>
        <v/>
      </c>
      <c r="CT202" s="562" t="str">
        <f>IF(_jhy2_month_day!T198="","",_jhy2_month_day!T198)</f>
        <v/>
      </c>
      <c r="CU202" s="577" t="e">
        <f t="shared" si="1167"/>
        <v>#VALUE!</v>
      </c>
      <c r="CV202" s="198" t="e">
        <f t="shared" si="1168"/>
        <v>#VALUE!</v>
      </c>
      <c r="CW202" s="192" t="e">
        <f t="shared" si="1169"/>
        <v>#VALUE!</v>
      </c>
      <c r="CX202" s="192" t="e">
        <f t="shared" si="1170"/>
        <v>#VALUE!</v>
      </c>
      <c r="CY202" s="202" t="e">
        <f t="shared" si="1171"/>
        <v>#VALUE!</v>
      </c>
      <c r="CZ202" s="192" t="e">
        <f t="shared" ref="CZ202:DI202" si="1254">$AJ202*EF202</f>
        <v>#VALUE!</v>
      </c>
      <c r="DA202" s="192" t="e">
        <f t="shared" si="1254"/>
        <v>#VALUE!</v>
      </c>
      <c r="DB202" s="192" t="e">
        <f t="shared" si="1254"/>
        <v>#VALUE!</v>
      </c>
      <c r="DC202" s="192" t="e">
        <f t="shared" si="1254"/>
        <v>#VALUE!</v>
      </c>
      <c r="DD202" s="192" t="e">
        <f t="shared" si="1254"/>
        <v>#VALUE!</v>
      </c>
      <c r="DE202" s="192" t="e">
        <f t="shared" si="1254"/>
        <v>#VALUE!</v>
      </c>
      <c r="DF202" s="192" t="e">
        <f t="shared" si="1254"/>
        <v>#VALUE!</v>
      </c>
      <c r="DG202" s="192" t="e">
        <f t="shared" si="1254"/>
        <v>#VALUE!</v>
      </c>
      <c r="DH202" s="192" t="e">
        <f t="shared" si="1254"/>
        <v>#VALUE!</v>
      </c>
      <c r="DI202" s="192" t="e">
        <f t="shared" si="1254"/>
        <v>#VALUE!</v>
      </c>
      <c r="DJ202" s="192" t="e">
        <f t="shared" si="1173"/>
        <v>#VALUE!</v>
      </c>
      <c r="DK202" s="192" t="e">
        <f t="shared" si="1174"/>
        <v>#VALUE!</v>
      </c>
      <c r="DL202" s="192" t="e">
        <f t="shared" si="1175"/>
        <v>#VALUE!</v>
      </c>
      <c r="DM202" s="192" t="e">
        <f t="shared" si="1176"/>
        <v>#VALUE!</v>
      </c>
      <c r="DN202" s="192" t="e">
        <f t="shared" si="1177"/>
        <v>#VALUE!</v>
      </c>
      <c r="DO202" s="192" t="e">
        <f t="shared" si="1178"/>
        <v>#VALUE!</v>
      </c>
      <c r="DP202" s="192" t="e">
        <f t="shared" si="1179"/>
        <v>#VALUE!</v>
      </c>
      <c r="DQ202" s="192" t="e">
        <f t="shared" si="1180"/>
        <v>#VALUE!</v>
      </c>
      <c r="DR202" s="192" t="e">
        <f t="shared" si="1181"/>
        <v>#VALUE!</v>
      </c>
      <c r="DS202" s="192" t="e">
        <f t="shared" si="1182"/>
        <v>#VALUE!</v>
      </c>
      <c r="DT202" s="192" t="e">
        <f t="shared" si="1183"/>
        <v>#VALUE!</v>
      </c>
      <c r="DU202" s="192" t="e">
        <f t="shared" si="1184"/>
        <v>#VALUE!</v>
      </c>
      <c r="DV202" s="198" t="e">
        <f t="shared" si="1185"/>
        <v>#VALUE!</v>
      </c>
      <c r="DW202" s="198" t="e">
        <f t="shared" si="1186"/>
        <v>#DIV/0!</v>
      </c>
      <c r="DX202" s="198" t="e">
        <f t="shared" si="1187"/>
        <v>#DIV/0!</v>
      </c>
      <c r="DY202" s="198" t="e">
        <f t="shared" si="1188"/>
        <v>#VALUE!</v>
      </c>
      <c r="DZ202" s="198" t="e">
        <f t="shared" si="1189"/>
        <v>#VALUE!</v>
      </c>
      <c r="EA202" s="198" t="e">
        <f t="shared" si="1190"/>
        <v>#VALUE!</v>
      </c>
      <c r="EB202" s="198" t="e">
        <f t="shared" si="1191"/>
        <v>#VALUE!</v>
      </c>
      <c r="EC202" s="198" t="e">
        <f t="shared" si="1192"/>
        <v>#DIV/0!</v>
      </c>
      <c r="ED202" s="198" t="e">
        <f t="shared" si="1193"/>
        <v>#VALUE!</v>
      </c>
      <c r="EE202" s="198" t="e">
        <f t="shared" si="1194"/>
        <v>#VALUE!</v>
      </c>
      <c r="EF202" s="198" t="e">
        <f t="shared" ref="EF202:EO202" si="1255">DV202/SUM($DV202:$EE202)</f>
        <v>#VALUE!</v>
      </c>
      <c r="EG202" s="198" t="e">
        <f t="shared" si="1255"/>
        <v>#DIV/0!</v>
      </c>
      <c r="EH202" s="198" t="e">
        <f t="shared" si="1255"/>
        <v>#DIV/0!</v>
      </c>
      <c r="EI202" s="198" t="e">
        <f t="shared" si="1255"/>
        <v>#VALUE!</v>
      </c>
      <c r="EJ202" s="198" t="e">
        <f t="shared" si="1255"/>
        <v>#VALUE!</v>
      </c>
      <c r="EK202" s="198" t="e">
        <f t="shared" si="1255"/>
        <v>#VALUE!</v>
      </c>
      <c r="EL202" s="198" t="e">
        <f t="shared" si="1255"/>
        <v>#VALUE!</v>
      </c>
      <c r="EM202" s="198" t="e">
        <f t="shared" si="1255"/>
        <v>#DIV/0!</v>
      </c>
      <c r="EN202" s="198" t="e">
        <f t="shared" si="1255"/>
        <v>#VALUE!</v>
      </c>
      <c r="EO202" s="198" t="e">
        <f t="shared" si="1255"/>
        <v>#VALUE!</v>
      </c>
      <c r="EP202" s="511">
        <f t="shared" ref="EP202:EW202" si="1256">EP201</f>
        <v>0.08</v>
      </c>
      <c r="EQ202" s="511">
        <f t="shared" si="1256"/>
        <v>0.015</v>
      </c>
      <c r="ER202" s="511">
        <f t="shared" si="1256"/>
        <v>0.015</v>
      </c>
      <c r="ES202" s="511">
        <f t="shared" si="1256"/>
        <v>0.015</v>
      </c>
      <c r="ET202" s="511">
        <f t="shared" si="1256"/>
        <v>0.015</v>
      </c>
      <c r="EU202" s="511">
        <f t="shared" si="1256"/>
        <v>0.09</v>
      </c>
      <c r="EV202" s="511">
        <f t="shared" si="1256"/>
        <v>0.09</v>
      </c>
      <c r="EW202" s="511">
        <f t="shared" si="1256"/>
        <v>0.09</v>
      </c>
      <c r="EX202" s="420" t="str">
        <f>IF(_tag_month_day!AS198="","",_tag_month_day!AS198/100)</f>
        <v/>
      </c>
      <c r="EY202" s="420" t="str">
        <f>IF(_tag_month_day!AT198="","",_tag_month_day!AT198/100)</f>
        <v/>
      </c>
      <c r="EZ202" s="420" t="str">
        <f>IF(_tag_month_day!AU198="","",_tag_month_day!AU198/100)</f>
        <v/>
      </c>
      <c r="FA202" s="420" t="str">
        <f>IF(_tag_month_day!AV198="","",_tag_month_day!AV198/100)</f>
        <v/>
      </c>
      <c r="FB202" s="420" t="str">
        <f>IF(_tag_month_day!AW198="","",_tag_month_day!AW198/100)</f>
        <v/>
      </c>
      <c r="FC202" s="420" t="str">
        <f>IF(_tag_month_day!AX198="","",_tag_month_day!AX198/100)</f>
        <v/>
      </c>
      <c r="FD202" s="510">
        <f t="shared" si="1223"/>
        <v>0.33</v>
      </c>
      <c r="FE202" s="510">
        <f t="shared" si="1224"/>
        <v>0.19</v>
      </c>
      <c r="FF202" s="510">
        <f t="shared" si="1225"/>
        <v>0.003</v>
      </c>
      <c r="FG202" s="510">
        <f t="shared" si="1226"/>
        <v>0</v>
      </c>
      <c r="FH202" s="603">
        <f t="shared" si="1227"/>
        <v>0.0001</v>
      </c>
      <c r="FI202" s="510">
        <f t="shared" ref="FI202:FR202" si="1257">FI201</f>
        <v>0.41</v>
      </c>
      <c r="FJ202" s="510">
        <f t="shared" si="1257"/>
        <v>0.11</v>
      </c>
      <c r="FK202" s="510">
        <f t="shared" si="1257"/>
        <v>0.015</v>
      </c>
      <c r="FL202" s="510">
        <f t="shared" si="1257"/>
        <v>0</v>
      </c>
      <c r="FM202" s="603">
        <f t="shared" si="1257"/>
        <v>0.0001</v>
      </c>
      <c r="FN202" s="510" t="str">
        <f>IF(_tag_month_day!AY198="","",_tag_month_day!AY198/100)</f>
        <v/>
      </c>
      <c r="FO202" s="510" t="str">
        <f>IF(_tag_month_day!AZ198="","",_tag_month_day!AZ198/100)</f>
        <v/>
      </c>
      <c r="FP202" s="510" t="str">
        <f>IF(_tag_month_day!BA198="","",_tag_month_day!BA198/100)</f>
        <v/>
      </c>
      <c r="FQ202" s="510" t="str">
        <f>IF(_tag_month_day!BB198="","",_tag_month_day!BB198/100)</f>
        <v/>
      </c>
      <c r="FR202" s="603" t="str">
        <f>IF(_tag_month_day!BC198="","",_tag_month_day!BC198/100)</f>
        <v/>
      </c>
      <c r="FS202" s="510" t="str">
        <f>IF(_tag_month_day!BD198="","",_tag_month_day!BD198/100)</f>
        <v/>
      </c>
      <c r="FT202" s="510" t="str">
        <f>IF(_tag_month_day!BE198="","",_tag_month_day!BE198/100)</f>
        <v/>
      </c>
      <c r="FU202" s="510" t="str">
        <f>IF(_tag_month_day!BF198="","",_tag_month_day!BF198/100)</f>
        <v/>
      </c>
      <c r="FV202" s="510" t="str">
        <f>IF(_tag_month_day!BG198="","",_tag_month_day!BG198/100)</f>
        <v/>
      </c>
      <c r="FW202" s="603" t="str">
        <f>IF(_tag_month_day!BH198="","",_tag_month_day!BH198/100)</f>
        <v/>
      </c>
      <c r="FX202" s="510" t="str">
        <f>IF(_tag_month_day!BI198="","",_tag_month_day!BI198/100)</f>
        <v/>
      </c>
      <c r="FY202" s="510" t="str">
        <f>IF(_tag_month_day!BJ198="","",_tag_month_day!BJ198/100)</f>
        <v/>
      </c>
      <c r="FZ202" s="605" t="str">
        <f>IF(_tag_month_day!BK198="","",_tag_month_day!BK198/100)</f>
        <v/>
      </c>
      <c r="GA202" s="510" t="str">
        <f>IF(_tag_month_day!BL198="","",_tag_month_day!BL198/100)</f>
        <v/>
      </c>
      <c r="GB202" s="603" t="str">
        <f>IF(_tag_month_day!BM198="","",_tag_month_day!BM198/100)</f>
        <v/>
      </c>
      <c r="GC202" s="420" t="str">
        <f>IF(_tag_month_day!BN198="","",_tag_month_day!BN198/100)</f>
        <v/>
      </c>
      <c r="GD202" s="420" t="str">
        <f>IF(_tag_month_day!BO198="","",_tag_month_day!BO198/100)</f>
        <v/>
      </c>
      <c r="GE202" s="420" t="str">
        <f>IF(_tag_month_day!BP198="","",_tag_month_day!BP198/100)</f>
        <v/>
      </c>
      <c r="GF202" s="420" t="str">
        <f>IF(_tag_month_day!BQ198="","",_tag_month_day!BQ198/100)</f>
        <v/>
      </c>
      <c r="GG202" s="420" t="str">
        <f>IF(_tag_month_day!BR198="","",_tag_month_day!BR198/100)</f>
        <v/>
      </c>
      <c r="GH202" s="420" t="str">
        <f>IF(_tag_month_day!BS198="","",_tag_month_day!BS198/100)</f>
        <v/>
      </c>
      <c r="GI202" s="603" t="str">
        <f>IF(_tag_month_day!BT198="","",_tag_month_day!BT198/100)</f>
        <v/>
      </c>
      <c r="GJ202" s="612" t="str">
        <f>IF(_tag_month_day!BU198="","",_tag_month_day!BU198/100)</f>
        <v/>
      </c>
      <c r="GK202" s="620" t="str">
        <f>IF(_tag_month_day!BV198="",IF(_rlcf_month_day!A$2="","",_rlcf_month_day!A$2/100),_tag_month_day!BV198/100)</f>
        <v/>
      </c>
      <c r="GL202" s="620" t="str">
        <f>IF(_tag_month_day!BW198="",IF(_rlcf_month_day!B$2="","",_rlcf_month_day!B$2/100),_tag_month_day!BW198/100)</f>
        <v/>
      </c>
      <c r="GM202" s="621" t="str">
        <f>IF(_tag_month_day!BX198="",IF(_rlcf_month_day!C$2="","",_rlcf_month_day!C$2/100),_tag_month_day!BX198/100)</f>
        <v/>
      </c>
      <c r="GN202" s="620" t="str">
        <f>IF(_tag_month_day!BV198="",IF(_rlcf_month_day!A$2="","",_rlcf_month_day!A$2/100),_tag_month_day!BV198/100)</f>
        <v/>
      </c>
      <c r="GO202" s="620" t="str">
        <f>IF(_tag_month_day!BW198="",IF(_rlcf_month_day!B$2="","",_rlcf_month_day!B$2/100),_tag_month_day!BW198/100)</f>
        <v/>
      </c>
      <c r="GP202" s="620" t="str">
        <f>IF(_tag_month_day!CD198="",IF(_rlcf_month_day!E$2="","",_rlcf_month_day!E$2/100),_tag_month_day!CD198/100)</f>
        <v/>
      </c>
      <c r="GQ202" s="620" t="str">
        <f>IF(_tag_month_day!CE198="",IF(_rlcf_month_day!F$2="","",_rlcf_month_day!F$2/100),_tag_month_day!CE198/100)</f>
        <v/>
      </c>
      <c r="GR202" s="621" t="str">
        <f>IF(_tag_month_day!CF198="",IF(_rlcf_month_day!G$2="","",_rlcf_month_day!G$2/100),_tag_month_day!CF198/100)</f>
        <v/>
      </c>
      <c r="GS202" s="626">
        <f t="shared" ref="GS202:HH202" si="1258">GS201</f>
        <v>0.953</v>
      </c>
      <c r="GT202" s="626">
        <f t="shared" si="1258"/>
        <v>0.55</v>
      </c>
      <c r="GU202" s="626">
        <f t="shared" si="1258"/>
        <v>0.55</v>
      </c>
      <c r="GV202" s="626">
        <f t="shared" si="1258"/>
        <v>0.55</v>
      </c>
      <c r="GW202" s="626">
        <f t="shared" si="1258"/>
        <v>0.5</v>
      </c>
      <c r="GX202" s="626">
        <f t="shared" si="1258"/>
        <v>0.935</v>
      </c>
      <c r="GY202" s="626">
        <f t="shared" si="1258"/>
        <v>0.15</v>
      </c>
      <c r="GZ202" s="626">
        <f t="shared" si="1258"/>
        <v>1</v>
      </c>
      <c r="HA202" s="632">
        <f t="shared" si="1258"/>
        <v>0.047</v>
      </c>
      <c r="HB202" s="632">
        <f t="shared" si="1258"/>
        <v>0.45</v>
      </c>
      <c r="HC202" s="632">
        <f t="shared" si="1258"/>
        <v>0.45</v>
      </c>
      <c r="HD202" s="632">
        <f t="shared" si="1258"/>
        <v>0.45</v>
      </c>
      <c r="HE202" s="632">
        <f t="shared" si="1258"/>
        <v>0.5</v>
      </c>
      <c r="HF202" s="632">
        <f t="shared" si="1258"/>
        <v>0.065</v>
      </c>
      <c r="HG202" s="632">
        <f t="shared" si="1258"/>
        <v>0.85</v>
      </c>
      <c r="HH202" s="632">
        <f t="shared" si="1258"/>
        <v>0</v>
      </c>
      <c r="HI202" s="68">
        <f t="shared" si="1199"/>
        <v>0</v>
      </c>
      <c r="HJ202" s="68" t="e">
        <f t="shared" si="1230"/>
        <v>#VALUE!</v>
      </c>
      <c r="HK202" s="202">
        <f t="shared" si="1231"/>
        <v>0.85</v>
      </c>
      <c r="HL202" s="464">
        <f t="shared" si="1232"/>
        <v>550000</v>
      </c>
      <c r="HM202" s="464">
        <f t="shared" si="1233"/>
        <v>480000</v>
      </c>
      <c r="HN202" s="192" t="e">
        <f t="shared" si="1200"/>
        <v>#VALUE!</v>
      </c>
      <c r="HO202" s="192" t="e">
        <f>HN202*HK202*$HO$2/HL202*1000000</f>
        <v>#VALUE!</v>
      </c>
      <c r="HP202" s="192" t="e">
        <f>HN202*HK202*$HP$2/HM202*1000000</f>
        <v>#VALUE!</v>
      </c>
    </row>
    <row r="203" customFormat="1" spans="1:224">
      <c r="A203" s="381">
        <v>198</v>
      </c>
      <c r="B203" s="54">
        <f ca="1" t="shared" si="1234"/>
        <v>43625</v>
      </c>
      <c r="C203" s="57">
        <f t="shared" si="1235"/>
        <v>0.0416666666666667</v>
      </c>
      <c r="D203" s="68" t="str">
        <f ca="1" t="shared" si="1201"/>
        <v>夜班</v>
      </c>
      <c r="E203" s="68" t="str">
        <f ca="1" t="shared" si="1202"/>
        <v>乙</v>
      </c>
      <c r="F203" s="68">
        <f ca="1">SUMPRODUCT((成本日报!$A$3:$A$95=计划!B203)*(成本日报!$B$3:$B$95=计划!$D203),成本日报!$C$3:$C$95)</f>
        <v>2</v>
      </c>
      <c r="G203" s="382">
        <f ca="1" t="shared" si="1236"/>
        <v>43625.2083333329</v>
      </c>
      <c r="H203" s="382">
        <f ca="1" t="shared" si="1203"/>
        <v>43625.2152777773</v>
      </c>
      <c r="I203" s="382">
        <f ca="1" t="shared" si="1204"/>
        <v>43625.2208333329</v>
      </c>
      <c r="J203" s="382">
        <f ca="1" t="shared" si="1205"/>
        <v>43625.2499999995</v>
      </c>
      <c r="K203" s="382">
        <f ca="1" t="shared" si="1206"/>
        <v>43625.3124999995</v>
      </c>
      <c r="L203" s="382">
        <f ca="1" t="shared" si="1207"/>
        <v>43625.3333333329</v>
      </c>
      <c r="M203" s="398" t="str">
        <f>IF(_tag_month_day!A199="","",_tag_month_day!A199)</f>
        <v/>
      </c>
      <c r="N203" s="398" t="str">
        <f>IF(_tag_month_day!B199="","",_tag_month_day!B199)</f>
        <v/>
      </c>
      <c r="O203" s="399" t="e">
        <f t="shared" si="1208"/>
        <v>#VALUE!</v>
      </c>
      <c r="P203" s="398" t="str">
        <f>IF(_tag_month_day!C199="","",_tag_month_day!C199)</f>
        <v/>
      </c>
      <c r="Q203" s="398" t="str">
        <f>IF(_tag_month_day!D199="","",_tag_month_day!D199)</f>
        <v/>
      </c>
      <c r="R203" s="416">
        <f>IF(_tag_month_day!CB199="",R202,_tag_month_day!CB199/100)</f>
        <v>0.07</v>
      </c>
      <c r="S203" s="417" t="str">
        <f>IF(_tag_month_day!E199="","",_tag_month_day!E199)</f>
        <v/>
      </c>
      <c r="T203" s="417" t="str">
        <f>IF(_tag_month_day!F199="","",_tag_month_day!F199)</f>
        <v/>
      </c>
      <c r="U203" s="418" t="e">
        <f t="shared" si="1162"/>
        <v>#VALUE!</v>
      </c>
      <c r="V203" s="53" t="e">
        <f t="shared" si="1163"/>
        <v>#VALUE!</v>
      </c>
      <c r="W203" s="419" t="str">
        <f>IF(_jhy_month_day!A199="","",_jhy_month_day!A199)</f>
        <v/>
      </c>
      <c r="X203" s="420" t="str">
        <f>IF(_jhy_month_day!B199="","",_jhy_month_day!B199/100)</f>
        <v/>
      </c>
      <c r="Y203" s="420" t="str">
        <f>IF(_jhy_month_day!C199="","",_jhy_month_day!C199/100)</f>
        <v/>
      </c>
      <c r="Z203" s="439">
        <f t="shared" si="1253"/>
        <v>50</v>
      </c>
      <c r="AA203" s="440" t="str">
        <f>IF(_tag_month_day!G199="","",_tag_month_day!G199/100)</f>
        <v/>
      </c>
      <c r="AB203" s="440" t="str">
        <f>IF(_tag_month_day!H199="","",_tag_month_day!H199/100)</f>
        <v/>
      </c>
      <c r="AC203" s="193">
        <f t="shared" si="1209"/>
        <v>1.59963432013121</v>
      </c>
      <c r="AD203" s="441" t="str">
        <f t="shared" si="1210"/>
        <v/>
      </c>
      <c r="AE203" s="442" t="str">
        <f t="shared" si="1211"/>
        <v/>
      </c>
      <c r="AF203" s="443">
        <v>1</v>
      </c>
      <c r="AG203" s="68" t="str">
        <f>IF(_duihao_month_day!A199="","",_duihao_month_day!A199)</f>
        <v/>
      </c>
      <c r="AH203" s="463">
        <f>IF(_gyk_month_day!B199="",AH202,_gyk_month_day!B199)</f>
        <v>820</v>
      </c>
      <c r="AI203" s="464" t="e">
        <f t="shared" si="1237"/>
        <v>#VALUE!</v>
      </c>
      <c r="AJ203" s="68" t="str">
        <f>IF(_tag_month_day!I199="","",_tag_month_day!I199)</f>
        <v/>
      </c>
      <c r="AK203" s="465" t="str">
        <f>IF(_tzyy_month_day!A199="","",_tzyy_month_day!A199)</f>
        <v/>
      </c>
      <c r="AL203" s="465" t="str">
        <f>IF(_tzyy_month_day!B199="","",_tzyy_month_day!B199)</f>
        <v/>
      </c>
      <c r="AM203" s="465" t="str">
        <f>IF(_tzyy_month_day!C199="","",_tzyy_month_day!C199)</f>
        <v/>
      </c>
      <c r="AN203" s="466" t="str">
        <f>IF(_tag_month_day!CG199="","",_tag_month_day!CG199)</f>
        <v/>
      </c>
      <c r="AO203" s="466" t="str">
        <f>IF(_tag_month_day!CH199="","",_tag_month_day!CH199)</f>
        <v/>
      </c>
      <c r="AP203" s="486" t="e">
        <f t="shared" si="1212"/>
        <v>#VALUE!</v>
      </c>
      <c r="AQ203" s="487" t="str">
        <f>IF(_tag_month_day!J199="","",_tag_month_day!J199/100)</f>
        <v/>
      </c>
      <c r="AR203" s="488">
        <f t="shared" si="1213"/>
        <v>1.3</v>
      </c>
      <c r="AS203" s="489" t="e">
        <f t="shared" si="1164"/>
        <v>#VALUE!</v>
      </c>
      <c r="AT203" s="489">
        <f t="shared" si="1214"/>
        <v>0</v>
      </c>
      <c r="AU203" s="490" t="str">
        <f>IF(_tag_month_day!K199="","",_tag_month_day!K199)</f>
        <v/>
      </c>
      <c r="AV203" s="491" t="str">
        <f>IF(_tag_month_day!L199="","",_tag_month_day!L199/100)</f>
        <v/>
      </c>
      <c r="AW203" s="420">
        <f t="shared" si="1136"/>
        <v>0</v>
      </c>
      <c r="AX203" s="420">
        <f t="shared" si="1215"/>
        <v>0</v>
      </c>
      <c r="AY203" s="420" t="str">
        <f>IF(_tag_month_day!M199="","",_tag_month_day!M199/100)</f>
        <v/>
      </c>
      <c r="AZ203" s="420" t="str">
        <f>IF(_tag_month_day!N199="","",_tag_month_day!N199/100)</f>
        <v/>
      </c>
      <c r="BA203" s="420" t="str">
        <f>IF(_tag_month_day!O199="","",_tag_month_day!O199/100)</f>
        <v/>
      </c>
      <c r="BB203" s="496" t="str">
        <f>IF(_tag_month_day!P199="","",_tag_month_day!P199/100)</f>
        <v/>
      </c>
      <c r="BC203" s="496">
        <f t="shared" si="1216"/>
        <v>0</v>
      </c>
      <c r="BD203" s="496" t="str">
        <f>IF(_tag_month_day!Q199="","",_tag_month_day!Q199/100)</f>
        <v/>
      </c>
      <c r="BE203" s="510" t="str">
        <f>IF(_tag_month_day!R199="","",_tag_month_day!R199/100)</f>
        <v/>
      </c>
      <c r="BF203" s="413" t="str">
        <f>IF(_tag_month_day!CC199="","",_tag_month_day!CC199/100)</f>
        <v/>
      </c>
      <c r="BG203" s="511" t="e">
        <f t="shared" si="1165"/>
        <v>#VALUE!</v>
      </c>
      <c r="BH203" s="198">
        <f t="shared" si="1166"/>
        <v>0</v>
      </c>
      <c r="BI203" s="512" t="e">
        <f>IF(CX203=0,BI202,(DK203*查询!$R$5+DL203*查询!$Q$5+DM203*查询!$N$5+DN203*查询!$O$5+DO203*查询!$P$5)*AF203/CX203)</f>
        <v>#VALUE!</v>
      </c>
      <c r="BJ203" s="512" t="e">
        <f>IF(CX203=0,BJ202,(DP203*查询!$S$5+DQ203*查询!$T$5+DR203*查询!$U$5)*AF203/CX203)</f>
        <v>#VALUE!</v>
      </c>
      <c r="BK203" s="512">
        <f t="shared" si="1217"/>
        <v>1</v>
      </c>
      <c r="BL203" s="513" t="str">
        <f>IF(_cfyc_month_day!A199="","",_cfyc_month_day!A199)</f>
        <v/>
      </c>
      <c r="BM203" s="513" t="str">
        <f>IF(_cfyc_month_day!B199="","",_cfyc_month_day!B199)</f>
        <v/>
      </c>
      <c r="BN203" s="513" t="str">
        <f>IF(_cfyc_month_day!C199="","",_cfyc_month_day!C199)</f>
        <v/>
      </c>
      <c r="BO203" s="522" t="str">
        <f>IF(_cfyc_month_day!D199="","",_cfyc_month_day!D199)</f>
        <v/>
      </c>
      <c r="BP203" s="522" t="str">
        <f>IF(_cfyc_month_day!E199="","",_cfyc_month_day!E199)</f>
        <v/>
      </c>
      <c r="BQ203" s="522" t="str">
        <f>IF(_cfyc_month_day!F199="","",_cfyc_month_day!F199)</f>
        <v/>
      </c>
      <c r="BR203" s="513" t="str">
        <f>IF(_tag_month_day!T199="","",_tag_month_day!T199)</f>
        <v/>
      </c>
      <c r="BS203" s="513" t="str">
        <f>IF(_tag_month_day!U199="","",_tag_month_day!U199)</f>
        <v/>
      </c>
      <c r="BT203" s="523" t="str">
        <f t="shared" si="1218"/>
        <v/>
      </c>
      <c r="BU203" s="223" t="str">
        <f>IF(_tag_month_day!V199="","",_tag_month_day!V199)</f>
        <v/>
      </c>
      <c r="BV203" s="206" t="str">
        <f>IF(_tag_month_day!W199="","",_tag_month_day!W199)</f>
        <v/>
      </c>
      <c r="BW203" s="540" t="str">
        <f>IF(_tag_month_day!X199="","",_tag_month_day!X199)</f>
        <v/>
      </c>
      <c r="BX203" s="540" t="str">
        <f>IF(_tag_month_day!Y199="","",_tag_month_day!Y199)</f>
        <v/>
      </c>
      <c r="BY203" s="541">
        <f ca="1" t="shared" si="1219"/>
        <v>43625.3333333329</v>
      </c>
      <c r="BZ203" s="542"/>
      <c r="CA203" s="543" t="str">
        <f>IF(_jhy2_month_day!A199="","",_jhy2_month_day!A199)</f>
        <v/>
      </c>
      <c r="CB203" s="464" t="str">
        <f>IF(_jhy2_month_day!B199="","",_jhy2_month_day!B199)</f>
        <v/>
      </c>
      <c r="CC203" s="464" t="str">
        <f>IF(_jhy2_month_day!C199="","",_jhy2_month_day!C199)</f>
        <v/>
      </c>
      <c r="CD203" s="464" t="str">
        <f>IF(_jhy2_month_day!D199="","",_jhy2_month_day!D199)</f>
        <v/>
      </c>
      <c r="CE203" s="464" t="str">
        <f>IF(_jhy2_month_day!E199="","",_jhy2_month_day!E199)</f>
        <v/>
      </c>
      <c r="CF203" s="464" t="str">
        <f>IF(_jhy2_month_day!F199="","",_jhy2_month_day!F199)</f>
        <v/>
      </c>
      <c r="CG203" s="464" t="str">
        <f>IF(_jhy2_month_day!G199="","",_jhy2_month_day!G199)</f>
        <v/>
      </c>
      <c r="CH203" s="464" t="str">
        <f>IF(_jhy2_month_day!H199="","",_jhy2_month_day!H199)</f>
        <v/>
      </c>
      <c r="CI203" s="464" t="str">
        <f>IF(_jhy2_month_day!I199="","",_jhy2_month_day!I199)</f>
        <v/>
      </c>
      <c r="CJ203" s="464" t="str">
        <f>IF(_jhy2_month_day!J199="","",_jhy2_month_day!J199)</f>
        <v/>
      </c>
      <c r="CK203" s="464" t="str">
        <f>IF(_jhy2_month_day!K199="","",_jhy2_month_day!K199)</f>
        <v/>
      </c>
      <c r="CL203" s="562" t="str">
        <f>IF(_jhy2_month_day!L199="","",_jhy2_month_day!L199)</f>
        <v/>
      </c>
      <c r="CM203" s="562" t="str">
        <f>IF(_jhy2_month_day!M199="","",_jhy2_month_day!M199)</f>
        <v/>
      </c>
      <c r="CN203" s="562" t="str">
        <f>IF(_jhy2_month_day!N199="","",_jhy2_month_day!N199)</f>
        <v/>
      </c>
      <c r="CO203" s="562" t="str">
        <f>IF(_jhy2_month_day!O199="","",_jhy2_month_day!O199)</f>
        <v/>
      </c>
      <c r="CP203" s="562" t="str">
        <f>IF(_jhy2_month_day!P199="","",_jhy2_month_day!P199)</f>
        <v/>
      </c>
      <c r="CQ203" s="562" t="str">
        <f>IF(_jhy2_month_day!Q199="","",_jhy2_month_day!Q199)</f>
        <v/>
      </c>
      <c r="CR203" s="563" t="str">
        <f>IF(_jhy2_month_day!R199="","",_jhy2_month_day!R199)</f>
        <v/>
      </c>
      <c r="CS203" s="576" t="str">
        <f>IF(_jhy2_month_day!S199="","",_jhy2_month_day!S199)</f>
        <v/>
      </c>
      <c r="CT203" s="562" t="str">
        <f>IF(_jhy2_month_day!T199="","",_jhy2_month_day!T199)</f>
        <v/>
      </c>
      <c r="CU203" s="577" t="e">
        <f t="shared" si="1167"/>
        <v>#VALUE!</v>
      </c>
      <c r="CV203" s="198" t="e">
        <f t="shared" si="1168"/>
        <v>#VALUE!</v>
      </c>
      <c r="CW203" s="192" t="e">
        <f t="shared" si="1169"/>
        <v>#VALUE!</v>
      </c>
      <c r="CX203" s="192" t="e">
        <f t="shared" si="1170"/>
        <v>#VALUE!</v>
      </c>
      <c r="CY203" s="202" t="e">
        <f t="shared" si="1171"/>
        <v>#VALUE!</v>
      </c>
      <c r="CZ203" s="192" t="e">
        <f t="shared" ref="CZ203:DI203" si="1259">$AJ203*EF203</f>
        <v>#VALUE!</v>
      </c>
      <c r="DA203" s="192" t="e">
        <f t="shared" si="1259"/>
        <v>#VALUE!</v>
      </c>
      <c r="DB203" s="192" t="e">
        <f t="shared" si="1259"/>
        <v>#VALUE!</v>
      </c>
      <c r="DC203" s="192" t="e">
        <f t="shared" si="1259"/>
        <v>#VALUE!</v>
      </c>
      <c r="DD203" s="192" t="e">
        <f t="shared" si="1259"/>
        <v>#VALUE!</v>
      </c>
      <c r="DE203" s="192" t="e">
        <f t="shared" si="1259"/>
        <v>#VALUE!</v>
      </c>
      <c r="DF203" s="192" t="e">
        <f t="shared" si="1259"/>
        <v>#VALUE!</v>
      </c>
      <c r="DG203" s="192" t="e">
        <f t="shared" si="1259"/>
        <v>#VALUE!</v>
      </c>
      <c r="DH203" s="192" t="e">
        <f t="shared" si="1259"/>
        <v>#VALUE!</v>
      </c>
      <c r="DI203" s="192" t="e">
        <f t="shared" si="1259"/>
        <v>#VALUE!</v>
      </c>
      <c r="DJ203" s="192" t="e">
        <f t="shared" si="1173"/>
        <v>#VALUE!</v>
      </c>
      <c r="DK203" s="192" t="e">
        <f t="shared" si="1174"/>
        <v>#VALUE!</v>
      </c>
      <c r="DL203" s="192" t="e">
        <f t="shared" si="1175"/>
        <v>#VALUE!</v>
      </c>
      <c r="DM203" s="192" t="e">
        <f t="shared" si="1176"/>
        <v>#VALUE!</v>
      </c>
      <c r="DN203" s="192" t="e">
        <f t="shared" si="1177"/>
        <v>#VALUE!</v>
      </c>
      <c r="DO203" s="192" t="e">
        <f t="shared" si="1178"/>
        <v>#VALUE!</v>
      </c>
      <c r="DP203" s="192" t="e">
        <f t="shared" si="1179"/>
        <v>#VALUE!</v>
      </c>
      <c r="DQ203" s="192" t="e">
        <f t="shared" si="1180"/>
        <v>#VALUE!</v>
      </c>
      <c r="DR203" s="192" t="e">
        <f t="shared" si="1181"/>
        <v>#VALUE!</v>
      </c>
      <c r="DS203" s="192" t="e">
        <f t="shared" si="1182"/>
        <v>#VALUE!</v>
      </c>
      <c r="DT203" s="192" t="e">
        <f t="shared" si="1183"/>
        <v>#VALUE!</v>
      </c>
      <c r="DU203" s="192" t="e">
        <f t="shared" si="1184"/>
        <v>#VALUE!</v>
      </c>
      <c r="DV203" s="198" t="e">
        <f t="shared" si="1185"/>
        <v>#VALUE!</v>
      </c>
      <c r="DW203" s="198" t="e">
        <f t="shared" si="1186"/>
        <v>#DIV/0!</v>
      </c>
      <c r="DX203" s="198" t="e">
        <f t="shared" si="1187"/>
        <v>#DIV/0!</v>
      </c>
      <c r="DY203" s="198" t="e">
        <f t="shared" si="1188"/>
        <v>#VALUE!</v>
      </c>
      <c r="DZ203" s="198" t="e">
        <f t="shared" si="1189"/>
        <v>#VALUE!</v>
      </c>
      <c r="EA203" s="198" t="e">
        <f t="shared" si="1190"/>
        <v>#VALUE!</v>
      </c>
      <c r="EB203" s="198" t="e">
        <f t="shared" si="1191"/>
        <v>#VALUE!</v>
      </c>
      <c r="EC203" s="198" t="e">
        <f t="shared" si="1192"/>
        <v>#DIV/0!</v>
      </c>
      <c r="ED203" s="198" t="e">
        <f t="shared" si="1193"/>
        <v>#VALUE!</v>
      </c>
      <c r="EE203" s="198" t="e">
        <f t="shared" si="1194"/>
        <v>#VALUE!</v>
      </c>
      <c r="EF203" s="198" t="e">
        <f t="shared" ref="EF203:EO203" si="1260">DV203/SUM($DV203:$EE203)</f>
        <v>#VALUE!</v>
      </c>
      <c r="EG203" s="198" t="e">
        <f t="shared" si="1260"/>
        <v>#DIV/0!</v>
      </c>
      <c r="EH203" s="198" t="e">
        <f t="shared" si="1260"/>
        <v>#DIV/0!</v>
      </c>
      <c r="EI203" s="198" t="e">
        <f t="shared" si="1260"/>
        <v>#VALUE!</v>
      </c>
      <c r="EJ203" s="198" t="e">
        <f t="shared" si="1260"/>
        <v>#VALUE!</v>
      </c>
      <c r="EK203" s="198" t="e">
        <f t="shared" si="1260"/>
        <v>#VALUE!</v>
      </c>
      <c r="EL203" s="198" t="e">
        <f t="shared" si="1260"/>
        <v>#VALUE!</v>
      </c>
      <c r="EM203" s="198" t="e">
        <f t="shared" si="1260"/>
        <v>#DIV/0!</v>
      </c>
      <c r="EN203" s="198" t="e">
        <f t="shared" si="1260"/>
        <v>#VALUE!</v>
      </c>
      <c r="EO203" s="198" t="e">
        <f t="shared" si="1260"/>
        <v>#VALUE!</v>
      </c>
      <c r="EP203" s="511">
        <f t="shared" ref="EP203:EW203" si="1261">EP202</f>
        <v>0.08</v>
      </c>
      <c r="EQ203" s="511">
        <f t="shared" si="1261"/>
        <v>0.015</v>
      </c>
      <c r="ER203" s="511">
        <f t="shared" si="1261"/>
        <v>0.015</v>
      </c>
      <c r="ES203" s="511">
        <f t="shared" si="1261"/>
        <v>0.015</v>
      </c>
      <c r="ET203" s="511">
        <f t="shared" si="1261"/>
        <v>0.015</v>
      </c>
      <c r="EU203" s="511">
        <f t="shared" si="1261"/>
        <v>0.09</v>
      </c>
      <c r="EV203" s="511">
        <f t="shared" si="1261"/>
        <v>0.09</v>
      </c>
      <c r="EW203" s="511">
        <f t="shared" si="1261"/>
        <v>0.09</v>
      </c>
      <c r="EX203" s="420" t="str">
        <f>IF(_tag_month_day!AS199="","",_tag_month_day!AS199/100)</f>
        <v/>
      </c>
      <c r="EY203" s="420" t="str">
        <f>IF(_tag_month_day!AT199="","",_tag_month_day!AT199/100)</f>
        <v/>
      </c>
      <c r="EZ203" s="420" t="str">
        <f>IF(_tag_month_day!AU199="","",_tag_month_day!AU199/100)</f>
        <v/>
      </c>
      <c r="FA203" s="420" t="str">
        <f>IF(_tag_month_day!AV199="","",_tag_month_day!AV199/100)</f>
        <v/>
      </c>
      <c r="FB203" s="420" t="str">
        <f>IF(_tag_month_day!AW199="","",_tag_month_day!AW199/100)</f>
        <v/>
      </c>
      <c r="FC203" s="420" t="str">
        <f>IF(_tag_month_day!AX199="","",_tag_month_day!AX199/100)</f>
        <v/>
      </c>
      <c r="FD203" s="510">
        <f t="shared" si="1223"/>
        <v>0.33</v>
      </c>
      <c r="FE203" s="510">
        <f t="shared" si="1224"/>
        <v>0.19</v>
      </c>
      <c r="FF203" s="510">
        <f t="shared" si="1225"/>
        <v>0.003</v>
      </c>
      <c r="FG203" s="510">
        <f t="shared" si="1226"/>
        <v>0</v>
      </c>
      <c r="FH203" s="603">
        <f t="shared" si="1227"/>
        <v>0.0001</v>
      </c>
      <c r="FI203" s="510">
        <f t="shared" ref="FI203:FR203" si="1262">FI202</f>
        <v>0.41</v>
      </c>
      <c r="FJ203" s="510">
        <f t="shared" si="1262"/>
        <v>0.11</v>
      </c>
      <c r="FK203" s="510">
        <f t="shared" si="1262"/>
        <v>0.015</v>
      </c>
      <c r="FL203" s="510">
        <f t="shared" si="1262"/>
        <v>0</v>
      </c>
      <c r="FM203" s="603">
        <f t="shared" si="1262"/>
        <v>0.0001</v>
      </c>
      <c r="FN203" s="510" t="str">
        <f>IF(_tag_month_day!AY199="","",_tag_month_day!AY199/100)</f>
        <v/>
      </c>
      <c r="FO203" s="510" t="str">
        <f>IF(_tag_month_day!AZ199="","",_tag_month_day!AZ199/100)</f>
        <v/>
      </c>
      <c r="FP203" s="510" t="str">
        <f>IF(_tag_month_day!BA199="","",_tag_month_day!BA199/100)</f>
        <v/>
      </c>
      <c r="FQ203" s="510" t="str">
        <f>IF(_tag_month_day!BB199="","",_tag_month_day!BB199/100)</f>
        <v/>
      </c>
      <c r="FR203" s="603" t="str">
        <f>IF(_tag_month_day!BC199="","",_tag_month_day!BC199/100)</f>
        <v/>
      </c>
      <c r="FS203" s="510" t="str">
        <f>IF(_tag_month_day!BD199="","",_tag_month_day!BD199/100)</f>
        <v/>
      </c>
      <c r="FT203" s="510" t="str">
        <f>IF(_tag_month_day!BE199="","",_tag_month_day!BE199/100)</f>
        <v/>
      </c>
      <c r="FU203" s="510" t="str">
        <f>IF(_tag_month_day!BF199="","",_tag_month_day!BF199/100)</f>
        <v/>
      </c>
      <c r="FV203" s="510" t="str">
        <f>IF(_tag_month_day!BG199="","",_tag_month_day!BG199/100)</f>
        <v/>
      </c>
      <c r="FW203" s="603" t="str">
        <f>IF(_tag_month_day!BH199="","",_tag_month_day!BH199/100)</f>
        <v/>
      </c>
      <c r="FX203" s="510" t="str">
        <f>IF(_tag_month_day!BI199="","",_tag_month_day!BI199/100)</f>
        <v/>
      </c>
      <c r="FY203" s="510" t="str">
        <f>IF(_tag_month_day!BJ199="","",_tag_month_day!BJ199/100)</f>
        <v/>
      </c>
      <c r="FZ203" s="605" t="str">
        <f>IF(_tag_month_day!BK199="","",_tag_month_day!BK199/100)</f>
        <v/>
      </c>
      <c r="GA203" s="510" t="str">
        <f>IF(_tag_month_day!BL199="","",_tag_month_day!BL199/100)</f>
        <v/>
      </c>
      <c r="GB203" s="603" t="str">
        <f>IF(_tag_month_day!BM199="","",_tag_month_day!BM199/100)</f>
        <v/>
      </c>
      <c r="GC203" s="420" t="str">
        <f>IF(_tag_month_day!BN199="","",_tag_month_day!BN199/100)</f>
        <v/>
      </c>
      <c r="GD203" s="420" t="str">
        <f>IF(_tag_month_day!BO199="","",_tag_month_day!BO199/100)</f>
        <v/>
      </c>
      <c r="GE203" s="420" t="str">
        <f>IF(_tag_month_day!BP199="","",_tag_month_day!BP199/100)</f>
        <v/>
      </c>
      <c r="GF203" s="420" t="str">
        <f>IF(_tag_month_day!BQ199="","",_tag_month_day!BQ199/100)</f>
        <v/>
      </c>
      <c r="GG203" s="420" t="str">
        <f>IF(_tag_month_day!BR199="","",_tag_month_day!BR199/100)</f>
        <v/>
      </c>
      <c r="GH203" s="420" t="str">
        <f>IF(_tag_month_day!BS199="","",_tag_month_day!BS199/100)</f>
        <v/>
      </c>
      <c r="GI203" s="603" t="str">
        <f>IF(_tag_month_day!BT199="","",_tag_month_day!BT199/100)</f>
        <v/>
      </c>
      <c r="GJ203" s="612" t="str">
        <f>IF(_tag_month_day!BU199="","",_tag_month_day!BU199/100)</f>
        <v/>
      </c>
      <c r="GK203" s="620" t="str">
        <f>IF(_tag_month_day!BV199="",IF(_rlcf_month_day!A$2="","",_rlcf_month_day!A$2/100),_tag_month_day!BV199/100)</f>
        <v/>
      </c>
      <c r="GL203" s="620" t="str">
        <f>IF(_tag_month_day!BW199="",IF(_rlcf_month_day!B$2="","",_rlcf_month_day!B$2/100),_tag_month_day!BW199/100)</f>
        <v/>
      </c>
      <c r="GM203" s="621" t="str">
        <f>IF(_tag_month_day!BX199="",IF(_rlcf_month_day!C$2="","",_rlcf_month_day!C$2/100),_tag_month_day!BX199/100)</f>
        <v/>
      </c>
      <c r="GN203" s="620" t="str">
        <f>IF(_tag_month_day!BV199="",IF(_rlcf_month_day!A$2="","",_rlcf_month_day!A$2/100),_tag_month_day!BV199/100)</f>
        <v/>
      </c>
      <c r="GO203" s="620" t="str">
        <f>IF(_tag_month_day!BW199="",IF(_rlcf_month_day!B$2="","",_rlcf_month_day!B$2/100),_tag_month_day!BW199/100)</f>
        <v/>
      </c>
      <c r="GP203" s="620" t="str">
        <f>IF(_tag_month_day!CD199="",IF(_rlcf_month_day!E$2="","",_rlcf_month_day!E$2/100),_tag_month_day!CD199/100)</f>
        <v/>
      </c>
      <c r="GQ203" s="620" t="str">
        <f>IF(_tag_month_day!CE199="",IF(_rlcf_month_day!F$2="","",_rlcf_month_day!F$2/100),_tag_month_day!CE199/100)</f>
        <v/>
      </c>
      <c r="GR203" s="621" t="str">
        <f>IF(_tag_month_day!CF199="",IF(_rlcf_month_day!G$2="","",_rlcf_month_day!G$2/100),_tag_month_day!CF199/100)</f>
        <v/>
      </c>
      <c r="GS203" s="626">
        <f t="shared" ref="GS203:HH203" si="1263">GS202</f>
        <v>0.953</v>
      </c>
      <c r="GT203" s="626">
        <f t="shared" si="1263"/>
        <v>0.55</v>
      </c>
      <c r="GU203" s="626">
        <f t="shared" si="1263"/>
        <v>0.55</v>
      </c>
      <c r="GV203" s="626">
        <f t="shared" si="1263"/>
        <v>0.55</v>
      </c>
      <c r="GW203" s="626">
        <f t="shared" si="1263"/>
        <v>0.5</v>
      </c>
      <c r="GX203" s="626">
        <f t="shared" si="1263"/>
        <v>0.935</v>
      </c>
      <c r="GY203" s="626">
        <f t="shared" si="1263"/>
        <v>0.15</v>
      </c>
      <c r="GZ203" s="626">
        <f t="shared" si="1263"/>
        <v>1</v>
      </c>
      <c r="HA203" s="632">
        <f t="shared" si="1263"/>
        <v>0.047</v>
      </c>
      <c r="HB203" s="632">
        <f t="shared" si="1263"/>
        <v>0.45</v>
      </c>
      <c r="HC203" s="632">
        <f t="shared" si="1263"/>
        <v>0.45</v>
      </c>
      <c r="HD203" s="632">
        <f t="shared" si="1263"/>
        <v>0.45</v>
      </c>
      <c r="HE203" s="632">
        <f t="shared" si="1263"/>
        <v>0.5</v>
      </c>
      <c r="HF203" s="632">
        <f t="shared" si="1263"/>
        <v>0.065</v>
      </c>
      <c r="HG203" s="632">
        <f t="shared" si="1263"/>
        <v>0.85</v>
      </c>
      <c r="HH203" s="632">
        <f t="shared" si="1263"/>
        <v>0</v>
      </c>
      <c r="HI203" s="68">
        <f t="shared" si="1199"/>
        <v>0</v>
      </c>
      <c r="HJ203" s="68" t="e">
        <f t="shared" si="1230"/>
        <v>#VALUE!</v>
      </c>
      <c r="HK203" s="202">
        <f t="shared" si="1231"/>
        <v>0.85</v>
      </c>
      <c r="HL203" s="464">
        <f t="shared" si="1232"/>
        <v>550000</v>
      </c>
      <c r="HM203" s="464">
        <f t="shared" si="1233"/>
        <v>480000</v>
      </c>
      <c r="HN203" s="192" t="e">
        <f t="shared" si="1200"/>
        <v>#VALUE!</v>
      </c>
      <c r="HO203" s="192" t="e">
        <f>HN203*HK203*$HO$2/HL203*1000000</f>
        <v>#VALUE!</v>
      </c>
      <c r="HP203" s="192" t="e">
        <f>HN203*HK203*$HP$2/HM203*1000000</f>
        <v>#VALUE!</v>
      </c>
    </row>
    <row r="204" customFormat="1" spans="1:224">
      <c r="A204" s="381">
        <v>199</v>
      </c>
      <c r="B204" s="54">
        <f ca="1" t="shared" si="1234"/>
        <v>43625</v>
      </c>
      <c r="C204" s="57">
        <f t="shared" si="1235"/>
        <v>0.0416666666666667</v>
      </c>
      <c r="D204" s="68" t="str">
        <f ca="1" t="shared" si="1201"/>
        <v>夜班</v>
      </c>
      <c r="E204" s="68" t="str">
        <f ca="1" t="shared" si="1202"/>
        <v>乙</v>
      </c>
      <c r="F204" s="68">
        <f ca="1">SUMPRODUCT((成本日报!$A$3:$A$95=计划!B204)*(成本日报!$B$3:$B$95=计划!$D204),成本日报!$C$3:$C$95)</f>
        <v>2</v>
      </c>
      <c r="G204" s="382">
        <f ca="1" t="shared" si="1236"/>
        <v>43625.2499999995</v>
      </c>
      <c r="H204" s="382">
        <f ca="1" t="shared" si="1203"/>
        <v>43625.256944444</v>
      </c>
      <c r="I204" s="382">
        <f ca="1" t="shared" si="1204"/>
        <v>43625.2624999995</v>
      </c>
      <c r="J204" s="382">
        <f ca="1" t="shared" si="1205"/>
        <v>43625.2916666662</v>
      </c>
      <c r="K204" s="382">
        <f ca="1" t="shared" si="1206"/>
        <v>43625.3541666662</v>
      </c>
      <c r="L204" s="382">
        <f ca="1" t="shared" si="1207"/>
        <v>43625.3749999995</v>
      </c>
      <c r="M204" s="398" t="str">
        <f>IF(_tag_month_day!A200="","",_tag_month_day!A200)</f>
        <v/>
      </c>
      <c r="N204" s="398" t="str">
        <f>IF(_tag_month_day!B200="","",_tag_month_day!B200)</f>
        <v/>
      </c>
      <c r="O204" s="399" t="e">
        <f t="shared" si="1208"/>
        <v>#VALUE!</v>
      </c>
      <c r="P204" s="398" t="str">
        <f>IF(_tag_month_day!C200="","",_tag_month_day!C200)</f>
        <v/>
      </c>
      <c r="Q204" s="398" t="str">
        <f>IF(_tag_month_day!D200="","",_tag_month_day!D200)</f>
        <v/>
      </c>
      <c r="R204" s="416">
        <f>IF(_tag_month_day!CB200="",R203,_tag_month_day!CB200/100)</f>
        <v>0.07</v>
      </c>
      <c r="S204" s="417" t="str">
        <f>IF(_tag_month_day!E200="","",_tag_month_day!E200)</f>
        <v/>
      </c>
      <c r="T204" s="417" t="str">
        <f>IF(_tag_month_day!F200="","",_tag_month_day!F200)</f>
        <v/>
      </c>
      <c r="U204" s="418" t="e">
        <f t="shared" si="1162"/>
        <v>#VALUE!</v>
      </c>
      <c r="V204" s="53" t="e">
        <f t="shared" si="1163"/>
        <v>#VALUE!</v>
      </c>
      <c r="W204" s="419" t="str">
        <f>IF(_jhy_month_day!A200="","",_jhy_month_day!A200)</f>
        <v/>
      </c>
      <c r="X204" s="420" t="str">
        <f>IF(_jhy_month_day!B200="","",_jhy_month_day!B200/100)</f>
        <v/>
      </c>
      <c r="Y204" s="420" t="str">
        <f>IF(_jhy_month_day!C200="","",_jhy_month_day!C200/100)</f>
        <v/>
      </c>
      <c r="Z204" s="439">
        <f t="shared" si="1253"/>
        <v>50</v>
      </c>
      <c r="AA204" s="440" t="str">
        <f>IF(_tag_month_day!G200="","",_tag_month_day!G200/100)</f>
        <v/>
      </c>
      <c r="AB204" s="440" t="str">
        <f>IF(_tag_month_day!H200="","",_tag_month_day!H200/100)</f>
        <v/>
      </c>
      <c r="AC204" s="193">
        <f t="shared" si="1209"/>
        <v>1.59963432013121</v>
      </c>
      <c r="AD204" s="441" t="str">
        <f t="shared" si="1210"/>
        <v/>
      </c>
      <c r="AE204" s="442" t="str">
        <f t="shared" si="1211"/>
        <v/>
      </c>
      <c r="AF204" s="443">
        <v>1</v>
      </c>
      <c r="AG204" s="68" t="str">
        <f>IF(_duihao_month_day!A200="","",_duihao_month_day!A200)</f>
        <v/>
      </c>
      <c r="AH204" s="463">
        <f>IF(_gyk_month_day!B200="",AH203,_gyk_month_day!B200)</f>
        <v>820</v>
      </c>
      <c r="AI204" s="464" t="e">
        <f t="shared" si="1237"/>
        <v>#VALUE!</v>
      </c>
      <c r="AJ204" s="68" t="str">
        <f>IF(_tag_month_day!I200="","",_tag_month_day!I200)</f>
        <v/>
      </c>
      <c r="AK204" s="465" t="str">
        <f>IF(_tzyy_month_day!A200="","",_tzyy_month_day!A200)</f>
        <v/>
      </c>
      <c r="AL204" s="465" t="str">
        <f>IF(_tzyy_month_day!B200="","",_tzyy_month_day!B200)</f>
        <v/>
      </c>
      <c r="AM204" s="465" t="str">
        <f>IF(_tzyy_month_day!C200="","",_tzyy_month_day!C200)</f>
        <v/>
      </c>
      <c r="AN204" s="466" t="str">
        <f>IF(_tag_month_day!CG200="","",_tag_month_day!CG200)</f>
        <v/>
      </c>
      <c r="AO204" s="466" t="str">
        <f>IF(_tag_month_day!CH200="","",_tag_month_day!CH200)</f>
        <v/>
      </c>
      <c r="AP204" s="486" t="e">
        <f t="shared" si="1212"/>
        <v>#VALUE!</v>
      </c>
      <c r="AQ204" s="487" t="str">
        <f>IF(_tag_month_day!J200="","",_tag_month_day!J200/100)</f>
        <v/>
      </c>
      <c r="AR204" s="488">
        <f t="shared" si="1213"/>
        <v>1.3</v>
      </c>
      <c r="AS204" s="489" t="e">
        <f t="shared" si="1164"/>
        <v>#VALUE!</v>
      </c>
      <c r="AT204" s="489">
        <f t="shared" si="1214"/>
        <v>0</v>
      </c>
      <c r="AU204" s="490" t="str">
        <f>IF(_tag_month_day!K200="","",_tag_month_day!K200)</f>
        <v/>
      </c>
      <c r="AV204" s="491" t="str">
        <f>IF(_tag_month_day!L200="","",_tag_month_day!L200/100)</f>
        <v/>
      </c>
      <c r="AW204" s="420">
        <f t="shared" si="1136"/>
        <v>0</v>
      </c>
      <c r="AX204" s="420">
        <f t="shared" si="1215"/>
        <v>0</v>
      </c>
      <c r="AY204" s="420" t="str">
        <f>IF(_tag_month_day!M200="","",_tag_month_day!M200/100)</f>
        <v/>
      </c>
      <c r="AZ204" s="420" t="str">
        <f>IF(_tag_month_day!N200="","",_tag_month_day!N200/100)</f>
        <v/>
      </c>
      <c r="BA204" s="420" t="str">
        <f>IF(_tag_month_day!O200="","",_tag_month_day!O200/100)</f>
        <v/>
      </c>
      <c r="BB204" s="496" t="str">
        <f>IF(_tag_month_day!P200="","",_tag_month_day!P200/100)</f>
        <v/>
      </c>
      <c r="BC204" s="496">
        <f t="shared" si="1216"/>
        <v>0</v>
      </c>
      <c r="BD204" s="496" t="str">
        <f>IF(_tag_month_day!Q200="","",_tag_month_day!Q200/100)</f>
        <v/>
      </c>
      <c r="BE204" s="510" t="str">
        <f>IF(_tag_month_day!R200="","",_tag_month_day!R200/100)</f>
        <v/>
      </c>
      <c r="BF204" s="413" t="str">
        <f>IF(_tag_month_day!CC200="","",_tag_month_day!CC200/100)</f>
        <v/>
      </c>
      <c r="BG204" s="511" t="e">
        <f t="shared" si="1165"/>
        <v>#VALUE!</v>
      </c>
      <c r="BH204" s="198">
        <f t="shared" si="1166"/>
        <v>0</v>
      </c>
      <c r="BI204" s="512" t="e">
        <f>IF(CX204=0,BI203,(DK204*查询!$R$5+DL204*查询!$Q$5+DM204*查询!$N$5+DN204*查询!$O$5+DO204*查询!$P$5)*AF204/CX204)</f>
        <v>#VALUE!</v>
      </c>
      <c r="BJ204" s="512" t="e">
        <f>IF(CX204=0,BJ203,(DP204*查询!$S$5+DQ204*查询!$T$5+DR204*查询!$U$5)*AF204/CX204)</f>
        <v>#VALUE!</v>
      </c>
      <c r="BK204" s="512">
        <f t="shared" si="1217"/>
        <v>1</v>
      </c>
      <c r="BL204" s="513" t="str">
        <f>IF(_cfyc_month_day!A200="","",_cfyc_month_day!A200)</f>
        <v/>
      </c>
      <c r="BM204" s="513" t="str">
        <f>IF(_cfyc_month_day!B200="","",_cfyc_month_day!B200)</f>
        <v/>
      </c>
      <c r="BN204" s="513" t="str">
        <f>IF(_cfyc_month_day!C200="","",_cfyc_month_day!C200)</f>
        <v/>
      </c>
      <c r="BO204" s="522" t="str">
        <f>IF(_cfyc_month_day!D200="","",_cfyc_month_day!D200)</f>
        <v/>
      </c>
      <c r="BP204" s="522" t="str">
        <f>IF(_cfyc_month_day!E200="","",_cfyc_month_day!E200)</f>
        <v/>
      </c>
      <c r="BQ204" s="522" t="str">
        <f>IF(_cfyc_month_day!F200="","",_cfyc_month_day!F200)</f>
        <v/>
      </c>
      <c r="BR204" s="513" t="str">
        <f>IF(_tag_month_day!T200="","",_tag_month_day!T200)</f>
        <v/>
      </c>
      <c r="BS204" s="513" t="str">
        <f>IF(_tag_month_day!U200="","",_tag_month_day!U200)</f>
        <v/>
      </c>
      <c r="BT204" s="523" t="str">
        <f t="shared" si="1218"/>
        <v/>
      </c>
      <c r="BU204" s="223" t="str">
        <f>IF(_tag_month_day!V200="","",_tag_month_day!V200)</f>
        <v/>
      </c>
      <c r="BV204" s="206" t="str">
        <f>IF(_tag_month_day!W200="","",_tag_month_day!W200)</f>
        <v/>
      </c>
      <c r="BW204" s="540" t="str">
        <f>IF(_tag_month_day!X200="","",_tag_month_day!X200)</f>
        <v/>
      </c>
      <c r="BX204" s="540" t="str">
        <f>IF(_tag_month_day!Y200="","",_tag_month_day!Y200)</f>
        <v/>
      </c>
      <c r="BY204" s="541">
        <f ca="1" t="shared" si="1219"/>
        <v>43625.3749999995</v>
      </c>
      <c r="BZ204" s="542" t="s">
        <v>215</v>
      </c>
      <c r="CA204" s="543" t="str">
        <f>IF(_jhy2_month_day!A200="","",_jhy2_month_day!A200)</f>
        <v/>
      </c>
      <c r="CB204" s="464" t="str">
        <f>IF(_jhy2_month_day!B200="","",_jhy2_month_day!B200)</f>
        <v/>
      </c>
      <c r="CC204" s="464" t="str">
        <f>IF(_jhy2_month_day!C200="","",_jhy2_month_day!C200)</f>
        <v/>
      </c>
      <c r="CD204" s="464" t="str">
        <f>IF(_jhy2_month_day!D200="","",_jhy2_month_day!D200)</f>
        <v/>
      </c>
      <c r="CE204" s="464" t="str">
        <f>IF(_jhy2_month_day!E200="","",_jhy2_month_day!E200)</f>
        <v/>
      </c>
      <c r="CF204" s="464" t="str">
        <f>IF(_jhy2_month_day!F200="","",_jhy2_month_day!F200)</f>
        <v/>
      </c>
      <c r="CG204" s="464" t="str">
        <f>IF(_jhy2_month_day!G200="","",_jhy2_month_day!G200)</f>
        <v/>
      </c>
      <c r="CH204" s="464" t="str">
        <f>IF(_jhy2_month_day!H200="","",_jhy2_month_day!H200)</f>
        <v/>
      </c>
      <c r="CI204" s="464" t="str">
        <f>IF(_jhy2_month_day!I200="","",_jhy2_month_day!I200)</f>
        <v/>
      </c>
      <c r="CJ204" s="464" t="str">
        <f>IF(_jhy2_month_day!J200="","",_jhy2_month_day!J200)</f>
        <v/>
      </c>
      <c r="CK204" s="464" t="str">
        <f>IF(_jhy2_month_day!K200="","",_jhy2_month_day!K200)</f>
        <v/>
      </c>
      <c r="CL204" s="562" t="str">
        <f>IF(_jhy2_month_day!L200="","",_jhy2_month_day!L200)</f>
        <v/>
      </c>
      <c r="CM204" s="562" t="str">
        <f>IF(_jhy2_month_day!M200="","",_jhy2_month_day!M200)</f>
        <v/>
      </c>
      <c r="CN204" s="562" t="str">
        <f>IF(_jhy2_month_day!N200="","",_jhy2_month_day!N200)</f>
        <v/>
      </c>
      <c r="CO204" s="562" t="str">
        <f>IF(_jhy2_month_day!O200="","",_jhy2_month_day!O200)</f>
        <v/>
      </c>
      <c r="CP204" s="562" t="str">
        <f>IF(_jhy2_month_day!P200="","",_jhy2_month_day!P200)</f>
        <v/>
      </c>
      <c r="CQ204" s="562" t="str">
        <f>IF(_jhy2_month_day!Q200="","",_jhy2_month_day!Q200)</f>
        <v/>
      </c>
      <c r="CR204" s="563" t="str">
        <f>IF(_jhy2_month_day!R200="","",_jhy2_month_day!R200)</f>
        <v/>
      </c>
      <c r="CS204" s="576" t="str">
        <f>IF(_jhy2_month_day!S200="","",_jhy2_month_day!S200)</f>
        <v/>
      </c>
      <c r="CT204" s="562" t="str">
        <f>IF(_jhy2_month_day!T200="","",_jhy2_month_day!T200)</f>
        <v/>
      </c>
      <c r="CU204" s="577" t="e">
        <f t="shared" si="1167"/>
        <v>#VALUE!</v>
      </c>
      <c r="CV204" s="198" t="e">
        <f t="shared" si="1168"/>
        <v>#VALUE!</v>
      </c>
      <c r="CW204" s="192" t="e">
        <f t="shared" si="1169"/>
        <v>#VALUE!</v>
      </c>
      <c r="CX204" s="192" t="e">
        <f t="shared" si="1170"/>
        <v>#VALUE!</v>
      </c>
      <c r="CY204" s="202" t="e">
        <f t="shared" si="1171"/>
        <v>#VALUE!</v>
      </c>
      <c r="CZ204" s="192" t="e">
        <f t="shared" ref="CZ204:DI204" si="1264">$AJ204*EF204</f>
        <v>#VALUE!</v>
      </c>
      <c r="DA204" s="192" t="e">
        <f t="shared" si="1264"/>
        <v>#VALUE!</v>
      </c>
      <c r="DB204" s="192" t="e">
        <f t="shared" si="1264"/>
        <v>#VALUE!</v>
      </c>
      <c r="DC204" s="192" t="e">
        <f t="shared" si="1264"/>
        <v>#VALUE!</v>
      </c>
      <c r="DD204" s="192" t="e">
        <f t="shared" si="1264"/>
        <v>#VALUE!</v>
      </c>
      <c r="DE204" s="192" t="e">
        <f t="shared" si="1264"/>
        <v>#VALUE!</v>
      </c>
      <c r="DF204" s="192" t="e">
        <f t="shared" si="1264"/>
        <v>#VALUE!</v>
      </c>
      <c r="DG204" s="192" t="e">
        <f t="shared" si="1264"/>
        <v>#VALUE!</v>
      </c>
      <c r="DH204" s="192" t="e">
        <f t="shared" si="1264"/>
        <v>#VALUE!</v>
      </c>
      <c r="DI204" s="192" t="e">
        <f t="shared" si="1264"/>
        <v>#VALUE!</v>
      </c>
      <c r="DJ204" s="192" t="e">
        <f t="shared" si="1173"/>
        <v>#VALUE!</v>
      </c>
      <c r="DK204" s="192" t="e">
        <f t="shared" si="1174"/>
        <v>#VALUE!</v>
      </c>
      <c r="DL204" s="192" t="e">
        <f t="shared" si="1175"/>
        <v>#VALUE!</v>
      </c>
      <c r="DM204" s="192" t="e">
        <f t="shared" si="1176"/>
        <v>#VALUE!</v>
      </c>
      <c r="DN204" s="192" t="e">
        <f t="shared" si="1177"/>
        <v>#VALUE!</v>
      </c>
      <c r="DO204" s="192" t="e">
        <f t="shared" si="1178"/>
        <v>#VALUE!</v>
      </c>
      <c r="DP204" s="192" t="e">
        <f t="shared" si="1179"/>
        <v>#VALUE!</v>
      </c>
      <c r="DQ204" s="192" t="e">
        <f t="shared" si="1180"/>
        <v>#VALUE!</v>
      </c>
      <c r="DR204" s="192" t="e">
        <f t="shared" si="1181"/>
        <v>#VALUE!</v>
      </c>
      <c r="DS204" s="192" t="e">
        <f t="shared" si="1182"/>
        <v>#VALUE!</v>
      </c>
      <c r="DT204" s="192" t="e">
        <f t="shared" si="1183"/>
        <v>#VALUE!</v>
      </c>
      <c r="DU204" s="192" t="e">
        <f t="shared" si="1184"/>
        <v>#VALUE!</v>
      </c>
      <c r="DV204" s="198" t="e">
        <f t="shared" si="1185"/>
        <v>#VALUE!</v>
      </c>
      <c r="DW204" s="198" t="e">
        <f t="shared" si="1186"/>
        <v>#DIV/0!</v>
      </c>
      <c r="DX204" s="198" t="e">
        <f t="shared" si="1187"/>
        <v>#DIV/0!</v>
      </c>
      <c r="DY204" s="198" t="e">
        <f t="shared" si="1188"/>
        <v>#VALUE!</v>
      </c>
      <c r="DZ204" s="198" t="e">
        <f t="shared" si="1189"/>
        <v>#VALUE!</v>
      </c>
      <c r="EA204" s="198" t="e">
        <f t="shared" si="1190"/>
        <v>#VALUE!</v>
      </c>
      <c r="EB204" s="198" t="e">
        <f t="shared" si="1191"/>
        <v>#VALUE!</v>
      </c>
      <c r="EC204" s="198" t="e">
        <f t="shared" si="1192"/>
        <v>#DIV/0!</v>
      </c>
      <c r="ED204" s="198" t="e">
        <f t="shared" si="1193"/>
        <v>#VALUE!</v>
      </c>
      <c r="EE204" s="198" t="e">
        <f t="shared" si="1194"/>
        <v>#VALUE!</v>
      </c>
      <c r="EF204" s="198" t="e">
        <f t="shared" ref="EF204:EO204" si="1265">DV204/SUM($DV204:$EE204)</f>
        <v>#VALUE!</v>
      </c>
      <c r="EG204" s="198" t="e">
        <f t="shared" si="1265"/>
        <v>#DIV/0!</v>
      </c>
      <c r="EH204" s="198" t="e">
        <f t="shared" si="1265"/>
        <v>#DIV/0!</v>
      </c>
      <c r="EI204" s="198" t="e">
        <f t="shared" si="1265"/>
        <v>#VALUE!</v>
      </c>
      <c r="EJ204" s="198" t="e">
        <f t="shared" si="1265"/>
        <v>#VALUE!</v>
      </c>
      <c r="EK204" s="198" t="e">
        <f t="shared" si="1265"/>
        <v>#VALUE!</v>
      </c>
      <c r="EL204" s="198" t="e">
        <f t="shared" si="1265"/>
        <v>#VALUE!</v>
      </c>
      <c r="EM204" s="198" t="e">
        <f t="shared" si="1265"/>
        <v>#DIV/0!</v>
      </c>
      <c r="EN204" s="198" t="e">
        <f t="shared" si="1265"/>
        <v>#VALUE!</v>
      </c>
      <c r="EO204" s="198" t="e">
        <f t="shared" si="1265"/>
        <v>#VALUE!</v>
      </c>
      <c r="EP204" s="511">
        <f t="shared" ref="EP204:EW204" si="1266">EP203</f>
        <v>0.08</v>
      </c>
      <c r="EQ204" s="511">
        <f t="shared" si="1266"/>
        <v>0.015</v>
      </c>
      <c r="ER204" s="511">
        <f t="shared" si="1266"/>
        <v>0.015</v>
      </c>
      <c r="ES204" s="511">
        <f t="shared" si="1266"/>
        <v>0.015</v>
      </c>
      <c r="ET204" s="511">
        <f t="shared" si="1266"/>
        <v>0.015</v>
      </c>
      <c r="EU204" s="511">
        <f t="shared" si="1266"/>
        <v>0.09</v>
      </c>
      <c r="EV204" s="511">
        <f t="shared" si="1266"/>
        <v>0.09</v>
      </c>
      <c r="EW204" s="511">
        <f t="shared" si="1266"/>
        <v>0.09</v>
      </c>
      <c r="EX204" s="420" t="str">
        <f>IF(_tag_month_day!AS200="","",_tag_month_day!AS200/100)</f>
        <v/>
      </c>
      <c r="EY204" s="420" t="str">
        <f>IF(_tag_month_day!AT200="","",_tag_month_day!AT200/100)</f>
        <v/>
      </c>
      <c r="EZ204" s="420" t="str">
        <f>IF(_tag_month_day!AU200="","",_tag_month_day!AU200/100)</f>
        <v/>
      </c>
      <c r="FA204" s="420" t="str">
        <f>IF(_tag_month_day!AV200="","",_tag_month_day!AV200/100)</f>
        <v/>
      </c>
      <c r="FB204" s="420" t="str">
        <f>IF(_tag_month_day!AW200="","",_tag_month_day!AW200/100)</f>
        <v/>
      </c>
      <c r="FC204" s="420" t="str">
        <f>IF(_tag_month_day!AX200="","",_tag_month_day!AX200/100)</f>
        <v/>
      </c>
      <c r="FD204" s="510">
        <f t="shared" si="1223"/>
        <v>0.33</v>
      </c>
      <c r="FE204" s="510">
        <f t="shared" si="1224"/>
        <v>0.19</v>
      </c>
      <c r="FF204" s="510">
        <f t="shared" si="1225"/>
        <v>0.003</v>
      </c>
      <c r="FG204" s="510">
        <f t="shared" si="1226"/>
        <v>0</v>
      </c>
      <c r="FH204" s="603">
        <f t="shared" si="1227"/>
        <v>0.0001</v>
      </c>
      <c r="FI204" s="510">
        <f t="shared" ref="FI204:FR204" si="1267">FI203</f>
        <v>0.41</v>
      </c>
      <c r="FJ204" s="510">
        <f t="shared" si="1267"/>
        <v>0.11</v>
      </c>
      <c r="FK204" s="510">
        <f t="shared" si="1267"/>
        <v>0.015</v>
      </c>
      <c r="FL204" s="510">
        <f t="shared" si="1267"/>
        <v>0</v>
      </c>
      <c r="FM204" s="603">
        <f t="shared" si="1267"/>
        <v>0.0001</v>
      </c>
      <c r="FN204" s="510" t="str">
        <f>IF(_tag_month_day!AY200="","",_tag_month_day!AY200/100)</f>
        <v/>
      </c>
      <c r="FO204" s="510" t="str">
        <f>IF(_tag_month_day!AZ200="","",_tag_month_day!AZ200/100)</f>
        <v/>
      </c>
      <c r="FP204" s="510" t="str">
        <f>IF(_tag_month_day!BA200="","",_tag_month_day!BA200/100)</f>
        <v/>
      </c>
      <c r="FQ204" s="510" t="str">
        <f>IF(_tag_month_day!BB200="","",_tag_month_day!BB200/100)</f>
        <v/>
      </c>
      <c r="FR204" s="603" t="str">
        <f>IF(_tag_month_day!BC200="","",_tag_month_day!BC200/100)</f>
        <v/>
      </c>
      <c r="FS204" s="510" t="str">
        <f>IF(_tag_month_day!BD200="","",_tag_month_day!BD200/100)</f>
        <v/>
      </c>
      <c r="FT204" s="510" t="str">
        <f>IF(_tag_month_day!BE200="","",_tag_month_day!BE200/100)</f>
        <v/>
      </c>
      <c r="FU204" s="510" t="str">
        <f>IF(_tag_month_day!BF200="","",_tag_month_day!BF200/100)</f>
        <v/>
      </c>
      <c r="FV204" s="510" t="str">
        <f>IF(_tag_month_day!BG200="","",_tag_month_day!BG200/100)</f>
        <v/>
      </c>
      <c r="FW204" s="603" t="str">
        <f>IF(_tag_month_day!BH200="","",_tag_month_day!BH200/100)</f>
        <v/>
      </c>
      <c r="FX204" s="510" t="str">
        <f>IF(_tag_month_day!BI200="","",_tag_month_day!BI200/100)</f>
        <v/>
      </c>
      <c r="FY204" s="510" t="str">
        <f>IF(_tag_month_day!BJ200="","",_tag_month_day!BJ200/100)</f>
        <v/>
      </c>
      <c r="FZ204" s="605" t="str">
        <f>IF(_tag_month_day!BK200="","",_tag_month_day!BK200/100)</f>
        <v/>
      </c>
      <c r="GA204" s="510" t="str">
        <f>IF(_tag_month_day!BL200="","",_tag_month_day!BL200/100)</f>
        <v/>
      </c>
      <c r="GB204" s="603" t="str">
        <f>IF(_tag_month_day!BM200="","",_tag_month_day!BM200/100)</f>
        <v/>
      </c>
      <c r="GC204" s="420" t="str">
        <f>IF(_tag_month_day!BN200="","",_tag_month_day!BN200/100)</f>
        <v/>
      </c>
      <c r="GD204" s="420" t="str">
        <f>IF(_tag_month_day!BO200="","",_tag_month_day!BO200/100)</f>
        <v/>
      </c>
      <c r="GE204" s="420" t="str">
        <f>IF(_tag_month_day!BP200="","",_tag_month_day!BP200/100)</f>
        <v/>
      </c>
      <c r="GF204" s="420" t="str">
        <f>IF(_tag_month_day!BQ200="","",_tag_month_day!BQ200/100)</f>
        <v/>
      </c>
      <c r="GG204" s="420" t="str">
        <f>IF(_tag_month_day!BR200="","",_tag_month_day!BR200/100)</f>
        <v/>
      </c>
      <c r="GH204" s="420" t="str">
        <f>IF(_tag_month_day!BS200="","",_tag_month_day!BS200/100)</f>
        <v/>
      </c>
      <c r="GI204" s="603" t="str">
        <f>IF(_tag_month_day!BT200="","",_tag_month_day!BT200/100)</f>
        <v/>
      </c>
      <c r="GJ204" s="612" t="str">
        <f>IF(_tag_month_day!BU200="","",_tag_month_day!BU200/100)</f>
        <v/>
      </c>
      <c r="GK204" s="620" t="str">
        <f>IF(_tag_month_day!BV200="",IF(_rlcf_month_day!A$2="","",_rlcf_month_day!A$2/100),_tag_month_day!BV200/100)</f>
        <v/>
      </c>
      <c r="GL204" s="620" t="str">
        <f>IF(_tag_month_day!BW200="",IF(_rlcf_month_day!B$2="","",_rlcf_month_day!B$2/100),_tag_month_day!BW200/100)</f>
        <v/>
      </c>
      <c r="GM204" s="621" t="str">
        <f>IF(_tag_month_day!BX200="",IF(_rlcf_month_day!C$2="","",_rlcf_month_day!C$2/100),_tag_month_day!BX200/100)</f>
        <v/>
      </c>
      <c r="GN204" s="620" t="str">
        <f>IF(_tag_month_day!BV200="",IF(_rlcf_month_day!A$2="","",_rlcf_month_day!A$2/100),_tag_month_day!BV200/100)</f>
        <v/>
      </c>
      <c r="GO204" s="620" t="str">
        <f>IF(_tag_month_day!BW200="",IF(_rlcf_month_day!B$2="","",_rlcf_month_day!B$2/100),_tag_month_day!BW200/100)</f>
        <v/>
      </c>
      <c r="GP204" s="620" t="str">
        <f>IF(_tag_month_day!CD200="",IF(_rlcf_month_day!E$2="","",_rlcf_month_day!E$2/100),_tag_month_day!CD200/100)</f>
        <v/>
      </c>
      <c r="GQ204" s="620" t="str">
        <f>IF(_tag_month_day!CE200="",IF(_rlcf_month_day!F$2="","",_rlcf_month_day!F$2/100),_tag_month_day!CE200/100)</f>
        <v/>
      </c>
      <c r="GR204" s="621" t="str">
        <f>IF(_tag_month_day!CF200="",IF(_rlcf_month_day!G$2="","",_rlcf_month_day!G$2/100),_tag_month_day!CF200/100)</f>
        <v/>
      </c>
      <c r="GS204" s="626">
        <f t="shared" ref="GS204:HH204" si="1268">GS203</f>
        <v>0.953</v>
      </c>
      <c r="GT204" s="626">
        <f t="shared" si="1268"/>
        <v>0.55</v>
      </c>
      <c r="GU204" s="626">
        <f t="shared" si="1268"/>
        <v>0.55</v>
      </c>
      <c r="GV204" s="626">
        <f t="shared" si="1268"/>
        <v>0.55</v>
      </c>
      <c r="GW204" s="626">
        <f t="shared" si="1268"/>
        <v>0.5</v>
      </c>
      <c r="GX204" s="626">
        <f t="shared" si="1268"/>
        <v>0.935</v>
      </c>
      <c r="GY204" s="626">
        <f t="shared" si="1268"/>
        <v>0.15</v>
      </c>
      <c r="GZ204" s="626">
        <f t="shared" si="1268"/>
        <v>1</v>
      </c>
      <c r="HA204" s="632">
        <f t="shared" si="1268"/>
        <v>0.047</v>
      </c>
      <c r="HB204" s="632">
        <f t="shared" si="1268"/>
        <v>0.45</v>
      </c>
      <c r="HC204" s="632">
        <f t="shared" si="1268"/>
        <v>0.45</v>
      </c>
      <c r="HD204" s="632">
        <f t="shared" si="1268"/>
        <v>0.45</v>
      </c>
      <c r="HE204" s="632">
        <f t="shared" si="1268"/>
        <v>0.5</v>
      </c>
      <c r="HF204" s="632">
        <f t="shared" si="1268"/>
        <v>0.065</v>
      </c>
      <c r="HG204" s="632">
        <f t="shared" si="1268"/>
        <v>0.85</v>
      </c>
      <c r="HH204" s="632">
        <f t="shared" si="1268"/>
        <v>0</v>
      </c>
      <c r="HI204" s="68" t="e">
        <f t="shared" si="1199"/>
        <v>#VALUE!</v>
      </c>
      <c r="HJ204" s="68" t="e">
        <f t="shared" si="1230"/>
        <v>#VALUE!</v>
      </c>
      <c r="HK204" s="202">
        <f t="shared" si="1231"/>
        <v>0.85</v>
      </c>
      <c r="HL204" s="464">
        <f t="shared" si="1232"/>
        <v>550000</v>
      </c>
      <c r="HM204" s="464">
        <f t="shared" si="1233"/>
        <v>480000</v>
      </c>
      <c r="HN204" s="192" t="e">
        <f t="shared" si="1200"/>
        <v>#VALUE!</v>
      </c>
      <c r="HO204" s="192" t="e">
        <f>HN204*HK204*$HO$2/HL204*1000000</f>
        <v>#VALUE!</v>
      </c>
      <c r="HP204" s="192" t="e">
        <f>HN204*HK204*$HP$2/HM204*1000000</f>
        <v>#VALUE!</v>
      </c>
    </row>
    <row r="205" customFormat="1" spans="1:224">
      <c r="A205" s="381">
        <v>200</v>
      </c>
      <c r="B205" s="54">
        <f ca="1" t="shared" si="1234"/>
        <v>43625</v>
      </c>
      <c r="C205" s="57">
        <f t="shared" si="1235"/>
        <v>0.0416666666666667</v>
      </c>
      <c r="D205" s="68" t="str">
        <f ca="1" t="shared" si="1201"/>
        <v>夜班</v>
      </c>
      <c r="E205" s="68" t="str">
        <f ca="1" t="shared" si="1202"/>
        <v>乙</v>
      </c>
      <c r="F205" s="68">
        <f ca="1">SUMPRODUCT((成本日报!$A$3:$A$95=计划!B205)*(成本日报!$B$3:$B$95=计划!$D205),成本日报!$C$3:$C$95)</f>
        <v>2</v>
      </c>
      <c r="G205" s="382">
        <f ca="1" t="shared" si="1236"/>
        <v>43625.2916666662</v>
      </c>
      <c r="H205" s="382">
        <f ca="1" t="shared" si="1203"/>
        <v>43625.2986111106</v>
      </c>
      <c r="I205" s="382">
        <f ca="1" t="shared" si="1204"/>
        <v>43625.3041666662</v>
      </c>
      <c r="J205" s="382">
        <f ca="1" t="shared" si="1205"/>
        <v>43625.3333333328</v>
      </c>
      <c r="K205" s="382">
        <f ca="1" t="shared" si="1206"/>
        <v>43625.3958333329</v>
      </c>
      <c r="L205" s="382">
        <f ca="1" t="shared" si="1207"/>
        <v>43625.4166666662</v>
      </c>
      <c r="M205" s="398" t="str">
        <f>IF(_tag_month_day!A201="","",_tag_month_day!A201)</f>
        <v/>
      </c>
      <c r="N205" s="398" t="str">
        <f>IF(_tag_month_day!B201="","",_tag_month_day!B201)</f>
        <v/>
      </c>
      <c r="O205" s="399" t="e">
        <f t="shared" si="1208"/>
        <v>#VALUE!</v>
      </c>
      <c r="P205" s="398" t="str">
        <f>IF(_tag_month_day!C201="","",_tag_month_day!C201)</f>
        <v/>
      </c>
      <c r="Q205" s="398" t="str">
        <f>IF(_tag_month_day!D201="","",_tag_month_day!D201)</f>
        <v/>
      </c>
      <c r="R205" s="416">
        <f>IF(_tag_month_day!CB201="",R204,_tag_month_day!CB201/100)</f>
        <v>0.07</v>
      </c>
      <c r="S205" s="417" t="str">
        <f>IF(_tag_month_day!E201="","",_tag_month_day!E201)</f>
        <v/>
      </c>
      <c r="T205" s="417" t="str">
        <f>IF(_tag_month_day!F201="","",_tag_month_day!F201)</f>
        <v/>
      </c>
      <c r="U205" s="418" t="e">
        <f t="shared" si="1162"/>
        <v>#VALUE!</v>
      </c>
      <c r="V205" s="53" t="e">
        <f t="shared" si="1163"/>
        <v>#VALUE!</v>
      </c>
      <c r="W205" s="419" t="str">
        <f>IF(_jhy_month_day!A201="","",_jhy_month_day!A201)</f>
        <v/>
      </c>
      <c r="X205" s="420" t="str">
        <f>IF(_jhy_month_day!B201="","",_jhy_month_day!B201/100)</f>
        <v/>
      </c>
      <c r="Y205" s="420" t="str">
        <f>IF(_jhy_month_day!C201="","",_jhy_month_day!C201/100)</f>
        <v/>
      </c>
      <c r="Z205" s="439">
        <f t="shared" si="1253"/>
        <v>50</v>
      </c>
      <c r="AA205" s="440" t="str">
        <f>IF(_tag_month_day!G201="","",_tag_month_day!G201/100)</f>
        <v/>
      </c>
      <c r="AB205" s="440" t="str">
        <f>IF(_tag_month_day!H201="","",_tag_month_day!H201/100)</f>
        <v/>
      </c>
      <c r="AC205" s="193">
        <f t="shared" si="1209"/>
        <v>1.59963432013121</v>
      </c>
      <c r="AD205" s="441" t="str">
        <f t="shared" si="1210"/>
        <v/>
      </c>
      <c r="AE205" s="442" t="str">
        <f t="shared" si="1211"/>
        <v/>
      </c>
      <c r="AF205" s="443">
        <v>1</v>
      </c>
      <c r="AG205" s="68" t="str">
        <f>IF(_duihao_month_day!A201="","",_duihao_month_day!A201)</f>
        <v/>
      </c>
      <c r="AH205" s="463">
        <f>IF(_gyk_month_day!B201="",AH204,_gyk_month_day!B201)</f>
        <v>820</v>
      </c>
      <c r="AI205" s="464" t="e">
        <f t="shared" si="1237"/>
        <v>#VALUE!</v>
      </c>
      <c r="AJ205" s="68" t="str">
        <f>IF(_tag_month_day!I201="","",_tag_month_day!I201)</f>
        <v/>
      </c>
      <c r="AK205" s="465" t="str">
        <f>IF(_tzyy_month_day!A201="","",_tzyy_month_day!A201)</f>
        <v/>
      </c>
      <c r="AL205" s="465" t="str">
        <f>IF(_tzyy_month_day!B201="","",_tzyy_month_day!B201)</f>
        <v/>
      </c>
      <c r="AM205" s="465" t="str">
        <f>IF(_tzyy_month_day!C201="","",_tzyy_month_day!C201)</f>
        <v/>
      </c>
      <c r="AN205" s="466" t="str">
        <f>IF(_tag_month_day!CG201="","",_tag_month_day!CG201)</f>
        <v/>
      </c>
      <c r="AO205" s="466" t="str">
        <f>IF(_tag_month_day!CH201="","",_tag_month_day!CH201)</f>
        <v/>
      </c>
      <c r="AP205" s="486" t="e">
        <f t="shared" si="1212"/>
        <v>#VALUE!</v>
      </c>
      <c r="AQ205" s="487" t="str">
        <f>IF(_tag_month_day!J201="","",_tag_month_day!J201/100)</f>
        <v/>
      </c>
      <c r="AR205" s="488">
        <f t="shared" si="1213"/>
        <v>1.3</v>
      </c>
      <c r="AS205" s="489" t="e">
        <f t="shared" si="1164"/>
        <v>#VALUE!</v>
      </c>
      <c r="AT205" s="489">
        <f t="shared" si="1214"/>
        <v>0</v>
      </c>
      <c r="AU205" s="490" t="str">
        <f>IF(_tag_month_day!K201="","",_tag_month_day!K201)</f>
        <v/>
      </c>
      <c r="AV205" s="491" t="str">
        <f>IF(_tag_month_day!L201="","",_tag_month_day!L201/100)</f>
        <v/>
      </c>
      <c r="AW205" s="420">
        <f t="shared" si="1136"/>
        <v>0</v>
      </c>
      <c r="AX205" s="420">
        <f t="shared" si="1215"/>
        <v>0</v>
      </c>
      <c r="AY205" s="420" t="str">
        <f>IF(_tag_month_day!M201="","",_tag_month_day!M201/100)</f>
        <v/>
      </c>
      <c r="AZ205" s="420" t="str">
        <f>IF(_tag_month_day!N201="","",_tag_month_day!N201/100)</f>
        <v/>
      </c>
      <c r="BA205" s="420" t="str">
        <f>IF(_tag_month_day!O201="","",_tag_month_day!O201/100)</f>
        <v/>
      </c>
      <c r="BB205" s="496" t="str">
        <f>IF(_tag_month_day!P201="","",_tag_month_day!P201/100)</f>
        <v/>
      </c>
      <c r="BC205" s="496">
        <f t="shared" si="1216"/>
        <v>0</v>
      </c>
      <c r="BD205" s="496" t="str">
        <f>IF(_tag_month_day!Q201="","",_tag_month_day!Q201/100)</f>
        <v/>
      </c>
      <c r="BE205" s="510" t="str">
        <f>IF(_tag_month_day!R201="","",_tag_month_day!R201/100)</f>
        <v/>
      </c>
      <c r="BF205" s="413" t="str">
        <f>IF(_tag_month_day!CC201="","",_tag_month_day!CC201/100)</f>
        <v/>
      </c>
      <c r="BG205" s="511" t="e">
        <f t="shared" si="1165"/>
        <v>#VALUE!</v>
      </c>
      <c r="BH205" s="198">
        <f t="shared" si="1166"/>
        <v>0</v>
      </c>
      <c r="BI205" s="512" t="e">
        <f>IF(CX205=0,BI204,(DK205*查询!$R$5+DL205*查询!$Q$5+DM205*查询!$N$5+DN205*查询!$O$5+DO205*查询!$P$5)*AF205/CX205)</f>
        <v>#VALUE!</v>
      </c>
      <c r="BJ205" s="512" t="e">
        <f>IF(CX205=0,BJ204,(DP205*查询!$S$5+DQ205*查询!$T$5+DR205*查询!$U$5)*AF205/CX205)</f>
        <v>#VALUE!</v>
      </c>
      <c r="BK205" s="512">
        <f t="shared" si="1217"/>
        <v>1</v>
      </c>
      <c r="BL205" s="513" t="str">
        <f>IF(_cfyc_month_day!A201="","",_cfyc_month_day!A201)</f>
        <v/>
      </c>
      <c r="BM205" s="513" t="str">
        <f>IF(_cfyc_month_day!B201="","",_cfyc_month_day!B201)</f>
        <v/>
      </c>
      <c r="BN205" s="513" t="str">
        <f>IF(_cfyc_month_day!C201="","",_cfyc_month_day!C201)</f>
        <v/>
      </c>
      <c r="BO205" s="522" t="str">
        <f>IF(_cfyc_month_day!D201="","",_cfyc_month_day!D201)</f>
        <v/>
      </c>
      <c r="BP205" s="522" t="str">
        <f>IF(_cfyc_month_day!E201="","",_cfyc_month_day!E201)</f>
        <v/>
      </c>
      <c r="BQ205" s="522" t="str">
        <f>IF(_cfyc_month_day!F201="","",_cfyc_month_day!F201)</f>
        <v/>
      </c>
      <c r="BR205" s="513" t="str">
        <f>IF(_tag_month_day!T201="","",_tag_month_day!T201)</f>
        <v/>
      </c>
      <c r="BS205" s="513" t="str">
        <f>IF(_tag_month_day!U201="","",_tag_month_day!U201)</f>
        <v/>
      </c>
      <c r="BT205" s="523" t="str">
        <f t="shared" si="1218"/>
        <v/>
      </c>
      <c r="BU205" s="223" t="str">
        <f>IF(_tag_month_day!V201="","",_tag_month_day!V201)</f>
        <v/>
      </c>
      <c r="BV205" s="206" t="str">
        <f>IF(_tag_month_day!W201="","",_tag_month_day!W201)</f>
        <v/>
      </c>
      <c r="BW205" s="540" t="str">
        <f>IF(_tag_month_day!X201="","",_tag_month_day!X201)</f>
        <v/>
      </c>
      <c r="BX205" s="540" t="str">
        <f>IF(_tag_month_day!Y201="","",_tag_month_day!Y201)</f>
        <v/>
      </c>
      <c r="BY205" s="541">
        <f ca="1" t="shared" si="1219"/>
        <v>43625.4166666662</v>
      </c>
      <c r="BZ205" s="542"/>
      <c r="CA205" s="543" t="str">
        <f>IF(_jhy2_month_day!A201="","",_jhy2_month_day!A201)</f>
        <v/>
      </c>
      <c r="CB205" s="464" t="str">
        <f>IF(_jhy2_month_day!B201="","",_jhy2_month_day!B201)</f>
        <v/>
      </c>
      <c r="CC205" s="464" t="str">
        <f>IF(_jhy2_month_day!C201="","",_jhy2_month_day!C201)</f>
        <v/>
      </c>
      <c r="CD205" s="464" t="str">
        <f>IF(_jhy2_month_day!D201="","",_jhy2_month_day!D201)</f>
        <v/>
      </c>
      <c r="CE205" s="464" t="str">
        <f>IF(_jhy2_month_day!E201="","",_jhy2_month_day!E201)</f>
        <v/>
      </c>
      <c r="CF205" s="464" t="str">
        <f>IF(_jhy2_month_day!F201="","",_jhy2_month_day!F201)</f>
        <v/>
      </c>
      <c r="CG205" s="464" t="str">
        <f>IF(_jhy2_month_day!G201="","",_jhy2_month_day!G201)</f>
        <v/>
      </c>
      <c r="CH205" s="464" t="str">
        <f>IF(_jhy2_month_day!H201="","",_jhy2_month_day!H201)</f>
        <v/>
      </c>
      <c r="CI205" s="464" t="str">
        <f>IF(_jhy2_month_day!I201="","",_jhy2_month_day!I201)</f>
        <v/>
      </c>
      <c r="CJ205" s="464" t="str">
        <f>IF(_jhy2_month_day!J201="","",_jhy2_month_day!J201)</f>
        <v/>
      </c>
      <c r="CK205" s="464" t="str">
        <f>IF(_jhy2_month_day!K201="","",_jhy2_month_day!K201)</f>
        <v/>
      </c>
      <c r="CL205" s="562" t="str">
        <f>IF(_jhy2_month_day!L201="","",_jhy2_month_day!L201)</f>
        <v/>
      </c>
      <c r="CM205" s="562" t="str">
        <f>IF(_jhy2_month_day!M201="","",_jhy2_month_day!M201)</f>
        <v/>
      </c>
      <c r="CN205" s="562" t="str">
        <f>IF(_jhy2_month_day!N201="","",_jhy2_month_day!N201)</f>
        <v/>
      </c>
      <c r="CO205" s="562" t="str">
        <f>IF(_jhy2_month_day!O201="","",_jhy2_month_day!O201)</f>
        <v/>
      </c>
      <c r="CP205" s="562" t="str">
        <f>IF(_jhy2_month_day!P201="","",_jhy2_month_day!P201)</f>
        <v/>
      </c>
      <c r="CQ205" s="562" t="str">
        <f>IF(_jhy2_month_day!Q201="","",_jhy2_month_day!Q201)</f>
        <v/>
      </c>
      <c r="CR205" s="563" t="str">
        <f>IF(_jhy2_month_day!R201="","",_jhy2_month_day!R201)</f>
        <v/>
      </c>
      <c r="CS205" s="576" t="str">
        <f>IF(_jhy2_month_day!S201="","",_jhy2_month_day!S201)</f>
        <v/>
      </c>
      <c r="CT205" s="562" t="str">
        <f>IF(_jhy2_month_day!T201="","",_jhy2_month_day!T201)</f>
        <v/>
      </c>
      <c r="CU205" s="577" t="e">
        <f t="shared" si="1167"/>
        <v>#VALUE!</v>
      </c>
      <c r="CV205" s="198" t="e">
        <f t="shared" si="1168"/>
        <v>#VALUE!</v>
      </c>
      <c r="CW205" s="192" t="e">
        <f t="shared" si="1169"/>
        <v>#VALUE!</v>
      </c>
      <c r="CX205" s="192" t="e">
        <f t="shared" si="1170"/>
        <v>#VALUE!</v>
      </c>
      <c r="CY205" s="202" t="e">
        <f t="shared" si="1171"/>
        <v>#VALUE!</v>
      </c>
      <c r="CZ205" s="192" t="e">
        <f t="shared" ref="CZ205:DI205" si="1269">$AJ205*EF205</f>
        <v>#VALUE!</v>
      </c>
      <c r="DA205" s="192" t="e">
        <f t="shared" si="1269"/>
        <v>#VALUE!</v>
      </c>
      <c r="DB205" s="192" t="e">
        <f t="shared" si="1269"/>
        <v>#VALUE!</v>
      </c>
      <c r="DC205" s="192" t="e">
        <f t="shared" si="1269"/>
        <v>#VALUE!</v>
      </c>
      <c r="DD205" s="192" t="e">
        <f t="shared" si="1269"/>
        <v>#VALUE!</v>
      </c>
      <c r="DE205" s="192" t="e">
        <f t="shared" si="1269"/>
        <v>#VALUE!</v>
      </c>
      <c r="DF205" s="192" t="e">
        <f t="shared" si="1269"/>
        <v>#VALUE!</v>
      </c>
      <c r="DG205" s="192" t="e">
        <f t="shared" si="1269"/>
        <v>#VALUE!</v>
      </c>
      <c r="DH205" s="192" t="e">
        <f t="shared" si="1269"/>
        <v>#VALUE!</v>
      </c>
      <c r="DI205" s="192" t="e">
        <f t="shared" si="1269"/>
        <v>#VALUE!</v>
      </c>
      <c r="DJ205" s="192" t="e">
        <f t="shared" si="1173"/>
        <v>#VALUE!</v>
      </c>
      <c r="DK205" s="192" t="e">
        <f t="shared" si="1174"/>
        <v>#VALUE!</v>
      </c>
      <c r="DL205" s="192" t="e">
        <f t="shared" si="1175"/>
        <v>#VALUE!</v>
      </c>
      <c r="DM205" s="192" t="e">
        <f t="shared" si="1176"/>
        <v>#VALUE!</v>
      </c>
      <c r="DN205" s="192" t="e">
        <f t="shared" si="1177"/>
        <v>#VALUE!</v>
      </c>
      <c r="DO205" s="192" t="e">
        <f t="shared" si="1178"/>
        <v>#VALUE!</v>
      </c>
      <c r="DP205" s="192" t="e">
        <f t="shared" si="1179"/>
        <v>#VALUE!</v>
      </c>
      <c r="DQ205" s="192" t="e">
        <f t="shared" si="1180"/>
        <v>#VALUE!</v>
      </c>
      <c r="DR205" s="192" t="e">
        <f t="shared" si="1181"/>
        <v>#VALUE!</v>
      </c>
      <c r="DS205" s="192" t="e">
        <f t="shared" si="1182"/>
        <v>#VALUE!</v>
      </c>
      <c r="DT205" s="192" t="e">
        <f t="shared" si="1183"/>
        <v>#VALUE!</v>
      </c>
      <c r="DU205" s="192" t="e">
        <f t="shared" si="1184"/>
        <v>#VALUE!</v>
      </c>
      <c r="DV205" s="198" t="e">
        <f t="shared" si="1185"/>
        <v>#VALUE!</v>
      </c>
      <c r="DW205" s="198" t="e">
        <f t="shared" si="1186"/>
        <v>#DIV/0!</v>
      </c>
      <c r="DX205" s="198" t="e">
        <f t="shared" si="1187"/>
        <v>#DIV/0!</v>
      </c>
      <c r="DY205" s="198" t="e">
        <f t="shared" si="1188"/>
        <v>#VALUE!</v>
      </c>
      <c r="DZ205" s="198" t="e">
        <f t="shared" si="1189"/>
        <v>#VALUE!</v>
      </c>
      <c r="EA205" s="198" t="e">
        <f t="shared" si="1190"/>
        <v>#VALUE!</v>
      </c>
      <c r="EB205" s="198" t="e">
        <f t="shared" si="1191"/>
        <v>#VALUE!</v>
      </c>
      <c r="EC205" s="198" t="e">
        <f t="shared" si="1192"/>
        <v>#DIV/0!</v>
      </c>
      <c r="ED205" s="198" t="e">
        <f t="shared" si="1193"/>
        <v>#VALUE!</v>
      </c>
      <c r="EE205" s="198" t="e">
        <f t="shared" si="1194"/>
        <v>#VALUE!</v>
      </c>
      <c r="EF205" s="198" t="e">
        <f t="shared" ref="EF205:EO205" si="1270">DV205/SUM($DV205:$EE205)</f>
        <v>#VALUE!</v>
      </c>
      <c r="EG205" s="198" t="e">
        <f t="shared" si="1270"/>
        <v>#DIV/0!</v>
      </c>
      <c r="EH205" s="198" t="e">
        <f t="shared" si="1270"/>
        <v>#DIV/0!</v>
      </c>
      <c r="EI205" s="198" t="e">
        <f t="shared" si="1270"/>
        <v>#VALUE!</v>
      </c>
      <c r="EJ205" s="198" t="e">
        <f t="shared" si="1270"/>
        <v>#VALUE!</v>
      </c>
      <c r="EK205" s="198" t="e">
        <f t="shared" si="1270"/>
        <v>#VALUE!</v>
      </c>
      <c r="EL205" s="198" t="e">
        <f t="shared" si="1270"/>
        <v>#VALUE!</v>
      </c>
      <c r="EM205" s="198" t="e">
        <f t="shared" si="1270"/>
        <v>#DIV/0!</v>
      </c>
      <c r="EN205" s="198" t="e">
        <f t="shared" si="1270"/>
        <v>#VALUE!</v>
      </c>
      <c r="EO205" s="198" t="e">
        <f t="shared" si="1270"/>
        <v>#VALUE!</v>
      </c>
      <c r="EP205" s="511">
        <f t="shared" ref="EP205:EW205" si="1271">EP204</f>
        <v>0.08</v>
      </c>
      <c r="EQ205" s="511">
        <f t="shared" si="1271"/>
        <v>0.015</v>
      </c>
      <c r="ER205" s="511">
        <f t="shared" si="1271"/>
        <v>0.015</v>
      </c>
      <c r="ES205" s="511">
        <f t="shared" si="1271"/>
        <v>0.015</v>
      </c>
      <c r="ET205" s="511">
        <f t="shared" si="1271"/>
        <v>0.015</v>
      </c>
      <c r="EU205" s="511">
        <f t="shared" si="1271"/>
        <v>0.09</v>
      </c>
      <c r="EV205" s="511">
        <f t="shared" si="1271"/>
        <v>0.09</v>
      </c>
      <c r="EW205" s="511">
        <f t="shared" si="1271"/>
        <v>0.09</v>
      </c>
      <c r="EX205" s="420" t="str">
        <f>IF(_tag_month_day!AS201="","",_tag_month_day!AS201/100)</f>
        <v/>
      </c>
      <c r="EY205" s="420" t="str">
        <f>IF(_tag_month_day!AT201="","",_tag_month_day!AT201/100)</f>
        <v/>
      </c>
      <c r="EZ205" s="420" t="str">
        <f>IF(_tag_month_day!AU201="","",_tag_month_day!AU201/100)</f>
        <v/>
      </c>
      <c r="FA205" s="420" t="str">
        <f>IF(_tag_month_day!AV201="","",_tag_month_day!AV201/100)</f>
        <v/>
      </c>
      <c r="FB205" s="420" t="str">
        <f>IF(_tag_month_day!AW201="","",_tag_month_day!AW201/100)</f>
        <v/>
      </c>
      <c r="FC205" s="420" t="str">
        <f>IF(_tag_month_day!AX201="","",_tag_month_day!AX201/100)</f>
        <v/>
      </c>
      <c r="FD205" s="510">
        <f t="shared" si="1223"/>
        <v>0.33</v>
      </c>
      <c r="FE205" s="510">
        <f t="shared" si="1224"/>
        <v>0.19</v>
      </c>
      <c r="FF205" s="510">
        <f t="shared" si="1225"/>
        <v>0.003</v>
      </c>
      <c r="FG205" s="510">
        <f t="shared" si="1226"/>
        <v>0</v>
      </c>
      <c r="FH205" s="603">
        <f t="shared" si="1227"/>
        <v>0.0001</v>
      </c>
      <c r="FI205" s="510">
        <f t="shared" ref="FI205:FR205" si="1272">FI204</f>
        <v>0.41</v>
      </c>
      <c r="FJ205" s="510">
        <f t="shared" si="1272"/>
        <v>0.11</v>
      </c>
      <c r="FK205" s="510">
        <f t="shared" si="1272"/>
        <v>0.015</v>
      </c>
      <c r="FL205" s="510">
        <f t="shared" si="1272"/>
        <v>0</v>
      </c>
      <c r="FM205" s="603">
        <f t="shared" si="1272"/>
        <v>0.0001</v>
      </c>
      <c r="FN205" s="510" t="str">
        <f>IF(_tag_month_day!AY201="","",_tag_month_day!AY201/100)</f>
        <v/>
      </c>
      <c r="FO205" s="510" t="str">
        <f>IF(_tag_month_day!AZ201="","",_tag_month_day!AZ201/100)</f>
        <v/>
      </c>
      <c r="FP205" s="510" t="str">
        <f>IF(_tag_month_day!BA201="","",_tag_month_day!BA201/100)</f>
        <v/>
      </c>
      <c r="FQ205" s="510" t="str">
        <f>IF(_tag_month_day!BB201="","",_tag_month_day!BB201/100)</f>
        <v/>
      </c>
      <c r="FR205" s="603" t="str">
        <f>IF(_tag_month_day!BC201="","",_tag_month_day!BC201/100)</f>
        <v/>
      </c>
      <c r="FS205" s="510" t="str">
        <f>IF(_tag_month_day!BD201="","",_tag_month_day!BD201/100)</f>
        <v/>
      </c>
      <c r="FT205" s="510" t="str">
        <f>IF(_tag_month_day!BE201="","",_tag_month_day!BE201/100)</f>
        <v/>
      </c>
      <c r="FU205" s="510" t="str">
        <f>IF(_tag_month_day!BF201="","",_tag_month_day!BF201/100)</f>
        <v/>
      </c>
      <c r="FV205" s="510" t="str">
        <f>IF(_tag_month_day!BG201="","",_tag_month_day!BG201/100)</f>
        <v/>
      </c>
      <c r="FW205" s="603" t="str">
        <f>IF(_tag_month_day!BH201="","",_tag_month_day!BH201/100)</f>
        <v/>
      </c>
      <c r="FX205" s="510" t="str">
        <f>IF(_tag_month_day!BI201="","",_tag_month_day!BI201/100)</f>
        <v/>
      </c>
      <c r="FY205" s="510" t="str">
        <f>IF(_tag_month_day!BJ201="","",_tag_month_day!BJ201/100)</f>
        <v/>
      </c>
      <c r="FZ205" s="605" t="str">
        <f>IF(_tag_month_day!BK201="","",_tag_month_day!BK201/100)</f>
        <v/>
      </c>
      <c r="GA205" s="510" t="str">
        <f>IF(_tag_month_day!BL201="","",_tag_month_day!BL201/100)</f>
        <v/>
      </c>
      <c r="GB205" s="603" t="str">
        <f>IF(_tag_month_day!BM201="","",_tag_month_day!BM201/100)</f>
        <v/>
      </c>
      <c r="GC205" s="420" t="str">
        <f>IF(_tag_month_day!BN201="","",_tag_month_day!BN201/100)</f>
        <v/>
      </c>
      <c r="GD205" s="420" t="str">
        <f>IF(_tag_month_day!BO201="","",_tag_month_day!BO201/100)</f>
        <v/>
      </c>
      <c r="GE205" s="420" t="str">
        <f>IF(_tag_month_day!BP201="","",_tag_month_day!BP201/100)</f>
        <v/>
      </c>
      <c r="GF205" s="420" t="str">
        <f>IF(_tag_month_day!BQ201="","",_tag_month_day!BQ201/100)</f>
        <v/>
      </c>
      <c r="GG205" s="420" t="str">
        <f>IF(_tag_month_day!BR201="","",_tag_month_day!BR201/100)</f>
        <v/>
      </c>
      <c r="GH205" s="420" t="str">
        <f>IF(_tag_month_day!BS201="","",_tag_month_day!BS201/100)</f>
        <v/>
      </c>
      <c r="GI205" s="603" t="str">
        <f>IF(_tag_month_day!BT201="","",_tag_month_day!BT201/100)</f>
        <v/>
      </c>
      <c r="GJ205" s="612" t="str">
        <f>IF(_tag_month_day!BU201="","",_tag_month_day!BU201/100)</f>
        <v/>
      </c>
      <c r="GK205" s="620" t="str">
        <f>IF(_tag_month_day!BV201="",IF(_rlcf_month_day!A$2="","",_rlcf_month_day!A$2/100),_tag_month_day!BV201/100)</f>
        <v/>
      </c>
      <c r="GL205" s="620" t="str">
        <f>IF(_tag_month_day!BW201="",IF(_rlcf_month_day!B$2="","",_rlcf_month_day!B$2/100),_tag_month_day!BW201/100)</f>
        <v/>
      </c>
      <c r="GM205" s="621" t="str">
        <f>IF(_tag_month_day!BX201="",IF(_rlcf_month_day!C$2="","",_rlcf_month_day!C$2/100),_tag_month_day!BX201/100)</f>
        <v/>
      </c>
      <c r="GN205" s="620" t="str">
        <f>IF(_tag_month_day!BV201="",IF(_rlcf_month_day!A$2="","",_rlcf_month_day!A$2/100),_tag_month_day!BV201/100)</f>
        <v/>
      </c>
      <c r="GO205" s="620" t="str">
        <f>IF(_tag_month_day!BW201="",IF(_rlcf_month_day!B$2="","",_rlcf_month_day!B$2/100),_tag_month_day!BW201/100)</f>
        <v/>
      </c>
      <c r="GP205" s="620" t="str">
        <f>IF(_tag_month_day!CD201="",IF(_rlcf_month_day!E$2="","",_rlcf_month_day!E$2/100),_tag_month_day!CD201/100)</f>
        <v/>
      </c>
      <c r="GQ205" s="620" t="str">
        <f>IF(_tag_month_day!CE201="",IF(_rlcf_month_day!F$2="","",_rlcf_month_day!F$2/100),_tag_month_day!CE201/100)</f>
        <v/>
      </c>
      <c r="GR205" s="621" t="str">
        <f>IF(_tag_month_day!CF201="",IF(_rlcf_month_day!G$2="","",_rlcf_month_day!G$2/100),_tag_month_day!CF201/100)</f>
        <v/>
      </c>
      <c r="GS205" s="626">
        <f t="shared" ref="GS205:HH205" si="1273">GS204</f>
        <v>0.953</v>
      </c>
      <c r="GT205" s="626">
        <f t="shared" si="1273"/>
        <v>0.55</v>
      </c>
      <c r="GU205" s="626">
        <f t="shared" si="1273"/>
        <v>0.55</v>
      </c>
      <c r="GV205" s="626">
        <f t="shared" si="1273"/>
        <v>0.55</v>
      </c>
      <c r="GW205" s="626">
        <f t="shared" si="1273"/>
        <v>0.5</v>
      </c>
      <c r="GX205" s="626">
        <f t="shared" si="1273"/>
        <v>0.935</v>
      </c>
      <c r="GY205" s="626">
        <f t="shared" si="1273"/>
        <v>0.15</v>
      </c>
      <c r="GZ205" s="626">
        <f t="shared" si="1273"/>
        <v>1</v>
      </c>
      <c r="HA205" s="632">
        <f t="shared" si="1273"/>
        <v>0.047</v>
      </c>
      <c r="HB205" s="632">
        <f t="shared" si="1273"/>
        <v>0.45</v>
      </c>
      <c r="HC205" s="632">
        <f t="shared" si="1273"/>
        <v>0.45</v>
      </c>
      <c r="HD205" s="632">
        <f t="shared" si="1273"/>
        <v>0.45</v>
      </c>
      <c r="HE205" s="632">
        <f t="shared" si="1273"/>
        <v>0.5</v>
      </c>
      <c r="HF205" s="632">
        <f t="shared" si="1273"/>
        <v>0.065</v>
      </c>
      <c r="HG205" s="632">
        <f t="shared" si="1273"/>
        <v>0.85</v>
      </c>
      <c r="HH205" s="632">
        <f t="shared" si="1273"/>
        <v>0</v>
      </c>
      <c r="HI205" s="68">
        <f t="shared" si="1199"/>
        <v>0</v>
      </c>
      <c r="HJ205" s="68" t="e">
        <f t="shared" si="1230"/>
        <v>#VALUE!</v>
      </c>
      <c r="HK205" s="202">
        <f t="shared" si="1231"/>
        <v>0.85</v>
      </c>
      <c r="HL205" s="464">
        <f t="shared" si="1232"/>
        <v>550000</v>
      </c>
      <c r="HM205" s="464">
        <f t="shared" si="1233"/>
        <v>480000</v>
      </c>
      <c r="HN205" s="192" t="e">
        <f t="shared" si="1200"/>
        <v>#VALUE!</v>
      </c>
      <c r="HO205" s="192" t="e">
        <f>HN205*HK205*$HO$2/HL205*1000000</f>
        <v>#VALUE!</v>
      </c>
      <c r="HP205" s="192" t="e">
        <f>HN205*HK205*$HP$2/HM205*1000000</f>
        <v>#VALUE!</v>
      </c>
    </row>
    <row r="206" customFormat="1" spans="1:224">
      <c r="A206" s="381">
        <v>201</v>
      </c>
      <c r="B206" s="54">
        <f ca="1" t="shared" si="1234"/>
        <v>43625</v>
      </c>
      <c r="C206" s="57">
        <f t="shared" si="1235"/>
        <v>0.0416666666666667</v>
      </c>
      <c r="D206" s="68" t="str">
        <f ca="1" t="shared" si="1201"/>
        <v>白班</v>
      </c>
      <c r="E206" s="68" t="str">
        <f ca="1" t="shared" si="1202"/>
        <v>丙</v>
      </c>
      <c r="F206" s="68">
        <f ca="1">SUMPRODUCT((成本日报!$A$3:$A$95=计划!B206)*(成本日报!$B$3:$B$95=计划!$D206),成本日报!$C$3:$C$95)</f>
        <v>3</v>
      </c>
      <c r="G206" s="382">
        <f ca="1" t="shared" si="1236"/>
        <v>43625.3333333328</v>
      </c>
      <c r="H206" s="382">
        <f ca="1" t="shared" si="1203"/>
        <v>43625.3402777773</v>
      </c>
      <c r="I206" s="382">
        <f ca="1" t="shared" si="1204"/>
        <v>43625.3458333328</v>
      </c>
      <c r="J206" s="382">
        <f ca="1" t="shared" si="1205"/>
        <v>43625.3749999995</v>
      </c>
      <c r="K206" s="382">
        <f ca="1" t="shared" si="1206"/>
        <v>43625.4374999995</v>
      </c>
      <c r="L206" s="382">
        <f ca="1" t="shared" si="1207"/>
        <v>43625.4583333328</v>
      </c>
      <c r="M206" s="398" t="str">
        <f>IF(_tag_month_day!A202="","",_tag_month_day!A202)</f>
        <v/>
      </c>
      <c r="N206" s="398" t="str">
        <f>IF(_tag_month_day!B202="","",_tag_month_day!B202)</f>
        <v/>
      </c>
      <c r="O206" s="399" t="e">
        <f t="shared" si="1208"/>
        <v>#VALUE!</v>
      </c>
      <c r="P206" s="398" t="str">
        <f>IF(_tag_month_day!C202="","",_tag_month_day!C202)</f>
        <v/>
      </c>
      <c r="Q206" s="398" t="str">
        <f>IF(_tag_month_day!D202="","",_tag_month_day!D202)</f>
        <v/>
      </c>
      <c r="R206" s="416">
        <f>IF(_tag_month_day!CB202="",R205,_tag_month_day!CB202/100)</f>
        <v>0.07</v>
      </c>
      <c r="S206" s="417" t="str">
        <f>IF(_tag_month_day!E202="","",_tag_month_day!E202)</f>
        <v/>
      </c>
      <c r="T206" s="417" t="str">
        <f>IF(_tag_month_day!F202="","",_tag_month_day!F202)</f>
        <v/>
      </c>
      <c r="U206" s="418" t="e">
        <f t="shared" si="1162"/>
        <v>#VALUE!</v>
      </c>
      <c r="V206" s="53" t="e">
        <f t="shared" si="1163"/>
        <v>#VALUE!</v>
      </c>
      <c r="W206" s="419" t="str">
        <f>IF(_jhy_month_day!A202="","",_jhy_month_day!A202)</f>
        <v/>
      </c>
      <c r="X206" s="420" t="str">
        <f>IF(_jhy_month_day!B202="","",_jhy_month_day!B202/100)</f>
        <v/>
      </c>
      <c r="Y206" s="420" t="str">
        <f>IF(_jhy_month_day!C202="","",_jhy_month_day!C202/100)</f>
        <v/>
      </c>
      <c r="Z206" s="439">
        <f t="shared" si="1253"/>
        <v>51</v>
      </c>
      <c r="AA206" s="440" t="str">
        <f>IF(_tag_month_day!G202="","",_tag_month_day!G202/100)</f>
        <v/>
      </c>
      <c r="AB206" s="440" t="str">
        <f>IF(_tag_month_day!H202="","",_tag_month_day!H202/100)</f>
        <v/>
      </c>
      <c r="AC206" s="193">
        <f t="shared" si="1209"/>
        <v>1.59963432013121</v>
      </c>
      <c r="AD206" s="441" t="str">
        <f t="shared" si="1210"/>
        <v/>
      </c>
      <c r="AE206" s="442" t="str">
        <f t="shared" si="1211"/>
        <v/>
      </c>
      <c r="AF206" s="443">
        <v>1</v>
      </c>
      <c r="AG206" s="68" t="str">
        <f>IF(_duihao_month_day!A202="","",_duihao_month_day!A202)</f>
        <v/>
      </c>
      <c r="AH206" s="463">
        <f>IF(_gyk_month_day!B202="",AH205,_gyk_month_day!B202)</f>
        <v>820</v>
      </c>
      <c r="AI206" s="464" t="e">
        <f t="shared" si="1237"/>
        <v>#VALUE!</v>
      </c>
      <c r="AJ206" s="68" t="str">
        <f>IF(_tag_month_day!I202="","",_tag_month_day!I202)</f>
        <v/>
      </c>
      <c r="AK206" s="465" t="str">
        <f>IF(_tzyy_month_day!A202="","",_tzyy_month_day!A202)</f>
        <v/>
      </c>
      <c r="AL206" s="465" t="str">
        <f>IF(_tzyy_month_day!B202="","",_tzyy_month_day!B202)</f>
        <v/>
      </c>
      <c r="AM206" s="465" t="str">
        <f>IF(_tzyy_month_day!C202="","",_tzyy_month_day!C202)</f>
        <v/>
      </c>
      <c r="AN206" s="466" t="str">
        <f>IF(_tag_month_day!CG202="","",_tag_month_day!CG202)</f>
        <v/>
      </c>
      <c r="AO206" s="466" t="str">
        <f>IF(_tag_month_day!CH202="","",_tag_month_day!CH202)</f>
        <v/>
      </c>
      <c r="AP206" s="486" t="e">
        <f t="shared" si="1212"/>
        <v>#VALUE!</v>
      </c>
      <c r="AQ206" s="487" t="str">
        <f>IF(_tag_month_day!J202="","",_tag_month_day!J202/100)</f>
        <v/>
      </c>
      <c r="AR206" s="488">
        <f t="shared" si="1213"/>
        <v>1.3</v>
      </c>
      <c r="AS206" s="489" t="e">
        <f t="shared" si="1164"/>
        <v>#VALUE!</v>
      </c>
      <c r="AT206" s="489">
        <f t="shared" si="1214"/>
        <v>0</v>
      </c>
      <c r="AU206" s="490" t="str">
        <f>IF(_tag_month_day!K202="","",_tag_month_day!K202)</f>
        <v/>
      </c>
      <c r="AV206" s="491" t="str">
        <f>IF(_tag_month_day!L202="","",_tag_month_day!L202/100)</f>
        <v/>
      </c>
      <c r="AW206" s="420">
        <f t="shared" si="1136"/>
        <v>0</v>
      </c>
      <c r="AX206" s="420">
        <f t="shared" si="1215"/>
        <v>0</v>
      </c>
      <c r="AY206" s="420" t="str">
        <f>IF(_tag_month_day!M202="","",_tag_month_day!M202/100)</f>
        <v/>
      </c>
      <c r="AZ206" s="420" t="str">
        <f>IF(_tag_month_day!N202="","",_tag_month_day!N202/100)</f>
        <v/>
      </c>
      <c r="BA206" s="420" t="str">
        <f>IF(_tag_month_day!O202="","",_tag_month_day!O202/100)</f>
        <v/>
      </c>
      <c r="BB206" s="496" t="str">
        <f>IF(_tag_month_day!P202="","",_tag_month_day!P202/100)</f>
        <v/>
      </c>
      <c r="BC206" s="496">
        <f t="shared" si="1216"/>
        <v>0</v>
      </c>
      <c r="BD206" s="496" t="str">
        <f>IF(_tag_month_day!Q202="","",_tag_month_day!Q202/100)</f>
        <v/>
      </c>
      <c r="BE206" s="510" t="str">
        <f>IF(_tag_month_day!R202="","",_tag_month_day!R202/100)</f>
        <v/>
      </c>
      <c r="BF206" s="413" t="str">
        <f>IF(_tag_month_day!CC202="","",_tag_month_day!CC202/100)</f>
        <v/>
      </c>
      <c r="BG206" s="511" t="e">
        <f t="shared" si="1165"/>
        <v>#VALUE!</v>
      </c>
      <c r="BH206" s="198">
        <f t="shared" si="1166"/>
        <v>0</v>
      </c>
      <c r="BI206" s="512" t="e">
        <f>IF(CX206=0,BI205,(DK206*查询!$R$5+DL206*查询!$Q$5+DM206*查询!$N$5+DN206*查询!$O$5+DO206*查询!$P$5)*AF206/CX206)</f>
        <v>#VALUE!</v>
      </c>
      <c r="BJ206" s="512" t="e">
        <f>IF(CX206=0,BJ205,(DP206*查询!$S$5+DQ206*查询!$T$5+DR206*查询!$U$5)*AF206/CX206)</f>
        <v>#VALUE!</v>
      </c>
      <c r="BK206" s="512">
        <f t="shared" si="1217"/>
        <v>1</v>
      </c>
      <c r="BL206" s="513" t="str">
        <f>IF(_cfyc_month_day!A202="","",_cfyc_month_day!A202)</f>
        <v/>
      </c>
      <c r="BM206" s="513" t="str">
        <f>IF(_cfyc_month_day!B202="","",_cfyc_month_day!B202)</f>
        <v/>
      </c>
      <c r="BN206" s="513" t="str">
        <f>IF(_cfyc_month_day!C202="","",_cfyc_month_day!C202)</f>
        <v/>
      </c>
      <c r="BO206" s="522" t="str">
        <f>IF(_cfyc_month_day!D202="","",_cfyc_month_day!D202)</f>
        <v/>
      </c>
      <c r="BP206" s="522" t="str">
        <f>IF(_cfyc_month_day!E202="","",_cfyc_month_day!E202)</f>
        <v/>
      </c>
      <c r="BQ206" s="522" t="str">
        <f>IF(_cfyc_month_day!F202="","",_cfyc_month_day!F202)</f>
        <v/>
      </c>
      <c r="BR206" s="513" t="str">
        <f>IF(_tag_month_day!T202="","",_tag_month_day!T202)</f>
        <v/>
      </c>
      <c r="BS206" s="513" t="str">
        <f>IF(_tag_month_day!U202="","",_tag_month_day!U202)</f>
        <v/>
      </c>
      <c r="BT206" s="523" t="str">
        <f t="shared" si="1218"/>
        <v/>
      </c>
      <c r="BU206" s="223" t="str">
        <f>IF(_tag_month_day!V202="","",_tag_month_day!V202)</f>
        <v/>
      </c>
      <c r="BV206" s="206" t="str">
        <f>IF(_tag_month_day!W202="","",_tag_month_day!W202)</f>
        <v/>
      </c>
      <c r="BW206" s="540" t="str">
        <f>IF(_tag_month_day!X202="","",_tag_month_day!X202)</f>
        <v/>
      </c>
      <c r="BX206" s="540" t="str">
        <f>IF(_tag_month_day!Y202="","",_tag_month_day!Y202)</f>
        <v/>
      </c>
      <c r="BY206" s="541">
        <f ca="1" t="shared" si="1219"/>
        <v>43625.4583333328</v>
      </c>
      <c r="BZ206" s="542" t="s">
        <v>215</v>
      </c>
      <c r="CA206" s="543" t="str">
        <f>IF(_jhy2_month_day!A202="","",_jhy2_month_day!A202)</f>
        <v/>
      </c>
      <c r="CB206" s="464" t="str">
        <f>IF(_jhy2_month_day!B202="","",_jhy2_month_day!B202)</f>
        <v/>
      </c>
      <c r="CC206" s="464" t="str">
        <f>IF(_jhy2_month_day!C202="","",_jhy2_month_day!C202)</f>
        <v/>
      </c>
      <c r="CD206" s="464" t="str">
        <f>IF(_jhy2_month_day!D202="","",_jhy2_month_day!D202)</f>
        <v/>
      </c>
      <c r="CE206" s="464" t="str">
        <f>IF(_jhy2_month_day!E202="","",_jhy2_month_day!E202)</f>
        <v/>
      </c>
      <c r="CF206" s="464" t="str">
        <f>IF(_jhy2_month_day!F202="","",_jhy2_month_day!F202)</f>
        <v/>
      </c>
      <c r="CG206" s="464" t="str">
        <f>IF(_jhy2_month_day!G202="","",_jhy2_month_day!G202)</f>
        <v/>
      </c>
      <c r="CH206" s="464" t="str">
        <f>IF(_jhy2_month_day!H202="","",_jhy2_month_day!H202)</f>
        <v/>
      </c>
      <c r="CI206" s="464" t="str">
        <f>IF(_jhy2_month_day!I202="","",_jhy2_month_day!I202)</f>
        <v/>
      </c>
      <c r="CJ206" s="464" t="str">
        <f>IF(_jhy2_month_day!J202="","",_jhy2_month_day!J202)</f>
        <v/>
      </c>
      <c r="CK206" s="464" t="str">
        <f>IF(_jhy2_month_day!K202="","",_jhy2_month_day!K202)</f>
        <v/>
      </c>
      <c r="CL206" s="562" t="str">
        <f>IF(_jhy2_month_day!L202="","",_jhy2_month_day!L202)</f>
        <v/>
      </c>
      <c r="CM206" s="562" t="str">
        <f>IF(_jhy2_month_day!M202="","",_jhy2_month_day!M202)</f>
        <v/>
      </c>
      <c r="CN206" s="562" t="str">
        <f>IF(_jhy2_month_day!N202="","",_jhy2_month_day!N202)</f>
        <v/>
      </c>
      <c r="CO206" s="562" t="str">
        <f>IF(_jhy2_month_day!O202="","",_jhy2_month_day!O202)</f>
        <v/>
      </c>
      <c r="CP206" s="562" t="str">
        <f>IF(_jhy2_month_day!P202="","",_jhy2_month_day!P202)</f>
        <v/>
      </c>
      <c r="CQ206" s="562" t="str">
        <f>IF(_jhy2_month_day!Q202="","",_jhy2_month_day!Q202)</f>
        <v/>
      </c>
      <c r="CR206" s="563" t="str">
        <f>IF(_jhy2_month_day!R202="","",_jhy2_month_day!R202)</f>
        <v/>
      </c>
      <c r="CS206" s="576" t="str">
        <f>IF(_jhy2_month_day!S202="","",_jhy2_month_day!S202)</f>
        <v/>
      </c>
      <c r="CT206" s="562" t="str">
        <f>IF(_jhy2_month_day!T202="","",_jhy2_month_day!T202)</f>
        <v/>
      </c>
      <c r="CU206" s="577" t="e">
        <f t="shared" si="1167"/>
        <v>#VALUE!</v>
      </c>
      <c r="CV206" s="198" t="e">
        <f t="shared" si="1168"/>
        <v>#VALUE!</v>
      </c>
      <c r="CW206" s="192" t="e">
        <f t="shared" si="1169"/>
        <v>#VALUE!</v>
      </c>
      <c r="CX206" s="192" t="e">
        <f t="shared" si="1170"/>
        <v>#VALUE!</v>
      </c>
      <c r="CY206" s="202" t="e">
        <f t="shared" si="1171"/>
        <v>#VALUE!</v>
      </c>
      <c r="CZ206" s="192" t="e">
        <f t="shared" ref="CZ206:DI206" si="1274">$AJ206*EF206</f>
        <v>#VALUE!</v>
      </c>
      <c r="DA206" s="192" t="e">
        <f t="shared" si="1274"/>
        <v>#VALUE!</v>
      </c>
      <c r="DB206" s="192" t="e">
        <f t="shared" si="1274"/>
        <v>#VALUE!</v>
      </c>
      <c r="DC206" s="192" t="e">
        <f t="shared" si="1274"/>
        <v>#VALUE!</v>
      </c>
      <c r="DD206" s="192" t="e">
        <f t="shared" si="1274"/>
        <v>#VALUE!</v>
      </c>
      <c r="DE206" s="192" t="e">
        <f t="shared" si="1274"/>
        <v>#VALUE!</v>
      </c>
      <c r="DF206" s="192" t="e">
        <f t="shared" si="1274"/>
        <v>#VALUE!</v>
      </c>
      <c r="DG206" s="192" t="e">
        <f t="shared" si="1274"/>
        <v>#VALUE!</v>
      </c>
      <c r="DH206" s="192" t="e">
        <f t="shared" si="1274"/>
        <v>#VALUE!</v>
      </c>
      <c r="DI206" s="192" t="e">
        <f t="shared" si="1274"/>
        <v>#VALUE!</v>
      </c>
      <c r="DJ206" s="192" t="e">
        <f t="shared" si="1173"/>
        <v>#VALUE!</v>
      </c>
      <c r="DK206" s="192" t="e">
        <f t="shared" si="1174"/>
        <v>#VALUE!</v>
      </c>
      <c r="DL206" s="192" t="e">
        <f t="shared" si="1175"/>
        <v>#VALUE!</v>
      </c>
      <c r="DM206" s="192" t="e">
        <f t="shared" si="1176"/>
        <v>#VALUE!</v>
      </c>
      <c r="DN206" s="192" t="e">
        <f t="shared" si="1177"/>
        <v>#VALUE!</v>
      </c>
      <c r="DO206" s="192" t="e">
        <f t="shared" si="1178"/>
        <v>#VALUE!</v>
      </c>
      <c r="DP206" s="192" t="e">
        <f t="shared" si="1179"/>
        <v>#VALUE!</v>
      </c>
      <c r="DQ206" s="192" t="e">
        <f t="shared" si="1180"/>
        <v>#VALUE!</v>
      </c>
      <c r="DR206" s="192" t="e">
        <f t="shared" si="1181"/>
        <v>#VALUE!</v>
      </c>
      <c r="DS206" s="192" t="e">
        <f t="shared" si="1182"/>
        <v>#VALUE!</v>
      </c>
      <c r="DT206" s="192" t="e">
        <f t="shared" si="1183"/>
        <v>#VALUE!</v>
      </c>
      <c r="DU206" s="192" t="e">
        <f t="shared" si="1184"/>
        <v>#VALUE!</v>
      </c>
      <c r="DV206" s="198" t="e">
        <f t="shared" si="1185"/>
        <v>#VALUE!</v>
      </c>
      <c r="DW206" s="198" t="e">
        <f t="shared" si="1186"/>
        <v>#DIV/0!</v>
      </c>
      <c r="DX206" s="198" t="e">
        <f t="shared" si="1187"/>
        <v>#DIV/0!</v>
      </c>
      <c r="DY206" s="198" t="e">
        <f t="shared" si="1188"/>
        <v>#VALUE!</v>
      </c>
      <c r="DZ206" s="198" t="e">
        <f t="shared" si="1189"/>
        <v>#VALUE!</v>
      </c>
      <c r="EA206" s="198" t="e">
        <f t="shared" si="1190"/>
        <v>#VALUE!</v>
      </c>
      <c r="EB206" s="198" t="e">
        <f t="shared" si="1191"/>
        <v>#VALUE!</v>
      </c>
      <c r="EC206" s="198" t="e">
        <f t="shared" si="1192"/>
        <v>#DIV/0!</v>
      </c>
      <c r="ED206" s="198" t="e">
        <f t="shared" si="1193"/>
        <v>#VALUE!</v>
      </c>
      <c r="EE206" s="198" t="e">
        <f t="shared" si="1194"/>
        <v>#VALUE!</v>
      </c>
      <c r="EF206" s="198" t="e">
        <f t="shared" ref="EF206:EO206" si="1275">DV206/SUM($DV206:$EE206)</f>
        <v>#VALUE!</v>
      </c>
      <c r="EG206" s="198" t="e">
        <f t="shared" si="1275"/>
        <v>#DIV/0!</v>
      </c>
      <c r="EH206" s="198" t="e">
        <f t="shared" si="1275"/>
        <v>#DIV/0!</v>
      </c>
      <c r="EI206" s="198" t="e">
        <f t="shared" si="1275"/>
        <v>#VALUE!</v>
      </c>
      <c r="EJ206" s="198" t="e">
        <f t="shared" si="1275"/>
        <v>#VALUE!</v>
      </c>
      <c r="EK206" s="198" t="e">
        <f t="shared" si="1275"/>
        <v>#VALUE!</v>
      </c>
      <c r="EL206" s="198" t="e">
        <f t="shared" si="1275"/>
        <v>#VALUE!</v>
      </c>
      <c r="EM206" s="198" t="e">
        <f t="shared" si="1275"/>
        <v>#DIV/0!</v>
      </c>
      <c r="EN206" s="198" t="e">
        <f t="shared" si="1275"/>
        <v>#VALUE!</v>
      </c>
      <c r="EO206" s="198" t="e">
        <f t="shared" si="1275"/>
        <v>#VALUE!</v>
      </c>
      <c r="EP206" s="511">
        <f t="shared" ref="EP206:EW206" si="1276">EP205</f>
        <v>0.08</v>
      </c>
      <c r="EQ206" s="511">
        <f t="shared" si="1276"/>
        <v>0.015</v>
      </c>
      <c r="ER206" s="511">
        <f t="shared" si="1276"/>
        <v>0.015</v>
      </c>
      <c r="ES206" s="511">
        <f t="shared" si="1276"/>
        <v>0.015</v>
      </c>
      <c r="ET206" s="511">
        <f t="shared" si="1276"/>
        <v>0.015</v>
      </c>
      <c r="EU206" s="511">
        <f t="shared" si="1276"/>
        <v>0.09</v>
      </c>
      <c r="EV206" s="511">
        <f t="shared" si="1276"/>
        <v>0.09</v>
      </c>
      <c r="EW206" s="511">
        <f t="shared" si="1276"/>
        <v>0.09</v>
      </c>
      <c r="EX206" s="420" t="str">
        <f>IF(_tag_month_day!AS202="","",_tag_month_day!AS202/100)</f>
        <v/>
      </c>
      <c r="EY206" s="420" t="str">
        <f>IF(_tag_month_day!AT202="","",_tag_month_day!AT202/100)</f>
        <v/>
      </c>
      <c r="EZ206" s="420" t="str">
        <f>IF(_tag_month_day!AU202="","",_tag_month_day!AU202/100)</f>
        <v/>
      </c>
      <c r="FA206" s="420" t="str">
        <f>IF(_tag_month_day!AV202="","",_tag_month_day!AV202/100)</f>
        <v/>
      </c>
      <c r="FB206" s="420" t="str">
        <f>IF(_tag_month_day!AW202="","",_tag_month_day!AW202/100)</f>
        <v/>
      </c>
      <c r="FC206" s="420" t="str">
        <f>IF(_tag_month_day!AX202="","",_tag_month_day!AX202/100)</f>
        <v/>
      </c>
      <c r="FD206" s="510">
        <f t="shared" si="1223"/>
        <v>0.33</v>
      </c>
      <c r="FE206" s="510">
        <f t="shared" si="1224"/>
        <v>0.19</v>
      </c>
      <c r="FF206" s="510">
        <f t="shared" si="1225"/>
        <v>0.003</v>
      </c>
      <c r="FG206" s="510">
        <f t="shared" si="1226"/>
        <v>0</v>
      </c>
      <c r="FH206" s="603">
        <f t="shared" si="1227"/>
        <v>0.0001</v>
      </c>
      <c r="FI206" s="510">
        <f t="shared" ref="FI206:FR206" si="1277">FI205</f>
        <v>0.41</v>
      </c>
      <c r="FJ206" s="510">
        <f t="shared" si="1277"/>
        <v>0.11</v>
      </c>
      <c r="FK206" s="510">
        <f t="shared" si="1277"/>
        <v>0.015</v>
      </c>
      <c r="FL206" s="510">
        <f t="shared" si="1277"/>
        <v>0</v>
      </c>
      <c r="FM206" s="603">
        <f t="shared" si="1277"/>
        <v>0.0001</v>
      </c>
      <c r="FN206" s="510" t="str">
        <f>IF(_tag_month_day!AY202="","",_tag_month_day!AY202/100)</f>
        <v/>
      </c>
      <c r="FO206" s="510" t="str">
        <f>IF(_tag_month_day!AZ202="","",_tag_month_day!AZ202/100)</f>
        <v/>
      </c>
      <c r="FP206" s="510" t="str">
        <f>IF(_tag_month_day!BA202="","",_tag_month_day!BA202/100)</f>
        <v/>
      </c>
      <c r="FQ206" s="510" t="str">
        <f>IF(_tag_month_day!BB202="","",_tag_month_day!BB202/100)</f>
        <v/>
      </c>
      <c r="FR206" s="603" t="str">
        <f>IF(_tag_month_day!BC202="","",_tag_month_day!BC202/100)</f>
        <v/>
      </c>
      <c r="FS206" s="510" t="str">
        <f>IF(_tag_month_day!BD202="","",_tag_month_day!BD202/100)</f>
        <v/>
      </c>
      <c r="FT206" s="510" t="str">
        <f>IF(_tag_month_day!BE202="","",_tag_month_day!BE202/100)</f>
        <v/>
      </c>
      <c r="FU206" s="510" t="str">
        <f>IF(_tag_month_day!BF202="","",_tag_month_day!BF202/100)</f>
        <v/>
      </c>
      <c r="FV206" s="510" t="str">
        <f>IF(_tag_month_day!BG202="","",_tag_month_day!BG202/100)</f>
        <v/>
      </c>
      <c r="FW206" s="603" t="str">
        <f>IF(_tag_month_day!BH202="","",_tag_month_day!BH202/100)</f>
        <v/>
      </c>
      <c r="FX206" s="510" t="str">
        <f>IF(_tag_month_day!BI202="","",_tag_month_day!BI202/100)</f>
        <v/>
      </c>
      <c r="FY206" s="510" t="str">
        <f>IF(_tag_month_day!BJ202="","",_tag_month_day!BJ202/100)</f>
        <v/>
      </c>
      <c r="FZ206" s="605" t="str">
        <f>IF(_tag_month_day!BK202="","",_tag_month_day!BK202/100)</f>
        <v/>
      </c>
      <c r="GA206" s="510" t="str">
        <f>IF(_tag_month_day!BL202="","",_tag_month_day!BL202/100)</f>
        <v/>
      </c>
      <c r="GB206" s="603" t="str">
        <f>IF(_tag_month_day!BM202="","",_tag_month_day!BM202/100)</f>
        <v/>
      </c>
      <c r="GC206" s="420" t="str">
        <f>IF(_tag_month_day!BN202="","",_tag_month_day!BN202/100)</f>
        <v/>
      </c>
      <c r="GD206" s="420" t="str">
        <f>IF(_tag_month_day!BO202="","",_tag_month_day!BO202/100)</f>
        <v/>
      </c>
      <c r="GE206" s="420" t="str">
        <f>IF(_tag_month_day!BP202="","",_tag_month_day!BP202/100)</f>
        <v/>
      </c>
      <c r="GF206" s="420" t="str">
        <f>IF(_tag_month_day!BQ202="","",_tag_month_day!BQ202/100)</f>
        <v/>
      </c>
      <c r="GG206" s="420" t="str">
        <f>IF(_tag_month_day!BR202="","",_tag_month_day!BR202/100)</f>
        <v/>
      </c>
      <c r="GH206" s="420" t="str">
        <f>IF(_tag_month_day!BS202="","",_tag_month_day!BS202/100)</f>
        <v/>
      </c>
      <c r="GI206" s="603" t="str">
        <f>IF(_tag_month_day!BT202="","",_tag_month_day!BT202/100)</f>
        <v/>
      </c>
      <c r="GJ206" s="612" t="str">
        <f>IF(_tag_month_day!BU202="","",_tag_month_day!BU202/100)</f>
        <v/>
      </c>
      <c r="GK206" s="620" t="str">
        <f>IF(_tag_month_day!BV202="",IF(_rlcf_month_day!A$2="","",_rlcf_month_day!A$2/100),_tag_month_day!BV202/100)</f>
        <v/>
      </c>
      <c r="GL206" s="620" t="str">
        <f>IF(_tag_month_day!BW202="",IF(_rlcf_month_day!B$2="","",_rlcf_month_day!B$2/100),_tag_month_day!BW202/100)</f>
        <v/>
      </c>
      <c r="GM206" s="621" t="str">
        <f>IF(_tag_month_day!BX202="",IF(_rlcf_month_day!C$2="","",_rlcf_month_day!C$2/100),_tag_month_day!BX202/100)</f>
        <v/>
      </c>
      <c r="GN206" s="620" t="str">
        <f>IF(_tag_month_day!BV202="",IF(_rlcf_month_day!A$2="","",_rlcf_month_day!A$2/100),_tag_month_day!BV202/100)</f>
        <v/>
      </c>
      <c r="GO206" s="620" t="str">
        <f>IF(_tag_month_day!BW202="",IF(_rlcf_month_day!B$2="","",_rlcf_month_day!B$2/100),_tag_month_day!BW202/100)</f>
        <v/>
      </c>
      <c r="GP206" s="620" t="str">
        <f>IF(_tag_month_day!CD202="",IF(_rlcf_month_day!E$2="","",_rlcf_month_day!E$2/100),_tag_month_day!CD202/100)</f>
        <v/>
      </c>
      <c r="GQ206" s="620" t="str">
        <f>IF(_tag_month_day!CE202="",IF(_rlcf_month_day!F$2="","",_rlcf_month_day!F$2/100),_tag_month_day!CE202/100)</f>
        <v/>
      </c>
      <c r="GR206" s="621" t="str">
        <f>IF(_tag_month_day!CF202="",IF(_rlcf_month_day!G$2="","",_rlcf_month_day!G$2/100),_tag_month_day!CF202/100)</f>
        <v/>
      </c>
      <c r="GS206" s="626">
        <f t="shared" ref="GS206:HH206" si="1278">GS205</f>
        <v>0.953</v>
      </c>
      <c r="GT206" s="626">
        <f t="shared" si="1278"/>
        <v>0.55</v>
      </c>
      <c r="GU206" s="626">
        <f t="shared" si="1278"/>
        <v>0.55</v>
      </c>
      <c r="GV206" s="626">
        <f t="shared" si="1278"/>
        <v>0.55</v>
      </c>
      <c r="GW206" s="626">
        <f t="shared" si="1278"/>
        <v>0.5</v>
      </c>
      <c r="GX206" s="626">
        <f t="shared" si="1278"/>
        <v>0.935</v>
      </c>
      <c r="GY206" s="626">
        <f t="shared" si="1278"/>
        <v>0.15</v>
      </c>
      <c r="GZ206" s="626">
        <f t="shared" si="1278"/>
        <v>1</v>
      </c>
      <c r="HA206" s="632">
        <f t="shared" si="1278"/>
        <v>0.047</v>
      </c>
      <c r="HB206" s="632">
        <f t="shared" si="1278"/>
        <v>0.45</v>
      </c>
      <c r="HC206" s="632">
        <f t="shared" si="1278"/>
        <v>0.45</v>
      </c>
      <c r="HD206" s="632">
        <f t="shared" si="1278"/>
        <v>0.45</v>
      </c>
      <c r="HE206" s="632">
        <f t="shared" si="1278"/>
        <v>0.5</v>
      </c>
      <c r="HF206" s="632">
        <f t="shared" si="1278"/>
        <v>0.065</v>
      </c>
      <c r="HG206" s="632">
        <f t="shared" si="1278"/>
        <v>0.85</v>
      </c>
      <c r="HH206" s="632">
        <f t="shared" si="1278"/>
        <v>0</v>
      </c>
      <c r="HI206" s="68" t="e">
        <f t="shared" si="1199"/>
        <v>#VALUE!</v>
      </c>
      <c r="HJ206" s="68" t="e">
        <f t="shared" si="1230"/>
        <v>#VALUE!</v>
      </c>
      <c r="HK206" s="202">
        <f t="shared" si="1231"/>
        <v>0.85</v>
      </c>
      <c r="HL206" s="464">
        <f t="shared" si="1232"/>
        <v>550000</v>
      </c>
      <c r="HM206" s="464">
        <f t="shared" si="1233"/>
        <v>480000</v>
      </c>
      <c r="HN206" s="192" t="e">
        <f t="shared" si="1200"/>
        <v>#VALUE!</v>
      </c>
      <c r="HO206" s="192" t="e">
        <f>HN206*HK206*$HO$2/HL206*1000000</f>
        <v>#VALUE!</v>
      </c>
      <c r="HP206" s="192" t="e">
        <f>HN206*HK206*$HP$2/HM206*1000000</f>
        <v>#VALUE!</v>
      </c>
    </row>
    <row r="207" customFormat="1" spans="1:224">
      <c r="A207" s="381">
        <v>202</v>
      </c>
      <c r="B207" s="54">
        <f ca="1" t="shared" si="1234"/>
        <v>43625</v>
      </c>
      <c r="C207" s="57">
        <f t="shared" si="1235"/>
        <v>0.0416666666666667</v>
      </c>
      <c r="D207" s="68" t="str">
        <f ca="1" t="shared" si="1201"/>
        <v>白班</v>
      </c>
      <c r="E207" s="68" t="str">
        <f ca="1" t="shared" si="1202"/>
        <v>丙</v>
      </c>
      <c r="F207" s="68">
        <f ca="1">SUMPRODUCT((成本日报!$A$3:$A$95=计划!B207)*(成本日报!$B$3:$B$95=计划!$D207),成本日报!$C$3:$C$95)</f>
        <v>3</v>
      </c>
      <c r="G207" s="382">
        <f ca="1" t="shared" si="1236"/>
        <v>43625.3749999995</v>
      </c>
      <c r="H207" s="382">
        <f ca="1" t="shared" si="1203"/>
        <v>43625.381944444</v>
      </c>
      <c r="I207" s="382">
        <f ca="1" t="shared" si="1204"/>
        <v>43625.3874999995</v>
      </c>
      <c r="J207" s="382">
        <f ca="1" t="shared" si="1205"/>
        <v>43625.4166666662</v>
      </c>
      <c r="K207" s="382">
        <f ca="1" t="shared" si="1206"/>
        <v>43625.4791666662</v>
      </c>
      <c r="L207" s="382">
        <f ca="1" t="shared" si="1207"/>
        <v>43625.4999999995</v>
      </c>
      <c r="M207" s="398" t="str">
        <f>IF(_tag_month_day!A203="","",_tag_month_day!A203)</f>
        <v/>
      </c>
      <c r="N207" s="398" t="str">
        <f>IF(_tag_month_day!B203="","",_tag_month_day!B203)</f>
        <v/>
      </c>
      <c r="O207" s="399" t="e">
        <f t="shared" si="1208"/>
        <v>#VALUE!</v>
      </c>
      <c r="P207" s="398" t="str">
        <f>IF(_tag_month_day!C203="","",_tag_month_day!C203)</f>
        <v/>
      </c>
      <c r="Q207" s="398" t="str">
        <f>IF(_tag_month_day!D203="","",_tag_month_day!D203)</f>
        <v/>
      </c>
      <c r="R207" s="416">
        <f>IF(_tag_month_day!CB203="",R206,_tag_month_day!CB203/100)</f>
        <v>0.07</v>
      </c>
      <c r="S207" s="417" t="str">
        <f>IF(_tag_month_day!E203="","",_tag_month_day!E203)</f>
        <v/>
      </c>
      <c r="T207" s="417" t="str">
        <f>IF(_tag_month_day!F203="","",_tag_month_day!F203)</f>
        <v/>
      </c>
      <c r="U207" s="418" t="e">
        <f t="shared" si="1162"/>
        <v>#VALUE!</v>
      </c>
      <c r="V207" s="53" t="e">
        <f t="shared" si="1163"/>
        <v>#VALUE!</v>
      </c>
      <c r="W207" s="419" t="str">
        <f>IF(_jhy_month_day!A203="","",_jhy_month_day!A203)</f>
        <v/>
      </c>
      <c r="X207" s="420" t="str">
        <f>IF(_jhy_month_day!B203="","",_jhy_month_day!B203/100)</f>
        <v/>
      </c>
      <c r="Y207" s="420" t="str">
        <f>IF(_jhy_month_day!C203="","",_jhy_month_day!C203/100)</f>
        <v/>
      </c>
      <c r="Z207" s="439">
        <f t="shared" si="1253"/>
        <v>51</v>
      </c>
      <c r="AA207" s="440" t="str">
        <f>IF(_tag_month_day!G203="","",_tag_month_day!G203/100)</f>
        <v/>
      </c>
      <c r="AB207" s="440" t="str">
        <f>IF(_tag_month_day!H203="","",_tag_month_day!H203/100)</f>
        <v/>
      </c>
      <c r="AC207" s="193">
        <f t="shared" si="1209"/>
        <v>1.59963432013121</v>
      </c>
      <c r="AD207" s="441" t="str">
        <f t="shared" si="1210"/>
        <v/>
      </c>
      <c r="AE207" s="442" t="str">
        <f t="shared" si="1211"/>
        <v/>
      </c>
      <c r="AF207" s="443">
        <v>1</v>
      </c>
      <c r="AG207" s="68" t="str">
        <f>IF(_duihao_month_day!A203="","",_duihao_month_day!A203)</f>
        <v/>
      </c>
      <c r="AH207" s="463">
        <f>IF(_gyk_month_day!B203="",AH206,_gyk_month_day!B203)</f>
        <v>820</v>
      </c>
      <c r="AI207" s="464" t="e">
        <f t="shared" si="1237"/>
        <v>#VALUE!</v>
      </c>
      <c r="AJ207" s="68" t="str">
        <f>IF(_tag_month_day!I203="","",_tag_month_day!I203)</f>
        <v/>
      </c>
      <c r="AK207" s="465" t="str">
        <f>IF(_tzyy_month_day!A203="","",_tzyy_month_day!A203)</f>
        <v/>
      </c>
      <c r="AL207" s="465" t="str">
        <f>IF(_tzyy_month_day!B203="","",_tzyy_month_day!B203)</f>
        <v/>
      </c>
      <c r="AM207" s="465" t="str">
        <f>IF(_tzyy_month_day!C203="","",_tzyy_month_day!C203)</f>
        <v/>
      </c>
      <c r="AN207" s="466" t="str">
        <f>IF(_tag_month_day!CG203="","",_tag_month_day!CG203)</f>
        <v/>
      </c>
      <c r="AO207" s="466" t="str">
        <f>IF(_tag_month_day!CH203="","",_tag_month_day!CH203)</f>
        <v/>
      </c>
      <c r="AP207" s="486" t="e">
        <f t="shared" si="1212"/>
        <v>#VALUE!</v>
      </c>
      <c r="AQ207" s="487" t="str">
        <f>IF(_tag_month_day!J203="","",_tag_month_day!J203/100)</f>
        <v/>
      </c>
      <c r="AR207" s="488">
        <f t="shared" si="1213"/>
        <v>1.3</v>
      </c>
      <c r="AS207" s="489" t="e">
        <f t="shared" si="1164"/>
        <v>#VALUE!</v>
      </c>
      <c r="AT207" s="489">
        <f t="shared" si="1214"/>
        <v>0</v>
      </c>
      <c r="AU207" s="490" t="str">
        <f>IF(_tag_month_day!K203="","",_tag_month_day!K203)</f>
        <v/>
      </c>
      <c r="AV207" s="491" t="str">
        <f>IF(_tag_month_day!L203="","",_tag_month_day!L203/100)</f>
        <v/>
      </c>
      <c r="AW207" s="420">
        <f t="shared" si="1136"/>
        <v>0</v>
      </c>
      <c r="AX207" s="420">
        <f t="shared" si="1215"/>
        <v>0</v>
      </c>
      <c r="AY207" s="420" t="str">
        <f>IF(_tag_month_day!M203="","",_tag_month_day!M203/100)</f>
        <v/>
      </c>
      <c r="AZ207" s="420" t="str">
        <f>IF(_tag_month_day!N203="","",_tag_month_day!N203/100)</f>
        <v/>
      </c>
      <c r="BA207" s="420" t="str">
        <f>IF(_tag_month_day!O203="","",_tag_month_day!O203/100)</f>
        <v/>
      </c>
      <c r="BB207" s="496" t="str">
        <f>IF(_tag_month_day!P203="","",_tag_month_day!P203/100)</f>
        <v/>
      </c>
      <c r="BC207" s="496">
        <f t="shared" si="1216"/>
        <v>0</v>
      </c>
      <c r="BD207" s="496" t="str">
        <f>IF(_tag_month_day!Q203="","",_tag_month_day!Q203/100)</f>
        <v/>
      </c>
      <c r="BE207" s="510" t="str">
        <f>IF(_tag_month_day!R203="","",_tag_month_day!R203/100)</f>
        <v/>
      </c>
      <c r="BF207" s="413" t="str">
        <f>IF(_tag_month_day!CC203="","",_tag_month_day!CC203/100)</f>
        <v/>
      </c>
      <c r="BG207" s="511" t="e">
        <f t="shared" si="1165"/>
        <v>#VALUE!</v>
      </c>
      <c r="BH207" s="198">
        <f t="shared" si="1166"/>
        <v>0</v>
      </c>
      <c r="BI207" s="512" t="e">
        <f>IF(CX207=0,BI206,(DK207*查询!$R$5+DL207*查询!$Q$5+DM207*查询!$N$5+DN207*查询!$O$5+DO207*查询!$P$5)*AF207/CX207)</f>
        <v>#VALUE!</v>
      </c>
      <c r="BJ207" s="512" t="e">
        <f>IF(CX207=0,BJ206,(DP207*查询!$S$5+DQ207*查询!$T$5+DR207*查询!$U$5)*AF207/CX207)</f>
        <v>#VALUE!</v>
      </c>
      <c r="BK207" s="512">
        <f t="shared" si="1217"/>
        <v>1</v>
      </c>
      <c r="BL207" s="513" t="str">
        <f>IF(_cfyc_month_day!A203="","",_cfyc_month_day!A203)</f>
        <v/>
      </c>
      <c r="BM207" s="513" t="str">
        <f>IF(_cfyc_month_day!B203="","",_cfyc_month_day!B203)</f>
        <v/>
      </c>
      <c r="BN207" s="513" t="str">
        <f>IF(_cfyc_month_day!C203="","",_cfyc_month_day!C203)</f>
        <v/>
      </c>
      <c r="BO207" s="522" t="str">
        <f>IF(_cfyc_month_day!D203="","",_cfyc_month_day!D203)</f>
        <v/>
      </c>
      <c r="BP207" s="522" t="str">
        <f>IF(_cfyc_month_day!E203="","",_cfyc_month_day!E203)</f>
        <v/>
      </c>
      <c r="BQ207" s="522" t="str">
        <f>IF(_cfyc_month_day!F203="","",_cfyc_month_day!F203)</f>
        <v/>
      </c>
      <c r="BR207" s="513" t="str">
        <f>IF(_tag_month_day!T203="","",_tag_month_day!T203)</f>
        <v/>
      </c>
      <c r="BS207" s="513" t="str">
        <f>IF(_tag_month_day!U203="","",_tag_month_day!U203)</f>
        <v/>
      </c>
      <c r="BT207" s="523" t="str">
        <f t="shared" si="1218"/>
        <v/>
      </c>
      <c r="BU207" s="223" t="str">
        <f>IF(_tag_month_day!V203="","",_tag_month_day!V203)</f>
        <v/>
      </c>
      <c r="BV207" s="206" t="str">
        <f>IF(_tag_month_day!W203="","",_tag_month_day!W203)</f>
        <v/>
      </c>
      <c r="BW207" s="540" t="str">
        <f>IF(_tag_month_day!X203="","",_tag_month_day!X203)</f>
        <v/>
      </c>
      <c r="BX207" s="540" t="str">
        <f>IF(_tag_month_day!Y203="","",_tag_month_day!Y203)</f>
        <v/>
      </c>
      <c r="BY207" s="541">
        <f ca="1" t="shared" si="1219"/>
        <v>43625.4999999995</v>
      </c>
      <c r="BZ207" s="542"/>
      <c r="CA207" s="543" t="str">
        <f>IF(_jhy2_month_day!A203="","",_jhy2_month_day!A203)</f>
        <v/>
      </c>
      <c r="CB207" s="464" t="str">
        <f>IF(_jhy2_month_day!B203="","",_jhy2_month_day!B203)</f>
        <v/>
      </c>
      <c r="CC207" s="464" t="str">
        <f>IF(_jhy2_month_day!C203="","",_jhy2_month_day!C203)</f>
        <v/>
      </c>
      <c r="CD207" s="464" t="str">
        <f>IF(_jhy2_month_day!D203="","",_jhy2_month_day!D203)</f>
        <v/>
      </c>
      <c r="CE207" s="464" t="str">
        <f>IF(_jhy2_month_day!E203="","",_jhy2_month_day!E203)</f>
        <v/>
      </c>
      <c r="CF207" s="464" t="str">
        <f>IF(_jhy2_month_day!F203="","",_jhy2_month_day!F203)</f>
        <v/>
      </c>
      <c r="CG207" s="464" t="str">
        <f>IF(_jhy2_month_day!G203="","",_jhy2_month_day!G203)</f>
        <v/>
      </c>
      <c r="CH207" s="464" t="str">
        <f>IF(_jhy2_month_day!H203="","",_jhy2_month_day!H203)</f>
        <v/>
      </c>
      <c r="CI207" s="464" t="str">
        <f>IF(_jhy2_month_day!I203="","",_jhy2_month_day!I203)</f>
        <v/>
      </c>
      <c r="CJ207" s="464" t="str">
        <f>IF(_jhy2_month_day!J203="","",_jhy2_month_day!J203)</f>
        <v/>
      </c>
      <c r="CK207" s="464" t="str">
        <f>IF(_jhy2_month_day!K203="","",_jhy2_month_day!K203)</f>
        <v/>
      </c>
      <c r="CL207" s="562" t="str">
        <f>IF(_jhy2_month_day!L203="","",_jhy2_month_day!L203)</f>
        <v/>
      </c>
      <c r="CM207" s="562" t="str">
        <f>IF(_jhy2_month_day!M203="","",_jhy2_month_day!M203)</f>
        <v/>
      </c>
      <c r="CN207" s="562" t="str">
        <f>IF(_jhy2_month_day!N203="","",_jhy2_month_day!N203)</f>
        <v/>
      </c>
      <c r="CO207" s="562" t="str">
        <f>IF(_jhy2_month_day!O203="","",_jhy2_month_day!O203)</f>
        <v/>
      </c>
      <c r="CP207" s="562" t="str">
        <f>IF(_jhy2_month_day!P203="","",_jhy2_month_day!P203)</f>
        <v/>
      </c>
      <c r="CQ207" s="562" t="str">
        <f>IF(_jhy2_month_day!Q203="","",_jhy2_month_day!Q203)</f>
        <v/>
      </c>
      <c r="CR207" s="563" t="str">
        <f>IF(_jhy2_month_day!R203="","",_jhy2_month_day!R203)</f>
        <v/>
      </c>
      <c r="CS207" s="576" t="str">
        <f>IF(_jhy2_month_day!S203="","",_jhy2_month_day!S203)</f>
        <v/>
      </c>
      <c r="CT207" s="562" t="str">
        <f>IF(_jhy2_month_day!T203="","",_jhy2_month_day!T203)</f>
        <v/>
      </c>
      <c r="CU207" s="577" t="e">
        <f t="shared" si="1167"/>
        <v>#VALUE!</v>
      </c>
      <c r="CV207" s="198" t="e">
        <f t="shared" si="1168"/>
        <v>#VALUE!</v>
      </c>
      <c r="CW207" s="192" t="e">
        <f t="shared" si="1169"/>
        <v>#VALUE!</v>
      </c>
      <c r="CX207" s="192" t="e">
        <f t="shared" si="1170"/>
        <v>#VALUE!</v>
      </c>
      <c r="CY207" s="202" t="e">
        <f t="shared" si="1171"/>
        <v>#VALUE!</v>
      </c>
      <c r="CZ207" s="192" t="e">
        <f t="shared" ref="CZ207:DI207" si="1279">$AJ207*EF207</f>
        <v>#VALUE!</v>
      </c>
      <c r="DA207" s="192" t="e">
        <f t="shared" si="1279"/>
        <v>#VALUE!</v>
      </c>
      <c r="DB207" s="192" t="e">
        <f t="shared" si="1279"/>
        <v>#VALUE!</v>
      </c>
      <c r="DC207" s="192" t="e">
        <f t="shared" si="1279"/>
        <v>#VALUE!</v>
      </c>
      <c r="DD207" s="192" t="e">
        <f t="shared" si="1279"/>
        <v>#VALUE!</v>
      </c>
      <c r="DE207" s="192" t="e">
        <f t="shared" si="1279"/>
        <v>#VALUE!</v>
      </c>
      <c r="DF207" s="192" t="e">
        <f t="shared" si="1279"/>
        <v>#VALUE!</v>
      </c>
      <c r="DG207" s="192" t="e">
        <f t="shared" si="1279"/>
        <v>#VALUE!</v>
      </c>
      <c r="DH207" s="192" t="e">
        <f t="shared" si="1279"/>
        <v>#VALUE!</v>
      </c>
      <c r="DI207" s="192" t="e">
        <f t="shared" si="1279"/>
        <v>#VALUE!</v>
      </c>
      <c r="DJ207" s="192" t="e">
        <f t="shared" si="1173"/>
        <v>#VALUE!</v>
      </c>
      <c r="DK207" s="192" t="e">
        <f t="shared" si="1174"/>
        <v>#VALUE!</v>
      </c>
      <c r="DL207" s="192" t="e">
        <f t="shared" si="1175"/>
        <v>#VALUE!</v>
      </c>
      <c r="DM207" s="192" t="e">
        <f t="shared" si="1176"/>
        <v>#VALUE!</v>
      </c>
      <c r="DN207" s="192" t="e">
        <f t="shared" si="1177"/>
        <v>#VALUE!</v>
      </c>
      <c r="DO207" s="192" t="e">
        <f t="shared" si="1178"/>
        <v>#VALUE!</v>
      </c>
      <c r="DP207" s="192" t="e">
        <f t="shared" si="1179"/>
        <v>#VALUE!</v>
      </c>
      <c r="DQ207" s="192" t="e">
        <f t="shared" si="1180"/>
        <v>#VALUE!</v>
      </c>
      <c r="DR207" s="192" t="e">
        <f t="shared" si="1181"/>
        <v>#VALUE!</v>
      </c>
      <c r="DS207" s="192" t="e">
        <f t="shared" si="1182"/>
        <v>#VALUE!</v>
      </c>
      <c r="DT207" s="192" t="e">
        <f t="shared" si="1183"/>
        <v>#VALUE!</v>
      </c>
      <c r="DU207" s="192" t="e">
        <f t="shared" si="1184"/>
        <v>#VALUE!</v>
      </c>
      <c r="DV207" s="198" t="e">
        <f t="shared" si="1185"/>
        <v>#VALUE!</v>
      </c>
      <c r="DW207" s="198" t="e">
        <f t="shared" si="1186"/>
        <v>#DIV/0!</v>
      </c>
      <c r="DX207" s="198" t="e">
        <f t="shared" si="1187"/>
        <v>#DIV/0!</v>
      </c>
      <c r="DY207" s="198" t="e">
        <f t="shared" si="1188"/>
        <v>#VALUE!</v>
      </c>
      <c r="DZ207" s="198" t="e">
        <f t="shared" si="1189"/>
        <v>#VALUE!</v>
      </c>
      <c r="EA207" s="198" t="e">
        <f t="shared" si="1190"/>
        <v>#VALUE!</v>
      </c>
      <c r="EB207" s="198" t="e">
        <f t="shared" si="1191"/>
        <v>#VALUE!</v>
      </c>
      <c r="EC207" s="198" t="e">
        <f t="shared" si="1192"/>
        <v>#DIV/0!</v>
      </c>
      <c r="ED207" s="198" t="e">
        <f t="shared" si="1193"/>
        <v>#VALUE!</v>
      </c>
      <c r="EE207" s="198" t="e">
        <f t="shared" si="1194"/>
        <v>#VALUE!</v>
      </c>
      <c r="EF207" s="198" t="e">
        <f t="shared" ref="EF207:EO207" si="1280">DV207/SUM($DV207:$EE207)</f>
        <v>#VALUE!</v>
      </c>
      <c r="EG207" s="198" t="e">
        <f t="shared" si="1280"/>
        <v>#DIV/0!</v>
      </c>
      <c r="EH207" s="198" t="e">
        <f t="shared" si="1280"/>
        <v>#DIV/0!</v>
      </c>
      <c r="EI207" s="198" t="e">
        <f t="shared" si="1280"/>
        <v>#VALUE!</v>
      </c>
      <c r="EJ207" s="198" t="e">
        <f t="shared" si="1280"/>
        <v>#VALUE!</v>
      </c>
      <c r="EK207" s="198" t="e">
        <f t="shared" si="1280"/>
        <v>#VALUE!</v>
      </c>
      <c r="EL207" s="198" t="e">
        <f t="shared" si="1280"/>
        <v>#VALUE!</v>
      </c>
      <c r="EM207" s="198" t="e">
        <f t="shared" si="1280"/>
        <v>#DIV/0!</v>
      </c>
      <c r="EN207" s="198" t="e">
        <f t="shared" si="1280"/>
        <v>#VALUE!</v>
      </c>
      <c r="EO207" s="198" t="e">
        <f t="shared" si="1280"/>
        <v>#VALUE!</v>
      </c>
      <c r="EP207" s="511">
        <f t="shared" ref="EP207:EW207" si="1281">EP206</f>
        <v>0.08</v>
      </c>
      <c r="EQ207" s="511">
        <f t="shared" si="1281"/>
        <v>0.015</v>
      </c>
      <c r="ER207" s="511">
        <f t="shared" si="1281"/>
        <v>0.015</v>
      </c>
      <c r="ES207" s="511">
        <f t="shared" si="1281"/>
        <v>0.015</v>
      </c>
      <c r="ET207" s="511">
        <f t="shared" si="1281"/>
        <v>0.015</v>
      </c>
      <c r="EU207" s="511">
        <f t="shared" si="1281"/>
        <v>0.09</v>
      </c>
      <c r="EV207" s="511">
        <f t="shared" si="1281"/>
        <v>0.09</v>
      </c>
      <c r="EW207" s="511">
        <f t="shared" si="1281"/>
        <v>0.09</v>
      </c>
      <c r="EX207" s="420" t="str">
        <f>IF(_tag_month_day!AS203="","",_tag_month_day!AS203/100)</f>
        <v/>
      </c>
      <c r="EY207" s="420" t="str">
        <f>IF(_tag_month_day!AT203="","",_tag_month_day!AT203/100)</f>
        <v/>
      </c>
      <c r="EZ207" s="420" t="str">
        <f>IF(_tag_month_day!AU203="","",_tag_month_day!AU203/100)</f>
        <v/>
      </c>
      <c r="FA207" s="420" t="str">
        <f>IF(_tag_month_day!AV203="","",_tag_month_day!AV203/100)</f>
        <v/>
      </c>
      <c r="FB207" s="420" t="str">
        <f>IF(_tag_month_day!AW203="","",_tag_month_day!AW203/100)</f>
        <v/>
      </c>
      <c r="FC207" s="420" t="str">
        <f>IF(_tag_month_day!AX203="","",_tag_month_day!AX203/100)</f>
        <v/>
      </c>
      <c r="FD207" s="510">
        <f t="shared" si="1223"/>
        <v>0.33</v>
      </c>
      <c r="FE207" s="510">
        <f t="shared" si="1224"/>
        <v>0.19</v>
      </c>
      <c r="FF207" s="510">
        <f t="shared" si="1225"/>
        <v>0.003</v>
      </c>
      <c r="FG207" s="510">
        <f t="shared" si="1226"/>
        <v>0</v>
      </c>
      <c r="FH207" s="603">
        <f t="shared" si="1227"/>
        <v>0.0001</v>
      </c>
      <c r="FI207" s="510">
        <f t="shared" ref="FI207:FR207" si="1282">FI206</f>
        <v>0.41</v>
      </c>
      <c r="FJ207" s="510">
        <f t="shared" si="1282"/>
        <v>0.11</v>
      </c>
      <c r="FK207" s="510">
        <f t="shared" si="1282"/>
        <v>0.015</v>
      </c>
      <c r="FL207" s="510">
        <f t="shared" si="1282"/>
        <v>0</v>
      </c>
      <c r="FM207" s="603">
        <f t="shared" si="1282"/>
        <v>0.0001</v>
      </c>
      <c r="FN207" s="510" t="str">
        <f>IF(_tag_month_day!AY203="","",_tag_month_day!AY203/100)</f>
        <v/>
      </c>
      <c r="FO207" s="510" t="str">
        <f>IF(_tag_month_day!AZ203="","",_tag_month_day!AZ203/100)</f>
        <v/>
      </c>
      <c r="FP207" s="510" t="str">
        <f>IF(_tag_month_day!BA203="","",_tag_month_day!BA203/100)</f>
        <v/>
      </c>
      <c r="FQ207" s="510" t="str">
        <f>IF(_tag_month_day!BB203="","",_tag_month_day!BB203/100)</f>
        <v/>
      </c>
      <c r="FR207" s="603" t="str">
        <f>IF(_tag_month_day!BC203="","",_tag_month_day!BC203/100)</f>
        <v/>
      </c>
      <c r="FS207" s="510" t="str">
        <f>IF(_tag_month_day!BD203="","",_tag_month_day!BD203/100)</f>
        <v/>
      </c>
      <c r="FT207" s="510" t="str">
        <f>IF(_tag_month_day!BE203="","",_tag_month_day!BE203/100)</f>
        <v/>
      </c>
      <c r="FU207" s="510" t="str">
        <f>IF(_tag_month_day!BF203="","",_tag_month_day!BF203/100)</f>
        <v/>
      </c>
      <c r="FV207" s="510" t="str">
        <f>IF(_tag_month_day!BG203="","",_tag_month_day!BG203/100)</f>
        <v/>
      </c>
      <c r="FW207" s="603" t="str">
        <f>IF(_tag_month_day!BH203="","",_tag_month_day!BH203/100)</f>
        <v/>
      </c>
      <c r="FX207" s="510" t="str">
        <f>IF(_tag_month_day!BI203="","",_tag_month_day!BI203/100)</f>
        <v/>
      </c>
      <c r="FY207" s="510" t="str">
        <f>IF(_tag_month_day!BJ203="","",_tag_month_day!BJ203/100)</f>
        <v/>
      </c>
      <c r="FZ207" s="605" t="str">
        <f>IF(_tag_month_day!BK203="","",_tag_month_day!BK203/100)</f>
        <v/>
      </c>
      <c r="GA207" s="510" t="str">
        <f>IF(_tag_month_day!BL203="","",_tag_month_day!BL203/100)</f>
        <v/>
      </c>
      <c r="GB207" s="603" t="str">
        <f>IF(_tag_month_day!BM203="","",_tag_month_day!BM203/100)</f>
        <v/>
      </c>
      <c r="GC207" s="420" t="str">
        <f>IF(_tag_month_day!BN203="","",_tag_month_day!BN203/100)</f>
        <v/>
      </c>
      <c r="GD207" s="420" t="str">
        <f>IF(_tag_month_day!BO203="","",_tag_month_day!BO203/100)</f>
        <v/>
      </c>
      <c r="GE207" s="420" t="str">
        <f>IF(_tag_month_day!BP203="","",_tag_month_day!BP203/100)</f>
        <v/>
      </c>
      <c r="GF207" s="420" t="str">
        <f>IF(_tag_month_day!BQ203="","",_tag_month_day!BQ203/100)</f>
        <v/>
      </c>
      <c r="GG207" s="420" t="str">
        <f>IF(_tag_month_day!BR203="","",_tag_month_day!BR203/100)</f>
        <v/>
      </c>
      <c r="GH207" s="420" t="str">
        <f>IF(_tag_month_day!BS203="","",_tag_month_day!BS203/100)</f>
        <v/>
      </c>
      <c r="GI207" s="603" t="str">
        <f>IF(_tag_month_day!BT203="","",_tag_month_day!BT203/100)</f>
        <v/>
      </c>
      <c r="GJ207" s="612" t="str">
        <f>IF(_tag_month_day!BU203="","",_tag_month_day!BU203/100)</f>
        <v/>
      </c>
      <c r="GK207" s="620" t="str">
        <f>IF(_tag_month_day!BV203="",IF(_rlcf_month_day!A$2="","",_rlcf_month_day!A$2/100),_tag_month_day!BV203/100)</f>
        <v/>
      </c>
      <c r="GL207" s="620" t="str">
        <f>IF(_tag_month_day!BW203="",IF(_rlcf_month_day!B$2="","",_rlcf_month_day!B$2/100),_tag_month_day!BW203/100)</f>
        <v/>
      </c>
      <c r="GM207" s="621" t="str">
        <f>IF(_tag_month_day!BX203="",IF(_rlcf_month_day!C$2="","",_rlcf_month_day!C$2/100),_tag_month_day!BX203/100)</f>
        <v/>
      </c>
      <c r="GN207" s="620" t="str">
        <f>IF(_tag_month_day!BV203="",IF(_rlcf_month_day!A$2="","",_rlcf_month_day!A$2/100),_tag_month_day!BV203/100)</f>
        <v/>
      </c>
      <c r="GO207" s="620" t="str">
        <f>IF(_tag_month_day!BW203="",IF(_rlcf_month_day!B$2="","",_rlcf_month_day!B$2/100),_tag_month_day!BW203/100)</f>
        <v/>
      </c>
      <c r="GP207" s="620" t="str">
        <f>IF(_tag_month_day!CD203="",IF(_rlcf_month_day!E$2="","",_rlcf_month_day!E$2/100),_tag_month_day!CD203/100)</f>
        <v/>
      </c>
      <c r="GQ207" s="620" t="str">
        <f>IF(_tag_month_day!CE203="",IF(_rlcf_month_day!F$2="","",_rlcf_month_day!F$2/100),_tag_month_day!CE203/100)</f>
        <v/>
      </c>
      <c r="GR207" s="621" t="str">
        <f>IF(_tag_month_day!CF203="",IF(_rlcf_month_day!G$2="","",_rlcf_month_day!G$2/100),_tag_month_day!CF203/100)</f>
        <v/>
      </c>
      <c r="GS207" s="626">
        <f t="shared" ref="GS207:HH207" si="1283">GS206</f>
        <v>0.953</v>
      </c>
      <c r="GT207" s="626">
        <f t="shared" si="1283"/>
        <v>0.55</v>
      </c>
      <c r="GU207" s="626">
        <f t="shared" si="1283"/>
        <v>0.55</v>
      </c>
      <c r="GV207" s="626">
        <f t="shared" si="1283"/>
        <v>0.55</v>
      </c>
      <c r="GW207" s="626">
        <f t="shared" si="1283"/>
        <v>0.5</v>
      </c>
      <c r="GX207" s="626">
        <f t="shared" si="1283"/>
        <v>0.935</v>
      </c>
      <c r="GY207" s="626">
        <f t="shared" si="1283"/>
        <v>0.15</v>
      </c>
      <c r="GZ207" s="626">
        <f t="shared" si="1283"/>
        <v>1</v>
      </c>
      <c r="HA207" s="632">
        <f t="shared" si="1283"/>
        <v>0.047</v>
      </c>
      <c r="HB207" s="632">
        <f t="shared" si="1283"/>
        <v>0.45</v>
      </c>
      <c r="HC207" s="632">
        <f t="shared" si="1283"/>
        <v>0.45</v>
      </c>
      <c r="HD207" s="632">
        <f t="shared" si="1283"/>
        <v>0.45</v>
      </c>
      <c r="HE207" s="632">
        <f t="shared" si="1283"/>
        <v>0.5</v>
      </c>
      <c r="HF207" s="632">
        <f t="shared" si="1283"/>
        <v>0.065</v>
      </c>
      <c r="HG207" s="632">
        <f t="shared" si="1283"/>
        <v>0.85</v>
      </c>
      <c r="HH207" s="632">
        <f t="shared" si="1283"/>
        <v>0</v>
      </c>
      <c r="HI207" s="68">
        <f t="shared" si="1199"/>
        <v>0</v>
      </c>
      <c r="HJ207" s="68" t="e">
        <f t="shared" si="1230"/>
        <v>#VALUE!</v>
      </c>
      <c r="HK207" s="202">
        <f t="shared" si="1231"/>
        <v>0.85</v>
      </c>
      <c r="HL207" s="464">
        <f t="shared" si="1232"/>
        <v>550000</v>
      </c>
      <c r="HM207" s="464">
        <f t="shared" si="1233"/>
        <v>480000</v>
      </c>
      <c r="HN207" s="192" t="e">
        <f t="shared" si="1200"/>
        <v>#VALUE!</v>
      </c>
      <c r="HO207" s="192" t="e">
        <f>HN207*HK207*$HO$2/HL207*1000000</f>
        <v>#VALUE!</v>
      </c>
      <c r="HP207" s="192" t="e">
        <f>HN207*HK207*$HP$2/HM207*1000000</f>
        <v>#VALUE!</v>
      </c>
    </row>
    <row r="208" customFormat="1" spans="1:224">
      <c r="A208" s="381">
        <v>203</v>
      </c>
      <c r="B208" s="54">
        <f ca="1" t="shared" si="1234"/>
        <v>43625</v>
      </c>
      <c r="C208" s="57">
        <f t="shared" si="1235"/>
        <v>0.0416666666666667</v>
      </c>
      <c r="D208" s="68" t="str">
        <f ca="1" t="shared" si="1201"/>
        <v>白班</v>
      </c>
      <c r="E208" s="68" t="str">
        <f ca="1" t="shared" si="1202"/>
        <v>丙</v>
      </c>
      <c r="F208" s="68">
        <f ca="1">SUMPRODUCT((成本日报!$A$3:$A$95=计划!B208)*(成本日报!$B$3:$B$95=计划!$D208),成本日报!$C$3:$C$95)</f>
        <v>3</v>
      </c>
      <c r="G208" s="382">
        <f ca="1" t="shared" si="1236"/>
        <v>43625.4166666662</v>
      </c>
      <c r="H208" s="382">
        <f ca="1" t="shared" si="1203"/>
        <v>43625.4236111106</v>
      </c>
      <c r="I208" s="382">
        <f ca="1" t="shared" si="1204"/>
        <v>43625.4291666662</v>
      </c>
      <c r="J208" s="382">
        <f ca="1" t="shared" si="1205"/>
        <v>43625.4583333328</v>
      </c>
      <c r="K208" s="382">
        <f ca="1" t="shared" si="1206"/>
        <v>43625.5208333328</v>
      </c>
      <c r="L208" s="382">
        <f ca="1" t="shared" si="1207"/>
        <v>43625.5416666662</v>
      </c>
      <c r="M208" s="398" t="str">
        <f>IF(_tag_month_day!A204="","",_tag_month_day!A204)</f>
        <v/>
      </c>
      <c r="N208" s="398" t="str">
        <f>IF(_tag_month_day!B204="","",_tag_month_day!B204)</f>
        <v/>
      </c>
      <c r="O208" s="399" t="e">
        <f t="shared" si="1208"/>
        <v>#VALUE!</v>
      </c>
      <c r="P208" s="398" t="str">
        <f>IF(_tag_month_day!C204="","",_tag_month_day!C204)</f>
        <v/>
      </c>
      <c r="Q208" s="398" t="str">
        <f>IF(_tag_month_day!D204="","",_tag_month_day!D204)</f>
        <v/>
      </c>
      <c r="R208" s="416">
        <f>IF(_tag_month_day!CB204="",R207,_tag_month_day!CB204/100)</f>
        <v>0.07</v>
      </c>
      <c r="S208" s="417" t="str">
        <f>IF(_tag_month_day!E204="","",_tag_month_day!E204)</f>
        <v/>
      </c>
      <c r="T208" s="417" t="str">
        <f>IF(_tag_month_day!F204="","",_tag_month_day!F204)</f>
        <v/>
      </c>
      <c r="U208" s="418" t="e">
        <f t="shared" si="1162"/>
        <v>#VALUE!</v>
      </c>
      <c r="V208" s="53" t="e">
        <f t="shared" si="1163"/>
        <v>#VALUE!</v>
      </c>
      <c r="W208" s="419" t="str">
        <f>IF(_jhy_month_day!A204="","",_jhy_month_day!A204)</f>
        <v/>
      </c>
      <c r="X208" s="420" t="str">
        <f>IF(_jhy_month_day!B204="","",_jhy_month_day!B204/100)</f>
        <v/>
      </c>
      <c r="Y208" s="420" t="str">
        <f>IF(_jhy_month_day!C204="","",_jhy_month_day!C204/100)</f>
        <v/>
      </c>
      <c r="Z208" s="439">
        <f t="shared" si="1253"/>
        <v>51</v>
      </c>
      <c r="AA208" s="440" t="str">
        <f>IF(_tag_month_day!G204="","",_tag_month_day!G204/100)</f>
        <v/>
      </c>
      <c r="AB208" s="440" t="str">
        <f>IF(_tag_month_day!H204="","",_tag_month_day!H204/100)</f>
        <v/>
      </c>
      <c r="AC208" s="193">
        <f t="shared" si="1209"/>
        <v>1.59963432013121</v>
      </c>
      <c r="AD208" s="441" t="str">
        <f t="shared" si="1210"/>
        <v/>
      </c>
      <c r="AE208" s="442" t="str">
        <f t="shared" si="1211"/>
        <v/>
      </c>
      <c r="AF208" s="443">
        <v>1</v>
      </c>
      <c r="AG208" s="68" t="str">
        <f>IF(_duihao_month_day!A204="","",_duihao_month_day!A204)</f>
        <v/>
      </c>
      <c r="AH208" s="463">
        <f>IF(_gyk_month_day!B204="",AH207,_gyk_month_day!B204)</f>
        <v>820</v>
      </c>
      <c r="AI208" s="464" t="e">
        <f t="shared" si="1237"/>
        <v>#VALUE!</v>
      </c>
      <c r="AJ208" s="68" t="str">
        <f>IF(_tag_month_day!I204="","",_tag_month_day!I204)</f>
        <v/>
      </c>
      <c r="AK208" s="465" t="str">
        <f>IF(_tzyy_month_day!A204="","",_tzyy_month_day!A204)</f>
        <v/>
      </c>
      <c r="AL208" s="465" t="str">
        <f>IF(_tzyy_month_day!B204="","",_tzyy_month_day!B204)</f>
        <v/>
      </c>
      <c r="AM208" s="465" t="str">
        <f>IF(_tzyy_month_day!C204="","",_tzyy_month_day!C204)</f>
        <v/>
      </c>
      <c r="AN208" s="466" t="str">
        <f>IF(_tag_month_day!CG204="","",_tag_month_day!CG204)</f>
        <v/>
      </c>
      <c r="AO208" s="466" t="str">
        <f>IF(_tag_month_day!CH204="","",_tag_month_day!CH204)</f>
        <v/>
      </c>
      <c r="AP208" s="486" t="e">
        <f t="shared" si="1212"/>
        <v>#VALUE!</v>
      </c>
      <c r="AQ208" s="487" t="str">
        <f>IF(_tag_month_day!J204="","",_tag_month_day!J204/100)</f>
        <v/>
      </c>
      <c r="AR208" s="488">
        <f t="shared" si="1213"/>
        <v>1.3</v>
      </c>
      <c r="AS208" s="489" t="e">
        <f t="shared" si="1164"/>
        <v>#VALUE!</v>
      </c>
      <c r="AT208" s="489">
        <f t="shared" si="1214"/>
        <v>0</v>
      </c>
      <c r="AU208" s="490" t="str">
        <f>IF(_tag_month_day!K204="","",_tag_month_day!K204)</f>
        <v/>
      </c>
      <c r="AV208" s="491" t="str">
        <f>IF(_tag_month_day!L204="","",_tag_month_day!L204/100)</f>
        <v/>
      </c>
      <c r="AW208" s="420">
        <f t="shared" si="1136"/>
        <v>0</v>
      </c>
      <c r="AX208" s="420">
        <f t="shared" si="1215"/>
        <v>0</v>
      </c>
      <c r="AY208" s="420" t="str">
        <f>IF(_tag_month_day!M204="","",_tag_month_day!M204/100)</f>
        <v/>
      </c>
      <c r="AZ208" s="420" t="str">
        <f>IF(_tag_month_day!N204="","",_tag_month_day!N204/100)</f>
        <v/>
      </c>
      <c r="BA208" s="420" t="str">
        <f>IF(_tag_month_day!O204="","",_tag_month_day!O204/100)</f>
        <v/>
      </c>
      <c r="BB208" s="496" t="str">
        <f>IF(_tag_month_day!P204="","",_tag_month_day!P204/100)</f>
        <v/>
      </c>
      <c r="BC208" s="496">
        <f t="shared" si="1216"/>
        <v>0</v>
      </c>
      <c r="BD208" s="496" t="str">
        <f>IF(_tag_month_day!Q204="","",_tag_month_day!Q204/100)</f>
        <v/>
      </c>
      <c r="BE208" s="510" t="str">
        <f>IF(_tag_month_day!R204="","",_tag_month_day!R204/100)</f>
        <v/>
      </c>
      <c r="BF208" s="413" t="str">
        <f>IF(_tag_month_day!CC204="","",_tag_month_day!CC204/100)</f>
        <v/>
      </c>
      <c r="BG208" s="511" t="e">
        <f t="shared" si="1165"/>
        <v>#VALUE!</v>
      </c>
      <c r="BH208" s="198">
        <f t="shared" si="1166"/>
        <v>0</v>
      </c>
      <c r="BI208" s="512" t="e">
        <f>IF(CX208=0,BI207,(DK208*查询!$R$5+DL208*查询!$Q$5+DM208*查询!$N$5+DN208*查询!$O$5+DO208*查询!$P$5)*AF208/CX208)</f>
        <v>#VALUE!</v>
      </c>
      <c r="BJ208" s="512" t="e">
        <f>IF(CX208=0,BJ207,(DP208*查询!$S$5+DQ208*查询!$T$5+DR208*查询!$U$5)*AF208/CX208)</f>
        <v>#VALUE!</v>
      </c>
      <c r="BK208" s="512">
        <f t="shared" si="1217"/>
        <v>1</v>
      </c>
      <c r="BL208" s="513" t="str">
        <f>IF(_cfyc_month_day!A204="","",_cfyc_month_day!A204)</f>
        <v/>
      </c>
      <c r="BM208" s="513" t="str">
        <f>IF(_cfyc_month_day!B204="","",_cfyc_month_day!B204)</f>
        <v/>
      </c>
      <c r="BN208" s="513" t="str">
        <f>IF(_cfyc_month_day!C204="","",_cfyc_month_day!C204)</f>
        <v/>
      </c>
      <c r="BO208" s="522" t="str">
        <f>IF(_cfyc_month_day!D204="","",_cfyc_month_day!D204)</f>
        <v/>
      </c>
      <c r="BP208" s="522" t="str">
        <f>IF(_cfyc_month_day!E204="","",_cfyc_month_day!E204)</f>
        <v/>
      </c>
      <c r="BQ208" s="522" t="str">
        <f>IF(_cfyc_month_day!F204="","",_cfyc_month_day!F204)</f>
        <v/>
      </c>
      <c r="BR208" s="513" t="str">
        <f>IF(_tag_month_day!T204="","",_tag_month_day!T204)</f>
        <v/>
      </c>
      <c r="BS208" s="513" t="str">
        <f>IF(_tag_month_day!U204="","",_tag_month_day!U204)</f>
        <v/>
      </c>
      <c r="BT208" s="523" t="str">
        <f t="shared" si="1218"/>
        <v/>
      </c>
      <c r="BU208" s="223" t="str">
        <f>IF(_tag_month_day!V204="","",_tag_month_day!V204)</f>
        <v/>
      </c>
      <c r="BV208" s="206" t="str">
        <f>IF(_tag_month_day!W204="","",_tag_month_day!W204)</f>
        <v/>
      </c>
      <c r="BW208" s="540" t="str">
        <f>IF(_tag_month_day!X204="","",_tag_month_day!X204)</f>
        <v/>
      </c>
      <c r="BX208" s="540" t="str">
        <f>IF(_tag_month_day!Y204="","",_tag_month_day!Y204)</f>
        <v/>
      </c>
      <c r="BY208" s="541">
        <f ca="1" t="shared" si="1219"/>
        <v>43625.5416666662</v>
      </c>
      <c r="BZ208" s="542"/>
      <c r="CA208" s="543" t="str">
        <f>IF(_jhy2_month_day!A204="","",_jhy2_month_day!A204)</f>
        <v/>
      </c>
      <c r="CB208" s="464" t="str">
        <f>IF(_jhy2_month_day!B204="","",_jhy2_month_day!B204)</f>
        <v/>
      </c>
      <c r="CC208" s="464" t="str">
        <f>IF(_jhy2_month_day!C204="","",_jhy2_month_day!C204)</f>
        <v/>
      </c>
      <c r="CD208" s="464" t="str">
        <f>IF(_jhy2_month_day!D204="","",_jhy2_month_day!D204)</f>
        <v/>
      </c>
      <c r="CE208" s="464" t="str">
        <f>IF(_jhy2_month_day!E204="","",_jhy2_month_day!E204)</f>
        <v/>
      </c>
      <c r="CF208" s="464" t="str">
        <f>IF(_jhy2_month_day!F204="","",_jhy2_month_day!F204)</f>
        <v/>
      </c>
      <c r="CG208" s="464" t="str">
        <f>IF(_jhy2_month_day!G204="","",_jhy2_month_day!G204)</f>
        <v/>
      </c>
      <c r="CH208" s="464" t="str">
        <f>IF(_jhy2_month_day!H204="","",_jhy2_month_day!H204)</f>
        <v/>
      </c>
      <c r="CI208" s="464" t="str">
        <f>IF(_jhy2_month_day!I204="","",_jhy2_month_day!I204)</f>
        <v/>
      </c>
      <c r="CJ208" s="464" t="str">
        <f>IF(_jhy2_month_day!J204="","",_jhy2_month_day!J204)</f>
        <v/>
      </c>
      <c r="CK208" s="464" t="str">
        <f>IF(_jhy2_month_day!K204="","",_jhy2_month_day!K204)</f>
        <v/>
      </c>
      <c r="CL208" s="562" t="str">
        <f>IF(_jhy2_month_day!L204="","",_jhy2_month_day!L204)</f>
        <v/>
      </c>
      <c r="CM208" s="562" t="str">
        <f>IF(_jhy2_month_day!M204="","",_jhy2_month_day!M204)</f>
        <v/>
      </c>
      <c r="CN208" s="562" t="str">
        <f>IF(_jhy2_month_day!N204="","",_jhy2_month_day!N204)</f>
        <v/>
      </c>
      <c r="CO208" s="562" t="str">
        <f>IF(_jhy2_month_day!O204="","",_jhy2_month_day!O204)</f>
        <v/>
      </c>
      <c r="CP208" s="562" t="str">
        <f>IF(_jhy2_month_day!P204="","",_jhy2_month_day!P204)</f>
        <v/>
      </c>
      <c r="CQ208" s="562" t="str">
        <f>IF(_jhy2_month_day!Q204="","",_jhy2_month_day!Q204)</f>
        <v/>
      </c>
      <c r="CR208" s="563" t="str">
        <f>IF(_jhy2_month_day!R204="","",_jhy2_month_day!R204)</f>
        <v/>
      </c>
      <c r="CS208" s="576" t="str">
        <f>IF(_jhy2_month_day!S204="","",_jhy2_month_day!S204)</f>
        <v/>
      </c>
      <c r="CT208" s="562" t="str">
        <f>IF(_jhy2_month_day!T204="","",_jhy2_month_day!T204)</f>
        <v/>
      </c>
      <c r="CU208" s="577" t="e">
        <f t="shared" si="1167"/>
        <v>#VALUE!</v>
      </c>
      <c r="CV208" s="198" t="e">
        <f t="shared" si="1168"/>
        <v>#VALUE!</v>
      </c>
      <c r="CW208" s="192" t="e">
        <f t="shared" si="1169"/>
        <v>#VALUE!</v>
      </c>
      <c r="CX208" s="192" t="e">
        <f t="shared" si="1170"/>
        <v>#VALUE!</v>
      </c>
      <c r="CY208" s="202" t="e">
        <f t="shared" si="1171"/>
        <v>#VALUE!</v>
      </c>
      <c r="CZ208" s="192" t="e">
        <f t="shared" ref="CZ208:DI208" si="1284">$AJ208*EF208</f>
        <v>#VALUE!</v>
      </c>
      <c r="DA208" s="192" t="e">
        <f t="shared" si="1284"/>
        <v>#VALUE!</v>
      </c>
      <c r="DB208" s="192" t="e">
        <f t="shared" si="1284"/>
        <v>#VALUE!</v>
      </c>
      <c r="DC208" s="192" t="e">
        <f t="shared" si="1284"/>
        <v>#VALUE!</v>
      </c>
      <c r="DD208" s="192" t="e">
        <f t="shared" si="1284"/>
        <v>#VALUE!</v>
      </c>
      <c r="DE208" s="192" t="e">
        <f t="shared" si="1284"/>
        <v>#VALUE!</v>
      </c>
      <c r="DF208" s="192" t="e">
        <f t="shared" si="1284"/>
        <v>#VALUE!</v>
      </c>
      <c r="DG208" s="192" t="e">
        <f t="shared" si="1284"/>
        <v>#VALUE!</v>
      </c>
      <c r="DH208" s="192" t="e">
        <f t="shared" si="1284"/>
        <v>#VALUE!</v>
      </c>
      <c r="DI208" s="192" t="e">
        <f t="shared" si="1284"/>
        <v>#VALUE!</v>
      </c>
      <c r="DJ208" s="192" t="e">
        <f t="shared" si="1173"/>
        <v>#VALUE!</v>
      </c>
      <c r="DK208" s="192" t="e">
        <f t="shared" si="1174"/>
        <v>#VALUE!</v>
      </c>
      <c r="DL208" s="192" t="e">
        <f t="shared" si="1175"/>
        <v>#VALUE!</v>
      </c>
      <c r="DM208" s="192" t="e">
        <f t="shared" si="1176"/>
        <v>#VALUE!</v>
      </c>
      <c r="DN208" s="192" t="e">
        <f t="shared" si="1177"/>
        <v>#VALUE!</v>
      </c>
      <c r="DO208" s="192" t="e">
        <f t="shared" si="1178"/>
        <v>#VALUE!</v>
      </c>
      <c r="DP208" s="192" t="e">
        <f t="shared" si="1179"/>
        <v>#VALUE!</v>
      </c>
      <c r="DQ208" s="192" t="e">
        <f t="shared" si="1180"/>
        <v>#VALUE!</v>
      </c>
      <c r="DR208" s="192" t="e">
        <f t="shared" si="1181"/>
        <v>#VALUE!</v>
      </c>
      <c r="DS208" s="192" t="e">
        <f t="shared" si="1182"/>
        <v>#VALUE!</v>
      </c>
      <c r="DT208" s="192" t="e">
        <f t="shared" si="1183"/>
        <v>#VALUE!</v>
      </c>
      <c r="DU208" s="192" t="e">
        <f t="shared" si="1184"/>
        <v>#VALUE!</v>
      </c>
      <c r="DV208" s="198" t="e">
        <f t="shared" si="1185"/>
        <v>#VALUE!</v>
      </c>
      <c r="DW208" s="198" t="e">
        <f t="shared" si="1186"/>
        <v>#DIV/0!</v>
      </c>
      <c r="DX208" s="198" t="e">
        <f t="shared" si="1187"/>
        <v>#DIV/0!</v>
      </c>
      <c r="DY208" s="198" t="e">
        <f t="shared" si="1188"/>
        <v>#VALUE!</v>
      </c>
      <c r="DZ208" s="198" t="e">
        <f t="shared" si="1189"/>
        <v>#VALUE!</v>
      </c>
      <c r="EA208" s="198" t="e">
        <f t="shared" si="1190"/>
        <v>#VALUE!</v>
      </c>
      <c r="EB208" s="198" t="e">
        <f t="shared" si="1191"/>
        <v>#VALUE!</v>
      </c>
      <c r="EC208" s="198" t="e">
        <f t="shared" si="1192"/>
        <v>#DIV/0!</v>
      </c>
      <c r="ED208" s="198" t="e">
        <f t="shared" si="1193"/>
        <v>#VALUE!</v>
      </c>
      <c r="EE208" s="198" t="e">
        <f t="shared" si="1194"/>
        <v>#VALUE!</v>
      </c>
      <c r="EF208" s="198" t="e">
        <f t="shared" ref="EF208:EO208" si="1285">DV208/SUM($DV208:$EE208)</f>
        <v>#VALUE!</v>
      </c>
      <c r="EG208" s="198" t="e">
        <f t="shared" si="1285"/>
        <v>#DIV/0!</v>
      </c>
      <c r="EH208" s="198" t="e">
        <f t="shared" si="1285"/>
        <v>#DIV/0!</v>
      </c>
      <c r="EI208" s="198" t="e">
        <f t="shared" si="1285"/>
        <v>#VALUE!</v>
      </c>
      <c r="EJ208" s="198" t="e">
        <f t="shared" si="1285"/>
        <v>#VALUE!</v>
      </c>
      <c r="EK208" s="198" t="e">
        <f t="shared" si="1285"/>
        <v>#VALUE!</v>
      </c>
      <c r="EL208" s="198" t="e">
        <f t="shared" si="1285"/>
        <v>#VALUE!</v>
      </c>
      <c r="EM208" s="198" t="e">
        <f t="shared" si="1285"/>
        <v>#DIV/0!</v>
      </c>
      <c r="EN208" s="198" t="e">
        <f t="shared" si="1285"/>
        <v>#VALUE!</v>
      </c>
      <c r="EO208" s="198" t="e">
        <f t="shared" si="1285"/>
        <v>#VALUE!</v>
      </c>
      <c r="EP208" s="511">
        <f t="shared" ref="EP208:EW208" si="1286">EP207</f>
        <v>0.08</v>
      </c>
      <c r="EQ208" s="511">
        <f t="shared" si="1286"/>
        <v>0.015</v>
      </c>
      <c r="ER208" s="511">
        <f t="shared" si="1286"/>
        <v>0.015</v>
      </c>
      <c r="ES208" s="511">
        <f t="shared" si="1286"/>
        <v>0.015</v>
      </c>
      <c r="ET208" s="511">
        <f t="shared" si="1286"/>
        <v>0.015</v>
      </c>
      <c r="EU208" s="511">
        <f t="shared" si="1286"/>
        <v>0.09</v>
      </c>
      <c r="EV208" s="511">
        <f t="shared" si="1286"/>
        <v>0.09</v>
      </c>
      <c r="EW208" s="511">
        <f t="shared" si="1286"/>
        <v>0.09</v>
      </c>
      <c r="EX208" s="420" t="str">
        <f>IF(_tag_month_day!AS204="","",_tag_month_day!AS204/100)</f>
        <v/>
      </c>
      <c r="EY208" s="420" t="str">
        <f>IF(_tag_month_day!AT204="","",_tag_month_day!AT204/100)</f>
        <v/>
      </c>
      <c r="EZ208" s="420" t="str">
        <f>IF(_tag_month_day!AU204="","",_tag_month_day!AU204/100)</f>
        <v/>
      </c>
      <c r="FA208" s="420" t="str">
        <f>IF(_tag_month_day!AV204="","",_tag_month_day!AV204/100)</f>
        <v/>
      </c>
      <c r="FB208" s="420" t="str">
        <f>IF(_tag_month_day!AW204="","",_tag_month_day!AW204/100)</f>
        <v/>
      </c>
      <c r="FC208" s="420" t="str">
        <f>IF(_tag_month_day!AX204="","",_tag_month_day!AX204/100)</f>
        <v/>
      </c>
      <c r="FD208" s="510">
        <f t="shared" si="1223"/>
        <v>0.33</v>
      </c>
      <c r="FE208" s="510">
        <f t="shared" si="1224"/>
        <v>0.19</v>
      </c>
      <c r="FF208" s="510">
        <f t="shared" si="1225"/>
        <v>0.003</v>
      </c>
      <c r="FG208" s="510">
        <f t="shared" si="1226"/>
        <v>0</v>
      </c>
      <c r="FH208" s="603">
        <f t="shared" si="1227"/>
        <v>0.0001</v>
      </c>
      <c r="FI208" s="510">
        <f t="shared" ref="FI208:FR208" si="1287">FI207</f>
        <v>0.41</v>
      </c>
      <c r="FJ208" s="510">
        <f t="shared" si="1287"/>
        <v>0.11</v>
      </c>
      <c r="FK208" s="510">
        <f t="shared" si="1287"/>
        <v>0.015</v>
      </c>
      <c r="FL208" s="510">
        <f t="shared" si="1287"/>
        <v>0</v>
      </c>
      <c r="FM208" s="603">
        <f t="shared" si="1287"/>
        <v>0.0001</v>
      </c>
      <c r="FN208" s="510" t="str">
        <f>IF(_tag_month_day!AY204="","",_tag_month_day!AY204/100)</f>
        <v/>
      </c>
      <c r="FO208" s="510" t="str">
        <f>IF(_tag_month_day!AZ204="","",_tag_month_day!AZ204/100)</f>
        <v/>
      </c>
      <c r="FP208" s="510" t="str">
        <f>IF(_tag_month_day!BA204="","",_tag_month_day!BA204/100)</f>
        <v/>
      </c>
      <c r="FQ208" s="510" t="str">
        <f>IF(_tag_month_day!BB204="","",_tag_month_day!BB204/100)</f>
        <v/>
      </c>
      <c r="FR208" s="603" t="str">
        <f>IF(_tag_month_day!BC204="","",_tag_month_day!BC204/100)</f>
        <v/>
      </c>
      <c r="FS208" s="510" t="str">
        <f>IF(_tag_month_day!BD204="","",_tag_month_day!BD204/100)</f>
        <v/>
      </c>
      <c r="FT208" s="510" t="str">
        <f>IF(_tag_month_day!BE204="","",_tag_month_day!BE204/100)</f>
        <v/>
      </c>
      <c r="FU208" s="510" t="str">
        <f>IF(_tag_month_day!BF204="","",_tag_month_day!BF204/100)</f>
        <v/>
      </c>
      <c r="FV208" s="510" t="str">
        <f>IF(_tag_month_day!BG204="","",_tag_month_day!BG204/100)</f>
        <v/>
      </c>
      <c r="FW208" s="603" t="str">
        <f>IF(_tag_month_day!BH204="","",_tag_month_day!BH204/100)</f>
        <v/>
      </c>
      <c r="FX208" s="510" t="str">
        <f>IF(_tag_month_day!BI204="","",_tag_month_day!BI204/100)</f>
        <v/>
      </c>
      <c r="FY208" s="510" t="str">
        <f>IF(_tag_month_day!BJ204="","",_tag_month_day!BJ204/100)</f>
        <v/>
      </c>
      <c r="FZ208" s="605" t="str">
        <f>IF(_tag_month_day!BK204="","",_tag_month_day!BK204/100)</f>
        <v/>
      </c>
      <c r="GA208" s="510" t="str">
        <f>IF(_tag_month_day!BL204="","",_tag_month_day!BL204/100)</f>
        <v/>
      </c>
      <c r="GB208" s="603" t="str">
        <f>IF(_tag_month_day!BM204="","",_tag_month_day!BM204/100)</f>
        <v/>
      </c>
      <c r="GC208" s="420" t="str">
        <f>IF(_tag_month_day!BN204="","",_tag_month_day!BN204/100)</f>
        <v/>
      </c>
      <c r="GD208" s="420" t="str">
        <f>IF(_tag_month_day!BO204="","",_tag_month_day!BO204/100)</f>
        <v/>
      </c>
      <c r="GE208" s="420" t="str">
        <f>IF(_tag_month_day!BP204="","",_tag_month_day!BP204/100)</f>
        <v/>
      </c>
      <c r="GF208" s="420" t="str">
        <f>IF(_tag_month_day!BQ204="","",_tag_month_day!BQ204/100)</f>
        <v/>
      </c>
      <c r="GG208" s="420" t="str">
        <f>IF(_tag_month_day!BR204="","",_tag_month_day!BR204/100)</f>
        <v/>
      </c>
      <c r="GH208" s="420" t="str">
        <f>IF(_tag_month_day!BS204="","",_tag_month_day!BS204/100)</f>
        <v/>
      </c>
      <c r="GI208" s="603" t="str">
        <f>IF(_tag_month_day!BT204="","",_tag_month_day!BT204/100)</f>
        <v/>
      </c>
      <c r="GJ208" s="612" t="str">
        <f>IF(_tag_month_day!BU204="","",_tag_month_day!BU204/100)</f>
        <v/>
      </c>
      <c r="GK208" s="620" t="str">
        <f>IF(_tag_month_day!BV204="",IF(_rlcf_month_day!A$2="","",_rlcf_month_day!A$2/100),_tag_month_day!BV204/100)</f>
        <v/>
      </c>
      <c r="GL208" s="620" t="str">
        <f>IF(_tag_month_day!BW204="",IF(_rlcf_month_day!B$2="","",_rlcf_month_day!B$2/100),_tag_month_day!BW204/100)</f>
        <v/>
      </c>
      <c r="GM208" s="621" t="str">
        <f>IF(_tag_month_day!BX204="",IF(_rlcf_month_day!C$2="","",_rlcf_month_day!C$2/100),_tag_month_day!BX204/100)</f>
        <v/>
      </c>
      <c r="GN208" s="620" t="str">
        <f>IF(_tag_month_day!BV204="",IF(_rlcf_month_day!A$2="","",_rlcf_month_day!A$2/100),_tag_month_day!BV204/100)</f>
        <v/>
      </c>
      <c r="GO208" s="620" t="str">
        <f>IF(_tag_month_day!BW204="",IF(_rlcf_month_day!B$2="","",_rlcf_month_day!B$2/100),_tag_month_day!BW204/100)</f>
        <v/>
      </c>
      <c r="GP208" s="620" t="str">
        <f>IF(_tag_month_day!CD204="",IF(_rlcf_month_day!E$2="","",_rlcf_month_day!E$2/100),_tag_month_day!CD204/100)</f>
        <v/>
      </c>
      <c r="GQ208" s="620" t="str">
        <f>IF(_tag_month_day!CE204="",IF(_rlcf_month_day!F$2="","",_rlcf_month_day!F$2/100),_tag_month_day!CE204/100)</f>
        <v/>
      </c>
      <c r="GR208" s="621" t="str">
        <f>IF(_tag_month_day!CF204="",IF(_rlcf_month_day!G$2="","",_rlcf_month_day!G$2/100),_tag_month_day!CF204/100)</f>
        <v/>
      </c>
      <c r="GS208" s="626">
        <f t="shared" ref="GS208:HH208" si="1288">GS207</f>
        <v>0.953</v>
      </c>
      <c r="GT208" s="626">
        <f t="shared" si="1288"/>
        <v>0.55</v>
      </c>
      <c r="GU208" s="626">
        <f t="shared" si="1288"/>
        <v>0.55</v>
      </c>
      <c r="GV208" s="626">
        <f t="shared" si="1288"/>
        <v>0.55</v>
      </c>
      <c r="GW208" s="626">
        <f t="shared" si="1288"/>
        <v>0.5</v>
      </c>
      <c r="GX208" s="626">
        <f t="shared" si="1288"/>
        <v>0.935</v>
      </c>
      <c r="GY208" s="626">
        <f t="shared" si="1288"/>
        <v>0.15</v>
      </c>
      <c r="GZ208" s="626">
        <f t="shared" si="1288"/>
        <v>1</v>
      </c>
      <c r="HA208" s="632">
        <f t="shared" si="1288"/>
        <v>0.047</v>
      </c>
      <c r="HB208" s="632">
        <f t="shared" si="1288"/>
        <v>0.45</v>
      </c>
      <c r="HC208" s="632">
        <f t="shared" si="1288"/>
        <v>0.45</v>
      </c>
      <c r="HD208" s="632">
        <f t="shared" si="1288"/>
        <v>0.45</v>
      </c>
      <c r="HE208" s="632">
        <f t="shared" si="1288"/>
        <v>0.5</v>
      </c>
      <c r="HF208" s="632">
        <f t="shared" si="1288"/>
        <v>0.065</v>
      </c>
      <c r="HG208" s="632">
        <f t="shared" si="1288"/>
        <v>0.85</v>
      </c>
      <c r="HH208" s="632">
        <f t="shared" si="1288"/>
        <v>0</v>
      </c>
      <c r="HI208" s="68">
        <f t="shared" si="1199"/>
        <v>0</v>
      </c>
      <c r="HJ208" s="68" t="e">
        <f t="shared" si="1230"/>
        <v>#VALUE!</v>
      </c>
      <c r="HK208" s="202">
        <f t="shared" si="1231"/>
        <v>0.85</v>
      </c>
      <c r="HL208" s="464">
        <f t="shared" si="1232"/>
        <v>550000</v>
      </c>
      <c r="HM208" s="464">
        <f t="shared" si="1233"/>
        <v>480000</v>
      </c>
      <c r="HN208" s="192" t="e">
        <f t="shared" si="1200"/>
        <v>#VALUE!</v>
      </c>
      <c r="HO208" s="192" t="e">
        <f>HN208*HK208*$HO$2/HL208*1000000</f>
        <v>#VALUE!</v>
      </c>
      <c r="HP208" s="192" t="e">
        <f>HN208*HK208*$HP$2/HM208*1000000</f>
        <v>#VALUE!</v>
      </c>
    </row>
    <row r="209" customFormat="1" spans="1:224">
      <c r="A209" s="381">
        <v>204</v>
      </c>
      <c r="B209" s="54">
        <f ca="1" t="shared" si="1234"/>
        <v>43625</v>
      </c>
      <c r="C209" s="57">
        <f t="shared" si="1235"/>
        <v>0.0416666666666667</v>
      </c>
      <c r="D209" s="68" t="str">
        <f ca="1" t="shared" si="1201"/>
        <v>白班</v>
      </c>
      <c r="E209" s="68" t="str">
        <f ca="1" t="shared" si="1202"/>
        <v>丙</v>
      </c>
      <c r="F209" s="68">
        <f ca="1">SUMPRODUCT((成本日报!$A$3:$A$95=计划!B209)*(成本日报!$B$3:$B$95=计划!$D209),成本日报!$C$3:$C$95)</f>
        <v>3</v>
      </c>
      <c r="G209" s="382">
        <f ca="1" t="shared" si="1236"/>
        <v>43625.4583333328</v>
      </c>
      <c r="H209" s="382">
        <f ca="1" t="shared" si="1203"/>
        <v>43625.4652777773</v>
      </c>
      <c r="I209" s="382">
        <f ca="1" t="shared" si="1204"/>
        <v>43625.4708333328</v>
      </c>
      <c r="J209" s="382">
        <f ca="1" t="shared" si="1205"/>
        <v>43625.4999999995</v>
      </c>
      <c r="K209" s="382">
        <f ca="1" t="shared" si="1206"/>
        <v>43625.5624999995</v>
      </c>
      <c r="L209" s="382">
        <f ca="1" t="shared" si="1207"/>
        <v>43625.5833333328</v>
      </c>
      <c r="M209" s="398" t="str">
        <f>IF(_tag_month_day!A205="","",_tag_month_day!A205)</f>
        <v/>
      </c>
      <c r="N209" s="398" t="str">
        <f>IF(_tag_month_day!B205="","",_tag_month_day!B205)</f>
        <v/>
      </c>
      <c r="O209" s="399" t="e">
        <f t="shared" si="1208"/>
        <v>#VALUE!</v>
      </c>
      <c r="P209" s="398" t="str">
        <f>IF(_tag_month_day!C205="","",_tag_month_day!C205)</f>
        <v/>
      </c>
      <c r="Q209" s="398" t="str">
        <f>IF(_tag_month_day!D205="","",_tag_month_day!D205)</f>
        <v/>
      </c>
      <c r="R209" s="416">
        <f>IF(_tag_month_day!CB205="",R208,_tag_month_day!CB205/100)</f>
        <v>0.07</v>
      </c>
      <c r="S209" s="417" t="str">
        <f>IF(_tag_month_day!E205="","",_tag_month_day!E205)</f>
        <v/>
      </c>
      <c r="T209" s="417" t="str">
        <f>IF(_tag_month_day!F205="","",_tag_month_day!F205)</f>
        <v/>
      </c>
      <c r="U209" s="418" t="e">
        <f t="shared" si="1162"/>
        <v>#VALUE!</v>
      </c>
      <c r="V209" s="53" t="e">
        <f t="shared" si="1163"/>
        <v>#VALUE!</v>
      </c>
      <c r="W209" s="419" t="str">
        <f>IF(_jhy_month_day!A205="","",_jhy_month_day!A205)</f>
        <v/>
      </c>
      <c r="X209" s="420" t="str">
        <f>IF(_jhy_month_day!B205="","",_jhy_month_day!B205/100)</f>
        <v/>
      </c>
      <c r="Y209" s="420" t="str">
        <f>IF(_jhy_month_day!C205="","",_jhy_month_day!C205/100)</f>
        <v/>
      </c>
      <c r="Z209" s="439">
        <f t="shared" si="1253"/>
        <v>51</v>
      </c>
      <c r="AA209" s="440" t="str">
        <f>IF(_tag_month_day!G205="","",_tag_month_day!G205/100)</f>
        <v/>
      </c>
      <c r="AB209" s="440" t="str">
        <f>IF(_tag_month_day!H205="","",_tag_month_day!H205/100)</f>
        <v/>
      </c>
      <c r="AC209" s="193">
        <f t="shared" si="1209"/>
        <v>1.59963432013121</v>
      </c>
      <c r="AD209" s="441" t="str">
        <f t="shared" si="1210"/>
        <v/>
      </c>
      <c r="AE209" s="442" t="str">
        <f t="shared" si="1211"/>
        <v/>
      </c>
      <c r="AF209" s="443">
        <v>1</v>
      </c>
      <c r="AG209" s="68" t="str">
        <f>IF(_duihao_month_day!A205="","",_duihao_month_day!A205)</f>
        <v/>
      </c>
      <c r="AH209" s="463">
        <f>IF(_gyk_month_day!B205="",AH208,_gyk_month_day!B205)</f>
        <v>820</v>
      </c>
      <c r="AI209" s="464" t="e">
        <f t="shared" si="1237"/>
        <v>#VALUE!</v>
      </c>
      <c r="AJ209" s="68" t="str">
        <f>IF(_tag_month_day!I205="","",_tag_month_day!I205)</f>
        <v/>
      </c>
      <c r="AK209" s="465" t="str">
        <f>IF(_tzyy_month_day!A205="","",_tzyy_month_day!A205)</f>
        <v/>
      </c>
      <c r="AL209" s="465" t="str">
        <f>IF(_tzyy_month_day!B205="","",_tzyy_month_day!B205)</f>
        <v/>
      </c>
      <c r="AM209" s="465" t="str">
        <f>IF(_tzyy_month_day!C205="","",_tzyy_month_day!C205)</f>
        <v/>
      </c>
      <c r="AN209" s="466" t="str">
        <f>IF(_tag_month_day!CG205="","",_tag_month_day!CG205)</f>
        <v/>
      </c>
      <c r="AO209" s="466" t="str">
        <f>IF(_tag_month_day!CH205="","",_tag_month_day!CH205)</f>
        <v/>
      </c>
      <c r="AP209" s="486" t="e">
        <f t="shared" si="1212"/>
        <v>#VALUE!</v>
      </c>
      <c r="AQ209" s="487" t="str">
        <f>IF(_tag_month_day!J205="","",_tag_month_day!J205/100)</f>
        <v/>
      </c>
      <c r="AR209" s="488">
        <f t="shared" si="1213"/>
        <v>1.3</v>
      </c>
      <c r="AS209" s="489" t="e">
        <f t="shared" si="1164"/>
        <v>#VALUE!</v>
      </c>
      <c r="AT209" s="489">
        <f t="shared" si="1214"/>
        <v>0</v>
      </c>
      <c r="AU209" s="490" t="str">
        <f>IF(_tag_month_day!K205="","",_tag_month_day!K205)</f>
        <v/>
      </c>
      <c r="AV209" s="491" t="str">
        <f>IF(_tag_month_day!L205="","",_tag_month_day!L205/100)</f>
        <v/>
      </c>
      <c r="AW209" s="420">
        <f t="shared" si="1136"/>
        <v>0</v>
      </c>
      <c r="AX209" s="420">
        <f t="shared" si="1215"/>
        <v>0</v>
      </c>
      <c r="AY209" s="420" t="str">
        <f>IF(_tag_month_day!M205="","",_tag_month_day!M205/100)</f>
        <v/>
      </c>
      <c r="AZ209" s="420" t="str">
        <f>IF(_tag_month_day!N205="","",_tag_month_day!N205/100)</f>
        <v/>
      </c>
      <c r="BA209" s="420" t="str">
        <f>IF(_tag_month_day!O205="","",_tag_month_day!O205/100)</f>
        <v/>
      </c>
      <c r="BB209" s="496" t="str">
        <f>IF(_tag_month_day!P205="","",_tag_month_day!P205/100)</f>
        <v/>
      </c>
      <c r="BC209" s="496">
        <f t="shared" si="1216"/>
        <v>0</v>
      </c>
      <c r="BD209" s="496" t="str">
        <f>IF(_tag_month_day!Q205="","",_tag_month_day!Q205/100)</f>
        <v/>
      </c>
      <c r="BE209" s="510" t="str">
        <f>IF(_tag_month_day!R205="","",_tag_month_day!R205/100)</f>
        <v/>
      </c>
      <c r="BF209" s="413" t="str">
        <f>IF(_tag_month_day!CC205="","",_tag_month_day!CC205/100)</f>
        <v/>
      </c>
      <c r="BG209" s="511" t="e">
        <f t="shared" si="1165"/>
        <v>#VALUE!</v>
      </c>
      <c r="BH209" s="198">
        <f t="shared" si="1166"/>
        <v>0</v>
      </c>
      <c r="BI209" s="512" t="e">
        <f>IF(CX209=0,BI208,(DK209*查询!$R$5+DL209*查询!$Q$5+DM209*查询!$N$5+DN209*查询!$O$5+DO209*查询!$P$5)*AF209/CX209)</f>
        <v>#VALUE!</v>
      </c>
      <c r="BJ209" s="512" t="e">
        <f>IF(CX209=0,BJ208,(DP209*查询!$S$5+DQ209*查询!$T$5+DR209*查询!$U$5)*AF209/CX209)</f>
        <v>#VALUE!</v>
      </c>
      <c r="BK209" s="512">
        <f t="shared" si="1217"/>
        <v>1</v>
      </c>
      <c r="BL209" s="513" t="str">
        <f>IF(_cfyc_month_day!A205="","",_cfyc_month_day!A205)</f>
        <v/>
      </c>
      <c r="BM209" s="513" t="str">
        <f>IF(_cfyc_month_day!B205="","",_cfyc_month_day!B205)</f>
        <v/>
      </c>
      <c r="BN209" s="513" t="str">
        <f>IF(_cfyc_month_day!C205="","",_cfyc_month_day!C205)</f>
        <v/>
      </c>
      <c r="BO209" s="522" t="str">
        <f>IF(_cfyc_month_day!D205="","",_cfyc_month_day!D205)</f>
        <v/>
      </c>
      <c r="BP209" s="522" t="str">
        <f>IF(_cfyc_month_day!E205="","",_cfyc_month_day!E205)</f>
        <v/>
      </c>
      <c r="BQ209" s="522" t="str">
        <f>IF(_cfyc_month_day!F205="","",_cfyc_month_day!F205)</f>
        <v/>
      </c>
      <c r="BR209" s="513" t="str">
        <f>IF(_tag_month_day!T205="","",_tag_month_day!T205)</f>
        <v/>
      </c>
      <c r="BS209" s="513" t="str">
        <f>IF(_tag_month_day!U205="","",_tag_month_day!U205)</f>
        <v/>
      </c>
      <c r="BT209" s="523" t="str">
        <f t="shared" si="1218"/>
        <v/>
      </c>
      <c r="BU209" s="223" t="str">
        <f>IF(_tag_month_day!V205="","",_tag_month_day!V205)</f>
        <v/>
      </c>
      <c r="BV209" s="206" t="str">
        <f>IF(_tag_month_day!W205="","",_tag_month_day!W205)</f>
        <v/>
      </c>
      <c r="BW209" s="540" t="str">
        <f>IF(_tag_month_day!X205="","",_tag_month_day!X205)</f>
        <v/>
      </c>
      <c r="BX209" s="540" t="str">
        <f>IF(_tag_month_day!Y205="","",_tag_month_day!Y205)</f>
        <v/>
      </c>
      <c r="BY209" s="541">
        <f ca="1" t="shared" si="1219"/>
        <v>43625.5833333328</v>
      </c>
      <c r="BZ209" s="542" t="s">
        <v>215</v>
      </c>
      <c r="CA209" s="543" t="str">
        <f>IF(_jhy2_month_day!A205="","",_jhy2_month_day!A205)</f>
        <v/>
      </c>
      <c r="CB209" s="464" t="str">
        <f>IF(_jhy2_month_day!B205="","",_jhy2_month_day!B205)</f>
        <v/>
      </c>
      <c r="CC209" s="464" t="str">
        <f>IF(_jhy2_month_day!C205="","",_jhy2_month_day!C205)</f>
        <v/>
      </c>
      <c r="CD209" s="464" t="str">
        <f>IF(_jhy2_month_day!D205="","",_jhy2_month_day!D205)</f>
        <v/>
      </c>
      <c r="CE209" s="464" t="str">
        <f>IF(_jhy2_month_day!E205="","",_jhy2_month_day!E205)</f>
        <v/>
      </c>
      <c r="CF209" s="464" t="str">
        <f>IF(_jhy2_month_day!F205="","",_jhy2_month_day!F205)</f>
        <v/>
      </c>
      <c r="CG209" s="464" t="str">
        <f>IF(_jhy2_month_day!G205="","",_jhy2_month_day!G205)</f>
        <v/>
      </c>
      <c r="CH209" s="464" t="str">
        <f>IF(_jhy2_month_day!H205="","",_jhy2_month_day!H205)</f>
        <v/>
      </c>
      <c r="CI209" s="464" t="str">
        <f>IF(_jhy2_month_day!I205="","",_jhy2_month_day!I205)</f>
        <v/>
      </c>
      <c r="CJ209" s="464" t="str">
        <f>IF(_jhy2_month_day!J205="","",_jhy2_month_day!J205)</f>
        <v/>
      </c>
      <c r="CK209" s="464" t="str">
        <f>IF(_jhy2_month_day!K205="","",_jhy2_month_day!K205)</f>
        <v/>
      </c>
      <c r="CL209" s="562" t="str">
        <f>IF(_jhy2_month_day!L205="","",_jhy2_month_day!L205)</f>
        <v/>
      </c>
      <c r="CM209" s="562" t="str">
        <f>IF(_jhy2_month_day!M205="","",_jhy2_month_day!M205)</f>
        <v/>
      </c>
      <c r="CN209" s="562" t="str">
        <f>IF(_jhy2_month_day!N205="","",_jhy2_month_day!N205)</f>
        <v/>
      </c>
      <c r="CO209" s="562" t="str">
        <f>IF(_jhy2_month_day!O205="","",_jhy2_month_day!O205)</f>
        <v/>
      </c>
      <c r="CP209" s="562" t="str">
        <f>IF(_jhy2_month_day!P205="","",_jhy2_month_day!P205)</f>
        <v/>
      </c>
      <c r="CQ209" s="562" t="str">
        <f>IF(_jhy2_month_day!Q205="","",_jhy2_month_day!Q205)</f>
        <v/>
      </c>
      <c r="CR209" s="563" t="str">
        <f>IF(_jhy2_month_day!R205="","",_jhy2_month_day!R205)</f>
        <v/>
      </c>
      <c r="CS209" s="576" t="str">
        <f>IF(_jhy2_month_day!S205="","",_jhy2_month_day!S205)</f>
        <v/>
      </c>
      <c r="CT209" s="562" t="str">
        <f>IF(_jhy2_month_day!T205="","",_jhy2_month_day!T205)</f>
        <v/>
      </c>
      <c r="CU209" s="577" t="e">
        <f t="shared" si="1167"/>
        <v>#VALUE!</v>
      </c>
      <c r="CV209" s="198" t="e">
        <f t="shared" si="1168"/>
        <v>#VALUE!</v>
      </c>
      <c r="CW209" s="192" t="e">
        <f t="shared" si="1169"/>
        <v>#VALUE!</v>
      </c>
      <c r="CX209" s="192" t="e">
        <f t="shared" si="1170"/>
        <v>#VALUE!</v>
      </c>
      <c r="CY209" s="202" t="e">
        <f t="shared" si="1171"/>
        <v>#VALUE!</v>
      </c>
      <c r="CZ209" s="192" t="e">
        <f t="shared" ref="CZ209:DI209" si="1289">$AJ209*EF209</f>
        <v>#VALUE!</v>
      </c>
      <c r="DA209" s="192" t="e">
        <f t="shared" si="1289"/>
        <v>#VALUE!</v>
      </c>
      <c r="DB209" s="192" t="e">
        <f t="shared" si="1289"/>
        <v>#VALUE!</v>
      </c>
      <c r="DC209" s="192" t="e">
        <f t="shared" si="1289"/>
        <v>#VALUE!</v>
      </c>
      <c r="DD209" s="192" t="e">
        <f t="shared" si="1289"/>
        <v>#VALUE!</v>
      </c>
      <c r="DE209" s="192" t="e">
        <f t="shared" si="1289"/>
        <v>#VALUE!</v>
      </c>
      <c r="DF209" s="192" t="e">
        <f t="shared" si="1289"/>
        <v>#VALUE!</v>
      </c>
      <c r="DG209" s="192" t="e">
        <f t="shared" si="1289"/>
        <v>#VALUE!</v>
      </c>
      <c r="DH209" s="192" t="e">
        <f t="shared" si="1289"/>
        <v>#VALUE!</v>
      </c>
      <c r="DI209" s="192" t="e">
        <f t="shared" si="1289"/>
        <v>#VALUE!</v>
      </c>
      <c r="DJ209" s="192" t="e">
        <f t="shared" si="1173"/>
        <v>#VALUE!</v>
      </c>
      <c r="DK209" s="192" t="e">
        <f t="shared" si="1174"/>
        <v>#VALUE!</v>
      </c>
      <c r="DL209" s="192" t="e">
        <f t="shared" si="1175"/>
        <v>#VALUE!</v>
      </c>
      <c r="DM209" s="192" t="e">
        <f t="shared" si="1176"/>
        <v>#VALUE!</v>
      </c>
      <c r="DN209" s="192" t="e">
        <f t="shared" si="1177"/>
        <v>#VALUE!</v>
      </c>
      <c r="DO209" s="192" t="e">
        <f t="shared" si="1178"/>
        <v>#VALUE!</v>
      </c>
      <c r="DP209" s="192" t="e">
        <f t="shared" si="1179"/>
        <v>#VALUE!</v>
      </c>
      <c r="DQ209" s="192" t="e">
        <f t="shared" si="1180"/>
        <v>#VALUE!</v>
      </c>
      <c r="DR209" s="192" t="e">
        <f t="shared" si="1181"/>
        <v>#VALUE!</v>
      </c>
      <c r="DS209" s="192" t="e">
        <f t="shared" si="1182"/>
        <v>#VALUE!</v>
      </c>
      <c r="DT209" s="192" t="e">
        <f t="shared" si="1183"/>
        <v>#VALUE!</v>
      </c>
      <c r="DU209" s="192" t="e">
        <f t="shared" si="1184"/>
        <v>#VALUE!</v>
      </c>
      <c r="DV209" s="198" t="e">
        <f t="shared" si="1185"/>
        <v>#VALUE!</v>
      </c>
      <c r="DW209" s="198" t="e">
        <f t="shared" si="1186"/>
        <v>#DIV/0!</v>
      </c>
      <c r="DX209" s="198" t="e">
        <f t="shared" si="1187"/>
        <v>#DIV/0!</v>
      </c>
      <c r="DY209" s="198" t="e">
        <f t="shared" si="1188"/>
        <v>#VALUE!</v>
      </c>
      <c r="DZ209" s="198" t="e">
        <f t="shared" si="1189"/>
        <v>#VALUE!</v>
      </c>
      <c r="EA209" s="198" t="e">
        <f t="shared" si="1190"/>
        <v>#VALUE!</v>
      </c>
      <c r="EB209" s="198" t="e">
        <f t="shared" si="1191"/>
        <v>#VALUE!</v>
      </c>
      <c r="EC209" s="198" t="e">
        <f t="shared" si="1192"/>
        <v>#DIV/0!</v>
      </c>
      <c r="ED209" s="198" t="e">
        <f t="shared" si="1193"/>
        <v>#VALUE!</v>
      </c>
      <c r="EE209" s="198" t="e">
        <f t="shared" si="1194"/>
        <v>#VALUE!</v>
      </c>
      <c r="EF209" s="198" t="e">
        <f t="shared" ref="EF209:EO209" si="1290">DV209/SUM($DV209:$EE209)</f>
        <v>#VALUE!</v>
      </c>
      <c r="EG209" s="198" t="e">
        <f t="shared" si="1290"/>
        <v>#DIV/0!</v>
      </c>
      <c r="EH209" s="198" t="e">
        <f t="shared" si="1290"/>
        <v>#DIV/0!</v>
      </c>
      <c r="EI209" s="198" t="e">
        <f t="shared" si="1290"/>
        <v>#VALUE!</v>
      </c>
      <c r="EJ209" s="198" t="e">
        <f t="shared" si="1290"/>
        <v>#VALUE!</v>
      </c>
      <c r="EK209" s="198" t="e">
        <f t="shared" si="1290"/>
        <v>#VALUE!</v>
      </c>
      <c r="EL209" s="198" t="e">
        <f t="shared" si="1290"/>
        <v>#VALUE!</v>
      </c>
      <c r="EM209" s="198" t="e">
        <f t="shared" si="1290"/>
        <v>#DIV/0!</v>
      </c>
      <c r="EN209" s="198" t="e">
        <f t="shared" si="1290"/>
        <v>#VALUE!</v>
      </c>
      <c r="EO209" s="198" t="e">
        <f t="shared" si="1290"/>
        <v>#VALUE!</v>
      </c>
      <c r="EP209" s="511">
        <f t="shared" ref="EP209:EW209" si="1291">EP208</f>
        <v>0.08</v>
      </c>
      <c r="EQ209" s="511">
        <f t="shared" si="1291"/>
        <v>0.015</v>
      </c>
      <c r="ER209" s="511">
        <f t="shared" si="1291"/>
        <v>0.015</v>
      </c>
      <c r="ES209" s="511">
        <f t="shared" si="1291"/>
        <v>0.015</v>
      </c>
      <c r="ET209" s="511">
        <f t="shared" si="1291"/>
        <v>0.015</v>
      </c>
      <c r="EU209" s="511">
        <f t="shared" si="1291"/>
        <v>0.09</v>
      </c>
      <c r="EV209" s="511">
        <f t="shared" si="1291"/>
        <v>0.09</v>
      </c>
      <c r="EW209" s="511">
        <f t="shared" si="1291"/>
        <v>0.09</v>
      </c>
      <c r="EX209" s="420" t="str">
        <f>IF(_tag_month_day!AS205="","",_tag_month_day!AS205/100)</f>
        <v/>
      </c>
      <c r="EY209" s="420" t="str">
        <f>IF(_tag_month_day!AT205="","",_tag_month_day!AT205/100)</f>
        <v/>
      </c>
      <c r="EZ209" s="420" t="str">
        <f>IF(_tag_month_day!AU205="","",_tag_month_day!AU205/100)</f>
        <v/>
      </c>
      <c r="FA209" s="420" t="str">
        <f>IF(_tag_month_day!AV205="","",_tag_month_day!AV205/100)</f>
        <v/>
      </c>
      <c r="FB209" s="420" t="str">
        <f>IF(_tag_month_day!AW205="","",_tag_month_day!AW205/100)</f>
        <v/>
      </c>
      <c r="FC209" s="420" t="str">
        <f>IF(_tag_month_day!AX205="","",_tag_month_day!AX205/100)</f>
        <v/>
      </c>
      <c r="FD209" s="510">
        <f t="shared" si="1223"/>
        <v>0.33</v>
      </c>
      <c r="FE209" s="510">
        <f t="shared" si="1224"/>
        <v>0.19</v>
      </c>
      <c r="FF209" s="510">
        <f t="shared" si="1225"/>
        <v>0.003</v>
      </c>
      <c r="FG209" s="510">
        <f t="shared" si="1226"/>
        <v>0</v>
      </c>
      <c r="FH209" s="603">
        <f t="shared" si="1227"/>
        <v>0.0001</v>
      </c>
      <c r="FI209" s="510">
        <f t="shared" ref="FI209:FR209" si="1292">FI208</f>
        <v>0.41</v>
      </c>
      <c r="FJ209" s="510">
        <f t="shared" si="1292"/>
        <v>0.11</v>
      </c>
      <c r="FK209" s="510">
        <f t="shared" si="1292"/>
        <v>0.015</v>
      </c>
      <c r="FL209" s="510">
        <f t="shared" si="1292"/>
        <v>0</v>
      </c>
      <c r="FM209" s="603">
        <f t="shared" si="1292"/>
        <v>0.0001</v>
      </c>
      <c r="FN209" s="510" t="str">
        <f>IF(_tag_month_day!AY205="","",_tag_month_day!AY205/100)</f>
        <v/>
      </c>
      <c r="FO209" s="510" t="str">
        <f>IF(_tag_month_day!AZ205="","",_tag_month_day!AZ205/100)</f>
        <v/>
      </c>
      <c r="FP209" s="510" t="str">
        <f>IF(_tag_month_day!BA205="","",_tag_month_day!BA205/100)</f>
        <v/>
      </c>
      <c r="FQ209" s="510" t="str">
        <f>IF(_tag_month_day!BB205="","",_tag_month_day!BB205/100)</f>
        <v/>
      </c>
      <c r="FR209" s="603" t="str">
        <f>IF(_tag_month_day!BC205="","",_tag_month_day!BC205/100)</f>
        <v/>
      </c>
      <c r="FS209" s="510" t="str">
        <f>IF(_tag_month_day!BD205="","",_tag_month_day!BD205/100)</f>
        <v/>
      </c>
      <c r="FT209" s="510" t="str">
        <f>IF(_tag_month_day!BE205="","",_tag_month_day!BE205/100)</f>
        <v/>
      </c>
      <c r="FU209" s="510" t="str">
        <f>IF(_tag_month_day!BF205="","",_tag_month_day!BF205/100)</f>
        <v/>
      </c>
      <c r="FV209" s="510" t="str">
        <f>IF(_tag_month_day!BG205="","",_tag_month_day!BG205/100)</f>
        <v/>
      </c>
      <c r="FW209" s="603" t="str">
        <f>IF(_tag_month_day!BH205="","",_tag_month_day!BH205/100)</f>
        <v/>
      </c>
      <c r="FX209" s="510" t="str">
        <f>IF(_tag_month_day!BI205="","",_tag_month_day!BI205/100)</f>
        <v/>
      </c>
      <c r="FY209" s="510" t="str">
        <f>IF(_tag_month_day!BJ205="","",_tag_month_day!BJ205/100)</f>
        <v/>
      </c>
      <c r="FZ209" s="605" t="str">
        <f>IF(_tag_month_day!BK205="","",_tag_month_day!BK205/100)</f>
        <v/>
      </c>
      <c r="GA209" s="510" t="str">
        <f>IF(_tag_month_day!BL205="","",_tag_month_day!BL205/100)</f>
        <v/>
      </c>
      <c r="GB209" s="603" t="str">
        <f>IF(_tag_month_day!BM205="","",_tag_month_day!BM205/100)</f>
        <v/>
      </c>
      <c r="GC209" s="420" t="str">
        <f>IF(_tag_month_day!BN205="","",_tag_month_day!BN205/100)</f>
        <v/>
      </c>
      <c r="GD209" s="420" t="str">
        <f>IF(_tag_month_day!BO205="","",_tag_month_day!BO205/100)</f>
        <v/>
      </c>
      <c r="GE209" s="420" t="str">
        <f>IF(_tag_month_day!BP205="","",_tag_month_day!BP205/100)</f>
        <v/>
      </c>
      <c r="GF209" s="420" t="str">
        <f>IF(_tag_month_day!BQ205="","",_tag_month_day!BQ205/100)</f>
        <v/>
      </c>
      <c r="GG209" s="420" t="str">
        <f>IF(_tag_month_day!BR205="","",_tag_month_day!BR205/100)</f>
        <v/>
      </c>
      <c r="GH209" s="420" t="str">
        <f>IF(_tag_month_day!BS205="","",_tag_month_day!BS205/100)</f>
        <v/>
      </c>
      <c r="GI209" s="603" t="str">
        <f>IF(_tag_month_day!BT205="","",_tag_month_day!BT205/100)</f>
        <v/>
      </c>
      <c r="GJ209" s="612" t="str">
        <f>IF(_tag_month_day!BU205="","",_tag_month_day!BU205/100)</f>
        <v/>
      </c>
      <c r="GK209" s="620" t="str">
        <f>IF(_tag_month_day!BV205="",IF(_rlcf_month_day!A$2="","",_rlcf_month_day!A$2/100),_tag_month_day!BV205/100)</f>
        <v/>
      </c>
      <c r="GL209" s="620" t="str">
        <f>IF(_tag_month_day!BW205="",IF(_rlcf_month_day!B$2="","",_rlcf_month_day!B$2/100),_tag_month_day!BW205/100)</f>
        <v/>
      </c>
      <c r="GM209" s="621" t="str">
        <f>IF(_tag_month_day!BX205="",IF(_rlcf_month_day!C$2="","",_rlcf_month_day!C$2/100),_tag_month_day!BX205/100)</f>
        <v/>
      </c>
      <c r="GN209" s="620" t="str">
        <f>IF(_tag_month_day!BV205="",IF(_rlcf_month_day!A$2="","",_rlcf_month_day!A$2/100),_tag_month_day!BV205/100)</f>
        <v/>
      </c>
      <c r="GO209" s="620" t="str">
        <f>IF(_tag_month_day!BW205="",IF(_rlcf_month_day!B$2="","",_rlcf_month_day!B$2/100),_tag_month_day!BW205/100)</f>
        <v/>
      </c>
      <c r="GP209" s="620" t="str">
        <f>IF(_tag_month_day!CD205="",IF(_rlcf_month_day!E$2="","",_rlcf_month_day!E$2/100),_tag_month_day!CD205/100)</f>
        <v/>
      </c>
      <c r="GQ209" s="620" t="str">
        <f>IF(_tag_month_day!CE205="",IF(_rlcf_month_day!F$2="","",_rlcf_month_day!F$2/100),_tag_month_day!CE205/100)</f>
        <v/>
      </c>
      <c r="GR209" s="621" t="str">
        <f>IF(_tag_month_day!CF205="",IF(_rlcf_month_day!G$2="","",_rlcf_month_day!G$2/100),_tag_month_day!CF205/100)</f>
        <v/>
      </c>
      <c r="GS209" s="626">
        <f t="shared" ref="GS209:HH209" si="1293">GS208</f>
        <v>0.953</v>
      </c>
      <c r="GT209" s="626">
        <f t="shared" si="1293"/>
        <v>0.55</v>
      </c>
      <c r="GU209" s="626">
        <f t="shared" si="1293"/>
        <v>0.55</v>
      </c>
      <c r="GV209" s="626">
        <f t="shared" si="1293"/>
        <v>0.55</v>
      </c>
      <c r="GW209" s="626">
        <f t="shared" si="1293"/>
        <v>0.5</v>
      </c>
      <c r="GX209" s="626">
        <f t="shared" si="1293"/>
        <v>0.935</v>
      </c>
      <c r="GY209" s="626">
        <f t="shared" si="1293"/>
        <v>0.15</v>
      </c>
      <c r="GZ209" s="626">
        <f t="shared" si="1293"/>
        <v>1</v>
      </c>
      <c r="HA209" s="632">
        <f t="shared" si="1293"/>
        <v>0.047</v>
      </c>
      <c r="HB209" s="632">
        <f t="shared" si="1293"/>
        <v>0.45</v>
      </c>
      <c r="HC209" s="632">
        <f t="shared" si="1293"/>
        <v>0.45</v>
      </c>
      <c r="HD209" s="632">
        <f t="shared" si="1293"/>
        <v>0.45</v>
      </c>
      <c r="HE209" s="632">
        <f t="shared" si="1293"/>
        <v>0.5</v>
      </c>
      <c r="HF209" s="632">
        <f t="shared" si="1293"/>
        <v>0.065</v>
      </c>
      <c r="HG209" s="632">
        <f t="shared" si="1293"/>
        <v>0.85</v>
      </c>
      <c r="HH209" s="632">
        <f t="shared" si="1293"/>
        <v>0</v>
      </c>
      <c r="HI209" s="68" t="e">
        <f t="shared" si="1199"/>
        <v>#VALUE!</v>
      </c>
      <c r="HJ209" s="68" t="e">
        <f t="shared" si="1230"/>
        <v>#VALUE!</v>
      </c>
      <c r="HK209" s="202">
        <f t="shared" si="1231"/>
        <v>0.85</v>
      </c>
      <c r="HL209" s="464">
        <f t="shared" si="1232"/>
        <v>550000</v>
      </c>
      <c r="HM209" s="464">
        <f t="shared" si="1233"/>
        <v>480000</v>
      </c>
      <c r="HN209" s="192" t="e">
        <f t="shared" si="1200"/>
        <v>#VALUE!</v>
      </c>
      <c r="HO209" s="192" t="e">
        <f>HN209*HK209*$HO$2/HL209*1000000</f>
        <v>#VALUE!</v>
      </c>
      <c r="HP209" s="192" t="e">
        <f>HN209*HK209*$HP$2/HM209*1000000</f>
        <v>#VALUE!</v>
      </c>
    </row>
    <row r="210" customFormat="1" spans="1:224">
      <c r="A210" s="381">
        <v>205</v>
      </c>
      <c r="B210" s="54">
        <f ca="1" t="shared" si="1234"/>
        <v>43625</v>
      </c>
      <c r="C210" s="57">
        <f t="shared" si="1235"/>
        <v>0.0416666666666667</v>
      </c>
      <c r="D210" s="68" t="str">
        <f ca="1" t="shared" si="1201"/>
        <v>白班</v>
      </c>
      <c r="E210" s="68" t="str">
        <f ca="1" t="shared" si="1202"/>
        <v>丙</v>
      </c>
      <c r="F210" s="68">
        <f ca="1">SUMPRODUCT((成本日报!$A$3:$A$95=计划!B210)*(成本日报!$B$3:$B$95=计划!$D210),成本日报!$C$3:$C$95)</f>
        <v>3</v>
      </c>
      <c r="G210" s="382">
        <f ca="1" t="shared" si="1236"/>
        <v>43625.4999999995</v>
      </c>
      <c r="H210" s="382">
        <f ca="1" t="shared" si="1203"/>
        <v>43625.506944444</v>
      </c>
      <c r="I210" s="382">
        <f ca="1" t="shared" si="1204"/>
        <v>43625.5124999995</v>
      </c>
      <c r="J210" s="382">
        <f ca="1" t="shared" si="1205"/>
        <v>43625.5416666662</v>
      </c>
      <c r="K210" s="382">
        <f ca="1" t="shared" si="1206"/>
        <v>43625.6041666662</v>
      </c>
      <c r="L210" s="382">
        <f ca="1" t="shared" si="1207"/>
        <v>43625.6249999995</v>
      </c>
      <c r="M210" s="398" t="str">
        <f>IF(_tag_month_day!A206="","",_tag_month_day!A206)</f>
        <v/>
      </c>
      <c r="N210" s="398" t="str">
        <f>IF(_tag_month_day!B206="","",_tag_month_day!B206)</f>
        <v/>
      </c>
      <c r="O210" s="399" t="e">
        <f t="shared" si="1208"/>
        <v>#VALUE!</v>
      </c>
      <c r="P210" s="398" t="str">
        <f>IF(_tag_month_day!C206="","",_tag_month_day!C206)</f>
        <v/>
      </c>
      <c r="Q210" s="398" t="str">
        <f>IF(_tag_month_day!D206="","",_tag_month_day!D206)</f>
        <v/>
      </c>
      <c r="R210" s="416">
        <f>IF(_tag_month_day!CB206="",R209,_tag_month_day!CB206/100)</f>
        <v>0.07</v>
      </c>
      <c r="S210" s="417" t="str">
        <f>IF(_tag_month_day!E206="","",_tag_month_day!E206)</f>
        <v/>
      </c>
      <c r="T210" s="417" t="str">
        <f>IF(_tag_month_day!F206="","",_tag_month_day!F206)</f>
        <v/>
      </c>
      <c r="U210" s="418" t="e">
        <f t="shared" si="1162"/>
        <v>#VALUE!</v>
      </c>
      <c r="V210" s="53" t="e">
        <f t="shared" si="1163"/>
        <v>#VALUE!</v>
      </c>
      <c r="W210" s="419" t="str">
        <f>IF(_jhy_month_day!A206="","",_jhy_month_day!A206)</f>
        <v/>
      </c>
      <c r="X210" s="420" t="str">
        <f>IF(_jhy_month_day!B206="","",_jhy_month_day!B206/100)</f>
        <v/>
      </c>
      <c r="Y210" s="420" t="str">
        <f>IF(_jhy_month_day!C206="","",_jhy_month_day!C206/100)</f>
        <v/>
      </c>
      <c r="Z210" s="439">
        <f t="shared" si="1253"/>
        <v>52</v>
      </c>
      <c r="AA210" s="440" t="str">
        <f>IF(_tag_month_day!G206="","",_tag_month_day!G206/100)</f>
        <v/>
      </c>
      <c r="AB210" s="440" t="str">
        <f>IF(_tag_month_day!H206="","",_tag_month_day!H206/100)</f>
        <v/>
      </c>
      <c r="AC210" s="193">
        <f t="shared" si="1209"/>
        <v>1.59963432013121</v>
      </c>
      <c r="AD210" s="441" t="str">
        <f t="shared" si="1210"/>
        <v/>
      </c>
      <c r="AE210" s="442" t="str">
        <f t="shared" si="1211"/>
        <v/>
      </c>
      <c r="AF210" s="443">
        <v>1</v>
      </c>
      <c r="AG210" s="68" t="str">
        <f>IF(_duihao_month_day!A206="","",_duihao_month_day!A206)</f>
        <v/>
      </c>
      <c r="AH210" s="463">
        <f>IF(_gyk_month_day!B206="",AH209,_gyk_month_day!B206)</f>
        <v>820</v>
      </c>
      <c r="AI210" s="464" t="e">
        <f t="shared" si="1237"/>
        <v>#VALUE!</v>
      </c>
      <c r="AJ210" s="68" t="str">
        <f>IF(_tag_month_day!I206="","",_tag_month_day!I206)</f>
        <v/>
      </c>
      <c r="AK210" s="465" t="str">
        <f>IF(_tzyy_month_day!A206="","",_tzyy_month_day!A206)</f>
        <v/>
      </c>
      <c r="AL210" s="465" t="str">
        <f>IF(_tzyy_month_day!B206="","",_tzyy_month_day!B206)</f>
        <v/>
      </c>
      <c r="AM210" s="465" t="str">
        <f>IF(_tzyy_month_day!C206="","",_tzyy_month_day!C206)</f>
        <v/>
      </c>
      <c r="AN210" s="466" t="str">
        <f>IF(_tag_month_day!CG206="","",_tag_month_day!CG206)</f>
        <v/>
      </c>
      <c r="AO210" s="466" t="str">
        <f>IF(_tag_month_day!CH206="","",_tag_month_day!CH206)</f>
        <v/>
      </c>
      <c r="AP210" s="486" t="e">
        <f t="shared" si="1212"/>
        <v>#VALUE!</v>
      </c>
      <c r="AQ210" s="487" t="str">
        <f>IF(_tag_month_day!J206="","",_tag_month_day!J206/100)</f>
        <v/>
      </c>
      <c r="AR210" s="488">
        <f t="shared" si="1213"/>
        <v>1.3</v>
      </c>
      <c r="AS210" s="489" t="e">
        <f t="shared" si="1164"/>
        <v>#VALUE!</v>
      </c>
      <c r="AT210" s="489">
        <f t="shared" si="1214"/>
        <v>0</v>
      </c>
      <c r="AU210" s="490" t="str">
        <f>IF(_tag_month_day!K206="","",_tag_month_day!K206)</f>
        <v/>
      </c>
      <c r="AV210" s="491" t="str">
        <f>IF(_tag_month_day!L206="","",_tag_month_day!L206/100)</f>
        <v/>
      </c>
      <c r="AW210" s="420">
        <f t="shared" si="1136"/>
        <v>0</v>
      </c>
      <c r="AX210" s="420">
        <f t="shared" si="1215"/>
        <v>0</v>
      </c>
      <c r="AY210" s="420" t="str">
        <f>IF(_tag_month_day!M206="","",_tag_month_day!M206/100)</f>
        <v/>
      </c>
      <c r="AZ210" s="420" t="str">
        <f>IF(_tag_month_day!N206="","",_tag_month_day!N206/100)</f>
        <v/>
      </c>
      <c r="BA210" s="420" t="str">
        <f>IF(_tag_month_day!O206="","",_tag_month_day!O206/100)</f>
        <v/>
      </c>
      <c r="BB210" s="496" t="str">
        <f>IF(_tag_month_day!P206="","",_tag_month_day!P206/100)</f>
        <v/>
      </c>
      <c r="BC210" s="496">
        <f t="shared" si="1216"/>
        <v>0</v>
      </c>
      <c r="BD210" s="496" t="str">
        <f>IF(_tag_month_day!Q206="","",_tag_month_day!Q206/100)</f>
        <v/>
      </c>
      <c r="BE210" s="510" t="str">
        <f>IF(_tag_month_day!R206="","",_tag_month_day!R206/100)</f>
        <v/>
      </c>
      <c r="BF210" s="413" t="str">
        <f>IF(_tag_month_day!CC206="","",_tag_month_day!CC206/100)</f>
        <v/>
      </c>
      <c r="BG210" s="511" t="e">
        <f t="shared" si="1165"/>
        <v>#VALUE!</v>
      </c>
      <c r="BH210" s="198">
        <f t="shared" si="1166"/>
        <v>0</v>
      </c>
      <c r="BI210" s="512" t="e">
        <f>IF(CX210=0,BI209,(DK210*查询!$R$5+DL210*查询!$Q$5+DM210*查询!$N$5+DN210*查询!$O$5+DO210*查询!$P$5)*AF210/CX210)</f>
        <v>#VALUE!</v>
      </c>
      <c r="BJ210" s="512" t="e">
        <f>IF(CX210=0,BJ209,(DP210*查询!$S$5+DQ210*查询!$T$5+DR210*查询!$U$5)*AF210/CX210)</f>
        <v>#VALUE!</v>
      </c>
      <c r="BK210" s="512">
        <f t="shared" si="1217"/>
        <v>1</v>
      </c>
      <c r="BL210" s="513" t="str">
        <f>IF(_cfyc_month_day!A206="","",_cfyc_month_day!A206)</f>
        <v/>
      </c>
      <c r="BM210" s="513" t="str">
        <f>IF(_cfyc_month_day!B206="","",_cfyc_month_day!B206)</f>
        <v/>
      </c>
      <c r="BN210" s="513" t="str">
        <f>IF(_cfyc_month_day!C206="","",_cfyc_month_day!C206)</f>
        <v/>
      </c>
      <c r="BO210" s="522" t="str">
        <f>IF(_cfyc_month_day!D206="","",_cfyc_month_day!D206)</f>
        <v/>
      </c>
      <c r="BP210" s="522" t="str">
        <f>IF(_cfyc_month_day!E206="","",_cfyc_month_day!E206)</f>
        <v/>
      </c>
      <c r="BQ210" s="522" t="str">
        <f>IF(_cfyc_month_day!F206="","",_cfyc_month_day!F206)</f>
        <v/>
      </c>
      <c r="BR210" s="513" t="str">
        <f>IF(_tag_month_day!T206="","",_tag_month_day!T206)</f>
        <v/>
      </c>
      <c r="BS210" s="513" t="str">
        <f>IF(_tag_month_day!U206="","",_tag_month_day!U206)</f>
        <v/>
      </c>
      <c r="BT210" s="523" t="str">
        <f t="shared" si="1218"/>
        <v/>
      </c>
      <c r="BU210" s="223" t="str">
        <f>IF(_tag_month_day!V206="","",_tag_month_day!V206)</f>
        <v/>
      </c>
      <c r="BV210" s="206" t="str">
        <f>IF(_tag_month_day!W206="","",_tag_month_day!W206)</f>
        <v/>
      </c>
      <c r="BW210" s="540" t="str">
        <f>IF(_tag_month_day!X206="","",_tag_month_day!X206)</f>
        <v/>
      </c>
      <c r="BX210" s="540" t="str">
        <f>IF(_tag_month_day!Y206="","",_tag_month_day!Y206)</f>
        <v/>
      </c>
      <c r="BY210" s="541">
        <f ca="1" t="shared" si="1219"/>
        <v>43625.6249999995</v>
      </c>
      <c r="BZ210" s="542"/>
      <c r="CA210" s="543" t="str">
        <f>IF(_jhy2_month_day!A206="","",_jhy2_month_day!A206)</f>
        <v/>
      </c>
      <c r="CB210" s="464" t="str">
        <f>IF(_jhy2_month_day!B206="","",_jhy2_month_day!B206)</f>
        <v/>
      </c>
      <c r="CC210" s="464" t="str">
        <f>IF(_jhy2_month_day!C206="","",_jhy2_month_day!C206)</f>
        <v/>
      </c>
      <c r="CD210" s="464" t="str">
        <f>IF(_jhy2_month_day!D206="","",_jhy2_month_day!D206)</f>
        <v/>
      </c>
      <c r="CE210" s="464" t="str">
        <f>IF(_jhy2_month_day!E206="","",_jhy2_month_day!E206)</f>
        <v/>
      </c>
      <c r="CF210" s="464" t="str">
        <f>IF(_jhy2_month_day!F206="","",_jhy2_month_day!F206)</f>
        <v/>
      </c>
      <c r="CG210" s="464" t="str">
        <f>IF(_jhy2_month_day!G206="","",_jhy2_month_day!G206)</f>
        <v/>
      </c>
      <c r="CH210" s="464" t="str">
        <f>IF(_jhy2_month_day!H206="","",_jhy2_month_day!H206)</f>
        <v/>
      </c>
      <c r="CI210" s="464" t="str">
        <f>IF(_jhy2_month_day!I206="","",_jhy2_month_day!I206)</f>
        <v/>
      </c>
      <c r="CJ210" s="464" t="str">
        <f>IF(_jhy2_month_day!J206="","",_jhy2_month_day!J206)</f>
        <v/>
      </c>
      <c r="CK210" s="464" t="str">
        <f>IF(_jhy2_month_day!K206="","",_jhy2_month_day!K206)</f>
        <v/>
      </c>
      <c r="CL210" s="562" t="str">
        <f>IF(_jhy2_month_day!L206="","",_jhy2_month_day!L206)</f>
        <v/>
      </c>
      <c r="CM210" s="562" t="str">
        <f>IF(_jhy2_month_day!M206="","",_jhy2_month_day!M206)</f>
        <v/>
      </c>
      <c r="CN210" s="562" t="str">
        <f>IF(_jhy2_month_day!N206="","",_jhy2_month_day!N206)</f>
        <v/>
      </c>
      <c r="CO210" s="562" t="str">
        <f>IF(_jhy2_month_day!O206="","",_jhy2_month_day!O206)</f>
        <v/>
      </c>
      <c r="CP210" s="562" t="str">
        <f>IF(_jhy2_month_day!P206="","",_jhy2_month_day!P206)</f>
        <v/>
      </c>
      <c r="CQ210" s="562" t="str">
        <f>IF(_jhy2_month_day!Q206="","",_jhy2_month_day!Q206)</f>
        <v/>
      </c>
      <c r="CR210" s="563" t="str">
        <f>IF(_jhy2_month_day!R206="","",_jhy2_month_day!R206)</f>
        <v/>
      </c>
      <c r="CS210" s="576" t="str">
        <f>IF(_jhy2_month_day!S206="","",_jhy2_month_day!S206)</f>
        <v/>
      </c>
      <c r="CT210" s="562" t="str">
        <f>IF(_jhy2_month_day!T206="","",_jhy2_month_day!T206)</f>
        <v/>
      </c>
      <c r="CU210" s="577" t="e">
        <f t="shared" si="1167"/>
        <v>#VALUE!</v>
      </c>
      <c r="CV210" s="198" t="e">
        <f t="shared" si="1168"/>
        <v>#VALUE!</v>
      </c>
      <c r="CW210" s="192" t="e">
        <f t="shared" si="1169"/>
        <v>#VALUE!</v>
      </c>
      <c r="CX210" s="192" t="e">
        <f t="shared" si="1170"/>
        <v>#VALUE!</v>
      </c>
      <c r="CY210" s="202" t="e">
        <f t="shared" si="1171"/>
        <v>#VALUE!</v>
      </c>
      <c r="CZ210" s="192" t="e">
        <f t="shared" ref="CZ210:DI210" si="1294">$AJ210*EF210</f>
        <v>#VALUE!</v>
      </c>
      <c r="DA210" s="192" t="e">
        <f t="shared" si="1294"/>
        <v>#VALUE!</v>
      </c>
      <c r="DB210" s="192" t="e">
        <f t="shared" si="1294"/>
        <v>#VALUE!</v>
      </c>
      <c r="DC210" s="192" t="e">
        <f t="shared" si="1294"/>
        <v>#VALUE!</v>
      </c>
      <c r="DD210" s="192" t="e">
        <f t="shared" si="1294"/>
        <v>#VALUE!</v>
      </c>
      <c r="DE210" s="192" t="e">
        <f t="shared" si="1294"/>
        <v>#VALUE!</v>
      </c>
      <c r="DF210" s="192" t="e">
        <f t="shared" si="1294"/>
        <v>#VALUE!</v>
      </c>
      <c r="DG210" s="192" t="e">
        <f t="shared" si="1294"/>
        <v>#VALUE!</v>
      </c>
      <c r="DH210" s="192" t="e">
        <f t="shared" si="1294"/>
        <v>#VALUE!</v>
      </c>
      <c r="DI210" s="192" t="e">
        <f t="shared" si="1294"/>
        <v>#VALUE!</v>
      </c>
      <c r="DJ210" s="192" t="e">
        <f t="shared" si="1173"/>
        <v>#VALUE!</v>
      </c>
      <c r="DK210" s="192" t="e">
        <f t="shared" si="1174"/>
        <v>#VALUE!</v>
      </c>
      <c r="DL210" s="192" t="e">
        <f t="shared" si="1175"/>
        <v>#VALUE!</v>
      </c>
      <c r="DM210" s="192" t="e">
        <f t="shared" si="1176"/>
        <v>#VALUE!</v>
      </c>
      <c r="DN210" s="192" t="e">
        <f t="shared" si="1177"/>
        <v>#VALUE!</v>
      </c>
      <c r="DO210" s="192" t="e">
        <f t="shared" si="1178"/>
        <v>#VALUE!</v>
      </c>
      <c r="DP210" s="192" t="e">
        <f t="shared" si="1179"/>
        <v>#VALUE!</v>
      </c>
      <c r="DQ210" s="192" t="e">
        <f t="shared" si="1180"/>
        <v>#VALUE!</v>
      </c>
      <c r="DR210" s="192" t="e">
        <f t="shared" si="1181"/>
        <v>#VALUE!</v>
      </c>
      <c r="DS210" s="192" t="e">
        <f t="shared" si="1182"/>
        <v>#VALUE!</v>
      </c>
      <c r="DT210" s="192" t="e">
        <f t="shared" si="1183"/>
        <v>#VALUE!</v>
      </c>
      <c r="DU210" s="192" t="e">
        <f t="shared" si="1184"/>
        <v>#VALUE!</v>
      </c>
      <c r="DV210" s="198" t="e">
        <f t="shared" si="1185"/>
        <v>#VALUE!</v>
      </c>
      <c r="DW210" s="198" t="e">
        <f t="shared" si="1186"/>
        <v>#DIV/0!</v>
      </c>
      <c r="DX210" s="198" t="e">
        <f t="shared" si="1187"/>
        <v>#DIV/0!</v>
      </c>
      <c r="DY210" s="198" t="e">
        <f t="shared" si="1188"/>
        <v>#VALUE!</v>
      </c>
      <c r="DZ210" s="198" t="e">
        <f t="shared" si="1189"/>
        <v>#VALUE!</v>
      </c>
      <c r="EA210" s="198" t="e">
        <f t="shared" si="1190"/>
        <v>#VALUE!</v>
      </c>
      <c r="EB210" s="198" t="e">
        <f t="shared" si="1191"/>
        <v>#VALUE!</v>
      </c>
      <c r="EC210" s="198" t="e">
        <f t="shared" si="1192"/>
        <v>#DIV/0!</v>
      </c>
      <c r="ED210" s="198" t="e">
        <f t="shared" si="1193"/>
        <v>#VALUE!</v>
      </c>
      <c r="EE210" s="198" t="e">
        <f t="shared" si="1194"/>
        <v>#VALUE!</v>
      </c>
      <c r="EF210" s="198" t="e">
        <f t="shared" ref="EF210:EO210" si="1295">DV210/SUM($DV210:$EE210)</f>
        <v>#VALUE!</v>
      </c>
      <c r="EG210" s="198" t="e">
        <f t="shared" si="1295"/>
        <v>#DIV/0!</v>
      </c>
      <c r="EH210" s="198" t="e">
        <f t="shared" si="1295"/>
        <v>#DIV/0!</v>
      </c>
      <c r="EI210" s="198" t="e">
        <f t="shared" si="1295"/>
        <v>#VALUE!</v>
      </c>
      <c r="EJ210" s="198" t="e">
        <f t="shared" si="1295"/>
        <v>#VALUE!</v>
      </c>
      <c r="EK210" s="198" t="e">
        <f t="shared" si="1295"/>
        <v>#VALUE!</v>
      </c>
      <c r="EL210" s="198" t="e">
        <f t="shared" si="1295"/>
        <v>#VALUE!</v>
      </c>
      <c r="EM210" s="198" t="e">
        <f t="shared" si="1295"/>
        <v>#DIV/0!</v>
      </c>
      <c r="EN210" s="198" t="e">
        <f t="shared" si="1295"/>
        <v>#VALUE!</v>
      </c>
      <c r="EO210" s="198" t="e">
        <f t="shared" si="1295"/>
        <v>#VALUE!</v>
      </c>
      <c r="EP210" s="511">
        <f t="shared" ref="EP210:EW210" si="1296">EP209</f>
        <v>0.08</v>
      </c>
      <c r="EQ210" s="511">
        <f t="shared" si="1296"/>
        <v>0.015</v>
      </c>
      <c r="ER210" s="511">
        <f t="shared" si="1296"/>
        <v>0.015</v>
      </c>
      <c r="ES210" s="511">
        <f t="shared" si="1296"/>
        <v>0.015</v>
      </c>
      <c r="ET210" s="511">
        <f t="shared" si="1296"/>
        <v>0.015</v>
      </c>
      <c r="EU210" s="511">
        <f t="shared" si="1296"/>
        <v>0.09</v>
      </c>
      <c r="EV210" s="511">
        <f t="shared" si="1296"/>
        <v>0.09</v>
      </c>
      <c r="EW210" s="511">
        <f t="shared" si="1296"/>
        <v>0.09</v>
      </c>
      <c r="EX210" s="420" t="str">
        <f>IF(_tag_month_day!AS206="","",_tag_month_day!AS206/100)</f>
        <v/>
      </c>
      <c r="EY210" s="420" t="str">
        <f>IF(_tag_month_day!AT206="","",_tag_month_day!AT206/100)</f>
        <v/>
      </c>
      <c r="EZ210" s="420" t="str">
        <f>IF(_tag_month_day!AU206="","",_tag_month_day!AU206/100)</f>
        <v/>
      </c>
      <c r="FA210" s="420" t="str">
        <f>IF(_tag_month_day!AV206="","",_tag_month_day!AV206/100)</f>
        <v/>
      </c>
      <c r="FB210" s="420" t="str">
        <f>IF(_tag_month_day!AW206="","",_tag_month_day!AW206/100)</f>
        <v/>
      </c>
      <c r="FC210" s="420" t="str">
        <f>IF(_tag_month_day!AX206="","",_tag_month_day!AX206/100)</f>
        <v/>
      </c>
      <c r="FD210" s="510">
        <f t="shared" si="1223"/>
        <v>0.33</v>
      </c>
      <c r="FE210" s="510">
        <f t="shared" si="1224"/>
        <v>0.19</v>
      </c>
      <c r="FF210" s="510">
        <f t="shared" si="1225"/>
        <v>0.003</v>
      </c>
      <c r="FG210" s="510">
        <f t="shared" si="1226"/>
        <v>0</v>
      </c>
      <c r="FH210" s="603">
        <f t="shared" si="1227"/>
        <v>0.0001</v>
      </c>
      <c r="FI210" s="510">
        <f t="shared" ref="FI210:FR210" si="1297">FI209</f>
        <v>0.41</v>
      </c>
      <c r="FJ210" s="510">
        <f t="shared" si="1297"/>
        <v>0.11</v>
      </c>
      <c r="FK210" s="510">
        <f t="shared" si="1297"/>
        <v>0.015</v>
      </c>
      <c r="FL210" s="510">
        <f t="shared" si="1297"/>
        <v>0</v>
      </c>
      <c r="FM210" s="603">
        <f t="shared" si="1297"/>
        <v>0.0001</v>
      </c>
      <c r="FN210" s="510" t="str">
        <f>IF(_tag_month_day!AY206="","",_tag_month_day!AY206/100)</f>
        <v/>
      </c>
      <c r="FO210" s="510" t="str">
        <f>IF(_tag_month_day!AZ206="","",_tag_month_day!AZ206/100)</f>
        <v/>
      </c>
      <c r="FP210" s="510" t="str">
        <f>IF(_tag_month_day!BA206="","",_tag_month_day!BA206/100)</f>
        <v/>
      </c>
      <c r="FQ210" s="510" t="str">
        <f>IF(_tag_month_day!BB206="","",_tag_month_day!BB206/100)</f>
        <v/>
      </c>
      <c r="FR210" s="603" t="str">
        <f>IF(_tag_month_day!BC206="","",_tag_month_day!BC206/100)</f>
        <v/>
      </c>
      <c r="FS210" s="510" t="str">
        <f>IF(_tag_month_day!BD206="","",_tag_month_day!BD206/100)</f>
        <v/>
      </c>
      <c r="FT210" s="510" t="str">
        <f>IF(_tag_month_day!BE206="","",_tag_month_day!BE206/100)</f>
        <v/>
      </c>
      <c r="FU210" s="510" t="str">
        <f>IF(_tag_month_day!BF206="","",_tag_month_day!BF206/100)</f>
        <v/>
      </c>
      <c r="FV210" s="510" t="str">
        <f>IF(_tag_month_day!BG206="","",_tag_month_day!BG206/100)</f>
        <v/>
      </c>
      <c r="FW210" s="603" t="str">
        <f>IF(_tag_month_day!BH206="","",_tag_month_day!BH206/100)</f>
        <v/>
      </c>
      <c r="FX210" s="510" t="str">
        <f>IF(_tag_month_day!BI206="","",_tag_month_day!BI206/100)</f>
        <v/>
      </c>
      <c r="FY210" s="510" t="str">
        <f>IF(_tag_month_day!BJ206="","",_tag_month_day!BJ206/100)</f>
        <v/>
      </c>
      <c r="FZ210" s="605" t="str">
        <f>IF(_tag_month_day!BK206="","",_tag_month_day!BK206/100)</f>
        <v/>
      </c>
      <c r="GA210" s="510" t="str">
        <f>IF(_tag_month_day!BL206="","",_tag_month_day!BL206/100)</f>
        <v/>
      </c>
      <c r="GB210" s="603" t="str">
        <f>IF(_tag_month_day!BM206="","",_tag_month_day!BM206/100)</f>
        <v/>
      </c>
      <c r="GC210" s="420" t="str">
        <f>IF(_tag_month_day!BN206="","",_tag_month_day!BN206/100)</f>
        <v/>
      </c>
      <c r="GD210" s="420" t="str">
        <f>IF(_tag_month_day!BO206="","",_tag_month_day!BO206/100)</f>
        <v/>
      </c>
      <c r="GE210" s="420" t="str">
        <f>IF(_tag_month_day!BP206="","",_tag_month_day!BP206/100)</f>
        <v/>
      </c>
      <c r="GF210" s="420" t="str">
        <f>IF(_tag_month_day!BQ206="","",_tag_month_day!BQ206/100)</f>
        <v/>
      </c>
      <c r="GG210" s="420" t="str">
        <f>IF(_tag_month_day!BR206="","",_tag_month_day!BR206/100)</f>
        <v/>
      </c>
      <c r="GH210" s="420" t="str">
        <f>IF(_tag_month_day!BS206="","",_tag_month_day!BS206/100)</f>
        <v/>
      </c>
      <c r="GI210" s="603" t="str">
        <f>IF(_tag_month_day!BT206="","",_tag_month_day!BT206/100)</f>
        <v/>
      </c>
      <c r="GJ210" s="612" t="str">
        <f>IF(_tag_month_day!BU206="","",_tag_month_day!BU206/100)</f>
        <v/>
      </c>
      <c r="GK210" s="620" t="str">
        <f>IF(_tag_month_day!BV206="",IF(_rlcf_month_day!A$2="","",_rlcf_month_day!A$2/100),_tag_month_day!BV206/100)</f>
        <v/>
      </c>
      <c r="GL210" s="620" t="str">
        <f>IF(_tag_month_day!BW206="",IF(_rlcf_month_day!B$2="","",_rlcf_month_day!B$2/100),_tag_month_day!BW206/100)</f>
        <v/>
      </c>
      <c r="GM210" s="621" t="str">
        <f>IF(_tag_month_day!BX206="",IF(_rlcf_month_day!C$2="","",_rlcf_month_day!C$2/100),_tag_month_day!BX206/100)</f>
        <v/>
      </c>
      <c r="GN210" s="620" t="str">
        <f>IF(_tag_month_day!BV206="",IF(_rlcf_month_day!A$2="","",_rlcf_month_day!A$2/100),_tag_month_day!BV206/100)</f>
        <v/>
      </c>
      <c r="GO210" s="620" t="str">
        <f>IF(_tag_month_day!BW206="",IF(_rlcf_month_day!B$2="","",_rlcf_month_day!B$2/100),_tag_month_day!BW206/100)</f>
        <v/>
      </c>
      <c r="GP210" s="620" t="str">
        <f>IF(_tag_month_day!CD206="",IF(_rlcf_month_day!E$2="","",_rlcf_month_day!E$2/100),_tag_month_day!CD206/100)</f>
        <v/>
      </c>
      <c r="GQ210" s="620" t="str">
        <f>IF(_tag_month_day!CE206="",IF(_rlcf_month_day!F$2="","",_rlcf_month_day!F$2/100),_tag_month_day!CE206/100)</f>
        <v/>
      </c>
      <c r="GR210" s="621" t="str">
        <f>IF(_tag_month_day!CF206="",IF(_rlcf_month_day!G$2="","",_rlcf_month_day!G$2/100),_tag_month_day!CF206/100)</f>
        <v/>
      </c>
      <c r="GS210" s="626">
        <f t="shared" ref="GS210:HH210" si="1298">GS209</f>
        <v>0.953</v>
      </c>
      <c r="GT210" s="626">
        <f t="shared" si="1298"/>
        <v>0.55</v>
      </c>
      <c r="GU210" s="626">
        <f t="shared" si="1298"/>
        <v>0.55</v>
      </c>
      <c r="GV210" s="626">
        <f t="shared" si="1298"/>
        <v>0.55</v>
      </c>
      <c r="GW210" s="626">
        <f t="shared" si="1298"/>
        <v>0.5</v>
      </c>
      <c r="GX210" s="626">
        <f t="shared" si="1298"/>
        <v>0.935</v>
      </c>
      <c r="GY210" s="626">
        <f t="shared" si="1298"/>
        <v>0.15</v>
      </c>
      <c r="GZ210" s="626">
        <f t="shared" si="1298"/>
        <v>1</v>
      </c>
      <c r="HA210" s="632">
        <f t="shared" si="1298"/>
        <v>0.047</v>
      </c>
      <c r="HB210" s="632">
        <f t="shared" si="1298"/>
        <v>0.45</v>
      </c>
      <c r="HC210" s="632">
        <f t="shared" si="1298"/>
        <v>0.45</v>
      </c>
      <c r="HD210" s="632">
        <f t="shared" si="1298"/>
        <v>0.45</v>
      </c>
      <c r="HE210" s="632">
        <f t="shared" si="1298"/>
        <v>0.5</v>
      </c>
      <c r="HF210" s="632">
        <f t="shared" si="1298"/>
        <v>0.065</v>
      </c>
      <c r="HG210" s="632">
        <f t="shared" si="1298"/>
        <v>0.85</v>
      </c>
      <c r="HH210" s="632">
        <f t="shared" si="1298"/>
        <v>0</v>
      </c>
      <c r="HI210" s="68">
        <f t="shared" si="1199"/>
        <v>0</v>
      </c>
      <c r="HJ210" s="68" t="e">
        <f t="shared" si="1230"/>
        <v>#VALUE!</v>
      </c>
      <c r="HK210" s="202">
        <f t="shared" si="1231"/>
        <v>0.85</v>
      </c>
      <c r="HL210" s="464">
        <f t="shared" si="1232"/>
        <v>550000</v>
      </c>
      <c r="HM210" s="464">
        <f t="shared" si="1233"/>
        <v>480000</v>
      </c>
      <c r="HN210" s="192" t="e">
        <f t="shared" si="1200"/>
        <v>#VALUE!</v>
      </c>
      <c r="HO210" s="192" t="e">
        <f>HN210*HK210*$HO$2/HL210*1000000</f>
        <v>#VALUE!</v>
      </c>
      <c r="HP210" s="192" t="e">
        <f>HN210*HK210*$HP$2/HM210*1000000</f>
        <v>#VALUE!</v>
      </c>
    </row>
    <row r="211" customFormat="1" spans="1:224">
      <c r="A211" s="381">
        <v>206</v>
      </c>
      <c r="B211" s="54">
        <f ca="1" t="shared" si="1234"/>
        <v>43625</v>
      </c>
      <c r="C211" s="57">
        <f t="shared" si="1235"/>
        <v>0.0416666666666667</v>
      </c>
      <c r="D211" s="68" t="str">
        <f ca="1" t="shared" si="1201"/>
        <v>白班</v>
      </c>
      <c r="E211" s="68" t="str">
        <f ca="1" t="shared" si="1202"/>
        <v>丙</v>
      </c>
      <c r="F211" s="68">
        <f ca="1">SUMPRODUCT((成本日报!$A$3:$A$95=计划!B211)*(成本日报!$B$3:$B$95=计划!$D211),成本日报!$C$3:$C$95)</f>
        <v>3</v>
      </c>
      <c r="G211" s="382">
        <f ca="1" t="shared" si="1236"/>
        <v>43625.5416666662</v>
      </c>
      <c r="H211" s="382">
        <f ca="1" t="shared" si="1203"/>
        <v>43625.5486111106</v>
      </c>
      <c r="I211" s="382">
        <f ca="1" t="shared" si="1204"/>
        <v>43625.5541666662</v>
      </c>
      <c r="J211" s="382">
        <f ca="1" t="shared" si="1205"/>
        <v>43625.5833333328</v>
      </c>
      <c r="K211" s="382">
        <f ca="1" t="shared" si="1206"/>
        <v>43625.6458333328</v>
      </c>
      <c r="L211" s="382">
        <f ca="1" t="shared" si="1207"/>
        <v>43625.6666666662</v>
      </c>
      <c r="M211" s="398" t="str">
        <f>IF(_tag_month_day!A207="","",_tag_month_day!A207)</f>
        <v/>
      </c>
      <c r="N211" s="398" t="str">
        <f>IF(_tag_month_day!B207="","",_tag_month_day!B207)</f>
        <v/>
      </c>
      <c r="O211" s="399" t="e">
        <f t="shared" si="1208"/>
        <v>#VALUE!</v>
      </c>
      <c r="P211" s="398" t="str">
        <f>IF(_tag_month_day!C207="","",_tag_month_day!C207)</f>
        <v/>
      </c>
      <c r="Q211" s="398" t="str">
        <f>IF(_tag_month_day!D207="","",_tag_month_day!D207)</f>
        <v/>
      </c>
      <c r="R211" s="416">
        <f>IF(_tag_month_day!CB207="",R210,_tag_month_day!CB207/100)</f>
        <v>0.07</v>
      </c>
      <c r="S211" s="417" t="str">
        <f>IF(_tag_month_day!E207="","",_tag_month_day!E207)</f>
        <v/>
      </c>
      <c r="T211" s="417" t="str">
        <f>IF(_tag_month_day!F207="","",_tag_month_day!F207)</f>
        <v/>
      </c>
      <c r="U211" s="418" t="e">
        <f t="shared" si="1162"/>
        <v>#VALUE!</v>
      </c>
      <c r="V211" s="53" t="e">
        <f t="shared" si="1163"/>
        <v>#VALUE!</v>
      </c>
      <c r="W211" s="419" t="str">
        <f>IF(_jhy_month_day!A207="","",_jhy_month_day!A207)</f>
        <v/>
      </c>
      <c r="X211" s="420" t="str">
        <f>IF(_jhy_month_day!B207="","",_jhy_month_day!B207/100)</f>
        <v/>
      </c>
      <c r="Y211" s="420" t="str">
        <f>IF(_jhy_month_day!C207="","",_jhy_month_day!C207/100)</f>
        <v/>
      </c>
      <c r="Z211" s="439">
        <f t="shared" si="1253"/>
        <v>52</v>
      </c>
      <c r="AA211" s="440" t="str">
        <f>IF(_tag_month_day!G207="","",_tag_month_day!G207/100)</f>
        <v/>
      </c>
      <c r="AB211" s="440" t="str">
        <f>IF(_tag_month_day!H207="","",_tag_month_day!H207/100)</f>
        <v/>
      </c>
      <c r="AC211" s="193">
        <f t="shared" si="1209"/>
        <v>1.59963432013121</v>
      </c>
      <c r="AD211" s="441" t="str">
        <f t="shared" si="1210"/>
        <v/>
      </c>
      <c r="AE211" s="442" t="str">
        <f t="shared" si="1211"/>
        <v/>
      </c>
      <c r="AF211" s="443">
        <v>1</v>
      </c>
      <c r="AG211" s="68" t="str">
        <f>IF(_duihao_month_day!A207="","",_duihao_month_day!A207)</f>
        <v/>
      </c>
      <c r="AH211" s="463">
        <f>IF(_gyk_month_day!B207="",AH210,_gyk_month_day!B207)</f>
        <v>820</v>
      </c>
      <c r="AI211" s="464" t="e">
        <f t="shared" si="1237"/>
        <v>#VALUE!</v>
      </c>
      <c r="AJ211" s="68" t="str">
        <f>IF(_tag_month_day!I207="","",_tag_month_day!I207)</f>
        <v/>
      </c>
      <c r="AK211" s="465" t="str">
        <f>IF(_tzyy_month_day!A207="","",_tzyy_month_day!A207)</f>
        <v/>
      </c>
      <c r="AL211" s="465" t="str">
        <f>IF(_tzyy_month_day!B207="","",_tzyy_month_day!B207)</f>
        <v/>
      </c>
      <c r="AM211" s="465" t="str">
        <f>IF(_tzyy_month_day!C207="","",_tzyy_month_day!C207)</f>
        <v/>
      </c>
      <c r="AN211" s="466" t="str">
        <f>IF(_tag_month_day!CG207="","",_tag_month_day!CG207)</f>
        <v/>
      </c>
      <c r="AO211" s="466" t="str">
        <f>IF(_tag_month_day!CH207="","",_tag_month_day!CH207)</f>
        <v/>
      </c>
      <c r="AP211" s="486" t="e">
        <f t="shared" si="1212"/>
        <v>#VALUE!</v>
      </c>
      <c r="AQ211" s="487" t="str">
        <f>IF(_tag_month_day!J207="","",_tag_month_day!J207/100)</f>
        <v/>
      </c>
      <c r="AR211" s="488">
        <f t="shared" si="1213"/>
        <v>1.3</v>
      </c>
      <c r="AS211" s="489" t="e">
        <f t="shared" si="1164"/>
        <v>#VALUE!</v>
      </c>
      <c r="AT211" s="489">
        <f t="shared" si="1214"/>
        <v>0</v>
      </c>
      <c r="AU211" s="490" t="str">
        <f>IF(_tag_month_day!K207="","",_tag_month_day!K207)</f>
        <v/>
      </c>
      <c r="AV211" s="491" t="str">
        <f>IF(_tag_month_day!L207="","",_tag_month_day!L207/100)</f>
        <v/>
      </c>
      <c r="AW211" s="420">
        <f t="shared" si="1136"/>
        <v>0</v>
      </c>
      <c r="AX211" s="420">
        <f t="shared" si="1215"/>
        <v>0</v>
      </c>
      <c r="AY211" s="420" t="str">
        <f>IF(_tag_month_day!M207="","",_tag_month_day!M207/100)</f>
        <v/>
      </c>
      <c r="AZ211" s="420" t="str">
        <f>IF(_tag_month_day!N207="","",_tag_month_day!N207/100)</f>
        <v/>
      </c>
      <c r="BA211" s="420" t="str">
        <f>IF(_tag_month_day!O207="","",_tag_month_day!O207/100)</f>
        <v/>
      </c>
      <c r="BB211" s="496" t="str">
        <f>IF(_tag_month_day!P207="","",_tag_month_day!P207/100)</f>
        <v/>
      </c>
      <c r="BC211" s="496">
        <f t="shared" si="1216"/>
        <v>0</v>
      </c>
      <c r="BD211" s="496" t="str">
        <f>IF(_tag_month_day!Q207="","",_tag_month_day!Q207/100)</f>
        <v/>
      </c>
      <c r="BE211" s="510" t="str">
        <f>IF(_tag_month_day!R207="","",_tag_month_day!R207/100)</f>
        <v/>
      </c>
      <c r="BF211" s="413" t="str">
        <f>IF(_tag_month_day!CC207="","",_tag_month_day!CC207/100)</f>
        <v/>
      </c>
      <c r="BG211" s="511" t="e">
        <f t="shared" si="1165"/>
        <v>#VALUE!</v>
      </c>
      <c r="BH211" s="198">
        <f t="shared" si="1166"/>
        <v>0</v>
      </c>
      <c r="BI211" s="512" t="e">
        <f>IF(CX211=0,BI210,(DK211*查询!$R$5+DL211*查询!$Q$5+DM211*查询!$N$5+DN211*查询!$O$5+DO211*查询!$P$5)*AF211/CX211)</f>
        <v>#VALUE!</v>
      </c>
      <c r="BJ211" s="512" t="e">
        <f>IF(CX211=0,BJ210,(DP211*查询!$S$5+DQ211*查询!$T$5+DR211*查询!$U$5)*AF211/CX211)</f>
        <v>#VALUE!</v>
      </c>
      <c r="BK211" s="512">
        <f t="shared" si="1217"/>
        <v>1</v>
      </c>
      <c r="BL211" s="513" t="str">
        <f>IF(_cfyc_month_day!A207="","",_cfyc_month_day!A207)</f>
        <v/>
      </c>
      <c r="BM211" s="513" t="str">
        <f>IF(_cfyc_month_day!B207="","",_cfyc_month_day!B207)</f>
        <v/>
      </c>
      <c r="BN211" s="513" t="str">
        <f>IF(_cfyc_month_day!C207="","",_cfyc_month_day!C207)</f>
        <v/>
      </c>
      <c r="BO211" s="522" t="str">
        <f>IF(_cfyc_month_day!D207="","",_cfyc_month_day!D207)</f>
        <v/>
      </c>
      <c r="BP211" s="522" t="str">
        <f>IF(_cfyc_month_day!E207="","",_cfyc_month_day!E207)</f>
        <v/>
      </c>
      <c r="BQ211" s="522" t="str">
        <f>IF(_cfyc_month_day!F207="","",_cfyc_month_day!F207)</f>
        <v/>
      </c>
      <c r="BR211" s="513" t="str">
        <f>IF(_tag_month_day!T207="","",_tag_month_day!T207)</f>
        <v/>
      </c>
      <c r="BS211" s="513" t="str">
        <f>IF(_tag_month_day!U207="","",_tag_month_day!U207)</f>
        <v/>
      </c>
      <c r="BT211" s="523" t="str">
        <f t="shared" si="1218"/>
        <v/>
      </c>
      <c r="BU211" s="223" t="str">
        <f>IF(_tag_month_day!V207="","",_tag_month_day!V207)</f>
        <v/>
      </c>
      <c r="BV211" s="206" t="str">
        <f>IF(_tag_month_day!W207="","",_tag_month_day!W207)</f>
        <v/>
      </c>
      <c r="BW211" s="540" t="str">
        <f>IF(_tag_month_day!X207="","",_tag_month_day!X207)</f>
        <v/>
      </c>
      <c r="BX211" s="540" t="str">
        <f>IF(_tag_month_day!Y207="","",_tag_month_day!Y207)</f>
        <v/>
      </c>
      <c r="BY211" s="541">
        <f ca="1" t="shared" si="1219"/>
        <v>43625.6666666662</v>
      </c>
      <c r="BZ211" s="542" t="s">
        <v>215</v>
      </c>
      <c r="CA211" s="543" t="str">
        <f>IF(_jhy2_month_day!A207="","",_jhy2_month_day!A207)</f>
        <v/>
      </c>
      <c r="CB211" s="464" t="str">
        <f>IF(_jhy2_month_day!B207="","",_jhy2_month_day!B207)</f>
        <v/>
      </c>
      <c r="CC211" s="464" t="str">
        <f>IF(_jhy2_month_day!C207="","",_jhy2_month_day!C207)</f>
        <v/>
      </c>
      <c r="CD211" s="464" t="str">
        <f>IF(_jhy2_month_day!D207="","",_jhy2_month_day!D207)</f>
        <v/>
      </c>
      <c r="CE211" s="464" t="str">
        <f>IF(_jhy2_month_day!E207="","",_jhy2_month_day!E207)</f>
        <v/>
      </c>
      <c r="CF211" s="464" t="str">
        <f>IF(_jhy2_month_day!F207="","",_jhy2_month_day!F207)</f>
        <v/>
      </c>
      <c r="CG211" s="464" t="str">
        <f>IF(_jhy2_month_day!G207="","",_jhy2_month_day!G207)</f>
        <v/>
      </c>
      <c r="CH211" s="464" t="str">
        <f>IF(_jhy2_month_day!H207="","",_jhy2_month_day!H207)</f>
        <v/>
      </c>
      <c r="CI211" s="464" t="str">
        <f>IF(_jhy2_month_day!I207="","",_jhy2_month_day!I207)</f>
        <v/>
      </c>
      <c r="CJ211" s="464" t="str">
        <f>IF(_jhy2_month_day!J207="","",_jhy2_month_day!J207)</f>
        <v/>
      </c>
      <c r="CK211" s="464" t="str">
        <f>IF(_jhy2_month_day!K207="","",_jhy2_month_day!K207)</f>
        <v/>
      </c>
      <c r="CL211" s="562" t="str">
        <f>IF(_jhy2_month_day!L207="","",_jhy2_month_day!L207)</f>
        <v/>
      </c>
      <c r="CM211" s="562" t="str">
        <f>IF(_jhy2_month_day!M207="","",_jhy2_month_day!M207)</f>
        <v/>
      </c>
      <c r="CN211" s="562" t="str">
        <f>IF(_jhy2_month_day!N207="","",_jhy2_month_day!N207)</f>
        <v/>
      </c>
      <c r="CO211" s="562" t="str">
        <f>IF(_jhy2_month_day!O207="","",_jhy2_month_day!O207)</f>
        <v/>
      </c>
      <c r="CP211" s="562" t="str">
        <f>IF(_jhy2_month_day!P207="","",_jhy2_month_day!P207)</f>
        <v/>
      </c>
      <c r="CQ211" s="562" t="str">
        <f>IF(_jhy2_month_day!Q207="","",_jhy2_month_day!Q207)</f>
        <v/>
      </c>
      <c r="CR211" s="563" t="str">
        <f>IF(_jhy2_month_day!R207="","",_jhy2_month_day!R207)</f>
        <v/>
      </c>
      <c r="CS211" s="576" t="str">
        <f>IF(_jhy2_month_day!S207="","",_jhy2_month_day!S207)</f>
        <v/>
      </c>
      <c r="CT211" s="562" t="str">
        <f>IF(_jhy2_month_day!T207="","",_jhy2_month_day!T207)</f>
        <v/>
      </c>
      <c r="CU211" s="577" t="e">
        <f t="shared" si="1167"/>
        <v>#VALUE!</v>
      </c>
      <c r="CV211" s="198" t="e">
        <f t="shared" si="1168"/>
        <v>#VALUE!</v>
      </c>
      <c r="CW211" s="192" t="e">
        <f t="shared" si="1169"/>
        <v>#VALUE!</v>
      </c>
      <c r="CX211" s="192" t="e">
        <f t="shared" si="1170"/>
        <v>#VALUE!</v>
      </c>
      <c r="CY211" s="202" t="e">
        <f t="shared" si="1171"/>
        <v>#VALUE!</v>
      </c>
      <c r="CZ211" s="192" t="e">
        <f t="shared" ref="CZ211:DI211" si="1299">$AJ211*EF211</f>
        <v>#VALUE!</v>
      </c>
      <c r="DA211" s="192" t="e">
        <f t="shared" si="1299"/>
        <v>#VALUE!</v>
      </c>
      <c r="DB211" s="192" t="e">
        <f t="shared" si="1299"/>
        <v>#VALUE!</v>
      </c>
      <c r="DC211" s="192" t="e">
        <f t="shared" si="1299"/>
        <v>#VALUE!</v>
      </c>
      <c r="DD211" s="192" t="e">
        <f t="shared" si="1299"/>
        <v>#VALUE!</v>
      </c>
      <c r="DE211" s="192" t="e">
        <f t="shared" si="1299"/>
        <v>#VALUE!</v>
      </c>
      <c r="DF211" s="192" t="e">
        <f t="shared" si="1299"/>
        <v>#VALUE!</v>
      </c>
      <c r="DG211" s="192" t="e">
        <f t="shared" si="1299"/>
        <v>#VALUE!</v>
      </c>
      <c r="DH211" s="192" t="e">
        <f t="shared" si="1299"/>
        <v>#VALUE!</v>
      </c>
      <c r="DI211" s="192" t="e">
        <f t="shared" si="1299"/>
        <v>#VALUE!</v>
      </c>
      <c r="DJ211" s="192" t="e">
        <f t="shared" si="1173"/>
        <v>#VALUE!</v>
      </c>
      <c r="DK211" s="192" t="e">
        <f t="shared" si="1174"/>
        <v>#VALUE!</v>
      </c>
      <c r="DL211" s="192" t="e">
        <f t="shared" si="1175"/>
        <v>#VALUE!</v>
      </c>
      <c r="DM211" s="192" t="e">
        <f t="shared" si="1176"/>
        <v>#VALUE!</v>
      </c>
      <c r="DN211" s="192" t="e">
        <f t="shared" si="1177"/>
        <v>#VALUE!</v>
      </c>
      <c r="DO211" s="192" t="e">
        <f t="shared" si="1178"/>
        <v>#VALUE!</v>
      </c>
      <c r="DP211" s="192" t="e">
        <f t="shared" si="1179"/>
        <v>#VALUE!</v>
      </c>
      <c r="DQ211" s="192" t="e">
        <f t="shared" si="1180"/>
        <v>#VALUE!</v>
      </c>
      <c r="DR211" s="192" t="e">
        <f t="shared" si="1181"/>
        <v>#VALUE!</v>
      </c>
      <c r="DS211" s="192" t="e">
        <f t="shared" si="1182"/>
        <v>#VALUE!</v>
      </c>
      <c r="DT211" s="192" t="e">
        <f t="shared" si="1183"/>
        <v>#VALUE!</v>
      </c>
      <c r="DU211" s="192" t="e">
        <f t="shared" si="1184"/>
        <v>#VALUE!</v>
      </c>
      <c r="DV211" s="198" t="e">
        <f t="shared" si="1185"/>
        <v>#VALUE!</v>
      </c>
      <c r="DW211" s="198" t="e">
        <f t="shared" si="1186"/>
        <v>#DIV/0!</v>
      </c>
      <c r="DX211" s="198" t="e">
        <f t="shared" si="1187"/>
        <v>#DIV/0!</v>
      </c>
      <c r="DY211" s="198" t="e">
        <f t="shared" si="1188"/>
        <v>#VALUE!</v>
      </c>
      <c r="DZ211" s="198" t="e">
        <f t="shared" si="1189"/>
        <v>#VALUE!</v>
      </c>
      <c r="EA211" s="198" t="e">
        <f t="shared" si="1190"/>
        <v>#VALUE!</v>
      </c>
      <c r="EB211" s="198" t="e">
        <f t="shared" si="1191"/>
        <v>#VALUE!</v>
      </c>
      <c r="EC211" s="198" t="e">
        <f t="shared" si="1192"/>
        <v>#DIV/0!</v>
      </c>
      <c r="ED211" s="198" t="e">
        <f t="shared" si="1193"/>
        <v>#VALUE!</v>
      </c>
      <c r="EE211" s="198" t="e">
        <f t="shared" si="1194"/>
        <v>#VALUE!</v>
      </c>
      <c r="EF211" s="198" t="e">
        <f t="shared" ref="EF211:EO211" si="1300">DV211/SUM($DV211:$EE211)</f>
        <v>#VALUE!</v>
      </c>
      <c r="EG211" s="198" t="e">
        <f t="shared" si="1300"/>
        <v>#DIV/0!</v>
      </c>
      <c r="EH211" s="198" t="e">
        <f t="shared" si="1300"/>
        <v>#DIV/0!</v>
      </c>
      <c r="EI211" s="198" t="e">
        <f t="shared" si="1300"/>
        <v>#VALUE!</v>
      </c>
      <c r="EJ211" s="198" t="e">
        <f t="shared" si="1300"/>
        <v>#VALUE!</v>
      </c>
      <c r="EK211" s="198" t="e">
        <f t="shared" si="1300"/>
        <v>#VALUE!</v>
      </c>
      <c r="EL211" s="198" t="e">
        <f t="shared" si="1300"/>
        <v>#VALUE!</v>
      </c>
      <c r="EM211" s="198" t="e">
        <f t="shared" si="1300"/>
        <v>#DIV/0!</v>
      </c>
      <c r="EN211" s="198" t="e">
        <f t="shared" si="1300"/>
        <v>#VALUE!</v>
      </c>
      <c r="EO211" s="198" t="e">
        <f t="shared" si="1300"/>
        <v>#VALUE!</v>
      </c>
      <c r="EP211" s="511">
        <f t="shared" ref="EP211:EW211" si="1301">EP210</f>
        <v>0.08</v>
      </c>
      <c r="EQ211" s="511">
        <f t="shared" si="1301"/>
        <v>0.015</v>
      </c>
      <c r="ER211" s="511">
        <f t="shared" si="1301"/>
        <v>0.015</v>
      </c>
      <c r="ES211" s="511">
        <f t="shared" si="1301"/>
        <v>0.015</v>
      </c>
      <c r="ET211" s="511">
        <f t="shared" si="1301"/>
        <v>0.015</v>
      </c>
      <c r="EU211" s="511">
        <f t="shared" si="1301"/>
        <v>0.09</v>
      </c>
      <c r="EV211" s="511">
        <f t="shared" si="1301"/>
        <v>0.09</v>
      </c>
      <c r="EW211" s="511">
        <f t="shared" si="1301"/>
        <v>0.09</v>
      </c>
      <c r="EX211" s="420" t="str">
        <f>IF(_tag_month_day!AS207="","",_tag_month_day!AS207/100)</f>
        <v/>
      </c>
      <c r="EY211" s="420" t="str">
        <f>IF(_tag_month_day!AT207="","",_tag_month_day!AT207/100)</f>
        <v/>
      </c>
      <c r="EZ211" s="420" t="str">
        <f>IF(_tag_month_day!AU207="","",_tag_month_day!AU207/100)</f>
        <v/>
      </c>
      <c r="FA211" s="420" t="str">
        <f>IF(_tag_month_day!AV207="","",_tag_month_day!AV207/100)</f>
        <v/>
      </c>
      <c r="FB211" s="420" t="str">
        <f>IF(_tag_month_day!AW207="","",_tag_month_day!AW207/100)</f>
        <v/>
      </c>
      <c r="FC211" s="420" t="str">
        <f>IF(_tag_month_day!AX207="","",_tag_month_day!AX207/100)</f>
        <v/>
      </c>
      <c r="FD211" s="510">
        <f t="shared" si="1223"/>
        <v>0.33</v>
      </c>
      <c r="FE211" s="510">
        <f t="shared" si="1224"/>
        <v>0.19</v>
      </c>
      <c r="FF211" s="510">
        <f t="shared" si="1225"/>
        <v>0.003</v>
      </c>
      <c r="FG211" s="510">
        <f t="shared" si="1226"/>
        <v>0</v>
      </c>
      <c r="FH211" s="603">
        <f t="shared" si="1227"/>
        <v>0.0001</v>
      </c>
      <c r="FI211" s="510">
        <f t="shared" ref="FI211:FR211" si="1302">FI210</f>
        <v>0.41</v>
      </c>
      <c r="FJ211" s="510">
        <f t="shared" si="1302"/>
        <v>0.11</v>
      </c>
      <c r="FK211" s="510">
        <f t="shared" si="1302"/>
        <v>0.015</v>
      </c>
      <c r="FL211" s="510">
        <f t="shared" si="1302"/>
        <v>0</v>
      </c>
      <c r="FM211" s="603">
        <f t="shared" si="1302"/>
        <v>0.0001</v>
      </c>
      <c r="FN211" s="510" t="str">
        <f>IF(_tag_month_day!AY207="","",_tag_month_day!AY207/100)</f>
        <v/>
      </c>
      <c r="FO211" s="510" t="str">
        <f>IF(_tag_month_day!AZ207="","",_tag_month_day!AZ207/100)</f>
        <v/>
      </c>
      <c r="FP211" s="510" t="str">
        <f>IF(_tag_month_day!BA207="","",_tag_month_day!BA207/100)</f>
        <v/>
      </c>
      <c r="FQ211" s="510" t="str">
        <f>IF(_tag_month_day!BB207="","",_tag_month_day!BB207/100)</f>
        <v/>
      </c>
      <c r="FR211" s="603" t="str">
        <f>IF(_tag_month_day!BC207="","",_tag_month_day!BC207/100)</f>
        <v/>
      </c>
      <c r="FS211" s="510" t="str">
        <f>IF(_tag_month_day!BD207="","",_tag_month_day!BD207/100)</f>
        <v/>
      </c>
      <c r="FT211" s="510" t="str">
        <f>IF(_tag_month_day!BE207="","",_tag_month_day!BE207/100)</f>
        <v/>
      </c>
      <c r="FU211" s="510" t="str">
        <f>IF(_tag_month_day!BF207="","",_tag_month_day!BF207/100)</f>
        <v/>
      </c>
      <c r="FV211" s="510" t="str">
        <f>IF(_tag_month_day!BG207="","",_tag_month_day!BG207/100)</f>
        <v/>
      </c>
      <c r="FW211" s="603" t="str">
        <f>IF(_tag_month_day!BH207="","",_tag_month_day!BH207/100)</f>
        <v/>
      </c>
      <c r="FX211" s="510" t="str">
        <f>IF(_tag_month_day!BI207="","",_tag_month_day!BI207/100)</f>
        <v/>
      </c>
      <c r="FY211" s="510" t="str">
        <f>IF(_tag_month_day!BJ207="","",_tag_month_day!BJ207/100)</f>
        <v/>
      </c>
      <c r="FZ211" s="605" t="str">
        <f>IF(_tag_month_day!BK207="","",_tag_month_day!BK207/100)</f>
        <v/>
      </c>
      <c r="GA211" s="510" t="str">
        <f>IF(_tag_month_day!BL207="","",_tag_month_day!BL207/100)</f>
        <v/>
      </c>
      <c r="GB211" s="603" t="str">
        <f>IF(_tag_month_day!BM207="","",_tag_month_day!BM207/100)</f>
        <v/>
      </c>
      <c r="GC211" s="420" t="str">
        <f>IF(_tag_month_day!BN207="","",_tag_month_day!BN207/100)</f>
        <v/>
      </c>
      <c r="GD211" s="420" t="str">
        <f>IF(_tag_month_day!BO207="","",_tag_month_day!BO207/100)</f>
        <v/>
      </c>
      <c r="GE211" s="420" t="str">
        <f>IF(_tag_month_day!BP207="","",_tag_month_day!BP207/100)</f>
        <v/>
      </c>
      <c r="GF211" s="420" t="str">
        <f>IF(_tag_month_day!BQ207="","",_tag_month_day!BQ207/100)</f>
        <v/>
      </c>
      <c r="GG211" s="420" t="str">
        <f>IF(_tag_month_day!BR207="","",_tag_month_day!BR207/100)</f>
        <v/>
      </c>
      <c r="GH211" s="420" t="str">
        <f>IF(_tag_month_day!BS207="","",_tag_month_day!BS207/100)</f>
        <v/>
      </c>
      <c r="GI211" s="603" t="str">
        <f>IF(_tag_month_day!BT207="","",_tag_month_day!BT207/100)</f>
        <v/>
      </c>
      <c r="GJ211" s="612" t="str">
        <f>IF(_tag_month_day!BU207="","",_tag_month_day!BU207/100)</f>
        <v/>
      </c>
      <c r="GK211" s="620" t="str">
        <f>IF(_tag_month_day!BV207="",IF(_rlcf_month_day!A$2="","",_rlcf_month_day!A$2/100),_tag_month_day!BV207/100)</f>
        <v/>
      </c>
      <c r="GL211" s="620" t="str">
        <f>IF(_tag_month_day!BW207="",IF(_rlcf_month_day!B$2="","",_rlcf_month_day!B$2/100),_tag_month_day!BW207/100)</f>
        <v/>
      </c>
      <c r="GM211" s="621" t="str">
        <f>IF(_tag_month_day!BX207="",IF(_rlcf_month_day!C$2="","",_rlcf_month_day!C$2/100),_tag_month_day!BX207/100)</f>
        <v/>
      </c>
      <c r="GN211" s="620" t="str">
        <f>IF(_tag_month_day!BV207="",IF(_rlcf_month_day!A$2="","",_rlcf_month_day!A$2/100),_tag_month_day!BV207/100)</f>
        <v/>
      </c>
      <c r="GO211" s="620" t="str">
        <f>IF(_tag_month_day!BW207="",IF(_rlcf_month_day!B$2="","",_rlcf_month_day!B$2/100),_tag_month_day!BW207/100)</f>
        <v/>
      </c>
      <c r="GP211" s="620" t="str">
        <f>IF(_tag_month_day!CD207="",IF(_rlcf_month_day!E$2="","",_rlcf_month_day!E$2/100),_tag_month_day!CD207/100)</f>
        <v/>
      </c>
      <c r="GQ211" s="620" t="str">
        <f>IF(_tag_month_day!CE207="",IF(_rlcf_month_day!F$2="","",_rlcf_month_day!F$2/100),_tag_month_day!CE207/100)</f>
        <v/>
      </c>
      <c r="GR211" s="621" t="str">
        <f>IF(_tag_month_day!CF207="",IF(_rlcf_month_day!G$2="","",_rlcf_month_day!G$2/100),_tag_month_day!CF207/100)</f>
        <v/>
      </c>
      <c r="GS211" s="626">
        <f t="shared" ref="GS211:HH211" si="1303">GS210</f>
        <v>0.953</v>
      </c>
      <c r="GT211" s="626">
        <f t="shared" si="1303"/>
        <v>0.55</v>
      </c>
      <c r="GU211" s="626">
        <f t="shared" si="1303"/>
        <v>0.55</v>
      </c>
      <c r="GV211" s="626">
        <f t="shared" si="1303"/>
        <v>0.55</v>
      </c>
      <c r="GW211" s="626">
        <f t="shared" si="1303"/>
        <v>0.5</v>
      </c>
      <c r="GX211" s="626">
        <f t="shared" si="1303"/>
        <v>0.935</v>
      </c>
      <c r="GY211" s="626">
        <f t="shared" si="1303"/>
        <v>0.15</v>
      </c>
      <c r="GZ211" s="626">
        <f t="shared" si="1303"/>
        <v>1</v>
      </c>
      <c r="HA211" s="632">
        <f t="shared" si="1303"/>
        <v>0.047</v>
      </c>
      <c r="HB211" s="632">
        <f t="shared" si="1303"/>
        <v>0.45</v>
      </c>
      <c r="HC211" s="632">
        <f t="shared" si="1303"/>
        <v>0.45</v>
      </c>
      <c r="HD211" s="632">
        <f t="shared" si="1303"/>
        <v>0.45</v>
      </c>
      <c r="HE211" s="632">
        <f t="shared" si="1303"/>
        <v>0.5</v>
      </c>
      <c r="HF211" s="632">
        <f t="shared" si="1303"/>
        <v>0.065</v>
      </c>
      <c r="HG211" s="632">
        <f t="shared" si="1303"/>
        <v>0.85</v>
      </c>
      <c r="HH211" s="632">
        <f t="shared" si="1303"/>
        <v>0</v>
      </c>
      <c r="HI211" s="68" t="e">
        <f t="shared" si="1199"/>
        <v>#VALUE!</v>
      </c>
      <c r="HJ211" s="68" t="e">
        <f t="shared" si="1230"/>
        <v>#VALUE!</v>
      </c>
      <c r="HK211" s="202">
        <f t="shared" si="1231"/>
        <v>0.85</v>
      </c>
      <c r="HL211" s="464">
        <f t="shared" si="1232"/>
        <v>550000</v>
      </c>
      <c r="HM211" s="464">
        <f t="shared" si="1233"/>
        <v>480000</v>
      </c>
      <c r="HN211" s="192" t="e">
        <f t="shared" si="1200"/>
        <v>#VALUE!</v>
      </c>
      <c r="HO211" s="192" t="e">
        <f>HN211*HK211*$HO$2/HL211*1000000</f>
        <v>#VALUE!</v>
      </c>
      <c r="HP211" s="192" t="e">
        <f>HN211*HK211*$HP$2/HM211*1000000</f>
        <v>#VALUE!</v>
      </c>
    </row>
    <row r="212" customFormat="1" spans="1:224">
      <c r="A212" s="381">
        <v>207</v>
      </c>
      <c r="B212" s="54">
        <f ca="1" t="shared" si="1234"/>
        <v>43625</v>
      </c>
      <c r="C212" s="57">
        <f t="shared" si="1235"/>
        <v>0.0416666666666667</v>
      </c>
      <c r="D212" s="68" t="str">
        <f ca="1" t="shared" si="1201"/>
        <v>白班</v>
      </c>
      <c r="E212" s="68" t="str">
        <f ca="1" t="shared" si="1202"/>
        <v>丙</v>
      </c>
      <c r="F212" s="68">
        <f ca="1">SUMPRODUCT((成本日报!$A$3:$A$95=计划!B212)*(成本日报!$B$3:$B$95=计划!$D212),成本日报!$C$3:$C$95)</f>
        <v>3</v>
      </c>
      <c r="G212" s="382">
        <f ca="1" t="shared" si="1236"/>
        <v>43625.5833333328</v>
      </c>
      <c r="H212" s="382">
        <f ca="1" t="shared" si="1203"/>
        <v>43625.5902777773</v>
      </c>
      <c r="I212" s="382">
        <f ca="1" t="shared" si="1204"/>
        <v>43625.5958333328</v>
      </c>
      <c r="J212" s="382">
        <f ca="1" t="shared" si="1205"/>
        <v>43625.6249999995</v>
      </c>
      <c r="K212" s="382">
        <f ca="1" t="shared" si="1206"/>
        <v>43625.6874999995</v>
      </c>
      <c r="L212" s="382">
        <f ca="1" t="shared" si="1207"/>
        <v>43625.7083333328</v>
      </c>
      <c r="M212" s="398" t="str">
        <f>IF(_tag_month_day!A208="","",_tag_month_day!A208)</f>
        <v/>
      </c>
      <c r="N212" s="398" t="str">
        <f>IF(_tag_month_day!B208="","",_tag_month_day!B208)</f>
        <v/>
      </c>
      <c r="O212" s="399" t="e">
        <f t="shared" si="1208"/>
        <v>#VALUE!</v>
      </c>
      <c r="P212" s="398" t="str">
        <f>IF(_tag_month_day!C208="","",_tag_month_day!C208)</f>
        <v/>
      </c>
      <c r="Q212" s="398" t="str">
        <f>IF(_tag_month_day!D208="","",_tag_month_day!D208)</f>
        <v/>
      </c>
      <c r="R212" s="416">
        <f>IF(_tag_month_day!CB208="",R211,_tag_month_day!CB208/100)</f>
        <v>0.07</v>
      </c>
      <c r="S212" s="417" t="str">
        <f>IF(_tag_month_day!E208="","",_tag_month_day!E208)</f>
        <v/>
      </c>
      <c r="T212" s="417" t="str">
        <f>IF(_tag_month_day!F208="","",_tag_month_day!F208)</f>
        <v/>
      </c>
      <c r="U212" s="418" t="e">
        <f t="shared" si="1162"/>
        <v>#VALUE!</v>
      </c>
      <c r="V212" s="53" t="e">
        <f t="shared" si="1163"/>
        <v>#VALUE!</v>
      </c>
      <c r="W212" s="419" t="str">
        <f>IF(_jhy_month_day!A208="","",_jhy_month_day!A208)</f>
        <v/>
      </c>
      <c r="X212" s="420" t="str">
        <f>IF(_jhy_month_day!B208="","",_jhy_month_day!B208/100)</f>
        <v/>
      </c>
      <c r="Y212" s="420" t="str">
        <f>IF(_jhy_month_day!C208="","",_jhy_month_day!C208/100)</f>
        <v/>
      </c>
      <c r="Z212" s="439">
        <f t="shared" si="1253"/>
        <v>52</v>
      </c>
      <c r="AA212" s="440" t="str">
        <f>IF(_tag_month_day!G208="","",_tag_month_day!G208/100)</f>
        <v/>
      </c>
      <c r="AB212" s="440" t="str">
        <f>IF(_tag_month_day!H208="","",_tag_month_day!H208/100)</f>
        <v/>
      </c>
      <c r="AC212" s="193">
        <f t="shared" si="1209"/>
        <v>1.59963432013121</v>
      </c>
      <c r="AD212" s="441" t="str">
        <f t="shared" si="1210"/>
        <v/>
      </c>
      <c r="AE212" s="442" t="str">
        <f t="shared" si="1211"/>
        <v/>
      </c>
      <c r="AF212" s="443">
        <v>1</v>
      </c>
      <c r="AG212" s="68" t="str">
        <f>IF(_duihao_month_day!A208="","",_duihao_month_day!A208)</f>
        <v/>
      </c>
      <c r="AH212" s="463">
        <f>IF(_gyk_month_day!B208="",AH211,_gyk_month_day!B208)</f>
        <v>820</v>
      </c>
      <c r="AI212" s="464" t="e">
        <f t="shared" si="1237"/>
        <v>#VALUE!</v>
      </c>
      <c r="AJ212" s="68" t="str">
        <f>IF(_tag_month_day!I208="","",_tag_month_day!I208)</f>
        <v/>
      </c>
      <c r="AK212" s="465" t="str">
        <f>IF(_tzyy_month_day!A208="","",_tzyy_month_day!A208)</f>
        <v/>
      </c>
      <c r="AL212" s="465" t="str">
        <f>IF(_tzyy_month_day!B208="","",_tzyy_month_day!B208)</f>
        <v/>
      </c>
      <c r="AM212" s="465" t="str">
        <f>IF(_tzyy_month_day!C208="","",_tzyy_month_day!C208)</f>
        <v/>
      </c>
      <c r="AN212" s="466" t="str">
        <f>IF(_tag_month_day!CG208="","",_tag_month_day!CG208)</f>
        <v/>
      </c>
      <c r="AO212" s="466" t="str">
        <f>IF(_tag_month_day!CH208="","",_tag_month_day!CH208)</f>
        <v/>
      </c>
      <c r="AP212" s="486" t="e">
        <f t="shared" si="1212"/>
        <v>#VALUE!</v>
      </c>
      <c r="AQ212" s="487" t="str">
        <f>IF(_tag_month_day!J208="","",_tag_month_day!J208/100)</f>
        <v/>
      </c>
      <c r="AR212" s="488">
        <f t="shared" si="1213"/>
        <v>1.3</v>
      </c>
      <c r="AS212" s="489" t="e">
        <f t="shared" si="1164"/>
        <v>#VALUE!</v>
      </c>
      <c r="AT212" s="489">
        <f t="shared" si="1214"/>
        <v>0</v>
      </c>
      <c r="AU212" s="490" t="str">
        <f>IF(_tag_month_day!K208="","",_tag_month_day!K208)</f>
        <v/>
      </c>
      <c r="AV212" s="491" t="str">
        <f>IF(_tag_month_day!L208="","",_tag_month_day!L208/100)</f>
        <v/>
      </c>
      <c r="AW212" s="420">
        <f t="shared" si="1136"/>
        <v>0</v>
      </c>
      <c r="AX212" s="420">
        <f t="shared" si="1215"/>
        <v>0</v>
      </c>
      <c r="AY212" s="420" t="str">
        <f>IF(_tag_month_day!M208="","",_tag_month_day!M208/100)</f>
        <v/>
      </c>
      <c r="AZ212" s="420" t="str">
        <f>IF(_tag_month_day!N208="","",_tag_month_day!N208/100)</f>
        <v/>
      </c>
      <c r="BA212" s="420" t="str">
        <f>IF(_tag_month_day!O208="","",_tag_month_day!O208/100)</f>
        <v/>
      </c>
      <c r="BB212" s="496" t="str">
        <f>IF(_tag_month_day!P208="","",_tag_month_day!P208/100)</f>
        <v/>
      </c>
      <c r="BC212" s="496">
        <f t="shared" si="1216"/>
        <v>0</v>
      </c>
      <c r="BD212" s="496" t="str">
        <f>IF(_tag_month_day!Q208="","",_tag_month_day!Q208/100)</f>
        <v/>
      </c>
      <c r="BE212" s="510" t="str">
        <f>IF(_tag_month_day!R208="","",_tag_month_day!R208/100)</f>
        <v/>
      </c>
      <c r="BF212" s="413" t="str">
        <f>IF(_tag_month_day!CC208="","",_tag_month_day!CC208/100)</f>
        <v/>
      </c>
      <c r="BG212" s="511" t="e">
        <f t="shared" si="1165"/>
        <v>#VALUE!</v>
      </c>
      <c r="BH212" s="198">
        <f t="shared" si="1166"/>
        <v>0</v>
      </c>
      <c r="BI212" s="512" t="e">
        <f>IF(CX212=0,BI211,(DK212*查询!$R$5+DL212*查询!$Q$5+DM212*查询!$N$5+DN212*查询!$O$5+DO212*查询!$P$5)*AF212/CX212)</f>
        <v>#VALUE!</v>
      </c>
      <c r="BJ212" s="512" t="e">
        <f>IF(CX212=0,BJ211,(DP212*查询!$S$5+DQ212*查询!$T$5+DR212*查询!$U$5)*AF212/CX212)</f>
        <v>#VALUE!</v>
      </c>
      <c r="BK212" s="512">
        <f t="shared" si="1217"/>
        <v>1</v>
      </c>
      <c r="BL212" s="513" t="str">
        <f>IF(_cfyc_month_day!A208="","",_cfyc_month_day!A208)</f>
        <v/>
      </c>
      <c r="BM212" s="513" t="str">
        <f>IF(_cfyc_month_day!B208="","",_cfyc_month_day!B208)</f>
        <v/>
      </c>
      <c r="BN212" s="513" t="str">
        <f>IF(_cfyc_month_day!C208="","",_cfyc_month_day!C208)</f>
        <v/>
      </c>
      <c r="BO212" s="522" t="str">
        <f>IF(_cfyc_month_day!D208="","",_cfyc_month_day!D208)</f>
        <v/>
      </c>
      <c r="BP212" s="522" t="str">
        <f>IF(_cfyc_month_day!E208="","",_cfyc_month_day!E208)</f>
        <v/>
      </c>
      <c r="BQ212" s="522" t="str">
        <f>IF(_cfyc_month_day!F208="","",_cfyc_month_day!F208)</f>
        <v/>
      </c>
      <c r="BR212" s="513" t="str">
        <f>IF(_tag_month_day!T208="","",_tag_month_day!T208)</f>
        <v/>
      </c>
      <c r="BS212" s="513" t="str">
        <f>IF(_tag_month_day!U208="","",_tag_month_day!U208)</f>
        <v/>
      </c>
      <c r="BT212" s="523" t="str">
        <f t="shared" si="1218"/>
        <v/>
      </c>
      <c r="BU212" s="223" t="str">
        <f>IF(_tag_month_day!V208="","",_tag_month_day!V208)</f>
        <v/>
      </c>
      <c r="BV212" s="206" t="str">
        <f>IF(_tag_month_day!W208="","",_tag_month_day!W208)</f>
        <v/>
      </c>
      <c r="BW212" s="540" t="str">
        <f>IF(_tag_month_day!X208="","",_tag_month_day!X208)</f>
        <v/>
      </c>
      <c r="BX212" s="540" t="str">
        <f>IF(_tag_month_day!Y208="","",_tag_month_day!Y208)</f>
        <v/>
      </c>
      <c r="BY212" s="541">
        <f ca="1" t="shared" si="1219"/>
        <v>43625.7083333328</v>
      </c>
      <c r="BZ212" s="542"/>
      <c r="CA212" s="543" t="str">
        <f>IF(_jhy2_month_day!A208="","",_jhy2_month_day!A208)</f>
        <v/>
      </c>
      <c r="CB212" s="464" t="str">
        <f>IF(_jhy2_month_day!B208="","",_jhy2_month_day!B208)</f>
        <v/>
      </c>
      <c r="CC212" s="464" t="str">
        <f>IF(_jhy2_month_day!C208="","",_jhy2_month_day!C208)</f>
        <v/>
      </c>
      <c r="CD212" s="464" t="str">
        <f>IF(_jhy2_month_day!D208="","",_jhy2_month_day!D208)</f>
        <v/>
      </c>
      <c r="CE212" s="464" t="str">
        <f>IF(_jhy2_month_day!E208="","",_jhy2_month_day!E208)</f>
        <v/>
      </c>
      <c r="CF212" s="464" t="str">
        <f>IF(_jhy2_month_day!F208="","",_jhy2_month_day!F208)</f>
        <v/>
      </c>
      <c r="CG212" s="464" t="str">
        <f>IF(_jhy2_month_day!G208="","",_jhy2_month_day!G208)</f>
        <v/>
      </c>
      <c r="CH212" s="464" t="str">
        <f>IF(_jhy2_month_day!H208="","",_jhy2_month_day!H208)</f>
        <v/>
      </c>
      <c r="CI212" s="464" t="str">
        <f>IF(_jhy2_month_day!I208="","",_jhy2_month_day!I208)</f>
        <v/>
      </c>
      <c r="CJ212" s="464" t="str">
        <f>IF(_jhy2_month_day!J208="","",_jhy2_month_day!J208)</f>
        <v/>
      </c>
      <c r="CK212" s="464" t="str">
        <f>IF(_jhy2_month_day!K208="","",_jhy2_month_day!K208)</f>
        <v/>
      </c>
      <c r="CL212" s="562" t="str">
        <f>IF(_jhy2_month_day!L208="","",_jhy2_month_day!L208)</f>
        <v/>
      </c>
      <c r="CM212" s="562" t="str">
        <f>IF(_jhy2_month_day!M208="","",_jhy2_month_day!M208)</f>
        <v/>
      </c>
      <c r="CN212" s="562" t="str">
        <f>IF(_jhy2_month_day!N208="","",_jhy2_month_day!N208)</f>
        <v/>
      </c>
      <c r="CO212" s="562" t="str">
        <f>IF(_jhy2_month_day!O208="","",_jhy2_month_day!O208)</f>
        <v/>
      </c>
      <c r="CP212" s="562" t="str">
        <f>IF(_jhy2_month_day!P208="","",_jhy2_month_day!P208)</f>
        <v/>
      </c>
      <c r="CQ212" s="562" t="str">
        <f>IF(_jhy2_month_day!Q208="","",_jhy2_month_day!Q208)</f>
        <v/>
      </c>
      <c r="CR212" s="563" t="str">
        <f>IF(_jhy2_month_day!R208="","",_jhy2_month_day!R208)</f>
        <v/>
      </c>
      <c r="CS212" s="576" t="str">
        <f>IF(_jhy2_month_day!S208="","",_jhy2_month_day!S208)</f>
        <v/>
      </c>
      <c r="CT212" s="562" t="str">
        <f>IF(_jhy2_month_day!T208="","",_jhy2_month_day!T208)</f>
        <v/>
      </c>
      <c r="CU212" s="577" t="e">
        <f t="shared" si="1167"/>
        <v>#VALUE!</v>
      </c>
      <c r="CV212" s="198" t="e">
        <f t="shared" si="1168"/>
        <v>#VALUE!</v>
      </c>
      <c r="CW212" s="192" t="e">
        <f t="shared" si="1169"/>
        <v>#VALUE!</v>
      </c>
      <c r="CX212" s="192" t="e">
        <f t="shared" si="1170"/>
        <v>#VALUE!</v>
      </c>
      <c r="CY212" s="202" t="e">
        <f t="shared" si="1171"/>
        <v>#VALUE!</v>
      </c>
      <c r="CZ212" s="192" t="e">
        <f t="shared" ref="CZ212:DI212" si="1304">$AJ212*EF212</f>
        <v>#VALUE!</v>
      </c>
      <c r="DA212" s="192" t="e">
        <f t="shared" si="1304"/>
        <v>#VALUE!</v>
      </c>
      <c r="DB212" s="192" t="e">
        <f t="shared" si="1304"/>
        <v>#VALUE!</v>
      </c>
      <c r="DC212" s="192" t="e">
        <f t="shared" si="1304"/>
        <v>#VALUE!</v>
      </c>
      <c r="DD212" s="192" t="e">
        <f t="shared" si="1304"/>
        <v>#VALUE!</v>
      </c>
      <c r="DE212" s="192" t="e">
        <f t="shared" si="1304"/>
        <v>#VALUE!</v>
      </c>
      <c r="DF212" s="192" t="e">
        <f t="shared" si="1304"/>
        <v>#VALUE!</v>
      </c>
      <c r="DG212" s="192" t="e">
        <f t="shared" si="1304"/>
        <v>#VALUE!</v>
      </c>
      <c r="DH212" s="192" t="e">
        <f t="shared" si="1304"/>
        <v>#VALUE!</v>
      </c>
      <c r="DI212" s="192" t="e">
        <f t="shared" si="1304"/>
        <v>#VALUE!</v>
      </c>
      <c r="DJ212" s="192" t="e">
        <f t="shared" si="1173"/>
        <v>#VALUE!</v>
      </c>
      <c r="DK212" s="192" t="e">
        <f t="shared" si="1174"/>
        <v>#VALUE!</v>
      </c>
      <c r="DL212" s="192" t="e">
        <f t="shared" si="1175"/>
        <v>#VALUE!</v>
      </c>
      <c r="DM212" s="192" t="e">
        <f t="shared" si="1176"/>
        <v>#VALUE!</v>
      </c>
      <c r="DN212" s="192" t="e">
        <f t="shared" si="1177"/>
        <v>#VALUE!</v>
      </c>
      <c r="DO212" s="192" t="e">
        <f t="shared" si="1178"/>
        <v>#VALUE!</v>
      </c>
      <c r="DP212" s="192" t="e">
        <f t="shared" si="1179"/>
        <v>#VALUE!</v>
      </c>
      <c r="DQ212" s="192" t="e">
        <f t="shared" si="1180"/>
        <v>#VALUE!</v>
      </c>
      <c r="DR212" s="192" t="e">
        <f t="shared" si="1181"/>
        <v>#VALUE!</v>
      </c>
      <c r="DS212" s="192" t="e">
        <f t="shared" si="1182"/>
        <v>#VALUE!</v>
      </c>
      <c r="DT212" s="192" t="e">
        <f t="shared" si="1183"/>
        <v>#VALUE!</v>
      </c>
      <c r="DU212" s="192" t="e">
        <f t="shared" si="1184"/>
        <v>#VALUE!</v>
      </c>
      <c r="DV212" s="198" t="e">
        <f t="shared" si="1185"/>
        <v>#VALUE!</v>
      </c>
      <c r="DW212" s="198" t="e">
        <f t="shared" si="1186"/>
        <v>#DIV/0!</v>
      </c>
      <c r="DX212" s="198" t="e">
        <f t="shared" si="1187"/>
        <v>#DIV/0!</v>
      </c>
      <c r="DY212" s="198" t="e">
        <f t="shared" si="1188"/>
        <v>#VALUE!</v>
      </c>
      <c r="DZ212" s="198" t="e">
        <f t="shared" si="1189"/>
        <v>#VALUE!</v>
      </c>
      <c r="EA212" s="198" t="e">
        <f t="shared" si="1190"/>
        <v>#VALUE!</v>
      </c>
      <c r="EB212" s="198" t="e">
        <f t="shared" si="1191"/>
        <v>#VALUE!</v>
      </c>
      <c r="EC212" s="198" t="e">
        <f t="shared" si="1192"/>
        <v>#DIV/0!</v>
      </c>
      <c r="ED212" s="198" t="e">
        <f t="shared" si="1193"/>
        <v>#VALUE!</v>
      </c>
      <c r="EE212" s="198" t="e">
        <f t="shared" si="1194"/>
        <v>#VALUE!</v>
      </c>
      <c r="EF212" s="198" t="e">
        <f t="shared" ref="EF212:EO212" si="1305">DV212/SUM($DV212:$EE212)</f>
        <v>#VALUE!</v>
      </c>
      <c r="EG212" s="198" t="e">
        <f t="shared" si="1305"/>
        <v>#DIV/0!</v>
      </c>
      <c r="EH212" s="198" t="e">
        <f t="shared" si="1305"/>
        <v>#DIV/0!</v>
      </c>
      <c r="EI212" s="198" t="e">
        <f t="shared" si="1305"/>
        <v>#VALUE!</v>
      </c>
      <c r="EJ212" s="198" t="e">
        <f t="shared" si="1305"/>
        <v>#VALUE!</v>
      </c>
      <c r="EK212" s="198" t="e">
        <f t="shared" si="1305"/>
        <v>#VALUE!</v>
      </c>
      <c r="EL212" s="198" t="e">
        <f t="shared" si="1305"/>
        <v>#VALUE!</v>
      </c>
      <c r="EM212" s="198" t="e">
        <f t="shared" si="1305"/>
        <v>#DIV/0!</v>
      </c>
      <c r="EN212" s="198" t="e">
        <f t="shared" si="1305"/>
        <v>#VALUE!</v>
      </c>
      <c r="EO212" s="198" t="e">
        <f t="shared" si="1305"/>
        <v>#VALUE!</v>
      </c>
      <c r="EP212" s="511">
        <f t="shared" ref="EP212:EW212" si="1306">EP211</f>
        <v>0.08</v>
      </c>
      <c r="EQ212" s="511">
        <f t="shared" si="1306"/>
        <v>0.015</v>
      </c>
      <c r="ER212" s="511">
        <f t="shared" si="1306"/>
        <v>0.015</v>
      </c>
      <c r="ES212" s="511">
        <f t="shared" si="1306"/>
        <v>0.015</v>
      </c>
      <c r="ET212" s="511">
        <f t="shared" si="1306"/>
        <v>0.015</v>
      </c>
      <c r="EU212" s="511">
        <f t="shared" si="1306"/>
        <v>0.09</v>
      </c>
      <c r="EV212" s="511">
        <f t="shared" si="1306"/>
        <v>0.09</v>
      </c>
      <c r="EW212" s="511">
        <f t="shared" si="1306"/>
        <v>0.09</v>
      </c>
      <c r="EX212" s="420" t="str">
        <f>IF(_tag_month_day!AS208="","",_tag_month_day!AS208/100)</f>
        <v/>
      </c>
      <c r="EY212" s="420" t="str">
        <f>IF(_tag_month_day!AT208="","",_tag_month_day!AT208/100)</f>
        <v/>
      </c>
      <c r="EZ212" s="420" t="str">
        <f>IF(_tag_month_day!AU208="","",_tag_month_day!AU208/100)</f>
        <v/>
      </c>
      <c r="FA212" s="420" t="str">
        <f>IF(_tag_month_day!AV208="","",_tag_month_day!AV208/100)</f>
        <v/>
      </c>
      <c r="FB212" s="420" t="str">
        <f>IF(_tag_month_day!AW208="","",_tag_month_day!AW208/100)</f>
        <v/>
      </c>
      <c r="FC212" s="420" t="str">
        <f>IF(_tag_month_day!AX208="","",_tag_month_day!AX208/100)</f>
        <v/>
      </c>
      <c r="FD212" s="510">
        <f t="shared" si="1223"/>
        <v>0.33</v>
      </c>
      <c r="FE212" s="510">
        <f t="shared" si="1224"/>
        <v>0.19</v>
      </c>
      <c r="FF212" s="510">
        <f t="shared" si="1225"/>
        <v>0.003</v>
      </c>
      <c r="FG212" s="510">
        <f t="shared" si="1226"/>
        <v>0</v>
      </c>
      <c r="FH212" s="603">
        <f t="shared" si="1227"/>
        <v>0.0001</v>
      </c>
      <c r="FI212" s="510">
        <f t="shared" ref="FI212:FR212" si="1307">FI211</f>
        <v>0.41</v>
      </c>
      <c r="FJ212" s="510">
        <f t="shared" si="1307"/>
        <v>0.11</v>
      </c>
      <c r="FK212" s="510">
        <f t="shared" si="1307"/>
        <v>0.015</v>
      </c>
      <c r="FL212" s="510">
        <f t="shared" si="1307"/>
        <v>0</v>
      </c>
      <c r="FM212" s="603">
        <f t="shared" si="1307"/>
        <v>0.0001</v>
      </c>
      <c r="FN212" s="510" t="str">
        <f>IF(_tag_month_day!AY208="","",_tag_month_day!AY208/100)</f>
        <v/>
      </c>
      <c r="FO212" s="510" t="str">
        <f>IF(_tag_month_day!AZ208="","",_tag_month_day!AZ208/100)</f>
        <v/>
      </c>
      <c r="FP212" s="510" t="str">
        <f>IF(_tag_month_day!BA208="","",_tag_month_day!BA208/100)</f>
        <v/>
      </c>
      <c r="FQ212" s="510" t="str">
        <f>IF(_tag_month_day!BB208="","",_tag_month_day!BB208/100)</f>
        <v/>
      </c>
      <c r="FR212" s="603" t="str">
        <f>IF(_tag_month_day!BC208="","",_tag_month_day!BC208/100)</f>
        <v/>
      </c>
      <c r="FS212" s="510" t="str">
        <f>IF(_tag_month_day!BD208="","",_tag_month_day!BD208/100)</f>
        <v/>
      </c>
      <c r="FT212" s="510" t="str">
        <f>IF(_tag_month_day!BE208="","",_tag_month_day!BE208/100)</f>
        <v/>
      </c>
      <c r="FU212" s="510" t="str">
        <f>IF(_tag_month_day!BF208="","",_tag_month_day!BF208/100)</f>
        <v/>
      </c>
      <c r="FV212" s="510" t="str">
        <f>IF(_tag_month_day!BG208="","",_tag_month_day!BG208/100)</f>
        <v/>
      </c>
      <c r="FW212" s="603" t="str">
        <f>IF(_tag_month_day!BH208="","",_tag_month_day!BH208/100)</f>
        <v/>
      </c>
      <c r="FX212" s="510" t="str">
        <f>IF(_tag_month_day!BI208="","",_tag_month_day!BI208/100)</f>
        <v/>
      </c>
      <c r="FY212" s="510" t="str">
        <f>IF(_tag_month_day!BJ208="","",_tag_month_day!BJ208/100)</f>
        <v/>
      </c>
      <c r="FZ212" s="605" t="str">
        <f>IF(_tag_month_day!BK208="","",_tag_month_day!BK208/100)</f>
        <v/>
      </c>
      <c r="GA212" s="510" t="str">
        <f>IF(_tag_month_day!BL208="","",_tag_month_day!BL208/100)</f>
        <v/>
      </c>
      <c r="GB212" s="603" t="str">
        <f>IF(_tag_month_day!BM208="","",_tag_month_day!BM208/100)</f>
        <v/>
      </c>
      <c r="GC212" s="420" t="str">
        <f>IF(_tag_month_day!BN208="","",_tag_month_day!BN208/100)</f>
        <v/>
      </c>
      <c r="GD212" s="420" t="str">
        <f>IF(_tag_month_day!BO208="","",_tag_month_day!BO208/100)</f>
        <v/>
      </c>
      <c r="GE212" s="420" t="str">
        <f>IF(_tag_month_day!BP208="","",_tag_month_day!BP208/100)</f>
        <v/>
      </c>
      <c r="GF212" s="420" t="str">
        <f>IF(_tag_month_day!BQ208="","",_tag_month_day!BQ208/100)</f>
        <v/>
      </c>
      <c r="GG212" s="420" t="str">
        <f>IF(_tag_month_day!BR208="","",_tag_month_day!BR208/100)</f>
        <v/>
      </c>
      <c r="GH212" s="420" t="str">
        <f>IF(_tag_month_day!BS208="","",_tag_month_day!BS208/100)</f>
        <v/>
      </c>
      <c r="GI212" s="603" t="str">
        <f>IF(_tag_month_day!BT208="","",_tag_month_day!BT208/100)</f>
        <v/>
      </c>
      <c r="GJ212" s="612" t="str">
        <f>IF(_tag_month_day!BU208="","",_tag_month_day!BU208/100)</f>
        <v/>
      </c>
      <c r="GK212" s="620" t="str">
        <f>IF(_tag_month_day!BV208="",IF(_rlcf_month_day!A$2="","",_rlcf_month_day!A$2/100),_tag_month_day!BV208/100)</f>
        <v/>
      </c>
      <c r="GL212" s="620" t="str">
        <f>IF(_tag_month_day!BW208="",IF(_rlcf_month_day!B$2="","",_rlcf_month_day!B$2/100),_tag_month_day!BW208/100)</f>
        <v/>
      </c>
      <c r="GM212" s="621" t="str">
        <f>IF(_tag_month_day!BX208="",IF(_rlcf_month_day!C$2="","",_rlcf_month_day!C$2/100),_tag_month_day!BX208/100)</f>
        <v/>
      </c>
      <c r="GN212" s="620" t="str">
        <f>IF(_tag_month_day!BV208="",IF(_rlcf_month_day!A$2="","",_rlcf_month_day!A$2/100),_tag_month_day!BV208/100)</f>
        <v/>
      </c>
      <c r="GO212" s="620" t="str">
        <f>IF(_tag_month_day!BW208="",IF(_rlcf_month_day!B$2="","",_rlcf_month_day!B$2/100),_tag_month_day!BW208/100)</f>
        <v/>
      </c>
      <c r="GP212" s="620" t="str">
        <f>IF(_tag_month_day!CD208="",IF(_rlcf_month_day!E$2="","",_rlcf_month_day!E$2/100),_tag_month_day!CD208/100)</f>
        <v/>
      </c>
      <c r="GQ212" s="620" t="str">
        <f>IF(_tag_month_day!CE208="",IF(_rlcf_month_day!F$2="","",_rlcf_month_day!F$2/100),_tag_month_day!CE208/100)</f>
        <v/>
      </c>
      <c r="GR212" s="621" t="str">
        <f>IF(_tag_month_day!CF208="",IF(_rlcf_month_day!G$2="","",_rlcf_month_day!G$2/100),_tag_month_day!CF208/100)</f>
        <v/>
      </c>
      <c r="GS212" s="626">
        <f t="shared" ref="GS212:HH212" si="1308">GS211</f>
        <v>0.953</v>
      </c>
      <c r="GT212" s="626">
        <f t="shared" si="1308"/>
        <v>0.55</v>
      </c>
      <c r="GU212" s="626">
        <f t="shared" si="1308"/>
        <v>0.55</v>
      </c>
      <c r="GV212" s="626">
        <f t="shared" si="1308"/>
        <v>0.55</v>
      </c>
      <c r="GW212" s="626">
        <f t="shared" si="1308"/>
        <v>0.5</v>
      </c>
      <c r="GX212" s="626">
        <f t="shared" si="1308"/>
        <v>0.935</v>
      </c>
      <c r="GY212" s="626">
        <f t="shared" si="1308"/>
        <v>0.15</v>
      </c>
      <c r="GZ212" s="626">
        <f t="shared" si="1308"/>
        <v>1</v>
      </c>
      <c r="HA212" s="632">
        <f t="shared" si="1308"/>
        <v>0.047</v>
      </c>
      <c r="HB212" s="632">
        <f t="shared" si="1308"/>
        <v>0.45</v>
      </c>
      <c r="HC212" s="632">
        <f t="shared" si="1308"/>
        <v>0.45</v>
      </c>
      <c r="HD212" s="632">
        <f t="shared" si="1308"/>
        <v>0.45</v>
      </c>
      <c r="HE212" s="632">
        <f t="shared" si="1308"/>
        <v>0.5</v>
      </c>
      <c r="HF212" s="632">
        <f t="shared" si="1308"/>
        <v>0.065</v>
      </c>
      <c r="HG212" s="632">
        <f t="shared" si="1308"/>
        <v>0.85</v>
      </c>
      <c r="HH212" s="632">
        <f t="shared" si="1308"/>
        <v>0</v>
      </c>
      <c r="HI212" s="68">
        <f t="shared" si="1199"/>
        <v>0</v>
      </c>
      <c r="HJ212" s="68" t="e">
        <f t="shared" si="1230"/>
        <v>#VALUE!</v>
      </c>
      <c r="HK212" s="202">
        <f t="shared" si="1231"/>
        <v>0.85</v>
      </c>
      <c r="HL212" s="464">
        <f t="shared" si="1232"/>
        <v>550000</v>
      </c>
      <c r="HM212" s="464">
        <f t="shared" si="1233"/>
        <v>480000</v>
      </c>
      <c r="HN212" s="192" t="e">
        <f t="shared" si="1200"/>
        <v>#VALUE!</v>
      </c>
      <c r="HO212" s="192" t="e">
        <f>HN212*HK212*$HO$2/HL212*1000000</f>
        <v>#VALUE!</v>
      </c>
      <c r="HP212" s="192" t="e">
        <f>HN212*HK212*$HP$2/HM212*1000000</f>
        <v>#VALUE!</v>
      </c>
    </row>
    <row r="213" customFormat="1" spans="1:224">
      <c r="A213" s="381">
        <v>208</v>
      </c>
      <c r="B213" s="54">
        <f ca="1" t="shared" si="1234"/>
        <v>43625</v>
      </c>
      <c r="C213" s="57">
        <f t="shared" si="1235"/>
        <v>0.0416666666666667</v>
      </c>
      <c r="D213" s="68" t="str">
        <f ca="1" t="shared" si="1201"/>
        <v>白班</v>
      </c>
      <c r="E213" s="68" t="str">
        <f ca="1" t="shared" si="1202"/>
        <v>丙</v>
      </c>
      <c r="F213" s="68">
        <f ca="1">SUMPRODUCT((成本日报!$A$3:$A$95=计划!B213)*(成本日报!$B$3:$B$95=计划!$D213),成本日报!$C$3:$C$95)</f>
        <v>3</v>
      </c>
      <c r="G213" s="382">
        <f ca="1" t="shared" si="1236"/>
        <v>43625.6249999995</v>
      </c>
      <c r="H213" s="382">
        <f ca="1" t="shared" si="1203"/>
        <v>43625.6319444439</v>
      </c>
      <c r="I213" s="382">
        <f ca="1" t="shared" si="1204"/>
        <v>43625.6374999995</v>
      </c>
      <c r="J213" s="382">
        <f ca="1" t="shared" si="1205"/>
        <v>43625.6666666662</v>
      </c>
      <c r="K213" s="382">
        <f ca="1" t="shared" si="1206"/>
        <v>43625.7291666662</v>
      </c>
      <c r="L213" s="382">
        <f ca="1" t="shared" si="1207"/>
        <v>43625.7499999995</v>
      </c>
      <c r="M213" s="398" t="str">
        <f>IF(_tag_month_day!A209="","",_tag_month_day!A209)</f>
        <v/>
      </c>
      <c r="N213" s="398" t="str">
        <f>IF(_tag_month_day!B209="","",_tag_month_day!B209)</f>
        <v/>
      </c>
      <c r="O213" s="399" t="e">
        <f t="shared" si="1208"/>
        <v>#VALUE!</v>
      </c>
      <c r="P213" s="398" t="str">
        <f>IF(_tag_month_day!C209="","",_tag_month_day!C209)</f>
        <v/>
      </c>
      <c r="Q213" s="398" t="str">
        <f>IF(_tag_month_day!D209="","",_tag_month_day!D209)</f>
        <v/>
      </c>
      <c r="R213" s="416">
        <f>IF(_tag_month_day!CB209="",R212,_tag_month_day!CB209/100)</f>
        <v>0.07</v>
      </c>
      <c r="S213" s="417" t="str">
        <f>IF(_tag_month_day!E209="","",_tag_month_day!E209)</f>
        <v/>
      </c>
      <c r="T213" s="417" t="str">
        <f>IF(_tag_month_day!F209="","",_tag_month_day!F209)</f>
        <v/>
      </c>
      <c r="U213" s="418" t="e">
        <f t="shared" si="1162"/>
        <v>#VALUE!</v>
      </c>
      <c r="V213" s="53" t="e">
        <f t="shared" si="1163"/>
        <v>#VALUE!</v>
      </c>
      <c r="W213" s="419" t="str">
        <f>IF(_jhy_month_day!A209="","",_jhy_month_day!A209)</f>
        <v/>
      </c>
      <c r="X213" s="420" t="str">
        <f>IF(_jhy_month_day!B209="","",_jhy_month_day!B209/100)</f>
        <v/>
      </c>
      <c r="Y213" s="420" t="str">
        <f>IF(_jhy_month_day!C209="","",_jhy_month_day!C209/100)</f>
        <v/>
      </c>
      <c r="Z213" s="439">
        <f t="shared" si="1253"/>
        <v>52</v>
      </c>
      <c r="AA213" s="440" t="str">
        <f>IF(_tag_month_day!G209="","",_tag_month_day!G209/100)</f>
        <v/>
      </c>
      <c r="AB213" s="440" t="str">
        <f>IF(_tag_month_day!H209="","",_tag_month_day!H209/100)</f>
        <v/>
      </c>
      <c r="AC213" s="193">
        <f t="shared" si="1209"/>
        <v>1.59963432013121</v>
      </c>
      <c r="AD213" s="441" t="str">
        <f t="shared" si="1210"/>
        <v/>
      </c>
      <c r="AE213" s="442" t="str">
        <f t="shared" si="1211"/>
        <v/>
      </c>
      <c r="AF213" s="443">
        <v>1</v>
      </c>
      <c r="AG213" s="68" t="str">
        <f>IF(_duihao_month_day!A209="","",_duihao_month_day!A209)</f>
        <v/>
      </c>
      <c r="AH213" s="463">
        <f>IF(_gyk_month_day!B209="",AH212,_gyk_month_day!B209)</f>
        <v>820</v>
      </c>
      <c r="AI213" s="464" t="e">
        <f t="shared" si="1237"/>
        <v>#VALUE!</v>
      </c>
      <c r="AJ213" s="68" t="str">
        <f>IF(_tag_month_day!I209="","",_tag_month_day!I209)</f>
        <v/>
      </c>
      <c r="AK213" s="465" t="str">
        <f>IF(_tzyy_month_day!A209="","",_tzyy_month_day!A209)</f>
        <v/>
      </c>
      <c r="AL213" s="465" t="str">
        <f>IF(_tzyy_month_day!B209="","",_tzyy_month_day!B209)</f>
        <v/>
      </c>
      <c r="AM213" s="465" t="str">
        <f>IF(_tzyy_month_day!C209="","",_tzyy_month_day!C209)</f>
        <v/>
      </c>
      <c r="AN213" s="466" t="str">
        <f>IF(_tag_month_day!CG209="","",_tag_month_day!CG209)</f>
        <v/>
      </c>
      <c r="AO213" s="466" t="str">
        <f>IF(_tag_month_day!CH209="","",_tag_month_day!CH209)</f>
        <v/>
      </c>
      <c r="AP213" s="486" t="e">
        <f t="shared" si="1212"/>
        <v>#VALUE!</v>
      </c>
      <c r="AQ213" s="487" t="str">
        <f>IF(_tag_month_day!J209="","",_tag_month_day!J209/100)</f>
        <v/>
      </c>
      <c r="AR213" s="488">
        <f t="shared" si="1213"/>
        <v>1.3</v>
      </c>
      <c r="AS213" s="489" t="e">
        <f t="shared" si="1164"/>
        <v>#VALUE!</v>
      </c>
      <c r="AT213" s="489">
        <f t="shared" si="1214"/>
        <v>0</v>
      </c>
      <c r="AU213" s="490" t="str">
        <f>IF(_tag_month_day!K209="","",_tag_month_day!K209)</f>
        <v/>
      </c>
      <c r="AV213" s="491" t="str">
        <f>IF(_tag_month_day!L209="","",_tag_month_day!L209/100)</f>
        <v/>
      </c>
      <c r="AW213" s="420">
        <f t="shared" si="1136"/>
        <v>0</v>
      </c>
      <c r="AX213" s="420">
        <f t="shared" si="1215"/>
        <v>0</v>
      </c>
      <c r="AY213" s="420" t="str">
        <f>IF(_tag_month_day!M209="","",_tag_month_day!M209/100)</f>
        <v/>
      </c>
      <c r="AZ213" s="420" t="str">
        <f>IF(_tag_month_day!N209="","",_tag_month_day!N209/100)</f>
        <v/>
      </c>
      <c r="BA213" s="420" t="str">
        <f>IF(_tag_month_day!O209="","",_tag_month_day!O209/100)</f>
        <v/>
      </c>
      <c r="BB213" s="496" t="str">
        <f>IF(_tag_month_day!P209="","",_tag_month_day!P209/100)</f>
        <v/>
      </c>
      <c r="BC213" s="496">
        <f t="shared" si="1216"/>
        <v>0</v>
      </c>
      <c r="BD213" s="496" t="str">
        <f>IF(_tag_month_day!Q209="","",_tag_month_day!Q209/100)</f>
        <v/>
      </c>
      <c r="BE213" s="510" t="str">
        <f>IF(_tag_month_day!R209="","",_tag_month_day!R209/100)</f>
        <v/>
      </c>
      <c r="BF213" s="413" t="str">
        <f>IF(_tag_month_day!CC209="","",_tag_month_day!CC209/100)</f>
        <v/>
      </c>
      <c r="BG213" s="511" t="e">
        <f t="shared" si="1165"/>
        <v>#VALUE!</v>
      </c>
      <c r="BH213" s="198">
        <f t="shared" si="1166"/>
        <v>0</v>
      </c>
      <c r="BI213" s="512" t="e">
        <f>IF(CX213=0,BI212,(DK213*查询!$R$5+DL213*查询!$Q$5+DM213*查询!$N$5+DN213*查询!$O$5+DO213*查询!$P$5)*AF213/CX213)</f>
        <v>#VALUE!</v>
      </c>
      <c r="BJ213" s="512" t="e">
        <f>IF(CX213=0,BJ212,(DP213*查询!$S$5+DQ213*查询!$T$5+DR213*查询!$U$5)*AF213/CX213)</f>
        <v>#VALUE!</v>
      </c>
      <c r="BK213" s="512">
        <f t="shared" si="1217"/>
        <v>1</v>
      </c>
      <c r="BL213" s="513" t="str">
        <f>IF(_cfyc_month_day!A209="","",_cfyc_month_day!A209)</f>
        <v/>
      </c>
      <c r="BM213" s="513" t="str">
        <f>IF(_cfyc_month_day!B209="","",_cfyc_month_day!B209)</f>
        <v/>
      </c>
      <c r="BN213" s="513" t="str">
        <f>IF(_cfyc_month_day!C209="","",_cfyc_month_day!C209)</f>
        <v/>
      </c>
      <c r="BO213" s="522" t="str">
        <f>IF(_cfyc_month_day!D209="","",_cfyc_month_day!D209)</f>
        <v/>
      </c>
      <c r="BP213" s="522" t="str">
        <f>IF(_cfyc_month_day!E209="","",_cfyc_month_day!E209)</f>
        <v/>
      </c>
      <c r="BQ213" s="522" t="str">
        <f>IF(_cfyc_month_day!F209="","",_cfyc_month_day!F209)</f>
        <v/>
      </c>
      <c r="BR213" s="513" t="str">
        <f>IF(_tag_month_day!T209="","",_tag_month_day!T209)</f>
        <v/>
      </c>
      <c r="BS213" s="513" t="str">
        <f>IF(_tag_month_day!U209="","",_tag_month_day!U209)</f>
        <v/>
      </c>
      <c r="BT213" s="523" t="str">
        <f t="shared" si="1218"/>
        <v/>
      </c>
      <c r="BU213" s="223" t="str">
        <f>IF(_tag_month_day!V209="","",_tag_month_day!V209)</f>
        <v/>
      </c>
      <c r="BV213" s="206" t="str">
        <f>IF(_tag_month_day!W209="","",_tag_month_day!W209)</f>
        <v/>
      </c>
      <c r="BW213" s="540" t="str">
        <f>IF(_tag_month_day!X209="","",_tag_month_day!X209)</f>
        <v/>
      </c>
      <c r="BX213" s="540" t="str">
        <f>IF(_tag_month_day!Y209="","",_tag_month_day!Y209)</f>
        <v/>
      </c>
      <c r="BY213" s="541">
        <f ca="1" t="shared" si="1219"/>
        <v>43625.7499999995</v>
      </c>
      <c r="BZ213" s="542"/>
      <c r="CA213" s="543" t="str">
        <f>IF(_jhy2_month_day!A209="","",_jhy2_month_day!A209)</f>
        <v/>
      </c>
      <c r="CB213" s="464" t="str">
        <f>IF(_jhy2_month_day!B209="","",_jhy2_month_day!B209)</f>
        <v/>
      </c>
      <c r="CC213" s="464" t="str">
        <f>IF(_jhy2_month_day!C209="","",_jhy2_month_day!C209)</f>
        <v/>
      </c>
      <c r="CD213" s="464" t="str">
        <f>IF(_jhy2_month_day!D209="","",_jhy2_month_day!D209)</f>
        <v/>
      </c>
      <c r="CE213" s="464" t="str">
        <f>IF(_jhy2_month_day!E209="","",_jhy2_month_day!E209)</f>
        <v/>
      </c>
      <c r="CF213" s="464" t="str">
        <f>IF(_jhy2_month_day!F209="","",_jhy2_month_day!F209)</f>
        <v/>
      </c>
      <c r="CG213" s="464" t="str">
        <f>IF(_jhy2_month_day!G209="","",_jhy2_month_day!G209)</f>
        <v/>
      </c>
      <c r="CH213" s="464" t="str">
        <f>IF(_jhy2_month_day!H209="","",_jhy2_month_day!H209)</f>
        <v/>
      </c>
      <c r="CI213" s="464" t="str">
        <f>IF(_jhy2_month_day!I209="","",_jhy2_month_day!I209)</f>
        <v/>
      </c>
      <c r="CJ213" s="464" t="str">
        <f>IF(_jhy2_month_day!J209="","",_jhy2_month_day!J209)</f>
        <v/>
      </c>
      <c r="CK213" s="464" t="str">
        <f>IF(_jhy2_month_day!K209="","",_jhy2_month_day!K209)</f>
        <v/>
      </c>
      <c r="CL213" s="562" t="str">
        <f>IF(_jhy2_month_day!L209="","",_jhy2_month_day!L209)</f>
        <v/>
      </c>
      <c r="CM213" s="562" t="str">
        <f>IF(_jhy2_month_day!M209="","",_jhy2_month_day!M209)</f>
        <v/>
      </c>
      <c r="CN213" s="562" t="str">
        <f>IF(_jhy2_month_day!N209="","",_jhy2_month_day!N209)</f>
        <v/>
      </c>
      <c r="CO213" s="562" t="str">
        <f>IF(_jhy2_month_day!O209="","",_jhy2_month_day!O209)</f>
        <v/>
      </c>
      <c r="CP213" s="562" t="str">
        <f>IF(_jhy2_month_day!P209="","",_jhy2_month_day!P209)</f>
        <v/>
      </c>
      <c r="CQ213" s="562" t="str">
        <f>IF(_jhy2_month_day!Q209="","",_jhy2_month_day!Q209)</f>
        <v/>
      </c>
      <c r="CR213" s="563" t="str">
        <f>IF(_jhy2_month_day!R209="","",_jhy2_month_day!R209)</f>
        <v/>
      </c>
      <c r="CS213" s="576" t="str">
        <f>IF(_jhy2_month_day!S209="","",_jhy2_month_day!S209)</f>
        <v/>
      </c>
      <c r="CT213" s="562" t="str">
        <f>IF(_jhy2_month_day!T209="","",_jhy2_month_day!T209)</f>
        <v/>
      </c>
      <c r="CU213" s="577" t="e">
        <f t="shared" si="1167"/>
        <v>#VALUE!</v>
      </c>
      <c r="CV213" s="198" t="e">
        <f t="shared" si="1168"/>
        <v>#VALUE!</v>
      </c>
      <c r="CW213" s="192" t="e">
        <f t="shared" si="1169"/>
        <v>#VALUE!</v>
      </c>
      <c r="CX213" s="192" t="e">
        <f t="shared" si="1170"/>
        <v>#VALUE!</v>
      </c>
      <c r="CY213" s="202" t="e">
        <f t="shared" si="1171"/>
        <v>#VALUE!</v>
      </c>
      <c r="CZ213" s="192" t="e">
        <f t="shared" ref="CZ213:DI213" si="1309">$AJ213*EF213</f>
        <v>#VALUE!</v>
      </c>
      <c r="DA213" s="192" t="e">
        <f t="shared" si="1309"/>
        <v>#VALUE!</v>
      </c>
      <c r="DB213" s="192" t="e">
        <f t="shared" si="1309"/>
        <v>#VALUE!</v>
      </c>
      <c r="DC213" s="192" t="e">
        <f t="shared" si="1309"/>
        <v>#VALUE!</v>
      </c>
      <c r="DD213" s="192" t="e">
        <f t="shared" si="1309"/>
        <v>#VALUE!</v>
      </c>
      <c r="DE213" s="192" t="e">
        <f t="shared" si="1309"/>
        <v>#VALUE!</v>
      </c>
      <c r="DF213" s="192" t="e">
        <f t="shared" si="1309"/>
        <v>#VALUE!</v>
      </c>
      <c r="DG213" s="192" t="e">
        <f t="shared" si="1309"/>
        <v>#VALUE!</v>
      </c>
      <c r="DH213" s="192" t="e">
        <f t="shared" si="1309"/>
        <v>#VALUE!</v>
      </c>
      <c r="DI213" s="192" t="e">
        <f t="shared" si="1309"/>
        <v>#VALUE!</v>
      </c>
      <c r="DJ213" s="192" t="e">
        <f t="shared" si="1173"/>
        <v>#VALUE!</v>
      </c>
      <c r="DK213" s="192" t="e">
        <f t="shared" si="1174"/>
        <v>#VALUE!</v>
      </c>
      <c r="DL213" s="192" t="e">
        <f t="shared" si="1175"/>
        <v>#VALUE!</v>
      </c>
      <c r="DM213" s="192" t="e">
        <f t="shared" si="1176"/>
        <v>#VALUE!</v>
      </c>
      <c r="DN213" s="192" t="e">
        <f t="shared" si="1177"/>
        <v>#VALUE!</v>
      </c>
      <c r="DO213" s="192" t="e">
        <f t="shared" si="1178"/>
        <v>#VALUE!</v>
      </c>
      <c r="DP213" s="192" t="e">
        <f t="shared" si="1179"/>
        <v>#VALUE!</v>
      </c>
      <c r="DQ213" s="192" t="e">
        <f t="shared" si="1180"/>
        <v>#VALUE!</v>
      </c>
      <c r="DR213" s="192" t="e">
        <f t="shared" si="1181"/>
        <v>#VALUE!</v>
      </c>
      <c r="DS213" s="192" t="e">
        <f t="shared" si="1182"/>
        <v>#VALUE!</v>
      </c>
      <c r="DT213" s="192" t="e">
        <f t="shared" si="1183"/>
        <v>#VALUE!</v>
      </c>
      <c r="DU213" s="192" t="e">
        <f t="shared" si="1184"/>
        <v>#VALUE!</v>
      </c>
      <c r="DV213" s="198" t="e">
        <f t="shared" si="1185"/>
        <v>#VALUE!</v>
      </c>
      <c r="DW213" s="198" t="e">
        <f t="shared" si="1186"/>
        <v>#DIV/0!</v>
      </c>
      <c r="DX213" s="198" t="e">
        <f t="shared" si="1187"/>
        <v>#DIV/0!</v>
      </c>
      <c r="DY213" s="198" t="e">
        <f t="shared" si="1188"/>
        <v>#VALUE!</v>
      </c>
      <c r="DZ213" s="198" t="e">
        <f t="shared" si="1189"/>
        <v>#VALUE!</v>
      </c>
      <c r="EA213" s="198" t="e">
        <f t="shared" si="1190"/>
        <v>#VALUE!</v>
      </c>
      <c r="EB213" s="198" t="e">
        <f t="shared" si="1191"/>
        <v>#VALUE!</v>
      </c>
      <c r="EC213" s="198" t="e">
        <f t="shared" si="1192"/>
        <v>#DIV/0!</v>
      </c>
      <c r="ED213" s="198" t="e">
        <f t="shared" si="1193"/>
        <v>#VALUE!</v>
      </c>
      <c r="EE213" s="198" t="e">
        <f t="shared" si="1194"/>
        <v>#VALUE!</v>
      </c>
      <c r="EF213" s="198" t="e">
        <f t="shared" ref="EF213:EO213" si="1310">DV213/SUM($DV213:$EE213)</f>
        <v>#VALUE!</v>
      </c>
      <c r="EG213" s="198" t="e">
        <f t="shared" si="1310"/>
        <v>#DIV/0!</v>
      </c>
      <c r="EH213" s="198" t="e">
        <f t="shared" si="1310"/>
        <v>#DIV/0!</v>
      </c>
      <c r="EI213" s="198" t="e">
        <f t="shared" si="1310"/>
        <v>#VALUE!</v>
      </c>
      <c r="EJ213" s="198" t="e">
        <f t="shared" si="1310"/>
        <v>#VALUE!</v>
      </c>
      <c r="EK213" s="198" t="e">
        <f t="shared" si="1310"/>
        <v>#VALUE!</v>
      </c>
      <c r="EL213" s="198" t="e">
        <f t="shared" si="1310"/>
        <v>#VALUE!</v>
      </c>
      <c r="EM213" s="198" t="e">
        <f t="shared" si="1310"/>
        <v>#DIV/0!</v>
      </c>
      <c r="EN213" s="198" t="e">
        <f t="shared" si="1310"/>
        <v>#VALUE!</v>
      </c>
      <c r="EO213" s="198" t="e">
        <f t="shared" si="1310"/>
        <v>#VALUE!</v>
      </c>
      <c r="EP213" s="511">
        <f t="shared" ref="EP213:EW213" si="1311">EP212</f>
        <v>0.08</v>
      </c>
      <c r="EQ213" s="511">
        <f t="shared" si="1311"/>
        <v>0.015</v>
      </c>
      <c r="ER213" s="511">
        <f t="shared" si="1311"/>
        <v>0.015</v>
      </c>
      <c r="ES213" s="511">
        <f t="shared" si="1311"/>
        <v>0.015</v>
      </c>
      <c r="ET213" s="511">
        <f t="shared" si="1311"/>
        <v>0.015</v>
      </c>
      <c r="EU213" s="511">
        <f t="shared" si="1311"/>
        <v>0.09</v>
      </c>
      <c r="EV213" s="511">
        <f t="shared" si="1311"/>
        <v>0.09</v>
      </c>
      <c r="EW213" s="511">
        <f t="shared" si="1311"/>
        <v>0.09</v>
      </c>
      <c r="EX213" s="420" t="str">
        <f>IF(_tag_month_day!AS209="","",_tag_month_day!AS209/100)</f>
        <v/>
      </c>
      <c r="EY213" s="420" t="str">
        <f>IF(_tag_month_day!AT209="","",_tag_month_day!AT209/100)</f>
        <v/>
      </c>
      <c r="EZ213" s="420" t="str">
        <f>IF(_tag_month_day!AU209="","",_tag_month_day!AU209/100)</f>
        <v/>
      </c>
      <c r="FA213" s="420" t="str">
        <f>IF(_tag_month_day!AV209="","",_tag_month_day!AV209/100)</f>
        <v/>
      </c>
      <c r="FB213" s="420" t="str">
        <f>IF(_tag_month_day!AW209="","",_tag_month_day!AW209/100)</f>
        <v/>
      </c>
      <c r="FC213" s="420" t="str">
        <f>IF(_tag_month_day!AX209="","",_tag_month_day!AX209/100)</f>
        <v/>
      </c>
      <c r="FD213" s="510">
        <f t="shared" si="1223"/>
        <v>0.33</v>
      </c>
      <c r="FE213" s="510">
        <f t="shared" si="1224"/>
        <v>0.19</v>
      </c>
      <c r="FF213" s="510">
        <f t="shared" si="1225"/>
        <v>0.003</v>
      </c>
      <c r="FG213" s="510">
        <f t="shared" si="1226"/>
        <v>0</v>
      </c>
      <c r="FH213" s="603">
        <f t="shared" si="1227"/>
        <v>0.0001</v>
      </c>
      <c r="FI213" s="510">
        <f t="shared" ref="FI213:FR213" si="1312">FI212</f>
        <v>0.41</v>
      </c>
      <c r="FJ213" s="510">
        <f t="shared" si="1312"/>
        <v>0.11</v>
      </c>
      <c r="FK213" s="510">
        <f t="shared" si="1312"/>
        <v>0.015</v>
      </c>
      <c r="FL213" s="510">
        <f t="shared" si="1312"/>
        <v>0</v>
      </c>
      <c r="FM213" s="603">
        <f t="shared" si="1312"/>
        <v>0.0001</v>
      </c>
      <c r="FN213" s="510" t="str">
        <f>IF(_tag_month_day!AY209="","",_tag_month_day!AY209/100)</f>
        <v/>
      </c>
      <c r="FO213" s="510" t="str">
        <f>IF(_tag_month_day!AZ209="","",_tag_month_day!AZ209/100)</f>
        <v/>
      </c>
      <c r="FP213" s="510" t="str">
        <f>IF(_tag_month_day!BA209="","",_tag_month_day!BA209/100)</f>
        <v/>
      </c>
      <c r="FQ213" s="510" t="str">
        <f>IF(_tag_month_day!BB209="","",_tag_month_day!BB209/100)</f>
        <v/>
      </c>
      <c r="FR213" s="603" t="str">
        <f>IF(_tag_month_day!BC209="","",_tag_month_day!BC209/100)</f>
        <v/>
      </c>
      <c r="FS213" s="510" t="str">
        <f>IF(_tag_month_day!BD209="","",_tag_month_day!BD209/100)</f>
        <v/>
      </c>
      <c r="FT213" s="510" t="str">
        <f>IF(_tag_month_day!BE209="","",_tag_month_day!BE209/100)</f>
        <v/>
      </c>
      <c r="FU213" s="510" t="str">
        <f>IF(_tag_month_day!BF209="","",_tag_month_day!BF209/100)</f>
        <v/>
      </c>
      <c r="FV213" s="510" t="str">
        <f>IF(_tag_month_day!BG209="","",_tag_month_day!BG209/100)</f>
        <v/>
      </c>
      <c r="FW213" s="603" t="str">
        <f>IF(_tag_month_day!BH209="","",_tag_month_day!BH209/100)</f>
        <v/>
      </c>
      <c r="FX213" s="510" t="str">
        <f>IF(_tag_month_day!BI209="","",_tag_month_day!BI209/100)</f>
        <v/>
      </c>
      <c r="FY213" s="510" t="str">
        <f>IF(_tag_month_day!BJ209="","",_tag_month_day!BJ209/100)</f>
        <v/>
      </c>
      <c r="FZ213" s="605" t="str">
        <f>IF(_tag_month_day!BK209="","",_tag_month_day!BK209/100)</f>
        <v/>
      </c>
      <c r="GA213" s="510" t="str">
        <f>IF(_tag_month_day!BL209="","",_tag_month_day!BL209/100)</f>
        <v/>
      </c>
      <c r="GB213" s="603" t="str">
        <f>IF(_tag_month_day!BM209="","",_tag_month_day!BM209/100)</f>
        <v/>
      </c>
      <c r="GC213" s="420" t="str">
        <f>IF(_tag_month_day!BN209="","",_tag_month_day!BN209/100)</f>
        <v/>
      </c>
      <c r="GD213" s="420" t="str">
        <f>IF(_tag_month_day!BO209="","",_tag_month_day!BO209/100)</f>
        <v/>
      </c>
      <c r="GE213" s="420" t="str">
        <f>IF(_tag_month_day!BP209="","",_tag_month_day!BP209/100)</f>
        <v/>
      </c>
      <c r="GF213" s="420" t="str">
        <f>IF(_tag_month_day!BQ209="","",_tag_month_day!BQ209/100)</f>
        <v/>
      </c>
      <c r="GG213" s="420" t="str">
        <f>IF(_tag_month_day!BR209="","",_tag_month_day!BR209/100)</f>
        <v/>
      </c>
      <c r="GH213" s="420" t="str">
        <f>IF(_tag_month_day!BS209="","",_tag_month_day!BS209/100)</f>
        <v/>
      </c>
      <c r="GI213" s="603" t="str">
        <f>IF(_tag_month_day!BT209="","",_tag_month_day!BT209/100)</f>
        <v/>
      </c>
      <c r="GJ213" s="612" t="str">
        <f>IF(_tag_month_day!BU209="","",_tag_month_day!BU209/100)</f>
        <v/>
      </c>
      <c r="GK213" s="620" t="str">
        <f>IF(_tag_month_day!BV209="",IF(_rlcf_month_day!A$2="","",_rlcf_month_day!A$2/100),_tag_month_day!BV209/100)</f>
        <v/>
      </c>
      <c r="GL213" s="620" t="str">
        <f>IF(_tag_month_day!BW209="",IF(_rlcf_month_day!B$2="","",_rlcf_month_day!B$2/100),_tag_month_day!BW209/100)</f>
        <v/>
      </c>
      <c r="GM213" s="621" t="str">
        <f>IF(_tag_month_day!BX209="",IF(_rlcf_month_day!C$2="","",_rlcf_month_day!C$2/100),_tag_month_day!BX209/100)</f>
        <v/>
      </c>
      <c r="GN213" s="620" t="str">
        <f>IF(_tag_month_day!BV209="",IF(_rlcf_month_day!A$2="","",_rlcf_month_day!A$2/100),_tag_month_day!BV209/100)</f>
        <v/>
      </c>
      <c r="GO213" s="620" t="str">
        <f>IF(_tag_month_day!BW209="",IF(_rlcf_month_day!B$2="","",_rlcf_month_day!B$2/100),_tag_month_day!BW209/100)</f>
        <v/>
      </c>
      <c r="GP213" s="620" t="str">
        <f>IF(_tag_month_day!CD209="",IF(_rlcf_month_day!E$2="","",_rlcf_month_day!E$2/100),_tag_month_day!CD209/100)</f>
        <v/>
      </c>
      <c r="GQ213" s="620" t="str">
        <f>IF(_tag_month_day!CE209="",IF(_rlcf_month_day!F$2="","",_rlcf_month_day!F$2/100),_tag_month_day!CE209/100)</f>
        <v/>
      </c>
      <c r="GR213" s="621" t="str">
        <f>IF(_tag_month_day!CF209="",IF(_rlcf_month_day!G$2="","",_rlcf_month_day!G$2/100),_tag_month_day!CF209/100)</f>
        <v/>
      </c>
      <c r="GS213" s="626">
        <f t="shared" ref="GS213:HH213" si="1313">GS212</f>
        <v>0.953</v>
      </c>
      <c r="GT213" s="626">
        <f t="shared" si="1313"/>
        <v>0.55</v>
      </c>
      <c r="GU213" s="626">
        <f t="shared" si="1313"/>
        <v>0.55</v>
      </c>
      <c r="GV213" s="626">
        <f t="shared" si="1313"/>
        <v>0.55</v>
      </c>
      <c r="GW213" s="626">
        <f t="shared" si="1313"/>
        <v>0.5</v>
      </c>
      <c r="GX213" s="626">
        <f t="shared" si="1313"/>
        <v>0.935</v>
      </c>
      <c r="GY213" s="626">
        <f t="shared" si="1313"/>
        <v>0.15</v>
      </c>
      <c r="GZ213" s="626">
        <f t="shared" si="1313"/>
        <v>1</v>
      </c>
      <c r="HA213" s="632">
        <f t="shared" si="1313"/>
        <v>0.047</v>
      </c>
      <c r="HB213" s="632">
        <f t="shared" si="1313"/>
        <v>0.45</v>
      </c>
      <c r="HC213" s="632">
        <f t="shared" si="1313"/>
        <v>0.45</v>
      </c>
      <c r="HD213" s="632">
        <f t="shared" si="1313"/>
        <v>0.45</v>
      </c>
      <c r="HE213" s="632">
        <f t="shared" si="1313"/>
        <v>0.5</v>
      </c>
      <c r="HF213" s="632">
        <f t="shared" si="1313"/>
        <v>0.065</v>
      </c>
      <c r="HG213" s="632">
        <f t="shared" si="1313"/>
        <v>0.85</v>
      </c>
      <c r="HH213" s="632">
        <f t="shared" si="1313"/>
        <v>0</v>
      </c>
      <c r="HI213" s="68">
        <f t="shared" si="1199"/>
        <v>0</v>
      </c>
      <c r="HJ213" s="68" t="e">
        <f t="shared" si="1230"/>
        <v>#VALUE!</v>
      </c>
      <c r="HK213" s="202">
        <f t="shared" si="1231"/>
        <v>0.85</v>
      </c>
      <c r="HL213" s="464">
        <f t="shared" si="1232"/>
        <v>550000</v>
      </c>
      <c r="HM213" s="464">
        <f t="shared" si="1233"/>
        <v>480000</v>
      </c>
      <c r="HN213" s="192" t="e">
        <f t="shared" si="1200"/>
        <v>#VALUE!</v>
      </c>
      <c r="HO213" s="192" t="e">
        <f>HN213*HK213*$HO$2/HL213*1000000</f>
        <v>#VALUE!</v>
      </c>
      <c r="HP213" s="192" t="e">
        <f>HN213*HK213*$HP$2/HM213*1000000</f>
        <v>#VALUE!</v>
      </c>
    </row>
    <row r="214" customFormat="1" spans="1:224">
      <c r="A214" s="381">
        <v>209</v>
      </c>
      <c r="B214" s="54">
        <f ca="1" t="shared" si="1234"/>
        <v>43625</v>
      </c>
      <c r="C214" s="57">
        <f t="shared" si="1235"/>
        <v>0.0416666666666667</v>
      </c>
      <c r="D214" s="68" t="str">
        <f ca="1" t="shared" si="1201"/>
        <v>中班</v>
      </c>
      <c r="E214" s="68" t="str">
        <f ca="1" t="shared" si="1202"/>
        <v>丁</v>
      </c>
      <c r="F214" s="68">
        <f ca="1">SUMPRODUCT((成本日报!$A$3:$A$95=计划!B214)*(成本日报!$B$3:$B$95=计划!$D214),成本日报!$C$3:$C$95)</f>
        <v>4</v>
      </c>
      <c r="G214" s="382">
        <f ca="1" t="shared" si="1236"/>
        <v>43625.6666666662</v>
      </c>
      <c r="H214" s="382">
        <f ca="1" t="shared" si="1203"/>
        <v>43625.6736111106</v>
      </c>
      <c r="I214" s="382">
        <f ca="1" t="shared" si="1204"/>
        <v>43625.6791666662</v>
      </c>
      <c r="J214" s="382">
        <f ca="1" t="shared" si="1205"/>
        <v>43625.7083333328</v>
      </c>
      <c r="K214" s="382">
        <f ca="1" t="shared" si="1206"/>
        <v>43625.7708333328</v>
      </c>
      <c r="L214" s="382">
        <f ca="1" t="shared" si="1207"/>
        <v>43625.7916666662</v>
      </c>
      <c r="M214" s="398" t="str">
        <f>IF(_tag_month_day!A210="","",_tag_month_day!A210)</f>
        <v/>
      </c>
      <c r="N214" s="398" t="str">
        <f>IF(_tag_month_day!B210="","",_tag_month_day!B210)</f>
        <v/>
      </c>
      <c r="O214" s="399" t="e">
        <f t="shared" si="1208"/>
        <v>#VALUE!</v>
      </c>
      <c r="P214" s="398" t="str">
        <f>IF(_tag_month_day!C210="","",_tag_month_day!C210)</f>
        <v/>
      </c>
      <c r="Q214" s="398" t="str">
        <f>IF(_tag_month_day!D210="","",_tag_month_day!D210)</f>
        <v/>
      </c>
      <c r="R214" s="416">
        <f>IF(_tag_month_day!CB210="",R213,_tag_month_day!CB210/100)</f>
        <v>0.07</v>
      </c>
      <c r="S214" s="417" t="str">
        <f>IF(_tag_month_day!E210="","",_tag_month_day!E210)</f>
        <v/>
      </c>
      <c r="T214" s="417" t="str">
        <f>IF(_tag_month_day!F210="","",_tag_month_day!F210)</f>
        <v/>
      </c>
      <c r="U214" s="418" t="e">
        <f t="shared" si="1162"/>
        <v>#VALUE!</v>
      </c>
      <c r="V214" s="53" t="e">
        <f t="shared" si="1163"/>
        <v>#VALUE!</v>
      </c>
      <c r="W214" s="419" t="str">
        <f>IF(_jhy_month_day!A210="","",_jhy_month_day!A210)</f>
        <v/>
      </c>
      <c r="X214" s="420" t="str">
        <f>IF(_jhy_month_day!B210="","",_jhy_month_day!B210/100)</f>
        <v/>
      </c>
      <c r="Y214" s="420" t="str">
        <f>IF(_jhy_month_day!C210="","",_jhy_month_day!C210/100)</f>
        <v/>
      </c>
      <c r="Z214" s="439">
        <f t="shared" si="1253"/>
        <v>53</v>
      </c>
      <c r="AA214" s="440" t="str">
        <f>IF(_tag_month_day!G210="","",_tag_month_day!G210/100)</f>
        <v/>
      </c>
      <c r="AB214" s="440" t="str">
        <f>IF(_tag_month_day!H210="","",_tag_month_day!H210/100)</f>
        <v/>
      </c>
      <c r="AC214" s="193">
        <f t="shared" si="1209"/>
        <v>1.59963432013121</v>
      </c>
      <c r="AD214" s="441" t="str">
        <f t="shared" si="1210"/>
        <v/>
      </c>
      <c r="AE214" s="442" t="str">
        <f t="shared" si="1211"/>
        <v/>
      </c>
      <c r="AF214" s="443">
        <v>1</v>
      </c>
      <c r="AG214" s="68" t="str">
        <f>IF(_duihao_month_day!A210="","",_duihao_month_day!A210)</f>
        <v/>
      </c>
      <c r="AH214" s="463">
        <f>IF(_gyk_month_day!B210="",AH213,_gyk_month_day!B210)</f>
        <v>820</v>
      </c>
      <c r="AI214" s="464" t="e">
        <f t="shared" si="1237"/>
        <v>#VALUE!</v>
      </c>
      <c r="AJ214" s="68" t="str">
        <f>IF(_tag_month_day!I210="","",_tag_month_day!I210)</f>
        <v/>
      </c>
      <c r="AK214" s="465" t="str">
        <f>IF(_tzyy_month_day!A210="","",_tzyy_month_day!A210)</f>
        <v/>
      </c>
      <c r="AL214" s="465" t="str">
        <f>IF(_tzyy_month_day!B210="","",_tzyy_month_day!B210)</f>
        <v/>
      </c>
      <c r="AM214" s="465" t="str">
        <f>IF(_tzyy_month_day!C210="","",_tzyy_month_day!C210)</f>
        <v/>
      </c>
      <c r="AN214" s="466" t="str">
        <f>IF(_tag_month_day!CG210="","",_tag_month_day!CG210)</f>
        <v/>
      </c>
      <c r="AO214" s="466" t="str">
        <f>IF(_tag_month_day!CH210="","",_tag_month_day!CH210)</f>
        <v/>
      </c>
      <c r="AP214" s="486" t="e">
        <f t="shared" si="1212"/>
        <v>#VALUE!</v>
      </c>
      <c r="AQ214" s="487" t="str">
        <f>IF(_tag_month_day!J210="","",_tag_month_day!J210/100)</f>
        <v/>
      </c>
      <c r="AR214" s="488">
        <f t="shared" si="1213"/>
        <v>1.3</v>
      </c>
      <c r="AS214" s="489" t="e">
        <f t="shared" si="1164"/>
        <v>#VALUE!</v>
      </c>
      <c r="AT214" s="489">
        <f t="shared" si="1214"/>
        <v>0</v>
      </c>
      <c r="AU214" s="490" t="str">
        <f>IF(_tag_month_day!K210="","",_tag_month_day!K210)</f>
        <v/>
      </c>
      <c r="AV214" s="491" t="str">
        <f>IF(_tag_month_day!L210="","",_tag_month_day!L210/100)</f>
        <v/>
      </c>
      <c r="AW214" s="420">
        <f t="shared" si="1136"/>
        <v>0</v>
      </c>
      <c r="AX214" s="420">
        <f t="shared" si="1215"/>
        <v>0</v>
      </c>
      <c r="AY214" s="420" t="str">
        <f>IF(_tag_month_day!M210="","",_tag_month_day!M210/100)</f>
        <v/>
      </c>
      <c r="AZ214" s="420" t="str">
        <f>IF(_tag_month_day!N210="","",_tag_month_day!N210/100)</f>
        <v/>
      </c>
      <c r="BA214" s="420" t="str">
        <f>IF(_tag_month_day!O210="","",_tag_month_day!O210/100)</f>
        <v/>
      </c>
      <c r="BB214" s="496" t="str">
        <f>IF(_tag_month_day!P210="","",_tag_month_day!P210/100)</f>
        <v/>
      </c>
      <c r="BC214" s="496">
        <f t="shared" si="1216"/>
        <v>0</v>
      </c>
      <c r="BD214" s="496" t="str">
        <f>IF(_tag_month_day!Q210="","",_tag_month_day!Q210/100)</f>
        <v/>
      </c>
      <c r="BE214" s="510" t="str">
        <f>IF(_tag_month_day!R210="","",_tag_month_day!R210/100)</f>
        <v/>
      </c>
      <c r="BF214" s="413" t="str">
        <f>IF(_tag_month_day!CC210="","",_tag_month_day!CC210/100)</f>
        <v/>
      </c>
      <c r="BG214" s="511" t="e">
        <f t="shared" si="1165"/>
        <v>#VALUE!</v>
      </c>
      <c r="BH214" s="198">
        <f t="shared" si="1166"/>
        <v>0</v>
      </c>
      <c r="BI214" s="512" t="e">
        <f>IF(CX214=0,BI213,(DK214*查询!$R$5+DL214*查询!$Q$5+DM214*查询!$N$5+DN214*查询!$O$5+DO214*查询!$P$5)*AF214/CX214)</f>
        <v>#VALUE!</v>
      </c>
      <c r="BJ214" s="512" t="e">
        <f>IF(CX214=0,BJ213,(DP214*查询!$S$5+DQ214*查询!$T$5+DR214*查询!$U$5)*AF214/CX214)</f>
        <v>#VALUE!</v>
      </c>
      <c r="BK214" s="512">
        <f t="shared" si="1217"/>
        <v>1</v>
      </c>
      <c r="BL214" s="513" t="str">
        <f>IF(_cfyc_month_day!A210="","",_cfyc_month_day!A210)</f>
        <v/>
      </c>
      <c r="BM214" s="513" t="str">
        <f>IF(_cfyc_month_day!B210="","",_cfyc_month_day!B210)</f>
        <v/>
      </c>
      <c r="BN214" s="513" t="str">
        <f>IF(_cfyc_month_day!C210="","",_cfyc_month_day!C210)</f>
        <v/>
      </c>
      <c r="BO214" s="522" t="str">
        <f>IF(_cfyc_month_day!D210="","",_cfyc_month_day!D210)</f>
        <v/>
      </c>
      <c r="BP214" s="522" t="str">
        <f>IF(_cfyc_month_day!E210="","",_cfyc_month_day!E210)</f>
        <v/>
      </c>
      <c r="BQ214" s="522" t="str">
        <f>IF(_cfyc_month_day!F210="","",_cfyc_month_day!F210)</f>
        <v/>
      </c>
      <c r="BR214" s="513" t="str">
        <f>IF(_tag_month_day!T210="","",_tag_month_day!T210)</f>
        <v/>
      </c>
      <c r="BS214" s="513" t="str">
        <f>IF(_tag_month_day!U210="","",_tag_month_day!U210)</f>
        <v/>
      </c>
      <c r="BT214" s="523" t="str">
        <f t="shared" si="1218"/>
        <v/>
      </c>
      <c r="BU214" s="223" t="str">
        <f>IF(_tag_month_day!V210="","",_tag_month_day!V210)</f>
        <v/>
      </c>
      <c r="BV214" s="206" t="str">
        <f>IF(_tag_month_day!W210="","",_tag_month_day!W210)</f>
        <v/>
      </c>
      <c r="BW214" s="540" t="str">
        <f>IF(_tag_month_day!X210="","",_tag_month_day!X210)</f>
        <v/>
      </c>
      <c r="BX214" s="540" t="str">
        <f>IF(_tag_month_day!Y210="","",_tag_month_day!Y210)</f>
        <v/>
      </c>
      <c r="BY214" s="541">
        <f ca="1" t="shared" si="1219"/>
        <v>43625.7916666662</v>
      </c>
      <c r="BZ214" s="542"/>
      <c r="CA214" s="543" t="str">
        <f>IF(_jhy2_month_day!A210="","",_jhy2_month_day!A210)</f>
        <v/>
      </c>
      <c r="CB214" s="464" t="str">
        <f>IF(_jhy2_month_day!B210="","",_jhy2_month_day!B210)</f>
        <v/>
      </c>
      <c r="CC214" s="464" t="str">
        <f>IF(_jhy2_month_day!C210="","",_jhy2_month_day!C210)</f>
        <v/>
      </c>
      <c r="CD214" s="464" t="str">
        <f>IF(_jhy2_month_day!D210="","",_jhy2_month_day!D210)</f>
        <v/>
      </c>
      <c r="CE214" s="464" t="str">
        <f>IF(_jhy2_month_day!E210="","",_jhy2_month_day!E210)</f>
        <v/>
      </c>
      <c r="CF214" s="464" t="str">
        <f>IF(_jhy2_month_day!F210="","",_jhy2_month_day!F210)</f>
        <v/>
      </c>
      <c r="CG214" s="464" t="str">
        <f>IF(_jhy2_month_day!G210="","",_jhy2_month_day!G210)</f>
        <v/>
      </c>
      <c r="CH214" s="464" t="str">
        <f>IF(_jhy2_month_day!H210="","",_jhy2_month_day!H210)</f>
        <v/>
      </c>
      <c r="CI214" s="464" t="str">
        <f>IF(_jhy2_month_day!I210="","",_jhy2_month_day!I210)</f>
        <v/>
      </c>
      <c r="CJ214" s="464" t="str">
        <f>IF(_jhy2_month_day!J210="","",_jhy2_month_day!J210)</f>
        <v/>
      </c>
      <c r="CK214" s="464" t="str">
        <f>IF(_jhy2_month_day!K210="","",_jhy2_month_day!K210)</f>
        <v/>
      </c>
      <c r="CL214" s="562" t="str">
        <f>IF(_jhy2_month_day!L210="","",_jhy2_month_day!L210)</f>
        <v/>
      </c>
      <c r="CM214" s="562" t="str">
        <f>IF(_jhy2_month_day!M210="","",_jhy2_month_day!M210)</f>
        <v/>
      </c>
      <c r="CN214" s="562" t="str">
        <f>IF(_jhy2_month_day!N210="","",_jhy2_month_day!N210)</f>
        <v/>
      </c>
      <c r="CO214" s="562" t="str">
        <f>IF(_jhy2_month_day!O210="","",_jhy2_month_day!O210)</f>
        <v/>
      </c>
      <c r="CP214" s="562" t="str">
        <f>IF(_jhy2_month_day!P210="","",_jhy2_month_day!P210)</f>
        <v/>
      </c>
      <c r="CQ214" s="562" t="str">
        <f>IF(_jhy2_month_day!Q210="","",_jhy2_month_day!Q210)</f>
        <v/>
      </c>
      <c r="CR214" s="563" t="str">
        <f>IF(_jhy2_month_day!R210="","",_jhy2_month_day!R210)</f>
        <v/>
      </c>
      <c r="CS214" s="576" t="str">
        <f>IF(_jhy2_month_day!S210="","",_jhy2_month_day!S210)</f>
        <v/>
      </c>
      <c r="CT214" s="562" t="str">
        <f>IF(_jhy2_month_day!T210="","",_jhy2_month_day!T210)</f>
        <v/>
      </c>
      <c r="CU214" s="577" t="e">
        <f t="shared" si="1167"/>
        <v>#VALUE!</v>
      </c>
      <c r="CV214" s="198" t="e">
        <f t="shared" si="1168"/>
        <v>#VALUE!</v>
      </c>
      <c r="CW214" s="192" t="e">
        <f t="shared" si="1169"/>
        <v>#VALUE!</v>
      </c>
      <c r="CX214" s="192" t="e">
        <f t="shared" si="1170"/>
        <v>#VALUE!</v>
      </c>
      <c r="CY214" s="202" t="e">
        <f t="shared" si="1171"/>
        <v>#VALUE!</v>
      </c>
      <c r="CZ214" s="192" t="e">
        <f t="shared" ref="CZ214:DI214" si="1314">$AJ214*EF214</f>
        <v>#VALUE!</v>
      </c>
      <c r="DA214" s="192" t="e">
        <f t="shared" si="1314"/>
        <v>#VALUE!</v>
      </c>
      <c r="DB214" s="192" t="e">
        <f t="shared" si="1314"/>
        <v>#VALUE!</v>
      </c>
      <c r="DC214" s="192" t="e">
        <f t="shared" si="1314"/>
        <v>#VALUE!</v>
      </c>
      <c r="DD214" s="192" t="e">
        <f t="shared" si="1314"/>
        <v>#VALUE!</v>
      </c>
      <c r="DE214" s="192" t="e">
        <f t="shared" si="1314"/>
        <v>#VALUE!</v>
      </c>
      <c r="DF214" s="192" t="e">
        <f t="shared" si="1314"/>
        <v>#VALUE!</v>
      </c>
      <c r="DG214" s="192" t="e">
        <f t="shared" si="1314"/>
        <v>#VALUE!</v>
      </c>
      <c r="DH214" s="192" t="e">
        <f t="shared" si="1314"/>
        <v>#VALUE!</v>
      </c>
      <c r="DI214" s="192" t="e">
        <f t="shared" si="1314"/>
        <v>#VALUE!</v>
      </c>
      <c r="DJ214" s="192" t="e">
        <f t="shared" si="1173"/>
        <v>#VALUE!</v>
      </c>
      <c r="DK214" s="192" t="e">
        <f t="shared" si="1174"/>
        <v>#VALUE!</v>
      </c>
      <c r="DL214" s="192" t="e">
        <f t="shared" si="1175"/>
        <v>#VALUE!</v>
      </c>
      <c r="DM214" s="192" t="e">
        <f t="shared" si="1176"/>
        <v>#VALUE!</v>
      </c>
      <c r="DN214" s="192" t="e">
        <f t="shared" si="1177"/>
        <v>#VALUE!</v>
      </c>
      <c r="DO214" s="192" t="e">
        <f t="shared" si="1178"/>
        <v>#VALUE!</v>
      </c>
      <c r="DP214" s="192" t="e">
        <f t="shared" si="1179"/>
        <v>#VALUE!</v>
      </c>
      <c r="DQ214" s="192" t="e">
        <f t="shared" si="1180"/>
        <v>#VALUE!</v>
      </c>
      <c r="DR214" s="192" t="e">
        <f t="shared" si="1181"/>
        <v>#VALUE!</v>
      </c>
      <c r="DS214" s="192" t="e">
        <f t="shared" si="1182"/>
        <v>#VALUE!</v>
      </c>
      <c r="DT214" s="192" t="e">
        <f t="shared" si="1183"/>
        <v>#VALUE!</v>
      </c>
      <c r="DU214" s="192" t="e">
        <f t="shared" si="1184"/>
        <v>#VALUE!</v>
      </c>
      <c r="DV214" s="198" t="e">
        <f t="shared" si="1185"/>
        <v>#VALUE!</v>
      </c>
      <c r="DW214" s="198" t="e">
        <f t="shared" si="1186"/>
        <v>#DIV/0!</v>
      </c>
      <c r="DX214" s="198" t="e">
        <f t="shared" si="1187"/>
        <v>#DIV/0!</v>
      </c>
      <c r="DY214" s="198" t="e">
        <f t="shared" si="1188"/>
        <v>#VALUE!</v>
      </c>
      <c r="DZ214" s="198" t="e">
        <f t="shared" si="1189"/>
        <v>#VALUE!</v>
      </c>
      <c r="EA214" s="198" t="e">
        <f t="shared" si="1190"/>
        <v>#VALUE!</v>
      </c>
      <c r="EB214" s="198" t="e">
        <f t="shared" si="1191"/>
        <v>#VALUE!</v>
      </c>
      <c r="EC214" s="198" t="e">
        <f t="shared" si="1192"/>
        <v>#DIV/0!</v>
      </c>
      <c r="ED214" s="198" t="e">
        <f t="shared" si="1193"/>
        <v>#VALUE!</v>
      </c>
      <c r="EE214" s="198" t="e">
        <f t="shared" si="1194"/>
        <v>#VALUE!</v>
      </c>
      <c r="EF214" s="198" t="e">
        <f t="shared" ref="EF214:EO214" si="1315">DV214/SUM($DV214:$EE214)</f>
        <v>#VALUE!</v>
      </c>
      <c r="EG214" s="198" t="e">
        <f t="shared" si="1315"/>
        <v>#DIV/0!</v>
      </c>
      <c r="EH214" s="198" t="e">
        <f t="shared" si="1315"/>
        <v>#DIV/0!</v>
      </c>
      <c r="EI214" s="198" t="e">
        <f t="shared" si="1315"/>
        <v>#VALUE!</v>
      </c>
      <c r="EJ214" s="198" t="e">
        <f t="shared" si="1315"/>
        <v>#VALUE!</v>
      </c>
      <c r="EK214" s="198" t="e">
        <f t="shared" si="1315"/>
        <v>#VALUE!</v>
      </c>
      <c r="EL214" s="198" t="e">
        <f t="shared" si="1315"/>
        <v>#VALUE!</v>
      </c>
      <c r="EM214" s="198" t="e">
        <f t="shared" si="1315"/>
        <v>#DIV/0!</v>
      </c>
      <c r="EN214" s="198" t="e">
        <f t="shared" si="1315"/>
        <v>#VALUE!</v>
      </c>
      <c r="EO214" s="198" t="e">
        <f t="shared" si="1315"/>
        <v>#VALUE!</v>
      </c>
      <c r="EP214" s="511">
        <f t="shared" ref="EP214:EW214" si="1316">EP213</f>
        <v>0.08</v>
      </c>
      <c r="EQ214" s="511">
        <f t="shared" si="1316"/>
        <v>0.015</v>
      </c>
      <c r="ER214" s="511">
        <f t="shared" si="1316"/>
        <v>0.015</v>
      </c>
      <c r="ES214" s="511">
        <f t="shared" si="1316"/>
        <v>0.015</v>
      </c>
      <c r="ET214" s="511">
        <f t="shared" si="1316"/>
        <v>0.015</v>
      </c>
      <c r="EU214" s="511">
        <f t="shared" si="1316"/>
        <v>0.09</v>
      </c>
      <c r="EV214" s="511">
        <f t="shared" si="1316"/>
        <v>0.09</v>
      </c>
      <c r="EW214" s="511">
        <f t="shared" si="1316"/>
        <v>0.09</v>
      </c>
      <c r="EX214" s="420" t="str">
        <f>IF(_tag_month_day!AS210="","",_tag_month_day!AS210/100)</f>
        <v/>
      </c>
      <c r="EY214" s="420" t="str">
        <f>IF(_tag_month_day!AT210="","",_tag_month_day!AT210/100)</f>
        <v/>
      </c>
      <c r="EZ214" s="420" t="str">
        <f>IF(_tag_month_day!AU210="","",_tag_month_day!AU210/100)</f>
        <v/>
      </c>
      <c r="FA214" s="420" t="str">
        <f>IF(_tag_month_day!AV210="","",_tag_month_day!AV210/100)</f>
        <v/>
      </c>
      <c r="FB214" s="420" t="str">
        <f>IF(_tag_month_day!AW210="","",_tag_month_day!AW210/100)</f>
        <v/>
      </c>
      <c r="FC214" s="420" t="str">
        <f>IF(_tag_month_day!AX210="","",_tag_month_day!AX210/100)</f>
        <v/>
      </c>
      <c r="FD214" s="510">
        <f t="shared" si="1223"/>
        <v>0.33</v>
      </c>
      <c r="FE214" s="510">
        <f t="shared" si="1224"/>
        <v>0.19</v>
      </c>
      <c r="FF214" s="510">
        <f t="shared" si="1225"/>
        <v>0.003</v>
      </c>
      <c r="FG214" s="510">
        <f t="shared" si="1226"/>
        <v>0</v>
      </c>
      <c r="FH214" s="603">
        <f t="shared" si="1227"/>
        <v>0.0001</v>
      </c>
      <c r="FI214" s="510">
        <f t="shared" ref="FI214:FR214" si="1317">FI213</f>
        <v>0.41</v>
      </c>
      <c r="FJ214" s="510">
        <f t="shared" si="1317"/>
        <v>0.11</v>
      </c>
      <c r="FK214" s="510">
        <f t="shared" si="1317"/>
        <v>0.015</v>
      </c>
      <c r="FL214" s="510">
        <f t="shared" si="1317"/>
        <v>0</v>
      </c>
      <c r="FM214" s="603">
        <f t="shared" si="1317"/>
        <v>0.0001</v>
      </c>
      <c r="FN214" s="510" t="str">
        <f>IF(_tag_month_day!AY210="","",_tag_month_day!AY210/100)</f>
        <v/>
      </c>
      <c r="FO214" s="510" t="str">
        <f>IF(_tag_month_day!AZ210="","",_tag_month_day!AZ210/100)</f>
        <v/>
      </c>
      <c r="FP214" s="510" t="str">
        <f>IF(_tag_month_day!BA210="","",_tag_month_day!BA210/100)</f>
        <v/>
      </c>
      <c r="FQ214" s="510" t="str">
        <f>IF(_tag_month_day!BB210="","",_tag_month_day!BB210/100)</f>
        <v/>
      </c>
      <c r="FR214" s="603" t="str">
        <f>IF(_tag_month_day!BC210="","",_tag_month_day!BC210/100)</f>
        <v/>
      </c>
      <c r="FS214" s="510" t="str">
        <f>IF(_tag_month_day!BD210="","",_tag_month_day!BD210/100)</f>
        <v/>
      </c>
      <c r="FT214" s="510" t="str">
        <f>IF(_tag_month_day!BE210="","",_tag_month_day!BE210/100)</f>
        <v/>
      </c>
      <c r="FU214" s="510" t="str">
        <f>IF(_tag_month_day!BF210="","",_tag_month_day!BF210/100)</f>
        <v/>
      </c>
      <c r="FV214" s="510" t="str">
        <f>IF(_tag_month_day!BG210="","",_tag_month_day!BG210/100)</f>
        <v/>
      </c>
      <c r="FW214" s="603" t="str">
        <f>IF(_tag_month_day!BH210="","",_tag_month_day!BH210/100)</f>
        <v/>
      </c>
      <c r="FX214" s="510" t="str">
        <f>IF(_tag_month_day!BI210="","",_tag_month_day!BI210/100)</f>
        <v/>
      </c>
      <c r="FY214" s="510" t="str">
        <f>IF(_tag_month_day!BJ210="","",_tag_month_day!BJ210/100)</f>
        <v/>
      </c>
      <c r="FZ214" s="605" t="str">
        <f>IF(_tag_month_day!BK210="","",_tag_month_day!BK210/100)</f>
        <v/>
      </c>
      <c r="GA214" s="510" t="str">
        <f>IF(_tag_month_day!BL210="","",_tag_month_day!BL210/100)</f>
        <v/>
      </c>
      <c r="GB214" s="603" t="str">
        <f>IF(_tag_month_day!BM210="","",_tag_month_day!BM210/100)</f>
        <v/>
      </c>
      <c r="GC214" s="420" t="str">
        <f>IF(_tag_month_day!BN210="","",_tag_month_day!BN210/100)</f>
        <v/>
      </c>
      <c r="GD214" s="420" t="str">
        <f>IF(_tag_month_day!BO210="","",_tag_month_day!BO210/100)</f>
        <v/>
      </c>
      <c r="GE214" s="420" t="str">
        <f>IF(_tag_month_day!BP210="","",_tag_month_day!BP210/100)</f>
        <v/>
      </c>
      <c r="GF214" s="420" t="str">
        <f>IF(_tag_month_day!BQ210="","",_tag_month_day!BQ210/100)</f>
        <v/>
      </c>
      <c r="GG214" s="420" t="str">
        <f>IF(_tag_month_day!BR210="","",_tag_month_day!BR210/100)</f>
        <v/>
      </c>
      <c r="GH214" s="420" t="str">
        <f>IF(_tag_month_day!BS210="","",_tag_month_day!BS210/100)</f>
        <v/>
      </c>
      <c r="GI214" s="603" t="str">
        <f>IF(_tag_month_day!BT210="","",_tag_month_day!BT210/100)</f>
        <v/>
      </c>
      <c r="GJ214" s="612" t="str">
        <f>IF(_tag_month_day!BU210="","",_tag_month_day!BU210/100)</f>
        <v/>
      </c>
      <c r="GK214" s="620" t="str">
        <f>IF(_tag_month_day!BV210="",IF(_rlcf_month_day!A$2="","",_rlcf_month_day!A$2/100),_tag_month_day!BV210/100)</f>
        <v/>
      </c>
      <c r="GL214" s="620" t="str">
        <f>IF(_tag_month_day!BW210="",IF(_rlcf_month_day!B$2="","",_rlcf_month_day!B$2/100),_tag_month_day!BW210/100)</f>
        <v/>
      </c>
      <c r="GM214" s="621" t="str">
        <f>IF(_tag_month_day!BX210="",IF(_rlcf_month_day!C$2="","",_rlcf_month_day!C$2/100),_tag_month_day!BX210/100)</f>
        <v/>
      </c>
      <c r="GN214" s="620" t="str">
        <f>IF(_tag_month_day!BV210="",IF(_rlcf_month_day!A$2="","",_rlcf_month_day!A$2/100),_tag_month_day!BV210/100)</f>
        <v/>
      </c>
      <c r="GO214" s="620" t="str">
        <f>IF(_tag_month_day!BW210="",IF(_rlcf_month_day!B$2="","",_rlcf_month_day!B$2/100),_tag_month_day!BW210/100)</f>
        <v/>
      </c>
      <c r="GP214" s="620" t="str">
        <f>IF(_tag_month_day!CD210="",IF(_rlcf_month_day!E$2="","",_rlcf_month_day!E$2/100),_tag_month_day!CD210/100)</f>
        <v/>
      </c>
      <c r="GQ214" s="620" t="str">
        <f>IF(_tag_month_day!CE210="",IF(_rlcf_month_day!F$2="","",_rlcf_month_day!F$2/100),_tag_month_day!CE210/100)</f>
        <v/>
      </c>
      <c r="GR214" s="621" t="str">
        <f>IF(_tag_month_day!CF210="",IF(_rlcf_month_day!G$2="","",_rlcf_month_day!G$2/100),_tag_month_day!CF210/100)</f>
        <v/>
      </c>
      <c r="GS214" s="626">
        <f t="shared" ref="GS214:HH214" si="1318">GS213</f>
        <v>0.953</v>
      </c>
      <c r="GT214" s="626">
        <f t="shared" si="1318"/>
        <v>0.55</v>
      </c>
      <c r="GU214" s="626">
        <f t="shared" si="1318"/>
        <v>0.55</v>
      </c>
      <c r="GV214" s="626">
        <f t="shared" si="1318"/>
        <v>0.55</v>
      </c>
      <c r="GW214" s="626">
        <f t="shared" si="1318"/>
        <v>0.5</v>
      </c>
      <c r="GX214" s="626">
        <f t="shared" si="1318"/>
        <v>0.935</v>
      </c>
      <c r="GY214" s="626">
        <f t="shared" si="1318"/>
        <v>0.15</v>
      </c>
      <c r="GZ214" s="626">
        <f t="shared" si="1318"/>
        <v>1</v>
      </c>
      <c r="HA214" s="632">
        <f t="shared" si="1318"/>
        <v>0.047</v>
      </c>
      <c r="HB214" s="632">
        <f t="shared" si="1318"/>
        <v>0.45</v>
      </c>
      <c r="HC214" s="632">
        <f t="shared" si="1318"/>
        <v>0.45</v>
      </c>
      <c r="HD214" s="632">
        <f t="shared" si="1318"/>
        <v>0.45</v>
      </c>
      <c r="HE214" s="632">
        <f t="shared" si="1318"/>
        <v>0.5</v>
      </c>
      <c r="HF214" s="632">
        <f t="shared" si="1318"/>
        <v>0.065</v>
      </c>
      <c r="HG214" s="632">
        <f t="shared" si="1318"/>
        <v>0.85</v>
      </c>
      <c r="HH214" s="632">
        <f t="shared" si="1318"/>
        <v>0</v>
      </c>
      <c r="HI214" s="68">
        <f t="shared" si="1199"/>
        <v>0</v>
      </c>
      <c r="HJ214" s="68" t="e">
        <f t="shared" si="1230"/>
        <v>#VALUE!</v>
      </c>
      <c r="HK214" s="202">
        <f t="shared" si="1231"/>
        <v>0.85</v>
      </c>
      <c r="HL214" s="464">
        <f t="shared" si="1232"/>
        <v>550000</v>
      </c>
      <c r="HM214" s="464">
        <f t="shared" si="1233"/>
        <v>480000</v>
      </c>
      <c r="HN214" s="192" t="e">
        <f t="shared" si="1200"/>
        <v>#VALUE!</v>
      </c>
      <c r="HO214" s="192" t="e">
        <f>HN214*HK214*$HO$2/HL214*1000000</f>
        <v>#VALUE!</v>
      </c>
      <c r="HP214" s="192" t="e">
        <f>HN214*HK214*$HP$2/HM214*1000000</f>
        <v>#VALUE!</v>
      </c>
    </row>
    <row r="215" customFormat="1" spans="1:224">
      <c r="A215" s="381">
        <v>210</v>
      </c>
      <c r="B215" s="54">
        <f ca="1" t="shared" si="1234"/>
        <v>43625</v>
      </c>
      <c r="C215" s="57">
        <f t="shared" si="1235"/>
        <v>0.0416666666666667</v>
      </c>
      <c r="D215" s="68" t="str">
        <f ca="1" t="shared" si="1201"/>
        <v>中班</v>
      </c>
      <c r="E215" s="68" t="str">
        <f ca="1" t="shared" si="1202"/>
        <v>丁</v>
      </c>
      <c r="F215" s="68">
        <f ca="1">SUMPRODUCT((成本日报!$A$3:$A$95=计划!B215)*(成本日报!$B$3:$B$95=计划!$D215),成本日报!$C$3:$C$95)</f>
        <v>4</v>
      </c>
      <c r="G215" s="382">
        <f ca="1" t="shared" si="1236"/>
        <v>43625.7083333328</v>
      </c>
      <c r="H215" s="382">
        <f ca="1" t="shared" si="1203"/>
        <v>43625.7152777773</v>
      </c>
      <c r="I215" s="382">
        <f ca="1" t="shared" si="1204"/>
        <v>43625.7208333328</v>
      </c>
      <c r="J215" s="382">
        <f ca="1" t="shared" si="1205"/>
        <v>43625.7499999995</v>
      </c>
      <c r="K215" s="382">
        <f ca="1" t="shared" si="1206"/>
        <v>43625.8124999995</v>
      </c>
      <c r="L215" s="382">
        <f ca="1" t="shared" si="1207"/>
        <v>43625.8333333328</v>
      </c>
      <c r="M215" s="398" t="str">
        <f>IF(_tag_month_day!A211="","",_tag_month_day!A211)</f>
        <v/>
      </c>
      <c r="N215" s="398" t="str">
        <f>IF(_tag_month_day!B211="","",_tag_month_day!B211)</f>
        <v/>
      </c>
      <c r="O215" s="399" t="e">
        <f t="shared" si="1208"/>
        <v>#VALUE!</v>
      </c>
      <c r="P215" s="398" t="str">
        <f>IF(_tag_month_day!C211="","",_tag_month_day!C211)</f>
        <v/>
      </c>
      <c r="Q215" s="398" t="str">
        <f>IF(_tag_month_day!D211="","",_tag_month_day!D211)</f>
        <v/>
      </c>
      <c r="R215" s="416">
        <f>IF(_tag_month_day!CB211="",R214,_tag_month_day!CB211/100)</f>
        <v>0.07</v>
      </c>
      <c r="S215" s="417" t="str">
        <f>IF(_tag_month_day!E211="","",_tag_month_day!E211)</f>
        <v/>
      </c>
      <c r="T215" s="417" t="str">
        <f>IF(_tag_month_day!F211="","",_tag_month_day!F211)</f>
        <v/>
      </c>
      <c r="U215" s="418" t="e">
        <f t="shared" si="1162"/>
        <v>#VALUE!</v>
      </c>
      <c r="V215" s="53" t="e">
        <f t="shared" si="1163"/>
        <v>#VALUE!</v>
      </c>
      <c r="W215" s="419" t="str">
        <f>IF(_jhy_month_day!A211="","",_jhy_month_day!A211)</f>
        <v/>
      </c>
      <c r="X215" s="420" t="str">
        <f>IF(_jhy_month_day!B211="","",_jhy_month_day!B211/100)</f>
        <v/>
      </c>
      <c r="Y215" s="420" t="str">
        <f>IF(_jhy_month_day!C211="","",_jhy_month_day!C211/100)</f>
        <v/>
      </c>
      <c r="Z215" s="439">
        <f t="shared" si="1253"/>
        <v>53</v>
      </c>
      <c r="AA215" s="440" t="str">
        <f>IF(_tag_month_day!G211="","",_tag_month_day!G211/100)</f>
        <v/>
      </c>
      <c r="AB215" s="440" t="str">
        <f>IF(_tag_month_day!H211="","",_tag_month_day!H211/100)</f>
        <v/>
      </c>
      <c r="AC215" s="193">
        <f t="shared" si="1209"/>
        <v>1.59963432013121</v>
      </c>
      <c r="AD215" s="441" t="str">
        <f t="shared" si="1210"/>
        <v/>
      </c>
      <c r="AE215" s="442" t="str">
        <f t="shared" si="1211"/>
        <v/>
      </c>
      <c r="AF215" s="443">
        <v>1</v>
      </c>
      <c r="AG215" s="68" t="str">
        <f>IF(_duihao_month_day!A211="","",_duihao_month_day!A211)</f>
        <v/>
      </c>
      <c r="AH215" s="463">
        <f>IF(_gyk_month_day!B211="",AH214,_gyk_month_day!B211)</f>
        <v>820</v>
      </c>
      <c r="AI215" s="464" t="e">
        <f t="shared" si="1237"/>
        <v>#VALUE!</v>
      </c>
      <c r="AJ215" s="68" t="str">
        <f>IF(_tag_month_day!I211="","",_tag_month_day!I211)</f>
        <v/>
      </c>
      <c r="AK215" s="465" t="str">
        <f>IF(_tzyy_month_day!A211="","",_tzyy_month_day!A211)</f>
        <v/>
      </c>
      <c r="AL215" s="465" t="str">
        <f>IF(_tzyy_month_day!B211="","",_tzyy_month_day!B211)</f>
        <v/>
      </c>
      <c r="AM215" s="465" t="str">
        <f>IF(_tzyy_month_day!C211="","",_tzyy_month_day!C211)</f>
        <v/>
      </c>
      <c r="AN215" s="466" t="str">
        <f>IF(_tag_month_day!CG211="","",_tag_month_day!CG211)</f>
        <v/>
      </c>
      <c r="AO215" s="466" t="str">
        <f>IF(_tag_month_day!CH211="","",_tag_month_day!CH211)</f>
        <v/>
      </c>
      <c r="AP215" s="486" t="e">
        <f t="shared" si="1212"/>
        <v>#VALUE!</v>
      </c>
      <c r="AQ215" s="487" t="str">
        <f>IF(_tag_month_day!J211="","",_tag_month_day!J211/100)</f>
        <v/>
      </c>
      <c r="AR215" s="488">
        <f t="shared" si="1213"/>
        <v>1.3</v>
      </c>
      <c r="AS215" s="489" t="e">
        <f t="shared" si="1164"/>
        <v>#VALUE!</v>
      </c>
      <c r="AT215" s="489">
        <f t="shared" si="1214"/>
        <v>0</v>
      </c>
      <c r="AU215" s="490" t="str">
        <f>IF(_tag_month_day!K211="","",_tag_month_day!K211)</f>
        <v/>
      </c>
      <c r="AV215" s="491" t="str">
        <f>IF(_tag_month_day!L211="","",_tag_month_day!L211/100)</f>
        <v/>
      </c>
      <c r="AW215" s="420">
        <f t="shared" si="1136"/>
        <v>0</v>
      </c>
      <c r="AX215" s="420">
        <f t="shared" si="1215"/>
        <v>0</v>
      </c>
      <c r="AY215" s="420" t="str">
        <f>IF(_tag_month_day!M211="","",_tag_month_day!M211/100)</f>
        <v/>
      </c>
      <c r="AZ215" s="420" t="str">
        <f>IF(_tag_month_day!N211="","",_tag_month_day!N211/100)</f>
        <v/>
      </c>
      <c r="BA215" s="420" t="str">
        <f>IF(_tag_month_day!O211="","",_tag_month_day!O211/100)</f>
        <v/>
      </c>
      <c r="BB215" s="496" t="str">
        <f>IF(_tag_month_day!P211="","",_tag_month_day!P211/100)</f>
        <v/>
      </c>
      <c r="BC215" s="496">
        <f t="shared" si="1216"/>
        <v>0</v>
      </c>
      <c r="BD215" s="496" t="str">
        <f>IF(_tag_month_day!Q211="","",_tag_month_day!Q211/100)</f>
        <v/>
      </c>
      <c r="BE215" s="510" t="str">
        <f>IF(_tag_month_day!R211="","",_tag_month_day!R211/100)</f>
        <v/>
      </c>
      <c r="BF215" s="413" t="str">
        <f>IF(_tag_month_day!CC211="","",_tag_month_day!CC211/100)</f>
        <v/>
      </c>
      <c r="BG215" s="511" t="e">
        <f t="shared" si="1165"/>
        <v>#VALUE!</v>
      </c>
      <c r="BH215" s="198">
        <f t="shared" si="1166"/>
        <v>0</v>
      </c>
      <c r="BI215" s="512" t="e">
        <f>IF(CX215=0,BI214,(DK215*查询!$R$5+DL215*查询!$Q$5+DM215*查询!$N$5+DN215*查询!$O$5+DO215*查询!$P$5)*AF215/CX215)</f>
        <v>#VALUE!</v>
      </c>
      <c r="BJ215" s="512" t="e">
        <f>IF(CX215=0,BJ214,(DP215*查询!$S$5+DQ215*查询!$T$5+DR215*查询!$U$5)*AF215/CX215)</f>
        <v>#VALUE!</v>
      </c>
      <c r="BK215" s="512">
        <f t="shared" si="1217"/>
        <v>1</v>
      </c>
      <c r="BL215" s="513" t="str">
        <f>IF(_cfyc_month_day!A211="","",_cfyc_month_day!A211)</f>
        <v/>
      </c>
      <c r="BM215" s="513" t="str">
        <f>IF(_cfyc_month_day!B211="","",_cfyc_month_day!B211)</f>
        <v/>
      </c>
      <c r="BN215" s="513" t="str">
        <f>IF(_cfyc_month_day!C211="","",_cfyc_month_day!C211)</f>
        <v/>
      </c>
      <c r="BO215" s="522" t="str">
        <f>IF(_cfyc_month_day!D211="","",_cfyc_month_day!D211)</f>
        <v/>
      </c>
      <c r="BP215" s="522" t="str">
        <f>IF(_cfyc_month_day!E211="","",_cfyc_month_day!E211)</f>
        <v/>
      </c>
      <c r="BQ215" s="522" t="str">
        <f>IF(_cfyc_month_day!F211="","",_cfyc_month_day!F211)</f>
        <v/>
      </c>
      <c r="BR215" s="513" t="str">
        <f>IF(_tag_month_day!T211="","",_tag_month_day!T211)</f>
        <v/>
      </c>
      <c r="BS215" s="513" t="str">
        <f>IF(_tag_month_day!U211="","",_tag_month_day!U211)</f>
        <v/>
      </c>
      <c r="BT215" s="523" t="str">
        <f t="shared" si="1218"/>
        <v/>
      </c>
      <c r="BU215" s="223" t="str">
        <f>IF(_tag_month_day!V211="","",_tag_month_day!V211)</f>
        <v/>
      </c>
      <c r="BV215" s="206" t="str">
        <f>IF(_tag_month_day!W211="","",_tag_month_day!W211)</f>
        <v/>
      </c>
      <c r="BW215" s="540" t="str">
        <f>IF(_tag_month_day!X211="","",_tag_month_day!X211)</f>
        <v/>
      </c>
      <c r="BX215" s="540" t="str">
        <f>IF(_tag_month_day!Y211="","",_tag_month_day!Y211)</f>
        <v/>
      </c>
      <c r="BY215" s="541">
        <f ca="1" t="shared" si="1219"/>
        <v>43625.8333333328</v>
      </c>
      <c r="BZ215" s="542" t="s">
        <v>215</v>
      </c>
      <c r="CA215" s="543" t="str">
        <f>IF(_jhy2_month_day!A211="","",_jhy2_month_day!A211)</f>
        <v/>
      </c>
      <c r="CB215" s="464" t="str">
        <f>IF(_jhy2_month_day!B211="","",_jhy2_month_day!B211)</f>
        <v/>
      </c>
      <c r="CC215" s="464" t="str">
        <f>IF(_jhy2_month_day!C211="","",_jhy2_month_day!C211)</f>
        <v/>
      </c>
      <c r="CD215" s="464" t="str">
        <f>IF(_jhy2_month_day!D211="","",_jhy2_month_day!D211)</f>
        <v/>
      </c>
      <c r="CE215" s="464" t="str">
        <f>IF(_jhy2_month_day!E211="","",_jhy2_month_day!E211)</f>
        <v/>
      </c>
      <c r="CF215" s="464" t="str">
        <f>IF(_jhy2_month_day!F211="","",_jhy2_month_day!F211)</f>
        <v/>
      </c>
      <c r="CG215" s="464" t="str">
        <f>IF(_jhy2_month_day!G211="","",_jhy2_month_day!G211)</f>
        <v/>
      </c>
      <c r="CH215" s="464" t="str">
        <f>IF(_jhy2_month_day!H211="","",_jhy2_month_day!H211)</f>
        <v/>
      </c>
      <c r="CI215" s="464" t="str">
        <f>IF(_jhy2_month_day!I211="","",_jhy2_month_day!I211)</f>
        <v/>
      </c>
      <c r="CJ215" s="464" t="str">
        <f>IF(_jhy2_month_day!J211="","",_jhy2_month_day!J211)</f>
        <v/>
      </c>
      <c r="CK215" s="464" t="str">
        <f>IF(_jhy2_month_day!K211="","",_jhy2_month_day!K211)</f>
        <v/>
      </c>
      <c r="CL215" s="562" t="str">
        <f>IF(_jhy2_month_day!L211="","",_jhy2_month_day!L211)</f>
        <v/>
      </c>
      <c r="CM215" s="562" t="str">
        <f>IF(_jhy2_month_day!M211="","",_jhy2_month_day!M211)</f>
        <v/>
      </c>
      <c r="CN215" s="562" t="str">
        <f>IF(_jhy2_month_day!N211="","",_jhy2_month_day!N211)</f>
        <v/>
      </c>
      <c r="CO215" s="562" t="str">
        <f>IF(_jhy2_month_day!O211="","",_jhy2_month_day!O211)</f>
        <v/>
      </c>
      <c r="CP215" s="562" t="str">
        <f>IF(_jhy2_month_day!P211="","",_jhy2_month_day!P211)</f>
        <v/>
      </c>
      <c r="CQ215" s="562" t="str">
        <f>IF(_jhy2_month_day!Q211="","",_jhy2_month_day!Q211)</f>
        <v/>
      </c>
      <c r="CR215" s="563" t="str">
        <f>IF(_jhy2_month_day!R211="","",_jhy2_month_day!R211)</f>
        <v/>
      </c>
      <c r="CS215" s="576" t="str">
        <f>IF(_jhy2_month_day!S211="","",_jhy2_month_day!S211)</f>
        <v/>
      </c>
      <c r="CT215" s="562" t="str">
        <f>IF(_jhy2_month_day!T211="","",_jhy2_month_day!T211)</f>
        <v/>
      </c>
      <c r="CU215" s="577" t="e">
        <f t="shared" si="1167"/>
        <v>#VALUE!</v>
      </c>
      <c r="CV215" s="198" t="e">
        <f t="shared" si="1168"/>
        <v>#VALUE!</v>
      </c>
      <c r="CW215" s="192" t="e">
        <f t="shared" si="1169"/>
        <v>#VALUE!</v>
      </c>
      <c r="CX215" s="192" t="e">
        <f t="shared" si="1170"/>
        <v>#VALUE!</v>
      </c>
      <c r="CY215" s="202" t="e">
        <f t="shared" si="1171"/>
        <v>#VALUE!</v>
      </c>
      <c r="CZ215" s="192" t="e">
        <f t="shared" ref="CZ215:DI215" si="1319">$AJ215*EF215</f>
        <v>#VALUE!</v>
      </c>
      <c r="DA215" s="192" t="e">
        <f t="shared" si="1319"/>
        <v>#VALUE!</v>
      </c>
      <c r="DB215" s="192" t="e">
        <f t="shared" si="1319"/>
        <v>#VALUE!</v>
      </c>
      <c r="DC215" s="192" t="e">
        <f t="shared" si="1319"/>
        <v>#VALUE!</v>
      </c>
      <c r="DD215" s="192" t="e">
        <f t="shared" si="1319"/>
        <v>#VALUE!</v>
      </c>
      <c r="DE215" s="192" t="e">
        <f t="shared" si="1319"/>
        <v>#VALUE!</v>
      </c>
      <c r="DF215" s="192" t="e">
        <f t="shared" si="1319"/>
        <v>#VALUE!</v>
      </c>
      <c r="DG215" s="192" t="e">
        <f t="shared" si="1319"/>
        <v>#VALUE!</v>
      </c>
      <c r="DH215" s="192" t="e">
        <f t="shared" si="1319"/>
        <v>#VALUE!</v>
      </c>
      <c r="DI215" s="192" t="e">
        <f t="shared" si="1319"/>
        <v>#VALUE!</v>
      </c>
      <c r="DJ215" s="192" t="e">
        <f t="shared" si="1173"/>
        <v>#VALUE!</v>
      </c>
      <c r="DK215" s="192" t="e">
        <f t="shared" si="1174"/>
        <v>#VALUE!</v>
      </c>
      <c r="DL215" s="192" t="e">
        <f t="shared" si="1175"/>
        <v>#VALUE!</v>
      </c>
      <c r="DM215" s="192" t="e">
        <f t="shared" si="1176"/>
        <v>#VALUE!</v>
      </c>
      <c r="DN215" s="192" t="e">
        <f t="shared" si="1177"/>
        <v>#VALUE!</v>
      </c>
      <c r="DO215" s="192" t="e">
        <f t="shared" si="1178"/>
        <v>#VALUE!</v>
      </c>
      <c r="DP215" s="192" t="e">
        <f t="shared" si="1179"/>
        <v>#VALUE!</v>
      </c>
      <c r="DQ215" s="192" t="e">
        <f t="shared" si="1180"/>
        <v>#VALUE!</v>
      </c>
      <c r="DR215" s="192" t="e">
        <f t="shared" si="1181"/>
        <v>#VALUE!</v>
      </c>
      <c r="DS215" s="192" t="e">
        <f t="shared" si="1182"/>
        <v>#VALUE!</v>
      </c>
      <c r="DT215" s="192" t="e">
        <f t="shared" si="1183"/>
        <v>#VALUE!</v>
      </c>
      <c r="DU215" s="192" t="e">
        <f t="shared" si="1184"/>
        <v>#VALUE!</v>
      </c>
      <c r="DV215" s="198" t="e">
        <f t="shared" si="1185"/>
        <v>#VALUE!</v>
      </c>
      <c r="DW215" s="198" t="e">
        <f t="shared" si="1186"/>
        <v>#DIV/0!</v>
      </c>
      <c r="DX215" s="198" t="e">
        <f t="shared" si="1187"/>
        <v>#DIV/0!</v>
      </c>
      <c r="DY215" s="198" t="e">
        <f t="shared" si="1188"/>
        <v>#VALUE!</v>
      </c>
      <c r="DZ215" s="198" t="e">
        <f t="shared" si="1189"/>
        <v>#VALUE!</v>
      </c>
      <c r="EA215" s="198" t="e">
        <f t="shared" si="1190"/>
        <v>#VALUE!</v>
      </c>
      <c r="EB215" s="198" t="e">
        <f t="shared" si="1191"/>
        <v>#VALUE!</v>
      </c>
      <c r="EC215" s="198" t="e">
        <f t="shared" si="1192"/>
        <v>#DIV/0!</v>
      </c>
      <c r="ED215" s="198" t="e">
        <f t="shared" si="1193"/>
        <v>#VALUE!</v>
      </c>
      <c r="EE215" s="198" t="e">
        <f t="shared" si="1194"/>
        <v>#VALUE!</v>
      </c>
      <c r="EF215" s="198" t="e">
        <f t="shared" ref="EF215:EO215" si="1320">DV215/SUM($DV215:$EE215)</f>
        <v>#VALUE!</v>
      </c>
      <c r="EG215" s="198" t="e">
        <f t="shared" si="1320"/>
        <v>#DIV/0!</v>
      </c>
      <c r="EH215" s="198" t="e">
        <f t="shared" si="1320"/>
        <v>#DIV/0!</v>
      </c>
      <c r="EI215" s="198" t="e">
        <f t="shared" si="1320"/>
        <v>#VALUE!</v>
      </c>
      <c r="EJ215" s="198" t="e">
        <f t="shared" si="1320"/>
        <v>#VALUE!</v>
      </c>
      <c r="EK215" s="198" t="e">
        <f t="shared" si="1320"/>
        <v>#VALUE!</v>
      </c>
      <c r="EL215" s="198" t="e">
        <f t="shared" si="1320"/>
        <v>#VALUE!</v>
      </c>
      <c r="EM215" s="198" t="e">
        <f t="shared" si="1320"/>
        <v>#DIV/0!</v>
      </c>
      <c r="EN215" s="198" t="e">
        <f t="shared" si="1320"/>
        <v>#VALUE!</v>
      </c>
      <c r="EO215" s="198" t="e">
        <f t="shared" si="1320"/>
        <v>#VALUE!</v>
      </c>
      <c r="EP215" s="511">
        <f t="shared" ref="EP215:EW215" si="1321">EP214</f>
        <v>0.08</v>
      </c>
      <c r="EQ215" s="511">
        <f t="shared" si="1321"/>
        <v>0.015</v>
      </c>
      <c r="ER215" s="511">
        <f t="shared" si="1321"/>
        <v>0.015</v>
      </c>
      <c r="ES215" s="511">
        <f t="shared" si="1321"/>
        <v>0.015</v>
      </c>
      <c r="ET215" s="511">
        <f t="shared" si="1321"/>
        <v>0.015</v>
      </c>
      <c r="EU215" s="511">
        <f t="shared" si="1321"/>
        <v>0.09</v>
      </c>
      <c r="EV215" s="511">
        <f t="shared" si="1321"/>
        <v>0.09</v>
      </c>
      <c r="EW215" s="511">
        <f t="shared" si="1321"/>
        <v>0.09</v>
      </c>
      <c r="EX215" s="420" t="str">
        <f>IF(_tag_month_day!AS211="","",_tag_month_day!AS211/100)</f>
        <v/>
      </c>
      <c r="EY215" s="420" t="str">
        <f>IF(_tag_month_day!AT211="","",_tag_month_day!AT211/100)</f>
        <v/>
      </c>
      <c r="EZ215" s="420" t="str">
        <f>IF(_tag_month_day!AU211="","",_tag_month_day!AU211/100)</f>
        <v/>
      </c>
      <c r="FA215" s="420" t="str">
        <f>IF(_tag_month_day!AV211="","",_tag_month_day!AV211/100)</f>
        <v/>
      </c>
      <c r="FB215" s="420" t="str">
        <f>IF(_tag_month_day!AW211="","",_tag_month_day!AW211/100)</f>
        <v/>
      </c>
      <c r="FC215" s="420" t="str">
        <f>IF(_tag_month_day!AX211="","",_tag_month_day!AX211/100)</f>
        <v/>
      </c>
      <c r="FD215" s="510">
        <f t="shared" si="1223"/>
        <v>0.33</v>
      </c>
      <c r="FE215" s="510">
        <f t="shared" si="1224"/>
        <v>0.19</v>
      </c>
      <c r="FF215" s="510">
        <f t="shared" si="1225"/>
        <v>0.003</v>
      </c>
      <c r="FG215" s="510">
        <f t="shared" si="1226"/>
        <v>0</v>
      </c>
      <c r="FH215" s="603">
        <f t="shared" si="1227"/>
        <v>0.0001</v>
      </c>
      <c r="FI215" s="510">
        <f t="shared" ref="FI215:FR215" si="1322">FI214</f>
        <v>0.41</v>
      </c>
      <c r="FJ215" s="510">
        <f t="shared" si="1322"/>
        <v>0.11</v>
      </c>
      <c r="FK215" s="510">
        <f t="shared" si="1322"/>
        <v>0.015</v>
      </c>
      <c r="FL215" s="510">
        <f t="shared" si="1322"/>
        <v>0</v>
      </c>
      <c r="FM215" s="603">
        <f t="shared" si="1322"/>
        <v>0.0001</v>
      </c>
      <c r="FN215" s="510" t="str">
        <f>IF(_tag_month_day!AY211="","",_tag_month_day!AY211/100)</f>
        <v/>
      </c>
      <c r="FO215" s="510" t="str">
        <f>IF(_tag_month_day!AZ211="","",_tag_month_day!AZ211/100)</f>
        <v/>
      </c>
      <c r="FP215" s="510" t="str">
        <f>IF(_tag_month_day!BA211="","",_tag_month_day!BA211/100)</f>
        <v/>
      </c>
      <c r="FQ215" s="510" t="str">
        <f>IF(_tag_month_day!BB211="","",_tag_month_day!BB211/100)</f>
        <v/>
      </c>
      <c r="FR215" s="603" t="str">
        <f>IF(_tag_month_day!BC211="","",_tag_month_day!BC211/100)</f>
        <v/>
      </c>
      <c r="FS215" s="510" t="str">
        <f>IF(_tag_month_day!BD211="","",_tag_month_day!BD211/100)</f>
        <v/>
      </c>
      <c r="FT215" s="510" t="str">
        <f>IF(_tag_month_day!BE211="","",_tag_month_day!BE211/100)</f>
        <v/>
      </c>
      <c r="FU215" s="510" t="str">
        <f>IF(_tag_month_day!BF211="","",_tag_month_day!BF211/100)</f>
        <v/>
      </c>
      <c r="FV215" s="510" t="str">
        <f>IF(_tag_month_day!BG211="","",_tag_month_day!BG211/100)</f>
        <v/>
      </c>
      <c r="FW215" s="603" t="str">
        <f>IF(_tag_month_day!BH211="","",_tag_month_day!BH211/100)</f>
        <v/>
      </c>
      <c r="FX215" s="510" t="str">
        <f>IF(_tag_month_day!BI211="","",_tag_month_day!BI211/100)</f>
        <v/>
      </c>
      <c r="FY215" s="510" t="str">
        <f>IF(_tag_month_day!BJ211="","",_tag_month_day!BJ211/100)</f>
        <v/>
      </c>
      <c r="FZ215" s="605" t="str">
        <f>IF(_tag_month_day!BK211="","",_tag_month_day!BK211/100)</f>
        <v/>
      </c>
      <c r="GA215" s="510" t="str">
        <f>IF(_tag_month_day!BL211="","",_tag_month_day!BL211/100)</f>
        <v/>
      </c>
      <c r="GB215" s="603" t="str">
        <f>IF(_tag_month_day!BM211="","",_tag_month_day!BM211/100)</f>
        <v/>
      </c>
      <c r="GC215" s="420" t="str">
        <f>IF(_tag_month_day!BN211="","",_tag_month_day!BN211/100)</f>
        <v/>
      </c>
      <c r="GD215" s="420" t="str">
        <f>IF(_tag_month_day!BO211="","",_tag_month_day!BO211/100)</f>
        <v/>
      </c>
      <c r="GE215" s="420" t="str">
        <f>IF(_tag_month_day!BP211="","",_tag_month_day!BP211/100)</f>
        <v/>
      </c>
      <c r="GF215" s="420" t="str">
        <f>IF(_tag_month_day!BQ211="","",_tag_month_day!BQ211/100)</f>
        <v/>
      </c>
      <c r="GG215" s="420" t="str">
        <f>IF(_tag_month_day!BR211="","",_tag_month_day!BR211/100)</f>
        <v/>
      </c>
      <c r="GH215" s="420" t="str">
        <f>IF(_tag_month_day!BS211="","",_tag_month_day!BS211/100)</f>
        <v/>
      </c>
      <c r="GI215" s="603" t="str">
        <f>IF(_tag_month_day!BT211="","",_tag_month_day!BT211/100)</f>
        <v/>
      </c>
      <c r="GJ215" s="612" t="str">
        <f>IF(_tag_month_day!BU211="","",_tag_month_day!BU211/100)</f>
        <v/>
      </c>
      <c r="GK215" s="620" t="str">
        <f>IF(_tag_month_day!BV211="",IF(_rlcf_month_day!A$2="","",_rlcf_month_day!A$2/100),_tag_month_day!BV211/100)</f>
        <v/>
      </c>
      <c r="GL215" s="620" t="str">
        <f>IF(_tag_month_day!BW211="",IF(_rlcf_month_day!B$2="","",_rlcf_month_day!B$2/100),_tag_month_day!BW211/100)</f>
        <v/>
      </c>
      <c r="GM215" s="621" t="str">
        <f>IF(_tag_month_day!BX211="",IF(_rlcf_month_day!C$2="","",_rlcf_month_day!C$2/100),_tag_month_day!BX211/100)</f>
        <v/>
      </c>
      <c r="GN215" s="620" t="str">
        <f>IF(_tag_month_day!BV211="",IF(_rlcf_month_day!A$2="","",_rlcf_month_day!A$2/100),_tag_month_day!BV211/100)</f>
        <v/>
      </c>
      <c r="GO215" s="620" t="str">
        <f>IF(_tag_month_day!BW211="",IF(_rlcf_month_day!B$2="","",_rlcf_month_day!B$2/100),_tag_month_day!BW211/100)</f>
        <v/>
      </c>
      <c r="GP215" s="620" t="str">
        <f>IF(_tag_month_day!CD211="",IF(_rlcf_month_day!E$2="","",_rlcf_month_day!E$2/100),_tag_month_day!CD211/100)</f>
        <v/>
      </c>
      <c r="GQ215" s="620" t="str">
        <f>IF(_tag_month_day!CE211="",IF(_rlcf_month_day!F$2="","",_rlcf_month_day!F$2/100),_tag_month_day!CE211/100)</f>
        <v/>
      </c>
      <c r="GR215" s="621" t="str">
        <f>IF(_tag_month_day!CF211="",IF(_rlcf_month_day!G$2="","",_rlcf_month_day!G$2/100),_tag_month_day!CF211/100)</f>
        <v/>
      </c>
      <c r="GS215" s="626">
        <f t="shared" ref="GS215:HH215" si="1323">GS214</f>
        <v>0.953</v>
      </c>
      <c r="GT215" s="626">
        <f t="shared" si="1323"/>
        <v>0.55</v>
      </c>
      <c r="GU215" s="626">
        <f t="shared" si="1323"/>
        <v>0.55</v>
      </c>
      <c r="GV215" s="626">
        <f t="shared" si="1323"/>
        <v>0.55</v>
      </c>
      <c r="GW215" s="626">
        <f t="shared" si="1323"/>
        <v>0.5</v>
      </c>
      <c r="GX215" s="626">
        <f t="shared" si="1323"/>
        <v>0.935</v>
      </c>
      <c r="GY215" s="626">
        <f t="shared" si="1323"/>
        <v>0.15</v>
      </c>
      <c r="GZ215" s="626">
        <f t="shared" si="1323"/>
        <v>1</v>
      </c>
      <c r="HA215" s="632">
        <f t="shared" si="1323"/>
        <v>0.047</v>
      </c>
      <c r="HB215" s="632">
        <f t="shared" si="1323"/>
        <v>0.45</v>
      </c>
      <c r="HC215" s="632">
        <f t="shared" si="1323"/>
        <v>0.45</v>
      </c>
      <c r="HD215" s="632">
        <f t="shared" si="1323"/>
        <v>0.45</v>
      </c>
      <c r="HE215" s="632">
        <f t="shared" si="1323"/>
        <v>0.5</v>
      </c>
      <c r="HF215" s="632">
        <f t="shared" si="1323"/>
        <v>0.065</v>
      </c>
      <c r="HG215" s="632">
        <f t="shared" si="1323"/>
        <v>0.85</v>
      </c>
      <c r="HH215" s="632">
        <f t="shared" si="1323"/>
        <v>0</v>
      </c>
      <c r="HI215" s="68" t="e">
        <f t="shared" si="1199"/>
        <v>#VALUE!</v>
      </c>
      <c r="HJ215" s="68" t="e">
        <f t="shared" si="1230"/>
        <v>#VALUE!</v>
      </c>
      <c r="HK215" s="202">
        <f t="shared" si="1231"/>
        <v>0.85</v>
      </c>
      <c r="HL215" s="464">
        <f t="shared" si="1232"/>
        <v>550000</v>
      </c>
      <c r="HM215" s="464">
        <f t="shared" si="1233"/>
        <v>480000</v>
      </c>
      <c r="HN215" s="192" t="e">
        <f t="shared" si="1200"/>
        <v>#VALUE!</v>
      </c>
      <c r="HO215" s="192" t="e">
        <f>HN215*HK215*$HO$2/HL215*1000000</f>
        <v>#VALUE!</v>
      </c>
      <c r="HP215" s="192" t="e">
        <f>HN215*HK215*$HP$2/HM215*1000000</f>
        <v>#VALUE!</v>
      </c>
    </row>
    <row r="216" customFormat="1" spans="1:224">
      <c r="A216" s="381">
        <v>211</v>
      </c>
      <c r="B216" s="54">
        <f ca="1" t="shared" si="1234"/>
        <v>43625</v>
      </c>
      <c r="C216" s="57">
        <f t="shared" si="1235"/>
        <v>0.0416666666666667</v>
      </c>
      <c r="D216" s="68" t="str">
        <f ca="1" t="shared" si="1201"/>
        <v>中班</v>
      </c>
      <c r="E216" s="68" t="str">
        <f ca="1" t="shared" si="1202"/>
        <v>丁</v>
      </c>
      <c r="F216" s="68">
        <f ca="1">SUMPRODUCT((成本日报!$A$3:$A$95=计划!B216)*(成本日报!$B$3:$B$95=计划!$D216),成本日报!$C$3:$C$95)</f>
        <v>4</v>
      </c>
      <c r="G216" s="382">
        <f ca="1" t="shared" si="1236"/>
        <v>43625.7499999995</v>
      </c>
      <c r="H216" s="382">
        <f ca="1" t="shared" si="1203"/>
        <v>43625.7569444439</v>
      </c>
      <c r="I216" s="382">
        <f ca="1" t="shared" si="1204"/>
        <v>43625.7624999995</v>
      </c>
      <c r="J216" s="382">
        <f ca="1" t="shared" si="1205"/>
        <v>43625.7916666662</v>
      </c>
      <c r="K216" s="382">
        <f ca="1" t="shared" si="1206"/>
        <v>43625.8541666662</v>
      </c>
      <c r="L216" s="382">
        <f ca="1" t="shared" si="1207"/>
        <v>43625.8749999995</v>
      </c>
      <c r="M216" s="398" t="str">
        <f>IF(_tag_month_day!A212="","",_tag_month_day!A212)</f>
        <v/>
      </c>
      <c r="N216" s="398" t="str">
        <f>IF(_tag_month_day!B212="","",_tag_month_day!B212)</f>
        <v/>
      </c>
      <c r="O216" s="399" t="e">
        <f t="shared" si="1208"/>
        <v>#VALUE!</v>
      </c>
      <c r="P216" s="398" t="str">
        <f>IF(_tag_month_day!C212="","",_tag_month_day!C212)</f>
        <v/>
      </c>
      <c r="Q216" s="398" t="str">
        <f>IF(_tag_month_day!D212="","",_tag_month_day!D212)</f>
        <v/>
      </c>
      <c r="R216" s="416">
        <f>IF(_tag_month_day!CB212="",R215,_tag_month_day!CB212/100)</f>
        <v>0.07</v>
      </c>
      <c r="S216" s="417" t="str">
        <f>IF(_tag_month_day!E212="","",_tag_month_day!E212)</f>
        <v/>
      </c>
      <c r="T216" s="417" t="str">
        <f>IF(_tag_month_day!F212="","",_tag_month_day!F212)</f>
        <v/>
      </c>
      <c r="U216" s="418" t="e">
        <f t="shared" si="1162"/>
        <v>#VALUE!</v>
      </c>
      <c r="V216" s="53" t="e">
        <f t="shared" si="1163"/>
        <v>#VALUE!</v>
      </c>
      <c r="W216" s="419" t="str">
        <f>IF(_jhy_month_day!A212="","",_jhy_month_day!A212)</f>
        <v/>
      </c>
      <c r="X216" s="420" t="str">
        <f>IF(_jhy_month_day!B212="","",_jhy_month_day!B212/100)</f>
        <v/>
      </c>
      <c r="Y216" s="420" t="str">
        <f>IF(_jhy_month_day!C212="","",_jhy_month_day!C212/100)</f>
        <v/>
      </c>
      <c r="Z216" s="439">
        <f t="shared" si="1253"/>
        <v>53</v>
      </c>
      <c r="AA216" s="440" t="str">
        <f>IF(_tag_month_day!G212="","",_tag_month_day!G212/100)</f>
        <v/>
      </c>
      <c r="AB216" s="440" t="str">
        <f>IF(_tag_month_day!H212="","",_tag_month_day!H212/100)</f>
        <v/>
      </c>
      <c r="AC216" s="193">
        <f t="shared" si="1209"/>
        <v>1.59963432013121</v>
      </c>
      <c r="AD216" s="441" t="str">
        <f t="shared" si="1210"/>
        <v/>
      </c>
      <c r="AE216" s="442" t="str">
        <f t="shared" si="1211"/>
        <v/>
      </c>
      <c r="AF216" s="443">
        <v>1</v>
      </c>
      <c r="AG216" s="68" t="str">
        <f>IF(_duihao_month_day!A212="","",_duihao_month_day!A212)</f>
        <v/>
      </c>
      <c r="AH216" s="463">
        <f>IF(_gyk_month_day!B212="",AH215,_gyk_month_day!B212)</f>
        <v>820</v>
      </c>
      <c r="AI216" s="464" t="e">
        <f t="shared" si="1237"/>
        <v>#VALUE!</v>
      </c>
      <c r="AJ216" s="68" t="str">
        <f>IF(_tag_month_day!I212="","",_tag_month_day!I212)</f>
        <v/>
      </c>
      <c r="AK216" s="465" t="str">
        <f>IF(_tzyy_month_day!A212="","",_tzyy_month_day!A212)</f>
        <v/>
      </c>
      <c r="AL216" s="465" t="str">
        <f>IF(_tzyy_month_day!B212="","",_tzyy_month_day!B212)</f>
        <v/>
      </c>
      <c r="AM216" s="465" t="str">
        <f>IF(_tzyy_month_day!C212="","",_tzyy_month_day!C212)</f>
        <v/>
      </c>
      <c r="AN216" s="466" t="str">
        <f>IF(_tag_month_day!CG212="","",_tag_month_day!CG212)</f>
        <v/>
      </c>
      <c r="AO216" s="466" t="str">
        <f>IF(_tag_month_day!CH212="","",_tag_month_day!CH212)</f>
        <v/>
      </c>
      <c r="AP216" s="486" t="e">
        <f t="shared" si="1212"/>
        <v>#VALUE!</v>
      </c>
      <c r="AQ216" s="487" t="str">
        <f>IF(_tag_month_day!J212="","",_tag_month_day!J212/100)</f>
        <v/>
      </c>
      <c r="AR216" s="488">
        <f t="shared" si="1213"/>
        <v>1.3</v>
      </c>
      <c r="AS216" s="489" t="e">
        <f t="shared" si="1164"/>
        <v>#VALUE!</v>
      </c>
      <c r="AT216" s="489">
        <f t="shared" si="1214"/>
        <v>0</v>
      </c>
      <c r="AU216" s="490" t="str">
        <f>IF(_tag_month_day!K212="","",_tag_month_day!K212)</f>
        <v/>
      </c>
      <c r="AV216" s="491" t="str">
        <f>IF(_tag_month_day!L212="","",_tag_month_day!L212/100)</f>
        <v/>
      </c>
      <c r="AW216" s="420">
        <f t="shared" si="1136"/>
        <v>0</v>
      </c>
      <c r="AX216" s="420">
        <f t="shared" si="1215"/>
        <v>0</v>
      </c>
      <c r="AY216" s="420" t="str">
        <f>IF(_tag_month_day!M212="","",_tag_month_day!M212/100)</f>
        <v/>
      </c>
      <c r="AZ216" s="420" t="str">
        <f>IF(_tag_month_day!N212="","",_tag_month_day!N212/100)</f>
        <v/>
      </c>
      <c r="BA216" s="420" t="str">
        <f>IF(_tag_month_day!O212="","",_tag_month_day!O212/100)</f>
        <v/>
      </c>
      <c r="BB216" s="496" t="str">
        <f>IF(_tag_month_day!P212="","",_tag_month_day!P212/100)</f>
        <v/>
      </c>
      <c r="BC216" s="496">
        <f t="shared" si="1216"/>
        <v>0</v>
      </c>
      <c r="BD216" s="496" t="str">
        <f>IF(_tag_month_day!Q212="","",_tag_month_day!Q212/100)</f>
        <v/>
      </c>
      <c r="BE216" s="510" t="str">
        <f>IF(_tag_month_day!R212="","",_tag_month_day!R212/100)</f>
        <v/>
      </c>
      <c r="BF216" s="413" t="str">
        <f>IF(_tag_month_day!CC212="","",_tag_month_day!CC212/100)</f>
        <v/>
      </c>
      <c r="BG216" s="511" t="e">
        <f t="shared" si="1165"/>
        <v>#VALUE!</v>
      </c>
      <c r="BH216" s="198">
        <f t="shared" si="1166"/>
        <v>0</v>
      </c>
      <c r="BI216" s="512" t="e">
        <f>IF(CX216=0,BI215,(DK216*查询!$R$5+DL216*查询!$Q$5+DM216*查询!$N$5+DN216*查询!$O$5+DO216*查询!$P$5)*AF216/CX216)</f>
        <v>#VALUE!</v>
      </c>
      <c r="BJ216" s="512" t="e">
        <f>IF(CX216=0,BJ215,(DP216*查询!$S$5+DQ216*查询!$T$5+DR216*查询!$U$5)*AF216/CX216)</f>
        <v>#VALUE!</v>
      </c>
      <c r="BK216" s="512">
        <f t="shared" si="1217"/>
        <v>1</v>
      </c>
      <c r="BL216" s="513" t="str">
        <f>IF(_cfyc_month_day!A212="","",_cfyc_month_day!A212)</f>
        <v/>
      </c>
      <c r="BM216" s="513" t="str">
        <f>IF(_cfyc_month_day!B212="","",_cfyc_month_day!B212)</f>
        <v/>
      </c>
      <c r="BN216" s="513" t="str">
        <f>IF(_cfyc_month_day!C212="","",_cfyc_month_day!C212)</f>
        <v/>
      </c>
      <c r="BO216" s="522" t="str">
        <f>IF(_cfyc_month_day!D212="","",_cfyc_month_day!D212)</f>
        <v/>
      </c>
      <c r="BP216" s="522" t="str">
        <f>IF(_cfyc_month_day!E212="","",_cfyc_month_day!E212)</f>
        <v/>
      </c>
      <c r="BQ216" s="522" t="str">
        <f>IF(_cfyc_month_day!F212="","",_cfyc_month_day!F212)</f>
        <v/>
      </c>
      <c r="BR216" s="513" t="str">
        <f>IF(_tag_month_day!T212="","",_tag_month_day!T212)</f>
        <v/>
      </c>
      <c r="BS216" s="513" t="str">
        <f>IF(_tag_month_day!U212="","",_tag_month_day!U212)</f>
        <v/>
      </c>
      <c r="BT216" s="523" t="str">
        <f t="shared" si="1218"/>
        <v/>
      </c>
      <c r="BU216" s="223" t="str">
        <f>IF(_tag_month_day!V212="","",_tag_month_day!V212)</f>
        <v/>
      </c>
      <c r="BV216" s="206" t="str">
        <f>IF(_tag_month_day!W212="","",_tag_month_day!W212)</f>
        <v/>
      </c>
      <c r="BW216" s="540" t="str">
        <f>IF(_tag_month_day!X212="","",_tag_month_day!X212)</f>
        <v/>
      </c>
      <c r="BX216" s="540" t="str">
        <f>IF(_tag_month_day!Y212="","",_tag_month_day!Y212)</f>
        <v/>
      </c>
      <c r="BY216" s="541">
        <f ca="1" t="shared" si="1219"/>
        <v>43625.8749999995</v>
      </c>
      <c r="BZ216" s="542"/>
      <c r="CA216" s="543" t="str">
        <f>IF(_jhy2_month_day!A212="","",_jhy2_month_day!A212)</f>
        <v/>
      </c>
      <c r="CB216" s="464" t="str">
        <f>IF(_jhy2_month_day!B212="","",_jhy2_month_day!B212)</f>
        <v/>
      </c>
      <c r="CC216" s="464" t="str">
        <f>IF(_jhy2_month_day!C212="","",_jhy2_month_day!C212)</f>
        <v/>
      </c>
      <c r="CD216" s="464" t="str">
        <f>IF(_jhy2_month_day!D212="","",_jhy2_month_day!D212)</f>
        <v/>
      </c>
      <c r="CE216" s="464" t="str">
        <f>IF(_jhy2_month_day!E212="","",_jhy2_month_day!E212)</f>
        <v/>
      </c>
      <c r="CF216" s="464" t="str">
        <f>IF(_jhy2_month_day!F212="","",_jhy2_month_day!F212)</f>
        <v/>
      </c>
      <c r="CG216" s="464" t="str">
        <f>IF(_jhy2_month_day!G212="","",_jhy2_month_day!G212)</f>
        <v/>
      </c>
      <c r="CH216" s="464" t="str">
        <f>IF(_jhy2_month_day!H212="","",_jhy2_month_day!H212)</f>
        <v/>
      </c>
      <c r="CI216" s="464" t="str">
        <f>IF(_jhy2_month_day!I212="","",_jhy2_month_day!I212)</f>
        <v/>
      </c>
      <c r="CJ216" s="464" t="str">
        <f>IF(_jhy2_month_day!J212="","",_jhy2_month_day!J212)</f>
        <v/>
      </c>
      <c r="CK216" s="464" t="str">
        <f>IF(_jhy2_month_day!K212="","",_jhy2_month_day!K212)</f>
        <v/>
      </c>
      <c r="CL216" s="562" t="str">
        <f>IF(_jhy2_month_day!L212="","",_jhy2_month_day!L212)</f>
        <v/>
      </c>
      <c r="CM216" s="562" t="str">
        <f>IF(_jhy2_month_day!M212="","",_jhy2_month_day!M212)</f>
        <v/>
      </c>
      <c r="CN216" s="562" t="str">
        <f>IF(_jhy2_month_day!N212="","",_jhy2_month_day!N212)</f>
        <v/>
      </c>
      <c r="CO216" s="562" t="str">
        <f>IF(_jhy2_month_day!O212="","",_jhy2_month_day!O212)</f>
        <v/>
      </c>
      <c r="CP216" s="562" t="str">
        <f>IF(_jhy2_month_day!P212="","",_jhy2_month_day!P212)</f>
        <v/>
      </c>
      <c r="CQ216" s="562" t="str">
        <f>IF(_jhy2_month_day!Q212="","",_jhy2_month_day!Q212)</f>
        <v/>
      </c>
      <c r="CR216" s="563" t="str">
        <f>IF(_jhy2_month_day!R212="","",_jhy2_month_day!R212)</f>
        <v/>
      </c>
      <c r="CS216" s="576" t="str">
        <f>IF(_jhy2_month_day!S212="","",_jhy2_month_day!S212)</f>
        <v/>
      </c>
      <c r="CT216" s="562" t="str">
        <f>IF(_jhy2_month_day!T212="","",_jhy2_month_day!T212)</f>
        <v/>
      </c>
      <c r="CU216" s="577" t="e">
        <f t="shared" si="1167"/>
        <v>#VALUE!</v>
      </c>
      <c r="CV216" s="198" t="e">
        <f t="shared" si="1168"/>
        <v>#VALUE!</v>
      </c>
      <c r="CW216" s="192" t="e">
        <f t="shared" si="1169"/>
        <v>#VALUE!</v>
      </c>
      <c r="CX216" s="192" t="e">
        <f t="shared" si="1170"/>
        <v>#VALUE!</v>
      </c>
      <c r="CY216" s="202" t="e">
        <f t="shared" si="1171"/>
        <v>#VALUE!</v>
      </c>
      <c r="CZ216" s="192" t="e">
        <f t="shared" ref="CZ216:DI216" si="1324">$AJ216*EF216</f>
        <v>#VALUE!</v>
      </c>
      <c r="DA216" s="192" t="e">
        <f t="shared" si="1324"/>
        <v>#VALUE!</v>
      </c>
      <c r="DB216" s="192" t="e">
        <f t="shared" si="1324"/>
        <v>#VALUE!</v>
      </c>
      <c r="DC216" s="192" t="e">
        <f t="shared" si="1324"/>
        <v>#VALUE!</v>
      </c>
      <c r="DD216" s="192" t="e">
        <f t="shared" si="1324"/>
        <v>#VALUE!</v>
      </c>
      <c r="DE216" s="192" t="e">
        <f t="shared" si="1324"/>
        <v>#VALUE!</v>
      </c>
      <c r="DF216" s="192" t="e">
        <f t="shared" si="1324"/>
        <v>#VALUE!</v>
      </c>
      <c r="DG216" s="192" t="e">
        <f t="shared" si="1324"/>
        <v>#VALUE!</v>
      </c>
      <c r="DH216" s="192" t="e">
        <f t="shared" si="1324"/>
        <v>#VALUE!</v>
      </c>
      <c r="DI216" s="192" t="e">
        <f t="shared" si="1324"/>
        <v>#VALUE!</v>
      </c>
      <c r="DJ216" s="192" t="e">
        <f t="shared" si="1173"/>
        <v>#VALUE!</v>
      </c>
      <c r="DK216" s="192" t="e">
        <f t="shared" si="1174"/>
        <v>#VALUE!</v>
      </c>
      <c r="DL216" s="192" t="e">
        <f t="shared" si="1175"/>
        <v>#VALUE!</v>
      </c>
      <c r="DM216" s="192" t="e">
        <f t="shared" si="1176"/>
        <v>#VALUE!</v>
      </c>
      <c r="DN216" s="192" t="e">
        <f t="shared" si="1177"/>
        <v>#VALUE!</v>
      </c>
      <c r="DO216" s="192" t="e">
        <f t="shared" si="1178"/>
        <v>#VALUE!</v>
      </c>
      <c r="DP216" s="192" t="e">
        <f t="shared" si="1179"/>
        <v>#VALUE!</v>
      </c>
      <c r="DQ216" s="192" t="e">
        <f t="shared" si="1180"/>
        <v>#VALUE!</v>
      </c>
      <c r="DR216" s="192" t="e">
        <f t="shared" si="1181"/>
        <v>#VALUE!</v>
      </c>
      <c r="DS216" s="192" t="e">
        <f t="shared" si="1182"/>
        <v>#VALUE!</v>
      </c>
      <c r="DT216" s="192" t="e">
        <f t="shared" si="1183"/>
        <v>#VALUE!</v>
      </c>
      <c r="DU216" s="192" t="e">
        <f t="shared" si="1184"/>
        <v>#VALUE!</v>
      </c>
      <c r="DV216" s="198" t="e">
        <f t="shared" si="1185"/>
        <v>#VALUE!</v>
      </c>
      <c r="DW216" s="198" t="e">
        <f t="shared" si="1186"/>
        <v>#DIV/0!</v>
      </c>
      <c r="DX216" s="198" t="e">
        <f t="shared" si="1187"/>
        <v>#DIV/0!</v>
      </c>
      <c r="DY216" s="198" t="e">
        <f t="shared" si="1188"/>
        <v>#VALUE!</v>
      </c>
      <c r="DZ216" s="198" t="e">
        <f t="shared" si="1189"/>
        <v>#VALUE!</v>
      </c>
      <c r="EA216" s="198" t="e">
        <f t="shared" si="1190"/>
        <v>#VALUE!</v>
      </c>
      <c r="EB216" s="198" t="e">
        <f t="shared" si="1191"/>
        <v>#VALUE!</v>
      </c>
      <c r="EC216" s="198" t="e">
        <f t="shared" si="1192"/>
        <v>#DIV/0!</v>
      </c>
      <c r="ED216" s="198" t="e">
        <f t="shared" si="1193"/>
        <v>#VALUE!</v>
      </c>
      <c r="EE216" s="198" t="e">
        <f t="shared" si="1194"/>
        <v>#VALUE!</v>
      </c>
      <c r="EF216" s="198" t="e">
        <f t="shared" ref="EF216:EO216" si="1325">DV216/SUM($DV216:$EE216)</f>
        <v>#VALUE!</v>
      </c>
      <c r="EG216" s="198" t="e">
        <f t="shared" si="1325"/>
        <v>#DIV/0!</v>
      </c>
      <c r="EH216" s="198" t="e">
        <f t="shared" si="1325"/>
        <v>#DIV/0!</v>
      </c>
      <c r="EI216" s="198" t="e">
        <f t="shared" si="1325"/>
        <v>#VALUE!</v>
      </c>
      <c r="EJ216" s="198" t="e">
        <f t="shared" si="1325"/>
        <v>#VALUE!</v>
      </c>
      <c r="EK216" s="198" t="e">
        <f t="shared" si="1325"/>
        <v>#VALUE!</v>
      </c>
      <c r="EL216" s="198" t="e">
        <f t="shared" si="1325"/>
        <v>#VALUE!</v>
      </c>
      <c r="EM216" s="198" t="e">
        <f t="shared" si="1325"/>
        <v>#DIV/0!</v>
      </c>
      <c r="EN216" s="198" t="e">
        <f t="shared" si="1325"/>
        <v>#VALUE!</v>
      </c>
      <c r="EO216" s="198" t="e">
        <f t="shared" si="1325"/>
        <v>#VALUE!</v>
      </c>
      <c r="EP216" s="511">
        <f t="shared" ref="EP216:EW216" si="1326">EP215</f>
        <v>0.08</v>
      </c>
      <c r="EQ216" s="511">
        <f t="shared" si="1326"/>
        <v>0.015</v>
      </c>
      <c r="ER216" s="511">
        <f t="shared" si="1326"/>
        <v>0.015</v>
      </c>
      <c r="ES216" s="511">
        <f t="shared" si="1326"/>
        <v>0.015</v>
      </c>
      <c r="ET216" s="511">
        <f t="shared" si="1326"/>
        <v>0.015</v>
      </c>
      <c r="EU216" s="511">
        <f t="shared" si="1326"/>
        <v>0.09</v>
      </c>
      <c r="EV216" s="511">
        <f t="shared" si="1326"/>
        <v>0.09</v>
      </c>
      <c r="EW216" s="511">
        <f t="shared" si="1326"/>
        <v>0.09</v>
      </c>
      <c r="EX216" s="420" t="str">
        <f>IF(_tag_month_day!AS212="","",_tag_month_day!AS212/100)</f>
        <v/>
      </c>
      <c r="EY216" s="420" t="str">
        <f>IF(_tag_month_day!AT212="","",_tag_month_day!AT212/100)</f>
        <v/>
      </c>
      <c r="EZ216" s="420" t="str">
        <f>IF(_tag_month_day!AU212="","",_tag_month_day!AU212/100)</f>
        <v/>
      </c>
      <c r="FA216" s="420" t="str">
        <f>IF(_tag_month_day!AV212="","",_tag_month_day!AV212/100)</f>
        <v/>
      </c>
      <c r="FB216" s="420" t="str">
        <f>IF(_tag_month_day!AW212="","",_tag_month_day!AW212/100)</f>
        <v/>
      </c>
      <c r="FC216" s="420" t="str">
        <f>IF(_tag_month_day!AX212="","",_tag_month_day!AX212/100)</f>
        <v/>
      </c>
      <c r="FD216" s="510">
        <f t="shared" si="1223"/>
        <v>0.33</v>
      </c>
      <c r="FE216" s="510">
        <f t="shared" si="1224"/>
        <v>0.19</v>
      </c>
      <c r="FF216" s="510">
        <f t="shared" si="1225"/>
        <v>0.003</v>
      </c>
      <c r="FG216" s="510">
        <f t="shared" si="1226"/>
        <v>0</v>
      </c>
      <c r="FH216" s="603">
        <f t="shared" si="1227"/>
        <v>0.0001</v>
      </c>
      <c r="FI216" s="510">
        <f t="shared" ref="FI216:FR216" si="1327">FI215</f>
        <v>0.41</v>
      </c>
      <c r="FJ216" s="510">
        <f t="shared" si="1327"/>
        <v>0.11</v>
      </c>
      <c r="FK216" s="510">
        <f t="shared" si="1327"/>
        <v>0.015</v>
      </c>
      <c r="FL216" s="510">
        <f t="shared" si="1327"/>
        <v>0</v>
      </c>
      <c r="FM216" s="603">
        <f t="shared" si="1327"/>
        <v>0.0001</v>
      </c>
      <c r="FN216" s="510" t="str">
        <f>IF(_tag_month_day!AY212="","",_tag_month_day!AY212/100)</f>
        <v/>
      </c>
      <c r="FO216" s="510" t="str">
        <f>IF(_tag_month_day!AZ212="","",_tag_month_day!AZ212/100)</f>
        <v/>
      </c>
      <c r="FP216" s="510" t="str">
        <f>IF(_tag_month_day!BA212="","",_tag_month_day!BA212/100)</f>
        <v/>
      </c>
      <c r="FQ216" s="510" t="str">
        <f>IF(_tag_month_day!BB212="","",_tag_month_day!BB212/100)</f>
        <v/>
      </c>
      <c r="FR216" s="603" t="str">
        <f>IF(_tag_month_day!BC212="","",_tag_month_day!BC212/100)</f>
        <v/>
      </c>
      <c r="FS216" s="510" t="str">
        <f>IF(_tag_month_day!BD212="","",_tag_month_day!BD212/100)</f>
        <v/>
      </c>
      <c r="FT216" s="510" t="str">
        <f>IF(_tag_month_day!BE212="","",_tag_month_day!BE212/100)</f>
        <v/>
      </c>
      <c r="FU216" s="510" t="str">
        <f>IF(_tag_month_day!BF212="","",_tag_month_day!BF212/100)</f>
        <v/>
      </c>
      <c r="FV216" s="510" t="str">
        <f>IF(_tag_month_day!BG212="","",_tag_month_day!BG212/100)</f>
        <v/>
      </c>
      <c r="FW216" s="603" t="str">
        <f>IF(_tag_month_day!BH212="","",_tag_month_day!BH212/100)</f>
        <v/>
      </c>
      <c r="FX216" s="510" t="str">
        <f>IF(_tag_month_day!BI212="","",_tag_month_day!BI212/100)</f>
        <v/>
      </c>
      <c r="FY216" s="510" t="str">
        <f>IF(_tag_month_day!BJ212="","",_tag_month_day!BJ212/100)</f>
        <v/>
      </c>
      <c r="FZ216" s="605" t="str">
        <f>IF(_tag_month_day!BK212="","",_tag_month_day!BK212/100)</f>
        <v/>
      </c>
      <c r="GA216" s="510" t="str">
        <f>IF(_tag_month_day!BL212="","",_tag_month_day!BL212/100)</f>
        <v/>
      </c>
      <c r="GB216" s="603" t="str">
        <f>IF(_tag_month_day!BM212="","",_tag_month_day!BM212/100)</f>
        <v/>
      </c>
      <c r="GC216" s="420" t="str">
        <f>IF(_tag_month_day!BN212="","",_tag_month_day!BN212/100)</f>
        <v/>
      </c>
      <c r="GD216" s="420" t="str">
        <f>IF(_tag_month_day!BO212="","",_tag_month_day!BO212/100)</f>
        <v/>
      </c>
      <c r="GE216" s="420" t="str">
        <f>IF(_tag_month_day!BP212="","",_tag_month_day!BP212/100)</f>
        <v/>
      </c>
      <c r="GF216" s="420" t="str">
        <f>IF(_tag_month_day!BQ212="","",_tag_month_day!BQ212/100)</f>
        <v/>
      </c>
      <c r="GG216" s="420" t="str">
        <f>IF(_tag_month_day!BR212="","",_tag_month_day!BR212/100)</f>
        <v/>
      </c>
      <c r="GH216" s="420" t="str">
        <f>IF(_tag_month_day!BS212="","",_tag_month_day!BS212/100)</f>
        <v/>
      </c>
      <c r="GI216" s="603" t="str">
        <f>IF(_tag_month_day!BT212="","",_tag_month_day!BT212/100)</f>
        <v/>
      </c>
      <c r="GJ216" s="612" t="str">
        <f>IF(_tag_month_day!BU212="","",_tag_month_day!BU212/100)</f>
        <v/>
      </c>
      <c r="GK216" s="620" t="str">
        <f>IF(_tag_month_day!BV212="",IF(_rlcf_month_day!A$2="","",_rlcf_month_day!A$2/100),_tag_month_day!BV212/100)</f>
        <v/>
      </c>
      <c r="GL216" s="620" t="str">
        <f>IF(_tag_month_day!BW212="",IF(_rlcf_month_day!B$2="","",_rlcf_month_day!B$2/100),_tag_month_day!BW212/100)</f>
        <v/>
      </c>
      <c r="GM216" s="621" t="str">
        <f>IF(_tag_month_day!BX212="",IF(_rlcf_month_day!C$2="","",_rlcf_month_day!C$2/100),_tag_month_day!BX212/100)</f>
        <v/>
      </c>
      <c r="GN216" s="620" t="str">
        <f>IF(_tag_month_day!BV212="",IF(_rlcf_month_day!A$2="","",_rlcf_month_day!A$2/100),_tag_month_day!BV212/100)</f>
        <v/>
      </c>
      <c r="GO216" s="620" t="str">
        <f>IF(_tag_month_day!BW212="",IF(_rlcf_month_day!B$2="","",_rlcf_month_day!B$2/100),_tag_month_day!BW212/100)</f>
        <v/>
      </c>
      <c r="GP216" s="620" t="str">
        <f>IF(_tag_month_day!CD212="",IF(_rlcf_month_day!E$2="","",_rlcf_month_day!E$2/100),_tag_month_day!CD212/100)</f>
        <v/>
      </c>
      <c r="GQ216" s="620" t="str">
        <f>IF(_tag_month_day!CE212="",IF(_rlcf_month_day!F$2="","",_rlcf_month_day!F$2/100),_tag_month_day!CE212/100)</f>
        <v/>
      </c>
      <c r="GR216" s="621" t="str">
        <f>IF(_tag_month_day!CF212="",IF(_rlcf_month_day!G$2="","",_rlcf_month_day!G$2/100),_tag_month_day!CF212/100)</f>
        <v/>
      </c>
      <c r="GS216" s="626">
        <f t="shared" ref="GS216:HH216" si="1328">GS215</f>
        <v>0.953</v>
      </c>
      <c r="GT216" s="626">
        <f t="shared" si="1328"/>
        <v>0.55</v>
      </c>
      <c r="GU216" s="626">
        <f t="shared" si="1328"/>
        <v>0.55</v>
      </c>
      <c r="GV216" s="626">
        <f t="shared" si="1328"/>
        <v>0.55</v>
      </c>
      <c r="GW216" s="626">
        <f t="shared" si="1328"/>
        <v>0.5</v>
      </c>
      <c r="GX216" s="626">
        <f t="shared" si="1328"/>
        <v>0.935</v>
      </c>
      <c r="GY216" s="626">
        <f t="shared" si="1328"/>
        <v>0.15</v>
      </c>
      <c r="GZ216" s="626">
        <f t="shared" si="1328"/>
        <v>1</v>
      </c>
      <c r="HA216" s="632">
        <f t="shared" si="1328"/>
        <v>0.047</v>
      </c>
      <c r="HB216" s="632">
        <f t="shared" si="1328"/>
        <v>0.45</v>
      </c>
      <c r="HC216" s="632">
        <f t="shared" si="1328"/>
        <v>0.45</v>
      </c>
      <c r="HD216" s="632">
        <f t="shared" si="1328"/>
        <v>0.45</v>
      </c>
      <c r="HE216" s="632">
        <f t="shared" si="1328"/>
        <v>0.5</v>
      </c>
      <c r="HF216" s="632">
        <f t="shared" si="1328"/>
        <v>0.065</v>
      </c>
      <c r="HG216" s="632">
        <f t="shared" si="1328"/>
        <v>0.85</v>
      </c>
      <c r="HH216" s="632">
        <f t="shared" si="1328"/>
        <v>0</v>
      </c>
      <c r="HI216" s="68">
        <f t="shared" si="1199"/>
        <v>0</v>
      </c>
      <c r="HJ216" s="68" t="e">
        <f t="shared" si="1230"/>
        <v>#VALUE!</v>
      </c>
      <c r="HK216" s="202">
        <f t="shared" si="1231"/>
        <v>0.85</v>
      </c>
      <c r="HL216" s="464">
        <f t="shared" si="1232"/>
        <v>550000</v>
      </c>
      <c r="HM216" s="464">
        <f t="shared" si="1233"/>
        <v>480000</v>
      </c>
      <c r="HN216" s="192" t="e">
        <f t="shared" si="1200"/>
        <v>#VALUE!</v>
      </c>
      <c r="HO216" s="192" t="e">
        <f>HN216*HK216*$HO$2/HL216*1000000</f>
        <v>#VALUE!</v>
      </c>
      <c r="HP216" s="192" t="e">
        <f>HN216*HK216*$HP$2/HM216*1000000</f>
        <v>#VALUE!</v>
      </c>
    </row>
    <row r="217" customFormat="1" spans="1:224">
      <c r="A217" s="381">
        <v>212</v>
      </c>
      <c r="B217" s="54">
        <f ca="1" t="shared" si="1234"/>
        <v>43625</v>
      </c>
      <c r="C217" s="57">
        <f t="shared" si="1235"/>
        <v>0.0416666666666667</v>
      </c>
      <c r="D217" s="68" t="str">
        <f ca="1" t="shared" si="1201"/>
        <v>中班</v>
      </c>
      <c r="E217" s="68" t="str">
        <f ca="1" t="shared" si="1202"/>
        <v>丁</v>
      </c>
      <c r="F217" s="68">
        <f ca="1">SUMPRODUCT((成本日报!$A$3:$A$95=计划!B217)*(成本日报!$B$3:$B$95=计划!$D217),成本日报!$C$3:$C$95)</f>
        <v>4</v>
      </c>
      <c r="G217" s="382">
        <f ca="1" t="shared" si="1236"/>
        <v>43625.7916666662</v>
      </c>
      <c r="H217" s="382">
        <f ca="1" t="shared" si="1203"/>
        <v>43625.7986111106</v>
      </c>
      <c r="I217" s="382">
        <f ca="1" t="shared" si="1204"/>
        <v>43625.8041666662</v>
      </c>
      <c r="J217" s="382">
        <f ca="1" t="shared" si="1205"/>
        <v>43625.8333333328</v>
      </c>
      <c r="K217" s="382">
        <f ca="1" t="shared" si="1206"/>
        <v>43625.8958333328</v>
      </c>
      <c r="L217" s="382">
        <f ca="1" t="shared" si="1207"/>
        <v>43625.9166666662</v>
      </c>
      <c r="M217" s="398" t="str">
        <f>IF(_tag_month_day!A213="","",_tag_month_day!A213)</f>
        <v/>
      </c>
      <c r="N217" s="398" t="str">
        <f>IF(_tag_month_day!B213="","",_tag_month_day!B213)</f>
        <v/>
      </c>
      <c r="O217" s="399" t="e">
        <f t="shared" si="1208"/>
        <v>#VALUE!</v>
      </c>
      <c r="P217" s="398" t="str">
        <f>IF(_tag_month_day!C213="","",_tag_month_day!C213)</f>
        <v/>
      </c>
      <c r="Q217" s="398" t="str">
        <f>IF(_tag_month_day!D213="","",_tag_month_day!D213)</f>
        <v/>
      </c>
      <c r="R217" s="416">
        <f>IF(_tag_month_day!CB213="",R216,_tag_month_day!CB213/100)</f>
        <v>0.07</v>
      </c>
      <c r="S217" s="417" t="str">
        <f>IF(_tag_month_day!E213="","",_tag_month_day!E213)</f>
        <v/>
      </c>
      <c r="T217" s="417" t="str">
        <f>IF(_tag_month_day!F213="","",_tag_month_day!F213)</f>
        <v/>
      </c>
      <c r="U217" s="418" t="e">
        <f t="shared" si="1162"/>
        <v>#VALUE!</v>
      </c>
      <c r="V217" s="53" t="e">
        <f t="shared" si="1163"/>
        <v>#VALUE!</v>
      </c>
      <c r="W217" s="419" t="str">
        <f>IF(_jhy_month_day!A213="","",_jhy_month_day!A213)</f>
        <v/>
      </c>
      <c r="X217" s="420" t="str">
        <f>IF(_jhy_month_day!B213="","",_jhy_month_day!B213/100)</f>
        <v/>
      </c>
      <c r="Y217" s="420" t="str">
        <f>IF(_jhy_month_day!C213="","",_jhy_month_day!C213/100)</f>
        <v/>
      </c>
      <c r="Z217" s="439">
        <f t="shared" si="1253"/>
        <v>53</v>
      </c>
      <c r="AA217" s="440" t="str">
        <f>IF(_tag_month_day!G213="","",_tag_month_day!G213/100)</f>
        <v/>
      </c>
      <c r="AB217" s="440" t="str">
        <f>IF(_tag_month_day!H213="","",_tag_month_day!H213/100)</f>
        <v/>
      </c>
      <c r="AC217" s="193">
        <f t="shared" si="1209"/>
        <v>1.59963432013121</v>
      </c>
      <c r="AD217" s="441" t="str">
        <f t="shared" si="1210"/>
        <v/>
      </c>
      <c r="AE217" s="442" t="str">
        <f t="shared" si="1211"/>
        <v/>
      </c>
      <c r="AF217" s="443">
        <v>1</v>
      </c>
      <c r="AG217" s="68" t="str">
        <f>IF(_duihao_month_day!A213="","",_duihao_month_day!A213)</f>
        <v/>
      </c>
      <c r="AH217" s="463">
        <f>IF(_gyk_month_day!B213="",AH216,_gyk_month_day!B213)</f>
        <v>820</v>
      </c>
      <c r="AI217" s="464" t="e">
        <f t="shared" si="1237"/>
        <v>#VALUE!</v>
      </c>
      <c r="AJ217" s="68" t="str">
        <f>IF(_tag_month_day!I213="","",_tag_month_day!I213)</f>
        <v/>
      </c>
      <c r="AK217" s="465" t="str">
        <f>IF(_tzyy_month_day!A213="","",_tzyy_month_day!A213)</f>
        <v/>
      </c>
      <c r="AL217" s="465" t="str">
        <f>IF(_tzyy_month_day!B213="","",_tzyy_month_day!B213)</f>
        <v/>
      </c>
      <c r="AM217" s="465" t="str">
        <f>IF(_tzyy_month_day!C213="","",_tzyy_month_day!C213)</f>
        <v/>
      </c>
      <c r="AN217" s="466" t="str">
        <f>IF(_tag_month_day!CG213="","",_tag_month_day!CG213)</f>
        <v/>
      </c>
      <c r="AO217" s="466" t="str">
        <f>IF(_tag_month_day!CH213="","",_tag_month_day!CH213)</f>
        <v/>
      </c>
      <c r="AP217" s="486" t="e">
        <f t="shared" si="1212"/>
        <v>#VALUE!</v>
      </c>
      <c r="AQ217" s="487" t="str">
        <f>IF(_tag_month_day!J213="","",_tag_month_day!J213/100)</f>
        <v/>
      </c>
      <c r="AR217" s="488">
        <f t="shared" si="1213"/>
        <v>1.3</v>
      </c>
      <c r="AS217" s="489" t="e">
        <f t="shared" si="1164"/>
        <v>#VALUE!</v>
      </c>
      <c r="AT217" s="489">
        <f t="shared" si="1214"/>
        <v>0</v>
      </c>
      <c r="AU217" s="490" t="str">
        <f>IF(_tag_month_day!K213="","",_tag_month_day!K213)</f>
        <v/>
      </c>
      <c r="AV217" s="491" t="str">
        <f>IF(_tag_month_day!L213="","",_tag_month_day!L213/100)</f>
        <v/>
      </c>
      <c r="AW217" s="420">
        <f t="shared" si="1136"/>
        <v>0</v>
      </c>
      <c r="AX217" s="420">
        <f t="shared" si="1215"/>
        <v>0</v>
      </c>
      <c r="AY217" s="420" t="str">
        <f>IF(_tag_month_day!M213="","",_tag_month_day!M213/100)</f>
        <v/>
      </c>
      <c r="AZ217" s="420" t="str">
        <f>IF(_tag_month_day!N213="","",_tag_month_day!N213/100)</f>
        <v/>
      </c>
      <c r="BA217" s="420" t="str">
        <f>IF(_tag_month_day!O213="","",_tag_month_day!O213/100)</f>
        <v/>
      </c>
      <c r="BB217" s="496" t="str">
        <f>IF(_tag_month_day!P213="","",_tag_month_day!P213/100)</f>
        <v/>
      </c>
      <c r="BC217" s="496">
        <f t="shared" si="1216"/>
        <v>0</v>
      </c>
      <c r="BD217" s="496" t="str">
        <f>IF(_tag_month_day!Q213="","",_tag_month_day!Q213/100)</f>
        <v/>
      </c>
      <c r="BE217" s="510" t="str">
        <f>IF(_tag_month_day!R213="","",_tag_month_day!R213/100)</f>
        <v/>
      </c>
      <c r="BF217" s="413" t="str">
        <f>IF(_tag_month_day!CC213="","",_tag_month_day!CC213/100)</f>
        <v/>
      </c>
      <c r="BG217" s="511" t="e">
        <f t="shared" si="1165"/>
        <v>#VALUE!</v>
      </c>
      <c r="BH217" s="198">
        <f t="shared" si="1166"/>
        <v>0</v>
      </c>
      <c r="BI217" s="512" t="e">
        <f>IF(CX217=0,BI216,(DK217*查询!$R$5+DL217*查询!$Q$5+DM217*查询!$N$5+DN217*查询!$O$5+DO217*查询!$P$5)*AF217/CX217)</f>
        <v>#VALUE!</v>
      </c>
      <c r="BJ217" s="512" t="e">
        <f>IF(CX217=0,BJ216,(DP217*查询!$S$5+DQ217*查询!$T$5+DR217*查询!$U$5)*AF217/CX217)</f>
        <v>#VALUE!</v>
      </c>
      <c r="BK217" s="512">
        <f t="shared" si="1217"/>
        <v>1</v>
      </c>
      <c r="BL217" s="513" t="str">
        <f>IF(_cfyc_month_day!A213="","",_cfyc_month_day!A213)</f>
        <v/>
      </c>
      <c r="BM217" s="513" t="str">
        <f>IF(_cfyc_month_day!B213="","",_cfyc_month_day!B213)</f>
        <v/>
      </c>
      <c r="BN217" s="513" t="str">
        <f>IF(_cfyc_month_day!C213="","",_cfyc_month_day!C213)</f>
        <v/>
      </c>
      <c r="BO217" s="522" t="str">
        <f>IF(_cfyc_month_day!D213="","",_cfyc_month_day!D213)</f>
        <v/>
      </c>
      <c r="BP217" s="522" t="str">
        <f>IF(_cfyc_month_day!E213="","",_cfyc_month_day!E213)</f>
        <v/>
      </c>
      <c r="BQ217" s="522" t="str">
        <f>IF(_cfyc_month_day!F213="","",_cfyc_month_day!F213)</f>
        <v/>
      </c>
      <c r="BR217" s="513" t="str">
        <f>IF(_tag_month_day!T213="","",_tag_month_day!T213)</f>
        <v/>
      </c>
      <c r="BS217" s="513" t="str">
        <f>IF(_tag_month_day!U213="","",_tag_month_day!U213)</f>
        <v/>
      </c>
      <c r="BT217" s="523" t="str">
        <f t="shared" si="1218"/>
        <v/>
      </c>
      <c r="BU217" s="223" t="str">
        <f>IF(_tag_month_day!V213="","",_tag_month_day!V213)</f>
        <v/>
      </c>
      <c r="BV217" s="206" t="str">
        <f>IF(_tag_month_day!W213="","",_tag_month_day!W213)</f>
        <v/>
      </c>
      <c r="BW217" s="540" t="str">
        <f>IF(_tag_month_day!X213="","",_tag_month_day!X213)</f>
        <v/>
      </c>
      <c r="BX217" s="540" t="str">
        <f>IF(_tag_month_day!Y213="","",_tag_month_day!Y213)</f>
        <v/>
      </c>
      <c r="BY217" s="541">
        <f ca="1" t="shared" si="1219"/>
        <v>43625.9166666662</v>
      </c>
      <c r="BZ217" s="542" t="s">
        <v>215</v>
      </c>
      <c r="CA217" s="543" t="str">
        <f>IF(_jhy2_month_day!A213="","",_jhy2_month_day!A213)</f>
        <v/>
      </c>
      <c r="CB217" s="464" t="str">
        <f>IF(_jhy2_month_day!B213="","",_jhy2_month_day!B213)</f>
        <v/>
      </c>
      <c r="CC217" s="464" t="str">
        <f>IF(_jhy2_month_day!C213="","",_jhy2_month_day!C213)</f>
        <v/>
      </c>
      <c r="CD217" s="464" t="str">
        <f>IF(_jhy2_month_day!D213="","",_jhy2_month_day!D213)</f>
        <v/>
      </c>
      <c r="CE217" s="464" t="str">
        <f>IF(_jhy2_month_day!E213="","",_jhy2_month_day!E213)</f>
        <v/>
      </c>
      <c r="CF217" s="464" t="str">
        <f>IF(_jhy2_month_day!F213="","",_jhy2_month_day!F213)</f>
        <v/>
      </c>
      <c r="CG217" s="464" t="str">
        <f>IF(_jhy2_month_day!G213="","",_jhy2_month_day!G213)</f>
        <v/>
      </c>
      <c r="CH217" s="464" t="str">
        <f>IF(_jhy2_month_day!H213="","",_jhy2_month_day!H213)</f>
        <v/>
      </c>
      <c r="CI217" s="464" t="str">
        <f>IF(_jhy2_month_day!I213="","",_jhy2_month_day!I213)</f>
        <v/>
      </c>
      <c r="CJ217" s="464" t="str">
        <f>IF(_jhy2_month_day!J213="","",_jhy2_month_day!J213)</f>
        <v/>
      </c>
      <c r="CK217" s="464" t="str">
        <f>IF(_jhy2_month_day!K213="","",_jhy2_month_day!K213)</f>
        <v/>
      </c>
      <c r="CL217" s="562" t="str">
        <f>IF(_jhy2_month_day!L213="","",_jhy2_month_day!L213)</f>
        <v/>
      </c>
      <c r="CM217" s="562" t="str">
        <f>IF(_jhy2_month_day!M213="","",_jhy2_month_day!M213)</f>
        <v/>
      </c>
      <c r="CN217" s="562" t="str">
        <f>IF(_jhy2_month_day!N213="","",_jhy2_month_day!N213)</f>
        <v/>
      </c>
      <c r="CO217" s="562" t="str">
        <f>IF(_jhy2_month_day!O213="","",_jhy2_month_day!O213)</f>
        <v/>
      </c>
      <c r="CP217" s="562" t="str">
        <f>IF(_jhy2_month_day!P213="","",_jhy2_month_day!P213)</f>
        <v/>
      </c>
      <c r="CQ217" s="562" t="str">
        <f>IF(_jhy2_month_day!Q213="","",_jhy2_month_day!Q213)</f>
        <v/>
      </c>
      <c r="CR217" s="563" t="str">
        <f>IF(_jhy2_month_day!R213="","",_jhy2_month_day!R213)</f>
        <v/>
      </c>
      <c r="CS217" s="576" t="str">
        <f>IF(_jhy2_month_day!S213="","",_jhy2_month_day!S213)</f>
        <v/>
      </c>
      <c r="CT217" s="562" t="str">
        <f>IF(_jhy2_month_day!T213="","",_jhy2_month_day!T213)</f>
        <v/>
      </c>
      <c r="CU217" s="577" t="e">
        <f t="shared" si="1167"/>
        <v>#VALUE!</v>
      </c>
      <c r="CV217" s="198" t="e">
        <f t="shared" si="1168"/>
        <v>#VALUE!</v>
      </c>
      <c r="CW217" s="192" t="e">
        <f t="shared" si="1169"/>
        <v>#VALUE!</v>
      </c>
      <c r="CX217" s="192" t="e">
        <f t="shared" si="1170"/>
        <v>#VALUE!</v>
      </c>
      <c r="CY217" s="202" t="e">
        <f t="shared" si="1171"/>
        <v>#VALUE!</v>
      </c>
      <c r="CZ217" s="192" t="e">
        <f t="shared" ref="CZ217:DI217" si="1329">$AJ217*EF217</f>
        <v>#VALUE!</v>
      </c>
      <c r="DA217" s="192" t="e">
        <f t="shared" si="1329"/>
        <v>#VALUE!</v>
      </c>
      <c r="DB217" s="192" t="e">
        <f t="shared" si="1329"/>
        <v>#VALUE!</v>
      </c>
      <c r="DC217" s="192" t="e">
        <f t="shared" si="1329"/>
        <v>#VALUE!</v>
      </c>
      <c r="DD217" s="192" t="e">
        <f t="shared" si="1329"/>
        <v>#VALUE!</v>
      </c>
      <c r="DE217" s="192" t="e">
        <f t="shared" si="1329"/>
        <v>#VALUE!</v>
      </c>
      <c r="DF217" s="192" t="e">
        <f t="shared" si="1329"/>
        <v>#VALUE!</v>
      </c>
      <c r="DG217" s="192" t="e">
        <f t="shared" si="1329"/>
        <v>#VALUE!</v>
      </c>
      <c r="DH217" s="192" t="e">
        <f t="shared" si="1329"/>
        <v>#VALUE!</v>
      </c>
      <c r="DI217" s="192" t="e">
        <f t="shared" si="1329"/>
        <v>#VALUE!</v>
      </c>
      <c r="DJ217" s="192" t="e">
        <f t="shared" si="1173"/>
        <v>#VALUE!</v>
      </c>
      <c r="DK217" s="192" t="e">
        <f t="shared" si="1174"/>
        <v>#VALUE!</v>
      </c>
      <c r="DL217" s="192" t="e">
        <f t="shared" si="1175"/>
        <v>#VALUE!</v>
      </c>
      <c r="DM217" s="192" t="e">
        <f t="shared" si="1176"/>
        <v>#VALUE!</v>
      </c>
      <c r="DN217" s="192" t="e">
        <f t="shared" si="1177"/>
        <v>#VALUE!</v>
      </c>
      <c r="DO217" s="192" t="e">
        <f t="shared" si="1178"/>
        <v>#VALUE!</v>
      </c>
      <c r="DP217" s="192" t="e">
        <f t="shared" si="1179"/>
        <v>#VALUE!</v>
      </c>
      <c r="DQ217" s="192" t="e">
        <f t="shared" si="1180"/>
        <v>#VALUE!</v>
      </c>
      <c r="DR217" s="192" t="e">
        <f t="shared" si="1181"/>
        <v>#VALUE!</v>
      </c>
      <c r="DS217" s="192" t="e">
        <f t="shared" si="1182"/>
        <v>#VALUE!</v>
      </c>
      <c r="DT217" s="192" t="e">
        <f t="shared" si="1183"/>
        <v>#VALUE!</v>
      </c>
      <c r="DU217" s="192" t="e">
        <f t="shared" si="1184"/>
        <v>#VALUE!</v>
      </c>
      <c r="DV217" s="198" t="e">
        <f t="shared" si="1185"/>
        <v>#VALUE!</v>
      </c>
      <c r="DW217" s="198" t="e">
        <f t="shared" si="1186"/>
        <v>#DIV/0!</v>
      </c>
      <c r="DX217" s="198" t="e">
        <f t="shared" si="1187"/>
        <v>#DIV/0!</v>
      </c>
      <c r="DY217" s="198" t="e">
        <f t="shared" si="1188"/>
        <v>#VALUE!</v>
      </c>
      <c r="DZ217" s="198" t="e">
        <f t="shared" si="1189"/>
        <v>#VALUE!</v>
      </c>
      <c r="EA217" s="198" t="e">
        <f t="shared" si="1190"/>
        <v>#VALUE!</v>
      </c>
      <c r="EB217" s="198" t="e">
        <f t="shared" si="1191"/>
        <v>#VALUE!</v>
      </c>
      <c r="EC217" s="198" t="e">
        <f t="shared" si="1192"/>
        <v>#DIV/0!</v>
      </c>
      <c r="ED217" s="198" t="e">
        <f t="shared" si="1193"/>
        <v>#VALUE!</v>
      </c>
      <c r="EE217" s="198" t="e">
        <f t="shared" si="1194"/>
        <v>#VALUE!</v>
      </c>
      <c r="EF217" s="198" t="e">
        <f t="shared" ref="EF217:EO217" si="1330">DV217/SUM($DV217:$EE217)</f>
        <v>#VALUE!</v>
      </c>
      <c r="EG217" s="198" t="e">
        <f t="shared" si="1330"/>
        <v>#DIV/0!</v>
      </c>
      <c r="EH217" s="198" t="e">
        <f t="shared" si="1330"/>
        <v>#DIV/0!</v>
      </c>
      <c r="EI217" s="198" t="e">
        <f t="shared" si="1330"/>
        <v>#VALUE!</v>
      </c>
      <c r="EJ217" s="198" t="e">
        <f t="shared" si="1330"/>
        <v>#VALUE!</v>
      </c>
      <c r="EK217" s="198" t="e">
        <f t="shared" si="1330"/>
        <v>#VALUE!</v>
      </c>
      <c r="EL217" s="198" t="e">
        <f t="shared" si="1330"/>
        <v>#VALUE!</v>
      </c>
      <c r="EM217" s="198" t="e">
        <f t="shared" si="1330"/>
        <v>#DIV/0!</v>
      </c>
      <c r="EN217" s="198" t="e">
        <f t="shared" si="1330"/>
        <v>#VALUE!</v>
      </c>
      <c r="EO217" s="198" t="e">
        <f t="shared" si="1330"/>
        <v>#VALUE!</v>
      </c>
      <c r="EP217" s="511">
        <f t="shared" ref="EP217:EW217" si="1331">EP216</f>
        <v>0.08</v>
      </c>
      <c r="EQ217" s="511">
        <f t="shared" si="1331"/>
        <v>0.015</v>
      </c>
      <c r="ER217" s="511">
        <f t="shared" si="1331"/>
        <v>0.015</v>
      </c>
      <c r="ES217" s="511">
        <f t="shared" si="1331"/>
        <v>0.015</v>
      </c>
      <c r="ET217" s="511">
        <f t="shared" si="1331"/>
        <v>0.015</v>
      </c>
      <c r="EU217" s="511">
        <f t="shared" si="1331"/>
        <v>0.09</v>
      </c>
      <c r="EV217" s="511">
        <f t="shared" si="1331"/>
        <v>0.09</v>
      </c>
      <c r="EW217" s="511">
        <f t="shared" si="1331"/>
        <v>0.09</v>
      </c>
      <c r="EX217" s="420" t="str">
        <f>IF(_tag_month_day!AS213="","",_tag_month_day!AS213/100)</f>
        <v/>
      </c>
      <c r="EY217" s="420" t="str">
        <f>IF(_tag_month_day!AT213="","",_tag_month_day!AT213/100)</f>
        <v/>
      </c>
      <c r="EZ217" s="420" t="str">
        <f>IF(_tag_month_day!AU213="","",_tag_month_day!AU213/100)</f>
        <v/>
      </c>
      <c r="FA217" s="420" t="str">
        <f>IF(_tag_month_day!AV213="","",_tag_month_day!AV213/100)</f>
        <v/>
      </c>
      <c r="FB217" s="420" t="str">
        <f>IF(_tag_month_day!AW213="","",_tag_month_day!AW213/100)</f>
        <v/>
      </c>
      <c r="FC217" s="420" t="str">
        <f>IF(_tag_month_day!AX213="","",_tag_month_day!AX213/100)</f>
        <v/>
      </c>
      <c r="FD217" s="510">
        <f t="shared" si="1223"/>
        <v>0.33</v>
      </c>
      <c r="FE217" s="510">
        <f t="shared" si="1224"/>
        <v>0.19</v>
      </c>
      <c r="FF217" s="510">
        <f t="shared" si="1225"/>
        <v>0.003</v>
      </c>
      <c r="FG217" s="510">
        <f t="shared" si="1226"/>
        <v>0</v>
      </c>
      <c r="FH217" s="603">
        <f t="shared" si="1227"/>
        <v>0.0001</v>
      </c>
      <c r="FI217" s="510">
        <f t="shared" ref="FI217:FR217" si="1332">FI216</f>
        <v>0.41</v>
      </c>
      <c r="FJ217" s="510">
        <f t="shared" si="1332"/>
        <v>0.11</v>
      </c>
      <c r="FK217" s="510">
        <f t="shared" si="1332"/>
        <v>0.015</v>
      </c>
      <c r="FL217" s="510">
        <f t="shared" si="1332"/>
        <v>0</v>
      </c>
      <c r="FM217" s="603">
        <f t="shared" si="1332"/>
        <v>0.0001</v>
      </c>
      <c r="FN217" s="510" t="str">
        <f>IF(_tag_month_day!AY213="","",_tag_month_day!AY213/100)</f>
        <v/>
      </c>
      <c r="FO217" s="510" t="str">
        <f>IF(_tag_month_day!AZ213="","",_tag_month_day!AZ213/100)</f>
        <v/>
      </c>
      <c r="FP217" s="510" t="str">
        <f>IF(_tag_month_day!BA213="","",_tag_month_day!BA213/100)</f>
        <v/>
      </c>
      <c r="FQ217" s="510" t="str">
        <f>IF(_tag_month_day!BB213="","",_tag_month_day!BB213/100)</f>
        <v/>
      </c>
      <c r="FR217" s="603" t="str">
        <f>IF(_tag_month_day!BC213="","",_tag_month_day!BC213/100)</f>
        <v/>
      </c>
      <c r="FS217" s="510" t="str">
        <f>IF(_tag_month_day!BD213="","",_tag_month_day!BD213/100)</f>
        <v/>
      </c>
      <c r="FT217" s="510" t="str">
        <f>IF(_tag_month_day!BE213="","",_tag_month_day!BE213/100)</f>
        <v/>
      </c>
      <c r="FU217" s="510" t="str">
        <f>IF(_tag_month_day!BF213="","",_tag_month_day!BF213/100)</f>
        <v/>
      </c>
      <c r="FV217" s="510" t="str">
        <f>IF(_tag_month_day!BG213="","",_tag_month_day!BG213/100)</f>
        <v/>
      </c>
      <c r="FW217" s="603" t="str">
        <f>IF(_tag_month_day!BH213="","",_tag_month_day!BH213/100)</f>
        <v/>
      </c>
      <c r="FX217" s="510" t="str">
        <f>IF(_tag_month_day!BI213="","",_tag_month_day!BI213/100)</f>
        <v/>
      </c>
      <c r="FY217" s="510" t="str">
        <f>IF(_tag_month_day!BJ213="","",_tag_month_day!BJ213/100)</f>
        <v/>
      </c>
      <c r="FZ217" s="605" t="str">
        <f>IF(_tag_month_day!BK213="","",_tag_month_day!BK213/100)</f>
        <v/>
      </c>
      <c r="GA217" s="510" t="str">
        <f>IF(_tag_month_day!BL213="","",_tag_month_day!BL213/100)</f>
        <v/>
      </c>
      <c r="GB217" s="603" t="str">
        <f>IF(_tag_month_day!BM213="","",_tag_month_day!BM213/100)</f>
        <v/>
      </c>
      <c r="GC217" s="420" t="str">
        <f>IF(_tag_month_day!BN213="","",_tag_month_day!BN213/100)</f>
        <v/>
      </c>
      <c r="GD217" s="420" t="str">
        <f>IF(_tag_month_day!BO213="","",_tag_month_day!BO213/100)</f>
        <v/>
      </c>
      <c r="GE217" s="420" t="str">
        <f>IF(_tag_month_day!BP213="","",_tag_month_day!BP213/100)</f>
        <v/>
      </c>
      <c r="GF217" s="420" t="str">
        <f>IF(_tag_month_day!BQ213="","",_tag_month_day!BQ213/100)</f>
        <v/>
      </c>
      <c r="GG217" s="420" t="str">
        <f>IF(_tag_month_day!BR213="","",_tag_month_day!BR213/100)</f>
        <v/>
      </c>
      <c r="GH217" s="420" t="str">
        <f>IF(_tag_month_day!BS213="","",_tag_month_day!BS213/100)</f>
        <v/>
      </c>
      <c r="GI217" s="603" t="str">
        <f>IF(_tag_month_day!BT213="","",_tag_month_day!BT213/100)</f>
        <v/>
      </c>
      <c r="GJ217" s="612" t="str">
        <f>IF(_tag_month_day!BU213="","",_tag_month_day!BU213/100)</f>
        <v/>
      </c>
      <c r="GK217" s="620" t="str">
        <f>IF(_tag_month_day!BV213="",IF(_rlcf_month_day!A$2="","",_rlcf_month_day!A$2/100),_tag_month_day!BV213/100)</f>
        <v/>
      </c>
      <c r="GL217" s="620" t="str">
        <f>IF(_tag_month_day!BW213="",IF(_rlcf_month_day!B$2="","",_rlcf_month_day!B$2/100),_tag_month_day!BW213/100)</f>
        <v/>
      </c>
      <c r="GM217" s="621" t="str">
        <f>IF(_tag_month_day!BX213="",IF(_rlcf_month_day!C$2="","",_rlcf_month_day!C$2/100),_tag_month_day!BX213/100)</f>
        <v/>
      </c>
      <c r="GN217" s="620" t="str">
        <f>IF(_tag_month_day!BV213="",IF(_rlcf_month_day!A$2="","",_rlcf_month_day!A$2/100),_tag_month_day!BV213/100)</f>
        <v/>
      </c>
      <c r="GO217" s="620" t="str">
        <f>IF(_tag_month_day!BW213="",IF(_rlcf_month_day!B$2="","",_rlcf_month_day!B$2/100),_tag_month_day!BW213/100)</f>
        <v/>
      </c>
      <c r="GP217" s="620" t="str">
        <f>IF(_tag_month_day!CD213="",IF(_rlcf_month_day!E$2="","",_rlcf_month_day!E$2/100),_tag_month_day!CD213/100)</f>
        <v/>
      </c>
      <c r="GQ217" s="620" t="str">
        <f>IF(_tag_month_day!CE213="",IF(_rlcf_month_day!F$2="","",_rlcf_month_day!F$2/100),_tag_month_day!CE213/100)</f>
        <v/>
      </c>
      <c r="GR217" s="621" t="str">
        <f>IF(_tag_month_day!CF213="",IF(_rlcf_month_day!G$2="","",_rlcf_month_day!G$2/100),_tag_month_day!CF213/100)</f>
        <v/>
      </c>
      <c r="GS217" s="626">
        <f t="shared" ref="GS217:HH217" si="1333">GS216</f>
        <v>0.953</v>
      </c>
      <c r="GT217" s="626">
        <f t="shared" si="1333"/>
        <v>0.55</v>
      </c>
      <c r="GU217" s="626">
        <f t="shared" si="1333"/>
        <v>0.55</v>
      </c>
      <c r="GV217" s="626">
        <f t="shared" si="1333"/>
        <v>0.55</v>
      </c>
      <c r="GW217" s="626">
        <f t="shared" si="1333"/>
        <v>0.5</v>
      </c>
      <c r="GX217" s="626">
        <f t="shared" si="1333"/>
        <v>0.935</v>
      </c>
      <c r="GY217" s="626">
        <f t="shared" si="1333"/>
        <v>0.15</v>
      </c>
      <c r="GZ217" s="626">
        <f t="shared" si="1333"/>
        <v>1</v>
      </c>
      <c r="HA217" s="632">
        <f t="shared" si="1333"/>
        <v>0.047</v>
      </c>
      <c r="HB217" s="632">
        <f t="shared" si="1333"/>
        <v>0.45</v>
      </c>
      <c r="HC217" s="632">
        <f t="shared" si="1333"/>
        <v>0.45</v>
      </c>
      <c r="HD217" s="632">
        <f t="shared" si="1333"/>
        <v>0.45</v>
      </c>
      <c r="HE217" s="632">
        <f t="shared" si="1333"/>
        <v>0.5</v>
      </c>
      <c r="HF217" s="632">
        <f t="shared" si="1333"/>
        <v>0.065</v>
      </c>
      <c r="HG217" s="632">
        <f t="shared" si="1333"/>
        <v>0.85</v>
      </c>
      <c r="HH217" s="632">
        <f t="shared" si="1333"/>
        <v>0</v>
      </c>
      <c r="HI217" s="68" t="e">
        <f t="shared" si="1199"/>
        <v>#VALUE!</v>
      </c>
      <c r="HJ217" s="68" t="e">
        <f t="shared" si="1230"/>
        <v>#VALUE!</v>
      </c>
      <c r="HK217" s="202">
        <f t="shared" si="1231"/>
        <v>0.85</v>
      </c>
      <c r="HL217" s="464">
        <f t="shared" si="1232"/>
        <v>550000</v>
      </c>
      <c r="HM217" s="464">
        <f t="shared" si="1233"/>
        <v>480000</v>
      </c>
      <c r="HN217" s="192" t="e">
        <f t="shared" si="1200"/>
        <v>#VALUE!</v>
      </c>
      <c r="HO217" s="192" t="e">
        <f>HN217*HK217*$HO$2/HL217*1000000</f>
        <v>#VALUE!</v>
      </c>
      <c r="HP217" s="192" t="e">
        <f>HN217*HK217*$HP$2/HM217*1000000</f>
        <v>#VALUE!</v>
      </c>
    </row>
    <row r="218" customFormat="1" customHeight="1" spans="1:224">
      <c r="A218" s="381">
        <v>213</v>
      </c>
      <c r="B218" s="54">
        <f ca="1" t="shared" si="1234"/>
        <v>43625</v>
      </c>
      <c r="C218" s="57">
        <f t="shared" si="1235"/>
        <v>0.0416666666666667</v>
      </c>
      <c r="D218" s="68" t="str">
        <f ca="1" t="shared" si="1201"/>
        <v>中班</v>
      </c>
      <c r="E218" s="68" t="str">
        <f ca="1" t="shared" si="1202"/>
        <v>丁</v>
      </c>
      <c r="F218" s="68">
        <f ca="1">SUMPRODUCT((成本日报!$A$3:$A$95=计划!B218)*(成本日报!$B$3:$B$95=计划!$D218),成本日报!$C$3:$C$95)</f>
        <v>4</v>
      </c>
      <c r="G218" s="382">
        <f ca="1" t="shared" si="1236"/>
        <v>43625.8333333328</v>
      </c>
      <c r="H218" s="382">
        <f ca="1" t="shared" si="1203"/>
        <v>43625.8402777773</v>
      </c>
      <c r="I218" s="382">
        <f ca="1" t="shared" si="1204"/>
        <v>43625.8458333328</v>
      </c>
      <c r="J218" s="382">
        <f ca="1" t="shared" si="1205"/>
        <v>43625.8749999995</v>
      </c>
      <c r="K218" s="382">
        <f ca="1" t="shared" si="1206"/>
        <v>43625.9374999995</v>
      </c>
      <c r="L218" s="382">
        <f ca="1" t="shared" si="1207"/>
        <v>43625.9583333328</v>
      </c>
      <c r="M218" s="398" t="str">
        <f>IF(_tag_month_day!A214="","",_tag_month_day!A214)</f>
        <v/>
      </c>
      <c r="N218" s="398" t="str">
        <f>IF(_tag_month_day!B214="","",_tag_month_day!B214)</f>
        <v/>
      </c>
      <c r="O218" s="399" t="e">
        <f t="shared" si="1208"/>
        <v>#VALUE!</v>
      </c>
      <c r="P218" s="398" t="str">
        <f>IF(_tag_month_day!C214="","",_tag_month_day!C214)</f>
        <v/>
      </c>
      <c r="Q218" s="398" t="str">
        <f>IF(_tag_month_day!D214="","",_tag_month_day!D214)</f>
        <v/>
      </c>
      <c r="R218" s="416">
        <f>IF(_tag_month_day!CB214="",R217,_tag_month_day!CB214/100)</f>
        <v>0.07</v>
      </c>
      <c r="S218" s="417" t="str">
        <f>IF(_tag_month_day!E214="","",_tag_month_day!E214)</f>
        <v/>
      </c>
      <c r="T218" s="417" t="str">
        <f>IF(_tag_month_day!F214="","",_tag_month_day!F214)</f>
        <v/>
      </c>
      <c r="U218" s="418" t="e">
        <f t="shared" si="1162"/>
        <v>#VALUE!</v>
      </c>
      <c r="V218" s="53" t="e">
        <f t="shared" si="1163"/>
        <v>#VALUE!</v>
      </c>
      <c r="W218" s="419" t="str">
        <f>IF(_jhy_month_day!A214="","",_jhy_month_day!A214)</f>
        <v/>
      </c>
      <c r="X218" s="420" t="str">
        <f>IF(_jhy_month_day!B214="","",_jhy_month_day!B214/100)</f>
        <v/>
      </c>
      <c r="Y218" s="420" t="str">
        <f>IF(_jhy_month_day!C214="","",_jhy_month_day!C214/100)</f>
        <v/>
      </c>
      <c r="Z218" s="439">
        <f t="shared" si="1253"/>
        <v>54</v>
      </c>
      <c r="AA218" s="440" t="str">
        <f>IF(_tag_month_day!G214="","",_tag_month_day!G214/100)</f>
        <v/>
      </c>
      <c r="AB218" s="440" t="str">
        <f>IF(_tag_month_day!H214="","",_tag_month_day!H214/100)</f>
        <v/>
      </c>
      <c r="AC218" s="193">
        <f t="shared" si="1209"/>
        <v>1.59963432013121</v>
      </c>
      <c r="AD218" s="441" t="str">
        <f t="shared" si="1210"/>
        <v/>
      </c>
      <c r="AE218" s="442" t="str">
        <f t="shared" si="1211"/>
        <v/>
      </c>
      <c r="AF218" s="443">
        <v>1</v>
      </c>
      <c r="AG218" s="68" t="str">
        <f>IF(_duihao_month_day!A214="","",_duihao_month_day!A214)</f>
        <v/>
      </c>
      <c r="AH218" s="463">
        <f>IF(_gyk_month_day!B214="",AH217,_gyk_month_day!B214)</f>
        <v>820</v>
      </c>
      <c r="AI218" s="464" t="e">
        <f t="shared" si="1237"/>
        <v>#VALUE!</v>
      </c>
      <c r="AJ218" s="68" t="str">
        <f>IF(_tag_month_day!I214="","",_tag_month_day!I214)</f>
        <v/>
      </c>
      <c r="AK218" s="465" t="str">
        <f>IF(_tzyy_month_day!A214="","",_tzyy_month_day!A214)</f>
        <v/>
      </c>
      <c r="AL218" s="465" t="str">
        <f>IF(_tzyy_month_day!B214="","",_tzyy_month_day!B214)</f>
        <v/>
      </c>
      <c r="AM218" s="465" t="str">
        <f>IF(_tzyy_month_day!C214="","",_tzyy_month_day!C214)</f>
        <v/>
      </c>
      <c r="AN218" s="466" t="str">
        <f>IF(_tag_month_day!CG214="","",_tag_month_day!CG214)</f>
        <v/>
      </c>
      <c r="AO218" s="466" t="str">
        <f>IF(_tag_month_day!CH214="","",_tag_month_day!CH214)</f>
        <v/>
      </c>
      <c r="AP218" s="486" t="e">
        <f t="shared" si="1212"/>
        <v>#VALUE!</v>
      </c>
      <c r="AQ218" s="487" t="str">
        <f>IF(_tag_month_day!J214="","",_tag_month_day!J214/100)</f>
        <v/>
      </c>
      <c r="AR218" s="488">
        <f t="shared" si="1213"/>
        <v>1.3</v>
      </c>
      <c r="AS218" s="489" t="e">
        <f t="shared" si="1164"/>
        <v>#VALUE!</v>
      </c>
      <c r="AT218" s="489">
        <f t="shared" si="1214"/>
        <v>0</v>
      </c>
      <c r="AU218" s="490" t="str">
        <f>IF(_tag_month_day!K214="","",_tag_month_day!K214)</f>
        <v/>
      </c>
      <c r="AV218" s="491" t="str">
        <f>IF(_tag_month_day!L214="","",_tag_month_day!L214/100)</f>
        <v/>
      </c>
      <c r="AW218" s="420">
        <f t="shared" si="1136"/>
        <v>0</v>
      </c>
      <c r="AX218" s="420">
        <f t="shared" si="1215"/>
        <v>0</v>
      </c>
      <c r="AY218" s="420" t="str">
        <f>IF(_tag_month_day!M214="","",_tag_month_day!M214/100)</f>
        <v/>
      </c>
      <c r="AZ218" s="420" t="str">
        <f>IF(_tag_month_day!N214="","",_tag_month_day!N214/100)</f>
        <v/>
      </c>
      <c r="BA218" s="420" t="str">
        <f>IF(_tag_month_day!O214="","",_tag_month_day!O214/100)</f>
        <v/>
      </c>
      <c r="BB218" s="496" t="str">
        <f>IF(_tag_month_day!P214="","",_tag_month_day!P214/100)</f>
        <v/>
      </c>
      <c r="BC218" s="496">
        <f t="shared" si="1216"/>
        <v>0</v>
      </c>
      <c r="BD218" s="496" t="str">
        <f>IF(_tag_month_day!Q214="","",_tag_month_day!Q214/100)</f>
        <v/>
      </c>
      <c r="BE218" s="510" t="str">
        <f>IF(_tag_month_day!R214="","",_tag_month_day!R214/100)</f>
        <v/>
      </c>
      <c r="BF218" s="413" t="str">
        <f>IF(_tag_month_day!CC214="","",_tag_month_day!CC214/100)</f>
        <v/>
      </c>
      <c r="BG218" s="511" t="e">
        <f t="shared" si="1165"/>
        <v>#VALUE!</v>
      </c>
      <c r="BH218" s="198">
        <f t="shared" si="1166"/>
        <v>0</v>
      </c>
      <c r="BI218" s="512" t="e">
        <f>IF(CX218=0,BI217,(DK218*查询!$R$5+DL218*查询!$Q$5+DM218*查询!$N$5+DN218*查询!$O$5+DO218*查询!$P$5)*AF218/CX218)</f>
        <v>#VALUE!</v>
      </c>
      <c r="BJ218" s="512" t="e">
        <f>IF(CX218=0,BJ217,(DP218*查询!$S$5+DQ218*查询!$T$5+DR218*查询!$U$5)*AF218/CX218)</f>
        <v>#VALUE!</v>
      </c>
      <c r="BK218" s="512">
        <f t="shared" si="1217"/>
        <v>1</v>
      </c>
      <c r="BL218" s="513" t="str">
        <f>IF(_cfyc_month_day!A214="","",_cfyc_month_day!A214)</f>
        <v/>
      </c>
      <c r="BM218" s="513" t="str">
        <f>IF(_cfyc_month_day!B214="","",_cfyc_month_day!B214)</f>
        <v/>
      </c>
      <c r="BN218" s="513" t="str">
        <f>IF(_cfyc_month_day!C214="","",_cfyc_month_day!C214)</f>
        <v/>
      </c>
      <c r="BO218" s="522" t="str">
        <f>IF(_cfyc_month_day!D214="","",_cfyc_month_day!D214)</f>
        <v/>
      </c>
      <c r="BP218" s="522" t="str">
        <f>IF(_cfyc_month_day!E214="","",_cfyc_month_day!E214)</f>
        <v/>
      </c>
      <c r="BQ218" s="522" t="str">
        <f>IF(_cfyc_month_day!F214="","",_cfyc_month_day!F214)</f>
        <v/>
      </c>
      <c r="BR218" s="513" t="str">
        <f>IF(_tag_month_day!T214="","",_tag_month_day!T214)</f>
        <v/>
      </c>
      <c r="BS218" s="513" t="str">
        <f>IF(_tag_month_day!U214="","",_tag_month_day!U214)</f>
        <v/>
      </c>
      <c r="BT218" s="523" t="str">
        <f t="shared" si="1218"/>
        <v/>
      </c>
      <c r="BU218" s="223" t="str">
        <f>IF(_tag_month_day!V214="","",_tag_month_day!V214)</f>
        <v/>
      </c>
      <c r="BV218" s="206" t="str">
        <f>IF(_tag_month_day!W214="","",_tag_month_day!W214)</f>
        <v/>
      </c>
      <c r="BW218" s="540" t="str">
        <f>IF(_tag_month_day!X214="","",_tag_month_day!X214)</f>
        <v/>
      </c>
      <c r="BX218" s="540" t="str">
        <f>IF(_tag_month_day!Y214="","",_tag_month_day!Y214)</f>
        <v/>
      </c>
      <c r="BY218" s="541">
        <f ca="1" t="shared" si="1219"/>
        <v>43625.9583333328</v>
      </c>
      <c r="BZ218" s="542"/>
      <c r="CA218" s="543" t="str">
        <f>IF(_jhy2_month_day!A214="","",_jhy2_month_day!A214)</f>
        <v/>
      </c>
      <c r="CB218" s="464" t="str">
        <f>IF(_jhy2_month_day!B214="","",_jhy2_month_day!B214)</f>
        <v/>
      </c>
      <c r="CC218" s="464" t="str">
        <f>IF(_jhy2_month_day!C214="","",_jhy2_month_day!C214)</f>
        <v/>
      </c>
      <c r="CD218" s="464" t="str">
        <f>IF(_jhy2_month_day!D214="","",_jhy2_month_day!D214)</f>
        <v/>
      </c>
      <c r="CE218" s="464" t="str">
        <f>IF(_jhy2_month_day!E214="","",_jhy2_month_day!E214)</f>
        <v/>
      </c>
      <c r="CF218" s="464" t="str">
        <f>IF(_jhy2_month_day!F214="","",_jhy2_month_day!F214)</f>
        <v/>
      </c>
      <c r="CG218" s="464" t="str">
        <f>IF(_jhy2_month_day!G214="","",_jhy2_month_day!G214)</f>
        <v/>
      </c>
      <c r="CH218" s="464" t="str">
        <f>IF(_jhy2_month_day!H214="","",_jhy2_month_day!H214)</f>
        <v/>
      </c>
      <c r="CI218" s="464" t="str">
        <f>IF(_jhy2_month_day!I214="","",_jhy2_month_day!I214)</f>
        <v/>
      </c>
      <c r="CJ218" s="464" t="str">
        <f>IF(_jhy2_month_day!J214="","",_jhy2_month_day!J214)</f>
        <v/>
      </c>
      <c r="CK218" s="464" t="str">
        <f>IF(_jhy2_month_day!K214="","",_jhy2_month_day!K214)</f>
        <v/>
      </c>
      <c r="CL218" s="562" t="str">
        <f>IF(_jhy2_month_day!L214="","",_jhy2_month_day!L214)</f>
        <v/>
      </c>
      <c r="CM218" s="562" t="str">
        <f>IF(_jhy2_month_day!M214="","",_jhy2_month_day!M214)</f>
        <v/>
      </c>
      <c r="CN218" s="562" t="str">
        <f>IF(_jhy2_month_day!N214="","",_jhy2_month_day!N214)</f>
        <v/>
      </c>
      <c r="CO218" s="562" t="str">
        <f>IF(_jhy2_month_day!O214="","",_jhy2_month_day!O214)</f>
        <v/>
      </c>
      <c r="CP218" s="562" t="str">
        <f>IF(_jhy2_month_day!P214="","",_jhy2_month_day!P214)</f>
        <v/>
      </c>
      <c r="CQ218" s="562" t="str">
        <f>IF(_jhy2_month_day!Q214="","",_jhy2_month_day!Q214)</f>
        <v/>
      </c>
      <c r="CR218" s="563" t="str">
        <f>IF(_jhy2_month_day!R214="","",_jhy2_month_day!R214)</f>
        <v/>
      </c>
      <c r="CS218" s="576" t="str">
        <f>IF(_jhy2_month_day!S214="","",_jhy2_month_day!S214)</f>
        <v/>
      </c>
      <c r="CT218" s="562" t="str">
        <f>IF(_jhy2_month_day!T214="","",_jhy2_month_day!T214)</f>
        <v/>
      </c>
      <c r="CU218" s="577" t="e">
        <f t="shared" si="1167"/>
        <v>#VALUE!</v>
      </c>
      <c r="CV218" s="198" t="e">
        <f t="shared" si="1168"/>
        <v>#VALUE!</v>
      </c>
      <c r="CW218" s="192" t="e">
        <f t="shared" si="1169"/>
        <v>#VALUE!</v>
      </c>
      <c r="CX218" s="192" t="e">
        <f t="shared" si="1170"/>
        <v>#VALUE!</v>
      </c>
      <c r="CY218" s="202" t="e">
        <f t="shared" si="1171"/>
        <v>#VALUE!</v>
      </c>
      <c r="CZ218" s="192" t="e">
        <f t="shared" ref="CZ218:DI218" si="1334">$AJ218*EF218</f>
        <v>#VALUE!</v>
      </c>
      <c r="DA218" s="192" t="e">
        <f t="shared" si="1334"/>
        <v>#VALUE!</v>
      </c>
      <c r="DB218" s="192" t="e">
        <f t="shared" si="1334"/>
        <v>#VALUE!</v>
      </c>
      <c r="DC218" s="192" t="e">
        <f t="shared" si="1334"/>
        <v>#VALUE!</v>
      </c>
      <c r="DD218" s="192" t="e">
        <f t="shared" si="1334"/>
        <v>#VALUE!</v>
      </c>
      <c r="DE218" s="192" t="e">
        <f t="shared" si="1334"/>
        <v>#VALUE!</v>
      </c>
      <c r="DF218" s="192" t="e">
        <f t="shared" si="1334"/>
        <v>#VALUE!</v>
      </c>
      <c r="DG218" s="192" t="e">
        <f t="shared" si="1334"/>
        <v>#VALUE!</v>
      </c>
      <c r="DH218" s="192" t="e">
        <f t="shared" si="1334"/>
        <v>#VALUE!</v>
      </c>
      <c r="DI218" s="192" t="e">
        <f t="shared" si="1334"/>
        <v>#VALUE!</v>
      </c>
      <c r="DJ218" s="192" t="e">
        <f t="shared" si="1173"/>
        <v>#VALUE!</v>
      </c>
      <c r="DK218" s="192" t="e">
        <f t="shared" si="1174"/>
        <v>#VALUE!</v>
      </c>
      <c r="DL218" s="192" t="e">
        <f t="shared" si="1175"/>
        <v>#VALUE!</v>
      </c>
      <c r="DM218" s="192" t="e">
        <f t="shared" si="1176"/>
        <v>#VALUE!</v>
      </c>
      <c r="DN218" s="192" t="e">
        <f t="shared" si="1177"/>
        <v>#VALUE!</v>
      </c>
      <c r="DO218" s="192" t="e">
        <f t="shared" si="1178"/>
        <v>#VALUE!</v>
      </c>
      <c r="DP218" s="192" t="e">
        <f t="shared" si="1179"/>
        <v>#VALUE!</v>
      </c>
      <c r="DQ218" s="192" t="e">
        <f t="shared" si="1180"/>
        <v>#VALUE!</v>
      </c>
      <c r="DR218" s="192" t="e">
        <f t="shared" si="1181"/>
        <v>#VALUE!</v>
      </c>
      <c r="DS218" s="192" t="e">
        <f t="shared" si="1182"/>
        <v>#VALUE!</v>
      </c>
      <c r="DT218" s="192" t="e">
        <f t="shared" si="1183"/>
        <v>#VALUE!</v>
      </c>
      <c r="DU218" s="192" t="e">
        <f t="shared" si="1184"/>
        <v>#VALUE!</v>
      </c>
      <c r="DV218" s="198" t="e">
        <f t="shared" si="1185"/>
        <v>#VALUE!</v>
      </c>
      <c r="DW218" s="198" t="e">
        <f t="shared" si="1186"/>
        <v>#DIV/0!</v>
      </c>
      <c r="DX218" s="198" t="e">
        <f t="shared" si="1187"/>
        <v>#DIV/0!</v>
      </c>
      <c r="DY218" s="198" t="e">
        <f t="shared" si="1188"/>
        <v>#VALUE!</v>
      </c>
      <c r="DZ218" s="198" t="e">
        <f t="shared" si="1189"/>
        <v>#VALUE!</v>
      </c>
      <c r="EA218" s="198" t="e">
        <f t="shared" si="1190"/>
        <v>#VALUE!</v>
      </c>
      <c r="EB218" s="198" t="e">
        <f t="shared" si="1191"/>
        <v>#VALUE!</v>
      </c>
      <c r="EC218" s="198" t="e">
        <f t="shared" si="1192"/>
        <v>#DIV/0!</v>
      </c>
      <c r="ED218" s="198" t="e">
        <f t="shared" si="1193"/>
        <v>#VALUE!</v>
      </c>
      <c r="EE218" s="198" t="e">
        <f t="shared" si="1194"/>
        <v>#VALUE!</v>
      </c>
      <c r="EF218" s="198" t="e">
        <f t="shared" ref="EF218:EO218" si="1335">DV218/SUM($DV218:$EE218)</f>
        <v>#VALUE!</v>
      </c>
      <c r="EG218" s="198" t="e">
        <f t="shared" si="1335"/>
        <v>#DIV/0!</v>
      </c>
      <c r="EH218" s="198" t="e">
        <f t="shared" si="1335"/>
        <v>#DIV/0!</v>
      </c>
      <c r="EI218" s="198" t="e">
        <f t="shared" si="1335"/>
        <v>#VALUE!</v>
      </c>
      <c r="EJ218" s="198" t="e">
        <f t="shared" si="1335"/>
        <v>#VALUE!</v>
      </c>
      <c r="EK218" s="198" t="e">
        <f t="shared" si="1335"/>
        <v>#VALUE!</v>
      </c>
      <c r="EL218" s="198" t="e">
        <f t="shared" si="1335"/>
        <v>#VALUE!</v>
      </c>
      <c r="EM218" s="198" t="e">
        <f t="shared" si="1335"/>
        <v>#DIV/0!</v>
      </c>
      <c r="EN218" s="198" t="e">
        <f t="shared" si="1335"/>
        <v>#VALUE!</v>
      </c>
      <c r="EO218" s="198" t="e">
        <f t="shared" si="1335"/>
        <v>#VALUE!</v>
      </c>
      <c r="EP218" s="511">
        <f t="shared" ref="EP218:EW218" si="1336">EP217</f>
        <v>0.08</v>
      </c>
      <c r="EQ218" s="511">
        <f t="shared" si="1336"/>
        <v>0.015</v>
      </c>
      <c r="ER218" s="511">
        <f t="shared" si="1336"/>
        <v>0.015</v>
      </c>
      <c r="ES218" s="511">
        <f t="shared" si="1336"/>
        <v>0.015</v>
      </c>
      <c r="ET218" s="511">
        <f t="shared" si="1336"/>
        <v>0.015</v>
      </c>
      <c r="EU218" s="511">
        <f t="shared" si="1336"/>
        <v>0.09</v>
      </c>
      <c r="EV218" s="511">
        <f t="shared" si="1336"/>
        <v>0.09</v>
      </c>
      <c r="EW218" s="511">
        <f t="shared" si="1336"/>
        <v>0.09</v>
      </c>
      <c r="EX218" s="420" t="str">
        <f>IF(_tag_month_day!AS214="","",_tag_month_day!AS214/100)</f>
        <v/>
      </c>
      <c r="EY218" s="420" t="str">
        <f>IF(_tag_month_day!AT214="","",_tag_month_day!AT214/100)</f>
        <v/>
      </c>
      <c r="EZ218" s="420" t="str">
        <f>IF(_tag_month_day!AU214="","",_tag_month_day!AU214/100)</f>
        <v/>
      </c>
      <c r="FA218" s="420" t="str">
        <f>IF(_tag_month_day!AV214="","",_tag_month_day!AV214/100)</f>
        <v/>
      </c>
      <c r="FB218" s="420" t="str">
        <f>IF(_tag_month_day!AW214="","",_tag_month_day!AW214/100)</f>
        <v/>
      </c>
      <c r="FC218" s="420" t="str">
        <f>IF(_tag_month_day!AX214="","",_tag_month_day!AX214/100)</f>
        <v/>
      </c>
      <c r="FD218" s="510">
        <f t="shared" si="1223"/>
        <v>0.33</v>
      </c>
      <c r="FE218" s="510">
        <f t="shared" si="1224"/>
        <v>0.19</v>
      </c>
      <c r="FF218" s="510">
        <f t="shared" si="1225"/>
        <v>0.003</v>
      </c>
      <c r="FG218" s="510">
        <f t="shared" si="1226"/>
        <v>0</v>
      </c>
      <c r="FH218" s="603">
        <f t="shared" si="1227"/>
        <v>0.0001</v>
      </c>
      <c r="FI218" s="510">
        <f t="shared" ref="FI218:FR218" si="1337">FI217</f>
        <v>0.41</v>
      </c>
      <c r="FJ218" s="510">
        <f t="shared" si="1337"/>
        <v>0.11</v>
      </c>
      <c r="FK218" s="510">
        <f t="shared" si="1337"/>
        <v>0.015</v>
      </c>
      <c r="FL218" s="510">
        <f t="shared" si="1337"/>
        <v>0</v>
      </c>
      <c r="FM218" s="603">
        <f t="shared" si="1337"/>
        <v>0.0001</v>
      </c>
      <c r="FN218" s="510" t="str">
        <f>IF(_tag_month_day!AY214="","",_tag_month_day!AY214/100)</f>
        <v/>
      </c>
      <c r="FO218" s="510" t="str">
        <f>IF(_tag_month_day!AZ214="","",_tag_month_day!AZ214/100)</f>
        <v/>
      </c>
      <c r="FP218" s="510" t="str">
        <f>IF(_tag_month_day!BA214="","",_tag_month_day!BA214/100)</f>
        <v/>
      </c>
      <c r="FQ218" s="510" t="str">
        <f>IF(_tag_month_day!BB214="","",_tag_month_day!BB214/100)</f>
        <v/>
      </c>
      <c r="FR218" s="603" t="str">
        <f>IF(_tag_month_day!BC214="","",_tag_month_day!BC214/100)</f>
        <v/>
      </c>
      <c r="FS218" s="510" t="str">
        <f>IF(_tag_month_day!BD214="","",_tag_month_day!BD214/100)</f>
        <v/>
      </c>
      <c r="FT218" s="510" t="str">
        <f>IF(_tag_month_day!BE214="","",_tag_month_day!BE214/100)</f>
        <v/>
      </c>
      <c r="FU218" s="510" t="str">
        <f>IF(_tag_month_day!BF214="","",_tag_month_day!BF214/100)</f>
        <v/>
      </c>
      <c r="FV218" s="510" t="str">
        <f>IF(_tag_month_day!BG214="","",_tag_month_day!BG214/100)</f>
        <v/>
      </c>
      <c r="FW218" s="603" t="str">
        <f>IF(_tag_month_day!BH214="","",_tag_month_day!BH214/100)</f>
        <v/>
      </c>
      <c r="FX218" s="510" t="str">
        <f>IF(_tag_month_day!BI214="","",_tag_month_day!BI214/100)</f>
        <v/>
      </c>
      <c r="FY218" s="510" t="str">
        <f>IF(_tag_month_day!BJ214="","",_tag_month_day!BJ214/100)</f>
        <v/>
      </c>
      <c r="FZ218" s="605" t="str">
        <f>IF(_tag_month_day!BK214="","",_tag_month_day!BK214/100)</f>
        <v/>
      </c>
      <c r="GA218" s="510" t="str">
        <f>IF(_tag_month_day!BL214="","",_tag_month_day!BL214/100)</f>
        <v/>
      </c>
      <c r="GB218" s="603" t="str">
        <f>IF(_tag_month_day!BM214="","",_tag_month_day!BM214/100)</f>
        <v/>
      </c>
      <c r="GC218" s="420" t="str">
        <f>IF(_tag_month_day!BN214="","",_tag_month_day!BN214/100)</f>
        <v/>
      </c>
      <c r="GD218" s="420" t="str">
        <f>IF(_tag_month_day!BO214="","",_tag_month_day!BO214/100)</f>
        <v/>
      </c>
      <c r="GE218" s="420" t="str">
        <f>IF(_tag_month_day!BP214="","",_tag_month_day!BP214/100)</f>
        <v/>
      </c>
      <c r="GF218" s="420" t="str">
        <f>IF(_tag_month_day!BQ214="","",_tag_month_day!BQ214/100)</f>
        <v/>
      </c>
      <c r="GG218" s="420" t="str">
        <f>IF(_tag_month_day!BR214="","",_tag_month_day!BR214/100)</f>
        <v/>
      </c>
      <c r="GH218" s="420" t="str">
        <f>IF(_tag_month_day!BS214="","",_tag_month_day!BS214/100)</f>
        <v/>
      </c>
      <c r="GI218" s="603" t="str">
        <f>IF(_tag_month_day!BT214="","",_tag_month_day!BT214/100)</f>
        <v/>
      </c>
      <c r="GJ218" s="612" t="str">
        <f>IF(_tag_month_day!BU214="","",_tag_month_day!BU214/100)</f>
        <v/>
      </c>
      <c r="GK218" s="620" t="str">
        <f>IF(_tag_month_day!BV214="",IF(_rlcf_month_day!A$2="","",_rlcf_month_day!A$2/100),_tag_month_day!BV214/100)</f>
        <v/>
      </c>
      <c r="GL218" s="620" t="str">
        <f>IF(_tag_month_day!BW214="",IF(_rlcf_month_day!B$2="","",_rlcf_month_day!B$2/100),_tag_month_day!BW214/100)</f>
        <v/>
      </c>
      <c r="GM218" s="621" t="str">
        <f>IF(_tag_month_day!BX214="",IF(_rlcf_month_day!C$2="","",_rlcf_month_day!C$2/100),_tag_month_day!BX214/100)</f>
        <v/>
      </c>
      <c r="GN218" s="620" t="str">
        <f>IF(_tag_month_day!BV214="",IF(_rlcf_month_day!A$2="","",_rlcf_month_day!A$2/100),_tag_month_day!BV214/100)</f>
        <v/>
      </c>
      <c r="GO218" s="620" t="str">
        <f>IF(_tag_month_day!BW214="",IF(_rlcf_month_day!B$2="","",_rlcf_month_day!B$2/100),_tag_month_day!BW214/100)</f>
        <v/>
      </c>
      <c r="GP218" s="620" t="str">
        <f>IF(_tag_month_day!CD214="",IF(_rlcf_month_day!E$2="","",_rlcf_month_day!E$2/100),_tag_month_day!CD214/100)</f>
        <v/>
      </c>
      <c r="GQ218" s="620" t="str">
        <f>IF(_tag_month_day!CE214="",IF(_rlcf_month_day!F$2="","",_rlcf_month_day!F$2/100),_tag_month_day!CE214/100)</f>
        <v/>
      </c>
      <c r="GR218" s="621" t="str">
        <f>IF(_tag_month_day!CF214="",IF(_rlcf_month_day!G$2="","",_rlcf_month_day!G$2/100),_tag_month_day!CF214/100)</f>
        <v/>
      </c>
      <c r="GS218" s="626">
        <f t="shared" ref="GS218:HH218" si="1338">GS217</f>
        <v>0.953</v>
      </c>
      <c r="GT218" s="626">
        <f t="shared" si="1338"/>
        <v>0.55</v>
      </c>
      <c r="GU218" s="626">
        <f t="shared" si="1338"/>
        <v>0.55</v>
      </c>
      <c r="GV218" s="626">
        <f t="shared" si="1338"/>
        <v>0.55</v>
      </c>
      <c r="GW218" s="626">
        <f t="shared" si="1338"/>
        <v>0.5</v>
      </c>
      <c r="GX218" s="626">
        <f t="shared" si="1338"/>
        <v>0.935</v>
      </c>
      <c r="GY218" s="626">
        <f t="shared" si="1338"/>
        <v>0.15</v>
      </c>
      <c r="GZ218" s="626">
        <f t="shared" si="1338"/>
        <v>1</v>
      </c>
      <c r="HA218" s="632">
        <f t="shared" si="1338"/>
        <v>0.047</v>
      </c>
      <c r="HB218" s="632">
        <f t="shared" si="1338"/>
        <v>0.45</v>
      </c>
      <c r="HC218" s="632">
        <f t="shared" si="1338"/>
        <v>0.45</v>
      </c>
      <c r="HD218" s="632">
        <f t="shared" si="1338"/>
        <v>0.45</v>
      </c>
      <c r="HE218" s="632">
        <f t="shared" si="1338"/>
        <v>0.5</v>
      </c>
      <c r="HF218" s="632">
        <f t="shared" si="1338"/>
        <v>0.065</v>
      </c>
      <c r="HG218" s="632">
        <f t="shared" si="1338"/>
        <v>0.85</v>
      </c>
      <c r="HH218" s="632">
        <f t="shared" si="1338"/>
        <v>0</v>
      </c>
      <c r="HI218" s="68">
        <f t="shared" si="1199"/>
        <v>0</v>
      </c>
      <c r="HJ218" s="68" t="e">
        <f t="shared" si="1230"/>
        <v>#VALUE!</v>
      </c>
      <c r="HK218" s="202">
        <f t="shared" si="1231"/>
        <v>0.85</v>
      </c>
      <c r="HL218" s="464">
        <f t="shared" si="1232"/>
        <v>550000</v>
      </c>
      <c r="HM218" s="464">
        <f t="shared" si="1233"/>
        <v>480000</v>
      </c>
      <c r="HN218" s="192" t="e">
        <f t="shared" si="1200"/>
        <v>#VALUE!</v>
      </c>
      <c r="HO218" s="192" t="e">
        <f>HN218*HK218*$HO$2/HL218*1000000</f>
        <v>#VALUE!</v>
      </c>
      <c r="HP218" s="192" t="e">
        <f>HN218*HK218*$HP$2/HM218*1000000</f>
        <v>#VALUE!</v>
      </c>
    </row>
    <row r="219" customFormat="1" spans="1:224">
      <c r="A219" s="381">
        <v>214</v>
      </c>
      <c r="B219" s="54">
        <f ca="1" t="shared" si="1234"/>
        <v>43625</v>
      </c>
      <c r="C219" s="57">
        <f t="shared" si="1235"/>
        <v>0.0416666666666667</v>
      </c>
      <c r="D219" s="68" t="str">
        <f ca="1" t="shared" si="1201"/>
        <v>中班</v>
      </c>
      <c r="E219" s="68" t="str">
        <f ca="1" t="shared" si="1202"/>
        <v>丁</v>
      </c>
      <c r="F219" s="68">
        <f ca="1">SUMPRODUCT((成本日报!$A$3:$A$95=计划!B219)*(成本日报!$B$3:$B$95=计划!$D219),成本日报!$C$3:$C$95)</f>
        <v>4</v>
      </c>
      <c r="G219" s="382">
        <f ca="1" t="shared" si="1236"/>
        <v>43625.8749999995</v>
      </c>
      <c r="H219" s="382">
        <f ca="1" t="shared" si="1203"/>
        <v>43625.8819444439</v>
      </c>
      <c r="I219" s="382">
        <f ca="1" t="shared" si="1204"/>
        <v>43625.8874999995</v>
      </c>
      <c r="J219" s="382">
        <f ca="1" t="shared" si="1205"/>
        <v>43625.9166666661</v>
      </c>
      <c r="K219" s="382">
        <f ca="1" t="shared" si="1206"/>
        <v>43625.9791666662</v>
      </c>
      <c r="L219" s="382">
        <f ca="1" t="shared" si="1207"/>
        <v>43625.9999999995</v>
      </c>
      <c r="M219" s="398" t="str">
        <f>IF(_tag_month_day!A215="","",_tag_month_day!A215)</f>
        <v/>
      </c>
      <c r="N219" s="398" t="str">
        <f>IF(_tag_month_day!B215="","",_tag_month_day!B215)</f>
        <v/>
      </c>
      <c r="O219" s="399" t="e">
        <f t="shared" si="1208"/>
        <v>#VALUE!</v>
      </c>
      <c r="P219" s="398" t="str">
        <f>IF(_tag_month_day!C215="","",_tag_month_day!C215)</f>
        <v/>
      </c>
      <c r="Q219" s="398" t="str">
        <f>IF(_tag_month_day!D215="","",_tag_month_day!D215)</f>
        <v/>
      </c>
      <c r="R219" s="416">
        <f>IF(_tag_month_day!CB215="",R218,_tag_month_day!CB215/100)</f>
        <v>0.07</v>
      </c>
      <c r="S219" s="417" t="str">
        <f>IF(_tag_month_day!E215="","",_tag_month_day!E215)</f>
        <v/>
      </c>
      <c r="T219" s="417" t="str">
        <f>IF(_tag_month_day!F215="","",_tag_month_day!F215)</f>
        <v/>
      </c>
      <c r="U219" s="418" t="e">
        <f t="shared" si="1162"/>
        <v>#VALUE!</v>
      </c>
      <c r="V219" s="53" t="e">
        <f t="shared" si="1163"/>
        <v>#VALUE!</v>
      </c>
      <c r="W219" s="419" t="str">
        <f>IF(_jhy_month_day!A215="","",_jhy_month_day!A215)</f>
        <v/>
      </c>
      <c r="X219" s="420" t="str">
        <f>IF(_jhy_month_day!B215="","",_jhy_month_day!B215/100)</f>
        <v/>
      </c>
      <c r="Y219" s="420" t="str">
        <f>IF(_jhy_month_day!C215="","",_jhy_month_day!C215/100)</f>
        <v/>
      </c>
      <c r="Z219" s="439">
        <f t="shared" si="1253"/>
        <v>54</v>
      </c>
      <c r="AA219" s="440" t="str">
        <f>IF(_tag_month_day!G215="","",_tag_month_day!G215/100)</f>
        <v/>
      </c>
      <c r="AB219" s="440" t="str">
        <f>IF(_tag_month_day!H215="","",_tag_month_day!H215/100)</f>
        <v/>
      </c>
      <c r="AC219" s="193">
        <f t="shared" si="1209"/>
        <v>1.59963432013121</v>
      </c>
      <c r="AD219" s="441" t="str">
        <f t="shared" si="1210"/>
        <v/>
      </c>
      <c r="AE219" s="442" t="str">
        <f t="shared" si="1211"/>
        <v/>
      </c>
      <c r="AF219" s="443">
        <v>1</v>
      </c>
      <c r="AG219" s="68" t="str">
        <f>IF(_duihao_month_day!A215="","",_duihao_month_day!A215)</f>
        <v/>
      </c>
      <c r="AH219" s="463">
        <f>IF(_gyk_month_day!B215="",AH218,_gyk_month_day!B215)</f>
        <v>820</v>
      </c>
      <c r="AI219" s="464" t="e">
        <f t="shared" si="1237"/>
        <v>#VALUE!</v>
      </c>
      <c r="AJ219" s="68" t="str">
        <f>IF(_tag_month_day!I215="","",_tag_month_day!I215)</f>
        <v/>
      </c>
      <c r="AK219" s="465" t="str">
        <f>IF(_tzyy_month_day!A215="","",_tzyy_month_day!A215)</f>
        <v/>
      </c>
      <c r="AL219" s="465" t="str">
        <f>IF(_tzyy_month_day!B215="","",_tzyy_month_day!B215)</f>
        <v/>
      </c>
      <c r="AM219" s="465" t="str">
        <f>IF(_tzyy_month_day!C215="","",_tzyy_month_day!C215)</f>
        <v/>
      </c>
      <c r="AN219" s="466" t="str">
        <f>IF(_tag_month_day!CG215="","",_tag_month_day!CG215)</f>
        <v/>
      </c>
      <c r="AO219" s="466" t="str">
        <f>IF(_tag_month_day!CH215="","",_tag_month_day!CH215)</f>
        <v/>
      </c>
      <c r="AP219" s="486" t="e">
        <f t="shared" si="1212"/>
        <v>#VALUE!</v>
      </c>
      <c r="AQ219" s="487" t="str">
        <f>IF(_tag_month_day!J215="","",_tag_month_day!J215/100)</f>
        <v/>
      </c>
      <c r="AR219" s="488">
        <f t="shared" si="1213"/>
        <v>1.3</v>
      </c>
      <c r="AS219" s="489" t="e">
        <f t="shared" si="1164"/>
        <v>#VALUE!</v>
      </c>
      <c r="AT219" s="489">
        <f t="shared" si="1214"/>
        <v>0</v>
      </c>
      <c r="AU219" s="490" t="str">
        <f>IF(_tag_month_day!K215="","",_tag_month_day!K215)</f>
        <v/>
      </c>
      <c r="AV219" s="491" t="str">
        <f>IF(_tag_month_day!L215="","",_tag_month_day!L215/100)</f>
        <v/>
      </c>
      <c r="AW219" s="420">
        <f t="shared" si="1136"/>
        <v>0</v>
      </c>
      <c r="AX219" s="420">
        <f t="shared" si="1215"/>
        <v>0</v>
      </c>
      <c r="AY219" s="420" t="str">
        <f>IF(_tag_month_day!M215="","",_tag_month_day!M215/100)</f>
        <v/>
      </c>
      <c r="AZ219" s="420" t="str">
        <f>IF(_tag_month_day!N215="","",_tag_month_day!N215/100)</f>
        <v/>
      </c>
      <c r="BA219" s="420" t="str">
        <f>IF(_tag_month_day!O215="","",_tag_month_day!O215/100)</f>
        <v/>
      </c>
      <c r="BB219" s="496" t="str">
        <f>IF(_tag_month_day!P215="","",_tag_month_day!P215/100)</f>
        <v/>
      </c>
      <c r="BC219" s="496">
        <f t="shared" si="1216"/>
        <v>0</v>
      </c>
      <c r="BD219" s="496" t="str">
        <f>IF(_tag_month_day!Q215="","",_tag_month_day!Q215/100)</f>
        <v/>
      </c>
      <c r="BE219" s="510" t="str">
        <f>IF(_tag_month_day!R215="","",_tag_month_day!R215/100)</f>
        <v/>
      </c>
      <c r="BF219" s="413" t="str">
        <f>IF(_tag_month_day!CC215="","",_tag_month_day!CC215/100)</f>
        <v/>
      </c>
      <c r="BG219" s="511" t="e">
        <f t="shared" si="1165"/>
        <v>#VALUE!</v>
      </c>
      <c r="BH219" s="198">
        <f t="shared" si="1166"/>
        <v>0</v>
      </c>
      <c r="BI219" s="512" t="e">
        <f>IF(CX219=0,BI218,(DK219*查询!$R$5+DL219*查询!$Q$5+DM219*查询!$N$5+DN219*查询!$O$5+DO219*查询!$P$5)*AF219/CX219)</f>
        <v>#VALUE!</v>
      </c>
      <c r="BJ219" s="512" t="e">
        <f>IF(CX219=0,BJ218,(DP219*查询!$S$5+DQ219*查询!$T$5+DR219*查询!$U$5)*AF219/CX219)</f>
        <v>#VALUE!</v>
      </c>
      <c r="BK219" s="512">
        <f t="shared" si="1217"/>
        <v>1</v>
      </c>
      <c r="BL219" s="513" t="str">
        <f>IF(_cfyc_month_day!A215="","",_cfyc_month_day!A215)</f>
        <v/>
      </c>
      <c r="BM219" s="513" t="str">
        <f>IF(_cfyc_month_day!B215="","",_cfyc_month_day!B215)</f>
        <v/>
      </c>
      <c r="BN219" s="513" t="str">
        <f>IF(_cfyc_month_day!C215="","",_cfyc_month_day!C215)</f>
        <v/>
      </c>
      <c r="BO219" s="522" t="str">
        <f>IF(_cfyc_month_day!D215="","",_cfyc_month_day!D215)</f>
        <v/>
      </c>
      <c r="BP219" s="522" t="str">
        <f>IF(_cfyc_month_day!E215="","",_cfyc_month_day!E215)</f>
        <v/>
      </c>
      <c r="BQ219" s="522" t="str">
        <f>IF(_cfyc_month_day!F215="","",_cfyc_month_day!F215)</f>
        <v/>
      </c>
      <c r="BR219" s="513" t="str">
        <f>IF(_tag_month_day!T215="","",_tag_month_day!T215)</f>
        <v/>
      </c>
      <c r="BS219" s="513" t="str">
        <f>IF(_tag_month_day!U215="","",_tag_month_day!U215)</f>
        <v/>
      </c>
      <c r="BT219" s="523" t="str">
        <f t="shared" si="1218"/>
        <v/>
      </c>
      <c r="BU219" s="223" t="str">
        <f>IF(_tag_month_day!V215="","",_tag_month_day!V215)</f>
        <v/>
      </c>
      <c r="BV219" s="206" t="str">
        <f>IF(_tag_month_day!W215="","",_tag_month_day!W215)</f>
        <v/>
      </c>
      <c r="BW219" s="540" t="str">
        <f>IF(_tag_month_day!X215="","",_tag_month_day!X215)</f>
        <v/>
      </c>
      <c r="BX219" s="540" t="str">
        <f>IF(_tag_month_day!Y215="","",_tag_month_day!Y215)</f>
        <v/>
      </c>
      <c r="BY219" s="541">
        <f ca="1" t="shared" si="1219"/>
        <v>43625.9999999995</v>
      </c>
      <c r="BZ219" s="542" t="s">
        <v>215</v>
      </c>
      <c r="CA219" s="543" t="str">
        <f>IF(_jhy2_month_day!A215="","",_jhy2_month_day!A215)</f>
        <v/>
      </c>
      <c r="CB219" s="464" t="str">
        <f>IF(_jhy2_month_day!B215="","",_jhy2_month_day!B215)</f>
        <v/>
      </c>
      <c r="CC219" s="464" t="str">
        <f>IF(_jhy2_month_day!C215="","",_jhy2_month_day!C215)</f>
        <v/>
      </c>
      <c r="CD219" s="464" t="str">
        <f>IF(_jhy2_month_day!D215="","",_jhy2_month_day!D215)</f>
        <v/>
      </c>
      <c r="CE219" s="464" t="str">
        <f>IF(_jhy2_month_day!E215="","",_jhy2_month_day!E215)</f>
        <v/>
      </c>
      <c r="CF219" s="464" t="str">
        <f>IF(_jhy2_month_day!F215="","",_jhy2_month_day!F215)</f>
        <v/>
      </c>
      <c r="CG219" s="464" t="str">
        <f>IF(_jhy2_month_day!G215="","",_jhy2_month_day!G215)</f>
        <v/>
      </c>
      <c r="CH219" s="464" t="str">
        <f>IF(_jhy2_month_day!H215="","",_jhy2_month_day!H215)</f>
        <v/>
      </c>
      <c r="CI219" s="464" t="str">
        <f>IF(_jhy2_month_day!I215="","",_jhy2_month_day!I215)</f>
        <v/>
      </c>
      <c r="CJ219" s="464" t="str">
        <f>IF(_jhy2_month_day!J215="","",_jhy2_month_day!J215)</f>
        <v/>
      </c>
      <c r="CK219" s="464" t="str">
        <f>IF(_jhy2_month_day!K215="","",_jhy2_month_day!K215)</f>
        <v/>
      </c>
      <c r="CL219" s="562" t="str">
        <f>IF(_jhy2_month_day!L215="","",_jhy2_month_day!L215)</f>
        <v/>
      </c>
      <c r="CM219" s="562" t="str">
        <f>IF(_jhy2_month_day!M215="","",_jhy2_month_day!M215)</f>
        <v/>
      </c>
      <c r="CN219" s="562" t="str">
        <f>IF(_jhy2_month_day!N215="","",_jhy2_month_day!N215)</f>
        <v/>
      </c>
      <c r="CO219" s="562" t="str">
        <f>IF(_jhy2_month_day!O215="","",_jhy2_month_day!O215)</f>
        <v/>
      </c>
      <c r="CP219" s="562" t="str">
        <f>IF(_jhy2_month_day!P215="","",_jhy2_month_day!P215)</f>
        <v/>
      </c>
      <c r="CQ219" s="562" t="str">
        <f>IF(_jhy2_month_day!Q215="","",_jhy2_month_day!Q215)</f>
        <v/>
      </c>
      <c r="CR219" s="563" t="str">
        <f>IF(_jhy2_month_day!R215="","",_jhy2_month_day!R215)</f>
        <v/>
      </c>
      <c r="CS219" s="576" t="str">
        <f>IF(_jhy2_month_day!S215="","",_jhy2_month_day!S215)</f>
        <v/>
      </c>
      <c r="CT219" s="562" t="str">
        <f>IF(_jhy2_month_day!T215="","",_jhy2_month_day!T215)</f>
        <v/>
      </c>
      <c r="CU219" s="577" t="e">
        <f t="shared" si="1167"/>
        <v>#VALUE!</v>
      </c>
      <c r="CV219" s="198" t="e">
        <f t="shared" si="1168"/>
        <v>#VALUE!</v>
      </c>
      <c r="CW219" s="192" t="e">
        <f t="shared" si="1169"/>
        <v>#VALUE!</v>
      </c>
      <c r="CX219" s="192" t="e">
        <f t="shared" si="1170"/>
        <v>#VALUE!</v>
      </c>
      <c r="CY219" s="202" t="e">
        <f t="shared" si="1171"/>
        <v>#VALUE!</v>
      </c>
      <c r="CZ219" s="192" t="e">
        <f t="shared" ref="CZ219:DI219" si="1339">$AJ219*EF219</f>
        <v>#VALUE!</v>
      </c>
      <c r="DA219" s="192" t="e">
        <f t="shared" si="1339"/>
        <v>#VALUE!</v>
      </c>
      <c r="DB219" s="192" t="e">
        <f t="shared" si="1339"/>
        <v>#VALUE!</v>
      </c>
      <c r="DC219" s="192" t="e">
        <f t="shared" si="1339"/>
        <v>#VALUE!</v>
      </c>
      <c r="DD219" s="192" t="e">
        <f t="shared" si="1339"/>
        <v>#VALUE!</v>
      </c>
      <c r="DE219" s="192" t="e">
        <f t="shared" si="1339"/>
        <v>#VALUE!</v>
      </c>
      <c r="DF219" s="192" t="e">
        <f t="shared" si="1339"/>
        <v>#VALUE!</v>
      </c>
      <c r="DG219" s="192" t="e">
        <f t="shared" si="1339"/>
        <v>#VALUE!</v>
      </c>
      <c r="DH219" s="192" t="e">
        <f t="shared" si="1339"/>
        <v>#VALUE!</v>
      </c>
      <c r="DI219" s="192" t="e">
        <f t="shared" si="1339"/>
        <v>#VALUE!</v>
      </c>
      <c r="DJ219" s="192" t="e">
        <f t="shared" si="1173"/>
        <v>#VALUE!</v>
      </c>
      <c r="DK219" s="192" t="e">
        <f t="shared" si="1174"/>
        <v>#VALUE!</v>
      </c>
      <c r="DL219" s="192" t="e">
        <f t="shared" si="1175"/>
        <v>#VALUE!</v>
      </c>
      <c r="DM219" s="192" t="e">
        <f t="shared" si="1176"/>
        <v>#VALUE!</v>
      </c>
      <c r="DN219" s="192" t="e">
        <f t="shared" si="1177"/>
        <v>#VALUE!</v>
      </c>
      <c r="DO219" s="192" t="e">
        <f t="shared" si="1178"/>
        <v>#VALUE!</v>
      </c>
      <c r="DP219" s="192" t="e">
        <f t="shared" si="1179"/>
        <v>#VALUE!</v>
      </c>
      <c r="DQ219" s="192" t="e">
        <f t="shared" si="1180"/>
        <v>#VALUE!</v>
      </c>
      <c r="DR219" s="192" t="e">
        <f t="shared" si="1181"/>
        <v>#VALUE!</v>
      </c>
      <c r="DS219" s="192" t="e">
        <f t="shared" si="1182"/>
        <v>#VALUE!</v>
      </c>
      <c r="DT219" s="192" t="e">
        <f t="shared" si="1183"/>
        <v>#VALUE!</v>
      </c>
      <c r="DU219" s="192" t="e">
        <f t="shared" si="1184"/>
        <v>#VALUE!</v>
      </c>
      <c r="DV219" s="198" t="e">
        <f t="shared" si="1185"/>
        <v>#VALUE!</v>
      </c>
      <c r="DW219" s="198" t="e">
        <f t="shared" si="1186"/>
        <v>#DIV/0!</v>
      </c>
      <c r="DX219" s="198" t="e">
        <f t="shared" si="1187"/>
        <v>#DIV/0!</v>
      </c>
      <c r="DY219" s="198" t="e">
        <f t="shared" si="1188"/>
        <v>#VALUE!</v>
      </c>
      <c r="DZ219" s="198" t="e">
        <f t="shared" si="1189"/>
        <v>#VALUE!</v>
      </c>
      <c r="EA219" s="198" t="e">
        <f t="shared" si="1190"/>
        <v>#VALUE!</v>
      </c>
      <c r="EB219" s="198" t="e">
        <f t="shared" si="1191"/>
        <v>#VALUE!</v>
      </c>
      <c r="EC219" s="198" t="e">
        <f t="shared" si="1192"/>
        <v>#DIV/0!</v>
      </c>
      <c r="ED219" s="198" t="e">
        <f t="shared" si="1193"/>
        <v>#VALUE!</v>
      </c>
      <c r="EE219" s="198" t="e">
        <f t="shared" si="1194"/>
        <v>#VALUE!</v>
      </c>
      <c r="EF219" s="198" t="e">
        <f t="shared" ref="EF219:EO219" si="1340">DV219/SUM($DV219:$EE219)</f>
        <v>#VALUE!</v>
      </c>
      <c r="EG219" s="198" t="e">
        <f t="shared" si="1340"/>
        <v>#DIV/0!</v>
      </c>
      <c r="EH219" s="198" t="e">
        <f t="shared" si="1340"/>
        <v>#DIV/0!</v>
      </c>
      <c r="EI219" s="198" t="e">
        <f t="shared" si="1340"/>
        <v>#VALUE!</v>
      </c>
      <c r="EJ219" s="198" t="e">
        <f t="shared" si="1340"/>
        <v>#VALUE!</v>
      </c>
      <c r="EK219" s="198" t="e">
        <f t="shared" si="1340"/>
        <v>#VALUE!</v>
      </c>
      <c r="EL219" s="198" t="e">
        <f t="shared" si="1340"/>
        <v>#VALUE!</v>
      </c>
      <c r="EM219" s="198" t="e">
        <f t="shared" si="1340"/>
        <v>#DIV/0!</v>
      </c>
      <c r="EN219" s="198" t="e">
        <f t="shared" si="1340"/>
        <v>#VALUE!</v>
      </c>
      <c r="EO219" s="198" t="e">
        <f t="shared" si="1340"/>
        <v>#VALUE!</v>
      </c>
      <c r="EP219" s="511">
        <f t="shared" ref="EP219:EW219" si="1341">EP218</f>
        <v>0.08</v>
      </c>
      <c r="EQ219" s="511">
        <f t="shared" si="1341"/>
        <v>0.015</v>
      </c>
      <c r="ER219" s="511">
        <f t="shared" si="1341"/>
        <v>0.015</v>
      </c>
      <c r="ES219" s="511">
        <f t="shared" si="1341"/>
        <v>0.015</v>
      </c>
      <c r="ET219" s="511">
        <f t="shared" si="1341"/>
        <v>0.015</v>
      </c>
      <c r="EU219" s="511">
        <f t="shared" si="1341"/>
        <v>0.09</v>
      </c>
      <c r="EV219" s="511">
        <f t="shared" si="1341"/>
        <v>0.09</v>
      </c>
      <c r="EW219" s="511">
        <f t="shared" si="1341"/>
        <v>0.09</v>
      </c>
      <c r="EX219" s="420" t="str">
        <f>IF(_tag_month_day!AS215="","",_tag_month_day!AS215/100)</f>
        <v/>
      </c>
      <c r="EY219" s="420" t="str">
        <f>IF(_tag_month_day!AT215="","",_tag_month_day!AT215/100)</f>
        <v/>
      </c>
      <c r="EZ219" s="420" t="str">
        <f>IF(_tag_month_day!AU215="","",_tag_month_day!AU215/100)</f>
        <v/>
      </c>
      <c r="FA219" s="420" t="str">
        <f>IF(_tag_month_day!AV215="","",_tag_month_day!AV215/100)</f>
        <v/>
      </c>
      <c r="FB219" s="420" t="str">
        <f>IF(_tag_month_day!AW215="","",_tag_month_day!AW215/100)</f>
        <v/>
      </c>
      <c r="FC219" s="420" t="str">
        <f>IF(_tag_month_day!AX215="","",_tag_month_day!AX215/100)</f>
        <v/>
      </c>
      <c r="FD219" s="510">
        <f t="shared" si="1223"/>
        <v>0.33</v>
      </c>
      <c r="FE219" s="510">
        <f t="shared" si="1224"/>
        <v>0.19</v>
      </c>
      <c r="FF219" s="510">
        <f t="shared" si="1225"/>
        <v>0.003</v>
      </c>
      <c r="FG219" s="510">
        <f t="shared" si="1226"/>
        <v>0</v>
      </c>
      <c r="FH219" s="603">
        <f t="shared" si="1227"/>
        <v>0.0001</v>
      </c>
      <c r="FI219" s="510">
        <f t="shared" ref="FI219:FR219" si="1342">FI218</f>
        <v>0.41</v>
      </c>
      <c r="FJ219" s="510">
        <f t="shared" si="1342"/>
        <v>0.11</v>
      </c>
      <c r="FK219" s="510">
        <f t="shared" si="1342"/>
        <v>0.015</v>
      </c>
      <c r="FL219" s="510">
        <f t="shared" si="1342"/>
        <v>0</v>
      </c>
      <c r="FM219" s="603">
        <f t="shared" si="1342"/>
        <v>0.0001</v>
      </c>
      <c r="FN219" s="510" t="str">
        <f>IF(_tag_month_day!AY215="","",_tag_month_day!AY215/100)</f>
        <v/>
      </c>
      <c r="FO219" s="510" t="str">
        <f>IF(_tag_month_day!AZ215="","",_tag_month_day!AZ215/100)</f>
        <v/>
      </c>
      <c r="FP219" s="510" t="str">
        <f>IF(_tag_month_day!BA215="","",_tag_month_day!BA215/100)</f>
        <v/>
      </c>
      <c r="FQ219" s="510" t="str">
        <f>IF(_tag_month_day!BB215="","",_tag_month_day!BB215/100)</f>
        <v/>
      </c>
      <c r="FR219" s="603" t="str">
        <f>IF(_tag_month_day!BC215="","",_tag_month_day!BC215/100)</f>
        <v/>
      </c>
      <c r="FS219" s="510" t="str">
        <f>IF(_tag_month_day!BD215="","",_tag_month_day!BD215/100)</f>
        <v/>
      </c>
      <c r="FT219" s="510" t="str">
        <f>IF(_tag_month_day!BE215="","",_tag_month_day!BE215/100)</f>
        <v/>
      </c>
      <c r="FU219" s="510" t="str">
        <f>IF(_tag_month_day!BF215="","",_tag_month_day!BF215/100)</f>
        <v/>
      </c>
      <c r="FV219" s="510" t="str">
        <f>IF(_tag_month_day!BG215="","",_tag_month_day!BG215/100)</f>
        <v/>
      </c>
      <c r="FW219" s="603" t="str">
        <f>IF(_tag_month_day!BH215="","",_tag_month_day!BH215/100)</f>
        <v/>
      </c>
      <c r="FX219" s="510" t="str">
        <f>IF(_tag_month_day!BI215="","",_tag_month_day!BI215/100)</f>
        <v/>
      </c>
      <c r="FY219" s="510" t="str">
        <f>IF(_tag_month_day!BJ215="","",_tag_month_day!BJ215/100)</f>
        <v/>
      </c>
      <c r="FZ219" s="605" t="str">
        <f>IF(_tag_month_day!BK215="","",_tag_month_day!BK215/100)</f>
        <v/>
      </c>
      <c r="GA219" s="510" t="str">
        <f>IF(_tag_month_day!BL215="","",_tag_month_day!BL215/100)</f>
        <v/>
      </c>
      <c r="GB219" s="603" t="str">
        <f>IF(_tag_month_day!BM215="","",_tag_month_day!BM215/100)</f>
        <v/>
      </c>
      <c r="GC219" s="420" t="str">
        <f>IF(_tag_month_day!BN215="","",_tag_month_day!BN215/100)</f>
        <v/>
      </c>
      <c r="GD219" s="420" t="str">
        <f>IF(_tag_month_day!BO215="","",_tag_month_day!BO215/100)</f>
        <v/>
      </c>
      <c r="GE219" s="420" t="str">
        <f>IF(_tag_month_day!BP215="","",_tag_month_day!BP215/100)</f>
        <v/>
      </c>
      <c r="GF219" s="420" t="str">
        <f>IF(_tag_month_day!BQ215="","",_tag_month_day!BQ215/100)</f>
        <v/>
      </c>
      <c r="GG219" s="420" t="str">
        <f>IF(_tag_month_day!BR215="","",_tag_month_day!BR215/100)</f>
        <v/>
      </c>
      <c r="GH219" s="420" t="str">
        <f>IF(_tag_month_day!BS215="","",_tag_month_day!BS215/100)</f>
        <v/>
      </c>
      <c r="GI219" s="603" t="str">
        <f>IF(_tag_month_day!BT215="","",_tag_month_day!BT215/100)</f>
        <v/>
      </c>
      <c r="GJ219" s="612" t="str">
        <f>IF(_tag_month_day!BU215="","",_tag_month_day!BU215/100)</f>
        <v/>
      </c>
      <c r="GK219" s="620" t="str">
        <f>IF(_tag_month_day!BV215="",IF(_rlcf_month_day!A$2="","",_rlcf_month_day!A$2/100),_tag_month_day!BV215/100)</f>
        <v/>
      </c>
      <c r="GL219" s="620" t="str">
        <f>IF(_tag_month_day!BW215="",IF(_rlcf_month_day!B$2="","",_rlcf_month_day!B$2/100),_tag_month_day!BW215/100)</f>
        <v/>
      </c>
      <c r="GM219" s="621" t="str">
        <f>IF(_tag_month_day!BX215="",IF(_rlcf_month_day!C$2="","",_rlcf_month_day!C$2/100),_tag_month_day!BX215/100)</f>
        <v/>
      </c>
      <c r="GN219" s="620" t="str">
        <f>IF(_tag_month_day!BV215="",IF(_rlcf_month_day!A$2="","",_rlcf_month_day!A$2/100),_tag_month_day!BV215/100)</f>
        <v/>
      </c>
      <c r="GO219" s="620" t="str">
        <f>IF(_tag_month_day!BW215="",IF(_rlcf_month_day!B$2="","",_rlcf_month_day!B$2/100),_tag_month_day!BW215/100)</f>
        <v/>
      </c>
      <c r="GP219" s="620" t="str">
        <f>IF(_tag_month_day!CD215="",IF(_rlcf_month_day!E$2="","",_rlcf_month_day!E$2/100),_tag_month_day!CD215/100)</f>
        <v/>
      </c>
      <c r="GQ219" s="620" t="str">
        <f>IF(_tag_month_day!CE215="",IF(_rlcf_month_day!F$2="","",_rlcf_month_day!F$2/100),_tag_month_day!CE215/100)</f>
        <v/>
      </c>
      <c r="GR219" s="621" t="str">
        <f>IF(_tag_month_day!CF215="",IF(_rlcf_month_day!G$2="","",_rlcf_month_day!G$2/100),_tag_month_day!CF215/100)</f>
        <v/>
      </c>
      <c r="GS219" s="626">
        <f t="shared" ref="GS219:HH219" si="1343">GS218</f>
        <v>0.953</v>
      </c>
      <c r="GT219" s="626">
        <f t="shared" si="1343"/>
        <v>0.55</v>
      </c>
      <c r="GU219" s="626">
        <f t="shared" si="1343"/>
        <v>0.55</v>
      </c>
      <c r="GV219" s="626">
        <f t="shared" si="1343"/>
        <v>0.55</v>
      </c>
      <c r="GW219" s="626">
        <f t="shared" si="1343"/>
        <v>0.5</v>
      </c>
      <c r="GX219" s="626">
        <f t="shared" si="1343"/>
        <v>0.935</v>
      </c>
      <c r="GY219" s="626">
        <f t="shared" si="1343"/>
        <v>0.15</v>
      </c>
      <c r="GZ219" s="626">
        <f t="shared" si="1343"/>
        <v>1</v>
      </c>
      <c r="HA219" s="632">
        <f t="shared" si="1343"/>
        <v>0.047</v>
      </c>
      <c r="HB219" s="632">
        <f t="shared" si="1343"/>
        <v>0.45</v>
      </c>
      <c r="HC219" s="632">
        <f t="shared" si="1343"/>
        <v>0.45</v>
      </c>
      <c r="HD219" s="632">
        <f t="shared" si="1343"/>
        <v>0.45</v>
      </c>
      <c r="HE219" s="632">
        <f t="shared" si="1343"/>
        <v>0.5</v>
      </c>
      <c r="HF219" s="632">
        <f t="shared" si="1343"/>
        <v>0.065</v>
      </c>
      <c r="HG219" s="632">
        <f t="shared" si="1343"/>
        <v>0.85</v>
      </c>
      <c r="HH219" s="632">
        <f t="shared" si="1343"/>
        <v>0</v>
      </c>
      <c r="HI219" s="68" t="e">
        <f t="shared" si="1199"/>
        <v>#VALUE!</v>
      </c>
      <c r="HJ219" s="68" t="e">
        <f t="shared" si="1230"/>
        <v>#VALUE!</v>
      </c>
      <c r="HK219" s="202">
        <f t="shared" si="1231"/>
        <v>0.85</v>
      </c>
      <c r="HL219" s="464">
        <f t="shared" si="1232"/>
        <v>550000</v>
      </c>
      <c r="HM219" s="464">
        <f t="shared" si="1233"/>
        <v>480000</v>
      </c>
      <c r="HN219" s="192" t="e">
        <f t="shared" si="1200"/>
        <v>#VALUE!</v>
      </c>
      <c r="HO219" s="192" t="e">
        <f>HN219*HK219*$HO$2/HL219*1000000</f>
        <v>#VALUE!</v>
      </c>
      <c r="HP219" s="192" t="e">
        <f>HN219*HK219*$HP$2/HM219*1000000</f>
        <v>#VALUE!</v>
      </c>
    </row>
    <row r="220" customFormat="1" spans="1:224">
      <c r="A220" s="381">
        <v>215</v>
      </c>
      <c r="B220" s="54">
        <f ca="1" t="shared" si="1234"/>
        <v>43625</v>
      </c>
      <c r="C220" s="57">
        <f t="shared" si="1235"/>
        <v>0.0416666666666667</v>
      </c>
      <c r="D220" s="68" t="str">
        <f ca="1" t="shared" si="1201"/>
        <v>中班</v>
      </c>
      <c r="E220" s="68" t="str">
        <f ca="1" t="shared" si="1202"/>
        <v>丁</v>
      </c>
      <c r="F220" s="68">
        <f ca="1">SUMPRODUCT((成本日报!$A$3:$A$95=计划!B220)*(成本日报!$B$3:$B$95=计划!$D220),成本日报!$C$3:$C$95)</f>
        <v>4</v>
      </c>
      <c r="G220" s="382">
        <f ca="1" t="shared" si="1236"/>
        <v>43625.9166666661</v>
      </c>
      <c r="H220" s="382">
        <f ca="1" t="shared" si="1203"/>
        <v>43625.9236111106</v>
      </c>
      <c r="I220" s="382">
        <f ca="1" t="shared" si="1204"/>
        <v>43625.9291666661</v>
      </c>
      <c r="J220" s="382">
        <f ca="1" t="shared" si="1205"/>
        <v>43625.9583333328</v>
      </c>
      <c r="K220" s="382">
        <f ca="1" t="shared" si="1206"/>
        <v>43626.0208333328</v>
      </c>
      <c r="L220" s="382">
        <f ca="1" t="shared" si="1207"/>
        <v>43626.0416666661</v>
      </c>
      <c r="M220" s="398" t="str">
        <f>IF(_tag_month_day!A216="","",_tag_month_day!A216)</f>
        <v/>
      </c>
      <c r="N220" s="398" t="str">
        <f>IF(_tag_month_day!B216="","",_tag_month_day!B216)</f>
        <v/>
      </c>
      <c r="O220" s="399" t="e">
        <f t="shared" si="1208"/>
        <v>#VALUE!</v>
      </c>
      <c r="P220" s="398" t="str">
        <f>IF(_tag_month_day!C216="","",_tag_month_day!C216)</f>
        <v/>
      </c>
      <c r="Q220" s="398" t="str">
        <f>IF(_tag_month_day!D216="","",_tag_month_day!D216)</f>
        <v/>
      </c>
      <c r="R220" s="416">
        <f>IF(_tag_month_day!CB216="",R219,_tag_month_day!CB216/100)</f>
        <v>0.07</v>
      </c>
      <c r="S220" s="417" t="str">
        <f>IF(_tag_month_day!E216="","",_tag_month_day!E216)</f>
        <v/>
      </c>
      <c r="T220" s="417" t="str">
        <f>IF(_tag_month_day!F216="","",_tag_month_day!F216)</f>
        <v/>
      </c>
      <c r="U220" s="418" t="e">
        <f t="shared" si="1162"/>
        <v>#VALUE!</v>
      </c>
      <c r="V220" s="53" t="e">
        <f t="shared" si="1163"/>
        <v>#VALUE!</v>
      </c>
      <c r="W220" s="419" t="str">
        <f>IF(_jhy_month_day!A216="","",_jhy_month_day!A216)</f>
        <v/>
      </c>
      <c r="X220" s="420" t="str">
        <f>IF(_jhy_month_day!B216="","",_jhy_month_day!B216/100)</f>
        <v/>
      </c>
      <c r="Y220" s="420" t="str">
        <f>IF(_jhy_month_day!C216="","",_jhy_month_day!C216/100)</f>
        <v/>
      </c>
      <c r="Z220" s="439">
        <f t="shared" si="1253"/>
        <v>54</v>
      </c>
      <c r="AA220" s="440" t="str">
        <f>IF(_tag_month_day!G216="","",_tag_month_day!G216/100)</f>
        <v/>
      </c>
      <c r="AB220" s="440" t="str">
        <f>IF(_tag_month_day!H216="","",_tag_month_day!H216/100)</f>
        <v/>
      </c>
      <c r="AC220" s="193">
        <f t="shared" si="1209"/>
        <v>1.59963432013121</v>
      </c>
      <c r="AD220" s="441" t="str">
        <f t="shared" si="1210"/>
        <v/>
      </c>
      <c r="AE220" s="442" t="str">
        <f t="shared" si="1211"/>
        <v/>
      </c>
      <c r="AF220" s="443">
        <v>1</v>
      </c>
      <c r="AG220" s="68" t="str">
        <f>IF(_duihao_month_day!A216="","",_duihao_month_day!A216)</f>
        <v/>
      </c>
      <c r="AH220" s="463">
        <f>IF(_gyk_month_day!B216="",AH219,_gyk_month_day!B216)</f>
        <v>820</v>
      </c>
      <c r="AI220" s="464" t="e">
        <f t="shared" si="1237"/>
        <v>#VALUE!</v>
      </c>
      <c r="AJ220" s="68" t="str">
        <f>IF(_tag_month_day!I216="","",_tag_month_day!I216)</f>
        <v/>
      </c>
      <c r="AK220" s="465" t="str">
        <f>IF(_tzyy_month_day!A216="","",_tzyy_month_day!A216)</f>
        <v/>
      </c>
      <c r="AL220" s="465" t="str">
        <f>IF(_tzyy_month_day!B216="","",_tzyy_month_day!B216)</f>
        <v/>
      </c>
      <c r="AM220" s="465" t="str">
        <f>IF(_tzyy_month_day!C216="","",_tzyy_month_day!C216)</f>
        <v/>
      </c>
      <c r="AN220" s="466" t="str">
        <f>IF(_tag_month_day!CG216="","",_tag_month_day!CG216)</f>
        <v/>
      </c>
      <c r="AO220" s="466" t="str">
        <f>IF(_tag_month_day!CH216="","",_tag_month_day!CH216)</f>
        <v/>
      </c>
      <c r="AP220" s="486" t="e">
        <f t="shared" si="1212"/>
        <v>#VALUE!</v>
      </c>
      <c r="AQ220" s="487" t="str">
        <f>IF(_tag_month_day!J216="","",_tag_month_day!J216/100)</f>
        <v/>
      </c>
      <c r="AR220" s="488">
        <f t="shared" si="1213"/>
        <v>1.3</v>
      </c>
      <c r="AS220" s="489" t="e">
        <f t="shared" si="1164"/>
        <v>#VALUE!</v>
      </c>
      <c r="AT220" s="489">
        <f t="shared" si="1214"/>
        <v>0</v>
      </c>
      <c r="AU220" s="490" t="str">
        <f>IF(_tag_month_day!K216="","",_tag_month_day!K216)</f>
        <v/>
      </c>
      <c r="AV220" s="491" t="str">
        <f>IF(_tag_month_day!L216="","",_tag_month_day!L216/100)</f>
        <v/>
      </c>
      <c r="AW220" s="420">
        <f t="shared" si="1136"/>
        <v>0</v>
      </c>
      <c r="AX220" s="420">
        <f t="shared" si="1215"/>
        <v>0</v>
      </c>
      <c r="AY220" s="420" t="str">
        <f>IF(_tag_month_day!M216="","",_tag_month_day!M216/100)</f>
        <v/>
      </c>
      <c r="AZ220" s="420" t="str">
        <f>IF(_tag_month_day!N216="","",_tag_month_day!N216/100)</f>
        <v/>
      </c>
      <c r="BA220" s="420" t="str">
        <f>IF(_tag_month_day!O216="","",_tag_month_day!O216/100)</f>
        <v/>
      </c>
      <c r="BB220" s="496" t="str">
        <f>IF(_tag_month_day!P216="","",_tag_month_day!P216/100)</f>
        <v/>
      </c>
      <c r="BC220" s="496">
        <f t="shared" si="1216"/>
        <v>0</v>
      </c>
      <c r="BD220" s="496" t="str">
        <f>IF(_tag_month_day!Q216="","",_tag_month_day!Q216/100)</f>
        <v/>
      </c>
      <c r="BE220" s="510" t="str">
        <f>IF(_tag_month_day!R216="","",_tag_month_day!R216/100)</f>
        <v/>
      </c>
      <c r="BF220" s="413" t="str">
        <f>IF(_tag_month_day!CC216="","",_tag_month_day!CC216/100)</f>
        <v/>
      </c>
      <c r="BG220" s="511" t="e">
        <f t="shared" si="1165"/>
        <v>#VALUE!</v>
      </c>
      <c r="BH220" s="198">
        <f t="shared" si="1166"/>
        <v>0</v>
      </c>
      <c r="BI220" s="512" t="e">
        <f>IF(CX220=0,BI219,(DK220*查询!$R$5+DL220*查询!$Q$5+DM220*查询!$N$5+DN220*查询!$O$5+DO220*查询!$P$5)*AF220/CX220)</f>
        <v>#VALUE!</v>
      </c>
      <c r="BJ220" s="512" t="e">
        <f>IF(CX220=0,BJ219,(DP220*查询!$S$5+DQ220*查询!$T$5+DR220*查询!$U$5)*AF220/CX220)</f>
        <v>#VALUE!</v>
      </c>
      <c r="BK220" s="512">
        <f t="shared" si="1217"/>
        <v>1</v>
      </c>
      <c r="BL220" s="513" t="str">
        <f>IF(_cfyc_month_day!A216="","",_cfyc_month_day!A216)</f>
        <v/>
      </c>
      <c r="BM220" s="513" t="str">
        <f>IF(_cfyc_month_day!B216="","",_cfyc_month_day!B216)</f>
        <v/>
      </c>
      <c r="BN220" s="513" t="str">
        <f>IF(_cfyc_month_day!C216="","",_cfyc_month_day!C216)</f>
        <v/>
      </c>
      <c r="BO220" s="522" t="str">
        <f>IF(_cfyc_month_day!D216="","",_cfyc_month_day!D216)</f>
        <v/>
      </c>
      <c r="BP220" s="522" t="str">
        <f>IF(_cfyc_month_day!E216="","",_cfyc_month_day!E216)</f>
        <v/>
      </c>
      <c r="BQ220" s="522" t="str">
        <f>IF(_cfyc_month_day!F216="","",_cfyc_month_day!F216)</f>
        <v/>
      </c>
      <c r="BR220" s="513" t="str">
        <f>IF(_tag_month_day!T216="","",_tag_month_day!T216)</f>
        <v/>
      </c>
      <c r="BS220" s="513" t="str">
        <f>IF(_tag_month_day!U216="","",_tag_month_day!U216)</f>
        <v/>
      </c>
      <c r="BT220" s="523" t="str">
        <f t="shared" si="1218"/>
        <v/>
      </c>
      <c r="BU220" s="223" t="str">
        <f>IF(_tag_month_day!V216="","",_tag_month_day!V216)</f>
        <v/>
      </c>
      <c r="BV220" s="206" t="str">
        <f>IF(_tag_month_day!W216="","",_tag_month_day!W216)</f>
        <v/>
      </c>
      <c r="BW220" s="540" t="str">
        <f>IF(_tag_month_day!X216="","",_tag_month_day!X216)</f>
        <v/>
      </c>
      <c r="BX220" s="540" t="str">
        <f>IF(_tag_month_day!Y216="","",_tag_month_day!Y216)</f>
        <v/>
      </c>
      <c r="BY220" s="541">
        <f ca="1" t="shared" si="1219"/>
        <v>43626.0416666661</v>
      </c>
      <c r="BZ220" s="542"/>
      <c r="CA220" s="543" t="str">
        <f>IF(_jhy2_month_day!A216="","",_jhy2_month_day!A216)</f>
        <v/>
      </c>
      <c r="CB220" s="464" t="str">
        <f>IF(_jhy2_month_day!B216="","",_jhy2_month_day!B216)</f>
        <v/>
      </c>
      <c r="CC220" s="464" t="str">
        <f>IF(_jhy2_month_day!C216="","",_jhy2_month_day!C216)</f>
        <v/>
      </c>
      <c r="CD220" s="464" t="str">
        <f>IF(_jhy2_month_day!D216="","",_jhy2_month_day!D216)</f>
        <v/>
      </c>
      <c r="CE220" s="464" t="str">
        <f>IF(_jhy2_month_day!E216="","",_jhy2_month_day!E216)</f>
        <v/>
      </c>
      <c r="CF220" s="464" t="str">
        <f>IF(_jhy2_month_day!F216="","",_jhy2_month_day!F216)</f>
        <v/>
      </c>
      <c r="CG220" s="464" t="str">
        <f>IF(_jhy2_month_day!G216="","",_jhy2_month_day!G216)</f>
        <v/>
      </c>
      <c r="CH220" s="464" t="str">
        <f>IF(_jhy2_month_day!H216="","",_jhy2_month_day!H216)</f>
        <v/>
      </c>
      <c r="CI220" s="464" t="str">
        <f>IF(_jhy2_month_day!I216="","",_jhy2_month_day!I216)</f>
        <v/>
      </c>
      <c r="CJ220" s="464" t="str">
        <f>IF(_jhy2_month_day!J216="","",_jhy2_month_day!J216)</f>
        <v/>
      </c>
      <c r="CK220" s="464" t="str">
        <f>IF(_jhy2_month_day!K216="","",_jhy2_month_day!K216)</f>
        <v/>
      </c>
      <c r="CL220" s="562" t="str">
        <f>IF(_jhy2_month_day!L216="","",_jhy2_month_day!L216)</f>
        <v/>
      </c>
      <c r="CM220" s="562" t="str">
        <f>IF(_jhy2_month_day!M216="","",_jhy2_month_day!M216)</f>
        <v/>
      </c>
      <c r="CN220" s="562" t="str">
        <f>IF(_jhy2_month_day!N216="","",_jhy2_month_day!N216)</f>
        <v/>
      </c>
      <c r="CO220" s="562" t="str">
        <f>IF(_jhy2_month_day!O216="","",_jhy2_month_day!O216)</f>
        <v/>
      </c>
      <c r="CP220" s="562" t="str">
        <f>IF(_jhy2_month_day!P216="","",_jhy2_month_day!P216)</f>
        <v/>
      </c>
      <c r="CQ220" s="562" t="str">
        <f>IF(_jhy2_month_day!Q216="","",_jhy2_month_day!Q216)</f>
        <v/>
      </c>
      <c r="CR220" s="563" t="str">
        <f>IF(_jhy2_month_day!R216="","",_jhy2_month_day!R216)</f>
        <v/>
      </c>
      <c r="CS220" s="576" t="str">
        <f>IF(_jhy2_month_day!S216="","",_jhy2_month_day!S216)</f>
        <v/>
      </c>
      <c r="CT220" s="562" t="str">
        <f>IF(_jhy2_month_day!T216="","",_jhy2_month_day!T216)</f>
        <v/>
      </c>
      <c r="CU220" s="577" t="e">
        <f t="shared" si="1167"/>
        <v>#VALUE!</v>
      </c>
      <c r="CV220" s="198" t="e">
        <f t="shared" si="1168"/>
        <v>#VALUE!</v>
      </c>
      <c r="CW220" s="192" t="e">
        <f t="shared" si="1169"/>
        <v>#VALUE!</v>
      </c>
      <c r="CX220" s="192" t="e">
        <f t="shared" si="1170"/>
        <v>#VALUE!</v>
      </c>
      <c r="CY220" s="202" t="e">
        <f t="shared" si="1171"/>
        <v>#VALUE!</v>
      </c>
      <c r="CZ220" s="192" t="e">
        <f t="shared" ref="CZ220:DI220" si="1344">$AJ220*EF220</f>
        <v>#VALUE!</v>
      </c>
      <c r="DA220" s="192" t="e">
        <f t="shared" si="1344"/>
        <v>#VALUE!</v>
      </c>
      <c r="DB220" s="192" t="e">
        <f t="shared" si="1344"/>
        <v>#VALUE!</v>
      </c>
      <c r="DC220" s="192" t="e">
        <f t="shared" si="1344"/>
        <v>#VALUE!</v>
      </c>
      <c r="DD220" s="192" t="e">
        <f t="shared" si="1344"/>
        <v>#VALUE!</v>
      </c>
      <c r="DE220" s="192" t="e">
        <f t="shared" si="1344"/>
        <v>#VALUE!</v>
      </c>
      <c r="DF220" s="192" t="e">
        <f t="shared" si="1344"/>
        <v>#VALUE!</v>
      </c>
      <c r="DG220" s="192" t="e">
        <f t="shared" si="1344"/>
        <v>#VALUE!</v>
      </c>
      <c r="DH220" s="192" t="e">
        <f t="shared" si="1344"/>
        <v>#VALUE!</v>
      </c>
      <c r="DI220" s="192" t="e">
        <f t="shared" si="1344"/>
        <v>#VALUE!</v>
      </c>
      <c r="DJ220" s="192" t="e">
        <f t="shared" si="1173"/>
        <v>#VALUE!</v>
      </c>
      <c r="DK220" s="192" t="e">
        <f t="shared" si="1174"/>
        <v>#VALUE!</v>
      </c>
      <c r="DL220" s="192" t="e">
        <f t="shared" si="1175"/>
        <v>#VALUE!</v>
      </c>
      <c r="DM220" s="192" t="e">
        <f t="shared" si="1176"/>
        <v>#VALUE!</v>
      </c>
      <c r="DN220" s="192" t="e">
        <f t="shared" si="1177"/>
        <v>#VALUE!</v>
      </c>
      <c r="DO220" s="192" t="e">
        <f t="shared" si="1178"/>
        <v>#VALUE!</v>
      </c>
      <c r="DP220" s="192" t="e">
        <f t="shared" si="1179"/>
        <v>#VALUE!</v>
      </c>
      <c r="DQ220" s="192" t="e">
        <f t="shared" si="1180"/>
        <v>#VALUE!</v>
      </c>
      <c r="DR220" s="192" t="e">
        <f t="shared" si="1181"/>
        <v>#VALUE!</v>
      </c>
      <c r="DS220" s="192" t="e">
        <f t="shared" si="1182"/>
        <v>#VALUE!</v>
      </c>
      <c r="DT220" s="192" t="e">
        <f t="shared" si="1183"/>
        <v>#VALUE!</v>
      </c>
      <c r="DU220" s="192" t="e">
        <f t="shared" si="1184"/>
        <v>#VALUE!</v>
      </c>
      <c r="DV220" s="198" t="e">
        <f t="shared" si="1185"/>
        <v>#VALUE!</v>
      </c>
      <c r="DW220" s="198" t="e">
        <f t="shared" si="1186"/>
        <v>#DIV/0!</v>
      </c>
      <c r="DX220" s="198" t="e">
        <f t="shared" si="1187"/>
        <v>#DIV/0!</v>
      </c>
      <c r="DY220" s="198" t="e">
        <f t="shared" si="1188"/>
        <v>#VALUE!</v>
      </c>
      <c r="DZ220" s="198" t="e">
        <f t="shared" si="1189"/>
        <v>#VALUE!</v>
      </c>
      <c r="EA220" s="198" t="e">
        <f t="shared" si="1190"/>
        <v>#VALUE!</v>
      </c>
      <c r="EB220" s="198" t="e">
        <f t="shared" si="1191"/>
        <v>#VALUE!</v>
      </c>
      <c r="EC220" s="198" t="e">
        <f t="shared" si="1192"/>
        <v>#DIV/0!</v>
      </c>
      <c r="ED220" s="198" t="e">
        <f t="shared" si="1193"/>
        <v>#VALUE!</v>
      </c>
      <c r="EE220" s="198" t="e">
        <f t="shared" si="1194"/>
        <v>#VALUE!</v>
      </c>
      <c r="EF220" s="198" t="e">
        <f t="shared" ref="EF220:EO220" si="1345">DV220/SUM($DV220:$EE220)</f>
        <v>#VALUE!</v>
      </c>
      <c r="EG220" s="198" t="e">
        <f t="shared" si="1345"/>
        <v>#DIV/0!</v>
      </c>
      <c r="EH220" s="198" t="e">
        <f t="shared" si="1345"/>
        <v>#DIV/0!</v>
      </c>
      <c r="EI220" s="198" t="e">
        <f t="shared" si="1345"/>
        <v>#VALUE!</v>
      </c>
      <c r="EJ220" s="198" t="e">
        <f t="shared" si="1345"/>
        <v>#VALUE!</v>
      </c>
      <c r="EK220" s="198" t="e">
        <f t="shared" si="1345"/>
        <v>#VALUE!</v>
      </c>
      <c r="EL220" s="198" t="e">
        <f t="shared" si="1345"/>
        <v>#VALUE!</v>
      </c>
      <c r="EM220" s="198" t="e">
        <f t="shared" si="1345"/>
        <v>#DIV/0!</v>
      </c>
      <c r="EN220" s="198" t="e">
        <f t="shared" si="1345"/>
        <v>#VALUE!</v>
      </c>
      <c r="EO220" s="198" t="e">
        <f t="shared" si="1345"/>
        <v>#VALUE!</v>
      </c>
      <c r="EP220" s="511">
        <f t="shared" ref="EP220:EW220" si="1346">EP219</f>
        <v>0.08</v>
      </c>
      <c r="EQ220" s="511">
        <f t="shared" si="1346"/>
        <v>0.015</v>
      </c>
      <c r="ER220" s="511">
        <f t="shared" si="1346"/>
        <v>0.015</v>
      </c>
      <c r="ES220" s="511">
        <f t="shared" si="1346"/>
        <v>0.015</v>
      </c>
      <c r="ET220" s="511">
        <f t="shared" si="1346"/>
        <v>0.015</v>
      </c>
      <c r="EU220" s="511">
        <f t="shared" si="1346"/>
        <v>0.09</v>
      </c>
      <c r="EV220" s="511">
        <f t="shared" si="1346"/>
        <v>0.09</v>
      </c>
      <c r="EW220" s="511">
        <f t="shared" si="1346"/>
        <v>0.09</v>
      </c>
      <c r="EX220" s="420" t="str">
        <f>IF(_tag_month_day!AS216="","",_tag_month_day!AS216/100)</f>
        <v/>
      </c>
      <c r="EY220" s="420" t="str">
        <f>IF(_tag_month_day!AT216="","",_tag_month_day!AT216/100)</f>
        <v/>
      </c>
      <c r="EZ220" s="420" t="str">
        <f>IF(_tag_month_day!AU216="","",_tag_month_day!AU216/100)</f>
        <v/>
      </c>
      <c r="FA220" s="420" t="str">
        <f>IF(_tag_month_day!AV216="","",_tag_month_day!AV216/100)</f>
        <v/>
      </c>
      <c r="FB220" s="420" t="str">
        <f>IF(_tag_month_day!AW216="","",_tag_month_day!AW216/100)</f>
        <v/>
      </c>
      <c r="FC220" s="420" t="str">
        <f>IF(_tag_month_day!AX216="","",_tag_month_day!AX216/100)</f>
        <v/>
      </c>
      <c r="FD220" s="510">
        <f t="shared" si="1223"/>
        <v>0.33</v>
      </c>
      <c r="FE220" s="510">
        <f t="shared" si="1224"/>
        <v>0.19</v>
      </c>
      <c r="FF220" s="510">
        <f t="shared" si="1225"/>
        <v>0.003</v>
      </c>
      <c r="FG220" s="510">
        <f t="shared" si="1226"/>
        <v>0</v>
      </c>
      <c r="FH220" s="603">
        <f t="shared" si="1227"/>
        <v>0.0001</v>
      </c>
      <c r="FI220" s="510">
        <f t="shared" ref="FI220:FR220" si="1347">FI219</f>
        <v>0.41</v>
      </c>
      <c r="FJ220" s="510">
        <f t="shared" si="1347"/>
        <v>0.11</v>
      </c>
      <c r="FK220" s="510">
        <f t="shared" si="1347"/>
        <v>0.015</v>
      </c>
      <c r="FL220" s="510">
        <f t="shared" si="1347"/>
        <v>0</v>
      </c>
      <c r="FM220" s="603">
        <f t="shared" si="1347"/>
        <v>0.0001</v>
      </c>
      <c r="FN220" s="510" t="str">
        <f>IF(_tag_month_day!AY216="","",_tag_month_day!AY216/100)</f>
        <v/>
      </c>
      <c r="FO220" s="510" t="str">
        <f>IF(_tag_month_day!AZ216="","",_tag_month_day!AZ216/100)</f>
        <v/>
      </c>
      <c r="FP220" s="510" t="str">
        <f>IF(_tag_month_day!BA216="","",_tag_month_day!BA216/100)</f>
        <v/>
      </c>
      <c r="FQ220" s="510" t="str">
        <f>IF(_tag_month_day!BB216="","",_tag_month_day!BB216/100)</f>
        <v/>
      </c>
      <c r="FR220" s="603" t="str">
        <f>IF(_tag_month_day!BC216="","",_tag_month_day!BC216/100)</f>
        <v/>
      </c>
      <c r="FS220" s="510" t="str">
        <f>IF(_tag_month_day!BD216="","",_tag_month_day!BD216/100)</f>
        <v/>
      </c>
      <c r="FT220" s="510" t="str">
        <f>IF(_tag_month_day!BE216="","",_tag_month_day!BE216/100)</f>
        <v/>
      </c>
      <c r="FU220" s="510" t="str">
        <f>IF(_tag_month_day!BF216="","",_tag_month_day!BF216/100)</f>
        <v/>
      </c>
      <c r="FV220" s="510" t="str">
        <f>IF(_tag_month_day!BG216="","",_tag_month_day!BG216/100)</f>
        <v/>
      </c>
      <c r="FW220" s="603" t="str">
        <f>IF(_tag_month_day!BH216="","",_tag_month_day!BH216/100)</f>
        <v/>
      </c>
      <c r="FX220" s="510" t="str">
        <f>IF(_tag_month_day!BI216="","",_tag_month_day!BI216/100)</f>
        <v/>
      </c>
      <c r="FY220" s="510" t="str">
        <f>IF(_tag_month_day!BJ216="","",_tag_month_day!BJ216/100)</f>
        <v/>
      </c>
      <c r="FZ220" s="605" t="str">
        <f>IF(_tag_month_day!BK216="","",_tag_month_day!BK216/100)</f>
        <v/>
      </c>
      <c r="GA220" s="510" t="str">
        <f>IF(_tag_month_day!BL216="","",_tag_month_day!BL216/100)</f>
        <v/>
      </c>
      <c r="GB220" s="603" t="str">
        <f>IF(_tag_month_day!BM216="","",_tag_month_day!BM216/100)</f>
        <v/>
      </c>
      <c r="GC220" s="420" t="str">
        <f>IF(_tag_month_day!BN216="","",_tag_month_day!BN216/100)</f>
        <v/>
      </c>
      <c r="GD220" s="420" t="str">
        <f>IF(_tag_month_day!BO216="","",_tag_month_day!BO216/100)</f>
        <v/>
      </c>
      <c r="GE220" s="420" t="str">
        <f>IF(_tag_month_day!BP216="","",_tag_month_day!BP216/100)</f>
        <v/>
      </c>
      <c r="GF220" s="420" t="str">
        <f>IF(_tag_month_day!BQ216="","",_tag_month_day!BQ216/100)</f>
        <v/>
      </c>
      <c r="GG220" s="420" t="str">
        <f>IF(_tag_month_day!BR216="","",_tag_month_day!BR216/100)</f>
        <v/>
      </c>
      <c r="GH220" s="420" t="str">
        <f>IF(_tag_month_day!BS216="","",_tag_month_day!BS216/100)</f>
        <v/>
      </c>
      <c r="GI220" s="603" t="str">
        <f>IF(_tag_month_day!BT216="","",_tag_month_day!BT216/100)</f>
        <v/>
      </c>
      <c r="GJ220" s="612" t="str">
        <f>IF(_tag_month_day!BU216="","",_tag_month_day!BU216/100)</f>
        <v/>
      </c>
      <c r="GK220" s="620" t="str">
        <f>IF(_tag_month_day!BV216="",IF(_rlcf_month_day!A$2="","",_rlcf_month_day!A$2/100),_tag_month_day!BV216/100)</f>
        <v/>
      </c>
      <c r="GL220" s="620" t="str">
        <f>IF(_tag_month_day!BW216="",IF(_rlcf_month_day!B$2="","",_rlcf_month_day!B$2/100),_tag_month_day!BW216/100)</f>
        <v/>
      </c>
      <c r="GM220" s="621" t="str">
        <f>IF(_tag_month_day!BX216="",IF(_rlcf_month_day!C$2="","",_rlcf_month_day!C$2/100),_tag_month_day!BX216/100)</f>
        <v/>
      </c>
      <c r="GN220" s="620" t="str">
        <f>IF(_tag_month_day!BV216="",IF(_rlcf_month_day!A$2="","",_rlcf_month_day!A$2/100),_tag_month_day!BV216/100)</f>
        <v/>
      </c>
      <c r="GO220" s="620" t="str">
        <f>IF(_tag_month_day!BW216="",IF(_rlcf_month_day!B$2="","",_rlcf_month_day!B$2/100),_tag_month_day!BW216/100)</f>
        <v/>
      </c>
      <c r="GP220" s="620" t="str">
        <f>IF(_tag_month_day!CD216="",IF(_rlcf_month_day!E$2="","",_rlcf_month_day!E$2/100),_tag_month_day!CD216/100)</f>
        <v/>
      </c>
      <c r="GQ220" s="620" t="str">
        <f>IF(_tag_month_day!CE216="",IF(_rlcf_month_day!F$2="","",_rlcf_month_day!F$2/100),_tag_month_day!CE216/100)</f>
        <v/>
      </c>
      <c r="GR220" s="621" t="str">
        <f>IF(_tag_month_day!CF216="",IF(_rlcf_month_day!G$2="","",_rlcf_month_day!G$2/100),_tag_month_day!CF216/100)</f>
        <v/>
      </c>
      <c r="GS220" s="626">
        <f t="shared" ref="GS220:HH220" si="1348">GS219</f>
        <v>0.953</v>
      </c>
      <c r="GT220" s="626">
        <f t="shared" si="1348"/>
        <v>0.55</v>
      </c>
      <c r="GU220" s="626">
        <f t="shared" si="1348"/>
        <v>0.55</v>
      </c>
      <c r="GV220" s="626">
        <f t="shared" si="1348"/>
        <v>0.55</v>
      </c>
      <c r="GW220" s="626">
        <f t="shared" si="1348"/>
        <v>0.5</v>
      </c>
      <c r="GX220" s="626">
        <f t="shared" si="1348"/>
        <v>0.935</v>
      </c>
      <c r="GY220" s="626">
        <f t="shared" si="1348"/>
        <v>0.15</v>
      </c>
      <c r="GZ220" s="626">
        <f t="shared" si="1348"/>
        <v>1</v>
      </c>
      <c r="HA220" s="632">
        <f t="shared" si="1348"/>
        <v>0.047</v>
      </c>
      <c r="HB220" s="632">
        <f t="shared" si="1348"/>
        <v>0.45</v>
      </c>
      <c r="HC220" s="632">
        <f t="shared" si="1348"/>
        <v>0.45</v>
      </c>
      <c r="HD220" s="632">
        <f t="shared" si="1348"/>
        <v>0.45</v>
      </c>
      <c r="HE220" s="632">
        <f t="shared" si="1348"/>
        <v>0.5</v>
      </c>
      <c r="HF220" s="632">
        <f t="shared" si="1348"/>
        <v>0.065</v>
      </c>
      <c r="HG220" s="632">
        <f t="shared" si="1348"/>
        <v>0.85</v>
      </c>
      <c r="HH220" s="632">
        <f t="shared" si="1348"/>
        <v>0</v>
      </c>
      <c r="HI220" s="68">
        <f t="shared" si="1199"/>
        <v>0</v>
      </c>
      <c r="HJ220" s="68" t="e">
        <f t="shared" si="1230"/>
        <v>#VALUE!</v>
      </c>
      <c r="HK220" s="202">
        <f t="shared" si="1231"/>
        <v>0.85</v>
      </c>
      <c r="HL220" s="464">
        <f t="shared" si="1232"/>
        <v>550000</v>
      </c>
      <c r="HM220" s="464">
        <f t="shared" si="1233"/>
        <v>480000</v>
      </c>
      <c r="HN220" s="192" t="e">
        <f t="shared" si="1200"/>
        <v>#VALUE!</v>
      </c>
      <c r="HO220" s="192" t="e">
        <f>HN220*HK220*$HO$2/HL220*1000000</f>
        <v>#VALUE!</v>
      </c>
      <c r="HP220" s="192" t="e">
        <f>HN220*HK220*$HP$2/HM220*1000000</f>
        <v>#VALUE!</v>
      </c>
    </row>
    <row r="221" customFormat="1" spans="1:224">
      <c r="A221" s="381">
        <v>216</v>
      </c>
      <c r="B221" s="54">
        <f ca="1" t="shared" si="1234"/>
        <v>43625</v>
      </c>
      <c r="C221" s="57">
        <f t="shared" si="1235"/>
        <v>0.0416666666666667</v>
      </c>
      <c r="D221" s="68" t="str">
        <f ca="1" t="shared" si="1201"/>
        <v>中班</v>
      </c>
      <c r="E221" s="68" t="str">
        <f ca="1" t="shared" si="1202"/>
        <v>丁</v>
      </c>
      <c r="F221" s="68">
        <f ca="1">SUMPRODUCT((成本日报!$A$3:$A$95=计划!B221)*(成本日报!$B$3:$B$95=计划!$D221),成本日报!$C$3:$C$95)</f>
        <v>4</v>
      </c>
      <c r="G221" s="382">
        <f ca="1" t="shared" si="1236"/>
        <v>43625.9583333328</v>
      </c>
      <c r="H221" s="382">
        <f ca="1" t="shared" si="1203"/>
        <v>43625.9652777773</v>
      </c>
      <c r="I221" s="382">
        <f ca="1" t="shared" si="1204"/>
        <v>43625.9708333328</v>
      </c>
      <c r="J221" s="382">
        <f ca="1" t="shared" si="1205"/>
        <v>43625.9999999995</v>
      </c>
      <c r="K221" s="382">
        <f ca="1" t="shared" si="1206"/>
        <v>43626.0624999995</v>
      </c>
      <c r="L221" s="382">
        <f ca="1" t="shared" si="1207"/>
        <v>43626.0833333328</v>
      </c>
      <c r="M221" s="398" t="str">
        <f>IF(_tag_month_day!A217="","",_tag_month_day!A217)</f>
        <v/>
      </c>
      <c r="N221" s="398" t="str">
        <f>IF(_tag_month_day!B217="","",_tag_month_day!B217)</f>
        <v/>
      </c>
      <c r="O221" s="399" t="e">
        <f t="shared" si="1208"/>
        <v>#VALUE!</v>
      </c>
      <c r="P221" s="398" t="str">
        <f>IF(_tag_month_day!C217="","",_tag_month_day!C217)</f>
        <v/>
      </c>
      <c r="Q221" s="398" t="str">
        <f>IF(_tag_month_day!D217="","",_tag_month_day!D217)</f>
        <v/>
      </c>
      <c r="R221" s="416">
        <f>IF(_tag_month_day!CB217="",R220,_tag_month_day!CB217/100)</f>
        <v>0.07</v>
      </c>
      <c r="S221" s="417" t="str">
        <f>IF(_tag_month_day!E217="","",_tag_month_day!E217)</f>
        <v/>
      </c>
      <c r="T221" s="417" t="str">
        <f>IF(_tag_month_day!F217="","",_tag_month_day!F217)</f>
        <v/>
      </c>
      <c r="U221" s="418" t="e">
        <f t="shared" si="1162"/>
        <v>#VALUE!</v>
      </c>
      <c r="V221" s="53" t="e">
        <f t="shared" si="1163"/>
        <v>#VALUE!</v>
      </c>
      <c r="W221" s="419" t="str">
        <f>IF(_jhy_month_day!A217="","",_jhy_month_day!A217)</f>
        <v/>
      </c>
      <c r="X221" s="420" t="str">
        <f>IF(_jhy_month_day!B217="","",_jhy_month_day!B217/100)</f>
        <v/>
      </c>
      <c r="Y221" s="420" t="str">
        <f>IF(_jhy_month_day!C217="","",_jhy_month_day!C217/100)</f>
        <v/>
      </c>
      <c r="Z221" s="439">
        <f t="shared" si="1253"/>
        <v>54</v>
      </c>
      <c r="AA221" s="440" t="str">
        <f>IF(_tag_month_day!G217="","",_tag_month_day!G217/100)</f>
        <v/>
      </c>
      <c r="AB221" s="440" t="str">
        <f>IF(_tag_month_day!H217="","",_tag_month_day!H217/100)</f>
        <v/>
      </c>
      <c r="AC221" s="193">
        <f t="shared" si="1209"/>
        <v>1.59963432013121</v>
      </c>
      <c r="AD221" s="441" t="str">
        <f t="shared" si="1210"/>
        <v/>
      </c>
      <c r="AE221" s="442" t="str">
        <f t="shared" si="1211"/>
        <v/>
      </c>
      <c r="AF221" s="443">
        <v>1</v>
      </c>
      <c r="AG221" s="68" t="str">
        <f>IF(_duihao_month_day!A217="","",_duihao_month_day!A217)</f>
        <v/>
      </c>
      <c r="AH221" s="463">
        <f>IF(_gyk_month_day!B217="",AH220,_gyk_month_day!B217)</f>
        <v>820</v>
      </c>
      <c r="AI221" s="464" t="e">
        <f t="shared" si="1237"/>
        <v>#VALUE!</v>
      </c>
      <c r="AJ221" s="68" t="str">
        <f>IF(_tag_month_day!I217="","",_tag_month_day!I217)</f>
        <v/>
      </c>
      <c r="AK221" s="465" t="str">
        <f>IF(_tzyy_month_day!A217="","",_tzyy_month_day!A217)</f>
        <v/>
      </c>
      <c r="AL221" s="465" t="str">
        <f>IF(_tzyy_month_day!B217="","",_tzyy_month_day!B217)</f>
        <v/>
      </c>
      <c r="AM221" s="465" t="str">
        <f>IF(_tzyy_month_day!C217="","",_tzyy_month_day!C217)</f>
        <v/>
      </c>
      <c r="AN221" s="466" t="str">
        <f>IF(_tag_month_day!CG217="","",_tag_month_day!CG217)</f>
        <v/>
      </c>
      <c r="AO221" s="466" t="str">
        <f>IF(_tag_month_day!CH217="","",_tag_month_day!CH217)</f>
        <v/>
      </c>
      <c r="AP221" s="486" t="e">
        <f t="shared" si="1212"/>
        <v>#VALUE!</v>
      </c>
      <c r="AQ221" s="487" t="str">
        <f>IF(_tag_month_day!J217="","",_tag_month_day!J217/100)</f>
        <v/>
      </c>
      <c r="AR221" s="488">
        <f t="shared" si="1213"/>
        <v>1.3</v>
      </c>
      <c r="AS221" s="489" t="e">
        <f t="shared" si="1164"/>
        <v>#VALUE!</v>
      </c>
      <c r="AT221" s="489">
        <f t="shared" si="1214"/>
        <v>0</v>
      </c>
      <c r="AU221" s="490" t="str">
        <f>IF(_tag_month_day!K217="","",_tag_month_day!K217)</f>
        <v/>
      </c>
      <c r="AV221" s="491" t="str">
        <f>IF(_tag_month_day!L217="","",_tag_month_day!L217/100)</f>
        <v/>
      </c>
      <c r="AW221" s="420">
        <f t="shared" si="1136"/>
        <v>0</v>
      </c>
      <c r="AX221" s="420">
        <f t="shared" si="1215"/>
        <v>0</v>
      </c>
      <c r="AY221" s="420" t="str">
        <f>IF(_tag_month_day!M217="","",_tag_month_day!M217/100)</f>
        <v/>
      </c>
      <c r="AZ221" s="420" t="str">
        <f>IF(_tag_month_day!N217="","",_tag_month_day!N217/100)</f>
        <v/>
      </c>
      <c r="BA221" s="420" t="str">
        <f>IF(_tag_month_day!O217="","",_tag_month_day!O217/100)</f>
        <v/>
      </c>
      <c r="BB221" s="496" t="str">
        <f>IF(_tag_month_day!P217="","",_tag_month_day!P217/100)</f>
        <v/>
      </c>
      <c r="BC221" s="496">
        <f t="shared" si="1216"/>
        <v>0</v>
      </c>
      <c r="BD221" s="496" t="str">
        <f>IF(_tag_month_day!Q217="","",_tag_month_day!Q217/100)</f>
        <v/>
      </c>
      <c r="BE221" s="510" t="str">
        <f>IF(_tag_month_day!R217="","",_tag_month_day!R217/100)</f>
        <v/>
      </c>
      <c r="BF221" s="413" t="str">
        <f>IF(_tag_month_day!CC217="","",_tag_month_day!CC217/100)</f>
        <v/>
      </c>
      <c r="BG221" s="511" t="e">
        <f t="shared" si="1165"/>
        <v>#VALUE!</v>
      </c>
      <c r="BH221" s="198">
        <f t="shared" si="1166"/>
        <v>0</v>
      </c>
      <c r="BI221" s="512" t="e">
        <f>IF(CX221=0,BI220,(DK221*查询!$R$5+DL221*查询!$Q$5+DM221*查询!$N$5+DN221*查询!$O$5+DO221*查询!$P$5)*AF221/CX221)</f>
        <v>#VALUE!</v>
      </c>
      <c r="BJ221" s="512" t="e">
        <f>IF(CX221=0,BJ220,(DP221*查询!$S$5+DQ221*查询!$T$5+DR221*查询!$U$5)*AF221/CX221)</f>
        <v>#VALUE!</v>
      </c>
      <c r="BK221" s="512">
        <f t="shared" si="1217"/>
        <v>1</v>
      </c>
      <c r="BL221" s="513" t="str">
        <f>IF(_cfyc_month_day!A217="","",_cfyc_month_day!A217)</f>
        <v/>
      </c>
      <c r="BM221" s="513" t="str">
        <f>IF(_cfyc_month_day!B217="","",_cfyc_month_day!B217)</f>
        <v/>
      </c>
      <c r="BN221" s="513" t="str">
        <f>IF(_cfyc_month_day!C217="","",_cfyc_month_day!C217)</f>
        <v/>
      </c>
      <c r="BO221" s="522" t="str">
        <f>IF(_cfyc_month_day!D217="","",_cfyc_month_day!D217)</f>
        <v/>
      </c>
      <c r="BP221" s="522" t="str">
        <f>IF(_cfyc_month_day!E217="","",_cfyc_month_day!E217)</f>
        <v/>
      </c>
      <c r="BQ221" s="522" t="str">
        <f>IF(_cfyc_month_day!F217="","",_cfyc_month_day!F217)</f>
        <v/>
      </c>
      <c r="BR221" s="513" t="str">
        <f>IF(_tag_month_day!T217="","",_tag_month_day!T217)</f>
        <v/>
      </c>
      <c r="BS221" s="513" t="str">
        <f>IF(_tag_month_day!U217="","",_tag_month_day!U217)</f>
        <v/>
      </c>
      <c r="BT221" s="523" t="str">
        <f t="shared" si="1218"/>
        <v/>
      </c>
      <c r="BU221" s="223" t="str">
        <f>IF(_tag_month_day!V217="","",_tag_month_day!V217)</f>
        <v/>
      </c>
      <c r="BV221" s="206" t="str">
        <f>IF(_tag_month_day!W217="","",_tag_month_day!W217)</f>
        <v/>
      </c>
      <c r="BW221" s="540" t="str">
        <f>IF(_tag_month_day!X217="","",_tag_month_day!X217)</f>
        <v/>
      </c>
      <c r="BX221" s="540" t="str">
        <f>IF(_tag_month_day!Y217="","",_tag_month_day!Y217)</f>
        <v/>
      </c>
      <c r="BY221" s="541">
        <f ca="1" t="shared" si="1219"/>
        <v>43626.0833333328</v>
      </c>
      <c r="BZ221" s="542"/>
      <c r="CA221" s="543" t="str">
        <f>IF(_jhy2_month_day!A217="","",_jhy2_month_day!A217)</f>
        <v/>
      </c>
      <c r="CB221" s="464" t="str">
        <f>IF(_jhy2_month_day!B217="","",_jhy2_month_day!B217)</f>
        <v/>
      </c>
      <c r="CC221" s="464" t="str">
        <f>IF(_jhy2_month_day!C217="","",_jhy2_month_day!C217)</f>
        <v/>
      </c>
      <c r="CD221" s="464" t="str">
        <f>IF(_jhy2_month_day!D217="","",_jhy2_month_day!D217)</f>
        <v/>
      </c>
      <c r="CE221" s="464" t="str">
        <f>IF(_jhy2_month_day!E217="","",_jhy2_month_day!E217)</f>
        <v/>
      </c>
      <c r="CF221" s="464" t="str">
        <f>IF(_jhy2_month_day!F217="","",_jhy2_month_day!F217)</f>
        <v/>
      </c>
      <c r="CG221" s="464" t="str">
        <f>IF(_jhy2_month_day!G217="","",_jhy2_month_day!G217)</f>
        <v/>
      </c>
      <c r="CH221" s="464" t="str">
        <f>IF(_jhy2_month_day!H217="","",_jhy2_month_day!H217)</f>
        <v/>
      </c>
      <c r="CI221" s="464" t="str">
        <f>IF(_jhy2_month_day!I217="","",_jhy2_month_day!I217)</f>
        <v/>
      </c>
      <c r="CJ221" s="464" t="str">
        <f>IF(_jhy2_month_day!J217="","",_jhy2_month_day!J217)</f>
        <v/>
      </c>
      <c r="CK221" s="464" t="str">
        <f>IF(_jhy2_month_day!K217="","",_jhy2_month_day!K217)</f>
        <v/>
      </c>
      <c r="CL221" s="562" t="str">
        <f>IF(_jhy2_month_day!L217="","",_jhy2_month_day!L217)</f>
        <v/>
      </c>
      <c r="CM221" s="562" t="str">
        <f>IF(_jhy2_month_day!M217="","",_jhy2_month_day!M217)</f>
        <v/>
      </c>
      <c r="CN221" s="562" t="str">
        <f>IF(_jhy2_month_day!N217="","",_jhy2_month_day!N217)</f>
        <v/>
      </c>
      <c r="CO221" s="562" t="str">
        <f>IF(_jhy2_month_day!O217="","",_jhy2_month_day!O217)</f>
        <v/>
      </c>
      <c r="CP221" s="562" t="str">
        <f>IF(_jhy2_month_day!P217="","",_jhy2_month_day!P217)</f>
        <v/>
      </c>
      <c r="CQ221" s="562" t="str">
        <f>IF(_jhy2_month_day!Q217="","",_jhy2_month_day!Q217)</f>
        <v/>
      </c>
      <c r="CR221" s="563" t="str">
        <f>IF(_jhy2_month_day!R217="","",_jhy2_month_day!R217)</f>
        <v/>
      </c>
      <c r="CS221" s="576" t="str">
        <f>IF(_jhy2_month_day!S217="","",_jhy2_month_day!S217)</f>
        <v/>
      </c>
      <c r="CT221" s="562" t="str">
        <f>IF(_jhy2_month_day!T217="","",_jhy2_month_day!T217)</f>
        <v/>
      </c>
      <c r="CU221" s="577" t="e">
        <f t="shared" si="1167"/>
        <v>#VALUE!</v>
      </c>
      <c r="CV221" s="198" t="e">
        <f t="shared" si="1168"/>
        <v>#VALUE!</v>
      </c>
      <c r="CW221" s="192" t="e">
        <f t="shared" si="1169"/>
        <v>#VALUE!</v>
      </c>
      <c r="CX221" s="192" t="e">
        <f t="shared" si="1170"/>
        <v>#VALUE!</v>
      </c>
      <c r="CY221" s="202" t="e">
        <f t="shared" si="1171"/>
        <v>#VALUE!</v>
      </c>
      <c r="CZ221" s="192" t="e">
        <f t="shared" ref="CZ221:DI221" si="1349">$AJ221*EF221</f>
        <v>#VALUE!</v>
      </c>
      <c r="DA221" s="192" t="e">
        <f t="shared" si="1349"/>
        <v>#VALUE!</v>
      </c>
      <c r="DB221" s="192" t="e">
        <f t="shared" si="1349"/>
        <v>#VALUE!</v>
      </c>
      <c r="DC221" s="192" t="e">
        <f t="shared" si="1349"/>
        <v>#VALUE!</v>
      </c>
      <c r="DD221" s="192" t="e">
        <f t="shared" si="1349"/>
        <v>#VALUE!</v>
      </c>
      <c r="DE221" s="192" t="e">
        <f t="shared" si="1349"/>
        <v>#VALUE!</v>
      </c>
      <c r="DF221" s="192" t="e">
        <f t="shared" si="1349"/>
        <v>#VALUE!</v>
      </c>
      <c r="DG221" s="192" t="e">
        <f t="shared" si="1349"/>
        <v>#VALUE!</v>
      </c>
      <c r="DH221" s="192" t="e">
        <f t="shared" si="1349"/>
        <v>#VALUE!</v>
      </c>
      <c r="DI221" s="192" t="e">
        <f t="shared" si="1349"/>
        <v>#VALUE!</v>
      </c>
      <c r="DJ221" s="192" t="e">
        <f t="shared" si="1173"/>
        <v>#VALUE!</v>
      </c>
      <c r="DK221" s="192" t="e">
        <f t="shared" si="1174"/>
        <v>#VALUE!</v>
      </c>
      <c r="DL221" s="192" t="e">
        <f t="shared" si="1175"/>
        <v>#VALUE!</v>
      </c>
      <c r="DM221" s="192" t="e">
        <f t="shared" si="1176"/>
        <v>#VALUE!</v>
      </c>
      <c r="DN221" s="192" t="e">
        <f t="shared" si="1177"/>
        <v>#VALUE!</v>
      </c>
      <c r="DO221" s="192" t="e">
        <f t="shared" si="1178"/>
        <v>#VALUE!</v>
      </c>
      <c r="DP221" s="192" t="e">
        <f t="shared" si="1179"/>
        <v>#VALUE!</v>
      </c>
      <c r="DQ221" s="192" t="e">
        <f t="shared" si="1180"/>
        <v>#VALUE!</v>
      </c>
      <c r="DR221" s="192" t="e">
        <f t="shared" si="1181"/>
        <v>#VALUE!</v>
      </c>
      <c r="DS221" s="192" t="e">
        <f t="shared" si="1182"/>
        <v>#VALUE!</v>
      </c>
      <c r="DT221" s="192" t="e">
        <f t="shared" si="1183"/>
        <v>#VALUE!</v>
      </c>
      <c r="DU221" s="192" t="e">
        <f t="shared" si="1184"/>
        <v>#VALUE!</v>
      </c>
      <c r="DV221" s="198" t="e">
        <f t="shared" si="1185"/>
        <v>#VALUE!</v>
      </c>
      <c r="DW221" s="198" t="e">
        <f t="shared" si="1186"/>
        <v>#DIV/0!</v>
      </c>
      <c r="DX221" s="198" t="e">
        <f t="shared" si="1187"/>
        <v>#DIV/0!</v>
      </c>
      <c r="DY221" s="198" t="e">
        <f t="shared" si="1188"/>
        <v>#VALUE!</v>
      </c>
      <c r="DZ221" s="198" t="e">
        <f t="shared" si="1189"/>
        <v>#VALUE!</v>
      </c>
      <c r="EA221" s="198" t="e">
        <f t="shared" si="1190"/>
        <v>#VALUE!</v>
      </c>
      <c r="EB221" s="198" t="e">
        <f t="shared" si="1191"/>
        <v>#VALUE!</v>
      </c>
      <c r="EC221" s="198" t="e">
        <f t="shared" si="1192"/>
        <v>#DIV/0!</v>
      </c>
      <c r="ED221" s="198" t="e">
        <f t="shared" si="1193"/>
        <v>#VALUE!</v>
      </c>
      <c r="EE221" s="198" t="e">
        <f t="shared" si="1194"/>
        <v>#VALUE!</v>
      </c>
      <c r="EF221" s="198" t="e">
        <f t="shared" ref="EF221:EO221" si="1350">DV221/SUM($DV221:$EE221)</f>
        <v>#VALUE!</v>
      </c>
      <c r="EG221" s="198" t="e">
        <f t="shared" si="1350"/>
        <v>#DIV/0!</v>
      </c>
      <c r="EH221" s="198" t="e">
        <f t="shared" si="1350"/>
        <v>#DIV/0!</v>
      </c>
      <c r="EI221" s="198" t="e">
        <f t="shared" si="1350"/>
        <v>#VALUE!</v>
      </c>
      <c r="EJ221" s="198" t="e">
        <f t="shared" si="1350"/>
        <v>#VALUE!</v>
      </c>
      <c r="EK221" s="198" t="e">
        <f t="shared" si="1350"/>
        <v>#VALUE!</v>
      </c>
      <c r="EL221" s="198" t="e">
        <f t="shared" si="1350"/>
        <v>#VALUE!</v>
      </c>
      <c r="EM221" s="198" t="e">
        <f t="shared" si="1350"/>
        <v>#DIV/0!</v>
      </c>
      <c r="EN221" s="198" t="e">
        <f t="shared" si="1350"/>
        <v>#VALUE!</v>
      </c>
      <c r="EO221" s="198" t="e">
        <f t="shared" si="1350"/>
        <v>#VALUE!</v>
      </c>
      <c r="EP221" s="511">
        <f t="shared" ref="EP221:EW221" si="1351">EP220</f>
        <v>0.08</v>
      </c>
      <c r="EQ221" s="511">
        <f t="shared" si="1351"/>
        <v>0.015</v>
      </c>
      <c r="ER221" s="511">
        <f t="shared" si="1351"/>
        <v>0.015</v>
      </c>
      <c r="ES221" s="511">
        <f t="shared" si="1351"/>
        <v>0.015</v>
      </c>
      <c r="ET221" s="511">
        <f t="shared" si="1351"/>
        <v>0.015</v>
      </c>
      <c r="EU221" s="511">
        <f t="shared" si="1351"/>
        <v>0.09</v>
      </c>
      <c r="EV221" s="511">
        <f t="shared" si="1351"/>
        <v>0.09</v>
      </c>
      <c r="EW221" s="511">
        <f t="shared" si="1351"/>
        <v>0.09</v>
      </c>
      <c r="EX221" s="420" t="str">
        <f>IF(_tag_month_day!AS217="","",_tag_month_day!AS217/100)</f>
        <v/>
      </c>
      <c r="EY221" s="420" t="str">
        <f>IF(_tag_month_day!AT217="","",_tag_month_day!AT217/100)</f>
        <v/>
      </c>
      <c r="EZ221" s="420" t="str">
        <f>IF(_tag_month_day!AU217="","",_tag_month_day!AU217/100)</f>
        <v/>
      </c>
      <c r="FA221" s="420" t="str">
        <f>IF(_tag_month_day!AV217="","",_tag_month_day!AV217/100)</f>
        <v/>
      </c>
      <c r="FB221" s="420" t="str">
        <f>IF(_tag_month_day!AW217="","",_tag_month_day!AW217/100)</f>
        <v/>
      </c>
      <c r="FC221" s="420" t="str">
        <f>IF(_tag_month_day!AX217="","",_tag_month_day!AX217/100)</f>
        <v/>
      </c>
      <c r="FD221" s="510">
        <f t="shared" si="1223"/>
        <v>0.33</v>
      </c>
      <c r="FE221" s="510">
        <f t="shared" si="1224"/>
        <v>0.19</v>
      </c>
      <c r="FF221" s="510">
        <f t="shared" si="1225"/>
        <v>0.003</v>
      </c>
      <c r="FG221" s="510">
        <f t="shared" si="1226"/>
        <v>0</v>
      </c>
      <c r="FH221" s="603">
        <f t="shared" si="1227"/>
        <v>0.0001</v>
      </c>
      <c r="FI221" s="510">
        <f t="shared" ref="FI221:FR221" si="1352">FI220</f>
        <v>0.41</v>
      </c>
      <c r="FJ221" s="510">
        <f t="shared" si="1352"/>
        <v>0.11</v>
      </c>
      <c r="FK221" s="510">
        <f t="shared" si="1352"/>
        <v>0.015</v>
      </c>
      <c r="FL221" s="510">
        <f t="shared" si="1352"/>
        <v>0</v>
      </c>
      <c r="FM221" s="603">
        <f t="shared" si="1352"/>
        <v>0.0001</v>
      </c>
      <c r="FN221" s="510" t="str">
        <f>IF(_tag_month_day!AY217="","",_tag_month_day!AY217/100)</f>
        <v/>
      </c>
      <c r="FO221" s="510" t="str">
        <f>IF(_tag_month_day!AZ217="","",_tag_month_day!AZ217/100)</f>
        <v/>
      </c>
      <c r="FP221" s="510" t="str">
        <f>IF(_tag_month_day!BA217="","",_tag_month_day!BA217/100)</f>
        <v/>
      </c>
      <c r="FQ221" s="510" t="str">
        <f>IF(_tag_month_day!BB217="","",_tag_month_day!BB217/100)</f>
        <v/>
      </c>
      <c r="FR221" s="603" t="str">
        <f>IF(_tag_month_day!BC217="","",_tag_month_day!BC217/100)</f>
        <v/>
      </c>
      <c r="FS221" s="510" t="str">
        <f>IF(_tag_month_day!BD217="","",_tag_month_day!BD217/100)</f>
        <v/>
      </c>
      <c r="FT221" s="510" t="str">
        <f>IF(_tag_month_day!BE217="","",_tag_month_day!BE217/100)</f>
        <v/>
      </c>
      <c r="FU221" s="510" t="str">
        <f>IF(_tag_month_day!BF217="","",_tag_month_day!BF217/100)</f>
        <v/>
      </c>
      <c r="FV221" s="510" t="str">
        <f>IF(_tag_month_day!BG217="","",_tag_month_day!BG217/100)</f>
        <v/>
      </c>
      <c r="FW221" s="603" t="str">
        <f>IF(_tag_month_day!BH217="","",_tag_month_day!BH217/100)</f>
        <v/>
      </c>
      <c r="FX221" s="510" t="str">
        <f>IF(_tag_month_day!BI217="","",_tag_month_day!BI217/100)</f>
        <v/>
      </c>
      <c r="FY221" s="510" t="str">
        <f>IF(_tag_month_day!BJ217="","",_tag_month_day!BJ217/100)</f>
        <v/>
      </c>
      <c r="FZ221" s="605" t="str">
        <f>IF(_tag_month_day!BK217="","",_tag_month_day!BK217/100)</f>
        <v/>
      </c>
      <c r="GA221" s="510" t="str">
        <f>IF(_tag_month_day!BL217="","",_tag_month_day!BL217/100)</f>
        <v/>
      </c>
      <c r="GB221" s="603" t="str">
        <f>IF(_tag_month_day!BM217="","",_tag_month_day!BM217/100)</f>
        <v/>
      </c>
      <c r="GC221" s="420" t="str">
        <f>IF(_tag_month_day!BN217="","",_tag_month_day!BN217/100)</f>
        <v/>
      </c>
      <c r="GD221" s="420" t="str">
        <f>IF(_tag_month_day!BO217="","",_tag_month_day!BO217/100)</f>
        <v/>
      </c>
      <c r="GE221" s="420" t="str">
        <f>IF(_tag_month_day!BP217="","",_tag_month_day!BP217/100)</f>
        <v/>
      </c>
      <c r="GF221" s="420" t="str">
        <f>IF(_tag_month_day!BQ217="","",_tag_month_day!BQ217/100)</f>
        <v/>
      </c>
      <c r="GG221" s="420" t="str">
        <f>IF(_tag_month_day!BR217="","",_tag_month_day!BR217/100)</f>
        <v/>
      </c>
      <c r="GH221" s="420" t="str">
        <f>IF(_tag_month_day!BS217="","",_tag_month_day!BS217/100)</f>
        <v/>
      </c>
      <c r="GI221" s="603" t="str">
        <f>IF(_tag_month_day!BT217="","",_tag_month_day!BT217/100)</f>
        <v/>
      </c>
      <c r="GJ221" s="612" t="str">
        <f>IF(_tag_month_day!BU217="","",_tag_month_day!BU217/100)</f>
        <v/>
      </c>
      <c r="GK221" s="620" t="str">
        <f>IF(_tag_month_day!BV217="",IF(_rlcf_month_day!A$2="","",_rlcf_month_day!A$2/100),_tag_month_day!BV217/100)</f>
        <v/>
      </c>
      <c r="GL221" s="620" t="str">
        <f>IF(_tag_month_day!BW217="",IF(_rlcf_month_day!B$2="","",_rlcf_month_day!B$2/100),_tag_month_day!BW217/100)</f>
        <v/>
      </c>
      <c r="GM221" s="621" t="str">
        <f>IF(_tag_month_day!BX217="",IF(_rlcf_month_day!C$2="","",_rlcf_month_day!C$2/100),_tag_month_day!BX217/100)</f>
        <v/>
      </c>
      <c r="GN221" s="620" t="str">
        <f>IF(_tag_month_day!BV217="",IF(_rlcf_month_day!A$2="","",_rlcf_month_day!A$2/100),_tag_month_day!BV217/100)</f>
        <v/>
      </c>
      <c r="GO221" s="620" t="str">
        <f>IF(_tag_month_day!BW217="",IF(_rlcf_month_day!B$2="","",_rlcf_month_day!B$2/100),_tag_month_day!BW217/100)</f>
        <v/>
      </c>
      <c r="GP221" s="620" t="str">
        <f>IF(_tag_month_day!CD217="",IF(_rlcf_month_day!E$2="","",_rlcf_month_day!E$2/100),_tag_month_day!CD217/100)</f>
        <v/>
      </c>
      <c r="GQ221" s="620" t="str">
        <f>IF(_tag_month_day!CE217="",IF(_rlcf_month_day!F$2="","",_rlcf_month_day!F$2/100),_tag_month_day!CE217/100)</f>
        <v/>
      </c>
      <c r="GR221" s="621" t="str">
        <f>IF(_tag_month_day!CF217="",IF(_rlcf_month_day!G$2="","",_rlcf_month_day!G$2/100),_tag_month_day!CF217/100)</f>
        <v/>
      </c>
      <c r="GS221" s="626">
        <f t="shared" ref="GS221:HH221" si="1353">GS220</f>
        <v>0.953</v>
      </c>
      <c r="GT221" s="626">
        <f t="shared" si="1353"/>
        <v>0.55</v>
      </c>
      <c r="GU221" s="626">
        <f t="shared" si="1353"/>
        <v>0.55</v>
      </c>
      <c r="GV221" s="626">
        <f t="shared" si="1353"/>
        <v>0.55</v>
      </c>
      <c r="GW221" s="626">
        <f t="shared" si="1353"/>
        <v>0.5</v>
      </c>
      <c r="GX221" s="626">
        <f t="shared" si="1353"/>
        <v>0.935</v>
      </c>
      <c r="GY221" s="626">
        <f t="shared" si="1353"/>
        <v>0.15</v>
      </c>
      <c r="GZ221" s="626">
        <f t="shared" si="1353"/>
        <v>1</v>
      </c>
      <c r="HA221" s="632">
        <f t="shared" si="1353"/>
        <v>0.047</v>
      </c>
      <c r="HB221" s="632">
        <f t="shared" si="1353"/>
        <v>0.45</v>
      </c>
      <c r="HC221" s="632">
        <f t="shared" si="1353"/>
        <v>0.45</v>
      </c>
      <c r="HD221" s="632">
        <f t="shared" si="1353"/>
        <v>0.45</v>
      </c>
      <c r="HE221" s="632">
        <f t="shared" si="1353"/>
        <v>0.5</v>
      </c>
      <c r="HF221" s="632">
        <f t="shared" si="1353"/>
        <v>0.065</v>
      </c>
      <c r="HG221" s="632">
        <f t="shared" si="1353"/>
        <v>0.85</v>
      </c>
      <c r="HH221" s="632">
        <f t="shared" si="1353"/>
        <v>0</v>
      </c>
      <c r="HI221" s="68">
        <f t="shared" si="1199"/>
        <v>0</v>
      </c>
      <c r="HJ221" s="68" t="e">
        <f t="shared" si="1230"/>
        <v>#VALUE!</v>
      </c>
      <c r="HK221" s="202">
        <f t="shared" si="1231"/>
        <v>0.85</v>
      </c>
      <c r="HL221" s="464">
        <f t="shared" si="1232"/>
        <v>550000</v>
      </c>
      <c r="HM221" s="464">
        <f t="shared" si="1233"/>
        <v>480000</v>
      </c>
      <c r="HN221" s="192" t="e">
        <f t="shared" si="1200"/>
        <v>#VALUE!</v>
      </c>
      <c r="HO221" s="192" t="e">
        <f>HN221*HK221*$HO$2/HL221*1000000</f>
        <v>#VALUE!</v>
      </c>
      <c r="HP221" s="192" t="e">
        <f>HN221*HK221*$HP$2/HM221*1000000</f>
        <v>#VALUE!</v>
      </c>
    </row>
    <row r="222" customFormat="1" spans="1:224">
      <c r="A222" s="381">
        <v>217</v>
      </c>
      <c r="B222" s="54">
        <f ca="1" t="shared" si="1234"/>
        <v>43626</v>
      </c>
      <c r="C222" s="57">
        <f t="shared" si="1235"/>
        <v>0.0416666666666667</v>
      </c>
      <c r="D222" s="68" t="str">
        <f ca="1" t="shared" si="1201"/>
        <v>夜班</v>
      </c>
      <c r="E222" s="68" t="str">
        <f ca="1" t="shared" si="1202"/>
        <v>甲</v>
      </c>
      <c r="F222" s="68">
        <f ca="1">SUMPRODUCT((成本日报!$A$3:$A$95=计划!B222)*(成本日报!$B$3:$B$95=计划!$D222),成本日报!$C$3:$C$95)</f>
        <v>1</v>
      </c>
      <c r="G222" s="382">
        <f ca="1" t="shared" si="1236"/>
        <v>43625.9999999995</v>
      </c>
      <c r="H222" s="382">
        <f ca="1" t="shared" si="1203"/>
        <v>43626.0069444439</v>
      </c>
      <c r="I222" s="382">
        <f ca="1" t="shared" si="1204"/>
        <v>43626.0124999995</v>
      </c>
      <c r="J222" s="382">
        <f ca="1" t="shared" si="1205"/>
        <v>43626.0416666661</v>
      </c>
      <c r="K222" s="382">
        <f ca="1" t="shared" si="1206"/>
        <v>43626.1041666661</v>
      </c>
      <c r="L222" s="382">
        <f ca="1" t="shared" si="1207"/>
        <v>43626.1249999995</v>
      </c>
      <c r="M222" s="398" t="str">
        <f>IF(_tag_month_day!A218="","",_tag_month_day!A218)</f>
        <v/>
      </c>
      <c r="N222" s="398" t="str">
        <f>IF(_tag_month_day!B218="","",_tag_month_day!B218)</f>
        <v/>
      </c>
      <c r="O222" s="399" t="e">
        <f t="shared" si="1208"/>
        <v>#VALUE!</v>
      </c>
      <c r="P222" s="398" t="str">
        <f>IF(_tag_month_day!C218="","",_tag_month_day!C218)</f>
        <v/>
      </c>
      <c r="Q222" s="398" t="str">
        <f>IF(_tag_month_day!D218="","",_tag_month_day!D218)</f>
        <v/>
      </c>
      <c r="R222" s="416">
        <f>IF(_tag_month_day!CB218="",R221,_tag_month_day!CB218/100)</f>
        <v>0.07</v>
      </c>
      <c r="S222" s="417" t="str">
        <f>IF(_tag_month_day!E218="","",_tag_month_day!E218)</f>
        <v/>
      </c>
      <c r="T222" s="417" t="str">
        <f>IF(_tag_month_day!F218="","",_tag_month_day!F218)</f>
        <v/>
      </c>
      <c r="U222" s="418" t="e">
        <f t="shared" si="1162"/>
        <v>#VALUE!</v>
      </c>
      <c r="V222" s="53" t="e">
        <f t="shared" si="1163"/>
        <v>#VALUE!</v>
      </c>
      <c r="W222" s="419" t="str">
        <f>IF(_jhy_month_day!A218="","",_jhy_month_day!A218)</f>
        <v/>
      </c>
      <c r="X222" s="420" t="str">
        <f>IF(_jhy_month_day!B218="","",_jhy_month_day!B218/100)</f>
        <v/>
      </c>
      <c r="Y222" s="420" t="str">
        <f>IF(_jhy_month_day!C218="","",_jhy_month_day!C218/100)</f>
        <v/>
      </c>
      <c r="Z222" s="439">
        <f t="shared" si="1253"/>
        <v>55</v>
      </c>
      <c r="AA222" s="440" t="str">
        <f>IF(_tag_month_day!G218="","",_tag_month_day!G218/100)</f>
        <v/>
      </c>
      <c r="AB222" s="440" t="str">
        <f>IF(_tag_month_day!H218="","",_tag_month_day!H218/100)</f>
        <v/>
      </c>
      <c r="AC222" s="193">
        <f t="shared" si="1209"/>
        <v>1.59963432013121</v>
      </c>
      <c r="AD222" s="441" t="str">
        <f t="shared" si="1210"/>
        <v/>
      </c>
      <c r="AE222" s="442" t="str">
        <f t="shared" si="1211"/>
        <v/>
      </c>
      <c r="AF222" s="443">
        <v>1</v>
      </c>
      <c r="AG222" s="68" t="str">
        <f>IF(_duihao_month_day!A218="","",_duihao_month_day!A218)</f>
        <v/>
      </c>
      <c r="AH222" s="463">
        <f>IF(_gyk_month_day!B218="",AH221,_gyk_month_day!B218)</f>
        <v>820</v>
      </c>
      <c r="AI222" s="464" t="e">
        <f t="shared" si="1237"/>
        <v>#VALUE!</v>
      </c>
      <c r="AJ222" s="68" t="str">
        <f>IF(_tag_month_day!I218="","",_tag_month_day!I218)</f>
        <v/>
      </c>
      <c r="AK222" s="465" t="str">
        <f>IF(_tzyy_month_day!A218="","",_tzyy_month_day!A218)</f>
        <v/>
      </c>
      <c r="AL222" s="465" t="str">
        <f>IF(_tzyy_month_day!B218="","",_tzyy_month_day!B218)</f>
        <v/>
      </c>
      <c r="AM222" s="465" t="str">
        <f>IF(_tzyy_month_day!C218="","",_tzyy_month_day!C218)</f>
        <v/>
      </c>
      <c r="AN222" s="466" t="str">
        <f>IF(_tag_month_day!CG218="","",_tag_month_day!CG218)</f>
        <v/>
      </c>
      <c r="AO222" s="466" t="str">
        <f>IF(_tag_month_day!CH218="","",_tag_month_day!CH218)</f>
        <v/>
      </c>
      <c r="AP222" s="486" t="e">
        <f t="shared" si="1212"/>
        <v>#VALUE!</v>
      </c>
      <c r="AQ222" s="487" t="str">
        <f>IF(_tag_month_day!J218="","",_tag_month_day!J218/100)</f>
        <v/>
      </c>
      <c r="AR222" s="488">
        <f t="shared" si="1213"/>
        <v>1.3</v>
      </c>
      <c r="AS222" s="489" t="e">
        <f t="shared" si="1164"/>
        <v>#VALUE!</v>
      </c>
      <c r="AT222" s="489">
        <f t="shared" si="1214"/>
        <v>0</v>
      </c>
      <c r="AU222" s="490" t="str">
        <f>IF(_tag_month_day!K218="","",_tag_month_day!K218)</f>
        <v/>
      </c>
      <c r="AV222" s="491" t="str">
        <f>IF(_tag_month_day!L218="","",_tag_month_day!L218/100)</f>
        <v/>
      </c>
      <c r="AW222" s="420">
        <f t="shared" si="1136"/>
        <v>0</v>
      </c>
      <c r="AX222" s="420">
        <f t="shared" si="1215"/>
        <v>0</v>
      </c>
      <c r="AY222" s="420" t="str">
        <f>IF(_tag_month_day!M218="","",_tag_month_day!M218/100)</f>
        <v/>
      </c>
      <c r="AZ222" s="420" t="str">
        <f>IF(_tag_month_day!N218="","",_tag_month_day!N218/100)</f>
        <v/>
      </c>
      <c r="BA222" s="420" t="str">
        <f>IF(_tag_month_day!O218="","",_tag_month_day!O218/100)</f>
        <v/>
      </c>
      <c r="BB222" s="496" t="str">
        <f>IF(_tag_month_day!P218="","",_tag_month_day!P218/100)</f>
        <v/>
      </c>
      <c r="BC222" s="496">
        <f t="shared" si="1216"/>
        <v>0</v>
      </c>
      <c r="BD222" s="496" t="str">
        <f>IF(_tag_month_day!Q218="","",_tag_month_day!Q218/100)</f>
        <v/>
      </c>
      <c r="BE222" s="510" t="str">
        <f>IF(_tag_month_day!R218="","",_tag_month_day!R218/100)</f>
        <v/>
      </c>
      <c r="BF222" s="413" t="str">
        <f>IF(_tag_month_day!CC218="","",_tag_month_day!CC218/100)</f>
        <v/>
      </c>
      <c r="BG222" s="511" t="e">
        <f t="shared" si="1165"/>
        <v>#VALUE!</v>
      </c>
      <c r="BH222" s="198">
        <f t="shared" si="1166"/>
        <v>0</v>
      </c>
      <c r="BI222" s="512" t="e">
        <f>IF(CX222=0,BI221,(DK222*查询!$R$5+DL222*查询!$Q$5+DM222*查询!$N$5+DN222*查询!$O$5+DO222*查询!$P$5)*AF222/CX222)</f>
        <v>#VALUE!</v>
      </c>
      <c r="BJ222" s="512" t="e">
        <f>IF(CX222=0,BJ221,(DP222*查询!$S$5+DQ222*查询!$T$5+DR222*查询!$U$5)*AF222/CX222)</f>
        <v>#VALUE!</v>
      </c>
      <c r="BK222" s="512">
        <f t="shared" si="1217"/>
        <v>1</v>
      </c>
      <c r="BL222" s="513" t="str">
        <f>IF(_cfyc_month_day!A218="","",_cfyc_month_day!A218)</f>
        <v/>
      </c>
      <c r="BM222" s="513" t="str">
        <f>IF(_cfyc_month_day!B218="","",_cfyc_month_day!B218)</f>
        <v/>
      </c>
      <c r="BN222" s="513" t="str">
        <f>IF(_cfyc_month_day!C218="","",_cfyc_month_day!C218)</f>
        <v/>
      </c>
      <c r="BO222" s="522" t="str">
        <f>IF(_cfyc_month_day!D218="","",_cfyc_month_day!D218)</f>
        <v/>
      </c>
      <c r="BP222" s="522" t="str">
        <f>IF(_cfyc_month_day!E218="","",_cfyc_month_day!E218)</f>
        <v/>
      </c>
      <c r="BQ222" s="522" t="str">
        <f>IF(_cfyc_month_day!F218="","",_cfyc_month_day!F218)</f>
        <v/>
      </c>
      <c r="BR222" s="513" t="str">
        <f>IF(_tag_month_day!T218="","",_tag_month_day!T218)</f>
        <v/>
      </c>
      <c r="BS222" s="513" t="str">
        <f>IF(_tag_month_day!U218="","",_tag_month_day!U218)</f>
        <v/>
      </c>
      <c r="BT222" s="523" t="str">
        <f t="shared" si="1218"/>
        <v/>
      </c>
      <c r="BU222" s="223" t="str">
        <f>IF(_tag_month_day!V218="","",_tag_month_day!V218)</f>
        <v/>
      </c>
      <c r="BV222" s="206" t="str">
        <f>IF(_tag_month_day!W218="","",_tag_month_day!W218)</f>
        <v/>
      </c>
      <c r="BW222" s="540" t="str">
        <f>IF(_tag_month_day!X218="","",_tag_month_day!X218)</f>
        <v/>
      </c>
      <c r="BX222" s="540" t="str">
        <f>IF(_tag_month_day!Y218="","",_tag_month_day!Y218)</f>
        <v/>
      </c>
      <c r="BY222" s="541">
        <f ca="1" t="shared" si="1219"/>
        <v>43626.1249999995</v>
      </c>
      <c r="BZ222" s="542"/>
      <c r="CA222" s="543" t="str">
        <f>IF(_jhy2_month_day!A218="","",_jhy2_month_day!A218)</f>
        <v/>
      </c>
      <c r="CB222" s="464" t="str">
        <f>IF(_jhy2_month_day!B218="","",_jhy2_month_day!B218)</f>
        <v/>
      </c>
      <c r="CC222" s="464" t="str">
        <f>IF(_jhy2_month_day!C218="","",_jhy2_month_day!C218)</f>
        <v/>
      </c>
      <c r="CD222" s="464" t="str">
        <f>IF(_jhy2_month_day!D218="","",_jhy2_month_day!D218)</f>
        <v/>
      </c>
      <c r="CE222" s="464" t="str">
        <f>IF(_jhy2_month_day!E218="","",_jhy2_month_day!E218)</f>
        <v/>
      </c>
      <c r="CF222" s="464" t="str">
        <f>IF(_jhy2_month_day!F218="","",_jhy2_month_day!F218)</f>
        <v/>
      </c>
      <c r="CG222" s="464" t="str">
        <f>IF(_jhy2_month_day!G218="","",_jhy2_month_day!G218)</f>
        <v/>
      </c>
      <c r="CH222" s="464" t="str">
        <f>IF(_jhy2_month_day!H218="","",_jhy2_month_day!H218)</f>
        <v/>
      </c>
      <c r="CI222" s="464" t="str">
        <f>IF(_jhy2_month_day!I218="","",_jhy2_month_day!I218)</f>
        <v/>
      </c>
      <c r="CJ222" s="464" t="str">
        <f>IF(_jhy2_month_day!J218="","",_jhy2_month_day!J218)</f>
        <v/>
      </c>
      <c r="CK222" s="464" t="str">
        <f>IF(_jhy2_month_day!K218="","",_jhy2_month_day!K218)</f>
        <v/>
      </c>
      <c r="CL222" s="562" t="str">
        <f>IF(_jhy2_month_day!L218="","",_jhy2_month_day!L218)</f>
        <v/>
      </c>
      <c r="CM222" s="562" t="str">
        <f>IF(_jhy2_month_day!M218="","",_jhy2_month_day!M218)</f>
        <v/>
      </c>
      <c r="CN222" s="562" t="str">
        <f>IF(_jhy2_month_day!N218="","",_jhy2_month_day!N218)</f>
        <v/>
      </c>
      <c r="CO222" s="562" t="str">
        <f>IF(_jhy2_month_day!O218="","",_jhy2_month_day!O218)</f>
        <v/>
      </c>
      <c r="CP222" s="562" t="str">
        <f>IF(_jhy2_month_day!P218="","",_jhy2_month_day!P218)</f>
        <v/>
      </c>
      <c r="CQ222" s="562" t="str">
        <f>IF(_jhy2_month_day!Q218="","",_jhy2_month_day!Q218)</f>
        <v/>
      </c>
      <c r="CR222" s="563" t="str">
        <f>IF(_jhy2_month_day!R218="","",_jhy2_month_day!R218)</f>
        <v/>
      </c>
      <c r="CS222" s="576" t="str">
        <f>IF(_jhy2_month_day!S218="","",_jhy2_month_day!S218)</f>
        <v/>
      </c>
      <c r="CT222" s="562" t="str">
        <f>IF(_jhy2_month_day!T218="","",_jhy2_month_day!T218)</f>
        <v/>
      </c>
      <c r="CU222" s="577" t="e">
        <f t="shared" si="1167"/>
        <v>#VALUE!</v>
      </c>
      <c r="CV222" s="198" t="e">
        <f t="shared" si="1168"/>
        <v>#VALUE!</v>
      </c>
      <c r="CW222" s="192" t="e">
        <f t="shared" si="1169"/>
        <v>#VALUE!</v>
      </c>
      <c r="CX222" s="192" t="e">
        <f t="shared" si="1170"/>
        <v>#VALUE!</v>
      </c>
      <c r="CY222" s="202" t="e">
        <f t="shared" si="1171"/>
        <v>#VALUE!</v>
      </c>
      <c r="CZ222" s="192" t="e">
        <f t="shared" ref="CZ222:DI222" si="1354">$AJ222*EF222</f>
        <v>#VALUE!</v>
      </c>
      <c r="DA222" s="192" t="e">
        <f t="shared" si="1354"/>
        <v>#VALUE!</v>
      </c>
      <c r="DB222" s="192" t="e">
        <f t="shared" si="1354"/>
        <v>#VALUE!</v>
      </c>
      <c r="DC222" s="192" t="e">
        <f t="shared" si="1354"/>
        <v>#VALUE!</v>
      </c>
      <c r="DD222" s="192" t="e">
        <f t="shared" si="1354"/>
        <v>#VALUE!</v>
      </c>
      <c r="DE222" s="192" t="e">
        <f t="shared" si="1354"/>
        <v>#VALUE!</v>
      </c>
      <c r="DF222" s="192" t="e">
        <f t="shared" si="1354"/>
        <v>#VALUE!</v>
      </c>
      <c r="DG222" s="192" t="e">
        <f t="shared" si="1354"/>
        <v>#VALUE!</v>
      </c>
      <c r="DH222" s="192" t="e">
        <f t="shared" si="1354"/>
        <v>#VALUE!</v>
      </c>
      <c r="DI222" s="192" t="e">
        <f t="shared" si="1354"/>
        <v>#VALUE!</v>
      </c>
      <c r="DJ222" s="192" t="e">
        <f t="shared" si="1173"/>
        <v>#VALUE!</v>
      </c>
      <c r="DK222" s="192" t="e">
        <f t="shared" si="1174"/>
        <v>#VALUE!</v>
      </c>
      <c r="DL222" s="192" t="e">
        <f t="shared" si="1175"/>
        <v>#VALUE!</v>
      </c>
      <c r="DM222" s="192" t="e">
        <f t="shared" si="1176"/>
        <v>#VALUE!</v>
      </c>
      <c r="DN222" s="192" t="e">
        <f t="shared" si="1177"/>
        <v>#VALUE!</v>
      </c>
      <c r="DO222" s="192" t="e">
        <f t="shared" si="1178"/>
        <v>#VALUE!</v>
      </c>
      <c r="DP222" s="192" t="e">
        <f t="shared" si="1179"/>
        <v>#VALUE!</v>
      </c>
      <c r="DQ222" s="192" t="e">
        <f t="shared" si="1180"/>
        <v>#VALUE!</v>
      </c>
      <c r="DR222" s="192" t="e">
        <f t="shared" si="1181"/>
        <v>#VALUE!</v>
      </c>
      <c r="DS222" s="192" t="e">
        <f t="shared" si="1182"/>
        <v>#VALUE!</v>
      </c>
      <c r="DT222" s="192" t="e">
        <f t="shared" si="1183"/>
        <v>#VALUE!</v>
      </c>
      <c r="DU222" s="192" t="e">
        <f t="shared" si="1184"/>
        <v>#VALUE!</v>
      </c>
      <c r="DV222" s="198" t="e">
        <f t="shared" si="1185"/>
        <v>#VALUE!</v>
      </c>
      <c r="DW222" s="198" t="e">
        <f t="shared" si="1186"/>
        <v>#DIV/0!</v>
      </c>
      <c r="DX222" s="198" t="e">
        <f t="shared" si="1187"/>
        <v>#DIV/0!</v>
      </c>
      <c r="DY222" s="198" t="e">
        <f t="shared" si="1188"/>
        <v>#VALUE!</v>
      </c>
      <c r="DZ222" s="198" t="e">
        <f t="shared" si="1189"/>
        <v>#VALUE!</v>
      </c>
      <c r="EA222" s="198" t="e">
        <f t="shared" si="1190"/>
        <v>#VALUE!</v>
      </c>
      <c r="EB222" s="198" t="e">
        <f t="shared" si="1191"/>
        <v>#VALUE!</v>
      </c>
      <c r="EC222" s="198" t="e">
        <f t="shared" si="1192"/>
        <v>#DIV/0!</v>
      </c>
      <c r="ED222" s="198" t="e">
        <f t="shared" si="1193"/>
        <v>#VALUE!</v>
      </c>
      <c r="EE222" s="198" t="e">
        <f t="shared" si="1194"/>
        <v>#VALUE!</v>
      </c>
      <c r="EF222" s="198" t="e">
        <f t="shared" ref="EF222:EO222" si="1355">DV222/SUM($DV222:$EE222)</f>
        <v>#VALUE!</v>
      </c>
      <c r="EG222" s="198" t="e">
        <f t="shared" si="1355"/>
        <v>#DIV/0!</v>
      </c>
      <c r="EH222" s="198" t="e">
        <f t="shared" si="1355"/>
        <v>#DIV/0!</v>
      </c>
      <c r="EI222" s="198" t="e">
        <f t="shared" si="1355"/>
        <v>#VALUE!</v>
      </c>
      <c r="EJ222" s="198" t="e">
        <f t="shared" si="1355"/>
        <v>#VALUE!</v>
      </c>
      <c r="EK222" s="198" t="e">
        <f t="shared" si="1355"/>
        <v>#VALUE!</v>
      </c>
      <c r="EL222" s="198" t="e">
        <f t="shared" si="1355"/>
        <v>#VALUE!</v>
      </c>
      <c r="EM222" s="198" t="e">
        <f t="shared" si="1355"/>
        <v>#DIV/0!</v>
      </c>
      <c r="EN222" s="198" t="e">
        <f t="shared" si="1355"/>
        <v>#VALUE!</v>
      </c>
      <c r="EO222" s="198" t="e">
        <f t="shared" si="1355"/>
        <v>#VALUE!</v>
      </c>
      <c r="EP222" s="511">
        <f t="shared" ref="EP222:EW222" si="1356">EP221</f>
        <v>0.08</v>
      </c>
      <c r="EQ222" s="511">
        <f t="shared" si="1356"/>
        <v>0.015</v>
      </c>
      <c r="ER222" s="511">
        <f t="shared" si="1356"/>
        <v>0.015</v>
      </c>
      <c r="ES222" s="511">
        <f t="shared" si="1356"/>
        <v>0.015</v>
      </c>
      <c r="ET222" s="511">
        <f t="shared" si="1356"/>
        <v>0.015</v>
      </c>
      <c r="EU222" s="511">
        <f t="shared" si="1356"/>
        <v>0.09</v>
      </c>
      <c r="EV222" s="511">
        <f t="shared" si="1356"/>
        <v>0.09</v>
      </c>
      <c r="EW222" s="511">
        <f t="shared" si="1356"/>
        <v>0.09</v>
      </c>
      <c r="EX222" s="420" t="str">
        <f>IF(_tag_month_day!AS218="","",_tag_month_day!AS218/100)</f>
        <v/>
      </c>
      <c r="EY222" s="420" t="str">
        <f>IF(_tag_month_day!AT218="","",_tag_month_day!AT218/100)</f>
        <v/>
      </c>
      <c r="EZ222" s="420" t="str">
        <f>IF(_tag_month_day!AU218="","",_tag_month_day!AU218/100)</f>
        <v/>
      </c>
      <c r="FA222" s="420" t="str">
        <f>IF(_tag_month_day!AV218="","",_tag_month_day!AV218/100)</f>
        <v/>
      </c>
      <c r="FB222" s="420" t="str">
        <f>IF(_tag_month_day!AW218="","",_tag_month_day!AW218/100)</f>
        <v/>
      </c>
      <c r="FC222" s="420" t="str">
        <f>IF(_tag_month_day!AX218="","",_tag_month_day!AX218/100)</f>
        <v/>
      </c>
      <c r="FD222" s="510">
        <f t="shared" si="1223"/>
        <v>0.33</v>
      </c>
      <c r="FE222" s="510">
        <f t="shared" si="1224"/>
        <v>0.19</v>
      </c>
      <c r="FF222" s="510">
        <f t="shared" si="1225"/>
        <v>0.003</v>
      </c>
      <c r="FG222" s="510">
        <f t="shared" si="1226"/>
        <v>0</v>
      </c>
      <c r="FH222" s="603">
        <f t="shared" si="1227"/>
        <v>0.0001</v>
      </c>
      <c r="FI222" s="510">
        <f t="shared" ref="FI222:FR222" si="1357">FI221</f>
        <v>0.41</v>
      </c>
      <c r="FJ222" s="510">
        <f t="shared" si="1357"/>
        <v>0.11</v>
      </c>
      <c r="FK222" s="510">
        <f t="shared" si="1357"/>
        <v>0.015</v>
      </c>
      <c r="FL222" s="510">
        <f t="shared" si="1357"/>
        <v>0</v>
      </c>
      <c r="FM222" s="603">
        <f t="shared" si="1357"/>
        <v>0.0001</v>
      </c>
      <c r="FN222" s="510" t="str">
        <f>IF(_tag_month_day!AY218="","",_tag_month_day!AY218/100)</f>
        <v/>
      </c>
      <c r="FO222" s="510" t="str">
        <f>IF(_tag_month_day!AZ218="","",_tag_month_day!AZ218/100)</f>
        <v/>
      </c>
      <c r="FP222" s="510" t="str">
        <f>IF(_tag_month_day!BA218="","",_tag_month_day!BA218/100)</f>
        <v/>
      </c>
      <c r="FQ222" s="510" t="str">
        <f>IF(_tag_month_day!BB218="","",_tag_month_day!BB218/100)</f>
        <v/>
      </c>
      <c r="FR222" s="603" t="str">
        <f>IF(_tag_month_day!BC218="","",_tag_month_day!BC218/100)</f>
        <v/>
      </c>
      <c r="FS222" s="510" t="str">
        <f>IF(_tag_month_day!BD218="","",_tag_month_day!BD218/100)</f>
        <v/>
      </c>
      <c r="FT222" s="510" t="str">
        <f>IF(_tag_month_day!BE218="","",_tag_month_day!BE218/100)</f>
        <v/>
      </c>
      <c r="FU222" s="510" t="str">
        <f>IF(_tag_month_day!BF218="","",_tag_month_day!BF218/100)</f>
        <v/>
      </c>
      <c r="FV222" s="510" t="str">
        <f>IF(_tag_month_day!BG218="","",_tag_month_day!BG218/100)</f>
        <v/>
      </c>
      <c r="FW222" s="603" t="str">
        <f>IF(_tag_month_day!BH218="","",_tag_month_day!BH218/100)</f>
        <v/>
      </c>
      <c r="FX222" s="510" t="str">
        <f>IF(_tag_month_day!BI218="","",_tag_month_day!BI218/100)</f>
        <v/>
      </c>
      <c r="FY222" s="510" t="str">
        <f>IF(_tag_month_day!BJ218="","",_tag_month_day!BJ218/100)</f>
        <v/>
      </c>
      <c r="FZ222" s="605" t="str">
        <f>IF(_tag_month_day!BK218="","",_tag_month_day!BK218/100)</f>
        <v/>
      </c>
      <c r="GA222" s="510" t="str">
        <f>IF(_tag_month_day!BL218="","",_tag_month_day!BL218/100)</f>
        <v/>
      </c>
      <c r="GB222" s="603" t="str">
        <f>IF(_tag_month_day!BM218="","",_tag_month_day!BM218/100)</f>
        <v/>
      </c>
      <c r="GC222" s="420" t="str">
        <f>IF(_tag_month_day!BN218="","",_tag_month_day!BN218/100)</f>
        <v/>
      </c>
      <c r="GD222" s="420" t="str">
        <f>IF(_tag_month_day!BO218="","",_tag_month_day!BO218/100)</f>
        <v/>
      </c>
      <c r="GE222" s="420" t="str">
        <f>IF(_tag_month_day!BP218="","",_tag_month_day!BP218/100)</f>
        <v/>
      </c>
      <c r="GF222" s="420" t="str">
        <f>IF(_tag_month_day!BQ218="","",_tag_month_day!BQ218/100)</f>
        <v/>
      </c>
      <c r="GG222" s="420" t="str">
        <f>IF(_tag_month_day!BR218="","",_tag_month_day!BR218/100)</f>
        <v/>
      </c>
      <c r="GH222" s="420" t="str">
        <f>IF(_tag_month_day!BS218="","",_tag_month_day!BS218/100)</f>
        <v/>
      </c>
      <c r="GI222" s="603" t="str">
        <f>IF(_tag_month_day!BT218="","",_tag_month_day!BT218/100)</f>
        <v/>
      </c>
      <c r="GJ222" s="612" t="str">
        <f>IF(_tag_month_day!BU218="","",_tag_month_day!BU218/100)</f>
        <v/>
      </c>
      <c r="GK222" s="620" t="str">
        <f>IF(_tag_month_day!BV218="",IF(_rlcf_month_day!A$2="","",_rlcf_month_day!A$2/100),_tag_month_day!BV218/100)</f>
        <v/>
      </c>
      <c r="GL222" s="620" t="str">
        <f>IF(_tag_month_day!BW218="",IF(_rlcf_month_day!B$2="","",_rlcf_month_day!B$2/100),_tag_month_day!BW218/100)</f>
        <v/>
      </c>
      <c r="GM222" s="621" t="str">
        <f>IF(_tag_month_day!BX218="",IF(_rlcf_month_day!C$2="","",_rlcf_month_day!C$2/100),_tag_month_day!BX218/100)</f>
        <v/>
      </c>
      <c r="GN222" s="620" t="str">
        <f>IF(_tag_month_day!BV218="",IF(_rlcf_month_day!A$2="","",_rlcf_month_day!A$2/100),_tag_month_day!BV218/100)</f>
        <v/>
      </c>
      <c r="GO222" s="620" t="str">
        <f>IF(_tag_month_day!BW218="",IF(_rlcf_month_day!B$2="","",_rlcf_month_day!B$2/100),_tag_month_day!BW218/100)</f>
        <v/>
      </c>
      <c r="GP222" s="620" t="str">
        <f>IF(_tag_month_day!CD218="",IF(_rlcf_month_day!E$2="","",_rlcf_month_day!E$2/100),_tag_month_day!CD218/100)</f>
        <v/>
      </c>
      <c r="GQ222" s="620" t="str">
        <f>IF(_tag_month_day!CE218="",IF(_rlcf_month_day!F$2="","",_rlcf_month_day!F$2/100),_tag_month_day!CE218/100)</f>
        <v/>
      </c>
      <c r="GR222" s="621" t="str">
        <f>IF(_tag_month_day!CF218="",IF(_rlcf_month_day!G$2="","",_rlcf_month_day!G$2/100),_tag_month_day!CF218/100)</f>
        <v/>
      </c>
      <c r="GS222" s="626">
        <f t="shared" ref="GS222:HH222" si="1358">GS221</f>
        <v>0.953</v>
      </c>
      <c r="GT222" s="626">
        <f t="shared" si="1358"/>
        <v>0.55</v>
      </c>
      <c r="GU222" s="626">
        <f t="shared" si="1358"/>
        <v>0.55</v>
      </c>
      <c r="GV222" s="626">
        <f t="shared" si="1358"/>
        <v>0.55</v>
      </c>
      <c r="GW222" s="626">
        <f t="shared" si="1358"/>
        <v>0.5</v>
      </c>
      <c r="GX222" s="626">
        <f t="shared" si="1358"/>
        <v>0.935</v>
      </c>
      <c r="GY222" s="626">
        <f t="shared" si="1358"/>
        <v>0.15</v>
      </c>
      <c r="GZ222" s="626">
        <f t="shared" si="1358"/>
        <v>1</v>
      </c>
      <c r="HA222" s="632">
        <f t="shared" si="1358"/>
        <v>0.047</v>
      </c>
      <c r="HB222" s="632">
        <f t="shared" si="1358"/>
        <v>0.45</v>
      </c>
      <c r="HC222" s="632">
        <f t="shared" si="1358"/>
        <v>0.45</v>
      </c>
      <c r="HD222" s="632">
        <f t="shared" si="1358"/>
        <v>0.45</v>
      </c>
      <c r="HE222" s="632">
        <f t="shared" si="1358"/>
        <v>0.5</v>
      </c>
      <c r="HF222" s="632">
        <f t="shared" si="1358"/>
        <v>0.065</v>
      </c>
      <c r="HG222" s="632">
        <f t="shared" si="1358"/>
        <v>0.85</v>
      </c>
      <c r="HH222" s="632">
        <f t="shared" si="1358"/>
        <v>0</v>
      </c>
      <c r="HI222" s="68">
        <f t="shared" si="1199"/>
        <v>0</v>
      </c>
      <c r="HJ222" s="68" t="e">
        <f t="shared" si="1230"/>
        <v>#VALUE!</v>
      </c>
      <c r="HK222" s="202">
        <f t="shared" si="1231"/>
        <v>0.85</v>
      </c>
      <c r="HL222" s="464">
        <f t="shared" si="1232"/>
        <v>550000</v>
      </c>
      <c r="HM222" s="464">
        <f t="shared" si="1233"/>
        <v>480000</v>
      </c>
      <c r="HN222" s="192" t="e">
        <f t="shared" si="1200"/>
        <v>#VALUE!</v>
      </c>
      <c r="HO222" s="192" t="e">
        <f>HN222*HK222*$HO$2/HL222*1000000</f>
        <v>#VALUE!</v>
      </c>
      <c r="HP222" s="192" t="e">
        <f>HN222*HK222*$HP$2/HM222*1000000</f>
        <v>#VALUE!</v>
      </c>
    </row>
    <row r="223" customFormat="1" spans="1:224">
      <c r="A223" s="381">
        <v>218</v>
      </c>
      <c r="B223" s="54">
        <f ca="1" t="shared" si="1234"/>
        <v>43626</v>
      </c>
      <c r="C223" s="57">
        <f t="shared" si="1235"/>
        <v>0.0416666666666667</v>
      </c>
      <c r="D223" s="68" t="str">
        <f ca="1" t="shared" si="1201"/>
        <v>夜班</v>
      </c>
      <c r="E223" s="68" t="str">
        <f ca="1" t="shared" si="1202"/>
        <v>甲</v>
      </c>
      <c r="F223" s="68">
        <f ca="1">SUMPRODUCT((成本日报!$A$3:$A$95=计划!B223)*(成本日报!$B$3:$B$95=计划!$D223),成本日报!$C$3:$C$95)</f>
        <v>1</v>
      </c>
      <c r="G223" s="382">
        <f ca="1" t="shared" si="1236"/>
        <v>43626.0416666661</v>
      </c>
      <c r="H223" s="382">
        <f ca="1" t="shared" si="1203"/>
        <v>43626.0486111106</v>
      </c>
      <c r="I223" s="382">
        <f ca="1" t="shared" si="1204"/>
        <v>43626.0541666661</v>
      </c>
      <c r="J223" s="382">
        <f ca="1" t="shared" si="1205"/>
        <v>43626.0833333328</v>
      </c>
      <c r="K223" s="382">
        <f ca="1" t="shared" si="1206"/>
        <v>43626.1458333328</v>
      </c>
      <c r="L223" s="382">
        <f ca="1" t="shared" si="1207"/>
        <v>43626.1666666661</v>
      </c>
      <c r="M223" s="398" t="str">
        <f>IF(_tag_month_day!A219="","",_tag_month_day!A219)</f>
        <v/>
      </c>
      <c r="N223" s="398" t="str">
        <f>IF(_tag_month_day!B219="","",_tag_month_day!B219)</f>
        <v/>
      </c>
      <c r="O223" s="399" t="e">
        <f t="shared" si="1208"/>
        <v>#VALUE!</v>
      </c>
      <c r="P223" s="398" t="str">
        <f>IF(_tag_month_day!C219="","",_tag_month_day!C219)</f>
        <v/>
      </c>
      <c r="Q223" s="398" t="str">
        <f>IF(_tag_month_day!D219="","",_tag_month_day!D219)</f>
        <v/>
      </c>
      <c r="R223" s="416">
        <f>IF(_tag_month_day!CB219="",R222,_tag_month_day!CB219/100)</f>
        <v>0.07</v>
      </c>
      <c r="S223" s="417" t="str">
        <f>IF(_tag_month_day!E219="","",_tag_month_day!E219)</f>
        <v/>
      </c>
      <c r="T223" s="417" t="str">
        <f>IF(_tag_month_day!F219="","",_tag_month_day!F219)</f>
        <v/>
      </c>
      <c r="U223" s="418" t="e">
        <f t="shared" si="1162"/>
        <v>#VALUE!</v>
      </c>
      <c r="V223" s="53" t="e">
        <f t="shared" si="1163"/>
        <v>#VALUE!</v>
      </c>
      <c r="W223" s="419" t="str">
        <f>IF(_jhy_month_day!A219="","",_jhy_month_day!A219)</f>
        <v/>
      </c>
      <c r="X223" s="420" t="str">
        <f>IF(_jhy_month_day!B219="","",_jhy_month_day!B219/100)</f>
        <v/>
      </c>
      <c r="Y223" s="420" t="str">
        <f>IF(_jhy_month_day!C219="","",_jhy_month_day!C219/100)</f>
        <v/>
      </c>
      <c r="Z223" s="439">
        <f t="shared" si="1253"/>
        <v>55</v>
      </c>
      <c r="AA223" s="440" t="str">
        <f>IF(_tag_month_day!G219="","",_tag_month_day!G219/100)</f>
        <v/>
      </c>
      <c r="AB223" s="440" t="str">
        <f>IF(_tag_month_day!H219="","",_tag_month_day!H219/100)</f>
        <v/>
      </c>
      <c r="AC223" s="193">
        <f t="shared" si="1209"/>
        <v>1.59963432013121</v>
      </c>
      <c r="AD223" s="441" t="str">
        <f t="shared" si="1210"/>
        <v/>
      </c>
      <c r="AE223" s="442" t="str">
        <f t="shared" si="1211"/>
        <v/>
      </c>
      <c r="AF223" s="443">
        <v>1</v>
      </c>
      <c r="AG223" s="68" t="str">
        <f>IF(_duihao_month_day!A219="","",_duihao_month_day!A219)</f>
        <v/>
      </c>
      <c r="AH223" s="463">
        <f>IF(_gyk_month_day!B219="",AH222,_gyk_month_day!B219)</f>
        <v>820</v>
      </c>
      <c r="AI223" s="464" t="e">
        <f t="shared" si="1237"/>
        <v>#VALUE!</v>
      </c>
      <c r="AJ223" s="68" t="str">
        <f>IF(_tag_month_day!I219="","",_tag_month_day!I219)</f>
        <v/>
      </c>
      <c r="AK223" s="465" t="str">
        <f>IF(_tzyy_month_day!A219="","",_tzyy_month_day!A219)</f>
        <v/>
      </c>
      <c r="AL223" s="465" t="str">
        <f>IF(_tzyy_month_day!B219="","",_tzyy_month_day!B219)</f>
        <v/>
      </c>
      <c r="AM223" s="465" t="str">
        <f>IF(_tzyy_month_day!C219="","",_tzyy_month_day!C219)</f>
        <v/>
      </c>
      <c r="AN223" s="466" t="str">
        <f>IF(_tag_month_day!CG219="","",_tag_month_day!CG219)</f>
        <v/>
      </c>
      <c r="AO223" s="466" t="str">
        <f>IF(_tag_month_day!CH219="","",_tag_month_day!CH219)</f>
        <v/>
      </c>
      <c r="AP223" s="486" t="e">
        <f t="shared" si="1212"/>
        <v>#VALUE!</v>
      </c>
      <c r="AQ223" s="487" t="str">
        <f>IF(_tag_month_day!J219="","",_tag_month_day!J219/100)</f>
        <v/>
      </c>
      <c r="AR223" s="488">
        <f t="shared" si="1213"/>
        <v>1.3</v>
      </c>
      <c r="AS223" s="489" t="e">
        <f t="shared" si="1164"/>
        <v>#VALUE!</v>
      </c>
      <c r="AT223" s="489">
        <f t="shared" si="1214"/>
        <v>0</v>
      </c>
      <c r="AU223" s="490" t="str">
        <f>IF(_tag_month_day!K219="","",_tag_month_day!K219)</f>
        <v/>
      </c>
      <c r="AV223" s="491" t="str">
        <f>IF(_tag_month_day!L219="","",_tag_month_day!L219/100)</f>
        <v/>
      </c>
      <c r="AW223" s="420">
        <f t="shared" si="1136"/>
        <v>0</v>
      </c>
      <c r="AX223" s="420">
        <f t="shared" si="1215"/>
        <v>0</v>
      </c>
      <c r="AY223" s="420" t="str">
        <f>IF(_tag_month_day!M219="","",_tag_month_day!M219/100)</f>
        <v/>
      </c>
      <c r="AZ223" s="420" t="str">
        <f>IF(_tag_month_day!N219="","",_tag_month_day!N219/100)</f>
        <v/>
      </c>
      <c r="BA223" s="420" t="str">
        <f>IF(_tag_month_day!O219="","",_tag_month_day!O219/100)</f>
        <v/>
      </c>
      <c r="BB223" s="496" t="str">
        <f>IF(_tag_month_day!P219="","",_tag_month_day!P219/100)</f>
        <v/>
      </c>
      <c r="BC223" s="496">
        <f t="shared" si="1216"/>
        <v>0</v>
      </c>
      <c r="BD223" s="496" t="str">
        <f>IF(_tag_month_day!Q219="","",_tag_month_day!Q219/100)</f>
        <v/>
      </c>
      <c r="BE223" s="510" t="str">
        <f>IF(_tag_month_day!R219="","",_tag_month_day!R219/100)</f>
        <v/>
      </c>
      <c r="BF223" s="413" t="str">
        <f>IF(_tag_month_day!CC219="","",_tag_month_day!CC219/100)</f>
        <v/>
      </c>
      <c r="BG223" s="511" t="e">
        <f t="shared" si="1165"/>
        <v>#VALUE!</v>
      </c>
      <c r="BH223" s="198">
        <f t="shared" si="1166"/>
        <v>0</v>
      </c>
      <c r="BI223" s="512" t="e">
        <f>IF(CX223=0,BI222,(DK223*查询!$R$5+DL223*查询!$Q$5+DM223*查询!$N$5+DN223*查询!$O$5+DO223*查询!$P$5)*AF223/CX223)</f>
        <v>#VALUE!</v>
      </c>
      <c r="BJ223" s="512" t="e">
        <f>IF(CX223=0,BJ222,(DP223*查询!$S$5+DQ223*查询!$T$5+DR223*查询!$U$5)*AF223/CX223)</f>
        <v>#VALUE!</v>
      </c>
      <c r="BK223" s="512">
        <f t="shared" si="1217"/>
        <v>1</v>
      </c>
      <c r="BL223" s="513" t="str">
        <f>IF(_cfyc_month_day!A219="","",_cfyc_month_day!A219)</f>
        <v/>
      </c>
      <c r="BM223" s="513" t="str">
        <f>IF(_cfyc_month_day!B219="","",_cfyc_month_day!B219)</f>
        <v/>
      </c>
      <c r="BN223" s="513" t="str">
        <f>IF(_cfyc_month_day!C219="","",_cfyc_month_day!C219)</f>
        <v/>
      </c>
      <c r="BO223" s="522" t="str">
        <f>IF(_cfyc_month_day!D219="","",_cfyc_month_day!D219)</f>
        <v/>
      </c>
      <c r="BP223" s="522" t="str">
        <f>IF(_cfyc_month_day!E219="","",_cfyc_month_day!E219)</f>
        <v/>
      </c>
      <c r="BQ223" s="522" t="str">
        <f>IF(_cfyc_month_day!F219="","",_cfyc_month_day!F219)</f>
        <v/>
      </c>
      <c r="BR223" s="513" t="str">
        <f>IF(_tag_month_day!T219="","",_tag_month_day!T219)</f>
        <v/>
      </c>
      <c r="BS223" s="513" t="str">
        <f>IF(_tag_month_day!U219="","",_tag_month_day!U219)</f>
        <v/>
      </c>
      <c r="BT223" s="523" t="str">
        <f t="shared" si="1218"/>
        <v/>
      </c>
      <c r="BU223" s="223" t="str">
        <f>IF(_tag_month_day!V219="","",_tag_month_day!V219)</f>
        <v/>
      </c>
      <c r="BV223" s="206" t="str">
        <f>IF(_tag_month_day!W219="","",_tag_month_day!W219)</f>
        <v/>
      </c>
      <c r="BW223" s="540" t="str">
        <f>IF(_tag_month_day!X219="","",_tag_month_day!X219)</f>
        <v/>
      </c>
      <c r="BX223" s="540" t="str">
        <f>IF(_tag_month_day!Y219="","",_tag_month_day!Y219)</f>
        <v/>
      </c>
      <c r="BY223" s="541">
        <f ca="1" t="shared" si="1219"/>
        <v>43626.1666666661</v>
      </c>
      <c r="BZ223" s="542" t="s">
        <v>215</v>
      </c>
      <c r="CA223" s="543" t="str">
        <f>IF(_jhy2_month_day!A219="","",_jhy2_month_day!A219)</f>
        <v/>
      </c>
      <c r="CB223" s="464" t="str">
        <f>IF(_jhy2_month_day!B219="","",_jhy2_month_day!B219)</f>
        <v/>
      </c>
      <c r="CC223" s="464" t="str">
        <f>IF(_jhy2_month_day!C219="","",_jhy2_month_day!C219)</f>
        <v/>
      </c>
      <c r="CD223" s="464" t="str">
        <f>IF(_jhy2_month_day!D219="","",_jhy2_month_day!D219)</f>
        <v/>
      </c>
      <c r="CE223" s="464" t="str">
        <f>IF(_jhy2_month_day!E219="","",_jhy2_month_day!E219)</f>
        <v/>
      </c>
      <c r="CF223" s="464" t="str">
        <f>IF(_jhy2_month_day!F219="","",_jhy2_month_day!F219)</f>
        <v/>
      </c>
      <c r="CG223" s="464" t="str">
        <f>IF(_jhy2_month_day!G219="","",_jhy2_month_day!G219)</f>
        <v/>
      </c>
      <c r="CH223" s="464" t="str">
        <f>IF(_jhy2_month_day!H219="","",_jhy2_month_day!H219)</f>
        <v/>
      </c>
      <c r="CI223" s="464" t="str">
        <f>IF(_jhy2_month_day!I219="","",_jhy2_month_day!I219)</f>
        <v/>
      </c>
      <c r="CJ223" s="464" t="str">
        <f>IF(_jhy2_month_day!J219="","",_jhy2_month_day!J219)</f>
        <v/>
      </c>
      <c r="CK223" s="464" t="str">
        <f>IF(_jhy2_month_day!K219="","",_jhy2_month_day!K219)</f>
        <v/>
      </c>
      <c r="CL223" s="562" t="str">
        <f>IF(_jhy2_month_day!L219="","",_jhy2_month_day!L219)</f>
        <v/>
      </c>
      <c r="CM223" s="562" t="str">
        <f>IF(_jhy2_month_day!M219="","",_jhy2_month_day!M219)</f>
        <v/>
      </c>
      <c r="CN223" s="562" t="str">
        <f>IF(_jhy2_month_day!N219="","",_jhy2_month_day!N219)</f>
        <v/>
      </c>
      <c r="CO223" s="562" t="str">
        <f>IF(_jhy2_month_day!O219="","",_jhy2_month_day!O219)</f>
        <v/>
      </c>
      <c r="CP223" s="562" t="str">
        <f>IF(_jhy2_month_day!P219="","",_jhy2_month_day!P219)</f>
        <v/>
      </c>
      <c r="CQ223" s="562" t="str">
        <f>IF(_jhy2_month_day!Q219="","",_jhy2_month_day!Q219)</f>
        <v/>
      </c>
      <c r="CR223" s="563" t="str">
        <f>IF(_jhy2_month_day!R219="","",_jhy2_month_day!R219)</f>
        <v/>
      </c>
      <c r="CS223" s="576" t="str">
        <f>IF(_jhy2_month_day!S219="","",_jhy2_month_day!S219)</f>
        <v/>
      </c>
      <c r="CT223" s="562" t="str">
        <f>IF(_jhy2_month_day!T219="","",_jhy2_month_day!T219)</f>
        <v/>
      </c>
      <c r="CU223" s="577" t="e">
        <f t="shared" si="1167"/>
        <v>#VALUE!</v>
      </c>
      <c r="CV223" s="198" t="e">
        <f t="shared" si="1168"/>
        <v>#VALUE!</v>
      </c>
      <c r="CW223" s="192" t="e">
        <f t="shared" si="1169"/>
        <v>#VALUE!</v>
      </c>
      <c r="CX223" s="192" t="e">
        <f t="shared" si="1170"/>
        <v>#VALUE!</v>
      </c>
      <c r="CY223" s="202" t="e">
        <f t="shared" si="1171"/>
        <v>#VALUE!</v>
      </c>
      <c r="CZ223" s="192" t="e">
        <f t="shared" ref="CZ223:DI223" si="1359">$AJ223*EF223</f>
        <v>#VALUE!</v>
      </c>
      <c r="DA223" s="192" t="e">
        <f t="shared" si="1359"/>
        <v>#VALUE!</v>
      </c>
      <c r="DB223" s="192" t="e">
        <f t="shared" si="1359"/>
        <v>#VALUE!</v>
      </c>
      <c r="DC223" s="192" t="e">
        <f t="shared" si="1359"/>
        <v>#VALUE!</v>
      </c>
      <c r="DD223" s="192" t="e">
        <f t="shared" si="1359"/>
        <v>#VALUE!</v>
      </c>
      <c r="DE223" s="192" t="e">
        <f t="shared" si="1359"/>
        <v>#VALUE!</v>
      </c>
      <c r="DF223" s="192" t="e">
        <f t="shared" si="1359"/>
        <v>#VALUE!</v>
      </c>
      <c r="DG223" s="192" t="e">
        <f t="shared" si="1359"/>
        <v>#VALUE!</v>
      </c>
      <c r="DH223" s="192" t="e">
        <f t="shared" si="1359"/>
        <v>#VALUE!</v>
      </c>
      <c r="DI223" s="192" t="e">
        <f t="shared" si="1359"/>
        <v>#VALUE!</v>
      </c>
      <c r="DJ223" s="192" t="e">
        <f t="shared" si="1173"/>
        <v>#VALUE!</v>
      </c>
      <c r="DK223" s="192" t="e">
        <f t="shared" si="1174"/>
        <v>#VALUE!</v>
      </c>
      <c r="DL223" s="192" t="e">
        <f t="shared" si="1175"/>
        <v>#VALUE!</v>
      </c>
      <c r="DM223" s="192" t="e">
        <f t="shared" si="1176"/>
        <v>#VALUE!</v>
      </c>
      <c r="DN223" s="192" t="e">
        <f t="shared" si="1177"/>
        <v>#VALUE!</v>
      </c>
      <c r="DO223" s="192" t="e">
        <f t="shared" si="1178"/>
        <v>#VALUE!</v>
      </c>
      <c r="DP223" s="192" t="e">
        <f t="shared" si="1179"/>
        <v>#VALUE!</v>
      </c>
      <c r="DQ223" s="192" t="e">
        <f t="shared" si="1180"/>
        <v>#VALUE!</v>
      </c>
      <c r="DR223" s="192" t="e">
        <f t="shared" si="1181"/>
        <v>#VALUE!</v>
      </c>
      <c r="DS223" s="192" t="e">
        <f t="shared" si="1182"/>
        <v>#VALUE!</v>
      </c>
      <c r="DT223" s="192" t="e">
        <f t="shared" si="1183"/>
        <v>#VALUE!</v>
      </c>
      <c r="DU223" s="192" t="e">
        <f t="shared" si="1184"/>
        <v>#VALUE!</v>
      </c>
      <c r="DV223" s="198" t="e">
        <f t="shared" si="1185"/>
        <v>#VALUE!</v>
      </c>
      <c r="DW223" s="198" t="e">
        <f t="shared" si="1186"/>
        <v>#DIV/0!</v>
      </c>
      <c r="DX223" s="198" t="e">
        <f t="shared" si="1187"/>
        <v>#DIV/0!</v>
      </c>
      <c r="DY223" s="198" t="e">
        <f t="shared" si="1188"/>
        <v>#VALUE!</v>
      </c>
      <c r="DZ223" s="198" t="e">
        <f t="shared" si="1189"/>
        <v>#VALUE!</v>
      </c>
      <c r="EA223" s="198" t="e">
        <f t="shared" si="1190"/>
        <v>#VALUE!</v>
      </c>
      <c r="EB223" s="198" t="e">
        <f t="shared" si="1191"/>
        <v>#VALUE!</v>
      </c>
      <c r="EC223" s="198" t="e">
        <f t="shared" si="1192"/>
        <v>#DIV/0!</v>
      </c>
      <c r="ED223" s="198" t="e">
        <f t="shared" si="1193"/>
        <v>#VALUE!</v>
      </c>
      <c r="EE223" s="198" t="e">
        <f t="shared" si="1194"/>
        <v>#VALUE!</v>
      </c>
      <c r="EF223" s="198" t="e">
        <f t="shared" ref="EF223:EO223" si="1360">DV223/SUM($DV223:$EE223)</f>
        <v>#VALUE!</v>
      </c>
      <c r="EG223" s="198" t="e">
        <f t="shared" si="1360"/>
        <v>#DIV/0!</v>
      </c>
      <c r="EH223" s="198" t="e">
        <f t="shared" si="1360"/>
        <v>#DIV/0!</v>
      </c>
      <c r="EI223" s="198" t="e">
        <f t="shared" si="1360"/>
        <v>#VALUE!</v>
      </c>
      <c r="EJ223" s="198" t="e">
        <f t="shared" si="1360"/>
        <v>#VALUE!</v>
      </c>
      <c r="EK223" s="198" t="e">
        <f t="shared" si="1360"/>
        <v>#VALUE!</v>
      </c>
      <c r="EL223" s="198" t="e">
        <f t="shared" si="1360"/>
        <v>#VALUE!</v>
      </c>
      <c r="EM223" s="198" t="e">
        <f t="shared" si="1360"/>
        <v>#DIV/0!</v>
      </c>
      <c r="EN223" s="198" t="e">
        <f t="shared" si="1360"/>
        <v>#VALUE!</v>
      </c>
      <c r="EO223" s="198" t="e">
        <f t="shared" si="1360"/>
        <v>#VALUE!</v>
      </c>
      <c r="EP223" s="511">
        <f t="shared" ref="EP223:EW223" si="1361">EP222</f>
        <v>0.08</v>
      </c>
      <c r="EQ223" s="511">
        <f t="shared" si="1361"/>
        <v>0.015</v>
      </c>
      <c r="ER223" s="511">
        <f t="shared" si="1361"/>
        <v>0.015</v>
      </c>
      <c r="ES223" s="511">
        <f t="shared" si="1361"/>
        <v>0.015</v>
      </c>
      <c r="ET223" s="511">
        <f t="shared" si="1361"/>
        <v>0.015</v>
      </c>
      <c r="EU223" s="511">
        <f t="shared" si="1361"/>
        <v>0.09</v>
      </c>
      <c r="EV223" s="511">
        <f t="shared" si="1361"/>
        <v>0.09</v>
      </c>
      <c r="EW223" s="511">
        <f t="shared" si="1361"/>
        <v>0.09</v>
      </c>
      <c r="EX223" s="420" t="str">
        <f>IF(_tag_month_day!AS219="","",_tag_month_day!AS219/100)</f>
        <v/>
      </c>
      <c r="EY223" s="420" t="str">
        <f>IF(_tag_month_day!AT219="","",_tag_month_day!AT219/100)</f>
        <v/>
      </c>
      <c r="EZ223" s="420" t="str">
        <f>IF(_tag_month_day!AU219="","",_tag_month_day!AU219/100)</f>
        <v/>
      </c>
      <c r="FA223" s="420" t="str">
        <f>IF(_tag_month_day!AV219="","",_tag_month_day!AV219/100)</f>
        <v/>
      </c>
      <c r="FB223" s="420" t="str">
        <f>IF(_tag_month_day!AW219="","",_tag_month_day!AW219/100)</f>
        <v/>
      </c>
      <c r="FC223" s="420" t="str">
        <f>IF(_tag_month_day!AX219="","",_tag_month_day!AX219/100)</f>
        <v/>
      </c>
      <c r="FD223" s="510">
        <f t="shared" si="1223"/>
        <v>0.33</v>
      </c>
      <c r="FE223" s="510">
        <f t="shared" si="1224"/>
        <v>0.19</v>
      </c>
      <c r="FF223" s="510">
        <f t="shared" si="1225"/>
        <v>0.003</v>
      </c>
      <c r="FG223" s="510">
        <f t="shared" si="1226"/>
        <v>0</v>
      </c>
      <c r="FH223" s="603">
        <f t="shared" si="1227"/>
        <v>0.0001</v>
      </c>
      <c r="FI223" s="510">
        <f t="shared" ref="FI223:FR223" si="1362">FI222</f>
        <v>0.41</v>
      </c>
      <c r="FJ223" s="510">
        <f t="shared" si="1362"/>
        <v>0.11</v>
      </c>
      <c r="FK223" s="510">
        <f t="shared" si="1362"/>
        <v>0.015</v>
      </c>
      <c r="FL223" s="510">
        <f t="shared" si="1362"/>
        <v>0</v>
      </c>
      <c r="FM223" s="603">
        <f t="shared" si="1362"/>
        <v>0.0001</v>
      </c>
      <c r="FN223" s="510" t="str">
        <f>IF(_tag_month_day!AY219="","",_tag_month_day!AY219/100)</f>
        <v/>
      </c>
      <c r="FO223" s="510" t="str">
        <f>IF(_tag_month_day!AZ219="","",_tag_month_day!AZ219/100)</f>
        <v/>
      </c>
      <c r="FP223" s="510" t="str">
        <f>IF(_tag_month_day!BA219="","",_tag_month_day!BA219/100)</f>
        <v/>
      </c>
      <c r="FQ223" s="510" t="str">
        <f>IF(_tag_month_day!BB219="","",_tag_month_day!BB219/100)</f>
        <v/>
      </c>
      <c r="FR223" s="603" t="str">
        <f>IF(_tag_month_day!BC219="","",_tag_month_day!BC219/100)</f>
        <v/>
      </c>
      <c r="FS223" s="510" t="str">
        <f>IF(_tag_month_day!BD219="","",_tag_month_day!BD219/100)</f>
        <v/>
      </c>
      <c r="FT223" s="510" t="str">
        <f>IF(_tag_month_day!BE219="","",_tag_month_day!BE219/100)</f>
        <v/>
      </c>
      <c r="FU223" s="510" t="str">
        <f>IF(_tag_month_day!BF219="","",_tag_month_day!BF219/100)</f>
        <v/>
      </c>
      <c r="FV223" s="510" t="str">
        <f>IF(_tag_month_day!BG219="","",_tag_month_day!BG219/100)</f>
        <v/>
      </c>
      <c r="FW223" s="603" t="str">
        <f>IF(_tag_month_day!BH219="","",_tag_month_day!BH219/100)</f>
        <v/>
      </c>
      <c r="FX223" s="510" t="str">
        <f>IF(_tag_month_day!BI219="","",_tag_month_day!BI219/100)</f>
        <v/>
      </c>
      <c r="FY223" s="510" t="str">
        <f>IF(_tag_month_day!BJ219="","",_tag_month_day!BJ219/100)</f>
        <v/>
      </c>
      <c r="FZ223" s="605" t="str">
        <f>IF(_tag_month_day!BK219="","",_tag_month_day!BK219/100)</f>
        <v/>
      </c>
      <c r="GA223" s="510" t="str">
        <f>IF(_tag_month_day!BL219="","",_tag_month_day!BL219/100)</f>
        <v/>
      </c>
      <c r="GB223" s="603" t="str">
        <f>IF(_tag_month_day!BM219="","",_tag_month_day!BM219/100)</f>
        <v/>
      </c>
      <c r="GC223" s="420" t="str">
        <f>IF(_tag_month_day!BN219="","",_tag_month_day!BN219/100)</f>
        <v/>
      </c>
      <c r="GD223" s="420" t="str">
        <f>IF(_tag_month_day!BO219="","",_tag_month_day!BO219/100)</f>
        <v/>
      </c>
      <c r="GE223" s="420" t="str">
        <f>IF(_tag_month_day!BP219="","",_tag_month_day!BP219/100)</f>
        <v/>
      </c>
      <c r="GF223" s="420" t="str">
        <f>IF(_tag_month_day!BQ219="","",_tag_month_day!BQ219/100)</f>
        <v/>
      </c>
      <c r="GG223" s="420" t="str">
        <f>IF(_tag_month_day!BR219="","",_tag_month_day!BR219/100)</f>
        <v/>
      </c>
      <c r="GH223" s="420" t="str">
        <f>IF(_tag_month_day!BS219="","",_tag_month_day!BS219/100)</f>
        <v/>
      </c>
      <c r="GI223" s="603" t="str">
        <f>IF(_tag_month_day!BT219="","",_tag_month_day!BT219/100)</f>
        <v/>
      </c>
      <c r="GJ223" s="612" t="str">
        <f>IF(_tag_month_day!BU219="","",_tag_month_day!BU219/100)</f>
        <v/>
      </c>
      <c r="GK223" s="620" t="str">
        <f>IF(_tag_month_day!BV219="",IF(_rlcf_month_day!A$2="","",_rlcf_month_day!A$2/100),_tag_month_day!BV219/100)</f>
        <v/>
      </c>
      <c r="GL223" s="620" t="str">
        <f>IF(_tag_month_day!BW219="",IF(_rlcf_month_day!B$2="","",_rlcf_month_day!B$2/100),_tag_month_day!BW219/100)</f>
        <v/>
      </c>
      <c r="GM223" s="621" t="str">
        <f>IF(_tag_month_day!BX219="",IF(_rlcf_month_day!C$2="","",_rlcf_month_day!C$2/100),_tag_month_day!BX219/100)</f>
        <v/>
      </c>
      <c r="GN223" s="620" t="str">
        <f>IF(_tag_month_day!BV219="",IF(_rlcf_month_day!A$2="","",_rlcf_month_day!A$2/100),_tag_month_day!BV219/100)</f>
        <v/>
      </c>
      <c r="GO223" s="620" t="str">
        <f>IF(_tag_month_day!BW219="",IF(_rlcf_month_day!B$2="","",_rlcf_month_day!B$2/100),_tag_month_day!BW219/100)</f>
        <v/>
      </c>
      <c r="GP223" s="620" t="str">
        <f>IF(_tag_month_day!CD219="",IF(_rlcf_month_day!E$2="","",_rlcf_month_day!E$2/100),_tag_month_day!CD219/100)</f>
        <v/>
      </c>
      <c r="GQ223" s="620" t="str">
        <f>IF(_tag_month_day!CE219="",IF(_rlcf_month_day!F$2="","",_rlcf_month_day!F$2/100),_tag_month_day!CE219/100)</f>
        <v/>
      </c>
      <c r="GR223" s="621" t="str">
        <f>IF(_tag_month_day!CF219="",IF(_rlcf_month_day!G$2="","",_rlcf_month_day!G$2/100),_tag_month_day!CF219/100)</f>
        <v/>
      </c>
      <c r="GS223" s="626">
        <f t="shared" ref="GS223:HH223" si="1363">GS222</f>
        <v>0.953</v>
      </c>
      <c r="GT223" s="626">
        <f t="shared" si="1363"/>
        <v>0.55</v>
      </c>
      <c r="GU223" s="626">
        <f t="shared" si="1363"/>
        <v>0.55</v>
      </c>
      <c r="GV223" s="626">
        <f t="shared" si="1363"/>
        <v>0.55</v>
      </c>
      <c r="GW223" s="626">
        <f t="shared" si="1363"/>
        <v>0.5</v>
      </c>
      <c r="GX223" s="626">
        <f t="shared" si="1363"/>
        <v>0.935</v>
      </c>
      <c r="GY223" s="626">
        <f t="shared" si="1363"/>
        <v>0.15</v>
      </c>
      <c r="GZ223" s="626">
        <f t="shared" si="1363"/>
        <v>1</v>
      </c>
      <c r="HA223" s="632">
        <f t="shared" si="1363"/>
        <v>0.047</v>
      </c>
      <c r="HB223" s="632">
        <f t="shared" si="1363"/>
        <v>0.45</v>
      </c>
      <c r="HC223" s="632">
        <f t="shared" si="1363"/>
        <v>0.45</v>
      </c>
      <c r="HD223" s="632">
        <f t="shared" si="1363"/>
        <v>0.45</v>
      </c>
      <c r="HE223" s="632">
        <f t="shared" si="1363"/>
        <v>0.5</v>
      </c>
      <c r="HF223" s="632">
        <f t="shared" si="1363"/>
        <v>0.065</v>
      </c>
      <c r="HG223" s="632">
        <f t="shared" si="1363"/>
        <v>0.85</v>
      </c>
      <c r="HH223" s="632">
        <f t="shared" si="1363"/>
        <v>0</v>
      </c>
      <c r="HI223" s="68" t="e">
        <f t="shared" si="1199"/>
        <v>#VALUE!</v>
      </c>
      <c r="HJ223" s="68" t="e">
        <f t="shared" si="1230"/>
        <v>#VALUE!</v>
      </c>
      <c r="HK223" s="202">
        <f t="shared" si="1231"/>
        <v>0.85</v>
      </c>
      <c r="HL223" s="464">
        <f t="shared" si="1232"/>
        <v>550000</v>
      </c>
      <c r="HM223" s="464">
        <f t="shared" si="1233"/>
        <v>480000</v>
      </c>
      <c r="HN223" s="192" t="e">
        <f t="shared" si="1200"/>
        <v>#VALUE!</v>
      </c>
      <c r="HO223" s="192" t="e">
        <f>HN223*HK223*$HO$2/HL223*1000000</f>
        <v>#VALUE!</v>
      </c>
      <c r="HP223" s="192" t="e">
        <f>HN223*HK223*$HP$2/HM223*1000000</f>
        <v>#VALUE!</v>
      </c>
    </row>
    <row r="224" customFormat="1" spans="1:224">
      <c r="A224" s="381">
        <v>219</v>
      </c>
      <c r="B224" s="54">
        <f ca="1" t="shared" si="1234"/>
        <v>43626</v>
      </c>
      <c r="C224" s="57">
        <f t="shared" si="1235"/>
        <v>0.0416666666666667</v>
      </c>
      <c r="D224" s="68" t="str">
        <f ca="1" t="shared" si="1201"/>
        <v>夜班</v>
      </c>
      <c r="E224" s="68" t="str">
        <f ca="1" t="shared" si="1202"/>
        <v>甲</v>
      </c>
      <c r="F224" s="68">
        <f ca="1">SUMPRODUCT((成本日报!$A$3:$A$95=计划!B224)*(成本日报!$B$3:$B$95=计划!$D224),成本日报!$C$3:$C$95)</f>
        <v>1</v>
      </c>
      <c r="G224" s="382">
        <f ca="1" t="shared" si="1236"/>
        <v>43626.0833333328</v>
      </c>
      <c r="H224" s="382">
        <f ca="1" t="shared" si="1203"/>
        <v>43626.0902777772</v>
      </c>
      <c r="I224" s="382">
        <f ca="1" t="shared" si="1204"/>
        <v>43626.0958333328</v>
      </c>
      <c r="J224" s="382">
        <f ca="1" t="shared" si="1205"/>
        <v>43626.1249999995</v>
      </c>
      <c r="K224" s="382">
        <f ca="1" t="shared" si="1206"/>
        <v>43626.1874999995</v>
      </c>
      <c r="L224" s="382">
        <f ca="1" t="shared" si="1207"/>
        <v>43626.2083333328</v>
      </c>
      <c r="M224" s="398" t="str">
        <f>IF(_tag_month_day!A220="","",_tag_month_day!A220)</f>
        <v/>
      </c>
      <c r="N224" s="398" t="str">
        <f>IF(_tag_month_day!B220="","",_tag_month_day!B220)</f>
        <v/>
      </c>
      <c r="O224" s="399" t="e">
        <f t="shared" si="1208"/>
        <v>#VALUE!</v>
      </c>
      <c r="P224" s="398" t="str">
        <f>IF(_tag_month_day!C220="","",_tag_month_day!C220)</f>
        <v/>
      </c>
      <c r="Q224" s="398" t="str">
        <f>IF(_tag_month_day!D220="","",_tag_month_day!D220)</f>
        <v/>
      </c>
      <c r="R224" s="416">
        <f>IF(_tag_month_day!CB220="",R223,_tag_month_day!CB220/100)</f>
        <v>0.07</v>
      </c>
      <c r="S224" s="417" t="str">
        <f>IF(_tag_month_day!E220="","",_tag_month_day!E220)</f>
        <v/>
      </c>
      <c r="T224" s="417" t="str">
        <f>IF(_tag_month_day!F220="","",_tag_month_day!F220)</f>
        <v/>
      </c>
      <c r="U224" s="418" t="e">
        <f t="shared" si="1162"/>
        <v>#VALUE!</v>
      </c>
      <c r="V224" s="53" t="e">
        <f t="shared" si="1163"/>
        <v>#VALUE!</v>
      </c>
      <c r="W224" s="419" t="str">
        <f>IF(_jhy_month_day!A220="","",_jhy_month_day!A220)</f>
        <v/>
      </c>
      <c r="X224" s="420" t="str">
        <f>IF(_jhy_month_day!B220="","",_jhy_month_day!B220/100)</f>
        <v/>
      </c>
      <c r="Y224" s="420" t="str">
        <f>IF(_jhy_month_day!C220="","",_jhy_month_day!C220/100)</f>
        <v/>
      </c>
      <c r="Z224" s="439">
        <f t="shared" si="1253"/>
        <v>55</v>
      </c>
      <c r="AA224" s="440" t="str">
        <f>IF(_tag_month_day!G220="","",_tag_month_day!G220/100)</f>
        <v/>
      </c>
      <c r="AB224" s="440" t="str">
        <f>IF(_tag_month_day!H220="","",_tag_month_day!H220/100)</f>
        <v/>
      </c>
      <c r="AC224" s="193">
        <f t="shared" si="1209"/>
        <v>1.59963432013121</v>
      </c>
      <c r="AD224" s="441" t="str">
        <f t="shared" si="1210"/>
        <v/>
      </c>
      <c r="AE224" s="442" t="str">
        <f t="shared" si="1211"/>
        <v/>
      </c>
      <c r="AF224" s="443">
        <v>1</v>
      </c>
      <c r="AG224" s="68" t="str">
        <f>IF(_duihao_month_day!A220="","",_duihao_month_day!A220)</f>
        <v/>
      </c>
      <c r="AH224" s="463">
        <f>IF(_gyk_month_day!B220="",AH223,_gyk_month_day!B220)</f>
        <v>820</v>
      </c>
      <c r="AI224" s="464" t="e">
        <f t="shared" si="1237"/>
        <v>#VALUE!</v>
      </c>
      <c r="AJ224" s="68" t="str">
        <f>IF(_tag_month_day!I220="","",_tag_month_day!I220)</f>
        <v/>
      </c>
      <c r="AK224" s="465" t="str">
        <f>IF(_tzyy_month_day!A220="","",_tzyy_month_day!A220)</f>
        <v/>
      </c>
      <c r="AL224" s="465" t="str">
        <f>IF(_tzyy_month_day!B220="","",_tzyy_month_day!B220)</f>
        <v/>
      </c>
      <c r="AM224" s="465" t="str">
        <f>IF(_tzyy_month_day!C220="","",_tzyy_month_day!C220)</f>
        <v/>
      </c>
      <c r="AN224" s="466" t="str">
        <f>IF(_tag_month_day!CG220="","",_tag_month_day!CG220)</f>
        <v/>
      </c>
      <c r="AO224" s="466" t="str">
        <f>IF(_tag_month_day!CH220="","",_tag_month_day!CH220)</f>
        <v/>
      </c>
      <c r="AP224" s="486" t="e">
        <f t="shared" si="1212"/>
        <v>#VALUE!</v>
      </c>
      <c r="AQ224" s="487" t="str">
        <f>IF(_tag_month_day!J220="","",_tag_month_day!J220/100)</f>
        <v/>
      </c>
      <c r="AR224" s="488">
        <f t="shared" si="1213"/>
        <v>1.3</v>
      </c>
      <c r="AS224" s="489" t="e">
        <f t="shared" si="1164"/>
        <v>#VALUE!</v>
      </c>
      <c r="AT224" s="489">
        <f t="shared" si="1214"/>
        <v>0</v>
      </c>
      <c r="AU224" s="490" t="str">
        <f>IF(_tag_month_day!K220="","",_tag_month_day!K220)</f>
        <v/>
      </c>
      <c r="AV224" s="491" t="str">
        <f>IF(_tag_month_day!L220="","",_tag_month_day!L220/100)</f>
        <v/>
      </c>
      <c r="AW224" s="420">
        <f t="shared" si="1136"/>
        <v>0</v>
      </c>
      <c r="AX224" s="420">
        <f t="shared" si="1215"/>
        <v>0</v>
      </c>
      <c r="AY224" s="420" t="str">
        <f>IF(_tag_month_day!M220="","",_tag_month_day!M220/100)</f>
        <v/>
      </c>
      <c r="AZ224" s="420" t="str">
        <f>IF(_tag_month_day!N220="","",_tag_month_day!N220/100)</f>
        <v/>
      </c>
      <c r="BA224" s="420" t="str">
        <f>IF(_tag_month_day!O220="","",_tag_month_day!O220/100)</f>
        <v/>
      </c>
      <c r="BB224" s="496" t="str">
        <f>IF(_tag_month_day!P220="","",_tag_month_day!P220/100)</f>
        <v/>
      </c>
      <c r="BC224" s="496">
        <f t="shared" si="1216"/>
        <v>0</v>
      </c>
      <c r="BD224" s="496" t="str">
        <f>IF(_tag_month_day!Q220="","",_tag_month_day!Q220/100)</f>
        <v/>
      </c>
      <c r="BE224" s="510" t="str">
        <f>IF(_tag_month_day!R220="","",_tag_month_day!R220/100)</f>
        <v/>
      </c>
      <c r="BF224" s="413" t="str">
        <f>IF(_tag_month_day!CC220="","",_tag_month_day!CC220/100)</f>
        <v/>
      </c>
      <c r="BG224" s="511" t="e">
        <f t="shared" si="1165"/>
        <v>#VALUE!</v>
      </c>
      <c r="BH224" s="198">
        <f t="shared" si="1166"/>
        <v>0</v>
      </c>
      <c r="BI224" s="512" t="e">
        <f>IF(CX224=0,BI223,(DK224*查询!$R$5+DL224*查询!$Q$5+DM224*查询!$N$5+DN224*查询!$O$5+DO224*查询!$P$5)*AF224/CX224)</f>
        <v>#VALUE!</v>
      </c>
      <c r="BJ224" s="512" t="e">
        <f>IF(CX224=0,BJ223,(DP224*查询!$S$5+DQ224*查询!$T$5+DR224*查询!$U$5)*AF224/CX224)</f>
        <v>#VALUE!</v>
      </c>
      <c r="BK224" s="512">
        <f t="shared" si="1217"/>
        <v>1</v>
      </c>
      <c r="BL224" s="513" t="str">
        <f>IF(_cfyc_month_day!A220="","",_cfyc_month_day!A220)</f>
        <v/>
      </c>
      <c r="BM224" s="513" t="str">
        <f>IF(_cfyc_month_day!B220="","",_cfyc_month_day!B220)</f>
        <v/>
      </c>
      <c r="BN224" s="513" t="str">
        <f>IF(_cfyc_month_day!C220="","",_cfyc_month_day!C220)</f>
        <v/>
      </c>
      <c r="BO224" s="522" t="str">
        <f>IF(_cfyc_month_day!D220="","",_cfyc_month_day!D220)</f>
        <v/>
      </c>
      <c r="BP224" s="522" t="str">
        <f>IF(_cfyc_month_day!E220="","",_cfyc_month_day!E220)</f>
        <v/>
      </c>
      <c r="BQ224" s="522" t="str">
        <f>IF(_cfyc_month_day!F220="","",_cfyc_month_day!F220)</f>
        <v/>
      </c>
      <c r="BR224" s="513" t="str">
        <f>IF(_tag_month_day!T220="","",_tag_month_day!T220)</f>
        <v/>
      </c>
      <c r="BS224" s="513" t="str">
        <f>IF(_tag_month_day!U220="","",_tag_month_day!U220)</f>
        <v/>
      </c>
      <c r="BT224" s="523" t="str">
        <f t="shared" si="1218"/>
        <v/>
      </c>
      <c r="BU224" s="223" t="str">
        <f>IF(_tag_month_day!V220="","",_tag_month_day!V220)</f>
        <v/>
      </c>
      <c r="BV224" s="206" t="str">
        <f>IF(_tag_month_day!W220="","",_tag_month_day!W220)</f>
        <v/>
      </c>
      <c r="BW224" s="540" t="str">
        <f>IF(_tag_month_day!X220="","",_tag_month_day!X220)</f>
        <v/>
      </c>
      <c r="BX224" s="540" t="str">
        <f>IF(_tag_month_day!Y220="","",_tag_month_day!Y220)</f>
        <v/>
      </c>
      <c r="BY224" s="541">
        <f ca="1" t="shared" si="1219"/>
        <v>43626.2083333328</v>
      </c>
      <c r="BZ224" s="542"/>
      <c r="CA224" s="543" t="str">
        <f>IF(_jhy2_month_day!A220="","",_jhy2_month_day!A220)</f>
        <v/>
      </c>
      <c r="CB224" s="464" t="str">
        <f>IF(_jhy2_month_day!B220="","",_jhy2_month_day!B220)</f>
        <v/>
      </c>
      <c r="CC224" s="464" t="str">
        <f>IF(_jhy2_month_day!C220="","",_jhy2_month_day!C220)</f>
        <v/>
      </c>
      <c r="CD224" s="464" t="str">
        <f>IF(_jhy2_month_day!D220="","",_jhy2_month_day!D220)</f>
        <v/>
      </c>
      <c r="CE224" s="464" t="str">
        <f>IF(_jhy2_month_day!E220="","",_jhy2_month_day!E220)</f>
        <v/>
      </c>
      <c r="CF224" s="464" t="str">
        <f>IF(_jhy2_month_day!F220="","",_jhy2_month_day!F220)</f>
        <v/>
      </c>
      <c r="CG224" s="464" t="str">
        <f>IF(_jhy2_month_day!G220="","",_jhy2_month_day!G220)</f>
        <v/>
      </c>
      <c r="CH224" s="464" t="str">
        <f>IF(_jhy2_month_day!H220="","",_jhy2_month_day!H220)</f>
        <v/>
      </c>
      <c r="CI224" s="464" t="str">
        <f>IF(_jhy2_month_day!I220="","",_jhy2_month_day!I220)</f>
        <v/>
      </c>
      <c r="CJ224" s="464" t="str">
        <f>IF(_jhy2_month_day!J220="","",_jhy2_month_day!J220)</f>
        <v/>
      </c>
      <c r="CK224" s="464" t="str">
        <f>IF(_jhy2_month_day!K220="","",_jhy2_month_day!K220)</f>
        <v/>
      </c>
      <c r="CL224" s="562" t="str">
        <f>IF(_jhy2_month_day!L220="","",_jhy2_month_day!L220)</f>
        <v/>
      </c>
      <c r="CM224" s="562" t="str">
        <f>IF(_jhy2_month_day!M220="","",_jhy2_month_day!M220)</f>
        <v/>
      </c>
      <c r="CN224" s="562" t="str">
        <f>IF(_jhy2_month_day!N220="","",_jhy2_month_day!N220)</f>
        <v/>
      </c>
      <c r="CO224" s="562" t="str">
        <f>IF(_jhy2_month_day!O220="","",_jhy2_month_day!O220)</f>
        <v/>
      </c>
      <c r="CP224" s="562" t="str">
        <f>IF(_jhy2_month_day!P220="","",_jhy2_month_day!P220)</f>
        <v/>
      </c>
      <c r="CQ224" s="562" t="str">
        <f>IF(_jhy2_month_day!Q220="","",_jhy2_month_day!Q220)</f>
        <v/>
      </c>
      <c r="CR224" s="563" t="str">
        <f>IF(_jhy2_month_day!R220="","",_jhy2_month_day!R220)</f>
        <v/>
      </c>
      <c r="CS224" s="576" t="str">
        <f>IF(_jhy2_month_day!S220="","",_jhy2_month_day!S220)</f>
        <v/>
      </c>
      <c r="CT224" s="562" t="str">
        <f>IF(_jhy2_month_day!T220="","",_jhy2_month_day!T220)</f>
        <v/>
      </c>
      <c r="CU224" s="577" t="e">
        <f t="shared" si="1167"/>
        <v>#VALUE!</v>
      </c>
      <c r="CV224" s="198" t="e">
        <f t="shared" si="1168"/>
        <v>#VALUE!</v>
      </c>
      <c r="CW224" s="192" t="e">
        <f t="shared" si="1169"/>
        <v>#VALUE!</v>
      </c>
      <c r="CX224" s="192" t="e">
        <f t="shared" si="1170"/>
        <v>#VALUE!</v>
      </c>
      <c r="CY224" s="202" t="e">
        <f t="shared" si="1171"/>
        <v>#VALUE!</v>
      </c>
      <c r="CZ224" s="192" t="e">
        <f t="shared" ref="CZ224:DI224" si="1364">$AJ224*EF224</f>
        <v>#VALUE!</v>
      </c>
      <c r="DA224" s="192" t="e">
        <f t="shared" si="1364"/>
        <v>#VALUE!</v>
      </c>
      <c r="DB224" s="192" t="e">
        <f t="shared" si="1364"/>
        <v>#VALUE!</v>
      </c>
      <c r="DC224" s="192" t="e">
        <f t="shared" si="1364"/>
        <v>#VALUE!</v>
      </c>
      <c r="DD224" s="192" t="e">
        <f t="shared" si="1364"/>
        <v>#VALUE!</v>
      </c>
      <c r="DE224" s="192" t="e">
        <f t="shared" si="1364"/>
        <v>#VALUE!</v>
      </c>
      <c r="DF224" s="192" t="e">
        <f t="shared" si="1364"/>
        <v>#VALUE!</v>
      </c>
      <c r="DG224" s="192" t="e">
        <f t="shared" si="1364"/>
        <v>#VALUE!</v>
      </c>
      <c r="DH224" s="192" t="e">
        <f t="shared" si="1364"/>
        <v>#VALUE!</v>
      </c>
      <c r="DI224" s="192" t="e">
        <f t="shared" si="1364"/>
        <v>#VALUE!</v>
      </c>
      <c r="DJ224" s="192" t="e">
        <f t="shared" si="1173"/>
        <v>#VALUE!</v>
      </c>
      <c r="DK224" s="192" t="e">
        <f t="shared" si="1174"/>
        <v>#VALUE!</v>
      </c>
      <c r="DL224" s="192" t="e">
        <f t="shared" si="1175"/>
        <v>#VALUE!</v>
      </c>
      <c r="DM224" s="192" t="e">
        <f t="shared" si="1176"/>
        <v>#VALUE!</v>
      </c>
      <c r="DN224" s="192" t="e">
        <f t="shared" si="1177"/>
        <v>#VALUE!</v>
      </c>
      <c r="DO224" s="192" t="e">
        <f t="shared" si="1178"/>
        <v>#VALUE!</v>
      </c>
      <c r="DP224" s="192" t="e">
        <f t="shared" si="1179"/>
        <v>#VALUE!</v>
      </c>
      <c r="DQ224" s="192" t="e">
        <f t="shared" si="1180"/>
        <v>#VALUE!</v>
      </c>
      <c r="DR224" s="192" t="e">
        <f t="shared" si="1181"/>
        <v>#VALUE!</v>
      </c>
      <c r="DS224" s="192" t="e">
        <f t="shared" si="1182"/>
        <v>#VALUE!</v>
      </c>
      <c r="DT224" s="192" t="e">
        <f t="shared" si="1183"/>
        <v>#VALUE!</v>
      </c>
      <c r="DU224" s="192" t="e">
        <f t="shared" si="1184"/>
        <v>#VALUE!</v>
      </c>
      <c r="DV224" s="198" t="e">
        <f t="shared" si="1185"/>
        <v>#VALUE!</v>
      </c>
      <c r="DW224" s="198" t="e">
        <f t="shared" si="1186"/>
        <v>#DIV/0!</v>
      </c>
      <c r="DX224" s="198" t="e">
        <f t="shared" si="1187"/>
        <v>#DIV/0!</v>
      </c>
      <c r="DY224" s="198" t="e">
        <f t="shared" si="1188"/>
        <v>#VALUE!</v>
      </c>
      <c r="DZ224" s="198" t="e">
        <f t="shared" si="1189"/>
        <v>#VALUE!</v>
      </c>
      <c r="EA224" s="198" t="e">
        <f t="shared" si="1190"/>
        <v>#VALUE!</v>
      </c>
      <c r="EB224" s="198" t="e">
        <f t="shared" si="1191"/>
        <v>#VALUE!</v>
      </c>
      <c r="EC224" s="198" t="e">
        <f t="shared" si="1192"/>
        <v>#DIV/0!</v>
      </c>
      <c r="ED224" s="198" t="e">
        <f t="shared" si="1193"/>
        <v>#VALUE!</v>
      </c>
      <c r="EE224" s="198" t="e">
        <f t="shared" si="1194"/>
        <v>#VALUE!</v>
      </c>
      <c r="EF224" s="198" t="e">
        <f t="shared" ref="EF224:EO224" si="1365">DV224/SUM($DV224:$EE224)</f>
        <v>#VALUE!</v>
      </c>
      <c r="EG224" s="198" t="e">
        <f t="shared" si="1365"/>
        <v>#DIV/0!</v>
      </c>
      <c r="EH224" s="198" t="e">
        <f t="shared" si="1365"/>
        <v>#DIV/0!</v>
      </c>
      <c r="EI224" s="198" t="e">
        <f t="shared" si="1365"/>
        <v>#VALUE!</v>
      </c>
      <c r="EJ224" s="198" t="e">
        <f t="shared" si="1365"/>
        <v>#VALUE!</v>
      </c>
      <c r="EK224" s="198" t="e">
        <f t="shared" si="1365"/>
        <v>#VALUE!</v>
      </c>
      <c r="EL224" s="198" t="e">
        <f t="shared" si="1365"/>
        <v>#VALUE!</v>
      </c>
      <c r="EM224" s="198" t="e">
        <f t="shared" si="1365"/>
        <v>#DIV/0!</v>
      </c>
      <c r="EN224" s="198" t="e">
        <f t="shared" si="1365"/>
        <v>#VALUE!</v>
      </c>
      <c r="EO224" s="198" t="e">
        <f t="shared" si="1365"/>
        <v>#VALUE!</v>
      </c>
      <c r="EP224" s="511">
        <f t="shared" ref="EP224:EW224" si="1366">EP223</f>
        <v>0.08</v>
      </c>
      <c r="EQ224" s="511">
        <f t="shared" si="1366"/>
        <v>0.015</v>
      </c>
      <c r="ER224" s="511">
        <f t="shared" si="1366"/>
        <v>0.015</v>
      </c>
      <c r="ES224" s="511">
        <f t="shared" si="1366"/>
        <v>0.015</v>
      </c>
      <c r="ET224" s="511">
        <f t="shared" si="1366"/>
        <v>0.015</v>
      </c>
      <c r="EU224" s="511">
        <f t="shared" si="1366"/>
        <v>0.09</v>
      </c>
      <c r="EV224" s="511">
        <f t="shared" si="1366"/>
        <v>0.09</v>
      </c>
      <c r="EW224" s="511">
        <f t="shared" si="1366"/>
        <v>0.09</v>
      </c>
      <c r="EX224" s="420" t="str">
        <f>IF(_tag_month_day!AS220="","",_tag_month_day!AS220/100)</f>
        <v/>
      </c>
      <c r="EY224" s="420" t="str">
        <f>IF(_tag_month_day!AT220="","",_tag_month_day!AT220/100)</f>
        <v/>
      </c>
      <c r="EZ224" s="420" t="str">
        <f>IF(_tag_month_day!AU220="","",_tag_month_day!AU220/100)</f>
        <v/>
      </c>
      <c r="FA224" s="420" t="str">
        <f>IF(_tag_month_day!AV220="","",_tag_month_day!AV220/100)</f>
        <v/>
      </c>
      <c r="FB224" s="420" t="str">
        <f>IF(_tag_month_day!AW220="","",_tag_month_day!AW220/100)</f>
        <v/>
      </c>
      <c r="FC224" s="420" t="str">
        <f>IF(_tag_month_day!AX220="","",_tag_month_day!AX220/100)</f>
        <v/>
      </c>
      <c r="FD224" s="510">
        <f t="shared" si="1223"/>
        <v>0.33</v>
      </c>
      <c r="FE224" s="510">
        <f t="shared" si="1224"/>
        <v>0.19</v>
      </c>
      <c r="FF224" s="510">
        <f t="shared" si="1225"/>
        <v>0.003</v>
      </c>
      <c r="FG224" s="510">
        <f t="shared" si="1226"/>
        <v>0</v>
      </c>
      <c r="FH224" s="603">
        <f t="shared" si="1227"/>
        <v>0.0001</v>
      </c>
      <c r="FI224" s="510">
        <f t="shared" ref="FI224:FR224" si="1367">FI223</f>
        <v>0.41</v>
      </c>
      <c r="FJ224" s="510">
        <f t="shared" si="1367"/>
        <v>0.11</v>
      </c>
      <c r="FK224" s="510">
        <f t="shared" si="1367"/>
        <v>0.015</v>
      </c>
      <c r="FL224" s="510">
        <f t="shared" si="1367"/>
        <v>0</v>
      </c>
      <c r="FM224" s="603">
        <f t="shared" si="1367"/>
        <v>0.0001</v>
      </c>
      <c r="FN224" s="510" t="str">
        <f>IF(_tag_month_day!AY220="","",_tag_month_day!AY220/100)</f>
        <v/>
      </c>
      <c r="FO224" s="510" t="str">
        <f>IF(_tag_month_day!AZ220="","",_tag_month_day!AZ220/100)</f>
        <v/>
      </c>
      <c r="FP224" s="510" t="str">
        <f>IF(_tag_month_day!BA220="","",_tag_month_day!BA220/100)</f>
        <v/>
      </c>
      <c r="FQ224" s="510" t="str">
        <f>IF(_tag_month_day!BB220="","",_tag_month_day!BB220/100)</f>
        <v/>
      </c>
      <c r="FR224" s="603" t="str">
        <f>IF(_tag_month_day!BC220="","",_tag_month_day!BC220/100)</f>
        <v/>
      </c>
      <c r="FS224" s="510" t="str">
        <f>IF(_tag_month_day!BD220="","",_tag_month_day!BD220/100)</f>
        <v/>
      </c>
      <c r="FT224" s="510" t="str">
        <f>IF(_tag_month_day!BE220="","",_tag_month_day!BE220/100)</f>
        <v/>
      </c>
      <c r="FU224" s="510" t="str">
        <f>IF(_tag_month_day!BF220="","",_tag_month_day!BF220/100)</f>
        <v/>
      </c>
      <c r="FV224" s="510" t="str">
        <f>IF(_tag_month_day!BG220="","",_tag_month_day!BG220/100)</f>
        <v/>
      </c>
      <c r="FW224" s="603" t="str">
        <f>IF(_tag_month_day!BH220="","",_tag_month_day!BH220/100)</f>
        <v/>
      </c>
      <c r="FX224" s="510" t="str">
        <f>IF(_tag_month_day!BI220="","",_tag_month_day!BI220/100)</f>
        <v/>
      </c>
      <c r="FY224" s="510" t="str">
        <f>IF(_tag_month_day!BJ220="","",_tag_month_day!BJ220/100)</f>
        <v/>
      </c>
      <c r="FZ224" s="605" t="str">
        <f>IF(_tag_month_day!BK220="","",_tag_month_day!BK220/100)</f>
        <v/>
      </c>
      <c r="GA224" s="510" t="str">
        <f>IF(_tag_month_day!BL220="","",_tag_month_day!BL220/100)</f>
        <v/>
      </c>
      <c r="GB224" s="603" t="str">
        <f>IF(_tag_month_day!BM220="","",_tag_month_day!BM220/100)</f>
        <v/>
      </c>
      <c r="GC224" s="420" t="str">
        <f>IF(_tag_month_day!BN220="","",_tag_month_day!BN220/100)</f>
        <v/>
      </c>
      <c r="GD224" s="420" t="str">
        <f>IF(_tag_month_day!BO220="","",_tag_month_day!BO220/100)</f>
        <v/>
      </c>
      <c r="GE224" s="420" t="str">
        <f>IF(_tag_month_day!BP220="","",_tag_month_day!BP220/100)</f>
        <v/>
      </c>
      <c r="GF224" s="420" t="str">
        <f>IF(_tag_month_day!BQ220="","",_tag_month_day!BQ220/100)</f>
        <v/>
      </c>
      <c r="GG224" s="420" t="str">
        <f>IF(_tag_month_day!BR220="","",_tag_month_day!BR220/100)</f>
        <v/>
      </c>
      <c r="GH224" s="420" t="str">
        <f>IF(_tag_month_day!BS220="","",_tag_month_day!BS220/100)</f>
        <v/>
      </c>
      <c r="GI224" s="603" t="str">
        <f>IF(_tag_month_day!BT220="","",_tag_month_day!BT220/100)</f>
        <v/>
      </c>
      <c r="GJ224" s="612" t="str">
        <f>IF(_tag_month_day!BU220="","",_tag_month_day!BU220/100)</f>
        <v/>
      </c>
      <c r="GK224" s="620" t="str">
        <f>IF(_tag_month_day!BV220="",IF(_rlcf_month_day!A$2="","",_rlcf_month_day!A$2/100),_tag_month_day!BV220/100)</f>
        <v/>
      </c>
      <c r="GL224" s="620" t="str">
        <f>IF(_tag_month_day!BW220="",IF(_rlcf_month_day!B$2="","",_rlcf_month_day!B$2/100),_tag_month_day!BW220/100)</f>
        <v/>
      </c>
      <c r="GM224" s="621" t="str">
        <f>IF(_tag_month_day!BX220="",IF(_rlcf_month_day!C$2="","",_rlcf_month_day!C$2/100),_tag_month_day!BX220/100)</f>
        <v/>
      </c>
      <c r="GN224" s="620" t="str">
        <f>IF(_tag_month_day!BV220="",IF(_rlcf_month_day!A$2="","",_rlcf_month_day!A$2/100),_tag_month_day!BV220/100)</f>
        <v/>
      </c>
      <c r="GO224" s="620" t="str">
        <f>IF(_tag_month_day!BW220="",IF(_rlcf_month_day!B$2="","",_rlcf_month_day!B$2/100),_tag_month_day!BW220/100)</f>
        <v/>
      </c>
      <c r="GP224" s="620" t="str">
        <f>IF(_tag_month_day!CD220="",IF(_rlcf_month_day!E$2="","",_rlcf_month_day!E$2/100),_tag_month_day!CD220/100)</f>
        <v/>
      </c>
      <c r="GQ224" s="620" t="str">
        <f>IF(_tag_month_day!CE220="",IF(_rlcf_month_day!F$2="","",_rlcf_month_day!F$2/100),_tag_month_day!CE220/100)</f>
        <v/>
      </c>
      <c r="GR224" s="621" t="str">
        <f>IF(_tag_month_day!CF220="",IF(_rlcf_month_day!G$2="","",_rlcf_month_day!G$2/100),_tag_month_day!CF220/100)</f>
        <v/>
      </c>
      <c r="GS224" s="626">
        <f t="shared" ref="GS224:HH224" si="1368">GS223</f>
        <v>0.953</v>
      </c>
      <c r="GT224" s="626">
        <f t="shared" si="1368"/>
        <v>0.55</v>
      </c>
      <c r="GU224" s="626">
        <f t="shared" si="1368"/>
        <v>0.55</v>
      </c>
      <c r="GV224" s="626">
        <f t="shared" si="1368"/>
        <v>0.55</v>
      </c>
      <c r="GW224" s="626">
        <f t="shared" si="1368"/>
        <v>0.5</v>
      </c>
      <c r="GX224" s="626">
        <f t="shared" si="1368"/>
        <v>0.935</v>
      </c>
      <c r="GY224" s="626">
        <f t="shared" si="1368"/>
        <v>0.15</v>
      </c>
      <c r="GZ224" s="626">
        <f t="shared" si="1368"/>
        <v>1</v>
      </c>
      <c r="HA224" s="632">
        <f t="shared" si="1368"/>
        <v>0.047</v>
      </c>
      <c r="HB224" s="632">
        <f t="shared" si="1368"/>
        <v>0.45</v>
      </c>
      <c r="HC224" s="632">
        <f t="shared" si="1368"/>
        <v>0.45</v>
      </c>
      <c r="HD224" s="632">
        <f t="shared" si="1368"/>
        <v>0.45</v>
      </c>
      <c r="HE224" s="632">
        <f t="shared" si="1368"/>
        <v>0.5</v>
      </c>
      <c r="HF224" s="632">
        <f t="shared" si="1368"/>
        <v>0.065</v>
      </c>
      <c r="HG224" s="632">
        <f t="shared" si="1368"/>
        <v>0.85</v>
      </c>
      <c r="HH224" s="632">
        <f t="shared" si="1368"/>
        <v>0</v>
      </c>
      <c r="HI224" s="68">
        <f t="shared" si="1199"/>
        <v>0</v>
      </c>
      <c r="HJ224" s="68" t="e">
        <f t="shared" si="1230"/>
        <v>#VALUE!</v>
      </c>
      <c r="HK224" s="202">
        <f t="shared" si="1231"/>
        <v>0.85</v>
      </c>
      <c r="HL224" s="464">
        <f t="shared" si="1232"/>
        <v>550000</v>
      </c>
      <c r="HM224" s="464">
        <f t="shared" si="1233"/>
        <v>480000</v>
      </c>
      <c r="HN224" s="192" t="e">
        <f t="shared" si="1200"/>
        <v>#VALUE!</v>
      </c>
      <c r="HO224" s="192" t="e">
        <f>HN224*HK224*$HO$2/HL224*1000000</f>
        <v>#VALUE!</v>
      </c>
      <c r="HP224" s="192" t="e">
        <f>HN224*HK224*$HP$2/HM224*1000000</f>
        <v>#VALUE!</v>
      </c>
    </row>
    <row r="225" customFormat="1" spans="1:224">
      <c r="A225" s="381">
        <v>220</v>
      </c>
      <c r="B225" s="54">
        <f ca="1" t="shared" si="1234"/>
        <v>43626</v>
      </c>
      <c r="C225" s="57">
        <f t="shared" si="1235"/>
        <v>0.0416666666666667</v>
      </c>
      <c r="D225" s="68" t="str">
        <f ca="1" t="shared" si="1201"/>
        <v>夜班</v>
      </c>
      <c r="E225" s="68" t="str">
        <f ca="1" t="shared" si="1202"/>
        <v>甲</v>
      </c>
      <c r="F225" s="68">
        <f ca="1">SUMPRODUCT((成本日报!$A$3:$A$95=计划!B225)*(成本日报!$B$3:$B$95=计划!$D225),成本日报!$C$3:$C$95)</f>
        <v>1</v>
      </c>
      <c r="G225" s="382">
        <f ca="1" t="shared" si="1236"/>
        <v>43626.1249999995</v>
      </c>
      <c r="H225" s="382">
        <f ca="1" t="shared" si="1203"/>
        <v>43626.1319444439</v>
      </c>
      <c r="I225" s="382">
        <f ca="1" t="shared" si="1204"/>
        <v>43626.1374999995</v>
      </c>
      <c r="J225" s="382">
        <f ca="1" t="shared" si="1205"/>
        <v>43626.1666666661</v>
      </c>
      <c r="K225" s="382">
        <f ca="1" t="shared" si="1206"/>
        <v>43626.2291666661</v>
      </c>
      <c r="L225" s="382">
        <f ca="1" t="shared" si="1207"/>
        <v>43626.2499999995</v>
      </c>
      <c r="M225" s="398" t="str">
        <f>IF(_tag_month_day!A221="","",_tag_month_day!A221)</f>
        <v/>
      </c>
      <c r="N225" s="398" t="str">
        <f>IF(_tag_month_day!B221="","",_tag_month_day!B221)</f>
        <v/>
      </c>
      <c r="O225" s="399" t="e">
        <f t="shared" si="1208"/>
        <v>#VALUE!</v>
      </c>
      <c r="P225" s="398" t="str">
        <f>IF(_tag_month_day!C221="","",_tag_month_day!C221)</f>
        <v/>
      </c>
      <c r="Q225" s="398" t="str">
        <f>IF(_tag_month_day!D221="","",_tag_month_day!D221)</f>
        <v/>
      </c>
      <c r="R225" s="416">
        <f>IF(_tag_month_day!CB221="",R224,_tag_month_day!CB221/100)</f>
        <v>0.07</v>
      </c>
      <c r="S225" s="417" t="str">
        <f>IF(_tag_month_day!E221="","",_tag_month_day!E221)</f>
        <v/>
      </c>
      <c r="T225" s="417" t="str">
        <f>IF(_tag_month_day!F221="","",_tag_month_day!F221)</f>
        <v/>
      </c>
      <c r="U225" s="418" t="e">
        <f t="shared" si="1162"/>
        <v>#VALUE!</v>
      </c>
      <c r="V225" s="53" t="e">
        <f t="shared" si="1163"/>
        <v>#VALUE!</v>
      </c>
      <c r="W225" s="419" t="str">
        <f>IF(_jhy_month_day!A221="","",_jhy_month_day!A221)</f>
        <v/>
      </c>
      <c r="X225" s="420" t="str">
        <f>IF(_jhy_month_day!B221="","",_jhy_month_day!B221/100)</f>
        <v/>
      </c>
      <c r="Y225" s="420" t="str">
        <f>IF(_jhy_month_day!C221="","",_jhy_month_day!C221/100)</f>
        <v/>
      </c>
      <c r="Z225" s="439">
        <f t="shared" si="1253"/>
        <v>55</v>
      </c>
      <c r="AA225" s="440" t="str">
        <f>IF(_tag_month_day!G221="","",_tag_month_day!G221/100)</f>
        <v/>
      </c>
      <c r="AB225" s="440" t="str">
        <f>IF(_tag_month_day!H221="","",_tag_month_day!H221/100)</f>
        <v/>
      </c>
      <c r="AC225" s="193">
        <f t="shared" si="1209"/>
        <v>1.59963432013121</v>
      </c>
      <c r="AD225" s="441" t="str">
        <f t="shared" si="1210"/>
        <v/>
      </c>
      <c r="AE225" s="442" t="str">
        <f t="shared" si="1211"/>
        <v/>
      </c>
      <c r="AF225" s="443">
        <v>1</v>
      </c>
      <c r="AG225" s="68" t="str">
        <f>IF(_duihao_month_day!A221="","",_duihao_month_day!A221)</f>
        <v/>
      </c>
      <c r="AH225" s="463">
        <f>IF(_gyk_month_day!B221="",AH224,_gyk_month_day!B221)</f>
        <v>820</v>
      </c>
      <c r="AI225" s="464" t="e">
        <f t="shared" si="1237"/>
        <v>#VALUE!</v>
      </c>
      <c r="AJ225" s="68" t="str">
        <f>IF(_tag_month_day!I221="","",_tag_month_day!I221)</f>
        <v/>
      </c>
      <c r="AK225" s="465" t="str">
        <f>IF(_tzyy_month_day!A221="","",_tzyy_month_day!A221)</f>
        <v/>
      </c>
      <c r="AL225" s="465" t="str">
        <f>IF(_tzyy_month_day!B221="","",_tzyy_month_day!B221)</f>
        <v/>
      </c>
      <c r="AM225" s="465" t="str">
        <f>IF(_tzyy_month_day!C221="","",_tzyy_month_day!C221)</f>
        <v/>
      </c>
      <c r="AN225" s="466" t="str">
        <f>IF(_tag_month_day!CG221="","",_tag_month_day!CG221)</f>
        <v/>
      </c>
      <c r="AO225" s="466" t="str">
        <f>IF(_tag_month_day!CH221="","",_tag_month_day!CH221)</f>
        <v/>
      </c>
      <c r="AP225" s="486" t="e">
        <f t="shared" si="1212"/>
        <v>#VALUE!</v>
      </c>
      <c r="AQ225" s="487" t="str">
        <f>IF(_tag_month_day!J221="","",_tag_month_day!J221/100)</f>
        <v/>
      </c>
      <c r="AR225" s="488">
        <f t="shared" si="1213"/>
        <v>1.3</v>
      </c>
      <c r="AS225" s="489" t="e">
        <f t="shared" si="1164"/>
        <v>#VALUE!</v>
      </c>
      <c r="AT225" s="489">
        <f t="shared" si="1214"/>
        <v>0</v>
      </c>
      <c r="AU225" s="490" t="str">
        <f>IF(_tag_month_day!K221="","",_tag_month_day!K221)</f>
        <v/>
      </c>
      <c r="AV225" s="491" t="str">
        <f>IF(_tag_month_day!L221="","",_tag_month_day!L221/100)</f>
        <v/>
      </c>
      <c r="AW225" s="420">
        <f t="shared" si="1136"/>
        <v>0</v>
      </c>
      <c r="AX225" s="420">
        <f t="shared" si="1215"/>
        <v>0</v>
      </c>
      <c r="AY225" s="420" t="str">
        <f>IF(_tag_month_day!M221="","",_tag_month_day!M221/100)</f>
        <v/>
      </c>
      <c r="AZ225" s="420" t="str">
        <f>IF(_tag_month_day!N221="","",_tag_month_day!N221/100)</f>
        <v/>
      </c>
      <c r="BA225" s="420" t="str">
        <f>IF(_tag_month_day!O221="","",_tag_month_day!O221/100)</f>
        <v/>
      </c>
      <c r="BB225" s="496" t="str">
        <f>IF(_tag_month_day!P221="","",_tag_month_day!P221/100)</f>
        <v/>
      </c>
      <c r="BC225" s="496">
        <f t="shared" si="1216"/>
        <v>0</v>
      </c>
      <c r="BD225" s="496" t="str">
        <f>IF(_tag_month_day!Q221="","",_tag_month_day!Q221/100)</f>
        <v/>
      </c>
      <c r="BE225" s="510" t="str">
        <f>IF(_tag_month_day!R221="","",_tag_month_day!R221/100)</f>
        <v/>
      </c>
      <c r="BF225" s="413" t="str">
        <f>IF(_tag_month_day!CC221="","",_tag_month_day!CC221/100)</f>
        <v/>
      </c>
      <c r="BG225" s="511" t="e">
        <f t="shared" si="1165"/>
        <v>#VALUE!</v>
      </c>
      <c r="BH225" s="198">
        <f t="shared" si="1166"/>
        <v>0</v>
      </c>
      <c r="BI225" s="512" t="e">
        <f>IF(CX225=0,BI224,(DK225*查询!$R$5+DL225*查询!$Q$5+DM225*查询!$N$5+DN225*查询!$O$5+DO225*查询!$P$5)*AF225/CX225)</f>
        <v>#VALUE!</v>
      </c>
      <c r="BJ225" s="512" t="e">
        <f>IF(CX225=0,BJ224,(DP225*查询!$S$5+DQ225*查询!$T$5+DR225*查询!$U$5)*AF225/CX225)</f>
        <v>#VALUE!</v>
      </c>
      <c r="BK225" s="512">
        <f t="shared" si="1217"/>
        <v>1</v>
      </c>
      <c r="BL225" s="513" t="str">
        <f>IF(_cfyc_month_day!A221="","",_cfyc_month_day!A221)</f>
        <v/>
      </c>
      <c r="BM225" s="513" t="str">
        <f>IF(_cfyc_month_day!B221="","",_cfyc_month_day!B221)</f>
        <v/>
      </c>
      <c r="BN225" s="513" t="str">
        <f>IF(_cfyc_month_day!C221="","",_cfyc_month_day!C221)</f>
        <v/>
      </c>
      <c r="BO225" s="522" t="str">
        <f>IF(_cfyc_month_day!D221="","",_cfyc_month_day!D221)</f>
        <v/>
      </c>
      <c r="BP225" s="522" t="str">
        <f>IF(_cfyc_month_day!E221="","",_cfyc_month_day!E221)</f>
        <v/>
      </c>
      <c r="BQ225" s="522" t="str">
        <f>IF(_cfyc_month_day!F221="","",_cfyc_month_day!F221)</f>
        <v/>
      </c>
      <c r="BR225" s="513" t="str">
        <f>IF(_tag_month_day!T221="","",_tag_month_day!T221)</f>
        <v/>
      </c>
      <c r="BS225" s="513" t="str">
        <f>IF(_tag_month_day!U221="","",_tag_month_day!U221)</f>
        <v/>
      </c>
      <c r="BT225" s="523" t="str">
        <f t="shared" si="1218"/>
        <v/>
      </c>
      <c r="BU225" s="223" t="str">
        <f>IF(_tag_month_day!V221="","",_tag_month_day!V221)</f>
        <v/>
      </c>
      <c r="BV225" s="206" t="str">
        <f>IF(_tag_month_day!W221="","",_tag_month_day!W221)</f>
        <v/>
      </c>
      <c r="BW225" s="540" t="str">
        <f>IF(_tag_month_day!X221="","",_tag_month_day!X221)</f>
        <v/>
      </c>
      <c r="BX225" s="540" t="str">
        <f>IF(_tag_month_day!Y221="","",_tag_month_day!Y221)</f>
        <v/>
      </c>
      <c r="BY225" s="541">
        <f ca="1" t="shared" si="1219"/>
        <v>43626.2499999995</v>
      </c>
      <c r="BZ225" s="542" t="s">
        <v>215</v>
      </c>
      <c r="CA225" s="543" t="str">
        <f>IF(_jhy2_month_day!A221="","",_jhy2_month_day!A221)</f>
        <v/>
      </c>
      <c r="CB225" s="464" t="str">
        <f>IF(_jhy2_month_day!B221="","",_jhy2_month_day!B221)</f>
        <v/>
      </c>
      <c r="CC225" s="464" t="str">
        <f>IF(_jhy2_month_day!C221="","",_jhy2_month_day!C221)</f>
        <v/>
      </c>
      <c r="CD225" s="464" t="str">
        <f>IF(_jhy2_month_day!D221="","",_jhy2_month_day!D221)</f>
        <v/>
      </c>
      <c r="CE225" s="464" t="str">
        <f>IF(_jhy2_month_day!E221="","",_jhy2_month_day!E221)</f>
        <v/>
      </c>
      <c r="CF225" s="464" t="str">
        <f>IF(_jhy2_month_day!F221="","",_jhy2_month_day!F221)</f>
        <v/>
      </c>
      <c r="CG225" s="464" t="str">
        <f>IF(_jhy2_month_day!G221="","",_jhy2_month_day!G221)</f>
        <v/>
      </c>
      <c r="CH225" s="464" t="str">
        <f>IF(_jhy2_month_day!H221="","",_jhy2_month_day!H221)</f>
        <v/>
      </c>
      <c r="CI225" s="464" t="str">
        <f>IF(_jhy2_month_day!I221="","",_jhy2_month_day!I221)</f>
        <v/>
      </c>
      <c r="CJ225" s="464" t="str">
        <f>IF(_jhy2_month_day!J221="","",_jhy2_month_day!J221)</f>
        <v/>
      </c>
      <c r="CK225" s="464" t="str">
        <f>IF(_jhy2_month_day!K221="","",_jhy2_month_day!K221)</f>
        <v/>
      </c>
      <c r="CL225" s="562" t="str">
        <f>IF(_jhy2_month_day!L221="","",_jhy2_month_day!L221)</f>
        <v/>
      </c>
      <c r="CM225" s="562" t="str">
        <f>IF(_jhy2_month_day!M221="","",_jhy2_month_day!M221)</f>
        <v/>
      </c>
      <c r="CN225" s="562" t="str">
        <f>IF(_jhy2_month_day!N221="","",_jhy2_month_day!N221)</f>
        <v/>
      </c>
      <c r="CO225" s="562" t="str">
        <f>IF(_jhy2_month_day!O221="","",_jhy2_month_day!O221)</f>
        <v/>
      </c>
      <c r="CP225" s="562" t="str">
        <f>IF(_jhy2_month_day!P221="","",_jhy2_month_day!P221)</f>
        <v/>
      </c>
      <c r="CQ225" s="562" t="str">
        <f>IF(_jhy2_month_day!Q221="","",_jhy2_month_day!Q221)</f>
        <v/>
      </c>
      <c r="CR225" s="563" t="str">
        <f>IF(_jhy2_month_day!R221="","",_jhy2_month_day!R221)</f>
        <v/>
      </c>
      <c r="CS225" s="576" t="str">
        <f>IF(_jhy2_month_day!S221="","",_jhy2_month_day!S221)</f>
        <v/>
      </c>
      <c r="CT225" s="562" t="str">
        <f>IF(_jhy2_month_day!T221="","",_jhy2_month_day!T221)</f>
        <v/>
      </c>
      <c r="CU225" s="577" t="e">
        <f t="shared" si="1167"/>
        <v>#VALUE!</v>
      </c>
      <c r="CV225" s="198" t="e">
        <f t="shared" si="1168"/>
        <v>#VALUE!</v>
      </c>
      <c r="CW225" s="192" t="e">
        <f t="shared" si="1169"/>
        <v>#VALUE!</v>
      </c>
      <c r="CX225" s="192" t="e">
        <f t="shared" si="1170"/>
        <v>#VALUE!</v>
      </c>
      <c r="CY225" s="202" t="e">
        <f t="shared" si="1171"/>
        <v>#VALUE!</v>
      </c>
      <c r="CZ225" s="192" t="e">
        <f t="shared" ref="CZ225:DI225" si="1369">$AJ225*EF225</f>
        <v>#VALUE!</v>
      </c>
      <c r="DA225" s="192" t="e">
        <f t="shared" si="1369"/>
        <v>#VALUE!</v>
      </c>
      <c r="DB225" s="192" t="e">
        <f t="shared" si="1369"/>
        <v>#VALUE!</v>
      </c>
      <c r="DC225" s="192" t="e">
        <f t="shared" si="1369"/>
        <v>#VALUE!</v>
      </c>
      <c r="DD225" s="192" t="e">
        <f t="shared" si="1369"/>
        <v>#VALUE!</v>
      </c>
      <c r="DE225" s="192" t="e">
        <f t="shared" si="1369"/>
        <v>#VALUE!</v>
      </c>
      <c r="DF225" s="192" t="e">
        <f t="shared" si="1369"/>
        <v>#VALUE!</v>
      </c>
      <c r="DG225" s="192" t="e">
        <f t="shared" si="1369"/>
        <v>#VALUE!</v>
      </c>
      <c r="DH225" s="192" t="e">
        <f t="shared" si="1369"/>
        <v>#VALUE!</v>
      </c>
      <c r="DI225" s="192" t="e">
        <f t="shared" si="1369"/>
        <v>#VALUE!</v>
      </c>
      <c r="DJ225" s="192" t="e">
        <f t="shared" si="1173"/>
        <v>#VALUE!</v>
      </c>
      <c r="DK225" s="192" t="e">
        <f t="shared" si="1174"/>
        <v>#VALUE!</v>
      </c>
      <c r="DL225" s="192" t="e">
        <f t="shared" si="1175"/>
        <v>#VALUE!</v>
      </c>
      <c r="DM225" s="192" t="e">
        <f t="shared" si="1176"/>
        <v>#VALUE!</v>
      </c>
      <c r="DN225" s="192" t="e">
        <f t="shared" si="1177"/>
        <v>#VALUE!</v>
      </c>
      <c r="DO225" s="192" t="e">
        <f t="shared" si="1178"/>
        <v>#VALUE!</v>
      </c>
      <c r="DP225" s="192" t="e">
        <f t="shared" si="1179"/>
        <v>#VALUE!</v>
      </c>
      <c r="DQ225" s="192" t="e">
        <f t="shared" si="1180"/>
        <v>#VALUE!</v>
      </c>
      <c r="DR225" s="192" t="e">
        <f t="shared" si="1181"/>
        <v>#VALUE!</v>
      </c>
      <c r="DS225" s="192" t="e">
        <f t="shared" si="1182"/>
        <v>#VALUE!</v>
      </c>
      <c r="DT225" s="192" t="e">
        <f t="shared" si="1183"/>
        <v>#VALUE!</v>
      </c>
      <c r="DU225" s="192" t="e">
        <f t="shared" si="1184"/>
        <v>#VALUE!</v>
      </c>
      <c r="DV225" s="198" t="e">
        <f t="shared" si="1185"/>
        <v>#VALUE!</v>
      </c>
      <c r="DW225" s="198" t="e">
        <f t="shared" si="1186"/>
        <v>#DIV/0!</v>
      </c>
      <c r="DX225" s="198" t="e">
        <f t="shared" si="1187"/>
        <v>#DIV/0!</v>
      </c>
      <c r="DY225" s="198" t="e">
        <f t="shared" si="1188"/>
        <v>#VALUE!</v>
      </c>
      <c r="DZ225" s="198" t="e">
        <f t="shared" si="1189"/>
        <v>#VALUE!</v>
      </c>
      <c r="EA225" s="198" t="e">
        <f t="shared" si="1190"/>
        <v>#VALUE!</v>
      </c>
      <c r="EB225" s="198" t="e">
        <f t="shared" si="1191"/>
        <v>#VALUE!</v>
      </c>
      <c r="EC225" s="198" t="e">
        <f t="shared" si="1192"/>
        <v>#DIV/0!</v>
      </c>
      <c r="ED225" s="198" t="e">
        <f t="shared" si="1193"/>
        <v>#VALUE!</v>
      </c>
      <c r="EE225" s="198" t="e">
        <f t="shared" si="1194"/>
        <v>#VALUE!</v>
      </c>
      <c r="EF225" s="198" t="e">
        <f t="shared" ref="EF225:EO225" si="1370">DV225/SUM($DV225:$EE225)</f>
        <v>#VALUE!</v>
      </c>
      <c r="EG225" s="198" t="e">
        <f t="shared" si="1370"/>
        <v>#DIV/0!</v>
      </c>
      <c r="EH225" s="198" t="e">
        <f t="shared" si="1370"/>
        <v>#DIV/0!</v>
      </c>
      <c r="EI225" s="198" t="e">
        <f t="shared" si="1370"/>
        <v>#VALUE!</v>
      </c>
      <c r="EJ225" s="198" t="e">
        <f t="shared" si="1370"/>
        <v>#VALUE!</v>
      </c>
      <c r="EK225" s="198" t="e">
        <f t="shared" si="1370"/>
        <v>#VALUE!</v>
      </c>
      <c r="EL225" s="198" t="e">
        <f t="shared" si="1370"/>
        <v>#VALUE!</v>
      </c>
      <c r="EM225" s="198" t="e">
        <f t="shared" si="1370"/>
        <v>#DIV/0!</v>
      </c>
      <c r="EN225" s="198" t="e">
        <f t="shared" si="1370"/>
        <v>#VALUE!</v>
      </c>
      <c r="EO225" s="198" t="e">
        <f t="shared" si="1370"/>
        <v>#VALUE!</v>
      </c>
      <c r="EP225" s="511">
        <f t="shared" ref="EP225:EW225" si="1371">EP224</f>
        <v>0.08</v>
      </c>
      <c r="EQ225" s="511">
        <f t="shared" si="1371"/>
        <v>0.015</v>
      </c>
      <c r="ER225" s="511">
        <f t="shared" si="1371"/>
        <v>0.015</v>
      </c>
      <c r="ES225" s="511">
        <f t="shared" si="1371"/>
        <v>0.015</v>
      </c>
      <c r="ET225" s="511">
        <f t="shared" si="1371"/>
        <v>0.015</v>
      </c>
      <c r="EU225" s="511">
        <f t="shared" si="1371"/>
        <v>0.09</v>
      </c>
      <c r="EV225" s="511">
        <f t="shared" si="1371"/>
        <v>0.09</v>
      </c>
      <c r="EW225" s="511">
        <f t="shared" si="1371"/>
        <v>0.09</v>
      </c>
      <c r="EX225" s="420" t="str">
        <f>IF(_tag_month_day!AS221="","",_tag_month_day!AS221/100)</f>
        <v/>
      </c>
      <c r="EY225" s="420" t="str">
        <f>IF(_tag_month_day!AT221="","",_tag_month_day!AT221/100)</f>
        <v/>
      </c>
      <c r="EZ225" s="420" t="str">
        <f>IF(_tag_month_day!AU221="","",_tag_month_day!AU221/100)</f>
        <v/>
      </c>
      <c r="FA225" s="420" t="str">
        <f>IF(_tag_month_day!AV221="","",_tag_month_day!AV221/100)</f>
        <v/>
      </c>
      <c r="FB225" s="420" t="str">
        <f>IF(_tag_month_day!AW221="","",_tag_month_day!AW221/100)</f>
        <v/>
      </c>
      <c r="FC225" s="420" t="str">
        <f>IF(_tag_month_day!AX221="","",_tag_month_day!AX221/100)</f>
        <v/>
      </c>
      <c r="FD225" s="510">
        <f t="shared" si="1223"/>
        <v>0.33</v>
      </c>
      <c r="FE225" s="510">
        <f t="shared" si="1224"/>
        <v>0.19</v>
      </c>
      <c r="FF225" s="510">
        <f t="shared" si="1225"/>
        <v>0.003</v>
      </c>
      <c r="FG225" s="510">
        <f t="shared" si="1226"/>
        <v>0</v>
      </c>
      <c r="FH225" s="603">
        <f t="shared" si="1227"/>
        <v>0.0001</v>
      </c>
      <c r="FI225" s="510">
        <f t="shared" ref="FI225:FR225" si="1372">FI224</f>
        <v>0.41</v>
      </c>
      <c r="FJ225" s="510">
        <f t="shared" si="1372"/>
        <v>0.11</v>
      </c>
      <c r="FK225" s="510">
        <f t="shared" si="1372"/>
        <v>0.015</v>
      </c>
      <c r="FL225" s="510">
        <f t="shared" si="1372"/>
        <v>0</v>
      </c>
      <c r="FM225" s="603">
        <f t="shared" si="1372"/>
        <v>0.0001</v>
      </c>
      <c r="FN225" s="510" t="str">
        <f>IF(_tag_month_day!AY221="","",_tag_month_day!AY221/100)</f>
        <v/>
      </c>
      <c r="FO225" s="510" t="str">
        <f>IF(_tag_month_day!AZ221="","",_tag_month_day!AZ221/100)</f>
        <v/>
      </c>
      <c r="FP225" s="510" t="str">
        <f>IF(_tag_month_day!BA221="","",_tag_month_day!BA221/100)</f>
        <v/>
      </c>
      <c r="FQ225" s="510" t="str">
        <f>IF(_tag_month_day!BB221="","",_tag_month_day!BB221/100)</f>
        <v/>
      </c>
      <c r="FR225" s="603" t="str">
        <f>IF(_tag_month_day!BC221="","",_tag_month_day!BC221/100)</f>
        <v/>
      </c>
      <c r="FS225" s="510" t="str">
        <f>IF(_tag_month_day!BD221="","",_tag_month_day!BD221/100)</f>
        <v/>
      </c>
      <c r="FT225" s="510" t="str">
        <f>IF(_tag_month_day!BE221="","",_tag_month_day!BE221/100)</f>
        <v/>
      </c>
      <c r="FU225" s="510" t="str">
        <f>IF(_tag_month_day!BF221="","",_tag_month_day!BF221/100)</f>
        <v/>
      </c>
      <c r="FV225" s="510" t="str">
        <f>IF(_tag_month_day!BG221="","",_tag_month_day!BG221/100)</f>
        <v/>
      </c>
      <c r="FW225" s="603" t="str">
        <f>IF(_tag_month_day!BH221="","",_tag_month_day!BH221/100)</f>
        <v/>
      </c>
      <c r="FX225" s="510" t="str">
        <f>IF(_tag_month_day!BI221="","",_tag_month_day!BI221/100)</f>
        <v/>
      </c>
      <c r="FY225" s="510" t="str">
        <f>IF(_tag_month_day!BJ221="","",_tag_month_day!BJ221/100)</f>
        <v/>
      </c>
      <c r="FZ225" s="605" t="str">
        <f>IF(_tag_month_day!BK221="","",_tag_month_day!BK221/100)</f>
        <v/>
      </c>
      <c r="GA225" s="510" t="str">
        <f>IF(_tag_month_day!BL221="","",_tag_month_day!BL221/100)</f>
        <v/>
      </c>
      <c r="GB225" s="603" t="str">
        <f>IF(_tag_month_day!BM221="","",_tag_month_day!BM221/100)</f>
        <v/>
      </c>
      <c r="GC225" s="420" t="str">
        <f>IF(_tag_month_day!BN221="","",_tag_month_day!BN221/100)</f>
        <v/>
      </c>
      <c r="GD225" s="420" t="str">
        <f>IF(_tag_month_day!BO221="","",_tag_month_day!BO221/100)</f>
        <v/>
      </c>
      <c r="GE225" s="420" t="str">
        <f>IF(_tag_month_day!BP221="","",_tag_month_day!BP221/100)</f>
        <v/>
      </c>
      <c r="GF225" s="420" t="str">
        <f>IF(_tag_month_day!BQ221="","",_tag_month_day!BQ221/100)</f>
        <v/>
      </c>
      <c r="GG225" s="420" t="str">
        <f>IF(_tag_month_day!BR221="","",_tag_month_day!BR221/100)</f>
        <v/>
      </c>
      <c r="GH225" s="420" t="str">
        <f>IF(_tag_month_day!BS221="","",_tag_month_day!BS221/100)</f>
        <v/>
      </c>
      <c r="GI225" s="603" t="str">
        <f>IF(_tag_month_day!BT221="","",_tag_month_day!BT221/100)</f>
        <v/>
      </c>
      <c r="GJ225" s="612" t="str">
        <f>IF(_tag_month_day!BU221="","",_tag_month_day!BU221/100)</f>
        <v/>
      </c>
      <c r="GK225" s="620" t="str">
        <f>IF(_tag_month_day!BV221="",IF(_rlcf_month_day!A$2="","",_rlcf_month_day!A$2/100),_tag_month_day!BV221/100)</f>
        <v/>
      </c>
      <c r="GL225" s="620" t="str">
        <f>IF(_tag_month_day!BW221="",IF(_rlcf_month_day!B$2="","",_rlcf_month_day!B$2/100),_tag_month_day!BW221/100)</f>
        <v/>
      </c>
      <c r="GM225" s="621" t="str">
        <f>IF(_tag_month_day!BX221="",IF(_rlcf_month_day!C$2="","",_rlcf_month_day!C$2/100),_tag_month_day!BX221/100)</f>
        <v/>
      </c>
      <c r="GN225" s="620" t="str">
        <f>IF(_tag_month_day!BV221="",IF(_rlcf_month_day!A$2="","",_rlcf_month_day!A$2/100),_tag_month_day!BV221/100)</f>
        <v/>
      </c>
      <c r="GO225" s="620" t="str">
        <f>IF(_tag_month_day!BW221="",IF(_rlcf_month_day!B$2="","",_rlcf_month_day!B$2/100),_tag_month_day!BW221/100)</f>
        <v/>
      </c>
      <c r="GP225" s="620" t="str">
        <f>IF(_tag_month_day!CD221="",IF(_rlcf_month_day!E$2="","",_rlcf_month_day!E$2/100),_tag_month_day!CD221/100)</f>
        <v/>
      </c>
      <c r="GQ225" s="620" t="str">
        <f>IF(_tag_month_day!CE221="",IF(_rlcf_month_day!F$2="","",_rlcf_month_day!F$2/100),_tag_month_day!CE221/100)</f>
        <v/>
      </c>
      <c r="GR225" s="621" t="str">
        <f>IF(_tag_month_day!CF221="",IF(_rlcf_month_day!G$2="","",_rlcf_month_day!G$2/100),_tag_month_day!CF221/100)</f>
        <v/>
      </c>
      <c r="GS225" s="626">
        <f t="shared" ref="GS225:HH225" si="1373">GS224</f>
        <v>0.953</v>
      </c>
      <c r="GT225" s="626">
        <f t="shared" si="1373"/>
        <v>0.55</v>
      </c>
      <c r="GU225" s="626">
        <f t="shared" si="1373"/>
        <v>0.55</v>
      </c>
      <c r="GV225" s="626">
        <f t="shared" si="1373"/>
        <v>0.55</v>
      </c>
      <c r="GW225" s="626">
        <f t="shared" si="1373"/>
        <v>0.5</v>
      </c>
      <c r="GX225" s="626">
        <f t="shared" si="1373"/>
        <v>0.935</v>
      </c>
      <c r="GY225" s="626">
        <f t="shared" si="1373"/>
        <v>0.15</v>
      </c>
      <c r="GZ225" s="626">
        <f t="shared" si="1373"/>
        <v>1</v>
      </c>
      <c r="HA225" s="632">
        <f t="shared" si="1373"/>
        <v>0.047</v>
      </c>
      <c r="HB225" s="632">
        <f t="shared" si="1373"/>
        <v>0.45</v>
      </c>
      <c r="HC225" s="632">
        <f t="shared" si="1373"/>
        <v>0.45</v>
      </c>
      <c r="HD225" s="632">
        <f t="shared" si="1373"/>
        <v>0.45</v>
      </c>
      <c r="HE225" s="632">
        <f t="shared" si="1373"/>
        <v>0.5</v>
      </c>
      <c r="HF225" s="632">
        <f t="shared" si="1373"/>
        <v>0.065</v>
      </c>
      <c r="HG225" s="632">
        <f t="shared" si="1373"/>
        <v>0.85</v>
      </c>
      <c r="HH225" s="632">
        <f t="shared" si="1373"/>
        <v>0</v>
      </c>
      <c r="HI225" s="68" t="e">
        <f t="shared" si="1199"/>
        <v>#VALUE!</v>
      </c>
      <c r="HJ225" s="68" t="e">
        <f t="shared" si="1230"/>
        <v>#VALUE!</v>
      </c>
      <c r="HK225" s="202">
        <f t="shared" si="1231"/>
        <v>0.85</v>
      </c>
      <c r="HL225" s="464">
        <f t="shared" si="1232"/>
        <v>550000</v>
      </c>
      <c r="HM225" s="464">
        <f t="shared" si="1233"/>
        <v>480000</v>
      </c>
      <c r="HN225" s="192" t="e">
        <f t="shared" si="1200"/>
        <v>#VALUE!</v>
      </c>
      <c r="HO225" s="192" t="e">
        <f>HN225*HK225*$HO$2/HL225*1000000</f>
        <v>#VALUE!</v>
      </c>
      <c r="HP225" s="192" t="e">
        <f>HN225*HK225*$HP$2/HM225*1000000</f>
        <v>#VALUE!</v>
      </c>
    </row>
    <row r="226" customFormat="1" spans="1:224">
      <c r="A226" s="381">
        <v>221</v>
      </c>
      <c r="B226" s="54">
        <f ca="1" t="shared" si="1234"/>
        <v>43626</v>
      </c>
      <c r="C226" s="57">
        <f t="shared" si="1235"/>
        <v>0.0416666666666667</v>
      </c>
      <c r="D226" s="68" t="str">
        <f ca="1" t="shared" si="1201"/>
        <v>夜班</v>
      </c>
      <c r="E226" s="68" t="str">
        <f ca="1" t="shared" si="1202"/>
        <v>甲</v>
      </c>
      <c r="F226" s="68">
        <f ca="1">SUMPRODUCT((成本日报!$A$3:$A$95=计划!B226)*(成本日报!$B$3:$B$95=计划!$D226),成本日报!$C$3:$C$95)</f>
        <v>1</v>
      </c>
      <c r="G226" s="382">
        <f ca="1" t="shared" si="1236"/>
        <v>43626.1666666661</v>
      </c>
      <c r="H226" s="382">
        <f ca="1" t="shared" si="1203"/>
        <v>43626.1736111106</v>
      </c>
      <c r="I226" s="382">
        <f ca="1" t="shared" si="1204"/>
        <v>43626.1791666661</v>
      </c>
      <c r="J226" s="382">
        <f ca="1" t="shared" si="1205"/>
        <v>43626.2083333328</v>
      </c>
      <c r="K226" s="382">
        <f ca="1" t="shared" si="1206"/>
        <v>43626.2708333328</v>
      </c>
      <c r="L226" s="382">
        <f ca="1" t="shared" si="1207"/>
        <v>43626.2916666661</v>
      </c>
      <c r="M226" s="398" t="str">
        <f>IF(_tag_month_day!A222="","",_tag_month_day!A222)</f>
        <v/>
      </c>
      <c r="N226" s="398" t="str">
        <f>IF(_tag_month_day!B222="","",_tag_month_day!B222)</f>
        <v/>
      </c>
      <c r="O226" s="399" t="e">
        <f t="shared" si="1208"/>
        <v>#VALUE!</v>
      </c>
      <c r="P226" s="398" t="str">
        <f>IF(_tag_month_day!C222="","",_tag_month_day!C222)</f>
        <v/>
      </c>
      <c r="Q226" s="398" t="str">
        <f>IF(_tag_month_day!D222="","",_tag_month_day!D222)</f>
        <v/>
      </c>
      <c r="R226" s="416">
        <f>IF(_tag_month_day!CB222="",R225,_tag_month_day!CB222/100)</f>
        <v>0.07</v>
      </c>
      <c r="S226" s="417" t="str">
        <f>IF(_tag_month_day!E222="","",_tag_month_day!E222)</f>
        <v/>
      </c>
      <c r="T226" s="417" t="str">
        <f>IF(_tag_month_day!F222="","",_tag_month_day!F222)</f>
        <v/>
      </c>
      <c r="U226" s="418" t="e">
        <f t="shared" si="1162"/>
        <v>#VALUE!</v>
      </c>
      <c r="V226" s="53" t="e">
        <f t="shared" si="1163"/>
        <v>#VALUE!</v>
      </c>
      <c r="W226" s="419" t="str">
        <f>IF(_jhy_month_day!A222="","",_jhy_month_day!A222)</f>
        <v/>
      </c>
      <c r="X226" s="420" t="str">
        <f>IF(_jhy_month_day!B222="","",_jhy_month_day!B222/100)</f>
        <v/>
      </c>
      <c r="Y226" s="420" t="str">
        <f>IF(_jhy_month_day!C222="","",_jhy_month_day!C222/100)</f>
        <v/>
      </c>
      <c r="Z226" s="439">
        <f t="shared" si="1253"/>
        <v>56</v>
      </c>
      <c r="AA226" s="440" t="str">
        <f>IF(_tag_month_day!G222="","",_tag_month_day!G222/100)</f>
        <v/>
      </c>
      <c r="AB226" s="440" t="str">
        <f>IF(_tag_month_day!H222="","",_tag_month_day!H222/100)</f>
        <v/>
      </c>
      <c r="AC226" s="193">
        <f t="shared" si="1209"/>
        <v>1.59963432013121</v>
      </c>
      <c r="AD226" s="441" t="str">
        <f t="shared" si="1210"/>
        <v/>
      </c>
      <c r="AE226" s="442" t="str">
        <f t="shared" si="1211"/>
        <v/>
      </c>
      <c r="AF226" s="443">
        <v>1</v>
      </c>
      <c r="AG226" s="68" t="str">
        <f>IF(_duihao_month_day!A222="","",_duihao_month_day!A222)</f>
        <v/>
      </c>
      <c r="AH226" s="463">
        <f>IF(_gyk_month_day!B222="",AH225,_gyk_month_day!B222)</f>
        <v>820</v>
      </c>
      <c r="AI226" s="464" t="e">
        <f t="shared" si="1237"/>
        <v>#VALUE!</v>
      </c>
      <c r="AJ226" s="68" t="str">
        <f>IF(_tag_month_day!I222="","",_tag_month_day!I222)</f>
        <v/>
      </c>
      <c r="AK226" s="465" t="str">
        <f>IF(_tzyy_month_day!A222="","",_tzyy_month_day!A222)</f>
        <v/>
      </c>
      <c r="AL226" s="465" t="str">
        <f>IF(_tzyy_month_day!B222="","",_tzyy_month_day!B222)</f>
        <v/>
      </c>
      <c r="AM226" s="465" t="str">
        <f>IF(_tzyy_month_day!C222="","",_tzyy_month_day!C222)</f>
        <v/>
      </c>
      <c r="AN226" s="466" t="str">
        <f>IF(_tag_month_day!CG222="","",_tag_month_day!CG222)</f>
        <v/>
      </c>
      <c r="AO226" s="466" t="str">
        <f>IF(_tag_month_day!CH222="","",_tag_month_day!CH222)</f>
        <v/>
      </c>
      <c r="AP226" s="486" t="e">
        <f t="shared" si="1212"/>
        <v>#VALUE!</v>
      </c>
      <c r="AQ226" s="487" t="str">
        <f>IF(_tag_month_day!J222="","",_tag_month_day!J222/100)</f>
        <v/>
      </c>
      <c r="AR226" s="488">
        <f t="shared" si="1213"/>
        <v>1.3</v>
      </c>
      <c r="AS226" s="489" t="e">
        <f t="shared" si="1164"/>
        <v>#VALUE!</v>
      </c>
      <c r="AT226" s="489">
        <f t="shared" si="1214"/>
        <v>0</v>
      </c>
      <c r="AU226" s="490" t="str">
        <f>IF(_tag_month_day!K222="","",_tag_month_day!K222)</f>
        <v/>
      </c>
      <c r="AV226" s="491" t="str">
        <f>IF(_tag_month_day!L222="","",_tag_month_day!L222/100)</f>
        <v/>
      </c>
      <c r="AW226" s="420">
        <f t="shared" si="1136"/>
        <v>0</v>
      </c>
      <c r="AX226" s="420">
        <f t="shared" si="1215"/>
        <v>0</v>
      </c>
      <c r="AY226" s="420" t="str">
        <f>IF(_tag_month_day!M222="","",_tag_month_day!M222/100)</f>
        <v/>
      </c>
      <c r="AZ226" s="420" t="str">
        <f>IF(_tag_month_day!N222="","",_tag_month_day!N222/100)</f>
        <v/>
      </c>
      <c r="BA226" s="420" t="str">
        <f>IF(_tag_month_day!O222="","",_tag_month_day!O222/100)</f>
        <v/>
      </c>
      <c r="BB226" s="496" t="str">
        <f>IF(_tag_month_day!P222="","",_tag_month_day!P222/100)</f>
        <v/>
      </c>
      <c r="BC226" s="496">
        <f t="shared" si="1216"/>
        <v>0</v>
      </c>
      <c r="BD226" s="496" t="str">
        <f>IF(_tag_month_day!Q222="","",_tag_month_day!Q222/100)</f>
        <v/>
      </c>
      <c r="BE226" s="510" t="str">
        <f>IF(_tag_month_day!R222="","",_tag_month_day!R222/100)</f>
        <v/>
      </c>
      <c r="BF226" s="413" t="str">
        <f>IF(_tag_month_day!CC222="","",_tag_month_day!CC222/100)</f>
        <v/>
      </c>
      <c r="BG226" s="511" t="e">
        <f t="shared" si="1165"/>
        <v>#VALUE!</v>
      </c>
      <c r="BH226" s="198">
        <f t="shared" si="1166"/>
        <v>0</v>
      </c>
      <c r="BI226" s="512" t="e">
        <f>IF(CX226=0,BI225,(DK226*查询!$R$5+DL226*查询!$Q$5+DM226*查询!$N$5+DN226*查询!$O$5+DO226*查询!$P$5)*AF226/CX226)</f>
        <v>#VALUE!</v>
      </c>
      <c r="BJ226" s="512" t="e">
        <f>IF(CX226=0,BJ225,(DP226*查询!$S$5+DQ226*查询!$T$5+DR226*查询!$U$5)*AF226/CX226)</f>
        <v>#VALUE!</v>
      </c>
      <c r="BK226" s="512">
        <f t="shared" si="1217"/>
        <v>1</v>
      </c>
      <c r="BL226" s="513" t="str">
        <f>IF(_cfyc_month_day!A222="","",_cfyc_month_day!A222)</f>
        <v/>
      </c>
      <c r="BM226" s="513" t="str">
        <f>IF(_cfyc_month_day!B222="","",_cfyc_month_day!B222)</f>
        <v/>
      </c>
      <c r="BN226" s="513" t="str">
        <f>IF(_cfyc_month_day!C222="","",_cfyc_month_day!C222)</f>
        <v/>
      </c>
      <c r="BO226" s="522" t="str">
        <f>IF(_cfyc_month_day!D222="","",_cfyc_month_day!D222)</f>
        <v/>
      </c>
      <c r="BP226" s="522" t="str">
        <f>IF(_cfyc_month_day!E222="","",_cfyc_month_day!E222)</f>
        <v/>
      </c>
      <c r="BQ226" s="522" t="str">
        <f>IF(_cfyc_month_day!F222="","",_cfyc_month_day!F222)</f>
        <v/>
      </c>
      <c r="BR226" s="513" t="str">
        <f>IF(_tag_month_day!T222="","",_tag_month_day!T222)</f>
        <v/>
      </c>
      <c r="BS226" s="513" t="str">
        <f>IF(_tag_month_day!U222="","",_tag_month_day!U222)</f>
        <v/>
      </c>
      <c r="BT226" s="523" t="str">
        <f t="shared" si="1218"/>
        <v/>
      </c>
      <c r="BU226" s="223" t="str">
        <f>IF(_tag_month_day!V222="","",_tag_month_day!V222)</f>
        <v/>
      </c>
      <c r="BV226" s="206" t="str">
        <f>IF(_tag_month_day!W222="","",_tag_month_day!W222)</f>
        <v/>
      </c>
      <c r="BW226" s="540" t="str">
        <f>IF(_tag_month_day!X222="","",_tag_month_day!X222)</f>
        <v/>
      </c>
      <c r="BX226" s="540" t="str">
        <f>IF(_tag_month_day!Y222="","",_tag_month_day!Y222)</f>
        <v/>
      </c>
      <c r="BY226" s="541">
        <f ca="1" t="shared" si="1219"/>
        <v>43626.2916666661</v>
      </c>
      <c r="BZ226" s="542"/>
      <c r="CA226" s="543" t="str">
        <f>IF(_jhy2_month_day!A222="","",_jhy2_month_day!A222)</f>
        <v/>
      </c>
      <c r="CB226" s="464" t="str">
        <f>IF(_jhy2_month_day!B222="","",_jhy2_month_day!B222)</f>
        <v/>
      </c>
      <c r="CC226" s="464" t="str">
        <f>IF(_jhy2_month_day!C222="","",_jhy2_month_day!C222)</f>
        <v/>
      </c>
      <c r="CD226" s="464" t="str">
        <f>IF(_jhy2_month_day!D222="","",_jhy2_month_day!D222)</f>
        <v/>
      </c>
      <c r="CE226" s="464" t="str">
        <f>IF(_jhy2_month_day!E222="","",_jhy2_month_day!E222)</f>
        <v/>
      </c>
      <c r="CF226" s="464" t="str">
        <f>IF(_jhy2_month_day!F222="","",_jhy2_month_day!F222)</f>
        <v/>
      </c>
      <c r="CG226" s="464" t="str">
        <f>IF(_jhy2_month_day!G222="","",_jhy2_month_day!G222)</f>
        <v/>
      </c>
      <c r="CH226" s="464" t="str">
        <f>IF(_jhy2_month_day!H222="","",_jhy2_month_day!H222)</f>
        <v/>
      </c>
      <c r="CI226" s="464" t="str">
        <f>IF(_jhy2_month_day!I222="","",_jhy2_month_day!I222)</f>
        <v/>
      </c>
      <c r="CJ226" s="464" t="str">
        <f>IF(_jhy2_month_day!J222="","",_jhy2_month_day!J222)</f>
        <v/>
      </c>
      <c r="CK226" s="464" t="str">
        <f>IF(_jhy2_month_day!K222="","",_jhy2_month_day!K222)</f>
        <v/>
      </c>
      <c r="CL226" s="562" t="str">
        <f>IF(_jhy2_month_day!L222="","",_jhy2_month_day!L222)</f>
        <v/>
      </c>
      <c r="CM226" s="562" t="str">
        <f>IF(_jhy2_month_day!M222="","",_jhy2_month_day!M222)</f>
        <v/>
      </c>
      <c r="CN226" s="562" t="str">
        <f>IF(_jhy2_month_day!N222="","",_jhy2_month_day!N222)</f>
        <v/>
      </c>
      <c r="CO226" s="562" t="str">
        <f>IF(_jhy2_month_day!O222="","",_jhy2_month_day!O222)</f>
        <v/>
      </c>
      <c r="CP226" s="562" t="str">
        <f>IF(_jhy2_month_day!P222="","",_jhy2_month_day!P222)</f>
        <v/>
      </c>
      <c r="CQ226" s="562" t="str">
        <f>IF(_jhy2_month_day!Q222="","",_jhy2_month_day!Q222)</f>
        <v/>
      </c>
      <c r="CR226" s="563" t="str">
        <f>IF(_jhy2_month_day!R222="","",_jhy2_month_day!R222)</f>
        <v/>
      </c>
      <c r="CS226" s="576" t="str">
        <f>IF(_jhy2_month_day!S222="","",_jhy2_month_day!S222)</f>
        <v/>
      </c>
      <c r="CT226" s="562" t="str">
        <f>IF(_jhy2_month_day!T222="","",_jhy2_month_day!T222)</f>
        <v/>
      </c>
      <c r="CU226" s="577" t="e">
        <f t="shared" si="1167"/>
        <v>#VALUE!</v>
      </c>
      <c r="CV226" s="198" t="e">
        <f t="shared" si="1168"/>
        <v>#VALUE!</v>
      </c>
      <c r="CW226" s="192" t="e">
        <f t="shared" si="1169"/>
        <v>#VALUE!</v>
      </c>
      <c r="CX226" s="192" t="e">
        <f t="shared" si="1170"/>
        <v>#VALUE!</v>
      </c>
      <c r="CY226" s="202" t="e">
        <f t="shared" si="1171"/>
        <v>#VALUE!</v>
      </c>
      <c r="CZ226" s="192" t="e">
        <f t="shared" ref="CZ226:DI226" si="1374">$AJ226*EF226</f>
        <v>#VALUE!</v>
      </c>
      <c r="DA226" s="192" t="e">
        <f t="shared" si="1374"/>
        <v>#VALUE!</v>
      </c>
      <c r="DB226" s="192" t="e">
        <f t="shared" si="1374"/>
        <v>#VALUE!</v>
      </c>
      <c r="DC226" s="192" t="e">
        <f t="shared" si="1374"/>
        <v>#VALUE!</v>
      </c>
      <c r="DD226" s="192" t="e">
        <f t="shared" si="1374"/>
        <v>#VALUE!</v>
      </c>
      <c r="DE226" s="192" t="e">
        <f t="shared" si="1374"/>
        <v>#VALUE!</v>
      </c>
      <c r="DF226" s="192" t="e">
        <f t="shared" si="1374"/>
        <v>#VALUE!</v>
      </c>
      <c r="DG226" s="192" t="e">
        <f t="shared" si="1374"/>
        <v>#VALUE!</v>
      </c>
      <c r="DH226" s="192" t="e">
        <f t="shared" si="1374"/>
        <v>#VALUE!</v>
      </c>
      <c r="DI226" s="192" t="e">
        <f t="shared" si="1374"/>
        <v>#VALUE!</v>
      </c>
      <c r="DJ226" s="192" t="e">
        <f t="shared" si="1173"/>
        <v>#VALUE!</v>
      </c>
      <c r="DK226" s="192" t="e">
        <f t="shared" si="1174"/>
        <v>#VALUE!</v>
      </c>
      <c r="DL226" s="192" t="e">
        <f t="shared" si="1175"/>
        <v>#VALUE!</v>
      </c>
      <c r="DM226" s="192" t="e">
        <f t="shared" si="1176"/>
        <v>#VALUE!</v>
      </c>
      <c r="DN226" s="192" t="e">
        <f t="shared" si="1177"/>
        <v>#VALUE!</v>
      </c>
      <c r="DO226" s="192" t="e">
        <f t="shared" si="1178"/>
        <v>#VALUE!</v>
      </c>
      <c r="DP226" s="192" t="e">
        <f t="shared" si="1179"/>
        <v>#VALUE!</v>
      </c>
      <c r="DQ226" s="192" t="e">
        <f t="shared" si="1180"/>
        <v>#VALUE!</v>
      </c>
      <c r="DR226" s="192" t="e">
        <f t="shared" si="1181"/>
        <v>#VALUE!</v>
      </c>
      <c r="DS226" s="192" t="e">
        <f t="shared" si="1182"/>
        <v>#VALUE!</v>
      </c>
      <c r="DT226" s="192" t="e">
        <f t="shared" si="1183"/>
        <v>#VALUE!</v>
      </c>
      <c r="DU226" s="192" t="e">
        <f t="shared" si="1184"/>
        <v>#VALUE!</v>
      </c>
      <c r="DV226" s="198" t="e">
        <f t="shared" si="1185"/>
        <v>#VALUE!</v>
      </c>
      <c r="DW226" s="198" t="e">
        <f t="shared" si="1186"/>
        <v>#DIV/0!</v>
      </c>
      <c r="DX226" s="198" t="e">
        <f t="shared" si="1187"/>
        <v>#DIV/0!</v>
      </c>
      <c r="DY226" s="198" t="e">
        <f t="shared" si="1188"/>
        <v>#VALUE!</v>
      </c>
      <c r="DZ226" s="198" t="e">
        <f t="shared" si="1189"/>
        <v>#VALUE!</v>
      </c>
      <c r="EA226" s="198" t="e">
        <f t="shared" si="1190"/>
        <v>#VALUE!</v>
      </c>
      <c r="EB226" s="198" t="e">
        <f t="shared" si="1191"/>
        <v>#VALUE!</v>
      </c>
      <c r="EC226" s="198" t="e">
        <f t="shared" si="1192"/>
        <v>#DIV/0!</v>
      </c>
      <c r="ED226" s="198" t="e">
        <f t="shared" si="1193"/>
        <v>#VALUE!</v>
      </c>
      <c r="EE226" s="198" t="e">
        <f t="shared" si="1194"/>
        <v>#VALUE!</v>
      </c>
      <c r="EF226" s="198" t="e">
        <f t="shared" ref="EF226:EO226" si="1375">DV226/SUM($DV226:$EE226)</f>
        <v>#VALUE!</v>
      </c>
      <c r="EG226" s="198" t="e">
        <f t="shared" si="1375"/>
        <v>#DIV/0!</v>
      </c>
      <c r="EH226" s="198" t="e">
        <f t="shared" si="1375"/>
        <v>#DIV/0!</v>
      </c>
      <c r="EI226" s="198" t="e">
        <f t="shared" si="1375"/>
        <v>#VALUE!</v>
      </c>
      <c r="EJ226" s="198" t="e">
        <f t="shared" si="1375"/>
        <v>#VALUE!</v>
      </c>
      <c r="EK226" s="198" t="e">
        <f t="shared" si="1375"/>
        <v>#VALUE!</v>
      </c>
      <c r="EL226" s="198" t="e">
        <f t="shared" si="1375"/>
        <v>#VALUE!</v>
      </c>
      <c r="EM226" s="198" t="e">
        <f t="shared" si="1375"/>
        <v>#DIV/0!</v>
      </c>
      <c r="EN226" s="198" t="e">
        <f t="shared" si="1375"/>
        <v>#VALUE!</v>
      </c>
      <c r="EO226" s="198" t="e">
        <f t="shared" si="1375"/>
        <v>#VALUE!</v>
      </c>
      <c r="EP226" s="511">
        <f t="shared" ref="EP226:EW226" si="1376">EP225</f>
        <v>0.08</v>
      </c>
      <c r="EQ226" s="511">
        <f t="shared" si="1376"/>
        <v>0.015</v>
      </c>
      <c r="ER226" s="511">
        <f t="shared" si="1376"/>
        <v>0.015</v>
      </c>
      <c r="ES226" s="511">
        <f t="shared" si="1376"/>
        <v>0.015</v>
      </c>
      <c r="ET226" s="511">
        <f t="shared" si="1376"/>
        <v>0.015</v>
      </c>
      <c r="EU226" s="511">
        <f t="shared" si="1376"/>
        <v>0.09</v>
      </c>
      <c r="EV226" s="511">
        <f t="shared" si="1376"/>
        <v>0.09</v>
      </c>
      <c r="EW226" s="511">
        <f t="shared" si="1376"/>
        <v>0.09</v>
      </c>
      <c r="EX226" s="420" t="str">
        <f>IF(_tag_month_day!AS222="","",_tag_month_day!AS222/100)</f>
        <v/>
      </c>
      <c r="EY226" s="420" t="str">
        <f>IF(_tag_month_day!AT222="","",_tag_month_day!AT222/100)</f>
        <v/>
      </c>
      <c r="EZ226" s="420" t="str">
        <f>IF(_tag_month_day!AU222="","",_tag_month_day!AU222/100)</f>
        <v/>
      </c>
      <c r="FA226" s="420" t="str">
        <f>IF(_tag_month_day!AV222="","",_tag_month_day!AV222/100)</f>
        <v/>
      </c>
      <c r="FB226" s="420" t="str">
        <f>IF(_tag_month_day!AW222="","",_tag_month_day!AW222/100)</f>
        <v/>
      </c>
      <c r="FC226" s="420" t="str">
        <f>IF(_tag_month_day!AX222="","",_tag_month_day!AX222/100)</f>
        <v/>
      </c>
      <c r="FD226" s="510">
        <f t="shared" si="1223"/>
        <v>0.33</v>
      </c>
      <c r="FE226" s="510">
        <f t="shared" si="1224"/>
        <v>0.19</v>
      </c>
      <c r="FF226" s="510">
        <f t="shared" si="1225"/>
        <v>0.003</v>
      </c>
      <c r="FG226" s="510">
        <f t="shared" si="1226"/>
        <v>0</v>
      </c>
      <c r="FH226" s="603">
        <f t="shared" si="1227"/>
        <v>0.0001</v>
      </c>
      <c r="FI226" s="510">
        <f t="shared" ref="FI226:FR226" si="1377">FI225</f>
        <v>0.41</v>
      </c>
      <c r="FJ226" s="510">
        <f t="shared" si="1377"/>
        <v>0.11</v>
      </c>
      <c r="FK226" s="510">
        <f t="shared" si="1377"/>
        <v>0.015</v>
      </c>
      <c r="FL226" s="510">
        <f t="shared" si="1377"/>
        <v>0</v>
      </c>
      <c r="FM226" s="603">
        <f t="shared" si="1377"/>
        <v>0.0001</v>
      </c>
      <c r="FN226" s="510" t="str">
        <f>IF(_tag_month_day!AY222="","",_tag_month_day!AY222/100)</f>
        <v/>
      </c>
      <c r="FO226" s="510" t="str">
        <f>IF(_tag_month_day!AZ222="","",_tag_month_day!AZ222/100)</f>
        <v/>
      </c>
      <c r="FP226" s="510" t="str">
        <f>IF(_tag_month_day!BA222="","",_tag_month_day!BA222/100)</f>
        <v/>
      </c>
      <c r="FQ226" s="510" t="str">
        <f>IF(_tag_month_day!BB222="","",_tag_month_day!BB222/100)</f>
        <v/>
      </c>
      <c r="FR226" s="603" t="str">
        <f>IF(_tag_month_day!BC222="","",_tag_month_day!BC222/100)</f>
        <v/>
      </c>
      <c r="FS226" s="510" t="str">
        <f>IF(_tag_month_day!BD222="","",_tag_month_day!BD222/100)</f>
        <v/>
      </c>
      <c r="FT226" s="510" t="str">
        <f>IF(_tag_month_day!BE222="","",_tag_month_day!BE222/100)</f>
        <v/>
      </c>
      <c r="FU226" s="510" t="str">
        <f>IF(_tag_month_day!BF222="","",_tag_month_day!BF222/100)</f>
        <v/>
      </c>
      <c r="FV226" s="510" t="str">
        <f>IF(_tag_month_day!BG222="","",_tag_month_day!BG222/100)</f>
        <v/>
      </c>
      <c r="FW226" s="603" t="str">
        <f>IF(_tag_month_day!BH222="","",_tag_month_day!BH222/100)</f>
        <v/>
      </c>
      <c r="FX226" s="510" t="str">
        <f>IF(_tag_month_day!BI222="","",_tag_month_day!BI222/100)</f>
        <v/>
      </c>
      <c r="FY226" s="510" t="str">
        <f>IF(_tag_month_day!BJ222="","",_tag_month_day!BJ222/100)</f>
        <v/>
      </c>
      <c r="FZ226" s="605" t="str">
        <f>IF(_tag_month_day!BK222="","",_tag_month_day!BK222/100)</f>
        <v/>
      </c>
      <c r="GA226" s="510" t="str">
        <f>IF(_tag_month_day!BL222="","",_tag_month_day!BL222/100)</f>
        <v/>
      </c>
      <c r="GB226" s="603" t="str">
        <f>IF(_tag_month_day!BM222="","",_tag_month_day!BM222/100)</f>
        <v/>
      </c>
      <c r="GC226" s="420" t="str">
        <f>IF(_tag_month_day!BN222="","",_tag_month_day!BN222/100)</f>
        <v/>
      </c>
      <c r="GD226" s="420" t="str">
        <f>IF(_tag_month_day!BO222="","",_tag_month_day!BO222/100)</f>
        <v/>
      </c>
      <c r="GE226" s="420" t="str">
        <f>IF(_tag_month_day!BP222="","",_tag_month_day!BP222/100)</f>
        <v/>
      </c>
      <c r="GF226" s="420" t="str">
        <f>IF(_tag_month_day!BQ222="","",_tag_month_day!BQ222/100)</f>
        <v/>
      </c>
      <c r="GG226" s="420" t="str">
        <f>IF(_tag_month_day!BR222="","",_tag_month_day!BR222/100)</f>
        <v/>
      </c>
      <c r="GH226" s="420" t="str">
        <f>IF(_tag_month_day!BS222="","",_tag_month_day!BS222/100)</f>
        <v/>
      </c>
      <c r="GI226" s="603" t="str">
        <f>IF(_tag_month_day!BT222="","",_tag_month_day!BT222/100)</f>
        <v/>
      </c>
      <c r="GJ226" s="612" t="str">
        <f>IF(_tag_month_day!BU222="","",_tag_month_day!BU222/100)</f>
        <v/>
      </c>
      <c r="GK226" s="620" t="str">
        <f>IF(_tag_month_day!BV222="",IF(_rlcf_month_day!A$2="","",_rlcf_month_day!A$2/100),_tag_month_day!BV222/100)</f>
        <v/>
      </c>
      <c r="GL226" s="620" t="str">
        <f>IF(_tag_month_day!BW222="",IF(_rlcf_month_day!B$2="","",_rlcf_month_day!B$2/100),_tag_month_day!BW222/100)</f>
        <v/>
      </c>
      <c r="GM226" s="621" t="str">
        <f>IF(_tag_month_day!BX222="",IF(_rlcf_month_day!C$2="","",_rlcf_month_day!C$2/100),_tag_month_day!BX222/100)</f>
        <v/>
      </c>
      <c r="GN226" s="620" t="str">
        <f>IF(_tag_month_day!BV222="",IF(_rlcf_month_day!A$2="","",_rlcf_month_day!A$2/100),_tag_month_day!BV222/100)</f>
        <v/>
      </c>
      <c r="GO226" s="620" t="str">
        <f>IF(_tag_month_day!BW222="",IF(_rlcf_month_day!B$2="","",_rlcf_month_day!B$2/100),_tag_month_day!BW222/100)</f>
        <v/>
      </c>
      <c r="GP226" s="620" t="str">
        <f>IF(_tag_month_day!CD222="",IF(_rlcf_month_day!E$2="","",_rlcf_month_day!E$2/100),_tag_month_day!CD222/100)</f>
        <v/>
      </c>
      <c r="GQ226" s="620" t="str">
        <f>IF(_tag_month_day!CE222="",IF(_rlcf_month_day!F$2="","",_rlcf_month_day!F$2/100),_tag_month_day!CE222/100)</f>
        <v/>
      </c>
      <c r="GR226" s="621" t="str">
        <f>IF(_tag_month_day!CF222="",IF(_rlcf_month_day!G$2="","",_rlcf_month_day!G$2/100),_tag_month_day!CF222/100)</f>
        <v/>
      </c>
      <c r="GS226" s="626">
        <f t="shared" ref="GS226:HH226" si="1378">GS225</f>
        <v>0.953</v>
      </c>
      <c r="GT226" s="626">
        <f t="shared" si="1378"/>
        <v>0.55</v>
      </c>
      <c r="GU226" s="626">
        <f t="shared" si="1378"/>
        <v>0.55</v>
      </c>
      <c r="GV226" s="626">
        <f t="shared" si="1378"/>
        <v>0.55</v>
      </c>
      <c r="GW226" s="626">
        <f t="shared" si="1378"/>
        <v>0.5</v>
      </c>
      <c r="GX226" s="626">
        <f t="shared" si="1378"/>
        <v>0.935</v>
      </c>
      <c r="GY226" s="626">
        <f t="shared" si="1378"/>
        <v>0.15</v>
      </c>
      <c r="GZ226" s="626">
        <f t="shared" si="1378"/>
        <v>1</v>
      </c>
      <c r="HA226" s="632">
        <f t="shared" si="1378"/>
        <v>0.047</v>
      </c>
      <c r="HB226" s="632">
        <f t="shared" si="1378"/>
        <v>0.45</v>
      </c>
      <c r="HC226" s="632">
        <f t="shared" si="1378"/>
        <v>0.45</v>
      </c>
      <c r="HD226" s="632">
        <f t="shared" si="1378"/>
        <v>0.45</v>
      </c>
      <c r="HE226" s="632">
        <f t="shared" si="1378"/>
        <v>0.5</v>
      </c>
      <c r="HF226" s="632">
        <f t="shared" si="1378"/>
        <v>0.065</v>
      </c>
      <c r="HG226" s="632">
        <f t="shared" si="1378"/>
        <v>0.85</v>
      </c>
      <c r="HH226" s="632">
        <f t="shared" si="1378"/>
        <v>0</v>
      </c>
      <c r="HI226" s="68">
        <f t="shared" si="1199"/>
        <v>0</v>
      </c>
      <c r="HJ226" s="68" t="e">
        <f t="shared" si="1230"/>
        <v>#VALUE!</v>
      </c>
      <c r="HK226" s="202">
        <f t="shared" si="1231"/>
        <v>0.85</v>
      </c>
      <c r="HL226" s="464">
        <f t="shared" si="1232"/>
        <v>550000</v>
      </c>
      <c r="HM226" s="464">
        <f t="shared" si="1233"/>
        <v>480000</v>
      </c>
      <c r="HN226" s="192" t="e">
        <f t="shared" si="1200"/>
        <v>#VALUE!</v>
      </c>
      <c r="HO226" s="192" t="e">
        <f>HN226*HK226*$HO$2/HL226*1000000</f>
        <v>#VALUE!</v>
      </c>
      <c r="HP226" s="192" t="e">
        <f>HN226*HK226*$HP$2/HM226*1000000</f>
        <v>#VALUE!</v>
      </c>
    </row>
    <row r="227" customFormat="1" spans="1:224">
      <c r="A227" s="381">
        <v>222</v>
      </c>
      <c r="B227" s="54">
        <f ca="1" t="shared" si="1234"/>
        <v>43626</v>
      </c>
      <c r="C227" s="57">
        <f t="shared" si="1235"/>
        <v>0.0416666666666667</v>
      </c>
      <c r="D227" s="68" t="str">
        <f ca="1" t="shared" si="1201"/>
        <v>夜班</v>
      </c>
      <c r="E227" s="68" t="str">
        <f ca="1" t="shared" si="1202"/>
        <v>甲</v>
      </c>
      <c r="F227" s="68">
        <f ca="1">SUMPRODUCT((成本日报!$A$3:$A$95=计划!B227)*(成本日报!$B$3:$B$95=计划!$D227),成本日报!$C$3:$C$95)</f>
        <v>1</v>
      </c>
      <c r="G227" s="382">
        <f ca="1" t="shared" si="1236"/>
        <v>43626.2083333328</v>
      </c>
      <c r="H227" s="382">
        <f ca="1" t="shared" si="1203"/>
        <v>43626.2152777772</v>
      </c>
      <c r="I227" s="382">
        <f ca="1" t="shared" si="1204"/>
        <v>43626.2208333328</v>
      </c>
      <c r="J227" s="382">
        <f ca="1" t="shared" si="1205"/>
        <v>43626.2499999995</v>
      </c>
      <c r="K227" s="382">
        <f ca="1" t="shared" si="1206"/>
        <v>43626.3124999995</v>
      </c>
      <c r="L227" s="382">
        <f ca="1" t="shared" si="1207"/>
        <v>43626.3333333328</v>
      </c>
      <c r="M227" s="398" t="str">
        <f>IF(_tag_month_day!A223="","",_tag_month_day!A223)</f>
        <v/>
      </c>
      <c r="N227" s="398" t="str">
        <f>IF(_tag_month_day!B223="","",_tag_month_day!B223)</f>
        <v/>
      </c>
      <c r="O227" s="399" t="e">
        <f t="shared" si="1208"/>
        <v>#VALUE!</v>
      </c>
      <c r="P227" s="398" t="str">
        <f>IF(_tag_month_day!C223="","",_tag_month_day!C223)</f>
        <v/>
      </c>
      <c r="Q227" s="398" t="str">
        <f>IF(_tag_month_day!D223="","",_tag_month_day!D223)</f>
        <v/>
      </c>
      <c r="R227" s="416">
        <f>IF(_tag_month_day!CB223="",R226,_tag_month_day!CB223/100)</f>
        <v>0.07</v>
      </c>
      <c r="S227" s="417" t="str">
        <f>IF(_tag_month_day!E223="","",_tag_month_day!E223)</f>
        <v/>
      </c>
      <c r="T227" s="417" t="str">
        <f>IF(_tag_month_day!F223="","",_tag_month_day!F223)</f>
        <v/>
      </c>
      <c r="U227" s="418" t="e">
        <f t="shared" si="1162"/>
        <v>#VALUE!</v>
      </c>
      <c r="V227" s="53" t="e">
        <f t="shared" si="1163"/>
        <v>#VALUE!</v>
      </c>
      <c r="W227" s="419" t="str">
        <f>IF(_jhy_month_day!A223="","",_jhy_month_day!A223)</f>
        <v/>
      </c>
      <c r="X227" s="420" t="str">
        <f>IF(_jhy_month_day!B223="","",_jhy_month_day!B223/100)</f>
        <v/>
      </c>
      <c r="Y227" s="420" t="str">
        <f>IF(_jhy_month_day!C223="","",_jhy_month_day!C223/100)</f>
        <v/>
      </c>
      <c r="Z227" s="439">
        <f t="shared" si="1253"/>
        <v>56</v>
      </c>
      <c r="AA227" s="440" t="str">
        <f>IF(_tag_month_day!G223="","",_tag_month_day!G223/100)</f>
        <v/>
      </c>
      <c r="AB227" s="440" t="str">
        <f>IF(_tag_month_day!H223="","",_tag_month_day!H223/100)</f>
        <v/>
      </c>
      <c r="AC227" s="193">
        <f t="shared" si="1209"/>
        <v>1.59963432013121</v>
      </c>
      <c r="AD227" s="441" t="str">
        <f t="shared" si="1210"/>
        <v/>
      </c>
      <c r="AE227" s="442" t="str">
        <f t="shared" si="1211"/>
        <v/>
      </c>
      <c r="AF227" s="443">
        <v>1</v>
      </c>
      <c r="AG227" s="68" t="str">
        <f>IF(_duihao_month_day!A223="","",_duihao_month_day!A223)</f>
        <v/>
      </c>
      <c r="AH227" s="463">
        <f>IF(_gyk_month_day!B223="",AH226,_gyk_month_day!B223)</f>
        <v>820</v>
      </c>
      <c r="AI227" s="464" t="e">
        <f t="shared" si="1237"/>
        <v>#VALUE!</v>
      </c>
      <c r="AJ227" s="68" t="str">
        <f>IF(_tag_month_day!I223="","",_tag_month_day!I223)</f>
        <v/>
      </c>
      <c r="AK227" s="465" t="str">
        <f>IF(_tzyy_month_day!A223="","",_tzyy_month_day!A223)</f>
        <v/>
      </c>
      <c r="AL227" s="465" t="str">
        <f>IF(_tzyy_month_day!B223="","",_tzyy_month_day!B223)</f>
        <v/>
      </c>
      <c r="AM227" s="465" t="str">
        <f>IF(_tzyy_month_day!C223="","",_tzyy_month_day!C223)</f>
        <v/>
      </c>
      <c r="AN227" s="466" t="str">
        <f>IF(_tag_month_day!CG223="","",_tag_month_day!CG223)</f>
        <v/>
      </c>
      <c r="AO227" s="466" t="str">
        <f>IF(_tag_month_day!CH223="","",_tag_month_day!CH223)</f>
        <v/>
      </c>
      <c r="AP227" s="486" t="e">
        <f t="shared" si="1212"/>
        <v>#VALUE!</v>
      </c>
      <c r="AQ227" s="487" t="str">
        <f>IF(_tag_month_day!J223="","",_tag_month_day!J223/100)</f>
        <v/>
      </c>
      <c r="AR227" s="488">
        <f t="shared" si="1213"/>
        <v>1.3</v>
      </c>
      <c r="AS227" s="489" t="e">
        <f t="shared" si="1164"/>
        <v>#VALUE!</v>
      </c>
      <c r="AT227" s="489">
        <f t="shared" si="1214"/>
        <v>0</v>
      </c>
      <c r="AU227" s="490" t="str">
        <f>IF(_tag_month_day!K223="","",_tag_month_day!K223)</f>
        <v/>
      </c>
      <c r="AV227" s="491" t="str">
        <f>IF(_tag_month_day!L223="","",_tag_month_day!L223/100)</f>
        <v/>
      </c>
      <c r="AW227" s="420">
        <f t="shared" si="1136"/>
        <v>0</v>
      </c>
      <c r="AX227" s="420">
        <f t="shared" si="1215"/>
        <v>0</v>
      </c>
      <c r="AY227" s="420" t="str">
        <f>IF(_tag_month_day!M223="","",_tag_month_day!M223/100)</f>
        <v/>
      </c>
      <c r="AZ227" s="420" t="str">
        <f>IF(_tag_month_day!N223="","",_tag_month_day!N223/100)</f>
        <v/>
      </c>
      <c r="BA227" s="420" t="str">
        <f>IF(_tag_month_day!O223="","",_tag_month_day!O223/100)</f>
        <v/>
      </c>
      <c r="BB227" s="496" t="str">
        <f>IF(_tag_month_day!P223="","",_tag_month_day!P223/100)</f>
        <v/>
      </c>
      <c r="BC227" s="496">
        <f t="shared" si="1216"/>
        <v>0</v>
      </c>
      <c r="BD227" s="496" t="str">
        <f>IF(_tag_month_day!Q223="","",_tag_month_day!Q223/100)</f>
        <v/>
      </c>
      <c r="BE227" s="510" t="str">
        <f>IF(_tag_month_day!R223="","",_tag_month_day!R223/100)</f>
        <v/>
      </c>
      <c r="BF227" s="413" t="str">
        <f>IF(_tag_month_day!CC223="","",_tag_month_day!CC223/100)</f>
        <v/>
      </c>
      <c r="BG227" s="511" t="e">
        <f t="shared" si="1165"/>
        <v>#VALUE!</v>
      </c>
      <c r="BH227" s="198">
        <f t="shared" si="1166"/>
        <v>0</v>
      </c>
      <c r="BI227" s="512" t="e">
        <f>IF(CX227=0,BI226,(DK227*查询!$R$5+DL227*查询!$Q$5+DM227*查询!$N$5+DN227*查询!$O$5+DO227*查询!$P$5)*AF227/CX227)</f>
        <v>#VALUE!</v>
      </c>
      <c r="BJ227" s="512" t="e">
        <f>IF(CX227=0,BJ226,(DP227*查询!$S$5+DQ227*查询!$T$5+DR227*查询!$U$5)*AF227/CX227)</f>
        <v>#VALUE!</v>
      </c>
      <c r="BK227" s="512">
        <f t="shared" si="1217"/>
        <v>1</v>
      </c>
      <c r="BL227" s="513" t="str">
        <f>IF(_cfyc_month_day!A223="","",_cfyc_month_day!A223)</f>
        <v/>
      </c>
      <c r="BM227" s="513" t="str">
        <f>IF(_cfyc_month_day!B223="","",_cfyc_month_day!B223)</f>
        <v/>
      </c>
      <c r="BN227" s="513" t="str">
        <f>IF(_cfyc_month_day!C223="","",_cfyc_month_day!C223)</f>
        <v/>
      </c>
      <c r="BO227" s="522" t="str">
        <f>IF(_cfyc_month_day!D223="","",_cfyc_month_day!D223)</f>
        <v/>
      </c>
      <c r="BP227" s="522" t="str">
        <f>IF(_cfyc_month_day!E223="","",_cfyc_month_day!E223)</f>
        <v/>
      </c>
      <c r="BQ227" s="522" t="str">
        <f>IF(_cfyc_month_day!F223="","",_cfyc_month_day!F223)</f>
        <v/>
      </c>
      <c r="BR227" s="513" t="str">
        <f>IF(_tag_month_day!T223="","",_tag_month_day!T223)</f>
        <v/>
      </c>
      <c r="BS227" s="513" t="str">
        <f>IF(_tag_month_day!U223="","",_tag_month_day!U223)</f>
        <v/>
      </c>
      <c r="BT227" s="523" t="str">
        <f t="shared" si="1218"/>
        <v/>
      </c>
      <c r="BU227" s="223" t="str">
        <f>IF(_tag_month_day!V223="","",_tag_month_day!V223)</f>
        <v/>
      </c>
      <c r="BV227" s="206" t="str">
        <f>IF(_tag_month_day!W223="","",_tag_month_day!W223)</f>
        <v/>
      </c>
      <c r="BW227" s="540" t="str">
        <f>IF(_tag_month_day!X223="","",_tag_month_day!X223)</f>
        <v/>
      </c>
      <c r="BX227" s="540" t="str">
        <f>IF(_tag_month_day!Y223="","",_tag_month_day!Y223)</f>
        <v/>
      </c>
      <c r="BY227" s="541">
        <f ca="1" t="shared" si="1219"/>
        <v>43626.3333333328</v>
      </c>
      <c r="BZ227" s="542"/>
      <c r="CA227" s="543" t="str">
        <f>IF(_jhy2_month_day!A223="","",_jhy2_month_day!A223)</f>
        <v/>
      </c>
      <c r="CB227" s="464" t="str">
        <f>IF(_jhy2_month_day!B223="","",_jhy2_month_day!B223)</f>
        <v/>
      </c>
      <c r="CC227" s="464" t="str">
        <f>IF(_jhy2_month_day!C223="","",_jhy2_month_day!C223)</f>
        <v/>
      </c>
      <c r="CD227" s="464" t="str">
        <f>IF(_jhy2_month_day!D223="","",_jhy2_month_day!D223)</f>
        <v/>
      </c>
      <c r="CE227" s="464" t="str">
        <f>IF(_jhy2_month_day!E223="","",_jhy2_month_day!E223)</f>
        <v/>
      </c>
      <c r="CF227" s="464" t="str">
        <f>IF(_jhy2_month_day!F223="","",_jhy2_month_day!F223)</f>
        <v/>
      </c>
      <c r="CG227" s="464" t="str">
        <f>IF(_jhy2_month_day!G223="","",_jhy2_month_day!G223)</f>
        <v/>
      </c>
      <c r="CH227" s="464" t="str">
        <f>IF(_jhy2_month_day!H223="","",_jhy2_month_day!H223)</f>
        <v/>
      </c>
      <c r="CI227" s="464" t="str">
        <f>IF(_jhy2_month_day!I223="","",_jhy2_month_day!I223)</f>
        <v/>
      </c>
      <c r="CJ227" s="464" t="str">
        <f>IF(_jhy2_month_day!J223="","",_jhy2_month_day!J223)</f>
        <v/>
      </c>
      <c r="CK227" s="464" t="str">
        <f>IF(_jhy2_month_day!K223="","",_jhy2_month_day!K223)</f>
        <v/>
      </c>
      <c r="CL227" s="562" t="str">
        <f>IF(_jhy2_month_day!L223="","",_jhy2_month_day!L223)</f>
        <v/>
      </c>
      <c r="CM227" s="562" t="str">
        <f>IF(_jhy2_month_day!M223="","",_jhy2_month_day!M223)</f>
        <v/>
      </c>
      <c r="CN227" s="562" t="str">
        <f>IF(_jhy2_month_day!N223="","",_jhy2_month_day!N223)</f>
        <v/>
      </c>
      <c r="CO227" s="562" t="str">
        <f>IF(_jhy2_month_day!O223="","",_jhy2_month_day!O223)</f>
        <v/>
      </c>
      <c r="CP227" s="562" t="str">
        <f>IF(_jhy2_month_day!P223="","",_jhy2_month_day!P223)</f>
        <v/>
      </c>
      <c r="CQ227" s="562" t="str">
        <f>IF(_jhy2_month_day!Q223="","",_jhy2_month_day!Q223)</f>
        <v/>
      </c>
      <c r="CR227" s="563" t="str">
        <f>IF(_jhy2_month_day!R223="","",_jhy2_month_day!R223)</f>
        <v/>
      </c>
      <c r="CS227" s="576" t="str">
        <f>IF(_jhy2_month_day!S223="","",_jhy2_month_day!S223)</f>
        <v/>
      </c>
      <c r="CT227" s="562" t="str">
        <f>IF(_jhy2_month_day!T223="","",_jhy2_month_day!T223)</f>
        <v/>
      </c>
      <c r="CU227" s="577" t="e">
        <f t="shared" si="1167"/>
        <v>#VALUE!</v>
      </c>
      <c r="CV227" s="198" t="e">
        <f t="shared" si="1168"/>
        <v>#VALUE!</v>
      </c>
      <c r="CW227" s="192" t="e">
        <f t="shared" si="1169"/>
        <v>#VALUE!</v>
      </c>
      <c r="CX227" s="192" t="e">
        <f t="shared" si="1170"/>
        <v>#VALUE!</v>
      </c>
      <c r="CY227" s="202" t="e">
        <f t="shared" si="1171"/>
        <v>#VALUE!</v>
      </c>
      <c r="CZ227" s="192" t="e">
        <f t="shared" ref="CZ227:DI227" si="1379">$AJ227*EF227</f>
        <v>#VALUE!</v>
      </c>
      <c r="DA227" s="192" t="e">
        <f t="shared" si="1379"/>
        <v>#VALUE!</v>
      </c>
      <c r="DB227" s="192" t="e">
        <f t="shared" si="1379"/>
        <v>#VALUE!</v>
      </c>
      <c r="DC227" s="192" t="e">
        <f t="shared" si="1379"/>
        <v>#VALUE!</v>
      </c>
      <c r="DD227" s="192" t="e">
        <f t="shared" si="1379"/>
        <v>#VALUE!</v>
      </c>
      <c r="DE227" s="192" t="e">
        <f t="shared" si="1379"/>
        <v>#VALUE!</v>
      </c>
      <c r="DF227" s="192" t="e">
        <f t="shared" si="1379"/>
        <v>#VALUE!</v>
      </c>
      <c r="DG227" s="192" t="e">
        <f t="shared" si="1379"/>
        <v>#VALUE!</v>
      </c>
      <c r="DH227" s="192" t="e">
        <f t="shared" si="1379"/>
        <v>#VALUE!</v>
      </c>
      <c r="DI227" s="192" t="e">
        <f t="shared" si="1379"/>
        <v>#VALUE!</v>
      </c>
      <c r="DJ227" s="192" t="e">
        <f t="shared" si="1173"/>
        <v>#VALUE!</v>
      </c>
      <c r="DK227" s="192" t="e">
        <f t="shared" si="1174"/>
        <v>#VALUE!</v>
      </c>
      <c r="DL227" s="192" t="e">
        <f t="shared" si="1175"/>
        <v>#VALUE!</v>
      </c>
      <c r="DM227" s="192" t="e">
        <f t="shared" si="1176"/>
        <v>#VALUE!</v>
      </c>
      <c r="DN227" s="192" t="e">
        <f t="shared" si="1177"/>
        <v>#VALUE!</v>
      </c>
      <c r="DO227" s="192" t="e">
        <f t="shared" si="1178"/>
        <v>#VALUE!</v>
      </c>
      <c r="DP227" s="192" t="e">
        <f t="shared" si="1179"/>
        <v>#VALUE!</v>
      </c>
      <c r="DQ227" s="192" t="e">
        <f t="shared" si="1180"/>
        <v>#VALUE!</v>
      </c>
      <c r="DR227" s="192" t="e">
        <f t="shared" si="1181"/>
        <v>#VALUE!</v>
      </c>
      <c r="DS227" s="192" t="e">
        <f t="shared" si="1182"/>
        <v>#VALUE!</v>
      </c>
      <c r="DT227" s="192" t="e">
        <f t="shared" si="1183"/>
        <v>#VALUE!</v>
      </c>
      <c r="DU227" s="192" t="e">
        <f t="shared" si="1184"/>
        <v>#VALUE!</v>
      </c>
      <c r="DV227" s="198" t="e">
        <f t="shared" si="1185"/>
        <v>#VALUE!</v>
      </c>
      <c r="DW227" s="198" t="e">
        <f t="shared" si="1186"/>
        <v>#DIV/0!</v>
      </c>
      <c r="DX227" s="198" t="e">
        <f t="shared" si="1187"/>
        <v>#DIV/0!</v>
      </c>
      <c r="DY227" s="198" t="e">
        <f t="shared" si="1188"/>
        <v>#VALUE!</v>
      </c>
      <c r="DZ227" s="198" t="e">
        <f t="shared" si="1189"/>
        <v>#VALUE!</v>
      </c>
      <c r="EA227" s="198" t="e">
        <f t="shared" si="1190"/>
        <v>#VALUE!</v>
      </c>
      <c r="EB227" s="198" t="e">
        <f t="shared" si="1191"/>
        <v>#VALUE!</v>
      </c>
      <c r="EC227" s="198" t="e">
        <f t="shared" si="1192"/>
        <v>#DIV/0!</v>
      </c>
      <c r="ED227" s="198" t="e">
        <f t="shared" si="1193"/>
        <v>#VALUE!</v>
      </c>
      <c r="EE227" s="198" t="e">
        <f t="shared" si="1194"/>
        <v>#VALUE!</v>
      </c>
      <c r="EF227" s="198" t="e">
        <f t="shared" ref="EF227:EO227" si="1380">DV227/SUM($DV227:$EE227)</f>
        <v>#VALUE!</v>
      </c>
      <c r="EG227" s="198" t="e">
        <f t="shared" si="1380"/>
        <v>#DIV/0!</v>
      </c>
      <c r="EH227" s="198" t="e">
        <f t="shared" si="1380"/>
        <v>#DIV/0!</v>
      </c>
      <c r="EI227" s="198" t="e">
        <f t="shared" si="1380"/>
        <v>#VALUE!</v>
      </c>
      <c r="EJ227" s="198" t="e">
        <f t="shared" si="1380"/>
        <v>#VALUE!</v>
      </c>
      <c r="EK227" s="198" t="e">
        <f t="shared" si="1380"/>
        <v>#VALUE!</v>
      </c>
      <c r="EL227" s="198" t="e">
        <f t="shared" si="1380"/>
        <v>#VALUE!</v>
      </c>
      <c r="EM227" s="198" t="e">
        <f t="shared" si="1380"/>
        <v>#DIV/0!</v>
      </c>
      <c r="EN227" s="198" t="e">
        <f t="shared" si="1380"/>
        <v>#VALUE!</v>
      </c>
      <c r="EO227" s="198" t="e">
        <f t="shared" si="1380"/>
        <v>#VALUE!</v>
      </c>
      <c r="EP227" s="511">
        <f t="shared" ref="EP227:EW227" si="1381">EP226</f>
        <v>0.08</v>
      </c>
      <c r="EQ227" s="511">
        <f t="shared" si="1381"/>
        <v>0.015</v>
      </c>
      <c r="ER227" s="511">
        <f t="shared" si="1381"/>
        <v>0.015</v>
      </c>
      <c r="ES227" s="511">
        <f t="shared" si="1381"/>
        <v>0.015</v>
      </c>
      <c r="ET227" s="511">
        <f t="shared" si="1381"/>
        <v>0.015</v>
      </c>
      <c r="EU227" s="511">
        <f t="shared" si="1381"/>
        <v>0.09</v>
      </c>
      <c r="EV227" s="511">
        <f t="shared" si="1381"/>
        <v>0.09</v>
      </c>
      <c r="EW227" s="511">
        <f t="shared" si="1381"/>
        <v>0.09</v>
      </c>
      <c r="EX227" s="420" t="str">
        <f>IF(_tag_month_day!AS223="","",_tag_month_day!AS223/100)</f>
        <v/>
      </c>
      <c r="EY227" s="420" t="str">
        <f>IF(_tag_month_day!AT223="","",_tag_month_day!AT223/100)</f>
        <v/>
      </c>
      <c r="EZ227" s="420" t="str">
        <f>IF(_tag_month_day!AU223="","",_tag_month_day!AU223/100)</f>
        <v/>
      </c>
      <c r="FA227" s="420" t="str">
        <f>IF(_tag_month_day!AV223="","",_tag_month_day!AV223/100)</f>
        <v/>
      </c>
      <c r="FB227" s="420" t="str">
        <f>IF(_tag_month_day!AW223="","",_tag_month_day!AW223/100)</f>
        <v/>
      </c>
      <c r="FC227" s="420" t="str">
        <f>IF(_tag_month_day!AX223="","",_tag_month_day!AX223/100)</f>
        <v/>
      </c>
      <c r="FD227" s="510">
        <f t="shared" si="1223"/>
        <v>0.33</v>
      </c>
      <c r="FE227" s="510">
        <f t="shared" si="1224"/>
        <v>0.19</v>
      </c>
      <c r="FF227" s="510">
        <f t="shared" si="1225"/>
        <v>0.003</v>
      </c>
      <c r="FG227" s="510">
        <f t="shared" si="1226"/>
        <v>0</v>
      </c>
      <c r="FH227" s="603">
        <f t="shared" si="1227"/>
        <v>0.0001</v>
      </c>
      <c r="FI227" s="510">
        <f t="shared" ref="FI227:FR227" si="1382">FI226</f>
        <v>0.41</v>
      </c>
      <c r="FJ227" s="510">
        <f t="shared" si="1382"/>
        <v>0.11</v>
      </c>
      <c r="FK227" s="510">
        <f t="shared" si="1382"/>
        <v>0.015</v>
      </c>
      <c r="FL227" s="510">
        <f t="shared" si="1382"/>
        <v>0</v>
      </c>
      <c r="FM227" s="603">
        <f t="shared" si="1382"/>
        <v>0.0001</v>
      </c>
      <c r="FN227" s="510" t="str">
        <f>IF(_tag_month_day!AY223="","",_tag_month_day!AY223/100)</f>
        <v/>
      </c>
      <c r="FO227" s="510" t="str">
        <f>IF(_tag_month_day!AZ223="","",_tag_month_day!AZ223/100)</f>
        <v/>
      </c>
      <c r="FP227" s="510" t="str">
        <f>IF(_tag_month_day!BA223="","",_tag_month_day!BA223/100)</f>
        <v/>
      </c>
      <c r="FQ227" s="510" t="str">
        <f>IF(_tag_month_day!BB223="","",_tag_month_day!BB223/100)</f>
        <v/>
      </c>
      <c r="FR227" s="603" t="str">
        <f>IF(_tag_month_day!BC223="","",_tag_month_day!BC223/100)</f>
        <v/>
      </c>
      <c r="FS227" s="510" t="str">
        <f>IF(_tag_month_day!BD223="","",_tag_month_day!BD223/100)</f>
        <v/>
      </c>
      <c r="FT227" s="510" t="str">
        <f>IF(_tag_month_day!BE223="","",_tag_month_day!BE223/100)</f>
        <v/>
      </c>
      <c r="FU227" s="510" t="str">
        <f>IF(_tag_month_day!BF223="","",_tag_month_day!BF223/100)</f>
        <v/>
      </c>
      <c r="FV227" s="510" t="str">
        <f>IF(_tag_month_day!BG223="","",_tag_month_day!BG223/100)</f>
        <v/>
      </c>
      <c r="FW227" s="603" t="str">
        <f>IF(_tag_month_day!BH223="","",_tag_month_day!BH223/100)</f>
        <v/>
      </c>
      <c r="FX227" s="510" t="str">
        <f>IF(_tag_month_day!BI223="","",_tag_month_day!BI223/100)</f>
        <v/>
      </c>
      <c r="FY227" s="510" t="str">
        <f>IF(_tag_month_day!BJ223="","",_tag_month_day!BJ223/100)</f>
        <v/>
      </c>
      <c r="FZ227" s="605" t="str">
        <f>IF(_tag_month_day!BK223="","",_tag_month_day!BK223/100)</f>
        <v/>
      </c>
      <c r="GA227" s="510" t="str">
        <f>IF(_tag_month_day!BL223="","",_tag_month_day!BL223/100)</f>
        <v/>
      </c>
      <c r="GB227" s="603" t="str">
        <f>IF(_tag_month_day!BM223="","",_tag_month_day!BM223/100)</f>
        <v/>
      </c>
      <c r="GC227" s="420" t="str">
        <f>IF(_tag_month_day!BN223="","",_tag_month_day!BN223/100)</f>
        <v/>
      </c>
      <c r="GD227" s="420" t="str">
        <f>IF(_tag_month_day!BO223="","",_tag_month_day!BO223/100)</f>
        <v/>
      </c>
      <c r="GE227" s="420" t="str">
        <f>IF(_tag_month_day!BP223="","",_tag_month_day!BP223/100)</f>
        <v/>
      </c>
      <c r="GF227" s="420" t="str">
        <f>IF(_tag_month_day!BQ223="","",_tag_month_day!BQ223/100)</f>
        <v/>
      </c>
      <c r="GG227" s="420" t="str">
        <f>IF(_tag_month_day!BR223="","",_tag_month_day!BR223/100)</f>
        <v/>
      </c>
      <c r="GH227" s="420" t="str">
        <f>IF(_tag_month_day!BS223="","",_tag_month_day!BS223/100)</f>
        <v/>
      </c>
      <c r="GI227" s="603" t="str">
        <f>IF(_tag_month_day!BT223="","",_tag_month_day!BT223/100)</f>
        <v/>
      </c>
      <c r="GJ227" s="612" t="str">
        <f>IF(_tag_month_day!BU223="","",_tag_month_day!BU223/100)</f>
        <v/>
      </c>
      <c r="GK227" s="620" t="str">
        <f>IF(_tag_month_day!BV223="",IF(_rlcf_month_day!A$2="","",_rlcf_month_day!A$2/100),_tag_month_day!BV223/100)</f>
        <v/>
      </c>
      <c r="GL227" s="620" t="str">
        <f>IF(_tag_month_day!BW223="",IF(_rlcf_month_day!B$2="","",_rlcf_month_day!B$2/100),_tag_month_day!BW223/100)</f>
        <v/>
      </c>
      <c r="GM227" s="621" t="str">
        <f>IF(_tag_month_day!BX223="",IF(_rlcf_month_day!C$2="","",_rlcf_month_day!C$2/100),_tag_month_day!BX223/100)</f>
        <v/>
      </c>
      <c r="GN227" s="620" t="str">
        <f>IF(_tag_month_day!BV223="",IF(_rlcf_month_day!A$2="","",_rlcf_month_day!A$2/100),_tag_month_day!BV223/100)</f>
        <v/>
      </c>
      <c r="GO227" s="620" t="str">
        <f>IF(_tag_month_day!BW223="",IF(_rlcf_month_day!B$2="","",_rlcf_month_day!B$2/100),_tag_month_day!BW223/100)</f>
        <v/>
      </c>
      <c r="GP227" s="620" t="str">
        <f>IF(_tag_month_day!CD223="",IF(_rlcf_month_day!E$2="","",_rlcf_month_day!E$2/100),_tag_month_day!CD223/100)</f>
        <v/>
      </c>
      <c r="GQ227" s="620" t="str">
        <f>IF(_tag_month_day!CE223="",IF(_rlcf_month_day!F$2="","",_rlcf_month_day!F$2/100),_tag_month_day!CE223/100)</f>
        <v/>
      </c>
      <c r="GR227" s="621" t="str">
        <f>IF(_tag_month_day!CF223="",IF(_rlcf_month_day!G$2="","",_rlcf_month_day!G$2/100),_tag_month_day!CF223/100)</f>
        <v/>
      </c>
      <c r="GS227" s="626">
        <f t="shared" ref="GS227:HH227" si="1383">GS226</f>
        <v>0.953</v>
      </c>
      <c r="GT227" s="626">
        <f t="shared" si="1383"/>
        <v>0.55</v>
      </c>
      <c r="GU227" s="626">
        <f t="shared" si="1383"/>
        <v>0.55</v>
      </c>
      <c r="GV227" s="626">
        <f t="shared" si="1383"/>
        <v>0.55</v>
      </c>
      <c r="GW227" s="626">
        <f t="shared" si="1383"/>
        <v>0.5</v>
      </c>
      <c r="GX227" s="626">
        <f t="shared" si="1383"/>
        <v>0.935</v>
      </c>
      <c r="GY227" s="626">
        <f t="shared" si="1383"/>
        <v>0.15</v>
      </c>
      <c r="GZ227" s="626">
        <f t="shared" si="1383"/>
        <v>1</v>
      </c>
      <c r="HA227" s="632">
        <f t="shared" si="1383"/>
        <v>0.047</v>
      </c>
      <c r="HB227" s="632">
        <f t="shared" si="1383"/>
        <v>0.45</v>
      </c>
      <c r="HC227" s="632">
        <f t="shared" si="1383"/>
        <v>0.45</v>
      </c>
      <c r="HD227" s="632">
        <f t="shared" si="1383"/>
        <v>0.45</v>
      </c>
      <c r="HE227" s="632">
        <f t="shared" si="1383"/>
        <v>0.5</v>
      </c>
      <c r="HF227" s="632">
        <f t="shared" si="1383"/>
        <v>0.065</v>
      </c>
      <c r="HG227" s="632">
        <f t="shared" si="1383"/>
        <v>0.85</v>
      </c>
      <c r="HH227" s="632">
        <f t="shared" si="1383"/>
        <v>0</v>
      </c>
      <c r="HI227" s="68">
        <f t="shared" si="1199"/>
        <v>0</v>
      </c>
      <c r="HJ227" s="68" t="e">
        <f t="shared" si="1230"/>
        <v>#VALUE!</v>
      </c>
      <c r="HK227" s="202">
        <f t="shared" si="1231"/>
        <v>0.85</v>
      </c>
      <c r="HL227" s="464">
        <f t="shared" si="1232"/>
        <v>550000</v>
      </c>
      <c r="HM227" s="464">
        <f t="shared" si="1233"/>
        <v>480000</v>
      </c>
      <c r="HN227" s="192" t="e">
        <f t="shared" si="1200"/>
        <v>#VALUE!</v>
      </c>
      <c r="HO227" s="192" t="e">
        <f>HN227*HK227*$HO$2/HL227*1000000</f>
        <v>#VALUE!</v>
      </c>
      <c r="HP227" s="192" t="e">
        <f>HN227*HK227*$HP$2/HM227*1000000</f>
        <v>#VALUE!</v>
      </c>
    </row>
    <row r="228" customFormat="1" spans="1:224">
      <c r="A228" s="381">
        <v>223</v>
      </c>
      <c r="B228" s="54">
        <f ca="1" t="shared" si="1234"/>
        <v>43626</v>
      </c>
      <c r="C228" s="57">
        <f t="shared" si="1235"/>
        <v>0.0416666666666667</v>
      </c>
      <c r="D228" s="68" t="str">
        <f ca="1" t="shared" si="1201"/>
        <v>夜班</v>
      </c>
      <c r="E228" s="68" t="str">
        <f ca="1" t="shared" si="1202"/>
        <v>甲</v>
      </c>
      <c r="F228" s="68">
        <f ca="1">SUMPRODUCT((成本日报!$A$3:$A$95=计划!B228)*(成本日报!$B$3:$B$95=计划!$D228),成本日报!$C$3:$C$95)</f>
        <v>1</v>
      </c>
      <c r="G228" s="382">
        <f ca="1" t="shared" si="1236"/>
        <v>43626.2499999995</v>
      </c>
      <c r="H228" s="382">
        <f ca="1" t="shared" si="1203"/>
        <v>43626.2569444439</v>
      </c>
      <c r="I228" s="382">
        <f ca="1" t="shared" si="1204"/>
        <v>43626.2624999995</v>
      </c>
      <c r="J228" s="382">
        <f ca="1" t="shared" si="1205"/>
        <v>43626.2916666661</v>
      </c>
      <c r="K228" s="382">
        <f ca="1" t="shared" si="1206"/>
        <v>43626.3541666661</v>
      </c>
      <c r="L228" s="382">
        <f ca="1" t="shared" si="1207"/>
        <v>43626.3749999995</v>
      </c>
      <c r="M228" s="398" t="str">
        <f>IF(_tag_month_day!A224="","",_tag_month_day!A224)</f>
        <v/>
      </c>
      <c r="N228" s="398" t="str">
        <f>IF(_tag_month_day!B224="","",_tag_month_day!B224)</f>
        <v/>
      </c>
      <c r="O228" s="399" t="e">
        <f t="shared" si="1208"/>
        <v>#VALUE!</v>
      </c>
      <c r="P228" s="398" t="str">
        <f>IF(_tag_month_day!C224="","",_tag_month_day!C224)</f>
        <v/>
      </c>
      <c r="Q228" s="398" t="str">
        <f>IF(_tag_month_day!D224="","",_tag_month_day!D224)</f>
        <v/>
      </c>
      <c r="R228" s="416">
        <f>IF(_tag_month_day!CB224="",R227,_tag_month_day!CB224/100)</f>
        <v>0.07</v>
      </c>
      <c r="S228" s="417" t="str">
        <f>IF(_tag_month_day!E224="","",_tag_month_day!E224)</f>
        <v/>
      </c>
      <c r="T228" s="417" t="str">
        <f>IF(_tag_month_day!F224="","",_tag_month_day!F224)</f>
        <v/>
      </c>
      <c r="U228" s="418" t="e">
        <f t="shared" si="1162"/>
        <v>#VALUE!</v>
      </c>
      <c r="V228" s="53" t="e">
        <f t="shared" si="1163"/>
        <v>#VALUE!</v>
      </c>
      <c r="W228" s="419" t="str">
        <f>IF(_jhy_month_day!A224="","",_jhy_month_day!A224)</f>
        <v/>
      </c>
      <c r="X228" s="420" t="str">
        <f>IF(_jhy_month_day!B224="","",_jhy_month_day!B224/100)</f>
        <v/>
      </c>
      <c r="Y228" s="420" t="str">
        <f>IF(_jhy_month_day!C224="","",_jhy_month_day!C224/100)</f>
        <v/>
      </c>
      <c r="Z228" s="439">
        <f t="shared" si="1253"/>
        <v>56</v>
      </c>
      <c r="AA228" s="440" t="str">
        <f>IF(_tag_month_day!G224="","",_tag_month_day!G224/100)</f>
        <v/>
      </c>
      <c r="AB228" s="440" t="str">
        <f>IF(_tag_month_day!H224="","",_tag_month_day!H224/100)</f>
        <v/>
      </c>
      <c r="AC228" s="193">
        <f t="shared" si="1209"/>
        <v>1.59963432013121</v>
      </c>
      <c r="AD228" s="441" t="str">
        <f t="shared" si="1210"/>
        <v/>
      </c>
      <c r="AE228" s="442" t="str">
        <f t="shared" si="1211"/>
        <v/>
      </c>
      <c r="AF228" s="443">
        <v>1</v>
      </c>
      <c r="AG228" s="68" t="str">
        <f>IF(_duihao_month_day!A224="","",_duihao_month_day!A224)</f>
        <v/>
      </c>
      <c r="AH228" s="463">
        <f>IF(_gyk_month_day!B224="",AH227,_gyk_month_day!B224)</f>
        <v>820</v>
      </c>
      <c r="AI228" s="464" t="e">
        <f t="shared" si="1237"/>
        <v>#VALUE!</v>
      </c>
      <c r="AJ228" s="68" t="str">
        <f>IF(_tag_month_day!I224="","",_tag_month_day!I224)</f>
        <v/>
      </c>
      <c r="AK228" s="465" t="str">
        <f>IF(_tzyy_month_day!A224="","",_tzyy_month_day!A224)</f>
        <v/>
      </c>
      <c r="AL228" s="465" t="str">
        <f>IF(_tzyy_month_day!B224="","",_tzyy_month_day!B224)</f>
        <v/>
      </c>
      <c r="AM228" s="465" t="str">
        <f>IF(_tzyy_month_day!C224="","",_tzyy_month_day!C224)</f>
        <v/>
      </c>
      <c r="AN228" s="466" t="str">
        <f>IF(_tag_month_day!CG224="","",_tag_month_day!CG224)</f>
        <v/>
      </c>
      <c r="AO228" s="466" t="str">
        <f>IF(_tag_month_day!CH224="","",_tag_month_day!CH224)</f>
        <v/>
      </c>
      <c r="AP228" s="486" t="e">
        <f t="shared" si="1212"/>
        <v>#VALUE!</v>
      </c>
      <c r="AQ228" s="487" t="str">
        <f>IF(_tag_month_day!J224="","",_tag_month_day!J224/100)</f>
        <v/>
      </c>
      <c r="AR228" s="488">
        <f t="shared" si="1213"/>
        <v>1.3</v>
      </c>
      <c r="AS228" s="489" t="e">
        <f t="shared" si="1164"/>
        <v>#VALUE!</v>
      </c>
      <c r="AT228" s="489">
        <f t="shared" si="1214"/>
        <v>0</v>
      </c>
      <c r="AU228" s="490" t="str">
        <f>IF(_tag_month_day!K224="","",_tag_month_day!K224)</f>
        <v/>
      </c>
      <c r="AV228" s="491" t="str">
        <f>IF(_tag_month_day!L224="","",_tag_month_day!L224/100)</f>
        <v/>
      </c>
      <c r="AW228" s="420">
        <f t="shared" si="1136"/>
        <v>0</v>
      </c>
      <c r="AX228" s="420">
        <f t="shared" si="1215"/>
        <v>0</v>
      </c>
      <c r="AY228" s="420" t="str">
        <f>IF(_tag_month_day!M224="","",_tag_month_day!M224/100)</f>
        <v/>
      </c>
      <c r="AZ228" s="420" t="str">
        <f>IF(_tag_month_day!N224="","",_tag_month_day!N224/100)</f>
        <v/>
      </c>
      <c r="BA228" s="420" t="str">
        <f>IF(_tag_month_day!O224="","",_tag_month_day!O224/100)</f>
        <v/>
      </c>
      <c r="BB228" s="496" t="str">
        <f>IF(_tag_month_day!P224="","",_tag_month_day!P224/100)</f>
        <v/>
      </c>
      <c r="BC228" s="496">
        <f t="shared" si="1216"/>
        <v>0</v>
      </c>
      <c r="BD228" s="496" t="str">
        <f>IF(_tag_month_day!Q224="","",_tag_month_day!Q224/100)</f>
        <v/>
      </c>
      <c r="BE228" s="510" t="str">
        <f>IF(_tag_month_day!R224="","",_tag_month_day!R224/100)</f>
        <v/>
      </c>
      <c r="BF228" s="413" t="str">
        <f>IF(_tag_month_day!CC224="","",_tag_month_day!CC224/100)</f>
        <v/>
      </c>
      <c r="BG228" s="511" t="e">
        <f t="shared" si="1165"/>
        <v>#VALUE!</v>
      </c>
      <c r="BH228" s="198">
        <f t="shared" si="1166"/>
        <v>0</v>
      </c>
      <c r="BI228" s="512" t="e">
        <f>IF(CX228=0,BI227,(DK228*查询!$R$5+DL228*查询!$Q$5+DM228*查询!$N$5+DN228*查询!$O$5+DO228*查询!$P$5)*AF228/CX228)</f>
        <v>#VALUE!</v>
      </c>
      <c r="BJ228" s="512" t="e">
        <f>IF(CX228=0,BJ227,(DP228*查询!$S$5+DQ228*查询!$T$5+DR228*查询!$U$5)*AF228/CX228)</f>
        <v>#VALUE!</v>
      </c>
      <c r="BK228" s="512">
        <f t="shared" si="1217"/>
        <v>1</v>
      </c>
      <c r="BL228" s="513" t="str">
        <f>IF(_cfyc_month_day!A224="","",_cfyc_month_day!A224)</f>
        <v/>
      </c>
      <c r="BM228" s="513" t="str">
        <f>IF(_cfyc_month_day!B224="","",_cfyc_month_day!B224)</f>
        <v/>
      </c>
      <c r="BN228" s="513" t="str">
        <f>IF(_cfyc_month_day!C224="","",_cfyc_month_day!C224)</f>
        <v/>
      </c>
      <c r="BO228" s="522" t="str">
        <f>IF(_cfyc_month_day!D224="","",_cfyc_month_day!D224)</f>
        <v/>
      </c>
      <c r="BP228" s="522" t="str">
        <f>IF(_cfyc_month_day!E224="","",_cfyc_month_day!E224)</f>
        <v/>
      </c>
      <c r="BQ228" s="522" t="str">
        <f>IF(_cfyc_month_day!F224="","",_cfyc_month_day!F224)</f>
        <v/>
      </c>
      <c r="BR228" s="513" t="str">
        <f>IF(_tag_month_day!T224="","",_tag_month_day!T224)</f>
        <v/>
      </c>
      <c r="BS228" s="513" t="str">
        <f>IF(_tag_month_day!U224="","",_tag_month_day!U224)</f>
        <v/>
      </c>
      <c r="BT228" s="523" t="str">
        <f t="shared" si="1218"/>
        <v/>
      </c>
      <c r="BU228" s="223" t="str">
        <f>IF(_tag_month_day!V224="","",_tag_month_day!V224)</f>
        <v/>
      </c>
      <c r="BV228" s="206" t="str">
        <f>IF(_tag_month_day!W224="","",_tag_month_day!W224)</f>
        <v/>
      </c>
      <c r="BW228" s="540" t="str">
        <f>IF(_tag_month_day!X224="","",_tag_month_day!X224)</f>
        <v/>
      </c>
      <c r="BX228" s="540" t="str">
        <f>IF(_tag_month_day!Y224="","",_tag_month_day!Y224)</f>
        <v/>
      </c>
      <c r="BY228" s="541">
        <f ca="1" t="shared" si="1219"/>
        <v>43626.3749999995</v>
      </c>
      <c r="BZ228" s="542" t="s">
        <v>215</v>
      </c>
      <c r="CA228" s="543" t="str">
        <f>IF(_jhy2_month_day!A224="","",_jhy2_month_day!A224)</f>
        <v/>
      </c>
      <c r="CB228" s="464" t="str">
        <f>IF(_jhy2_month_day!B224="","",_jhy2_month_day!B224)</f>
        <v/>
      </c>
      <c r="CC228" s="464" t="str">
        <f>IF(_jhy2_month_day!C224="","",_jhy2_month_day!C224)</f>
        <v/>
      </c>
      <c r="CD228" s="464" t="str">
        <f>IF(_jhy2_month_day!D224="","",_jhy2_month_day!D224)</f>
        <v/>
      </c>
      <c r="CE228" s="464" t="str">
        <f>IF(_jhy2_month_day!E224="","",_jhy2_month_day!E224)</f>
        <v/>
      </c>
      <c r="CF228" s="464" t="str">
        <f>IF(_jhy2_month_day!F224="","",_jhy2_month_day!F224)</f>
        <v/>
      </c>
      <c r="CG228" s="464" t="str">
        <f>IF(_jhy2_month_day!G224="","",_jhy2_month_day!G224)</f>
        <v/>
      </c>
      <c r="CH228" s="464" t="str">
        <f>IF(_jhy2_month_day!H224="","",_jhy2_month_day!H224)</f>
        <v/>
      </c>
      <c r="CI228" s="464" t="str">
        <f>IF(_jhy2_month_day!I224="","",_jhy2_month_day!I224)</f>
        <v/>
      </c>
      <c r="CJ228" s="464" t="str">
        <f>IF(_jhy2_month_day!J224="","",_jhy2_month_day!J224)</f>
        <v/>
      </c>
      <c r="CK228" s="464" t="str">
        <f>IF(_jhy2_month_day!K224="","",_jhy2_month_day!K224)</f>
        <v/>
      </c>
      <c r="CL228" s="562" t="str">
        <f>IF(_jhy2_month_day!L224="","",_jhy2_month_day!L224)</f>
        <v/>
      </c>
      <c r="CM228" s="562" t="str">
        <f>IF(_jhy2_month_day!M224="","",_jhy2_month_day!M224)</f>
        <v/>
      </c>
      <c r="CN228" s="562" t="str">
        <f>IF(_jhy2_month_day!N224="","",_jhy2_month_day!N224)</f>
        <v/>
      </c>
      <c r="CO228" s="562" t="str">
        <f>IF(_jhy2_month_day!O224="","",_jhy2_month_day!O224)</f>
        <v/>
      </c>
      <c r="CP228" s="562" t="str">
        <f>IF(_jhy2_month_day!P224="","",_jhy2_month_day!P224)</f>
        <v/>
      </c>
      <c r="CQ228" s="562" t="str">
        <f>IF(_jhy2_month_day!Q224="","",_jhy2_month_day!Q224)</f>
        <v/>
      </c>
      <c r="CR228" s="563" t="str">
        <f>IF(_jhy2_month_day!R224="","",_jhy2_month_day!R224)</f>
        <v/>
      </c>
      <c r="CS228" s="576" t="str">
        <f>IF(_jhy2_month_day!S224="","",_jhy2_month_day!S224)</f>
        <v/>
      </c>
      <c r="CT228" s="562" t="str">
        <f>IF(_jhy2_month_day!T224="","",_jhy2_month_day!T224)</f>
        <v/>
      </c>
      <c r="CU228" s="577" t="e">
        <f t="shared" si="1167"/>
        <v>#VALUE!</v>
      </c>
      <c r="CV228" s="198" t="e">
        <f t="shared" si="1168"/>
        <v>#VALUE!</v>
      </c>
      <c r="CW228" s="192" t="e">
        <f t="shared" si="1169"/>
        <v>#VALUE!</v>
      </c>
      <c r="CX228" s="192" t="e">
        <f t="shared" si="1170"/>
        <v>#VALUE!</v>
      </c>
      <c r="CY228" s="202" t="e">
        <f t="shared" si="1171"/>
        <v>#VALUE!</v>
      </c>
      <c r="CZ228" s="192" t="e">
        <f t="shared" ref="CZ228:DI228" si="1384">$AJ228*EF228</f>
        <v>#VALUE!</v>
      </c>
      <c r="DA228" s="192" t="e">
        <f t="shared" si="1384"/>
        <v>#VALUE!</v>
      </c>
      <c r="DB228" s="192" t="e">
        <f t="shared" si="1384"/>
        <v>#VALUE!</v>
      </c>
      <c r="DC228" s="192" t="e">
        <f t="shared" si="1384"/>
        <v>#VALUE!</v>
      </c>
      <c r="DD228" s="192" t="e">
        <f t="shared" si="1384"/>
        <v>#VALUE!</v>
      </c>
      <c r="DE228" s="192" t="e">
        <f t="shared" si="1384"/>
        <v>#VALUE!</v>
      </c>
      <c r="DF228" s="192" t="e">
        <f t="shared" si="1384"/>
        <v>#VALUE!</v>
      </c>
      <c r="DG228" s="192" t="e">
        <f t="shared" si="1384"/>
        <v>#VALUE!</v>
      </c>
      <c r="DH228" s="192" t="e">
        <f t="shared" si="1384"/>
        <v>#VALUE!</v>
      </c>
      <c r="DI228" s="192" t="e">
        <f t="shared" si="1384"/>
        <v>#VALUE!</v>
      </c>
      <c r="DJ228" s="192" t="e">
        <f t="shared" si="1173"/>
        <v>#VALUE!</v>
      </c>
      <c r="DK228" s="192" t="e">
        <f t="shared" si="1174"/>
        <v>#VALUE!</v>
      </c>
      <c r="DL228" s="192" t="e">
        <f t="shared" si="1175"/>
        <v>#VALUE!</v>
      </c>
      <c r="DM228" s="192" t="e">
        <f t="shared" si="1176"/>
        <v>#VALUE!</v>
      </c>
      <c r="DN228" s="192" t="e">
        <f t="shared" si="1177"/>
        <v>#VALUE!</v>
      </c>
      <c r="DO228" s="192" t="e">
        <f t="shared" si="1178"/>
        <v>#VALUE!</v>
      </c>
      <c r="DP228" s="192" t="e">
        <f t="shared" si="1179"/>
        <v>#VALUE!</v>
      </c>
      <c r="DQ228" s="192" t="e">
        <f t="shared" si="1180"/>
        <v>#VALUE!</v>
      </c>
      <c r="DR228" s="192" t="e">
        <f t="shared" si="1181"/>
        <v>#VALUE!</v>
      </c>
      <c r="DS228" s="192" t="e">
        <f t="shared" si="1182"/>
        <v>#VALUE!</v>
      </c>
      <c r="DT228" s="192" t="e">
        <f t="shared" si="1183"/>
        <v>#VALUE!</v>
      </c>
      <c r="DU228" s="192" t="e">
        <f t="shared" si="1184"/>
        <v>#VALUE!</v>
      </c>
      <c r="DV228" s="198" t="e">
        <f t="shared" si="1185"/>
        <v>#VALUE!</v>
      </c>
      <c r="DW228" s="198" t="e">
        <f t="shared" si="1186"/>
        <v>#DIV/0!</v>
      </c>
      <c r="DX228" s="198" t="e">
        <f t="shared" si="1187"/>
        <v>#DIV/0!</v>
      </c>
      <c r="DY228" s="198" t="e">
        <f t="shared" si="1188"/>
        <v>#VALUE!</v>
      </c>
      <c r="DZ228" s="198" t="e">
        <f t="shared" si="1189"/>
        <v>#VALUE!</v>
      </c>
      <c r="EA228" s="198" t="e">
        <f t="shared" si="1190"/>
        <v>#VALUE!</v>
      </c>
      <c r="EB228" s="198" t="e">
        <f t="shared" si="1191"/>
        <v>#VALUE!</v>
      </c>
      <c r="EC228" s="198" t="e">
        <f t="shared" si="1192"/>
        <v>#DIV/0!</v>
      </c>
      <c r="ED228" s="198" t="e">
        <f t="shared" si="1193"/>
        <v>#VALUE!</v>
      </c>
      <c r="EE228" s="198" t="e">
        <f t="shared" si="1194"/>
        <v>#VALUE!</v>
      </c>
      <c r="EF228" s="198" t="e">
        <f t="shared" ref="EF228:EO228" si="1385">DV228/SUM($DV228:$EE228)</f>
        <v>#VALUE!</v>
      </c>
      <c r="EG228" s="198" t="e">
        <f t="shared" si="1385"/>
        <v>#DIV/0!</v>
      </c>
      <c r="EH228" s="198" t="e">
        <f t="shared" si="1385"/>
        <v>#DIV/0!</v>
      </c>
      <c r="EI228" s="198" t="e">
        <f t="shared" si="1385"/>
        <v>#VALUE!</v>
      </c>
      <c r="EJ228" s="198" t="e">
        <f t="shared" si="1385"/>
        <v>#VALUE!</v>
      </c>
      <c r="EK228" s="198" t="e">
        <f t="shared" si="1385"/>
        <v>#VALUE!</v>
      </c>
      <c r="EL228" s="198" t="e">
        <f t="shared" si="1385"/>
        <v>#VALUE!</v>
      </c>
      <c r="EM228" s="198" t="e">
        <f t="shared" si="1385"/>
        <v>#DIV/0!</v>
      </c>
      <c r="EN228" s="198" t="e">
        <f t="shared" si="1385"/>
        <v>#VALUE!</v>
      </c>
      <c r="EO228" s="198" t="e">
        <f t="shared" si="1385"/>
        <v>#VALUE!</v>
      </c>
      <c r="EP228" s="511">
        <f t="shared" ref="EP228:EW228" si="1386">EP227</f>
        <v>0.08</v>
      </c>
      <c r="EQ228" s="511">
        <f t="shared" si="1386"/>
        <v>0.015</v>
      </c>
      <c r="ER228" s="511">
        <f t="shared" si="1386"/>
        <v>0.015</v>
      </c>
      <c r="ES228" s="511">
        <f t="shared" si="1386"/>
        <v>0.015</v>
      </c>
      <c r="ET228" s="511">
        <f t="shared" si="1386"/>
        <v>0.015</v>
      </c>
      <c r="EU228" s="511">
        <f t="shared" si="1386"/>
        <v>0.09</v>
      </c>
      <c r="EV228" s="511">
        <f t="shared" si="1386"/>
        <v>0.09</v>
      </c>
      <c r="EW228" s="511">
        <f t="shared" si="1386"/>
        <v>0.09</v>
      </c>
      <c r="EX228" s="420" t="str">
        <f>IF(_tag_month_day!AS224="","",_tag_month_day!AS224/100)</f>
        <v/>
      </c>
      <c r="EY228" s="420" t="str">
        <f>IF(_tag_month_day!AT224="","",_tag_month_day!AT224/100)</f>
        <v/>
      </c>
      <c r="EZ228" s="420" t="str">
        <f>IF(_tag_month_day!AU224="","",_tag_month_day!AU224/100)</f>
        <v/>
      </c>
      <c r="FA228" s="420" t="str">
        <f>IF(_tag_month_day!AV224="","",_tag_month_day!AV224/100)</f>
        <v/>
      </c>
      <c r="FB228" s="420" t="str">
        <f>IF(_tag_month_day!AW224="","",_tag_month_day!AW224/100)</f>
        <v/>
      </c>
      <c r="FC228" s="420" t="str">
        <f>IF(_tag_month_day!AX224="","",_tag_month_day!AX224/100)</f>
        <v/>
      </c>
      <c r="FD228" s="510">
        <f t="shared" si="1223"/>
        <v>0.33</v>
      </c>
      <c r="FE228" s="510">
        <f t="shared" si="1224"/>
        <v>0.19</v>
      </c>
      <c r="FF228" s="510">
        <f t="shared" si="1225"/>
        <v>0.003</v>
      </c>
      <c r="FG228" s="510">
        <f t="shared" si="1226"/>
        <v>0</v>
      </c>
      <c r="FH228" s="603">
        <f t="shared" si="1227"/>
        <v>0.0001</v>
      </c>
      <c r="FI228" s="510">
        <f t="shared" ref="FI228:FR228" si="1387">FI227</f>
        <v>0.41</v>
      </c>
      <c r="FJ228" s="510">
        <f t="shared" si="1387"/>
        <v>0.11</v>
      </c>
      <c r="FK228" s="510">
        <f t="shared" si="1387"/>
        <v>0.015</v>
      </c>
      <c r="FL228" s="510">
        <f t="shared" si="1387"/>
        <v>0</v>
      </c>
      <c r="FM228" s="603">
        <f t="shared" si="1387"/>
        <v>0.0001</v>
      </c>
      <c r="FN228" s="510" t="str">
        <f>IF(_tag_month_day!AY224="","",_tag_month_day!AY224/100)</f>
        <v/>
      </c>
      <c r="FO228" s="510" t="str">
        <f>IF(_tag_month_day!AZ224="","",_tag_month_day!AZ224/100)</f>
        <v/>
      </c>
      <c r="FP228" s="510" t="str">
        <f>IF(_tag_month_day!BA224="","",_tag_month_day!BA224/100)</f>
        <v/>
      </c>
      <c r="FQ228" s="510" t="str">
        <f>IF(_tag_month_day!BB224="","",_tag_month_day!BB224/100)</f>
        <v/>
      </c>
      <c r="FR228" s="603" t="str">
        <f>IF(_tag_month_day!BC224="","",_tag_month_day!BC224/100)</f>
        <v/>
      </c>
      <c r="FS228" s="510" t="str">
        <f>IF(_tag_month_day!BD224="","",_tag_month_day!BD224/100)</f>
        <v/>
      </c>
      <c r="FT228" s="510" t="str">
        <f>IF(_tag_month_day!BE224="","",_tag_month_day!BE224/100)</f>
        <v/>
      </c>
      <c r="FU228" s="510" t="str">
        <f>IF(_tag_month_day!BF224="","",_tag_month_day!BF224/100)</f>
        <v/>
      </c>
      <c r="FV228" s="510" t="str">
        <f>IF(_tag_month_day!BG224="","",_tag_month_day!BG224/100)</f>
        <v/>
      </c>
      <c r="FW228" s="603" t="str">
        <f>IF(_tag_month_day!BH224="","",_tag_month_day!BH224/100)</f>
        <v/>
      </c>
      <c r="FX228" s="510" t="str">
        <f>IF(_tag_month_day!BI224="","",_tag_month_day!BI224/100)</f>
        <v/>
      </c>
      <c r="FY228" s="510" t="str">
        <f>IF(_tag_month_day!BJ224="","",_tag_month_day!BJ224/100)</f>
        <v/>
      </c>
      <c r="FZ228" s="605" t="str">
        <f>IF(_tag_month_day!BK224="","",_tag_month_day!BK224/100)</f>
        <v/>
      </c>
      <c r="GA228" s="510" t="str">
        <f>IF(_tag_month_day!BL224="","",_tag_month_day!BL224/100)</f>
        <v/>
      </c>
      <c r="GB228" s="603" t="str">
        <f>IF(_tag_month_day!BM224="","",_tag_month_day!BM224/100)</f>
        <v/>
      </c>
      <c r="GC228" s="420" t="str">
        <f>IF(_tag_month_day!BN224="","",_tag_month_day!BN224/100)</f>
        <v/>
      </c>
      <c r="GD228" s="420" t="str">
        <f>IF(_tag_month_day!BO224="","",_tag_month_day!BO224/100)</f>
        <v/>
      </c>
      <c r="GE228" s="420" t="str">
        <f>IF(_tag_month_day!BP224="","",_tag_month_day!BP224/100)</f>
        <v/>
      </c>
      <c r="GF228" s="420" t="str">
        <f>IF(_tag_month_day!BQ224="","",_tag_month_day!BQ224/100)</f>
        <v/>
      </c>
      <c r="GG228" s="420" t="str">
        <f>IF(_tag_month_day!BR224="","",_tag_month_day!BR224/100)</f>
        <v/>
      </c>
      <c r="GH228" s="420" t="str">
        <f>IF(_tag_month_day!BS224="","",_tag_month_day!BS224/100)</f>
        <v/>
      </c>
      <c r="GI228" s="603" t="str">
        <f>IF(_tag_month_day!BT224="","",_tag_month_day!BT224/100)</f>
        <v/>
      </c>
      <c r="GJ228" s="612" t="str">
        <f>IF(_tag_month_day!BU224="","",_tag_month_day!BU224/100)</f>
        <v/>
      </c>
      <c r="GK228" s="620" t="str">
        <f>IF(_tag_month_day!BV224="",IF(_rlcf_month_day!A$2="","",_rlcf_month_day!A$2/100),_tag_month_day!BV224/100)</f>
        <v/>
      </c>
      <c r="GL228" s="620" t="str">
        <f>IF(_tag_month_day!BW224="",IF(_rlcf_month_day!B$2="","",_rlcf_month_day!B$2/100),_tag_month_day!BW224/100)</f>
        <v/>
      </c>
      <c r="GM228" s="621" t="str">
        <f>IF(_tag_month_day!BX224="",IF(_rlcf_month_day!C$2="","",_rlcf_month_day!C$2/100),_tag_month_day!BX224/100)</f>
        <v/>
      </c>
      <c r="GN228" s="620" t="str">
        <f>IF(_tag_month_day!BV224="",IF(_rlcf_month_day!A$2="","",_rlcf_month_day!A$2/100),_tag_month_day!BV224/100)</f>
        <v/>
      </c>
      <c r="GO228" s="620" t="str">
        <f>IF(_tag_month_day!BW224="",IF(_rlcf_month_day!B$2="","",_rlcf_month_day!B$2/100),_tag_month_day!BW224/100)</f>
        <v/>
      </c>
      <c r="GP228" s="620" t="str">
        <f>IF(_tag_month_day!CD224="",IF(_rlcf_month_day!E$2="","",_rlcf_month_day!E$2/100),_tag_month_day!CD224/100)</f>
        <v/>
      </c>
      <c r="GQ228" s="620" t="str">
        <f>IF(_tag_month_day!CE224="",IF(_rlcf_month_day!F$2="","",_rlcf_month_day!F$2/100),_tag_month_day!CE224/100)</f>
        <v/>
      </c>
      <c r="GR228" s="621" t="str">
        <f>IF(_tag_month_day!CF224="",IF(_rlcf_month_day!G$2="","",_rlcf_month_day!G$2/100),_tag_month_day!CF224/100)</f>
        <v/>
      </c>
      <c r="GS228" s="626">
        <f t="shared" ref="GS228:HH228" si="1388">GS227</f>
        <v>0.953</v>
      </c>
      <c r="GT228" s="626">
        <f t="shared" si="1388"/>
        <v>0.55</v>
      </c>
      <c r="GU228" s="626">
        <f t="shared" si="1388"/>
        <v>0.55</v>
      </c>
      <c r="GV228" s="626">
        <f t="shared" si="1388"/>
        <v>0.55</v>
      </c>
      <c r="GW228" s="626">
        <f t="shared" si="1388"/>
        <v>0.5</v>
      </c>
      <c r="GX228" s="626">
        <f t="shared" si="1388"/>
        <v>0.935</v>
      </c>
      <c r="GY228" s="626">
        <f t="shared" si="1388"/>
        <v>0.15</v>
      </c>
      <c r="GZ228" s="626">
        <f t="shared" si="1388"/>
        <v>1</v>
      </c>
      <c r="HA228" s="632">
        <f t="shared" si="1388"/>
        <v>0.047</v>
      </c>
      <c r="HB228" s="632">
        <f t="shared" si="1388"/>
        <v>0.45</v>
      </c>
      <c r="HC228" s="632">
        <f t="shared" si="1388"/>
        <v>0.45</v>
      </c>
      <c r="HD228" s="632">
        <f t="shared" si="1388"/>
        <v>0.45</v>
      </c>
      <c r="HE228" s="632">
        <f t="shared" si="1388"/>
        <v>0.5</v>
      </c>
      <c r="HF228" s="632">
        <f t="shared" si="1388"/>
        <v>0.065</v>
      </c>
      <c r="HG228" s="632">
        <f t="shared" si="1388"/>
        <v>0.85</v>
      </c>
      <c r="HH228" s="632">
        <f t="shared" si="1388"/>
        <v>0</v>
      </c>
      <c r="HI228" s="68" t="e">
        <f t="shared" si="1199"/>
        <v>#VALUE!</v>
      </c>
      <c r="HJ228" s="68" t="e">
        <f t="shared" si="1230"/>
        <v>#VALUE!</v>
      </c>
      <c r="HK228" s="202">
        <f t="shared" si="1231"/>
        <v>0.85</v>
      </c>
      <c r="HL228" s="464">
        <f t="shared" si="1232"/>
        <v>550000</v>
      </c>
      <c r="HM228" s="464">
        <f t="shared" si="1233"/>
        <v>480000</v>
      </c>
      <c r="HN228" s="192" t="e">
        <f t="shared" si="1200"/>
        <v>#VALUE!</v>
      </c>
      <c r="HO228" s="192" t="e">
        <f>HN228*HK228*$HO$2/HL228*1000000</f>
        <v>#VALUE!</v>
      </c>
      <c r="HP228" s="192" t="e">
        <f>HN228*HK228*$HP$2/HM228*1000000</f>
        <v>#VALUE!</v>
      </c>
    </row>
    <row r="229" customFormat="1" spans="1:224">
      <c r="A229" s="381">
        <v>224</v>
      </c>
      <c r="B229" s="54">
        <f ca="1" t="shared" si="1234"/>
        <v>43626</v>
      </c>
      <c r="C229" s="57">
        <f t="shared" si="1235"/>
        <v>0.0416666666666667</v>
      </c>
      <c r="D229" s="68" t="str">
        <f ca="1" t="shared" si="1201"/>
        <v>夜班</v>
      </c>
      <c r="E229" s="68" t="str">
        <f ca="1" t="shared" si="1202"/>
        <v>甲</v>
      </c>
      <c r="F229" s="68">
        <f ca="1">SUMPRODUCT((成本日报!$A$3:$A$95=计划!B229)*(成本日报!$B$3:$B$95=计划!$D229),成本日报!$C$3:$C$95)</f>
        <v>1</v>
      </c>
      <c r="G229" s="382">
        <f ca="1" t="shared" si="1236"/>
        <v>43626.2916666661</v>
      </c>
      <c r="H229" s="382">
        <f ca="1" t="shared" si="1203"/>
        <v>43626.2986111106</v>
      </c>
      <c r="I229" s="382">
        <f ca="1" t="shared" si="1204"/>
        <v>43626.3041666661</v>
      </c>
      <c r="J229" s="382">
        <f ca="1" t="shared" si="1205"/>
        <v>43626.3333333328</v>
      </c>
      <c r="K229" s="382">
        <f ca="1" t="shared" si="1206"/>
        <v>43626.3958333328</v>
      </c>
      <c r="L229" s="382">
        <f ca="1" t="shared" si="1207"/>
        <v>43626.4166666661</v>
      </c>
      <c r="M229" s="398" t="str">
        <f>IF(_tag_month_day!A225="","",_tag_month_day!A225)</f>
        <v/>
      </c>
      <c r="N229" s="398" t="str">
        <f>IF(_tag_month_day!B225="","",_tag_month_day!B225)</f>
        <v/>
      </c>
      <c r="O229" s="399" t="e">
        <f t="shared" si="1208"/>
        <v>#VALUE!</v>
      </c>
      <c r="P229" s="398" t="str">
        <f>IF(_tag_month_day!C225="","",_tag_month_day!C225)</f>
        <v/>
      </c>
      <c r="Q229" s="398" t="str">
        <f>IF(_tag_month_day!D225="","",_tag_month_day!D225)</f>
        <v/>
      </c>
      <c r="R229" s="416">
        <f>IF(_tag_month_day!CB225="",R228,_tag_month_day!CB225/100)</f>
        <v>0.07</v>
      </c>
      <c r="S229" s="417" t="str">
        <f>IF(_tag_month_day!E225="","",_tag_month_day!E225)</f>
        <v/>
      </c>
      <c r="T229" s="417" t="str">
        <f>IF(_tag_month_day!F225="","",_tag_month_day!F225)</f>
        <v/>
      </c>
      <c r="U229" s="418" t="e">
        <f t="shared" si="1162"/>
        <v>#VALUE!</v>
      </c>
      <c r="V229" s="53" t="e">
        <f t="shared" si="1163"/>
        <v>#VALUE!</v>
      </c>
      <c r="W229" s="419" t="str">
        <f>IF(_jhy_month_day!A225="","",_jhy_month_day!A225)</f>
        <v/>
      </c>
      <c r="X229" s="420" t="str">
        <f>IF(_jhy_month_day!B225="","",_jhy_month_day!B225/100)</f>
        <v/>
      </c>
      <c r="Y229" s="420" t="str">
        <f>IF(_jhy_month_day!C225="","",_jhy_month_day!C225/100)</f>
        <v/>
      </c>
      <c r="Z229" s="439">
        <f t="shared" si="1253"/>
        <v>56</v>
      </c>
      <c r="AA229" s="440" t="str">
        <f>IF(_tag_month_day!G225="","",_tag_month_day!G225/100)</f>
        <v/>
      </c>
      <c r="AB229" s="440" t="str">
        <f>IF(_tag_month_day!H225="","",_tag_month_day!H225/100)</f>
        <v/>
      </c>
      <c r="AC229" s="193">
        <f t="shared" si="1209"/>
        <v>1.59963432013121</v>
      </c>
      <c r="AD229" s="441" t="str">
        <f t="shared" si="1210"/>
        <v/>
      </c>
      <c r="AE229" s="442" t="str">
        <f t="shared" si="1211"/>
        <v/>
      </c>
      <c r="AF229" s="443">
        <v>1</v>
      </c>
      <c r="AG229" s="68" t="str">
        <f>IF(_duihao_month_day!A225="","",_duihao_month_day!A225)</f>
        <v/>
      </c>
      <c r="AH229" s="463">
        <f>IF(_gyk_month_day!B225="",AH228,_gyk_month_day!B225)</f>
        <v>820</v>
      </c>
      <c r="AI229" s="464" t="e">
        <f t="shared" si="1237"/>
        <v>#VALUE!</v>
      </c>
      <c r="AJ229" s="68" t="str">
        <f>IF(_tag_month_day!I225="","",_tag_month_day!I225)</f>
        <v/>
      </c>
      <c r="AK229" s="465" t="str">
        <f>IF(_tzyy_month_day!A225="","",_tzyy_month_day!A225)</f>
        <v/>
      </c>
      <c r="AL229" s="465" t="str">
        <f>IF(_tzyy_month_day!B225="","",_tzyy_month_day!B225)</f>
        <v/>
      </c>
      <c r="AM229" s="465" t="str">
        <f>IF(_tzyy_month_day!C225="","",_tzyy_month_day!C225)</f>
        <v/>
      </c>
      <c r="AN229" s="466" t="str">
        <f>IF(_tag_month_day!CG225="","",_tag_month_day!CG225)</f>
        <v/>
      </c>
      <c r="AO229" s="466" t="str">
        <f>IF(_tag_month_day!CH225="","",_tag_month_day!CH225)</f>
        <v/>
      </c>
      <c r="AP229" s="486" t="e">
        <f t="shared" si="1212"/>
        <v>#VALUE!</v>
      </c>
      <c r="AQ229" s="487" t="str">
        <f>IF(_tag_month_day!J225="","",_tag_month_day!J225/100)</f>
        <v/>
      </c>
      <c r="AR229" s="488">
        <f t="shared" si="1213"/>
        <v>1.3</v>
      </c>
      <c r="AS229" s="489" t="e">
        <f t="shared" si="1164"/>
        <v>#VALUE!</v>
      </c>
      <c r="AT229" s="489">
        <f t="shared" si="1214"/>
        <v>0</v>
      </c>
      <c r="AU229" s="490" t="str">
        <f>IF(_tag_month_day!K225="","",_tag_month_day!K225)</f>
        <v/>
      </c>
      <c r="AV229" s="491" t="str">
        <f>IF(_tag_month_day!L225="","",_tag_month_day!L225/100)</f>
        <v/>
      </c>
      <c r="AW229" s="420">
        <f t="shared" si="1136"/>
        <v>0</v>
      </c>
      <c r="AX229" s="420">
        <f t="shared" si="1215"/>
        <v>0</v>
      </c>
      <c r="AY229" s="420" t="str">
        <f>IF(_tag_month_day!M225="","",_tag_month_day!M225/100)</f>
        <v/>
      </c>
      <c r="AZ229" s="420" t="str">
        <f>IF(_tag_month_day!N225="","",_tag_month_day!N225/100)</f>
        <v/>
      </c>
      <c r="BA229" s="420" t="str">
        <f>IF(_tag_month_day!O225="","",_tag_month_day!O225/100)</f>
        <v/>
      </c>
      <c r="BB229" s="496" t="str">
        <f>IF(_tag_month_day!P225="","",_tag_month_day!P225/100)</f>
        <v/>
      </c>
      <c r="BC229" s="496">
        <f t="shared" si="1216"/>
        <v>0</v>
      </c>
      <c r="BD229" s="496" t="str">
        <f>IF(_tag_month_day!Q225="","",_tag_month_day!Q225/100)</f>
        <v/>
      </c>
      <c r="BE229" s="510" t="str">
        <f>IF(_tag_month_day!R225="","",_tag_month_day!R225/100)</f>
        <v/>
      </c>
      <c r="BF229" s="413" t="str">
        <f>IF(_tag_month_day!CC225="","",_tag_month_day!CC225/100)</f>
        <v/>
      </c>
      <c r="BG229" s="511" t="e">
        <f t="shared" si="1165"/>
        <v>#VALUE!</v>
      </c>
      <c r="BH229" s="198">
        <f t="shared" si="1166"/>
        <v>0</v>
      </c>
      <c r="BI229" s="512" t="e">
        <f>IF(CX229=0,BI228,(DK229*查询!$R$5+DL229*查询!$Q$5+DM229*查询!$N$5+DN229*查询!$O$5+DO229*查询!$P$5)*AF229/CX229)</f>
        <v>#VALUE!</v>
      </c>
      <c r="BJ229" s="512" t="e">
        <f>IF(CX229=0,BJ228,(DP229*查询!$S$5+DQ229*查询!$T$5+DR229*查询!$U$5)*AF229/CX229)</f>
        <v>#VALUE!</v>
      </c>
      <c r="BK229" s="512">
        <f t="shared" si="1217"/>
        <v>1</v>
      </c>
      <c r="BL229" s="513" t="str">
        <f>IF(_cfyc_month_day!A225="","",_cfyc_month_day!A225)</f>
        <v/>
      </c>
      <c r="BM229" s="513" t="str">
        <f>IF(_cfyc_month_day!B225="","",_cfyc_month_day!B225)</f>
        <v/>
      </c>
      <c r="BN229" s="513" t="str">
        <f>IF(_cfyc_month_day!C225="","",_cfyc_month_day!C225)</f>
        <v/>
      </c>
      <c r="BO229" s="522" t="str">
        <f>IF(_cfyc_month_day!D225="","",_cfyc_month_day!D225)</f>
        <v/>
      </c>
      <c r="BP229" s="522" t="str">
        <f>IF(_cfyc_month_day!E225="","",_cfyc_month_day!E225)</f>
        <v/>
      </c>
      <c r="BQ229" s="522" t="str">
        <f>IF(_cfyc_month_day!F225="","",_cfyc_month_day!F225)</f>
        <v/>
      </c>
      <c r="BR229" s="513" t="str">
        <f>IF(_tag_month_day!T225="","",_tag_month_day!T225)</f>
        <v/>
      </c>
      <c r="BS229" s="513" t="str">
        <f>IF(_tag_month_day!U225="","",_tag_month_day!U225)</f>
        <v/>
      </c>
      <c r="BT229" s="523" t="str">
        <f t="shared" si="1218"/>
        <v/>
      </c>
      <c r="BU229" s="223" t="str">
        <f>IF(_tag_month_day!V225="","",_tag_month_day!V225)</f>
        <v/>
      </c>
      <c r="BV229" s="206" t="str">
        <f>IF(_tag_month_day!W225="","",_tag_month_day!W225)</f>
        <v/>
      </c>
      <c r="BW229" s="540" t="str">
        <f>IF(_tag_month_day!X225="","",_tag_month_day!X225)</f>
        <v/>
      </c>
      <c r="BX229" s="540" t="str">
        <f>IF(_tag_month_day!Y225="","",_tag_month_day!Y225)</f>
        <v/>
      </c>
      <c r="BY229" s="541">
        <f ca="1" t="shared" si="1219"/>
        <v>43626.4166666661</v>
      </c>
      <c r="BZ229" s="542"/>
      <c r="CA229" s="543" t="str">
        <f>IF(_jhy2_month_day!A225="","",_jhy2_month_day!A225)</f>
        <v/>
      </c>
      <c r="CB229" s="464" t="str">
        <f>IF(_jhy2_month_day!B225="","",_jhy2_month_day!B225)</f>
        <v/>
      </c>
      <c r="CC229" s="464" t="str">
        <f>IF(_jhy2_month_day!C225="","",_jhy2_month_day!C225)</f>
        <v/>
      </c>
      <c r="CD229" s="464" t="str">
        <f>IF(_jhy2_month_day!D225="","",_jhy2_month_day!D225)</f>
        <v/>
      </c>
      <c r="CE229" s="464" t="str">
        <f>IF(_jhy2_month_day!E225="","",_jhy2_month_day!E225)</f>
        <v/>
      </c>
      <c r="CF229" s="464" t="str">
        <f>IF(_jhy2_month_day!F225="","",_jhy2_month_day!F225)</f>
        <v/>
      </c>
      <c r="CG229" s="464" t="str">
        <f>IF(_jhy2_month_day!G225="","",_jhy2_month_day!G225)</f>
        <v/>
      </c>
      <c r="CH229" s="464" t="str">
        <f>IF(_jhy2_month_day!H225="","",_jhy2_month_day!H225)</f>
        <v/>
      </c>
      <c r="CI229" s="464" t="str">
        <f>IF(_jhy2_month_day!I225="","",_jhy2_month_day!I225)</f>
        <v/>
      </c>
      <c r="CJ229" s="464" t="str">
        <f>IF(_jhy2_month_day!J225="","",_jhy2_month_day!J225)</f>
        <v/>
      </c>
      <c r="CK229" s="464" t="str">
        <f>IF(_jhy2_month_day!K225="","",_jhy2_month_day!K225)</f>
        <v/>
      </c>
      <c r="CL229" s="562" t="str">
        <f>IF(_jhy2_month_day!L225="","",_jhy2_month_day!L225)</f>
        <v/>
      </c>
      <c r="CM229" s="562" t="str">
        <f>IF(_jhy2_month_day!M225="","",_jhy2_month_day!M225)</f>
        <v/>
      </c>
      <c r="CN229" s="562" t="str">
        <f>IF(_jhy2_month_day!N225="","",_jhy2_month_day!N225)</f>
        <v/>
      </c>
      <c r="CO229" s="562" t="str">
        <f>IF(_jhy2_month_day!O225="","",_jhy2_month_day!O225)</f>
        <v/>
      </c>
      <c r="CP229" s="562" t="str">
        <f>IF(_jhy2_month_day!P225="","",_jhy2_month_day!P225)</f>
        <v/>
      </c>
      <c r="CQ229" s="562" t="str">
        <f>IF(_jhy2_month_day!Q225="","",_jhy2_month_day!Q225)</f>
        <v/>
      </c>
      <c r="CR229" s="563" t="str">
        <f>IF(_jhy2_month_day!R225="","",_jhy2_month_day!R225)</f>
        <v/>
      </c>
      <c r="CS229" s="576" t="str">
        <f>IF(_jhy2_month_day!S225="","",_jhy2_month_day!S225)</f>
        <v/>
      </c>
      <c r="CT229" s="562" t="str">
        <f>IF(_jhy2_month_day!T225="","",_jhy2_month_day!T225)</f>
        <v/>
      </c>
      <c r="CU229" s="577" t="e">
        <f t="shared" si="1167"/>
        <v>#VALUE!</v>
      </c>
      <c r="CV229" s="198" t="e">
        <f t="shared" si="1168"/>
        <v>#VALUE!</v>
      </c>
      <c r="CW229" s="192" t="e">
        <f t="shared" si="1169"/>
        <v>#VALUE!</v>
      </c>
      <c r="CX229" s="192" t="e">
        <f t="shared" si="1170"/>
        <v>#VALUE!</v>
      </c>
      <c r="CY229" s="202" t="e">
        <f t="shared" si="1171"/>
        <v>#VALUE!</v>
      </c>
      <c r="CZ229" s="192" t="e">
        <f t="shared" ref="CZ229:DI229" si="1389">$AJ229*EF229</f>
        <v>#VALUE!</v>
      </c>
      <c r="DA229" s="192" t="e">
        <f t="shared" si="1389"/>
        <v>#VALUE!</v>
      </c>
      <c r="DB229" s="192" t="e">
        <f t="shared" si="1389"/>
        <v>#VALUE!</v>
      </c>
      <c r="DC229" s="192" t="e">
        <f t="shared" si="1389"/>
        <v>#VALUE!</v>
      </c>
      <c r="DD229" s="192" t="e">
        <f t="shared" si="1389"/>
        <v>#VALUE!</v>
      </c>
      <c r="DE229" s="192" t="e">
        <f t="shared" si="1389"/>
        <v>#VALUE!</v>
      </c>
      <c r="DF229" s="192" t="e">
        <f t="shared" si="1389"/>
        <v>#VALUE!</v>
      </c>
      <c r="DG229" s="192" t="e">
        <f t="shared" si="1389"/>
        <v>#VALUE!</v>
      </c>
      <c r="DH229" s="192" t="e">
        <f t="shared" si="1389"/>
        <v>#VALUE!</v>
      </c>
      <c r="DI229" s="192" t="e">
        <f t="shared" si="1389"/>
        <v>#VALUE!</v>
      </c>
      <c r="DJ229" s="192" t="e">
        <f t="shared" si="1173"/>
        <v>#VALUE!</v>
      </c>
      <c r="DK229" s="192" t="e">
        <f t="shared" si="1174"/>
        <v>#VALUE!</v>
      </c>
      <c r="DL229" s="192" t="e">
        <f t="shared" si="1175"/>
        <v>#VALUE!</v>
      </c>
      <c r="DM229" s="192" t="e">
        <f t="shared" si="1176"/>
        <v>#VALUE!</v>
      </c>
      <c r="DN229" s="192" t="e">
        <f t="shared" si="1177"/>
        <v>#VALUE!</v>
      </c>
      <c r="DO229" s="192" t="e">
        <f t="shared" si="1178"/>
        <v>#VALUE!</v>
      </c>
      <c r="DP229" s="192" t="e">
        <f t="shared" si="1179"/>
        <v>#VALUE!</v>
      </c>
      <c r="DQ229" s="192" t="e">
        <f t="shared" si="1180"/>
        <v>#VALUE!</v>
      </c>
      <c r="DR229" s="192" t="e">
        <f t="shared" si="1181"/>
        <v>#VALUE!</v>
      </c>
      <c r="DS229" s="192" t="e">
        <f t="shared" si="1182"/>
        <v>#VALUE!</v>
      </c>
      <c r="DT229" s="192" t="e">
        <f t="shared" si="1183"/>
        <v>#VALUE!</v>
      </c>
      <c r="DU229" s="192" t="e">
        <f t="shared" si="1184"/>
        <v>#VALUE!</v>
      </c>
      <c r="DV229" s="198" t="e">
        <f t="shared" si="1185"/>
        <v>#VALUE!</v>
      </c>
      <c r="DW229" s="198" t="e">
        <f t="shared" si="1186"/>
        <v>#DIV/0!</v>
      </c>
      <c r="DX229" s="198" t="e">
        <f t="shared" si="1187"/>
        <v>#DIV/0!</v>
      </c>
      <c r="DY229" s="198" t="e">
        <f t="shared" si="1188"/>
        <v>#VALUE!</v>
      </c>
      <c r="DZ229" s="198" t="e">
        <f t="shared" si="1189"/>
        <v>#VALUE!</v>
      </c>
      <c r="EA229" s="198" t="e">
        <f t="shared" si="1190"/>
        <v>#VALUE!</v>
      </c>
      <c r="EB229" s="198" t="e">
        <f t="shared" si="1191"/>
        <v>#VALUE!</v>
      </c>
      <c r="EC229" s="198" t="e">
        <f t="shared" si="1192"/>
        <v>#DIV/0!</v>
      </c>
      <c r="ED229" s="198" t="e">
        <f t="shared" si="1193"/>
        <v>#VALUE!</v>
      </c>
      <c r="EE229" s="198" t="e">
        <f t="shared" si="1194"/>
        <v>#VALUE!</v>
      </c>
      <c r="EF229" s="198" t="e">
        <f t="shared" ref="EF229:EO229" si="1390">DV229/SUM($DV229:$EE229)</f>
        <v>#VALUE!</v>
      </c>
      <c r="EG229" s="198" t="e">
        <f t="shared" si="1390"/>
        <v>#DIV/0!</v>
      </c>
      <c r="EH229" s="198" t="e">
        <f t="shared" si="1390"/>
        <v>#DIV/0!</v>
      </c>
      <c r="EI229" s="198" t="e">
        <f t="shared" si="1390"/>
        <v>#VALUE!</v>
      </c>
      <c r="EJ229" s="198" t="e">
        <f t="shared" si="1390"/>
        <v>#VALUE!</v>
      </c>
      <c r="EK229" s="198" t="e">
        <f t="shared" si="1390"/>
        <v>#VALUE!</v>
      </c>
      <c r="EL229" s="198" t="e">
        <f t="shared" si="1390"/>
        <v>#VALUE!</v>
      </c>
      <c r="EM229" s="198" t="e">
        <f t="shared" si="1390"/>
        <v>#DIV/0!</v>
      </c>
      <c r="EN229" s="198" t="e">
        <f t="shared" si="1390"/>
        <v>#VALUE!</v>
      </c>
      <c r="EO229" s="198" t="e">
        <f t="shared" si="1390"/>
        <v>#VALUE!</v>
      </c>
      <c r="EP229" s="511">
        <f t="shared" ref="EP229:EW229" si="1391">EP228</f>
        <v>0.08</v>
      </c>
      <c r="EQ229" s="511">
        <f t="shared" si="1391"/>
        <v>0.015</v>
      </c>
      <c r="ER229" s="511">
        <f t="shared" si="1391"/>
        <v>0.015</v>
      </c>
      <c r="ES229" s="511">
        <f t="shared" si="1391"/>
        <v>0.015</v>
      </c>
      <c r="ET229" s="511">
        <f t="shared" si="1391"/>
        <v>0.015</v>
      </c>
      <c r="EU229" s="511">
        <f t="shared" si="1391"/>
        <v>0.09</v>
      </c>
      <c r="EV229" s="511">
        <f t="shared" si="1391"/>
        <v>0.09</v>
      </c>
      <c r="EW229" s="511">
        <f t="shared" si="1391"/>
        <v>0.09</v>
      </c>
      <c r="EX229" s="420" t="str">
        <f>IF(_tag_month_day!AS225="","",_tag_month_day!AS225/100)</f>
        <v/>
      </c>
      <c r="EY229" s="420" t="str">
        <f>IF(_tag_month_day!AT225="","",_tag_month_day!AT225/100)</f>
        <v/>
      </c>
      <c r="EZ229" s="420" t="str">
        <f>IF(_tag_month_day!AU225="","",_tag_month_day!AU225/100)</f>
        <v/>
      </c>
      <c r="FA229" s="420" t="str">
        <f>IF(_tag_month_day!AV225="","",_tag_month_day!AV225/100)</f>
        <v/>
      </c>
      <c r="FB229" s="420" t="str">
        <f>IF(_tag_month_day!AW225="","",_tag_month_day!AW225/100)</f>
        <v/>
      </c>
      <c r="FC229" s="420" t="str">
        <f>IF(_tag_month_day!AX225="","",_tag_month_day!AX225/100)</f>
        <v/>
      </c>
      <c r="FD229" s="510">
        <f t="shared" si="1223"/>
        <v>0.33</v>
      </c>
      <c r="FE229" s="510">
        <f t="shared" si="1224"/>
        <v>0.19</v>
      </c>
      <c r="FF229" s="510">
        <f t="shared" si="1225"/>
        <v>0.003</v>
      </c>
      <c r="FG229" s="510">
        <f t="shared" si="1226"/>
        <v>0</v>
      </c>
      <c r="FH229" s="603">
        <f t="shared" si="1227"/>
        <v>0.0001</v>
      </c>
      <c r="FI229" s="510">
        <f t="shared" ref="FI229:FR229" si="1392">FI228</f>
        <v>0.41</v>
      </c>
      <c r="FJ229" s="510">
        <f t="shared" si="1392"/>
        <v>0.11</v>
      </c>
      <c r="FK229" s="510">
        <f t="shared" si="1392"/>
        <v>0.015</v>
      </c>
      <c r="FL229" s="510">
        <f t="shared" si="1392"/>
        <v>0</v>
      </c>
      <c r="FM229" s="603">
        <f t="shared" si="1392"/>
        <v>0.0001</v>
      </c>
      <c r="FN229" s="510" t="str">
        <f>IF(_tag_month_day!AY225="","",_tag_month_day!AY225/100)</f>
        <v/>
      </c>
      <c r="FO229" s="510" t="str">
        <f>IF(_tag_month_day!AZ225="","",_tag_month_day!AZ225/100)</f>
        <v/>
      </c>
      <c r="FP229" s="510" t="str">
        <f>IF(_tag_month_day!BA225="","",_tag_month_day!BA225/100)</f>
        <v/>
      </c>
      <c r="FQ229" s="510" t="str">
        <f>IF(_tag_month_day!BB225="","",_tag_month_day!BB225/100)</f>
        <v/>
      </c>
      <c r="FR229" s="603" t="str">
        <f>IF(_tag_month_day!BC225="","",_tag_month_day!BC225/100)</f>
        <v/>
      </c>
      <c r="FS229" s="510" t="str">
        <f>IF(_tag_month_day!BD225="","",_tag_month_day!BD225/100)</f>
        <v/>
      </c>
      <c r="FT229" s="510" t="str">
        <f>IF(_tag_month_day!BE225="","",_tag_month_day!BE225/100)</f>
        <v/>
      </c>
      <c r="FU229" s="510" t="str">
        <f>IF(_tag_month_day!BF225="","",_tag_month_day!BF225/100)</f>
        <v/>
      </c>
      <c r="FV229" s="510" t="str">
        <f>IF(_tag_month_day!BG225="","",_tag_month_day!BG225/100)</f>
        <v/>
      </c>
      <c r="FW229" s="603" t="str">
        <f>IF(_tag_month_day!BH225="","",_tag_month_day!BH225/100)</f>
        <v/>
      </c>
      <c r="FX229" s="510" t="str">
        <f>IF(_tag_month_day!BI225="","",_tag_month_day!BI225/100)</f>
        <v/>
      </c>
      <c r="FY229" s="510" t="str">
        <f>IF(_tag_month_day!BJ225="","",_tag_month_day!BJ225/100)</f>
        <v/>
      </c>
      <c r="FZ229" s="605" t="str">
        <f>IF(_tag_month_day!BK225="","",_tag_month_day!BK225/100)</f>
        <v/>
      </c>
      <c r="GA229" s="510" t="str">
        <f>IF(_tag_month_day!BL225="","",_tag_month_day!BL225/100)</f>
        <v/>
      </c>
      <c r="GB229" s="603" t="str">
        <f>IF(_tag_month_day!BM225="","",_tag_month_day!BM225/100)</f>
        <v/>
      </c>
      <c r="GC229" s="420" t="str">
        <f>IF(_tag_month_day!BN225="","",_tag_month_day!BN225/100)</f>
        <v/>
      </c>
      <c r="GD229" s="420" t="str">
        <f>IF(_tag_month_day!BO225="","",_tag_month_day!BO225/100)</f>
        <v/>
      </c>
      <c r="GE229" s="420" t="str">
        <f>IF(_tag_month_day!BP225="","",_tag_month_day!BP225/100)</f>
        <v/>
      </c>
      <c r="GF229" s="420" t="str">
        <f>IF(_tag_month_day!BQ225="","",_tag_month_day!BQ225/100)</f>
        <v/>
      </c>
      <c r="GG229" s="420" t="str">
        <f>IF(_tag_month_day!BR225="","",_tag_month_day!BR225/100)</f>
        <v/>
      </c>
      <c r="GH229" s="420" t="str">
        <f>IF(_tag_month_day!BS225="","",_tag_month_day!BS225/100)</f>
        <v/>
      </c>
      <c r="GI229" s="603" t="str">
        <f>IF(_tag_month_day!BT225="","",_tag_month_day!BT225/100)</f>
        <v/>
      </c>
      <c r="GJ229" s="612" t="str">
        <f>IF(_tag_month_day!BU225="","",_tag_month_day!BU225/100)</f>
        <v/>
      </c>
      <c r="GK229" s="620" t="str">
        <f>IF(_tag_month_day!BV225="",IF(_rlcf_month_day!A$2="","",_rlcf_month_day!A$2/100),_tag_month_day!BV225/100)</f>
        <v/>
      </c>
      <c r="GL229" s="620" t="str">
        <f>IF(_tag_month_day!BW225="",IF(_rlcf_month_day!B$2="","",_rlcf_month_day!B$2/100),_tag_month_day!BW225/100)</f>
        <v/>
      </c>
      <c r="GM229" s="621" t="str">
        <f>IF(_tag_month_day!BX225="",IF(_rlcf_month_day!C$2="","",_rlcf_month_day!C$2/100),_tag_month_day!BX225/100)</f>
        <v/>
      </c>
      <c r="GN229" s="620" t="str">
        <f>IF(_tag_month_day!BV225="",IF(_rlcf_month_day!A$2="","",_rlcf_month_day!A$2/100),_tag_month_day!BV225/100)</f>
        <v/>
      </c>
      <c r="GO229" s="620" t="str">
        <f>IF(_tag_month_day!BW225="",IF(_rlcf_month_day!B$2="","",_rlcf_month_day!B$2/100),_tag_month_day!BW225/100)</f>
        <v/>
      </c>
      <c r="GP229" s="620" t="str">
        <f>IF(_tag_month_day!CD225="",IF(_rlcf_month_day!E$2="","",_rlcf_month_day!E$2/100),_tag_month_day!CD225/100)</f>
        <v/>
      </c>
      <c r="GQ229" s="620" t="str">
        <f>IF(_tag_month_day!CE225="",IF(_rlcf_month_day!F$2="","",_rlcf_month_day!F$2/100),_tag_month_day!CE225/100)</f>
        <v/>
      </c>
      <c r="GR229" s="621" t="str">
        <f>IF(_tag_month_day!CF225="",IF(_rlcf_month_day!G$2="","",_rlcf_month_day!G$2/100),_tag_month_day!CF225/100)</f>
        <v/>
      </c>
      <c r="GS229" s="626">
        <f t="shared" ref="GS229:HH229" si="1393">GS228</f>
        <v>0.953</v>
      </c>
      <c r="GT229" s="626">
        <f t="shared" si="1393"/>
        <v>0.55</v>
      </c>
      <c r="GU229" s="626">
        <f t="shared" si="1393"/>
        <v>0.55</v>
      </c>
      <c r="GV229" s="626">
        <f t="shared" si="1393"/>
        <v>0.55</v>
      </c>
      <c r="GW229" s="626">
        <f t="shared" si="1393"/>
        <v>0.5</v>
      </c>
      <c r="GX229" s="626">
        <f t="shared" si="1393"/>
        <v>0.935</v>
      </c>
      <c r="GY229" s="626">
        <f t="shared" si="1393"/>
        <v>0.15</v>
      </c>
      <c r="GZ229" s="626">
        <f t="shared" si="1393"/>
        <v>1</v>
      </c>
      <c r="HA229" s="632">
        <f t="shared" si="1393"/>
        <v>0.047</v>
      </c>
      <c r="HB229" s="632">
        <f t="shared" si="1393"/>
        <v>0.45</v>
      </c>
      <c r="HC229" s="632">
        <f t="shared" si="1393"/>
        <v>0.45</v>
      </c>
      <c r="HD229" s="632">
        <f t="shared" si="1393"/>
        <v>0.45</v>
      </c>
      <c r="HE229" s="632">
        <f t="shared" si="1393"/>
        <v>0.5</v>
      </c>
      <c r="HF229" s="632">
        <f t="shared" si="1393"/>
        <v>0.065</v>
      </c>
      <c r="HG229" s="632">
        <f t="shared" si="1393"/>
        <v>0.85</v>
      </c>
      <c r="HH229" s="632">
        <f t="shared" si="1393"/>
        <v>0</v>
      </c>
      <c r="HI229" s="68">
        <f t="shared" si="1199"/>
        <v>0</v>
      </c>
      <c r="HJ229" s="68" t="e">
        <f t="shared" si="1230"/>
        <v>#VALUE!</v>
      </c>
      <c r="HK229" s="202">
        <f t="shared" si="1231"/>
        <v>0.85</v>
      </c>
      <c r="HL229" s="464">
        <f t="shared" si="1232"/>
        <v>550000</v>
      </c>
      <c r="HM229" s="464">
        <f t="shared" si="1233"/>
        <v>480000</v>
      </c>
      <c r="HN229" s="192" t="e">
        <f t="shared" si="1200"/>
        <v>#VALUE!</v>
      </c>
      <c r="HO229" s="192" t="e">
        <f>HN229*HK229*$HO$2/HL229*1000000</f>
        <v>#VALUE!</v>
      </c>
      <c r="HP229" s="192" t="e">
        <f>HN229*HK229*$HP$2/HM229*1000000</f>
        <v>#VALUE!</v>
      </c>
    </row>
    <row r="230" customFormat="1" spans="1:224">
      <c r="A230" s="381">
        <v>225</v>
      </c>
      <c r="B230" s="54">
        <f ca="1" t="shared" si="1234"/>
        <v>43626</v>
      </c>
      <c r="C230" s="57">
        <f t="shared" si="1235"/>
        <v>0.0416666666666667</v>
      </c>
      <c r="D230" s="68" t="str">
        <f ca="1" t="shared" si="1201"/>
        <v>白班</v>
      </c>
      <c r="E230" s="68" t="str">
        <f ca="1" t="shared" si="1202"/>
        <v>乙</v>
      </c>
      <c r="F230" s="68">
        <f ca="1">SUMPRODUCT((成本日报!$A$3:$A$95=计划!B230)*(成本日报!$B$3:$B$95=计划!$D230),成本日报!$C$3:$C$95)</f>
        <v>2</v>
      </c>
      <c r="G230" s="382">
        <f ca="1" t="shared" si="1236"/>
        <v>43626.3333333328</v>
      </c>
      <c r="H230" s="382">
        <f ca="1" t="shared" si="1203"/>
        <v>43626.3402777772</v>
      </c>
      <c r="I230" s="382">
        <f ca="1" t="shared" si="1204"/>
        <v>43626.3458333328</v>
      </c>
      <c r="J230" s="382">
        <f ca="1" t="shared" si="1205"/>
        <v>43626.3749999995</v>
      </c>
      <c r="K230" s="382">
        <f ca="1" t="shared" si="1206"/>
        <v>43626.4374999995</v>
      </c>
      <c r="L230" s="382">
        <f ca="1" t="shared" si="1207"/>
        <v>43626.4583333328</v>
      </c>
      <c r="M230" s="398" t="str">
        <f>IF(_tag_month_day!A226="","",_tag_month_day!A226)</f>
        <v/>
      </c>
      <c r="N230" s="398" t="str">
        <f>IF(_tag_month_day!B226="","",_tag_month_day!B226)</f>
        <v/>
      </c>
      <c r="O230" s="399" t="e">
        <f t="shared" si="1208"/>
        <v>#VALUE!</v>
      </c>
      <c r="P230" s="398" t="str">
        <f>IF(_tag_month_day!C226="","",_tag_month_day!C226)</f>
        <v/>
      </c>
      <c r="Q230" s="398" t="str">
        <f>IF(_tag_month_day!D226="","",_tag_month_day!D226)</f>
        <v/>
      </c>
      <c r="R230" s="416">
        <f>IF(_tag_month_day!CB226="",R229,_tag_month_day!CB226/100)</f>
        <v>0.07</v>
      </c>
      <c r="S230" s="417" t="str">
        <f>IF(_tag_month_day!E226="","",_tag_month_day!E226)</f>
        <v/>
      </c>
      <c r="T230" s="417" t="str">
        <f>IF(_tag_month_day!F226="","",_tag_month_day!F226)</f>
        <v/>
      </c>
      <c r="U230" s="418" t="e">
        <f t="shared" si="1162"/>
        <v>#VALUE!</v>
      </c>
      <c r="V230" s="53" t="e">
        <f t="shared" si="1163"/>
        <v>#VALUE!</v>
      </c>
      <c r="W230" s="419" t="str">
        <f>IF(_jhy_month_day!A226="","",_jhy_month_day!A226)</f>
        <v/>
      </c>
      <c r="X230" s="420" t="str">
        <f>IF(_jhy_month_day!B226="","",_jhy_month_day!B226/100)</f>
        <v/>
      </c>
      <c r="Y230" s="420" t="str">
        <f>IF(_jhy_month_day!C226="","",_jhy_month_day!C226/100)</f>
        <v/>
      </c>
      <c r="Z230" s="439">
        <f t="shared" si="1253"/>
        <v>57</v>
      </c>
      <c r="AA230" s="440" t="str">
        <f>IF(_tag_month_day!G226="","",_tag_month_day!G226/100)</f>
        <v/>
      </c>
      <c r="AB230" s="440" t="str">
        <f>IF(_tag_month_day!H226="","",_tag_month_day!H226/100)</f>
        <v/>
      </c>
      <c r="AC230" s="193">
        <f t="shared" si="1209"/>
        <v>1.59963432013121</v>
      </c>
      <c r="AD230" s="441" t="str">
        <f t="shared" si="1210"/>
        <v/>
      </c>
      <c r="AE230" s="442" t="str">
        <f t="shared" si="1211"/>
        <v/>
      </c>
      <c r="AF230" s="443">
        <v>1</v>
      </c>
      <c r="AG230" s="68" t="str">
        <f>IF(_duihao_month_day!A226="","",_duihao_month_day!A226)</f>
        <v/>
      </c>
      <c r="AH230" s="463">
        <f>IF(_gyk_month_day!B226="",AH229,_gyk_month_day!B226)</f>
        <v>820</v>
      </c>
      <c r="AI230" s="464" t="e">
        <f t="shared" si="1237"/>
        <v>#VALUE!</v>
      </c>
      <c r="AJ230" s="68" t="str">
        <f>IF(_tag_month_day!I226="","",_tag_month_day!I226)</f>
        <v/>
      </c>
      <c r="AK230" s="465" t="str">
        <f>IF(_tzyy_month_day!A226="","",_tzyy_month_day!A226)</f>
        <v/>
      </c>
      <c r="AL230" s="465" t="str">
        <f>IF(_tzyy_month_day!B226="","",_tzyy_month_day!B226)</f>
        <v/>
      </c>
      <c r="AM230" s="465" t="str">
        <f>IF(_tzyy_month_day!C226="","",_tzyy_month_day!C226)</f>
        <v/>
      </c>
      <c r="AN230" s="466" t="str">
        <f>IF(_tag_month_day!CG226="","",_tag_month_day!CG226)</f>
        <v/>
      </c>
      <c r="AO230" s="466" t="str">
        <f>IF(_tag_month_day!CH226="","",_tag_month_day!CH226)</f>
        <v/>
      </c>
      <c r="AP230" s="486" t="e">
        <f t="shared" si="1212"/>
        <v>#VALUE!</v>
      </c>
      <c r="AQ230" s="487" t="str">
        <f>IF(_tag_month_day!J226="","",_tag_month_day!J226/100)</f>
        <v/>
      </c>
      <c r="AR230" s="488">
        <f t="shared" si="1213"/>
        <v>1.3</v>
      </c>
      <c r="AS230" s="489" t="e">
        <f t="shared" si="1164"/>
        <v>#VALUE!</v>
      </c>
      <c r="AT230" s="489">
        <f t="shared" si="1214"/>
        <v>0</v>
      </c>
      <c r="AU230" s="490" t="str">
        <f>IF(_tag_month_day!K226="","",_tag_month_day!K226)</f>
        <v/>
      </c>
      <c r="AV230" s="491" t="str">
        <f>IF(_tag_month_day!L226="","",_tag_month_day!L226/100)</f>
        <v/>
      </c>
      <c r="AW230" s="420">
        <f t="shared" si="1136"/>
        <v>0</v>
      </c>
      <c r="AX230" s="420">
        <f t="shared" si="1215"/>
        <v>0</v>
      </c>
      <c r="AY230" s="420" t="str">
        <f>IF(_tag_month_day!M226="","",_tag_month_day!M226/100)</f>
        <v/>
      </c>
      <c r="AZ230" s="420" t="str">
        <f>IF(_tag_month_day!N226="","",_tag_month_day!N226/100)</f>
        <v/>
      </c>
      <c r="BA230" s="420" t="str">
        <f>IF(_tag_month_day!O226="","",_tag_month_day!O226/100)</f>
        <v/>
      </c>
      <c r="BB230" s="496" t="str">
        <f>IF(_tag_month_day!P226="","",_tag_month_day!P226/100)</f>
        <v/>
      </c>
      <c r="BC230" s="496">
        <f t="shared" si="1216"/>
        <v>0</v>
      </c>
      <c r="BD230" s="496" t="str">
        <f>IF(_tag_month_day!Q226="","",_tag_month_day!Q226/100)</f>
        <v/>
      </c>
      <c r="BE230" s="510" t="str">
        <f>IF(_tag_month_day!R226="","",_tag_month_day!R226/100)</f>
        <v/>
      </c>
      <c r="BF230" s="413" t="str">
        <f>IF(_tag_month_day!CC226="","",_tag_month_day!CC226/100)</f>
        <v/>
      </c>
      <c r="BG230" s="511" t="e">
        <f t="shared" si="1165"/>
        <v>#VALUE!</v>
      </c>
      <c r="BH230" s="198">
        <f t="shared" si="1166"/>
        <v>0</v>
      </c>
      <c r="BI230" s="512" t="e">
        <f>IF(CX230=0,BI229,(DK230*查询!$R$5+DL230*查询!$Q$5+DM230*查询!$N$5+DN230*查询!$O$5+DO230*查询!$P$5)*AF230/CX230)</f>
        <v>#VALUE!</v>
      </c>
      <c r="BJ230" s="512" t="e">
        <f>IF(CX230=0,BJ229,(DP230*查询!$S$5+DQ230*查询!$T$5+DR230*查询!$U$5)*AF230/CX230)</f>
        <v>#VALUE!</v>
      </c>
      <c r="BK230" s="512">
        <f t="shared" si="1217"/>
        <v>1</v>
      </c>
      <c r="BL230" s="513" t="str">
        <f>IF(_cfyc_month_day!A226="","",_cfyc_month_day!A226)</f>
        <v/>
      </c>
      <c r="BM230" s="513" t="str">
        <f>IF(_cfyc_month_day!B226="","",_cfyc_month_day!B226)</f>
        <v/>
      </c>
      <c r="BN230" s="513" t="str">
        <f>IF(_cfyc_month_day!C226="","",_cfyc_month_day!C226)</f>
        <v/>
      </c>
      <c r="BO230" s="522" t="str">
        <f>IF(_cfyc_month_day!D226="","",_cfyc_month_day!D226)</f>
        <v/>
      </c>
      <c r="BP230" s="522" t="str">
        <f>IF(_cfyc_month_day!E226="","",_cfyc_month_day!E226)</f>
        <v/>
      </c>
      <c r="BQ230" s="522" t="str">
        <f>IF(_cfyc_month_day!F226="","",_cfyc_month_day!F226)</f>
        <v/>
      </c>
      <c r="BR230" s="513" t="str">
        <f>IF(_tag_month_day!T226="","",_tag_month_day!T226)</f>
        <v/>
      </c>
      <c r="BS230" s="513" t="str">
        <f>IF(_tag_month_day!U226="","",_tag_month_day!U226)</f>
        <v/>
      </c>
      <c r="BT230" s="523" t="str">
        <f t="shared" si="1218"/>
        <v/>
      </c>
      <c r="BU230" s="223" t="str">
        <f>IF(_tag_month_day!V226="","",_tag_month_day!V226)</f>
        <v/>
      </c>
      <c r="BV230" s="206" t="str">
        <f>IF(_tag_month_day!W226="","",_tag_month_day!W226)</f>
        <v/>
      </c>
      <c r="BW230" s="540" t="str">
        <f>IF(_tag_month_day!X226="","",_tag_month_day!X226)</f>
        <v/>
      </c>
      <c r="BX230" s="540" t="str">
        <f>IF(_tag_month_day!Y226="","",_tag_month_day!Y226)</f>
        <v/>
      </c>
      <c r="BY230" s="541">
        <f ca="1" t="shared" si="1219"/>
        <v>43626.4583333328</v>
      </c>
      <c r="BZ230" s="542" t="s">
        <v>215</v>
      </c>
      <c r="CA230" s="543" t="str">
        <f>IF(_jhy2_month_day!A226="","",_jhy2_month_day!A226)</f>
        <v/>
      </c>
      <c r="CB230" s="464" t="str">
        <f>IF(_jhy2_month_day!B226="","",_jhy2_month_day!B226)</f>
        <v/>
      </c>
      <c r="CC230" s="464" t="str">
        <f>IF(_jhy2_month_day!C226="","",_jhy2_month_day!C226)</f>
        <v/>
      </c>
      <c r="CD230" s="464" t="str">
        <f>IF(_jhy2_month_day!D226="","",_jhy2_month_day!D226)</f>
        <v/>
      </c>
      <c r="CE230" s="464" t="str">
        <f>IF(_jhy2_month_day!E226="","",_jhy2_month_day!E226)</f>
        <v/>
      </c>
      <c r="CF230" s="464" t="str">
        <f>IF(_jhy2_month_day!F226="","",_jhy2_month_day!F226)</f>
        <v/>
      </c>
      <c r="CG230" s="464" t="str">
        <f>IF(_jhy2_month_day!G226="","",_jhy2_month_day!G226)</f>
        <v/>
      </c>
      <c r="CH230" s="464" t="str">
        <f>IF(_jhy2_month_day!H226="","",_jhy2_month_day!H226)</f>
        <v/>
      </c>
      <c r="CI230" s="464" t="str">
        <f>IF(_jhy2_month_day!I226="","",_jhy2_month_day!I226)</f>
        <v/>
      </c>
      <c r="CJ230" s="464" t="str">
        <f>IF(_jhy2_month_day!J226="","",_jhy2_month_day!J226)</f>
        <v/>
      </c>
      <c r="CK230" s="464" t="str">
        <f>IF(_jhy2_month_day!K226="","",_jhy2_month_day!K226)</f>
        <v/>
      </c>
      <c r="CL230" s="562" t="str">
        <f>IF(_jhy2_month_day!L226="","",_jhy2_month_day!L226)</f>
        <v/>
      </c>
      <c r="CM230" s="562" t="str">
        <f>IF(_jhy2_month_day!M226="","",_jhy2_month_day!M226)</f>
        <v/>
      </c>
      <c r="CN230" s="562" t="str">
        <f>IF(_jhy2_month_day!N226="","",_jhy2_month_day!N226)</f>
        <v/>
      </c>
      <c r="CO230" s="562" t="str">
        <f>IF(_jhy2_month_day!O226="","",_jhy2_month_day!O226)</f>
        <v/>
      </c>
      <c r="CP230" s="562" t="str">
        <f>IF(_jhy2_month_day!P226="","",_jhy2_month_day!P226)</f>
        <v/>
      </c>
      <c r="CQ230" s="562" t="str">
        <f>IF(_jhy2_month_day!Q226="","",_jhy2_month_day!Q226)</f>
        <v/>
      </c>
      <c r="CR230" s="563" t="str">
        <f>IF(_jhy2_month_day!R226="","",_jhy2_month_day!R226)</f>
        <v/>
      </c>
      <c r="CS230" s="576" t="str">
        <f>IF(_jhy2_month_day!S226="","",_jhy2_month_day!S226)</f>
        <v/>
      </c>
      <c r="CT230" s="562" t="str">
        <f>IF(_jhy2_month_day!T226="","",_jhy2_month_day!T226)</f>
        <v/>
      </c>
      <c r="CU230" s="577" t="e">
        <f t="shared" si="1167"/>
        <v>#VALUE!</v>
      </c>
      <c r="CV230" s="198" t="e">
        <f t="shared" si="1168"/>
        <v>#VALUE!</v>
      </c>
      <c r="CW230" s="192" t="e">
        <f t="shared" si="1169"/>
        <v>#VALUE!</v>
      </c>
      <c r="CX230" s="192" t="e">
        <f t="shared" si="1170"/>
        <v>#VALUE!</v>
      </c>
      <c r="CY230" s="202" t="e">
        <f t="shared" si="1171"/>
        <v>#VALUE!</v>
      </c>
      <c r="CZ230" s="192" t="e">
        <f t="shared" ref="CZ230:DI230" si="1394">$AJ230*EF230</f>
        <v>#VALUE!</v>
      </c>
      <c r="DA230" s="192" t="e">
        <f t="shared" si="1394"/>
        <v>#VALUE!</v>
      </c>
      <c r="DB230" s="192" t="e">
        <f t="shared" si="1394"/>
        <v>#VALUE!</v>
      </c>
      <c r="DC230" s="192" t="e">
        <f t="shared" si="1394"/>
        <v>#VALUE!</v>
      </c>
      <c r="DD230" s="192" t="e">
        <f t="shared" si="1394"/>
        <v>#VALUE!</v>
      </c>
      <c r="DE230" s="192" t="e">
        <f t="shared" si="1394"/>
        <v>#VALUE!</v>
      </c>
      <c r="DF230" s="192" t="e">
        <f t="shared" si="1394"/>
        <v>#VALUE!</v>
      </c>
      <c r="DG230" s="192" t="e">
        <f t="shared" si="1394"/>
        <v>#VALUE!</v>
      </c>
      <c r="DH230" s="192" t="e">
        <f t="shared" si="1394"/>
        <v>#VALUE!</v>
      </c>
      <c r="DI230" s="192" t="e">
        <f t="shared" si="1394"/>
        <v>#VALUE!</v>
      </c>
      <c r="DJ230" s="192" t="e">
        <f t="shared" si="1173"/>
        <v>#VALUE!</v>
      </c>
      <c r="DK230" s="192" t="e">
        <f t="shared" si="1174"/>
        <v>#VALUE!</v>
      </c>
      <c r="DL230" s="192" t="e">
        <f t="shared" si="1175"/>
        <v>#VALUE!</v>
      </c>
      <c r="DM230" s="192" t="e">
        <f t="shared" si="1176"/>
        <v>#VALUE!</v>
      </c>
      <c r="DN230" s="192" t="e">
        <f t="shared" si="1177"/>
        <v>#VALUE!</v>
      </c>
      <c r="DO230" s="192" t="e">
        <f t="shared" si="1178"/>
        <v>#VALUE!</v>
      </c>
      <c r="DP230" s="192" t="e">
        <f t="shared" si="1179"/>
        <v>#VALUE!</v>
      </c>
      <c r="DQ230" s="192" t="e">
        <f t="shared" si="1180"/>
        <v>#VALUE!</v>
      </c>
      <c r="DR230" s="192" t="e">
        <f t="shared" si="1181"/>
        <v>#VALUE!</v>
      </c>
      <c r="DS230" s="192" t="e">
        <f t="shared" si="1182"/>
        <v>#VALUE!</v>
      </c>
      <c r="DT230" s="192" t="e">
        <f t="shared" si="1183"/>
        <v>#VALUE!</v>
      </c>
      <c r="DU230" s="192" t="e">
        <f t="shared" si="1184"/>
        <v>#VALUE!</v>
      </c>
      <c r="DV230" s="198" t="e">
        <f t="shared" si="1185"/>
        <v>#VALUE!</v>
      </c>
      <c r="DW230" s="198" t="e">
        <f t="shared" si="1186"/>
        <v>#DIV/0!</v>
      </c>
      <c r="DX230" s="198" t="e">
        <f t="shared" si="1187"/>
        <v>#DIV/0!</v>
      </c>
      <c r="DY230" s="198" t="e">
        <f t="shared" si="1188"/>
        <v>#VALUE!</v>
      </c>
      <c r="DZ230" s="198" t="e">
        <f t="shared" si="1189"/>
        <v>#VALUE!</v>
      </c>
      <c r="EA230" s="198" t="e">
        <f t="shared" si="1190"/>
        <v>#VALUE!</v>
      </c>
      <c r="EB230" s="198" t="e">
        <f t="shared" si="1191"/>
        <v>#VALUE!</v>
      </c>
      <c r="EC230" s="198" t="e">
        <f t="shared" si="1192"/>
        <v>#DIV/0!</v>
      </c>
      <c r="ED230" s="198" t="e">
        <f t="shared" si="1193"/>
        <v>#VALUE!</v>
      </c>
      <c r="EE230" s="198" t="e">
        <f t="shared" si="1194"/>
        <v>#VALUE!</v>
      </c>
      <c r="EF230" s="198" t="e">
        <f t="shared" ref="EF230:EO230" si="1395">DV230/SUM($DV230:$EE230)</f>
        <v>#VALUE!</v>
      </c>
      <c r="EG230" s="198" t="e">
        <f t="shared" si="1395"/>
        <v>#DIV/0!</v>
      </c>
      <c r="EH230" s="198" t="e">
        <f t="shared" si="1395"/>
        <v>#DIV/0!</v>
      </c>
      <c r="EI230" s="198" t="e">
        <f t="shared" si="1395"/>
        <v>#VALUE!</v>
      </c>
      <c r="EJ230" s="198" t="e">
        <f t="shared" si="1395"/>
        <v>#VALUE!</v>
      </c>
      <c r="EK230" s="198" t="e">
        <f t="shared" si="1395"/>
        <v>#VALUE!</v>
      </c>
      <c r="EL230" s="198" t="e">
        <f t="shared" si="1395"/>
        <v>#VALUE!</v>
      </c>
      <c r="EM230" s="198" t="e">
        <f t="shared" si="1395"/>
        <v>#DIV/0!</v>
      </c>
      <c r="EN230" s="198" t="e">
        <f t="shared" si="1395"/>
        <v>#VALUE!</v>
      </c>
      <c r="EO230" s="198" t="e">
        <f t="shared" si="1395"/>
        <v>#VALUE!</v>
      </c>
      <c r="EP230" s="511">
        <f t="shared" ref="EP230:EW230" si="1396">EP229</f>
        <v>0.08</v>
      </c>
      <c r="EQ230" s="511">
        <f t="shared" si="1396"/>
        <v>0.015</v>
      </c>
      <c r="ER230" s="511">
        <f t="shared" si="1396"/>
        <v>0.015</v>
      </c>
      <c r="ES230" s="511">
        <f t="shared" si="1396"/>
        <v>0.015</v>
      </c>
      <c r="ET230" s="511">
        <f t="shared" si="1396"/>
        <v>0.015</v>
      </c>
      <c r="EU230" s="511">
        <f t="shared" si="1396"/>
        <v>0.09</v>
      </c>
      <c r="EV230" s="511">
        <f t="shared" si="1396"/>
        <v>0.09</v>
      </c>
      <c r="EW230" s="511">
        <f t="shared" si="1396"/>
        <v>0.09</v>
      </c>
      <c r="EX230" s="420" t="str">
        <f>IF(_tag_month_day!AS226="","",_tag_month_day!AS226/100)</f>
        <v/>
      </c>
      <c r="EY230" s="420" t="str">
        <f>IF(_tag_month_day!AT226="","",_tag_month_day!AT226/100)</f>
        <v/>
      </c>
      <c r="EZ230" s="420" t="str">
        <f>IF(_tag_month_day!AU226="","",_tag_month_day!AU226/100)</f>
        <v/>
      </c>
      <c r="FA230" s="420" t="str">
        <f>IF(_tag_month_day!AV226="","",_tag_month_day!AV226/100)</f>
        <v/>
      </c>
      <c r="FB230" s="420" t="str">
        <f>IF(_tag_month_day!AW226="","",_tag_month_day!AW226/100)</f>
        <v/>
      </c>
      <c r="FC230" s="420" t="str">
        <f>IF(_tag_month_day!AX226="","",_tag_month_day!AX226/100)</f>
        <v/>
      </c>
      <c r="FD230" s="510">
        <f t="shared" si="1223"/>
        <v>0.33</v>
      </c>
      <c r="FE230" s="510">
        <f t="shared" si="1224"/>
        <v>0.19</v>
      </c>
      <c r="FF230" s="510">
        <f t="shared" si="1225"/>
        <v>0.003</v>
      </c>
      <c r="FG230" s="510">
        <f t="shared" si="1226"/>
        <v>0</v>
      </c>
      <c r="FH230" s="603">
        <f t="shared" si="1227"/>
        <v>0.0001</v>
      </c>
      <c r="FI230" s="510">
        <f t="shared" ref="FI230:FR230" si="1397">FI229</f>
        <v>0.41</v>
      </c>
      <c r="FJ230" s="510">
        <f t="shared" si="1397"/>
        <v>0.11</v>
      </c>
      <c r="FK230" s="510">
        <f t="shared" si="1397"/>
        <v>0.015</v>
      </c>
      <c r="FL230" s="510">
        <f t="shared" si="1397"/>
        <v>0</v>
      </c>
      <c r="FM230" s="603">
        <f t="shared" si="1397"/>
        <v>0.0001</v>
      </c>
      <c r="FN230" s="510" t="str">
        <f>IF(_tag_month_day!AY226="","",_tag_month_day!AY226/100)</f>
        <v/>
      </c>
      <c r="FO230" s="510" t="str">
        <f>IF(_tag_month_day!AZ226="","",_tag_month_day!AZ226/100)</f>
        <v/>
      </c>
      <c r="FP230" s="510" t="str">
        <f>IF(_tag_month_day!BA226="","",_tag_month_day!BA226/100)</f>
        <v/>
      </c>
      <c r="FQ230" s="510" t="str">
        <f>IF(_tag_month_day!BB226="","",_tag_month_day!BB226/100)</f>
        <v/>
      </c>
      <c r="FR230" s="603" t="str">
        <f>IF(_tag_month_day!BC226="","",_tag_month_day!BC226/100)</f>
        <v/>
      </c>
      <c r="FS230" s="510" t="str">
        <f>IF(_tag_month_day!BD226="","",_tag_month_day!BD226/100)</f>
        <v/>
      </c>
      <c r="FT230" s="510" t="str">
        <f>IF(_tag_month_day!BE226="","",_tag_month_day!BE226/100)</f>
        <v/>
      </c>
      <c r="FU230" s="510" t="str">
        <f>IF(_tag_month_day!BF226="","",_tag_month_day!BF226/100)</f>
        <v/>
      </c>
      <c r="FV230" s="510" t="str">
        <f>IF(_tag_month_day!BG226="","",_tag_month_day!BG226/100)</f>
        <v/>
      </c>
      <c r="FW230" s="603" t="str">
        <f>IF(_tag_month_day!BH226="","",_tag_month_day!BH226/100)</f>
        <v/>
      </c>
      <c r="FX230" s="510" t="str">
        <f>IF(_tag_month_day!BI226="","",_tag_month_day!BI226/100)</f>
        <v/>
      </c>
      <c r="FY230" s="510" t="str">
        <f>IF(_tag_month_day!BJ226="","",_tag_month_day!BJ226/100)</f>
        <v/>
      </c>
      <c r="FZ230" s="605" t="str">
        <f>IF(_tag_month_day!BK226="","",_tag_month_day!BK226/100)</f>
        <v/>
      </c>
      <c r="GA230" s="510" t="str">
        <f>IF(_tag_month_day!BL226="","",_tag_month_day!BL226/100)</f>
        <v/>
      </c>
      <c r="GB230" s="603" t="str">
        <f>IF(_tag_month_day!BM226="","",_tag_month_day!BM226/100)</f>
        <v/>
      </c>
      <c r="GC230" s="420" t="str">
        <f>IF(_tag_month_day!BN226="","",_tag_month_day!BN226/100)</f>
        <v/>
      </c>
      <c r="GD230" s="420" t="str">
        <f>IF(_tag_month_day!BO226="","",_tag_month_day!BO226/100)</f>
        <v/>
      </c>
      <c r="GE230" s="420" t="str">
        <f>IF(_tag_month_day!BP226="","",_tag_month_day!BP226/100)</f>
        <v/>
      </c>
      <c r="GF230" s="420" t="str">
        <f>IF(_tag_month_day!BQ226="","",_tag_month_day!BQ226/100)</f>
        <v/>
      </c>
      <c r="GG230" s="420" t="str">
        <f>IF(_tag_month_day!BR226="","",_tag_month_day!BR226/100)</f>
        <v/>
      </c>
      <c r="GH230" s="420" t="str">
        <f>IF(_tag_month_day!BS226="","",_tag_month_day!BS226/100)</f>
        <v/>
      </c>
      <c r="GI230" s="603" t="str">
        <f>IF(_tag_month_day!BT226="","",_tag_month_day!BT226/100)</f>
        <v/>
      </c>
      <c r="GJ230" s="612" t="str">
        <f>IF(_tag_month_day!BU226="","",_tag_month_day!BU226/100)</f>
        <v/>
      </c>
      <c r="GK230" s="620" t="str">
        <f>IF(_tag_month_day!BV226="",IF(_rlcf_month_day!A$2="","",_rlcf_month_day!A$2/100),_tag_month_day!BV226/100)</f>
        <v/>
      </c>
      <c r="GL230" s="620" t="str">
        <f>IF(_tag_month_day!BW226="",IF(_rlcf_month_day!B$2="","",_rlcf_month_day!B$2/100),_tag_month_day!BW226/100)</f>
        <v/>
      </c>
      <c r="GM230" s="621" t="str">
        <f>IF(_tag_month_day!BX226="",IF(_rlcf_month_day!C$2="","",_rlcf_month_day!C$2/100),_tag_month_day!BX226/100)</f>
        <v/>
      </c>
      <c r="GN230" s="620" t="str">
        <f>IF(_tag_month_day!BV226="",IF(_rlcf_month_day!A$2="","",_rlcf_month_day!A$2/100),_tag_month_day!BV226/100)</f>
        <v/>
      </c>
      <c r="GO230" s="620" t="str">
        <f>IF(_tag_month_day!BW226="",IF(_rlcf_month_day!B$2="","",_rlcf_month_day!B$2/100),_tag_month_day!BW226/100)</f>
        <v/>
      </c>
      <c r="GP230" s="620" t="str">
        <f>IF(_tag_month_day!CD226="",IF(_rlcf_month_day!E$2="","",_rlcf_month_day!E$2/100),_tag_month_day!CD226/100)</f>
        <v/>
      </c>
      <c r="GQ230" s="620" t="str">
        <f>IF(_tag_month_day!CE226="",IF(_rlcf_month_day!F$2="","",_rlcf_month_day!F$2/100),_tag_month_day!CE226/100)</f>
        <v/>
      </c>
      <c r="GR230" s="621" t="str">
        <f>IF(_tag_month_day!CF226="",IF(_rlcf_month_day!G$2="","",_rlcf_month_day!G$2/100),_tag_month_day!CF226/100)</f>
        <v/>
      </c>
      <c r="GS230" s="626">
        <f t="shared" ref="GS230:HH230" si="1398">GS229</f>
        <v>0.953</v>
      </c>
      <c r="GT230" s="626">
        <f t="shared" si="1398"/>
        <v>0.55</v>
      </c>
      <c r="GU230" s="626">
        <f t="shared" si="1398"/>
        <v>0.55</v>
      </c>
      <c r="GV230" s="626">
        <f t="shared" si="1398"/>
        <v>0.55</v>
      </c>
      <c r="GW230" s="626">
        <f t="shared" si="1398"/>
        <v>0.5</v>
      </c>
      <c r="GX230" s="626">
        <f t="shared" si="1398"/>
        <v>0.935</v>
      </c>
      <c r="GY230" s="626">
        <f t="shared" si="1398"/>
        <v>0.15</v>
      </c>
      <c r="GZ230" s="626">
        <f t="shared" si="1398"/>
        <v>1</v>
      </c>
      <c r="HA230" s="632">
        <f t="shared" si="1398"/>
        <v>0.047</v>
      </c>
      <c r="HB230" s="632">
        <f t="shared" si="1398"/>
        <v>0.45</v>
      </c>
      <c r="HC230" s="632">
        <f t="shared" si="1398"/>
        <v>0.45</v>
      </c>
      <c r="HD230" s="632">
        <f t="shared" si="1398"/>
        <v>0.45</v>
      </c>
      <c r="HE230" s="632">
        <f t="shared" si="1398"/>
        <v>0.5</v>
      </c>
      <c r="HF230" s="632">
        <f t="shared" si="1398"/>
        <v>0.065</v>
      </c>
      <c r="HG230" s="632">
        <f t="shared" si="1398"/>
        <v>0.85</v>
      </c>
      <c r="HH230" s="632">
        <f t="shared" si="1398"/>
        <v>0</v>
      </c>
      <c r="HI230" s="68" t="e">
        <f t="shared" si="1199"/>
        <v>#VALUE!</v>
      </c>
      <c r="HJ230" s="68" t="e">
        <f t="shared" si="1230"/>
        <v>#VALUE!</v>
      </c>
      <c r="HK230" s="202">
        <f t="shared" si="1231"/>
        <v>0.85</v>
      </c>
      <c r="HL230" s="464">
        <f t="shared" si="1232"/>
        <v>550000</v>
      </c>
      <c r="HM230" s="464">
        <f t="shared" si="1233"/>
        <v>480000</v>
      </c>
      <c r="HN230" s="192" t="e">
        <f t="shared" si="1200"/>
        <v>#VALUE!</v>
      </c>
      <c r="HO230" s="192" t="e">
        <f>HN230*HK230*$HO$2/HL230*1000000</f>
        <v>#VALUE!</v>
      </c>
      <c r="HP230" s="192" t="e">
        <f>HN230*HK230*$HP$2/HM230*1000000</f>
        <v>#VALUE!</v>
      </c>
    </row>
    <row r="231" customFormat="1" spans="1:224">
      <c r="A231" s="381">
        <v>226</v>
      </c>
      <c r="B231" s="54">
        <f ca="1" t="shared" si="1234"/>
        <v>43626</v>
      </c>
      <c r="C231" s="57">
        <f t="shared" si="1235"/>
        <v>0.0416666666666667</v>
      </c>
      <c r="D231" s="68" t="str">
        <f ca="1" t="shared" si="1201"/>
        <v>白班</v>
      </c>
      <c r="E231" s="68" t="str">
        <f ca="1" t="shared" si="1202"/>
        <v>乙</v>
      </c>
      <c r="F231" s="68">
        <f ca="1">SUMPRODUCT((成本日报!$A$3:$A$95=计划!B231)*(成本日报!$B$3:$B$95=计划!$D231),成本日报!$C$3:$C$95)</f>
        <v>2</v>
      </c>
      <c r="G231" s="382">
        <f ca="1" t="shared" si="1236"/>
        <v>43626.3749999995</v>
      </c>
      <c r="H231" s="382">
        <f ca="1" t="shared" si="1203"/>
        <v>43626.3819444439</v>
      </c>
      <c r="I231" s="382">
        <f ca="1" t="shared" si="1204"/>
        <v>43626.3874999995</v>
      </c>
      <c r="J231" s="382">
        <f ca="1" t="shared" si="1205"/>
        <v>43626.4166666661</v>
      </c>
      <c r="K231" s="382">
        <f ca="1" t="shared" si="1206"/>
        <v>43626.4791666661</v>
      </c>
      <c r="L231" s="382">
        <f ca="1" t="shared" si="1207"/>
        <v>43626.4999999995</v>
      </c>
      <c r="M231" s="398" t="str">
        <f>IF(_tag_month_day!A227="","",_tag_month_day!A227)</f>
        <v/>
      </c>
      <c r="N231" s="398" t="str">
        <f>IF(_tag_month_day!B227="","",_tag_month_day!B227)</f>
        <v/>
      </c>
      <c r="O231" s="399" t="e">
        <f t="shared" si="1208"/>
        <v>#VALUE!</v>
      </c>
      <c r="P231" s="398" t="str">
        <f>IF(_tag_month_day!C227="","",_tag_month_day!C227)</f>
        <v/>
      </c>
      <c r="Q231" s="398" t="str">
        <f>IF(_tag_month_day!D227="","",_tag_month_day!D227)</f>
        <v/>
      </c>
      <c r="R231" s="416">
        <f>IF(_tag_month_day!CB227="",R230,_tag_month_day!CB227/100)</f>
        <v>0.07</v>
      </c>
      <c r="S231" s="417" t="str">
        <f>IF(_tag_month_day!E227="","",_tag_month_day!E227)</f>
        <v/>
      </c>
      <c r="T231" s="417" t="str">
        <f>IF(_tag_month_day!F227="","",_tag_month_day!F227)</f>
        <v/>
      </c>
      <c r="U231" s="418" t="e">
        <f t="shared" si="1162"/>
        <v>#VALUE!</v>
      </c>
      <c r="V231" s="53" t="e">
        <f t="shared" si="1163"/>
        <v>#VALUE!</v>
      </c>
      <c r="W231" s="419" t="str">
        <f>IF(_jhy_month_day!A227="","",_jhy_month_day!A227)</f>
        <v/>
      </c>
      <c r="X231" s="419" t="str">
        <f>IF(_jhy_month_day!B227="","",_jhy_month_day!B227/100)</f>
        <v/>
      </c>
      <c r="Y231" s="419" t="str">
        <f>IF(_jhy_month_day!C227="","",_jhy_month_day!C227/100)</f>
        <v/>
      </c>
      <c r="Z231" s="439">
        <f t="shared" si="1253"/>
        <v>57</v>
      </c>
      <c r="AA231" s="440" t="str">
        <f>IF(_tag_month_day!G227="","",_tag_month_day!G227/100)</f>
        <v/>
      </c>
      <c r="AB231" s="440" t="str">
        <f>IF(_tag_month_day!H227="","",_tag_month_day!H227/100)</f>
        <v/>
      </c>
      <c r="AC231" s="193">
        <f t="shared" si="1209"/>
        <v>1.59963432013121</v>
      </c>
      <c r="AD231" s="441" t="str">
        <f t="shared" si="1210"/>
        <v/>
      </c>
      <c r="AE231" s="442" t="str">
        <f t="shared" si="1211"/>
        <v/>
      </c>
      <c r="AF231" s="443">
        <v>1</v>
      </c>
      <c r="AG231" s="68" t="str">
        <f>IF(_duihao_month_day!A227="","",_duihao_month_day!A227)</f>
        <v/>
      </c>
      <c r="AH231" s="463">
        <f>IF(_gyk_month_day!B227="",AH230,_gyk_month_day!B227)</f>
        <v>820</v>
      </c>
      <c r="AI231" s="464" t="e">
        <f t="shared" si="1237"/>
        <v>#VALUE!</v>
      </c>
      <c r="AJ231" s="68" t="str">
        <f>IF(_tag_month_day!I227="","",_tag_month_day!I227)</f>
        <v/>
      </c>
      <c r="AK231" s="465" t="str">
        <f>IF(_tzyy_month_day!A227="","",_tzyy_month_day!A227)</f>
        <v/>
      </c>
      <c r="AL231" s="465" t="str">
        <f>IF(_tzyy_month_day!B227="","",_tzyy_month_day!B227)</f>
        <v/>
      </c>
      <c r="AM231" s="465" t="str">
        <f>IF(_tzyy_month_day!C227="","",_tzyy_month_day!C227)</f>
        <v/>
      </c>
      <c r="AN231" s="466" t="str">
        <f>IF(_tag_month_day!CG227="","",_tag_month_day!CG227)</f>
        <v/>
      </c>
      <c r="AO231" s="466" t="str">
        <f>IF(_tag_month_day!CH227="","",_tag_month_day!CH227)</f>
        <v/>
      </c>
      <c r="AP231" s="486" t="e">
        <f t="shared" si="1212"/>
        <v>#VALUE!</v>
      </c>
      <c r="AQ231" s="487" t="str">
        <f>IF(_tag_month_day!J227="","",_tag_month_day!J227/100)</f>
        <v/>
      </c>
      <c r="AR231" s="488">
        <f t="shared" si="1213"/>
        <v>1.3</v>
      </c>
      <c r="AS231" s="489" t="e">
        <f t="shared" si="1164"/>
        <v>#VALUE!</v>
      </c>
      <c r="AT231" s="489">
        <f t="shared" si="1214"/>
        <v>0</v>
      </c>
      <c r="AU231" s="490" t="str">
        <f>IF(_tag_month_day!K227="","",_tag_month_day!K227)</f>
        <v/>
      </c>
      <c r="AV231" s="491" t="str">
        <f>IF(_tag_month_day!L227="","",_tag_month_day!L227/100)</f>
        <v/>
      </c>
      <c r="AW231" s="420">
        <f t="shared" si="1136"/>
        <v>0</v>
      </c>
      <c r="AX231" s="420">
        <f t="shared" si="1215"/>
        <v>0</v>
      </c>
      <c r="AY231" s="420" t="str">
        <f>IF(_tag_month_day!M227="","",_tag_month_day!M227/100)</f>
        <v/>
      </c>
      <c r="AZ231" s="420" t="str">
        <f>IF(_tag_month_day!N227="","",_tag_month_day!N227/100)</f>
        <v/>
      </c>
      <c r="BA231" s="420" t="str">
        <f>IF(_tag_month_day!O227="","",_tag_month_day!O227/100)</f>
        <v/>
      </c>
      <c r="BB231" s="496" t="str">
        <f>IF(_tag_month_day!P227="","",_tag_month_day!P227/100)</f>
        <v/>
      </c>
      <c r="BC231" s="496">
        <f t="shared" si="1216"/>
        <v>0</v>
      </c>
      <c r="BD231" s="496" t="str">
        <f>IF(_tag_month_day!Q227="","",_tag_month_day!Q227/100)</f>
        <v/>
      </c>
      <c r="BE231" s="510" t="str">
        <f>IF(_tag_month_day!R227="","",_tag_month_day!R227/100)</f>
        <v/>
      </c>
      <c r="BF231" s="413" t="str">
        <f>IF(_tag_month_day!CC227="","",_tag_month_day!CC227/100)</f>
        <v/>
      </c>
      <c r="BG231" s="511" t="e">
        <f t="shared" si="1165"/>
        <v>#VALUE!</v>
      </c>
      <c r="BH231" s="198">
        <f t="shared" si="1166"/>
        <v>0</v>
      </c>
      <c r="BI231" s="512" t="e">
        <f>IF(CX231=0,BI230,(DK231*查询!$R$5+DL231*查询!$Q$5+DM231*查询!$N$5+DN231*查询!$O$5+DO231*查询!$P$5)*AF231/CX231)</f>
        <v>#VALUE!</v>
      </c>
      <c r="BJ231" s="512" t="e">
        <f>IF(CX231=0,BJ230,(DP231*查询!$S$5+DQ231*查询!$T$5+DR231*查询!$U$5)*AF231/CX231)</f>
        <v>#VALUE!</v>
      </c>
      <c r="BK231" s="512">
        <f t="shared" si="1217"/>
        <v>1</v>
      </c>
      <c r="BL231" s="513" t="str">
        <f>IF(_cfyc_month_day!A227="","",_cfyc_month_day!A227)</f>
        <v/>
      </c>
      <c r="BM231" s="513" t="str">
        <f>IF(_cfyc_month_day!B227="","",_cfyc_month_day!B227)</f>
        <v/>
      </c>
      <c r="BN231" s="513" t="str">
        <f>IF(_cfyc_month_day!C227="","",_cfyc_month_day!C227)</f>
        <v/>
      </c>
      <c r="BO231" s="522" t="str">
        <f>IF(_cfyc_month_day!D227="","",_cfyc_month_day!D227)</f>
        <v/>
      </c>
      <c r="BP231" s="522" t="str">
        <f>IF(_cfyc_month_day!E227="","",_cfyc_month_day!E227)</f>
        <v/>
      </c>
      <c r="BQ231" s="522" t="str">
        <f>IF(_cfyc_month_day!F227="","",_cfyc_month_day!F227)</f>
        <v/>
      </c>
      <c r="BR231" s="513" t="str">
        <f>IF(_tag_month_day!T227="","",_tag_month_day!T227)</f>
        <v/>
      </c>
      <c r="BS231" s="513" t="str">
        <f>IF(_tag_month_day!U227="","",_tag_month_day!U227)</f>
        <v/>
      </c>
      <c r="BT231" s="523" t="str">
        <f t="shared" si="1218"/>
        <v/>
      </c>
      <c r="BU231" s="223" t="str">
        <f>IF(_tag_month_day!V227="","",_tag_month_day!V227)</f>
        <v/>
      </c>
      <c r="BV231" s="206" t="str">
        <f>IF(_tag_month_day!W227="","",_tag_month_day!W227)</f>
        <v/>
      </c>
      <c r="BW231" s="540" t="str">
        <f>IF(_tag_month_day!X227="","",_tag_month_day!X227)</f>
        <v/>
      </c>
      <c r="BX231" s="540" t="str">
        <f>IF(_tag_month_day!Y227="","",_tag_month_day!Y227)</f>
        <v/>
      </c>
      <c r="BY231" s="541">
        <f ca="1" t="shared" si="1219"/>
        <v>43626.4999999995</v>
      </c>
      <c r="BZ231" s="542"/>
      <c r="CA231" s="543" t="str">
        <f>IF(_jhy2_month_day!A227="","",_jhy2_month_day!A227)</f>
        <v/>
      </c>
      <c r="CB231" s="464" t="str">
        <f>IF(_jhy2_month_day!B227="","",_jhy2_month_day!B227)</f>
        <v/>
      </c>
      <c r="CC231" s="464" t="str">
        <f>IF(_jhy2_month_day!C227="","",_jhy2_month_day!C227)</f>
        <v/>
      </c>
      <c r="CD231" s="464" t="str">
        <f>IF(_jhy2_month_day!D227="","",_jhy2_month_day!D227)</f>
        <v/>
      </c>
      <c r="CE231" s="464" t="str">
        <f>IF(_jhy2_month_day!E227="","",_jhy2_month_day!E227)</f>
        <v/>
      </c>
      <c r="CF231" s="464" t="str">
        <f>IF(_jhy2_month_day!F227="","",_jhy2_month_day!F227)</f>
        <v/>
      </c>
      <c r="CG231" s="464" t="str">
        <f>IF(_jhy2_month_day!G227="","",_jhy2_month_day!G227)</f>
        <v/>
      </c>
      <c r="CH231" s="464" t="str">
        <f>IF(_jhy2_month_day!H227="","",_jhy2_month_day!H227)</f>
        <v/>
      </c>
      <c r="CI231" s="464" t="str">
        <f>IF(_jhy2_month_day!I227="","",_jhy2_month_day!I227)</f>
        <v/>
      </c>
      <c r="CJ231" s="464" t="str">
        <f>IF(_jhy2_month_day!J227="","",_jhy2_month_day!J227)</f>
        <v/>
      </c>
      <c r="CK231" s="464" t="str">
        <f>IF(_jhy2_month_day!K227="","",_jhy2_month_day!K227)</f>
        <v/>
      </c>
      <c r="CL231" s="562" t="str">
        <f>IF(_jhy2_month_day!L227="","",_jhy2_month_day!L227)</f>
        <v/>
      </c>
      <c r="CM231" s="562" t="str">
        <f>IF(_jhy2_month_day!M227="","",_jhy2_month_day!M227)</f>
        <v/>
      </c>
      <c r="CN231" s="562" t="str">
        <f>IF(_jhy2_month_day!N227="","",_jhy2_month_day!N227)</f>
        <v/>
      </c>
      <c r="CO231" s="562" t="str">
        <f>IF(_jhy2_month_day!O227="","",_jhy2_month_day!O227)</f>
        <v/>
      </c>
      <c r="CP231" s="562" t="str">
        <f>IF(_jhy2_month_day!P227="","",_jhy2_month_day!P227)</f>
        <v/>
      </c>
      <c r="CQ231" s="562" t="str">
        <f>IF(_jhy2_month_day!Q227="","",_jhy2_month_day!Q227)</f>
        <v/>
      </c>
      <c r="CR231" s="563" t="str">
        <f>IF(_jhy2_month_day!R227="","",_jhy2_month_day!R227)</f>
        <v/>
      </c>
      <c r="CS231" s="576" t="str">
        <f>IF(_jhy2_month_day!S227="","",_jhy2_month_day!S227)</f>
        <v/>
      </c>
      <c r="CT231" s="562" t="str">
        <f>IF(_jhy2_month_day!T227="","",_jhy2_month_day!T227)</f>
        <v/>
      </c>
      <c r="CU231" s="577" t="e">
        <f t="shared" si="1167"/>
        <v>#VALUE!</v>
      </c>
      <c r="CV231" s="198" t="e">
        <f t="shared" si="1168"/>
        <v>#VALUE!</v>
      </c>
      <c r="CW231" s="192" t="e">
        <f t="shared" si="1169"/>
        <v>#VALUE!</v>
      </c>
      <c r="CX231" s="192" t="e">
        <f t="shared" si="1170"/>
        <v>#VALUE!</v>
      </c>
      <c r="CY231" s="202" t="e">
        <f t="shared" si="1171"/>
        <v>#VALUE!</v>
      </c>
      <c r="CZ231" s="192" t="e">
        <f t="shared" ref="CZ231:DI231" si="1399">$AJ231*EF231</f>
        <v>#VALUE!</v>
      </c>
      <c r="DA231" s="192" t="e">
        <f t="shared" si="1399"/>
        <v>#VALUE!</v>
      </c>
      <c r="DB231" s="192" t="e">
        <f t="shared" si="1399"/>
        <v>#VALUE!</v>
      </c>
      <c r="DC231" s="192" t="e">
        <f t="shared" si="1399"/>
        <v>#VALUE!</v>
      </c>
      <c r="DD231" s="192" t="e">
        <f t="shared" si="1399"/>
        <v>#VALUE!</v>
      </c>
      <c r="DE231" s="192" t="e">
        <f t="shared" si="1399"/>
        <v>#VALUE!</v>
      </c>
      <c r="DF231" s="192" t="e">
        <f t="shared" si="1399"/>
        <v>#VALUE!</v>
      </c>
      <c r="DG231" s="192" t="e">
        <f t="shared" si="1399"/>
        <v>#VALUE!</v>
      </c>
      <c r="DH231" s="192" t="e">
        <f t="shared" si="1399"/>
        <v>#VALUE!</v>
      </c>
      <c r="DI231" s="192" t="e">
        <f t="shared" si="1399"/>
        <v>#VALUE!</v>
      </c>
      <c r="DJ231" s="192" t="e">
        <f t="shared" si="1173"/>
        <v>#VALUE!</v>
      </c>
      <c r="DK231" s="192" t="e">
        <f t="shared" si="1174"/>
        <v>#VALUE!</v>
      </c>
      <c r="DL231" s="192" t="e">
        <f t="shared" si="1175"/>
        <v>#VALUE!</v>
      </c>
      <c r="DM231" s="192" t="e">
        <f t="shared" si="1176"/>
        <v>#VALUE!</v>
      </c>
      <c r="DN231" s="192" t="e">
        <f t="shared" si="1177"/>
        <v>#VALUE!</v>
      </c>
      <c r="DO231" s="192" t="e">
        <f t="shared" si="1178"/>
        <v>#VALUE!</v>
      </c>
      <c r="DP231" s="192" t="e">
        <f t="shared" si="1179"/>
        <v>#VALUE!</v>
      </c>
      <c r="DQ231" s="192" t="e">
        <f t="shared" si="1180"/>
        <v>#VALUE!</v>
      </c>
      <c r="DR231" s="192" t="e">
        <f t="shared" si="1181"/>
        <v>#VALUE!</v>
      </c>
      <c r="DS231" s="192" t="e">
        <f t="shared" si="1182"/>
        <v>#VALUE!</v>
      </c>
      <c r="DT231" s="192" t="e">
        <f t="shared" si="1183"/>
        <v>#VALUE!</v>
      </c>
      <c r="DU231" s="192" t="e">
        <f t="shared" si="1184"/>
        <v>#VALUE!</v>
      </c>
      <c r="DV231" s="198" t="e">
        <f t="shared" si="1185"/>
        <v>#VALUE!</v>
      </c>
      <c r="DW231" s="198" t="e">
        <f t="shared" si="1186"/>
        <v>#DIV/0!</v>
      </c>
      <c r="DX231" s="198" t="e">
        <f t="shared" si="1187"/>
        <v>#DIV/0!</v>
      </c>
      <c r="DY231" s="198" t="e">
        <f t="shared" si="1188"/>
        <v>#VALUE!</v>
      </c>
      <c r="DZ231" s="198" t="e">
        <f t="shared" si="1189"/>
        <v>#VALUE!</v>
      </c>
      <c r="EA231" s="198" t="e">
        <f t="shared" si="1190"/>
        <v>#VALUE!</v>
      </c>
      <c r="EB231" s="198" t="e">
        <f t="shared" si="1191"/>
        <v>#VALUE!</v>
      </c>
      <c r="EC231" s="198" t="e">
        <f t="shared" si="1192"/>
        <v>#DIV/0!</v>
      </c>
      <c r="ED231" s="198" t="e">
        <f t="shared" si="1193"/>
        <v>#VALUE!</v>
      </c>
      <c r="EE231" s="198" t="e">
        <f t="shared" si="1194"/>
        <v>#VALUE!</v>
      </c>
      <c r="EF231" s="198" t="e">
        <f t="shared" ref="EF231:EO231" si="1400">DV231/SUM($DV231:$EE231)</f>
        <v>#VALUE!</v>
      </c>
      <c r="EG231" s="198" t="e">
        <f t="shared" si="1400"/>
        <v>#DIV/0!</v>
      </c>
      <c r="EH231" s="198" t="e">
        <f t="shared" si="1400"/>
        <v>#DIV/0!</v>
      </c>
      <c r="EI231" s="198" t="e">
        <f t="shared" si="1400"/>
        <v>#VALUE!</v>
      </c>
      <c r="EJ231" s="198" t="e">
        <f t="shared" si="1400"/>
        <v>#VALUE!</v>
      </c>
      <c r="EK231" s="198" t="e">
        <f t="shared" si="1400"/>
        <v>#VALUE!</v>
      </c>
      <c r="EL231" s="198" t="e">
        <f t="shared" si="1400"/>
        <v>#VALUE!</v>
      </c>
      <c r="EM231" s="198" t="e">
        <f t="shared" si="1400"/>
        <v>#DIV/0!</v>
      </c>
      <c r="EN231" s="198" t="e">
        <f t="shared" si="1400"/>
        <v>#VALUE!</v>
      </c>
      <c r="EO231" s="198" t="e">
        <f t="shared" si="1400"/>
        <v>#VALUE!</v>
      </c>
      <c r="EP231" s="511">
        <f t="shared" ref="EP231:EW231" si="1401">EP230</f>
        <v>0.08</v>
      </c>
      <c r="EQ231" s="511">
        <f t="shared" si="1401"/>
        <v>0.015</v>
      </c>
      <c r="ER231" s="511">
        <f t="shared" si="1401"/>
        <v>0.015</v>
      </c>
      <c r="ES231" s="511">
        <f t="shared" si="1401"/>
        <v>0.015</v>
      </c>
      <c r="ET231" s="511">
        <f t="shared" si="1401"/>
        <v>0.015</v>
      </c>
      <c r="EU231" s="511">
        <f t="shared" si="1401"/>
        <v>0.09</v>
      </c>
      <c r="EV231" s="511">
        <f t="shared" si="1401"/>
        <v>0.09</v>
      </c>
      <c r="EW231" s="511">
        <f t="shared" si="1401"/>
        <v>0.09</v>
      </c>
      <c r="EX231" s="420" t="str">
        <f>IF(_tag_month_day!AS227="","",_tag_month_day!AS227/100)</f>
        <v/>
      </c>
      <c r="EY231" s="420" t="str">
        <f>IF(_tag_month_day!AT227="","",_tag_month_day!AT227/100)</f>
        <v/>
      </c>
      <c r="EZ231" s="420" t="str">
        <f>IF(_tag_month_day!AU227="","",_tag_month_day!AU227/100)</f>
        <v/>
      </c>
      <c r="FA231" s="420" t="str">
        <f>IF(_tag_month_day!AV227="","",_tag_month_day!AV227/100)</f>
        <v/>
      </c>
      <c r="FB231" s="420" t="str">
        <f>IF(_tag_month_day!AW227="","",_tag_month_day!AW227/100)</f>
        <v/>
      </c>
      <c r="FC231" s="420" t="str">
        <f>IF(_tag_month_day!AX227="","",_tag_month_day!AX227/100)</f>
        <v/>
      </c>
      <c r="FD231" s="510">
        <f t="shared" si="1223"/>
        <v>0.33</v>
      </c>
      <c r="FE231" s="510">
        <f t="shared" si="1224"/>
        <v>0.19</v>
      </c>
      <c r="FF231" s="510">
        <f t="shared" si="1225"/>
        <v>0.003</v>
      </c>
      <c r="FG231" s="510">
        <f t="shared" si="1226"/>
        <v>0</v>
      </c>
      <c r="FH231" s="603">
        <f t="shared" si="1227"/>
        <v>0.0001</v>
      </c>
      <c r="FI231" s="510">
        <f t="shared" ref="FI231:FR231" si="1402">FI230</f>
        <v>0.41</v>
      </c>
      <c r="FJ231" s="510">
        <f t="shared" si="1402"/>
        <v>0.11</v>
      </c>
      <c r="FK231" s="510">
        <f t="shared" si="1402"/>
        <v>0.015</v>
      </c>
      <c r="FL231" s="510">
        <f t="shared" si="1402"/>
        <v>0</v>
      </c>
      <c r="FM231" s="603">
        <f t="shared" si="1402"/>
        <v>0.0001</v>
      </c>
      <c r="FN231" s="510" t="str">
        <f>IF(_tag_month_day!AY227="","",_tag_month_day!AY227/100)</f>
        <v/>
      </c>
      <c r="FO231" s="510" t="str">
        <f>IF(_tag_month_day!AZ227="","",_tag_month_day!AZ227/100)</f>
        <v/>
      </c>
      <c r="FP231" s="510" t="str">
        <f>IF(_tag_month_day!BA227="","",_tag_month_day!BA227/100)</f>
        <v/>
      </c>
      <c r="FQ231" s="510" t="str">
        <f>IF(_tag_month_day!BB227="","",_tag_month_day!BB227/100)</f>
        <v/>
      </c>
      <c r="FR231" s="603" t="str">
        <f>IF(_tag_month_day!BC227="","",_tag_month_day!BC227/100)</f>
        <v/>
      </c>
      <c r="FS231" s="510" t="str">
        <f>IF(_tag_month_day!BD227="","",_tag_month_day!BD227/100)</f>
        <v/>
      </c>
      <c r="FT231" s="510" t="str">
        <f>IF(_tag_month_day!BE227="","",_tag_month_day!BE227/100)</f>
        <v/>
      </c>
      <c r="FU231" s="510" t="str">
        <f>IF(_tag_month_day!BF227="","",_tag_month_day!BF227/100)</f>
        <v/>
      </c>
      <c r="FV231" s="510" t="str">
        <f>IF(_tag_month_day!BG227="","",_tag_month_day!BG227/100)</f>
        <v/>
      </c>
      <c r="FW231" s="603" t="str">
        <f>IF(_tag_month_day!BH227="","",_tag_month_day!BH227/100)</f>
        <v/>
      </c>
      <c r="FX231" s="510" t="str">
        <f>IF(_tag_month_day!BI227="","",_tag_month_day!BI227/100)</f>
        <v/>
      </c>
      <c r="FY231" s="510" t="str">
        <f>IF(_tag_month_day!BJ227="","",_tag_month_day!BJ227/100)</f>
        <v/>
      </c>
      <c r="FZ231" s="605" t="str">
        <f>IF(_tag_month_day!BK227="","",_tag_month_day!BK227/100)</f>
        <v/>
      </c>
      <c r="GA231" s="510" t="str">
        <f>IF(_tag_month_day!BL227="","",_tag_month_day!BL227/100)</f>
        <v/>
      </c>
      <c r="GB231" s="603" t="str">
        <f>IF(_tag_month_day!BM227="","",_tag_month_day!BM227/100)</f>
        <v/>
      </c>
      <c r="GC231" s="420" t="str">
        <f>IF(_tag_month_day!BN227="","",_tag_month_day!BN227/100)</f>
        <v/>
      </c>
      <c r="GD231" s="420" t="str">
        <f>IF(_tag_month_day!BO227="","",_tag_month_day!BO227/100)</f>
        <v/>
      </c>
      <c r="GE231" s="420" t="str">
        <f>IF(_tag_month_day!BP227="","",_tag_month_day!BP227/100)</f>
        <v/>
      </c>
      <c r="GF231" s="420" t="str">
        <f>IF(_tag_month_day!BQ227="","",_tag_month_day!BQ227/100)</f>
        <v/>
      </c>
      <c r="GG231" s="420" t="str">
        <f>IF(_tag_month_day!BR227="","",_tag_month_day!BR227/100)</f>
        <v/>
      </c>
      <c r="GH231" s="420" t="str">
        <f>IF(_tag_month_day!BS227="","",_tag_month_day!BS227/100)</f>
        <v/>
      </c>
      <c r="GI231" s="603" t="str">
        <f>IF(_tag_month_day!BT227="","",_tag_month_day!BT227/100)</f>
        <v/>
      </c>
      <c r="GJ231" s="612" t="str">
        <f>IF(_tag_month_day!BU227="","",_tag_month_day!BU227/100)</f>
        <v/>
      </c>
      <c r="GK231" s="620" t="str">
        <f>IF(_tag_month_day!BV227="",IF(_rlcf_month_day!A$2="","",_rlcf_month_day!A$2/100),_tag_month_day!BV227/100)</f>
        <v/>
      </c>
      <c r="GL231" s="620" t="str">
        <f>IF(_tag_month_day!BW227="",IF(_rlcf_month_day!B$2="","",_rlcf_month_day!B$2/100),_tag_month_day!BW227/100)</f>
        <v/>
      </c>
      <c r="GM231" s="621" t="str">
        <f>IF(_tag_month_day!BX227="",IF(_rlcf_month_day!C$2="","",_rlcf_month_day!C$2/100),_tag_month_day!BX227/100)</f>
        <v/>
      </c>
      <c r="GN231" s="620" t="str">
        <f>IF(_tag_month_day!BV227="",IF(_rlcf_month_day!A$2="","",_rlcf_month_day!A$2/100),_tag_month_day!BV227/100)</f>
        <v/>
      </c>
      <c r="GO231" s="620" t="str">
        <f>IF(_tag_month_day!BW227="",IF(_rlcf_month_day!B$2="","",_rlcf_month_day!B$2/100),_tag_month_day!BW227/100)</f>
        <v/>
      </c>
      <c r="GP231" s="620" t="str">
        <f>IF(_tag_month_day!CD227="",IF(_rlcf_month_day!E$2="","",_rlcf_month_day!E$2/100),_tag_month_day!CD227/100)</f>
        <v/>
      </c>
      <c r="GQ231" s="620" t="str">
        <f>IF(_tag_month_day!CE227="",IF(_rlcf_month_day!F$2="","",_rlcf_month_day!F$2/100),_tag_month_day!CE227/100)</f>
        <v/>
      </c>
      <c r="GR231" s="621" t="str">
        <f>IF(_tag_month_day!CF227="",IF(_rlcf_month_day!G$2="","",_rlcf_month_day!G$2/100),_tag_month_day!CF227/100)</f>
        <v/>
      </c>
      <c r="GS231" s="626">
        <f t="shared" ref="GS231:HH231" si="1403">GS230</f>
        <v>0.953</v>
      </c>
      <c r="GT231" s="626">
        <f t="shared" si="1403"/>
        <v>0.55</v>
      </c>
      <c r="GU231" s="626">
        <f t="shared" si="1403"/>
        <v>0.55</v>
      </c>
      <c r="GV231" s="626">
        <f t="shared" si="1403"/>
        <v>0.55</v>
      </c>
      <c r="GW231" s="626">
        <f t="shared" si="1403"/>
        <v>0.5</v>
      </c>
      <c r="GX231" s="626">
        <f t="shared" si="1403"/>
        <v>0.935</v>
      </c>
      <c r="GY231" s="626">
        <f t="shared" si="1403"/>
        <v>0.15</v>
      </c>
      <c r="GZ231" s="626">
        <f t="shared" si="1403"/>
        <v>1</v>
      </c>
      <c r="HA231" s="632">
        <f t="shared" si="1403"/>
        <v>0.047</v>
      </c>
      <c r="HB231" s="632">
        <f t="shared" si="1403"/>
        <v>0.45</v>
      </c>
      <c r="HC231" s="632">
        <f t="shared" si="1403"/>
        <v>0.45</v>
      </c>
      <c r="HD231" s="632">
        <f t="shared" si="1403"/>
        <v>0.45</v>
      </c>
      <c r="HE231" s="632">
        <f t="shared" si="1403"/>
        <v>0.5</v>
      </c>
      <c r="HF231" s="632">
        <f t="shared" si="1403"/>
        <v>0.065</v>
      </c>
      <c r="HG231" s="632">
        <f t="shared" si="1403"/>
        <v>0.85</v>
      </c>
      <c r="HH231" s="632">
        <f t="shared" si="1403"/>
        <v>0</v>
      </c>
      <c r="HI231" s="68">
        <f t="shared" si="1199"/>
        <v>0</v>
      </c>
      <c r="HJ231" s="68" t="e">
        <f t="shared" si="1230"/>
        <v>#VALUE!</v>
      </c>
      <c r="HK231" s="202">
        <f t="shared" si="1231"/>
        <v>0.85</v>
      </c>
      <c r="HL231" s="464">
        <f t="shared" si="1232"/>
        <v>550000</v>
      </c>
      <c r="HM231" s="464">
        <f t="shared" si="1233"/>
        <v>480000</v>
      </c>
      <c r="HN231" s="192" t="e">
        <f t="shared" si="1200"/>
        <v>#VALUE!</v>
      </c>
      <c r="HO231" s="192" t="e">
        <f>HN231*HK231*$HO$2/HL231*1000000</f>
        <v>#VALUE!</v>
      </c>
      <c r="HP231" s="192" t="e">
        <f>HN231*HK231*$HP$2/HM231*1000000</f>
        <v>#VALUE!</v>
      </c>
    </row>
    <row r="232" customFormat="1" spans="1:224">
      <c r="A232" s="381">
        <v>227</v>
      </c>
      <c r="B232" s="54">
        <f ca="1" t="shared" si="1234"/>
        <v>43626</v>
      </c>
      <c r="C232" s="57">
        <f t="shared" si="1235"/>
        <v>0.0416666666666667</v>
      </c>
      <c r="D232" s="68" t="str">
        <f ca="1" t="shared" si="1201"/>
        <v>白班</v>
      </c>
      <c r="E232" s="68" t="str">
        <f ca="1" t="shared" si="1202"/>
        <v>乙</v>
      </c>
      <c r="F232" s="68">
        <f ca="1">SUMPRODUCT((成本日报!$A$3:$A$95=计划!B232)*(成本日报!$B$3:$B$95=计划!$D232),成本日报!$C$3:$C$95)</f>
        <v>2</v>
      </c>
      <c r="G232" s="382">
        <f ca="1" t="shared" si="1236"/>
        <v>43626.4166666661</v>
      </c>
      <c r="H232" s="382">
        <f ca="1" t="shared" si="1203"/>
        <v>43626.4236111106</v>
      </c>
      <c r="I232" s="382">
        <f ca="1" t="shared" si="1204"/>
        <v>43626.4291666661</v>
      </c>
      <c r="J232" s="382">
        <f ca="1" t="shared" si="1205"/>
        <v>43626.4583333328</v>
      </c>
      <c r="K232" s="382">
        <f ca="1" t="shared" si="1206"/>
        <v>43626.5208333328</v>
      </c>
      <c r="L232" s="382">
        <f ca="1" t="shared" si="1207"/>
        <v>43626.5416666661</v>
      </c>
      <c r="M232" s="398" t="str">
        <f>IF(_tag_month_day!A228="","",_tag_month_day!A228)</f>
        <v/>
      </c>
      <c r="N232" s="398" t="str">
        <f>IF(_tag_month_day!B228="","",_tag_month_day!B228)</f>
        <v/>
      </c>
      <c r="O232" s="399" t="e">
        <f t="shared" si="1208"/>
        <v>#VALUE!</v>
      </c>
      <c r="P232" s="398" t="str">
        <f>IF(_tag_month_day!C228="","",_tag_month_day!C228)</f>
        <v/>
      </c>
      <c r="Q232" s="398" t="str">
        <f>IF(_tag_month_day!D228="","",_tag_month_day!D228)</f>
        <v/>
      </c>
      <c r="R232" s="416">
        <f>IF(_tag_month_day!CB228="",R231,_tag_month_day!CB228/100)</f>
        <v>0.07</v>
      </c>
      <c r="S232" s="417" t="str">
        <f>IF(_tag_month_day!E228="","",_tag_month_day!E228)</f>
        <v/>
      </c>
      <c r="T232" s="417" t="str">
        <f>IF(_tag_month_day!F228="","",_tag_month_day!F228)</f>
        <v/>
      </c>
      <c r="U232" s="418" t="e">
        <f t="shared" si="1162"/>
        <v>#VALUE!</v>
      </c>
      <c r="V232" s="53" t="e">
        <f t="shared" si="1163"/>
        <v>#VALUE!</v>
      </c>
      <c r="W232" s="419" t="str">
        <f>IF(_jhy_month_day!A228="","",_jhy_month_day!A228)</f>
        <v/>
      </c>
      <c r="X232" s="420" t="str">
        <f>IF(_jhy_month_day!B228="","",_jhy_month_day!B228/100)</f>
        <v/>
      </c>
      <c r="Y232" s="420" t="str">
        <f>IF(_jhy_month_day!C228="","",_jhy_month_day!C228/100)</f>
        <v/>
      </c>
      <c r="Z232" s="439">
        <f t="shared" si="1253"/>
        <v>57</v>
      </c>
      <c r="AA232" s="440" t="str">
        <f>IF(_tag_month_day!G228="","",_tag_month_day!G228/100)</f>
        <v/>
      </c>
      <c r="AB232" s="440" t="str">
        <f>IF(_tag_month_day!H228="","",_tag_month_day!H228/100)</f>
        <v/>
      </c>
      <c r="AC232" s="193">
        <f t="shared" si="1209"/>
        <v>1.59963432013121</v>
      </c>
      <c r="AD232" s="441" t="str">
        <f t="shared" si="1210"/>
        <v/>
      </c>
      <c r="AE232" s="442" t="str">
        <f t="shared" si="1211"/>
        <v/>
      </c>
      <c r="AF232" s="443">
        <v>1</v>
      </c>
      <c r="AG232" s="68" t="str">
        <f>IF(_duihao_month_day!A228="","",_duihao_month_day!A228)</f>
        <v/>
      </c>
      <c r="AH232" s="463">
        <f>IF(_gyk_month_day!B228="",AH231,_gyk_month_day!B228)</f>
        <v>820</v>
      </c>
      <c r="AI232" s="464" t="e">
        <f t="shared" si="1237"/>
        <v>#VALUE!</v>
      </c>
      <c r="AJ232" s="68" t="str">
        <f>IF(_tag_month_day!I228="","",_tag_month_day!I228)</f>
        <v/>
      </c>
      <c r="AK232" s="465" t="str">
        <f>IF(_tzyy_month_day!A228="","",_tzyy_month_day!A228)</f>
        <v/>
      </c>
      <c r="AL232" s="465" t="str">
        <f>IF(_tzyy_month_day!B228="","",_tzyy_month_day!B228)</f>
        <v/>
      </c>
      <c r="AM232" s="465" t="str">
        <f>IF(_tzyy_month_day!C228="","",_tzyy_month_day!C228)</f>
        <v/>
      </c>
      <c r="AN232" s="466" t="str">
        <f>IF(_tag_month_day!CG228="","",_tag_month_day!CG228)</f>
        <v/>
      </c>
      <c r="AO232" s="466" t="str">
        <f>IF(_tag_month_day!CH228="","",_tag_month_day!CH228)</f>
        <v/>
      </c>
      <c r="AP232" s="486" t="e">
        <f t="shared" si="1212"/>
        <v>#VALUE!</v>
      </c>
      <c r="AQ232" s="487" t="str">
        <f>IF(_tag_month_day!J228="","",_tag_month_day!J228/100)</f>
        <v/>
      </c>
      <c r="AR232" s="488">
        <f t="shared" si="1213"/>
        <v>1.3</v>
      </c>
      <c r="AS232" s="489" t="e">
        <f t="shared" si="1164"/>
        <v>#VALUE!</v>
      </c>
      <c r="AT232" s="489">
        <f t="shared" si="1214"/>
        <v>0</v>
      </c>
      <c r="AU232" s="490" t="str">
        <f>IF(_tag_month_day!K228="","",_tag_month_day!K228)</f>
        <v/>
      </c>
      <c r="AV232" s="491" t="str">
        <f>IF(_tag_month_day!L228="","",_tag_month_day!L228/100)</f>
        <v/>
      </c>
      <c r="AW232" s="420">
        <f t="shared" si="1136"/>
        <v>0</v>
      </c>
      <c r="AX232" s="420">
        <f t="shared" si="1215"/>
        <v>0</v>
      </c>
      <c r="AY232" s="420" t="str">
        <f>IF(_tag_month_day!M228="","",_tag_month_day!M228/100)</f>
        <v/>
      </c>
      <c r="AZ232" s="420" t="str">
        <f>IF(_tag_month_day!N228="","",_tag_month_day!N228/100)</f>
        <v/>
      </c>
      <c r="BA232" s="420" t="str">
        <f>IF(_tag_month_day!O228="","",_tag_month_day!O228/100)</f>
        <v/>
      </c>
      <c r="BB232" s="496" t="str">
        <f>IF(_tag_month_day!P228="","",_tag_month_day!P228/100)</f>
        <v/>
      </c>
      <c r="BC232" s="496">
        <f t="shared" si="1216"/>
        <v>0</v>
      </c>
      <c r="BD232" s="496" t="str">
        <f>IF(_tag_month_day!Q228="","",_tag_month_day!Q228/100)</f>
        <v/>
      </c>
      <c r="BE232" s="510" t="str">
        <f>IF(_tag_month_day!R228="","",_tag_month_day!R228/100)</f>
        <v/>
      </c>
      <c r="BF232" s="413" t="str">
        <f>IF(_tag_month_day!CC228="","",_tag_month_day!CC228/100)</f>
        <v/>
      </c>
      <c r="BG232" s="511" t="e">
        <f t="shared" si="1165"/>
        <v>#VALUE!</v>
      </c>
      <c r="BH232" s="198">
        <f t="shared" si="1166"/>
        <v>0</v>
      </c>
      <c r="BI232" s="512" t="e">
        <f>IF(CX232=0,BI231,(DK232*查询!$R$5+DL232*查询!$Q$5+DM232*查询!$N$5+DN232*查询!$O$5+DO232*查询!$P$5)*AF232/CX232)</f>
        <v>#VALUE!</v>
      </c>
      <c r="BJ232" s="512" t="e">
        <f>IF(CX232=0,BJ231,(DP232*查询!$S$5+DQ232*查询!$T$5+DR232*查询!$U$5)*AF232/CX232)</f>
        <v>#VALUE!</v>
      </c>
      <c r="BK232" s="512">
        <f t="shared" si="1217"/>
        <v>1</v>
      </c>
      <c r="BL232" s="513" t="str">
        <f>IF(_cfyc_month_day!A228="","",_cfyc_month_day!A228)</f>
        <v/>
      </c>
      <c r="BM232" s="513" t="str">
        <f>IF(_cfyc_month_day!B228="","",_cfyc_month_day!B228)</f>
        <v/>
      </c>
      <c r="BN232" s="513" t="str">
        <f>IF(_cfyc_month_day!C228="","",_cfyc_month_day!C228)</f>
        <v/>
      </c>
      <c r="BO232" s="522" t="str">
        <f>IF(_cfyc_month_day!D228="","",_cfyc_month_day!D228)</f>
        <v/>
      </c>
      <c r="BP232" s="522" t="str">
        <f>IF(_cfyc_month_day!E228="","",_cfyc_month_day!E228)</f>
        <v/>
      </c>
      <c r="BQ232" s="522" t="str">
        <f>IF(_cfyc_month_day!F228="","",_cfyc_month_day!F228)</f>
        <v/>
      </c>
      <c r="BR232" s="513" t="str">
        <f>IF(_tag_month_day!T228="","",_tag_month_day!T228)</f>
        <v/>
      </c>
      <c r="BS232" s="513" t="str">
        <f>IF(_tag_month_day!U228="","",_tag_month_day!U228)</f>
        <v/>
      </c>
      <c r="BT232" s="523" t="str">
        <f t="shared" si="1218"/>
        <v/>
      </c>
      <c r="BU232" s="223" t="str">
        <f>IF(_tag_month_day!V228="","",_tag_month_day!V228)</f>
        <v/>
      </c>
      <c r="BV232" s="206" t="str">
        <f>IF(_tag_month_day!W228="","",_tag_month_day!W228)</f>
        <v/>
      </c>
      <c r="BW232" s="540" t="str">
        <f>IF(_tag_month_day!X228="","",_tag_month_day!X228)</f>
        <v/>
      </c>
      <c r="BX232" s="540" t="str">
        <f>IF(_tag_month_day!Y228="","",_tag_month_day!Y228)</f>
        <v/>
      </c>
      <c r="BY232" s="541">
        <f ca="1" t="shared" si="1219"/>
        <v>43626.5416666661</v>
      </c>
      <c r="BZ232" s="542"/>
      <c r="CA232" s="543" t="str">
        <f>IF(_jhy2_month_day!A228="","",_jhy2_month_day!A228)</f>
        <v/>
      </c>
      <c r="CB232" s="464" t="str">
        <f>IF(_jhy2_month_day!B228="","",_jhy2_month_day!B228)</f>
        <v/>
      </c>
      <c r="CC232" s="464" t="str">
        <f>IF(_jhy2_month_day!C228="","",_jhy2_month_day!C228)</f>
        <v/>
      </c>
      <c r="CD232" s="464" t="str">
        <f>IF(_jhy2_month_day!D228="","",_jhy2_month_day!D228)</f>
        <v/>
      </c>
      <c r="CE232" s="464" t="str">
        <f>IF(_jhy2_month_day!E228="","",_jhy2_month_day!E228)</f>
        <v/>
      </c>
      <c r="CF232" s="464" t="str">
        <f>IF(_jhy2_month_day!F228="","",_jhy2_month_day!F228)</f>
        <v/>
      </c>
      <c r="CG232" s="464" t="str">
        <f>IF(_jhy2_month_day!G228="","",_jhy2_month_day!G228)</f>
        <v/>
      </c>
      <c r="CH232" s="464" t="str">
        <f>IF(_jhy2_month_day!H228="","",_jhy2_month_day!H228)</f>
        <v/>
      </c>
      <c r="CI232" s="464" t="str">
        <f>IF(_jhy2_month_day!I228="","",_jhy2_month_day!I228)</f>
        <v/>
      </c>
      <c r="CJ232" s="464" t="str">
        <f>IF(_jhy2_month_day!J228="","",_jhy2_month_day!J228)</f>
        <v/>
      </c>
      <c r="CK232" s="464" t="str">
        <f>IF(_jhy2_month_day!K228="","",_jhy2_month_day!K228)</f>
        <v/>
      </c>
      <c r="CL232" s="562" t="str">
        <f>IF(_jhy2_month_day!L228="","",_jhy2_month_day!L228)</f>
        <v/>
      </c>
      <c r="CM232" s="562" t="str">
        <f>IF(_jhy2_month_day!M228="","",_jhy2_month_day!M228)</f>
        <v/>
      </c>
      <c r="CN232" s="562" t="str">
        <f>IF(_jhy2_month_day!N228="","",_jhy2_month_day!N228)</f>
        <v/>
      </c>
      <c r="CO232" s="562" t="str">
        <f>IF(_jhy2_month_day!O228="","",_jhy2_month_day!O228)</f>
        <v/>
      </c>
      <c r="CP232" s="562" t="str">
        <f>IF(_jhy2_month_day!P228="","",_jhy2_month_day!P228)</f>
        <v/>
      </c>
      <c r="CQ232" s="562" t="str">
        <f>IF(_jhy2_month_day!Q228="","",_jhy2_month_day!Q228)</f>
        <v/>
      </c>
      <c r="CR232" s="563" t="str">
        <f>IF(_jhy2_month_day!R228="","",_jhy2_month_day!R228)</f>
        <v/>
      </c>
      <c r="CS232" s="576" t="str">
        <f>IF(_jhy2_month_day!S228="","",_jhy2_month_day!S228)</f>
        <v/>
      </c>
      <c r="CT232" s="562" t="str">
        <f>IF(_jhy2_month_day!T228="","",_jhy2_month_day!T228)</f>
        <v/>
      </c>
      <c r="CU232" s="577" t="e">
        <f t="shared" si="1167"/>
        <v>#VALUE!</v>
      </c>
      <c r="CV232" s="198" t="e">
        <f t="shared" si="1168"/>
        <v>#VALUE!</v>
      </c>
      <c r="CW232" s="192" t="e">
        <f t="shared" si="1169"/>
        <v>#VALUE!</v>
      </c>
      <c r="CX232" s="192" t="e">
        <f t="shared" si="1170"/>
        <v>#VALUE!</v>
      </c>
      <c r="CY232" s="202" t="e">
        <f t="shared" si="1171"/>
        <v>#VALUE!</v>
      </c>
      <c r="CZ232" s="192" t="e">
        <f t="shared" ref="CZ232:DI232" si="1404">$AJ232*EF232</f>
        <v>#VALUE!</v>
      </c>
      <c r="DA232" s="192" t="e">
        <f t="shared" si="1404"/>
        <v>#VALUE!</v>
      </c>
      <c r="DB232" s="192" t="e">
        <f t="shared" si="1404"/>
        <v>#VALUE!</v>
      </c>
      <c r="DC232" s="192" t="e">
        <f t="shared" si="1404"/>
        <v>#VALUE!</v>
      </c>
      <c r="DD232" s="192" t="e">
        <f t="shared" si="1404"/>
        <v>#VALUE!</v>
      </c>
      <c r="DE232" s="192" t="e">
        <f t="shared" si="1404"/>
        <v>#VALUE!</v>
      </c>
      <c r="DF232" s="192" t="e">
        <f t="shared" si="1404"/>
        <v>#VALUE!</v>
      </c>
      <c r="DG232" s="192" t="e">
        <f t="shared" si="1404"/>
        <v>#VALUE!</v>
      </c>
      <c r="DH232" s="192" t="e">
        <f t="shared" si="1404"/>
        <v>#VALUE!</v>
      </c>
      <c r="DI232" s="192" t="e">
        <f t="shared" si="1404"/>
        <v>#VALUE!</v>
      </c>
      <c r="DJ232" s="192" t="e">
        <f t="shared" si="1173"/>
        <v>#VALUE!</v>
      </c>
      <c r="DK232" s="192" t="e">
        <f t="shared" si="1174"/>
        <v>#VALUE!</v>
      </c>
      <c r="DL232" s="192" t="e">
        <f t="shared" si="1175"/>
        <v>#VALUE!</v>
      </c>
      <c r="DM232" s="192" t="e">
        <f t="shared" si="1176"/>
        <v>#VALUE!</v>
      </c>
      <c r="DN232" s="192" t="e">
        <f t="shared" si="1177"/>
        <v>#VALUE!</v>
      </c>
      <c r="DO232" s="192" t="e">
        <f t="shared" si="1178"/>
        <v>#VALUE!</v>
      </c>
      <c r="DP232" s="192" t="e">
        <f t="shared" si="1179"/>
        <v>#VALUE!</v>
      </c>
      <c r="DQ232" s="192" t="e">
        <f t="shared" si="1180"/>
        <v>#VALUE!</v>
      </c>
      <c r="DR232" s="192" t="e">
        <f t="shared" si="1181"/>
        <v>#VALUE!</v>
      </c>
      <c r="DS232" s="192" t="e">
        <f t="shared" si="1182"/>
        <v>#VALUE!</v>
      </c>
      <c r="DT232" s="192" t="e">
        <f t="shared" si="1183"/>
        <v>#VALUE!</v>
      </c>
      <c r="DU232" s="192" t="e">
        <f t="shared" si="1184"/>
        <v>#VALUE!</v>
      </c>
      <c r="DV232" s="198" t="e">
        <f t="shared" si="1185"/>
        <v>#VALUE!</v>
      </c>
      <c r="DW232" s="198" t="e">
        <f t="shared" si="1186"/>
        <v>#DIV/0!</v>
      </c>
      <c r="DX232" s="198" t="e">
        <f t="shared" si="1187"/>
        <v>#DIV/0!</v>
      </c>
      <c r="DY232" s="198" t="e">
        <f t="shared" si="1188"/>
        <v>#VALUE!</v>
      </c>
      <c r="DZ232" s="198" t="e">
        <f t="shared" si="1189"/>
        <v>#VALUE!</v>
      </c>
      <c r="EA232" s="198" t="e">
        <f t="shared" si="1190"/>
        <v>#VALUE!</v>
      </c>
      <c r="EB232" s="198" t="e">
        <f t="shared" si="1191"/>
        <v>#VALUE!</v>
      </c>
      <c r="EC232" s="198" t="e">
        <f t="shared" si="1192"/>
        <v>#DIV/0!</v>
      </c>
      <c r="ED232" s="198" t="e">
        <f t="shared" si="1193"/>
        <v>#VALUE!</v>
      </c>
      <c r="EE232" s="198" t="e">
        <f t="shared" si="1194"/>
        <v>#VALUE!</v>
      </c>
      <c r="EF232" s="198" t="e">
        <f t="shared" ref="EF232:EO232" si="1405">DV232/SUM($DV232:$EE232)</f>
        <v>#VALUE!</v>
      </c>
      <c r="EG232" s="198" t="e">
        <f t="shared" si="1405"/>
        <v>#DIV/0!</v>
      </c>
      <c r="EH232" s="198" t="e">
        <f t="shared" si="1405"/>
        <v>#DIV/0!</v>
      </c>
      <c r="EI232" s="198" t="e">
        <f t="shared" si="1405"/>
        <v>#VALUE!</v>
      </c>
      <c r="EJ232" s="198" t="e">
        <f t="shared" si="1405"/>
        <v>#VALUE!</v>
      </c>
      <c r="EK232" s="198" t="e">
        <f t="shared" si="1405"/>
        <v>#VALUE!</v>
      </c>
      <c r="EL232" s="198" t="e">
        <f t="shared" si="1405"/>
        <v>#VALUE!</v>
      </c>
      <c r="EM232" s="198" t="e">
        <f t="shared" si="1405"/>
        <v>#DIV/0!</v>
      </c>
      <c r="EN232" s="198" t="e">
        <f t="shared" si="1405"/>
        <v>#VALUE!</v>
      </c>
      <c r="EO232" s="198" t="e">
        <f t="shared" si="1405"/>
        <v>#VALUE!</v>
      </c>
      <c r="EP232" s="511">
        <f t="shared" ref="EP232:EW232" si="1406">EP231</f>
        <v>0.08</v>
      </c>
      <c r="EQ232" s="511">
        <f t="shared" si="1406"/>
        <v>0.015</v>
      </c>
      <c r="ER232" s="511">
        <f t="shared" si="1406"/>
        <v>0.015</v>
      </c>
      <c r="ES232" s="511">
        <f t="shared" si="1406"/>
        <v>0.015</v>
      </c>
      <c r="ET232" s="511">
        <f t="shared" si="1406"/>
        <v>0.015</v>
      </c>
      <c r="EU232" s="511">
        <f t="shared" si="1406"/>
        <v>0.09</v>
      </c>
      <c r="EV232" s="511">
        <f t="shared" si="1406"/>
        <v>0.09</v>
      </c>
      <c r="EW232" s="511">
        <f t="shared" si="1406"/>
        <v>0.09</v>
      </c>
      <c r="EX232" s="420" t="str">
        <f>IF(_tag_month_day!AS228="","",_tag_month_day!AS228/100)</f>
        <v/>
      </c>
      <c r="EY232" s="420" t="str">
        <f>IF(_tag_month_day!AT228="","",_tag_month_day!AT228/100)</f>
        <v/>
      </c>
      <c r="EZ232" s="420" t="str">
        <f>IF(_tag_month_day!AU228="","",_tag_month_day!AU228/100)</f>
        <v/>
      </c>
      <c r="FA232" s="420" t="str">
        <f>IF(_tag_month_day!AV228="","",_tag_month_day!AV228/100)</f>
        <v/>
      </c>
      <c r="FB232" s="420" t="str">
        <f>IF(_tag_month_day!AW228="","",_tag_month_day!AW228/100)</f>
        <v/>
      </c>
      <c r="FC232" s="420" t="str">
        <f>IF(_tag_month_day!AX228="","",_tag_month_day!AX228/100)</f>
        <v/>
      </c>
      <c r="FD232" s="510">
        <f t="shared" si="1223"/>
        <v>0.33</v>
      </c>
      <c r="FE232" s="510">
        <f t="shared" si="1224"/>
        <v>0.19</v>
      </c>
      <c r="FF232" s="510">
        <f t="shared" si="1225"/>
        <v>0.003</v>
      </c>
      <c r="FG232" s="510">
        <f t="shared" si="1226"/>
        <v>0</v>
      </c>
      <c r="FH232" s="603">
        <f t="shared" si="1227"/>
        <v>0.0001</v>
      </c>
      <c r="FI232" s="510">
        <f t="shared" ref="FI232:FR232" si="1407">FI231</f>
        <v>0.41</v>
      </c>
      <c r="FJ232" s="510">
        <f t="shared" si="1407"/>
        <v>0.11</v>
      </c>
      <c r="FK232" s="510">
        <f t="shared" si="1407"/>
        <v>0.015</v>
      </c>
      <c r="FL232" s="510">
        <f t="shared" si="1407"/>
        <v>0</v>
      </c>
      <c r="FM232" s="603">
        <f t="shared" si="1407"/>
        <v>0.0001</v>
      </c>
      <c r="FN232" s="510" t="str">
        <f>IF(_tag_month_day!AY228="","",_tag_month_day!AY228/100)</f>
        <v/>
      </c>
      <c r="FO232" s="510" t="str">
        <f>IF(_tag_month_day!AZ228="","",_tag_month_day!AZ228/100)</f>
        <v/>
      </c>
      <c r="FP232" s="510" t="str">
        <f>IF(_tag_month_day!BA228="","",_tag_month_day!BA228/100)</f>
        <v/>
      </c>
      <c r="FQ232" s="510" t="str">
        <f>IF(_tag_month_day!BB228="","",_tag_month_day!BB228/100)</f>
        <v/>
      </c>
      <c r="FR232" s="603" t="str">
        <f>IF(_tag_month_day!BC228="","",_tag_month_day!BC228/100)</f>
        <v/>
      </c>
      <c r="FS232" s="510" t="str">
        <f>IF(_tag_month_day!BD228="","",_tag_month_day!BD228/100)</f>
        <v/>
      </c>
      <c r="FT232" s="510" t="str">
        <f>IF(_tag_month_day!BE228="","",_tag_month_day!BE228/100)</f>
        <v/>
      </c>
      <c r="FU232" s="510" t="str">
        <f>IF(_tag_month_day!BF228="","",_tag_month_day!BF228/100)</f>
        <v/>
      </c>
      <c r="FV232" s="510" t="str">
        <f>IF(_tag_month_day!BG228="","",_tag_month_day!BG228/100)</f>
        <v/>
      </c>
      <c r="FW232" s="603" t="str">
        <f>IF(_tag_month_day!BH228="","",_tag_month_day!BH228/100)</f>
        <v/>
      </c>
      <c r="FX232" s="510" t="str">
        <f>IF(_tag_month_day!BI228="","",_tag_month_day!BI228/100)</f>
        <v/>
      </c>
      <c r="FY232" s="510" t="str">
        <f>IF(_tag_month_day!BJ228="","",_tag_month_day!BJ228/100)</f>
        <v/>
      </c>
      <c r="FZ232" s="605" t="str">
        <f>IF(_tag_month_day!BK228="","",_tag_month_day!BK228/100)</f>
        <v/>
      </c>
      <c r="GA232" s="510" t="str">
        <f>IF(_tag_month_day!BL228="","",_tag_month_day!BL228/100)</f>
        <v/>
      </c>
      <c r="GB232" s="603" t="str">
        <f>IF(_tag_month_day!BM228="","",_tag_month_day!BM228/100)</f>
        <v/>
      </c>
      <c r="GC232" s="420" t="str">
        <f>IF(_tag_month_day!BN228="","",_tag_month_day!BN228/100)</f>
        <v/>
      </c>
      <c r="GD232" s="420" t="str">
        <f>IF(_tag_month_day!BO228="","",_tag_month_day!BO228/100)</f>
        <v/>
      </c>
      <c r="GE232" s="420" t="str">
        <f>IF(_tag_month_day!BP228="","",_tag_month_day!BP228/100)</f>
        <v/>
      </c>
      <c r="GF232" s="420" t="str">
        <f>IF(_tag_month_day!BQ228="","",_tag_month_day!BQ228/100)</f>
        <v/>
      </c>
      <c r="GG232" s="420" t="str">
        <f>IF(_tag_month_day!BR228="","",_tag_month_day!BR228/100)</f>
        <v/>
      </c>
      <c r="GH232" s="420" t="str">
        <f>IF(_tag_month_day!BS228="","",_tag_month_day!BS228/100)</f>
        <v/>
      </c>
      <c r="GI232" s="603" t="str">
        <f>IF(_tag_month_day!BT228="","",_tag_month_day!BT228/100)</f>
        <v/>
      </c>
      <c r="GJ232" s="612" t="str">
        <f>IF(_tag_month_day!BU228="","",_tag_month_day!BU228/100)</f>
        <v/>
      </c>
      <c r="GK232" s="620" t="str">
        <f>IF(_tag_month_day!BV228="",IF(_rlcf_month_day!A$2="","",_rlcf_month_day!A$2/100),_tag_month_day!BV228/100)</f>
        <v/>
      </c>
      <c r="GL232" s="620" t="str">
        <f>IF(_tag_month_day!BW228="",IF(_rlcf_month_day!B$2="","",_rlcf_month_day!B$2/100),_tag_month_day!BW228/100)</f>
        <v/>
      </c>
      <c r="GM232" s="621" t="str">
        <f>IF(_tag_month_day!BX228="",IF(_rlcf_month_day!C$2="","",_rlcf_month_day!C$2/100),_tag_month_day!BX228/100)</f>
        <v/>
      </c>
      <c r="GN232" s="620" t="str">
        <f>IF(_tag_month_day!BV228="",IF(_rlcf_month_day!A$2="","",_rlcf_month_day!A$2/100),_tag_month_day!BV228/100)</f>
        <v/>
      </c>
      <c r="GO232" s="620" t="str">
        <f>IF(_tag_month_day!BW228="",IF(_rlcf_month_day!B$2="","",_rlcf_month_day!B$2/100),_tag_month_day!BW228/100)</f>
        <v/>
      </c>
      <c r="GP232" s="620" t="str">
        <f>IF(_tag_month_day!CD228="",IF(_rlcf_month_day!E$2="","",_rlcf_month_day!E$2/100),_tag_month_day!CD228/100)</f>
        <v/>
      </c>
      <c r="GQ232" s="620" t="str">
        <f>IF(_tag_month_day!CE228="",IF(_rlcf_month_day!F$2="","",_rlcf_month_day!F$2/100),_tag_month_day!CE228/100)</f>
        <v/>
      </c>
      <c r="GR232" s="621" t="str">
        <f>IF(_tag_month_day!CF228="",IF(_rlcf_month_day!G$2="","",_rlcf_month_day!G$2/100),_tag_month_day!CF228/100)</f>
        <v/>
      </c>
      <c r="GS232" s="626">
        <f t="shared" ref="GS232:HH232" si="1408">GS231</f>
        <v>0.953</v>
      </c>
      <c r="GT232" s="626">
        <f t="shared" si="1408"/>
        <v>0.55</v>
      </c>
      <c r="GU232" s="626">
        <f t="shared" si="1408"/>
        <v>0.55</v>
      </c>
      <c r="GV232" s="626">
        <f t="shared" si="1408"/>
        <v>0.55</v>
      </c>
      <c r="GW232" s="626">
        <f t="shared" si="1408"/>
        <v>0.5</v>
      </c>
      <c r="GX232" s="626">
        <f t="shared" si="1408"/>
        <v>0.935</v>
      </c>
      <c r="GY232" s="626">
        <f t="shared" si="1408"/>
        <v>0.15</v>
      </c>
      <c r="GZ232" s="626">
        <f t="shared" si="1408"/>
        <v>1</v>
      </c>
      <c r="HA232" s="632">
        <f t="shared" si="1408"/>
        <v>0.047</v>
      </c>
      <c r="HB232" s="632">
        <f t="shared" si="1408"/>
        <v>0.45</v>
      </c>
      <c r="HC232" s="632">
        <f t="shared" si="1408"/>
        <v>0.45</v>
      </c>
      <c r="HD232" s="632">
        <f t="shared" si="1408"/>
        <v>0.45</v>
      </c>
      <c r="HE232" s="632">
        <f t="shared" si="1408"/>
        <v>0.5</v>
      </c>
      <c r="HF232" s="632">
        <f t="shared" si="1408"/>
        <v>0.065</v>
      </c>
      <c r="HG232" s="632">
        <f t="shared" si="1408"/>
        <v>0.85</v>
      </c>
      <c r="HH232" s="632">
        <f t="shared" si="1408"/>
        <v>0</v>
      </c>
      <c r="HI232" s="68">
        <f t="shared" si="1199"/>
        <v>0</v>
      </c>
      <c r="HJ232" s="68" t="e">
        <f t="shared" si="1230"/>
        <v>#VALUE!</v>
      </c>
      <c r="HK232" s="202">
        <f t="shared" si="1231"/>
        <v>0.85</v>
      </c>
      <c r="HL232" s="464">
        <f t="shared" si="1232"/>
        <v>550000</v>
      </c>
      <c r="HM232" s="464">
        <f t="shared" si="1233"/>
        <v>480000</v>
      </c>
      <c r="HN232" s="192" t="e">
        <f t="shared" si="1200"/>
        <v>#VALUE!</v>
      </c>
      <c r="HO232" s="192" t="e">
        <f>HN232*HK232*$HO$2/HL232*1000000</f>
        <v>#VALUE!</v>
      </c>
      <c r="HP232" s="192" t="e">
        <f>HN232*HK232*$HP$2/HM232*1000000</f>
        <v>#VALUE!</v>
      </c>
    </row>
    <row r="233" customFormat="1" spans="1:224">
      <c r="A233" s="381">
        <v>228</v>
      </c>
      <c r="B233" s="54">
        <f ca="1" t="shared" si="1234"/>
        <v>43626</v>
      </c>
      <c r="C233" s="57">
        <f t="shared" si="1235"/>
        <v>0.0416666666666667</v>
      </c>
      <c r="D233" s="68" t="str">
        <f ca="1" t="shared" si="1201"/>
        <v>白班</v>
      </c>
      <c r="E233" s="68" t="str">
        <f ca="1" t="shared" si="1202"/>
        <v>乙</v>
      </c>
      <c r="F233" s="68">
        <f ca="1">SUMPRODUCT((成本日报!$A$3:$A$95=计划!B233)*(成本日报!$B$3:$B$95=计划!$D233),成本日报!$C$3:$C$95)</f>
        <v>2</v>
      </c>
      <c r="G233" s="382">
        <f ca="1" t="shared" si="1236"/>
        <v>43626.4583333328</v>
      </c>
      <c r="H233" s="382">
        <f ca="1" t="shared" si="1203"/>
        <v>43626.4652777772</v>
      </c>
      <c r="I233" s="382">
        <f ca="1" t="shared" si="1204"/>
        <v>43626.4708333328</v>
      </c>
      <c r="J233" s="382">
        <f ca="1" t="shared" si="1205"/>
        <v>43626.4999999994</v>
      </c>
      <c r="K233" s="382">
        <f ca="1" t="shared" si="1206"/>
        <v>43626.5624999995</v>
      </c>
      <c r="L233" s="382">
        <f ca="1" t="shared" si="1207"/>
        <v>43626.5833333328</v>
      </c>
      <c r="M233" s="398" t="str">
        <f>IF(_tag_month_day!A229="","",_tag_month_day!A229)</f>
        <v/>
      </c>
      <c r="N233" s="398" t="str">
        <f>IF(_tag_month_day!B229="","",_tag_month_day!B229)</f>
        <v/>
      </c>
      <c r="O233" s="399" t="e">
        <f t="shared" si="1208"/>
        <v>#VALUE!</v>
      </c>
      <c r="P233" s="398" t="str">
        <f>IF(_tag_month_day!C229="","",_tag_month_day!C229)</f>
        <v/>
      </c>
      <c r="Q233" s="398" t="str">
        <f>IF(_tag_month_day!D229="","",_tag_month_day!D229)</f>
        <v/>
      </c>
      <c r="R233" s="416">
        <f>IF(_tag_month_day!CB229="",R232,_tag_month_day!CB229/100)</f>
        <v>0.07</v>
      </c>
      <c r="S233" s="417" t="str">
        <f>IF(_tag_month_day!E229="","",_tag_month_day!E229)</f>
        <v/>
      </c>
      <c r="T233" s="417" t="str">
        <f>IF(_tag_month_day!F229="","",_tag_month_day!F229)</f>
        <v/>
      </c>
      <c r="U233" s="418" t="e">
        <f t="shared" si="1162"/>
        <v>#VALUE!</v>
      </c>
      <c r="V233" s="53" t="e">
        <f t="shared" si="1163"/>
        <v>#VALUE!</v>
      </c>
      <c r="W233" s="419" t="str">
        <f>IF(_jhy_month_day!A229="","",_jhy_month_day!A229)</f>
        <v/>
      </c>
      <c r="X233" s="420" t="str">
        <f>IF(_jhy_month_day!B229="","",_jhy_month_day!B229/100)</f>
        <v/>
      </c>
      <c r="Y233" s="420" t="str">
        <f>IF(_jhy_month_day!C229="","",_jhy_month_day!C229/100)</f>
        <v/>
      </c>
      <c r="Z233" s="439">
        <f t="shared" si="1253"/>
        <v>57</v>
      </c>
      <c r="AA233" s="440" t="str">
        <f>IF(_tag_month_day!G229="","",_tag_month_day!G229/100)</f>
        <v/>
      </c>
      <c r="AB233" s="440" t="str">
        <f>IF(_tag_month_day!H229="","",_tag_month_day!H229/100)</f>
        <v/>
      </c>
      <c r="AC233" s="193">
        <f t="shared" si="1209"/>
        <v>1.59963432013121</v>
      </c>
      <c r="AD233" s="441" t="str">
        <f t="shared" si="1210"/>
        <v/>
      </c>
      <c r="AE233" s="442" t="str">
        <f t="shared" si="1211"/>
        <v/>
      </c>
      <c r="AF233" s="443">
        <v>1</v>
      </c>
      <c r="AG233" s="68" t="str">
        <f>IF(_duihao_month_day!A229="","",_duihao_month_day!A229)</f>
        <v/>
      </c>
      <c r="AH233" s="463">
        <f>IF(_gyk_month_day!B229="",AH232,_gyk_month_day!B229)</f>
        <v>820</v>
      </c>
      <c r="AI233" s="464" t="e">
        <f t="shared" si="1237"/>
        <v>#VALUE!</v>
      </c>
      <c r="AJ233" s="68" t="str">
        <f>IF(_tag_month_day!I229="","",_tag_month_day!I229)</f>
        <v/>
      </c>
      <c r="AK233" s="465" t="str">
        <f>IF(_tzyy_month_day!A229="","",_tzyy_month_day!A229)</f>
        <v/>
      </c>
      <c r="AL233" s="465" t="str">
        <f>IF(_tzyy_month_day!B229="","",_tzyy_month_day!B229)</f>
        <v/>
      </c>
      <c r="AM233" s="465" t="str">
        <f>IF(_tzyy_month_day!C229="","",_tzyy_month_day!C229)</f>
        <v/>
      </c>
      <c r="AN233" s="466" t="str">
        <f>IF(_tag_month_day!CG229="","",_tag_month_day!CG229)</f>
        <v/>
      </c>
      <c r="AO233" s="466" t="str">
        <f>IF(_tag_month_day!CH229="","",_tag_month_day!CH229)</f>
        <v/>
      </c>
      <c r="AP233" s="486" t="e">
        <f t="shared" si="1212"/>
        <v>#VALUE!</v>
      </c>
      <c r="AQ233" s="487" t="str">
        <f>IF(_tag_month_day!J229="","",_tag_month_day!J229/100)</f>
        <v/>
      </c>
      <c r="AR233" s="488">
        <f t="shared" si="1213"/>
        <v>1.3</v>
      </c>
      <c r="AS233" s="489" t="e">
        <f t="shared" si="1164"/>
        <v>#VALUE!</v>
      </c>
      <c r="AT233" s="489">
        <f t="shared" si="1214"/>
        <v>0</v>
      </c>
      <c r="AU233" s="490" t="str">
        <f>IF(_tag_month_day!K229="","",_tag_month_day!K229)</f>
        <v/>
      </c>
      <c r="AV233" s="491" t="str">
        <f>IF(_tag_month_day!L229="","",_tag_month_day!L229/100)</f>
        <v/>
      </c>
      <c r="AW233" s="420">
        <f t="shared" si="1136"/>
        <v>0</v>
      </c>
      <c r="AX233" s="420">
        <f t="shared" si="1215"/>
        <v>0</v>
      </c>
      <c r="AY233" s="420" t="str">
        <f>IF(_tag_month_day!M229="","",_tag_month_day!M229/100)</f>
        <v/>
      </c>
      <c r="AZ233" s="420" t="str">
        <f>IF(_tag_month_day!N229="","",_tag_month_day!N229/100)</f>
        <v/>
      </c>
      <c r="BA233" s="420" t="str">
        <f>IF(_tag_month_day!O229="","",_tag_month_day!O229/100)</f>
        <v/>
      </c>
      <c r="BB233" s="496" t="str">
        <f>IF(_tag_month_day!P229="","",_tag_month_day!P229/100)</f>
        <v/>
      </c>
      <c r="BC233" s="496">
        <f t="shared" si="1216"/>
        <v>0</v>
      </c>
      <c r="BD233" s="496" t="str">
        <f>IF(_tag_month_day!Q229="","",_tag_month_day!Q229/100)</f>
        <v/>
      </c>
      <c r="BE233" s="510" t="str">
        <f>IF(_tag_month_day!R229="","",_tag_month_day!R229/100)</f>
        <v/>
      </c>
      <c r="BF233" s="413" t="str">
        <f>IF(_tag_month_day!CC229="","",_tag_month_day!CC229/100)</f>
        <v/>
      </c>
      <c r="BG233" s="511" t="e">
        <f t="shared" si="1165"/>
        <v>#VALUE!</v>
      </c>
      <c r="BH233" s="198">
        <f t="shared" si="1166"/>
        <v>0</v>
      </c>
      <c r="BI233" s="512" t="e">
        <f>IF(CX233=0,BI232,(DK233*查询!$R$5+DL233*查询!$Q$5+DM233*查询!$N$5+DN233*查询!$O$5+DO233*查询!$P$5)*AF233/CX233)</f>
        <v>#VALUE!</v>
      </c>
      <c r="BJ233" s="512" t="e">
        <f>IF(CX233=0,BJ232,(DP233*查询!$S$5+DQ233*查询!$T$5+DR233*查询!$U$5)*AF233/CX233)</f>
        <v>#VALUE!</v>
      </c>
      <c r="BK233" s="512">
        <f t="shared" si="1217"/>
        <v>1</v>
      </c>
      <c r="BL233" s="513" t="str">
        <f>IF(_cfyc_month_day!A229="","",_cfyc_month_day!A229)</f>
        <v/>
      </c>
      <c r="BM233" s="513" t="str">
        <f>IF(_cfyc_month_day!B229="","",_cfyc_month_day!B229)</f>
        <v/>
      </c>
      <c r="BN233" s="513" t="str">
        <f>IF(_cfyc_month_day!C229="","",_cfyc_month_day!C229)</f>
        <v/>
      </c>
      <c r="BO233" s="522" t="str">
        <f>IF(_cfyc_month_day!D229="","",_cfyc_month_day!D229)</f>
        <v/>
      </c>
      <c r="BP233" s="522" t="str">
        <f>IF(_cfyc_month_day!E229="","",_cfyc_month_day!E229)</f>
        <v/>
      </c>
      <c r="BQ233" s="522" t="str">
        <f>IF(_cfyc_month_day!F229="","",_cfyc_month_day!F229)</f>
        <v/>
      </c>
      <c r="BR233" s="513" t="str">
        <f>IF(_tag_month_day!T229="","",_tag_month_day!T229)</f>
        <v/>
      </c>
      <c r="BS233" s="513" t="str">
        <f>IF(_tag_month_day!U229="","",_tag_month_day!U229)</f>
        <v/>
      </c>
      <c r="BT233" s="523" t="str">
        <f t="shared" si="1218"/>
        <v/>
      </c>
      <c r="BU233" s="223" t="str">
        <f>IF(_tag_month_day!V229="","",_tag_month_day!V229)</f>
        <v/>
      </c>
      <c r="BV233" s="206" t="str">
        <f>IF(_tag_month_day!W229="","",_tag_month_day!W229)</f>
        <v/>
      </c>
      <c r="BW233" s="540" t="str">
        <f>IF(_tag_month_day!X229="","",_tag_month_day!X229)</f>
        <v/>
      </c>
      <c r="BX233" s="540" t="str">
        <f>IF(_tag_month_day!Y229="","",_tag_month_day!Y229)</f>
        <v/>
      </c>
      <c r="BY233" s="541">
        <f ca="1" t="shared" si="1219"/>
        <v>43626.5833333328</v>
      </c>
      <c r="BZ233" s="542" t="s">
        <v>215</v>
      </c>
      <c r="CA233" s="543" t="str">
        <f>IF(_jhy2_month_day!A229="","",_jhy2_month_day!A229)</f>
        <v/>
      </c>
      <c r="CB233" s="464" t="str">
        <f>IF(_jhy2_month_day!B229="","",_jhy2_month_day!B229)</f>
        <v/>
      </c>
      <c r="CC233" s="464" t="str">
        <f>IF(_jhy2_month_day!C229="","",_jhy2_month_day!C229)</f>
        <v/>
      </c>
      <c r="CD233" s="464" t="str">
        <f>IF(_jhy2_month_day!D229="","",_jhy2_month_day!D229)</f>
        <v/>
      </c>
      <c r="CE233" s="464" t="str">
        <f>IF(_jhy2_month_day!E229="","",_jhy2_month_day!E229)</f>
        <v/>
      </c>
      <c r="CF233" s="464" t="str">
        <f>IF(_jhy2_month_day!F229="","",_jhy2_month_day!F229)</f>
        <v/>
      </c>
      <c r="CG233" s="464" t="str">
        <f>IF(_jhy2_month_day!G229="","",_jhy2_month_day!G229)</f>
        <v/>
      </c>
      <c r="CH233" s="464" t="str">
        <f>IF(_jhy2_month_day!H229="","",_jhy2_month_day!H229)</f>
        <v/>
      </c>
      <c r="CI233" s="464" t="str">
        <f>IF(_jhy2_month_day!I229="","",_jhy2_month_day!I229)</f>
        <v/>
      </c>
      <c r="CJ233" s="464" t="str">
        <f>IF(_jhy2_month_day!J229="","",_jhy2_month_day!J229)</f>
        <v/>
      </c>
      <c r="CK233" s="464" t="str">
        <f>IF(_jhy2_month_day!K229="","",_jhy2_month_day!K229)</f>
        <v/>
      </c>
      <c r="CL233" s="562" t="str">
        <f>IF(_jhy2_month_day!L229="","",_jhy2_month_day!L229)</f>
        <v/>
      </c>
      <c r="CM233" s="562" t="str">
        <f>IF(_jhy2_month_day!M229="","",_jhy2_month_day!M229)</f>
        <v/>
      </c>
      <c r="CN233" s="562" t="str">
        <f>IF(_jhy2_month_day!N229="","",_jhy2_month_day!N229)</f>
        <v/>
      </c>
      <c r="CO233" s="562" t="str">
        <f>IF(_jhy2_month_day!O229="","",_jhy2_month_day!O229)</f>
        <v/>
      </c>
      <c r="CP233" s="562" t="str">
        <f>IF(_jhy2_month_day!P229="","",_jhy2_month_day!P229)</f>
        <v/>
      </c>
      <c r="CQ233" s="562" t="str">
        <f>IF(_jhy2_month_day!Q229="","",_jhy2_month_day!Q229)</f>
        <v/>
      </c>
      <c r="CR233" s="563" t="str">
        <f>IF(_jhy2_month_day!R229="","",_jhy2_month_day!R229)</f>
        <v/>
      </c>
      <c r="CS233" s="576" t="str">
        <f>IF(_jhy2_month_day!S229="","",_jhy2_month_day!S229)</f>
        <v/>
      </c>
      <c r="CT233" s="562" t="str">
        <f>IF(_jhy2_month_day!T229="","",_jhy2_month_day!T229)</f>
        <v/>
      </c>
      <c r="CU233" s="577" t="e">
        <f t="shared" si="1167"/>
        <v>#VALUE!</v>
      </c>
      <c r="CV233" s="198" t="e">
        <f t="shared" si="1168"/>
        <v>#VALUE!</v>
      </c>
      <c r="CW233" s="192" t="e">
        <f t="shared" si="1169"/>
        <v>#VALUE!</v>
      </c>
      <c r="CX233" s="192" t="e">
        <f t="shared" si="1170"/>
        <v>#VALUE!</v>
      </c>
      <c r="CY233" s="202" t="e">
        <f t="shared" si="1171"/>
        <v>#VALUE!</v>
      </c>
      <c r="CZ233" s="192" t="e">
        <f t="shared" ref="CZ233:DI233" si="1409">$AJ233*EF233</f>
        <v>#VALUE!</v>
      </c>
      <c r="DA233" s="192" t="e">
        <f t="shared" si="1409"/>
        <v>#VALUE!</v>
      </c>
      <c r="DB233" s="192" t="e">
        <f t="shared" si="1409"/>
        <v>#VALUE!</v>
      </c>
      <c r="DC233" s="192" t="e">
        <f t="shared" si="1409"/>
        <v>#VALUE!</v>
      </c>
      <c r="DD233" s="192" t="e">
        <f t="shared" si="1409"/>
        <v>#VALUE!</v>
      </c>
      <c r="DE233" s="192" t="e">
        <f t="shared" si="1409"/>
        <v>#VALUE!</v>
      </c>
      <c r="DF233" s="192" t="e">
        <f t="shared" si="1409"/>
        <v>#VALUE!</v>
      </c>
      <c r="DG233" s="192" t="e">
        <f t="shared" si="1409"/>
        <v>#VALUE!</v>
      </c>
      <c r="DH233" s="192" t="e">
        <f t="shared" si="1409"/>
        <v>#VALUE!</v>
      </c>
      <c r="DI233" s="192" t="e">
        <f t="shared" si="1409"/>
        <v>#VALUE!</v>
      </c>
      <c r="DJ233" s="192" t="e">
        <f t="shared" si="1173"/>
        <v>#VALUE!</v>
      </c>
      <c r="DK233" s="192" t="e">
        <f t="shared" si="1174"/>
        <v>#VALUE!</v>
      </c>
      <c r="DL233" s="192" t="e">
        <f t="shared" si="1175"/>
        <v>#VALUE!</v>
      </c>
      <c r="DM233" s="192" t="e">
        <f t="shared" si="1176"/>
        <v>#VALUE!</v>
      </c>
      <c r="DN233" s="192" t="e">
        <f t="shared" si="1177"/>
        <v>#VALUE!</v>
      </c>
      <c r="DO233" s="192" t="e">
        <f t="shared" si="1178"/>
        <v>#VALUE!</v>
      </c>
      <c r="DP233" s="192" t="e">
        <f t="shared" si="1179"/>
        <v>#VALUE!</v>
      </c>
      <c r="DQ233" s="192" t="e">
        <f t="shared" si="1180"/>
        <v>#VALUE!</v>
      </c>
      <c r="DR233" s="192" t="e">
        <f t="shared" si="1181"/>
        <v>#VALUE!</v>
      </c>
      <c r="DS233" s="192" t="e">
        <f t="shared" si="1182"/>
        <v>#VALUE!</v>
      </c>
      <c r="DT233" s="192" t="e">
        <f t="shared" si="1183"/>
        <v>#VALUE!</v>
      </c>
      <c r="DU233" s="192" t="e">
        <f t="shared" si="1184"/>
        <v>#VALUE!</v>
      </c>
      <c r="DV233" s="198" t="e">
        <f t="shared" si="1185"/>
        <v>#VALUE!</v>
      </c>
      <c r="DW233" s="198" t="e">
        <f t="shared" si="1186"/>
        <v>#DIV/0!</v>
      </c>
      <c r="DX233" s="198" t="e">
        <f t="shared" si="1187"/>
        <v>#DIV/0!</v>
      </c>
      <c r="DY233" s="198" t="e">
        <f t="shared" si="1188"/>
        <v>#VALUE!</v>
      </c>
      <c r="DZ233" s="198" t="e">
        <f t="shared" si="1189"/>
        <v>#VALUE!</v>
      </c>
      <c r="EA233" s="198" t="e">
        <f t="shared" si="1190"/>
        <v>#VALUE!</v>
      </c>
      <c r="EB233" s="198" t="e">
        <f t="shared" si="1191"/>
        <v>#VALUE!</v>
      </c>
      <c r="EC233" s="198" t="e">
        <f t="shared" si="1192"/>
        <v>#DIV/0!</v>
      </c>
      <c r="ED233" s="198" t="e">
        <f t="shared" si="1193"/>
        <v>#VALUE!</v>
      </c>
      <c r="EE233" s="198" t="e">
        <f t="shared" si="1194"/>
        <v>#VALUE!</v>
      </c>
      <c r="EF233" s="198" t="e">
        <f t="shared" ref="EF233:EO233" si="1410">DV233/SUM($DV233:$EE233)</f>
        <v>#VALUE!</v>
      </c>
      <c r="EG233" s="198" t="e">
        <f t="shared" si="1410"/>
        <v>#DIV/0!</v>
      </c>
      <c r="EH233" s="198" t="e">
        <f t="shared" si="1410"/>
        <v>#DIV/0!</v>
      </c>
      <c r="EI233" s="198" t="e">
        <f t="shared" si="1410"/>
        <v>#VALUE!</v>
      </c>
      <c r="EJ233" s="198" t="e">
        <f t="shared" si="1410"/>
        <v>#VALUE!</v>
      </c>
      <c r="EK233" s="198" t="e">
        <f t="shared" si="1410"/>
        <v>#VALUE!</v>
      </c>
      <c r="EL233" s="198" t="e">
        <f t="shared" si="1410"/>
        <v>#VALUE!</v>
      </c>
      <c r="EM233" s="198" t="e">
        <f t="shared" si="1410"/>
        <v>#DIV/0!</v>
      </c>
      <c r="EN233" s="198" t="e">
        <f t="shared" si="1410"/>
        <v>#VALUE!</v>
      </c>
      <c r="EO233" s="198" t="e">
        <f t="shared" si="1410"/>
        <v>#VALUE!</v>
      </c>
      <c r="EP233" s="511">
        <f t="shared" ref="EP233:EW233" si="1411">EP232</f>
        <v>0.08</v>
      </c>
      <c r="EQ233" s="511">
        <f t="shared" si="1411"/>
        <v>0.015</v>
      </c>
      <c r="ER233" s="511">
        <f t="shared" si="1411"/>
        <v>0.015</v>
      </c>
      <c r="ES233" s="511">
        <f t="shared" si="1411"/>
        <v>0.015</v>
      </c>
      <c r="ET233" s="511">
        <f t="shared" si="1411"/>
        <v>0.015</v>
      </c>
      <c r="EU233" s="511">
        <f t="shared" si="1411"/>
        <v>0.09</v>
      </c>
      <c r="EV233" s="511">
        <f t="shared" si="1411"/>
        <v>0.09</v>
      </c>
      <c r="EW233" s="511">
        <f t="shared" si="1411"/>
        <v>0.09</v>
      </c>
      <c r="EX233" s="420" t="str">
        <f>IF(_tag_month_day!AS229="","",_tag_month_day!AS229/100)</f>
        <v/>
      </c>
      <c r="EY233" s="420" t="str">
        <f>IF(_tag_month_day!AT229="","",_tag_month_day!AT229/100)</f>
        <v/>
      </c>
      <c r="EZ233" s="420" t="str">
        <f>IF(_tag_month_day!AU229="","",_tag_month_day!AU229/100)</f>
        <v/>
      </c>
      <c r="FA233" s="420" t="str">
        <f>IF(_tag_month_day!AV229="","",_tag_month_day!AV229/100)</f>
        <v/>
      </c>
      <c r="FB233" s="420" t="str">
        <f>IF(_tag_month_day!AW229="","",_tag_month_day!AW229/100)</f>
        <v/>
      </c>
      <c r="FC233" s="420" t="str">
        <f>IF(_tag_month_day!AX229="","",_tag_month_day!AX229/100)</f>
        <v/>
      </c>
      <c r="FD233" s="510">
        <f t="shared" si="1223"/>
        <v>0.33</v>
      </c>
      <c r="FE233" s="510">
        <f t="shared" si="1224"/>
        <v>0.19</v>
      </c>
      <c r="FF233" s="510">
        <f t="shared" si="1225"/>
        <v>0.003</v>
      </c>
      <c r="FG233" s="510">
        <f t="shared" si="1226"/>
        <v>0</v>
      </c>
      <c r="FH233" s="603">
        <f t="shared" si="1227"/>
        <v>0.0001</v>
      </c>
      <c r="FI233" s="510">
        <f t="shared" ref="FI233:FR233" si="1412">FI232</f>
        <v>0.41</v>
      </c>
      <c r="FJ233" s="510">
        <f t="shared" si="1412"/>
        <v>0.11</v>
      </c>
      <c r="FK233" s="510">
        <f t="shared" si="1412"/>
        <v>0.015</v>
      </c>
      <c r="FL233" s="510">
        <f t="shared" si="1412"/>
        <v>0</v>
      </c>
      <c r="FM233" s="603">
        <f t="shared" si="1412"/>
        <v>0.0001</v>
      </c>
      <c r="FN233" s="510" t="str">
        <f>IF(_tag_month_day!AY229="","",_tag_month_day!AY229/100)</f>
        <v/>
      </c>
      <c r="FO233" s="510" t="str">
        <f>IF(_tag_month_day!AZ229="","",_tag_month_day!AZ229/100)</f>
        <v/>
      </c>
      <c r="FP233" s="510" t="str">
        <f>IF(_tag_month_day!BA229="","",_tag_month_day!BA229/100)</f>
        <v/>
      </c>
      <c r="FQ233" s="510" t="str">
        <f>IF(_tag_month_day!BB229="","",_tag_month_day!BB229/100)</f>
        <v/>
      </c>
      <c r="FR233" s="603" t="str">
        <f>IF(_tag_month_day!BC229="","",_tag_month_day!BC229/100)</f>
        <v/>
      </c>
      <c r="FS233" s="510" t="str">
        <f>IF(_tag_month_day!BD229="","",_tag_month_day!BD229/100)</f>
        <v/>
      </c>
      <c r="FT233" s="510" t="str">
        <f>IF(_tag_month_day!BE229="","",_tag_month_day!BE229/100)</f>
        <v/>
      </c>
      <c r="FU233" s="510" t="str">
        <f>IF(_tag_month_day!BF229="","",_tag_month_day!BF229/100)</f>
        <v/>
      </c>
      <c r="FV233" s="510" t="str">
        <f>IF(_tag_month_day!BG229="","",_tag_month_day!BG229/100)</f>
        <v/>
      </c>
      <c r="FW233" s="603" t="str">
        <f>IF(_tag_month_day!BH229="","",_tag_month_day!BH229/100)</f>
        <v/>
      </c>
      <c r="FX233" s="510" t="str">
        <f>IF(_tag_month_day!BI229="","",_tag_month_day!BI229/100)</f>
        <v/>
      </c>
      <c r="FY233" s="510" t="str">
        <f>IF(_tag_month_day!BJ229="","",_tag_month_day!BJ229/100)</f>
        <v/>
      </c>
      <c r="FZ233" s="605" t="str">
        <f>IF(_tag_month_day!BK229="","",_tag_month_day!BK229/100)</f>
        <v/>
      </c>
      <c r="GA233" s="510" t="str">
        <f>IF(_tag_month_day!BL229="","",_tag_month_day!BL229/100)</f>
        <v/>
      </c>
      <c r="GB233" s="603" t="str">
        <f>IF(_tag_month_day!BM229="","",_tag_month_day!BM229/100)</f>
        <v/>
      </c>
      <c r="GC233" s="420" t="str">
        <f>IF(_tag_month_day!BN229="","",_tag_month_day!BN229/100)</f>
        <v/>
      </c>
      <c r="GD233" s="420" t="str">
        <f>IF(_tag_month_day!BO229="","",_tag_month_day!BO229/100)</f>
        <v/>
      </c>
      <c r="GE233" s="420" t="str">
        <f>IF(_tag_month_day!BP229="","",_tag_month_day!BP229/100)</f>
        <v/>
      </c>
      <c r="GF233" s="420" t="str">
        <f>IF(_tag_month_day!BQ229="","",_tag_month_day!BQ229/100)</f>
        <v/>
      </c>
      <c r="GG233" s="420" t="str">
        <f>IF(_tag_month_day!BR229="","",_tag_month_day!BR229/100)</f>
        <v/>
      </c>
      <c r="GH233" s="420" t="str">
        <f>IF(_tag_month_day!BS229="","",_tag_month_day!BS229/100)</f>
        <v/>
      </c>
      <c r="GI233" s="603" t="str">
        <f>IF(_tag_month_day!BT229="","",_tag_month_day!BT229/100)</f>
        <v/>
      </c>
      <c r="GJ233" s="612" t="str">
        <f>IF(_tag_month_day!BU229="","",_tag_month_day!BU229/100)</f>
        <v/>
      </c>
      <c r="GK233" s="620" t="str">
        <f>IF(_tag_month_day!BV229="",IF(_rlcf_month_day!A$2="","",_rlcf_month_day!A$2/100),_tag_month_day!BV229/100)</f>
        <v/>
      </c>
      <c r="GL233" s="620" t="str">
        <f>IF(_tag_month_day!BW229="",IF(_rlcf_month_day!B$2="","",_rlcf_month_day!B$2/100),_tag_month_day!BW229/100)</f>
        <v/>
      </c>
      <c r="GM233" s="621" t="str">
        <f>IF(_tag_month_day!BX229="",IF(_rlcf_month_day!C$2="","",_rlcf_month_day!C$2/100),_tag_month_day!BX229/100)</f>
        <v/>
      </c>
      <c r="GN233" s="620" t="str">
        <f>IF(_tag_month_day!BV229="",IF(_rlcf_month_day!A$2="","",_rlcf_month_day!A$2/100),_tag_month_day!BV229/100)</f>
        <v/>
      </c>
      <c r="GO233" s="620" t="str">
        <f>IF(_tag_month_day!BW229="",IF(_rlcf_month_day!B$2="","",_rlcf_month_day!B$2/100),_tag_month_day!BW229/100)</f>
        <v/>
      </c>
      <c r="GP233" s="620" t="str">
        <f>IF(_tag_month_day!CD229="",IF(_rlcf_month_day!E$2="","",_rlcf_month_day!E$2/100),_tag_month_day!CD229/100)</f>
        <v/>
      </c>
      <c r="GQ233" s="620" t="str">
        <f>IF(_tag_month_day!CE229="",IF(_rlcf_month_day!F$2="","",_rlcf_month_day!F$2/100),_tag_month_day!CE229/100)</f>
        <v/>
      </c>
      <c r="GR233" s="621" t="str">
        <f>IF(_tag_month_day!CF229="",IF(_rlcf_month_day!G$2="","",_rlcf_month_day!G$2/100),_tag_month_day!CF229/100)</f>
        <v/>
      </c>
      <c r="GS233" s="626">
        <f t="shared" ref="GS233:HH233" si="1413">GS232</f>
        <v>0.953</v>
      </c>
      <c r="GT233" s="626">
        <f t="shared" si="1413"/>
        <v>0.55</v>
      </c>
      <c r="GU233" s="626">
        <f t="shared" si="1413"/>
        <v>0.55</v>
      </c>
      <c r="GV233" s="626">
        <f t="shared" si="1413"/>
        <v>0.55</v>
      </c>
      <c r="GW233" s="626">
        <f t="shared" si="1413"/>
        <v>0.5</v>
      </c>
      <c r="GX233" s="626">
        <f t="shared" si="1413"/>
        <v>0.935</v>
      </c>
      <c r="GY233" s="626">
        <f t="shared" si="1413"/>
        <v>0.15</v>
      </c>
      <c r="GZ233" s="626">
        <f t="shared" si="1413"/>
        <v>1</v>
      </c>
      <c r="HA233" s="632">
        <f t="shared" si="1413"/>
        <v>0.047</v>
      </c>
      <c r="HB233" s="632">
        <f t="shared" si="1413"/>
        <v>0.45</v>
      </c>
      <c r="HC233" s="632">
        <f t="shared" si="1413"/>
        <v>0.45</v>
      </c>
      <c r="HD233" s="632">
        <f t="shared" si="1413"/>
        <v>0.45</v>
      </c>
      <c r="HE233" s="632">
        <f t="shared" si="1413"/>
        <v>0.5</v>
      </c>
      <c r="HF233" s="632">
        <f t="shared" si="1413"/>
        <v>0.065</v>
      </c>
      <c r="HG233" s="632">
        <f t="shared" si="1413"/>
        <v>0.85</v>
      </c>
      <c r="HH233" s="632">
        <f t="shared" si="1413"/>
        <v>0</v>
      </c>
      <c r="HI233" s="68" t="e">
        <f t="shared" si="1199"/>
        <v>#VALUE!</v>
      </c>
      <c r="HJ233" s="68" t="e">
        <f t="shared" si="1230"/>
        <v>#VALUE!</v>
      </c>
      <c r="HK233" s="202">
        <f t="shared" si="1231"/>
        <v>0.85</v>
      </c>
      <c r="HL233" s="464">
        <f t="shared" si="1232"/>
        <v>550000</v>
      </c>
      <c r="HM233" s="464">
        <f t="shared" si="1233"/>
        <v>480000</v>
      </c>
      <c r="HN233" s="192" t="e">
        <f t="shared" si="1200"/>
        <v>#VALUE!</v>
      </c>
      <c r="HO233" s="192" t="e">
        <f>HN233*HK233*$HO$2/HL233*1000000</f>
        <v>#VALUE!</v>
      </c>
      <c r="HP233" s="192" t="e">
        <f>HN233*HK233*$HP$2/HM233*1000000</f>
        <v>#VALUE!</v>
      </c>
    </row>
    <row r="234" customFormat="1" spans="1:224">
      <c r="A234" s="381">
        <v>229</v>
      </c>
      <c r="B234" s="54">
        <f ca="1" t="shared" si="1234"/>
        <v>43626</v>
      </c>
      <c r="C234" s="57">
        <f t="shared" si="1235"/>
        <v>0.0416666666666667</v>
      </c>
      <c r="D234" s="68" t="str">
        <f ca="1" t="shared" si="1201"/>
        <v>白班</v>
      </c>
      <c r="E234" s="68" t="str">
        <f ca="1" t="shared" si="1202"/>
        <v>乙</v>
      </c>
      <c r="F234" s="68">
        <f ca="1">SUMPRODUCT((成本日报!$A$3:$A$95=计划!B234)*(成本日报!$B$3:$B$95=计划!$D234),成本日报!$C$3:$C$95)</f>
        <v>2</v>
      </c>
      <c r="G234" s="382">
        <f ca="1" t="shared" si="1236"/>
        <v>43626.4999999994</v>
      </c>
      <c r="H234" s="382">
        <f ca="1" t="shared" si="1203"/>
        <v>43626.5069444439</v>
      </c>
      <c r="I234" s="382">
        <f ca="1" t="shared" si="1204"/>
        <v>43626.5124999994</v>
      </c>
      <c r="J234" s="382">
        <f ca="1" t="shared" si="1205"/>
        <v>43626.5416666661</v>
      </c>
      <c r="K234" s="382">
        <f ca="1" t="shared" si="1206"/>
        <v>43626.6041666661</v>
      </c>
      <c r="L234" s="382">
        <f ca="1" t="shared" si="1207"/>
        <v>43626.6249999994</v>
      </c>
      <c r="M234" s="398" t="str">
        <f>IF(_tag_month_day!A230="","",_tag_month_day!A230)</f>
        <v/>
      </c>
      <c r="N234" s="398" t="str">
        <f>IF(_tag_month_day!B230="","",_tag_month_day!B230)</f>
        <v/>
      </c>
      <c r="O234" s="399" t="e">
        <f t="shared" si="1208"/>
        <v>#VALUE!</v>
      </c>
      <c r="P234" s="398" t="str">
        <f>IF(_tag_month_day!C230="","",_tag_month_day!C230)</f>
        <v/>
      </c>
      <c r="Q234" s="398" t="str">
        <f>IF(_tag_month_day!D230="","",_tag_month_day!D230)</f>
        <v/>
      </c>
      <c r="R234" s="416">
        <f>IF(_tag_month_day!CB230="",R233,_tag_month_day!CB230/100)</f>
        <v>0.07</v>
      </c>
      <c r="S234" s="417" t="str">
        <f>IF(_tag_month_day!E230="","",_tag_month_day!E230)</f>
        <v/>
      </c>
      <c r="T234" s="417" t="str">
        <f>IF(_tag_month_day!F230="","",_tag_month_day!F230)</f>
        <v/>
      </c>
      <c r="U234" s="418" t="e">
        <f t="shared" si="1162"/>
        <v>#VALUE!</v>
      </c>
      <c r="V234" s="53" t="e">
        <f t="shared" si="1163"/>
        <v>#VALUE!</v>
      </c>
      <c r="W234" s="419" t="str">
        <f>IF(_jhy_month_day!A230="","",_jhy_month_day!A230)</f>
        <v/>
      </c>
      <c r="X234" s="420" t="str">
        <f>IF(_jhy_month_day!B230="","",_jhy_month_day!B230/100)</f>
        <v/>
      </c>
      <c r="Y234" s="420" t="str">
        <f>IF(_jhy_month_day!C230="","",_jhy_month_day!C230/100)</f>
        <v/>
      </c>
      <c r="Z234" s="439">
        <f t="shared" si="1253"/>
        <v>58</v>
      </c>
      <c r="AA234" s="440" t="str">
        <f>IF(_tag_month_day!G230="","",_tag_month_day!G230/100)</f>
        <v/>
      </c>
      <c r="AB234" s="440" t="str">
        <f>IF(_tag_month_day!H230="","",_tag_month_day!H230/100)</f>
        <v/>
      </c>
      <c r="AC234" s="193">
        <f t="shared" si="1209"/>
        <v>1.59963432013121</v>
      </c>
      <c r="AD234" s="441" t="str">
        <f t="shared" si="1210"/>
        <v/>
      </c>
      <c r="AE234" s="442" t="str">
        <f t="shared" si="1211"/>
        <v/>
      </c>
      <c r="AF234" s="443">
        <v>1</v>
      </c>
      <c r="AG234" s="68" t="str">
        <f>IF(_duihao_month_day!A230="","",_duihao_month_day!A230)</f>
        <v/>
      </c>
      <c r="AH234" s="463">
        <f>IF(_gyk_month_day!B230="",AH233,_gyk_month_day!B230)</f>
        <v>820</v>
      </c>
      <c r="AI234" s="464" t="e">
        <f t="shared" si="1237"/>
        <v>#VALUE!</v>
      </c>
      <c r="AJ234" s="68" t="str">
        <f>IF(_tag_month_day!I230="","",_tag_month_day!I230)</f>
        <v/>
      </c>
      <c r="AK234" s="465" t="str">
        <f>IF(_tzyy_month_day!A230="","",_tzyy_month_day!A230)</f>
        <v/>
      </c>
      <c r="AL234" s="465" t="str">
        <f>IF(_tzyy_month_day!B230="","",_tzyy_month_day!B230)</f>
        <v/>
      </c>
      <c r="AM234" s="465" t="str">
        <f>IF(_tzyy_month_day!C230="","",_tzyy_month_day!C230)</f>
        <v/>
      </c>
      <c r="AN234" s="466" t="str">
        <f>IF(_tag_month_day!CG230="","",_tag_month_day!CG230)</f>
        <v/>
      </c>
      <c r="AO234" s="466" t="str">
        <f>IF(_tag_month_day!CH230="","",_tag_month_day!CH230)</f>
        <v/>
      </c>
      <c r="AP234" s="486" t="e">
        <f t="shared" si="1212"/>
        <v>#VALUE!</v>
      </c>
      <c r="AQ234" s="487" t="str">
        <f>IF(_tag_month_day!J230="","",_tag_month_day!J230/100)</f>
        <v/>
      </c>
      <c r="AR234" s="488">
        <f t="shared" si="1213"/>
        <v>1.3</v>
      </c>
      <c r="AS234" s="489" t="e">
        <f t="shared" si="1164"/>
        <v>#VALUE!</v>
      </c>
      <c r="AT234" s="489">
        <f t="shared" si="1214"/>
        <v>0</v>
      </c>
      <c r="AU234" s="490" t="str">
        <f>IF(_tag_month_day!K230="","",_tag_month_day!K230)</f>
        <v/>
      </c>
      <c r="AV234" s="491" t="str">
        <f>IF(_tag_month_day!L230="","",_tag_month_day!L230/100)</f>
        <v/>
      </c>
      <c r="AW234" s="420">
        <f t="shared" si="1136"/>
        <v>0</v>
      </c>
      <c r="AX234" s="420">
        <f t="shared" si="1215"/>
        <v>0</v>
      </c>
      <c r="AY234" s="420" t="str">
        <f>IF(_tag_month_day!M230="","",_tag_month_day!M230/100)</f>
        <v/>
      </c>
      <c r="AZ234" s="420" t="str">
        <f>IF(_tag_month_day!N230="","",_tag_month_day!N230/100)</f>
        <v/>
      </c>
      <c r="BA234" s="420" t="str">
        <f>IF(_tag_month_day!O230="","",_tag_month_day!O230/100)</f>
        <v/>
      </c>
      <c r="BB234" s="496" t="str">
        <f>IF(_tag_month_day!P230="","",_tag_month_day!P230/100)</f>
        <v/>
      </c>
      <c r="BC234" s="496">
        <f t="shared" si="1216"/>
        <v>0</v>
      </c>
      <c r="BD234" s="496" t="str">
        <f>IF(_tag_month_day!Q230="","",_tag_month_day!Q230/100)</f>
        <v/>
      </c>
      <c r="BE234" s="510" t="str">
        <f>IF(_tag_month_day!R230="","",_tag_month_day!R230/100)</f>
        <v/>
      </c>
      <c r="BF234" s="413" t="str">
        <f>IF(_tag_month_day!CC230="","",_tag_month_day!CC230/100)</f>
        <v/>
      </c>
      <c r="BG234" s="511" t="e">
        <f t="shared" si="1165"/>
        <v>#VALUE!</v>
      </c>
      <c r="BH234" s="198">
        <f t="shared" si="1166"/>
        <v>0</v>
      </c>
      <c r="BI234" s="512" t="e">
        <f>IF(CX234=0,BI233,(DK234*查询!$R$5+DL234*查询!$Q$5+DM234*查询!$N$5+DN234*查询!$O$5+DO234*查询!$P$5)*AF234/CX234)</f>
        <v>#VALUE!</v>
      </c>
      <c r="BJ234" s="512" t="e">
        <f>IF(CX234=0,BJ233,(DP234*查询!$S$5+DQ234*查询!$T$5+DR234*查询!$U$5)*AF234/CX234)</f>
        <v>#VALUE!</v>
      </c>
      <c r="BK234" s="512">
        <f t="shared" si="1217"/>
        <v>1</v>
      </c>
      <c r="BL234" s="513" t="str">
        <f>IF(_cfyc_month_day!A230="","",_cfyc_month_day!A230)</f>
        <v/>
      </c>
      <c r="BM234" s="513" t="str">
        <f>IF(_cfyc_month_day!B230="","",_cfyc_month_day!B230)</f>
        <v/>
      </c>
      <c r="BN234" s="513" t="str">
        <f>IF(_cfyc_month_day!C230="","",_cfyc_month_day!C230)</f>
        <v/>
      </c>
      <c r="BO234" s="522" t="str">
        <f>IF(_cfyc_month_day!D230="","",_cfyc_month_day!D230)</f>
        <v/>
      </c>
      <c r="BP234" s="522" t="str">
        <f>IF(_cfyc_month_day!E230="","",_cfyc_month_day!E230)</f>
        <v/>
      </c>
      <c r="BQ234" s="522" t="str">
        <f>IF(_cfyc_month_day!F230="","",_cfyc_month_day!F230)</f>
        <v/>
      </c>
      <c r="BR234" s="513" t="str">
        <f>IF(_tag_month_day!T230="","",_tag_month_day!T230)</f>
        <v/>
      </c>
      <c r="BS234" s="513" t="str">
        <f>IF(_tag_month_day!U230="","",_tag_month_day!U230)</f>
        <v/>
      </c>
      <c r="BT234" s="523" t="str">
        <f t="shared" si="1218"/>
        <v/>
      </c>
      <c r="BU234" s="223" t="str">
        <f>IF(_tag_month_day!V230="","",_tag_month_day!V230)</f>
        <v/>
      </c>
      <c r="BV234" s="206" t="str">
        <f>IF(_tag_month_day!W230="","",_tag_month_day!W230)</f>
        <v/>
      </c>
      <c r="BW234" s="540" t="str">
        <f>IF(_tag_month_day!X230="","",_tag_month_day!X230)</f>
        <v/>
      </c>
      <c r="BX234" s="540" t="str">
        <f>IF(_tag_month_day!Y230="","",_tag_month_day!Y230)</f>
        <v/>
      </c>
      <c r="BY234" s="541">
        <f ca="1" t="shared" si="1219"/>
        <v>43626.6249999994</v>
      </c>
      <c r="BZ234" s="542"/>
      <c r="CA234" s="543" t="str">
        <f>IF(_jhy2_month_day!A230="","",_jhy2_month_day!A230)</f>
        <v/>
      </c>
      <c r="CB234" s="464" t="str">
        <f>IF(_jhy2_month_day!B230="","",_jhy2_month_day!B230)</f>
        <v/>
      </c>
      <c r="CC234" s="464" t="str">
        <f>IF(_jhy2_month_day!C230="","",_jhy2_month_day!C230)</f>
        <v/>
      </c>
      <c r="CD234" s="464" t="str">
        <f>IF(_jhy2_month_day!D230="","",_jhy2_month_day!D230)</f>
        <v/>
      </c>
      <c r="CE234" s="464" t="str">
        <f>IF(_jhy2_month_day!E230="","",_jhy2_month_day!E230)</f>
        <v/>
      </c>
      <c r="CF234" s="464" t="str">
        <f>IF(_jhy2_month_day!F230="","",_jhy2_month_day!F230)</f>
        <v/>
      </c>
      <c r="CG234" s="464" t="str">
        <f>IF(_jhy2_month_day!G230="","",_jhy2_month_day!G230)</f>
        <v/>
      </c>
      <c r="CH234" s="464" t="str">
        <f>IF(_jhy2_month_day!H230="","",_jhy2_month_day!H230)</f>
        <v/>
      </c>
      <c r="CI234" s="464" t="str">
        <f>IF(_jhy2_month_day!I230="","",_jhy2_month_day!I230)</f>
        <v/>
      </c>
      <c r="CJ234" s="464" t="str">
        <f>IF(_jhy2_month_day!J230="","",_jhy2_month_day!J230)</f>
        <v/>
      </c>
      <c r="CK234" s="464" t="str">
        <f>IF(_jhy2_month_day!K230="","",_jhy2_month_day!K230)</f>
        <v/>
      </c>
      <c r="CL234" s="562" t="str">
        <f>IF(_jhy2_month_day!L230="","",_jhy2_month_day!L230)</f>
        <v/>
      </c>
      <c r="CM234" s="562" t="str">
        <f>IF(_jhy2_month_day!M230="","",_jhy2_month_day!M230)</f>
        <v/>
      </c>
      <c r="CN234" s="562" t="str">
        <f>IF(_jhy2_month_day!N230="","",_jhy2_month_day!N230)</f>
        <v/>
      </c>
      <c r="CO234" s="562" t="str">
        <f>IF(_jhy2_month_day!O230="","",_jhy2_month_day!O230)</f>
        <v/>
      </c>
      <c r="CP234" s="562" t="str">
        <f>IF(_jhy2_month_day!P230="","",_jhy2_month_day!P230)</f>
        <v/>
      </c>
      <c r="CQ234" s="562" t="str">
        <f>IF(_jhy2_month_day!Q230="","",_jhy2_month_day!Q230)</f>
        <v/>
      </c>
      <c r="CR234" s="563" t="str">
        <f>IF(_jhy2_month_day!R230="","",_jhy2_month_day!R230)</f>
        <v/>
      </c>
      <c r="CS234" s="576" t="str">
        <f>IF(_jhy2_month_day!S230="","",_jhy2_month_day!S230)</f>
        <v/>
      </c>
      <c r="CT234" s="562" t="str">
        <f>IF(_jhy2_month_day!T230="","",_jhy2_month_day!T230)</f>
        <v/>
      </c>
      <c r="CU234" s="577" t="e">
        <f t="shared" si="1167"/>
        <v>#VALUE!</v>
      </c>
      <c r="CV234" s="198" t="e">
        <f t="shared" si="1168"/>
        <v>#VALUE!</v>
      </c>
      <c r="CW234" s="192" t="e">
        <f t="shared" si="1169"/>
        <v>#VALUE!</v>
      </c>
      <c r="CX234" s="192" t="e">
        <f t="shared" si="1170"/>
        <v>#VALUE!</v>
      </c>
      <c r="CY234" s="202" t="e">
        <f t="shared" si="1171"/>
        <v>#VALUE!</v>
      </c>
      <c r="CZ234" s="192" t="e">
        <f t="shared" ref="CZ234:DI234" si="1414">$AJ234*EF234</f>
        <v>#VALUE!</v>
      </c>
      <c r="DA234" s="192" t="e">
        <f t="shared" si="1414"/>
        <v>#VALUE!</v>
      </c>
      <c r="DB234" s="192" t="e">
        <f t="shared" si="1414"/>
        <v>#VALUE!</v>
      </c>
      <c r="DC234" s="192" t="e">
        <f t="shared" si="1414"/>
        <v>#VALUE!</v>
      </c>
      <c r="DD234" s="192" t="e">
        <f t="shared" si="1414"/>
        <v>#VALUE!</v>
      </c>
      <c r="DE234" s="192" t="e">
        <f t="shared" si="1414"/>
        <v>#VALUE!</v>
      </c>
      <c r="DF234" s="192" t="e">
        <f t="shared" si="1414"/>
        <v>#VALUE!</v>
      </c>
      <c r="DG234" s="192" t="e">
        <f t="shared" si="1414"/>
        <v>#VALUE!</v>
      </c>
      <c r="DH234" s="192" t="e">
        <f t="shared" si="1414"/>
        <v>#VALUE!</v>
      </c>
      <c r="DI234" s="192" t="e">
        <f t="shared" si="1414"/>
        <v>#VALUE!</v>
      </c>
      <c r="DJ234" s="192" t="e">
        <f t="shared" si="1173"/>
        <v>#VALUE!</v>
      </c>
      <c r="DK234" s="192" t="e">
        <f t="shared" si="1174"/>
        <v>#VALUE!</v>
      </c>
      <c r="DL234" s="192" t="e">
        <f t="shared" si="1175"/>
        <v>#VALUE!</v>
      </c>
      <c r="DM234" s="192" t="e">
        <f t="shared" si="1176"/>
        <v>#VALUE!</v>
      </c>
      <c r="DN234" s="192" t="e">
        <f t="shared" si="1177"/>
        <v>#VALUE!</v>
      </c>
      <c r="DO234" s="192" t="e">
        <f t="shared" si="1178"/>
        <v>#VALUE!</v>
      </c>
      <c r="DP234" s="192" t="e">
        <f t="shared" si="1179"/>
        <v>#VALUE!</v>
      </c>
      <c r="DQ234" s="192" t="e">
        <f t="shared" si="1180"/>
        <v>#VALUE!</v>
      </c>
      <c r="DR234" s="192" t="e">
        <f t="shared" si="1181"/>
        <v>#VALUE!</v>
      </c>
      <c r="DS234" s="192" t="e">
        <f t="shared" si="1182"/>
        <v>#VALUE!</v>
      </c>
      <c r="DT234" s="192" t="e">
        <f t="shared" si="1183"/>
        <v>#VALUE!</v>
      </c>
      <c r="DU234" s="192" t="e">
        <f t="shared" si="1184"/>
        <v>#VALUE!</v>
      </c>
      <c r="DV234" s="198" t="e">
        <f t="shared" si="1185"/>
        <v>#VALUE!</v>
      </c>
      <c r="DW234" s="198" t="e">
        <f t="shared" si="1186"/>
        <v>#DIV/0!</v>
      </c>
      <c r="DX234" s="198" t="e">
        <f t="shared" si="1187"/>
        <v>#DIV/0!</v>
      </c>
      <c r="DY234" s="198" t="e">
        <f t="shared" si="1188"/>
        <v>#VALUE!</v>
      </c>
      <c r="DZ234" s="198" t="e">
        <f t="shared" si="1189"/>
        <v>#VALUE!</v>
      </c>
      <c r="EA234" s="198" t="e">
        <f t="shared" si="1190"/>
        <v>#VALUE!</v>
      </c>
      <c r="EB234" s="198" t="e">
        <f t="shared" si="1191"/>
        <v>#VALUE!</v>
      </c>
      <c r="EC234" s="198" t="e">
        <f t="shared" si="1192"/>
        <v>#DIV/0!</v>
      </c>
      <c r="ED234" s="198" t="e">
        <f t="shared" si="1193"/>
        <v>#VALUE!</v>
      </c>
      <c r="EE234" s="198" t="e">
        <f t="shared" si="1194"/>
        <v>#VALUE!</v>
      </c>
      <c r="EF234" s="198" t="e">
        <f t="shared" ref="EF234:EO234" si="1415">DV234/SUM($DV234:$EE234)</f>
        <v>#VALUE!</v>
      </c>
      <c r="EG234" s="198" t="e">
        <f t="shared" si="1415"/>
        <v>#DIV/0!</v>
      </c>
      <c r="EH234" s="198" t="e">
        <f t="shared" si="1415"/>
        <v>#DIV/0!</v>
      </c>
      <c r="EI234" s="198" t="e">
        <f t="shared" si="1415"/>
        <v>#VALUE!</v>
      </c>
      <c r="EJ234" s="198" t="e">
        <f t="shared" si="1415"/>
        <v>#VALUE!</v>
      </c>
      <c r="EK234" s="198" t="e">
        <f t="shared" si="1415"/>
        <v>#VALUE!</v>
      </c>
      <c r="EL234" s="198" t="e">
        <f t="shared" si="1415"/>
        <v>#VALUE!</v>
      </c>
      <c r="EM234" s="198" t="e">
        <f t="shared" si="1415"/>
        <v>#DIV/0!</v>
      </c>
      <c r="EN234" s="198" t="e">
        <f t="shared" si="1415"/>
        <v>#VALUE!</v>
      </c>
      <c r="EO234" s="198" t="e">
        <f t="shared" si="1415"/>
        <v>#VALUE!</v>
      </c>
      <c r="EP234" s="511">
        <f t="shared" ref="EP234:EW234" si="1416">EP233</f>
        <v>0.08</v>
      </c>
      <c r="EQ234" s="511">
        <f t="shared" si="1416"/>
        <v>0.015</v>
      </c>
      <c r="ER234" s="511">
        <f t="shared" si="1416"/>
        <v>0.015</v>
      </c>
      <c r="ES234" s="511">
        <f t="shared" si="1416"/>
        <v>0.015</v>
      </c>
      <c r="ET234" s="511">
        <f t="shared" si="1416"/>
        <v>0.015</v>
      </c>
      <c r="EU234" s="511">
        <f t="shared" si="1416"/>
        <v>0.09</v>
      </c>
      <c r="EV234" s="511">
        <f t="shared" si="1416"/>
        <v>0.09</v>
      </c>
      <c r="EW234" s="511">
        <f t="shared" si="1416"/>
        <v>0.09</v>
      </c>
      <c r="EX234" s="420" t="str">
        <f>IF(_tag_month_day!AS230="","",_tag_month_day!AS230/100)</f>
        <v/>
      </c>
      <c r="EY234" s="420" t="str">
        <f>IF(_tag_month_day!AT230="","",_tag_month_day!AT230/100)</f>
        <v/>
      </c>
      <c r="EZ234" s="420" t="str">
        <f>IF(_tag_month_day!AU230="","",_tag_month_day!AU230/100)</f>
        <v/>
      </c>
      <c r="FA234" s="420" t="str">
        <f>IF(_tag_month_day!AV230="","",_tag_month_day!AV230/100)</f>
        <v/>
      </c>
      <c r="FB234" s="420" t="str">
        <f>IF(_tag_month_day!AW230="","",_tag_month_day!AW230/100)</f>
        <v/>
      </c>
      <c r="FC234" s="420" t="str">
        <f>IF(_tag_month_day!AX230="","",_tag_month_day!AX230/100)</f>
        <v/>
      </c>
      <c r="FD234" s="510">
        <f t="shared" si="1223"/>
        <v>0.33</v>
      </c>
      <c r="FE234" s="510">
        <f t="shared" si="1224"/>
        <v>0.19</v>
      </c>
      <c r="FF234" s="510">
        <f t="shared" si="1225"/>
        <v>0.003</v>
      </c>
      <c r="FG234" s="510">
        <f t="shared" si="1226"/>
        <v>0</v>
      </c>
      <c r="FH234" s="603">
        <f t="shared" si="1227"/>
        <v>0.0001</v>
      </c>
      <c r="FI234" s="510">
        <f t="shared" ref="FI234:FR234" si="1417">FI233</f>
        <v>0.41</v>
      </c>
      <c r="FJ234" s="510">
        <f t="shared" si="1417"/>
        <v>0.11</v>
      </c>
      <c r="FK234" s="510">
        <f t="shared" si="1417"/>
        <v>0.015</v>
      </c>
      <c r="FL234" s="510">
        <f t="shared" si="1417"/>
        <v>0</v>
      </c>
      <c r="FM234" s="603">
        <f t="shared" si="1417"/>
        <v>0.0001</v>
      </c>
      <c r="FN234" s="510" t="str">
        <f>IF(_tag_month_day!AY230="","",_tag_month_day!AY230/100)</f>
        <v/>
      </c>
      <c r="FO234" s="510" t="str">
        <f>IF(_tag_month_day!AZ230="","",_tag_month_day!AZ230/100)</f>
        <v/>
      </c>
      <c r="FP234" s="510" t="str">
        <f>IF(_tag_month_day!BA230="","",_tag_month_day!BA230/100)</f>
        <v/>
      </c>
      <c r="FQ234" s="510" t="str">
        <f>IF(_tag_month_day!BB230="","",_tag_month_day!BB230/100)</f>
        <v/>
      </c>
      <c r="FR234" s="603" t="str">
        <f>IF(_tag_month_day!BC230="","",_tag_month_day!BC230/100)</f>
        <v/>
      </c>
      <c r="FS234" s="510" t="str">
        <f>IF(_tag_month_day!BD230="","",_tag_month_day!BD230/100)</f>
        <v/>
      </c>
      <c r="FT234" s="510" t="str">
        <f>IF(_tag_month_day!BE230="","",_tag_month_day!BE230/100)</f>
        <v/>
      </c>
      <c r="FU234" s="510" t="str">
        <f>IF(_tag_month_day!BF230="","",_tag_month_day!BF230/100)</f>
        <v/>
      </c>
      <c r="FV234" s="510" t="str">
        <f>IF(_tag_month_day!BG230="","",_tag_month_day!BG230/100)</f>
        <v/>
      </c>
      <c r="FW234" s="603" t="str">
        <f>IF(_tag_month_day!BH230="","",_tag_month_day!BH230/100)</f>
        <v/>
      </c>
      <c r="FX234" s="510" t="str">
        <f>IF(_tag_month_day!BI230="","",_tag_month_day!BI230/100)</f>
        <v/>
      </c>
      <c r="FY234" s="510" t="str">
        <f>IF(_tag_month_day!BJ230="","",_tag_month_day!BJ230/100)</f>
        <v/>
      </c>
      <c r="FZ234" s="605" t="str">
        <f>IF(_tag_month_day!BK230="","",_tag_month_day!BK230/100)</f>
        <v/>
      </c>
      <c r="GA234" s="510" t="str">
        <f>IF(_tag_month_day!BL230="","",_tag_month_day!BL230/100)</f>
        <v/>
      </c>
      <c r="GB234" s="603" t="str">
        <f>IF(_tag_month_day!BM230="","",_tag_month_day!BM230/100)</f>
        <v/>
      </c>
      <c r="GC234" s="420" t="str">
        <f>IF(_tag_month_day!BN230="","",_tag_month_day!BN230/100)</f>
        <v/>
      </c>
      <c r="GD234" s="420" t="str">
        <f>IF(_tag_month_day!BO230="","",_tag_month_day!BO230/100)</f>
        <v/>
      </c>
      <c r="GE234" s="420" t="str">
        <f>IF(_tag_month_day!BP230="","",_tag_month_day!BP230/100)</f>
        <v/>
      </c>
      <c r="GF234" s="420" t="str">
        <f>IF(_tag_month_day!BQ230="","",_tag_month_day!BQ230/100)</f>
        <v/>
      </c>
      <c r="GG234" s="420" t="str">
        <f>IF(_tag_month_day!BR230="","",_tag_month_day!BR230/100)</f>
        <v/>
      </c>
      <c r="GH234" s="420" t="str">
        <f>IF(_tag_month_day!BS230="","",_tag_month_day!BS230/100)</f>
        <v/>
      </c>
      <c r="GI234" s="603" t="str">
        <f>IF(_tag_month_day!BT230="","",_tag_month_day!BT230/100)</f>
        <v/>
      </c>
      <c r="GJ234" s="612" t="str">
        <f>IF(_tag_month_day!BU230="","",_tag_month_day!BU230/100)</f>
        <v/>
      </c>
      <c r="GK234" s="620" t="str">
        <f>IF(_tag_month_day!BV230="",IF(_rlcf_month_day!A$2="","",_rlcf_month_day!A$2/100),_tag_month_day!BV230/100)</f>
        <v/>
      </c>
      <c r="GL234" s="620" t="str">
        <f>IF(_tag_month_day!BW230="",IF(_rlcf_month_day!B$2="","",_rlcf_month_day!B$2/100),_tag_month_day!BW230/100)</f>
        <v/>
      </c>
      <c r="GM234" s="621" t="str">
        <f>IF(_tag_month_day!BX230="",IF(_rlcf_month_day!C$2="","",_rlcf_month_day!C$2/100),_tag_month_day!BX230/100)</f>
        <v/>
      </c>
      <c r="GN234" s="620" t="str">
        <f>IF(_tag_month_day!BV230="",IF(_rlcf_month_day!A$2="","",_rlcf_month_day!A$2/100),_tag_month_day!BV230/100)</f>
        <v/>
      </c>
      <c r="GO234" s="620" t="str">
        <f>IF(_tag_month_day!BW230="",IF(_rlcf_month_day!B$2="","",_rlcf_month_day!B$2/100),_tag_month_day!BW230/100)</f>
        <v/>
      </c>
      <c r="GP234" s="620" t="str">
        <f>IF(_tag_month_day!CD230="",IF(_rlcf_month_day!E$2="","",_rlcf_month_day!E$2/100),_tag_month_day!CD230/100)</f>
        <v/>
      </c>
      <c r="GQ234" s="620" t="str">
        <f>IF(_tag_month_day!CE230="",IF(_rlcf_month_day!F$2="","",_rlcf_month_day!F$2/100),_tag_month_day!CE230/100)</f>
        <v/>
      </c>
      <c r="GR234" s="621" t="str">
        <f>IF(_tag_month_day!CF230="",IF(_rlcf_month_day!G$2="","",_rlcf_month_day!G$2/100),_tag_month_day!CF230/100)</f>
        <v/>
      </c>
      <c r="GS234" s="626">
        <f t="shared" ref="GS234:HH234" si="1418">GS233</f>
        <v>0.953</v>
      </c>
      <c r="GT234" s="626">
        <f t="shared" si="1418"/>
        <v>0.55</v>
      </c>
      <c r="GU234" s="626">
        <f t="shared" si="1418"/>
        <v>0.55</v>
      </c>
      <c r="GV234" s="626">
        <f t="shared" si="1418"/>
        <v>0.55</v>
      </c>
      <c r="GW234" s="626">
        <f t="shared" si="1418"/>
        <v>0.5</v>
      </c>
      <c r="GX234" s="626">
        <f t="shared" si="1418"/>
        <v>0.935</v>
      </c>
      <c r="GY234" s="626">
        <f t="shared" si="1418"/>
        <v>0.15</v>
      </c>
      <c r="GZ234" s="626">
        <f t="shared" si="1418"/>
        <v>1</v>
      </c>
      <c r="HA234" s="632">
        <f t="shared" si="1418"/>
        <v>0.047</v>
      </c>
      <c r="HB234" s="632">
        <f t="shared" si="1418"/>
        <v>0.45</v>
      </c>
      <c r="HC234" s="632">
        <f t="shared" si="1418"/>
        <v>0.45</v>
      </c>
      <c r="HD234" s="632">
        <f t="shared" si="1418"/>
        <v>0.45</v>
      </c>
      <c r="HE234" s="632">
        <f t="shared" si="1418"/>
        <v>0.5</v>
      </c>
      <c r="HF234" s="632">
        <f t="shared" si="1418"/>
        <v>0.065</v>
      </c>
      <c r="HG234" s="632">
        <f t="shared" si="1418"/>
        <v>0.85</v>
      </c>
      <c r="HH234" s="632">
        <f t="shared" si="1418"/>
        <v>0</v>
      </c>
      <c r="HI234" s="68">
        <f t="shared" si="1199"/>
        <v>0</v>
      </c>
      <c r="HJ234" s="68" t="e">
        <f t="shared" si="1230"/>
        <v>#VALUE!</v>
      </c>
      <c r="HK234" s="202">
        <f t="shared" si="1231"/>
        <v>0.85</v>
      </c>
      <c r="HL234" s="464">
        <f t="shared" si="1232"/>
        <v>550000</v>
      </c>
      <c r="HM234" s="464">
        <f t="shared" si="1233"/>
        <v>480000</v>
      </c>
      <c r="HN234" s="192" t="e">
        <f t="shared" si="1200"/>
        <v>#VALUE!</v>
      </c>
      <c r="HO234" s="192" t="e">
        <f>HN234*HK234*$HO$2/HL234*1000000</f>
        <v>#VALUE!</v>
      </c>
      <c r="HP234" s="192" t="e">
        <f>HN234*HK234*$HP$2/HM234*1000000</f>
        <v>#VALUE!</v>
      </c>
    </row>
    <row r="235" customFormat="1" spans="1:224">
      <c r="A235" s="381">
        <v>230</v>
      </c>
      <c r="B235" s="54">
        <f ca="1" t="shared" si="1234"/>
        <v>43626</v>
      </c>
      <c r="C235" s="57">
        <f t="shared" si="1235"/>
        <v>0.0416666666666667</v>
      </c>
      <c r="D235" s="68" t="str">
        <f ca="1" t="shared" si="1201"/>
        <v>白班</v>
      </c>
      <c r="E235" s="68" t="str">
        <f ca="1" t="shared" si="1202"/>
        <v>乙</v>
      </c>
      <c r="F235" s="68">
        <f ca="1">SUMPRODUCT((成本日报!$A$3:$A$95=计划!B235)*(成本日报!$B$3:$B$95=计划!$D235),成本日报!$C$3:$C$95)</f>
        <v>2</v>
      </c>
      <c r="G235" s="382">
        <f ca="1" t="shared" si="1236"/>
        <v>43626.5416666661</v>
      </c>
      <c r="H235" s="382">
        <f ca="1" t="shared" si="1203"/>
        <v>43626.5486111106</v>
      </c>
      <c r="I235" s="382">
        <f ca="1" t="shared" si="1204"/>
        <v>43626.5541666661</v>
      </c>
      <c r="J235" s="382">
        <f ca="1" t="shared" si="1205"/>
        <v>43626.5833333328</v>
      </c>
      <c r="K235" s="382">
        <f ca="1" t="shared" si="1206"/>
        <v>43626.6458333328</v>
      </c>
      <c r="L235" s="382">
        <f ca="1" t="shared" si="1207"/>
        <v>43626.6666666661</v>
      </c>
      <c r="M235" s="398" t="str">
        <f>IF(_tag_month_day!A231="","",_tag_month_day!A231)</f>
        <v/>
      </c>
      <c r="N235" s="398" t="str">
        <f>IF(_tag_month_day!B231="","",_tag_month_day!B231)</f>
        <v/>
      </c>
      <c r="O235" s="399" t="e">
        <f t="shared" si="1208"/>
        <v>#VALUE!</v>
      </c>
      <c r="P235" s="398" t="str">
        <f>IF(_tag_month_day!C231="","",_tag_month_day!C231)</f>
        <v/>
      </c>
      <c r="Q235" s="398" t="str">
        <f>IF(_tag_month_day!D231="","",_tag_month_day!D231)</f>
        <v/>
      </c>
      <c r="R235" s="416">
        <f>IF(_tag_month_day!CB231="",R234,_tag_month_day!CB231/100)</f>
        <v>0.07</v>
      </c>
      <c r="S235" s="417" t="str">
        <f>IF(_tag_month_day!E231="","",_tag_month_day!E231)</f>
        <v/>
      </c>
      <c r="T235" s="417" t="str">
        <f>IF(_tag_month_day!F231="","",_tag_month_day!F231)</f>
        <v/>
      </c>
      <c r="U235" s="418" t="e">
        <f t="shared" si="1162"/>
        <v>#VALUE!</v>
      </c>
      <c r="V235" s="53" t="e">
        <f t="shared" si="1163"/>
        <v>#VALUE!</v>
      </c>
      <c r="W235" s="419" t="str">
        <f>IF(_jhy_month_day!A231="","",_jhy_month_day!A231)</f>
        <v/>
      </c>
      <c r="X235" s="420" t="str">
        <f>IF(_jhy_month_day!B231="","",_jhy_month_day!B231/100)</f>
        <v/>
      </c>
      <c r="Y235" s="420" t="str">
        <f>IF(_jhy_month_day!C231="","",_jhy_month_day!C231/100)</f>
        <v/>
      </c>
      <c r="Z235" s="439">
        <f t="shared" si="1253"/>
        <v>58</v>
      </c>
      <c r="AA235" s="440" t="str">
        <f>IF(_tag_month_day!G231="","",_tag_month_day!G231/100)</f>
        <v/>
      </c>
      <c r="AB235" s="440" t="str">
        <f>IF(_tag_month_day!H231="","",_tag_month_day!H231/100)</f>
        <v/>
      </c>
      <c r="AC235" s="193">
        <f t="shared" si="1209"/>
        <v>1.59963432013121</v>
      </c>
      <c r="AD235" s="441" t="str">
        <f t="shared" si="1210"/>
        <v/>
      </c>
      <c r="AE235" s="442" t="str">
        <f t="shared" si="1211"/>
        <v/>
      </c>
      <c r="AF235" s="443">
        <v>1</v>
      </c>
      <c r="AG235" s="68" t="str">
        <f>IF(_duihao_month_day!A231="","",_duihao_month_day!A231)</f>
        <v/>
      </c>
      <c r="AH235" s="463">
        <f>IF(_gyk_month_day!B231="",AH234,_gyk_month_day!B231)</f>
        <v>820</v>
      </c>
      <c r="AI235" s="464" t="e">
        <f t="shared" si="1237"/>
        <v>#VALUE!</v>
      </c>
      <c r="AJ235" s="68" t="str">
        <f>IF(_tag_month_day!I231="","",_tag_month_day!I231)</f>
        <v/>
      </c>
      <c r="AK235" s="465" t="str">
        <f>IF(_tzyy_month_day!A231="","",_tzyy_month_day!A231)</f>
        <v/>
      </c>
      <c r="AL235" s="465" t="str">
        <f>IF(_tzyy_month_day!B231="","",_tzyy_month_day!B231)</f>
        <v/>
      </c>
      <c r="AM235" s="465" t="str">
        <f>IF(_tzyy_month_day!C231="","",_tzyy_month_day!C231)</f>
        <v/>
      </c>
      <c r="AN235" s="466" t="str">
        <f>IF(_tag_month_day!CG231="","",_tag_month_day!CG231)</f>
        <v/>
      </c>
      <c r="AO235" s="466" t="str">
        <f>IF(_tag_month_day!CH231="","",_tag_month_day!CH231)</f>
        <v/>
      </c>
      <c r="AP235" s="486" t="e">
        <f t="shared" si="1212"/>
        <v>#VALUE!</v>
      </c>
      <c r="AQ235" s="487" t="str">
        <f>IF(_tag_month_day!J231="","",_tag_month_day!J231/100)</f>
        <v/>
      </c>
      <c r="AR235" s="488">
        <f t="shared" si="1213"/>
        <v>1.3</v>
      </c>
      <c r="AS235" s="489" t="e">
        <f t="shared" si="1164"/>
        <v>#VALUE!</v>
      </c>
      <c r="AT235" s="489">
        <f t="shared" si="1214"/>
        <v>0</v>
      </c>
      <c r="AU235" s="490" t="str">
        <f>IF(_tag_month_day!K231="","",_tag_month_day!K231)</f>
        <v/>
      </c>
      <c r="AV235" s="491" t="str">
        <f>IF(_tag_month_day!L231="","",_tag_month_day!L231/100)</f>
        <v/>
      </c>
      <c r="AW235" s="420">
        <f t="shared" si="1136"/>
        <v>0</v>
      </c>
      <c r="AX235" s="420">
        <f t="shared" si="1215"/>
        <v>0</v>
      </c>
      <c r="AY235" s="420" t="str">
        <f>IF(_tag_month_day!M231="","",_tag_month_day!M231/100)</f>
        <v/>
      </c>
      <c r="AZ235" s="420" t="str">
        <f>IF(_tag_month_day!N231="","",_tag_month_day!N231/100)</f>
        <v/>
      </c>
      <c r="BA235" s="420" t="str">
        <f>IF(_tag_month_day!O231="","",_tag_month_day!O231/100)</f>
        <v/>
      </c>
      <c r="BB235" s="496" t="str">
        <f>IF(_tag_month_day!P231="","",_tag_month_day!P231/100)</f>
        <v/>
      </c>
      <c r="BC235" s="496">
        <f t="shared" si="1216"/>
        <v>0</v>
      </c>
      <c r="BD235" s="496" t="str">
        <f>IF(_tag_month_day!Q231="","",_tag_month_day!Q231/100)</f>
        <v/>
      </c>
      <c r="BE235" s="510" t="str">
        <f>IF(_tag_month_day!R231="","",_tag_month_day!R231/100)</f>
        <v/>
      </c>
      <c r="BF235" s="413" t="str">
        <f>IF(_tag_month_day!CC231="","",_tag_month_day!CC231/100)</f>
        <v/>
      </c>
      <c r="BG235" s="511" t="e">
        <f t="shared" si="1165"/>
        <v>#VALUE!</v>
      </c>
      <c r="BH235" s="198">
        <f t="shared" si="1166"/>
        <v>0</v>
      </c>
      <c r="BI235" s="512" t="e">
        <f>IF(CX235=0,BI234,(DK235*查询!$R$5+DL235*查询!$Q$5+DM235*查询!$N$5+DN235*查询!$O$5+DO235*查询!$P$5)*AF235/CX235)</f>
        <v>#VALUE!</v>
      </c>
      <c r="BJ235" s="512" t="e">
        <f>IF(CX235=0,BJ234,(DP235*查询!$S$5+DQ235*查询!$T$5+DR235*查询!$U$5)*AF235/CX235)</f>
        <v>#VALUE!</v>
      </c>
      <c r="BK235" s="512">
        <f t="shared" si="1217"/>
        <v>1</v>
      </c>
      <c r="BL235" s="513" t="str">
        <f>IF(_cfyc_month_day!A231="","",_cfyc_month_day!A231)</f>
        <v/>
      </c>
      <c r="BM235" s="513" t="str">
        <f>IF(_cfyc_month_day!B231="","",_cfyc_month_day!B231)</f>
        <v/>
      </c>
      <c r="BN235" s="513" t="str">
        <f>IF(_cfyc_month_day!C231="","",_cfyc_month_day!C231)</f>
        <v/>
      </c>
      <c r="BO235" s="522" t="str">
        <f>IF(_cfyc_month_day!D231="","",_cfyc_month_day!D231)</f>
        <v/>
      </c>
      <c r="BP235" s="522" t="str">
        <f>IF(_cfyc_month_day!E231="","",_cfyc_month_day!E231)</f>
        <v/>
      </c>
      <c r="BQ235" s="522" t="str">
        <f>IF(_cfyc_month_day!F231="","",_cfyc_month_day!F231)</f>
        <v/>
      </c>
      <c r="BR235" s="513" t="str">
        <f>IF(_tag_month_day!T231="","",_tag_month_day!T231)</f>
        <v/>
      </c>
      <c r="BS235" s="513" t="str">
        <f>IF(_tag_month_day!U231="","",_tag_month_day!U231)</f>
        <v/>
      </c>
      <c r="BT235" s="523" t="str">
        <f t="shared" si="1218"/>
        <v/>
      </c>
      <c r="BU235" s="223" t="str">
        <f>IF(_tag_month_day!V231="","",_tag_month_day!V231)</f>
        <v/>
      </c>
      <c r="BV235" s="206" t="str">
        <f>IF(_tag_month_day!W231="","",_tag_month_day!W231)</f>
        <v/>
      </c>
      <c r="BW235" s="540" t="str">
        <f>IF(_tag_month_day!X231="","",_tag_month_day!X231)</f>
        <v/>
      </c>
      <c r="BX235" s="540" t="str">
        <f>IF(_tag_month_day!Y231="","",_tag_month_day!Y231)</f>
        <v/>
      </c>
      <c r="BY235" s="541">
        <f ca="1" t="shared" si="1219"/>
        <v>43626.6666666661</v>
      </c>
      <c r="BZ235" s="542" t="s">
        <v>215</v>
      </c>
      <c r="CA235" s="543" t="str">
        <f>IF(_jhy2_month_day!A231="","",_jhy2_month_day!A231)</f>
        <v/>
      </c>
      <c r="CB235" s="464" t="str">
        <f>IF(_jhy2_month_day!B231="","",_jhy2_month_day!B231)</f>
        <v/>
      </c>
      <c r="CC235" s="464" t="str">
        <f>IF(_jhy2_month_day!C231="","",_jhy2_month_day!C231)</f>
        <v/>
      </c>
      <c r="CD235" s="464" t="str">
        <f>IF(_jhy2_month_day!D231="","",_jhy2_month_day!D231)</f>
        <v/>
      </c>
      <c r="CE235" s="464" t="str">
        <f>IF(_jhy2_month_day!E231="","",_jhy2_month_day!E231)</f>
        <v/>
      </c>
      <c r="CF235" s="464" t="str">
        <f>IF(_jhy2_month_day!F231="","",_jhy2_month_day!F231)</f>
        <v/>
      </c>
      <c r="CG235" s="464" t="str">
        <f>IF(_jhy2_month_day!G231="","",_jhy2_month_day!G231)</f>
        <v/>
      </c>
      <c r="CH235" s="464" t="str">
        <f>IF(_jhy2_month_day!H231="","",_jhy2_month_day!H231)</f>
        <v/>
      </c>
      <c r="CI235" s="464" t="str">
        <f>IF(_jhy2_month_day!I231="","",_jhy2_month_day!I231)</f>
        <v/>
      </c>
      <c r="CJ235" s="464" t="str">
        <f>IF(_jhy2_month_day!J231="","",_jhy2_month_day!J231)</f>
        <v/>
      </c>
      <c r="CK235" s="464" t="str">
        <f>IF(_jhy2_month_day!K231="","",_jhy2_month_day!K231)</f>
        <v/>
      </c>
      <c r="CL235" s="562" t="str">
        <f>IF(_jhy2_month_day!L231="","",_jhy2_month_day!L231)</f>
        <v/>
      </c>
      <c r="CM235" s="562" t="str">
        <f>IF(_jhy2_month_day!M231="","",_jhy2_month_day!M231)</f>
        <v/>
      </c>
      <c r="CN235" s="562" t="str">
        <f>IF(_jhy2_month_day!N231="","",_jhy2_month_day!N231)</f>
        <v/>
      </c>
      <c r="CO235" s="562" t="str">
        <f>IF(_jhy2_month_day!O231="","",_jhy2_month_day!O231)</f>
        <v/>
      </c>
      <c r="CP235" s="562" t="str">
        <f>IF(_jhy2_month_day!P231="","",_jhy2_month_day!P231)</f>
        <v/>
      </c>
      <c r="CQ235" s="562" t="str">
        <f>IF(_jhy2_month_day!Q231="","",_jhy2_month_day!Q231)</f>
        <v/>
      </c>
      <c r="CR235" s="563" t="str">
        <f>IF(_jhy2_month_day!R231="","",_jhy2_month_day!R231)</f>
        <v/>
      </c>
      <c r="CS235" s="576" t="str">
        <f>IF(_jhy2_month_day!S231="","",_jhy2_month_day!S231)</f>
        <v/>
      </c>
      <c r="CT235" s="562" t="str">
        <f>IF(_jhy2_month_day!T231="","",_jhy2_month_day!T231)</f>
        <v/>
      </c>
      <c r="CU235" s="577" t="e">
        <f t="shared" si="1167"/>
        <v>#VALUE!</v>
      </c>
      <c r="CV235" s="198" t="e">
        <f t="shared" si="1168"/>
        <v>#VALUE!</v>
      </c>
      <c r="CW235" s="192" t="e">
        <f t="shared" si="1169"/>
        <v>#VALUE!</v>
      </c>
      <c r="CX235" s="192" t="e">
        <f t="shared" si="1170"/>
        <v>#VALUE!</v>
      </c>
      <c r="CY235" s="202" t="e">
        <f t="shared" si="1171"/>
        <v>#VALUE!</v>
      </c>
      <c r="CZ235" s="192" t="e">
        <f t="shared" ref="CZ235:DI235" si="1419">$AJ235*EF235</f>
        <v>#VALUE!</v>
      </c>
      <c r="DA235" s="192" t="e">
        <f t="shared" si="1419"/>
        <v>#VALUE!</v>
      </c>
      <c r="DB235" s="192" t="e">
        <f t="shared" si="1419"/>
        <v>#VALUE!</v>
      </c>
      <c r="DC235" s="192" t="e">
        <f t="shared" si="1419"/>
        <v>#VALUE!</v>
      </c>
      <c r="DD235" s="192" t="e">
        <f t="shared" si="1419"/>
        <v>#VALUE!</v>
      </c>
      <c r="DE235" s="192" t="e">
        <f t="shared" si="1419"/>
        <v>#VALUE!</v>
      </c>
      <c r="DF235" s="192" t="e">
        <f t="shared" si="1419"/>
        <v>#VALUE!</v>
      </c>
      <c r="DG235" s="192" t="e">
        <f t="shared" si="1419"/>
        <v>#VALUE!</v>
      </c>
      <c r="DH235" s="192" t="e">
        <f t="shared" si="1419"/>
        <v>#VALUE!</v>
      </c>
      <c r="DI235" s="192" t="e">
        <f t="shared" si="1419"/>
        <v>#VALUE!</v>
      </c>
      <c r="DJ235" s="192" t="e">
        <f t="shared" si="1173"/>
        <v>#VALUE!</v>
      </c>
      <c r="DK235" s="192" t="e">
        <f t="shared" si="1174"/>
        <v>#VALUE!</v>
      </c>
      <c r="DL235" s="192" t="e">
        <f t="shared" si="1175"/>
        <v>#VALUE!</v>
      </c>
      <c r="DM235" s="192" t="e">
        <f t="shared" si="1176"/>
        <v>#VALUE!</v>
      </c>
      <c r="DN235" s="192" t="e">
        <f t="shared" si="1177"/>
        <v>#VALUE!</v>
      </c>
      <c r="DO235" s="192" t="e">
        <f t="shared" si="1178"/>
        <v>#VALUE!</v>
      </c>
      <c r="DP235" s="192" t="e">
        <f t="shared" si="1179"/>
        <v>#VALUE!</v>
      </c>
      <c r="DQ235" s="192" t="e">
        <f t="shared" si="1180"/>
        <v>#VALUE!</v>
      </c>
      <c r="DR235" s="192" t="e">
        <f t="shared" si="1181"/>
        <v>#VALUE!</v>
      </c>
      <c r="DS235" s="192" t="e">
        <f t="shared" si="1182"/>
        <v>#VALUE!</v>
      </c>
      <c r="DT235" s="192" t="e">
        <f t="shared" si="1183"/>
        <v>#VALUE!</v>
      </c>
      <c r="DU235" s="192" t="e">
        <f t="shared" si="1184"/>
        <v>#VALUE!</v>
      </c>
      <c r="DV235" s="198" t="e">
        <f t="shared" si="1185"/>
        <v>#VALUE!</v>
      </c>
      <c r="DW235" s="198" t="e">
        <f t="shared" si="1186"/>
        <v>#DIV/0!</v>
      </c>
      <c r="DX235" s="198" t="e">
        <f t="shared" si="1187"/>
        <v>#DIV/0!</v>
      </c>
      <c r="DY235" s="198" t="e">
        <f t="shared" si="1188"/>
        <v>#VALUE!</v>
      </c>
      <c r="DZ235" s="198" t="e">
        <f t="shared" si="1189"/>
        <v>#VALUE!</v>
      </c>
      <c r="EA235" s="198" t="e">
        <f t="shared" si="1190"/>
        <v>#VALUE!</v>
      </c>
      <c r="EB235" s="198" t="e">
        <f t="shared" si="1191"/>
        <v>#VALUE!</v>
      </c>
      <c r="EC235" s="198" t="e">
        <f t="shared" si="1192"/>
        <v>#DIV/0!</v>
      </c>
      <c r="ED235" s="198" t="e">
        <f t="shared" si="1193"/>
        <v>#VALUE!</v>
      </c>
      <c r="EE235" s="198" t="e">
        <f t="shared" si="1194"/>
        <v>#VALUE!</v>
      </c>
      <c r="EF235" s="198" t="e">
        <f t="shared" ref="EF235:EO235" si="1420">DV235/SUM($DV235:$EE235)</f>
        <v>#VALUE!</v>
      </c>
      <c r="EG235" s="198" t="e">
        <f t="shared" si="1420"/>
        <v>#DIV/0!</v>
      </c>
      <c r="EH235" s="198" t="e">
        <f t="shared" si="1420"/>
        <v>#DIV/0!</v>
      </c>
      <c r="EI235" s="198" t="e">
        <f t="shared" si="1420"/>
        <v>#VALUE!</v>
      </c>
      <c r="EJ235" s="198" t="e">
        <f t="shared" si="1420"/>
        <v>#VALUE!</v>
      </c>
      <c r="EK235" s="198" t="e">
        <f t="shared" si="1420"/>
        <v>#VALUE!</v>
      </c>
      <c r="EL235" s="198" t="e">
        <f t="shared" si="1420"/>
        <v>#VALUE!</v>
      </c>
      <c r="EM235" s="198" t="e">
        <f t="shared" si="1420"/>
        <v>#DIV/0!</v>
      </c>
      <c r="EN235" s="198" t="e">
        <f t="shared" si="1420"/>
        <v>#VALUE!</v>
      </c>
      <c r="EO235" s="198" t="e">
        <f t="shared" si="1420"/>
        <v>#VALUE!</v>
      </c>
      <c r="EP235" s="511">
        <f t="shared" ref="EP235:EW235" si="1421">EP234</f>
        <v>0.08</v>
      </c>
      <c r="EQ235" s="511">
        <f t="shared" si="1421"/>
        <v>0.015</v>
      </c>
      <c r="ER235" s="511">
        <f t="shared" si="1421"/>
        <v>0.015</v>
      </c>
      <c r="ES235" s="511">
        <f t="shared" si="1421"/>
        <v>0.015</v>
      </c>
      <c r="ET235" s="511">
        <f t="shared" si="1421"/>
        <v>0.015</v>
      </c>
      <c r="EU235" s="511">
        <f t="shared" si="1421"/>
        <v>0.09</v>
      </c>
      <c r="EV235" s="511">
        <f t="shared" si="1421"/>
        <v>0.09</v>
      </c>
      <c r="EW235" s="511">
        <f t="shared" si="1421"/>
        <v>0.09</v>
      </c>
      <c r="EX235" s="420" t="str">
        <f>IF(_tag_month_day!AS231="","",_tag_month_day!AS231/100)</f>
        <v/>
      </c>
      <c r="EY235" s="420" t="str">
        <f>IF(_tag_month_day!AT231="","",_tag_month_day!AT231/100)</f>
        <v/>
      </c>
      <c r="EZ235" s="420" t="str">
        <f>IF(_tag_month_day!AU231="","",_tag_month_day!AU231/100)</f>
        <v/>
      </c>
      <c r="FA235" s="420" t="str">
        <f>IF(_tag_month_day!AV231="","",_tag_month_day!AV231/100)</f>
        <v/>
      </c>
      <c r="FB235" s="420" t="str">
        <f>IF(_tag_month_day!AW231="","",_tag_month_day!AW231/100)</f>
        <v/>
      </c>
      <c r="FC235" s="420" t="str">
        <f>IF(_tag_month_day!AX231="","",_tag_month_day!AX231/100)</f>
        <v/>
      </c>
      <c r="FD235" s="510">
        <f t="shared" si="1223"/>
        <v>0.33</v>
      </c>
      <c r="FE235" s="510">
        <f t="shared" si="1224"/>
        <v>0.19</v>
      </c>
      <c r="FF235" s="510">
        <f t="shared" si="1225"/>
        <v>0.003</v>
      </c>
      <c r="FG235" s="510">
        <f t="shared" si="1226"/>
        <v>0</v>
      </c>
      <c r="FH235" s="603">
        <f t="shared" si="1227"/>
        <v>0.0001</v>
      </c>
      <c r="FI235" s="510">
        <f t="shared" ref="FI235:FR235" si="1422">FI234</f>
        <v>0.41</v>
      </c>
      <c r="FJ235" s="510">
        <f t="shared" si="1422"/>
        <v>0.11</v>
      </c>
      <c r="FK235" s="510">
        <f t="shared" si="1422"/>
        <v>0.015</v>
      </c>
      <c r="FL235" s="510">
        <f t="shared" si="1422"/>
        <v>0</v>
      </c>
      <c r="FM235" s="603">
        <f t="shared" si="1422"/>
        <v>0.0001</v>
      </c>
      <c r="FN235" s="510" t="str">
        <f>IF(_tag_month_day!AY231="","",_tag_month_day!AY231/100)</f>
        <v/>
      </c>
      <c r="FO235" s="510" t="str">
        <f>IF(_tag_month_day!AZ231="","",_tag_month_day!AZ231/100)</f>
        <v/>
      </c>
      <c r="FP235" s="510" t="str">
        <f>IF(_tag_month_day!BA231="","",_tag_month_day!BA231/100)</f>
        <v/>
      </c>
      <c r="FQ235" s="510" t="str">
        <f>IF(_tag_month_day!BB231="","",_tag_month_day!BB231/100)</f>
        <v/>
      </c>
      <c r="FR235" s="603" t="str">
        <f>IF(_tag_month_day!BC231="","",_tag_month_day!BC231/100)</f>
        <v/>
      </c>
      <c r="FS235" s="510" t="str">
        <f>IF(_tag_month_day!BD231="","",_tag_month_day!BD231/100)</f>
        <v/>
      </c>
      <c r="FT235" s="510" t="str">
        <f>IF(_tag_month_day!BE231="","",_tag_month_day!BE231/100)</f>
        <v/>
      </c>
      <c r="FU235" s="510" t="str">
        <f>IF(_tag_month_day!BF231="","",_tag_month_day!BF231/100)</f>
        <v/>
      </c>
      <c r="FV235" s="510" t="str">
        <f>IF(_tag_month_day!BG231="","",_tag_month_day!BG231/100)</f>
        <v/>
      </c>
      <c r="FW235" s="603" t="str">
        <f>IF(_tag_month_day!BH231="","",_tag_month_day!BH231/100)</f>
        <v/>
      </c>
      <c r="FX235" s="510" t="str">
        <f>IF(_tag_month_day!BI231="","",_tag_month_day!BI231/100)</f>
        <v/>
      </c>
      <c r="FY235" s="510" t="str">
        <f>IF(_tag_month_day!BJ231="","",_tag_month_day!BJ231/100)</f>
        <v/>
      </c>
      <c r="FZ235" s="605" t="str">
        <f>IF(_tag_month_day!BK231="","",_tag_month_day!BK231/100)</f>
        <v/>
      </c>
      <c r="GA235" s="510" t="str">
        <f>IF(_tag_month_day!BL231="","",_tag_month_day!BL231/100)</f>
        <v/>
      </c>
      <c r="GB235" s="603" t="str">
        <f>IF(_tag_month_day!BM231="","",_tag_month_day!BM231/100)</f>
        <v/>
      </c>
      <c r="GC235" s="420" t="str">
        <f>IF(_tag_month_day!BN231="","",_tag_month_day!BN231/100)</f>
        <v/>
      </c>
      <c r="GD235" s="420" t="str">
        <f>IF(_tag_month_day!BO231="","",_tag_month_day!BO231/100)</f>
        <v/>
      </c>
      <c r="GE235" s="420" t="str">
        <f>IF(_tag_month_day!BP231="","",_tag_month_day!BP231/100)</f>
        <v/>
      </c>
      <c r="GF235" s="420" t="str">
        <f>IF(_tag_month_day!BQ231="","",_tag_month_day!BQ231/100)</f>
        <v/>
      </c>
      <c r="GG235" s="420" t="str">
        <f>IF(_tag_month_day!BR231="","",_tag_month_day!BR231/100)</f>
        <v/>
      </c>
      <c r="GH235" s="420" t="str">
        <f>IF(_tag_month_day!BS231="","",_tag_month_day!BS231/100)</f>
        <v/>
      </c>
      <c r="GI235" s="603" t="str">
        <f>IF(_tag_month_day!BT231="","",_tag_month_day!BT231/100)</f>
        <v/>
      </c>
      <c r="GJ235" s="612" t="str">
        <f>IF(_tag_month_day!BU231="","",_tag_month_day!BU231/100)</f>
        <v/>
      </c>
      <c r="GK235" s="620" t="str">
        <f>IF(_tag_month_day!BV231="",IF(_rlcf_month_day!A$2="","",_rlcf_month_day!A$2/100),_tag_month_day!BV231/100)</f>
        <v/>
      </c>
      <c r="GL235" s="620" t="str">
        <f>IF(_tag_month_day!BW231="",IF(_rlcf_month_day!B$2="","",_rlcf_month_day!B$2/100),_tag_month_day!BW231/100)</f>
        <v/>
      </c>
      <c r="GM235" s="621" t="str">
        <f>IF(_tag_month_day!BX231="",IF(_rlcf_month_day!C$2="","",_rlcf_month_day!C$2/100),_tag_month_day!BX231/100)</f>
        <v/>
      </c>
      <c r="GN235" s="620" t="str">
        <f>IF(_tag_month_day!BV231="",IF(_rlcf_month_day!A$2="","",_rlcf_month_day!A$2/100),_tag_month_day!BV231/100)</f>
        <v/>
      </c>
      <c r="GO235" s="620" t="str">
        <f>IF(_tag_month_day!BW231="",IF(_rlcf_month_day!B$2="","",_rlcf_month_day!B$2/100),_tag_month_day!BW231/100)</f>
        <v/>
      </c>
      <c r="GP235" s="620" t="str">
        <f>IF(_tag_month_day!CD231="",IF(_rlcf_month_day!E$2="","",_rlcf_month_day!E$2/100),_tag_month_day!CD231/100)</f>
        <v/>
      </c>
      <c r="GQ235" s="620" t="str">
        <f>IF(_tag_month_day!CE231="",IF(_rlcf_month_day!F$2="","",_rlcf_month_day!F$2/100),_tag_month_day!CE231/100)</f>
        <v/>
      </c>
      <c r="GR235" s="621" t="str">
        <f>IF(_tag_month_day!CF231="",IF(_rlcf_month_day!G$2="","",_rlcf_month_day!G$2/100),_tag_month_day!CF231/100)</f>
        <v/>
      </c>
      <c r="GS235" s="626">
        <f t="shared" ref="GS235:HH235" si="1423">GS234</f>
        <v>0.953</v>
      </c>
      <c r="GT235" s="626">
        <f t="shared" si="1423"/>
        <v>0.55</v>
      </c>
      <c r="GU235" s="626">
        <f t="shared" si="1423"/>
        <v>0.55</v>
      </c>
      <c r="GV235" s="626">
        <f t="shared" si="1423"/>
        <v>0.55</v>
      </c>
      <c r="GW235" s="626">
        <f t="shared" si="1423"/>
        <v>0.5</v>
      </c>
      <c r="GX235" s="626">
        <f t="shared" si="1423"/>
        <v>0.935</v>
      </c>
      <c r="GY235" s="626">
        <f t="shared" si="1423"/>
        <v>0.15</v>
      </c>
      <c r="GZ235" s="626">
        <f t="shared" si="1423"/>
        <v>1</v>
      </c>
      <c r="HA235" s="632">
        <f t="shared" si="1423"/>
        <v>0.047</v>
      </c>
      <c r="HB235" s="632">
        <f t="shared" si="1423"/>
        <v>0.45</v>
      </c>
      <c r="HC235" s="632">
        <f t="shared" si="1423"/>
        <v>0.45</v>
      </c>
      <c r="HD235" s="632">
        <f t="shared" si="1423"/>
        <v>0.45</v>
      </c>
      <c r="HE235" s="632">
        <f t="shared" si="1423"/>
        <v>0.5</v>
      </c>
      <c r="HF235" s="632">
        <f t="shared" si="1423"/>
        <v>0.065</v>
      </c>
      <c r="HG235" s="632">
        <f t="shared" si="1423"/>
        <v>0.85</v>
      </c>
      <c r="HH235" s="632">
        <f t="shared" si="1423"/>
        <v>0</v>
      </c>
      <c r="HI235" s="68" t="e">
        <f t="shared" si="1199"/>
        <v>#VALUE!</v>
      </c>
      <c r="HJ235" s="68" t="e">
        <f t="shared" si="1230"/>
        <v>#VALUE!</v>
      </c>
      <c r="HK235" s="202">
        <f t="shared" si="1231"/>
        <v>0.85</v>
      </c>
      <c r="HL235" s="464">
        <f t="shared" si="1232"/>
        <v>550000</v>
      </c>
      <c r="HM235" s="464">
        <f t="shared" si="1233"/>
        <v>480000</v>
      </c>
      <c r="HN235" s="192" t="e">
        <f t="shared" si="1200"/>
        <v>#VALUE!</v>
      </c>
      <c r="HO235" s="192" t="e">
        <f>HN235*HK235*$HO$2/HL235*1000000</f>
        <v>#VALUE!</v>
      </c>
      <c r="HP235" s="192" t="e">
        <f>HN235*HK235*$HP$2/HM235*1000000</f>
        <v>#VALUE!</v>
      </c>
    </row>
    <row r="236" customFormat="1" spans="1:224">
      <c r="A236" s="381">
        <v>231</v>
      </c>
      <c r="B236" s="54">
        <f ca="1" t="shared" si="1234"/>
        <v>43626</v>
      </c>
      <c r="C236" s="57">
        <f t="shared" si="1235"/>
        <v>0.0416666666666667</v>
      </c>
      <c r="D236" s="68" t="str">
        <f ca="1" t="shared" si="1201"/>
        <v>白班</v>
      </c>
      <c r="E236" s="68" t="str">
        <f ca="1" t="shared" si="1202"/>
        <v>乙</v>
      </c>
      <c r="F236" s="68">
        <f ca="1">SUMPRODUCT((成本日报!$A$3:$A$95=计划!B236)*(成本日报!$B$3:$B$95=计划!$D236),成本日报!$C$3:$C$95)</f>
        <v>2</v>
      </c>
      <c r="G236" s="382">
        <f ca="1" t="shared" si="1236"/>
        <v>43626.5833333328</v>
      </c>
      <c r="H236" s="382">
        <f ca="1" t="shared" si="1203"/>
        <v>43626.5902777772</v>
      </c>
      <c r="I236" s="382">
        <f ca="1" t="shared" si="1204"/>
        <v>43626.5958333328</v>
      </c>
      <c r="J236" s="382">
        <f ca="1" t="shared" si="1205"/>
        <v>43626.6249999994</v>
      </c>
      <c r="K236" s="382">
        <f ca="1" t="shared" si="1206"/>
        <v>43626.6874999994</v>
      </c>
      <c r="L236" s="382">
        <f ca="1" t="shared" si="1207"/>
        <v>43626.7083333328</v>
      </c>
      <c r="M236" s="398" t="str">
        <f>IF(_tag_month_day!A232="","",_tag_month_day!A232)</f>
        <v/>
      </c>
      <c r="N236" s="398" t="str">
        <f>IF(_tag_month_day!B232="","",_tag_month_day!B232)</f>
        <v/>
      </c>
      <c r="O236" s="399" t="e">
        <f t="shared" si="1208"/>
        <v>#VALUE!</v>
      </c>
      <c r="P236" s="398" t="str">
        <f>IF(_tag_month_day!C232="","",_tag_month_day!C232)</f>
        <v/>
      </c>
      <c r="Q236" s="398" t="str">
        <f>IF(_tag_month_day!D232="","",_tag_month_day!D232)</f>
        <v/>
      </c>
      <c r="R236" s="416">
        <f>IF(_tag_month_day!CB232="",R235,_tag_month_day!CB232/100)</f>
        <v>0.07</v>
      </c>
      <c r="S236" s="417" t="str">
        <f>IF(_tag_month_day!E232="","",_tag_month_day!E232)</f>
        <v/>
      </c>
      <c r="T236" s="417" t="str">
        <f>IF(_tag_month_day!F232="","",_tag_month_day!F232)</f>
        <v/>
      </c>
      <c r="U236" s="418" t="e">
        <f t="shared" si="1162"/>
        <v>#VALUE!</v>
      </c>
      <c r="V236" s="53" t="e">
        <f t="shared" si="1163"/>
        <v>#VALUE!</v>
      </c>
      <c r="W236" s="419" t="str">
        <f>IF(_jhy_month_day!A232="","",_jhy_month_day!A232)</f>
        <v/>
      </c>
      <c r="X236" s="420" t="str">
        <f>IF(_jhy_month_day!B232="","",_jhy_month_day!B232/100)</f>
        <v/>
      </c>
      <c r="Y236" s="420" t="str">
        <f>IF(_jhy_month_day!C232="","",_jhy_month_day!C232/100)</f>
        <v/>
      </c>
      <c r="Z236" s="439">
        <f t="shared" si="1253"/>
        <v>58</v>
      </c>
      <c r="AA236" s="440" t="str">
        <f>IF(_tag_month_day!G232="","",_tag_month_day!G232/100)</f>
        <v/>
      </c>
      <c r="AB236" s="440" t="str">
        <f>IF(_tag_month_day!H232="","",_tag_month_day!H232/100)</f>
        <v/>
      </c>
      <c r="AC236" s="193">
        <f t="shared" si="1209"/>
        <v>1.59963432013121</v>
      </c>
      <c r="AD236" s="441" t="str">
        <f t="shared" si="1210"/>
        <v/>
      </c>
      <c r="AE236" s="442" t="str">
        <f t="shared" si="1211"/>
        <v/>
      </c>
      <c r="AF236" s="443">
        <v>1</v>
      </c>
      <c r="AG236" s="68" t="str">
        <f>IF(_duihao_month_day!A232="","",_duihao_month_day!A232)</f>
        <v/>
      </c>
      <c r="AH236" s="463">
        <f>IF(_gyk_month_day!B232="",AH235,_gyk_month_day!B232)</f>
        <v>820</v>
      </c>
      <c r="AI236" s="464" t="e">
        <f t="shared" si="1237"/>
        <v>#VALUE!</v>
      </c>
      <c r="AJ236" s="68" t="str">
        <f>IF(_tag_month_day!I232="","",_tag_month_day!I232)</f>
        <v/>
      </c>
      <c r="AK236" s="465" t="str">
        <f>IF(_tzyy_month_day!A232="","",_tzyy_month_day!A232)</f>
        <v/>
      </c>
      <c r="AL236" s="465" t="str">
        <f>IF(_tzyy_month_day!B232="","",_tzyy_month_day!B232)</f>
        <v/>
      </c>
      <c r="AM236" s="465" t="str">
        <f>IF(_tzyy_month_day!C232="","",_tzyy_month_day!C232)</f>
        <v/>
      </c>
      <c r="AN236" s="466" t="str">
        <f>IF(_tag_month_day!CG232="","",_tag_month_day!CG232)</f>
        <v/>
      </c>
      <c r="AO236" s="466" t="str">
        <f>IF(_tag_month_day!CH232="","",_tag_month_day!CH232)</f>
        <v/>
      </c>
      <c r="AP236" s="486" t="e">
        <f t="shared" si="1212"/>
        <v>#VALUE!</v>
      </c>
      <c r="AQ236" s="487" t="str">
        <f>IF(_tag_month_day!J232="","",_tag_month_day!J232/100)</f>
        <v/>
      </c>
      <c r="AR236" s="488">
        <f t="shared" si="1213"/>
        <v>1.3</v>
      </c>
      <c r="AS236" s="489" t="e">
        <f t="shared" si="1164"/>
        <v>#VALUE!</v>
      </c>
      <c r="AT236" s="489">
        <f t="shared" si="1214"/>
        <v>0</v>
      </c>
      <c r="AU236" s="490" t="str">
        <f>IF(_tag_month_day!K232="","",_tag_month_day!K232)</f>
        <v/>
      </c>
      <c r="AV236" s="491" t="str">
        <f>IF(_tag_month_day!L232="","",_tag_month_day!L232/100)</f>
        <v/>
      </c>
      <c r="AW236" s="420">
        <f t="shared" si="1136"/>
        <v>0</v>
      </c>
      <c r="AX236" s="420">
        <f t="shared" si="1215"/>
        <v>0</v>
      </c>
      <c r="AY236" s="420" t="str">
        <f>IF(_tag_month_day!M232="","",_tag_month_day!M232/100)</f>
        <v/>
      </c>
      <c r="AZ236" s="420" t="str">
        <f>IF(_tag_month_day!N232="","",_tag_month_day!N232/100)</f>
        <v/>
      </c>
      <c r="BA236" s="420" t="str">
        <f>IF(_tag_month_day!O232="","",_tag_month_day!O232/100)</f>
        <v/>
      </c>
      <c r="BB236" s="496" t="str">
        <f>IF(_tag_month_day!P232="","",_tag_month_day!P232/100)</f>
        <v/>
      </c>
      <c r="BC236" s="496">
        <f t="shared" si="1216"/>
        <v>0</v>
      </c>
      <c r="BD236" s="496" t="str">
        <f>IF(_tag_month_day!Q232="","",_tag_month_day!Q232/100)</f>
        <v/>
      </c>
      <c r="BE236" s="510" t="str">
        <f>IF(_tag_month_day!R232="","",_tag_month_day!R232/100)</f>
        <v/>
      </c>
      <c r="BF236" s="413" t="str">
        <f>IF(_tag_month_day!CC232="","",_tag_month_day!CC232/100)</f>
        <v/>
      </c>
      <c r="BG236" s="511" t="e">
        <f t="shared" si="1165"/>
        <v>#VALUE!</v>
      </c>
      <c r="BH236" s="198">
        <f t="shared" si="1166"/>
        <v>0</v>
      </c>
      <c r="BI236" s="512" t="e">
        <f>IF(CX236=0,BI235,(DK236*查询!$R$5+DL236*查询!$Q$5+DM236*查询!$N$5+DN236*查询!$O$5+DO236*查询!$P$5)*AF236/CX236)</f>
        <v>#VALUE!</v>
      </c>
      <c r="BJ236" s="512" t="e">
        <f>IF(CX236=0,BJ235,(DP236*查询!$S$5+DQ236*查询!$T$5+DR236*查询!$U$5)*AF236/CX236)</f>
        <v>#VALUE!</v>
      </c>
      <c r="BK236" s="512">
        <f t="shared" si="1217"/>
        <v>1</v>
      </c>
      <c r="BL236" s="513" t="str">
        <f>IF(_cfyc_month_day!A232="","",_cfyc_month_day!A232)</f>
        <v/>
      </c>
      <c r="BM236" s="513" t="str">
        <f>IF(_cfyc_month_day!B232="","",_cfyc_month_day!B232)</f>
        <v/>
      </c>
      <c r="BN236" s="513" t="str">
        <f>IF(_cfyc_month_day!C232="","",_cfyc_month_day!C232)</f>
        <v/>
      </c>
      <c r="BO236" s="522" t="str">
        <f>IF(_cfyc_month_day!D232="","",_cfyc_month_day!D232)</f>
        <v/>
      </c>
      <c r="BP236" s="522" t="str">
        <f>IF(_cfyc_month_day!E232="","",_cfyc_month_day!E232)</f>
        <v/>
      </c>
      <c r="BQ236" s="522" t="str">
        <f>IF(_cfyc_month_day!F232="","",_cfyc_month_day!F232)</f>
        <v/>
      </c>
      <c r="BR236" s="513" t="str">
        <f>IF(_tag_month_day!T232="","",_tag_month_day!T232)</f>
        <v/>
      </c>
      <c r="BS236" s="513" t="str">
        <f>IF(_tag_month_day!U232="","",_tag_month_day!U232)</f>
        <v/>
      </c>
      <c r="BT236" s="523" t="str">
        <f t="shared" si="1218"/>
        <v/>
      </c>
      <c r="BU236" s="223" t="str">
        <f>IF(_tag_month_day!V232="","",_tag_month_day!V232)</f>
        <v/>
      </c>
      <c r="BV236" s="206" t="str">
        <f>IF(_tag_month_day!W232="","",_tag_month_day!W232)</f>
        <v/>
      </c>
      <c r="BW236" s="540" t="str">
        <f>IF(_tag_month_day!X232="","",_tag_month_day!X232)</f>
        <v/>
      </c>
      <c r="BX236" s="540" t="str">
        <f>IF(_tag_month_day!Y232="","",_tag_month_day!Y232)</f>
        <v/>
      </c>
      <c r="BY236" s="541">
        <f ca="1" t="shared" si="1219"/>
        <v>43626.7083333328</v>
      </c>
      <c r="BZ236" s="542"/>
      <c r="CA236" s="543" t="str">
        <f>IF(_jhy2_month_day!A232="","",_jhy2_month_day!A232)</f>
        <v/>
      </c>
      <c r="CB236" s="464" t="str">
        <f>IF(_jhy2_month_day!B232="","",_jhy2_month_day!B232)</f>
        <v/>
      </c>
      <c r="CC236" s="464" t="str">
        <f>IF(_jhy2_month_day!C232="","",_jhy2_month_day!C232)</f>
        <v/>
      </c>
      <c r="CD236" s="464" t="str">
        <f>IF(_jhy2_month_day!D232="","",_jhy2_month_day!D232)</f>
        <v/>
      </c>
      <c r="CE236" s="464" t="str">
        <f>IF(_jhy2_month_day!E232="","",_jhy2_month_day!E232)</f>
        <v/>
      </c>
      <c r="CF236" s="464" t="str">
        <f>IF(_jhy2_month_day!F232="","",_jhy2_month_day!F232)</f>
        <v/>
      </c>
      <c r="CG236" s="464" t="str">
        <f>IF(_jhy2_month_day!G232="","",_jhy2_month_day!G232)</f>
        <v/>
      </c>
      <c r="CH236" s="464" t="str">
        <f>IF(_jhy2_month_day!H232="","",_jhy2_month_day!H232)</f>
        <v/>
      </c>
      <c r="CI236" s="464" t="str">
        <f>IF(_jhy2_month_day!I232="","",_jhy2_month_day!I232)</f>
        <v/>
      </c>
      <c r="CJ236" s="464" t="str">
        <f>IF(_jhy2_month_day!J232="","",_jhy2_month_day!J232)</f>
        <v/>
      </c>
      <c r="CK236" s="464" t="str">
        <f>IF(_jhy2_month_day!K232="","",_jhy2_month_day!K232)</f>
        <v/>
      </c>
      <c r="CL236" s="562" t="str">
        <f>IF(_jhy2_month_day!L232="","",_jhy2_month_day!L232)</f>
        <v/>
      </c>
      <c r="CM236" s="562" t="str">
        <f>IF(_jhy2_month_day!M232="","",_jhy2_month_day!M232)</f>
        <v/>
      </c>
      <c r="CN236" s="562" t="str">
        <f>IF(_jhy2_month_day!N232="","",_jhy2_month_day!N232)</f>
        <v/>
      </c>
      <c r="CO236" s="562" t="str">
        <f>IF(_jhy2_month_day!O232="","",_jhy2_month_day!O232)</f>
        <v/>
      </c>
      <c r="CP236" s="562" t="str">
        <f>IF(_jhy2_month_day!P232="","",_jhy2_month_day!P232)</f>
        <v/>
      </c>
      <c r="CQ236" s="562" t="str">
        <f>IF(_jhy2_month_day!Q232="","",_jhy2_month_day!Q232)</f>
        <v/>
      </c>
      <c r="CR236" s="563" t="str">
        <f>IF(_jhy2_month_day!R232="","",_jhy2_month_day!R232)</f>
        <v/>
      </c>
      <c r="CS236" s="576" t="str">
        <f>IF(_jhy2_month_day!S232="","",_jhy2_month_day!S232)</f>
        <v/>
      </c>
      <c r="CT236" s="562" t="str">
        <f>IF(_jhy2_month_day!T232="","",_jhy2_month_day!T232)</f>
        <v/>
      </c>
      <c r="CU236" s="577" t="e">
        <f t="shared" si="1167"/>
        <v>#VALUE!</v>
      </c>
      <c r="CV236" s="198" t="e">
        <f t="shared" si="1168"/>
        <v>#VALUE!</v>
      </c>
      <c r="CW236" s="192" t="e">
        <f t="shared" si="1169"/>
        <v>#VALUE!</v>
      </c>
      <c r="CX236" s="192" t="e">
        <f t="shared" si="1170"/>
        <v>#VALUE!</v>
      </c>
      <c r="CY236" s="202" t="e">
        <f t="shared" si="1171"/>
        <v>#VALUE!</v>
      </c>
      <c r="CZ236" s="192" t="e">
        <f t="shared" ref="CZ236:DI236" si="1424">$AJ236*EF236</f>
        <v>#VALUE!</v>
      </c>
      <c r="DA236" s="192" t="e">
        <f t="shared" si="1424"/>
        <v>#VALUE!</v>
      </c>
      <c r="DB236" s="192" t="e">
        <f t="shared" si="1424"/>
        <v>#VALUE!</v>
      </c>
      <c r="DC236" s="192" t="e">
        <f t="shared" si="1424"/>
        <v>#VALUE!</v>
      </c>
      <c r="DD236" s="192" t="e">
        <f t="shared" si="1424"/>
        <v>#VALUE!</v>
      </c>
      <c r="DE236" s="192" t="e">
        <f t="shared" si="1424"/>
        <v>#VALUE!</v>
      </c>
      <c r="DF236" s="192" t="e">
        <f t="shared" si="1424"/>
        <v>#VALUE!</v>
      </c>
      <c r="DG236" s="192" t="e">
        <f t="shared" si="1424"/>
        <v>#VALUE!</v>
      </c>
      <c r="DH236" s="192" t="e">
        <f t="shared" si="1424"/>
        <v>#VALUE!</v>
      </c>
      <c r="DI236" s="192" t="e">
        <f t="shared" si="1424"/>
        <v>#VALUE!</v>
      </c>
      <c r="DJ236" s="192" t="e">
        <f t="shared" si="1173"/>
        <v>#VALUE!</v>
      </c>
      <c r="DK236" s="192" t="e">
        <f t="shared" si="1174"/>
        <v>#VALUE!</v>
      </c>
      <c r="DL236" s="192" t="e">
        <f t="shared" si="1175"/>
        <v>#VALUE!</v>
      </c>
      <c r="DM236" s="192" t="e">
        <f t="shared" si="1176"/>
        <v>#VALUE!</v>
      </c>
      <c r="DN236" s="192" t="e">
        <f t="shared" si="1177"/>
        <v>#VALUE!</v>
      </c>
      <c r="DO236" s="192" t="e">
        <f t="shared" si="1178"/>
        <v>#VALUE!</v>
      </c>
      <c r="DP236" s="192" t="e">
        <f t="shared" si="1179"/>
        <v>#VALUE!</v>
      </c>
      <c r="DQ236" s="192" t="e">
        <f t="shared" si="1180"/>
        <v>#VALUE!</v>
      </c>
      <c r="DR236" s="192" t="e">
        <f t="shared" si="1181"/>
        <v>#VALUE!</v>
      </c>
      <c r="DS236" s="192" t="e">
        <f t="shared" si="1182"/>
        <v>#VALUE!</v>
      </c>
      <c r="DT236" s="192" t="e">
        <f t="shared" si="1183"/>
        <v>#VALUE!</v>
      </c>
      <c r="DU236" s="192" t="e">
        <f t="shared" si="1184"/>
        <v>#VALUE!</v>
      </c>
      <c r="DV236" s="198" t="e">
        <f t="shared" si="1185"/>
        <v>#VALUE!</v>
      </c>
      <c r="DW236" s="198" t="e">
        <f t="shared" si="1186"/>
        <v>#DIV/0!</v>
      </c>
      <c r="DX236" s="198" t="e">
        <f t="shared" si="1187"/>
        <v>#DIV/0!</v>
      </c>
      <c r="DY236" s="198" t="e">
        <f t="shared" si="1188"/>
        <v>#VALUE!</v>
      </c>
      <c r="DZ236" s="198" t="e">
        <f t="shared" si="1189"/>
        <v>#VALUE!</v>
      </c>
      <c r="EA236" s="198" t="e">
        <f t="shared" si="1190"/>
        <v>#VALUE!</v>
      </c>
      <c r="EB236" s="198" t="e">
        <f t="shared" si="1191"/>
        <v>#VALUE!</v>
      </c>
      <c r="EC236" s="198" t="e">
        <f t="shared" si="1192"/>
        <v>#DIV/0!</v>
      </c>
      <c r="ED236" s="198" t="e">
        <f t="shared" si="1193"/>
        <v>#VALUE!</v>
      </c>
      <c r="EE236" s="198" t="e">
        <f t="shared" si="1194"/>
        <v>#VALUE!</v>
      </c>
      <c r="EF236" s="198" t="e">
        <f t="shared" ref="EF236:EO236" si="1425">DV236/SUM($DV236:$EE236)</f>
        <v>#VALUE!</v>
      </c>
      <c r="EG236" s="198" t="e">
        <f t="shared" si="1425"/>
        <v>#DIV/0!</v>
      </c>
      <c r="EH236" s="198" t="e">
        <f t="shared" si="1425"/>
        <v>#DIV/0!</v>
      </c>
      <c r="EI236" s="198" t="e">
        <f t="shared" si="1425"/>
        <v>#VALUE!</v>
      </c>
      <c r="EJ236" s="198" t="e">
        <f t="shared" si="1425"/>
        <v>#VALUE!</v>
      </c>
      <c r="EK236" s="198" t="e">
        <f t="shared" si="1425"/>
        <v>#VALUE!</v>
      </c>
      <c r="EL236" s="198" t="e">
        <f t="shared" si="1425"/>
        <v>#VALUE!</v>
      </c>
      <c r="EM236" s="198" t="e">
        <f t="shared" si="1425"/>
        <v>#DIV/0!</v>
      </c>
      <c r="EN236" s="198" t="e">
        <f t="shared" si="1425"/>
        <v>#VALUE!</v>
      </c>
      <c r="EO236" s="198" t="e">
        <f t="shared" si="1425"/>
        <v>#VALUE!</v>
      </c>
      <c r="EP236" s="511">
        <f t="shared" ref="EP236:EW236" si="1426">EP235</f>
        <v>0.08</v>
      </c>
      <c r="EQ236" s="511">
        <f t="shared" si="1426"/>
        <v>0.015</v>
      </c>
      <c r="ER236" s="511">
        <f t="shared" si="1426"/>
        <v>0.015</v>
      </c>
      <c r="ES236" s="511">
        <f t="shared" si="1426"/>
        <v>0.015</v>
      </c>
      <c r="ET236" s="511">
        <f t="shared" si="1426"/>
        <v>0.015</v>
      </c>
      <c r="EU236" s="511">
        <f t="shared" si="1426"/>
        <v>0.09</v>
      </c>
      <c r="EV236" s="511">
        <f t="shared" si="1426"/>
        <v>0.09</v>
      </c>
      <c r="EW236" s="511">
        <f t="shared" si="1426"/>
        <v>0.09</v>
      </c>
      <c r="EX236" s="420" t="str">
        <f>IF(_tag_month_day!AS232="","",_tag_month_day!AS232/100)</f>
        <v/>
      </c>
      <c r="EY236" s="420" t="str">
        <f>IF(_tag_month_day!AT232="","",_tag_month_day!AT232/100)</f>
        <v/>
      </c>
      <c r="EZ236" s="420" t="str">
        <f>IF(_tag_month_day!AU232="","",_tag_month_day!AU232/100)</f>
        <v/>
      </c>
      <c r="FA236" s="420" t="str">
        <f>IF(_tag_month_day!AV232="","",_tag_month_day!AV232/100)</f>
        <v/>
      </c>
      <c r="FB236" s="420" t="str">
        <f>IF(_tag_month_day!AW232="","",_tag_month_day!AW232/100)</f>
        <v/>
      </c>
      <c r="FC236" s="420" t="str">
        <f>IF(_tag_month_day!AX232="","",_tag_month_day!AX232/100)</f>
        <v/>
      </c>
      <c r="FD236" s="510">
        <f t="shared" si="1223"/>
        <v>0.33</v>
      </c>
      <c r="FE236" s="510">
        <f t="shared" si="1224"/>
        <v>0.19</v>
      </c>
      <c r="FF236" s="510">
        <f t="shared" si="1225"/>
        <v>0.003</v>
      </c>
      <c r="FG236" s="510">
        <f t="shared" si="1226"/>
        <v>0</v>
      </c>
      <c r="FH236" s="603">
        <f t="shared" si="1227"/>
        <v>0.0001</v>
      </c>
      <c r="FI236" s="510">
        <f t="shared" ref="FI236:FR236" si="1427">FI235</f>
        <v>0.41</v>
      </c>
      <c r="FJ236" s="510">
        <f t="shared" si="1427"/>
        <v>0.11</v>
      </c>
      <c r="FK236" s="510">
        <f t="shared" si="1427"/>
        <v>0.015</v>
      </c>
      <c r="FL236" s="510">
        <f t="shared" si="1427"/>
        <v>0</v>
      </c>
      <c r="FM236" s="603">
        <f t="shared" si="1427"/>
        <v>0.0001</v>
      </c>
      <c r="FN236" s="510" t="str">
        <f>IF(_tag_month_day!AY232="","",_tag_month_day!AY232/100)</f>
        <v/>
      </c>
      <c r="FO236" s="510" t="str">
        <f>IF(_tag_month_day!AZ232="","",_tag_month_day!AZ232/100)</f>
        <v/>
      </c>
      <c r="FP236" s="510" t="str">
        <f>IF(_tag_month_day!BA232="","",_tag_month_day!BA232/100)</f>
        <v/>
      </c>
      <c r="FQ236" s="510" t="str">
        <f>IF(_tag_month_day!BB232="","",_tag_month_day!BB232/100)</f>
        <v/>
      </c>
      <c r="FR236" s="603" t="str">
        <f>IF(_tag_month_day!BC232="","",_tag_month_day!BC232/100)</f>
        <v/>
      </c>
      <c r="FS236" s="510" t="str">
        <f>IF(_tag_month_day!BD232="","",_tag_month_day!BD232/100)</f>
        <v/>
      </c>
      <c r="FT236" s="510" t="str">
        <f>IF(_tag_month_day!BE232="","",_tag_month_day!BE232/100)</f>
        <v/>
      </c>
      <c r="FU236" s="510" t="str">
        <f>IF(_tag_month_day!BF232="","",_tag_month_day!BF232/100)</f>
        <v/>
      </c>
      <c r="FV236" s="510" t="str">
        <f>IF(_tag_month_day!BG232="","",_tag_month_day!BG232/100)</f>
        <v/>
      </c>
      <c r="FW236" s="603" t="str">
        <f>IF(_tag_month_day!BH232="","",_tag_month_day!BH232/100)</f>
        <v/>
      </c>
      <c r="FX236" s="510" t="str">
        <f>IF(_tag_month_day!BI232="","",_tag_month_day!BI232/100)</f>
        <v/>
      </c>
      <c r="FY236" s="510" t="str">
        <f>IF(_tag_month_day!BJ232="","",_tag_month_day!BJ232/100)</f>
        <v/>
      </c>
      <c r="FZ236" s="605" t="str">
        <f>IF(_tag_month_day!BK232="","",_tag_month_day!BK232/100)</f>
        <v/>
      </c>
      <c r="GA236" s="510" t="str">
        <f>IF(_tag_month_day!BL232="","",_tag_month_day!BL232/100)</f>
        <v/>
      </c>
      <c r="GB236" s="603" t="str">
        <f>IF(_tag_month_day!BM232="","",_tag_month_day!BM232/100)</f>
        <v/>
      </c>
      <c r="GC236" s="420" t="str">
        <f>IF(_tag_month_day!BN232="","",_tag_month_day!BN232/100)</f>
        <v/>
      </c>
      <c r="GD236" s="420" t="str">
        <f>IF(_tag_month_day!BO232="","",_tag_month_day!BO232/100)</f>
        <v/>
      </c>
      <c r="GE236" s="420" t="str">
        <f>IF(_tag_month_day!BP232="","",_tag_month_day!BP232/100)</f>
        <v/>
      </c>
      <c r="GF236" s="420" t="str">
        <f>IF(_tag_month_day!BQ232="","",_tag_month_day!BQ232/100)</f>
        <v/>
      </c>
      <c r="GG236" s="420" t="str">
        <f>IF(_tag_month_day!BR232="","",_tag_month_day!BR232/100)</f>
        <v/>
      </c>
      <c r="GH236" s="420" t="str">
        <f>IF(_tag_month_day!BS232="","",_tag_month_day!BS232/100)</f>
        <v/>
      </c>
      <c r="GI236" s="603" t="str">
        <f>IF(_tag_month_day!BT232="","",_tag_month_day!BT232/100)</f>
        <v/>
      </c>
      <c r="GJ236" s="612" t="str">
        <f>IF(_tag_month_day!BU232="","",_tag_month_day!BU232/100)</f>
        <v/>
      </c>
      <c r="GK236" s="620" t="str">
        <f>IF(_tag_month_day!BV232="",IF(_rlcf_month_day!A$2="","",_rlcf_month_day!A$2/100),_tag_month_day!BV232/100)</f>
        <v/>
      </c>
      <c r="GL236" s="620" t="str">
        <f>IF(_tag_month_day!BW232="",IF(_rlcf_month_day!B$2="","",_rlcf_month_day!B$2/100),_tag_month_day!BW232/100)</f>
        <v/>
      </c>
      <c r="GM236" s="621" t="str">
        <f>IF(_tag_month_day!BX232="",IF(_rlcf_month_day!C$2="","",_rlcf_month_day!C$2/100),_tag_month_day!BX232/100)</f>
        <v/>
      </c>
      <c r="GN236" s="620" t="str">
        <f>IF(_tag_month_day!BV232="",IF(_rlcf_month_day!A$2="","",_rlcf_month_day!A$2/100),_tag_month_day!BV232/100)</f>
        <v/>
      </c>
      <c r="GO236" s="620" t="str">
        <f>IF(_tag_month_day!BW232="",IF(_rlcf_month_day!B$2="","",_rlcf_month_day!B$2/100),_tag_month_day!BW232/100)</f>
        <v/>
      </c>
      <c r="GP236" s="620" t="str">
        <f>IF(_tag_month_day!CD232="",IF(_rlcf_month_day!E$2="","",_rlcf_month_day!E$2/100),_tag_month_day!CD232/100)</f>
        <v/>
      </c>
      <c r="GQ236" s="620" t="str">
        <f>IF(_tag_month_day!CE232="",IF(_rlcf_month_day!F$2="","",_rlcf_month_day!F$2/100),_tag_month_day!CE232/100)</f>
        <v/>
      </c>
      <c r="GR236" s="621" t="str">
        <f>IF(_tag_month_day!CF232="",IF(_rlcf_month_day!G$2="","",_rlcf_month_day!G$2/100),_tag_month_day!CF232/100)</f>
        <v/>
      </c>
      <c r="GS236" s="626">
        <f t="shared" ref="GS236:HH236" si="1428">GS235</f>
        <v>0.953</v>
      </c>
      <c r="GT236" s="626">
        <f t="shared" si="1428"/>
        <v>0.55</v>
      </c>
      <c r="GU236" s="626">
        <f t="shared" si="1428"/>
        <v>0.55</v>
      </c>
      <c r="GV236" s="626">
        <f t="shared" si="1428"/>
        <v>0.55</v>
      </c>
      <c r="GW236" s="626">
        <f t="shared" si="1428"/>
        <v>0.5</v>
      </c>
      <c r="GX236" s="626">
        <f t="shared" si="1428"/>
        <v>0.935</v>
      </c>
      <c r="GY236" s="626">
        <f t="shared" si="1428"/>
        <v>0.15</v>
      </c>
      <c r="GZ236" s="626">
        <f t="shared" si="1428"/>
        <v>1</v>
      </c>
      <c r="HA236" s="632">
        <f t="shared" si="1428"/>
        <v>0.047</v>
      </c>
      <c r="HB236" s="632">
        <f t="shared" si="1428"/>
        <v>0.45</v>
      </c>
      <c r="HC236" s="632">
        <f t="shared" si="1428"/>
        <v>0.45</v>
      </c>
      <c r="HD236" s="632">
        <f t="shared" si="1428"/>
        <v>0.45</v>
      </c>
      <c r="HE236" s="632">
        <f t="shared" si="1428"/>
        <v>0.5</v>
      </c>
      <c r="HF236" s="632">
        <f t="shared" si="1428"/>
        <v>0.065</v>
      </c>
      <c r="HG236" s="632">
        <f t="shared" si="1428"/>
        <v>0.85</v>
      </c>
      <c r="HH236" s="632">
        <f t="shared" si="1428"/>
        <v>0</v>
      </c>
      <c r="HI236" s="68">
        <f t="shared" si="1199"/>
        <v>0</v>
      </c>
      <c r="HJ236" s="68" t="e">
        <f t="shared" si="1230"/>
        <v>#VALUE!</v>
      </c>
      <c r="HK236" s="202">
        <f t="shared" si="1231"/>
        <v>0.85</v>
      </c>
      <c r="HL236" s="464">
        <f t="shared" si="1232"/>
        <v>550000</v>
      </c>
      <c r="HM236" s="464">
        <f t="shared" si="1233"/>
        <v>480000</v>
      </c>
      <c r="HN236" s="192" t="e">
        <f t="shared" si="1200"/>
        <v>#VALUE!</v>
      </c>
      <c r="HO236" s="192" t="e">
        <f>HN236*HK236*$HO$2/HL236*1000000</f>
        <v>#VALUE!</v>
      </c>
      <c r="HP236" s="192" t="e">
        <f>HN236*HK236*$HP$2/HM236*1000000</f>
        <v>#VALUE!</v>
      </c>
    </row>
    <row r="237" customFormat="1" spans="1:224">
      <c r="A237" s="381">
        <v>232</v>
      </c>
      <c r="B237" s="54">
        <f ca="1" t="shared" si="1234"/>
        <v>43626</v>
      </c>
      <c r="C237" s="57">
        <f t="shared" si="1235"/>
        <v>0.0416666666666667</v>
      </c>
      <c r="D237" s="68" t="str">
        <f ca="1" t="shared" si="1201"/>
        <v>白班</v>
      </c>
      <c r="E237" s="68" t="str">
        <f ca="1" t="shared" si="1202"/>
        <v>乙</v>
      </c>
      <c r="F237" s="68">
        <f ca="1">SUMPRODUCT((成本日报!$A$3:$A$95=计划!B237)*(成本日报!$B$3:$B$95=计划!$D237),成本日报!$C$3:$C$95)</f>
        <v>2</v>
      </c>
      <c r="G237" s="382">
        <f ca="1" t="shared" si="1236"/>
        <v>43626.6249999994</v>
      </c>
      <c r="H237" s="382">
        <f ca="1" t="shared" si="1203"/>
        <v>43626.6319444439</v>
      </c>
      <c r="I237" s="382">
        <f ca="1" t="shared" si="1204"/>
        <v>43626.6374999994</v>
      </c>
      <c r="J237" s="382">
        <f ca="1" t="shared" si="1205"/>
        <v>43626.6666666661</v>
      </c>
      <c r="K237" s="382">
        <f ca="1" t="shared" si="1206"/>
        <v>43626.7291666661</v>
      </c>
      <c r="L237" s="382">
        <f ca="1" t="shared" si="1207"/>
        <v>43626.7499999994</v>
      </c>
      <c r="M237" s="398" t="str">
        <f>IF(_tag_month_day!A233="","",_tag_month_day!A233)</f>
        <v/>
      </c>
      <c r="N237" s="398" t="str">
        <f>IF(_tag_month_day!B233="","",_tag_month_day!B233)</f>
        <v/>
      </c>
      <c r="O237" s="399" t="e">
        <f t="shared" si="1208"/>
        <v>#VALUE!</v>
      </c>
      <c r="P237" s="398" t="str">
        <f>IF(_tag_month_day!C233="","",_tag_month_day!C233)</f>
        <v/>
      </c>
      <c r="Q237" s="398" t="str">
        <f>IF(_tag_month_day!D233="","",_tag_month_day!D233)</f>
        <v/>
      </c>
      <c r="R237" s="416">
        <f>IF(_tag_month_day!CB233="",R236,_tag_month_day!CB233/100)</f>
        <v>0.07</v>
      </c>
      <c r="S237" s="417" t="str">
        <f>IF(_tag_month_day!E233="","",_tag_month_day!E233)</f>
        <v/>
      </c>
      <c r="T237" s="417" t="str">
        <f>IF(_tag_month_day!F233="","",_tag_month_day!F233)</f>
        <v/>
      </c>
      <c r="U237" s="418" t="e">
        <f t="shared" si="1162"/>
        <v>#VALUE!</v>
      </c>
      <c r="V237" s="53" t="e">
        <f t="shared" si="1163"/>
        <v>#VALUE!</v>
      </c>
      <c r="W237" s="419" t="str">
        <f>IF(_jhy_month_day!A233="","",_jhy_month_day!A233)</f>
        <v/>
      </c>
      <c r="X237" s="420" t="str">
        <f>IF(_jhy_month_day!B233="","",_jhy_month_day!B233/100)</f>
        <v/>
      </c>
      <c r="Y237" s="420" t="str">
        <f>IF(_jhy_month_day!C233="","",_jhy_month_day!C233/100)</f>
        <v/>
      </c>
      <c r="Z237" s="439">
        <f t="shared" si="1253"/>
        <v>58</v>
      </c>
      <c r="AA237" s="440" t="str">
        <f>IF(_tag_month_day!G233="","",_tag_month_day!G233/100)</f>
        <v/>
      </c>
      <c r="AB237" s="440" t="str">
        <f>IF(_tag_month_day!H233="","",_tag_month_day!H233/100)</f>
        <v/>
      </c>
      <c r="AC237" s="193">
        <f t="shared" si="1209"/>
        <v>1.59963432013121</v>
      </c>
      <c r="AD237" s="441" t="str">
        <f t="shared" si="1210"/>
        <v/>
      </c>
      <c r="AE237" s="442" t="str">
        <f t="shared" si="1211"/>
        <v/>
      </c>
      <c r="AF237" s="443">
        <v>1</v>
      </c>
      <c r="AG237" s="68" t="str">
        <f>IF(_duihao_month_day!A233="","",_duihao_month_day!A233)</f>
        <v/>
      </c>
      <c r="AH237" s="463">
        <f>IF(_gyk_month_day!B233="",AH236,_gyk_month_day!B233)</f>
        <v>820</v>
      </c>
      <c r="AI237" s="464" t="e">
        <f t="shared" si="1237"/>
        <v>#VALUE!</v>
      </c>
      <c r="AJ237" s="68" t="str">
        <f>IF(_tag_month_day!I233="","",_tag_month_day!I233)</f>
        <v/>
      </c>
      <c r="AK237" s="465" t="str">
        <f>IF(_tzyy_month_day!A233="","",_tzyy_month_day!A233)</f>
        <v/>
      </c>
      <c r="AL237" s="465" t="str">
        <f>IF(_tzyy_month_day!B233="","",_tzyy_month_day!B233)</f>
        <v/>
      </c>
      <c r="AM237" s="465" t="str">
        <f>IF(_tzyy_month_day!C233="","",_tzyy_month_day!C233)</f>
        <v/>
      </c>
      <c r="AN237" s="466" t="str">
        <f>IF(_tag_month_day!CG233="","",_tag_month_day!CG233)</f>
        <v/>
      </c>
      <c r="AO237" s="466" t="str">
        <f>IF(_tag_month_day!CH233="","",_tag_month_day!CH233)</f>
        <v/>
      </c>
      <c r="AP237" s="486" t="e">
        <f t="shared" si="1212"/>
        <v>#VALUE!</v>
      </c>
      <c r="AQ237" s="487" t="str">
        <f>IF(_tag_month_day!J233="","",_tag_month_day!J233/100)</f>
        <v/>
      </c>
      <c r="AR237" s="488">
        <f t="shared" si="1213"/>
        <v>1.3</v>
      </c>
      <c r="AS237" s="489" t="e">
        <f t="shared" si="1164"/>
        <v>#VALUE!</v>
      </c>
      <c r="AT237" s="489">
        <f t="shared" si="1214"/>
        <v>0</v>
      </c>
      <c r="AU237" s="490" t="str">
        <f>IF(_tag_month_day!K233="","",_tag_month_day!K233)</f>
        <v/>
      </c>
      <c r="AV237" s="491" t="str">
        <f>IF(_tag_month_day!L233="","",_tag_month_day!L233/100)</f>
        <v/>
      </c>
      <c r="AW237" s="420">
        <f t="shared" si="1136"/>
        <v>0</v>
      </c>
      <c r="AX237" s="420">
        <f t="shared" si="1215"/>
        <v>0</v>
      </c>
      <c r="AY237" s="420" t="str">
        <f>IF(_tag_month_day!M233="","",_tag_month_day!M233/100)</f>
        <v/>
      </c>
      <c r="AZ237" s="420" t="str">
        <f>IF(_tag_month_day!N233="","",_tag_month_day!N233/100)</f>
        <v/>
      </c>
      <c r="BA237" s="420" t="str">
        <f>IF(_tag_month_day!O233="","",_tag_month_day!O233/100)</f>
        <v/>
      </c>
      <c r="BB237" s="496" t="str">
        <f>IF(_tag_month_day!P233="","",_tag_month_day!P233/100)</f>
        <v/>
      </c>
      <c r="BC237" s="496">
        <f t="shared" si="1216"/>
        <v>0</v>
      </c>
      <c r="BD237" s="496" t="str">
        <f>IF(_tag_month_day!Q233="","",_tag_month_day!Q233/100)</f>
        <v/>
      </c>
      <c r="BE237" s="510" t="str">
        <f>IF(_tag_month_day!R233="","",_tag_month_day!R233/100)</f>
        <v/>
      </c>
      <c r="BF237" s="413" t="str">
        <f>IF(_tag_month_day!CC233="","",_tag_month_day!CC233/100)</f>
        <v/>
      </c>
      <c r="BG237" s="511" t="e">
        <f t="shared" si="1165"/>
        <v>#VALUE!</v>
      </c>
      <c r="BH237" s="198">
        <f t="shared" si="1166"/>
        <v>0</v>
      </c>
      <c r="BI237" s="512" t="e">
        <f>IF(CX237=0,BI236,(DK237*查询!$R$5+DL237*查询!$Q$5+DM237*查询!$N$5+DN237*查询!$O$5+DO237*查询!$P$5)*AF237/CX237)</f>
        <v>#VALUE!</v>
      </c>
      <c r="BJ237" s="512" t="e">
        <f>IF(CX237=0,BJ236,(DP237*查询!$S$5+DQ237*查询!$T$5+DR237*查询!$U$5)*AF237/CX237)</f>
        <v>#VALUE!</v>
      </c>
      <c r="BK237" s="512">
        <f t="shared" si="1217"/>
        <v>1</v>
      </c>
      <c r="BL237" s="513" t="str">
        <f>IF(_cfyc_month_day!A233="","",_cfyc_month_day!A233)</f>
        <v/>
      </c>
      <c r="BM237" s="513" t="str">
        <f>IF(_cfyc_month_day!B233="","",_cfyc_month_day!B233)</f>
        <v/>
      </c>
      <c r="BN237" s="513" t="str">
        <f>IF(_cfyc_month_day!C233="","",_cfyc_month_day!C233)</f>
        <v/>
      </c>
      <c r="BO237" s="522" t="str">
        <f>IF(_cfyc_month_day!D233="","",_cfyc_month_day!D233)</f>
        <v/>
      </c>
      <c r="BP237" s="522" t="str">
        <f>IF(_cfyc_month_day!E233="","",_cfyc_month_day!E233)</f>
        <v/>
      </c>
      <c r="BQ237" s="522" t="str">
        <f>IF(_cfyc_month_day!F233="","",_cfyc_month_day!F233)</f>
        <v/>
      </c>
      <c r="BR237" s="513" t="str">
        <f>IF(_tag_month_day!T233="","",_tag_month_day!T233)</f>
        <v/>
      </c>
      <c r="BS237" s="513" t="str">
        <f>IF(_tag_month_day!U233="","",_tag_month_day!U233)</f>
        <v/>
      </c>
      <c r="BT237" s="523" t="str">
        <f t="shared" si="1218"/>
        <v/>
      </c>
      <c r="BU237" s="223" t="str">
        <f>IF(_tag_month_day!V233="","",_tag_month_day!V233)</f>
        <v/>
      </c>
      <c r="BV237" s="206" t="str">
        <f>IF(_tag_month_day!W233="","",_tag_month_day!W233)</f>
        <v/>
      </c>
      <c r="BW237" s="540" t="str">
        <f>IF(_tag_month_day!X233="","",_tag_month_day!X233)</f>
        <v/>
      </c>
      <c r="BX237" s="540" t="str">
        <f>IF(_tag_month_day!Y233="","",_tag_month_day!Y233)</f>
        <v/>
      </c>
      <c r="BY237" s="541">
        <f ca="1" t="shared" si="1219"/>
        <v>43626.7499999994</v>
      </c>
      <c r="BZ237" s="542"/>
      <c r="CA237" s="543" t="str">
        <f>IF(_jhy2_month_day!A233="","",_jhy2_month_day!A233)</f>
        <v/>
      </c>
      <c r="CB237" s="464" t="str">
        <f>IF(_jhy2_month_day!B233="","",_jhy2_month_day!B233)</f>
        <v/>
      </c>
      <c r="CC237" s="464" t="str">
        <f>IF(_jhy2_month_day!C233="","",_jhy2_month_day!C233)</f>
        <v/>
      </c>
      <c r="CD237" s="464" t="str">
        <f>IF(_jhy2_month_day!D233="","",_jhy2_month_day!D233)</f>
        <v/>
      </c>
      <c r="CE237" s="464" t="str">
        <f>IF(_jhy2_month_day!E233="","",_jhy2_month_day!E233)</f>
        <v/>
      </c>
      <c r="CF237" s="464" t="str">
        <f>IF(_jhy2_month_day!F233="","",_jhy2_month_day!F233)</f>
        <v/>
      </c>
      <c r="CG237" s="464" t="str">
        <f>IF(_jhy2_month_day!G233="","",_jhy2_month_day!G233)</f>
        <v/>
      </c>
      <c r="CH237" s="464" t="str">
        <f>IF(_jhy2_month_day!H233="","",_jhy2_month_day!H233)</f>
        <v/>
      </c>
      <c r="CI237" s="464" t="str">
        <f>IF(_jhy2_month_day!I233="","",_jhy2_month_day!I233)</f>
        <v/>
      </c>
      <c r="CJ237" s="464" t="str">
        <f>IF(_jhy2_month_day!J233="","",_jhy2_month_day!J233)</f>
        <v/>
      </c>
      <c r="CK237" s="464" t="str">
        <f>IF(_jhy2_month_day!K233="","",_jhy2_month_day!K233)</f>
        <v/>
      </c>
      <c r="CL237" s="562" t="str">
        <f>IF(_jhy2_month_day!L233="","",_jhy2_month_day!L233)</f>
        <v/>
      </c>
      <c r="CM237" s="562" t="str">
        <f>IF(_jhy2_month_day!M233="","",_jhy2_month_day!M233)</f>
        <v/>
      </c>
      <c r="CN237" s="562" t="str">
        <f>IF(_jhy2_month_day!N233="","",_jhy2_month_day!N233)</f>
        <v/>
      </c>
      <c r="CO237" s="562" t="str">
        <f>IF(_jhy2_month_day!O233="","",_jhy2_month_day!O233)</f>
        <v/>
      </c>
      <c r="CP237" s="562" t="str">
        <f>IF(_jhy2_month_day!P233="","",_jhy2_month_day!P233)</f>
        <v/>
      </c>
      <c r="CQ237" s="562" t="str">
        <f>IF(_jhy2_month_day!Q233="","",_jhy2_month_day!Q233)</f>
        <v/>
      </c>
      <c r="CR237" s="563" t="str">
        <f>IF(_jhy2_month_day!R233="","",_jhy2_month_day!R233)</f>
        <v/>
      </c>
      <c r="CS237" s="576" t="str">
        <f>IF(_jhy2_month_day!S233="","",_jhy2_month_day!S233)</f>
        <v/>
      </c>
      <c r="CT237" s="562" t="str">
        <f>IF(_jhy2_month_day!T233="","",_jhy2_month_day!T233)</f>
        <v/>
      </c>
      <c r="CU237" s="577" t="e">
        <f t="shared" si="1167"/>
        <v>#VALUE!</v>
      </c>
      <c r="CV237" s="198" t="e">
        <f t="shared" si="1168"/>
        <v>#VALUE!</v>
      </c>
      <c r="CW237" s="192" t="e">
        <f t="shared" si="1169"/>
        <v>#VALUE!</v>
      </c>
      <c r="CX237" s="192" t="e">
        <f t="shared" si="1170"/>
        <v>#VALUE!</v>
      </c>
      <c r="CY237" s="202" t="e">
        <f t="shared" si="1171"/>
        <v>#VALUE!</v>
      </c>
      <c r="CZ237" s="192" t="e">
        <f t="shared" ref="CZ237:DI237" si="1429">$AJ237*EF237</f>
        <v>#VALUE!</v>
      </c>
      <c r="DA237" s="192" t="e">
        <f t="shared" si="1429"/>
        <v>#VALUE!</v>
      </c>
      <c r="DB237" s="192" t="e">
        <f t="shared" si="1429"/>
        <v>#VALUE!</v>
      </c>
      <c r="DC237" s="192" t="e">
        <f t="shared" si="1429"/>
        <v>#VALUE!</v>
      </c>
      <c r="DD237" s="192" t="e">
        <f t="shared" si="1429"/>
        <v>#VALUE!</v>
      </c>
      <c r="DE237" s="192" t="e">
        <f t="shared" si="1429"/>
        <v>#VALUE!</v>
      </c>
      <c r="DF237" s="192" t="e">
        <f t="shared" si="1429"/>
        <v>#VALUE!</v>
      </c>
      <c r="DG237" s="192" t="e">
        <f t="shared" si="1429"/>
        <v>#VALUE!</v>
      </c>
      <c r="DH237" s="192" t="e">
        <f t="shared" si="1429"/>
        <v>#VALUE!</v>
      </c>
      <c r="DI237" s="192" t="e">
        <f t="shared" si="1429"/>
        <v>#VALUE!</v>
      </c>
      <c r="DJ237" s="192" t="e">
        <f t="shared" si="1173"/>
        <v>#VALUE!</v>
      </c>
      <c r="DK237" s="192" t="e">
        <f t="shared" si="1174"/>
        <v>#VALUE!</v>
      </c>
      <c r="DL237" s="192" t="e">
        <f t="shared" si="1175"/>
        <v>#VALUE!</v>
      </c>
      <c r="DM237" s="192" t="e">
        <f t="shared" si="1176"/>
        <v>#VALUE!</v>
      </c>
      <c r="DN237" s="192" t="e">
        <f t="shared" si="1177"/>
        <v>#VALUE!</v>
      </c>
      <c r="DO237" s="192" t="e">
        <f t="shared" si="1178"/>
        <v>#VALUE!</v>
      </c>
      <c r="DP237" s="192" t="e">
        <f t="shared" si="1179"/>
        <v>#VALUE!</v>
      </c>
      <c r="DQ237" s="192" t="e">
        <f t="shared" si="1180"/>
        <v>#VALUE!</v>
      </c>
      <c r="DR237" s="192" t="e">
        <f t="shared" si="1181"/>
        <v>#VALUE!</v>
      </c>
      <c r="DS237" s="192" t="e">
        <f t="shared" si="1182"/>
        <v>#VALUE!</v>
      </c>
      <c r="DT237" s="192" t="e">
        <f t="shared" si="1183"/>
        <v>#VALUE!</v>
      </c>
      <c r="DU237" s="192" t="e">
        <f t="shared" si="1184"/>
        <v>#VALUE!</v>
      </c>
      <c r="DV237" s="198" t="e">
        <f t="shared" si="1185"/>
        <v>#VALUE!</v>
      </c>
      <c r="DW237" s="198" t="e">
        <f t="shared" si="1186"/>
        <v>#DIV/0!</v>
      </c>
      <c r="DX237" s="198" t="e">
        <f t="shared" si="1187"/>
        <v>#DIV/0!</v>
      </c>
      <c r="DY237" s="198" t="e">
        <f t="shared" si="1188"/>
        <v>#VALUE!</v>
      </c>
      <c r="DZ237" s="198" t="e">
        <f t="shared" si="1189"/>
        <v>#VALUE!</v>
      </c>
      <c r="EA237" s="198" t="e">
        <f t="shared" si="1190"/>
        <v>#VALUE!</v>
      </c>
      <c r="EB237" s="198" t="e">
        <f t="shared" si="1191"/>
        <v>#VALUE!</v>
      </c>
      <c r="EC237" s="198" t="e">
        <f t="shared" si="1192"/>
        <v>#DIV/0!</v>
      </c>
      <c r="ED237" s="198" t="e">
        <f t="shared" si="1193"/>
        <v>#VALUE!</v>
      </c>
      <c r="EE237" s="198" t="e">
        <f t="shared" si="1194"/>
        <v>#VALUE!</v>
      </c>
      <c r="EF237" s="198" t="e">
        <f t="shared" ref="EF237:EO237" si="1430">DV237/SUM($DV237:$EE237)</f>
        <v>#VALUE!</v>
      </c>
      <c r="EG237" s="198" t="e">
        <f t="shared" si="1430"/>
        <v>#DIV/0!</v>
      </c>
      <c r="EH237" s="198" t="e">
        <f t="shared" si="1430"/>
        <v>#DIV/0!</v>
      </c>
      <c r="EI237" s="198" t="e">
        <f t="shared" si="1430"/>
        <v>#VALUE!</v>
      </c>
      <c r="EJ237" s="198" t="e">
        <f t="shared" si="1430"/>
        <v>#VALUE!</v>
      </c>
      <c r="EK237" s="198" t="e">
        <f t="shared" si="1430"/>
        <v>#VALUE!</v>
      </c>
      <c r="EL237" s="198" t="e">
        <f t="shared" si="1430"/>
        <v>#VALUE!</v>
      </c>
      <c r="EM237" s="198" t="e">
        <f t="shared" si="1430"/>
        <v>#DIV/0!</v>
      </c>
      <c r="EN237" s="198" t="e">
        <f t="shared" si="1430"/>
        <v>#VALUE!</v>
      </c>
      <c r="EO237" s="198" t="e">
        <f t="shared" si="1430"/>
        <v>#VALUE!</v>
      </c>
      <c r="EP237" s="511">
        <f t="shared" ref="EP237:EW237" si="1431">EP236</f>
        <v>0.08</v>
      </c>
      <c r="EQ237" s="511">
        <f t="shared" si="1431"/>
        <v>0.015</v>
      </c>
      <c r="ER237" s="511">
        <f t="shared" si="1431"/>
        <v>0.015</v>
      </c>
      <c r="ES237" s="511">
        <f t="shared" si="1431"/>
        <v>0.015</v>
      </c>
      <c r="ET237" s="511">
        <f t="shared" si="1431"/>
        <v>0.015</v>
      </c>
      <c r="EU237" s="511">
        <f t="shared" si="1431"/>
        <v>0.09</v>
      </c>
      <c r="EV237" s="511">
        <f t="shared" si="1431"/>
        <v>0.09</v>
      </c>
      <c r="EW237" s="511">
        <f t="shared" si="1431"/>
        <v>0.09</v>
      </c>
      <c r="EX237" s="420" t="str">
        <f>IF(_tag_month_day!AS233="","",_tag_month_day!AS233/100)</f>
        <v/>
      </c>
      <c r="EY237" s="420" t="str">
        <f>IF(_tag_month_day!AT233="","",_tag_month_day!AT233/100)</f>
        <v/>
      </c>
      <c r="EZ237" s="420" t="str">
        <f>IF(_tag_month_day!AU233="","",_tag_month_day!AU233/100)</f>
        <v/>
      </c>
      <c r="FA237" s="420" t="str">
        <f>IF(_tag_month_day!AV233="","",_tag_month_day!AV233/100)</f>
        <v/>
      </c>
      <c r="FB237" s="420" t="str">
        <f>IF(_tag_month_day!AW233="","",_tag_month_day!AW233/100)</f>
        <v/>
      </c>
      <c r="FC237" s="420" t="str">
        <f>IF(_tag_month_day!AX233="","",_tag_month_day!AX233/100)</f>
        <v/>
      </c>
      <c r="FD237" s="510">
        <f t="shared" si="1223"/>
        <v>0.33</v>
      </c>
      <c r="FE237" s="510">
        <f t="shared" si="1224"/>
        <v>0.19</v>
      </c>
      <c r="FF237" s="510">
        <f t="shared" si="1225"/>
        <v>0.003</v>
      </c>
      <c r="FG237" s="510">
        <f t="shared" si="1226"/>
        <v>0</v>
      </c>
      <c r="FH237" s="603">
        <f t="shared" si="1227"/>
        <v>0.0001</v>
      </c>
      <c r="FI237" s="510">
        <f t="shared" ref="FI237:FR237" si="1432">FI236</f>
        <v>0.41</v>
      </c>
      <c r="FJ237" s="510">
        <f t="shared" si="1432"/>
        <v>0.11</v>
      </c>
      <c r="FK237" s="510">
        <f t="shared" si="1432"/>
        <v>0.015</v>
      </c>
      <c r="FL237" s="510">
        <f t="shared" si="1432"/>
        <v>0</v>
      </c>
      <c r="FM237" s="603">
        <f t="shared" si="1432"/>
        <v>0.0001</v>
      </c>
      <c r="FN237" s="510" t="str">
        <f>IF(_tag_month_day!AY233="","",_tag_month_day!AY233/100)</f>
        <v/>
      </c>
      <c r="FO237" s="510" t="str">
        <f>IF(_tag_month_day!AZ233="","",_tag_month_day!AZ233/100)</f>
        <v/>
      </c>
      <c r="FP237" s="510" t="str">
        <f>IF(_tag_month_day!BA233="","",_tag_month_day!BA233/100)</f>
        <v/>
      </c>
      <c r="FQ237" s="510" t="str">
        <f>IF(_tag_month_day!BB233="","",_tag_month_day!BB233/100)</f>
        <v/>
      </c>
      <c r="FR237" s="603" t="str">
        <f>IF(_tag_month_day!BC233="","",_tag_month_day!BC233/100)</f>
        <v/>
      </c>
      <c r="FS237" s="510" t="str">
        <f>IF(_tag_month_day!BD233="","",_tag_month_day!BD233/100)</f>
        <v/>
      </c>
      <c r="FT237" s="510" t="str">
        <f>IF(_tag_month_day!BE233="","",_tag_month_day!BE233/100)</f>
        <v/>
      </c>
      <c r="FU237" s="510" t="str">
        <f>IF(_tag_month_day!BF233="","",_tag_month_day!BF233/100)</f>
        <v/>
      </c>
      <c r="FV237" s="510" t="str">
        <f>IF(_tag_month_day!BG233="","",_tag_month_day!BG233/100)</f>
        <v/>
      </c>
      <c r="FW237" s="603" t="str">
        <f>IF(_tag_month_day!BH233="","",_tag_month_day!BH233/100)</f>
        <v/>
      </c>
      <c r="FX237" s="510" t="str">
        <f>IF(_tag_month_day!BI233="","",_tag_month_day!BI233/100)</f>
        <v/>
      </c>
      <c r="FY237" s="510" t="str">
        <f>IF(_tag_month_day!BJ233="","",_tag_month_day!BJ233/100)</f>
        <v/>
      </c>
      <c r="FZ237" s="605" t="str">
        <f>IF(_tag_month_day!BK233="","",_tag_month_day!BK233/100)</f>
        <v/>
      </c>
      <c r="GA237" s="510" t="str">
        <f>IF(_tag_month_day!BL233="","",_tag_month_day!BL233/100)</f>
        <v/>
      </c>
      <c r="GB237" s="603" t="str">
        <f>IF(_tag_month_day!BM233="","",_tag_month_day!BM233/100)</f>
        <v/>
      </c>
      <c r="GC237" s="420" t="str">
        <f>IF(_tag_month_day!BN233="","",_tag_month_day!BN233/100)</f>
        <v/>
      </c>
      <c r="GD237" s="420" t="str">
        <f>IF(_tag_month_day!BO233="","",_tag_month_day!BO233/100)</f>
        <v/>
      </c>
      <c r="GE237" s="420" t="str">
        <f>IF(_tag_month_day!BP233="","",_tag_month_day!BP233/100)</f>
        <v/>
      </c>
      <c r="GF237" s="420" t="str">
        <f>IF(_tag_month_day!BQ233="","",_tag_month_day!BQ233/100)</f>
        <v/>
      </c>
      <c r="GG237" s="420" t="str">
        <f>IF(_tag_month_day!BR233="","",_tag_month_day!BR233/100)</f>
        <v/>
      </c>
      <c r="GH237" s="420" t="str">
        <f>IF(_tag_month_day!BS233="","",_tag_month_day!BS233/100)</f>
        <v/>
      </c>
      <c r="GI237" s="603" t="str">
        <f>IF(_tag_month_day!BT233="","",_tag_month_day!BT233/100)</f>
        <v/>
      </c>
      <c r="GJ237" s="612" t="str">
        <f>IF(_tag_month_day!BU233="","",_tag_month_day!BU233/100)</f>
        <v/>
      </c>
      <c r="GK237" s="620" t="str">
        <f>IF(_tag_month_day!BV233="",IF(_rlcf_month_day!A$2="","",_rlcf_month_day!A$2/100),_tag_month_day!BV233/100)</f>
        <v/>
      </c>
      <c r="GL237" s="620" t="str">
        <f>IF(_tag_month_day!BW233="",IF(_rlcf_month_day!B$2="","",_rlcf_month_day!B$2/100),_tag_month_day!BW233/100)</f>
        <v/>
      </c>
      <c r="GM237" s="621" t="str">
        <f>IF(_tag_month_day!BX233="",IF(_rlcf_month_day!C$2="","",_rlcf_month_day!C$2/100),_tag_month_day!BX233/100)</f>
        <v/>
      </c>
      <c r="GN237" s="620" t="str">
        <f>IF(_tag_month_day!BV233="",IF(_rlcf_month_day!A$2="","",_rlcf_month_day!A$2/100),_tag_month_day!BV233/100)</f>
        <v/>
      </c>
      <c r="GO237" s="620" t="str">
        <f>IF(_tag_month_day!BW233="",IF(_rlcf_month_day!B$2="","",_rlcf_month_day!B$2/100),_tag_month_day!BW233/100)</f>
        <v/>
      </c>
      <c r="GP237" s="620" t="str">
        <f>IF(_tag_month_day!CD233="",IF(_rlcf_month_day!E$2="","",_rlcf_month_day!E$2/100),_tag_month_day!CD233/100)</f>
        <v/>
      </c>
      <c r="GQ237" s="620" t="str">
        <f>IF(_tag_month_day!CE233="",IF(_rlcf_month_day!F$2="","",_rlcf_month_day!F$2/100),_tag_month_day!CE233/100)</f>
        <v/>
      </c>
      <c r="GR237" s="621" t="str">
        <f>IF(_tag_month_day!CF233="",IF(_rlcf_month_day!G$2="","",_rlcf_month_day!G$2/100),_tag_month_day!CF233/100)</f>
        <v/>
      </c>
      <c r="GS237" s="626">
        <f t="shared" ref="GS237:HH237" si="1433">GS236</f>
        <v>0.953</v>
      </c>
      <c r="GT237" s="626">
        <f t="shared" si="1433"/>
        <v>0.55</v>
      </c>
      <c r="GU237" s="626">
        <f t="shared" si="1433"/>
        <v>0.55</v>
      </c>
      <c r="GV237" s="626">
        <f t="shared" si="1433"/>
        <v>0.55</v>
      </c>
      <c r="GW237" s="626">
        <f t="shared" si="1433"/>
        <v>0.5</v>
      </c>
      <c r="GX237" s="626">
        <f t="shared" si="1433"/>
        <v>0.935</v>
      </c>
      <c r="GY237" s="626">
        <f t="shared" si="1433"/>
        <v>0.15</v>
      </c>
      <c r="GZ237" s="626">
        <f t="shared" si="1433"/>
        <v>1</v>
      </c>
      <c r="HA237" s="632">
        <f t="shared" si="1433"/>
        <v>0.047</v>
      </c>
      <c r="HB237" s="632">
        <f t="shared" si="1433"/>
        <v>0.45</v>
      </c>
      <c r="HC237" s="632">
        <f t="shared" si="1433"/>
        <v>0.45</v>
      </c>
      <c r="HD237" s="632">
        <f t="shared" si="1433"/>
        <v>0.45</v>
      </c>
      <c r="HE237" s="632">
        <f t="shared" si="1433"/>
        <v>0.5</v>
      </c>
      <c r="HF237" s="632">
        <f t="shared" si="1433"/>
        <v>0.065</v>
      </c>
      <c r="HG237" s="632">
        <f t="shared" si="1433"/>
        <v>0.85</v>
      </c>
      <c r="HH237" s="632">
        <f t="shared" si="1433"/>
        <v>0</v>
      </c>
      <c r="HI237" s="68">
        <f t="shared" si="1199"/>
        <v>0</v>
      </c>
      <c r="HJ237" s="68" t="e">
        <f t="shared" si="1230"/>
        <v>#VALUE!</v>
      </c>
      <c r="HK237" s="202">
        <f t="shared" si="1231"/>
        <v>0.85</v>
      </c>
      <c r="HL237" s="464">
        <f t="shared" si="1232"/>
        <v>550000</v>
      </c>
      <c r="HM237" s="464">
        <f t="shared" si="1233"/>
        <v>480000</v>
      </c>
      <c r="HN237" s="192" t="e">
        <f t="shared" si="1200"/>
        <v>#VALUE!</v>
      </c>
      <c r="HO237" s="192" t="e">
        <f>HN237*HK237*$HO$2/HL237*1000000</f>
        <v>#VALUE!</v>
      </c>
      <c r="HP237" s="192" t="e">
        <f>HN237*HK237*$HP$2/HM237*1000000</f>
        <v>#VALUE!</v>
      </c>
    </row>
    <row r="238" customFormat="1" ht="17.25" customHeight="1" spans="1:224">
      <c r="A238" s="381">
        <v>233</v>
      </c>
      <c r="B238" s="54">
        <f ca="1" t="shared" si="1234"/>
        <v>43626</v>
      </c>
      <c r="C238" s="57">
        <f t="shared" si="1235"/>
        <v>0.0416666666666667</v>
      </c>
      <c r="D238" s="68" t="str">
        <f ca="1" t="shared" si="1201"/>
        <v>中班</v>
      </c>
      <c r="E238" s="68" t="str">
        <f ca="1" t="shared" si="1202"/>
        <v>丙</v>
      </c>
      <c r="F238" s="68">
        <f ca="1">SUMPRODUCT((成本日报!$A$3:$A$95=计划!B238)*(成本日报!$B$3:$B$95=计划!$D238),成本日报!$C$3:$C$95)</f>
        <v>3</v>
      </c>
      <c r="G238" s="382">
        <f ca="1" t="shared" si="1236"/>
        <v>43626.6666666661</v>
      </c>
      <c r="H238" s="382">
        <f ca="1" t="shared" si="1203"/>
        <v>43626.6736111105</v>
      </c>
      <c r="I238" s="382">
        <f ca="1" t="shared" si="1204"/>
        <v>43626.6791666661</v>
      </c>
      <c r="J238" s="382">
        <f ca="1" t="shared" si="1205"/>
        <v>43626.7083333328</v>
      </c>
      <c r="K238" s="382">
        <f ca="1" t="shared" si="1206"/>
        <v>43626.7708333328</v>
      </c>
      <c r="L238" s="382">
        <f ca="1" t="shared" si="1207"/>
        <v>43626.7916666661</v>
      </c>
      <c r="M238" s="398" t="str">
        <f>IF(_tag_month_day!A234="","",_tag_month_day!A234)</f>
        <v/>
      </c>
      <c r="N238" s="398" t="str">
        <f>IF(_tag_month_day!B234="","",_tag_month_day!B234)</f>
        <v/>
      </c>
      <c r="O238" s="399" t="e">
        <f t="shared" si="1208"/>
        <v>#VALUE!</v>
      </c>
      <c r="P238" s="398" t="str">
        <f>IF(_tag_month_day!C234="","",_tag_month_day!C234)</f>
        <v/>
      </c>
      <c r="Q238" s="398" t="str">
        <f>IF(_tag_month_day!D234="","",_tag_month_day!D234)</f>
        <v/>
      </c>
      <c r="R238" s="416">
        <f>IF(_tag_month_day!CB234="",R237,_tag_month_day!CB234/100)</f>
        <v>0.07</v>
      </c>
      <c r="S238" s="417" t="str">
        <f>IF(_tag_month_day!E234="","",_tag_month_day!E234)</f>
        <v/>
      </c>
      <c r="T238" s="417" t="str">
        <f>IF(_tag_month_day!F234="","",_tag_month_day!F234)</f>
        <v/>
      </c>
      <c r="U238" s="418" t="e">
        <f t="shared" si="1162"/>
        <v>#VALUE!</v>
      </c>
      <c r="V238" s="53" t="e">
        <f t="shared" si="1163"/>
        <v>#VALUE!</v>
      </c>
      <c r="W238" s="419" t="str">
        <f>IF(_jhy_month_day!A234="","",_jhy_month_day!A234)</f>
        <v/>
      </c>
      <c r="X238" s="420" t="str">
        <f>IF(_jhy_month_day!B234="","",_jhy_month_day!B234/100)</f>
        <v/>
      </c>
      <c r="Y238" s="420" t="str">
        <f>IF(_jhy_month_day!C234="","",_jhy_month_day!C234/100)</f>
        <v/>
      </c>
      <c r="Z238" s="439">
        <f t="shared" si="1253"/>
        <v>59</v>
      </c>
      <c r="AA238" s="440" t="str">
        <f>IF(_tag_month_day!G234="","",_tag_month_day!G234/100)</f>
        <v/>
      </c>
      <c r="AB238" s="440" t="str">
        <f>IF(_tag_month_day!H234="","",_tag_month_day!H234/100)</f>
        <v/>
      </c>
      <c r="AC238" s="193">
        <f t="shared" si="1209"/>
        <v>1.59963432013121</v>
      </c>
      <c r="AD238" s="441" t="str">
        <f t="shared" si="1210"/>
        <v/>
      </c>
      <c r="AE238" s="442" t="str">
        <f t="shared" si="1211"/>
        <v/>
      </c>
      <c r="AF238" s="443">
        <v>1</v>
      </c>
      <c r="AG238" s="68" t="str">
        <f>IF(_duihao_month_day!A234="","",_duihao_month_day!A234)</f>
        <v/>
      </c>
      <c r="AH238" s="463">
        <f>IF(_gyk_month_day!B234="",AH237,_gyk_month_day!B234)</f>
        <v>820</v>
      </c>
      <c r="AI238" s="464" t="e">
        <f t="shared" si="1237"/>
        <v>#VALUE!</v>
      </c>
      <c r="AJ238" s="68" t="str">
        <f>IF(_tag_month_day!I234="","",_tag_month_day!I234)</f>
        <v/>
      </c>
      <c r="AK238" s="465" t="str">
        <f>IF(_tzyy_month_day!A234="","",_tzyy_month_day!A234)</f>
        <v/>
      </c>
      <c r="AL238" s="465" t="str">
        <f>IF(_tzyy_month_day!B234="","",_tzyy_month_day!B234)</f>
        <v/>
      </c>
      <c r="AM238" s="465" t="str">
        <f>IF(_tzyy_month_day!C234="","",_tzyy_month_day!C234)</f>
        <v/>
      </c>
      <c r="AN238" s="466" t="str">
        <f>IF(_tag_month_day!CG234="","",_tag_month_day!CG234)</f>
        <v/>
      </c>
      <c r="AO238" s="466" t="str">
        <f>IF(_tag_month_day!CH234="","",_tag_month_day!CH234)</f>
        <v/>
      </c>
      <c r="AP238" s="486" t="e">
        <f t="shared" si="1212"/>
        <v>#VALUE!</v>
      </c>
      <c r="AQ238" s="487" t="str">
        <f>IF(_tag_month_day!J234="","",_tag_month_day!J234/100)</f>
        <v/>
      </c>
      <c r="AR238" s="488">
        <f t="shared" si="1213"/>
        <v>1.3</v>
      </c>
      <c r="AS238" s="489" t="e">
        <f t="shared" si="1164"/>
        <v>#VALUE!</v>
      </c>
      <c r="AT238" s="489">
        <f t="shared" si="1214"/>
        <v>0</v>
      </c>
      <c r="AU238" s="490" t="str">
        <f>IF(_tag_month_day!K234="","",_tag_month_day!K234)</f>
        <v/>
      </c>
      <c r="AV238" s="491" t="str">
        <f>IF(_tag_month_day!L234="","",_tag_month_day!L234/100)</f>
        <v/>
      </c>
      <c r="AW238" s="420">
        <f t="shared" si="1136"/>
        <v>0</v>
      </c>
      <c r="AX238" s="420">
        <f t="shared" si="1215"/>
        <v>0</v>
      </c>
      <c r="AY238" s="420" t="str">
        <f>IF(_tag_month_day!M234="","",_tag_month_day!M234/100)</f>
        <v/>
      </c>
      <c r="AZ238" s="420" t="str">
        <f>IF(_tag_month_day!N234="","",_tag_month_day!N234/100)</f>
        <v/>
      </c>
      <c r="BA238" s="420" t="str">
        <f>IF(_tag_month_day!O234="","",_tag_month_day!O234/100)</f>
        <v/>
      </c>
      <c r="BB238" s="496" t="str">
        <f>IF(_tag_month_day!P234="","",_tag_month_day!P234/100)</f>
        <v/>
      </c>
      <c r="BC238" s="496">
        <f t="shared" si="1216"/>
        <v>0</v>
      </c>
      <c r="BD238" s="496" t="str">
        <f>IF(_tag_month_day!Q234="","",_tag_month_day!Q234/100)</f>
        <v/>
      </c>
      <c r="BE238" s="510" t="str">
        <f>IF(_tag_month_day!R234="","",_tag_month_day!R234/100)</f>
        <v/>
      </c>
      <c r="BF238" s="413" t="str">
        <f>IF(_tag_month_day!CC234="","",_tag_month_day!CC234/100)</f>
        <v/>
      </c>
      <c r="BG238" s="511" t="e">
        <f t="shared" si="1165"/>
        <v>#VALUE!</v>
      </c>
      <c r="BH238" s="198">
        <f t="shared" si="1166"/>
        <v>0</v>
      </c>
      <c r="BI238" s="512" t="e">
        <f>IF(CX238=0,BI237,(DK238*查询!$R$5+DL238*查询!$Q$5+DM238*查询!$N$5+DN238*查询!$O$5+DO238*查询!$P$5)*AF238/CX238)</f>
        <v>#VALUE!</v>
      </c>
      <c r="BJ238" s="512" t="e">
        <f>IF(CX238=0,BJ237,(DP238*查询!$S$5+DQ238*查询!$T$5+DR238*查询!$U$5)*AF238/CX238)</f>
        <v>#VALUE!</v>
      </c>
      <c r="BK238" s="512">
        <f t="shared" si="1217"/>
        <v>1</v>
      </c>
      <c r="BL238" s="513" t="str">
        <f>IF(_cfyc_month_day!A234="","",_cfyc_month_day!A234)</f>
        <v/>
      </c>
      <c r="BM238" s="513" t="str">
        <f>IF(_cfyc_month_day!B234="","",_cfyc_month_day!B234)</f>
        <v/>
      </c>
      <c r="BN238" s="513" t="str">
        <f>IF(_cfyc_month_day!C234="","",_cfyc_month_day!C234)</f>
        <v/>
      </c>
      <c r="BO238" s="522" t="str">
        <f>IF(_cfyc_month_day!D234="","",_cfyc_month_day!D234)</f>
        <v/>
      </c>
      <c r="BP238" s="522" t="str">
        <f>IF(_cfyc_month_day!E234="","",_cfyc_month_day!E234)</f>
        <v/>
      </c>
      <c r="BQ238" s="522" t="str">
        <f>IF(_cfyc_month_day!F234="","",_cfyc_month_day!F234)</f>
        <v/>
      </c>
      <c r="BR238" s="513" t="str">
        <f>IF(_tag_month_day!T234="","",_tag_month_day!T234)</f>
        <v/>
      </c>
      <c r="BS238" s="513" t="str">
        <f>IF(_tag_month_day!U234="","",_tag_month_day!U234)</f>
        <v/>
      </c>
      <c r="BT238" s="523" t="str">
        <f t="shared" si="1218"/>
        <v/>
      </c>
      <c r="BU238" s="223" t="str">
        <f>IF(_tag_month_day!V234="","",_tag_month_day!V234)</f>
        <v/>
      </c>
      <c r="BV238" s="206" t="str">
        <f>IF(_tag_month_day!W234="","",_tag_month_day!W234)</f>
        <v/>
      </c>
      <c r="BW238" s="540" t="str">
        <f>IF(_tag_month_day!X234="","",_tag_month_day!X234)</f>
        <v/>
      </c>
      <c r="BX238" s="540" t="str">
        <f>IF(_tag_month_day!Y234="","",_tag_month_day!Y234)</f>
        <v/>
      </c>
      <c r="BY238" s="541">
        <f ca="1" t="shared" si="1219"/>
        <v>43626.7916666661</v>
      </c>
      <c r="BZ238" s="542"/>
      <c r="CA238" s="543" t="str">
        <f>IF(_jhy2_month_day!A234="","",_jhy2_month_day!A234)</f>
        <v/>
      </c>
      <c r="CB238" s="464" t="str">
        <f>IF(_jhy2_month_day!B234="","",_jhy2_month_day!B234)</f>
        <v/>
      </c>
      <c r="CC238" s="464" t="str">
        <f>IF(_jhy2_month_day!C234="","",_jhy2_month_day!C234)</f>
        <v/>
      </c>
      <c r="CD238" s="464" t="str">
        <f>IF(_jhy2_month_day!D234="","",_jhy2_month_day!D234)</f>
        <v/>
      </c>
      <c r="CE238" s="464" t="str">
        <f>IF(_jhy2_month_day!E234="","",_jhy2_month_day!E234)</f>
        <v/>
      </c>
      <c r="CF238" s="464" t="str">
        <f>IF(_jhy2_month_day!F234="","",_jhy2_month_day!F234)</f>
        <v/>
      </c>
      <c r="CG238" s="464" t="str">
        <f>IF(_jhy2_month_day!G234="","",_jhy2_month_day!G234)</f>
        <v/>
      </c>
      <c r="CH238" s="464" t="str">
        <f>IF(_jhy2_month_day!H234="","",_jhy2_month_day!H234)</f>
        <v/>
      </c>
      <c r="CI238" s="464" t="str">
        <f>IF(_jhy2_month_day!I234="","",_jhy2_month_day!I234)</f>
        <v/>
      </c>
      <c r="CJ238" s="464" t="str">
        <f>IF(_jhy2_month_day!J234="","",_jhy2_month_day!J234)</f>
        <v/>
      </c>
      <c r="CK238" s="464" t="str">
        <f>IF(_jhy2_month_day!K234="","",_jhy2_month_day!K234)</f>
        <v/>
      </c>
      <c r="CL238" s="562" t="str">
        <f>IF(_jhy2_month_day!L234="","",_jhy2_month_day!L234)</f>
        <v/>
      </c>
      <c r="CM238" s="562" t="str">
        <f>IF(_jhy2_month_day!M234="","",_jhy2_month_day!M234)</f>
        <v/>
      </c>
      <c r="CN238" s="562" t="str">
        <f>IF(_jhy2_month_day!N234="","",_jhy2_month_day!N234)</f>
        <v/>
      </c>
      <c r="CO238" s="562" t="str">
        <f>IF(_jhy2_month_day!O234="","",_jhy2_month_day!O234)</f>
        <v/>
      </c>
      <c r="CP238" s="562" t="str">
        <f>IF(_jhy2_month_day!P234="","",_jhy2_month_day!P234)</f>
        <v/>
      </c>
      <c r="CQ238" s="562" t="str">
        <f>IF(_jhy2_month_day!Q234="","",_jhy2_month_day!Q234)</f>
        <v/>
      </c>
      <c r="CR238" s="563" t="str">
        <f>IF(_jhy2_month_day!R234="","",_jhy2_month_day!R234)</f>
        <v/>
      </c>
      <c r="CS238" s="576" t="str">
        <f>IF(_jhy2_month_day!S234="","",_jhy2_month_day!S234)</f>
        <v/>
      </c>
      <c r="CT238" s="562" t="str">
        <f>IF(_jhy2_month_day!T234="","",_jhy2_month_day!T234)</f>
        <v/>
      </c>
      <c r="CU238" s="577" t="e">
        <f t="shared" si="1167"/>
        <v>#VALUE!</v>
      </c>
      <c r="CV238" s="198" t="e">
        <f t="shared" si="1168"/>
        <v>#VALUE!</v>
      </c>
      <c r="CW238" s="192" t="e">
        <f t="shared" si="1169"/>
        <v>#VALUE!</v>
      </c>
      <c r="CX238" s="192" t="e">
        <f t="shared" si="1170"/>
        <v>#VALUE!</v>
      </c>
      <c r="CY238" s="202" t="e">
        <f t="shared" si="1171"/>
        <v>#VALUE!</v>
      </c>
      <c r="CZ238" s="192" t="e">
        <f t="shared" ref="CZ238:DI238" si="1434">$AJ238*EF238</f>
        <v>#VALUE!</v>
      </c>
      <c r="DA238" s="192" t="e">
        <f t="shared" si="1434"/>
        <v>#VALUE!</v>
      </c>
      <c r="DB238" s="192" t="e">
        <f t="shared" si="1434"/>
        <v>#VALUE!</v>
      </c>
      <c r="DC238" s="192" t="e">
        <f t="shared" si="1434"/>
        <v>#VALUE!</v>
      </c>
      <c r="DD238" s="192" t="e">
        <f t="shared" si="1434"/>
        <v>#VALUE!</v>
      </c>
      <c r="DE238" s="192" t="e">
        <f t="shared" si="1434"/>
        <v>#VALUE!</v>
      </c>
      <c r="DF238" s="192" t="e">
        <f t="shared" si="1434"/>
        <v>#VALUE!</v>
      </c>
      <c r="DG238" s="192" t="e">
        <f t="shared" si="1434"/>
        <v>#VALUE!</v>
      </c>
      <c r="DH238" s="192" t="e">
        <f t="shared" si="1434"/>
        <v>#VALUE!</v>
      </c>
      <c r="DI238" s="192" t="e">
        <f t="shared" si="1434"/>
        <v>#VALUE!</v>
      </c>
      <c r="DJ238" s="192" t="e">
        <f t="shared" si="1173"/>
        <v>#VALUE!</v>
      </c>
      <c r="DK238" s="192" t="e">
        <f t="shared" si="1174"/>
        <v>#VALUE!</v>
      </c>
      <c r="DL238" s="192" t="e">
        <f t="shared" si="1175"/>
        <v>#VALUE!</v>
      </c>
      <c r="DM238" s="192" t="e">
        <f t="shared" si="1176"/>
        <v>#VALUE!</v>
      </c>
      <c r="DN238" s="192" t="e">
        <f t="shared" si="1177"/>
        <v>#VALUE!</v>
      </c>
      <c r="DO238" s="192" t="e">
        <f t="shared" si="1178"/>
        <v>#VALUE!</v>
      </c>
      <c r="DP238" s="192" t="e">
        <f t="shared" si="1179"/>
        <v>#VALUE!</v>
      </c>
      <c r="DQ238" s="192" t="e">
        <f t="shared" si="1180"/>
        <v>#VALUE!</v>
      </c>
      <c r="DR238" s="192" t="e">
        <f t="shared" si="1181"/>
        <v>#VALUE!</v>
      </c>
      <c r="DS238" s="192" t="e">
        <f t="shared" si="1182"/>
        <v>#VALUE!</v>
      </c>
      <c r="DT238" s="192" t="e">
        <f t="shared" si="1183"/>
        <v>#VALUE!</v>
      </c>
      <c r="DU238" s="192" t="e">
        <f t="shared" si="1184"/>
        <v>#VALUE!</v>
      </c>
      <c r="DV238" s="198" t="e">
        <f t="shared" si="1185"/>
        <v>#VALUE!</v>
      </c>
      <c r="DW238" s="198" t="e">
        <f t="shared" si="1186"/>
        <v>#DIV/0!</v>
      </c>
      <c r="DX238" s="198" t="e">
        <f t="shared" si="1187"/>
        <v>#DIV/0!</v>
      </c>
      <c r="DY238" s="198" t="e">
        <f t="shared" si="1188"/>
        <v>#VALUE!</v>
      </c>
      <c r="DZ238" s="198" t="e">
        <f t="shared" si="1189"/>
        <v>#VALUE!</v>
      </c>
      <c r="EA238" s="198" t="e">
        <f t="shared" si="1190"/>
        <v>#VALUE!</v>
      </c>
      <c r="EB238" s="198" t="e">
        <f t="shared" si="1191"/>
        <v>#VALUE!</v>
      </c>
      <c r="EC238" s="198" t="e">
        <f t="shared" si="1192"/>
        <v>#DIV/0!</v>
      </c>
      <c r="ED238" s="198" t="e">
        <f t="shared" si="1193"/>
        <v>#VALUE!</v>
      </c>
      <c r="EE238" s="198" t="e">
        <f t="shared" si="1194"/>
        <v>#VALUE!</v>
      </c>
      <c r="EF238" s="198" t="e">
        <f t="shared" ref="EF238:EO238" si="1435">DV238/SUM($DV238:$EE238)</f>
        <v>#VALUE!</v>
      </c>
      <c r="EG238" s="198" t="e">
        <f t="shared" si="1435"/>
        <v>#DIV/0!</v>
      </c>
      <c r="EH238" s="198" t="e">
        <f t="shared" si="1435"/>
        <v>#DIV/0!</v>
      </c>
      <c r="EI238" s="198" t="e">
        <f t="shared" si="1435"/>
        <v>#VALUE!</v>
      </c>
      <c r="EJ238" s="198" t="e">
        <f t="shared" si="1435"/>
        <v>#VALUE!</v>
      </c>
      <c r="EK238" s="198" t="e">
        <f t="shared" si="1435"/>
        <v>#VALUE!</v>
      </c>
      <c r="EL238" s="198" t="e">
        <f t="shared" si="1435"/>
        <v>#VALUE!</v>
      </c>
      <c r="EM238" s="198" t="e">
        <f t="shared" si="1435"/>
        <v>#DIV/0!</v>
      </c>
      <c r="EN238" s="198" t="e">
        <f t="shared" si="1435"/>
        <v>#VALUE!</v>
      </c>
      <c r="EO238" s="198" t="e">
        <f t="shared" si="1435"/>
        <v>#VALUE!</v>
      </c>
      <c r="EP238" s="511">
        <f t="shared" ref="EP238:EW238" si="1436">EP237</f>
        <v>0.08</v>
      </c>
      <c r="EQ238" s="511">
        <f t="shared" si="1436"/>
        <v>0.015</v>
      </c>
      <c r="ER238" s="511">
        <f t="shared" si="1436"/>
        <v>0.015</v>
      </c>
      <c r="ES238" s="511">
        <f t="shared" si="1436"/>
        <v>0.015</v>
      </c>
      <c r="ET238" s="511">
        <f t="shared" si="1436"/>
        <v>0.015</v>
      </c>
      <c r="EU238" s="511">
        <f t="shared" si="1436"/>
        <v>0.09</v>
      </c>
      <c r="EV238" s="511">
        <f t="shared" si="1436"/>
        <v>0.09</v>
      </c>
      <c r="EW238" s="511">
        <f t="shared" si="1436"/>
        <v>0.09</v>
      </c>
      <c r="EX238" s="420" t="str">
        <f>IF(_tag_month_day!AS234="","",_tag_month_day!AS234/100)</f>
        <v/>
      </c>
      <c r="EY238" s="420" t="str">
        <f>IF(_tag_month_day!AT234="","",_tag_month_day!AT234/100)</f>
        <v/>
      </c>
      <c r="EZ238" s="420" t="str">
        <f>IF(_tag_month_day!AU234="","",_tag_month_day!AU234/100)</f>
        <v/>
      </c>
      <c r="FA238" s="420" t="str">
        <f>IF(_tag_month_day!AV234="","",_tag_month_day!AV234/100)</f>
        <v/>
      </c>
      <c r="FB238" s="420" t="str">
        <f>IF(_tag_month_day!AW234="","",_tag_month_day!AW234/100)</f>
        <v/>
      </c>
      <c r="FC238" s="420" t="str">
        <f>IF(_tag_month_day!AX234="","",_tag_month_day!AX234/100)</f>
        <v/>
      </c>
      <c r="FD238" s="510">
        <f t="shared" si="1223"/>
        <v>0.33</v>
      </c>
      <c r="FE238" s="510">
        <f t="shared" si="1224"/>
        <v>0.19</v>
      </c>
      <c r="FF238" s="510">
        <f t="shared" si="1225"/>
        <v>0.003</v>
      </c>
      <c r="FG238" s="510">
        <f t="shared" si="1226"/>
        <v>0</v>
      </c>
      <c r="FH238" s="603">
        <f t="shared" si="1227"/>
        <v>0.0001</v>
      </c>
      <c r="FI238" s="510">
        <f t="shared" ref="FI238:FR238" si="1437">FI237</f>
        <v>0.41</v>
      </c>
      <c r="FJ238" s="510">
        <f t="shared" si="1437"/>
        <v>0.11</v>
      </c>
      <c r="FK238" s="510">
        <f t="shared" si="1437"/>
        <v>0.015</v>
      </c>
      <c r="FL238" s="510">
        <f t="shared" si="1437"/>
        <v>0</v>
      </c>
      <c r="FM238" s="603">
        <f t="shared" si="1437"/>
        <v>0.0001</v>
      </c>
      <c r="FN238" s="510" t="str">
        <f>IF(_tag_month_day!AY234="","",_tag_month_day!AY234/100)</f>
        <v/>
      </c>
      <c r="FO238" s="510" t="str">
        <f>IF(_tag_month_day!AZ234="","",_tag_month_day!AZ234/100)</f>
        <v/>
      </c>
      <c r="FP238" s="510" t="str">
        <f>IF(_tag_month_day!BA234="","",_tag_month_day!BA234/100)</f>
        <v/>
      </c>
      <c r="FQ238" s="510" t="str">
        <f>IF(_tag_month_day!BB234="","",_tag_month_day!BB234/100)</f>
        <v/>
      </c>
      <c r="FR238" s="603" t="str">
        <f>IF(_tag_month_day!BC234="","",_tag_month_day!BC234/100)</f>
        <v/>
      </c>
      <c r="FS238" s="510" t="str">
        <f>IF(_tag_month_day!BD234="","",_tag_month_day!BD234/100)</f>
        <v/>
      </c>
      <c r="FT238" s="510" t="str">
        <f>IF(_tag_month_day!BE234="","",_tag_month_day!BE234/100)</f>
        <v/>
      </c>
      <c r="FU238" s="510" t="str">
        <f>IF(_tag_month_day!BF234="","",_tag_month_day!BF234/100)</f>
        <v/>
      </c>
      <c r="FV238" s="510" t="str">
        <f>IF(_tag_month_day!BG234="","",_tag_month_day!BG234/100)</f>
        <v/>
      </c>
      <c r="FW238" s="603" t="str">
        <f>IF(_tag_month_day!BH234="","",_tag_month_day!BH234/100)</f>
        <v/>
      </c>
      <c r="FX238" s="510" t="str">
        <f>IF(_tag_month_day!BI234="","",_tag_month_day!BI234/100)</f>
        <v/>
      </c>
      <c r="FY238" s="510" t="str">
        <f>IF(_tag_month_day!BJ234="","",_tag_month_day!BJ234/100)</f>
        <v/>
      </c>
      <c r="FZ238" s="605" t="str">
        <f>IF(_tag_month_day!BK234="","",_tag_month_day!BK234/100)</f>
        <v/>
      </c>
      <c r="GA238" s="510" t="str">
        <f>IF(_tag_month_day!BL234="","",_tag_month_day!BL234/100)</f>
        <v/>
      </c>
      <c r="GB238" s="603" t="str">
        <f>IF(_tag_month_day!BM234="","",_tag_month_day!BM234/100)</f>
        <v/>
      </c>
      <c r="GC238" s="420" t="str">
        <f>IF(_tag_month_day!BN234="","",_tag_month_day!BN234/100)</f>
        <v/>
      </c>
      <c r="GD238" s="420" t="str">
        <f>IF(_tag_month_day!BO234="","",_tag_month_day!BO234/100)</f>
        <v/>
      </c>
      <c r="GE238" s="420" t="str">
        <f>IF(_tag_month_day!BP234="","",_tag_month_day!BP234/100)</f>
        <v/>
      </c>
      <c r="GF238" s="420" t="str">
        <f>IF(_tag_month_day!BQ234="","",_tag_month_day!BQ234/100)</f>
        <v/>
      </c>
      <c r="GG238" s="420" t="str">
        <f>IF(_tag_month_day!BR234="","",_tag_month_day!BR234/100)</f>
        <v/>
      </c>
      <c r="GH238" s="420" t="str">
        <f>IF(_tag_month_day!BS234="","",_tag_month_day!BS234/100)</f>
        <v/>
      </c>
      <c r="GI238" s="603" t="str">
        <f>IF(_tag_month_day!BT234="","",_tag_month_day!BT234/100)</f>
        <v/>
      </c>
      <c r="GJ238" s="612" t="str">
        <f>IF(_tag_month_day!BU234="","",_tag_month_day!BU234/100)</f>
        <v/>
      </c>
      <c r="GK238" s="620" t="str">
        <f>IF(_tag_month_day!BV234="",IF(_rlcf_month_day!A$2="","",_rlcf_month_day!A$2/100),_tag_month_day!BV234/100)</f>
        <v/>
      </c>
      <c r="GL238" s="620" t="str">
        <f>IF(_tag_month_day!BW234="",IF(_rlcf_month_day!B$2="","",_rlcf_month_day!B$2/100),_tag_month_day!BW234/100)</f>
        <v/>
      </c>
      <c r="GM238" s="621" t="str">
        <f>IF(_tag_month_day!BX234="",IF(_rlcf_month_day!C$2="","",_rlcf_month_day!C$2/100),_tag_month_day!BX234/100)</f>
        <v/>
      </c>
      <c r="GN238" s="620" t="str">
        <f>IF(_tag_month_day!BV234="",IF(_rlcf_month_day!A$2="","",_rlcf_month_day!A$2/100),_tag_month_day!BV234/100)</f>
        <v/>
      </c>
      <c r="GO238" s="620" t="str">
        <f>IF(_tag_month_day!BW234="",IF(_rlcf_month_day!B$2="","",_rlcf_month_day!B$2/100),_tag_month_day!BW234/100)</f>
        <v/>
      </c>
      <c r="GP238" s="620" t="str">
        <f>IF(_tag_month_day!CD234="",IF(_rlcf_month_day!E$2="","",_rlcf_month_day!E$2/100),_tag_month_day!CD234/100)</f>
        <v/>
      </c>
      <c r="GQ238" s="620" t="str">
        <f>IF(_tag_month_day!CE234="",IF(_rlcf_month_day!F$2="","",_rlcf_month_day!F$2/100),_tag_month_day!CE234/100)</f>
        <v/>
      </c>
      <c r="GR238" s="621" t="str">
        <f>IF(_tag_month_day!CF234="",IF(_rlcf_month_day!G$2="","",_rlcf_month_day!G$2/100),_tag_month_day!CF234/100)</f>
        <v/>
      </c>
      <c r="GS238" s="626">
        <f t="shared" ref="GS238:HH238" si="1438">GS237</f>
        <v>0.953</v>
      </c>
      <c r="GT238" s="626">
        <f t="shared" si="1438"/>
        <v>0.55</v>
      </c>
      <c r="GU238" s="626">
        <f t="shared" si="1438"/>
        <v>0.55</v>
      </c>
      <c r="GV238" s="626">
        <f t="shared" si="1438"/>
        <v>0.55</v>
      </c>
      <c r="GW238" s="626">
        <f t="shared" si="1438"/>
        <v>0.5</v>
      </c>
      <c r="GX238" s="626">
        <f t="shared" si="1438"/>
        <v>0.935</v>
      </c>
      <c r="GY238" s="626">
        <f t="shared" si="1438"/>
        <v>0.15</v>
      </c>
      <c r="GZ238" s="626">
        <f t="shared" si="1438"/>
        <v>1</v>
      </c>
      <c r="HA238" s="632">
        <f t="shared" si="1438"/>
        <v>0.047</v>
      </c>
      <c r="HB238" s="632">
        <f t="shared" si="1438"/>
        <v>0.45</v>
      </c>
      <c r="HC238" s="632">
        <f t="shared" si="1438"/>
        <v>0.45</v>
      </c>
      <c r="HD238" s="632">
        <f t="shared" si="1438"/>
        <v>0.45</v>
      </c>
      <c r="HE238" s="632">
        <f t="shared" si="1438"/>
        <v>0.5</v>
      </c>
      <c r="HF238" s="632">
        <f t="shared" si="1438"/>
        <v>0.065</v>
      </c>
      <c r="HG238" s="632">
        <f t="shared" si="1438"/>
        <v>0.85</v>
      </c>
      <c r="HH238" s="632">
        <f t="shared" si="1438"/>
        <v>0</v>
      </c>
      <c r="HI238" s="68">
        <f t="shared" si="1199"/>
        <v>0</v>
      </c>
      <c r="HJ238" s="68" t="e">
        <f t="shared" si="1230"/>
        <v>#VALUE!</v>
      </c>
      <c r="HK238" s="202">
        <f t="shared" si="1231"/>
        <v>0.85</v>
      </c>
      <c r="HL238" s="464">
        <f t="shared" si="1232"/>
        <v>550000</v>
      </c>
      <c r="HM238" s="464">
        <f t="shared" si="1233"/>
        <v>480000</v>
      </c>
      <c r="HN238" s="192" t="e">
        <f t="shared" si="1200"/>
        <v>#VALUE!</v>
      </c>
      <c r="HO238" s="192" t="e">
        <f>HN238*HK238*$HO$2/HL238*1000000</f>
        <v>#VALUE!</v>
      </c>
      <c r="HP238" s="192" t="e">
        <f>HN238*HK238*$HP$2/HM238*1000000</f>
        <v>#VALUE!</v>
      </c>
    </row>
    <row r="239" customFormat="1" spans="1:224">
      <c r="A239" s="381">
        <v>234</v>
      </c>
      <c r="B239" s="54">
        <f ca="1" t="shared" si="1234"/>
        <v>43626</v>
      </c>
      <c r="C239" s="57">
        <f t="shared" si="1235"/>
        <v>0.0416666666666667</v>
      </c>
      <c r="D239" s="68" t="str">
        <f ca="1" t="shared" si="1201"/>
        <v>中班</v>
      </c>
      <c r="E239" s="68" t="str">
        <f ca="1" t="shared" si="1202"/>
        <v>丙</v>
      </c>
      <c r="F239" s="68">
        <f ca="1">SUMPRODUCT((成本日报!$A$3:$A$95=计划!B239)*(成本日报!$B$3:$B$95=计划!$D239),成本日报!$C$3:$C$95)</f>
        <v>3</v>
      </c>
      <c r="G239" s="382">
        <f ca="1" t="shared" si="1236"/>
        <v>43626.7083333328</v>
      </c>
      <c r="H239" s="382">
        <f ca="1" t="shared" si="1203"/>
        <v>43626.7152777772</v>
      </c>
      <c r="I239" s="382">
        <f ca="1" t="shared" si="1204"/>
        <v>43626.7208333328</v>
      </c>
      <c r="J239" s="382">
        <f ca="1" t="shared" si="1205"/>
        <v>43626.7499999994</v>
      </c>
      <c r="K239" s="382">
        <f ca="1" t="shared" si="1206"/>
        <v>43626.8124999994</v>
      </c>
      <c r="L239" s="382">
        <f ca="1" t="shared" si="1207"/>
        <v>43626.8333333328</v>
      </c>
      <c r="M239" s="398" t="str">
        <f>IF(_tag_month_day!A235="","",_tag_month_day!A235)</f>
        <v/>
      </c>
      <c r="N239" s="398" t="str">
        <f>IF(_tag_month_day!B235="","",_tag_month_day!B235)</f>
        <v/>
      </c>
      <c r="O239" s="399" t="e">
        <f t="shared" si="1208"/>
        <v>#VALUE!</v>
      </c>
      <c r="P239" s="398" t="str">
        <f>IF(_tag_month_day!C235="","",_tag_month_day!C235)</f>
        <v/>
      </c>
      <c r="Q239" s="398" t="str">
        <f>IF(_tag_month_day!D235="","",_tag_month_day!D235)</f>
        <v/>
      </c>
      <c r="R239" s="416">
        <f>IF(_tag_month_day!CB235="",R238,_tag_month_day!CB235/100)</f>
        <v>0.07</v>
      </c>
      <c r="S239" s="417" t="str">
        <f>IF(_tag_month_day!E235="","",_tag_month_day!E235)</f>
        <v/>
      </c>
      <c r="T239" s="417" t="str">
        <f>IF(_tag_month_day!F235="","",_tag_month_day!F235)</f>
        <v/>
      </c>
      <c r="U239" s="418" t="e">
        <f t="shared" si="1162"/>
        <v>#VALUE!</v>
      </c>
      <c r="V239" s="53" t="e">
        <f t="shared" si="1163"/>
        <v>#VALUE!</v>
      </c>
      <c r="W239" s="419" t="str">
        <f>IF(_jhy_month_day!A235="","",_jhy_month_day!A235)</f>
        <v/>
      </c>
      <c r="X239" s="420" t="str">
        <f>IF(_jhy_month_day!B235="","",_jhy_month_day!B235/100)</f>
        <v/>
      </c>
      <c r="Y239" s="420" t="str">
        <f>IF(_jhy_month_day!C235="","",_jhy_month_day!C235/100)</f>
        <v/>
      </c>
      <c r="Z239" s="439">
        <f t="shared" si="1253"/>
        <v>59</v>
      </c>
      <c r="AA239" s="440" t="str">
        <f>IF(_tag_month_day!G235="","",_tag_month_day!G235/100)</f>
        <v/>
      </c>
      <c r="AB239" s="440" t="str">
        <f>IF(_tag_month_day!H235="","",_tag_month_day!H235/100)</f>
        <v/>
      </c>
      <c r="AC239" s="193">
        <f t="shared" si="1209"/>
        <v>1.59963432013121</v>
      </c>
      <c r="AD239" s="441" t="str">
        <f t="shared" si="1210"/>
        <v/>
      </c>
      <c r="AE239" s="442" t="str">
        <f t="shared" si="1211"/>
        <v/>
      </c>
      <c r="AF239" s="443">
        <v>1</v>
      </c>
      <c r="AG239" s="68" t="str">
        <f>IF(_duihao_month_day!A235="","",_duihao_month_day!A235)</f>
        <v/>
      </c>
      <c r="AH239" s="463">
        <f>IF(_gyk_month_day!B235="",AH238,_gyk_month_day!B235)</f>
        <v>820</v>
      </c>
      <c r="AI239" s="464" t="e">
        <f t="shared" si="1237"/>
        <v>#VALUE!</v>
      </c>
      <c r="AJ239" s="68" t="str">
        <f>IF(_tag_month_day!I235="","",_tag_month_day!I235)</f>
        <v/>
      </c>
      <c r="AK239" s="465" t="str">
        <f>IF(_tzyy_month_day!A235="","",_tzyy_month_day!A235)</f>
        <v/>
      </c>
      <c r="AL239" s="465" t="str">
        <f>IF(_tzyy_month_day!B235="","",_tzyy_month_day!B235)</f>
        <v/>
      </c>
      <c r="AM239" s="465" t="str">
        <f>IF(_tzyy_month_day!C235="","",_tzyy_month_day!C235)</f>
        <v/>
      </c>
      <c r="AN239" s="466" t="str">
        <f>IF(_tag_month_day!CG235="","",_tag_month_day!CG235)</f>
        <v/>
      </c>
      <c r="AO239" s="466" t="str">
        <f>IF(_tag_month_day!CH235="","",_tag_month_day!CH235)</f>
        <v/>
      </c>
      <c r="AP239" s="486" t="e">
        <f t="shared" si="1212"/>
        <v>#VALUE!</v>
      </c>
      <c r="AQ239" s="487" t="str">
        <f>IF(_tag_month_day!J235="","",_tag_month_day!J235/100)</f>
        <v/>
      </c>
      <c r="AR239" s="488">
        <f t="shared" si="1213"/>
        <v>1.3</v>
      </c>
      <c r="AS239" s="489" t="e">
        <f t="shared" si="1164"/>
        <v>#VALUE!</v>
      </c>
      <c r="AT239" s="489">
        <f t="shared" si="1214"/>
        <v>0</v>
      </c>
      <c r="AU239" s="490" t="str">
        <f>IF(_tag_month_day!K235="","",_tag_month_day!K235)</f>
        <v/>
      </c>
      <c r="AV239" s="491" t="str">
        <f>IF(_tag_month_day!L235="","",_tag_month_day!L235/100)</f>
        <v/>
      </c>
      <c r="AW239" s="420">
        <f t="shared" si="1136"/>
        <v>0</v>
      </c>
      <c r="AX239" s="420">
        <f t="shared" si="1215"/>
        <v>0</v>
      </c>
      <c r="AY239" s="420" t="str">
        <f>IF(_tag_month_day!M235="","",_tag_month_day!M235/100)</f>
        <v/>
      </c>
      <c r="AZ239" s="420" t="str">
        <f>IF(_tag_month_day!N235="","",_tag_month_day!N235/100)</f>
        <v/>
      </c>
      <c r="BA239" s="420" t="str">
        <f>IF(_tag_month_day!O235="","",_tag_month_day!O235/100)</f>
        <v/>
      </c>
      <c r="BB239" s="496" t="str">
        <f>IF(_tag_month_day!P235="","",_tag_month_day!P235/100)</f>
        <v/>
      </c>
      <c r="BC239" s="496">
        <f t="shared" si="1216"/>
        <v>0</v>
      </c>
      <c r="BD239" s="496" t="str">
        <f>IF(_tag_month_day!Q235="","",_tag_month_day!Q235/100)</f>
        <v/>
      </c>
      <c r="BE239" s="510" t="str">
        <f>IF(_tag_month_day!R235="","",_tag_month_day!R235/100)</f>
        <v/>
      </c>
      <c r="BF239" s="413" t="str">
        <f>IF(_tag_month_day!CC235="","",_tag_month_day!CC235/100)</f>
        <v/>
      </c>
      <c r="BG239" s="511" t="e">
        <f t="shared" si="1165"/>
        <v>#VALUE!</v>
      </c>
      <c r="BH239" s="198">
        <f t="shared" si="1166"/>
        <v>0</v>
      </c>
      <c r="BI239" s="512" t="e">
        <f>IF(CX239=0,BI238,(DK239*查询!$R$5+DL239*查询!$Q$5+DM239*查询!$N$5+DN239*查询!$O$5+DO239*查询!$P$5)*AF239/CX239)</f>
        <v>#VALUE!</v>
      </c>
      <c r="BJ239" s="512" t="e">
        <f>IF(CX239=0,BJ238,(DP239*查询!$S$5+DQ239*查询!$T$5+DR239*查询!$U$5)*AF239/CX239)</f>
        <v>#VALUE!</v>
      </c>
      <c r="BK239" s="512">
        <f t="shared" si="1217"/>
        <v>1</v>
      </c>
      <c r="BL239" s="513" t="str">
        <f>IF(_cfyc_month_day!A235="","",_cfyc_month_day!A235)</f>
        <v/>
      </c>
      <c r="BM239" s="513" t="str">
        <f>IF(_cfyc_month_day!B235="","",_cfyc_month_day!B235)</f>
        <v/>
      </c>
      <c r="BN239" s="513" t="str">
        <f>IF(_cfyc_month_day!C235="","",_cfyc_month_day!C235)</f>
        <v/>
      </c>
      <c r="BO239" s="522" t="str">
        <f>IF(_cfyc_month_day!D235="","",_cfyc_month_day!D235)</f>
        <v/>
      </c>
      <c r="BP239" s="522" t="str">
        <f>IF(_cfyc_month_day!E235="","",_cfyc_month_day!E235)</f>
        <v/>
      </c>
      <c r="BQ239" s="522" t="str">
        <f>IF(_cfyc_month_day!F235="","",_cfyc_month_day!F235)</f>
        <v/>
      </c>
      <c r="BR239" s="513" t="str">
        <f>IF(_tag_month_day!T235="","",_tag_month_day!T235)</f>
        <v/>
      </c>
      <c r="BS239" s="513" t="str">
        <f>IF(_tag_month_day!U235="","",_tag_month_day!U235)</f>
        <v/>
      </c>
      <c r="BT239" s="523" t="str">
        <f t="shared" si="1218"/>
        <v/>
      </c>
      <c r="BU239" s="223" t="str">
        <f>IF(_tag_month_day!V235="","",_tag_month_day!V235)</f>
        <v/>
      </c>
      <c r="BV239" s="206" t="str">
        <f>IF(_tag_month_day!W235="","",_tag_month_day!W235)</f>
        <v/>
      </c>
      <c r="BW239" s="540" t="str">
        <f>IF(_tag_month_day!X235="","",_tag_month_day!X235)</f>
        <v/>
      </c>
      <c r="BX239" s="540" t="str">
        <f>IF(_tag_month_day!Y235="","",_tag_month_day!Y235)</f>
        <v/>
      </c>
      <c r="BY239" s="541">
        <f ca="1" t="shared" si="1219"/>
        <v>43626.8333333328</v>
      </c>
      <c r="BZ239" s="542" t="s">
        <v>215</v>
      </c>
      <c r="CA239" s="543" t="str">
        <f>IF(_jhy2_month_day!A235="","",_jhy2_month_day!A235)</f>
        <v/>
      </c>
      <c r="CB239" s="464" t="str">
        <f>IF(_jhy2_month_day!B235="","",_jhy2_month_day!B235)</f>
        <v/>
      </c>
      <c r="CC239" s="464" t="str">
        <f>IF(_jhy2_month_day!C235="","",_jhy2_month_day!C235)</f>
        <v/>
      </c>
      <c r="CD239" s="464" t="str">
        <f>IF(_jhy2_month_day!D235="","",_jhy2_month_day!D235)</f>
        <v/>
      </c>
      <c r="CE239" s="464" t="str">
        <f>IF(_jhy2_month_day!E235="","",_jhy2_month_day!E235)</f>
        <v/>
      </c>
      <c r="CF239" s="464" t="str">
        <f>IF(_jhy2_month_day!F235="","",_jhy2_month_day!F235)</f>
        <v/>
      </c>
      <c r="CG239" s="464" t="str">
        <f>IF(_jhy2_month_day!G235="","",_jhy2_month_day!G235)</f>
        <v/>
      </c>
      <c r="CH239" s="464" t="str">
        <f>IF(_jhy2_month_day!H235="","",_jhy2_month_day!H235)</f>
        <v/>
      </c>
      <c r="CI239" s="464" t="str">
        <f>IF(_jhy2_month_day!I235="","",_jhy2_month_day!I235)</f>
        <v/>
      </c>
      <c r="CJ239" s="464" t="str">
        <f>IF(_jhy2_month_day!J235="","",_jhy2_month_day!J235)</f>
        <v/>
      </c>
      <c r="CK239" s="464" t="str">
        <f>IF(_jhy2_month_day!K235="","",_jhy2_month_day!K235)</f>
        <v/>
      </c>
      <c r="CL239" s="562" t="str">
        <f>IF(_jhy2_month_day!L235="","",_jhy2_month_day!L235)</f>
        <v/>
      </c>
      <c r="CM239" s="562" t="str">
        <f>IF(_jhy2_month_day!M235="","",_jhy2_month_day!M235)</f>
        <v/>
      </c>
      <c r="CN239" s="562" t="str">
        <f>IF(_jhy2_month_day!N235="","",_jhy2_month_day!N235)</f>
        <v/>
      </c>
      <c r="CO239" s="562" t="str">
        <f>IF(_jhy2_month_day!O235="","",_jhy2_month_day!O235)</f>
        <v/>
      </c>
      <c r="CP239" s="562" t="str">
        <f>IF(_jhy2_month_day!P235="","",_jhy2_month_day!P235)</f>
        <v/>
      </c>
      <c r="CQ239" s="562" t="str">
        <f>IF(_jhy2_month_day!Q235="","",_jhy2_month_day!Q235)</f>
        <v/>
      </c>
      <c r="CR239" s="563" t="str">
        <f>IF(_jhy2_month_day!R235="","",_jhy2_month_day!R235)</f>
        <v/>
      </c>
      <c r="CS239" s="576" t="str">
        <f>IF(_jhy2_month_day!S235="","",_jhy2_month_day!S235)</f>
        <v/>
      </c>
      <c r="CT239" s="562" t="str">
        <f>IF(_jhy2_month_day!T235="","",_jhy2_month_day!T235)</f>
        <v/>
      </c>
      <c r="CU239" s="577" t="e">
        <f t="shared" si="1167"/>
        <v>#VALUE!</v>
      </c>
      <c r="CV239" s="198" t="e">
        <f t="shared" si="1168"/>
        <v>#VALUE!</v>
      </c>
      <c r="CW239" s="192" t="e">
        <f t="shared" si="1169"/>
        <v>#VALUE!</v>
      </c>
      <c r="CX239" s="192" t="e">
        <f t="shared" si="1170"/>
        <v>#VALUE!</v>
      </c>
      <c r="CY239" s="202" t="e">
        <f t="shared" si="1171"/>
        <v>#VALUE!</v>
      </c>
      <c r="CZ239" s="192" t="e">
        <f t="shared" ref="CZ239:DI239" si="1439">$AJ239*EF239</f>
        <v>#VALUE!</v>
      </c>
      <c r="DA239" s="192" t="e">
        <f t="shared" si="1439"/>
        <v>#VALUE!</v>
      </c>
      <c r="DB239" s="192" t="e">
        <f t="shared" si="1439"/>
        <v>#VALUE!</v>
      </c>
      <c r="DC239" s="192" t="e">
        <f t="shared" si="1439"/>
        <v>#VALUE!</v>
      </c>
      <c r="DD239" s="192" t="e">
        <f t="shared" si="1439"/>
        <v>#VALUE!</v>
      </c>
      <c r="DE239" s="192" t="e">
        <f t="shared" si="1439"/>
        <v>#VALUE!</v>
      </c>
      <c r="DF239" s="192" t="e">
        <f t="shared" si="1439"/>
        <v>#VALUE!</v>
      </c>
      <c r="DG239" s="192" t="e">
        <f t="shared" si="1439"/>
        <v>#VALUE!</v>
      </c>
      <c r="DH239" s="192" t="e">
        <f t="shared" si="1439"/>
        <v>#VALUE!</v>
      </c>
      <c r="DI239" s="192" t="e">
        <f t="shared" si="1439"/>
        <v>#VALUE!</v>
      </c>
      <c r="DJ239" s="192" t="e">
        <f t="shared" si="1173"/>
        <v>#VALUE!</v>
      </c>
      <c r="DK239" s="192" t="e">
        <f t="shared" si="1174"/>
        <v>#VALUE!</v>
      </c>
      <c r="DL239" s="192" t="e">
        <f t="shared" si="1175"/>
        <v>#VALUE!</v>
      </c>
      <c r="DM239" s="192" t="e">
        <f t="shared" si="1176"/>
        <v>#VALUE!</v>
      </c>
      <c r="DN239" s="192" t="e">
        <f t="shared" si="1177"/>
        <v>#VALUE!</v>
      </c>
      <c r="DO239" s="192" t="e">
        <f t="shared" si="1178"/>
        <v>#VALUE!</v>
      </c>
      <c r="DP239" s="192" t="e">
        <f t="shared" si="1179"/>
        <v>#VALUE!</v>
      </c>
      <c r="DQ239" s="192" t="e">
        <f t="shared" si="1180"/>
        <v>#VALUE!</v>
      </c>
      <c r="DR239" s="192" t="e">
        <f t="shared" si="1181"/>
        <v>#VALUE!</v>
      </c>
      <c r="DS239" s="192" t="e">
        <f t="shared" si="1182"/>
        <v>#VALUE!</v>
      </c>
      <c r="DT239" s="192" t="e">
        <f t="shared" si="1183"/>
        <v>#VALUE!</v>
      </c>
      <c r="DU239" s="192" t="e">
        <f t="shared" si="1184"/>
        <v>#VALUE!</v>
      </c>
      <c r="DV239" s="198" t="e">
        <f t="shared" si="1185"/>
        <v>#VALUE!</v>
      </c>
      <c r="DW239" s="198" t="e">
        <f t="shared" si="1186"/>
        <v>#DIV/0!</v>
      </c>
      <c r="DX239" s="198" t="e">
        <f t="shared" si="1187"/>
        <v>#DIV/0!</v>
      </c>
      <c r="DY239" s="198" t="e">
        <f t="shared" si="1188"/>
        <v>#VALUE!</v>
      </c>
      <c r="DZ239" s="198" t="e">
        <f t="shared" si="1189"/>
        <v>#VALUE!</v>
      </c>
      <c r="EA239" s="198" t="e">
        <f t="shared" si="1190"/>
        <v>#VALUE!</v>
      </c>
      <c r="EB239" s="198" t="e">
        <f t="shared" si="1191"/>
        <v>#VALUE!</v>
      </c>
      <c r="EC239" s="198" t="e">
        <f t="shared" si="1192"/>
        <v>#DIV/0!</v>
      </c>
      <c r="ED239" s="198" t="e">
        <f t="shared" si="1193"/>
        <v>#VALUE!</v>
      </c>
      <c r="EE239" s="198" t="e">
        <f t="shared" si="1194"/>
        <v>#VALUE!</v>
      </c>
      <c r="EF239" s="198" t="e">
        <f t="shared" ref="EF239:EO239" si="1440">DV239/SUM($DV239:$EE239)</f>
        <v>#VALUE!</v>
      </c>
      <c r="EG239" s="198" t="e">
        <f t="shared" si="1440"/>
        <v>#DIV/0!</v>
      </c>
      <c r="EH239" s="198" t="e">
        <f t="shared" si="1440"/>
        <v>#DIV/0!</v>
      </c>
      <c r="EI239" s="198" t="e">
        <f t="shared" si="1440"/>
        <v>#VALUE!</v>
      </c>
      <c r="EJ239" s="198" t="e">
        <f t="shared" si="1440"/>
        <v>#VALUE!</v>
      </c>
      <c r="EK239" s="198" t="e">
        <f t="shared" si="1440"/>
        <v>#VALUE!</v>
      </c>
      <c r="EL239" s="198" t="e">
        <f t="shared" si="1440"/>
        <v>#VALUE!</v>
      </c>
      <c r="EM239" s="198" t="e">
        <f t="shared" si="1440"/>
        <v>#DIV/0!</v>
      </c>
      <c r="EN239" s="198" t="e">
        <f t="shared" si="1440"/>
        <v>#VALUE!</v>
      </c>
      <c r="EO239" s="198" t="e">
        <f t="shared" si="1440"/>
        <v>#VALUE!</v>
      </c>
      <c r="EP239" s="511">
        <f t="shared" ref="EP239:EW239" si="1441">EP238</f>
        <v>0.08</v>
      </c>
      <c r="EQ239" s="511">
        <f t="shared" si="1441"/>
        <v>0.015</v>
      </c>
      <c r="ER239" s="511">
        <f t="shared" si="1441"/>
        <v>0.015</v>
      </c>
      <c r="ES239" s="511">
        <f t="shared" si="1441"/>
        <v>0.015</v>
      </c>
      <c r="ET239" s="511">
        <f t="shared" si="1441"/>
        <v>0.015</v>
      </c>
      <c r="EU239" s="511">
        <f t="shared" si="1441"/>
        <v>0.09</v>
      </c>
      <c r="EV239" s="511">
        <f t="shared" si="1441"/>
        <v>0.09</v>
      </c>
      <c r="EW239" s="511">
        <f t="shared" si="1441"/>
        <v>0.09</v>
      </c>
      <c r="EX239" s="420" t="str">
        <f>IF(_tag_month_day!AS235="","",_tag_month_day!AS235/100)</f>
        <v/>
      </c>
      <c r="EY239" s="420" t="str">
        <f>IF(_tag_month_day!AT235="","",_tag_month_day!AT235/100)</f>
        <v/>
      </c>
      <c r="EZ239" s="420" t="str">
        <f>IF(_tag_month_day!AU235="","",_tag_month_day!AU235/100)</f>
        <v/>
      </c>
      <c r="FA239" s="420" t="str">
        <f>IF(_tag_month_day!AV235="","",_tag_month_day!AV235/100)</f>
        <v/>
      </c>
      <c r="FB239" s="420" t="str">
        <f>IF(_tag_month_day!AW235="","",_tag_month_day!AW235/100)</f>
        <v/>
      </c>
      <c r="FC239" s="420" t="str">
        <f>IF(_tag_month_day!AX235="","",_tag_month_day!AX235/100)</f>
        <v/>
      </c>
      <c r="FD239" s="510">
        <f t="shared" si="1223"/>
        <v>0.33</v>
      </c>
      <c r="FE239" s="510">
        <f t="shared" si="1224"/>
        <v>0.19</v>
      </c>
      <c r="FF239" s="510">
        <f t="shared" si="1225"/>
        <v>0.003</v>
      </c>
      <c r="FG239" s="510">
        <f t="shared" si="1226"/>
        <v>0</v>
      </c>
      <c r="FH239" s="603">
        <f t="shared" si="1227"/>
        <v>0.0001</v>
      </c>
      <c r="FI239" s="510">
        <f t="shared" ref="FI239:FR239" si="1442">FI238</f>
        <v>0.41</v>
      </c>
      <c r="FJ239" s="510">
        <f t="shared" si="1442"/>
        <v>0.11</v>
      </c>
      <c r="FK239" s="510">
        <f t="shared" si="1442"/>
        <v>0.015</v>
      </c>
      <c r="FL239" s="510">
        <f t="shared" si="1442"/>
        <v>0</v>
      </c>
      <c r="FM239" s="603">
        <f t="shared" si="1442"/>
        <v>0.0001</v>
      </c>
      <c r="FN239" s="510" t="str">
        <f>IF(_tag_month_day!AY235="","",_tag_month_day!AY235/100)</f>
        <v/>
      </c>
      <c r="FO239" s="510" t="str">
        <f>IF(_tag_month_day!AZ235="","",_tag_month_day!AZ235/100)</f>
        <v/>
      </c>
      <c r="FP239" s="510" t="str">
        <f>IF(_tag_month_day!BA235="","",_tag_month_day!BA235/100)</f>
        <v/>
      </c>
      <c r="FQ239" s="510" t="str">
        <f>IF(_tag_month_day!BB235="","",_tag_month_day!BB235/100)</f>
        <v/>
      </c>
      <c r="FR239" s="603" t="str">
        <f>IF(_tag_month_day!BC235="","",_tag_month_day!BC235/100)</f>
        <v/>
      </c>
      <c r="FS239" s="510" t="str">
        <f>IF(_tag_month_day!BD235="","",_tag_month_day!BD235/100)</f>
        <v/>
      </c>
      <c r="FT239" s="510" t="str">
        <f>IF(_tag_month_day!BE235="","",_tag_month_day!BE235/100)</f>
        <v/>
      </c>
      <c r="FU239" s="510" t="str">
        <f>IF(_tag_month_day!BF235="","",_tag_month_day!BF235/100)</f>
        <v/>
      </c>
      <c r="FV239" s="510" t="str">
        <f>IF(_tag_month_day!BG235="","",_tag_month_day!BG235/100)</f>
        <v/>
      </c>
      <c r="FW239" s="603" t="str">
        <f>IF(_tag_month_day!BH235="","",_tag_month_day!BH235/100)</f>
        <v/>
      </c>
      <c r="FX239" s="510" t="str">
        <f>IF(_tag_month_day!BI235="","",_tag_month_day!BI235/100)</f>
        <v/>
      </c>
      <c r="FY239" s="510" t="str">
        <f>IF(_tag_month_day!BJ235="","",_tag_month_day!BJ235/100)</f>
        <v/>
      </c>
      <c r="FZ239" s="605" t="str">
        <f>IF(_tag_month_day!BK235="","",_tag_month_day!BK235/100)</f>
        <v/>
      </c>
      <c r="GA239" s="510" t="str">
        <f>IF(_tag_month_day!BL235="","",_tag_month_day!BL235/100)</f>
        <v/>
      </c>
      <c r="GB239" s="603" t="str">
        <f>IF(_tag_month_day!BM235="","",_tag_month_day!BM235/100)</f>
        <v/>
      </c>
      <c r="GC239" s="420" t="str">
        <f>IF(_tag_month_day!BN235="","",_tag_month_day!BN235/100)</f>
        <v/>
      </c>
      <c r="GD239" s="420" t="str">
        <f>IF(_tag_month_day!BO235="","",_tag_month_day!BO235/100)</f>
        <v/>
      </c>
      <c r="GE239" s="420" t="str">
        <f>IF(_tag_month_day!BP235="","",_tag_month_day!BP235/100)</f>
        <v/>
      </c>
      <c r="GF239" s="420" t="str">
        <f>IF(_tag_month_day!BQ235="","",_tag_month_day!BQ235/100)</f>
        <v/>
      </c>
      <c r="GG239" s="420" t="str">
        <f>IF(_tag_month_day!BR235="","",_tag_month_day!BR235/100)</f>
        <v/>
      </c>
      <c r="GH239" s="420" t="str">
        <f>IF(_tag_month_day!BS235="","",_tag_month_day!BS235/100)</f>
        <v/>
      </c>
      <c r="GI239" s="603" t="str">
        <f>IF(_tag_month_day!BT235="","",_tag_month_day!BT235/100)</f>
        <v/>
      </c>
      <c r="GJ239" s="612" t="str">
        <f>IF(_tag_month_day!BU235="","",_tag_month_day!BU235/100)</f>
        <v/>
      </c>
      <c r="GK239" s="620" t="str">
        <f>IF(_tag_month_day!BV235="",IF(_rlcf_month_day!A$2="","",_rlcf_month_day!A$2/100),_tag_month_day!BV235/100)</f>
        <v/>
      </c>
      <c r="GL239" s="620" t="str">
        <f>IF(_tag_month_day!BW235="",IF(_rlcf_month_day!B$2="","",_rlcf_month_day!B$2/100),_tag_month_day!BW235/100)</f>
        <v/>
      </c>
      <c r="GM239" s="621" t="str">
        <f>IF(_tag_month_day!BX235="",IF(_rlcf_month_day!C$2="","",_rlcf_month_day!C$2/100),_tag_month_day!BX235/100)</f>
        <v/>
      </c>
      <c r="GN239" s="620" t="str">
        <f>IF(_tag_month_day!BV235="",IF(_rlcf_month_day!A$2="","",_rlcf_month_day!A$2/100),_tag_month_day!BV235/100)</f>
        <v/>
      </c>
      <c r="GO239" s="620" t="str">
        <f>IF(_tag_month_day!BW235="",IF(_rlcf_month_day!B$2="","",_rlcf_month_day!B$2/100),_tag_month_day!BW235/100)</f>
        <v/>
      </c>
      <c r="GP239" s="620" t="str">
        <f>IF(_tag_month_day!CD235="",IF(_rlcf_month_day!E$2="","",_rlcf_month_day!E$2/100),_tag_month_day!CD235/100)</f>
        <v/>
      </c>
      <c r="GQ239" s="620" t="str">
        <f>IF(_tag_month_day!CE235="",IF(_rlcf_month_day!F$2="","",_rlcf_month_day!F$2/100),_tag_month_day!CE235/100)</f>
        <v/>
      </c>
      <c r="GR239" s="621" t="str">
        <f>IF(_tag_month_day!CF235="",IF(_rlcf_month_day!G$2="","",_rlcf_month_day!G$2/100),_tag_month_day!CF235/100)</f>
        <v/>
      </c>
      <c r="GS239" s="626">
        <f t="shared" ref="GS239:HH239" si="1443">GS238</f>
        <v>0.953</v>
      </c>
      <c r="GT239" s="626">
        <f t="shared" si="1443"/>
        <v>0.55</v>
      </c>
      <c r="GU239" s="626">
        <f t="shared" si="1443"/>
        <v>0.55</v>
      </c>
      <c r="GV239" s="626">
        <f t="shared" si="1443"/>
        <v>0.55</v>
      </c>
      <c r="GW239" s="626">
        <f t="shared" si="1443"/>
        <v>0.5</v>
      </c>
      <c r="GX239" s="626">
        <f t="shared" si="1443"/>
        <v>0.935</v>
      </c>
      <c r="GY239" s="626">
        <f t="shared" si="1443"/>
        <v>0.15</v>
      </c>
      <c r="GZ239" s="626">
        <f t="shared" si="1443"/>
        <v>1</v>
      </c>
      <c r="HA239" s="632">
        <f t="shared" si="1443"/>
        <v>0.047</v>
      </c>
      <c r="HB239" s="632">
        <f t="shared" si="1443"/>
        <v>0.45</v>
      </c>
      <c r="HC239" s="632">
        <f t="shared" si="1443"/>
        <v>0.45</v>
      </c>
      <c r="HD239" s="632">
        <f t="shared" si="1443"/>
        <v>0.45</v>
      </c>
      <c r="HE239" s="632">
        <f t="shared" si="1443"/>
        <v>0.5</v>
      </c>
      <c r="HF239" s="632">
        <f t="shared" si="1443"/>
        <v>0.065</v>
      </c>
      <c r="HG239" s="632">
        <f t="shared" si="1443"/>
        <v>0.85</v>
      </c>
      <c r="HH239" s="632">
        <f t="shared" si="1443"/>
        <v>0</v>
      </c>
      <c r="HI239" s="68" t="e">
        <f t="shared" si="1199"/>
        <v>#VALUE!</v>
      </c>
      <c r="HJ239" s="68" t="e">
        <f t="shared" si="1230"/>
        <v>#VALUE!</v>
      </c>
      <c r="HK239" s="202">
        <f t="shared" si="1231"/>
        <v>0.85</v>
      </c>
      <c r="HL239" s="464">
        <f t="shared" si="1232"/>
        <v>550000</v>
      </c>
      <c r="HM239" s="464">
        <f t="shared" si="1233"/>
        <v>480000</v>
      </c>
      <c r="HN239" s="192" t="e">
        <f t="shared" si="1200"/>
        <v>#VALUE!</v>
      </c>
      <c r="HO239" s="192" t="e">
        <f>HN239*HK239*$HO$2/HL239*1000000</f>
        <v>#VALUE!</v>
      </c>
      <c r="HP239" s="192" t="e">
        <f>HN239*HK239*$HP$2/HM239*1000000</f>
        <v>#VALUE!</v>
      </c>
    </row>
    <row r="240" customFormat="1" spans="1:224">
      <c r="A240" s="381">
        <v>235</v>
      </c>
      <c r="B240" s="54">
        <f ca="1" t="shared" si="1234"/>
        <v>43626</v>
      </c>
      <c r="C240" s="57">
        <f t="shared" si="1235"/>
        <v>0.0416666666666667</v>
      </c>
      <c r="D240" s="68" t="str">
        <f ca="1" t="shared" si="1201"/>
        <v>中班</v>
      </c>
      <c r="E240" s="68" t="str">
        <f ca="1" t="shared" si="1202"/>
        <v>丙</v>
      </c>
      <c r="F240" s="68">
        <f ca="1">SUMPRODUCT((成本日报!$A$3:$A$95=计划!B240)*(成本日报!$B$3:$B$95=计划!$D240),成本日报!$C$3:$C$95)</f>
        <v>3</v>
      </c>
      <c r="G240" s="382">
        <f ca="1" t="shared" si="1236"/>
        <v>43626.7499999994</v>
      </c>
      <c r="H240" s="382">
        <f ca="1" t="shared" si="1203"/>
        <v>43626.7569444439</v>
      </c>
      <c r="I240" s="382">
        <f ca="1" t="shared" si="1204"/>
        <v>43626.7624999994</v>
      </c>
      <c r="J240" s="382">
        <f ca="1" t="shared" si="1205"/>
        <v>43626.7916666661</v>
      </c>
      <c r="K240" s="382">
        <f ca="1" t="shared" si="1206"/>
        <v>43626.8541666661</v>
      </c>
      <c r="L240" s="382">
        <f ca="1" t="shared" si="1207"/>
        <v>43626.8749999994</v>
      </c>
      <c r="M240" s="398" t="str">
        <f>IF(_tag_month_day!A236="","",_tag_month_day!A236)</f>
        <v/>
      </c>
      <c r="N240" s="398" t="str">
        <f>IF(_tag_month_day!B236="","",_tag_month_day!B236)</f>
        <v/>
      </c>
      <c r="O240" s="399" t="e">
        <f t="shared" si="1208"/>
        <v>#VALUE!</v>
      </c>
      <c r="P240" s="398" t="str">
        <f>IF(_tag_month_day!C236="","",_tag_month_day!C236)</f>
        <v/>
      </c>
      <c r="Q240" s="398" t="str">
        <f>IF(_tag_month_day!D236="","",_tag_month_day!D236)</f>
        <v/>
      </c>
      <c r="R240" s="416">
        <f>IF(_tag_month_day!CB236="",R239,_tag_month_day!CB236/100)</f>
        <v>0.07</v>
      </c>
      <c r="S240" s="417" t="str">
        <f>IF(_tag_month_day!E236="","",_tag_month_day!E236)</f>
        <v/>
      </c>
      <c r="T240" s="417" t="str">
        <f>IF(_tag_month_day!F236="","",_tag_month_day!F236)</f>
        <v/>
      </c>
      <c r="U240" s="418" t="e">
        <f t="shared" si="1162"/>
        <v>#VALUE!</v>
      </c>
      <c r="V240" s="53" t="e">
        <f t="shared" si="1163"/>
        <v>#VALUE!</v>
      </c>
      <c r="W240" s="419" t="str">
        <f>IF(_jhy_month_day!A236="","",_jhy_month_day!A236)</f>
        <v/>
      </c>
      <c r="X240" s="420" t="str">
        <f>IF(_jhy_month_day!B236="","",_jhy_month_day!B236/100)</f>
        <v/>
      </c>
      <c r="Y240" s="420" t="str">
        <f>IF(_jhy_month_day!C236="","",_jhy_month_day!C236/100)</f>
        <v/>
      </c>
      <c r="Z240" s="439">
        <f t="shared" si="1253"/>
        <v>59</v>
      </c>
      <c r="AA240" s="440" t="str">
        <f>IF(_tag_month_day!G236="","",_tag_month_day!G236/100)</f>
        <v/>
      </c>
      <c r="AB240" s="440" t="str">
        <f>IF(_tag_month_day!H236="","",_tag_month_day!H236/100)</f>
        <v/>
      </c>
      <c r="AC240" s="193">
        <f t="shared" si="1209"/>
        <v>1.59963432013121</v>
      </c>
      <c r="AD240" s="441" t="str">
        <f t="shared" si="1210"/>
        <v/>
      </c>
      <c r="AE240" s="442" t="str">
        <f t="shared" si="1211"/>
        <v/>
      </c>
      <c r="AF240" s="443">
        <v>1</v>
      </c>
      <c r="AG240" s="68" t="str">
        <f>IF(_duihao_month_day!A236="","",_duihao_month_day!A236)</f>
        <v/>
      </c>
      <c r="AH240" s="463">
        <f>IF(_gyk_month_day!B236="",AH239,_gyk_month_day!B236)</f>
        <v>820</v>
      </c>
      <c r="AI240" s="464" t="e">
        <f t="shared" si="1237"/>
        <v>#VALUE!</v>
      </c>
      <c r="AJ240" s="68" t="str">
        <f>IF(_tag_month_day!I236="","",_tag_month_day!I236)</f>
        <v/>
      </c>
      <c r="AK240" s="465" t="str">
        <f>IF(_tzyy_month_day!A236="","",_tzyy_month_day!A236)</f>
        <v/>
      </c>
      <c r="AL240" s="465" t="str">
        <f>IF(_tzyy_month_day!B236="","",_tzyy_month_day!B236)</f>
        <v/>
      </c>
      <c r="AM240" s="465" t="str">
        <f>IF(_tzyy_month_day!C236="","",_tzyy_month_day!C236)</f>
        <v/>
      </c>
      <c r="AN240" s="466" t="str">
        <f>IF(_tag_month_day!CG236="","",_tag_month_day!CG236)</f>
        <v/>
      </c>
      <c r="AO240" s="466" t="str">
        <f>IF(_tag_month_day!CH236="","",_tag_month_day!CH236)</f>
        <v/>
      </c>
      <c r="AP240" s="486" t="e">
        <f t="shared" si="1212"/>
        <v>#VALUE!</v>
      </c>
      <c r="AQ240" s="487" t="str">
        <f>IF(_tag_month_day!J236="","",_tag_month_day!J236/100)</f>
        <v/>
      </c>
      <c r="AR240" s="488">
        <f t="shared" si="1213"/>
        <v>1.3</v>
      </c>
      <c r="AS240" s="489" t="e">
        <f t="shared" si="1164"/>
        <v>#VALUE!</v>
      </c>
      <c r="AT240" s="489">
        <f t="shared" si="1214"/>
        <v>0</v>
      </c>
      <c r="AU240" s="490" t="str">
        <f>IF(_tag_month_day!K236="","",_tag_month_day!K236)</f>
        <v/>
      </c>
      <c r="AV240" s="491" t="str">
        <f>IF(_tag_month_day!L236="","",_tag_month_day!L236/100)</f>
        <v/>
      </c>
      <c r="AW240" s="420">
        <f t="shared" si="1136"/>
        <v>0</v>
      </c>
      <c r="AX240" s="420">
        <f t="shared" si="1215"/>
        <v>0</v>
      </c>
      <c r="AY240" s="420" t="str">
        <f>IF(_tag_month_day!M236="","",_tag_month_day!M236/100)</f>
        <v/>
      </c>
      <c r="AZ240" s="420" t="str">
        <f>IF(_tag_month_day!N236="","",_tag_month_day!N236/100)</f>
        <v/>
      </c>
      <c r="BA240" s="420" t="str">
        <f>IF(_tag_month_day!O236="","",_tag_month_day!O236/100)</f>
        <v/>
      </c>
      <c r="BB240" s="496" t="str">
        <f>IF(_tag_month_day!P236="","",_tag_month_day!P236/100)</f>
        <v/>
      </c>
      <c r="BC240" s="496">
        <f t="shared" si="1216"/>
        <v>0</v>
      </c>
      <c r="BD240" s="496" t="str">
        <f>IF(_tag_month_day!Q236="","",_tag_month_day!Q236/100)</f>
        <v/>
      </c>
      <c r="BE240" s="510" t="str">
        <f>IF(_tag_month_day!R236="","",_tag_month_day!R236/100)</f>
        <v/>
      </c>
      <c r="BF240" s="413" t="str">
        <f>IF(_tag_month_day!CC236="","",_tag_month_day!CC236/100)</f>
        <v/>
      </c>
      <c r="BG240" s="511" t="e">
        <f t="shared" si="1165"/>
        <v>#VALUE!</v>
      </c>
      <c r="BH240" s="198">
        <f t="shared" si="1166"/>
        <v>0</v>
      </c>
      <c r="BI240" s="512" t="e">
        <f>IF(CX240=0,BI239,(DK240*查询!$R$5+DL240*查询!$Q$5+DM240*查询!$N$5+DN240*查询!$O$5+DO240*查询!$P$5)*AF240/CX240)</f>
        <v>#VALUE!</v>
      </c>
      <c r="BJ240" s="512" t="e">
        <f>IF(CX240=0,BJ239,(DP240*查询!$S$5+DQ240*查询!$T$5+DR240*查询!$U$5)*AF240/CX240)</f>
        <v>#VALUE!</v>
      </c>
      <c r="BK240" s="512">
        <f t="shared" si="1217"/>
        <v>1</v>
      </c>
      <c r="BL240" s="513" t="str">
        <f>IF(_cfyc_month_day!A236="","",_cfyc_month_day!A236)</f>
        <v/>
      </c>
      <c r="BM240" s="513" t="str">
        <f>IF(_cfyc_month_day!B236="","",_cfyc_month_day!B236)</f>
        <v/>
      </c>
      <c r="BN240" s="513" t="str">
        <f>IF(_cfyc_month_day!C236="","",_cfyc_month_day!C236)</f>
        <v/>
      </c>
      <c r="BO240" s="522" t="str">
        <f>IF(_cfyc_month_day!D236="","",_cfyc_month_day!D236)</f>
        <v/>
      </c>
      <c r="BP240" s="522" t="str">
        <f>IF(_cfyc_month_day!E236="","",_cfyc_month_day!E236)</f>
        <v/>
      </c>
      <c r="BQ240" s="522" t="str">
        <f>IF(_cfyc_month_day!F236="","",_cfyc_month_day!F236)</f>
        <v/>
      </c>
      <c r="BR240" s="513" t="str">
        <f>IF(_tag_month_day!T236="","",_tag_month_day!T236)</f>
        <v/>
      </c>
      <c r="BS240" s="513" t="str">
        <f>IF(_tag_month_day!U236="","",_tag_month_day!U236)</f>
        <v/>
      </c>
      <c r="BT240" s="523" t="str">
        <f t="shared" si="1218"/>
        <v/>
      </c>
      <c r="BU240" s="223" t="str">
        <f>IF(_tag_month_day!V236="","",_tag_month_day!V236)</f>
        <v/>
      </c>
      <c r="BV240" s="206" t="str">
        <f>IF(_tag_month_day!W236="","",_tag_month_day!W236)</f>
        <v/>
      </c>
      <c r="BW240" s="540" t="str">
        <f>IF(_tag_month_day!X236="","",_tag_month_day!X236)</f>
        <v/>
      </c>
      <c r="BX240" s="540" t="str">
        <f>IF(_tag_month_day!Y236="","",_tag_month_day!Y236)</f>
        <v/>
      </c>
      <c r="BY240" s="541">
        <f ca="1" t="shared" si="1219"/>
        <v>43626.8749999994</v>
      </c>
      <c r="BZ240" s="542"/>
      <c r="CA240" s="543" t="str">
        <f>IF(_jhy2_month_day!A236="","",_jhy2_month_day!A236)</f>
        <v/>
      </c>
      <c r="CB240" s="464" t="str">
        <f>IF(_jhy2_month_day!B236="","",_jhy2_month_day!B236)</f>
        <v/>
      </c>
      <c r="CC240" s="464" t="str">
        <f>IF(_jhy2_month_day!C236="","",_jhy2_month_day!C236)</f>
        <v/>
      </c>
      <c r="CD240" s="464" t="str">
        <f>IF(_jhy2_month_day!D236="","",_jhy2_month_day!D236)</f>
        <v/>
      </c>
      <c r="CE240" s="464" t="str">
        <f>IF(_jhy2_month_day!E236="","",_jhy2_month_day!E236)</f>
        <v/>
      </c>
      <c r="CF240" s="464" t="str">
        <f>IF(_jhy2_month_day!F236="","",_jhy2_month_day!F236)</f>
        <v/>
      </c>
      <c r="CG240" s="464" t="str">
        <f>IF(_jhy2_month_day!G236="","",_jhy2_month_day!G236)</f>
        <v/>
      </c>
      <c r="CH240" s="464" t="str">
        <f>IF(_jhy2_month_day!H236="","",_jhy2_month_day!H236)</f>
        <v/>
      </c>
      <c r="CI240" s="464" t="str">
        <f>IF(_jhy2_month_day!I236="","",_jhy2_month_day!I236)</f>
        <v/>
      </c>
      <c r="CJ240" s="464" t="str">
        <f>IF(_jhy2_month_day!J236="","",_jhy2_month_day!J236)</f>
        <v/>
      </c>
      <c r="CK240" s="464" t="str">
        <f>IF(_jhy2_month_day!K236="","",_jhy2_month_day!K236)</f>
        <v/>
      </c>
      <c r="CL240" s="562" t="str">
        <f>IF(_jhy2_month_day!L236="","",_jhy2_month_day!L236)</f>
        <v/>
      </c>
      <c r="CM240" s="562" t="str">
        <f>IF(_jhy2_month_day!M236="","",_jhy2_month_day!M236)</f>
        <v/>
      </c>
      <c r="CN240" s="562" t="str">
        <f>IF(_jhy2_month_day!N236="","",_jhy2_month_day!N236)</f>
        <v/>
      </c>
      <c r="CO240" s="562" t="str">
        <f>IF(_jhy2_month_day!O236="","",_jhy2_month_day!O236)</f>
        <v/>
      </c>
      <c r="CP240" s="562" t="str">
        <f>IF(_jhy2_month_day!P236="","",_jhy2_month_day!P236)</f>
        <v/>
      </c>
      <c r="CQ240" s="562" t="str">
        <f>IF(_jhy2_month_day!Q236="","",_jhy2_month_day!Q236)</f>
        <v/>
      </c>
      <c r="CR240" s="563" t="str">
        <f>IF(_jhy2_month_day!R236="","",_jhy2_month_day!R236)</f>
        <v/>
      </c>
      <c r="CS240" s="576" t="str">
        <f>IF(_jhy2_month_day!S236="","",_jhy2_month_day!S236)</f>
        <v/>
      </c>
      <c r="CT240" s="562" t="str">
        <f>IF(_jhy2_month_day!T236="","",_jhy2_month_day!T236)</f>
        <v/>
      </c>
      <c r="CU240" s="577" t="e">
        <f t="shared" si="1167"/>
        <v>#VALUE!</v>
      </c>
      <c r="CV240" s="198" t="e">
        <f t="shared" si="1168"/>
        <v>#VALUE!</v>
      </c>
      <c r="CW240" s="192" t="e">
        <f t="shared" si="1169"/>
        <v>#VALUE!</v>
      </c>
      <c r="CX240" s="192" t="e">
        <f t="shared" si="1170"/>
        <v>#VALUE!</v>
      </c>
      <c r="CY240" s="202" t="e">
        <f t="shared" si="1171"/>
        <v>#VALUE!</v>
      </c>
      <c r="CZ240" s="192" t="e">
        <f t="shared" ref="CZ240:DI240" si="1444">$AJ240*EF240</f>
        <v>#VALUE!</v>
      </c>
      <c r="DA240" s="192" t="e">
        <f t="shared" si="1444"/>
        <v>#VALUE!</v>
      </c>
      <c r="DB240" s="192" t="e">
        <f t="shared" si="1444"/>
        <v>#VALUE!</v>
      </c>
      <c r="DC240" s="192" t="e">
        <f t="shared" si="1444"/>
        <v>#VALUE!</v>
      </c>
      <c r="DD240" s="192" t="e">
        <f t="shared" si="1444"/>
        <v>#VALUE!</v>
      </c>
      <c r="DE240" s="192" t="e">
        <f t="shared" si="1444"/>
        <v>#VALUE!</v>
      </c>
      <c r="DF240" s="192" t="e">
        <f t="shared" si="1444"/>
        <v>#VALUE!</v>
      </c>
      <c r="DG240" s="192" t="e">
        <f t="shared" si="1444"/>
        <v>#VALUE!</v>
      </c>
      <c r="DH240" s="192" t="e">
        <f t="shared" si="1444"/>
        <v>#VALUE!</v>
      </c>
      <c r="DI240" s="192" t="e">
        <f t="shared" si="1444"/>
        <v>#VALUE!</v>
      </c>
      <c r="DJ240" s="192" t="e">
        <f t="shared" si="1173"/>
        <v>#VALUE!</v>
      </c>
      <c r="DK240" s="192" t="e">
        <f t="shared" si="1174"/>
        <v>#VALUE!</v>
      </c>
      <c r="DL240" s="192" t="e">
        <f t="shared" si="1175"/>
        <v>#VALUE!</v>
      </c>
      <c r="DM240" s="192" t="e">
        <f t="shared" si="1176"/>
        <v>#VALUE!</v>
      </c>
      <c r="DN240" s="192" t="e">
        <f t="shared" si="1177"/>
        <v>#VALUE!</v>
      </c>
      <c r="DO240" s="192" t="e">
        <f t="shared" si="1178"/>
        <v>#VALUE!</v>
      </c>
      <c r="DP240" s="192" t="e">
        <f t="shared" si="1179"/>
        <v>#VALUE!</v>
      </c>
      <c r="DQ240" s="192" t="e">
        <f t="shared" si="1180"/>
        <v>#VALUE!</v>
      </c>
      <c r="DR240" s="192" t="e">
        <f t="shared" si="1181"/>
        <v>#VALUE!</v>
      </c>
      <c r="DS240" s="192" t="e">
        <f t="shared" si="1182"/>
        <v>#VALUE!</v>
      </c>
      <c r="DT240" s="192" t="e">
        <f t="shared" si="1183"/>
        <v>#VALUE!</v>
      </c>
      <c r="DU240" s="192" t="e">
        <f t="shared" si="1184"/>
        <v>#VALUE!</v>
      </c>
      <c r="DV240" s="198" t="e">
        <f t="shared" si="1185"/>
        <v>#VALUE!</v>
      </c>
      <c r="DW240" s="198" t="e">
        <f t="shared" si="1186"/>
        <v>#DIV/0!</v>
      </c>
      <c r="DX240" s="198" t="e">
        <f t="shared" si="1187"/>
        <v>#DIV/0!</v>
      </c>
      <c r="DY240" s="198" t="e">
        <f t="shared" si="1188"/>
        <v>#VALUE!</v>
      </c>
      <c r="DZ240" s="198" t="e">
        <f t="shared" si="1189"/>
        <v>#VALUE!</v>
      </c>
      <c r="EA240" s="198" t="e">
        <f t="shared" si="1190"/>
        <v>#VALUE!</v>
      </c>
      <c r="EB240" s="198" t="e">
        <f t="shared" si="1191"/>
        <v>#VALUE!</v>
      </c>
      <c r="EC240" s="198" t="e">
        <f t="shared" si="1192"/>
        <v>#DIV/0!</v>
      </c>
      <c r="ED240" s="198" t="e">
        <f t="shared" si="1193"/>
        <v>#VALUE!</v>
      </c>
      <c r="EE240" s="198" t="e">
        <f t="shared" si="1194"/>
        <v>#VALUE!</v>
      </c>
      <c r="EF240" s="198" t="e">
        <f t="shared" ref="EF240:EO240" si="1445">DV240/SUM($DV240:$EE240)</f>
        <v>#VALUE!</v>
      </c>
      <c r="EG240" s="198" t="e">
        <f t="shared" si="1445"/>
        <v>#DIV/0!</v>
      </c>
      <c r="EH240" s="198" t="e">
        <f t="shared" si="1445"/>
        <v>#DIV/0!</v>
      </c>
      <c r="EI240" s="198" t="e">
        <f t="shared" si="1445"/>
        <v>#VALUE!</v>
      </c>
      <c r="EJ240" s="198" t="e">
        <f t="shared" si="1445"/>
        <v>#VALUE!</v>
      </c>
      <c r="EK240" s="198" t="e">
        <f t="shared" si="1445"/>
        <v>#VALUE!</v>
      </c>
      <c r="EL240" s="198" t="e">
        <f t="shared" si="1445"/>
        <v>#VALUE!</v>
      </c>
      <c r="EM240" s="198" t="e">
        <f t="shared" si="1445"/>
        <v>#DIV/0!</v>
      </c>
      <c r="EN240" s="198" t="e">
        <f t="shared" si="1445"/>
        <v>#VALUE!</v>
      </c>
      <c r="EO240" s="198" t="e">
        <f t="shared" si="1445"/>
        <v>#VALUE!</v>
      </c>
      <c r="EP240" s="511">
        <f t="shared" ref="EP240:EW240" si="1446">EP239</f>
        <v>0.08</v>
      </c>
      <c r="EQ240" s="511">
        <f t="shared" si="1446"/>
        <v>0.015</v>
      </c>
      <c r="ER240" s="511">
        <f t="shared" si="1446"/>
        <v>0.015</v>
      </c>
      <c r="ES240" s="511">
        <f t="shared" si="1446"/>
        <v>0.015</v>
      </c>
      <c r="ET240" s="511">
        <f t="shared" si="1446"/>
        <v>0.015</v>
      </c>
      <c r="EU240" s="511">
        <f t="shared" si="1446"/>
        <v>0.09</v>
      </c>
      <c r="EV240" s="511">
        <f t="shared" si="1446"/>
        <v>0.09</v>
      </c>
      <c r="EW240" s="511">
        <f t="shared" si="1446"/>
        <v>0.09</v>
      </c>
      <c r="EX240" s="420" t="str">
        <f>IF(_tag_month_day!AS236="","",_tag_month_day!AS236/100)</f>
        <v/>
      </c>
      <c r="EY240" s="420" t="str">
        <f>IF(_tag_month_day!AT236="","",_tag_month_day!AT236/100)</f>
        <v/>
      </c>
      <c r="EZ240" s="420" t="str">
        <f>IF(_tag_month_day!AU236="","",_tag_month_day!AU236/100)</f>
        <v/>
      </c>
      <c r="FA240" s="420" t="str">
        <f>IF(_tag_month_day!AV236="","",_tag_month_day!AV236/100)</f>
        <v/>
      </c>
      <c r="FB240" s="420" t="str">
        <f>IF(_tag_month_day!AW236="","",_tag_month_day!AW236/100)</f>
        <v/>
      </c>
      <c r="FC240" s="420" t="str">
        <f>IF(_tag_month_day!AX236="","",_tag_month_day!AX236/100)</f>
        <v/>
      </c>
      <c r="FD240" s="510">
        <f t="shared" si="1223"/>
        <v>0.33</v>
      </c>
      <c r="FE240" s="510">
        <f t="shared" si="1224"/>
        <v>0.19</v>
      </c>
      <c r="FF240" s="510">
        <f t="shared" si="1225"/>
        <v>0.003</v>
      </c>
      <c r="FG240" s="510">
        <f t="shared" si="1226"/>
        <v>0</v>
      </c>
      <c r="FH240" s="603">
        <f t="shared" si="1227"/>
        <v>0.0001</v>
      </c>
      <c r="FI240" s="510">
        <f t="shared" ref="FI240:FR240" si="1447">FI239</f>
        <v>0.41</v>
      </c>
      <c r="FJ240" s="510">
        <f t="shared" si="1447"/>
        <v>0.11</v>
      </c>
      <c r="FK240" s="510">
        <f t="shared" si="1447"/>
        <v>0.015</v>
      </c>
      <c r="FL240" s="510">
        <f t="shared" si="1447"/>
        <v>0</v>
      </c>
      <c r="FM240" s="603">
        <f t="shared" si="1447"/>
        <v>0.0001</v>
      </c>
      <c r="FN240" s="510" t="str">
        <f>IF(_tag_month_day!AY236="","",_tag_month_day!AY236/100)</f>
        <v/>
      </c>
      <c r="FO240" s="510" t="str">
        <f>IF(_tag_month_day!AZ236="","",_tag_month_day!AZ236/100)</f>
        <v/>
      </c>
      <c r="FP240" s="510" t="str">
        <f>IF(_tag_month_day!BA236="","",_tag_month_day!BA236/100)</f>
        <v/>
      </c>
      <c r="FQ240" s="510" t="str">
        <f>IF(_tag_month_day!BB236="","",_tag_month_day!BB236/100)</f>
        <v/>
      </c>
      <c r="FR240" s="603" t="str">
        <f>IF(_tag_month_day!BC236="","",_tag_month_day!BC236/100)</f>
        <v/>
      </c>
      <c r="FS240" s="510" t="str">
        <f>IF(_tag_month_day!BD236="","",_tag_month_day!BD236/100)</f>
        <v/>
      </c>
      <c r="FT240" s="510" t="str">
        <f>IF(_tag_month_day!BE236="","",_tag_month_day!BE236/100)</f>
        <v/>
      </c>
      <c r="FU240" s="510" t="str">
        <f>IF(_tag_month_day!BF236="","",_tag_month_day!BF236/100)</f>
        <v/>
      </c>
      <c r="FV240" s="510" t="str">
        <f>IF(_tag_month_day!BG236="","",_tag_month_day!BG236/100)</f>
        <v/>
      </c>
      <c r="FW240" s="603" t="str">
        <f>IF(_tag_month_day!BH236="","",_tag_month_day!BH236/100)</f>
        <v/>
      </c>
      <c r="FX240" s="510" t="str">
        <f>IF(_tag_month_day!BI236="","",_tag_month_day!BI236/100)</f>
        <v/>
      </c>
      <c r="FY240" s="510" t="str">
        <f>IF(_tag_month_day!BJ236="","",_tag_month_day!BJ236/100)</f>
        <v/>
      </c>
      <c r="FZ240" s="605" t="str">
        <f>IF(_tag_month_day!BK236="","",_tag_month_day!BK236/100)</f>
        <v/>
      </c>
      <c r="GA240" s="510" t="str">
        <f>IF(_tag_month_day!BL236="","",_tag_month_day!BL236/100)</f>
        <v/>
      </c>
      <c r="GB240" s="603" t="str">
        <f>IF(_tag_month_day!BM236="","",_tag_month_day!BM236/100)</f>
        <v/>
      </c>
      <c r="GC240" s="420" t="str">
        <f>IF(_tag_month_day!BN236="","",_tag_month_day!BN236/100)</f>
        <v/>
      </c>
      <c r="GD240" s="420" t="str">
        <f>IF(_tag_month_day!BO236="","",_tag_month_day!BO236/100)</f>
        <v/>
      </c>
      <c r="GE240" s="420" t="str">
        <f>IF(_tag_month_day!BP236="","",_tag_month_day!BP236/100)</f>
        <v/>
      </c>
      <c r="GF240" s="420" t="str">
        <f>IF(_tag_month_day!BQ236="","",_tag_month_day!BQ236/100)</f>
        <v/>
      </c>
      <c r="GG240" s="420" t="str">
        <f>IF(_tag_month_day!BR236="","",_tag_month_day!BR236/100)</f>
        <v/>
      </c>
      <c r="GH240" s="420" t="str">
        <f>IF(_tag_month_day!BS236="","",_tag_month_day!BS236/100)</f>
        <v/>
      </c>
      <c r="GI240" s="603" t="str">
        <f>IF(_tag_month_day!BT236="","",_tag_month_day!BT236/100)</f>
        <v/>
      </c>
      <c r="GJ240" s="612" t="str">
        <f>IF(_tag_month_day!BU236="","",_tag_month_day!BU236/100)</f>
        <v/>
      </c>
      <c r="GK240" s="620" t="str">
        <f>IF(_tag_month_day!BV236="",IF(_rlcf_month_day!A$2="","",_rlcf_month_day!A$2/100),_tag_month_day!BV236/100)</f>
        <v/>
      </c>
      <c r="GL240" s="620" t="str">
        <f>IF(_tag_month_day!BW236="",IF(_rlcf_month_day!B$2="","",_rlcf_month_day!B$2/100),_tag_month_day!BW236/100)</f>
        <v/>
      </c>
      <c r="GM240" s="621" t="str">
        <f>IF(_tag_month_day!BX236="",IF(_rlcf_month_day!C$2="","",_rlcf_month_day!C$2/100),_tag_month_day!BX236/100)</f>
        <v/>
      </c>
      <c r="GN240" s="620" t="str">
        <f>IF(_tag_month_day!BV236="",IF(_rlcf_month_day!A$2="","",_rlcf_month_day!A$2/100),_tag_month_day!BV236/100)</f>
        <v/>
      </c>
      <c r="GO240" s="620" t="str">
        <f>IF(_tag_month_day!BW236="",IF(_rlcf_month_day!B$2="","",_rlcf_month_day!B$2/100),_tag_month_day!BW236/100)</f>
        <v/>
      </c>
      <c r="GP240" s="620" t="str">
        <f>IF(_tag_month_day!CD236="",IF(_rlcf_month_day!E$2="","",_rlcf_month_day!E$2/100),_tag_month_day!CD236/100)</f>
        <v/>
      </c>
      <c r="GQ240" s="620" t="str">
        <f>IF(_tag_month_day!CE236="",IF(_rlcf_month_day!F$2="","",_rlcf_month_day!F$2/100),_tag_month_day!CE236/100)</f>
        <v/>
      </c>
      <c r="GR240" s="621" t="str">
        <f>IF(_tag_month_day!CF236="",IF(_rlcf_month_day!G$2="","",_rlcf_month_day!G$2/100),_tag_month_day!CF236/100)</f>
        <v/>
      </c>
      <c r="GS240" s="626">
        <f t="shared" ref="GS240:HH240" si="1448">GS239</f>
        <v>0.953</v>
      </c>
      <c r="GT240" s="626">
        <f t="shared" si="1448"/>
        <v>0.55</v>
      </c>
      <c r="GU240" s="626">
        <f t="shared" si="1448"/>
        <v>0.55</v>
      </c>
      <c r="GV240" s="626">
        <f t="shared" si="1448"/>
        <v>0.55</v>
      </c>
      <c r="GW240" s="626">
        <f t="shared" si="1448"/>
        <v>0.5</v>
      </c>
      <c r="GX240" s="626">
        <f t="shared" si="1448"/>
        <v>0.935</v>
      </c>
      <c r="GY240" s="626">
        <f t="shared" si="1448"/>
        <v>0.15</v>
      </c>
      <c r="GZ240" s="626">
        <f t="shared" si="1448"/>
        <v>1</v>
      </c>
      <c r="HA240" s="632">
        <f t="shared" si="1448"/>
        <v>0.047</v>
      </c>
      <c r="HB240" s="632">
        <f t="shared" si="1448"/>
        <v>0.45</v>
      </c>
      <c r="HC240" s="632">
        <f t="shared" si="1448"/>
        <v>0.45</v>
      </c>
      <c r="HD240" s="632">
        <f t="shared" si="1448"/>
        <v>0.45</v>
      </c>
      <c r="HE240" s="632">
        <f t="shared" si="1448"/>
        <v>0.5</v>
      </c>
      <c r="HF240" s="632">
        <f t="shared" si="1448"/>
        <v>0.065</v>
      </c>
      <c r="HG240" s="632">
        <f t="shared" si="1448"/>
        <v>0.85</v>
      </c>
      <c r="HH240" s="632">
        <f t="shared" si="1448"/>
        <v>0</v>
      </c>
      <c r="HI240" s="68">
        <f t="shared" si="1199"/>
        <v>0</v>
      </c>
      <c r="HJ240" s="68" t="e">
        <f t="shared" si="1230"/>
        <v>#VALUE!</v>
      </c>
      <c r="HK240" s="202">
        <f t="shared" si="1231"/>
        <v>0.85</v>
      </c>
      <c r="HL240" s="464">
        <f t="shared" si="1232"/>
        <v>550000</v>
      </c>
      <c r="HM240" s="464">
        <f t="shared" si="1233"/>
        <v>480000</v>
      </c>
      <c r="HN240" s="192" t="e">
        <f t="shared" si="1200"/>
        <v>#VALUE!</v>
      </c>
      <c r="HO240" s="192" t="e">
        <f>HN240*HK240*$HO$2/HL240*1000000</f>
        <v>#VALUE!</v>
      </c>
      <c r="HP240" s="192" t="e">
        <f>HN240*HK240*$HP$2/HM240*1000000</f>
        <v>#VALUE!</v>
      </c>
    </row>
    <row r="241" customFormat="1" spans="1:224">
      <c r="A241" s="381">
        <v>236</v>
      </c>
      <c r="B241" s="54">
        <f ca="1" t="shared" si="1234"/>
        <v>43626</v>
      </c>
      <c r="C241" s="57">
        <f t="shared" si="1235"/>
        <v>0.0416666666666667</v>
      </c>
      <c r="D241" s="68" t="str">
        <f ca="1" t="shared" si="1201"/>
        <v>中班</v>
      </c>
      <c r="E241" s="68" t="str">
        <f ca="1" t="shared" si="1202"/>
        <v>丙</v>
      </c>
      <c r="F241" s="68">
        <f ca="1">SUMPRODUCT((成本日报!$A$3:$A$95=计划!B241)*(成本日报!$B$3:$B$95=计划!$D241),成本日报!$C$3:$C$95)</f>
        <v>3</v>
      </c>
      <c r="G241" s="382">
        <f ca="1" t="shared" si="1236"/>
        <v>43626.7916666661</v>
      </c>
      <c r="H241" s="382">
        <f ca="1" t="shared" si="1203"/>
        <v>43626.7986111105</v>
      </c>
      <c r="I241" s="382">
        <f ca="1" t="shared" si="1204"/>
        <v>43626.8041666661</v>
      </c>
      <c r="J241" s="382">
        <f ca="1" t="shared" si="1205"/>
        <v>43626.8333333328</v>
      </c>
      <c r="K241" s="382">
        <f ca="1" t="shared" si="1206"/>
        <v>43626.8958333328</v>
      </c>
      <c r="L241" s="382">
        <f ca="1" t="shared" si="1207"/>
        <v>43626.9166666661</v>
      </c>
      <c r="M241" s="398" t="str">
        <f>IF(_tag_month_day!A237="","",_tag_month_day!A237)</f>
        <v/>
      </c>
      <c r="N241" s="398" t="str">
        <f>IF(_tag_month_day!B237="","",_tag_month_day!B237)</f>
        <v/>
      </c>
      <c r="O241" s="399" t="e">
        <f t="shared" si="1208"/>
        <v>#VALUE!</v>
      </c>
      <c r="P241" s="398" t="str">
        <f>IF(_tag_month_day!C237="","",_tag_month_day!C237)</f>
        <v/>
      </c>
      <c r="Q241" s="398" t="str">
        <f>IF(_tag_month_day!D237="","",_tag_month_day!D237)</f>
        <v/>
      </c>
      <c r="R241" s="416">
        <f>IF(_tag_month_day!CB237="",R240,_tag_month_day!CB237/100)</f>
        <v>0.07</v>
      </c>
      <c r="S241" s="417" t="str">
        <f>IF(_tag_month_day!E237="","",_tag_month_day!E237)</f>
        <v/>
      </c>
      <c r="T241" s="417" t="str">
        <f>IF(_tag_month_day!F237="","",_tag_month_day!F237)</f>
        <v/>
      </c>
      <c r="U241" s="418" t="e">
        <f t="shared" si="1162"/>
        <v>#VALUE!</v>
      </c>
      <c r="V241" s="53" t="e">
        <f t="shared" si="1163"/>
        <v>#VALUE!</v>
      </c>
      <c r="W241" s="419" t="str">
        <f>IF(_jhy_month_day!A237="","",_jhy_month_day!A237)</f>
        <v/>
      </c>
      <c r="X241" s="420" t="str">
        <f>IF(_jhy_month_day!B237="","",_jhy_month_day!B237/100)</f>
        <v/>
      </c>
      <c r="Y241" s="420" t="str">
        <f>IF(_jhy_month_day!C237="","",_jhy_month_day!C237/100)</f>
        <v/>
      </c>
      <c r="Z241" s="439">
        <f t="shared" si="1253"/>
        <v>59</v>
      </c>
      <c r="AA241" s="440" t="str">
        <f>IF(_tag_month_day!G237="","",_tag_month_day!G237/100)</f>
        <v/>
      </c>
      <c r="AB241" s="440" t="str">
        <f>IF(_tag_month_day!H237="","",_tag_month_day!H237/100)</f>
        <v/>
      </c>
      <c r="AC241" s="193">
        <f t="shared" si="1209"/>
        <v>1.59963432013121</v>
      </c>
      <c r="AD241" s="441" t="str">
        <f t="shared" si="1210"/>
        <v/>
      </c>
      <c r="AE241" s="442" t="str">
        <f t="shared" si="1211"/>
        <v/>
      </c>
      <c r="AF241" s="443">
        <v>1</v>
      </c>
      <c r="AG241" s="68" t="str">
        <f>IF(_duihao_month_day!A237="","",_duihao_month_day!A237)</f>
        <v/>
      </c>
      <c r="AH241" s="463">
        <f>IF(_gyk_month_day!B237="",AH240,_gyk_month_day!B237)</f>
        <v>820</v>
      </c>
      <c r="AI241" s="464" t="e">
        <f t="shared" si="1237"/>
        <v>#VALUE!</v>
      </c>
      <c r="AJ241" s="68" t="str">
        <f>IF(_tag_month_day!I237="","",_tag_month_day!I237)</f>
        <v/>
      </c>
      <c r="AK241" s="465" t="str">
        <f>IF(_tzyy_month_day!A237="","",_tzyy_month_day!A237)</f>
        <v/>
      </c>
      <c r="AL241" s="465" t="str">
        <f>IF(_tzyy_month_day!B237="","",_tzyy_month_day!B237)</f>
        <v/>
      </c>
      <c r="AM241" s="465" t="str">
        <f>IF(_tzyy_month_day!C237="","",_tzyy_month_day!C237)</f>
        <v/>
      </c>
      <c r="AN241" s="466" t="str">
        <f>IF(_tag_month_day!CG237="","",_tag_month_day!CG237)</f>
        <v/>
      </c>
      <c r="AO241" s="466" t="str">
        <f>IF(_tag_month_day!CH237="","",_tag_month_day!CH237)</f>
        <v/>
      </c>
      <c r="AP241" s="486" t="e">
        <f t="shared" si="1212"/>
        <v>#VALUE!</v>
      </c>
      <c r="AQ241" s="487" t="str">
        <f>IF(_tag_month_day!J237="","",_tag_month_day!J237/100)</f>
        <v/>
      </c>
      <c r="AR241" s="488">
        <f t="shared" si="1213"/>
        <v>1.3</v>
      </c>
      <c r="AS241" s="489" t="e">
        <f t="shared" si="1164"/>
        <v>#VALUE!</v>
      </c>
      <c r="AT241" s="489">
        <f t="shared" si="1214"/>
        <v>0</v>
      </c>
      <c r="AU241" s="490" t="str">
        <f>IF(_tag_month_day!K237="","",_tag_month_day!K237)</f>
        <v/>
      </c>
      <c r="AV241" s="491" t="str">
        <f>IF(_tag_month_day!L237="","",_tag_month_day!L237/100)</f>
        <v/>
      </c>
      <c r="AW241" s="420">
        <f t="shared" si="1136"/>
        <v>0</v>
      </c>
      <c r="AX241" s="420">
        <f t="shared" si="1215"/>
        <v>0</v>
      </c>
      <c r="AY241" s="420" t="str">
        <f>IF(_tag_month_day!M237="","",_tag_month_day!M237/100)</f>
        <v/>
      </c>
      <c r="AZ241" s="420" t="str">
        <f>IF(_tag_month_day!N237="","",_tag_month_day!N237/100)</f>
        <v/>
      </c>
      <c r="BA241" s="420" t="str">
        <f>IF(_tag_month_day!O237="","",_tag_month_day!O237/100)</f>
        <v/>
      </c>
      <c r="BB241" s="496" t="str">
        <f>IF(_tag_month_day!P237="","",_tag_month_day!P237/100)</f>
        <v/>
      </c>
      <c r="BC241" s="496">
        <f t="shared" si="1216"/>
        <v>0</v>
      </c>
      <c r="BD241" s="496" t="str">
        <f>IF(_tag_month_day!Q237="","",_tag_month_day!Q237/100)</f>
        <v/>
      </c>
      <c r="BE241" s="510" t="str">
        <f>IF(_tag_month_day!R237="","",_tag_month_day!R237/100)</f>
        <v/>
      </c>
      <c r="BF241" s="413" t="str">
        <f>IF(_tag_month_day!CC237="","",_tag_month_day!CC237/100)</f>
        <v/>
      </c>
      <c r="BG241" s="511" t="e">
        <f t="shared" si="1165"/>
        <v>#VALUE!</v>
      </c>
      <c r="BH241" s="198">
        <f t="shared" si="1166"/>
        <v>0</v>
      </c>
      <c r="BI241" s="512" t="e">
        <f>IF(CX241=0,BI240,(DK241*查询!$R$5+DL241*查询!$Q$5+DM241*查询!$N$5+DN241*查询!$O$5+DO241*查询!$P$5)*AF241/CX241)</f>
        <v>#VALUE!</v>
      </c>
      <c r="BJ241" s="512" t="e">
        <f>IF(CX241=0,BJ240,(DP241*查询!$S$5+DQ241*查询!$T$5+DR241*查询!$U$5)*AF241/CX241)</f>
        <v>#VALUE!</v>
      </c>
      <c r="BK241" s="512">
        <f t="shared" si="1217"/>
        <v>1</v>
      </c>
      <c r="BL241" s="513" t="str">
        <f>IF(_cfyc_month_day!A237="","",_cfyc_month_day!A237)</f>
        <v/>
      </c>
      <c r="BM241" s="513" t="str">
        <f>IF(_cfyc_month_day!B237="","",_cfyc_month_day!B237)</f>
        <v/>
      </c>
      <c r="BN241" s="513" t="str">
        <f>IF(_cfyc_month_day!C237="","",_cfyc_month_day!C237)</f>
        <v/>
      </c>
      <c r="BO241" s="522" t="str">
        <f>IF(_cfyc_month_day!D237="","",_cfyc_month_day!D237)</f>
        <v/>
      </c>
      <c r="BP241" s="522" t="str">
        <f>IF(_cfyc_month_day!E237="","",_cfyc_month_day!E237)</f>
        <v/>
      </c>
      <c r="BQ241" s="522" t="str">
        <f>IF(_cfyc_month_day!F237="","",_cfyc_month_day!F237)</f>
        <v/>
      </c>
      <c r="BR241" s="513" t="str">
        <f>IF(_tag_month_day!T237="","",_tag_month_day!T237)</f>
        <v/>
      </c>
      <c r="BS241" s="513" t="str">
        <f>IF(_tag_month_day!U237="","",_tag_month_day!U237)</f>
        <v/>
      </c>
      <c r="BT241" s="523" t="str">
        <f t="shared" si="1218"/>
        <v/>
      </c>
      <c r="BU241" s="223" t="str">
        <f>IF(_tag_month_day!V237="","",_tag_month_day!V237)</f>
        <v/>
      </c>
      <c r="BV241" s="206" t="str">
        <f>IF(_tag_month_day!W237="","",_tag_month_day!W237)</f>
        <v/>
      </c>
      <c r="BW241" s="540" t="str">
        <f>IF(_tag_month_day!X237="","",_tag_month_day!X237)</f>
        <v/>
      </c>
      <c r="BX241" s="540" t="str">
        <f>IF(_tag_month_day!Y237="","",_tag_month_day!Y237)</f>
        <v/>
      </c>
      <c r="BY241" s="541">
        <f ca="1" t="shared" si="1219"/>
        <v>43626.9166666661</v>
      </c>
      <c r="BZ241" s="542" t="s">
        <v>215</v>
      </c>
      <c r="CA241" s="543" t="str">
        <f>IF(_jhy2_month_day!A237="","",_jhy2_month_day!A237)</f>
        <v/>
      </c>
      <c r="CB241" s="464" t="str">
        <f>IF(_jhy2_month_day!B237="","",_jhy2_month_day!B237)</f>
        <v/>
      </c>
      <c r="CC241" s="464" t="str">
        <f>IF(_jhy2_month_day!C237="","",_jhy2_month_day!C237)</f>
        <v/>
      </c>
      <c r="CD241" s="464" t="str">
        <f>IF(_jhy2_month_day!D237="","",_jhy2_month_day!D237)</f>
        <v/>
      </c>
      <c r="CE241" s="464" t="str">
        <f>IF(_jhy2_month_day!E237="","",_jhy2_month_day!E237)</f>
        <v/>
      </c>
      <c r="CF241" s="464" t="str">
        <f>IF(_jhy2_month_day!F237="","",_jhy2_month_day!F237)</f>
        <v/>
      </c>
      <c r="CG241" s="464" t="str">
        <f>IF(_jhy2_month_day!G237="","",_jhy2_month_day!G237)</f>
        <v/>
      </c>
      <c r="CH241" s="464" t="str">
        <f>IF(_jhy2_month_day!H237="","",_jhy2_month_day!H237)</f>
        <v/>
      </c>
      <c r="CI241" s="464" t="str">
        <f>IF(_jhy2_month_day!I237="","",_jhy2_month_day!I237)</f>
        <v/>
      </c>
      <c r="CJ241" s="464" t="str">
        <f>IF(_jhy2_month_day!J237="","",_jhy2_month_day!J237)</f>
        <v/>
      </c>
      <c r="CK241" s="464" t="str">
        <f>IF(_jhy2_month_day!K237="","",_jhy2_month_day!K237)</f>
        <v/>
      </c>
      <c r="CL241" s="562" t="str">
        <f>IF(_jhy2_month_day!L237="","",_jhy2_month_day!L237)</f>
        <v/>
      </c>
      <c r="CM241" s="562" t="str">
        <f>IF(_jhy2_month_day!M237="","",_jhy2_month_day!M237)</f>
        <v/>
      </c>
      <c r="CN241" s="562" t="str">
        <f>IF(_jhy2_month_day!N237="","",_jhy2_month_day!N237)</f>
        <v/>
      </c>
      <c r="CO241" s="562" t="str">
        <f>IF(_jhy2_month_day!O237="","",_jhy2_month_day!O237)</f>
        <v/>
      </c>
      <c r="CP241" s="562" t="str">
        <f>IF(_jhy2_month_day!P237="","",_jhy2_month_day!P237)</f>
        <v/>
      </c>
      <c r="CQ241" s="562" t="str">
        <f>IF(_jhy2_month_day!Q237="","",_jhy2_month_day!Q237)</f>
        <v/>
      </c>
      <c r="CR241" s="563" t="str">
        <f>IF(_jhy2_month_day!R237="","",_jhy2_month_day!R237)</f>
        <v/>
      </c>
      <c r="CS241" s="576" t="str">
        <f>IF(_jhy2_month_day!S237="","",_jhy2_month_day!S237)</f>
        <v/>
      </c>
      <c r="CT241" s="562" t="str">
        <f>IF(_jhy2_month_day!T237="","",_jhy2_month_day!T237)</f>
        <v/>
      </c>
      <c r="CU241" s="577" t="e">
        <f t="shared" si="1167"/>
        <v>#VALUE!</v>
      </c>
      <c r="CV241" s="198" t="e">
        <f t="shared" si="1168"/>
        <v>#VALUE!</v>
      </c>
      <c r="CW241" s="192" t="e">
        <f t="shared" si="1169"/>
        <v>#VALUE!</v>
      </c>
      <c r="CX241" s="192" t="e">
        <f t="shared" si="1170"/>
        <v>#VALUE!</v>
      </c>
      <c r="CY241" s="202" t="e">
        <f t="shared" si="1171"/>
        <v>#VALUE!</v>
      </c>
      <c r="CZ241" s="192" t="e">
        <f t="shared" ref="CZ241:DI241" si="1449">$AJ241*EF241</f>
        <v>#VALUE!</v>
      </c>
      <c r="DA241" s="192" t="e">
        <f t="shared" si="1449"/>
        <v>#VALUE!</v>
      </c>
      <c r="DB241" s="192" t="e">
        <f t="shared" si="1449"/>
        <v>#VALUE!</v>
      </c>
      <c r="DC241" s="192" t="e">
        <f t="shared" si="1449"/>
        <v>#VALUE!</v>
      </c>
      <c r="DD241" s="192" t="e">
        <f t="shared" si="1449"/>
        <v>#VALUE!</v>
      </c>
      <c r="DE241" s="192" t="e">
        <f t="shared" si="1449"/>
        <v>#VALUE!</v>
      </c>
      <c r="DF241" s="192" t="e">
        <f t="shared" si="1449"/>
        <v>#VALUE!</v>
      </c>
      <c r="DG241" s="192" t="e">
        <f t="shared" si="1449"/>
        <v>#VALUE!</v>
      </c>
      <c r="DH241" s="192" t="e">
        <f t="shared" si="1449"/>
        <v>#VALUE!</v>
      </c>
      <c r="DI241" s="192" t="e">
        <f t="shared" si="1449"/>
        <v>#VALUE!</v>
      </c>
      <c r="DJ241" s="192" t="e">
        <f t="shared" si="1173"/>
        <v>#VALUE!</v>
      </c>
      <c r="DK241" s="192" t="e">
        <f t="shared" si="1174"/>
        <v>#VALUE!</v>
      </c>
      <c r="DL241" s="192" t="e">
        <f t="shared" si="1175"/>
        <v>#VALUE!</v>
      </c>
      <c r="DM241" s="192" t="e">
        <f t="shared" si="1176"/>
        <v>#VALUE!</v>
      </c>
      <c r="DN241" s="192" t="e">
        <f t="shared" si="1177"/>
        <v>#VALUE!</v>
      </c>
      <c r="DO241" s="192" t="e">
        <f t="shared" si="1178"/>
        <v>#VALUE!</v>
      </c>
      <c r="DP241" s="192" t="e">
        <f t="shared" si="1179"/>
        <v>#VALUE!</v>
      </c>
      <c r="DQ241" s="192" t="e">
        <f t="shared" si="1180"/>
        <v>#VALUE!</v>
      </c>
      <c r="DR241" s="192" t="e">
        <f t="shared" si="1181"/>
        <v>#VALUE!</v>
      </c>
      <c r="DS241" s="192" t="e">
        <f t="shared" si="1182"/>
        <v>#VALUE!</v>
      </c>
      <c r="DT241" s="192" t="e">
        <f t="shared" si="1183"/>
        <v>#VALUE!</v>
      </c>
      <c r="DU241" s="192" t="e">
        <f t="shared" si="1184"/>
        <v>#VALUE!</v>
      </c>
      <c r="DV241" s="198" t="e">
        <f t="shared" si="1185"/>
        <v>#VALUE!</v>
      </c>
      <c r="DW241" s="198" t="e">
        <f t="shared" si="1186"/>
        <v>#DIV/0!</v>
      </c>
      <c r="DX241" s="198" t="e">
        <f t="shared" si="1187"/>
        <v>#DIV/0!</v>
      </c>
      <c r="DY241" s="198" t="e">
        <f t="shared" si="1188"/>
        <v>#VALUE!</v>
      </c>
      <c r="DZ241" s="198" t="e">
        <f t="shared" si="1189"/>
        <v>#VALUE!</v>
      </c>
      <c r="EA241" s="198" t="e">
        <f t="shared" si="1190"/>
        <v>#VALUE!</v>
      </c>
      <c r="EB241" s="198" t="e">
        <f t="shared" si="1191"/>
        <v>#VALUE!</v>
      </c>
      <c r="EC241" s="198" t="e">
        <f t="shared" si="1192"/>
        <v>#DIV/0!</v>
      </c>
      <c r="ED241" s="198" t="e">
        <f t="shared" si="1193"/>
        <v>#VALUE!</v>
      </c>
      <c r="EE241" s="198" t="e">
        <f t="shared" si="1194"/>
        <v>#VALUE!</v>
      </c>
      <c r="EF241" s="198" t="e">
        <f t="shared" ref="EF241:EO241" si="1450">DV241/SUM($DV241:$EE241)</f>
        <v>#VALUE!</v>
      </c>
      <c r="EG241" s="198" t="e">
        <f t="shared" si="1450"/>
        <v>#DIV/0!</v>
      </c>
      <c r="EH241" s="198" t="e">
        <f t="shared" si="1450"/>
        <v>#DIV/0!</v>
      </c>
      <c r="EI241" s="198" t="e">
        <f t="shared" si="1450"/>
        <v>#VALUE!</v>
      </c>
      <c r="EJ241" s="198" t="e">
        <f t="shared" si="1450"/>
        <v>#VALUE!</v>
      </c>
      <c r="EK241" s="198" t="e">
        <f t="shared" si="1450"/>
        <v>#VALUE!</v>
      </c>
      <c r="EL241" s="198" t="e">
        <f t="shared" si="1450"/>
        <v>#VALUE!</v>
      </c>
      <c r="EM241" s="198" t="e">
        <f t="shared" si="1450"/>
        <v>#DIV/0!</v>
      </c>
      <c r="EN241" s="198" t="e">
        <f t="shared" si="1450"/>
        <v>#VALUE!</v>
      </c>
      <c r="EO241" s="198" t="e">
        <f t="shared" si="1450"/>
        <v>#VALUE!</v>
      </c>
      <c r="EP241" s="511">
        <f t="shared" ref="EP241:EW241" si="1451">EP240</f>
        <v>0.08</v>
      </c>
      <c r="EQ241" s="511">
        <f t="shared" si="1451"/>
        <v>0.015</v>
      </c>
      <c r="ER241" s="511">
        <f t="shared" si="1451"/>
        <v>0.015</v>
      </c>
      <c r="ES241" s="511">
        <f t="shared" si="1451"/>
        <v>0.015</v>
      </c>
      <c r="ET241" s="511">
        <f t="shared" si="1451"/>
        <v>0.015</v>
      </c>
      <c r="EU241" s="511">
        <f t="shared" si="1451"/>
        <v>0.09</v>
      </c>
      <c r="EV241" s="511">
        <f t="shared" si="1451"/>
        <v>0.09</v>
      </c>
      <c r="EW241" s="511">
        <f t="shared" si="1451"/>
        <v>0.09</v>
      </c>
      <c r="EX241" s="420" t="str">
        <f>IF(_tag_month_day!AS237="","",_tag_month_day!AS237/100)</f>
        <v/>
      </c>
      <c r="EY241" s="420" t="str">
        <f>IF(_tag_month_day!AT237="","",_tag_month_day!AT237/100)</f>
        <v/>
      </c>
      <c r="EZ241" s="420" t="str">
        <f>IF(_tag_month_day!AU237="","",_tag_month_day!AU237/100)</f>
        <v/>
      </c>
      <c r="FA241" s="420" t="str">
        <f>IF(_tag_month_day!AV237="","",_tag_month_day!AV237/100)</f>
        <v/>
      </c>
      <c r="FB241" s="420" t="str">
        <f>IF(_tag_month_day!AW237="","",_tag_month_day!AW237/100)</f>
        <v/>
      </c>
      <c r="FC241" s="420" t="str">
        <f>IF(_tag_month_day!AX237="","",_tag_month_day!AX237/100)</f>
        <v/>
      </c>
      <c r="FD241" s="510">
        <f t="shared" si="1223"/>
        <v>0.33</v>
      </c>
      <c r="FE241" s="510">
        <f t="shared" si="1224"/>
        <v>0.19</v>
      </c>
      <c r="FF241" s="510">
        <f t="shared" si="1225"/>
        <v>0.003</v>
      </c>
      <c r="FG241" s="510">
        <f t="shared" si="1226"/>
        <v>0</v>
      </c>
      <c r="FH241" s="603">
        <f t="shared" si="1227"/>
        <v>0.0001</v>
      </c>
      <c r="FI241" s="510">
        <f t="shared" ref="FI241:FR241" si="1452">FI240</f>
        <v>0.41</v>
      </c>
      <c r="FJ241" s="510">
        <f t="shared" si="1452"/>
        <v>0.11</v>
      </c>
      <c r="FK241" s="510">
        <f t="shared" si="1452"/>
        <v>0.015</v>
      </c>
      <c r="FL241" s="510">
        <f t="shared" si="1452"/>
        <v>0</v>
      </c>
      <c r="FM241" s="603">
        <f t="shared" si="1452"/>
        <v>0.0001</v>
      </c>
      <c r="FN241" s="510" t="str">
        <f>IF(_tag_month_day!AY237="","",_tag_month_day!AY237/100)</f>
        <v/>
      </c>
      <c r="FO241" s="510" t="str">
        <f>IF(_tag_month_day!AZ237="","",_tag_month_day!AZ237/100)</f>
        <v/>
      </c>
      <c r="FP241" s="510" t="str">
        <f>IF(_tag_month_day!BA237="","",_tag_month_day!BA237/100)</f>
        <v/>
      </c>
      <c r="FQ241" s="510" t="str">
        <f>IF(_tag_month_day!BB237="","",_tag_month_day!BB237/100)</f>
        <v/>
      </c>
      <c r="FR241" s="603" t="str">
        <f>IF(_tag_month_day!BC237="","",_tag_month_day!BC237/100)</f>
        <v/>
      </c>
      <c r="FS241" s="510" t="str">
        <f>IF(_tag_month_day!BD237="","",_tag_month_day!BD237/100)</f>
        <v/>
      </c>
      <c r="FT241" s="510" t="str">
        <f>IF(_tag_month_day!BE237="","",_tag_month_day!BE237/100)</f>
        <v/>
      </c>
      <c r="FU241" s="510" t="str">
        <f>IF(_tag_month_day!BF237="","",_tag_month_day!BF237/100)</f>
        <v/>
      </c>
      <c r="FV241" s="510" t="str">
        <f>IF(_tag_month_day!BG237="","",_tag_month_day!BG237/100)</f>
        <v/>
      </c>
      <c r="FW241" s="603" t="str">
        <f>IF(_tag_month_day!BH237="","",_tag_month_day!BH237/100)</f>
        <v/>
      </c>
      <c r="FX241" s="510" t="str">
        <f>IF(_tag_month_day!BI237="","",_tag_month_day!BI237/100)</f>
        <v/>
      </c>
      <c r="FY241" s="510" t="str">
        <f>IF(_tag_month_day!BJ237="","",_tag_month_day!BJ237/100)</f>
        <v/>
      </c>
      <c r="FZ241" s="605" t="str">
        <f>IF(_tag_month_day!BK237="","",_tag_month_day!BK237/100)</f>
        <v/>
      </c>
      <c r="GA241" s="510" t="str">
        <f>IF(_tag_month_day!BL237="","",_tag_month_day!BL237/100)</f>
        <v/>
      </c>
      <c r="GB241" s="603" t="str">
        <f>IF(_tag_month_day!BM237="","",_tag_month_day!BM237/100)</f>
        <v/>
      </c>
      <c r="GC241" s="420" t="str">
        <f>IF(_tag_month_day!BN237="","",_tag_month_day!BN237/100)</f>
        <v/>
      </c>
      <c r="GD241" s="420" t="str">
        <f>IF(_tag_month_day!BO237="","",_tag_month_day!BO237/100)</f>
        <v/>
      </c>
      <c r="GE241" s="420" t="str">
        <f>IF(_tag_month_day!BP237="","",_tag_month_day!BP237/100)</f>
        <v/>
      </c>
      <c r="GF241" s="420" t="str">
        <f>IF(_tag_month_day!BQ237="","",_tag_month_day!BQ237/100)</f>
        <v/>
      </c>
      <c r="GG241" s="420" t="str">
        <f>IF(_tag_month_day!BR237="","",_tag_month_day!BR237/100)</f>
        <v/>
      </c>
      <c r="GH241" s="420" t="str">
        <f>IF(_tag_month_day!BS237="","",_tag_month_day!BS237/100)</f>
        <v/>
      </c>
      <c r="GI241" s="603" t="str">
        <f>IF(_tag_month_day!BT237="","",_tag_month_day!BT237/100)</f>
        <v/>
      </c>
      <c r="GJ241" s="612" t="str">
        <f>IF(_tag_month_day!BU237="","",_tag_month_day!BU237/100)</f>
        <v/>
      </c>
      <c r="GK241" s="620" t="str">
        <f>IF(_tag_month_day!BV237="",IF(_rlcf_month_day!A$2="","",_rlcf_month_day!A$2/100),_tag_month_day!BV237/100)</f>
        <v/>
      </c>
      <c r="GL241" s="620" t="str">
        <f>IF(_tag_month_day!BW237="",IF(_rlcf_month_day!B$2="","",_rlcf_month_day!B$2/100),_tag_month_day!BW237/100)</f>
        <v/>
      </c>
      <c r="GM241" s="621" t="str">
        <f>IF(_tag_month_day!BX237="",IF(_rlcf_month_day!C$2="","",_rlcf_month_day!C$2/100),_tag_month_day!BX237/100)</f>
        <v/>
      </c>
      <c r="GN241" s="620" t="str">
        <f>IF(_tag_month_day!BV237="",IF(_rlcf_month_day!A$2="","",_rlcf_month_day!A$2/100),_tag_month_day!BV237/100)</f>
        <v/>
      </c>
      <c r="GO241" s="620" t="str">
        <f>IF(_tag_month_day!BW237="",IF(_rlcf_month_day!B$2="","",_rlcf_month_day!B$2/100),_tag_month_day!BW237/100)</f>
        <v/>
      </c>
      <c r="GP241" s="620" t="str">
        <f>IF(_tag_month_day!CD237="",IF(_rlcf_month_day!E$2="","",_rlcf_month_day!E$2/100),_tag_month_day!CD237/100)</f>
        <v/>
      </c>
      <c r="GQ241" s="620" t="str">
        <f>IF(_tag_month_day!CE237="",IF(_rlcf_month_day!F$2="","",_rlcf_month_day!F$2/100),_tag_month_day!CE237/100)</f>
        <v/>
      </c>
      <c r="GR241" s="621" t="str">
        <f>IF(_tag_month_day!CF237="",IF(_rlcf_month_day!G$2="","",_rlcf_month_day!G$2/100),_tag_month_day!CF237/100)</f>
        <v/>
      </c>
      <c r="GS241" s="626">
        <f t="shared" ref="GS241:HH241" si="1453">GS240</f>
        <v>0.953</v>
      </c>
      <c r="GT241" s="626">
        <f t="shared" si="1453"/>
        <v>0.55</v>
      </c>
      <c r="GU241" s="626">
        <f t="shared" si="1453"/>
        <v>0.55</v>
      </c>
      <c r="GV241" s="626">
        <f t="shared" si="1453"/>
        <v>0.55</v>
      </c>
      <c r="GW241" s="626">
        <f t="shared" si="1453"/>
        <v>0.5</v>
      </c>
      <c r="GX241" s="626">
        <f t="shared" si="1453"/>
        <v>0.935</v>
      </c>
      <c r="GY241" s="626">
        <f t="shared" si="1453"/>
        <v>0.15</v>
      </c>
      <c r="GZ241" s="626">
        <f t="shared" si="1453"/>
        <v>1</v>
      </c>
      <c r="HA241" s="632">
        <f t="shared" si="1453"/>
        <v>0.047</v>
      </c>
      <c r="HB241" s="632">
        <f t="shared" si="1453"/>
        <v>0.45</v>
      </c>
      <c r="HC241" s="632">
        <f t="shared" si="1453"/>
        <v>0.45</v>
      </c>
      <c r="HD241" s="632">
        <f t="shared" si="1453"/>
        <v>0.45</v>
      </c>
      <c r="HE241" s="632">
        <f t="shared" si="1453"/>
        <v>0.5</v>
      </c>
      <c r="HF241" s="632">
        <f t="shared" si="1453"/>
        <v>0.065</v>
      </c>
      <c r="HG241" s="632">
        <f t="shared" si="1453"/>
        <v>0.85</v>
      </c>
      <c r="HH241" s="632">
        <f t="shared" si="1453"/>
        <v>0</v>
      </c>
      <c r="HI241" s="68" t="e">
        <f t="shared" si="1199"/>
        <v>#VALUE!</v>
      </c>
      <c r="HJ241" s="68" t="e">
        <f t="shared" si="1230"/>
        <v>#VALUE!</v>
      </c>
      <c r="HK241" s="202">
        <f t="shared" si="1231"/>
        <v>0.85</v>
      </c>
      <c r="HL241" s="464">
        <f t="shared" si="1232"/>
        <v>550000</v>
      </c>
      <c r="HM241" s="464">
        <f t="shared" si="1233"/>
        <v>480000</v>
      </c>
      <c r="HN241" s="192" t="e">
        <f t="shared" si="1200"/>
        <v>#VALUE!</v>
      </c>
      <c r="HO241" s="192" t="e">
        <f>HN241*HK241*$HO$2/HL241*1000000</f>
        <v>#VALUE!</v>
      </c>
      <c r="HP241" s="192" t="e">
        <f>HN241*HK241*$HP$2/HM241*1000000</f>
        <v>#VALUE!</v>
      </c>
    </row>
    <row r="242" customFormat="1" spans="1:224">
      <c r="A242" s="381">
        <v>237</v>
      </c>
      <c r="B242" s="54">
        <f ca="1" t="shared" si="1234"/>
        <v>43626</v>
      </c>
      <c r="C242" s="57">
        <f t="shared" si="1235"/>
        <v>0.0416666666666667</v>
      </c>
      <c r="D242" s="68" t="str">
        <f ca="1" t="shared" si="1201"/>
        <v>中班</v>
      </c>
      <c r="E242" s="68" t="str">
        <f ca="1" t="shared" si="1202"/>
        <v>丙</v>
      </c>
      <c r="F242" s="68">
        <f ca="1">SUMPRODUCT((成本日报!$A$3:$A$95=计划!B242)*(成本日报!$B$3:$B$95=计划!$D242),成本日报!$C$3:$C$95)</f>
        <v>3</v>
      </c>
      <c r="G242" s="382">
        <f ca="1" t="shared" si="1236"/>
        <v>43626.8333333328</v>
      </c>
      <c r="H242" s="382">
        <f ca="1" t="shared" si="1203"/>
        <v>43626.8402777772</v>
      </c>
      <c r="I242" s="382">
        <f ca="1" t="shared" si="1204"/>
        <v>43626.8458333328</v>
      </c>
      <c r="J242" s="382">
        <f ca="1" t="shared" si="1205"/>
        <v>43626.8749999994</v>
      </c>
      <c r="K242" s="382">
        <f ca="1" t="shared" si="1206"/>
        <v>43626.9374999994</v>
      </c>
      <c r="L242" s="382">
        <f ca="1" t="shared" si="1207"/>
        <v>43626.9583333328</v>
      </c>
      <c r="M242" s="398" t="str">
        <f>IF(_tag_month_day!A238="","",_tag_month_day!A238)</f>
        <v/>
      </c>
      <c r="N242" s="398" t="str">
        <f>IF(_tag_month_day!B238="","",_tag_month_day!B238)</f>
        <v/>
      </c>
      <c r="O242" s="399" t="e">
        <f t="shared" si="1208"/>
        <v>#VALUE!</v>
      </c>
      <c r="P242" s="398" t="str">
        <f>IF(_tag_month_day!C238="","",_tag_month_day!C238)</f>
        <v/>
      </c>
      <c r="Q242" s="398" t="str">
        <f>IF(_tag_month_day!D238="","",_tag_month_day!D238)</f>
        <v/>
      </c>
      <c r="R242" s="416">
        <f>IF(_tag_month_day!CB238="",R241,_tag_month_day!CB238/100)</f>
        <v>0.07</v>
      </c>
      <c r="S242" s="417" t="str">
        <f>IF(_tag_month_day!E238="","",_tag_month_day!E238)</f>
        <v/>
      </c>
      <c r="T242" s="417" t="str">
        <f>IF(_tag_month_day!F238="","",_tag_month_day!F238)</f>
        <v/>
      </c>
      <c r="U242" s="418" t="e">
        <f t="shared" si="1162"/>
        <v>#VALUE!</v>
      </c>
      <c r="V242" s="53" t="e">
        <f t="shared" si="1163"/>
        <v>#VALUE!</v>
      </c>
      <c r="W242" s="419" t="str">
        <f>IF(_jhy_month_day!A238="","",_jhy_month_day!A238)</f>
        <v/>
      </c>
      <c r="X242" s="420" t="str">
        <f>IF(_jhy_month_day!B238="","",_jhy_month_day!B238/100)</f>
        <v/>
      </c>
      <c r="Y242" s="420" t="str">
        <f>IF(_jhy_month_day!C238="","",_jhy_month_day!C238/100)</f>
        <v/>
      </c>
      <c r="Z242" s="439">
        <f t="shared" si="1253"/>
        <v>60</v>
      </c>
      <c r="AA242" s="440" t="str">
        <f>IF(_tag_month_day!G238="","",_tag_month_day!G238/100)</f>
        <v/>
      </c>
      <c r="AB242" s="440" t="str">
        <f>IF(_tag_month_day!H238="","",_tag_month_day!H238/100)</f>
        <v/>
      </c>
      <c r="AC242" s="193">
        <f t="shared" si="1209"/>
        <v>1.59963432013121</v>
      </c>
      <c r="AD242" s="441" t="str">
        <f t="shared" si="1210"/>
        <v/>
      </c>
      <c r="AE242" s="442" t="str">
        <f t="shared" si="1211"/>
        <v/>
      </c>
      <c r="AF242" s="443">
        <v>1</v>
      </c>
      <c r="AG242" s="68" t="str">
        <f>IF(_duihao_month_day!A238="","",_duihao_month_day!A238)</f>
        <v/>
      </c>
      <c r="AH242" s="463">
        <f>IF(_gyk_month_day!B238="",AH241,_gyk_month_day!B238)</f>
        <v>820</v>
      </c>
      <c r="AI242" s="464" t="e">
        <f t="shared" si="1237"/>
        <v>#VALUE!</v>
      </c>
      <c r="AJ242" s="68" t="str">
        <f>IF(_tag_month_day!I238="","",_tag_month_day!I238)</f>
        <v/>
      </c>
      <c r="AK242" s="465" t="str">
        <f>IF(_tzyy_month_day!A238="","",_tzyy_month_day!A238)</f>
        <v/>
      </c>
      <c r="AL242" s="465" t="str">
        <f>IF(_tzyy_month_day!B238="","",_tzyy_month_day!B238)</f>
        <v/>
      </c>
      <c r="AM242" s="465" t="str">
        <f>IF(_tzyy_month_day!C238="","",_tzyy_month_day!C238)</f>
        <v/>
      </c>
      <c r="AN242" s="466" t="str">
        <f>IF(_tag_month_day!CG238="","",_tag_month_day!CG238)</f>
        <v/>
      </c>
      <c r="AO242" s="466" t="str">
        <f>IF(_tag_month_day!CH238="","",_tag_month_day!CH238)</f>
        <v/>
      </c>
      <c r="AP242" s="486" t="e">
        <f t="shared" si="1212"/>
        <v>#VALUE!</v>
      </c>
      <c r="AQ242" s="487" t="str">
        <f>IF(_tag_month_day!J238="","",_tag_month_day!J238/100)</f>
        <v/>
      </c>
      <c r="AR242" s="488">
        <f t="shared" si="1213"/>
        <v>1.3</v>
      </c>
      <c r="AS242" s="489" t="e">
        <f t="shared" si="1164"/>
        <v>#VALUE!</v>
      </c>
      <c r="AT242" s="489">
        <f t="shared" si="1214"/>
        <v>0</v>
      </c>
      <c r="AU242" s="490" t="str">
        <f>IF(_tag_month_day!K238="","",_tag_month_day!K238)</f>
        <v/>
      </c>
      <c r="AV242" s="491" t="str">
        <f>IF(_tag_month_day!L238="","",_tag_month_day!L238/100)</f>
        <v/>
      </c>
      <c r="AW242" s="420">
        <f t="shared" si="1136"/>
        <v>0</v>
      </c>
      <c r="AX242" s="420">
        <f t="shared" si="1215"/>
        <v>0</v>
      </c>
      <c r="AY242" s="420" t="str">
        <f>IF(_tag_month_day!M238="","",_tag_month_day!M238/100)</f>
        <v/>
      </c>
      <c r="AZ242" s="420" t="str">
        <f>IF(_tag_month_day!N238="","",_tag_month_day!N238/100)</f>
        <v/>
      </c>
      <c r="BA242" s="420" t="str">
        <f>IF(_tag_month_day!O238="","",_tag_month_day!O238/100)</f>
        <v/>
      </c>
      <c r="BB242" s="496" t="str">
        <f>IF(_tag_month_day!P238="","",_tag_month_day!P238/100)</f>
        <v/>
      </c>
      <c r="BC242" s="496">
        <f t="shared" si="1216"/>
        <v>0</v>
      </c>
      <c r="BD242" s="496" t="str">
        <f>IF(_tag_month_day!Q238="","",_tag_month_day!Q238/100)</f>
        <v/>
      </c>
      <c r="BE242" s="510" t="str">
        <f>IF(_tag_month_day!R238="","",_tag_month_day!R238/100)</f>
        <v/>
      </c>
      <c r="BF242" s="413" t="str">
        <f>IF(_tag_month_day!CC238="","",_tag_month_day!CC238/100)</f>
        <v/>
      </c>
      <c r="BG242" s="511" t="e">
        <f t="shared" si="1165"/>
        <v>#VALUE!</v>
      </c>
      <c r="BH242" s="198">
        <f t="shared" si="1166"/>
        <v>0</v>
      </c>
      <c r="BI242" s="512" t="e">
        <f>IF(CX242=0,BI241,(DK242*查询!$R$5+DL242*查询!$Q$5+DM242*查询!$N$5+DN242*查询!$O$5+DO242*查询!$P$5)*AF242/CX242)</f>
        <v>#VALUE!</v>
      </c>
      <c r="BJ242" s="512" t="e">
        <f>IF(CX242=0,BJ241,(DP242*查询!$S$5+DQ242*查询!$T$5+DR242*查询!$U$5)*AF242/CX242)</f>
        <v>#VALUE!</v>
      </c>
      <c r="BK242" s="512">
        <f t="shared" si="1217"/>
        <v>1</v>
      </c>
      <c r="BL242" s="513" t="str">
        <f>IF(_cfyc_month_day!A238="","",_cfyc_month_day!A238)</f>
        <v/>
      </c>
      <c r="BM242" s="513" t="str">
        <f>IF(_cfyc_month_day!B238="","",_cfyc_month_day!B238)</f>
        <v/>
      </c>
      <c r="BN242" s="513" t="str">
        <f>IF(_cfyc_month_day!C238="","",_cfyc_month_day!C238)</f>
        <v/>
      </c>
      <c r="BO242" s="522" t="str">
        <f>IF(_cfyc_month_day!D238="","",_cfyc_month_day!D238)</f>
        <v/>
      </c>
      <c r="BP242" s="522" t="str">
        <f>IF(_cfyc_month_day!E238="","",_cfyc_month_day!E238)</f>
        <v/>
      </c>
      <c r="BQ242" s="522" t="str">
        <f>IF(_cfyc_month_day!F238="","",_cfyc_month_day!F238)</f>
        <v/>
      </c>
      <c r="BR242" s="513" t="str">
        <f>IF(_tag_month_day!T238="","",_tag_month_day!T238)</f>
        <v/>
      </c>
      <c r="BS242" s="513" t="str">
        <f>IF(_tag_month_day!U238="","",_tag_month_day!U238)</f>
        <v/>
      </c>
      <c r="BT242" s="523" t="str">
        <f t="shared" si="1218"/>
        <v/>
      </c>
      <c r="BU242" s="223" t="str">
        <f>IF(_tag_month_day!V238="","",_tag_month_day!V238)</f>
        <v/>
      </c>
      <c r="BV242" s="206" t="str">
        <f>IF(_tag_month_day!W238="","",_tag_month_day!W238)</f>
        <v/>
      </c>
      <c r="BW242" s="540" t="str">
        <f>IF(_tag_month_day!X238="","",_tag_month_day!X238)</f>
        <v/>
      </c>
      <c r="BX242" s="540" t="str">
        <f>IF(_tag_month_day!Y238="","",_tag_month_day!Y238)</f>
        <v/>
      </c>
      <c r="BY242" s="541">
        <f ca="1" t="shared" si="1219"/>
        <v>43626.9583333328</v>
      </c>
      <c r="BZ242" s="542"/>
      <c r="CA242" s="543" t="str">
        <f>IF(_jhy2_month_day!A238="","",_jhy2_month_day!A238)</f>
        <v/>
      </c>
      <c r="CB242" s="464" t="str">
        <f>IF(_jhy2_month_day!B238="","",_jhy2_month_day!B238)</f>
        <v/>
      </c>
      <c r="CC242" s="464" t="str">
        <f>IF(_jhy2_month_day!C238="","",_jhy2_month_day!C238)</f>
        <v/>
      </c>
      <c r="CD242" s="464" t="str">
        <f>IF(_jhy2_month_day!D238="","",_jhy2_month_day!D238)</f>
        <v/>
      </c>
      <c r="CE242" s="464" t="str">
        <f>IF(_jhy2_month_day!E238="","",_jhy2_month_day!E238)</f>
        <v/>
      </c>
      <c r="CF242" s="464" t="str">
        <f>IF(_jhy2_month_day!F238="","",_jhy2_month_day!F238)</f>
        <v/>
      </c>
      <c r="CG242" s="464" t="str">
        <f>IF(_jhy2_month_day!G238="","",_jhy2_month_day!G238)</f>
        <v/>
      </c>
      <c r="CH242" s="464" t="str">
        <f>IF(_jhy2_month_day!H238="","",_jhy2_month_day!H238)</f>
        <v/>
      </c>
      <c r="CI242" s="464" t="str">
        <f>IF(_jhy2_month_day!I238="","",_jhy2_month_day!I238)</f>
        <v/>
      </c>
      <c r="CJ242" s="464" t="str">
        <f>IF(_jhy2_month_day!J238="","",_jhy2_month_day!J238)</f>
        <v/>
      </c>
      <c r="CK242" s="464" t="str">
        <f>IF(_jhy2_month_day!K238="","",_jhy2_month_day!K238)</f>
        <v/>
      </c>
      <c r="CL242" s="562" t="str">
        <f>IF(_jhy2_month_day!L238="","",_jhy2_month_day!L238)</f>
        <v/>
      </c>
      <c r="CM242" s="562" t="str">
        <f>IF(_jhy2_month_day!M238="","",_jhy2_month_day!M238)</f>
        <v/>
      </c>
      <c r="CN242" s="562" t="str">
        <f>IF(_jhy2_month_day!N238="","",_jhy2_month_day!N238)</f>
        <v/>
      </c>
      <c r="CO242" s="562" t="str">
        <f>IF(_jhy2_month_day!O238="","",_jhy2_month_day!O238)</f>
        <v/>
      </c>
      <c r="CP242" s="562" t="str">
        <f>IF(_jhy2_month_day!P238="","",_jhy2_month_day!P238)</f>
        <v/>
      </c>
      <c r="CQ242" s="562" t="str">
        <f>IF(_jhy2_month_day!Q238="","",_jhy2_month_day!Q238)</f>
        <v/>
      </c>
      <c r="CR242" s="563" t="str">
        <f>IF(_jhy2_month_day!R238="","",_jhy2_month_day!R238)</f>
        <v/>
      </c>
      <c r="CS242" s="576" t="str">
        <f>IF(_jhy2_month_day!S238="","",_jhy2_month_day!S238)</f>
        <v/>
      </c>
      <c r="CT242" s="562" t="str">
        <f>IF(_jhy2_month_day!T238="","",_jhy2_month_day!T238)</f>
        <v/>
      </c>
      <c r="CU242" s="577" t="e">
        <f t="shared" si="1167"/>
        <v>#VALUE!</v>
      </c>
      <c r="CV242" s="198" t="e">
        <f t="shared" si="1168"/>
        <v>#VALUE!</v>
      </c>
      <c r="CW242" s="192" t="e">
        <f t="shared" si="1169"/>
        <v>#VALUE!</v>
      </c>
      <c r="CX242" s="192" t="e">
        <f t="shared" si="1170"/>
        <v>#VALUE!</v>
      </c>
      <c r="CY242" s="202" t="e">
        <f t="shared" si="1171"/>
        <v>#VALUE!</v>
      </c>
      <c r="CZ242" s="192" t="e">
        <f t="shared" ref="CZ242:DI242" si="1454">$AJ242*EF242</f>
        <v>#VALUE!</v>
      </c>
      <c r="DA242" s="192" t="e">
        <f t="shared" si="1454"/>
        <v>#VALUE!</v>
      </c>
      <c r="DB242" s="192" t="e">
        <f t="shared" si="1454"/>
        <v>#VALUE!</v>
      </c>
      <c r="DC242" s="192" t="e">
        <f t="shared" si="1454"/>
        <v>#VALUE!</v>
      </c>
      <c r="DD242" s="192" t="e">
        <f t="shared" si="1454"/>
        <v>#VALUE!</v>
      </c>
      <c r="DE242" s="192" t="e">
        <f t="shared" si="1454"/>
        <v>#VALUE!</v>
      </c>
      <c r="DF242" s="192" t="e">
        <f t="shared" si="1454"/>
        <v>#VALUE!</v>
      </c>
      <c r="DG242" s="192" t="e">
        <f t="shared" si="1454"/>
        <v>#VALUE!</v>
      </c>
      <c r="DH242" s="192" t="e">
        <f t="shared" si="1454"/>
        <v>#VALUE!</v>
      </c>
      <c r="DI242" s="192" t="e">
        <f t="shared" si="1454"/>
        <v>#VALUE!</v>
      </c>
      <c r="DJ242" s="192" t="e">
        <f t="shared" si="1173"/>
        <v>#VALUE!</v>
      </c>
      <c r="DK242" s="192" t="e">
        <f t="shared" si="1174"/>
        <v>#VALUE!</v>
      </c>
      <c r="DL242" s="192" t="e">
        <f t="shared" si="1175"/>
        <v>#VALUE!</v>
      </c>
      <c r="DM242" s="192" t="e">
        <f t="shared" si="1176"/>
        <v>#VALUE!</v>
      </c>
      <c r="DN242" s="192" t="e">
        <f t="shared" si="1177"/>
        <v>#VALUE!</v>
      </c>
      <c r="DO242" s="192" t="e">
        <f t="shared" si="1178"/>
        <v>#VALUE!</v>
      </c>
      <c r="DP242" s="192" t="e">
        <f t="shared" si="1179"/>
        <v>#VALUE!</v>
      </c>
      <c r="DQ242" s="192" t="e">
        <f t="shared" si="1180"/>
        <v>#VALUE!</v>
      </c>
      <c r="DR242" s="192" t="e">
        <f t="shared" si="1181"/>
        <v>#VALUE!</v>
      </c>
      <c r="DS242" s="192" t="e">
        <f t="shared" si="1182"/>
        <v>#VALUE!</v>
      </c>
      <c r="DT242" s="192" t="e">
        <f t="shared" si="1183"/>
        <v>#VALUE!</v>
      </c>
      <c r="DU242" s="192" t="e">
        <f t="shared" si="1184"/>
        <v>#VALUE!</v>
      </c>
      <c r="DV242" s="198" t="e">
        <f t="shared" si="1185"/>
        <v>#VALUE!</v>
      </c>
      <c r="DW242" s="198" t="e">
        <f t="shared" si="1186"/>
        <v>#DIV/0!</v>
      </c>
      <c r="DX242" s="198" t="e">
        <f t="shared" si="1187"/>
        <v>#DIV/0!</v>
      </c>
      <c r="DY242" s="198" t="e">
        <f t="shared" si="1188"/>
        <v>#VALUE!</v>
      </c>
      <c r="DZ242" s="198" t="e">
        <f t="shared" si="1189"/>
        <v>#VALUE!</v>
      </c>
      <c r="EA242" s="198" t="e">
        <f t="shared" si="1190"/>
        <v>#VALUE!</v>
      </c>
      <c r="EB242" s="198" t="e">
        <f t="shared" si="1191"/>
        <v>#VALUE!</v>
      </c>
      <c r="EC242" s="198" t="e">
        <f t="shared" si="1192"/>
        <v>#DIV/0!</v>
      </c>
      <c r="ED242" s="198" t="e">
        <f t="shared" si="1193"/>
        <v>#VALUE!</v>
      </c>
      <c r="EE242" s="198" t="e">
        <f t="shared" si="1194"/>
        <v>#VALUE!</v>
      </c>
      <c r="EF242" s="198" t="e">
        <f t="shared" ref="EF242:EO242" si="1455">DV242/SUM($DV242:$EE242)</f>
        <v>#VALUE!</v>
      </c>
      <c r="EG242" s="198" t="e">
        <f t="shared" si="1455"/>
        <v>#DIV/0!</v>
      </c>
      <c r="EH242" s="198" t="e">
        <f t="shared" si="1455"/>
        <v>#DIV/0!</v>
      </c>
      <c r="EI242" s="198" t="e">
        <f t="shared" si="1455"/>
        <v>#VALUE!</v>
      </c>
      <c r="EJ242" s="198" t="e">
        <f t="shared" si="1455"/>
        <v>#VALUE!</v>
      </c>
      <c r="EK242" s="198" t="e">
        <f t="shared" si="1455"/>
        <v>#VALUE!</v>
      </c>
      <c r="EL242" s="198" t="e">
        <f t="shared" si="1455"/>
        <v>#VALUE!</v>
      </c>
      <c r="EM242" s="198" t="e">
        <f t="shared" si="1455"/>
        <v>#DIV/0!</v>
      </c>
      <c r="EN242" s="198" t="e">
        <f t="shared" si="1455"/>
        <v>#VALUE!</v>
      </c>
      <c r="EO242" s="198" t="e">
        <f t="shared" si="1455"/>
        <v>#VALUE!</v>
      </c>
      <c r="EP242" s="511">
        <f t="shared" ref="EP242:EW242" si="1456">EP241</f>
        <v>0.08</v>
      </c>
      <c r="EQ242" s="511">
        <f t="shared" si="1456"/>
        <v>0.015</v>
      </c>
      <c r="ER242" s="511">
        <f t="shared" si="1456"/>
        <v>0.015</v>
      </c>
      <c r="ES242" s="511">
        <f t="shared" si="1456"/>
        <v>0.015</v>
      </c>
      <c r="ET242" s="511">
        <f t="shared" si="1456"/>
        <v>0.015</v>
      </c>
      <c r="EU242" s="511">
        <f t="shared" si="1456"/>
        <v>0.09</v>
      </c>
      <c r="EV242" s="511">
        <f t="shared" si="1456"/>
        <v>0.09</v>
      </c>
      <c r="EW242" s="511">
        <f t="shared" si="1456"/>
        <v>0.09</v>
      </c>
      <c r="EX242" s="420" t="str">
        <f>IF(_tag_month_day!AS238="","",_tag_month_day!AS238/100)</f>
        <v/>
      </c>
      <c r="EY242" s="420" t="str">
        <f>IF(_tag_month_day!AT238="","",_tag_month_day!AT238/100)</f>
        <v/>
      </c>
      <c r="EZ242" s="420" t="str">
        <f>IF(_tag_month_day!AU238="","",_tag_month_day!AU238/100)</f>
        <v/>
      </c>
      <c r="FA242" s="420" t="str">
        <f>IF(_tag_month_day!AV238="","",_tag_month_day!AV238/100)</f>
        <v/>
      </c>
      <c r="FB242" s="420" t="str">
        <f>IF(_tag_month_day!AW238="","",_tag_month_day!AW238/100)</f>
        <v/>
      </c>
      <c r="FC242" s="420" t="str">
        <f>IF(_tag_month_day!AX238="","",_tag_month_day!AX238/100)</f>
        <v/>
      </c>
      <c r="FD242" s="510">
        <f t="shared" si="1223"/>
        <v>0.33</v>
      </c>
      <c r="FE242" s="510">
        <f t="shared" si="1224"/>
        <v>0.19</v>
      </c>
      <c r="FF242" s="510">
        <f t="shared" si="1225"/>
        <v>0.003</v>
      </c>
      <c r="FG242" s="510">
        <f t="shared" si="1226"/>
        <v>0</v>
      </c>
      <c r="FH242" s="603">
        <f t="shared" si="1227"/>
        <v>0.0001</v>
      </c>
      <c r="FI242" s="510">
        <f t="shared" ref="FI242:FR242" si="1457">FI241</f>
        <v>0.41</v>
      </c>
      <c r="FJ242" s="510">
        <f t="shared" si="1457"/>
        <v>0.11</v>
      </c>
      <c r="FK242" s="510">
        <f t="shared" si="1457"/>
        <v>0.015</v>
      </c>
      <c r="FL242" s="510">
        <f t="shared" si="1457"/>
        <v>0</v>
      </c>
      <c r="FM242" s="603">
        <f t="shared" si="1457"/>
        <v>0.0001</v>
      </c>
      <c r="FN242" s="510" t="str">
        <f>IF(_tag_month_day!AY238="","",_tag_month_day!AY238/100)</f>
        <v/>
      </c>
      <c r="FO242" s="510" t="str">
        <f>IF(_tag_month_day!AZ238="","",_tag_month_day!AZ238/100)</f>
        <v/>
      </c>
      <c r="FP242" s="510" t="str">
        <f>IF(_tag_month_day!BA238="","",_tag_month_day!BA238/100)</f>
        <v/>
      </c>
      <c r="FQ242" s="510" t="str">
        <f>IF(_tag_month_day!BB238="","",_tag_month_day!BB238/100)</f>
        <v/>
      </c>
      <c r="FR242" s="603" t="str">
        <f>IF(_tag_month_day!BC238="","",_tag_month_day!BC238/100)</f>
        <v/>
      </c>
      <c r="FS242" s="510" t="str">
        <f>IF(_tag_month_day!BD238="","",_tag_month_day!BD238/100)</f>
        <v/>
      </c>
      <c r="FT242" s="510" t="str">
        <f>IF(_tag_month_day!BE238="","",_tag_month_day!BE238/100)</f>
        <v/>
      </c>
      <c r="FU242" s="510" t="str">
        <f>IF(_tag_month_day!BF238="","",_tag_month_day!BF238/100)</f>
        <v/>
      </c>
      <c r="FV242" s="510" t="str">
        <f>IF(_tag_month_day!BG238="","",_tag_month_day!BG238/100)</f>
        <v/>
      </c>
      <c r="FW242" s="603" t="str">
        <f>IF(_tag_month_day!BH238="","",_tag_month_day!BH238/100)</f>
        <v/>
      </c>
      <c r="FX242" s="510" t="str">
        <f>IF(_tag_month_day!BI238="","",_tag_month_day!BI238/100)</f>
        <v/>
      </c>
      <c r="FY242" s="510" t="str">
        <f>IF(_tag_month_day!BJ238="","",_tag_month_day!BJ238/100)</f>
        <v/>
      </c>
      <c r="FZ242" s="605" t="str">
        <f>IF(_tag_month_day!BK238="","",_tag_month_day!BK238/100)</f>
        <v/>
      </c>
      <c r="GA242" s="510" t="str">
        <f>IF(_tag_month_day!BL238="","",_tag_month_day!BL238/100)</f>
        <v/>
      </c>
      <c r="GB242" s="603" t="str">
        <f>IF(_tag_month_day!BM238="","",_tag_month_day!BM238/100)</f>
        <v/>
      </c>
      <c r="GC242" s="420" t="str">
        <f>IF(_tag_month_day!BN238="","",_tag_month_day!BN238/100)</f>
        <v/>
      </c>
      <c r="GD242" s="420" t="str">
        <f>IF(_tag_month_day!BO238="","",_tag_month_day!BO238/100)</f>
        <v/>
      </c>
      <c r="GE242" s="420" t="str">
        <f>IF(_tag_month_day!BP238="","",_tag_month_day!BP238/100)</f>
        <v/>
      </c>
      <c r="GF242" s="420" t="str">
        <f>IF(_tag_month_day!BQ238="","",_tag_month_day!BQ238/100)</f>
        <v/>
      </c>
      <c r="GG242" s="420" t="str">
        <f>IF(_tag_month_day!BR238="","",_tag_month_day!BR238/100)</f>
        <v/>
      </c>
      <c r="GH242" s="420" t="str">
        <f>IF(_tag_month_day!BS238="","",_tag_month_day!BS238/100)</f>
        <v/>
      </c>
      <c r="GI242" s="603" t="str">
        <f>IF(_tag_month_day!BT238="","",_tag_month_day!BT238/100)</f>
        <v/>
      </c>
      <c r="GJ242" s="612" t="str">
        <f>IF(_tag_month_day!BU238="","",_tag_month_day!BU238/100)</f>
        <v/>
      </c>
      <c r="GK242" s="620" t="str">
        <f>IF(_tag_month_day!BV238="",IF(_rlcf_month_day!A$2="","",_rlcf_month_day!A$2/100),_tag_month_day!BV238/100)</f>
        <v/>
      </c>
      <c r="GL242" s="620" t="str">
        <f>IF(_tag_month_day!BW238="",IF(_rlcf_month_day!B$2="","",_rlcf_month_day!B$2/100),_tag_month_day!BW238/100)</f>
        <v/>
      </c>
      <c r="GM242" s="621" t="str">
        <f>IF(_tag_month_day!BX238="",IF(_rlcf_month_day!C$2="","",_rlcf_month_day!C$2/100),_tag_month_day!BX238/100)</f>
        <v/>
      </c>
      <c r="GN242" s="620" t="str">
        <f>IF(_tag_month_day!BV238="",IF(_rlcf_month_day!A$2="","",_rlcf_month_day!A$2/100),_tag_month_day!BV238/100)</f>
        <v/>
      </c>
      <c r="GO242" s="620" t="str">
        <f>IF(_tag_month_day!BW238="",IF(_rlcf_month_day!B$2="","",_rlcf_month_day!B$2/100),_tag_month_day!BW238/100)</f>
        <v/>
      </c>
      <c r="GP242" s="620" t="str">
        <f>IF(_tag_month_day!CD238="",IF(_rlcf_month_day!E$2="","",_rlcf_month_day!E$2/100),_tag_month_day!CD238/100)</f>
        <v/>
      </c>
      <c r="GQ242" s="620" t="str">
        <f>IF(_tag_month_day!CE238="",IF(_rlcf_month_day!F$2="","",_rlcf_month_day!F$2/100),_tag_month_day!CE238/100)</f>
        <v/>
      </c>
      <c r="GR242" s="621" t="str">
        <f>IF(_tag_month_day!CF238="",IF(_rlcf_month_day!G$2="","",_rlcf_month_day!G$2/100),_tag_month_day!CF238/100)</f>
        <v/>
      </c>
      <c r="GS242" s="626">
        <f t="shared" ref="GS242:HH242" si="1458">GS241</f>
        <v>0.953</v>
      </c>
      <c r="GT242" s="626">
        <f t="shared" si="1458"/>
        <v>0.55</v>
      </c>
      <c r="GU242" s="626">
        <f t="shared" si="1458"/>
        <v>0.55</v>
      </c>
      <c r="GV242" s="626">
        <f t="shared" si="1458"/>
        <v>0.55</v>
      </c>
      <c r="GW242" s="626">
        <f t="shared" si="1458"/>
        <v>0.5</v>
      </c>
      <c r="GX242" s="626">
        <f t="shared" si="1458"/>
        <v>0.935</v>
      </c>
      <c r="GY242" s="626">
        <f t="shared" si="1458"/>
        <v>0.15</v>
      </c>
      <c r="GZ242" s="626">
        <f t="shared" si="1458"/>
        <v>1</v>
      </c>
      <c r="HA242" s="632">
        <f t="shared" si="1458"/>
        <v>0.047</v>
      </c>
      <c r="HB242" s="632">
        <f t="shared" si="1458"/>
        <v>0.45</v>
      </c>
      <c r="HC242" s="632">
        <f t="shared" si="1458"/>
        <v>0.45</v>
      </c>
      <c r="HD242" s="632">
        <f t="shared" si="1458"/>
        <v>0.45</v>
      </c>
      <c r="HE242" s="632">
        <f t="shared" si="1458"/>
        <v>0.5</v>
      </c>
      <c r="HF242" s="632">
        <f t="shared" si="1458"/>
        <v>0.065</v>
      </c>
      <c r="HG242" s="632">
        <f t="shared" si="1458"/>
        <v>0.85</v>
      </c>
      <c r="HH242" s="632">
        <f t="shared" si="1458"/>
        <v>0</v>
      </c>
      <c r="HI242" s="68">
        <f t="shared" si="1199"/>
        <v>0</v>
      </c>
      <c r="HJ242" s="68" t="e">
        <f t="shared" si="1230"/>
        <v>#VALUE!</v>
      </c>
      <c r="HK242" s="202">
        <f t="shared" si="1231"/>
        <v>0.85</v>
      </c>
      <c r="HL242" s="464">
        <f t="shared" si="1232"/>
        <v>550000</v>
      </c>
      <c r="HM242" s="464">
        <f t="shared" si="1233"/>
        <v>480000</v>
      </c>
      <c r="HN242" s="192" t="e">
        <f t="shared" si="1200"/>
        <v>#VALUE!</v>
      </c>
      <c r="HO242" s="192" t="e">
        <f>HN242*HK242*$HO$2/HL242*1000000</f>
        <v>#VALUE!</v>
      </c>
      <c r="HP242" s="192" t="e">
        <f>HN242*HK242*$HP$2/HM242*1000000</f>
        <v>#VALUE!</v>
      </c>
    </row>
    <row r="243" customFormat="1" customHeight="1" spans="1:224">
      <c r="A243" s="381">
        <v>238</v>
      </c>
      <c r="B243" s="54">
        <f ca="1" t="shared" si="1234"/>
        <v>43626</v>
      </c>
      <c r="C243" s="57">
        <f t="shared" si="1235"/>
        <v>0.0416666666666667</v>
      </c>
      <c r="D243" s="68" t="str">
        <f ca="1" t="shared" si="1201"/>
        <v>中班</v>
      </c>
      <c r="E243" s="68" t="str">
        <f ca="1" t="shared" si="1202"/>
        <v>丙</v>
      </c>
      <c r="F243" s="68">
        <f ca="1">SUMPRODUCT((成本日报!$A$3:$A$95=计划!B243)*(成本日报!$B$3:$B$95=计划!$D243),成本日报!$C$3:$C$95)</f>
        <v>3</v>
      </c>
      <c r="G243" s="382">
        <f ca="1" t="shared" si="1236"/>
        <v>43626.8749999994</v>
      </c>
      <c r="H243" s="382">
        <f ca="1" t="shared" si="1203"/>
        <v>43626.8819444439</v>
      </c>
      <c r="I243" s="382">
        <f ca="1" t="shared" si="1204"/>
        <v>43626.8874999994</v>
      </c>
      <c r="J243" s="382">
        <f ca="1" t="shared" si="1205"/>
        <v>43626.9166666661</v>
      </c>
      <c r="K243" s="382">
        <f ca="1" t="shared" si="1206"/>
        <v>43626.9791666661</v>
      </c>
      <c r="L243" s="382">
        <f ca="1" t="shared" si="1207"/>
        <v>43626.9999999994</v>
      </c>
      <c r="M243" s="398" t="str">
        <f>IF(_tag_month_day!A239="","",_tag_month_day!A239)</f>
        <v/>
      </c>
      <c r="N243" s="398" t="str">
        <f>IF(_tag_month_day!B239="","",_tag_month_day!B239)</f>
        <v/>
      </c>
      <c r="O243" s="399" t="e">
        <f t="shared" si="1208"/>
        <v>#VALUE!</v>
      </c>
      <c r="P243" s="398" t="str">
        <f>IF(_tag_month_day!C239="","",_tag_month_day!C239)</f>
        <v/>
      </c>
      <c r="Q243" s="398" t="str">
        <f>IF(_tag_month_day!D239="","",_tag_month_day!D239)</f>
        <v/>
      </c>
      <c r="R243" s="416">
        <f>IF(_tag_month_day!CB239="",R242,_tag_month_day!CB239/100)</f>
        <v>0.07</v>
      </c>
      <c r="S243" s="417" t="str">
        <f>IF(_tag_month_day!E239="","",_tag_month_day!E239)</f>
        <v/>
      </c>
      <c r="T243" s="417" t="str">
        <f>IF(_tag_month_day!F239="","",_tag_month_day!F239)</f>
        <v/>
      </c>
      <c r="U243" s="418" t="e">
        <f t="shared" si="1162"/>
        <v>#VALUE!</v>
      </c>
      <c r="V243" s="53" t="e">
        <f t="shared" si="1163"/>
        <v>#VALUE!</v>
      </c>
      <c r="W243" s="419" t="str">
        <f>IF(_jhy_month_day!A239="","",_jhy_month_day!A239)</f>
        <v/>
      </c>
      <c r="X243" s="420" t="str">
        <f>IF(_jhy_month_day!B239="","",_jhy_month_day!B239/100)</f>
        <v/>
      </c>
      <c r="Y243" s="420" t="str">
        <f>IF(_jhy_month_day!C239="","",_jhy_month_day!C239/100)</f>
        <v/>
      </c>
      <c r="Z243" s="439">
        <f t="shared" si="1253"/>
        <v>60</v>
      </c>
      <c r="AA243" s="440" t="str">
        <f>IF(_tag_month_day!G239="","",_tag_month_day!G239/100)</f>
        <v/>
      </c>
      <c r="AB243" s="440" t="str">
        <f>IF(_tag_month_day!H239="","",_tag_month_day!H239/100)</f>
        <v/>
      </c>
      <c r="AC243" s="193">
        <f t="shared" si="1209"/>
        <v>1.59963432013121</v>
      </c>
      <c r="AD243" s="441" t="str">
        <f t="shared" si="1210"/>
        <v/>
      </c>
      <c r="AE243" s="442" t="str">
        <f t="shared" si="1211"/>
        <v/>
      </c>
      <c r="AF243" s="443">
        <v>1</v>
      </c>
      <c r="AG243" s="68" t="str">
        <f>IF(_duihao_month_day!A239="","",_duihao_month_day!A239)</f>
        <v/>
      </c>
      <c r="AH243" s="463">
        <f>IF(_gyk_month_day!B239="",AH242,_gyk_month_day!B239)</f>
        <v>820</v>
      </c>
      <c r="AI243" s="464" t="e">
        <f t="shared" si="1237"/>
        <v>#VALUE!</v>
      </c>
      <c r="AJ243" s="68" t="str">
        <f>IF(_tag_month_day!I239="","",_tag_month_day!I239)</f>
        <v/>
      </c>
      <c r="AK243" s="465" t="str">
        <f>IF(_tzyy_month_day!A239="","",_tzyy_month_day!A239)</f>
        <v/>
      </c>
      <c r="AL243" s="465" t="str">
        <f>IF(_tzyy_month_day!B239="","",_tzyy_month_day!B239)</f>
        <v/>
      </c>
      <c r="AM243" s="465" t="str">
        <f>IF(_tzyy_month_day!C239="","",_tzyy_month_day!C239)</f>
        <v/>
      </c>
      <c r="AN243" s="466" t="str">
        <f>IF(_tag_month_day!CG239="","",_tag_month_day!CG239)</f>
        <v/>
      </c>
      <c r="AO243" s="466" t="str">
        <f>IF(_tag_month_day!CH239="","",_tag_month_day!CH239)</f>
        <v/>
      </c>
      <c r="AP243" s="486" t="e">
        <f t="shared" si="1212"/>
        <v>#VALUE!</v>
      </c>
      <c r="AQ243" s="487" t="str">
        <f>IF(_tag_month_day!J239="","",_tag_month_day!J239/100)</f>
        <v/>
      </c>
      <c r="AR243" s="488">
        <f t="shared" si="1213"/>
        <v>1.3</v>
      </c>
      <c r="AS243" s="489" t="e">
        <f t="shared" si="1164"/>
        <v>#VALUE!</v>
      </c>
      <c r="AT243" s="489">
        <f t="shared" si="1214"/>
        <v>0</v>
      </c>
      <c r="AU243" s="490" t="str">
        <f>IF(_tag_month_day!K239="","",_tag_month_day!K239)</f>
        <v/>
      </c>
      <c r="AV243" s="491" t="str">
        <f>IF(_tag_month_day!L239="","",_tag_month_day!L239/100)</f>
        <v/>
      </c>
      <c r="AW243" s="420">
        <f t="shared" si="1136"/>
        <v>0</v>
      </c>
      <c r="AX243" s="420">
        <f t="shared" si="1215"/>
        <v>0</v>
      </c>
      <c r="AY243" s="420" t="str">
        <f>IF(_tag_month_day!M239="","",_tag_month_day!M239/100)</f>
        <v/>
      </c>
      <c r="AZ243" s="420" t="str">
        <f>IF(_tag_month_day!N239="","",_tag_month_day!N239/100)</f>
        <v/>
      </c>
      <c r="BA243" s="420" t="str">
        <f>IF(_tag_month_day!O239="","",_tag_month_day!O239/100)</f>
        <v/>
      </c>
      <c r="BB243" s="496" t="str">
        <f>IF(_tag_month_day!P239="","",_tag_month_day!P239/100)</f>
        <v/>
      </c>
      <c r="BC243" s="496">
        <f t="shared" si="1216"/>
        <v>0</v>
      </c>
      <c r="BD243" s="496" t="str">
        <f>IF(_tag_month_day!Q239="","",_tag_month_day!Q239/100)</f>
        <v/>
      </c>
      <c r="BE243" s="510" t="str">
        <f>IF(_tag_month_day!R239="","",_tag_month_day!R239/100)</f>
        <v/>
      </c>
      <c r="BF243" s="413" t="str">
        <f>IF(_tag_month_day!CC239="","",_tag_month_day!CC239/100)</f>
        <v/>
      </c>
      <c r="BG243" s="511" t="e">
        <f t="shared" si="1165"/>
        <v>#VALUE!</v>
      </c>
      <c r="BH243" s="198">
        <f t="shared" si="1166"/>
        <v>0</v>
      </c>
      <c r="BI243" s="512" t="e">
        <f>IF(CX243=0,BI242,(DK243*查询!$R$5+DL243*查询!$Q$5+DM243*查询!$N$5+DN243*查询!$O$5+DO243*查询!$P$5)*AF243/CX243)</f>
        <v>#VALUE!</v>
      </c>
      <c r="BJ243" s="512" t="e">
        <f>IF(CX243=0,BJ242,(DP243*查询!$S$5+DQ243*查询!$T$5+DR243*查询!$U$5)*AF243/CX243)</f>
        <v>#VALUE!</v>
      </c>
      <c r="BK243" s="512">
        <f t="shared" si="1217"/>
        <v>1</v>
      </c>
      <c r="BL243" s="513" t="str">
        <f>IF(_cfyc_month_day!A239="","",_cfyc_month_day!A239)</f>
        <v/>
      </c>
      <c r="BM243" s="513" t="str">
        <f>IF(_cfyc_month_day!B239="","",_cfyc_month_day!B239)</f>
        <v/>
      </c>
      <c r="BN243" s="513" t="str">
        <f>IF(_cfyc_month_day!C239="","",_cfyc_month_day!C239)</f>
        <v/>
      </c>
      <c r="BO243" s="522" t="str">
        <f>IF(_cfyc_month_day!D239="","",_cfyc_month_day!D239)</f>
        <v/>
      </c>
      <c r="BP243" s="522" t="str">
        <f>IF(_cfyc_month_day!E239="","",_cfyc_month_day!E239)</f>
        <v/>
      </c>
      <c r="BQ243" s="522" t="str">
        <f>IF(_cfyc_month_day!F239="","",_cfyc_month_day!F239)</f>
        <v/>
      </c>
      <c r="BR243" s="513" t="str">
        <f>IF(_tag_month_day!T239="","",_tag_month_day!T239)</f>
        <v/>
      </c>
      <c r="BS243" s="513" t="str">
        <f>IF(_tag_month_day!U239="","",_tag_month_day!U239)</f>
        <v/>
      </c>
      <c r="BT243" s="523" t="str">
        <f t="shared" si="1218"/>
        <v/>
      </c>
      <c r="BU243" s="223" t="str">
        <f>IF(_tag_month_day!V239="","",_tag_month_day!V239)</f>
        <v/>
      </c>
      <c r="BV243" s="206" t="str">
        <f>IF(_tag_month_day!W239="","",_tag_month_day!W239)</f>
        <v/>
      </c>
      <c r="BW243" s="540" t="str">
        <f>IF(_tag_month_day!X239="","",_tag_month_day!X239)</f>
        <v/>
      </c>
      <c r="BX243" s="540" t="str">
        <f>IF(_tag_month_day!Y239="","",_tag_month_day!Y239)</f>
        <v/>
      </c>
      <c r="BY243" s="541">
        <f ca="1" t="shared" si="1219"/>
        <v>43626.9999999994</v>
      </c>
      <c r="BZ243" s="542" t="s">
        <v>215</v>
      </c>
      <c r="CA243" s="543" t="str">
        <f>IF(_jhy2_month_day!A239="","",_jhy2_month_day!A239)</f>
        <v/>
      </c>
      <c r="CB243" s="464" t="str">
        <f>IF(_jhy2_month_day!B239="","",_jhy2_month_day!B239)</f>
        <v/>
      </c>
      <c r="CC243" s="464" t="str">
        <f>IF(_jhy2_month_day!C239="","",_jhy2_month_day!C239)</f>
        <v/>
      </c>
      <c r="CD243" s="464" t="str">
        <f>IF(_jhy2_month_day!D239="","",_jhy2_month_day!D239)</f>
        <v/>
      </c>
      <c r="CE243" s="464" t="str">
        <f>IF(_jhy2_month_day!E239="","",_jhy2_month_day!E239)</f>
        <v/>
      </c>
      <c r="CF243" s="464" t="str">
        <f>IF(_jhy2_month_day!F239="","",_jhy2_month_day!F239)</f>
        <v/>
      </c>
      <c r="CG243" s="464" t="str">
        <f>IF(_jhy2_month_day!G239="","",_jhy2_month_day!G239)</f>
        <v/>
      </c>
      <c r="CH243" s="464" t="str">
        <f>IF(_jhy2_month_day!H239="","",_jhy2_month_day!H239)</f>
        <v/>
      </c>
      <c r="CI243" s="464" t="str">
        <f>IF(_jhy2_month_day!I239="","",_jhy2_month_day!I239)</f>
        <v/>
      </c>
      <c r="CJ243" s="464" t="str">
        <f>IF(_jhy2_month_day!J239="","",_jhy2_month_day!J239)</f>
        <v/>
      </c>
      <c r="CK243" s="464" t="str">
        <f>IF(_jhy2_month_day!K239="","",_jhy2_month_day!K239)</f>
        <v/>
      </c>
      <c r="CL243" s="562" t="str">
        <f>IF(_jhy2_month_day!L239="","",_jhy2_month_day!L239)</f>
        <v/>
      </c>
      <c r="CM243" s="562" t="str">
        <f>IF(_jhy2_month_day!M239="","",_jhy2_month_day!M239)</f>
        <v/>
      </c>
      <c r="CN243" s="562" t="str">
        <f>IF(_jhy2_month_day!N239="","",_jhy2_month_day!N239)</f>
        <v/>
      </c>
      <c r="CO243" s="562" t="str">
        <f>IF(_jhy2_month_day!O239="","",_jhy2_month_day!O239)</f>
        <v/>
      </c>
      <c r="CP243" s="562" t="str">
        <f>IF(_jhy2_month_day!P239="","",_jhy2_month_day!P239)</f>
        <v/>
      </c>
      <c r="CQ243" s="562" t="str">
        <f>IF(_jhy2_month_day!Q239="","",_jhy2_month_day!Q239)</f>
        <v/>
      </c>
      <c r="CR243" s="563" t="str">
        <f>IF(_jhy2_month_day!R239="","",_jhy2_month_day!R239)</f>
        <v/>
      </c>
      <c r="CS243" s="576" t="str">
        <f>IF(_jhy2_month_day!S239="","",_jhy2_month_day!S239)</f>
        <v/>
      </c>
      <c r="CT243" s="562" t="str">
        <f>IF(_jhy2_month_day!T239="","",_jhy2_month_day!T239)</f>
        <v/>
      </c>
      <c r="CU243" s="577" t="e">
        <f t="shared" si="1167"/>
        <v>#VALUE!</v>
      </c>
      <c r="CV243" s="198" t="e">
        <f t="shared" si="1168"/>
        <v>#VALUE!</v>
      </c>
      <c r="CW243" s="192" t="e">
        <f t="shared" si="1169"/>
        <v>#VALUE!</v>
      </c>
      <c r="CX243" s="192" t="e">
        <f t="shared" si="1170"/>
        <v>#VALUE!</v>
      </c>
      <c r="CY243" s="202" t="e">
        <f t="shared" si="1171"/>
        <v>#VALUE!</v>
      </c>
      <c r="CZ243" s="192" t="e">
        <f t="shared" ref="CZ243:DI243" si="1459">$AJ243*EF243</f>
        <v>#VALUE!</v>
      </c>
      <c r="DA243" s="192" t="e">
        <f t="shared" si="1459"/>
        <v>#VALUE!</v>
      </c>
      <c r="DB243" s="192" t="e">
        <f t="shared" si="1459"/>
        <v>#VALUE!</v>
      </c>
      <c r="DC243" s="192" t="e">
        <f t="shared" si="1459"/>
        <v>#VALUE!</v>
      </c>
      <c r="DD243" s="192" t="e">
        <f t="shared" si="1459"/>
        <v>#VALUE!</v>
      </c>
      <c r="DE243" s="192" t="e">
        <f t="shared" si="1459"/>
        <v>#VALUE!</v>
      </c>
      <c r="DF243" s="192" t="e">
        <f t="shared" si="1459"/>
        <v>#VALUE!</v>
      </c>
      <c r="DG243" s="192" t="e">
        <f t="shared" si="1459"/>
        <v>#VALUE!</v>
      </c>
      <c r="DH243" s="192" t="e">
        <f t="shared" si="1459"/>
        <v>#VALUE!</v>
      </c>
      <c r="DI243" s="192" t="e">
        <f t="shared" si="1459"/>
        <v>#VALUE!</v>
      </c>
      <c r="DJ243" s="192" t="e">
        <f t="shared" si="1173"/>
        <v>#VALUE!</v>
      </c>
      <c r="DK243" s="192" t="e">
        <f t="shared" si="1174"/>
        <v>#VALUE!</v>
      </c>
      <c r="DL243" s="192" t="e">
        <f t="shared" si="1175"/>
        <v>#VALUE!</v>
      </c>
      <c r="DM243" s="192" t="e">
        <f t="shared" si="1176"/>
        <v>#VALUE!</v>
      </c>
      <c r="DN243" s="192" t="e">
        <f t="shared" si="1177"/>
        <v>#VALUE!</v>
      </c>
      <c r="DO243" s="192" t="e">
        <f t="shared" si="1178"/>
        <v>#VALUE!</v>
      </c>
      <c r="DP243" s="192" t="e">
        <f t="shared" si="1179"/>
        <v>#VALUE!</v>
      </c>
      <c r="DQ243" s="192" t="e">
        <f t="shared" si="1180"/>
        <v>#VALUE!</v>
      </c>
      <c r="DR243" s="192" t="e">
        <f t="shared" si="1181"/>
        <v>#VALUE!</v>
      </c>
      <c r="DS243" s="192" t="e">
        <f t="shared" si="1182"/>
        <v>#VALUE!</v>
      </c>
      <c r="DT243" s="192" t="e">
        <f t="shared" si="1183"/>
        <v>#VALUE!</v>
      </c>
      <c r="DU243" s="192" t="e">
        <f t="shared" si="1184"/>
        <v>#VALUE!</v>
      </c>
      <c r="DV243" s="198" t="e">
        <f t="shared" si="1185"/>
        <v>#VALUE!</v>
      </c>
      <c r="DW243" s="198" t="e">
        <f t="shared" si="1186"/>
        <v>#DIV/0!</v>
      </c>
      <c r="DX243" s="198" t="e">
        <f t="shared" si="1187"/>
        <v>#DIV/0!</v>
      </c>
      <c r="DY243" s="198" t="e">
        <f t="shared" si="1188"/>
        <v>#VALUE!</v>
      </c>
      <c r="DZ243" s="198" t="e">
        <f t="shared" si="1189"/>
        <v>#VALUE!</v>
      </c>
      <c r="EA243" s="198" t="e">
        <f t="shared" si="1190"/>
        <v>#VALUE!</v>
      </c>
      <c r="EB243" s="198" t="e">
        <f t="shared" si="1191"/>
        <v>#VALUE!</v>
      </c>
      <c r="EC243" s="198" t="e">
        <f t="shared" si="1192"/>
        <v>#DIV/0!</v>
      </c>
      <c r="ED243" s="198" t="e">
        <f t="shared" si="1193"/>
        <v>#VALUE!</v>
      </c>
      <c r="EE243" s="198" t="e">
        <f t="shared" si="1194"/>
        <v>#VALUE!</v>
      </c>
      <c r="EF243" s="198" t="e">
        <f t="shared" ref="EF243:EO243" si="1460">DV243/SUM($DV243:$EE243)</f>
        <v>#VALUE!</v>
      </c>
      <c r="EG243" s="198" t="e">
        <f t="shared" si="1460"/>
        <v>#DIV/0!</v>
      </c>
      <c r="EH243" s="198" t="e">
        <f t="shared" si="1460"/>
        <v>#DIV/0!</v>
      </c>
      <c r="EI243" s="198" t="e">
        <f t="shared" si="1460"/>
        <v>#VALUE!</v>
      </c>
      <c r="EJ243" s="198" t="e">
        <f t="shared" si="1460"/>
        <v>#VALUE!</v>
      </c>
      <c r="EK243" s="198" t="e">
        <f t="shared" si="1460"/>
        <v>#VALUE!</v>
      </c>
      <c r="EL243" s="198" t="e">
        <f t="shared" si="1460"/>
        <v>#VALUE!</v>
      </c>
      <c r="EM243" s="198" t="e">
        <f t="shared" si="1460"/>
        <v>#DIV/0!</v>
      </c>
      <c r="EN243" s="198" t="e">
        <f t="shared" si="1460"/>
        <v>#VALUE!</v>
      </c>
      <c r="EO243" s="198" t="e">
        <f t="shared" si="1460"/>
        <v>#VALUE!</v>
      </c>
      <c r="EP243" s="511">
        <f t="shared" ref="EP243:EW243" si="1461">EP242</f>
        <v>0.08</v>
      </c>
      <c r="EQ243" s="511">
        <f t="shared" si="1461"/>
        <v>0.015</v>
      </c>
      <c r="ER243" s="511">
        <f t="shared" si="1461"/>
        <v>0.015</v>
      </c>
      <c r="ES243" s="511">
        <f t="shared" si="1461"/>
        <v>0.015</v>
      </c>
      <c r="ET243" s="511">
        <f t="shared" si="1461"/>
        <v>0.015</v>
      </c>
      <c r="EU243" s="511">
        <f t="shared" si="1461"/>
        <v>0.09</v>
      </c>
      <c r="EV243" s="511">
        <f t="shared" si="1461"/>
        <v>0.09</v>
      </c>
      <c r="EW243" s="511">
        <f t="shared" si="1461"/>
        <v>0.09</v>
      </c>
      <c r="EX243" s="420" t="str">
        <f>IF(_tag_month_day!AS239="","",_tag_month_day!AS239/100)</f>
        <v/>
      </c>
      <c r="EY243" s="420" t="str">
        <f>IF(_tag_month_day!AT239="","",_tag_month_day!AT239/100)</f>
        <v/>
      </c>
      <c r="EZ243" s="420" t="str">
        <f>IF(_tag_month_day!AU239="","",_tag_month_day!AU239/100)</f>
        <v/>
      </c>
      <c r="FA243" s="420" t="str">
        <f>IF(_tag_month_day!AV239="","",_tag_month_day!AV239/100)</f>
        <v/>
      </c>
      <c r="FB243" s="420" t="str">
        <f>IF(_tag_month_day!AW239="","",_tag_month_day!AW239/100)</f>
        <v/>
      </c>
      <c r="FC243" s="420" t="str">
        <f>IF(_tag_month_day!AX239="","",_tag_month_day!AX239/100)</f>
        <v/>
      </c>
      <c r="FD243" s="510">
        <f t="shared" si="1223"/>
        <v>0.33</v>
      </c>
      <c r="FE243" s="510">
        <f t="shared" si="1224"/>
        <v>0.19</v>
      </c>
      <c r="FF243" s="510">
        <f t="shared" si="1225"/>
        <v>0.003</v>
      </c>
      <c r="FG243" s="510">
        <f t="shared" si="1226"/>
        <v>0</v>
      </c>
      <c r="FH243" s="603">
        <f t="shared" si="1227"/>
        <v>0.0001</v>
      </c>
      <c r="FI243" s="510">
        <f t="shared" ref="FI243:FR243" si="1462">FI242</f>
        <v>0.41</v>
      </c>
      <c r="FJ243" s="510">
        <f t="shared" si="1462"/>
        <v>0.11</v>
      </c>
      <c r="FK243" s="510">
        <f t="shared" si="1462"/>
        <v>0.015</v>
      </c>
      <c r="FL243" s="510">
        <f t="shared" si="1462"/>
        <v>0</v>
      </c>
      <c r="FM243" s="603">
        <f t="shared" si="1462"/>
        <v>0.0001</v>
      </c>
      <c r="FN243" s="510" t="str">
        <f>IF(_tag_month_day!AY239="","",_tag_month_day!AY239/100)</f>
        <v/>
      </c>
      <c r="FO243" s="510" t="str">
        <f>IF(_tag_month_day!AZ239="","",_tag_month_day!AZ239/100)</f>
        <v/>
      </c>
      <c r="FP243" s="510" t="str">
        <f>IF(_tag_month_day!BA239="","",_tag_month_day!BA239/100)</f>
        <v/>
      </c>
      <c r="FQ243" s="510" t="str">
        <f>IF(_tag_month_day!BB239="","",_tag_month_day!BB239/100)</f>
        <v/>
      </c>
      <c r="FR243" s="603" t="str">
        <f>IF(_tag_month_day!BC239="","",_tag_month_day!BC239/100)</f>
        <v/>
      </c>
      <c r="FS243" s="510" t="str">
        <f>IF(_tag_month_day!BD239="","",_tag_month_day!BD239/100)</f>
        <v/>
      </c>
      <c r="FT243" s="510" t="str">
        <f>IF(_tag_month_day!BE239="","",_tag_month_day!BE239/100)</f>
        <v/>
      </c>
      <c r="FU243" s="510" t="str">
        <f>IF(_tag_month_day!BF239="","",_tag_month_day!BF239/100)</f>
        <v/>
      </c>
      <c r="FV243" s="510" t="str">
        <f>IF(_tag_month_day!BG239="","",_tag_month_day!BG239/100)</f>
        <v/>
      </c>
      <c r="FW243" s="603" t="str">
        <f>IF(_tag_month_day!BH239="","",_tag_month_day!BH239/100)</f>
        <v/>
      </c>
      <c r="FX243" s="510" t="str">
        <f>IF(_tag_month_day!BI239="","",_tag_month_day!BI239/100)</f>
        <v/>
      </c>
      <c r="FY243" s="510" t="str">
        <f>IF(_tag_month_day!BJ239="","",_tag_month_day!BJ239/100)</f>
        <v/>
      </c>
      <c r="FZ243" s="605" t="str">
        <f>IF(_tag_month_day!BK239="","",_tag_month_day!BK239/100)</f>
        <v/>
      </c>
      <c r="GA243" s="510" t="str">
        <f>IF(_tag_month_day!BL239="","",_tag_month_day!BL239/100)</f>
        <v/>
      </c>
      <c r="GB243" s="603" t="str">
        <f>IF(_tag_month_day!BM239="","",_tag_month_day!BM239/100)</f>
        <v/>
      </c>
      <c r="GC243" s="420" t="str">
        <f>IF(_tag_month_day!BN239="","",_tag_month_day!BN239/100)</f>
        <v/>
      </c>
      <c r="GD243" s="420" t="str">
        <f>IF(_tag_month_day!BO239="","",_tag_month_day!BO239/100)</f>
        <v/>
      </c>
      <c r="GE243" s="420" t="str">
        <f>IF(_tag_month_day!BP239="","",_tag_month_day!BP239/100)</f>
        <v/>
      </c>
      <c r="GF243" s="420" t="str">
        <f>IF(_tag_month_day!BQ239="","",_tag_month_day!BQ239/100)</f>
        <v/>
      </c>
      <c r="GG243" s="420" t="str">
        <f>IF(_tag_month_day!BR239="","",_tag_month_day!BR239/100)</f>
        <v/>
      </c>
      <c r="GH243" s="420" t="str">
        <f>IF(_tag_month_day!BS239="","",_tag_month_day!BS239/100)</f>
        <v/>
      </c>
      <c r="GI243" s="603" t="str">
        <f>IF(_tag_month_day!BT239="","",_tag_month_day!BT239/100)</f>
        <v/>
      </c>
      <c r="GJ243" s="612" t="str">
        <f>IF(_tag_month_day!BU239="","",_tag_month_day!BU239/100)</f>
        <v/>
      </c>
      <c r="GK243" s="620" t="str">
        <f>IF(_tag_month_day!BV239="",IF(_rlcf_month_day!A$2="","",_rlcf_month_day!A$2/100),_tag_month_day!BV239/100)</f>
        <v/>
      </c>
      <c r="GL243" s="620" t="str">
        <f>IF(_tag_month_day!BW239="",IF(_rlcf_month_day!B$2="","",_rlcf_month_day!B$2/100),_tag_month_day!BW239/100)</f>
        <v/>
      </c>
      <c r="GM243" s="621" t="str">
        <f>IF(_tag_month_day!BX239="",IF(_rlcf_month_day!C$2="","",_rlcf_month_day!C$2/100),_tag_month_day!BX239/100)</f>
        <v/>
      </c>
      <c r="GN243" s="620" t="str">
        <f>IF(_tag_month_day!BV239="",IF(_rlcf_month_day!A$2="","",_rlcf_month_day!A$2/100),_tag_month_day!BV239/100)</f>
        <v/>
      </c>
      <c r="GO243" s="620" t="str">
        <f>IF(_tag_month_day!BW239="",IF(_rlcf_month_day!B$2="","",_rlcf_month_day!B$2/100),_tag_month_day!BW239/100)</f>
        <v/>
      </c>
      <c r="GP243" s="620" t="str">
        <f>IF(_tag_month_day!CD239="",IF(_rlcf_month_day!E$2="","",_rlcf_month_day!E$2/100),_tag_month_day!CD239/100)</f>
        <v/>
      </c>
      <c r="GQ243" s="620" t="str">
        <f>IF(_tag_month_day!CE239="",IF(_rlcf_month_day!F$2="","",_rlcf_month_day!F$2/100),_tag_month_day!CE239/100)</f>
        <v/>
      </c>
      <c r="GR243" s="621" t="str">
        <f>IF(_tag_month_day!CF239="",IF(_rlcf_month_day!G$2="","",_rlcf_month_day!G$2/100),_tag_month_day!CF239/100)</f>
        <v/>
      </c>
      <c r="GS243" s="626">
        <f t="shared" ref="GS243:HH243" si="1463">GS242</f>
        <v>0.953</v>
      </c>
      <c r="GT243" s="626">
        <f t="shared" si="1463"/>
        <v>0.55</v>
      </c>
      <c r="GU243" s="626">
        <f t="shared" si="1463"/>
        <v>0.55</v>
      </c>
      <c r="GV243" s="626">
        <f t="shared" si="1463"/>
        <v>0.55</v>
      </c>
      <c r="GW243" s="626">
        <f t="shared" si="1463"/>
        <v>0.5</v>
      </c>
      <c r="GX243" s="626">
        <f t="shared" si="1463"/>
        <v>0.935</v>
      </c>
      <c r="GY243" s="626">
        <f t="shared" si="1463"/>
        <v>0.15</v>
      </c>
      <c r="GZ243" s="626">
        <f t="shared" si="1463"/>
        <v>1</v>
      </c>
      <c r="HA243" s="632">
        <f t="shared" si="1463"/>
        <v>0.047</v>
      </c>
      <c r="HB243" s="632">
        <f t="shared" si="1463"/>
        <v>0.45</v>
      </c>
      <c r="HC243" s="632">
        <f t="shared" si="1463"/>
        <v>0.45</v>
      </c>
      <c r="HD243" s="632">
        <f t="shared" si="1463"/>
        <v>0.45</v>
      </c>
      <c r="HE243" s="632">
        <f t="shared" si="1463"/>
        <v>0.5</v>
      </c>
      <c r="HF243" s="632">
        <f t="shared" si="1463"/>
        <v>0.065</v>
      </c>
      <c r="HG243" s="632">
        <f t="shared" si="1463"/>
        <v>0.85</v>
      </c>
      <c r="HH243" s="632">
        <f t="shared" si="1463"/>
        <v>0</v>
      </c>
      <c r="HI243" s="68" t="e">
        <f t="shared" si="1199"/>
        <v>#VALUE!</v>
      </c>
      <c r="HJ243" s="68" t="e">
        <f t="shared" si="1230"/>
        <v>#VALUE!</v>
      </c>
      <c r="HK243" s="202">
        <f t="shared" si="1231"/>
        <v>0.85</v>
      </c>
      <c r="HL243" s="464">
        <f t="shared" si="1232"/>
        <v>550000</v>
      </c>
      <c r="HM243" s="464">
        <f t="shared" si="1233"/>
        <v>480000</v>
      </c>
      <c r="HN243" s="192" t="e">
        <f t="shared" si="1200"/>
        <v>#VALUE!</v>
      </c>
      <c r="HO243" s="192" t="e">
        <f>HN243*HK243*$HO$2/HL243*1000000</f>
        <v>#VALUE!</v>
      </c>
      <c r="HP243" s="192" t="e">
        <f>HN243*HK243*$HP$2/HM243*1000000</f>
        <v>#VALUE!</v>
      </c>
    </row>
    <row r="244" customFormat="1" spans="1:224">
      <c r="A244" s="381">
        <v>239</v>
      </c>
      <c r="B244" s="54">
        <f ca="1" t="shared" si="1234"/>
        <v>43626</v>
      </c>
      <c r="C244" s="57">
        <f t="shared" si="1235"/>
        <v>0.0416666666666667</v>
      </c>
      <c r="D244" s="68" t="str">
        <f ca="1" t="shared" si="1201"/>
        <v>中班</v>
      </c>
      <c r="E244" s="68" t="str">
        <f ca="1" t="shared" si="1202"/>
        <v>丙</v>
      </c>
      <c r="F244" s="68">
        <f ca="1">SUMPRODUCT((成本日报!$A$3:$A$95=计划!B244)*(成本日报!$B$3:$B$95=计划!$D244),成本日报!$C$3:$C$95)</f>
        <v>3</v>
      </c>
      <c r="G244" s="382">
        <f ca="1" t="shared" si="1236"/>
        <v>43626.9166666661</v>
      </c>
      <c r="H244" s="382">
        <f ca="1" t="shared" si="1203"/>
        <v>43626.9236111105</v>
      </c>
      <c r="I244" s="382">
        <f ca="1" t="shared" si="1204"/>
        <v>43626.9291666661</v>
      </c>
      <c r="J244" s="382">
        <f ca="1" t="shared" si="1205"/>
        <v>43626.9583333328</v>
      </c>
      <c r="K244" s="382">
        <f ca="1" t="shared" si="1206"/>
        <v>43627.0208333328</v>
      </c>
      <c r="L244" s="382">
        <f ca="1" t="shared" si="1207"/>
        <v>43627.0416666661</v>
      </c>
      <c r="M244" s="398" t="str">
        <f>IF(_tag_month_day!A240="","",_tag_month_day!A240)</f>
        <v/>
      </c>
      <c r="N244" s="398" t="str">
        <f>IF(_tag_month_day!B240="","",_tag_month_day!B240)</f>
        <v/>
      </c>
      <c r="O244" s="399" t="e">
        <f t="shared" si="1208"/>
        <v>#VALUE!</v>
      </c>
      <c r="P244" s="398" t="str">
        <f>IF(_tag_month_day!C240="","",_tag_month_day!C240)</f>
        <v/>
      </c>
      <c r="Q244" s="398" t="str">
        <f>IF(_tag_month_day!D240="","",_tag_month_day!D240)</f>
        <v/>
      </c>
      <c r="R244" s="416">
        <f>IF(_tag_month_day!CB240="",R243,_tag_month_day!CB240/100)</f>
        <v>0.07</v>
      </c>
      <c r="S244" s="417" t="str">
        <f>IF(_tag_month_day!E240="","",_tag_month_day!E240)</f>
        <v/>
      </c>
      <c r="T244" s="417" t="str">
        <f>IF(_tag_month_day!F240="","",_tag_month_day!F240)</f>
        <v/>
      </c>
      <c r="U244" s="418" t="e">
        <f t="shared" si="1162"/>
        <v>#VALUE!</v>
      </c>
      <c r="V244" s="53" t="e">
        <f t="shared" si="1163"/>
        <v>#VALUE!</v>
      </c>
      <c r="W244" s="419" t="str">
        <f>IF(_jhy_month_day!A240="","",_jhy_month_day!A240)</f>
        <v/>
      </c>
      <c r="X244" s="420" t="str">
        <f>IF(_jhy_month_day!B240="","",_jhy_month_day!B240/100)</f>
        <v/>
      </c>
      <c r="Y244" s="420" t="str">
        <f>IF(_jhy_month_day!C240="","",_jhy_month_day!C240/100)</f>
        <v/>
      </c>
      <c r="Z244" s="439">
        <f t="shared" si="1253"/>
        <v>60</v>
      </c>
      <c r="AA244" s="440" t="str">
        <f>IF(_tag_month_day!G240="","",_tag_month_day!G240/100)</f>
        <v/>
      </c>
      <c r="AB244" s="440" t="str">
        <f>IF(_tag_month_day!H240="","",_tag_month_day!H240/100)</f>
        <v/>
      </c>
      <c r="AC244" s="193">
        <f t="shared" si="1209"/>
        <v>1.59963432013121</v>
      </c>
      <c r="AD244" s="441" t="str">
        <f t="shared" si="1210"/>
        <v/>
      </c>
      <c r="AE244" s="442" t="str">
        <f t="shared" si="1211"/>
        <v/>
      </c>
      <c r="AF244" s="443">
        <v>1</v>
      </c>
      <c r="AG244" s="68" t="str">
        <f>IF(_duihao_month_day!A240="","",_duihao_month_day!A240)</f>
        <v/>
      </c>
      <c r="AH244" s="463">
        <f>IF(_gyk_month_day!B240="",AH243,_gyk_month_day!B240)</f>
        <v>820</v>
      </c>
      <c r="AI244" s="464" t="e">
        <f t="shared" si="1237"/>
        <v>#VALUE!</v>
      </c>
      <c r="AJ244" s="68" t="str">
        <f>IF(_tag_month_day!I240="","",_tag_month_day!I240)</f>
        <v/>
      </c>
      <c r="AK244" s="465" t="str">
        <f>IF(_tzyy_month_day!A240="","",_tzyy_month_day!A240)</f>
        <v/>
      </c>
      <c r="AL244" s="465" t="str">
        <f>IF(_tzyy_month_day!B240="","",_tzyy_month_day!B240)</f>
        <v/>
      </c>
      <c r="AM244" s="465" t="str">
        <f>IF(_tzyy_month_day!C240="","",_tzyy_month_day!C240)</f>
        <v/>
      </c>
      <c r="AN244" s="466" t="str">
        <f>IF(_tag_month_day!CG240="","",_tag_month_day!CG240)</f>
        <v/>
      </c>
      <c r="AO244" s="466" t="str">
        <f>IF(_tag_month_day!CH240="","",_tag_month_day!CH240)</f>
        <v/>
      </c>
      <c r="AP244" s="486" t="e">
        <f t="shared" si="1212"/>
        <v>#VALUE!</v>
      </c>
      <c r="AQ244" s="487" t="str">
        <f>IF(_tag_month_day!J240="","",_tag_month_day!J240/100)</f>
        <v/>
      </c>
      <c r="AR244" s="488">
        <f t="shared" si="1213"/>
        <v>1.3</v>
      </c>
      <c r="AS244" s="489" t="e">
        <f t="shared" si="1164"/>
        <v>#VALUE!</v>
      </c>
      <c r="AT244" s="489">
        <f t="shared" si="1214"/>
        <v>0</v>
      </c>
      <c r="AU244" s="490" t="str">
        <f>IF(_tag_month_day!K240="","",_tag_month_day!K240)</f>
        <v/>
      </c>
      <c r="AV244" s="491" t="str">
        <f>IF(_tag_month_day!L240="","",_tag_month_day!L240/100)</f>
        <v/>
      </c>
      <c r="AW244" s="420">
        <f t="shared" si="1136"/>
        <v>0</v>
      </c>
      <c r="AX244" s="420">
        <f t="shared" si="1215"/>
        <v>0</v>
      </c>
      <c r="AY244" s="420" t="str">
        <f>IF(_tag_month_day!M240="","",_tag_month_day!M240/100)</f>
        <v/>
      </c>
      <c r="AZ244" s="420" t="str">
        <f>IF(_tag_month_day!N240="","",_tag_month_day!N240/100)</f>
        <v/>
      </c>
      <c r="BA244" s="420" t="str">
        <f>IF(_tag_month_day!O240="","",_tag_month_day!O240/100)</f>
        <v/>
      </c>
      <c r="BB244" s="496" t="str">
        <f>IF(_tag_month_day!P240="","",_tag_month_day!P240/100)</f>
        <v/>
      </c>
      <c r="BC244" s="496">
        <f t="shared" si="1216"/>
        <v>0</v>
      </c>
      <c r="BD244" s="496" t="str">
        <f>IF(_tag_month_day!Q240="","",_tag_month_day!Q240/100)</f>
        <v/>
      </c>
      <c r="BE244" s="510" t="str">
        <f>IF(_tag_month_day!R240="","",_tag_month_day!R240/100)</f>
        <v/>
      </c>
      <c r="BF244" s="413" t="str">
        <f>IF(_tag_month_day!CC240="","",_tag_month_day!CC240/100)</f>
        <v/>
      </c>
      <c r="BG244" s="511" t="e">
        <f t="shared" si="1165"/>
        <v>#VALUE!</v>
      </c>
      <c r="BH244" s="198">
        <f t="shared" si="1166"/>
        <v>0</v>
      </c>
      <c r="BI244" s="512" t="e">
        <f>IF(CX244=0,BI243,(DK244*查询!$R$5+DL244*查询!$Q$5+DM244*查询!$N$5+DN244*查询!$O$5+DO244*查询!$P$5)*AF244/CX244)</f>
        <v>#VALUE!</v>
      </c>
      <c r="BJ244" s="512" t="e">
        <f>IF(CX244=0,BJ243,(DP244*查询!$S$5+DQ244*查询!$T$5+DR244*查询!$U$5)*AF244/CX244)</f>
        <v>#VALUE!</v>
      </c>
      <c r="BK244" s="512">
        <f t="shared" si="1217"/>
        <v>1</v>
      </c>
      <c r="BL244" s="513" t="str">
        <f>IF(_cfyc_month_day!A240="","",_cfyc_month_day!A240)</f>
        <v/>
      </c>
      <c r="BM244" s="513" t="str">
        <f>IF(_cfyc_month_day!B240="","",_cfyc_month_day!B240)</f>
        <v/>
      </c>
      <c r="BN244" s="513" t="str">
        <f>IF(_cfyc_month_day!C240="","",_cfyc_month_day!C240)</f>
        <v/>
      </c>
      <c r="BO244" s="522" t="str">
        <f>IF(_cfyc_month_day!D240="","",_cfyc_month_day!D240)</f>
        <v/>
      </c>
      <c r="BP244" s="522" t="str">
        <f>IF(_cfyc_month_day!E240="","",_cfyc_month_day!E240)</f>
        <v/>
      </c>
      <c r="BQ244" s="522" t="str">
        <f>IF(_cfyc_month_day!F240="","",_cfyc_month_day!F240)</f>
        <v/>
      </c>
      <c r="BR244" s="513" t="str">
        <f>IF(_tag_month_day!T240="","",_tag_month_day!T240)</f>
        <v/>
      </c>
      <c r="BS244" s="513" t="str">
        <f>IF(_tag_month_day!U240="","",_tag_month_day!U240)</f>
        <v/>
      </c>
      <c r="BT244" s="523" t="str">
        <f t="shared" si="1218"/>
        <v/>
      </c>
      <c r="BU244" s="223" t="str">
        <f>IF(_tag_month_day!V240="","",_tag_month_day!V240)</f>
        <v/>
      </c>
      <c r="BV244" s="206" t="str">
        <f>IF(_tag_month_day!W240="","",_tag_month_day!W240)</f>
        <v/>
      </c>
      <c r="BW244" s="540" t="str">
        <f>IF(_tag_month_day!X240="","",_tag_month_day!X240)</f>
        <v/>
      </c>
      <c r="BX244" s="540" t="str">
        <f>IF(_tag_month_day!Y240="","",_tag_month_day!Y240)</f>
        <v/>
      </c>
      <c r="BY244" s="541">
        <f ca="1" t="shared" si="1219"/>
        <v>43627.0416666661</v>
      </c>
      <c r="BZ244" s="542"/>
      <c r="CA244" s="543" t="str">
        <f>IF(_jhy2_month_day!A240="","",_jhy2_month_day!A240)</f>
        <v/>
      </c>
      <c r="CB244" s="464" t="str">
        <f>IF(_jhy2_month_day!B240="","",_jhy2_month_day!B240)</f>
        <v/>
      </c>
      <c r="CC244" s="464" t="str">
        <f>IF(_jhy2_month_day!C240="","",_jhy2_month_day!C240)</f>
        <v/>
      </c>
      <c r="CD244" s="464" t="str">
        <f>IF(_jhy2_month_day!D240="","",_jhy2_month_day!D240)</f>
        <v/>
      </c>
      <c r="CE244" s="464" t="str">
        <f>IF(_jhy2_month_day!E240="","",_jhy2_month_day!E240)</f>
        <v/>
      </c>
      <c r="CF244" s="464" t="str">
        <f>IF(_jhy2_month_day!F240="","",_jhy2_month_day!F240)</f>
        <v/>
      </c>
      <c r="CG244" s="464" t="str">
        <f>IF(_jhy2_month_day!G240="","",_jhy2_month_day!G240)</f>
        <v/>
      </c>
      <c r="CH244" s="464" t="str">
        <f>IF(_jhy2_month_day!H240="","",_jhy2_month_day!H240)</f>
        <v/>
      </c>
      <c r="CI244" s="464" t="str">
        <f>IF(_jhy2_month_day!I240="","",_jhy2_month_day!I240)</f>
        <v/>
      </c>
      <c r="CJ244" s="464" t="str">
        <f>IF(_jhy2_month_day!J240="","",_jhy2_month_day!J240)</f>
        <v/>
      </c>
      <c r="CK244" s="464" t="str">
        <f>IF(_jhy2_month_day!K240="","",_jhy2_month_day!K240)</f>
        <v/>
      </c>
      <c r="CL244" s="562" t="str">
        <f>IF(_jhy2_month_day!L240="","",_jhy2_month_day!L240)</f>
        <v/>
      </c>
      <c r="CM244" s="562" t="str">
        <f>IF(_jhy2_month_day!M240="","",_jhy2_month_day!M240)</f>
        <v/>
      </c>
      <c r="CN244" s="562" t="str">
        <f>IF(_jhy2_month_day!N240="","",_jhy2_month_day!N240)</f>
        <v/>
      </c>
      <c r="CO244" s="562" t="str">
        <f>IF(_jhy2_month_day!O240="","",_jhy2_month_day!O240)</f>
        <v/>
      </c>
      <c r="CP244" s="562" t="str">
        <f>IF(_jhy2_month_day!P240="","",_jhy2_month_day!P240)</f>
        <v/>
      </c>
      <c r="CQ244" s="562" t="str">
        <f>IF(_jhy2_month_day!Q240="","",_jhy2_month_day!Q240)</f>
        <v/>
      </c>
      <c r="CR244" s="563" t="str">
        <f>IF(_jhy2_month_day!R240="","",_jhy2_month_day!R240)</f>
        <v/>
      </c>
      <c r="CS244" s="576" t="str">
        <f>IF(_jhy2_month_day!S240="","",_jhy2_month_day!S240)</f>
        <v/>
      </c>
      <c r="CT244" s="562" t="str">
        <f>IF(_jhy2_month_day!T240="","",_jhy2_month_day!T240)</f>
        <v/>
      </c>
      <c r="CU244" s="577" t="e">
        <f t="shared" si="1167"/>
        <v>#VALUE!</v>
      </c>
      <c r="CV244" s="198" t="e">
        <f t="shared" si="1168"/>
        <v>#VALUE!</v>
      </c>
      <c r="CW244" s="192" t="e">
        <f t="shared" si="1169"/>
        <v>#VALUE!</v>
      </c>
      <c r="CX244" s="192" t="e">
        <f t="shared" si="1170"/>
        <v>#VALUE!</v>
      </c>
      <c r="CY244" s="202" t="e">
        <f t="shared" si="1171"/>
        <v>#VALUE!</v>
      </c>
      <c r="CZ244" s="192" t="e">
        <f t="shared" ref="CZ244:DI244" si="1464">$AJ244*EF244</f>
        <v>#VALUE!</v>
      </c>
      <c r="DA244" s="192" t="e">
        <f t="shared" si="1464"/>
        <v>#VALUE!</v>
      </c>
      <c r="DB244" s="192" t="e">
        <f t="shared" si="1464"/>
        <v>#VALUE!</v>
      </c>
      <c r="DC244" s="192" t="e">
        <f t="shared" si="1464"/>
        <v>#VALUE!</v>
      </c>
      <c r="DD244" s="192" t="e">
        <f t="shared" si="1464"/>
        <v>#VALUE!</v>
      </c>
      <c r="DE244" s="192" t="e">
        <f t="shared" si="1464"/>
        <v>#VALUE!</v>
      </c>
      <c r="DF244" s="192" t="e">
        <f t="shared" si="1464"/>
        <v>#VALUE!</v>
      </c>
      <c r="DG244" s="192" t="e">
        <f t="shared" si="1464"/>
        <v>#VALUE!</v>
      </c>
      <c r="DH244" s="192" t="e">
        <f t="shared" si="1464"/>
        <v>#VALUE!</v>
      </c>
      <c r="DI244" s="192" t="e">
        <f t="shared" si="1464"/>
        <v>#VALUE!</v>
      </c>
      <c r="DJ244" s="192" t="e">
        <f t="shared" si="1173"/>
        <v>#VALUE!</v>
      </c>
      <c r="DK244" s="192" t="e">
        <f t="shared" si="1174"/>
        <v>#VALUE!</v>
      </c>
      <c r="DL244" s="192" t="e">
        <f t="shared" si="1175"/>
        <v>#VALUE!</v>
      </c>
      <c r="DM244" s="192" t="e">
        <f t="shared" si="1176"/>
        <v>#VALUE!</v>
      </c>
      <c r="DN244" s="192" t="e">
        <f t="shared" si="1177"/>
        <v>#VALUE!</v>
      </c>
      <c r="DO244" s="192" t="e">
        <f t="shared" si="1178"/>
        <v>#VALUE!</v>
      </c>
      <c r="DP244" s="192" t="e">
        <f t="shared" si="1179"/>
        <v>#VALUE!</v>
      </c>
      <c r="DQ244" s="192" t="e">
        <f t="shared" si="1180"/>
        <v>#VALUE!</v>
      </c>
      <c r="DR244" s="192" t="e">
        <f t="shared" si="1181"/>
        <v>#VALUE!</v>
      </c>
      <c r="DS244" s="192" t="e">
        <f t="shared" si="1182"/>
        <v>#VALUE!</v>
      </c>
      <c r="DT244" s="192" t="e">
        <f t="shared" si="1183"/>
        <v>#VALUE!</v>
      </c>
      <c r="DU244" s="192" t="e">
        <f t="shared" si="1184"/>
        <v>#VALUE!</v>
      </c>
      <c r="DV244" s="198" t="e">
        <f t="shared" si="1185"/>
        <v>#VALUE!</v>
      </c>
      <c r="DW244" s="198" t="e">
        <f t="shared" si="1186"/>
        <v>#DIV/0!</v>
      </c>
      <c r="DX244" s="198" t="e">
        <f t="shared" si="1187"/>
        <v>#DIV/0!</v>
      </c>
      <c r="DY244" s="198" t="e">
        <f t="shared" si="1188"/>
        <v>#VALUE!</v>
      </c>
      <c r="DZ244" s="198" t="e">
        <f t="shared" si="1189"/>
        <v>#VALUE!</v>
      </c>
      <c r="EA244" s="198" t="e">
        <f t="shared" si="1190"/>
        <v>#VALUE!</v>
      </c>
      <c r="EB244" s="198" t="e">
        <f t="shared" si="1191"/>
        <v>#VALUE!</v>
      </c>
      <c r="EC244" s="198" t="e">
        <f t="shared" si="1192"/>
        <v>#DIV/0!</v>
      </c>
      <c r="ED244" s="198" t="e">
        <f t="shared" si="1193"/>
        <v>#VALUE!</v>
      </c>
      <c r="EE244" s="198" t="e">
        <f t="shared" si="1194"/>
        <v>#VALUE!</v>
      </c>
      <c r="EF244" s="198" t="e">
        <f t="shared" ref="EF244:EO244" si="1465">DV244/SUM($DV244:$EE244)</f>
        <v>#VALUE!</v>
      </c>
      <c r="EG244" s="198" t="e">
        <f t="shared" si="1465"/>
        <v>#DIV/0!</v>
      </c>
      <c r="EH244" s="198" t="e">
        <f t="shared" si="1465"/>
        <v>#DIV/0!</v>
      </c>
      <c r="EI244" s="198" t="e">
        <f t="shared" si="1465"/>
        <v>#VALUE!</v>
      </c>
      <c r="EJ244" s="198" t="e">
        <f t="shared" si="1465"/>
        <v>#VALUE!</v>
      </c>
      <c r="EK244" s="198" t="e">
        <f t="shared" si="1465"/>
        <v>#VALUE!</v>
      </c>
      <c r="EL244" s="198" t="e">
        <f t="shared" si="1465"/>
        <v>#VALUE!</v>
      </c>
      <c r="EM244" s="198" t="e">
        <f t="shared" si="1465"/>
        <v>#DIV/0!</v>
      </c>
      <c r="EN244" s="198" t="e">
        <f t="shared" si="1465"/>
        <v>#VALUE!</v>
      </c>
      <c r="EO244" s="198" t="e">
        <f t="shared" si="1465"/>
        <v>#VALUE!</v>
      </c>
      <c r="EP244" s="511">
        <f t="shared" ref="EP244:EW244" si="1466">EP243</f>
        <v>0.08</v>
      </c>
      <c r="EQ244" s="511">
        <f t="shared" si="1466"/>
        <v>0.015</v>
      </c>
      <c r="ER244" s="511">
        <f t="shared" si="1466"/>
        <v>0.015</v>
      </c>
      <c r="ES244" s="511">
        <f t="shared" si="1466"/>
        <v>0.015</v>
      </c>
      <c r="ET244" s="511">
        <f t="shared" si="1466"/>
        <v>0.015</v>
      </c>
      <c r="EU244" s="511">
        <f t="shared" si="1466"/>
        <v>0.09</v>
      </c>
      <c r="EV244" s="511">
        <f t="shared" si="1466"/>
        <v>0.09</v>
      </c>
      <c r="EW244" s="511">
        <f t="shared" si="1466"/>
        <v>0.09</v>
      </c>
      <c r="EX244" s="420" t="str">
        <f>IF(_tag_month_day!AS240="","",_tag_month_day!AS240/100)</f>
        <v/>
      </c>
      <c r="EY244" s="420" t="str">
        <f>IF(_tag_month_day!AT240="","",_tag_month_day!AT240/100)</f>
        <v/>
      </c>
      <c r="EZ244" s="420" t="str">
        <f>IF(_tag_month_day!AU240="","",_tag_month_day!AU240/100)</f>
        <v/>
      </c>
      <c r="FA244" s="420" t="str">
        <f>IF(_tag_month_day!AV240="","",_tag_month_day!AV240/100)</f>
        <v/>
      </c>
      <c r="FB244" s="420" t="str">
        <f>IF(_tag_month_day!AW240="","",_tag_month_day!AW240/100)</f>
        <v/>
      </c>
      <c r="FC244" s="420" t="str">
        <f>IF(_tag_month_day!AX240="","",_tag_month_day!AX240/100)</f>
        <v/>
      </c>
      <c r="FD244" s="510">
        <f t="shared" si="1223"/>
        <v>0.33</v>
      </c>
      <c r="FE244" s="510">
        <f t="shared" si="1224"/>
        <v>0.19</v>
      </c>
      <c r="FF244" s="510">
        <f t="shared" si="1225"/>
        <v>0.003</v>
      </c>
      <c r="FG244" s="510">
        <f t="shared" si="1226"/>
        <v>0</v>
      </c>
      <c r="FH244" s="603">
        <f t="shared" si="1227"/>
        <v>0.0001</v>
      </c>
      <c r="FI244" s="510">
        <f t="shared" ref="FI244:FR244" si="1467">FI243</f>
        <v>0.41</v>
      </c>
      <c r="FJ244" s="510">
        <f t="shared" si="1467"/>
        <v>0.11</v>
      </c>
      <c r="FK244" s="510">
        <f t="shared" si="1467"/>
        <v>0.015</v>
      </c>
      <c r="FL244" s="510">
        <f t="shared" si="1467"/>
        <v>0</v>
      </c>
      <c r="FM244" s="603">
        <f t="shared" si="1467"/>
        <v>0.0001</v>
      </c>
      <c r="FN244" s="510" t="str">
        <f>IF(_tag_month_day!AY240="","",_tag_month_day!AY240/100)</f>
        <v/>
      </c>
      <c r="FO244" s="510" t="str">
        <f>IF(_tag_month_day!AZ240="","",_tag_month_day!AZ240/100)</f>
        <v/>
      </c>
      <c r="FP244" s="510" t="str">
        <f>IF(_tag_month_day!BA240="","",_tag_month_day!BA240/100)</f>
        <v/>
      </c>
      <c r="FQ244" s="510" t="str">
        <f>IF(_tag_month_day!BB240="","",_tag_month_day!BB240/100)</f>
        <v/>
      </c>
      <c r="FR244" s="603" t="str">
        <f>IF(_tag_month_day!BC240="","",_tag_month_day!BC240/100)</f>
        <v/>
      </c>
      <c r="FS244" s="510" t="str">
        <f>IF(_tag_month_day!BD240="","",_tag_month_day!BD240/100)</f>
        <v/>
      </c>
      <c r="FT244" s="510" t="str">
        <f>IF(_tag_month_day!BE240="","",_tag_month_day!BE240/100)</f>
        <v/>
      </c>
      <c r="FU244" s="510" t="str">
        <f>IF(_tag_month_day!BF240="","",_tag_month_day!BF240/100)</f>
        <v/>
      </c>
      <c r="FV244" s="510" t="str">
        <f>IF(_tag_month_day!BG240="","",_tag_month_day!BG240/100)</f>
        <v/>
      </c>
      <c r="FW244" s="603" t="str">
        <f>IF(_tag_month_day!BH240="","",_tag_month_day!BH240/100)</f>
        <v/>
      </c>
      <c r="FX244" s="510" t="str">
        <f>IF(_tag_month_day!BI240="","",_tag_month_day!BI240/100)</f>
        <v/>
      </c>
      <c r="FY244" s="510" t="str">
        <f>IF(_tag_month_day!BJ240="","",_tag_month_day!BJ240/100)</f>
        <v/>
      </c>
      <c r="FZ244" s="605" t="str">
        <f>IF(_tag_month_day!BK240="","",_tag_month_day!BK240/100)</f>
        <v/>
      </c>
      <c r="GA244" s="510" t="str">
        <f>IF(_tag_month_day!BL240="","",_tag_month_day!BL240/100)</f>
        <v/>
      </c>
      <c r="GB244" s="603" t="str">
        <f>IF(_tag_month_day!BM240="","",_tag_month_day!BM240/100)</f>
        <v/>
      </c>
      <c r="GC244" s="420" t="str">
        <f>IF(_tag_month_day!BN240="","",_tag_month_day!BN240/100)</f>
        <v/>
      </c>
      <c r="GD244" s="420" t="str">
        <f>IF(_tag_month_day!BO240="","",_tag_month_day!BO240/100)</f>
        <v/>
      </c>
      <c r="GE244" s="420" t="str">
        <f>IF(_tag_month_day!BP240="","",_tag_month_day!BP240/100)</f>
        <v/>
      </c>
      <c r="GF244" s="420" t="str">
        <f>IF(_tag_month_day!BQ240="","",_tag_month_day!BQ240/100)</f>
        <v/>
      </c>
      <c r="GG244" s="420" t="str">
        <f>IF(_tag_month_day!BR240="","",_tag_month_day!BR240/100)</f>
        <v/>
      </c>
      <c r="GH244" s="420" t="str">
        <f>IF(_tag_month_day!BS240="","",_tag_month_day!BS240/100)</f>
        <v/>
      </c>
      <c r="GI244" s="603" t="str">
        <f>IF(_tag_month_day!BT240="","",_tag_month_day!BT240/100)</f>
        <v/>
      </c>
      <c r="GJ244" s="612" t="str">
        <f>IF(_tag_month_day!BU240="","",_tag_month_day!BU240/100)</f>
        <v/>
      </c>
      <c r="GK244" s="620" t="str">
        <f>IF(_tag_month_day!BV240="",IF(_rlcf_month_day!A$2="","",_rlcf_month_day!A$2/100),_tag_month_day!BV240/100)</f>
        <v/>
      </c>
      <c r="GL244" s="620" t="str">
        <f>IF(_tag_month_day!BW240="",IF(_rlcf_month_day!B$2="","",_rlcf_month_day!B$2/100),_tag_month_day!BW240/100)</f>
        <v/>
      </c>
      <c r="GM244" s="621" t="str">
        <f>IF(_tag_month_day!BX240="",IF(_rlcf_month_day!C$2="","",_rlcf_month_day!C$2/100),_tag_month_day!BX240/100)</f>
        <v/>
      </c>
      <c r="GN244" s="620" t="str">
        <f>IF(_tag_month_day!BV240="",IF(_rlcf_month_day!A$2="","",_rlcf_month_day!A$2/100),_tag_month_day!BV240/100)</f>
        <v/>
      </c>
      <c r="GO244" s="620" t="str">
        <f>IF(_tag_month_day!BW240="",IF(_rlcf_month_day!B$2="","",_rlcf_month_day!B$2/100),_tag_month_day!BW240/100)</f>
        <v/>
      </c>
      <c r="GP244" s="620" t="str">
        <f>IF(_tag_month_day!CD240="",IF(_rlcf_month_day!E$2="","",_rlcf_month_day!E$2/100),_tag_month_day!CD240/100)</f>
        <v/>
      </c>
      <c r="GQ244" s="620" t="str">
        <f>IF(_tag_month_day!CE240="",IF(_rlcf_month_day!F$2="","",_rlcf_month_day!F$2/100),_tag_month_day!CE240/100)</f>
        <v/>
      </c>
      <c r="GR244" s="621" t="str">
        <f>IF(_tag_month_day!CF240="",IF(_rlcf_month_day!G$2="","",_rlcf_month_day!G$2/100),_tag_month_day!CF240/100)</f>
        <v/>
      </c>
      <c r="GS244" s="626">
        <f t="shared" ref="GS244:HH244" si="1468">GS243</f>
        <v>0.953</v>
      </c>
      <c r="GT244" s="626">
        <f t="shared" si="1468"/>
        <v>0.55</v>
      </c>
      <c r="GU244" s="626">
        <f t="shared" si="1468"/>
        <v>0.55</v>
      </c>
      <c r="GV244" s="626">
        <f t="shared" si="1468"/>
        <v>0.55</v>
      </c>
      <c r="GW244" s="626">
        <f t="shared" si="1468"/>
        <v>0.5</v>
      </c>
      <c r="GX244" s="626">
        <f t="shared" si="1468"/>
        <v>0.935</v>
      </c>
      <c r="GY244" s="626">
        <f t="shared" si="1468"/>
        <v>0.15</v>
      </c>
      <c r="GZ244" s="626">
        <f t="shared" si="1468"/>
        <v>1</v>
      </c>
      <c r="HA244" s="632">
        <f t="shared" si="1468"/>
        <v>0.047</v>
      </c>
      <c r="HB244" s="632">
        <f t="shared" si="1468"/>
        <v>0.45</v>
      </c>
      <c r="HC244" s="632">
        <f t="shared" si="1468"/>
        <v>0.45</v>
      </c>
      <c r="HD244" s="632">
        <f t="shared" si="1468"/>
        <v>0.45</v>
      </c>
      <c r="HE244" s="632">
        <f t="shared" si="1468"/>
        <v>0.5</v>
      </c>
      <c r="HF244" s="632">
        <f t="shared" si="1468"/>
        <v>0.065</v>
      </c>
      <c r="HG244" s="632">
        <f t="shared" si="1468"/>
        <v>0.85</v>
      </c>
      <c r="HH244" s="632">
        <f t="shared" si="1468"/>
        <v>0</v>
      </c>
      <c r="HI244" s="68">
        <f t="shared" si="1199"/>
        <v>0</v>
      </c>
      <c r="HJ244" s="68" t="e">
        <f t="shared" si="1230"/>
        <v>#VALUE!</v>
      </c>
      <c r="HK244" s="202">
        <f t="shared" si="1231"/>
        <v>0.85</v>
      </c>
      <c r="HL244" s="464">
        <f t="shared" si="1232"/>
        <v>550000</v>
      </c>
      <c r="HM244" s="464">
        <f t="shared" si="1233"/>
        <v>480000</v>
      </c>
      <c r="HN244" s="192" t="e">
        <f t="shared" si="1200"/>
        <v>#VALUE!</v>
      </c>
      <c r="HO244" s="192" t="e">
        <f>HN244*HK244*$HO$2/HL244*1000000</f>
        <v>#VALUE!</v>
      </c>
      <c r="HP244" s="192" t="e">
        <f>HN244*HK244*$HP$2/HM244*1000000</f>
        <v>#VALUE!</v>
      </c>
    </row>
    <row r="245" customFormat="1" spans="1:224">
      <c r="A245" s="381">
        <v>240</v>
      </c>
      <c r="B245" s="54">
        <f ca="1" t="shared" si="1234"/>
        <v>43626</v>
      </c>
      <c r="C245" s="57">
        <f t="shared" si="1235"/>
        <v>0.0416666666666667</v>
      </c>
      <c r="D245" s="68" t="str">
        <f ca="1" t="shared" si="1201"/>
        <v>中班</v>
      </c>
      <c r="E245" s="68" t="str">
        <f ca="1" t="shared" si="1202"/>
        <v>丙</v>
      </c>
      <c r="F245" s="68">
        <f ca="1">SUMPRODUCT((成本日报!$A$3:$A$95=计划!B245)*(成本日报!$B$3:$B$95=计划!$D245),成本日报!$C$3:$C$95)</f>
        <v>3</v>
      </c>
      <c r="G245" s="382">
        <f ca="1" t="shared" si="1236"/>
        <v>43626.9583333328</v>
      </c>
      <c r="H245" s="382">
        <f ca="1" t="shared" si="1203"/>
        <v>43626.9652777772</v>
      </c>
      <c r="I245" s="382">
        <f ca="1" t="shared" si="1204"/>
        <v>43626.9708333328</v>
      </c>
      <c r="J245" s="382">
        <f ca="1" t="shared" si="1205"/>
        <v>43626.9999999994</v>
      </c>
      <c r="K245" s="382">
        <f ca="1" t="shared" si="1206"/>
        <v>43627.0624999994</v>
      </c>
      <c r="L245" s="382">
        <f ca="1" t="shared" si="1207"/>
        <v>43627.0833333328</v>
      </c>
      <c r="M245" s="398" t="str">
        <f>IF(_tag_month_day!A241="","",_tag_month_day!A241)</f>
        <v/>
      </c>
      <c r="N245" s="398" t="str">
        <f>IF(_tag_month_day!B241="","",_tag_month_day!B241)</f>
        <v/>
      </c>
      <c r="O245" s="399" t="e">
        <f t="shared" si="1208"/>
        <v>#VALUE!</v>
      </c>
      <c r="P245" s="398" t="str">
        <f>IF(_tag_month_day!C241="","",_tag_month_day!C241)</f>
        <v/>
      </c>
      <c r="Q245" s="398" t="str">
        <f>IF(_tag_month_day!D241="","",_tag_month_day!D241)</f>
        <v/>
      </c>
      <c r="R245" s="416">
        <f>IF(_tag_month_day!CB241="",R244,_tag_month_day!CB241/100)</f>
        <v>0.07</v>
      </c>
      <c r="S245" s="417" t="str">
        <f>IF(_tag_month_day!E241="","",_tag_month_day!E241)</f>
        <v/>
      </c>
      <c r="T245" s="417" t="str">
        <f>IF(_tag_month_day!F241="","",_tag_month_day!F241)</f>
        <v/>
      </c>
      <c r="U245" s="418" t="e">
        <f t="shared" si="1162"/>
        <v>#VALUE!</v>
      </c>
      <c r="V245" s="53" t="e">
        <f t="shared" si="1163"/>
        <v>#VALUE!</v>
      </c>
      <c r="W245" s="419" t="str">
        <f>IF(_jhy_month_day!A241="","",_jhy_month_day!A241)</f>
        <v/>
      </c>
      <c r="X245" s="420" t="str">
        <f>IF(_jhy_month_day!B241="","",_jhy_month_day!B241/100)</f>
        <v/>
      </c>
      <c r="Y245" s="420" t="str">
        <f>IF(_jhy_month_day!C241="","",_jhy_month_day!C241/100)</f>
        <v/>
      </c>
      <c r="Z245" s="439">
        <f t="shared" si="1253"/>
        <v>60</v>
      </c>
      <c r="AA245" s="440" t="str">
        <f>IF(_tag_month_day!G241="","",_tag_month_day!G241/100)</f>
        <v/>
      </c>
      <c r="AB245" s="440" t="str">
        <f>IF(_tag_month_day!H241="","",_tag_month_day!H241/100)</f>
        <v/>
      </c>
      <c r="AC245" s="193">
        <f t="shared" si="1209"/>
        <v>1.59963432013121</v>
      </c>
      <c r="AD245" s="441" t="str">
        <f t="shared" si="1210"/>
        <v/>
      </c>
      <c r="AE245" s="442" t="str">
        <f t="shared" si="1211"/>
        <v/>
      </c>
      <c r="AF245" s="443">
        <v>1</v>
      </c>
      <c r="AG245" s="68" t="str">
        <f>IF(_duihao_month_day!A241="","",_duihao_month_day!A241)</f>
        <v/>
      </c>
      <c r="AH245" s="463">
        <f>IF(_gyk_month_day!B241="",AH244,_gyk_month_day!B241)</f>
        <v>820</v>
      </c>
      <c r="AI245" s="464" t="e">
        <f t="shared" si="1237"/>
        <v>#VALUE!</v>
      </c>
      <c r="AJ245" s="68" t="str">
        <f>IF(_tag_month_day!I241="","",_tag_month_day!I241)</f>
        <v/>
      </c>
      <c r="AK245" s="465" t="str">
        <f>IF(_tzyy_month_day!A241="","",_tzyy_month_day!A241)</f>
        <v/>
      </c>
      <c r="AL245" s="465" t="str">
        <f>IF(_tzyy_month_day!B241="","",_tzyy_month_day!B241)</f>
        <v/>
      </c>
      <c r="AM245" s="465" t="str">
        <f>IF(_tzyy_month_day!C241="","",_tzyy_month_day!C241)</f>
        <v/>
      </c>
      <c r="AN245" s="466" t="str">
        <f>IF(_tag_month_day!CG241="","",_tag_month_day!CG241)</f>
        <v/>
      </c>
      <c r="AO245" s="466" t="str">
        <f>IF(_tag_month_day!CH241="","",_tag_month_day!CH241)</f>
        <v/>
      </c>
      <c r="AP245" s="486" t="e">
        <f t="shared" si="1212"/>
        <v>#VALUE!</v>
      </c>
      <c r="AQ245" s="487" t="str">
        <f>IF(_tag_month_day!J241="","",_tag_month_day!J241/100)</f>
        <v/>
      </c>
      <c r="AR245" s="488">
        <f t="shared" si="1213"/>
        <v>1.3</v>
      </c>
      <c r="AS245" s="489" t="e">
        <f t="shared" si="1164"/>
        <v>#VALUE!</v>
      </c>
      <c r="AT245" s="489">
        <f t="shared" si="1214"/>
        <v>0</v>
      </c>
      <c r="AU245" s="490" t="str">
        <f>IF(_tag_month_day!K241="","",_tag_month_day!K241)</f>
        <v/>
      </c>
      <c r="AV245" s="491" t="str">
        <f>IF(_tag_month_day!L241="","",_tag_month_day!L241/100)</f>
        <v/>
      </c>
      <c r="AW245" s="420">
        <f t="shared" si="1136"/>
        <v>0</v>
      </c>
      <c r="AX245" s="420">
        <f t="shared" si="1215"/>
        <v>0</v>
      </c>
      <c r="AY245" s="420" t="str">
        <f>IF(_tag_month_day!M241="","",_tag_month_day!M241/100)</f>
        <v/>
      </c>
      <c r="AZ245" s="420" t="str">
        <f>IF(_tag_month_day!N241="","",_tag_month_day!N241/100)</f>
        <v/>
      </c>
      <c r="BA245" s="420" t="str">
        <f>IF(_tag_month_day!O241="","",_tag_month_day!O241/100)</f>
        <v/>
      </c>
      <c r="BB245" s="496" t="str">
        <f>IF(_tag_month_day!P241="","",_tag_month_day!P241/100)</f>
        <v/>
      </c>
      <c r="BC245" s="496">
        <f t="shared" si="1216"/>
        <v>0</v>
      </c>
      <c r="BD245" s="496" t="str">
        <f>IF(_tag_month_day!Q241="","",_tag_month_day!Q241/100)</f>
        <v/>
      </c>
      <c r="BE245" s="510" t="str">
        <f>IF(_tag_month_day!R241="","",_tag_month_day!R241/100)</f>
        <v/>
      </c>
      <c r="BF245" s="413" t="str">
        <f>IF(_tag_month_day!CC241="","",_tag_month_day!CC241/100)</f>
        <v/>
      </c>
      <c r="BG245" s="511" t="e">
        <f t="shared" si="1165"/>
        <v>#VALUE!</v>
      </c>
      <c r="BH245" s="198">
        <f t="shared" si="1166"/>
        <v>0</v>
      </c>
      <c r="BI245" s="512" t="e">
        <f>IF(CX245=0,BI244,(DK245*查询!$R$5+DL245*查询!$Q$5+DM245*查询!$N$5+DN245*查询!$O$5+DO245*查询!$P$5)*AF245/CX245)</f>
        <v>#VALUE!</v>
      </c>
      <c r="BJ245" s="512" t="e">
        <f>IF(CX245=0,BJ244,(DP245*查询!$S$5+DQ245*查询!$T$5+DR245*查询!$U$5)*AF245/CX245)</f>
        <v>#VALUE!</v>
      </c>
      <c r="BK245" s="512">
        <f t="shared" si="1217"/>
        <v>1</v>
      </c>
      <c r="BL245" s="513" t="str">
        <f>IF(_cfyc_month_day!A241="","",_cfyc_month_day!A241)</f>
        <v/>
      </c>
      <c r="BM245" s="513" t="str">
        <f>IF(_cfyc_month_day!B241="","",_cfyc_month_day!B241)</f>
        <v/>
      </c>
      <c r="BN245" s="513" t="str">
        <f>IF(_cfyc_month_day!C241="","",_cfyc_month_day!C241)</f>
        <v/>
      </c>
      <c r="BO245" s="522" t="str">
        <f>IF(_cfyc_month_day!D241="","",_cfyc_month_day!D241)</f>
        <v/>
      </c>
      <c r="BP245" s="522" t="str">
        <f>IF(_cfyc_month_day!E241="","",_cfyc_month_day!E241)</f>
        <v/>
      </c>
      <c r="BQ245" s="522" t="str">
        <f>IF(_cfyc_month_day!F241="","",_cfyc_month_day!F241)</f>
        <v/>
      </c>
      <c r="BR245" s="513" t="str">
        <f>IF(_tag_month_day!T241="","",_tag_month_day!T241)</f>
        <v/>
      </c>
      <c r="BS245" s="513" t="str">
        <f>IF(_tag_month_day!U241="","",_tag_month_day!U241)</f>
        <v/>
      </c>
      <c r="BT245" s="523" t="str">
        <f t="shared" si="1218"/>
        <v/>
      </c>
      <c r="BU245" s="223" t="str">
        <f>IF(_tag_month_day!V241="","",_tag_month_day!V241)</f>
        <v/>
      </c>
      <c r="BV245" s="206" t="str">
        <f>IF(_tag_month_day!W241="","",_tag_month_day!W241)</f>
        <v/>
      </c>
      <c r="BW245" s="540" t="str">
        <f>IF(_tag_month_day!X241="","",_tag_month_day!X241)</f>
        <v/>
      </c>
      <c r="BX245" s="540" t="str">
        <f>IF(_tag_month_day!Y241="","",_tag_month_day!Y241)</f>
        <v/>
      </c>
      <c r="BY245" s="541">
        <f ca="1" t="shared" si="1219"/>
        <v>43627.0833333328</v>
      </c>
      <c r="BZ245" s="542"/>
      <c r="CA245" s="543" t="str">
        <f>IF(_jhy2_month_day!A241="","",_jhy2_month_day!A241)</f>
        <v/>
      </c>
      <c r="CB245" s="464" t="str">
        <f>IF(_jhy2_month_day!B241="","",_jhy2_month_day!B241)</f>
        <v/>
      </c>
      <c r="CC245" s="464" t="str">
        <f>IF(_jhy2_month_day!C241="","",_jhy2_month_day!C241)</f>
        <v/>
      </c>
      <c r="CD245" s="464" t="str">
        <f>IF(_jhy2_month_day!D241="","",_jhy2_month_day!D241)</f>
        <v/>
      </c>
      <c r="CE245" s="464" t="str">
        <f>IF(_jhy2_month_day!E241="","",_jhy2_month_day!E241)</f>
        <v/>
      </c>
      <c r="CF245" s="464" t="str">
        <f>IF(_jhy2_month_day!F241="","",_jhy2_month_day!F241)</f>
        <v/>
      </c>
      <c r="CG245" s="464" t="str">
        <f>IF(_jhy2_month_day!G241="","",_jhy2_month_day!G241)</f>
        <v/>
      </c>
      <c r="CH245" s="464" t="str">
        <f>IF(_jhy2_month_day!H241="","",_jhy2_month_day!H241)</f>
        <v/>
      </c>
      <c r="CI245" s="464" t="str">
        <f>IF(_jhy2_month_day!I241="","",_jhy2_month_day!I241)</f>
        <v/>
      </c>
      <c r="CJ245" s="464" t="str">
        <f>IF(_jhy2_month_day!J241="","",_jhy2_month_day!J241)</f>
        <v/>
      </c>
      <c r="CK245" s="464" t="str">
        <f>IF(_jhy2_month_day!K241="","",_jhy2_month_day!K241)</f>
        <v/>
      </c>
      <c r="CL245" s="562" t="str">
        <f>IF(_jhy2_month_day!L241="","",_jhy2_month_day!L241)</f>
        <v/>
      </c>
      <c r="CM245" s="562" t="str">
        <f>IF(_jhy2_month_day!M241="","",_jhy2_month_day!M241)</f>
        <v/>
      </c>
      <c r="CN245" s="562" t="str">
        <f>IF(_jhy2_month_day!N241="","",_jhy2_month_day!N241)</f>
        <v/>
      </c>
      <c r="CO245" s="562" t="str">
        <f>IF(_jhy2_month_day!O241="","",_jhy2_month_day!O241)</f>
        <v/>
      </c>
      <c r="CP245" s="562" t="str">
        <f>IF(_jhy2_month_day!P241="","",_jhy2_month_day!P241)</f>
        <v/>
      </c>
      <c r="CQ245" s="562" t="str">
        <f>IF(_jhy2_month_day!Q241="","",_jhy2_month_day!Q241)</f>
        <v/>
      </c>
      <c r="CR245" s="563" t="str">
        <f>IF(_jhy2_month_day!R241="","",_jhy2_month_day!R241)</f>
        <v/>
      </c>
      <c r="CS245" s="576" t="str">
        <f>IF(_jhy2_month_day!S241="","",_jhy2_month_day!S241)</f>
        <v/>
      </c>
      <c r="CT245" s="562" t="str">
        <f>IF(_jhy2_month_day!T241="","",_jhy2_month_day!T241)</f>
        <v/>
      </c>
      <c r="CU245" s="577" t="e">
        <f t="shared" si="1167"/>
        <v>#VALUE!</v>
      </c>
      <c r="CV245" s="198" t="e">
        <f t="shared" si="1168"/>
        <v>#VALUE!</v>
      </c>
      <c r="CW245" s="192" t="e">
        <f t="shared" si="1169"/>
        <v>#VALUE!</v>
      </c>
      <c r="CX245" s="192" t="e">
        <f t="shared" si="1170"/>
        <v>#VALUE!</v>
      </c>
      <c r="CY245" s="202" t="e">
        <f t="shared" si="1171"/>
        <v>#VALUE!</v>
      </c>
      <c r="CZ245" s="192" t="e">
        <f t="shared" ref="CZ245:DI245" si="1469">$AJ245*EF245</f>
        <v>#VALUE!</v>
      </c>
      <c r="DA245" s="192" t="e">
        <f t="shared" si="1469"/>
        <v>#VALUE!</v>
      </c>
      <c r="DB245" s="192" t="e">
        <f t="shared" si="1469"/>
        <v>#VALUE!</v>
      </c>
      <c r="DC245" s="192" t="e">
        <f t="shared" si="1469"/>
        <v>#VALUE!</v>
      </c>
      <c r="DD245" s="192" t="e">
        <f t="shared" si="1469"/>
        <v>#VALUE!</v>
      </c>
      <c r="DE245" s="192" t="e">
        <f t="shared" si="1469"/>
        <v>#VALUE!</v>
      </c>
      <c r="DF245" s="192" t="e">
        <f t="shared" si="1469"/>
        <v>#VALUE!</v>
      </c>
      <c r="DG245" s="192" t="e">
        <f t="shared" si="1469"/>
        <v>#VALUE!</v>
      </c>
      <c r="DH245" s="192" t="e">
        <f t="shared" si="1469"/>
        <v>#VALUE!</v>
      </c>
      <c r="DI245" s="192" t="e">
        <f t="shared" si="1469"/>
        <v>#VALUE!</v>
      </c>
      <c r="DJ245" s="192" t="e">
        <f t="shared" si="1173"/>
        <v>#VALUE!</v>
      </c>
      <c r="DK245" s="192" t="e">
        <f t="shared" si="1174"/>
        <v>#VALUE!</v>
      </c>
      <c r="DL245" s="192" t="e">
        <f t="shared" si="1175"/>
        <v>#VALUE!</v>
      </c>
      <c r="DM245" s="192" t="e">
        <f t="shared" si="1176"/>
        <v>#VALUE!</v>
      </c>
      <c r="DN245" s="192" t="e">
        <f t="shared" si="1177"/>
        <v>#VALUE!</v>
      </c>
      <c r="DO245" s="192" t="e">
        <f t="shared" si="1178"/>
        <v>#VALUE!</v>
      </c>
      <c r="DP245" s="192" t="e">
        <f t="shared" si="1179"/>
        <v>#VALUE!</v>
      </c>
      <c r="DQ245" s="192" t="e">
        <f t="shared" si="1180"/>
        <v>#VALUE!</v>
      </c>
      <c r="DR245" s="192" t="e">
        <f t="shared" si="1181"/>
        <v>#VALUE!</v>
      </c>
      <c r="DS245" s="192" t="e">
        <f t="shared" si="1182"/>
        <v>#VALUE!</v>
      </c>
      <c r="DT245" s="192" t="e">
        <f t="shared" si="1183"/>
        <v>#VALUE!</v>
      </c>
      <c r="DU245" s="192" t="e">
        <f t="shared" si="1184"/>
        <v>#VALUE!</v>
      </c>
      <c r="DV245" s="198" t="e">
        <f t="shared" si="1185"/>
        <v>#VALUE!</v>
      </c>
      <c r="DW245" s="198" t="e">
        <f t="shared" si="1186"/>
        <v>#DIV/0!</v>
      </c>
      <c r="DX245" s="198" t="e">
        <f t="shared" si="1187"/>
        <v>#DIV/0!</v>
      </c>
      <c r="DY245" s="198" t="e">
        <f t="shared" si="1188"/>
        <v>#VALUE!</v>
      </c>
      <c r="DZ245" s="198" t="e">
        <f t="shared" si="1189"/>
        <v>#VALUE!</v>
      </c>
      <c r="EA245" s="198" t="e">
        <f t="shared" si="1190"/>
        <v>#VALUE!</v>
      </c>
      <c r="EB245" s="198" t="e">
        <f t="shared" si="1191"/>
        <v>#VALUE!</v>
      </c>
      <c r="EC245" s="198" t="e">
        <f t="shared" si="1192"/>
        <v>#DIV/0!</v>
      </c>
      <c r="ED245" s="198" t="e">
        <f t="shared" si="1193"/>
        <v>#VALUE!</v>
      </c>
      <c r="EE245" s="198" t="e">
        <f t="shared" si="1194"/>
        <v>#VALUE!</v>
      </c>
      <c r="EF245" s="198" t="e">
        <f t="shared" ref="EF245:EO245" si="1470">DV245/SUM($DV245:$EE245)</f>
        <v>#VALUE!</v>
      </c>
      <c r="EG245" s="198" t="e">
        <f t="shared" si="1470"/>
        <v>#DIV/0!</v>
      </c>
      <c r="EH245" s="198" t="e">
        <f t="shared" si="1470"/>
        <v>#DIV/0!</v>
      </c>
      <c r="EI245" s="198" t="e">
        <f t="shared" si="1470"/>
        <v>#VALUE!</v>
      </c>
      <c r="EJ245" s="198" t="e">
        <f t="shared" si="1470"/>
        <v>#VALUE!</v>
      </c>
      <c r="EK245" s="198" t="e">
        <f t="shared" si="1470"/>
        <v>#VALUE!</v>
      </c>
      <c r="EL245" s="198" t="e">
        <f t="shared" si="1470"/>
        <v>#VALUE!</v>
      </c>
      <c r="EM245" s="198" t="e">
        <f t="shared" si="1470"/>
        <v>#DIV/0!</v>
      </c>
      <c r="EN245" s="198" t="e">
        <f t="shared" si="1470"/>
        <v>#VALUE!</v>
      </c>
      <c r="EO245" s="198" t="e">
        <f t="shared" si="1470"/>
        <v>#VALUE!</v>
      </c>
      <c r="EP245" s="511">
        <f t="shared" ref="EP245:EW245" si="1471">EP244</f>
        <v>0.08</v>
      </c>
      <c r="EQ245" s="511">
        <f t="shared" si="1471"/>
        <v>0.015</v>
      </c>
      <c r="ER245" s="511">
        <f t="shared" si="1471"/>
        <v>0.015</v>
      </c>
      <c r="ES245" s="511">
        <f t="shared" si="1471"/>
        <v>0.015</v>
      </c>
      <c r="ET245" s="511">
        <f t="shared" si="1471"/>
        <v>0.015</v>
      </c>
      <c r="EU245" s="511">
        <f t="shared" si="1471"/>
        <v>0.09</v>
      </c>
      <c r="EV245" s="511">
        <f t="shared" si="1471"/>
        <v>0.09</v>
      </c>
      <c r="EW245" s="511">
        <f t="shared" si="1471"/>
        <v>0.09</v>
      </c>
      <c r="EX245" s="420" t="str">
        <f>IF(_tag_month_day!AS241="","",_tag_month_day!AS241/100)</f>
        <v/>
      </c>
      <c r="EY245" s="420" t="str">
        <f>IF(_tag_month_day!AT241="","",_tag_month_day!AT241/100)</f>
        <v/>
      </c>
      <c r="EZ245" s="420" t="str">
        <f>IF(_tag_month_day!AU241="","",_tag_month_day!AU241/100)</f>
        <v/>
      </c>
      <c r="FA245" s="420" t="str">
        <f>IF(_tag_month_day!AV241="","",_tag_month_day!AV241/100)</f>
        <v/>
      </c>
      <c r="FB245" s="420" t="str">
        <f>IF(_tag_month_day!AW241="","",_tag_month_day!AW241/100)</f>
        <v/>
      </c>
      <c r="FC245" s="420" t="str">
        <f>IF(_tag_month_day!AX241="","",_tag_month_day!AX241/100)</f>
        <v/>
      </c>
      <c r="FD245" s="510">
        <f t="shared" si="1223"/>
        <v>0.33</v>
      </c>
      <c r="FE245" s="510">
        <f t="shared" si="1224"/>
        <v>0.19</v>
      </c>
      <c r="FF245" s="510">
        <f t="shared" si="1225"/>
        <v>0.003</v>
      </c>
      <c r="FG245" s="510">
        <f t="shared" si="1226"/>
        <v>0</v>
      </c>
      <c r="FH245" s="603">
        <f t="shared" si="1227"/>
        <v>0.0001</v>
      </c>
      <c r="FI245" s="510">
        <f t="shared" ref="FI245:FR245" si="1472">FI244</f>
        <v>0.41</v>
      </c>
      <c r="FJ245" s="510">
        <f t="shared" si="1472"/>
        <v>0.11</v>
      </c>
      <c r="FK245" s="510">
        <f t="shared" si="1472"/>
        <v>0.015</v>
      </c>
      <c r="FL245" s="510">
        <f t="shared" si="1472"/>
        <v>0</v>
      </c>
      <c r="FM245" s="603">
        <f t="shared" si="1472"/>
        <v>0.0001</v>
      </c>
      <c r="FN245" s="510" t="str">
        <f>IF(_tag_month_day!AY241="","",_tag_month_day!AY241/100)</f>
        <v/>
      </c>
      <c r="FO245" s="510" t="str">
        <f>IF(_tag_month_day!AZ241="","",_tag_month_day!AZ241/100)</f>
        <v/>
      </c>
      <c r="FP245" s="510" t="str">
        <f>IF(_tag_month_day!BA241="","",_tag_month_day!BA241/100)</f>
        <v/>
      </c>
      <c r="FQ245" s="510" t="str">
        <f>IF(_tag_month_day!BB241="","",_tag_month_day!BB241/100)</f>
        <v/>
      </c>
      <c r="FR245" s="603" t="str">
        <f>IF(_tag_month_day!BC241="","",_tag_month_day!BC241/100)</f>
        <v/>
      </c>
      <c r="FS245" s="510" t="str">
        <f>IF(_tag_month_day!BD241="","",_tag_month_day!BD241/100)</f>
        <v/>
      </c>
      <c r="FT245" s="510" t="str">
        <f>IF(_tag_month_day!BE241="","",_tag_month_day!BE241/100)</f>
        <v/>
      </c>
      <c r="FU245" s="510" t="str">
        <f>IF(_tag_month_day!BF241="","",_tag_month_day!BF241/100)</f>
        <v/>
      </c>
      <c r="FV245" s="510" t="str">
        <f>IF(_tag_month_day!BG241="","",_tag_month_day!BG241/100)</f>
        <v/>
      </c>
      <c r="FW245" s="603" t="str">
        <f>IF(_tag_month_day!BH241="","",_tag_month_day!BH241/100)</f>
        <v/>
      </c>
      <c r="FX245" s="510" t="str">
        <f>IF(_tag_month_day!BI241="","",_tag_month_day!BI241/100)</f>
        <v/>
      </c>
      <c r="FY245" s="510" t="str">
        <f>IF(_tag_month_day!BJ241="","",_tag_month_day!BJ241/100)</f>
        <v/>
      </c>
      <c r="FZ245" s="605" t="str">
        <f>IF(_tag_month_day!BK241="","",_tag_month_day!BK241/100)</f>
        <v/>
      </c>
      <c r="GA245" s="510" t="str">
        <f>IF(_tag_month_day!BL241="","",_tag_month_day!BL241/100)</f>
        <v/>
      </c>
      <c r="GB245" s="603" t="str">
        <f>IF(_tag_month_day!BM241="","",_tag_month_day!BM241/100)</f>
        <v/>
      </c>
      <c r="GC245" s="420" t="str">
        <f>IF(_tag_month_day!BN241="","",_tag_month_day!BN241/100)</f>
        <v/>
      </c>
      <c r="GD245" s="420" t="str">
        <f>IF(_tag_month_day!BO241="","",_tag_month_day!BO241/100)</f>
        <v/>
      </c>
      <c r="GE245" s="420" t="str">
        <f>IF(_tag_month_day!BP241="","",_tag_month_day!BP241/100)</f>
        <v/>
      </c>
      <c r="GF245" s="420" t="str">
        <f>IF(_tag_month_day!BQ241="","",_tag_month_day!BQ241/100)</f>
        <v/>
      </c>
      <c r="GG245" s="420" t="str">
        <f>IF(_tag_month_day!BR241="","",_tag_month_day!BR241/100)</f>
        <v/>
      </c>
      <c r="GH245" s="420" t="str">
        <f>IF(_tag_month_day!BS241="","",_tag_month_day!BS241/100)</f>
        <v/>
      </c>
      <c r="GI245" s="603" t="str">
        <f>IF(_tag_month_day!BT241="","",_tag_month_day!BT241/100)</f>
        <v/>
      </c>
      <c r="GJ245" s="612" t="str">
        <f>IF(_tag_month_day!BU241="","",_tag_month_day!BU241/100)</f>
        <v/>
      </c>
      <c r="GK245" s="620" t="str">
        <f>IF(_tag_month_day!BV241="",IF(_rlcf_month_day!A$2="","",_rlcf_month_day!A$2/100),_tag_month_day!BV241/100)</f>
        <v/>
      </c>
      <c r="GL245" s="620" t="str">
        <f>IF(_tag_month_day!BW241="",IF(_rlcf_month_day!B$2="","",_rlcf_month_day!B$2/100),_tag_month_day!BW241/100)</f>
        <v/>
      </c>
      <c r="GM245" s="621" t="str">
        <f>IF(_tag_month_day!BX241="",IF(_rlcf_month_day!C$2="","",_rlcf_month_day!C$2/100),_tag_month_day!BX241/100)</f>
        <v/>
      </c>
      <c r="GN245" s="620" t="str">
        <f>IF(_tag_month_day!BV241="",IF(_rlcf_month_day!A$2="","",_rlcf_month_day!A$2/100),_tag_month_day!BV241/100)</f>
        <v/>
      </c>
      <c r="GO245" s="620" t="str">
        <f>IF(_tag_month_day!BW241="",IF(_rlcf_month_day!B$2="","",_rlcf_month_day!B$2/100),_tag_month_day!BW241/100)</f>
        <v/>
      </c>
      <c r="GP245" s="620" t="str">
        <f>IF(_tag_month_day!CD241="",IF(_rlcf_month_day!E$2="","",_rlcf_month_day!E$2/100),_tag_month_day!CD241/100)</f>
        <v/>
      </c>
      <c r="GQ245" s="620" t="str">
        <f>IF(_tag_month_day!CE241="",IF(_rlcf_month_day!F$2="","",_rlcf_month_day!F$2/100),_tag_month_day!CE241/100)</f>
        <v/>
      </c>
      <c r="GR245" s="621" t="str">
        <f>IF(_tag_month_day!CF241="",IF(_rlcf_month_day!G$2="","",_rlcf_month_day!G$2/100),_tag_month_day!CF241/100)</f>
        <v/>
      </c>
      <c r="GS245" s="626">
        <f t="shared" ref="GS245:HH245" si="1473">GS244</f>
        <v>0.953</v>
      </c>
      <c r="GT245" s="626">
        <f t="shared" si="1473"/>
        <v>0.55</v>
      </c>
      <c r="GU245" s="626">
        <f t="shared" si="1473"/>
        <v>0.55</v>
      </c>
      <c r="GV245" s="626">
        <f t="shared" si="1473"/>
        <v>0.55</v>
      </c>
      <c r="GW245" s="626">
        <f t="shared" si="1473"/>
        <v>0.5</v>
      </c>
      <c r="GX245" s="626">
        <f t="shared" si="1473"/>
        <v>0.935</v>
      </c>
      <c r="GY245" s="626">
        <f t="shared" si="1473"/>
        <v>0.15</v>
      </c>
      <c r="GZ245" s="626">
        <f t="shared" si="1473"/>
        <v>1</v>
      </c>
      <c r="HA245" s="632">
        <f t="shared" si="1473"/>
        <v>0.047</v>
      </c>
      <c r="HB245" s="632">
        <f t="shared" si="1473"/>
        <v>0.45</v>
      </c>
      <c r="HC245" s="632">
        <f t="shared" si="1473"/>
        <v>0.45</v>
      </c>
      <c r="HD245" s="632">
        <f t="shared" si="1473"/>
        <v>0.45</v>
      </c>
      <c r="HE245" s="632">
        <f t="shared" si="1473"/>
        <v>0.5</v>
      </c>
      <c r="HF245" s="632">
        <f t="shared" si="1473"/>
        <v>0.065</v>
      </c>
      <c r="HG245" s="632">
        <f t="shared" si="1473"/>
        <v>0.85</v>
      </c>
      <c r="HH245" s="632">
        <f t="shared" si="1473"/>
        <v>0</v>
      </c>
      <c r="HI245" s="68">
        <f t="shared" si="1199"/>
        <v>0</v>
      </c>
      <c r="HJ245" s="68" t="e">
        <f t="shared" si="1230"/>
        <v>#VALUE!</v>
      </c>
      <c r="HK245" s="202">
        <f t="shared" si="1231"/>
        <v>0.85</v>
      </c>
      <c r="HL245" s="464">
        <f t="shared" si="1232"/>
        <v>550000</v>
      </c>
      <c r="HM245" s="464">
        <f t="shared" si="1233"/>
        <v>480000</v>
      </c>
      <c r="HN245" s="192" t="e">
        <f t="shared" si="1200"/>
        <v>#VALUE!</v>
      </c>
      <c r="HO245" s="192" t="e">
        <f>HN245*HK245*$HO$2/HL245*1000000</f>
        <v>#VALUE!</v>
      </c>
      <c r="HP245" s="192" t="e">
        <f>HN245*HK245*$HP$2/HM245*1000000</f>
        <v>#VALUE!</v>
      </c>
    </row>
    <row r="246" customFormat="1" ht="13.5" customHeight="1" spans="1:224">
      <c r="A246" s="381">
        <v>241</v>
      </c>
      <c r="B246" s="54">
        <f ca="1" t="shared" si="1234"/>
        <v>43627</v>
      </c>
      <c r="C246" s="57">
        <f t="shared" si="1235"/>
        <v>0.0416666666666667</v>
      </c>
      <c r="D246" s="68" t="str">
        <f ca="1" t="shared" si="1201"/>
        <v>夜班</v>
      </c>
      <c r="E246" s="68" t="str">
        <f ca="1" t="shared" si="1202"/>
        <v>甲</v>
      </c>
      <c r="F246" s="68">
        <f ca="1">SUMPRODUCT((成本日报!$A$3:$A$95=计划!B246)*(成本日报!$B$3:$B$95=计划!$D246),成本日报!$C$3:$C$95)</f>
        <v>1</v>
      </c>
      <c r="G246" s="382">
        <f ca="1" t="shared" si="1236"/>
        <v>43626.9999999994</v>
      </c>
      <c r="H246" s="382">
        <f ca="1" t="shared" si="1203"/>
        <v>43627.0069444439</v>
      </c>
      <c r="I246" s="382">
        <f ca="1" t="shared" si="1204"/>
        <v>43627.0124999994</v>
      </c>
      <c r="J246" s="382">
        <f ca="1" t="shared" si="1205"/>
        <v>43627.0416666661</v>
      </c>
      <c r="K246" s="382">
        <f ca="1" t="shared" si="1206"/>
        <v>43627.1041666661</v>
      </c>
      <c r="L246" s="382">
        <f ca="1" t="shared" si="1207"/>
        <v>43627.1249999994</v>
      </c>
      <c r="M246" s="398" t="str">
        <f>IF(_tag_month_day!A242="","",_tag_month_day!A242)</f>
        <v/>
      </c>
      <c r="N246" s="398" t="str">
        <f>IF(_tag_month_day!B242="","",_tag_month_day!B242)</f>
        <v/>
      </c>
      <c r="O246" s="399" t="e">
        <f t="shared" si="1208"/>
        <v>#VALUE!</v>
      </c>
      <c r="P246" s="398" t="str">
        <f>IF(_tag_month_day!C242="","",_tag_month_day!C242)</f>
        <v/>
      </c>
      <c r="Q246" s="398" t="str">
        <f>IF(_tag_month_day!D242="","",_tag_month_day!D242)</f>
        <v/>
      </c>
      <c r="R246" s="416">
        <f>IF(_tag_month_day!CB242="",R245,_tag_month_day!CB242/100)</f>
        <v>0.07</v>
      </c>
      <c r="S246" s="417" t="str">
        <f>IF(_tag_month_day!E242="","",_tag_month_day!E242)</f>
        <v/>
      </c>
      <c r="T246" s="417" t="str">
        <f>IF(_tag_month_day!F242="","",_tag_month_day!F242)</f>
        <v/>
      </c>
      <c r="U246" s="418" t="e">
        <f t="shared" si="1162"/>
        <v>#VALUE!</v>
      </c>
      <c r="V246" s="53" t="e">
        <f t="shared" si="1163"/>
        <v>#VALUE!</v>
      </c>
      <c r="W246" s="419" t="str">
        <f>IF(_jhy_month_day!A242="","",_jhy_month_day!A242)</f>
        <v/>
      </c>
      <c r="X246" s="420" t="str">
        <f>IF(_jhy_month_day!B242="","",_jhy_month_day!B242/100)</f>
        <v/>
      </c>
      <c r="Y246" s="420" t="str">
        <f>IF(_jhy_month_day!C242="","",_jhy_month_day!C242/100)</f>
        <v/>
      </c>
      <c r="Z246" s="439">
        <f t="shared" si="1253"/>
        <v>61</v>
      </c>
      <c r="AA246" s="440" t="str">
        <f>IF(_tag_month_day!G242="","",_tag_month_day!G242/100)</f>
        <v/>
      </c>
      <c r="AB246" s="440" t="str">
        <f>IF(_tag_month_day!H242="","",_tag_month_day!H242/100)</f>
        <v/>
      </c>
      <c r="AC246" s="193">
        <f t="shared" si="1209"/>
        <v>1.59963432013121</v>
      </c>
      <c r="AD246" s="441" t="str">
        <f t="shared" si="1210"/>
        <v/>
      </c>
      <c r="AE246" s="442" t="str">
        <f t="shared" si="1211"/>
        <v/>
      </c>
      <c r="AF246" s="443">
        <v>1</v>
      </c>
      <c r="AG246" s="68" t="str">
        <f>IF(_duihao_month_day!A242="","",_duihao_month_day!A242)</f>
        <v/>
      </c>
      <c r="AH246" s="463">
        <f>IF(_gyk_month_day!B242="",AH245,_gyk_month_day!B242)</f>
        <v>820</v>
      </c>
      <c r="AI246" s="464" t="e">
        <f t="shared" si="1237"/>
        <v>#VALUE!</v>
      </c>
      <c r="AJ246" s="68" t="str">
        <f>IF(_tag_month_day!I242="","",_tag_month_day!I242)</f>
        <v/>
      </c>
      <c r="AK246" s="465" t="str">
        <f>IF(_tzyy_month_day!A242="","",_tzyy_month_day!A242)</f>
        <v/>
      </c>
      <c r="AL246" s="465" t="str">
        <f>IF(_tzyy_month_day!B242="","",_tzyy_month_day!B242)</f>
        <v/>
      </c>
      <c r="AM246" s="465" t="str">
        <f>IF(_tzyy_month_day!C242="","",_tzyy_month_day!C242)</f>
        <v/>
      </c>
      <c r="AN246" s="466" t="str">
        <f>IF(_tag_month_day!CG242="","",_tag_month_day!CG242)</f>
        <v/>
      </c>
      <c r="AO246" s="466" t="str">
        <f>IF(_tag_month_day!CH242="","",_tag_month_day!CH242)</f>
        <v/>
      </c>
      <c r="AP246" s="486" t="e">
        <f t="shared" si="1212"/>
        <v>#VALUE!</v>
      </c>
      <c r="AQ246" s="487" t="str">
        <f>IF(_tag_month_day!J242="","",_tag_month_day!J242/100)</f>
        <v/>
      </c>
      <c r="AR246" s="488">
        <f t="shared" si="1213"/>
        <v>1.3</v>
      </c>
      <c r="AS246" s="489" t="e">
        <f t="shared" si="1164"/>
        <v>#VALUE!</v>
      </c>
      <c r="AT246" s="489">
        <f t="shared" si="1214"/>
        <v>0</v>
      </c>
      <c r="AU246" s="490" t="str">
        <f>IF(_tag_month_day!K242="","",_tag_month_day!K242)</f>
        <v/>
      </c>
      <c r="AV246" s="491" t="str">
        <f>IF(_tag_month_day!L242="","",_tag_month_day!L242/100)</f>
        <v/>
      </c>
      <c r="AW246" s="420">
        <f t="shared" si="1136"/>
        <v>0</v>
      </c>
      <c r="AX246" s="420">
        <f t="shared" si="1215"/>
        <v>0</v>
      </c>
      <c r="AY246" s="420" t="str">
        <f>IF(_tag_month_day!M242="","",_tag_month_day!M242/100)</f>
        <v/>
      </c>
      <c r="AZ246" s="420" t="str">
        <f>IF(_tag_month_day!N242="","",_tag_month_day!N242/100)</f>
        <v/>
      </c>
      <c r="BA246" s="420" t="str">
        <f>IF(_tag_month_day!O242="","",_tag_month_day!O242/100)</f>
        <v/>
      </c>
      <c r="BB246" s="496" t="str">
        <f>IF(_tag_month_day!P242="","",_tag_month_day!P242/100)</f>
        <v/>
      </c>
      <c r="BC246" s="496">
        <f t="shared" si="1216"/>
        <v>0</v>
      </c>
      <c r="BD246" s="496" t="str">
        <f>IF(_tag_month_day!Q242="","",_tag_month_day!Q242/100)</f>
        <v/>
      </c>
      <c r="BE246" s="510" t="str">
        <f>IF(_tag_month_day!R242="","",_tag_month_day!R242/100)</f>
        <v/>
      </c>
      <c r="BF246" s="413" t="str">
        <f>IF(_tag_month_day!CC242="","",_tag_month_day!CC242/100)</f>
        <v/>
      </c>
      <c r="BG246" s="511" t="e">
        <f t="shared" si="1165"/>
        <v>#VALUE!</v>
      </c>
      <c r="BH246" s="198">
        <f t="shared" si="1166"/>
        <v>0</v>
      </c>
      <c r="BI246" s="512" t="e">
        <f>IF(CX246=0,BI245,(DK246*查询!$R$5+DL246*查询!$Q$5+DM246*查询!$N$5+DN246*查询!$O$5+DO246*查询!$P$5)*AF246/CX246)</f>
        <v>#VALUE!</v>
      </c>
      <c r="BJ246" s="512" t="e">
        <f>IF(CX246=0,BJ245,(DP246*查询!$S$5+DQ246*查询!$T$5+DR246*查询!$U$5)*AF246/CX246)</f>
        <v>#VALUE!</v>
      </c>
      <c r="BK246" s="512">
        <f t="shared" si="1217"/>
        <v>1</v>
      </c>
      <c r="BL246" s="513" t="str">
        <f>IF(_cfyc_month_day!A242="","",_cfyc_month_day!A242)</f>
        <v/>
      </c>
      <c r="BM246" s="513" t="str">
        <f>IF(_cfyc_month_day!B242="","",_cfyc_month_day!B242)</f>
        <v/>
      </c>
      <c r="BN246" s="513" t="str">
        <f>IF(_cfyc_month_day!C242="","",_cfyc_month_day!C242)</f>
        <v/>
      </c>
      <c r="BO246" s="522" t="str">
        <f>IF(_cfyc_month_day!D242="","",_cfyc_month_day!D242)</f>
        <v/>
      </c>
      <c r="BP246" s="522" t="str">
        <f>IF(_cfyc_month_day!E242="","",_cfyc_month_day!E242)</f>
        <v/>
      </c>
      <c r="BQ246" s="522" t="str">
        <f>IF(_cfyc_month_day!F242="","",_cfyc_month_day!F242)</f>
        <v/>
      </c>
      <c r="BR246" s="513" t="str">
        <f>IF(_tag_month_day!T242="","",_tag_month_day!T242)</f>
        <v/>
      </c>
      <c r="BS246" s="513" t="str">
        <f>IF(_tag_month_day!U242="","",_tag_month_day!U242)</f>
        <v/>
      </c>
      <c r="BT246" s="523" t="str">
        <f t="shared" si="1218"/>
        <v/>
      </c>
      <c r="BU246" s="223" t="str">
        <f>IF(_tag_month_day!V242="","",_tag_month_day!V242)</f>
        <v/>
      </c>
      <c r="BV246" s="206" t="str">
        <f>IF(_tag_month_day!W242="","",_tag_month_day!W242)</f>
        <v/>
      </c>
      <c r="BW246" s="540" t="str">
        <f>IF(_tag_month_day!X242="","",_tag_month_day!X242)</f>
        <v/>
      </c>
      <c r="BX246" s="540" t="str">
        <f>IF(_tag_month_day!Y242="","",_tag_month_day!Y242)</f>
        <v/>
      </c>
      <c r="BY246" s="541">
        <f ca="1" t="shared" si="1219"/>
        <v>43627.1249999994</v>
      </c>
      <c r="BZ246" s="542"/>
      <c r="CA246" s="543" t="str">
        <f>IF(_jhy2_month_day!A242="","",_jhy2_month_day!A242)</f>
        <v/>
      </c>
      <c r="CB246" s="464" t="str">
        <f>IF(_jhy2_month_day!B242="","",_jhy2_month_day!B242)</f>
        <v/>
      </c>
      <c r="CC246" s="464" t="str">
        <f>IF(_jhy2_month_day!C242="","",_jhy2_month_day!C242)</f>
        <v/>
      </c>
      <c r="CD246" s="464" t="str">
        <f>IF(_jhy2_month_day!D242="","",_jhy2_month_day!D242)</f>
        <v/>
      </c>
      <c r="CE246" s="464" t="str">
        <f>IF(_jhy2_month_day!E242="","",_jhy2_month_day!E242)</f>
        <v/>
      </c>
      <c r="CF246" s="464" t="str">
        <f>IF(_jhy2_month_day!F242="","",_jhy2_month_day!F242)</f>
        <v/>
      </c>
      <c r="CG246" s="464" t="str">
        <f>IF(_jhy2_month_day!G242="","",_jhy2_month_day!G242)</f>
        <v/>
      </c>
      <c r="CH246" s="464" t="str">
        <f>IF(_jhy2_month_day!H242="","",_jhy2_month_day!H242)</f>
        <v/>
      </c>
      <c r="CI246" s="464" t="str">
        <f>IF(_jhy2_month_day!I242="","",_jhy2_month_day!I242)</f>
        <v/>
      </c>
      <c r="CJ246" s="464" t="str">
        <f>IF(_jhy2_month_day!J242="","",_jhy2_month_day!J242)</f>
        <v/>
      </c>
      <c r="CK246" s="464" t="str">
        <f>IF(_jhy2_month_day!K242="","",_jhy2_month_day!K242)</f>
        <v/>
      </c>
      <c r="CL246" s="562" t="str">
        <f>IF(_jhy2_month_day!L242="","",_jhy2_month_day!L242)</f>
        <v/>
      </c>
      <c r="CM246" s="562" t="str">
        <f>IF(_jhy2_month_day!M242="","",_jhy2_month_day!M242)</f>
        <v/>
      </c>
      <c r="CN246" s="562" t="str">
        <f>IF(_jhy2_month_day!N242="","",_jhy2_month_day!N242)</f>
        <v/>
      </c>
      <c r="CO246" s="562" t="str">
        <f>IF(_jhy2_month_day!O242="","",_jhy2_month_day!O242)</f>
        <v/>
      </c>
      <c r="CP246" s="562" t="str">
        <f>IF(_jhy2_month_day!P242="","",_jhy2_month_day!P242)</f>
        <v/>
      </c>
      <c r="CQ246" s="562" t="str">
        <f>IF(_jhy2_month_day!Q242="","",_jhy2_month_day!Q242)</f>
        <v/>
      </c>
      <c r="CR246" s="563" t="str">
        <f>IF(_jhy2_month_day!R242="","",_jhy2_month_day!R242)</f>
        <v/>
      </c>
      <c r="CS246" s="576" t="str">
        <f>IF(_jhy2_month_day!S242="","",_jhy2_month_day!S242)</f>
        <v/>
      </c>
      <c r="CT246" s="562" t="str">
        <f>IF(_jhy2_month_day!T242="","",_jhy2_month_day!T242)</f>
        <v/>
      </c>
      <c r="CU246" s="577" t="e">
        <f t="shared" si="1167"/>
        <v>#VALUE!</v>
      </c>
      <c r="CV246" s="198" t="e">
        <f t="shared" si="1168"/>
        <v>#VALUE!</v>
      </c>
      <c r="CW246" s="192" t="e">
        <f t="shared" si="1169"/>
        <v>#VALUE!</v>
      </c>
      <c r="CX246" s="192" t="e">
        <f t="shared" si="1170"/>
        <v>#VALUE!</v>
      </c>
      <c r="CY246" s="202" t="e">
        <f t="shared" si="1171"/>
        <v>#VALUE!</v>
      </c>
      <c r="CZ246" s="192" t="e">
        <f t="shared" ref="CZ246:DI246" si="1474">$AJ246*EF246</f>
        <v>#VALUE!</v>
      </c>
      <c r="DA246" s="192" t="e">
        <f t="shared" si="1474"/>
        <v>#VALUE!</v>
      </c>
      <c r="DB246" s="192" t="e">
        <f t="shared" si="1474"/>
        <v>#VALUE!</v>
      </c>
      <c r="DC246" s="192" t="e">
        <f t="shared" si="1474"/>
        <v>#VALUE!</v>
      </c>
      <c r="DD246" s="192" t="e">
        <f t="shared" si="1474"/>
        <v>#VALUE!</v>
      </c>
      <c r="DE246" s="192" t="e">
        <f t="shared" si="1474"/>
        <v>#VALUE!</v>
      </c>
      <c r="DF246" s="192" t="e">
        <f t="shared" si="1474"/>
        <v>#VALUE!</v>
      </c>
      <c r="DG246" s="192" t="e">
        <f t="shared" si="1474"/>
        <v>#VALUE!</v>
      </c>
      <c r="DH246" s="192" t="e">
        <f t="shared" si="1474"/>
        <v>#VALUE!</v>
      </c>
      <c r="DI246" s="192" t="e">
        <f t="shared" si="1474"/>
        <v>#VALUE!</v>
      </c>
      <c r="DJ246" s="192" t="e">
        <f t="shared" si="1173"/>
        <v>#VALUE!</v>
      </c>
      <c r="DK246" s="192" t="e">
        <f t="shared" si="1174"/>
        <v>#VALUE!</v>
      </c>
      <c r="DL246" s="192" t="e">
        <f t="shared" si="1175"/>
        <v>#VALUE!</v>
      </c>
      <c r="DM246" s="192" t="e">
        <f t="shared" si="1176"/>
        <v>#VALUE!</v>
      </c>
      <c r="DN246" s="192" t="e">
        <f t="shared" si="1177"/>
        <v>#VALUE!</v>
      </c>
      <c r="DO246" s="192" t="e">
        <f t="shared" si="1178"/>
        <v>#VALUE!</v>
      </c>
      <c r="DP246" s="192" t="e">
        <f t="shared" si="1179"/>
        <v>#VALUE!</v>
      </c>
      <c r="DQ246" s="192" t="e">
        <f t="shared" si="1180"/>
        <v>#VALUE!</v>
      </c>
      <c r="DR246" s="192" t="e">
        <f t="shared" si="1181"/>
        <v>#VALUE!</v>
      </c>
      <c r="DS246" s="192" t="e">
        <f t="shared" si="1182"/>
        <v>#VALUE!</v>
      </c>
      <c r="DT246" s="192" t="e">
        <f t="shared" si="1183"/>
        <v>#VALUE!</v>
      </c>
      <c r="DU246" s="192" t="e">
        <f t="shared" si="1184"/>
        <v>#VALUE!</v>
      </c>
      <c r="DV246" s="198" t="e">
        <f t="shared" si="1185"/>
        <v>#VALUE!</v>
      </c>
      <c r="DW246" s="198" t="e">
        <f t="shared" si="1186"/>
        <v>#DIV/0!</v>
      </c>
      <c r="DX246" s="198" t="e">
        <f t="shared" si="1187"/>
        <v>#DIV/0!</v>
      </c>
      <c r="DY246" s="198" t="e">
        <f t="shared" si="1188"/>
        <v>#VALUE!</v>
      </c>
      <c r="DZ246" s="198" t="e">
        <f t="shared" si="1189"/>
        <v>#VALUE!</v>
      </c>
      <c r="EA246" s="198" t="e">
        <f t="shared" si="1190"/>
        <v>#VALUE!</v>
      </c>
      <c r="EB246" s="198" t="e">
        <f t="shared" si="1191"/>
        <v>#VALUE!</v>
      </c>
      <c r="EC246" s="198" t="e">
        <f t="shared" si="1192"/>
        <v>#DIV/0!</v>
      </c>
      <c r="ED246" s="198" t="e">
        <f t="shared" si="1193"/>
        <v>#VALUE!</v>
      </c>
      <c r="EE246" s="198" t="e">
        <f t="shared" si="1194"/>
        <v>#VALUE!</v>
      </c>
      <c r="EF246" s="198" t="e">
        <f t="shared" ref="EF246:EO246" si="1475">DV246/SUM($DV246:$EE246)</f>
        <v>#VALUE!</v>
      </c>
      <c r="EG246" s="198" t="e">
        <f t="shared" si="1475"/>
        <v>#DIV/0!</v>
      </c>
      <c r="EH246" s="198" t="e">
        <f t="shared" si="1475"/>
        <v>#DIV/0!</v>
      </c>
      <c r="EI246" s="198" t="e">
        <f t="shared" si="1475"/>
        <v>#VALUE!</v>
      </c>
      <c r="EJ246" s="198" t="e">
        <f t="shared" si="1475"/>
        <v>#VALUE!</v>
      </c>
      <c r="EK246" s="198" t="e">
        <f t="shared" si="1475"/>
        <v>#VALUE!</v>
      </c>
      <c r="EL246" s="198" t="e">
        <f t="shared" si="1475"/>
        <v>#VALUE!</v>
      </c>
      <c r="EM246" s="198" t="e">
        <f t="shared" si="1475"/>
        <v>#DIV/0!</v>
      </c>
      <c r="EN246" s="198" t="e">
        <f t="shared" si="1475"/>
        <v>#VALUE!</v>
      </c>
      <c r="EO246" s="198" t="e">
        <f t="shared" si="1475"/>
        <v>#VALUE!</v>
      </c>
      <c r="EP246" s="511">
        <f t="shared" ref="EP246:EW246" si="1476">EP245</f>
        <v>0.08</v>
      </c>
      <c r="EQ246" s="511">
        <f t="shared" si="1476"/>
        <v>0.015</v>
      </c>
      <c r="ER246" s="511">
        <f t="shared" si="1476"/>
        <v>0.015</v>
      </c>
      <c r="ES246" s="511">
        <f t="shared" si="1476"/>
        <v>0.015</v>
      </c>
      <c r="ET246" s="511">
        <f t="shared" si="1476"/>
        <v>0.015</v>
      </c>
      <c r="EU246" s="511">
        <f t="shared" si="1476"/>
        <v>0.09</v>
      </c>
      <c r="EV246" s="511">
        <f t="shared" si="1476"/>
        <v>0.09</v>
      </c>
      <c r="EW246" s="511">
        <f t="shared" si="1476"/>
        <v>0.09</v>
      </c>
      <c r="EX246" s="420" t="str">
        <f>IF(_tag_month_day!AS242="","",_tag_month_day!AS242/100)</f>
        <v/>
      </c>
      <c r="EY246" s="420" t="str">
        <f>IF(_tag_month_day!AT242="","",_tag_month_day!AT242/100)</f>
        <v/>
      </c>
      <c r="EZ246" s="420" t="str">
        <f>IF(_tag_month_day!AU242="","",_tag_month_day!AU242/100)</f>
        <v/>
      </c>
      <c r="FA246" s="420" t="str">
        <f>IF(_tag_month_day!AV242="","",_tag_month_day!AV242/100)</f>
        <v/>
      </c>
      <c r="FB246" s="420" t="str">
        <f>IF(_tag_month_day!AW242="","",_tag_month_day!AW242/100)</f>
        <v/>
      </c>
      <c r="FC246" s="420" t="str">
        <f>IF(_tag_month_day!AX242="","",_tag_month_day!AX242/100)</f>
        <v/>
      </c>
      <c r="FD246" s="510">
        <f t="shared" si="1223"/>
        <v>0.33</v>
      </c>
      <c r="FE246" s="510">
        <f t="shared" si="1224"/>
        <v>0.19</v>
      </c>
      <c r="FF246" s="510">
        <f t="shared" si="1225"/>
        <v>0.003</v>
      </c>
      <c r="FG246" s="510">
        <f t="shared" si="1226"/>
        <v>0</v>
      </c>
      <c r="FH246" s="603">
        <f t="shared" si="1227"/>
        <v>0.0001</v>
      </c>
      <c r="FI246" s="510">
        <f t="shared" ref="FI246:FR246" si="1477">FI245</f>
        <v>0.41</v>
      </c>
      <c r="FJ246" s="510">
        <f t="shared" si="1477"/>
        <v>0.11</v>
      </c>
      <c r="FK246" s="510">
        <f t="shared" si="1477"/>
        <v>0.015</v>
      </c>
      <c r="FL246" s="510">
        <f t="shared" si="1477"/>
        <v>0</v>
      </c>
      <c r="FM246" s="603">
        <f t="shared" si="1477"/>
        <v>0.0001</v>
      </c>
      <c r="FN246" s="510" t="str">
        <f>IF(_tag_month_day!AY242="","",_tag_month_day!AY242/100)</f>
        <v/>
      </c>
      <c r="FO246" s="510" t="str">
        <f>IF(_tag_month_day!AZ242="","",_tag_month_day!AZ242/100)</f>
        <v/>
      </c>
      <c r="FP246" s="510" t="str">
        <f>IF(_tag_month_day!BA242="","",_tag_month_day!BA242/100)</f>
        <v/>
      </c>
      <c r="FQ246" s="510" t="str">
        <f>IF(_tag_month_day!BB242="","",_tag_month_day!BB242/100)</f>
        <v/>
      </c>
      <c r="FR246" s="603" t="str">
        <f>IF(_tag_month_day!BC242="","",_tag_month_day!BC242/100)</f>
        <v/>
      </c>
      <c r="FS246" s="510" t="str">
        <f>IF(_tag_month_day!BD242="","",_tag_month_day!BD242/100)</f>
        <v/>
      </c>
      <c r="FT246" s="510" t="str">
        <f>IF(_tag_month_day!BE242="","",_tag_month_day!BE242/100)</f>
        <v/>
      </c>
      <c r="FU246" s="510" t="str">
        <f>IF(_tag_month_day!BF242="","",_tag_month_day!BF242/100)</f>
        <v/>
      </c>
      <c r="FV246" s="510" t="str">
        <f>IF(_tag_month_day!BG242="","",_tag_month_day!BG242/100)</f>
        <v/>
      </c>
      <c r="FW246" s="603" t="str">
        <f>IF(_tag_month_day!BH242="","",_tag_month_day!BH242/100)</f>
        <v/>
      </c>
      <c r="FX246" s="510" t="str">
        <f>IF(_tag_month_day!BI242="","",_tag_month_day!BI242/100)</f>
        <v/>
      </c>
      <c r="FY246" s="510" t="str">
        <f>IF(_tag_month_day!BJ242="","",_tag_month_day!BJ242/100)</f>
        <v/>
      </c>
      <c r="FZ246" s="605" t="str">
        <f>IF(_tag_month_day!BK242="","",_tag_month_day!BK242/100)</f>
        <v/>
      </c>
      <c r="GA246" s="510" t="str">
        <f>IF(_tag_month_day!BL242="","",_tag_month_day!BL242/100)</f>
        <v/>
      </c>
      <c r="GB246" s="603" t="str">
        <f>IF(_tag_month_day!BM242="","",_tag_month_day!BM242/100)</f>
        <v/>
      </c>
      <c r="GC246" s="420" t="str">
        <f>IF(_tag_month_day!BN242="","",_tag_month_day!BN242/100)</f>
        <v/>
      </c>
      <c r="GD246" s="420" t="str">
        <f>IF(_tag_month_day!BO242="","",_tag_month_day!BO242/100)</f>
        <v/>
      </c>
      <c r="GE246" s="420" t="str">
        <f>IF(_tag_month_day!BP242="","",_tag_month_day!BP242/100)</f>
        <v/>
      </c>
      <c r="GF246" s="420" t="str">
        <f>IF(_tag_month_day!BQ242="","",_tag_month_day!BQ242/100)</f>
        <v/>
      </c>
      <c r="GG246" s="420" t="str">
        <f>IF(_tag_month_day!BR242="","",_tag_month_day!BR242/100)</f>
        <v/>
      </c>
      <c r="GH246" s="420" t="str">
        <f>IF(_tag_month_day!BS242="","",_tag_month_day!BS242/100)</f>
        <v/>
      </c>
      <c r="GI246" s="603" t="str">
        <f>IF(_tag_month_day!BT242="","",_tag_month_day!BT242/100)</f>
        <v/>
      </c>
      <c r="GJ246" s="612" t="str">
        <f>IF(_tag_month_day!BU242="","",_tag_month_day!BU242/100)</f>
        <v/>
      </c>
      <c r="GK246" s="620" t="str">
        <f>IF(_tag_month_day!BV242="",IF(_rlcf_month_day!A$2="","",_rlcf_month_day!A$2/100),_tag_month_day!BV242/100)</f>
        <v/>
      </c>
      <c r="GL246" s="620" t="str">
        <f>IF(_tag_month_day!BW242="",IF(_rlcf_month_day!B$2="","",_rlcf_month_day!B$2/100),_tag_month_day!BW242/100)</f>
        <v/>
      </c>
      <c r="GM246" s="621" t="str">
        <f>IF(_tag_month_day!BX242="",IF(_rlcf_month_day!C$2="","",_rlcf_month_day!C$2/100),_tag_month_day!BX242/100)</f>
        <v/>
      </c>
      <c r="GN246" s="620" t="str">
        <f>IF(_tag_month_day!BV242="",IF(_rlcf_month_day!A$2="","",_rlcf_month_day!A$2/100),_tag_month_day!BV242/100)</f>
        <v/>
      </c>
      <c r="GO246" s="620" t="str">
        <f>IF(_tag_month_day!BW242="",IF(_rlcf_month_day!B$2="","",_rlcf_month_day!B$2/100),_tag_month_day!BW242/100)</f>
        <v/>
      </c>
      <c r="GP246" s="620" t="str">
        <f>IF(_tag_month_day!CD242="",IF(_rlcf_month_day!E$2="","",_rlcf_month_day!E$2/100),_tag_month_day!CD242/100)</f>
        <v/>
      </c>
      <c r="GQ246" s="620" t="str">
        <f>IF(_tag_month_day!CE242="",IF(_rlcf_month_day!F$2="","",_rlcf_month_day!F$2/100),_tag_month_day!CE242/100)</f>
        <v/>
      </c>
      <c r="GR246" s="621" t="str">
        <f>IF(_tag_month_day!CF242="",IF(_rlcf_month_day!G$2="","",_rlcf_month_day!G$2/100),_tag_month_day!CF242/100)</f>
        <v/>
      </c>
      <c r="GS246" s="626">
        <f t="shared" ref="GS246:HH246" si="1478">GS245</f>
        <v>0.953</v>
      </c>
      <c r="GT246" s="626">
        <f t="shared" si="1478"/>
        <v>0.55</v>
      </c>
      <c r="GU246" s="626">
        <f t="shared" si="1478"/>
        <v>0.55</v>
      </c>
      <c r="GV246" s="626">
        <f t="shared" si="1478"/>
        <v>0.55</v>
      </c>
      <c r="GW246" s="626">
        <f t="shared" si="1478"/>
        <v>0.5</v>
      </c>
      <c r="GX246" s="626">
        <f t="shared" si="1478"/>
        <v>0.935</v>
      </c>
      <c r="GY246" s="626">
        <f t="shared" si="1478"/>
        <v>0.15</v>
      </c>
      <c r="GZ246" s="626">
        <f t="shared" si="1478"/>
        <v>1</v>
      </c>
      <c r="HA246" s="632">
        <f t="shared" si="1478"/>
        <v>0.047</v>
      </c>
      <c r="HB246" s="632">
        <f t="shared" si="1478"/>
        <v>0.45</v>
      </c>
      <c r="HC246" s="632">
        <f t="shared" si="1478"/>
        <v>0.45</v>
      </c>
      <c r="HD246" s="632">
        <f t="shared" si="1478"/>
        <v>0.45</v>
      </c>
      <c r="HE246" s="632">
        <f t="shared" si="1478"/>
        <v>0.5</v>
      </c>
      <c r="HF246" s="632">
        <f t="shared" si="1478"/>
        <v>0.065</v>
      </c>
      <c r="HG246" s="632">
        <f t="shared" si="1478"/>
        <v>0.85</v>
      </c>
      <c r="HH246" s="632">
        <f t="shared" si="1478"/>
        <v>0</v>
      </c>
      <c r="HI246" s="68">
        <f t="shared" si="1199"/>
        <v>0</v>
      </c>
      <c r="HJ246" s="68" t="e">
        <f t="shared" si="1230"/>
        <v>#VALUE!</v>
      </c>
      <c r="HK246" s="202">
        <f t="shared" si="1231"/>
        <v>0.85</v>
      </c>
      <c r="HL246" s="464">
        <f t="shared" si="1232"/>
        <v>550000</v>
      </c>
      <c r="HM246" s="464">
        <f t="shared" si="1233"/>
        <v>480000</v>
      </c>
      <c r="HN246" s="192" t="e">
        <f t="shared" si="1200"/>
        <v>#VALUE!</v>
      </c>
      <c r="HO246" s="192" t="e">
        <f>HN246*HK246*$HO$2/HL246*1000000</f>
        <v>#VALUE!</v>
      </c>
      <c r="HP246" s="192" t="e">
        <f>HN246*HK246*$HP$2/HM246*1000000</f>
        <v>#VALUE!</v>
      </c>
    </row>
    <row r="247" customFormat="1" spans="1:224">
      <c r="A247" s="381">
        <v>242</v>
      </c>
      <c r="B247" s="54">
        <f ca="1" t="shared" si="1234"/>
        <v>43627</v>
      </c>
      <c r="C247" s="57">
        <f t="shared" si="1235"/>
        <v>0.0416666666666667</v>
      </c>
      <c r="D247" s="68" t="str">
        <f ca="1" t="shared" si="1201"/>
        <v>夜班</v>
      </c>
      <c r="E247" s="68" t="str">
        <f ca="1" t="shared" si="1202"/>
        <v>甲</v>
      </c>
      <c r="F247" s="68">
        <f ca="1">SUMPRODUCT((成本日报!$A$3:$A$95=计划!B247)*(成本日报!$B$3:$B$95=计划!$D247),成本日报!$C$3:$C$95)</f>
        <v>1</v>
      </c>
      <c r="G247" s="382">
        <f ca="1" t="shared" si="1236"/>
        <v>43627.0416666661</v>
      </c>
      <c r="H247" s="382">
        <f ca="1" t="shared" si="1203"/>
        <v>43627.0486111105</v>
      </c>
      <c r="I247" s="382">
        <f ca="1" t="shared" si="1204"/>
        <v>43627.0541666661</v>
      </c>
      <c r="J247" s="382">
        <f ca="1" t="shared" si="1205"/>
        <v>43627.0833333327</v>
      </c>
      <c r="K247" s="382">
        <f ca="1" t="shared" si="1206"/>
        <v>43627.1458333328</v>
      </c>
      <c r="L247" s="382">
        <f ca="1" t="shared" si="1207"/>
        <v>43627.1666666661</v>
      </c>
      <c r="M247" s="398" t="str">
        <f>IF(_tag_month_day!A243="","",_tag_month_day!A243)</f>
        <v/>
      </c>
      <c r="N247" s="398" t="str">
        <f>IF(_tag_month_day!B243="","",_tag_month_day!B243)</f>
        <v/>
      </c>
      <c r="O247" s="399" t="e">
        <f t="shared" si="1208"/>
        <v>#VALUE!</v>
      </c>
      <c r="P247" s="398" t="str">
        <f>IF(_tag_month_day!C243="","",_tag_month_day!C243)</f>
        <v/>
      </c>
      <c r="Q247" s="398" t="str">
        <f>IF(_tag_month_day!D243="","",_tag_month_day!D243)</f>
        <v/>
      </c>
      <c r="R247" s="416">
        <f>IF(_tag_month_day!CB243="",R246,_tag_month_day!CB243/100)</f>
        <v>0.07</v>
      </c>
      <c r="S247" s="417" t="str">
        <f>IF(_tag_month_day!E243="","",_tag_month_day!E243)</f>
        <v/>
      </c>
      <c r="T247" s="417" t="str">
        <f>IF(_tag_month_day!F243="","",_tag_month_day!F243)</f>
        <v/>
      </c>
      <c r="U247" s="418" t="e">
        <f t="shared" si="1162"/>
        <v>#VALUE!</v>
      </c>
      <c r="V247" s="53" t="e">
        <f t="shared" si="1163"/>
        <v>#VALUE!</v>
      </c>
      <c r="W247" s="419" t="str">
        <f>IF(_jhy_month_day!A243="","",_jhy_month_day!A243)</f>
        <v/>
      </c>
      <c r="X247" s="420" t="str">
        <f>IF(_jhy_month_day!B243="","",_jhy_month_day!B243/100)</f>
        <v/>
      </c>
      <c r="Y247" s="420" t="str">
        <f>IF(_jhy_month_day!C243="","",_jhy_month_day!C243/100)</f>
        <v/>
      </c>
      <c r="Z247" s="439">
        <f t="shared" si="1253"/>
        <v>61</v>
      </c>
      <c r="AA247" s="440" t="str">
        <f>IF(_tag_month_day!G243="","",_tag_month_day!G243/100)</f>
        <v/>
      </c>
      <c r="AB247" s="440" t="str">
        <f>IF(_tag_month_day!H243="","",_tag_month_day!H243/100)</f>
        <v/>
      </c>
      <c r="AC247" s="193">
        <f t="shared" si="1209"/>
        <v>1.59963432013121</v>
      </c>
      <c r="AD247" s="441" t="str">
        <f t="shared" si="1210"/>
        <v/>
      </c>
      <c r="AE247" s="442" t="str">
        <f t="shared" si="1211"/>
        <v/>
      </c>
      <c r="AF247" s="443">
        <v>1</v>
      </c>
      <c r="AG247" s="68" t="str">
        <f>IF(_duihao_month_day!A243="","",_duihao_month_day!A243)</f>
        <v/>
      </c>
      <c r="AH247" s="463">
        <f>IF(_gyk_month_day!B243="",AH246,_gyk_month_day!B243)</f>
        <v>820</v>
      </c>
      <c r="AI247" s="464" t="e">
        <f t="shared" si="1237"/>
        <v>#VALUE!</v>
      </c>
      <c r="AJ247" s="68" t="str">
        <f>IF(_tag_month_day!I243="","",_tag_month_day!I243)</f>
        <v/>
      </c>
      <c r="AK247" s="465" t="str">
        <f>IF(_tzyy_month_day!A243="","",_tzyy_month_day!A243)</f>
        <v/>
      </c>
      <c r="AL247" s="465" t="str">
        <f>IF(_tzyy_month_day!B243="","",_tzyy_month_day!B243)</f>
        <v/>
      </c>
      <c r="AM247" s="465" t="str">
        <f>IF(_tzyy_month_day!C243="","",_tzyy_month_day!C243)</f>
        <v/>
      </c>
      <c r="AN247" s="466" t="str">
        <f>IF(_tag_month_day!CG243="","",_tag_month_day!CG243)</f>
        <v/>
      </c>
      <c r="AO247" s="466" t="str">
        <f>IF(_tag_month_day!CH243="","",_tag_month_day!CH243)</f>
        <v/>
      </c>
      <c r="AP247" s="486" t="e">
        <f t="shared" si="1212"/>
        <v>#VALUE!</v>
      </c>
      <c r="AQ247" s="487" t="str">
        <f>IF(_tag_month_day!J243="","",_tag_month_day!J243/100)</f>
        <v/>
      </c>
      <c r="AR247" s="488">
        <f t="shared" si="1213"/>
        <v>1.3</v>
      </c>
      <c r="AS247" s="489" t="e">
        <f t="shared" si="1164"/>
        <v>#VALUE!</v>
      </c>
      <c r="AT247" s="489">
        <f t="shared" si="1214"/>
        <v>0</v>
      </c>
      <c r="AU247" s="490" t="str">
        <f>IF(_tag_month_day!K243="","",_tag_month_day!K243)</f>
        <v/>
      </c>
      <c r="AV247" s="491" t="str">
        <f>IF(_tag_month_day!L243="","",_tag_month_day!L243/100)</f>
        <v/>
      </c>
      <c r="AW247" s="420">
        <f t="shared" si="1136"/>
        <v>0</v>
      </c>
      <c r="AX247" s="420">
        <f t="shared" si="1215"/>
        <v>0</v>
      </c>
      <c r="AY247" s="420" t="str">
        <f>IF(_tag_month_day!M243="","",_tag_month_day!M243/100)</f>
        <v/>
      </c>
      <c r="AZ247" s="420" t="str">
        <f>IF(_tag_month_day!N243="","",_tag_month_day!N243/100)</f>
        <v/>
      </c>
      <c r="BA247" s="420" t="str">
        <f>IF(_tag_month_day!O243="","",_tag_month_day!O243/100)</f>
        <v/>
      </c>
      <c r="BB247" s="496" t="str">
        <f>IF(_tag_month_day!P243="","",_tag_month_day!P243/100)</f>
        <v/>
      </c>
      <c r="BC247" s="496">
        <f t="shared" si="1216"/>
        <v>0</v>
      </c>
      <c r="BD247" s="496" t="str">
        <f>IF(_tag_month_day!Q243="","",_tag_month_day!Q243/100)</f>
        <v/>
      </c>
      <c r="BE247" s="510" t="str">
        <f>IF(_tag_month_day!R243="","",_tag_month_day!R243/100)</f>
        <v/>
      </c>
      <c r="BF247" s="413" t="str">
        <f>IF(_tag_month_day!CC243="","",_tag_month_day!CC243/100)</f>
        <v/>
      </c>
      <c r="BG247" s="511" t="e">
        <f t="shared" si="1165"/>
        <v>#VALUE!</v>
      </c>
      <c r="BH247" s="198">
        <f t="shared" si="1166"/>
        <v>0</v>
      </c>
      <c r="BI247" s="512" t="e">
        <f>IF(CX247=0,BI246,(DK247*查询!$R$5+DL247*查询!$Q$5+DM247*查询!$N$5+DN247*查询!$O$5+DO247*查询!$P$5)*AF247/CX247)</f>
        <v>#VALUE!</v>
      </c>
      <c r="BJ247" s="512" t="e">
        <f>IF(CX247=0,BJ246,(DP247*查询!$S$5+DQ247*查询!$T$5+DR247*查询!$U$5)*AF247/CX247)</f>
        <v>#VALUE!</v>
      </c>
      <c r="BK247" s="512">
        <f t="shared" si="1217"/>
        <v>1</v>
      </c>
      <c r="BL247" s="513" t="str">
        <f>IF(_cfyc_month_day!A243="","",_cfyc_month_day!A243)</f>
        <v/>
      </c>
      <c r="BM247" s="513" t="str">
        <f>IF(_cfyc_month_day!B243="","",_cfyc_month_day!B243)</f>
        <v/>
      </c>
      <c r="BN247" s="513" t="str">
        <f>IF(_cfyc_month_day!C243="","",_cfyc_month_day!C243)</f>
        <v/>
      </c>
      <c r="BO247" s="522" t="str">
        <f>IF(_cfyc_month_day!D243="","",_cfyc_month_day!D243)</f>
        <v/>
      </c>
      <c r="BP247" s="522" t="str">
        <f>IF(_cfyc_month_day!E243="","",_cfyc_month_day!E243)</f>
        <v/>
      </c>
      <c r="BQ247" s="522" t="str">
        <f>IF(_cfyc_month_day!F243="","",_cfyc_month_day!F243)</f>
        <v/>
      </c>
      <c r="BR247" s="513" t="str">
        <f>IF(_tag_month_day!T243="","",_tag_month_day!T243)</f>
        <v/>
      </c>
      <c r="BS247" s="513" t="str">
        <f>IF(_tag_month_day!U243="","",_tag_month_day!U243)</f>
        <v/>
      </c>
      <c r="BT247" s="523" t="str">
        <f t="shared" si="1218"/>
        <v/>
      </c>
      <c r="BU247" s="223" t="str">
        <f>IF(_tag_month_day!V243="","",_tag_month_day!V243)</f>
        <v/>
      </c>
      <c r="BV247" s="206" t="str">
        <f>IF(_tag_month_day!W243="","",_tag_month_day!W243)</f>
        <v/>
      </c>
      <c r="BW247" s="540" t="str">
        <f>IF(_tag_month_day!X243="","",_tag_month_day!X243)</f>
        <v/>
      </c>
      <c r="BX247" s="540" t="str">
        <f>IF(_tag_month_day!Y243="","",_tag_month_day!Y243)</f>
        <v/>
      </c>
      <c r="BY247" s="541">
        <f ca="1" t="shared" si="1219"/>
        <v>43627.1666666661</v>
      </c>
      <c r="BZ247" s="542" t="s">
        <v>215</v>
      </c>
      <c r="CA247" s="543" t="str">
        <f>IF(_jhy2_month_day!A243="","",_jhy2_month_day!A243)</f>
        <v/>
      </c>
      <c r="CB247" s="464" t="str">
        <f>IF(_jhy2_month_day!B243="","",_jhy2_month_day!B243)</f>
        <v/>
      </c>
      <c r="CC247" s="464" t="str">
        <f>IF(_jhy2_month_day!C243="","",_jhy2_month_day!C243)</f>
        <v/>
      </c>
      <c r="CD247" s="464" t="str">
        <f>IF(_jhy2_month_day!D243="","",_jhy2_month_day!D243)</f>
        <v/>
      </c>
      <c r="CE247" s="464" t="str">
        <f>IF(_jhy2_month_day!E243="","",_jhy2_month_day!E243)</f>
        <v/>
      </c>
      <c r="CF247" s="464" t="str">
        <f>IF(_jhy2_month_day!F243="","",_jhy2_month_day!F243)</f>
        <v/>
      </c>
      <c r="CG247" s="464" t="str">
        <f>IF(_jhy2_month_day!G243="","",_jhy2_month_day!G243)</f>
        <v/>
      </c>
      <c r="CH247" s="464" t="str">
        <f>IF(_jhy2_month_day!H243="","",_jhy2_month_day!H243)</f>
        <v/>
      </c>
      <c r="CI247" s="464" t="str">
        <f>IF(_jhy2_month_day!I243="","",_jhy2_month_day!I243)</f>
        <v/>
      </c>
      <c r="CJ247" s="464" t="str">
        <f>IF(_jhy2_month_day!J243="","",_jhy2_month_day!J243)</f>
        <v/>
      </c>
      <c r="CK247" s="464" t="str">
        <f>IF(_jhy2_month_day!K243="","",_jhy2_month_day!K243)</f>
        <v/>
      </c>
      <c r="CL247" s="562" t="str">
        <f>IF(_jhy2_month_day!L243="","",_jhy2_month_day!L243)</f>
        <v/>
      </c>
      <c r="CM247" s="562" t="str">
        <f>IF(_jhy2_month_day!M243="","",_jhy2_month_day!M243)</f>
        <v/>
      </c>
      <c r="CN247" s="562" t="str">
        <f>IF(_jhy2_month_day!N243="","",_jhy2_month_day!N243)</f>
        <v/>
      </c>
      <c r="CO247" s="562" t="str">
        <f>IF(_jhy2_month_day!O243="","",_jhy2_month_day!O243)</f>
        <v/>
      </c>
      <c r="CP247" s="562" t="str">
        <f>IF(_jhy2_month_day!P243="","",_jhy2_month_day!P243)</f>
        <v/>
      </c>
      <c r="CQ247" s="562" t="str">
        <f>IF(_jhy2_month_day!Q243="","",_jhy2_month_day!Q243)</f>
        <v/>
      </c>
      <c r="CR247" s="563" t="str">
        <f>IF(_jhy2_month_day!R243="","",_jhy2_month_day!R243)</f>
        <v/>
      </c>
      <c r="CS247" s="576" t="str">
        <f>IF(_jhy2_month_day!S243="","",_jhy2_month_day!S243)</f>
        <v/>
      </c>
      <c r="CT247" s="562" t="str">
        <f>IF(_jhy2_month_day!T243="","",_jhy2_month_day!T243)</f>
        <v/>
      </c>
      <c r="CU247" s="577" t="e">
        <f t="shared" si="1167"/>
        <v>#VALUE!</v>
      </c>
      <c r="CV247" s="198" t="e">
        <f t="shared" si="1168"/>
        <v>#VALUE!</v>
      </c>
      <c r="CW247" s="192" t="e">
        <f t="shared" si="1169"/>
        <v>#VALUE!</v>
      </c>
      <c r="CX247" s="192" t="e">
        <f t="shared" si="1170"/>
        <v>#VALUE!</v>
      </c>
      <c r="CY247" s="202" t="e">
        <f t="shared" si="1171"/>
        <v>#VALUE!</v>
      </c>
      <c r="CZ247" s="192" t="e">
        <f t="shared" ref="CZ247:DI247" si="1479">$AJ247*EF247</f>
        <v>#VALUE!</v>
      </c>
      <c r="DA247" s="192" t="e">
        <f t="shared" si="1479"/>
        <v>#VALUE!</v>
      </c>
      <c r="DB247" s="192" t="e">
        <f t="shared" si="1479"/>
        <v>#VALUE!</v>
      </c>
      <c r="DC247" s="192" t="e">
        <f t="shared" si="1479"/>
        <v>#VALUE!</v>
      </c>
      <c r="DD247" s="192" t="e">
        <f t="shared" si="1479"/>
        <v>#VALUE!</v>
      </c>
      <c r="DE247" s="192" t="e">
        <f t="shared" si="1479"/>
        <v>#VALUE!</v>
      </c>
      <c r="DF247" s="192" t="e">
        <f t="shared" si="1479"/>
        <v>#VALUE!</v>
      </c>
      <c r="DG247" s="192" t="e">
        <f t="shared" si="1479"/>
        <v>#VALUE!</v>
      </c>
      <c r="DH247" s="192" t="e">
        <f t="shared" si="1479"/>
        <v>#VALUE!</v>
      </c>
      <c r="DI247" s="192" t="e">
        <f t="shared" si="1479"/>
        <v>#VALUE!</v>
      </c>
      <c r="DJ247" s="192" t="e">
        <f t="shared" si="1173"/>
        <v>#VALUE!</v>
      </c>
      <c r="DK247" s="192" t="e">
        <f t="shared" si="1174"/>
        <v>#VALUE!</v>
      </c>
      <c r="DL247" s="192" t="e">
        <f t="shared" si="1175"/>
        <v>#VALUE!</v>
      </c>
      <c r="DM247" s="192" t="e">
        <f t="shared" si="1176"/>
        <v>#VALUE!</v>
      </c>
      <c r="DN247" s="192" t="e">
        <f t="shared" si="1177"/>
        <v>#VALUE!</v>
      </c>
      <c r="DO247" s="192" t="e">
        <f t="shared" si="1178"/>
        <v>#VALUE!</v>
      </c>
      <c r="DP247" s="192" t="e">
        <f t="shared" si="1179"/>
        <v>#VALUE!</v>
      </c>
      <c r="DQ247" s="192" t="e">
        <f t="shared" si="1180"/>
        <v>#VALUE!</v>
      </c>
      <c r="DR247" s="192" t="e">
        <f t="shared" si="1181"/>
        <v>#VALUE!</v>
      </c>
      <c r="DS247" s="192" t="e">
        <f t="shared" si="1182"/>
        <v>#VALUE!</v>
      </c>
      <c r="DT247" s="192" t="e">
        <f t="shared" si="1183"/>
        <v>#VALUE!</v>
      </c>
      <c r="DU247" s="192" t="e">
        <f t="shared" si="1184"/>
        <v>#VALUE!</v>
      </c>
      <c r="DV247" s="198" t="e">
        <f t="shared" si="1185"/>
        <v>#VALUE!</v>
      </c>
      <c r="DW247" s="198" t="e">
        <f t="shared" si="1186"/>
        <v>#DIV/0!</v>
      </c>
      <c r="DX247" s="198" t="e">
        <f t="shared" si="1187"/>
        <v>#DIV/0!</v>
      </c>
      <c r="DY247" s="198" t="e">
        <f t="shared" si="1188"/>
        <v>#VALUE!</v>
      </c>
      <c r="DZ247" s="198" t="e">
        <f t="shared" si="1189"/>
        <v>#VALUE!</v>
      </c>
      <c r="EA247" s="198" t="e">
        <f t="shared" si="1190"/>
        <v>#VALUE!</v>
      </c>
      <c r="EB247" s="198" t="e">
        <f t="shared" si="1191"/>
        <v>#VALUE!</v>
      </c>
      <c r="EC247" s="198" t="e">
        <f t="shared" si="1192"/>
        <v>#DIV/0!</v>
      </c>
      <c r="ED247" s="198" t="e">
        <f t="shared" si="1193"/>
        <v>#VALUE!</v>
      </c>
      <c r="EE247" s="198" t="e">
        <f t="shared" si="1194"/>
        <v>#VALUE!</v>
      </c>
      <c r="EF247" s="198" t="e">
        <f t="shared" ref="EF247:EO247" si="1480">DV247/SUM($DV247:$EE247)</f>
        <v>#VALUE!</v>
      </c>
      <c r="EG247" s="198" t="e">
        <f t="shared" si="1480"/>
        <v>#DIV/0!</v>
      </c>
      <c r="EH247" s="198" t="e">
        <f t="shared" si="1480"/>
        <v>#DIV/0!</v>
      </c>
      <c r="EI247" s="198" t="e">
        <f t="shared" si="1480"/>
        <v>#VALUE!</v>
      </c>
      <c r="EJ247" s="198" t="e">
        <f t="shared" si="1480"/>
        <v>#VALUE!</v>
      </c>
      <c r="EK247" s="198" t="e">
        <f t="shared" si="1480"/>
        <v>#VALUE!</v>
      </c>
      <c r="EL247" s="198" t="e">
        <f t="shared" si="1480"/>
        <v>#VALUE!</v>
      </c>
      <c r="EM247" s="198" t="e">
        <f t="shared" si="1480"/>
        <v>#DIV/0!</v>
      </c>
      <c r="EN247" s="198" t="e">
        <f t="shared" si="1480"/>
        <v>#VALUE!</v>
      </c>
      <c r="EO247" s="198" t="e">
        <f t="shared" si="1480"/>
        <v>#VALUE!</v>
      </c>
      <c r="EP247" s="511">
        <f t="shared" ref="EP247:EW247" si="1481">EP246</f>
        <v>0.08</v>
      </c>
      <c r="EQ247" s="511">
        <f t="shared" si="1481"/>
        <v>0.015</v>
      </c>
      <c r="ER247" s="511">
        <f t="shared" si="1481"/>
        <v>0.015</v>
      </c>
      <c r="ES247" s="511">
        <f t="shared" si="1481"/>
        <v>0.015</v>
      </c>
      <c r="ET247" s="511">
        <f t="shared" si="1481"/>
        <v>0.015</v>
      </c>
      <c r="EU247" s="511">
        <f t="shared" si="1481"/>
        <v>0.09</v>
      </c>
      <c r="EV247" s="511">
        <f t="shared" si="1481"/>
        <v>0.09</v>
      </c>
      <c r="EW247" s="511">
        <f t="shared" si="1481"/>
        <v>0.09</v>
      </c>
      <c r="EX247" s="420" t="str">
        <f>IF(_tag_month_day!AS243="","",_tag_month_day!AS243/100)</f>
        <v/>
      </c>
      <c r="EY247" s="420" t="str">
        <f>IF(_tag_month_day!AT243="","",_tag_month_day!AT243/100)</f>
        <v/>
      </c>
      <c r="EZ247" s="420" t="str">
        <f>IF(_tag_month_day!AU243="","",_tag_month_day!AU243/100)</f>
        <v/>
      </c>
      <c r="FA247" s="420" t="str">
        <f>IF(_tag_month_day!AV243="","",_tag_month_day!AV243/100)</f>
        <v/>
      </c>
      <c r="FB247" s="420" t="str">
        <f>IF(_tag_month_day!AW243="","",_tag_month_day!AW243/100)</f>
        <v/>
      </c>
      <c r="FC247" s="420" t="str">
        <f>IF(_tag_month_day!AX243="","",_tag_month_day!AX243/100)</f>
        <v/>
      </c>
      <c r="FD247" s="510">
        <f t="shared" si="1223"/>
        <v>0.33</v>
      </c>
      <c r="FE247" s="510">
        <f t="shared" si="1224"/>
        <v>0.19</v>
      </c>
      <c r="FF247" s="510">
        <f t="shared" si="1225"/>
        <v>0.003</v>
      </c>
      <c r="FG247" s="510">
        <f t="shared" si="1226"/>
        <v>0</v>
      </c>
      <c r="FH247" s="603">
        <f t="shared" si="1227"/>
        <v>0.0001</v>
      </c>
      <c r="FI247" s="510">
        <f t="shared" ref="FI247:FR247" si="1482">FI246</f>
        <v>0.41</v>
      </c>
      <c r="FJ247" s="510">
        <f t="shared" si="1482"/>
        <v>0.11</v>
      </c>
      <c r="FK247" s="510">
        <f t="shared" si="1482"/>
        <v>0.015</v>
      </c>
      <c r="FL247" s="510">
        <f t="shared" si="1482"/>
        <v>0</v>
      </c>
      <c r="FM247" s="603">
        <f t="shared" si="1482"/>
        <v>0.0001</v>
      </c>
      <c r="FN247" s="510" t="str">
        <f>IF(_tag_month_day!AY243="","",_tag_month_day!AY243/100)</f>
        <v/>
      </c>
      <c r="FO247" s="510" t="str">
        <f>IF(_tag_month_day!AZ243="","",_tag_month_day!AZ243/100)</f>
        <v/>
      </c>
      <c r="FP247" s="510" t="str">
        <f>IF(_tag_month_day!BA243="","",_tag_month_day!BA243/100)</f>
        <v/>
      </c>
      <c r="FQ247" s="510" t="str">
        <f>IF(_tag_month_day!BB243="","",_tag_month_day!BB243/100)</f>
        <v/>
      </c>
      <c r="FR247" s="603" t="str">
        <f>IF(_tag_month_day!BC243="","",_tag_month_day!BC243/100)</f>
        <v/>
      </c>
      <c r="FS247" s="510" t="str">
        <f>IF(_tag_month_day!BD243="","",_tag_month_day!BD243/100)</f>
        <v/>
      </c>
      <c r="FT247" s="510" t="str">
        <f>IF(_tag_month_day!BE243="","",_tag_month_day!BE243/100)</f>
        <v/>
      </c>
      <c r="FU247" s="510" t="str">
        <f>IF(_tag_month_day!BF243="","",_tag_month_day!BF243/100)</f>
        <v/>
      </c>
      <c r="FV247" s="510" t="str">
        <f>IF(_tag_month_day!BG243="","",_tag_month_day!BG243/100)</f>
        <v/>
      </c>
      <c r="FW247" s="603" t="str">
        <f>IF(_tag_month_day!BH243="","",_tag_month_day!BH243/100)</f>
        <v/>
      </c>
      <c r="FX247" s="510" t="str">
        <f>IF(_tag_month_day!BI243="","",_tag_month_day!BI243/100)</f>
        <v/>
      </c>
      <c r="FY247" s="510" t="str">
        <f>IF(_tag_month_day!BJ243="","",_tag_month_day!BJ243/100)</f>
        <v/>
      </c>
      <c r="FZ247" s="605" t="str">
        <f>IF(_tag_month_day!BK243="","",_tag_month_day!BK243/100)</f>
        <v/>
      </c>
      <c r="GA247" s="510" t="str">
        <f>IF(_tag_month_day!BL243="","",_tag_month_day!BL243/100)</f>
        <v/>
      </c>
      <c r="GB247" s="603" t="str">
        <f>IF(_tag_month_day!BM243="","",_tag_month_day!BM243/100)</f>
        <v/>
      </c>
      <c r="GC247" s="420" t="str">
        <f>IF(_tag_month_day!BN243="","",_tag_month_day!BN243/100)</f>
        <v/>
      </c>
      <c r="GD247" s="420" t="str">
        <f>IF(_tag_month_day!BO243="","",_tag_month_day!BO243/100)</f>
        <v/>
      </c>
      <c r="GE247" s="420" t="str">
        <f>IF(_tag_month_day!BP243="","",_tag_month_day!BP243/100)</f>
        <v/>
      </c>
      <c r="GF247" s="420" t="str">
        <f>IF(_tag_month_day!BQ243="","",_tag_month_day!BQ243/100)</f>
        <v/>
      </c>
      <c r="GG247" s="420" t="str">
        <f>IF(_tag_month_day!BR243="","",_tag_month_day!BR243/100)</f>
        <v/>
      </c>
      <c r="GH247" s="420" t="str">
        <f>IF(_tag_month_day!BS243="","",_tag_month_day!BS243/100)</f>
        <v/>
      </c>
      <c r="GI247" s="603" t="str">
        <f>IF(_tag_month_day!BT243="","",_tag_month_day!BT243/100)</f>
        <v/>
      </c>
      <c r="GJ247" s="612" t="str">
        <f>IF(_tag_month_day!BU243="","",_tag_month_day!BU243/100)</f>
        <v/>
      </c>
      <c r="GK247" s="620" t="str">
        <f>IF(_tag_month_day!BV243="",IF(_rlcf_month_day!A$2="","",_rlcf_month_day!A$2/100),_tag_month_day!BV243/100)</f>
        <v/>
      </c>
      <c r="GL247" s="620" t="str">
        <f>IF(_tag_month_day!BW243="",IF(_rlcf_month_day!B$2="","",_rlcf_month_day!B$2/100),_tag_month_day!BW243/100)</f>
        <v/>
      </c>
      <c r="GM247" s="621" t="str">
        <f>IF(_tag_month_day!BX243="",IF(_rlcf_month_day!C$2="","",_rlcf_month_day!C$2/100),_tag_month_day!BX243/100)</f>
        <v/>
      </c>
      <c r="GN247" s="620" t="str">
        <f>IF(_tag_month_day!BV243="",IF(_rlcf_month_day!A$2="","",_rlcf_month_day!A$2/100),_tag_month_day!BV243/100)</f>
        <v/>
      </c>
      <c r="GO247" s="620" t="str">
        <f>IF(_tag_month_day!BW243="",IF(_rlcf_month_day!B$2="","",_rlcf_month_day!B$2/100),_tag_month_day!BW243/100)</f>
        <v/>
      </c>
      <c r="GP247" s="620" t="str">
        <f>IF(_tag_month_day!CD243="",IF(_rlcf_month_day!E$2="","",_rlcf_month_day!E$2/100),_tag_month_day!CD243/100)</f>
        <v/>
      </c>
      <c r="GQ247" s="620" t="str">
        <f>IF(_tag_month_day!CE243="",IF(_rlcf_month_day!F$2="","",_rlcf_month_day!F$2/100),_tag_month_day!CE243/100)</f>
        <v/>
      </c>
      <c r="GR247" s="621" t="str">
        <f>IF(_tag_month_day!CF243="",IF(_rlcf_month_day!G$2="","",_rlcf_month_day!G$2/100),_tag_month_day!CF243/100)</f>
        <v/>
      </c>
      <c r="GS247" s="626">
        <f t="shared" ref="GS247:HH247" si="1483">GS246</f>
        <v>0.953</v>
      </c>
      <c r="GT247" s="626">
        <f t="shared" si="1483"/>
        <v>0.55</v>
      </c>
      <c r="GU247" s="626">
        <f t="shared" si="1483"/>
        <v>0.55</v>
      </c>
      <c r="GV247" s="626">
        <f t="shared" si="1483"/>
        <v>0.55</v>
      </c>
      <c r="GW247" s="626">
        <f t="shared" si="1483"/>
        <v>0.5</v>
      </c>
      <c r="GX247" s="626">
        <f t="shared" si="1483"/>
        <v>0.935</v>
      </c>
      <c r="GY247" s="626">
        <f t="shared" si="1483"/>
        <v>0.15</v>
      </c>
      <c r="GZ247" s="626">
        <f t="shared" si="1483"/>
        <v>1</v>
      </c>
      <c r="HA247" s="632">
        <f t="shared" si="1483"/>
        <v>0.047</v>
      </c>
      <c r="HB247" s="632">
        <f t="shared" si="1483"/>
        <v>0.45</v>
      </c>
      <c r="HC247" s="632">
        <f t="shared" si="1483"/>
        <v>0.45</v>
      </c>
      <c r="HD247" s="632">
        <f t="shared" si="1483"/>
        <v>0.45</v>
      </c>
      <c r="HE247" s="632">
        <f t="shared" si="1483"/>
        <v>0.5</v>
      </c>
      <c r="HF247" s="632">
        <f t="shared" si="1483"/>
        <v>0.065</v>
      </c>
      <c r="HG247" s="632">
        <f t="shared" si="1483"/>
        <v>0.85</v>
      </c>
      <c r="HH247" s="632">
        <f t="shared" si="1483"/>
        <v>0</v>
      </c>
      <c r="HI247" s="68" t="e">
        <f t="shared" si="1199"/>
        <v>#VALUE!</v>
      </c>
      <c r="HJ247" s="68" t="e">
        <f t="shared" si="1230"/>
        <v>#VALUE!</v>
      </c>
      <c r="HK247" s="202">
        <f t="shared" si="1231"/>
        <v>0.85</v>
      </c>
      <c r="HL247" s="464">
        <f t="shared" si="1232"/>
        <v>550000</v>
      </c>
      <c r="HM247" s="464">
        <f t="shared" si="1233"/>
        <v>480000</v>
      </c>
      <c r="HN247" s="192" t="e">
        <f t="shared" si="1200"/>
        <v>#VALUE!</v>
      </c>
      <c r="HO247" s="192" t="e">
        <f>HN247*HK247*$HO$2/HL247*1000000</f>
        <v>#VALUE!</v>
      </c>
      <c r="HP247" s="192" t="e">
        <f>HN247*HK247*$HP$2/HM247*1000000</f>
        <v>#VALUE!</v>
      </c>
    </row>
    <row r="248" customFormat="1" spans="1:224">
      <c r="A248" s="381">
        <v>243</v>
      </c>
      <c r="B248" s="54">
        <f ca="1" t="shared" si="1234"/>
        <v>43627</v>
      </c>
      <c r="C248" s="57">
        <f t="shared" si="1235"/>
        <v>0.0416666666666667</v>
      </c>
      <c r="D248" s="68" t="str">
        <f ca="1" t="shared" si="1201"/>
        <v>夜班</v>
      </c>
      <c r="E248" s="68" t="str">
        <f ca="1" t="shared" si="1202"/>
        <v>甲</v>
      </c>
      <c r="F248" s="68">
        <f ca="1">SUMPRODUCT((成本日报!$A$3:$A$95=计划!B248)*(成本日报!$B$3:$B$95=计划!$D248),成本日报!$C$3:$C$95)</f>
        <v>1</v>
      </c>
      <c r="G248" s="382">
        <f ca="1" t="shared" si="1236"/>
        <v>43627.0833333327</v>
      </c>
      <c r="H248" s="382">
        <f ca="1" t="shared" si="1203"/>
        <v>43627.0902777772</v>
      </c>
      <c r="I248" s="382">
        <f ca="1" t="shared" si="1204"/>
        <v>43627.0958333327</v>
      </c>
      <c r="J248" s="382">
        <f ca="1" t="shared" si="1205"/>
        <v>43627.1249999994</v>
      </c>
      <c r="K248" s="382">
        <f ca="1" t="shared" si="1206"/>
        <v>43627.1874999994</v>
      </c>
      <c r="L248" s="382">
        <f ca="1" t="shared" si="1207"/>
        <v>43627.2083333327</v>
      </c>
      <c r="M248" s="398" t="str">
        <f>IF(_tag_month_day!A244="","",_tag_month_day!A244)</f>
        <v/>
      </c>
      <c r="N248" s="398" t="str">
        <f>IF(_tag_month_day!B244="","",_tag_month_day!B244)</f>
        <v/>
      </c>
      <c r="O248" s="399" t="e">
        <f t="shared" si="1208"/>
        <v>#VALUE!</v>
      </c>
      <c r="P248" s="398" t="str">
        <f>IF(_tag_month_day!C244="","",_tag_month_day!C244)</f>
        <v/>
      </c>
      <c r="Q248" s="398" t="str">
        <f>IF(_tag_month_day!D244="","",_tag_month_day!D244)</f>
        <v/>
      </c>
      <c r="R248" s="416">
        <f>IF(_tag_month_day!CB244="",R247,_tag_month_day!CB244/100)</f>
        <v>0.07</v>
      </c>
      <c r="S248" s="417" t="str">
        <f>IF(_tag_month_day!E244="","",_tag_month_day!E244)</f>
        <v/>
      </c>
      <c r="T248" s="417" t="str">
        <f>IF(_tag_month_day!F244="","",_tag_month_day!F244)</f>
        <v/>
      </c>
      <c r="U248" s="418" t="e">
        <f t="shared" si="1162"/>
        <v>#VALUE!</v>
      </c>
      <c r="V248" s="53" t="e">
        <f t="shared" si="1163"/>
        <v>#VALUE!</v>
      </c>
      <c r="W248" s="419" t="str">
        <f>IF(_jhy_month_day!A244="","",_jhy_month_day!A244)</f>
        <v/>
      </c>
      <c r="X248" s="420" t="str">
        <f>IF(_jhy_month_day!B244="","",_jhy_month_day!B244/100)</f>
        <v/>
      </c>
      <c r="Y248" s="420" t="str">
        <f>IF(_jhy_month_day!C244="","",_jhy_month_day!C244/100)</f>
        <v/>
      </c>
      <c r="Z248" s="439">
        <f t="shared" si="1253"/>
        <v>61</v>
      </c>
      <c r="AA248" s="440" t="str">
        <f>IF(_tag_month_day!G244="","",_tag_month_day!G244/100)</f>
        <v/>
      </c>
      <c r="AB248" s="440" t="str">
        <f>IF(_tag_month_day!H244="","",_tag_month_day!H244/100)</f>
        <v/>
      </c>
      <c r="AC248" s="193">
        <f t="shared" si="1209"/>
        <v>1.59963432013121</v>
      </c>
      <c r="AD248" s="441" t="str">
        <f t="shared" si="1210"/>
        <v/>
      </c>
      <c r="AE248" s="442" t="str">
        <f t="shared" si="1211"/>
        <v/>
      </c>
      <c r="AF248" s="443">
        <v>1</v>
      </c>
      <c r="AG248" s="68" t="str">
        <f>IF(_duihao_month_day!A244="","",_duihao_month_day!A244)</f>
        <v/>
      </c>
      <c r="AH248" s="463">
        <f>IF(_gyk_month_day!B244="",AH247,_gyk_month_day!B244)</f>
        <v>820</v>
      </c>
      <c r="AI248" s="464" t="e">
        <f t="shared" si="1237"/>
        <v>#VALUE!</v>
      </c>
      <c r="AJ248" s="68" t="str">
        <f>IF(_tag_month_day!I244="","",_tag_month_day!I244)</f>
        <v/>
      </c>
      <c r="AK248" s="465" t="str">
        <f>IF(_tzyy_month_day!A244="","",_tzyy_month_day!A244)</f>
        <v/>
      </c>
      <c r="AL248" s="465" t="str">
        <f>IF(_tzyy_month_day!B244="","",_tzyy_month_day!B244)</f>
        <v/>
      </c>
      <c r="AM248" s="465" t="str">
        <f>IF(_tzyy_month_day!C244="","",_tzyy_month_day!C244)</f>
        <v/>
      </c>
      <c r="AN248" s="466" t="str">
        <f>IF(_tag_month_day!CG244="","",_tag_month_day!CG244)</f>
        <v/>
      </c>
      <c r="AO248" s="466" t="str">
        <f>IF(_tag_month_day!CH244="","",_tag_month_day!CH244)</f>
        <v/>
      </c>
      <c r="AP248" s="486" t="e">
        <f t="shared" si="1212"/>
        <v>#VALUE!</v>
      </c>
      <c r="AQ248" s="487" t="str">
        <f>IF(_tag_month_day!J244="","",_tag_month_day!J244/100)</f>
        <v/>
      </c>
      <c r="AR248" s="488">
        <f t="shared" si="1213"/>
        <v>1.3</v>
      </c>
      <c r="AS248" s="489" t="e">
        <f t="shared" si="1164"/>
        <v>#VALUE!</v>
      </c>
      <c r="AT248" s="489">
        <f t="shared" si="1214"/>
        <v>0</v>
      </c>
      <c r="AU248" s="490" t="str">
        <f>IF(_tag_month_day!K244="","",_tag_month_day!K244)</f>
        <v/>
      </c>
      <c r="AV248" s="491" t="str">
        <f>IF(_tag_month_day!L244="","",_tag_month_day!L244/100)</f>
        <v/>
      </c>
      <c r="AW248" s="420">
        <f t="shared" si="1136"/>
        <v>0</v>
      </c>
      <c r="AX248" s="420">
        <f t="shared" si="1215"/>
        <v>0</v>
      </c>
      <c r="AY248" s="420" t="str">
        <f>IF(_tag_month_day!M244="","",_tag_month_day!M244/100)</f>
        <v/>
      </c>
      <c r="AZ248" s="420" t="str">
        <f>IF(_tag_month_day!N244="","",_tag_month_day!N244/100)</f>
        <v/>
      </c>
      <c r="BA248" s="420" t="str">
        <f>IF(_tag_month_day!O244="","",_tag_month_day!O244/100)</f>
        <v/>
      </c>
      <c r="BB248" s="496" t="str">
        <f>IF(_tag_month_day!P244="","",_tag_month_day!P244/100)</f>
        <v/>
      </c>
      <c r="BC248" s="496">
        <f t="shared" si="1216"/>
        <v>0</v>
      </c>
      <c r="BD248" s="496" t="str">
        <f>IF(_tag_month_day!Q244="","",_tag_month_day!Q244/100)</f>
        <v/>
      </c>
      <c r="BE248" s="510" t="str">
        <f>IF(_tag_month_day!R244="","",_tag_month_day!R244/100)</f>
        <v/>
      </c>
      <c r="BF248" s="413" t="str">
        <f>IF(_tag_month_day!CC244="","",_tag_month_day!CC244/100)</f>
        <v/>
      </c>
      <c r="BG248" s="511" t="e">
        <f t="shared" si="1165"/>
        <v>#VALUE!</v>
      </c>
      <c r="BH248" s="198">
        <f t="shared" si="1166"/>
        <v>0</v>
      </c>
      <c r="BI248" s="512" t="e">
        <f>IF(CX248=0,BI247,(DK248*查询!$R$5+DL248*查询!$Q$5+DM248*查询!$N$5+DN248*查询!$O$5+DO248*查询!$P$5)*AF248/CX248)</f>
        <v>#VALUE!</v>
      </c>
      <c r="BJ248" s="512" t="e">
        <f>IF(CX248=0,BJ247,(DP248*查询!$S$5+DQ248*查询!$T$5+DR248*查询!$U$5)*AF248/CX248)</f>
        <v>#VALUE!</v>
      </c>
      <c r="BK248" s="512">
        <f t="shared" si="1217"/>
        <v>1</v>
      </c>
      <c r="BL248" s="513" t="str">
        <f>IF(_cfyc_month_day!A244="","",_cfyc_month_day!A244)</f>
        <v/>
      </c>
      <c r="BM248" s="513" t="str">
        <f>IF(_cfyc_month_day!B244="","",_cfyc_month_day!B244)</f>
        <v/>
      </c>
      <c r="BN248" s="513" t="str">
        <f>IF(_cfyc_month_day!C244="","",_cfyc_month_day!C244)</f>
        <v/>
      </c>
      <c r="BO248" s="522" t="str">
        <f>IF(_cfyc_month_day!D244="","",_cfyc_month_day!D244)</f>
        <v/>
      </c>
      <c r="BP248" s="522" t="str">
        <f>IF(_cfyc_month_day!E244="","",_cfyc_month_day!E244)</f>
        <v/>
      </c>
      <c r="BQ248" s="522" t="str">
        <f>IF(_cfyc_month_day!F244="","",_cfyc_month_day!F244)</f>
        <v/>
      </c>
      <c r="BR248" s="513" t="str">
        <f>IF(_tag_month_day!T244="","",_tag_month_day!T244)</f>
        <v/>
      </c>
      <c r="BS248" s="513" t="str">
        <f>IF(_tag_month_day!U244="","",_tag_month_day!U244)</f>
        <v/>
      </c>
      <c r="BT248" s="523" t="str">
        <f t="shared" si="1218"/>
        <v/>
      </c>
      <c r="BU248" s="223" t="str">
        <f>IF(_tag_month_day!V244="","",_tag_month_day!V244)</f>
        <v/>
      </c>
      <c r="BV248" s="206" t="str">
        <f>IF(_tag_month_day!W244="","",_tag_month_day!W244)</f>
        <v/>
      </c>
      <c r="BW248" s="540" t="str">
        <f>IF(_tag_month_day!X244="","",_tag_month_day!X244)</f>
        <v/>
      </c>
      <c r="BX248" s="540" t="str">
        <f>IF(_tag_month_day!Y244="","",_tag_month_day!Y244)</f>
        <v/>
      </c>
      <c r="BY248" s="541">
        <f ca="1" t="shared" si="1219"/>
        <v>43627.2083333327</v>
      </c>
      <c r="BZ248" s="542"/>
      <c r="CA248" s="543" t="str">
        <f>IF(_jhy2_month_day!A244="","",_jhy2_month_day!A244)</f>
        <v/>
      </c>
      <c r="CB248" s="464" t="str">
        <f>IF(_jhy2_month_day!B244="","",_jhy2_month_day!B244)</f>
        <v/>
      </c>
      <c r="CC248" s="464" t="str">
        <f>IF(_jhy2_month_day!C244="","",_jhy2_month_day!C244)</f>
        <v/>
      </c>
      <c r="CD248" s="464" t="str">
        <f>IF(_jhy2_month_day!D244="","",_jhy2_month_day!D244)</f>
        <v/>
      </c>
      <c r="CE248" s="464" t="str">
        <f>IF(_jhy2_month_day!E244="","",_jhy2_month_day!E244)</f>
        <v/>
      </c>
      <c r="CF248" s="464" t="str">
        <f>IF(_jhy2_month_day!F244="","",_jhy2_month_day!F244)</f>
        <v/>
      </c>
      <c r="CG248" s="464" t="str">
        <f>IF(_jhy2_month_day!G244="","",_jhy2_month_day!G244)</f>
        <v/>
      </c>
      <c r="CH248" s="464" t="str">
        <f>IF(_jhy2_month_day!H244="","",_jhy2_month_day!H244)</f>
        <v/>
      </c>
      <c r="CI248" s="464" t="str">
        <f>IF(_jhy2_month_day!I244="","",_jhy2_month_day!I244)</f>
        <v/>
      </c>
      <c r="CJ248" s="464" t="str">
        <f>IF(_jhy2_month_day!J244="","",_jhy2_month_day!J244)</f>
        <v/>
      </c>
      <c r="CK248" s="464" t="str">
        <f>IF(_jhy2_month_day!K244="","",_jhy2_month_day!K244)</f>
        <v/>
      </c>
      <c r="CL248" s="562" t="str">
        <f>IF(_jhy2_month_day!L244="","",_jhy2_month_day!L244)</f>
        <v/>
      </c>
      <c r="CM248" s="562" t="str">
        <f>IF(_jhy2_month_day!M244="","",_jhy2_month_day!M244)</f>
        <v/>
      </c>
      <c r="CN248" s="562" t="str">
        <f>IF(_jhy2_month_day!N244="","",_jhy2_month_day!N244)</f>
        <v/>
      </c>
      <c r="CO248" s="562" t="str">
        <f>IF(_jhy2_month_day!O244="","",_jhy2_month_day!O244)</f>
        <v/>
      </c>
      <c r="CP248" s="562" t="str">
        <f>IF(_jhy2_month_day!P244="","",_jhy2_month_day!P244)</f>
        <v/>
      </c>
      <c r="CQ248" s="562" t="str">
        <f>IF(_jhy2_month_day!Q244="","",_jhy2_month_day!Q244)</f>
        <v/>
      </c>
      <c r="CR248" s="563" t="str">
        <f>IF(_jhy2_month_day!R244="","",_jhy2_month_day!R244)</f>
        <v/>
      </c>
      <c r="CS248" s="576" t="str">
        <f>IF(_jhy2_month_day!S244="","",_jhy2_month_day!S244)</f>
        <v/>
      </c>
      <c r="CT248" s="562" t="str">
        <f>IF(_jhy2_month_day!T244="","",_jhy2_month_day!T244)</f>
        <v/>
      </c>
      <c r="CU248" s="577" t="e">
        <f t="shared" si="1167"/>
        <v>#VALUE!</v>
      </c>
      <c r="CV248" s="198" t="e">
        <f t="shared" si="1168"/>
        <v>#VALUE!</v>
      </c>
      <c r="CW248" s="192" t="e">
        <f t="shared" si="1169"/>
        <v>#VALUE!</v>
      </c>
      <c r="CX248" s="192" t="e">
        <f t="shared" si="1170"/>
        <v>#VALUE!</v>
      </c>
      <c r="CY248" s="202" t="e">
        <f t="shared" si="1171"/>
        <v>#VALUE!</v>
      </c>
      <c r="CZ248" s="192" t="e">
        <f t="shared" ref="CZ248:DI248" si="1484">$AJ248*EF248</f>
        <v>#VALUE!</v>
      </c>
      <c r="DA248" s="192" t="e">
        <f t="shared" si="1484"/>
        <v>#VALUE!</v>
      </c>
      <c r="DB248" s="192" t="e">
        <f t="shared" si="1484"/>
        <v>#VALUE!</v>
      </c>
      <c r="DC248" s="192" t="e">
        <f t="shared" si="1484"/>
        <v>#VALUE!</v>
      </c>
      <c r="DD248" s="192" t="e">
        <f t="shared" si="1484"/>
        <v>#VALUE!</v>
      </c>
      <c r="DE248" s="192" t="e">
        <f t="shared" si="1484"/>
        <v>#VALUE!</v>
      </c>
      <c r="DF248" s="192" t="e">
        <f t="shared" si="1484"/>
        <v>#VALUE!</v>
      </c>
      <c r="DG248" s="192" t="e">
        <f t="shared" si="1484"/>
        <v>#VALUE!</v>
      </c>
      <c r="DH248" s="192" t="e">
        <f t="shared" si="1484"/>
        <v>#VALUE!</v>
      </c>
      <c r="DI248" s="192" t="e">
        <f t="shared" si="1484"/>
        <v>#VALUE!</v>
      </c>
      <c r="DJ248" s="192" t="e">
        <f t="shared" si="1173"/>
        <v>#VALUE!</v>
      </c>
      <c r="DK248" s="192" t="e">
        <f t="shared" si="1174"/>
        <v>#VALUE!</v>
      </c>
      <c r="DL248" s="192" t="e">
        <f t="shared" si="1175"/>
        <v>#VALUE!</v>
      </c>
      <c r="DM248" s="192" t="e">
        <f t="shared" si="1176"/>
        <v>#VALUE!</v>
      </c>
      <c r="DN248" s="192" t="e">
        <f t="shared" si="1177"/>
        <v>#VALUE!</v>
      </c>
      <c r="DO248" s="192" t="e">
        <f t="shared" si="1178"/>
        <v>#VALUE!</v>
      </c>
      <c r="DP248" s="192" t="e">
        <f t="shared" si="1179"/>
        <v>#VALUE!</v>
      </c>
      <c r="DQ248" s="192" t="e">
        <f t="shared" si="1180"/>
        <v>#VALUE!</v>
      </c>
      <c r="DR248" s="192" t="e">
        <f t="shared" si="1181"/>
        <v>#VALUE!</v>
      </c>
      <c r="DS248" s="192" t="e">
        <f t="shared" si="1182"/>
        <v>#VALUE!</v>
      </c>
      <c r="DT248" s="192" t="e">
        <f t="shared" si="1183"/>
        <v>#VALUE!</v>
      </c>
      <c r="DU248" s="192" t="e">
        <f t="shared" si="1184"/>
        <v>#VALUE!</v>
      </c>
      <c r="DV248" s="198" t="e">
        <f t="shared" si="1185"/>
        <v>#VALUE!</v>
      </c>
      <c r="DW248" s="198" t="e">
        <f t="shared" si="1186"/>
        <v>#DIV/0!</v>
      </c>
      <c r="DX248" s="198" t="e">
        <f t="shared" si="1187"/>
        <v>#DIV/0!</v>
      </c>
      <c r="DY248" s="198" t="e">
        <f t="shared" si="1188"/>
        <v>#VALUE!</v>
      </c>
      <c r="DZ248" s="198" t="e">
        <f t="shared" si="1189"/>
        <v>#VALUE!</v>
      </c>
      <c r="EA248" s="198" t="e">
        <f t="shared" si="1190"/>
        <v>#VALUE!</v>
      </c>
      <c r="EB248" s="198" t="e">
        <f t="shared" si="1191"/>
        <v>#VALUE!</v>
      </c>
      <c r="EC248" s="198" t="e">
        <f t="shared" si="1192"/>
        <v>#DIV/0!</v>
      </c>
      <c r="ED248" s="198" t="e">
        <f t="shared" si="1193"/>
        <v>#VALUE!</v>
      </c>
      <c r="EE248" s="198" t="e">
        <f t="shared" si="1194"/>
        <v>#VALUE!</v>
      </c>
      <c r="EF248" s="198" t="e">
        <f t="shared" ref="EF248:EO248" si="1485">DV248/SUM($DV248:$EE248)</f>
        <v>#VALUE!</v>
      </c>
      <c r="EG248" s="198" t="e">
        <f t="shared" si="1485"/>
        <v>#DIV/0!</v>
      </c>
      <c r="EH248" s="198" t="e">
        <f t="shared" si="1485"/>
        <v>#DIV/0!</v>
      </c>
      <c r="EI248" s="198" t="e">
        <f t="shared" si="1485"/>
        <v>#VALUE!</v>
      </c>
      <c r="EJ248" s="198" t="e">
        <f t="shared" si="1485"/>
        <v>#VALUE!</v>
      </c>
      <c r="EK248" s="198" t="e">
        <f t="shared" si="1485"/>
        <v>#VALUE!</v>
      </c>
      <c r="EL248" s="198" t="e">
        <f t="shared" si="1485"/>
        <v>#VALUE!</v>
      </c>
      <c r="EM248" s="198" t="e">
        <f t="shared" si="1485"/>
        <v>#DIV/0!</v>
      </c>
      <c r="EN248" s="198" t="e">
        <f t="shared" si="1485"/>
        <v>#VALUE!</v>
      </c>
      <c r="EO248" s="198" t="e">
        <f t="shared" si="1485"/>
        <v>#VALUE!</v>
      </c>
      <c r="EP248" s="511">
        <f t="shared" ref="EP248:EW248" si="1486">EP247</f>
        <v>0.08</v>
      </c>
      <c r="EQ248" s="511">
        <f t="shared" si="1486"/>
        <v>0.015</v>
      </c>
      <c r="ER248" s="511">
        <f t="shared" si="1486"/>
        <v>0.015</v>
      </c>
      <c r="ES248" s="511">
        <f t="shared" si="1486"/>
        <v>0.015</v>
      </c>
      <c r="ET248" s="511">
        <f t="shared" si="1486"/>
        <v>0.015</v>
      </c>
      <c r="EU248" s="511">
        <f t="shared" si="1486"/>
        <v>0.09</v>
      </c>
      <c r="EV248" s="511">
        <f t="shared" si="1486"/>
        <v>0.09</v>
      </c>
      <c r="EW248" s="511">
        <f t="shared" si="1486"/>
        <v>0.09</v>
      </c>
      <c r="EX248" s="420" t="str">
        <f>IF(_tag_month_day!AS244="","",_tag_month_day!AS244/100)</f>
        <v/>
      </c>
      <c r="EY248" s="420" t="str">
        <f>IF(_tag_month_day!AT244="","",_tag_month_day!AT244/100)</f>
        <v/>
      </c>
      <c r="EZ248" s="420" t="str">
        <f>IF(_tag_month_day!AU244="","",_tag_month_day!AU244/100)</f>
        <v/>
      </c>
      <c r="FA248" s="420" t="str">
        <f>IF(_tag_month_day!AV244="","",_tag_month_day!AV244/100)</f>
        <v/>
      </c>
      <c r="FB248" s="420" t="str">
        <f>IF(_tag_month_day!AW244="","",_tag_month_day!AW244/100)</f>
        <v/>
      </c>
      <c r="FC248" s="420" t="str">
        <f>IF(_tag_month_day!AX244="","",_tag_month_day!AX244/100)</f>
        <v/>
      </c>
      <c r="FD248" s="510">
        <f t="shared" si="1223"/>
        <v>0.33</v>
      </c>
      <c r="FE248" s="510">
        <f t="shared" si="1224"/>
        <v>0.19</v>
      </c>
      <c r="FF248" s="510">
        <f t="shared" si="1225"/>
        <v>0.003</v>
      </c>
      <c r="FG248" s="510">
        <f t="shared" si="1226"/>
        <v>0</v>
      </c>
      <c r="FH248" s="603">
        <f t="shared" si="1227"/>
        <v>0.0001</v>
      </c>
      <c r="FI248" s="510">
        <f t="shared" ref="FI248:FR248" si="1487">FI247</f>
        <v>0.41</v>
      </c>
      <c r="FJ248" s="510">
        <f t="shared" si="1487"/>
        <v>0.11</v>
      </c>
      <c r="FK248" s="510">
        <f t="shared" si="1487"/>
        <v>0.015</v>
      </c>
      <c r="FL248" s="510">
        <f t="shared" si="1487"/>
        <v>0</v>
      </c>
      <c r="FM248" s="603">
        <f t="shared" si="1487"/>
        <v>0.0001</v>
      </c>
      <c r="FN248" s="510" t="str">
        <f>IF(_tag_month_day!AY244="","",_tag_month_day!AY244/100)</f>
        <v/>
      </c>
      <c r="FO248" s="510" t="str">
        <f>IF(_tag_month_day!AZ244="","",_tag_month_day!AZ244/100)</f>
        <v/>
      </c>
      <c r="FP248" s="510" t="str">
        <f>IF(_tag_month_day!BA244="","",_tag_month_day!BA244/100)</f>
        <v/>
      </c>
      <c r="FQ248" s="510" t="str">
        <f>IF(_tag_month_day!BB244="","",_tag_month_day!BB244/100)</f>
        <v/>
      </c>
      <c r="FR248" s="603" t="str">
        <f>IF(_tag_month_day!BC244="","",_tag_month_day!BC244/100)</f>
        <v/>
      </c>
      <c r="FS248" s="510" t="str">
        <f>IF(_tag_month_day!BD244="","",_tag_month_day!BD244/100)</f>
        <v/>
      </c>
      <c r="FT248" s="510" t="str">
        <f>IF(_tag_month_day!BE244="","",_tag_month_day!BE244/100)</f>
        <v/>
      </c>
      <c r="FU248" s="510" t="str">
        <f>IF(_tag_month_day!BF244="","",_tag_month_day!BF244/100)</f>
        <v/>
      </c>
      <c r="FV248" s="510" t="str">
        <f>IF(_tag_month_day!BG244="","",_tag_month_day!BG244/100)</f>
        <v/>
      </c>
      <c r="FW248" s="603" t="str">
        <f>IF(_tag_month_day!BH244="","",_tag_month_day!BH244/100)</f>
        <v/>
      </c>
      <c r="FX248" s="510" t="str">
        <f>IF(_tag_month_day!BI244="","",_tag_month_day!BI244/100)</f>
        <v/>
      </c>
      <c r="FY248" s="510" t="str">
        <f>IF(_tag_month_day!BJ244="","",_tag_month_day!BJ244/100)</f>
        <v/>
      </c>
      <c r="FZ248" s="605" t="str">
        <f>IF(_tag_month_day!BK244="","",_tag_month_day!BK244/100)</f>
        <v/>
      </c>
      <c r="GA248" s="510" t="str">
        <f>IF(_tag_month_day!BL244="","",_tag_month_day!BL244/100)</f>
        <v/>
      </c>
      <c r="GB248" s="603" t="str">
        <f>IF(_tag_month_day!BM244="","",_tag_month_day!BM244/100)</f>
        <v/>
      </c>
      <c r="GC248" s="420" t="str">
        <f>IF(_tag_month_day!BN244="","",_tag_month_day!BN244/100)</f>
        <v/>
      </c>
      <c r="GD248" s="420" t="str">
        <f>IF(_tag_month_day!BO244="","",_tag_month_day!BO244/100)</f>
        <v/>
      </c>
      <c r="GE248" s="420" t="str">
        <f>IF(_tag_month_day!BP244="","",_tag_month_day!BP244/100)</f>
        <v/>
      </c>
      <c r="GF248" s="420" t="str">
        <f>IF(_tag_month_day!BQ244="","",_tag_month_day!BQ244/100)</f>
        <v/>
      </c>
      <c r="GG248" s="420" t="str">
        <f>IF(_tag_month_day!BR244="","",_tag_month_day!BR244/100)</f>
        <v/>
      </c>
      <c r="GH248" s="420" t="str">
        <f>IF(_tag_month_day!BS244="","",_tag_month_day!BS244/100)</f>
        <v/>
      </c>
      <c r="GI248" s="603" t="str">
        <f>IF(_tag_month_day!BT244="","",_tag_month_day!BT244/100)</f>
        <v/>
      </c>
      <c r="GJ248" s="612" t="str">
        <f>IF(_tag_month_day!BU244="","",_tag_month_day!BU244/100)</f>
        <v/>
      </c>
      <c r="GK248" s="620" t="str">
        <f>IF(_tag_month_day!BV244="",IF(_rlcf_month_day!A$2="","",_rlcf_month_day!A$2/100),_tag_month_day!BV244/100)</f>
        <v/>
      </c>
      <c r="GL248" s="620" t="str">
        <f>IF(_tag_month_day!BW244="",IF(_rlcf_month_day!B$2="","",_rlcf_month_day!B$2/100),_tag_month_day!BW244/100)</f>
        <v/>
      </c>
      <c r="GM248" s="621" t="str">
        <f>IF(_tag_month_day!BX244="",IF(_rlcf_month_day!C$2="","",_rlcf_month_day!C$2/100),_tag_month_day!BX244/100)</f>
        <v/>
      </c>
      <c r="GN248" s="620" t="str">
        <f>IF(_tag_month_day!BV244="",IF(_rlcf_month_day!A$2="","",_rlcf_month_day!A$2/100),_tag_month_day!BV244/100)</f>
        <v/>
      </c>
      <c r="GO248" s="620" t="str">
        <f>IF(_tag_month_day!BW244="",IF(_rlcf_month_day!B$2="","",_rlcf_month_day!B$2/100),_tag_month_day!BW244/100)</f>
        <v/>
      </c>
      <c r="GP248" s="620" t="str">
        <f>IF(_tag_month_day!CD244="",IF(_rlcf_month_day!E$2="","",_rlcf_month_day!E$2/100),_tag_month_day!CD244/100)</f>
        <v/>
      </c>
      <c r="GQ248" s="620" t="str">
        <f>IF(_tag_month_day!CE244="",IF(_rlcf_month_day!F$2="","",_rlcf_month_day!F$2/100),_tag_month_day!CE244/100)</f>
        <v/>
      </c>
      <c r="GR248" s="621" t="str">
        <f>IF(_tag_month_day!CF244="",IF(_rlcf_month_day!G$2="","",_rlcf_month_day!G$2/100),_tag_month_day!CF244/100)</f>
        <v/>
      </c>
      <c r="GS248" s="626">
        <f t="shared" ref="GS248:HH248" si="1488">GS247</f>
        <v>0.953</v>
      </c>
      <c r="GT248" s="626">
        <f t="shared" si="1488"/>
        <v>0.55</v>
      </c>
      <c r="GU248" s="626">
        <f t="shared" si="1488"/>
        <v>0.55</v>
      </c>
      <c r="GV248" s="626">
        <f t="shared" si="1488"/>
        <v>0.55</v>
      </c>
      <c r="GW248" s="626">
        <f t="shared" si="1488"/>
        <v>0.5</v>
      </c>
      <c r="GX248" s="626">
        <f t="shared" si="1488"/>
        <v>0.935</v>
      </c>
      <c r="GY248" s="626">
        <f t="shared" si="1488"/>
        <v>0.15</v>
      </c>
      <c r="GZ248" s="626">
        <f t="shared" si="1488"/>
        <v>1</v>
      </c>
      <c r="HA248" s="632">
        <f t="shared" si="1488"/>
        <v>0.047</v>
      </c>
      <c r="HB248" s="632">
        <f t="shared" si="1488"/>
        <v>0.45</v>
      </c>
      <c r="HC248" s="632">
        <f t="shared" si="1488"/>
        <v>0.45</v>
      </c>
      <c r="HD248" s="632">
        <f t="shared" si="1488"/>
        <v>0.45</v>
      </c>
      <c r="HE248" s="632">
        <f t="shared" si="1488"/>
        <v>0.5</v>
      </c>
      <c r="HF248" s="632">
        <f t="shared" si="1488"/>
        <v>0.065</v>
      </c>
      <c r="HG248" s="632">
        <f t="shared" si="1488"/>
        <v>0.85</v>
      </c>
      <c r="HH248" s="632">
        <f t="shared" si="1488"/>
        <v>0</v>
      </c>
      <c r="HI248" s="68">
        <f t="shared" si="1199"/>
        <v>0</v>
      </c>
      <c r="HJ248" s="68" t="e">
        <f t="shared" si="1230"/>
        <v>#VALUE!</v>
      </c>
      <c r="HK248" s="202">
        <f t="shared" si="1231"/>
        <v>0.85</v>
      </c>
      <c r="HL248" s="464">
        <f t="shared" si="1232"/>
        <v>550000</v>
      </c>
      <c r="HM248" s="464">
        <f t="shared" si="1233"/>
        <v>480000</v>
      </c>
      <c r="HN248" s="192" t="e">
        <f t="shared" si="1200"/>
        <v>#VALUE!</v>
      </c>
      <c r="HO248" s="192" t="e">
        <f>HN248*HK248*$HO$2/HL248*1000000</f>
        <v>#VALUE!</v>
      </c>
      <c r="HP248" s="192" t="e">
        <f>HN248*HK248*$HP$2/HM248*1000000</f>
        <v>#VALUE!</v>
      </c>
    </row>
    <row r="249" customFormat="1" spans="1:224">
      <c r="A249" s="381">
        <v>244</v>
      </c>
      <c r="B249" s="54">
        <f ca="1" t="shared" si="1234"/>
        <v>43627</v>
      </c>
      <c r="C249" s="57">
        <f t="shared" si="1235"/>
        <v>0.0416666666666667</v>
      </c>
      <c r="D249" s="68" t="str">
        <f ca="1" t="shared" si="1201"/>
        <v>夜班</v>
      </c>
      <c r="E249" s="68" t="str">
        <f ca="1" t="shared" si="1202"/>
        <v>甲</v>
      </c>
      <c r="F249" s="68">
        <f ca="1">SUMPRODUCT((成本日报!$A$3:$A$95=计划!B249)*(成本日报!$B$3:$B$95=计划!$D249),成本日报!$C$3:$C$95)</f>
        <v>1</v>
      </c>
      <c r="G249" s="382">
        <f ca="1" t="shared" si="1236"/>
        <v>43627.1249999994</v>
      </c>
      <c r="H249" s="382">
        <f ca="1" t="shared" si="1203"/>
        <v>43627.1319444439</v>
      </c>
      <c r="I249" s="382">
        <f ca="1" t="shared" si="1204"/>
        <v>43627.1374999994</v>
      </c>
      <c r="J249" s="382">
        <f ca="1" t="shared" si="1205"/>
        <v>43627.1666666661</v>
      </c>
      <c r="K249" s="382">
        <f ca="1" t="shared" si="1206"/>
        <v>43627.2291666661</v>
      </c>
      <c r="L249" s="382">
        <f ca="1" t="shared" si="1207"/>
        <v>43627.2499999994</v>
      </c>
      <c r="M249" s="398" t="str">
        <f>IF(_tag_month_day!A245="","",_tag_month_day!A245)</f>
        <v/>
      </c>
      <c r="N249" s="398" t="str">
        <f>IF(_tag_month_day!B245="","",_tag_month_day!B245)</f>
        <v/>
      </c>
      <c r="O249" s="399" t="e">
        <f t="shared" si="1208"/>
        <v>#VALUE!</v>
      </c>
      <c r="P249" s="398" t="str">
        <f>IF(_tag_month_day!C245="","",_tag_month_day!C245)</f>
        <v/>
      </c>
      <c r="Q249" s="398" t="str">
        <f>IF(_tag_month_day!D245="","",_tag_month_day!D245)</f>
        <v/>
      </c>
      <c r="R249" s="416">
        <f>IF(_tag_month_day!CB245="",R248,_tag_month_day!CB245/100)</f>
        <v>0.07</v>
      </c>
      <c r="S249" s="417" t="str">
        <f>IF(_tag_month_day!E245="","",_tag_month_day!E245)</f>
        <v/>
      </c>
      <c r="T249" s="417" t="str">
        <f>IF(_tag_month_day!F245="","",_tag_month_day!F245)</f>
        <v/>
      </c>
      <c r="U249" s="418" t="e">
        <f t="shared" si="1162"/>
        <v>#VALUE!</v>
      </c>
      <c r="V249" s="53" t="e">
        <f t="shared" si="1163"/>
        <v>#VALUE!</v>
      </c>
      <c r="W249" s="419" t="str">
        <f>IF(_jhy_month_day!A245="","",_jhy_month_day!A245)</f>
        <v/>
      </c>
      <c r="X249" s="420" t="str">
        <f>IF(_jhy_month_day!B245="","",_jhy_month_day!B245/100)</f>
        <v/>
      </c>
      <c r="Y249" s="420" t="str">
        <f>IF(_jhy_month_day!C245="","",_jhy_month_day!C245/100)</f>
        <v/>
      </c>
      <c r="Z249" s="439">
        <f t="shared" si="1253"/>
        <v>61</v>
      </c>
      <c r="AA249" s="440" t="str">
        <f>IF(_tag_month_day!G245="","",_tag_month_day!G245/100)</f>
        <v/>
      </c>
      <c r="AB249" s="440" t="str">
        <f>IF(_tag_month_day!H245="","",_tag_month_day!H245/100)</f>
        <v/>
      </c>
      <c r="AC249" s="193">
        <f t="shared" si="1209"/>
        <v>1.59963432013121</v>
      </c>
      <c r="AD249" s="441" t="str">
        <f t="shared" si="1210"/>
        <v/>
      </c>
      <c r="AE249" s="442" t="str">
        <f t="shared" si="1211"/>
        <v/>
      </c>
      <c r="AF249" s="443">
        <v>1</v>
      </c>
      <c r="AG249" s="68" t="str">
        <f>IF(_duihao_month_day!A245="","",_duihao_month_day!A245)</f>
        <v/>
      </c>
      <c r="AH249" s="463">
        <f>IF(_gyk_month_day!B245="",AH248,_gyk_month_day!B245)</f>
        <v>820</v>
      </c>
      <c r="AI249" s="464" t="e">
        <f t="shared" si="1237"/>
        <v>#VALUE!</v>
      </c>
      <c r="AJ249" s="68" t="str">
        <f>IF(_tag_month_day!I245="","",_tag_month_day!I245)</f>
        <v/>
      </c>
      <c r="AK249" s="465" t="str">
        <f>IF(_tzyy_month_day!A245="","",_tzyy_month_day!A245)</f>
        <v/>
      </c>
      <c r="AL249" s="465" t="str">
        <f>IF(_tzyy_month_day!B245="","",_tzyy_month_day!B245)</f>
        <v/>
      </c>
      <c r="AM249" s="465" t="str">
        <f>IF(_tzyy_month_day!C245="","",_tzyy_month_day!C245)</f>
        <v/>
      </c>
      <c r="AN249" s="466" t="str">
        <f>IF(_tag_month_day!CG245="","",_tag_month_day!CG245)</f>
        <v/>
      </c>
      <c r="AO249" s="466" t="str">
        <f>IF(_tag_month_day!CH245="","",_tag_month_day!CH245)</f>
        <v/>
      </c>
      <c r="AP249" s="486" t="e">
        <f t="shared" si="1212"/>
        <v>#VALUE!</v>
      </c>
      <c r="AQ249" s="487" t="str">
        <f>IF(_tag_month_day!J245="","",_tag_month_day!J245/100)</f>
        <v/>
      </c>
      <c r="AR249" s="488">
        <f t="shared" si="1213"/>
        <v>1.3</v>
      </c>
      <c r="AS249" s="489" t="e">
        <f t="shared" si="1164"/>
        <v>#VALUE!</v>
      </c>
      <c r="AT249" s="489">
        <f t="shared" si="1214"/>
        <v>0</v>
      </c>
      <c r="AU249" s="490" t="str">
        <f>IF(_tag_month_day!K245="","",_tag_month_day!K245)</f>
        <v/>
      </c>
      <c r="AV249" s="491" t="str">
        <f>IF(_tag_month_day!L245="","",_tag_month_day!L245/100)</f>
        <v/>
      </c>
      <c r="AW249" s="420">
        <f t="shared" si="1136"/>
        <v>0</v>
      </c>
      <c r="AX249" s="420">
        <f t="shared" si="1215"/>
        <v>0</v>
      </c>
      <c r="AY249" s="420" t="str">
        <f>IF(_tag_month_day!M245="","",_tag_month_day!M245/100)</f>
        <v/>
      </c>
      <c r="AZ249" s="420" t="str">
        <f>IF(_tag_month_day!N245="","",_tag_month_day!N245/100)</f>
        <v/>
      </c>
      <c r="BA249" s="420" t="str">
        <f>IF(_tag_month_day!O245="","",_tag_month_day!O245/100)</f>
        <v/>
      </c>
      <c r="BB249" s="496" t="str">
        <f>IF(_tag_month_day!P245="","",_tag_month_day!P245/100)</f>
        <v/>
      </c>
      <c r="BC249" s="496">
        <f t="shared" si="1216"/>
        <v>0</v>
      </c>
      <c r="BD249" s="496" t="str">
        <f>IF(_tag_month_day!Q245="","",_tag_month_day!Q245/100)</f>
        <v/>
      </c>
      <c r="BE249" s="510" t="str">
        <f>IF(_tag_month_day!R245="","",_tag_month_day!R245/100)</f>
        <v/>
      </c>
      <c r="BF249" s="413" t="str">
        <f>IF(_tag_month_day!CC245="","",_tag_month_day!CC245/100)</f>
        <v/>
      </c>
      <c r="BG249" s="511" t="e">
        <f t="shared" si="1165"/>
        <v>#VALUE!</v>
      </c>
      <c r="BH249" s="198">
        <f t="shared" si="1166"/>
        <v>0</v>
      </c>
      <c r="BI249" s="512" t="e">
        <f>IF(CX249=0,BI248,(DK249*查询!$R$5+DL249*查询!$Q$5+DM249*查询!$N$5+DN249*查询!$O$5+DO249*查询!$P$5)*AF249/CX249)</f>
        <v>#VALUE!</v>
      </c>
      <c r="BJ249" s="512" t="e">
        <f>IF(CX249=0,BJ248,(DP249*查询!$S$5+DQ249*查询!$T$5+DR249*查询!$U$5)*AF249/CX249)</f>
        <v>#VALUE!</v>
      </c>
      <c r="BK249" s="512">
        <f t="shared" si="1217"/>
        <v>1</v>
      </c>
      <c r="BL249" s="513" t="str">
        <f>IF(_cfyc_month_day!A245="","",_cfyc_month_day!A245)</f>
        <v/>
      </c>
      <c r="BM249" s="513" t="str">
        <f>IF(_cfyc_month_day!B245="","",_cfyc_month_day!B245)</f>
        <v/>
      </c>
      <c r="BN249" s="513" t="str">
        <f>IF(_cfyc_month_day!C245="","",_cfyc_month_day!C245)</f>
        <v/>
      </c>
      <c r="BO249" s="522" t="str">
        <f>IF(_cfyc_month_day!D245="","",_cfyc_month_day!D245)</f>
        <v/>
      </c>
      <c r="BP249" s="522" t="str">
        <f>IF(_cfyc_month_day!E245="","",_cfyc_month_day!E245)</f>
        <v/>
      </c>
      <c r="BQ249" s="522" t="str">
        <f>IF(_cfyc_month_day!F245="","",_cfyc_month_day!F245)</f>
        <v/>
      </c>
      <c r="BR249" s="513" t="str">
        <f>IF(_tag_month_day!T245="","",_tag_month_day!T245)</f>
        <v/>
      </c>
      <c r="BS249" s="513" t="str">
        <f>IF(_tag_month_day!U245="","",_tag_month_day!U245)</f>
        <v/>
      </c>
      <c r="BT249" s="523" t="str">
        <f t="shared" si="1218"/>
        <v/>
      </c>
      <c r="BU249" s="223" t="str">
        <f>IF(_tag_month_day!V245="","",_tag_month_day!V245)</f>
        <v/>
      </c>
      <c r="BV249" s="206" t="str">
        <f>IF(_tag_month_day!W245="","",_tag_month_day!W245)</f>
        <v/>
      </c>
      <c r="BW249" s="540" t="str">
        <f>IF(_tag_month_day!X245="","",_tag_month_day!X245)</f>
        <v/>
      </c>
      <c r="BX249" s="540" t="str">
        <f>IF(_tag_month_day!Y245="","",_tag_month_day!Y245)</f>
        <v/>
      </c>
      <c r="BY249" s="541">
        <f ca="1" t="shared" si="1219"/>
        <v>43627.2499999994</v>
      </c>
      <c r="BZ249" s="542" t="s">
        <v>215</v>
      </c>
      <c r="CA249" s="543" t="str">
        <f>IF(_jhy2_month_day!A245="","",_jhy2_month_day!A245)</f>
        <v/>
      </c>
      <c r="CB249" s="464" t="str">
        <f>IF(_jhy2_month_day!B245="","",_jhy2_month_day!B245)</f>
        <v/>
      </c>
      <c r="CC249" s="464" t="str">
        <f>IF(_jhy2_month_day!C245="","",_jhy2_month_day!C245)</f>
        <v/>
      </c>
      <c r="CD249" s="464" t="str">
        <f>IF(_jhy2_month_day!D245="","",_jhy2_month_day!D245)</f>
        <v/>
      </c>
      <c r="CE249" s="464" t="str">
        <f>IF(_jhy2_month_day!E245="","",_jhy2_month_day!E245)</f>
        <v/>
      </c>
      <c r="CF249" s="464" t="str">
        <f>IF(_jhy2_month_day!F245="","",_jhy2_month_day!F245)</f>
        <v/>
      </c>
      <c r="CG249" s="464" t="str">
        <f>IF(_jhy2_month_day!G245="","",_jhy2_month_day!G245)</f>
        <v/>
      </c>
      <c r="CH249" s="464" t="str">
        <f>IF(_jhy2_month_day!H245="","",_jhy2_month_day!H245)</f>
        <v/>
      </c>
      <c r="CI249" s="464" t="str">
        <f>IF(_jhy2_month_day!I245="","",_jhy2_month_day!I245)</f>
        <v/>
      </c>
      <c r="CJ249" s="464" t="str">
        <f>IF(_jhy2_month_day!J245="","",_jhy2_month_day!J245)</f>
        <v/>
      </c>
      <c r="CK249" s="464" t="str">
        <f>IF(_jhy2_month_day!K245="","",_jhy2_month_day!K245)</f>
        <v/>
      </c>
      <c r="CL249" s="562" t="str">
        <f>IF(_jhy2_month_day!L245="","",_jhy2_month_day!L245)</f>
        <v/>
      </c>
      <c r="CM249" s="562" t="str">
        <f>IF(_jhy2_month_day!M245="","",_jhy2_month_day!M245)</f>
        <v/>
      </c>
      <c r="CN249" s="562" t="str">
        <f>IF(_jhy2_month_day!N245="","",_jhy2_month_day!N245)</f>
        <v/>
      </c>
      <c r="CO249" s="562" t="str">
        <f>IF(_jhy2_month_day!O245="","",_jhy2_month_day!O245)</f>
        <v/>
      </c>
      <c r="CP249" s="562" t="str">
        <f>IF(_jhy2_month_day!P245="","",_jhy2_month_day!P245)</f>
        <v/>
      </c>
      <c r="CQ249" s="562" t="str">
        <f>IF(_jhy2_month_day!Q245="","",_jhy2_month_day!Q245)</f>
        <v/>
      </c>
      <c r="CR249" s="563" t="str">
        <f>IF(_jhy2_month_day!R245="","",_jhy2_month_day!R245)</f>
        <v/>
      </c>
      <c r="CS249" s="576" t="str">
        <f>IF(_jhy2_month_day!S245="","",_jhy2_month_day!S245)</f>
        <v/>
      </c>
      <c r="CT249" s="562" t="str">
        <f>IF(_jhy2_month_day!T245="","",_jhy2_month_day!T245)</f>
        <v/>
      </c>
      <c r="CU249" s="577" t="e">
        <f t="shared" si="1167"/>
        <v>#VALUE!</v>
      </c>
      <c r="CV249" s="198" t="e">
        <f t="shared" si="1168"/>
        <v>#VALUE!</v>
      </c>
      <c r="CW249" s="192" t="e">
        <f t="shared" si="1169"/>
        <v>#VALUE!</v>
      </c>
      <c r="CX249" s="192" t="e">
        <f t="shared" si="1170"/>
        <v>#VALUE!</v>
      </c>
      <c r="CY249" s="202" t="e">
        <f t="shared" si="1171"/>
        <v>#VALUE!</v>
      </c>
      <c r="CZ249" s="192" t="e">
        <f t="shared" ref="CZ249:DI249" si="1489">$AJ249*EF249</f>
        <v>#VALUE!</v>
      </c>
      <c r="DA249" s="192" t="e">
        <f t="shared" si="1489"/>
        <v>#VALUE!</v>
      </c>
      <c r="DB249" s="192" t="e">
        <f t="shared" si="1489"/>
        <v>#VALUE!</v>
      </c>
      <c r="DC249" s="192" t="e">
        <f t="shared" si="1489"/>
        <v>#VALUE!</v>
      </c>
      <c r="DD249" s="192" t="e">
        <f t="shared" si="1489"/>
        <v>#VALUE!</v>
      </c>
      <c r="DE249" s="192" t="e">
        <f t="shared" si="1489"/>
        <v>#VALUE!</v>
      </c>
      <c r="DF249" s="192" t="e">
        <f t="shared" si="1489"/>
        <v>#VALUE!</v>
      </c>
      <c r="DG249" s="192" t="e">
        <f t="shared" si="1489"/>
        <v>#VALUE!</v>
      </c>
      <c r="DH249" s="192" t="e">
        <f t="shared" si="1489"/>
        <v>#VALUE!</v>
      </c>
      <c r="DI249" s="192" t="e">
        <f t="shared" si="1489"/>
        <v>#VALUE!</v>
      </c>
      <c r="DJ249" s="192" t="e">
        <f t="shared" si="1173"/>
        <v>#VALUE!</v>
      </c>
      <c r="DK249" s="192" t="e">
        <f t="shared" si="1174"/>
        <v>#VALUE!</v>
      </c>
      <c r="DL249" s="192" t="e">
        <f t="shared" si="1175"/>
        <v>#VALUE!</v>
      </c>
      <c r="DM249" s="192" t="e">
        <f t="shared" si="1176"/>
        <v>#VALUE!</v>
      </c>
      <c r="DN249" s="192" t="e">
        <f t="shared" si="1177"/>
        <v>#VALUE!</v>
      </c>
      <c r="DO249" s="192" t="e">
        <f t="shared" si="1178"/>
        <v>#VALUE!</v>
      </c>
      <c r="DP249" s="192" t="e">
        <f t="shared" si="1179"/>
        <v>#VALUE!</v>
      </c>
      <c r="DQ249" s="192" t="e">
        <f t="shared" si="1180"/>
        <v>#VALUE!</v>
      </c>
      <c r="DR249" s="192" t="e">
        <f t="shared" si="1181"/>
        <v>#VALUE!</v>
      </c>
      <c r="DS249" s="192" t="e">
        <f t="shared" si="1182"/>
        <v>#VALUE!</v>
      </c>
      <c r="DT249" s="192" t="e">
        <f t="shared" si="1183"/>
        <v>#VALUE!</v>
      </c>
      <c r="DU249" s="192" t="e">
        <f t="shared" si="1184"/>
        <v>#VALUE!</v>
      </c>
      <c r="DV249" s="198" t="e">
        <f t="shared" si="1185"/>
        <v>#VALUE!</v>
      </c>
      <c r="DW249" s="198" t="e">
        <f t="shared" si="1186"/>
        <v>#DIV/0!</v>
      </c>
      <c r="DX249" s="198" t="e">
        <f t="shared" si="1187"/>
        <v>#DIV/0!</v>
      </c>
      <c r="DY249" s="198" t="e">
        <f t="shared" si="1188"/>
        <v>#VALUE!</v>
      </c>
      <c r="DZ249" s="198" t="e">
        <f t="shared" si="1189"/>
        <v>#VALUE!</v>
      </c>
      <c r="EA249" s="198" t="e">
        <f t="shared" si="1190"/>
        <v>#VALUE!</v>
      </c>
      <c r="EB249" s="198" t="e">
        <f t="shared" si="1191"/>
        <v>#VALUE!</v>
      </c>
      <c r="EC249" s="198" t="e">
        <f t="shared" si="1192"/>
        <v>#DIV/0!</v>
      </c>
      <c r="ED249" s="198" t="e">
        <f t="shared" si="1193"/>
        <v>#VALUE!</v>
      </c>
      <c r="EE249" s="198" t="e">
        <f t="shared" si="1194"/>
        <v>#VALUE!</v>
      </c>
      <c r="EF249" s="198" t="e">
        <f t="shared" ref="EF249:EO249" si="1490">DV249/SUM($DV249:$EE249)</f>
        <v>#VALUE!</v>
      </c>
      <c r="EG249" s="198" t="e">
        <f t="shared" si="1490"/>
        <v>#DIV/0!</v>
      </c>
      <c r="EH249" s="198" t="e">
        <f t="shared" si="1490"/>
        <v>#DIV/0!</v>
      </c>
      <c r="EI249" s="198" t="e">
        <f t="shared" si="1490"/>
        <v>#VALUE!</v>
      </c>
      <c r="EJ249" s="198" t="e">
        <f t="shared" si="1490"/>
        <v>#VALUE!</v>
      </c>
      <c r="EK249" s="198" t="e">
        <f t="shared" si="1490"/>
        <v>#VALUE!</v>
      </c>
      <c r="EL249" s="198" t="e">
        <f t="shared" si="1490"/>
        <v>#VALUE!</v>
      </c>
      <c r="EM249" s="198" t="e">
        <f t="shared" si="1490"/>
        <v>#DIV/0!</v>
      </c>
      <c r="EN249" s="198" t="e">
        <f t="shared" si="1490"/>
        <v>#VALUE!</v>
      </c>
      <c r="EO249" s="198" t="e">
        <f t="shared" si="1490"/>
        <v>#VALUE!</v>
      </c>
      <c r="EP249" s="511">
        <f t="shared" ref="EP249:EW249" si="1491">EP248</f>
        <v>0.08</v>
      </c>
      <c r="EQ249" s="511">
        <f t="shared" si="1491"/>
        <v>0.015</v>
      </c>
      <c r="ER249" s="511">
        <f t="shared" si="1491"/>
        <v>0.015</v>
      </c>
      <c r="ES249" s="511">
        <f t="shared" si="1491"/>
        <v>0.015</v>
      </c>
      <c r="ET249" s="511">
        <f t="shared" si="1491"/>
        <v>0.015</v>
      </c>
      <c r="EU249" s="511">
        <f t="shared" si="1491"/>
        <v>0.09</v>
      </c>
      <c r="EV249" s="511">
        <f t="shared" si="1491"/>
        <v>0.09</v>
      </c>
      <c r="EW249" s="511">
        <f t="shared" si="1491"/>
        <v>0.09</v>
      </c>
      <c r="EX249" s="420" t="str">
        <f>IF(_tag_month_day!AS245="","",_tag_month_day!AS245/100)</f>
        <v/>
      </c>
      <c r="EY249" s="420" t="str">
        <f>IF(_tag_month_day!AT245="","",_tag_month_day!AT245/100)</f>
        <v/>
      </c>
      <c r="EZ249" s="420" t="str">
        <f>IF(_tag_month_day!AU245="","",_tag_month_day!AU245/100)</f>
        <v/>
      </c>
      <c r="FA249" s="420" t="str">
        <f>IF(_tag_month_day!AV245="","",_tag_month_day!AV245/100)</f>
        <v/>
      </c>
      <c r="FB249" s="420" t="str">
        <f>IF(_tag_month_day!AW245="","",_tag_month_day!AW245/100)</f>
        <v/>
      </c>
      <c r="FC249" s="420" t="str">
        <f>IF(_tag_month_day!AX245="","",_tag_month_day!AX245/100)</f>
        <v/>
      </c>
      <c r="FD249" s="510">
        <f t="shared" si="1223"/>
        <v>0.33</v>
      </c>
      <c r="FE249" s="510">
        <f t="shared" si="1224"/>
        <v>0.19</v>
      </c>
      <c r="FF249" s="510">
        <f t="shared" si="1225"/>
        <v>0.003</v>
      </c>
      <c r="FG249" s="510">
        <f t="shared" si="1226"/>
        <v>0</v>
      </c>
      <c r="FH249" s="603">
        <f t="shared" si="1227"/>
        <v>0.0001</v>
      </c>
      <c r="FI249" s="510">
        <f t="shared" ref="FI249:FR249" si="1492">FI248</f>
        <v>0.41</v>
      </c>
      <c r="FJ249" s="510">
        <f t="shared" si="1492"/>
        <v>0.11</v>
      </c>
      <c r="FK249" s="510">
        <f t="shared" si="1492"/>
        <v>0.015</v>
      </c>
      <c r="FL249" s="510">
        <f t="shared" si="1492"/>
        <v>0</v>
      </c>
      <c r="FM249" s="603">
        <f t="shared" si="1492"/>
        <v>0.0001</v>
      </c>
      <c r="FN249" s="510" t="str">
        <f>IF(_tag_month_day!AY245="","",_tag_month_day!AY245/100)</f>
        <v/>
      </c>
      <c r="FO249" s="510" t="str">
        <f>IF(_tag_month_day!AZ245="","",_tag_month_day!AZ245/100)</f>
        <v/>
      </c>
      <c r="FP249" s="510" t="str">
        <f>IF(_tag_month_day!BA245="","",_tag_month_day!BA245/100)</f>
        <v/>
      </c>
      <c r="FQ249" s="510" t="str">
        <f>IF(_tag_month_day!BB245="","",_tag_month_day!BB245/100)</f>
        <v/>
      </c>
      <c r="FR249" s="603" t="str">
        <f>IF(_tag_month_day!BC245="","",_tag_month_day!BC245/100)</f>
        <v/>
      </c>
      <c r="FS249" s="510" t="str">
        <f>IF(_tag_month_day!BD245="","",_tag_month_day!BD245/100)</f>
        <v/>
      </c>
      <c r="FT249" s="510" t="str">
        <f>IF(_tag_month_day!BE245="","",_tag_month_day!BE245/100)</f>
        <v/>
      </c>
      <c r="FU249" s="510" t="str">
        <f>IF(_tag_month_day!BF245="","",_tag_month_day!BF245/100)</f>
        <v/>
      </c>
      <c r="FV249" s="510" t="str">
        <f>IF(_tag_month_day!BG245="","",_tag_month_day!BG245/100)</f>
        <v/>
      </c>
      <c r="FW249" s="603" t="str">
        <f>IF(_tag_month_day!BH245="","",_tag_month_day!BH245/100)</f>
        <v/>
      </c>
      <c r="FX249" s="510" t="str">
        <f>IF(_tag_month_day!BI245="","",_tag_month_day!BI245/100)</f>
        <v/>
      </c>
      <c r="FY249" s="510" t="str">
        <f>IF(_tag_month_day!BJ245="","",_tag_month_day!BJ245/100)</f>
        <v/>
      </c>
      <c r="FZ249" s="605" t="str">
        <f>IF(_tag_month_day!BK245="","",_tag_month_day!BK245/100)</f>
        <v/>
      </c>
      <c r="GA249" s="510" t="str">
        <f>IF(_tag_month_day!BL245="","",_tag_month_day!BL245/100)</f>
        <v/>
      </c>
      <c r="GB249" s="603" t="str">
        <f>IF(_tag_month_day!BM245="","",_tag_month_day!BM245/100)</f>
        <v/>
      </c>
      <c r="GC249" s="420" t="str">
        <f>IF(_tag_month_day!BN245="","",_tag_month_day!BN245/100)</f>
        <v/>
      </c>
      <c r="GD249" s="420" t="str">
        <f>IF(_tag_month_day!BO245="","",_tag_month_day!BO245/100)</f>
        <v/>
      </c>
      <c r="GE249" s="420" t="str">
        <f>IF(_tag_month_day!BP245="","",_tag_month_day!BP245/100)</f>
        <v/>
      </c>
      <c r="GF249" s="420" t="str">
        <f>IF(_tag_month_day!BQ245="","",_tag_month_day!BQ245/100)</f>
        <v/>
      </c>
      <c r="GG249" s="420" t="str">
        <f>IF(_tag_month_day!BR245="","",_tag_month_day!BR245/100)</f>
        <v/>
      </c>
      <c r="GH249" s="420" t="str">
        <f>IF(_tag_month_day!BS245="","",_tag_month_day!BS245/100)</f>
        <v/>
      </c>
      <c r="GI249" s="603" t="str">
        <f>IF(_tag_month_day!BT245="","",_tag_month_day!BT245/100)</f>
        <v/>
      </c>
      <c r="GJ249" s="612" t="str">
        <f>IF(_tag_month_day!BU245="","",_tag_month_day!BU245/100)</f>
        <v/>
      </c>
      <c r="GK249" s="620" t="str">
        <f>IF(_tag_month_day!BV245="",IF(_rlcf_month_day!A$2="","",_rlcf_month_day!A$2/100),_tag_month_day!BV245/100)</f>
        <v/>
      </c>
      <c r="GL249" s="620" t="str">
        <f>IF(_tag_month_day!BW245="",IF(_rlcf_month_day!B$2="","",_rlcf_month_day!B$2/100),_tag_month_day!BW245/100)</f>
        <v/>
      </c>
      <c r="GM249" s="621" t="str">
        <f>IF(_tag_month_day!BX245="",IF(_rlcf_month_day!C$2="","",_rlcf_month_day!C$2/100),_tag_month_day!BX245/100)</f>
        <v/>
      </c>
      <c r="GN249" s="620" t="str">
        <f>IF(_tag_month_day!BV245="",IF(_rlcf_month_day!A$2="","",_rlcf_month_day!A$2/100),_tag_month_day!BV245/100)</f>
        <v/>
      </c>
      <c r="GO249" s="620" t="str">
        <f>IF(_tag_month_day!BW245="",IF(_rlcf_month_day!B$2="","",_rlcf_month_day!B$2/100),_tag_month_day!BW245/100)</f>
        <v/>
      </c>
      <c r="GP249" s="620" t="str">
        <f>IF(_tag_month_day!CD245="",IF(_rlcf_month_day!E$2="","",_rlcf_month_day!E$2/100),_tag_month_day!CD245/100)</f>
        <v/>
      </c>
      <c r="GQ249" s="620" t="str">
        <f>IF(_tag_month_day!CE245="",IF(_rlcf_month_day!F$2="","",_rlcf_month_day!F$2/100),_tag_month_day!CE245/100)</f>
        <v/>
      </c>
      <c r="GR249" s="621" t="str">
        <f>IF(_tag_month_day!CF245="",IF(_rlcf_month_day!G$2="","",_rlcf_month_day!G$2/100),_tag_month_day!CF245/100)</f>
        <v/>
      </c>
      <c r="GS249" s="626">
        <f t="shared" ref="GS249:HH249" si="1493">GS248</f>
        <v>0.953</v>
      </c>
      <c r="GT249" s="626">
        <f t="shared" si="1493"/>
        <v>0.55</v>
      </c>
      <c r="GU249" s="626">
        <f t="shared" si="1493"/>
        <v>0.55</v>
      </c>
      <c r="GV249" s="626">
        <f t="shared" si="1493"/>
        <v>0.55</v>
      </c>
      <c r="GW249" s="626">
        <f t="shared" si="1493"/>
        <v>0.5</v>
      </c>
      <c r="GX249" s="626">
        <f t="shared" si="1493"/>
        <v>0.935</v>
      </c>
      <c r="GY249" s="626">
        <f t="shared" si="1493"/>
        <v>0.15</v>
      </c>
      <c r="GZ249" s="626">
        <f t="shared" si="1493"/>
        <v>1</v>
      </c>
      <c r="HA249" s="632">
        <f t="shared" si="1493"/>
        <v>0.047</v>
      </c>
      <c r="HB249" s="632">
        <f t="shared" si="1493"/>
        <v>0.45</v>
      </c>
      <c r="HC249" s="632">
        <f t="shared" si="1493"/>
        <v>0.45</v>
      </c>
      <c r="HD249" s="632">
        <f t="shared" si="1493"/>
        <v>0.45</v>
      </c>
      <c r="HE249" s="632">
        <f t="shared" si="1493"/>
        <v>0.5</v>
      </c>
      <c r="HF249" s="632">
        <f t="shared" si="1493"/>
        <v>0.065</v>
      </c>
      <c r="HG249" s="632">
        <f t="shared" si="1493"/>
        <v>0.85</v>
      </c>
      <c r="HH249" s="632">
        <f t="shared" si="1493"/>
        <v>0</v>
      </c>
      <c r="HI249" s="68" t="e">
        <f t="shared" si="1199"/>
        <v>#VALUE!</v>
      </c>
      <c r="HJ249" s="68" t="e">
        <f t="shared" si="1230"/>
        <v>#VALUE!</v>
      </c>
      <c r="HK249" s="202">
        <f t="shared" si="1231"/>
        <v>0.85</v>
      </c>
      <c r="HL249" s="464">
        <f t="shared" si="1232"/>
        <v>550000</v>
      </c>
      <c r="HM249" s="464">
        <f t="shared" si="1233"/>
        <v>480000</v>
      </c>
      <c r="HN249" s="192" t="e">
        <f t="shared" si="1200"/>
        <v>#VALUE!</v>
      </c>
      <c r="HO249" s="192" t="e">
        <f>HN249*HK249*$HO$2/HL249*1000000</f>
        <v>#VALUE!</v>
      </c>
      <c r="HP249" s="192" t="e">
        <f>HN249*HK249*$HP$2/HM249*1000000</f>
        <v>#VALUE!</v>
      </c>
    </row>
    <row r="250" customFormat="1" spans="1:224">
      <c r="A250" s="381">
        <v>245</v>
      </c>
      <c r="B250" s="54">
        <f ca="1" t="shared" si="1234"/>
        <v>43627</v>
      </c>
      <c r="C250" s="57">
        <f t="shared" si="1235"/>
        <v>0.0416666666666667</v>
      </c>
      <c r="D250" s="68" t="str">
        <f ca="1" t="shared" si="1201"/>
        <v>夜班</v>
      </c>
      <c r="E250" s="68" t="str">
        <f ca="1" t="shared" si="1202"/>
        <v>甲</v>
      </c>
      <c r="F250" s="68">
        <f ca="1">SUMPRODUCT((成本日报!$A$3:$A$95=计划!B250)*(成本日报!$B$3:$B$95=计划!$D250),成本日报!$C$3:$C$95)</f>
        <v>1</v>
      </c>
      <c r="G250" s="382">
        <f ca="1" t="shared" si="1236"/>
        <v>43627.1666666661</v>
      </c>
      <c r="H250" s="382">
        <f ca="1" t="shared" si="1203"/>
        <v>43627.1736111105</v>
      </c>
      <c r="I250" s="382">
        <f ca="1" t="shared" si="1204"/>
        <v>43627.1791666661</v>
      </c>
      <c r="J250" s="382">
        <f ca="1" t="shared" si="1205"/>
        <v>43627.2083333327</v>
      </c>
      <c r="K250" s="382">
        <f ca="1" t="shared" si="1206"/>
        <v>43627.2708333327</v>
      </c>
      <c r="L250" s="382">
        <f ca="1" t="shared" si="1207"/>
        <v>43627.2916666661</v>
      </c>
      <c r="M250" s="398" t="str">
        <f>IF(_tag_month_day!A246="","",_tag_month_day!A246)</f>
        <v/>
      </c>
      <c r="N250" s="398" t="str">
        <f>IF(_tag_month_day!B246="","",_tag_month_day!B246)</f>
        <v/>
      </c>
      <c r="O250" s="399" t="e">
        <f t="shared" si="1208"/>
        <v>#VALUE!</v>
      </c>
      <c r="P250" s="398" t="str">
        <f>IF(_tag_month_day!C246="","",_tag_month_day!C246)</f>
        <v/>
      </c>
      <c r="Q250" s="398" t="str">
        <f>IF(_tag_month_day!D246="","",_tag_month_day!D246)</f>
        <v/>
      </c>
      <c r="R250" s="416">
        <f>IF(_tag_month_day!CB246="",R249,_tag_month_day!CB246/100)</f>
        <v>0.07</v>
      </c>
      <c r="S250" s="417" t="str">
        <f>IF(_tag_month_day!E246="","",_tag_month_day!E246)</f>
        <v/>
      </c>
      <c r="T250" s="417" t="str">
        <f>IF(_tag_month_day!F246="","",_tag_month_day!F246)</f>
        <v/>
      </c>
      <c r="U250" s="418" t="e">
        <f t="shared" si="1162"/>
        <v>#VALUE!</v>
      </c>
      <c r="V250" s="53" t="e">
        <f t="shared" si="1163"/>
        <v>#VALUE!</v>
      </c>
      <c r="W250" s="419" t="str">
        <f>IF(_jhy_month_day!A246="","",_jhy_month_day!A246)</f>
        <v/>
      </c>
      <c r="X250" s="420" t="str">
        <f>IF(_jhy_month_day!B246="","",_jhy_month_day!B246/100)</f>
        <v/>
      </c>
      <c r="Y250" s="420" t="str">
        <f>IF(_jhy_month_day!C246="","",_jhy_month_day!C246/100)</f>
        <v/>
      </c>
      <c r="Z250" s="439">
        <f t="shared" si="1253"/>
        <v>62</v>
      </c>
      <c r="AA250" s="440" t="str">
        <f>IF(_tag_month_day!G246="","",_tag_month_day!G246/100)</f>
        <v/>
      </c>
      <c r="AB250" s="440" t="str">
        <f>IF(_tag_month_day!H246="","",_tag_month_day!H246/100)</f>
        <v/>
      </c>
      <c r="AC250" s="193">
        <f t="shared" si="1209"/>
        <v>1.59963432013121</v>
      </c>
      <c r="AD250" s="441" t="str">
        <f t="shared" si="1210"/>
        <v/>
      </c>
      <c r="AE250" s="442" t="str">
        <f t="shared" si="1211"/>
        <v/>
      </c>
      <c r="AF250" s="443">
        <v>1</v>
      </c>
      <c r="AG250" s="68" t="str">
        <f>IF(_duihao_month_day!A246="","",_duihao_month_day!A246)</f>
        <v/>
      </c>
      <c r="AH250" s="463">
        <f>IF(_gyk_month_day!B246="",AH249,_gyk_month_day!B246)</f>
        <v>820</v>
      </c>
      <c r="AI250" s="464" t="e">
        <f t="shared" si="1237"/>
        <v>#VALUE!</v>
      </c>
      <c r="AJ250" s="68" t="str">
        <f>IF(_tag_month_day!I246="","",_tag_month_day!I246)</f>
        <v/>
      </c>
      <c r="AK250" s="465" t="str">
        <f>IF(_tzyy_month_day!A246="","",_tzyy_month_day!A246)</f>
        <v/>
      </c>
      <c r="AL250" s="465" t="str">
        <f>IF(_tzyy_month_day!B246="","",_tzyy_month_day!B246)</f>
        <v/>
      </c>
      <c r="AM250" s="465" t="str">
        <f>IF(_tzyy_month_day!C246="","",_tzyy_month_day!C246)</f>
        <v/>
      </c>
      <c r="AN250" s="466" t="str">
        <f>IF(_tag_month_day!CG246="","",_tag_month_day!CG246)</f>
        <v/>
      </c>
      <c r="AO250" s="466" t="str">
        <f>IF(_tag_month_day!CH246="","",_tag_month_day!CH246)</f>
        <v/>
      </c>
      <c r="AP250" s="486" t="e">
        <f t="shared" si="1212"/>
        <v>#VALUE!</v>
      </c>
      <c r="AQ250" s="487" t="str">
        <f>IF(_tag_month_day!J246="","",_tag_month_day!J246/100)</f>
        <v/>
      </c>
      <c r="AR250" s="488">
        <f t="shared" si="1213"/>
        <v>1.3</v>
      </c>
      <c r="AS250" s="489" t="e">
        <f t="shared" si="1164"/>
        <v>#VALUE!</v>
      </c>
      <c r="AT250" s="489">
        <f t="shared" si="1214"/>
        <v>0</v>
      </c>
      <c r="AU250" s="490" t="str">
        <f>IF(_tag_month_day!K246="","",_tag_month_day!K246)</f>
        <v/>
      </c>
      <c r="AV250" s="491" t="str">
        <f>IF(_tag_month_day!L246="","",_tag_month_day!L246/100)</f>
        <v/>
      </c>
      <c r="AW250" s="420">
        <f t="shared" si="1136"/>
        <v>0</v>
      </c>
      <c r="AX250" s="420">
        <f t="shared" si="1215"/>
        <v>0</v>
      </c>
      <c r="AY250" s="420" t="str">
        <f>IF(_tag_month_day!M246="","",_tag_month_day!M246/100)</f>
        <v/>
      </c>
      <c r="AZ250" s="420" t="str">
        <f>IF(_tag_month_day!N246="","",_tag_month_day!N246/100)</f>
        <v/>
      </c>
      <c r="BA250" s="420" t="str">
        <f>IF(_tag_month_day!O246="","",_tag_month_day!O246/100)</f>
        <v/>
      </c>
      <c r="BB250" s="496" t="str">
        <f>IF(_tag_month_day!P246="","",_tag_month_day!P246/100)</f>
        <v/>
      </c>
      <c r="BC250" s="496">
        <f t="shared" si="1216"/>
        <v>0</v>
      </c>
      <c r="BD250" s="496" t="str">
        <f>IF(_tag_month_day!Q246="","",_tag_month_day!Q246/100)</f>
        <v/>
      </c>
      <c r="BE250" s="510" t="str">
        <f>IF(_tag_month_day!R246="","",_tag_month_day!R246/100)</f>
        <v/>
      </c>
      <c r="BF250" s="413" t="str">
        <f>IF(_tag_month_day!CC246="","",_tag_month_day!CC246/100)</f>
        <v/>
      </c>
      <c r="BG250" s="511" t="e">
        <f t="shared" si="1165"/>
        <v>#VALUE!</v>
      </c>
      <c r="BH250" s="198">
        <f t="shared" si="1166"/>
        <v>0</v>
      </c>
      <c r="BI250" s="512" t="e">
        <f>IF(CX250=0,BI249,(DK250*查询!$R$5+DL250*查询!$Q$5+DM250*查询!$N$5+DN250*查询!$O$5+DO250*查询!$P$5)*AF250/CX250)</f>
        <v>#VALUE!</v>
      </c>
      <c r="BJ250" s="512" t="e">
        <f>IF(CX250=0,BJ249,(DP250*查询!$S$5+DQ250*查询!$T$5+DR250*查询!$U$5)*AF250/CX250)</f>
        <v>#VALUE!</v>
      </c>
      <c r="BK250" s="512">
        <f t="shared" si="1217"/>
        <v>1</v>
      </c>
      <c r="BL250" s="513" t="str">
        <f>IF(_cfyc_month_day!A246="","",_cfyc_month_day!A246)</f>
        <v/>
      </c>
      <c r="BM250" s="513" t="str">
        <f>IF(_cfyc_month_day!B246="","",_cfyc_month_day!B246)</f>
        <v/>
      </c>
      <c r="BN250" s="513" t="str">
        <f>IF(_cfyc_month_day!C246="","",_cfyc_month_day!C246)</f>
        <v/>
      </c>
      <c r="BO250" s="522" t="str">
        <f>IF(_cfyc_month_day!D246="","",_cfyc_month_day!D246)</f>
        <v/>
      </c>
      <c r="BP250" s="522" t="str">
        <f>IF(_cfyc_month_day!E246="","",_cfyc_month_day!E246)</f>
        <v/>
      </c>
      <c r="BQ250" s="522" t="str">
        <f>IF(_cfyc_month_day!F246="","",_cfyc_month_day!F246)</f>
        <v/>
      </c>
      <c r="BR250" s="513" t="str">
        <f>IF(_tag_month_day!T246="","",_tag_month_day!T246)</f>
        <v/>
      </c>
      <c r="BS250" s="513" t="str">
        <f>IF(_tag_month_day!U246="","",_tag_month_day!U246)</f>
        <v/>
      </c>
      <c r="BT250" s="523" t="str">
        <f t="shared" si="1218"/>
        <v/>
      </c>
      <c r="BU250" s="223" t="str">
        <f>IF(_tag_month_day!V246="","",_tag_month_day!V246)</f>
        <v/>
      </c>
      <c r="BV250" s="206" t="str">
        <f>IF(_tag_month_day!W246="","",_tag_month_day!W246)</f>
        <v/>
      </c>
      <c r="BW250" s="540" t="str">
        <f>IF(_tag_month_day!X246="","",_tag_month_day!X246)</f>
        <v/>
      </c>
      <c r="BX250" s="540" t="str">
        <f>IF(_tag_month_day!Y246="","",_tag_month_day!Y246)</f>
        <v/>
      </c>
      <c r="BY250" s="541">
        <f ca="1" t="shared" si="1219"/>
        <v>43627.2916666661</v>
      </c>
      <c r="BZ250" s="542"/>
      <c r="CA250" s="543" t="str">
        <f>IF(_jhy2_month_day!A246="","",_jhy2_month_day!A246)</f>
        <v/>
      </c>
      <c r="CB250" s="464" t="str">
        <f>IF(_jhy2_month_day!B246="","",_jhy2_month_day!B246)</f>
        <v/>
      </c>
      <c r="CC250" s="464" t="str">
        <f>IF(_jhy2_month_day!C246="","",_jhy2_month_day!C246)</f>
        <v/>
      </c>
      <c r="CD250" s="464" t="str">
        <f>IF(_jhy2_month_day!D246="","",_jhy2_month_day!D246)</f>
        <v/>
      </c>
      <c r="CE250" s="464" t="str">
        <f>IF(_jhy2_month_day!E246="","",_jhy2_month_day!E246)</f>
        <v/>
      </c>
      <c r="CF250" s="464" t="str">
        <f>IF(_jhy2_month_day!F246="","",_jhy2_month_day!F246)</f>
        <v/>
      </c>
      <c r="CG250" s="464" t="str">
        <f>IF(_jhy2_month_day!G246="","",_jhy2_month_day!G246)</f>
        <v/>
      </c>
      <c r="CH250" s="464" t="str">
        <f>IF(_jhy2_month_day!H246="","",_jhy2_month_day!H246)</f>
        <v/>
      </c>
      <c r="CI250" s="464" t="str">
        <f>IF(_jhy2_month_day!I246="","",_jhy2_month_day!I246)</f>
        <v/>
      </c>
      <c r="CJ250" s="464" t="str">
        <f>IF(_jhy2_month_day!J246="","",_jhy2_month_day!J246)</f>
        <v/>
      </c>
      <c r="CK250" s="464" t="str">
        <f>IF(_jhy2_month_day!K246="","",_jhy2_month_day!K246)</f>
        <v/>
      </c>
      <c r="CL250" s="562" t="str">
        <f>IF(_jhy2_month_day!L246="","",_jhy2_month_day!L246)</f>
        <v/>
      </c>
      <c r="CM250" s="562" t="str">
        <f>IF(_jhy2_month_day!M246="","",_jhy2_month_day!M246)</f>
        <v/>
      </c>
      <c r="CN250" s="562" t="str">
        <f>IF(_jhy2_month_day!N246="","",_jhy2_month_day!N246)</f>
        <v/>
      </c>
      <c r="CO250" s="562" t="str">
        <f>IF(_jhy2_month_day!O246="","",_jhy2_month_day!O246)</f>
        <v/>
      </c>
      <c r="CP250" s="562" t="str">
        <f>IF(_jhy2_month_day!P246="","",_jhy2_month_day!P246)</f>
        <v/>
      </c>
      <c r="CQ250" s="562" t="str">
        <f>IF(_jhy2_month_day!Q246="","",_jhy2_month_day!Q246)</f>
        <v/>
      </c>
      <c r="CR250" s="563" t="str">
        <f>IF(_jhy2_month_day!R246="","",_jhy2_month_day!R246)</f>
        <v/>
      </c>
      <c r="CS250" s="576" t="str">
        <f>IF(_jhy2_month_day!S246="","",_jhy2_month_day!S246)</f>
        <v/>
      </c>
      <c r="CT250" s="562" t="str">
        <f>IF(_jhy2_month_day!T246="","",_jhy2_month_day!T246)</f>
        <v/>
      </c>
      <c r="CU250" s="577" t="e">
        <f t="shared" si="1167"/>
        <v>#VALUE!</v>
      </c>
      <c r="CV250" s="198" t="e">
        <f t="shared" si="1168"/>
        <v>#VALUE!</v>
      </c>
      <c r="CW250" s="192" t="e">
        <f t="shared" si="1169"/>
        <v>#VALUE!</v>
      </c>
      <c r="CX250" s="192" t="e">
        <f t="shared" si="1170"/>
        <v>#VALUE!</v>
      </c>
      <c r="CY250" s="202" t="e">
        <f t="shared" si="1171"/>
        <v>#VALUE!</v>
      </c>
      <c r="CZ250" s="192" t="e">
        <f t="shared" ref="CZ250:DI250" si="1494">$AJ250*EF250</f>
        <v>#VALUE!</v>
      </c>
      <c r="DA250" s="192" t="e">
        <f t="shared" si="1494"/>
        <v>#VALUE!</v>
      </c>
      <c r="DB250" s="192" t="e">
        <f t="shared" si="1494"/>
        <v>#VALUE!</v>
      </c>
      <c r="DC250" s="192" t="e">
        <f t="shared" si="1494"/>
        <v>#VALUE!</v>
      </c>
      <c r="DD250" s="192" t="e">
        <f t="shared" si="1494"/>
        <v>#VALUE!</v>
      </c>
      <c r="DE250" s="192" t="e">
        <f t="shared" si="1494"/>
        <v>#VALUE!</v>
      </c>
      <c r="DF250" s="192" t="e">
        <f t="shared" si="1494"/>
        <v>#VALUE!</v>
      </c>
      <c r="DG250" s="192" t="e">
        <f t="shared" si="1494"/>
        <v>#VALUE!</v>
      </c>
      <c r="DH250" s="192" t="e">
        <f t="shared" si="1494"/>
        <v>#VALUE!</v>
      </c>
      <c r="DI250" s="192" t="e">
        <f t="shared" si="1494"/>
        <v>#VALUE!</v>
      </c>
      <c r="DJ250" s="192" t="e">
        <f t="shared" si="1173"/>
        <v>#VALUE!</v>
      </c>
      <c r="DK250" s="192" t="e">
        <f t="shared" si="1174"/>
        <v>#VALUE!</v>
      </c>
      <c r="DL250" s="192" t="e">
        <f t="shared" si="1175"/>
        <v>#VALUE!</v>
      </c>
      <c r="DM250" s="192" t="e">
        <f t="shared" si="1176"/>
        <v>#VALUE!</v>
      </c>
      <c r="DN250" s="192" t="e">
        <f t="shared" si="1177"/>
        <v>#VALUE!</v>
      </c>
      <c r="DO250" s="192" t="e">
        <f t="shared" si="1178"/>
        <v>#VALUE!</v>
      </c>
      <c r="DP250" s="192" t="e">
        <f t="shared" si="1179"/>
        <v>#VALUE!</v>
      </c>
      <c r="DQ250" s="192" t="e">
        <f t="shared" si="1180"/>
        <v>#VALUE!</v>
      </c>
      <c r="DR250" s="192" t="e">
        <f t="shared" si="1181"/>
        <v>#VALUE!</v>
      </c>
      <c r="DS250" s="192" t="e">
        <f t="shared" si="1182"/>
        <v>#VALUE!</v>
      </c>
      <c r="DT250" s="192" t="e">
        <f t="shared" si="1183"/>
        <v>#VALUE!</v>
      </c>
      <c r="DU250" s="192" t="e">
        <f t="shared" si="1184"/>
        <v>#VALUE!</v>
      </c>
      <c r="DV250" s="198" t="e">
        <f t="shared" si="1185"/>
        <v>#VALUE!</v>
      </c>
      <c r="DW250" s="198" t="e">
        <f t="shared" si="1186"/>
        <v>#DIV/0!</v>
      </c>
      <c r="DX250" s="198" t="e">
        <f t="shared" si="1187"/>
        <v>#DIV/0!</v>
      </c>
      <c r="DY250" s="198" t="e">
        <f t="shared" si="1188"/>
        <v>#VALUE!</v>
      </c>
      <c r="DZ250" s="198" t="e">
        <f t="shared" si="1189"/>
        <v>#VALUE!</v>
      </c>
      <c r="EA250" s="198" t="e">
        <f t="shared" si="1190"/>
        <v>#VALUE!</v>
      </c>
      <c r="EB250" s="198" t="e">
        <f t="shared" si="1191"/>
        <v>#VALUE!</v>
      </c>
      <c r="EC250" s="198" t="e">
        <f t="shared" si="1192"/>
        <v>#DIV/0!</v>
      </c>
      <c r="ED250" s="198" t="e">
        <f t="shared" si="1193"/>
        <v>#VALUE!</v>
      </c>
      <c r="EE250" s="198" t="e">
        <f t="shared" si="1194"/>
        <v>#VALUE!</v>
      </c>
      <c r="EF250" s="198" t="e">
        <f t="shared" ref="EF250:EO250" si="1495">DV250/SUM($DV250:$EE250)</f>
        <v>#VALUE!</v>
      </c>
      <c r="EG250" s="198" t="e">
        <f t="shared" si="1495"/>
        <v>#DIV/0!</v>
      </c>
      <c r="EH250" s="198" t="e">
        <f t="shared" si="1495"/>
        <v>#DIV/0!</v>
      </c>
      <c r="EI250" s="198" t="e">
        <f t="shared" si="1495"/>
        <v>#VALUE!</v>
      </c>
      <c r="EJ250" s="198" t="e">
        <f t="shared" si="1495"/>
        <v>#VALUE!</v>
      </c>
      <c r="EK250" s="198" t="e">
        <f t="shared" si="1495"/>
        <v>#VALUE!</v>
      </c>
      <c r="EL250" s="198" t="e">
        <f t="shared" si="1495"/>
        <v>#VALUE!</v>
      </c>
      <c r="EM250" s="198" t="e">
        <f t="shared" si="1495"/>
        <v>#DIV/0!</v>
      </c>
      <c r="EN250" s="198" t="e">
        <f t="shared" si="1495"/>
        <v>#VALUE!</v>
      </c>
      <c r="EO250" s="198" t="e">
        <f t="shared" si="1495"/>
        <v>#VALUE!</v>
      </c>
      <c r="EP250" s="511">
        <f t="shared" ref="EP250:EW250" si="1496">EP249</f>
        <v>0.08</v>
      </c>
      <c r="EQ250" s="511">
        <f t="shared" si="1496"/>
        <v>0.015</v>
      </c>
      <c r="ER250" s="511">
        <f t="shared" si="1496"/>
        <v>0.015</v>
      </c>
      <c r="ES250" s="511">
        <f t="shared" si="1496"/>
        <v>0.015</v>
      </c>
      <c r="ET250" s="511">
        <f t="shared" si="1496"/>
        <v>0.015</v>
      </c>
      <c r="EU250" s="511">
        <f t="shared" si="1496"/>
        <v>0.09</v>
      </c>
      <c r="EV250" s="511">
        <f t="shared" si="1496"/>
        <v>0.09</v>
      </c>
      <c r="EW250" s="511">
        <f t="shared" si="1496"/>
        <v>0.09</v>
      </c>
      <c r="EX250" s="420" t="str">
        <f>IF(_tag_month_day!AS246="","",_tag_month_day!AS246/100)</f>
        <v/>
      </c>
      <c r="EY250" s="420" t="str">
        <f>IF(_tag_month_day!AT246="","",_tag_month_day!AT246/100)</f>
        <v/>
      </c>
      <c r="EZ250" s="420" t="str">
        <f>IF(_tag_month_day!AU246="","",_tag_month_day!AU246/100)</f>
        <v/>
      </c>
      <c r="FA250" s="420" t="str">
        <f>IF(_tag_month_day!AV246="","",_tag_month_day!AV246/100)</f>
        <v/>
      </c>
      <c r="FB250" s="420" t="str">
        <f>IF(_tag_month_day!AW246="","",_tag_month_day!AW246/100)</f>
        <v/>
      </c>
      <c r="FC250" s="420" t="str">
        <f>IF(_tag_month_day!AX246="","",_tag_month_day!AX246/100)</f>
        <v/>
      </c>
      <c r="FD250" s="510">
        <f t="shared" si="1223"/>
        <v>0.33</v>
      </c>
      <c r="FE250" s="510">
        <f t="shared" si="1224"/>
        <v>0.19</v>
      </c>
      <c r="FF250" s="510">
        <f t="shared" si="1225"/>
        <v>0.003</v>
      </c>
      <c r="FG250" s="510">
        <f t="shared" si="1226"/>
        <v>0</v>
      </c>
      <c r="FH250" s="603">
        <f t="shared" si="1227"/>
        <v>0.0001</v>
      </c>
      <c r="FI250" s="510">
        <f t="shared" ref="FI250:FR250" si="1497">FI249</f>
        <v>0.41</v>
      </c>
      <c r="FJ250" s="510">
        <f t="shared" si="1497"/>
        <v>0.11</v>
      </c>
      <c r="FK250" s="510">
        <f t="shared" si="1497"/>
        <v>0.015</v>
      </c>
      <c r="FL250" s="510">
        <f t="shared" si="1497"/>
        <v>0</v>
      </c>
      <c r="FM250" s="603">
        <f t="shared" si="1497"/>
        <v>0.0001</v>
      </c>
      <c r="FN250" s="510" t="str">
        <f>IF(_tag_month_day!AY246="","",_tag_month_day!AY246/100)</f>
        <v/>
      </c>
      <c r="FO250" s="510" t="str">
        <f>IF(_tag_month_day!AZ246="","",_tag_month_day!AZ246/100)</f>
        <v/>
      </c>
      <c r="FP250" s="510" t="str">
        <f>IF(_tag_month_day!BA246="","",_tag_month_day!BA246/100)</f>
        <v/>
      </c>
      <c r="FQ250" s="510" t="str">
        <f>IF(_tag_month_day!BB246="","",_tag_month_day!BB246/100)</f>
        <v/>
      </c>
      <c r="FR250" s="603" t="str">
        <f>IF(_tag_month_day!BC246="","",_tag_month_day!BC246/100)</f>
        <v/>
      </c>
      <c r="FS250" s="510" t="str">
        <f>IF(_tag_month_day!BD246="","",_tag_month_day!BD246/100)</f>
        <v/>
      </c>
      <c r="FT250" s="510" t="str">
        <f>IF(_tag_month_day!BE246="","",_tag_month_day!BE246/100)</f>
        <v/>
      </c>
      <c r="FU250" s="510" t="str">
        <f>IF(_tag_month_day!BF246="","",_tag_month_day!BF246/100)</f>
        <v/>
      </c>
      <c r="FV250" s="510" t="str">
        <f>IF(_tag_month_day!BG246="","",_tag_month_day!BG246/100)</f>
        <v/>
      </c>
      <c r="FW250" s="603" t="str">
        <f>IF(_tag_month_day!BH246="","",_tag_month_day!BH246/100)</f>
        <v/>
      </c>
      <c r="FX250" s="510" t="str">
        <f>IF(_tag_month_day!BI246="","",_tag_month_day!BI246/100)</f>
        <v/>
      </c>
      <c r="FY250" s="510" t="str">
        <f>IF(_tag_month_day!BJ246="","",_tag_month_day!BJ246/100)</f>
        <v/>
      </c>
      <c r="FZ250" s="605" t="str">
        <f>IF(_tag_month_day!BK246="","",_tag_month_day!BK246/100)</f>
        <v/>
      </c>
      <c r="GA250" s="510" t="str">
        <f>IF(_tag_month_day!BL246="","",_tag_month_day!BL246/100)</f>
        <v/>
      </c>
      <c r="GB250" s="603" t="str">
        <f>IF(_tag_month_day!BM246="","",_tag_month_day!BM246/100)</f>
        <v/>
      </c>
      <c r="GC250" s="420" t="str">
        <f>IF(_tag_month_day!BN246="","",_tag_month_day!BN246/100)</f>
        <v/>
      </c>
      <c r="GD250" s="420" t="str">
        <f>IF(_tag_month_day!BO246="","",_tag_month_day!BO246/100)</f>
        <v/>
      </c>
      <c r="GE250" s="420" t="str">
        <f>IF(_tag_month_day!BP246="","",_tag_month_day!BP246/100)</f>
        <v/>
      </c>
      <c r="GF250" s="420" t="str">
        <f>IF(_tag_month_day!BQ246="","",_tag_month_day!BQ246/100)</f>
        <v/>
      </c>
      <c r="GG250" s="420" t="str">
        <f>IF(_tag_month_day!BR246="","",_tag_month_day!BR246/100)</f>
        <v/>
      </c>
      <c r="GH250" s="420" t="str">
        <f>IF(_tag_month_day!BS246="","",_tag_month_day!BS246/100)</f>
        <v/>
      </c>
      <c r="GI250" s="603" t="str">
        <f>IF(_tag_month_day!BT246="","",_tag_month_day!BT246/100)</f>
        <v/>
      </c>
      <c r="GJ250" s="612" t="str">
        <f>IF(_tag_month_day!BU246="","",_tag_month_day!BU246/100)</f>
        <v/>
      </c>
      <c r="GK250" s="620" t="str">
        <f>IF(_tag_month_day!BV246="",IF(_rlcf_month_day!A$2="","",_rlcf_month_day!A$2/100),_tag_month_day!BV246/100)</f>
        <v/>
      </c>
      <c r="GL250" s="620" t="str">
        <f>IF(_tag_month_day!BW246="",IF(_rlcf_month_day!B$2="","",_rlcf_month_day!B$2/100),_tag_month_day!BW246/100)</f>
        <v/>
      </c>
      <c r="GM250" s="621" t="str">
        <f>IF(_tag_month_day!BX246="",IF(_rlcf_month_day!C$2="","",_rlcf_month_day!C$2/100),_tag_month_day!BX246/100)</f>
        <v/>
      </c>
      <c r="GN250" s="620" t="str">
        <f>IF(_tag_month_day!BV246="",IF(_rlcf_month_day!A$2="","",_rlcf_month_day!A$2/100),_tag_month_day!BV246/100)</f>
        <v/>
      </c>
      <c r="GO250" s="620" t="str">
        <f>IF(_tag_month_day!BW246="",IF(_rlcf_month_day!B$2="","",_rlcf_month_day!B$2/100),_tag_month_day!BW246/100)</f>
        <v/>
      </c>
      <c r="GP250" s="620" t="str">
        <f>IF(_tag_month_day!CD246="",IF(_rlcf_month_day!E$2="","",_rlcf_month_day!E$2/100),_tag_month_day!CD246/100)</f>
        <v/>
      </c>
      <c r="GQ250" s="620" t="str">
        <f>IF(_tag_month_day!CE246="",IF(_rlcf_month_day!F$2="","",_rlcf_month_day!F$2/100),_tag_month_day!CE246/100)</f>
        <v/>
      </c>
      <c r="GR250" s="621" t="str">
        <f>IF(_tag_month_day!CF246="",IF(_rlcf_month_day!G$2="","",_rlcf_month_day!G$2/100),_tag_month_day!CF246/100)</f>
        <v/>
      </c>
      <c r="GS250" s="626">
        <f t="shared" ref="GS250:HH250" si="1498">GS249</f>
        <v>0.953</v>
      </c>
      <c r="GT250" s="626">
        <f t="shared" si="1498"/>
        <v>0.55</v>
      </c>
      <c r="GU250" s="626">
        <f t="shared" si="1498"/>
        <v>0.55</v>
      </c>
      <c r="GV250" s="626">
        <f t="shared" si="1498"/>
        <v>0.55</v>
      </c>
      <c r="GW250" s="626">
        <f t="shared" si="1498"/>
        <v>0.5</v>
      </c>
      <c r="GX250" s="626">
        <f t="shared" si="1498"/>
        <v>0.935</v>
      </c>
      <c r="GY250" s="626">
        <f t="shared" si="1498"/>
        <v>0.15</v>
      </c>
      <c r="GZ250" s="626">
        <f t="shared" si="1498"/>
        <v>1</v>
      </c>
      <c r="HA250" s="632">
        <f t="shared" si="1498"/>
        <v>0.047</v>
      </c>
      <c r="HB250" s="632">
        <f t="shared" si="1498"/>
        <v>0.45</v>
      </c>
      <c r="HC250" s="632">
        <f t="shared" si="1498"/>
        <v>0.45</v>
      </c>
      <c r="HD250" s="632">
        <f t="shared" si="1498"/>
        <v>0.45</v>
      </c>
      <c r="HE250" s="632">
        <f t="shared" si="1498"/>
        <v>0.5</v>
      </c>
      <c r="HF250" s="632">
        <f t="shared" si="1498"/>
        <v>0.065</v>
      </c>
      <c r="HG250" s="632">
        <f t="shared" si="1498"/>
        <v>0.85</v>
      </c>
      <c r="HH250" s="632">
        <f t="shared" si="1498"/>
        <v>0</v>
      </c>
      <c r="HI250" s="68">
        <f t="shared" si="1199"/>
        <v>0</v>
      </c>
      <c r="HJ250" s="68" t="e">
        <f t="shared" si="1230"/>
        <v>#VALUE!</v>
      </c>
      <c r="HK250" s="202">
        <f t="shared" si="1231"/>
        <v>0.85</v>
      </c>
      <c r="HL250" s="464">
        <f t="shared" si="1232"/>
        <v>550000</v>
      </c>
      <c r="HM250" s="464">
        <f t="shared" si="1233"/>
        <v>480000</v>
      </c>
      <c r="HN250" s="192" t="e">
        <f t="shared" si="1200"/>
        <v>#VALUE!</v>
      </c>
      <c r="HO250" s="192" t="e">
        <f>HN250*HK250*$HO$2/HL250*1000000</f>
        <v>#VALUE!</v>
      </c>
      <c r="HP250" s="192" t="e">
        <f>HN250*HK250*$HP$2/HM250*1000000</f>
        <v>#VALUE!</v>
      </c>
    </row>
    <row r="251" customFormat="1" spans="1:224">
      <c r="A251" s="381">
        <v>246</v>
      </c>
      <c r="B251" s="54">
        <f ca="1" t="shared" si="1234"/>
        <v>43627</v>
      </c>
      <c r="C251" s="57">
        <f t="shared" si="1235"/>
        <v>0.0416666666666667</v>
      </c>
      <c r="D251" s="68" t="str">
        <f ca="1" t="shared" si="1201"/>
        <v>夜班</v>
      </c>
      <c r="E251" s="68" t="str">
        <f ca="1" t="shared" si="1202"/>
        <v>甲</v>
      </c>
      <c r="F251" s="68">
        <f ca="1">SUMPRODUCT((成本日报!$A$3:$A$95=计划!B251)*(成本日报!$B$3:$B$95=计划!$D251),成本日报!$C$3:$C$95)</f>
        <v>1</v>
      </c>
      <c r="G251" s="382">
        <f ca="1" t="shared" si="1236"/>
        <v>43627.2083333327</v>
      </c>
      <c r="H251" s="382">
        <f ca="1" t="shared" si="1203"/>
        <v>43627.2152777772</v>
      </c>
      <c r="I251" s="382">
        <f ca="1" t="shared" si="1204"/>
        <v>43627.2208333327</v>
      </c>
      <c r="J251" s="382">
        <f ca="1" t="shared" si="1205"/>
        <v>43627.2499999994</v>
      </c>
      <c r="K251" s="382">
        <f ca="1" t="shared" si="1206"/>
        <v>43627.3124999994</v>
      </c>
      <c r="L251" s="382">
        <f ca="1" t="shared" si="1207"/>
        <v>43627.3333333327</v>
      </c>
      <c r="M251" s="398" t="str">
        <f>IF(_tag_month_day!A247="","",_tag_month_day!A247)</f>
        <v/>
      </c>
      <c r="N251" s="398" t="str">
        <f>IF(_tag_month_day!B247="","",_tag_month_day!B247)</f>
        <v/>
      </c>
      <c r="O251" s="399" t="e">
        <f t="shared" si="1208"/>
        <v>#VALUE!</v>
      </c>
      <c r="P251" s="398" t="str">
        <f>IF(_tag_month_day!C247="","",_tag_month_day!C247)</f>
        <v/>
      </c>
      <c r="Q251" s="398" t="str">
        <f>IF(_tag_month_day!D247="","",_tag_month_day!D247)</f>
        <v/>
      </c>
      <c r="R251" s="416">
        <f>IF(_tag_month_day!CB247="",R250,_tag_month_day!CB247/100)</f>
        <v>0.07</v>
      </c>
      <c r="S251" s="417" t="str">
        <f>IF(_tag_month_day!E247="","",_tag_month_day!E247)</f>
        <v/>
      </c>
      <c r="T251" s="417" t="str">
        <f>IF(_tag_month_day!F247="","",_tag_month_day!F247)</f>
        <v/>
      </c>
      <c r="U251" s="418" t="e">
        <f t="shared" si="1162"/>
        <v>#VALUE!</v>
      </c>
      <c r="V251" s="53" t="e">
        <f t="shared" si="1163"/>
        <v>#VALUE!</v>
      </c>
      <c r="W251" s="419" t="str">
        <f>IF(_jhy_month_day!A247="","",_jhy_month_day!A247)</f>
        <v/>
      </c>
      <c r="X251" s="420" t="str">
        <f>IF(_jhy_month_day!B247="","",_jhy_month_day!B247/100)</f>
        <v/>
      </c>
      <c r="Y251" s="420" t="str">
        <f>IF(_jhy_month_day!C247="","",_jhy_month_day!C247/100)</f>
        <v/>
      </c>
      <c r="Z251" s="439">
        <f t="shared" si="1253"/>
        <v>62</v>
      </c>
      <c r="AA251" s="440" t="str">
        <f>IF(_tag_month_day!G247="","",_tag_month_day!G247/100)</f>
        <v/>
      </c>
      <c r="AB251" s="440" t="str">
        <f>IF(_tag_month_day!H247="","",_tag_month_day!H247/100)</f>
        <v/>
      </c>
      <c r="AC251" s="193">
        <f t="shared" si="1209"/>
        <v>1.59963432013121</v>
      </c>
      <c r="AD251" s="441" t="str">
        <f t="shared" si="1210"/>
        <v/>
      </c>
      <c r="AE251" s="442" t="str">
        <f t="shared" si="1211"/>
        <v/>
      </c>
      <c r="AF251" s="443">
        <v>1</v>
      </c>
      <c r="AG251" s="68" t="str">
        <f>IF(_duihao_month_day!A247="","",_duihao_month_day!A247)</f>
        <v/>
      </c>
      <c r="AH251" s="463">
        <f>IF(_gyk_month_day!B247="",AH250,_gyk_month_day!B247)</f>
        <v>820</v>
      </c>
      <c r="AI251" s="464" t="e">
        <f t="shared" si="1237"/>
        <v>#VALUE!</v>
      </c>
      <c r="AJ251" s="68" t="str">
        <f>IF(_tag_month_day!I247="","",_tag_month_day!I247)</f>
        <v/>
      </c>
      <c r="AK251" s="465" t="str">
        <f>IF(_tzyy_month_day!A247="","",_tzyy_month_day!A247)</f>
        <v/>
      </c>
      <c r="AL251" s="465" t="str">
        <f>IF(_tzyy_month_day!B247="","",_tzyy_month_day!B247)</f>
        <v/>
      </c>
      <c r="AM251" s="465" t="str">
        <f>IF(_tzyy_month_day!C247="","",_tzyy_month_day!C247)</f>
        <v/>
      </c>
      <c r="AN251" s="466" t="str">
        <f>IF(_tag_month_day!CG247="","",_tag_month_day!CG247)</f>
        <v/>
      </c>
      <c r="AO251" s="466" t="str">
        <f>IF(_tag_month_day!CH247="","",_tag_month_day!CH247)</f>
        <v/>
      </c>
      <c r="AP251" s="486" t="e">
        <f t="shared" si="1212"/>
        <v>#VALUE!</v>
      </c>
      <c r="AQ251" s="487" t="str">
        <f>IF(_tag_month_day!J247="","",_tag_month_day!J247/100)</f>
        <v/>
      </c>
      <c r="AR251" s="488">
        <f t="shared" si="1213"/>
        <v>1.3</v>
      </c>
      <c r="AS251" s="489" t="e">
        <f t="shared" si="1164"/>
        <v>#VALUE!</v>
      </c>
      <c r="AT251" s="489">
        <f t="shared" si="1214"/>
        <v>0</v>
      </c>
      <c r="AU251" s="490" t="str">
        <f>IF(_tag_month_day!K247="","",_tag_month_day!K247)</f>
        <v/>
      </c>
      <c r="AV251" s="491" t="str">
        <f>IF(_tag_month_day!L247="","",_tag_month_day!L247/100)</f>
        <v/>
      </c>
      <c r="AW251" s="420">
        <f t="shared" si="1136"/>
        <v>0</v>
      </c>
      <c r="AX251" s="420">
        <f t="shared" si="1215"/>
        <v>0</v>
      </c>
      <c r="AY251" s="420" t="str">
        <f>IF(_tag_month_day!M247="","",_tag_month_day!M247/100)</f>
        <v/>
      </c>
      <c r="AZ251" s="420" t="str">
        <f>IF(_tag_month_day!N247="","",_tag_month_day!N247/100)</f>
        <v/>
      </c>
      <c r="BA251" s="420" t="str">
        <f>IF(_tag_month_day!O247="","",_tag_month_day!O247/100)</f>
        <v/>
      </c>
      <c r="BB251" s="496" t="str">
        <f>IF(_tag_month_day!P247="","",_tag_month_day!P247/100)</f>
        <v/>
      </c>
      <c r="BC251" s="496">
        <f t="shared" si="1216"/>
        <v>0</v>
      </c>
      <c r="BD251" s="496" t="str">
        <f>IF(_tag_month_day!Q247="","",_tag_month_day!Q247/100)</f>
        <v/>
      </c>
      <c r="BE251" s="510" t="str">
        <f>IF(_tag_month_day!R247="","",_tag_month_day!R247/100)</f>
        <v/>
      </c>
      <c r="BF251" s="413" t="str">
        <f>IF(_tag_month_day!CC247="","",_tag_month_day!CC247/100)</f>
        <v/>
      </c>
      <c r="BG251" s="511" t="e">
        <f t="shared" si="1165"/>
        <v>#VALUE!</v>
      </c>
      <c r="BH251" s="198">
        <f t="shared" si="1166"/>
        <v>0</v>
      </c>
      <c r="BI251" s="512" t="e">
        <f>IF(CX251=0,BI250,(DK251*查询!$R$5+DL251*查询!$Q$5+DM251*查询!$N$5+DN251*查询!$O$5+DO251*查询!$P$5)*AF251/CX251)</f>
        <v>#VALUE!</v>
      </c>
      <c r="BJ251" s="512" t="e">
        <f>IF(CX251=0,BJ250,(DP251*查询!$S$5+DQ251*查询!$T$5+DR251*查询!$U$5)*AF251/CX251)</f>
        <v>#VALUE!</v>
      </c>
      <c r="BK251" s="512">
        <f t="shared" si="1217"/>
        <v>1</v>
      </c>
      <c r="BL251" s="513" t="str">
        <f>IF(_cfyc_month_day!A247="","",_cfyc_month_day!A247)</f>
        <v/>
      </c>
      <c r="BM251" s="513" t="str">
        <f>IF(_cfyc_month_day!B247="","",_cfyc_month_day!B247)</f>
        <v/>
      </c>
      <c r="BN251" s="513" t="str">
        <f>IF(_cfyc_month_day!C247="","",_cfyc_month_day!C247)</f>
        <v/>
      </c>
      <c r="BO251" s="522" t="str">
        <f>IF(_cfyc_month_day!D247="","",_cfyc_month_day!D247)</f>
        <v/>
      </c>
      <c r="BP251" s="522" t="str">
        <f>IF(_cfyc_month_day!E247="","",_cfyc_month_day!E247)</f>
        <v/>
      </c>
      <c r="BQ251" s="522" t="str">
        <f>IF(_cfyc_month_day!F247="","",_cfyc_month_day!F247)</f>
        <v/>
      </c>
      <c r="BR251" s="513" t="str">
        <f>IF(_tag_month_day!T247="","",_tag_month_day!T247)</f>
        <v/>
      </c>
      <c r="BS251" s="513" t="str">
        <f>IF(_tag_month_day!U247="","",_tag_month_day!U247)</f>
        <v/>
      </c>
      <c r="BT251" s="523" t="str">
        <f t="shared" si="1218"/>
        <v/>
      </c>
      <c r="BU251" s="223" t="str">
        <f>IF(_tag_month_day!V247="","",_tag_month_day!V247)</f>
        <v/>
      </c>
      <c r="BV251" s="206" t="str">
        <f>IF(_tag_month_day!W247="","",_tag_month_day!W247)</f>
        <v/>
      </c>
      <c r="BW251" s="540" t="str">
        <f>IF(_tag_month_day!X247="","",_tag_month_day!X247)</f>
        <v/>
      </c>
      <c r="BX251" s="540" t="str">
        <f>IF(_tag_month_day!Y247="","",_tag_month_day!Y247)</f>
        <v/>
      </c>
      <c r="BY251" s="541">
        <f ca="1" t="shared" si="1219"/>
        <v>43627.3333333327</v>
      </c>
      <c r="BZ251" s="542"/>
      <c r="CA251" s="543" t="str">
        <f>IF(_jhy2_month_day!A247="","",_jhy2_month_day!A247)</f>
        <v/>
      </c>
      <c r="CB251" s="464" t="str">
        <f>IF(_jhy2_month_day!B247="","",_jhy2_month_day!B247)</f>
        <v/>
      </c>
      <c r="CC251" s="464" t="str">
        <f>IF(_jhy2_month_day!C247="","",_jhy2_month_day!C247)</f>
        <v/>
      </c>
      <c r="CD251" s="464" t="str">
        <f>IF(_jhy2_month_day!D247="","",_jhy2_month_day!D247)</f>
        <v/>
      </c>
      <c r="CE251" s="464" t="str">
        <f>IF(_jhy2_month_day!E247="","",_jhy2_month_day!E247)</f>
        <v/>
      </c>
      <c r="CF251" s="464" t="str">
        <f>IF(_jhy2_month_day!F247="","",_jhy2_month_day!F247)</f>
        <v/>
      </c>
      <c r="CG251" s="464" t="str">
        <f>IF(_jhy2_month_day!G247="","",_jhy2_month_day!G247)</f>
        <v/>
      </c>
      <c r="CH251" s="464" t="str">
        <f>IF(_jhy2_month_day!H247="","",_jhy2_month_day!H247)</f>
        <v/>
      </c>
      <c r="CI251" s="464" t="str">
        <f>IF(_jhy2_month_day!I247="","",_jhy2_month_day!I247)</f>
        <v/>
      </c>
      <c r="CJ251" s="464" t="str">
        <f>IF(_jhy2_month_day!J247="","",_jhy2_month_day!J247)</f>
        <v/>
      </c>
      <c r="CK251" s="464" t="str">
        <f>IF(_jhy2_month_day!K247="","",_jhy2_month_day!K247)</f>
        <v/>
      </c>
      <c r="CL251" s="562" t="str">
        <f>IF(_jhy2_month_day!L247="","",_jhy2_month_day!L247)</f>
        <v/>
      </c>
      <c r="CM251" s="562" t="str">
        <f>IF(_jhy2_month_day!M247="","",_jhy2_month_day!M247)</f>
        <v/>
      </c>
      <c r="CN251" s="562" t="str">
        <f>IF(_jhy2_month_day!N247="","",_jhy2_month_day!N247)</f>
        <v/>
      </c>
      <c r="CO251" s="562" t="str">
        <f>IF(_jhy2_month_day!O247="","",_jhy2_month_day!O247)</f>
        <v/>
      </c>
      <c r="CP251" s="562" t="str">
        <f>IF(_jhy2_month_day!P247="","",_jhy2_month_day!P247)</f>
        <v/>
      </c>
      <c r="CQ251" s="562" t="str">
        <f>IF(_jhy2_month_day!Q247="","",_jhy2_month_day!Q247)</f>
        <v/>
      </c>
      <c r="CR251" s="563" t="str">
        <f>IF(_jhy2_month_day!R247="","",_jhy2_month_day!R247)</f>
        <v/>
      </c>
      <c r="CS251" s="576" t="str">
        <f>IF(_jhy2_month_day!S247="","",_jhy2_month_day!S247)</f>
        <v/>
      </c>
      <c r="CT251" s="562" t="str">
        <f>IF(_jhy2_month_day!T247="","",_jhy2_month_day!T247)</f>
        <v/>
      </c>
      <c r="CU251" s="577" t="e">
        <f t="shared" si="1167"/>
        <v>#VALUE!</v>
      </c>
      <c r="CV251" s="198" t="e">
        <f t="shared" si="1168"/>
        <v>#VALUE!</v>
      </c>
      <c r="CW251" s="192" t="e">
        <f t="shared" si="1169"/>
        <v>#VALUE!</v>
      </c>
      <c r="CX251" s="192" t="e">
        <f t="shared" si="1170"/>
        <v>#VALUE!</v>
      </c>
      <c r="CY251" s="202" t="e">
        <f t="shared" si="1171"/>
        <v>#VALUE!</v>
      </c>
      <c r="CZ251" s="192" t="e">
        <f t="shared" ref="CZ251:DI251" si="1499">$AJ251*EF251</f>
        <v>#VALUE!</v>
      </c>
      <c r="DA251" s="192" t="e">
        <f t="shared" si="1499"/>
        <v>#VALUE!</v>
      </c>
      <c r="DB251" s="192" t="e">
        <f t="shared" si="1499"/>
        <v>#VALUE!</v>
      </c>
      <c r="DC251" s="192" t="e">
        <f t="shared" si="1499"/>
        <v>#VALUE!</v>
      </c>
      <c r="DD251" s="192" t="e">
        <f t="shared" si="1499"/>
        <v>#VALUE!</v>
      </c>
      <c r="DE251" s="192" t="e">
        <f t="shared" si="1499"/>
        <v>#VALUE!</v>
      </c>
      <c r="DF251" s="192" t="e">
        <f t="shared" si="1499"/>
        <v>#VALUE!</v>
      </c>
      <c r="DG251" s="192" t="e">
        <f t="shared" si="1499"/>
        <v>#VALUE!</v>
      </c>
      <c r="DH251" s="192" t="e">
        <f t="shared" si="1499"/>
        <v>#VALUE!</v>
      </c>
      <c r="DI251" s="192" t="e">
        <f t="shared" si="1499"/>
        <v>#VALUE!</v>
      </c>
      <c r="DJ251" s="192" t="e">
        <f t="shared" si="1173"/>
        <v>#VALUE!</v>
      </c>
      <c r="DK251" s="192" t="e">
        <f t="shared" si="1174"/>
        <v>#VALUE!</v>
      </c>
      <c r="DL251" s="192" t="e">
        <f t="shared" si="1175"/>
        <v>#VALUE!</v>
      </c>
      <c r="DM251" s="192" t="e">
        <f t="shared" si="1176"/>
        <v>#VALUE!</v>
      </c>
      <c r="DN251" s="192" t="e">
        <f t="shared" si="1177"/>
        <v>#VALUE!</v>
      </c>
      <c r="DO251" s="192" t="e">
        <f t="shared" si="1178"/>
        <v>#VALUE!</v>
      </c>
      <c r="DP251" s="192" t="e">
        <f t="shared" si="1179"/>
        <v>#VALUE!</v>
      </c>
      <c r="DQ251" s="192" t="e">
        <f t="shared" si="1180"/>
        <v>#VALUE!</v>
      </c>
      <c r="DR251" s="192" t="e">
        <f t="shared" si="1181"/>
        <v>#VALUE!</v>
      </c>
      <c r="DS251" s="192" t="e">
        <f t="shared" si="1182"/>
        <v>#VALUE!</v>
      </c>
      <c r="DT251" s="192" t="e">
        <f t="shared" si="1183"/>
        <v>#VALUE!</v>
      </c>
      <c r="DU251" s="192" t="e">
        <f t="shared" si="1184"/>
        <v>#VALUE!</v>
      </c>
      <c r="DV251" s="198" t="e">
        <f t="shared" si="1185"/>
        <v>#VALUE!</v>
      </c>
      <c r="DW251" s="198" t="e">
        <f t="shared" si="1186"/>
        <v>#DIV/0!</v>
      </c>
      <c r="DX251" s="198" t="e">
        <f t="shared" si="1187"/>
        <v>#DIV/0!</v>
      </c>
      <c r="DY251" s="198" t="e">
        <f t="shared" si="1188"/>
        <v>#VALUE!</v>
      </c>
      <c r="DZ251" s="198" t="e">
        <f t="shared" si="1189"/>
        <v>#VALUE!</v>
      </c>
      <c r="EA251" s="198" t="e">
        <f t="shared" si="1190"/>
        <v>#VALUE!</v>
      </c>
      <c r="EB251" s="198" t="e">
        <f t="shared" si="1191"/>
        <v>#VALUE!</v>
      </c>
      <c r="EC251" s="198" t="e">
        <f t="shared" si="1192"/>
        <v>#DIV/0!</v>
      </c>
      <c r="ED251" s="198" t="e">
        <f t="shared" si="1193"/>
        <v>#VALUE!</v>
      </c>
      <c r="EE251" s="198" t="e">
        <f t="shared" si="1194"/>
        <v>#VALUE!</v>
      </c>
      <c r="EF251" s="198" t="e">
        <f t="shared" ref="EF251:EO251" si="1500">DV251/SUM($DV251:$EE251)</f>
        <v>#VALUE!</v>
      </c>
      <c r="EG251" s="198" t="e">
        <f t="shared" si="1500"/>
        <v>#DIV/0!</v>
      </c>
      <c r="EH251" s="198" t="e">
        <f t="shared" si="1500"/>
        <v>#DIV/0!</v>
      </c>
      <c r="EI251" s="198" t="e">
        <f t="shared" si="1500"/>
        <v>#VALUE!</v>
      </c>
      <c r="EJ251" s="198" t="e">
        <f t="shared" si="1500"/>
        <v>#VALUE!</v>
      </c>
      <c r="EK251" s="198" t="e">
        <f t="shared" si="1500"/>
        <v>#VALUE!</v>
      </c>
      <c r="EL251" s="198" t="e">
        <f t="shared" si="1500"/>
        <v>#VALUE!</v>
      </c>
      <c r="EM251" s="198" t="e">
        <f t="shared" si="1500"/>
        <v>#DIV/0!</v>
      </c>
      <c r="EN251" s="198" t="e">
        <f t="shared" si="1500"/>
        <v>#VALUE!</v>
      </c>
      <c r="EO251" s="198" t="e">
        <f t="shared" si="1500"/>
        <v>#VALUE!</v>
      </c>
      <c r="EP251" s="511">
        <f t="shared" ref="EP251:EW251" si="1501">EP250</f>
        <v>0.08</v>
      </c>
      <c r="EQ251" s="511">
        <f t="shared" si="1501"/>
        <v>0.015</v>
      </c>
      <c r="ER251" s="511">
        <f t="shared" si="1501"/>
        <v>0.015</v>
      </c>
      <c r="ES251" s="511">
        <f t="shared" si="1501"/>
        <v>0.015</v>
      </c>
      <c r="ET251" s="511">
        <f t="shared" si="1501"/>
        <v>0.015</v>
      </c>
      <c r="EU251" s="511">
        <f t="shared" si="1501"/>
        <v>0.09</v>
      </c>
      <c r="EV251" s="511">
        <f t="shared" si="1501"/>
        <v>0.09</v>
      </c>
      <c r="EW251" s="511">
        <f t="shared" si="1501"/>
        <v>0.09</v>
      </c>
      <c r="EX251" s="420" t="str">
        <f>IF(_tag_month_day!AS247="","",_tag_month_day!AS247/100)</f>
        <v/>
      </c>
      <c r="EY251" s="420" t="str">
        <f>IF(_tag_month_day!AT247="","",_tag_month_day!AT247/100)</f>
        <v/>
      </c>
      <c r="EZ251" s="420" t="str">
        <f>IF(_tag_month_day!AU247="","",_tag_month_day!AU247/100)</f>
        <v/>
      </c>
      <c r="FA251" s="420" t="str">
        <f>IF(_tag_month_day!AV247="","",_tag_month_day!AV247/100)</f>
        <v/>
      </c>
      <c r="FB251" s="420" t="str">
        <f>IF(_tag_month_day!AW247="","",_tag_month_day!AW247/100)</f>
        <v/>
      </c>
      <c r="FC251" s="420" t="str">
        <f>IF(_tag_month_day!AX247="","",_tag_month_day!AX247/100)</f>
        <v/>
      </c>
      <c r="FD251" s="510">
        <f t="shared" si="1223"/>
        <v>0.33</v>
      </c>
      <c r="FE251" s="510">
        <f t="shared" si="1224"/>
        <v>0.19</v>
      </c>
      <c r="FF251" s="510">
        <f t="shared" si="1225"/>
        <v>0.003</v>
      </c>
      <c r="FG251" s="510">
        <f t="shared" si="1226"/>
        <v>0</v>
      </c>
      <c r="FH251" s="603">
        <f t="shared" si="1227"/>
        <v>0.0001</v>
      </c>
      <c r="FI251" s="510">
        <f t="shared" ref="FI251:FR251" si="1502">FI250</f>
        <v>0.41</v>
      </c>
      <c r="FJ251" s="510">
        <f t="shared" si="1502"/>
        <v>0.11</v>
      </c>
      <c r="FK251" s="510">
        <f t="shared" si="1502"/>
        <v>0.015</v>
      </c>
      <c r="FL251" s="510">
        <f t="shared" si="1502"/>
        <v>0</v>
      </c>
      <c r="FM251" s="603">
        <f t="shared" si="1502"/>
        <v>0.0001</v>
      </c>
      <c r="FN251" s="510" t="str">
        <f>IF(_tag_month_day!AY247="","",_tag_month_day!AY247/100)</f>
        <v/>
      </c>
      <c r="FO251" s="510" t="str">
        <f>IF(_tag_month_day!AZ247="","",_tag_month_day!AZ247/100)</f>
        <v/>
      </c>
      <c r="FP251" s="510" t="str">
        <f>IF(_tag_month_day!BA247="","",_tag_month_day!BA247/100)</f>
        <v/>
      </c>
      <c r="FQ251" s="510" t="str">
        <f>IF(_tag_month_day!BB247="","",_tag_month_day!BB247/100)</f>
        <v/>
      </c>
      <c r="FR251" s="603" t="str">
        <f>IF(_tag_month_day!BC247="","",_tag_month_day!BC247/100)</f>
        <v/>
      </c>
      <c r="FS251" s="510" t="str">
        <f>IF(_tag_month_day!BD247="","",_tag_month_day!BD247/100)</f>
        <v/>
      </c>
      <c r="FT251" s="510" t="str">
        <f>IF(_tag_month_day!BE247="","",_tag_month_day!BE247/100)</f>
        <v/>
      </c>
      <c r="FU251" s="510" t="str">
        <f>IF(_tag_month_day!BF247="","",_tag_month_day!BF247/100)</f>
        <v/>
      </c>
      <c r="FV251" s="510" t="str">
        <f>IF(_tag_month_day!BG247="","",_tag_month_day!BG247/100)</f>
        <v/>
      </c>
      <c r="FW251" s="603" t="str">
        <f>IF(_tag_month_day!BH247="","",_tag_month_day!BH247/100)</f>
        <v/>
      </c>
      <c r="FX251" s="510" t="str">
        <f>IF(_tag_month_day!BI247="","",_tag_month_day!BI247/100)</f>
        <v/>
      </c>
      <c r="FY251" s="510" t="str">
        <f>IF(_tag_month_day!BJ247="","",_tag_month_day!BJ247/100)</f>
        <v/>
      </c>
      <c r="FZ251" s="605" t="str">
        <f>IF(_tag_month_day!BK247="","",_tag_month_day!BK247/100)</f>
        <v/>
      </c>
      <c r="GA251" s="510" t="str">
        <f>IF(_tag_month_day!BL247="","",_tag_month_day!BL247/100)</f>
        <v/>
      </c>
      <c r="GB251" s="603" t="str">
        <f>IF(_tag_month_day!BM247="","",_tag_month_day!BM247/100)</f>
        <v/>
      </c>
      <c r="GC251" s="420" t="str">
        <f>IF(_tag_month_day!BN247="","",_tag_month_day!BN247/100)</f>
        <v/>
      </c>
      <c r="GD251" s="420" t="str">
        <f>IF(_tag_month_day!BO247="","",_tag_month_day!BO247/100)</f>
        <v/>
      </c>
      <c r="GE251" s="420" t="str">
        <f>IF(_tag_month_day!BP247="","",_tag_month_day!BP247/100)</f>
        <v/>
      </c>
      <c r="GF251" s="420" t="str">
        <f>IF(_tag_month_day!BQ247="","",_tag_month_day!BQ247/100)</f>
        <v/>
      </c>
      <c r="GG251" s="420" t="str">
        <f>IF(_tag_month_day!BR247="","",_tag_month_day!BR247/100)</f>
        <v/>
      </c>
      <c r="GH251" s="420" t="str">
        <f>IF(_tag_month_day!BS247="","",_tag_month_day!BS247/100)</f>
        <v/>
      </c>
      <c r="GI251" s="603" t="str">
        <f>IF(_tag_month_day!BT247="","",_tag_month_day!BT247/100)</f>
        <v/>
      </c>
      <c r="GJ251" s="612" t="str">
        <f>IF(_tag_month_day!BU247="","",_tag_month_day!BU247/100)</f>
        <v/>
      </c>
      <c r="GK251" s="620" t="str">
        <f>IF(_tag_month_day!BV247="",IF(_rlcf_month_day!A$2="","",_rlcf_month_day!A$2/100),_tag_month_day!BV247/100)</f>
        <v/>
      </c>
      <c r="GL251" s="620" t="str">
        <f>IF(_tag_month_day!BW247="",IF(_rlcf_month_day!B$2="","",_rlcf_month_day!B$2/100),_tag_month_day!BW247/100)</f>
        <v/>
      </c>
      <c r="GM251" s="621" t="str">
        <f>IF(_tag_month_day!BX247="",IF(_rlcf_month_day!C$2="","",_rlcf_month_day!C$2/100),_tag_month_day!BX247/100)</f>
        <v/>
      </c>
      <c r="GN251" s="620" t="str">
        <f>IF(_tag_month_day!BV247="",IF(_rlcf_month_day!A$2="","",_rlcf_month_day!A$2/100),_tag_month_day!BV247/100)</f>
        <v/>
      </c>
      <c r="GO251" s="620" t="str">
        <f>IF(_tag_month_day!BW247="",IF(_rlcf_month_day!B$2="","",_rlcf_month_day!B$2/100),_tag_month_day!BW247/100)</f>
        <v/>
      </c>
      <c r="GP251" s="620" t="str">
        <f>IF(_tag_month_day!CD247="",IF(_rlcf_month_day!E$2="","",_rlcf_month_day!E$2/100),_tag_month_day!CD247/100)</f>
        <v/>
      </c>
      <c r="GQ251" s="620" t="str">
        <f>IF(_tag_month_day!CE247="",IF(_rlcf_month_day!F$2="","",_rlcf_month_day!F$2/100),_tag_month_day!CE247/100)</f>
        <v/>
      </c>
      <c r="GR251" s="621" t="str">
        <f>IF(_tag_month_day!CF247="",IF(_rlcf_month_day!G$2="","",_rlcf_month_day!G$2/100),_tag_month_day!CF247/100)</f>
        <v/>
      </c>
      <c r="GS251" s="626">
        <f t="shared" ref="GS251:HH251" si="1503">GS250</f>
        <v>0.953</v>
      </c>
      <c r="GT251" s="626">
        <f t="shared" si="1503"/>
        <v>0.55</v>
      </c>
      <c r="GU251" s="626">
        <f t="shared" si="1503"/>
        <v>0.55</v>
      </c>
      <c r="GV251" s="626">
        <f t="shared" si="1503"/>
        <v>0.55</v>
      </c>
      <c r="GW251" s="626">
        <f t="shared" si="1503"/>
        <v>0.5</v>
      </c>
      <c r="GX251" s="626">
        <f t="shared" si="1503"/>
        <v>0.935</v>
      </c>
      <c r="GY251" s="626">
        <f t="shared" si="1503"/>
        <v>0.15</v>
      </c>
      <c r="GZ251" s="626">
        <f t="shared" si="1503"/>
        <v>1</v>
      </c>
      <c r="HA251" s="632">
        <f t="shared" si="1503"/>
        <v>0.047</v>
      </c>
      <c r="HB251" s="632">
        <f t="shared" si="1503"/>
        <v>0.45</v>
      </c>
      <c r="HC251" s="632">
        <f t="shared" si="1503"/>
        <v>0.45</v>
      </c>
      <c r="HD251" s="632">
        <f t="shared" si="1503"/>
        <v>0.45</v>
      </c>
      <c r="HE251" s="632">
        <f t="shared" si="1503"/>
        <v>0.5</v>
      </c>
      <c r="HF251" s="632">
        <f t="shared" si="1503"/>
        <v>0.065</v>
      </c>
      <c r="HG251" s="632">
        <f t="shared" si="1503"/>
        <v>0.85</v>
      </c>
      <c r="HH251" s="632">
        <f t="shared" si="1503"/>
        <v>0</v>
      </c>
      <c r="HI251" s="68">
        <f t="shared" si="1199"/>
        <v>0</v>
      </c>
      <c r="HJ251" s="68" t="e">
        <f t="shared" si="1230"/>
        <v>#VALUE!</v>
      </c>
      <c r="HK251" s="202">
        <f t="shared" si="1231"/>
        <v>0.85</v>
      </c>
      <c r="HL251" s="464">
        <f t="shared" si="1232"/>
        <v>550000</v>
      </c>
      <c r="HM251" s="464">
        <f t="shared" si="1233"/>
        <v>480000</v>
      </c>
      <c r="HN251" s="192" t="e">
        <f t="shared" si="1200"/>
        <v>#VALUE!</v>
      </c>
      <c r="HO251" s="192" t="e">
        <f>HN251*HK251*$HO$2/HL251*1000000</f>
        <v>#VALUE!</v>
      </c>
      <c r="HP251" s="192" t="e">
        <f>HN251*HK251*$HP$2/HM251*1000000</f>
        <v>#VALUE!</v>
      </c>
    </row>
    <row r="252" customFormat="1" spans="1:224">
      <c r="A252" s="381">
        <v>247</v>
      </c>
      <c r="B252" s="54">
        <f ca="1" t="shared" si="1234"/>
        <v>43627</v>
      </c>
      <c r="C252" s="57">
        <f t="shared" si="1235"/>
        <v>0.0416666666666667</v>
      </c>
      <c r="D252" s="68" t="str">
        <f ca="1" t="shared" si="1201"/>
        <v>夜班</v>
      </c>
      <c r="E252" s="68" t="str">
        <f ca="1" t="shared" si="1202"/>
        <v>甲</v>
      </c>
      <c r="F252" s="68">
        <f ca="1">SUMPRODUCT((成本日报!$A$3:$A$95=计划!B252)*(成本日报!$B$3:$B$95=计划!$D252),成本日报!$C$3:$C$95)</f>
        <v>1</v>
      </c>
      <c r="G252" s="382">
        <f ca="1" t="shared" si="1236"/>
        <v>43627.2499999994</v>
      </c>
      <c r="H252" s="382">
        <f ca="1" t="shared" si="1203"/>
        <v>43627.2569444438</v>
      </c>
      <c r="I252" s="382">
        <f ca="1" t="shared" si="1204"/>
        <v>43627.2624999994</v>
      </c>
      <c r="J252" s="382">
        <f ca="1" t="shared" si="1205"/>
        <v>43627.2916666661</v>
      </c>
      <c r="K252" s="382">
        <f ca="1" t="shared" si="1206"/>
        <v>43627.3541666661</v>
      </c>
      <c r="L252" s="382">
        <f ca="1" t="shared" si="1207"/>
        <v>43627.3749999994</v>
      </c>
      <c r="M252" s="398" t="str">
        <f>IF(_tag_month_day!A248="","",_tag_month_day!A248)</f>
        <v/>
      </c>
      <c r="N252" s="398" t="str">
        <f>IF(_tag_month_day!B248="","",_tag_month_day!B248)</f>
        <v/>
      </c>
      <c r="O252" s="399" t="e">
        <f t="shared" si="1208"/>
        <v>#VALUE!</v>
      </c>
      <c r="P252" s="398" t="str">
        <f>IF(_tag_month_day!C248="","",_tag_month_day!C248)</f>
        <v/>
      </c>
      <c r="Q252" s="398" t="str">
        <f>IF(_tag_month_day!D248="","",_tag_month_day!D248)</f>
        <v/>
      </c>
      <c r="R252" s="416">
        <f>IF(_tag_month_day!CB248="",R251,_tag_month_day!CB248/100)</f>
        <v>0.07</v>
      </c>
      <c r="S252" s="417" t="str">
        <f>IF(_tag_month_day!E248="","",_tag_month_day!E248)</f>
        <v/>
      </c>
      <c r="T252" s="417" t="str">
        <f>IF(_tag_month_day!F248="","",_tag_month_day!F248)</f>
        <v/>
      </c>
      <c r="U252" s="418" t="e">
        <f t="shared" si="1162"/>
        <v>#VALUE!</v>
      </c>
      <c r="V252" s="53" t="e">
        <f t="shared" si="1163"/>
        <v>#VALUE!</v>
      </c>
      <c r="W252" s="419" t="str">
        <f>IF(_jhy_month_day!A248="","",_jhy_month_day!A248)</f>
        <v/>
      </c>
      <c r="X252" s="420" t="str">
        <f>IF(_jhy_month_day!B248="","",_jhy_month_day!B248/100)</f>
        <v/>
      </c>
      <c r="Y252" s="420" t="str">
        <f>IF(_jhy_month_day!C248="","",_jhy_month_day!C248/100)</f>
        <v/>
      </c>
      <c r="Z252" s="439">
        <f t="shared" si="1253"/>
        <v>62</v>
      </c>
      <c r="AA252" s="440" t="str">
        <f>IF(_tag_month_day!G248="","",_tag_month_day!G248/100)</f>
        <v/>
      </c>
      <c r="AB252" s="440" t="str">
        <f>IF(_tag_month_day!H248="","",_tag_month_day!H248/100)</f>
        <v/>
      </c>
      <c r="AC252" s="193">
        <f t="shared" si="1209"/>
        <v>1.59963432013121</v>
      </c>
      <c r="AD252" s="441" t="str">
        <f t="shared" si="1210"/>
        <v/>
      </c>
      <c r="AE252" s="442" t="str">
        <f t="shared" si="1211"/>
        <v/>
      </c>
      <c r="AF252" s="443">
        <v>1</v>
      </c>
      <c r="AG252" s="68" t="str">
        <f>IF(_duihao_month_day!A248="","",_duihao_month_day!A248)</f>
        <v/>
      </c>
      <c r="AH252" s="463">
        <f>IF(_gyk_month_day!B248="",AH251,_gyk_month_day!B248)</f>
        <v>820</v>
      </c>
      <c r="AI252" s="464" t="e">
        <f t="shared" si="1237"/>
        <v>#VALUE!</v>
      </c>
      <c r="AJ252" s="68" t="str">
        <f>IF(_tag_month_day!I248="","",_tag_month_day!I248)</f>
        <v/>
      </c>
      <c r="AK252" s="465" t="str">
        <f>IF(_tzyy_month_day!A248="","",_tzyy_month_day!A248)</f>
        <v/>
      </c>
      <c r="AL252" s="465" t="str">
        <f>IF(_tzyy_month_day!B248="","",_tzyy_month_day!B248)</f>
        <v/>
      </c>
      <c r="AM252" s="465" t="str">
        <f>IF(_tzyy_month_day!C248="","",_tzyy_month_day!C248)</f>
        <v/>
      </c>
      <c r="AN252" s="466" t="str">
        <f>IF(_tag_month_day!CG248="","",_tag_month_day!CG248)</f>
        <v/>
      </c>
      <c r="AO252" s="466" t="str">
        <f>IF(_tag_month_day!CH248="","",_tag_month_day!CH248)</f>
        <v/>
      </c>
      <c r="AP252" s="486" t="e">
        <f t="shared" si="1212"/>
        <v>#VALUE!</v>
      </c>
      <c r="AQ252" s="487" t="str">
        <f>IF(_tag_month_day!J248="","",_tag_month_day!J248/100)</f>
        <v/>
      </c>
      <c r="AR252" s="488">
        <f t="shared" si="1213"/>
        <v>1.3</v>
      </c>
      <c r="AS252" s="489" t="e">
        <f t="shared" si="1164"/>
        <v>#VALUE!</v>
      </c>
      <c r="AT252" s="489">
        <f t="shared" si="1214"/>
        <v>0</v>
      </c>
      <c r="AU252" s="490" t="str">
        <f>IF(_tag_month_day!K248="","",_tag_month_day!K248)</f>
        <v/>
      </c>
      <c r="AV252" s="491" t="str">
        <f>IF(_tag_month_day!L248="","",_tag_month_day!L248/100)</f>
        <v/>
      </c>
      <c r="AW252" s="420">
        <f t="shared" si="1136"/>
        <v>0</v>
      </c>
      <c r="AX252" s="420">
        <f t="shared" si="1215"/>
        <v>0</v>
      </c>
      <c r="AY252" s="420" t="str">
        <f>IF(_tag_month_day!M248="","",_tag_month_day!M248/100)</f>
        <v/>
      </c>
      <c r="AZ252" s="420" t="str">
        <f>IF(_tag_month_day!N248="","",_tag_month_day!N248/100)</f>
        <v/>
      </c>
      <c r="BA252" s="420" t="str">
        <f>IF(_tag_month_day!O248="","",_tag_month_day!O248/100)</f>
        <v/>
      </c>
      <c r="BB252" s="496" t="str">
        <f>IF(_tag_month_day!P248="","",_tag_month_day!P248/100)</f>
        <v/>
      </c>
      <c r="BC252" s="496">
        <f t="shared" si="1216"/>
        <v>0</v>
      </c>
      <c r="BD252" s="496" t="str">
        <f>IF(_tag_month_day!Q248="","",_tag_month_day!Q248/100)</f>
        <v/>
      </c>
      <c r="BE252" s="510" t="str">
        <f>IF(_tag_month_day!R248="","",_tag_month_day!R248/100)</f>
        <v/>
      </c>
      <c r="BF252" s="413" t="str">
        <f>IF(_tag_month_day!CC248="","",_tag_month_day!CC248/100)</f>
        <v/>
      </c>
      <c r="BG252" s="511" t="e">
        <f t="shared" si="1165"/>
        <v>#VALUE!</v>
      </c>
      <c r="BH252" s="198">
        <f t="shared" si="1166"/>
        <v>0</v>
      </c>
      <c r="BI252" s="512" t="e">
        <f>IF(CX252=0,BI251,(DK252*查询!$R$5+DL252*查询!$Q$5+DM252*查询!$N$5+DN252*查询!$O$5+DO252*查询!$P$5)*AF252/CX252)</f>
        <v>#VALUE!</v>
      </c>
      <c r="BJ252" s="512" t="e">
        <f>IF(CX252=0,BJ251,(DP252*查询!$S$5+DQ252*查询!$T$5+DR252*查询!$U$5)*AF252/CX252)</f>
        <v>#VALUE!</v>
      </c>
      <c r="BK252" s="512">
        <f t="shared" si="1217"/>
        <v>1</v>
      </c>
      <c r="BL252" s="513" t="str">
        <f>IF(_cfyc_month_day!A248="","",_cfyc_month_day!A248)</f>
        <v/>
      </c>
      <c r="BM252" s="513" t="str">
        <f>IF(_cfyc_month_day!B248="","",_cfyc_month_day!B248)</f>
        <v/>
      </c>
      <c r="BN252" s="513" t="str">
        <f>IF(_cfyc_month_day!C248="","",_cfyc_month_day!C248)</f>
        <v/>
      </c>
      <c r="BO252" s="522" t="str">
        <f>IF(_cfyc_month_day!D248="","",_cfyc_month_day!D248)</f>
        <v/>
      </c>
      <c r="BP252" s="522" t="str">
        <f>IF(_cfyc_month_day!E248="","",_cfyc_month_day!E248)</f>
        <v/>
      </c>
      <c r="BQ252" s="522" t="str">
        <f>IF(_cfyc_month_day!F248="","",_cfyc_month_day!F248)</f>
        <v/>
      </c>
      <c r="BR252" s="513" t="str">
        <f>IF(_tag_month_day!T248="","",_tag_month_day!T248)</f>
        <v/>
      </c>
      <c r="BS252" s="513" t="str">
        <f>IF(_tag_month_day!U248="","",_tag_month_day!U248)</f>
        <v/>
      </c>
      <c r="BT252" s="523" t="str">
        <f t="shared" si="1218"/>
        <v/>
      </c>
      <c r="BU252" s="223" t="str">
        <f>IF(_tag_month_day!V248="","",_tag_month_day!V248)</f>
        <v/>
      </c>
      <c r="BV252" s="206" t="str">
        <f>IF(_tag_month_day!W248="","",_tag_month_day!W248)</f>
        <v/>
      </c>
      <c r="BW252" s="540" t="str">
        <f>IF(_tag_month_day!X248="","",_tag_month_day!X248)</f>
        <v/>
      </c>
      <c r="BX252" s="540" t="str">
        <f>IF(_tag_month_day!Y248="","",_tag_month_day!Y248)</f>
        <v/>
      </c>
      <c r="BY252" s="541">
        <f ca="1" t="shared" si="1219"/>
        <v>43627.3749999994</v>
      </c>
      <c r="BZ252" s="542" t="s">
        <v>215</v>
      </c>
      <c r="CA252" s="543" t="str">
        <f>IF(_jhy2_month_day!A248="","",_jhy2_month_day!A248)</f>
        <v/>
      </c>
      <c r="CB252" s="464" t="str">
        <f>IF(_jhy2_month_day!B248="","",_jhy2_month_day!B248)</f>
        <v/>
      </c>
      <c r="CC252" s="464" t="str">
        <f>IF(_jhy2_month_day!C248="","",_jhy2_month_day!C248)</f>
        <v/>
      </c>
      <c r="CD252" s="464" t="str">
        <f>IF(_jhy2_month_day!D248="","",_jhy2_month_day!D248)</f>
        <v/>
      </c>
      <c r="CE252" s="464" t="str">
        <f>IF(_jhy2_month_day!E248="","",_jhy2_month_day!E248)</f>
        <v/>
      </c>
      <c r="CF252" s="464" t="str">
        <f>IF(_jhy2_month_day!F248="","",_jhy2_month_day!F248)</f>
        <v/>
      </c>
      <c r="CG252" s="464" t="str">
        <f>IF(_jhy2_month_day!G248="","",_jhy2_month_day!G248)</f>
        <v/>
      </c>
      <c r="CH252" s="464" t="str">
        <f>IF(_jhy2_month_day!H248="","",_jhy2_month_day!H248)</f>
        <v/>
      </c>
      <c r="CI252" s="464" t="str">
        <f>IF(_jhy2_month_day!I248="","",_jhy2_month_day!I248)</f>
        <v/>
      </c>
      <c r="CJ252" s="464" t="str">
        <f>IF(_jhy2_month_day!J248="","",_jhy2_month_day!J248)</f>
        <v/>
      </c>
      <c r="CK252" s="464" t="str">
        <f>IF(_jhy2_month_day!K248="","",_jhy2_month_day!K248)</f>
        <v/>
      </c>
      <c r="CL252" s="562" t="str">
        <f>IF(_jhy2_month_day!L248="","",_jhy2_month_day!L248)</f>
        <v/>
      </c>
      <c r="CM252" s="562" t="str">
        <f>IF(_jhy2_month_day!M248="","",_jhy2_month_day!M248)</f>
        <v/>
      </c>
      <c r="CN252" s="562" t="str">
        <f>IF(_jhy2_month_day!N248="","",_jhy2_month_day!N248)</f>
        <v/>
      </c>
      <c r="CO252" s="562" t="str">
        <f>IF(_jhy2_month_day!O248="","",_jhy2_month_day!O248)</f>
        <v/>
      </c>
      <c r="CP252" s="562" t="str">
        <f>IF(_jhy2_month_day!P248="","",_jhy2_month_day!P248)</f>
        <v/>
      </c>
      <c r="CQ252" s="562" t="str">
        <f>IF(_jhy2_month_day!Q248="","",_jhy2_month_day!Q248)</f>
        <v/>
      </c>
      <c r="CR252" s="563" t="str">
        <f>IF(_jhy2_month_day!R248="","",_jhy2_month_day!R248)</f>
        <v/>
      </c>
      <c r="CS252" s="576" t="str">
        <f>IF(_jhy2_month_day!S248="","",_jhy2_month_day!S248)</f>
        <v/>
      </c>
      <c r="CT252" s="562" t="str">
        <f>IF(_jhy2_month_day!T248="","",_jhy2_month_day!T248)</f>
        <v/>
      </c>
      <c r="CU252" s="577" t="e">
        <f t="shared" si="1167"/>
        <v>#VALUE!</v>
      </c>
      <c r="CV252" s="198" t="e">
        <f t="shared" si="1168"/>
        <v>#VALUE!</v>
      </c>
      <c r="CW252" s="192" t="e">
        <f t="shared" si="1169"/>
        <v>#VALUE!</v>
      </c>
      <c r="CX252" s="192" t="e">
        <f t="shared" si="1170"/>
        <v>#VALUE!</v>
      </c>
      <c r="CY252" s="202" t="e">
        <f t="shared" si="1171"/>
        <v>#VALUE!</v>
      </c>
      <c r="CZ252" s="192" t="e">
        <f t="shared" ref="CZ252:DI252" si="1504">$AJ252*EF252</f>
        <v>#VALUE!</v>
      </c>
      <c r="DA252" s="192" t="e">
        <f t="shared" si="1504"/>
        <v>#VALUE!</v>
      </c>
      <c r="DB252" s="192" t="e">
        <f t="shared" si="1504"/>
        <v>#VALUE!</v>
      </c>
      <c r="DC252" s="192" t="e">
        <f t="shared" si="1504"/>
        <v>#VALUE!</v>
      </c>
      <c r="DD252" s="192" t="e">
        <f t="shared" si="1504"/>
        <v>#VALUE!</v>
      </c>
      <c r="DE252" s="192" t="e">
        <f t="shared" si="1504"/>
        <v>#VALUE!</v>
      </c>
      <c r="DF252" s="192" t="e">
        <f t="shared" si="1504"/>
        <v>#VALUE!</v>
      </c>
      <c r="DG252" s="192" t="e">
        <f t="shared" si="1504"/>
        <v>#VALUE!</v>
      </c>
      <c r="DH252" s="192" t="e">
        <f t="shared" si="1504"/>
        <v>#VALUE!</v>
      </c>
      <c r="DI252" s="192" t="e">
        <f t="shared" si="1504"/>
        <v>#VALUE!</v>
      </c>
      <c r="DJ252" s="192" t="e">
        <f t="shared" si="1173"/>
        <v>#VALUE!</v>
      </c>
      <c r="DK252" s="192" t="e">
        <f t="shared" si="1174"/>
        <v>#VALUE!</v>
      </c>
      <c r="DL252" s="192" t="e">
        <f t="shared" si="1175"/>
        <v>#VALUE!</v>
      </c>
      <c r="DM252" s="192" t="e">
        <f t="shared" si="1176"/>
        <v>#VALUE!</v>
      </c>
      <c r="DN252" s="192" t="e">
        <f t="shared" si="1177"/>
        <v>#VALUE!</v>
      </c>
      <c r="DO252" s="192" t="e">
        <f t="shared" si="1178"/>
        <v>#VALUE!</v>
      </c>
      <c r="DP252" s="192" t="e">
        <f t="shared" si="1179"/>
        <v>#VALUE!</v>
      </c>
      <c r="DQ252" s="192" t="e">
        <f t="shared" si="1180"/>
        <v>#VALUE!</v>
      </c>
      <c r="DR252" s="192" t="e">
        <f t="shared" si="1181"/>
        <v>#VALUE!</v>
      </c>
      <c r="DS252" s="192" t="e">
        <f t="shared" si="1182"/>
        <v>#VALUE!</v>
      </c>
      <c r="DT252" s="192" t="e">
        <f t="shared" si="1183"/>
        <v>#VALUE!</v>
      </c>
      <c r="DU252" s="192" t="e">
        <f t="shared" si="1184"/>
        <v>#VALUE!</v>
      </c>
      <c r="DV252" s="198" t="e">
        <f t="shared" si="1185"/>
        <v>#VALUE!</v>
      </c>
      <c r="DW252" s="198" t="e">
        <f t="shared" si="1186"/>
        <v>#DIV/0!</v>
      </c>
      <c r="DX252" s="198" t="e">
        <f t="shared" si="1187"/>
        <v>#DIV/0!</v>
      </c>
      <c r="DY252" s="198" t="e">
        <f t="shared" si="1188"/>
        <v>#VALUE!</v>
      </c>
      <c r="DZ252" s="198" t="e">
        <f t="shared" si="1189"/>
        <v>#VALUE!</v>
      </c>
      <c r="EA252" s="198" t="e">
        <f t="shared" si="1190"/>
        <v>#VALUE!</v>
      </c>
      <c r="EB252" s="198" t="e">
        <f t="shared" si="1191"/>
        <v>#VALUE!</v>
      </c>
      <c r="EC252" s="198" t="e">
        <f t="shared" si="1192"/>
        <v>#DIV/0!</v>
      </c>
      <c r="ED252" s="198" t="e">
        <f t="shared" si="1193"/>
        <v>#VALUE!</v>
      </c>
      <c r="EE252" s="198" t="e">
        <f t="shared" si="1194"/>
        <v>#VALUE!</v>
      </c>
      <c r="EF252" s="198" t="e">
        <f t="shared" ref="EF252:EO252" si="1505">DV252/SUM($DV252:$EE252)</f>
        <v>#VALUE!</v>
      </c>
      <c r="EG252" s="198" t="e">
        <f t="shared" si="1505"/>
        <v>#DIV/0!</v>
      </c>
      <c r="EH252" s="198" t="e">
        <f t="shared" si="1505"/>
        <v>#DIV/0!</v>
      </c>
      <c r="EI252" s="198" t="e">
        <f t="shared" si="1505"/>
        <v>#VALUE!</v>
      </c>
      <c r="EJ252" s="198" t="e">
        <f t="shared" si="1505"/>
        <v>#VALUE!</v>
      </c>
      <c r="EK252" s="198" t="e">
        <f t="shared" si="1505"/>
        <v>#VALUE!</v>
      </c>
      <c r="EL252" s="198" t="e">
        <f t="shared" si="1505"/>
        <v>#VALUE!</v>
      </c>
      <c r="EM252" s="198" t="e">
        <f t="shared" si="1505"/>
        <v>#DIV/0!</v>
      </c>
      <c r="EN252" s="198" t="e">
        <f t="shared" si="1505"/>
        <v>#VALUE!</v>
      </c>
      <c r="EO252" s="198" t="e">
        <f t="shared" si="1505"/>
        <v>#VALUE!</v>
      </c>
      <c r="EP252" s="511">
        <f t="shared" ref="EP252:EW252" si="1506">EP251</f>
        <v>0.08</v>
      </c>
      <c r="EQ252" s="511">
        <f t="shared" si="1506"/>
        <v>0.015</v>
      </c>
      <c r="ER252" s="511">
        <f t="shared" si="1506"/>
        <v>0.015</v>
      </c>
      <c r="ES252" s="511">
        <f t="shared" si="1506"/>
        <v>0.015</v>
      </c>
      <c r="ET252" s="511">
        <f t="shared" si="1506"/>
        <v>0.015</v>
      </c>
      <c r="EU252" s="511">
        <f t="shared" si="1506"/>
        <v>0.09</v>
      </c>
      <c r="EV252" s="511">
        <f t="shared" si="1506"/>
        <v>0.09</v>
      </c>
      <c r="EW252" s="511">
        <f t="shared" si="1506"/>
        <v>0.09</v>
      </c>
      <c r="EX252" s="420" t="str">
        <f>IF(_tag_month_day!AS248="","",_tag_month_day!AS248/100)</f>
        <v/>
      </c>
      <c r="EY252" s="420" t="str">
        <f>IF(_tag_month_day!AT248="","",_tag_month_day!AT248/100)</f>
        <v/>
      </c>
      <c r="EZ252" s="420" t="str">
        <f>IF(_tag_month_day!AU248="","",_tag_month_day!AU248/100)</f>
        <v/>
      </c>
      <c r="FA252" s="420" t="str">
        <f>IF(_tag_month_day!AV248="","",_tag_month_day!AV248/100)</f>
        <v/>
      </c>
      <c r="FB252" s="420" t="str">
        <f>IF(_tag_month_day!AW248="","",_tag_month_day!AW248/100)</f>
        <v/>
      </c>
      <c r="FC252" s="420" t="str">
        <f>IF(_tag_month_day!AX248="","",_tag_month_day!AX248/100)</f>
        <v/>
      </c>
      <c r="FD252" s="510">
        <f t="shared" si="1223"/>
        <v>0.33</v>
      </c>
      <c r="FE252" s="510">
        <f t="shared" si="1224"/>
        <v>0.19</v>
      </c>
      <c r="FF252" s="510">
        <f t="shared" si="1225"/>
        <v>0.003</v>
      </c>
      <c r="FG252" s="510">
        <f t="shared" si="1226"/>
        <v>0</v>
      </c>
      <c r="FH252" s="603">
        <f t="shared" si="1227"/>
        <v>0.0001</v>
      </c>
      <c r="FI252" s="510">
        <f t="shared" ref="FI252:FR252" si="1507">FI251</f>
        <v>0.41</v>
      </c>
      <c r="FJ252" s="510">
        <f t="shared" si="1507"/>
        <v>0.11</v>
      </c>
      <c r="FK252" s="510">
        <f t="shared" si="1507"/>
        <v>0.015</v>
      </c>
      <c r="FL252" s="510">
        <f t="shared" si="1507"/>
        <v>0</v>
      </c>
      <c r="FM252" s="603">
        <f t="shared" si="1507"/>
        <v>0.0001</v>
      </c>
      <c r="FN252" s="510" t="str">
        <f>IF(_tag_month_day!AY248="","",_tag_month_day!AY248/100)</f>
        <v/>
      </c>
      <c r="FO252" s="510" t="str">
        <f>IF(_tag_month_day!AZ248="","",_tag_month_day!AZ248/100)</f>
        <v/>
      </c>
      <c r="FP252" s="510" t="str">
        <f>IF(_tag_month_day!BA248="","",_tag_month_day!BA248/100)</f>
        <v/>
      </c>
      <c r="FQ252" s="510" t="str">
        <f>IF(_tag_month_day!BB248="","",_tag_month_day!BB248/100)</f>
        <v/>
      </c>
      <c r="FR252" s="603" t="str">
        <f>IF(_tag_month_day!BC248="","",_tag_month_day!BC248/100)</f>
        <v/>
      </c>
      <c r="FS252" s="510" t="str">
        <f>IF(_tag_month_day!BD248="","",_tag_month_day!BD248/100)</f>
        <v/>
      </c>
      <c r="FT252" s="510" t="str">
        <f>IF(_tag_month_day!BE248="","",_tag_month_day!BE248/100)</f>
        <v/>
      </c>
      <c r="FU252" s="510" t="str">
        <f>IF(_tag_month_day!BF248="","",_tag_month_day!BF248/100)</f>
        <v/>
      </c>
      <c r="FV252" s="510" t="str">
        <f>IF(_tag_month_day!BG248="","",_tag_month_day!BG248/100)</f>
        <v/>
      </c>
      <c r="FW252" s="603" t="str">
        <f>IF(_tag_month_day!BH248="","",_tag_month_day!BH248/100)</f>
        <v/>
      </c>
      <c r="FX252" s="510" t="str">
        <f>IF(_tag_month_day!BI248="","",_tag_month_day!BI248/100)</f>
        <v/>
      </c>
      <c r="FY252" s="510" t="str">
        <f>IF(_tag_month_day!BJ248="","",_tag_month_day!BJ248/100)</f>
        <v/>
      </c>
      <c r="FZ252" s="605" t="str">
        <f>IF(_tag_month_day!BK248="","",_tag_month_day!BK248/100)</f>
        <v/>
      </c>
      <c r="GA252" s="510" t="str">
        <f>IF(_tag_month_day!BL248="","",_tag_month_day!BL248/100)</f>
        <v/>
      </c>
      <c r="GB252" s="603" t="str">
        <f>IF(_tag_month_day!BM248="","",_tag_month_day!BM248/100)</f>
        <v/>
      </c>
      <c r="GC252" s="420" t="str">
        <f>IF(_tag_month_day!BN248="","",_tag_month_day!BN248/100)</f>
        <v/>
      </c>
      <c r="GD252" s="420" t="str">
        <f>IF(_tag_month_day!BO248="","",_tag_month_day!BO248/100)</f>
        <v/>
      </c>
      <c r="GE252" s="420" t="str">
        <f>IF(_tag_month_day!BP248="","",_tag_month_day!BP248/100)</f>
        <v/>
      </c>
      <c r="GF252" s="420" t="str">
        <f>IF(_tag_month_day!BQ248="","",_tag_month_day!BQ248/100)</f>
        <v/>
      </c>
      <c r="GG252" s="420" t="str">
        <f>IF(_tag_month_day!BR248="","",_tag_month_day!BR248/100)</f>
        <v/>
      </c>
      <c r="GH252" s="420" t="str">
        <f>IF(_tag_month_day!BS248="","",_tag_month_day!BS248/100)</f>
        <v/>
      </c>
      <c r="GI252" s="603" t="str">
        <f>IF(_tag_month_day!BT248="","",_tag_month_day!BT248/100)</f>
        <v/>
      </c>
      <c r="GJ252" s="612" t="str">
        <f>IF(_tag_month_day!BU248="","",_tag_month_day!BU248/100)</f>
        <v/>
      </c>
      <c r="GK252" s="620" t="str">
        <f>IF(_tag_month_day!BV248="",IF(_rlcf_month_day!A$2="","",_rlcf_month_day!A$2/100),_tag_month_day!BV248/100)</f>
        <v/>
      </c>
      <c r="GL252" s="620" t="str">
        <f>IF(_tag_month_day!BW248="",IF(_rlcf_month_day!B$2="","",_rlcf_month_day!B$2/100),_tag_month_day!BW248/100)</f>
        <v/>
      </c>
      <c r="GM252" s="621" t="str">
        <f>IF(_tag_month_day!BX248="",IF(_rlcf_month_day!C$2="","",_rlcf_month_day!C$2/100),_tag_month_day!BX248/100)</f>
        <v/>
      </c>
      <c r="GN252" s="620" t="str">
        <f>IF(_tag_month_day!BV248="",IF(_rlcf_month_day!A$2="","",_rlcf_month_day!A$2/100),_tag_month_day!BV248/100)</f>
        <v/>
      </c>
      <c r="GO252" s="620" t="str">
        <f>IF(_tag_month_day!BW248="",IF(_rlcf_month_day!B$2="","",_rlcf_month_day!B$2/100),_tag_month_day!BW248/100)</f>
        <v/>
      </c>
      <c r="GP252" s="620" t="str">
        <f>IF(_tag_month_day!CD248="",IF(_rlcf_month_day!E$2="","",_rlcf_month_day!E$2/100),_tag_month_day!CD248/100)</f>
        <v/>
      </c>
      <c r="GQ252" s="620" t="str">
        <f>IF(_tag_month_day!CE248="",IF(_rlcf_month_day!F$2="","",_rlcf_month_day!F$2/100),_tag_month_day!CE248/100)</f>
        <v/>
      </c>
      <c r="GR252" s="621" t="str">
        <f>IF(_tag_month_day!CF248="",IF(_rlcf_month_day!G$2="","",_rlcf_month_day!G$2/100),_tag_month_day!CF248/100)</f>
        <v/>
      </c>
      <c r="GS252" s="626">
        <f t="shared" ref="GS252:HH252" si="1508">GS251</f>
        <v>0.953</v>
      </c>
      <c r="GT252" s="626">
        <f t="shared" si="1508"/>
        <v>0.55</v>
      </c>
      <c r="GU252" s="626">
        <f t="shared" si="1508"/>
        <v>0.55</v>
      </c>
      <c r="GV252" s="626">
        <f t="shared" si="1508"/>
        <v>0.55</v>
      </c>
      <c r="GW252" s="626">
        <f t="shared" si="1508"/>
        <v>0.5</v>
      </c>
      <c r="GX252" s="626">
        <f t="shared" si="1508"/>
        <v>0.935</v>
      </c>
      <c r="GY252" s="626">
        <f t="shared" si="1508"/>
        <v>0.15</v>
      </c>
      <c r="GZ252" s="626">
        <f t="shared" si="1508"/>
        <v>1</v>
      </c>
      <c r="HA252" s="632">
        <f t="shared" si="1508"/>
        <v>0.047</v>
      </c>
      <c r="HB252" s="632">
        <f t="shared" si="1508"/>
        <v>0.45</v>
      </c>
      <c r="HC252" s="632">
        <f t="shared" si="1508"/>
        <v>0.45</v>
      </c>
      <c r="HD252" s="632">
        <f t="shared" si="1508"/>
        <v>0.45</v>
      </c>
      <c r="HE252" s="632">
        <f t="shared" si="1508"/>
        <v>0.5</v>
      </c>
      <c r="HF252" s="632">
        <f t="shared" si="1508"/>
        <v>0.065</v>
      </c>
      <c r="HG252" s="632">
        <f t="shared" si="1508"/>
        <v>0.85</v>
      </c>
      <c r="HH252" s="632">
        <f t="shared" si="1508"/>
        <v>0</v>
      </c>
      <c r="HI252" s="68" t="e">
        <f t="shared" si="1199"/>
        <v>#VALUE!</v>
      </c>
      <c r="HJ252" s="68" t="e">
        <f t="shared" si="1230"/>
        <v>#VALUE!</v>
      </c>
      <c r="HK252" s="202">
        <f t="shared" si="1231"/>
        <v>0.85</v>
      </c>
      <c r="HL252" s="464">
        <f t="shared" si="1232"/>
        <v>550000</v>
      </c>
      <c r="HM252" s="464">
        <f t="shared" si="1233"/>
        <v>480000</v>
      </c>
      <c r="HN252" s="192" t="e">
        <f t="shared" si="1200"/>
        <v>#VALUE!</v>
      </c>
      <c r="HO252" s="192" t="e">
        <f>HN252*HK252*$HO$2/HL252*1000000</f>
        <v>#VALUE!</v>
      </c>
      <c r="HP252" s="192" t="e">
        <f>HN252*HK252*$HP$2/HM252*1000000</f>
        <v>#VALUE!</v>
      </c>
    </row>
    <row r="253" customFormat="1" spans="1:224">
      <c r="A253" s="381">
        <v>248</v>
      </c>
      <c r="B253" s="54">
        <f ca="1" t="shared" si="1234"/>
        <v>43627</v>
      </c>
      <c r="C253" s="57">
        <f t="shared" si="1235"/>
        <v>0.0416666666666667</v>
      </c>
      <c r="D253" s="68" t="str">
        <f ca="1" t="shared" si="1201"/>
        <v>夜班</v>
      </c>
      <c r="E253" s="68" t="str">
        <f ca="1" t="shared" si="1202"/>
        <v>甲</v>
      </c>
      <c r="F253" s="68">
        <f ca="1">SUMPRODUCT((成本日报!$A$3:$A$95=计划!B253)*(成本日报!$B$3:$B$95=计划!$D253),成本日报!$C$3:$C$95)</f>
        <v>1</v>
      </c>
      <c r="G253" s="382">
        <f ca="1" t="shared" si="1236"/>
        <v>43627.2916666661</v>
      </c>
      <c r="H253" s="382">
        <f ca="1" t="shared" si="1203"/>
        <v>43627.2986111105</v>
      </c>
      <c r="I253" s="382">
        <f ca="1" t="shared" si="1204"/>
        <v>43627.3041666661</v>
      </c>
      <c r="J253" s="382">
        <f ca="1" t="shared" si="1205"/>
        <v>43627.3333333327</v>
      </c>
      <c r="K253" s="382">
        <f ca="1" t="shared" si="1206"/>
        <v>43627.3958333327</v>
      </c>
      <c r="L253" s="382">
        <f ca="1" t="shared" si="1207"/>
        <v>43627.4166666661</v>
      </c>
      <c r="M253" s="398" t="str">
        <f>IF(_tag_month_day!A249="","",_tag_month_day!A249)</f>
        <v/>
      </c>
      <c r="N253" s="398" t="str">
        <f>IF(_tag_month_day!B249="","",_tag_month_day!B249)</f>
        <v/>
      </c>
      <c r="O253" s="399" t="e">
        <f t="shared" si="1208"/>
        <v>#VALUE!</v>
      </c>
      <c r="P253" s="398" t="str">
        <f>IF(_tag_month_day!C249="","",_tag_month_day!C249)</f>
        <v/>
      </c>
      <c r="Q253" s="398" t="str">
        <f>IF(_tag_month_day!D249="","",_tag_month_day!D249)</f>
        <v/>
      </c>
      <c r="R253" s="416">
        <f>IF(_tag_month_day!CB249="",R252,_tag_month_day!CB249/100)</f>
        <v>0.07</v>
      </c>
      <c r="S253" s="417" t="str">
        <f>IF(_tag_month_day!E249="","",_tag_month_day!E249)</f>
        <v/>
      </c>
      <c r="T253" s="417" t="str">
        <f>IF(_tag_month_day!F249="","",_tag_month_day!F249)</f>
        <v/>
      </c>
      <c r="U253" s="418" t="e">
        <f t="shared" si="1162"/>
        <v>#VALUE!</v>
      </c>
      <c r="V253" s="53" t="e">
        <f t="shared" si="1163"/>
        <v>#VALUE!</v>
      </c>
      <c r="W253" s="419" t="str">
        <f>IF(_jhy_month_day!A249="","",_jhy_month_day!A249)</f>
        <v/>
      </c>
      <c r="X253" s="420" t="str">
        <f>IF(_jhy_month_day!B249="","",_jhy_month_day!B249/100)</f>
        <v/>
      </c>
      <c r="Y253" s="420" t="str">
        <f>IF(_jhy_month_day!C249="","",_jhy_month_day!C249/100)</f>
        <v/>
      </c>
      <c r="Z253" s="439">
        <f t="shared" si="1253"/>
        <v>62</v>
      </c>
      <c r="AA253" s="440" t="str">
        <f>IF(_tag_month_day!G249="","",_tag_month_day!G249/100)</f>
        <v/>
      </c>
      <c r="AB253" s="440" t="str">
        <f>IF(_tag_month_day!H249="","",_tag_month_day!H249/100)</f>
        <v/>
      </c>
      <c r="AC253" s="193">
        <f t="shared" si="1209"/>
        <v>1.59963432013121</v>
      </c>
      <c r="AD253" s="441" t="str">
        <f t="shared" si="1210"/>
        <v/>
      </c>
      <c r="AE253" s="442" t="str">
        <f t="shared" si="1211"/>
        <v/>
      </c>
      <c r="AF253" s="443">
        <v>1</v>
      </c>
      <c r="AG253" s="68" t="str">
        <f>IF(_duihao_month_day!A249="","",_duihao_month_day!A249)</f>
        <v/>
      </c>
      <c r="AH253" s="463">
        <f>IF(_gyk_month_day!B249="",AH252,_gyk_month_day!B249)</f>
        <v>820</v>
      </c>
      <c r="AI253" s="464" t="e">
        <f t="shared" si="1237"/>
        <v>#VALUE!</v>
      </c>
      <c r="AJ253" s="68" t="str">
        <f>IF(_tag_month_day!I249="","",_tag_month_day!I249)</f>
        <v/>
      </c>
      <c r="AK253" s="465" t="str">
        <f>IF(_tzyy_month_day!A249="","",_tzyy_month_day!A249)</f>
        <v/>
      </c>
      <c r="AL253" s="465" t="str">
        <f>IF(_tzyy_month_day!B249="","",_tzyy_month_day!B249)</f>
        <v/>
      </c>
      <c r="AM253" s="465" t="str">
        <f>IF(_tzyy_month_day!C249="","",_tzyy_month_day!C249)</f>
        <v/>
      </c>
      <c r="AN253" s="466" t="str">
        <f>IF(_tag_month_day!CG249="","",_tag_month_day!CG249)</f>
        <v/>
      </c>
      <c r="AO253" s="466" t="str">
        <f>IF(_tag_month_day!CH249="","",_tag_month_day!CH249)</f>
        <v/>
      </c>
      <c r="AP253" s="486" t="e">
        <f t="shared" si="1212"/>
        <v>#VALUE!</v>
      </c>
      <c r="AQ253" s="487" t="str">
        <f>IF(_tag_month_day!J249="","",_tag_month_day!J249/100)</f>
        <v/>
      </c>
      <c r="AR253" s="488">
        <f t="shared" si="1213"/>
        <v>1.3</v>
      </c>
      <c r="AS253" s="489" t="e">
        <f t="shared" si="1164"/>
        <v>#VALUE!</v>
      </c>
      <c r="AT253" s="489">
        <f t="shared" si="1214"/>
        <v>0</v>
      </c>
      <c r="AU253" s="490" t="str">
        <f>IF(_tag_month_day!K249="","",_tag_month_day!K249)</f>
        <v/>
      </c>
      <c r="AV253" s="491" t="str">
        <f>IF(_tag_month_day!L249="","",_tag_month_day!L249/100)</f>
        <v/>
      </c>
      <c r="AW253" s="420">
        <f t="shared" si="1136"/>
        <v>0</v>
      </c>
      <c r="AX253" s="420">
        <f t="shared" si="1215"/>
        <v>0</v>
      </c>
      <c r="AY253" s="420" t="str">
        <f>IF(_tag_month_day!M249="","",_tag_month_day!M249/100)</f>
        <v/>
      </c>
      <c r="AZ253" s="420" t="str">
        <f>IF(_tag_month_day!N249="","",_tag_month_day!N249/100)</f>
        <v/>
      </c>
      <c r="BA253" s="420" t="str">
        <f>IF(_tag_month_day!O249="","",_tag_month_day!O249/100)</f>
        <v/>
      </c>
      <c r="BB253" s="496" t="str">
        <f>IF(_tag_month_day!P249="","",_tag_month_day!P249/100)</f>
        <v/>
      </c>
      <c r="BC253" s="496">
        <f t="shared" si="1216"/>
        <v>0</v>
      </c>
      <c r="BD253" s="496" t="str">
        <f>IF(_tag_month_day!Q249="","",_tag_month_day!Q249/100)</f>
        <v/>
      </c>
      <c r="BE253" s="510" t="str">
        <f>IF(_tag_month_day!R249="","",_tag_month_day!R249/100)</f>
        <v/>
      </c>
      <c r="BF253" s="413" t="str">
        <f>IF(_tag_month_day!CC249="","",_tag_month_day!CC249/100)</f>
        <v/>
      </c>
      <c r="BG253" s="511" t="e">
        <f t="shared" si="1165"/>
        <v>#VALUE!</v>
      </c>
      <c r="BH253" s="198">
        <f t="shared" si="1166"/>
        <v>0</v>
      </c>
      <c r="BI253" s="512" t="e">
        <f>IF(CX253=0,BI252,(DK253*查询!$R$5+DL253*查询!$Q$5+DM253*查询!$N$5+DN253*查询!$O$5+DO253*查询!$P$5)*AF253/CX253)</f>
        <v>#VALUE!</v>
      </c>
      <c r="BJ253" s="512" t="e">
        <f>IF(CX253=0,BJ252,(DP253*查询!$S$5+DQ253*查询!$T$5+DR253*查询!$U$5)*AF253/CX253)</f>
        <v>#VALUE!</v>
      </c>
      <c r="BK253" s="512">
        <f t="shared" si="1217"/>
        <v>1</v>
      </c>
      <c r="BL253" s="513" t="str">
        <f>IF(_cfyc_month_day!A249="","",_cfyc_month_day!A249)</f>
        <v/>
      </c>
      <c r="BM253" s="513" t="str">
        <f>IF(_cfyc_month_day!B249="","",_cfyc_month_day!B249)</f>
        <v/>
      </c>
      <c r="BN253" s="513" t="str">
        <f>IF(_cfyc_month_day!C249="","",_cfyc_month_day!C249)</f>
        <v/>
      </c>
      <c r="BO253" s="522" t="str">
        <f>IF(_cfyc_month_day!D249="","",_cfyc_month_day!D249)</f>
        <v/>
      </c>
      <c r="BP253" s="522" t="str">
        <f>IF(_cfyc_month_day!E249="","",_cfyc_month_day!E249)</f>
        <v/>
      </c>
      <c r="BQ253" s="522" t="str">
        <f>IF(_cfyc_month_day!F249="","",_cfyc_month_day!F249)</f>
        <v/>
      </c>
      <c r="BR253" s="513" t="str">
        <f>IF(_tag_month_day!T249="","",_tag_month_day!T249)</f>
        <v/>
      </c>
      <c r="BS253" s="513" t="str">
        <f>IF(_tag_month_day!U249="","",_tag_month_day!U249)</f>
        <v/>
      </c>
      <c r="BT253" s="523" t="str">
        <f t="shared" si="1218"/>
        <v/>
      </c>
      <c r="BU253" s="223" t="str">
        <f>IF(_tag_month_day!V249="","",_tag_month_day!V249)</f>
        <v/>
      </c>
      <c r="BV253" s="206" t="str">
        <f>IF(_tag_month_day!W249="","",_tag_month_day!W249)</f>
        <v/>
      </c>
      <c r="BW253" s="540" t="str">
        <f>IF(_tag_month_day!X249="","",_tag_month_day!X249)</f>
        <v/>
      </c>
      <c r="BX253" s="540" t="str">
        <f>IF(_tag_month_day!Y249="","",_tag_month_day!Y249)</f>
        <v/>
      </c>
      <c r="BY253" s="541">
        <f ca="1" t="shared" si="1219"/>
        <v>43627.4166666661</v>
      </c>
      <c r="BZ253" s="542"/>
      <c r="CA253" s="543" t="str">
        <f>IF(_jhy2_month_day!A249="","",_jhy2_month_day!A249)</f>
        <v/>
      </c>
      <c r="CB253" s="464" t="str">
        <f>IF(_jhy2_month_day!B249="","",_jhy2_month_day!B249)</f>
        <v/>
      </c>
      <c r="CC253" s="464" t="str">
        <f>IF(_jhy2_month_day!C249="","",_jhy2_month_day!C249)</f>
        <v/>
      </c>
      <c r="CD253" s="464" t="str">
        <f>IF(_jhy2_month_day!D249="","",_jhy2_month_day!D249)</f>
        <v/>
      </c>
      <c r="CE253" s="464" t="str">
        <f>IF(_jhy2_month_day!E249="","",_jhy2_month_day!E249)</f>
        <v/>
      </c>
      <c r="CF253" s="464" t="str">
        <f>IF(_jhy2_month_day!F249="","",_jhy2_month_day!F249)</f>
        <v/>
      </c>
      <c r="CG253" s="464" t="str">
        <f>IF(_jhy2_month_day!G249="","",_jhy2_month_day!G249)</f>
        <v/>
      </c>
      <c r="CH253" s="464" t="str">
        <f>IF(_jhy2_month_day!H249="","",_jhy2_month_day!H249)</f>
        <v/>
      </c>
      <c r="CI253" s="464" t="str">
        <f>IF(_jhy2_month_day!I249="","",_jhy2_month_day!I249)</f>
        <v/>
      </c>
      <c r="CJ253" s="464" t="str">
        <f>IF(_jhy2_month_day!J249="","",_jhy2_month_day!J249)</f>
        <v/>
      </c>
      <c r="CK253" s="464" t="str">
        <f>IF(_jhy2_month_day!K249="","",_jhy2_month_day!K249)</f>
        <v/>
      </c>
      <c r="CL253" s="562" t="str">
        <f>IF(_jhy2_month_day!L249="","",_jhy2_month_day!L249)</f>
        <v/>
      </c>
      <c r="CM253" s="562" t="str">
        <f>IF(_jhy2_month_day!M249="","",_jhy2_month_day!M249)</f>
        <v/>
      </c>
      <c r="CN253" s="562" t="str">
        <f>IF(_jhy2_month_day!N249="","",_jhy2_month_day!N249)</f>
        <v/>
      </c>
      <c r="CO253" s="562" t="str">
        <f>IF(_jhy2_month_day!O249="","",_jhy2_month_day!O249)</f>
        <v/>
      </c>
      <c r="CP253" s="562" t="str">
        <f>IF(_jhy2_month_day!P249="","",_jhy2_month_day!P249)</f>
        <v/>
      </c>
      <c r="CQ253" s="562" t="str">
        <f>IF(_jhy2_month_day!Q249="","",_jhy2_month_day!Q249)</f>
        <v/>
      </c>
      <c r="CR253" s="563" t="str">
        <f>IF(_jhy2_month_day!R249="","",_jhy2_month_day!R249)</f>
        <v/>
      </c>
      <c r="CS253" s="576" t="str">
        <f>IF(_jhy2_month_day!S249="","",_jhy2_month_day!S249)</f>
        <v/>
      </c>
      <c r="CT253" s="562" t="str">
        <f>IF(_jhy2_month_day!T249="","",_jhy2_month_day!T249)</f>
        <v/>
      </c>
      <c r="CU253" s="577" t="e">
        <f t="shared" si="1167"/>
        <v>#VALUE!</v>
      </c>
      <c r="CV253" s="198" t="e">
        <f t="shared" si="1168"/>
        <v>#VALUE!</v>
      </c>
      <c r="CW253" s="192" t="e">
        <f t="shared" si="1169"/>
        <v>#VALUE!</v>
      </c>
      <c r="CX253" s="192" t="e">
        <f t="shared" si="1170"/>
        <v>#VALUE!</v>
      </c>
      <c r="CY253" s="202" t="e">
        <f t="shared" si="1171"/>
        <v>#VALUE!</v>
      </c>
      <c r="CZ253" s="192" t="e">
        <f t="shared" ref="CZ253:DI253" si="1509">$AJ253*EF253</f>
        <v>#VALUE!</v>
      </c>
      <c r="DA253" s="192" t="e">
        <f t="shared" si="1509"/>
        <v>#VALUE!</v>
      </c>
      <c r="DB253" s="192" t="e">
        <f t="shared" si="1509"/>
        <v>#VALUE!</v>
      </c>
      <c r="DC253" s="192" t="e">
        <f t="shared" si="1509"/>
        <v>#VALUE!</v>
      </c>
      <c r="DD253" s="192" t="e">
        <f t="shared" si="1509"/>
        <v>#VALUE!</v>
      </c>
      <c r="DE253" s="192" t="e">
        <f t="shared" si="1509"/>
        <v>#VALUE!</v>
      </c>
      <c r="DF253" s="192" t="e">
        <f t="shared" si="1509"/>
        <v>#VALUE!</v>
      </c>
      <c r="DG253" s="192" t="e">
        <f t="shared" si="1509"/>
        <v>#VALUE!</v>
      </c>
      <c r="DH253" s="192" t="e">
        <f t="shared" si="1509"/>
        <v>#VALUE!</v>
      </c>
      <c r="DI253" s="192" t="e">
        <f t="shared" si="1509"/>
        <v>#VALUE!</v>
      </c>
      <c r="DJ253" s="192" t="e">
        <f t="shared" si="1173"/>
        <v>#VALUE!</v>
      </c>
      <c r="DK253" s="192" t="e">
        <f t="shared" si="1174"/>
        <v>#VALUE!</v>
      </c>
      <c r="DL253" s="192" t="e">
        <f t="shared" si="1175"/>
        <v>#VALUE!</v>
      </c>
      <c r="DM253" s="192" t="e">
        <f t="shared" si="1176"/>
        <v>#VALUE!</v>
      </c>
      <c r="DN253" s="192" t="e">
        <f t="shared" si="1177"/>
        <v>#VALUE!</v>
      </c>
      <c r="DO253" s="192" t="e">
        <f t="shared" si="1178"/>
        <v>#VALUE!</v>
      </c>
      <c r="DP253" s="192" t="e">
        <f t="shared" si="1179"/>
        <v>#VALUE!</v>
      </c>
      <c r="DQ253" s="192" t="e">
        <f t="shared" si="1180"/>
        <v>#VALUE!</v>
      </c>
      <c r="DR253" s="192" t="e">
        <f t="shared" si="1181"/>
        <v>#VALUE!</v>
      </c>
      <c r="DS253" s="192" t="e">
        <f t="shared" si="1182"/>
        <v>#VALUE!</v>
      </c>
      <c r="DT253" s="192" t="e">
        <f t="shared" si="1183"/>
        <v>#VALUE!</v>
      </c>
      <c r="DU253" s="192" t="e">
        <f t="shared" si="1184"/>
        <v>#VALUE!</v>
      </c>
      <c r="DV253" s="198" t="e">
        <f t="shared" si="1185"/>
        <v>#VALUE!</v>
      </c>
      <c r="DW253" s="198" t="e">
        <f t="shared" si="1186"/>
        <v>#DIV/0!</v>
      </c>
      <c r="DX253" s="198" t="e">
        <f t="shared" si="1187"/>
        <v>#DIV/0!</v>
      </c>
      <c r="DY253" s="198" t="e">
        <f t="shared" si="1188"/>
        <v>#VALUE!</v>
      </c>
      <c r="DZ253" s="198" t="e">
        <f t="shared" si="1189"/>
        <v>#VALUE!</v>
      </c>
      <c r="EA253" s="198" t="e">
        <f t="shared" si="1190"/>
        <v>#VALUE!</v>
      </c>
      <c r="EB253" s="198" t="e">
        <f t="shared" si="1191"/>
        <v>#VALUE!</v>
      </c>
      <c r="EC253" s="198" t="e">
        <f t="shared" si="1192"/>
        <v>#DIV/0!</v>
      </c>
      <c r="ED253" s="198" t="e">
        <f t="shared" si="1193"/>
        <v>#VALUE!</v>
      </c>
      <c r="EE253" s="198" t="e">
        <f t="shared" si="1194"/>
        <v>#VALUE!</v>
      </c>
      <c r="EF253" s="198" t="e">
        <f t="shared" ref="EF253:EO253" si="1510">DV253/SUM($DV253:$EE253)</f>
        <v>#VALUE!</v>
      </c>
      <c r="EG253" s="198" t="e">
        <f t="shared" si="1510"/>
        <v>#DIV/0!</v>
      </c>
      <c r="EH253" s="198" t="e">
        <f t="shared" si="1510"/>
        <v>#DIV/0!</v>
      </c>
      <c r="EI253" s="198" t="e">
        <f t="shared" si="1510"/>
        <v>#VALUE!</v>
      </c>
      <c r="EJ253" s="198" t="e">
        <f t="shared" si="1510"/>
        <v>#VALUE!</v>
      </c>
      <c r="EK253" s="198" t="e">
        <f t="shared" si="1510"/>
        <v>#VALUE!</v>
      </c>
      <c r="EL253" s="198" t="e">
        <f t="shared" si="1510"/>
        <v>#VALUE!</v>
      </c>
      <c r="EM253" s="198" t="e">
        <f t="shared" si="1510"/>
        <v>#DIV/0!</v>
      </c>
      <c r="EN253" s="198" t="e">
        <f t="shared" si="1510"/>
        <v>#VALUE!</v>
      </c>
      <c r="EO253" s="198" t="e">
        <f t="shared" si="1510"/>
        <v>#VALUE!</v>
      </c>
      <c r="EP253" s="511">
        <f t="shared" ref="EP253:EW253" si="1511">EP252</f>
        <v>0.08</v>
      </c>
      <c r="EQ253" s="511">
        <f t="shared" si="1511"/>
        <v>0.015</v>
      </c>
      <c r="ER253" s="511">
        <f t="shared" si="1511"/>
        <v>0.015</v>
      </c>
      <c r="ES253" s="511">
        <f t="shared" si="1511"/>
        <v>0.015</v>
      </c>
      <c r="ET253" s="511">
        <f t="shared" si="1511"/>
        <v>0.015</v>
      </c>
      <c r="EU253" s="511">
        <f t="shared" si="1511"/>
        <v>0.09</v>
      </c>
      <c r="EV253" s="511">
        <f t="shared" si="1511"/>
        <v>0.09</v>
      </c>
      <c r="EW253" s="511">
        <f t="shared" si="1511"/>
        <v>0.09</v>
      </c>
      <c r="EX253" s="420" t="str">
        <f>IF(_tag_month_day!AS249="","",_tag_month_day!AS249/100)</f>
        <v/>
      </c>
      <c r="EY253" s="420" t="str">
        <f>IF(_tag_month_day!AT249="","",_tag_month_day!AT249/100)</f>
        <v/>
      </c>
      <c r="EZ253" s="420" t="str">
        <f>IF(_tag_month_day!AU249="","",_tag_month_day!AU249/100)</f>
        <v/>
      </c>
      <c r="FA253" s="420" t="str">
        <f>IF(_tag_month_day!AV249="","",_tag_month_day!AV249/100)</f>
        <v/>
      </c>
      <c r="FB253" s="420" t="str">
        <f>IF(_tag_month_day!AW249="","",_tag_month_day!AW249/100)</f>
        <v/>
      </c>
      <c r="FC253" s="420" t="str">
        <f>IF(_tag_month_day!AX249="","",_tag_month_day!AX249/100)</f>
        <v/>
      </c>
      <c r="FD253" s="510">
        <f t="shared" si="1223"/>
        <v>0.33</v>
      </c>
      <c r="FE253" s="510">
        <f t="shared" si="1224"/>
        <v>0.19</v>
      </c>
      <c r="FF253" s="510">
        <f t="shared" si="1225"/>
        <v>0.003</v>
      </c>
      <c r="FG253" s="510">
        <f t="shared" si="1226"/>
        <v>0</v>
      </c>
      <c r="FH253" s="603">
        <f t="shared" si="1227"/>
        <v>0.0001</v>
      </c>
      <c r="FI253" s="510">
        <f t="shared" ref="FI253:FR253" si="1512">FI252</f>
        <v>0.41</v>
      </c>
      <c r="FJ253" s="510">
        <f t="shared" si="1512"/>
        <v>0.11</v>
      </c>
      <c r="FK253" s="510">
        <f t="shared" si="1512"/>
        <v>0.015</v>
      </c>
      <c r="FL253" s="510">
        <f t="shared" si="1512"/>
        <v>0</v>
      </c>
      <c r="FM253" s="603">
        <f t="shared" si="1512"/>
        <v>0.0001</v>
      </c>
      <c r="FN253" s="510" t="str">
        <f>IF(_tag_month_day!AY249="","",_tag_month_day!AY249/100)</f>
        <v/>
      </c>
      <c r="FO253" s="510" t="str">
        <f>IF(_tag_month_day!AZ249="","",_tag_month_day!AZ249/100)</f>
        <v/>
      </c>
      <c r="FP253" s="510" t="str">
        <f>IF(_tag_month_day!BA249="","",_tag_month_day!BA249/100)</f>
        <v/>
      </c>
      <c r="FQ253" s="510" t="str">
        <f>IF(_tag_month_day!BB249="","",_tag_month_day!BB249/100)</f>
        <v/>
      </c>
      <c r="FR253" s="603" t="str">
        <f>IF(_tag_month_day!BC249="","",_tag_month_day!BC249/100)</f>
        <v/>
      </c>
      <c r="FS253" s="510" t="str">
        <f>IF(_tag_month_day!BD249="","",_tag_month_day!BD249/100)</f>
        <v/>
      </c>
      <c r="FT253" s="510" t="str">
        <f>IF(_tag_month_day!BE249="","",_tag_month_day!BE249/100)</f>
        <v/>
      </c>
      <c r="FU253" s="510" t="str">
        <f>IF(_tag_month_day!BF249="","",_tag_month_day!BF249/100)</f>
        <v/>
      </c>
      <c r="FV253" s="510" t="str">
        <f>IF(_tag_month_day!BG249="","",_tag_month_day!BG249/100)</f>
        <v/>
      </c>
      <c r="FW253" s="603" t="str">
        <f>IF(_tag_month_day!BH249="","",_tag_month_day!BH249/100)</f>
        <v/>
      </c>
      <c r="FX253" s="510" t="str">
        <f>IF(_tag_month_day!BI249="","",_tag_month_day!BI249/100)</f>
        <v/>
      </c>
      <c r="FY253" s="510" t="str">
        <f>IF(_tag_month_day!BJ249="","",_tag_month_day!BJ249/100)</f>
        <v/>
      </c>
      <c r="FZ253" s="605" t="str">
        <f>IF(_tag_month_day!BK249="","",_tag_month_day!BK249/100)</f>
        <v/>
      </c>
      <c r="GA253" s="510" t="str">
        <f>IF(_tag_month_day!BL249="","",_tag_month_day!BL249/100)</f>
        <v/>
      </c>
      <c r="GB253" s="603" t="str">
        <f>IF(_tag_month_day!BM249="","",_tag_month_day!BM249/100)</f>
        <v/>
      </c>
      <c r="GC253" s="420" t="str">
        <f>IF(_tag_month_day!BN249="","",_tag_month_day!BN249/100)</f>
        <v/>
      </c>
      <c r="GD253" s="420" t="str">
        <f>IF(_tag_month_day!BO249="","",_tag_month_day!BO249/100)</f>
        <v/>
      </c>
      <c r="GE253" s="420" t="str">
        <f>IF(_tag_month_day!BP249="","",_tag_month_day!BP249/100)</f>
        <v/>
      </c>
      <c r="GF253" s="420" t="str">
        <f>IF(_tag_month_day!BQ249="","",_tag_month_day!BQ249/100)</f>
        <v/>
      </c>
      <c r="GG253" s="420" t="str">
        <f>IF(_tag_month_day!BR249="","",_tag_month_day!BR249/100)</f>
        <v/>
      </c>
      <c r="GH253" s="420" t="str">
        <f>IF(_tag_month_day!BS249="","",_tag_month_day!BS249/100)</f>
        <v/>
      </c>
      <c r="GI253" s="603" t="str">
        <f>IF(_tag_month_day!BT249="","",_tag_month_day!BT249/100)</f>
        <v/>
      </c>
      <c r="GJ253" s="612" t="str">
        <f>IF(_tag_month_day!BU249="","",_tag_month_day!BU249/100)</f>
        <v/>
      </c>
      <c r="GK253" s="620" t="str">
        <f>IF(_tag_month_day!BV249="",IF(_rlcf_month_day!A$2="","",_rlcf_month_day!A$2/100),_tag_month_day!BV249/100)</f>
        <v/>
      </c>
      <c r="GL253" s="620" t="str">
        <f>IF(_tag_month_day!BW249="",IF(_rlcf_month_day!B$2="","",_rlcf_month_day!B$2/100),_tag_month_day!BW249/100)</f>
        <v/>
      </c>
      <c r="GM253" s="621" t="str">
        <f>IF(_tag_month_day!BX249="",IF(_rlcf_month_day!C$2="","",_rlcf_month_day!C$2/100),_tag_month_day!BX249/100)</f>
        <v/>
      </c>
      <c r="GN253" s="620" t="str">
        <f>IF(_tag_month_day!BV249="",IF(_rlcf_month_day!A$2="","",_rlcf_month_day!A$2/100),_tag_month_day!BV249/100)</f>
        <v/>
      </c>
      <c r="GO253" s="620" t="str">
        <f>IF(_tag_month_day!BW249="",IF(_rlcf_month_day!B$2="","",_rlcf_month_day!B$2/100),_tag_month_day!BW249/100)</f>
        <v/>
      </c>
      <c r="GP253" s="620" t="str">
        <f>IF(_tag_month_day!CD249="",IF(_rlcf_month_day!E$2="","",_rlcf_month_day!E$2/100),_tag_month_day!CD249/100)</f>
        <v/>
      </c>
      <c r="GQ253" s="620" t="str">
        <f>IF(_tag_month_day!CE249="",IF(_rlcf_month_day!F$2="","",_rlcf_month_day!F$2/100),_tag_month_day!CE249/100)</f>
        <v/>
      </c>
      <c r="GR253" s="621" t="str">
        <f>IF(_tag_month_day!CF249="",IF(_rlcf_month_day!G$2="","",_rlcf_month_day!G$2/100),_tag_month_day!CF249/100)</f>
        <v/>
      </c>
      <c r="GS253" s="626">
        <f t="shared" ref="GS253:HH253" si="1513">GS252</f>
        <v>0.953</v>
      </c>
      <c r="GT253" s="626">
        <f t="shared" si="1513"/>
        <v>0.55</v>
      </c>
      <c r="GU253" s="626">
        <f t="shared" si="1513"/>
        <v>0.55</v>
      </c>
      <c r="GV253" s="626">
        <f t="shared" si="1513"/>
        <v>0.55</v>
      </c>
      <c r="GW253" s="626">
        <f t="shared" si="1513"/>
        <v>0.5</v>
      </c>
      <c r="GX253" s="626">
        <f t="shared" si="1513"/>
        <v>0.935</v>
      </c>
      <c r="GY253" s="626">
        <f t="shared" si="1513"/>
        <v>0.15</v>
      </c>
      <c r="GZ253" s="626">
        <f t="shared" si="1513"/>
        <v>1</v>
      </c>
      <c r="HA253" s="632">
        <f t="shared" si="1513"/>
        <v>0.047</v>
      </c>
      <c r="HB253" s="632">
        <f t="shared" si="1513"/>
        <v>0.45</v>
      </c>
      <c r="HC253" s="632">
        <f t="shared" si="1513"/>
        <v>0.45</v>
      </c>
      <c r="HD253" s="632">
        <f t="shared" si="1513"/>
        <v>0.45</v>
      </c>
      <c r="HE253" s="632">
        <f t="shared" si="1513"/>
        <v>0.5</v>
      </c>
      <c r="HF253" s="632">
        <f t="shared" si="1513"/>
        <v>0.065</v>
      </c>
      <c r="HG253" s="632">
        <f t="shared" si="1513"/>
        <v>0.85</v>
      </c>
      <c r="HH253" s="632">
        <f t="shared" si="1513"/>
        <v>0</v>
      </c>
      <c r="HI253" s="68">
        <f t="shared" si="1199"/>
        <v>0</v>
      </c>
      <c r="HJ253" s="68" t="e">
        <f t="shared" si="1230"/>
        <v>#VALUE!</v>
      </c>
      <c r="HK253" s="202">
        <f t="shared" si="1231"/>
        <v>0.85</v>
      </c>
      <c r="HL253" s="464">
        <f t="shared" si="1232"/>
        <v>550000</v>
      </c>
      <c r="HM253" s="464">
        <f t="shared" si="1233"/>
        <v>480000</v>
      </c>
      <c r="HN253" s="192" t="e">
        <f t="shared" si="1200"/>
        <v>#VALUE!</v>
      </c>
      <c r="HO253" s="192" t="e">
        <f>HN253*HK253*$HO$2/HL253*1000000</f>
        <v>#VALUE!</v>
      </c>
      <c r="HP253" s="192" t="e">
        <f>HN253*HK253*$HP$2/HM253*1000000</f>
        <v>#VALUE!</v>
      </c>
    </row>
    <row r="254" customFormat="1" spans="1:224">
      <c r="A254" s="381">
        <v>249</v>
      </c>
      <c r="B254" s="54">
        <f ca="1" t="shared" si="1234"/>
        <v>43627</v>
      </c>
      <c r="C254" s="57">
        <f t="shared" si="1235"/>
        <v>0.0416666666666667</v>
      </c>
      <c r="D254" s="68" t="str">
        <f ca="1" t="shared" si="1201"/>
        <v>白班</v>
      </c>
      <c r="E254" s="68" t="str">
        <f ca="1" t="shared" si="1202"/>
        <v>乙</v>
      </c>
      <c r="F254" s="68">
        <f ca="1">SUMPRODUCT((成本日报!$A$3:$A$95=计划!B254)*(成本日报!$B$3:$B$95=计划!$D254),成本日报!$C$3:$C$95)</f>
        <v>2</v>
      </c>
      <c r="G254" s="382">
        <f ca="1" t="shared" si="1236"/>
        <v>43627.3333333327</v>
      </c>
      <c r="H254" s="382">
        <f ca="1" t="shared" si="1203"/>
        <v>43627.3402777772</v>
      </c>
      <c r="I254" s="382">
        <f ca="1" t="shared" si="1204"/>
        <v>43627.3458333327</v>
      </c>
      <c r="J254" s="382">
        <f ca="1" t="shared" si="1205"/>
        <v>43627.3749999994</v>
      </c>
      <c r="K254" s="382">
        <f ca="1" t="shared" si="1206"/>
        <v>43627.4374999994</v>
      </c>
      <c r="L254" s="382">
        <f ca="1" t="shared" si="1207"/>
        <v>43627.4583333327</v>
      </c>
      <c r="M254" s="398" t="str">
        <f>IF(_tag_month_day!A250="","",_tag_month_day!A250)</f>
        <v/>
      </c>
      <c r="N254" s="398" t="str">
        <f>IF(_tag_month_day!B250="","",_tag_month_day!B250)</f>
        <v/>
      </c>
      <c r="O254" s="399" t="e">
        <f t="shared" si="1208"/>
        <v>#VALUE!</v>
      </c>
      <c r="P254" s="398" t="str">
        <f>IF(_tag_month_day!C250="","",_tag_month_day!C250)</f>
        <v/>
      </c>
      <c r="Q254" s="398" t="str">
        <f>IF(_tag_month_day!D250="","",_tag_month_day!D250)</f>
        <v/>
      </c>
      <c r="R254" s="416">
        <f>IF(_tag_month_day!CB250="",R253,_tag_month_day!CB250/100)</f>
        <v>0.07</v>
      </c>
      <c r="S254" s="417" t="str">
        <f>IF(_tag_month_day!E250="","",_tag_month_day!E250)</f>
        <v/>
      </c>
      <c r="T254" s="417" t="str">
        <f>IF(_tag_month_day!F250="","",_tag_month_day!F250)</f>
        <v/>
      </c>
      <c r="U254" s="418" t="e">
        <f t="shared" si="1162"/>
        <v>#VALUE!</v>
      </c>
      <c r="V254" s="53" t="e">
        <f t="shared" si="1163"/>
        <v>#VALUE!</v>
      </c>
      <c r="W254" s="419" t="str">
        <f>IF(_jhy_month_day!A250="","",_jhy_month_day!A250)</f>
        <v/>
      </c>
      <c r="X254" s="420" t="str">
        <f>IF(_jhy_month_day!B250="","",_jhy_month_day!B250/100)</f>
        <v/>
      </c>
      <c r="Y254" s="420" t="str">
        <f>IF(_jhy_month_day!C250="","",_jhy_month_day!C250/100)</f>
        <v/>
      </c>
      <c r="Z254" s="439">
        <f t="shared" si="1253"/>
        <v>63</v>
      </c>
      <c r="AA254" s="440" t="str">
        <f>IF(_tag_month_day!G250="","",_tag_month_day!G250/100)</f>
        <v/>
      </c>
      <c r="AB254" s="440" t="str">
        <f>IF(_tag_month_day!H250="","",_tag_month_day!H250/100)</f>
        <v/>
      </c>
      <c r="AC254" s="193">
        <f t="shared" si="1209"/>
        <v>1.59963432013121</v>
      </c>
      <c r="AD254" s="441" t="str">
        <f t="shared" si="1210"/>
        <v/>
      </c>
      <c r="AE254" s="442" t="str">
        <f t="shared" si="1211"/>
        <v/>
      </c>
      <c r="AF254" s="443">
        <v>1</v>
      </c>
      <c r="AG254" s="68" t="str">
        <f>IF(_duihao_month_day!A250="","",_duihao_month_day!A250)</f>
        <v/>
      </c>
      <c r="AH254" s="463">
        <f>IF(_gyk_month_day!B250="",AH253,_gyk_month_day!B250)</f>
        <v>820</v>
      </c>
      <c r="AI254" s="464" t="e">
        <f t="shared" si="1237"/>
        <v>#VALUE!</v>
      </c>
      <c r="AJ254" s="68" t="str">
        <f>IF(_tag_month_day!I250="","",_tag_month_day!I250)</f>
        <v/>
      </c>
      <c r="AK254" s="465" t="str">
        <f>IF(_tzyy_month_day!A250="","",_tzyy_month_day!A250)</f>
        <v/>
      </c>
      <c r="AL254" s="465" t="str">
        <f>IF(_tzyy_month_day!B250="","",_tzyy_month_day!B250)</f>
        <v/>
      </c>
      <c r="AM254" s="465" t="str">
        <f>IF(_tzyy_month_day!C250="","",_tzyy_month_day!C250)</f>
        <v/>
      </c>
      <c r="AN254" s="466" t="str">
        <f>IF(_tag_month_day!CG250="","",_tag_month_day!CG250)</f>
        <v/>
      </c>
      <c r="AO254" s="466" t="str">
        <f>IF(_tag_month_day!CH250="","",_tag_month_day!CH250)</f>
        <v/>
      </c>
      <c r="AP254" s="486" t="e">
        <f t="shared" si="1212"/>
        <v>#VALUE!</v>
      </c>
      <c r="AQ254" s="487" t="str">
        <f>IF(_tag_month_day!J250="","",_tag_month_day!J250/100)</f>
        <v/>
      </c>
      <c r="AR254" s="488">
        <f t="shared" si="1213"/>
        <v>1.3</v>
      </c>
      <c r="AS254" s="489" t="e">
        <f t="shared" si="1164"/>
        <v>#VALUE!</v>
      </c>
      <c r="AT254" s="489">
        <f t="shared" si="1214"/>
        <v>0</v>
      </c>
      <c r="AU254" s="490" t="str">
        <f>IF(_tag_month_day!K250="","",_tag_month_day!K250)</f>
        <v/>
      </c>
      <c r="AV254" s="491" t="str">
        <f>IF(_tag_month_day!L250="","",_tag_month_day!L250/100)</f>
        <v/>
      </c>
      <c r="AW254" s="420">
        <f t="shared" si="1136"/>
        <v>0</v>
      </c>
      <c r="AX254" s="420">
        <f t="shared" si="1215"/>
        <v>0</v>
      </c>
      <c r="AY254" s="420" t="str">
        <f>IF(_tag_month_day!M250="","",_tag_month_day!M250/100)</f>
        <v/>
      </c>
      <c r="AZ254" s="420" t="str">
        <f>IF(_tag_month_day!N250="","",_tag_month_day!N250/100)</f>
        <v/>
      </c>
      <c r="BA254" s="420" t="str">
        <f>IF(_tag_month_day!O250="","",_tag_month_day!O250/100)</f>
        <v/>
      </c>
      <c r="BB254" s="496" t="str">
        <f>IF(_tag_month_day!P250="","",_tag_month_day!P250/100)</f>
        <v/>
      </c>
      <c r="BC254" s="496">
        <f t="shared" si="1216"/>
        <v>0</v>
      </c>
      <c r="BD254" s="496" t="str">
        <f>IF(_tag_month_day!Q250="","",_tag_month_day!Q250/100)</f>
        <v/>
      </c>
      <c r="BE254" s="510" t="str">
        <f>IF(_tag_month_day!R250="","",_tag_month_day!R250/100)</f>
        <v/>
      </c>
      <c r="BF254" s="413" t="str">
        <f>IF(_tag_month_day!CC250="","",_tag_month_day!CC250/100)</f>
        <v/>
      </c>
      <c r="BG254" s="511" t="e">
        <f t="shared" si="1165"/>
        <v>#VALUE!</v>
      </c>
      <c r="BH254" s="198">
        <f t="shared" si="1166"/>
        <v>0</v>
      </c>
      <c r="BI254" s="512" t="e">
        <f>IF(CX254=0,BI253,(DK254*查询!$R$5+DL254*查询!$Q$5+DM254*查询!$N$5+DN254*查询!$O$5+DO254*查询!$P$5)*AF254/CX254)</f>
        <v>#VALUE!</v>
      </c>
      <c r="BJ254" s="512" t="e">
        <f>IF(CX254=0,BJ253,(DP254*查询!$S$5+DQ254*查询!$T$5+DR254*查询!$U$5)*AF254/CX254)</f>
        <v>#VALUE!</v>
      </c>
      <c r="BK254" s="512">
        <f t="shared" si="1217"/>
        <v>1</v>
      </c>
      <c r="BL254" s="513" t="str">
        <f>IF(_cfyc_month_day!A250="","",_cfyc_month_day!A250)</f>
        <v/>
      </c>
      <c r="BM254" s="513" t="str">
        <f>IF(_cfyc_month_day!B250="","",_cfyc_month_day!B250)</f>
        <v/>
      </c>
      <c r="BN254" s="513" t="str">
        <f>IF(_cfyc_month_day!C250="","",_cfyc_month_day!C250)</f>
        <v/>
      </c>
      <c r="BO254" s="522" t="str">
        <f>IF(_cfyc_month_day!D250="","",_cfyc_month_day!D250)</f>
        <v/>
      </c>
      <c r="BP254" s="522" t="str">
        <f>IF(_cfyc_month_day!E250="","",_cfyc_month_day!E250)</f>
        <v/>
      </c>
      <c r="BQ254" s="522" t="str">
        <f>IF(_cfyc_month_day!F250="","",_cfyc_month_day!F250)</f>
        <v/>
      </c>
      <c r="BR254" s="513" t="str">
        <f>IF(_tag_month_day!T250="","",_tag_month_day!T250)</f>
        <v/>
      </c>
      <c r="BS254" s="513" t="str">
        <f>IF(_tag_month_day!U250="","",_tag_month_day!U250)</f>
        <v/>
      </c>
      <c r="BT254" s="523" t="str">
        <f t="shared" si="1218"/>
        <v/>
      </c>
      <c r="BU254" s="223" t="str">
        <f>IF(_tag_month_day!V250="","",_tag_month_day!V250)</f>
        <v/>
      </c>
      <c r="BV254" s="206" t="str">
        <f>IF(_tag_month_day!W250="","",_tag_month_day!W250)</f>
        <v/>
      </c>
      <c r="BW254" s="540" t="str">
        <f>IF(_tag_month_day!X250="","",_tag_month_day!X250)</f>
        <v/>
      </c>
      <c r="BX254" s="540" t="str">
        <f>IF(_tag_month_day!Y250="","",_tag_month_day!Y250)</f>
        <v/>
      </c>
      <c r="BY254" s="541">
        <f ca="1" t="shared" si="1219"/>
        <v>43627.4583333327</v>
      </c>
      <c r="BZ254" s="542" t="s">
        <v>215</v>
      </c>
      <c r="CA254" s="543" t="str">
        <f>IF(_jhy2_month_day!A250="","",_jhy2_month_day!A250)</f>
        <v/>
      </c>
      <c r="CB254" s="464" t="str">
        <f>IF(_jhy2_month_day!B250="","",_jhy2_month_day!B250)</f>
        <v/>
      </c>
      <c r="CC254" s="464" t="str">
        <f>IF(_jhy2_month_day!C250="","",_jhy2_month_day!C250)</f>
        <v/>
      </c>
      <c r="CD254" s="464" t="str">
        <f>IF(_jhy2_month_day!D250="","",_jhy2_month_day!D250)</f>
        <v/>
      </c>
      <c r="CE254" s="464" t="str">
        <f>IF(_jhy2_month_day!E250="","",_jhy2_month_day!E250)</f>
        <v/>
      </c>
      <c r="CF254" s="464" t="str">
        <f>IF(_jhy2_month_day!F250="","",_jhy2_month_day!F250)</f>
        <v/>
      </c>
      <c r="CG254" s="464" t="str">
        <f>IF(_jhy2_month_day!G250="","",_jhy2_month_day!G250)</f>
        <v/>
      </c>
      <c r="CH254" s="464" t="str">
        <f>IF(_jhy2_month_day!H250="","",_jhy2_month_day!H250)</f>
        <v/>
      </c>
      <c r="CI254" s="464" t="str">
        <f>IF(_jhy2_month_day!I250="","",_jhy2_month_day!I250)</f>
        <v/>
      </c>
      <c r="CJ254" s="464" t="str">
        <f>IF(_jhy2_month_day!J250="","",_jhy2_month_day!J250)</f>
        <v/>
      </c>
      <c r="CK254" s="464" t="str">
        <f>IF(_jhy2_month_day!K250="","",_jhy2_month_day!K250)</f>
        <v/>
      </c>
      <c r="CL254" s="562" t="str">
        <f>IF(_jhy2_month_day!L250="","",_jhy2_month_day!L250)</f>
        <v/>
      </c>
      <c r="CM254" s="562" t="str">
        <f>IF(_jhy2_month_day!M250="","",_jhy2_month_day!M250)</f>
        <v/>
      </c>
      <c r="CN254" s="562" t="str">
        <f>IF(_jhy2_month_day!N250="","",_jhy2_month_day!N250)</f>
        <v/>
      </c>
      <c r="CO254" s="562" t="str">
        <f>IF(_jhy2_month_day!O250="","",_jhy2_month_day!O250)</f>
        <v/>
      </c>
      <c r="CP254" s="562" t="str">
        <f>IF(_jhy2_month_day!P250="","",_jhy2_month_day!P250)</f>
        <v/>
      </c>
      <c r="CQ254" s="562" t="str">
        <f>IF(_jhy2_month_day!Q250="","",_jhy2_month_day!Q250)</f>
        <v/>
      </c>
      <c r="CR254" s="563" t="str">
        <f>IF(_jhy2_month_day!R250="","",_jhy2_month_day!R250)</f>
        <v/>
      </c>
      <c r="CS254" s="576" t="str">
        <f>IF(_jhy2_month_day!S250="","",_jhy2_month_day!S250)</f>
        <v/>
      </c>
      <c r="CT254" s="562" t="str">
        <f>IF(_jhy2_month_day!T250="","",_jhy2_month_day!T250)</f>
        <v/>
      </c>
      <c r="CU254" s="577" t="e">
        <f t="shared" si="1167"/>
        <v>#VALUE!</v>
      </c>
      <c r="CV254" s="198" t="e">
        <f t="shared" si="1168"/>
        <v>#VALUE!</v>
      </c>
      <c r="CW254" s="192" t="e">
        <f t="shared" si="1169"/>
        <v>#VALUE!</v>
      </c>
      <c r="CX254" s="192" t="e">
        <f t="shared" si="1170"/>
        <v>#VALUE!</v>
      </c>
      <c r="CY254" s="202" t="e">
        <f t="shared" si="1171"/>
        <v>#VALUE!</v>
      </c>
      <c r="CZ254" s="192" t="e">
        <f t="shared" ref="CZ254:DI254" si="1514">$AJ254*EF254</f>
        <v>#VALUE!</v>
      </c>
      <c r="DA254" s="192" t="e">
        <f t="shared" si="1514"/>
        <v>#VALUE!</v>
      </c>
      <c r="DB254" s="192" t="e">
        <f t="shared" si="1514"/>
        <v>#VALUE!</v>
      </c>
      <c r="DC254" s="192" t="e">
        <f t="shared" si="1514"/>
        <v>#VALUE!</v>
      </c>
      <c r="DD254" s="192" t="e">
        <f t="shared" si="1514"/>
        <v>#VALUE!</v>
      </c>
      <c r="DE254" s="192" t="e">
        <f t="shared" si="1514"/>
        <v>#VALUE!</v>
      </c>
      <c r="DF254" s="192" t="e">
        <f t="shared" si="1514"/>
        <v>#VALUE!</v>
      </c>
      <c r="DG254" s="192" t="e">
        <f t="shared" si="1514"/>
        <v>#VALUE!</v>
      </c>
      <c r="DH254" s="192" t="e">
        <f t="shared" si="1514"/>
        <v>#VALUE!</v>
      </c>
      <c r="DI254" s="192" t="e">
        <f t="shared" si="1514"/>
        <v>#VALUE!</v>
      </c>
      <c r="DJ254" s="192" t="e">
        <f t="shared" si="1173"/>
        <v>#VALUE!</v>
      </c>
      <c r="DK254" s="192" t="e">
        <f t="shared" si="1174"/>
        <v>#VALUE!</v>
      </c>
      <c r="DL254" s="192" t="e">
        <f t="shared" si="1175"/>
        <v>#VALUE!</v>
      </c>
      <c r="DM254" s="192" t="e">
        <f t="shared" si="1176"/>
        <v>#VALUE!</v>
      </c>
      <c r="DN254" s="192" t="e">
        <f t="shared" si="1177"/>
        <v>#VALUE!</v>
      </c>
      <c r="DO254" s="192" t="e">
        <f t="shared" si="1178"/>
        <v>#VALUE!</v>
      </c>
      <c r="DP254" s="192" t="e">
        <f t="shared" si="1179"/>
        <v>#VALUE!</v>
      </c>
      <c r="DQ254" s="192" t="e">
        <f t="shared" si="1180"/>
        <v>#VALUE!</v>
      </c>
      <c r="DR254" s="192" t="e">
        <f t="shared" si="1181"/>
        <v>#VALUE!</v>
      </c>
      <c r="DS254" s="192" t="e">
        <f t="shared" si="1182"/>
        <v>#VALUE!</v>
      </c>
      <c r="DT254" s="192" t="e">
        <f t="shared" si="1183"/>
        <v>#VALUE!</v>
      </c>
      <c r="DU254" s="192" t="e">
        <f t="shared" si="1184"/>
        <v>#VALUE!</v>
      </c>
      <c r="DV254" s="198" t="e">
        <f t="shared" si="1185"/>
        <v>#VALUE!</v>
      </c>
      <c r="DW254" s="198" t="e">
        <f t="shared" si="1186"/>
        <v>#DIV/0!</v>
      </c>
      <c r="DX254" s="198" t="e">
        <f t="shared" si="1187"/>
        <v>#DIV/0!</v>
      </c>
      <c r="DY254" s="198" t="e">
        <f t="shared" si="1188"/>
        <v>#VALUE!</v>
      </c>
      <c r="DZ254" s="198" t="e">
        <f t="shared" si="1189"/>
        <v>#VALUE!</v>
      </c>
      <c r="EA254" s="198" t="e">
        <f t="shared" si="1190"/>
        <v>#VALUE!</v>
      </c>
      <c r="EB254" s="198" t="e">
        <f t="shared" si="1191"/>
        <v>#VALUE!</v>
      </c>
      <c r="EC254" s="198" t="e">
        <f t="shared" si="1192"/>
        <v>#DIV/0!</v>
      </c>
      <c r="ED254" s="198" t="e">
        <f t="shared" si="1193"/>
        <v>#VALUE!</v>
      </c>
      <c r="EE254" s="198" t="e">
        <f t="shared" si="1194"/>
        <v>#VALUE!</v>
      </c>
      <c r="EF254" s="198" t="e">
        <f t="shared" ref="EF254:EO254" si="1515">DV254/SUM($DV254:$EE254)</f>
        <v>#VALUE!</v>
      </c>
      <c r="EG254" s="198" t="e">
        <f t="shared" si="1515"/>
        <v>#DIV/0!</v>
      </c>
      <c r="EH254" s="198" t="e">
        <f t="shared" si="1515"/>
        <v>#DIV/0!</v>
      </c>
      <c r="EI254" s="198" t="e">
        <f t="shared" si="1515"/>
        <v>#VALUE!</v>
      </c>
      <c r="EJ254" s="198" t="e">
        <f t="shared" si="1515"/>
        <v>#VALUE!</v>
      </c>
      <c r="EK254" s="198" t="e">
        <f t="shared" si="1515"/>
        <v>#VALUE!</v>
      </c>
      <c r="EL254" s="198" t="e">
        <f t="shared" si="1515"/>
        <v>#VALUE!</v>
      </c>
      <c r="EM254" s="198" t="e">
        <f t="shared" si="1515"/>
        <v>#DIV/0!</v>
      </c>
      <c r="EN254" s="198" t="e">
        <f t="shared" si="1515"/>
        <v>#VALUE!</v>
      </c>
      <c r="EO254" s="198" t="e">
        <f t="shared" si="1515"/>
        <v>#VALUE!</v>
      </c>
      <c r="EP254" s="511">
        <f t="shared" ref="EP254:EW254" si="1516">EP253</f>
        <v>0.08</v>
      </c>
      <c r="EQ254" s="511">
        <f t="shared" si="1516"/>
        <v>0.015</v>
      </c>
      <c r="ER254" s="511">
        <f t="shared" si="1516"/>
        <v>0.015</v>
      </c>
      <c r="ES254" s="511">
        <f t="shared" si="1516"/>
        <v>0.015</v>
      </c>
      <c r="ET254" s="511">
        <f t="shared" si="1516"/>
        <v>0.015</v>
      </c>
      <c r="EU254" s="511">
        <f t="shared" si="1516"/>
        <v>0.09</v>
      </c>
      <c r="EV254" s="511">
        <f t="shared" si="1516"/>
        <v>0.09</v>
      </c>
      <c r="EW254" s="511">
        <f t="shared" si="1516"/>
        <v>0.09</v>
      </c>
      <c r="EX254" s="420" t="str">
        <f>IF(_tag_month_day!AS250="","",_tag_month_day!AS250/100)</f>
        <v/>
      </c>
      <c r="EY254" s="420" t="str">
        <f>IF(_tag_month_day!AT250="","",_tag_month_day!AT250/100)</f>
        <v/>
      </c>
      <c r="EZ254" s="420" t="str">
        <f>IF(_tag_month_day!AU250="","",_tag_month_day!AU250/100)</f>
        <v/>
      </c>
      <c r="FA254" s="420" t="str">
        <f>IF(_tag_month_day!AV250="","",_tag_month_day!AV250/100)</f>
        <v/>
      </c>
      <c r="FB254" s="420" t="str">
        <f>IF(_tag_month_day!AW250="","",_tag_month_day!AW250/100)</f>
        <v/>
      </c>
      <c r="FC254" s="420" t="str">
        <f>IF(_tag_month_day!AX250="","",_tag_month_day!AX250/100)</f>
        <v/>
      </c>
      <c r="FD254" s="510">
        <f t="shared" si="1223"/>
        <v>0.33</v>
      </c>
      <c r="FE254" s="510">
        <f t="shared" si="1224"/>
        <v>0.19</v>
      </c>
      <c r="FF254" s="510">
        <f t="shared" si="1225"/>
        <v>0.003</v>
      </c>
      <c r="FG254" s="510">
        <f t="shared" si="1226"/>
        <v>0</v>
      </c>
      <c r="FH254" s="603">
        <f t="shared" si="1227"/>
        <v>0.0001</v>
      </c>
      <c r="FI254" s="510">
        <f t="shared" ref="FI254:FR254" si="1517">FI253</f>
        <v>0.41</v>
      </c>
      <c r="FJ254" s="510">
        <f t="shared" si="1517"/>
        <v>0.11</v>
      </c>
      <c r="FK254" s="510">
        <f t="shared" si="1517"/>
        <v>0.015</v>
      </c>
      <c r="FL254" s="510">
        <f t="shared" si="1517"/>
        <v>0</v>
      </c>
      <c r="FM254" s="603">
        <f t="shared" si="1517"/>
        <v>0.0001</v>
      </c>
      <c r="FN254" s="510" t="str">
        <f>IF(_tag_month_day!AY250="","",_tag_month_day!AY250/100)</f>
        <v/>
      </c>
      <c r="FO254" s="510" t="str">
        <f>IF(_tag_month_day!AZ250="","",_tag_month_day!AZ250/100)</f>
        <v/>
      </c>
      <c r="FP254" s="510" t="str">
        <f>IF(_tag_month_day!BA250="","",_tag_month_day!BA250/100)</f>
        <v/>
      </c>
      <c r="FQ254" s="510" t="str">
        <f>IF(_tag_month_day!BB250="","",_tag_month_day!BB250/100)</f>
        <v/>
      </c>
      <c r="FR254" s="603" t="str">
        <f>IF(_tag_month_day!BC250="","",_tag_month_day!BC250/100)</f>
        <v/>
      </c>
      <c r="FS254" s="510" t="str">
        <f>IF(_tag_month_day!BD250="","",_tag_month_day!BD250/100)</f>
        <v/>
      </c>
      <c r="FT254" s="510" t="str">
        <f>IF(_tag_month_day!BE250="","",_tag_month_day!BE250/100)</f>
        <v/>
      </c>
      <c r="FU254" s="510" t="str">
        <f>IF(_tag_month_day!BF250="","",_tag_month_day!BF250/100)</f>
        <v/>
      </c>
      <c r="FV254" s="510" t="str">
        <f>IF(_tag_month_day!BG250="","",_tag_month_day!BG250/100)</f>
        <v/>
      </c>
      <c r="FW254" s="603" t="str">
        <f>IF(_tag_month_day!BH250="","",_tag_month_day!BH250/100)</f>
        <v/>
      </c>
      <c r="FX254" s="510" t="str">
        <f>IF(_tag_month_day!BI250="","",_tag_month_day!BI250/100)</f>
        <v/>
      </c>
      <c r="FY254" s="510" t="str">
        <f>IF(_tag_month_day!BJ250="","",_tag_month_day!BJ250/100)</f>
        <v/>
      </c>
      <c r="FZ254" s="605" t="str">
        <f>IF(_tag_month_day!BK250="","",_tag_month_day!BK250/100)</f>
        <v/>
      </c>
      <c r="GA254" s="510" t="str">
        <f>IF(_tag_month_day!BL250="","",_tag_month_day!BL250/100)</f>
        <v/>
      </c>
      <c r="GB254" s="603" t="str">
        <f>IF(_tag_month_day!BM250="","",_tag_month_day!BM250/100)</f>
        <v/>
      </c>
      <c r="GC254" s="420" t="str">
        <f>IF(_tag_month_day!BN250="","",_tag_month_day!BN250/100)</f>
        <v/>
      </c>
      <c r="GD254" s="420" t="str">
        <f>IF(_tag_month_day!BO250="","",_tag_month_day!BO250/100)</f>
        <v/>
      </c>
      <c r="GE254" s="420" t="str">
        <f>IF(_tag_month_day!BP250="","",_tag_month_day!BP250/100)</f>
        <v/>
      </c>
      <c r="GF254" s="420" t="str">
        <f>IF(_tag_month_day!BQ250="","",_tag_month_day!BQ250/100)</f>
        <v/>
      </c>
      <c r="GG254" s="420" t="str">
        <f>IF(_tag_month_day!BR250="","",_tag_month_day!BR250/100)</f>
        <v/>
      </c>
      <c r="GH254" s="420" t="str">
        <f>IF(_tag_month_day!BS250="","",_tag_month_day!BS250/100)</f>
        <v/>
      </c>
      <c r="GI254" s="603" t="str">
        <f>IF(_tag_month_day!BT250="","",_tag_month_day!BT250/100)</f>
        <v/>
      </c>
      <c r="GJ254" s="612" t="str">
        <f>IF(_tag_month_day!BU250="","",_tag_month_day!BU250/100)</f>
        <v/>
      </c>
      <c r="GK254" s="620" t="str">
        <f>IF(_tag_month_day!BV250="",IF(_rlcf_month_day!A$2="","",_rlcf_month_day!A$2/100),_tag_month_day!BV250/100)</f>
        <v/>
      </c>
      <c r="GL254" s="620" t="str">
        <f>IF(_tag_month_day!BW250="",IF(_rlcf_month_day!B$2="","",_rlcf_month_day!B$2/100),_tag_month_day!BW250/100)</f>
        <v/>
      </c>
      <c r="GM254" s="621" t="str">
        <f>IF(_tag_month_day!BX250="",IF(_rlcf_month_day!C$2="","",_rlcf_month_day!C$2/100),_tag_month_day!BX250/100)</f>
        <v/>
      </c>
      <c r="GN254" s="620" t="str">
        <f>IF(_tag_month_day!BV250="",IF(_rlcf_month_day!A$2="","",_rlcf_month_day!A$2/100),_tag_month_day!BV250/100)</f>
        <v/>
      </c>
      <c r="GO254" s="620" t="str">
        <f>IF(_tag_month_day!BW250="",IF(_rlcf_month_day!B$2="","",_rlcf_month_day!B$2/100),_tag_month_day!BW250/100)</f>
        <v/>
      </c>
      <c r="GP254" s="620" t="str">
        <f>IF(_tag_month_day!CD250="",IF(_rlcf_month_day!E$2="","",_rlcf_month_day!E$2/100),_tag_month_day!CD250/100)</f>
        <v/>
      </c>
      <c r="GQ254" s="620" t="str">
        <f>IF(_tag_month_day!CE250="",IF(_rlcf_month_day!F$2="","",_rlcf_month_day!F$2/100),_tag_month_day!CE250/100)</f>
        <v/>
      </c>
      <c r="GR254" s="621" t="str">
        <f>IF(_tag_month_day!CF250="",IF(_rlcf_month_day!G$2="","",_rlcf_month_day!G$2/100),_tag_month_day!CF250/100)</f>
        <v/>
      </c>
      <c r="GS254" s="626">
        <f t="shared" ref="GS254:HH254" si="1518">GS253</f>
        <v>0.953</v>
      </c>
      <c r="GT254" s="626">
        <f t="shared" si="1518"/>
        <v>0.55</v>
      </c>
      <c r="GU254" s="626">
        <f t="shared" si="1518"/>
        <v>0.55</v>
      </c>
      <c r="GV254" s="626">
        <f t="shared" si="1518"/>
        <v>0.55</v>
      </c>
      <c r="GW254" s="626">
        <f t="shared" si="1518"/>
        <v>0.5</v>
      </c>
      <c r="GX254" s="626">
        <f t="shared" si="1518"/>
        <v>0.935</v>
      </c>
      <c r="GY254" s="626">
        <f t="shared" si="1518"/>
        <v>0.15</v>
      </c>
      <c r="GZ254" s="626">
        <f t="shared" si="1518"/>
        <v>1</v>
      </c>
      <c r="HA254" s="632">
        <f t="shared" si="1518"/>
        <v>0.047</v>
      </c>
      <c r="HB254" s="632">
        <f t="shared" si="1518"/>
        <v>0.45</v>
      </c>
      <c r="HC254" s="632">
        <f t="shared" si="1518"/>
        <v>0.45</v>
      </c>
      <c r="HD254" s="632">
        <f t="shared" si="1518"/>
        <v>0.45</v>
      </c>
      <c r="HE254" s="632">
        <f t="shared" si="1518"/>
        <v>0.5</v>
      </c>
      <c r="HF254" s="632">
        <f t="shared" si="1518"/>
        <v>0.065</v>
      </c>
      <c r="HG254" s="632">
        <f t="shared" si="1518"/>
        <v>0.85</v>
      </c>
      <c r="HH254" s="632">
        <f t="shared" si="1518"/>
        <v>0</v>
      </c>
      <c r="HI254" s="68" t="e">
        <f t="shared" si="1199"/>
        <v>#VALUE!</v>
      </c>
      <c r="HJ254" s="68" t="e">
        <f t="shared" si="1230"/>
        <v>#VALUE!</v>
      </c>
      <c r="HK254" s="202">
        <f t="shared" si="1231"/>
        <v>0.85</v>
      </c>
      <c r="HL254" s="464">
        <f t="shared" si="1232"/>
        <v>550000</v>
      </c>
      <c r="HM254" s="464">
        <f t="shared" si="1233"/>
        <v>480000</v>
      </c>
      <c r="HN254" s="192" t="e">
        <f t="shared" si="1200"/>
        <v>#VALUE!</v>
      </c>
      <c r="HO254" s="192" t="e">
        <f>HN254*HK254*$HO$2/HL254*1000000</f>
        <v>#VALUE!</v>
      </c>
      <c r="HP254" s="192" t="e">
        <f>HN254*HK254*$HP$2/HM254*1000000</f>
        <v>#VALUE!</v>
      </c>
    </row>
    <row r="255" customFormat="1" spans="1:224">
      <c r="A255" s="381">
        <v>250</v>
      </c>
      <c r="B255" s="54">
        <f ca="1" t="shared" si="1234"/>
        <v>43627</v>
      </c>
      <c r="C255" s="57">
        <f t="shared" si="1235"/>
        <v>0.0416666666666667</v>
      </c>
      <c r="D255" s="68" t="str">
        <f ca="1" t="shared" si="1201"/>
        <v>白班</v>
      </c>
      <c r="E255" s="68" t="str">
        <f ca="1" t="shared" si="1202"/>
        <v>乙</v>
      </c>
      <c r="F255" s="68">
        <f ca="1">SUMPRODUCT((成本日报!$A$3:$A$95=计划!B255)*(成本日报!$B$3:$B$95=计划!$D255),成本日报!$C$3:$C$95)</f>
        <v>2</v>
      </c>
      <c r="G255" s="382">
        <f ca="1" t="shared" si="1236"/>
        <v>43627.3749999994</v>
      </c>
      <c r="H255" s="382">
        <f ca="1" t="shared" si="1203"/>
        <v>43627.3819444438</v>
      </c>
      <c r="I255" s="382">
        <f ca="1" t="shared" si="1204"/>
        <v>43627.3874999994</v>
      </c>
      <c r="J255" s="382">
        <f ca="1" t="shared" si="1205"/>
        <v>43627.4166666661</v>
      </c>
      <c r="K255" s="382">
        <f ca="1" t="shared" si="1206"/>
        <v>43627.4791666661</v>
      </c>
      <c r="L255" s="382">
        <f ca="1" t="shared" si="1207"/>
        <v>43627.4999999994</v>
      </c>
      <c r="M255" s="398" t="str">
        <f>IF(_tag_month_day!A251="","",_tag_month_day!A251)</f>
        <v/>
      </c>
      <c r="N255" s="398" t="str">
        <f>IF(_tag_month_day!B251="","",_tag_month_day!B251)</f>
        <v/>
      </c>
      <c r="O255" s="399" t="e">
        <f t="shared" si="1208"/>
        <v>#VALUE!</v>
      </c>
      <c r="P255" s="398" t="str">
        <f>IF(_tag_month_day!C251="","",_tag_month_day!C251)</f>
        <v/>
      </c>
      <c r="Q255" s="398" t="str">
        <f>IF(_tag_month_day!D251="","",_tag_month_day!D251)</f>
        <v/>
      </c>
      <c r="R255" s="416">
        <f>IF(_tag_month_day!CB251="",R254,_tag_month_day!CB251/100)</f>
        <v>0.07</v>
      </c>
      <c r="S255" s="417" t="str">
        <f>IF(_tag_month_day!E251="","",_tag_month_day!E251)</f>
        <v/>
      </c>
      <c r="T255" s="417" t="str">
        <f>IF(_tag_month_day!F251="","",_tag_month_day!F251)</f>
        <v/>
      </c>
      <c r="U255" s="418" t="e">
        <f t="shared" si="1162"/>
        <v>#VALUE!</v>
      </c>
      <c r="V255" s="53" t="e">
        <f t="shared" si="1163"/>
        <v>#VALUE!</v>
      </c>
      <c r="W255" s="419" t="str">
        <f>IF(_jhy_month_day!A251="","",_jhy_month_day!A251)</f>
        <v/>
      </c>
      <c r="X255" s="420" t="str">
        <f>IF(_jhy_month_day!B251="","",_jhy_month_day!B251/100)</f>
        <v/>
      </c>
      <c r="Y255" s="420" t="str">
        <f>IF(_jhy_month_day!C251="","",_jhy_month_day!C251/100)</f>
        <v/>
      </c>
      <c r="Z255" s="439">
        <f t="shared" si="1253"/>
        <v>63</v>
      </c>
      <c r="AA255" s="440" t="str">
        <f>IF(_tag_month_day!G251="","",_tag_month_day!G251/100)</f>
        <v/>
      </c>
      <c r="AB255" s="440" t="str">
        <f>IF(_tag_month_day!H251="","",_tag_month_day!H251/100)</f>
        <v/>
      </c>
      <c r="AC255" s="193">
        <f t="shared" si="1209"/>
        <v>1.59963432013121</v>
      </c>
      <c r="AD255" s="441" t="str">
        <f t="shared" si="1210"/>
        <v/>
      </c>
      <c r="AE255" s="442" t="str">
        <f t="shared" si="1211"/>
        <v/>
      </c>
      <c r="AF255" s="443">
        <v>1</v>
      </c>
      <c r="AG255" s="68" t="str">
        <f>IF(_duihao_month_day!A251="","",_duihao_month_day!A251)</f>
        <v/>
      </c>
      <c r="AH255" s="463">
        <f>IF(_gyk_month_day!B251="",AH254,_gyk_month_day!B251)</f>
        <v>820</v>
      </c>
      <c r="AI255" s="464" t="e">
        <f t="shared" si="1237"/>
        <v>#VALUE!</v>
      </c>
      <c r="AJ255" s="68" t="str">
        <f>IF(_tag_month_day!I251="","",_tag_month_day!I251)</f>
        <v/>
      </c>
      <c r="AK255" s="465" t="str">
        <f>IF(_tzyy_month_day!A251="","",_tzyy_month_day!A251)</f>
        <v/>
      </c>
      <c r="AL255" s="465" t="str">
        <f>IF(_tzyy_month_day!B251="","",_tzyy_month_day!B251)</f>
        <v/>
      </c>
      <c r="AM255" s="465" t="str">
        <f>IF(_tzyy_month_day!C251="","",_tzyy_month_day!C251)</f>
        <v/>
      </c>
      <c r="AN255" s="466" t="str">
        <f>IF(_tag_month_day!CG251="","",_tag_month_day!CG251)</f>
        <v/>
      </c>
      <c r="AO255" s="466" t="str">
        <f>IF(_tag_month_day!CH251="","",_tag_month_day!CH251)</f>
        <v/>
      </c>
      <c r="AP255" s="486" t="e">
        <f t="shared" si="1212"/>
        <v>#VALUE!</v>
      </c>
      <c r="AQ255" s="487" t="str">
        <f>IF(_tag_month_day!J251="","",_tag_month_day!J251/100)</f>
        <v/>
      </c>
      <c r="AR255" s="488">
        <f t="shared" si="1213"/>
        <v>1.3</v>
      </c>
      <c r="AS255" s="489" t="e">
        <f t="shared" si="1164"/>
        <v>#VALUE!</v>
      </c>
      <c r="AT255" s="489">
        <f t="shared" si="1214"/>
        <v>0</v>
      </c>
      <c r="AU255" s="490" t="str">
        <f>IF(_tag_month_day!K251="","",_tag_month_day!K251)</f>
        <v/>
      </c>
      <c r="AV255" s="491" t="str">
        <f>IF(_tag_month_day!L251="","",_tag_month_day!L251/100)</f>
        <v/>
      </c>
      <c r="AW255" s="420">
        <f t="shared" si="1136"/>
        <v>0</v>
      </c>
      <c r="AX255" s="420">
        <f t="shared" si="1215"/>
        <v>0</v>
      </c>
      <c r="AY255" s="420" t="str">
        <f>IF(_tag_month_day!M251="","",_tag_month_day!M251/100)</f>
        <v/>
      </c>
      <c r="AZ255" s="420" t="str">
        <f>IF(_tag_month_day!N251="","",_tag_month_day!N251/100)</f>
        <v/>
      </c>
      <c r="BA255" s="420" t="str">
        <f>IF(_tag_month_day!O251="","",_tag_month_day!O251/100)</f>
        <v/>
      </c>
      <c r="BB255" s="496" t="str">
        <f>IF(_tag_month_day!P251="","",_tag_month_day!P251/100)</f>
        <v/>
      </c>
      <c r="BC255" s="496">
        <f t="shared" si="1216"/>
        <v>0</v>
      </c>
      <c r="BD255" s="496" t="str">
        <f>IF(_tag_month_day!Q251="","",_tag_month_day!Q251/100)</f>
        <v/>
      </c>
      <c r="BE255" s="510" t="str">
        <f>IF(_tag_month_day!R251="","",_tag_month_day!R251/100)</f>
        <v/>
      </c>
      <c r="BF255" s="413" t="str">
        <f>IF(_tag_month_day!CC251="","",_tag_month_day!CC251/100)</f>
        <v/>
      </c>
      <c r="BG255" s="511" t="e">
        <f t="shared" si="1165"/>
        <v>#VALUE!</v>
      </c>
      <c r="BH255" s="198">
        <f t="shared" si="1166"/>
        <v>0</v>
      </c>
      <c r="BI255" s="512" t="e">
        <f>IF(CX255=0,BI254,(DK255*查询!$R$5+DL255*查询!$Q$5+DM255*查询!$N$5+DN255*查询!$O$5+DO255*查询!$P$5)*AF255/CX255)</f>
        <v>#VALUE!</v>
      </c>
      <c r="BJ255" s="512" t="e">
        <f>IF(CX255=0,BJ254,(DP255*查询!$S$5+DQ255*查询!$T$5+DR255*查询!$U$5)*AF255/CX255)</f>
        <v>#VALUE!</v>
      </c>
      <c r="BK255" s="512">
        <f t="shared" si="1217"/>
        <v>1</v>
      </c>
      <c r="BL255" s="513" t="str">
        <f>IF(_cfyc_month_day!A251="","",_cfyc_month_day!A251)</f>
        <v/>
      </c>
      <c r="BM255" s="513" t="str">
        <f>IF(_cfyc_month_day!B251="","",_cfyc_month_day!B251)</f>
        <v/>
      </c>
      <c r="BN255" s="513" t="str">
        <f>IF(_cfyc_month_day!C251="","",_cfyc_month_day!C251)</f>
        <v/>
      </c>
      <c r="BO255" s="522" t="str">
        <f>IF(_cfyc_month_day!D251="","",_cfyc_month_day!D251)</f>
        <v/>
      </c>
      <c r="BP255" s="522" t="str">
        <f>IF(_cfyc_month_day!E251="","",_cfyc_month_day!E251)</f>
        <v/>
      </c>
      <c r="BQ255" s="522" t="str">
        <f>IF(_cfyc_month_day!F251="","",_cfyc_month_day!F251)</f>
        <v/>
      </c>
      <c r="BR255" s="513" t="str">
        <f>IF(_tag_month_day!T251="","",_tag_month_day!T251)</f>
        <v/>
      </c>
      <c r="BS255" s="513" t="str">
        <f>IF(_tag_month_day!U251="","",_tag_month_day!U251)</f>
        <v/>
      </c>
      <c r="BT255" s="523" t="str">
        <f t="shared" si="1218"/>
        <v/>
      </c>
      <c r="BU255" s="223" t="str">
        <f>IF(_tag_month_day!V251="","",_tag_month_day!V251)</f>
        <v/>
      </c>
      <c r="BV255" s="206" t="str">
        <f>IF(_tag_month_day!W251="","",_tag_month_day!W251)</f>
        <v/>
      </c>
      <c r="BW255" s="540" t="str">
        <f>IF(_tag_month_day!X251="","",_tag_month_day!X251)</f>
        <v/>
      </c>
      <c r="BX255" s="540" t="str">
        <f>IF(_tag_month_day!Y251="","",_tag_month_day!Y251)</f>
        <v/>
      </c>
      <c r="BY255" s="541">
        <f ca="1" t="shared" si="1219"/>
        <v>43627.4999999994</v>
      </c>
      <c r="BZ255" s="542"/>
      <c r="CA255" s="543" t="str">
        <f>IF(_jhy2_month_day!A251="","",_jhy2_month_day!A251)</f>
        <v/>
      </c>
      <c r="CB255" s="464" t="str">
        <f>IF(_jhy2_month_day!B251="","",_jhy2_month_day!B251)</f>
        <v/>
      </c>
      <c r="CC255" s="464" t="str">
        <f>IF(_jhy2_month_day!C251="","",_jhy2_month_day!C251)</f>
        <v/>
      </c>
      <c r="CD255" s="464" t="str">
        <f>IF(_jhy2_month_day!D251="","",_jhy2_month_day!D251)</f>
        <v/>
      </c>
      <c r="CE255" s="464" t="str">
        <f>IF(_jhy2_month_day!E251="","",_jhy2_month_day!E251)</f>
        <v/>
      </c>
      <c r="CF255" s="464" t="str">
        <f>IF(_jhy2_month_day!F251="","",_jhy2_month_day!F251)</f>
        <v/>
      </c>
      <c r="CG255" s="464" t="str">
        <f>IF(_jhy2_month_day!G251="","",_jhy2_month_day!G251)</f>
        <v/>
      </c>
      <c r="CH255" s="464" t="str">
        <f>IF(_jhy2_month_day!H251="","",_jhy2_month_day!H251)</f>
        <v/>
      </c>
      <c r="CI255" s="464" t="str">
        <f>IF(_jhy2_month_day!I251="","",_jhy2_month_day!I251)</f>
        <v/>
      </c>
      <c r="CJ255" s="464" t="str">
        <f>IF(_jhy2_month_day!J251="","",_jhy2_month_day!J251)</f>
        <v/>
      </c>
      <c r="CK255" s="464" t="str">
        <f>IF(_jhy2_month_day!K251="","",_jhy2_month_day!K251)</f>
        <v/>
      </c>
      <c r="CL255" s="562" t="str">
        <f>IF(_jhy2_month_day!L251="","",_jhy2_month_day!L251)</f>
        <v/>
      </c>
      <c r="CM255" s="562" t="str">
        <f>IF(_jhy2_month_day!M251="","",_jhy2_month_day!M251)</f>
        <v/>
      </c>
      <c r="CN255" s="562" t="str">
        <f>IF(_jhy2_month_day!N251="","",_jhy2_month_day!N251)</f>
        <v/>
      </c>
      <c r="CO255" s="562" t="str">
        <f>IF(_jhy2_month_day!O251="","",_jhy2_month_day!O251)</f>
        <v/>
      </c>
      <c r="CP255" s="562" t="str">
        <f>IF(_jhy2_month_day!P251="","",_jhy2_month_day!P251)</f>
        <v/>
      </c>
      <c r="CQ255" s="562" t="str">
        <f>IF(_jhy2_month_day!Q251="","",_jhy2_month_day!Q251)</f>
        <v/>
      </c>
      <c r="CR255" s="563" t="str">
        <f>IF(_jhy2_month_day!R251="","",_jhy2_month_day!R251)</f>
        <v/>
      </c>
      <c r="CS255" s="576" t="str">
        <f>IF(_jhy2_month_day!S251="","",_jhy2_month_day!S251)</f>
        <v/>
      </c>
      <c r="CT255" s="562" t="str">
        <f>IF(_jhy2_month_day!T251="","",_jhy2_month_day!T251)</f>
        <v/>
      </c>
      <c r="CU255" s="577" t="e">
        <f t="shared" si="1167"/>
        <v>#VALUE!</v>
      </c>
      <c r="CV255" s="198" t="e">
        <f t="shared" si="1168"/>
        <v>#VALUE!</v>
      </c>
      <c r="CW255" s="192" t="e">
        <f t="shared" si="1169"/>
        <v>#VALUE!</v>
      </c>
      <c r="CX255" s="192" t="e">
        <f t="shared" si="1170"/>
        <v>#VALUE!</v>
      </c>
      <c r="CY255" s="202" t="e">
        <f t="shared" si="1171"/>
        <v>#VALUE!</v>
      </c>
      <c r="CZ255" s="192" t="e">
        <f t="shared" ref="CZ255:DI255" si="1519">$AJ255*EF255</f>
        <v>#VALUE!</v>
      </c>
      <c r="DA255" s="192" t="e">
        <f t="shared" si="1519"/>
        <v>#VALUE!</v>
      </c>
      <c r="DB255" s="192" t="e">
        <f t="shared" si="1519"/>
        <v>#VALUE!</v>
      </c>
      <c r="DC255" s="192" t="e">
        <f t="shared" si="1519"/>
        <v>#VALUE!</v>
      </c>
      <c r="DD255" s="192" t="e">
        <f t="shared" si="1519"/>
        <v>#VALUE!</v>
      </c>
      <c r="DE255" s="192" t="e">
        <f t="shared" si="1519"/>
        <v>#VALUE!</v>
      </c>
      <c r="DF255" s="192" t="e">
        <f t="shared" si="1519"/>
        <v>#VALUE!</v>
      </c>
      <c r="DG255" s="192" t="e">
        <f t="shared" si="1519"/>
        <v>#VALUE!</v>
      </c>
      <c r="DH255" s="192" t="e">
        <f t="shared" si="1519"/>
        <v>#VALUE!</v>
      </c>
      <c r="DI255" s="192" t="e">
        <f t="shared" si="1519"/>
        <v>#VALUE!</v>
      </c>
      <c r="DJ255" s="192" t="e">
        <f t="shared" si="1173"/>
        <v>#VALUE!</v>
      </c>
      <c r="DK255" s="192" t="e">
        <f t="shared" si="1174"/>
        <v>#VALUE!</v>
      </c>
      <c r="DL255" s="192" t="e">
        <f t="shared" si="1175"/>
        <v>#VALUE!</v>
      </c>
      <c r="DM255" s="192" t="e">
        <f t="shared" si="1176"/>
        <v>#VALUE!</v>
      </c>
      <c r="DN255" s="192" t="e">
        <f t="shared" si="1177"/>
        <v>#VALUE!</v>
      </c>
      <c r="DO255" s="192" t="e">
        <f t="shared" si="1178"/>
        <v>#VALUE!</v>
      </c>
      <c r="DP255" s="192" t="e">
        <f t="shared" si="1179"/>
        <v>#VALUE!</v>
      </c>
      <c r="DQ255" s="192" t="e">
        <f t="shared" si="1180"/>
        <v>#VALUE!</v>
      </c>
      <c r="DR255" s="192" t="e">
        <f t="shared" si="1181"/>
        <v>#VALUE!</v>
      </c>
      <c r="DS255" s="192" t="e">
        <f t="shared" si="1182"/>
        <v>#VALUE!</v>
      </c>
      <c r="DT255" s="192" t="e">
        <f t="shared" si="1183"/>
        <v>#VALUE!</v>
      </c>
      <c r="DU255" s="192" t="e">
        <f t="shared" si="1184"/>
        <v>#VALUE!</v>
      </c>
      <c r="DV255" s="198" t="e">
        <f t="shared" si="1185"/>
        <v>#VALUE!</v>
      </c>
      <c r="DW255" s="198" t="e">
        <f t="shared" si="1186"/>
        <v>#DIV/0!</v>
      </c>
      <c r="DX255" s="198" t="e">
        <f t="shared" si="1187"/>
        <v>#DIV/0!</v>
      </c>
      <c r="DY255" s="198" t="e">
        <f t="shared" si="1188"/>
        <v>#VALUE!</v>
      </c>
      <c r="DZ255" s="198" t="e">
        <f t="shared" si="1189"/>
        <v>#VALUE!</v>
      </c>
      <c r="EA255" s="198" t="e">
        <f t="shared" si="1190"/>
        <v>#VALUE!</v>
      </c>
      <c r="EB255" s="198" t="e">
        <f t="shared" si="1191"/>
        <v>#VALUE!</v>
      </c>
      <c r="EC255" s="198" t="e">
        <f t="shared" si="1192"/>
        <v>#DIV/0!</v>
      </c>
      <c r="ED255" s="198" t="e">
        <f t="shared" si="1193"/>
        <v>#VALUE!</v>
      </c>
      <c r="EE255" s="198" t="e">
        <f t="shared" si="1194"/>
        <v>#VALUE!</v>
      </c>
      <c r="EF255" s="198" t="e">
        <f t="shared" ref="EF255:EO255" si="1520">DV255/SUM($DV255:$EE255)</f>
        <v>#VALUE!</v>
      </c>
      <c r="EG255" s="198" t="e">
        <f t="shared" si="1520"/>
        <v>#DIV/0!</v>
      </c>
      <c r="EH255" s="198" t="e">
        <f t="shared" si="1520"/>
        <v>#DIV/0!</v>
      </c>
      <c r="EI255" s="198" t="e">
        <f t="shared" si="1520"/>
        <v>#VALUE!</v>
      </c>
      <c r="EJ255" s="198" t="e">
        <f t="shared" si="1520"/>
        <v>#VALUE!</v>
      </c>
      <c r="EK255" s="198" t="e">
        <f t="shared" si="1520"/>
        <v>#VALUE!</v>
      </c>
      <c r="EL255" s="198" t="e">
        <f t="shared" si="1520"/>
        <v>#VALUE!</v>
      </c>
      <c r="EM255" s="198" t="e">
        <f t="shared" si="1520"/>
        <v>#DIV/0!</v>
      </c>
      <c r="EN255" s="198" t="e">
        <f t="shared" si="1520"/>
        <v>#VALUE!</v>
      </c>
      <c r="EO255" s="198" t="e">
        <f t="shared" si="1520"/>
        <v>#VALUE!</v>
      </c>
      <c r="EP255" s="511">
        <f t="shared" ref="EP255:EW255" si="1521">EP254</f>
        <v>0.08</v>
      </c>
      <c r="EQ255" s="511">
        <f t="shared" si="1521"/>
        <v>0.015</v>
      </c>
      <c r="ER255" s="511">
        <f t="shared" si="1521"/>
        <v>0.015</v>
      </c>
      <c r="ES255" s="511">
        <f t="shared" si="1521"/>
        <v>0.015</v>
      </c>
      <c r="ET255" s="511">
        <f t="shared" si="1521"/>
        <v>0.015</v>
      </c>
      <c r="EU255" s="511">
        <f t="shared" si="1521"/>
        <v>0.09</v>
      </c>
      <c r="EV255" s="511">
        <f t="shared" si="1521"/>
        <v>0.09</v>
      </c>
      <c r="EW255" s="511">
        <f t="shared" si="1521"/>
        <v>0.09</v>
      </c>
      <c r="EX255" s="420" t="str">
        <f>IF(_tag_month_day!AS251="","",_tag_month_day!AS251/100)</f>
        <v/>
      </c>
      <c r="EY255" s="420" t="str">
        <f>IF(_tag_month_day!AT251="","",_tag_month_day!AT251/100)</f>
        <v/>
      </c>
      <c r="EZ255" s="420" t="str">
        <f>IF(_tag_month_day!AU251="","",_tag_month_day!AU251/100)</f>
        <v/>
      </c>
      <c r="FA255" s="420" t="str">
        <f>IF(_tag_month_day!AV251="","",_tag_month_day!AV251/100)</f>
        <v/>
      </c>
      <c r="FB255" s="420" t="str">
        <f>IF(_tag_month_day!AW251="","",_tag_month_day!AW251/100)</f>
        <v/>
      </c>
      <c r="FC255" s="420" t="str">
        <f>IF(_tag_month_day!AX251="","",_tag_month_day!AX251/100)</f>
        <v/>
      </c>
      <c r="FD255" s="510">
        <f t="shared" si="1223"/>
        <v>0.33</v>
      </c>
      <c r="FE255" s="510">
        <f t="shared" si="1224"/>
        <v>0.19</v>
      </c>
      <c r="FF255" s="510">
        <f t="shared" si="1225"/>
        <v>0.003</v>
      </c>
      <c r="FG255" s="510">
        <f t="shared" si="1226"/>
        <v>0</v>
      </c>
      <c r="FH255" s="603">
        <f t="shared" si="1227"/>
        <v>0.0001</v>
      </c>
      <c r="FI255" s="510">
        <f t="shared" ref="FI255:FR255" si="1522">FI254</f>
        <v>0.41</v>
      </c>
      <c r="FJ255" s="510">
        <f t="shared" si="1522"/>
        <v>0.11</v>
      </c>
      <c r="FK255" s="510">
        <f t="shared" si="1522"/>
        <v>0.015</v>
      </c>
      <c r="FL255" s="510">
        <f t="shared" si="1522"/>
        <v>0</v>
      </c>
      <c r="FM255" s="603">
        <f t="shared" si="1522"/>
        <v>0.0001</v>
      </c>
      <c r="FN255" s="510" t="str">
        <f>IF(_tag_month_day!AY251="","",_tag_month_day!AY251/100)</f>
        <v/>
      </c>
      <c r="FO255" s="510" t="str">
        <f>IF(_tag_month_day!AZ251="","",_tag_month_day!AZ251/100)</f>
        <v/>
      </c>
      <c r="FP255" s="510" t="str">
        <f>IF(_tag_month_day!BA251="","",_tag_month_day!BA251/100)</f>
        <v/>
      </c>
      <c r="FQ255" s="510" t="str">
        <f>IF(_tag_month_day!BB251="","",_tag_month_day!BB251/100)</f>
        <v/>
      </c>
      <c r="FR255" s="603" t="str">
        <f>IF(_tag_month_day!BC251="","",_tag_month_day!BC251/100)</f>
        <v/>
      </c>
      <c r="FS255" s="510" t="str">
        <f>IF(_tag_month_day!BD251="","",_tag_month_day!BD251/100)</f>
        <v/>
      </c>
      <c r="FT255" s="510" t="str">
        <f>IF(_tag_month_day!BE251="","",_tag_month_day!BE251/100)</f>
        <v/>
      </c>
      <c r="FU255" s="510" t="str">
        <f>IF(_tag_month_day!BF251="","",_tag_month_day!BF251/100)</f>
        <v/>
      </c>
      <c r="FV255" s="510" t="str">
        <f>IF(_tag_month_day!BG251="","",_tag_month_day!BG251/100)</f>
        <v/>
      </c>
      <c r="FW255" s="603" t="str">
        <f>IF(_tag_month_day!BH251="","",_tag_month_day!BH251/100)</f>
        <v/>
      </c>
      <c r="FX255" s="510" t="str">
        <f>IF(_tag_month_day!BI251="","",_tag_month_day!BI251/100)</f>
        <v/>
      </c>
      <c r="FY255" s="510" t="str">
        <f>IF(_tag_month_day!BJ251="","",_tag_month_day!BJ251/100)</f>
        <v/>
      </c>
      <c r="FZ255" s="605" t="str">
        <f>IF(_tag_month_day!BK251="","",_tag_month_day!BK251/100)</f>
        <v/>
      </c>
      <c r="GA255" s="510" t="str">
        <f>IF(_tag_month_day!BL251="","",_tag_month_day!BL251/100)</f>
        <v/>
      </c>
      <c r="GB255" s="603" t="str">
        <f>IF(_tag_month_day!BM251="","",_tag_month_day!BM251/100)</f>
        <v/>
      </c>
      <c r="GC255" s="420" t="str">
        <f>IF(_tag_month_day!BN251="","",_tag_month_day!BN251/100)</f>
        <v/>
      </c>
      <c r="GD255" s="420" t="str">
        <f>IF(_tag_month_day!BO251="","",_tag_month_day!BO251/100)</f>
        <v/>
      </c>
      <c r="GE255" s="420" t="str">
        <f>IF(_tag_month_day!BP251="","",_tag_month_day!BP251/100)</f>
        <v/>
      </c>
      <c r="GF255" s="420" t="str">
        <f>IF(_tag_month_day!BQ251="","",_tag_month_day!BQ251/100)</f>
        <v/>
      </c>
      <c r="GG255" s="420" t="str">
        <f>IF(_tag_month_day!BR251="","",_tag_month_day!BR251/100)</f>
        <v/>
      </c>
      <c r="GH255" s="420" t="str">
        <f>IF(_tag_month_day!BS251="","",_tag_month_day!BS251/100)</f>
        <v/>
      </c>
      <c r="GI255" s="603" t="str">
        <f>IF(_tag_month_day!BT251="","",_tag_month_day!BT251/100)</f>
        <v/>
      </c>
      <c r="GJ255" s="612" t="str">
        <f>IF(_tag_month_day!BU251="","",_tag_month_day!BU251/100)</f>
        <v/>
      </c>
      <c r="GK255" s="620" t="str">
        <f>IF(_tag_month_day!BV251="",IF(_rlcf_month_day!A$2="","",_rlcf_month_day!A$2/100),_tag_month_day!BV251/100)</f>
        <v/>
      </c>
      <c r="GL255" s="620" t="str">
        <f>IF(_tag_month_day!BW251="",IF(_rlcf_month_day!B$2="","",_rlcf_month_day!B$2/100),_tag_month_day!BW251/100)</f>
        <v/>
      </c>
      <c r="GM255" s="621" t="str">
        <f>IF(_tag_month_day!BX251="",IF(_rlcf_month_day!C$2="","",_rlcf_month_day!C$2/100),_tag_month_day!BX251/100)</f>
        <v/>
      </c>
      <c r="GN255" s="620" t="str">
        <f>IF(_tag_month_day!BV251="",IF(_rlcf_month_day!A$2="","",_rlcf_month_day!A$2/100),_tag_month_day!BV251/100)</f>
        <v/>
      </c>
      <c r="GO255" s="620" t="str">
        <f>IF(_tag_month_day!BW251="",IF(_rlcf_month_day!B$2="","",_rlcf_month_day!B$2/100),_tag_month_day!BW251/100)</f>
        <v/>
      </c>
      <c r="GP255" s="620" t="str">
        <f>IF(_tag_month_day!CD251="",IF(_rlcf_month_day!E$2="","",_rlcf_month_day!E$2/100),_tag_month_day!CD251/100)</f>
        <v/>
      </c>
      <c r="GQ255" s="620" t="str">
        <f>IF(_tag_month_day!CE251="",IF(_rlcf_month_day!F$2="","",_rlcf_month_day!F$2/100),_tag_month_day!CE251/100)</f>
        <v/>
      </c>
      <c r="GR255" s="621" t="str">
        <f>IF(_tag_month_day!CF251="",IF(_rlcf_month_day!G$2="","",_rlcf_month_day!G$2/100),_tag_month_day!CF251/100)</f>
        <v/>
      </c>
      <c r="GS255" s="626">
        <f t="shared" ref="GS255:HH255" si="1523">GS254</f>
        <v>0.953</v>
      </c>
      <c r="GT255" s="626">
        <f t="shared" si="1523"/>
        <v>0.55</v>
      </c>
      <c r="GU255" s="626">
        <f t="shared" si="1523"/>
        <v>0.55</v>
      </c>
      <c r="GV255" s="626">
        <f t="shared" si="1523"/>
        <v>0.55</v>
      </c>
      <c r="GW255" s="626">
        <f t="shared" si="1523"/>
        <v>0.5</v>
      </c>
      <c r="GX255" s="626">
        <f t="shared" si="1523"/>
        <v>0.935</v>
      </c>
      <c r="GY255" s="626">
        <f t="shared" si="1523"/>
        <v>0.15</v>
      </c>
      <c r="GZ255" s="626">
        <f t="shared" si="1523"/>
        <v>1</v>
      </c>
      <c r="HA255" s="632">
        <f t="shared" si="1523"/>
        <v>0.047</v>
      </c>
      <c r="HB255" s="632">
        <f t="shared" si="1523"/>
        <v>0.45</v>
      </c>
      <c r="HC255" s="632">
        <f t="shared" si="1523"/>
        <v>0.45</v>
      </c>
      <c r="HD255" s="632">
        <f t="shared" si="1523"/>
        <v>0.45</v>
      </c>
      <c r="HE255" s="632">
        <f t="shared" si="1523"/>
        <v>0.5</v>
      </c>
      <c r="HF255" s="632">
        <f t="shared" si="1523"/>
        <v>0.065</v>
      </c>
      <c r="HG255" s="632">
        <f t="shared" si="1523"/>
        <v>0.85</v>
      </c>
      <c r="HH255" s="632">
        <f t="shared" si="1523"/>
        <v>0</v>
      </c>
      <c r="HI255" s="68">
        <f t="shared" si="1199"/>
        <v>0</v>
      </c>
      <c r="HJ255" s="68" t="e">
        <f t="shared" si="1230"/>
        <v>#VALUE!</v>
      </c>
      <c r="HK255" s="202">
        <f t="shared" si="1231"/>
        <v>0.85</v>
      </c>
      <c r="HL255" s="464">
        <f t="shared" si="1232"/>
        <v>550000</v>
      </c>
      <c r="HM255" s="464">
        <f t="shared" si="1233"/>
        <v>480000</v>
      </c>
      <c r="HN255" s="192" t="e">
        <f t="shared" si="1200"/>
        <v>#VALUE!</v>
      </c>
      <c r="HO255" s="192" t="e">
        <f>HN255*HK255*$HO$2/HL255*1000000</f>
        <v>#VALUE!</v>
      </c>
      <c r="HP255" s="192" t="e">
        <f>HN255*HK255*$HP$2/HM255*1000000</f>
        <v>#VALUE!</v>
      </c>
    </row>
    <row r="256" customFormat="1" spans="1:224">
      <c r="A256" s="381">
        <v>251</v>
      </c>
      <c r="B256" s="54">
        <f ca="1" t="shared" si="1234"/>
        <v>43627</v>
      </c>
      <c r="C256" s="57">
        <f t="shared" si="1235"/>
        <v>0.0416666666666667</v>
      </c>
      <c r="D256" s="68" t="str">
        <f ca="1" t="shared" si="1201"/>
        <v>白班</v>
      </c>
      <c r="E256" s="68" t="str">
        <f ca="1" t="shared" si="1202"/>
        <v>乙</v>
      </c>
      <c r="F256" s="68">
        <f ca="1">SUMPRODUCT((成本日报!$A$3:$A$95=计划!B256)*(成本日报!$B$3:$B$95=计划!$D256),成本日报!$C$3:$C$95)</f>
        <v>2</v>
      </c>
      <c r="G256" s="382">
        <f ca="1" t="shared" si="1236"/>
        <v>43627.4166666661</v>
      </c>
      <c r="H256" s="382">
        <f ca="1" t="shared" si="1203"/>
        <v>43627.4236111105</v>
      </c>
      <c r="I256" s="382">
        <f ca="1" t="shared" si="1204"/>
        <v>43627.4291666661</v>
      </c>
      <c r="J256" s="382">
        <f ca="1" t="shared" si="1205"/>
        <v>43627.4583333327</v>
      </c>
      <c r="K256" s="382">
        <f ca="1" t="shared" si="1206"/>
        <v>43627.5208333327</v>
      </c>
      <c r="L256" s="382">
        <f ca="1" t="shared" si="1207"/>
        <v>43627.5416666661</v>
      </c>
      <c r="M256" s="398" t="str">
        <f>IF(_tag_month_day!A252="","",_tag_month_day!A252)</f>
        <v/>
      </c>
      <c r="N256" s="398" t="str">
        <f>IF(_tag_month_day!B252="","",_tag_month_day!B252)</f>
        <v/>
      </c>
      <c r="O256" s="399" t="e">
        <f t="shared" si="1208"/>
        <v>#VALUE!</v>
      </c>
      <c r="P256" s="398" t="str">
        <f>IF(_tag_month_day!C252="","",_tag_month_day!C252)</f>
        <v/>
      </c>
      <c r="Q256" s="398" t="str">
        <f>IF(_tag_month_day!D252="","",_tag_month_day!D252)</f>
        <v/>
      </c>
      <c r="R256" s="416">
        <f>IF(_tag_month_day!CB252="",R255,_tag_month_day!CB252/100)</f>
        <v>0.07</v>
      </c>
      <c r="S256" s="417" t="str">
        <f>IF(_tag_month_day!E252="","",_tag_month_day!E252)</f>
        <v/>
      </c>
      <c r="T256" s="417" t="str">
        <f>IF(_tag_month_day!F252="","",_tag_month_day!F252)</f>
        <v/>
      </c>
      <c r="U256" s="418" t="e">
        <f t="shared" si="1162"/>
        <v>#VALUE!</v>
      </c>
      <c r="V256" s="53" t="e">
        <f t="shared" si="1163"/>
        <v>#VALUE!</v>
      </c>
      <c r="W256" s="419" t="str">
        <f>IF(_jhy_month_day!A252="","",_jhy_month_day!A252)</f>
        <v/>
      </c>
      <c r="X256" s="420" t="str">
        <f>IF(_jhy_month_day!B252="","",_jhy_month_day!B252/100)</f>
        <v/>
      </c>
      <c r="Y256" s="420" t="str">
        <f>IF(_jhy_month_day!C252="","",_jhy_month_day!C252/100)</f>
        <v/>
      </c>
      <c r="Z256" s="439">
        <f t="shared" si="1253"/>
        <v>63</v>
      </c>
      <c r="AA256" s="440" t="str">
        <f>IF(_tag_month_day!G252="","",_tag_month_day!G252/100)</f>
        <v/>
      </c>
      <c r="AB256" s="440" t="str">
        <f>IF(_tag_month_day!H252="","",_tag_month_day!H252/100)</f>
        <v/>
      </c>
      <c r="AC256" s="193">
        <f t="shared" si="1209"/>
        <v>1.59963432013121</v>
      </c>
      <c r="AD256" s="441" t="str">
        <f t="shared" si="1210"/>
        <v/>
      </c>
      <c r="AE256" s="442" t="str">
        <f t="shared" si="1211"/>
        <v/>
      </c>
      <c r="AF256" s="443">
        <v>1</v>
      </c>
      <c r="AG256" s="68" t="str">
        <f>IF(_duihao_month_day!A252="","",_duihao_month_day!A252)</f>
        <v/>
      </c>
      <c r="AH256" s="463">
        <f>IF(_gyk_month_day!B252="",AH255,_gyk_month_day!B252)</f>
        <v>820</v>
      </c>
      <c r="AI256" s="464" t="e">
        <f t="shared" si="1237"/>
        <v>#VALUE!</v>
      </c>
      <c r="AJ256" s="68" t="str">
        <f>IF(_tag_month_day!I252="","",_tag_month_day!I252)</f>
        <v/>
      </c>
      <c r="AK256" s="465" t="str">
        <f>IF(_tzyy_month_day!A252="","",_tzyy_month_day!A252)</f>
        <v/>
      </c>
      <c r="AL256" s="465" t="str">
        <f>IF(_tzyy_month_day!B252="","",_tzyy_month_day!B252)</f>
        <v/>
      </c>
      <c r="AM256" s="465" t="str">
        <f>IF(_tzyy_month_day!C252="","",_tzyy_month_day!C252)</f>
        <v/>
      </c>
      <c r="AN256" s="466" t="str">
        <f>IF(_tag_month_day!CG252="","",_tag_month_day!CG252)</f>
        <v/>
      </c>
      <c r="AO256" s="466" t="str">
        <f>IF(_tag_month_day!CH252="","",_tag_month_day!CH252)</f>
        <v/>
      </c>
      <c r="AP256" s="486" t="e">
        <f t="shared" si="1212"/>
        <v>#VALUE!</v>
      </c>
      <c r="AQ256" s="487" t="str">
        <f>IF(_tag_month_day!J252="","",_tag_month_day!J252/100)</f>
        <v/>
      </c>
      <c r="AR256" s="488">
        <f t="shared" si="1213"/>
        <v>1.3</v>
      </c>
      <c r="AS256" s="489" t="e">
        <f t="shared" si="1164"/>
        <v>#VALUE!</v>
      </c>
      <c r="AT256" s="489">
        <f t="shared" si="1214"/>
        <v>0</v>
      </c>
      <c r="AU256" s="490" t="str">
        <f>IF(_tag_month_day!K252="","",_tag_month_day!K252)</f>
        <v/>
      </c>
      <c r="AV256" s="491" t="str">
        <f>IF(_tag_month_day!L252="","",_tag_month_day!L252/100)</f>
        <v/>
      </c>
      <c r="AW256" s="420">
        <f t="shared" ref="AW256:AW319" si="1524">AW255</f>
        <v>0</v>
      </c>
      <c r="AX256" s="420">
        <f t="shared" si="1215"/>
        <v>0</v>
      </c>
      <c r="AY256" s="420" t="str">
        <f>IF(_tag_month_day!M252="","",_tag_month_day!M252/100)</f>
        <v/>
      </c>
      <c r="AZ256" s="420" t="str">
        <f>IF(_tag_month_day!N252="","",_tag_month_day!N252/100)</f>
        <v/>
      </c>
      <c r="BA256" s="420" t="str">
        <f>IF(_tag_month_day!O252="","",_tag_month_day!O252/100)</f>
        <v/>
      </c>
      <c r="BB256" s="496" t="str">
        <f>IF(_tag_month_day!P252="","",_tag_month_day!P252/100)</f>
        <v/>
      </c>
      <c r="BC256" s="496">
        <f t="shared" si="1216"/>
        <v>0</v>
      </c>
      <c r="BD256" s="496" t="str">
        <f>IF(_tag_month_day!Q252="","",_tag_month_day!Q252/100)</f>
        <v/>
      </c>
      <c r="BE256" s="510" t="str">
        <f>IF(_tag_month_day!R252="","",_tag_month_day!R252/100)</f>
        <v/>
      </c>
      <c r="BF256" s="413" t="str">
        <f>IF(_tag_month_day!CC252="","",_tag_month_day!CC252/100)</f>
        <v/>
      </c>
      <c r="BG256" s="511" t="e">
        <f t="shared" si="1165"/>
        <v>#VALUE!</v>
      </c>
      <c r="BH256" s="198">
        <f t="shared" si="1166"/>
        <v>0</v>
      </c>
      <c r="BI256" s="512" t="e">
        <f>IF(CX256=0,BI255,(DK256*查询!$R$5+DL256*查询!$Q$5+DM256*查询!$N$5+DN256*查询!$O$5+DO256*查询!$P$5)*AF256/CX256)</f>
        <v>#VALUE!</v>
      </c>
      <c r="BJ256" s="512" t="e">
        <f>IF(CX256=0,BJ255,(DP256*查询!$S$5+DQ256*查询!$T$5+DR256*查询!$U$5)*AF256/CX256)</f>
        <v>#VALUE!</v>
      </c>
      <c r="BK256" s="512">
        <f t="shared" si="1217"/>
        <v>1</v>
      </c>
      <c r="BL256" s="513" t="str">
        <f>IF(_cfyc_month_day!A252="","",_cfyc_month_day!A252)</f>
        <v/>
      </c>
      <c r="BM256" s="513" t="str">
        <f>IF(_cfyc_month_day!B252="","",_cfyc_month_day!B252)</f>
        <v/>
      </c>
      <c r="BN256" s="513" t="str">
        <f>IF(_cfyc_month_day!C252="","",_cfyc_month_day!C252)</f>
        <v/>
      </c>
      <c r="BO256" s="522" t="str">
        <f>IF(_cfyc_month_day!D252="","",_cfyc_month_day!D252)</f>
        <v/>
      </c>
      <c r="BP256" s="522" t="str">
        <f>IF(_cfyc_month_day!E252="","",_cfyc_month_day!E252)</f>
        <v/>
      </c>
      <c r="BQ256" s="522" t="str">
        <f>IF(_cfyc_month_day!F252="","",_cfyc_month_day!F252)</f>
        <v/>
      </c>
      <c r="BR256" s="513" t="str">
        <f>IF(_tag_month_day!T252="","",_tag_month_day!T252)</f>
        <v/>
      </c>
      <c r="BS256" s="513" t="str">
        <f>IF(_tag_month_day!U252="","",_tag_month_day!U252)</f>
        <v/>
      </c>
      <c r="BT256" s="523" t="str">
        <f t="shared" si="1218"/>
        <v/>
      </c>
      <c r="BU256" s="223" t="str">
        <f>IF(_tag_month_day!V252="","",_tag_month_day!V252)</f>
        <v/>
      </c>
      <c r="BV256" s="206" t="str">
        <f>IF(_tag_month_day!W252="","",_tag_month_day!W252)</f>
        <v/>
      </c>
      <c r="BW256" s="540" t="str">
        <f>IF(_tag_month_day!X252="","",_tag_month_day!X252)</f>
        <v/>
      </c>
      <c r="BX256" s="540" t="str">
        <f>IF(_tag_month_day!Y252="","",_tag_month_day!Y252)</f>
        <v/>
      </c>
      <c r="BY256" s="541">
        <f ca="1" t="shared" si="1219"/>
        <v>43627.5416666661</v>
      </c>
      <c r="BZ256" s="542"/>
      <c r="CA256" s="543" t="str">
        <f>IF(_jhy2_month_day!A252="","",_jhy2_month_day!A252)</f>
        <v/>
      </c>
      <c r="CB256" s="464" t="str">
        <f>IF(_jhy2_month_day!B252="","",_jhy2_month_day!B252)</f>
        <v/>
      </c>
      <c r="CC256" s="464" t="str">
        <f>IF(_jhy2_month_day!C252="","",_jhy2_month_day!C252)</f>
        <v/>
      </c>
      <c r="CD256" s="464" t="str">
        <f>IF(_jhy2_month_day!D252="","",_jhy2_month_day!D252)</f>
        <v/>
      </c>
      <c r="CE256" s="464" t="str">
        <f>IF(_jhy2_month_day!E252="","",_jhy2_month_day!E252)</f>
        <v/>
      </c>
      <c r="CF256" s="464" t="str">
        <f>IF(_jhy2_month_day!F252="","",_jhy2_month_day!F252)</f>
        <v/>
      </c>
      <c r="CG256" s="464" t="str">
        <f>IF(_jhy2_month_day!G252="","",_jhy2_month_day!G252)</f>
        <v/>
      </c>
      <c r="CH256" s="464" t="str">
        <f>IF(_jhy2_month_day!H252="","",_jhy2_month_day!H252)</f>
        <v/>
      </c>
      <c r="CI256" s="464" t="str">
        <f>IF(_jhy2_month_day!I252="","",_jhy2_month_day!I252)</f>
        <v/>
      </c>
      <c r="CJ256" s="464" t="str">
        <f>IF(_jhy2_month_day!J252="","",_jhy2_month_day!J252)</f>
        <v/>
      </c>
      <c r="CK256" s="464" t="str">
        <f>IF(_jhy2_month_day!K252="","",_jhy2_month_day!K252)</f>
        <v/>
      </c>
      <c r="CL256" s="562" t="str">
        <f>IF(_jhy2_month_day!L252="","",_jhy2_month_day!L252)</f>
        <v/>
      </c>
      <c r="CM256" s="562" t="str">
        <f>IF(_jhy2_month_day!M252="","",_jhy2_month_day!M252)</f>
        <v/>
      </c>
      <c r="CN256" s="562" t="str">
        <f>IF(_jhy2_month_day!N252="","",_jhy2_month_day!N252)</f>
        <v/>
      </c>
      <c r="CO256" s="562" t="str">
        <f>IF(_jhy2_month_day!O252="","",_jhy2_month_day!O252)</f>
        <v/>
      </c>
      <c r="CP256" s="562" t="str">
        <f>IF(_jhy2_month_day!P252="","",_jhy2_month_day!P252)</f>
        <v/>
      </c>
      <c r="CQ256" s="562" t="str">
        <f>IF(_jhy2_month_day!Q252="","",_jhy2_month_day!Q252)</f>
        <v/>
      </c>
      <c r="CR256" s="563" t="str">
        <f>IF(_jhy2_month_day!R252="","",_jhy2_month_day!R252)</f>
        <v/>
      </c>
      <c r="CS256" s="576" t="str">
        <f>IF(_jhy2_month_day!S252="","",_jhy2_month_day!S252)</f>
        <v/>
      </c>
      <c r="CT256" s="562" t="str">
        <f>IF(_jhy2_month_day!T252="","",_jhy2_month_day!T252)</f>
        <v/>
      </c>
      <c r="CU256" s="577" t="e">
        <f t="shared" si="1167"/>
        <v>#VALUE!</v>
      </c>
      <c r="CV256" s="198" t="e">
        <f t="shared" si="1168"/>
        <v>#VALUE!</v>
      </c>
      <c r="CW256" s="192" t="e">
        <f t="shared" si="1169"/>
        <v>#VALUE!</v>
      </c>
      <c r="CX256" s="192" t="e">
        <f t="shared" si="1170"/>
        <v>#VALUE!</v>
      </c>
      <c r="CY256" s="202" t="e">
        <f t="shared" si="1171"/>
        <v>#VALUE!</v>
      </c>
      <c r="CZ256" s="192" t="e">
        <f t="shared" ref="CZ256:DI256" si="1525">$AJ256*EF256</f>
        <v>#VALUE!</v>
      </c>
      <c r="DA256" s="192" t="e">
        <f t="shared" si="1525"/>
        <v>#VALUE!</v>
      </c>
      <c r="DB256" s="192" t="e">
        <f t="shared" si="1525"/>
        <v>#VALUE!</v>
      </c>
      <c r="DC256" s="192" t="e">
        <f t="shared" si="1525"/>
        <v>#VALUE!</v>
      </c>
      <c r="DD256" s="192" t="e">
        <f t="shared" si="1525"/>
        <v>#VALUE!</v>
      </c>
      <c r="DE256" s="192" t="e">
        <f t="shared" si="1525"/>
        <v>#VALUE!</v>
      </c>
      <c r="DF256" s="192" t="e">
        <f t="shared" si="1525"/>
        <v>#VALUE!</v>
      </c>
      <c r="DG256" s="192" t="e">
        <f t="shared" si="1525"/>
        <v>#VALUE!</v>
      </c>
      <c r="DH256" s="192" t="e">
        <f t="shared" si="1525"/>
        <v>#VALUE!</v>
      </c>
      <c r="DI256" s="192" t="e">
        <f t="shared" si="1525"/>
        <v>#VALUE!</v>
      </c>
      <c r="DJ256" s="192" t="e">
        <f t="shared" si="1173"/>
        <v>#VALUE!</v>
      </c>
      <c r="DK256" s="192" t="e">
        <f t="shared" si="1174"/>
        <v>#VALUE!</v>
      </c>
      <c r="DL256" s="192" t="e">
        <f t="shared" si="1175"/>
        <v>#VALUE!</v>
      </c>
      <c r="DM256" s="192" t="e">
        <f t="shared" si="1176"/>
        <v>#VALUE!</v>
      </c>
      <c r="DN256" s="192" t="e">
        <f t="shared" si="1177"/>
        <v>#VALUE!</v>
      </c>
      <c r="DO256" s="192" t="e">
        <f t="shared" si="1178"/>
        <v>#VALUE!</v>
      </c>
      <c r="DP256" s="192" t="e">
        <f t="shared" si="1179"/>
        <v>#VALUE!</v>
      </c>
      <c r="DQ256" s="192" t="e">
        <f t="shared" si="1180"/>
        <v>#VALUE!</v>
      </c>
      <c r="DR256" s="192" t="e">
        <f t="shared" si="1181"/>
        <v>#VALUE!</v>
      </c>
      <c r="DS256" s="192" t="e">
        <f t="shared" si="1182"/>
        <v>#VALUE!</v>
      </c>
      <c r="DT256" s="192" t="e">
        <f t="shared" si="1183"/>
        <v>#VALUE!</v>
      </c>
      <c r="DU256" s="192" t="e">
        <f t="shared" si="1184"/>
        <v>#VALUE!</v>
      </c>
      <c r="DV256" s="198" t="e">
        <f t="shared" si="1185"/>
        <v>#VALUE!</v>
      </c>
      <c r="DW256" s="198" t="e">
        <f t="shared" si="1186"/>
        <v>#DIV/0!</v>
      </c>
      <c r="DX256" s="198" t="e">
        <f t="shared" si="1187"/>
        <v>#DIV/0!</v>
      </c>
      <c r="DY256" s="198" t="e">
        <f t="shared" si="1188"/>
        <v>#VALUE!</v>
      </c>
      <c r="DZ256" s="198" t="e">
        <f t="shared" si="1189"/>
        <v>#VALUE!</v>
      </c>
      <c r="EA256" s="198" t="e">
        <f t="shared" si="1190"/>
        <v>#VALUE!</v>
      </c>
      <c r="EB256" s="198" t="e">
        <f t="shared" si="1191"/>
        <v>#VALUE!</v>
      </c>
      <c r="EC256" s="198" t="e">
        <f t="shared" si="1192"/>
        <v>#DIV/0!</v>
      </c>
      <c r="ED256" s="198" t="e">
        <f t="shared" si="1193"/>
        <v>#VALUE!</v>
      </c>
      <c r="EE256" s="198" t="e">
        <f t="shared" si="1194"/>
        <v>#VALUE!</v>
      </c>
      <c r="EF256" s="198" t="e">
        <f t="shared" ref="EF256:EO256" si="1526">DV256/SUM($DV256:$EE256)</f>
        <v>#VALUE!</v>
      </c>
      <c r="EG256" s="198" t="e">
        <f t="shared" si="1526"/>
        <v>#DIV/0!</v>
      </c>
      <c r="EH256" s="198" t="e">
        <f t="shared" si="1526"/>
        <v>#DIV/0!</v>
      </c>
      <c r="EI256" s="198" t="e">
        <f t="shared" si="1526"/>
        <v>#VALUE!</v>
      </c>
      <c r="EJ256" s="198" t="e">
        <f t="shared" si="1526"/>
        <v>#VALUE!</v>
      </c>
      <c r="EK256" s="198" t="e">
        <f t="shared" si="1526"/>
        <v>#VALUE!</v>
      </c>
      <c r="EL256" s="198" t="e">
        <f t="shared" si="1526"/>
        <v>#VALUE!</v>
      </c>
      <c r="EM256" s="198" t="e">
        <f t="shared" si="1526"/>
        <v>#DIV/0!</v>
      </c>
      <c r="EN256" s="198" t="e">
        <f t="shared" si="1526"/>
        <v>#VALUE!</v>
      </c>
      <c r="EO256" s="198" t="e">
        <f t="shared" si="1526"/>
        <v>#VALUE!</v>
      </c>
      <c r="EP256" s="511">
        <f t="shared" ref="EP256:EW256" si="1527">EP255</f>
        <v>0.08</v>
      </c>
      <c r="EQ256" s="511">
        <f t="shared" si="1527"/>
        <v>0.015</v>
      </c>
      <c r="ER256" s="511">
        <f t="shared" si="1527"/>
        <v>0.015</v>
      </c>
      <c r="ES256" s="511">
        <f t="shared" si="1527"/>
        <v>0.015</v>
      </c>
      <c r="ET256" s="511">
        <f t="shared" si="1527"/>
        <v>0.015</v>
      </c>
      <c r="EU256" s="511">
        <f t="shared" si="1527"/>
        <v>0.09</v>
      </c>
      <c r="EV256" s="511">
        <f t="shared" si="1527"/>
        <v>0.09</v>
      </c>
      <c r="EW256" s="511">
        <f t="shared" si="1527"/>
        <v>0.09</v>
      </c>
      <c r="EX256" s="420" t="str">
        <f>IF(_tag_month_day!AS252="","",_tag_month_day!AS252/100)</f>
        <v/>
      </c>
      <c r="EY256" s="420" t="str">
        <f>IF(_tag_month_day!AT252="","",_tag_month_day!AT252/100)</f>
        <v/>
      </c>
      <c r="EZ256" s="420" t="str">
        <f>IF(_tag_month_day!AU252="","",_tag_month_day!AU252/100)</f>
        <v/>
      </c>
      <c r="FA256" s="420" t="str">
        <f>IF(_tag_month_day!AV252="","",_tag_month_day!AV252/100)</f>
        <v/>
      </c>
      <c r="FB256" s="420" t="str">
        <f>IF(_tag_month_day!AW252="","",_tag_month_day!AW252/100)</f>
        <v/>
      </c>
      <c r="FC256" s="420" t="str">
        <f>IF(_tag_month_day!AX252="","",_tag_month_day!AX252/100)</f>
        <v/>
      </c>
      <c r="FD256" s="510">
        <f t="shared" si="1223"/>
        <v>0.33</v>
      </c>
      <c r="FE256" s="510">
        <f t="shared" si="1224"/>
        <v>0.19</v>
      </c>
      <c r="FF256" s="510">
        <f t="shared" si="1225"/>
        <v>0.003</v>
      </c>
      <c r="FG256" s="510">
        <f t="shared" si="1226"/>
        <v>0</v>
      </c>
      <c r="FH256" s="603">
        <f t="shared" si="1227"/>
        <v>0.0001</v>
      </c>
      <c r="FI256" s="510">
        <f t="shared" ref="FI256:FR256" si="1528">FI255</f>
        <v>0.41</v>
      </c>
      <c r="FJ256" s="510">
        <f t="shared" si="1528"/>
        <v>0.11</v>
      </c>
      <c r="FK256" s="510">
        <f t="shared" si="1528"/>
        <v>0.015</v>
      </c>
      <c r="FL256" s="510">
        <f t="shared" si="1528"/>
        <v>0</v>
      </c>
      <c r="FM256" s="603">
        <f t="shared" si="1528"/>
        <v>0.0001</v>
      </c>
      <c r="FN256" s="510" t="str">
        <f>IF(_tag_month_day!AY252="","",_tag_month_day!AY252/100)</f>
        <v/>
      </c>
      <c r="FO256" s="510" t="str">
        <f>IF(_tag_month_day!AZ252="","",_tag_month_day!AZ252/100)</f>
        <v/>
      </c>
      <c r="FP256" s="510" t="str">
        <f>IF(_tag_month_day!BA252="","",_tag_month_day!BA252/100)</f>
        <v/>
      </c>
      <c r="FQ256" s="510" t="str">
        <f>IF(_tag_month_day!BB252="","",_tag_month_day!BB252/100)</f>
        <v/>
      </c>
      <c r="FR256" s="603" t="str">
        <f>IF(_tag_month_day!BC252="","",_tag_month_day!BC252/100)</f>
        <v/>
      </c>
      <c r="FS256" s="510" t="str">
        <f>IF(_tag_month_day!BD252="","",_tag_month_day!BD252/100)</f>
        <v/>
      </c>
      <c r="FT256" s="510" t="str">
        <f>IF(_tag_month_day!BE252="","",_tag_month_day!BE252/100)</f>
        <v/>
      </c>
      <c r="FU256" s="510" t="str">
        <f>IF(_tag_month_day!BF252="","",_tag_month_day!BF252/100)</f>
        <v/>
      </c>
      <c r="FV256" s="510" t="str">
        <f>IF(_tag_month_day!BG252="","",_tag_month_day!BG252/100)</f>
        <v/>
      </c>
      <c r="FW256" s="603" t="str">
        <f>IF(_tag_month_day!BH252="","",_tag_month_day!BH252/100)</f>
        <v/>
      </c>
      <c r="FX256" s="510" t="str">
        <f>IF(_tag_month_day!BI252="","",_tag_month_day!BI252/100)</f>
        <v/>
      </c>
      <c r="FY256" s="510" t="str">
        <f>IF(_tag_month_day!BJ252="","",_tag_month_day!BJ252/100)</f>
        <v/>
      </c>
      <c r="FZ256" s="605" t="str">
        <f>IF(_tag_month_day!BK252="","",_tag_month_day!BK252/100)</f>
        <v/>
      </c>
      <c r="GA256" s="510" t="str">
        <f>IF(_tag_month_day!BL252="","",_tag_month_day!BL252/100)</f>
        <v/>
      </c>
      <c r="GB256" s="603" t="str">
        <f>IF(_tag_month_day!BM252="","",_tag_month_day!BM252/100)</f>
        <v/>
      </c>
      <c r="GC256" s="420" t="str">
        <f>IF(_tag_month_day!BN252="","",_tag_month_day!BN252/100)</f>
        <v/>
      </c>
      <c r="GD256" s="420" t="str">
        <f>IF(_tag_month_day!BO252="","",_tag_month_day!BO252/100)</f>
        <v/>
      </c>
      <c r="GE256" s="420" t="str">
        <f>IF(_tag_month_day!BP252="","",_tag_month_day!BP252/100)</f>
        <v/>
      </c>
      <c r="GF256" s="420" t="str">
        <f>IF(_tag_month_day!BQ252="","",_tag_month_day!BQ252/100)</f>
        <v/>
      </c>
      <c r="GG256" s="420" t="str">
        <f>IF(_tag_month_day!BR252="","",_tag_month_day!BR252/100)</f>
        <v/>
      </c>
      <c r="GH256" s="420" t="str">
        <f>IF(_tag_month_day!BS252="","",_tag_month_day!BS252/100)</f>
        <v/>
      </c>
      <c r="GI256" s="603" t="str">
        <f>IF(_tag_month_day!BT252="","",_tag_month_day!BT252/100)</f>
        <v/>
      </c>
      <c r="GJ256" s="612" t="str">
        <f>IF(_tag_month_day!BU252="","",_tag_month_day!BU252/100)</f>
        <v/>
      </c>
      <c r="GK256" s="620" t="str">
        <f>IF(_tag_month_day!BV252="",IF(_rlcf_month_day!A$2="","",_rlcf_month_day!A$2/100),_tag_month_day!BV252/100)</f>
        <v/>
      </c>
      <c r="GL256" s="620" t="str">
        <f>IF(_tag_month_day!BW252="",IF(_rlcf_month_day!B$2="","",_rlcf_month_day!B$2/100),_tag_month_day!BW252/100)</f>
        <v/>
      </c>
      <c r="GM256" s="621" t="str">
        <f>IF(_tag_month_day!BX252="",IF(_rlcf_month_day!C$2="","",_rlcf_month_day!C$2/100),_tag_month_day!BX252/100)</f>
        <v/>
      </c>
      <c r="GN256" s="620" t="str">
        <f>IF(_tag_month_day!BV252="",IF(_rlcf_month_day!A$2="","",_rlcf_month_day!A$2/100),_tag_month_day!BV252/100)</f>
        <v/>
      </c>
      <c r="GO256" s="620" t="str">
        <f>IF(_tag_month_day!BW252="",IF(_rlcf_month_day!B$2="","",_rlcf_month_day!B$2/100),_tag_month_day!BW252/100)</f>
        <v/>
      </c>
      <c r="GP256" s="620" t="str">
        <f>IF(_tag_month_day!CD252="",IF(_rlcf_month_day!E$2="","",_rlcf_month_day!E$2/100),_tag_month_day!CD252/100)</f>
        <v/>
      </c>
      <c r="GQ256" s="620" t="str">
        <f>IF(_tag_month_day!CE252="",IF(_rlcf_month_day!F$2="","",_rlcf_month_day!F$2/100),_tag_month_day!CE252/100)</f>
        <v/>
      </c>
      <c r="GR256" s="621" t="str">
        <f>IF(_tag_month_day!CF252="",IF(_rlcf_month_day!G$2="","",_rlcf_month_day!G$2/100),_tag_month_day!CF252/100)</f>
        <v/>
      </c>
      <c r="GS256" s="626">
        <f t="shared" ref="GS256:HH256" si="1529">GS255</f>
        <v>0.953</v>
      </c>
      <c r="GT256" s="626">
        <f t="shared" si="1529"/>
        <v>0.55</v>
      </c>
      <c r="GU256" s="626">
        <f t="shared" si="1529"/>
        <v>0.55</v>
      </c>
      <c r="GV256" s="626">
        <f t="shared" si="1529"/>
        <v>0.55</v>
      </c>
      <c r="GW256" s="626">
        <f t="shared" si="1529"/>
        <v>0.5</v>
      </c>
      <c r="GX256" s="626">
        <f t="shared" si="1529"/>
        <v>0.935</v>
      </c>
      <c r="GY256" s="626">
        <f t="shared" si="1529"/>
        <v>0.15</v>
      </c>
      <c r="GZ256" s="626">
        <f t="shared" si="1529"/>
        <v>1</v>
      </c>
      <c r="HA256" s="632">
        <f t="shared" si="1529"/>
        <v>0.047</v>
      </c>
      <c r="HB256" s="632">
        <f t="shared" si="1529"/>
        <v>0.45</v>
      </c>
      <c r="HC256" s="632">
        <f t="shared" si="1529"/>
        <v>0.45</v>
      </c>
      <c r="HD256" s="632">
        <f t="shared" si="1529"/>
        <v>0.45</v>
      </c>
      <c r="HE256" s="632">
        <f t="shared" si="1529"/>
        <v>0.5</v>
      </c>
      <c r="HF256" s="632">
        <f t="shared" si="1529"/>
        <v>0.065</v>
      </c>
      <c r="HG256" s="632">
        <f t="shared" si="1529"/>
        <v>0.85</v>
      </c>
      <c r="HH256" s="632">
        <f t="shared" si="1529"/>
        <v>0</v>
      </c>
      <c r="HI256" s="68">
        <f t="shared" si="1199"/>
        <v>0</v>
      </c>
      <c r="HJ256" s="68" t="e">
        <f t="shared" si="1230"/>
        <v>#VALUE!</v>
      </c>
      <c r="HK256" s="202">
        <f t="shared" si="1231"/>
        <v>0.85</v>
      </c>
      <c r="HL256" s="464">
        <f t="shared" si="1232"/>
        <v>550000</v>
      </c>
      <c r="HM256" s="464">
        <f t="shared" si="1233"/>
        <v>480000</v>
      </c>
      <c r="HN256" s="192" t="e">
        <f t="shared" si="1200"/>
        <v>#VALUE!</v>
      </c>
      <c r="HO256" s="192" t="e">
        <f>HN256*HK256*$HO$2/HL256*1000000</f>
        <v>#VALUE!</v>
      </c>
      <c r="HP256" s="192" t="e">
        <f>HN256*HK256*$HP$2/HM256*1000000</f>
        <v>#VALUE!</v>
      </c>
    </row>
    <row r="257" customFormat="1" spans="1:224">
      <c r="A257" s="381">
        <v>252</v>
      </c>
      <c r="B257" s="54">
        <f ca="1" t="shared" si="1234"/>
        <v>43627</v>
      </c>
      <c r="C257" s="57">
        <f t="shared" si="1235"/>
        <v>0.0416666666666667</v>
      </c>
      <c r="D257" s="68" t="str">
        <f ca="1" t="shared" si="1201"/>
        <v>白班</v>
      </c>
      <c r="E257" s="68" t="str">
        <f ca="1" t="shared" si="1202"/>
        <v>乙</v>
      </c>
      <c r="F257" s="68">
        <f ca="1">SUMPRODUCT((成本日报!$A$3:$A$95=计划!B257)*(成本日报!$B$3:$B$95=计划!$D257),成本日报!$C$3:$C$95)</f>
        <v>2</v>
      </c>
      <c r="G257" s="382">
        <f ca="1" t="shared" si="1236"/>
        <v>43627.4583333327</v>
      </c>
      <c r="H257" s="382">
        <f ca="1" t="shared" si="1203"/>
        <v>43627.4652777772</v>
      </c>
      <c r="I257" s="382">
        <f ca="1" t="shared" si="1204"/>
        <v>43627.4708333327</v>
      </c>
      <c r="J257" s="382">
        <f ca="1" t="shared" si="1205"/>
        <v>43627.4999999994</v>
      </c>
      <c r="K257" s="382">
        <f ca="1" t="shared" si="1206"/>
        <v>43627.5624999994</v>
      </c>
      <c r="L257" s="382">
        <f ca="1" t="shared" si="1207"/>
        <v>43627.5833333327</v>
      </c>
      <c r="M257" s="398" t="str">
        <f>IF(_tag_month_day!A253="","",_tag_month_day!A253)</f>
        <v/>
      </c>
      <c r="N257" s="398" t="str">
        <f>IF(_tag_month_day!B253="","",_tag_month_day!B253)</f>
        <v/>
      </c>
      <c r="O257" s="399" t="e">
        <f t="shared" si="1208"/>
        <v>#VALUE!</v>
      </c>
      <c r="P257" s="398" t="str">
        <f>IF(_tag_month_day!C253="","",_tag_month_day!C253)</f>
        <v/>
      </c>
      <c r="Q257" s="398" t="str">
        <f>IF(_tag_month_day!D253="","",_tag_month_day!D253)</f>
        <v/>
      </c>
      <c r="R257" s="416">
        <f>IF(_tag_month_day!CB253="",R256,_tag_month_day!CB253/100)</f>
        <v>0.07</v>
      </c>
      <c r="S257" s="417" t="str">
        <f>IF(_tag_month_day!E253="","",_tag_month_day!E253)</f>
        <v/>
      </c>
      <c r="T257" s="417" t="str">
        <f>IF(_tag_month_day!F253="","",_tag_month_day!F253)</f>
        <v/>
      </c>
      <c r="U257" s="418" t="e">
        <f t="shared" si="1162"/>
        <v>#VALUE!</v>
      </c>
      <c r="V257" s="53" t="e">
        <f t="shared" si="1163"/>
        <v>#VALUE!</v>
      </c>
      <c r="W257" s="419" t="str">
        <f>IF(_jhy_month_day!A253="","",_jhy_month_day!A253)</f>
        <v/>
      </c>
      <c r="X257" s="420" t="str">
        <f>IF(_jhy_month_day!B253="","",_jhy_month_day!B253/100)</f>
        <v/>
      </c>
      <c r="Y257" s="420" t="str">
        <f>IF(_jhy_month_day!C253="","",_jhy_month_day!C253/100)</f>
        <v/>
      </c>
      <c r="Z257" s="439">
        <f t="shared" si="1253"/>
        <v>63</v>
      </c>
      <c r="AA257" s="440" t="str">
        <f>IF(_tag_month_day!G253="","",_tag_month_day!G253/100)</f>
        <v/>
      </c>
      <c r="AB257" s="440" t="str">
        <f>IF(_tag_month_day!H253="","",_tag_month_day!H253/100)</f>
        <v/>
      </c>
      <c r="AC257" s="193">
        <f t="shared" si="1209"/>
        <v>1.59963432013121</v>
      </c>
      <c r="AD257" s="441" t="str">
        <f t="shared" si="1210"/>
        <v/>
      </c>
      <c r="AE257" s="442" t="str">
        <f t="shared" si="1211"/>
        <v/>
      </c>
      <c r="AF257" s="443">
        <v>1</v>
      </c>
      <c r="AG257" s="68" t="str">
        <f>IF(_duihao_month_day!A253="","",_duihao_month_day!A253)</f>
        <v/>
      </c>
      <c r="AH257" s="463">
        <f>IF(_gyk_month_day!B253="",AH256,_gyk_month_day!B253)</f>
        <v>820</v>
      </c>
      <c r="AI257" s="464" t="e">
        <f t="shared" si="1237"/>
        <v>#VALUE!</v>
      </c>
      <c r="AJ257" s="68" t="str">
        <f>IF(_tag_month_day!I253="","",_tag_month_day!I253)</f>
        <v/>
      </c>
      <c r="AK257" s="465" t="str">
        <f>IF(_tzyy_month_day!A253="","",_tzyy_month_day!A253)</f>
        <v/>
      </c>
      <c r="AL257" s="465" t="str">
        <f>IF(_tzyy_month_day!B253="","",_tzyy_month_day!B253)</f>
        <v/>
      </c>
      <c r="AM257" s="465" t="str">
        <f>IF(_tzyy_month_day!C253="","",_tzyy_month_day!C253)</f>
        <v/>
      </c>
      <c r="AN257" s="466" t="str">
        <f>IF(_tag_month_day!CG253="","",_tag_month_day!CG253)</f>
        <v/>
      </c>
      <c r="AO257" s="466" t="str">
        <f>IF(_tag_month_day!CH253="","",_tag_month_day!CH253)</f>
        <v/>
      </c>
      <c r="AP257" s="486" t="e">
        <f t="shared" si="1212"/>
        <v>#VALUE!</v>
      </c>
      <c r="AQ257" s="487" t="str">
        <f>IF(_tag_month_day!J253="","",_tag_month_day!J253/100)</f>
        <v/>
      </c>
      <c r="AR257" s="488">
        <f t="shared" si="1213"/>
        <v>1.3</v>
      </c>
      <c r="AS257" s="489" t="e">
        <f t="shared" si="1164"/>
        <v>#VALUE!</v>
      </c>
      <c r="AT257" s="489">
        <f t="shared" si="1214"/>
        <v>0</v>
      </c>
      <c r="AU257" s="490" t="str">
        <f>IF(_tag_month_day!K253="","",_tag_month_day!K253)</f>
        <v/>
      </c>
      <c r="AV257" s="491" t="str">
        <f>IF(_tag_month_day!L253="","",_tag_month_day!L253/100)</f>
        <v/>
      </c>
      <c r="AW257" s="420">
        <f t="shared" si="1524"/>
        <v>0</v>
      </c>
      <c r="AX257" s="420">
        <f t="shared" si="1215"/>
        <v>0</v>
      </c>
      <c r="AY257" s="420" t="str">
        <f>IF(_tag_month_day!M253="","",_tag_month_day!M253/100)</f>
        <v/>
      </c>
      <c r="AZ257" s="420" t="str">
        <f>IF(_tag_month_day!N253="","",_tag_month_day!N253/100)</f>
        <v/>
      </c>
      <c r="BA257" s="420" t="str">
        <f>IF(_tag_month_day!O253="","",_tag_month_day!O253/100)</f>
        <v/>
      </c>
      <c r="BB257" s="496" t="str">
        <f>IF(_tag_month_day!P253="","",_tag_month_day!P253/100)</f>
        <v/>
      </c>
      <c r="BC257" s="496">
        <f t="shared" si="1216"/>
        <v>0</v>
      </c>
      <c r="BD257" s="496" t="str">
        <f>IF(_tag_month_day!Q253="","",_tag_month_day!Q253/100)</f>
        <v/>
      </c>
      <c r="BE257" s="510" t="str">
        <f>IF(_tag_month_day!R253="","",_tag_month_day!R253/100)</f>
        <v/>
      </c>
      <c r="BF257" s="413" t="str">
        <f>IF(_tag_month_day!CC253="","",_tag_month_day!CC253/100)</f>
        <v/>
      </c>
      <c r="BG257" s="511" t="e">
        <f t="shared" si="1165"/>
        <v>#VALUE!</v>
      </c>
      <c r="BH257" s="198">
        <f t="shared" si="1166"/>
        <v>0</v>
      </c>
      <c r="BI257" s="512" t="e">
        <f>IF(CX257=0,BI256,(DK257*查询!$R$5+DL257*查询!$Q$5+DM257*查询!$N$5+DN257*查询!$O$5+DO257*查询!$P$5)*AF257/CX257)</f>
        <v>#VALUE!</v>
      </c>
      <c r="BJ257" s="512" t="e">
        <f>IF(CX257=0,BJ256,(DP257*查询!$S$5+DQ257*查询!$T$5+DR257*查询!$U$5)*AF257/CX257)</f>
        <v>#VALUE!</v>
      </c>
      <c r="BK257" s="512">
        <f t="shared" si="1217"/>
        <v>1</v>
      </c>
      <c r="BL257" s="513" t="str">
        <f>IF(_cfyc_month_day!A253="","",_cfyc_month_day!A253)</f>
        <v/>
      </c>
      <c r="BM257" s="513" t="str">
        <f>IF(_cfyc_month_day!B253="","",_cfyc_month_day!B253)</f>
        <v/>
      </c>
      <c r="BN257" s="513" t="str">
        <f>IF(_cfyc_month_day!C253="","",_cfyc_month_day!C253)</f>
        <v/>
      </c>
      <c r="BO257" s="522" t="str">
        <f>IF(_cfyc_month_day!D253="","",_cfyc_month_day!D253)</f>
        <v/>
      </c>
      <c r="BP257" s="522" t="str">
        <f>IF(_cfyc_month_day!E253="","",_cfyc_month_day!E253)</f>
        <v/>
      </c>
      <c r="BQ257" s="522" t="str">
        <f>IF(_cfyc_month_day!F253="","",_cfyc_month_day!F253)</f>
        <v/>
      </c>
      <c r="BR257" s="513" t="str">
        <f>IF(_tag_month_day!T253="","",_tag_month_day!T253)</f>
        <v/>
      </c>
      <c r="BS257" s="513" t="str">
        <f>IF(_tag_month_day!U253="","",_tag_month_day!U253)</f>
        <v/>
      </c>
      <c r="BT257" s="523" t="str">
        <f t="shared" si="1218"/>
        <v/>
      </c>
      <c r="BU257" s="223" t="str">
        <f>IF(_tag_month_day!V253="","",_tag_month_day!V253)</f>
        <v/>
      </c>
      <c r="BV257" s="206" t="str">
        <f>IF(_tag_month_day!W253="","",_tag_month_day!W253)</f>
        <v/>
      </c>
      <c r="BW257" s="540" t="str">
        <f>IF(_tag_month_day!X253="","",_tag_month_day!X253)</f>
        <v/>
      </c>
      <c r="BX257" s="540" t="str">
        <f>IF(_tag_month_day!Y253="","",_tag_month_day!Y253)</f>
        <v/>
      </c>
      <c r="BY257" s="541">
        <f ca="1" t="shared" si="1219"/>
        <v>43627.5833333327</v>
      </c>
      <c r="BZ257" s="542" t="s">
        <v>215</v>
      </c>
      <c r="CA257" s="543" t="str">
        <f>IF(_jhy2_month_day!A253="","",_jhy2_month_day!A253)</f>
        <v/>
      </c>
      <c r="CB257" s="464" t="str">
        <f>IF(_jhy2_month_day!B253="","",_jhy2_month_day!B253)</f>
        <v/>
      </c>
      <c r="CC257" s="464" t="str">
        <f>IF(_jhy2_month_day!C253="","",_jhy2_month_day!C253)</f>
        <v/>
      </c>
      <c r="CD257" s="464" t="str">
        <f>IF(_jhy2_month_day!D253="","",_jhy2_month_day!D253)</f>
        <v/>
      </c>
      <c r="CE257" s="464" t="str">
        <f>IF(_jhy2_month_day!E253="","",_jhy2_month_day!E253)</f>
        <v/>
      </c>
      <c r="CF257" s="464" t="str">
        <f>IF(_jhy2_month_day!F253="","",_jhy2_month_day!F253)</f>
        <v/>
      </c>
      <c r="CG257" s="464" t="str">
        <f>IF(_jhy2_month_day!G253="","",_jhy2_month_day!G253)</f>
        <v/>
      </c>
      <c r="CH257" s="464" t="str">
        <f>IF(_jhy2_month_day!H253="","",_jhy2_month_day!H253)</f>
        <v/>
      </c>
      <c r="CI257" s="464" t="str">
        <f>IF(_jhy2_month_day!I253="","",_jhy2_month_day!I253)</f>
        <v/>
      </c>
      <c r="CJ257" s="464" t="str">
        <f>IF(_jhy2_month_day!J253="","",_jhy2_month_day!J253)</f>
        <v/>
      </c>
      <c r="CK257" s="464" t="str">
        <f>IF(_jhy2_month_day!K253="","",_jhy2_month_day!K253)</f>
        <v/>
      </c>
      <c r="CL257" s="562" t="str">
        <f>IF(_jhy2_month_day!L253="","",_jhy2_month_day!L253)</f>
        <v/>
      </c>
      <c r="CM257" s="562" t="str">
        <f>IF(_jhy2_month_day!M253="","",_jhy2_month_day!M253)</f>
        <v/>
      </c>
      <c r="CN257" s="562" t="str">
        <f>IF(_jhy2_month_day!N253="","",_jhy2_month_day!N253)</f>
        <v/>
      </c>
      <c r="CO257" s="562" t="str">
        <f>IF(_jhy2_month_day!O253="","",_jhy2_month_day!O253)</f>
        <v/>
      </c>
      <c r="CP257" s="562" t="str">
        <f>IF(_jhy2_month_day!P253="","",_jhy2_month_day!P253)</f>
        <v/>
      </c>
      <c r="CQ257" s="562" t="str">
        <f>IF(_jhy2_month_day!Q253="","",_jhy2_month_day!Q253)</f>
        <v/>
      </c>
      <c r="CR257" s="563" t="str">
        <f>IF(_jhy2_month_day!R253="","",_jhy2_month_day!R253)</f>
        <v/>
      </c>
      <c r="CS257" s="576" t="str">
        <f>IF(_jhy2_month_day!S253="","",_jhy2_month_day!S253)</f>
        <v/>
      </c>
      <c r="CT257" s="562" t="str">
        <f>IF(_jhy2_month_day!T253="","",_jhy2_month_day!T253)</f>
        <v/>
      </c>
      <c r="CU257" s="577" t="e">
        <f t="shared" si="1167"/>
        <v>#VALUE!</v>
      </c>
      <c r="CV257" s="198" t="e">
        <f t="shared" si="1168"/>
        <v>#VALUE!</v>
      </c>
      <c r="CW257" s="192" t="e">
        <f t="shared" si="1169"/>
        <v>#VALUE!</v>
      </c>
      <c r="CX257" s="192" t="e">
        <f t="shared" si="1170"/>
        <v>#VALUE!</v>
      </c>
      <c r="CY257" s="202" t="e">
        <f t="shared" si="1171"/>
        <v>#VALUE!</v>
      </c>
      <c r="CZ257" s="192" t="e">
        <f t="shared" ref="CZ257:DI257" si="1530">$AJ257*EF257</f>
        <v>#VALUE!</v>
      </c>
      <c r="DA257" s="192" t="e">
        <f t="shared" si="1530"/>
        <v>#VALUE!</v>
      </c>
      <c r="DB257" s="192" t="e">
        <f t="shared" si="1530"/>
        <v>#VALUE!</v>
      </c>
      <c r="DC257" s="192" t="e">
        <f t="shared" si="1530"/>
        <v>#VALUE!</v>
      </c>
      <c r="DD257" s="192" t="e">
        <f t="shared" si="1530"/>
        <v>#VALUE!</v>
      </c>
      <c r="DE257" s="192" t="e">
        <f t="shared" si="1530"/>
        <v>#VALUE!</v>
      </c>
      <c r="DF257" s="192" t="e">
        <f t="shared" si="1530"/>
        <v>#VALUE!</v>
      </c>
      <c r="DG257" s="192" t="e">
        <f t="shared" si="1530"/>
        <v>#VALUE!</v>
      </c>
      <c r="DH257" s="192" t="e">
        <f t="shared" si="1530"/>
        <v>#VALUE!</v>
      </c>
      <c r="DI257" s="192" t="e">
        <f t="shared" si="1530"/>
        <v>#VALUE!</v>
      </c>
      <c r="DJ257" s="192" t="e">
        <f t="shared" si="1173"/>
        <v>#VALUE!</v>
      </c>
      <c r="DK257" s="192" t="e">
        <f t="shared" si="1174"/>
        <v>#VALUE!</v>
      </c>
      <c r="DL257" s="192" t="e">
        <f t="shared" si="1175"/>
        <v>#VALUE!</v>
      </c>
      <c r="DM257" s="192" t="e">
        <f t="shared" si="1176"/>
        <v>#VALUE!</v>
      </c>
      <c r="DN257" s="192" t="e">
        <f t="shared" si="1177"/>
        <v>#VALUE!</v>
      </c>
      <c r="DO257" s="192" t="e">
        <f t="shared" si="1178"/>
        <v>#VALUE!</v>
      </c>
      <c r="DP257" s="192" t="e">
        <f t="shared" si="1179"/>
        <v>#VALUE!</v>
      </c>
      <c r="DQ257" s="192" t="e">
        <f t="shared" si="1180"/>
        <v>#VALUE!</v>
      </c>
      <c r="DR257" s="192" t="e">
        <f t="shared" si="1181"/>
        <v>#VALUE!</v>
      </c>
      <c r="DS257" s="192" t="e">
        <f t="shared" si="1182"/>
        <v>#VALUE!</v>
      </c>
      <c r="DT257" s="192" t="e">
        <f t="shared" si="1183"/>
        <v>#VALUE!</v>
      </c>
      <c r="DU257" s="192" t="e">
        <f t="shared" si="1184"/>
        <v>#VALUE!</v>
      </c>
      <c r="DV257" s="198" t="e">
        <f t="shared" si="1185"/>
        <v>#VALUE!</v>
      </c>
      <c r="DW257" s="198" t="e">
        <f t="shared" si="1186"/>
        <v>#DIV/0!</v>
      </c>
      <c r="DX257" s="198" t="e">
        <f t="shared" si="1187"/>
        <v>#DIV/0!</v>
      </c>
      <c r="DY257" s="198" t="e">
        <f t="shared" si="1188"/>
        <v>#VALUE!</v>
      </c>
      <c r="DZ257" s="198" t="e">
        <f t="shared" si="1189"/>
        <v>#VALUE!</v>
      </c>
      <c r="EA257" s="198" t="e">
        <f t="shared" si="1190"/>
        <v>#VALUE!</v>
      </c>
      <c r="EB257" s="198" t="e">
        <f t="shared" si="1191"/>
        <v>#VALUE!</v>
      </c>
      <c r="EC257" s="198" t="e">
        <f t="shared" si="1192"/>
        <v>#DIV/0!</v>
      </c>
      <c r="ED257" s="198" t="e">
        <f t="shared" si="1193"/>
        <v>#VALUE!</v>
      </c>
      <c r="EE257" s="198" t="e">
        <f t="shared" si="1194"/>
        <v>#VALUE!</v>
      </c>
      <c r="EF257" s="198" t="e">
        <f t="shared" ref="EF257:EO257" si="1531">DV257/SUM($DV257:$EE257)</f>
        <v>#VALUE!</v>
      </c>
      <c r="EG257" s="198" t="e">
        <f t="shared" si="1531"/>
        <v>#DIV/0!</v>
      </c>
      <c r="EH257" s="198" t="e">
        <f t="shared" si="1531"/>
        <v>#DIV/0!</v>
      </c>
      <c r="EI257" s="198" t="e">
        <f t="shared" si="1531"/>
        <v>#VALUE!</v>
      </c>
      <c r="EJ257" s="198" t="e">
        <f t="shared" si="1531"/>
        <v>#VALUE!</v>
      </c>
      <c r="EK257" s="198" t="e">
        <f t="shared" si="1531"/>
        <v>#VALUE!</v>
      </c>
      <c r="EL257" s="198" t="e">
        <f t="shared" si="1531"/>
        <v>#VALUE!</v>
      </c>
      <c r="EM257" s="198" t="e">
        <f t="shared" si="1531"/>
        <v>#DIV/0!</v>
      </c>
      <c r="EN257" s="198" t="e">
        <f t="shared" si="1531"/>
        <v>#VALUE!</v>
      </c>
      <c r="EO257" s="198" t="e">
        <f t="shared" si="1531"/>
        <v>#VALUE!</v>
      </c>
      <c r="EP257" s="511">
        <f t="shared" ref="EP257:EW257" si="1532">EP256</f>
        <v>0.08</v>
      </c>
      <c r="EQ257" s="511">
        <f t="shared" si="1532"/>
        <v>0.015</v>
      </c>
      <c r="ER257" s="511">
        <f t="shared" si="1532"/>
        <v>0.015</v>
      </c>
      <c r="ES257" s="511">
        <f t="shared" si="1532"/>
        <v>0.015</v>
      </c>
      <c r="ET257" s="511">
        <f t="shared" si="1532"/>
        <v>0.015</v>
      </c>
      <c r="EU257" s="511">
        <f t="shared" si="1532"/>
        <v>0.09</v>
      </c>
      <c r="EV257" s="511">
        <f t="shared" si="1532"/>
        <v>0.09</v>
      </c>
      <c r="EW257" s="511">
        <f t="shared" si="1532"/>
        <v>0.09</v>
      </c>
      <c r="EX257" s="420" t="str">
        <f>IF(_tag_month_day!AS253="","",_tag_month_day!AS253/100)</f>
        <v/>
      </c>
      <c r="EY257" s="420" t="str">
        <f>IF(_tag_month_day!AT253="","",_tag_month_day!AT253/100)</f>
        <v/>
      </c>
      <c r="EZ257" s="420" t="str">
        <f>IF(_tag_month_day!AU253="","",_tag_month_day!AU253/100)</f>
        <v/>
      </c>
      <c r="FA257" s="420" t="str">
        <f>IF(_tag_month_day!AV253="","",_tag_month_day!AV253/100)</f>
        <v/>
      </c>
      <c r="FB257" s="420" t="str">
        <f>IF(_tag_month_day!AW253="","",_tag_month_day!AW253/100)</f>
        <v/>
      </c>
      <c r="FC257" s="420" t="str">
        <f>IF(_tag_month_day!AX253="","",_tag_month_day!AX253/100)</f>
        <v/>
      </c>
      <c r="FD257" s="510">
        <f t="shared" si="1223"/>
        <v>0.33</v>
      </c>
      <c r="FE257" s="510">
        <f t="shared" si="1224"/>
        <v>0.19</v>
      </c>
      <c r="FF257" s="510">
        <f t="shared" si="1225"/>
        <v>0.003</v>
      </c>
      <c r="FG257" s="510">
        <f t="shared" si="1226"/>
        <v>0</v>
      </c>
      <c r="FH257" s="603">
        <f t="shared" si="1227"/>
        <v>0.0001</v>
      </c>
      <c r="FI257" s="510">
        <f t="shared" ref="FI257:FR257" si="1533">FI256</f>
        <v>0.41</v>
      </c>
      <c r="FJ257" s="510">
        <f t="shared" si="1533"/>
        <v>0.11</v>
      </c>
      <c r="FK257" s="510">
        <f t="shared" si="1533"/>
        <v>0.015</v>
      </c>
      <c r="FL257" s="510">
        <f t="shared" si="1533"/>
        <v>0</v>
      </c>
      <c r="FM257" s="603">
        <f t="shared" si="1533"/>
        <v>0.0001</v>
      </c>
      <c r="FN257" s="510" t="str">
        <f>IF(_tag_month_day!AY253="","",_tag_month_day!AY253/100)</f>
        <v/>
      </c>
      <c r="FO257" s="510" t="str">
        <f>IF(_tag_month_day!AZ253="","",_tag_month_day!AZ253/100)</f>
        <v/>
      </c>
      <c r="FP257" s="510" t="str">
        <f>IF(_tag_month_day!BA253="","",_tag_month_day!BA253/100)</f>
        <v/>
      </c>
      <c r="FQ257" s="510" t="str">
        <f>IF(_tag_month_day!BB253="","",_tag_month_day!BB253/100)</f>
        <v/>
      </c>
      <c r="FR257" s="603" t="str">
        <f>IF(_tag_month_day!BC253="","",_tag_month_day!BC253/100)</f>
        <v/>
      </c>
      <c r="FS257" s="510" t="str">
        <f>IF(_tag_month_day!BD253="","",_tag_month_day!BD253/100)</f>
        <v/>
      </c>
      <c r="FT257" s="510" t="str">
        <f>IF(_tag_month_day!BE253="","",_tag_month_day!BE253/100)</f>
        <v/>
      </c>
      <c r="FU257" s="510" t="str">
        <f>IF(_tag_month_day!BF253="","",_tag_month_day!BF253/100)</f>
        <v/>
      </c>
      <c r="FV257" s="510" t="str">
        <f>IF(_tag_month_day!BG253="","",_tag_month_day!BG253/100)</f>
        <v/>
      </c>
      <c r="FW257" s="603" t="str">
        <f>IF(_tag_month_day!BH253="","",_tag_month_day!BH253/100)</f>
        <v/>
      </c>
      <c r="FX257" s="510" t="str">
        <f>IF(_tag_month_day!BI253="","",_tag_month_day!BI253/100)</f>
        <v/>
      </c>
      <c r="FY257" s="510" t="str">
        <f>IF(_tag_month_day!BJ253="","",_tag_month_day!BJ253/100)</f>
        <v/>
      </c>
      <c r="FZ257" s="605" t="str">
        <f>IF(_tag_month_day!BK253="","",_tag_month_day!BK253/100)</f>
        <v/>
      </c>
      <c r="GA257" s="510" t="str">
        <f>IF(_tag_month_day!BL253="","",_tag_month_day!BL253/100)</f>
        <v/>
      </c>
      <c r="GB257" s="603" t="str">
        <f>IF(_tag_month_day!BM253="","",_tag_month_day!BM253/100)</f>
        <v/>
      </c>
      <c r="GC257" s="420" t="str">
        <f>IF(_tag_month_day!BN253="","",_tag_month_day!BN253/100)</f>
        <v/>
      </c>
      <c r="GD257" s="420" t="str">
        <f>IF(_tag_month_day!BO253="","",_tag_month_day!BO253/100)</f>
        <v/>
      </c>
      <c r="GE257" s="420" t="str">
        <f>IF(_tag_month_day!BP253="","",_tag_month_day!BP253/100)</f>
        <v/>
      </c>
      <c r="GF257" s="420" t="str">
        <f>IF(_tag_month_day!BQ253="","",_tag_month_day!BQ253/100)</f>
        <v/>
      </c>
      <c r="GG257" s="420" t="str">
        <f>IF(_tag_month_day!BR253="","",_tag_month_day!BR253/100)</f>
        <v/>
      </c>
      <c r="GH257" s="420" t="str">
        <f>IF(_tag_month_day!BS253="","",_tag_month_day!BS253/100)</f>
        <v/>
      </c>
      <c r="GI257" s="603" t="str">
        <f>IF(_tag_month_day!BT253="","",_tag_month_day!BT253/100)</f>
        <v/>
      </c>
      <c r="GJ257" s="612" t="str">
        <f>IF(_tag_month_day!BU253="","",_tag_month_day!BU253/100)</f>
        <v/>
      </c>
      <c r="GK257" s="620" t="str">
        <f>IF(_tag_month_day!BV253="",IF(_rlcf_month_day!A$2="","",_rlcf_month_day!A$2/100),_tag_month_day!BV253/100)</f>
        <v/>
      </c>
      <c r="GL257" s="620" t="str">
        <f>IF(_tag_month_day!BW253="",IF(_rlcf_month_day!B$2="","",_rlcf_month_day!B$2/100),_tag_month_day!BW253/100)</f>
        <v/>
      </c>
      <c r="GM257" s="621" t="str">
        <f>IF(_tag_month_day!BX253="",IF(_rlcf_month_day!C$2="","",_rlcf_month_day!C$2/100),_tag_month_day!BX253/100)</f>
        <v/>
      </c>
      <c r="GN257" s="620" t="str">
        <f>IF(_tag_month_day!BV253="",IF(_rlcf_month_day!A$2="","",_rlcf_month_day!A$2/100),_tag_month_day!BV253/100)</f>
        <v/>
      </c>
      <c r="GO257" s="620" t="str">
        <f>IF(_tag_month_day!BW253="",IF(_rlcf_month_day!B$2="","",_rlcf_month_day!B$2/100),_tag_month_day!BW253/100)</f>
        <v/>
      </c>
      <c r="GP257" s="620" t="str">
        <f>IF(_tag_month_day!CD253="",IF(_rlcf_month_day!E$2="","",_rlcf_month_day!E$2/100),_tag_month_day!CD253/100)</f>
        <v/>
      </c>
      <c r="GQ257" s="620" t="str">
        <f>IF(_tag_month_day!CE253="",IF(_rlcf_month_day!F$2="","",_rlcf_month_day!F$2/100),_tag_month_day!CE253/100)</f>
        <v/>
      </c>
      <c r="GR257" s="621" t="str">
        <f>IF(_tag_month_day!CF253="",IF(_rlcf_month_day!G$2="","",_rlcf_month_day!G$2/100),_tag_month_day!CF253/100)</f>
        <v/>
      </c>
      <c r="GS257" s="626">
        <f t="shared" ref="GS257:HH257" si="1534">GS256</f>
        <v>0.953</v>
      </c>
      <c r="GT257" s="626">
        <f t="shared" si="1534"/>
        <v>0.55</v>
      </c>
      <c r="GU257" s="626">
        <f t="shared" si="1534"/>
        <v>0.55</v>
      </c>
      <c r="GV257" s="626">
        <f t="shared" si="1534"/>
        <v>0.55</v>
      </c>
      <c r="GW257" s="626">
        <f t="shared" si="1534"/>
        <v>0.5</v>
      </c>
      <c r="GX257" s="626">
        <f t="shared" si="1534"/>
        <v>0.935</v>
      </c>
      <c r="GY257" s="626">
        <f t="shared" si="1534"/>
        <v>0.15</v>
      </c>
      <c r="GZ257" s="626">
        <f t="shared" si="1534"/>
        <v>1</v>
      </c>
      <c r="HA257" s="632">
        <f t="shared" si="1534"/>
        <v>0.047</v>
      </c>
      <c r="HB257" s="632">
        <f t="shared" si="1534"/>
        <v>0.45</v>
      </c>
      <c r="HC257" s="632">
        <f t="shared" si="1534"/>
        <v>0.45</v>
      </c>
      <c r="HD257" s="632">
        <f t="shared" si="1534"/>
        <v>0.45</v>
      </c>
      <c r="HE257" s="632">
        <f t="shared" si="1534"/>
        <v>0.5</v>
      </c>
      <c r="HF257" s="632">
        <f t="shared" si="1534"/>
        <v>0.065</v>
      </c>
      <c r="HG257" s="632">
        <f t="shared" si="1534"/>
        <v>0.85</v>
      </c>
      <c r="HH257" s="632">
        <f t="shared" si="1534"/>
        <v>0</v>
      </c>
      <c r="HI257" s="68" t="e">
        <f t="shared" si="1199"/>
        <v>#VALUE!</v>
      </c>
      <c r="HJ257" s="68" t="e">
        <f t="shared" si="1230"/>
        <v>#VALUE!</v>
      </c>
      <c r="HK257" s="202">
        <f t="shared" si="1231"/>
        <v>0.85</v>
      </c>
      <c r="HL257" s="464">
        <f t="shared" si="1232"/>
        <v>550000</v>
      </c>
      <c r="HM257" s="464">
        <f t="shared" si="1233"/>
        <v>480000</v>
      </c>
      <c r="HN257" s="192" t="e">
        <f t="shared" si="1200"/>
        <v>#VALUE!</v>
      </c>
      <c r="HO257" s="192" t="e">
        <f>HN257*HK257*$HO$2/HL257*1000000</f>
        <v>#VALUE!</v>
      </c>
      <c r="HP257" s="192" t="e">
        <f>HN257*HK257*$HP$2/HM257*1000000</f>
        <v>#VALUE!</v>
      </c>
    </row>
    <row r="258" customFormat="1" spans="1:224">
      <c r="A258" s="381">
        <v>253</v>
      </c>
      <c r="B258" s="54">
        <f ca="1" t="shared" si="1234"/>
        <v>43627</v>
      </c>
      <c r="C258" s="57">
        <f t="shared" si="1235"/>
        <v>0.0416666666666667</v>
      </c>
      <c r="D258" s="68" t="str">
        <f ca="1" t="shared" si="1201"/>
        <v>白班</v>
      </c>
      <c r="E258" s="68" t="str">
        <f ca="1" t="shared" si="1202"/>
        <v>乙</v>
      </c>
      <c r="F258" s="68">
        <f ca="1">SUMPRODUCT((成本日报!$A$3:$A$95=计划!B258)*(成本日报!$B$3:$B$95=计划!$D258),成本日报!$C$3:$C$95)</f>
        <v>2</v>
      </c>
      <c r="G258" s="382">
        <f ca="1" t="shared" si="1236"/>
        <v>43627.4999999994</v>
      </c>
      <c r="H258" s="382">
        <f ca="1" t="shared" si="1203"/>
        <v>43627.5069444438</v>
      </c>
      <c r="I258" s="382">
        <f ca="1" t="shared" si="1204"/>
        <v>43627.5124999994</v>
      </c>
      <c r="J258" s="382">
        <f ca="1" t="shared" si="1205"/>
        <v>43627.5416666661</v>
      </c>
      <c r="K258" s="382">
        <f ca="1" t="shared" si="1206"/>
        <v>43627.6041666661</v>
      </c>
      <c r="L258" s="382">
        <f ca="1" t="shared" si="1207"/>
        <v>43627.6249999994</v>
      </c>
      <c r="M258" s="398" t="str">
        <f>IF(_tag_month_day!A254="","",_tag_month_day!A254)</f>
        <v/>
      </c>
      <c r="N258" s="398" t="str">
        <f>IF(_tag_month_day!B254="","",_tag_month_day!B254)</f>
        <v/>
      </c>
      <c r="O258" s="399" t="e">
        <f t="shared" si="1208"/>
        <v>#VALUE!</v>
      </c>
      <c r="P258" s="398" t="str">
        <f>IF(_tag_month_day!C254="","",_tag_month_day!C254)</f>
        <v/>
      </c>
      <c r="Q258" s="398" t="str">
        <f>IF(_tag_month_day!D254="","",_tag_month_day!D254)</f>
        <v/>
      </c>
      <c r="R258" s="416">
        <f>IF(_tag_month_day!CB254="",R257,_tag_month_day!CB254/100)</f>
        <v>0.07</v>
      </c>
      <c r="S258" s="417" t="str">
        <f>IF(_tag_month_day!E254="","",_tag_month_day!E254)</f>
        <v/>
      </c>
      <c r="T258" s="417" t="str">
        <f>IF(_tag_month_day!F254="","",_tag_month_day!F254)</f>
        <v/>
      </c>
      <c r="U258" s="418" t="e">
        <f t="shared" si="1162"/>
        <v>#VALUE!</v>
      </c>
      <c r="V258" s="53" t="e">
        <f t="shared" si="1163"/>
        <v>#VALUE!</v>
      </c>
      <c r="W258" s="419" t="str">
        <f>IF(_jhy_month_day!A254="","",_jhy_month_day!A254)</f>
        <v/>
      </c>
      <c r="X258" s="420" t="str">
        <f>IF(_jhy_month_day!B254="","",_jhy_month_day!B254/100)</f>
        <v/>
      </c>
      <c r="Y258" s="420" t="str">
        <f>IF(_jhy_month_day!C254="","",_jhy_month_day!C254/100)</f>
        <v/>
      </c>
      <c r="Z258" s="439">
        <f t="shared" si="1253"/>
        <v>64</v>
      </c>
      <c r="AA258" s="440" t="str">
        <f>IF(_tag_month_day!G254="","",_tag_month_day!G254/100)</f>
        <v/>
      </c>
      <c r="AB258" s="440" t="str">
        <f>IF(_tag_month_day!H254="","",_tag_month_day!H254/100)</f>
        <v/>
      </c>
      <c r="AC258" s="193">
        <f t="shared" si="1209"/>
        <v>1.59963432013121</v>
      </c>
      <c r="AD258" s="441" t="str">
        <f t="shared" si="1210"/>
        <v/>
      </c>
      <c r="AE258" s="442" t="str">
        <f t="shared" si="1211"/>
        <v/>
      </c>
      <c r="AF258" s="443">
        <v>1</v>
      </c>
      <c r="AG258" s="68" t="str">
        <f>IF(_duihao_month_day!A254="","",_duihao_month_day!A254)</f>
        <v/>
      </c>
      <c r="AH258" s="463">
        <f>IF(_gyk_month_day!B254="",AH257,_gyk_month_day!B254)</f>
        <v>820</v>
      </c>
      <c r="AI258" s="464" t="e">
        <f t="shared" si="1237"/>
        <v>#VALUE!</v>
      </c>
      <c r="AJ258" s="68" t="str">
        <f>IF(_tag_month_day!I254="","",_tag_month_day!I254)</f>
        <v/>
      </c>
      <c r="AK258" s="465" t="str">
        <f>IF(_tzyy_month_day!A254="","",_tzyy_month_day!A254)</f>
        <v/>
      </c>
      <c r="AL258" s="465" t="str">
        <f>IF(_tzyy_month_day!B254="","",_tzyy_month_day!B254)</f>
        <v/>
      </c>
      <c r="AM258" s="465" t="str">
        <f>IF(_tzyy_month_day!C254="","",_tzyy_month_day!C254)</f>
        <v/>
      </c>
      <c r="AN258" s="466" t="str">
        <f>IF(_tag_month_day!CG254="","",_tag_month_day!CG254)</f>
        <v/>
      </c>
      <c r="AO258" s="466" t="str">
        <f>IF(_tag_month_day!CH254="","",_tag_month_day!CH254)</f>
        <v/>
      </c>
      <c r="AP258" s="486" t="e">
        <f t="shared" si="1212"/>
        <v>#VALUE!</v>
      </c>
      <c r="AQ258" s="487" t="str">
        <f>IF(_tag_month_day!J254="","",_tag_month_day!J254/100)</f>
        <v/>
      </c>
      <c r="AR258" s="488">
        <f t="shared" si="1213"/>
        <v>1.3</v>
      </c>
      <c r="AS258" s="489" t="e">
        <f t="shared" si="1164"/>
        <v>#VALUE!</v>
      </c>
      <c r="AT258" s="489">
        <f t="shared" si="1214"/>
        <v>0</v>
      </c>
      <c r="AU258" s="490" t="str">
        <f>IF(_tag_month_day!K254="","",_tag_month_day!K254)</f>
        <v/>
      </c>
      <c r="AV258" s="491" t="str">
        <f>IF(_tag_month_day!L254="","",_tag_month_day!L254/100)</f>
        <v/>
      </c>
      <c r="AW258" s="420">
        <f t="shared" si="1524"/>
        <v>0</v>
      </c>
      <c r="AX258" s="420">
        <f t="shared" si="1215"/>
        <v>0</v>
      </c>
      <c r="AY258" s="420" t="str">
        <f>IF(_tag_month_day!M254="","",_tag_month_day!M254/100)</f>
        <v/>
      </c>
      <c r="AZ258" s="420" t="str">
        <f>IF(_tag_month_day!N254="","",_tag_month_day!N254/100)</f>
        <v/>
      </c>
      <c r="BA258" s="420" t="str">
        <f>IF(_tag_month_day!O254="","",_tag_month_day!O254/100)</f>
        <v/>
      </c>
      <c r="BB258" s="496" t="str">
        <f>IF(_tag_month_day!P254="","",_tag_month_day!P254/100)</f>
        <v/>
      </c>
      <c r="BC258" s="496">
        <f t="shared" si="1216"/>
        <v>0</v>
      </c>
      <c r="BD258" s="496" t="str">
        <f>IF(_tag_month_day!Q254="","",_tag_month_day!Q254/100)</f>
        <v/>
      </c>
      <c r="BE258" s="510" t="str">
        <f>IF(_tag_month_day!R254="","",_tag_month_day!R254/100)</f>
        <v/>
      </c>
      <c r="BF258" s="413" t="str">
        <f>IF(_tag_month_day!CC254="","",_tag_month_day!CC254/100)</f>
        <v/>
      </c>
      <c r="BG258" s="511" t="e">
        <f t="shared" si="1165"/>
        <v>#VALUE!</v>
      </c>
      <c r="BH258" s="198">
        <f t="shared" si="1166"/>
        <v>0</v>
      </c>
      <c r="BI258" s="512" t="e">
        <f>IF(CX258=0,BI257,(DK258*查询!$R$5+DL258*查询!$Q$5+DM258*查询!$N$5+DN258*查询!$O$5+DO258*查询!$P$5)*AF258/CX258)</f>
        <v>#VALUE!</v>
      </c>
      <c r="BJ258" s="512" t="e">
        <f>IF(CX258=0,BJ257,(DP258*查询!$S$5+DQ258*查询!$T$5+DR258*查询!$U$5)*AF258/CX258)</f>
        <v>#VALUE!</v>
      </c>
      <c r="BK258" s="512">
        <f t="shared" si="1217"/>
        <v>1</v>
      </c>
      <c r="BL258" s="513" t="str">
        <f>IF(_cfyc_month_day!A254="","",_cfyc_month_day!A254)</f>
        <v/>
      </c>
      <c r="BM258" s="513" t="str">
        <f>IF(_cfyc_month_day!B254="","",_cfyc_month_day!B254)</f>
        <v/>
      </c>
      <c r="BN258" s="513" t="str">
        <f>IF(_cfyc_month_day!C254="","",_cfyc_month_day!C254)</f>
        <v/>
      </c>
      <c r="BO258" s="522" t="str">
        <f>IF(_cfyc_month_day!D254="","",_cfyc_month_day!D254)</f>
        <v/>
      </c>
      <c r="BP258" s="522" t="str">
        <f>IF(_cfyc_month_day!E254="","",_cfyc_month_day!E254)</f>
        <v/>
      </c>
      <c r="BQ258" s="522" t="str">
        <f>IF(_cfyc_month_day!F254="","",_cfyc_month_day!F254)</f>
        <v/>
      </c>
      <c r="BR258" s="513" t="str">
        <f>IF(_tag_month_day!T254="","",_tag_month_day!T254)</f>
        <v/>
      </c>
      <c r="BS258" s="513" t="str">
        <f>IF(_tag_month_day!U254="","",_tag_month_day!U254)</f>
        <v/>
      </c>
      <c r="BT258" s="523" t="str">
        <f t="shared" si="1218"/>
        <v/>
      </c>
      <c r="BU258" s="223" t="str">
        <f>IF(_tag_month_day!V254="","",_tag_month_day!V254)</f>
        <v/>
      </c>
      <c r="BV258" s="206" t="str">
        <f>IF(_tag_month_day!W254="","",_tag_month_day!W254)</f>
        <v/>
      </c>
      <c r="BW258" s="540" t="str">
        <f>IF(_tag_month_day!X254="","",_tag_month_day!X254)</f>
        <v/>
      </c>
      <c r="BX258" s="540" t="str">
        <f>IF(_tag_month_day!Y254="","",_tag_month_day!Y254)</f>
        <v/>
      </c>
      <c r="BY258" s="541">
        <f ca="1" t="shared" si="1219"/>
        <v>43627.6249999994</v>
      </c>
      <c r="BZ258" s="542"/>
      <c r="CA258" s="543" t="str">
        <f>IF(_jhy2_month_day!A254="","",_jhy2_month_day!A254)</f>
        <v/>
      </c>
      <c r="CB258" s="464" t="str">
        <f>IF(_jhy2_month_day!B254="","",_jhy2_month_day!B254)</f>
        <v/>
      </c>
      <c r="CC258" s="464" t="str">
        <f>IF(_jhy2_month_day!C254="","",_jhy2_month_day!C254)</f>
        <v/>
      </c>
      <c r="CD258" s="464" t="str">
        <f>IF(_jhy2_month_day!D254="","",_jhy2_month_day!D254)</f>
        <v/>
      </c>
      <c r="CE258" s="464" t="str">
        <f>IF(_jhy2_month_day!E254="","",_jhy2_month_day!E254)</f>
        <v/>
      </c>
      <c r="CF258" s="464" t="str">
        <f>IF(_jhy2_month_day!F254="","",_jhy2_month_day!F254)</f>
        <v/>
      </c>
      <c r="CG258" s="464" t="str">
        <f>IF(_jhy2_month_day!G254="","",_jhy2_month_day!G254)</f>
        <v/>
      </c>
      <c r="CH258" s="464" t="str">
        <f>IF(_jhy2_month_day!H254="","",_jhy2_month_day!H254)</f>
        <v/>
      </c>
      <c r="CI258" s="464" t="str">
        <f>IF(_jhy2_month_day!I254="","",_jhy2_month_day!I254)</f>
        <v/>
      </c>
      <c r="CJ258" s="464" t="str">
        <f>IF(_jhy2_month_day!J254="","",_jhy2_month_day!J254)</f>
        <v/>
      </c>
      <c r="CK258" s="464" t="str">
        <f>IF(_jhy2_month_day!K254="","",_jhy2_month_day!K254)</f>
        <v/>
      </c>
      <c r="CL258" s="562" t="str">
        <f>IF(_jhy2_month_day!L254="","",_jhy2_month_day!L254)</f>
        <v/>
      </c>
      <c r="CM258" s="562" t="str">
        <f>IF(_jhy2_month_day!M254="","",_jhy2_month_day!M254)</f>
        <v/>
      </c>
      <c r="CN258" s="562" t="str">
        <f>IF(_jhy2_month_day!N254="","",_jhy2_month_day!N254)</f>
        <v/>
      </c>
      <c r="CO258" s="562" t="str">
        <f>IF(_jhy2_month_day!O254="","",_jhy2_month_day!O254)</f>
        <v/>
      </c>
      <c r="CP258" s="562" t="str">
        <f>IF(_jhy2_month_day!P254="","",_jhy2_month_day!P254)</f>
        <v/>
      </c>
      <c r="CQ258" s="562" t="str">
        <f>IF(_jhy2_month_day!Q254="","",_jhy2_month_day!Q254)</f>
        <v/>
      </c>
      <c r="CR258" s="563" t="str">
        <f>IF(_jhy2_month_day!R254="","",_jhy2_month_day!R254)</f>
        <v/>
      </c>
      <c r="CS258" s="576" t="str">
        <f>IF(_jhy2_month_day!S254="","",_jhy2_month_day!S254)</f>
        <v/>
      </c>
      <c r="CT258" s="562" t="str">
        <f>IF(_jhy2_month_day!T254="","",_jhy2_month_day!T254)</f>
        <v/>
      </c>
      <c r="CU258" s="577" t="e">
        <f t="shared" si="1167"/>
        <v>#VALUE!</v>
      </c>
      <c r="CV258" s="198" t="e">
        <f t="shared" si="1168"/>
        <v>#VALUE!</v>
      </c>
      <c r="CW258" s="192" t="e">
        <f t="shared" si="1169"/>
        <v>#VALUE!</v>
      </c>
      <c r="CX258" s="192" t="e">
        <f t="shared" si="1170"/>
        <v>#VALUE!</v>
      </c>
      <c r="CY258" s="202" t="e">
        <f t="shared" si="1171"/>
        <v>#VALUE!</v>
      </c>
      <c r="CZ258" s="192" t="e">
        <f t="shared" ref="CZ258:DI258" si="1535">$AJ258*EF258</f>
        <v>#VALUE!</v>
      </c>
      <c r="DA258" s="192" t="e">
        <f t="shared" si="1535"/>
        <v>#VALUE!</v>
      </c>
      <c r="DB258" s="192" t="e">
        <f t="shared" si="1535"/>
        <v>#VALUE!</v>
      </c>
      <c r="DC258" s="192" t="e">
        <f t="shared" si="1535"/>
        <v>#VALUE!</v>
      </c>
      <c r="DD258" s="192" t="e">
        <f t="shared" si="1535"/>
        <v>#VALUE!</v>
      </c>
      <c r="DE258" s="192" t="e">
        <f t="shared" si="1535"/>
        <v>#VALUE!</v>
      </c>
      <c r="DF258" s="192" t="e">
        <f t="shared" si="1535"/>
        <v>#VALUE!</v>
      </c>
      <c r="DG258" s="192" t="e">
        <f t="shared" si="1535"/>
        <v>#VALUE!</v>
      </c>
      <c r="DH258" s="192" t="e">
        <f t="shared" si="1535"/>
        <v>#VALUE!</v>
      </c>
      <c r="DI258" s="192" t="e">
        <f t="shared" si="1535"/>
        <v>#VALUE!</v>
      </c>
      <c r="DJ258" s="192" t="e">
        <f t="shared" si="1173"/>
        <v>#VALUE!</v>
      </c>
      <c r="DK258" s="192" t="e">
        <f t="shared" si="1174"/>
        <v>#VALUE!</v>
      </c>
      <c r="DL258" s="192" t="e">
        <f t="shared" si="1175"/>
        <v>#VALUE!</v>
      </c>
      <c r="DM258" s="192" t="e">
        <f t="shared" si="1176"/>
        <v>#VALUE!</v>
      </c>
      <c r="DN258" s="192" t="e">
        <f t="shared" si="1177"/>
        <v>#VALUE!</v>
      </c>
      <c r="DO258" s="192" t="e">
        <f t="shared" si="1178"/>
        <v>#VALUE!</v>
      </c>
      <c r="DP258" s="192" t="e">
        <f t="shared" si="1179"/>
        <v>#VALUE!</v>
      </c>
      <c r="DQ258" s="192" t="e">
        <f t="shared" si="1180"/>
        <v>#VALUE!</v>
      </c>
      <c r="DR258" s="192" t="e">
        <f t="shared" si="1181"/>
        <v>#VALUE!</v>
      </c>
      <c r="DS258" s="192" t="e">
        <f t="shared" si="1182"/>
        <v>#VALUE!</v>
      </c>
      <c r="DT258" s="192" t="e">
        <f t="shared" si="1183"/>
        <v>#VALUE!</v>
      </c>
      <c r="DU258" s="192" t="e">
        <f t="shared" si="1184"/>
        <v>#VALUE!</v>
      </c>
      <c r="DV258" s="198" t="e">
        <f t="shared" si="1185"/>
        <v>#VALUE!</v>
      </c>
      <c r="DW258" s="198" t="e">
        <f t="shared" si="1186"/>
        <v>#DIV/0!</v>
      </c>
      <c r="DX258" s="198" t="e">
        <f t="shared" si="1187"/>
        <v>#DIV/0!</v>
      </c>
      <c r="DY258" s="198" t="e">
        <f t="shared" si="1188"/>
        <v>#VALUE!</v>
      </c>
      <c r="DZ258" s="198" t="e">
        <f t="shared" si="1189"/>
        <v>#VALUE!</v>
      </c>
      <c r="EA258" s="198" t="e">
        <f t="shared" si="1190"/>
        <v>#VALUE!</v>
      </c>
      <c r="EB258" s="198" t="e">
        <f t="shared" si="1191"/>
        <v>#VALUE!</v>
      </c>
      <c r="EC258" s="198" t="e">
        <f t="shared" si="1192"/>
        <v>#DIV/0!</v>
      </c>
      <c r="ED258" s="198" t="e">
        <f t="shared" si="1193"/>
        <v>#VALUE!</v>
      </c>
      <c r="EE258" s="198" t="e">
        <f t="shared" si="1194"/>
        <v>#VALUE!</v>
      </c>
      <c r="EF258" s="198" t="e">
        <f t="shared" ref="EF258:EO258" si="1536">DV258/SUM($DV258:$EE258)</f>
        <v>#VALUE!</v>
      </c>
      <c r="EG258" s="198" t="e">
        <f t="shared" si="1536"/>
        <v>#DIV/0!</v>
      </c>
      <c r="EH258" s="198" t="e">
        <f t="shared" si="1536"/>
        <v>#DIV/0!</v>
      </c>
      <c r="EI258" s="198" t="e">
        <f t="shared" si="1536"/>
        <v>#VALUE!</v>
      </c>
      <c r="EJ258" s="198" t="e">
        <f t="shared" si="1536"/>
        <v>#VALUE!</v>
      </c>
      <c r="EK258" s="198" t="e">
        <f t="shared" si="1536"/>
        <v>#VALUE!</v>
      </c>
      <c r="EL258" s="198" t="e">
        <f t="shared" si="1536"/>
        <v>#VALUE!</v>
      </c>
      <c r="EM258" s="198" t="e">
        <f t="shared" si="1536"/>
        <v>#DIV/0!</v>
      </c>
      <c r="EN258" s="198" t="e">
        <f t="shared" si="1536"/>
        <v>#VALUE!</v>
      </c>
      <c r="EO258" s="198" t="e">
        <f t="shared" si="1536"/>
        <v>#VALUE!</v>
      </c>
      <c r="EP258" s="511">
        <f t="shared" ref="EP258:EW258" si="1537">EP257</f>
        <v>0.08</v>
      </c>
      <c r="EQ258" s="511">
        <f t="shared" si="1537"/>
        <v>0.015</v>
      </c>
      <c r="ER258" s="511">
        <f t="shared" si="1537"/>
        <v>0.015</v>
      </c>
      <c r="ES258" s="511">
        <f t="shared" si="1537"/>
        <v>0.015</v>
      </c>
      <c r="ET258" s="511">
        <f t="shared" si="1537"/>
        <v>0.015</v>
      </c>
      <c r="EU258" s="511">
        <f t="shared" si="1537"/>
        <v>0.09</v>
      </c>
      <c r="EV258" s="511">
        <f t="shared" si="1537"/>
        <v>0.09</v>
      </c>
      <c r="EW258" s="511">
        <f t="shared" si="1537"/>
        <v>0.09</v>
      </c>
      <c r="EX258" s="420" t="str">
        <f>IF(_tag_month_day!AS254="","",_tag_month_day!AS254/100)</f>
        <v/>
      </c>
      <c r="EY258" s="420" t="str">
        <f>IF(_tag_month_day!AT254="","",_tag_month_day!AT254/100)</f>
        <v/>
      </c>
      <c r="EZ258" s="420" t="str">
        <f>IF(_tag_month_day!AU254="","",_tag_month_day!AU254/100)</f>
        <v/>
      </c>
      <c r="FA258" s="420" t="str">
        <f>IF(_tag_month_day!AV254="","",_tag_month_day!AV254/100)</f>
        <v/>
      </c>
      <c r="FB258" s="420" t="str">
        <f>IF(_tag_month_day!AW254="","",_tag_month_day!AW254/100)</f>
        <v/>
      </c>
      <c r="FC258" s="420" t="str">
        <f>IF(_tag_month_day!AX254="","",_tag_month_day!AX254/100)</f>
        <v/>
      </c>
      <c r="FD258" s="510">
        <f t="shared" si="1223"/>
        <v>0.33</v>
      </c>
      <c r="FE258" s="510">
        <f t="shared" si="1224"/>
        <v>0.19</v>
      </c>
      <c r="FF258" s="510">
        <f t="shared" si="1225"/>
        <v>0.003</v>
      </c>
      <c r="FG258" s="510">
        <f t="shared" si="1226"/>
        <v>0</v>
      </c>
      <c r="FH258" s="603">
        <f t="shared" si="1227"/>
        <v>0.0001</v>
      </c>
      <c r="FI258" s="510">
        <f t="shared" ref="FI258:FR258" si="1538">FI257</f>
        <v>0.41</v>
      </c>
      <c r="FJ258" s="510">
        <f t="shared" si="1538"/>
        <v>0.11</v>
      </c>
      <c r="FK258" s="510">
        <f t="shared" si="1538"/>
        <v>0.015</v>
      </c>
      <c r="FL258" s="510">
        <f t="shared" si="1538"/>
        <v>0</v>
      </c>
      <c r="FM258" s="603">
        <f t="shared" si="1538"/>
        <v>0.0001</v>
      </c>
      <c r="FN258" s="510" t="str">
        <f>IF(_tag_month_day!AY254="","",_tag_month_day!AY254/100)</f>
        <v/>
      </c>
      <c r="FO258" s="510" t="str">
        <f>IF(_tag_month_day!AZ254="","",_tag_month_day!AZ254/100)</f>
        <v/>
      </c>
      <c r="FP258" s="510" t="str">
        <f>IF(_tag_month_day!BA254="","",_tag_month_day!BA254/100)</f>
        <v/>
      </c>
      <c r="FQ258" s="510" t="str">
        <f>IF(_tag_month_day!BB254="","",_tag_month_day!BB254/100)</f>
        <v/>
      </c>
      <c r="FR258" s="603" t="str">
        <f>IF(_tag_month_day!BC254="","",_tag_month_day!BC254/100)</f>
        <v/>
      </c>
      <c r="FS258" s="510" t="str">
        <f>IF(_tag_month_day!BD254="","",_tag_month_day!BD254/100)</f>
        <v/>
      </c>
      <c r="FT258" s="510" t="str">
        <f>IF(_tag_month_day!BE254="","",_tag_month_day!BE254/100)</f>
        <v/>
      </c>
      <c r="FU258" s="510" t="str">
        <f>IF(_tag_month_day!BF254="","",_tag_month_day!BF254/100)</f>
        <v/>
      </c>
      <c r="FV258" s="510" t="str">
        <f>IF(_tag_month_day!BG254="","",_tag_month_day!BG254/100)</f>
        <v/>
      </c>
      <c r="FW258" s="603" t="str">
        <f>IF(_tag_month_day!BH254="","",_tag_month_day!BH254/100)</f>
        <v/>
      </c>
      <c r="FX258" s="510" t="str">
        <f>IF(_tag_month_day!BI254="","",_tag_month_day!BI254/100)</f>
        <v/>
      </c>
      <c r="FY258" s="510" t="str">
        <f>IF(_tag_month_day!BJ254="","",_tag_month_day!BJ254/100)</f>
        <v/>
      </c>
      <c r="FZ258" s="605" t="str">
        <f>IF(_tag_month_day!BK254="","",_tag_month_day!BK254/100)</f>
        <v/>
      </c>
      <c r="GA258" s="510" t="str">
        <f>IF(_tag_month_day!BL254="","",_tag_month_day!BL254/100)</f>
        <v/>
      </c>
      <c r="GB258" s="603" t="str">
        <f>IF(_tag_month_day!BM254="","",_tag_month_day!BM254/100)</f>
        <v/>
      </c>
      <c r="GC258" s="420" t="str">
        <f>IF(_tag_month_day!BN254="","",_tag_month_day!BN254/100)</f>
        <v/>
      </c>
      <c r="GD258" s="420" t="str">
        <f>IF(_tag_month_day!BO254="","",_tag_month_day!BO254/100)</f>
        <v/>
      </c>
      <c r="GE258" s="420" t="str">
        <f>IF(_tag_month_day!BP254="","",_tag_month_day!BP254/100)</f>
        <v/>
      </c>
      <c r="GF258" s="420" t="str">
        <f>IF(_tag_month_day!BQ254="","",_tag_month_day!BQ254/100)</f>
        <v/>
      </c>
      <c r="GG258" s="420" t="str">
        <f>IF(_tag_month_day!BR254="","",_tag_month_day!BR254/100)</f>
        <v/>
      </c>
      <c r="GH258" s="420" t="str">
        <f>IF(_tag_month_day!BS254="","",_tag_month_day!BS254/100)</f>
        <v/>
      </c>
      <c r="GI258" s="603" t="str">
        <f>IF(_tag_month_day!BT254="","",_tag_month_day!BT254/100)</f>
        <v/>
      </c>
      <c r="GJ258" s="612" t="str">
        <f>IF(_tag_month_day!BU254="","",_tag_month_day!BU254/100)</f>
        <v/>
      </c>
      <c r="GK258" s="620" t="str">
        <f>IF(_tag_month_day!BV254="",IF(_rlcf_month_day!A$2="","",_rlcf_month_day!A$2/100),_tag_month_day!BV254/100)</f>
        <v/>
      </c>
      <c r="GL258" s="620" t="str">
        <f>IF(_tag_month_day!BW254="",IF(_rlcf_month_day!B$2="","",_rlcf_month_day!B$2/100),_tag_month_day!BW254/100)</f>
        <v/>
      </c>
      <c r="GM258" s="621" t="str">
        <f>IF(_tag_month_day!BX254="",IF(_rlcf_month_day!C$2="","",_rlcf_month_day!C$2/100),_tag_month_day!BX254/100)</f>
        <v/>
      </c>
      <c r="GN258" s="620" t="str">
        <f>IF(_tag_month_day!BV254="",IF(_rlcf_month_day!A$2="","",_rlcf_month_day!A$2/100),_tag_month_day!BV254/100)</f>
        <v/>
      </c>
      <c r="GO258" s="620" t="str">
        <f>IF(_tag_month_day!BW254="",IF(_rlcf_month_day!B$2="","",_rlcf_month_day!B$2/100),_tag_month_day!BW254/100)</f>
        <v/>
      </c>
      <c r="GP258" s="620" t="str">
        <f>IF(_tag_month_day!CD254="",IF(_rlcf_month_day!E$2="","",_rlcf_month_day!E$2/100),_tag_month_day!CD254/100)</f>
        <v/>
      </c>
      <c r="GQ258" s="620" t="str">
        <f>IF(_tag_month_day!CE254="",IF(_rlcf_month_day!F$2="","",_rlcf_month_day!F$2/100),_tag_month_day!CE254/100)</f>
        <v/>
      </c>
      <c r="GR258" s="621" t="str">
        <f>IF(_tag_month_day!CF254="",IF(_rlcf_month_day!G$2="","",_rlcf_month_day!G$2/100),_tag_month_day!CF254/100)</f>
        <v/>
      </c>
      <c r="GS258" s="626">
        <f t="shared" ref="GS258:HH258" si="1539">GS257</f>
        <v>0.953</v>
      </c>
      <c r="GT258" s="626">
        <f t="shared" si="1539"/>
        <v>0.55</v>
      </c>
      <c r="GU258" s="626">
        <f t="shared" si="1539"/>
        <v>0.55</v>
      </c>
      <c r="GV258" s="626">
        <f t="shared" si="1539"/>
        <v>0.55</v>
      </c>
      <c r="GW258" s="626">
        <f t="shared" si="1539"/>
        <v>0.5</v>
      </c>
      <c r="GX258" s="626">
        <f t="shared" si="1539"/>
        <v>0.935</v>
      </c>
      <c r="GY258" s="626">
        <f t="shared" si="1539"/>
        <v>0.15</v>
      </c>
      <c r="GZ258" s="626">
        <f t="shared" si="1539"/>
        <v>1</v>
      </c>
      <c r="HA258" s="632">
        <f t="shared" si="1539"/>
        <v>0.047</v>
      </c>
      <c r="HB258" s="632">
        <f t="shared" si="1539"/>
        <v>0.45</v>
      </c>
      <c r="HC258" s="632">
        <f t="shared" si="1539"/>
        <v>0.45</v>
      </c>
      <c r="HD258" s="632">
        <f t="shared" si="1539"/>
        <v>0.45</v>
      </c>
      <c r="HE258" s="632">
        <f t="shared" si="1539"/>
        <v>0.5</v>
      </c>
      <c r="HF258" s="632">
        <f t="shared" si="1539"/>
        <v>0.065</v>
      </c>
      <c r="HG258" s="632">
        <f t="shared" si="1539"/>
        <v>0.85</v>
      </c>
      <c r="HH258" s="632">
        <f t="shared" si="1539"/>
        <v>0</v>
      </c>
      <c r="HI258" s="68">
        <f t="shared" si="1199"/>
        <v>0</v>
      </c>
      <c r="HJ258" s="68" t="e">
        <f t="shared" si="1230"/>
        <v>#VALUE!</v>
      </c>
      <c r="HK258" s="202">
        <f t="shared" si="1231"/>
        <v>0.85</v>
      </c>
      <c r="HL258" s="464">
        <f t="shared" si="1232"/>
        <v>550000</v>
      </c>
      <c r="HM258" s="464">
        <f t="shared" si="1233"/>
        <v>480000</v>
      </c>
      <c r="HN258" s="192" t="e">
        <f t="shared" si="1200"/>
        <v>#VALUE!</v>
      </c>
      <c r="HO258" s="192" t="e">
        <f>HN258*HK258*$HO$2/HL258*1000000</f>
        <v>#VALUE!</v>
      </c>
      <c r="HP258" s="192" t="e">
        <f>HN258*HK258*$HP$2/HM258*1000000</f>
        <v>#VALUE!</v>
      </c>
    </row>
    <row r="259" customFormat="1" spans="1:224">
      <c r="A259" s="381">
        <v>254</v>
      </c>
      <c r="B259" s="54">
        <f ca="1" t="shared" si="1234"/>
        <v>43627</v>
      </c>
      <c r="C259" s="57">
        <f t="shared" si="1235"/>
        <v>0.0416666666666667</v>
      </c>
      <c r="D259" s="68" t="str">
        <f ca="1" t="shared" si="1201"/>
        <v>白班</v>
      </c>
      <c r="E259" s="68" t="str">
        <f ca="1" t="shared" si="1202"/>
        <v>乙</v>
      </c>
      <c r="F259" s="68">
        <f ca="1">SUMPRODUCT((成本日报!$A$3:$A$95=计划!B259)*(成本日报!$B$3:$B$95=计划!$D259),成本日报!$C$3:$C$95)</f>
        <v>2</v>
      </c>
      <c r="G259" s="382">
        <f ca="1" t="shared" si="1236"/>
        <v>43627.5416666661</v>
      </c>
      <c r="H259" s="382">
        <f ca="1" t="shared" si="1203"/>
        <v>43627.5486111105</v>
      </c>
      <c r="I259" s="382">
        <f ca="1" t="shared" si="1204"/>
        <v>43627.5541666661</v>
      </c>
      <c r="J259" s="382">
        <f ca="1" t="shared" si="1205"/>
        <v>43627.5833333327</v>
      </c>
      <c r="K259" s="382">
        <f ca="1" t="shared" si="1206"/>
        <v>43627.6458333327</v>
      </c>
      <c r="L259" s="382">
        <f ca="1" t="shared" si="1207"/>
        <v>43627.6666666661</v>
      </c>
      <c r="M259" s="398" t="str">
        <f>IF(_tag_month_day!A255="","",_tag_month_day!A255)</f>
        <v/>
      </c>
      <c r="N259" s="398" t="str">
        <f>IF(_tag_month_day!B255="","",_tag_month_day!B255)</f>
        <v/>
      </c>
      <c r="O259" s="399" t="e">
        <f t="shared" si="1208"/>
        <v>#VALUE!</v>
      </c>
      <c r="P259" s="398" t="str">
        <f>IF(_tag_month_day!C255="","",_tag_month_day!C255)</f>
        <v/>
      </c>
      <c r="Q259" s="398" t="str">
        <f>IF(_tag_month_day!D255="","",_tag_month_day!D255)</f>
        <v/>
      </c>
      <c r="R259" s="416">
        <f>IF(_tag_month_day!CB255="",R258,_tag_month_day!CB255/100)</f>
        <v>0.07</v>
      </c>
      <c r="S259" s="417" t="str">
        <f>IF(_tag_month_day!E255="","",_tag_month_day!E255)</f>
        <v/>
      </c>
      <c r="T259" s="417" t="str">
        <f>IF(_tag_month_day!F255="","",_tag_month_day!F255)</f>
        <v/>
      </c>
      <c r="U259" s="418" t="e">
        <f t="shared" si="1162"/>
        <v>#VALUE!</v>
      </c>
      <c r="V259" s="53" t="e">
        <f t="shared" si="1163"/>
        <v>#VALUE!</v>
      </c>
      <c r="W259" s="419" t="str">
        <f>IF(_jhy_month_day!A255="","",_jhy_month_day!A255)</f>
        <v/>
      </c>
      <c r="X259" s="420" t="str">
        <f>IF(_jhy_month_day!B255="","",_jhy_month_day!B255/100)</f>
        <v/>
      </c>
      <c r="Y259" s="420" t="str">
        <f>IF(_jhy_month_day!C255="","",_jhy_month_day!C255/100)</f>
        <v/>
      </c>
      <c r="Z259" s="439">
        <f t="shared" si="1253"/>
        <v>64</v>
      </c>
      <c r="AA259" s="440" t="str">
        <f>IF(_tag_month_day!G255="","",_tag_month_day!G255/100)</f>
        <v/>
      </c>
      <c r="AB259" s="440" t="str">
        <f>IF(_tag_month_day!H255="","",_tag_month_day!H255/100)</f>
        <v/>
      </c>
      <c r="AC259" s="193">
        <f t="shared" si="1209"/>
        <v>1.59963432013121</v>
      </c>
      <c r="AD259" s="441" t="str">
        <f t="shared" si="1210"/>
        <v/>
      </c>
      <c r="AE259" s="442" t="str">
        <f t="shared" si="1211"/>
        <v/>
      </c>
      <c r="AF259" s="443">
        <v>1</v>
      </c>
      <c r="AG259" s="68" t="str">
        <f>IF(_duihao_month_day!A255="","",_duihao_month_day!A255)</f>
        <v/>
      </c>
      <c r="AH259" s="463">
        <f>IF(_gyk_month_day!B255="",AH258,_gyk_month_day!B255)</f>
        <v>820</v>
      </c>
      <c r="AI259" s="464" t="e">
        <f t="shared" si="1237"/>
        <v>#VALUE!</v>
      </c>
      <c r="AJ259" s="68" t="str">
        <f>IF(_tag_month_day!I255="","",_tag_month_day!I255)</f>
        <v/>
      </c>
      <c r="AK259" s="465" t="str">
        <f>IF(_tzyy_month_day!A255="","",_tzyy_month_day!A255)</f>
        <v/>
      </c>
      <c r="AL259" s="465" t="str">
        <f>IF(_tzyy_month_day!B255="","",_tzyy_month_day!B255)</f>
        <v/>
      </c>
      <c r="AM259" s="465" t="str">
        <f>IF(_tzyy_month_day!C255="","",_tzyy_month_day!C255)</f>
        <v/>
      </c>
      <c r="AN259" s="466" t="str">
        <f>IF(_tag_month_day!CG255="","",_tag_month_day!CG255)</f>
        <v/>
      </c>
      <c r="AO259" s="466" t="str">
        <f>IF(_tag_month_day!CH255="","",_tag_month_day!CH255)</f>
        <v/>
      </c>
      <c r="AP259" s="486" t="e">
        <f t="shared" si="1212"/>
        <v>#VALUE!</v>
      </c>
      <c r="AQ259" s="487" t="str">
        <f>IF(_tag_month_day!J255="","",_tag_month_day!J255/100)</f>
        <v/>
      </c>
      <c r="AR259" s="488">
        <f t="shared" si="1213"/>
        <v>1.3</v>
      </c>
      <c r="AS259" s="489" t="e">
        <f t="shared" si="1164"/>
        <v>#VALUE!</v>
      </c>
      <c r="AT259" s="489">
        <f t="shared" si="1214"/>
        <v>0</v>
      </c>
      <c r="AU259" s="490" t="str">
        <f>IF(_tag_month_day!K255="","",_tag_month_day!K255)</f>
        <v/>
      </c>
      <c r="AV259" s="491" t="str">
        <f>IF(_tag_month_day!L255="","",_tag_month_day!L255/100)</f>
        <v/>
      </c>
      <c r="AW259" s="420">
        <f t="shared" si="1524"/>
        <v>0</v>
      </c>
      <c r="AX259" s="420">
        <f t="shared" si="1215"/>
        <v>0</v>
      </c>
      <c r="AY259" s="420" t="str">
        <f>IF(_tag_month_day!M255="","",_tag_month_day!M255/100)</f>
        <v/>
      </c>
      <c r="AZ259" s="420" t="str">
        <f>IF(_tag_month_day!N255="","",_tag_month_day!N255/100)</f>
        <v/>
      </c>
      <c r="BA259" s="420" t="str">
        <f>IF(_tag_month_day!O255="","",_tag_month_day!O255/100)</f>
        <v/>
      </c>
      <c r="BB259" s="496" t="str">
        <f>IF(_tag_month_day!P255="","",_tag_month_day!P255/100)</f>
        <v/>
      </c>
      <c r="BC259" s="496">
        <f t="shared" si="1216"/>
        <v>0</v>
      </c>
      <c r="BD259" s="496" t="str">
        <f>IF(_tag_month_day!Q255="","",_tag_month_day!Q255/100)</f>
        <v/>
      </c>
      <c r="BE259" s="510" t="str">
        <f>IF(_tag_month_day!R255="","",_tag_month_day!R255/100)</f>
        <v/>
      </c>
      <c r="BF259" s="413" t="str">
        <f>IF(_tag_month_day!CC255="","",_tag_month_day!CC255/100)</f>
        <v/>
      </c>
      <c r="BG259" s="511" t="e">
        <f t="shared" si="1165"/>
        <v>#VALUE!</v>
      </c>
      <c r="BH259" s="198">
        <f t="shared" si="1166"/>
        <v>0</v>
      </c>
      <c r="BI259" s="512" t="e">
        <f>IF(CX259=0,BI258,(DK259*查询!$R$5+DL259*查询!$Q$5+DM259*查询!$N$5+DN259*查询!$O$5+DO259*查询!$P$5)*AF259/CX259)</f>
        <v>#VALUE!</v>
      </c>
      <c r="BJ259" s="512" t="e">
        <f>IF(CX259=0,BJ258,(DP259*查询!$S$5+DQ259*查询!$T$5+DR259*查询!$U$5)*AF259/CX259)</f>
        <v>#VALUE!</v>
      </c>
      <c r="BK259" s="512">
        <f t="shared" si="1217"/>
        <v>1</v>
      </c>
      <c r="BL259" s="513" t="str">
        <f>IF(_cfyc_month_day!A255="","",_cfyc_month_day!A255)</f>
        <v/>
      </c>
      <c r="BM259" s="513" t="str">
        <f>IF(_cfyc_month_day!B255="","",_cfyc_month_day!B255)</f>
        <v/>
      </c>
      <c r="BN259" s="513" t="str">
        <f>IF(_cfyc_month_day!C255="","",_cfyc_month_day!C255)</f>
        <v/>
      </c>
      <c r="BO259" s="522" t="str">
        <f>IF(_cfyc_month_day!D255="","",_cfyc_month_day!D255)</f>
        <v/>
      </c>
      <c r="BP259" s="522" t="str">
        <f>IF(_cfyc_month_day!E255="","",_cfyc_month_day!E255)</f>
        <v/>
      </c>
      <c r="BQ259" s="522" t="str">
        <f>IF(_cfyc_month_day!F255="","",_cfyc_month_day!F255)</f>
        <v/>
      </c>
      <c r="BR259" s="513" t="str">
        <f>IF(_tag_month_day!T255="","",_tag_month_day!T255)</f>
        <v/>
      </c>
      <c r="BS259" s="513" t="str">
        <f>IF(_tag_month_day!U255="","",_tag_month_day!U255)</f>
        <v/>
      </c>
      <c r="BT259" s="523" t="str">
        <f t="shared" si="1218"/>
        <v/>
      </c>
      <c r="BU259" s="223" t="str">
        <f>IF(_tag_month_day!V255="","",_tag_month_day!V255)</f>
        <v/>
      </c>
      <c r="BV259" s="206" t="str">
        <f>IF(_tag_month_day!W255="","",_tag_month_day!W255)</f>
        <v/>
      </c>
      <c r="BW259" s="540" t="str">
        <f>IF(_tag_month_day!X255="","",_tag_month_day!X255)</f>
        <v/>
      </c>
      <c r="BX259" s="540" t="str">
        <f>IF(_tag_month_day!Y255="","",_tag_month_day!Y255)</f>
        <v/>
      </c>
      <c r="BY259" s="541">
        <f ca="1" t="shared" si="1219"/>
        <v>43627.6666666661</v>
      </c>
      <c r="BZ259" s="542" t="s">
        <v>215</v>
      </c>
      <c r="CA259" s="543" t="str">
        <f>IF(_jhy2_month_day!A255="","",_jhy2_month_day!A255)</f>
        <v/>
      </c>
      <c r="CB259" s="464" t="str">
        <f>IF(_jhy2_month_day!B255="","",_jhy2_month_day!B255)</f>
        <v/>
      </c>
      <c r="CC259" s="464" t="str">
        <f>IF(_jhy2_month_day!C255="","",_jhy2_month_day!C255)</f>
        <v/>
      </c>
      <c r="CD259" s="464" t="str">
        <f>IF(_jhy2_month_day!D255="","",_jhy2_month_day!D255)</f>
        <v/>
      </c>
      <c r="CE259" s="464" t="str">
        <f>IF(_jhy2_month_day!E255="","",_jhy2_month_day!E255)</f>
        <v/>
      </c>
      <c r="CF259" s="464" t="str">
        <f>IF(_jhy2_month_day!F255="","",_jhy2_month_day!F255)</f>
        <v/>
      </c>
      <c r="CG259" s="464" t="str">
        <f>IF(_jhy2_month_day!G255="","",_jhy2_month_day!G255)</f>
        <v/>
      </c>
      <c r="CH259" s="464" t="str">
        <f>IF(_jhy2_month_day!H255="","",_jhy2_month_day!H255)</f>
        <v/>
      </c>
      <c r="CI259" s="464" t="str">
        <f>IF(_jhy2_month_day!I255="","",_jhy2_month_day!I255)</f>
        <v/>
      </c>
      <c r="CJ259" s="464" t="str">
        <f>IF(_jhy2_month_day!J255="","",_jhy2_month_day!J255)</f>
        <v/>
      </c>
      <c r="CK259" s="464" t="str">
        <f>IF(_jhy2_month_day!K255="","",_jhy2_month_day!K255)</f>
        <v/>
      </c>
      <c r="CL259" s="562" t="str">
        <f>IF(_jhy2_month_day!L255="","",_jhy2_month_day!L255)</f>
        <v/>
      </c>
      <c r="CM259" s="562" t="str">
        <f>IF(_jhy2_month_day!M255="","",_jhy2_month_day!M255)</f>
        <v/>
      </c>
      <c r="CN259" s="562" t="str">
        <f>IF(_jhy2_month_day!N255="","",_jhy2_month_day!N255)</f>
        <v/>
      </c>
      <c r="CO259" s="562" t="str">
        <f>IF(_jhy2_month_day!O255="","",_jhy2_month_day!O255)</f>
        <v/>
      </c>
      <c r="CP259" s="562" t="str">
        <f>IF(_jhy2_month_day!P255="","",_jhy2_month_day!P255)</f>
        <v/>
      </c>
      <c r="CQ259" s="562" t="str">
        <f>IF(_jhy2_month_day!Q255="","",_jhy2_month_day!Q255)</f>
        <v/>
      </c>
      <c r="CR259" s="563" t="str">
        <f>IF(_jhy2_month_day!R255="","",_jhy2_month_day!R255)</f>
        <v/>
      </c>
      <c r="CS259" s="576" t="str">
        <f>IF(_jhy2_month_day!S255="","",_jhy2_month_day!S255)</f>
        <v/>
      </c>
      <c r="CT259" s="562" t="str">
        <f>IF(_jhy2_month_day!T255="","",_jhy2_month_day!T255)</f>
        <v/>
      </c>
      <c r="CU259" s="577" t="e">
        <f t="shared" si="1167"/>
        <v>#VALUE!</v>
      </c>
      <c r="CV259" s="198" t="e">
        <f t="shared" si="1168"/>
        <v>#VALUE!</v>
      </c>
      <c r="CW259" s="192" t="e">
        <f t="shared" si="1169"/>
        <v>#VALUE!</v>
      </c>
      <c r="CX259" s="192" t="e">
        <f t="shared" si="1170"/>
        <v>#VALUE!</v>
      </c>
      <c r="CY259" s="202" t="e">
        <f t="shared" si="1171"/>
        <v>#VALUE!</v>
      </c>
      <c r="CZ259" s="192" t="e">
        <f t="shared" ref="CZ259:DI259" si="1540">$AJ259*EF259</f>
        <v>#VALUE!</v>
      </c>
      <c r="DA259" s="192" t="e">
        <f t="shared" si="1540"/>
        <v>#VALUE!</v>
      </c>
      <c r="DB259" s="192" t="e">
        <f t="shared" si="1540"/>
        <v>#VALUE!</v>
      </c>
      <c r="DC259" s="192" t="e">
        <f t="shared" si="1540"/>
        <v>#VALUE!</v>
      </c>
      <c r="DD259" s="192" t="e">
        <f t="shared" si="1540"/>
        <v>#VALUE!</v>
      </c>
      <c r="DE259" s="192" t="e">
        <f t="shared" si="1540"/>
        <v>#VALUE!</v>
      </c>
      <c r="DF259" s="192" t="e">
        <f t="shared" si="1540"/>
        <v>#VALUE!</v>
      </c>
      <c r="DG259" s="192" t="e">
        <f t="shared" si="1540"/>
        <v>#VALUE!</v>
      </c>
      <c r="DH259" s="192" t="e">
        <f t="shared" si="1540"/>
        <v>#VALUE!</v>
      </c>
      <c r="DI259" s="192" t="e">
        <f t="shared" si="1540"/>
        <v>#VALUE!</v>
      </c>
      <c r="DJ259" s="192" t="e">
        <f t="shared" si="1173"/>
        <v>#VALUE!</v>
      </c>
      <c r="DK259" s="192" t="e">
        <f t="shared" si="1174"/>
        <v>#VALUE!</v>
      </c>
      <c r="DL259" s="192" t="e">
        <f t="shared" si="1175"/>
        <v>#VALUE!</v>
      </c>
      <c r="DM259" s="192" t="e">
        <f t="shared" si="1176"/>
        <v>#VALUE!</v>
      </c>
      <c r="DN259" s="192" t="e">
        <f t="shared" si="1177"/>
        <v>#VALUE!</v>
      </c>
      <c r="DO259" s="192" t="e">
        <f t="shared" si="1178"/>
        <v>#VALUE!</v>
      </c>
      <c r="DP259" s="192" t="e">
        <f t="shared" si="1179"/>
        <v>#VALUE!</v>
      </c>
      <c r="DQ259" s="192" t="e">
        <f t="shared" si="1180"/>
        <v>#VALUE!</v>
      </c>
      <c r="DR259" s="192" t="e">
        <f t="shared" si="1181"/>
        <v>#VALUE!</v>
      </c>
      <c r="DS259" s="192" t="e">
        <f t="shared" si="1182"/>
        <v>#VALUE!</v>
      </c>
      <c r="DT259" s="192" t="e">
        <f t="shared" si="1183"/>
        <v>#VALUE!</v>
      </c>
      <c r="DU259" s="192" t="e">
        <f t="shared" si="1184"/>
        <v>#VALUE!</v>
      </c>
      <c r="DV259" s="198" t="e">
        <f t="shared" si="1185"/>
        <v>#VALUE!</v>
      </c>
      <c r="DW259" s="198" t="e">
        <f t="shared" si="1186"/>
        <v>#DIV/0!</v>
      </c>
      <c r="DX259" s="198" t="e">
        <f t="shared" si="1187"/>
        <v>#DIV/0!</v>
      </c>
      <c r="DY259" s="198" t="e">
        <f t="shared" si="1188"/>
        <v>#VALUE!</v>
      </c>
      <c r="DZ259" s="198" t="e">
        <f t="shared" si="1189"/>
        <v>#VALUE!</v>
      </c>
      <c r="EA259" s="198" t="e">
        <f t="shared" si="1190"/>
        <v>#VALUE!</v>
      </c>
      <c r="EB259" s="198" t="e">
        <f t="shared" si="1191"/>
        <v>#VALUE!</v>
      </c>
      <c r="EC259" s="198" t="e">
        <f t="shared" si="1192"/>
        <v>#DIV/0!</v>
      </c>
      <c r="ED259" s="198" t="e">
        <f t="shared" si="1193"/>
        <v>#VALUE!</v>
      </c>
      <c r="EE259" s="198" t="e">
        <f t="shared" si="1194"/>
        <v>#VALUE!</v>
      </c>
      <c r="EF259" s="198" t="e">
        <f t="shared" ref="EF259:EO259" si="1541">DV259/SUM($DV259:$EE259)</f>
        <v>#VALUE!</v>
      </c>
      <c r="EG259" s="198" t="e">
        <f t="shared" si="1541"/>
        <v>#DIV/0!</v>
      </c>
      <c r="EH259" s="198" t="e">
        <f t="shared" si="1541"/>
        <v>#DIV/0!</v>
      </c>
      <c r="EI259" s="198" t="e">
        <f t="shared" si="1541"/>
        <v>#VALUE!</v>
      </c>
      <c r="EJ259" s="198" t="e">
        <f t="shared" si="1541"/>
        <v>#VALUE!</v>
      </c>
      <c r="EK259" s="198" t="e">
        <f t="shared" si="1541"/>
        <v>#VALUE!</v>
      </c>
      <c r="EL259" s="198" t="e">
        <f t="shared" si="1541"/>
        <v>#VALUE!</v>
      </c>
      <c r="EM259" s="198" t="e">
        <f t="shared" si="1541"/>
        <v>#DIV/0!</v>
      </c>
      <c r="EN259" s="198" t="e">
        <f t="shared" si="1541"/>
        <v>#VALUE!</v>
      </c>
      <c r="EO259" s="198" t="e">
        <f t="shared" si="1541"/>
        <v>#VALUE!</v>
      </c>
      <c r="EP259" s="511">
        <f t="shared" ref="EP259:EW259" si="1542">EP258</f>
        <v>0.08</v>
      </c>
      <c r="EQ259" s="511">
        <f t="shared" si="1542"/>
        <v>0.015</v>
      </c>
      <c r="ER259" s="511">
        <f t="shared" si="1542"/>
        <v>0.015</v>
      </c>
      <c r="ES259" s="511">
        <f t="shared" si="1542"/>
        <v>0.015</v>
      </c>
      <c r="ET259" s="511">
        <f t="shared" si="1542"/>
        <v>0.015</v>
      </c>
      <c r="EU259" s="511">
        <f t="shared" si="1542"/>
        <v>0.09</v>
      </c>
      <c r="EV259" s="511">
        <f t="shared" si="1542"/>
        <v>0.09</v>
      </c>
      <c r="EW259" s="511">
        <f t="shared" si="1542"/>
        <v>0.09</v>
      </c>
      <c r="EX259" s="420" t="str">
        <f>IF(_tag_month_day!AS255="","",_tag_month_day!AS255/100)</f>
        <v/>
      </c>
      <c r="EY259" s="420" t="str">
        <f>IF(_tag_month_day!AT255="","",_tag_month_day!AT255/100)</f>
        <v/>
      </c>
      <c r="EZ259" s="420" t="str">
        <f>IF(_tag_month_day!AU255="","",_tag_month_day!AU255/100)</f>
        <v/>
      </c>
      <c r="FA259" s="420" t="str">
        <f>IF(_tag_month_day!AV255="","",_tag_month_day!AV255/100)</f>
        <v/>
      </c>
      <c r="FB259" s="420" t="str">
        <f>IF(_tag_month_day!AW255="","",_tag_month_day!AW255/100)</f>
        <v/>
      </c>
      <c r="FC259" s="420" t="str">
        <f>IF(_tag_month_day!AX255="","",_tag_month_day!AX255/100)</f>
        <v/>
      </c>
      <c r="FD259" s="510">
        <f t="shared" si="1223"/>
        <v>0.33</v>
      </c>
      <c r="FE259" s="510">
        <f t="shared" si="1224"/>
        <v>0.19</v>
      </c>
      <c r="FF259" s="510">
        <f t="shared" si="1225"/>
        <v>0.003</v>
      </c>
      <c r="FG259" s="510">
        <f t="shared" si="1226"/>
        <v>0</v>
      </c>
      <c r="FH259" s="603">
        <f t="shared" si="1227"/>
        <v>0.0001</v>
      </c>
      <c r="FI259" s="510">
        <f t="shared" ref="FI259:FR259" si="1543">FI258</f>
        <v>0.41</v>
      </c>
      <c r="FJ259" s="510">
        <f t="shared" si="1543"/>
        <v>0.11</v>
      </c>
      <c r="FK259" s="510">
        <f t="shared" si="1543"/>
        <v>0.015</v>
      </c>
      <c r="FL259" s="510">
        <f t="shared" si="1543"/>
        <v>0</v>
      </c>
      <c r="FM259" s="603">
        <f t="shared" si="1543"/>
        <v>0.0001</v>
      </c>
      <c r="FN259" s="510" t="str">
        <f>IF(_tag_month_day!AY255="","",_tag_month_day!AY255/100)</f>
        <v/>
      </c>
      <c r="FO259" s="510" t="str">
        <f>IF(_tag_month_day!AZ255="","",_tag_month_day!AZ255/100)</f>
        <v/>
      </c>
      <c r="FP259" s="510" t="str">
        <f>IF(_tag_month_day!BA255="","",_tag_month_day!BA255/100)</f>
        <v/>
      </c>
      <c r="FQ259" s="510" t="str">
        <f>IF(_tag_month_day!BB255="","",_tag_month_day!BB255/100)</f>
        <v/>
      </c>
      <c r="FR259" s="603" t="str">
        <f>IF(_tag_month_day!BC255="","",_tag_month_day!BC255/100)</f>
        <v/>
      </c>
      <c r="FS259" s="510" t="str">
        <f>IF(_tag_month_day!BD255="","",_tag_month_day!BD255/100)</f>
        <v/>
      </c>
      <c r="FT259" s="510" t="str">
        <f>IF(_tag_month_day!BE255="","",_tag_month_day!BE255/100)</f>
        <v/>
      </c>
      <c r="FU259" s="510" t="str">
        <f>IF(_tag_month_day!BF255="","",_tag_month_day!BF255/100)</f>
        <v/>
      </c>
      <c r="FV259" s="510" t="str">
        <f>IF(_tag_month_day!BG255="","",_tag_month_day!BG255/100)</f>
        <v/>
      </c>
      <c r="FW259" s="603" t="str">
        <f>IF(_tag_month_day!BH255="","",_tag_month_day!BH255/100)</f>
        <v/>
      </c>
      <c r="FX259" s="510" t="str">
        <f>IF(_tag_month_day!BI255="","",_tag_month_day!BI255/100)</f>
        <v/>
      </c>
      <c r="FY259" s="510" t="str">
        <f>IF(_tag_month_day!BJ255="","",_tag_month_day!BJ255/100)</f>
        <v/>
      </c>
      <c r="FZ259" s="605" t="str">
        <f>IF(_tag_month_day!BK255="","",_tag_month_day!BK255/100)</f>
        <v/>
      </c>
      <c r="GA259" s="510" t="str">
        <f>IF(_tag_month_day!BL255="","",_tag_month_day!BL255/100)</f>
        <v/>
      </c>
      <c r="GB259" s="603" t="str">
        <f>IF(_tag_month_day!BM255="","",_tag_month_day!BM255/100)</f>
        <v/>
      </c>
      <c r="GC259" s="420" t="str">
        <f>IF(_tag_month_day!BN255="","",_tag_month_day!BN255/100)</f>
        <v/>
      </c>
      <c r="GD259" s="420" t="str">
        <f>IF(_tag_month_day!BO255="","",_tag_month_day!BO255/100)</f>
        <v/>
      </c>
      <c r="GE259" s="420" t="str">
        <f>IF(_tag_month_day!BP255="","",_tag_month_day!BP255/100)</f>
        <v/>
      </c>
      <c r="GF259" s="420" t="str">
        <f>IF(_tag_month_day!BQ255="","",_tag_month_day!BQ255/100)</f>
        <v/>
      </c>
      <c r="GG259" s="420" t="str">
        <f>IF(_tag_month_day!BR255="","",_tag_month_day!BR255/100)</f>
        <v/>
      </c>
      <c r="GH259" s="420" t="str">
        <f>IF(_tag_month_day!BS255="","",_tag_month_day!BS255/100)</f>
        <v/>
      </c>
      <c r="GI259" s="603" t="str">
        <f>IF(_tag_month_day!BT255="","",_tag_month_day!BT255/100)</f>
        <v/>
      </c>
      <c r="GJ259" s="612" t="str">
        <f>IF(_tag_month_day!BU255="","",_tag_month_day!BU255/100)</f>
        <v/>
      </c>
      <c r="GK259" s="620" t="str">
        <f>IF(_tag_month_day!BV255="",IF(_rlcf_month_day!A$2="","",_rlcf_month_day!A$2/100),_tag_month_day!BV255/100)</f>
        <v/>
      </c>
      <c r="GL259" s="620" t="str">
        <f>IF(_tag_month_day!BW255="",IF(_rlcf_month_day!B$2="","",_rlcf_month_day!B$2/100),_tag_month_day!BW255/100)</f>
        <v/>
      </c>
      <c r="GM259" s="621" t="str">
        <f>IF(_tag_month_day!BX255="",IF(_rlcf_month_day!C$2="","",_rlcf_month_day!C$2/100),_tag_month_day!BX255/100)</f>
        <v/>
      </c>
      <c r="GN259" s="620" t="str">
        <f>IF(_tag_month_day!BV255="",IF(_rlcf_month_day!A$2="","",_rlcf_month_day!A$2/100),_tag_month_day!BV255/100)</f>
        <v/>
      </c>
      <c r="GO259" s="620" t="str">
        <f>IF(_tag_month_day!BW255="",IF(_rlcf_month_day!B$2="","",_rlcf_month_day!B$2/100),_tag_month_day!BW255/100)</f>
        <v/>
      </c>
      <c r="GP259" s="620" t="str">
        <f>IF(_tag_month_day!CD255="",IF(_rlcf_month_day!E$2="","",_rlcf_month_day!E$2/100),_tag_month_day!CD255/100)</f>
        <v/>
      </c>
      <c r="GQ259" s="620" t="str">
        <f>IF(_tag_month_day!CE255="",IF(_rlcf_month_day!F$2="","",_rlcf_month_day!F$2/100),_tag_month_day!CE255/100)</f>
        <v/>
      </c>
      <c r="GR259" s="621" t="str">
        <f>IF(_tag_month_day!CF255="",IF(_rlcf_month_day!G$2="","",_rlcf_month_day!G$2/100),_tag_month_day!CF255/100)</f>
        <v/>
      </c>
      <c r="GS259" s="626">
        <f t="shared" ref="GS259:HH259" si="1544">GS258</f>
        <v>0.953</v>
      </c>
      <c r="GT259" s="626">
        <f t="shared" si="1544"/>
        <v>0.55</v>
      </c>
      <c r="GU259" s="626">
        <f t="shared" si="1544"/>
        <v>0.55</v>
      </c>
      <c r="GV259" s="626">
        <f t="shared" si="1544"/>
        <v>0.55</v>
      </c>
      <c r="GW259" s="626">
        <f t="shared" si="1544"/>
        <v>0.5</v>
      </c>
      <c r="GX259" s="626">
        <f t="shared" si="1544"/>
        <v>0.935</v>
      </c>
      <c r="GY259" s="626">
        <f t="shared" si="1544"/>
        <v>0.15</v>
      </c>
      <c r="GZ259" s="626">
        <f t="shared" si="1544"/>
        <v>1</v>
      </c>
      <c r="HA259" s="632">
        <f t="shared" si="1544"/>
        <v>0.047</v>
      </c>
      <c r="HB259" s="632">
        <f t="shared" si="1544"/>
        <v>0.45</v>
      </c>
      <c r="HC259" s="632">
        <f t="shared" si="1544"/>
        <v>0.45</v>
      </c>
      <c r="HD259" s="632">
        <f t="shared" si="1544"/>
        <v>0.45</v>
      </c>
      <c r="HE259" s="632">
        <f t="shared" si="1544"/>
        <v>0.5</v>
      </c>
      <c r="HF259" s="632">
        <f t="shared" si="1544"/>
        <v>0.065</v>
      </c>
      <c r="HG259" s="632">
        <f t="shared" si="1544"/>
        <v>0.85</v>
      </c>
      <c r="HH259" s="632">
        <f t="shared" si="1544"/>
        <v>0</v>
      </c>
      <c r="HI259" s="68" t="e">
        <f t="shared" si="1199"/>
        <v>#VALUE!</v>
      </c>
      <c r="HJ259" s="68" t="e">
        <f t="shared" si="1230"/>
        <v>#VALUE!</v>
      </c>
      <c r="HK259" s="202">
        <f t="shared" si="1231"/>
        <v>0.85</v>
      </c>
      <c r="HL259" s="464">
        <f t="shared" si="1232"/>
        <v>550000</v>
      </c>
      <c r="HM259" s="464">
        <f t="shared" si="1233"/>
        <v>480000</v>
      </c>
      <c r="HN259" s="192" t="e">
        <f t="shared" si="1200"/>
        <v>#VALUE!</v>
      </c>
      <c r="HO259" s="192" t="e">
        <f>HN259*HK259*$HO$2/HL259*1000000</f>
        <v>#VALUE!</v>
      </c>
      <c r="HP259" s="192" t="e">
        <f>HN259*HK259*$HP$2/HM259*1000000</f>
        <v>#VALUE!</v>
      </c>
    </row>
    <row r="260" customFormat="1" spans="1:224">
      <c r="A260" s="381">
        <v>255</v>
      </c>
      <c r="B260" s="54">
        <f ca="1" t="shared" si="1234"/>
        <v>43627</v>
      </c>
      <c r="C260" s="57">
        <f t="shared" si="1235"/>
        <v>0.0416666666666667</v>
      </c>
      <c r="D260" s="68" t="str">
        <f ca="1" t="shared" si="1201"/>
        <v>白班</v>
      </c>
      <c r="E260" s="68" t="str">
        <f ca="1" t="shared" si="1202"/>
        <v>乙</v>
      </c>
      <c r="F260" s="68">
        <f ca="1">SUMPRODUCT((成本日报!$A$3:$A$95=计划!B260)*(成本日报!$B$3:$B$95=计划!$D260),成本日报!$C$3:$C$95)</f>
        <v>2</v>
      </c>
      <c r="G260" s="382">
        <f ca="1" t="shared" si="1236"/>
        <v>43627.5833333327</v>
      </c>
      <c r="H260" s="382">
        <f ca="1" t="shared" si="1203"/>
        <v>43627.5902777772</v>
      </c>
      <c r="I260" s="382">
        <f ca="1" t="shared" si="1204"/>
        <v>43627.5958333327</v>
      </c>
      <c r="J260" s="382">
        <f ca="1" t="shared" si="1205"/>
        <v>43627.6249999994</v>
      </c>
      <c r="K260" s="382">
        <f ca="1" t="shared" si="1206"/>
        <v>43627.6874999994</v>
      </c>
      <c r="L260" s="382">
        <f ca="1" t="shared" si="1207"/>
        <v>43627.7083333327</v>
      </c>
      <c r="M260" s="398" t="str">
        <f>IF(_tag_month_day!A256="","",_tag_month_day!A256)</f>
        <v/>
      </c>
      <c r="N260" s="398" t="str">
        <f>IF(_tag_month_day!B256="","",_tag_month_day!B256)</f>
        <v/>
      </c>
      <c r="O260" s="399" t="e">
        <f t="shared" si="1208"/>
        <v>#VALUE!</v>
      </c>
      <c r="P260" s="398" t="str">
        <f>IF(_tag_month_day!C256="","",_tag_month_day!C256)</f>
        <v/>
      </c>
      <c r="Q260" s="398" t="str">
        <f>IF(_tag_month_day!D256="","",_tag_month_day!D256)</f>
        <v/>
      </c>
      <c r="R260" s="416">
        <f>IF(_tag_month_day!CB256="",R259,_tag_month_day!CB256/100)</f>
        <v>0.07</v>
      </c>
      <c r="S260" s="417" t="str">
        <f>IF(_tag_month_day!E256="","",_tag_month_day!E256)</f>
        <v/>
      </c>
      <c r="T260" s="417" t="str">
        <f>IF(_tag_month_day!F256="","",_tag_month_day!F256)</f>
        <v/>
      </c>
      <c r="U260" s="418" t="e">
        <f t="shared" si="1162"/>
        <v>#VALUE!</v>
      </c>
      <c r="V260" s="53" t="e">
        <f t="shared" si="1163"/>
        <v>#VALUE!</v>
      </c>
      <c r="W260" s="419" t="str">
        <f>IF(_jhy_month_day!A256="","",_jhy_month_day!A256)</f>
        <v/>
      </c>
      <c r="X260" s="420" t="str">
        <f>IF(_jhy_month_day!B256="","",_jhy_month_day!B256/100)</f>
        <v/>
      </c>
      <c r="Y260" s="420" t="str">
        <f>IF(_jhy_month_day!C256="","",_jhy_month_day!C256/100)</f>
        <v/>
      </c>
      <c r="Z260" s="439">
        <f t="shared" si="1253"/>
        <v>64</v>
      </c>
      <c r="AA260" s="440" t="str">
        <f>IF(_tag_month_day!G256="","",_tag_month_day!G256/100)</f>
        <v/>
      </c>
      <c r="AB260" s="440" t="str">
        <f>IF(_tag_month_day!H256="","",_tag_month_day!H256/100)</f>
        <v/>
      </c>
      <c r="AC260" s="193">
        <f t="shared" si="1209"/>
        <v>1.59963432013121</v>
      </c>
      <c r="AD260" s="441" t="str">
        <f t="shared" si="1210"/>
        <v/>
      </c>
      <c r="AE260" s="442" t="str">
        <f t="shared" si="1211"/>
        <v/>
      </c>
      <c r="AF260" s="443">
        <v>1</v>
      </c>
      <c r="AG260" s="68" t="str">
        <f>IF(_duihao_month_day!A256="","",_duihao_month_day!A256)</f>
        <v/>
      </c>
      <c r="AH260" s="463">
        <f>IF(_gyk_month_day!B256="",AH259,_gyk_month_day!B256)</f>
        <v>820</v>
      </c>
      <c r="AI260" s="464" t="e">
        <f t="shared" si="1237"/>
        <v>#VALUE!</v>
      </c>
      <c r="AJ260" s="68" t="str">
        <f>IF(_tag_month_day!I256="","",_tag_month_day!I256)</f>
        <v/>
      </c>
      <c r="AK260" s="465" t="str">
        <f>IF(_tzyy_month_day!A256="","",_tzyy_month_day!A256)</f>
        <v/>
      </c>
      <c r="AL260" s="465" t="str">
        <f>IF(_tzyy_month_day!B256="","",_tzyy_month_day!B256)</f>
        <v/>
      </c>
      <c r="AM260" s="465" t="str">
        <f>IF(_tzyy_month_day!C256="","",_tzyy_month_day!C256)</f>
        <v/>
      </c>
      <c r="AN260" s="466" t="str">
        <f>IF(_tag_month_day!CG256="","",_tag_month_day!CG256)</f>
        <v/>
      </c>
      <c r="AO260" s="466" t="str">
        <f>IF(_tag_month_day!CH256="","",_tag_month_day!CH256)</f>
        <v/>
      </c>
      <c r="AP260" s="486" t="e">
        <f t="shared" si="1212"/>
        <v>#VALUE!</v>
      </c>
      <c r="AQ260" s="487" t="str">
        <f>IF(_tag_month_day!J256="","",_tag_month_day!J256/100)</f>
        <v/>
      </c>
      <c r="AR260" s="488">
        <f t="shared" si="1213"/>
        <v>1.3</v>
      </c>
      <c r="AS260" s="489" t="e">
        <f t="shared" si="1164"/>
        <v>#VALUE!</v>
      </c>
      <c r="AT260" s="489">
        <f t="shared" si="1214"/>
        <v>0</v>
      </c>
      <c r="AU260" s="490" t="str">
        <f>IF(_tag_month_day!K256="","",_tag_month_day!K256)</f>
        <v/>
      </c>
      <c r="AV260" s="491" t="str">
        <f>IF(_tag_month_day!L256="","",_tag_month_day!L256/100)</f>
        <v/>
      </c>
      <c r="AW260" s="420">
        <f t="shared" si="1524"/>
        <v>0</v>
      </c>
      <c r="AX260" s="420">
        <f t="shared" si="1215"/>
        <v>0</v>
      </c>
      <c r="AY260" s="420" t="str">
        <f>IF(_tag_month_day!M256="","",_tag_month_day!M256/100)</f>
        <v/>
      </c>
      <c r="AZ260" s="420" t="str">
        <f>IF(_tag_month_day!N256="","",_tag_month_day!N256/100)</f>
        <v/>
      </c>
      <c r="BA260" s="420" t="str">
        <f>IF(_tag_month_day!O256="","",_tag_month_day!O256/100)</f>
        <v/>
      </c>
      <c r="BB260" s="496" t="str">
        <f>IF(_tag_month_day!P256="","",_tag_month_day!P256/100)</f>
        <v/>
      </c>
      <c r="BC260" s="496">
        <f t="shared" si="1216"/>
        <v>0</v>
      </c>
      <c r="BD260" s="496" t="str">
        <f>IF(_tag_month_day!Q256="","",_tag_month_day!Q256/100)</f>
        <v/>
      </c>
      <c r="BE260" s="510" t="str">
        <f>IF(_tag_month_day!R256="","",_tag_month_day!R256/100)</f>
        <v/>
      </c>
      <c r="BF260" s="413" t="str">
        <f>IF(_tag_month_day!CC256="","",_tag_month_day!CC256/100)</f>
        <v/>
      </c>
      <c r="BG260" s="511" t="e">
        <f t="shared" si="1165"/>
        <v>#VALUE!</v>
      </c>
      <c r="BH260" s="198">
        <f t="shared" si="1166"/>
        <v>0</v>
      </c>
      <c r="BI260" s="512" t="e">
        <f>IF(CX260=0,BI259,(DK260*查询!$R$5+DL260*查询!$Q$5+DM260*查询!$N$5+DN260*查询!$O$5+DO260*查询!$P$5)*AF260/CX260)</f>
        <v>#VALUE!</v>
      </c>
      <c r="BJ260" s="512" t="e">
        <f>IF(CX260=0,BJ259,(DP260*查询!$S$5+DQ260*查询!$T$5+DR260*查询!$U$5)*AF260/CX260)</f>
        <v>#VALUE!</v>
      </c>
      <c r="BK260" s="512">
        <f t="shared" si="1217"/>
        <v>1</v>
      </c>
      <c r="BL260" s="513" t="str">
        <f>IF(_cfyc_month_day!A256="","",_cfyc_month_day!A256)</f>
        <v/>
      </c>
      <c r="BM260" s="513" t="str">
        <f>IF(_cfyc_month_day!B256="","",_cfyc_month_day!B256)</f>
        <v/>
      </c>
      <c r="BN260" s="513" t="str">
        <f>IF(_cfyc_month_day!C256="","",_cfyc_month_day!C256)</f>
        <v/>
      </c>
      <c r="BO260" s="522" t="str">
        <f>IF(_cfyc_month_day!D256="","",_cfyc_month_day!D256)</f>
        <v/>
      </c>
      <c r="BP260" s="522" t="str">
        <f>IF(_cfyc_month_day!E256="","",_cfyc_month_day!E256)</f>
        <v/>
      </c>
      <c r="BQ260" s="522" t="str">
        <f>IF(_cfyc_month_day!F256="","",_cfyc_month_day!F256)</f>
        <v/>
      </c>
      <c r="BR260" s="513" t="str">
        <f>IF(_tag_month_day!T256="","",_tag_month_day!T256)</f>
        <v/>
      </c>
      <c r="BS260" s="513" t="str">
        <f>IF(_tag_month_day!U256="","",_tag_month_day!U256)</f>
        <v/>
      </c>
      <c r="BT260" s="523" t="str">
        <f t="shared" si="1218"/>
        <v/>
      </c>
      <c r="BU260" s="223" t="str">
        <f>IF(_tag_month_day!V256="","",_tag_month_day!V256)</f>
        <v/>
      </c>
      <c r="BV260" s="206" t="str">
        <f>IF(_tag_month_day!W256="","",_tag_month_day!W256)</f>
        <v/>
      </c>
      <c r="BW260" s="540" t="str">
        <f>IF(_tag_month_day!X256="","",_tag_month_day!X256)</f>
        <v/>
      </c>
      <c r="BX260" s="540" t="str">
        <f>IF(_tag_month_day!Y256="","",_tag_month_day!Y256)</f>
        <v/>
      </c>
      <c r="BY260" s="541">
        <f ca="1" t="shared" si="1219"/>
        <v>43627.7083333327</v>
      </c>
      <c r="BZ260" s="542"/>
      <c r="CA260" s="543" t="str">
        <f>IF(_jhy2_month_day!A256="","",_jhy2_month_day!A256)</f>
        <v/>
      </c>
      <c r="CB260" s="464" t="str">
        <f>IF(_jhy2_month_day!B256="","",_jhy2_month_day!B256)</f>
        <v/>
      </c>
      <c r="CC260" s="464" t="str">
        <f>IF(_jhy2_month_day!C256="","",_jhy2_month_day!C256)</f>
        <v/>
      </c>
      <c r="CD260" s="464" t="str">
        <f>IF(_jhy2_month_day!D256="","",_jhy2_month_day!D256)</f>
        <v/>
      </c>
      <c r="CE260" s="464" t="str">
        <f>IF(_jhy2_month_day!E256="","",_jhy2_month_day!E256)</f>
        <v/>
      </c>
      <c r="CF260" s="464" t="str">
        <f>IF(_jhy2_month_day!F256="","",_jhy2_month_day!F256)</f>
        <v/>
      </c>
      <c r="CG260" s="464" t="str">
        <f>IF(_jhy2_month_day!G256="","",_jhy2_month_day!G256)</f>
        <v/>
      </c>
      <c r="CH260" s="464" t="str">
        <f>IF(_jhy2_month_day!H256="","",_jhy2_month_day!H256)</f>
        <v/>
      </c>
      <c r="CI260" s="464" t="str">
        <f>IF(_jhy2_month_day!I256="","",_jhy2_month_day!I256)</f>
        <v/>
      </c>
      <c r="CJ260" s="464" t="str">
        <f>IF(_jhy2_month_day!J256="","",_jhy2_month_day!J256)</f>
        <v/>
      </c>
      <c r="CK260" s="464" t="str">
        <f>IF(_jhy2_month_day!K256="","",_jhy2_month_day!K256)</f>
        <v/>
      </c>
      <c r="CL260" s="562" t="str">
        <f>IF(_jhy2_month_day!L256="","",_jhy2_month_day!L256)</f>
        <v/>
      </c>
      <c r="CM260" s="562" t="str">
        <f>IF(_jhy2_month_day!M256="","",_jhy2_month_day!M256)</f>
        <v/>
      </c>
      <c r="CN260" s="562" t="str">
        <f>IF(_jhy2_month_day!N256="","",_jhy2_month_day!N256)</f>
        <v/>
      </c>
      <c r="CO260" s="562" t="str">
        <f>IF(_jhy2_month_day!O256="","",_jhy2_month_day!O256)</f>
        <v/>
      </c>
      <c r="CP260" s="562" t="str">
        <f>IF(_jhy2_month_day!P256="","",_jhy2_month_day!P256)</f>
        <v/>
      </c>
      <c r="CQ260" s="562" t="str">
        <f>IF(_jhy2_month_day!Q256="","",_jhy2_month_day!Q256)</f>
        <v/>
      </c>
      <c r="CR260" s="563" t="str">
        <f>IF(_jhy2_month_day!R256="","",_jhy2_month_day!R256)</f>
        <v/>
      </c>
      <c r="CS260" s="576" t="str">
        <f>IF(_jhy2_month_day!S256="","",_jhy2_month_day!S256)</f>
        <v/>
      </c>
      <c r="CT260" s="562" t="str">
        <f>IF(_jhy2_month_day!T256="","",_jhy2_month_day!T256)</f>
        <v/>
      </c>
      <c r="CU260" s="577" t="e">
        <f t="shared" si="1167"/>
        <v>#VALUE!</v>
      </c>
      <c r="CV260" s="198" t="e">
        <f t="shared" si="1168"/>
        <v>#VALUE!</v>
      </c>
      <c r="CW260" s="192" t="e">
        <f t="shared" si="1169"/>
        <v>#VALUE!</v>
      </c>
      <c r="CX260" s="192" t="e">
        <f t="shared" si="1170"/>
        <v>#VALUE!</v>
      </c>
      <c r="CY260" s="202" t="e">
        <f t="shared" si="1171"/>
        <v>#VALUE!</v>
      </c>
      <c r="CZ260" s="192" t="e">
        <f t="shared" ref="CZ260:DI260" si="1545">$AJ260*EF260</f>
        <v>#VALUE!</v>
      </c>
      <c r="DA260" s="192" t="e">
        <f t="shared" si="1545"/>
        <v>#VALUE!</v>
      </c>
      <c r="DB260" s="192" t="e">
        <f t="shared" si="1545"/>
        <v>#VALUE!</v>
      </c>
      <c r="DC260" s="192" t="e">
        <f t="shared" si="1545"/>
        <v>#VALUE!</v>
      </c>
      <c r="DD260" s="192" t="e">
        <f t="shared" si="1545"/>
        <v>#VALUE!</v>
      </c>
      <c r="DE260" s="192" t="e">
        <f t="shared" si="1545"/>
        <v>#VALUE!</v>
      </c>
      <c r="DF260" s="192" t="e">
        <f t="shared" si="1545"/>
        <v>#VALUE!</v>
      </c>
      <c r="DG260" s="192" t="e">
        <f t="shared" si="1545"/>
        <v>#VALUE!</v>
      </c>
      <c r="DH260" s="192" t="e">
        <f t="shared" si="1545"/>
        <v>#VALUE!</v>
      </c>
      <c r="DI260" s="192" t="e">
        <f t="shared" si="1545"/>
        <v>#VALUE!</v>
      </c>
      <c r="DJ260" s="192" t="e">
        <f t="shared" si="1173"/>
        <v>#VALUE!</v>
      </c>
      <c r="DK260" s="192" t="e">
        <f t="shared" si="1174"/>
        <v>#VALUE!</v>
      </c>
      <c r="DL260" s="192" t="e">
        <f t="shared" si="1175"/>
        <v>#VALUE!</v>
      </c>
      <c r="DM260" s="192" t="e">
        <f t="shared" si="1176"/>
        <v>#VALUE!</v>
      </c>
      <c r="DN260" s="192" t="e">
        <f t="shared" si="1177"/>
        <v>#VALUE!</v>
      </c>
      <c r="DO260" s="192" t="e">
        <f t="shared" si="1178"/>
        <v>#VALUE!</v>
      </c>
      <c r="DP260" s="192" t="e">
        <f t="shared" si="1179"/>
        <v>#VALUE!</v>
      </c>
      <c r="DQ260" s="192" t="e">
        <f t="shared" si="1180"/>
        <v>#VALUE!</v>
      </c>
      <c r="DR260" s="192" t="e">
        <f t="shared" si="1181"/>
        <v>#VALUE!</v>
      </c>
      <c r="DS260" s="192" t="e">
        <f t="shared" si="1182"/>
        <v>#VALUE!</v>
      </c>
      <c r="DT260" s="192" t="e">
        <f t="shared" si="1183"/>
        <v>#VALUE!</v>
      </c>
      <c r="DU260" s="192" t="e">
        <f t="shared" si="1184"/>
        <v>#VALUE!</v>
      </c>
      <c r="DV260" s="198" t="e">
        <f t="shared" si="1185"/>
        <v>#VALUE!</v>
      </c>
      <c r="DW260" s="198" t="e">
        <f t="shared" si="1186"/>
        <v>#DIV/0!</v>
      </c>
      <c r="DX260" s="198" t="e">
        <f t="shared" si="1187"/>
        <v>#DIV/0!</v>
      </c>
      <c r="DY260" s="198" t="e">
        <f t="shared" si="1188"/>
        <v>#VALUE!</v>
      </c>
      <c r="DZ260" s="198" t="e">
        <f t="shared" si="1189"/>
        <v>#VALUE!</v>
      </c>
      <c r="EA260" s="198" t="e">
        <f t="shared" si="1190"/>
        <v>#VALUE!</v>
      </c>
      <c r="EB260" s="198" t="e">
        <f t="shared" si="1191"/>
        <v>#VALUE!</v>
      </c>
      <c r="EC260" s="198" t="e">
        <f t="shared" si="1192"/>
        <v>#DIV/0!</v>
      </c>
      <c r="ED260" s="198" t="e">
        <f t="shared" si="1193"/>
        <v>#VALUE!</v>
      </c>
      <c r="EE260" s="198" t="e">
        <f t="shared" si="1194"/>
        <v>#VALUE!</v>
      </c>
      <c r="EF260" s="198" t="e">
        <f t="shared" ref="EF260:EO260" si="1546">DV260/SUM($DV260:$EE260)</f>
        <v>#VALUE!</v>
      </c>
      <c r="EG260" s="198" t="e">
        <f t="shared" si="1546"/>
        <v>#DIV/0!</v>
      </c>
      <c r="EH260" s="198" t="e">
        <f t="shared" si="1546"/>
        <v>#DIV/0!</v>
      </c>
      <c r="EI260" s="198" t="e">
        <f t="shared" si="1546"/>
        <v>#VALUE!</v>
      </c>
      <c r="EJ260" s="198" t="e">
        <f t="shared" si="1546"/>
        <v>#VALUE!</v>
      </c>
      <c r="EK260" s="198" t="e">
        <f t="shared" si="1546"/>
        <v>#VALUE!</v>
      </c>
      <c r="EL260" s="198" t="e">
        <f t="shared" si="1546"/>
        <v>#VALUE!</v>
      </c>
      <c r="EM260" s="198" t="e">
        <f t="shared" si="1546"/>
        <v>#DIV/0!</v>
      </c>
      <c r="EN260" s="198" t="e">
        <f t="shared" si="1546"/>
        <v>#VALUE!</v>
      </c>
      <c r="EO260" s="198" t="e">
        <f t="shared" si="1546"/>
        <v>#VALUE!</v>
      </c>
      <c r="EP260" s="511">
        <f t="shared" ref="EP260:EW260" si="1547">EP259</f>
        <v>0.08</v>
      </c>
      <c r="EQ260" s="511">
        <f t="shared" si="1547"/>
        <v>0.015</v>
      </c>
      <c r="ER260" s="511">
        <f t="shared" si="1547"/>
        <v>0.015</v>
      </c>
      <c r="ES260" s="511">
        <f t="shared" si="1547"/>
        <v>0.015</v>
      </c>
      <c r="ET260" s="511">
        <f t="shared" si="1547"/>
        <v>0.015</v>
      </c>
      <c r="EU260" s="511">
        <f t="shared" si="1547"/>
        <v>0.09</v>
      </c>
      <c r="EV260" s="511">
        <f t="shared" si="1547"/>
        <v>0.09</v>
      </c>
      <c r="EW260" s="511">
        <f t="shared" si="1547"/>
        <v>0.09</v>
      </c>
      <c r="EX260" s="420" t="str">
        <f>IF(_tag_month_day!AS256="","",_tag_month_day!AS256/100)</f>
        <v/>
      </c>
      <c r="EY260" s="420" t="str">
        <f>IF(_tag_month_day!AT256="","",_tag_month_day!AT256/100)</f>
        <v/>
      </c>
      <c r="EZ260" s="420" t="str">
        <f>IF(_tag_month_day!AU256="","",_tag_month_day!AU256/100)</f>
        <v/>
      </c>
      <c r="FA260" s="420" t="str">
        <f>IF(_tag_month_day!AV256="","",_tag_month_day!AV256/100)</f>
        <v/>
      </c>
      <c r="FB260" s="420" t="str">
        <f>IF(_tag_month_day!AW256="","",_tag_month_day!AW256/100)</f>
        <v/>
      </c>
      <c r="FC260" s="420" t="str">
        <f>IF(_tag_month_day!AX256="","",_tag_month_day!AX256/100)</f>
        <v/>
      </c>
      <c r="FD260" s="510">
        <f t="shared" si="1223"/>
        <v>0.33</v>
      </c>
      <c r="FE260" s="510">
        <f t="shared" si="1224"/>
        <v>0.19</v>
      </c>
      <c r="FF260" s="510">
        <f t="shared" si="1225"/>
        <v>0.003</v>
      </c>
      <c r="FG260" s="510">
        <f t="shared" si="1226"/>
        <v>0</v>
      </c>
      <c r="FH260" s="603">
        <f t="shared" si="1227"/>
        <v>0.0001</v>
      </c>
      <c r="FI260" s="510">
        <f t="shared" ref="FI260:FR260" si="1548">FI259</f>
        <v>0.41</v>
      </c>
      <c r="FJ260" s="510">
        <f t="shared" si="1548"/>
        <v>0.11</v>
      </c>
      <c r="FK260" s="510">
        <f t="shared" si="1548"/>
        <v>0.015</v>
      </c>
      <c r="FL260" s="510">
        <f t="shared" si="1548"/>
        <v>0</v>
      </c>
      <c r="FM260" s="603">
        <f t="shared" si="1548"/>
        <v>0.0001</v>
      </c>
      <c r="FN260" s="510" t="str">
        <f>IF(_tag_month_day!AY256="","",_tag_month_day!AY256/100)</f>
        <v/>
      </c>
      <c r="FO260" s="510" t="str">
        <f>IF(_tag_month_day!AZ256="","",_tag_month_day!AZ256/100)</f>
        <v/>
      </c>
      <c r="FP260" s="510" t="str">
        <f>IF(_tag_month_day!BA256="","",_tag_month_day!BA256/100)</f>
        <v/>
      </c>
      <c r="FQ260" s="510" t="str">
        <f>IF(_tag_month_day!BB256="","",_tag_month_day!BB256/100)</f>
        <v/>
      </c>
      <c r="FR260" s="603" t="str">
        <f>IF(_tag_month_day!BC256="","",_tag_month_day!BC256/100)</f>
        <v/>
      </c>
      <c r="FS260" s="510" t="str">
        <f>IF(_tag_month_day!BD256="","",_tag_month_day!BD256/100)</f>
        <v/>
      </c>
      <c r="FT260" s="510" t="str">
        <f>IF(_tag_month_day!BE256="","",_tag_month_day!BE256/100)</f>
        <v/>
      </c>
      <c r="FU260" s="510" t="str">
        <f>IF(_tag_month_day!BF256="","",_tag_month_day!BF256/100)</f>
        <v/>
      </c>
      <c r="FV260" s="510" t="str">
        <f>IF(_tag_month_day!BG256="","",_tag_month_day!BG256/100)</f>
        <v/>
      </c>
      <c r="FW260" s="603" t="str">
        <f>IF(_tag_month_day!BH256="","",_tag_month_day!BH256/100)</f>
        <v/>
      </c>
      <c r="FX260" s="510" t="str">
        <f>IF(_tag_month_day!BI256="","",_tag_month_day!BI256/100)</f>
        <v/>
      </c>
      <c r="FY260" s="510" t="str">
        <f>IF(_tag_month_day!BJ256="","",_tag_month_day!BJ256/100)</f>
        <v/>
      </c>
      <c r="FZ260" s="605" t="str">
        <f>IF(_tag_month_day!BK256="","",_tag_month_day!BK256/100)</f>
        <v/>
      </c>
      <c r="GA260" s="510" t="str">
        <f>IF(_tag_month_day!BL256="","",_tag_month_day!BL256/100)</f>
        <v/>
      </c>
      <c r="GB260" s="603" t="str">
        <f>IF(_tag_month_day!BM256="","",_tag_month_day!BM256/100)</f>
        <v/>
      </c>
      <c r="GC260" s="420" t="str">
        <f>IF(_tag_month_day!BN256="","",_tag_month_day!BN256/100)</f>
        <v/>
      </c>
      <c r="GD260" s="420" t="str">
        <f>IF(_tag_month_day!BO256="","",_tag_month_day!BO256/100)</f>
        <v/>
      </c>
      <c r="GE260" s="420" t="str">
        <f>IF(_tag_month_day!BP256="","",_tag_month_day!BP256/100)</f>
        <v/>
      </c>
      <c r="GF260" s="420" t="str">
        <f>IF(_tag_month_day!BQ256="","",_tag_month_day!BQ256/100)</f>
        <v/>
      </c>
      <c r="GG260" s="420" t="str">
        <f>IF(_tag_month_day!BR256="","",_tag_month_day!BR256/100)</f>
        <v/>
      </c>
      <c r="GH260" s="420" t="str">
        <f>IF(_tag_month_day!BS256="","",_tag_month_day!BS256/100)</f>
        <v/>
      </c>
      <c r="GI260" s="603" t="str">
        <f>IF(_tag_month_day!BT256="","",_tag_month_day!BT256/100)</f>
        <v/>
      </c>
      <c r="GJ260" s="612" t="str">
        <f>IF(_tag_month_day!BU256="","",_tag_month_day!BU256/100)</f>
        <v/>
      </c>
      <c r="GK260" s="620" t="str">
        <f>IF(_tag_month_day!BV256="",IF(_rlcf_month_day!A$2="","",_rlcf_month_day!A$2/100),_tag_month_day!BV256/100)</f>
        <v/>
      </c>
      <c r="GL260" s="620" t="str">
        <f>IF(_tag_month_day!BW256="",IF(_rlcf_month_day!B$2="","",_rlcf_month_day!B$2/100),_tag_month_day!BW256/100)</f>
        <v/>
      </c>
      <c r="GM260" s="621" t="str">
        <f>IF(_tag_month_day!BX256="",IF(_rlcf_month_day!C$2="","",_rlcf_month_day!C$2/100),_tag_month_day!BX256/100)</f>
        <v/>
      </c>
      <c r="GN260" s="620" t="str">
        <f>IF(_tag_month_day!BV256="",IF(_rlcf_month_day!A$2="","",_rlcf_month_day!A$2/100),_tag_month_day!BV256/100)</f>
        <v/>
      </c>
      <c r="GO260" s="620" t="str">
        <f>IF(_tag_month_day!BW256="",IF(_rlcf_month_day!B$2="","",_rlcf_month_day!B$2/100),_tag_month_day!BW256/100)</f>
        <v/>
      </c>
      <c r="GP260" s="620" t="str">
        <f>IF(_tag_month_day!CD256="",IF(_rlcf_month_day!E$2="","",_rlcf_month_day!E$2/100),_tag_month_day!CD256/100)</f>
        <v/>
      </c>
      <c r="GQ260" s="620" t="str">
        <f>IF(_tag_month_day!CE256="",IF(_rlcf_month_day!F$2="","",_rlcf_month_day!F$2/100),_tag_month_day!CE256/100)</f>
        <v/>
      </c>
      <c r="GR260" s="621" t="str">
        <f>IF(_tag_month_day!CF256="",IF(_rlcf_month_day!G$2="","",_rlcf_month_day!G$2/100),_tag_month_day!CF256/100)</f>
        <v/>
      </c>
      <c r="GS260" s="626">
        <f t="shared" ref="GS260:HH260" si="1549">GS259</f>
        <v>0.953</v>
      </c>
      <c r="GT260" s="626">
        <f t="shared" si="1549"/>
        <v>0.55</v>
      </c>
      <c r="GU260" s="626">
        <f t="shared" si="1549"/>
        <v>0.55</v>
      </c>
      <c r="GV260" s="626">
        <f t="shared" si="1549"/>
        <v>0.55</v>
      </c>
      <c r="GW260" s="626">
        <f t="shared" si="1549"/>
        <v>0.5</v>
      </c>
      <c r="GX260" s="626">
        <f t="shared" si="1549"/>
        <v>0.935</v>
      </c>
      <c r="GY260" s="626">
        <f t="shared" si="1549"/>
        <v>0.15</v>
      </c>
      <c r="GZ260" s="626">
        <f t="shared" si="1549"/>
        <v>1</v>
      </c>
      <c r="HA260" s="632">
        <f t="shared" si="1549"/>
        <v>0.047</v>
      </c>
      <c r="HB260" s="632">
        <f t="shared" si="1549"/>
        <v>0.45</v>
      </c>
      <c r="HC260" s="632">
        <f t="shared" si="1549"/>
        <v>0.45</v>
      </c>
      <c r="HD260" s="632">
        <f t="shared" si="1549"/>
        <v>0.45</v>
      </c>
      <c r="HE260" s="632">
        <f t="shared" si="1549"/>
        <v>0.5</v>
      </c>
      <c r="HF260" s="632">
        <f t="shared" si="1549"/>
        <v>0.065</v>
      </c>
      <c r="HG260" s="632">
        <f t="shared" si="1549"/>
        <v>0.85</v>
      </c>
      <c r="HH260" s="632">
        <f t="shared" si="1549"/>
        <v>0</v>
      </c>
      <c r="HI260" s="68">
        <f t="shared" si="1199"/>
        <v>0</v>
      </c>
      <c r="HJ260" s="68" t="e">
        <f t="shared" si="1230"/>
        <v>#VALUE!</v>
      </c>
      <c r="HK260" s="202">
        <f t="shared" si="1231"/>
        <v>0.85</v>
      </c>
      <c r="HL260" s="464">
        <f t="shared" si="1232"/>
        <v>550000</v>
      </c>
      <c r="HM260" s="464">
        <f t="shared" si="1233"/>
        <v>480000</v>
      </c>
      <c r="HN260" s="192" t="e">
        <f t="shared" si="1200"/>
        <v>#VALUE!</v>
      </c>
      <c r="HO260" s="192" t="e">
        <f>HN260*HK260*$HO$2/HL260*1000000</f>
        <v>#VALUE!</v>
      </c>
      <c r="HP260" s="192" t="e">
        <f>HN260*HK260*$HP$2/HM260*1000000</f>
        <v>#VALUE!</v>
      </c>
    </row>
    <row r="261" customFormat="1" spans="1:224">
      <c r="A261" s="381">
        <v>256</v>
      </c>
      <c r="B261" s="54">
        <f ca="1" t="shared" si="1234"/>
        <v>43627</v>
      </c>
      <c r="C261" s="57">
        <f t="shared" si="1235"/>
        <v>0.0416666666666667</v>
      </c>
      <c r="D261" s="68" t="str">
        <f ca="1" t="shared" si="1201"/>
        <v>白班</v>
      </c>
      <c r="E261" s="68" t="str">
        <f ca="1" t="shared" si="1202"/>
        <v>乙</v>
      </c>
      <c r="F261" s="68">
        <f ca="1">SUMPRODUCT((成本日报!$A$3:$A$95=计划!B261)*(成本日报!$B$3:$B$95=计划!$D261),成本日报!$C$3:$C$95)</f>
        <v>2</v>
      </c>
      <c r="G261" s="382">
        <f ca="1" t="shared" si="1236"/>
        <v>43627.6249999994</v>
      </c>
      <c r="H261" s="382">
        <f ca="1" t="shared" si="1203"/>
        <v>43627.6319444438</v>
      </c>
      <c r="I261" s="382">
        <f ca="1" t="shared" si="1204"/>
        <v>43627.6374999994</v>
      </c>
      <c r="J261" s="382">
        <f ca="1" t="shared" si="1205"/>
        <v>43627.666666666</v>
      </c>
      <c r="K261" s="382">
        <f ca="1" t="shared" si="1206"/>
        <v>43627.7291666661</v>
      </c>
      <c r="L261" s="382">
        <f ca="1" t="shared" si="1207"/>
        <v>43627.7499999994</v>
      </c>
      <c r="M261" s="398" t="str">
        <f>IF(_tag_month_day!A257="","",_tag_month_day!A257)</f>
        <v/>
      </c>
      <c r="N261" s="398" t="str">
        <f>IF(_tag_month_day!B257="","",_tag_month_day!B257)</f>
        <v/>
      </c>
      <c r="O261" s="399" t="e">
        <f t="shared" si="1208"/>
        <v>#VALUE!</v>
      </c>
      <c r="P261" s="398" t="str">
        <f>IF(_tag_month_day!C257="","",_tag_month_day!C257)</f>
        <v/>
      </c>
      <c r="Q261" s="398" t="str">
        <f>IF(_tag_month_day!D257="","",_tag_month_day!D257)</f>
        <v/>
      </c>
      <c r="R261" s="416">
        <f>IF(_tag_month_day!CB257="",R260,_tag_month_day!CB257/100)</f>
        <v>0.07</v>
      </c>
      <c r="S261" s="417" t="str">
        <f>IF(_tag_month_day!E257="","",_tag_month_day!E257)</f>
        <v/>
      </c>
      <c r="T261" s="417" t="str">
        <f>IF(_tag_month_day!F257="","",_tag_month_day!F257)</f>
        <v/>
      </c>
      <c r="U261" s="418" t="e">
        <f t="shared" ref="U261:U324" si="1550">S261+T261</f>
        <v>#VALUE!</v>
      </c>
      <c r="V261" s="53" t="e">
        <f t="shared" ref="V261:V324" si="1551">U261/AJ261</f>
        <v>#VALUE!</v>
      </c>
      <c r="W261" s="419" t="str">
        <f>IF(_jhy_month_day!A257="","",_jhy_month_day!A257)</f>
        <v/>
      </c>
      <c r="X261" s="420" t="str">
        <f>IF(_jhy_month_day!B257="","",_jhy_month_day!B257/100)</f>
        <v/>
      </c>
      <c r="Y261" s="420" t="str">
        <f>IF(_jhy_month_day!C257="","",_jhy_month_day!C257/100)</f>
        <v/>
      </c>
      <c r="Z261" s="439">
        <f t="shared" si="1253"/>
        <v>64</v>
      </c>
      <c r="AA261" s="440" t="str">
        <f>IF(_tag_month_day!G257="","",_tag_month_day!G257/100)</f>
        <v/>
      </c>
      <c r="AB261" s="440" t="str">
        <f>IF(_tag_month_day!H257="","",_tag_month_day!H257/100)</f>
        <v/>
      </c>
      <c r="AC261" s="193">
        <f t="shared" si="1209"/>
        <v>1.59963432013121</v>
      </c>
      <c r="AD261" s="441" t="str">
        <f t="shared" si="1210"/>
        <v/>
      </c>
      <c r="AE261" s="442" t="str">
        <f t="shared" si="1211"/>
        <v/>
      </c>
      <c r="AF261" s="443">
        <v>1</v>
      </c>
      <c r="AG261" s="68" t="str">
        <f>IF(_duihao_month_day!A257="","",_duihao_month_day!A257)</f>
        <v/>
      </c>
      <c r="AH261" s="463">
        <f>IF(_gyk_month_day!B257="",AH260,_gyk_month_day!B257)</f>
        <v>820</v>
      </c>
      <c r="AI261" s="464" t="e">
        <f t="shared" si="1237"/>
        <v>#VALUE!</v>
      </c>
      <c r="AJ261" s="68" t="str">
        <f>IF(_tag_month_day!I257="","",_tag_month_day!I257)</f>
        <v/>
      </c>
      <c r="AK261" s="465" t="str">
        <f>IF(_tzyy_month_day!A257="","",_tzyy_month_day!A257)</f>
        <v/>
      </c>
      <c r="AL261" s="465" t="str">
        <f>IF(_tzyy_month_day!B257="","",_tzyy_month_day!B257)</f>
        <v/>
      </c>
      <c r="AM261" s="465" t="str">
        <f>IF(_tzyy_month_day!C257="","",_tzyy_month_day!C257)</f>
        <v/>
      </c>
      <c r="AN261" s="466" t="str">
        <f>IF(_tag_month_day!CG257="","",_tag_month_day!CG257)</f>
        <v/>
      </c>
      <c r="AO261" s="466" t="str">
        <f>IF(_tag_month_day!CH257="","",_tag_month_day!CH257)</f>
        <v/>
      </c>
      <c r="AP261" s="486" t="e">
        <f t="shared" si="1212"/>
        <v>#VALUE!</v>
      </c>
      <c r="AQ261" s="487" t="str">
        <f>IF(_tag_month_day!J257="","",_tag_month_day!J257/100)</f>
        <v/>
      </c>
      <c r="AR261" s="488">
        <f t="shared" si="1213"/>
        <v>1.3</v>
      </c>
      <c r="AS261" s="489" t="e">
        <f t="shared" ref="AS261:AS324" si="1552">AQ261*(AN261*AR261+AO261)/(AN261+AO261)</f>
        <v>#VALUE!</v>
      </c>
      <c r="AT261" s="489">
        <f t="shared" si="1214"/>
        <v>0</v>
      </c>
      <c r="AU261" s="490" t="str">
        <f>IF(_tag_month_day!K257="","",_tag_month_day!K257)</f>
        <v/>
      </c>
      <c r="AV261" s="491" t="str">
        <f>IF(_tag_month_day!L257="","",_tag_month_day!L257/100)</f>
        <v/>
      </c>
      <c r="AW261" s="420">
        <f t="shared" si="1524"/>
        <v>0</v>
      </c>
      <c r="AX261" s="420">
        <f t="shared" si="1215"/>
        <v>0</v>
      </c>
      <c r="AY261" s="420" t="str">
        <f>IF(_tag_month_day!M257="","",_tag_month_day!M257/100)</f>
        <v/>
      </c>
      <c r="AZ261" s="420" t="str">
        <f>IF(_tag_month_day!N257="","",_tag_month_day!N257/100)</f>
        <v/>
      </c>
      <c r="BA261" s="420" t="str">
        <f>IF(_tag_month_day!O257="","",_tag_month_day!O257/100)</f>
        <v/>
      </c>
      <c r="BB261" s="496" t="str">
        <f>IF(_tag_month_day!P257="","",_tag_month_day!P257/100)</f>
        <v/>
      </c>
      <c r="BC261" s="496">
        <f t="shared" si="1216"/>
        <v>0</v>
      </c>
      <c r="BD261" s="496" t="str">
        <f>IF(_tag_month_day!Q257="","",_tag_month_day!Q257/100)</f>
        <v/>
      </c>
      <c r="BE261" s="510" t="str">
        <f>IF(_tag_month_day!R257="","",_tag_month_day!R257/100)</f>
        <v/>
      </c>
      <c r="BF261" s="413" t="str">
        <f>IF(_tag_month_day!CC257="","",_tag_month_day!CC257/100)</f>
        <v/>
      </c>
      <c r="BG261" s="511" t="e">
        <f t="shared" ref="BG261:BG324" si="1553">BE261+BF261</f>
        <v>#VALUE!</v>
      </c>
      <c r="BH261" s="198">
        <f t="shared" ref="BH261:BH324" si="1554">SUM(AV261:BF261)</f>
        <v>0</v>
      </c>
      <c r="BI261" s="512" t="e">
        <f>IF(CX261=0,BI260,(DK261*查询!$R$5+DL261*查询!$Q$5+DM261*查询!$N$5+DN261*查询!$O$5+DO261*查询!$P$5)*AF261/CX261)</f>
        <v>#VALUE!</v>
      </c>
      <c r="BJ261" s="512" t="e">
        <f>IF(CX261=0,BJ260,(DP261*查询!$S$5+DQ261*查询!$T$5+DR261*查询!$U$5)*AF261/CX261)</f>
        <v>#VALUE!</v>
      </c>
      <c r="BK261" s="512">
        <f t="shared" si="1217"/>
        <v>1</v>
      </c>
      <c r="BL261" s="513" t="str">
        <f>IF(_cfyc_month_day!A257="","",_cfyc_month_day!A257)</f>
        <v/>
      </c>
      <c r="BM261" s="513" t="str">
        <f>IF(_cfyc_month_day!B257="","",_cfyc_month_day!B257)</f>
        <v/>
      </c>
      <c r="BN261" s="513" t="str">
        <f>IF(_cfyc_month_day!C257="","",_cfyc_month_day!C257)</f>
        <v/>
      </c>
      <c r="BO261" s="522" t="str">
        <f>IF(_cfyc_month_day!D257="","",_cfyc_month_day!D257)</f>
        <v/>
      </c>
      <c r="BP261" s="522" t="str">
        <f>IF(_cfyc_month_day!E257="","",_cfyc_month_day!E257)</f>
        <v/>
      </c>
      <c r="BQ261" s="522" t="str">
        <f>IF(_cfyc_month_day!F257="","",_cfyc_month_day!F257)</f>
        <v/>
      </c>
      <c r="BR261" s="513" t="str">
        <f>IF(_tag_month_day!T257="","",_tag_month_day!T257)</f>
        <v/>
      </c>
      <c r="BS261" s="513" t="str">
        <f>IF(_tag_month_day!U257="","",_tag_month_day!U257)</f>
        <v/>
      </c>
      <c r="BT261" s="523" t="str">
        <f t="shared" si="1218"/>
        <v/>
      </c>
      <c r="BU261" s="223" t="str">
        <f>IF(_tag_month_day!V257="","",_tag_month_day!V257)</f>
        <v/>
      </c>
      <c r="BV261" s="206" t="str">
        <f>IF(_tag_month_day!W257="","",_tag_month_day!W257)</f>
        <v/>
      </c>
      <c r="BW261" s="540" t="str">
        <f>IF(_tag_month_day!X257="","",_tag_month_day!X257)</f>
        <v/>
      </c>
      <c r="BX261" s="540" t="str">
        <f>IF(_tag_month_day!Y257="","",_tag_month_day!Y257)</f>
        <v/>
      </c>
      <c r="BY261" s="541">
        <f ca="1" t="shared" si="1219"/>
        <v>43627.7499999994</v>
      </c>
      <c r="BZ261" s="542"/>
      <c r="CA261" s="543" t="str">
        <f>IF(_jhy2_month_day!A257="","",_jhy2_month_day!A257)</f>
        <v/>
      </c>
      <c r="CB261" s="464" t="str">
        <f>IF(_jhy2_month_day!B257="","",_jhy2_month_day!B257)</f>
        <v/>
      </c>
      <c r="CC261" s="464" t="str">
        <f>IF(_jhy2_month_day!C257="","",_jhy2_month_day!C257)</f>
        <v/>
      </c>
      <c r="CD261" s="464" t="str">
        <f>IF(_jhy2_month_day!D257="","",_jhy2_month_day!D257)</f>
        <v/>
      </c>
      <c r="CE261" s="464" t="str">
        <f>IF(_jhy2_month_day!E257="","",_jhy2_month_day!E257)</f>
        <v/>
      </c>
      <c r="CF261" s="464" t="str">
        <f>IF(_jhy2_month_day!F257="","",_jhy2_month_day!F257)</f>
        <v/>
      </c>
      <c r="CG261" s="464" t="str">
        <f>IF(_jhy2_month_day!G257="","",_jhy2_month_day!G257)</f>
        <v/>
      </c>
      <c r="CH261" s="464" t="str">
        <f>IF(_jhy2_month_day!H257="","",_jhy2_month_day!H257)</f>
        <v/>
      </c>
      <c r="CI261" s="464" t="str">
        <f>IF(_jhy2_month_day!I257="","",_jhy2_month_day!I257)</f>
        <v/>
      </c>
      <c r="CJ261" s="464" t="str">
        <f>IF(_jhy2_month_day!J257="","",_jhy2_month_day!J257)</f>
        <v/>
      </c>
      <c r="CK261" s="464" t="str">
        <f>IF(_jhy2_month_day!K257="","",_jhy2_month_day!K257)</f>
        <v/>
      </c>
      <c r="CL261" s="562" t="str">
        <f>IF(_jhy2_month_day!L257="","",_jhy2_month_day!L257)</f>
        <v/>
      </c>
      <c r="CM261" s="562" t="str">
        <f>IF(_jhy2_month_day!M257="","",_jhy2_month_day!M257)</f>
        <v/>
      </c>
      <c r="CN261" s="562" t="str">
        <f>IF(_jhy2_month_day!N257="","",_jhy2_month_day!N257)</f>
        <v/>
      </c>
      <c r="CO261" s="562" t="str">
        <f>IF(_jhy2_month_day!O257="","",_jhy2_month_day!O257)</f>
        <v/>
      </c>
      <c r="CP261" s="562" t="str">
        <f>IF(_jhy2_month_day!P257="","",_jhy2_month_day!P257)</f>
        <v/>
      </c>
      <c r="CQ261" s="562" t="str">
        <f>IF(_jhy2_month_day!Q257="","",_jhy2_month_day!Q257)</f>
        <v/>
      </c>
      <c r="CR261" s="563" t="str">
        <f>IF(_jhy2_month_day!R257="","",_jhy2_month_day!R257)</f>
        <v/>
      </c>
      <c r="CS261" s="576" t="str">
        <f>IF(_jhy2_month_day!S257="","",_jhy2_month_day!S257)</f>
        <v/>
      </c>
      <c r="CT261" s="562" t="str">
        <f>IF(_jhy2_month_day!T257="","",_jhy2_month_day!T257)</f>
        <v/>
      </c>
      <c r="CU261" s="577" t="e">
        <f t="shared" ref="CU261:CU324" si="1555">DU261/AJ261</f>
        <v>#VALUE!</v>
      </c>
      <c r="CV261" s="198" t="e">
        <f t="shared" ref="CV261:CV324" si="1556">BG261/BH261</f>
        <v>#VALUE!</v>
      </c>
      <c r="CW261" s="192" t="e">
        <f t="shared" ref="CW261:CW324" si="1557">AJ261*(1-CV261)*CU261*AF261</f>
        <v>#VALUE!</v>
      </c>
      <c r="CX261" s="192" t="e">
        <f t="shared" ref="CX261:CX324" si="1558">CW261*94%</f>
        <v>#VALUE!</v>
      </c>
      <c r="CY261" s="202" t="e">
        <f t="shared" ref="CY261:CY324" si="1559">IF(CX261=0,0,DS261/(DS261+CX261))</f>
        <v>#VALUE!</v>
      </c>
      <c r="CZ261" s="192" t="e">
        <f t="shared" ref="CZ261:DI261" si="1560">$AJ261*EF261</f>
        <v>#VALUE!</v>
      </c>
      <c r="DA261" s="192" t="e">
        <f t="shared" si="1560"/>
        <v>#VALUE!</v>
      </c>
      <c r="DB261" s="192" t="e">
        <f t="shared" si="1560"/>
        <v>#VALUE!</v>
      </c>
      <c r="DC261" s="192" t="e">
        <f t="shared" si="1560"/>
        <v>#VALUE!</v>
      </c>
      <c r="DD261" s="192" t="e">
        <f t="shared" si="1560"/>
        <v>#VALUE!</v>
      </c>
      <c r="DE261" s="192" t="e">
        <f t="shared" si="1560"/>
        <v>#VALUE!</v>
      </c>
      <c r="DF261" s="192" t="e">
        <f t="shared" si="1560"/>
        <v>#VALUE!</v>
      </c>
      <c r="DG261" s="192" t="e">
        <f t="shared" si="1560"/>
        <v>#VALUE!</v>
      </c>
      <c r="DH261" s="192" t="e">
        <f t="shared" si="1560"/>
        <v>#VALUE!</v>
      </c>
      <c r="DI261" s="192" t="e">
        <f t="shared" si="1560"/>
        <v>#VALUE!</v>
      </c>
      <c r="DJ261" s="192" t="e">
        <f t="shared" ref="DJ261:DJ324" si="1561">CZ261*(1-EP261)</f>
        <v>#VALUE!</v>
      </c>
      <c r="DK261" s="192" t="e">
        <f t="shared" ref="DK261:DK324" si="1562">DA261*(1-ER261)</f>
        <v>#VALUE!</v>
      </c>
      <c r="DL261" s="192" t="e">
        <f t="shared" ref="DL261:DL324" si="1563">DB261*(1-EQ261)</f>
        <v>#VALUE!</v>
      </c>
      <c r="DM261" s="192" t="e">
        <f t="shared" ref="DM261:DM324" si="1564">DC261*(1-ES261)</f>
        <v>#VALUE!</v>
      </c>
      <c r="DN261" s="192" t="e">
        <f t="shared" ref="DN261:DN324" si="1565">DD261*(1-ET261)</f>
        <v>#VALUE!</v>
      </c>
      <c r="DO261" s="192" t="e">
        <f t="shared" ref="DO261:DO324" si="1566">DE261</f>
        <v>#VALUE!</v>
      </c>
      <c r="DP261" s="192" t="e">
        <f t="shared" ref="DP261:DP324" si="1567">DF261*(1-EU261)</f>
        <v>#VALUE!</v>
      </c>
      <c r="DQ261" s="192" t="e">
        <f t="shared" ref="DQ261:DQ324" si="1568">DG261*(1-EV261)</f>
        <v>#VALUE!</v>
      </c>
      <c r="DR261" s="192" t="e">
        <f t="shared" ref="DR261:DR324" si="1569">DH261*(1-EW261)</f>
        <v>#VALUE!</v>
      </c>
      <c r="DS261" s="192" t="e">
        <f t="shared" ref="DS261:DS324" si="1570">DI261</f>
        <v>#VALUE!</v>
      </c>
      <c r="DT261" s="192" t="e">
        <f t="shared" ref="DT261:DT324" si="1571">SUM(DJ261:DS261)</f>
        <v>#VALUE!</v>
      </c>
      <c r="DU261" s="192" t="e">
        <f t="shared" ref="DU261:DU324" si="1572">SUMPRODUCT((DJ261:DO261)*(GS261:GX261))+(DP261+DQ261+DR261)*GY261+DS261</f>
        <v>#VALUE!</v>
      </c>
      <c r="DV261" s="198" t="e">
        <f t="shared" ref="DV261:DV324" si="1573">AV261/$BH261/(1-EP261)</f>
        <v>#VALUE!</v>
      </c>
      <c r="DW261" s="198" t="e">
        <f t="shared" ref="DW261:DW324" si="1574">AW261/$BH261/(1-ER261)</f>
        <v>#DIV/0!</v>
      </c>
      <c r="DX261" s="198" t="e">
        <f t="shared" ref="DX261:DX324" si="1575">AX261/$BH261/(1-EQ261)</f>
        <v>#DIV/0!</v>
      </c>
      <c r="DY261" s="198" t="e">
        <f t="shared" ref="DY261:DY324" si="1576">AY261/$BH261/(1-ES261)</f>
        <v>#VALUE!</v>
      </c>
      <c r="DZ261" s="198" t="e">
        <f t="shared" ref="DZ261:DZ324" si="1577">AZ261/$BH261/(1-ET261)</f>
        <v>#VALUE!</v>
      </c>
      <c r="EA261" s="198" t="e">
        <f t="shared" ref="EA261:EA324" si="1578">BA261/$BH261/(1-AX261)</f>
        <v>#VALUE!</v>
      </c>
      <c r="EB261" s="198" t="e">
        <f t="shared" ref="EB261:EB324" si="1579">BB261/$BH261/(1-EU261)</f>
        <v>#VALUE!</v>
      </c>
      <c r="EC261" s="198" t="e">
        <f t="shared" ref="EC261:EC324" si="1580">BC261/$BH261/(1-EV261)</f>
        <v>#DIV/0!</v>
      </c>
      <c r="ED261" s="198" t="e">
        <f t="shared" ref="ED261:ED324" si="1581">BD261/$BH261/(1-EW261)</f>
        <v>#VALUE!</v>
      </c>
      <c r="EE261" s="198" t="e">
        <f t="shared" ref="EE261:EE324" si="1582">BG261/BH261</f>
        <v>#VALUE!</v>
      </c>
      <c r="EF261" s="198" t="e">
        <f t="shared" ref="EF261:EO261" si="1583">DV261/SUM($DV261:$EE261)</f>
        <v>#VALUE!</v>
      </c>
      <c r="EG261" s="198" t="e">
        <f t="shared" si="1583"/>
        <v>#DIV/0!</v>
      </c>
      <c r="EH261" s="198" t="e">
        <f t="shared" si="1583"/>
        <v>#DIV/0!</v>
      </c>
      <c r="EI261" s="198" t="e">
        <f t="shared" si="1583"/>
        <v>#VALUE!</v>
      </c>
      <c r="EJ261" s="198" t="e">
        <f t="shared" si="1583"/>
        <v>#VALUE!</v>
      </c>
      <c r="EK261" s="198" t="e">
        <f t="shared" si="1583"/>
        <v>#VALUE!</v>
      </c>
      <c r="EL261" s="198" t="e">
        <f t="shared" si="1583"/>
        <v>#VALUE!</v>
      </c>
      <c r="EM261" s="198" t="e">
        <f t="shared" si="1583"/>
        <v>#DIV/0!</v>
      </c>
      <c r="EN261" s="198" t="e">
        <f t="shared" si="1583"/>
        <v>#VALUE!</v>
      </c>
      <c r="EO261" s="198" t="e">
        <f t="shared" si="1583"/>
        <v>#VALUE!</v>
      </c>
      <c r="EP261" s="511">
        <f t="shared" ref="EP261:EW261" si="1584">EP260</f>
        <v>0.08</v>
      </c>
      <c r="EQ261" s="511">
        <f t="shared" si="1584"/>
        <v>0.015</v>
      </c>
      <c r="ER261" s="511">
        <f t="shared" si="1584"/>
        <v>0.015</v>
      </c>
      <c r="ES261" s="511">
        <f t="shared" si="1584"/>
        <v>0.015</v>
      </c>
      <c r="ET261" s="511">
        <f t="shared" si="1584"/>
        <v>0.015</v>
      </c>
      <c r="EU261" s="511">
        <f t="shared" si="1584"/>
        <v>0.09</v>
      </c>
      <c r="EV261" s="511">
        <f t="shared" si="1584"/>
        <v>0.09</v>
      </c>
      <c r="EW261" s="511">
        <f t="shared" si="1584"/>
        <v>0.09</v>
      </c>
      <c r="EX261" s="420" t="str">
        <f>IF(_tag_month_day!AS257="","",_tag_month_day!AS257/100)</f>
        <v/>
      </c>
      <c r="EY261" s="420" t="str">
        <f>IF(_tag_month_day!AT257="","",_tag_month_day!AT257/100)</f>
        <v/>
      </c>
      <c r="EZ261" s="420" t="str">
        <f>IF(_tag_month_day!AU257="","",_tag_month_day!AU257/100)</f>
        <v/>
      </c>
      <c r="FA261" s="420" t="str">
        <f>IF(_tag_month_day!AV257="","",_tag_month_day!AV257/100)</f>
        <v/>
      </c>
      <c r="FB261" s="420" t="str">
        <f>IF(_tag_month_day!AW257="","",_tag_month_day!AW257/100)</f>
        <v/>
      </c>
      <c r="FC261" s="420" t="str">
        <f>IF(_tag_month_day!AX257="","",_tag_month_day!AX257/100)</f>
        <v/>
      </c>
      <c r="FD261" s="510">
        <f t="shared" si="1223"/>
        <v>0.33</v>
      </c>
      <c r="FE261" s="510">
        <f t="shared" si="1224"/>
        <v>0.19</v>
      </c>
      <c r="FF261" s="510">
        <f t="shared" si="1225"/>
        <v>0.003</v>
      </c>
      <c r="FG261" s="510">
        <f t="shared" si="1226"/>
        <v>0</v>
      </c>
      <c r="FH261" s="603">
        <f t="shared" si="1227"/>
        <v>0.0001</v>
      </c>
      <c r="FI261" s="510">
        <f t="shared" ref="FI261:FR261" si="1585">FI260</f>
        <v>0.41</v>
      </c>
      <c r="FJ261" s="510">
        <f t="shared" si="1585"/>
        <v>0.11</v>
      </c>
      <c r="FK261" s="510">
        <f t="shared" si="1585"/>
        <v>0.015</v>
      </c>
      <c r="FL261" s="510">
        <f t="shared" si="1585"/>
        <v>0</v>
      </c>
      <c r="FM261" s="603">
        <f t="shared" si="1585"/>
        <v>0.0001</v>
      </c>
      <c r="FN261" s="510" t="str">
        <f>IF(_tag_month_day!AY257="","",_tag_month_day!AY257/100)</f>
        <v/>
      </c>
      <c r="FO261" s="510" t="str">
        <f>IF(_tag_month_day!AZ257="","",_tag_month_day!AZ257/100)</f>
        <v/>
      </c>
      <c r="FP261" s="510" t="str">
        <f>IF(_tag_month_day!BA257="","",_tag_month_day!BA257/100)</f>
        <v/>
      </c>
      <c r="FQ261" s="510" t="str">
        <f>IF(_tag_month_day!BB257="","",_tag_month_day!BB257/100)</f>
        <v/>
      </c>
      <c r="FR261" s="603" t="str">
        <f>IF(_tag_month_day!BC257="","",_tag_month_day!BC257/100)</f>
        <v/>
      </c>
      <c r="FS261" s="510" t="str">
        <f>IF(_tag_month_day!BD257="","",_tag_month_day!BD257/100)</f>
        <v/>
      </c>
      <c r="FT261" s="510" t="str">
        <f>IF(_tag_month_day!BE257="","",_tag_month_day!BE257/100)</f>
        <v/>
      </c>
      <c r="FU261" s="510" t="str">
        <f>IF(_tag_month_day!BF257="","",_tag_month_day!BF257/100)</f>
        <v/>
      </c>
      <c r="FV261" s="510" t="str">
        <f>IF(_tag_month_day!BG257="","",_tag_month_day!BG257/100)</f>
        <v/>
      </c>
      <c r="FW261" s="603" t="str">
        <f>IF(_tag_month_day!BH257="","",_tag_month_day!BH257/100)</f>
        <v/>
      </c>
      <c r="FX261" s="510" t="str">
        <f>IF(_tag_month_day!BI257="","",_tag_month_day!BI257/100)</f>
        <v/>
      </c>
      <c r="FY261" s="510" t="str">
        <f>IF(_tag_month_day!BJ257="","",_tag_month_day!BJ257/100)</f>
        <v/>
      </c>
      <c r="FZ261" s="605" t="str">
        <f>IF(_tag_month_day!BK257="","",_tag_month_day!BK257/100)</f>
        <v/>
      </c>
      <c r="GA261" s="510" t="str">
        <f>IF(_tag_month_day!BL257="","",_tag_month_day!BL257/100)</f>
        <v/>
      </c>
      <c r="GB261" s="603" t="str">
        <f>IF(_tag_month_day!BM257="","",_tag_month_day!BM257/100)</f>
        <v/>
      </c>
      <c r="GC261" s="420" t="str">
        <f>IF(_tag_month_day!BN257="","",_tag_month_day!BN257/100)</f>
        <v/>
      </c>
      <c r="GD261" s="420" t="str">
        <f>IF(_tag_month_day!BO257="","",_tag_month_day!BO257/100)</f>
        <v/>
      </c>
      <c r="GE261" s="420" t="str">
        <f>IF(_tag_month_day!BP257="","",_tag_month_day!BP257/100)</f>
        <v/>
      </c>
      <c r="GF261" s="420" t="str">
        <f>IF(_tag_month_day!BQ257="","",_tag_month_day!BQ257/100)</f>
        <v/>
      </c>
      <c r="GG261" s="420" t="str">
        <f>IF(_tag_month_day!BR257="","",_tag_month_day!BR257/100)</f>
        <v/>
      </c>
      <c r="GH261" s="420" t="str">
        <f>IF(_tag_month_day!BS257="","",_tag_month_day!BS257/100)</f>
        <v/>
      </c>
      <c r="GI261" s="603" t="str">
        <f>IF(_tag_month_day!BT257="","",_tag_month_day!BT257/100)</f>
        <v/>
      </c>
      <c r="GJ261" s="612" t="str">
        <f>IF(_tag_month_day!BU257="","",_tag_month_day!BU257/100)</f>
        <v/>
      </c>
      <c r="GK261" s="620" t="str">
        <f>IF(_tag_month_day!BV257="",IF(_rlcf_month_day!A$2="","",_rlcf_month_day!A$2/100),_tag_month_day!BV257/100)</f>
        <v/>
      </c>
      <c r="GL261" s="620" t="str">
        <f>IF(_tag_month_day!BW257="",IF(_rlcf_month_day!B$2="","",_rlcf_month_day!B$2/100),_tag_month_day!BW257/100)</f>
        <v/>
      </c>
      <c r="GM261" s="621" t="str">
        <f>IF(_tag_month_day!BX257="",IF(_rlcf_month_day!C$2="","",_rlcf_month_day!C$2/100),_tag_month_day!BX257/100)</f>
        <v/>
      </c>
      <c r="GN261" s="620" t="str">
        <f>IF(_tag_month_day!BV257="",IF(_rlcf_month_day!A$2="","",_rlcf_month_day!A$2/100),_tag_month_day!BV257/100)</f>
        <v/>
      </c>
      <c r="GO261" s="620" t="str">
        <f>IF(_tag_month_day!BW257="",IF(_rlcf_month_day!B$2="","",_rlcf_month_day!B$2/100),_tag_month_day!BW257/100)</f>
        <v/>
      </c>
      <c r="GP261" s="620" t="str">
        <f>IF(_tag_month_day!CD257="",IF(_rlcf_month_day!E$2="","",_rlcf_month_day!E$2/100),_tag_month_day!CD257/100)</f>
        <v/>
      </c>
      <c r="GQ261" s="620" t="str">
        <f>IF(_tag_month_day!CE257="",IF(_rlcf_month_day!F$2="","",_rlcf_month_day!F$2/100),_tag_month_day!CE257/100)</f>
        <v/>
      </c>
      <c r="GR261" s="621" t="str">
        <f>IF(_tag_month_day!CF257="",IF(_rlcf_month_day!G$2="","",_rlcf_month_day!G$2/100),_tag_month_day!CF257/100)</f>
        <v/>
      </c>
      <c r="GS261" s="626">
        <f t="shared" ref="GS261:HH261" si="1586">GS260</f>
        <v>0.953</v>
      </c>
      <c r="GT261" s="626">
        <f t="shared" si="1586"/>
        <v>0.55</v>
      </c>
      <c r="GU261" s="626">
        <f t="shared" si="1586"/>
        <v>0.55</v>
      </c>
      <c r="GV261" s="626">
        <f t="shared" si="1586"/>
        <v>0.55</v>
      </c>
      <c r="GW261" s="626">
        <f t="shared" si="1586"/>
        <v>0.5</v>
      </c>
      <c r="GX261" s="626">
        <f t="shared" si="1586"/>
        <v>0.935</v>
      </c>
      <c r="GY261" s="626">
        <f t="shared" si="1586"/>
        <v>0.15</v>
      </c>
      <c r="GZ261" s="626">
        <f t="shared" si="1586"/>
        <v>1</v>
      </c>
      <c r="HA261" s="632">
        <f t="shared" si="1586"/>
        <v>0.047</v>
      </c>
      <c r="HB261" s="632">
        <f t="shared" si="1586"/>
        <v>0.45</v>
      </c>
      <c r="HC261" s="632">
        <f t="shared" si="1586"/>
        <v>0.45</v>
      </c>
      <c r="HD261" s="632">
        <f t="shared" si="1586"/>
        <v>0.45</v>
      </c>
      <c r="HE261" s="632">
        <f t="shared" si="1586"/>
        <v>0.5</v>
      </c>
      <c r="HF261" s="632">
        <f t="shared" si="1586"/>
        <v>0.065</v>
      </c>
      <c r="HG261" s="632">
        <f t="shared" si="1586"/>
        <v>0.85</v>
      </c>
      <c r="HH261" s="632">
        <f t="shared" si="1586"/>
        <v>0</v>
      </c>
      <c r="HI261" s="68">
        <f t="shared" ref="HI261:HI324" si="1587">IF(BZ261&lt;&gt;"",CK261-BV261,0)</f>
        <v>0</v>
      </c>
      <c r="HJ261" s="68" t="e">
        <f t="shared" si="1230"/>
        <v>#VALUE!</v>
      </c>
      <c r="HK261" s="202">
        <f t="shared" si="1231"/>
        <v>0.85</v>
      </c>
      <c r="HL261" s="464">
        <f t="shared" si="1232"/>
        <v>550000</v>
      </c>
      <c r="HM261" s="464">
        <f t="shared" si="1233"/>
        <v>480000</v>
      </c>
      <c r="HN261" s="192" t="e">
        <f t="shared" ref="HN261:HN324" si="1588">(DJ261*EZ261+DK261*FH261+DL261*FM261+DM261*FR261+DN261*FW261+DO261*GB261+DS261*GI261+DP261*GM261+DR261*GR261)*1000*2</f>
        <v>#VALUE!</v>
      </c>
      <c r="HO261" s="192" t="e">
        <f>HN261*HK261*$HO$2/HL261*1000000</f>
        <v>#VALUE!</v>
      </c>
      <c r="HP261" s="192" t="e">
        <f>HN261*HK261*$HP$2/HM261*1000000</f>
        <v>#VALUE!</v>
      </c>
    </row>
    <row r="262" customFormat="1" spans="1:224">
      <c r="A262" s="381">
        <v>257</v>
      </c>
      <c r="B262" s="54">
        <f ca="1" t="shared" si="1234"/>
        <v>43627</v>
      </c>
      <c r="C262" s="57">
        <f t="shared" si="1235"/>
        <v>0.0416666666666667</v>
      </c>
      <c r="D262" s="68" t="str">
        <f ca="1" t="shared" ref="D262:D325" si="1589">IF(HOUR(G262)&lt;8,"夜班",IF(HOUR(G262)&lt;16,"白班",IF(HOUR(G262)&lt;24,"中班",0)))</f>
        <v>中班</v>
      </c>
      <c r="E262" s="68" t="str">
        <f ca="1" t="shared" ref="E262:E325" si="1590">IF(F262=1,"甲",IF(F262=2,"乙",IF(F262=3,"丙",IF(F262=4,"丁",""))))</f>
        <v>丙</v>
      </c>
      <c r="F262" s="68">
        <f ca="1">SUMPRODUCT((成本日报!$A$3:$A$95=计划!B262)*(成本日报!$B$3:$B$95=计划!$D262),成本日报!$C$3:$C$95)</f>
        <v>3</v>
      </c>
      <c r="G262" s="382">
        <f ca="1" t="shared" si="1236"/>
        <v>43627.666666666</v>
      </c>
      <c r="H262" s="382">
        <f ca="1" t="shared" ref="H262:H325" si="1591">$G262+$C262/60*10+$C262*0</f>
        <v>43627.6736111105</v>
      </c>
      <c r="I262" s="382">
        <f ca="1" t="shared" ref="I262:I325" si="1592">$G262+$C262/60*18+$C262*0</f>
        <v>43627.679166666</v>
      </c>
      <c r="J262" s="382">
        <f ca="1" t="shared" ref="J262:J325" si="1593">$G262+$C262/60*0+$C262*1</f>
        <v>43627.7083333327</v>
      </c>
      <c r="K262" s="382">
        <f ca="1" t="shared" ref="K262:K325" si="1594">$G262+$C262/60*30+$C262*2</f>
        <v>43627.7708333327</v>
      </c>
      <c r="L262" s="382">
        <f ca="1" t="shared" ref="L262:L325" si="1595">$G262+$C262/60*0+$C262*3</f>
        <v>43627.791666666</v>
      </c>
      <c r="M262" s="398" t="str">
        <f>IF(_tag_month_day!A258="","",_tag_month_day!A258)</f>
        <v/>
      </c>
      <c r="N262" s="398" t="str">
        <f>IF(_tag_month_day!B258="","",_tag_month_day!B258)</f>
        <v/>
      </c>
      <c r="O262" s="399" t="e">
        <f t="shared" ref="O262:O325" si="1596">IF(M262+N262=0,"",M262+N262)</f>
        <v>#VALUE!</v>
      </c>
      <c r="P262" s="398" t="str">
        <f>IF(_tag_month_day!C258="","",_tag_month_day!C258)</f>
        <v/>
      </c>
      <c r="Q262" s="398" t="str">
        <f>IF(_tag_month_day!D258="","",_tag_month_day!D258)</f>
        <v/>
      </c>
      <c r="R262" s="416">
        <f>IF(_tag_month_day!CB258="",R261,_tag_month_day!CB258/100)</f>
        <v>0.07</v>
      </c>
      <c r="S262" s="417" t="str">
        <f>IF(_tag_month_day!E258="","",_tag_month_day!E258)</f>
        <v/>
      </c>
      <c r="T262" s="417" t="str">
        <f>IF(_tag_month_day!F258="","",_tag_month_day!F258)</f>
        <v/>
      </c>
      <c r="U262" s="418" t="e">
        <f t="shared" si="1550"/>
        <v>#VALUE!</v>
      </c>
      <c r="V262" s="53" t="e">
        <f t="shared" si="1551"/>
        <v>#VALUE!</v>
      </c>
      <c r="W262" s="419" t="str">
        <f>IF(_jhy_month_day!A258="","",_jhy_month_day!A258)</f>
        <v/>
      </c>
      <c r="X262" s="420" t="str">
        <f>IF(_jhy_month_day!B258="","",_jhy_month_day!B258/100)</f>
        <v/>
      </c>
      <c r="Y262" s="420" t="str">
        <f>IF(_jhy_month_day!C258="","",_jhy_month_day!C258/100)</f>
        <v/>
      </c>
      <c r="Z262" s="439">
        <f t="shared" si="1253"/>
        <v>65</v>
      </c>
      <c r="AA262" s="440" t="str">
        <f>IF(_tag_month_day!G258="","",_tag_month_day!G258/100)</f>
        <v/>
      </c>
      <c r="AB262" s="440" t="str">
        <f>IF(_tag_month_day!H258="","",_tag_month_day!H258/100)</f>
        <v/>
      </c>
      <c r="AC262" s="193">
        <f t="shared" ref="AC262:AC325" si="1597">IF(X262="",AC261,BK262*($AV261*X262+$AW261*FD261+$AX261*FI261+$AY261*FN261+$AZ261*FS261+$BA261*FX261+$BG261*GE261)/(AV261*Y262+AX261*FK261+AW261*FF261+AY261*FP261+AZ261*FU261+BA261*FZ261+BG261*GG261+BB261*GK261+BC261*GN261+BD261*GP261))</f>
        <v>1.59963432013121</v>
      </c>
      <c r="AD262" s="441" t="str">
        <f t="shared" ref="AD262:AD325" si="1598">IF(AC262=AC261,"",AC262-AC261)</f>
        <v/>
      </c>
      <c r="AE262" s="442" t="str">
        <f t="shared" ref="AE262:AE325" si="1599">IF(1-AF262=0,"",(1-AF262))</f>
        <v/>
      </c>
      <c r="AF262" s="443">
        <v>1</v>
      </c>
      <c r="AG262" s="68" t="str">
        <f>IF(_duihao_month_day!A258="","",_duihao_month_day!A258)</f>
        <v/>
      </c>
      <c r="AH262" s="463">
        <f>IF(_gyk_month_day!B258="",AH261,_gyk_month_day!B258)</f>
        <v>820</v>
      </c>
      <c r="AI262" s="464" t="e">
        <f t="shared" si="1237"/>
        <v>#VALUE!</v>
      </c>
      <c r="AJ262" s="68" t="str">
        <f>IF(_tag_month_day!I258="","",_tag_month_day!I258)</f>
        <v/>
      </c>
      <c r="AK262" s="465" t="str">
        <f>IF(_tzyy_month_day!A258="","",_tzyy_month_day!A258)</f>
        <v/>
      </c>
      <c r="AL262" s="465" t="str">
        <f>IF(_tzyy_month_day!B258="","",_tzyy_month_day!B258)</f>
        <v/>
      </c>
      <c r="AM262" s="465" t="str">
        <f>IF(_tzyy_month_day!C258="","",_tzyy_month_day!C258)</f>
        <v/>
      </c>
      <c r="AN262" s="466" t="str">
        <f>IF(_tag_month_day!CG258="","",_tag_month_day!CG258)</f>
        <v/>
      </c>
      <c r="AO262" s="466" t="str">
        <f>IF(_tag_month_day!CH258="","",_tag_month_day!CH258)</f>
        <v/>
      </c>
      <c r="AP262" s="486" t="e">
        <f t="shared" ref="AP262:AP325" si="1600">(IF(AN262=0,AS261,AS261*(1+AO262/AN262)/(AR262+AO262/AN262)))+AT262</f>
        <v>#VALUE!</v>
      </c>
      <c r="AQ262" s="487" t="str">
        <f>IF(_tag_month_day!J258="","",_tag_month_day!J258/100)</f>
        <v/>
      </c>
      <c r="AR262" s="488">
        <f t="shared" ref="AR262:AR325" si="1601">AR261</f>
        <v>1.3</v>
      </c>
      <c r="AS262" s="489" t="e">
        <f t="shared" si="1552"/>
        <v>#VALUE!</v>
      </c>
      <c r="AT262" s="489">
        <f t="shared" ref="AT262:AT325" si="1602">(SUM(BE262:BF262)-SUM(BE261:BF261))*0.05</f>
        <v>0</v>
      </c>
      <c r="AU262" s="490" t="str">
        <f>IF(_tag_month_day!K258="","",_tag_month_day!K258)</f>
        <v/>
      </c>
      <c r="AV262" s="491" t="str">
        <f>IF(_tag_month_day!L258="","",_tag_month_day!L258/100)</f>
        <v/>
      </c>
      <c r="AW262" s="420">
        <f t="shared" si="1524"/>
        <v>0</v>
      </c>
      <c r="AX262" s="420">
        <f t="shared" ref="AX262:AX325" si="1603">AX261</f>
        <v>0</v>
      </c>
      <c r="AY262" s="420" t="str">
        <f>IF(_tag_month_day!M258="","",_tag_month_day!M258/100)</f>
        <v/>
      </c>
      <c r="AZ262" s="420" t="str">
        <f>IF(_tag_month_day!N258="","",_tag_month_day!N258/100)</f>
        <v/>
      </c>
      <c r="BA262" s="420" t="str">
        <f>IF(_tag_month_day!O258="","",_tag_month_day!O258/100)</f>
        <v/>
      </c>
      <c r="BB262" s="496" t="str">
        <f>IF(_tag_month_day!P258="","",_tag_month_day!P258/100)</f>
        <v/>
      </c>
      <c r="BC262" s="496">
        <f t="shared" ref="BC262:BC325" si="1604">BC261</f>
        <v>0</v>
      </c>
      <c r="BD262" s="496" t="str">
        <f>IF(_tag_month_day!Q258="","",_tag_month_day!Q258/100)</f>
        <v/>
      </c>
      <c r="BE262" s="510" t="str">
        <f>IF(_tag_month_day!R258="","",_tag_month_day!R258/100)</f>
        <v/>
      </c>
      <c r="BF262" s="413" t="str">
        <f>IF(_tag_month_day!CC258="","",_tag_month_day!CC258/100)</f>
        <v/>
      </c>
      <c r="BG262" s="511" t="e">
        <f t="shared" si="1553"/>
        <v>#VALUE!</v>
      </c>
      <c r="BH262" s="198">
        <f t="shared" si="1554"/>
        <v>0</v>
      </c>
      <c r="BI262" s="512" t="e">
        <f>IF(CX262=0,BI261,(DK262*查询!$R$5+DL262*查询!$Q$5+DM262*查询!$N$5+DN262*查询!$O$5+DO262*查询!$P$5)*AF262/CX262)</f>
        <v>#VALUE!</v>
      </c>
      <c r="BJ262" s="512" t="e">
        <f>IF(CX262=0,BJ261,(DP262*查询!$S$5+DQ262*查询!$T$5+DR262*查询!$U$5)*AF262/CX262)</f>
        <v>#VALUE!</v>
      </c>
      <c r="BK262" s="512">
        <f t="shared" ref="BK262:BK325" si="1605">BK261</f>
        <v>1</v>
      </c>
      <c r="BL262" s="513" t="str">
        <f>IF(_cfyc_month_day!A258="","",_cfyc_month_day!A258)</f>
        <v/>
      </c>
      <c r="BM262" s="513" t="str">
        <f>IF(_cfyc_month_day!B258="","",_cfyc_month_day!B258)</f>
        <v/>
      </c>
      <c r="BN262" s="513" t="str">
        <f>IF(_cfyc_month_day!C258="","",_cfyc_month_day!C258)</f>
        <v/>
      </c>
      <c r="BO262" s="522" t="str">
        <f>IF(_cfyc_month_day!D258="","",_cfyc_month_day!D258)</f>
        <v/>
      </c>
      <c r="BP262" s="522" t="str">
        <f>IF(_cfyc_month_day!E258="","",_cfyc_month_day!E258)</f>
        <v/>
      </c>
      <c r="BQ262" s="522" t="str">
        <f>IF(_cfyc_month_day!F258="","",_cfyc_month_day!F258)</f>
        <v/>
      </c>
      <c r="BR262" s="513" t="str">
        <f>IF(_tag_month_day!T258="","",_tag_month_day!T258)</f>
        <v/>
      </c>
      <c r="BS262" s="513" t="str">
        <f>IF(_tag_month_day!U258="","",_tag_month_day!U258)</f>
        <v/>
      </c>
      <c r="BT262" s="523" t="str">
        <f t="shared" ref="BT262:BT325" si="1606">IF(CK262="","",IF((CK262&gt;=BV262-0.12)*(CK262&lt;=BV262+0.12),"合格","不合格"))</f>
        <v/>
      </c>
      <c r="BU262" s="223" t="str">
        <f>IF(_tag_month_day!V258="","",_tag_month_day!V258)</f>
        <v/>
      </c>
      <c r="BV262" s="206" t="str">
        <f>IF(_tag_month_day!W258="","",_tag_month_day!W258)</f>
        <v/>
      </c>
      <c r="BW262" s="540" t="str">
        <f>IF(_tag_month_day!X258="","",_tag_month_day!X258)</f>
        <v/>
      </c>
      <c r="BX262" s="540" t="str">
        <f>IF(_tag_month_day!Y258="","",_tag_month_day!Y258)</f>
        <v/>
      </c>
      <c r="BY262" s="541">
        <f ca="1" t="shared" ref="BY262:BY325" si="1607">L262</f>
        <v>43627.791666666</v>
      </c>
      <c r="BZ262" s="542"/>
      <c r="CA262" s="543" t="str">
        <f>IF(_jhy2_month_day!A258="","",_jhy2_month_day!A258)</f>
        <v/>
      </c>
      <c r="CB262" s="464" t="str">
        <f>IF(_jhy2_month_day!B258="","",_jhy2_month_day!B258)</f>
        <v/>
      </c>
      <c r="CC262" s="464" t="str">
        <f>IF(_jhy2_month_day!C258="","",_jhy2_month_day!C258)</f>
        <v/>
      </c>
      <c r="CD262" s="464" t="str">
        <f>IF(_jhy2_month_day!D258="","",_jhy2_month_day!D258)</f>
        <v/>
      </c>
      <c r="CE262" s="464" t="str">
        <f>IF(_jhy2_month_day!E258="","",_jhy2_month_day!E258)</f>
        <v/>
      </c>
      <c r="CF262" s="464" t="str">
        <f>IF(_jhy2_month_day!F258="","",_jhy2_month_day!F258)</f>
        <v/>
      </c>
      <c r="CG262" s="464" t="str">
        <f>IF(_jhy2_month_day!G258="","",_jhy2_month_day!G258)</f>
        <v/>
      </c>
      <c r="CH262" s="464" t="str">
        <f>IF(_jhy2_month_day!H258="","",_jhy2_month_day!H258)</f>
        <v/>
      </c>
      <c r="CI262" s="464" t="str">
        <f>IF(_jhy2_month_day!I258="","",_jhy2_month_day!I258)</f>
        <v/>
      </c>
      <c r="CJ262" s="464" t="str">
        <f>IF(_jhy2_month_day!J258="","",_jhy2_month_day!J258)</f>
        <v/>
      </c>
      <c r="CK262" s="464" t="str">
        <f>IF(_jhy2_month_day!K258="","",_jhy2_month_day!K258)</f>
        <v/>
      </c>
      <c r="CL262" s="562" t="str">
        <f>IF(_jhy2_month_day!L258="","",_jhy2_month_day!L258)</f>
        <v/>
      </c>
      <c r="CM262" s="562" t="str">
        <f>IF(_jhy2_month_day!M258="","",_jhy2_month_day!M258)</f>
        <v/>
      </c>
      <c r="CN262" s="562" t="str">
        <f>IF(_jhy2_month_day!N258="","",_jhy2_month_day!N258)</f>
        <v/>
      </c>
      <c r="CO262" s="562" t="str">
        <f>IF(_jhy2_month_day!O258="","",_jhy2_month_day!O258)</f>
        <v/>
      </c>
      <c r="CP262" s="562" t="str">
        <f>IF(_jhy2_month_day!P258="","",_jhy2_month_day!P258)</f>
        <v/>
      </c>
      <c r="CQ262" s="562" t="str">
        <f>IF(_jhy2_month_day!Q258="","",_jhy2_month_day!Q258)</f>
        <v/>
      </c>
      <c r="CR262" s="563" t="str">
        <f>IF(_jhy2_month_day!R258="","",_jhy2_month_day!R258)</f>
        <v/>
      </c>
      <c r="CS262" s="576" t="str">
        <f>IF(_jhy2_month_day!S258="","",_jhy2_month_day!S258)</f>
        <v/>
      </c>
      <c r="CT262" s="562" t="str">
        <f>IF(_jhy2_month_day!T258="","",_jhy2_month_day!T258)</f>
        <v/>
      </c>
      <c r="CU262" s="577" t="e">
        <f t="shared" si="1555"/>
        <v>#VALUE!</v>
      </c>
      <c r="CV262" s="198" t="e">
        <f t="shared" si="1556"/>
        <v>#VALUE!</v>
      </c>
      <c r="CW262" s="192" t="e">
        <f t="shared" si="1557"/>
        <v>#VALUE!</v>
      </c>
      <c r="CX262" s="192" t="e">
        <f t="shared" si="1558"/>
        <v>#VALUE!</v>
      </c>
      <c r="CY262" s="202" t="e">
        <f t="shared" si="1559"/>
        <v>#VALUE!</v>
      </c>
      <c r="CZ262" s="192" t="e">
        <f t="shared" ref="CZ262:DI262" si="1608">$AJ262*EF262</f>
        <v>#VALUE!</v>
      </c>
      <c r="DA262" s="192" t="e">
        <f t="shared" si="1608"/>
        <v>#VALUE!</v>
      </c>
      <c r="DB262" s="192" t="e">
        <f t="shared" si="1608"/>
        <v>#VALUE!</v>
      </c>
      <c r="DC262" s="192" t="e">
        <f t="shared" si="1608"/>
        <v>#VALUE!</v>
      </c>
      <c r="DD262" s="192" t="e">
        <f t="shared" si="1608"/>
        <v>#VALUE!</v>
      </c>
      <c r="DE262" s="192" t="e">
        <f t="shared" si="1608"/>
        <v>#VALUE!</v>
      </c>
      <c r="DF262" s="192" t="e">
        <f t="shared" si="1608"/>
        <v>#VALUE!</v>
      </c>
      <c r="DG262" s="192" t="e">
        <f t="shared" si="1608"/>
        <v>#VALUE!</v>
      </c>
      <c r="DH262" s="192" t="e">
        <f t="shared" si="1608"/>
        <v>#VALUE!</v>
      </c>
      <c r="DI262" s="192" t="e">
        <f t="shared" si="1608"/>
        <v>#VALUE!</v>
      </c>
      <c r="DJ262" s="192" t="e">
        <f t="shared" si="1561"/>
        <v>#VALUE!</v>
      </c>
      <c r="DK262" s="192" t="e">
        <f t="shared" si="1562"/>
        <v>#VALUE!</v>
      </c>
      <c r="DL262" s="192" t="e">
        <f t="shared" si="1563"/>
        <v>#VALUE!</v>
      </c>
      <c r="DM262" s="192" t="e">
        <f t="shared" si="1564"/>
        <v>#VALUE!</v>
      </c>
      <c r="DN262" s="192" t="e">
        <f t="shared" si="1565"/>
        <v>#VALUE!</v>
      </c>
      <c r="DO262" s="192" t="e">
        <f t="shared" si="1566"/>
        <v>#VALUE!</v>
      </c>
      <c r="DP262" s="192" t="e">
        <f t="shared" si="1567"/>
        <v>#VALUE!</v>
      </c>
      <c r="DQ262" s="192" t="e">
        <f t="shared" si="1568"/>
        <v>#VALUE!</v>
      </c>
      <c r="DR262" s="192" t="e">
        <f t="shared" si="1569"/>
        <v>#VALUE!</v>
      </c>
      <c r="DS262" s="192" t="e">
        <f t="shared" si="1570"/>
        <v>#VALUE!</v>
      </c>
      <c r="DT262" s="192" t="e">
        <f t="shared" si="1571"/>
        <v>#VALUE!</v>
      </c>
      <c r="DU262" s="192" t="e">
        <f t="shared" si="1572"/>
        <v>#VALUE!</v>
      </c>
      <c r="DV262" s="198" t="e">
        <f t="shared" si="1573"/>
        <v>#VALUE!</v>
      </c>
      <c r="DW262" s="198" t="e">
        <f t="shared" si="1574"/>
        <v>#DIV/0!</v>
      </c>
      <c r="DX262" s="198" t="e">
        <f t="shared" si="1575"/>
        <v>#DIV/0!</v>
      </c>
      <c r="DY262" s="198" t="e">
        <f t="shared" si="1576"/>
        <v>#VALUE!</v>
      </c>
      <c r="DZ262" s="198" t="e">
        <f t="shared" si="1577"/>
        <v>#VALUE!</v>
      </c>
      <c r="EA262" s="198" t="e">
        <f t="shared" si="1578"/>
        <v>#VALUE!</v>
      </c>
      <c r="EB262" s="198" t="e">
        <f t="shared" si="1579"/>
        <v>#VALUE!</v>
      </c>
      <c r="EC262" s="198" t="e">
        <f t="shared" si="1580"/>
        <v>#DIV/0!</v>
      </c>
      <c r="ED262" s="198" t="e">
        <f t="shared" si="1581"/>
        <v>#VALUE!</v>
      </c>
      <c r="EE262" s="198" t="e">
        <f t="shared" si="1582"/>
        <v>#VALUE!</v>
      </c>
      <c r="EF262" s="198" t="e">
        <f t="shared" ref="EF262:EO262" si="1609">DV262/SUM($DV262:$EE262)</f>
        <v>#VALUE!</v>
      </c>
      <c r="EG262" s="198" t="e">
        <f t="shared" si="1609"/>
        <v>#DIV/0!</v>
      </c>
      <c r="EH262" s="198" t="e">
        <f t="shared" si="1609"/>
        <v>#DIV/0!</v>
      </c>
      <c r="EI262" s="198" t="e">
        <f t="shared" si="1609"/>
        <v>#VALUE!</v>
      </c>
      <c r="EJ262" s="198" t="e">
        <f t="shared" si="1609"/>
        <v>#VALUE!</v>
      </c>
      <c r="EK262" s="198" t="e">
        <f t="shared" si="1609"/>
        <v>#VALUE!</v>
      </c>
      <c r="EL262" s="198" t="e">
        <f t="shared" si="1609"/>
        <v>#VALUE!</v>
      </c>
      <c r="EM262" s="198" t="e">
        <f t="shared" si="1609"/>
        <v>#DIV/0!</v>
      </c>
      <c r="EN262" s="198" t="e">
        <f t="shared" si="1609"/>
        <v>#VALUE!</v>
      </c>
      <c r="EO262" s="198" t="e">
        <f t="shared" si="1609"/>
        <v>#VALUE!</v>
      </c>
      <c r="EP262" s="511">
        <f t="shared" ref="EP262:EW262" si="1610">EP261</f>
        <v>0.08</v>
      </c>
      <c r="EQ262" s="511">
        <f t="shared" si="1610"/>
        <v>0.015</v>
      </c>
      <c r="ER262" s="511">
        <f t="shared" si="1610"/>
        <v>0.015</v>
      </c>
      <c r="ES262" s="511">
        <f t="shared" si="1610"/>
        <v>0.015</v>
      </c>
      <c r="ET262" s="511">
        <f t="shared" si="1610"/>
        <v>0.015</v>
      </c>
      <c r="EU262" s="511">
        <f t="shared" si="1610"/>
        <v>0.09</v>
      </c>
      <c r="EV262" s="511">
        <f t="shared" si="1610"/>
        <v>0.09</v>
      </c>
      <c r="EW262" s="511">
        <f t="shared" si="1610"/>
        <v>0.09</v>
      </c>
      <c r="EX262" s="420" t="str">
        <f>IF(_tag_month_day!AS258="","",_tag_month_day!AS258/100)</f>
        <v/>
      </c>
      <c r="EY262" s="420" t="str">
        <f>IF(_tag_month_day!AT258="","",_tag_month_day!AT258/100)</f>
        <v/>
      </c>
      <c r="EZ262" s="420" t="str">
        <f>IF(_tag_month_day!AU258="","",_tag_month_day!AU258/100)</f>
        <v/>
      </c>
      <c r="FA262" s="420" t="str">
        <f>IF(_tag_month_day!AV258="","",_tag_month_day!AV258/100)</f>
        <v/>
      </c>
      <c r="FB262" s="420" t="str">
        <f>IF(_tag_month_day!AW258="","",_tag_month_day!AW258/100)</f>
        <v/>
      </c>
      <c r="FC262" s="420" t="str">
        <f>IF(_tag_month_day!AX258="","",_tag_month_day!AX258/100)</f>
        <v/>
      </c>
      <c r="FD262" s="510">
        <f t="shared" ref="FD262:FD325" si="1611">FD261</f>
        <v>0.33</v>
      </c>
      <c r="FE262" s="510">
        <f t="shared" ref="FE262:FE325" si="1612">FE261</f>
        <v>0.19</v>
      </c>
      <c r="FF262" s="510">
        <f t="shared" ref="FF262:FF325" si="1613">FF261</f>
        <v>0.003</v>
      </c>
      <c r="FG262" s="510">
        <f t="shared" ref="FG262:FG325" si="1614">FG261</f>
        <v>0</v>
      </c>
      <c r="FH262" s="603">
        <f t="shared" ref="FH262:FH325" si="1615">FH261</f>
        <v>0.0001</v>
      </c>
      <c r="FI262" s="510">
        <f t="shared" ref="FI262:FR262" si="1616">FI261</f>
        <v>0.41</v>
      </c>
      <c r="FJ262" s="510">
        <f t="shared" si="1616"/>
        <v>0.11</v>
      </c>
      <c r="FK262" s="510">
        <f t="shared" si="1616"/>
        <v>0.015</v>
      </c>
      <c r="FL262" s="510">
        <f t="shared" si="1616"/>
        <v>0</v>
      </c>
      <c r="FM262" s="603">
        <f t="shared" si="1616"/>
        <v>0.0001</v>
      </c>
      <c r="FN262" s="510" t="str">
        <f>IF(_tag_month_day!AY258="","",_tag_month_day!AY258/100)</f>
        <v/>
      </c>
      <c r="FO262" s="510" t="str">
        <f>IF(_tag_month_day!AZ258="","",_tag_month_day!AZ258/100)</f>
        <v/>
      </c>
      <c r="FP262" s="510" t="str">
        <f>IF(_tag_month_day!BA258="","",_tag_month_day!BA258/100)</f>
        <v/>
      </c>
      <c r="FQ262" s="510" t="str">
        <f>IF(_tag_month_day!BB258="","",_tag_month_day!BB258/100)</f>
        <v/>
      </c>
      <c r="FR262" s="603" t="str">
        <f>IF(_tag_month_day!BC258="","",_tag_month_day!BC258/100)</f>
        <v/>
      </c>
      <c r="FS262" s="510" t="str">
        <f>IF(_tag_month_day!BD258="","",_tag_month_day!BD258/100)</f>
        <v/>
      </c>
      <c r="FT262" s="510" t="str">
        <f>IF(_tag_month_day!BE258="","",_tag_month_day!BE258/100)</f>
        <v/>
      </c>
      <c r="FU262" s="510" t="str">
        <f>IF(_tag_month_day!BF258="","",_tag_month_day!BF258/100)</f>
        <v/>
      </c>
      <c r="FV262" s="510" t="str">
        <f>IF(_tag_month_day!BG258="","",_tag_month_day!BG258/100)</f>
        <v/>
      </c>
      <c r="FW262" s="603" t="str">
        <f>IF(_tag_month_day!BH258="","",_tag_month_day!BH258/100)</f>
        <v/>
      </c>
      <c r="FX262" s="510" t="str">
        <f>IF(_tag_month_day!BI258="","",_tag_month_day!BI258/100)</f>
        <v/>
      </c>
      <c r="FY262" s="510" t="str">
        <f>IF(_tag_month_day!BJ258="","",_tag_month_day!BJ258/100)</f>
        <v/>
      </c>
      <c r="FZ262" s="605" t="str">
        <f>IF(_tag_month_day!BK258="","",_tag_month_day!BK258/100)</f>
        <v/>
      </c>
      <c r="GA262" s="510" t="str">
        <f>IF(_tag_month_day!BL258="","",_tag_month_day!BL258/100)</f>
        <v/>
      </c>
      <c r="GB262" s="603" t="str">
        <f>IF(_tag_month_day!BM258="","",_tag_month_day!BM258/100)</f>
        <v/>
      </c>
      <c r="GC262" s="420" t="str">
        <f>IF(_tag_month_day!BN258="","",_tag_month_day!BN258/100)</f>
        <v/>
      </c>
      <c r="GD262" s="420" t="str">
        <f>IF(_tag_month_day!BO258="","",_tag_month_day!BO258/100)</f>
        <v/>
      </c>
      <c r="GE262" s="420" t="str">
        <f>IF(_tag_month_day!BP258="","",_tag_month_day!BP258/100)</f>
        <v/>
      </c>
      <c r="GF262" s="420" t="str">
        <f>IF(_tag_month_day!BQ258="","",_tag_month_day!BQ258/100)</f>
        <v/>
      </c>
      <c r="GG262" s="420" t="str">
        <f>IF(_tag_month_day!BR258="","",_tag_month_day!BR258/100)</f>
        <v/>
      </c>
      <c r="GH262" s="420" t="str">
        <f>IF(_tag_month_day!BS258="","",_tag_month_day!BS258/100)</f>
        <v/>
      </c>
      <c r="GI262" s="603" t="str">
        <f>IF(_tag_month_day!BT258="","",_tag_month_day!BT258/100)</f>
        <v/>
      </c>
      <c r="GJ262" s="612" t="str">
        <f>IF(_tag_month_day!BU258="","",_tag_month_day!BU258/100)</f>
        <v/>
      </c>
      <c r="GK262" s="620" t="str">
        <f>IF(_tag_month_day!BV258="",IF(_rlcf_month_day!A$2="","",_rlcf_month_day!A$2/100),_tag_month_day!BV258/100)</f>
        <v/>
      </c>
      <c r="GL262" s="620" t="str">
        <f>IF(_tag_month_day!BW258="",IF(_rlcf_month_day!B$2="","",_rlcf_month_day!B$2/100),_tag_month_day!BW258/100)</f>
        <v/>
      </c>
      <c r="GM262" s="621" t="str">
        <f>IF(_tag_month_day!BX258="",IF(_rlcf_month_day!C$2="","",_rlcf_month_day!C$2/100),_tag_month_day!BX258/100)</f>
        <v/>
      </c>
      <c r="GN262" s="620" t="str">
        <f>IF(_tag_month_day!BV258="",IF(_rlcf_month_day!A$2="","",_rlcf_month_day!A$2/100),_tag_month_day!BV258/100)</f>
        <v/>
      </c>
      <c r="GO262" s="620" t="str">
        <f>IF(_tag_month_day!BW258="",IF(_rlcf_month_day!B$2="","",_rlcf_month_day!B$2/100),_tag_month_day!BW258/100)</f>
        <v/>
      </c>
      <c r="GP262" s="620" t="str">
        <f>IF(_tag_month_day!CD258="",IF(_rlcf_month_day!E$2="","",_rlcf_month_day!E$2/100),_tag_month_day!CD258/100)</f>
        <v/>
      </c>
      <c r="GQ262" s="620" t="str">
        <f>IF(_tag_month_day!CE258="",IF(_rlcf_month_day!F$2="","",_rlcf_month_day!F$2/100),_tag_month_day!CE258/100)</f>
        <v/>
      </c>
      <c r="GR262" s="621" t="str">
        <f>IF(_tag_month_day!CF258="",IF(_rlcf_month_day!G$2="","",_rlcf_month_day!G$2/100),_tag_month_day!CF258/100)</f>
        <v/>
      </c>
      <c r="GS262" s="626">
        <f t="shared" ref="GS262:HH262" si="1617">GS261</f>
        <v>0.953</v>
      </c>
      <c r="GT262" s="626">
        <f t="shared" si="1617"/>
        <v>0.55</v>
      </c>
      <c r="GU262" s="626">
        <f t="shared" si="1617"/>
        <v>0.55</v>
      </c>
      <c r="GV262" s="626">
        <f t="shared" si="1617"/>
        <v>0.55</v>
      </c>
      <c r="GW262" s="626">
        <f t="shared" si="1617"/>
        <v>0.5</v>
      </c>
      <c r="GX262" s="626">
        <f t="shared" si="1617"/>
        <v>0.935</v>
      </c>
      <c r="GY262" s="626">
        <f t="shared" si="1617"/>
        <v>0.15</v>
      </c>
      <c r="GZ262" s="626">
        <f t="shared" si="1617"/>
        <v>1</v>
      </c>
      <c r="HA262" s="632">
        <f t="shared" si="1617"/>
        <v>0.047</v>
      </c>
      <c r="HB262" s="632">
        <f t="shared" si="1617"/>
        <v>0.45</v>
      </c>
      <c r="HC262" s="632">
        <f t="shared" si="1617"/>
        <v>0.45</v>
      </c>
      <c r="HD262" s="632">
        <f t="shared" si="1617"/>
        <v>0.45</v>
      </c>
      <c r="HE262" s="632">
        <f t="shared" si="1617"/>
        <v>0.5</v>
      </c>
      <c r="HF262" s="632">
        <f t="shared" si="1617"/>
        <v>0.065</v>
      </c>
      <c r="HG262" s="632">
        <f t="shared" si="1617"/>
        <v>0.85</v>
      </c>
      <c r="HH262" s="632">
        <f t="shared" si="1617"/>
        <v>0</v>
      </c>
      <c r="HI262" s="68">
        <f t="shared" si="1587"/>
        <v>0</v>
      </c>
      <c r="HJ262" s="68" t="e">
        <f t="shared" ref="HJ262:HJ325" si="1618">IF(AJ262&gt;0,AH262-AJ262,0)</f>
        <v>#VALUE!</v>
      </c>
      <c r="HK262" s="202">
        <f t="shared" ref="HK262:HK325" si="1619">HK261</f>
        <v>0.85</v>
      </c>
      <c r="HL262" s="464">
        <f t="shared" ref="HL262:HL325" si="1620">HL261</f>
        <v>550000</v>
      </c>
      <c r="HM262" s="464">
        <f t="shared" ref="HM262:HM325" si="1621">HM261</f>
        <v>480000</v>
      </c>
      <c r="HN262" s="192" t="e">
        <f t="shared" si="1588"/>
        <v>#VALUE!</v>
      </c>
      <c r="HO262" s="192" t="e">
        <f>HN262*HK262*$HO$2/HL262*1000000</f>
        <v>#VALUE!</v>
      </c>
      <c r="HP262" s="192" t="e">
        <f>HN262*HK262*$HP$2/HM262*1000000</f>
        <v>#VALUE!</v>
      </c>
    </row>
    <row r="263" customFormat="1" spans="1:224">
      <c r="A263" s="381">
        <v>258</v>
      </c>
      <c r="B263" s="54">
        <f ca="1" t="shared" ref="B263:B326" si="1622">IF(D263=D262,B262,IF(D263="夜班",B262+1,B262))</f>
        <v>43627</v>
      </c>
      <c r="C263" s="57">
        <f t="shared" ref="C263:C326" si="1623">C262</f>
        <v>0.0416666666666667</v>
      </c>
      <c r="D263" s="68" t="str">
        <f ca="1" t="shared" si="1589"/>
        <v>中班</v>
      </c>
      <c r="E263" s="68" t="str">
        <f ca="1" t="shared" si="1590"/>
        <v>丙</v>
      </c>
      <c r="F263" s="68">
        <f ca="1">SUMPRODUCT((成本日报!$A$3:$A$95=计划!B263)*(成本日报!$B$3:$B$95=计划!$D263),成本日报!$C$3:$C$95)</f>
        <v>3</v>
      </c>
      <c r="G263" s="382">
        <f ca="1" t="shared" ref="G263:G326" si="1624">G262+C262</f>
        <v>43627.7083333327</v>
      </c>
      <c r="H263" s="382">
        <f ca="1" t="shared" si="1591"/>
        <v>43627.7152777772</v>
      </c>
      <c r="I263" s="382">
        <f ca="1" t="shared" si="1592"/>
        <v>43627.7208333327</v>
      </c>
      <c r="J263" s="382">
        <f ca="1" t="shared" si="1593"/>
        <v>43627.7499999994</v>
      </c>
      <c r="K263" s="382">
        <f ca="1" t="shared" si="1594"/>
        <v>43627.8124999994</v>
      </c>
      <c r="L263" s="382">
        <f ca="1" t="shared" si="1595"/>
        <v>43627.8333333327</v>
      </c>
      <c r="M263" s="398" t="str">
        <f>IF(_tag_month_day!A259="","",_tag_month_day!A259)</f>
        <v/>
      </c>
      <c r="N263" s="398" t="str">
        <f>IF(_tag_month_day!B259="","",_tag_month_day!B259)</f>
        <v/>
      </c>
      <c r="O263" s="399" t="e">
        <f t="shared" si="1596"/>
        <v>#VALUE!</v>
      </c>
      <c r="P263" s="398" t="str">
        <f>IF(_tag_month_day!C259="","",_tag_month_day!C259)</f>
        <v/>
      </c>
      <c r="Q263" s="398" t="str">
        <f>IF(_tag_month_day!D259="","",_tag_month_day!D259)</f>
        <v/>
      </c>
      <c r="R263" s="416">
        <f>IF(_tag_month_day!CB259="",R262,_tag_month_day!CB259/100)</f>
        <v>0.07</v>
      </c>
      <c r="S263" s="417" t="str">
        <f>IF(_tag_month_day!E259="","",_tag_month_day!E259)</f>
        <v/>
      </c>
      <c r="T263" s="417" t="str">
        <f>IF(_tag_month_day!F259="","",_tag_month_day!F259)</f>
        <v/>
      </c>
      <c r="U263" s="418" t="e">
        <f t="shared" si="1550"/>
        <v>#VALUE!</v>
      </c>
      <c r="V263" s="53" t="e">
        <f t="shared" si="1551"/>
        <v>#VALUE!</v>
      </c>
      <c r="W263" s="419" t="str">
        <f>IF(_jhy_month_day!A259="","",_jhy_month_day!A259)</f>
        <v/>
      </c>
      <c r="X263" s="420" t="str">
        <f>IF(_jhy_month_day!B259="","",_jhy_month_day!B259/100)</f>
        <v/>
      </c>
      <c r="Y263" s="420" t="str">
        <f>IF(_jhy_month_day!C259="","",_jhy_month_day!C259/100)</f>
        <v/>
      </c>
      <c r="Z263" s="439">
        <f t="shared" si="1253"/>
        <v>65</v>
      </c>
      <c r="AA263" s="440" t="str">
        <f>IF(_tag_month_day!G259="","",_tag_month_day!G259/100)</f>
        <v/>
      </c>
      <c r="AB263" s="440" t="str">
        <f>IF(_tag_month_day!H259="","",_tag_month_day!H259/100)</f>
        <v/>
      </c>
      <c r="AC263" s="193">
        <f t="shared" si="1597"/>
        <v>1.59963432013121</v>
      </c>
      <c r="AD263" s="441" t="str">
        <f t="shared" si="1598"/>
        <v/>
      </c>
      <c r="AE263" s="442" t="str">
        <f t="shared" si="1599"/>
        <v/>
      </c>
      <c r="AF263" s="443">
        <v>1</v>
      </c>
      <c r="AG263" s="68" t="str">
        <f>IF(_duihao_month_day!A259="","",_duihao_month_day!A259)</f>
        <v/>
      </c>
      <c r="AH263" s="463">
        <f>IF(_gyk_month_day!B259="",AH262,_gyk_month_day!B259)</f>
        <v>820</v>
      </c>
      <c r="AI263" s="464" t="e">
        <f t="shared" ref="AI263:AI298" si="1625">IF(ROUND(AJ263-AJ262,1)=0,"",AJ263-AJ262)</f>
        <v>#VALUE!</v>
      </c>
      <c r="AJ263" s="68" t="str">
        <f>IF(_tag_month_day!I259="","",_tag_month_day!I259)</f>
        <v/>
      </c>
      <c r="AK263" s="465" t="str">
        <f>IF(_tzyy_month_day!A259="","",_tzyy_month_day!A259)</f>
        <v/>
      </c>
      <c r="AL263" s="465" t="str">
        <f>IF(_tzyy_month_day!B259="","",_tzyy_month_day!B259)</f>
        <v/>
      </c>
      <c r="AM263" s="465" t="str">
        <f>IF(_tzyy_month_day!C259="","",_tzyy_month_day!C259)</f>
        <v/>
      </c>
      <c r="AN263" s="466" t="str">
        <f>IF(_tag_month_day!CG259="","",_tag_month_day!CG259)</f>
        <v/>
      </c>
      <c r="AO263" s="466" t="str">
        <f>IF(_tag_month_day!CH259="","",_tag_month_day!CH259)</f>
        <v/>
      </c>
      <c r="AP263" s="486" t="e">
        <f t="shared" si="1600"/>
        <v>#VALUE!</v>
      </c>
      <c r="AQ263" s="487" t="str">
        <f>IF(_tag_month_day!J259="","",_tag_month_day!J259/100)</f>
        <v/>
      </c>
      <c r="AR263" s="488">
        <f t="shared" si="1601"/>
        <v>1.3</v>
      </c>
      <c r="AS263" s="489" t="e">
        <f t="shared" si="1552"/>
        <v>#VALUE!</v>
      </c>
      <c r="AT263" s="489">
        <f t="shared" si="1602"/>
        <v>0</v>
      </c>
      <c r="AU263" s="490" t="str">
        <f>IF(_tag_month_day!K259="","",_tag_month_day!K259)</f>
        <v/>
      </c>
      <c r="AV263" s="491" t="str">
        <f>IF(_tag_month_day!L259="","",_tag_month_day!L259/100)</f>
        <v/>
      </c>
      <c r="AW263" s="420">
        <f t="shared" si="1524"/>
        <v>0</v>
      </c>
      <c r="AX263" s="420">
        <f t="shared" si="1603"/>
        <v>0</v>
      </c>
      <c r="AY263" s="420" t="str">
        <f>IF(_tag_month_day!M259="","",_tag_month_day!M259/100)</f>
        <v/>
      </c>
      <c r="AZ263" s="420" t="str">
        <f>IF(_tag_month_day!N259="","",_tag_month_day!N259/100)</f>
        <v/>
      </c>
      <c r="BA263" s="420" t="str">
        <f>IF(_tag_month_day!O259="","",_tag_month_day!O259/100)</f>
        <v/>
      </c>
      <c r="BB263" s="496" t="str">
        <f>IF(_tag_month_day!P259="","",_tag_month_day!P259/100)</f>
        <v/>
      </c>
      <c r="BC263" s="496">
        <f t="shared" si="1604"/>
        <v>0</v>
      </c>
      <c r="BD263" s="496" t="str">
        <f>IF(_tag_month_day!Q259="","",_tag_month_day!Q259/100)</f>
        <v/>
      </c>
      <c r="BE263" s="510" t="str">
        <f>IF(_tag_month_day!R259="","",_tag_month_day!R259/100)</f>
        <v/>
      </c>
      <c r="BF263" s="413" t="str">
        <f>IF(_tag_month_day!CC259="","",_tag_month_day!CC259/100)</f>
        <v/>
      </c>
      <c r="BG263" s="511" t="e">
        <f t="shared" si="1553"/>
        <v>#VALUE!</v>
      </c>
      <c r="BH263" s="198">
        <f t="shared" si="1554"/>
        <v>0</v>
      </c>
      <c r="BI263" s="512" t="e">
        <f>IF(CX263=0,BI262,(DK263*查询!$R$5+DL263*查询!$Q$5+DM263*查询!$N$5+DN263*查询!$O$5+DO263*查询!$P$5)*AF263/CX263)</f>
        <v>#VALUE!</v>
      </c>
      <c r="BJ263" s="512" t="e">
        <f>IF(CX263=0,BJ262,(DP263*查询!$S$5+DQ263*查询!$T$5+DR263*查询!$U$5)*AF263/CX263)</f>
        <v>#VALUE!</v>
      </c>
      <c r="BK263" s="512">
        <f t="shared" si="1605"/>
        <v>1</v>
      </c>
      <c r="BL263" s="513" t="str">
        <f>IF(_cfyc_month_day!A259="","",_cfyc_month_day!A259)</f>
        <v/>
      </c>
      <c r="BM263" s="513" t="str">
        <f>IF(_cfyc_month_day!B259="","",_cfyc_month_day!B259)</f>
        <v/>
      </c>
      <c r="BN263" s="513" t="str">
        <f>IF(_cfyc_month_day!C259="","",_cfyc_month_day!C259)</f>
        <v/>
      </c>
      <c r="BO263" s="522" t="str">
        <f>IF(_cfyc_month_day!D259="","",_cfyc_month_day!D259)</f>
        <v/>
      </c>
      <c r="BP263" s="522" t="str">
        <f>IF(_cfyc_month_day!E259="","",_cfyc_month_day!E259)</f>
        <v/>
      </c>
      <c r="BQ263" s="522" t="str">
        <f>IF(_cfyc_month_day!F259="","",_cfyc_month_day!F259)</f>
        <v/>
      </c>
      <c r="BR263" s="513" t="str">
        <f>IF(_tag_month_day!T259="","",_tag_month_day!T259)</f>
        <v/>
      </c>
      <c r="BS263" s="513" t="str">
        <f>IF(_tag_month_day!U259="","",_tag_month_day!U259)</f>
        <v/>
      </c>
      <c r="BT263" s="523" t="str">
        <f t="shared" si="1606"/>
        <v/>
      </c>
      <c r="BU263" s="223" t="str">
        <f>IF(_tag_month_day!V259="","",_tag_month_day!V259)</f>
        <v/>
      </c>
      <c r="BV263" s="206" t="str">
        <f>IF(_tag_month_day!W259="","",_tag_month_day!W259)</f>
        <v/>
      </c>
      <c r="BW263" s="540" t="str">
        <f>IF(_tag_month_day!X259="","",_tag_month_day!X259)</f>
        <v/>
      </c>
      <c r="BX263" s="540" t="str">
        <f>IF(_tag_month_day!Y259="","",_tag_month_day!Y259)</f>
        <v/>
      </c>
      <c r="BY263" s="541">
        <f ca="1" t="shared" si="1607"/>
        <v>43627.8333333327</v>
      </c>
      <c r="BZ263" s="542" t="s">
        <v>215</v>
      </c>
      <c r="CA263" s="543" t="str">
        <f>IF(_jhy2_month_day!A259="","",_jhy2_month_day!A259)</f>
        <v/>
      </c>
      <c r="CB263" s="464" t="str">
        <f>IF(_jhy2_month_day!B259="","",_jhy2_month_day!B259)</f>
        <v/>
      </c>
      <c r="CC263" s="464" t="str">
        <f>IF(_jhy2_month_day!C259="","",_jhy2_month_day!C259)</f>
        <v/>
      </c>
      <c r="CD263" s="464" t="str">
        <f>IF(_jhy2_month_day!D259="","",_jhy2_month_day!D259)</f>
        <v/>
      </c>
      <c r="CE263" s="464" t="str">
        <f>IF(_jhy2_month_day!E259="","",_jhy2_month_day!E259)</f>
        <v/>
      </c>
      <c r="CF263" s="464" t="str">
        <f>IF(_jhy2_month_day!F259="","",_jhy2_month_day!F259)</f>
        <v/>
      </c>
      <c r="CG263" s="464" t="str">
        <f>IF(_jhy2_month_day!G259="","",_jhy2_month_day!G259)</f>
        <v/>
      </c>
      <c r="CH263" s="464" t="str">
        <f>IF(_jhy2_month_day!H259="","",_jhy2_month_day!H259)</f>
        <v/>
      </c>
      <c r="CI263" s="464" t="str">
        <f>IF(_jhy2_month_day!I259="","",_jhy2_month_day!I259)</f>
        <v/>
      </c>
      <c r="CJ263" s="464" t="str">
        <f>IF(_jhy2_month_day!J259="","",_jhy2_month_day!J259)</f>
        <v/>
      </c>
      <c r="CK263" s="464" t="str">
        <f>IF(_jhy2_month_day!K259="","",_jhy2_month_day!K259)</f>
        <v/>
      </c>
      <c r="CL263" s="562" t="str">
        <f>IF(_jhy2_month_day!L259="","",_jhy2_month_day!L259)</f>
        <v/>
      </c>
      <c r="CM263" s="562" t="str">
        <f>IF(_jhy2_month_day!M259="","",_jhy2_month_day!M259)</f>
        <v/>
      </c>
      <c r="CN263" s="562" t="str">
        <f>IF(_jhy2_month_day!N259="","",_jhy2_month_day!N259)</f>
        <v/>
      </c>
      <c r="CO263" s="562" t="str">
        <f>IF(_jhy2_month_day!O259="","",_jhy2_month_day!O259)</f>
        <v/>
      </c>
      <c r="CP263" s="562" t="str">
        <f>IF(_jhy2_month_day!P259="","",_jhy2_month_day!P259)</f>
        <v/>
      </c>
      <c r="CQ263" s="562" t="str">
        <f>IF(_jhy2_month_day!Q259="","",_jhy2_month_day!Q259)</f>
        <v/>
      </c>
      <c r="CR263" s="563" t="str">
        <f>IF(_jhy2_month_day!R259="","",_jhy2_month_day!R259)</f>
        <v/>
      </c>
      <c r="CS263" s="576" t="str">
        <f>IF(_jhy2_month_day!S259="","",_jhy2_month_day!S259)</f>
        <v/>
      </c>
      <c r="CT263" s="562" t="str">
        <f>IF(_jhy2_month_day!T259="","",_jhy2_month_day!T259)</f>
        <v/>
      </c>
      <c r="CU263" s="577" t="e">
        <f t="shared" si="1555"/>
        <v>#VALUE!</v>
      </c>
      <c r="CV263" s="198" t="e">
        <f t="shared" si="1556"/>
        <v>#VALUE!</v>
      </c>
      <c r="CW263" s="192" t="e">
        <f t="shared" si="1557"/>
        <v>#VALUE!</v>
      </c>
      <c r="CX263" s="192" t="e">
        <f t="shared" si="1558"/>
        <v>#VALUE!</v>
      </c>
      <c r="CY263" s="202" t="e">
        <f t="shared" si="1559"/>
        <v>#VALUE!</v>
      </c>
      <c r="CZ263" s="192" t="e">
        <f t="shared" ref="CZ263:DI263" si="1626">$AJ263*EF263</f>
        <v>#VALUE!</v>
      </c>
      <c r="DA263" s="192" t="e">
        <f t="shared" si="1626"/>
        <v>#VALUE!</v>
      </c>
      <c r="DB263" s="192" t="e">
        <f t="shared" si="1626"/>
        <v>#VALUE!</v>
      </c>
      <c r="DC263" s="192" t="e">
        <f t="shared" si="1626"/>
        <v>#VALUE!</v>
      </c>
      <c r="DD263" s="192" t="e">
        <f t="shared" si="1626"/>
        <v>#VALUE!</v>
      </c>
      <c r="DE263" s="192" t="e">
        <f t="shared" si="1626"/>
        <v>#VALUE!</v>
      </c>
      <c r="DF263" s="192" t="e">
        <f t="shared" si="1626"/>
        <v>#VALUE!</v>
      </c>
      <c r="DG263" s="192" t="e">
        <f t="shared" si="1626"/>
        <v>#VALUE!</v>
      </c>
      <c r="DH263" s="192" t="e">
        <f t="shared" si="1626"/>
        <v>#VALUE!</v>
      </c>
      <c r="DI263" s="192" t="e">
        <f t="shared" si="1626"/>
        <v>#VALUE!</v>
      </c>
      <c r="DJ263" s="192" t="e">
        <f t="shared" si="1561"/>
        <v>#VALUE!</v>
      </c>
      <c r="DK263" s="192" t="e">
        <f t="shared" si="1562"/>
        <v>#VALUE!</v>
      </c>
      <c r="DL263" s="192" t="e">
        <f t="shared" si="1563"/>
        <v>#VALUE!</v>
      </c>
      <c r="DM263" s="192" t="e">
        <f t="shared" si="1564"/>
        <v>#VALUE!</v>
      </c>
      <c r="DN263" s="192" t="e">
        <f t="shared" si="1565"/>
        <v>#VALUE!</v>
      </c>
      <c r="DO263" s="192" t="e">
        <f t="shared" si="1566"/>
        <v>#VALUE!</v>
      </c>
      <c r="DP263" s="192" t="e">
        <f t="shared" si="1567"/>
        <v>#VALUE!</v>
      </c>
      <c r="DQ263" s="192" t="e">
        <f t="shared" si="1568"/>
        <v>#VALUE!</v>
      </c>
      <c r="DR263" s="192" t="e">
        <f t="shared" si="1569"/>
        <v>#VALUE!</v>
      </c>
      <c r="DS263" s="192" t="e">
        <f t="shared" si="1570"/>
        <v>#VALUE!</v>
      </c>
      <c r="DT263" s="192" t="e">
        <f t="shared" si="1571"/>
        <v>#VALUE!</v>
      </c>
      <c r="DU263" s="192" t="e">
        <f t="shared" si="1572"/>
        <v>#VALUE!</v>
      </c>
      <c r="DV263" s="198" t="e">
        <f t="shared" si="1573"/>
        <v>#VALUE!</v>
      </c>
      <c r="DW263" s="198" t="e">
        <f t="shared" si="1574"/>
        <v>#DIV/0!</v>
      </c>
      <c r="DX263" s="198" t="e">
        <f t="shared" si="1575"/>
        <v>#DIV/0!</v>
      </c>
      <c r="DY263" s="198" t="e">
        <f t="shared" si="1576"/>
        <v>#VALUE!</v>
      </c>
      <c r="DZ263" s="198" t="e">
        <f t="shared" si="1577"/>
        <v>#VALUE!</v>
      </c>
      <c r="EA263" s="198" t="e">
        <f t="shared" si="1578"/>
        <v>#VALUE!</v>
      </c>
      <c r="EB263" s="198" t="e">
        <f t="shared" si="1579"/>
        <v>#VALUE!</v>
      </c>
      <c r="EC263" s="198" t="e">
        <f t="shared" si="1580"/>
        <v>#DIV/0!</v>
      </c>
      <c r="ED263" s="198" t="e">
        <f t="shared" si="1581"/>
        <v>#VALUE!</v>
      </c>
      <c r="EE263" s="198" t="e">
        <f t="shared" si="1582"/>
        <v>#VALUE!</v>
      </c>
      <c r="EF263" s="198" t="e">
        <f t="shared" ref="EF263:EO263" si="1627">DV263/SUM($DV263:$EE263)</f>
        <v>#VALUE!</v>
      </c>
      <c r="EG263" s="198" t="e">
        <f t="shared" si="1627"/>
        <v>#DIV/0!</v>
      </c>
      <c r="EH263" s="198" t="e">
        <f t="shared" si="1627"/>
        <v>#DIV/0!</v>
      </c>
      <c r="EI263" s="198" t="e">
        <f t="shared" si="1627"/>
        <v>#VALUE!</v>
      </c>
      <c r="EJ263" s="198" t="e">
        <f t="shared" si="1627"/>
        <v>#VALUE!</v>
      </c>
      <c r="EK263" s="198" t="e">
        <f t="shared" si="1627"/>
        <v>#VALUE!</v>
      </c>
      <c r="EL263" s="198" t="e">
        <f t="shared" si="1627"/>
        <v>#VALUE!</v>
      </c>
      <c r="EM263" s="198" t="e">
        <f t="shared" si="1627"/>
        <v>#DIV/0!</v>
      </c>
      <c r="EN263" s="198" t="e">
        <f t="shared" si="1627"/>
        <v>#VALUE!</v>
      </c>
      <c r="EO263" s="198" t="e">
        <f t="shared" si="1627"/>
        <v>#VALUE!</v>
      </c>
      <c r="EP263" s="511">
        <f t="shared" ref="EP263:EW263" si="1628">EP262</f>
        <v>0.08</v>
      </c>
      <c r="EQ263" s="511">
        <f t="shared" si="1628"/>
        <v>0.015</v>
      </c>
      <c r="ER263" s="511">
        <f t="shared" si="1628"/>
        <v>0.015</v>
      </c>
      <c r="ES263" s="511">
        <f t="shared" si="1628"/>
        <v>0.015</v>
      </c>
      <c r="ET263" s="511">
        <f t="shared" si="1628"/>
        <v>0.015</v>
      </c>
      <c r="EU263" s="511">
        <f t="shared" si="1628"/>
        <v>0.09</v>
      </c>
      <c r="EV263" s="511">
        <f t="shared" si="1628"/>
        <v>0.09</v>
      </c>
      <c r="EW263" s="511">
        <f t="shared" si="1628"/>
        <v>0.09</v>
      </c>
      <c r="EX263" s="420" t="str">
        <f>IF(_tag_month_day!AS259="","",_tag_month_day!AS259/100)</f>
        <v/>
      </c>
      <c r="EY263" s="420" t="str">
        <f>IF(_tag_month_day!AT259="","",_tag_month_day!AT259/100)</f>
        <v/>
      </c>
      <c r="EZ263" s="420" t="str">
        <f>IF(_tag_month_day!AU259="","",_tag_month_day!AU259/100)</f>
        <v/>
      </c>
      <c r="FA263" s="420" t="str">
        <f>IF(_tag_month_day!AV259="","",_tag_month_day!AV259/100)</f>
        <v/>
      </c>
      <c r="FB263" s="420" t="str">
        <f>IF(_tag_month_day!AW259="","",_tag_month_day!AW259/100)</f>
        <v/>
      </c>
      <c r="FC263" s="420" t="str">
        <f>IF(_tag_month_day!AX259="","",_tag_month_day!AX259/100)</f>
        <v/>
      </c>
      <c r="FD263" s="510">
        <f t="shared" si="1611"/>
        <v>0.33</v>
      </c>
      <c r="FE263" s="510">
        <f t="shared" si="1612"/>
        <v>0.19</v>
      </c>
      <c r="FF263" s="510">
        <f t="shared" si="1613"/>
        <v>0.003</v>
      </c>
      <c r="FG263" s="510">
        <f t="shared" si="1614"/>
        <v>0</v>
      </c>
      <c r="FH263" s="603">
        <f t="shared" si="1615"/>
        <v>0.0001</v>
      </c>
      <c r="FI263" s="510">
        <f t="shared" ref="FI263:FR263" si="1629">FI262</f>
        <v>0.41</v>
      </c>
      <c r="FJ263" s="510">
        <f t="shared" si="1629"/>
        <v>0.11</v>
      </c>
      <c r="FK263" s="510">
        <f t="shared" si="1629"/>
        <v>0.015</v>
      </c>
      <c r="FL263" s="510">
        <f t="shared" si="1629"/>
        <v>0</v>
      </c>
      <c r="FM263" s="603">
        <f t="shared" si="1629"/>
        <v>0.0001</v>
      </c>
      <c r="FN263" s="510" t="str">
        <f>IF(_tag_month_day!AY259="","",_tag_month_day!AY259/100)</f>
        <v/>
      </c>
      <c r="FO263" s="510" t="str">
        <f>IF(_tag_month_day!AZ259="","",_tag_month_day!AZ259/100)</f>
        <v/>
      </c>
      <c r="FP263" s="510" t="str">
        <f>IF(_tag_month_day!BA259="","",_tag_month_day!BA259/100)</f>
        <v/>
      </c>
      <c r="FQ263" s="510" t="str">
        <f>IF(_tag_month_day!BB259="","",_tag_month_day!BB259/100)</f>
        <v/>
      </c>
      <c r="FR263" s="603" t="str">
        <f>IF(_tag_month_day!BC259="","",_tag_month_day!BC259/100)</f>
        <v/>
      </c>
      <c r="FS263" s="510" t="str">
        <f>IF(_tag_month_day!BD259="","",_tag_month_day!BD259/100)</f>
        <v/>
      </c>
      <c r="FT263" s="510" t="str">
        <f>IF(_tag_month_day!BE259="","",_tag_month_day!BE259/100)</f>
        <v/>
      </c>
      <c r="FU263" s="510" t="str">
        <f>IF(_tag_month_day!BF259="","",_tag_month_day!BF259/100)</f>
        <v/>
      </c>
      <c r="FV263" s="510" t="str">
        <f>IF(_tag_month_day!BG259="","",_tag_month_day!BG259/100)</f>
        <v/>
      </c>
      <c r="FW263" s="603" t="str">
        <f>IF(_tag_month_day!BH259="","",_tag_month_day!BH259/100)</f>
        <v/>
      </c>
      <c r="FX263" s="510" t="str">
        <f>IF(_tag_month_day!BI259="","",_tag_month_day!BI259/100)</f>
        <v/>
      </c>
      <c r="FY263" s="510" t="str">
        <f>IF(_tag_month_day!BJ259="","",_tag_month_day!BJ259/100)</f>
        <v/>
      </c>
      <c r="FZ263" s="605" t="str">
        <f>IF(_tag_month_day!BK259="","",_tag_month_day!BK259/100)</f>
        <v/>
      </c>
      <c r="GA263" s="510" t="str">
        <f>IF(_tag_month_day!BL259="","",_tag_month_day!BL259/100)</f>
        <v/>
      </c>
      <c r="GB263" s="603" t="str">
        <f>IF(_tag_month_day!BM259="","",_tag_month_day!BM259/100)</f>
        <v/>
      </c>
      <c r="GC263" s="420" t="str">
        <f>IF(_tag_month_day!BN259="","",_tag_month_day!BN259/100)</f>
        <v/>
      </c>
      <c r="GD263" s="420" t="str">
        <f>IF(_tag_month_day!BO259="","",_tag_month_day!BO259/100)</f>
        <v/>
      </c>
      <c r="GE263" s="420" t="str">
        <f>IF(_tag_month_day!BP259="","",_tag_month_day!BP259/100)</f>
        <v/>
      </c>
      <c r="GF263" s="420" t="str">
        <f>IF(_tag_month_day!BQ259="","",_tag_month_day!BQ259/100)</f>
        <v/>
      </c>
      <c r="GG263" s="420" t="str">
        <f>IF(_tag_month_day!BR259="","",_tag_month_day!BR259/100)</f>
        <v/>
      </c>
      <c r="GH263" s="420" t="str">
        <f>IF(_tag_month_day!BS259="","",_tag_month_day!BS259/100)</f>
        <v/>
      </c>
      <c r="GI263" s="603" t="str">
        <f>IF(_tag_month_day!BT259="","",_tag_month_day!BT259/100)</f>
        <v/>
      </c>
      <c r="GJ263" s="612" t="str">
        <f>IF(_tag_month_day!BU259="","",_tag_month_day!BU259/100)</f>
        <v/>
      </c>
      <c r="GK263" s="620" t="str">
        <f>IF(_tag_month_day!BV259="",IF(_rlcf_month_day!A$2="","",_rlcf_month_day!A$2/100),_tag_month_day!BV259/100)</f>
        <v/>
      </c>
      <c r="GL263" s="620" t="str">
        <f>IF(_tag_month_day!BW259="",IF(_rlcf_month_day!B$2="","",_rlcf_month_day!B$2/100),_tag_month_day!BW259/100)</f>
        <v/>
      </c>
      <c r="GM263" s="621" t="str">
        <f>IF(_tag_month_day!BX259="",IF(_rlcf_month_day!C$2="","",_rlcf_month_day!C$2/100),_tag_month_day!BX259/100)</f>
        <v/>
      </c>
      <c r="GN263" s="620" t="str">
        <f>IF(_tag_month_day!BV259="",IF(_rlcf_month_day!A$2="","",_rlcf_month_day!A$2/100),_tag_month_day!BV259/100)</f>
        <v/>
      </c>
      <c r="GO263" s="620" t="str">
        <f>IF(_tag_month_day!BW259="",IF(_rlcf_month_day!B$2="","",_rlcf_month_day!B$2/100),_tag_month_day!BW259/100)</f>
        <v/>
      </c>
      <c r="GP263" s="620" t="str">
        <f>IF(_tag_month_day!CD259="",IF(_rlcf_month_day!E$2="","",_rlcf_month_day!E$2/100),_tag_month_day!CD259/100)</f>
        <v/>
      </c>
      <c r="GQ263" s="620" t="str">
        <f>IF(_tag_month_day!CE259="",IF(_rlcf_month_day!F$2="","",_rlcf_month_day!F$2/100),_tag_month_day!CE259/100)</f>
        <v/>
      </c>
      <c r="GR263" s="621" t="str">
        <f>IF(_tag_month_day!CF259="",IF(_rlcf_month_day!G$2="","",_rlcf_month_day!G$2/100),_tag_month_day!CF259/100)</f>
        <v/>
      </c>
      <c r="GS263" s="626">
        <f t="shared" ref="GS263:HH263" si="1630">GS262</f>
        <v>0.953</v>
      </c>
      <c r="GT263" s="626">
        <f t="shared" si="1630"/>
        <v>0.55</v>
      </c>
      <c r="GU263" s="626">
        <f t="shared" si="1630"/>
        <v>0.55</v>
      </c>
      <c r="GV263" s="626">
        <f t="shared" si="1630"/>
        <v>0.55</v>
      </c>
      <c r="GW263" s="626">
        <f t="shared" si="1630"/>
        <v>0.5</v>
      </c>
      <c r="GX263" s="626">
        <f t="shared" si="1630"/>
        <v>0.935</v>
      </c>
      <c r="GY263" s="626">
        <f t="shared" si="1630"/>
        <v>0.15</v>
      </c>
      <c r="GZ263" s="626">
        <f t="shared" si="1630"/>
        <v>1</v>
      </c>
      <c r="HA263" s="632">
        <f t="shared" si="1630"/>
        <v>0.047</v>
      </c>
      <c r="HB263" s="632">
        <f t="shared" si="1630"/>
        <v>0.45</v>
      </c>
      <c r="HC263" s="632">
        <f t="shared" si="1630"/>
        <v>0.45</v>
      </c>
      <c r="HD263" s="632">
        <f t="shared" si="1630"/>
        <v>0.45</v>
      </c>
      <c r="HE263" s="632">
        <f t="shared" si="1630"/>
        <v>0.5</v>
      </c>
      <c r="HF263" s="632">
        <f t="shared" si="1630"/>
        <v>0.065</v>
      </c>
      <c r="HG263" s="632">
        <f t="shared" si="1630"/>
        <v>0.85</v>
      </c>
      <c r="HH263" s="632">
        <f t="shared" si="1630"/>
        <v>0</v>
      </c>
      <c r="HI263" s="68" t="e">
        <f t="shared" si="1587"/>
        <v>#VALUE!</v>
      </c>
      <c r="HJ263" s="68" t="e">
        <f t="shared" si="1618"/>
        <v>#VALUE!</v>
      </c>
      <c r="HK263" s="202">
        <f t="shared" si="1619"/>
        <v>0.85</v>
      </c>
      <c r="HL263" s="464">
        <f t="shared" si="1620"/>
        <v>550000</v>
      </c>
      <c r="HM263" s="464">
        <f t="shared" si="1621"/>
        <v>480000</v>
      </c>
      <c r="HN263" s="192" t="e">
        <f t="shared" si="1588"/>
        <v>#VALUE!</v>
      </c>
      <c r="HO263" s="192" t="e">
        <f>HN263*HK263*$HO$2/HL263*1000000</f>
        <v>#VALUE!</v>
      </c>
      <c r="HP263" s="192" t="e">
        <f>HN263*HK263*$HP$2/HM263*1000000</f>
        <v>#VALUE!</v>
      </c>
    </row>
    <row r="264" customFormat="1" spans="1:224">
      <c r="A264" s="381">
        <v>259</v>
      </c>
      <c r="B264" s="54">
        <f ca="1" t="shared" si="1622"/>
        <v>43627</v>
      </c>
      <c r="C264" s="57">
        <f t="shared" si="1623"/>
        <v>0.0416666666666667</v>
      </c>
      <c r="D264" s="68" t="str">
        <f ca="1" t="shared" si="1589"/>
        <v>中班</v>
      </c>
      <c r="E264" s="68" t="str">
        <f ca="1" t="shared" si="1590"/>
        <v>丙</v>
      </c>
      <c r="F264" s="68">
        <f ca="1">SUMPRODUCT((成本日报!$A$3:$A$95=计划!B264)*(成本日报!$B$3:$B$95=计划!$D264),成本日报!$C$3:$C$95)</f>
        <v>3</v>
      </c>
      <c r="G264" s="382">
        <f ca="1" t="shared" si="1624"/>
        <v>43627.7499999994</v>
      </c>
      <c r="H264" s="382">
        <f ca="1" t="shared" si="1591"/>
        <v>43627.7569444438</v>
      </c>
      <c r="I264" s="382">
        <f ca="1" t="shared" si="1592"/>
        <v>43627.7624999994</v>
      </c>
      <c r="J264" s="382">
        <f ca="1" t="shared" si="1593"/>
        <v>43627.791666666</v>
      </c>
      <c r="K264" s="382">
        <f ca="1" t="shared" si="1594"/>
        <v>43627.854166666</v>
      </c>
      <c r="L264" s="382">
        <f ca="1" t="shared" si="1595"/>
        <v>43627.8749999994</v>
      </c>
      <c r="M264" s="398" t="str">
        <f>IF(_tag_month_day!A260="","",_tag_month_day!A260)</f>
        <v/>
      </c>
      <c r="N264" s="398" t="str">
        <f>IF(_tag_month_day!B260="","",_tag_month_day!B260)</f>
        <v/>
      </c>
      <c r="O264" s="399" t="e">
        <f t="shared" si="1596"/>
        <v>#VALUE!</v>
      </c>
      <c r="P264" s="398" t="str">
        <f>IF(_tag_month_day!C260="","",_tag_month_day!C260)</f>
        <v/>
      </c>
      <c r="Q264" s="398" t="str">
        <f>IF(_tag_month_day!D260="","",_tag_month_day!D260)</f>
        <v/>
      </c>
      <c r="R264" s="416">
        <f>IF(_tag_month_day!CB260="",R263,_tag_month_day!CB260/100)</f>
        <v>0.07</v>
      </c>
      <c r="S264" s="417" t="str">
        <f>IF(_tag_month_day!E260="","",_tag_month_day!E260)</f>
        <v/>
      </c>
      <c r="T264" s="417" t="str">
        <f>IF(_tag_month_day!F260="","",_tag_month_day!F260)</f>
        <v/>
      </c>
      <c r="U264" s="418" t="e">
        <f t="shared" si="1550"/>
        <v>#VALUE!</v>
      </c>
      <c r="V264" s="53" t="e">
        <f t="shared" si="1551"/>
        <v>#VALUE!</v>
      </c>
      <c r="W264" s="419" t="str">
        <f>IF(_jhy_month_day!A260="","",_jhy_month_day!A260)</f>
        <v/>
      </c>
      <c r="X264" s="420" t="str">
        <f>IF(_jhy_month_day!B260="","",_jhy_month_day!B260/100)</f>
        <v/>
      </c>
      <c r="Y264" s="420" t="str">
        <f>IF(_jhy_month_day!C260="","",_jhy_month_day!C260/100)</f>
        <v/>
      </c>
      <c r="Z264" s="439">
        <f t="shared" si="1253"/>
        <v>65</v>
      </c>
      <c r="AA264" s="440" t="str">
        <f>IF(_tag_month_day!G260="","",_tag_month_day!G260/100)</f>
        <v/>
      </c>
      <c r="AB264" s="440" t="str">
        <f>IF(_tag_month_day!H260="","",_tag_month_day!H260/100)</f>
        <v/>
      </c>
      <c r="AC264" s="193">
        <f t="shared" si="1597"/>
        <v>1.59963432013121</v>
      </c>
      <c r="AD264" s="441" t="str">
        <f t="shared" si="1598"/>
        <v/>
      </c>
      <c r="AE264" s="442" t="str">
        <f t="shared" si="1599"/>
        <v/>
      </c>
      <c r="AF264" s="443">
        <v>1</v>
      </c>
      <c r="AG264" s="68" t="str">
        <f>IF(_duihao_month_day!A260="","",_duihao_month_day!A260)</f>
        <v/>
      </c>
      <c r="AH264" s="463">
        <f>IF(_gyk_month_day!B260="",AH263,_gyk_month_day!B260)</f>
        <v>820</v>
      </c>
      <c r="AI264" s="464" t="e">
        <f t="shared" si="1625"/>
        <v>#VALUE!</v>
      </c>
      <c r="AJ264" s="68" t="str">
        <f>IF(_tag_month_day!I260="","",_tag_month_day!I260)</f>
        <v/>
      </c>
      <c r="AK264" s="465" t="str">
        <f>IF(_tzyy_month_day!A260="","",_tzyy_month_day!A260)</f>
        <v/>
      </c>
      <c r="AL264" s="465" t="str">
        <f>IF(_tzyy_month_day!B260="","",_tzyy_month_day!B260)</f>
        <v/>
      </c>
      <c r="AM264" s="465" t="str">
        <f>IF(_tzyy_month_day!C260="","",_tzyy_month_day!C260)</f>
        <v/>
      </c>
      <c r="AN264" s="466" t="str">
        <f>IF(_tag_month_day!CG260="","",_tag_month_day!CG260)</f>
        <v/>
      </c>
      <c r="AO264" s="466" t="str">
        <f>IF(_tag_month_day!CH260="","",_tag_month_day!CH260)</f>
        <v/>
      </c>
      <c r="AP264" s="486" t="e">
        <f t="shared" si="1600"/>
        <v>#VALUE!</v>
      </c>
      <c r="AQ264" s="487" t="str">
        <f>IF(_tag_month_day!J260="","",_tag_month_day!J260/100)</f>
        <v/>
      </c>
      <c r="AR264" s="488">
        <f t="shared" si="1601"/>
        <v>1.3</v>
      </c>
      <c r="AS264" s="489" t="e">
        <f t="shared" si="1552"/>
        <v>#VALUE!</v>
      </c>
      <c r="AT264" s="489">
        <f t="shared" si="1602"/>
        <v>0</v>
      </c>
      <c r="AU264" s="490" t="str">
        <f>IF(_tag_month_day!K260="","",_tag_month_day!K260)</f>
        <v/>
      </c>
      <c r="AV264" s="491" t="str">
        <f>IF(_tag_month_day!L260="","",_tag_month_day!L260/100)</f>
        <v/>
      </c>
      <c r="AW264" s="420">
        <f t="shared" si="1524"/>
        <v>0</v>
      </c>
      <c r="AX264" s="420">
        <f t="shared" si="1603"/>
        <v>0</v>
      </c>
      <c r="AY264" s="420" t="str">
        <f>IF(_tag_month_day!M260="","",_tag_month_day!M260/100)</f>
        <v/>
      </c>
      <c r="AZ264" s="420" t="str">
        <f>IF(_tag_month_day!N260="","",_tag_month_day!N260/100)</f>
        <v/>
      </c>
      <c r="BA264" s="420" t="str">
        <f>IF(_tag_month_day!O260="","",_tag_month_day!O260/100)</f>
        <v/>
      </c>
      <c r="BB264" s="496" t="str">
        <f>IF(_tag_month_day!P260="","",_tag_month_day!P260/100)</f>
        <v/>
      </c>
      <c r="BC264" s="496">
        <f t="shared" si="1604"/>
        <v>0</v>
      </c>
      <c r="BD264" s="496" t="str">
        <f>IF(_tag_month_day!Q260="","",_tag_month_day!Q260/100)</f>
        <v/>
      </c>
      <c r="BE264" s="510" t="str">
        <f>IF(_tag_month_day!R260="","",_tag_month_day!R260/100)</f>
        <v/>
      </c>
      <c r="BF264" s="413" t="str">
        <f>IF(_tag_month_day!CC260="","",_tag_month_day!CC260/100)</f>
        <v/>
      </c>
      <c r="BG264" s="511" t="e">
        <f t="shared" si="1553"/>
        <v>#VALUE!</v>
      </c>
      <c r="BH264" s="198">
        <f t="shared" si="1554"/>
        <v>0</v>
      </c>
      <c r="BI264" s="512" t="e">
        <f>IF(CX264=0,BI263,(DK264*查询!$R$5+DL264*查询!$Q$5+DM264*查询!$N$5+DN264*查询!$O$5+DO264*查询!$P$5)*AF264/CX264)</f>
        <v>#VALUE!</v>
      </c>
      <c r="BJ264" s="512" t="e">
        <f>IF(CX264=0,BJ263,(DP264*查询!$S$5+DQ264*查询!$T$5+DR264*查询!$U$5)*AF264/CX264)</f>
        <v>#VALUE!</v>
      </c>
      <c r="BK264" s="512">
        <f t="shared" si="1605"/>
        <v>1</v>
      </c>
      <c r="BL264" s="513" t="str">
        <f>IF(_cfyc_month_day!A260="","",_cfyc_month_day!A260)</f>
        <v/>
      </c>
      <c r="BM264" s="513" t="str">
        <f>IF(_cfyc_month_day!B260="","",_cfyc_month_day!B260)</f>
        <v/>
      </c>
      <c r="BN264" s="513" t="str">
        <f>IF(_cfyc_month_day!C260="","",_cfyc_month_day!C260)</f>
        <v/>
      </c>
      <c r="BO264" s="522" t="str">
        <f>IF(_cfyc_month_day!D260="","",_cfyc_month_day!D260)</f>
        <v/>
      </c>
      <c r="BP264" s="522" t="str">
        <f>IF(_cfyc_month_day!E260="","",_cfyc_month_day!E260)</f>
        <v/>
      </c>
      <c r="BQ264" s="522" t="str">
        <f>IF(_cfyc_month_day!F260="","",_cfyc_month_day!F260)</f>
        <v/>
      </c>
      <c r="BR264" s="513" t="str">
        <f>IF(_tag_month_day!T260="","",_tag_month_day!T260)</f>
        <v/>
      </c>
      <c r="BS264" s="513" t="str">
        <f>IF(_tag_month_day!U260="","",_tag_month_day!U260)</f>
        <v/>
      </c>
      <c r="BT264" s="523" t="str">
        <f t="shared" si="1606"/>
        <v/>
      </c>
      <c r="BU264" s="223" t="str">
        <f>IF(_tag_month_day!V260="","",_tag_month_day!V260)</f>
        <v/>
      </c>
      <c r="BV264" s="206" t="str">
        <f>IF(_tag_month_day!W260="","",_tag_month_day!W260)</f>
        <v/>
      </c>
      <c r="BW264" s="540" t="str">
        <f>IF(_tag_month_day!X260="","",_tag_month_day!X260)</f>
        <v/>
      </c>
      <c r="BX264" s="540" t="str">
        <f>IF(_tag_month_day!Y260="","",_tag_month_day!Y260)</f>
        <v/>
      </c>
      <c r="BY264" s="541">
        <f ca="1" t="shared" si="1607"/>
        <v>43627.8749999994</v>
      </c>
      <c r="BZ264" s="542"/>
      <c r="CA264" s="543" t="str">
        <f>IF(_jhy2_month_day!A260="","",_jhy2_month_day!A260)</f>
        <v/>
      </c>
      <c r="CB264" s="464" t="str">
        <f>IF(_jhy2_month_day!B260="","",_jhy2_month_day!B260)</f>
        <v/>
      </c>
      <c r="CC264" s="464" t="str">
        <f>IF(_jhy2_month_day!C260="","",_jhy2_month_day!C260)</f>
        <v/>
      </c>
      <c r="CD264" s="464" t="str">
        <f>IF(_jhy2_month_day!D260="","",_jhy2_month_day!D260)</f>
        <v/>
      </c>
      <c r="CE264" s="464" t="str">
        <f>IF(_jhy2_month_day!E260="","",_jhy2_month_day!E260)</f>
        <v/>
      </c>
      <c r="CF264" s="464" t="str">
        <f>IF(_jhy2_month_day!F260="","",_jhy2_month_day!F260)</f>
        <v/>
      </c>
      <c r="CG264" s="464" t="str">
        <f>IF(_jhy2_month_day!G260="","",_jhy2_month_day!G260)</f>
        <v/>
      </c>
      <c r="CH264" s="464" t="str">
        <f>IF(_jhy2_month_day!H260="","",_jhy2_month_day!H260)</f>
        <v/>
      </c>
      <c r="CI264" s="464" t="str">
        <f>IF(_jhy2_month_day!I260="","",_jhy2_month_day!I260)</f>
        <v/>
      </c>
      <c r="CJ264" s="464" t="str">
        <f>IF(_jhy2_month_day!J260="","",_jhy2_month_day!J260)</f>
        <v/>
      </c>
      <c r="CK264" s="464" t="str">
        <f>IF(_jhy2_month_day!K260="","",_jhy2_month_day!K260)</f>
        <v/>
      </c>
      <c r="CL264" s="562" t="str">
        <f>IF(_jhy2_month_day!L260="","",_jhy2_month_day!L260)</f>
        <v/>
      </c>
      <c r="CM264" s="562" t="str">
        <f>IF(_jhy2_month_day!M260="","",_jhy2_month_day!M260)</f>
        <v/>
      </c>
      <c r="CN264" s="562" t="str">
        <f>IF(_jhy2_month_day!N260="","",_jhy2_month_day!N260)</f>
        <v/>
      </c>
      <c r="CO264" s="562" t="str">
        <f>IF(_jhy2_month_day!O260="","",_jhy2_month_day!O260)</f>
        <v/>
      </c>
      <c r="CP264" s="562" t="str">
        <f>IF(_jhy2_month_day!P260="","",_jhy2_month_day!P260)</f>
        <v/>
      </c>
      <c r="CQ264" s="562" t="str">
        <f>IF(_jhy2_month_day!Q260="","",_jhy2_month_day!Q260)</f>
        <v/>
      </c>
      <c r="CR264" s="563" t="str">
        <f>IF(_jhy2_month_day!R260="","",_jhy2_month_day!R260)</f>
        <v/>
      </c>
      <c r="CS264" s="576" t="str">
        <f>IF(_jhy2_month_day!S260="","",_jhy2_month_day!S260)</f>
        <v/>
      </c>
      <c r="CT264" s="562" t="str">
        <f>IF(_jhy2_month_day!T260="","",_jhy2_month_day!T260)</f>
        <v/>
      </c>
      <c r="CU264" s="577" t="e">
        <f t="shared" si="1555"/>
        <v>#VALUE!</v>
      </c>
      <c r="CV264" s="198" t="e">
        <f t="shared" si="1556"/>
        <v>#VALUE!</v>
      </c>
      <c r="CW264" s="192" t="e">
        <f t="shared" si="1557"/>
        <v>#VALUE!</v>
      </c>
      <c r="CX264" s="192" t="e">
        <f t="shared" si="1558"/>
        <v>#VALUE!</v>
      </c>
      <c r="CY264" s="202" t="e">
        <f t="shared" si="1559"/>
        <v>#VALUE!</v>
      </c>
      <c r="CZ264" s="192" t="e">
        <f t="shared" ref="CZ264:DI264" si="1631">$AJ264*EF264</f>
        <v>#VALUE!</v>
      </c>
      <c r="DA264" s="192" t="e">
        <f t="shared" si="1631"/>
        <v>#VALUE!</v>
      </c>
      <c r="DB264" s="192" t="e">
        <f t="shared" si="1631"/>
        <v>#VALUE!</v>
      </c>
      <c r="DC264" s="192" t="e">
        <f t="shared" si="1631"/>
        <v>#VALUE!</v>
      </c>
      <c r="DD264" s="192" t="e">
        <f t="shared" si="1631"/>
        <v>#VALUE!</v>
      </c>
      <c r="DE264" s="192" t="e">
        <f t="shared" si="1631"/>
        <v>#VALUE!</v>
      </c>
      <c r="DF264" s="192" t="e">
        <f t="shared" si="1631"/>
        <v>#VALUE!</v>
      </c>
      <c r="DG264" s="192" t="e">
        <f t="shared" si="1631"/>
        <v>#VALUE!</v>
      </c>
      <c r="DH264" s="192" t="e">
        <f t="shared" si="1631"/>
        <v>#VALUE!</v>
      </c>
      <c r="DI264" s="192" t="e">
        <f t="shared" si="1631"/>
        <v>#VALUE!</v>
      </c>
      <c r="DJ264" s="192" t="e">
        <f t="shared" si="1561"/>
        <v>#VALUE!</v>
      </c>
      <c r="DK264" s="192" t="e">
        <f t="shared" si="1562"/>
        <v>#VALUE!</v>
      </c>
      <c r="DL264" s="192" t="e">
        <f t="shared" si="1563"/>
        <v>#VALUE!</v>
      </c>
      <c r="DM264" s="192" t="e">
        <f t="shared" si="1564"/>
        <v>#VALUE!</v>
      </c>
      <c r="DN264" s="192" t="e">
        <f t="shared" si="1565"/>
        <v>#VALUE!</v>
      </c>
      <c r="DO264" s="192" t="e">
        <f t="shared" si="1566"/>
        <v>#VALUE!</v>
      </c>
      <c r="DP264" s="192" t="e">
        <f t="shared" si="1567"/>
        <v>#VALUE!</v>
      </c>
      <c r="DQ264" s="192" t="e">
        <f t="shared" si="1568"/>
        <v>#VALUE!</v>
      </c>
      <c r="DR264" s="192" t="e">
        <f t="shared" si="1569"/>
        <v>#VALUE!</v>
      </c>
      <c r="DS264" s="192" t="e">
        <f t="shared" si="1570"/>
        <v>#VALUE!</v>
      </c>
      <c r="DT264" s="192" t="e">
        <f t="shared" si="1571"/>
        <v>#VALUE!</v>
      </c>
      <c r="DU264" s="192" t="e">
        <f t="shared" si="1572"/>
        <v>#VALUE!</v>
      </c>
      <c r="DV264" s="198" t="e">
        <f t="shared" si="1573"/>
        <v>#VALUE!</v>
      </c>
      <c r="DW264" s="198" t="e">
        <f t="shared" si="1574"/>
        <v>#DIV/0!</v>
      </c>
      <c r="DX264" s="198" t="e">
        <f t="shared" si="1575"/>
        <v>#DIV/0!</v>
      </c>
      <c r="DY264" s="198" t="e">
        <f t="shared" si="1576"/>
        <v>#VALUE!</v>
      </c>
      <c r="DZ264" s="198" t="e">
        <f t="shared" si="1577"/>
        <v>#VALUE!</v>
      </c>
      <c r="EA264" s="198" t="e">
        <f t="shared" si="1578"/>
        <v>#VALUE!</v>
      </c>
      <c r="EB264" s="198" t="e">
        <f t="shared" si="1579"/>
        <v>#VALUE!</v>
      </c>
      <c r="EC264" s="198" t="e">
        <f t="shared" si="1580"/>
        <v>#DIV/0!</v>
      </c>
      <c r="ED264" s="198" t="e">
        <f t="shared" si="1581"/>
        <v>#VALUE!</v>
      </c>
      <c r="EE264" s="198" t="e">
        <f t="shared" si="1582"/>
        <v>#VALUE!</v>
      </c>
      <c r="EF264" s="198" t="e">
        <f t="shared" ref="EF264:EO264" si="1632">DV264/SUM($DV264:$EE264)</f>
        <v>#VALUE!</v>
      </c>
      <c r="EG264" s="198" t="e">
        <f t="shared" si="1632"/>
        <v>#DIV/0!</v>
      </c>
      <c r="EH264" s="198" t="e">
        <f t="shared" si="1632"/>
        <v>#DIV/0!</v>
      </c>
      <c r="EI264" s="198" t="e">
        <f t="shared" si="1632"/>
        <v>#VALUE!</v>
      </c>
      <c r="EJ264" s="198" t="e">
        <f t="shared" si="1632"/>
        <v>#VALUE!</v>
      </c>
      <c r="EK264" s="198" t="e">
        <f t="shared" si="1632"/>
        <v>#VALUE!</v>
      </c>
      <c r="EL264" s="198" t="e">
        <f t="shared" si="1632"/>
        <v>#VALUE!</v>
      </c>
      <c r="EM264" s="198" t="e">
        <f t="shared" si="1632"/>
        <v>#DIV/0!</v>
      </c>
      <c r="EN264" s="198" t="e">
        <f t="shared" si="1632"/>
        <v>#VALUE!</v>
      </c>
      <c r="EO264" s="198" t="e">
        <f t="shared" si="1632"/>
        <v>#VALUE!</v>
      </c>
      <c r="EP264" s="511">
        <f t="shared" ref="EP264:EW264" si="1633">EP263</f>
        <v>0.08</v>
      </c>
      <c r="EQ264" s="511">
        <f t="shared" si="1633"/>
        <v>0.015</v>
      </c>
      <c r="ER264" s="511">
        <f t="shared" si="1633"/>
        <v>0.015</v>
      </c>
      <c r="ES264" s="511">
        <f t="shared" si="1633"/>
        <v>0.015</v>
      </c>
      <c r="ET264" s="511">
        <f t="shared" si="1633"/>
        <v>0.015</v>
      </c>
      <c r="EU264" s="511">
        <f t="shared" si="1633"/>
        <v>0.09</v>
      </c>
      <c r="EV264" s="511">
        <f t="shared" si="1633"/>
        <v>0.09</v>
      </c>
      <c r="EW264" s="511">
        <f t="shared" si="1633"/>
        <v>0.09</v>
      </c>
      <c r="EX264" s="420" t="str">
        <f>IF(_tag_month_day!AS260="","",_tag_month_day!AS260/100)</f>
        <v/>
      </c>
      <c r="EY264" s="420" t="str">
        <f>IF(_tag_month_day!AT260="","",_tag_month_day!AT260/100)</f>
        <v/>
      </c>
      <c r="EZ264" s="420" t="str">
        <f>IF(_tag_month_day!AU260="","",_tag_month_day!AU260/100)</f>
        <v/>
      </c>
      <c r="FA264" s="420" t="str">
        <f>IF(_tag_month_day!AV260="","",_tag_month_day!AV260/100)</f>
        <v/>
      </c>
      <c r="FB264" s="420" t="str">
        <f>IF(_tag_month_day!AW260="","",_tag_month_day!AW260/100)</f>
        <v/>
      </c>
      <c r="FC264" s="420" t="str">
        <f>IF(_tag_month_day!AX260="","",_tag_month_day!AX260/100)</f>
        <v/>
      </c>
      <c r="FD264" s="510">
        <f t="shared" si="1611"/>
        <v>0.33</v>
      </c>
      <c r="FE264" s="510">
        <f t="shared" si="1612"/>
        <v>0.19</v>
      </c>
      <c r="FF264" s="510">
        <f t="shared" si="1613"/>
        <v>0.003</v>
      </c>
      <c r="FG264" s="510">
        <f t="shared" si="1614"/>
        <v>0</v>
      </c>
      <c r="FH264" s="603">
        <f t="shared" si="1615"/>
        <v>0.0001</v>
      </c>
      <c r="FI264" s="510">
        <f t="shared" ref="FI264:FR264" si="1634">FI263</f>
        <v>0.41</v>
      </c>
      <c r="FJ264" s="510">
        <f t="shared" si="1634"/>
        <v>0.11</v>
      </c>
      <c r="FK264" s="510">
        <f t="shared" si="1634"/>
        <v>0.015</v>
      </c>
      <c r="FL264" s="510">
        <f t="shared" si="1634"/>
        <v>0</v>
      </c>
      <c r="FM264" s="603">
        <f t="shared" si="1634"/>
        <v>0.0001</v>
      </c>
      <c r="FN264" s="510" t="str">
        <f>IF(_tag_month_day!AY260="","",_tag_month_day!AY260/100)</f>
        <v/>
      </c>
      <c r="FO264" s="510" t="str">
        <f>IF(_tag_month_day!AZ260="","",_tag_month_day!AZ260/100)</f>
        <v/>
      </c>
      <c r="FP264" s="510" t="str">
        <f>IF(_tag_month_day!BA260="","",_tag_month_day!BA260/100)</f>
        <v/>
      </c>
      <c r="FQ264" s="510" t="str">
        <f>IF(_tag_month_day!BB260="","",_tag_month_day!BB260/100)</f>
        <v/>
      </c>
      <c r="FR264" s="603" t="str">
        <f>IF(_tag_month_day!BC260="","",_tag_month_day!BC260/100)</f>
        <v/>
      </c>
      <c r="FS264" s="510" t="str">
        <f>IF(_tag_month_day!BD260="","",_tag_month_day!BD260/100)</f>
        <v/>
      </c>
      <c r="FT264" s="510" t="str">
        <f>IF(_tag_month_day!BE260="","",_tag_month_day!BE260/100)</f>
        <v/>
      </c>
      <c r="FU264" s="510" t="str">
        <f>IF(_tag_month_day!BF260="","",_tag_month_day!BF260/100)</f>
        <v/>
      </c>
      <c r="FV264" s="510" t="str">
        <f>IF(_tag_month_day!BG260="","",_tag_month_day!BG260/100)</f>
        <v/>
      </c>
      <c r="FW264" s="603" t="str">
        <f>IF(_tag_month_day!BH260="","",_tag_month_day!BH260/100)</f>
        <v/>
      </c>
      <c r="FX264" s="510" t="str">
        <f>IF(_tag_month_day!BI260="","",_tag_month_day!BI260/100)</f>
        <v/>
      </c>
      <c r="FY264" s="510" t="str">
        <f>IF(_tag_month_day!BJ260="","",_tag_month_day!BJ260/100)</f>
        <v/>
      </c>
      <c r="FZ264" s="605" t="str">
        <f>IF(_tag_month_day!BK260="","",_tag_month_day!BK260/100)</f>
        <v/>
      </c>
      <c r="GA264" s="510" t="str">
        <f>IF(_tag_month_day!BL260="","",_tag_month_day!BL260/100)</f>
        <v/>
      </c>
      <c r="GB264" s="603" t="str">
        <f>IF(_tag_month_day!BM260="","",_tag_month_day!BM260/100)</f>
        <v/>
      </c>
      <c r="GC264" s="420" t="str">
        <f>IF(_tag_month_day!BN260="","",_tag_month_day!BN260/100)</f>
        <v/>
      </c>
      <c r="GD264" s="420" t="str">
        <f>IF(_tag_month_day!BO260="","",_tag_month_day!BO260/100)</f>
        <v/>
      </c>
      <c r="GE264" s="420" t="str">
        <f>IF(_tag_month_day!BP260="","",_tag_month_day!BP260/100)</f>
        <v/>
      </c>
      <c r="GF264" s="420" t="str">
        <f>IF(_tag_month_day!BQ260="","",_tag_month_day!BQ260/100)</f>
        <v/>
      </c>
      <c r="GG264" s="420" t="str">
        <f>IF(_tag_month_day!BR260="","",_tag_month_day!BR260/100)</f>
        <v/>
      </c>
      <c r="GH264" s="420" t="str">
        <f>IF(_tag_month_day!BS260="","",_tag_month_day!BS260/100)</f>
        <v/>
      </c>
      <c r="GI264" s="603" t="str">
        <f>IF(_tag_month_day!BT260="","",_tag_month_day!BT260/100)</f>
        <v/>
      </c>
      <c r="GJ264" s="612" t="str">
        <f>IF(_tag_month_day!BU260="","",_tag_month_day!BU260/100)</f>
        <v/>
      </c>
      <c r="GK264" s="620" t="str">
        <f>IF(_tag_month_day!BV260="",IF(_rlcf_month_day!A$2="","",_rlcf_month_day!A$2/100),_tag_month_day!BV260/100)</f>
        <v/>
      </c>
      <c r="GL264" s="620" t="str">
        <f>IF(_tag_month_day!BW260="",IF(_rlcf_month_day!B$2="","",_rlcf_month_day!B$2/100),_tag_month_day!BW260/100)</f>
        <v/>
      </c>
      <c r="GM264" s="621" t="str">
        <f>IF(_tag_month_day!BX260="",IF(_rlcf_month_day!C$2="","",_rlcf_month_day!C$2/100),_tag_month_day!BX260/100)</f>
        <v/>
      </c>
      <c r="GN264" s="620" t="str">
        <f>IF(_tag_month_day!BV260="",IF(_rlcf_month_day!A$2="","",_rlcf_month_day!A$2/100),_tag_month_day!BV260/100)</f>
        <v/>
      </c>
      <c r="GO264" s="620" t="str">
        <f>IF(_tag_month_day!BW260="",IF(_rlcf_month_day!B$2="","",_rlcf_month_day!B$2/100),_tag_month_day!BW260/100)</f>
        <v/>
      </c>
      <c r="GP264" s="620" t="str">
        <f>IF(_tag_month_day!CD260="",IF(_rlcf_month_day!E$2="","",_rlcf_month_day!E$2/100),_tag_month_day!CD260/100)</f>
        <v/>
      </c>
      <c r="GQ264" s="620" t="str">
        <f>IF(_tag_month_day!CE260="",IF(_rlcf_month_day!F$2="","",_rlcf_month_day!F$2/100),_tag_month_day!CE260/100)</f>
        <v/>
      </c>
      <c r="GR264" s="621" t="str">
        <f>IF(_tag_month_day!CF260="",IF(_rlcf_month_day!G$2="","",_rlcf_month_day!G$2/100),_tag_month_day!CF260/100)</f>
        <v/>
      </c>
      <c r="GS264" s="626">
        <f t="shared" ref="GS264:HH264" si="1635">GS263</f>
        <v>0.953</v>
      </c>
      <c r="GT264" s="626">
        <f t="shared" si="1635"/>
        <v>0.55</v>
      </c>
      <c r="GU264" s="626">
        <f t="shared" si="1635"/>
        <v>0.55</v>
      </c>
      <c r="GV264" s="626">
        <f t="shared" si="1635"/>
        <v>0.55</v>
      </c>
      <c r="GW264" s="626">
        <f t="shared" si="1635"/>
        <v>0.5</v>
      </c>
      <c r="GX264" s="626">
        <f t="shared" si="1635"/>
        <v>0.935</v>
      </c>
      <c r="GY264" s="626">
        <f t="shared" si="1635"/>
        <v>0.15</v>
      </c>
      <c r="GZ264" s="626">
        <f t="shared" si="1635"/>
        <v>1</v>
      </c>
      <c r="HA264" s="632">
        <f t="shared" si="1635"/>
        <v>0.047</v>
      </c>
      <c r="HB264" s="632">
        <f t="shared" si="1635"/>
        <v>0.45</v>
      </c>
      <c r="HC264" s="632">
        <f t="shared" si="1635"/>
        <v>0.45</v>
      </c>
      <c r="HD264" s="632">
        <f t="shared" si="1635"/>
        <v>0.45</v>
      </c>
      <c r="HE264" s="632">
        <f t="shared" si="1635"/>
        <v>0.5</v>
      </c>
      <c r="HF264" s="632">
        <f t="shared" si="1635"/>
        <v>0.065</v>
      </c>
      <c r="HG264" s="632">
        <f t="shared" si="1635"/>
        <v>0.85</v>
      </c>
      <c r="HH264" s="632">
        <f t="shared" si="1635"/>
        <v>0</v>
      </c>
      <c r="HI264" s="68">
        <f t="shared" si="1587"/>
        <v>0</v>
      </c>
      <c r="HJ264" s="68" t="e">
        <f t="shared" si="1618"/>
        <v>#VALUE!</v>
      </c>
      <c r="HK264" s="202">
        <f t="shared" si="1619"/>
        <v>0.85</v>
      </c>
      <c r="HL264" s="464">
        <f t="shared" si="1620"/>
        <v>550000</v>
      </c>
      <c r="HM264" s="464">
        <f t="shared" si="1621"/>
        <v>480000</v>
      </c>
      <c r="HN264" s="192" t="e">
        <f t="shared" si="1588"/>
        <v>#VALUE!</v>
      </c>
      <c r="HO264" s="192" t="e">
        <f>HN264*HK264*$HO$2/HL264*1000000</f>
        <v>#VALUE!</v>
      </c>
      <c r="HP264" s="192" t="e">
        <f>HN264*HK264*$HP$2/HM264*1000000</f>
        <v>#VALUE!</v>
      </c>
    </row>
    <row r="265" customFormat="1" spans="1:224">
      <c r="A265" s="381">
        <v>260</v>
      </c>
      <c r="B265" s="54">
        <f ca="1" t="shared" si="1622"/>
        <v>43627</v>
      </c>
      <c r="C265" s="57">
        <f t="shared" si="1623"/>
        <v>0.0416666666666667</v>
      </c>
      <c r="D265" s="68" t="str">
        <f ca="1" t="shared" si="1589"/>
        <v>中班</v>
      </c>
      <c r="E265" s="68" t="str">
        <f ca="1" t="shared" si="1590"/>
        <v>丙</v>
      </c>
      <c r="F265" s="68">
        <f ca="1">SUMPRODUCT((成本日报!$A$3:$A$95=计划!B265)*(成本日报!$B$3:$B$95=计划!$D265),成本日报!$C$3:$C$95)</f>
        <v>3</v>
      </c>
      <c r="G265" s="382">
        <f ca="1" t="shared" si="1624"/>
        <v>43627.791666666</v>
      </c>
      <c r="H265" s="382">
        <f ca="1" t="shared" si="1591"/>
        <v>43627.7986111105</v>
      </c>
      <c r="I265" s="382">
        <f ca="1" t="shared" si="1592"/>
        <v>43627.804166666</v>
      </c>
      <c r="J265" s="382">
        <f ca="1" t="shared" si="1593"/>
        <v>43627.8333333327</v>
      </c>
      <c r="K265" s="382">
        <f ca="1" t="shared" si="1594"/>
        <v>43627.8958333327</v>
      </c>
      <c r="L265" s="382">
        <f ca="1" t="shared" si="1595"/>
        <v>43627.916666666</v>
      </c>
      <c r="M265" s="398" t="str">
        <f>IF(_tag_month_day!A261="","",_tag_month_day!A261)</f>
        <v/>
      </c>
      <c r="N265" s="398" t="str">
        <f>IF(_tag_month_day!B261="","",_tag_month_day!B261)</f>
        <v/>
      </c>
      <c r="O265" s="399" t="e">
        <f t="shared" si="1596"/>
        <v>#VALUE!</v>
      </c>
      <c r="P265" s="398" t="str">
        <f>IF(_tag_month_day!C261="","",_tag_month_day!C261)</f>
        <v/>
      </c>
      <c r="Q265" s="398" t="str">
        <f>IF(_tag_month_day!D261="","",_tag_month_day!D261)</f>
        <v/>
      </c>
      <c r="R265" s="416">
        <f>IF(_tag_month_day!CB261="",R264,_tag_month_day!CB261/100)</f>
        <v>0.07</v>
      </c>
      <c r="S265" s="417" t="str">
        <f>IF(_tag_month_day!E261="","",_tag_month_day!E261)</f>
        <v/>
      </c>
      <c r="T265" s="417" t="str">
        <f>IF(_tag_month_day!F261="","",_tag_month_day!F261)</f>
        <v/>
      </c>
      <c r="U265" s="418" t="e">
        <f t="shared" si="1550"/>
        <v>#VALUE!</v>
      </c>
      <c r="V265" s="53" t="e">
        <f t="shared" si="1551"/>
        <v>#VALUE!</v>
      </c>
      <c r="W265" s="419" t="str">
        <f>IF(_jhy_month_day!A261="","",_jhy_month_day!A261)</f>
        <v/>
      </c>
      <c r="X265" s="420" t="str">
        <f>IF(_jhy_month_day!B261="","",_jhy_month_day!B261/100)</f>
        <v/>
      </c>
      <c r="Y265" s="420" t="str">
        <f>IF(_jhy_month_day!C261="","",_jhy_month_day!C261/100)</f>
        <v/>
      </c>
      <c r="Z265" s="439">
        <f t="shared" si="1253"/>
        <v>65</v>
      </c>
      <c r="AA265" s="440" t="str">
        <f>IF(_tag_month_day!G261="","",_tag_month_day!G261/100)</f>
        <v/>
      </c>
      <c r="AB265" s="440" t="str">
        <f>IF(_tag_month_day!H261="","",_tag_month_day!H261/100)</f>
        <v/>
      </c>
      <c r="AC265" s="193">
        <f t="shared" si="1597"/>
        <v>1.59963432013121</v>
      </c>
      <c r="AD265" s="441" t="str">
        <f t="shared" si="1598"/>
        <v/>
      </c>
      <c r="AE265" s="442" t="str">
        <f t="shared" si="1599"/>
        <v/>
      </c>
      <c r="AF265" s="443">
        <v>1</v>
      </c>
      <c r="AG265" s="68" t="str">
        <f>IF(_duihao_month_day!A261="","",_duihao_month_day!A261)</f>
        <v/>
      </c>
      <c r="AH265" s="463">
        <f>IF(_gyk_month_day!B261="",AH264,_gyk_month_day!B261)</f>
        <v>820</v>
      </c>
      <c r="AI265" s="464" t="e">
        <f t="shared" si="1625"/>
        <v>#VALUE!</v>
      </c>
      <c r="AJ265" s="68" t="str">
        <f>IF(_tag_month_day!I261="","",_tag_month_day!I261)</f>
        <v/>
      </c>
      <c r="AK265" s="465" t="str">
        <f>IF(_tzyy_month_day!A261="","",_tzyy_month_day!A261)</f>
        <v/>
      </c>
      <c r="AL265" s="465" t="str">
        <f>IF(_tzyy_month_day!B261="","",_tzyy_month_day!B261)</f>
        <v/>
      </c>
      <c r="AM265" s="465" t="str">
        <f>IF(_tzyy_month_day!C261="","",_tzyy_month_day!C261)</f>
        <v/>
      </c>
      <c r="AN265" s="466" t="str">
        <f>IF(_tag_month_day!CG261="","",_tag_month_day!CG261)</f>
        <v/>
      </c>
      <c r="AO265" s="466" t="str">
        <f>IF(_tag_month_day!CH261="","",_tag_month_day!CH261)</f>
        <v/>
      </c>
      <c r="AP265" s="486" t="e">
        <f t="shared" si="1600"/>
        <v>#VALUE!</v>
      </c>
      <c r="AQ265" s="487" t="str">
        <f>IF(_tag_month_day!J261="","",_tag_month_day!J261/100)</f>
        <v/>
      </c>
      <c r="AR265" s="488">
        <f t="shared" si="1601"/>
        <v>1.3</v>
      </c>
      <c r="AS265" s="489" t="e">
        <f t="shared" si="1552"/>
        <v>#VALUE!</v>
      </c>
      <c r="AT265" s="489">
        <f t="shared" si="1602"/>
        <v>0</v>
      </c>
      <c r="AU265" s="490" t="str">
        <f>IF(_tag_month_day!K261="","",_tag_month_day!K261)</f>
        <v/>
      </c>
      <c r="AV265" s="491" t="str">
        <f>IF(_tag_month_day!L261="","",_tag_month_day!L261/100)</f>
        <v/>
      </c>
      <c r="AW265" s="420">
        <f t="shared" si="1524"/>
        <v>0</v>
      </c>
      <c r="AX265" s="420">
        <f t="shared" si="1603"/>
        <v>0</v>
      </c>
      <c r="AY265" s="420" t="str">
        <f>IF(_tag_month_day!M261="","",_tag_month_day!M261/100)</f>
        <v/>
      </c>
      <c r="AZ265" s="420" t="str">
        <f>IF(_tag_month_day!N261="","",_tag_month_day!N261/100)</f>
        <v/>
      </c>
      <c r="BA265" s="420" t="str">
        <f>IF(_tag_month_day!O261="","",_tag_month_day!O261/100)</f>
        <v/>
      </c>
      <c r="BB265" s="496" t="str">
        <f>IF(_tag_month_day!P261="","",_tag_month_day!P261/100)</f>
        <v/>
      </c>
      <c r="BC265" s="496">
        <f t="shared" si="1604"/>
        <v>0</v>
      </c>
      <c r="BD265" s="496" t="str">
        <f>IF(_tag_month_day!Q261="","",_tag_month_day!Q261/100)</f>
        <v/>
      </c>
      <c r="BE265" s="510" t="str">
        <f>IF(_tag_month_day!R261="","",_tag_month_day!R261/100)</f>
        <v/>
      </c>
      <c r="BF265" s="413" t="str">
        <f>IF(_tag_month_day!CC261="","",_tag_month_day!CC261/100)</f>
        <v/>
      </c>
      <c r="BG265" s="511" t="e">
        <f t="shared" si="1553"/>
        <v>#VALUE!</v>
      </c>
      <c r="BH265" s="198">
        <f t="shared" si="1554"/>
        <v>0</v>
      </c>
      <c r="BI265" s="512" t="e">
        <f>IF(CX265=0,BI264,(DK265*查询!$R$5+DL265*查询!$Q$5+DM265*查询!$N$5+DN265*查询!$O$5+DO265*查询!$P$5)*AF265/CX265)</f>
        <v>#VALUE!</v>
      </c>
      <c r="BJ265" s="512" t="e">
        <f>IF(CX265=0,BJ264,(DP265*查询!$S$5+DQ265*查询!$T$5+DR265*查询!$U$5)*AF265/CX265)</f>
        <v>#VALUE!</v>
      </c>
      <c r="BK265" s="512">
        <f t="shared" si="1605"/>
        <v>1</v>
      </c>
      <c r="BL265" s="513" t="str">
        <f>IF(_cfyc_month_day!A261="","",_cfyc_month_day!A261)</f>
        <v/>
      </c>
      <c r="BM265" s="513" t="str">
        <f>IF(_cfyc_month_day!B261="","",_cfyc_month_day!B261)</f>
        <v/>
      </c>
      <c r="BN265" s="513" t="str">
        <f>IF(_cfyc_month_day!C261="","",_cfyc_month_day!C261)</f>
        <v/>
      </c>
      <c r="BO265" s="522" t="str">
        <f>IF(_cfyc_month_day!D261="","",_cfyc_month_day!D261)</f>
        <v/>
      </c>
      <c r="BP265" s="522" t="str">
        <f>IF(_cfyc_month_day!E261="","",_cfyc_month_day!E261)</f>
        <v/>
      </c>
      <c r="BQ265" s="522" t="str">
        <f>IF(_cfyc_month_day!F261="","",_cfyc_month_day!F261)</f>
        <v/>
      </c>
      <c r="BR265" s="513" t="str">
        <f>IF(_tag_month_day!T261="","",_tag_month_day!T261)</f>
        <v/>
      </c>
      <c r="BS265" s="513" t="str">
        <f>IF(_tag_month_day!U261="","",_tag_month_day!U261)</f>
        <v/>
      </c>
      <c r="BT265" s="523" t="str">
        <f t="shared" si="1606"/>
        <v/>
      </c>
      <c r="BU265" s="223" t="str">
        <f>IF(_tag_month_day!V261="","",_tag_month_day!V261)</f>
        <v/>
      </c>
      <c r="BV265" s="206" t="str">
        <f>IF(_tag_month_day!W261="","",_tag_month_day!W261)</f>
        <v/>
      </c>
      <c r="BW265" s="540" t="str">
        <f>IF(_tag_month_day!X261="","",_tag_month_day!X261)</f>
        <v/>
      </c>
      <c r="BX265" s="540" t="str">
        <f>IF(_tag_month_day!Y261="","",_tag_month_day!Y261)</f>
        <v/>
      </c>
      <c r="BY265" s="541">
        <f ca="1" t="shared" si="1607"/>
        <v>43627.916666666</v>
      </c>
      <c r="BZ265" s="542" t="s">
        <v>215</v>
      </c>
      <c r="CA265" s="543" t="str">
        <f>IF(_jhy2_month_day!A261="","",_jhy2_month_day!A261)</f>
        <v/>
      </c>
      <c r="CB265" s="464" t="str">
        <f>IF(_jhy2_month_day!B261="","",_jhy2_month_day!B261)</f>
        <v/>
      </c>
      <c r="CC265" s="464" t="str">
        <f>IF(_jhy2_month_day!C261="","",_jhy2_month_day!C261)</f>
        <v/>
      </c>
      <c r="CD265" s="464" t="str">
        <f>IF(_jhy2_month_day!D261="","",_jhy2_month_day!D261)</f>
        <v/>
      </c>
      <c r="CE265" s="464" t="str">
        <f>IF(_jhy2_month_day!E261="","",_jhy2_month_day!E261)</f>
        <v/>
      </c>
      <c r="CF265" s="464" t="str">
        <f>IF(_jhy2_month_day!F261="","",_jhy2_month_day!F261)</f>
        <v/>
      </c>
      <c r="CG265" s="464" t="str">
        <f>IF(_jhy2_month_day!G261="","",_jhy2_month_day!G261)</f>
        <v/>
      </c>
      <c r="CH265" s="464" t="str">
        <f>IF(_jhy2_month_day!H261="","",_jhy2_month_day!H261)</f>
        <v/>
      </c>
      <c r="CI265" s="464" t="str">
        <f>IF(_jhy2_month_day!I261="","",_jhy2_month_day!I261)</f>
        <v/>
      </c>
      <c r="CJ265" s="464" t="str">
        <f>IF(_jhy2_month_day!J261="","",_jhy2_month_day!J261)</f>
        <v/>
      </c>
      <c r="CK265" s="464" t="str">
        <f>IF(_jhy2_month_day!K261="","",_jhy2_month_day!K261)</f>
        <v/>
      </c>
      <c r="CL265" s="562" t="str">
        <f>IF(_jhy2_month_day!L261="","",_jhy2_month_day!L261)</f>
        <v/>
      </c>
      <c r="CM265" s="562" t="str">
        <f>IF(_jhy2_month_day!M261="","",_jhy2_month_day!M261)</f>
        <v/>
      </c>
      <c r="CN265" s="562" t="str">
        <f>IF(_jhy2_month_day!N261="","",_jhy2_month_day!N261)</f>
        <v/>
      </c>
      <c r="CO265" s="562" t="str">
        <f>IF(_jhy2_month_day!O261="","",_jhy2_month_day!O261)</f>
        <v/>
      </c>
      <c r="CP265" s="562" t="str">
        <f>IF(_jhy2_month_day!P261="","",_jhy2_month_day!P261)</f>
        <v/>
      </c>
      <c r="CQ265" s="562" t="str">
        <f>IF(_jhy2_month_day!Q261="","",_jhy2_month_day!Q261)</f>
        <v/>
      </c>
      <c r="CR265" s="563" t="str">
        <f>IF(_jhy2_month_day!R261="","",_jhy2_month_day!R261)</f>
        <v/>
      </c>
      <c r="CS265" s="576" t="str">
        <f>IF(_jhy2_month_day!S261="","",_jhy2_month_day!S261)</f>
        <v/>
      </c>
      <c r="CT265" s="562" t="str">
        <f>IF(_jhy2_month_day!T261="","",_jhy2_month_day!T261)</f>
        <v/>
      </c>
      <c r="CU265" s="577" t="e">
        <f t="shared" si="1555"/>
        <v>#VALUE!</v>
      </c>
      <c r="CV265" s="198" t="e">
        <f t="shared" si="1556"/>
        <v>#VALUE!</v>
      </c>
      <c r="CW265" s="192" t="e">
        <f t="shared" si="1557"/>
        <v>#VALUE!</v>
      </c>
      <c r="CX265" s="192" t="e">
        <f t="shared" si="1558"/>
        <v>#VALUE!</v>
      </c>
      <c r="CY265" s="202" t="e">
        <f t="shared" si="1559"/>
        <v>#VALUE!</v>
      </c>
      <c r="CZ265" s="192" t="e">
        <f t="shared" ref="CZ265:DI265" si="1636">$AJ265*EF265</f>
        <v>#VALUE!</v>
      </c>
      <c r="DA265" s="192" t="e">
        <f t="shared" si="1636"/>
        <v>#VALUE!</v>
      </c>
      <c r="DB265" s="192" t="e">
        <f t="shared" si="1636"/>
        <v>#VALUE!</v>
      </c>
      <c r="DC265" s="192" t="e">
        <f t="shared" si="1636"/>
        <v>#VALUE!</v>
      </c>
      <c r="DD265" s="192" t="e">
        <f t="shared" si="1636"/>
        <v>#VALUE!</v>
      </c>
      <c r="DE265" s="192" t="e">
        <f t="shared" si="1636"/>
        <v>#VALUE!</v>
      </c>
      <c r="DF265" s="192" t="e">
        <f t="shared" si="1636"/>
        <v>#VALUE!</v>
      </c>
      <c r="DG265" s="192" t="e">
        <f t="shared" si="1636"/>
        <v>#VALUE!</v>
      </c>
      <c r="DH265" s="192" t="e">
        <f t="shared" si="1636"/>
        <v>#VALUE!</v>
      </c>
      <c r="DI265" s="192" t="e">
        <f t="shared" si="1636"/>
        <v>#VALUE!</v>
      </c>
      <c r="DJ265" s="192" t="e">
        <f t="shared" si="1561"/>
        <v>#VALUE!</v>
      </c>
      <c r="DK265" s="192" t="e">
        <f t="shared" si="1562"/>
        <v>#VALUE!</v>
      </c>
      <c r="DL265" s="192" t="e">
        <f t="shared" si="1563"/>
        <v>#VALUE!</v>
      </c>
      <c r="DM265" s="192" t="e">
        <f t="shared" si="1564"/>
        <v>#VALUE!</v>
      </c>
      <c r="DN265" s="192" t="e">
        <f t="shared" si="1565"/>
        <v>#VALUE!</v>
      </c>
      <c r="DO265" s="192" t="e">
        <f t="shared" si="1566"/>
        <v>#VALUE!</v>
      </c>
      <c r="DP265" s="192" t="e">
        <f t="shared" si="1567"/>
        <v>#VALUE!</v>
      </c>
      <c r="DQ265" s="192" t="e">
        <f t="shared" si="1568"/>
        <v>#VALUE!</v>
      </c>
      <c r="DR265" s="192" t="e">
        <f t="shared" si="1569"/>
        <v>#VALUE!</v>
      </c>
      <c r="DS265" s="192" t="e">
        <f t="shared" si="1570"/>
        <v>#VALUE!</v>
      </c>
      <c r="DT265" s="192" t="e">
        <f t="shared" si="1571"/>
        <v>#VALUE!</v>
      </c>
      <c r="DU265" s="192" t="e">
        <f t="shared" si="1572"/>
        <v>#VALUE!</v>
      </c>
      <c r="DV265" s="198" t="e">
        <f t="shared" si="1573"/>
        <v>#VALUE!</v>
      </c>
      <c r="DW265" s="198" t="e">
        <f t="shared" si="1574"/>
        <v>#DIV/0!</v>
      </c>
      <c r="DX265" s="198" t="e">
        <f t="shared" si="1575"/>
        <v>#DIV/0!</v>
      </c>
      <c r="DY265" s="198" t="e">
        <f t="shared" si="1576"/>
        <v>#VALUE!</v>
      </c>
      <c r="DZ265" s="198" t="e">
        <f t="shared" si="1577"/>
        <v>#VALUE!</v>
      </c>
      <c r="EA265" s="198" t="e">
        <f t="shared" si="1578"/>
        <v>#VALUE!</v>
      </c>
      <c r="EB265" s="198" t="e">
        <f t="shared" si="1579"/>
        <v>#VALUE!</v>
      </c>
      <c r="EC265" s="198" t="e">
        <f t="shared" si="1580"/>
        <v>#DIV/0!</v>
      </c>
      <c r="ED265" s="198" t="e">
        <f t="shared" si="1581"/>
        <v>#VALUE!</v>
      </c>
      <c r="EE265" s="198" t="e">
        <f t="shared" si="1582"/>
        <v>#VALUE!</v>
      </c>
      <c r="EF265" s="198" t="e">
        <f t="shared" ref="EF265:EO265" si="1637">DV265/SUM($DV265:$EE265)</f>
        <v>#VALUE!</v>
      </c>
      <c r="EG265" s="198" t="e">
        <f t="shared" si="1637"/>
        <v>#DIV/0!</v>
      </c>
      <c r="EH265" s="198" t="e">
        <f t="shared" si="1637"/>
        <v>#DIV/0!</v>
      </c>
      <c r="EI265" s="198" t="e">
        <f t="shared" si="1637"/>
        <v>#VALUE!</v>
      </c>
      <c r="EJ265" s="198" t="e">
        <f t="shared" si="1637"/>
        <v>#VALUE!</v>
      </c>
      <c r="EK265" s="198" t="e">
        <f t="shared" si="1637"/>
        <v>#VALUE!</v>
      </c>
      <c r="EL265" s="198" t="e">
        <f t="shared" si="1637"/>
        <v>#VALUE!</v>
      </c>
      <c r="EM265" s="198" t="e">
        <f t="shared" si="1637"/>
        <v>#DIV/0!</v>
      </c>
      <c r="EN265" s="198" t="e">
        <f t="shared" si="1637"/>
        <v>#VALUE!</v>
      </c>
      <c r="EO265" s="198" t="e">
        <f t="shared" si="1637"/>
        <v>#VALUE!</v>
      </c>
      <c r="EP265" s="511">
        <f t="shared" ref="EP265:EW265" si="1638">EP264</f>
        <v>0.08</v>
      </c>
      <c r="EQ265" s="511">
        <f t="shared" si="1638"/>
        <v>0.015</v>
      </c>
      <c r="ER265" s="511">
        <f t="shared" si="1638"/>
        <v>0.015</v>
      </c>
      <c r="ES265" s="511">
        <f t="shared" si="1638"/>
        <v>0.015</v>
      </c>
      <c r="ET265" s="511">
        <f t="shared" si="1638"/>
        <v>0.015</v>
      </c>
      <c r="EU265" s="511">
        <f t="shared" si="1638"/>
        <v>0.09</v>
      </c>
      <c r="EV265" s="511">
        <f t="shared" si="1638"/>
        <v>0.09</v>
      </c>
      <c r="EW265" s="511">
        <f t="shared" si="1638"/>
        <v>0.09</v>
      </c>
      <c r="EX265" s="420" t="str">
        <f>IF(_tag_month_day!AS261="","",_tag_month_day!AS261/100)</f>
        <v/>
      </c>
      <c r="EY265" s="420" t="str">
        <f>IF(_tag_month_day!AT261="","",_tag_month_day!AT261/100)</f>
        <v/>
      </c>
      <c r="EZ265" s="420" t="str">
        <f>IF(_tag_month_day!AU261="","",_tag_month_day!AU261/100)</f>
        <v/>
      </c>
      <c r="FA265" s="420" t="str">
        <f>IF(_tag_month_day!AV261="","",_tag_month_day!AV261/100)</f>
        <v/>
      </c>
      <c r="FB265" s="420" t="str">
        <f>IF(_tag_month_day!AW261="","",_tag_month_day!AW261/100)</f>
        <v/>
      </c>
      <c r="FC265" s="420" t="str">
        <f>IF(_tag_month_day!AX261="","",_tag_month_day!AX261/100)</f>
        <v/>
      </c>
      <c r="FD265" s="510">
        <f t="shared" si="1611"/>
        <v>0.33</v>
      </c>
      <c r="FE265" s="510">
        <f t="shared" si="1612"/>
        <v>0.19</v>
      </c>
      <c r="FF265" s="510">
        <f t="shared" si="1613"/>
        <v>0.003</v>
      </c>
      <c r="FG265" s="510">
        <f t="shared" si="1614"/>
        <v>0</v>
      </c>
      <c r="FH265" s="603">
        <f t="shared" si="1615"/>
        <v>0.0001</v>
      </c>
      <c r="FI265" s="510">
        <f t="shared" ref="FI265:FR265" si="1639">FI264</f>
        <v>0.41</v>
      </c>
      <c r="FJ265" s="510">
        <f t="shared" si="1639"/>
        <v>0.11</v>
      </c>
      <c r="FK265" s="510">
        <f t="shared" si="1639"/>
        <v>0.015</v>
      </c>
      <c r="FL265" s="510">
        <f t="shared" si="1639"/>
        <v>0</v>
      </c>
      <c r="FM265" s="603">
        <f t="shared" si="1639"/>
        <v>0.0001</v>
      </c>
      <c r="FN265" s="510" t="str">
        <f>IF(_tag_month_day!AY261="","",_tag_month_day!AY261/100)</f>
        <v/>
      </c>
      <c r="FO265" s="510" t="str">
        <f>IF(_tag_month_day!AZ261="","",_tag_month_day!AZ261/100)</f>
        <v/>
      </c>
      <c r="FP265" s="510" t="str">
        <f>IF(_tag_month_day!BA261="","",_tag_month_day!BA261/100)</f>
        <v/>
      </c>
      <c r="FQ265" s="510" t="str">
        <f>IF(_tag_month_day!BB261="","",_tag_month_day!BB261/100)</f>
        <v/>
      </c>
      <c r="FR265" s="603" t="str">
        <f>IF(_tag_month_day!BC261="","",_tag_month_day!BC261/100)</f>
        <v/>
      </c>
      <c r="FS265" s="510" t="str">
        <f>IF(_tag_month_day!BD261="","",_tag_month_day!BD261/100)</f>
        <v/>
      </c>
      <c r="FT265" s="510" t="str">
        <f>IF(_tag_month_day!BE261="","",_tag_month_day!BE261/100)</f>
        <v/>
      </c>
      <c r="FU265" s="510" t="str">
        <f>IF(_tag_month_day!BF261="","",_tag_month_day!BF261/100)</f>
        <v/>
      </c>
      <c r="FV265" s="510" t="str">
        <f>IF(_tag_month_day!BG261="","",_tag_month_day!BG261/100)</f>
        <v/>
      </c>
      <c r="FW265" s="603" t="str">
        <f>IF(_tag_month_day!BH261="","",_tag_month_day!BH261/100)</f>
        <v/>
      </c>
      <c r="FX265" s="510" t="str">
        <f>IF(_tag_month_day!BI261="","",_tag_month_day!BI261/100)</f>
        <v/>
      </c>
      <c r="FY265" s="510" t="str">
        <f>IF(_tag_month_day!BJ261="","",_tag_month_day!BJ261/100)</f>
        <v/>
      </c>
      <c r="FZ265" s="605" t="str">
        <f>IF(_tag_month_day!BK261="","",_tag_month_day!BK261/100)</f>
        <v/>
      </c>
      <c r="GA265" s="510" t="str">
        <f>IF(_tag_month_day!BL261="","",_tag_month_day!BL261/100)</f>
        <v/>
      </c>
      <c r="GB265" s="603" t="str">
        <f>IF(_tag_month_day!BM261="","",_tag_month_day!BM261/100)</f>
        <v/>
      </c>
      <c r="GC265" s="420" t="str">
        <f>IF(_tag_month_day!BN261="","",_tag_month_day!BN261/100)</f>
        <v/>
      </c>
      <c r="GD265" s="420" t="str">
        <f>IF(_tag_month_day!BO261="","",_tag_month_day!BO261/100)</f>
        <v/>
      </c>
      <c r="GE265" s="420" t="str">
        <f>IF(_tag_month_day!BP261="","",_tag_month_day!BP261/100)</f>
        <v/>
      </c>
      <c r="GF265" s="420" t="str">
        <f>IF(_tag_month_day!BQ261="","",_tag_month_day!BQ261/100)</f>
        <v/>
      </c>
      <c r="GG265" s="420" t="str">
        <f>IF(_tag_month_day!BR261="","",_tag_month_day!BR261/100)</f>
        <v/>
      </c>
      <c r="GH265" s="420" t="str">
        <f>IF(_tag_month_day!BS261="","",_tag_month_day!BS261/100)</f>
        <v/>
      </c>
      <c r="GI265" s="603" t="str">
        <f>IF(_tag_month_day!BT261="","",_tag_month_day!BT261/100)</f>
        <v/>
      </c>
      <c r="GJ265" s="612" t="str">
        <f>IF(_tag_month_day!BU261="","",_tag_month_day!BU261/100)</f>
        <v/>
      </c>
      <c r="GK265" s="620" t="str">
        <f>IF(_tag_month_day!BV261="",IF(_rlcf_month_day!A$2="","",_rlcf_month_day!A$2/100),_tag_month_day!BV261/100)</f>
        <v/>
      </c>
      <c r="GL265" s="620" t="str">
        <f>IF(_tag_month_day!BW261="",IF(_rlcf_month_day!B$2="","",_rlcf_month_day!B$2/100),_tag_month_day!BW261/100)</f>
        <v/>
      </c>
      <c r="GM265" s="621" t="str">
        <f>IF(_tag_month_day!BX261="",IF(_rlcf_month_day!C$2="","",_rlcf_month_day!C$2/100),_tag_month_day!BX261/100)</f>
        <v/>
      </c>
      <c r="GN265" s="620" t="str">
        <f>IF(_tag_month_day!BV261="",IF(_rlcf_month_day!A$2="","",_rlcf_month_day!A$2/100),_tag_month_day!BV261/100)</f>
        <v/>
      </c>
      <c r="GO265" s="620" t="str">
        <f>IF(_tag_month_day!BW261="",IF(_rlcf_month_day!B$2="","",_rlcf_month_day!B$2/100),_tag_month_day!BW261/100)</f>
        <v/>
      </c>
      <c r="GP265" s="620" t="str">
        <f>IF(_tag_month_day!CD261="",IF(_rlcf_month_day!E$2="","",_rlcf_month_day!E$2/100),_tag_month_day!CD261/100)</f>
        <v/>
      </c>
      <c r="GQ265" s="620" t="str">
        <f>IF(_tag_month_day!CE261="",IF(_rlcf_month_day!F$2="","",_rlcf_month_day!F$2/100),_tag_month_day!CE261/100)</f>
        <v/>
      </c>
      <c r="GR265" s="621" t="str">
        <f>IF(_tag_month_day!CF261="",IF(_rlcf_month_day!G$2="","",_rlcf_month_day!G$2/100),_tag_month_day!CF261/100)</f>
        <v/>
      </c>
      <c r="GS265" s="626">
        <f t="shared" ref="GS265:HH265" si="1640">GS264</f>
        <v>0.953</v>
      </c>
      <c r="GT265" s="626">
        <f t="shared" si="1640"/>
        <v>0.55</v>
      </c>
      <c r="GU265" s="626">
        <f t="shared" si="1640"/>
        <v>0.55</v>
      </c>
      <c r="GV265" s="626">
        <f t="shared" si="1640"/>
        <v>0.55</v>
      </c>
      <c r="GW265" s="626">
        <f t="shared" si="1640"/>
        <v>0.5</v>
      </c>
      <c r="GX265" s="626">
        <f t="shared" si="1640"/>
        <v>0.935</v>
      </c>
      <c r="GY265" s="626">
        <f t="shared" si="1640"/>
        <v>0.15</v>
      </c>
      <c r="GZ265" s="626">
        <f t="shared" si="1640"/>
        <v>1</v>
      </c>
      <c r="HA265" s="632">
        <f t="shared" si="1640"/>
        <v>0.047</v>
      </c>
      <c r="HB265" s="632">
        <f t="shared" si="1640"/>
        <v>0.45</v>
      </c>
      <c r="HC265" s="632">
        <f t="shared" si="1640"/>
        <v>0.45</v>
      </c>
      <c r="HD265" s="632">
        <f t="shared" si="1640"/>
        <v>0.45</v>
      </c>
      <c r="HE265" s="632">
        <f t="shared" si="1640"/>
        <v>0.5</v>
      </c>
      <c r="HF265" s="632">
        <f t="shared" si="1640"/>
        <v>0.065</v>
      </c>
      <c r="HG265" s="632">
        <f t="shared" si="1640"/>
        <v>0.85</v>
      </c>
      <c r="HH265" s="632">
        <f t="shared" si="1640"/>
        <v>0</v>
      </c>
      <c r="HI265" s="68" t="e">
        <f t="shared" si="1587"/>
        <v>#VALUE!</v>
      </c>
      <c r="HJ265" s="68" t="e">
        <f t="shared" si="1618"/>
        <v>#VALUE!</v>
      </c>
      <c r="HK265" s="202">
        <f t="shared" si="1619"/>
        <v>0.85</v>
      </c>
      <c r="HL265" s="464">
        <f t="shared" si="1620"/>
        <v>550000</v>
      </c>
      <c r="HM265" s="464">
        <f t="shared" si="1621"/>
        <v>480000</v>
      </c>
      <c r="HN265" s="192" t="e">
        <f t="shared" si="1588"/>
        <v>#VALUE!</v>
      </c>
      <c r="HO265" s="192" t="e">
        <f>HN265*HK265*$HO$2/HL265*1000000</f>
        <v>#VALUE!</v>
      </c>
      <c r="HP265" s="192" t="e">
        <f>HN265*HK265*$HP$2/HM265*1000000</f>
        <v>#VALUE!</v>
      </c>
    </row>
    <row r="266" customFormat="1" spans="1:224">
      <c r="A266" s="381">
        <v>261</v>
      </c>
      <c r="B266" s="54">
        <f ca="1" t="shared" si="1622"/>
        <v>43627</v>
      </c>
      <c r="C266" s="57">
        <f t="shared" si="1623"/>
        <v>0.0416666666666667</v>
      </c>
      <c r="D266" s="68" t="str">
        <f ca="1" t="shared" si="1589"/>
        <v>中班</v>
      </c>
      <c r="E266" s="68" t="str">
        <f ca="1" t="shared" si="1590"/>
        <v>丙</v>
      </c>
      <c r="F266" s="68">
        <f ca="1">SUMPRODUCT((成本日报!$A$3:$A$95=计划!B266)*(成本日报!$B$3:$B$95=计划!$D266),成本日报!$C$3:$C$95)</f>
        <v>3</v>
      </c>
      <c r="G266" s="382">
        <f ca="1" t="shared" si="1624"/>
        <v>43627.8333333327</v>
      </c>
      <c r="H266" s="382">
        <f ca="1" t="shared" si="1591"/>
        <v>43627.8402777771</v>
      </c>
      <c r="I266" s="382">
        <f ca="1" t="shared" si="1592"/>
        <v>43627.8458333327</v>
      </c>
      <c r="J266" s="382">
        <f ca="1" t="shared" si="1593"/>
        <v>43627.8749999994</v>
      </c>
      <c r="K266" s="382">
        <f ca="1" t="shared" si="1594"/>
        <v>43627.9374999994</v>
      </c>
      <c r="L266" s="382">
        <f ca="1" t="shared" si="1595"/>
        <v>43627.9583333327</v>
      </c>
      <c r="M266" s="398" t="str">
        <f>IF(_tag_month_day!A262="","",_tag_month_day!A262)</f>
        <v/>
      </c>
      <c r="N266" s="398" t="str">
        <f>IF(_tag_month_day!B262="","",_tag_month_day!B262)</f>
        <v/>
      </c>
      <c r="O266" s="399" t="e">
        <f t="shared" si="1596"/>
        <v>#VALUE!</v>
      </c>
      <c r="P266" s="398" t="str">
        <f>IF(_tag_month_day!C262="","",_tag_month_day!C262)</f>
        <v/>
      </c>
      <c r="Q266" s="398" t="str">
        <f>IF(_tag_month_day!D262="","",_tag_month_day!D262)</f>
        <v/>
      </c>
      <c r="R266" s="416">
        <f>IF(_tag_month_day!CB262="",R265,_tag_month_day!CB262/100)</f>
        <v>0.07</v>
      </c>
      <c r="S266" s="417" t="str">
        <f>IF(_tag_month_day!E262="","",_tag_month_day!E262)</f>
        <v/>
      </c>
      <c r="T266" s="417" t="str">
        <f>IF(_tag_month_day!F262="","",_tag_month_day!F262)</f>
        <v/>
      </c>
      <c r="U266" s="418" t="e">
        <f t="shared" si="1550"/>
        <v>#VALUE!</v>
      </c>
      <c r="V266" s="53" t="e">
        <f t="shared" si="1551"/>
        <v>#VALUE!</v>
      </c>
      <c r="W266" s="419" t="str">
        <f>IF(_jhy_month_day!A262="","",_jhy_month_day!A262)</f>
        <v/>
      </c>
      <c r="X266" s="420" t="str">
        <f>IF(_jhy_month_day!B262="","",_jhy_month_day!B262/100)</f>
        <v/>
      </c>
      <c r="Y266" s="420" t="str">
        <f>IF(_jhy_month_day!C262="","",_jhy_month_day!C262/100)</f>
        <v/>
      </c>
      <c r="Z266" s="439">
        <f t="shared" ref="Z266:Z329" si="1641">Z262+1</f>
        <v>66</v>
      </c>
      <c r="AA266" s="440" t="str">
        <f>IF(_tag_month_day!G262="","",_tag_month_day!G262/100)</f>
        <v/>
      </c>
      <c r="AB266" s="440" t="str">
        <f>IF(_tag_month_day!H262="","",_tag_month_day!H262/100)</f>
        <v/>
      </c>
      <c r="AC266" s="193">
        <f t="shared" si="1597"/>
        <v>1.59963432013121</v>
      </c>
      <c r="AD266" s="441" t="str">
        <f t="shared" si="1598"/>
        <v/>
      </c>
      <c r="AE266" s="442" t="str">
        <f t="shared" si="1599"/>
        <v/>
      </c>
      <c r="AF266" s="443">
        <v>1</v>
      </c>
      <c r="AG266" s="68" t="str">
        <f>IF(_duihao_month_day!A262="","",_duihao_month_day!A262)</f>
        <v/>
      </c>
      <c r="AH266" s="463">
        <f>IF(_gyk_month_day!B262="",AH265,_gyk_month_day!B262)</f>
        <v>820</v>
      </c>
      <c r="AI266" s="464" t="e">
        <f t="shared" si="1625"/>
        <v>#VALUE!</v>
      </c>
      <c r="AJ266" s="68" t="str">
        <f>IF(_tag_month_day!I262="","",_tag_month_day!I262)</f>
        <v/>
      </c>
      <c r="AK266" s="465" t="str">
        <f>IF(_tzyy_month_day!A262="","",_tzyy_month_day!A262)</f>
        <v/>
      </c>
      <c r="AL266" s="465" t="str">
        <f>IF(_tzyy_month_day!B262="","",_tzyy_month_day!B262)</f>
        <v/>
      </c>
      <c r="AM266" s="465" t="str">
        <f>IF(_tzyy_month_day!C262="","",_tzyy_month_day!C262)</f>
        <v/>
      </c>
      <c r="AN266" s="466" t="str">
        <f>IF(_tag_month_day!CG262="","",_tag_month_day!CG262)</f>
        <v/>
      </c>
      <c r="AO266" s="466" t="str">
        <f>IF(_tag_month_day!CH262="","",_tag_month_day!CH262)</f>
        <v/>
      </c>
      <c r="AP266" s="486" t="e">
        <f t="shared" si="1600"/>
        <v>#VALUE!</v>
      </c>
      <c r="AQ266" s="487" t="str">
        <f>IF(_tag_month_day!J262="","",_tag_month_day!J262/100)</f>
        <v/>
      </c>
      <c r="AR266" s="488">
        <f t="shared" si="1601"/>
        <v>1.3</v>
      </c>
      <c r="AS266" s="489" t="e">
        <f t="shared" si="1552"/>
        <v>#VALUE!</v>
      </c>
      <c r="AT266" s="489">
        <f t="shared" si="1602"/>
        <v>0</v>
      </c>
      <c r="AU266" s="490" t="str">
        <f>IF(_tag_month_day!K262="","",_tag_month_day!K262)</f>
        <v/>
      </c>
      <c r="AV266" s="491" t="str">
        <f>IF(_tag_month_day!L262="","",_tag_month_day!L262/100)</f>
        <v/>
      </c>
      <c r="AW266" s="420">
        <f t="shared" si="1524"/>
        <v>0</v>
      </c>
      <c r="AX266" s="420">
        <f t="shared" si="1603"/>
        <v>0</v>
      </c>
      <c r="AY266" s="420" t="str">
        <f>IF(_tag_month_day!M262="","",_tag_month_day!M262/100)</f>
        <v/>
      </c>
      <c r="AZ266" s="420" t="str">
        <f>IF(_tag_month_day!N262="","",_tag_month_day!N262/100)</f>
        <v/>
      </c>
      <c r="BA266" s="420" t="str">
        <f>IF(_tag_month_day!O262="","",_tag_month_day!O262/100)</f>
        <v/>
      </c>
      <c r="BB266" s="496" t="str">
        <f>IF(_tag_month_day!P262="","",_tag_month_day!P262/100)</f>
        <v/>
      </c>
      <c r="BC266" s="496">
        <f t="shared" si="1604"/>
        <v>0</v>
      </c>
      <c r="BD266" s="496" t="str">
        <f>IF(_tag_month_day!Q262="","",_tag_month_day!Q262/100)</f>
        <v/>
      </c>
      <c r="BE266" s="510" t="str">
        <f>IF(_tag_month_day!R262="","",_tag_month_day!R262/100)</f>
        <v/>
      </c>
      <c r="BF266" s="413" t="str">
        <f>IF(_tag_month_day!CC262="","",_tag_month_day!CC262/100)</f>
        <v/>
      </c>
      <c r="BG266" s="511" t="e">
        <f t="shared" si="1553"/>
        <v>#VALUE!</v>
      </c>
      <c r="BH266" s="198">
        <f t="shared" si="1554"/>
        <v>0</v>
      </c>
      <c r="BI266" s="512" t="e">
        <f>IF(CX266=0,BI265,(DK266*查询!$R$5+DL266*查询!$Q$5+DM266*查询!$N$5+DN266*查询!$O$5+DO266*查询!$P$5)*AF266/CX266)</f>
        <v>#VALUE!</v>
      </c>
      <c r="BJ266" s="512" t="e">
        <f>IF(CX266=0,BJ265,(DP266*查询!$S$5+DQ266*查询!$T$5+DR266*查询!$U$5)*AF266/CX266)</f>
        <v>#VALUE!</v>
      </c>
      <c r="BK266" s="512">
        <f t="shared" si="1605"/>
        <v>1</v>
      </c>
      <c r="BL266" s="513" t="str">
        <f>IF(_cfyc_month_day!A262="","",_cfyc_month_day!A262)</f>
        <v/>
      </c>
      <c r="BM266" s="513" t="str">
        <f>IF(_cfyc_month_day!B262="","",_cfyc_month_day!B262)</f>
        <v/>
      </c>
      <c r="BN266" s="513" t="str">
        <f>IF(_cfyc_month_day!C262="","",_cfyc_month_day!C262)</f>
        <v/>
      </c>
      <c r="BO266" s="522" t="str">
        <f>IF(_cfyc_month_day!D262="","",_cfyc_month_day!D262)</f>
        <v/>
      </c>
      <c r="BP266" s="522" t="str">
        <f>IF(_cfyc_month_day!E262="","",_cfyc_month_day!E262)</f>
        <v/>
      </c>
      <c r="BQ266" s="522" t="str">
        <f>IF(_cfyc_month_day!F262="","",_cfyc_month_day!F262)</f>
        <v/>
      </c>
      <c r="BR266" s="513" t="str">
        <f>IF(_tag_month_day!T262="","",_tag_month_day!T262)</f>
        <v/>
      </c>
      <c r="BS266" s="513" t="str">
        <f>IF(_tag_month_day!U262="","",_tag_month_day!U262)</f>
        <v/>
      </c>
      <c r="BT266" s="523" t="str">
        <f t="shared" si="1606"/>
        <v/>
      </c>
      <c r="BU266" s="223" t="str">
        <f>IF(_tag_month_day!V262="","",_tag_month_day!V262)</f>
        <v/>
      </c>
      <c r="BV266" s="206" t="str">
        <f>IF(_tag_month_day!W262="","",_tag_month_day!W262)</f>
        <v/>
      </c>
      <c r="BW266" s="540" t="str">
        <f>IF(_tag_month_day!X262="","",_tag_month_day!X262)</f>
        <v/>
      </c>
      <c r="BX266" s="540" t="str">
        <f>IF(_tag_month_day!Y262="","",_tag_month_day!Y262)</f>
        <v/>
      </c>
      <c r="BY266" s="541">
        <f ca="1" t="shared" si="1607"/>
        <v>43627.9583333327</v>
      </c>
      <c r="BZ266" s="542"/>
      <c r="CA266" s="543" t="str">
        <f>IF(_jhy2_month_day!A262="","",_jhy2_month_day!A262)</f>
        <v/>
      </c>
      <c r="CB266" s="464" t="str">
        <f>IF(_jhy2_month_day!B262="","",_jhy2_month_day!B262)</f>
        <v/>
      </c>
      <c r="CC266" s="464" t="str">
        <f>IF(_jhy2_month_day!C262="","",_jhy2_month_day!C262)</f>
        <v/>
      </c>
      <c r="CD266" s="464" t="str">
        <f>IF(_jhy2_month_day!D262="","",_jhy2_month_day!D262)</f>
        <v/>
      </c>
      <c r="CE266" s="464" t="str">
        <f>IF(_jhy2_month_day!E262="","",_jhy2_month_day!E262)</f>
        <v/>
      </c>
      <c r="CF266" s="464" t="str">
        <f>IF(_jhy2_month_day!F262="","",_jhy2_month_day!F262)</f>
        <v/>
      </c>
      <c r="CG266" s="464" t="str">
        <f>IF(_jhy2_month_day!G262="","",_jhy2_month_day!G262)</f>
        <v/>
      </c>
      <c r="CH266" s="464" t="str">
        <f>IF(_jhy2_month_day!H262="","",_jhy2_month_day!H262)</f>
        <v/>
      </c>
      <c r="CI266" s="464" t="str">
        <f>IF(_jhy2_month_day!I262="","",_jhy2_month_day!I262)</f>
        <v/>
      </c>
      <c r="CJ266" s="464" t="str">
        <f>IF(_jhy2_month_day!J262="","",_jhy2_month_day!J262)</f>
        <v/>
      </c>
      <c r="CK266" s="464" t="str">
        <f>IF(_jhy2_month_day!K262="","",_jhy2_month_day!K262)</f>
        <v/>
      </c>
      <c r="CL266" s="562" t="str">
        <f>IF(_jhy2_month_day!L262="","",_jhy2_month_day!L262)</f>
        <v/>
      </c>
      <c r="CM266" s="562" t="str">
        <f>IF(_jhy2_month_day!M262="","",_jhy2_month_day!M262)</f>
        <v/>
      </c>
      <c r="CN266" s="562" t="str">
        <f>IF(_jhy2_month_day!N262="","",_jhy2_month_day!N262)</f>
        <v/>
      </c>
      <c r="CO266" s="562" t="str">
        <f>IF(_jhy2_month_day!O262="","",_jhy2_month_day!O262)</f>
        <v/>
      </c>
      <c r="CP266" s="562" t="str">
        <f>IF(_jhy2_month_day!P262="","",_jhy2_month_day!P262)</f>
        <v/>
      </c>
      <c r="CQ266" s="562" t="str">
        <f>IF(_jhy2_month_day!Q262="","",_jhy2_month_day!Q262)</f>
        <v/>
      </c>
      <c r="CR266" s="563" t="str">
        <f>IF(_jhy2_month_day!R262="","",_jhy2_month_day!R262)</f>
        <v/>
      </c>
      <c r="CS266" s="576" t="str">
        <f>IF(_jhy2_month_day!S262="","",_jhy2_month_day!S262)</f>
        <v/>
      </c>
      <c r="CT266" s="562" t="str">
        <f>IF(_jhy2_month_day!T262="","",_jhy2_month_day!T262)</f>
        <v/>
      </c>
      <c r="CU266" s="577" t="e">
        <f t="shared" si="1555"/>
        <v>#VALUE!</v>
      </c>
      <c r="CV266" s="198" t="e">
        <f t="shared" si="1556"/>
        <v>#VALUE!</v>
      </c>
      <c r="CW266" s="192" t="e">
        <f t="shared" si="1557"/>
        <v>#VALUE!</v>
      </c>
      <c r="CX266" s="192" t="e">
        <f t="shared" si="1558"/>
        <v>#VALUE!</v>
      </c>
      <c r="CY266" s="202" t="e">
        <f t="shared" si="1559"/>
        <v>#VALUE!</v>
      </c>
      <c r="CZ266" s="192" t="e">
        <f t="shared" ref="CZ266:DI266" si="1642">$AJ266*EF266</f>
        <v>#VALUE!</v>
      </c>
      <c r="DA266" s="192" t="e">
        <f t="shared" si="1642"/>
        <v>#VALUE!</v>
      </c>
      <c r="DB266" s="192" t="e">
        <f t="shared" si="1642"/>
        <v>#VALUE!</v>
      </c>
      <c r="DC266" s="192" t="e">
        <f t="shared" si="1642"/>
        <v>#VALUE!</v>
      </c>
      <c r="DD266" s="192" t="e">
        <f t="shared" si="1642"/>
        <v>#VALUE!</v>
      </c>
      <c r="DE266" s="192" t="e">
        <f t="shared" si="1642"/>
        <v>#VALUE!</v>
      </c>
      <c r="DF266" s="192" t="e">
        <f t="shared" si="1642"/>
        <v>#VALUE!</v>
      </c>
      <c r="DG266" s="192" t="e">
        <f t="shared" si="1642"/>
        <v>#VALUE!</v>
      </c>
      <c r="DH266" s="192" t="e">
        <f t="shared" si="1642"/>
        <v>#VALUE!</v>
      </c>
      <c r="DI266" s="192" t="e">
        <f t="shared" si="1642"/>
        <v>#VALUE!</v>
      </c>
      <c r="DJ266" s="192" t="e">
        <f t="shared" si="1561"/>
        <v>#VALUE!</v>
      </c>
      <c r="DK266" s="192" t="e">
        <f t="shared" si="1562"/>
        <v>#VALUE!</v>
      </c>
      <c r="DL266" s="192" t="e">
        <f t="shared" si="1563"/>
        <v>#VALUE!</v>
      </c>
      <c r="DM266" s="192" t="e">
        <f t="shared" si="1564"/>
        <v>#VALUE!</v>
      </c>
      <c r="DN266" s="192" t="e">
        <f t="shared" si="1565"/>
        <v>#VALUE!</v>
      </c>
      <c r="DO266" s="192" t="e">
        <f t="shared" si="1566"/>
        <v>#VALUE!</v>
      </c>
      <c r="DP266" s="192" t="e">
        <f t="shared" si="1567"/>
        <v>#VALUE!</v>
      </c>
      <c r="DQ266" s="192" t="e">
        <f t="shared" si="1568"/>
        <v>#VALUE!</v>
      </c>
      <c r="DR266" s="192" t="e">
        <f t="shared" si="1569"/>
        <v>#VALUE!</v>
      </c>
      <c r="DS266" s="192" t="e">
        <f t="shared" si="1570"/>
        <v>#VALUE!</v>
      </c>
      <c r="DT266" s="192" t="e">
        <f t="shared" si="1571"/>
        <v>#VALUE!</v>
      </c>
      <c r="DU266" s="192" t="e">
        <f t="shared" si="1572"/>
        <v>#VALUE!</v>
      </c>
      <c r="DV266" s="198" t="e">
        <f t="shared" si="1573"/>
        <v>#VALUE!</v>
      </c>
      <c r="DW266" s="198" t="e">
        <f t="shared" si="1574"/>
        <v>#DIV/0!</v>
      </c>
      <c r="DX266" s="198" t="e">
        <f t="shared" si="1575"/>
        <v>#DIV/0!</v>
      </c>
      <c r="DY266" s="198" t="e">
        <f t="shared" si="1576"/>
        <v>#VALUE!</v>
      </c>
      <c r="DZ266" s="198" t="e">
        <f t="shared" si="1577"/>
        <v>#VALUE!</v>
      </c>
      <c r="EA266" s="198" t="e">
        <f t="shared" si="1578"/>
        <v>#VALUE!</v>
      </c>
      <c r="EB266" s="198" t="e">
        <f t="shared" si="1579"/>
        <v>#VALUE!</v>
      </c>
      <c r="EC266" s="198" t="e">
        <f t="shared" si="1580"/>
        <v>#DIV/0!</v>
      </c>
      <c r="ED266" s="198" t="e">
        <f t="shared" si="1581"/>
        <v>#VALUE!</v>
      </c>
      <c r="EE266" s="198" t="e">
        <f t="shared" si="1582"/>
        <v>#VALUE!</v>
      </c>
      <c r="EF266" s="198" t="e">
        <f t="shared" ref="EF266:EO266" si="1643">DV266/SUM($DV266:$EE266)</f>
        <v>#VALUE!</v>
      </c>
      <c r="EG266" s="198" t="e">
        <f t="shared" si="1643"/>
        <v>#DIV/0!</v>
      </c>
      <c r="EH266" s="198" t="e">
        <f t="shared" si="1643"/>
        <v>#DIV/0!</v>
      </c>
      <c r="EI266" s="198" t="e">
        <f t="shared" si="1643"/>
        <v>#VALUE!</v>
      </c>
      <c r="EJ266" s="198" t="e">
        <f t="shared" si="1643"/>
        <v>#VALUE!</v>
      </c>
      <c r="EK266" s="198" t="e">
        <f t="shared" si="1643"/>
        <v>#VALUE!</v>
      </c>
      <c r="EL266" s="198" t="e">
        <f t="shared" si="1643"/>
        <v>#VALUE!</v>
      </c>
      <c r="EM266" s="198" t="e">
        <f t="shared" si="1643"/>
        <v>#DIV/0!</v>
      </c>
      <c r="EN266" s="198" t="e">
        <f t="shared" si="1643"/>
        <v>#VALUE!</v>
      </c>
      <c r="EO266" s="198" t="e">
        <f t="shared" si="1643"/>
        <v>#VALUE!</v>
      </c>
      <c r="EP266" s="511">
        <f t="shared" ref="EP266:EW266" si="1644">EP265</f>
        <v>0.08</v>
      </c>
      <c r="EQ266" s="511">
        <f t="shared" si="1644"/>
        <v>0.015</v>
      </c>
      <c r="ER266" s="511">
        <f t="shared" si="1644"/>
        <v>0.015</v>
      </c>
      <c r="ES266" s="511">
        <f t="shared" si="1644"/>
        <v>0.015</v>
      </c>
      <c r="ET266" s="511">
        <f t="shared" si="1644"/>
        <v>0.015</v>
      </c>
      <c r="EU266" s="511">
        <f t="shared" si="1644"/>
        <v>0.09</v>
      </c>
      <c r="EV266" s="511">
        <f t="shared" si="1644"/>
        <v>0.09</v>
      </c>
      <c r="EW266" s="511">
        <f t="shared" si="1644"/>
        <v>0.09</v>
      </c>
      <c r="EX266" s="420" t="str">
        <f>IF(_tag_month_day!AS262="","",_tag_month_day!AS262/100)</f>
        <v/>
      </c>
      <c r="EY266" s="420" t="str">
        <f>IF(_tag_month_day!AT262="","",_tag_month_day!AT262/100)</f>
        <v/>
      </c>
      <c r="EZ266" s="420" t="str">
        <f>IF(_tag_month_day!AU262="","",_tag_month_day!AU262/100)</f>
        <v/>
      </c>
      <c r="FA266" s="420" t="str">
        <f>IF(_tag_month_day!AV262="","",_tag_month_day!AV262/100)</f>
        <v/>
      </c>
      <c r="FB266" s="420" t="str">
        <f>IF(_tag_month_day!AW262="","",_tag_month_day!AW262/100)</f>
        <v/>
      </c>
      <c r="FC266" s="420" t="str">
        <f>IF(_tag_month_day!AX262="","",_tag_month_day!AX262/100)</f>
        <v/>
      </c>
      <c r="FD266" s="510">
        <f t="shared" si="1611"/>
        <v>0.33</v>
      </c>
      <c r="FE266" s="510">
        <f t="shared" si="1612"/>
        <v>0.19</v>
      </c>
      <c r="FF266" s="510">
        <f t="shared" si="1613"/>
        <v>0.003</v>
      </c>
      <c r="FG266" s="510">
        <f t="shared" si="1614"/>
        <v>0</v>
      </c>
      <c r="FH266" s="603">
        <f t="shared" si="1615"/>
        <v>0.0001</v>
      </c>
      <c r="FI266" s="510">
        <f t="shared" ref="FI266:FR266" si="1645">FI265</f>
        <v>0.41</v>
      </c>
      <c r="FJ266" s="510">
        <f t="shared" si="1645"/>
        <v>0.11</v>
      </c>
      <c r="FK266" s="510">
        <f t="shared" si="1645"/>
        <v>0.015</v>
      </c>
      <c r="FL266" s="510">
        <f t="shared" si="1645"/>
        <v>0</v>
      </c>
      <c r="FM266" s="603">
        <f t="shared" si="1645"/>
        <v>0.0001</v>
      </c>
      <c r="FN266" s="510" t="str">
        <f>IF(_tag_month_day!AY262="","",_tag_month_day!AY262/100)</f>
        <v/>
      </c>
      <c r="FO266" s="510" t="str">
        <f>IF(_tag_month_day!AZ262="","",_tag_month_day!AZ262/100)</f>
        <v/>
      </c>
      <c r="FP266" s="510" t="str">
        <f>IF(_tag_month_day!BA262="","",_tag_month_day!BA262/100)</f>
        <v/>
      </c>
      <c r="FQ266" s="510" t="str">
        <f>IF(_tag_month_day!BB262="","",_tag_month_day!BB262/100)</f>
        <v/>
      </c>
      <c r="FR266" s="603" t="str">
        <f>IF(_tag_month_day!BC262="","",_tag_month_day!BC262/100)</f>
        <v/>
      </c>
      <c r="FS266" s="510" t="str">
        <f>IF(_tag_month_day!BD262="","",_tag_month_day!BD262/100)</f>
        <v/>
      </c>
      <c r="FT266" s="510" t="str">
        <f>IF(_tag_month_day!BE262="","",_tag_month_day!BE262/100)</f>
        <v/>
      </c>
      <c r="FU266" s="510" t="str">
        <f>IF(_tag_month_day!BF262="","",_tag_month_day!BF262/100)</f>
        <v/>
      </c>
      <c r="FV266" s="510" t="str">
        <f>IF(_tag_month_day!BG262="","",_tag_month_day!BG262/100)</f>
        <v/>
      </c>
      <c r="FW266" s="603" t="str">
        <f>IF(_tag_month_day!BH262="","",_tag_month_day!BH262/100)</f>
        <v/>
      </c>
      <c r="FX266" s="510" t="str">
        <f>IF(_tag_month_day!BI262="","",_tag_month_day!BI262/100)</f>
        <v/>
      </c>
      <c r="FY266" s="510" t="str">
        <f>IF(_tag_month_day!BJ262="","",_tag_month_day!BJ262/100)</f>
        <v/>
      </c>
      <c r="FZ266" s="605" t="str">
        <f>IF(_tag_month_day!BK262="","",_tag_month_day!BK262/100)</f>
        <v/>
      </c>
      <c r="GA266" s="510" t="str">
        <f>IF(_tag_month_day!BL262="","",_tag_month_day!BL262/100)</f>
        <v/>
      </c>
      <c r="GB266" s="603" t="str">
        <f>IF(_tag_month_day!BM262="","",_tag_month_day!BM262/100)</f>
        <v/>
      </c>
      <c r="GC266" s="420" t="str">
        <f>IF(_tag_month_day!BN262="","",_tag_month_day!BN262/100)</f>
        <v/>
      </c>
      <c r="GD266" s="420" t="str">
        <f>IF(_tag_month_day!BO262="","",_tag_month_day!BO262/100)</f>
        <v/>
      </c>
      <c r="GE266" s="420" t="str">
        <f>IF(_tag_month_day!BP262="","",_tag_month_day!BP262/100)</f>
        <v/>
      </c>
      <c r="GF266" s="420" t="str">
        <f>IF(_tag_month_day!BQ262="","",_tag_month_day!BQ262/100)</f>
        <v/>
      </c>
      <c r="GG266" s="420" t="str">
        <f>IF(_tag_month_day!BR262="","",_tag_month_day!BR262/100)</f>
        <v/>
      </c>
      <c r="GH266" s="420" t="str">
        <f>IF(_tag_month_day!BS262="","",_tag_month_day!BS262/100)</f>
        <v/>
      </c>
      <c r="GI266" s="603" t="str">
        <f>IF(_tag_month_day!BT262="","",_tag_month_day!BT262/100)</f>
        <v/>
      </c>
      <c r="GJ266" s="612" t="str">
        <f>IF(_tag_month_day!BU262="","",_tag_month_day!BU262/100)</f>
        <v/>
      </c>
      <c r="GK266" s="620" t="str">
        <f>IF(_tag_month_day!BV262="",IF(_rlcf_month_day!A$2="","",_rlcf_month_day!A$2/100),_tag_month_day!BV262/100)</f>
        <v/>
      </c>
      <c r="GL266" s="620" t="str">
        <f>IF(_tag_month_day!BW262="",IF(_rlcf_month_day!B$2="","",_rlcf_month_day!B$2/100),_tag_month_day!BW262/100)</f>
        <v/>
      </c>
      <c r="GM266" s="621" t="str">
        <f>IF(_tag_month_day!BX262="",IF(_rlcf_month_day!C$2="","",_rlcf_month_day!C$2/100),_tag_month_day!BX262/100)</f>
        <v/>
      </c>
      <c r="GN266" s="620" t="str">
        <f>IF(_tag_month_day!BV262="",IF(_rlcf_month_day!A$2="","",_rlcf_month_day!A$2/100),_tag_month_day!BV262/100)</f>
        <v/>
      </c>
      <c r="GO266" s="620" t="str">
        <f>IF(_tag_month_day!BW262="",IF(_rlcf_month_day!B$2="","",_rlcf_month_day!B$2/100),_tag_month_day!BW262/100)</f>
        <v/>
      </c>
      <c r="GP266" s="620" t="str">
        <f>IF(_tag_month_day!CD262="",IF(_rlcf_month_day!E$2="","",_rlcf_month_day!E$2/100),_tag_month_day!CD262/100)</f>
        <v/>
      </c>
      <c r="GQ266" s="620" t="str">
        <f>IF(_tag_month_day!CE262="",IF(_rlcf_month_day!F$2="","",_rlcf_month_day!F$2/100),_tag_month_day!CE262/100)</f>
        <v/>
      </c>
      <c r="GR266" s="621" t="str">
        <f>IF(_tag_month_day!CF262="",IF(_rlcf_month_day!G$2="","",_rlcf_month_day!G$2/100),_tag_month_day!CF262/100)</f>
        <v/>
      </c>
      <c r="GS266" s="626">
        <f t="shared" ref="GS266:HH266" si="1646">GS265</f>
        <v>0.953</v>
      </c>
      <c r="GT266" s="626">
        <f t="shared" si="1646"/>
        <v>0.55</v>
      </c>
      <c r="GU266" s="626">
        <f t="shared" si="1646"/>
        <v>0.55</v>
      </c>
      <c r="GV266" s="626">
        <f t="shared" si="1646"/>
        <v>0.55</v>
      </c>
      <c r="GW266" s="626">
        <f t="shared" si="1646"/>
        <v>0.5</v>
      </c>
      <c r="GX266" s="626">
        <f t="shared" si="1646"/>
        <v>0.935</v>
      </c>
      <c r="GY266" s="626">
        <f t="shared" si="1646"/>
        <v>0.15</v>
      </c>
      <c r="GZ266" s="626">
        <f t="shared" si="1646"/>
        <v>1</v>
      </c>
      <c r="HA266" s="632">
        <f t="shared" si="1646"/>
        <v>0.047</v>
      </c>
      <c r="HB266" s="632">
        <f t="shared" si="1646"/>
        <v>0.45</v>
      </c>
      <c r="HC266" s="632">
        <f t="shared" si="1646"/>
        <v>0.45</v>
      </c>
      <c r="HD266" s="632">
        <f t="shared" si="1646"/>
        <v>0.45</v>
      </c>
      <c r="HE266" s="632">
        <f t="shared" si="1646"/>
        <v>0.5</v>
      </c>
      <c r="HF266" s="632">
        <f t="shared" si="1646"/>
        <v>0.065</v>
      </c>
      <c r="HG266" s="632">
        <f t="shared" si="1646"/>
        <v>0.85</v>
      </c>
      <c r="HH266" s="632">
        <f t="shared" si="1646"/>
        <v>0</v>
      </c>
      <c r="HI266" s="68">
        <f t="shared" si="1587"/>
        <v>0</v>
      </c>
      <c r="HJ266" s="68" t="e">
        <f t="shared" si="1618"/>
        <v>#VALUE!</v>
      </c>
      <c r="HK266" s="202">
        <f t="shared" si="1619"/>
        <v>0.85</v>
      </c>
      <c r="HL266" s="464">
        <f t="shared" si="1620"/>
        <v>550000</v>
      </c>
      <c r="HM266" s="464">
        <f t="shared" si="1621"/>
        <v>480000</v>
      </c>
      <c r="HN266" s="192" t="e">
        <f t="shared" si="1588"/>
        <v>#VALUE!</v>
      </c>
      <c r="HO266" s="192" t="e">
        <f>HN266*HK266*$HO$2/HL266*1000000</f>
        <v>#VALUE!</v>
      </c>
      <c r="HP266" s="192" t="e">
        <f>HN266*HK266*$HP$2/HM266*1000000</f>
        <v>#VALUE!</v>
      </c>
    </row>
    <row r="267" customFormat="1" spans="1:224">
      <c r="A267" s="381">
        <v>262</v>
      </c>
      <c r="B267" s="54">
        <f ca="1" t="shared" si="1622"/>
        <v>43627</v>
      </c>
      <c r="C267" s="57">
        <f t="shared" si="1623"/>
        <v>0.0416666666666667</v>
      </c>
      <c r="D267" s="68" t="str">
        <f ca="1" t="shared" si="1589"/>
        <v>中班</v>
      </c>
      <c r="E267" s="68" t="str">
        <f ca="1" t="shared" si="1590"/>
        <v>丙</v>
      </c>
      <c r="F267" s="68">
        <f ca="1">SUMPRODUCT((成本日报!$A$3:$A$95=计划!B267)*(成本日报!$B$3:$B$95=计划!$D267),成本日报!$C$3:$C$95)</f>
        <v>3</v>
      </c>
      <c r="G267" s="382">
        <f ca="1" t="shared" si="1624"/>
        <v>43627.8749999994</v>
      </c>
      <c r="H267" s="382">
        <f ca="1" t="shared" si="1591"/>
        <v>43627.8819444438</v>
      </c>
      <c r="I267" s="382">
        <f ca="1" t="shared" si="1592"/>
        <v>43627.8874999994</v>
      </c>
      <c r="J267" s="382">
        <f ca="1" t="shared" si="1593"/>
        <v>43627.916666666</v>
      </c>
      <c r="K267" s="382">
        <f ca="1" t="shared" si="1594"/>
        <v>43627.979166666</v>
      </c>
      <c r="L267" s="382">
        <f ca="1" t="shared" si="1595"/>
        <v>43627.9999999994</v>
      </c>
      <c r="M267" s="398" t="str">
        <f>IF(_tag_month_day!A263="","",_tag_month_day!A263)</f>
        <v/>
      </c>
      <c r="N267" s="398" t="str">
        <f>IF(_tag_month_day!B263="","",_tag_month_day!B263)</f>
        <v/>
      </c>
      <c r="O267" s="399" t="e">
        <f t="shared" si="1596"/>
        <v>#VALUE!</v>
      </c>
      <c r="P267" s="398" t="str">
        <f>IF(_tag_month_day!C263="","",_tag_month_day!C263)</f>
        <v/>
      </c>
      <c r="Q267" s="398" t="str">
        <f>IF(_tag_month_day!D263="","",_tag_month_day!D263)</f>
        <v/>
      </c>
      <c r="R267" s="416">
        <f>IF(_tag_month_day!CB263="",R266,_tag_month_day!CB263/100)</f>
        <v>0.07</v>
      </c>
      <c r="S267" s="417" t="str">
        <f>IF(_tag_month_day!E263="","",_tag_month_day!E263)</f>
        <v/>
      </c>
      <c r="T267" s="417" t="str">
        <f>IF(_tag_month_day!F263="","",_tag_month_day!F263)</f>
        <v/>
      </c>
      <c r="U267" s="418" t="e">
        <f t="shared" si="1550"/>
        <v>#VALUE!</v>
      </c>
      <c r="V267" s="53" t="e">
        <f t="shared" si="1551"/>
        <v>#VALUE!</v>
      </c>
      <c r="W267" s="419" t="str">
        <f>IF(_jhy_month_day!A263="","",_jhy_month_day!A263)</f>
        <v/>
      </c>
      <c r="X267" s="420" t="str">
        <f>IF(_jhy_month_day!B263="","",_jhy_month_day!B263/100)</f>
        <v/>
      </c>
      <c r="Y267" s="420" t="str">
        <f>IF(_jhy_month_day!C263="","",_jhy_month_day!C263/100)</f>
        <v/>
      </c>
      <c r="Z267" s="439">
        <f t="shared" si="1641"/>
        <v>66</v>
      </c>
      <c r="AA267" s="440" t="str">
        <f>IF(_tag_month_day!G263="","",_tag_month_day!G263/100)</f>
        <v/>
      </c>
      <c r="AB267" s="440" t="str">
        <f>IF(_tag_month_day!H263="","",_tag_month_day!H263/100)</f>
        <v/>
      </c>
      <c r="AC267" s="193">
        <f t="shared" si="1597"/>
        <v>1.59963432013121</v>
      </c>
      <c r="AD267" s="441" t="str">
        <f t="shared" si="1598"/>
        <v/>
      </c>
      <c r="AE267" s="442" t="str">
        <f t="shared" si="1599"/>
        <v/>
      </c>
      <c r="AF267" s="443">
        <v>1</v>
      </c>
      <c r="AG267" s="68" t="str">
        <f>IF(_duihao_month_day!A263="","",_duihao_month_day!A263)</f>
        <v/>
      </c>
      <c r="AH267" s="463">
        <f>IF(_gyk_month_day!B263="",AH266,_gyk_month_day!B263)</f>
        <v>820</v>
      </c>
      <c r="AI267" s="464" t="e">
        <f t="shared" si="1625"/>
        <v>#VALUE!</v>
      </c>
      <c r="AJ267" s="68" t="str">
        <f>IF(_tag_month_day!I263="","",_tag_month_day!I263)</f>
        <v/>
      </c>
      <c r="AK267" s="465" t="str">
        <f>IF(_tzyy_month_day!A263="","",_tzyy_month_day!A263)</f>
        <v/>
      </c>
      <c r="AL267" s="465" t="str">
        <f>IF(_tzyy_month_day!B263="","",_tzyy_month_day!B263)</f>
        <v/>
      </c>
      <c r="AM267" s="465" t="str">
        <f>IF(_tzyy_month_day!C263="","",_tzyy_month_day!C263)</f>
        <v/>
      </c>
      <c r="AN267" s="466" t="str">
        <f>IF(_tag_month_day!CG263="","",_tag_month_day!CG263)</f>
        <v/>
      </c>
      <c r="AO267" s="466" t="str">
        <f>IF(_tag_month_day!CH263="","",_tag_month_day!CH263)</f>
        <v/>
      </c>
      <c r="AP267" s="486" t="e">
        <f t="shared" si="1600"/>
        <v>#VALUE!</v>
      </c>
      <c r="AQ267" s="487" t="str">
        <f>IF(_tag_month_day!J263="","",_tag_month_day!J263/100)</f>
        <v/>
      </c>
      <c r="AR267" s="488">
        <f t="shared" si="1601"/>
        <v>1.3</v>
      </c>
      <c r="AS267" s="489" t="e">
        <f t="shared" si="1552"/>
        <v>#VALUE!</v>
      </c>
      <c r="AT267" s="489">
        <f t="shared" si="1602"/>
        <v>0</v>
      </c>
      <c r="AU267" s="490" t="str">
        <f>IF(_tag_month_day!K263="","",_tag_month_day!K263)</f>
        <v/>
      </c>
      <c r="AV267" s="491" t="str">
        <f>IF(_tag_month_day!L263="","",_tag_month_day!L263/100)</f>
        <v/>
      </c>
      <c r="AW267" s="420">
        <f t="shared" si="1524"/>
        <v>0</v>
      </c>
      <c r="AX267" s="420">
        <f t="shared" si="1603"/>
        <v>0</v>
      </c>
      <c r="AY267" s="420" t="str">
        <f>IF(_tag_month_day!M263="","",_tag_month_day!M263/100)</f>
        <v/>
      </c>
      <c r="AZ267" s="420" t="str">
        <f>IF(_tag_month_day!N263="","",_tag_month_day!N263/100)</f>
        <v/>
      </c>
      <c r="BA267" s="420" t="str">
        <f>IF(_tag_month_day!O263="","",_tag_month_day!O263/100)</f>
        <v/>
      </c>
      <c r="BB267" s="496" t="str">
        <f>IF(_tag_month_day!P263="","",_tag_month_day!P263/100)</f>
        <v/>
      </c>
      <c r="BC267" s="496">
        <f t="shared" si="1604"/>
        <v>0</v>
      </c>
      <c r="BD267" s="496" t="str">
        <f>IF(_tag_month_day!Q263="","",_tag_month_day!Q263/100)</f>
        <v/>
      </c>
      <c r="BE267" s="510" t="str">
        <f>IF(_tag_month_day!R263="","",_tag_month_day!R263/100)</f>
        <v/>
      </c>
      <c r="BF267" s="413" t="str">
        <f>IF(_tag_month_day!CC263="","",_tag_month_day!CC263/100)</f>
        <v/>
      </c>
      <c r="BG267" s="511" t="e">
        <f t="shared" si="1553"/>
        <v>#VALUE!</v>
      </c>
      <c r="BH267" s="198">
        <f t="shared" si="1554"/>
        <v>0</v>
      </c>
      <c r="BI267" s="512" t="e">
        <f>IF(CX267=0,BI266,(DK267*查询!$R$5+DL267*查询!$Q$5+DM267*查询!$N$5+DN267*查询!$O$5+DO267*查询!$P$5)*AF267/CX267)</f>
        <v>#VALUE!</v>
      </c>
      <c r="BJ267" s="512" t="e">
        <f>IF(CX267=0,BJ266,(DP267*查询!$S$5+DQ267*查询!$T$5+DR267*查询!$U$5)*AF267/CX267)</f>
        <v>#VALUE!</v>
      </c>
      <c r="BK267" s="512">
        <f t="shared" si="1605"/>
        <v>1</v>
      </c>
      <c r="BL267" s="513" t="str">
        <f>IF(_cfyc_month_day!A263="","",_cfyc_month_day!A263)</f>
        <v/>
      </c>
      <c r="BM267" s="513" t="str">
        <f>IF(_cfyc_month_day!B263="","",_cfyc_month_day!B263)</f>
        <v/>
      </c>
      <c r="BN267" s="513" t="str">
        <f>IF(_cfyc_month_day!C263="","",_cfyc_month_day!C263)</f>
        <v/>
      </c>
      <c r="BO267" s="522" t="str">
        <f>IF(_cfyc_month_day!D263="","",_cfyc_month_day!D263)</f>
        <v/>
      </c>
      <c r="BP267" s="522" t="str">
        <f>IF(_cfyc_month_day!E263="","",_cfyc_month_day!E263)</f>
        <v/>
      </c>
      <c r="BQ267" s="522" t="str">
        <f>IF(_cfyc_month_day!F263="","",_cfyc_month_day!F263)</f>
        <v/>
      </c>
      <c r="BR267" s="513" t="str">
        <f>IF(_tag_month_day!T263="","",_tag_month_day!T263)</f>
        <v/>
      </c>
      <c r="BS267" s="513" t="str">
        <f>IF(_tag_month_day!U263="","",_tag_month_day!U263)</f>
        <v/>
      </c>
      <c r="BT267" s="523" t="str">
        <f t="shared" si="1606"/>
        <v/>
      </c>
      <c r="BU267" s="223" t="str">
        <f>IF(_tag_month_day!V263="","",_tag_month_day!V263)</f>
        <v/>
      </c>
      <c r="BV267" s="206" t="str">
        <f>IF(_tag_month_day!W263="","",_tag_month_day!W263)</f>
        <v/>
      </c>
      <c r="BW267" s="540" t="str">
        <f>IF(_tag_month_day!X263="","",_tag_month_day!X263)</f>
        <v/>
      </c>
      <c r="BX267" s="540" t="str">
        <f>IF(_tag_month_day!Y263="","",_tag_month_day!Y263)</f>
        <v/>
      </c>
      <c r="BY267" s="541">
        <f ca="1" t="shared" si="1607"/>
        <v>43627.9999999994</v>
      </c>
      <c r="BZ267" s="542" t="s">
        <v>215</v>
      </c>
      <c r="CA267" s="543" t="str">
        <f>IF(_jhy2_month_day!A263="","",_jhy2_month_day!A263)</f>
        <v/>
      </c>
      <c r="CB267" s="464" t="str">
        <f>IF(_jhy2_month_day!B263="","",_jhy2_month_day!B263)</f>
        <v/>
      </c>
      <c r="CC267" s="464" t="str">
        <f>IF(_jhy2_month_day!C263="","",_jhy2_month_day!C263)</f>
        <v/>
      </c>
      <c r="CD267" s="464" t="str">
        <f>IF(_jhy2_month_day!D263="","",_jhy2_month_day!D263)</f>
        <v/>
      </c>
      <c r="CE267" s="464" t="str">
        <f>IF(_jhy2_month_day!E263="","",_jhy2_month_day!E263)</f>
        <v/>
      </c>
      <c r="CF267" s="464" t="str">
        <f>IF(_jhy2_month_day!F263="","",_jhy2_month_day!F263)</f>
        <v/>
      </c>
      <c r="CG267" s="464" t="str">
        <f>IF(_jhy2_month_day!G263="","",_jhy2_month_day!G263)</f>
        <v/>
      </c>
      <c r="CH267" s="464" t="str">
        <f>IF(_jhy2_month_day!H263="","",_jhy2_month_day!H263)</f>
        <v/>
      </c>
      <c r="CI267" s="464" t="str">
        <f>IF(_jhy2_month_day!I263="","",_jhy2_month_day!I263)</f>
        <v/>
      </c>
      <c r="CJ267" s="464" t="str">
        <f>IF(_jhy2_month_day!J263="","",_jhy2_month_day!J263)</f>
        <v/>
      </c>
      <c r="CK267" s="464" t="str">
        <f>IF(_jhy2_month_day!K263="","",_jhy2_month_day!K263)</f>
        <v/>
      </c>
      <c r="CL267" s="562" t="str">
        <f>IF(_jhy2_month_day!L263="","",_jhy2_month_day!L263)</f>
        <v/>
      </c>
      <c r="CM267" s="562" t="str">
        <f>IF(_jhy2_month_day!M263="","",_jhy2_month_day!M263)</f>
        <v/>
      </c>
      <c r="CN267" s="562" t="str">
        <f>IF(_jhy2_month_day!N263="","",_jhy2_month_day!N263)</f>
        <v/>
      </c>
      <c r="CO267" s="562" t="str">
        <f>IF(_jhy2_month_day!O263="","",_jhy2_month_day!O263)</f>
        <v/>
      </c>
      <c r="CP267" s="562" t="str">
        <f>IF(_jhy2_month_day!P263="","",_jhy2_month_day!P263)</f>
        <v/>
      </c>
      <c r="CQ267" s="562" t="str">
        <f>IF(_jhy2_month_day!Q263="","",_jhy2_month_day!Q263)</f>
        <v/>
      </c>
      <c r="CR267" s="563" t="str">
        <f>IF(_jhy2_month_day!R263="","",_jhy2_month_day!R263)</f>
        <v/>
      </c>
      <c r="CS267" s="576" t="str">
        <f>IF(_jhy2_month_day!S263="","",_jhy2_month_day!S263)</f>
        <v/>
      </c>
      <c r="CT267" s="562" t="str">
        <f>IF(_jhy2_month_day!T263="","",_jhy2_month_day!T263)</f>
        <v/>
      </c>
      <c r="CU267" s="577" t="e">
        <f t="shared" si="1555"/>
        <v>#VALUE!</v>
      </c>
      <c r="CV267" s="198" t="e">
        <f t="shared" si="1556"/>
        <v>#VALUE!</v>
      </c>
      <c r="CW267" s="192" t="e">
        <f t="shared" si="1557"/>
        <v>#VALUE!</v>
      </c>
      <c r="CX267" s="192" t="e">
        <f t="shared" si="1558"/>
        <v>#VALUE!</v>
      </c>
      <c r="CY267" s="202" t="e">
        <f t="shared" si="1559"/>
        <v>#VALUE!</v>
      </c>
      <c r="CZ267" s="192" t="e">
        <f t="shared" ref="CZ267:DI267" si="1647">$AJ267*EF267</f>
        <v>#VALUE!</v>
      </c>
      <c r="DA267" s="192" t="e">
        <f t="shared" si="1647"/>
        <v>#VALUE!</v>
      </c>
      <c r="DB267" s="192" t="e">
        <f t="shared" si="1647"/>
        <v>#VALUE!</v>
      </c>
      <c r="DC267" s="192" t="e">
        <f t="shared" si="1647"/>
        <v>#VALUE!</v>
      </c>
      <c r="DD267" s="192" t="e">
        <f t="shared" si="1647"/>
        <v>#VALUE!</v>
      </c>
      <c r="DE267" s="192" t="e">
        <f t="shared" si="1647"/>
        <v>#VALUE!</v>
      </c>
      <c r="DF267" s="192" t="e">
        <f t="shared" si="1647"/>
        <v>#VALUE!</v>
      </c>
      <c r="DG267" s="192" t="e">
        <f t="shared" si="1647"/>
        <v>#VALUE!</v>
      </c>
      <c r="DH267" s="192" t="e">
        <f t="shared" si="1647"/>
        <v>#VALUE!</v>
      </c>
      <c r="DI267" s="192" t="e">
        <f t="shared" si="1647"/>
        <v>#VALUE!</v>
      </c>
      <c r="DJ267" s="192" t="e">
        <f t="shared" si="1561"/>
        <v>#VALUE!</v>
      </c>
      <c r="DK267" s="192" t="e">
        <f t="shared" si="1562"/>
        <v>#VALUE!</v>
      </c>
      <c r="DL267" s="192" t="e">
        <f t="shared" si="1563"/>
        <v>#VALUE!</v>
      </c>
      <c r="DM267" s="192" t="e">
        <f t="shared" si="1564"/>
        <v>#VALUE!</v>
      </c>
      <c r="DN267" s="192" t="e">
        <f t="shared" si="1565"/>
        <v>#VALUE!</v>
      </c>
      <c r="DO267" s="192" t="e">
        <f t="shared" si="1566"/>
        <v>#VALUE!</v>
      </c>
      <c r="DP267" s="192" t="e">
        <f t="shared" si="1567"/>
        <v>#VALUE!</v>
      </c>
      <c r="DQ267" s="192" t="e">
        <f t="shared" si="1568"/>
        <v>#VALUE!</v>
      </c>
      <c r="DR267" s="192" t="e">
        <f t="shared" si="1569"/>
        <v>#VALUE!</v>
      </c>
      <c r="DS267" s="192" t="e">
        <f t="shared" si="1570"/>
        <v>#VALUE!</v>
      </c>
      <c r="DT267" s="192" t="e">
        <f t="shared" si="1571"/>
        <v>#VALUE!</v>
      </c>
      <c r="DU267" s="192" t="e">
        <f t="shared" si="1572"/>
        <v>#VALUE!</v>
      </c>
      <c r="DV267" s="198" t="e">
        <f t="shared" si="1573"/>
        <v>#VALUE!</v>
      </c>
      <c r="DW267" s="198" t="e">
        <f t="shared" si="1574"/>
        <v>#DIV/0!</v>
      </c>
      <c r="DX267" s="198" t="e">
        <f t="shared" si="1575"/>
        <v>#DIV/0!</v>
      </c>
      <c r="DY267" s="198" t="e">
        <f t="shared" si="1576"/>
        <v>#VALUE!</v>
      </c>
      <c r="DZ267" s="198" t="e">
        <f t="shared" si="1577"/>
        <v>#VALUE!</v>
      </c>
      <c r="EA267" s="198" t="e">
        <f t="shared" si="1578"/>
        <v>#VALUE!</v>
      </c>
      <c r="EB267" s="198" t="e">
        <f t="shared" si="1579"/>
        <v>#VALUE!</v>
      </c>
      <c r="EC267" s="198" t="e">
        <f t="shared" si="1580"/>
        <v>#DIV/0!</v>
      </c>
      <c r="ED267" s="198" t="e">
        <f t="shared" si="1581"/>
        <v>#VALUE!</v>
      </c>
      <c r="EE267" s="198" t="e">
        <f t="shared" si="1582"/>
        <v>#VALUE!</v>
      </c>
      <c r="EF267" s="198" t="e">
        <f t="shared" ref="EF267:EO267" si="1648">DV267/SUM($DV267:$EE267)</f>
        <v>#VALUE!</v>
      </c>
      <c r="EG267" s="198" t="e">
        <f t="shared" si="1648"/>
        <v>#DIV/0!</v>
      </c>
      <c r="EH267" s="198" t="e">
        <f t="shared" si="1648"/>
        <v>#DIV/0!</v>
      </c>
      <c r="EI267" s="198" t="e">
        <f t="shared" si="1648"/>
        <v>#VALUE!</v>
      </c>
      <c r="EJ267" s="198" t="e">
        <f t="shared" si="1648"/>
        <v>#VALUE!</v>
      </c>
      <c r="EK267" s="198" t="e">
        <f t="shared" si="1648"/>
        <v>#VALUE!</v>
      </c>
      <c r="EL267" s="198" t="e">
        <f t="shared" si="1648"/>
        <v>#VALUE!</v>
      </c>
      <c r="EM267" s="198" t="e">
        <f t="shared" si="1648"/>
        <v>#DIV/0!</v>
      </c>
      <c r="EN267" s="198" t="e">
        <f t="shared" si="1648"/>
        <v>#VALUE!</v>
      </c>
      <c r="EO267" s="198" t="e">
        <f t="shared" si="1648"/>
        <v>#VALUE!</v>
      </c>
      <c r="EP267" s="511">
        <f t="shared" ref="EP267:EW267" si="1649">EP266</f>
        <v>0.08</v>
      </c>
      <c r="EQ267" s="511">
        <f t="shared" si="1649"/>
        <v>0.015</v>
      </c>
      <c r="ER267" s="511">
        <f t="shared" si="1649"/>
        <v>0.015</v>
      </c>
      <c r="ES267" s="511">
        <f t="shared" si="1649"/>
        <v>0.015</v>
      </c>
      <c r="ET267" s="511">
        <f t="shared" si="1649"/>
        <v>0.015</v>
      </c>
      <c r="EU267" s="511">
        <f t="shared" si="1649"/>
        <v>0.09</v>
      </c>
      <c r="EV267" s="511">
        <f t="shared" si="1649"/>
        <v>0.09</v>
      </c>
      <c r="EW267" s="511">
        <f t="shared" si="1649"/>
        <v>0.09</v>
      </c>
      <c r="EX267" s="420" t="str">
        <f>IF(_tag_month_day!AS263="","",_tag_month_day!AS263/100)</f>
        <v/>
      </c>
      <c r="EY267" s="420" t="str">
        <f>IF(_tag_month_day!AT263="","",_tag_month_day!AT263/100)</f>
        <v/>
      </c>
      <c r="EZ267" s="420" t="str">
        <f>IF(_tag_month_day!AU263="","",_tag_month_day!AU263/100)</f>
        <v/>
      </c>
      <c r="FA267" s="420" t="str">
        <f>IF(_tag_month_day!AV263="","",_tag_month_day!AV263/100)</f>
        <v/>
      </c>
      <c r="FB267" s="420" t="str">
        <f>IF(_tag_month_day!AW263="","",_tag_month_day!AW263/100)</f>
        <v/>
      </c>
      <c r="FC267" s="420" t="str">
        <f>IF(_tag_month_day!AX263="","",_tag_month_day!AX263/100)</f>
        <v/>
      </c>
      <c r="FD267" s="510">
        <f t="shared" si="1611"/>
        <v>0.33</v>
      </c>
      <c r="FE267" s="510">
        <f t="shared" si="1612"/>
        <v>0.19</v>
      </c>
      <c r="FF267" s="510">
        <f t="shared" si="1613"/>
        <v>0.003</v>
      </c>
      <c r="FG267" s="510">
        <f t="shared" si="1614"/>
        <v>0</v>
      </c>
      <c r="FH267" s="603">
        <f t="shared" si="1615"/>
        <v>0.0001</v>
      </c>
      <c r="FI267" s="510">
        <f t="shared" ref="FI267:FR267" si="1650">FI266</f>
        <v>0.41</v>
      </c>
      <c r="FJ267" s="510">
        <f t="shared" si="1650"/>
        <v>0.11</v>
      </c>
      <c r="FK267" s="510">
        <f t="shared" si="1650"/>
        <v>0.015</v>
      </c>
      <c r="FL267" s="510">
        <f t="shared" si="1650"/>
        <v>0</v>
      </c>
      <c r="FM267" s="603">
        <f t="shared" si="1650"/>
        <v>0.0001</v>
      </c>
      <c r="FN267" s="510" t="str">
        <f>IF(_tag_month_day!AY263="","",_tag_month_day!AY263/100)</f>
        <v/>
      </c>
      <c r="FO267" s="510" t="str">
        <f>IF(_tag_month_day!AZ263="","",_tag_month_day!AZ263/100)</f>
        <v/>
      </c>
      <c r="FP267" s="510" t="str">
        <f>IF(_tag_month_day!BA263="","",_tag_month_day!BA263/100)</f>
        <v/>
      </c>
      <c r="FQ267" s="510" t="str">
        <f>IF(_tag_month_day!BB263="","",_tag_month_day!BB263/100)</f>
        <v/>
      </c>
      <c r="FR267" s="603" t="str">
        <f>IF(_tag_month_day!BC263="","",_tag_month_day!BC263/100)</f>
        <v/>
      </c>
      <c r="FS267" s="510" t="str">
        <f>IF(_tag_month_day!BD263="","",_tag_month_day!BD263/100)</f>
        <v/>
      </c>
      <c r="FT267" s="510" t="str">
        <f>IF(_tag_month_day!BE263="","",_tag_month_day!BE263/100)</f>
        <v/>
      </c>
      <c r="FU267" s="510" t="str">
        <f>IF(_tag_month_day!BF263="","",_tag_month_day!BF263/100)</f>
        <v/>
      </c>
      <c r="FV267" s="510" t="str">
        <f>IF(_tag_month_day!BG263="","",_tag_month_day!BG263/100)</f>
        <v/>
      </c>
      <c r="FW267" s="603" t="str">
        <f>IF(_tag_month_day!BH263="","",_tag_month_day!BH263/100)</f>
        <v/>
      </c>
      <c r="FX267" s="510" t="str">
        <f>IF(_tag_month_day!BI263="","",_tag_month_day!BI263/100)</f>
        <v/>
      </c>
      <c r="FY267" s="510" t="str">
        <f>IF(_tag_month_day!BJ263="","",_tag_month_day!BJ263/100)</f>
        <v/>
      </c>
      <c r="FZ267" s="605" t="str">
        <f>IF(_tag_month_day!BK263="","",_tag_month_day!BK263/100)</f>
        <v/>
      </c>
      <c r="GA267" s="510" t="str">
        <f>IF(_tag_month_day!BL263="","",_tag_month_day!BL263/100)</f>
        <v/>
      </c>
      <c r="GB267" s="603" t="str">
        <f>IF(_tag_month_day!BM263="","",_tag_month_day!BM263/100)</f>
        <v/>
      </c>
      <c r="GC267" s="420" t="str">
        <f>IF(_tag_month_day!BN263="","",_tag_month_day!BN263/100)</f>
        <v/>
      </c>
      <c r="GD267" s="420" t="str">
        <f>IF(_tag_month_day!BO263="","",_tag_month_day!BO263/100)</f>
        <v/>
      </c>
      <c r="GE267" s="420" t="str">
        <f>IF(_tag_month_day!BP263="","",_tag_month_day!BP263/100)</f>
        <v/>
      </c>
      <c r="GF267" s="420" t="str">
        <f>IF(_tag_month_day!BQ263="","",_tag_month_day!BQ263/100)</f>
        <v/>
      </c>
      <c r="GG267" s="420" t="str">
        <f>IF(_tag_month_day!BR263="","",_tag_month_day!BR263/100)</f>
        <v/>
      </c>
      <c r="GH267" s="420" t="str">
        <f>IF(_tag_month_day!BS263="","",_tag_month_day!BS263/100)</f>
        <v/>
      </c>
      <c r="GI267" s="603" t="str">
        <f>IF(_tag_month_day!BT263="","",_tag_month_day!BT263/100)</f>
        <v/>
      </c>
      <c r="GJ267" s="612" t="str">
        <f>IF(_tag_month_day!BU263="","",_tag_month_day!BU263/100)</f>
        <v/>
      </c>
      <c r="GK267" s="620" t="str">
        <f>IF(_tag_month_day!BV263="",IF(_rlcf_month_day!A$2="","",_rlcf_month_day!A$2/100),_tag_month_day!BV263/100)</f>
        <v/>
      </c>
      <c r="GL267" s="620" t="str">
        <f>IF(_tag_month_day!BW263="",IF(_rlcf_month_day!B$2="","",_rlcf_month_day!B$2/100),_tag_month_day!BW263/100)</f>
        <v/>
      </c>
      <c r="GM267" s="621" t="str">
        <f>IF(_tag_month_day!BX263="",IF(_rlcf_month_day!C$2="","",_rlcf_month_day!C$2/100),_tag_month_day!BX263/100)</f>
        <v/>
      </c>
      <c r="GN267" s="620" t="str">
        <f>IF(_tag_month_day!BV263="",IF(_rlcf_month_day!A$2="","",_rlcf_month_day!A$2/100),_tag_month_day!BV263/100)</f>
        <v/>
      </c>
      <c r="GO267" s="620" t="str">
        <f>IF(_tag_month_day!BW263="",IF(_rlcf_month_day!B$2="","",_rlcf_month_day!B$2/100),_tag_month_day!BW263/100)</f>
        <v/>
      </c>
      <c r="GP267" s="620" t="str">
        <f>IF(_tag_month_day!CD263="",IF(_rlcf_month_day!E$2="","",_rlcf_month_day!E$2/100),_tag_month_day!CD263/100)</f>
        <v/>
      </c>
      <c r="GQ267" s="620" t="str">
        <f>IF(_tag_month_day!CE263="",IF(_rlcf_month_day!F$2="","",_rlcf_month_day!F$2/100),_tag_month_day!CE263/100)</f>
        <v/>
      </c>
      <c r="GR267" s="621" t="str">
        <f>IF(_tag_month_day!CF263="",IF(_rlcf_month_day!G$2="","",_rlcf_month_day!G$2/100),_tag_month_day!CF263/100)</f>
        <v/>
      </c>
      <c r="GS267" s="626">
        <f t="shared" ref="GS267:HH267" si="1651">GS266</f>
        <v>0.953</v>
      </c>
      <c r="GT267" s="626">
        <f t="shared" si="1651"/>
        <v>0.55</v>
      </c>
      <c r="GU267" s="626">
        <f t="shared" si="1651"/>
        <v>0.55</v>
      </c>
      <c r="GV267" s="626">
        <f t="shared" si="1651"/>
        <v>0.55</v>
      </c>
      <c r="GW267" s="626">
        <f t="shared" si="1651"/>
        <v>0.5</v>
      </c>
      <c r="GX267" s="626">
        <f t="shared" si="1651"/>
        <v>0.935</v>
      </c>
      <c r="GY267" s="626">
        <f t="shared" si="1651"/>
        <v>0.15</v>
      </c>
      <c r="GZ267" s="626">
        <f t="shared" si="1651"/>
        <v>1</v>
      </c>
      <c r="HA267" s="632">
        <f t="shared" si="1651"/>
        <v>0.047</v>
      </c>
      <c r="HB267" s="632">
        <f t="shared" si="1651"/>
        <v>0.45</v>
      </c>
      <c r="HC267" s="632">
        <f t="shared" si="1651"/>
        <v>0.45</v>
      </c>
      <c r="HD267" s="632">
        <f t="shared" si="1651"/>
        <v>0.45</v>
      </c>
      <c r="HE267" s="632">
        <f t="shared" si="1651"/>
        <v>0.5</v>
      </c>
      <c r="HF267" s="632">
        <f t="shared" si="1651"/>
        <v>0.065</v>
      </c>
      <c r="HG267" s="632">
        <f t="shared" si="1651"/>
        <v>0.85</v>
      </c>
      <c r="HH267" s="632">
        <f t="shared" si="1651"/>
        <v>0</v>
      </c>
      <c r="HI267" s="68" t="e">
        <f t="shared" si="1587"/>
        <v>#VALUE!</v>
      </c>
      <c r="HJ267" s="68" t="e">
        <f t="shared" si="1618"/>
        <v>#VALUE!</v>
      </c>
      <c r="HK267" s="202">
        <f t="shared" si="1619"/>
        <v>0.85</v>
      </c>
      <c r="HL267" s="464">
        <f t="shared" si="1620"/>
        <v>550000</v>
      </c>
      <c r="HM267" s="464">
        <f t="shared" si="1621"/>
        <v>480000</v>
      </c>
      <c r="HN267" s="192" t="e">
        <f t="shared" si="1588"/>
        <v>#VALUE!</v>
      </c>
      <c r="HO267" s="192" t="e">
        <f>HN267*HK267*$HO$2/HL267*1000000</f>
        <v>#VALUE!</v>
      </c>
      <c r="HP267" s="192" t="e">
        <f>HN267*HK267*$HP$2/HM267*1000000</f>
        <v>#VALUE!</v>
      </c>
    </row>
    <row r="268" customFormat="1" spans="1:224">
      <c r="A268" s="381">
        <v>263</v>
      </c>
      <c r="B268" s="54">
        <f ca="1" t="shared" si="1622"/>
        <v>43627</v>
      </c>
      <c r="C268" s="57">
        <f t="shared" si="1623"/>
        <v>0.0416666666666667</v>
      </c>
      <c r="D268" s="68" t="str">
        <f ca="1" t="shared" si="1589"/>
        <v>中班</v>
      </c>
      <c r="E268" s="68" t="str">
        <f ca="1" t="shared" si="1590"/>
        <v>丙</v>
      </c>
      <c r="F268" s="68">
        <f ca="1">SUMPRODUCT((成本日报!$A$3:$A$95=计划!B268)*(成本日报!$B$3:$B$95=计划!$D268),成本日报!$C$3:$C$95)</f>
        <v>3</v>
      </c>
      <c r="G268" s="382">
        <f ca="1" t="shared" si="1624"/>
        <v>43627.916666666</v>
      </c>
      <c r="H268" s="382">
        <f ca="1" t="shared" si="1591"/>
        <v>43627.9236111105</v>
      </c>
      <c r="I268" s="382">
        <f ca="1" t="shared" si="1592"/>
        <v>43627.929166666</v>
      </c>
      <c r="J268" s="382">
        <f ca="1" t="shared" si="1593"/>
        <v>43627.9583333327</v>
      </c>
      <c r="K268" s="382">
        <f ca="1" t="shared" si="1594"/>
        <v>43628.0208333327</v>
      </c>
      <c r="L268" s="382">
        <f ca="1" t="shared" si="1595"/>
        <v>43628.041666666</v>
      </c>
      <c r="M268" s="398" t="str">
        <f>IF(_tag_month_day!A264="","",_tag_month_day!A264)</f>
        <v/>
      </c>
      <c r="N268" s="398" t="str">
        <f>IF(_tag_month_day!B264="","",_tag_month_day!B264)</f>
        <v/>
      </c>
      <c r="O268" s="399" t="e">
        <f t="shared" si="1596"/>
        <v>#VALUE!</v>
      </c>
      <c r="P268" s="398" t="str">
        <f>IF(_tag_month_day!C264="","",_tag_month_day!C264)</f>
        <v/>
      </c>
      <c r="Q268" s="398" t="str">
        <f>IF(_tag_month_day!D264="","",_tag_month_day!D264)</f>
        <v/>
      </c>
      <c r="R268" s="416">
        <f>IF(_tag_month_day!CB264="",R267,_tag_month_day!CB264/100)</f>
        <v>0.07</v>
      </c>
      <c r="S268" s="417" t="str">
        <f>IF(_tag_month_day!E264="","",_tag_month_day!E264)</f>
        <v/>
      </c>
      <c r="T268" s="417" t="str">
        <f>IF(_tag_month_day!F264="","",_tag_month_day!F264)</f>
        <v/>
      </c>
      <c r="U268" s="418" t="e">
        <f t="shared" si="1550"/>
        <v>#VALUE!</v>
      </c>
      <c r="V268" s="53" t="e">
        <f t="shared" si="1551"/>
        <v>#VALUE!</v>
      </c>
      <c r="W268" s="419" t="str">
        <f>IF(_jhy_month_day!A264="","",_jhy_month_day!A264)</f>
        <v/>
      </c>
      <c r="X268" s="420" t="str">
        <f>IF(_jhy_month_day!B264="","",_jhy_month_day!B264/100)</f>
        <v/>
      </c>
      <c r="Y268" s="420" t="str">
        <f>IF(_jhy_month_day!C264="","",_jhy_month_day!C264/100)</f>
        <v/>
      </c>
      <c r="Z268" s="439">
        <f t="shared" si="1641"/>
        <v>66</v>
      </c>
      <c r="AA268" s="440" t="str">
        <f>IF(_tag_month_day!G264="","",_tag_month_day!G264/100)</f>
        <v/>
      </c>
      <c r="AB268" s="440" t="str">
        <f>IF(_tag_month_day!H264="","",_tag_month_day!H264/100)</f>
        <v/>
      </c>
      <c r="AC268" s="193">
        <f t="shared" si="1597"/>
        <v>1.59963432013121</v>
      </c>
      <c r="AD268" s="441" t="str">
        <f t="shared" si="1598"/>
        <v/>
      </c>
      <c r="AE268" s="442" t="str">
        <f t="shared" si="1599"/>
        <v/>
      </c>
      <c r="AF268" s="443">
        <v>1</v>
      </c>
      <c r="AG268" s="68" t="str">
        <f>IF(_duihao_month_day!A264="","",_duihao_month_day!A264)</f>
        <v/>
      </c>
      <c r="AH268" s="463">
        <f>IF(_gyk_month_day!B264="",AH267,_gyk_month_day!B264)</f>
        <v>820</v>
      </c>
      <c r="AI268" s="464" t="e">
        <f t="shared" si="1625"/>
        <v>#VALUE!</v>
      </c>
      <c r="AJ268" s="68" t="str">
        <f>IF(_tag_month_day!I264="","",_tag_month_day!I264)</f>
        <v/>
      </c>
      <c r="AK268" s="465" t="str">
        <f>IF(_tzyy_month_day!A264="","",_tzyy_month_day!A264)</f>
        <v/>
      </c>
      <c r="AL268" s="465" t="str">
        <f>IF(_tzyy_month_day!B264="","",_tzyy_month_day!B264)</f>
        <v/>
      </c>
      <c r="AM268" s="465" t="str">
        <f>IF(_tzyy_month_day!C264="","",_tzyy_month_day!C264)</f>
        <v/>
      </c>
      <c r="AN268" s="466" t="str">
        <f>IF(_tag_month_day!CG264="","",_tag_month_day!CG264)</f>
        <v/>
      </c>
      <c r="AO268" s="466" t="str">
        <f>IF(_tag_month_day!CH264="","",_tag_month_day!CH264)</f>
        <v/>
      </c>
      <c r="AP268" s="486" t="e">
        <f t="shared" si="1600"/>
        <v>#VALUE!</v>
      </c>
      <c r="AQ268" s="487" t="str">
        <f>IF(_tag_month_day!J264="","",_tag_month_day!J264/100)</f>
        <v/>
      </c>
      <c r="AR268" s="488">
        <f t="shared" si="1601"/>
        <v>1.3</v>
      </c>
      <c r="AS268" s="489" t="e">
        <f t="shared" si="1552"/>
        <v>#VALUE!</v>
      </c>
      <c r="AT268" s="489">
        <f t="shared" si="1602"/>
        <v>0</v>
      </c>
      <c r="AU268" s="490" t="str">
        <f>IF(_tag_month_day!K264="","",_tag_month_day!K264)</f>
        <v/>
      </c>
      <c r="AV268" s="491" t="str">
        <f>IF(_tag_month_day!L264="","",_tag_month_day!L264/100)</f>
        <v/>
      </c>
      <c r="AW268" s="420">
        <f t="shared" si="1524"/>
        <v>0</v>
      </c>
      <c r="AX268" s="420">
        <f t="shared" si="1603"/>
        <v>0</v>
      </c>
      <c r="AY268" s="420" t="str">
        <f>IF(_tag_month_day!M264="","",_tag_month_day!M264/100)</f>
        <v/>
      </c>
      <c r="AZ268" s="420" t="str">
        <f>IF(_tag_month_day!N264="","",_tag_month_day!N264/100)</f>
        <v/>
      </c>
      <c r="BA268" s="420" t="str">
        <f>IF(_tag_month_day!O264="","",_tag_month_day!O264/100)</f>
        <v/>
      </c>
      <c r="BB268" s="496" t="str">
        <f>IF(_tag_month_day!P264="","",_tag_month_day!P264/100)</f>
        <v/>
      </c>
      <c r="BC268" s="496">
        <f t="shared" si="1604"/>
        <v>0</v>
      </c>
      <c r="BD268" s="496" t="str">
        <f>IF(_tag_month_day!Q264="","",_tag_month_day!Q264/100)</f>
        <v/>
      </c>
      <c r="BE268" s="510" t="str">
        <f>IF(_tag_month_day!R264="","",_tag_month_day!R264/100)</f>
        <v/>
      </c>
      <c r="BF268" s="413" t="str">
        <f>IF(_tag_month_day!CC264="","",_tag_month_day!CC264/100)</f>
        <v/>
      </c>
      <c r="BG268" s="511" t="e">
        <f t="shared" si="1553"/>
        <v>#VALUE!</v>
      </c>
      <c r="BH268" s="198">
        <f t="shared" si="1554"/>
        <v>0</v>
      </c>
      <c r="BI268" s="512" t="e">
        <f>IF(CX268=0,BI267,(DK268*查询!$R$5+DL268*查询!$Q$5+DM268*查询!$N$5+DN268*查询!$O$5+DO268*查询!$P$5)*AF268/CX268)</f>
        <v>#VALUE!</v>
      </c>
      <c r="BJ268" s="512" t="e">
        <f>IF(CX268=0,BJ267,(DP268*查询!$S$5+DQ268*查询!$T$5+DR268*查询!$U$5)*AF268/CX268)</f>
        <v>#VALUE!</v>
      </c>
      <c r="BK268" s="512">
        <f t="shared" si="1605"/>
        <v>1</v>
      </c>
      <c r="BL268" s="513" t="str">
        <f>IF(_cfyc_month_day!A264="","",_cfyc_month_day!A264)</f>
        <v/>
      </c>
      <c r="BM268" s="513" t="str">
        <f>IF(_cfyc_month_day!B264="","",_cfyc_month_day!B264)</f>
        <v/>
      </c>
      <c r="BN268" s="513" t="str">
        <f>IF(_cfyc_month_day!C264="","",_cfyc_month_day!C264)</f>
        <v/>
      </c>
      <c r="BO268" s="522" t="str">
        <f>IF(_cfyc_month_day!D264="","",_cfyc_month_day!D264)</f>
        <v/>
      </c>
      <c r="BP268" s="522" t="str">
        <f>IF(_cfyc_month_day!E264="","",_cfyc_month_day!E264)</f>
        <v/>
      </c>
      <c r="BQ268" s="522" t="str">
        <f>IF(_cfyc_month_day!F264="","",_cfyc_month_day!F264)</f>
        <v/>
      </c>
      <c r="BR268" s="513" t="str">
        <f>IF(_tag_month_day!T264="","",_tag_month_day!T264)</f>
        <v/>
      </c>
      <c r="BS268" s="513" t="str">
        <f>IF(_tag_month_day!U264="","",_tag_month_day!U264)</f>
        <v/>
      </c>
      <c r="BT268" s="523" t="str">
        <f t="shared" si="1606"/>
        <v/>
      </c>
      <c r="BU268" s="223" t="str">
        <f>IF(_tag_month_day!V264="","",_tag_month_day!V264)</f>
        <v/>
      </c>
      <c r="BV268" s="206" t="str">
        <f>IF(_tag_month_day!W264="","",_tag_month_day!W264)</f>
        <v/>
      </c>
      <c r="BW268" s="540" t="str">
        <f>IF(_tag_month_day!X264="","",_tag_month_day!X264)</f>
        <v/>
      </c>
      <c r="BX268" s="540" t="str">
        <f>IF(_tag_month_day!Y264="","",_tag_month_day!Y264)</f>
        <v/>
      </c>
      <c r="BY268" s="541">
        <f ca="1" t="shared" si="1607"/>
        <v>43628.041666666</v>
      </c>
      <c r="BZ268" s="542"/>
      <c r="CA268" s="543" t="str">
        <f>IF(_jhy2_month_day!A264="","",_jhy2_month_day!A264)</f>
        <v/>
      </c>
      <c r="CB268" s="464" t="str">
        <f>IF(_jhy2_month_day!B264="","",_jhy2_month_day!B264)</f>
        <v/>
      </c>
      <c r="CC268" s="464" t="str">
        <f>IF(_jhy2_month_day!C264="","",_jhy2_month_day!C264)</f>
        <v/>
      </c>
      <c r="CD268" s="464" t="str">
        <f>IF(_jhy2_month_day!D264="","",_jhy2_month_day!D264)</f>
        <v/>
      </c>
      <c r="CE268" s="464" t="str">
        <f>IF(_jhy2_month_day!E264="","",_jhy2_month_day!E264)</f>
        <v/>
      </c>
      <c r="CF268" s="464" t="str">
        <f>IF(_jhy2_month_day!F264="","",_jhy2_month_day!F264)</f>
        <v/>
      </c>
      <c r="CG268" s="464" t="str">
        <f>IF(_jhy2_month_day!G264="","",_jhy2_month_day!G264)</f>
        <v/>
      </c>
      <c r="CH268" s="464" t="str">
        <f>IF(_jhy2_month_day!H264="","",_jhy2_month_day!H264)</f>
        <v/>
      </c>
      <c r="CI268" s="464" t="str">
        <f>IF(_jhy2_month_day!I264="","",_jhy2_month_day!I264)</f>
        <v/>
      </c>
      <c r="CJ268" s="464" t="str">
        <f>IF(_jhy2_month_day!J264="","",_jhy2_month_day!J264)</f>
        <v/>
      </c>
      <c r="CK268" s="464" t="str">
        <f>IF(_jhy2_month_day!K264="","",_jhy2_month_day!K264)</f>
        <v/>
      </c>
      <c r="CL268" s="562" t="str">
        <f>IF(_jhy2_month_day!L264="","",_jhy2_month_day!L264)</f>
        <v/>
      </c>
      <c r="CM268" s="562" t="str">
        <f>IF(_jhy2_month_day!M264="","",_jhy2_month_day!M264)</f>
        <v/>
      </c>
      <c r="CN268" s="562" t="str">
        <f>IF(_jhy2_month_day!N264="","",_jhy2_month_day!N264)</f>
        <v/>
      </c>
      <c r="CO268" s="562" t="str">
        <f>IF(_jhy2_month_day!O264="","",_jhy2_month_day!O264)</f>
        <v/>
      </c>
      <c r="CP268" s="562" t="str">
        <f>IF(_jhy2_month_day!P264="","",_jhy2_month_day!P264)</f>
        <v/>
      </c>
      <c r="CQ268" s="562" t="str">
        <f>IF(_jhy2_month_day!Q264="","",_jhy2_month_day!Q264)</f>
        <v/>
      </c>
      <c r="CR268" s="563" t="str">
        <f>IF(_jhy2_month_day!R264="","",_jhy2_month_day!R264)</f>
        <v/>
      </c>
      <c r="CS268" s="576" t="str">
        <f>IF(_jhy2_month_day!S264="","",_jhy2_month_day!S264)</f>
        <v/>
      </c>
      <c r="CT268" s="562" t="str">
        <f>IF(_jhy2_month_day!T264="","",_jhy2_month_day!T264)</f>
        <v/>
      </c>
      <c r="CU268" s="577" t="e">
        <f t="shared" si="1555"/>
        <v>#VALUE!</v>
      </c>
      <c r="CV268" s="198" t="e">
        <f t="shared" si="1556"/>
        <v>#VALUE!</v>
      </c>
      <c r="CW268" s="192" t="e">
        <f t="shared" si="1557"/>
        <v>#VALUE!</v>
      </c>
      <c r="CX268" s="192" t="e">
        <f t="shared" si="1558"/>
        <v>#VALUE!</v>
      </c>
      <c r="CY268" s="202" t="e">
        <f t="shared" si="1559"/>
        <v>#VALUE!</v>
      </c>
      <c r="CZ268" s="192" t="e">
        <f t="shared" ref="CZ268:DI268" si="1652">$AJ268*EF268</f>
        <v>#VALUE!</v>
      </c>
      <c r="DA268" s="192" t="e">
        <f t="shared" si="1652"/>
        <v>#VALUE!</v>
      </c>
      <c r="DB268" s="192" t="e">
        <f t="shared" si="1652"/>
        <v>#VALUE!</v>
      </c>
      <c r="DC268" s="192" t="e">
        <f t="shared" si="1652"/>
        <v>#VALUE!</v>
      </c>
      <c r="DD268" s="192" t="e">
        <f t="shared" si="1652"/>
        <v>#VALUE!</v>
      </c>
      <c r="DE268" s="192" t="e">
        <f t="shared" si="1652"/>
        <v>#VALUE!</v>
      </c>
      <c r="DF268" s="192" t="e">
        <f t="shared" si="1652"/>
        <v>#VALUE!</v>
      </c>
      <c r="DG268" s="192" t="e">
        <f t="shared" si="1652"/>
        <v>#VALUE!</v>
      </c>
      <c r="DH268" s="192" t="e">
        <f t="shared" si="1652"/>
        <v>#VALUE!</v>
      </c>
      <c r="DI268" s="192" t="e">
        <f t="shared" si="1652"/>
        <v>#VALUE!</v>
      </c>
      <c r="DJ268" s="192" t="e">
        <f t="shared" si="1561"/>
        <v>#VALUE!</v>
      </c>
      <c r="DK268" s="192" t="e">
        <f t="shared" si="1562"/>
        <v>#VALUE!</v>
      </c>
      <c r="DL268" s="192" t="e">
        <f t="shared" si="1563"/>
        <v>#VALUE!</v>
      </c>
      <c r="DM268" s="192" t="e">
        <f t="shared" si="1564"/>
        <v>#VALUE!</v>
      </c>
      <c r="DN268" s="192" t="e">
        <f t="shared" si="1565"/>
        <v>#VALUE!</v>
      </c>
      <c r="DO268" s="192" t="e">
        <f t="shared" si="1566"/>
        <v>#VALUE!</v>
      </c>
      <c r="DP268" s="192" t="e">
        <f t="shared" si="1567"/>
        <v>#VALUE!</v>
      </c>
      <c r="DQ268" s="192" t="e">
        <f t="shared" si="1568"/>
        <v>#VALUE!</v>
      </c>
      <c r="DR268" s="192" t="e">
        <f t="shared" si="1569"/>
        <v>#VALUE!</v>
      </c>
      <c r="DS268" s="192" t="e">
        <f t="shared" si="1570"/>
        <v>#VALUE!</v>
      </c>
      <c r="DT268" s="192" t="e">
        <f t="shared" si="1571"/>
        <v>#VALUE!</v>
      </c>
      <c r="DU268" s="192" t="e">
        <f t="shared" si="1572"/>
        <v>#VALUE!</v>
      </c>
      <c r="DV268" s="198" t="e">
        <f t="shared" si="1573"/>
        <v>#VALUE!</v>
      </c>
      <c r="DW268" s="198" t="e">
        <f t="shared" si="1574"/>
        <v>#DIV/0!</v>
      </c>
      <c r="DX268" s="198" t="e">
        <f t="shared" si="1575"/>
        <v>#DIV/0!</v>
      </c>
      <c r="DY268" s="198" t="e">
        <f t="shared" si="1576"/>
        <v>#VALUE!</v>
      </c>
      <c r="DZ268" s="198" t="e">
        <f t="shared" si="1577"/>
        <v>#VALUE!</v>
      </c>
      <c r="EA268" s="198" t="e">
        <f t="shared" si="1578"/>
        <v>#VALUE!</v>
      </c>
      <c r="EB268" s="198" t="e">
        <f t="shared" si="1579"/>
        <v>#VALUE!</v>
      </c>
      <c r="EC268" s="198" t="e">
        <f t="shared" si="1580"/>
        <v>#DIV/0!</v>
      </c>
      <c r="ED268" s="198" t="e">
        <f t="shared" si="1581"/>
        <v>#VALUE!</v>
      </c>
      <c r="EE268" s="198" t="e">
        <f t="shared" si="1582"/>
        <v>#VALUE!</v>
      </c>
      <c r="EF268" s="198" t="e">
        <f t="shared" ref="EF268:EO268" si="1653">DV268/SUM($DV268:$EE268)</f>
        <v>#VALUE!</v>
      </c>
      <c r="EG268" s="198" t="e">
        <f t="shared" si="1653"/>
        <v>#DIV/0!</v>
      </c>
      <c r="EH268" s="198" t="e">
        <f t="shared" si="1653"/>
        <v>#DIV/0!</v>
      </c>
      <c r="EI268" s="198" t="e">
        <f t="shared" si="1653"/>
        <v>#VALUE!</v>
      </c>
      <c r="EJ268" s="198" t="e">
        <f t="shared" si="1653"/>
        <v>#VALUE!</v>
      </c>
      <c r="EK268" s="198" t="e">
        <f t="shared" si="1653"/>
        <v>#VALUE!</v>
      </c>
      <c r="EL268" s="198" t="e">
        <f t="shared" si="1653"/>
        <v>#VALUE!</v>
      </c>
      <c r="EM268" s="198" t="e">
        <f t="shared" si="1653"/>
        <v>#DIV/0!</v>
      </c>
      <c r="EN268" s="198" t="e">
        <f t="shared" si="1653"/>
        <v>#VALUE!</v>
      </c>
      <c r="EO268" s="198" t="e">
        <f t="shared" si="1653"/>
        <v>#VALUE!</v>
      </c>
      <c r="EP268" s="511">
        <f t="shared" ref="EP268:EW268" si="1654">EP267</f>
        <v>0.08</v>
      </c>
      <c r="EQ268" s="511">
        <f t="shared" si="1654"/>
        <v>0.015</v>
      </c>
      <c r="ER268" s="511">
        <f t="shared" si="1654"/>
        <v>0.015</v>
      </c>
      <c r="ES268" s="511">
        <f t="shared" si="1654"/>
        <v>0.015</v>
      </c>
      <c r="ET268" s="511">
        <f t="shared" si="1654"/>
        <v>0.015</v>
      </c>
      <c r="EU268" s="511">
        <f t="shared" si="1654"/>
        <v>0.09</v>
      </c>
      <c r="EV268" s="511">
        <f t="shared" si="1654"/>
        <v>0.09</v>
      </c>
      <c r="EW268" s="511">
        <f t="shared" si="1654"/>
        <v>0.09</v>
      </c>
      <c r="EX268" s="420" t="str">
        <f>IF(_tag_month_day!AS264="","",_tag_month_day!AS264/100)</f>
        <v/>
      </c>
      <c r="EY268" s="420" t="str">
        <f>IF(_tag_month_day!AT264="","",_tag_month_day!AT264/100)</f>
        <v/>
      </c>
      <c r="EZ268" s="420" t="str">
        <f>IF(_tag_month_day!AU264="","",_tag_month_day!AU264/100)</f>
        <v/>
      </c>
      <c r="FA268" s="420" t="str">
        <f>IF(_tag_month_day!AV264="","",_tag_month_day!AV264/100)</f>
        <v/>
      </c>
      <c r="FB268" s="420" t="str">
        <f>IF(_tag_month_day!AW264="","",_tag_month_day!AW264/100)</f>
        <v/>
      </c>
      <c r="FC268" s="420" t="str">
        <f>IF(_tag_month_day!AX264="","",_tag_month_day!AX264/100)</f>
        <v/>
      </c>
      <c r="FD268" s="510">
        <f t="shared" si="1611"/>
        <v>0.33</v>
      </c>
      <c r="FE268" s="510">
        <f t="shared" si="1612"/>
        <v>0.19</v>
      </c>
      <c r="FF268" s="510">
        <f t="shared" si="1613"/>
        <v>0.003</v>
      </c>
      <c r="FG268" s="510">
        <f t="shared" si="1614"/>
        <v>0</v>
      </c>
      <c r="FH268" s="603">
        <f t="shared" si="1615"/>
        <v>0.0001</v>
      </c>
      <c r="FI268" s="510">
        <f t="shared" ref="FI268:FR268" si="1655">FI267</f>
        <v>0.41</v>
      </c>
      <c r="FJ268" s="510">
        <f t="shared" si="1655"/>
        <v>0.11</v>
      </c>
      <c r="FK268" s="510">
        <f t="shared" si="1655"/>
        <v>0.015</v>
      </c>
      <c r="FL268" s="510">
        <f t="shared" si="1655"/>
        <v>0</v>
      </c>
      <c r="FM268" s="603">
        <f t="shared" si="1655"/>
        <v>0.0001</v>
      </c>
      <c r="FN268" s="510" t="str">
        <f>IF(_tag_month_day!AY264="","",_tag_month_day!AY264/100)</f>
        <v/>
      </c>
      <c r="FO268" s="510" t="str">
        <f>IF(_tag_month_day!AZ264="","",_tag_month_day!AZ264/100)</f>
        <v/>
      </c>
      <c r="FP268" s="510" t="str">
        <f>IF(_tag_month_day!BA264="","",_tag_month_day!BA264/100)</f>
        <v/>
      </c>
      <c r="FQ268" s="510" t="str">
        <f>IF(_tag_month_day!BB264="","",_tag_month_day!BB264/100)</f>
        <v/>
      </c>
      <c r="FR268" s="603" t="str">
        <f>IF(_tag_month_day!BC264="","",_tag_month_day!BC264/100)</f>
        <v/>
      </c>
      <c r="FS268" s="510" t="str">
        <f>IF(_tag_month_day!BD264="","",_tag_month_day!BD264/100)</f>
        <v/>
      </c>
      <c r="FT268" s="510" t="str">
        <f>IF(_tag_month_day!BE264="","",_tag_month_day!BE264/100)</f>
        <v/>
      </c>
      <c r="FU268" s="510" t="str">
        <f>IF(_tag_month_day!BF264="","",_tag_month_day!BF264/100)</f>
        <v/>
      </c>
      <c r="FV268" s="510" t="str">
        <f>IF(_tag_month_day!BG264="","",_tag_month_day!BG264/100)</f>
        <v/>
      </c>
      <c r="FW268" s="603" t="str">
        <f>IF(_tag_month_day!BH264="","",_tag_month_day!BH264/100)</f>
        <v/>
      </c>
      <c r="FX268" s="510" t="str">
        <f>IF(_tag_month_day!BI264="","",_tag_month_day!BI264/100)</f>
        <v/>
      </c>
      <c r="FY268" s="510" t="str">
        <f>IF(_tag_month_day!BJ264="","",_tag_month_day!BJ264/100)</f>
        <v/>
      </c>
      <c r="FZ268" s="605" t="str">
        <f>IF(_tag_month_day!BK264="","",_tag_month_day!BK264/100)</f>
        <v/>
      </c>
      <c r="GA268" s="510" t="str">
        <f>IF(_tag_month_day!BL264="","",_tag_month_day!BL264/100)</f>
        <v/>
      </c>
      <c r="GB268" s="603" t="str">
        <f>IF(_tag_month_day!BM264="","",_tag_month_day!BM264/100)</f>
        <v/>
      </c>
      <c r="GC268" s="420" t="str">
        <f>IF(_tag_month_day!BN264="","",_tag_month_day!BN264/100)</f>
        <v/>
      </c>
      <c r="GD268" s="420" t="str">
        <f>IF(_tag_month_day!BO264="","",_tag_month_day!BO264/100)</f>
        <v/>
      </c>
      <c r="GE268" s="420" t="str">
        <f>IF(_tag_month_day!BP264="","",_tag_month_day!BP264/100)</f>
        <v/>
      </c>
      <c r="GF268" s="420" t="str">
        <f>IF(_tag_month_day!BQ264="","",_tag_month_day!BQ264/100)</f>
        <v/>
      </c>
      <c r="GG268" s="420" t="str">
        <f>IF(_tag_month_day!BR264="","",_tag_month_day!BR264/100)</f>
        <v/>
      </c>
      <c r="GH268" s="420" t="str">
        <f>IF(_tag_month_day!BS264="","",_tag_month_day!BS264/100)</f>
        <v/>
      </c>
      <c r="GI268" s="603" t="str">
        <f>IF(_tag_month_day!BT264="","",_tag_month_day!BT264/100)</f>
        <v/>
      </c>
      <c r="GJ268" s="612" t="str">
        <f>IF(_tag_month_day!BU264="","",_tag_month_day!BU264/100)</f>
        <v/>
      </c>
      <c r="GK268" s="620" t="str">
        <f>IF(_tag_month_day!BV264="",IF(_rlcf_month_day!A$2="","",_rlcf_month_day!A$2/100),_tag_month_day!BV264/100)</f>
        <v/>
      </c>
      <c r="GL268" s="620" t="str">
        <f>IF(_tag_month_day!BW264="",IF(_rlcf_month_day!B$2="","",_rlcf_month_day!B$2/100),_tag_month_day!BW264/100)</f>
        <v/>
      </c>
      <c r="GM268" s="621" t="str">
        <f>IF(_tag_month_day!BX264="",IF(_rlcf_month_day!C$2="","",_rlcf_month_day!C$2/100),_tag_month_day!BX264/100)</f>
        <v/>
      </c>
      <c r="GN268" s="620" t="str">
        <f>IF(_tag_month_day!BV264="",IF(_rlcf_month_day!A$2="","",_rlcf_month_day!A$2/100),_tag_month_day!BV264/100)</f>
        <v/>
      </c>
      <c r="GO268" s="620" t="str">
        <f>IF(_tag_month_day!BW264="",IF(_rlcf_month_day!B$2="","",_rlcf_month_day!B$2/100),_tag_month_day!BW264/100)</f>
        <v/>
      </c>
      <c r="GP268" s="620" t="str">
        <f>IF(_tag_month_day!CD264="",IF(_rlcf_month_day!E$2="","",_rlcf_month_day!E$2/100),_tag_month_day!CD264/100)</f>
        <v/>
      </c>
      <c r="GQ268" s="620" t="str">
        <f>IF(_tag_month_day!CE264="",IF(_rlcf_month_day!F$2="","",_rlcf_month_day!F$2/100),_tag_month_day!CE264/100)</f>
        <v/>
      </c>
      <c r="GR268" s="621" t="str">
        <f>IF(_tag_month_day!CF264="",IF(_rlcf_month_day!G$2="","",_rlcf_month_day!G$2/100),_tag_month_day!CF264/100)</f>
        <v/>
      </c>
      <c r="GS268" s="626">
        <f t="shared" ref="GS268:HH268" si="1656">GS267</f>
        <v>0.953</v>
      </c>
      <c r="GT268" s="626">
        <f t="shared" si="1656"/>
        <v>0.55</v>
      </c>
      <c r="GU268" s="626">
        <f t="shared" si="1656"/>
        <v>0.55</v>
      </c>
      <c r="GV268" s="626">
        <f t="shared" si="1656"/>
        <v>0.55</v>
      </c>
      <c r="GW268" s="626">
        <f t="shared" si="1656"/>
        <v>0.5</v>
      </c>
      <c r="GX268" s="626">
        <f t="shared" si="1656"/>
        <v>0.935</v>
      </c>
      <c r="GY268" s="626">
        <f t="shared" si="1656"/>
        <v>0.15</v>
      </c>
      <c r="GZ268" s="626">
        <f t="shared" si="1656"/>
        <v>1</v>
      </c>
      <c r="HA268" s="632">
        <f t="shared" si="1656"/>
        <v>0.047</v>
      </c>
      <c r="HB268" s="632">
        <f t="shared" si="1656"/>
        <v>0.45</v>
      </c>
      <c r="HC268" s="632">
        <f t="shared" si="1656"/>
        <v>0.45</v>
      </c>
      <c r="HD268" s="632">
        <f t="shared" si="1656"/>
        <v>0.45</v>
      </c>
      <c r="HE268" s="632">
        <f t="shared" si="1656"/>
        <v>0.5</v>
      </c>
      <c r="HF268" s="632">
        <f t="shared" si="1656"/>
        <v>0.065</v>
      </c>
      <c r="HG268" s="632">
        <f t="shared" si="1656"/>
        <v>0.85</v>
      </c>
      <c r="HH268" s="632">
        <f t="shared" si="1656"/>
        <v>0</v>
      </c>
      <c r="HI268" s="68">
        <f t="shared" si="1587"/>
        <v>0</v>
      </c>
      <c r="HJ268" s="68" t="e">
        <f t="shared" si="1618"/>
        <v>#VALUE!</v>
      </c>
      <c r="HK268" s="202">
        <f t="shared" si="1619"/>
        <v>0.85</v>
      </c>
      <c r="HL268" s="464">
        <f t="shared" si="1620"/>
        <v>550000</v>
      </c>
      <c r="HM268" s="464">
        <f t="shared" si="1621"/>
        <v>480000</v>
      </c>
      <c r="HN268" s="192" t="e">
        <f t="shared" si="1588"/>
        <v>#VALUE!</v>
      </c>
      <c r="HO268" s="192" t="e">
        <f>HN268*HK268*$HO$2/HL268*1000000</f>
        <v>#VALUE!</v>
      </c>
      <c r="HP268" s="192" t="e">
        <f>HN268*HK268*$HP$2/HM268*1000000</f>
        <v>#VALUE!</v>
      </c>
    </row>
    <row r="269" customFormat="1" spans="1:224">
      <c r="A269" s="381">
        <v>264</v>
      </c>
      <c r="B269" s="54">
        <f ca="1" t="shared" si="1622"/>
        <v>43627</v>
      </c>
      <c r="C269" s="57">
        <f t="shared" si="1623"/>
        <v>0.0416666666666667</v>
      </c>
      <c r="D269" s="68" t="str">
        <f ca="1" t="shared" si="1589"/>
        <v>中班</v>
      </c>
      <c r="E269" s="68" t="str">
        <f ca="1" t="shared" si="1590"/>
        <v>丙</v>
      </c>
      <c r="F269" s="68">
        <f ca="1">SUMPRODUCT((成本日报!$A$3:$A$95=计划!B269)*(成本日报!$B$3:$B$95=计划!$D269),成本日报!$C$3:$C$95)</f>
        <v>3</v>
      </c>
      <c r="G269" s="382">
        <f ca="1" t="shared" si="1624"/>
        <v>43627.9583333327</v>
      </c>
      <c r="H269" s="382">
        <f ca="1" t="shared" si="1591"/>
        <v>43627.9652777771</v>
      </c>
      <c r="I269" s="382">
        <f ca="1" t="shared" si="1592"/>
        <v>43627.9708333327</v>
      </c>
      <c r="J269" s="382">
        <f ca="1" t="shared" si="1593"/>
        <v>43627.9999999994</v>
      </c>
      <c r="K269" s="382">
        <f ca="1" t="shared" si="1594"/>
        <v>43628.0624999994</v>
      </c>
      <c r="L269" s="382">
        <f ca="1" t="shared" si="1595"/>
        <v>43628.0833333327</v>
      </c>
      <c r="M269" s="398" t="str">
        <f>IF(_tag_month_day!A265="","",_tag_month_day!A265)</f>
        <v/>
      </c>
      <c r="N269" s="398" t="str">
        <f>IF(_tag_month_day!B265="","",_tag_month_day!B265)</f>
        <v/>
      </c>
      <c r="O269" s="399" t="e">
        <f t="shared" si="1596"/>
        <v>#VALUE!</v>
      </c>
      <c r="P269" s="398" t="str">
        <f>IF(_tag_month_day!C265="","",_tag_month_day!C265)</f>
        <v/>
      </c>
      <c r="Q269" s="398" t="str">
        <f>IF(_tag_month_day!D265="","",_tag_month_day!D265)</f>
        <v/>
      </c>
      <c r="R269" s="416">
        <f>IF(_tag_month_day!CB265="",R268,_tag_month_day!CB265/100)</f>
        <v>0.07</v>
      </c>
      <c r="S269" s="417" t="str">
        <f>IF(_tag_month_day!E265="","",_tag_month_day!E265)</f>
        <v/>
      </c>
      <c r="T269" s="417" t="str">
        <f>IF(_tag_month_day!F265="","",_tag_month_day!F265)</f>
        <v/>
      </c>
      <c r="U269" s="418" t="e">
        <f t="shared" si="1550"/>
        <v>#VALUE!</v>
      </c>
      <c r="V269" s="53" t="e">
        <f t="shared" si="1551"/>
        <v>#VALUE!</v>
      </c>
      <c r="W269" s="419" t="str">
        <f>IF(_jhy_month_day!A265="","",_jhy_month_day!A265)</f>
        <v/>
      </c>
      <c r="X269" s="420" t="str">
        <f>IF(_jhy_month_day!B265="","",_jhy_month_day!B265/100)</f>
        <v/>
      </c>
      <c r="Y269" s="420" t="str">
        <f>IF(_jhy_month_day!C265="","",_jhy_month_day!C265/100)</f>
        <v/>
      </c>
      <c r="Z269" s="439">
        <f t="shared" si="1641"/>
        <v>66</v>
      </c>
      <c r="AA269" s="440" t="str">
        <f>IF(_tag_month_day!G265="","",_tag_month_day!G265/100)</f>
        <v/>
      </c>
      <c r="AB269" s="440" t="str">
        <f>IF(_tag_month_day!H265="","",_tag_month_day!H265/100)</f>
        <v/>
      </c>
      <c r="AC269" s="193">
        <f t="shared" si="1597"/>
        <v>1.59963432013121</v>
      </c>
      <c r="AD269" s="441" t="str">
        <f t="shared" si="1598"/>
        <v/>
      </c>
      <c r="AE269" s="442" t="str">
        <f t="shared" si="1599"/>
        <v/>
      </c>
      <c r="AF269" s="443">
        <v>1</v>
      </c>
      <c r="AG269" s="68" t="str">
        <f>IF(_duihao_month_day!A265="","",_duihao_month_day!A265)</f>
        <v/>
      </c>
      <c r="AH269" s="463">
        <f>IF(_gyk_month_day!B265="",AH268,_gyk_month_day!B265)</f>
        <v>820</v>
      </c>
      <c r="AI269" s="464" t="e">
        <f t="shared" si="1625"/>
        <v>#VALUE!</v>
      </c>
      <c r="AJ269" s="68" t="str">
        <f>IF(_tag_month_day!I265="","",_tag_month_day!I265)</f>
        <v/>
      </c>
      <c r="AK269" s="465" t="str">
        <f>IF(_tzyy_month_day!A265="","",_tzyy_month_day!A265)</f>
        <v/>
      </c>
      <c r="AL269" s="465" t="str">
        <f>IF(_tzyy_month_day!B265="","",_tzyy_month_day!B265)</f>
        <v/>
      </c>
      <c r="AM269" s="465" t="str">
        <f>IF(_tzyy_month_day!C265="","",_tzyy_month_day!C265)</f>
        <v/>
      </c>
      <c r="AN269" s="466" t="str">
        <f>IF(_tag_month_day!CG265="","",_tag_month_day!CG265)</f>
        <v/>
      </c>
      <c r="AO269" s="466" t="str">
        <f>IF(_tag_month_day!CH265="","",_tag_month_day!CH265)</f>
        <v/>
      </c>
      <c r="AP269" s="486" t="e">
        <f t="shared" si="1600"/>
        <v>#VALUE!</v>
      </c>
      <c r="AQ269" s="487" t="str">
        <f>IF(_tag_month_day!J265="","",_tag_month_day!J265/100)</f>
        <v/>
      </c>
      <c r="AR269" s="488">
        <f t="shared" si="1601"/>
        <v>1.3</v>
      </c>
      <c r="AS269" s="489" t="e">
        <f t="shared" si="1552"/>
        <v>#VALUE!</v>
      </c>
      <c r="AT269" s="489">
        <f t="shared" si="1602"/>
        <v>0</v>
      </c>
      <c r="AU269" s="490" t="str">
        <f>IF(_tag_month_day!K265="","",_tag_month_day!K265)</f>
        <v/>
      </c>
      <c r="AV269" s="491" t="str">
        <f>IF(_tag_month_day!L265="","",_tag_month_day!L265/100)</f>
        <v/>
      </c>
      <c r="AW269" s="420">
        <f t="shared" si="1524"/>
        <v>0</v>
      </c>
      <c r="AX269" s="420">
        <f t="shared" si="1603"/>
        <v>0</v>
      </c>
      <c r="AY269" s="420" t="str">
        <f>IF(_tag_month_day!M265="","",_tag_month_day!M265/100)</f>
        <v/>
      </c>
      <c r="AZ269" s="420" t="str">
        <f>IF(_tag_month_day!N265="","",_tag_month_day!N265/100)</f>
        <v/>
      </c>
      <c r="BA269" s="420" t="str">
        <f>IF(_tag_month_day!O265="","",_tag_month_day!O265/100)</f>
        <v/>
      </c>
      <c r="BB269" s="496" t="str">
        <f>IF(_tag_month_day!P265="","",_tag_month_day!P265/100)</f>
        <v/>
      </c>
      <c r="BC269" s="496">
        <f t="shared" si="1604"/>
        <v>0</v>
      </c>
      <c r="BD269" s="496" t="str">
        <f>IF(_tag_month_day!Q265="","",_tag_month_day!Q265/100)</f>
        <v/>
      </c>
      <c r="BE269" s="510" t="str">
        <f>IF(_tag_month_day!R265="","",_tag_month_day!R265/100)</f>
        <v/>
      </c>
      <c r="BF269" s="413" t="str">
        <f>IF(_tag_month_day!CC265="","",_tag_month_day!CC265/100)</f>
        <v/>
      </c>
      <c r="BG269" s="511" t="e">
        <f t="shared" si="1553"/>
        <v>#VALUE!</v>
      </c>
      <c r="BH269" s="198">
        <f t="shared" si="1554"/>
        <v>0</v>
      </c>
      <c r="BI269" s="512" t="e">
        <f>IF(CX269=0,BI268,(DK269*查询!$R$5+DL269*查询!$Q$5+DM269*查询!$N$5+DN269*查询!$O$5+DO269*查询!$P$5)*AF269/CX269)</f>
        <v>#VALUE!</v>
      </c>
      <c r="BJ269" s="512" t="e">
        <f>IF(CX269=0,BJ268,(DP269*查询!$S$5+DQ269*查询!$T$5+DR269*查询!$U$5)*AF269/CX269)</f>
        <v>#VALUE!</v>
      </c>
      <c r="BK269" s="512">
        <f t="shared" si="1605"/>
        <v>1</v>
      </c>
      <c r="BL269" s="513" t="str">
        <f>IF(_cfyc_month_day!A265="","",_cfyc_month_day!A265)</f>
        <v/>
      </c>
      <c r="BM269" s="513" t="str">
        <f>IF(_cfyc_month_day!B265="","",_cfyc_month_day!B265)</f>
        <v/>
      </c>
      <c r="BN269" s="513" t="str">
        <f>IF(_cfyc_month_day!C265="","",_cfyc_month_day!C265)</f>
        <v/>
      </c>
      <c r="BO269" s="522" t="str">
        <f>IF(_cfyc_month_day!D265="","",_cfyc_month_day!D265)</f>
        <v/>
      </c>
      <c r="BP269" s="522" t="str">
        <f>IF(_cfyc_month_day!E265="","",_cfyc_month_day!E265)</f>
        <v/>
      </c>
      <c r="BQ269" s="522" t="str">
        <f>IF(_cfyc_month_day!F265="","",_cfyc_month_day!F265)</f>
        <v/>
      </c>
      <c r="BR269" s="513" t="str">
        <f>IF(_tag_month_day!T265="","",_tag_month_day!T265)</f>
        <v/>
      </c>
      <c r="BS269" s="513" t="str">
        <f>IF(_tag_month_day!U265="","",_tag_month_day!U265)</f>
        <v/>
      </c>
      <c r="BT269" s="523" t="str">
        <f t="shared" si="1606"/>
        <v/>
      </c>
      <c r="BU269" s="223" t="str">
        <f>IF(_tag_month_day!V265="","",_tag_month_day!V265)</f>
        <v/>
      </c>
      <c r="BV269" s="206" t="str">
        <f>IF(_tag_month_day!W265="","",_tag_month_day!W265)</f>
        <v/>
      </c>
      <c r="BW269" s="540" t="str">
        <f>IF(_tag_month_day!X265="","",_tag_month_day!X265)</f>
        <v/>
      </c>
      <c r="BX269" s="540" t="str">
        <f>IF(_tag_month_day!Y265="","",_tag_month_day!Y265)</f>
        <v/>
      </c>
      <c r="BY269" s="541">
        <f ca="1" t="shared" si="1607"/>
        <v>43628.0833333327</v>
      </c>
      <c r="BZ269" s="542"/>
      <c r="CA269" s="543" t="str">
        <f>IF(_jhy2_month_day!A265="","",_jhy2_month_day!A265)</f>
        <v/>
      </c>
      <c r="CB269" s="464" t="str">
        <f>IF(_jhy2_month_day!B265="","",_jhy2_month_day!B265)</f>
        <v/>
      </c>
      <c r="CC269" s="464" t="str">
        <f>IF(_jhy2_month_day!C265="","",_jhy2_month_day!C265)</f>
        <v/>
      </c>
      <c r="CD269" s="464" t="str">
        <f>IF(_jhy2_month_day!D265="","",_jhy2_month_day!D265)</f>
        <v/>
      </c>
      <c r="CE269" s="464" t="str">
        <f>IF(_jhy2_month_day!E265="","",_jhy2_month_day!E265)</f>
        <v/>
      </c>
      <c r="CF269" s="464" t="str">
        <f>IF(_jhy2_month_day!F265="","",_jhy2_month_day!F265)</f>
        <v/>
      </c>
      <c r="CG269" s="464" t="str">
        <f>IF(_jhy2_month_day!G265="","",_jhy2_month_day!G265)</f>
        <v/>
      </c>
      <c r="CH269" s="464" t="str">
        <f>IF(_jhy2_month_day!H265="","",_jhy2_month_day!H265)</f>
        <v/>
      </c>
      <c r="CI269" s="464" t="str">
        <f>IF(_jhy2_month_day!I265="","",_jhy2_month_day!I265)</f>
        <v/>
      </c>
      <c r="CJ269" s="464" t="str">
        <f>IF(_jhy2_month_day!J265="","",_jhy2_month_day!J265)</f>
        <v/>
      </c>
      <c r="CK269" s="464" t="str">
        <f>IF(_jhy2_month_day!K265="","",_jhy2_month_day!K265)</f>
        <v/>
      </c>
      <c r="CL269" s="562" t="str">
        <f>IF(_jhy2_month_day!L265="","",_jhy2_month_day!L265)</f>
        <v/>
      </c>
      <c r="CM269" s="562" t="str">
        <f>IF(_jhy2_month_day!M265="","",_jhy2_month_day!M265)</f>
        <v/>
      </c>
      <c r="CN269" s="562" t="str">
        <f>IF(_jhy2_month_day!N265="","",_jhy2_month_day!N265)</f>
        <v/>
      </c>
      <c r="CO269" s="562" t="str">
        <f>IF(_jhy2_month_day!O265="","",_jhy2_month_day!O265)</f>
        <v/>
      </c>
      <c r="CP269" s="562" t="str">
        <f>IF(_jhy2_month_day!P265="","",_jhy2_month_day!P265)</f>
        <v/>
      </c>
      <c r="CQ269" s="562" t="str">
        <f>IF(_jhy2_month_day!Q265="","",_jhy2_month_day!Q265)</f>
        <v/>
      </c>
      <c r="CR269" s="563" t="str">
        <f>IF(_jhy2_month_day!R265="","",_jhy2_month_day!R265)</f>
        <v/>
      </c>
      <c r="CS269" s="576" t="str">
        <f>IF(_jhy2_month_day!S265="","",_jhy2_month_day!S265)</f>
        <v/>
      </c>
      <c r="CT269" s="562" t="str">
        <f>IF(_jhy2_month_day!T265="","",_jhy2_month_day!T265)</f>
        <v/>
      </c>
      <c r="CU269" s="577" t="e">
        <f t="shared" si="1555"/>
        <v>#VALUE!</v>
      </c>
      <c r="CV269" s="198" t="e">
        <f t="shared" si="1556"/>
        <v>#VALUE!</v>
      </c>
      <c r="CW269" s="192" t="e">
        <f t="shared" si="1557"/>
        <v>#VALUE!</v>
      </c>
      <c r="CX269" s="192" t="e">
        <f t="shared" si="1558"/>
        <v>#VALUE!</v>
      </c>
      <c r="CY269" s="202" t="e">
        <f t="shared" si="1559"/>
        <v>#VALUE!</v>
      </c>
      <c r="CZ269" s="192" t="e">
        <f t="shared" ref="CZ269:DI269" si="1657">$AJ269*EF269</f>
        <v>#VALUE!</v>
      </c>
      <c r="DA269" s="192" t="e">
        <f t="shared" si="1657"/>
        <v>#VALUE!</v>
      </c>
      <c r="DB269" s="192" t="e">
        <f t="shared" si="1657"/>
        <v>#VALUE!</v>
      </c>
      <c r="DC269" s="192" t="e">
        <f t="shared" si="1657"/>
        <v>#VALUE!</v>
      </c>
      <c r="DD269" s="192" t="e">
        <f t="shared" si="1657"/>
        <v>#VALUE!</v>
      </c>
      <c r="DE269" s="192" t="e">
        <f t="shared" si="1657"/>
        <v>#VALUE!</v>
      </c>
      <c r="DF269" s="192" t="e">
        <f t="shared" si="1657"/>
        <v>#VALUE!</v>
      </c>
      <c r="DG269" s="192" t="e">
        <f t="shared" si="1657"/>
        <v>#VALUE!</v>
      </c>
      <c r="DH269" s="192" t="e">
        <f t="shared" si="1657"/>
        <v>#VALUE!</v>
      </c>
      <c r="DI269" s="192" t="e">
        <f t="shared" si="1657"/>
        <v>#VALUE!</v>
      </c>
      <c r="DJ269" s="192" t="e">
        <f t="shared" si="1561"/>
        <v>#VALUE!</v>
      </c>
      <c r="DK269" s="192" t="e">
        <f t="shared" si="1562"/>
        <v>#VALUE!</v>
      </c>
      <c r="DL269" s="192" t="e">
        <f t="shared" si="1563"/>
        <v>#VALUE!</v>
      </c>
      <c r="DM269" s="192" t="e">
        <f t="shared" si="1564"/>
        <v>#VALUE!</v>
      </c>
      <c r="DN269" s="192" t="e">
        <f t="shared" si="1565"/>
        <v>#VALUE!</v>
      </c>
      <c r="DO269" s="192" t="e">
        <f t="shared" si="1566"/>
        <v>#VALUE!</v>
      </c>
      <c r="DP269" s="192" t="e">
        <f t="shared" si="1567"/>
        <v>#VALUE!</v>
      </c>
      <c r="DQ269" s="192" t="e">
        <f t="shared" si="1568"/>
        <v>#VALUE!</v>
      </c>
      <c r="DR269" s="192" t="e">
        <f t="shared" si="1569"/>
        <v>#VALUE!</v>
      </c>
      <c r="DS269" s="192" t="e">
        <f t="shared" si="1570"/>
        <v>#VALUE!</v>
      </c>
      <c r="DT269" s="192" t="e">
        <f t="shared" si="1571"/>
        <v>#VALUE!</v>
      </c>
      <c r="DU269" s="192" t="e">
        <f t="shared" si="1572"/>
        <v>#VALUE!</v>
      </c>
      <c r="DV269" s="198" t="e">
        <f t="shared" si="1573"/>
        <v>#VALUE!</v>
      </c>
      <c r="DW269" s="198" t="e">
        <f t="shared" si="1574"/>
        <v>#DIV/0!</v>
      </c>
      <c r="DX269" s="198" t="e">
        <f t="shared" si="1575"/>
        <v>#DIV/0!</v>
      </c>
      <c r="DY269" s="198" t="e">
        <f t="shared" si="1576"/>
        <v>#VALUE!</v>
      </c>
      <c r="DZ269" s="198" t="e">
        <f t="shared" si="1577"/>
        <v>#VALUE!</v>
      </c>
      <c r="EA269" s="198" t="e">
        <f t="shared" si="1578"/>
        <v>#VALUE!</v>
      </c>
      <c r="EB269" s="198" t="e">
        <f t="shared" si="1579"/>
        <v>#VALUE!</v>
      </c>
      <c r="EC269" s="198" t="e">
        <f t="shared" si="1580"/>
        <v>#DIV/0!</v>
      </c>
      <c r="ED269" s="198" t="e">
        <f t="shared" si="1581"/>
        <v>#VALUE!</v>
      </c>
      <c r="EE269" s="198" t="e">
        <f t="shared" si="1582"/>
        <v>#VALUE!</v>
      </c>
      <c r="EF269" s="198" t="e">
        <f t="shared" ref="EF269:EO269" si="1658">DV269/SUM($DV269:$EE269)</f>
        <v>#VALUE!</v>
      </c>
      <c r="EG269" s="198" t="e">
        <f t="shared" si="1658"/>
        <v>#DIV/0!</v>
      </c>
      <c r="EH269" s="198" t="e">
        <f t="shared" si="1658"/>
        <v>#DIV/0!</v>
      </c>
      <c r="EI269" s="198" t="e">
        <f t="shared" si="1658"/>
        <v>#VALUE!</v>
      </c>
      <c r="EJ269" s="198" t="e">
        <f t="shared" si="1658"/>
        <v>#VALUE!</v>
      </c>
      <c r="EK269" s="198" t="e">
        <f t="shared" si="1658"/>
        <v>#VALUE!</v>
      </c>
      <c r="EL269" s="198" t="e">
        <f t="shared" si="1658"/>
        <v>#VALUE!</v>
      </c>
      <c r="EM269" s="198" t="e">
        <f t="shared" si="1658"/>
        <v>#DIV/0!</v>
      </c>
      <c r="EN269" s="198" t="e">
        <f t="shared" si="1658"/>
        <v>#VALUE!</v>
      </c>
      <c r="EO269" s="198" t="e">
        <f t="shared" si="1658"/>
        <v>#VALUE!</v>
      </c>
      <c r="EP269" s="511">
        <f t="shared" ref="EP269:EW269" si="1659">EP268</f>
        <v>0.08</v>
      </c>
      <c r="EQ269" s="511">
        <f t="shared" si="1659"/>
        <v>0.015</v>
      </c>
      <c r="ER269" s="511">
        <f t="shared" si="1659"/>
        <v>0.015</v>
      </c>
      <c r="ES269" s="511">
        <f t="shared" si="1659"/>
        <v>0.015</v>
      </c>
      <c r="ET269" s="511">
        <f t="shared" si="1659"/>
        <v>0.015</v>
      </c>
      <c r="EU269" s="511">
        <f t="shared" si="1659"/>
        <v>0.09</v>
      </c>
      <c r="EV269" s="511">
        <f t="shared" si="1659"/>
        <v>0.09</v>
      </c>
      <c r="EW269" s="511">
        <f t="shared" si="1659"/>
        <v>0.09</v>
      </c>
      <c r="EX269" s="420" t="str">
        <f>IF(_tag_month_day!AS265="","",_tag_month_day!AS265/100)</f>
        <v/>
      </c>
      <c r="EY269" s="420" t="str">
        <f>IF(_tag_month_day!AT265="","",_tag_month_day!AT265/100)</f>
        <v/>
      </c>
      <c r="EZ269" s="420" t="str">
        <f>IF(_tag_month_day!AU265="","",_tag_month_day!AU265/100)</f>
        <v/>
      </c>
      <c r="FA269" s="420" t="str">
        <f>IF(_tag_month_day!AV265="","",_tag_month_day!AV265/100)</f>
        <v/>
      </c>
      <c r="FB269" s="420" t="str">
        <f>IF(_tag_month_day!AW265="","",_tag_month_day!AW265/100)</f>
        <v/>
      </c>
      <c r="FC269" s="420" t="str">
        <f>IF(_tag_month_day!AX265="","",_tag_month_day!AX265/100)</f>
        <v/>
      </c>
      <c r="FD269" s="510">
        <f t="shared" si="1611"/>
        <v>0.33</v>
      </c>
      <c r="FE269" s="510">
        <f t="shared" si="1612"/>
        <v>0.19</v>
      </c>
      <c r="FF269" s="510">
        <f t="shared" si="1613"/>
        <v>0.003</v>
      </c>
      <c r="FG269" s="510">
        <f t="shared" si="1614"/>
        <v>0</v>
      </c>
      <c r="FH269" s="603">
        <f t="shared" si="1615"/>
        <v>0.0001</v>
      </c>
      <c r="FI269" s="510">
        <f t="shared" ref="FI269:FR269" si="1660">FI268</f>
        <v>0.41</v>
      </c>
      <c r="FJ269" s="510">
        <f t="shared" si="1660"/>
        <v>0.11</v>
      </c>
      <c r="FK269" s="510">
        <f t="shared" si="1660"/>
        <v>0.015</v>
      </c>
      <c r="FL269" s="510">
        <f t="shared" si="1660"/>
        <v>0</v>
      </c>
      <c r="FM269" s="603">
        <f t="shared" si="1660"/>
        <v>0.0001</v>
      </c>
      <c r="FN269" s="510" t="str">
        <f>IF(_tag_month_day!AY265="","",_tag_month_day!AY265/100)</f>
        <v/>
      </c>
      <c r="FO269" s="510" t="str">
        <f>IF(_tag_month_day!AZ265="","",_tag_month_day!AZ265/100)</f>
        <v/>
      </c>
      <c r="FP269" s="510" t="str">
        <f>IF(_tag_month_day!BA265="","",_tag_month_day!BA265/100)</f>
        <v/>
      </c>
      <c r="FQ269" s="510" t="str">
        <f>IF(_tag_month_day!BB265="","",_tag_month_day!BB265/100)</f>
        <v/>
      </c>
      <c r="FR269" s="603" t="str">
        <f>IF(_tag_month_day!BC265="","",_tag_month_day!BC265/100)</f>
        <v/>
      </c>
      <c r="FS269" s="510" t="str">
        <f>IF(_tag_month_day!BD265="","",_tag_month_day!BD265/100)</f>
        <v/>
      </c>
      <c r="FT269" s="510" t="str">
        <f>IF(_tag_month_day!BE265="","",_tag_month_day!BE265/100)</f>
        <v/>
      </c>
      <c r="FU269" s="510" t="str">
        <f>IF(_tag_month_day!BF265="","",_tag_month_day!BF265/100)</f>
        <v/>
      </c>
      <c r="FV269" s="510" t="str">
        <f>IF(_tag_month_day!BG265="","",_tag_month_day!BG265/100)</f>
        <v/>
      </c>
      <c r="FW269" s="603" t="str">
        <f>IF(_tag_month_day!BH265="","",_tag_month_day!BH265/100)</f>
        <v/>
      </c>
      <c r="FX269" s="510" t="str">
        <f>IF(_tag_month_day!BI265="","",_tag_month_day!BI265/100)</f>
        <v/>
      </c>
      <c r="FY269" s="510" t="str">
        <f>IF(_tag_month_day!BJ265="","",_tag_month_day!BJ265/100)</f>
        <v/>
      </c>
      <c r="FZ269" s="605" t="str">
        <f>IF(_tag_month_day!BK265="","",_tag_month_day!BK265/100)</f>
        <v/>
      </c>
      <c r="GA269" s="510" t="str">
        <f>IF(_tag_month_day!BL265="","",_tag_month_day!BL265/100)</f>
        <v/>
      </c>
      <c r="GB269" s="603" t="str">
        <f>IF(_tag_month_day!BM265="","",_tag_month_day!BM265/100)</f>
        <v/>
      </c>
      <c r="GC269" s="420" t="str">
        <f>IF(_tag_month_day!BN265="","",_tag_month_day!BN265/100)</f>
        <v/>
      </c>
      <c r="GD269" s="420" t="str">
        <f>IF(_tag_month_day!BO265="","",_tag_month_day!BO265/100)</f>
        <v/>
      </c>
      <c r="GE269" s="420" t="str">
        <f>IF(_tag_month_day!BP265="","",_tag_month_day!BP265/100)</f>
        <v/>
      </c>
      <c r="GF269" s="420" t="str">
        <f>IF(_tag_month_day!BQ265="","",_tag_month_day!BQ265/100)</f>
        <v/>
      </c>
      <c r="GG269" s="420" t="str">
        <f>IF(_tag_month_day!BR265="","",_tag_month_day!BR265/100)</f>
        <v/>
      </c>
      <c r="GH269" s="420" t="str">
        <f>IF(_tag_month_day!BS265="","",_tag_month_day!BS265/100)</f>
        <v/>
      </c>
      <c r="GI269" s="603" t="str">
        <f>IF(_tag_month_day!BT265="","",_tag_month_day!BT265/100)</f>
        <v/>
      </c>
      <c r="GJ269" s="612" t="str">
        <f>IF(_tag_month_day!BU265="","",_tag_month_day!BU265/100)</f>
        <v/>
      </c>
      <c r="GK269" s="620" t="str">
        <f>IF(_tag_month_day!BV265="",IF(_rlcf_month_day!A$2="","",_rlcf_month_day!A$2/100),_tag_month_day!BV265/100)</f>
        <v/>
      </c>
      <c r="GL269" s="620" t="str">
        <f>IF(_tag_month_day!BW265="",IF(_rlcf_month_day!B$2="","",_rlcf_month_day!B$2/100),_tag_month_day!BW265/100)</f>
        <v/>
      </c>
      <c r="GM269" s="621" t="str">
        <f>IF(_tag_month_day!BX265="",IF(_rlcf_month_day!C$2="","",_rlcf_month_day!C$2/100),_tag_month_day!BX265/100)</f>
        <v/>
      </c>
      <c r="GN269" s="620" t="str">
        <f>IF(_tag_month_day!BV265="",IF(_rlcf_month_day!A$2="","",_rlcf_month_day!A$2/100),_tag_month_day!BV265/100)</f>
        <v/>
      </c>
      <c r="GO269" s="620" t="str">
        <f>IF(_tag_month_day!BW265="",IF(_rlcf_month_day!B$2="","",_rlcf_month_day!B$2/100),_tag_month_day!BW265/100)</f>
        <v/>
      </c>
      <c r="GP269" s="620" t="str">
        <f>IF(_tag_month_day!CD265="",IF(_rlcf_month_day!E$2="","",_rlcf_month_day!E$2/100),_tag_month_day!CD265/100)</f>
        <v/>
      </c>
      <c r="GQ269" s="620" t="str">
        <f>IF(_tag_month_day!CE265="",IF(_rlcf_month_day!F$2="","",_rlcf_month_day!F$2/100),_tag_month_day!CE265/100)</f>
        <v/>
      </c>
      <c r="GR269" s="621" t="str">
        <f>IF(_tag_month_day!CF265="",IF(_rlcf_month_day!G$2="","",_rlcf_month_day!G$2/100),_tag_month_day!CF265/100)</f>
        <v/>
      </c>
      <c r="GS269" s="626">
        <f t="shared" ref="GS269:HH269" si="1661">GS268</f>
        <v>0.953</v>
      </c>
      <c r="GT269" s="626">
        <f t="shared" si="1661"/>
        <v>0.55</v>
      </c>
      <c r="GU269" s="626">
        <f t="shared" si="1661"/>
        <v>0.55</v>
      </c>
      <c r="GV269" s="626">
        <f t="shared" si="1661"/>
        <v>0.55</v>
      </c>
      <c r="GW269" s="626">
        <f t="shared" si="1661"/>
        <v>0.5</v>
      </c>
      <c r="GX269" s="626">
        <f t="shared" si="1661"/>
        <v>0.935</v>
      </c>
      <c r="GY269" s="626">
        <f t="shared" si="1661"/>
        <v>0.15</v>
      </c>
      <c r="GZ269" s="626">
        <f t="shared" si="1661"/>
        <v>1</v>
      </c>
      <c r="HA269" s="632">
        <f t="shared" si="1661"/>
        <v>0.047</v>
      </c>
      <c r="HB269" s="632">
        <f t="shared" si="1661"/>
        <v>0.45</v>
      </c>
      <c r="HC269" s="632">
        <f t="shared" si="1661"/>
        <v>0.45</v>
      </c>
      <c r="HD269" s="632">
        <f t="shared" si="1661"/>
        <v>0.45</v>
      </c>
      <c r="HE269" s="632">
        <f t="shared" si="1661"/>
        <v>0.5</v>
      </c>
      <c r="HF269" s="632">
        <f t="shared" si="1661"/>
        <v>0.065</v>
      </c>
      <c r="HG269" s="632">
        <f t="shared" si="1661"/>
        <v>0.85</v>
      </c>
      <c r="HH269" s="632">
        <f t="shared" si="1661"/>
        <v>0</v>
      </c>
      <c r="HI269" s="68">
        <f t="shared" si="1587"/>
        <v>0</v>
      </c>
      <c r="HJ269" s="68" t="e">
        <f t="shared" si="1618"/>
        <v>#VALUE!</v>
      </c>
      <c r="HK269" s="202">
        <f t="shared" si="1619"/>
        <v>0.85</v>
      </c>
      <c r="HL269" s="464">
        <f t="shared" si="1620"/>
        <v>550000</v>
      </c>
      <c r="HM269" s="464">
        <f t="shared" si="1621"/>
        <v>480000</v>
      </c>
      <c r="HN269" s="192" t="e">
        <f t="shared" si="1588"/>
        <v>#VALUE!</v>
      </c>
      <c r="HO269" s="192" t="e">
        <f>HN269*HK269*$HO$2/HL269*1000000</f>
        <v>#VALUE!</v>
      </c>
      <c r="HP269" s="192" t="e">
        <f>HN269*HK269*$HP$2/HM269*1000000</f>
        <v>#VALUE!</v>
      </c>
    </row>
    <row r="270" customFormat="1" spans="1:224">
      <c r="A270" s="381">
        <v>265</v>
      </c>
      <c r="B270" s="54">
        <f ca="1" t="shared" si="1622"/>
        <v>43628</v>
      </c>
      <c r="C270" s="57">
        <f t="shared" si="1623"/>
        <v>0.0416666666666667</v>
      </c>
      <c r="D270" s="68" t="str">
        <f ca="1" t="shared" si="1589"/>
        <v>夜班</v>
      </c>
      <c r="E270" s="68" t="str">
        <f ca="1" t="shared" si="1590"/>
        <v>丁</v>
      </c>
      <c r="F270" s="68">
        <f ca="1">SUMPRODUCT((成本日报!$A$3:$A$95=计划!B270)*(成本日报!$B$3:$B$95=计划!$D270),成本日报!$C$3:$C$95)</f>
        <v>4</v>
      </c>
      <c r="G270" s="382">
        <f ca="1" t="shared" si="1624"/>
        <v>43627.9999999994</v>
      </c>
      <c r="H270" s="382">
        <f ca="1" t="shared" si="1591"/>
        <v>43628.0069444438</v>
      </c>
      <c r="I270" s="382">
        <f ca="1" t="shared" si="1592"/>
        <v>43628.0124999994</v>
      </c>
      <c r="J270" s="382">
        <f ca="1" t="shared" si="1593"/>
        <v>43628.041666666</v>
      </c>
      <c r="K270" s="382">
        <f ca="1" t="shared" si="1594"/>
        <v>43628.104166666</v>
      </c>
      <c r="L270" s="382">
        <f ca="1" t="shared" si="1595"/>
        <v>43628.1249999994</v>
      </c>
      <c r="M270" s="398" t="str">
        <f>IF(_tag_month_day!A266="","",_tag_month_day!A266)</f>
        <v/>
      </c>
      <c r="N270" s="398" t="str">
        <f>IF(_tag_month_day!B266="","",_tag_month_day!B266)</f>
        <v/>
      </c>
      <c r="O270" s="399" t="e">
        <f t="shared" si="1596"/>
        <v>#VALUE!</v>
      </c>
      <c r="P270" s="398" t="str">
        <f>IF(_tag_month_day!C266="","",_tag_month_day!C266)</f>
        <v/>
      </c>
      <c r="Q270" s="398" t="str">
        <f>IF(_tag_month_day!D266="","",_tag_month_day!D266)</f>
        <v/>
      </c>
      <c r="R270" s="416">
        <f>IF(_tag_month_day!CB266="",R269,_tag_month_day!CB266/100)</f>
        <v>0.07</v>
      </c>
      <c r="S270" s="417" t="str">
        <f>IF(_tag_month_day!E266="","",_tag_month_day!E266)</f>
        <v/>
      </c>
      <c r="T270" s="417" t="str">
        <f>IF(_tag_month_day!F266="","",_tag_month_day!F266)</f>
        <v/>
      </c>
      <c r="U270" s="418" t="e">
        <f t="shared" si="1550"/>
        <v>#VALUE!</v>
      </c>
      <c r="V270" s="53" t="e">
        <f t="shared" si="1551"/>
        <v>#VALUE!</v>
      </c>
      <c r="W270" s="419" t="str">
        <f>IF(_jhy_month_day!A266="","",_jhy_month_day!A266)</f>
        <v/>
      </c>
      <c r="X270" s="420" t="str">
        <f>IF(_jhy_month_day!B266="","",_jhy_month_day!B266/100)</f>
        <v/>
      </c>
      <c r="Y270" s="420" t="str">
        <f>IF(_jhy_month_day!C266="","",_jhy_month_day!C266/100)</f>
        <v/>
      </c>
      <c r="Z270" s="439">
        <f t="shared" si="1641"/>
        <v>67</v>
      </c>
      <c r="AA270" s="440" t="str">
        <f>IF(_tag_month_day!G266="","",_tag_month_day!G266/100)</f>
        <v/>
      </c>
      <c r="AB270" s="440" t="str">
        <f>IF(_tag_month_day!H266="","",_tag_month_day!H266/100)</f>
        <v/>
      </c>
      <c r="AC270" s="193">
        <f t="shared" si="1597"/>
        <v>1.59963432013121</v>
      </c>
      <c r="AD270" s="441" t="str">
        <f t="shared" si="1598"/>
        <v/>
      </c>
      <c r="AE270" s="442" t="str">
        <f t="shared" si="1599"/>
        <v/>
      </c>
      <c r="AF270" s="443">
        <v>1</v>
      </c>
      <c r="AG270" s="68" t="str">
        <f>IF(_duihao_month_day!A266="","",_duihao_month_day!A266)</f>
        <v/>
      </c>
      <c r="AH270" s="463">
        <f>IF(_gyk_month_day!B266="",AH269,_gyk_month_day!B266)</f>
        <v>820</v>
      </c>
      <c r="AI270" s="464" t="e">
        <f t="shared" si="1625"/>
        <v>#VALUE!</v>
      </c>
      <c r="AJ270" s="68" t="str">
        <f>IF(_tag_month_day!I266="","",_tag_month_day!I266)</f>
        <v/>
      </c>
      <c r="AK270" s="465" t="str">
        <f>IF(_tzyy_month_day!A266="","",_tzyy_month_day!A266)</f>
        <v/>
      </c>
      <c r="AL270" s="465" t="str">
        <f>IF(_tzyy_month_day!B266="","",_tzyy_month_day!B266)</f>
        <v/>
      </c>
      <c r="AM270" s="465" t="str">
        <f>IF(_tzyy_month_day!C266="","",_tzyy_month_day!C266)</f>
        <v/>
      </c>
      <c r="AN270" s="466" t="str">
        <f>IF(_tag_month_day!CG266="","",_tag_month_day!CG266)</f>
        <v/>
      </c>
      <c r="AO270" s="466" t="str">
        <f>IF(_tag_month_day!CH266="","",_tag_month_day!CH266)</f>
        <v/>
      </c>
      <c r="AP270" s="486" t="e">
        <f t="shared" si="1600"/>
        <v>#VALUE!</v>
      </c>
      <c r="AQ270" s="487" t="str">
        <f>IF(_tag_month_day!J266="","",_tag_month_day!J266/100)</f>
        <v/>
      </c>
      <c r="AR270" s="488">
        <f t="shared" si="1601"/>
        <v>1.3</v>
      </c>
      <c r="AS270" s="489" t="e">
        <f t="shared" si="1552"/>
        <v>#VALUE!</v>
      </c>
      <c r="AT270" s="489">
        <f t="shared" si="1602"/>
        <v>0</v>
      </c>
      <c r="AU270" s="490" t="str">
        <f>IF(_tag_month_day!K266="","",_tag_month_day!K266)</f>
        <v/>
      </c>
      <c r="AV270" s="491" t="str">
        <f>IF(_tag_month_day!L266="","",_tag_month_day!L266/100)</f>
        <v/>
      </c>
      <c r="AW270" s="420">
        <f t="shared" si="1524"/>
        <v>0</v>
      </c>
      <c r="AX270" s="420">
        <f t="shared" si="1603"/>
        <v>0</v>
      </c>
      <c r="AY270" s="420" t="str">
        <f>IF(_tag_month_day!M266="","",_tag_month_day!M266/100)</f>
        <v/>
      </c>
      <c r="AZ270" s="420" t="str">
        <f>IF(_tag_month_day!N266="","",_tag_month_day!N266/100)</f>
        <v/>
      </c>
      <c r="BA270" s="420" t="str">
        <f>IF(_tag_month_day!O266="","",_tag_month_day!O266/100)</f>
        <v/>
      </c>
      <c r="BB270" s="496" t="str">
        <f>IF(_tag_month_day!P266="","",_tag_month_day!P266/100)</f>
        <v/>
      </c>
      <c r="BC270" s="496">
        <f t="shared" si="1604"/>
        <v>0</v>
      </c>
      <c r="BD270" s="496" t="str">
        <f>IF(_tag_month_day!Q266="","",_tag_month_day!Q266/100)</f>
        <v/>
      </c>
      <c r="BE270" s="510" t="str">
        <f>IF(_tag_month_day!R266="","",_tag_month_day!R266/100)</f>
        <v/>
      </c>
      <c r="BF270" s="413" t="str">
        <f>IF(_tag_month_day!CC266="","",_tag_month_day!CC266/100)</f>
        <v/>
      </c>
      <c r="BG270" s="511" t="e">
        <f t="shared" si="1553"/>
        <v>#VALUE!</v>
      </c>
      <c r="BH270" s="198">
        <f t="shared" si="1554"/>
        <v>0</v>
      </c>
      <c r="BI270" s="512" t="e">
        <f>IF(CX270=0,BI269,(DK270*查询!$R$5+DL270*查询!$Q$5+DM270*查询!$N$5+DN270*查询!$O$5+DO270*查询!$P$5)*AF270/CX270)</f>
        <v>#VALUE!</v>
      </c>
      <c r="BJ270" s="512" t="e">
        <f>IF(CX270=0,BJ269,(DP270*查询!$S$5+DQ270*查询!$T$5+DR270*查询!$U$5)*AF270/CX270)</f>
        <v>#VALUE!</v>
      </c>
      <c r="BK270" s="512">
        <f t="shared" si="1605"/>
        <v>1</v>
      </c>
      <c r="BL270" s="513" t="str">
        <f>IF(_cfyc_month_day!A266="","",_cfyc_month_day!A266)</f>
        <v/>
      </c>
      <c r="BM270" s="513" t="str">
        <f>IF(_cfyc_month_day!B266="","",_cfyc_month_day!B266)</f>
        <v/>
      </c>
      <c r="BN270" s="513" t="str">
        <f>IF(_cfyc_month_day!C266="","",_cfyc_month_day!C266)</f>
        <v/>
      </c>
      <c r="BO270" s="522" t="str">
        <f>IF(_cfyc_month_day!D266="","",_cfyc_month_day!D266)</f>
        <v/>
      </c>
      <c r="BP270" s="522" t="str">
        <f>IF(_cfyc_month_day!E266="","",_cfyc_month_day!E266)</f>
        <v/>
      </c>
      <c r="BQ270" s="522" t="str">
        <f>IF(_cfyc_month_day!F266="","",_cfyc_month_day!F266)</f>
        <v/>
      </c>
      <c r="BR270" s="513" t="str">
        <f>IF(_tag_month_day!T266="","",_tag_month_day!T266)</f>
        <v/>
      </c>
      <c r="BS270" s="513" t="str">
        <f>IF(_tag_month_day!U266="","",_tag_month_day!U266)</f>
        <v/>
      </c>
      <c r="BT270" s="523" t="str">
        <f t="shared" si="1606"/>
        <v/>
      </c>
      <c r="BU270" s="223" t="str">
        <f>IF(_tag_month_day!V266="","",_tag_month_day!V266)</f>
        <v/>
      </c>
      <c r="BV270" s="206" t="str">
        <f>IF(_tag_month_day!W266="","",_tag_month_day!W266)</f>
        <v/>
      </c>
      <c r="BW270" s="540" t="str">
        <f>IF(_tag_month_day!X266="","",_tag_month_day!X266)</f>
        <v/>
      </c>
      <c r="BX270" s="540" t="str">
        <f>IF(_tag_month_day!Y266="","",_tag_month_day!Y266)</f>
        <v/>
      </c>
      <c r="BY270" s="541">
        <f ca="1" t="shared" si="1607"/>
        <v>43628.1249999994</v>
      </c>
      <c r="BZ270" s="542"/>
      <c r="CA270" s="543" t="str">
        <f>IF(_jhy2_month_day!A266="","",_jhy2_month_day!A266)</f>
        <v/>
      </c>
      <c r="CB270" s="464" t="str">
        <f>IF(_jhy2_month_day!B266="","",_jhy2_month_day!B266)</f>
        <v/>
      </c>
      <c r="CC270" s="464" t="str">
        <f>IF(_jhy2_month_day!C266="","",_jhy2_month_day!C266)</f>
        <v/>
      </c>
      <c r="CD270" s="464" t="str">
        <f>IF(_jhy2_month_day!D266="","",_jhy2_month_day!D266)</f>
        <v/>
      </c>
      <c r="CE270" s="464" t="str">
        <f>IF(_jhy2_month_day!E266="","",_jhy2_month_day!E266)</f>
        <v/>
      </c>
      <c r="CF270" s="464" t="str">
        <f>IF(_jhy2_month_day!F266="","",_jhy2_month_day!F266)</f>
        <v/>
      </c>
      <c r="CG270" s="464" t="str">
        <f>IF(_jhy2_month_day!G266="","",_jhy2_month_day!G266)</f>
        <v/>
      </c>
      <c r="CH270" s="464" t="str">
        <f>IF(_jhy2_month_day!H266="","",_jhy2_month_day!H266)</f>
        <v/>
      </c>
      <c r="CI270" s="464" t="str">
        <f>IF(_jhy2_month_day!I266="","",_jhy2_month_day!I266)</f>
        <v/>
      </c>
      <c r="CJ270" s="464" t="str">
        <f>IF(_jhy2_month_day!J266="","",_jhy2_month_day!J266)</f>
        <v/>
      </c>
      <c r="CK270" s="464" t="str">
        <f>IF(_jhy2_month_day!K266="","",_jhy2_month_day!K266)</f>
        <v/>
      </c>
      <c r="CL270" s="562" t="str">
        <f>IF(_jhy2_month_day!L266="","",_jhy2_month_day!L266)</f>
        <v/>
      </c>
      <c r="CM270" s="562" t="str">
        <f>IF(_jhy2_month_day!M266="","",_jhy2_month_day!M266)</f>
        <v/>
      </c>
      <c r="CN270" s="562" t="str">
        <f>IF(_jhy2_month_day!N266="","",_jhy2_month_day!N266)</f>
        <v/>
      </c>
      <c r="CO270" s="562" t="str">
        <f>IF(_jhy2_month_day!O266="","",_jhy2_month_day!O266)</f>
        <v/>
      </c>
      <c r="CP270" s="562" t="str">
        <f>IF(_jhy2_month_day!P266="","",_jhy2_month_day!P266)</f>
        <v/>
      </c>
      <c r="CQ270" s="562" t="str">
        <f>IF(_jhy2_month_day!Q266="","",_jhy2_month_day!Q266)</f>
        <v/>
      </c>
      <c r="CR270" s="563" t="str">
        <f>IF(_jhy2_month_day!R266="","",_jhy2_month_day!R266)</f>
        <v/>
      </c>
      <c r="CS270" s="576" t="str">
        <f>IF(_jhy2_month_day!S266="","",_jhy2_month_day!S266)</f>
        <v/>
      </c>
      <c r="CT270" s="562" t="str">
        <f>IF(_jhy2_month_day!T266="","",_jhy2_month_day!T266)</f>
        <v/>
      </c>
      <c r="CU270" s="577" t="e">
        <f t="shared" si="1555"/>
        <v>#VALUE!</v>
      </c>
      <c r="CV270" s="198" t="e">
        <f t="shared" si="1556"/>
        <v>#VALUE!</v>
      </c>
      <c r="CW270" s="192" t="e">
        <f t="shared" si="1557"/>
        <v>#VALUE!</v>
      </c>
      <c r="CX270" s="192" t="e">
        <f t="shared" si="1558"/>
        <v>#VALUE!</v>
      </c>
      <c r="CY270" s="202" t="e">
        <f t="shared" si="1559"/>
        <v>#VALUE!</v>
      </c>
      <c r="CZ270" s="192" t="e">
        <f t="shared" ref="CZ270:DI270" si="1662">$AJ270*EF270</f>
        <v>#VALUE!</v>
      </c>
      <c r="DA270" s="192" t="e">
        <f t="shared" si="1662"/>
        <v>#VALUE!</v>
      </c>
      <c r="DB270" s="192" t="e">
        <f t="shared" si="1662"/>
        <v>#VALUE!</v>
      </c>
      <c r="DC270" s="192" t="e">
        <f t="shared" si="1662"/>
        <v>#VALUE!</v>
      </c>
      <c r="DD270" s="192" t="e">
        <f t="shared" si="1662"/>
        <v>#VALUE!</v>
      </c>
      <c r="DE270" s="192" t="e">
        <f t="shared" si="1662"/>
        <v>#VALUE!</v>
      </c>
      <c r="DF270" s="192" t="e">
        <f t="shared" si="1662"/>
        <v>#VALUE!</v>
      </c>
      <c r="DG270" s="192" t="e">
        <f t="shared" si="1662"/>
        <v>#VALUE!</v>
      </c>
      <c r="DH270" s="192" t="e">
        <f t="shared" si="1662"/>
        <v>#VALUE!</v>
      </c>
      <c r="DI270" s="192" t="e">
        <f t="shared" si="1662"/>
        <v>#VALUE!</v>
      </c>
      <c r="DJ270" s="192" t="e">
        <f t="shared" si="1561"/>
        <v>#VALUE!</v>
      </c>
      <c r="DK270" s="192" t="e">
        <f t="shared" si="1562"/>
        <v>#VALUE!</v>
      </c>
      <c r="DL270" s="192" t="e">
        <f t="shared" si="1563"/>
        <v>#VALUE!</v>
      </c>
      <c r="DM270" s="192" t="e">
        <f t="shared" si="1564"/>
        <v>#VALUE!</v>
      </c>
      <c r="DN270" s="192" t="e">
        <f t="shared" si="1565"/>
        <v>#VALUE!</v>
      </c>
      <c r="DO270" s="192" t="e">
        <f t="shared" si="1566"/>
        <v>#VALUE!</v>
      </c>
      <c r="DP270" s="192" t="e">
        <f t="shared" si="1567"/>
        <v>#VALUE!</v>
      </c>
      <c r="DQ270" s="192" t="e">
        <f t="shared" si="1568"/>
        <v>#VALUE!</v>
      </c>
      <c r="DR270" s="192" t="e">
        <f t="shared" si="1569"/>
        <v>#VALUE!</v>
      </c>
      <c r="DS270" s="192" t="e">
        <f t="shared" si="1570"/>
        <v>#VALUE!</v>
      </c>
      <c r="DT270" s="192" t="e">
        <f t="shared" si="1571"/>
        <v>#VALUE!</v>
      </c>
      <c r="DU270" s="192" t="e">
        <f t="shared" si="1572"/>
        <v>#VALUE!</v>
      </c>
      <c r="DV270" s="198" t="e">
        <f t="shared" si="1573"/>
        <v>#VALUE!</v>
      </c>
      <c r="DW270" s="198" t="e">
        <f t="shared" si="1574"/>
        <v>#DIV/0!</v>
      </c>
      <c r="DX270" s="198" t="e">
        <f t="shared" si="1575"/>
        <v>#DIV/0!</v>
      </c>
      <c r="DY270" s="198" t="e">
        <f t="shared" si="1576"/>
        <v>#VALUE!</v>
      </c>
      <c r="DZ270" s="198" t="e">
        <f t="shared" si="1577"/>
        <v>#VALUE!</v>
      </c>
      <c r="EA270" s="198" t="e">
        <f t="shared" si="1578"/>
        <v>#VALUE!</v>
      </c>
      <c r="EB270" s="198" t="e">
        <f t="shared" si="1579"/>
        <v>#VALUE!</v>
      </c>
      <c r="EC270" s="198" t="e">
        <f t="shared" si="1580"/>
        <v>#DIV/0!</v>
      </c>
      <c r="ED270" s="198" t="e">
        <f t="shared" si="1581"/>
        <v>#VALUE!</v>
      </c>
      <c r="EE270" s="198" t="e">
        <f t="shared" si="1582"/>
        <v>#VALUE!</v>
      </c>
      <c r="EF270" s="198" t="e">
        <f t="shared" ref="EF270:EO270" si="1663">DV270/SUM($DV270:$EE270)</f>
        <v>#VALUE!</v>
      </c>
      <c r="EG270" s="198" t="e">
        <f t="shared" si="1663"/>
        <v>#DIV/0!</v>
      </c>
      <c r="EH270" s="198" t="e">
        <f t="shared" si="1663"/>
        <v>#DIV/0!</v>
      </c>
      <c r="EI270" s="198" t="e">
        <f t="shared" si="1663"/>
        <v>#VALUE!</v>
      </c>
      <c r="EJ270" s="198" t="e">
        <f t="shared" si="1663"/>
        <v>#VALUE!</v>
      </c>
      <c r="EK270" s="198" t="e">
        <f t="shared" si="1663"/>
        <v>#VALUE!</v>
      </c>
      <c r="EL270" s="198" t="e">
        <f t="shared" si="1663"/>
        <v>#VALUE!</v>
      </c>
      <c r="EM270" s="198" t="e">
        <f t="shared" si="1663"/>
        <v>#DIV/0!</v>
      </c>
      <c r="EN270" s="198" t="e">
        <f t="shared" si="1663"/>
        <v>#VALUE!</v>
      </c>
      <c r="EO270" s="198" t="e">
        <f t="shared" si="1663"/>
        <v>#VALUE!</v>
      </c>
      <c r="EP270" s="511">
        <f t="shared" ref="EP270:EW270" si="1664">EP269</f>
        <v>0.08</v>
      </c>
      <c r="EQ270" s="511">
        <f t="shared" si="1664"/>
        <v>0.015</v>
      </c>
      <c r="ER270" s="511">
        <f t="shared" si="1664"/>
        <v>0.015</v>
      </c>
      <c r="ES270" s="511">
        <f t="shared" si="1664"/>
        <v>0.015</v>
      </c>
      <c r="ET270" s="511">
        <f t="shared" si="1664"/>
        <v>0.015</v>
      </c>
      <c r="EU270" s="511">
        <f t="shared" si="1664"/>
        <v>0.09</v>
      </c>
      <c r="EV270" s="511">
        <f t="shared" si="1664"/>
        <v>0.09</v>
      </c>
      <c r="EW270" s="511">
        <f t="shared" si="1664"/>
        <v>0.09</v>
      </c>
      <c r="EX270" s="420" t="str">
        <f>IF(_tag_month_day!AS266="","",_tag_month_day!AS266/100)</f>
        <v/>
      </c>
      <c r="EY270" s="420" t="str">
        <f>IF(_tag_month_day!AT266="","",_tag_month_day!AT266/100)</f>
        <v/>
      </c>
      <c r="EZ270" s="420" t="str">
        <f>IF(_tag_month_day!AU266="","",_tag_month_day!AU266/100)</f>
        <v/>
      </c>
      <c r="FA270" s="420" t="str">
        <f>IF(_tag_month_day!AV266="","",_tag_month_day!AV266/100)</f>
        <v/>
      </c>
      <c r="FB270" s="420" t="str">
        <f>IF(_tag_month_day!AW266="","",_tag_month_day!AW266/100)</f>
        <v/>
      </c>
      <c r="FC270" s="420" t="str">
        <f>IF(_tag_month_day!AX266="","",_tag_month_day!AX266/100)</f>
        <v/>
      </c>
      <c r="FD270" s="510">
        <f t="shared" si="1611"/>
        <v>0.33</v>
      </c>
      <c r="FE270" s="510">
        <f t="shared" si="1612"/>
        <v>0.19</v>
      </c>
      <c r="FF270" s="510">
        <f t="shared" si="1613"/>
        <v>0.003</v>
      </c>
      <c r="FG270" s="510">
        <f t="shared" si="1614"/>
        <v>0</v>
      </c>
      <c r="FH270" s="603">
        <f t="shared" si="1615"/>
        <v>0.0001</v>
      </c>
      <c r="FI270" s="510">
        <f t="shared" ref="FI270:FR270" si="1665">FI269</f>
        <v>0.41</v>
      </c>
      <c r="FJ270" s="510">
        <f t="shared" si="1665"/>
        <v>0.11</v>
      </c>
      <c r="FK270" s="510">
        <f t="shared" si="1665"/>
        <v>0.015</v>
      </c>
      <c r="FL270" s="510">
        <f t="shared" si="1665"/>
        <v>0</v>
      </c>
      <c r="FM270" s="603">
        <f t="shared" si="1665"/>
        <v>0.0001</v>
      </c>
      <c r="FN270" s="510" t="str">
        <f>IF(_tag_month_day!AY266="","",_tag_month_day!AY266/100)</f>
        <v/>
      </c>
      <c r="FO270" s="510" t="str">
        <f>IF(_tag_month_day!AZ266="","",_tag_month_day!AZ266/100)</f>
        <v/>
      </c>
      <c r="FP270" s="510" t="str">
        <f>IF(_tag_month_day!BA266="","",_tag_month_day!BA266/100)</f>
        <v/>
      </c>
      <c r="FQ270" s="510" t="str">
        <f>IF(_tag_month_day!BB266="","",_tag_month_day!BB266/100)</f>
        <v/>
      </c>
      <c r="FR270" s="603" t="str">
        <f>IF(_tag_month_day!BC266="","",_tag_month_day!BC266/100)</f>
        <v/>
      </c>
      <c r="FS270" s="510" t="str">
        <f>IF(_tag_month_day!BD266="","",_tag_month_day!BD266/100)</f>
        <v/>
      </c>
      <c r="FT270" s="510" t="str">
        <f>IF(_tag_month_day!BE266="","",_tag_month_day!BE266/100)</f>
        <v/>
      </c>
      <c r="FU270" s="510" t="str">
        <f>IF(_tag_month_day!BF266="","",_tag_month_day!BF266/100)</f>
        <v/>
      </c>
      <c r="FV270" s="510" t="str">
        <f>IF(_tag_month_day!BG266="","",_tag_month_day!BG266/100)</f>
        <v/>
      </c>
      <c r="FW270" s="603" t="str">
        <f>IF(_tag_month_day!BH266="","",_tag_month_day!BH266/100)</f>
        <v/>
      </c>
      <c r="FX270" s="510" t="str">
        <f>IF(_tag_month_day!BI266="","",_tag_month_day!BI266/100)</f>
        <v/>
      </c>
      <c r="FY270" s="510" t="str">
        <f>IF(_tag_month_day!BJ266="","",_tag_month_day!BJ266/100)</f>
        <v/>
      </c>
      <c r="FZ270" s="605" t="str">
        <f>IF(_tag_month_day!BK266="","",_tag_month_day!BK266/100)</f>
        <v/>
      </c>
      <c r="GA270" s="510" t="str">
        <f>IF(_tag_month_day!BL266="","",_tag_month_day!BL266/100)</f>
        <v/>
      </c>
      <c r="GB270" s="603" t="str">
        <f>IF(_tag_month_day!BM266="","",_tag_month_day!BM266/100)</f>
        <v/>
      </c>
      <c r="GC270" s="420" t="str">
        <f>IF(_tag_month_day!BN266="","",_tag_month_day!BN266/100)</f>
        <v/>
      </c>
      <c r="GD270" s="420" t="str">
        <f>IF(_tag_month_day!BO266="","",_tag_month_day!BO266/100)</f>
        <v/>
      </c>
      <c r="GE270" s="420" t="str">
        <f>IF(_tag_month_day!BP266="","",_tag_month_day!BP266/100)</f>
        <v/>
      </c>
      <c r="GF270" s="420" t="str">
        <f>IF(_tag_month_day!BQ266="","",_tag_month_day!BQ266/100)</f>
        <v/>
      </c>
      <c r="GG270" s="420" t="str">
        <f>IF(_tag_month_day!BR266="","",_tag_month_day!BR266/100)</f>
        <v/>
      </c>
      <c r="GH270" s="420" t="str">
        <f>IF(_tag_month_day!BS266="","",_tag_month_day!BS266/100)</f>
        <v/>
      </c>
      <c r="GI270" s="603" t="str">
        <f>IF(_tag_month_day!BT266="","",_tag_month_day!BT266/100)</f>
        <v/>
      </c>
      <c r="GJ270" s="612" t="str">
        <f>IF(_tag_month_day!BU266="","",_tag_month_day!BU266/100)</f>
        <v/>
      </c>
      <c r="GK270" s="620" t="str">
        <f>IF(_tag_month_day!BV266="",IF(_rlcf_month_day!A$2="","",_rlcf_month_day!A$2/100),_tag_month_day!BV266/100)</f>
        <v/>
      </c>
      <c r="GL270" s="620" t="str">
        <f>IF(_tag_month_day!BW266="",IF(_rlcf_month_day!B$2="","",_rlcf_month_day!B$2/100),_tag_month_day!BW266/100)</f>
        <v/>
      </c>
      <c r="GM270" s="621" t="str">
        <f>IF(_tag_month_day!BX266="",IF(_rlcf_month_day!C$2="","",_rlcf_month_day!C$2/100),_tag_month_day!BX266/100)</f>
        <v/>
      </c>
      <c r="GN270" s="620" t="str">
        <f>IF(_tag_month_day!BV266="",IF(_rlcf_month_day!A$2="","",_rlcf_month_day!A$2/100),_tag_month_day!BV266/100)</f>
        <v/>
      </c>
      <c r="GO270" s="620" t="str">
        <f>IF(_tag_month_day!BW266="",IF(_rlcf_month_day!B$2="","",_rlcf_month_day!B$2/100),_tag_month_day!BW266/100)</f>
        <v/>
      </c>
      <c r="GP270" s="620" t="str">
        <f>IF(_tag_month_day!CD266="",IF(_rlcf_month_day!E$2="","",_rlcf_month_day!E$2/100),_tag_month_day!CD266/100)</f>
        <v/>
      </c>
      <c r="GQ270" s="620" t="str">
        <f>IF(_tag_month_day!CE266="",IF(_rlcf_month_day!F$2="","",_rlcf_month_day!F$2/100),_tag_month_day!CE266/100)</f>
        <v/>
      </c>
      <c r="GR270" s="621" t="str">
        <f>IF(_tag_month_day!CF266="",IF(_rlcf_month_day!G$2="","",_rlcf_month_day!G$2/100),_tag_month_day!CF266/100)</f>
        <v/>
      </c>
      <c r="GS270" s="626">
        <f t="shared" ref="GS270:HH270" si="1666">GS269</f>
        <v>0.953</v>
      </c>
      <c r="GT270" s="626">
        <f t="shared" si="1666"/>
        <v>0.55</v>
      </c>
      <c r="GU270" s="626">
        <f t="shared" si="1666"/>
        <v>0.55</v>
      </c>
      <c r="GV270" s="626">
        <f t="shared" si="1666"/>
        <v>0.55</v>
      </c>
      <c r="GW270" s="626">
        <f t="shared" si="1666"/>
        <v>0.5</v>
      </c>
      <c r="GX270" s="626">
        <f t="shared" si="1666"/>
        <v>0.935</v>
      </c>
      <c r="GY270" s="626">
        <f t="shared" si="1666"/>
        <v>0.15</v>
      </c>
      <c r="GZ270" s="626">
        <f t="shared" si="1666"/>
        <v>1</v>
      </c>
      <c r="HA270" s="632">
        <f t="shared" si="1666"/>
        <v>0.047</v>
      </c>
      <c r="HB270" s="632">
        <f t="shared" si="1666"/>
        <v>0.45</v>
      </c>
      <c r="HC270" s="632">
        <f t="shared" si="1666"/>
        <v>0.45</v>
      </c>
      <c r="HD270" s="632">
        <f t="shared" si="1666"/>
        <v>0.45</v>
      </c>
      <c r="HE270" s="632">
        <f t="shared" si="1666"/>
        <v>0.5</v>
      </c>
      <c r="HF270" s="632">
        <f t="shared" si="1666"/>
        <v>0.065</v>
      </c>
      <c r="HG270" s="632">
        <f t="shared" si="1666"/>
        <v>0.85</v>
      </c>
      <c r="HH270" s="632">
        <f t="shared" si="1666"/>
        <v>0</v>
      </c>
      <c r="HI270" s="68">
        <f t="shared" si="1587"/>
        <v>0</v>
      </c>
      <c r="HJ270" s="68" t="e">
        <f t="shared" si="1618"/>
        <v>#VALUE!</v>
      </c>
      <c r="HK270" s="202">
        <f t="shared" si="1619"/>
        <v>0.85</v>
      </c>
      <c r="HL270" s="464">
        <f t="shared" si="1620"/>
        <v>550000</v>
      </c>
      <c r="HM270" s="464">
        <f t="shared" si="1621"/>
        <v>480000</v>
      </c>
      <c r="HN270" s="192" t="e">
        <f t="shared" si="1588"/>
        <v>#VALUE!</v>
      </c>
      <c r="HO270" s="192" t="e">
        <f>HN270*HK270*$HO$2/HL270*1000000</f>
        <v>#VALUE!</v>
      </c>
      <c r="HP270" s="192" t="e">
        <f>HN270*HK270*$HP$2/HM270*1000000</f>
        <v>#VALUE!</v>
      </c>
    </row>
    <row r="271" customFormat="1" spans="1:224">
      <c r="A271" s="381">
        <v>266</v>
      </c>
      <c r="B271" s="54">
        <f ca="1" t="shared" si="1622"/>
        <v>43628</v>
      </c>
      <c r="C271" s="57">
        <f t="shared" si="1623"/>
        <v>0.0416666666666667</v>
      </c>
      <c r="D271" s="68" t="str">
        <f ca="1" t="shared" si="1589"/>
        <v>夜班</v>
      </c>
      <c r="E271" s="68" t="str">
        <f ca="1" t="shared" si="1590"/>
        <v>丁</v>
      </c>
      <c r="F271" s="68">
        <f ca="1">SUMPRODUCT((成本日报!$A$3:$A$95=计划!B271)*(成本日报!$B$3:$B$95=计划!$D271),成本日报!$C$3:$C$95)</f>
        <v>4</v>
      </c>
      <c r="G271" s="382">
        <f ca="1" t="shared" si="1624"/>
        <v>43628.041666666</v>
      </c>
      <c r="H271" s="382">
        <f ca="1" t="shared" si="1591"/>
        <v>43628.0486111105</v>
      </c>
      <c r="I271" s="382">
        <f ca="1" t="shared" si="1592"/>
        <v>43628.054166666</v>
      </c>
      <c r="J271" s="382">
        <f ca="1" t="shared" si="1593"/>
        <v>43628.0833333327</v>
      </c>
      <c r="K271" s="382">
        <f ca="1" t="shared" si="1594"/>
        <v>43628.1458333327</v>
      </c>
      <c r="L271" s="382">
        <f ca="1" t="shared" si="1595"/>
        <v>43628.166666666</v>
      </c>
      <c r="M271" s="398" t="str">
        <f>IF(_tag_month_day!A267="","",_tag_month_day!A267)</f>
        <v/>
      </c>
      <c r="N271" s="398" t="str">
        <f>IF(_tag_month_day!B267="","",_tag_month_day!B267)</f>
        <v/>
      </c>
      <c r="O271" s="399" t="e">
        <f t="shared" si="1596"/>
        <v>#VALUE!</v>
      </c>
      <c r="P271" s="398" t="str">
        <f>IF(_tag_month_day!C267="","",_tag_month_day!C267)</f>
        <v/>
      </c>
      <c r="Q271" s="398" t="str">
        <f>IF(_tag_month_day!D267="","",_tag_month_day!D267)</f>
        <v/>
      </c>
      <c r="R271" s="416">
        <f>IF(_tag_month_day!CB267="",R270,_tag_month_day!CB267/100)</f>
        <v>0.07</v>
      </c>
      <c r="S271" s="417" t="str">
        <f>IF(_tag_month_day!E267="","",_tag_month_day!E267)</f>
        <v/>
      </c>
      <c r="T271" s="417" t="str">
        <f>IF(_tag_month_day!F267="","",_tag_month_day!F267)</f>
        <v/>
      </c>
      <c r="U271" s="418" t="e">
        <f t="shared" si="1550"/>
        <v>#VALUE!</v>
      </c>
      <c r="V271" s="53" t="e">
        <f t="shared" si="1551"/>
        <v>#VALUE!</v>
      </c>
      <c r="W271" s="419" t="str">
        <f>IF(_jhy_month_day!A267="","",_jhy_month_day!A267)</f>
        <v/>
      </c>
      <c r="X271" s="420" t="str">
        <f>IF(_jhy_month_day!B267="","",_jhy_month_day!B267/100)</f>
        <v/>
      </c>
      <c r="Y271" s="420" t="str">
        <f>IF(_jhy_month_day!C267="","",_jhy_month_day!C267/100)</f>
        <v/>
      </c>
      <c r="Z271" s="439">
        <f t="shared" si="1641"/>
        <v>67</v>
      </c>
      <c r="AA271" s="440" t="str">
        <f>IF(_tag_month_day!G267="","",_tag_month_day!G267/100)</f>
        <v/>
      </c>
      <c r="AB271" s="440" t="str">
        <f>IF(_tag_month_day!H267="","",_tag_month_day!H267/100)</f>
        <v/>
      </c>
      <c r="AC271" s="193">
        <f t="shared" si="1597"/>
        <v>1.59963432013121</v>
      </c>
      <c r="AD271" s="441" t="str">
        <f t="shared" si="1598"/>
        <v/>
      </c>
      <c r="AE271" s="442" t="str">
        <f t="shared" si="1599"/>
        <v/>
      </c>
      <c r="AF271" s="443">
        <v>1</v>
      </c>
      <c r="AG271" s="68" t="str">
        <f>IF(_duihao_month_day!A267="","",_duihao_month_day!A267)</f>
        <v/>
      </c>
      <c r="AH271" s="463">
        <f>IF(_gyk_month_day!B267="",AH270,_gyk_month_day!B267)</f>
        <v>820</v>
      </c>
      <c r="AI271" s="464" t="e">
        <f t="shared" si="1625"/>
        <v>#VALUE!</v>
      </c>
      <c r="AJ271" s="68" t="str">
        <f>IF(_tag_month_day!I267="","",_tag_month_day!I267)</f>
        <v/>
      </c>
      <c r="AK271" s="465" t="str">
        <f>IF(_tzyy_month_day!A267="","",_tzyy_month_day!A267)</f>
        <v/>
      </c>
      <c r="AL271" s="465" t="str">
        <f>IF(_tzyy_month_day!B267="","",_tzyy_month_day!B267)</f>
        <v/>
      </c>
      <c r="AM271" s="465" t="str">
        <f>IF(_tzyy_month_day!C267="","",_tzyy_month_day!C267)</f>
        <v/>
      </c>
      <c r="AN271" s="466" t="str">
        <f>IF(_tag_month_day!CG267="","",_tag_month_day!CG267)</f>
        <v/>
      </c>
      <c r="AO271" s="466" t="str">
        <f>IF(_tag_month_day!CH267="","",_tag_month_day!CH267)</f>
        <v/>
      </c>
      <c r="AP271" s="486" t="e">
        <f t="shared" si="1600"/>
        <v>#VALUE!</v>
      </c>
      <c r="AQ271" s="487" t="str">
        <f>IF(_tag_month_day!J267="","",_tag_month_day!J267/100)</f>
        <v/>
      </c>
      <c r="AR271" s="488">
        <f t="shared" si="1601"/>
        <v>1.3</v>
      </c>
      <c r="AS271" s="489" t="e">
        <f t="shared" si="1552"/>
        <v>#VALUE!</v>
      </c>
      <c r="AT271" s="489">
        <f t="shared" si="1602"/>
        <v>0</v>
      </c>
      <c r="AU271" s="490" t="str">
        <f>IF(_tag_month_day!K267="","",_tag_month_day!K267)</f>
        <v/>
      </c>
      <c r="AV271" s="491" t="str">
        <f>IF(_tag_month_day!L267="","",_tag_month_day!L267/100)</f>
        <v/>
      </c>
      <c r="AW271" s="420">
        <f t="shared" si="1524"/>
        <v>0</v>
      </c>
      <c r="AX271" s="420">
        <f t="shared" si="1603"/>
        <v>0</v>
      </c>
      <c r="AY271" s="420" t="str">
        <f>IF(_tag_month_day!M267="","",_tag_month_day!M267/100)</f>
        <v/>
      </c>
      <c r="AZ271" s="420" t="str">
        <f>IF(_tag_month_day!N267="","",_tag_month_day!N267/100)</f>
        <v/>
      </c>
      <c r="BA271" s="420" t="str">
        <f>IF(_tag_month_day!O267="","",_tag_month_day!O267/100)</f>
        <v/>
      </c>
      <c r="BB271" s="496" t="str">
        <f>IF(_tag_month_day!P267="","",_tag_month_day!P267/100)</f>
        <v/>
      </c>
      <c r="BC271" s="496">
        <f t="shared" si="1604"/>
        <v>0</v>
      </c>
      <c r="BD271" s="496" t="str">
        <f>IF(_tag_month_day!Q267="","",_tag_month_day!Q267/100)</f>
        <v/>
      </c>
      <c r="BE271" s="510" t="str">
        <f>IF(_tag_month_day!R267="","",_tag_month_day!R267/100)</f>
        <v/>
      </c>
      <c r="BF271" s="413" t="str">
        <f>IF(_tag_month_day!CC267="","",_tag_month_day!CC267/100)</f>
        <v/>
      </c>
      <c r="BG271" s="511" t="e">
        <f t="shared" si="1553"/>
        <v>#VALUE!</v>
      </c>
      <c r="BH271" s="198">
        <f t="shared" si="1554"/>
        <v>0</v>
      </c>
      <c r="BI271" s="512" t="e">
        <f>IF(CX271=0,BI270,(DK271*查询!$R$5+DL271*查询!$Q$5+DM271*查询!$N$5+DN271*查询!$O$5+DO271*查询!$P$5)*AF271/CX271)</f>
        <v>#VALUE!</v>
      </c>
      <c r="BJ271" s="512" t="e">
        <f>IF(CX271=0,BJ270,(DP271*查询!$S$5+DQ271*查询!$T$5+DR271*查询!$U$5)*AF271/CX271)</f>
        <v>#VALUE!</v>
      </c>
      <c r="BK271" s="512">
        <f t="shared" si="1605"/>
        <v>1</v>
      </c>
      <c r="BL271" s="513" t="str">
        <f>IF(_cfyc_month_day!A267="","",_cfyc_month_day!A267)</f>
        <v/>
      </c>
      <c r="BM271" s="513" t="str">
        <f>IF(_cfyc_month_day!B267="","",_cfyc_month_day!B267)</f>
        <v/>
      </c>
      <c r="BN271" s="513" t="str">
        <f>IF(_cfyc_month_day!C267="","",_cfyc_month_day!C267)</f>
        <v/>
      </c>
      <c r="BO271" s="522" t="str">
        <f>IF(_cfyc_month_day!D267="","",_cfyc_month_day!D267)</f>
        <v/>
      </c>
      <c r="BP271" s="522" t="str">
        <f>IF(_cfyc_month_day!E267="","",_cfyc_month_day!E267)</f>
        <v/>
      </c>
      <c r="BQ271" s="522" t="str">
        <f>IF(_cfyc_month_day!F267="","",_cfyc_month_day!F267)</f>
        <v/>
      </c>
      <c r="BR271" s="513" t="str">
        <f>IF(_tag_month_day!T267="","",_tag_month_day!T267)</f>
        <v/>
      </c>
      <c r="BS271" s="513" t="str">
        <f>IF(_tag_month_day!U267="","",_tag_month_day!U267)</f>
        <v/>
      </c>
      <c r="BT271" s="523" t="str">
        <f t="shared" si="1606"/>
        <v/>
      </c>
      <c r="BU271" s="223" t="str">
        <f>IF(_tag_month_day!V267="","",_tag_month_day!V267)</f>
        <v/>
      </c>
      <c r="BV271" s="206" t="str">
        <f>IF(_tag_month_day!W267="","",_tag_month_day!W267)</f>
        <v/>
      </c>
      <c r="BW271" s="540" t="str">
        <f>IF(_tag_month_day!X267="","",_tag_month_day!X267)</f>
        <v/>
      </c>
      <c r="BX271" s="540" t="str">
        <f>IF(_tag_month_day!Y267="","",_tag_month_day!Y267)</f>
        <v/>
      </c>
      <c r="BY271" s="541">
        <f ca="1" t="shared" si="1607"/>
        <v>43628.166666666</v>
      </c>
      <c r="BZ271" s="542" t="s">
        <v>215</v>
      </c>
      <c r="CA271" s="543" t="str">
        <f>IF(_jhy2_month_day!A267="","",_jhy2_month_day!A267)</f>
        <v/>
      </c>
      <c r="CB271" s="464" t="str">
        <f>IF(_jhy2_month_day!B267="","",_jhy2_month_day!B267)</f>
        <v/>
      </c>
      <c r="CC271" s="464" t="str">
        <f>IF(_jhy2_month_day!C267="","",_jhy2_month_day!C267)</f>
        <v/>
      </c>
      <c r="CD271" s="464" t="str">
        <f>IF(_jhy2_month_day!D267="","",_jhy2_month_day!D267)</f>
        <v/>
      </c>
      <c r="CE271" s="464" t="str">
        <f>IF(_jhy2_month_day!E267="","",_jhy2_month_day!E267)</f>
        <v/>
      </c>
      <c r="CF271" s="464" t="str">
        <f>IF(_jhy2_month_day!F267="","",_jhy2_month_day!F267)</f>
        <v/>
      </c>
      <c r="CG271" s="464" t="str">
        <f>IF(_jhy2_month_day!G267="","",_jhy2_month_day!G267)</f>
        <v/>
      </c>
      <c r="CH271" s="464" t="str">
        <f>IF(_jhy2_month_day!H267="","",_jhy2_month_day!H267)</f>
        <v/>
      </c>
      <c r="CI271" s="464" t="str">
        <f>IF(_jhy2_month_day!I267="","",_jhy2_month_day!I267)</f>
        <v/>
      </c>
      <c r="CJ271" s="464" t="str">
        <f>IF(_jhy2_month_day!J267="","",_jhy2_month_day!J267)</f>
        <v/>
      </c>
      <c r="CK271" s="464" t="str">
        <f>IF(_jhy2_month_day!K267="","",_jhy2_month_day!K267)</f>
        <v/>
      </c>
      <c r="CL271" s="562" t="str">
        <f>IF(_jhy2_month_day!L267="","",_jhy2_month_day!L267)</f>
        <v/>
      </c>
      <c r="CM271" s="562" t="str">
        <f>IF(_jhy2_month_day!M267="","",_jhy2_month_day!M267)</f>
        <v/>
      </c>
      <c r="CN271" s="562" t="str">
        <f>IF(_jhy2_month_day!N267="","",_jhy2_month_day!N267)</f>
        <v/>
      </c>
      <c r="CO271" s="562" t="str">
        <f>IF(_jhy2_month_day!O267="","",_jhy2_month_day!O267)</f>
        <v/>
      </c>
      <c r="CP271" s="562" t="str">
        <f>IF(_jhy2_month_day!P267="","",_jhy2_month_day!P267)</f>
        <v/>
      </c>
      <c r="CQ271" s="562" t="str">
        <f>IF(_jhy2_month_day!Q267="","",_jhy2_month_day!Q267)</f>
        <v/>
      </c>
      <c r="CR271" s="563" t="str">
        <f>IF(_jhy2_month_day!R267="","",_jhy2_month_day!R267)</f>
        <v/>
      </c>
      <c r="CS271" s="576" t="str">
        <f>IF(_jhy2_month_day!S267="","",_jhy2_month_day!S267)</f>
        <v/>
      </c>
      <c r="CT271" s="562" t="str">
        <f>IF(_jhy2_month_day!T267="","",_jhy2_month_day!T267)</f>
        <v/>
      </c>
      <c r="CU271" s="577" t="e">
        <f t="shared" si="1555"/>
        <v>#VALUE!</v>
      </c>
      <c r="CV271" s="198" t="e">
        <f t="shared" si="1556"/>
        <v>#VALUE!</v>
      </c>
      <c r="CW271" s="192" t="e">
        <f t="shared" si="1557"/>
        <v>#VALUE!</v>
      </c>
      <c r="CX271" s="192" t="e">
        <f t="shared" si="1558"/>
        <v>#VALUE!</v>
      </c>
      <c r="CY271" s="202" t="e">
        <f t="shared" si="1559"/>
        <v>#VALUE!</v>
      </c>
      <c r="CZ271" s="192" t="e">
        <f t="shared" ref="CZ271:DI271" si="1667">$AJ271*EF271</f>
        <v>#VALUE!</v>
      </c>
      <c r="DA271" s="192" t="e">
        <f t="shared" si="1667"/>
        <v>#VALUE!</v>
      </c>
      <c r="DB271" s="192" t="e">
        <f t="shared" si="1667"/>
        <v>#VALUE!</v>
      </c>
      <c r="DC271" s="192" t="e">
        <f t="shared" si="1667"/>
        <v>#VALUE!</v>
      </c>
      <c r="DD271" s="192" t="e">
        <f t="shared" si="1667"/>
        <v>#VALUE!</v>
      </c>
      <c r="DE271" s="192" t="e">
        <f t="shared" si="1667"/>
        <v>#VALUE!</v>
      </c>
      <c r="DF271" s="192" t="e">
        <f t="shared" si="1667"/>
        <v>#VALUE!</v>
      </c>
      <c r="DG271" s="192" t="e">
        <f t="shared" si="1667"/>
        <v>#VALUE!</v>
      </c>
      <c r="DH271" s="192" t="e">
        <f t="shared" si="1667"/>
        <v>#VALUE!</v>
      </c>
      <c r="DI271" s="192" t="e">
        <f t="shared" si="1667"/>
        <v>#VALUE!</v>
      </c>
      <c r="DJ271" s="192" t="e">
        <f t="shared" si="1561"/>
        <v>#VALUE!</v>
      </c>
      <c r="DK271" s="192" t="e">
        <f t="shared" si="1562"/>
        <v>#VALUE!</v>
      </c>
      <c r="DL271" s="192" t="e">
        <f t="shared" si="1563"/>
        <v>#VALUE!</v>
      </c>
      <c r="DM271" s="192" t="e">
        <f t="shared" si="1564"/>
        <v>#VALUE!</v>
      </c>
      <c r="DN271" s="192" t="e">
        <f t="shared" si="1565"/>
        <v>#VALUE!</v>
      </c>
      <c r="DO271" s="192" t="e">
        <f t="shared" si="1566"/>
        <v>#VALUE!</v>
      </c>
      <c r="DP271" s="192" t="e">
        <f t="shared" si="1567"/>
        <v>#VALUE!</v>
      </c>
      <c r="DQ271" s="192" t="e">
        <f t="shared" si="1568"/>
        <v>#VALUE!</v>
      </c>
      <c r="DR271" s="192" t="e">
        <f t="shared" si="1569"/>
        <v>#VALUE!</v>
      </c>
      <c r="DS271" s="192" t="e">
        <f t="shared" si="1570"/>
        <v>#VALUE!</v>
      </c>
      <c r="DT271" s="192" t="e">
        <f t="shared" si="1571"/>
        <v>#VALUE!</v>
      </c>
      <c r="DU271" s="192" t="e">
        <f t="shared" si="1572"/>
        <v>#VALUE!</v>
      </c>
      <c r="DV271" s="198" t="e">
        <f t="shared" si="1573"/>
        <v>#VALUE!</v>
      </c>
      <c r="DW271" s="198" t="e">
        <f t="shared" si="1574"/>
        <v>#DIV/0!</v>
      </c>
      <c r="DX271" s="198" t="e">
        <f t="shared" si="1575"/>
        <v>#DIV/0!</v>
      </c>
      <c r="DY271" s="198" t="e">
        <f t="shared" si="1576"/>
        <v>#VALUE!</v>
      </c>
      <c r="DZ271" s="198" t="e">
        <f t="shared" si="1577"/>
        <v>#VALUE!</v>
      </c>
      <c r="EA271" s="198" t="e">
        <f t="shared" si="1578"/>
        <v>#VALUE!</v>
      </c>
      <c r="EB271" s="198" t="e">
        <f t="shared" si="1579"/>
        <v>#VALUE!</v>
      </c>
      <c r="EC271" s="198" t="e">
        <f t="shared" si="1580"/>
        <v>#DIV/0!</v>
      </c>
      <c r="ED271" s="198" t="e">
        <f t="shared" si="1581"/>
        <v>#VALUE!</v>
      </c>
      <c r="EE271" s="198" t="e">
        <f t="shared" si="1582"/>
        <v>#VALUE!</v>
      </c>
      <c r="EF271" s="198" t="e">
        <f t="shared" ref="EF271:EO271" si="1668">DV271/SUM($DV271:$EE271)</f>
        <v>#VALUE!</v>
      </c>
      <c r="EG271" s="198" t="e">
        <f t="shared" si="1668"/>
        <v>#DIV/0!</v>
      </c>
      <c r="EH271" s="198" t="e">
        <f t="shared" si="1668"/>
        <v>#DIV/0!</v>
      </c>
      <c r="EI271" s="198" t="e">
        <f t="shared" si="1668"/>
        <v>#VALUE!</v>
      </c>
      <c r="EJ271" s="198" t="e">
        <f t="shared" si="1668"/>
        <v>#VALUE!</v>
      </c>
      <c r="EK271" s="198" t="e">
        <f t="shared" si="1668"/>
        <v>#VALUE!</v>
      </c>
      <c r="EL271" s="198" t="e">
        <f t="shared" si="1668"/>
        <v>#VALUE!</v>
      </c>
      <c r="EM271" s="198" t="e">
        <f t="shared" si="1668"/>
        <v>#DIV/0!</v>
      </c>
      <c r="EN271" s="198" t="e">
        <f t="shared" si="1668"/>
        <v>#VALUE!</v>
      </c>
      <c r="EO271" s="198" t="e">
        <f t="shared" si="1668"/>
        <v>#VALUE!</v>
      </c>
      <c r="EP271" s="511">
        <f t="shared" ref="EP271:EW271" si="1669">EP270</f>
        <v>0.08</v>
      </c>
      <c r="EQ271" s="511">
        <f t="shared" si="1669"/>
        <v>0.015</v>
      </c>
      <c r="ER271" s="511">
        <f t="shared" si="1669"/>
        <v>0.015</v>
      </c>
      <c r="ES271" s="511">
        <f t="shared" si="1669"/>
        <v>0.015</v>
      </c>
      <c r="ET271" s="511">
        <f t="shared" si="1669"/>
        <v>0.015</v>
      </c>
      <c r="EU271" s="511">
        <f t="shared" si="1669"/>
        <v>0.09</v>
      </c>
      <c r="EV271" s="511">
        <f t="shared" si="1669"/>
        <v>0.09</v>
      </c>
      <c r="EW271" s="511">
        <f t="shared" si="1669"/>
        <v>0.09</v>
      </c>
      <c r="EX271" s="420" t="str">
        <f>IF(_tag_month_day!AS267="","",_tag_month_day!AS267/100)</f>
        <v/>
      </c>
      <c r="EY271" s="420" t="str">
        <f>IF(_tag_month_day!AT267="","",_tag_month_day!AT267/100)</f>
        <v/>
      </c>
      <c r="EZ271" s="420" t="str">
        <f>IF(_tag_month_day!AU267="","",_tag_month_day!AU267/100)</f>
        <v/>
      </c>
      <c r="FA271" s="420" t="str">
        <f>IF(_tag_month_day!AV267="","",_tag_month_day!AV267/100)</f>
        <v/>
      </c>
      <c r="FB271" s="420" t="str">
        <f>IF(_tag_month_day!AW267="","",_tag_month_day!AW267/100)</f>
        <v/>
      </c>
      <c r="FC271" s="420" t="str">
        <f>IF(_tag_month_day!AX267="","",_tag_month_day!AX267/100)</f>
        <v/>
      </c>
      <c r="FD271" s="510">
        <f t="shared" si="1611"/>
        <v>0.33</v>
      </c>
      <c r="FE271" s="510">
        <f t="shared" si="1612"/>
        <v>0.19</v>
      </c>
      <c r="FF271" s="510">
        <f t="shared" si="1613"/>
        <v>0.003</v>
      </c>
      <c r="FG271" s="510">
        <f t="shared" si="1614"/>
        <v>0</v>
      </c>
      <c r="FH271" s="603">
        <f t="shared" si="1615"/>
        <v>0.0001</v>
      </c>
      <c r="FI271" s="510">
        <f t="shared" ref="FI271:FR271" si="1670">FI270</f>
        <v>0.41</v>
      </c>
      <c r="FJ271" s="510">
        <f t="shared" si="1670"/>
        <v>0.11</v>
      </c>
      <c r="FK271" s="510">
        <f t="shared" si="1670"/>
        <v>0.015</v>
      </c>
      <c r="FL271" s="510">
        <f t="shared" si="1670"/>
        <v>0</v>
      </c>
      <c r="FM271" s="603">
        <f t="shared" si="1670"/>
        <v>0.0001</v>
      </c>
      <c r="FN271" s="510" t="str">
        <f>IF(_tag_month_day!AY267="","",_tag_month_day!AY267/100)</f>
        <v/>
      </c>
      <c r="FO271" s="510" t="str">
        <f>IF(_tag_month_day!AZ267="","",_tag_month_day!AZ267/100)</f>
        <v/>
      </c>
      <c r="FP271" s="510" t="str">
        <f>IF(_tag_month_day!BA267="","",_tag_month_day!BA267/100)</f>
        <v/>
      </c>
      <c r="FQ271" s="510" t="str">
        <f>IF(_tag_month_day!BB267="","",_tag_month_day!BB267/100)</f>
        <v/>
      </c>
      <c r="FR271" s="603" t="str">
        <f>IF(_tag_month_day!BC267="","",_tag_month_day!BC267/100)</f>
        <v/>
      </c>
      <c r="FS271" s="510" t="str">
        <f>IF(_tag_month_day!BD267="","",_tag_month_day!BD267/100)</f>
        <v/>
      </c>
      <c r="FT271" s="510" t="str">
        <f>IF(_tag_month_day!BE267="","",_tag_month_day!BE267/100)</f>
        <v/>
      </c>
      <c r="FU271" s="510" t="str">
        <f>IF(_tag_month_day!BF267="","",_tag_month_day!BF267/100)</f>
        <v/>
      </c>
      <c r="FV271" s="510" t="str">
        <f>IF(_tag_month_day!BG267="","",_tag_month_day!BG267/100)</f>
        <v/>
      </c>
      <c r="FW271" s="603" t="str">
        <f>IF(_tag_month_day!BH267="","",_tag_month_day!BH267/100)</f>
        <v/>
      </c>
      <c r="FX271" s="510" t="str">
        <f>IF(_tag_month_day!BI267="","",_tag_month_day!BI267/100)</f>
        <v/>
      </c>
      <c r="FY271" s="510" t="str">
        <f>IF(_tag_month_day!BJ267="","",_tag_month_day!BJ267/100)</f>
        <v/>
      </c>
      <c r="FZ271" s="605" t="str">
        <f>IF(_tag_month_day!BK267="","",_tag_month_day!BK267/100)</f>
        <v/>
      </c>
      <c r="GA271" s="510" t="str">
        <f>IF(_tag_month_day!BL267="","",_tag_month_day!BL267/100)</f>
        <v/>
      </c>
      <c r="GB271" s="603" t="str">
        <f>IF(_tag_month_day!BM267="","",_tag_month_day!BM267/100)</f>
        <v/>
      </c>
      <c r="GC271" s="420" t="str">
        <f>IF(_tag_month_day!BN267="","",_tag_month_day!BN267/100)</f>
        <v/>
      </c>
      <c r="GD271" s="420" t="str">
        <f>IF(_tag_month_day!BO267="","",_tag_month_day!BO267/100)</f>
        <v/>
      </c>
      <c r="GE271" s="420" t="str">
        <f>IF(_tag_month_day!BP267="","",_tag_month_day!BP267/100)</f>
        <v/>
      </c>
      <c r="GF271" s="420" t="str">
        <f>IF(_tag_month_day!BQ267="","",_tag_month_day!BQ267/100)</f>
        <v/>
      </c>
      <c r="GG271" s="420" t="str">
        <f>IF(_tag_month_day!BR267="","",_tag_month_day!BR267/100)</f>
        <v/>
      </c>
      <c r="GH271" s="420" t="str">
        <f>IF(_tag_month_day!BS267="","",_tag_month_day!BS267/100)</f>
        <v/>
      </c>
      <c r="GI271" s="603" t="str">
        <f>IF(_tag_month_day!BT267="","",_tag_month_day!BT267/100)</f>
        <v/>
      </c>
      <c r="GJ271" s="612" t="str">
        <f>IF(_tag_month_day!BU267="","",_tag_month_day!BU267/100)</f>
        <v/>
      </c>
      <c r="GK271" s="620" t="str">
        <f>IF(_tag_month_day!BV267="",IF(_rlcf_month_day!A$2="","",_rlcf_month_day!A$2/100),_tag_month_day!BV267/100)</f>
        <v/>
      </c>
      <c r="GL271" s="620" t="str">
        <f>IF(_tag_month_day!BW267="",IF(_rlcf_month_day!B$2="","",_rlcf_month_day!B$2/100),_tag_month_day!BW267/100)</f>
        <v/>
      </c>
      <c r="GM271" s="621" t="str">
        <f>IF(_tag_month_day!BX267="",IF(_rlcf_month_day!C$2="","",_rlcf_month_day!C$2/100),_tag_month_day!BX267/100)</f>
        <v/>
      </c>
      <c r="GN271" s="620" t="str">
        <f>IF(_tag_month_day!BV267="",IF(_rlcf_month_day!A$2="","",_rlcf_month_day!A$2/100),_tag_month_day!BV267/100)</f>
        <v/>
      </c>
      <c r="GO271" s="620" t="str">
        <f>IF(_tag_month_day!BW267="",IF(_rlcf_month_day!B$2="","",_rlcf_month_day!B$2/100),_tag_month_day!BW267/100)</f>
        <v/>
      </c>
      <c r="GP271" s="620" t="str">
        <f>IF(_tag_month_day!CD267="",IF(_rlcf_month_day!E$2="","",_rlcf_month_day!E$2/100),_tag_month_day!CD267/100)</f>
        <v/>
      </c>
      <c r="GQ271" s="620" t="str">
        <f>IF(_tag_month_day!CE267="",IF(_rlcf_month_day!F$2="","",_rlcf_month_day!F$2/100),_tag_month_day!CE267/100)</f>
        <v/>
      </c>
      <c r="GR271" s="621" t="str">
        <f>IF(_tag_month_day!CF267="",IF(_rlcf_month_day!G$2="","",_rlcf_month_day!G$2/100),_tag_month_day!CF267/100)</f>
        <v/>
      </c>
      <c r="GS271" s="626">
        <f t="shared" ref="GS271:HH271" si="1671">GS270</f>
        <v>0.953</v>
      </c>
      <c r="GT271" s="626">
        <f t="shared" si="1671"/>
        <v>0.55</v>
      </c>
      <c r="GU271" s="626">
        <f t="shared" si="1671"/>
        <v>0.55</v>
      </c>
      <c r="GV271" s="626">
        <f t="shared" si="1671"/>
        <v>0.55</v>
      </c>
      <c r="GW271" s="626">
        <f t="shared" si="1671"/>
        <v>0.5</v>
      </c>
      <c r="GX271" s="626">
        <f t="shared" si="1671"/>
        <v>0.935</v>
      </c>
      <c r="GY271" s="626">
        <f t="shared" si="1671"/>
        <v>0.15</v>
      </c>
      <c r="GZ271" s="626">
        <f t="shared" si="1671"/>
        <v>1</v>
      </c>
      <c r="HA271" s="632">
        <f t="shared" si="1671"/>
        <v>0.047</v>
      </c>
      <c r="HB271" s="632">
        <f t="shared" si="1671"/>
        <v>0.45</v>
      </c>
      <c r="HC271" s="632">
        <f t="shared" si="1671"/>
        <v>0.45</v>
      </c>
      <c r="HD271" s="632">
        <f t="shared" si="1671"/>
        <v>0.45</v>
      </c>
      <c r="HE271" s="632">
        <f t="shared" si="1671"/>
        <v>0.5</v>
      </c>
      <c r="HF271" s="632">
        <f t="shared" si="1671"/>
        <v>0.065</v>
      </c>
      <c r="HG271" s="632">
        <f t="shared" si="1671"/>
        <v>0.85</v>
      </c>
      <c r="HH271" s="632">
        <f t="shared" si="1671"/>
        <v>0</v>
      </c>
      <c r="HI271" s="68" t="e">
        <f t="shared" si="1587"/>
        <v>#VALUE!</v>
      </c>
      <c r="HJ271" s="68" t="e">
        <f t="shared" si="1618"/>
        <v>#VALUE!</v>
      </c>
      <c r="HK271" s="202">
        <f t="shared" si="1619"/>
        <v>0.85</v>
      </c>
      <c r="HL271" s="464">
        <f t="shared" si="1620"/>
        <v>550000</v>
      </c>
      <c r="HM271" s="464">
        <f t="shared" si="1621"/>
        <v>480000</v>
      </c>
      <c r="HN271" s="192" t="e">
        <f t="shared" si="1588"/>
        <v>#VALUE!</v>
      </c>
      <c r="HO271" s="192" t="e">
        <f>HN271*HK271*$HO$2/HL271*1000000</f>
        <v>#VALUE!</v>
      </c>
      <c r="HP271" s="192" t="e">
        <f>HN271*HK271*$HP$2/HM271*1000000</f>
        <v>#VALUE!</v>
      </c>
    </row>
    <row r="272" customFormat="1" spans="1:224">
      <c r="A272" s="381">
        <v>267</v>
      </c>
      <c r="B272" s="54">
        <f ca="1" t="shared" si="1622"/>
        <v>43628</v>
      </c>
      <c r="C272" s="57">
        <f t="shared" si="1623"/>
        <v>0.0416666666666667</v>
      </c>
      <c r="D272" s="68" t="str">
        <f ca="1" t="shared" si="1589"/>
        <v>夜班</v>
      </c>
      <c r="E272" s="68" t="str">
        <f ca="1" t="shared" si="1590"/>
        <v>丁</v>
      </c>
      <c r="F272" s="68">
        <f ca="1">SUMPRODUCT((成本日报!$A$3:$A$95=计划!B272)*(成本日报!$B$3:$B$95=计划!$D272),成本日报!$C$3:$C$95)</f>
        <v>4</v>
      </c>
      <c r="G272" s="382">
        <f ca="1" t="shared" si="1624"/>
        <v>43628.0833333327</v>
      </c>
      <c r="H272" s="382">
        <f ca="1" t="shared" si="1591"/>
        <v>43628.0902777771</v>
      </c>
      <c r="I272" s="382">
        <f ca="1" t="shared" si="1592"/>
        <v>43628.0958333327</v>
      </c>
      <c r="J272" s="382">
        <f ca="1" t="shared" si="1593"/>
        <v>43628.1249999994</v>
      </c>
      <c r="K272" s="382">
        <f ca="1" t="shared" si="1594"/>
        <v>43628.1874999994</v>
      </c>
      <c r="L272" s="382">
        <f ca="1" t="shared" si="1595"/>
        <v>43628.2083333327</v>
      </c>
      <c r="M272" s="398" t="str">
        <f>IF(_tag_month_day!A268="","",_tag_month_day!A268)</f>
        <v/>
      </c>
      <c r="N272" s="398" t="str">
        <f>IF(_tag_month_day!B268="","",_tag_month_day!B268)</f>
        <v/>
      </c>
      <c r="O272" s="399" t="e">
        <f t="shared" si="1596"/>
        <v>#VALUE!</v>
      </c>
      <c r="P272" s="398" t="str">
        <f>IF(_tag_month_day!C268="","",_tag_month_day!C268)</f>
        <v/>
      </c>
      <c r="Q272" s="398" t="str">
        <f>IF(_tag_month_day!D268="","",_tag_month_day!D268)</f>
        <v/>
      </c>
      <c r="R272" s="416">
        <f>IF(_tag_month_day!CB268="",R271,_tag_month_day!CB268/100)</f>
        <v>0.07</v>
      </c>
      <c r="S272" s="417" t="str">
        <f>IF(_tag_month_day!E268="","",_tag_month_day!E268)</f>
        <v/>
      </c>
      <c r="T272" s="417" t="str">
        <f>IF(_tag_month_day!F268="","",_tag_month_day!F268)</f>
        <v/>
      </c>
      <c r="U272" s="418" t="e">
        <f t="shared" si="1550"/>
        <v>#VALUE!</v>
      </c>
      <c r="V272" s="53" t="e">
        <f t="shared" si="1551"/>
        <v>#VALUE!</v>
      </c>
      <c r="W272" s="419" t="str">
        <f>IF(_jhy_month_day!A268="","",_jhy_month_day!A268)</f>
        <v/>
      </c>
      <c r="X272" s="420" t="str">
        <f>IF(_jhy_month_day!B268="","",_jhy_month_day!B268/100)</f>
        <v/>
      </c>
      <c r="Y272" s="420" t="str">
        <f>IF(_jhy_month_day!C268="","",_jhy_month_day!C268/100)</f>
        <v/>
      </c>
      <c r="Z272" s="439">
        <f t="shared" si="1641"/>
        <v>67</v>
      </c>
      <c r="AA272" s="440" t="str">
        <f>IF(_tag_month_day!G268="","",_tag_month_day!G268/100)</f>
        <v/>
      </c>
      <c r="AB272" s="440" t="str">
        <f>IF(_tag_month_day!H268="","",_tag_month_day!H268/100)</f>
        <v/>
      </c>
      <c r="AC272" s="193">
        <f t="shared" si="1597"/>
        <v>1.59963432013121</v>
      </c>
      <c r="AD272" s="441" t="str">
        <f t="shared" si="1598"/>
        <v/>
      </c>
      <c r="AE272" s="442" t="str">
        <f t="shared" si="1599"/>
        <v/>
      </c>
      <c r="AF272" s="443">
        <v>1</v>
      </c>
      <c r="AG272" s="68" t="str">
        <f>IF(_duihao_month_day!A268="","",_duihao_month_day!A268)</f>
        <v/>
      </c>
      <c r="AH272" s="463">
        <f>IF(_gyk_month_day!B268="",AH271,_gyk_month_day!B268)</f>
        <v>820</v>
      </c>
      <c r="AI272" s="464" t="e">
        <f t="shared" si="1625"/>
        <v>#VALUE!</v>
      </c>
      <c r="AJ272" s="68" t="str">
        <f>IF(_tag_month_day!I268="","",_tag_month_day!I268)</f>
        <v/>
      </c>
      <c r="AK272" s="465" t="str">
        <f>IF(_tzyy_month_day!A268="","",_tzyy_month_day!A268)</f>
        <v/>
      </c>
      <c r="AL272" s="465" t="str">
        <f>IF(_tzyy_month_day!B268="","",_tzyy_month_day!B268)</f>
        <v/>
      </c>
      <c r="AM272" s="465" t="str">
        <f>IF(_tzyy_month_day!C268="","",_tzyy_month_day!C268)</f>
        <v/>
      </c>
      <c r="AN272" s="466" t="str">
        <f>IF(_tag_month_day!CG268="","",_tag_month_day!CG268)</f>
        <v/>
      </c>
      <c r="AO272" s="466" t="str">
        <f>IF(_tag_month_day!CH268="","",_tag_month_day!CH268)</f>
        <v/>
      </c>
      <c r="AP272" s="486" t="e">
        <f t="shared" si="1600"/>
        <v>#VALUE!</v>
      </c>
      <c r="AQ272" s="487" t="str">
        <f>IF(_tag_month_day!J268="","",_tag_month_day!J268/100)</f>
        <v/>
      </c>
      <c r="AR272" s="488">
        <f t="shared" si="1601"/>
        <v>1.3</v>
      </c>
      <c r="AS272" s="489" t="e">
        <f t="shared" si="1552"/>
        <v>#VALUE!</v>
      </c>
      <c r="AT272" s="489">
        <f t="shared" si="1602"/>
        <v>0</v>
      </c>
      <c r="AU272" s="490" t="str">
        <f>IF(_tag_month_day!K268="","",_tag_month_day!K268)</f>
        <v/>
      </c>
      <c r="AV272" s="491" t="str">
        <f>IF(_tag_month_day!L268="","",_tag_month_day!L268/100)</f>
        <v/>
      </c>
      <c r="AW272" s="420">
        <f t="shared" si="1524"/>
        <v>0</v>
      </c>
      <c r="AX272" s="420">
        <f t="shared" si="1603"/>
        <v>0</v>
      </c>
      <c r="AY272" s="420" t="str">
        <f>IF(_tag_month_day!M268="","",_tag_month_day!M268/100)</f>
        <v/>
      </c>
      <c r="AZ272" s="420" t="str">
        <f>IF(_tag_month_day!N268="","",_tag_month_day!N268/100)</f>
        <v/>
      </c>
      <c r="BA272" s="420" t="str">
        <f>IF(_tag_month_day!O268="","",_tag_month_day!O268/100)</f>
        <v/>
      </c>
      <c r="BB272" s="496" t="str">
        <f>IF(_tag_month_day!P268="","",_tag_month_day!P268/100)</f>
        <v/>
      </c>
      <c r="BC272" s="496">
        <f t="shared" si="1604"/>
        <v>0</v>
      </c>
      <c r="BD272" s="496" t="str">
        <f>IF(_tag_month_day!Q268="","",_tag_month_day!Q268/100)</f>
        <v/>
      </c>
      <c r="BE272" s="510" t="str">
        <f>IF(_tag_month_day!R268="","",_tag_month_day!R268/100)</f>
        <v/>
      </c>
      <c r="BF272" s="413" t="str">
        <f>IF(_tag_month_day!CC268="","",_tag_month_day!CC268/100)</f>
        <v/>
      </c>
      <c r="BG272" s="511" t="e">
        <f t="shared" si="1553"/>
        <v>#VALUE!</v>
      </c>
      <c r="BH272" s="198">
        <f t="shared" si="1554"/>
        <v>0</v>
      </c>
      <c r="BI272" s="512" t="e">
        <f>IF(CX272=0,BI271,(DK272*查询!$R$5+DL272*查询!$Q$5+DM272*查询!$N$5+DN272*查询!$O$5+DO272*查询!$P$5)*AF272/CX272)</f>
        <v>#VALUE!</v>
      </c>
      <c r="BJ272" s="512" t="e">
        <f>IF(CX272=0,BJ271,(DP272*查询!$S$5+DQ272*查询!$T$5+DR272*查询!$U$5)*AF272/CX272)</f>
        <v>#VALUE!</v>
      </c>
      <c r="BK272" s="512">
        <f t="shared" si="1605"/>
        <v>1</v>
      </c>
      <c r="BL272" s="513" t="str">
        <f>IF(_cfyc_month_day!A268="","",_cfyc_month_day!A268)</f>
        <v/>
      </c>
      <c r="BM272" s="513" t="str">
        <f>IF(_cfyc_month_day!B268="","",_cfyc_month_day!B268)</f>
        <v/>
      </c>
      <c r="BN272" s="513" t="str">
        <f>IF(_cfyc_month_day!C268="","",_cfyc_month_day!C268)</f>
        <v/>
      </c>
      <c r="BO272" s="522" t="str">
        <f>IF(_cfyc_month_day!D268="","",_cfyc_month_day!D268)</f>
        <v/>
      </c>
      <c r="BP272" s="522" t="str">
        <f>IF(_cfyc_month_day!E268="","",_cfyc_month_day!E268)</f>
        <v/>
      </c>
      <c r="BQ272" s="522" t="str">
        <f>IF(_cfyc_month_day!F268="","",_cfyc_month_day!F268)</f>
        <v/>
      </c>
      <c r="BR272" s="513" t="str">
        <f>IF(_tag_month_day!T268="","",_tag_month_day!T268)</f>
        <v/>
      </c>
      <c r="BS272" s="513" t="str">
        <f>IF(_tag_month_day!U268="","",_tag_month_day!U268)</f>
        <v/>
      </c>
      <c r="BT272" s="523" t="str">
        <f t="shared" si="1606"/>
        <v/>
      </c>
      <c r="BU272" s="223" t="str">
        <f>IF(_tag_month_day!V268="","",_tag_month_day!V268)</f>
        <v/>
      </c>
      <c r="BV272" s="206" t="str">
        <f>IF(_tag_month_day!W268="","",_tag_month_day!W268)</f>
        <v/>
      </c>
      <c r="BW272" s="540" t="str">
        <f>IF(_tag_month_day!X268="","",_tag_month_day!X268)</f>
        <v/>
      </c>
      <c r="BX272" s="540" t="str">
        <f>IF(_tag_month_day!Y268="","",_tag_month_day!Y268)</f>
        <v/>
      </c>
      <c r="BY272" s="541">
        <f ca="1" t="shared" si="1607"/>
        <v>43628.2083333327</v>
      </c>
      <c r="BZ272" s="542"/>
      <c r="CA272" s="543" t="str">
        <f>IF(_jhy2_month_day!A268="","",_jhy2_month_day!A268)</f>
        <v/>
      </c>
      <c r="CB272" s="464" t="str">
        <f>IF(_jhy2_month_day!B268="","",_jhy2_month_day!B268)</f>
        <v/>
      </c>
      <c r="CC272" s="464" t="str">
        <f>IF(_jhy2_month_day!C268="","",_jhy2_month_day!C268)</f>
        <v/>
      </c>
      <c r="CD272" s="464" t="str">
        <f>IF(_jhy2_month_day!D268="","",_jhy2_month_day!D268)</f>
        <v/>
      </c>
      <c r="CE272" s="464" t="str">
        <f>IF(_jhy2_month_day!E268="","",_jhy2_month_day!E268)</f>
        <v/>
      </c>
      <c r="CF272" s="464" t="str">
        <f>IF(_jhy2_month_day!F268="","",_jhy2_month_day!F268)</f>
        <v/>
      </c>
      <c r="CG272" s="464" t="str">
        <f>IF(_jhy2_month_day!G268="","",_jhy2_month_day!G268)</f>
        <v/>
      </c>
      <c r="CH272" s="464" t="str">
        <f>IF(_jhy2_month_day!H268="","",_jhy2_month_day!H268)</f>
        <v/>
      </c>
      <c r="CI272" s="464" t="str">
        <f>IF(_jhy2_month_day!I268="","",_jhy2_month_day!I268)</f>
        <v/>
      </c>
      <c r="CJ272" s="464" t="str">
        <f>IF(_jhy2_month_day!J268="","",_jhy2_month_day!J268)</f>
        <v/>
      </c>
      <c r="CK272" s="464" t="str">
        <f>IF(_jhy2_month_day!K268="","",_jhy2_month_day!K268)</f>
        <v/>
      </c>
      <c r="CL272" s="562" t="str">
        <f>IF(_jhy2_month_day!L268="","",_jhy2_month_day!L268)</f>
        <v/>
      </c>
      <c r="CM272" s="562" t="str">
        <f>IF(_jhy2_month_day!M268="","",_jhy2_month_day!M268)</f>
        <v/>
      </c>
      <c r="CN272" s="562" t="str">
        <f>IF(_jhy2_month_day!N268="","",_jhy2_month_day!N268)</f>
        <v/>
      </c>
      <c r="CO272" s="562" t="str">
        <f>IF(_jhy2_month_day!O268="","",_jhy2_month_day!O268)</f>
        <v/>
      </c>
      <c r="CP272" s="562" t="str">
        <f>IF(_jhy2_month_day!P268="","",_jhy2_month_day!P268)</f>
        <v/>
      </c>
      <c r="CQ272" s="562" t="str">
        <f>IF(_jhy2_month_day!Q268="","",_jhy2_month_day!Q268)</f>
        <v/>
      </c>
      <c r="CR272" s="563" t="str">
        <f>IF(_jhy2_month_day!R268="","",_jhy2_month_day!R268)</f>
        <v/>
      </c>
      <c r="CS272" s="576" t="str">
        <f>IF(_jhy2_month_day!S268="","",_jhy2_month_day!S268)</f>
        <v/>
      </c>
      <c r="CT272" s="562" t="str">
        <f>IF(_jhy2_month_day!T268="","",_jhy2_month_day!T268)</f>
        <v/>
      </c>
      <c r="CU272" s="577" t="e">
        <f t="shared" si="1555"/>
        <v>#VALUE!</v>
      </c>
      <c r="CV272" s="198" t="e">
        <f t="shared" si="1556"/>
        <v>#VALUE!</v>
      </c>
      <c r="CW272" s="192" t="e">
        <f t="shared" si="1557"/>
        <v>#VALUE!</v>
      </c>
      <c r="CX272" s="192" t="e">
        <f t="shared" si="1558"/>
        <v>#VALUE!</v>
      </c>
      <c r="CY272" s="202" t="e">
        <f t="shared" si="1559"/>
        <v>#VALUE!</v>
      </c>
      <c r="CZ272" s="192" t="e">
        <f t="shared" ref="CZ272:DI272" si="1672">$AJ272*EF272</f>
        <v>#VALUE!</v>
      </c>
      <c r="DA272" s="192" t="e">
        <f t="shared" si="1672"/>
        <v>#VALUE!</v>
      </c>
      <c r="DB272" s="192" t="e">
        <f t="shared" si="1672"/>
        <v>#VALUE!</v>
      </c>
      <c r="DC272" s="192" t="e">
        <f t="shared" si="1672"/>
        <v>#VALUE!</v>
      </c>
      <c r="DD272" s="192" t="e">
        <f t="shared" si="1672"/>
        <v>#VALUE!</v>
      </c>
      <c r="DE272" s="192" t="e">
        <f t="shared" si="1672"/>
        <v>#VALUE!</v>
      </c>
      <c r="DF272" s="192" t="e">
        <f t="shared" si="1672"/>
        <v>#VALUE!</v>
      </c>
      <c r="DG272" s="192" t="e">
        <f t="shared" si="1672"/>
        <v>#VALUE!</v>
      </c>
      <c r="DH272" s="192" t="e">
        <f t="shared" si="1672"/>
        <v>#VALUE!</v>
      </c>
      <c r="DI272" s="192" t="e">
        <f t="shared" si="1672"/>
        <v>#VALUE!</v>
      </c>
      <c r="DJ272" s="192" t="e">
        <f t="shared" si="1561"/>
        <v>#VALUE!</v>
      </c>
      <c r="DK272" s="192" t="e">
        <f t="shared" si="1562"/>
        <v>#VALUE!</v>
      </c>
      <c r="DL272" s="192" t="e">
        <f t="shared" si="1563"/>
        <v>#VALUE!</v>
      </c>
      <c r="DM272" s="192" t="e">
        <f t="shared" si="1564"/>
        <v>#VALUE!</v>
      </c>
      <c r="DN272" s="192" t="e">
        <f t="shared" si="1565"/>
        <v>#VALUE!</v>
      </c>
      <c r="DO272" s="192" t="e">
        <f t="shared" si="1566"/>
        <v>#VALUE!</v>
      </c>
      <c r="DP272" s="192" t="e">
        <f t="shared" si="1567"/>
        <v>#VALUE!</v>
      </c>
      <c r="DQ272" s="192" t="e">
        <f t="shared" si="1568"/>
        <v>#VALUE!</v>
      </c>
      <c r="DR272" s="192" t="e">
        <f t="shared" si="1569"/>
        <v>#VALUE!</v>
      </c>
      <c r="DS272" s="192" t="e">
        <f t="shared" si="1570"/>
        <v>#VALUE!</v>
      </c>
      <c r="DT272" s="192" t="e">
        <f t="shared" si="1571"/>
        <v>#VALUE!</v>
      </c>
      <c r="DU272" s="192" t="e">
        <f t="shared" si="1572"/>
        <v>#VALUE!</v>
      </c>
      <c r="DV272" s="198" t="e">
        <f t="shared" si="1573"/>
        <v>#VALUE!</v>
      </c>
      <c r="DW272" s="198" t="e">
        <f t="shared" si="1574"/>
        <v>#DIV/0!</v>
      </c>
      <c r="DX272" s="198" t="e">
        <f t="shared" si="1575"/>
        <v>#DIV/0!</v>
      </c>
      <c r="DY272" s="198" t="e">
        <f t="shared" si="1576"/>
        <v>#VALUE!</v>
      </c>
      <c r="DZ272" s="198" t="e">
        <f t="shared" si="1577"/>
        <v>#VALUE!</v>
      </c>
      <c r="EA272" s="198" t="e">
        <f t="shared" si="1578"/>
        <v>#VALUE!</v>
      </c>
      <c r="EB272" s="198" t="e">
        <f t="shared" si="1579"/>
        <v>#VALUE!</v>
      </c>
      <c r="EC272" s="198" t="e">
        <f t="shared" si="1580"/>
        <v>#DIV/0!</v>
      </c>
      <c r="ED272" s="198" t="e">
        <f t="shared" si="1581"/>
        <v>#VALUE!</v>
      </c>
      <c r="EE272" s="198" t="e">
        <f t="shared" si="1582"/>
        <v>#VALUE!</v>
      </c>
      <c r="EF272" s="198" t="e">
        <f t="shared" ref="EF272:EO272" si="1673">DV272/SUM($DV272:$EE272)</f>
        <v>#VALUE!</v>
      </c>
      <c r="EG272" s="198" t="e">
        <f t="shared" si="1673"/>
        <v>#DIV/0!</v>
      </c>
      <c r="EH272" s="198" t="e">
        <f t="shared" si="1673"/>
        <v>#DIV/0!</v>
      </c>
      <c r="EI272" s="198" t="e">
        <f t="shared" si="1673"/>
        <v>#VALUE!</v>
      </c>
      <c r="EJ272" s="198" t="e">
        <f t="shared" si="1673"/>
        <v>#VALUE!</v>
      </c>
      <c r="EK272" s="198" t="e">
        <f t="shared" si="1673"/>
        <v>#VALUE!</v>
      </c>
      <c r="EL272" s="198" t="e">
        <f t="shared" si="1673"/>
        <v>#VALUE!</v>
      </c>
      <c r="EM272" s="198" t="e">
        <f t="shared" si="1673"/>
        <v>#DIV/0!</v>
      </c>
      <c r="EN272" s="198" t="e">
        <f t="shared" si="1673"/>
        <v>#VALUE!</v>
      </c>
      <c r="EO272" s="198" t="e">
        <f t="shared" si="1673"/>
        <v>#VALUE!</v>
      </c>
      <c r="EP272" s="511">
        <f t="shared" ref="EP272:EW272" si="1674">EP271</f>
        <v>0.08</v>
      </c>
      <c r="EQ272" s="511">
        <f t="shared" si="1674"/>
        <v>0.015</v>
      </c>
      <c r="ER272" s="511">
        <f t="shared" si="1674"/>
        <v>0.015</v>
      </c>
      <c r="ES272" s="511">
        <f t="shared" si="1674"/>
        <v>0.015</v>
      </c>
      <c r="ET272" s="511">
        <f t="shared" si="1674"/>
        <v>0.015</v>
      </c>
      <c r="EU272" s="511">
        <f t="shared" si="1674"/>
        <v>0.09</v>
      </c>
      <c r="EV272" s="511">
        <f t="shared" si="1674"/>
        <v>0.09</v>
      </c>
      <c r="EW272" s="511">
        <f t="shared" si="1674"/>
        <v>0.09</v>
      </c>
      <c r="EX272" s="420" t="str">
        <f>IF(_tag_month_day!AS268="","",_tag_month_day!AS268/100)</f>
        <v/>
      </c>
      <c r="EY272" s="420" t="str">
        <f>IF(_tag_month_day!AT268="","",_tag_month_day!AT268/100)</f>
        <v/>
      </c>
      <c r="EZ272" s="420" t="str">
        <f>IF(_tag_month_day!AU268="","",_tag_month_day!AU268/100)</f>
        <v/>
      </c>
      <c r="FA272" s="420" t="str">
        <f>IF(_tag_month_day!AV268="","",_tag_month_day!AV268/100)</f>
        <v/>
      </c>
      <c r="FB272" s="420" t="str">
        <f>IF(_tag_month_day!AW268="","",_tag_month_day!AW268/100)</f>
        <v/>
      </c>
      <c r="FC272" s="420" t="str">
        <f>IF(_tag_month_day!AX268="","",_tag_month_day!AX268/100)</f>
        <v/>
      </c>
      <c r="FD272" s="510">
        <f t="shared" si="1611"/>
        <v>0.33</v>
      </c>
      <c r="FE272" s="510">
        <f t="shared" si="1612"/>
        <v>0.19</v>
      </c>
      <c r="FF272" s="510">
        <f t="shared" si="1613"/>
        <v>0.003</v>
      </c>
      <c r="FG272" s="510">
        <f t="shared" si="1614"/>
        <v>0</v>
      </c>
      <c r="FH272" s="603">
        <f t="shared" si="1615"/>
        <v>0.0001</v>
      </c>
      <c r="FI272" s="510">
        <f t="shared" ref="FI272:FR272" si="1675">FI271</f>
        <v>0.41</v>
      </c>
      <c r="FJ272" s="510">
        <f t="shared" si="1675"/>
        <v>0.11</v>
      </c>
      <c r="FK272" s="510">
        <f t="shared" si="1675"/>
        <v>0.015</v>
      </c>
      <c r="FL272" s="510">
        <f t="shared" si="1675"/>
        <v>0</v>
      </c>
      <c r="FM272" s="603">
        <f t="shared" si="1675"/>
        <v>0.0001</v>
      </c>
      <c r="FN272" s="510" t="str">
        <f>IF(_tag_month_day!AY268="","",_tag_month_day!AY268/100)</f>
        <v/>
      </c>
      <c r="FO272" s="510" t="str">
        <f>IF(_tag_month_day!AZ268="","",_tag_month_day!AZ268/100)</f>
        <v/>
      </c>
      <c r="FP272" s="510" t="str">
        <f>IF(_tag_month_day!BA268="","",_tag_month_day!BA268/100)</f>
        <v/>
      </c>
      <c r="FQ272" s="510" t="str">
        <f>IF(_tag_month_day!BB268="","",_tag_month_day!BB268/100)</f>
        <v/>
      </c>
      <c r="FR272" s="603" t="str">
        <f>IF(_tag_month_day!BC268="","",_tag_month_day!BC268/100)</f>
        <v/>
      </c>
      <c r="FS272" s="510" t="str">
        <f>IF(_tag_month_day!BD268="","",_tag_month_day!BD268/100)</f>
        <v/>
      </c>
      <c r="FT272" s="510" t="str">
        <f>IF(_tag_month_day!BE268="","",_tag_month_day!BE268/100)</f>
        <v/>
      </c>
      <c r="FU272" s="510" t="str">
        <f>IF(_tag_month_day!BF268="","",_tag_month_day!BF268/100)</f>
        <v/>
      </c>
      <c r="FV272" s="510" t="str">
        <f>IF(_tag_month_day!BG268="","",_tag_month_day!BG268/100)</f>
        <v/>
      </c>
      <c r="FW272" s="603" t="str">
        <f>IF(_tag_month_day!BH268="","",_tag_month_day!BH268/100)</f>
        <v/>
      </c>
      <c r="FX272" s="510" t="str">
        <f>IF(_tag_month_day!BI268="","",_tag_month_day!BI268/100)</f>
        <v/>
      </c>
      <c r="FY272" s="510" t="str">
        <f>IF(_tag_month_day!BJ268="","",_tag_month_day!BJ268/100)</f>
        <v/>
      </c>
      <c r="FZ272" s="605" t="str">
        <f>IF(_tag_month_day!BK268="","",_tag_month_day!BK268/100)</f>
        <v/>
      </c>
      <c r="GA272" s="510" t="str">
        <f>IF(_tag_month_day!BL268="","",_tag_month_day!BL268/100)</f>
        <v/>
      </c>
      <c r="GB272" s="603" t="str">
        <f>IF(_tag_month_day!BM268="","",_tag_month_day!BM268/100)</f>
        <v/>
      </c>
      <c r="GC272" s="420" t="str">
        <f>IF(_tag_month_day!BN268="","",_tag_month_day!BN268/100)</f>
        <v/>
      </c>
      <c r="GD272" s="420" t="str">
        <f>IF(_tag_month_day!BO268="","",_tag_month_day!BO268/100)</f>
        <v/>
      </c>
      <c r="GE272" s="420" t="str">
        <f>IF(_tag_month_day!BP268="","",_tag_month_day!BP268/100)</f>
        <v/>
      </c>
      <c r="GF272" s="420" t="str">
        <f>IF(_tag_month_day!BQ268="","",_tag_month_day!BQ268/100)</f>
        <v/>
      </c>
      <c r="GG272" s="420" t="str">
        <f>IF(_tag_month_day!BR268="","",_tag_month_day!BR268/100)</f>
        <v/>
      </c>
      <c r="GH272" s="420" t="str">
        <f>IF(_tag_month_day!BS268="","",_tag_month_day!BS268/100)</f>
        <v/>
      </c>
      <c r="GI272" s="603" t="str">
        <f>IF(_tag_month_day!BT268="","",_tag_month_day!BT268/100)</f>
        <v/>
      </c>
      <c r="GJ272" s="612" t="str">
        <f>IF(_tag_month_day!BU268="","",_tag_month_day!BU268/100)</f>
        <v/>
      </c>
      <c r="GK272" s="620" t="str">
        <f>IF(_tag_month_day!BV268="",IF(_rlcf_month_day!A$2="","",_rlcf_month_day!A$2/100),_tag_month_day!BV268/100)</f>
        <v/>
      </c>
      <c r="GL272" s="620" t="str">
        <f>IF(_tag_month_day!BW268="",IF(_rlcf_month_day!B$2="","",_rlcf_month_day!B$2/100),_tag_month_day!BW268/100)</f>
        <v/>
      </c>
      <c r="GM272" s="621" t="str">
        <f>IF(_tag_month_day!BX268="",IF(_rlcf_month_day!C$2="","",_rlcf_month_day!C$2/100),_tag_month_day!BX268/100)</f>
        <v/>
      </c>
      <c r="GN272" s="620" t="str">
        <f>IF(_tag_month_day!BV268="",IF(_rlcf_month_day!A$2="","",_rlcf_month_day!A$2/100),_tag_month_day!BV268/100)</f>
        <v/>
      </c>
      <c r="GO272" s="620" t="str">
        <f>IF(_tag_month_day!BW268="",IF(_rlcf_month_day!B$2="","",_rlcf_month_day!B$2/100),_tag_month_day!BW268/100)</f>
        <v/>
      </c>
      <c r="GP272" s="620" t="str">
        <f>IF(_tag_month_day!CD268="",IF(_rlcf_month_day!E$2="","",_rlcf_month_day!E$2/100),_tag_month_day!CD268/100)</f>
        <v/>
      </c>
      <c r="GQ272" s="620" t="str">
        <f>IF(_tag_month_day!CE268="",IF(_rlcf_month_day!F$2="","",_rlcf_month_day!F$2/100),_tag_month_day!CE268/100)</f>
        <v/>
      </c>
      <c r="GR272" s="621" t="str">
        <f>IF(_tag_month_day!CF268="",IF(_rlcf_month_day!G$2="","",_rlcf_month_day!G$2/100),_tag_month_day!CF268/100)</f>
        <v/>
      </c>
      <c r="GS272" s="626">
        <f t="shared" ref="GS272:HH272" si="1676">GS271</f>
        <v>0.953</v>
      </c>
      <c r="GT272" s="626">
        <f t="shared" si="1676"/>
        <v>0.55</v>
      </c>
      <c r="GU272" s="626">
        <f t="shared" si="1676"/>
        <v>0.55</v>
      </c>
      <c r="GV272" s="626">
        <f t="shared" si="1676"/>
        <v>0.55</v>
      </c>
      <c r="GW272" s="626">
        <f t="shared" si="1676"/>
        <v>0.5</v>
      </c>
      <c r="GX272" s="626">
        <f t="shared" si="1676"/>
        <v>0.935</v>
      </c>
      <c r="GY272" s="626">
        <f t="shared" si="1676"/>
        <v>0.15</v>
      </c>
      <c r="GZ272" s="626">
        <f t="shared" si="1676"/>
        <v>1</v>
      </c>
      <c r="HA272" s="632">
        <f t="shared" si="1676"/>
        <v>0.047</v>
      </c>
      <c r="HB272" s="632">
        <f t="shared" si="1676"/>
        <v>0.45</v>
      </c>
      <c r="HC272" s="632">
        <f t="shared" si="1676"/>
        <v>0.45</v>
      </c>
      <c r="HD272" s="632">
        <f t="shared" si="1676"/>
        <v>0.45</v>
      </c>
      <c r="HE272" s="632">
        <f t="shared" si="1676"/>
        <v>0.5</v>
      </c>
      <c r="HF272" s="632">
        <f t="shared" si="1676"/>
        <v>0.065</v>
      </c>
      <c r="HG272" s="632">
        <f t="shared" si="1676"/>
        <v>0.85</v>
      </c>
      <c r="HH272" s="632">
        <f t="shared" si="1676"/>
        <v>0</v>
      </c>
      <c r="HI272" s="68">
        <f t="shared" si="1587"/>
        <v>0</v>
      </c>
      <c r="HJ272" s="68" t="e">
        <f t="shared" si="1618"/>
        <v>#VALUE!</v>
      </c>
      <c r="HK272" s="202">
        <f t="shared" si="1619"/>
        <v>0.85</v>
      </c>
      <c r="HL272" s="464">
        <f t="shared" si="1620"/>
        <v>550000</v>
      </c>
      <c r="HM272" s="464">
        <f t="shared" si="1621"/>
        <v>480000</v>
      </c>
      <c r="HN272" s="192" t="e">
        <f t="shared" si="1588"/>
        <v>#VALUE!</v>
      </c>
      <c r="HO272" s="192" t="e">
        <f>HN272*HK272*$HO$2/HL272*1000000</f>
        <v>#VALUE!</v>
      </c>
      <c r="HP272" s="192" t="e">
        <f>HN272*HK272*$HP$2/HM272*1000000</f>
        <v>#VALUE!</v>
      </c>
    </row>
    <row r="273" customFormat="1" spans="1:224">
      <c r="A273" s="381">
        <v>268</v>
      </c>
      <c r="B273" s="54">
        <f ca="1" t="shared" si="1622"/>
        <v>43628</v>
      </c>
      <c r="C273" s="57">
        <f t="shared" si="1623"/>
        <v>0.0416666666666667</v>
      </c>
      <c r="D273" s="68" t="str">
        <f ca="1" t="shared" si="1589"/>
        <v>夜班</v>
      </c>
      <c r="E273" s="68" t="str">
        <f ca="1" t="shared" si="1590"/>
        <v>丁</v>
      </c>
      <c r="F273" s="68">
        <f ca="1">SUMPRODUCT((成本日报!$A$3:$A$95=计划!B273)*(成本日报!$B$3:$B$95=计划!$D273),成本日报!$C$3:$C$95)</f>
        <v>4</v>
      </c>
      <c r="G273" s="382">
        <f ca="1" t="shared" si="1624"/>
        <v>43628.1249999994</v>
      </c>
      <c r="H273" s="382">
        <f ca="1" t="shared" si="1591"/>
        <v>43628.1319444438</v>
      </c>
      <c r="I273" s="382">
        <f ca="1" t="shared" si="1592"/>
        <v>43628.1374999993</v>
      </c>
      <c r="J273" s="382">
        <f ca="1" t="shared" si="1593"/>
        <v>43628.166666666</v>
      </c>
      <c r="K273" s="382">
        <f ca="1" t="shared" si="1594"/>
        <v>43628.229166666</v>
      </c>
      <c r="L273" s="382">
        <f ca="1" t="shared" si="1595"/>
        <v>43628.2499999994</v>
      </c>
      <c r="M273" s="398" t="str">
        <f>IF(_tag_month_day!A269="","",_tag_month_day!A269)</f>
        <v/>
      </c>
      <c r="N273" s="398" t="str">
        <f>IF(_tag_month_day!B269="","",_tag_month_day!B269)</f>
        <v/>
      </c>
      <c r="O273" s="399" t="e">
        <f t="shared" si="1596"/>
        <v>#VALUE!</v>
      </c>
      <c r="P273" s="398" t="str">
        <f>IF(_tag_month_day!C269="","",_tag_month_day!C269)</f>
        <v/>
      </c>
      <c r="Q273" s="398" t="str">
        <f>IF(_tag_month_day!D269="","",_tag_month_day!D269)</f>
        <v/>
      </c>
      <c r="R273" s="416">
        <f>IF(_tag_month_day!CB269="",R272,_tag_month_day!CB269/100)</f>
        <v>0.07</v>
      </c>
      <c r="S273" s="417" t="str">
        <f>IF(_tag_month_day!E269="","",_tag_month_day!E269)</f>
        <v/>
      </c>
      <c r="T273" s="417" t="str">
        <f>IF(_tag_month_day!F269="","",_tag_month_day!F269)</f>
        <v/>
      </c>
      <c r="U273" s="418" t="e">
        <f t="shared" si="1550"/>
        <v>#VALUE!</v>
      </c>
      <c r="V273" s="53" t="e">
        <f t="shared" si="1551"/>
        <v>#VALUE!</v>
      </c>
      <c r="W273" s="419" t="str">
        <f>IF(_jhy_month_day!A269="","",_jhy_month_day!A269)</f>
        <v/>
      </c>
      <c r="X273" s="420" t="str">
        <f>IF(_jhy_month_day!B269="","",_jhy_month_day!B269/100)</f>
        <v/>
      </c>
      <c r="Y273" s="420" t="str">
        <f>IF(_jhy_month_day!C269="","",_jhy_month_day!C269/100)</f>
        <v/>
      </c>
      <c r="Z273" s="439">
        <f t="shared" si="1641"/>
        <v>67</v>
      </c>
      <c r="AA273" s="440" t="str">
        <f>IF(_tag_month_day!G269="","",_tag_month_day!G269/100)</f>
        <v/>
      </c>
      <c r="AB273" s="440" t="str">
        <f>IF(_tag_month_day!H269="","",_tag_month_day!H269/100)</f>
        <v/>
      </c>
      <c r="AC273" s="193">
        <f t="shared" si="1597"/>
        <v>1.59963432013121</v>
      </c>
      <c r="AD273" s="441" t="str">
        <f t="shared" si="1598"/>
        <v/>
      </c>
      <c r="AE273" s="442" t="str">
        <f t="shared" si="1599"/>
        <v/>
      </c>
      <c r="AF273" s="443">
        <v>1</v>
      </c>
      <c r="AG273" s="68" t="str">
        <f>IF(_duihao_month_day!A269="","",_duihao_month_day!A269)</f>
        <v/>
      </c>
      <c r="AH273" s="463">
        <f>IF(_gyk_month_day!B269="",AH272,_gyk_month_day!B269)</f>
        <v>820</v>
      </c>
      <c r="AI273" s="464" t="e">
        <f t="shared" si="1625"/>
        <v>#VALUE!</v>
      </c>
      <c r="AJ273" s="68" t="str">
        <f>IF(_tag_month_day!I269="","",_tag_month_day!I269)</f>
        <v/>
      </c>
      <c r="AK273" s="465" t="str">
        <f>IF(_tzyy_month_day!A269="","",_tzyy_month_day!A269)</f>
        <v/>
      </c>
      <c r="AL273" s="465" t="str">
        <f>IF(_tzyy_month_day!B269="","",_tzyy_month_day!B269)</f>
        <v/>
      </c>
      <c r="AM273" s="465" t="str">
        <f>IF(_tzyy_month_day!C269="","",_tzyy_month_day!C269)</f>
        <v/>
      </c>
      <c r="AN273" s="466" t="str">
        <f>IF(_tag_month_day!CG269="","",_tag_month_day!CG269)</f>
        <v/>
      </c>
      <c r="AO273" s="466" t="str">
        <f>IF(_tag_month_day!CH269="","",_tag_month_day!CH269)</f>
        <v/>
      </c>
      <c r="AP273" s="486" t="e">
        <f t="shared" si="1600"/>
        <v>#VALUE!</v>
      </c>
      <c r="AQ273" s="487" t="str">
        <f>IF(_tag_month_day!J269="","",_tag_month_day!J269/100)</f>
        <v/>
      </c>
      <c r="AR273" s="488">
        <f t="shared" si="1601"/>
        <v>1.3</v>
      </c>
      <c r="AS273" s="489" t="e">
        <f t="shared" si="1552"/>
        <v>#VALUE!</v>
      </c>
      <c r="AT273" s="489">
        <f t="shared" si="1602"/>
        <v>0</v>
      </c>
      <c r="AU273" s="490" t="str">
        <f>IF(_tag_month_day!K269="","",_tag_month_day!K269)</f>
        <v/>
      </c>
      <c r="AV273" s="491" t="str">
        <f>IF(_tag_month_day!L269="","",_tag_month_day!L269/100)</f>
        <v/>
      </c>
      <c r="AW273" s="420">
        <f t="shared" si="1524"/>
        <v>0</v>
      </c>
      <c r="AX273" s="420">
        <f t="shared" si="1603"/>
        <v>0</v>
      </c>
      <c r="AY273" s="420" t="str">
        <f>IF(_tag_month_day!M269="","",_tag_month_day!M269/100)</f>
        <v/>
      </c>
      <c r="AZ273" s="420" t="str">
        <f>IF(_tag_month_day!N269="","",_tag_month_day!N269/100)</f>
        <v/>
      </c>
      <c r="BA273" s="420" t="str">
        <f>IF(_tag_month_day!O269="","",_tag_month_day!O269/100)</f>
        <v/>
      </c>
      <c r="BB273" s="496" t="str">
        <f>IF(_tag_month_day!P269="","",_tag_month_day!P269/100)</f>
        <v/>
      </c>
      <c r="BC273" s="496">
        <f t="shared" si="1604"/>
        <v>0</v>
      </c>
      <c r="BD273" s="496" t="str">
        <f>IF(_tag_month_day!Q269="","",_tag_month_day!Q269/100)</f>
        <v/>
      </c>
      <c r="BE273" s="510" t="str">
        <f>IF(_tag_month_day!R269="","",_tag_month_day!R269/100)</f>
        <v/>
      </c>
      <c r="BF273" s="413" t="str">
        <f>IF(_tag_month_day!CC269="","",_tag_month_day!CC269/100)</f>
        <v/>
      </c>
      <c r="BG273" s="511" t="e">
        <f t="shared" si="1553"/>
        <v>#VALUE!</v>
      </c>
      <c r="BH273" s="198">
        <f t="shared" si="1554"/>
        <v>0</v>
      </c>
      <c r="BI273" s="512" t="e">
        <f>IF(CX273=0,BI272,(DK273*查询!$R$5+DL273*查询!$Q$5+DM273*查询!$N$5+DN273*查询!$O$5+DO273*查询!$P$5)*AF273/CX273)</f>
        <v>#VALUE!</v>
      </c>
      <c r="BJ273" s="512" t="e">
        <f>IF(CX273=0,BJ272,(DP273*查询!$S$5+DQ273*查询!$T$5+DR273*查询!$U$5)*AF273/CX273)</f>
        <v>#VALUE!</v>
      </c>
      <c r="BK273" s="512">
        <f t="shared" si="1605"/>
        <v>1</v>
      </c>
      <c r="BL273" s="513" t="str">
        <f>IF(_cfyc_month_day!A269="","",_cfyc_month_day!A269)</f>
        <v/>
      </c>
      <c r="BM273" s="513" t="str">
        <f>IF(_cfyc_month_day!B269="","",_cfyc_month_day!B269)</f>
        <v/>
      </c>
      <c r="BN273" s="513" t="str">
        <f>IF(_cfyc_month_day!C269="","",_cfyc_month_day!C269)</f>
        <v/>
      </c>
      <c r="BO273" s="522" t="str">
        <f>IF(_cfyc_month_day!D269="","",_cfyc_month_day!D269)</f>
        <v/>
      </c>
      <c r="BP273" s="522" t="str">
        <f>IF(_cfyc_month_day!E269="","",_cfyc_month_day!E269)</f>
        <v/>
      </c>
      <c r="BQ273" s="522" t="str">
        <f>IF(_cfyc_month_day!F269="","",_cfyc_month_day!F269)</f>
        <v/>
      </c>
      <c r="BR273" s="513" t="str">
        <f>IF(_tag_month_day!T269="","",_tag_month_day!T269)</f>
        <v/>
      </c>
      <c r="BS273" s="513" t="str">
        <f>IF(_tag_month_day!U269="","",_tag_month_day!U269)</f>
        <v/>
      </c>
      <c r="BT273" s="523" t="str">
        <f t="shared" si="1606"/>
        <v/>
      </c>
      <c r="BU273" s="223" t="str">
        <f>IF(_tag_month_day!V269="","",_tag_month_day!V269)</f>
        <v/>
      </c>
      <c r="BV273" s="206" t="str">
        <f>IF(_tag_month_day!W269="","",_tag_month_day!W269)</f>
        <v/>
      </c>
      <c r="BW273" s="540" t="str">
        <f>IF(_tag_month_day!X269="","",_tag_month_day!X269)</f>
        <v/>
      </c>
      <c r="BX273" s="540" t="str">
        <f>IF(_tag_month_day!Y269="","",_tag_month_day!Y269)</f>
        <v/>
      </c>
      <c r="BY273" s="541">
        <f ca="1" t="shared" si="1607"/>
        <v>43628.2499999994</v>
      </c>
      <c r="BZ273" s="542" t="s">
        <v>215</v>
      </c>
      <c r="CA273" s="543" t="str">
        <f>IF(_jhy2_month_day!A269="","",_jhy2_month_day!A269)</f>
        <v/>
      </c>
      <c r="CB273" s="464" t="str">
        <f>IF(_jhy2_month_day!B269="","",_jhy2_month_day!B269)</f>
        <v/>
      </c>
      <c r="CC273" s="464" t="str">
        <f>IF(_jhy2_month_day!C269="","",_jhy2_month_day!C269)</f>
        <v/>
      </c>
      <c r="CD273" s="464" t="str">
        <f>IF(_jhy2_month_day!D269="","",_jhy2_month_day!D269)</f>
        <v/>
      </c>
      <c r="CE273" s="464" t="str">
        <f>IF(_jhy2_month_day!E269="","",_jhy2_month_day!E269)</f>
        <v/>
      </c>
      <c r="CF273" s="464" t="str">
        <f>IF(_jhy2_month_day!F269="","",_jhy2_month_day!F269)</f>
        <v/>
      </c>
      <c r="CG273" s="464" t="str">
        <f>IF(_jhy2_month_day!G269="","",_jhy2_month_day!G269)</f>
        <v/>
      </c>
      <c r="CH273" s="464" t="str">
        <f>IF(_jhy2_month_day!H269="","",_jhy2_month_day!H269)</f>
        <v/>
      </c>
      <c r="CI273" s="464" t="str">
        <f>IF(_jhy2_month_day!I269="","",_jhy2_month_day!I269)</f>
        <v/>
      </c>
      <c r="CJ273" s="464" t="str">
        <f>IF(_jhy2_month_day!J269="","",_jhy2_month_day!J269)</f>
        <v/>
      </c>
      <c r="CK273" s="464" t="str">
        <f>IF(_jhy2_month_day!K269="","",_jhy2_month_day!K269)</f>
        <v/>
      </c>
      <c r="CL273" s="562" t="str">
        <f>IF(_jhy2_month_day!L269="","",_jhy2_month_day!L269)</f>
        <v/>
      </c>
      <c r="CM273" s="562" t="str">
        <f>IF(_jhy2_month_day!M269="","",_jhy2_month_day!M269)</f>
        <v/>
      </c>
      <c r="CN273" s="562" t="str">
        <f>IF(_jhy2_month_day!N269="","",_jhy2_month_day!N269)</f>
        <v/>
      </c>
      <c r="CO273" s="562" t="str">
        <f>IF(_jhy2_month_day!O269="","",_jhy2_month_day!O269)</f>
        <v/>
      </c>
      <c r="CP273" s="562" t="str">
        <f>IF(_jhy2_month_day!P269="","",_jhy2_month_day!P269)</f>
        <v/>
      </c>
      <c r="CQ273" s="562" t="str">
        <f>IF(_jhy2_month_day!Q269="","",_jhy2_month_day!Q269)</f>
        <v/>
      </c>
      <c r="CR273" s="563" t="str">
        <f>IF(_jhy2_month_day!R269="","",_jhy2_month_day!R269)</f>
        <v/>
      </c>
      <c r="CS273" s="576" t="str">
        <f>IF(_jhy2_month_day!S269="","",_jhy2_month_day!S269)</f>
        <v/>
      </c>
      <c r="CT273" s="562" t="str">
        <f>IF(_jhy2_month_day!T269="","",_jhy2_month_day!T269)</f>
        <v/>
      </c>
      <c r="CU273" s="577" t="e">
        <f t="shared" si="1555"/>
        <v>#VALUE!</v>
      </c>
      <c r="CV273" s="198" t="e">
        <f t="shared" si="1556"/>
        <v>#VALUE!</v>
      </c>
      <c r="CW273" s="192" t="e">
        <f t="shared" si="1557"/>
        <v>#VALUE!</v>
      </c>
      <c r="CX273" s="192" t="e">
        <f t="shared" si="1558"/>
        <v>#VALUE!</v>
      </c>
      <c r="CY273" s="202" t="e">
        <f t="shared" si="1559"/>
        <v>#VALUE!</v>
      </c>
      <c r="CZ273" s="192" t="e">
        <f t="shared" ref="CZ273:DI273" si="1677">$AJ273*EF273</f>
        <v>#VALUE!</v>
      </c>
      <c r="DA273" s="192" t="e">
        <f t="shared" si="1677"/>
        <v>#VALUE!</v>
      </c>
      <c r="DB273" s="192" t="e">
        <f t="shared" si="1677"/>
        <v>#VALUE!</v>
      </c>
      <c r="DC273" s="192" t="e">
        <f t="shared" si="1677"/>
        <v>#VALUE!</v>
      </c>
      <c r="DD273" s="192" t="e">
        <f t="shared" si="1677"/>
        <v>#VALUE!</v>
      </c>
      <c r="DE273" s="192" t="e">
        <f t="shared" si="1677"/>
        <v>#VALUE!</v>
      </c>
      <c r="DF273" s="192" t="e">
        <f t="shared" si="1677"/>
        <v>#VALUE!</v>
      </c>
      <c r="DG273" s="192" t="e">
        <f t="shared" si="1677"/>
        <v>#VALUE!</v>
      </c>
      <c r="DH273" s="192" t="e">
        <f t="shared" si="1677"/>
        <v>#VALUE!</v>
      </c>
      <c r="DI273" s="192" t="e">
        <f t="shared" si="1677"/>
        <v>#VALUE!</v>
      </c>
      <c r="DJ273" s="192" t="e">
        <f t="shared" si="1561"/>
        <v>#VALUE!</v>
      </c>
      <c r="DK273" s="192" t="e">
        <f t="shared" si="1562"/>
        <v>#VALUE!</v>
      </c>
      <c r="DL273" s="192" t="e">
        <f t="shared" si="1563"/>
        <v>#VALUE!</v>
      </c>
      <c r="DM273" s="192" t="e">
        <f t="shared" si="1564"/>
        <v>#VALUE!</v>
      </c>
      <c r="DN273" s="192" t="e">
        <f t="shared" si="1565"/>
        <v>#VALUE!</v>
      </c>
      <c r="DO273" s="192" t="e">
        <f t="shared" si="1566"/>
        <v>#VALUE!</v>
      </c>
      <c r="DP273" s="192" t="e">
        <f t="shared" si="1567"/>
        <v>#VALUE!</v>
      </c>
      <c r="DQ273" s="192" t="e">
        <f t="shared" si="1568"/>
        <v>#VALUE!</v>
      </c>
      <c r="DR273" s="192" t="e">
        <f t="shared" si="1569"/>
        <v>#VALUE!</v>
      </c>
      <c r="DS273" s="192" t="e">
        <f t="shared" si="1570"/>
        <v>#VALUE!</v>
      </c>
      <c r="DT273" s="192" t="e">
        <f t="shared" si="1571"/>
        <v>#VALUE!</v>
      </c>
      <c r="DU273" s="192" t="e">
        <f t="shared" si="1572"/>
        <v>#VALUE!</v>
      </c>
      <c r="DV273" s="198" t="e">
        <f t="shared" si="1573"/>
        <v>#VALUE!</v>
      </c>
      <c r="DW273" s="198" t="e">
        <f t="shared" si="1574"/>
        <v>#DIV/0!</v>
      </c>
      <c r="DX273" s="198" t="e">
        <f t="shared" si="1575"/>
        <v>#DIV/0!</v>
      </c>
      <c r="DY273" s="198" t="e">
        <f t="shared" si="1576"/>
        <v>#VALUE!</v>
      </c>
      <c r="DZ273" s="198" t="e">
        <f t="shared" si="1577"/>
        <v>#VALUE!</v>
      </c>
      <c r="EA273" s="198" t="e">
        <f t="shared" si="1578"/>
        <v>#VALUE!</v>
      </c>
      <c r="EB273" s="198" t="e">
        <f t="shared" si="1579"/>
        <v>#VALUE!</v>
      </c>
      <c r="EC273" s="198" t="e">
        <f t="shared" si="1580"/>
        <v>#DIV/0!</v>
      </c>
      <c r="ED273" s="198" t="e">
        <f t="shared" si="1581"/>
        <v>#VALUE!</v>
      </c>
      <c r="EE273" s="198" t="e">
        <f t="shared" si="1582"/>
        <v>#VALUE!</v>
      </c>
      <c r="EF273" s="198" t="e">
        <f t="shared" ref="EF273:EO273" si="1678">DV273/SUM($DV273:$EE273)</f>
        <v>#VALUE!</v>
      </c>
      <c r="EG273" s="198" t="e">
        <f t="shared" si="1678"/>
        <v>#DIV/0!</v>
      </c>
      <c r="EH273" s="198" t="e">
        <f t="shared" si="1678"/>
        <v>#DIV/0!</v>
      </c>
      <c r="EI273" s="198" t="e">
        <f t="shared" si="1678"/>
        <v>#VALUE!</v>
      </c>
      <c r="EJ273" s="198" t="e">
        <f t="shared" si="1678"/>
        <v>#VALUE!</v>
      </c>
      <c r="EK273" s="198" t="e">
        <f t="shared" si="1678"/>
        <v>#VALUE!</v>
      </c>
      <c r="EL273" s="198" t="e">
        <f t="shared" si="1678"/>
        <v>#VALUE!</v>
      </c>
      <c r="EM273" s="198" t="e">
        <f t="shared" si="1678"/>
        <v>#DIV/0!</v>
      </c>
      <c r="EN273" s="198" t="e">
        <f t="shared" si="1678"/>
        <v>#VALUE!</v>
      </c>
      <c r="EO273" s="198" t="e">
        <f t="shared" si="1678"/>
        <v>#VALUE!</v>
      </c>
      <c r="EP273" s="511">
        <f t="shared" ref="EP273:EW273" si="1679">EP272</f>
        <v>0.08</v>
      </c>
      <c r="EQ273" s="511">
        <f t="shared" si="1679"/>
        <v>0.015</v>
      </c>
      <c r="ER273" s="511">
        <f t="shared" si="1679"/>
        <v>0.015</v>
      </c>
      <c r="ES273" s="511">
        <f t="shared" si="1679"/>
        <v>0.015</v>
      </c>
      <c r="ET273" s="511">
        <f t="shared" si="1679"/>
        <v>0.015</v>
      </c>
      <c r="EU273" s="511">
        <f t="shared" si="1679"/>
        <v>0.09</v>
      </c>
      <c r="EV273" s="511">
        <f t="shared" si="1679"/>
        <v>0.09</v>
      </c>
      <c r="EW273" s="511">
        <f t="shared" si="1679"/>
        <v>0.09</v>
      </c>
      <c r="EX273" s="420" t="str">
        <f>IF(_tag_month_day!AS269="","",_tag_month_day!AS269/100)</f>
        <v/>
      </c>
      <c r="EY273" s="420" t="str">
        <f>IF(_tag_month_day!AT269="","",_tag_month_day!AT269/100)</f>
        <v/>
      </c>
      <c r="EZ273" s="420" t="str">
        <f>IF(_tag_month_day!AU269="","",_tag_month_day!AU269/100)</f>
        <v/>
      </c>
      <c r="FA273" s="420" t="str">
        <f>IF(_tag_month_day!AV269="","",_tag_month_day!AV269/100)</f>
        <v/>
      </c>
      <c r="FB273" s="420" t="str">
        <f>IF(_tag_month_day!AW269="","",_tag_month_day!AW269/100)</f>
        <v/>
      </c>
      <c r="FC273" s="420" t="str">
        <f>IF(_tag_month_day!AX269="","",_tag_month_day!AX269/100)</f>
        <v/>
      </c>
      <c r="FD273" s="510">
        <f t="shared" si="1611"/>
        <v>0.33</v>
      </c>
      <c r="FE273" s="510">
        <f t="shared" si="1612"/>
        <v>0.19</v>
      </c>
      <c r="FF273" s="510">
        <f t="shared" si="1613"/>
        <v>0.003</v>
      </c>
      <c r="FG273" s="510">
        <f t="shared" si="1614"/>
        <v>0</v>
      </c>
      <c r="FH273" s="603">
        <f t="shared" si="1615"/>
        <v>0.0001</v>
      </c>
      <c r="FI273" s="510">
        <f t="shared" ref="FI273:FR273" si="1680">FI272</f>
        <v>0.41</v>
      </c>
      <c r="FJ273" s="510">
        <f t="shared" si="1680"/>
        <v>0.11</v>
      </c>
      <c r="FK273" s="510">
        <f t="shared" si="1680"/>
        <v>0.015</v>
      </c>
      <c r="FL273" s="510">
        <f t="shared" si="1680"/>
        <v>0</v>
      </c>
      <c r="FM273" s="603">
        <f t="shared" si="1680"/>
        <v>0.0001</v>
      </c>
      <c r="FN273" s="510" t="str">
        <f>IF(_tag_month_day!AY269="","",_tag_month_day!AY269/100)</f>
        <v/>
      </c>
      <c r="FO273" s="510" t="str">
        <f>IF(_tag_month_day!AZ269="","",_tag_month_day!AZ269/100)</f>
        <v/>
      </c>
      <c r="FP273" s="510" t="str">
        <f>IF(_tag_month_day!BA269="","",_tag_month_day!BA269/100)</f>
        <v/>
      </c>
      <c r="FQ273" s="510" t="str">
        <f>IF(_tag_month_day!BB269="","",_tag_month_day!BB269/100)</f>
        <v/>
      </c>
      <c r="FR273" s="603" t="str">
        <f>IF(_tag_month_day!BC269="","",_tag_month_day!BC269/100)</f>
        <v/>
      </c>
      <c r="FS273" s="510" t="str">
        <f>IF(_tag_month_day!BD269="","",_tag_month_day!BD269/100)</f>
        <v/>
      </c>
      <c r="FT273" s="510" t="str">
        <f>IF(_tag_month_day!BE269="","",_tag_month_day!BE269/100)</f>
        <v/>
      </c>
      <c r="FU273" s="510" t="str">
        <f>IF(_tag_month_day!BF269="","",_tag_month_day!BF269/100)</f>
        <v/>
      </c>
      <c r="FV273" s="510" t="str">
        <f>IF(_tag_month_day!BG269="","",_tag_month_day!BG269/100)</f>
        <v/>
      </c>
      <c r="FW273" s="603" t="str">
        <f>IF(_tag_month_day!BH269="","",_tag_month_day!BH269/100)</f>
        <v/>
      </c>
      <c r="FX273" s="510" t="str">
        <f>IF(_tag_month_day!BI269="","",_tag_month_day!BI269/100)</f>
        <v/>
      </c>
      <c r="FY273" s="510" t="str">
        <f>IF(_tag_month_day!BJ269="","",_tag_month_day!BJ269/100)</f>
        <v/>
      </c>
      <c r="FZ273" s="605" t="str">
        <f>IF(_tag_month_day!BK269="","",_tag_month_day!BK269/100)</f>
        <v/>
      </c>
      <c r="GA273" s="510" t="str">
        <f>IF(_tag_month_day!BL269="","",_tag_month_day!BL269/100)</f>
        <v/>
      </c>
      <c r="GB273" s="603" t="str">
        <f>IF(_tag_month_day!BM269="","",_tag_month_day!BM269/100)</f>
        <v/>
      </c>
      <c r="GC273" s="420" t="str">
        <f>IF(_tag_month_day!BN269="","",_tag_month_day!BN269/100)</f>
        <v/>
      </c>
      <c r="GD273" s="420" t="str">
        <f>IF(_tag_month_day!BO269="","",_tag_month_day!BO269/100)</f>
        <v/>
      </c>
      <c r="GE273" s="420" t="str">
        <f>IF(_tag_month_day!BP269="","",_tag_month_day!BP269/100)</f>
        <v/>
      </c>
      <c r="GF273" s="420" t="str">
        <f>IF(_tag_month_day!BQ269="","",_tag_month_day!BQ269/100)</f>
        <v/>
      </c>
      <c r="GG273" s="420" t="str">
        <f>IF(_tag_month_day!BR269="","",_tag_month_day!BR269/100)</f>
        <v/>
      </c>
      <c r="GH273" s="420" t="str">
        <f>IF(_tag_month_day!BS269="","",_tag_month_day!BS269/100)</f>
        <v/>
      </c>
      <c r="GI273" s="603" t="str">
        <f>IF(_tag_month_day!BT269="","",_tag_month_day!BT269/100)</f>
        <v/>
      </c>
      <c r="GJ273" s="612" t="str">
        <f>IF(_tag_month_day!BU269="","",_tag_month_day!BU269/100)</f>
        <v/>
      </c>
      <c r="GK273" s="620" t="str">
        <f>IF(_tag_month_day!BV269="",IF(_rlcf_month_day!A$2="","",_rlcf_month_day!A$2/100),_tag_month_day!BV269/100)</f>
        <v/>
      </c>
      <c r="GL273" s="620" t="str">
        <f>IF(_tag_month_day!BW269="",IF(_rlcf_month_day!B$2="","",_rlcf_month_day!B$2/100),_tag_month_day!BW269/100)</f>
        <v/>
      </c>
      <c r="GM273" s="621" t="str">
        <f>IF(_tag_month_day!BX269="",IF(_rlcf_month_day!C$2="","",_rlcf_month_day!C$2/100),_tag_month_day!BX269/100)</f>
        <v/>
      </c>
      <c r="GN273" s="620" t="str">
        <f>IF(_tag_month_day!BV269="",IF(_rlcf_month_day!A$2="","",_rlcf_month_day!A$2/100),_tag_month_day!BV269/100)</f>
        <v/>
      </c>
      <c r="GO273" s="620" t="str">
        <f>IF(_tag_month_day!BW269="",IF(_rlcf_month_day!B$2="","",_rlcf_month_day!B$2/100),_tag_month_day!BW269/100)</f>
        <v/>
      </c>
      <c r="GP273" s="620" t="str">
        <f>IF(_tag_month_day!CD269="",IF(_rlcf_month_day!E$2="","",_rlcf_month_day!E$2/100),_tag_month_day!CD269/100)</f>
        <v/>
      </c>
      <c r="GQ273" s="620" t="str">
        <f>IF(_tag_month_day!CE269="",IF(_rlcf_month_day!F$2="","",_rlcf_month_day!F$2/100),_tag_month_day!CE269/100)</f>
        <v/>
      </c>
      <c r="GR273" s="621" t="str">
        <f>IF(_tag_month_day!CF269="",IF(_rlcf_month_day!G$2="","",_rlcf_month_day!G$2/100),_tag_month_day!CF269/100)</f>
        <v/>
      </c>
      <c r="GS273" s="626">
        <f t="shared" ref="GS273:HH273" si="1681">GS272</f>
        <v>0.953</v>
      </c>
      <c r="GT273" s="626">
        <f t="shared" si="1681"/>
        <v>0.55</v>
      </c>
      <c r="GU273" s="626">
        <f t="shared" si="1681"/>
        <v>0.55</v>
      </c>
      <c r="GV273" s="626">
        <f t="shared" si="1681"/>
        <v>0.55</v>
      </c>
      <c r="GW273" s="626">
        <f t="shared" si="1681"/>
        <v>0.5</v>
      </c>
      <c r="GX273" s="626">
        <f t="shared" si="1681"/>
        <v>0.935</v>
      </c>
      <c r="GY273" s="626">
        <f t="shared" si="1681"/>
        <v>0.15</v>
      </c>
      <c r="GZ273" s="626">
        <f t="shared" si="1681"/>
        <v>1</v>
      </c>
      <c r="HA273" s="632">
        <f t="shared" si="1681"/>
        <v>0.047</v>
      </c>
      <c r="HB273" s="632">
        <f t="shared" si="1681"/>
        <v>0.45</v>
      </c>
      <c r="HC273" s="632">
        <f t="shared" si="1681"/>
        <v>0.45</v>
      </c>
      <c r="HD273" s="632">
        <f t="shared" si="1681"/>
        <v>0.45</v>
      </c>
      <c r="HE273" s="632">
        <f t="shared" si="1681"/>
        <v>0.5</v>
      </c>
      <c r="HF273" s="632">
        <f t="shared" si="1681"/>
        <v>0.065</v>
      </c>
      <c r="HG273" s="632">
        <f t="shared" si="1681"/>
        <v>0.85</v>
      </c>
      <c r="HH273" s="632">
        <f t="shared" si="1681"/>
        <v>0</v>
      </c>
      <c r="HI273" s="68" t="e">
        <f t="shared" si="1587"/>
        <v>#VALUE!</v>
      </c>
      <c r="HJ273" s="68" t="e">
        <f t="shared" si="1618"/>
        <v>#VALUE!</v>
      </c>
      <c r="HK273" s="202">
        <f t="shared" si="1619"/>
        <v>0.85</v>
      </c>
      <c r="HL273" s="464">
        <f t="shared" si="1620"/>
        <v>550000</v>
      </c>
      <c r="HM273" s="464">
        <f t="shared" si="1621"/>
        <v>480000</v>
      </c>
      <c r="HN273" s="192" t="e">
        <f t="shared" si="1588"/>
        <v>#VALUE!</v>
      </c>
      <c r="HO273" s="192" t="e">
        <f>HN273*HK273*$HO$2/HL273*1000000</f>
        <v>#VALUE!</v>
      </c>
      <c r="HP273" s="192" t="e">
        <f>HN273*HK273*$HP$2/HM273*1000000</f>
        <v>#VALUE!</v>
      </c>
    </row>
    <row r="274" customFormat="1" spans="1:224">
      <c r="A274" s="381">
        <v>269</v>
      </c>
      <c r="B274" s="54">
        <f ca="1" t="shared" si="1622"/>
        <v>43628</v>
      </c>
      <c r="C274" s="57">
        <f t="shared" si="1623"/>
        <v>0.0416666666666667</v>
      </c>
      <c r="D274" s="68" t="str">
        <f ca="1" t="shared" si="1589"/>
        <v>夜班</v>
      </c>
      <c r="E274" s="68" t="str">
        <f ca="1" t="shared" si="1590"/>
        <v>丁</v>
      </c>
      <c r="F274" s="68">
        <f ca="1">SUMPRODUCT((成本日报!$A$3:$A$95=计划!B274)*(成本日报!$B$3:$B$95=计划!$D274),成本日报!$C$3:$C$95)</f>
        <v>4</v>
      </c>
      <c r="G274" s="382">
        <f ca="1" t="shared" si="1624"/>
        <v>43628.166666666</v>
      </c>
      <c r="H274" s="382">
        <f ca="1" t="shared" si="1591"/>
        <v>43628.1736111105</v>
      </c>
      <c r="I274" s="382">
        <f ca="1" t="shared" si="1592"/>
        <v>43628.179166666</v>
      </c>
      <c r="J274" s="382">
        <f ca="1" t="shared" si="1593"/>
        <v>43628.2083333327</v>
      </c>
      <c r="K274" s="382">
        <f ca="1" t="shared" si="1594"/>
        <v>43628.2708333327</v>
      </c>
      <c r="L274" s="382">
        <f ca="1" t="shared" si="1595"/>
        <v>43628.291666666</v>
      </c>
      <c r="M274" s="398" t="str">
        <f>IF(_tag_month_day!A270="","",_tag_month_day!A270)</f>
        <v/>
      </c>
      <c r="N274" s="398" t="str">
        <f>IF(_tag_month_day!B270="","",_tag_month_day!B270)</f>
        <v/>
      </c>
      <c r="O274" s="399" t="e">
        <f t="shared" si="1596"/>
        <v>#VALUE!</v>
      </c>
      <c r="P274" s="398" t="str">
        <f>IF(_tag_month_day!C270="","",_tag_month_day!C270)</f>
        <v/>
      </c>
      <c r="Q274" s="398" t="str">
        <f>IF(_tag_month_day!D270="","",_tag_month_day!D270)</f>
        <v/>
      </c>
      <c r="R274" s="416">
        <f>IF(_tag_month_day!CB270="",R273,_tag_month_day!CB270/100)</f>
        <v>0.07</v>
      </c>
      <c r="S274" s="417" t="str">
        <f>IF(_tag_month_day!E270="","",_tag_month_day!E270)</f>
        <v/>
      </c>
      <c r="T274" s="417" t="str">
        <f>IF(_tag_month_day!F270="","",_tag_month_day!F270)</f>
        <v/>
      </c>
      <c r="U274" s="418" t="e">
        <f t="shared" si="1550"/>
        <v>#VALUE!</v>
      </c>
      <c r="V274" s="53" t="e">
        <f t="shared" si="1551"/>
        <v>#VALUE!</v>
      </c>
      <c r="W274" s="419" t="str">
        <f>IF(_jhy_month_day!A270="","",_jhy_month_day!A270)</f>
        <v/>
      </c>
      <c r="X274" s="420" t="str">
        <f>IF(_jhy_month_day!B270="","",_jhy_month_day!B270/100)</f>
        <v/>
      </c>
      <c r="Y274" s="420" t="str">
        <f>IF(_jhy_month_day!C270="","",_jhy_month_day!C270/100)</f>
        <v/>
      </c>
      <c r="Z274" s="439">
        <f t="shared" si="1641"/>
        <v>68</v>
      </c>
      <c r="AA274" s="440" t="str">
        <f>IF(_tag_month_day!G270="","",_tag_month_day!G270/100)</f>
        <v/>
      </c>
      <c r="AB274" s="440" t="str">
        <f>IF(_tag_month_day!H270="","",_tag_month_day!H270/100)</f>
        <v/>
      </c>
      <c r="AC274" s="193">
        <f t="shared" si="1597"/>
        <v>1.59963432013121</v>
      </c>
      <c r="AD274" s="441" t="str">
        <f t="shared" si="1598"/>
        <v/>
      </c>
      <c r="AE274" s="442" t="str">
        <f t="shared" si="1599"/>
        <v/>
      </c>
      <c r="AF274" s="443">
        <v>1</v>
      </c>
      <c r="AG274" s="68" t="str">
        <f>IF(_duihao_month_day!A270="","",_duihao_month_day!A270)</f>
        <v/>
      </c>
      <c r="AH274" s="463">
        <f>IF(_gyk_month_day!B270="",AH273,_gyk_month_day!B270)</f>
        <v>820</v>
      </c>
      <c r="AI274" s="464" t="e">
        <f t="shared" si="1625"/>
        <v>#VALUE!</v>
      </c>
      <c r="AJ274" s="68" t="str">
        <f>IF(_tag_month_day!I270="","",_tag_month_day!I270)</f>
        <v/>
      </c>
      <c r="AK274" s="465" t="str">
        <f>IF(_tzyy_month_day!A270="","",_tzyy_month_day!A270)</f>
        <v/>
      </c>
      <c r="AL274" s="465" t="str">
        <f>IF(_tzyy_month_day!B270="","",_tzyy_month_day!B270)</f>
        <v/>
      </c>
      <c r="AM274" s="465" t="str">
        <f>IF(_tzyy_month_day!C270="","",_tzyy_month_day!C270)</f>
        <v/>
      </c>
      <c r="AN274" s="466" t="str">
        <f>IF(_tag_month_day!CG270="","",_tag_month_day!CG270)</f>
        <v/>
      </c>
      <c r="AO274" s="466" t="str">
        <f>IF(_tag_month_day!CH270="","",_tag_month_day!CH270)</f>
        <v/>
      </c>
      <c r="AP274" s="486" t="e">
        <f t="shared" si="1600"/>
        <v>#VALUE!</v>
      </c>
      <c r="AQ274" s="487" t="str">
        <f>IF(_tag_month_day!J270="","",_tag_month_day!J270/100)</f>
        <v/>
      </c>
      <c r="AR274" s="488">
        <f t="shared" si="1601"/>
        <v>1.3</v>
      </c>
      <c r="AS274" s="489" t="e">
        <f t="shared" si="1552"/>
        <v>#VALUE!</v>
      </c>
      <c r="AT274" s="489">
        <f t="shared" si="1602"/>
        <v>0</v>
      </c>
      <c r="AU274" s="490" t="str">
        <f>IF(_tag_month_day!K270="","",_tag_month_day!K270)</f>
        <v/>
      </c>
      <c r="AV274" s="491" t="str">
        <f>IF(_tag_month_day!L270="","",_tag_month_day!L270/100)</f>
        <v/>
      </c>
      <c r="AW274" s="420">
        <f t="shared" si="1524"/>
        <v>0</v>
      </c>
      <c r="AX274" s="420">
        <f t="shared" si="1603"/>
        <v>0</v>
      </c>
      <c r="AY274" s="420" t="str">
        <f>IF(_tag_month_day!M270="","",_tag_month_day!M270/100)</f>
        <v/>
      </c>
      <c r="AZ274" s="420" t="str">
        <f>IF(_tag_month_day!N270="","",_tag_month_day!N270/100)</f>
        <v/>
      </c>
      <c r="BA274" s="420" t="str">
        <f>IF(_tag_month_day!O270="","",_tag_month_day!O270/100)</f>
        <v/>
      </c>
      <c r="BB274" s="496" t="str">
        <f>IF(_tag_month_day!P270="","",_tag_month_day!P270/100)</f>
        <v/>
      </c>
      <c r="BC274" s="496">
        <f t="shared" si="1604"/>
        <v>0</v>
      </c>
      <c r="BD274" s="496" t="str">
        <f>IF(_tag_month_day!Q270="","",_tag_month_day!Q270/100)</f>
        <v/>
      </c>
      <c r="BE274" s="510" t="str">
        <f>IF(_tag_month_day!R270="","",_tag_month_day!R270/100)</f>
        <v/>
      </c>
      <c r="BF274" s="413" t="str">
        <f>IF(_tag_month_day!CC270="","",_tag_month_day!CC270/100)</f>
        <v/>
      </c>
      <c r="BG274" s="511" t="e">
        <f t="shared" si="1553"/>
        <v>#VALUE!</v>
      </c>
      <c r="BH274" s="198">
        <f t="shared" si="1554"/>
        <v>0</v>
      </c>
      <c r="BI274" s="512" t="e">
        <f>IF(CX274=0,BI273,(DK274*查询!$R$5+DL274*查询!$Q$5+DM274*查询!$N$5+DN274*查询!$O$5+DO274*查询!$P$5)*AF274/CX274)</f>
        <v>#VALUE!</v>
      </c>
      <c r="BJ274" s="512" t="e">
        <f>IF(CX274=0,BJ273,(DP274*查询!$S$5+DQ274*查询!$T$5+DR274*查询!$U$5)*AF274/CX274)</f>
        <v>#VALUE!</v>
      </c>
      <c r="BK274" s="512">
        <f t="shared" si="1605"/>
        <v>1</v>
      </c>
      <c r="BL274" s="513" t="str">
        <f>IF(_cfyc_month_day!A270="","",_cfyc_month_day!A270)</f>
        <v/>
      </c>
      <c r="BM274" s="513" t="str">
        <f>IF(_cfyc_month_day!B270="","",_cfyc_month_day!B270)</f>
        <v/>
      </c>
      <c r="BN274" s="513" t="str">
        <f>IF(_cfyc_month_day!C270="","",_cfyc_month_day!C270)</f>
        <v/>
      </c>
      <c r="BO274" s="522" t="str">
        <f>IF(_cfyc_month_day!D270="","",_cfyc_month_day!D270)</f>
        <v/>
      </c>
      <c r="BP274" s="522" t="str">
        <f>IF(_cfyc_month_day!E270="","",_cfyc_month_day!E270)</f>
        <v/>
      </c>
      <c r="BQ274" s="522" t="str">
        <f>IF(_cfyc_month_day!F270="","",_cfyc_month_day!F270)</f>
        <v/>
      </c>
      <c r="BR274" s="513" t="str">
        <f>IF(_tag_month_day!T270="","",_tag_month_day!T270)</f>
        <v/>
      </c>
      <c r="BS274" s="513" t="str">
        <f>IF(_tag_month_day!U270="","",_tag_month_day!U270)</f>
        <v/>
      </c>
      <c r="BT274" s="523" t="str">
        <f t="shared" si="1606"/>
        <v/>
      </c>
      <c r="BU274" s="223" t="str">
        <f>IF(_tag_month_day!V270="","",_tag_month_day!V270)</f>
        <v/>
      </c>
      <c r="BV274" s="206" t="str">
        <f>IF(_tag_month_day!W270="","",_tag_month_day!W270)</f>
        <v/>
      </c>
      <c r="BW274" s="540" t="str">
        <f>IF(_tag_month_day!X270="","",_tag_month_day!X270)</f>
        <v/>
      </c>
      <c r="BX274" s="540" t="str">
        <f>IF(_tag_month_day!Y270="","",_tag_month_day!Y270)</f>
        <v/>
      </c>
      <c r="BY274" s="541">
        <f ca="1" t="shared" si="1607"/>
        <v>43628.291666666</v>
      </c>
      <c r="BZ274" s="542"/>
      <c r="CA274" s="543" t="str">
        <f>IF(_jhy2_month_day!A270="","",_jhy2_month_day!A270)</f>
        <v/>
      </c>
      <c r="CB274" s="464" t="str">
        <f>IF(_jhy2_month_day!B270="","",_jhy2_month_day!B270)</f>
        <v/>
      </c>
      <c r="CC274" s="464" t="str">
        <f>IF(_jhy2_month_day!C270="","",_jhy2_month_day!C270)</f>
        <v/>
      </c>
      <c r="CD274" s="464" t="str">
        <f>IF(_jhy2_month_day!D270="","",_jhy2_month_day!D270)</f>
        <v/>
      </c>
      <c r="CE274" s="464" t="str">
        <f>IF(_jhy2_month_day!E270="","",_jhy2_month_day!E270)</f>
        <v/>
      </c>
      <c r="CF274" s="464" t="str">
        <f>IF(_jhy2_month_day!F270="","",_jhy2_month_day!F270)</f>
        <v/>
      </c>
      <c r="CG274" s="464" t="str">
        <f>IF(_jhy2_month_day!G270="","",_jhy2_month_day!G270)</f>
        <v/>
      </c>
      <c r="CH274" s="464" t="str">
        <f>IF(_jhy2_month_day!H270="","",_jhy2_month_day!H270)</f>
        <v/>
      </c>
      <c r="CI274" s="464" t="str">
        <f>IF(_jhy2_month_day!I270="","",_jhy2_month_day!I270)</f>
        <v/>
      </c>
      <c r="CJ274" s="464" t="str">
        <f>IF(_jhy2_month_day!J270="","",_jhy2_month_day!J270)</f>
        <v/>
      </c>
      <c r="CK274" s="464" t="str">
        <f>IF(_jhy2_month_day!K270="","",_jhy2_month_day!K270)</f>
        <v/>
      </c>
      <c r="CL274" s="562" t="str">
        <f>IF(_jhy2_month_day!L270="","",_jhy2_month_day!L270)</f>
        <v/>
      </c>
      <c r="CM274" s="562" t="str">
        <f>IF(_jhy2_month_day!M270="","",_jhy2_month_day!M270)</f>
        <v/>
      </c>
      <c r="CN274" s="562" t="str">
        <f>IF(_jhy2_month_day!N270="","",_jhy2_month_day!N270)</f>
        <v/>
      </c>
      <c r="CO274" s="562" t="str">
        <f>IF(_jhy2_month_day!O270="","",_jhy2_month_day!O270)</f>
        <v/>
      </c>
      <c r="CP274" s="562" t="str">
        <f>IF(_jhy2_month_day!P270="","",_jhy2_month_day!P270)</f>
        <v/>
      </c>
      <c r="CQ274" s="562" t="str">
        <f>IF(_jhy2_month_day!Q270="","",_jhy2_month_day!Q270)</f>
        <v/>
      </c>
      <c r="CR274" s="563" t="str">
        <f>IF(_jhy2_month_day!R270="","",_jhy2_month_day!R270)</f>
        <v/>
      </c>
      <c r="CS274" s="576" t="str">
        <f>IF(_jhy2_month_day!S270="","",_jhy2_month_day!S270)</f>
        <v/>
      </c>
      <c r="CT274" s="562" t="str">
        <f>IF(_jhy2_month_day!T270="","",_jhy2_month_day!T270)</f>
        <v/>
      </c>
      <c r="CU274" s="577" t="e">
        <f t="shared" si="1555"/>
        <v>#VALUE!</v>
      </c>
      <c r="CV274" s="198" t="e">
        <f t="shared" si="1556"/>
        <v>#VALUE!</v>
      </c>
      <c r="CW274" s="192" t="e">
        <f t="shared" si="1557"/>
        <v>#VALUE!</v>
      </c>
      <c r="CX274" s="192" t="e">
        <f t="shared" si="1558"/>
        <v>#VALUE!</v>
      </c>
      <c r="CY274" s="202" t="e">
        <f t="shared" si="1559"/>
        <v>#VALUE!</v>
      </c>
      <c r="CZ274" s="192" t="e">
        <f t="shared" ref="CZ274:DI274" si="1682">$AJ274*EF274</f>
        <v>#VALUE!</v>
      </c>
      <c r="DA274" s="192" t="e">
        <f t="shared" si="1682"/>
        <v>#VALUE!</v>
      </c>
      <c r="DB274" s="192" t="e">
        <f t="shared" si="1682"/>
        <v>#VALUE!</v>
      </c>
      <c r="DC274" s="192" t="e">
        <f t="shared" si="1682"/>
        <v>#VALUE!</v>
      </c>
      <c r="DD274" s="192" t="e">
        <f t="shared" si="1682"/>
        <v>#VALUE!</v>
      </c>
      <c r="DE274" s="192" t="e">
        <f t="shared" si="1682"/>
        <v>#VALUE!</v>
      </c>
      <c r="DF274" s="192" t="e">
        <f t="shared" si="1682"/>
        <v>#VALUE!</v>
      </c>
      <c r="DG274" s="192" t="e">
        <f t="shared" si="1682"/>
        <v>#VALUE!</v>
      </c>
      <c r="DH274" s="192" t="e">
        <f t="shared" si="1682"/>
        <v>#VALUE!</v>
      </c>
      <c r="DI274" s="192" t="e">
        <f t="shared" si="1682"/>
        <v>#VALUE!</v>
      </c>
      <c r="DJ274" s="192" t="e">
        <f t="shared" si="1561"/>
        <v>#VALUE!</v>
      </c>
      <c r="DK274" s="192" t="e">
        <f t="shared" si="1562"/>
        <v>#VALUE!</v>
      </c>
      <c r="DL274" s="192" t="e">
        <f t="shared" si="1563"/>
        <v>#VALUE!</v>
      </c>
      <c r="DM274" s="192" t="e">
        <f t="shared" si="1564"/>
        <v>#VALUE!</v>
      </c>
      <c r="DN274" s="192" t="e">
        <f t="shared" si="1565"/>
        <v>#VALUE!</v>
      </c>
      <c r="DO274" s="192" t="e">
        <f t="shared" si="1566"/>
        <v>#VALUE!</v>
      </c>
      <c r="DP274" s="192" t="e">
        <f t="shared" si="1567"/>
        <v>#VALUE!</v>
      </c>
      <c r="DQ274" s="192" t="e">
        <f t="shared" si="1568"/>
        <v>#VALUE!</v>
      </c>
      <c r="DR274" s="192" t="e">
        <f t="shared" si="1569"/>
        <v>#VALUE!</v>
      </c>
      <c r="DS274" s="192" t="e">
        <f t="shared" si="1570"/>
        <v>#VALUE!</v>
      </c>
      <c r="DT274" s="192" t="e">
        <f t="shared" si="1571"/>
        <v>#VALUE!</v>
      </c>
      <c r="DU274" s="192" t="e">
        <f t="shared" si="1572"/>
        <v>#VALUE!</v>
      </c>
      <c r="DV274" s="198" t="e">
        <f t="shared" si="1573"/>
        <v>#VALUE!</v>
      </c>
      <c r="DW274" s="198" t="e">
        <f t="shared" si="1574"/>
        <v>#DIV/0!</v>
      </c>
      <c r="DX274" s="198" t="e">
        <f t="shared" si="1575"/>
        <v>#DIV/0!</v>
      </c>
      <c r="DY274" s="198" t="e">
        <f t="shared" si="1576"/>
        <v>#VALUE!</v>
      </c>
      <c r="DZ274" s="198" t="e">
        <f t="shared" si="1577"/>
        <v>#VALUE!</v>
      </c>
      <c r="EA274" s="198" t="e">
        <f t="shared" si="1578"/>
        <v>#VALUE!</v>
      </c>
      <c r="EB274" s="198" t="e">
        <f t="shared" si="1579"/>
        <v>#VALUE!</v>
      </c>
      <c r="EC274" s="198" t="e">
        <f t="shared" si="1580"/>
        <v>#DIV/0!</v>
      </c>
      <c r="ED274" s="198" t="e">
        <f t="shared" si="1581"/>
        <v>#VALUE!</v>
      </c>
      <c r="EE274" s="198" t="e">
        <f t="shared" si="1582"/>
        <v>#VALUE!</v>
      </c>
      <c r="EF274" s="198" t="e">
        <f t="shared" ref="EF274:EO274" si="1683">DV274/SUM($DV274:$EE274)</f>
        <v>#VALUE!</v>
      </c>
      <c r="EG274" s="198" t="e">
        <f t="shared" si="1683"/>
        <v>#DIV/0!</v>
      </c>
      <c r="EH274" s="198" t="e">
        <f t="shared" si="1683"/>
        <v>#DIV/0!</v>
      </c>
      <c r="EI274" s="198" t="e">
        <f t="shared" si="1683"/>
        <v>#VALUE!</v>
      </c>
      <c r="EJ274" s="198" t="e">
        <f t="shared" si="1683"/>
        <v>#VALUE!</v>
      </c>
      <c r="EK274" s="198" t="e">
        <f t="shared" si="1683"/>
        <v>#VALUE!</v>
      </c>
      <c r="EL274" s="198" t="e">
        <f t="shared" si="1683"/>
        <v>#VALUE!</v>
      </c>
      <c r="EM274" s="198" t="e">
        <f t="shared" si="1683"/>
        <v>#DIV/0!</v>
      </c>
      <c r="EN274" s="198" t="e">
        <f t="shared" si="1683"/>
        <v>#VALUE!</v>
      </c>
      <c r="EO274" s="198" t="e">
        <f t="shared" si="1683"/>
        <v>#VALUE!</v>
      </c>
      <c r="EP274" s="511">
        <f t="shared" ref="EP274:EW274" si="1684">EP273</f>
        <v>0.08</v>
      </c>
      <c r="EQ274" s="511">
        <f t="shared" si="1684"/>
        <v>0.015</v>
      </c>
      <c r="ER274" s="511">
        <f t="shared" si="1684"/>
        <v>0.015</v>
      </c>
      <c r="ES274" s="511">
        <f t="shared" si="1684"/>
        <v>0.015</v>
      </c>
      <c r="ET274" s="511">
        <f t="shared" si="1684"/>
        <v>0.015</v>
      </c>
      <c r="EU274" s="511">
        <f t="shared" si="1684"/>
        <v>0.09</v>
      </c>
      <c r="EV274" s="511">
        <f t="shared" si="1684"/>
        <v>0.09</v>
      </c>
      <c r="EW274" s="511">
        <f t="shared" si="1684"/>
        <v>0.09</v>
      </c>
      <c r="EX274" s="420" t="str">
        <f>IF(_tag_month_day!AS270="","",_tag_month_day!AS270/100)</f>
        <v/>
      </c>
      <c r="EY274" s="420" t="str">
        <f>IF(_tag_month_day!AT270="","",_tag_month_day!AT270/100)</f>
        <v/>
      </c>
      <c r="EZ274" s="420" t="str">
        <f>IF(_tag_month_day!AU270="","",_tag_month_day!AU270/100)</f>
        <v/>
      </c>
      <c r="FA274" s="420" t="str">
        <f>IF(_tag_month_day!AV270="","",_tag_month_day!AV270/100)</f>
        <v/>
      </c>
      <c r="FB274" s="420" t="str">
        <f>IF(_tag_month_day!AW270="","",_tag_month_day!AW270/100)</f>
        <v/>
      </c>
      <c r="FC274" s="420" t="str">
        <f>IF(_tag_month_day!AX270="","",_tag_month_day!AX270/100)</f>
        <v/>
      </c>
      <c r="FD274" s="510">
        <f t="shared" si="1611"/>
        <v>0.33</v>
      </c>
      <c r="FE274" s="510">
        <f t="shared" si="1612"/>
        <v>0.19</v>
      </c>
      <c r="FF274" s="510">
        <f t="shared" si="1613"/>
        <v>0.003</v>
      </c>
      <c r="FG274" s="510">
        <f t="shared" si="1614"/>
        <v>0</v>
      </c>
      <c r="FH274" s="603">
        <f t="shared" si="1615"/>
        <v>0.0001</v>
      </c>
      <c r="FI274" s="510">
        <f t="shared" ref="FI274:FR274" si="1685">FI273</f>
        <v>0.41</v>
      </c>
      <c r="FJ274" s="510">
        <f t="shared" si="1685"/>
        <v>0.11</v>
      </c>
      <c r="FK274" s="510">
        <f t="shared" si="1685"/>
        <v>0.015</v>
      </c>
      <c r="FL274" s="510">
        <f t="shared" si="1685"/>
        <v>0</v>
      </c>
      <c r="FM274" s="603">
        <f t="shared" si="1685"/>
        <v>0.0001</v>
      </c>
      <c r="FN274" s="510" t="str">
        <f>IF(_tag_month_day!AY270="","",_tag_month_day!AY270/100)</f>
        <v/>
      </c>
      <c r="FO274" s="510" t="str">
        <f>IF(_tag_month_day!AZ270="","",_tag_month_day!AZ270/100)</f>
        <v/>
      </c>
      <c r="FP274" s="510" t="str">
        <f>IF(_tag_month_day!BA270="","",_tag_month_day!BA270/100)</f>
        <v/>
      </c>
      <c r="FQ274" s="510" t="str">
        <f>IF(_tag_month_day!BB270="","",_tag_month_day!BB270/100)</f>
        <v/>
      </c>
      <c r="FR274" s="603" t="str">
        <f>IF(_tag_month_day!BC270="","",_tag_month_day!BC270/100)</f>
        <v/>
      </c>
      <c r="FS274" s="510" t="str">
        <f>IF(_tag_month_day!BD270="","",_tag_month_day!BD270/100)</f>
        <v/>
      </c>
      <c r="FT274" s="510" t="str">
        <f>IF(_tag_month_day!BE270="","",_tag_month_day!BE270/100)</f>
        <v/>
      </c>
      <c r="FU274" s="510" t="str">
        <f>IF(_tag_month_day!BF270="","",_tag_month_day!BF270/100)</f>
        <v/>
      </c>
      <c r="FV274" s="510" t="str">
        <f>IF(_tag_month_day!BG270="","",_tag_month_day!BG270/100)</f>
        <v/>
      </c>
      <c r="FW274" s="603" t="str">
        <f>IF(_tag_month_day!BH270="","",_tag_month_day!BH270/100)</f>
        <v/>
      </c>
      <c r="FX274" s="510" t="str">
        <f>IF(_tag_month_day!BI270="","",_tag_month_day!BI270/100)</f>
        <v/>
      </c>
      <c r="FY274" s="510" t="str">
        <f>IF(_tag_month_day!BJ270="","",_tag_month_day!BJ270/100)</f>
        <v/>
      </c>
      <c r="FZ274" s="605" t="str">
        <f>IF(_tag_month_day!BK270="","",_tag_month_day!BK270/100)</f>
        <v/>
      </c>
      <c r="GA274" s="510" t="str">
        <f>IF(_tag_month_day!BL270="","",_tag_month_day!BL270/100)</f>
        <v/>
      </c>
      <c r="GB274" s="603" t="str">
        <f>IF(_tag_month_day!BM270="","",_tag_month_day!BM270/100)</f>
        <v/>
      </c>
      <c r="GC274" s="420" t="str">
        <f>IF(_tag_month_day!BN270="","",_tag_month_day!BN270/100)</f>
        <v/>
      </c>
      <c r="GD274" s="420" t="str">
        <f>IF(_tag_month_day!BO270="","",_tag_month_day!BO270/100)</f>
        <v/>
      </c>
      <c r="GE274" s="420" t="str">
        <f>IF(_tag_month_day!BP270="","",_tag_month_day!BP270/100)</f>
        <v/>
      </c>
      <c r="GF274" s="420" t="str">
        <f>IF(_tag_month_day!BQ270="","",_tag_month_day!BQ270/100)</f>
        <v/>
      </c>
      <c r="GG274" s="420" t="str">
        <f>IF(_tag_month_day!BR270="","",_tag_month_day!BR270/100)</f>
        <v/>
      </c>
      <c r="GH274" s="420" t="str">
        <f>IF(_tag_month_day!BS270="","",_tag_month_day!BS270/100)</f>
        <v/>
      </c>
      <c r="GI274" s="603" t="str">
        <f>IF(_tag_month_day!BT270="","",_tag_month_day!BT270/100)</f>
        <v/>
      </c>
      <c r="GJ274" s="612" t="str">
        <f>IF(_tag_month_day!BU270="","",_tag_month_day!BU270/100)</f>
        <v/>
      </c>
      <c r="GK274" s="620" t="str">
        <f>IF(_tag_month_day!BV270="",IF(_rlcf_month_day!A$2="","",_rlcf_month_day!A$2/100),_tag_month_day!BV270/100)</f>
        <v/>
      </c>
      <c r="GL274" s="620" t="str">
        <f>IF(_tag_month_day!BW270="",IF(_rlcf_month_day!B$2="","",_rlcf_month_day!B$2/100),_tag_month_day!BW270/100)</f>
        <v/>
      </c>
      <c r="GM274" s="621" t="str">
        <f>IF(_tag_month_day!BX270="",IF(_rlcf_month_day!C$2="","",_rlcf_month_day!C$2/100),_tag_month_day!BX270/100)</f>
        <v/>
      </c>
      <c r="GN274" s="620" t="str">
        <f>IF(_tag_month_day!BV270="",IF(_rlcf_month_day!A$2="","",_rlcf_month_day!A$2/100),_tag_month_day!BV270/100)</f>
        <v/>
      </c>
      <c r="GO274" s="620" t="str">
        <f>IF(_tag_month_day!BW270="",IF(_rlcf_month_day!B$2="","",_rlcf_month_day!B$2/100),_tag_month_day!BW270/100)</f>
        <v/>
      </c>
      <c r="GP274" s="620" t="str">
        <f>IF(_tag_month_day!CD270="",IF(_rlcf_month_day!E$2="","",_rlcf_month_day!E$2/100),_tag_month_day!CD270/100)</f>
        <v/>
      </c>
      <c r="GQ274" s="620" t="str">
        <f>IF(_tag_month_day!CE270="",IF(_rlcf_month_day!F$2="","",_rlcf_month_day!F$2/100),_tag_month_day!CE270/100)</f>
        <v/>
      </c>
      <c r="GR274" s="621" t="str">
        <f>IF(_tag_month_day!CF270="",IF(_rlcf_month_day!G$2="","",_rlcf_month_day!G$2/100),_tag_month_day!CF270/100)</f>
        <v/>
      </c>
      <c r="GS274" s="626">
        <f t="shared" ref="GS274:HH274" si="1686">GS273</f>
        <v>0.953</v>
      </c>
      <c r="GT274" s="626">
        <f t="shared" si="1686"/>
        <v>0.55</v>
      </c>
      <c r="GU274" s="626">
        <f t="shared" si="1686"/>
        <v>0.55</v>
      </c>
      <c r="GV274" s="626">
        <f t="shared" si="1686"/>
        <v>0.55</v>
      </c>
      <c r="GW274" s="626">
        <f t="shared" si="1686"/>
        <v>0.5</v>
      </c>
      <c r="GX274" s="626">
        <f t="shared" si="1686"/>
        <v>0.935</v>
      </c>
      <c r="GY274" s="626">
        <f t="shared" si="1686"/>
        <v>0.15</v>
      </c>
      <c r="GZ274" s="626">
        <f t="shared" si="1686"/>
        <v>1</v>
      </c>
      <c r="HA274" s="632">
        <f t="shared" si="1686"/>
        <v>0.047</v>
      </c>
      <c r="HB274" s="632">
        <f t="shared" si="1686"/>
        <v>0.45</v>
      </c>
      <c r="HC274" s="632">
        <f t="shared" si="1686"/>
        <v>0.45</v>
      </c>
      <c r="HD274" s="632">
        <f t="shared" si="1686"/>
        <v>0.45</v>
      </c>
      <c r="HE274" s="632">
        <f t="shared" si="1686"/>
        <v>0.5</v>
      </c>
      <c r="HF274" s="632">
        <f t="shared" si="1686"/>
        <v>0.065</v>
      </c>
      <c r="HG274" s="632">
        <f t="shared" si="1686"/>
        <v>0.85</v>
      </c>
      <c r="HH274" s="632">
        <f t="shared" si="1686"/>
        <v>0</v>
      </c>
      <c r="HI274" s="68">
        <f t="shared" si="1587"/>
        <v>0</v>
      </c>
      <c r="HJ274" s="68" t="e">
        <f t="shared" si="1618"/>
        <v>#VALUE!</v>
      </c>
      <c r="HK274" s="202">
        <f t="shared" si="1619"/>
        <v>0.85</v>
      </c>
      <c r="HL274" s="464">
        <f t="shared" si="1620"/>
        <v>550000</v>
      </c>
      <c r="HM274" s="464">
        <f t="shared" si="1621"/>
        <v>480000</v>
      </c>
      <c r="HN274" s="192" t="e">
        <f t="shared" si="1588"/>
        <v>#VALUE!</v>
      </c>
      <c r="HO274" s="192" t="e">
        <f>HN274*HK274*$HO$2/HL274*1000000</f>
        <v>#VALUE!</v>
      </c>
      <c r="HP274" s="192" t="e">
        <f>HN274*HK274*$HP$2/HM274*1000000</f>
        <v>#VALUE!</v>
      </c>
    </row>
    <row r="275" customFormat="1" spans="1:224">
      <c r="A275" s="381">
        <v>270</v>
      </c>
      <c r="B275" s="54">
        <f ca="1" t="shared" si="1622"/>
        <v>43628</v>
      </c>
      <c r="C275" s="57">
        <f t="shared" si="1623"/>
        <v>0.0416666666666667</v>
      </c>
      <c r="D275" s="68" t="str">
        <f ca="1" t="shared" si="1589"/>
        <v>夜班</v>
      </c>
      <c r="E275" s="68" t="str">
        <f ca="1" t="shared" si="1590"/>
        <v>丁</v>
      </c>
      <c r="F275" s="68">
        <f ca="1">SUMPRODUCT((成本日报!$A$3:$A$95=计划!B275)*(成本日报!$B$3:$B$95=计划!$D275),成本日报!$C$3:$C$95)</f>
        <v>4</v>
      </c>
      <c r="G275" s="382">
        <f ca="1" t="shared" si="1624"/>
        <v>43628.2083333327</v>
      </c>
      <c r="H275" s="382">
        <f ca="1" t="shared" si="1591"/>
        <v>43628.2152777771</v>
      </c>
      <c r="I275" s="382">
        <f ca="1" t="shared" si="1592"/>
        <v>43628.2208333327</v>
      </c>
      <c r="J275" s="382">
        <f ca="1" t="shared" si="1593"/>
        <v>43628.2499999993</v>
      </c>
      <c r="K275" s="382">
        <f ca="1" t="shared" si="1594"/>
        <v>43628.3124999994</v>
      </c>
      <c r="L275" s="382">
        <f ca="1" t="shared" si="1595"/>
        <v>43628.3333333327</v>
      </c>
      <c r="M275" s="398" t="str">
        <f>IF(_tag_month_day!A271="","",_tag_month_day!A271)</f>
        <v/>
      </c>
      <c r="N275" s="398" t="str">
        <f>IF(_tag_month_day!B271="","",_tag_month_day!B271)</f>
        <v/>
      </c>
      <c r="O275" s="399" t="e">
        <f t="shared" si="1596"/>
        <v>#VALUE!</v>
      </c>
      <c r="P275" s="398" t="str">
        <f>IF(_tag_month_day!C271="","",_tag_month_day!C271)</f>
        <v/>
      </c>
      <c r="Q275" s="398" t="str">
        <f>IF(_tag_month_day!D271="","",_tag_month_day!D271)</f>
        <v/>
      </c>
      <c r="R275" s="416">
        <f>IF(_tag_month_day!CB271="",R274,_tag_month_day!CB271/100)</f>
        <v>0.07</v>
      </c>
      <c r="S275" s="417" t="str">
        <f>IF(_tag_month_day!E271="","",_tag_month_day!E271)</f>
        <v/>
      </c>
      <c r="T275" s="417" t="str">
        <f>IF(_tag_month_day!F271="","",_tag_month_day!F271)</f>
        <v/>
      </c>
      <c r="U275" s="418" t="e">
        <f t="shared" si="1550"/>
        <v>#VALUE!</v>
      </c>
      <c r="V275" s="53" t="e">
        <f t="shared" si="1551"/>
        <v>#VALUE!</v>
      </c>
      <c r="W275" s="419" t="str">
        <f>IF(_jhy_month_day!A271="","",_jhy_month_day!A271)</f>
        <v/>
      </c>
      <c r="X275" s="420" t="str">
        <f>IF(_jhy_month_day!B271="","",_jhy_month_day!B271/100)</f>
        <v/>
      </c>
      <c r="Y275" s="420" t="str">
        <f>IF(_jhy_month_day!C271="","",_jhy_month_day!C271/100)</f>
        <v/>
      </c>
      <c r="Z275" s="439">
        <f t="shared" si="1641"/>
        <v>68</v>
      </c>
      <c r="AA275" s="440" t="str">
        <f>IF(_tag_month_day!G271="","",_tag_month_day!G271/100)</f>
        <v/>
      </c>
      <c r="AB275" s="440" t="str">
        <f>IF(_tag_month_day!H271="","",_tag_month_day!H271/100)</f>
        <v/>
      </c>
      <c r="AC275" s="193">
        <f t="shared" si="1597"/>
        <v>1.59963432013121</v>
      </c>
      <c r="AD275" s="441" t="str">
        <f t="shared" si="1598"/>
        <v/>
      </c>
      <c r="AE275" s="442" t="str">
        <f t="shared" si="1599"/>
        <v/>
      </c>
      <c r="AF275" s="443">
        <v>1</v>
      </c>
      <c r="AG275" s="68" t="str">
        <f>IF(_duihao_month_day!A271="","",_duihao_month_day!A271)</f>
        <v/>
      </c>
      <c r="AH275" s="463">
        <f>IF(_gyk_month_day!B271="",AH274,_gyk_month_day!B271)</f>
        <v>820</v>
      </c>
      <c r="AI275" s="464" t="e">
        <f t="shared" si="1625"/>
        <v>#VALUE!</v>
      </c>
      <c r="AJ275" s="68" t="str">
        <f>IF(_tag_month_day!I271="","",_tag_month_day!I271)</f>
        <v/>
      </c>
      <c r="AK275" s="465" t="str">
        <f>IF(_tzyy_month_day!A271="","",_tzyy_month_day!A271)</f>
        <v/>
      </c>
      <c r="AL275" s="465" t="str">
        <f>IF(_tzyy_month_day!B271="","",_tzyy_month_day!B271)</f>
        <v/>
      </c>
      <c r="AM275" s="465" t="str">
        <f>IF(_tzyy_month_day!C271="","",_tzyy_month_day!C271)</f>
        <v/>
      </c>
      <c r="AN275" s="466" t="str">
        <f>IF(_tag_month_day!CG271="","",_tag_month_day!CG271)</f>
        <v/>
      </c>
      <c r="AO275" s="466" t="str">
        <f>IF(_tag_month_day!CH271="","",_tag_month_day!CH271)</f>
        <v/>
      </c>
      <c r="AP275" s="486" t="e">
        <f t="shared" si="1600"/>
        <v>#VALUE!</v>
      </c>
      <c r="AQ275" s="487" t="str">
        <f>IF(_tag_month_day!J271="","",_tag_month_day!J271/100)</f>
        <v/>
      </c>
      <c r="AR275" s="488">
        <f t="shared" si="1601"/>
        <v>1.3</v>
      </c>
      <c r="AS275" s="489" t="e">
        <f t="shared" si="1552"/>
        <v>#VALUE!</v>
      </c>
      <c r="AT275" s="489">
        <f t="shared" si="1602"/>
        <v>0</v>
      </c>
      <c r="AU275" s="490" t="str">
        <f>IF(_tag_month_day!K271="","",_tag_month_day!K271)</f>
        <v/>
      </c>
      <c r="AV275" s="491" t="str">
        <f>IF(_tag_month_day!L271="","",_tag_month_day!L271/100)</f>
        <v/>
      </c>
      <c r="AW275" s="420">
        <f t="shared" si="1524"/>
        <v>0</v>
      </c>
      <c r="AX275" s="420">
        <f t="shared" si="1603"/>
        <v>0</v>
      </c>
      <c r="AY275" s="420" t="str">
        <f>IF(_tag_month_day!M271="","",_tag_month_day!M271/100)</f>
        <v/>
      </c>
      <c r="AZ275" s="420" t="str">
        <f>IF(_tag_month_day!N271="","",_tag_month_day!N271/100)</f>
        <v/>
      </c>
      <c r="BA275" s="420" t="str">
        <f>IF(_tag_month_day!O271="","",_tag_month_day!O271/100)</f>
        <v/>
      </c>
      <c r="BB275" s="496" t="str">
        <f>IF(_tag_month_day!P271="","",_tag_month_day!P271/100)</f>
        <v/>
      </c>
      <c r="BC275" s="496">
        <f t="shared" si="1604"/>
        <v>0</v>
      </c>
      <c r="BD275" s="496" t="str">
        <f>IF(_tag_month_day!Q271="","",_tag_month_day!Q271/100)</f>
        <v/>
      </c>
      <c r="BE275" s="510" t="str">
        <f>IF(_tag_month_day!R271="","",_tag_month_day!R271/100)</f>
        <v/>
      </c>
      <c r="BF275" s="413" t="str">
        <f>IF(_tag_month_day!CC271="","",_tag_month_day!CC271/100)</f>
        <v/>
      </c>
      <c r="BG275" s="511" t="e">
        <f t="shared" si="1553"/>
        <v>#VALUE!</v>
      </c>
      <c r="BH275" s="198">
        <f t="shared" si="1554"/>
        <v>0</v>
      </c>
      <c r="BI275" s="512" t="e">
        <f>IF(CX275=0,BI274,(DK275*查询!$R$5+DL275*查询!$Q$5+DM275*查询!$N$5+DN275*查询!$O$5+DO275*查询!$P$5)*AF275/CX275)</f>
        <v>#VALUE!</v>
      </c>
      <c r="BJ275" s="512" t="e">
        <f>IF(CX275=0,BJ274,(DP275*查询!$S$5+DQ275*查询!$T$5+DR275*查询!$U$5)*AF275/CX275)</f>
        <v>#VALUE!</v>
      </c>
      <c r="BK275" s="512">
        <f t="shared" si="1605"/>
        <v>1</v>
      </c>
      <c r="BL275" s="513" t="str">
        <f>IF(_cfyc_month_day!A271="","",_cfyc_month_day!A271)</f>
        <v/>
      </c>
      <c r="BM275" s="513" t="str">
        <f>IF(_cfyc_month_day!B271="","",_cfyc_month_day!B271)</f>
        <v/>
      </c>
      <c r="BN275" s="513" t="str">
        <f>IF(_cfyc_month_day!C271="","",_cfyc_month_day!C271)</f>
        <v/>
      </c>
      <c r="BO275" s="522" t="str">
        <f>IF(_cfyc_month_day!D271="","",_cfyc_month_day!D271)</f>
        <v/>
      </c>
      <c r="BP275" s="522" t="str">
        <f>IF(_cfyc_month_day!E271="","",_cfyc_month_day!E271)</f>
        <v/>
      </c>
      <c r="BQ275" s="522" t="str">
        <f>IF(_cfyc_month_day!F271="","",_cfyc_month_day!F271)</f>
        <v/>
      </c>
      <c r="BR275" s="513" t="str">
        <f>IF(_tag_month_day!T271="","",_tag_month_day!T271)</f>
        <v/>
      </c>
      <c r="BS275" s="513" t="str">
        <f>IF(_tag_month_day!U271="","",_tag_month_day!U271)</f>
        <v/>
      </c>
      <c r="BT275" s="523" t="str">
        <f t="shared" si="1606"/>
        <v/>
      </c>
      <c r="BU275" s="223" t="str">
        <f>IF(_tag_month_day!V271="","",_tag_month_day!V271)</f>
        <v/>
      </c>
      <c r="BV275" s="206" t="str">
        <f>IF(_tag_month_day!W271="","",_tag_month_day!W271)</f>
        <v/>
      </c>
      <c r="BW275" s="540" t="str">
        <f>IF(_tag_month_day!X271="","",_tag_month_day!X271)</f>
        <v/>
      </c>
      <c r="BX275" s="540" t="str">
        <f>IF(_tag_month_day!Y271="","",_tag_month_day!Y271)</f>
        <v/>
      </c>
      <c r="BY275" s="541">
        <f ca="1" t="shared" si="1607"/>
        <v>43628.3333333327</v>
      </c>
      <c r="BZ275" s="542"/>
      <c r="CA275" s="543" t="str">
        <f>IF(_jhy2_month_day!A271="","",_jhy2_month_day!A271)</f>
        <v/>
      </c>
      <c r="CB275" s="464" t="str">
        <f>IF(_jhy2_month_day!B271="","",_jhy2_month_day!B271)</f>
        <v/>
      </c>
      <c r="CC275" s="464" t="str">
        <f>IF(_jhy2_month_day!C271="","",_jhy2_month_day!C271)</f>
        <v/>
      </c>
      <c r="CD275" s="464" t="str">
        <f>IF(_jhy2_month_day!D271="","",_jhy2_month_day!D271)</f>
        <v/>
      </c>
      <c r="CE275" s="464" t="str">
        <f>IF(_jhy2_month_day!E271="","",_jhy2_month_day!E271)</f>
        <v/>
      </c>
      <c r="CF275" s="464" t="str">
        <f>IF(_jhy2_month_day!F271="","",_jhy2_month_day!F271)</f>
        <v/>
      </c>
      <c r="CG275" s="464" t="str">
        <f>IF(_jhy2_month_day!G271="","",_jhy2_month_day!G271)</f>
        <v/>
      </c>
      <c r="CH275" s="464" t="str">
        <f>IF(_jhy2_month_day!H271="","",_jhy2_month_day!H271)</f>
        <v/>
      </c>
      <c r="CI275" s="464" t="str">
        <f>IF(_jhy2_month_day!I271="","",_jhy2_month_day!I271)</f>
        <v/>
      </c>
      <c r="CJ275" s="464" t="str">
        <f>IF(_jhy2_month_day!J271="","",_jhy2_month_day!J271)</f>
        <v/>
      </c>
      <c r="CK275" s="464" t="str">
        <f>IF(_jhy2_month_day!K271="","",_jhy2_month_day!K271)</f>
        <v/>
      </c>
      <c r="CL275" s="562" t="str">
        <f>IF(_jhy2_month_day!L271="","",_jhy2_month_day!L271)</f>
        <v/>
      </c>
      <c r="CM275" s="562" t="str">
        <f>IF(_jhy2_month_day!M271="","",_jhy2_month_day!M271)</f>
        <v/>
      </c>
      <c r="CN275" s="562" t="str">
        <f>IF(_jhy2_month_day!N271="","",_jhy2_month_day!N271)</f>
        <v/>
      </c>
      <c r="CO275" s="562" t="str">
        <f>IF(_jhy2_month_day!O271="","",_jhy2_month_day!O271)</f>
        <v/>
      </c>
      <c r="CP275" s="562" t="str">
        <f>IF(_jhy2_month_day!P271="","",_jhy2_month_day!P271)</f>
        <v/>
      </c>
      <c r="CQ275" s="562" t="str">
        <f>IF(_jhy2_month_day!Q271="","",_jhy2_month_day!Q271)</f>
        <v/>
      </c>
      <c r="CR275" s="563" t="str">
        <f>IF(_jhy2_month_day!R271="","",_jhy2_month_day!R271)</f>
        <v/>
      </c>
      <c r="CS275" s="576" t="str">
        <f>IF(_jhy2_month_day!S271="","",_jhy2_month_day!S271)</f>
        <v/>
      </c>
      <c r="CT275" s="562" t="str">
        <f>IF(_jhy2_month_day!T271="","",_jhy2_month_day!T271)</f>
        <v/>
      </c>
      <c r="CU275" s="577" t="e">
        <f t="shared" si="1555"/>
        <v>#VALUE!</v>
      </c>
      <c r="CV275" s="198" t="e">
        <f t="shared" si="1556"/>
        <v>#VALUE!</v>
      </c>
      <c r="CW275" s="192" t="e">
        <f t="shared" si="1557"/>
        <v>#VALUE!</v>
      </c>
      <c r="CX275" s="192" t="e">
        <f t="shared" si="1558"/>
        <v>#VALUE!</v>
      </c>
      <c r="CY275" s="202" t="e">
        <f t="shared" si="1559"/>
        <v>#VALUE!</v>
      </c>
      <c r="CZ275" s="192" t="e">
        <f t="shared" ref="CZ275:DI275" si="1687">$AJ275*EF275</f>
        <v>#VALUE!</v>
      </c>
      <c r="DA275" s="192" t="e">
        <f t="shared" si="1687"/>
        <v>#VALUE!</v>
      </c>
      <c r="DB275" s="192" t="e">
        <f t="shared" si="1687"/>
        <v>#VALUE!</v>
      </c>
      <c r="DC275" s="192" t="e">
        <f t="shared" si="1687"/>
        <v>#VALUE!</v>
      </c>
      <c r="DD275" s="192" t="e">
        <f t="shared" si="1687"/>
        <v>#VALUE!</v>
      </c>
      <c r="DE275" s="192" t="e">
        <f t="shared" si="1687"/>
        <v>#VALUE!</v>
      </c>
      <c r="DF275" s="192" t="e">
        <f t="shared" si="1687"/>
        <v>#VALUE!</v>
      </c>
      <c r="DG275" s="192" t="e">
        <f t="shared" si="1687"/>
        <v>#VALUE!</v>
      </c>
      <c r="DH275" s="192" t="e">
        <f t="shared" si="1687"/>
        <v>#VALUE!</v>
      </c>
      <c r="DI275" s="192" t="e">
        <f t="shared" si="1687"/>
        <v>#VALUE!</v>
      </c>
      <c r="DJ275" s="192" t="e">
        <f t="shared" si="1561"/>
        <v>#VALUE!</v>
      </c>
      <c r="DK275" s="192" t="e">
        <f t="shared" si="1562"/>
        <v>#VALUE!</v>
      </c>
      <c r="DL275" s="192" t="e">
        <f t="shared" si="1563"/>
        <v>#VALUE!</v>
      </c>
      <c r="DM275" s="192" t="e">
        <f t="shared" si="1564"/>
        <v>#VALUE!</v>
      </c>
      <c r="DN275" s="192" t="e">
        <f t="shared" si="1565"/>
        <v>#VALUE!</v>
      </c>
      <c r="DO275" s="192" t="e">
        <f t="shared" si="1566"/>
        <v>#VALUE!</v>
      </c>
      <c r="DP275" s="192" t="e">
        <f t="shared" si="1567"/>
        <v>#VALUE!</v>
      </c>
      <c r="DQ275" s="192" t="e">
        <f t="shared" si="1568"/>
        <v>#VALUE!</v>
      </c>
      <c r="DR275" s="192" t="e">
        <f t="shared" si="1569"/>
        <v>#VALUE!</v>
      </c>
      <c r="DS275" s="192" t="e">
        <f t="shared" si="1570"/>
        <v>#VALUE!</v>
      </c>
      <c r="DT275" s="192" t="e">
        <f t="shared" si="1571"/>
        <v>#VALUE!</v>
      </c>
      <c r="DU275" s="192" t="e">
        <f t="shared" si="1572"/>
        <v>#VALUE!</v>
      </c>
      <c r="DV275" s="198" t="e">
        <f t="shared" si="1573"/>
        <v>#VALUE!</v>
      </c>
      <c r="DW275" s="198" t="e">
        <f t="shared" si="1574"/>
        <v>#DIV/0!</v>
      </c>
      <c r="DX275" s="198" t="e">
        <f t="shared" si="1575"/>
        <v>#DIV/0!</v>
      </c>
      <c r="DY275" s="198" t="e">
        <f t="shared" si="1576"/>
        <v>#VALUE!</v>
      </c>
      <c r="DZ275" s="198" t="e">
        <f t="shared" si="1577"/>
        <v>#VALUE!</v>
      </c>
      <c r="EA275" s="198" t="e">
        <f t="shared" si="1578"/>
        <v>#VALUE!</v>
      </c>
      <c r="EB275" s="198" t="e">
        <f t="shared" si="1579"/>
        <v>#VALUE!</v>
      </c>
      <c r="EC275" s="198" t="e">
        <f t="shared" si="1580"/>
        <v>#DIV/0!</v>
      </c>
      <c r="ED275" s="198" t="e">
        <f t="shared" si="1581"/>
        <v>#VALUE!</v>
      </c>
      <c r="EE275" s="198" t="e">
        <f t="shared" si="1582"/>
        <v>#VALUE!</v>
      </c>
      <c r="EF275" s="198" t="e">
        <f t="shared" ref="EF275:EO275" si="1688">DV275/SUM($DV275:$EE275)</f>
        <v>#VALUE!</v>
      </c>
      <c r="EG275" s="198" t="e">
        <f t="shared" si="1688"/>
        <v>#DIV/0!</v>
      </c>
      <c r="EH275" s="198" t="e">
        <f t="shared" si="1688"/>
        <v>#DIV/0!</v>
      </c>
      <c r="EI275" s="198" t="e">
        <f t="shared" si="1688"/>
        <v>#VALUE!</v>
      </c>
      <c r="EJ275" s="198" t="e">
        <f t="shared" si="1688"/>
        <v>#VALUE!</v>
      </c>
      <c r="EK275" s="198" t="e">
        <f t="shared" si="1688"/>
        <v>#VALUE!</v>
      </c>
      <c r="EL275" s="198" t="e">
        <f t="shared" si="1688"/>
        <v>#VALUE!</v>
      </c>
      <c r="EM275" s="198" t="e">
        <f t="shared" si="1688"/>
        <v>#DIV/0!</v>
      </c>
      <c r="EN275" s="198" t="e">
        <f t="shared" si="1688"/>
        <v>#VALUE!</v>
      </c>
      <c r="EO275" s="198" t="e">
        <f t="shared" si="1688"/>
        <v>#VALUE!</v>
      </c>
      <c r="EP275" s="511">
        <f t="shared" ref="EP275:EW275" si="1689">EP274</f>
        <v>0.08</v>
      </c>
      <c r="EQ275" s="511">
        <f t="shared" si="1689"/>
        <v>0.015</v>
      </c>
      <c r="ER275" s="511">
        <f t="shared" si="1689"/>
        <v>0.015</v>
      </c>
      <c r="ES275" s="511">
        <f t="shared" si="1689"/>
        <v>0.015</v>
      </c>
      <c r="ET275" s="511">
        <f t="shared" si="1689"/>
        <v>0.015</v>
      </c>
      <c r="EU275" s="511">
        <f t="shared" si="1689"/>
        <v>0.09</v>
      </c>
      <c r="EV275" s="511">
        <f t="shared" si="1689"/>
        <v>0.09</v>
      </c>
      <c r="EW275" s="511">
        <f t="shared" si="1689"/>
        <v>0.09</v>
      </c>
      <c r="EX275" s="420" t="str">
        <f>IF(_tag_month_day!AS271="","",_tag_month_day!AS271/100)</f>
        <v/>
      </c>
      <c r="EY275" s="420" t="str">
        <f>IF(_tag_month_day!AT271="","",_tag_month_day!AT271/100)</f>
        <v/>
      </c>
      <c r="EZ275" s="420" t="str">
        <f>IF(_tag_month_day!AU271="","",_tag_month_day!AU271/100)</f>
        <v/>
      </c>
      <c r="FA275" s="420" t="str">
        <f>IF(_tag_month_day!AV271="","",_tag_month_day!AV271/100)</f>
        <v/>
      </c>
      <c r="FB275" s="420" t="str">
        <f>IF(_tag_month_day!AW271="","",_tag_month_day!AW271/100)</f>
        <v/>
      </c>
      <c r="FC275" s="420" t="str">
        <f>IF(_tag_month_day!AX271="","",_tag_month_day!AX271/100)</f>
        <v/>
      </c>
      <c r="FD275" s="510">
        <f t="shared" si="1611"/>
        <v>0.33</v>
      </c>
      <c r="FE275" s="510">
        <f t="shared" si="1612"/>
        <v>0.19</v>
      </c>
      <c r="FF275" s="510">
        <f t="shared" si="1613"/>
        <v>0.003</v>
      </c>
      <c r="FG275" s="510">
        <f t="shared" si="1614"/>
        <v>0</v>
      </c>
      <c r="FH275" s="603">
        <f t="shared" si="1615"/>
        <v>0.0001</v>
      </c>
      <c r="FI275" s="510">
        <f t="shared" ref="FI275:FR275" si="1690">FI274</f>
        <v>0.41</v>
      </c>
      <c r="FJ275" s="510">
        <f t="shared" si="1690"/>
        <v>0.11</v>
      </c>
      <c r="FK275" s="510">
        <f t="shared" si="1690"/>
        <v>0.015</v>
      </c>
      <c r="FL275" s="510">
        <f t="shared" si="1690"/>
        <v>0</v>
      </c>
      <c r="FM275" s="603">
        <f t="shared" si="1690"/>
        <v>0.0001</v>
      </c>
      <c r="FN275" s="510" t="str">
        <f>IF(_tag_month_day!AY271="","",_tag_month_day!AY271/100)</f>
        <v/>
      </c>
      <c r="FO275" s="510" t="str">
        <f>IF(_tag_month_day!AZ271="","",_tag_month_day!AZ271/100)</f>
        <v/>
      </c>
      <c r="FP275" s="510" t="str">
        <f>IF(_tag_month_day!BA271="","",_tag_month_day!BA271/100)</f>
        <v/>
      </c>
      <c r="FQ275" s="510" t="str">
        <f>IF(_tag_month_day!BB271="","",_tag_month_day!BB271/100)</f>
        <v/>
      </c>
      <c r="FR275" s="603" t="str">
        <f>IF(_tag_month_day!BC271="","",_tag_month_day!BC271/100)</f>
        <v/>
      </c>
      <c r="FS275" s="510" t="str">
        <f>IF(_tag_month_day!BD271="","",_tag_month_day!BD271/100)</f>
        <v/>
      </c>
      <c r="FT275" s="510" t="str">
        <f>IF(_tag_month_day!BE271="","",_tag_month_day!BE271/100)</f>
        <v/>
      </c>
      <c r="FU275" s="510" t="str">
        <f>IF(_tag_month_day!BF271="","",_tag_month_day!BF271/100)</f>
        <v/>
      </c>
      <c r="FV275" s="510" t="str">
        <f>IF(_tag_month_day!BG271="","",_tag_month_day!BG271/100)</f>
        <v/>
      </c>
      <c r="FW275" s="603" t="str">
        <f>IF(_tag_month_day!BH271="","",_tag_month_day!BH271/100)</f>
        <v/>
      </c>
      <c r="FX275" s="510" t="str">
        <f>IF(_tag_month_day!BI271="","",_tag_month_day!BI271/100)</f>
        <v/>
      </c>
      <c r="FY275" s="510" t="str">
        <f>IF(_tag_month_day!BJ271="","",_tag_month_day!BJ271/100)</f>
        <v/>
      </c>
      <c r="FZ275" s="605" t="str">
        <f>IF(_tag_month_day!BK271="","",_tag_month_day!BK271/100)</f>
        <v/>
      </c>
      <c r="GA275" s="510" t="str">
        <f>IF(_tag_month_day!BL271="","",_tag_month_day!BL271/100)</f>
        <v/>
      </c>
      <c r="GB275" s="603" t="str">
        <f>IF(_tag_month_day!BM271="","",_tag_month_day!BM271/100)</f>
        <v/>
      </c>
      <c r="GC275" s="420" t="str">
        <f>IF(_tag_month_day!BN271="","",_tag_month_day!BN271/100)</f>
        <v/>
      </c>
      <c r="GD275" s="420" t="str">
        <f>IF(_tag_month_day!BO271="","",_tag_month_day!BO271/100)</f>
        <v/>
      </c>
      <c r="GE275" s="420" t="str">
        <f>IF(_tag_month_day!BP271="","",_tag_month_day!BP271/100)</f>
        <v/>
      </c>
      <c r="GF275" s="420" t="str">
        <f>IF(_tag_month_day!BQ271="","",_tag_month_day!BQ271/100)</f>
        <v/>
      </c>
      <c r="GG275" s="420" t="str">
        <f>IF(_tag_month_day!BR271="","",_tag_month_day!BR271/100)</f>
        <v/>
      </c>
      <c r="GH275" s="420" t="str">
        <f>IF(_tag_month_day!BS271="","",_tag_month_day!BS271/100)</f>
        <v/>
      </c>
      <c r="GI275" s="603" t="str">
        <f>IF(_tag_month_day!BT271="","",_tag_month_day!BT271/100)</f>
        <v/>
      </c>
      <c r="GJ275" s="612" t="str">
        <f>IF(_tag_month_day!BU271="","",_tag_month_day!BU271/100)</f>
        <v/>
      </c>
      <c r="GK275" s="620" t="str">
        <f>IF(_tag_month_day!BV271="",IF(_rlcf_month_day!A$2="","",_rlcf_month_day!A$2/100),_tag_month_day!BV271/100)</f>
        <v/>
      </c>
      <c r="GL275" s="620" t="str">
        <f>IF(_tag_month_day!BW271="",IF(_rlcf_month_day!B$2="","",_rlcf_month_day!B$2/100),_tag_month_day!BW271/100)</f>
        <v/>
      </c>
      <c r="GM275" s="621" t="str">
        <f>IF(_tag_month_day!BX271="",IF(_rlcf_month_day!C$2="","",_rlcf_month_day!C$2/100),_tag_month_day!BX271/100)</f>
        <v/>
      </c>
      <c r="GN275" s="620" t="str">
        <f>IF(_tag_month_day!BV271="",IF(_rlcf_month_day!A$2="","",_rlcf_month_day!A$2/100),_tag_month_day!BV271/100)</f>
        <v/>
      </c>
      <c r="GO275" s="620" t="str">
        <f>IF(_tag_month_day!BW271="",IF(_rlcf_month_day!B$2="","",_rlcf_month_day!B$2/100),_tag_month_day!BW271/100)</f>
        <v/>
      </c>
      <c r="GP275" s="620" t="str">
        <f>IF(_tag_month_day!CD271="",IF(_rlcf_month_day!E$2="","",_rlcf_month_day!E$2/100),_tag_month_day!CD271/100)</f>
        <v/>
      </c>
      <c r="GQ275" s="620" t="str">
        <f>IF(_tag_month_day!CE271="",IF(_rlcf_month_day!F$2="","",_rlcf_month_day!F$2/100),_tag_month_day!CE271/100)</f>
        <v/>
      </c>
      <c r="GR275" s="621" t="str">
        <f>IF(_tag_month_day!CF271="",IF(_rlcf_month_day!G$2="","",_rlcf_month_day!G$2/100),_tag_month_day!CF271/100)</f>
        <v/>
      </c>
      <c r="GS275" s="626">
        <f t="shared" ref="GS275:HH275" si="1691">GS274</f>
        <v>0.953</v>
      </c>
      <c r="GT275" s="626">
        <f t="shared" si="1691"/>
        <v>0.55</v>
      </c>
      <c r="GU275" s="626">
        <f t="shared" si="1691"/>
        <v>0.55</v>
      </c>
      <c r="GV275" s="626">
        <f t="shared" si="1691"/>
        <v>0.55</v>
      </c>
      <c r="GW275" s="626">
        <f t="shared" si="1691"/>
        <v>0.5</v>
      </c>
      <c r="GX275" s="626">
        <f t="shared" si="1691"/>
        <v>0.935</v>
      </c>
      <c r="GY275" s="626">
        <f t="shared" si="1691"/>
        <v>0.15</v>
      </c>
      <c r="GZ275" s="626">
        <f t="shared" si="1691"/>
        <v>1</v>
      </c>
      <c r="HA275" s="632">
        <f t="shared" si="1691"/>
        <v>0.047</v>
      </c>
      <c r="HB275" s="632">
        <f t="shared" si="1691"/>
        <v>0.45</v>
      </c>
      <c r="HC275" s="632">
        <f t="shared" si="1691"/>
        <v>0.45</v>
      </c>
      <c r="HD275" s="632">
        <f t="shared" si="1691"/>
        <v>0.45</v>
      </c>
      <c r="HE275" s="632">
        <f t="shared" si="1691"/>
        <v>0.5</v>
      </c>
      <c r="HF275" s="632">
        <f t="shared" si="1691"/>
        <v>0.065</v>
      </c>
      <c r="HG275" s="632">
        <f t="shared" si="1691"/>
        <v>0.85</v>
      </c>
      <c r="HH275" s="632">
        <f t="shared" si="1691"/>
        <v>0</v>
      </c>
      <c r="HI275" s="68">
        <f t="shared" si="1587"/>
        <v>0</v>
      </c>
      <c r="HJ275" s="68" t="e">
        <f t="shared" si="1618"/>
        <v>#VALUE!</v>
      </c>
      <c r="HK275" s="202">
        <f t="shared" si="1619"/>
        <v>0.85</v>
      </c>
      <c r="HL275" s="464">
        <f t="shared" si="1620"/>
        <v>550000</v>
      </c>
      <c r="HM275" s="464">
        <f t="shared" si="1621"/>
        <v>480000</v>
      </c>
      <c r="HN275" s="192" t="e">
        <f t="shared" si="1588"/>
        <v>#VALUE!</v>
      </c>
      <c r="HO275" s="192" t="e">
        <f>HN275*HK275*$HO$2/HL275*1000000</f>
        <v>#VALUE!</v>
      </c>
      <c r="HP275" s="192" t="e">
        <f>HN275*HK275*$HP$2/HM275*1000000</f>
        <v>#VALUE!</v>
      </c>
    </row>
    <row r="276" customFormat="1" spans="1:224">
      <c r="A276" s="381">
        <v>271</v>
      </c>
      <c r="B276" s="54">
        <f ca="1" t="shared" si="1622"/>
        <v>43628</v>
      </c>
      <c r="C276" s="57">
        <f t="shared" si="1623"/>
        <v>0.0416666666666667</v>
      </c>
      <c r="D276" s="68" t="str">
        <f ca="1" t="shared" si="1589"/>
        <v>夜班</v>
      </c>
      <c r="E276" s="68" t="str">
        <f ca="1" t="shared" si="1590"/>
        <v>丁</v>
      </c>
      <c r="F276" s="68">
        <f ca="1">SUMPRODUCT((成本日报!$A$3:$A$95=计划!B276)*(成本日报!$B$3:$B$95=计划!$D276),成本日报!$C$3:$C$95)</f>
        <v>4</v>
      </c>
      <c r="G276" s="382">
        <f ca="1" t="shared" si="1624"/>
        <v>43628.2499999993</v>
      </c>
      <c r="H276" s="382">
        <f ca="1" t="shared" si="1591"/>
        <v>43628.2569444438</v>
      </c>
      <c r="I276" s="382">
        <f ca="1" t="shared" si="1592"/>
        <v>43628.2624999993</v>
      </c>
      <c r="J276" s="382">
        <f ca="1" t="shared" si="1593"/>
        <v>43628.291666666</v>
      </c>
      <c r="K276" s="382">
        <f ca="1" t="shared" si="1594"/>
        <v>43628.354166666</v>
      </c>
      <c r="L276" s="382">
        <f ca="1" t="shared" si="1595"/>
        <v>43628.3749999993</v>
      </c>
      <c r="M276" s="398" t="str">
        <f>IF(_tag_month_day!A272="","",_tag_month_day!A272)</f>
        <v/>
      </c>
      <c r="N276" s="398" t="str">
        <f>IF(_tag_month_day!B272="","",_tag_month_day!B272)</f>
        <v/>
      </c>
      <c r="O276" s="399" t="e">
        <f t="shared" si="1596"/>
        <v>#VALUE!</v>
      </c>
      <c r="P276" s="398" t="str">
        <f>IF(_tag_month_day!C272="","",_tag_month_day!C272)</f>
        <v/>
      </c>
      <c r="Q276" s="398" t="str">
        <f>IF(_tag_month_day!D272="","",_tag_month_day!D272)</f>
        <v/>
      </c>
      <c r="R276" s="416">
        <f>IF(_tag_month_day!CB272="",R275,_tag_month_day!CB272/100)</f>
        <v>0.07</v>
      </c>
      <c r="S276" s="417" t="str">
        <f>IF(_tag_month_day!E272="","",_tag_month_day!E272)</f>
        <v/>
      </c>
      <c r="T276" s="417" t="str">
        <f>IF(_tag_month_day!F272="","",_tag_month_day!F272)</f>
        <v/>
      </c>
      <c r="U276" s="418" t="e">
        <f t="shared" si="1550"/>
        <v>#VALUE!</v>
      </c>
      <c r="V276" s="53" t="e">
        <f t="shared" si="1551"/>
        <v>#VALUE!</v>
      </c>
      <c r="W276" s="419" t="str">
        <f>IF(_jhy_month_day!A272="","",_jhy_month_day!A272)</f>
        <v/>
      </c>
      <c r="X276" s="420" t="str">
        <f>IF(_jhy_month_day!B272="","",_jhy_month_day!B272/100)</f>
        <v/>
      </c>
      <c r="Y276" s="420" t="str">
        <f>IF(_jhy_month_day!C272="","",_jhy_month_day!C272/100)</f>
        <v/>
      </c>
      <c r="Z276" s="439">
        <f t="shared" si="1641"/>
        <v>68</v>
      </c>
      <c r="AA276" s="440" t="str">
        <f>IF(_tag_month_day!G272="","",_tag_month_day!G272/100)</f>
        <v/>
      </c>
      <c r="AB276" s="440" t="str">
        <f>IF(_tag_month_day!H272="","",_tag_month_day!H272/100)</f>
        <v/>
      </c>
      <c r="AC276" s="193">
        <f t="shared" si="1597"/>
        <v>1.59963432013121</v>
      </c>
      <c r="AD276" s="441" t="str">
        <f t="shared" si="1598"/>
        <v/>
      </c>
      <c r="AE276" s="442" t="str">
        <f t="shared" si="1599"/>
        <v/>
      </c>
      <c r="AF276" s="443">
        <v>1</v>
      </c>
      <c r="AG276" s="68" t="str">
        <f>IF(_duihao_month_day!A272="","",_duihao_month_day!A272)</f>
        <v/>
      </c>
      <c r="AH276" s="463">
        <f>IF(_gyk_month_day!B272="",AH275,_gyk_month_day!B272)</f>
        <v>820</v>
      </c>
      <c r="AI276" s="464" t="e">
        <f t="shared" si="1625"/>
        <v>#VALUE!</v>
      </c>
      <c r="AJ276" s="68" t="str">
        <f>IF(_tag_month_day!I272="","",_tag_month_day!I272)</f>
        <v/>
      </c>
      <c r="AK276" s="465" t="str">
        <f>IF(_tzyy_month_day!A272="","",_tzyy_month_day!A272)</f>
        <v/>
      </c>
      <c r="AL276" s="465" t="str">
        <f>IF(_tzyy_month_day!B272="","",_tzyy_month_day!B272)</f>
        <v/>
      </c>
      <c r="AM276" s="465" t="str">
        <f>IF(_tzyy_month_day!C272="","",_tzyy_month_day!C272)</f>
        <v/>
      </c>
      <c r="AN276" s="466" t="str">
        <f>IF(_tag_month_day!CG272="","",_tag_month_day!CG272)</f>
        <v/>
      </c>
      <c r="AO276" s="466" t="str">
        <f>IF(_tag_month_day!CH272="","",_tag_month_day!CH272)</f>
        <v/>
      </c>
      <c r="AP276" s="486" t="e">
        <f t="shared" si="1600"/>
        <v>#VALUE!</v>
      </c>
      <c r="AQ276" s="487" t="str">
        <f>IF(_tag_month_day!J272="","",_tag_month_day!J272/100)</f>
        <v/>
      </c>
      <c r="AR276" s="488">
        <f t="shared" si="1601"/>
        <v>1.3</v>
      </c>
      <c r="AS276" s="489" t="e">
        <f t="shared" si="1552"/>
        <v>#VALUE!</v>
      </c>
      <c r="AT276" s="489">
        <f t="shared" si="1602"/>
        <v>0</v>
      </c>
      <c r="AU276" s="490" t="str">
        <f>IF(_tag_month_day!K272="","",_tag_month_day!K272)</f>
        <v/>
      </c>
      <c r="AV276" s="491" t="str">
        <f>IF(_tag_month_day!L272="","",_tag_month_day!L272/100)</f>
        <v/>
      </c>
      <c r="AW276" s="420">
        <f t="shared" si="1524"/>
        <v>0</v>
      </c>
      <c r="AX276" s="420">
        <f t="shared" si="1603"/>
        <v>0</v>
      </c>
      <c r="AY276" s="420" t="str">
        <f>IF(_tag_month_day!M272="","",_tag_month_day!M272/100)</f>
        <v/>
      </c>
      <c r="AZ276" s="420" t="str">
        <f>IF(_tag_month_day!N272="","",_tag_month_day!N272/100)</f>
        <v/>
      </c>
      <c r="BA276" s="420" t="str">
        <f>IF(_tag_month_day!O272="","",_tag_month_day!O272/100)</f>
        <v/>
      </c>
      <c r="BB276" s="496" t="str">
        <f>IF(_tag_month_day!P272="","",_tag_month_day!P272/100)</f>
        <v/>
      </c>
      <c r="BC276" s="496">
        <f t="shared" si="1604"/>
        <v>0</v>
      </c>
      <c r="BD276" s="496" t="str">
        <f>IF(_tag_month_day!Q272="","",_tag_month_day!Q272/100)</f>
        <v/>
      </c>
      <c r="BE276" s="510" t="str">
        <f>IF(_tag_month_day!R272="","",_tag_month_day!R272/100)</f>
        <v/>
      </c>
      <c r="BF276" s="413" t="str">
        <f>IF(_tag_month_day!CC272="","",_tag_month_day!CC272/100)</f>
        <v/>
      </c>
      <c r="BG276" s="511" t="e">
        <f t="shared" si="1553"/>
        <v>#VALUE!</v>
      </c>
      <c r="BH276" s="198">
        <f t="shared" si="1554"/>
        <v>0</v>
      </c>
      <c r="BI276" s="512" t="e">
        <f>IF(CX276=0,BI275,(DK276*查询!$R$5+DL276*查询!$Q$5+DM276*查询!$N$5+DN276*查询!$O$5+DO276*查询!$P$5)*AF276/CX276)</f>
        <v>#VALUE!</v>
      </c>
      <c r="BJ276" s="512" t="e">
        <f>IF(CX276=0,BJ275,(DP276*查询!$S$5+DQ276*查询!$T$5+DR276*查询!$U$5)*AF276/CX276)</f>
        <v>#VALUE!</v>
      </c>
      <c r="BK276" s="512">
        <f t="shared" si="1605"/>
        <v>1</v>
      </c>
      <c r="BL276" s="513" t="str">
        <f>IF(_cfyc_month_day!A272="","",_cfyc_month_day!A272)</f>
        <v/>
      </c>
      <c r="BM276" s="513" t="str">
        <f>IF(_cfyc_month_day!B272="","",_cfyc_month_day!B272)</f>
        <v/>
      </c>
      <c r="BN276" s="513" t="str">
        <f>IF(_cfyc_month_day!C272="","",_cfyc_month_day!C272)</f>
        <v/>
      </c>
      <c r="BO276" s="522" t="str">
        <f>IF(_cfyc_month_day!D272="","",_cfyc_month_day!D272)</f>
        <v/>
      </c>
      <c r="BP276" s="522" t="str">
        <f>IF(_cfyc_month_day!E272="","",_cfyc_month_day!E272)</f>
        <v/>
      </c>
      <c r="BQ276" s="522" t="str">
        <f>IF(_cfyc_month_day!F272="","",_cfyc_month_day!F272)</f>
        <v/>
      </c>
      <c r="BR276" s="513" t="str">
        <f>IF(_tag_month_day!T272="","",_tag_month_day!T272)</f>
        <v/>
      </c>
      <c r="BS276" s="513" t="str">
        <f>IF(_tag_month_day!U272="","",_tag_month_day!U272)</f>
        <v/>
      </c>
      <c r="BT276" s="523" t="str">
        <f t="shared" si="1606"/>
        <v/>
      </c>
      <c r="BU276" s="223" t="str">
        <f>IF(_tag_month_day!V272="","",_tag_month_day!V272)</f>
        <v/>
      </c>
      <c r="BV276" s="206" t="str">
        <f>IF(_tag_month_day!W272="","",_tag_month_day!W272)</f>
        <v/>
      </c>
      <c r="BW276" s="540" t="str">
        <f>IF(_tag_month_day!X272="","",_tag_month_day!X272)</f>
        <v/>
      </c>
      <c r="BX276" s="540" t="str">
        <f>IF(_tag_month_day!Y272="","",_tag_month_day!Y272)</f>
        <v/>
      </c>
      <c r="BY276" s="541">
        <f ca="1" t="shared" si="1607"/>
        <v>43628.3749999993</v>
      </c>
      <c r="BZ276" s="542" t="s">
        <v>215</v>
      </c>
      <c r="CA276" s="543" t="str">
        <f>IF(_jhy2_month_day!A272="","",_jhy2_month_day!A272)</f>
        <v/>
      </c>
      <c r="CB276" s="464" t="str">
        <f>IF(_jhy2_month_day!B272="","",_jhy2_month_day!B272)</f>
        <v/>
      </c>
      <c r="CC276" s="464" t="str">
        <f>IF(_jhy2_month_day!C272="","",_jhy2_month_day!C272)</f>
        <v/>
      </c>
      <c r="CD276" s="464" t="str">
        <f>IF(_jhy2_month_day!D272="","",_jhy2_month_day!D272)</f>
        <v/>
      </c>
      <c r="CE276" s="464" t="str">
        <f>IF(_jhy2_month_day!E272="","",_jhy2_month_day!E272)</f>
        <v/>
      </c>
      <c r="CF276" s="464" t="str">
        <f>IF(_jhy2_month_day!F272="","",_jhy2_month_day!F272)</f>
        <v/>
      </c>
      <c r="CG276" s="464" t="str">
        <f>IF(_jhy2_month_day!G272="","",_jhy2_month_day!G272)</f>
        <v/>
      </c>
      <c r="CH276" s="464" t="str">
        <f>IF(_jhy2_month_day!H272="","",_jhy2_month_day!H272)</f>
        <v/>
      </c>
      <c r="CI276" s="464" t="str">
        <f>IF(_jhy2_month_day!I272="","",_jhy2_month_day!I272)</f>
        <v/>
      </c>
      <c r="CJ276" s="464" t="str">
        <f>IF(_jhy2_month_day!J272="","",_jhy2_month_day!J272)</f>
        <v/>
      </c>
      <c r="CK276" s="464" t="str">
        <f>IF(_jhy2_month_day!K272="","",_jhy2_month_day!K272)</f>
        <v/>
      </c>
      <c r="CL276" s="562" t="str">
        <f>IF(_jhy2_month_day!L272="","",_jhy2_month_day!L272)</f>
        <v/>
      </c>
      <c r="CM276" s="562" t="str">
        <f>IF(_jhy2_month_day!M272="","",_jhy2_month_day!M272)</f>
        <v/>
      </c>
      <c r="CN276" s="562" t="str">
        <f>IF(_jhy2_month_day!N272="","",_jhy2_month_day!N272)</f>
        <v/>
      </c>
      <c r="CO276" s="562" t="str">
        <f>IF(_jhy2_month_day!O272="","",_jhy2_month_day!O272)</f>
        <v/>
      </c>
      <c r="CP276" s="562" t="str">
        <f>IF(_jhy2_month_day!P272="","",_jhy2_month_day!P272)</f>
        <v/>
      </c>
      <c r="CQ276" s="562" t="str">
        <f>IF(_jhy2_month_day!Q272="","",_jhy2_month_day!Q272)</f>
        <v/>
      </c>
      <c r="CR276" s="563" t="str">
        <f>IF(_jhy2_month_day!R272="","",_jhy2_month_day!R272)</f>
        <v/>
      </c>
      <c r="CS276" s="576" t="str">
        <f>IF(_jhy2_month_day!S272="","",_jhy2_month_day!S272)</f>
        <v/>
      </c>
      <c r="CT276" s="562" t="str">
        <f>IF(_jhy2_month_day!T272="","",_jhy2_month_day!T272)</f>
        <v/>
      </c>
      <c r="CU276" s="577" t="e">
        <f t="shared" si="1555"/>
        <v>#VALUE!</v>
      </c>
      <c r="CV276" s="198" t="e">
        <f t="shared" si="1556"/>
        <v>#VALUE!</v>
      </c>
      <c r="CW276" s="192" t="e">
        <f t="shared" si="1557"/>
        <v>#VALUE!</v>
      </c>
      <c r="CX276" s="192" t="e">
        <f t="shared" si="1558"/>
        <v>#VALUE!</v>
      </c>
      <c r="CY276" s="202" t="e">
        <f t="shared" si="1559"/>
        <v>#VALUE!</v>
      </c>
      <c r="CZ276" s="192" t="e">
        <f t="shared" ref="CZ276:DI276" si="1692">$AJ276*EF276</f>
        <v>#VALUE!</v>
      </c>
      <c r="DA276" s="192" t="e">
        <f t="shared" si="1692"/>
        <v>#VALUE!</v>
      </c>
      <c r="DB276" s="192" t="e">
        <f t="shared" si="1692"/>
        <v>#VALUE!</v>
      </c>
      <c r="DC276" s="192" t="e">
        <f t="shared" si="1692"/>
        <v>#VALUE!</v>
      </c>
      <c r="DD276" s="192" t="e">
        <f t="shared" si="1692"/>
        <v>#VALUE!</v>
      </c>
      <c r="DE276" s="192" t="e">
        <f t="shared" si="1692"/>
        <v>#VALUE!</v>
      </c>
      <c r="DF276" s="192" t="e">
        <f t="shared" si="1692"/>
        <v>#VALUE!</v>
      </c>
      <c r="DG276" s="192" t="e">
        <f t="shared" si="1692"/>
        <v>#VALUE!</v>
      </c>
      <c r="DH276" s="192" t="e">
        <f t="shared" si="1692"/>
        <v>#VALUE!</v>
      </c>
      <c r="DI276" s="192" t="e">
        <f t="shared" si="1692"/>
        <v>#VALUE!</v>
      </c>
      <c r="DJ276" s="192" t="e">
        <f t="shared" si="1561"/>
        <v>#VALUE!</v>
      </c>
      <c r="DK276" s="192" t="e">
        <f t="shared" si="1562"/>
        <v>#VALUE!</v>
      </c>
      <c r="DL276" s="192" t="e">
        <f t="shared" si="1563"/>
        <v>#VALUE!</v>
      </c>
      <c r="DM276" s="192" t="e">
        <f t="shared" si="1564"/>
        <v>#VALUE!</v>
      </c>
      <c r="DN276" s="192" t="e">
        <f t="shared" si="1565"/>
        <v>#VALUE!</v>
      </c>
      <c r="DO276" s="192" t="e">
        <f t="shared" si="1566"/>
        <v>#VALUE!</v>
      </c>
      <c r="DP276" s="192" t="e">
        <f t="shared" si="1567"/>
        <v>#VALUE!</v>
      </c>
      <c r="DQ276" s="192" t="e">
        <f t="shared" si="1568"/>
        <v>#VALUE!</v>
      </c>
      <c r="DR276" s="192" t="e">
        <f t="shared" si="1569"/>
        <v>#VALUE!</v>
      </c>
      <c r="DS276" s="192" t="e">
        <f t="shared" si="1570"/>
        <v>#VALUE!</v>
      </c>
      <c r="DT276" s="192" t="e">
        <f t="shared" si="1571"/>
        <v>#VALUE!</v>
      </c>
      <c r="DU276" s="192" t="e">
        <f t="shared" si="1572"/>
        <v>#VALUE!</v>
      </c>
      <c r="DV276" s="198" t="e">
        <f t="shared" si="1573"/>
        <v>#VALUE!</v>
      </c>
      <c r="DW276" s="198" t="e">
        <f t="shared" si="1574"/>
        <v>#DIV/0!</v>
      </c>
      <c r="DX276" s="198" t="e">
        <f t="shared" si="1575"/>
        <v>#DIV/0!</v>
      </c>
      <c r="DY276" s="198" t="e">
        <f t="shared" si="1576"/>
        <v>#VALUE!</v>
      </c>
      <c r="DZ276" s="198" t="e">
        <f t="shared" si="1577"/>
        <v>#VALUE!</v>
      </c>
      <c r="EA276" s="198" t="e">
        <f t="shared" si="1578"/>
        <v>#VALUE!</v>
      </c>
      <c r="EB276" s="198" t="e">
        <f t="shared" si="1579"/>
        <v>#VALUE!</v>
      </c>
      <c r="EC276" s="198" t="e">
        <f t="shared" si="1580"/>
        <v>#DIV/0!</v>
      </c>
      <c r="ED276" s="198" t="e">
        <f t="shared" si="1581"/>
        <v>#VALUE!</v>
      </c>
      <c r="EE276" s="198" t="e">
        <f t="shared" si="1582"/>
        <v>#VALUE!</v>
      </c>
      <c r="EF276" s="198" t="e">
        <f t="shared" ref="EF276:EO276" si="1693">DV276/SUM($DV276:$EE276)</f>
        <v>#VALUE!</v>
      </c>
      <c r="EG276" s="198" t="e">
        <f t="shared" si="1693"/>
        <v>#DIV/0!</v>
      </c>
      <c r="EH276" s="198" t="e">
        <f t="shared" si="1693"/>
        <v>#DIV/0!</v>
      </c>
      <c r="EI276" s="198" t="e">
        <f t="shared" si="1693"/>
        <v>#VALUE!</v>
      </c>
      <c r="EJ276" s="198" t="e">
        <f t="shared" si="1693"/>
        <v>#VALUE!</v>
      </c>
      <c r="EK276" s="198" t="e">
        <f t="shared" si="1693"/>
        <v>#VALUE!</v>
      </c>
      <c r="EL276" s="198" t="e">
        <f t="shared" si="1693"/>
        <v>#VALUE!</v>
      </c>
      <c r="EM276" s="198" t="e">
        <f t="shared" si="1693"/>
        <v>#DIV/0!</v>
      </c>
      <c r="EN276" s="198" t="e">
        <f t="shared" si="1693"/>
        <v>#VALUE!</v>
      </c>
      <c r="EO276" s="198" t="e">
        <f t="shared" si="1693"/>
        <v>#VALUE!</v>
      </c>
      <c r="EP276" s="511">
        <f t="shared" ref="EP276:EW276" si="1694">EP275</f>
        <v>0.08</v>
      </c>
      <c r="EQ276" s="511">
        <f t="shared" si="1694"/>
        <v>0.015</v>
      </c>
      <c r="ER276" s="511">
        <f t="shared" si="1694"/>
        <v>0.015</v>
      </c>
      <c r="ES276" s="511">
        <f t="shared" si="1694"/>
        <v>0.015</v>
      </c>
      <c r="ET276" s="511">
        <f t="shared" si="1694"/>
        <v>0.015</v>
      </c>
      <c r="EU276" s="511">
        <f t="shared" si="1694"/>
        <v>0.09</v>
      </c>
      <c r="EV276" s="511">
        <f t="shared" si="1694"/>
        <v>0.09</v>
      </c>
      <c r="EW276" s="511">
        <f t="shared" si="1694"/>
        <v>0.09</v>
      </c>
      <c r="EX276" s="420" t="str">
        <f>IF(_tag_month_day!AS272="","",_tag_month_day!AS272/100)</f>
        <v/>
      </c>
      <c r="EY276" s="420" t="str">
        <f>IF(_tag_month_day!AT272="","",_tag_month_day!AT272/100)</f>
        <v/>
      </c>
      <c r="EZ276" s="420" t="str">
        <f>IF(_tag_month_day!AU272="","",_tag_month_day!AU272/100)</f>
        <v/>
      </c>
      <c r="FA276" s="420" t="str">
        <f>IF(_tag_month_day!AV272="","",_tag_month_day!AV272/100)</f>
        <v/>
      </c>
      <c r="FB276" s="420" t="str">
        <f>IF(_tag_month_day!AW272="","",_tag_month_day!AW272/100)</f>
        <v/>
      </c>
      <c r="FC276" s="420" t="str">
        <f>IF(_tag_month_day!AX272="","",_tag_month_day!AX272/100)</f>
        <v/>
      </c>
      <c r="FD276" s="510">
        <f t="shared" si="1611"/>
        <v>0.33</v>
      </c>
      <c r="FE276" s="510">
        <f t="shared" si="1612"/>
        <v>0.19</v>
      </c>
      <c r="FF276" s="510">
        <f t="shared" si="1613"/>
        <v>0.003</v>
      </c>
      <c r="FG276" s="510">
        <f t="shared" si="1614"/>
        <v>0</v>
      </c>
      <c r="FH276" s="603">
        <f t="shared" si="1615"/>
        <v>0.0001</v>
      </c>
      <c r="FI276" s="510">
        <f t="shared" ref="FI276:FR276" si="1695">FI275</f>
        <v>0.41</v>
      </c>
      <c r="FJ276" s="510">
        <f t="shared" si="1695"/>
        <v>0.11</v>
      </c>
      <c r="FK276" s="510">
        <f t="shared" si="1695"/>
        <v>0.015</v>
      </c>
      <c r="FL276" s="510">
        <f t="shared" si="1695"/>
        <v>0</v>
      </c>
      <c r="FM276" s="603">
        <f t="shared" si="1695"/>
        <v>0.0001</v>
      </c>
      <c r="FN276" s="510" t="str">
        <f>IF(_tag_month_day!AY272="","",_tag_month_day!AY272/100)</f>
        <v/>
      </c>
      <c r="FO276" s="510" t="str">
        <f>IF(_tag_month_day!AZ272="","",_tag_month_day!AZ272/100)</f>
        <v/>
      </c>
      <c r="FP276" s="510" t="str">
        <f>IF(_tag_month_day!BA272="","",_tag_month_day!BA272/100)</f>
        <v/>
      </c>
      <c r="FQ276" s="510" t="str">
        <f>IF(_tag_month_day!BB272="","",_tag_month_day!BB272/100)</f>
        <v/>
      </c>
      <c r="FR276" s="603" t="str">
        <f>IF(_tag_month_day!BC272="","",_tag_month_day!BC272/100)</f>
        <v/>
      </c>
      <c r="FS276" s="510" t="str">
        <f>IF(_tag_month_day!BD272="","",_tag_month_day!BD272/100)</f>
        <v/>
      </c>
      <c r="FT276" s="510" t="str">
        <f>IF(_tag_month_day!BE272="","",_tag_month_day!BE272/100)</f>
        <v/>
      </c>
      <c r="FU276" s="510" t="str">
        <f>IF(_tag_month_day!BF272="","",_tag_month_day!BF272/100)</f>
        <v/>
      </c>
      <c r="FV276" s="510" t="str">
        <f>IF(_tag_month_day!BG272="","",_tag_month_day!BG272/100)</f>
        <v/>
      </c>
      <c r="FW276" s="603" t="str">
        <f>IF(_tag_month_day!BH272="","",_tag_month_day!BH272/100)</f>
        <v/>
      </c>
      <c r="FX276" s="510" t="str">
        <f>IF(_tag_month_day!BI272="","",_tag_month_day!BI272/100)</f>
        <v/>
      </c>
      <c r="FY276" s="510" t="str">
        <f>IF(_tag_month_day!BJ272="","",_tag_month_day!BJ272/100)</f>
        <v/>
      </c>
      <c r="FZ276" s="605" t="str">
        <f>IF(_tag_month_day!BK272="","",_tag_month_day!BK272/100)</f>
        <v/>
      </c>
      <c r="GA276" s="510" t="str">
        <f>IF(_tag_month_day!BL272="","",_tag_month_day!BL272/100)</f>
        <v/>
      </c>
      <c r="GB276" s="603" t="str">
        <f>IF(_tag_month_day!BM272="","",_tag_month_day!BM272/100)</f>
        <v/>
      </c>
      <c r="GC276" s="420" t="str">
        <f>IF(_tag_month_day!BN272="","",_tag_month_day!BN272/100)</f>
        <v/>
      </c>
      <c r="GD276" s="420" t="str">
        <f>IF(_tag_month_day!BO272="","",_tag_month_day!BO272/100)</f>
        <v/>
      </c>
      <c r="GE276" s="420" t="str">
        <f>IF(_tag_month_day!BP272="","",_tag_month_day!BP272/100)</f>
        <v/>
      </c>
      <c r="GF276" s="420" t="str">
        <f>IF(_tag_month_day!BQ272="","",_tag_month_day!BQ272/100)</f>
        <v/>
      </c>
      <c r="GG276" s="420" t="str">
        <f>IF(_tag_month_day!BR272="","",_tag_month_day!BR272/100)</f>
        <v/>
      </c>
      <c r="GH276" s="420" t="str">
        <f>IF(_tag_month_day!BS272="","",_tag_month_day!BS272/100)</f>
        <v/>
      </c>
      <c r="GI276" s="603" t="str">
        <f>IF(_tag_month_day!BT272="","",_tag_month_day!BT272/100)</f>
        <v/>
      </c>
      <c r="GJ276" s="612" t="str">
        <f>IF(_tag_month_day!BU272="","",_tag_month_day!BU272/100)</f>
        <v/>
      </c>
      <c r="GK276" s="620" t="str">
        <f>IF(_tag_month_day!BV272="",IF(_rlcf_month_day!A$2="","",_rlcf_month_day!A$2/100),_tag_month_day!BV272/100)</f>
        <v/>
      </c>
      <c r="GL276" s="620" t="str">
        <f>IF(_tag_month_day!BW272="",IF(_rlcf_month_day!B$2="","",_rlcf_month_day!B$2/100),_tag_month_day!BW272/100)</f>
        <v/>
      </c>
      <c r="GM276" s="621" t="str">
        <f>IF(_tag_month_day!BX272="",IF(_rlcf_month_day!C$2="","",_rlcf_month_day!C$2/100),_tag_month_day!BX272/100)</f>
        <v/>
      </c>
      <c r="GN276" s="620" t="str">
        <f>IF(_tag_month_day!BV272="",IF(_rlcf_month_day!A$2="","",_rlcf_month_day!A$2/100),_tag_month_day!BV272/100)</f>
        <v/>
      </c>
      <c r="GO276" s="620" t="str">
        <f>IF(_tag_month_day!BW272="",IF(_rlcf_month_day!B$2="","",_rlcf_month_day!B$2/100),_tag_month_day!BW272/100)</f>
        <v/>
      </c>
      <c r="GP276" s="620" t="str">
        <f>IF(_tag_month_day!CD272="",IF(_rlcf_month_day!E$2="","",_rlcf_month_day!E$2/100),_tag_month_day!CD272/100)</f>
        <v/>
      </c>
      <c r="GQ276" s="620" t="str">
        <f>IF(_tag_month_day!CE272="",IF(_rlcf_month_day!F$2="","",_rlcf_month_day!F$2/100),_tag_month_day!CE272/100)</f>
        <v/>
      </c>
      <c r="GR276" s="621" t="str">
        <f>IF(_tag_month_day!CF272="",IF(_rlcf_month_day!G$2="","",_rlcf_month_day!G$2/100),_tag_month_day!CF272/100)</f>
        <v/>
      </c>
      <c r="GS276" s="626">
        <f t="shared" ref="GS276:HH276" si="1696">GS275</f>
        <v>0.953</v>
      </c>
      <c r="GT276" s="626">
        <f t="shared" si="1696"/>
        <v>0.55</v>
      </c>
      <c r="GU276" s="626">
        <f t="shared" si="1696"/>
        <v>0.55</v>
      </c>
      <c r="GV276" s="626">
        <f t="shared" si="1696"/>
        <v>0.55</v>
      </c>
      <c r="GW276" s="626">
        <f t="shared" si="1696"/>
        <v>0.5</v>
      </c>
      <c r="GX276" s="626">
        <f t="shared" si="1696"/>
        <v>0.935</v>
      </c>
      <c r="GY276" s="626">
        <f t="shared" si="1696"/>
        <v>0.15</v>
      </c>
      <c r="GZ276" s="626">
        <f t="shared" si="1696"/>
        <v>1</v>
      </c>
      <c r="HA276" s="632">
        <f t="shared" si="1696"/>
        <v>0.047</v>
      </c>
      <c r="HB276" s="632">
        <f t="shared" si="1696"/>
        <v>0.45</v>
      </c>
      <c r="HC276" s="632">
        <f t="shared" si="1696"/>
        <v>0.45</v>
      </c>
      <c r="HD276" s="632">
        <f t="shared" si="1696"/>
        <v>0.45</v>
      </c>
      <c r="HE276" s="632">
        <f t="shared" si="1696"/>
        <v>0.5</v>
      </c>
      <c r="HF276" s="632">
        <f t="shared" si="1696"/>
        <v>0.065</v>
      </c>
      <c r="HG276" s="632">
        <f t="shared" si="1696"/>
        <v>0.85</v>
      </c>
      <c r="HH276" s="632">
        <f t="shared" si="1696"/>
        <v>0</v>
      </c>
      <c r="HI276" s="68" t="e">
        <f t="shared" si="1587"/>
        <v>#VALUE!</v>
      </c>
      <c r="HJ276" s="68" t="e">
        <f t="shared" si="1618"/>
        <v>#VALUE!</v>
      </c>
      <c r="HK276" s="202">
        <f t="shared" si="1619"/>
        <v>0.85</v>
      </c>
      <c r="HL276" s="464">
        <f t="shared" si="1620"/>
        <v>550000</v>
      </c>
      <c r="HM276" s="464">
        <f t="shared" si="1621"/>
        <v>480000</v>
      </c>
      <c r="HN276" s="192" t="e">
        <f t="shared" si="1588"/>
        <v>#VALUE!</v>
      </c>
      <c r="HO276" s="192" t="e">
        <f>HN276*HK276*$HO$2/HL276*1000000</f>
        <v>#VALUE!</v>
      </c>
      <c r="HP276" s="192" t="e">
        <f>HN276*HK276*$HP$2/HM276*1000000</f>
        <v>#VALUE!</v>
      </c>
    </row>
    <row r="277" customFormat="1" spans="1:224">
      <c r="A277" s="381">
        <v>272</v>
      </c>
      <c r="B277" s="54">
        <f ca="1" t="shared" si="1622"/>
        <v>43628</v>
      </c>
      <c r="C277" s="57">
        <f t="shared" si="1623"/>
        <v>0.0416666666666667</v>
      </c>
      <c r="D277" s="68" t="str">
        <f ca="1" t="shared" si="1589"/>
        <v>夜班</v>
      </c>
      <c r="E277" s="68" t="str">
        <f ca="1" t="shared" si="1590"/>
        <v>丁</v>
      </c>
      <c r="F277" s="68">
        <f ca="1">SUMPRODUCT((成本日报!$A$3:$A$95=计划!B277)*(成本日报!$B$3:$B$95=计划!$D277),成本日报!$C$3:$C$95)</f>
        <v>4</v>
      </c>
      <c r="G277" s="382">
        <f ca="1" t="shared" si="1624"/>
        <v>43628.291666666</v>
      </c>
      <c r="H277" s="382">
        <f ca="1" t="shared" si="1591"/>
        <v>43628.2986111105</v>
      </c>
      <c r="I277" s="382">
        <f ca="1" t="shared" si="1592"/>
        <v>43628.304166666</v>
      </c>
      <c r="J277" s="382">
        <f ca="1" t="shared" si="1593"/>
        <v>43628.3333333327</v>
      </c>
      <c r="K277" s="382">
        <f ca="1" t="shared" si="1594"/>
        <v>43628.3958333327</v>
      </c>
      <c r="L277" s="382">
        <f ca="1" t="shared" si="1595"/>
        <v>43628.416666666</v>
      </c>
      <c r="M277" s="398" t="str">
        <f>IF(_tag_month_day!A273="","",_tag_month_day!A273)</f>
        <v/>
      </c>
      <c r="N277" s="398" t="str">
        <f>IF(_tag_month_day!B273="","",_tag_month_day!B273)</f>
        <v/>
      </c>
      <c r="O277" s="399" t="e">
        <f t="shared" si="1596"/>
        <v>#VALUE!</v>
      </c>
      <c r="P277" s="398" t="str">
        <f>IF(_tag_month_day!C273="","",_tag_month_day!C273)</f>
        <v/>
      </c>
      <c r="Q277" s="398" t="str">
        <f>IF(_tag_month_day!D273="","",_tag_month_day!D273)</f>
        <v/>
      </c>
      <c r="R277" s="416">
        <f>IF(_tag_month_day!CB273="",R276,_tag_month_day!CB273/100)</f>
        <v>0.07</v>
      </c>
      <c r="S277" s="417" t="str">
        <f>IF(_tag_month_day!E273="","",_tag_month_day!E273)</f>
        <v/>
      </c>
      <c r="T277" s="417" t="str">
        <f>IF(_tag_month_day!F273="","",_tag_month_day!F273)</f>
        <v/>
      </c>
      <c r="U277" s="418" t="e">
        <f t="shared" si="1550"/>
        <v>#VALUE!</v>
      </c>
      <c r="V277" s="53" t="e">
        <f t="shared" si="1551"/>
        <v>#VALUE!</v>
      </c>
      <c r="W277" s="419" t="str">
        <f>IF(_jhy_month_day!A273="","",_jhy_month_day!A273)</f>
        <v/>
      </c>
      <c r="X277" s="420" t="str">
        <f>IF(_jhy_month_day!B273="","",_jhy_month_day!B273/100)</f>
        <v/>
      </c>
      <c r="Y277" s="420" t="str">
        <f>IF(_jhy_month_day!C273="","",_jhy_month_day!C273/100)</f>
        <v/>
      </c>
      <c r="Z277" s="439">
        <f t="shared" si="1641"/>
        <v>68</v>
      </c>
      <c r="AA277" s="440" t="str">
        <f>IF(_tag_month_day!G273="","",_tag_month_day!G273/100)</f>
        <v/>
      </c>
      <c r="AB277" s="440" t="str">
        <f>IF(_tag_month_day!H273="","",_tag_month_day!H273/100)</f>
        <v/>
      </c>
      <c r="AC277" s="193">
        <f t="shared" si="1597"/>
        <v>1.59963432013121</v>
      </c>
      <c r="AD277" s="441" t="str">
        <f t="shared" si="1598"/>
        <v/>
      </c>
      <c r="AE277" s="442" t="str">
        <f t="shared" si="1599"/>
        <v/>
      </c>
      <c r="AF277" s="443">
        <v>1</v>
      </c>
      <c r="AG277" s="68" t="str">
        <f>IF(_duihao_month_day!A273="","",_duihao_month_day!A273)</f>
        <v/>
      </c>
      <c r="AH277" s="463">
        <f>IF(_gyk_month_day!B273="",AH276,_gyk_month_day!B273)</f>
        <v>820</v>
      </c>
      <c r="AI277" s="464" t="e">
        <f t="shared" si="1625"/>
        <v>#VALUE!</v>
      </c>
      <c r="AJ277" s="68" t="str">
        <f>IF(_tag_month_day!I273="","",_tag_month_day!I273)</f>
        <v/>
      </c>
      <c r="AK277" s="465" t="str">
        <f>IF(_tzyy_month_day!A273="","",_tzyy_month_day!A273)</f>
        <v/>
      </c>
      <c r="AL277" s="465" t="str">
        <f>IF(_tzyy_month_day!B273="","",_tzyy_month_day!B273)</f>
        <v/>
      </c>
      <c r="AM277" s="465" t="str">
        <f>IF(_tzyy_month_day!C273="","",_tzyy_month_day!C273)</f>
        <v/>
      </c>
      <c r="AN277" s="466" t="str">
        <f>IF(_tag_month_day!CG273="","",_tag_month_day!CG273)</f>
        <v/>
      </c>
      <c r="AO277" s="466" t="str">
        <f>IF(_tag_month_day!CH273="","",_tag_month_day!CH273)</f>
        <v/>
      </c>
      <c r="AP277" s="486" t="e">
        <f t="shared" si="1600"/>
        <v>#VALUE!</v>
      </c>
      <c r="AQ277" s="487" t="str">
        <f>IF(_tag_month_day!J273="","",_tag_month_day!J273/100)</f>
        <v/>
      </c>
      <c r="AR277" s="488">
        <f t="shared" si="1601"/>
        <v>1.3</v>
      </c>
      <c r="AS277" s="489" t="e">
        <f t="shared" si="1552"/>
        <v>#VALUE!</v>
      </c>
      <c r="AT277" s="489">
        <f t="shared" si="1602"/>
        <v>0</v>
      </c>
      <c r="AU277" s="490" t="str">
        <f>IF(_tag_month_day!K273="","",_tag_month_day!K273)</f>
        <v/>
      </c>
      <c r="AV277" s="491" t="str">
        <f>IF(_tag_month_day!L273="","",_tag_month_day!L273/100)</f>
        <v/>
      </c>
      <c r="AW277" s="420">
        <f t="shared" si="1524"/>
        <v>0</v>
      </c>
      <c r="AX277" s="420">
        <f t="shared" si="1603"/>
        <v>0</v>
      </c>
      <c r="AY277" s="420" t="str">
        <f>IF(_tag_month_day!M273="","",_tag_month_day!M273/100)</f>
        <v/>
      </c>
      <c r="AZ277" s="420" t="str">
        <f>IF(_tag_month_day!N273="","",_tag_month_day!N273/100)</f>
        <v/>
      </c>
      <c r="BA277" s="420" t="str">
        <f>IF(_tag_month_day!O273="","",_tag_month_day!O273/100)</f>
        <v/>
      </c>
      <c r="BB277" s="496" t="str">
        <f>IF(_tag_month_day!P273="","",_tag_month_day!P273/100)</f>
        <v/>
      </c>
      <c r="BC277" s="496">
        <f t="shared" si="1604"/>
        <v>0</v>
      </c>
      <c r="BD277" s="496" t="str">
        <f>IF(_tag_month_day!Q273="","",_tag_month_day!Q273/100)</f>
        <v/>
      </c>
      <c r="BE277" s="510" t="str">
        <f>IF(_tag_month_day!R273="","",_tag_month_day!R273/100)</f>
        <v/>
      </c>
      <c r="BF277" s="413" t="str">
        <f>IF(_tag_month_day!CC273="","",_tag_month_day!CC273/100)</f>
        <v/>
      </c>
      <c r="BG277" s="511" t="e">
        <f t="shared" si="1553"/>
        <v>#VALUE!</v>
      </c>
      <c r="BH277" s="198">
        <f t="shared" si="1554"/>
        <v>0</v>
      </c>
      <c r="BI277" s="512" t="e">
        <f>IF(CX277=0,BI276,(DK277*查询!$R$5+DL277*查询!$Q$5+DM277*查询!$N$5+DN277*查询!$O$5+DO277*查询!$P$5)*AF277/CX277)</f>
        <v>#VALUE!</v>
      </c>
      <c r="BJ277" s="512" t="e">
        <f>IF(CX277=0,BJ276,(DP277*查询!$S$5+DQ277*查询!$T$5+DR277*查询!$U$5)*AF277/CX277)</f>
        <v>#VALUE!</v>
      </c>
      <c r="BK277" s="512">
        <f t="shared" si="1605"/>
        <v>1</v>
      </c>
      <c r="BL277" s="513" t="str">
        <f>IF(_cfyc_month_day!A273="","",_cfyc_month_day!A273)</f>
        <v/>
      </c>
      <c r="BM277" s="513" t="str">
        <f>IF(_cfyc_month_day!B273="","",_cfyc_month_day!B273)</f>
        <v/>
      </c>
      <c r="BN277" s="513" t="str">
        <f>IF(_cfyc_month_day!C273="","",_cfyc_month_day!C273)</f>
        <v/>
      </c>
      <c r="BO277" s="522" t="str">
        <f>IF(_cfyc_month_day!D273="","",_cfyc_month_day!D273)</f>
        <v/>
      </c>
      <c r="BP277" s="522" t="str">
        <f>IF(_cfyc_month_day!E273="","",_cfyc_month_day!E273)</f>
        <v/>
      </c>
      <c r="BQ277" s="522" t="str">
        <f>IF(_cfyc_month_day!F273="","",_cfyc_month_day!F273)</f>
        <v/>
      </c>
      <c r="BR277" s="513" t="str">
        <f>IF(_tag_month_day!T273="","",_tag_month_day!T273)</f>
        <v/>
      </c>
      <c r="BS277" s="513" t="str">
        <f>IF(_tag_month_day!U273="","",_tag_month_day!U273)</f>
        <v/>
      </c>
      <c r="BT277" s="523" t="str">
        <f t="shared" si="1606"/>
        <v/>
      </c>
      <c r="BU277" s="223" t="str">
        <f>IF(_tag_month_day!V273="","",_tag_month_day!V273)</f>
        <v/>
      </c>
      <c r="BV277" s="206" t="str">
        <f>IF(_tag_month_day!W273="","",_tag_month_day!W273)</f>
        <v/>
      </c>
      <c r="BW277" s="540" t="str">
        <f>IF(_tag_month_day!X273="","",_tag_month_day!X273)</f>
        <v/>
      </c>
      <c r="BX277" s="540" t="str">
        <f>IF(_tag_month_day!Y273="","",_tag_month_day!Y273)</f>
        <v/>
      </c>
      <c r="BY277" s="541">
        <f ca="1" t="shared" si="1607"/>
        <v>43628.416666666</v>
      </c>
      <c r="BZ277" s="542"/>
      <c r="CA277" s="543" t="str">
        <f>IF(_jhy2_month_day!A273="","",_jhy2_month_day!A273)</f>
        <v/>
      </c>
      <c r="CB277" s="464" t="str">
        <f>IF(_jhy2_month_day!B273="","",_jhy2_month_day!B273)</f>
        <v/>
      </c>
      <c r="CC277" s="464" t="str">
        <f>IF(_jhy2_month_day!C273="","",_jhy2_month_day!C273)</f>
        <v/>
      </c>
      <c r="CD277" s="464" t="str">
        <f>IF(_jhy2_month_day!D273="","",_jhy2_month_day!D273)</f>
        <v/>
      </c>
      <c r="CE277" s="464" t="str">
        <f>IF(_jhy2_month_day!E273="","",_jhy2_month_day!E273)</f>
        <v/>
      </c>
      <c r="CF277" s="464" t="str">
        <f>IF(_jhy2_month_day!F273="","",_jhy2_month_day!F273)</f>
        <v/>
      </c>
      <c r="CG277" s="464" t="str">
        <f>IF(_jhy2_month_day!G273="","",_jhy2_month_day!G273)</f>
        <v/>
      </c>
      <c r="CH277" s="464" t="str">
        <f>IF(_jhy2_month_day!H273="","",_jhy2_month_day!H273)</f>
        <v/>
      </c>
      <c r="CI277" s="464" t="str">
        <f>IF(_jhy2_month_day!I273="","",_jhy2_month_day!I273)</f>
        <v/>
      </c>
      <c r="CJ277" s="464" t="str">
        <f>IF(_jhy2_month_day!J273="","",_jhy2_month_day!J273)</f>
        <v/>
      </c>
      <c r="CK277" s="464" t="str">
        <f>IF(_jhy2_month_day!K273="","",_jhy2_month_day!K273)</f>
        <v/>
      </c>
      <c r="CL277" s="562" t="str">
        <f>IF(_jhy2_month_day!L273="","",_jhy2_month_day!L273)</f>
        <v/>
      </c>
      <c r="CM277" s="562" t="str">
        <f>IF(_jhy2_month_day!M273="","",_jhy2_month_day!M273)</f>
        <v/>
      </c>
      <c r="CN277" s="562" t="str">
        <f>IF(_jhy2_month_day!N273="","",_jhy2_month_day!N273)</f>
        <v/>
      </c>
      <c r="CO277" s="562" t="str">
        <f>IF(_jhy2_month_day!O273="","",_jhy2_month_day!O273)</f>
        <v/>
      </c>
      <c r="CP277" s="562" t="str">
        <f>IF(_jhy2_month_day!P273="","",_jhy2_month_day!P273)</f>
        <v/>
      </c>
      <c r="CQ277" s="562" t="str">
        <f>IF(_jhy2_month_day!Q273="","",_jhy2_month_day!Q273)</f>
        <v/>
      </c>
      <c r="CR277" s="563" t="str">
        <f>IF(_jhy2_month_day!R273="","",_jhy2_month_day!R273)</f>
        <v/>
      </c>
      <c r="CS277" s="576" t="str">
        <f>IF(_jhy2_month_day!S273="","",_jhy2_month_day!S273)</f>
        <v/>
      </c>
      <c r="CT277" s="562" t="str">
        <f>IF(_jhy2_month_day!T273="","",_jhy2_month_day!T273)</f>
        <v/>
      </c>
      <c r="CU277" s="577" t="e">
        <f t="shared" si="1555"/>
        <v>#VALUE!</v>
      </c>
      <c r="CV277" s="198" t="e">
        <f t="shared" si="1556"/>
        <v>#VALUE!</v>
      </c>
      <c r="CW277" s="192" t="e">
        <f t="shared" si="1557"/>
        <v>#VALUE!</v>
      </c>
      <c r="CX277" s="192" t="e">
        <f t="shared" si="1558"/>
        <v>#VALUE!</v>
      </c>
      <c r="CY277" s="202" t="e">
        <f t="shared" si="1559"/>
        <v>#VALUE!</v>
      </c>
      <c r="CZ277" s="192" t="e">
        <f t="shared" ref="CZ277:DI277" si="1697">$AJ277*EF277</f>
        <v>#VALUE!</v>
      </c>
      <c r="DA277" s="192" t="e">
        <f t="shared" si="1697"/>
        <v>#VALUE!</v>
      </c>
      <c r="DB277" s="192" t="e">
        <f t="shared" si="1697"/>
        <v>#VALUE!</v>
      </c>
      <c r="DC277" s="192" t="e">
        <f t="shared" si="1697"/>
        <v>#VALUE!</v>
      </c>
      <c r="DD277" s="192" t="e">
        <f t="shared" si="1697"/>
        <v>#VALUE!</v>
      </c>
      <c r="DE277" s="192" t="e">
        <f t="shared" si="1697"/>
        <v>#VALUE!</v>
      </c>
      <c r="DF277" s="192" t="e">
        <f t="shared" si="1697"/>
        <v>#VALUE!</v>
      </c>
      <c r="DG277" s="192" t="e">
        <f t="shared" si="1697"/>
        <v>#VALUE!</v>
      </c>
      <c r="DH277" s="192" t="e">
        <f t="shared" si="1697"/>
        <v>#VALUE!</v>
      </c>
      <c r="DI277" s="192" t="e">
        <f t="shared" si="1697"/>
        <v>#VALUE!</v>
      </c>
      <c r="DJ277" s="192" t="e">
        <f t="shared" si="1561"/>
        <v>#VALUE!</v>
      </c>
      <c r="DK277" s="192" t="e">
        <f t="shared" si="1562"/>
        <v>#VALUE!</v>
      </c>
      <c r="DL277" s="192" t="e">
        <f t="shared" si="1563"/>
        <v>#VALUE!</v>
      </c>
      <c r="DM277" s="192" t="e">
        <f t="shared" si="1564"/>
        <v>#VALUE!</v>
      </c>
      <c r="DN277" s="192" t="e">
        <f t="shared" si="1565"/>
        <v>#VALUE!</v>
      </c>
      <c r="DO277" s="192" t="e">
        <f t="shared" si="1566"/>
        <v>#VALUE!</v>
      </c>
      <c r="DP277" s="192" t="e">
        <f t="shared" si="1567"/>
        <v>#VALUE!</v>
      </c>
      <c r="DQ277" s="192" t="e">
        <f t="shared" si="1568"/>
        <v>#VALUE!</v>
      </c>
      <c r="DR277" s="192" t="e">
        <f t="shared" si="1569"/>
        <v>#VALUE!</v>
      </c>
      <c r="DS277" s="192" t="e">
        <f t="shared" si="1570"/>
        <v>#VALUE!</v>
      </c>
      <c r="DT277" s="192" t="e">
        <f t="shared" si="1571"/>
        <v>#VALUE!</v>
      </c>
      <c r="DU277" s="192" t="e">
        <f t="shared" si="1572"/>
        <v>#VALUE!</v>
      </c>
      <c r="DV277" s="198" t="e">
        <f t="shared" si="1573"/>
        <v>#VALUE!</v>
      </c>
      <c r="DW277" s="198" t="e">
        <f t="shared" si="1574"/>
        <v>#DIV/0!</v>
      </c>
      <c r="DX277" s="198" t="e">
        <f t="shared" si="1575"/>
        <v>#DIV/0!</v>
      </c>
      <c r="DY277" s="198" t="e">
        <f t="shared" si="1576"/>
        <v>#VALUE!</v>
      </c>
      <c r="DZ277" s="198" t="e">
        <f t="shared" si="1577"/>
        <v>#VALUE!</v>
      </c>
      <c r="EA277" s="198" t="e">
        <f t="shared" si="1578"/>
        <v>#VALUE!</v>
      </c>
      <c r="EB277" s="198" t="e">
        <f t="shared" si="1579"/>
        <v>#VALUE!</v>
      </c>
      <c r="EC277" s="198" t="e">
        <f t="shared" si="1580"/>
        <v>#DIV/0!</v>
      </c>
      <c r="ED277" s="198" t="e">
        <f t="shared" si="1581"/>
        <v>#VALUE!</v>
      </c>
      <c r="EE277" s="198" t="e">
        <f t="shared" si="1582"/>
        <v>#VALUE!</v>
      </c>
      <c r="EF277" s="198" t="e">
        <f t="shared" ref="EF277:EO277" si="1698">DV277/SUM($DV277:$EE277)</f>
        <v>#VALUE!</v>
      </c>
      <c r="EG277" s="198" t="e">
        <f t="shared" si="1698"/>
        <v>#DIV/0!</v>
      </c>
      <c r="EH277" s="198" t="e">
        <f t="shared" si="1698"/>
        <v>#DIV/0!</v>
      </c>
      <c r="EI277" s="198" t="e">
        <f t="shared" si="1698"/>
        <v>#VALUE!</v>
      </c>
      <c r="EJ277" s="198" t="e">
        <f t="shared" si="1698"/>
        <v>#VALUE!</v>
      </c>
      <c r="EK277" s="198" t="e">
        <f t="shared" si="1698"/>
        <v>#VALUE!</v>
      </c>
      <c r="EL277" s="198" t="e">
        <f t="shared" si="1698"/>
        <v>#VALUE!</v>
      </c>
      <c r="EM277" s="198" t="e">
        <f t="shared" si="1698"/>
        <v>#DIV/0!</v>
      </c>
      <c r="EN277" s="198" t="e">
        <f t="shared" si="1698"/>
        <v>#VALUE!</v>
      </c>
      <c r="EO277" s="198" t="e">
        <f t="shared" si="1698"/>
        <v>#VALUE!</v>
      </c>
      <c r="EP277" s="511">
        <f t="shared" ref="EP277:EW277" si="1699">EP276</f>
        <v>0.08</v>
      </c>
      <c r="EQ277" s="511">
        <f t="shared" si="1699"/>
        <v>0.015</v>
      </c>
      <c r="ER277" s="511">
        <f t="shared" si="1699"/>
        <v>0.015</v>
      </c>
      <c r="ES277" s="511">
        <f t="shared" si="1699"/>
        <v>0.015</v>
      </c>
      <c r="ET277" s="511">
        <f t="shared" si="1699"/>
        <v>0.015</v>
      </c>
      <c r="EU277" s="511">
        <f t="shared" si="1699"/>
        <v>0.09</v>
      </c>
      <c r="EV277" s="511">
        <f t="shared" si="1699"/>
        <v>0.09</v>
      </c>
      <c r="EW277" s="511">
        <f t="shared" si="1699"/>
        <v>0.09</v>
      </c>
      <c r="EX277" s="420" t="str">
        <f>IF(_tag_month_day!AS273="","",_tag_month_day!AS273/100)</f>
        <v/>
      </c>
      <c r="EY277" s="420" t="str">
        <f>IF(_tag_month_day!AT273="","",_tag_month_day!AT273/100)</f>
        <v/>
      </c>
      <c r="EZ277" s="420" t="str">
        <f>IF(_tag_month_day!AU273="","",_tag_month_day!AU273/100)</f>
        <v/>
      </c>
      <c r="FA277" s="420" t="str">
        <f>IF(_tag_month_day!AV273="","",_tag_month_day!AV273/100)</f>
        <v/>
      </c>
      <c r="FB277" s="420" t="str">
        <f>IF(_tag_month_day!AW273="","",_tag_month_day!AW273/100)</f>
        <v/>
      </c>
      <c r="FC277" s="420" t="str">
        <f>IF(_tag_month_day!AX273="","",_tag_month_day!AX273/100)</f>
        <v/>
      </c>
      <c r="FD277" s="510">
        <f t="shared" si="1611"/>
        <v>0.33</v>
      </c>
      <c r="FE277" s="510">
        <f t="shared" si="1612"/>
        <v>0.19</v>
      </c>
      <c r="FF277" s="510">
        <f t="shared" si="1613"/>
        <v>0.003</v>
      </c>
      <c r="FG277" s="510">
        <f t="shared" si="1614"/>
        <v>0</v>
      </c>
      <c r="FH277" s="603">
        <f t="shared" si="1615"/>
        <v>0.0001</v>
      </c>
      <c r="FI277" s="510">
        <f t="shared" ref="FI277:FR277" si="1700">FI276</f>
        <v>0.41</v>
      </c>
      <c r="FJ277" s="510">
        <f t="shared" si="1700"/>
        <v>0.11</v>
      </c>
      <c r="FK277" s="510">
        <f t="shared" si="1700"/>
        <v>0.015</v>
      </c>
      <c r="FL277" s="510">
        <f t="shared" si="1700"/>
        <v>0</v>
      </c>
      <c r="FM277" s="603">
        <f t="shared" si="1700"/>
        <v>0.0001</v>
      </c>
      <c r="FN277" s="510" t="str">
        <f>IF(_tag_month_day!AY273="","",_tag_month_day!AY273/100)</f>
        <v/>
      </c>
      <c r="FO277" s="510" t="str">
        <f>IF(_tag_month_day!AZ273="","",_tag_month_day!AZ273/100)</f>
        <v/>
      </c>
      <c r="FP277" s="510" t="str">
        <f>IF(_tag_month_day!BA273="","",_tag_month_day!BA273/100)</f>
        <v/>
      </c>
      <c r="FQ277" s="510" t="str">
        <f>IF(_tag_month_day!BB273="","",_tag_month_day!BB273/100)</f>
        <v/>
      </c>
      <c r="FR277" s="603" t="str">
        <f>IF(_tag_month_day!BC273="","",_tag_month_day!BC273/100)</f>
        <v/>
      </c>
      <c r="FS277" s="510" t="str">
        <f>IF(_tag_month_day!BD273="","",_tag_month_day!BD273/100)</f>
        <v/>
      </c>
      <c r="FT277" s="510" t="str">
        <f>IF(_tag_month_day!BE273="","",_tag_month_day!BE273/100)</f>
        <v/>
      </c>
      <c r="FU277" s="510" t="str">
        <f>IF(_tag_month_day!BF273="","",_tag_month_day!BF273/100)</f>
        <v/>
      </c>
      <c r="FV277" s="510" t="str">
        <f>IF(_tag_month_day!BG273="","",_tag_month_day!BG273/100)</f>
        <v/>
      </c>
      <c r="FW277" s="603" t="str">
        <f>IF(_tag_month_day!BH273="","",_tag_month_day!BH273/100)</f>
        <v/>
      </c>
      <c r="FX277" s="510" t="str">
        <f>IF(_tag_month_day!BI273="","",_tag_month_day!BI273/100)</f>
        <v/>
      </c>
      <c r="FY277" s="510" t="str">
        <f>IF(_tag_month_day!BJ273="","",_tag_month_day!BJ273/100)</f>
        <v/>
      </c>
      <c r="FZ277" s="605" t="str">
        <f>IF(_tag_month_day!BK273="","",_tag_month_day!BK273/100)</f>
        <v/>
      </c>
      <c r="GA277" s="510" t="str">
        <f>IF(_tag_month_day!BL273="","",_tag_month_day!BL273/100)</f>
        <v/>
      </c>
      <c r="GB277" s="603" t="str">
        <f>IF(_tag_month_day!BM273="","",_tag_month_day!BM273/100)</f>
        <v/>
      </c>
      <c r="GC277" s="420" t="str">
        <f>IF(_tag_month_day!BN273="","",_tag_month_day!BN273/100)</f>
        <v/>
      </c>
      <c r="GD277" s="420" t="str">
        <f>IF(_tag_month_day!BO273="","",_tag_month_day!BO273/100)</f>
        <v/>
      </c>
      <c r="GE277" s="420" t="str">
        <f>IF(_tag_month_day!BP273="","",_tag_month_day!BP273/100)</f>
        <v/>
      </c>
      <c r="GF277" s="420" t="str">
        <f>IF(_tag_month_day!BQ273="","",_tag_month_day!BQ273/100)</f>
        <v/>
      </c>
      <c r="GG277" s="420" t="str">
        <f>IF(_tag_month_day!BR273="","",_tag_month_day!BR273/100)</f>
        <v/>
      </c>
      <c r="GH277" s="420" t="str">
        <f>IF(_tag_month_day!BS273="","",_tag_month_day!BS273/100)</f>
        <v/>
      </c>
      <c r="GI277" s="603" t="str">
        <f>IF(_tag_month_day!BT273="","",_tag_month_day!BT273/100)</f>
        <v/>
      </c>
      <c r="GJ277" s="612" t="str">
        <f>IF(_tag_month_day!BU273="","",_tag_month_day!BU273/100)</f>
        <v/>
      </c>
      <c r="GK277" s="620" t="str">
        <f>IF(_tag_month_day!BV273="",IF(_rlcf_month_day!A$2="","",_rlcf_month_day!A$2/100),_tag_month_day!BV273/100)</f>
        <v/>
      </c>
      <c r="GL277" s="620" t="str">
        <f>IF(_tag_month_day!BW273="",IF(_rlcf_month_day!B$2="","",_rlcf_month_day!B$2/100),_tag_month_day!BW273/100)</f>
        <v/>
      </c>
      <c r="GM277" s="621" t="str">
        <f>IF(_tag_month_day!BX273="",IF(_rlcf_month_day!C$2="","",_rlcf_month_day!C$2/100),_tag_month_day!BX273/100)</f>
        <v/>
      </c>
      <c r="GN277" s="620" t="str">
        <f>IF(_tag_month_day!BV273="",IF(_rlcf_month_day!A$2="","",_rlcf_month_day!A$2/100),_tag_month_day!BV273/100)</f>
        <v/>
      </c>
      <c r="GO277" s="620" t="str">
        <f>IF(_tag_month_day!BW273="",IF(_rlcf_month_day!B$2="","",_rlcf_month_day!B$2/100),_tag_month_day!BW273/100)</f>
        <v/>
      </c>
      <c r="GP277" s="620" t="str">
        <f>IF(_tag_month_day!CD273="",IF(_rlcf_month_day!E$2="","",_rlcf_month_day!E$2/100),_tag_month_day!CD273/100)</f>
        <v/>
      </c>
      <c r="GQ277" s="620" t="str">
        <f>IF(_tag_month_day!CE273="",IF(_rlcf_month_day!F$2="","",_rlcf_month_day!F$2/100),_tag_month_day!CE273/100)</f>
        <v/>
      </c>
      <c r="GR277" s="621" t="str">
        <f>IF(_tag_month_day!CF273="",IF(_rlcf_month_day!G$2="","",_rlcf_month_day!G$2/100),_tag_month_day!CF273/100)</f>
        <v/>
      </c>
      <c r="GS277" s="626">
        <f t="shared" ref="GS277:HH277" si="1701">GS276</f>
        <v>0.953</v>
      </c>
      <c r="GT277" s="626">
        <f t="shared" si="1701"/>
        <v>0.55</v>
      </c>
      <c r="GU277" s="626">
        <f t="shared" si="1701"/>
        <v>0.55</v>
      </c>
      <c r="GV277" s="626">
        <f t="shared" si="1701"/>
        <v>0.55</v>
      </c>
      <c r="GW277" s="626">
        <f t="shared" si="1701"/>
        <v>0.5</v>
      </c>
      <c r="GX277" s="626">
        <f t="shared" si="1701"/>
        <v>0.935</v>
      </c>
      <c r="GY277" s="626">
        <f t="shared" si="1701"/>
        <v>0.15</v>
      </c>
      <c r="GZ277" s="626">
        <f t="shared" si="1701"/>
        <v>1</v>
      </c>
      <c r="HA277" s="632">
        <f t="shared" si="1701"/>
        <v>0.047</v>
      </c>
      <c r="HB277" s="632">
        <f t="shared" si="1701"/>
        <v>0.45</v>
      </c>
      <c r="HC277" s="632">
        <f t="shared" si="1701"/>
        <v>0.45</v>
      </c>
      <c r="HD277" s="632">
        <f t="shared" si="1701"/>
        <v>0.45</v>
      </c>
      <c r="HE277" s="632">
        <f t="shared" si="1701"/>
        <v>0.5</v>
      </c>
      <c r="HF277" s="632">
        <f t="shared" si="1701"/>
        <v>0.065</v>
      </c>
      <c r="HG277" s="632">
        <f t="shared" si="1701"/>
        <v>0.85</v>
      </c>
      <c r="HH277" s="632">
        <f t="shared" si="1701"/>
        <v>0</v>
      </c>
      <c r="HI277" s="68">
        <f t="shared" si="1587"/>
        <v>0</v>
      </c>
      <c r="HJ277" s="68" t="e">
        <f t="shared" si="1618"/>
        <v>#VALUE!</v>
      </c>
      <c r="HK277" s="202">
        <f t="shared" si="1619"/>
        <v>0.85</v>
      </c>
      <c r="HL277" s="464">
        <f t="shared" si="1620"/>
        <v>550000</v>
      </c>
      <c r="HM277" s="464">
        <f t="shared" si="1621"/>
        <v>480000</v>
      </c>
      <c r="HN277" s="192" t="e">
        <f t="shared" si="1588"/>
        <v>#VALUE!</v>
      </c>
      <c r="HO277" s="192" t="e">
        <f>HN277*HK277*$HO$2/HL277*1000000</f>
        <v>#VALUE!</v>
      </c>
      <c r="HP277" s="192" t="e">
        <f>HN277*HK277*$HP$2/HM277*1000000</f>
        <v>#VALUE!</v>
      </c>
    </row>
    <row r="278" customFormat="1" spans="1:224">
      <c r="A278" s="381">
        <v>273</v>
      </c>
      <c r="B278" s="54">
        <f ca="1" t="shared" si="1622"/>
        <v>43628</v>
      </c>
      <c r="C278" s="57">
        <f t="shared" si="1623"/>
        <v>0.0416666666666667</v>
      </c>
      <c r="D278" s="68" t="str">
        <f ca="1" t="shared" si="1589"/>
        <v>白班</v>
      </c>
      <c r="E278" s="68" t="str">
        <f ca="1" t="shared" si="1590"/>
        <v>甲</v>
      </c>
      <c r="F278" s="68">
        <f ca="1">SUMPRODUCT((成本日报!$A$3:$A$95=计划!B278)*(成本日报!$B$3:$B$95=计划!$D278),成本日报!$C$3:$C$95)</f>
        <v>1</v>
      </c>
      <c r="G278" s="382">
        <f ca="1" t="shared" si="1624"/>
        <v>43628.3333333327</v>
      </c>
      <c r="H278" s="382">
        <f ca="1" t="shared" si="1591"/>
        <v>43628.3402777771</v>
      </c>
      <c r="I278" s="382">
        <f ca="1" t="shared" si="1592"/>
        <v>43628.3458333327</v>
      </c>
      <c r="J278" s="382">
        <f ca="1" t="shared" si="1593"/>
        <v>43628.3749999993</v>
      </c>
      <c r="K278" s="382">
        <f ca="1" t="shared" si="1594"/>
        <v>43628.4374999993</v>
      </c>
      <c r="L278" s="382">
        <f ca="1" t="shared" si="1595"/>
        <v>43628.4583333327</v>
      </c>
      <c r="M278" s="398" t="str">
        <f>IF(_tag_month_day!A274="","",_tag_month_day!A274)</f>
        <v/>
      </c>
      <c r="N278" s="398" t="str">
        <f>IF(_tag_month_day!B274="","",_tag_month_day!B274)</f>
        <v/>
      </c>
      <c r="O278" s="399" t="e">
        <f t="shared" si="1596"/>
        <v>#VALUE!</v>
      </c>
      <c r="P278" s="398" t="str">
        <f>IF(_tag_month_day!C274="","",_tag_month_day!C274)</f>
        <v/>
      </c>
      <c r="Q278" s="398" t="str">
        <f>IF(_tag_month_day!D274="","",_tag_month_day!D274)</f>
        <v/>
      </c>
      <c r="R278" s="416">
        <f>IF(_tag_month_day!CB274="",R277,_tag_month_day!CB274/100)</f>
        <v>0.07</v>
      </c>
      <c r="S278" s="417" t="str">
        <f>IF(_tag_month_day!E274="","",_tag_month_day!E274)</f>
        <v/>
      </c>
      <c r="T278" s="417" t="str">
        <f>IF(_tag_month_day!F274="","",_tag_month_day!F274)</f>
        <v/>
      </c>
      <c r="U278" s="418" t="e">
        <f t="shared" si="1550"/>
        <v>#VALUE!</v>
      </c>
      <c r="V278" s="53" t="e">
        <f t="shared" si="1551"/>
        <v>#VALUE!</v>
      </c>
      <c r="W278" s="419" t="str">
        <f>IF(_jhy_month_day!A274="","",_jhy_month_day!A274)</f>
        <v/>
      </c>
      <c r="X278" s="420" t="str">
        <f>IF(_jhy_month_day!B274="","",_jhy_month_day!B274/100)</f>
        <v/>
      </c>
      <c r="Y278" s="420" t="str">
        <f>IF(_jhy_month_day!C274="","",_jhy_month_day!C274/100)</f>
        <v/>
      </c>
      <c r="Z278" s="439">
        <f t="shared" si="1641"/>
        <v>69</v>
      </c>
      <c r="AA278" s="440" t="str">
        <f>IF(_tag_month_day!G274="","",_tag_month_day!G274/100)</f>
        <v/>
      </c>
      <c r="AB278" s="440" t="str">
        <f>IF(_tag_month_day!H274="","",_tag_month_day!H274/100)</f>
        <v/>
      </c>
      <c r="AC278" s="193">
        <f t="shared" si="1597"/>
        <v>1.59963432013121</v>
      </c>
      <c r="AD278" s="441" t="str">
        <f t="shared" si="1598"/>
        <v/>
      </c>
      <c r="AE278" s="442" t="str">
        <f t="shared" si="1599"/>
        <v/>
      </c>
      <c r="AF278" s="443">
        <v>1</v>
      </c>
      <c r="AG278" s="68" t="str">
        <f>IF(_duihao_month_day!A274="","",_duihao_month_day!A274)</f>
        <v/>
      </c>
      <c r="AH278" s="463">
        <f>IF(_gyk_month_day!B274="",AH277,_gyk_month_day!B274)</f>
        <v>820</v>
      </c>
      <c r="AI278" s="464" t="e">
        <f t="shared" si="1625"/>
        <v>#VALUE!</v>
      </c>
      <c r="AJ278" s="68" t="str">
        <f>IF(_tag_month_day!I274="","",_tag_month_day!I274)</f>
        <v/>
      </c>
      <c r="AK278" s="465" t="str">
        <f>IF(_tzyy_month_day!A274="","",_tzyy_month_day!A274)</f>
        <v/>
      </c>
      <c r="AL278" s="465" t="str">
        <f>IF(_tzyy_month_day!B274="","",_tzyy_month_day!B274)</f>
        <v/>
      </c>
      <c r="AM278" s="465" t="str">
        <f>IF(_tzyy_month_day!C274="","",_tzyy_month_day!C274)</f>
        <v/>
      </c>
      <c r="AN278" s="466" t="str">
        <f>IF(_tag_month_day!CG274="","",_tag_month_day!CG274)</f>
        <v/>
      </c>
      <c r="AO278" s="466" t="str">
        <f>IF(_tag_month_day!CH274="","",_tag_month_day!CH274)</f>
        <v/>
      </c>
      <c r="AP278" s="486" t="e">
        <f t="shared" si="1600"/>
        <v>#VALUE!</v>
      </c>
      <c r="AQ278" s="487" t="str">
        <f>IF(_tag_month_day!J274="","",_tag_month_day!J274/100)</f>
        <v/>
      </c>
      <c r="AR278" s="488">
        <f t="shared" si="1601"/>
        <v>1.3</v>
      </c>
      <c r="AS278" s="489" t="e">
        <f t="shared" si="1552"/>
        <v>#VALUE!</v>
      </c>
      <c r="AT278" s="489">
        <f t="shared" si="1602"/>
        <v>0</v>
      </c>
      <c r="AU278" s="490" t="str">
        <f>IF(_tag_month_day!K274="","",_tag_month_day!K274)</f>
        <v/>
      </c>
      <c r="AV278" s="491" t="str">
        <f>IF(_tag_month_day!L274="","",_tag_month_day!L274/100)</f>
        <v/>
      </c>
      <c r="AW278" s="420">
        <f t="shared" si="1524"/>
        <v>0</v>
      </c>
      <c r="AX278" s="420">
        <f t="shared" si="1603"/>
        <v>0</v>
      </c>
      <c r="AY278" s="420" t="str">
        <f>IF(_tag_month_day!M274="","",_tag_month_day!M274/100)</f>
        <v/>
      </c>
      <c r="AZ278" s="420" t="str">
        <f>IF(_tag_month_day!N274="","",_tag_month_day!N274/100)</f>
        <v/>
      </c>
      <c r="BA278" s="420" t="str">
        <f>IF(_tag_month_day!O274="","",_tag_month_day!O274/100)</f>
        <v/>
      </c>
      <c r="BB278" s="496" t="str">
        <f>IF(_tag_month_day!P274="","",_tag_month_day!P274/100)</f>
        <v/>
      </c>
      <c r="BC278" s="496">
        <f t="shared" si="1604"/>
        <v>0</v>
      </c>
      <c r="BD278" s="496" t="str">
        <f>IF(_tag_month_day!Q274="","",_tag_month_day!Q274/100)</f>
        <v/>
      </c>
      <c r="BE278" s="510" t="str">
        <f>IF(_tag_month_day!R274="","",_tag_month_day!R274/100)</f>
        <v/>
      </c>
      <c r="BF278" s="413" t="str">
        <f>IF(_tag_month_day!CC274="","",_tag_month_day!CC274/100)</f>
        <v/>
      </c>
      <c r="BG278" s="511" t="e">
        <f t="shared" si="1553"/>
        <v>#VALUE!</v>
      </c>
      <c r="BH278" s="198">
        <f t="shared" si="1554"/>
        <v>0</v>
      </c>
      <c r="BI278" s="512" t="e">
        <f>IF(CX278=0,BI277,(DK278*查询!$R$5+DL278*查询!$Q$5+DM278*查询!$N$5+DN278*查询!$O$5+DO278*查询!$P$5)*AF278/CX278)</f>
        <v>#VALUE!</v>
      </c>
      <c r="BJ278" s="512" t="e">
        <f>IF(CX278=0,BJ277,(DP278*查询!$S$5+DQ278*查询!$T$5+DR278*查询!$U$5)*AF278/CX278)</f>
        <v>#VALUE!</v>
      </c>
      <c r="BK278" s="512">
        <f t="shared" si="1605"/>
        <v>1</v>
      </c>
      <c r="BL278" s="513" t="str">
        <f>IF(_cfyc_month_day!A274="","",_cfyc_month_day!A274)</f>
        <v/>
      </c>
      <c r="BM278" s="513" t="str">
        <f>IF(_cfyc_month_day!B274="","",_cfyc_month_day!B274)</f>
        <v/>
      </c>
      <c r="BN278" s="513" t="str">
        <f>IF(_cfyc_month_day!C274="","",_cfyc_month_day!C274)</f>
        <v/>
      </c>
      <c r="BO278" s="522" t="str">
        <f>IF(_cfyc_month_day!D274="","",_cfyc_month_day!D274)</f>
        <v/>
      </c>
      <c r="BP278" s="522" t="str">
        <f>IF(_cfyc_month_day!E274="","",_cfyc_month_day!E274)</f>
        <v/>
      </c>
      <c r="BQ278" s="522" t="str">
        <f>IF(_cfyc_month_day!F274="","",_cfyc_month_day!F274)</f>
        <v/>
      </c>
      <c r="BR278" s="513" t="str">
        <f>IF(_tag_month_day!T274="","",_tag_month_day!T274)</f>
        <v/>
      </c>
      <c r="BS278" s="513" t="str">
        <f>IF(_tag_month_day!U274="","",_tag_month_day!U274)</f>
        <v/>
      </c>
      <c r="BT278" s="523" t="str">
        <f t="shared" si="1606"/>
        <v/>
      </c>
      <c r="BU278" s="223" t="str">
        <f>IF(_tag_month_day!V274="","",_tag_month_day!V274)</f>
        <v/>
      </c>
      <c r="BV278" s="206" t="str">
        <f>IF(_tag_month_day!W274="","",_tag_month_day!W274)</f>
        <v/>
      </c>
      <c r="BW278" s="540" t="str">
        <f>IF(_tag_month_day!X274="","",_tag_month_day!X274)</f>
        <v/>
      </c>
      <c r="BX278" s="540" t="str">
        <f>IF(_tag_month_day!Y274="","",_tag_month_day!Y274)</f>
        <v/>
      </c>
      <c r="BY278" s="541">
        <f ca="1" t="shared" si="1607"/>
        <v>43628.4583333327</v>
      </c>
      <c r="BZ278" s="542" t="s">
        <v>215</v>
      </c>
      <c r="CA278" s="543" t="str">
        <f>IF(_jhy2_month_day!A274="","",_jhy2_month_day!A274)</f>
        <v/>
      </c>
      <c r="CB278" s="464" t="str">
        <f>IF(_jhy2_month_day!B274="","",_jhy2_month_day!B274)</f>
        <v/>
      </c>
      <c r="CC278" s="464" t="str">
        <f>IF(_jhy2_month_day!C274="","",_jhy2_month_day!C274)</f>
        <v/>
      </c>
      <c r="CD278" s="464" t="str">
        <f>IF(_jhy2_month_day!D274="","",_jhy2_month_day!D274)</f>
        <v/>
      </c>
      <c r="CE278" s="464" t="str">
        <f>IF(_jhy2_month_day!E274="","",_jhy2_month_day!E274)</f>
        <v/>
      </c>
      <c r="CF278" s="464" t="str">
        <f>IF(_jhy2_month_day!F274="","",_jhy2_month_day!F274)</f>
        <v/>
      </c>
      <c r="CG278" s="464" t="str">
        <f>IF(_jhy2_month_day!G274="","",_jhy2_month_day!G274)</f>
        <v/>
      </c>
      <c r="CH278" s="464" t="str">
        <f>IF(_jhy2_month_day!H274="","",_jhy2_month_day!H274)</f>
        <v/>
      </c>
      <c r="CI278" s="464" t="str">
        <f>IF(_jhy2_month_day!I274="","",_jhy2_month_day!I274)</f>
        <v/>
      </c>
      <c r="CJ278" s="464" t="str">
        <f>IF(_jhy2_month_day!J274="","",_jhy2_month_day!J274)</f>
        <v/>
      </c>
      <c r="CK278" s="464" t="str">
        <f>IF(_jhy2_month_day!K274="","",_jhy2_month_day!K274)</f>
        <v/>
      </c>
      <c r="CL278" s="562" t="str">
        <f>IF(_jhy2_month_day!L274="","",_jhy2_month_day!L274)</f>
        <v/>
      </c>
      <c r="CM278" s="562" t="str">
        <f>IF(_jhy2_month_day!M274="","",_jhy2_month_day!M274)</f>
        <v/>
      </c>
      <c r="CN278" s="562" t="str">
        <f>IF(_jhy2_month_day!N274="","",_jhy2_month_day!N274)</f>
        <v/>
      </c>
      <c r="CO278" s="562" t="str">
        <f>IF(_jhy2_month_day!O274="","",_jhy2_month_day!O274)</f>
        <v/>
      </c>
      <c r="CP278" s="562" t="str">
        <f>IF(_jhy2_month_day!P274="","",_jhy2_month_day!P274)</f>
        <v/>
      </c>
      <c r="CQ278" s="562" t="str">
        <f>IF(_jhy2_month_day!Q274="","",_jhy2_month_day!Q274)</f>
        <v/>
      </c>
      <c r="CR278" s="563" t="str">
        <f>IF(_jhy2_month_day!R274="","",_jhy2_month_day!R274)</f>
        <v/>
      </c>
      <c r="CS278" s="576" t="str">
        <f>IF(_jhy2_month_day!S274="","",_jhy2_month_day!S274)</f>
        <v/>
      </c>
      <c r="CT278" s="562" t="str">
        <f>IF(_jhy2_month_day!T274="","",_jhy2_month_day!T274)</f>
        <v/>
      </c>
      <c r="CU278" s="577" t="e">
        <f t="shared" si="1555"/>
        <v>#VALUE!</v>
      </c>
      <c r="CV278" s="198" t="e">
        <f t="shared" si="1556"/>
        <v>#VALUE!</v>
      </c>
      <c r="CW278" s="192" t="e">
        <f t="shared" si="1557"/>
        <v>#VALUE!</v>
      </c>
      <c r="CX278" s="192" t="e">
        <f t="shared" si="1558"/>
        <v>#VALUE!</v>
      </c>
      <c r="CY278" s="202" t="e">
        <f t="shared" si="1559"/>
        <v>#VALUE!</v>
      </c>
      <c r="CZ278" s="192" t="e">
        <f t="shared" ref="CZ278:DI278" si="1702">$AJ278*EF278</f>
        <v>#VALUE!</v>
      </c>
      <c r="DA278" s="192" t="e">
        <f t="shared" si="1702"/>
        <v>#VALUE!</v>
      </c>
      <c r="DB278" s="192" t="e">
        <f t="shared" si="1702"/>
        <v>#VALUE!</v>
      </c>
      <c r="DC278" s="192" t="e">
        <f t="shared" si="1702"/>
        <v>#VALUE!</v>
      </c>
      <c r="DD278" s="192" t="e">
        <f t="shared" si="1702"/>
        <v>#VALUE!</v>
      </c>
      <c r="DE278" s="192" t="e">
        <f t="shared" si="1702"/>
        <v>#VALUE!</v>
      </c>
      <c r="DF278" s="192" t="e">
        <f t="shared" si="1702"/>
        <v>#VALUE!</v>
      </c>
      <c r="DG278" s="192" t="e">
        <f t="shared" si="1702"/>
        <v>#VALUE!</v>
      </c>
      <c r="DH278" s="192" t="e">
        <f t="shared" si="1702"/>
        <v>#VALUE!</v>
      </c>
      <c r="DI278" s="192" t="e">
        <f t="shared" si="1702"/>
        <v>#VALUE!</v>
      </c>
      <c r="DJ278" s="192" t="e">
        <f t="shared" si="1561"/>
        <v>#VALUE!</v>
      </c>
      <c r="DK278" s="192" t="e">
        <f t="shared" si="1562"/>
        <v>#VALUE!</v>
      </c>
      <c r="DL278" s="192" t="e">
        <f t="shared" si="1563"/>
        <v>#VALUE!</v>
      </c>
      <c r="DM278" s="192" t="e">
        <f t="shared" si="1564"/>
        <v>#VALUE!</v>
      </c>
      <c r="DN278" s="192" t="e">
        <f t="shared" si="1565"/>
        <v>#VALUE!</v>
      </c>
      <c r="DO278" s="192" t="e">
        <f t="shared" si="1566"/>
        <v>#VALUE!</v>
      </c>
      <c r="DP278" s="192" t="e">
        <f t="shared" si="1567"/>
        <v>#VALUE!</v>
      </c>
      <c r="DQ278" s="192" t="e">
        <f t="shared" si="1568"/>
        <v>#VALUE!</v>
      </c>
      <c r="DR278" s="192" t="e">
        <f t="shared" si="1569"/>
        <v>#VALUE!</v>
      </c>
      <c r="DS278" s="192" t="e">
        <f t="shared" si="1570"/>
        <v>#VALUE!</v>
      </c>
      <c r="DT278" s="192" t="e">
        <f t="shared" si="1571"/>
        <v>#VALUE!</v>
      </c>
      <c r="DU278" s="192" t="e">
        <f t="shared" si="1572"/>
        <v>#VALUE!</v>
      </c>
      <c r="DV278" s="198" t="e">
        <f t="shared" si="1573"/>
        <v>#VALUE!</v>
      </c>
      <c r="DW278" s="198" t="e">
        <f t="shared" si="1574"/>
        <v>#DIV/0!</v>
      </c>
      <c r="DX278" s="198" t="e">
        <f t="shared" si="1575"/>
        <v>#DIV/0!</v>
      </c>
      <c r="DY278" s="198" t="e">
        <f t="shared" si="1576"/>
        <v>#VALUE!</v>
      </c>
      <c r="DZ278" s="198" t="e">
        <f t="shared" si="1577"/>
        <v>#VALUE!</v>
      </c>
      <c r="EA278" s="198" t="e">
        <f t="shared" si="1578"/>
        <v>#VALUE!</v>
      </c>
      <c r="EB278" s="198" t="e">
        <f t="shared" si="1579"/>
        <v>#VALUE!</v>
      </c>
      <c r="EC278" s="198" t="e">
        <f t="shared" si="1580"/>
        <v>#DIV/0!</v>
      </c>
      <c r="ED278" s="198" t="e">
        <f t="shared" si="1581"/>
        <v>#VALUE!</v>
      </c>
      <c r="EE278" s="198" t="e">
        <f t="shared" si="1582"/>
        <v>#VALUE!</v>
      </c>
      <c r="EF278" s="198" t="e">
        <f t="shared" ref="EF278:EO278" si="1703">DV278/SUM($DV278:$EE278)</f>
        <v>#VALUE!</v>
      </c>
      <c r="EG278" s="198" t="e">
        <f t="shared" si="1703"/>
        <v>#DIV/0!</v>
      </c>
      <c r="EH278" s="198" t="e">
        <f t="shared" si="1703"/>
        <v>#DIV/0!</v>
      </c>
      <c r="EI278" s="198" t="e">
        <f t="shared" si="1703"/>
        <v>#VALUE!</v>
      </c>
      <c r="EJ278" s="198" t="e">
        <f t="shared" si="1703"/>
        <v>#VALUE!</v>
      </c>
      <c r="EK278" s="198" t="e">
        <f t="shared" si="1703"/>
        <v>#VALUE!</v>
      </c>
      <c r="EL278" s="198" t="e">
        <f t="shared" si="1703"/>
        <v>#VALUE!</v>
      </c>
      <c r="EM278" s="198" t="e">
        <f t="shared" si="1703"/>
        <v>#DIV/0!</v>
      </c>
      <c r="EN278" s="198" t="e">
        <f t="shared" si="1703"/>
        <v>#VALUE!</v>
      </c>
      <c r="EO278" s="198" t="e">
        <f t="shared" si="1703"/>
        <v>#VALUE!</v>
      </c>
      <c r="EP278" s="511">
        <f t="shared" ref="EP278:EW278" si="1704">EP277</f>
        <v>0.08</v>
      </c>
      <c r="EQ278" s="511">
        <f t="shared" si="1704"/>
        <v>0.015</v>
      </c>
      <c r="ER278" s="511">
        <f t="shared" si="1704"/>
        <v>0.015</v>
      </c>
      <c r="ES278" s="511">
        <f t="shared" si="1704"/>
        <v>0.015</v>
      </c>
      <c r="ET278" s="511">
        <f t="shared" si="1704"/>
        <v>0.015</v>
      </c>
      <c r="EU278" s="511">
        <f t="shared" si="1704"/>
        <v>0.09</v>
      </c>
      <c r="EV278" s="511">
        <f t="shared" si="1704"/>
        <v>0.09</v>
      </c>
      <c r="EW278" s="511">
        <f t="shared" si="1704"/>
        <v>0.09</v>
      </c>
      <c r="EX278" s="420" t="str">
        <f>IF(_tag_month_day!AS274="","",_tag_month_day!AS274/100)</f>
        <v/>
      </c>
      <c r="EY278" s="420" t="str">
        <f>IF(_tag_month_day!AT274="","",_tag_month_day!AT274/100)</f>
        <v/>
      </c>
      <c r="EZ278" s="420" t="str">
        <f>IF(_tag_month_day!AU274="","",_tag_month_day!AU274/100)</f>
        <v/>
      </c>
      <c r="FA278" s="420" t="str">
        <f>IF(_tag_month_day!AV274="","",_tag_month_day!AV274/100)</f>
        <v/>
      </c>
      <c r="FB278" s="420" t="str">
        <f>IF(_tag_month_day!AW274="","",_tag_month_day!AW274/100)</f>
        <v/>
      </c>
      <c r="FC278" s="420" t="str">
        <f>IF(_tag_month_day!AX274="","",_tag_month_day!AX274/100)</f>
        <v/>
      </c>
      <c r="FD278" s="510">
        <f t="shared" si="1611"/>
        <v>0.33</v>
      </c>
      <c r="FE278" s="510">
        <f t="shared" si="1612"/>
        <v>0.19</v>
      </c>
      <c r="FF278" s="510">
        <f t="shared" si="1613"/>
        <v>0.003</v>
      </c>
      <c r="FG278" s="510">
        <f t="shared" si="1614"/>
        <v>0</v>
      </c>
      <c r="FH278" s="603">
        <f t="shared" si="1615"/>
        <v>0.0001</v>
      </c>
      <c r="FI278" s="510">
        <f t="shared" ref="FI278:FR278" si="1705">FI277</f>
        <v>0.41</v>
      </c>
      <c r="FJ278" s="510">
        <f t="shared" si="1705"/>
        <v>0.11</v>
      </c>
      <c r="FK278" s="510">
        <f t="shared" si="1705"/>
        <v>0.015</v>
      </c>
      <c r="FL278" s="510">
        <f t="shared" si="1705"/>
        <v>0</v>
      </c>
      <c r="FM278" s="603">
        <f t="shared" si="1705"/>
        <v>0.0001</v>
      </c>
      <c r="FN278" s="510" t="str">
        <f>IF(_tag_month_day!AY274="","",_tag_month_day!AY274/100)</f>
        <v/>
      </c>
      <c r="FO278" s="510" t="str">
        <f>IF(_tag_month_day!AZ274="","",_tag_month_day!AZ274/100)</f>
        <v/>
      </c>
      <c r="FP278" s="510" t="str">
        <f>IF(_tag_month_day!BA274="","",_tag_month_day!BA274/100)</f>
        <v/>
      </c>
      <c r="FQ278" s="510" t="str">
        <f>IF(_tag_month_day!BB274="","",_tag_month_day!BB274/100)</f>
        <v/>
      </c>
      <c r="FR278" s="603" t="str">
        <f>IF(_tag_month_day!BC274="","",_tag_month_day!BC274/100)</f>
        <v/>
      </c>
      <c r="FS278" s="510" t="str">
        <f>IF(_tag_month_day!BD274="","",_tag_month_day!BD274/100)</f>
        <v/>
      </c>
      <c r="FT278" s="510" t="str">
        <f>IF(_tag_month_day!BE274="","",_tag_month_day!BE274/100)</f>
        <v/>
      </c>
      <c r="FU278" s="510" t="str">
        <f>IF(_tag_month_day!BF274="","",_tag_month_day!BF274/100)</f>
        <v/>
      </c>
      <c r="FV278" s="510" t="str">
        <f>IF(_tag_month_day!BG274="","",_tag_month_day!BG274/100)</f>
        <v/>
      </c>
      <c r="FW278" s="603" t="str">
        <f>IF(_tag_month_day!BH274="","",_tag_month_day!BH274/100)</f>
        <v/>
      </c>
      <c r="FX278" s="510" t="str">
        <f>IF(_tag_month_day!BI274="","",_tag_month_day!BI274/100)</f>
        <v/>
      </c>
      <c r="FY278" s="510" t="str">
        <f>IF(_tag_month_day!BJ274="","",_tag_month_day!BJ274/100)</f>
        <v/>
      </c>
      <c r="FZ278" s="605" t="str">
        <f>IF(_tag_month_day!BK274="","",_tag_month_day!BK274/100)</f>
        <v/>
      </c>
      <c r="GA278" s="510" t="str">
        <f>IF(_tag_month_day!BL274="","",_tag_month_day!BL274/100)</f>
        <v/>
      </c>
      <c r="GB278" s="603" t="str">
        <f>IF(_tag_month_day!BM274="","",_tag_month_day!BM274/100)</f>
        <v/>
      </c>
      <c r="GC278" s="420" t="str">
        <f>IF(_tag_month_day!BN274="","",_tag_month_day!BN274/100)</f>
        <v/>
      </c>
      <c r="GD278" s="420" t="str">
        <f>IF(_tag_month_day!BO274="","",_tag_month_day!BO274/100)</f>
        <v/>
      </c>
      <c r="GE278" s="420" t="str">
        <f>IF(_tag_month_day!BP274="","",_tag_month_day!BP274/100)</f>
        <v/>
      </c>
      <c r="GF278" s="420" t="str">
        <f>IF(_tag_month_day!BQ274="","",_tag_month_day!BQ274/100)</f>
        <v/>
      </c>
      <c r="GG278" s="420" t="str">
        <f>IF(_tag_month_day!BR274="","",_tag_month_day!BR274/100)</f>
        <v/>
      </c>
      <c r="GH278" s="420" t="str">
        <f>IF(_tag_month_day!BS274="","",_tag_month_day!BS274/100)</f>
        <v/>
      </c>
      <c r="GI278" s="603" t="str">
        <f>IF(_tag_month_day!BT274="","",_tag_month_day!BT274/100)</f>
        <v/>
      </c>
      <c r="GJ278" s="612" t="str">
        <f>IF(_tag_month_day!BU274="","",_tag_month_day!BU274/100)</f>
        <v/>
      </c>
      <c r="GK278" s="620" t="str">
        <f>IF(_tag_month_day!BV274="",IF(_rlcf_month_day!A$2="","",_rlcf_month_day!A$2/100),_tag_month_day!BV274/100)</f>
        <v/>
      </c>
      <c r="GL278" s="620" t="str">
        <f>IF(_tag_month_day!BW274="",IF(_rlcf_month_day!B$2="","",_rlcf_month_day!B$2/100),_tag_month_day!BW274/100)</f>
        <v/>
      </c>
      <c r="GM278" s="621" t="str">
        <f>IF(_tag_month_day!BX274="",IF(_rlcf_month_day!C$2="","",_rlcf_month_day!C$2/100),_tag_month_day!BX274/100)</f>
        <v/>
      </c>
      <c r="GN278" s="620" t="str">
        <f>IF(_tag_month_day!BV274="",IF(_rlcf_month_day!A$2="","",_rlcf_month_day!A$2/100),_tag_month_day!BV274/100)</f>
        <v/>
      </c>
      <c r="GO278" s="620" t="str">
        <f>IF(_tag_month_day!BW274="",IF(_rlcf_month_day!B$2="","",_rlcf_month_day!B$2/100),_tag_month_day!BW274/100)</f>
        <v/>
      </c>
      <c r="GP278" s="620" t="str">
        <f>IF(_tag_month_day!CD274="",IF(_rlcf_month_day!E$2="","",_rlcf_month_day!E$2/100),_tag_month_day!CD274/100)</f>
        <v/>
      </c>
      <c r="GQ278" s="620" t="str">
        <f>IF(_tag_month_day!CE274="",IF(_rlcf_month_day!F$2="","",_rlcf_month_day!F$2/100),_tag_month_day!CE274/100)</f>
        <v/>
      </c>
      <c r="GR278" s="621" t="str">
        <f>IF(_tag_month_day!CF274="",IF(_rlcf_month_day!G$2="","",_rlcf_month_day!G$2/100),_tag_month_day!CF274/100)</f>
        <v/>
      </c>
      <c r="GS278" s="626">
        <f t="shared" ref="GS278:HH278" si="1706">GS277</f>
        <v>0.953</v>
      </c>
      <c r="GT278" s="626">
        <f t="shared" si="1706"/>
        <v>0.55</v>
      </c>
      <c r="GU278" s="626">
        <f t="shared" si="1706"/>
        <v>0.55</v>
      </c>
      <c r="GV278" s="626">
        <f t="shared" si="1706"/>
        <v>0.55</v>
      </c>
      <c r="GW278" s="626">
        <f t="shared" si="1706"/>
        <v>0.5</v>
      </c>
      <c r="GX278" s="626">
        <f t="shared" si="1706"/>
        <v>0.935</v>
      </c>
      <c r="GY278" s="626">
        <f t="shared" si="1706"/>
        <v>0.15</v>
      </c>
      <c r="GZ278" s="626">
        <f t="shared" si="1706"/>
        <v>1</v>
      </c>
      <c r="HA278" s="632">
        <f t="shared" si="1706"/>
        <v>0.047</v>
      </c>
      <c r="HB278" s="632">
        <f t="shared" si="1706"/>
        <v>0.45</v>
      </c>
      <c r="HC278" s="632">
        <f t="shared" si="1706"/>
        <v>0.45</v>
      </c>
      <c r="HD278" s="632">
        <f t="shared" si="1706"/>
        <v>0.45</v>
      </c>
      <c r="HE278" s="632">
        <f t="shared" si="1706"/>
        <v>0.5</v>
      </c>
      <c r="HF278" s="632">
        <f t="shared" si="1706"/>
        <v>0.065</v>
      </c>
      <c r="HG278" s="632">
        <f t="shared" si="1706"/>
        <v>0.85</v>
      </c>
      <c r="HH278" s="632">
        <f t="shared" si="1706"/>
        <v>0</v>
      </c>
      <c r="HI278" s="68" t="e">
        <f t="shared" si="1587"/>
        <v>#VALUE!</v>
      </c>
      <c r="HJ278" s="68" t="e">
        <f t="shared" si="1618"/>
        <v>#VALUE!</v>
      </c>
      <c r="HK278" s="202">
        <f t="shared" si="1619"/>
        <v>0.85</v>
      </c>
      <c r="HL278" s="464">
        <f t="shared" si="1620"/>
        <v>550000</v>
      </c>
      <c r="HM278" s="464">
        <f t="shared" si="1621"/>
        <v>480000</v>
      </c>
      <c r="HN278" s="192" t="e">
        <f t="shared" si="1588"/>
        <v>#VALUE!</v>
      </c>
      <c r="HO278" s="192" t="e">
        <f>HN278*HK278*$HO$2/HL278*1000000</f>
        <v>#VALUE!</v>
      </c>
      <c r="HP278" s="192" t="e">
        <f>HN278*HK278*$HP$2/HM278*1000000</f>
        <v>#VALUE!</v>
      </c>
    </row>
    <row r="279" customFormat="1" spans="1:224">
      <c r="A279" s="381">
        <v>274</v>
      </c>
      <c r="B279" s="54">
        <f ca="1" t="shared" si="1622"/>
        <v>43628</v>
      </c>
      <c r="C279" s="57">
        <f t="shared" si="1623"/>
        <v>0.0416666666666667</v>
      </c>
      <c r="D279" s="68" t="str">
        <f ca="1" t="shared" si="1589"/>
        <v>白班</v>
      </c>
      <c r="E279" s="68" t="str">
        <f ca="1" t="shared" si="1590"/>
        <v>甲</v>
      </c>
      <c r="F279" s="68">
        <f ca="1">SUMPRODUCT((成本日报!$A$3:$A$95=计划!B279)*(成本日报!$B$3:$B$95=计划!$D279),成本日报!$C$3:$C$95)</f>
        <v>1</v>
      </c>
      <c r="G279" s="382">
        <f ca="1" t="shared" si="1624"/>
        <v>43628.3749999993</v>
      </c>
      <c r="H279" s="382">
        <f ca="1" t="shared" si="1591"/>
        <v>43628.3819444438</v>
      </c>
      <c r="I279" s="382">
        <f ca="1" t="shared" si="1592"/>
        <v>43628.3874999993</v>
      </c>
      <c r="J279" s="382">
        <f ca="1" t="shared" si="1593"/>
        <v>43628.416666666</v>
      </c>
      <c r="K279" s="382">
        <f ca="1" t="shared" si="1594"/>
        <v>43628.479166666</v>
      </c>
      <c r="L279" s="382">
        <f ca="1" t="shared" si="1595"/>
        <v>43628.4999999993</v>
      </c>
      <c r="M279" s="398" t="str">
        <f>IF(_tag_month_day!A275="","",_tag_month_day!A275)</f>
        <v/>
      </c>
      <c r="N279" s="398" t="str">
        <f>IF(_tag_month_day!B275="","",_tag_month_day!B275)</f>
        <v/>
      </c>
      <c r="O279" s="399" t="e">
        <f t="shared" si="1596"/>
        <v>#VALUE!</v>
      </c>
      <c r="P279" s="398" t="str">
        <f>IF(_tag_month_day!C275="","",_tag_month_day!C275)</f>
        <v/>
      </c>
      <c r="Q279" s="398" t="str">
        <f>IF(_tag_month_day!D275="","",_tag_month_day!D275)</f>
        <v/>
      </c>
      <c r="R279" s="416">
        <f>IF(_tag_month_day!CB275="",R278,_tag_month_day!CB275/100)</f>
        <v>0.07</v>
      </c>
      <c r="S279" s="417" t="str">
        <f>IF(_tag_month_day!E275="","",_tag_month_day!E275)</f>
        <v/>
      </c>
      <c r="T279" s="417" t="str">
        <f>IF(_tag_month_day!F275="","",_tag_month_day!F275)</f>
        <v/>
      </c>
      <c r="U279" s="418" t="e">
        <f t="shared" si="1550"/>
        <v>#VALUE!</v>
      </c>
      <c r="V279" s="53" t="e">
        <f t="shared" si="1551"/>
        <v>#VALUE!</v>
      </c>
      <c r="W279" s="419" t="str">
        <f>IF(_jhy_month_day!A275="","",_jhy_month_day!A275)</f>
        <v/>
      </c>
      <c r="X279" s="420" t="str">
        <f>IF(_jhy_month_day!B275="","",_jhy_month_day!B275/100)</f>
        <v/>
      </c>
      <c r="Y279" s="420" t="str">
        <f>IF(_jhy_month_day!C275="","",_jhy_month_day!C275/100)</f>
        <v/>
      </c>
      <c r="Z279" s="439">
        <f t="shared" si="1641"/>
        <v>69</v>
      </c>
      <c r="AA279" s="440" t="str">
        <f>IF(_tag_month_day!G275="","",_tag_month_day!G275/100)</f>
        <v/>
      </c>
      <c r="AB279" s="440" t="str">
        <f>IF(_tag_month_day!H275="","",_tag_month_day!H275/100)</f>
        <v/>
      </c>
      <c r="AC279" s="193">
        <f t="shared" si="1597"/>
        <v>1.59963432013121</v>
      </c>
      <c r="AD279" s="441" t="str">
        <f t="shared" si="1598"/>
        <v/>
      </c>
      <c r="AE279" s="442" t="str">
        <f t="shared" si="1599"/>
        <v/>
      </c>
      <c r="AF279" s="443">
        <v>1</v>
      </c>
      <c r="AG279" s="68" t="str">
        <f>IF(_duihao_month_day!A275="","",_duihao_month_day!A275)</f>
        <v/>
      </c>
      <c r="AH279" s="463">
        <f>IF(_gyk_month_day!B275="",AH278,_gyk_month_day!B275)</f>
        <v>820</v>
      </c>
      <c r="AI279" s="464" t="e">
        <f t="shared" si="1625"/>
        <v>#VALUE!</v>
      </c>
      <c r="AJ279" s="68" t="str">
        <f>IF(_tag_month_day!I275="","",_tag_month_day!I275)</f>
        <v/>
      </c>
      <c r="AK279" s="465" t="str">
        <f>IF(_tzyy_month_day!A275="","",_tzyy_month_day!A275)</f>
        <v/>
      </c>
      <c r="AL279" s="465" t="str">
        <f>IF(_tzyy_month_day!B275="","",_tzyy_month_day!B275)</f>
        <v/>
      </c>
      <c r="AM279" s="465" t="str">
        <f>IF(_tzyy_month_day!C275="","",_tzyy_month_day!C275)</f>
        <v/>
      </c>
      <c r="AN279" s="466" t="str">
        <f>IF(_tag_month_day!CG275="","",_tag_month_day!CG275)</f>
        <v/>
      </c>
      <c r="AO279" s="466" t="str">
        <f>IF(_tag_month_day!CH275="","",_tag_month_day!CH275)</f>
        <v/>
      </c>
      <c r="AP279" s="486" t="e">
        <f t="shared" si="1600"/>
        <v>#VALUE!</v>
      </c>
      <c r="AQ279" s="487" t="str">
        <f>IF(_tag_month_day!J275="","",_tag_month_day!J275/100)</f>
        <v/>
      </c>
      <c r="AR279" s="488">
        <f t="shared" si="1601"/>
        <v>1.3</v>
      </c>
      <c r="AS279" s="489" t="e">
        <f t="shared" si="1552"/>
        <v>#VALUE!</v>
      </c>
      <c r="AT279" s="489">
        <f t="shared" si="1602"/>
        <v>0</v>
      </c>
      <c r="AU279" s="490" t="str">
        <f>IF(_tag_month_day!K275="","",_tag_month_day!K275)</f>
        <v/>
      </c>
      <c r="AV279" s="491" t="str">
        <f>IF(_tag_month_day!L275="","",_tag_month_day!L275/100)</f>
        <v/>
      </c>
      <c r="AW279" s="420">
        <f t="shared" si="1524"/>
        <v>0</v>
      </c>
      <c r="AX279" s="420">
        <f t="shared" si="1603"/>
        <v>0</v>
      </c>
      <c r="AY279" s="420" t="str">
        <f>IF(_tag_month_day!M275="","",_tag_month_day!M275/100)</f>
        <v/>
      </c>
      <c r="AZ279" s="420" t="str">
        <f>IF(_tag_month_day!N275="","",_tag_month_day!N275/100)</f>
        <v/>
      </c>
      <c r="BA279" s="420" t="str">
        <f>IF(_tag_month_day!O275="","",_tag_month_day!O275/100)</f>
        <v/>
      </c>
      <c r="BB279" s="496" t="str">
        <f>IF(_tag_month_day!P275="","",_tag_month_day!P275/100)</f>
        <v/>
      </c>
      <c r="BC279" s="496">
        <f t="shared" si="1604"/>
        <v>0</v>
      </c>
      <c r="BD279" s="496" t="str">
        <f>IF(_tag_month_day!Q275="","",_tag_month_day!Q275/100)</f>
        <v/>
      </c>
      <c r="BE279" s="510" t="str">
        <f>IF(_tag_month_day!R275="","",_tag_month_day!R275/100)</f>
        <v/>
      </c>
      <c r="BF279" s="413" t="str">
        <f>IF(_tag_month_day!CC275="","",_tag_month_day!CC275/100)</f>
        <v/>
      </c>
      <c r="BG279" s="511" t="e">
        <f t="shared" si="1553"/>
        <v>#VALUE!</v>
      </c>
      <c r="BH279" s="198">
        <f t="shared" si="1554"/>
        <v>0</v>
      </c>
      <c r="BI279" s="512" t="e">
        <f>IF(CX279=0,BI278,(DK279*查询!$R$5+DL279*查询!$Q$5+DM279*查询!$N$5+DN279*查询!$O$5+DO279*查询!$P$5)*AF279/CX279)</f>
        <v>#VALUE!</v>
      </c>
      <c r="BJ279" s="512" t="e">
        <f>IF(CX279=0,BJ278,(DP279*查询!$S$5+DQ279*查询!$T$5+DR279*查询!$U$5)*AF279/CX279)</f>
        <v>#VALUE!</v>
      </c>
      <c r="BK279" s="512">
        <f t="shared" si="1605"/>
        <v>1</v>
      </c>
      <c r="BL279" s="513" t="str">
        <f>IF(_cfyc_month_day!A275="","",_cfyc_month_day!A275)</f>
        <v/>
      </c>
      <c r="BM279" s="513" t="str">
        <f>IF(_cfyc_month_day!B275="","",_cfyc_month_day!B275)</f>
        <v/>
      </c>
      <c r="BN279" s="513" t="str">
        <f>IF(_cfyc_month_day!C275="","",_cfyc_month_day!C275)</f>
        <v/>
      </c>
      <c r="BO279" s="522" t="str">
        <f>IF(_cfyc_month_day!D275="","",_cfyc_month_day!D275)</f>
        <v/>
      </c>
      <c r="BP279" s="522" t="str">
        <f>IF(_cfyc_month_day!E275="","",_cfyc_month_day!E275)</f>
        <v/>
      </c>
      <c r="BQ279" s="522" t="str">
        <f>IF(_cfyc_month_day!F275="","",_cfyc_month_day!F275)</f>
        <v/>
      </c>
      <c r="BR279" s="513" t="str">
        <f>IF(_tag_month_day!T275="","",_tag_month_day!T275)</f>
        <v/>
      </c>
      <c r="BS279" s="513" t="str">
        <f>IF(_tag_month_day!U275="","",_tag_month_day!U275)</f>
        <v/>
      </c>
      <c r="BT279" s="523" t="str">
        <f t="shared" si="1606"/>
        <v/>
      </c>
      <c r="BU279" s="223" t="str">
        <f>IF(_tag_month_day!V275="","",_tag_month_day!V275)</f>
        <v/>
      </c>
      <c r="BV279" s="206" t="str">
        <f>IF(_tag_month_day!W275="","",_tag_month_day!W275)</f>
        <v/>
      </c>
      <c r="BW279" s="540" t="str">
        <f>IF(_tag_month_day!X275="","",_tag_month_day!X275)</f>
        <v/>
      </c>
      <c r="BX279" s="540" t="str">
        <f>IF(_tag_month_day!Y275="","",_tag_month_day!Y275)</f>
        <v/>
      </c>
      <c r="BY279" s="541">
        <f ca="1" t="shared" si="1607"/>
        <v>43628.4999999993</v>
      </c>
      <c r="BZ279" s="542"/>
      <c r="CA279" s="543" t="str">
        <f>IF(_jhy2_month_day!A275="","",_jhy2_month_day!A275)</f>
        <v/>
      </c>
      <c r="CB279" s="464" t="str">
        <f>IF(_jhy2_month_day!B275="","",_jhy2_month_day!B275)</f>
        <v/>
      </c>
      <c r="CC279" s="464" t="str">
        <f>IF(_jhy2_month_day!C275="","",_jhy2_month_day!C275)</f>
        <v/>
      </c>
      <c r="CD279" s="464" t="str">
        <f>IF(_jhy2_month_day!D275="","",_jhy2_month_day!D275)</f>
        <v/>
      </c>
      <c r="CE279" s="464" t="str">
        <f>IF(_jhy2_month_day!E275="","",_jhy2_month_day!E275)</f>
        <v/>
      </c>
      <c r="CF279" s="464" t="str">
        <f>IF(_jhy2_month_day!F275="","",_jhy2_month_day!F275)</f>
        <v/>
      </c>
      <c r="CG279" s="464" t="str">
        <f>IF(_jhy2_month_day!G275="","",_jhy2_month_day!G275)</f>
        <v/>
      </c>
      <c r="CH279" s="464" t="str">
        <f>IF(_jhy2_month_day!H275="","",_jhy2_month_day!H275)</f>
        <v/>
      </c>
      <c r="CI279" s="464" t="str">
        <f>IF(_jhy2_month_day!I275="","",_jhy2_month_day!I275)</f>
        <v/>
      </c>
      <c r="CJ279" s="464" t="str">
        <f>IF(_jhy2_month_day!J275="","",_jhy2_month_day!J275)</f>
        <v/>
      </c>
      <c r="CK279" s="464" t="str">
        <f>IF(_jhy2_month_day!K275="","",_jhy2_month_day!K275)</f>
        <v/>
      </c>
      <c r="CL279" s="562" t="str">
        <f>IF(_jhy2_month_day!L275="","",_jhy2_month_day!L275)</f>
        <v/>
      </c>
      <c r="CM279" s="562" t="str">
        <f>IF(_jhy2_month_day!M275="","",_jhy2_month_day!M275)</f>
        <v/>
      </c>
      <c r="CN279" s="562" t="str">
        <f>IF(_jhy2_month_day!N275="","",_jhy2_month_day!N275)</f>
        <v/>
      </c>
      <c r="CO279" s="562" t="str">
        <f>IF(_jhy2_month_day!O275="","",_jhy2_month_day!O275)</f>
        <v/>
      </c>
      <c r="CP279" s="562" t="str">
        <f>IF(_jhy2_month_day!P275="","",_jhy2_month_day!P275)</f>
        <v/>
      </c>
      <c r="CQ279" s="562" t="str">
        <f>IF(_jhy2_month_day!Q275="","",_jhy2_month_day!Q275)</f>
        <v/>
      </c>
      <c r="CR279" s="563" t="str">
        <f>IF(_jhy2_month_day!R275="","",_jhy2_month_day!R275)</f>
        <v/>
      </c>
      <c r="CS279" s="576" t="str">
        <f>IF(_jhy2_month_day!S275="","",_jhy2_month_day!S275)</f>
        <v/>
      </c>
      <c r="CT279" s="562" t="str">
        <f>IF(_jhy2_month_day!T275="","",_jhy2_month_day!T275)</f>
        <v/>
      </c>
      <c r="CU279" s="577" t="e">
        <f t="shared" si="1555"/>
        <v>#VALUE!</v>
      </c>
      <c r="CV279" s="198" t="e">
        <f t="shared" si="1556"/>
        <v>#VALUE!</v>
      </c>
      <c r="CW279" s="192" t="e">
        <f t="shared" si="1557"/>
        <v>#VALUE!</v>
      </c>
      <c r="CX279" s="192" t="e">
        <f t="shared" si="1558"/>
        <v>#VALUE!</v>
      </c>
      <c r="CY279" s="202" t="e">
        <f t="shared" si="1559"/>
        <v>#VALUE!</v>
      </c>
      <c r="CZ279" s="192" t="e">
        <f t="shared" ref="CZ279:DI279" si="1707">$AJ279*EF279</f>
        <v>#VALUE!</v>
      </c>
      <c r="DA279" s="192" t="e">
        <f t="shared" si="1707"/>
        <v>#VALUE!</v>
      </c>
      <c r="DB279" s="192" t="e">
        <f t="shared" si="1707"/>
        <v>#VALUE!</v>
      </c>
      <c r="DC279" s="192" t="e">
        <f t="shared" si="1707"/>
        <v>#VALUE!</v>
      </c>
      <c r="DD279" s="192" t="e">
        <f t="shared" si="1707"/>
        <v>#VALUE!</v>
      </c>
      <c r="DE279" s="192" t="e">
        <f t="shared" si="1707"/>
        <v>#VALUE!</v>
      </c>
      <c r="DF279" s="192" t="e">
        <f t="shared" si="1707"/>
        <v>#VALUE!</v>
      </c>
      <c r="DG279" s="192" t="e">
        <f t="shared" si="1707"/>
        <v>#VALUE!</v>
      </c>
      <c r="DH279" s="192" t="e">
        <f t="shared" si="1707"/>
        <v>#VALUE!</v>
      </c>
      <c r="DI279" s="192" t="e">
        <f t="shared" si="1707"/>
        <v>#VALUE!</v>
      </c>
      <c r="DJ279" s="192" t="e">
        <f t="shared" si="1561"/>
        <v>#VALUE!</v>
      </c>
      <c r="DK279" s="192" t="e">
        <f t="shared" si="1562"/>
        <v>#VALUE!</v>
      </c>
      <c r="DL279" s="192" t="e">
        <f t="shared" si="1563"/>
        <v>#VALUE!</v>
      </c>
      <c r="DM279" s="192" t="e">
        <f t="shared" si="1564"/>
        <v>#VALUE!</v>
      </c>
      <c r="DN279" s="192" t="e">
        <f t="shared" si="1565"/>
        <v>#VALUE!</v>
      </c>
      <c r="DO279" s="192" t="e">
        <f t="shared" si="1566"/>
        <v>#VALUE!</v>
      </c>
      <c r="DP279" s="192" t="e">
        <f t="shared" si="1567"/>
        <v>#VALUE!</v>
      </c>
      <c r="DQ279" s="192" t="e">
        <f t="shared" si="1568"/>
        <v>#VALUE!</v>
      </c>
      <c r="DR279" s="192" t="e">
        <f t="shared" si="1569"/>
        <v>#VALUE!</v>
      </c>
      <c r="DS279" s="192" t="e">
        <f t="shared" si="1570"/>
        <v>#VALUE!</v>
      </c>
      <c r="DT279" s="192" t="e">
        <f t="shared" si="1571"/>
        <v>#VALUE!</v>
      </c>
      <c r="DU279" s="192" t="e">
        <f t="shared" si="1572"/>
        <v>#VALUE!</v>
      </c>
      <c r="DV279" s="198" t="e">
        <f t="shared" si="1573"/>
        <v>#VALUE!</v>
      </c>
      <c r="DW279" s="198" t="e">
        <f t="shared" si="1574"/>
        <v>#DIV/0!</v>
      </c>
      <c r="DX279" s="198" t="e">
        <f t="shared" si="1575"/>
        <v>#DIV/0!</v>
      </c>
      <c r="DY279" s="198" t="e">
        <f t="shared" si="1576"/>
        <v>#VALUE!</v>
      </c>
      <c r="DZ279" s="198" t="e">
        <f t="shared" si="1577"/>
        <v>#VALUE!</v>
      </c>
      <c r="EA279" s="198" t="e">
        <f t="shared" si="1578"/>
        <v>#VALUE!</v>
      </c>
      <c r="EB279" s="198" t="e">
        <f t="shared" si="1579"/>
        <v>#VALUE!</v>
      </c>
      <c r="EC279" s="198" t="e">
        <f t="shared" si="1580"/>
        <v>#DIV/0!</v>
      </c>
      <c r="ED279" s="198" t="e">
        <f t="shared" si="1581"/>
        <v>#VALUE!</v>
      </c>
      <c r="EE279" s="198" t="e">
        <f t="shared" si="1582"/>
        <v>#VALUE!</v>
      </c>
      <c r="EF279" s="198" t="e">
        <f t="shared" ref="EF279:EO279" si="1708">DV279/SUM($DV279:$EE279)</f>
        <v>#VALUE!</v>
      </c>
      <c r="EG279" s="198" t="e">
        <f t="shared" si="1708"/>
        <v>#DIV/0!</v>
      </c>
      <c r="EH279" s="198" t="e">
        <f t="shared" si="1708"/>
        <v>#DIV/0!</v>
      </c>
      <c r="EI279" s="198" t="e">
        <f t="shared" si="1708"/>
        <v>#VALUE!</v>
      </c>
      <c r="EJ279" s="198" t="e">
        <f t="shared" si="1708"/>
        <v>#VALUE!</v>
      </c>
      <c r="EK279" s="198" t="e">
        <f t="shared" si="1708"/>
        <v>#VALUE!</v>
      </c>
      <c r="EL279" s="198" t="e">
        <f t="shared" si="1708"/>
        <v>#VALUE!</v>
      </c>
      <c r="EM279" s="198" t="e">
        <f t="shared" si="1708"/>
        <v>#DIV/0!</v>
      </c>
      <c r="EN279" s="198" t="e">
        <f t="shared" si="1708"/>
        <v>#VALUE!</v>
      </c>
      <c r="EO279" s="198" t="e">
        <f t="shared" si="1708"/>
        <v>#VALUE!</v>
      </c>
      <c r="EP279" s="511">
        <f t="shared" ref="EP279:EW279" si="1709">EP278</f>
        <v>0.08</v>
      </c>
      <c r="EQ279" s="511">
        <f t="shared" si="1709"/>
        <v>0.015</v>
      </c>
      <c r="ER279" s="511">
        <f t="shared" si="1709"/>
        <v>0.015</v>
      </c>
      <c r="ES279" s="511">
        <f t="shared" si="1709"/>
        <v>0.015</v>
      </c>
      <c r="ET279" s="511">
        <f t="shared" si="1709"/>
        <v>0.015</v>
      </c>
      <c r="EU279" s="511">
        <f t="shared" si="1709"/>
        <v>0.09</v>
      </c>
      <c r="EV279" s="511">
        <f t="shared" si="1709"/>
        <v>0.09</v>
      </c>
      <c r="EW279" s="511">
        <f t="shared" si="1709"/>
        <v>0.09</v>
      </c>
      <c r="EX279" s="420" t="str">
        <f>IF(_tag_month_day!AS275="","",_tag_month_day!AS275/100)</f>
        <v/>
      </c>
      <c r="EY279" s="420" t="str">
        <f>IF(_tag_month_day!AT275="","",_tag_month_day!AT275/100)</f>
        <v/>
      </c>
      <c r="EZ279" s="420" t="str">
        <f>IF(_tag_month_day!AU275="","",_tag_month_day!AU275/100)</f>
        <v/>
      </c>
      <c r="FA279" s="420" t="str">
        <f>IF(_tag_month_day!AV275="","",_tag_month_day!AV275/100)</f>
        <v/>
      </c>
      <c r="FB279" s="420" t="str">
        <f>IF(_tag_month_day!AW275="","",_tag_month_day!AW275/100)</f>
        <v/>
      </c>
      <c r="FC279" s="420" t="str">
        <f>IF(_tag_month_day!AX275="","",_tag_month_day!AX275/100)</f>
        <v/>
      </c>
      <c r="FD279" s="510">
        <f t="shared" si="1611"/>
        <v>0.33</v>
      </c>
      <c r="FE279" s="510">
        <f t="shared" si="1612"/>
        <v>0.19</v>
      </c>
      <c r="FF279" s="510">
        <f t="shared" si="1613"/>
        <v>0.003</v>
      </c>
      <c r="FG279" s="510">
        <f t="shared" si="1614"/>
        <v>0</v>
      </c>
      <c r="FH279" s="603">
        <f t="shared" si="1615"/>
        <v>0.0001</v>
      </c>
      <c r="FI279" s="510">
        <f t="shared" ref="FI279:FR279" si="1710">FI278</f>
        <v>0.41</v>
      </c>
      <c r="FJ279" s="510">
        <f t="shared" si="1710"/>
        <v>0.11</v>
      </c>
      <c r="FK279" s="510">
        <f t="shared" si="1710"/>
        <v>0.015</v>
      </c>
      <c r="FL279" s="510">
        <f t="shared" si="1710"/>
        <v>0</v>
      </c>
      <c r="FM279" s="603">
        <f t="shared" si="1710"/>
        <v>0.0001</v>
      </c>
      <c r="FN279" s="510" t="str">
        <f>IF(_tag_month_day!AY275="","",_tag_month_day!AY275/100)</f>
        <v/>
      </c>
      <c r="FO279" s="510" t="str">
        <f>IF(_tag_month_day!AZ275="","",_tag_month_day!AZ275/100)</f>
        <v/>
      </c>
      <c r="FP279" s="510" t="str">
        <f>IF(_tag_month_day!BA275="","",_tag_month_day!BA275/100)</f>
        <v/>
      </c>
      <c r="FQ279" s="510" t="str">
        <f>IF(_tag_month_day!BB275="","",_tag_month_day!BB275/100)</f>
        <v/>
      </c>
      <c r="FR279" s="603" t="str">
        <f>IF(_tag_month_day!BC275="","",_tag_month_day!BC275/100)</f>
        <v/>
      </c>
      <c r="FS279" s="510" t="str">
        <f>IF(_tag_month_day!BD275="","",_tag_month_day!BD275/100)</f>
        <v/>
      </c>
      <c r="FT279" s="510" t="str">
        <f>IF(_tag_month_day!BE275="","",_tag_month_day!BE275/100)</f>
        <v/>
      </c>
      <c r="FU279" s="510" t="str">
        <f>IF(_tag_month_day!BF275="","",_tag_month_day!BF275/100)</f>
        <v/>
      </c>
      <c r="FV279" s="510" t="str">
        <f>IF(_tag_month_day!BG275="","",_tag_month_day!BG275/100)</f>
        <v/>
      </c>
      <c r="FW279" s="603" t="str">
        <f>IF(_tag_month_day!BH275="","",_tag_month_day!BH275/100)</f>
        <v/>
      </c>
      <c r="FX279" s="510" t="str">
        <f>IF(_tag_month_day!BI275="","",_tag_month_day!BI275/100)</f>
        <v/>
      </c>
      <c r="FY279" s="510" t="str">
        <f>IF(_tag_month_day!BJ275="","",_tag_month_day!BJ275/100)</f>
        <v/>
      </c>
      <c r="FZ279" s="605" t="str">
        <f>IF(_tag_month_day!BK275="","",_tag_month_day!BK275/100)</f>
        <v/>
      </c>
      <c r="GA279" s="510" t="str">
        <f>IF(_tag_month_day!BL275="","",_tag_month_day!BL275/100)</f>
        <v/>
      </c>
      <c r="GB279" s="603" t="str">
        <f>IF(_tag_month_day!BM275="","",_tag_month_day!BM275/100)</f>
        <v/>
      </c>
      <c r="GC279" s="420" t="str">
        <f>IF(_tag_month_day!BN275="","",_tag_month_day!BN275/100)</f>
        <v/>
      </c>
      <c r="GD279" s="420" t="str">
        <f>IF(_tag_month_day!BO275="","",_tag_month_day!BO275/100)</f>
        <v/>
      </c>
      <c r="GE279" s="420" t="str">
        <f>IF(_tag_month_day!BP275="","",_tag_month_day!BP275/100)</f>
        <v/>
      </c>
      <c r="GF279" s="420" t="str">
        <f>IF(_tag_month_day!BQ275="","",_tag_month_day!BQ275/100)</f>
        <v/>
      </c>
      <c r="GG279" s="420" t="str">
        <f>IF(_tag_month_day!BR275="","",_tag_month_day!BR275/100)</f>
        <v/>
      </c>
      <c r="GH279" s="420" t="str">
        <f>IF(_tag_month_day!BS275="","",_tag_month_day!BS275/100)</f>
        <v/>
      </c>
      <c r="GI279" s="603" t="str">
        <f>IF(_tag_month_day!BT275="","",_tag_month_day!BT275/100)</f>
        <v/>
      </c>
      <c r="GJ279" s="612" t="str">
        <f>IF(_tag_month_day!BU275="","",_tag_month_day!BU275/100)</f>
        <v/>
      </c>
      <c r="GK279" s="620" t="str">
        <f>IF(_tag_month_day!BV275="",IF(_rlcf_month_day!A$2="","",_rlcf_month_day!A$2/100),_tag_month_day!BV275/100)</f>
        <v/>
      </c>
      <c r="GL279" s="620" t="str">
        <f>IF(_tag_month_day!BW275="",IF(_rlcf_month_day!B$2="","",_rlcf_month_day!B$2/100),_tag_month_day!BW275/100)</f>
        <v/>
      </c>
      <c r="GM279" s="621" t="str">
        <f>IF(_tag_month_day!BX275="",IF(_rlcf_month_day!C$2="","",_rlcf_month_day!C$2/100),_tag_month_day!BX275/100)</f>
        <v/>
      </c>
      <c r="GN279" s="620" t="str">
        <f>IF(_tag_month_day!BV275="",IF(_rlcf_month_day!A$2="","",_rlcf_month_day!A$2/100),_tag_month_day!BV275/100)</f>
        <v/>
      </c>
      <c r="GO279" s="620" t="str">
        <f>IF(_tag_month_day!BW275="",IF(_rlcf_month_day!B$2="","",_rlcf_month_day!B$2/100),_tag_month_day!BW275/100)</f>
        <v/>
      </c>
      <c r="GP279" s="620" t="str">
        <f>IF(_tag_month_day!CD275="",IF(_rlcf_month_day!E$2="","",_rlcf_month_day!E$2/100),_tag_month_day!CD275/100)</f>
        <v/>
      </c>
      <c r="GQ279" s="620" t="str">
        <f>IF(_tag_month_day!CE275="",IF(_rlcf_month_day!F$2="","",_rlcf_month_day!F$2/100),_tag_month_day!CE275/100)</f>
        <v/>
      </c>
      <c r="GR279" s="621" t="str">
        <f>IF(_tag_month_day!CF275="",IF(_rlcf_month_day!G$2="","",_rlcf_month_day!G$2/100),_tag_month_day!CF275/100)</f>
        <v/>
      </c>
      <c r="GS279" s="626">
        <f t="shared" ref="GS279:HH279" si="1711">GS278</f>
        <v>0.953</v>
      </c>
      <c r="GT279" s="626">
        <f t="shared" si="1711"/>
        <v>0.55</v>
      </c>
      <c r="GU279" s="626">
        <f t="shared" si="1711"/>
        <v>0.55</v>
      </c>
      <c r="GV279" s="626">
        <f t="shared" si="1711"/>
        <v>0.55</v>
      </c>
      <c r="GW279" s="626">
        <f t="shared" si="1711"/>
        <v>0.5</v>
      </c>
      <c r="GX279" s="626">
        <f t="shared" si="1711"/>
        <v>0.935</v>
      </c>
      <c r="GY279" s="626">
        <f t="shared" si="1711"/>
        <v>0.15</v>
      </c>
      <c r="GZ279" s="626">
        <f t="shared" si="1711"/>
        <v>1</v>
      </c>
      <c r="HA279" s="632">
        <f t="shared" si="1711"/>
        <v>0.047</v>
      </c>
      <c r="HB279" s="632">
        <f t="shared" si="1711"/>
        <v>0.45</v>
      </c>
      <c r="HC279" s="632">
        <f t="shared" si="1711"/>
        <v>0.45</v>
      </c>
      <c r="HD279" s="632">
        <f t="shared" si="1711"/>
        <v>0.45</v>
      </c>
      <c r="HE279" s="632">
        <f t="shared" si="1711"/>
        <v>0.5</v>
      </c>
      <c r="HF279" s="632">
        <f t="shared" si="1711"/>
        <v>0.065</v>
      </c>
      <c r="HG279" s="632">
        <f t="shared" si="1711"/>
        <v>0.85</v>
      </c>
      <c r="HH279" s="632">
        <f t="shared" si="1711"/>
        <v>0</v>
      </c>
      <c r="HI279" s="68">
        <f t="shared" si="1587"/>
        <v>0</v>
      </c>
      <c r="HJ279" s="68" t="e">
        <f t="shared" si="1618"/>
        <v>#VALUE!</v>
      </c>
      <c r="HK279" s="202">
        <f t="shared" si="1619"/>
        <v>0.85</v>
      </c>
      <c r="HL279" s="464">
        <f t="shared" si="1620"/>
        <v>550000</v>
      </c>
      <c r="HM279" s="464">
        <f t="shared" si="1621"/>
        <v>480000</v>
      </c>
      <c r="HN279" s="192" t="e">
        <f t="shared" si="1588"/>
        <v>#VALUE!</v>
      </c>
      <c r="HO279" s="192" t="e">
        <f>HN279*HK279*$HO$2/HL279*1000000</f>
        <v>#VALUE!</v>
      </c>
      <c r="HP279" s="192" t="e">
        <f>HN279*HK279*$HP$2/HM279*1000000</f>
        <v>#VALUE!</v>
      </c>
    </row>
    <row r="280" customFormat="1" spans="1:224">
      <c r="A280" s="381">
        <v>275</v>
      </c>
      <c r="B280" s="54">
        <f ca="1" t="shared" si="1622"/>
        <v>43628</v>
      </c>
      <c r="C280" s="57">
        <f t="shared" si="1623"/>
        <v>0.0416666666666667</v>
      </c>
      <c r="D280" s="68" t="str">
        <f ca="1" t="shared" si="1589"/>
        <v>白班</v>
      </c>
      <c r="E280" s="68" t="str">
        <f ca="1" t="shared" si="1590"/>
        <v>甲</v>
      </c>
      <c r="F280" s="68">
        <f ca="1">SUMPRODUCT((成本日报!$A$3:$A$95=计划!B280)*(成本日报!$B$3:$B$95=计划!$D280),成本日报!$C$3:$C$95)</f>
        <v>1</v>
      </c>
      <c r="G280" s="382">
        <f ca="1" t="shared" si="1624"/>
        <v>43628.416666666</v>
      </c>
      <c r="H280" s="382">
        <f ca="1" t="shared" si="1591"/>
        <v>43628.4236111104</v>
      </c>
      <c r="I280" s="382">
        <f ca="1" t="shared" si="1592"/>
        <v>43628.429166666</v>
      </c>
      <c r="J280" s="382">
        <f ca="1" t="shared" si="1593"/>
        <v>43628.4583333327</v>
      </c>
      <c r="K280" s="382">
        <f ca="1" t="shared" si="1594"/>
        <v>43628.5208333327</v>
      </c>
      <c r="L280" s="382">
        <f ca="1" t="shared" si="1595"/>
        <v>43628.541666666</v>
      </c>
      <c r="M280" s="398" t="str">
        <f>IF(_tag_month_day!A276="","",_tag_month_day!A276)</f>
        <v/>
      </c>
      <c r="N280" s="398" t="str">
        <f>IF(_tag_month_day!B276="","",_tag_month_day!B276)</f>
        <v/>
      </c>
      <c r="O280" s="399" t="e">
        <f t="shared" si="1596"/>
        <v>#VALUE!</v>
      </c>
      <c r="P280" s="398" t="str">
        <f>IF(_tag_month_day!C276="","",_tag_month_day!C276)</f>
        <v/>
      </c>
      <c r="Q280" s="398" t="str">
        <f>IF(_tag_month_day!D276="","",_tag_month_day!D276)</f>
        <v/>
      </c>
      <c r="R280" s="416">
        <f>IF(_tag_month_day!CB276="",R279,_tag_month_day!CB276/100)</f>
        <v>0.07</v>
      </c>
      <c r="S280" s="417" t="str">
        <f>IF(_tag_month_day!E276="","",_tag_month_day!E276)</f>
        <v/>
      </c>
      <c r="T280" s="417" t="str">
        <f>IF(_tag_month_day!F276="","",_tag_month_day!F276)</f>
        <v/>
      </c>
      <c r="U280" s="418" t="e">
        <f t="shared" si="1550"/>
        <v>#VALUE!</v>
      </c>
      <c r="V280" s="53" t="e">
        <f t="shared" si="1551"/>
        <v>#VALUE!</v>
      </c>
      <c r="W280" s="419" t="str">
        <f>IF(_jhy_month_day!A276="","",_jhy_month_day!A276)</f>
        <v/>
      </c>
      <c r="X280" s="420" t="str">
        <f>IF(_jhy_month_day!B276="","",_jhy_month_day!B276/100)</f>
        <v/>
      </c>
      <c r="Y280" s="420" t="str">
        <f>IF(_jhy_month_day!C276="","",_jhy_month_day!C276/100)</f>
        <v/>
      </c>
      <c r="Z280" s="439">
        <f t="shared" si="1641"/>
        <v>69</v>
      </c>
      <c r="AA280" s="440" t="str">
        <f>IF(_tag_month_day!G276="","",_tag_month_day!G276/100)</f>
        <v/>
      </c>
      <c r="AB280" s="440" t="str">
        <f>IF(_tag_month_day!H276="","",_tag_month_day!H276/100)</f>
        <v/>
      </c>
      <c r="AC280" s="193">
        <f t="shared" si="1597"/>
        <v>1.59963432013121</v>
      </c>
      <c r="AD280" s="441" t="str">
        <f t="shared" si="1598"/>
        <v/>
      </c>
      <c r="AE280" s="442" t="str">
        <f t="shared" si="1599"/>
        <v/>
      </c>
      <c r="AF280" s="443">
        <v>1</v>
      </c>
      <c r="AG280" s="68" t="str">
        <f>IF(_duihao_month_day!A276="","",_duihao_month_day!A276)</f>
        <v/>
      </c>
      <c r="AH280" s="463">
        <f>IF(_gyk_month_day!B276="",AH279,_gyk_month_day!B276)</f>
        <v>820</v>
      </c>
      <c r="AI280" s="464" t="e">
        <f t="shared" si="1625"/>
        <v>#VALUE!</v>
      </c>
      <c r="AJ280" s="68" t="str">
        <f>IF(_tag_month_day!I276="","",_tag_month_day!I276)</f>
        <v/>
      </c>
      <c r="AK280" s="465" t="str">
        <f>IF(_tzyy_month_day!A276="","",_tzyy_month_day!A276)</f>
        <v/>
      </c>
      <c r="AL280" s="465" t="str">
        <f>IF(_tzyy_month_day!B276="","",_tzyy_month_day!B276)</f>
        <v/>
      </c>
      <c r="AM280" s="465" t="str">
        <f>IF(_tzyy_month_day!C276="","",_tzyy_month_day!C276)</f>
        <v/>
      </c>
      <c r="AN280" s="466" t="str">
        <f>IF(_tag_month_day!CG276="","",_tag_month_day!CG276)</f>
        <v/>
      </c>
      <c r="AO280" s="466" t="str">
        <f>IF(_tag_month_day!CH276="","",_tag_month_day!CH276)</f>
        <v/>
      </c>
      <c r="AP280" s="486" t="e">
        <f t="shared" si="1600"/>
        <v>#VALUE!</v>
      </c>
      <c r="AQ280" s="487" t="str">
        <f>IF(_tag_month_day!J276="","",_tag_month_day!J276/100)</f>
        <v/>
      </c>
      <c r="AR280" s="488">
        <f t="shared" si="1601"/>
        <v>1.3</v>
      </c>
      <c r="AS280" s="489" t="e">
        <f t="shared" si="1552"/>
        <v>#VALUE!</v>
      </c>
      <c r="AT280" s="489">
        <f t="shared" si="1602"/>
        <v>0</v>
      </c>
      <c r="AU280" s="490" t="str">
        <f>IF(_tag_month_day!K276="","",_tag_month_day!K276)</f>
        <v/>
      </c>
      <c r="AV280" s="491" t="str">
        <f>IF(_tag_month_day!L276="","",_tag_month_day!L276/100)</f>
        <v/>
      </c>
      <c r="AW280" s="420">
        <f t="shared" si="1524"/>
        <v>0</v>
      </c>
      <c r="AX280" s="420">
        <f t="shared" si="1603"/>
        <v>0</v>
      </c>
      <c r="AY280" s="420" t="str">
        <f>IF(_tag_month_day!M276="","",_tag_month_day!M276/100)</f>
        <v/>
      </c>
      <c r="AZ280" s="420" t="str">
        <f>IF(_tag_month_day!N276="","",_tag_month_day!N276/100)</f>
        <v/>
      </c>
      <c r="BA280" s="420" t="str">
        <f>IF(_tag_month_day!O276="","",_tag_month_day!O276/100)</f>
        <v/>
      </c>
      <c r="BB280" s="496" t="str">
        <f>IF(_tag_month_day!P276="","",_tag_month_day!P276/100)</f>
        <v/>
      </c>
      <c r="BC280" s="496">
        <f t="shared" si="1604"/>
        <v>0</v>
      </c>
      <c r="BD280" s="496" t="str">
        <f>IF(_tag_month_day!Q276="","",_tag_month_day!Q276/100)</f>
        <v/>
      </c>
      <c r="BE280" s="510" t="str">
        <f>IF(_tag_month_day!R276="","",_tag_month_day!R276/100)</f>
        <v/>
      </c>
      <c r="BF280" s="413" t="str">
        <f>IF(_tag_month_day!CC276="","",_tag_month_day!CC276/100)</f>
        <v/>
      </c>
      <c r="BG280" s="511" t="e">
        <f t="shared" si="1553"/>
        <v>#VALUE!</v>
      </c>
      <c r="BH280" s="198">
        <f t="shared" si="1554"/>
        <v>0</v>
      </c>
      <c r="BI280" s="512" t="e">
        <f>IF(CX280=0,BI279,(DK280*查询!$R$5+DL280*查询!$Q$5+DM280*查询!$N$5+DN280*查询!$O$5+DO280*查询!$P$5)*AF280/CX280)</f>
        <v>#VALUE!</v>
      </c>
      <c r="BJ280" s="512" t="e">
        <f>IF(CX280=0,BJ279,(DP280*查询!$S$5+DQ280*查询!$T$5+DR280*查询!$U$5)*AF280/CX280)</f>
        <v>#VALUE!</v>
      </c>
      <c r="BK280" s="512">
        <f t="shared" si="1605"/>
        <v>1</v>
      </c>
      <c r="BL280" s="513" t="str">
        <f>IF(_cfyc_month_day!A276="","",_cfyc_month_day!A276)</f>
        <v/>
      </c>
      <c r="BM280" s="513" t="str">
        <f>IF(_cfyc_month_day!B276="","",_cfyc_month_day!B276)</f>
        <v/>
      </c>
      <c r="BN280" s="513" t="str">
        <f>IF(_cfyc_month_day!C276="","",_cfyc_month_day!C276)</f>
        <v/>
      </c>
      <c r="BO280" s="522" t="str">
        <f>IF(_cfyc_month_day!D276="","",_cfyc_month_day!D276)</f>
        <v/>
      </c>
      <c r="BP280" s="522" t="str">
        <f>IF(_cfyc_month_day!E276="","",_cfyc_month_day!E276)</f>
        <v/>
      </c>
      <c r="BQ280" s="522" t="str">
        <f>IF(_cfyc_month_day!F276="","",_cfyc_month_day!F276)</f>
        <v/>
      </c>
      <c r="BR280" s="513" t="str">
        <f>IF(_tag_month_day!T276="","",_tag_month_day!T276)</f>
        <v/>
      </c>
      <c r="BS280" s="513" t="str">
        <f>IF(_tag_month_day!U276="","",_tag_month_day!U276)</f>
        <v/>
      </c>
      <c r="BT280" s="523" t="str">
        <f t="shared" si="1606"/>
        <v/>
      </c>
      <c r="BU280" s="223" t="str">
        <f>IF(_tag_month_day!V276="","",_tag_month_day!V276)</f>
        <v/>
      </c>
      <c r="BV280" s="206" t="str">
        <f>IF(_tag_month_day!W276="","",_tag_month_day!W276)</f>
        <v/>
      </c>
      <c r="BW280" s="540" t="str">
        <f>IF(_tag_month_day!X276="","",_tag_month_day!X276)</f>
        <v/>
      </c>
      <c r="BX280" s="540" t="str">
        <f>IF(_tag_month_day!Y276="","",_tag_month_day!Y276)</f>
        <v/>
      </c>
      <c r="BY280" s="541">
        <f ca="1" t="shared" si="1607"/>
        <v>43628.541666666</v>
      </c>
      <c r="BZ280" s="542"/>
      <c r="CA280" s="543" t="str">
        <f>IF(_jhy2_month_day!A276="","",_jhy2_month_day!A276)</f>
        <v/>
      </c>
      <c r="CB280" s="464" t="str">
        <f>IF(_jhy2_month_day!B276="","",_jhy2_month_day!B276)</f>
        <v/>
      </c>
      <c r="CC280" s="464" t="str">
        <f>IF(_jhy2_month_day!C276="","",_jhy2_month_day!C276)</f>
        <v/>
      </c>
      <c r="CD280" s="464" t="str">
        <f>IF(_jhy2_month_day!D276="","",_jhy2_month_day!D276)</f>
        <v/>
      </c>
      <c r="CE280" s="464" t="str">
        <f>IF(_jhy2_month_day!E276="","",_jhy2_month_day!E276)</f>
        <v/>
      </c>
      <c r="CF280" s="464" t="str">
        <f>IF(_jhy2_month_day!F276="","",_jhy2_month_day!F276)</f>
        <v/>
      </c>
      <c r="CG280" s="464" t="str">
        <f>IF(_jhy2_month_day!G276="","",_jhy2_month_day!G276)</f>
        <v/>
      </c>
      <c r="CH280" s="464" t="str">
        <f>IF(_jhy2_month_day!H276="","",_jhy2_month_day!H276)</f>
        <v/>
      </c>
      <c r="CI280" s="464" t="str">
        <f>IF(_jhy2_month_day!I276="","",_jhy2_month_day!I276)</f>
        <v/>
      </c>
      <c r="CJ280" s="464" t="str">
        <f>IF(_jhy2_month_day!J276="","",_jhy2_month_day!J276)</f>
        <v/>
      </c>
      <c r="CK280" s="464" t="str">
        <f>IF(_jhy2_month_day!K276="","",_jhy2_month_day!K276)</f>
        <v/>
      </c>
      <c r="CL280" s="562" t="str">
        <f>IF(_jhy2_month_day!L276="","",_jhy2_month_day!L276)</f>
        <v/>
      </c>
      <c r="CM280" s="562" t="str">
        <f>IF(_jhy2_month_day!M276="","",_jhy2_month_day!M276)</f>
        <v/>
      </c>
      <c r="CN280" s="562" t="str">
        <f>IF(_jhy2_month_day!N276="","",_jhy2_month_day!N276)</f>
        <v/>
      </c>
      <c r="CO280" s="562" t="str">
        <f>IF(_jhy2_month_day!O276="","",_jhy2_month_day!O276)</f>
        <v/>
      </c>
      <c r="CP280" s="562" t="str">
        <f>IF(_jhy2_month_day!P276="","",_jhy2_month_day!P276)</f>
        <v/>
      </c>
      <c r="CQ280" s="562" t="str">
        <f>IF(_jhy2_month_day!Q276="","",_jhy2_month_day!Q276)</f>
        <v/>
      </c>
      <c r="CR280" s="563" t="str">
        <f>IF(_jhy2_month_day!R276="","",_jhy2_month_day!R276)</f>
        <v/>
      </c>
      <c r="CS280" s="576" t="str">
        <f>IF(_jhy2_month_day!S276="","",_jhy2_month_day!S276)</f>
        <v/>
      </c>
      <c r="CT280" s="562" t="str">
        <f>IF(_jhy2_month_day!T276="","",_jhy2_month_day!T276)</f>
        <v/>
      </c>
      <c r="CU280" s="577" t="e">
        <f t="shared" si="1555"/>
        <v>#VALUE!</v>
      </c>
      <c r="CV280" s="198" t="e">
        <f t="shared" si="1556"/>
        <v>#VALUE!</v>
      </c>
      <c r="CW280" s="192" t="e">
        <f t="shared" si="1557"/>
        <v>#VALUE!</v>
      </c>
      <c r="CX280" s="192" t="e">
        <f t="shared" si="1558"/>
        <v>#VALUE!</v>
      </c>
      <c r="CY280" s="202" t="e">
        <f t="shared" si="1559"/>
        <v>#VALUE!</v>
      </c>
      <c r="CZ280" s="192" t="e">
        <f t="shared" ref="CZ280:DI280" si="1712">$AJ280*EF280</f>
        <v>#VALUE!</v>
      </c>
      <c r="DA280" s="192" t="e">
        <f t="shared" si="1712"/>
        <v>#VALUE!</v>
      </c>
      <c r="DB280" s="192" t="e">
        <f t="shared" si="1712"/>
        <v>#VALUE!</v>
      </c>
      <c r="DC280" s="192" t="e">
        <f t="shared" si="1712"/>
        <v>#VALUE!</v>
      </c>
      <c r="DD280" s="192" t="e">
        <f t="shared" si="1712"/>
        <v>#VALUE!</v>
      </c>
      <c r="DE280" s="192" t="e">
        <f t="shared" si="1712"/>
        <v>#VALUE!</v>
      </c>
      <c r="DF280" s="192" t="e">
        <f t="shared" si="1712"/>
        <v>#VALUE!</v>
      </c>
      <c r="DG280" s="192" t="e">
        <f t="shared" si="1712"/>
        <v>#VALUE!</v>
      </c>
      <c r="DH280" s="192" t="e">
        <f t="shared" si="1712"/>
        <v>#VALUE!</v>
      </c>
      <c r="DI280" s="192" t="e">
        <f t="shared" si="1712"/>
        <v>#VALUE!</v>
      </c>
      <c r="DJ280" s="192" t="e">
        <f t="shared" si="1561"/>
        <v>#VALUE!</v>
      </c>
      <c r="DK280" s="192" t="e">
        <f t="shared" si="1562"/>
        <v>#VALUE!</v>
      </c>
      <c r="DL280" s="192" t="e">
        <f t="shared" si="1563"/>
        <v>#VALUE!</v>
      </c>
      <c r="DM280" s="192" t="e">
        <f t="shared" si="1564"/>
        <v>#VALUE!</v>
      </c>
      <c r="DN280" s="192" t="e">
        <f t="shared" si="1565"/>
        <v>#VALUE!</v>
      </c>
      <c r="DO280" s="192" t="e">
        <f t="shared" si="1566"/>
        <v>#VALUE!</v>
      </c>
      <c r="DP280" s="192" t="e">
        <f t="shared" si="1567"/>
        <v>#VALUE!</v>
      </c>
      <c r="DQ280" s="192" t="e">
        <f t="shared" si="1568"/>
        <v>#VALUE!</v>
      </c>
      <c r="DR280" s="192" t="e">
        <f t="shared" si="1569"/>
        <v>#VALUE!</v>
      </c>
      <c r="DS280" s="192" t="e">
        <f t="shared" si="1570"/>
        <v>#VALUE!</v>
      </c>
      <c r="DT280" s="192" t="e">
        <f t="shared" si="1571"/>
        <v>#VALUE!</v>
      </c>
      <c r="DU280" s="192" t="e">
        <f t="shared" si="1572"/>
        <v>#VALUE!</v>
      </c>
      <c r="DV280" s="198" t="e">
        <f t="shared" si="1573"/>
        <v>#VALUE!</v>
      </c>
      <c r="DW280" s="198" t="e">
        <f t="shared" si="1574"/>
        <v>#DIV/0!</v>
      </c>
      <c r="DX280" s="198" t="e">
        <f t="shared" si="1575"/>
        <v>#DIV/0!</v>
      </c>
      <c r="DY280" s="198" t="e">
        <f t="shared" si="1576"/>
        <v>#VALUE!</v>
      </c>
      <c r="DZ280" s="198" t="e">
        <f t="shared" si="1577"/>
        <v>#VALUE!</v>
      </c>
      <c r="EA280" s="198" t="e">
        <f t="shared" si="1578"/>
        <v>#VALUE!</v>
      </c>
      <c r="EB280" s="198" t="e">
        <f t="shared" si="1579"/>
        <v>#VALUE!</v>
      </c>
      <c r="EC280" s="198" t="e">
        <f t="shared" si="1580"/>
        <v>#DIV/0!</v>
      </c>
      <c r="ED280" s="198" t="e">
        <f t="shared" si="1581"/>
        <v>#VALUE!</v>
      </c>
      <c r="EE280" s="198" t="e">
        <f t="shared" si="1582"/>
        <v>#VALUE!</v>
      </c>
      <c r="EF280" s="198" t="e">
        <f t="shared" ref="EF280:EO280" si="1713">DV280/SUM($DV280:$EE280)</f>
        <v>#VALUE!</v>
      </c>
      <c r="EG280" s="198" t="e">
        <f t="shared" si="1713"/>
        <v>#DIV/0!</v>
      </c>
      <c r="EH280" s="198" t="e">
        <f t="shared" si="1713"/>
        <v>#DIV/0!</v>
      </c>
      <c r="EI280" s="198" t="e">
        <f t="shared" si="1713"/>
        <v>#VALUE!</v>
      </c>
      <c r="EJ280" s="198" t="e">
        <f t="shared" si="1713"/>
        <v>#VALUE!</v>
      </c>
      <c r="EK280" s="198" t="e">
        <f t="shared" si="1713"/>
        <v>#VALUE!</v>
      </c>
      <c r="EL280" s="198" t="e">
        <f t="shared" si="1713"/>
        <v>#VALUE!</v>
      </c>
      <c r="EM280" s="198" t="e">
        <f t="shared" si="1713"/>
        <v>#DIV/0!</v>
      </c>
      <c r="EN280" s="198" t="e">
        <f t="shared" si="1713"/>
        <v>#VALUE!</v>
      </c>
      <c r="EO280" s="198" t="e">
        <f t="shared" si="1713"/>
        <v>#VALUE!</v>
      </c>
      <c r="EP280" s="511">
        <f t="shared" ref="EP280:EW280" si="1714">EP279</f>
        <v>0.08</v>
      </c>
      <c r="EQ280" s="511">
        <f t="shared" si="1714"/>
        <v>0.015</v>
      </c>
      <c r="ER280" s="511">
        <f t="shared" si="1714"/>
        <v>0.015</v>
      </c>
      <c r="ES280" s="511">
        <f t="shared" si="1714"/>
        <v>0.015</v>
      </c>
      <c r="ET280" s="511">
        <f t="shared" si="1714"/>
        <v>0.015</v>
      </c>
      <c r="EU280" s="511">
        <f t="shared" si="1714"/>
        <v>0.09</v>
      </c>
      <c r="EV280" s="511">
        <f t="shared" si="1714"/>
        <v>0.09</v>
      </c>
      <c r="EW280" s="511">
        <f t="shared" si="1714"/>
        <v>0.09</v>
      </c>
      <c r="EX280" s="420" t="str">
        <f>IF(_tag_month_day!AS276="","",_tag_month_day!AS276/100)</f>
        <v/>
      </c>
      <c r="EY280" s="420" t="str">
        <f>IF(_tag_month_day!AT276="","",_tag_month_day!AT276/100)</f>
        <v/>
      </c>
      <c r="EZ280" s="420" t="str">
        <f>IF(_tag_month_day!AU276="","",_tag_month_day!AU276/100)</f>
        <v/>
      </c>
      <c r="FA280" s="420" t="str">
        <f>IF(_tag_month_day!AV276="","",_tag_month_day!AV276/100)</f>
        <v/>
      </c>
      <c r="FB280" s="420" t="str">
        <f>IF(_tag_month_day!AW276="","",_tag_month_day!AW276/100)</f>
        <v/>
      </c>
      <c r="FC280" s="420" t="str">
        <f>IF(_tag_month_day!AX276="","",_tag_month_day!AX276/100)</f>
        <v/>
      </c>
      <c r="FD280" s="510">
        <f t="shared" si="1611"/>
        <v>0.33</v>
      </c>
      <c r="FE280" s="510">
        <f t="shared" si="1612"/>
        <v>0.19</v>
      </c>
      <c r="FF280" s="510">
        <f t="shared" si="1613"/>
        <v>0.003</v>
      </c>
      <c r="FG280" s="510">
        <f t="shared" si="1614"/>
        <v>0</v>
      </c>
      <c r="FH280" s="603">
        <f t="shared" si="1615"/>
        <v>0.0001</v>
      </c>
      <c r="FI280" s="510">
        <f t="shared" ref="FI280:FR280" si="1715">FI279</f>
        <v>0.41</v>
      </c>
      <c r="FJ280" s="510">
        <f t="shared" si="1715"/>
        <v>0.11</v>
      </c>
      <c r="FK280" s="510">
        <f t="shared" si="1715"/>
        <v>0.015</v>
      </c>
      <c r="FL280" s="510">
        <f t="shared" si="1715"/>
        <v>0</v>
      </c>
      <c r="FM280" s="603">
        <f t="shared" si="1715"/>
        <v>0.0001</v>
      </c>
      <c r="FN280" s="510" t="str">
        <f>IF(_tag_month_day!AY276="","",_tag_month_day!AY276/100)</f>
        <v/>
      </c>
      <c r="FO280" s="510" t="str">
        <f>IF(_tag_month_day!AZ276="","",_tag_month_day!AZ276/100)</f>
        <v/>
      </c>
      <c r="FP280" s="510" t="str">
        <f>IF(_tag_month_day!BA276="","",_tag_month_day!BA276/100)</f>
        <v/>
      </c>
      <c r="FQ280" s="510" t="str">
        <f>IF(_tag_month_day!BB276="","",_tag_month_day!BB276/100)</f>
        <v/>
      </c>
      <c r="FR280" s="603" t="str">
        <f>IF(_tag_month_day!BC276="","",_tag_month_day!BC276/100)</f>
        <v/>
      </c>
      <c r="FS280" s="510" t="str">
        <f>IF(_tag_month_day!BD276="","",_tag_month_day!BD276/100)</f>
        <v/>
      </c>
      <c r="FT280" s="510" t="str">
        <f>IF(_tag_month_day!BE276="","",_tag_month_day!BE276/100)</f>
        <v/>
      </c>
      <c r="FU280" s="510" t="str">
        <f>IF(_tag_month_day!BF276="","",_tag_month_day!BF276/100)</f>
        <v/>
      </c>
      <c r="FV280" s="510" t="str">
        <f>IF(_tag_month_day!BG276="","",_tag_month_day!BG276/100)</f>
        <v/>
      </c>
      <c r="FW280" s="603" t="str">
        <f>IF(_tag_month_day!BH276="","",_tag_month_day!BH276/100)</f>
        <v/>
      </c>
      <c r="FX280" s="510" t="str">
        <f>IF(_tag_month_day!BI276="","",_tag_month_day!BI276/100)</f>
        <v/>
      </c>
      <c r="FY280" s="510" t="str">
        <f>IF(_tag_month_day!BJ276="","",_tag_month_day!BJ276/100)</f>
        <v/>
      </c>
      <c r="FZ280" s="605" t="str">
        <f>IF(_tag_month_day!BK276="","",_tag_month_day!BK276/100)</f>
        <v/>
      </c>
      <c r="GA280" s="510" t="str">
        <f>IF(_tag_month_day!BL276="","",_tag_month_day!BL276/100)</f>
        <v/>
      </c>
      <c r="GB280" s="603" t="str">
        <f>IF(_tag_month_day!BM276="","",_tag_month_day!BM276/100)</f>
        <v/>
      </c>
      <c r="GC280" s="420" t="str">
        <f>IF(_tag_month_day!BN276="","",_tag_month_day!BN276/100)</f>
        <v/>
      </c>
      <c r="GD280" s="420" t="str">
        <f>IF(_tag_month_day!BO276="","",_tag_month_day!BO276/100)</f>
        <v/>
      </c>
      <c r="GE280" s="420" t="str">
        <f>IF(_tag_month_day!BP276="","",_tag_month_day!BP276/100)</f>
        <v/>
      </c>
      <c r="GF280" s="420" t="str">
        <f>IF(_tag_month_day!BQ276="","",_tag_month_day!BQ276/100)</f>
        <v/>
      </c>
      <c r="GG280" s="420" t="str">
        <f>IF(_tag_month_day!BR276="","",_tag_month_day!BR276/100)</f>
        <v/>
      </c>
      <c r="GH280" s="420" t="str">
        <f>IF(_tag_month_day!BS276="","",_tag_month_day!BS276/100)</f>
        <v/>
      </c>
      <c r="GI280" s="603" t="str">
        <f>IF(_tag_month_day!BT276="","",_tag_month_day!BT276/100)</f>
        <v/>
      </c>
      <c r="GJ280" s="612" t="str">
        <f>IF(_tag_month_day!BU276="","",_tag_month_day!BU276/100)</f>
        <v/>
      </c>
      <c r="GK280" s="620" t="str">
        <f>IF(_tag_month_day!BV276="",IF(_rlcf_month_day!A$2="","",_rlcf_month_day!A$2/100),_tag_month_day!BV276/100)</f>
        <v/>
      </c>
      <c r="GL280" s="620" t="str">
        <f>IF(_tag_month_day!BW276="",IF(_rlcf_month_day!B$2="","",_rlcf_month_day!B$2/100),_tag_month_day!BW276/100)</f>
        <v/>
      </c>
      <c r="GM280" s="621" t="str">
        <f>IF(_tag_month_day!BX276="",IF(_rlcf_month_day!C$2="","",_rlcf_month_day!C$2/100),_tag_month_day!BX276/100)</f>
        <v/>
      </c>
      <c r="GN280" s="620" t="str">
        <f>IF(_tag_month_day!BV276="",IF(_rlcf_month_day!A$2="","",_rlcf_month_day!A$2/100),_tag_month_day!BV276/100)</f>
        <v/>
      </c>
      <c r="GO280" s="620" t="str">
        <f>IF(_tag_month_day!BW276="",IF(_rlcf_month_day!B$2="","",_rlcf_month_day!B$2/100),_tag_month_day!BW276/100)</f>
        <v/>
      </c>
      <c r="GP280" s="620" t="str">
        <f>IF(_tag_month_day!CD276="",IF(_rlcf_month_day!E$2="","",_rlcf_month_day!E$2/100),_tag_month_day!CD276/100)</f>
        <v/>
      </c>
      <c r="GQ280" s="620" t="str">
        <f>IF(_tag_month_day!CE276="",IF(_rlcf_month_day!F$2="","",_rlcf_month_day!F$2/100),_tag_month_day!CE276/100)</f>
        <v/>
      </c>
      <c r="GR280" s="621" t="str">
        <f>IF(_tag_month_day!CF276="",IF(_rlcf_month_day!G$2="","",_rlcf_month_day!G$2/100),_tag_month_day!CF276/100)</f>
        <v/>
      </c>
      <c r="GS280" s="626">
        <f t="shared" ref="GS280:HH280" si="1716">GS279</f>
        <v>0.953</v>
      </c>
      <c r="GT280" s="626">
        <f t="shared" si="1716"/>
        <v>0.55</v>
      </c>
      <c r="GU280" s="626">
        <f t="shared" si="1716"/>
        <v>0.55</v>
      </c>
      <c r="GV280" s="626">
        <f t="shared" si="1716"/>
        <v>0.55</v>
      </c>
      <c r="GW280" s="626">
        <f t="shared" si="1716"/>
        <v>0.5</v>
      </c>
      <c r="GX280" s="626">
        <f t="shared" si="1716"/>
        <v>0.935</v>
      </c>
      <c r="GY280" s="626">
        <f t="shared" si="1716"/>
        <v>0.15</v>
      </c>
      <c r="GZ280" s="626">
        <f t="shared" si="1716"/>
        <v>1</v>
      </c>
      <c r="HA280" s="632">
        <f t="shared" si="1716"/>
        <v>0.047</v>
      </c>
      <c r="HB280" s="632">
        <f t="shared" si="1716"/>
        <v>0.45</v>
      </c>
      <c r="HC280" s="632">
        <f t="shared" si="1716"/>
        <v>0.45</v>
      </c>
      <c r="HD280" s="632">
        <f t="shared" si="1716"/>
        <v>0.45</v>
      </c>
      <c r="HE280" s="632">
        <f t="shared" si="1716"/>
        <v>0.5</v>
      </c>
      <c r="HF280" s="632">
        <f t="shared" si="1716"/>
        <v>0.065</v>
      </c>
      <c r="HG280" s="632">
        <f t="shared" si="1716"/>
        <v>0.85</v>
      </c>
      <c r="HH280" s="632">
        <f t="shared" si="1716"/>
        <v>0</v>
      </c>
      <c r="HI280" s="68">
        <f t="shared" si="1587"/>
        <v>0</v>
      </c>
      <c r="HJ280" s="68" t="e">
        <f t="shared" si="1618"/>
        <v>#VALUE!</v>
      </c>
      <c r="HK280" s="202">
        <f t="shared" si="1619"/>
        <v>0.85</v>
      </c>
      <c r="HL280" s="464">
        <f t="shared" si="1620"/>
        <v>550000</v>
      </c>
      <c r="HM280" s="464">
        <f t="shared" si="1621"/>
        <v>480000</v>
      </c>
      <c r="HN280" s="192" t="e">
        <f t="shared" si="1588"/>
        <v>#VALUE!</v>
      </c>
      <c r="HO280" s="192" t="e">
        <f>HN280*HK280*$HO$2/HL280*1000000</f>
        <v>#VALUE!</v>
      </c>
      <c r="HP280" s="192" t="e">
        <f>HN280*HK280*$HP$2/HM280*1000000</f>
        <v>#VALUE!</v>
      </c>
    </row>
    <row r="281" customFormat="1" spans="1:224">
      <c r="A281" s="381">
        <v>276</v>
      </c>
      <c r="B281" s="54">
        <f ca="1" t="shared" si="1622"/>
        <v>43628</v>
      </c>
      <c r="C281" s="57">
        <f t="shared" si="1623"/>
        <v>0.0416666666666667</v>
      </c>
      <c r="D281" s="68" t="str">
        <f ca="1" t="shared" si="1589"/>
        <v>白班</v>
      </c>
      <c r="E281" s="68" t="str">
        <f ca="1" t="shared" si="1590"/>
        <v>甲</v>
      </c>
      <c r="F281" s="68">
        <f ca="1">SUMPRODUCT((成本日报!$A$3:$A$95=计划!B281)*(成本日报!$B$3:$B$95=计划!$D281),成本日报!$C$3:$C$95)</f>
        <v>1</v>
      </c>
      <c r="G281" s="382">
        <f ca="1" t="shared" si="1624"/>
        <v>43628.4583333327</v>
      </c>
      <c r="H281" s="382">
        <f ca="1" t="shared" si="1591"/>
        <v>43628.4652777771</v>
      </c>
      <c r="I281" s="382">
        <f ca="1" t="shared" si="1592"/>
        <v>43628.4708333327</v>
      </c>
      <c r="J281" s="382">
        <f ca="1" t="shared" si="1593"/>
        <v>43628.4999999993</v>
      </c>
      <c r="K281" s="382">
        <f ca="1" t="shared" si="1594"/>
        <v>43628.5624999993</v>
      </c>
      <c r="L281" s="382">
        <f ca="1" t="shared" si="1595"/>
        <v>43628.5833333327</v>
      </c>
      <c r="M281" s="398" t="str">
        <f>IF(_tag_month_day!A277="","",_tag_month_day!A277)</f>
        <v/>
      </c>
      <c r="N281" s="398" t="str">
        <f>IF(_tag_month_day!B277="","",_tag_month_day!B277)</f>
        <v/>
      </c>
      <c r="O281" s="399" t="e">
        <f t="shared" si="1596"/>
        <v>#VALUE!</v>
      </c>
      <c r="P281" s="398" t="str">
        <f>IF(_tag_month_day!C277="","",_tag_month_day!C277)</f>
        <v/>
      </c>
      <c r="Q281" s="398" t="str">
        <f>IF(_tag_month_day!D277="","",_tag_month_day!D277)</f>
        <v/>
      </c>
      <c r="R281" s="416">
        <f>IF(_tag_month_day!CB277="",R280,_tag_month_day!CB277/100)</f>
        <v>0.07</v>
      </c>
      <c r="S281" s="417" t="str">
        <f>IF(_tag_month_day!E277="","",_tag_month_day!E277)</f>
        <v/>
      </c>
      <c r="T281" s="417" t="str">
        <f>IF(_tag_month_day!F277="","",_tag_month_day!F277)</f>
        <v/>
      </c>
      <c r="U281" s="418" t="e">
        <f t="shared" si="1550"/>
        <v>#VALUE!</v>
      </c>
      <c r="V281" s="53" t="e">
        <f t="shared" si="1551"/>
        <v>#VALUE!</v>
      </c>
      <c r="W281" s="419" t="str">
        <f>IF(_jhy_month_day!A277="","",_jhy_month_day!A277)</f>
        <v/>
      </c>
      <c r="X281" s="420" t="str">
        <f>IF(_jhy_month_day!B277="","",_jhy_month_day!B277/100)</f>
        <v/>
      </c>
      <c r="Y281" s="420" t="str">
        <f>IF(_jhy_month_day!C277="","",_jhy_month_day!C277/100)</f>
        <v/>
      </c>
      <c r="Z281" s="439">
        <f t="shared" si="1641"/>
        <v>69</v>
      </c>
      <c r="AA281" s="440" t="str">
        <f>IF(_tag_month_day!G277="","",_tag_month_day!G277/100)</f>
        <v/>
      </c>
      <c r="AB281" s="440" t="str">
        <f>IF(_tag_month_day!H277="","",_tag_month_day!H277/100)</f>
        <v/>
      </c>
      <c r="AC281" s="193">
        <f t="shared" si="1597"/>
        <v>1.59963432013121</v>
      </c>
      <c r="AD281" s="441" t="str">
        <f t="shared" si="1598"/>
        <v/>
      </c>
      <c r="AE281" s="442" t="str">
        <f t="shared" si="1599"/>
        <v/>
      </c>
      <c r="AF281" s="443">
        <v>1</v>
      </c>
      <c r="AG281" s="68" t="str">
        <f>IF(_duihao_month_day!A277="","",_duihao_month_day!A277)</f>
        <v/>
      </c>
      <c r="AH281" s="463">
        <f>IF(_gyk_month_day!B277="",AH280,_gyk_month_day!B277)</f>
        <v>820</v>
      </c>
      <c r="AI281" s="464" t="e">
        <f t="shared" si="1625"/>
        <v>#VALUE!</v>
      </c>
      <c r="AJ281" s="68" t="str">
        <f>IF(_tag_month_day!I277="","",_tag_month_day!I277)</f>
        <v/>
      </c>
      <c r="AK281" s="465" t="str">
        <f>IF(_tzyy_month_day!A277="","",_tzyy_month_day!A277)</f>
        <v/>
      </c>
      <c r="AL281" s="465" t="str">
        <f>IF(_tzyy_month_day!B277="","",_tzyy_month_day!B277)</f>
        <v/>
      </c>
      <c r="AM281" s="465" t="str">
        <f>IF(_tzyy_month_day!C277="","",_tzyy_month_day!C277)</f>
        <v/>
      </c>
      <c r="AN281" s="466" t="str">
        <f>IF(_tag_month_day!CG277="","",_tag_month_day!CG277)</f>
        <v/>
      </c>
      <c r="AO281" s="466" t="str">
        <f>IF(_tag_month_day!CH277="","",_tag_month_day!CH277)</f>
        <v/>
      </c>
      <c r="AP281" s="486" t="e">
        <f t="shared" si="1600"/>
        <v>#VALUE!</v>
      </c>
      <c r="AQ281" s="487" t="str">
        <f>IF(_tag_month_day!J277="","",_tag_month_day!J277/100)</f>
        <v/>
      </c>
      <c r="AR281" s="488">
        <f t="shared" si="1601"/>
        <v>1.3</v>
      </c>
      <c r="AS281" s="489" t="e">
        <f t="shared" si="1552"/>
        <v>#VALUE!</v>
      </c>
      <c r="AT281" s="489">
        <f t="shared" si="1602"/>
        <v>0</v>
      </c>
      <c r="AU281" s="490" t="str">
        <f>IF(_tag_month_day!K277="","",_tag_month_day!K277)</f>
        <v/>
      </c>
      <c r="AV281" s="491" t="str">
        <f>IF(_tag_month_day!L277="","",_tag_month_day!L277/100)</f>
        <v/>
      </c>
      <c r="AW281" s="420">
        <f t="shared" si="1524"/>
        <v>0</v>
      </c>
      <c r="AX281" s="420">
        <f t="shared" si="1603"/>
        <v>0</v>
      </c>
      <c r="AY281" s="420" t="str">
        <f>IF(_tag_month_day!M277="","",_tag_month_day!M277/100)</f>
        <v/>
      </c>
      <c r="AZ281" s="420" t="str">
        <f>IF(_tag_month_day!N277="","",_tag_month_day!N277/100)</f>
        <v/>
      </c>
      <c r="BA281" s="420" t="str">
        <f>IF(_tag_month_day!O277="","",_tag_month_day!O277/100)</f>
        <v/>
      </c>
      <c r="BB281" s="496" t="str">
        <f>IF(_tag_month_day!P277="","",_tag_month_day!P277/100)</f>
        <v/>
      </c>
      <c r="BC281" s="496">
        <f t="shared" si="1604"/>
        <v>0</v>
      </c>
      <c r="BD281" s="496" t="str">
        <f>IF(_tag_month_day!Q277="","",_tag_month_day!Q277/100)</f>
        <v/>
      </c>
      <c r="BE281" s="510" t="str">
        <f>IF(_tag_month_day!R277="","",_tag_month_day!R277/100)</f>
        <v/>
      </c>
      <c r="BF281" s="413" t="str">
        <f>IF(_tag_month_day!CC277="","",_tag_month_day!CC277/100)</f>
        <v/>
      </c>
      <c r="BG281" s="511" t="e">
        <f t="shared" si="1553"/>
        <v>#VALUE!</v>
      </c>
      <c r="BH281" s="198">
        <f t="shared" si="1554"/>
        <v>0</v>
      </c>
      <c r="BI281" s="512" t="e">
        <f>IF(CX281=0,BI280,(DK281*查询!$R$5+DL281*查询!$Q$5+DM281*查询!$N$5+DN281*查询!$O$5+DO281*查询!$P$5)*AF281/CX281)</f>
        <v>#VALUE!</v>
      </c>
      <c r="BJ281" s="512" t="e">
        <f>IF(CX281=0,BJ280,(DP281*查询!$S$5+DQ281*查询!$T$5+DR281*查询!$U$5)*AF281/CX281)</f>
        <v>#VALUE!</v>
      </c>
      <c r="BK281" s="512">
        <f t="shared" si="1605"/>
        <v>1</v>
      </c>
      <c r="BL281" s="513" t="str">
        <f>IF(_cfyc_month_day!A277="","",_cfyc_month_day!A277)</f>
        <v/>
      </c>
      <c r="BM281" s="513" t="str">
        <f>IF(_cfyc_month_day!B277="","",_cfyc_month_day!B277)</f>
        <v/>
      </c>
      <c r="BN281" s="513" t="str">
        <f>IF(_cfyc_month_day!C277="","",_cfyc_month_day!C277)</f>
        <v/>
      </c>
      <c r="BO281" s="522" t="str">
        <f>IF(_cfyc_month_day!D277="","",_cfyc_month_day!D277)</f>
        <v/>
      </c>
      <c r="BP281" s="522" t="str">
        <f>IF(_cfyc_month_day!E277="","",_cfyc_month_day!E277)</f>
        <v/>
      </c>
      <c r="BQ281" s="522" t="str">
        <f>IF(_cfyc_month_day!F277="","",_cfyc_month_day!F277)</f>
        <v/>
      </c>
      <c r="BR281" s="513" t="str">
        <f>IF(_tag_month_day!T277="","",_tag_month_day!T277)</f>
        <v/>
      </c>
      <c r="BS281" s="513" t="str">
        <f>IF(_tag_month_day!U277="","",_tag_month_day!U277)</f>
        <v/>
      </c>
      <c r="BT281" s="523" t="str">
        <f t="shared" si="1606"/>
        <v/>
      </c>
      <c r="BU281" s="223" t="str">
        <f>IF(_tag_month_day!V277="","",_tag_month_day!V277)</f>
        <v/>
      </c>
      <c r="BV281" s="206" t="str">
        <f>IF(_tag_month_day!W277="","",_tag_month_day!W277)</f>
        <v/>
      </c>
      <c r="BW281" s="540" t="str">
        <f>IF(_tag_month_day!X277="","",_tag_month_day!X277)</f>
        <v/>
      </c>
      <c r="BX281" s="540" t="str">
        <f>IF(_tag_month_day!Y277="","",_tag_month_day!Y277)</f>
        <v/>
      </c>
      <c r="BY281" s="541">
        <f ca="1" t="shared" si="1607"/>
        <v>43628.5833333327</v>
      </c>
      <c r="BZ281" s="542" t="s">
        <v>215</v>
      </c>
      <c r="CA281" s="543" t="str">
        <f>IF(_jhy2_month_day!A277="","",_jhy2_month_day!A277)</f>
        <v/>
      </c>
      <c r="CB281" s="464" t="str">
        <f>IF(_jhy2_month_day!B277="","",_jhy2_month_day!B277)</f>
        <v/>
      </c>
      <c r="CC281" s="464" t="str">
        <f>IF(_jhy2_month_day!C277="","",_jhy2_month_day!C277)</f>
        <v/>
      </c>
      <c r="CD281" s="464" t="str">
        <f>IF(_jhy2_month_day!D277="","",_jhy2_month_day!D277)</f>
        <v/>
      </c>
      <c r="CE281" s="464" t="str">
        <f>IF(_jhy2_month_day!E277="","",_jhy2_month_day!E277)</f>
        <v/>
      </c>
      <c r="CF281" s="464" t="str">
        <f>IF(_jhy2_month_day!F277="","",_jhy2_month_day!F277)</f>
        <v/>
      </c>
      <c r="CG281" s="464" t="str">
        <f>IF(_jhy2_month_day!G277="","",_jhy2_month_day!G277)</f>
        <v/>
      </c>
      <c r="CH281" s="464" t="str">
        <f>IF(_jhy2_month_day!H277="","",_jhy2_month_day!H277)</f>
        <v/>
      </c>
      <c r="CI281" s="464" t="str">
        <f>IF(_jhy2_month_day!I277="","",_jhy2_month_day!I277)</f>
        <v/>
      </c>
      <c r="CJ281" s="464" t="str">
        <f>IF(_jhy2_month_day!J277="","",_jhy2_month_day!J277)</f>
        <v/>
      </c>
      <c r="CK281" s="464" t="str">
        <f>IF(_jhy2_month_day!K277="","",_jhy2_month_day!K277)</f>
        <v/>
      </c>
      <c r="CL281" s="562" t="str">
        <f>IF(_jhy2_month_day!L277="","",_jhy2_month_day!L277)</f>
        <v/>
      </c>
      <c r="CM281" s="562" t="str">
        <f>IF(_jhy2_month_day!M277="","",_jhy2_month_day!M277)</f>
        <v/>
      </c>
      <c r="CN281" s="562" t="str">
        <f>IF(_jhy2_month_day!N277="","",_jhy2_month_day!N277)</f>
        <v/>
      </c>
      <c r="CO281" s="562" t="str">
        <f>IF(_jhy2_month_day!O277="","",_jhy2_month_day!O277)</f>
        <v/>
      </c>
      <c r="CP281" s="562" t="str">
        <f>IF(_jhy2_month_day!P277="","",_jhy2_month_day!P277)</f>
        <v/>
      </c>
      <c r="CQ281" s="562" t="str">
        <f>IF(_jhy2_month_day!Q277="","",_jhy2_month_day!Q277)</f>
        <v/>
      </c>
      <c r="CR281" s="563" t="str">
        <f>IF(_jhy2_month_day!R277="","",_jhy2_month_day!R277)</f>
        <v/>
      </c>
      <c r="CS281" s="576" t="str">
        <f>IF(_jhy2_month_day!S277="","",_jhy2_month_day!S277)</f>
        <v/>
      </c>
      <c r="CT281" s="562" t="str">
        <f>IF(_jhy2_month_day!T277="","",_jhy2_month_day!T277)</f>
        <v/>
      </c>
      <c r="CU281" s="577" t="e">
        <f t="shared" si="1555"/>
        <v>#VALUE!</v>
      </c>
      <c r="CV281" s="198" t="e">
        <f t="shared" si="1556"/>
        <v>#VALUE!</v>
      </c>
      <c r="CW281" s="192" t="e">
        <f t="shared" si="1557"/>
        <v>#VALUE!</v>
      </c>
      <c r="CX281" s="192" t="e">
        <f t="shared" si="1558"/>
        <v>#VALUE!</v>
      </c>
      <c r="CY281" s="202" t="e">
        <f t="shared" si="1559"/>
        <v>#VALUE!</v>
      </c>
      <c r="CZ281" s="192" t="e">
        <f t="shared" ref="CZ281:DI281" si="1717">$AJ281*EF281</f>
        <v>#VALUE!</v>
      </c>
      <c r="DA281" s="192" t="e">
        <f t="shared" si="1717"/>
        <v>#VALUE!</v>
      </c>
      <c r="DB281" s="192" t="e">
        <f t="shared" si="1717"/>
        <v>#VALUE!</v>
      </c>
      <c r="DC281" s="192" t="e">
        <f t="shared" si="1717"/>
        <v>#VALUE!</v>
      </c>
      <c r="DD281" s="192" t="e">
        <f t="shared" si="1717"/>
        <v>#VALUE!</v>
      </c>
      <c r="DE281" s="192" t="e">
        <f t="shared" si="1717"/>
        <v>#VALUE!</v>
      </c>
      <c r="DF281" s="192" t="e">
        <f t="shared" si="1717"/>
        <v>#VALUE!</v>
      </c>
      <c r="DG281" s="192" t="e">
        <f t="shared" si="1717"/>
        <v>#VALUE!</v>
      </c>
      <c r="DH281" s="192" t="e">
        <f t="shared" si="1717"/>
        <v>#VALUE!</v>
      </c>
      <c r="DI281" s="192" t="e">
        <f t="shared" si="1717"/>
        <v>#VALUE!</v>
      </c>
      <c r="DJ281" s="192" t="e">
        <f t="shared" si="1561"/>
        <v>#VALUE!</v>
      </c>
      <c r="DK281" s="192" t="e">
        <f t="shared" si="1562"/>
        <v>#VALUE!</v>
      </c>
      <c r="DL281" s="192" t="e">
        <f t="shared" si="1563"/>
        <v>#VALUE!</v>
      </c>
      <c r="DM281" s="192" t="e">
        <f t="shared" si="1564"/>
        <v>#VALUE!</v>
      </c>
      <c r="DN281" s="192" t="e">
        <f t="shared" si="1565"/>
        <v>#VALUE!</v>
      </c>
      <c r="DO281" s="192" t="e">
        <f t="shared" si="1566"/>
        <v>#VALUE!</v>
      </c>
      <c r="DP281" s="192" t="e">
        <f t="shared" si="1567"/>
        <v>#VALUE!</v>
      </c>
      <c r="DQ281" s="192" t="e">
        <f t="shared" si="1568"/>
        <v>#VALUE!</v>
      </c>
      <c r="DR281" s="192" t="e">
        <f t="shared" si="1569"/>
        <v>#VALUE!</v>
      </c>
      <c r="DS281" s="192" t="e">
        <f t="shared" si="1570"/>
        <v>#VALUE!</v>
      </c>
      <c r="DT281" s="192" t="e">
        <f t="shared" si="1571"/>
        <v>#VALUE!</v>
      </c>
      <c r="DU281" s="192" t="e">
        <f t="shared" si="1572"/>
        <v>#VALUE!</v>
      </c>
      <c r="DV281" s="198" t="e">
        <f t="shared" si="1573"/>
        <v>#VALUE!</v>
      </c>
      <c r="DW281" s="198" t="e">
        <f t="shared" si="1574"/>
        <v>#DIV/0!</v>
      </c>
      <c r="DX281" s="198" t="e">
        <f t="shared" si="1575"/>
        <v>#DIV/0!</v>
      </c>
      <c r="DY281" s="198" t="e">
        <f t="shared" si="1576"/>
        <v>#VALUE!</v>
      </c>
      <c r="DZ281" s="198" t="e">
        <f t="shared" si="1577"/>
        <v>#VALUE!</v>
      </c>
      <c r="EA281" s="198" t="e">
        <f t="shared" si="1578"/>
        <v>#VALUE!</v>
      </c>
      <c r="EB281" s="198" t="e">
        <f t="shared" si="1579"/>
        <v>#VALUE!</v>
      </c>
      <c r="EC281" s="198" t="e">
        <f t="shared" si="1580"/>
        <v>#DIV/0!</v>
      </c>
      <c r="ED281" s="198" t="e">
        <f t="shared" si="1581"/>
        <v>#VALUE!</v>
      </c>
      <c r="EE281" s="198" t="e">
        <f t="shared" si="1582"/>
        <v>#VALUE!</v>
      </c>
      <c r="EF281" s="198" t="e">
        <f t="shared" ref="EF281:EO281" si="1718">DV281/SUM($DV281:$EE281)</f>
        <v>#VALUE!</v>
      </c>
      <c r="EG281" s="198" t="e">
        <f t="shared" si="1718"/>
        <v>#DIV/0!</v>
      </c>
      <c r="EH281" s="198" t="e">
        <f t="shared" si="1718"/>
        <v>#DIV/0!</v>
      </c>
      <c r="EI281" s="198" t="e">
        <f t="shared" si="1718"/>
        <v>#VALUE!</v>
      </c>
      <c r="EJ281" s="198" t="e">
        <f t="shared" si="1718"/>
        <v>#VALUE!</v>
      </c>
      <c r="EK281" s="198" t="e">
        <f t="shared" si="1718"/>
        <v>#VALUE!</v>
      </c>
      <c r="EL281" s="198" t="e">
        <f t="shared" si="1718"/>
        <v>#VALUE!</v>
      </c>
      <c r="EM281" s="198" t="e">
        <f t="shared" si="1718"/>
        <v>#DIV/0!</v>
      </c>
      <c r="EN281" s="198" t="e">
        <f t="shared" si="1718"/>
        <v>#VALUE!</v>
      </c>
      <c r="EO281" s="198" t="e">
        <f t="shared" si="1718"/>
        <v>#VALUE!</v>
      </c>
      <c r="EP281" s="511">
        <f t="shared" ref="EP281:EW281" si="1719">EP280</f>
        <v>0.08</v>
      </c>
      <c r="EQ281" s="511">
        <f t="shared" si="1719"/>
        <v>0.015</v>
      </c>
      <c r="ER281" s="511">
        <f t="shared" si="1719"/>
        <v>0.015</v>
      </c>
      <c r="ES281" s="511">
        <f t="shared" si="1719"/>
        <v>0.015</v>
      </c>
      <c r="ET281" s="511">
        <f t="shared" si="1719"/>
        <v>0.015</v>
      </c>
      <c r="EU281" s="511">
        <f t="shared" si="1719"/>
        <v>0.09</v>
      </c>
      <c r="EV281" s="511">
        <f t="shared" si="1719"/>
        <v>0.09</v>
      </c>
      <c r="EW281" s="511">
        <f t="shared" si="1719"/>
        <v>0.09</v>
      </c>
      <c r="EX281" s="420" t="str">
        <f>IF(_tag_month_day!AS277="","",_tag_month_day!AS277/100)</f>
        <v/>
      </c>
      <c r="EY281" s="420" t="str">
        <f>IF(_tag_month_day!AT277="","",_tag_month_day!AT277/100)</f>
        <v/>
      </c>
      <c r="EZ281" s="420" t="str">
        <f>IF(_tag_month_day!AU277="","",_tag_month_day!AU277/100)</f>
        <v/>
      </c>
      <c r="FA281" s="420" t="str">
        <f>IF(_tag_month_day!AV277="","",_tag_month_day!AV277/100)</f>
        <v/>
      </c>
      <c r="FB281" s="420" t="str">
        <f>IF(_tag_month_day!AW277="","",_tag_month_day!AW277/100)</f>
        <v/>
      </c>
      <c r="FC281" s="420" t="str">
        <f>IF(_tag_month_day!AX277="","",_tag_month_day!AX277/100)</f>
        <v/>
      </c>
      <c r="FD281" s="510">
        <f t="shared" si="1611"/>
        <v>0.33</v>
      </c>
      <c r="FE281" s="510">
        <f t="shared" si="1612"/>
        <v>0.19</v>
      </c>
      <c r="FF281" s="510">
        <f t="shared" si="1613"/>
        <v>0.003</v>
      </c>
      <c r="FG281" s="510">
        <f t="shared" si="1614"/>
        <v>0</v>
      </c>
      <c r="FH281" s="603">
        <f t="shared" si="1615"/>
        <v>0.0001</v>
      </c>
      <c r="FI281" s="510">
        <f t="shared" ref="FI281:FR281" si="1720">FI280</f>
        <v>0.41</v>
      </c>
      <c r="FJ281" s="510">
        <f t="shared" si="1720"/>
        <v>0.11</v>
      </c>
      <c r="FK281" s="510">
        <f t="shared" si="1720"/>
        <v>0.015</v>
      </c>
      <c r="FL281" s="510">
        <f t="shared" si="1720"/>
        <v>0</v>
      </c>
      <c r="FM281" s="603">
        <f t="shared" si="1720"/>
        <v>0.0001</v>
      </c>
      <c r="FN281" s="510" t="str">
        <f>IF(_tag_month_day!AY277="","",_tag_month_day!AY277/100)</f>
        <v/>
      </c>
      <c r="FO281" s="510" t="str">
        <f>IF(_tag_month_day!AZ277="","",_tag_month_day!AZ277/100)</f>
        <v/>
      </c>
      <c r="FP281" s="510" t="str">
        <f>IF(_tag_month_day!BA277="","",_tag_month_day!BA277/100)</f>
        <v/>
      </c>
      <c r="FQ281" s="510" t="str">
        <f>IF(_tag_month_day!BB277="","",_tag_month_day!BB277/100)</f>
        <v/>
      </c>
      <c r="FR281" s="603" t="str">
        <f>IF(_tag_month_day!BC277="","",_tag_month_day!BC277/100)</f>
        <v/>
      </c>
      <c r="FS281" s="510" t="str">
        <f>IF(_tag_month_day!BD277="","",_tag_month_day!BD277/100)</f>
        <v/>
      </c>
      <c r="FT281" s="510" t="str">
        <f>IF(_tag_month_day!BE277="","",_tag_month_day!BE277/100)</f>
        <v/>
      </c>
      <c r="FU281" s="510" t="str">
        <f>IF(_tag_month_day!BF277="","",_tag_month_day!BF277/100)</f>
        <v/>
      </c>
      <c r="FV281" s="510" t="str">
        <f>IF(_tag_month_day!BG277="","",_tag_month_day!BG277/100)</f>
        <v/>
      </c>
      <c r="FW281" s="603" t="str">
        <f>IF(_tag_month_day!BH277="","",_tag_month_day!BH277/100)</f>
        <v/>
      </c>
      <c r="FX281" s="510" t="str">
        <f>IF(_tag_month_day!BI277="","",_tag_month_day!BI277/100)</f>
        <v/>
      </c>
      <c r="FY281" s="510" t="str">
        <f>IF(_tag_month_day!BJ277="","",_tag_month_day!BJ277/100)</f>
        <v/>
      </c>
      <c r="FZ281" s="605" t="str">
        <f>IF(_tag_month_day!BK277="","",_tag_month_day!BK277/100)</f>
        <v/>
      </c>
      <c r="GA281" s="510" t="str">
        <f>IF(_tag_month_day!BL277="","",_tag_month_day!BL277/100)</f>
        <v/>
      </c>
      <c r="GB281" s="603" t="str">
        <f>IF(_tag_month_day!BM277="","",_tag_month_day!BM277/100)</f>
        <v/>
      </c>
      <c r="GC281" s="420" t="str">
        <f>IF(_tag_month_day!BN277="","",_tag_month_day!BN277/100)</f>
        <v/>
      </c>
      <c r="GD281" s="420" t="str">
        <f>IF(_tag_month_day!BO277="","",_tag_month_day!BO277/100)</f>
        <v/>
      </c>
      <c r="GE281" s="420" t="str">
        <f>IF(_tag_month_day!BP277="","",_tag_month_day!BP277/100)</f>
        <v/>
      </c>
      <c r="GF281" s="420" t="str">
        <f>IF(_tag_month_day!BQ277="","",_tag_month_day!BQ277/100)</f>
        <v/>
      </c>
      <c r="GG281" s="420" t="str">
        <f>IF(_tag_month_day!BR277="","",_tag_month_day!BR277/100)</f>
        <v/>
      </c>
      <c r="GH281" s="420" t="str">
        <f>IF(_tag_month_day!BS277="","",_tag_month_day!BS277/100)</f>
        <v/>
      </c>
      <c r="GI281" s="603" t="str">
        <f>IF(_tag_month_day!BT277="","",_tag_month_day!BT277/100)</f>
        <v/>
      </c>
      <c r="GJ281" s="612" t="str">
        <f>IF(_tag_month_day!BU277="","",_tag_month_day!BU277/100)</f>
        <v/>
      </c>
      <c r="GK281" s="620" t="str">
        <f>IF(_tag_month_day!BV277="",IF(_rlcf_month_day!A$2="","",_rlcf_month_day!A$2/100),_tag_month_day!BV277/100)</f>
        <v/>
      </c>
      <c r="GL281" s="620" t="str">
        <f>IF(_tag_month_day!BW277="",IF(_rlcf_month_day!B$2="","",_rlcf_month_day!B$2/100),_tag_month_day!BW277/100)</f>
        <v/>
      </c>
      <c r="GM281" s="621" t="str">
        <f>IF(_tag_month_day!BX277="",IF(_rlcf_month_day!C$2="","",_rlcf_month_day!C$2/100),_tag_month_day!BX277/100)</f>
        <v/>
      </c>
      <c r="GN281" s="620" t="str">
        <f>IF(_tag_month_day!BV277="",IF(_rlcf_month_day!A$2="","",_rlcf_month_day!A$2/100),_tag_month_day!BV277/100)</f>
        <v/>
      </c>
      <c r="GO281" s="620" t="str">
        <f>IF(_tag_month_day!BW277="",IF(_rlcf_month_day!B$2="","",_rlcf_month_day!B$2/100),_tag_month_day!BW277/100)</f>
        <v/>
      </c>
      <c r="GP281" s="620" t="str">
        <f>IF(_tag_month_day!CD277="",IF(_rlcf_month_day!E$2="","",_rlcf_month_day!E$2/100),_tag_month_day!CD277/100)</f>
        <v/>
      </c>
      <c r="GQ281" s="620" t="str">
        <f>IF(_tag_month_day!CE277="",IF(_rlcf_month_day!F$2="","",_rlcf_month_day!F$2/100),_tag_month_day!CE277/100)</f>
        <v/>
      </c>
      <c r="GR281" s="621" t="str">
        <f>IF(_tag_month_day!CF277="",IF(_rlcf_month_day!G$2="","",_rlcf_month_day!G$2/100),_tag_month_day!CF277/100)</f>
        <v/>
      </c>
      <c r="GS281" s="626">
        <f t="shared" ref="GS281:HH281" si="1721">GS280</f>
        <v>0.953</v>
      </c>
      <c r="GT281" s="626">
        <f t="shared" si="1721"/>
        <v>0.55</v>
      </c>
      <c r="GU281" s="626">
        <f t="shared" si="1721"/>
        <v>0.55</v>
      </c>
      <c r="GV281" s="626">
        <f t="shared" si="1721"/>
        <v>0.55</v>
      </c>
      <c r="GW281" s="626">
        <f t="shared" si="1721"/>
        <v>0.5</v>
      </c>
      <c r="GX281" s="626">
        <f t="shared" si="1721"/>
        <v>0.935</v>
      </c>
      <c r="GY281" s="626">
        <f t="shared" si="1721"/>
        <v>0.15</v>
      </c>
      <c r="GZ281" s="626">
        <f t="shared" si="1721"/>
        <v>1</v>
      </c>
      <c r="HA281" s="632">
        <f t="shared" si="1721"/>
        <v>0.047</v>
      </c>
      <c r="HB281" s="632">
        <f t="shared" si="1721"/>
        <v>0.45</v>
      </c>
      <c r="HC281" s="632">
        <f t="shared" si="1721"/>
        <v>0.45</v>
      </c>
      <c r="HD281" s="632">
        <f t="shared" si="1721"/>
        <v>0.45</v>
      </c>
      <c r="HE281" s="632">
        <f t="shared" si="1721"/>
        <v>0.5</v>
      </c>
      <c r="HF281" s="632">
        <f t="shared" si="1721"/>
        <v>0.065</v>
      </c>
      <c r="HG281" s="632">
        <f t="shared" si="1721"/>
        <v>0.85</v>
      </c>
      <c r="HH281" s="632">
        <f t="shared" si="1721"/>
        <v>0</v>
      </c>
      <c r="HI281" s="68" t="e">
        <f t="shared" si="1587"/>
        <v>#VALUE!</v>
      </c>
      <c r="HJ281" s="68" t="e">
        <f t="shared" si="1618"/>
        <v>#VALUE!</v>
      </c>
      <c r="HK281" s="202">
        <f t="shared" si="1619"/>
        <v>0.85</v>
      </c>
      <c r="HL281" s="464">
        <f t="shared" si="1620"/>
        <v>550000</v>
      </c>
      <c r="HM281" s="464">
        <f t="shared" si="1621"/>
        <v>480000</v>
      </c>
      <c r="HN281" s="192" t="e">
        <f t="shared" si="1588"/>
        <v>#VALUE!</v>
      </c>
      <c r="HO281" s="192" t="e">
        <f>HN281*HK281*$HO$2/HL281*1000000</f>
        <v>#VALUE!</v>
      </c>
      <c r="HP281" s="192" t="e">
        <f>HN281*HK281*$HP$2/HM281*1000000</f>
        <v>#VALUE!</v>
      </c>
    </row>
    <row r="282" customFormat="1" spans="1:224">
      <c r="A282" s="381">
        <v>277</v>
      </c>
      <c r="B282" s="54">
        <f ca="1" t="shared" si="1622"/>
        <v>43628</v>
      </c>
      <c r="C282" s="57">
        <f t="shared" si="1623"/>
        <v>0.0416666666666667</v>
      </c>
      <c r="D282" s="68" t="str">
        <f ca="1" t="shared" si="1589"/>
        <v>白班</v>
      </c>
      <c r="E282" s="68" t="str">
        <f ca="1" t="shared" si="1590"/>
        <v>甲</v>
      </c>
      <c r="F282" s="68">
        <f ca="1">SUMPRODUCT((成本日报!$A$3:$A$95=计划!B282)*(成本日报!$B$3:$B$95=计划!$D282),成本日报!$C$3:$C$95)</f>
        <v>1</v>
      </c>
      <c r="G282" s="382">
        <f ca="1" t="shared" si="1624"/>
        <v>43628.4999999993</v>
      </c>
      <c r="H282" s="382">
        <f ca="1" t="shared" si="1591"/>
        <v>43628.5069444438</v>
      </c>
      <c r="I282" s="382">
        <f ca="1" t="shared" si="1592"/>
        <v>43628.5124999993</v>
      </c>
      <c r="J282" s="382">
        <f ca="1" t="shared" si="1593"/>
        <v>43628.541666666</v>
      </c>
      <c r="K282" s="382">
        <f ca="1" t="shared" si="1594"/>
        <v>43628.604166666</v>
      </c>
      <c r="L282" s="382">
        <f ca="1" t="shared" si="1595"/>
        <v>43628.6249999993</v>
      </c>
      <c r="M282" s="398" t="str">
        <f>IF(_tag_month_day!A278="","",_tag_month_day!A278)</f>
        <v/>
      </c>
      <c r="N282" s="398" t="str">
        <f>IF(_tag_month_day!B278="","",_tag_month_day!B278)</f>
        <v/>
      </c>
      <c r="O282" s="399" t="e">
        <f t="shared" si="1596"/>
        <v>#VALUE!</v>
      </c>
      <c r="P282" s="398" t="str">
        <f>IF(_tag_month_day!C278="","",_tag_month_day!C278)</f>
        <v/>
      </c>
      <c r="Q282" s="398" t="str">
        <f>IF(_tag_month_day!D278="","",_tag_month_day!D278)</f>
        <v/>
      </c>
      <c r="R282" s="416">
        <f>IF(_tag_month_day!CB278="",R281,_tag_month_day!CB278/100)</f>
        <v>0.07</v>
      </c>
      <c r="S282" s="417" t="str">
        <f>IF(_tag_month_day!E278="","",_tag_month_day!E278)</f>
        <v/>
      </c>
      <c r="T282" s="417" t="str">
        <f>IF(_tag_month_day!F278="","",_tag_month_day!F278)</f>
        <v/>
      </c>
      <c r="U282" s="418" t="e">
        <f t="shared" si="1550"/>
        <v>#VALUE!</v>
      </c>
      <c r="V282" s="53" t="e">
        <f t="shared" si="1551"/>
        <v>#VALUE!</v>
      </c>
      <c r="W282" s="419" t="str">
        <f>IF(_jhy_month_day!A278="","",_jhy_month_day!A278)</f>
        <v/>
      </c>
      <c r="X282" s="420" t="str">
        <f>IF(_jhy_month_day!B278="","",_jhy_month_day!B278/100)</f>
        <v/>
      </c>
      <c r="Y282" s="420" t="str">
        <f>IF(_jhy_month_day!C278="","",_jhy_month_day!C278/100)</f>
        <v/>
      </c>
      <c r="Z282" s="439">
        <f t="shared" si="1641"/>
        <v>70</v>
      </c>
      <c r="AA282" s="440" t="str">
        <f>IF(_tag_month_day!G278="","",_tag_month_day!G278/100)</f>
        <v/>
      </c>
      <c r="AB282" s="440" t="str">
        <f>IF(_tag_month_day!H278="","",_tag_month_day!H278/100)</f>
        <v/>
      </c>
      <c r="AC282" s="193">
        <f t="shared" si="1597"/>
        <v>1.59963432013121</v>
      </c>
      <c r="AD282" s="441" t="str">
        <f t="shared" si="1598"/>
        <v/>
      </c>
      <c r="AE282" s="442" t="str">
        <f t="shared" si="1599"/>
        <v/>
      </c>
      <c r="AF282" s="443">
        <v>1</v>
      </c>
      <c r="AG282" s="68" t="str">
        <f>IF(_duihao_month_day!A278="","",_duihao_month_day!A278)</f>
        <v/>
      </c>
      <c r="AH282" s="463">
        <f>IF(_gyk_month_day!B278="",AH281,_gyk_month_day!B278)</f>
        <v>820</v>
      </c>
      <c r="AI282" s="464" t="e">
        <f t="shared" si="1625"/>
        <v>#VALUE!</v>
      </c>
      <c r="AJ282" s="68" t="str">
        <f>IF(_tag_month_day!I278="","",_tag_month_day!I278)</f>
        <v/>
      </c>
      <c r="AK282" s="465" t="str">
        <f>IF(_tzyy_month_day!A278="","",_tzyy_month_day!A278)</f>
        <v/>
      </c>
      <c r="AL282" s="465" t="str">
        <f>IF(_tzyy_month_day!B278="","",_tzyy_month_day!B278)</f>
        <v/>
      </c>
      <c r="AM282" s="465" t="str">
        <f>IF(_tzyy_month_day!C278="","",_tzyy_month_day!C278)</f>
        <v/>
      </c>
      <c r="AN282" s="466" t="str">
        <f>IF(_tag_month_day!CG278="","",_tag_month_day!CG278)</f>
        <v/>
      </c>
      <c r="AO282" s="466" t="str">
        <f>IF(_tag_month_day!CH278="","",_tag_month_day!CH278)</f>
        <v/>
      </c>
      <c r="AP282" s="486" t="e">
        <f t="shared" si="1600"/>
        <v>#VALUE!</v>
      </c>
      <c r="AQ282" s="487" t="str">
        <f>IF(_tag_month_day!J278="","",_tag_month_day!J278/100)</f>
        <v/>
      </c>
      <c r="AR282" s="488">
        <f t="shared" si="1601"/>
        <v>1.3</v>
      </c>
      <c r="AS282" s="489" t="e">
        <f t="shared" si="1552"/>
        <v>#VALUE!</v>
      </c>
      <c r="AT282" s="489">
        <f t="shared" si="1602"/>
        <v>0</v>
      </c>
      <c r="AU282" s="490" t="str">
        <f>IF(_tag_month_day!K278="","",_tag_month_day!K278)</f>
        <v/>
      </c>
      <c r="AV282" s="491" t="str">
        <f>IF(_tag_month_day!L278="","",_tag_month_day!L278/100)</f>
        <v/>
      </c>
      <c r="AW282" s="420">
        <f t="shared" si="1524"/>
        <v>0</v>
      </c>
      <c r="AX282" s="420">
        <f t="shared" si="1603"/>
        <v>0</v>
      </c>
      <c r="AY282" s="420" t="str">
        <f>IF(_tag_month_day!M278="","",_tag_month_day!M278/100)</f>
        <v/>
      </c>
      <c r="AZ282" s="420" t="str">
        <f>IF(_tag_month_day!N278="","",_tag_month_day!N278/100)</f>
        <v/>
      </c>
      <c r="BA282" s="420" t="str">
        <f>IF(_tag_month_day!O278="","",_tag_month_day!O278/100)</f>
        <v/>
      </c>
      <c r="BB282" s="496" t="str">
        <f>IF(_tag_month_day!P278="","",_tag_month_day!P278/100)</f>
        <v/>
      </c>
      <c r="BC282" s="496">
        <f t="shared" si="1604"/>
        <v>0</v>
      </c>
      <c r="BD282" s="496" t="str">
        <f>IF(_tag_month_day!Q278="","",_tag_month_day!Q278/100)</f>
        <v/>
      </c>
      <c r="BE282" s="510" t="str">
        <f>IF(_tag_month_day!R278="","",_tag_month_day!R278/100)</f>
        <v/>
      </c>
      <c r="BF282" s="413" t="str">
        <f>IF(_tag_month_day!CC278="","",_tag_month_day!CC278/100)</f>
        <v/>
      </c>
      <c r="BG282" s="511" t="e">
        <f t="shared" si="1553"/>
        <v>#VALUE!</v>
      </c>
      <c r="BH282" s="198">
        <f t="shared" si="1554"/>
        <v>0</v>
      </c>
      <c r="BI282" s="512" t="e">
        <f>IF(CX282=0,BI281,(DK282*查询!$R$5+DL282*查询!$Q$5+DM282*查询!$N$5+DN282*查询!$O$5+DO282*查询!$P$5)*AF282/CX282)</f>
        <v>#VALUE!</v>
      </c>
      <c r="BJ282" s="512" t="e">
        <f>IF(CX282=0,BJ281,(DP282*查询!$S$5+DQ282*查询!$T$5+DR282*查询!$U$5)*AF282/CX282)</f>
        <v>#VALUE!</v>
      </c>
      <c r="BK282" s="512">
        <f t="shared" si="1605"/>
        <v>1</v>
      </c>
      <c r="BL282" s="513" t="str">
        <f>IF(_cfyc_month_day!A278="","",_cfyc_month_day!A278)</f>
        <v/>
      </c>
      <c r="BM282" s="513" t="str">
        <f>IF(_cfyc_month_day!B278="","",_cfyc_month_day!B278)</f>
        <v/>
      </c>
      <c r="BN282" s="513" t="str">
        <f>IF(_cfyc_month_day!C278="","",_cfyc_month_day!C278)</f>
        <v/>
      </c>
      <c r="BO282" s="522" t="str">
        <f>IF(_cfyc_month_day!D278="","",_cfyc_month_day!D278)</f>
        <v/>
      </c>
      <c r="BP282" s="522" t="str">
        <f>IF(_cfyc_month_day!E278="","",_cfyc_month_day!E278)</f>
        <v/>
      </c>
      <c r="BQ282" s="522" t="str">
        <f>IF(_cfyc_month_day!F278="","",_cfyc_month_day!F278)</f>
        <v/>
      </c>
      <c r="BR282" s="513" t="str">
        <f>IF(_tag_month_day!T278="","",_tag_month_day!T278)</f>
        <v/>
      </c>
      <c r="BS282" s="513" t="str">
        <f>IF(_tag_month_day!U278="","",_tag_month_day!U278)</f>
        <v/>
      </c>
      <c r="BT282" s="523" t="str">
        <f t="shared" si="1606"/>
        <v/>
      </c>
      <c r="BU282" s="223" t="str">
        <f>IF(_tag_month_day!V278="","",_tag_month_day!V278)</f>
        <v/>
      </c>
      <c r="BV282" s="206" t="str">
        <f>IF(_tag_month_day!W278="","",_tag_month_day!W278)</f>
        <v/>
      </c>
      <c r="BW282" s="540" t="str">
        <f>IF(_tag_month_day!X278="","",_tag_month_day!X278)</f>
        <v/>
      </c>
      <c r="BX282" s="540" t="str">
        <f>IF(_tag_month_day!Y278="","",_tag_month_day!Y278)</f>
        <v/>
      </c>
      <c r="BY282" s="541">
        <f ca="1" t="shared" si="1607"/>
        <v>43628.6249999993</v>
      </c>
      <c r="BZ282" s="542"/>
      <c r="CA282" s="543" t="str">
        <f>IF(_jhy2_month_day!A278="","",_jhy2_month_day!A278)</f>
        <v/>
      </c>
      <c r="CB282" s="464" t="str">
        <f>IF(_jhy2_month_day!B278="","",_jhy2_month_day!B278)</f>
        <v/>
      </c>
      <c r="CC282" s="464" t="str">
        <f>IF(_jhy2_month_day!C278="","",_jhy2_month_day!C278)</f>
        <v/>
      </c>
      <c r="CD282" s="464" t="str">
        <f>IF(_jhy2_month_day!D278="","",_jhy2_month_day!D278)</f>
        <v/>
      </c>
      <c r="CE282" s="464" t="str">
        <f>IF(_jhy2_month_day!E278="","",_jhy2_month_day!E278)</f>
        <v/>
      </c>
      <c r="CF282" s="464" t="str">
        <f>IF(_jhy2_month_day!F278="","",_jhy2_month_day!F278)</f>
        <v/>
      </c>
      <c r="CG282" s="464" t="str">
        <f>IF(_jhy2_month_day!G278="","",_jhy2_month_day!G278)</f>
        <v/>
      </c>
      <c r="CH282" s="464" t="str">
        <f>IF(_jhy2_month_day!H278="","",_jhy2_month_day!H278)</f>
        <v/>
      </c>
      <c r="CI282" s="464" t="str">
        <f>IF(_jhy2_month_day!I278="","",_jhy2_month_day!I278)</f>
        <v/>
      </c>
      <c r="CJ282" s="464" t="str">
        <f>IF(_jhy2_month_day!J278="","",_jhy2_month_day!J278)</f>
        <v/>
      </c>
      <c r="CK282" s="464" t="str">
        <f>IF(_jhy2_month_day!K278="","",_jhy2_month_day!K278)</f>
        <v/>
      </c>
      <c r="CL282" s="562" t="str">
        <f>IF(_jhy2_month_day!L278="","",_jhy2_month_day!L278)</f>
        <v/>
      </c>
      <c r="CM282" s="562" t="str">
        <f>IF(_jhy2_month_day!M278="","",_jhy2_month_day!M278)</f>
        <v/>
      </c>
      <c r="CN282" s="562" t="str">
        <f>IF(_jhy2_month_day!N278="","",_jhy2_month_day!N278)</f>
        <v/>
      </c>
      <c r="CO282" s="562" t="str">
        <f>IF(_jhy2_month_day!O278="","",_jhy2_month_day!O278)</f>
        <v/>
      </c>
      <c r="CP282" s="562" t="str">
        <f>IF(_jhy2_month_day!P278="","",_jhy2_month_day!P278)</f>
        <v/>
      </c>
      <c r="CQ282" s="562" t="str">
        <f>IF(_jhy2_month_day!Q278="","",_jhy2_month_day!Q278)</f>
        <v/>
      </c>
      <c r="CR282" s="563" t="str">
        <f>IF(_jhy2_month_day!R278="","",_jhy2_month_day!R278)</f>
        <v/>
      </c>
      <c r="CS282" s="576" t="str">
        <f>IF(_jhy2_month_day!S278="","",_jhy2_month_day!S278)</f>
        <v/>
      </c>
      <c r="CT282" s="562" t="str">
        <f>IF(_jhy2_month_day!T278="","",_jhy2_month_day!T278)</f>
        <v/>
      </c>
      <c r="CU282" s="577" t="e">
        <f t="shared" si="1555"/>
        <v>#VALUE!</v>
      </c>
      <c r="CV282" s="198" t="e">
        <f t="shared" si="1556"/>
        <v>#VALUE!</v>
      </c>
      <c r="CW282" s="192" t="e">
        <f t="shared" si="1557"/>
        <v>#VALUE!</v>
      </c>
      <c r="CX282" s="192" t="e">
        <f t="shared" si="1558"/>
        <v>#VALUE!</v>
      </c>
      <c r="CY282" s="202" t="e">
        <f t="shared" si="1559"/>
        <v>#VALUE!</v>
      </c>
      <c r="CZ282" s="192" t="e">
        <f t="shared" ref="CZ282:DI282" si="1722">$AJ282*EF282</f>
        <v>#VALUE!</v>
      </c>
      <c r="DA282" s="192" t="e">
        <f t="shared" si="1722"/>
        <v>#VALUE!</v>
      </c>
      <c r="DB282" s="192" t="e">
        <f t="shared" si="1722"/>
        <v>#VALUE!</v>
      </c>
      <c r="DC282" s="192" t="e">
        <f t="shared" si="1722"/>
        <v>#VALUE!</v>
      </c>
      <c r="DD282" s="192" t="e">
        <f t="shared" si="1722"/>
        <v>#VALUE!</v>
      </c>
      <c r="DE282" s="192" t="e">
        <f t="shared" si="1722"/>
        <v>#VALUE!</v>
      </c>
      <c r="DF282" s="192" t="e">
        <f t="shared" si="1722"/>
        <v>#VALUE!</v>
      </c>
      <c r="DG282" s="192" t="e">
        <f t="shared" si="1722"/>
        <v>#VALUE!</v>
      </c>
      <c r="DH282" s="192" t="e">
        <f t="shared" si="1722"/>
        <v>#VALUE!</v>
      </c>
      <c r="DI282" s="192" t="e">
        <f t="shared" si="1722"/>
        <v>#VALUE!</v>
      </c>
      <c r="DJ282" s="192" t="e">
        <f t="shared" si="1561"/>
        <v>#VALUE!</v>
      </c>
      <c r="DK282" s="192" t="e">
        <f t="shared" si="1562"/>
        <v>#VALUE!</v>
      </c>
      <c r="DL282" s="192" t="e">
        <f t="shared" si="1563"/>
        <v>#VALUE!</v>
      </c>
      <c r="DM282" s="192" t="e">
        <f t="shared" si="1564"/>
        <v>#VALUE!</v>
      </c>
      <c r="DN282" s="192" t="e">
        <f t="shared" si="1565"/>
        <v>#VALUE!</v>
      </c>
      <c r="DO282" s="192" t="e">
        <f t="shared" si="1566"/>
        <v>#VALUE!</v>
      </c>
      <c r="DP282" s="192" t="e">
        <f t="shared" si="1567"/>
        <v>#VALUE!</v>
      </c>
      <c r="DQ282" s="192" t="e">
        <f t="shared" si="1568"/>
        <v>#VALUE!</v>
      </c>
      <c r="DR282" s="192" t="e">
        <f t="shared" si="1569"/>
        <v>#VALUE!</v>
      </c>
      <c r="DS282" s="192" t="e">
        <f t="shared" si="1570"/>
        <v>#VALUE!</v>
      </c>
      <c r="DT282" s="192" t="e">
        <f t="shared" si="1571"/>
        <v>#VALUE!</v>
      </c>
      <c r="DU282" s="192" t="e">
        <f t="shared" si="1572"/>
        <v>#VALUE!</v>
      </c>
      <c r="DV282" s="198" t="e">
        <f t="shared" si="1573"/>
        <v>#VALUE!</v>
      </c>
      <c r="DW282" s="198" t="e">
        <f t="shared" si="1574"/>
        <v>#DIV/0!</v>
      </c>
      <c r="DX282" s="198" t="e">
        <f t="shared" si="1575"/>
        <v>#DIV/0!</v>
      </c>
      <c r="DY282" s="198" t="e">
        <f t="shared" si="1576"/>
        <v>#VALUE!</v>
      </c>
      <c r="DZ282" s="198" t="e">
        <f t="shared" si="1577"/>
        <v>#VALUE!</v>
      </c>
      <c r="EA282" s="198" t="e">
        <f t="shared" si="1578"/>
        <v>#VALUE!</v>
      </c>
      <c r="EB282" s="198" t="e">
        <f t="shared" si="1579"/>
        <v>#VALUE!</v>
      </c>
      <c r="EC282" s="198" t="e">
        <f t="shared" si="1580"/>
        <v>#DIV/0!</v>
      </c>
      <c r="ED282" s="198" t="e">
        <f t="shared" si="1581"/>
        <v>#VALUE!</v>
      </c>
      <c r="EE282" s="198" t="e">
        <f t="shared" si="1582"/>
        <v>#VALUE!</v>
      </c>
      <c r="EF282" s="198" t="e">
        <f t="shared" ref="EF282:EO282" si="1723">DV282/SUM($DV282:$EE282)</f>
        <v>#VALUE!</v>
      </c>
      <c r="EG282" s="198" t="e">
        <f t="shared" si="1723"/>
        <v>#DIV/0!</v>
      </c>
      <c r="EH282" s="198" t="e">
        <f t="shared" si="1723"/>
        <v>#DIV/0!</v>
      </c>
      <c r="EI282" s="198" t="e">
        <f t="shared" si="1723"/>
        <v>#VALUE!</v>
      </c>
      <c r="EJ282" s="198" t="e">
        <f t="shared" si="1723"/>
        <v>#VALUE!</v>
      </c>
      <c r="EK282" s="198" t="e">
        <f t="shared" si="1723"/>
        <v>#VALUE!</v>
      </c>
      <c r="EL282" s="198" t="e">
        <f t="shared" si="1723"/>
        <v>#VALUE!</v>
      </c>
      <c r="EM282" s="198" t="e">
        <f t="shared" si="1723"/>
        <v>#DIV/0!</v>
      </c>
      <c r="EN282" s="198" t="e">
        <f t="shared" si="1723"/>
        <v>#VALUE!</v>
      </c>
      <c r="EO282" s="198" t="e">
        <f t="shared" si="1723"/>
        <v>#VALUE!</v>
      </c>
      <c r="EP282" s="511">
        <f t="shared" ref="EP282:EW282" si="1724">EP281</f>
        <v>0.08</v>
      </c>
      <c r="EQ282" s="511">
        <f t="shared" si="1724"/>
        <v>0.015</v>
      </c>
      <c r="ER282" s="511">
        <f t="shared" si="1724"/>
        <v>0.015</v>
      </c>
      <c r="ES282" s="511">
        <f t="shared" si="1724"/>
        <v>0.015</v>
      </c>
      <c r="ET282" s="511">
        <f t="shared" si="1724"/>
        <v>0.015</v>
      </c>
      <c r="EU282" s="511">
        <f t="shared" si="1724"/>
        <v>0.09</v>
      </c>
      <c r="EV282" s="511">
        <f t="shared" si="1724"/>
        <v>0.09</v>
      </c>
      <c r="EW282" s="511">
        <f t="shared" si="1724"/>
        <v>0.09</v>
      </c>
      <c r="EX282" s="420" t="str">
        <f>IF(_tag_month_day!AS278="","",_tag_month_day!AS278/100)</f>
        <v/>
      </c>
      <c r="EY282" s="420" t="str">
        <f>IF(_tag_month_day!AT278="","",_tag_month_day!AT278/100)</f>
        <v/>
      </c>
      <c r="EZ282" s="420" t="str">
        <f>IF(_tag_month_day!AU278="","",_tag_month_day!AU278/100)</f>
        <v/>
      </c>
      <c r="FA282" s="420" t="str">
        <f>IF(_tag_month_day!AV278="","",_tag_month_day!AV278/100)</f>
        <v/>
      </c>
      <c r="FB282" s="420" t="str">
        <f>IF(_tag_month_day!AW278="","",_tag_month_day!AW278/100)</f>
        <v/>
      </c>
      <c r="FC282" s="420" t="str">
        <f>IF(_tag_month_day!AX278="","",_tag_month_day!AX278/100)</f>
        <v/>
      </c>
      <c r="FD282" s="510">
        <f t="shared" si="1611"/>
        <v>0.33</v>
      </c>
      <c r="FE282" s="510">
        <f t="shared" si="1612"/>
        <v>0.19</v>
      </c>
      <c r="FF282" s="510">
        <f t="shared" si="1613"/>
        <v>0.003</v>
      </c>
      <c r="FG282" s="510">
        <f t="shared" si="1614"/>
        <v>0</v>
      </c>
      <c r="FH282" s="603">
        <f t="shared" si="1615"/>
        <v>0.0001</v>
      </c>
      <c r="FI282" s="510">
        <f t="shared" ref="FI282:FR282" si="1725">FI281</f>
        <v>0.41</v>
      </c>
      <c r="FJ282" s="510">
        <f t="shared" si="1725"/>
        <v>0.11</v>
      </c>
      <c r="FK282" s="510">
        <f t="shared" si="1725"/>
        <v>0.015</v>
      </c>
      <c r="FL282" s="510">
        <f t="shared" si="1725"/>
        <v>0</v>
      </c>
      <c r="FM282" s="603">
        <f t="shared" si="1725"/>
        <v>0.0001</v>
      </c>
      <c r="FN282" s="510" t="str">
        <f>IF(_tag_month_day!AY278="","",_tag_month_day!AY278/100)</f>
        <v/>
      </c>
      <c r="FO282" s="510" t="str">
        <f>IF(_tag_month_day!AZ278="","",_tag_month_day!AZ278/100)</f>
        <v/>
      </c>
      <c r="FP282" s="510" t="str">
        <f>IF(_tag_month_day!BA278="","",_tag_month_day!BA278/100)</f>
        <v/>
      </c>
      <c r="FQ282" s="510" t="str">
        <f>IF(_tag_month_day!BB278="","",_tag_month_day!BB278/100)</f>
        <v/>
      </c>
      <c r="FR282" s="603" t="str">
        <f>IF(_tag_month_day!BC278="","",_tag_month_day!BC278/100)</f>
        <v/>
      </c>
      <c r="FS282" s="510" t="str">
        <f>IF(_tag_month_day!BD278="","",_tag_month_day!BD278/100)</f>
        <v/>
      </c>
      <c r="FT282" s="510" t="str">
        <f>IF(_tag_month_day!BE278="","",_tag_month_day!BE278/100)</f>
        <v/>
      </c>
      <c r="FU282" s="510" t="str">
        <f>IF(_tag_month_day!BF278="","",_tag_month_day!BF278/100)</f>
        <v/>
      </c>
      <c r="FV282" s="510" t="str">
        <f>IF(_tag_month_day!BG278="","",_tag_month_day!BG278/100)</f>
        <v/>
      </c>
      <c r="FW282" s="603" t="str">
        <f>IF(_tag_month_day!BH278="","",_tag_month_day!BH278/100)</f>
        <v/>
      </c>
      <c r="FX282" s="510" t="str">
        <f>IF(_tag_month_day!BI278="","",_tag_month_day!BI278/100)</f>
        <v/>
      </c>
      <c r="FY282" s="510" t="str">
        <f>IF(_tag_month_day!BJ278="","",_tag_month_day!BJ278/100)</f>
        <v/>
      </c>
      <c r="FZ282" s="605" t="str">
        <f>IF(_tag_month_day!BK278="","",_tag_month_day!BK278/100)</f>
        <v/>
      </c>
      <c r="GA282" s="510" t="str">
        <f>IF(_tag_month_day!BL278="","",_tag_month_day!BL278/100)</f>
        <v/>
      </c>
      <c r="GB282" s="603" t="str">
        <f>IF(_tag_month_day!BM278="","",_tag_month_day!BM278/100)</f>
        <v/>
      </c>
      <c r="GC282" s="420" t="str">
        <f>IF(_tag_month_day!BN278="","",_tag_month_day!BN278/100)</f>
        <v/>
      </c>
      <c r="GD282" s="420" t="str">
        <f>IF(_tag_month_day!BO278="","",_tag_month_day!BO278/100)</f>
        <v/>
      </c>
      <c r="GE282" s="420" t="str">
        <f>IF(_tag_month_day!BP278="","",_tag_month_day!BP278/100)</f>
        <v/>
      </c>
      <c r="GF282" s="420" t="str">
        <f>IF(_tag_month_day!BQ278="","",_tag_month_day!BQ278/100)</f>
        <v/>
      </c>
      <c r="GG282" s="420" t="str">
        <f>IF(_tag_month_day!BR278="","",_tag_month_day!BR278/100)</f>
        <v/>
      </c>
      <c r="GH282" s="420" t="str">
        <f>IF(_tag_month_day!BS278="","",_tag_month_day!BS278/100)</f>
        <v/>
      </c>
      <c r="GI282" s="603" t="str">
        <f>IF(_tag_month_day!BT278="","",_tag_month_day!BT278/100)</f>
        <v/>
      </c>
      <c r="GJ282" s="612" t="str">
        <f>IF(_tag_month_day!BU278="","",_tag_month_day!BU278/100)</f>
        <v/>
      </c>
      <c r="GK282" s="620" t="str">
        <f>IF(_tag_month_day!BV278="",IF(_rlcf_month_day!A$2="","",_rlcf_month_day!A$2/100),_tag_month_day!BV278/100)</f>
        <v/>
      </c>
      <c r="GL282" s="620" t="str">
        <f>IF(_tag_month_day!BW278="",IF(_rlcf_month_day!B$2="","",_rlcf_month_day!B$2/100),_tag_month_day!BW278/100)</f>
        <v/>
      </c>
      <c r="GM282" s="621" t="str">
        <f>IF(_tag_month_day!BX278="",IF(_rlcf_month_day!C$2="","",_rlcf_month_day!C$2/100),_tag_month_day!BX278/100)</f>
        <v/>
      </c>
      <c r="GN282" s="620" t="str">
        <f>IF(_tag_month_day!BV278="",IF(_rlcf_month_day!A$2="","",_rlcf_month_day!A$2/100),_tag_month_day!BV278/100)</f>
        <v/>
      </c>
      <c r="GO282" s="620" t="str">
        <f>IF(_tag_month_day!BW278="",IF(_rlcf_month_day!B$2="","",_rlcf_month_day!B$2/100),_tag_month_day!BW278/100)</f>
        <v/>
      </c>
      <c r="GP282" s="620" t="str">
        <f>IF(_tag_month_day!CD278="",IF(_rlcf_month_day!E$2="","",_rlcf_month_day!E$2/100),_tag_month_day!CD278/100)</f>
        <v/>
      </c>
      <c r="GQ282" s="620" t="str">
        <f>IF(_tag_month_day!CE278="",IF(_rlcf_month_day!F$2="","",_rlcf_month_day!F$2/100),_tag_month_day!CE278/100)</f>
        <v/>
      </c>
      <c r="GR282" s="621" t="str">
        <f>IF(_tag_month_day!CF278="",IF(_rlcf_month_day!G$2="","",_rlcf_month_day!G$2/100),_tag_month_day!CF278/100)</f>
        <v/>
      </c>
      <c r="GS282" s="626">
        <f t="shared" ref="GS282:HH282" si="1726">GS281</f>
        <v>0.953</v>
      </c>
      <c r="GT282" s="626">
        <f t="shared" si="1726"/>
        <v>0.55</v>
      </c>
      <c r="GU282" s="626">
        <f t="shared" si="1726"/>
        <v>0.55</v>
      </c>
      <c r="GV282" s="626">
        <f t="shared" si="1726"/>
        <v>0.55</v>
      </c>
      <c r="GW282" s="626">
        <f t="shared" si="1726"/>
        <v>0.5</v>
      </c>
      <c r="GX282" s="626">
        <f t="shared" si="1726"/>
        <v>0.935</v>
      </c>
      <c r="GY282" s="626">
        <f t="shared" si="1726"/>
        <v>0.15</v>
      </c>
      <c r="GZ282" s="626">
        <f t="shared" si="1726"/>
        <v>1</v>
      </c>
      <c r="HA282" s="632">
        <f t="shared" si="1726"/>
        <v>0.047</v>
      </c>
      <c r="HB282" s="632">
        <f t="shared" si="1726"/>
        <v>0.45</v>
      </c>
      <c r="HC282" s="632">
        <f t="shared" si="1726"/>
        <v>0.45</v>
      </c>
      <c r="HD282" s="632">
        <f t="shared" si="1726"/>
        <v>0.45</v>
      </c>
      <c r="HE282" s="632">
        <f t="shared" si="1726"/>
        <v>0.5</v>
      </c>
      <c r="HF282" s="632">
        <f t="shared" si="1726"/>
        <v>0.065</v>
      </c>
      <c r="HG282" s="632">
        <f t="shared" si="1726"/>
        <v>0.85</v>
      </c>
      <c r="HH282" s="632">
        <f t="shared" si="1726"/>
        <v>0</v>
      </c>
      <c r="HI282" s="68">
        <f t="shared" si="1587"/>
        <v>0</v>
      </c>
      <c r="HJ282" s="68" t="e">
        <f t="shared" si="1618"/>
        <v>#VALUE!</v>
      </c>
      <c r="HK282" s="202">
        <f t="shared" si="1619"/>
        <v>0.85</v>
      </c>
      <c r="HL282" s="464">
        <f t="shared" si="1620"/>
        <v>550000</v>
      </c>
      <c r="HM282" s="464">
        <f t="shared" si="1621"/>
        <v>480000</v>
      </c>
      <c r="HN282" s="192" t="e">
        <f t="shared" si="1588"/>
        <v>#VALUE!</v>
      </c>
      <c r="HO282" s="192" t="e">
        <f>HN282*HK282*$HO$2/HL282*1000000</f>
        <v>#VALUE!</v>
      </c>
      <c r="HP282" s="192" t="e">
        <f>HN282*HK282*$HP$2/HM282*1000000</f>
        <v>#VALUE!</v>
      </c>
    </row>
    <row r="283" customFormat="1" spans="1:224">
      <c r="A283" s="381">
        <v>278</v>
      </c>
      <c r="B283" s="54">
        <f ca="1" t="shared" si="1622"/>
        <v>43628</v>
      </c>
      <c r="C283" s="57">
        <f t="shared" si="1623"/>
        <v>0.0416666666666667</v>
      </c>
      <c r="D283" s="68" t="str">
        <f ca="1" t="shared" si="1589"/>
        <v>白班</v>
      </c>
      <c r="E283" s="68" t="str">
        <f ca="1" t="shared" si="1590"/>
        <v>甲</v>
      </c>
      <c r="F283" s="68">
        <f ca="1">SUMPRODUCT((成本日报!$A$3:$A$95=计划!B283)*(成本日报!$B$3:$B$95=计划!$D283),成本日报!$C$3:$C$95)</f>
        <v>1</v>
      </c>
      <c r="G283" s="382">
        <f ca="1" t="shared" si="1624"/>
        <v>43628.541666666</v>
      </c>
      <c r="H283" s="382">
        <f ca="1" t="shared" si="1591"/>
        <v>43628.5486111104</v>
      </c>
      <c r="I283" s="382">
        <f ca="1" t="shared" si="1592"/>
        <v>43628.554166666</v>
      </c>
      <c r="J283" s="382">
        <f ca="1" t="shared" si="1593"/>
        <v>43628.5833333327</v>
      </c>
      <c r="K283" s="382">
        <f ca="1" t="shared" si="1594"/>
        <v>43628.6458333327</v>
      </c>
      <c r="L283" s="382">
        <f ca="1" t="shared" si="1595"/>
        <v>43628.666666666</v>
      </c>
      <c r="M283" s="398" t="str">
        <f>IF(_tag_month_day!A279="","",_tag_month_day!A279)</f>
        <v/>
      </c>
      <c r="N283" s="398" t="str">
        <f>IF(_tag_month_day!B279="","",_tag_month_day!B279)</f>
        <v/>
      </c>
      <c r="O283" s="399" t="e">
        <f t="shared" si="1596"/>
        <v>#VALUE!</v>
      </c>
      <c r="P283" s="398" t="str">
        <f>IF(_tag_month_day!C279="","",_tag_month_day!C279)</f>
        <v/>
      </c>
      <c r="Q283" s="398" t="str">
        <f>IF(_tag_month_day!D279="","",_tag_month_day!D279)</f>
        <v/>
      </c>
      <c r="R283" s="416">
        <f>IF(_tag_month_day!CB279="",R282,_tag_month_day!CB279/100)</f>
        <v>0.07</v>
      </c>
      <c r="S283" s="417" t="str">
        <f>IF(_tag_month_day!E279="","",_tag_month_day!E279)</f>
        <v/>
      </c>
      <c r="T283" s="417" t="str">
        <f>IF(_tag_month_day!F279="","",_tag_month_day!F279)</f>
        <v/>
      </c>
      <c r="U283" s="418" t="e">
        <f t="shared" si="1550"/>
        <v>#VALUE!</v>
      </c>
      <c r="V283" s="53" t="e">
        <f t="shared" si="1551"/>
        <v>#VALUE!</v>
      </c>
      <c r="W283" s="419" t="str">
        <f>IF(_jhy_month_day!A279="","",_jhy_month_day!A279)</f>
        <v/>
      </c>
      <c r="X283" s="420" t="str">
        <f>IF(_jhy_month_day!B279="","",_jhy_month_day!B279/100)</f>
        <v/>
      </c>
      <c r="Y283" s="420" t="str">
        <f>IF(_jhy_month_day!C279="","",_jhy_month_day!C279/100)</f>
        <v/>
      </c>
      <c r="Z283" s="439">
        <f t="shared" si="1641"/>
        <v>70</v>
      </c>
      <c r="AA283" s="440" t="str">
        <f>IF(_tag_month_day!G279="","",_tag_month_day!G279/100)</f>
        <v/>
      </c>
      <c r="AB283" s="440" t="str">
        <f>IF(_tag_month_day!H279="","",_tag_month_day!H279/100)</f>
        <v/>
      </c>
      <c r="AC283" s="193">
        <f t="shared" si="1597"/>
        <v>1.59963432013121</v>
      </c>
      <c r="AD283" s="441" t="str">
        <f t="shared" si="1598"/>
        <v/>
      </c>
      <c r="AE283" s="442" t="str">
        <f t="shared" si="1599"/>
        <v/>
      </c>
      <c r="AF283" s="443">
        <v>1</v>
      </c>
      <c r="AG283" s="68" t="str">
        <f>IF(_duihao_month_day!A279="","",_duihao_month_day!A279)</f>
        <v/>
      </c>
      <c r="AH283" s="463">
        <f>IF(_gyk_month_day!B279="",AH282,_gyk_month_day!B279)</f>
        <v>820</v>
      </c>
      <c r="AI283" s="464" t="e">
        <f t="shared" si="1625"/>
        <v>#VALUE!</v>
      </c>
      <c r="AJ283" s="68" t="str">
        <f>IF(_tag_month_day!I279="","",_tag_month_day!I279)</f>
        <v/>
      </c>
      <c r="AK283" s="465" t="str">
        <f>IF(_tzyy_month_day!A279="","",_tzyy_month_day!A279)</f>
        <v/>
      </c>
      <c r="AL283" s="465" t="str">
        <f>IF(_tzyy_month_day!B279="","",_tzyy_month_day!B279)</f>
        <v/>
      </c>
      <c r="AM283" s="465" t="str">
        <f>IF(_tzyy_month_day!C279="","",_tzyy_month_day!C279)</f>
        <v/>
      </c>
      <c r="AN283" s="466" t="str">
        <f>IF(_tag_month_day!CG279="","",_tag_month_day!CG279)</f>
        <v/>
      </c>
      <c r="AO283" s="466" t="str">
        <f>IF(_tag_month_day!CH279="","",_tag_month_day!CH279)</f>
        <v/>
      </c>
      <c r="AP283" s="486" t="e">
        <f t="shared" si="1600"/>
        <v>#VALUE!</v>
      </c>
      <c r="AQ283" s="487" t="str">
        <f>IF(_tag_month_day!J279="","",_tag_month_day!J279/100)</f>
        <v/>
      </c>
      <c r="AR283" s="488">
        <f t="shared" si="1601"/>
        <v>1.3</v>
      </c>
      <c r="AS283" s="489" t="e">
        <f t="shared" si="1552"/>
        <v>#VALUE!</v>
      </c>
      <c r="AT283" s="489">
        <f t="shared" si="1602"/>
        <v>0</v>
      </c>
      <c r="AU283" s="490" t="str">
        <f>IF(_tag_month_day!K279="","",_tag_month_day!K279)</f>
        <v/>
      </c>
      <c r="AV283" s="491" t="str">
        <f>IF(_tag_month_day!L279="","",_tag_month_day!L279/100)</f>
        <v/>
      </c>
      <c r="AW283" s="420">
        <f t="shared" si="1524"/>
        <v>0</v>
      </c>
      <c r="AX283" s="420">
        <f t="shared" si="1603"/>
        <v>0</v>
      </c>
      <c r="AY283" s="420" t="str">
        <f>IF(_tag_month_day!M279="","",_tag_month_day!M279/100)</f>
        <v/>
      </c>
      <c r="AZ283" s="420" t="str">
        <f>IF(_tag_month_day!N279="","",_tag_month_day!N279/100)</f>
        <v/>
      </c>
      <c r="BA283" s="420" t="str">
        <f>IF(_tag_month_day!O279="","",_tag_month_day!O279/100)</f>
        <v/>
      </c>
      <c r="BB283" s="496" t="str">
        <f>IF(_tag_month_day!P279="","",_tag_month_day!P279/100)</f>
        <v/>
      </c>
      <c r="BC283" s="496">
        <f t="shared" si="1604"/>
        <v>0</v>
      </c>
      <c r="BD283" s="496" t="str">
        <f>IF(_tag_month_day!Q279="","",_tag_month_day!Q279/100)</f>
        <v/>
      </c>
      <c r="BE283" s="510" t="str">
        <f>IF(_tag_month_day!R279="","",_tag_month_day!R279/100)</f>
        <v/>
      </c>
      <c r="BF283" s="413" t="str">
        <f>IF(_tag_month_day!CC279="","",_tag_month_day!CC279/100)</f>
        <v/>
      </c>
      <c r="BG283" s="511" t="e">
        <f t="shared" si="1553"/>
        <v>#VALUE!</v>
      </c>
      <c r="BH283" s="198">
        <f t="shared" si="1554"/>
        <v>0</v>
      </c>
      <c r="BI283" s="512" t="e">
        <f>IF(CX283=0,BI282,(DK283*查询!$R$5+DL283*查询!$Q$5+DM283*查询!$N$5+DN283*查询!$O$5+DO283*查询!$P$5)*AF283/CX283)</f>
        <v>#VALUE!</v>
      </c>
      <c r="BJ283" s="512" t="e">
        <f>IF(CX283=0,BJ282,(DP283*查询!$S$5+DQ283*查询!$T$5+DR283*查询!$U$5)*AF283/CX283)</f>
        <v>#VALUE!</v>
      </c>
      <c r="BK283" s="512">
        <f t="shared" si="1605"/>
        <v>1</v>
      </c>
      <c r="BL283" s="513" t="str">
        <f>IF(_cfyc_month_day!A279="","",_cfyc_month_day!A279)</f>
        <v/>
      </c>
      <c r="BM283" s="513" t="str">
        <f>IF(_cfyc_month_day!B279="","",_cfyc_month_day!B279)</f>
        <v/>
      </c>
      <c r="BN283" s="513" t="str">
        <f>IF(_cfyc_month_day!C279="","",_cfyc_month_day!C279)</f>
        <v/>
      </c>
      <c r="BO283" s="522" t="str">
        <f>IF(_cfyc_month_day!D279="","",_cfyc_month_day!D279)</f>
        <v/>
      </c>
      <c r="BP283" s="522" t="str">
        <f>IF(_cfyc_month_day!E279="","",_cfyc_month_day!E279)</f>
        <v/>
      </c>
      <c r="BQ283" s="522" t="str">
        <f>IF(_cfyc_month_day!F279="","",_cfyc_month_day!F279)</f>
        <v/>
      </c>
      <c r="BR283" s="513" t="str">
        <f>IF(_tag_month_day!T279="","",_tag_month_day!T279)</f>
        <v/>
      </c>
      <c r="BS283" s="513" t="str">
        <f>IF(_tag_month_day!U279="","",_tag_month_day!U279)</f>
        <v/>
      </c>
      <c r="BT283" s="523" t="str">
        <f t="shared" si="1606"/>
        <v/>
      </c>
      <c r="BU283" s="223" t="str">
        <f>IF(_tag_month_day!V279="","",_tag_month_day!V279)</f>
        <v/>
      </c>
      <c r="BV283" s="206" t="str">
        <f>IF(_tag_month_day!W279="","",_tag_month_day!W279)</f>
        <v/>
      </c>
      <c r="BW283" s="540" t="str">
        <f>IF(_tag_month_day!X279="","",_tag_month_day!X279)</f>
        <v/>
      </c>
      <c r="BX283" s="540" t="str">
        <f>IF(_tag_month_day!Y279="","",_tag_month_day!Y279)</f>
        <v/>
      </c>
      <c r="BY283" s="541">
        <f ca="1" t="shared" si="1607"/>
        <v>43628.666666666</v>
      </c>
      <c r="BZ283" s="542" t="s">
        <v>215</v>
      </c>
      <c r="CA283" s="543" t="str">
        <f>IF(_jhy2_month_day!A279="","",_jhy2_month_day!A279)</f>
        <v/>
      </c>
      <c r="CB283" s="464" t="str">
        <f>IF(_jhy2_month_day!B279="","",_jhy2_month_day!B279)</f>
        <v/>
      </c>
      <c r="CC283" s="464" t="str">
        <f>IF(_jhy2_month_day!C279="","",_jhy2_month_day!C279)</f>
        <v/>
      </c>
      <c r="CD283" s="464" t="str">
        <f>IF(_jhy2_month_day!D279="","",_jhy2_month_day!D279)</f>
        <v/>
      </c>
      <c r="CE283" s="464" t="str">
        <f>IF(_jhy2_month_day!E279="","",_jhy2_month_day!E279)</f>
        <v/>
      </c>
      <c r="CF283" s="464" t="str">
        <f>IF(_jhy2_month_day!F279="","",_jhy2_month_day!F279)</f>
        <v/>
      </c>
      <c r="CG283" s="464" t="str">
        <f>IF(_jhy2_month_day!G279="","",_jhy2_month_day!G279)</f>
        <v/>
      </c>
      <c r="CH283" s="464" t="str">
        <f>IF(_jhy2_month_day!H279="","",_jhy2_month_day!H279)</f>
        <v/>
      </c>
      <c r="CI283" s="464" t="str">
        <f>IF(_jhy2_month_day!I279="","",_jhy2_month_day!I279)</f>
        <v/>
      </c>
      <c r="CJ283" s="464" t="str">
        <f>IF(_jhy2_month_day!J279="","",_jhy2_month_day!J279)</f>
        <v/>
      </c>
      <c r="CK283" s="464" t="str">
        <f>IF(_jhy2_month_day!K279="","",_jhy2_month_day!K279)</f>
        <v/>
      </c>
      <c r="CL283" s="562" t="str">
        <f>IF(_jhy2_month_day!L279="","",_jhy2_month_day!L279)</f>
        <v/>
      </c>
      <c r="CM283" s="562" t="str">
        <f>IF(_jhy2_month_day!M279="","",_jhy2_month_day!M279)</f>
        <v/>
      </c>
      <c r="CN283" s="562" t="str">
        <f>IF(_jhy2_month_day!N279="","",_jhy2_month_day!N279)</f>
        <v/>
      </c>
      <c r="CO283" s="562" t="str">
        <f>IF(_jhy2_month_day!O279="","",_jhy2_month_day!O279)</f>
        <v/>
      </c>
      <c r="CP283" s="562" t="str">
        <f>IF(_jhy2_month_day!P279="","",_jhy2_month_day!P279)</f>
        <v/>
      </c>
      <c r="CQ283" s="562" t="str">
        <f>IF(_jhy2_month_day!Q279="","",_jhy2_month_day!Q279)</f>
        <v/>
      </c>
      <c r="CR283" s="563" t="str">
        <f>IF(_jhy2_month_day!R279="","",_jhy2_month_day!R279)</f>
        <v/>
      </c>
      <c r="CS283" s="576" t="str">
        <f>IF(_jhy2_month_day!S279="","",_jhy2_month_day!S279)</f>
        <v/>
      </c>
      <c r="CT283" s="562" t="str">
        <f>IF(_jhy2_month_day!T279="","",_jhy2_month_day!T279)</f>
        <v/>
      </c>
      <c r="CU283" s="577" t="e">
        <f t="shared" si="1555"/>
        <v>#VALUE!</v>
      </c>
      <c r="CV283" s="198" t="e">
        <f t="shared" si="1556"/>
        <v>#VALUE!</v>
      </c>
      <c r="CW283" s="192" t="e">
        <f t="shared" si="1557"/>
        <v>#VALUE!</v>
      </c>
      <c r="CX283" s="192" t="e">
        <f t="shared" si="1558"/>
        <v>#VALUE!</v>
      </c>
      <c r="CY283" s="202" t="e">
        <f t="shared" si="1559"/>
        <v>#VALUE!</v>
      </c>
      <c r="CZ283" s="192" t="e">
        <f t="shared" ref="CZ283:DI283" si="1727">$AJ283*EF283</f>
        <v>#VALUE!</v>
      </c>
      <c r="DA283" s="192" t="e">
        <f t="shared" si="1727"/>
        <v>#VALUE!</v>
      </c>
      <c r="DB283" s="192" t="e">
        <f t="shared" si="1727"/>
        <v>#VALUE!</v>
      </c>
      <c r="DC283" s="192" t="e">
        <f t="shared" si="1727"/>
        <v>#VALUE!</v>
      </c>
      <c r="DD283" s="192" t="e">
        <f t="shared" si="1727"/>
        <v>#VALUE!</v>
      </c>
      <c r="DE283" s="192" t="e">
        <f t="shared" si="1727"/>
        <v>#VALUE!</v>
      </c>
      <c r="DF283" s="192" t="e">
        <f t="shared" si="1727"/>
        <v>#VALUE!</v>
      </c>
      <c r="DG283" s="192" t="e">
        <f t="shared" si="1727"/>
        <v>#VALUE!</v>
      </c>
      <c r="DH283" s="192" t="e">
        <f t="shared" si="1727"/>
        <v>#VALUE!</v>
      </c>
      <c r="DI283" s="192" t="e">
        <f t="shared" si="1727"/>
        <v>#VALUE!</v>
      </c>
      <c r="DJ283" s="192" t="e">
        <f t="shared" si="1561"/>
        <v>#VALUE!</v>
      </c>
      <c r="DK283" s="192" t="e">
        <f t="shared" si="1562"/>
        <v>#VALUE!</v>
      </c>
      <c r="DL283" s="192" t="e">
        <f t="shared" si="1563"/>
        <v>#VALUE!</v>
      </c>
      <c r="DM283" s="192" t="e">
        <f t="shared" si="1564"/>
        <v>#VALUE!</v>
      </c>
      <c r="DN283" s="192" t="e">
        <f t="shared" si="1565"/>
        <v>#VALUE!</v>
      </c>
      <c r="DO283" s="192" t="e">
        <f t="shared" si="1566"/>
        <v>#VALUE!</v>
      </c>
      <c r="DP283" s="192" t="e">
        <f t="shared" si="1567"/>
        <v>#VALUE!</v>
      </c>
      <c r="DQ283" s="192" t="e">
        <f t="shared" si="1568"/>
        <v>#VALUE!</v>
      </c>
      <c r="DR283" s="192" t="e">
        <f t="shared" si="1569"/>
        <v>#VALUE!</v>
      </c>
      <c r="DS283" s="192" t="e">
        <f t="shared" si="1570"/>
        <v>#VALUE!</v>
      </c>
      <c r="DT283" s="192" t="e">
        <f t="shared" si="1571"/>
        <v>#VALUE!</v>
      </c>
      <c r="DU283" s="192" t="e">
        <f t="shared" si="1572"/>
        <v>#VALUE!</v>
      </c>
      <c r="DV283" s="198" t="e">
        <f t="shared" si="1573"/>
        <v>#VALUE!</v>
      </c>
      <c r="DW283" s="198" t="e">
        <f t="shared" si="1574"/>
        <v>#DIV/0!</v>
      </c>
      <c r="DX283" s="198" t="e">
        <f t="shared" si="1575"/>
        <v>#DIV/0!</v>
      </c>
      <c r="DY283" s="198" t="e">
        <f t="shared" si="1576"/>
        <v>#VALUE!</v>
      </c>
      <c r="DZ283" s="198" t="e">
        <f t="shared" si="1577"/>
        <v>#VALUE!</v>
      </c>
      <c r="EA283" s="198" t="e">
        <f t="shared" si="1578"/>
        <v>#VALUE!</v>
      </c>
      <c r="EB283" s="198" t="e">
        <f t="shared" si="1579"/>
        <v>#VALUE!</v>
      </c>
      <c r="EC283" s="198" t="e">
        <f t="shared" si="1580"/>
        <v>#DIV/0!</v>
      </c>
      <c r="ED283" s="198" t="e">
        <f t="shared" si="1581"/>
        <v>#VALUE!</v>
      </c>
      <c r="EE283" s="198" t="e">
        <f t="shared" si="1582"/>
        <v>#VALUE!</v>
      </c>
      <c r="EF283" s="198" t="e">
        <f t="shared" ref="EF283:EO283" si="1728">DV283/SUM($DV283:$EE283)</f>
        <v>#VALUE!</v>
      </c>
      <c r="EG283" s="198" t="e">
        <f t="shared" si="1728"/>
        <v>#DIV/0!</v>
      </c>
      <c r="EH283" s="198" t="e">
        <f t="shared" si="1728"/>
        <v>#DIV/0!</v>
      </c>
      <c r="EI283" s="198" t="e">
        <f t="shared" si="1728"/>
        <v>#VALUE!</v>
      </c>
      <c r="EJ283" s="198" t="e">
        <f t="shared" si="1728"/>
        <v>#VALUE!</v>
      </c>
      <c r="EK283" s="198" t="e">
        <f t="shared" si="1728"/>
        <v>#VALUE!</v>
      </c>
      <c r="EL283" s="198" t="e">
        <f t="shared" si="1728"/>
        <v>#VALUE!</v>
      </c>
      <c r="EM283" s="198" t="e">
        <f t="shared" si="1728"/>
        <v>#DIV/0!</v>
      </c>
      <c r="EN283" s="198" t="e">
        <f t="shared" si="1728"/>
        <v>#VALUE!</v>
      </c>
      <c r="EO283" s="198" t="e">
        <f t="shared" si="1728"/>
        <v>#VALUE!</v>
      </c>
      <c r="EP283" s="511">
        <f t="shared" ref="EP283:EW283" si="1729">EP282</f>
        <v>0.08</v>
      </c>
      <c r="EQ283" s="511">
        <f t="shared" si="1729"/>
        <v>0.015</v>
      </c>
      <c r="ER283" s="511">
        <f t="shared" si="1729"/>
        <v>0.015</v>
      </c>
      <c r="ES283" s="511">
        <f t="shared" si="1729"/>
        <v>0.015</v>
      </c>
      <c r="ET283" s="511">
        <f t="shared" si="1729"/>
        <v>0.015</v>
      </c>
      <c r="EU283" s="511">
        <f t="shared" si="1729"/>
        <v>0.09</v>
      </c>
      <c r="EV283" s="511">
        <f t="shared" si="1729"/>
        <v>0.09</v>
      </c>
      <c r="EW283" s="511">
        <f t="shared" si="1729"/>
        <v>0.09</v>
      </c>
      <c r="EX283" s="420" t="str">
        <f>IF(_tag_month_day!AS279="","",_tag_month_day!AS279/100)</f>
        <v/>
      </c>
      <c r="EY283" s="420" t="str">
        <f>IF(_tag_month_day!AT279="","",_tag_month_day!AT279/100)</f>
        <v/>
      </c>
      <c r="EZ283" s="420" t="str">
        <f>IF(_tag_month_day!AU279="","",_tag_month_day!AU279/100)</f>
        <v/>
      </c>
      <c r="FA283" s="420" t="str">
        <f>IF(_tag_month_day!AV279="","",_tag_month_day!AV279/100)</f>
        <v/>
      </c>
      <c r="FB283" s="420" t="str">
        <f>IF(_tag_month_day!AW279="","",_tag_month_day!AW279/100)</f>
        <v/>
      </c>
      <c r="FC283" s="420" t="str">
        <f>IF(_tag_month_day!AX279="","",_tag_month_day!AX279/100)</f>
        <v/>
      </c>
      <c r="FD283" s="510">
        <f t="shared" si="1611"/>
        <v>0.33</v>
      </c>
      <c r="FE283" s="510">
        <f t="shared" si="1612"/>
        <v>0.19</v>
      </c>
      <c r="FF283" s="510">
        <f t="shared" si="1613"/>
        <v>0.003</v>
      </c>
      <c r="FG283" s="510">
        <f t="shared" si="1614"/>
        <v>0</v>
      </c>
      <c r="FH283" s="603">
        <f t="shared" si="1615"/>
        <v>0.0001</v>
      </c>
      <c r="FI283" s="510">
        <f t="shared" ref="FI283:FR283" si="1730">FI282</f>
        <v>0.41</v>
      </c>
      <c r="FJ283" s="510">
        <f t="shared" si="1730"/>
        <v>0.11</v>
      </c>
      <c r="FK283" s="510">
        <f t="shared" si="1730"/>
        <v>0.015</v>
      </c>
      <c r="FL283" s="510">
        <f t="shared" si="1730"/>
        <v>0</v>
      </c>
      <c r="FM283" s="603">
        <f t="shared" si="1730"/>
        <v>0.0001</v>
      </c>
      <c r="FN283" s="510" t="str">
        <f>IF(_tag_month_day!AY279="","",_tag_month_day!AY279/100)</f>
        <v/>
      </c>
      <c r="FO283" s="510" t="str">
        <f>IF(_tag_month_day!AZ279="","",_tag_month_day!AZ279/100)</f>
        <v/>
      </c>
      <c r="FP283" s="510" t="str">
        <f>IF(_tag_month_day!BA279="","",_tag_month_day!BA279/100)</f>
        <v/>
      </c>
      <c r="FQ283" s="510" t="str">
        <f>IF(_tag_month_day!BB279="","",_tag_month_day!BB279/100)</f>
        <v/>
      </c>
      <c r="FR283" s="603" t="str">
        <f>IF(_tag_month_day!BC279="","",_tag_month_day!BC279/100)</f>
        <v/>
      </c>
      <c r="FS283" s="510" t="str">
        <f>IF(_tag_month_day!BD279="","",_tag_month_day!BD279/100)</f>
        <v/>
      </c>
      <c r="FT283" s="510" t="str">
        <f>IF(_tag_month_day!BE279="","",_tag_month_day!BE279/100)</f>
        <v/>
      </c>
      <c r="FU283" s="510" t="str">
        <f>IF(_tag_month_day!BF279="","",_tag_month_day!BF279/100)</f>
        <v/>
      </c>
      <c r="FV283" s="510" t="str">
        <f>IF(_tag_month_day!BG279="","",_tag_month_day!BG279/100)</f>
        <v/>
      </c>
      <c r="FW283" s="603" t="str">
        <f>IF(_tag_month_day!BH279="","",_tag_month_day!BH279/100)</f>
        <v/>
      </c>
      <c r="FX283" s="510" t="str">
        <f>IF(_tag_month_day!BI279="","",_tag_month_day!BI279/100)</f>
        <v/>
      </c>
      <c r="FY283" s="510" t="str">
        <f>IF(_tag_month_day!BJ279="","",_tag_month_day!BJ279/100)</f>
        <v/>
      </c>
      <c r="FZ283" s="605" t="str">
        <f>IF(_tag_month_day!BK279="","",_tag_month_day!BK279/100)</f>
        <v/>
      </c>
      <c r="GA283" s="510" t="str">
        <f>IF(_tag_month_day!BL279="","",_tag_month_day!BL279/100)</f>
        <v/>
      </c>
      <c r="GB283" s="603" t="str">
        <f>IF(_tag_month_day!BM279="","",_tag_month_day!BM279/100)</f>
        <v/>
      </c>
      <c r="GC283" s="420" t="str">
        <f>IF(_tag_month_day!BN279="","",_tag_month_day!BN279/100)</f>
        <v/>
      </c>
      <c r="GD283" s="420" t="str">
        <f>IF(_tag_month_day!BO279="","",_tag_month_day!BO279/100)</f>
        <v/>
      </c>
      <c r="GE283" s="420" t="str">
        <f>IF(_tag_month_day!BP279="","",_tag_month_day!BP279/100)</f>
        <v/>
      </c>
      <c r="GF283" s="420" t="str">
        <f>IF(_tag_month_day!BQ279="","",_tag_month_day!BQ279/100)</f>
        <v/>
      </c>
      <c r="GG283" s="420" t="str">
        <f>IF(_tag_month_day!BR279="","",_tag_month_day!BR279/100)</f>
        <v/>
      </c>
      <c r="GH283" s="420" t="str">
        <f>IF(_tag_month_day!BS279="","",_tag_month_day!BS279/100)</f>
        <v/>
      </c>
      <c r="GI283" s="603" t="str">
        <f>IF(_tag_month_day!BT279="","",_tag_month_day!BT279/100)</f>
        <v/>
      </c>
      <c r="GJ283" s="612" t="str">
        <f>IF(_tag_month_day!BU279="","",_tag_month_day!BU279/100)</f>
        <v/>
      </c>
      <c r="GK283" s="620" t="str">
        <f>IF(_tag_month_day!BV279="",IF(_rlcf_month_day!A$2="","",_rlcf_month_day!A$2/100),_tag_month_day!BV279/100)</f>
        <v/>
      </c>
      <c r="GL283" s="620" t="str">
        <f>IF(_tag_month_day!BW279="",IF(_rlcf_month_day!B$2="","",_rlcf_month_day!B$2/100),_tag_month_day!BW279/100)</f>
        <v/>
      </c>
      <c r="GM283" s="621" t="str">
        <f>IF(_tag_month_day!BX279="",IF(_rlcf_month_day!C$2="","",_rlcf_month_day!C$2/100),_tag_month_day!BX279/100)</f>
        <v/>
      </c>
      <c r="GN283" s="620" t="str">
        <f>IF(_tag_month_day!BV279="",IF(_rlcf_month_day!A$2="","",_rlcf_month_day!A$2/100),_tag_month_day!BV279/100)</f>
        <v/>
      </c>
      <c r="GO283" s="620" t="str">
        <f>IF(_tag_month_day!BW279="",IF(_rlcf_month_day!B$2="","",_rlcf_month_day!B$2/100),_tag_month_day!BW279/100)</f>
        <v/>
      </c>
      <c r="GP283" s="620" t="str">
        <f>IF(_tag_month_day!CD279="",IF(_rlcf_month_day!E$2="","",_rlcf_month_day!E$2/100),_tag_month_day!CD279/100)</f>
        <v/>
      </c>
      <c r="GQ283" s="620" t="str">
        <f>IF(_tag_month_day!CE279="",IF(_rlcf_month_day!F$2="","",_rlcf_month_day!F$2/100),_tag_month_day!CE279/100)</f>
        <v/>
      </c>
      <c r="GR283" s="621" t="str">
        <f>IF(_tag_month_day!CF279="",IF(_rlcf_month_day!G$2="","",_rlcf_month_day!G$2/100),_tag_month_day!CF279/100)</f>
        <v/>
      </c>
      <c r="GS283" s="626">
        <f t="shared" ref="GS283:HH283" si="1731">GS282</f>
        <v>0.953</v>
      </c>
      <c r="GT283" s="626">
        <f t="shared" si="1731"/>
        <v>0.55</v>
      </c>
      <c r="GU283" s="626">
        <f t="shared" si="1731"/>
        <v>0.55</v>
      </c>
      <c r="GV283" s="626">
        <f t="shared" si="1731"/>
        <v>0.55</v>
      </c>
      <c r="GW283" s="626">
        <f t="shared" si="1731"/>
        <v>0.5</v>
      </c>
      <c r="GX283" s="626">
        <f t="shared" si="1731"/>
        <v>0.935</v>
      </c>
      <c r="GY283" s="626">
        <f t="shared" si="1731"/>
        <v>0.15</v>
      </c>
      <c r="GZ283" s="626">
        <f t="shared" si="1731"/>
        <v>1</v>
      </c>
      <c r="HA283" s="632">
        <f t="shared" si="1731"/>
        <v>0.047</v>
      </c>
      <c r="HB283" s="632">
        <f t="shared" si="1731"/>
        <v>0.45</v>
      </c>
      <c r="HC283" s="632">
        <f t="shared" si="1731"/>
        <v>0.45</v>
      </c>
      <c r="HD283" s="632">
        <f t="shared" si="1731"/>
        <v>0.45</v>
      </c>
      <c r="HE283" s="632">
        <f t="shared" si="1731"/>
        <v>0.5</v>
      </c>
      <c r="HF283" s="632">
        <f t="shared" si="1731"/>
        <v>0.065</v>
      </c>
      <c r="HG283" s="632">
        <f t="shared" si="1731"/>
        <v>0.85</v>
      </c>
      <c r="HH283" s="632">
        <f t="shared" si="1731"/>
        <v>0</v>
      </c>
      <c r="HI283" s="68" t="e">
        <f t="shared" si="1587"/>
        <v>#VALUE!</v>
      </c>
      <c r="HJ283" s="68" t="e">
        <f t="shared" si="1618"/>
        <v>#VALUE!</v>
      </c>
      <c r="HK283" s="202">
        <f t="shared" si="1619"/>
        <v>0.85</v>
      </c>
      <c r="HL283" s="464">
        <f t="shared" si="1620"/>
        <v>550000</v>
      </c>
      <c r="HM283" s="464">
        <f t="shared" si="1621"/>
        <v>480000</v>
      </c>
      <c r="HN283" s="192" t="e">
        <f t="shared" si="1588"/>
        <v>#VALUE!</v>
      </c>
      <c r="HO283" s="192" t="e">
        <f>HN283*HK283*$HO$2/HL283*1000000</f>
        <v>#VALUE!</v>
      </c>
      <c r="HP283" s="192" t="e">
        <f>HN283*HK283*$HP$2/HM283*1000000</f>
        <v>#VALUE!</v>
      </c>
    </row>
    <row r="284" customFormat="1" spans="1:224">
      <c r="A284" s="381">
        <v>279</v>
      </c>
      <c r="B284" s="54">
        <f ca="1" t="shared" si="1622"/>
        <v>43628</v>
      </c>
      <c r="C284" s="57">
        <f t="shared" si="1623"/>
        <v>0.0416666666666667</v>
      </c>
      <c r="D284" s="68" t="str">
        <f ca="1" t="shared" si="1589"/>
        <v>白班</v>
      </c>
      <c r="E284" s="68" t="str">
        <f ca="1" t="shared" si="1590"/>
        <v>甲</v>
      </c>
      <c r="F284" s="68">
        <f ca="1">SUMPRODUCT((成本日报!$A$3:$A$95=计划!B284)*(成本日报!$B$3:$B$95=计划!$D284),成本日报!$C$3:$C$95)</f>
        <v>1</v>
      </c>
      <c r="G284" s="382">
        <f ca="1" t="shared" si="1624"/>
        <v>43628.5833333327</v>
      </c>
      <c r="H284" s="382">
        <f ca="1" t="shared" si="1591"/>
        <v>43628.5902777771</v>
      </c>
      <c r="I284" s="382">
        <f ca="1" t="shared" si="1592"/>
        <v>43628.5958333327</v>
      </c>
      <c r="J284" s="382">
        <f ca="1" t="shared" si="1593"/>
        <v>43628.6249999993</v>
      </c>
      <c r="K284" s="382">
        <f ca="1" t="shared" si="1594"/>
        <v>43628.6874999993</v>
      </c>
      <c r="L284" s="382">
        <f ca="1" t="shared" si="1595"/>
        <v>43628.7083333327</v>
      </c>
      <c r="M284" s="398" t="str">
        <f>IF(_tag_month_day!A280="","",_tag_month_day!A280)</f>
        <v/>
      </c>
      <c r="N284" s="398" t="str">
        <f>IF(_tag_month_day!B280="","",_tag_month_day!B280)</f>
        <v/>
      </c>
      <c r="O284" s="399" t="e">
        <f t="shared" si="1596"/>
        <v>#VALUE!</v>
      </c>
      <c r="P284" s="398" t="str">
        <f>IF(_tag_month_day!C280="","",_tag_month_day!C280)</f>
        <v/>
      </c>
      <c r="Q284" s="398" t="str">
        <f>IF(_tag_month_day!D280="","",_tag_month_day!D280)</f>
        <v/>
      </c>
      <c r="R284" s="416">
        <f>IF(_tag_month_day!CB280="",R283,_tag_month_day!CB280/100)</f>
        <v>0.07</v>
      </c>
      <c r="S284" s="417" t="str">
        <f>IF(_tag_month_day!E280="","",_tag_month_day!E280)</f>
        <v/>
      </c>
      <c r="T284" s="417" t="str">
        <f>IF(_tag_month_day!F280="","",_tag_month_day!F280)</f>
        <v/>
      </c>
      <c r="U284" s="418" t="e">
        <f t="shared" si="1550"/>
        <v>#VALUE!</v>
      </c>
      <c r="V284" s="53" t="e">
        <f t="shared" si="1551"/>
        <v>#VALUE!</v>
      </c>
      <c r="W284" s="419" t="str">
        <f>IF(_jhy_month_day!A280="","",_jhy_month_day!A280)</f>
        <v/>
      </c>
      <c r="X284" s="420" t="str">
        <f>IF(_jhy_month_day!B280="","",_jhy_month_day!B280/100)</f>
        <v/>
      </c>
      <c r="Y284" s="420" t="str">
        <f>IF(_jhy_month_day!C280="","",_jhy_month_day!C280/100)</f>
        <v/>
      </c>
      <c r="Z284" s="439">
        <f t="shared" si="1641"/>
        <v>70</v>
      </c>
      <c r="AA284" s="440" t="str">
        <f>IF(_tag_month_day!G280="","",_tag_month_day!G280/100)</f>
        <v/>
      </c>
      <c r="AB284" s="440" t="str">
        <f>IF(_tag_month_day!H280="","",_tag_month_day!H280/100)</f>
        <v/>
      </c>
      <c r="AC284" s="193">
        <f t="shared" si="1597"/>
        <v>1.59963432013121</v>
      </c>
      <c r="AD284" s="441" t="str">
        <f t="shared" si="1598"/>
        <v/>
      </c>
      <c r="AE284" s="442" t="str">
        <f t="shared" si="1599"/>
        <v/>
      </c>
      <c r="AF284" s="443">
        <v>1</v>
      </c>
      <c r="AG284" s="68" t="str">
        <f>IF(_duihao_month_day!A280="","",_duihao_month_day!A280)</f>
        <v/>
      </c>
      <c r="AH284" s="463">
        <f>IF(_gyk_month_day!B280="",AH283,_gyk_month_day!B280)</f>
        <v>820</v>
      </c>
      <c r="AI284" s="464" t="e">
        <f t="shared" si="1625"/>
        <v>#VALUE!</v>
      </c>
      <c r="AJ284" s="68" t="str">
        <f>IF(_tag_month_day!I280="","",_tag_month_day!I280)</f>
        <v/>
      </c>
      <c r="AK284" s="465" t="str">
        <f>IF(_tzyy_month_day!A280="","",_tzyy_month_day!A280)</f>
        <v/>
      </c>
      <c r="AL284" s="465" t="str">
        <f>IF(_tzyy_month_day!B280="","",_tzyy_month_day!B280)</f>
        <v/>
      </c>
      <c r="AM284" s="465" t="str">
        <f>IF(_tzyy_month_day!C280="","",_tzyy_month_day!C280)</f>
        <v/>
      </c>
      <c r="AN284" s="466" t="str">
        <f>IF(_tag_month_day!CG280="","",_tag_month_day!CG280)</f>
        <v/>
      </c>
      <c r="AO284" s="466" t="str">
        <f>IF(_tag_month_day!CH280="","",_tag_month_day!CH280)</f>
        <v/>
      </c>
      <c r="AP284" s="486" t="e">
        <f t="shared" si="1600"/>
        <v>#VALUE!</v>
      </c>
      <c r="AQ284" s="487" t="str">
        <f>IF(_tag_month_day!J280="","",_tag_month_day!J280/100)</f>
        <v/>
      </c>
      <c r="AR284" s="488">
        <f t="shared" si="1601"/>
        <v>1.3</v>
      </c>
      <c r="AS284" s="489" t="e">
        <f t="shared" si="1552"/>
        <v>#VALUE!</v>
      </c>
      <c r="AT284" s="489">
        <f t="shared" si="1602"/>
        <v>0</v>
      </c>
      <c r="AU284" s="490" t="str">
        <f>IF(_tag_month_day!K280="","",_tag_month_day!K280)</f>
        <v/>
      </c>
      <c r="AV284" s="491" t="str">
        <f>IF(_tag_month_day!L280="","",_tag_month_day!L280/100)</f>
        <v/>
      </c>
      <c r="AW284" s="420">
        <f t="shared" si="1524"/>
        <v>0</v>
      </c>
      <c r="AX284" s="420">
        <f t="shared" si="1603"/>
        <v>0</v>
      </c>
      <c r="AY284" s="420" t="str">
        <f>IF(_tag_month_day!M280="","",_tag_month_day!M280/100)</f>
        <v/>
      </c>
      <c r="AZ284" s="420" t="str">
        <f>IF(_tag_month_day!N280="","",_tag_month_day!N280/100)</f>
        <v/>
      </c>
      <c r="BA284" s="420" t="str">
        <f>IF(_tag_month_day!O280="","",_tag_month_day!O280/100)</f>
        <v/>
      </c>
      <c r="BB284" s="496" t="str">
        <f>IF(_tag_month_day!P280="","",_tag_month_day!P280/100)</f>
        <v/>
      </c>
      <c r="BC284" s="496">
        <f t="shared" si="1604"/>
        <v>0</v>
      </c>
      <c r="BD284" s="496" t="str">
        <f>IF(_tag_month_day!Q280="","",_tag_month_day!Q280/100)</f>
        <v/>
      </c>
      <c r="BE284" s="510" t="str">
        <f>IF(_tag_month_day!R280="","",_tag_month_day!R280/100)</f>
        <v/>
      </c>
      <c r="BF284" s="413" t="str">
        <f>IF(_tag_month_day!CC280="","",_tag_month_day!CC280/100)</f>
        <v/>
      </c>
      <c r="BG284" s="511" t="e">
        <f t="shared" si="1553"/>
        <v>#VALUE!</v>
      </c>
      <c r="BH284" s="198">
        <f t="shared" si="1554"/>
        <v>0</v>
      </c>
      <c r="BI284" s="512" t="e">
        <f>IF(CX284=0,BI283,(DK284*查询!$R$5+DL284*查询!$Q$5+DM284*查询!$N$5+DN284*查询!$O$5+DO284*查询!$P$5)*AF284/CX284)</f>
        <v>#VALUE!</v>
      </c>
      <c r="BJ284" s="512" t="e">
        <f>IF(CX284=0,BJ283,(DP284*查询!$S$5+DQ284*查询!$T$5+DR284*查询!$U$5)*AF284/CX284)</f>
        <v>#VALUE!</v>
      </c>
      <c r="BK284" s="512">
        <f t="shared" si="1605"/>
        <v>1</v>
      </c>
      <c r="BL284" s="513" t="str">
        <f>IF(_cfyc_month_day!A280="","",_cfyc_month_day!A280)</f>
        <v/>
      </c>
      <c r="BM284" s="513" t="str">
        <f>IF(_cfyc_month_day!B280="","",_cfyc_month_day!B280)</f>
        <v/>
      </c>
      <c r="BN284" s="513" t="str">
        <f>IF(_cfyc_month_day!C280="","",_cfyc_month_day!C280)</f>
        <v/>
      </c>
      <c r="BO284" s="522" t="str">
        <f>IF(_cfyc_month_day!D280="","",_cfyc_month_day!D280)</f>
        <v/>
      </c>
      <c r="BP284" s="522" t="str">
        <f>IF(_cfyc_month_day!E280="","",_cfyc_month_day!E280)</f>
        <v/>
      </c>
      <c r="BQ284" s="522" t="str">
        <f>IF(_cfyc_month_day!F280="","",_cfyc_month_day!F280)</f>
        <v/>
      </c>
      <c r="BR284" s="513" t="str">
        <f>IF(_tag_month_day!T280="","",_tag_month_day!T280)</f>
        <v/>
      </c>
      <c r="BS284" s="513" t="str">
        <f>IF(_tag_month_day!U280="","",_tag_month_day!U280)</f>
        <v/>
      </c>
      <c r="BT284" s="523" t="str">
        <f t="shared" si="1606"/>
        <v/>
      </c>
      <c r="BU284" s="223" t="str">
        <f>IF(_tag_month_day!V280="","",_tag_month_day!V280)</f>
        <v/>
      </c>
      <c r="BV284" s="206" t="str">
        <f>IF(_tag_month_day!W280="","",_tag_month_day!W280)</f>
        <v/>
      </c>
      <c r="BW284" s="540" t="str">
        <f>IF(_tag_month_day!X280="","",_tag_month_day!X280)</f>
        <v/>
      </c>
      <c r="BX284" s="540" t="str">
        <f>IF(_tag_month_day!Y280="","",_tag_month_day!Y280)</f>
        <v/>
      </c>
      <c r="BY284" s="541">
        <f ca="1" t="shared" si="1607"/>
        <v>43628.7083333327</v>
      </c>
      <c r="BZ284" s="542"/>
      <c r="CA284" s="543" t="str">
        <f>IF(_jhy2_month_day!A280="","",_jhy2_month_day!A280)</f>
        <v/>
      </c>
      <c r="CB284" s="464" t="str">
        <f>IF(_jhy2_month_day!B280="","",_jhy2_month_day!B280)</f>
        <v/>
      </c>
      <c r="CC284" s="464" t="str">
        <f>IF(_jhy2_month_day!C280="","",_jhy2_month_day!C280)</f>
        <v/>
      </c>
      <c r="CD284" s="464" t="str">
        <f>IF(_jhy2_month_day!D280="","",_jhy2_month_day!D280)</f>
        <v/>
      </c>
      <c r="CE284" s="464" t="str">
        <f>IF(_jhy2_month_day!E280="","",_jhy2_month_day!E280)</f>
        <v/>
      </c>
      <c r="CF284" s="464" t="str">
        <f>IF(_jhy2_month_day!F280="","",_jhy2_month_day!F280)</f>
        <v/>
      </c>
      <c r="CG284" s="464" t="str">
        <f>IF(_jhy2_month_day!G280="","",_jhy2_month_day!G280)</f>
        <v/>
      </c>
      <c r="CH284" s="464" t="str">
        <f>IF(_jhy2_month_day!H280="","",_jhy2_month_day!H280)</f>
        <v/>
      </c>
      <c r="CI284" s="464" t="str">
        <f>IF(_jhy2_month_day!I280="","",_jhy2_month_day!I280)</f>
        <v/>
      </c>
      <c r="CJ284" s="464" t="str">
        <f>IF(_jhy2_month_day!J280="","",_jhy2_month_day!J280)</f>
        <v/>
      </c>
      <c r="CK284" s="464" t="str">
        <f>IF(_jhy2_month_day!K280="","",_jhy2_month_day!K280)</f>
        <v/>
      </c>
      <c r="CL284" s="562" t="str">
        <f>IF(_jhy2_month_day!L280="","",_jhy2_month_day!L280)</f>
        <v/>
      </c>
      <c r="CM284" s="562" t="str">
        <f>IF(_jhy2_month_day!M280="","",_jhy2_month_day!M280)</f>
        <v/>
      </c>
      <c r="CN284" s="562" t="str">
        <f>IF(_jhy2_month_day!N280="","",_jhy2_month_day!N280)</f>
        <v/>
      </c>
      <c r="CO284" s="562" t="str">
        <f>IF(_jhy2_month_day!O280="","",_jhy2_month_day!O280)</f>
        <v/>
      </c>
      <c r="CP284" s="562" t="str">
        <f>IF(_jhy2_month_day!P280="","",_jhy2_month_day!P280)</f>
        <v/>
      </c>
      <c r="CQ284" s="562" t="str">
        <f>IF(_jhy2_month_day!Q280="","",_jhy2_month_day!Q280)</f>
        <v/>
      </c>
      <c r="CR284" s="563" t="str">
        <f>IF(_jhy2_month_day!R280="","",_jhy2_month_day!R280)</f>
        <v/>
      </c>
      <c r="CS284" s="576" t="str">
        <f>IF(_jhy2_month_day!S280="","",_jhy2_month_day!S280)</f>
        <v/>
      </c>
      <c r="CT284" s="562" t="str">
        <f>IF(_jhy2_month_day!T280="","",_jhy2_month_day!T280)</f>
        <v/>
      </c>
      <c r="CU284" s="577" t="e">
        <f t="shared" si="1555"/>
        <v>#VALUE!</v>
      </c>
      <c r="CV284" s="198" t="e">
        <f t="shared" si="1556"/>
        <v>#VALUE!</v>
      </c>
      <c r="CW284" s="192" t="e">
        <f t="shared" si="1557"/>
        <v>#VALUE!</v>
      </c>
      <c r="CX284" s="192" t="e">
        <f t="shared" si="1558"/>
        <v>#VALUE!</v>
      </c>
      <c r="CY284" s="202" t="e">
        <f t="shared" si="1559"/>
        <v>#VALUE!</v>
      </c>
      <c r="CZ284" s="192" t="e">
        <f t="shared" ref="CZ284:DI284" si="1732">$AJ284*EF284</f>
        <v>#VALUE!</v>
      </c>
      <c r="DA284" s="192" t="e">
        <f t="shared" si="1732"/>
        <v>#VALUE!</v>
      </c>
      <c r="DB284" s="192" t="e">
        <f t="shared" si="1732"/>
        <v>#VALUE!</v>
      </c>
      <c r="DC284" s="192" t="e">
        <f t="shared" si="1732"/>
        <v>#VALUE!</v>
      </c>
      <c r="DD284" s="192" t="e">
        <f t="shared" si="1732"/>
        <v>#VALUE!</v>
      </c>
      <c r="DE284" s="192" t="e">
        <f t="shared" si="1732"/>
        <v>#VALUE!</v>
      </c>
      <c r="DF284" s="192" t="e">
        <f t="shared" si="1732"/>
        <v>#VALUE!</v>
      </c>
      <c r="DG284" s="192" t="e">
        <f t="shared" si="1732"/>
        <v>#VALUE!</v>
      </c>
      <c r="DH284" s="192" t="e">
        <f t="shared" si="1732"/>
        <v>#VALUE!</v>
      </c>
      <c r="DI284" s="192" t="e">
        <f t="shared" si="1732"/>
        <v>#VALUE!</v>
      </c>
      <c r="DJ284" s="192" t="e">
        <f t="shared" si="1561"/>
        <v>#VALUE!</v>
      </c>
      <c r="DK284" s="192" t="e">
        <f t="shared" si="1562"/>
        <v>#VALUE!</v>
      </c>
      <c r="DL284" s="192" t="e">
        <f t="shared" si="1563"/>
        <v>#VALUE!</v>
      </c>
      <c r="DM284" s="192" t="e">
        <f t="shared" si="1564"/>
        <v>#VALUE!</v>
      </c>
      <c r="DN284" s="192" t="e">
        <f t="shared" si="1565"/>
        <v>#VALUE!</v>
      </c>
      <c r="DO284" s="192" t="e">
        <f t="shared" si="1566"/>
        <v>#VALUE!</v>
      </c>
      <c r="DP284" s="192" t="e">
        <f t="shared" si="1567"/>
        <v>#VALUE!</v>
      </c>
      <c r="DQ284" s="192" t="e">
        <f t="shared" si="1568"/>
        <v>#VALUE!</v>
      </c>
      <c r="DR284" s="192" t="e">
        <f t="shared" si="1569"/>
        <v>#VALUE!</v>
      </c>
      <c r="DS284" s="192" t="e">
        <f t="shared" si="1570"/>
        <v>#VALUE!</v>
      </c>
      <c r="DT284" s="192" t="e">
        <f t="shared" si="1571"/>
        <v>#VALUE!</v>
      </c>
      <c r="DU284" s="192" t="e">
        <f t="shared" si="1572"/>
        <v>#VALUE!</v>
      </c>
      <c r="DV284" s="198" t="e">
        <f t="shared" si="1573"/>
        <v>#VALUE!</v>
      </c>
      <c r="DW284" s="198" t="e">
        <f t="shared" si="1574"/>
        <v>#DIV/0!</v>
      </c>
      <c r="DX284" s="198" t="e">
        <f t="shared" si="1575"/>
        <v>#DIV/0!</v>
      </c>
      <c r="DY284" s="198" t="e">
        <f t="shared" si="1576"/>
        <v>#VALUE!</v>
      </c>
      <c r="DZ284" s="198" t="e">
        <f t="shared" si="1577"/>
        <v>#VALUE!</v>
      </c>
      <c r="EA284" s="198" t="e">
        <f t="shared" si="1578"/>
        <v>#VALUE!</v>
      </c>
      <c r="EB284" s="198" t="e">
        <f t="shared" si="1579"/>
        <v>#VALUE!</v>
      </c>
      <c r="EC284" s="198" t="e">
        <f t="shared" si="1580"/>
        <v>#DIV/0!</v>
      </c>
      <c r="ED284" s="198" t="e">
        <f t="shared" si="1581"/>
        <v>#VALUE!</v>
      </c>
      <c r="EE284" s="198" t="e">
        <f t="shared" si="1582"/>
        <v>#VALUE!</v>
      </c>
      <c r="EF284" s="198" t="e">
        <f t="shared" ref="EF284:EO284" si="1733">DV284/SUM($DV284:$EE284)</f>
        <v>#VALUE!</v>
      </c>
      <c r="EG284" s="198" t="e">
        <f t="shared" si="1733"/>
        <v>#DIV/0!</v>
      </c>
      <c r="EH284" s="198" t="e">
        <f t="shared" si="1733"/>
        <v>#DIV/0!</v>
      </c>
      <c r="EI284" s="198" t="e">
        <f t="shared" si="1733"/>
        <v>#VALUE!</v>
      </c>
      <c r="EJ284" s="198" t="e">
        <f t="shared" si="1733"/>
        <v>#VALUE!</v>
      </c>
      <c r="EK284" s="198" t="e">
        <f t="shared" si="1733"/>
        <v>#VALUE!</v>
      </c>
      <c r="EL284" s="198" t="e">
        <f t="shared" si="1733"/>
        <v>#VALUE!</v>
      </c>
      <c r="EM284" s="198" t="e">
        <f t="shared" si="1733"/>
        <v>#DIV/0!</v>
      </c>
      <c r="EN284" s="198" t="e">
        <f t="shared" si="1733"/>
        <v>#VALUE!</v>
      </c>
      <c r="EO284" s="198" t="e">
        <f t="shared" si="1733"/>
        <v>#VALUE!</v>
      </c>
      <c r="EP284" s="511">
        <f t="shared" ref="EP284:EW284" si="1734">EP283</f>
        <v>0.08</v>
      </c>
      <c r="EQ284" s="511">
        <f t="shared" si="1734"/>
        <v>0.015</v>
      </c>
      <c r="ER284" s="511">
        <f t="shared" si="1734"/>
        <v>0.015</v>
      </c>
      <c r="ES284" s="511">
        <f t="shared" si="1734"/>
        <v>0.015</v>
      </c>
      <c r="ET284" s="511">
        <f t="shared" si="1734"/>
        <v>0.015</v>
      </c>
      <c r="EU284" s="511">
        <f t="shared" si="1734"/>
        <v>0.09</v>
      </c>
      <c r="EV284" s="511">
        <f t="shared" si="1734"/>
        <v>0.09</v>
      </c>
      <c r="EW284" s="511">
        <f t="shared" si="1734"/>
        <v>0.09</v>
      </c>
      <c r="EX284" s="420" t="str">
        <f>IF(_tag_month_day!AS280="","",_tag_month_day!AS280/100)</f>
        <v/>
      </c>
      <c r="EY284" s="420" t="str">
        <f>IF(_tag_month_day!AT280="","",_tag_month_day!AT280/100)</f>
        <v/>
      </c>
      <c r="EZ284" s="420" t="str">
        <f>IF(_tag_month_day!AU280="","",_tag_month_day!AU280/100)</f>
        <v/>
      </c>
      <c r="FA284" s="420" t="str">
        <f>IF(_tag_month_day!AV280="","",_tag_month_day!AV280/100)</f>
        <v/>
      </c>
      <c r="FB284" s="420" t="str">
        <f>IF(_tag_month_day!AW280="","",_tag_month_day!AW280/100)</f>
        <v/>
      </c>
      <c r="FC284" s="420" t="str">
        <f>IF(_tag_month_day!AX280="","",_tag_month_day!AX280/100)</f>
        <v/>
      </c>
      <c r="FD284" s="510">
        <f t="shared" si="1611"/>
        <v>0.33</v>
      </c>
      <c r="FE284" s="510">
        <f t="shared" si="1612"/>
        <v>0.19</v>
      </c>
      <c r="FF284" s="510">
        <f t="shared" si="1613"/>
        <v>0.003</v>
      </c>
      <c r="FG284" s="510">
        <f t="shared" si="1614"/>
        <v>0</v>
      </c>
      <c r="FH284" s="603">
        <f t="shared" si="1615"/>
        <v>0.0001</v>
      </c>
      <c r="FI284" s="510">
        <f t="shared" ref="FI284:FR284" si="1735">FI283</f>
        <v>0.41</v>
      </c>
      <c r="FJ284" s="510">
        <f t="shared" si="1735"/>
        <v>0.11</v>
      </c>
      <c r="FK284" s="510">
        <f t="shared" si="1735"/>
        <v>0.015</v>
      </c>
      <c r="FL284" s="510">
        <f t="shared" si="1735"/>
        <v>0</v>
      </c>
      <c r="FM284" s="603">
        <f t="shared" si="1735"/>
        <v>0.0001</v>
      </c>
      <c r="FN284" s="510" t="str">
        <f>IF(_tag_month_day!AY280="","",_tag_month_day!AY280/100)</f>
        <v/>
      </c>
      <c r="FO284" s="510" t="str">
        <f>IF(_tag_month_day!AZ280="","",_tag_month_day!AZ280/100)</f>
        <v/>
      </c>
      <c r="FP284" s="510" t="str">
        <f>IF(_tag_month_day!BA280="","",_tag_month_day!BA280/100)</f>
        <v/>
      </c>
      <c r="FQ284" s="510" t="str">
        <f>IF(_tag_month_day!BB280="","",_tag_month_day!BB280/100)</f>
        <v/>
      </c>
      <c r="FR284" s="603" t="str">
        <f>IF(_tag_month_day!BC280="","",_tag_month_day!BC280/100)</f>
        <v/>
      </c>
      <c r="FS284" s="510" t="str">
        <f>IF(_tag_month_day!BD280="","",_tag_month_day!BD280/100)</f>
        <v/>
      </c>
      <c r="FT284" s="510" t="str">
        <f>IF(_tag_month_day!BE280="","",_tag_month_day!BE280/100)</f>
        <v/>
      </c>
      <c r="FU284" s="510" t="str">
        <f>IF(_tag_month_day!BF280="","",_tag_month_day!BF280/100)</f>
        <v/>
      </c>
      <c r="FV284" s="510" t="str">
        <f>IF(_tag_month_day!BG280="","",_tag_month_day!BG280/100)</f>
        <v/>
      </c>
      <c r="FW284" s="603" t="str">
        <f>IF(_tag_month_day!BH280="","",_tag_month_day!BH280/100)</f>
        <v/>
      </c>
      <c r="FX284" s="510" t="str">
        <f>IF(_tag_month_day!BI280="","",_tag_month_day!BI280/100)</f>
        <v/>
      </c>
      <c r="FY284" s="510" t="str">
        <f>IF(_tag_month_day!BJ280="","",_tag_month_day!BJ280/100)</f>
        <v/>
      </c>
      <c r="FZ284" s="605" t="str">
        <f>IF(_tag_month_day!BK280="","",_tag_month_day!BK280/100)</f>
        <v/>
      </c>
      <c r="GA284" s="510" t="str">
        <f>IF(_tag_month_day!BL280="","",_tag_month_day!BL280/100)</f>
        <v/>
      </c>
      <c r="GB284" s="603" t="str">
        <f>IF(_tag_month_day!BM280="","",_tag_month_day!BM280/100)</f>
        <v/>
      </c>
      <c r="GC284" s="420" t="str">
        <f>IF(_tag_month_day!BN280="","",_tag_month_day!BN280/100)</f>
        <v/>
      </c>
      <c r="GD284" s="420" t="str">
        <f>IF(_tag_month_day!BO280="","",_tag_month_day!BO280/100)</f>
        <v/>
      </c>
      <c r="GE284" s="420" t="str">
        <f>IF(_tag_month_day!BP280="","",_tag_month_day!BP280/100)</f>
        <v/>
      </c>
      <c r="GF284" s="420" t="str">
        <f>IF(_tag_month_day!BQ280="","",_tag_month_day!BQ280/100)</f>
        <v/>
      </c>
      <c r="GG284" s="420" t="str">
        <f>IF(_tag_month_day!BR280="","",_tag_month_day!BR280/100)</f>
        <v/>
      </c>
      <c r="GH284" s="420" t="str">
        <f>IF(_tag_month_day!BS280="","",_tag_month_day!BS280/100)</f>
        <v/>
      </c>
      <c r="GI284" s="603" t="str">
        <f>IF(_tag_month_day!BT280="","",_tag_month_day!BT280/100)</f>
        <v/>
      </c>
      <c r="GJ284" s="612" t="str">
        <f>IF(_tag_month_day!BU280="","",_tag_month_day!BU280/100)</f>
        <v/>
      </c>
      <c r="GK284" s="620" t="str">
        <f>IF(_tag_month_day!BV280="",IF(_rlcf_month_day!A$2="","",_rlcf_month_day!A$2/100),_tag_month_day!BV280/100)</f>
        <v/>
      </c>
      <c r="GL284" s="620" t="str">
        <f>IF(_tag_month_day!BW280="",IF(_rlcf_month_day!B$2="","",_rlcf_month_day!B$2/100),_tag_month_day!BW280/100)</f>
        <v/>
      </c>
      <c r="GM284" s="621" t="str">
        <f>IF(_tag_month_day!BX280="",IF(_rlcf_month_day!C$2="","",_rlcf_month_day!C$2/100),_tag_month_day!BX280/100)</f>
        <v/>
      </c>
      <c r="GN284" s="620" t="str">
        <f>IF(_tag_month_day!BV280="",IF(_rlcf_month_day!A$2="","",_rlcf_month_day!A$2/100),_tag_month_day!BV280/100)</f>
        <v/>
      </c>
      <c r="GO284" s="620" t="str">
        <f>IF(_tag_month_day!BW280="",IF(_rlcf_month_day!B$2="","",_rlcf_month_day!B$2/100),_tag_month_day!BW280/100)</f>
        <v/>
      </c>
      <c r="GP284" s="620" t="str">
        <f>IF(_tag_month_day!CD280="",IF(_rlcf_month_day!E$2="","",_rlcf_month_day!E$2/100),_tag_month_day!CD280/100)</f>
        <v/>
      </c>
      <c r="GQ284" s="620" t="str">
        <f>IF(_tag_month_day!CE280="",IF(_rlcf_month_day!F$2="","",_rlcf_month_day!F$2/100),_tag_month_day!CE280/100)</f>
        <v/>
      </c>
      <c r="GR284" s="621" t="str">
        <f>IF(_tag_month_day!CF280="",IF(_rlcf_month_day!G$2="","",_rlcf_month_day!G$2/100),_tag_month_day!CF280/100)</f>
        <v/>
      </c>
      <c r="GS284" s="626">
        <f t="shared" ref="GS284:HH284" si="1736">GS283</f>
        <v>0.953</v>
      </c>
      <c r="GT284" s="626">
        <f t="shared" si="1736"/>
        <v>0.55</v>
      </c>
      <c r="GU284" s="626">
        <f t="shared" si="1736"/>
        <v>0.55</v>
      </c>
      <c r="GV284" s="626">
        <f t="shared" si="1736"/>
        <v>0.55</v>
      </c>
      <c r="GW284" s="626">
        <f t="shared" si="1736"/>
        <v>0.5</v>
      </c>
      <c r="GX284" s="626">
        <f t="shared" si="1736"/>
        <v>0.935</v>
      </c>
      <c r="GY284" s="626">
        <f t="shared" si="1736"/>
        <v>0.15</v>
      </c>
      <c r="GZ284" s="626">
        <f t="shared" si="1736"/>
        <v>1</v>
      </c>
      <c r="HA284" s="632">
        <f t="shared" si="1736"/>
        <v>0.047</v>
      </c>
      <c r="HB284" s="632">
        <f t="shared" si="1736"/>
        <v>0.45</v>
      </c>
      <c r="HC284" s="632">
        <f t="shared" si="1736"/>
        <v>0.45</v>
      </c>
      <c r="HD284" s="632">
        <f t="shared" si="1736"/>
        <v>0.45</v>
      </c>
      <c r="HE284" s="632">
        <f t="shared" si="1736"/>
        <v>0.5</v>
      </c>
      <c r="HF284" s="632">
        <f t="shared" si="1736"/>
        <v>0.065</v>
      </c>
      <c r="HG284" s="632">
        <f t="shared" si="1736"/>
        <v>0.85</v>
      </c>
      <c r="HH284" s="632">
        <f t="shared" si="1736"/>
        <v>0</v>
      </c>
      <c r="HI284" s="68">
        <f t="shared" si="1587"/>
        <v>0</v>
      </c>
      <c r="HJ284" s="68" t="e">
        <f t="shared" si="1618"/>
        <v>#VALUE!</v>
      </c>
      <c r="HK284" s="202">
        <f t="shared" si="1619"/>
        <v>0.85</v>
      </c>
      <c r="HL284" s="464">
        <f t="shared" si="1620"/>
        <v>550000</v>
      </c>
      <c r="HM284" s="464">
        <f t="shared" si="1621"/>
        <v>480000</v>
      </c>
      <c r="HN284" s="192" t="e">
        <f t="shared" si="1588"/>
        <v>#VALUE!</v>
      </c>
      <c r="HO284" s="192" t="e">
        <f>HN284*HK284*$HO$2/HL284*1000000</f>
        <v>#VALUE!</v>
      </c>
      <c r="HP284" s="192" t="e">
        <f>HN284*HK284*$HP$2/HM284*1000000</f>
        <v>#VALUE!</v>
      </c>
    </row>
    <row r="285" customFormat="1" spans="1:224">
      <c r="A285" s="381">
        <v>280</v>
      </c>
      <c r="B285" s="54">
        <f ca="1" t="shared" si="1622"/>
        <v>43628</v>
      </c>
      <c r="C285" s="57">
        <f t="shared" si="1623"/>
        <v>0.0416666666666667</v>
      </c>
      <c r="D285" s="68" t="str">
        <f ca="1" t="shared" si="1589"/>
        <v>白班</v>
      </c>
      <c r="E285" s="68" t="str">
        <f ca="1" t="shared" si="1590"/>
        <v>甲</v>
      </c>
      <c r="F285" s="68">
        <f ca="1">SUMPRODUCT((成本日报!$A$3:$A$95=计划!B285)*(成本日报!$B$3:$B$95=计划!$D285),成本日报!$C$3:$C$95)</f>
        <v>1</v>
      </c>
      <c r="G285" s="382">
        <f ca="1" t="shared" si="1624"/>
        <v>43628.6249999993</v>
      </c>
      <c r="H285" s="382">
        <f ca="1" t="shared" si="1591"/>
        <v>43628.6319444438</v>
      </c>
      <c r="I285" s="382">
        <f ca="1" t="shared" si="1592"/>
        <v>43628.6374999993</v>
      </c>
      <c r="J285" s="382">
        <f ca="1" t="shared" si="1593"/>
        <v>43628.666666666</v>
      </c>
      <c r="K285" s="382">
        <f ca="1" t="shared" si="1594"/>
        <v>43628.729166666</v>
      </c>
      <c r="L285" s="382">
        <f ca="1" t="shared" si="1595"/>
        <v>43628.7499999993</v>
      </c>
      <c r="M285" s="398" t="str">
        <f>IF(_tag_month_day!A281="","",_tag_month_day!A281)</f>
        <v/>
      </c>
      <c r="N285" s="398" t="str">
        <f>IF(_tag_month_day!B281="","",_tag_month_day!B281)</f>
        <v/>
      </c>
      <c r="O285" s="399" t="e">
        <f t="shared" si="1596"/>
        <v>#VALUE!</v>
      </c>
      <c r="P285" s="398" t="str">
        <f>IF(_tag_month_day!C281="","",_tag_month_day!C281)</f>
        <v/>
      </c>
      <c r="Q285" s="398" t="str">
        <f>IF(_tag_month_day!D281="","",_tag_month_day!D281)</f>
        <v/>
      </c>
      <c r="R285" s="416">
        <f>IF(_tag_month_day!CB281="",R284,_tag_month_day!CB281/100)</f>
        <v>0.07</v>
      </c>
      <c r="S285" s="417" t="str">
        <f>IF(_tag_month_day!E281="","",_tag_month_day!E281)</f>
        <v/>
      </c>
      <c r="T285" s="417" t="str">
        <f>IF(_tag_month_day!F281="","",_tag_month_day!F281)</f>
        <v/>
      </c>
      <c r="U285" s="418" t="e">
        <f t="shared" si="1550"/>
        <v>#VALUE!</v>
      </c>
      <c r="V285" s="53" t="e">
        <f t="shared" si="1551"/>
        <v>#VALUE!</v>
      </c>
      <c r="W285" s="419" t="str">
        <f>IF(_jhy_month_day!A281="","",_jhy_month_day!A281)</f>
        <v/>
      </c>
      <c r="X285" s="420" t="str">
        <f>IF(_jhy_month_day!B281="","",_jhy_month_day!B281/100)</f>
        <v/>
      </c>
      <c r="Y285" s="420" t="str">
        <f>IF(_jhy_month_day!C281="","",_jhy_month_day!C281/100)</f>
        <v/>
      </c>
      <c r="Z285" s="439">
        <f t="shared" si="1641"/>
        <v>70</v>
      </c>
      <c r="AA285" s="440" t="str">
        <f>IF(_tag_month_day!G281="","",_tag_month_day!G281/100)</f>
        <v/>
      </c>
      <c r="AB285" s="440" t="str">
        <f>IF(_tag_month_day!H281="","",_tag_month_day!H281/100)</f>
        <v/>
      </c>
      <c r="AC285" s="193">
        <f t="shared" si="1597"/>
        <v>1.59963432013121</v>
      </c>
      <c r="AD285" s="441" t="str">
        <f t="shared" si="1598"/>
        <v/>
      </c>
      <c r="AE285" s="442" t="str">
        <f t="shared" si="1599"/>
        <v/>
      </c>
      <c r="AF285" s="443">
        <v>1</v>
      </c>
      <c r="AG285" s="68" t="str">
        <f>IF(_duihao_month_day!A281="","",_duihao_month_day!A281)</f>
        <v/>
      </c>
      <c r="AH285" s="463">
        <f>IF(_gyk_month_day!B281="",AH284,_gyk_month_day!B281)</f>
        <v>820</v>
      </c>
      <c r="AI285" s="464" t="e">
        <f t="shared" si="1625"/>
        <v>#VALUE!</v>
      </c>
      <c r="AJ285" s="68" t="str">
        <f>IF(_tag_month_day!I281="","",_tag_month_day!I281)</f>
        <v/>
      </c>
      <c r="AK285" s="465" t="str">
        <f>IF(_tzyy_month_day!A281="","",_tzyy_month_day!A281)</f>
        <v/>
      </c>
      <c r="AL285" s="465" t="str">
        <f>IF(_tzyy_month_day!B281="","",_tzyy_month_day!B281)</f>
        <v/>
      </c>
      <c r="AM285" s="465" t="str">
        <f>IF(_tzyy_month_day!C281="","",_tzyy_month_day!C281)</f>
        <v/>
      </c>
      <c r="AN285" s="466" t="str">
        <f>IF(_tag_month_day!CG281="","",_tag_month_day!CG281)</f>
        <v/>
      </c>
      <c r="AO285" s="466" t="str">
        <f>IF(_tag_month_day!CH281="","",_tag_month_day!CH281)</f>
        <v/>
      </c>
      <c r="AP285" s="486" t="e">
        <f t="shared" si="1600"/>
        <v>#VALUE!</v>
      </c>
      <c r="AQ285" s="487" t="str">
        <f>IF(_tag_month_day!J281="","",_tag_month_day!J281/100)</f>
        <v/>
      </c>
      <c r="AR285" s="488">
        <f t="shared" si="1601"/>
        <v>1.3</v>
      </c>
      <c r="AS285" s="489" t="e">
        <f t="shared" si="1552"/>
        <v>#VALUE!</v>
      </c>
      <c r="AT285" s="489">
        <f t="shared" si="1602"/>
        <v>0</v>
      </c>
      <c r="AU285" s="490" t="str">
        <f>IF(_tag_month_day!K281="","",_tag_month_day!K281)</f>
        <v/>
      </c>
      <c r="AV285" s="491" t="str">
        <f>IF(_tag_month_day!L281="","",_tag_month_day!L281/100)</f>
        <v/>
      </c>
      <c r="AW285" s="420">
        <f t="shared" si="1524"/>
        <v>0</v>
      </c>
      <c r="AX285" s="420">
        <f t="shared" si="1603"/>
        <v>0</v>
      </c>
      <c r="AY285" s="420" t="str">
        <f>IF(_tag_month_day!M281="","",_tag_month_day!M281/100)</f>
        <v/>
      </c>
      <c r="AZ285" s="420" t="str">
        <f>IF(_tag_month_day!N281="","",_tag_month_day!N281/100)</f>
        <v/>
      </c>
      <c r="BA285" s="420" t="str">
        <f>IF(_tag_month_day!O281="","",_tag_month_day!O281/100)</f>
        <v/>
      </c>
      <c r="BB285" s="496" t="str">
        <f>IF(_tag_month_day!P281="","",_tag_month_day!P281/100)</f>
        <v/>
      </c>
      <c r="BC285" s="496">
        <f t="shared" si="1604"/>
        <v>0</v>
      </c>
      <c r="BD285" s="496" t="str">
        <f>IF(_tag_month_day!Q281="","",_tag_month_day!Q281/100)</f>
        <v/>
      </c>
      <c r="BE285" s="510" t="str">
        <f>IF(_tag_month_day!R281="","",_tag_month_day!R281/100)</f>
        <v/>
      </c>
      <c r="BF285" s="413" t="str">
        <f>IF(_tag_month_day!CC281="","",_tag_month_day!CC281/100)</f>
        <v/>
      </c>
      <c r="BG285" s="511" t="e">
        <f t="shared" si="1553"/>
        <v>#VALUE!</v>
      </c>
      <c r="BH285" s="198">
        <f t="shared" si="1554"/>
        <v>0</v>
      </c>
      <c r="BI285" s="512" t="e">
        <f>IF(CX285=0,BI284,(DK285*查询!$R$5+DL285*查询!$Q$5+DM285*查询!$N$5+DN285*查询!$O$5+DO285*查询!$P$5)*AF285/CX285)</f>
        <v>#VALUE!</v>
      </c>
      <c r="BJ285" s="512" t="e">
        <f>IF(CX285=0,BJ284,(DP285*查询!$S$5+DQ285*查询!$T$5+DR285*查询!$U$5)*AF285/CX285)</f>
        <v>#VALUE!</v>
      </c>
      <c r="BK285" s="512">
        <f t="shared" si="1605"/>
        <v>1</v>
      </c>
      <c r="BL285" s="513" t="str">
        <f>IF(_cfyc_month_day!A281="","",_cfyc_month_day!A281)</f>
        <v/>
      </c>
      <c r="BM285" s="513" t="str">
        <f>IF(_cfyc_month_day!B281="","",_cfyc_month_day!B281)</f>
        <v/>
      </c>
      <c r="BN285" s="513" t="str">
        <f>IF(_cfyc_month_day!C281="","",_cfyc_month_day!C281)</f>
        <v/>
      </c>
      <c r="BO285" s="522" t="str">
        <f>IF(_cfyc_month_day!D281="","",_cfyc_month_day!D281)</f>
        <v/>
      </c>
      <c r="BP285" s="522" t="str">
        <f>IF(_cfyc_month_day!E281="","",_cfyc_month_day!E281)</f>
        <v/>
      </c>
      <c r="BQ285" s="522" t="str">
        <f>IF(_cfyc_month_day!F281="","",_cfyc_month_day!F281)</f>
        <v/>
      </c>
      <c r="BR285" s="513" t="str">
        <f>IF(_tag_month_day!T281="","",_tag_month_day!T281)</f>
        <v/>
      </c>
      <c r="BS285" s="513" t="str">
        <f>IF(_tag_month_day!U281="","",_tag_month_day!U281)</f>
        <v/>
      </c>
      <c r="BT285" s="523" t="str">
        <f t="shared" si="1606"/>
        <v/>
      </c>
      <c r="BU285" s="223" t="str">
        <f>IF(_tag_month_day!V281="","",_tag_month_day!V281)</f>
        <v/>
      </c>
      <c r="BV285" s="206" t="str">
        <f>IF(_tag_month_day!W281="","",_tag_month_day!W281)</f>
        <v/>
      </c>
      <c r="BW285" s="540" t="str">
        <f>IF(_tag_month_day!X281="","",_tag_month_day!X281)</f>
        <v/>
      </c>
      <c r="BX285" s="540" t="str">
        <f>IF(_tag_month_day!Y281="","",_tag_month_day!Y281)</f>
        <v/>
      </c>
      <c r="BY285" s="541">
        <f ca="1" t="shared" si="1607"/>
        <v>43628.7499999993</v>
      </c>
      <c r="BZ285" s="542"/>
      <c r="CA285" s="543" t="str">
        <f>IF(_jhy2_month_day!A281="","",_jhy2_month_day!A281)</f>
        <v/>
      </c>
      <c r="CB285" s="464" t="str">
        <f>IF(_jhy2_month_day!B281="","",_jhy2_month_day!B281)</f>
        <v/>
      </c>
      <c r="CC285" s="464" t="str">
        <f>IF(_jhy2_month_day!C281="","",_jhy2_month_day!C281)</f>
        <v/>
      </c>
      <c r="CD285" s="464" t="str">
        <f>IF(_jhy2_month_day!D281="","",_jhy2_month_day!D281)</f>
        <v/>
      </c>
      <c r="CE285" s="464" t="str">
        <f>IF(_jhy2_month_day!E281="","",_jhy2_month_day!E281)</f>
        <v/>
      </c>
      <c r="CF285" s="464" t="str">
        <f>IF(_jhy2_month_day!F281="","",_jhy2_month_day!F281)</f>
        <v/>
      </c>
      <c r="CG285" s="464" t="str">
        <f>IF(_jhy2_month_day!G281="","",_jhy2_month_day!G281)</f>
        <v/>
      </c>
      <c r="CH285" s="464" t="str">
        <f>IF(_jhy2_month_day!H281="","",_jhy2_month_day!H281)</f>
        <v/>
      </c>
      <c r="CI285" s="464" t="str">
        <f>IF(_jhy2_month_day!I281="","",_jhy2_month_day!I281)</f>
        <v/>
      </c>
      <c r="CJ285" s="464" t="str">
        <f>IF(_jhy2_month_day!J281="","",_jhy2_month_day!J281)</f>
        <v/>
      </c>
      <c r="CK285" s="464" t="str">
        <f>IF(_jhy2_month_day!K281="","",_jhy2_month_day!K281)</f>
        <v/>
      </c>
      <c r="CL285" s="562" t="str">
        <f>IF(_jhy2_month_day!L281="","",_jhy2_month_day!L281)</f>
        <v/>
      </c>
      <c r="CM285" s="562" t="str">
        <f>IF(_jhy2_month_day!M281="","",_jhy2_month_day!M281)</f>
        <v/>
      </c>
      <c r="CN285" s="562" t="str">
        <f>IF(_jhy2_month_day!N281="","",_jhy2_month_day!N281)</f>
        <v/>
      </c>
      <c r="CO285" s="562" t="str">
        <f>IF(_jhy2_month_day!O281="","",_jhy2_month_day!O281)</f>
        <v/>
      </c>
      <c r="CP285" s="562" t="str">
        <f>IF(_jhy2_month_day!P281="","",_jhy2_month_day!P281)</f>
        <v/>
      </c>
      <c r="CQ285" s="562" t="str">
        <f>IF(_jhy2_month_day!Q281="","",_jhy2_month_day!Q281)</f>
        <v/>
      </c>
      <c r="CR285" s="563" t="str">
        <f>IF(_jhy2_month_day!R281="","",_jhy2_month_day!R281)</f>
        <v/>
      </c>
      <c r="CS285" s="576" t="str">
        <f>IF(_jhy2_month_day!S281="","",_jhy2_month_day!S281)</f>
        <v/>
      </c>
      <c r="CT285" s="562" t="str">
        <f>IF(_jhy2_month_day!T281="","",_jhy2_month_day!T281)</f>
        <v/>
      </c>
      <c r="CU285" s="577" t="e">
        <f t="shared" si="1555"/>
        <v>#VALUE!</v>
      </c>
      <c r="CV285" s="198" t="e">
        <f t="shared" si="1556"/>
        <v>#VALUE!</v>
      </c>
      <c r="CW285" s="192" t="e">
        <f t="shared" si="1557"/>
        <v>#VALUE!</v>
      </c>
      <c r="CX285" s="192" t="e">
        <f t="shared" si="1558"/>
        <v>#VALUE!</v>
      </c>
      <c r="CY285" s="202" t="e">
        <f t="shared" si="1559"/>
        <v>#VALUE!</v>
      </c>
      <c r="CZ285" s="192" t="e">
        <f t="shared" ref="CZ285:DI285" si="1737">$AJ285*EF285</f>
        <v>#VALUE!</v>
      </c>
      <c r="DA285" s="192" t="e">
        <f t="shared" si="1737"/>
        <v>#VALUE!</v>
      </c>
      <c r="DB285" s="192" t="e">
        <f t="shared" si="1737"/>
        <v>#VALUE!</v>
      </c>
      <c r="DC285" s="192" t="e">
        <f t="shared" si="1737"/>
        <v>#VALUE!</v>
      </c>
      <c r="DD285" s="192" t="e">
        <f t="shared" si="1737"/>
        <v>#VALUE!</v>
      </c>
      <c r="DE285" s="192" t="e">
        <f t="shared" si="1737"/>
        <v>#VALUE!</v>
      </c>
      <c r="DF285" s="192" t="e">
        <f t="shared" si="1737"/>
        <v>#VALUE!</v>
      </c>
      <c r="DG285" s="192" t="e">
        <f t="shared" si="1737"/>
        <v>#VALUE!</v>
      </c>
      <c r="DH285" s="192" t="e">
        <f t="shared" si="1737"/>
        <v>#VALUE!</v>
      </c>
      <c r="DI285" s="192" t="e">
        <f t="shared" si="1737"/>
        <v>#VALUE!</v>
      </c>
      <c r="DJ285" s="192" t="e">
        <f t="shared" si="1561"/>
        <v>#VALUE!</v>
      </c>
      <c r="DK285" s="192" t="e">
        <f t="shared" si="1562"/>
        <v>#VALUE!</v>
      </c>
      <c r="DL285" s="192" t="e">
        <f t="shared" si="1563"/>
        <v>#VALUE!</v>
      </c>
      <c r="DM285" s="192" t="e">
        <f t="shared" si="1564"/>
        <v>#VALUE!</v>
      </c>
      <c r="DN285" s="192" t="e">
        <f t="shared" si="1565"/>
        <v>#VALUE!</v>
      </c>
      <c r="DO285" s="192" t="e">
        <f t="shared" si="1566"/>
        <v>#VALUE!</v>
      </c>
      <c r="DP285" s="192" t="e">
        <f t="shared" si="1567"/>
        <v>#VALUE!</v>
      </c>
      <c r="DQ285" s="192" t="e">
        <f t="shared" si="1568"/>
        <v>#VALUE!</v>
      </c>
      <c r="DR285" s="192" t="e">
        <f t="shared" si="1569"/>
        <v>#VALUE!</v>
      </c>
      <c r="DS285" s="192" t="e">
        <f t="shared" si="1570"/>
        <v>#VALUE!</v>
      </c>
      <c r="DT285" s="192" t="e">
        <f t="shared" si="1571"/>
        <v>#VALUE!</v>
      </c>
      <c r="DU285" s="192" t="e">
        <f t="shared" si="1572"/>
        <v>#VALUE!</v>
      </c>
      <c r="DV285" s="198" t="e">
        <f t="shared" si="1573"/>
        <v>#VALUE!</v>
      </c>
      <c r="DW285" s="198" t="e">
        <f t="shared" si="1574"/>
        <v>#DIV/0!</v>
      </c>
      <c r="DX285" s="198" t="e">
        <f t="shared" si="1575"/>
        <v>#DIV/0!</v>
      </c>
      <c r="DY285" s="198" t="e">
        <f t="shared" si="1576"/>
        <v>#VALUE!</v>
      </c>
      <c r="DZ285" s="198" t="e">
        <f t="shared" si="1577"/>
        <v>#VALUE!</v>
      </c>
      <c r="EA285" s="198" t="e">
        <f t="shared" si="1578"/>
        <v>#VALUE!</v>
      </c>
      <c r="EB285" s="198" t="e">
        <f t="shared" si="1579"/>
        <v>#VALUE!</v>
      </c>
      <c r="EC285" s="198" t="e">
        <f t="shared" si="1580"/>
        <v>#DIV/0!</v>
      </c>
      <c r="ED285" s="198" t="e">
        <f t="shared" si="1581"/>
        <v>#VALUE!</v>
      </c>
      <c r="EE285" s="198" t="e">
        <f t="shared" si="1582"/>
        <v>#VALUE!</v>
      </c>
      <c r="EF285" s="198" t="e">
        <f t="shared" ref="EF285:EO285" si="1738">DV285/SUM($DV285:$EE285)</f>
        <v>#VALUE!</v>
      </c>
      <c r="EG285" s="198" t="e">
        <f t="shared" si="1738"/>
        <v>#DIV/0!</v>
      </c>
      <c r="EH285" s="198" t="e">
        <f t="shared" si="1738"/>
        <v>#DIV/0!</v>
      </c>
      <c r="EI285" s="198" t="e">
        <f t="shared" si="1738"/>
        <v>#VALUE!</v>
      </c>
      <c r="EJ285" s="198" t="e">
        <f t="shared" si="1738"/>
        <v>#VALUE!</v>
      </c>
      <c r="EK285" s="198" t="e">
        <f t="shared" si="1738"/>
        <v>#VALUE!</v>
      </c>
      <c r="EL285" s="198" t="e">
        <f t="shared" si="1738"/>
        <v>#VALUE!</v>
      </c>
      <c r="EM285" s="198" t="e">
        <f t="shared" si="1738"/>
        <v>#DIV/0!</v>
      </c>
      <c r="EN285" s="198" t="e">
        <f t="shared" si="1738"/>
        <v>#VALUE!</v>
      </c>
      <c r="EO285" s="198" t="e">
        <f t="shared" si="1738"/>
        <v>#VALUE!</v>
      </c>
      <c r="EP285" s="511">
        <f t="shared" ref="EP285:EW285" si="1739">EP284</f>
        <v>0.08</v>
      </c>
      <c r="EQ285" s="511">
        <f t="shared" si="1739"/>
        <v>0.015</v>
      </c>
      <c r="ER285" s="511">
        <f t="shared" si="1739"/>
        <v>0.015</v>
      </c>
      <c r="ES285" s="511">
        <f t="shared" si="1739"/>
        <v>0.015</v>
      </c>
      <c r="ET285" s="511">
        <f t="shared" si="1739"/>
        <v>0.015</v>
      </c>
      <c r="EU285" s="511">
        <f t="shared" si="1739"/>
        <v>0.09</v>
      </c>
      <c r="EV285" s="511">
        <f t="shared" si="1739"/>
        <v>0.09</v>
      </c>
      <c r="EW285" s="511">
        <f t="shared" si="1739"/>
        <v>0.09</v>
      </c>
      <c r="EX285" s="420" t="str">
        <f>IF(_tag_month_day!AS281="","",_tag_month_day!AS281/100)</f>
        <v/>
      </c>
      <c r="EY285" s="420" t="str">
        <f>IF(_tag_month_day!AT281="","",_tag_month_day!AT281/100)</f>
        <v/>
      </c>
      <c r="EZ285" s="420" t="str">
        <f>IF(_tag_month_day!AU281="","",_tag_month_day!AU281/100)</f>
        <v/>
      </c>
      <c r="FA285" s="420" t="str">
        <f>IF(_tag_month_day!AV281="","",_tag_month_day!AV281/100)</f>
        <v/>
      </c>
      <c r="FB285" s="420" t="str">
        <f>IF(_tag_month_day!AW281="","",_tag_month_day!AW281/100)</f>
        <v/>
      </c>
      <c r="FC285" s="420" t="str">
        <f>IF(_tag_month_day!AX281="","",_tag_month_day!AX281/100)</f>
        <v/>
      </c>
      <c r="FD285" s="510">
        <f t="shared" si="1611"/>
        <v>0.33</v>
      </c>
      <c r="FE285" s="510">
        <f t="shared" si="1612"/>
        <v>0.19</v>
      </c>
      <c r="FF285" s="510">
        <f t="shared" si="1613"/>
        <v>0.003</v>
      </c>
      <c r="FG285" s="510">
        <f t="shared" si="1614"/>
        <v>0</v>
      </c>
      <c r="FH285" s="603">
        <f t="shared" si="1615"/>
        <v>0.0001</v>
      </c>
      <c r="FI285" s="510">
        <f t="shared" ref="FI285:FR285" si="1740">FI284</f>
        <v>0.41</v>
      </c>
      <c r="FJ285" s="510">
        <f t="shared" si="1740"/>
        <v>0.11</v>
      </c>
      <c r="FK285" s="510">
        <f t="shared" si="1740"/>
        <v>0.015</v>
      </c>
      <c r="FL285" s="510">
        <f t="shared" si="1740"/>
        <v>0</v>
      </c>
      <c r="FM285" s="603">
        <f t="shared" si="1740"/>
        <v>0.0001</v>
      </c>
      <c r="FN285" s="510" t="str">
        <f>IF(_tag_month_day!AY281="","",_tag_month_day!AY281/100)</f>
        <v/>
      </c>
      <c r="FO285" s="510" t="str">
        <f>IF(_tag_month_day!AZ281="","",_tag_month_day!AZ281/100)</f>
        <v/>
      </c>
      <c r="FP285" s="510" t="str">
        <f>IF(_tag_month_day!BA281="","",_tag_month_day!BA281/100)</f>
        <v/>
      </c>
      <c r="FQ285" s="510" t="str">
        <f>IF(_tag_month_day!BB281="","",_tag_month_day!BB281/100)</f>
        <v/>
      </c>
      <c r="FR285" s="603" t="str">
        <f>IF(_tag_month_day!BC281="","",_tag_month_day!BC281/100)</f>
        <v/>
      </c>
      <c r="FS285" s="510" t="str">
        <f>IF(_tag_month_day!BD281="","",_tag_month_day!BD281/100)</f>
        <v/>
      </c>
      <c r="FT285" s="510" t="str">
        <f>IF(_tag_month_day!BE281="","",_tag_month_day!BE281/100)</f>
        <v/>
      </c>
      <c r="FU285" s="510" t="str">
        <f>IF(_tag_month_day!BF281="","",_tag_month_day!BF281/100)</f>
        <v/>
      </c>
      <c r="FV285" s="510" t="str">
        <f>IF(_tag_month_day!BG281="","",_tag_month_day!BG281/100)</f>
        <v/>
      </c>
      <c r="FW285" s="603" t="str">
        <f>IF(_tag_month_day!BH281="","",_tag_month_day!BH281/100)</f>
        <v/>
      </c>
      <c r="FX285" s="510" t="str">
        <f>IF(_tag_month_day!BI281="","",_tag_month_day!BI281/100)</f>
        <v/>
      </c>
      <c r="FY285" s="510" t="str">
        <f>IF(_tag_month_day!BJ281="","",_tag_month_day!BJ281/100)</f>
        <v/>
      </c>
      <c r="FZ285" s="605" t="str">
        <f>IF(_tag_month_day!BK281="","",_tag_month_day!BK281/100)</f>
        <v/>
      </c>
      <c r="GA285" s="510" t="str">
        <f>IF(_tag_month_day!BL281="","",_tag_month_day!BL281/100)</f>
        <v/>
      </c>
      <c r="GB285" s="603" t="str">
        <f>IF(_tag_month_day!BM281="","",_tag_month_day!BM281/100)</f>
        <v/>
      </c>
      <c r="GC285" s="420" t="str">
        <f>IF(_tag_month_day!BN281="","",_tag_month_day!BN281/100)</f>
        <v/>
      </c>
      <c r="GD285" s="420" t="str">
        <f>IF(_tag_month_day!BO281="","",_tag_month_day!BO281/100)</f>
        <v/>
      </c>
      <c r="GE285" s="420" t="str">
        <f>IF(_tag_month_day!BP281="","",_tag_month_day!BP281/100)</f>
        <v/>
      </c>
      <c r="GF285" s="420" t="str">
        <f>IF(_tag_month_day!BQ281="","",_tag_month_day!BQ281/100)</f>
        <v/>
      </c>
      <c r="GG285" s="420" t="str">
        <f>IF(_tag_month_day!BR281="","",_tag_month_day!BR281/100)</f>
        <v/>
      </c>
      <c r="GH285" s="420" t="str">
        <f>IF(_tag_month_day!BS281="","",_tag_month_day!BS281/100)</f>
        <v/>
      </c>
      <c r="GI285" s="603" t="str">
        <f>IF(_tag_month_day!BT281="","",_tag_month_day!BT281/100)</f>
        <v/>
      </c>
      <c r="GJ285" s="612" t="str">
        <f>IF(_tag_month_day!BU281="","",_tag_month_day!BU281/100)</f>
        <v/>
      </c>
      <c r="GK285" s="620" t="str">
        <f>IF(_tag_month_day!BV281="",IF(_rlcf_month_day!A$2="","",_rlcf_month_day!A$2/100),_tag_month_day!BV281/100)</f>
        <v/>
      </c>
      <c r="GL285" s="620" t="str">
        <f>IF(_tag_month_day!BW281="",IF(_rlcf_month_day!B$2="","",_rlcf_month_day!B$2/100),_tag_month_day!BW281/100)</f>
        <v/>
      </c>
      <c r="GM285" s="621" t="str">
        <f>IF(_tag_month_day!BX281="",IF(_rlcf_month_day!C$2="","",_rlcf_month_day!C$2/100),_tag_month_day!BX281/100)</f>
        <v/>
      </c>
      <c r="GN285" s="620" t="str">
        <f>IF(_tag_month_day!BV281="",IF(_rlcf_month_day!A$2="","",_rlcf_month_day!A$2/100),_tag_month_day!BV281/100)</f>
        <v/>
      </c>
      <c r="GO285" s="620" t="str">
        <f>IF(_tag_month_day!BW281="",IF(_rlcf_month_day!B$2="","",_rlcf_month_day!B$2/100),_tag_month_day!BW281/100)</f>
        <v/>
      </c>
      <c r="GP285" s="620" t="str">
        <f>IF(_tag_month_day!CD281="",IF(_rlcf_month_day!E$2="","",_rlcf_month_day!E$2/100),_tag_month_day!CD281/100)</f>
        <v/>
      </c>
      <c r="GQ285" s="620" t="str">
        <f>IF(_tag_month_day!CE281="",IF(_rlcf_month_day!F$2="","",_rlcf_month_day!F$2/100),_tag_month_day!CE281/100)</f>
        <v/>
      </c>
      <c r="GR285" s="621" t="str">
        <f>IF(_tag_month_day!CF281="",IF(_rlcf_month_day!G$2="","",_rlcf_month_day!G$2/100),_tag_month_day!CF281/100)</f>
        <v/>
      </c>
      <c r="GS285" s="626">
        <f t="shared" ref="GS285:HH285" si="1741">GS284</f>
        <v>0.953</v>
      </c>
      <c r="GT285" s="626">
        <f t="shared" si="1741"/>
        <v>0.55</v>
      </c>
      <c r="GU285" s="626">
        <f t="shared" si="1741"/>
        <v>0.55</v>
      </c>
      <c r="GV285" s="626">
        <f t="shared" si="1741"/>
        <v>0.55</v>
      </c>
      <c r="GW285" s="626">
        <f t="shared" si="1741"/>
        <v>0.5</v>
      </c>
      <c r="GX285" s="626">
        <f t="shared" si="1741"/>
        <v>0.935</v>
      </c>
      <c r="GY285" s="626">
        <f t="shared" si="1741"/>
        <v>0.15</v>
      </c>
      <c r="GZ285" s="626">
        <f t="shared" si="1741"/>
        <v>1</v>
      </c>
      <c r="HA285" s="632">
        <f t="shared" si="1741"/>
        <v>0.047</v>
      </c>
      <c r="HB285" s="632">
        <f t="shared" si="1741"/>
        <v>0.45</v>
      </c>
      <c r="HC285" s="632">
        <f t="shared" si="1741"/>
        <v>0.45</v>
      </c>
      <c r="HD285" s="632">
        <f t="shared" si="1741"/>
        <v>0.45</v>
      </c>
      <c r="HE285" s="632">
        <f t="shared" si="1741"/>
        <v>0.5</v>
      </c>
      <c r="HF285" s="632">
        <f t="shared" si="1741"/>
        <v>0.065</v>
      </c>
      <c r="HG285" s="632">
        <f t="shared" si="1741"/>
        <v>0.85</v>
      </c>
      <c r="HH285" s="632">
        <f t="shared" si="1741"/>
        <v>0</v>
      </c>
      <c r="HI285" s="68">
        <f t="shared" si="1587"/>
        <v>0</v>
      </c>
      <c r="HJ285" s="68" t="e">
        <f t="shared" si="1618"/>
        <v>#VALUE!</v>
      </c>
      <c r="HK285" s="202">
        <f t="shared" si="1619"/>
        <v>0.85</v>
      </c>
      <c r="HL285" s="464">
        <f t="shared" si="1620"/>
        <v>550000</v>
      </c>
      <c r="HM285" s="464">
        <f t="shared" si="1621"/>
        <v>480000</v>
      </c>
      <c r="HN285" s="192" t="e">
        <f t="shared" si="1588"/>
        <v>#VALUE!</v>
      </c>
      <c r="HO285" s="192" t="e">
        <f>HN285*HK285*$HO$2/HL285*1000000</f>
        <v>#VALUE!</v>
      </c>
      <c r="HP285" s="192" t="e">
        <f>HN285*HK285*$HP$2/HM285*1000000</f>
        <v>#VALUE!</v>
      </c>
    </row>
    <row r="286" customFormat="1" spans="1:224">
      <c r="A286" s="381">
        <v>281</v>
      </c>
      <c r="B286" s="54">
        <f ca="1" t="shared" si="1622"/>
        <v>43628</v>
      </c>
      <c r="C286" s="57">
        <f t="shared" si="1623"/>
        <v>0.0416666666666667</v>
      </c>
      <c r="D286" s="68" t="str">
        <f ca="1" t="shared" si="1589"/>
        <v>中班</v>
      </c>
      <c r="E286" s="68" t="str">
        <f ca="1" t="shared" si="1590"/>
        <v>乙</v>
      </c>
      <c r="F286" s="68">
        <f ca="1">SUMPRODUCT((成本日报!$A$3:$A$95=计划!B286)*(成本日报!$B$3:$B$95=计划!$D286),成本日报!$C$3:$C$95)</f>
        <v>2</v>
      </c>
      <c r="G286" s="382">
        <f ca="1" t="shared" si="1624"/>
        <v>43628.666666666</v>
      </c>
      <c r="H286" s="382">
        <f ca="1" t="shared" si="1591"/>
        <v>43628.6736111104</v>
      </c>
      <c r="I286" s="382">
        <f ca="1" t="shared" si="1592"/>
        <v>43628.679166666</v>
      </c>
      <c r="J286" s="382">
        <f ca="1" t="shared" si="1593"/>
        <v>43628.7083333327</v>
      </c>
      <c r="K286" s="382">
        <f ca="1" t="shared" si="1594"/>
        <v>43628.7708333327</v>
      </c>
      <c r="L286" s="382">
        <f ca="1" t="shared" si="1595"/>
        <v>43628.791666666</v>
      </c>
      <c r="M286" s="398" t="str">
        <f>IF(_tag_month_day!A282="","",_tag_month_day!A282)</f>
        <v/>
      </c>
      <c r="N286" s="398" t="str">
        <f>IF(_tag_month_day!B282="","",_tag_month_day!B282)</f>
        <v/>
      </c>
      <c r="O286" s="399" t="e">
        <f t="shared" si="1596"/>
        <v>#VALUE!</v>
      </c>
      <c r="P286" s="398" t="str">
        <f>IF(_tag_month_day!C282="","",_tag_month_day!C282)</f>
        <v/>
      </c>
      <c r="Q286" s="398" t="str">
        <f>IF(_tag_month_day!D282="","",_tag_month_day!D282)</f>
        <v/>
      </c>
      <c r="R286" s="416">
        <f>IF(_tag_month_day!CB282="",R285,_tag_month_day!CB282/100)</f>
        <v>0.07</v>
      </c>
      <c r="S286" s="417" t="str">
        <f>IF(_tag_month_day!E282="","",_tag_month_day!E282)</f>
        <v/>
      </c>
      <c r="T286" s="417" t="str">
        <f>IF(_tag_month_day!F282="","",_tag_month_day!F282)</f>
        <v/>
      </c>
      <c r="U286" s="418" t="e">
        <f t="shared" si="1550"/>
        <v>#VALUE!</v>
      </c>
      <c r="V286" s="53" t="e">
        <f t="shared" si="1551"/>
        <v>#VALUE!</v>
      </c>
      <c r="W286" s="419" t="str">
        <f>IF(_jhy_month_day!A282="","",_jhy_month_day!A282)</f>
        <v/>
      </c>
      <c r="X286" s="420" t="str">
        <f>IF(_jhy_month_day!B282="","",_jhy_month_day!B282/100)</f>
        <v/>
      </c>
      <c r="Y286" s="420" t="str">
        <f>IF(_jhy_month_day!C282="","",_jhy_month_day!C282/100)</f>
        <v/>
      </c>
      <c r="Z286" s="439">
        <f t="shared" si="1641"/>
        <v>71</v>
      </c>
      <c r="AA286" s="440" t="str">
        <f>IF(_tag_month_day!G282="","",_tag_month_day!G282/100)</f>
        <v/>
      </c>
      <c r="AB286" s="440" t="str">
        <f>IF(_tag_month_day!H282="","",_tag_month_day!H282/100)</f>
        <v/>
      </c>
      <c r="AC286" s="193">
        <f t="shared" si="1597"/>
        <v>1.59963432013121</v>
      </c>
      <c r="AD286" s="441" t="str">
        <f t="shared" si="1598"/>
        <v/>
      </c>
      <c r="AE286" s="442" t="str">
        <f t="shared" si="1599"/>
        <v/>
      </c>
      <c r="AF286" s="443">
        <v>1</v>
      </c>
      <c r="AG286" s="68" t="str">
        <f>IF(_duihao_month_day!A282="","",_duihao_month_day!A282)</f>
        <v/>
      </c>
      <c r="AH286" s="463">
        <f>IF(_gyk_month_day!B282="",AH285,_gyk_month_day!B282)</f>
        <v>820</v>
      </c>
      <c r="AI286" s="464" t="e">
        <f t="shared" si="1625"/>
        <v>#VALUE!</v>
      </c>
      <c r="AJ286" s="68" t="str">
        <f>IF(_tag_month_day!I282="","",_tag_month_day!I282)</f>
        <v/>
      </c>
      <c r="AK286" s="465" t="str">
        <f>IF(_tzyy_month_day!A282="","",_tzyy_month_day!A282)</f>
        <v/>
      </c>
      <c r="AL286" s="465" t="str">
        <f>IF(_tzyy_month_day!B282="","",_tzyy_month_day!B282)</f>
        <v/>
      </c>
      <c r="AM286" s="465" t="str">
        <f>IF(_tzyy_month_day!C282="","",_tzyy_month_day!C282)</f>
        <v/>
      </c>
      <c r="AN286" s="466" t="str">
        <f>IF(_tag_month_day!CG282="","",_tag_month_day!CG282)</f>
        <v/>
      </c>
      <c r="AO286" s="466" t="str">
        <f>IF(_tag_month_day!CH282="","",_tag_month_day!CH282)</f>
        <v/>
      </c>
      <c r="AP286" s="486" t="e">
        <f t="shared" si="1600"/>
        <v>#VALUE!</v>
      </c>
      <c r="AQ286" s="487" t="str">
        <f>IF(_tag_month_day!J282="","",_tag_month_day!J282/100)</f>
        <v/>
      </c>
      <c r="AR286" s="488">
        <f t="shared" si="1601"/>
        <v>1.3</v>
      </c>
      <c r="AS286" s="489" t="e">
        <f t="shared" si="1552"/>
        <v>#VALUE!</v>
      </c>
      <c r="AT286" s="489">
        <f t="shared" si="1602"/>
        <v>0</v>
      </c>
      <c r="AU286" s="490" t="str">
        <f>IF(_tag_month_day!K282="","",_tag_month_day!K282)</f>
        <v/>
      </c>
      <c r="AV286" s="491" t="str">
        <f>IF(_tag_month_day!L282="","",_tag_month_day!L282/100)</f>
        <v/>
      </c>
      <c r="AW286" s="420">
        <f t="shared" si="1524"/>
        <v>0</v>
      </c>
      <c r="AX286" s="420">
        <f t="shared" si="1603"/>
        <v>0</v>
      </c>
      <c r="AY286" s="420" t="str">
        <f>IF(_tag_month_day!M282="","",_tag_month_day!M282/100)</f>
        <v/>
      </c>
      <c r="AZ286" s="420" t="str">
        <f>IF(_tag_month_day!N282="","",_tag_month_day!N282/100)</f>
        <v/>
      </c>
      <c r="BA286" s="420" t="str">
        <f>IF(_tag_month_day!O282="","",_tag_month_day!O282/100)</f>
        <v/>
      </c>
      <c r="BB286" s="496" t="str">
        <f>IF(_tag_month_day!P282="","",_tag_month_day!P282/100)</f>
        <v/>
      </c>
      <c r="BC286" s="496">
        <f t="shared" si="1604"/>
        <v>0</v>
      </c>
      <c r="BD286" s="496" t="str">
        <f>IF(_tag_month_day!Q282="","",_tag_month_day!Q282/100)</f>
        <v/>
      </c>
      <c r="BE286" s="510" t="str">
        <f>IF(_tag_month_day!R282="","",_tag_month_day!R282/100)</f>
        <v/>
      </c>
      <c r="BF286" s="413" t="str">
        <f>IF(_tag_month_day!CC282="","",_tag_month_day!CC282/100)</f>
        <v/>
      </c>
      <c r="BG286" s="511" t="e">
        <f t="shared" si="1553"/>
        <v>#VALUE!</v>
      </c>
      <c r="BH286" s="198">
        <f t="shared" si="1554"/>
        <v>0</v>
      </c>
      <c r="BI286" s="512" t="e">
        <f>IF(CX286=0,BI285,(DK286*查询!$R$5+DL286*查询!$Q$5+DM286*查询!$N$5+DN286*查询!$O$5+DO286*查询!$P$5)*AF286/CX286)</f>
        <v>#VALUE!</v>
      </c>
      <c r="BJ286" s="512" t="e">
        <f>IF(CX286=0,BJ285,(DP286*查询!$S$5+DQ286*查询!$T$5+DR286*查询!$U$5)*AF286/CX286)</f>
        <v>#VALUE!</v>
      </c>
      <c r="BK286" s="512">
        <f t="shared" si="1605"/>
        <v>1</v>
      </c>
      <c r="BL286" s="513" t="str">
        <f>IF(_cfyc_month_day!A282="","",_cfyc_month_day!A282)</f>
        <v/>
      </c>
      <c r="BM286" s="513" t="str">
        <f>IF(_cfyc_month_day!B282="","",_cfyc_month_day!B282)</f>
        <v/>
      </c>
      <c r="BN286" s="513" t="str">
        <f>IF(_cfyc_month_day!C282="","",_cfyc_month_day!C282)</f>
        <v/>
      </c>
      <c r="BO286" s="522" t="str">
        <f>IF(_cfyc_month_day!D282="","",_cfyc_month_day!D282)</f>
        <v/>
      </c>
      <c r="BP286" s="522" t="str">
        <f>IF(_cfyc_month_day!E282="","",_cfyc_month_day!E282)</f>
        <v/>
      </c>
      <c r="BQ286" s="522" t="str">
        <f>IF(_cfyc_month_day!F282="","",_cfyc_month_day!F282)</f>
        <v/>
      </c>
      <c r="BR286" s="513" t="str">
        <f>IF(_tag_month_day!T282="","",_tag_month_day!T282)</f>
        <v/>
      </c>
      <c r="BS286" s="513" t="str">
        <f>IF(_tag_month_day!U282="","",_tag_month_day!U282)</f>
        <v/>
      </c>
      <c r="BT286" s="523" t="str">
        <f t="shared" si="1606"/>
        <v/>
      </c>
      <c r="BU286" s="223" t="str">
        <f>IF(_tag_month_day!V282="","",_tag_month_day!V282)</f>
        <v/>
      </c>
      <c r="BV286" s="206" t="str">
        <f>IF(_tag_month_day!W282="","",_tag_month_day!W282)</f>
        <v/>
      </c>
      <c r="BW286" s="540" t="str">
        <f>IF(_tag_month_day!X282="","",_tag_month_day!X282)</f>
        <v/>
      </c>
      <c r="BX286" s="540" t="str">
        <f>IF(_tag_month_day!Y282="","",_tag_month_day!Y282)</f>
        <v/>
      </c>
      <c r="BY286" s="541">
        <f ca="1" t="shared" si="1607"/>
        <v>43628.791666666</v>
      </c>
      <c r="BZ286" s="542"/>
      <c r="CA286" s="543" t="str">
        <f>IF(_jhy2_month_day!A282="","",_jhy2_month_day!A282)</f>
        <v/>
      </c>
      <c r="CB286" s="464" t="str">
        <f>IF(_jhy2_month_day!B282="","",_jhy2_month_day!B282)</f>
        <v/>
      </c>
      <c r="CC286" s="464" t="str">
        <f>IF(_jhy2_month_day!C282="","",_jhy2_month_day!C282)</f>
        <v/>
      </c>
      <c r="CD286" s="464" t="str">
        <f>IF(_jhy2_month_day!D282="","",_jhy2_month_day!D282)</f>
        <v/>
      </c>
      <c r="CE286" s="464" t="str">
        <f>IF(_jhy2_month_day!E282="","",_jhy2_month_day!E282)</f>
        <v/>
      </c>
      <c r="CF286" s="464" t="str">
        <f>IF(_jhy2_month_day!F282="","",_jhy2_month_day!F282)</f>
        <v/>
      </c>
      <c r="CG286" s="464" t="str">
        <f>IF(_jhy2_month_day!G282="","",_jhy2_month_day!G282)</f>
        <v/>
      </c>
      <c r="CH286" s="464" t="str">
        <f>IF(_jhy2_month_day!H282="","",_jhy2_month_day!H282)</f>
        <v/>
      </c>
      <c r="CI286" s="464" t="str">
        <f>IF(_jhy2_month_day!I282="","",_jhy2_month_day!I282)</f>
        <v/>
      </c>
      <c r="CJ286" s="464" t="str">
        <f>IF(_jhy2_month_day!J282="","",_jhy2_month_day!J282)</f>
        <v/>
      </c>
      <c r="CK286" s="464" t="str">
        <f>IF(_jhy2_month_day!K282="","",_jhy2_month_day!K282)</f>
        <v/>
      </c>
      <c r="CL286" s="562" t="str">
        <f>IF(_jhy2_month_day!L282="","",_jhy2_month_day!L282)</f>
        <v/>
      </c>
      <c r="CM286" s="562" t="str">
        <f>IF(_jhy2_month_day!M282="","",_jhy2_month_day!M282)</f>
        <v/>
      </c>
      <c r="CN286" s="562" t="str">
        <f>IF(_jhy2_month_day!N282="","",_jhy2_month_day!N282)</f>
        <v/>
      </c>
      <c r="CO286" s="562" t="str">
        <f>IF(_jhy2_month_day!O282="","",_jhy2_month_day!O282)</f>
        <v/>
      </c>
      <c r="CP286" s="562" t="str">
        <f>IF(_jhy2_month_day!P282="","",_jhy2_month_day!P282)</f>
        <v/>
      </c>
      <c r="CQ286" s="562" t="str">
        <f>IF(_jhy2_month_day!Q282="","",_jhy2_month_day!Q282)</f>
        <v/>
      </c>
      <c r="CR286" s="563" t="str">
        <f>IF(_jhy2_month_day!R282="","",_jhy2_month_day!R282)</f>
        <v/>
      </c>
      <c r="CS286" s="576" t="str">
        <f>IF(_jhy2_month_day!S282="","",_jhy2_month_day!S282)</f>
        <v/>
      </c>
      <c r="CT286" s="562" t="str">
        <f>IF(_jhy2_month_day!T282="","",_jhy2_month_day!T282)</f>
        <v/>
      </c>
      <c r="CU286" s="577" t="e">
        <f t="shared" si="1555"/>
        <v>#VALUE!</v>
      </c>
      <c r="CV286" s="198" t="e">
        <f t="shared" si="1556"/>
        <v>#VALUE!</v>
      </c>
      <c r="CW286" s="192" t="e">
        <f t="shared" si="1557"/>
        <v>#VALUE!</v>
      </c>
      <c r="CX286" s="192" t="e">
        <f t="shared" si="1558"/>
        <v>#VALUE!</v>
      </c>
      <c r="CY286" s="202" t="e">
        <f t="shared" si="1559"/>
        <v>#VALUE!</v>
      </c>
      <c r="CZ286" s="192" t="e">
        <f t="shared" ref="CZ286:DI286" si="1742">$AJ286*EF286</f>
        <v>#VALUE!</v>
      </c>
      <c r="DA286" s="192" t="e">
        <f t="shared" si="1742"/>
        <v>#VALUE!</v>
      </c>
      <c r="DB286" s="192" t="e">
        <f t="shared" si="1742"/>
        <v>#VALUE!</v>
      </c>
      <c r="DC286" s="192" t="e">
        <f t="shared" si="1742"/>
        <v>#VALUE!</v>
      </c>
      <c r="DD286" s="192" t="e">
        <f t="shared" si="1742"/>
        <v>#VALUE!</v>
      </c>
      <c r="DE286" s="192" t="e">
        <f t="shared" si="1742"/>
        <v>#VALUE!</v>
      </c>
      <c r="DF286" s="192" t="e">
        <f t="shared" si="1742"/>
        <v>#VALUE!</v>
      </c>
      <c r="DG286" s="192" t="e">
        <f t="shared" si="1742"/>
        <v>#VALUE!</v>
      </c>
      <c r="DH286" s="192" t="e">
        <f t="shared" si="1742"/>
        <v>#VALUE!</v>
      </c>
      <c r="DI286" s="192" t="e">
        <f t="shared" si="1742"/>
        <v>#VALUE!</v>
      </c>
      <c r="DJ286" s="192" t="e">
        <f t="shared" si="1561"/>
        <v>#VALUE!</v>
      </c>
      <c r="DK286" s="192" t="e">
        <f t="shared" si="1562"/>
        <v>#VALUE!</v>
      </c>
      <c r="DL286" s="192" t="e">
        <f t="shared" si="1563"/>
        <v>#VALUE!</v>
      </c>
      <c r="DM286" s="192" t="e">
        <f t="shared" si="1564"/>
        <v>#VALUE!</v>
      </c>
      <c r="DN286" s="192" t="e">
        <f t="shared" si="1565"/>
        <v>#VALUE!</v>
      </c>
      <c r="DO286" s="192" t="e">
        <f t="shared" si="1566"/>
        <v>#VALUE!</v>
      </c>
      <c r="DP286" s="192" t="e">
        <f t="shared" si="1567"/>
        <v>#VALUE!</v>
      </c>
      <c r="DQ286" s="192" t="e">
        <f t="shared" si="1568"/>
        <v>#VALUE!</v>
      </c>
      <c r="DR286" s="192" t="e">
        <f t="shared" si="1569"/>
        <v>#VALUE!</v>
      </c>
      <c r="DS286" s="192" t="e">
        <f t="shared" si="1570"/>
        <v>#VALUE!</v>
      </c>
      <c r="DT286" s="192" t="e">
        <f t="shared" si="1571"/>
        <v>#VALUE!</v>
      </c>
      <c r="DU286" s="192" t="e">
        <f t="shared" si="1572"/>
        <v>#VALUE!</v>
      </c>
      <c r="DV286" s="198" t="e">
        <f t="shared" si="1573"/>
        <v>#VALUE!</v>
      </c>
      <c r="DW286" s="198" t="e">
        <f t="shared" si="1574"/>
        <v>#DIV/0!</v>
      </c>
      <c r="DX286" s="198" t="e">
        <f t="shared" si="1575"/>
        <v>#DIV/0!</v>
      </c>
      <c r="DY286" s="198" t="e">
        <f t="shared" si="1576"/>
        <v>#VALUE!</v>
      </c>
      <c r="DZ286" s="198" t="e">
        <f t="shared" si="1577"/>
        <v>#VALUE!</v>
      </c>
      <c r="EA286" s="198" t="e">
        <f t="shared" si="1578"/>
        <v>#VALUE!</v>
      </c>
      <c r="EB286" s="198" t="e">
        <f t="shared" si="1579"/>
        <v>#VALUE!</v>
      </c>
      <c r="EC286" s="198" t="e">
        <f t="shared" si="1580"/>
        <v>#DIV/0!</v>
      </c>
      <c r="ED286" s="198" t="e">
        <f t="shared" si="1581"/>
        <v>#VALUE!</v>
      </c>
      <c r="EE286" s="198" t="e">
        <f t="shared" si="1582"/>
        <v>#VALUE!</v>
      </c>
      <c r="EF286" s="198" t="e">
        <f t="shared" ref="EF286:EO286" si="1743">DV286/SUM($DV286:$EE286)</f>
        <v>#VALUE!</v>
      </c>
      <c r="EG286" s="198" t="e">
        <f t="shared" si="1743"/>
        <v>#DIV/0!</v>
      </c>
      <c r="EH286" s="198" t="e">
        <f t="shared" si="1743"/>
        <v>#DIV/0!</v>
      </c>
      <c r="EI286" s="198" t="e">
        <f t="shared" si="1743"/>
        <v>#VALUE!</v>
      </c>
      <c r="EJ286" s="198" t="e">
        <f t="shared" si="1743"/>
        <v>#VALUE!</v>
      </c>
      <c r="EK286" s="198" t="e">
        <f t="shared" si="1743"/>
        <v>#VALUE!</v>
      </c>
      <c r="EL286" s="198" t="e">
        <f t="shared" si="1743"/>
        <v>#VALUE!</v>
      </c>
      <c r="EM286" s="198" t="e">
        <f t="shared" si="1743"/>
        <v>#DIV/0!</v>
      </c>
      <c r="EN286" s="198" t="e">
        <f t="shared" si="1743"/>
        <v>#VALUE!</v>
      </c>
      <c r="EO286" s="198" t="e">
        <f t="shared" si="1743"/>
        <v>#VALUE!</v>
      </c>
      <c r="EP286" s="511">
        <f t="shared" ref="EP286:EW286" si="1744">EP285</f>
        <v>0.08</v>
      </c>
      <c r="EQ286" s="511">
        <f t="shared" si="1744"/>
        <v>0.015</v>
      </c>
      <c r="ER286" s="511">
        <f t="shared" si="1744"/>
        <v>0.015</v>
      </c>
      <c r="ES286" s="511">
        <f t="shared" si="1744"/>
        <v>0.015</v>
      </c>
      <c r="ET286" s="511">
        <f t="shared" si="1744"/>
        <v>0.015</v>
      </c>
      <c r="EU286" s="511">
        <f t="shared" si="1744"/>
        <v>0.09</v>
      </c>
      <c r="EV286" s="511">
        <f t="shared" si="1744"/>
        <v>0.09</v>
      </c>
      <c r="EW286" s="511">
        <f t="shared" si="1744"/>
        <v>0.09</v>
      </c>
      <c r="EX286" s="420" t="str">
        <f>IF(_tag_month_day!AS282="","",_tag_month_day!AS282/100)</f>
        <v/>
      </c>
      <c r="EY286" s="420" t="str">
        <f>IF(_tag_month_day!AT282="","",_tag_month_day!AT282/100)</f>
        <v/>
      </c>
      <c r="EZ286" s="420" t="str">
        <f>IF(_tag_month_day!AU282="","",_tag_month_day!AU282/100)</f>
        <v/>
      </c>
      <c r="FA286" s="420" t="str">
        <f>IF(_tag_month_day!AV282="","",_tag_month_day!AV282/100)</f>
        <v/>
      </c>
      <c r="FB286" s="420" t="str">
        <f>IF(_tag_month_day!AW282="","",_tag_month_day!AW282/100)</f>
        <v/>
      </c>
      <c r="FC286" s="420" t="str">
        <f>IF(_tag_month_day!AX282="","",_tag_month_day!AX282/100)</f>
        <v/>
      </c>
      <c r="FD286" s="510">
        <f t="shared" si="1611"/>
        <v>0.33</v>
      </c>
      <c r="FE286" s="510">
        <f t="shared" si="1612"/>
        <v>0.19</v>
      </c>
      <c r="FF286" s="510">
        <f t="shared" si="1613"/>
        <v>0.003</v>
      </c>
      <c r="FG286" s="510">
        <f t="shared" si="1614"/>
        <v>0</v>
      </c>
      <c r="FH286" s="603">
        <f t="shared" si="1615"/>
        <v>0.0001</v>
      </c>
      <c r="FI286" s="510">
        <f t="shared" ref="FI286:FR286" si="1745">FI285</f>
        <v>0.41</v>
      </c>
      <c r="FJ286" s="510">
        <f t="shared" si="1745"/>
        <v>0.11</v>
      </c>
      <c r="FK286" s="510">
        <f t="shared" si="1745"/>
        <v>0.015</v>
      </c>
      <c r="FL286" s="510">
        <f t="shared" si="1745"/>
        <v>0</v>
      </c>
      <c r="FM286" s="603">
        <f t="shared" si="1745"/>
        <v>0.0001</v>
      </c>
      <c r="FN286" s="510" t="str">
        <f>IF(_tag_month_day!AY282="","",_tag_month_day!AY282/100)</f>
        <v/>
      </c>
      <c r="FO286" s="510" t="str">
        <f>IF(_tag_month_day!AZ282="","",_tag_month_day!AZ282/100)</f>
        <v/>
      </c>
      <c r="FP286" s="510" t="str">
        <f>IF(_tag_month_day!BA282="","",_tag_month_day!BA282/100)</f>
        <v/>
      </c>
      <c r="FQ286" s="510" t="str">
        <f>IF(_tag_month_day!BB282="","",_tag_month_day!BB282/100)</f>
        <v/>
      </c>
      <c r="FR286" s="603" t="str">
        <f>IF(_tag_month_day!BC282="","",_tag_month_day!BC282/100)</f>
        <v/>
      </c>
      <c r="FS286" s="510" t="str">
        <f>IF(_tag_month_day!BD282="","",_tag_month_day!BD282/100)</f>
        <v/>
      </c>
      <c r="FT286" s="510" t="str">
        <f>IF(_tag_month_day!BE282="","",_tag_month_day!BE282/100)</f>
        <v/>
      </c>
      <c r="FU286" s="510" t="str">
        <f>IF(_tag_month_day!BF282="","",_tag_month_day!BF282/100)</f>
        <v/>
      </c>
      <c r="FV286" s="510" t="str">
        <f>IF(_tag_month_day!BG282="","",_tag_month_day!BG282/100)</f>
        <v/>
      </c>
      <c r="FW286" s="603" t="str">
        <f>IF(_tag_month_day!BH282="","",_tag_month_day!BH282/100)</f>
        <v/>
      </c>
      <c r="FX286" s="510" t="str">
        <f>IF(_tag_month_day!BI282="","",_tag_month_day!BI282/100)</f>
        <v/>
      </c>
      <c r="FY286" s="510" t="str">
        <f>IF(_tag_month_day!BJ282="","",_tag_month_day!BJ282/100)</f>
        <v/>
      </c>
      <c r="FZ286" s="605" t="str">
        <f>IF(_tag_month_day!BK282="","",_tag_month_day!BK282/100)</f>
        <v/>
      </c>
      <c r="GA286" s="510" t="str">
        <f>IF(_tag_month_day!BL282="","",_tag_month_day!BL282/100)</f>
        <v/>
      </c>
      <c r="GB286" s="603" t="str">
        <f>IF(_tag_month_day!BM282="","",_tag_month_day!BM282/100)</f>
        <v/>
      </c>
      <c r="GC286" s="420" t="str">
        <f>IF(_tag_month_day!BN282="","",_tag_month_day!BN282/100)</f>
        <v/>
      </c>
      <c r="GD286" s="420" t="str">
        <f>IF(_tag_month_day!BO282="","",_tag_month_day!BO282/100)</f>
        <v/>
      </c>
      <c r="GE286" s="420" t="str">
        <f>IF(_tag_month_day!BP282="","",_tag_month_day!BP282/100)</f>
        <v/>
      </c>
      <c r="GF286" s="420" t="str">
        <f>IF(_tag_month_day!BQ282="","",_tag_month_day!BQ282/100)</f>
        <v/>
      </c>
      <c r="GG286" s="420" t="str">
        <f>IF(_tag_month_day!BR282="","",_tag_month_day!BR282/100)</f>
        <v/>
      </c>
      <c r="GH286" s="420" t="str">
        <f>IF(_tag_month_day!BS282="","",_tag_month_day!BS282/100)</f>
        <v/>
      </c>
      <c r="GI286" s="603" t="str">
        <f>IF(_tag_month_day!BT282="","",_tag_month_day!BT282/100)</f>
        <v/>
      </c>
      <c r="GJ286" s="612" t="str">
        <f>IF(_tag_month_day!BU282="","",_tag_month_day!BU282/100)</f>
        <v/>
      </c>
      <c r="GK286" s="620" t="str">
        <f>IF(_tag_month_day!BV282="",IF(_rlcf_month_day!A$2="","",_rlcf_month_day!A$2/100),_tag_month_day!BV282/100)</f>
        <v/>
      </c>
      <c r="GL286" s="620" t="str">
        <f>IF(_tag_month_day!BW282="",IF(_rlcf_month_day!B$2="","",_rlcf_month_day!B$2/100),_tag_month_day!BW282/100)</f>
        <v/>
      </c>
      <c r="GM286" s="621" t="str">
        <f>IF(_tag_month_day!BX282="",IF(_rlcf_month_day!C$2="","",_rlcf_month_day!C$2/100),_tag_month_day!BX282/100)</f>
        <v/>
      </c>
      <c r="GN286" s="620" t="str">
        <f>IF(_tag_month_day!BV282="",IF(_rlcf_month_day!A$2="","",_rlcf_month_day!A$2/100),_tag_month_day!BV282/100)</f>
        <v/>
      </c>
      <c r="GO286" s="620" t="str">
        <f>IF(_tag_month_day!BW282="",IF(_rlcf_month_day!B$2="","",_rlcf_month_day!B$2/100),_tag_month_day!BW282/100)</f>
        <v/>
      </c>
      <c r="GP286" s="620" t="str">
        <f>IF(_tag_month_day!CD282="",IF(_rlcf_month_day!E$2="","",_rlcf_month_day!E$2/100),_tag_month_day!CD282/100)</f>
        <v/>
      </c>
      <c r="GQ286" s="620" t="str">
        <f>IF(_tag_month_day!CE282="",IF(_rlcf_month_day!F$2="","",_rlcf_month_day!F$2/100),_tag_month_day!CE282/100)</f>
        <v/>
      </c>
      <c r="GR286" s="621" t="str">
        <f>IF(_tag_month_day!CF282="",IF(_rlcf_month_day!G$2="","",_rlcf_month_day!G$2/100),_tag_month_day!CF282/100)</f>
        <v/>
      </c>
      <c r="GS286" s="626">
        <f t="shared" ref="GS286:HH286" si="1746">GS285</f>
        <v>0.953</v>
      </c>
      <c r="GT286" s="626">
        <f t="shared" si="1746"/>
        <v>0.55</v>
      </c>
      <c r="GU286" s="626">
        <f t="shared" si="1746"/>
        <v>0.55</v>
      </c>
      <c r="GV286" s="626">
        <f t="shared" si="1746"/>
        <v>0.55</v>
      </c>
      <c r="GW286" s="626">
        <f t="shared" si="1746"/>
        <v>0.5</v>
      </c>
      <c r="GX286" s="626">
        <f t="shared" si="1746"/>
        <v>0.935</v>
      </c>
      <c r="GY286" s="626">
        <f t="shared" si="1746"/>
        <v>0.15</v>
      </c>
      <c r="GZ286" s="626">
        <f t="shared" si="1746"/>
        <v>1</v>
      </c>
      <c r="HA286" s="632">
        <f t="shared" si="1746"/>
        <v>0.047</v>
      </c>
      <c r="HB286" s="632">
        <f t="shared" si="1746"/>
        <v>0.45</v>
      </c>
      <c r="HC286" s="632">
        <f t="shared" si="1746"/>
        <v>0.45</v>
      </c>
      <c r="HD286" s="632">
        <f t="shared" si="1746"/>
        <v>0.45</v>
      </c>
      <c r="HE286" s="632">
        <f t="shared" si="1746"/>
        <v>0.5</v>
      </c>
      <c r="HF286" s="632">
        <f t="shared" si="1746"/>
        <v>0.065</v>
      </c>
      <c r="HG286" s="632">
        <f t="shared" si="1746"/>
        <v>0.85</v>
      </c>
      <c r="HH286" s="632">
        <f t="shared" si="1746"/>
        <v>0</v>
      </c>
      <c r="HI286" s="68">
        <f t="shared" si="1587"/>
        <v>0</v>
      </c>
      <c r="HJ286" s="68" t="e">
        <f t="shared" si="1618"/>
        <v>#VALUE!</v>
      </c>
      <c r="HK286" s="202">
        <f t="shared" si="1619"/>
        <v>0.85</v>
      </c>
      <c r="HL286" s="464">
        <f t="shared" si="1620"/>
        <v>550000</v>
      </c>
      <c r="HM286" s="464">
        <f t="shared" si="1621"/>
        <v>480000</v>
      </c>
      <c r="HN286" s="192" t="e">
        <f t="shared" si="1588"/>
        <v>#VALUE!</v>
      </c>
      <c r="HO286" s="192" t="e">
        <f>HN286*HK286*$HO$2/HL286*1000000</f>
        <v>#VALUE!</v>
      </c>
      <c r="HP286" s="192" t="e">
        <f>HN286*HK286*$HP$2/HM286*1000000</f>
        <v>#VALUE!</v>
      </c>
    </row>
    <row r="287" customFormat="1" ht="14.25" customHeight="1" spans="1:224">
      <c r="A287" s="381">
        <v>282</v>
      </c>
      <c r="B287" s="54">
        <f ca="1" t="shared" si="1622"/>
        <v>43628</v>
      </c>
      <c r="C287" s="57">
        <f t="shared" si="1623"/>
        <v>0.0416666666666667</v>
      </c>
      <c r="D287" s="68" t="str">
        <f ca="1" t="shared" si="1589"/>
        <v>中班</v>
      </c>
      <c r="E287" s="68" t="str">
        <f ca="1" t="shared" si="1590"/>
        <v>乙</v>
      </c>
      <c r="F287" s="68">
        <f ca="1">SUMPRODUCT((成本日报!$A$3:$A$95=计划!B287)*(成本日报!$B$3:$B$95=计划!$D287),成本日报!$C$3:$C$95)</f>
        <v>2</v>
      </c>
      <c r="G287" s="382">
        <f ca="1" t="shared" si="1624"/>
        <v>43628.7083333327</v>
      </c>
      <c r="H287" s="382">
        <f ca="1" t="shared" si="1591"/>
        <v>43628.7152777771</v>
      </c>
      <c r="I287" s="382">
        <f ca="1" t="shared" si="1592"/>
        <v>43628.7208333326</v>
      </c>
      <c r="J287" s="382">
        <f ca="1" t="shared" si="1593"/>
        <v>43628.7499999993</v>
      </c>
      <c r="K287" s="382">
        <f ca="1" t="shared" si="1594"/>
        <v>43628.8124999993</v>
      </c>
      <c r="L287" s="382">
        <f ca="1" t="shared" si="1595"/>
        <v>43628.8333333327</v>
      </c>
      <c r="M287" s="398" t="str">
        <f>IF(_tag_month_day!A283="","",_tag_month_day!A283)</f>
        <v/>
      </c>
      <c r="N287" s="398" t="str">
        <f>IF(_tag_month_day!B283="","",_tag_month_day!B283)</f>
        <v/>
      </c>
      <c r="O287" s="399" t="e">
        <f t="shared" si="1596"/>
        <v>#VALUE!</v>
      </c>
      <c r="P287" s="398" t="str">
        <f>IF(_tag_month_day!C283="","",_tag_month_day!C283)</f>
        <v/>
      </c>
      <c r="Q287" s="398" t="str">
        <f>IF(_tag_month_day!D283="","",_tag_month_day!D283)</f>
        <v/>
      </c>
      <c r="R287" s="416">
        <f>IF(_tag_month_day!CB283="",R286,_tag_month_day!CB283/100)</f>
        <v>0.07</v>
      </c>
      <c r="S287" s="417" t="str">
        <f>IF(_tag_month_day!E283="","",_tag_month_day!E283)</f>
        <v/>
      </c>
      <c r="T287" s="417" t="str">
        <f>IF(_tag_month_day!F283="","",_tag_month_day!F283)</f>
        <v/>
      </c>
      <c r="U287" s="418" t="e">
        <f t="shared" si="1550"/>
        <v>#VALUE!</v>
      </c>
      <c r="V287" s="53" t="e">
        <f t="shared" si="1551"/>
        <v>#VALUE!</v>
      </c>
      <c r="W287" s="419" t="str">
        <f>IF(_jhy_month_day!A283="","",_jhy_month_day!A283)</f>
        <v/>
      </c>
      <c r="X287" s="420" t="str">
        <f>IF(_jhy_month_day!B283="","",_jhy_month_day!B283/100)</f>
        <v/>
      </c>
      <c r="Y287" s="420" t="str">
        <f>IF(_jhy_month_day!C283="","",_jhy_month_day!C283/100)</f>
        <v/>
      </c>
      <c r="Z287" s="439">
        <f t="shared" si="1641"/>
        <v>71</v>
      </c>
      <c r="AA287" s="440" t="str">
        <f>IF(_tag_month_day!G283="","",_tag_month_day!G283/100)</f>
        <v/>
      </c>
      <c r="AB287" s="440" t="str">
        <f>IF(_tag_month_day!H283="","",_tag_month_day!H283/100)</f>
        <v/>
      </c>
      <c r="AC287" s="193">
        <f t="shared" si="1597"/>
        <v>1.59963432013121</v>
      </c>
      <c r="AD287" s="441" t="str">
        <f t="shared" si="1598"/>
        <v/>
      </c>
      <c r="AE287" s="442">
        <f t="shared" si="1599"/>
        <v>0.42</v>
      </c>
      <c r="AF287" s="443">
        <v>0.58</v>
      </c>
      <c r="AG287" s="68" t="str">
        <f>IF(_duihao_month_day!A283="","",_duihao_month_day!A283)</f>
        <v/>
      </c>
      <c r="AH287" s="463">
        <f>IF(_gyk_month_day!B283="",AH286,_gyk_month_day!B283)</f>
        <v>820</v>
      </c>
      <c r="AI287" s="464" t="e">
        <f t="shared" si="1625"/>
        <v>#VALUE!</v>
      </c>
      <c r="AJ287" s="68" t="str">
        <f>IF(_tag_month_day!I283="","",_tag_month_day!I283)</f>
        <v/>
      </c>
      <c r="AK287" s="465" t="str">
        <f>IF(_tzyy_month_day!A283="","",_tzyy_month_day!A283)</f>
        <v/>
      </c>
      <c r="AL287" s="465" t="str">
        <f>IF(_tzyy_month_day!B283="","",_tzyy_month_day!B283)</f>
        <v/>
      </c>
      <c r="AM287" s="465" t="str">
        <f>IF(_tzyy_month_day!C283="","",_tzyy_month_day!C283)</f>
        <v/>
      </c>
      <c r="AN287" s="466" t="str">
        <f>IF(_tag_month_day!CG283="","",_tag_month_day!CG283)</f>
        <v/>
      </c>
      <c r="AO287" s="466" t="str">
        <f>IF(_tag_month_day!CH283="","",_tag_month_day!CH283)</f>
        <v/>
      </c>
      <c r="AP287" s="486" t="e">
        <f t="shared" si="1600"/>
        <v>#VALUE!</v>
      </c>
      <c r="AQ287" s="487" t="str">
        <f>IF(_tag_month_day!J283="","",_tag_month_day!J283/100)</f>
        <v/>
      </c>
      <c r="AR287" s="488">
        <f t="shared" si="1601"/>
        <v>1.3</v>
      </c>
      <c r="AS287" s="489" t="e">
        <f t="shared" si="1552"/>
        <v>#VALUE!</v>
      </c>
      <c r="AT287" s="489">
        <f t="shared" si="1602"/>
        <v>0</v>
      </c>
      <c r="AU287" s="490" t="str">
        <f>IF(_tag_month_day!K283="","",_tag_month_day!K283)</f>
        <v/>
      </c>
      <c r="AV287" s="491" t="str">
        <f>IF(_tag_month_day!L283="","",_tag_month_day!L283/100)</f>
        <v/>
      </c>
      <c r="AW287" s="420">
        <f t="shared" si="1524"/>
        <v>0</v>
      </c>
      <c r="AX287" s="420">
        <f t="shared" si="1603"/>
        <v>0</v>
      </c>
      <c r="AY287" s="420" t="str">
        <f>IF(_tag_month_day!M283="","",_tag_month_day!M283/100)</f>
        <v/>
      </c>
      <c r="AZ287" s="420" t="str">
        <f>IF(_tag_month_day!N283="","",_tag_month_day!N283/100)</f>
        <v/>
      </c>
      <c r="BA287" s="420" t="str">
        <f>IF(_tag_month_day!O283="","",_tag_month_day!O283/100)</f>
        <v/>
      </c>
      <c r="BB287" s="496" t="str">
        <f>IF(_tag_month_day!P283="","",_tag_month_day!P283/100)</f>
        <v/>
      </c>
      <c r="BC287" s="496">
        <f t="shared" si="1604"/>
        <v>0</v>
      </c>
      <c r="BD287" s="496" t="str">
        <f>IF(_tag_month_day!Q283="","",_tag_month_day!Q283/100)</f>
        <v/>
      </c>
      <c r="BE287" s="510" t="str">
        <f>IF(_tag_month_day!R283="","",_tag_month_day!R283/100)</f>
        <v/>
      </c>
      <c r="BF287" s="413" t="str">
        <f>IF(_tag_month_day!CC283="","",_tag_month_day!CC283/100)</f>
        <v/>
      </c>
      <c r="BG287" s="511" t="e">
        <f t="shared" si="1553"/>
        <v>#VALUE!</v>
      </c>
      <c r="BH287" s="198">
        <f t="shared" si="1554"/>
        <v>0</v>
      </c>
      <c r="BI287" s="512" t="e">
        <f>IF(CX287=0,BI286,(DK287*查询!$R$5+DL287*查询!$Q$5+DM287*查询!$N$5+DN287*查询!$O$5+DO287*查询!$P$5)*AF287/CX287)</f>
        <v>#VALUE!</v>
      </c>
      <c r="BJ287" s="512" t="e">
        <f>IF(CX287=0,BJ286,(DP287*查询!$S$5+DQ287*查询!$T$5+DR287*查询!$U$5)*AF287/CX287)</f>
        <v>#VALUE!</v>
      </c>
      <c r="BK287" s="512">
        <f t="shared" si="1605"/>
        <v>1</v>
      </c>
      <c r="BL287" s="513" t="str">
        <f>IF(_cfyc_month_day!A283="","",_cfyc_month_day!A283)</f>
        <v/>
      </c>
      <c r="BM287" s="513" t="str">
        <f>IF(_cfyc_month_day!B283="","",_cfyc_month_day!B283)</f>
        <v/>
      </c>
      <c r="BN287" s="513" t="str">
        <f>IF(_cfyc_month_day!C283="","",_cfyc_month_day!C283)</f>
        <v/>
      </c>
      <c r="BO287" s="522" t="str">
        <f>IF(_cfyc_month_day!D283="","",_cfyc_month_day!D283)</f>
        <v/>
      </c>
      <c r="BP287" s="522" t="str">
        <f>IF(_cfyc_month_day!E283="","",_cfyc_month_day!E283)</f>
        <v/>
      </c>
      <c r="BQ287" s="522" t="str">
        <f>IF(_cfyc_month_day!F283="","",_cfyc_month_day!F283)</f>
        <v/>
      </c>
      <c r="BR287" s="513" t="str">
        <f>IF(_tag_month_day!T283="","",_tag_month_day!T283)</f>
        <v/>
      </c>
      <c r="BS287" s="513" t="str">
        <f>IF(_tag_month_day!U283="","",_tag_month_day!U283)</f>
        <v/>
      </c>
      <c r="BT287" s="523" t="str">
        <f t="shared" si="1606"/>
        <v/>
      </c>
      <c r="BU287" s="223" t="str">
        <f>IF(_tag_month_day!V283="","",_tag_month_day!V283)</f>
        <v/>
      </c>
      <c r="BV287" s="206" t="str">
        <f>IF(_tag_month_day!W283="","",_tag_month_day!W283)</f>
        <v/>
      </c>
      <c r="BW287" s="540" t="str">
        <f>IF(_tag_month_day!X283="","",_tag_month_day!X283)</f>
        <v/>
      </c>
      <c r="BX287" s="540" t="str">
        <f>IF(_tag_month_day!Y283="","",_tag_month_day!Y283)</f>
        <v/>
      </c>
      <c r="BY287" s="541">
        <f ca="1" t="shared" si="1607"/>
        <v>43628.8333333327</v>
      </c>
      <c r="BZ287" s="542" t="s">
        <v>215</v>
      </c>
      <c r="CA287" s="543" t="str">
        <f>IF(_jhy2_month_day!A283="","",_jhy2_month_day!A283)</f>
        <v/>
      </c>
      <c r="CB287" s="464" t="str">
        <f>IF(_jhy2_month_day!B283="","",_jhy2_month_day!B283)</f>
        <v/>
      </c>
      <c r="CC287" s="464" t="str">
        <f>IF(_jhy2_month_day!C283="","",_jhy2_month_day!C283)</f>
        <v/>
      </c>
      <c r="CD287" s="464" t="str">
        <f>IF(_jhy2_month_day!D283="","",_jhy2_month_day!D283)</f>
        <v/>
      </c>
      <c r="CE287" s="464" t="str">
        <f>IF(_jhy2_month_day!E283="","",_jhy2_month_day!E283)</f>
        <v/>
      </c>
      <c r="CF287" s="464" t="str">
        <f>IF(_jhy2_month_day!F283="","",_jhy2_month_day!F283)</f>
        <v/>
      </c>
      <c r="CG287" s="464" t="str">
        <f>IF(_jhy2_month_day!G283="","",_jhy2_month_day!G283)</f>
        <v/>
      </c>
      <c r="CH287" s="464" t="str">
        <f>IF(_jhy2_month_day!H283="","",_jhy2_month_day!H283)</f>
        <v/>
      </c>
      <c r="CI287" s="464" t="str">
        <f>IF(_jhy2_month_day!I283="","",_jhy2_month_day!I283)</f>
        <v/>
      </c>
      <c r="CJ287" s="464" t="str">
        <f>IF(_jhy2_month_day!J283="","",_jhy2_month_day!J283)</f>
        <v/>
      </c>
      <c r="CK287" s="464" t="str">
        <f>IF(_jhy2_month_day!K283="","",_jhy2_month_day!K283)</f>
        <v/>
      </c>
      <c r="CL287" s="562" t="str">
        <f>IF(_jhy2_month_day!L283="","",_jhy2_month_day!L283)</f>
        <v/>
      </c>
      <c r="CM287" s="562" t="str">
        <f>IF(_jhy2_month_day!M283="","",_jhy2_month_day!M283)</f>
        <v/>
      </c>
      <c r="CN287" s="562" t="str">
        <f>IF(_jhy2_month_day!N283="","",_jhy2_month_day!N283)</f>
        <v/>
      </c>
      <c r="CO287" s="562" t="str">
        <f>IF(_jhy2_month_day!O283="","",_jhy2_month_day!O283)</f>
        <v/>
      </c>
      <c r="CP287" s="562" t="str">
        <f>IF(_jhy2_month_day!P283="","",_jhy2_month_day!P283)</f>
        <v/>
      </c>
      <c r="CQ287" s="562" t="str">
        <f>IF(_jhy2_month_day!Q283="","",_jhy2_month_day!Q283)</f>
        <v/>
      </c>
      <c r="CR287" s="563" t="str">
        <f>IF(_jhy2_month_day!R283="","",_jhy2_month_day!R283)</f>
        <v/>
      </c>
      <c r="CS287" s="576" t="str">
        <f>IF(_jhy2_month_day!S283="","",_jhy2_month_day!S283)</f>
        <v/>
      </c>
      <c r="CT287" s="562" t="str">
        <f>IF(_jhy2_month_day!T283="","",_jhy2_month_day!T283)</f>
        <v/>
      </c>
      <c r="CU287" s="577" t="e">
        <f t="shared" si="1555"/>
        <v>#VALUE!</v>
      </c>
      <c r="CV287" s="198" t="e">
        <f t="shared" si="1556"/>
        <v>#VALUE!</v>
      </c>
      <c r="CW287" s="192" t="e">
        <f t="shared" si="1557"/>
        <v>#VALUE!</v>
      </c>
      <c r="CX287" s="192" t="e">
        <f t="shared" si="1558"/>
        <v>#VALUE!</v>
      </c>
      <c r="CY287" s="202" t="e">
        <f t="shared" si="1559"/>
        <v>#VALUE!</v>
      </c>
      <c r="CZ287" s="192" t="e">
        <f t="shared" ref="CZ287:DI287" si="1747">$AJ287*EF287</f>
        <v>#VALUE!</v>
      </c>
      <c r="DA287" s="192" t="e">
        <f t="shared" si="1747"/>
        <v>#VALUE!</v>
      </c>
      <c r="DB287" s="192" t="e">
        <f t="shared" si="1747"/>
        <v>#VALUE!</v>
      </c>
      <c r="DC287" s="192" t="e">
        <f t="shared" si="1747"/>
        <v>#VALUE!</v>
      </c>
      <c r="DD287" s="192" t="e">
        <f t="shared" si="1747"/>
        <v>#VALUE!</v>
      </c>
      <c r="DE287" s="192" t="e">
        <f t="shared" si="1747"/>
        <v>#VALUE!</v>
      </c>
      <c r="DF287" s="192" t="e">
        <f t="shared" si="1747"/>
        <v>#VALUE!</v>
      </c>
      <c r="DG287" s="192" t="e">
        <f t="shared" si="1747"/>
        <v>#VALUE!</v>
      </c>
      <c r="DH287" s="192" t="e">
        <f t="shared" si="1747"/>
        <v>#VALUE!</v>
      </c>
      <c r="DI287" s="192" t="e">
        <f t="shared" si="1747"/>
        <v>#VALUE!</v>
      </c>
      <c r="DJ287" s="192" t="e">
        <f t="shared" si="1561"/>
        <v>#VALUE!</v>
      </c>
      <c r="DK287" s="192" t="e">
        <f t="shared" si="1562"/>
        <v>#VALUE!</v>
      </c>
      <c r="DL287" s="192" t="e">
        <f t="shared" si="1563"/>
        <v>#VALUE!</v>
      </c>
      <c r="DM287" s="192" t="e">
        <f t="shared" si="1564"/>
        <v>#VALUE!</v>
      </c>
      <c r="DN287" s="192" t="e">
        <f t="shared" si="1565"/>
        <v>#VALUE!</v>
      </c>
      <c r="DO287" s="192" t="e">
        <f t="shared" si="1566"/>
        <v>#VALUE!</v>
      </c>
      <c r="DP287" s="192" t="e">
        <f t="shared" si="1567"/>
        <v>#VALUE!</v>
      </c>
      <c r="DQ287" s="192" t="e">
        <f t="shared" si="1568"/>
        <v>#VALUE!</v>
      </c>
      <c r="DR287" s="192" t="e">
        <f t="shared" si="1569"/>
        <v>#VALUE!</v>
      </c>
      <c r="DS287" s="192" t="e">
        <f t="shared" si="1570"/>
        <v>#VALUE!</v>
      </c>
      <c r="DT287" s="192" t="e">
        <f t="shared" si="1571"/>
        <v>#VALUE!</v>
      </c>
      <c r="DU287" s="192" t="e">
        <f t="shared" si="1572"/>
        <v>#VALUE!</v>
      </c>
      <c r="DV287" s="198" t="e">
        <f t="shared" si="1573"/>
        <v>#VALUE!</v>
      </c>
      <c r="DW287" s="198" t="e">
        <f t="shared" si="1574"/>
        <v>#DIV/0!</v>
      </c>
      <c r="DX287" s="198" t="e">
        <f t="shared" si="1575"/>
        <v>#DIV/0!</v>
      </c>
      <c r="DY287" s="198" t="e">
        <f t="shared" si="1576"/>
        <v>#VALUE!</v>
      </c>
      <c r="DZ287" s="198" t="e">
        <f t="shared" si="1577"/>
        <v>#VALUE!</v>
      </c>
      <c r="EA287" s="198" t="e">
        <f t="shared" si="1578"/>
        <v>#VALUE!</v>
      </c>
      <c r="EB287" s="198" t="e">
        <f t="shared" si="1579"/>
        <v>#VALUE!</v>
      </c>
      <c r="EC287" s="198" t="e">
        <f t="shared" si="1580"/>
        <v>#DIV/0!</v>
      </c>
      <c r="ED287" s="198" t="e">
        <f t="shared" si="1581"/>
        <v>#VALUE!</v>
      </c>
      <c r="EE287" s="198" t="e">
        <f t="shared" si="1582"/>
        <v>#VALUE!</v>
      </c>
      <c r="EF287" s="198" t="e">
        <f t="shared" ref="EF287:EO287" si="1748">DV287/SUM($DV287:$EE287)</f>
        <v>#VALUE!</v>
      </c>
      <c r="EG287" s="198" t="e">
        <f t="shared" si="1748"/>
        <v>#DIV/0!</v>
      </c>
      <c r="EH287" s="198" t="e">
        <f t="shared" si="1748"/>
        <v>#DIV/0!</v>
      </c>
      <c r="EI287" s="198" t="e">
        <f t="shared" si="1748"/>
        <v>#VALUE!</v>
      </c>
      <c r="EJ287" s="198" t="e">
        <f t="shared" si="1748"/>
        <v>#VALUE!</v>
      </c>
      <c r="EK287" s="198" t="e">
        <f t="shared" si="1748"/>
        <v>#VALUE!</v>
      </c>
      <c r="EL287" s="198" t="e">
        <f t="shared" si="1748"/>
        <v>#VALUE!</v>
      </c>
      <c r="EM287" s="198" t="e">
        <f t="shared" si="1748"/>
        <v>#DIV/0!</v>
      </c>
      <c r="EN287" s="198" t="e">
        <f t="shared" si="1748"/>
        <v>#VALUE!</v>
      </c>
      <c r="EO287" s="198" t="e">
        <f t="shared" si="1748"/>
        <v>#VALUE!</v>
      </c>
      <c r="EP287" s="511">
        <f t="shared" ref="EP287:EW287" si="1749">EP286</f>
        <v>0.08</v>
      </c>
      <c r="EQ287" s="511">
        <f t="shared" si="1749"/>
        <v>0.015</v>
      </c>
      <c r="ER287" s="511">
        <f t="shared" si="1749"/>
        <v>0.015</v>
      </c>
      <c r="ES287" s="511">
        <f t="shared" si="1749"/>
        <v>0.015</v>
      </c>
      <c r="ET287" s="511">
        <f t="shared" si="1749"/>
        <v>0.015</v>
      </c>
      <c r="EU287" s="511">
        <f t="shared" si="1749"/>
        <v>0.09</v>
      </c>
      <c r="EV287" s="511">
        <f t="shared" si="1749"/>
        <v>0.09</v>
      </c>
      <c r="EW287" s="511">
        <f t="shared" si="1749"/>
        <v>0.09</v>
      </c>
      <c r="EX287" s="420" t="str">
        <f>IF(_tag_month_day!AS283="","",_tag_month_day!AS283/100)</f>
        <v/>
      </c>
      <c r="EY287" s="420" t="str">
        <f>IF(_tag_month_day!AT283="","",_tag_month_day!AT283/100)</f>
        <v/>
      </c>
      <c r="EZ287" s="420" t="str">
        <f>IF(_tag_month_day!AU283="","",_tag_month_day!AU283/100)</f>
        <v/>
      </c>
      <c r="FA287" s="420" t="str">
        <f>IF(_tag_month_day!AV283="","",_tag_month_day!AV283/100)</f>
        <v/>
      </c>
      <c r="FB287" s="420" t="str">
        <f>IF(_tag_month_day!AW283="","",_tag_month_day!AW283/100)</f>
        <v/>
      </c>
      <c r="FC287" s="420" t="str">
        <f>IF(_tag_month_day!AX283="","",_tag_month_day!AX283/100)</f>
        <v/>
      </c>
      <c r="FD287" s="510">
        <f t="shared" si="1611"/>
        <v>0.33</v>
      </c>
      <c r="FE287" s="510">
        <f t="shared" si="1612"/>
        <v>0.19</v>
      </c>
      <c r="FF287" s="510">
        <f t="shared" si="1613"/>
        <v>0.003</v>
      </c>
      <c r="FG287" s="510">
        <f t="shared" si="1614"/>
        <v>0</v>
      </c>
      <c r="FH287" s="603">
        <f t="shared" si="1615"/>
        <v>0.0001</v>
      </c>
      <c r="FI287" s="510">
        <f t="shared" ref="FI287:FR287" si="1750">FI286</f>
        <v>0.41</v>
      </c>
      <c r="FJ287" s="510">
        <f t="shared" si="1750"/>
        <v>0.11</v>
      </c>
      <c r="FK287" s="510">
        <f t="shared" si="1750"/>
        <v>0.015</v>
      </c>
      <c r="FL287" s="510">
        <f t="shared" si="1750"/>
        <v>0</v>
      </c>
      <c r="FM287" s="603">
        <f t="shared" si="1750"/>
        <v>0.0001</v>
      </c>
      <c r="FN287" s="510" t="str">
        <f>IF(_tag_month_day!AY283="","",_tag_month_day!AY283/100)</f>
        <v/>
      </c>
      <c r="FO287" s="510" t="str">
        <f>IF(_tag_month_day!AZ283="","",_tag_month_day!AZ283/100)</f>
        <v/>
      </c>
      <c r="FP287" s="510" t="str">
        <f>IF(_tag_month_day!BA283="","",_tag_month_day!BA283/100)</f>
        <v/>
      </c>
      <c r="FQ287" s="510" t="str">
        <f>IF(_tag_month_day!BB283="","",_tag_month_day!BB283/100)</f>
        <v/>
      </c>
      <c r="FR287" s="603" t="str">
        <f>IF(_tag_month_day!BC283="","",_tag_month_day!BC283/100)</f>
        <v/>
      </c>
      <c r="FS287" s="510" t="str">
        <f>IF(_tag_month_day!BD283="","",_tag_month_day!BD283/100)</f>
        <v/>
      </c>
      <c r="FT287" s="510" t="str">
        <f>IF(_tag_month_day!BE283="","",_tag_month_day!BE283/100)</f>
        <v/>
      </c>
      <c r="FU287" s="510" t="str">
        <f>IF(_tag_month_day!BF283="","",_tag_month_day!BF283/100)</f>
        <v/>
      </c>
      <c r="FV287" s="510" t="str">
        <f>IF(_tag_month_day!BG283="","",_tag_month_day!BG283/100)</f>
        <v/>
      </c>
      <c r="FW287" s="603" t="str">
        <f>IF(_tag_month_day!BH283="","",_tag_month_day!BH283/100)</f>
        <v/>
      </c>
      <c r="FX287" s="510" t="str">
        <f>IF(_tag_month_day!BI283="","",_tag_month_day!BI283/100)</f>
        <v/>
      </c>
      <c r="FY287" s="510" t="str">
        <f>IF(_tag_month_day!BJ283="","",_tag_month_day!BJ283/100)</f>
        <v/>
      </c>
      <c r="FZ287" s="605" t="str">
        <f>IF(_tag_month_day!BK283="","",_tag_month_day!BK283/100)</f>
        <v/>
      </c>
      <c r="GA287" s="510" t="str">
        <f>IF(_tag_month_day!BL283="","",_tag_month_day!BL283/100)</f>
        <v/>
      </c>
      <c r="GB287" s="603" t="str">
        <f>IF(_tag_month_day!BM283="","",_tag_month_day!BM283/100)</f>
        <v/>
      </c>
      <c r="GC287" s="420" t="str">
        <f>IF(_tag_month_day!BN283="","",_tag_month_day!BN283/100)</f>
        <v/>
      </c>
      <c r="GD287" s="420" t="str">
        <f>IF(_tag_month_day!BO283="","",_tag_month_day!BO283/100)</f>
        <v/>
      </c>
      <c r="GE287" s="420" t="str">
        <f>IF(_tag_month_day!BP283="","",_tag_month_day!BP283/100)</f>
        <v/>
      </c>
      <c r="GF287" s="420" t="str">
        <f>IF(_tag_month_day!BQ283="","",_tag_month_day!BQ283/100)</f>
        <v/>
      </c>
      <c r="GG287" s="420" t="str">
        <f>IF(_tag_month_day!BR283="","",_tag_month_day!BR283/100)</f>
        <v/>
      </c>
      <c r="GH287" s="420" t="str">
        <f>IF(_tag_month_day!BS283="","",_tag_month_day!BS283/100)</f>
        <v/>
      </c>
      <c r="GI287" s="603" t="str">
        <f>IF(_tag_month_day!BT283="","",_tag_month_day!BT283/100)</f>
        <v/>
      </c>
      <c r="GJ287" s="612" t="str">
        <f>IF(_tag_month_day!BU283="","",_tag_month_day!BU283/100)</f>
        <v/>
      </c>
      <c r="GK287" s="620" t="str">
        <f>IF(_tag_month_day!BV283="",IF(_rlcf_month_day!A$2="","",_rlcf_month_day!A$2/100),_tag_month_day!BV283/100)</f>
        <v/>
      </c>
      <c r="GL287" s="620" t="str">
        <f>IF(_tag_month_day!BW283="",IF(_rlcf_month_day!B$2="","",_rlcf_month_day!B$2/100),_tag_month_day!BW283/100)</f>
        <v/>
      </c>
      <c r="GM287" s="621" t="str">
        <f>IF(_tag_month_day!BX283="",IF(_rlcf_month_day!C$2="","",_rlcf_month_day!C$2/100),_tag_month_day!BX283/100)</f>
        <v/>
      </c>
      <c r="GN287" s="620" t="str">
        <f>IF(_tag_month_day!BV283="",IF(_rlcf_month_day!A$2="","",_rlcf_month_day!A$2/100),_tag_month_day!BV283/100)</f>
        <v/>
      </c>
      <c r="GO287" s="620" t="str">
        <f>IF(_tag_month_day!BW283="",IF(_rlcf_month_day!B$2="","",_rlcf_month_day!B$2/100),_tag_month_day!BW283/100)</f>
        <v/>
      </c>
      <c r="GP287" s="620" t="str">
        <f>IF(_tag_month_day!CD283="",IF(_rlcf_month_day!E$2="","",_rlcf_month_day!E$2/100),_tag_month_day!CD283/100)</f>
        <v/>
      </c>
      <c r="GQ287" s="620" t="str">
        <f>IF(_tag_month_day!CE283="",IF(_rlcf_month_day!F$2="","",_rlcf_month_day!F$2/100),_tag_month_day!CE283/100)</f>
        <v/>
      </c>
      <c r="GR287" s="621" t="str">
        <f>IF(_tag_month_day!CF283="",IF(_rlcf_month_day!G$2="","",_rlcf_month_day!G$2/100),_tag_month_day!CF283/100)</f>
        <v/>
      </c>
      <c r="GS287" s="626">
        <f t="shared" ref="GS287:HH287" si="1751">GS286</f>
        <v>0.953</v>
      </c>
      <c r="GT287" s="626">
        <f t="shared" si="1751"/>
        <v>0.55</v>
      </c>
      <c r="GU287" s="626">
        <f t="shared" si="1751"/>
        <v>0.55</v>
      </c>
      <c r="GV287" s="626">
        <f t="shared" si="1751"/>
        <v>0.55</v>
      </c>
      <c r="GW287" s="626">
        <f t="shared" si="1751"/>
        <v>0.5</v>
      </c>
      <c r="GX287" s="626">
        <f t="shared" si="1751"/>
        <v>0.935</v>
      </c>
      <c r="GY287" s="626">
        <f t="shared" si="1751"/>
        <v>0.15</v>
      </c>
      <c r="GZ287" s="626">
        <f t="shared" si="1751"/>
        <v>1</v>
      </c>
      <c r="HA287" s="632">
        <f t="shared" si="1751"/>
        <v>0.047</v>
      </c>
      <c r="HB287" s="632">
        <f t="shared" si="1751"/>
        <v>0.45</v>
      </c>
      <c r="HC287" s="632">
        <f t="shared" si="1751"/>
        <v>0.45</v>
      </c>
      <c r="HD287" s="632">
        <f t="shared" si="1751"/>
        <v>0.45</v>
      </c>
      <c r="HE287" s="632">
        <f t="shared" si="1751"/>
        <v>0.5</v>
      </c>
      <c r="HF287" s="632">
        <f t="shared" si="1751"/>
        <v>0.065</v>
      </c>
      <c r="HG287" s="632">
        <f t="shared" si="1751"/>
        <v>0.85</v>
      </c>
      <c r="HH287" s="632">
        <f t="shared" si="1751"/>
        <v>0</v>
      </c>
      <c r="HI287" s="68" t="e">
        <f t="shared" si="1587"/>
        <v>#VALUE!</v>
      </c>
      <c r="HJ287" s="68" t="e">
        <f t="shared" si="1618"/>
        <v>#VALUE!</v>
      </c>
      <c r="HK287" s="202">
        <f t="shared" si="1619"/>
        <v>0.85</v>
      </c>
      <c r="HL287" s="464">
        <f t="shared" si="1620"/>
        <v>550000</v>
      </c>
      <c r="HM287" s="464">
        <f t="shared" si="1621"/>
        <v>480000</v>
      </c>
      <c r="HN287" s="192" t="e">
        <f t="shared" si="1588"/>
        <v>#VALUE!</v>
      </c>
      <c r="HO287" s="192" t="e">
        <f>HN287*HK287*$HO$2/HL287*1000000</f>
        <v>#VALUE!</v>
      </c>
      <c r="HP287" s="192" t="e">
        <f>HN287*HK287*$HP$2/HM287*1000000</f>
        <v>#VALUE!</v>
      </c>
    </row>
    <row r="288" customFormat="1" spans="1:224">
      <c r="A288" s="381">
        <v>283</v>
      </c>
      <c r="B288" s="54">
        <f ca="1" t="shared" si="1622"/>
        <v>43628</v>
      </c>
      <c r="C288" s="57">
        <f t="shared" si="1623"/>
        <v>0.0416666666666667</v>
      </c>
      <c r="D288" s="68" t="str">
        <f ca="1" t="shared" si="1589"/>
        <v>中班</v>
      </c>
      <c r="E288" s="68" t="str">
        <f ca="1" t="shared" si="1590"/>
        <v>乙</v>
      </c>
      <c r="F288" s="68">
        <f ca="1">SUMPRODUCT((成本日报!$A$3:$A$95=计划!B288)*(成本日报!$B$3:$B$95=计划!$D288),成本日报!$C$3:$C$95)</f>
        <v>2</v>
      </c>
      <c r="G288" s="382">
        <f ca="1" t="shared" si="1624"/>
        <v>43628.7499999993</v>
      </c>
      <c r="H288" s="382">
        <f ca="1" t="shared" si="1591"/>
        <v>43628.7569444438</v>
      </c>
      <c r="I288" s="382">
        <f ca="1" t="shared" si="1592"/>
        <v>43628.7624999993</v>
      </c>
      <c r="J288" s="382">
        <f ca="1" t="shared" si="1593"/>
        <v>43628.791666666</v>
      </c>
      <c r="K288" s="382">
        <f ca="1" t="shared" si="1594"/>
        <v>43628.854166666</v>
      </c>
      <c r="L288" s="382">
        <f ca="1" t="shared" si="1595"/>
        <v>43628.8749999993</v>
      </c>
      <c r="M288" s="398" t="str">
        <f>IF(_tag_month_day!A284="","",_tag_month_day!A284)</f>
        <v/>
      </c>
      <c r="N288" s="398" t="str">
        <f>IF(_tag_month_day!B284="","",_tag_month_day!B284)</f>
        <v/>
      </c>
      <c r="O288" s="399" t="e">
        <f t="shared" si="1596"/>
        <v>#VALUE!</v>
      </c>
      <c r="P288" s="398" t="str">
        <f>IF(_tag_month_day!C284="","",_tag_month_day!C284)</f>
        <v/>
      </c>
      <c r="Q288" s="398" t="str">
        <f>IF(_tag_month_day!D284="","",_tag_month_day!D284)</f>
        <v/>
      </c>
      <c r="R288" s="416">
        <f>IF(_tag_month_day!CB284="",R287,_tag_month_day!CB284/100)</f>
        <v>0.07</v>
      </c>
      <c r="S288" s="417" t="str">
        <f>IF(_tag_month_day!E284="","",_tag_month_day!E284)</f>
        <v/>
      </c>
      <c r="T288" s="417" t="str">
        <f>IF(_tag_month_day!F284="","",_tag_month_day!F284)</f>
        <v/>
      </c>
      <c r="U288" s="418" t="e">
        <f t="shared" si="1550"/>
        <v>#VALUE!</v>
      </c>
      <c r="V288" s="53" t="e">
        <f t="shared" si="1551"/>
        <v>#VALUE!</v>
      </c>
      <c r="W288" s="419" t="str">
        <f>IF(_jhy_month_day!A284="","",_jhy_month_day!A284)</f>
        <v/>
      </c>
      <c r="X288" s="420" t="str">
        <f>IF(_jhy_month_day!B284="","",_jhy_month_day!B284/100)</f>
        <v/>
      </c>
      <c r="Y288" s="420" t="str">
        <f>IF(_jhy_month_day!C284="","",_jhy_month_day!C284/100)</f>
        <v/>
      </c>
      <c r="Z288" s="439">
        <f t="shared" si="1641"/>
        <v>71</v>
      </c>
      <c r="AA288" s="440" t="str">
        <f>IF(_tag_month_day!G284="","",_tag_month_day!G284/100)</f>
        <v/>
      </c>
      <c r="AB288" s="440" t="str">
        <f>IF(_tag_month_day!H284="","",_tag_month_day!H284/100)</f>
        <v/>
      </c>
      <c r="AC288" s="193">
        <f t="shared" si="1597"/>
        <v>1.59963432013121</v>
      </c>
      <c r="AD288" s="441" t="str">
        <f t="shared" si="1598"/>
        <v/>
      </c>
      <c r="AE288" s="442" t="str">
        <f t="shared" si="1599"/>
        <v/>
      </c>
      <c r="AF288" s="443">
        <v>1</v>
      </c>
      <c r="AG288" s="68" t="str">
        <f>IF(_duihao_month_day!A284="","",_duihao_month_day!A284)</f>
        <v/>
      </c>
      <c r="AH288" s="463">
        <f>IF(_gyk_month_day!B284="",AH287,_gyk_month_day!B284)</f>
        <v>820</v>
      </c>
      <c r="AI288" s="464" t="e">
        <f t="shared" si="1625"/>
        <v>#VALUE!</v>
      </c>
      <c r="AJ288" s="68" t="str">
        <f>IF(_tag_month_day!I284="","",_tag_month_day!I284)</f>
        <v/>
      </c>
      <c r="AK288" s="465" t="str">
        <f>IF(_tzyy_month_day!A284="","",_tzyy_month_day!A284)</f>
        <v/>
      </c>
      <c r="AL288" s="465" t="str">
        <f>IF(_tzyy_month_day!B284="","",_tzyy_month_day!B284)</f>
        <v/>
      </c>
      <c r="AM288" s="465" t="str">
        <f>IF(_tzyy_month_day!C284="","",_tzyy_month_day!C284)</f>
        <v/>
      </c>
      <c r="AN288" s="466" t="str">
        <f>IF(_tag_month_day!CG284="","",_tag_month_day!CG284)</f>
        <v/>
      </c>
      <c r="AO288" s="466" t="str">
        <f>IF(_tag_month_day!CH284="","",_tag_month_day!CH284)</f>
        <v/>
      </c>
      <c r="AP288" s="486" t="e">
        <f t="shared" si="1600"/>
        <v>#VALUE!</v>
      </c>
      <c r="AQ288" s="487" t="str">
        <f>IF(_tag_month_day!J284="","",_tag_month_day!J284/100)</f>
        <v/>
      </c>
      <c r="AR288" s="488">
        <f t="shared" si="1601"/>
        <v>1.3</v>
      </c>
      <c r="AS288" s="489" t="e">
        <f t="shared" si="1552"/>
        <v>#VALUE!</v>
      </c>
      <c r="AT288" s="489">
        <f t="shared" si="1602"/>
        <v>0</v>
      </c>
      <c r="AU288" s="490" t="str">
        <f>IF(_tag_month_day!K284="","",_tag_month_day!K284)</f>
        <v/>
      </c>
      <c r="AV288" s="491" t="str">
        <f>IF(_tag_month_day!L284="","",_tag_month_day!L284/100)</f>
        <v/>
      </c>
      <c r="AW288" s="420">
        <f t="shared" si="1524"/>
        <v>0</v>
      </c>
      <c r="AX288" s="420">
        <f t="shared" si="1603"/>
        <v>0</v>
      </c>
      <c r="AY288" s="420" t="str">
        <f>IF(_tag_month_day!M284="","",_tag_month_day!M284/100)</f>
        <v/>
      </c>
      <c r="AZ288" s="420" t="str">
        <f>IF(_tag_month_day!N284="","",_tag_month_day!N284/100)</f>
        <v/>
      </c>
      <c r="BA288" s="420" t="str">
        <f>IF(_tag_month_day!O284="","",_tag_month_day!O284/100)</f>
        <v/>
      </c>
      <c r="BB288" s="496" t="str">
        <f>IF(_tag_month_day!P284="","",_tag_month_day!P284/100)</f>
        <v/>
      </c>
      <c r="BC288" s="496">
        <f t="shared" si="1604"/>
        <v>0</v>
      </c>
      <c r="BD288" s="496" t="str">
        <f>IF(_tag_month_day!Q284="","",_tag_month_day!Q284/100)</f>
        <v/>
      </c>
      <c r="BE288" s="510" t="str">
        <f>IF(_tag_month_day!R284="","",_tag_month_day!R284/100)</f>
        <v/>
      </c>
      <c r="BF288" s="413" t="str">
        <f>IF(_tag_month_day!CC284="","",_tag_month_day!CC284/100)</f>
        <v/>
      </c>
      <c r="BG288" s="511" t="e">
        <f t="shared" si="1553"/>
        <v>#VALUE!</v>
      </c>
      <c r="BH288" s="198">
        <f t="shared" si="1554"/>
        <v>0</v>
      </c>
      <c r="BI288" s="512" t="e">
        <f>IF(CX288=0,BI287,(DK288*查询!$R$5+DL288*查询!$Q$5+DM288*查询!$N$5+DN288*查询!$O$5+DO288*查询!$P$5)*AF288/CX288)</f>
        <v>#VALUE!</v>
      </c>
      <c r="BJ288" s="512" t="e">
        <f>IF(CX288=0,BJ287,(DP288*查询!$S$5+DQ288*查询!$T$5+DR288*查询!$U$5)*AF288/CX288)</f>
        <v>#VALUE!</v>
      </c>
      <c r="BK288" s="512">
        <f t="shared" si="1605"/>
        <v>1</v>
      </c>
      <c r="BL288" s="513" t="str">
        <f>IF(_cfyc_month_day!A284="","",_cfyc_month_day!A284)</f>
        <v/>
      </c>
      <c r="BM288" s="513" t="str">
        <f>IF(_cfyc_month_day!B284="","",_cfyc_month_day!B284)</f>
        <v/>
      </c>
      <c r="BN288" s="513" t="str">
        <f>IF(_cfyc_month_day!C284="","",_cfyc_month_day!C284)</f>
        <v/>
      </c>
      <c r="BO288" s="522" t="str">
        <f>IF(_cfyc_month_day!D284="","",_cfyc_month_day!D284)</f>
        <v/>
      </c>
      <c r="BP288" s="522" t="str">
        <f>IF(_cfyc_month_day!E284="","",_cfyc_month_day!E284)</f>
        <v/>
      </c>
      <c r="BQ288" s="522" t="str">
        <f>IF(_cfyc_month_day!F284="","",_cfyc_month_day!F284)</f>
        <v/>
      </c>
      <c r="BR288" s="513" t="str">
        <f>IF(_tag_month_day!T284="","",_tag_month_day!T284)</f>
        <v/>
      </c>
      <c r="BS288" s="513" t="str">
        <f>IF(_tag_month_day!U284="","",_tag_month_day!U284)</f>
        <v/>
      </c>
      <c r="BT288" s="523" t="str">
        <f t="shared" si="1606"/>
        <v/>
      </c>
      <c r="BU288" s="223" t="str">
        <f>IF(_tag_month_day!V284="","",_tag_month_day!V284)</f>
        <v/>
      </c>
      <c r="BV288" s="206" t="str">
        <f>IF(_tag_month_day!W284="","",_tag_month_day!W284)</f>
        <v/>
      </c>
      <c r="BW288" s="540" t="str">
        <f>IF(_tag_month_day!X284="","",_tag_month_day!X284)</f>
        <v/>
      </c>
      <c r="BX288" s="540" t="str">
        <f>IF(_tag_month_day!Y284="","",_tag_month_day!Y284)</f>
        <v/>
      </c>
      <c r="BY288" s="541">
        <f ca="1" t="shared" si="1607"/>
        <v>43628.8749999993</v>
      </c>
      <c r="BZ288" s="542"/>
      <c r="CA288" s="543" t="str">
        <f>IF(_jhy2_month_day!A284="","",_jhy2_month_day!A284)</f>
        <v/>
      </c>
      <c r="CB288" s="464" t="str">
        <f>IF(_jhy2_month_day!B284="","",_jhy2_month_day!B284)</f>
        <v/>
      </c>
      <c r="CC288" s="464" t="str">
        <f>IF(_jhy2_month_day!C284="","",_jhy2_month_day!C284)</f>
        <v/>
      </c>
      <c r="CD288" s="464" t="str">
        <f>IF(_jhy2_month_day!D284="","",_jhy2_month_day!D284)</f>
        <v/>
      </c>
      <c r="CE288" s="464" t="str">
        <f>IF(_jhy2_month_day!E284="","",_jhy2_month_day!E284)</f>
        <v/>
      </c>
      <c r="CF288" s="464" t="str">
        <f>IF(_jhy2_month_day!F284="","",_jhy2_month_day!F284)</f>
        <v/>
      </c>
      <c r="CG288" s="464" t="str">
        <f>IF(_jhy2_month_day!G284="","",_jhy2_month_day!G284)</f>
        <v/>
      </c>
      <c r="CH288" s="464" t="str">
        <f>IF(_jhy2_month_day!H284="","",_jhy2_month_day!H284)</f>
        <v/>
      </c>
      <c r="CI288" s="464" t="str">
        <f>IF(_jhy2_month_day!I284="","",_jhy2_month_day!I284)</f>
        <v/>
      </c>
      <c r="CJ288" s="464" t="str">
        <f>IF(_jhy2_month_day!J284="","",_jhy2_month_day!J284)</f>
        <v/>
      </c>
      <c r="CK288" s="464" t="str">
        <f>IF(_jhy2_month_day!K284="","",_jhy2_month_day!K284)</f>
        <v/>
      </c>
      <c r="CL288" s="562" t="str">
        <f>IF(_jhy2_month_day!L284="","",_jhy2_month_day!L284)</f>
        <v/>
      </c>
      <c r="CM288" s="562" t="str">
        <f>IF(_jhy2_month_day!M284="","",_jhy2_month_day!M284)</f>
        <v/>
      </c>
      <c r="CN288" s="562" t="str">
        <f>IF(_jhy2_month_day!N284="","",_jhy2_month_day!N284)</f>
        <v/>
      </c>
      <c r="CO288" s="562" t="str">
        <f>IF(_jhy2_month_day!O284="","",_jhy2_month_day!O284)</f>
        <v/>
      </c>
      <c r="CP288" s="562" t="str">
        <f>IF(_jhy2_month_day!P284="","",_jhy2_month_day!P284)</f>
        <v/>
      </c>
      <c r="CQ288" s="562" t="str">
        <f>IF(_jhy2_month_day!Q284="","",_jhy2_month_day!Q284)</f>
        <v/>
      </c>
      <c r="CR288" s="563" t="str">
        <f>IF(_jhy2_month_day!R284="","",_jhy2_month_day!R284)</f>
        <v/>
      </c>
      <c r="CS288" s="576" t="str">
        <f>IF(_jhy2_month_day!S284="","",_jhy2_month_day!S284)</f>
        <v/>
      </c>
      <c r="CT288" s="562" t="str">
        <f>IF(_jhy2_month_day!T284="","",_jhy2_month_day!T284)</f>
        <v/>
      </c>
      <c r="CU288" s="577" t="e">
        <f t="shared" si="1555"/>
        <v>#VALUE!</v>
      </c>
      <c r="CV288" s="198" t="e">
        <f t="shared" si="1556"/>
        <v>#VALUE!</v>
      </c>
      <c r="CW288" s="192" t="e">
        <f t="shared" si="1557"/>
        <v>#VALUE!</v>
      </c>
      <c r="CX288" s="192" t="e">
        <f t="shared" si="1558"/>
        <v>#VALUE!</v>
      </c>
      <c r="CY288" s="202" t="e">
        <f t="shared" si="1559"/>
        <v>#VALUE!</v>
      </c>
      <c r="CZ288" s="192" t="e">
        <f t="shared" ref="CZ288:DI288" si="1752">$AJ288*EF288</f>
        <v>#VALUE!</v>
      </c>
      <c r="DA288" s="192" t="e">
        <f t="shared" si="1752"/>
        <v>#VALUE!</v>
      </c>
      <c r="DB288" s="192" t="e">
        <f t="shared" si="1752"/>
        <v>#VALUE!</v>
      </c>
      <c r="DC288" s="192" t="e">
        <f t="shared" si="1752"/>
        <v>#VALUE!</v>
      </c>
      <c r="DD288" s="192" t="e">
        <f t="shared" si="1752"/>
        <v>#VALUE!</v>
      </c>
      <c r="DE288" s="192" t="e">
        <f t="shared" si="1752"/>
        <v>#VALUE!</v>
      </c>
      <c r="DF288" s="192" t="e">
        <f t="shared" si="1752"/>
        <v>#VALUE!</v>
      </c>
      <c r="DG288" s="192" t="e">
        <f t="shared" si="1752"/>
        <v>#VALUE!</v>
      </c>
      <c r="DH288" s="192" t="e">
        <f t="shared" si="1752"/>
        <v>#VALUE!</v>
      </c>
      <c r="DI288" s="192" t="e">
        <f t="shared" si="1752"/>
        <v>#VALUE!</v>
      </c>
      <c r="DJ288" s="192" t="e">
        <f t="shared" si="1561"/>
        <v>#VALUE!</v>
      </c>
      <c r="DK288" s="192" t="e">
        <f t="shared" si="1562"/>
        <v>#VALUE!</v>
      </c>
      <c r="DL288" s="192" t="e">
        <f t="shared" si="1563"/>
        <v>#VALUE!</v>
      </c>
      <c r="DM288" s="192" t="e">
        <f t="shared" si="1564"/>
        <v>#VALUE!</v>
      </c>
      <c r="DN288" s="192" t="e">
        <f t="shared" si="1565"/>
        <v>#VALUE!</v>
      </c>
      <c r="DO288" s="192" t="e">
        <f t="shared" si="1566"/>
        <v>#VALUE!</v>
      </c>
      <c r="DP288" s="192" t="e">
        <f t="shared" si="1567"/>
        <v>#VALUE!</v>
      </c>
      <c r="DQ288" s="192" t="e">
        <f t="shared" si="1568"/>
        <v>#VALUE!</v>
      </c>
      <c r="DR288" s="192" t="e">
        <f t="shared" si="1569"/>
        <v>#VALUE!</v>
      </c>
      <c r="DS288" s="192" t="e">
        <f t="shared" si="1570"/>
        <v>#VALUE!</v>
      </c>
      <c r="DT288" s="192" t="e">
        <f t="shared" si="1571"/>
        <v>#VALUE!</v>
      </c>
      <c r="DU288" s="192" t="e">
        <f t="shared" si="1572"/>
        <v>#VALUE!</v>
      </c>
      <c r="DV288" s="198" t="e">
        <f t="shared" si="1573"/>
        <v>#VALUE!</v>
      </c>
      <c r="DW288" s="198" t="e">
        <f t="shared" si="1574"/>
        <v>#DIV/0!</v>
      </c>
      <c r="DX288" s="198" t="e">
        <f t="shared" si="1575"/>
        <v>#DIV/0!</v>
      </c>
      <c r="DY288" s="198" t="e">
        <f t="shared" si="1576"/>
        <v>#VALUE!</v>
      </c>
      <c r="DZ288" s="198" t="e">
        <f t="shared" si="1577"/>
        <v>#VALUE!</v>
      </c>
      <c r="EA288" s="198" t="e">
        <f t="shared" si="1578"/>
        <v>#VALUE!</v>
      </c>
      <c r="EB288" s="198" t="e">
        <f t="shared" si="1579"/>
        <v>#VALUE!</v>
      </c>
      <c r="EC288" s="198" t="e">
        <f t="shared" si="1580"/>
        <v>#DIV/0!</v>
      </c>
      <c r="ED288" s="198" t="e">
        <f t="shared" si="1581"/>
        <v>#VALUE!</v>
      </c>
      <c r="EE288" s="198" t="e">
        <f t="shared" si="1582"/>
        <v>#VALUE!</v>
      </c>
      <c r="EF288" s="198" t="e">
        <f t="shared" ref="EF288:EO288" si="1753">DV288/SUM($DV288:$EE288)</f>
        <v>#VALUE!</v>
      </c>
      <c r="EG288" s="198" t="e">
        <f t="shared" si="1753"/>
        <v>#DIV/0!</v>
      </c>
      <c r="EH288" s="198" t="e">
        <f t="shared" si="1753"/>
        <v>#DIV/0!</v>
      </c>
      <c r="EI288" s="198" t="e">
        <f t="shared" si="1753"/>
        <v>#VALUE!</v>
      </c>
      <c r="EJ288" s="198" t="e">
        <f t="shared" si="1753"/>
        <v>#VALUE!</v>
      </c>
      <c r="EK288" s="198" t="e">
        <f t="shared" si="1753"/>
        <v>#VALUE!</v>
      </c>
      <c r="EL288" s="198" t="e">
        <f t="shared" si="1753"/>
        <v>#VALUE!</v>
      </c>
      <c r="EM288" s="198" t="e">
        <f t="shared" si="1753"/>
        <v>#DIV/0!</v>
      </c>
      <c r="EN288" s="198" t="e">
        <f t="shared" si="1753"/>
        <v>#VALUE!</v>
      </c>
      <c r="EO288" s="198" t="e">
        <f t="shared" si="1753"/>
        <v>#VALUE!</v>
      </c>
      <c r="EP288" s="511">
        <f t="shared" ref="EP288:EW288" si="1754">EP287</f>
        <v>0.08</v>
      </c>
      <c r="EQ288" s="511">
        <f t="shared" si="1754"/>
        <v>0.015</v>
      </c>
      <c r="ER288" s="511">
        <f t="shared" si="1754"/>
        <v>0.015</v>
      </c>
      <c r="ES288" s="511">
        <f t="shared" si="1754"/>
        <v>0.015</v>
      </c>
      <c r="ET288" s="511">
        <f t="shared" si="1754"/>
        <v>0.015</v>
      </c>
      <c r="EU288" s="511">
        <f t="shared" si="1754"/>
        <v>0.09</v>
      </c>
      <c r="EV288" s="511">
        <f t="shared" si="1754"/>
        <v>0.09</v>
      </c>
      <c r="EW288" s="511">
        <f t="shared" si="1754"/>
        <v>0.09</v>
      </c>
      <c r="EX288" s="420" t="str">
        <f>IF(_tag_month_day!AS284="","",_tag_month_day!AS284/100)</f>
        <v/>
      </c>
      <c r="EY288" s="420" t="str">
        <f>IF(_tag_month_day!AT284="","",_tag_month_day!AT284/100)</f>
        <v/>
      </c>
      <c r="EZ288" s="420" t="str">
        <f>IF(_tag_month_day!AU284="","",_tag_month_day!AU284/100)</f>
        <v/>
      </c>
      <c r="FA288" s="420" t="str">
        <f>IF(_tag_month_day!AV284="","",_tag_month_day!AV284/100)</f>
        <v/>
      </c>
      <c r="FB288" s="420" t="str">
        <f>IF(_tag_month_day!AW284="","",_tag_month_day!AW284/100)</f>
        <v/>
      </c>
      <c r="FC288" s="420" t="str">
        <f>IF(_tag_month_day!AX284="","",_tag_month_day!AX284/100)</f>
        <v/>
      </c>
      <c r="FD288" s="510">
        <f t="shared" si="1611"/>
        <v>0.33</v>
      </c>
      <c r="FE288" s="510">
        <f t="shared" si="1612"/>
        <v>0.19</v>
      </c>
      <c r="FF288" s="510">
        <f t="shared" si="1613"/>
        <v>0.003</v>
      </c>
      <c r="FG288" s="510">
        <f t="shared" si="1614"/>
        <v>0</v>
      </c>
      <c r="FH288" s="603">
        <f t="shared" si="1615"/>
        <v>0.0001</v>
      </c>
      <c r="FI288" s="510">
        <f t="shared" ref="FI288:FR288" si="1755">FI287</f>
        <v>0.41</v>
      </c>
      <c r="FJ288" s="510">
        <f t="shared" si="1755"/>
        <v>0.11</v>
      </c>
      <c r="FK288" s="510">
        <f t="shared" si="1755"/>
        <v>0.015</v>
      </c>
      <c r="FL288" s="510">
        <f t="shared" si="1755"/>
        <v>0</v>
      </c>
      <c r="FM288" s="603">
        <f t="shared" si="1755"/>
        <v>0.0001</v>
      </c>
      <c r="FN288" s="510" t="str">
        <f>IF(_tag_month_day!AY284="","",_tag_month_day!AY284/100)</f>
        <v/>
      </c>
      <c r="FO288" s="510" t="str">
        <f>IF(_tag_month_day!AZ284="","",_tag_month_day!AZ284/100)</f>
        <v/>
      </c>
      <c r="FP288" s="510" t="str">
        <f>IF(_tag_month_day!BA284="","",_tag_month_day!BA284/100)</f>
        <v/>
      </c>
      <c r="FQ288" s="510" t="str">
        <f>IF(_tag_month_day!BB284="","",_tag_month_day!BB284/100)</f>
        <v/>
      </c>
      <c r="FR288" s="603" t="str">
        <f>IF(_tag_month_day!BC284="","",_tag_month_day!BC284/100)</f>
        <v/>
      </c>
      <c r="FS288" s="510" t="str">
        <f>IF(_tag_month_day!BD284="","",_tag_month_day!BD284/100)</f>
        <v/>
      </c>
      <c r="FT288" s="510" t="str">
        <f>IF(_tag_month_day!BE284="","",_tag_month_day!BE284/100)</f>
        <v/>
      </c>
      <c r="FU288" s="510" t="str">
        <f>IF(_tag_month_day!BF284="","",_tag_month_day!BF284/100)</f>
        <v/>
      </c>
      <c r="FV288" s="510" t="str">
        <f>IF(_tag_month_day!BG284="","",_tag_month_day!BG284/100)</f>
        <v/>
      </c>
      <c r="FW288" s="603" t="str">
        <f>IF(_tag_month_day!BH284="","",_tag_month_day!BH284/100)</f>
        <v/>
      </c>
      <c r="FX288" s="510" t="str">
        <f>IF(_tag_month_day!BI284="","",_tag_month_day!BI284/100)</f>
        <v/>
      </c>
      <c r="FY288" s="510" t="str">
        <f>IF(_tag_month_day!BJ284="","",_tag_month_day!BJ284/100)</f>
        <v/>
      </c>
      <c r="FZ288" s="605" t="str">
        <f>IF(_tag_month_day!BK284="","",_tag_month_day!BK284/100)</f>
        <v/>
      </c>
      <c r="GA288" s="510" t="str">
        <f>IF(_tag_month_day!BL284="","",_tag_month_day!BL284/100)</f>
        <v/>
      </c>
      <c r="GB288" s="603" t="str">
        <f>IF(_tag_month_day!BM284="","",_tag_month_day!BM284/100)</f>
        <v/>
      </c>
      <c r="GC288" s="420" t="str">
        <f>IF(_tag_month_day!BN284="","",_tag_month_day!BN284/100)</f>
        <v/>
      </c>
      <c r="GD288" s="420" t="str">
        <f>IF(_tag_month_day!BO284="","",_tag_month_day!BO284/100)</f>
        <v/>
      </c>
      <c r="GE288" s="420" t="str">
        <f>IF(_tag_month_day!BP284="","",_tag_month_day!BP284/100)</f>
        <v/>
      </c>
      <c r="GF288" s="420" t="str">
        <f>IF(_tag_month_day!BQ284="","",_tag_month_day!BQ284/100)</f>
        <v/>
      </c>
      <c r="GG288" s="420" t="str">
        <f>IF(_tag_month_day!BR284="","",_tag_month_day!BR284/100)</f>
        <v/>
      </c>
      <c r="GH288" s="420" t="str">
        <f>IF(_tag_month_day!BS284="","",_tag_month_day!BS284/100)</f>
        <v/>
      </c>
      <c r="GI288" s="603" t="str">
        <f>IF(_tag_month_day!BT284="","",_tag_month_day!BT284/100)</f>
        <v/>
      </c>
      <c r="GJ288" s="612" t="str">
        <f>IF(_tag_month_day!BU284="","",_tag_month_day!BU284/100)</f>
        <v/>
      </c>
      <c r="GK288" s="620" t="str">
        <f>IF(_tag_month_day!BV284="",IF(_rlcf_month_day!A$2="","",_rlcf_month_day!A$2/100),_tag_month_day!BV284/100)</f>
        <v/>
      </c>
      <c r="GL288" s="620" t="str">
        <f>IF(_tag_month_day!BW284="",IF(_rlcf_month_day!B$2="","",_rlcf_month_day!B$2/100),_tag_month_day!BW284/100)</f>
        <v/>
      </c>
      <c r="GM288" s="621" t="str">
        <f>IF(_tag_month_day!BX284="",IF(_rlcf_month_day!C$2="","",_rlcf_month_day!C$2/100),_tag_month_day!BX284/100)</f>
        <v/>
      </c>
      <c r="GN288" s="620" t="str">
        <f>IF(_tag_month_day!BV284="",IF(_rlcf_month_day!A$2="","",_rlcf_month_day!A$2/100),_tag_month_day!BV284/100)</f>
        <v/>
      </c>
      <c r="GO288" s="620" t="str">
        <f>IF(_tag_month_day!BW284="",IF(_rlcf_month_day!B$2="","",_rlcf_month_day!B$2/100),_tag_month_day!BW284/100)</f>
        <v/>
      </c>
      <c r="GP288" s="620" t="str">
        <f>IF(_tag_month_day!CD284="",IF(_rlcf_month_day!E$2="","",_rlcf_month_day!E$2/100),_tag_month_day!CD284/100)</f>
        <v/>
      </c>
      <c r="GQ288" s="620" t="str">
        <f>IF(_tag_month_day!CE284="",IF(_rlcf_month_day!F$2="","",_rlcf_month_day!F$2/100),_tag_month_day!CE284/100)</f>
        <v/>
      </c>
      <c r="GR288" s="621" t="str">
        <f>IF(_tag_month_day!CF284="",IF(_rlcf_month_day!G$2="","",_rlcf_month_day!G$2/100),_tag_month_day!CF284/100)</f>
        <v/>
      </c>
      <c r="GS288" s="626">
        <f t="shared" ref="GS288:HH288" si="1756">GS287</f>
        <v>0.953</v>
      </c>
      <c r="GT288" s="626">
        <f t="shared" si="1756"/>
        <v>0.55</v>
      </c>
      <c r="GU288" s="626">
        <f t="shared" si="1756"/>
        <v>0.55</v>
      </c>
      <c r="GV288" s="626">
        <f t="shared" si="1756"/>
        <v>0.55</v>
      </c>
      <c r="GW288" s="626">
        <f t="shared" si="1756"/>
        <v>0.5</v>
      </c>
      <c r="GX288" s="626">
        <f t="shared" si="1756"/>
        <v>0.935</v>
      </c>
      <c r="GY288" s="626">
        <f t="shared" si="1756"/>
        <v>0.15</v>
      </c>
      <c r="GZ288" s="626">
        <f t="shared" si="1756"/>
        <v>1</v>
      </c>
      <c r="HA288" s="632">
        <f t="shared" si="1756"/>
        <v>0.047</v>
      </c>
      <c r="HB288" s="632">
        <f t="shared" si="1756"/>
        <v>0.45</v>
      </c>
      <c r="HC288" s="632">
        <f t="shared" si="1756"/>
        <v>0.45</v>
      </c>
      <c r="HD288" s="632">
        <f t="shared" si="1756"/>
        <v>0.45</v>
      </c>
      <c r="HE288" s="632">
        <f t="shared" si="1756"/>
        <v>0.5</v>
      </c>
      <c r="HF288" s="632">
        <f t="shared" si="1756"/>
        <v>0.065</v>
      </c>
      <c r="HG288" s="632">
        <f t="shared" si="1756"/>
        <v>0.85</v>
      </c>
      <c r="HH288" s="632">
        <f t="shared" si="1756"/>
        <v>0</v>
      </c>
      <c r="HI288" s="68">
        <f t="shared" si="1587"/>
        <v>0</v>
      </c>
      <c r="HJ288" s="68" t="e">
        <f t="shared" si="1618"/>
        <v>#VALUE!</v>
      </c>
      <c r="HK288" s="202">
        <f t="shared" si="1619"/>
        <v>0.85</v>
      </c>
      <c r="HL288" s="464">
        <f t="shared" si="1620"/>
        <v>550000</v>
      </c>
      <c r="HM288" s="464">
        <f t="shared" si="1621"/>
        <v>480000</v>
      </c>
      <c r="HN288" s="192" t="e">
        <f t="shared" si="1588"/>
        <v>#VALUE!</v>
      </c>
      <c r="HO288" s="192" t="e">
        <f>HN288*HK288*$HO$2/HL288*1000000</f>
        <v>#VALUE!</v>
      </c>
      <c r="HP288" s="192" t="e">
        <f>HN288*HK288*$HP$2/HM288*1000000</f>
        <v>#VALUE!</v>
      </c>
    </row>
    <row r="289" customFormat="1" spans="1:224">
      <c r="A289" s="381">
        <v>284</v>
      </c>
      <c r="B289" s="54">
        <f ca="1" t="shared" si="1622"/>
        <v>43628</v>
      </c>
      <c r="C289" s="57">
        <f t="shared" si="1623"/>
        <v>0.0416666666666667</v>
      </c>
      <c r="D289" s="68" t="str">
        <f ca="1" t="shared" si="1589"/>
        <v>中班</v>
      </c>
      <c r="E289" s="68" t="str">
        <f ca="1" t="shared" si="1590"/>
        <v>乙</v>
      </c>
      <c r="F289" s="68">
        <f ca="1">SUMPRODUCT((成本日报!$A$3:$A$95=计划!B289)*(成本日报!$B$3:$B$95=计划!$D289),成本日报!$C$3:$C$95)</f>
        <v>2</v>
      </c>
      <c r="G289" s="382">
        <f ca="1" t="shared" si="1624"/>
        <v>43628.791666666</v>
      </c>
      <c r="H289" s="382">
        <f ca="1" t="shared" si="1591"/>
        <v>43628.7986111104</v>
      </c>
      <c r="I289" s="382">
        <f ca="1" t="shared" si="1592"/>
        <v>43628.804166666</v>
      </c>
      <c r="J289" s="382">
        <f ca="1" t="shared" si="1593"/>
        <v>43628.8333333326</v>
      </c>
      <c r="K289" s="382">
        <f ca="1" t="shared" si="1594"/>
        <v>43628.8958333327</v>
      </c>
      <c r="L289" s="382">
        <f ca="1" t="shared" si="1595"/>
        <v>43628.916666666</v>
      </c>
      <c r="M289" s="398" t="str">
        <f>IF(_tag_month_day!A285="","",_tag_month_day!A285)</f>
        <v/>
      </c>
      <c r="N289" s="398" t="str">
        <f>IF(_tag_month_day!B285="","",_tag_month_day!B285)</f>
        <v/>
      </c>
      <c r="O289" s="399" t="e">
        <f t="shared" si="1596"/>
        <v>#VALUE!</v>
      </c>
      <c r="P289" s="398" t="str">
        <f>IF(_tag_month_day!C285="","",_tag_month_day!C285)</f>
        <v/>
      </c>
      <c r="Q289" s="398" t="str">
        <f>IF(_tag_month_day!D285="","",_tag_month_day!D285)</f>
        <v/>
      </c>
      <c r="R289" s="416">
        <f>IF(_tag_month_day!CB285="",R288,_tag_month_day!CB285/100)</f>
        <v>0.07</v>
      </c>
      <c r="S289" s="417" t="str">
        <f>IF(_tag_month_day!E285="","",_tag_month_day!E285)</f>
        <v/>
      </c>
      <c r="T289" s="417" t="str">
        <f>IF(_tag_month_day!F285="","",_tag_month_day!F285)</f>
        <v/>
      </c>
      <c r="U289" s="418" t="e">
        <f t="shared" si="1550"/>
        <v>#VALUE!</v>
      </c>
      <c r="V289" s="53" t="e">
        <f t="shared" si="1551"/>
        <v>#VALUE!</v>
      </c>
      <c r="W289" s="419" t="str">
        <f>IF(_jhy_month_day!A285="","",_jhy_month_day!A285)</f>
        <v/>
      </c>
      <c r="X289" s="420" t="str">
        <f>IF(_jhy_month_day!B285="","",_jhy_month_day!B285/100)</f>
        <v/>
      </c>
      <c r="Y289" s="420" t="str">
        <f>IF(_jhy_month_day!C285="","",_jhy_month_day!C285/100)</f>
        <v/>
      </c>
      <c r="Z289" s="439">
        <f t="shared" si="1641"/>
        <v>71</v>
      </c>
      <c r="AA289" s="440" t="str">
        <f>IF(_tag_month_day!G285="","",_tag_month_day!G285/100)</f>
        <v/>
      </c>
      <c r="AB289" s="440" t="str">
        <f>IF(_tag_month_day!H285="","",_tag_month_day!H285/100)</f>
        <v/>
      </c>
      <c r="AC289" s="193">
        <f t="shared" si="1597"/>
        <v>1.59963432013121</v>
      </c>
      <c r="AD289" s="441" t="str">
        <f t="shared" si="1598"/>
        <v/>
      </c>
      <c r="AE289" s="442" t="str">
        <f t="shared" si="1599"/>
        <v/>
      </c>
      <c r="AF289" s="443">
        <v>1</v>
      </c>
      <c r="AG289" s="68" t="str">
        <f>IF(_duihao_month_day!A285="","",_duihao_month_day!A285)</f>
        <v/>
      </c>
      <c r="AH289" s="463">
        <f>IF(_gyk_month_day!B285="",AH288,_gyk_month_day!B285)</f>
        <v>820</v>
      </c>
      <c r="AI289" s="464" t="e">
        <f t="shared" si="1625"/>
        <v>#VALUE!</v>
      </c>
      <c r="AJ289" s="68" t="str">
        <f>IF(_tag_month_day!I285="","",_tag_month_day!I285)</f>
        <v/>
      </c>
      <c r="AK289" s="465" t="str">
        <f>IF(_tzyy_month_day!A285="","",_tzyy_month_day!A285)</f>
        <v/>
      </c>
      <c r="AL289" s="465" t="str">
        <f>IF(_tzyy_month_day!B285="","",_tzyy_month_day!B285)</f>
        <v/>
      </c>
      <c r="AM289" s="465" t="str">
        <f>IF(_tzyy_month_day!C285="","",_tzyy_month_day!C285)</f>
        <v/>
      </c>
      <c r="AN289" s="466" t="str">
        <f>IF(_tag_month_day!CG285="","",_tag_month_day!CG285)</f>
        <v/>
      </c>
      <c r="AO289" s="466" t="str">
        <f>IF(_tag_month_day!CH285="","",_tag_month_day!CH285)</f>
        <v/>
      </c>
      <c r="AP289" s="486" t="e">
        <f t="shared" si="1600"/>
        <v>#VALUE!</v>
      </c>
      <c r="AQ289" s="487" t="str">
        <f>IF(_tag_month_day!J285="","",_tag_month_day!J285/100)</f>
        <v/>
      </c>
      <c r="AR289" s="488">
        <f t="shared" si="1601"/>
        <v>1.3</v>
      </c>
      <c r="AS289" s="489" t="e">
        <f t="shared" si="1552"/>
        <v>#VALUE!</v>
      </c>
      <c r="AT289" s="489">
        <f t="shared" si="1602"/>
        <v>0</v>
      </c>
      <c r="AU289" s="490" t="str">
        <f>IF(_tag_month_day!K285="","",_tag_month_day!K285)</f>
        <v/>
      </c>
      <c r="AV289" s="491" t="str">
        <f>IF(_tag_month_day!L285="","",_tag_month_day!L285/100)</f>
        <v/>
      </c>
      <c r="AW289" s="420">
        <f t="shared" si="1524"/>
        <v>0</v>
      </c>
      <c r="AX289" s="420">
        <f t="shared" si="1603"/>
        <v>0</v>
      </c>
      <c r="AY289" s="420" t="str">
        <f>IF(_tag_month_day!M285="","",_tag_month_day!M285/100)</f>
        <v/>
      </c>
      <c r="AZ289" s="420" t="str">
        <f>IF(_tag_month_day!N285="","",_tag_month_day!N285/100)</f>
        <v/>
      </c>
      <c r="BA289" s="420" t="str">
        <f>IF(_tag_month_day!O285="","",_tag_month_day!O285/100)</f>
        <v/>
      </c>
      <c r="BB289" s="496" t="str">
        <f>IF(_tag_month_day!P285="","",_tag_month_day!P285/100)</f>
        <v/>
      </c>
      <c r="BC289" s="496">
        <f t="shared" si="1604"/>
        <v>0</v>
      </c>
      <c r="BD289" s="496" t="str">
        <f>IF(_tag_month_day!Q285="","",_tag_month_day!Q285/100)</f>
        <v/>
      </c>
      <c r="BE289" s="510" t="str">
        <f>IF(_tag_month_day!R285="","",_tag_month_day!R285/100)</f>
        <v/>
      </c>
      <c r="BF289" s="413" t="str">
        <f>IF(_tag_month_day!CC285="","",_tag_month_day!CC285/100)</f>
        <v/>
      </c>
      <c r="BG289" s="511" t="e">
        <f t="shared" si="1553"/>
        <v>#VALUE!</v>
      </c>
      <c r="BH289" s="198">
        <f t="shared" si="1554"/>
        <v>0</v>
      </c>
      <c r="BI289" s="512" t="e">
        <f>IF(CX289=0,BI288,(DK289*查询!$R$5+DL289*查询!$Q$5+DM289*查询!$N$5+DN289*查询!$O$5+DO289*查询!$P$5)*AF289/CX289)</f>
        <v>#VALUE!</v>
      </c>
      <c r="BJ289" s="512" t="e">
        <f>IF(CX289=0,BJ288,(DP289*查询!$S$5+DQ289*查询!$T$5+DR289*查询!$U$5)*AF289/CX289)</f>
        <v>#VALUE!</v>
      </c>
      <c r="BK289" s="512">
        <f t="shared" si="1605"/>
        <v>1</v>
      </c>
      <c r="BL289" s="513" t="str">
        <f>IF(_cfyc_month_day!A285="","",_cfyc_month_day!A285)</f>
        <v/>
      </c>
      <c r="BM289" s="513" t="str">
        <f>IF(_cfyc_month_day!B285="","",_cfyc_month_day!B285)</f>
        <v/>
      </c>
      <c r="BN289" s="513" t="str">
        <f>IF(_cfyc_month_day!C285="","",_cfyc_month_day!C285)</f>
        <v/>
      </c>
      <c r="BO289" s="522" t="str">
        <f>IF(_cfyc_month_day!D285="","",_cfyc_month_day!D285)</f>
        <v/>
      </c>
      <c r="BP289" s="522" t="str">
        <f>IF(_cfyc_month_day!E285="","",_cfyc_month_day!E285)</f>
        <v/>
      </c>
      <c r="BQ289" s="522" t="str">
        <f>IF(_cfyc_month_day!F285="","",_cfyc_month_day!F285)</f>
        <v/>
      </c>
      <c r="BR289" s="513" t="str">
        <f>IF(_tag_month_day!T285="","",_tag_month_day!T285)</f>
        <v/>
      </c>
      <c r="BS289" s="513" t="str">
        <f>IF(_tag_month_day!U285="","",_tag_month_day!U285)</f>
        <v/>
      </c>
      <c r="BT289" s="523" t="str">
        <f t="shared" si="1606"/>
        <v/>
      </c>
      <c r="BU289" s="223" t="str">
        <f>IF(_tag_month_day!V285="","",_tag_month_day!V285)</f>
        <v/>
      </c>
      <c r="BV289" s="206" t="str">
        <f>IF(_tag_month_day!W285="","",_tag_month_day!W285)</f>
        <v/>
      </c>
      <c r="BW289" s="540" t="str">
        <f>IF(_tag_month_day!X285="","",_tag_month_day!X285)</f>
        <v/>
      </c>
      <c r="BX289" s="540" t="str">
        <f>IF(_tag_month_day!Y285="","",_tag_month_day!Y285)</f>
        <v/>
      </c>
      <c r="BY289" s="541">
        <f ca="1" t="shared" si="1607"/>
        <v>43628.916666666</v>
      </c>
      <c r="BZ289" s="542" t="s">
        <v>215</v>
      </c>
      <c r="CA289" s="543" t="str">
        <f>IF(_jhy2_month_day!A285="","",_jhy2_month_day!A285)</f>
        <v/>
      </c>
      <c r="CB289" s="464" t="str">
        <f>IF(_jhy2_month_day!B285="","",_jhy2_month_day!B285)</f>
        <v/>
      </c>
      <c r="CC289" s="464" t="str">
        <f>IF(_jhy2_month_day!C285="","",_jhy2_month_day!C285)</f>
        <v/>
      </c>
      <c r="CD289" s="464" t="str">
        <f>IF(_jhy2_month_day!D285="","",_jhy2_month_day!D285)</f>
        <v/>
      </c>
      <c r="CE289" s="464" t="str">
        <f>IF(_jhy2_month_day!E285="","",_jhy2_month_day!E285)</f>
        <v/>
      </c>
      <c r="CF289" s="464" t="str">
        <f>IF(_jhy2_month_day!F285="","",_jhy2_month_day!F285)</f>
        <v/>
      </c>
      <c r="CG289" s="464" t="str">
        <f>IF(_jhy2_month_day!G285="","",_jhy2_month_day!G285)</f>
        <v/>
      </c>
      <c r="CH289" s="464" t="str">
        <f>IF(_jhy2_month_day!H285="","",_jhy2_month_day!H285)</f>
        <v/>
      </c>
      <c r="CI289" s="464" t="str">
        <f>IF(_jhy2_month_day!I285="","",_jhy2_month_day!I285)</f>
        <v/>
      </c>
      <c r="CJ289" s="464" t="str">
        <f>IF(_jhy2_month_day!J285="","",_jhy2_month_day!J285)</f>
        <v/>
      </c>
      <c r="CK289" s="464" t="str">
        <f>IF(_jhy2_month_day!K285="","",_jhy2_month_day!K285)</f>
        <v/>
      </c>
      <c r="CL289" s="562" t="str">
        <f>IF(_jhy2_month_day!L285="","",_jhy2_month_day!L285)</f>
        <v/>
      </c>
      <c r="CM289" s="562" t="str">
        <f>IF(_jhy2_month_day!M285="","",_jhy2_month_day!M285)</f>
        <v/>
      </c>
      <c r="CN289" s="562" t="str">
        <f>IF(_jhy2_month_day!N285="","",_jhy2_month_day!N285)</f>
        <v/>
      </c>
      <c r="CO289" s="562" t="str">
        <f>IF(_jhy2_month_day!O285="","",_jhy2_month_day!O285)</f>
        <v/>
      </c>
      <c r="CP289" s="562" t="str">
        <f>IF(_jhy2_month_day!P285="","",_jhy2_month_day!P285)</f>
        <v/>
      </c>
      <c r="CQ289" s="562" t="str">
        <f>IF(_jhy2_month_day!Q285="","",_jhy2_month_day!Q285)</f>
        <v/>
      </c>
      <c r="CR289" s="563" t="str">
        <f>IF(_jhy2_month_day!R285="","",_jhy2_month_day!R285)</f>
        <v/>
      </c>
      <c r="CS289" s="576" t="str">
        <f>IF(_jhy2_month_day!S285="","",_jhy2_month_day!S285)</f>
        <v/>
      </c>
      <c r="CT289" s="562" t="str">
        <f>IF(_jhy2_month_day!T285="","",_jhy2_month_day!T285)</f>
        <v/>
      </c>
      <c r="CU289" s="577" t="e">
        <f t="shared" si="1555"/>
        <v>#VALUE!</v>
      </c>
      <c r="CV289" s="198" t="e">
        <f t="shared" si="1556"/>
        <v>#VALUE!</v>
      </c>
      <c r="CW289" s="192" t="e">
        <f t="shared" si="1557"/>
        <v>#VALUE!</v>
      </c>
      <c r="CX289" s="192" t="e">
        <f t="shared" si="1558"/>
        <v>#VALUE!</v>
      </c>
      <c r="CY289" s="202" t="e">
        <f t="shared" si="1559"/>
        <v>#VALUE!</v>
      </c>
      <c r="CZ289" s="192" t="e">
        <f t="shared" ref="CZ289:DI289" si="1757">$AJ289*EF289</f>
        <v>#VALUE!</v>
      </c>
      <c r="DA289" s="192" t="e">
        <f t="shared" si="1757"/>
        <v>#VALUE!</v>
      </c>
      <c r="DB289" s="192" t="e">
        <f t="shared" si="1757"/>
        <v>#VALUE!</v>
      </c>
      <c r="DC289" s="192" t="e">
        <f t="shared" si="1757"/>
        <v>#VALUE!</v>
      </c>
      <c r="DD289" s="192" t="e">
        <f t="shared" si="1757"/>
        <v>#VALUE!</v>
      </c>
      <c r="DE289" s="192" t="e">
        <f t="shared" si="1757"/>
        <v>#VALUE!</v>
      </c>
      <c r="DF289" s="192" t="e">
        <f t="shared" si="1757"/>
        <v>#VALUE!</v>
      </c>
      <c r="DG289" s="192" t="e">
        <f t="shared" si="1757"/>
        <v>#VALUE!</v>
      </c>
      <c r="DH289" s="192" t="e">
        <f t="shared" si="1757"/>
        <v>#VALUE!</v>
      </c>
      <c r="DI289" s="192" t="e">
        <f t="shared" si="1757"/>
        <v>#VALUE!</v>
      </c>
      <c r="DJ289" s="192" t="e">
        <f t="shared" si="1561"/>
        <v>#VALUE!</v>
      </c>
      <c r="DK289" s="192" t="e">
        <f t="shared" si="1562"/>
        <v>#VALUE!</v>
      </c>
      <c r="DL289" s="192" t="e">
        <f t="shared" si="1563"/>
        <v>#VALUE!</v>
      </c>
      <c r="DM289" s="192" t="e">
        <f t="shared" si="1564"/>
        <v>#VALUE!</v>
      </c>
      <c r="DN289" s="192" t="e">
        <f t="shared" si="1565"/>
        <v>#VALUE!</v>
      </c>
      <c r="DO289" s="192" t="e">
        <f t="shared" si="1566"/>
        <v>#VALUE!</v>
      </c>
      <c r="DP289" s="192" t="e">
        <f t="shared" si="1567"/>
        <v>#VALUE!</v>
      </c>
      <c r="DQ289" s="192" t="e">
        <f t="shared" si="1568"/>
        <v>#VALUE!</v>
      </c>
      <c r="DR289" s="192" t="e">
        <f t="shared" si="1569"/>
        <v>#VALUE!</v>
      </c>
      <c r="DS289" s="192" t="e">
        <f t="shared" si="1570"/>
        <v>#VALUE!</v>
      </c>
      <c r="DT289" s="192" t="e">
        <f t="shared" si="1571"/>
        <v>#VALUE!</v>
      </c>
      <c r="DU289" s="192" t="e">
        <f t="shared" si="1572"/>
        <v>#VALUE!</v>
      </c>
      <c r="DV289" s="198" t="e">
        <f t="shared" si="1573"/>
        <v>#VALUE!</v>
      </c>
      <c r="DW289" s="198" t="e">
        <f t="shared" si="1574"/>
        <v>#DIV/0!</v>
      </c>
      <c r="DX289" s="198" t="e">
        <f t="shared" si="1575"/>
        <v>#DIV/0!</v>
      </c>
      <c r="DY289" s="198" t="e">
        <f t="shared" si="1576"/>
        <v>#VALUE!</v>
      </c>
      <c r="DZ289" s="198" t="e">
        <f t="shared" si="1577"/>
        <v>#VALUE!</v>
      </c>
      <c r="EA289" s="198" t="e">
        <f t="shared" si="1578"/>
        <v>#VALUE!</v>
      </c>
      <c r="EB289" s="198" t="e">
        <f t="shared" si="1579"/>
        <v>#VALUE!</v>
      </c>
      <c r="EC289" s="198" t="e">
        <f t="shared" si="1580"/>
        <v>#DIV/0!</v>
      </c>
      <c r="ED289" s="198" t="e">
        <f t="shared" si="1581"/>
        <v>#VALUE!</v>
      </c>
      <c r="EE289" s="198" t="e">
        <f t="shared" si="1582"/>
        <v>#VALUE!</v>
      </c>
      <c r="EF289" s="198" t="e">
        <f t="shared" ref="EF289:EO289" si="1758">DV289/SUM($DV289:$EE289)</f>
        <v>#VALUE!</v>
      </c>
      <c r="EG289" s="198" t="e">
        <f t="shared" si="1758"/>
        <v>#DIV/0!</v>
      </c>
      <c r="EH289" s="198" t="e">
        <f t="shared" si="1758"/>
        <v>#DIV/0!</v>
      </c>
      <c r="EI289" s="198" t="e">
        <f t="shared" si="1758"/>
        <v>#VALUE!</v>
      </c>
      <c r="EJ289" s="198" t="e">
        <f t="shared" si="1758"/>
        <v>#VALUE!</v>
      </c>
      <c r="EK289" s="198" t="e">
        <f t="shared" si="1758"/>
        <v>#VALUE!</v>
      </c>
      <c r="EL289" s="198" t="e">
        <f t="shared" si="1758"/>
        <v>#VALUE!</v>
      </c>
      <c r="EM289" s="198" t="e">
        <f t="shared" si="1758"/>
        <v>#DIV/0!</v>
      </c>
      <c r="EN289" s="198" t="e">
        <f t="shared" si="1758"/>
        <v>#VALUE!</v>
      </c>
      <c r="EO289" s="198" t="e">
        <f t="shared" si="1758"/>
        <v>#VALUE!</v>
      </c>
      <c r="EP289" s="511">
        <f t="shared" ref="EP289:EW289" si="1759">EP288</f>
        <v>0.08</v>
      </c>
      <c r="EQ289" s="511">
        <f t="shared" si="1759"/>
        <v>0.015</v>
      </c>
      <c r="ER289" s="511">
        <f t="shared" si="1759"/>
        <v>0.015</v>
      </c>
      <c r="ES289" s="511">
        <f t="shared" si="1759"/>
        <v>0.015</v>
      </c>
      <c r="ET289" s="511">
        <f t="shared" si="1759"/>
        <v>0.015</v>
      </c>
      <c r="EU289" s="511">
        <f t="shared" si="1759"/>
        <v>0.09</v>
      </c>
      <c r="EV289" s="511">
        <f t="shared" si="1759"/>
        <v>0.09</v>
      </c>
      <c r="EW289" s="511">
        <f t="shared" si="1759"/>
        <v>0.09</v>
      </c>
      <c r="EX289" s="420" t="str">
        <f>IF(_tag_month_day!AS285="","",_tag_month_day!AS285/100)</f>
        <v/>
      </c>
      <c r="EY289" s="420" t="str">
        <f>IF(_tag_month_day!AT285="","",_tag_month_day!AT285/100)</f>
        <v/>
      </c>
      <c r="EZ289" s="420" t="str">
        <f>IF(_tag_month_day!AU285="","",_tag_month_day!AU285/100)</f>
        <v/>
      </c>
      <c r="FA289" s="420" t="str">
        <f>IF(_tag_month_day!AV285="","",_tag_month_day!AV285/100)</f>
        <v/>
      </c>
      <c r="FB289" s="420" t="str">
        <f>IF(_tag_month_day!AW285="","",_tag_month_day!AW285/100)</f>
        <v/>
      </c>
      <c r="FC289" s="420" t="str">
        <f>IF(_tag_month_day!AX285="","",_tag_month_day!AX285/100)</f>
        <v/>
      </c>
      <c r="FD289" s="510">
        <f t="shared" si="1611"/>
        <v>0.33</v>
      </c>
      <c r="FE289" s="510">
        <f t="shared" si="1612"/>
        <v>0.19</v>
      </c>
      <c r="FF289" s="510">
        <f t="shared" si="1613"/>
        <v>0.003</v>
      </c>
      <c r="FG289" s="510">
        <f t="shared" si="1614"/>
        <v>0</v>
      </c>
      <c r="FH289" s="603">
        <f t="shared" si="1615"/>
        <v>0.0001</v>
      </c>
      <c r="FI289" s="510">
        <f t="shared" ref="FI289:FR289" si="1760">FI288</f>
        <v>0.41</v>
      </c>
      <c r="FJ289" s="510">
        <f t="shared" si="1760"/>
        <v>0.11</v>
      </c>
      <c r="FK289" s="510">
        <f t="shared" si="1760"/>
        <v>0.015</v>
      </c>
      <c r="FL289" s="510">
        <f t="shared" si="1760"/>
        <v>0</v>
      </c>
      <c r="FM289" s="603">
        <f t="shared" si="1760"/>
        <v>0.0001</v>
      </c>
      <c r="FN289" s="510" t="str">
        <f>IF(_tag_month_day!AY285="","",_tag_month_day!AY285/100)</f>
        <v/>
      </c>
      <c r="FO289" s="510" t="str">
        <f>IF(_tag_month_day!AZ285="","",_tag_month_day!AZ285/100)</f>
        <v/>
      </c>
      <c r="FP289" s="510" t="str">
        <f>IF(_tag_month_day!BA285="","",_tag_month_day!BA285/100)</f>
        <v/>
      </c>
      <c r="FQ289" s="510" t="str">
        <f>IF(_tag_month_day!BB285="","",_tag_month_day!BB285/100)</f>
        <v/>
      </c>
      <c r="FR289" s="603" t="str">
        <f>IF(_tag_month_day!BC285="","",_tag_month_day!BC285/100)</f>
        <v/>
      </c>
      <c r="FS289" s="510" t="str">
        <f>IF(_tag_month_day!BD285="","",_tag_month_day!BD285/100)</f>
        <v/>
      </c>
      <c r="FT289" s="510" t="str">
        <f>IF(_tag_month_day!BE285="","",_tag_month_day!BE285/100)</f>
        <v/>
      </c>
      <c r="FU289" s="510" t="str">
        <f>IF(_tag_month_day!BF285="","",_tag_month_day!BF285/100)</f>
        <v/>
      </c>
      <c r="FV289" s="510" t="str">
        <f>IF(_tag_month_day!BG285="","",_tag_month_day!BG285/100)</f>
        <v/>
      </c>
      <c r="FW289" s="603" t="str">
        <f>IF(_tag_month_day!BH285="","",_tag_month_day!BH285/100)</f>
        <v/>
      </c>
      <c r="FX289" s="510" t="str">
        <f>IF(_tag_month_day!BI285="","",_tag_month_day!BI285/100)</f>
        <v/>
      </c>
      <c r="FY289" s="510" t="str">
        <f>IF(_tag_month_day!BJ285="","",_tag_month_day!BJ285/100)</f>
        <v/>
      </c>
      <c r="FZ289" s="605" t="str">
        <f>IF(_tag_month_day!BK285="","",_tag_month_day!BK285/100)</f>
        <v/>
      </c>
      <c r="GA289" s="510" t="str">
        <f>IF(_tag_month_day!BL285="","",_tag_month_day!BL285/100)</f>
        <v/>
      </c>
      <c r="GB289" s="603" t="str">
        <f>IF(_tag_month_day!BM285="","",_tag_month_day!BM285/100)</f>
        <v/>
      </c>
      <c r="GC289" s="420" t="str">
        <f>IF(_tag_month_day!BN285="","",_tag_month_day!BN285/100)</f>
        <v/>
      </c>
      <c r="GD289" s="420" t="str">
        <f>IF(_tag_month_day!BO285="","",_tag_month_day!BO285/100)</f>
        <v/>
      </c>
      <c r="GE289" s="420" t="str">
        <f>IF(_tag_month_day!BP285="","",_tag_month_day!BP285/100)</f>
        <v/>
      </c>
      <c r="GF289" s="420" t="str">
        <f>IF(_tag_month_day!BQ285="","",_tag_month_day!BQ285/100)</f>
        <v/>
      </c>
      <c r="GG289" s="420" t="str">
        <f>IF(_tag_month_day!BR285="","",_tag_month_day!BR285/100)</f>
        <v/>
      </c>
      <c r="GH289" s="420" t="str">
        <f>IF(_tag_month_day!BS285="","",_tag_month_day!BS285/100)</f>
        <v/>
      </c>
      <c r="GI289" s="603" t="str">
        <f>IF(_tag_month_day!BT285="","",_tag_month_day!BT285/100)</f>
        <v/>
      </c>
      <c r="GJ289" s="612" t="str">
        <f>IF(_tag_month_day!BU285="","",_tag_month_day!BU285/100)</f>
        <v/>
      </c>
      <c r="GK289" s="620" t="str">
        <f>IF(_tag_month_day!BV285="",IF(_rlcf_month_day!A$2="","",_rlcf_month_day!A$2/100),_tag_month_day!BV285/100)</f>
        <v/>
      </c>
      <c r="GL289" s="620" t="str">
        <f>IF(_tag_month_day!BW285="",IF(_rlcf_month_day!B$2="","",_rlcf_month_day!B$2/100),_tag_month_day!BW285/100)</f>
        <v/>
      </c>
      <c r="GM289" s="621" t="str">
        <f>IF(_tag_month_day!BX285="",IF(_rlcf_month_day!C$2="","",_rlcf_month_day!C$2/100),_tag_month_day!BX285/100)</f>
        <v/>
      </c>
      <c r="GN289" s="620" t="str">
        <f>IF(_tag_month_day!BV285="",IF(_rlcf_month_day!A$2="","",_rlcf_month_day!A$2/100),_tag_month_day!BV285/100)</f>
        <v/>
      </c>
      <c r="GO289" s="620" t="str">
        <f>IF(_tag_month_day!BW285="",IF(_rlcf_month_day!B$2="","",_rlcf_month_day!B$2/100),_tag_month_day!BW285/100)</f>
        <v/>
      </c>
      <c r="GP289" s="620" t="str">
        <f>IF(_tag_month_day!CD285="",IF(_rlcf_month_day!E$2="","",_rlcf_month_day!E$2/100),_tag_month_day!CD285/100)</f>
        <v/>
      </c>
      <c r="GQ289" s="620" t="str">
        <f>IF(_tag_month_day!CE285="",IF(_rlcf_month_day!F$2="","",_rlcf_month_day!F$2/100),_tag_month_day!CE285/100)</f>
        <v/>
      </c>
      <c r="GR289" s="621" t="str">
        <f>IF(_tag_month_day!CF285="",IF(_rlcf_month_day!G$2="","",_rlcf_month_day!G$2/100),_tag_month_day!CF285/100)</f>
        <v/>
      </c>
      <c r="GS289" s="626">
        <f t="shared" ref="GS289:HH289" si="1761">GS288</f>
        <v>0.953</v>
      </c>
      <c r="GT289" s="626">
        <f t="shared" si="1761"/>
        <v>0.55</v>
      </c>
      <c r="GU289" s="626">
        <f t="shared" si="1761"/>
        <v>0.55</v>
      </c>
      <c r="GV289" s="626">
        <f t="shared" si="1761"/>
        <v>0.55</v>
      </c>
      <c r="GW289" s="626">
        <f t="shared" si="1761"/>
        <v>0.5</v>
      </c>
      <c r="GX289" s="626">
        <f t="shared" si="1761"/>
        <v>0.935</v>
      </c>
      <c r="GY289" s="626">
        <f t="shared" si="1761"/>
        <v>0.15</v>
      </c>
      <c r="GZ289" s="626">
        <f t="shared" si="1761"/>
        <v>1</v>
      </c>
      <c r="HA289" s="632">
        <f t="shared" si="1761"/>
        <v>0.047</v>
      </c>
      <c r="HB289" s="632">
        <f t="shared" si="1761"/>
        <v>0.45</v>
      </c>
      <c r="HC289" s="632">
        <f t="shared" si="1761"/>
        <v>0.45</v>
      </c>
      <c r="HD289" s="632">
        <f t="shared" si="1761"/>
        <v>0.45</v>
      </c>
      <c r="HE289" s="632">
        <f t="shared" si="1761"/>
        <v>0.5</v>
      </c>
      <c r="HF289" s="632">
        <f t="shared" si="1761"/>
        <v>0.065</v>
      </c>
      <c r="HG289" s="632">
        <f t="shared" si="1761"/>
        <v>0.85</v>
      </c>
      <c r="HH289" s="632">
        <f t="shared" si="1761"/>
        <v>0</v>
      </c>
      <c r="HI289" s="68" t="e">
        <f t="shared" si="1587"/>
        <v>#VALUE!</v>
      </c>
      <c r="HJ289" s="68" t="e">
        <f t="shared" si="1618"/>
        <v>#VALUE!</v>
      </c>
      <c r="HK289" s="202">
        <f t="shared" si="1619"/>
        <v>0.85</v>
      </c>
      <c r="HL289" s="464">
        <f t="shared" si="1620"/>
        <v>550000</v>
      </c>
      <c r="HM289" s="464">
        <f t="shared" si="1621"/>
        <v>480000</v>
      </c>
      <c r="HN289" s="192" t="e">
        <f t="shared" si="1588"/>
        <v>#VALUE!</v>
      </c>
      <c r="HO289" s="192" t="e">
        <f>HN289*HK289*$HO$2/HL289*1000000</f>
        <v>#VALUE!</v>
      </c>
      <c r="HP289" s="192" t="e">
        <f>HN289*HK289*$HP$2/HM289*1000000</f>
        <v>#VALUE!</v>
      </c>
    </row>
    <row r="290" customFormat="1" ht="13.5" customHeight="1" spans="1:224">
      <c r="A290" s="381">
        <v>285</v>
      </c>
      <c r="B290" s="54">
        <f ca="1" t="shared" si="1622"/>
        <v>43628</v>
      </c>
      <c r="C290" s="57">
        <f t="shared" si="1623"/>
        <v>0.0416666666666667</v>
      </c>
      <c r="D290" s="68" t="str">
        <f ca="1" t="shared" si="1589"/>
        <v>中班</v>
      </c>
      <c r="E290" s="68" t="str">
        <f ca="1" t="shared" si="1590"/>
        <v>乙</v>
      </c>
      <c r="F290" s="68">
        <f ca="1">SUMPRODUCT((成本日报!$A$3:$A$95=计划!B290)*(成本日报!$B$3:$B$95=计划!$D290),成本日报!$C$3:$C$95)</f>
        <v>2</v>
      </c>
      <c r="G290" s="382">
        <f ca="1" t="shared" si="1624"/>
        <v>43628.8333333326</v>
      </c>
      <c r="H290" s="382">
        <f ca="1" t="shared" si="1591"/>
        <v>43628.8402777771</v>
      </c>
      <c r="I290" s="382">
        <f ca="1" t="shared" si="1592"/>
        <v>43628.8458333326</v>
      </c>
      <c r="J290" s="382">
        <f ca="1" t="shared" si="1593"/>
        <v>43628.8749999993</v>
      </c>
      <c r="K290" s="382">
        <f ca="1" t="shared" si="1594"/>
        <v>43628.9374999993</v>
      </c>
      <c r="L290" s="382">
        <f ca="1" t="shared" si="1595"/>
        <v>43628.9583333326</v>
      </c>
      <c r="M290" s="398" t="str">
        <f>IF(_tag_month_day!A286="","",_tag_month_day!A286)</f>
        <v/>
      </c>
      <c r="N290" s="398" t="str">
        <f>IF(_tag_month_day!B286="","",_tag_month_day!B286)</f>
        <v/>
      </c>
      <c r="O290" s="399" t="e">
        <f t="shared" si="1596"/>
        <v>#VALUE!</v>
      </c>
      <c r="P290" s="398" t="str">
        <f>IF(_tag_month_day!C286="","",_tag_month_day!C286)</f>
        <v/>
      </c>
      <c r="Q290" s="398" t="str">
        <f>IF(_tag_month_day!D286="","",_tag_month_day!D286)</f>
        <v/>
      </c>
      <c r="R290" s="416">
        <f>IF(_tag_month_day!CB286="",R289,_tag_month_day!CB286/100)</f>
        <v>0.07</v>
      </c>
      <c r="S290" s="417" t="str">
        <f>IF(_tag_month_day!E286="","",_tag_month_day!E286)</f>
        <v/>
      </c>
      <c r="T290" s="417" t="str">
        <f>IF(_tag_month_day!F286="","",_tag_month_day!F286)</f>
        <v/>
      </c>
      <c r="U290" s="418" t="e">
        <f t="shared" si="1550"/>
        <v>#VALUE!</v>
      </c>
      <c r="V290" s="53" t="e">
        <f t="shared" si="1551"/>
        <v>#VALUE!</v>
      </c>
      <c r="W290" s="419" t="str">
        <f>IF(_jhy_month_day!A286="","",_jhy_month_day!A286)</f>
        <v/>
      </c>
      <c r="X290" s="420" t="str">
        <f>IF(_jhy_month_day!B286="","",_jhy_month_day!B286/100)</f>
        <v/>
      </c>
      <c r="Y290" s="420" t="str">
        <f>IF(_jhy_month_day!C286="","",_jhy_month_day!C286/100)</f>
        <v/>
      </c>
      <c r="Z290" s="439">
        <f t="shared" si="1641"/>
        <v>72</v>
      </c>
      <c r="AA290" s="440" t="str">
        <f>IF(_tag_month_day!G286="","",_tag_month_day!G286/100)</f>
        <v/>
      </c>
      <c r="AB290" s="440" t="str">
        <f>IF(_tag_month_day!H286="","",_tag_month_day!H286/100)</f>
        <v/>
      </c>
      <c r="AC290" s="193">
        <f t="shared" si="1597"/>
        <v>1.59963432013121</v>
      </c>
      <c r="AD290" s="441" t="str">
        <f t="shared" si="1598"/>
        <v/>
      </c>
      <c r="AE290" s="442" t="str">
        <f t="shared" si="1599"/>
        <v/>
      </c>
      <c r="AF290" s="443">
        <v>1</v>
      </c>
      <c r="AG290" s="68" t="str">
        <f>IF(_duihao_month_day!A286="","",_duihao_month_day!A286)</f>
        <v/>
      </c>
      <c r="AH290" s="463">
        <f>IF(_gyk_month_day!B286="",AH289,_gyk_month_day!B286)</f>
        <v>820</v>
      </c>
      <c r="AI290" s="464" t="e">
        <f t="shared" si="1625"/>
        <v>#VALUE!</v>
      </c>
      <c r="AJ290" s="68" t="str">
        <f>IF(_tag_month_day!I286="","",_tag_month_day!I286)</f>
        <v/>
      </c>
      <c r="AK290" s="465" t="str">
        <f>IF(_tzyy_month_day!A286="","",_tzyy_month_day!A286)</f>
        <v/>
      </c>
      <c r="AL290" s="465" t="str">
        <f>IF(_tzyy_month_day!B286="","",_tzyy_month_day!B286)</f>
        <v/>
      </c>
      <c r="AM290" s="465" t="str">
        <f>IF(_tzyy_month_day!C286="","",_tzyy_month_day!C286)</f>
        <v/>
      </c>
      <c r="AN290" s="466" t="str">
        <f>IF(_tag_month_day!CG286="","",_tag_month_day!CG286)</f>
        <v/>
      </c>
      <c r="AO290" s="466" t="str">
        <f>IF(_tag_month_day!CH286="","",_tag_month_day!CH286)</f>
        <v/>
      </c>
      <c r="AP290" s="486" t="e">
        <f t="shared" si="1600"/>
        <v>#VALUE!</v>
      </c>
      <c r="AQ290" s="487" t="str">
        <f>IF(_tag_month_day!J286="","",_tag_month_day!J286/100)</f>
        <v/>
      </c>
      <c r="AR290" s="488">
        <f t="shared" si="1601"/>
        <v>1.3</v>
      </c>
      <c r="AS290" s="489" t="e">
        <f t="shared" si="1552"/>
        <v>#VALUE!</v>
      </c>
      <c r="AT290" s="489">
        <f t="shared" si="1602"/>
        <v>0</v>
      </c>
      <c r="AU290" s="490" t="str">
        <f>IF(_tag_month_day!K286="","",_tag_month_day!K286)</f>
        <v/>
      </c>
      <c r="AV290" s="491" t="str">
        <f>IF(_tag_month_day!L286="","",_tag_month_day!L286/100)</f>
        <v/>
      </c>
      <c r="AW290" s="420">
        <f t="shared" si="1524"/>
        <v>0</v>
      </c>
      <c r="AX290" s="420">
        <f t="shared" si="1603"/>
        <v>0</v>
      </c>
      <c r="AY290" s="420" t="str">
        <f>IF(_tag_month_day!M286="","",_tag_month_day!M286/100)</f>
        <v/>
      </c>
      <c r="AZ290" s="420" t="str">
        <f>IF(_tag_month_day!N286="","",_tag_month_day!N286/100)</f>
        <v/>
      </c>
      <c r="BA290" s="420" t="str">
        <f>IF(_tag_month_day!O286="","",_tag_month_day!O286/100)</f>
        <v/>
      </c>
      <c r="BB290" s="496" t="str">
        <f>IF(_tag_month_day!P286="","",_tag_month_day!P286/100)</f>
        <v/>
      </c>
      <c r="BC290" s="496">
        <f t="shared" si="1604"/>
        <v>0</v>
      </c>
      <c r="BD290" s="496" t="str">
        <f>IF(_tag_month_day!Q286="","",_tag_month_day!Q286/100)</f>
        <v/>
      </c>
      <c r="BE290" s="510" t="str">
        <f>IF(_tag_month_day!R286="","",_tag_month_day!R286/100)</f>
        <v/>
      </c>
      <c r="BF290" s="413" t="str">
        <f>IF(_tag_month_day!CC286="","",_tag_month_day!CC286/100)</f>
        <v/>
      </c>
      <c r="BG290" s="511" t="e">
        <f t="shared" si="1553"/>
        <v>#VALUE!</v>
      </c>
      <c r="BH290" s="198">
        <f t="shared" si="1554"/>
        <v>0</v>
      </c>
      <c r="BI290" s="512" t="e">
        <f>IF(CX290=0,BI289,(DK290*查询!$R$5+DL290*查询!$Q$5+DM290*查询!$N$5+DN290*查询!$O$5+DO290*查询!$P$5)*AF290/CX290)</f>
        <v>#VALUE!</v>
      </c>
      <c r="BJ290" s="512" t="e">
        <f>IF(CX290=0,BJ289,(DP290*查询!$S$5+DQ290*查询!$T$5+DR290*查询!$U$5)*AF290/CX290)</f>
        <v>#VALUE!</v>
      </c>
      <c r="BK290" s="512">
        <f t="shared" si="1605"/>
        <v>1</v>
      </c>
      <c r="BL290" s="513" t="str">
        <f>IF(_cfyc_month_day!A286="","",_cfyc_month_day!A286)</f>
        <v/>
      </c>
      <c r="BM290" s="513" t="str">
        <f>IF(_cfyc_month_day!B286="","",_cfyc_month_day!B286)</f>
        <v/>
      </c>
      <c r="BN290" s="513" t="str">
        <f>IF(_cfyc_month_day!C286="","",_cfyc_month_day!C286)</f>
        <v/>
      </c>
      <c r="BO290" s="522" t="str">
        <f>IF(_cfyc_month_day!D286="","",_cfyc_month_day!D286)</f>
        <v/>
      </c>
      <c r="BP290" s="522" t="str">
        <f>IF(_cfyc_month_day!E286="","",_cfyc_month_day!E286)</f>
        <v/>
      </c>
      <c r="BQ290" s="522" t="str">
        <f>IF(_cfyc_month_day!F286="","",_cfyc_month_day!F286)</f>
        <v/>
      </c>
      <c r="BR290" s="513" t="str">
        <f>IF(_tag_month_day!T286="","",_tag_month_day!T286)</f>
        <v/>
      </c>
      <c r="BS290" s="513" t="str">
        <f>IF(_tag_month_day!U286="","",_tag_month_day!U286)</f>
        <v/>
      </c>
      <c r="BT290" s="523" t="str">
        <f t="shared" si="1606"/>
        <v/>
      </c>
      <c r="BU290" s="223" t="str">
        <f>IF(_tag_month_day!V286="","",_tag_month_day!V286)</f>
        <v/>
      </c>
      <c r="BV290" s="206" t="str">
        <f>IF(_tag_month_day!W286="","",_tag_month_day!W286)</f>
        <v/>
      </c>
      <c r="BW290" s="540" t="str">
        <f>IF(_tag_month_day!X286="","",_tag_month_day!X286)</f>
        <v/>
      </c>
      <c r="BX290" s="540" t="str">
        <f>IF(_tag_month_day!Y286="","",_tag_month_day!Y286)</f>
        <v/>
      </c>
      <c r="BY290" s="541">
        <f ca="1" t="shared" si="1607"/>
        <v>43628.9583333326</v>
      </c>
      <c r="BZ290" s="542"/>
      <c r="CA290" s="543" t="str">
        <f>IF(_jhy2_month_day!A286="","",_jhy2_month_day!A286)</f>
        <v/>
      </c>
      <c r="CB290" s="464" t="str">
        <f>IF(_jhy2_month_day!B286="","",_jhy2_month_day!B286)</f>
        <v/>
      </c>
      <c r="CC290" s="464" t="str">
        <f>IF(_jhy2_month_day!C286="","",_jhy2_month_day!C286)</f>
        <v/>
      </c>
      <c r="CD290" s="464" t="str">
        <f>IF(_jhy2_month_day!D286="","",_jhy2_month_day!D286)</f>
        <v/>
      </c>
      <c r="CE290" s="464" t="str">
        <f>IF(_jhy2_month_day!E286="","",_jhy2_month_day!E286)</f>
        <v/>
      </c>
      <c r="CF290" s="464" t="str">
        <f>IF(_jhy2_month_day!F286="","",_jhy2_month_day!F286)</f>
        <v/>
      </c>
      <c r="CG290" s="464" t="str">
        <f>IF(_jhy2_month_day!G286="","",_jhy2_month_day!G286)</f>
        <v/>
      </c>
      <c r="CH290" s="464" t="str">
        <f>IF(_jhy2_month_day!H286="","",_jhy2_month_day!H286)</f>
        <v/>
      </c>
      <c r="CI290" s="464" t="str">
        <f>IF(_jhy2_month_day!I286="","",_jhy2_month_day!I286)</f>
        <v/>
      </c>
      <c r="CJ290" s="464" t="str">
        <f>IF(_jhy2_month_day!J286="","",_jhy2_month_day!J286)</f>
        <v/>
      </c>
      <c r="CK290" s="464" t="str">
        <f>IF(_jhy2_month_day!K286="","",_jhy2_month_day!K286)</f>
        <v/>
      </c>
      <c r="CL290" s="562" t="str">
        <f>IF(_jhy2_month_day!L286="","",_jhy2_month_day!L286)</f>
        <v/>
      </c>
      <c r="CM290" s="562" t="str">
        <f>IF(_jhy2_month_day!M286="","",_jhy2_month_day!M286)</f>
        <v/>
      </c>
      <c r="CN290" s="562" t="str">
        <f>IF(_jhy2_month_day!N286="","",_jhy2_month_day!N286)</f>
        <v/>
      </c>
      <c r="CO290" s="562" t="str">
        <f>IF(_jhy2_month_day!O286="","",_jhy2_month_day!O286)</f>
        <v/>
      </c>
      <c r="CP290" s="562" t="str">
        <f>IF(_jhy2_month_day!P286="","",_jhy2_month_day!P286)</f>
        <v/>
      </c>
      <c r="CQ290" s="562" t="str">
        <f>IF(_jhy2_month_day!Q286="","",_jhy2_month_day!Q286)</f>
        <v/>
      </c>
      <c r="CR290" s="563" t="str">
        <f>IF(_jhy2_month_day!R286="","",_jhy2_month_day!R286)</f>
        <v/>
      </c>
      <c r="CS290" s="576" t="str">
        <f>IF(_jhy2_month_day!S286="","",_jhy2_month_day!S286)</f>
        <v/>
      </c>
      <c r="CT290" s="562" t="str">
        <f>IF(_jhy2_month_day!T286="","",_jhy2_month_day!T286)</f>
        <v/>
      </c>
      <c r="CU290" s="577" t="e">
        <f t="shared" si="1555"/>
        <v>#VALUE!</v>
      </c>
      <c r="CV290" s="198" t="e">
        <f t="shared" si="1556"/>
        <v>#VALUE!</v>
      </c>
      <c r="CW290" s="192" t="e">
        <f t="shared" si="1557"/>
        <v>#VALUE!</v>
      </c>
      <c r="CX290" s="192" t="e">
        <f t="shared" si="1558"/>
        <v>#VALUE!</v>
      </c>
      <c r="CY290" s="202" t="e">
        <f t="shared" si="1559"/>
        <v>#VALUE!</v>
      </c>
      <c r="CZ290" s="192" t="e">
        <f t="shared" ref="CZ290:DI290" si="1762">$AJ290*EF290</f>
        <v>#VALUE!</v>
      </c>
      <c r="DA290" s="192" t="e">
        <f t="shared" si="1762"/>
        <v>#VALUE!</v>
      </c>
      <c r="DB290" s="192" t="e">
        <f t="shared" si="1762"/>
        <v>#VALUE!</v>
      </c>
      <c r="DC290" s="192" t="e">
        <f t="shared" si="1762"/>
        <v>#VALUE!</v>
      </c>
      <c r="DD290" s="192" t="e">
        <f t="shared" si="1762"/>
        <v>#VALUE!</v>
      </c>
      <c r="DE290" s="192" t="e">
        <f t="shared" si="1762"/>
        <v>#VALUE!</v>
      </c>
      <c r="DF290" s="192" t="e">
        <f t="shared" si="1762"/>
        <v>#VALUE!</v>
      </c>
      <c r="DG290" s="192" t="e">
        <f t="shared" si="1762"/>
        <v>#VALUE!</v>
      </c>
      <c r="DH290" s="192" t="e">
        <f t="shared" si="1762"/>
        <v>#VALUE!</v>
      </c>
      <c r="DI290" s="192" t="e">
        <f t="shared" si="1762"/>
        <v>#VALUE!</v>
      </c>
      <c r="DJ290" s="192" t="e">
        <f t="shared" si="1561"/>
        <v>#VALUE!</v>
      </c>
      <c r="DK290" s="192" t="e">
        <f t="shared" si="1562"/>
        <v>#VALUE!</v>
      </c>
      <c r="DL290" s="192" t="e">
        <f t="shared" si="1563"/>
        <v>#VALUE!</v>
      </c>
      <c r="DM290" s="192" t="e">
        <f t="shared" si="1564"/>
        <v>#VALUE!</v>
      </c>
      <c r="DN290" s="192" t="e">
        <f t="shared" si="1565"/>
        <v>#VALUE!</v>
      </c>
      <c r="DO290" s="192" t="e">
        <f t="shared" si="1566"/>
        <v>#VALUE!</v>
      </c>
      <c r="DP290" s="192" t="e">
        <f t="shared" si="1567"/>
        <v>#VALUE!</v>
      </c>
      <c r="DQ290" s="192" t="e">
        <f t="shared" si="1568"/>
        <v>#VALUE!</v>
      </c>
      <c r="DR290" s="192" t="e">
        <f t="shared" si="1569"/>
        <v>#VALUE!</v>
      </c>
      <c r="DS290" s="192" t="e">
        <f t="shared" si="1570"/>
        <v>#VALUE!</v>
      </c>
      <c r="DT290" s="192" t="e">
        <f t="shared" si="1571"/>
        <v>#VALUE!</v>
      </c>
      <c r="DU290" s="192" t="e">
        <f t="shared" si="1572"/>
        <v>#VALUE!</v>
      </c>
      <c r="DV290" s="198" t="e">
        <f t="shared" si="1573"/>
        <v>#VALUE!</v>
      </c>
      <c r="DW290" s="198" t="e">
        <f t="shared" si="1574"/>
        <v>#DIV/0!</v>
      </c>
      <c r="DX290" s="198" t="e">
        <f t="shared" si="1575"/>
        <v>#DIV/0!</v>
      </c>
      <c r="DY290" s="198" t="e">
        <f t="shared" si="1576"/>
        <v>#VALUE!</v>
      </c>
      <c r="DZ290" s="198" t="e">
        <f t="shared" si="1577"/>
        <v>#VALUE!</v>
      </c>
      <c r="EA290" s="198" t="e">
        <f t="shared" si="1578"/>
        <v>#VALUE!</v>
      </c>
      <c r="EB290" s="198" t="e">
        <f t="shared" si="1579"/>
        <v>#VALUE!</v>
      </c>
      <c r="EC290" s="198" t="e">
        <f t="shared" si="1580"/>
        <v>#DIV/0!</v>
      </c>
      <c r="ED290" s="198" t="e">
        <f t="shared" si="1581"/>
        <v>#VALUE!</v>
      </c>
      <c r="EE290" s="198" t="e">
        <f t="shared" si="1582"/>
        <v>#VALUE!</v>
      </c>
      <c r="EF290" s="198" t="e">
        <f t="shared" ref="EF290:EO290" si="1763">DV290/SUM($DV290:$EE290)</f>
        <v>#VALUE!</v>
      </c>
      <c r="EG290" s="198" t="e">
        <f t="shared" si="1763"/>
        <v>#DIV/0!</v>
      </c>
      <c r="EH290" s="198" t="e">
        <f t="shared" si="1763"/>
        <v>#DIV/0!</v>
      </c>
      <c r="EI290" s="198" t="e">
        <f t="shared" si="1763"/>
        <v>#VALUE!</v>
      </c>
      <c r="EJ290" s="198" t="e">
        <f t="shared" si="1763"/>
        <v>#VALUE!</v>
      </c>
      <c r="EK290" s="198" t="e">
        <f t="shared" si="1763"/>
        <v>#VALUE!</v>
      </c>
      <c r="EL290" s="198" t="e">
        <f t="shared" si="1763"/>
        <v>#VALUE!</v>
      </c>
      <c r="EM290" s="198" t="e">
        <f t="shared" si="1763"/>
        <v>#DIV/0!</v>
      </c>
      <c r="EN290" s="198" t="e">
        <f t="shared" si="1763"/>
        <v>#VALUE!</v>
      </c>
      <c r="EO290" s="198" t="e">
        <f t="shared" si="1763"/>
        <v>#VALUE!</v>
      </c>
      <c r="EP290" s="511">
        <f t="shared" ref="EP290:EW290" si="1764">EP289</f>
        <v>0.08</v>
      </c>
      <c r="EQ290" s="511">
        <f t="shared" si="1764"/>
        <v>0.015</v>
      </c>
      <c r="ER290" s="511">
        <f t="shared" si="1764"/>
        <v>0.015</v>
      </c>
      <c r="ES290" s="511">
        <f t="shared" si="1764"/>
        <v>0.015</v>
      </c>
      <c r="ET290" s="511">
        <f t="shared" si="1764"/>
        <v>0.015</v>
      </c>
      <c r="EU290" s="511">
        <f t="shared" si="1764"/>
        <v>0.09</v>
      </c>
      <c r="EV290" s="511">
        <f t="shared" si="1764"/>
        <v>0.09</v>
      </c>
      <c r="EW290" s="511">
        <f t="shared" si="1764"/>
        <v>0.09</v>
      </c>
      <c r="EX290" s="420" t="str">
        <f>IF(_tag_month_day!AS286="","",_tag_month_day!AS286/100)</f>
        <v/>
      </c>
      <c r="EY290" s="420" t="str">
        <f>IF(_tag_month_day!AT286="","",_tag_month_day!AT286/100)</f>
        <v/>
      </c>
      <c r="EZ290" s="420" t="str">
        <f>IF(_tag_month_day!AU286="","",_tag_month_day!AU286/100)</f>
        <v/>
      </c>
      <c r="FA290" s="420" t="str">
        <f>IF(_tag_month_day!AV286="","",_tag_month_day!AV286/100)</f>
        <v/>
      </c>
      <c r="FB290" s="420" t="str">
        <f>IF(_tag_month_day!AW286="","",_tag_month_day!AW286/100)</f>
        <v/>
      </c>
      <c r="FC290" s="420" t="str">
        <f>IF(_tag_month_day!AX286="","",_tag_month_day!AX286/100)</f>
        <v/>
      </c>
      <c r="FD290" s="510">
        <f t="shared" si="1611"/>
        <v>0.33</v>
      </c>
      <c r="FE290" s="510">
        <f t="shared" si="1612"/>
        <v>0.19</v>
      </c>
      <c r="FF290" s="510">
        <f t="shared" si="1613"/>
        <v>0.003</v>
      </c>
      <c r="FG290" s="510">
        <f t="shared" si="1614"/>
        <v>0</v>
      </c>
      <c r="FH290" s="603">
        <f t="shared" si="1615"/>
        <v>0.0001</v>
      </c>
      <c r="FI290" s="510">
        <f t="shared" ref="FI290:FR290" si="1765">FI289</f>
        <v>0.41</v>
      </c>
      <c r="FJ290" s="510">
        <f t="shared" si="1765"/>
        <v>0.11</v>
      </c>
      <c r="FK290" s="510">
        <f t="shared" si="1765"/>
        <v>0.015</v>
      </c>
      <c r="FL290" s="510">
        <f t="shared" si="1765"/>
        <v>0</v>
      </c>
      <c r="FM290" s="603">
        <f t="shared" si="1765"/>
        <v>0.0001</v>
      </c>
      <c r="FN290" s="510" t="str">
        <f>IF(_tag_month_day!AY286="","",_tag_month_day!AY286/100)</f>
        <v/>
      </c>
      <c r="FO290" s="510" t="str">
        <f>IF(_tag_month_day!AZ286="","",_tag_month_day!AZ286/100)</f>
        <v/>
      </c>
      <c r="FP290" s="510" t="str">
        <f>IF(_tag_month_day!BA286="","",_tag_month_day!BA286/100)</f>
        <v/>
      </c>
      <c r="FQ290" s="510" t="str">
        <f>IF(_tag_month_day!BB286="","",_tag_month_day!BB286/100)</f>
        <v/>
      </c>
      <c r="FR290" s="603" t="str">
        <f>IF(_tag_month_day!BC286="","",_tag_month_day!BC286/100)</f>
        <v/>
      </c>
      <c r="FS290" s="510" t="str">
        <f>IF(_tag_month_day!BD286="","",_tag_month_day!BD286/100)</f>
        <v/>
      </c>
      <c r="FT290" s="510" t="str">
        <f>IF(_tag_month_day!BE286="","",_tag_month_day!BE286/100)</f>
        <v/>
      </c>
      <c r="FU290" s="510" t="str">
        <f>IF(_tag_month_day!BF286="","",_tag_month_day!BF286/100)</f>
        <v/>
      </c>
      <c r="FV290" s="510" t="str">
        <f>IF(_tag_month_day!BG286="","",_tag_month_day!BG286/100)</f>
        <v/>
      </c>
      <c r="FW290" s="603" t="str">
        <f>IF(_tag_month_day!BH286="","",_tag_month_day!BH286/100)</f>
        <v/>
      </c>
      <c r="FX290" s="510" t="str">
        <f>IF(_tag_month_day!BI286="","",_tag_month_day!BI286/100)</f>
        <v/>
      </c>
      <c r="FY290" s="510" t="str">
        <f>IF(_tag_month_day!BJ286="","",_tag_month_day!BJ286/100)</f>
        <v/>
      </c>
      <c r="FZ290" s="605" t="str">
        <f>IF(_tag_month_day!BK286="","",_tag_month_day!BK286/100)</f>
        <v/>
      </c>
      <c r="GA290" s="510" t="str">
        <f>IF(_tag_month_day!BL286="","",_tag_month_day!BL286/100)</f>
        <v/>
      </c>
      <c r="GB290" s="603" t="str">
        <f>IF(_tag_month_day!BM286="","",_tag_month_day!BM286/100)</f>
        <v/>
      </c>
      <c r="GC290" s="420" t="str">
        <f>IF(_tag_month_day!BN286="","",_tag_month_day!BN286/100)</f>
        <v/>
      </c>
      <c r="GD290" s="420" t="str">
        <f>IF(_tag_month_day!BO286="","",_tag_month_day!BO286/100)</f>
        <v/>
      </c>
      <c r="GE290" s="420" t="str">
        <f>IF(_tag_month_day!BP286="","",_tag_month_day!BP286/100)</f>
        <v/>
      </c>
      <c r="GF290" s="420" t="str">
        <f>IF(_tag_month_day!BQ286="","",_tag_month_day!BQ286/100)</f>
        <v/>
      </c>
      <c r="GG290" s="420" t="str">
        <f>IF(_tag_month_day!BR286="","",_tag_month_day!BR286/100)</f>
        <v/>
      </c>
      <c r="GH290" s="420" t="str">
        <f>IF(_tag_month_day!BS286="","",_tag_month_day!BS286/100)</f>
        <v/>
      </c>
      <c r="GI290" s="603" t="str">
        <f>IF(_tag_month_day!BT286="","",_tag_month_day!BT286/100)</f>
        <v/>
      </c>
      <c r="GJ290" s="612" t="str">
        <f>IF(_tag_month_day!BU286="","",_tag_month_day!BU286/100)</f>
        <v/>
      </c>
      <c r="GK290" s="620" t="str">
        <f>IF(_tag_month_day!BV286="",IF(_rlcf_month_day!A$2="","",_rlcf_month_day!A$2/100),_tag_month_day!BV286/100)</f>
        <v/>
      </c>
      <c r="GL290" s="620" t="str">
        <f>IF(_tag_month_day!BW286="",IF(_rlcf_month_day!B$2="","",_rlcf_month_day!B$2/100),_tag_month_day!BW286/100)</f>
        <v/>
      </c>
      <c r="GM290" s="621" t="str">
        <f>IF(_tag_month_day!BX286="",IF(_rlcf_month_day!C$2="","",_rlcf_month_day!C$2/100),_tag_month_day!BX286/100)</f>
        <v/>
      </c>
      <c r="GN290" s="620" t="str">
        <f>IF(_tag_month_day!BV286="",IF(_rlcf_month_day!A$2="","",_rlcf_month_day!A$2/100),_tag_month_day!BV286/100)</f>
        <v/>
      </c>
      <c r="GO290" s="620" t="str">
        <f>IF(_tag_month_day!BW286="",IF(_rlcf_month_day!B$2="","",_rlcf_month_day!B$2/100),_tag_month_day!BW286/100)</f>
        <v/>
      </c>
      <c r="GP290" s="620" t="str">
        <f>IF(_tag_month_day!CD286="",IF(_rlcf_month_day!E$2="","",_rlcf_month_day!E$2/100),_tag_month_day!CD286/100)</f>
        <v/>
      </c>
      <c r="GQ290" s="620" t="str">
        <f>IF(_tag_month_day!CE286="",IF(_rlcf_month_day!F$2="","",_rlcf_month_day!F$2/100),_tag_month_day!CE286/100)</f>
        <v/>
      </c>
      <c r="GR290" s="621" t="str">
        <f>IF(_tag_month_day!CF286="",IF(_rlcf_month_day!G$2="","",_rlcf_month_day!G$2/100),_tag_month_day!CF286/100)</f>
        <v/>
      </c>
      <c r="GS290" s="626">
        <f t="shared" ref="GS290:HH290" si="1766">GS289</f>
        <v>0.953</v>
      </c>
      <c r="GT290" s="626">
        <f t="shared" si="1766"/>
        <v>0.55</v>
      </c>
      <c r="GU290" s="626">
        <f t="shared" si="1766"/>
        <v>0.55</v>
      </c>
      <c r="GV290" s="626">
        <f t="shared" si="1766"/>
        <v>0.55</v>
      </c>
      <c r="GW290" s="626">
        <f t="shared" si="1766"/>
        <v>0.5</v>
      </c>
      <c r="GX290" s="626">
        <f t="shared" si="1766"/>
        <v>0.935</v>
      </c>
      <c r="GY290" s="626">
        <f t="shared" si="1766"/>
        <v>0.15</v>
      </c>
      <c r="GZ290" s="626">
        <f t="shared" si="1766"/>
        <v>1</v>
      </c>
      <c r="HA290" s="632">
        <f t="shared" si="1766"/>
        <v>0.047</v>
      </c>
      <c r="HB290" s="632">
        <f t="shared" si="1766"/>
        <v>0.45</v>
      </c>
      <c r="HC290" s="632">
        <f t="shared" si="1766"/>
        <v>0.45</v>
      </c>
      <c r="HD290" s="632">
        <f t="shared" si="1766"/>
        <v>0.45</v>
      </c>
      <c r="HE290" s="632">
        <f t="shared" si="1766"/>
        <v>0.5</v>
      </c>
      <c r="HF290" s="632">
        <f t="shared" si="1766"/>
        <v>0.065</v>
      </c>
      <c r="HG290" s="632">
        <f t="shared" si="1766"/>
        <v>0.85</v>
      </c>
      <c r="HH290" s="632">
        <f t="shared" si="1766"/>
        <v>0</v>
      </c>
      <c r="HI290" s="68">
        <f t="shared" si="1587"/>
        <v>0</v>
      </c>
      <c r="HJ290" s="68" t="e">
        <f t="shared" si="1618"/>
        <v>#VALUE!</v>
      </c>
      <c r="HK290" s="202">
        <f t="shared" si="1619"/>
        <v>0.85</v>
      </c>
      <c r="HL290" s="464">
        <f t="shared" si="1620"/>
        <v>550000</v>
      </c>
      <c r="HM290" s="464">
        <f t="shared" si="1621"/>
        <v>480000</v>
      </c>
      <c r="HN290" s="192" t="e">
        <f t="shared" si="1588"/>
        <v>#VALUE!</v>
      </c>
      <c r="HO290" s="192" t="e">
        <f>HN290*HK290*$HO$2/HL290*1000000</f>
        <v>#VALUE!</v>
      </c>
      <c r="HP290" s="192" t="e">
        <f>HN290*HK290*$HP$2/HM290*1000000</f>
        <v>#VALUE!</v>
      </c>
    </row>
    <row r="291" customFormat="1" spans="1:224">
      <c r="A291" s="381">
        <v>286</v>
      </c>
      <c r="B291" s="54">
        <f ca="1" t="shared" si="1622"/>
        <v>43628</v>
      </c>
      <c r="C291" s="57">
        <f t="shared" si="1623"/>
        <v>0.0416666666666667</v>
      </c>
      <c r="D291" s="68" t="str">
        <f ca="1" t="shared" si="1589"/>
        <v>中班</v>
      </c>
      <c r="E291" s="68" t="str">
        <f ca="1" t="shared" si="1590"/>
        <v>乙</v>
      </c>
      <c r="F291" s="68">
        <f ca="1">SUMPRODUCT((成本日报!$A$3:$A$95=计划!B291)*(成本日报!$B$3:$B$95=计划!$D291),成本日报!$C$3:$C$95)</f>
        <v>2</v>
      </c>
      <c r="G291" s="382">
        <f ca="1" t="shared" si="1624"/>
        <v>43628.8749999993</v>
      </c>
      <c r="H291" s="382">
        <f ca="1" t="shared" si="1591"/>
        <v>43628.8819444438</v>
      </c>
      <c r="I291" s="382">
        <f ca="1" t="shared" si="1592"/>
        <v>43628.8874999993</v>
      </c>
      <c r="J291" s="382">
        <f ca="1" t="shared" si="1593"/>
        <v>43628.916666666</v>
      </c>
      <c r="K291" s="382">
        <f ca="1" t="shared" si="1594"/>
        <v>43628.979166666</v>
      </c>
      <c r="L291" s="382">
        <f ca="1" t="shared" si="1595"/>
        <v>43628.9999999993</v>
      </c>
      <c r="M291" s="398" t="str">
        <f>IF(_tag_month_day!A287="","",_tag_month_day!A287)</f>
        <v/>
      </c>
      <c r="N291" s="398" t="str">
        <f>IF(_tag_month_day!B287="","",_tag_month_day!B287)</f>
        <v/>
      </c>
      <c r="O291" s="399" t="e">
        <f t="shared" si="1596"/>
        <v>#VALUE!</v>
      </c>
      <c r="P291" s="398" t="str">
        <f>IF(_tag_month_day!C287="","",_tag_month_day!C287)</f>
        <v/>
      </c>
      <c r="Q291" s="398" t="str">
        <f>IF(_tag_month_day!D287="","",_tag_month_day!D287)</f>
        <v/>
      </c>
      <c r="R291" s="416">
        <f>IF(_tag_month_day!CB287="",R290,_tag_month_day!CB287/100)</f>
        <v>0.07</v>
      </c>
      <c r="S291" s="417" t="str">
        <f>IF(_tag_month_day!E287="","",_tag_month_day!E287)</f>
        <v/>
      </c>
      <c r="T291" s="417" t="str">
        <f>IF(_tag_month_day!F287="","",_tag_month_day!F287)</f>
        <v/>
      </c>
      <c r="U291" s="418" t="e">
        <f t="shared" si="1550"/>
        <v>#VALUE!</v>
      </c>
      <c r="V291" s="53" t="e">
        <f t="shared" si="1551"/>
        <v>#VALUE!</v>
      </c>
      <c r="W291" s="419" t="str">
        <f>IF(_jhy_month_day!A287="","",_jhy_month_day!A287)</f>
        <v/>
      </c>
      <c r="X291" s="420" t="str">
        <f>IF(_jhy_month_day!B287="","",_jhy_month_day!B287/100)</f>
        <v/>
      </c>
      <c r="Y291" s="420" t="str">
        <f>IF(_jhy_month_day!C287="","",_jhy_month_day!C287/100)</f>
        <v/>
      </c>
      <c r="Z291" s="439">
        <f t="shared" si="1641"/>
        <v>72</v>
      </c>
      <c r="AA291" s="440" t="str">
        <f>IF(_tag_month_day!G287="","",_tag_month_day!G287/100)</f>
        <v/>
      </c>
      <c r="AB291" s="440" t="str">
        <f>IF(_tag_month_day!H287="","",_tag_month_day!H287/100)</f>
        <v/>
      </c>
      <c r="AC291" s="193">
        <f t="shared" si="1597"/>
        <v>1.59963432013121</v>
      </c>
      <c r="AD291" s="441" t="str">
        <f t="shared" si="1598"/>
        <v/>
      </c>
      <c r="AE291" s="442" t="str">
        <f t="shared" si="1599"/>
        <v/>
      </c>
      <c r="AF291" s="443">
        <v>1</v>
      </c>
      <c r="AG291" s="68" t="str">
        <f>IF(_duihao_month_day!A287="","",_duihao_month_day!A287)</f>
        <v/>
      </c>
      <c r="AH291" s="463">
        <f>IF(_gyk_month_day!B287="",AH290,_gyk_month_day!B287)</f>
        <v>820</v>
      </c>
      <c r="AI291" s="464" t="e">
        <f t="shared" si="1625"/>
        <v>#VALUE!</v>
      </c>
      <c r="AJ291" s="68" t="str">
        <f>IF(_tag_month_day!I287="","",_tag_month_day!I287)</f>
        <v/>
      </c>
      <c r="AK291" s="465" t="str">
        <f>IF(_tzyy_month_day!A287="","",_tzyy_month_day!A287)</f>
        <v/>
      </c>
      <c r="AL291" s="465" t="str">
        <f>IF(_tzyy_month_day!B287="","",_tzyy_month_day!B287)</f>
        <v/>
      </c>
      <c r="AM291" s="465" t="str">
        <f>IF(_tzyy_month_day!C287="","",_tzyy_month_day!C287)</f>
        <v/>
      </c>
      <c r="AN291" s="466" t="str">
        <f>IF(_tag_month_day!CG287="","",_tag_month_day!CG287)</f>
        <v/>
      </c>
      <c r="AO291" s="466" t="str">
        <f>IF(_tag_month_day!CH287="","",_tag_month_day!CH287)</f>
        <v/>
      </c>
      <c r="AP291" s="486" t="e">
        <f t="shared" si="1600"/>
        <v>#VALUE!</v>
      </c>
      <c r="AQ291" s="487" t="str">
        <f>IF(_tag_month_day!J287="","",_tag_month_day!J287/100)</f>
        <v/>
      </c>
      <c r="AR291" s="488">
        <f t="shared" si="1601"/>
        <v>1.3</v>
      </c>
      <c r="AS291" s="489" t="e">
        <f t="shared" si="1552"/>
        <v>#VALUE!</v>
      </c>
      <c r="AT291" s="489">
        <f t="shared" si="1602"/>
        <v>0</v>
      </c>
      <c r="AU291" s="490" t="str">
        <f>IF(_tag_month_day!K287="","",_tag_month_day!K287)</f>
        <v/>
      </c>
      <c r="AV291" s="491" t="str">
        <f>IF(_tag_month_day!L287="","",_tag_month_day!L287/100)</f>
        <v/>
      </c>
      <c r="AW291" s="420">
        <f t="shared" si="1524"/>
        <v>0</v>
      </c>
      <c r="AX291" s="420">
        <f t="shared" si="1603"/>
        <v>0</v>
      </c>
      <c r="AY291" s="420" t="str">
        <f>IF(_tag_month_day!M287="","",_tag_month_day!M287/100)</f>
        <v/>
      </c>
      <c r="AZ291" s="420" t="str">
        <f>IF(_tag_month_day!N287="","",_tag_month_day!N287/100)</f>
        <v/>
      </c>
      <c r="BA291" s="420" t="str">
        <f>IF(_tag_month_day!O287="","",_tag_month_day!O287/100)</f>
        <v/>
      </c>
      <c r="BB291" s="496" t="str">
        <f>IF(_tag_month_day!P287="","",_tag_month_day!P287/100)</f>
        <v/>
      </c>
      <c r="BC291" s="496">
        <f t="shared" si="1604"/>
        <v>0</v>
      </c>
      <c r="BD291" s="496" t="str">
        <f>IF(_tag_month_day!Q287="","",_tag_month_day!Q287/100)</f>
        <v/>
      </c>
      <c r="BE291" s="510" t="str">
        <f>IF(_tag_month_day!R287="","",_tag_month_day!R287/100)</f>
        <v/>
      </c>
      <c r="BF291" s="413" t="str">
        <f>IF(_tag_month_day!CC287="","",_tag_month_day!CC287/100)</f>
        <v/>
      </c>
      <c r="BG291" s="511" t="e">
        <f t="shared" si="1553"/>
        <v>#VALUE!</v>
      </c>
      <c r="BH291" s="198">
        <f t="shared" si="1554"/>
        <v>0</v>
      </c>
      <c r="BI291" s="512" t="e">
        <f>IF(CX291=0,BI290,(DK291*查询!$R$5+DL291*查询!$Q$5+DM291*查询!$N$5+DN291*查询!$O$5+DO291*查询!$P$5)*AF291/CX291)</f>
        <v>#VALUE!</v>
      </c>
      <c r="BJ291" s="512" t="e">
        <f>IF(CX291=0,BJ290,(DP291*查询!$S$5+DQ291*查询!$T$5+DR291*查询!$U$5)*AF291/CX291)</f>
        <v>#VALUE!</v>
      </c>
      <c r="BK291" s="512">
        <f t="shared" si="1605"/>
        <v>1</v>
      </c>
      <c r="BL291" s="513" t="str">
        <f>IF(_cfyc_month_day!A287="","",_cfyc_month_day!A287)</f>
        <v/>
      </c>
      <c r="BM291" s="513" t="str">
        <f>IF(_cfyc_month_day!B287="","",_cfyc_month_day!B287)</f>
        <v/>
      </c>
      <c r="BN291" s="513" t="str">
        <f>IF(_cfyc_month_day!C287="","",_cfyc_month_day!C287)</f>
        <v/>
      </c>
      <c r="BO291" s="522" t="str">
        <f>IF(_cfyc_month_day!D287="","",_cfyc_month_day!D287)</f>
        <v/>
      </c>
      <c r="BP291" s="522" t="str">
        <f>IF(_cfyc_month_day!E287="","",_cfyc_month_day!E287)</f>
        <v/>
      </c>
      <c r="BQ291" s="522" t="str">
        <f>IF(_cfyc_month_day!F287="","",_cfyc_month_day!F287)</f>
        <v/>
      </c>
      <c r="BR291" s="513" t="str">
        <f>IF(_tag_month_day!T287="","",_tag_month_day!T287)</f>
        <v/>
      </c>
      <c r="BS291" s="513" t="str">
        <f>IF(_tag_month_day!U287="","",_tag_month_day!U287)</f>
        <v/>
      </c>
      <c r="BT291" s="523" t="str">
        <f t="shared" si="1606"/>
        <v/>
      </c>
      <c r="BU291" s="223" t="str">
        <f>IF(_tag_month_day!V287="","",_tag_month_day!V287)</f>
        <v/>
      </c>
      <c r="BV291" s="206" t="str">
        <f>IF(_tag_month_day!W287="","",_tag_month_day!W287)</f>
        <v/>
      </c>
      <c r="BW291" s="540" t="str">
        <f>IF(_tag_month_day!X287="","",_tag_month_day!X287)</f>
        <v/>
      </c>
      <c r="BX291" s="540" t="str">
        <f>IF(_tag_month_day!Y287="","",_tag_month_day!Y287)</f>
        <v/>
      </c>
      <c r="BY291" s="541">
        <f ca="1" t="shared" si="1607"/>
        <v>43628.9999999993</v>
      </c>
      <c r="BZ291" s="542" t="s">
        <v>215</v>
      </c>
      <c r="CA291" s="543" t="str">
        <f>IF(_jhy2_month_day!A287="","",_jhy2_month_day!A287)</f>
        <v/>
      </c>
      <c r="CB291" s="464" t="str">
        <f>IF(_jhy2_month_day!B287="","",_jhy2_month_day!B287)</f>
        <v/>
      </c>
      <c r="CC291" s="464" t="str">
        <f>IF(_jhy2_month_day!C287="","",_jhy2_month_day!C287)</f>
        <v/>
      </c>
      <c r="CD291" s="464" t="str">
        <f>IF(_jhy2_month_day!D287="","",_jhy2_month_day!D287)</f>
        <v/>
      </c>
      <c r="CE291" s="464" t="str">
        <f>IF(_jhy2_month_day!E287="","",_jhy2_month_day!E287)</f>
        <v/>
      </c>
      <c r="CF291" s="464" t="str">
        <f>IF(_jhy2_month_day!F287="","",_jhy2_month_day!F287)</f>
        <v/>
      </c>
      <c r="CG291" s="464" t="str">
        <f>IF(_jhy2_month_day!G287="","",_jhy2_month_day!G287)</f>
        <v/>
      </c>
      <c r="CH291" s="464" t="str">
        <f>IF(_jhy2_month_day!H287="","",_jhy2_month_day!H287)</f>
        <v/>
      </c>
      <c r="CI291" s="464" t="str">
        <f>IF(_jhy2_month_day!I287="","",_jhy2_month_day!I287)</f>
        <v/>
      </c>
      <c r="CJ291" s="464" t="str">
        <f>IF(_jhy2_month_day!J287="","",_jhy2_month_day!J287)</f>
        <v/>
      </c>
      <c r="CK291" s="464" t="str">
        <f>IF(_jhy2_month_day!K287="","",_jhy2_month_day!K287)</f>
        <v/>
      </c>
      <c r="CL291" s="562" t="str">
        <f>IF(_jhy2_month_day!L287="","",_jhy2_month_day!L287)</f>
        <v/>
      </c>
      <c r="CM291" s="562" t="str">
        <f>IF(_jhy2_month_day!M287="","",_jhy2_month_day!M287)</f>
        <v/>
      </c>
      <c r="CN291" s="562" t="str">
        <f>IF(_jhy2_month_day!N287="","",_jhy2_month_day!N287)</f>
        <v/>
      </c>
      <c r="CO291" s="562" t="str">
        <f>IF(_jhy2_month_day!O287="","",_jhy2_month_day!O287)</f>
        <v/>
      </c>
      <c r="CP291" s="562" t="str">
        <f>IF(_jhy2_month_day!P287="","",_jhy2_month_day!P287)</f>
        <v/>
      </c>
      <c r="CQ291" s="562" t="str">
        <f>IF(_jhy2_month_day!Q287="","",_jhy2_month_day!Q287)</f>
        <v/>
      </c>
      <c r="CR291" s="563" t="str">
        <f>IF(_jhy2_month_day!R287="","",_jhy2_month_day!R287)</f>
        <v/>
      </c>
      <c r="CS291" s="576" t="str">
        <f>IF(_jhy2_month_day!S287="","",_jhy2_month_day!S287)</f>
        <v/>
      </c>
      <c r="CT291" s="562" t="str">
        <f>IF(_jhy2_month_day!T287="","",_jhy2_month_day!T287)</f>
        <v/>
      </c>
      <c r="CU291" s="577" t="e">
        <f t="shared" si="1555"/>
        <v>#VALUE!</v>
      </c>
      <c r="CV291" s="198" t="e">
        <f t="shared" si="1556"/>
        <v>#VALUE!</v>
      </c>
      <c r="CW291" s="192" t="e">
        <f t="shared" si="1557"/>
        <v>#VALUE!</v>
      </c>
      <c r="CX291" s="192" t="e">
        <f t="shared" si="1558"/>
        <v>#VALUE!</v>
      </c>
      <c r="CY291" s="202" t="e">
        <f t="shared" si="1559"/>
        <v>#VALUE!</v>
      </c>
      <c r="CZ291" s="192" t="e">
        <f t="shared" ref="CZ291:DI291" si="1767">$AJ291*EF291</f>
        <v>#VALUE!</v>
      </c>
      <c r="DA291" s="192" t="e">
        <f t="shared" si="1767"/>
        <v>#VALUE!</v>
      </c>
      <c r="DB291" s="192" t="e">
        <f t="shared" si="1767"/>
        <v>#VALUE!</v>
      </c>
      <c r="DC291" s="192" t="e">
        <f t="shared" si="1767"/>
        <v>#VALUE!</v>
      </c>
      <c r="DD291" s="192" t="e">
        <f t="shared" si="1767"/>
        <v>#VALUE!</v>
      </c>
      <c r="DE291" s="192" t="e">
        <f t="shared" si="1767"/>
        <v>#VALUE!</v>
      </c>
      <c r="DF291" s="192" t="e">
        <f t="shared" si="1767"/>
        <v>#VALUE!</v>
      </c>
      <c r="DG291" s="192" t="e">
        <f t="shared" si="1767"/>
        <v>#VALUE!</v>
      </c>
      <c r="DH291" s="192" t="e">
        <f t="shared" si="1767"/>
        <v>#VALUE!</v>
      </c>
      <c r="DI291" s="192" t="e">
        <f t="shared" si="1767"/>
        <v>#VALUE!</v>
      </c>
      <c r="DJ291" s="192" t="e">
        <f t="shared" si="1561"/>
        <v>#VALUE!</v>
      </c>
      <c r="DK291" s="192" t="e">
        <f t="shared" si="1562"/>
        <v>#VALUE!</v>
      </c>
      <c r="DL291" s="192" t="e">
        <f t="shared" si="1563"/>
        <v>#VALUE!</v>
      </c>
      <c r="DM291" s="192" t="e">
        <f t="shared" si="1564"/>
        <v>#VALUE!</v>
      </c>
      <c r="DN291" s="192" t="e">
        <f t="shared" si="1565"/>
        <v>#VALUE!</v>
      </c>
      <c r="DO291" s="192" t="e">
        <f t="shared" si="1566"/>
        <v>#VALUE!</v>
      </c>
      <c r="DP291" s="192" t="e">
        <f t="shared" si="1567"/>
        <v>#VALUE!</v>
      </c>
      <c r="DQ291" s="192" t="e">
        <f t="shared" si="1568"/>
        <v>#VALUE!</v>
      </c>
      <c r="DR291" s="192" t="e">
        <f t="shared" si="1569"/>
        <v>#VALUE!</v>
      </c>
      <c r="DS291" s="192" t="e">
        <f t="shared" si="1570"/>
        <v>#VALUE!</v>
      </c>
      <c r="DT291" s="192" t="e">
        <f t="shared" si="1571"/>
        <v>#VALUE!</v>
      </c>
      <c r="DU291" s="192" t="e">
        <f t="shared" si="1572"/>
        <v>#VALUE!</v>
      </c>
      <c r="DV291" s="198" t="e">
        <f t="shared" si="1573"/>
        <v>#VALUE!</v>
      </c>
      <c r="DW291" s="198" t="e">
        <f t="shared" si="1574"/>
        <v>#DIV/0!</v>
      </c>
      <c r="DX291" s="198" t="e">
        <f t="shared" si="1575"/>
        <v>#DIV/0!</v>
      </c>
      <c r="DY291" s="198" t="e">
        <f t="shared" si="1576"/>
        <v>#VALUE!</v>
      </c>
      <c r="DZ291" s="198" t="e">
        <f t="shared" si="1577"/>
        <v>#VALUE!</v>
      </c>
      <c r="EA291" s="198" t="e">
        <f t="shared" si="1578"/>
        <v>#VALUE!</v>
      </c>
      <c r="EB291" s="198" t="e">
        <f t="shared" si="1579"/>
        <v>#VALUE!</v>
      </c>
      <c r="EC291" s="198" t="e">
        <f t="shared" si="1580"/>
        <v>#DIV/0!</v>
      </c>
      <c r="ED291" s="198" t="e">
        <f t="shared" si="1581"/>
        <v>#VALUE!</v>
      </c>
      <c r="EE291" s="198" t="e">
        <f t="shared" si="1582"/>
        <v>#VALUE!</v>
      </c>
      <c r="EF291" s="198" t="e">
        <f t="shared" ref="EF291:EO291" si="1768">DV291/SUM($DV291:$EE291)</f>
        <v>#VALUE!</v>
      </c>
      <c r="EG291" s="198" t="e">
        <f t="shared" si="1768"/>
        <v>#DIV/0!</v>
      </c>
      <c r="EH291" s="198" t="e">
        <f t="shared" si="1768"/>
        <v>#DIV/0!</v>
      </c>
      <c r="EI291" s="198" t="e">
        <f t="shared" si="1768"/>
        <v>#VALUE!</v>
      </c>
      <c r="EJ291" s="198" t="e">
        <f t="shared" si="1768"/>
        <v>#VALUE!</v>
      </c>
      <c r="EK291" s="198" t="e">
        <f t="shared" si="1768"/>
        <v>#VALUE!</v>
      </c>
      <c r="EL291" s="198" t="e">
        <f t="shared" si="1768"/>
        <v>#VALUE!</v>
      </c>
      <c r="EM291" s="198" t="e">
        <f t="shared" si="1768"/>
        <v>#DIV/0!</v>
      </c>
      <c r="EN291" s="198" t="e">
        <f t="shared" si="1768"/>
        <v>#VALUE!</v>
      </c>
      <c r="EO291" s="198" t="e">
        <f t="shared" si="1768"/>
        <v>#VALUE!</v>
      </c>
      <c r="EP291" s="511">
        <f t="shared" ref="EP291:EW291" si="1769">EP290</f>
        <v>0.08</v>
      </c>
      <c r="EQ291" s="511">
        <f t="shared" si="1769"/>
        <v>0.015</v>
      </c>
      <c r="ER291" s="511">
        <f t="shared" si="1769"/>
        <v>0.015</v>
      </c>
      <c r="ES291" s="511">
        <f t="shared" si="1769"/>
        <v>0.015</v>
      </c>
      <c r="ET291" s="511">
        <f t="shared" si="1769"/>
        <v>0.015</v>
      </c>
      <c r="EU291" s="511">
        <f t="shared" si="1769"/>
        <v>0.09</v>
      </c>
      <c r="EV291" s="511">
        <f t="shared" si="1769"/>
        <v>0.09</v>
      </c>
      <c r="EW291" s="511">
        <f t="shared" si="1769"/>
        <v>0.09</v>
      </c>
      <c r="EX291" s="420" t="str">
        <f>IF(_tag_month_day!AS287="","",_tag_month_day!AS287/100)</f>
        <v/>
      </c>
      <c r="EY291" s="420" t="str">
        <f>IF(_tag_month_day!AT287="","",_tag_month_day!AT287/100)</f>
        <v/>
      </c>
      <c r="EZ291" s="420" t="str">
        <f>IF(_tag_month_day!AU287="","",_tag_month_day!AU287/100)</f>
        <v/>
      </c>
      <c r="FA291" s="420" t="str">
        <f>IF(_tag_month_day!AV287="","",_tag_month_day!AV287/100)</f>
        <v/>
      </c>
      <c r="FB291" s="420" t="str">
        <f>IF(_tag_month_day!AW287="","",_tag_month_day!AW287/100)</f>
        <v/>
      </c>
      <c r="FC291" s="420" t="str">
        <f>IF(_tag_month_day!AX287="","",_tag_month_day!AX287/100)</f>
        <v/>
      </c>
      <c r="FD291" s="510">
        <f t="shared" si="1611"/>
        <v>0.33</v>
      </c>
      <c r="FE291" s="510">
        <f t="shared" si="1612"/>
        <v>0.19</v>
      </c>
      <c r="FF291" s="510">
        <f t="shared" si="1613"/>
        <v>0.003</v>
      </c>
      <c r="FG291" s="510">
        <f t="shared" si="1614"/>
        <v>0</v>
      </c>
      <c r="FH291" s="603">
        <f t="shared" si="1615"/>
        <v>0.0001</v>
      </c>
      <c r="FI291" s="510">
        <f t="shared" ref="FI291:FR291" si="1770">FI290</f>
        <v>0.41</v>
      </c>
      <c r="FJ291" s="510">
        <f t="shared" si="1770"/>
        <v>0.11</v>
      </c>
      <c r="FK291" s="510">
        <f t="shared" si="1770"/>
        <v>0.015</v>
      </c>
      <c r="FL291" s="510">
        <f t="shared" si="1770"/>
        <v>0</v>
      </c>
      <c r="FM291" s="603">
        <f t="shared" si="1770"/>
        <v>0.0001</v>
      </c>
      <c r="FN291" s="510" t="str">
        <f>IF(_tag_month_day!AY287="","",_tag_month_day!AY287/100)</f>
        <v/>
      </c>
      <c r="FO291" s="510" t="str">
        <f>IF(_tag_month_day!AZ287="","",_tag_month_day!AZ287/100)</f>
        <v/>
      </c>
      <c r="FP291" s="510" t="str">
        <f>IF(_tag_month_day!BA287="","",_tag_month_day!BA287/100)</f>
        <v/>
      </c>
      <c r="FQ291" s="510" t="str">
        <f>IF(_tag_month_day!BB287="","",_tag_month_day!BB287/100)</f>
        <v/>
      </c>
      <c r="FR291" s="603" t="str">
        <f>IF(_tag_month_day!BC287="","",_tag_month_day!BC287/100)</f>
        <v/>
      </c>
      <c r="FS291" s="510" t="str">
        <f>IF(_tag_month_day!BD287="","",_tag_month_day!BD287/100)</f>
        <v/>
      </c>
      <c r="FT291" s="510" t="str">
        <f>IF(_tag_month_day!BE287="","",_tag_month_day!BE287/100)</f>
        <v/>
      </c>
      <c r="FU291" s="510" t="str">
        <f>IF(_tag_month_day!BF287="","",_tag_month_day!BF287/100)</f>
        <v/>
      </c>
      <c r="FV291" s="510" t="str">
        <f>IF(_tag_month_day!BG287="","",_tag_month_day!BG287/100)</f>
        <v/>
      </c>
      <c r="FW291" s="603" t="str">
        <f>IF(_tag_month_day!BH287="","",_tag_month_day!BH287/100)</f>
        <v/>
      </c>
      <c r="FX291" s="510" t="str">
        <f>IF(_tag_month_day!BI287="","",_tag_month_day!BI287/100)</f>
        <v/>
      </c>
      <c r="FY291" s="510" t="str">
        <f>IF(_tag_month_day!BJ287="","",_tag_month_day!BJ287/100)</f>
        <v/>
      </c>
      <c r="FZ291" s="605" t="str">
        <f>IF(_tag_month_day!BK287="","",_tag_month_day!BK287/100)</f>
        <v/>
      </c>
      <c r="GA291" s="510" t="str">
        <f>IF(_tag_month_day!BL287="","",_tag_month_day!BL287/100)</f>
        <v/>
      </c>
      <c r="GB291" s="603" t="str">
        <f>IF(_tag_month_day!BM287="","",_tag_month_day!BM287/100)</f>
        <v/>
      </c>
      <c r="GC291" s="420" t="str">
        <f>IF(_tag_month_day!BN287="","",_tag_month_day!BN287/100)</f>
        <v/>
      </c>
      <c r="GD291" s="420" t="str">
        <f>IF(_tag_month_day!BO287="","",_tag_month_day!BO287/100)</f>
        <v/>
      </c>
      <c r="GE291" s="420" t="str">
        <f>IF(_tag_month_day!BP287="","",_tag_month_day!BP287/100)</f>
        <v/>
      </c>
      <c r="GF291" s="420" t="str">
        <f>IF(_tag_month_day!BQ287="","",_tag_month_day!BQ287/100)</f>
        <v/>
      </c>
      <c r="GG291" s="420" t="str">
        <f>IF(_tag_month_day!BR287="","",_tag_month_day!BR287/100)</f>
        <v/>
      </c>
      <c r="GH291" s="420" t="str">
        <f>IF(_tag_month_day!BS287="","",_tag_month_day!BS287/100)</f>
        <v/>
      </c>
      <c r="GI291" s="603" t="str">
        <f>IF(_tag_month_day!BT287="","",_tag_month_day!BT287/100)</f>
        <v/>
      </c>
      <c r="GJ291" s="612" t="str">
        <f>IF(_tag_month_day!BU287="","",_tag_month_day!BU287/100)</f>
        <v/>
      </c>
      <c r="GK291" s="620" t="str">
        <f>IF(_tag_month_day!BV287="",IF(_rlcf_month_day!A$2="","",_rlcf_month_day!A$2/100),_tag_month_day!BV287/100)</f>
        <v/>
      </c>
      <c r="GL291" s="620" t="str">
        <f>IF(_tag_month_day!BW287="",IF(_rlcf_month_day!B$2="","",_rlcf_month_day!B$2/100),_tag_month_day!BW287/100)</f>
        <v/>
      </c>
      <c r="GM291" s="621" t="str">
        <f>IF(_tag_month_day!BX287="",IF(_rlcf_month_day!C$2="","",_rlcf_month_day!C$2/100),_tag_month_day!BX287/100)</f>
        <v/>
      </c>
      <c r="GN291" s="620" t="str">
        <f>IF(_tag_month_day!BV287="",IF(_rlcf_month_day!A$2="","",_rlcf_month_day!A$2/100),_tag_month_day!BV287/100)</f>
        <v/>
      </c>
      <c r="GO291" s="620" t="str">
        <f>IF(_tag_month_day!BW287="",IF(_rlcf_month_day!B$2="","",_rlcf_month_day!B$2/100),_tag_month_day!BW287/100)</f>
        <v/>
      </c>
      <c r="GP291" s="620" t="str">
        <f>IF(_tag_month_day!CD287="",IF(_rlcf_month_day!E$2="","",_rlcf_month_day!E$2/100),_tag_month_day!CD287/100)</f>
        <v/>
      </c>
      <c r="GQ291" s="620" t="str">
        <f>IF(_tag_month_day!CE287="",IF(_rlcf_month_day!F$2="","",_rlcf_month_day!F$2/100),_tag_month_day!CE287/100)</f>
        <v/>
      </c>
      <c r="GR291" s="621" t="str">
        <f>IF(_tag_month_day!CF287="",IF(_rlcf_month_day!G$2="","",_rlcf_month_day!G$2/100),_tag_month_day!CF287/100)</f>
        <v/>
      </c>
      <c r="GS291" s="626">
        <f t="shared" ref="GS291:HH291" si="1771">GS290</f>
        <v>0.953</v>
      </c>
      <c r="GT291" s="626">
        <f t="shared" si="1771"/>
        <v>0.55</v>
      </c>
      <c r="GU291" s="626">
        <f t="shared" si="1771"/>
        <v>0.55</v>
      </c>
      <c r="GV291" s="626">
        <f t="shared" si="1771"/>
        <v>0.55</v>
      </c>
      <c r="GW291" s="626">
        <f t="shared" si="1771"/>
        <v>0.5</v>
      </c>
      <c r="GX291" s="626">
        <f t="shared" si="1771"/>
        <v>0.935</v>
      </c>
      <c r="GY291" s="626">
        <f t="shared" si="1771"/>
        <v>0.15</v>
      </c>
      <c r="GZ291" s="626">
        <f t="shared" si="1771"/>
        <v>1</v>
      </c>
      <c r="HA291" s="632">
        <f t="shared" si="1771"/>
        <v>0.047</v>
      </c>
      <c r="HB291" s="632">
        <f t="shared" si="1771"/>
        <v>0.45</v>
      </c>
      <c r="HC291" s="632">
        <f t="shared" si="1771"/>
        <v>0.45</v>
      </c>
      <c r="HD291" s="632">
        <f t="shared" si="1771"/>
        <v>0.45</v>
      </c>
      <c r="HE291" s="632">
        <f t="shared" si="1771"/>
        <v>0.5</v>
      </c>
      <c r="HF291" s="632">
        <f t="shared" si="1771"/>
        <v>0.065</v>
      </c>
      <c r="HG291" s="632">
        <f t="shared" si="1771"/>
        <v>0.85</v>
      </c>
      <c r="HH291" s="632">
        <f t="shared" si="1771"/>
        <v>0</v>
      </c>
      <c r="HI291" s="68" t="e">
        <f t="shared" si="1587"/>
        <v>#VALUE!</v>
      </c>
      <c r="HJ291" s="68" t="e">
        <f t="shared" si="1618"/>
        <v>#VALUE!</v>
      </c>
      <c r="HK291" s="202">
        <f t="shared" si="1619"/>
        <v>0.85</v>
      </c>
      <c r="HL291" s="464">
        <f t="shared" si="1620"/>
        <v>550000</v>
      </c>
      <c r="HM291" s="464">
        <f t="shared" si="1621"/>
        <v>480000</v>
      </c>
      <c r="HN291" s="192" t="e">
        <f t="shared" si="1588"/>
        <v>#VALUE!</v>
      </c>
      <c r="HO291" s="192" t="e">
        <f>HN291*HK291*$HO$2/HL291*1000000</f>
        <v>#VALUE!</v>
      </c>
      <c r="HP291" s="192" t="e">
        <f>HN291*HK291*$HP$2/HM291*1000000</f>
        <v>#VALUE!</v>
      </c>
    </row>
    <row r="292" customFormat="1" spans="1:224">
      <c r="A292" s="381">
        <v>287</v>
      </c>
      <c r="B292" s="54">
        <f ca="1" t="shared" si="1622"/>
        <v>43628</v>
      </c>
      <c r="C292" s="57">
        <f t="shared" si="1623"/>
        <v>0.0416666666666667</v>
      </c>
      <c r="D292" s="68" t="str">
        <f ca="1" t="shared" si="1589"/>
        <v>中班</v>
      </c>
      <c r="E292" s="68" t="str">
        <f ca="1" t="shared" si="1590"/>
        <v>乙</v>
      </c>
      <c r="F292" s="68">
        <f ca="1">SUMPRODUCT((成本日报!$A$3:$A$95=计划!B292)*(成本日报!$B$3:$B$95=计划!$D292),成本日报!$C$3:$C$95)</f>
        <v>2</v>
      </c>
      <c r="G292" s="382">
        <f ca="1" t="shared" si="1624"/>
        <v>43628.916666666</v>
      </c>
      <c r="H292" s="382">
        <f ca="1" t="shared" si="1591"/>
        <v>43628.9236111104</v>
      </c>
      <c r="I292" s="382">
        <f ca="1" t="shared" si="1592"/>
        <v>43628.929166666</v>
      </c>
      <c r="J292" s="382">
        <f ca="1" t="shared" si="1593"/>
        <v>43628.9583333326</v>
      </c>
      <c r="K292" s="382">
        <f ca="1" t="shared" si="1594"/>
        <v>43629.0208333326</v>
      </c>
      <c r="L292" s="382">
        <f ca="1" t="shared" si="1595"/>
        <v>43629.041666666</v>
      </c>
      <c r="M292" s="398" t="str">
        <f>IF(_tag_month_day!A288="","",_tag_month_day!A288)</f>
        <v/>
      </c>
      <c r="N292" s="398" t="str">
        <f>IF(_tag_month_day!B288="","",_tag_month_day!B288)</f>
        <v/>
      </c>
      <c r="O292" s="399" t="e">
        <f t="shared" si="1596"/>
        <v>#VALUE!</v>
      </c>
      <c r="P292" s="398" t="str">
        <f>IF(_tag_month_day!C288="","",_tag_month_day!C288)</f>
        <v/>
      </c>
      <c r="Q292" s="398" t="str">
        <f>IF(_tag_month_day!D288="","",_tag_month_day!D288)</f>
        <v/>
      </c>
      <c r="R292" s="416">
        <f>IF(_tag_month_day!CB288="",R291,_tag_month_day!CB288/100)</f>
        <v>0.07</v>
      </c>
      <c r="S292" s="417" t="str">
        <f>IF(_tag_month_day!E288="","",_tag_month_day!E288)</f>
        <v/>
      </c>
      <c r="T292" s="417" t="str">
        <f>IF(_tag_month_day!F288="","",_tag_month_day!F288)</f>
        <v/>
      </c>
      <c r="U292" s="418" t="e">
        <f t="shared" si="1550"/>
        <v>#VALUE!</v>
      </c>
      <c r="V292" s="53" t="e">
        <f t="shared" si="1551"/>
        <v>#VALUE!</v>
      </c>
      <c r="W292" s="419" t="str">
        <f>IF(_jhy_month_day!A288="","",_jhy_month_day!A288)</f>
        <v/>
      </c>
      <c r="X292" s="420" t="str">
        <f>IF(_jhy_month_day!B288="","",_jhy_month_day!B288/100)</f>
        <v/>
      </c>
      <c r="Y292" s="420" t="str">
        <f>IF(_jhy_month_day!C288="","",_jhy_month_day!C288/100)</f>
        <v/>
      </c>
      <c r="Z292" s="439">
        <f t="shared" si="1641"/>
        <v>72</v>
      </c>
      <c r="AA292" s="440" t="str">
        <f>IF(_tag_month_day!G288="","",_tag_month_day!G288/100)</f>
        <v/>
      </c>
      <c r="AB292" s="440" t="str">
        <f>IF(_tag_month_day!H288="","",_tag_month_day!H288/100)</f>
        <v/>
      </c>
      <c r="AC292" s="193">
        <f t="shared" si="1597"/>
        <v>1.59963432013121</v>
      </c>
      <c r="AD292" s="441" t="str">
        <f t="shared" si="1598"/>
        <v/>
      </c>
      <c r="AE292" s="442" t="str">
        <f t="shared" si="1599"/>
        <v/>
      </c>
      <c r="AF292" s="443">
        <v>1</v>
      </c>
      <c r="AG292" s="68" t="str">
        <f>IF(_duihao_month_day!A288="","",_duihao_month_day!A288)</f>
        <v/>
      </c>
      <c r="AH292" s="463">
        <f>IF(_gyk_month_day!B288="",AH291,_gyk_month_day!B288)</f>
        <v>820</v>
      </c>
      <c r="AI292" s="464" t="e">
        <f t="shared" si="1625"/>
        <v>#VALUE!</v>
      </c>
      <c r="AJ292" s="68" t="str">
        <f>IF(_tag_month_day!I288="","",_tag_month_day!I288)</f>
        <v/>
      </c>
      <c r="AK292" s="465" t="str">
        <f>IF(_tzyy_month_day!A288="","",_tzyy_month_day!A288)</f>
        <v/>
      </c>
      <c r="AL292" s="465" t="str">
        <f>IF(_tzyy_month_day!B288="","",_tzyy_month_day!B288)</f>
        <v/>
      </c>
      <c r="AM292" s="465" t="str">
        <f>IF(_tzyy_month_day!C288="","",_tzyy_month_day!C288)</f>
        <v/>
      </c>
      <c r="AN292" s="466" t="str">
        <f>IF(_tag_month_day!CG288="","",_tag_month_day!CG288)</f>
        <v/>
      </c>
      <c r="AO292" s="466" t="str">
        <f>IF(_tag_month_day!CH288="","",_tag_month_day!CH288)</f>
        <v/>
      </c>
      <c r="AP292" s="486" t="e">
        <f t="shared" si="1600"/>
        <v>#VALUE!</v>
      </c>
      <c r="AQ292" s="487" t="str">
        <f>IF(_tag_month_day!J288="","",_tag_month_day!J288/100)</f>
        <v/>
      </c>
      <c r="AR292" s="488">
        <f t="shared" si="1601"/>
        <v>1.3</v>
      </c>
      <c r="AS292" s="489" t="e">
        <f t="shared" si="1552"/>
        <v>#VALUE!</v>
      </c>
      <c r="AT292" s="489">
        <f t="shared" si="1602"/>
        <v>0</v>
      </c>
      <c r="AU292" s="490" t="str">
        <f>IF(_tag_month_day!K288="","",_tag_month_day!K288)</f>
        <v/>
      </c>
      <c r="AV292" s="491" t="str">
        <f>IF(_tag_month_day!L288="","",_tag_month_day!L288/100)</f>
        <v/>
      </c>
      <c r="AW292" s="420">
        <f t="shared" si="1524"/>
        <v>0</v>
      </c>
      <c r="AX292" s="420">
        <f t="shared" si="1603"/>
        <v>0</v>
      </c>
      <c r="AY292" s="420" t="str">
        <f>IF(_tag_month_day!M288="","",_tag_month_day!M288/100)</f>
        <v/>
      </c>
      <c r="AZ292" s="420" t="str">
        <f>IF(_tag_month_day!N288="","",_tag_month_day!N288/100)</f>
        <v/>
      </c>
      <c r="BA292" s="420" t="str">
        <f>IF(_tag_month_day!O288="","",_tag_month_day!O288/100)</f>
        <v/>
      </c>
      <c r="BB292" s="496" t="str">
        <f>IF(_tag_month_day!P288="","",_tag_month_day!P288/100)</f>
        <v/>
      </c>
      <c r="BC292" s="496">
        <f t="shared" si="1604"/>
        <v>0</v>
      </c>
      <c r="BD292" s="496" t="str">
        <f>IF(_tag_month_day!Q288="","",_tag_month_day!Q288/100)</f>
        <v/>
      </c>
      <c r="BE292" s="510" t="str">
        <f>IF(_tag_month_day!R288="","",_tag_month_day!R288/100)</f>
        <v/>
      </c>
      <c r="BF292" s="413" t="str">
        <f>IF(_tag_month_day!CC288="","",_tag_month_day!CC288/100)</f>
        <v/>
      </c>
      <c r="BG292" s="511" t="e">
        <f t="shared" si="1553"/>
        <v>#VALUE!</v>
      </c>
      <c r="BH292" s="198">
        <f t="shared" si="1554"/>
        <v>0</v>
      </c>
      <c r="BI292" s="512" t="e">
        <f>IF(CX292=0,BI291,(DK292*查询!$R$5+DL292*查询!$Q$5+DM292*查询!$N$5+DN292*查询!$O$5+DO292*查询!$P$5)*AF292/CX292)</f>
        <v>#VALUE!</v>
      </c>
      <c r="BJ292" s="512" t="e">
        <f>IF(CX292=0,BJ291,(DP292*查询!$S$5+DQ292*查询!$T$5+DR292*查询!$U$5)*AF292/CX292)</f>
        <v>#VALUE!</v>
      </c>
      <c r="BK292" s="512">
        <f t="shared" si="1605"/>
        <v>1</v>
      </c>
      <c r="BL292" s="513" t="str">
        <f>IF(_cfyc_month_day!A288="","",_cfyc_month_day!A288)</f>
        <v/>
      </c>
      <c r="BM292" s="513" t="str">
        <f>IF(_cfyc_month_day!B288="","",_cfyc_month_day!B288)</f>
        <v/>
      </c>
      <c r="BN292" s="513" t="str">
        <f>IF(_cfyc_month_day!C288="","",_cfyc_month_day!C288)</f>
        <v/>
      </c>
      <c r="BO292" s="522" t="str">
        <f>IF(_cfyc_month_day!D288="","",_cfyc_month_day!D288)</f>
        <v/>
      </c>
      <c r="BP292" s="522" t="str">
        <f>IF(_cfyc_month_day!E288="","",_cfyc_month_day!E288)</f>
        <v/>
      </c>
      <c r="BQ292" s="522" t="str">
        <f>IF(_cfyc_month_day!F288="","",_cfyc_month_day!F288)</f>
        <v/>
      </c>
      <c r="BR292" s="513" t="str">
        <f>IF(_tag_month_day!T288="","",_tag_month_day!T288)</f>
        <v/>
      </c>
      <c r="BS292" s="513" t="str">
        <f>IF(_tag_month_day!U288="","",_tag_month_day!U288)</f>
        <v/>
      </c>
      <c r="BT292" s="523" t="str">
        <f t="shared" si="1606"/>
        <v/>
      </c>
      <c r="BU292" s="223" t="str">
        <f>IF(_tag_month_day!V288="","",_tag_month_day!V288)</f>
        <v/>
      </c>
      <c r="BV292" s="206" t="str">
        <f>IF(_tag_month_day!W288="","",_tag_month_day!W288)</f>
        <v/>
      </c>
      <c r="BW292" s="540" t="str">
        <f>IF(_tag_month_day!X288="","",_tag_month_day!X288)</f>
        <v/>
      </c>
      <c r="BX292" s="540" t="str">
        <f>IF(_tag_month_day!Y288="","",_tag_month_day!Y288)</f>
        <v/>
      </c>
      <c r="BY292" s="541">
        <f ca="1" t="shared" si="1607"/>
        <v>43629.041666666</v>
      </c>
      <c r="BZ292" s="542"/>
      <c r="CA292" s="543" t="str">
        <f>IF(_jhy2_month_day!A288="","",_jhy2_month_day!A288)</f>
        <v/>
      </c>
      <c r="CB292" s="464" t="str">
        <f>IF(_jhy2_month_day!B288="","",_jhy2_month_day!B288)</f>
        <v/>
      </c>
      <c r="CC292" s="464" t="str">
        <f>IF(_jhy2_month_day!C288="","",_jhy2_month_day!C288)</f>
        <v/>
      </c>
      <c r="CD292" s="464" t="str">
        <f>IF(_jhy2_month_day!D288="","",_jhy2_month_day!D288)</f>
        <v/>
      </c>
      <c r="CE292" s="464" t="str">
        <f>IF(_jhy2_month_day!E288="","",_jhy2_month_day!E288)</f>
        <v/>
      </c>
      <c r="CF292" s="464" t="str">
        <f>IF(_jhy2_month_day!F288="","",_jhy2_month_day!F288)</f>
        <v/>
      </c>
      <c r="CG292" s="464" t="str">
        <f>IF(_jhy2_month_day!G288="","",_jhy2_month_day!G288)</f>
        <v/>
      </c>
      <c r="CH292" s="464" t="str">
        <f>IF(_jhy2_month_day!H288="","",_jhy2_month_day!H288)</f>
        <v/>
      </c>
      <c r="CI292" s="464" t="str">
        <f>IF(_jhy2_month_day!I288="","",_jhy2_month_day!I288)</f>
        <v/>
      </c>
      <c r="CJ292" s="464" t="str">
        <f>IF(_jhy2_month_day!J288="","",_jhy2_month_day!J288)</f>
        <v/>
      </c>
      <c r="CK292" s="464" t="str">
        <f>IF(_jhy2_month_day!K288="","",_jhy2_month_day!K288)</f>
        <v/>
      </c>
      <c r="CL292" s="562" t="str">
        <f>IF(_jhy2_month_day!L288="","",_jhy2_month_day!L288)</f>
        <v/>
      </c>
      <c r="CM292" s="562" t="str">
        <f>IF(_jhy2_month_day!M288="","",_jhy2_month_day!M288)</f>
        <v/>
      </c>
      <c r="CN292" s="562" t="str">
        <f>IF(_jhy2_month_day!N288="","",_jhy2_month_day!N288)</f>
        <v/>
      </c>
      <c r="CO292" s="562" t="str">
        <f>IF(_jhy2_month_day!O288="","",_jhy2_month_day!O288)</f>
        <v/>
      </c>
      <c r="CP292" s="562" t="str">
        <f>IF(_jhy2_month_day!P288="","",_jhy2_month_day!P288)</f>
        <v/>
      </c>
      <c r="CQ292" s="562" t="str">
        <f>IF(_jhy2_month_day!Q288="","",_jhy2_month_day!Q288)</f>
        <v/>
      </c>
      <c r="CR292" s="563" t="str">
        <f>IF(_jhy2_month_day!R288="","",_jhy2_month_day!R288)</f>
        <v/>
      </c>
      <c r="CS292" s="576" t="str">
        <f>IF(_jhy2_month_day!S288="","",_jhy2_month_day!S288)</f>
        <v/>
      </c>
      <c r="CT292" s="562" t="str">
        <f>IF(_jhy2_month_day!T288="","",_jhy2_month_day!T288)</f>
        <v/>
      </c>
      <c r="CU292" s="577" t="e">
        <f t="shared" si="1555"/>
        <v>#VALUE!</v>
      </c>
      <c r="CV292" s="198" t="e">
        <f t="shared" si="1556"/>
        <v>#VALUE!</v>
      </c>
      <c r="CW292" s="192" t="e">
        <f t="shared" si="1557"/>
        <v>#VALUE!</v>
      </c>
      <c r="CX292" s="192" t="e">
        <f t="shared" si="1558"/>
        <v>#VALUE!</v>
      </c>
      <c r="CY292" s="202" t="e">
        <f t="shared" si="1559"/>
        <v>#VALUE!</v>
      </c>
      <c r="CZ292" s="192" t="e">
        <f t="shared" ref="CZ292:DI292" si="1772">$AJ292*EF292</f>
        <v>#VALUE!</v>
      </c>
      <c r="DA292" s="192" t="e">
        <f t="shared" si="1772"/>
        <v>#VALUE!</v>
      </c>
      <c r="DB292" s="192" t="e">
        <f t="shared" si="1772"/>
        <v>#VALUE!</v>
      </c>
      <c r="DC292" s="192" t="e">
        <f t="shared" si="1772"/>
        <v>#VALUE!</v>
      </c>
      <c r="DD292" s="192" t="e">
        <f t="shared" si="1772"/>
        <v>#VALUE!</v>
      </c>
      <c r="DE292" s="192" t="e">
        <f t="shared" si="1772"/>
        <v>#VALUE!</v>
      </c>
      <c r="DF292" s="192" t="e">
        <f t="shared" si="1772"/>
        <v>#VALUE!</v>
      </c>
      <c r="DG292" s="192" t="e">
        <f t="shared" si="1772"/>
        <v>#VALUE!</v>
      </c>
      <c r="DH292" s="192" t="e">
        <f t="shared" si="1772"/>
        <v>#VALUE!</v>
      </c>
      <c r="DI292" s="192" t="e">
        <f t="shared" si="1772"/>
        <v>#VALUE!</v>
      </c>
      <c r="DJ292" s="192" t="e">
        <f t="shared" si="1561"/>
        <v>#VALUE!</v>
      </c>
      <c r="DK292" s="192" t="e">
        <f t="shared" si="1562"/>
        <v>#VALUE!</v>
      </c>
      <c r="DL292" s="192" t="e">
        <f t="shared" si="1563"/>
        <v>#VALUE!</v>
      </c>
      <c r="DM292" s="192" t="e">
        <f t="shared" si="1564"/>
        <v>#VALUE!</v>
      </c>
      <c r="DN292" s="192" t="e">
        <f t="shared" si="1565"/>
        <v>#VALUE!</v>
      </c>
      <c r="DO292" s="192" t="e">
        <f t="shared" si="1566"/>
        <v>#VALUE!</v>
      </c>
      <c r="DP292" s="192" t="e">
        <f t="shared" si="1567"/>
        <v>#VALUE!</v>
      </c>
      <c r="DQ292" s="192" t="e">
        <f t="shared" si="1568"/>
        <v>#VALUE!</v>
      </c>
      <c r="DR292" s="192" t="e">
        <f t="shared" si="1569"/>
        <v>#VALUE!</v>
      </c>
      <c r="DS292" s="192" t="e">
        <f t="shared" si="1570"/>
        <v>#VALUE!</v>
      </c>
      <c r="DT292" s="192" t="e">
        <f t="shared" si="1571"/>
        <v>#VALUE!</v>
      </c>
      <c r="DU292" s="192" t="e">
        <f t="shared" si="1572"/>
        <v>#VALUE!</v>
      </c>
      <c r="DV292" s="198" t="e">
        <f t="shared" si="1573"/>
        <v>#VALUE!</v>
      </c>
      <c r="DW292" s="198" t="e">
        <f t="shared" si="1574"/>
        <v>#DIV/0!</v>
      </c>
      <c r="DX292" s="198" t="e">
        <f t="shared" si="1575"/>
        <v>#DIV/0!</v>
      </c>
      <c r="DY292" s="198" t="e">
        <f t="shared" si="1576"/>
        <v>#VALUE!</v>
      </c>
      <c r="DZ292" s="198" t="e">
        <f t="shared" si="1577"/>
        <v>#VALUE!</v>
      </c>
      <c r="EA292" s="198" t="e">
        <f t="shared" si="1578"/>
        <v>#VALUE!</v>
      </c>
      <c r="EB292" s="198" t="e">
        <f t="shared" si="1579"/>
        <v>#VALUE!</v>
      </c>
      <c r="EC292" s="198" t="e">
        <f t="shared" si="1580"/>
        <v>#DIV/0!</v>
      </c>
      <c r="ED292" s="198" t="e">
        <f t="shared" si="1581"/>
        <v>#VALUE!</v>
      </c>
      <c r="EE292" s="198" t="e">
        <f t="shared" si="1582"/>
        <v>#VALUE!</v>
      </c>
      <c r="EF292" s="198" t="e">
        <f t="shared" ref="EF292:EO292" si="1773">DV292/SUM($DV292:$EE292)</f>
        <v>#VALUE!</v>
      </c>
      <c r="EG292" s="198" t="e">
        <f t="shared" si="1773"/>
        <v>#DIV/0!</v>
      </c>
      <c r="EH292" s="198" t="e">
        <f t="shared" si="1773"/>
        <v>#DIV/0!</v>
      </c>
      <c r="EI292" s="198" t="e">
        <f t="shared" si="1773"/>
        <v>#VALUE!</v>
      </c>
      <c r="EJ292" s="198" t="e">
        <f t="shared" si="1773"/>
        <v>#VALUE!</v>
      </c>
      <c r="EK292" s="198" t="e">
        <f t="shared" si="1773"/>
        <v>#VALUE!</v>
      </c>
      <c r="EL292" s="198" t="e">
        <f t="shared" si="1773"/>
        <v>#VALUE!</v>
      </c>
      <c r="EM292" s="198" t="e">
        <f t="shared" si="1773"/>
        <v>#DIV/0!</v>
      </c>
      <c r="EN292" s="198" t="e">
        <f t="shared" si="1773"/>
        <v>#VALUE!</v>
      </c>
      <c r="EO292" s="198" t="e">
        <f t="shared" si="1773"/>
        <v>#VALUE!</v>
      </c>
      <c r="EP292" s="511">
        <f t="shared" ref="EP292:EW292" si="1774">EP291</f>
        <v>0.08</v>
      </c>
      <c r="EQ292" s="511">
        <f t="shared" si="1774"/>
        <v>0.015</v>
      </c>
      <c r="ER292" s="511">
        <f t="shared" si="1774"/>
        <v>0.015</v>
      </c>
      <c r="ES292" s="511">
        <f t="shared" si="1774"/>
        <v>0.015</v>
      </c>
      <c r="ET292" s="511">
        <f t="shared" si="1774"/>
        <v>0.015</v>
      </c>
      <c r="EU292" s="511">
        <f t="shared" si="1774"/>
        <v>0.09</v>
      </c>
      <c r="EV292" s="511">
        <f t="shared" si="1774"/>
        <v>0.09</v>
      </c>
      <c r="EW292" s="511">
        <f t="shared" si="1774"/>
        <v>0.09</v>
      </c>
      <c r="EX292" s="420" t="str">
        <f>IF(_tag_month_day!AS288="","",_tag_month_day!AS288/100)</f>
        <v/>
      </c>
      <c r="EY292" s="420" t="str">
        <f>IF(_tag_month_day!AT288="","",_tag_month_day!AT288/100)</f>
        <v/>
      </c>
      <c r="EZ292" s="420" t="str">
        <f>IF(_tag_month_day!AU288="","",_tag_month_day!AU288/100)</f>
        <v/>
      </c>
      <c r="FA292" s="420" t="str">
        <f>IF(_tag_month_day!AV288="","",_tag_month_day!AV288/100)</f>
        <v/>
      </c>
      <c r="FB292" s="420" t="str">
        <f>IF(_tag_month_day!AW288="","",_tag_month_day!AW288/100)</f>
        <v/>
      </c>
      <c r="FC292" s="420" t="str">
        <f>IF(_tag_month_day!AX288="","",_tag_month_day!AX288/100)</f>
        <v/>
      </c>
      <c r="FD292" s="510">
        <f t="shared" si="1611"/>
        <v>0.33</v>
      </c>
      <c r="FE292" s="510">
        <f t="shared" si="1612"/>
        <v>0.19</v>
      </c>
      <c r="FF292" s="510">
        <f t="shared" si="1613"/>
        <v>0.003</v>
      </c>
      <c r="FG292" s="510">
        <f t="shared" si="1614"/>
        <v>0</v>
      </c>
      <c r="FH292" s="603">
        <f t="shared" si="1615"/>
        <v>0.0001</v>
      </c>
      <c r="FI292" s="510">
        <f t="shared" ref="FI292:FR292" si="1775">FI291</f>
        <v>0.41</v>
      </c>
      <c r="FJ292" s="510">
        <f t="shared" si="1775"/>
        <v>0.11</v>
      </c>
      <c r="FK292" s="510">
        <f t="shared" si="1775"/>
        <v>0.015</v>
      </c>
      <c r="FL292" s="510">
        <f t="shared" si="1775"/>
        <v>0</v>
      </c>
      <c r="FM292" s="603">
        <f t="shared" si="1775"/>
        <v>0.0001</v>
      </c>
      <c r="FN292" s="510" t="str">
        <f>IF(_tag_month_day!AY288="","",_tag_month_day!AY288/100)</f>
        <v/>
      </c>
      <c r="FO292" s="510" t="str">
        <f>IF(_tag_month_day!AZ288="","",_tag_month_day!AZ288/100)</f>
        <v/>
      </c>
      <c r="FP292" s="510" t="str">
        <f>IF(_tag_month_day!BA288="","",_tag_month_day!BA288/100)</f>
        <v/>
      </c>
      <c r="FQ292" s="510" t="str">
        <f>IF(_tag_month_day!BB288="","",_tag_month_day!BB288/100)</f>
        <v/>
      </c>
      <c r="FR292" s="603" t="str">
        <f>IF(_tag_month_day!BC288="","",_tag_month_day!BC288/100)</f>
        <v/>
      </c>
      <c r="FS292" s="510" t="str">
        <f>IF(_tag_month_day!BD288="","",_tag_month_day!BD288/100)</f>
        <v/>
      </c>
      <c r="FT292" s="510" t="str">
        <f>IF(_tag_month_day!BE288="","",_tag_month_day!BE288/100)</f>
        <v/>
      </c>
      <c r="FU292" s="510" t="str">
        <f>IF(_tag_month_day!BF288="","",_tag_month_day!BF288/100)</f>
        <v/>
      </c>
      <c r="FV292" s="510" t="str">
        <f>IF(_tag_month_day!BG288="","",_tag_month_day!BG288/100)</f>
        <v/>
      </c>
      <c r="FW292" s="603" t="str">
        <f>IF(_tag_month_day!BH288="","",_tag_month_day!BH288/100)</f>
        <v/>
      </c>
      <c r="FX292" s="510" t="str">
        <f>IF(_tag_month_day!BI288="","",_tag_month_day!BI288/100)</f>
        <v/>
      </c>
      <c r="FY292" s="510" t="str">
        <f>IF(_tag_month_day!BJ288="","",_tag_month_day!BJ288/100)</f>
        <v/>
      </c>
      <c r="FZ292" s="605" t="str">
        <f>IF(_tag_month_day!BK288="","",_tag_month_day!BK288/100)</f>
        <v/>
      </c>
      <c r="GA292" s="510" t="str">
        <f>IF(_tag_month_day!BL288="","",_tag_month_day!BL288/100)</f>
        <v/>
      </c>
      <c r="GB292" s="603" t="str">
        <f>IF(_tag_month_day!BM288="","",_tag_month_day!BM288/100)</f>
        <v/>
      </c>
      <c r="GC292" s="420" t="str">
        <f>IF(_tag_month_day!BN288="","",_tag_month_day!BN288/100)</f>
        <v/>
      </c>
      <c r="GD292" s="420" t="str">
        <f>IF(_tag_month_day!BO288="","",_tag_month_day!BO288/100)</f>
        <v/>
      </c>
      <c r="GE292" s="420" t="str">
        <f>IF(_tag_month_day!BP288="","",_tag_month_day!BP288/100)</f>
        <v/>
      </c>
      <c r="GF292" s="420" t="str">
        <f>IF(_tag_month_day!BQ288="","",_tag_month_day!BQ288/100)</f>
        <v/>
      </c>
      <c r="GG292" s="420" t="str">
        <f>IF(_tag_month_day!BR288="","",_tag_month_day!BR288/100)</f>
        <v/>
      </c>
      <c r="GH292" s="420" t="str">
        <f>IF(_tag_month_day!BS288="","",_tag_month_day!BS288/100)</f>
        <v/>
      </c>
      <c r="GI292" s="603" t="str">
        <f>IF(_tag_month_day!BT288="","",_tag_month_day!BT288/100)</f>
        <v/>
      </c>
      <c r="GJ292" s="612" t="str">
        <f>IF(_tag_month_day!BU288="","",_tag_month_day!BU288/100)</f>
        <v/>
      </c>
      <c r="GK292" s="620" t="str">
        <f>IF(_tag_month_day!BV288="",IF(_rlcf_month_day!A$2="","",_rlcf_month_day!A$2/100),_tag_month_day!BV288/100)</f>
        <v/>
      </c>
      <c r="GL292" s="620" t="str">
        <f>IF(_tag_month_day!BW288="",IF(_rlcf_month_day!B$2="","",_rlcf_month_day!B$2/100),_tag_month_day!BW288/100)</f>
        <v/>
      </c>
      <c r="GM292" s="621" t="str">
        <f>IF(_tag_month_day!BX288="",IF(_rlcf_month_day!C$2="","",_rlcf_month_day!C$2/100),_tag_month_day!BX288/100)</f>
        <v/>
      </c>
      <c r="GN292" s="620" t="str">
        <f>IF(_tag_month_day!BV288="",IF(_rlcf_month_day!A$2="","",_rlcf_month_day!A$2/100),_tag_month_day!BV288/100)</f>
        <v/>
      </c>
      <c r="GO292" s="620" t="str">
        <f>IF(_tag_month_day!BW288="",IF(_rlcf_month_day!B$2="","",_rlcf_month_day!B$2/100),_tag_month_day!BW288/100)</f>
        <v/>
      </c>
      <c r="GP292" s="620" t="str">
        <f>IF(_tag_month_day!CD288="",IF(_rlcf_month_day!E$2="","",_rlcf_month_day!E$2/100),_tag_month_day!CD288/100)</f>
        <v/>
      </c>
      <c r="GQ292" s="620" t="str">
        <f>IF(_tag_month_day!CE288="",IF(_rlcf_month_day!F$2="","",_rlcf_month_day!F$2/100),_tag_month_day!CE288/100)</f>
        <v/>
      </c>
      <c r="GR292" s="621" t="str">
        <f>IF(_tag_month_day!CF288="",IF(_rlcf_month_day!G$2="","",_rlcf_month_day!G$2/100),_tag_month_day!CF288/100)</f>
        <v/>
      </c>
      <c r="GS292" s="626">
        <f t="shared" ref="GS292:HH292" si="1776">GS291</f>
        <v>0.953</v>
      </c>
      <c r="GT292" s="626">
        <f t="shared" si="1776"/>
        <v>0.55</v>
      </c>
      <c r="GU292" s="626">
        <f t="shared" si="1776"/>
        <v>0.55</v>
      </c>
      <c r="GV292" s="626">
        <f t="shared" si="1776"/>
        <v>0.55</v>
      </c>
      <c r="GW292" s="626">
        <f t="shared" si="1776"/>
        <v>0.5</v>
      </c>
      <c r="GX292" s="626">
        <f t="shared" si="1776"/>
        <v>0.935</v>
      </c>
      <c r="GY292" s="626">
        <f t="shared" si="1776"/>
        <v>0.15</v>
      </c>
      <c r="GZ292" s="626">
        <f t="shared" si="1776"/>
        <v>1</v>
      </c>
      <c r="HA292" s="632">
        <f t="shared" si="1776"/>
        <v>0.047</v>
      </c>
      <c r="HB292" s="632">
        <f t="shared" si="1776"/>
        <v>0.45</v>
      </c>
      <c r="HC292" s="632">
        <f t="shared" si="1776"/>
        <v>0.45</v>
      </c>
      <c r="HD292" s="632">
        <f t="shared" si="1776"/>
        <v>0.45</v>
      </c>
      <c r="HE292" s="632">
        <f t="shared" si="1776"/>
        <v>0.5</v>
      </c>
      <c r="HF292" s="632">
        <f t="shared" si="1776"/>
        <v>0.065</v>
      </c>
      <c r="HG292" s="632">
        <f t="shared" si="1776"/>
        <v>0.85</v>
      </c>
      <c r="HH292" s="632">
        <f t="shared" si="1776"/>
        <v>0</v>
      </c>
      <c r="HI292" s="68">
        <f t="shared" si="1587"/>
        <v>0</v>
      </c>
      <c r="HJ292" s="68" t="e">
        <f t="shared" si="1618"/>
        <v>#VALUE!</v>
      </c>
      <c r="HK292" s="202">
        <f t="shared" si="1619"/>
        <v>0.85</v>
      </c>
      <c r="HL292" s="464">
        <f t="shared" si="1620"/>
        <v>550000</v>
      </c>
      <c r="HM292" s="464">
        <f t="shared" si="1621"/>
        <v>480000</v>
      </c>
      <c r="HN292" s="192" t="e">
        <f t="shared" si="1588"/>
        <v>#VALUE!</v>
      </c>
      <c r="HO292" s="192" t="e">
        <f>HN292*HK292*$HO$2/HL292*1000000</f>
        <v>#VALUE!</v>
      </c>
      <c r="HP292" s="192" t="e">
        <f>HN292*HK292*$HP$2/HM292*1000000</f>
        <v>#VALUE!</v>
      </c>
    </row>
    <row r="293" customFormat="1" spans="1:224">
      <c r="A293" s="381">
        <v>288</v>
      </c>
      <c r="B293" s="54">
        <f ca="1" t="shared" si="1622"/>
        <v>43628</v>
      </c>
      <c r="C293" s="57">
        <f t="shared" si="1623"/>
        <v>0.0416666666666667</v>
      </c>
      <c r="D293" s="68" t="str">
        <f ca="1" t="shared" si="1589"/>
        <v>中班</v>
      </c>
      <c r="E293" s="68" t="str">
        <f ca="1" t="shared" si="1590"/>
        <v>乙</v>
      </c>
      <c r="F293" s="68">
        <f ca="1">SUMPRODUCT((成本日报!$A$3:$A$95=计划!B293)*(成本日报!$B$3:$B$95=计划!$D293),成本日报!$C$3:$C$95)</f>
        <v>2</v>
      </c>
      <c r="G293" s="382">
        <f ca="1" t="shared" si="1624"/>
        <v>43628.9583333326</v>
      </c>
      <c r="H293" s="382">
        <f ca="1" t="shared" si="1591"/>
        <v>43628.9652777771</v>
      </c>
      <c r="I293" s="382">
        <f ca="1" t="shared" si="1592"/>
        <v>43628.9708333326</v>
      </c>
      <c r="J293" s="382">
        <f ca="1" t="shared" si="1593"/>
        <v>43628.9999999993</v>
      </c>
      <c r="K293" s="382">
        <f ca="1" t="shared" si="1594"/>
        <v>43629.0624999993</v>
      </c>
      <c r="L293" s="382">
        <f ca="1" t="shared" si="1595"/>
        <v>43629.0833333326</v>
      </c>
      <c r="M293" s="398" t="str">
        <f>IF(_tag_month_day!A289="","",_tag_month_day!A289)</f>
        <v/>
      </c>
      <c r="N293" s="398" t="str">
        <f>IF(_tag_month_day!B289="","",_tag_month_day!B289)</f>
        <v/>
      </c>
      <c r="O293" s="399" t="e">
        <f t="shared" si="1596"/>
        <v>#VALUE!</v>
      </c>
      <c r="P293" s="398" t="str">
        <f>IF(_tag_month_day!C289="","",_tag_month_day!C289)</f>
        <v/>
      </c>
      <c r="Q293" s="398" t="str">
        <f>IF(_tag_month_day!D289="","",_tag_month_day!D289)</f>
        <v/>
      </c>
      <c r="R293" s="416">
        <f>IF(_tag_month_day!CB289="",R292,_tag_month_day!CB289/100)</f>
        <v>0.07</v>
      </c>
      <c r="S293" s="417" t="str">
        <f>IF(_tag_month_day!E289="","",_tag_month_day!E289)</f>
        <v/>
      </c>
      <c r="T293" s="417" t="str">
        <f>IF(_tag_month_day!F289="","",_tag_month_day!F289)</f>
        <v/>
      </c>
      <c r="U293" s="418" t="e">
        <f t="shared" si="1550"/>
        <v>#VALUE!</v>
      </c>
      <c r="V293" s="53" t="e">
        <f t="shared" si="1551"/>
        <v>#VALUE!</v>
      </c>
      <c r="W293" s="419" t="str">
        <f>IF(_jhy_month_day!A289="","",_jhy_month_day!A289)</f>
        <v/>
      </c>
      <c r="X293" s="420" t="str">
        <f>IF(_jhy_month_day!B289="","",_jhy_month_day!B289/100)</f>
        <v/>
      </c>
      <c r="Y293" s="420" t="str">
        <f>IF(_jhy_month_day!C289="","",_jhy_month_day!C289/100)</f>
        <v/>
      </c>
      <c r="Z293" s="439">
        <f t="shared" si="1641"/>
        <v>72</v>
      </c>
      <c r="AA293" s="440" t="str">
        <f>IF(_tag_month_day!G289="","",_tag_month_day!G289/100)</f>
        <v/>
      </c>
      <c r="AB293" s="440" t="str">
        <f>IF(_tag_month_day!H289="","",_tag_month_day!H289/100)</f>
        <v/>
      </c>
      <c r="AC293" s="193">
        <f t="shared" si="1597"/>
        <v>1.59963432013121</v>
      </c>
      <c r="AD293" s="441" t="str">
        <f t="shared" si="1598"/>
        <v/>
      </c>
      <c r="AE293" s="442" t="str">
        <f t="shared" si="1599"/>
        <v/>
      </c>
      <c r="AF293" s="443">
        <v>1</v>
      </c>
      <c r="AG293" s="68" t="str">
        <f>IF(_duihao_month_day!A289="","",_duihao_month_day!A289)</f>
        <v/>
      </c>
      <c r="AH293" s="463">
        <f>IF(_gyk_month_day!B289="",AH292,_gyk_month_day!B289)</f>
        <v>820</v>
      </c>
      <c r="AI293" s="464" t="e">
        <f t="shared" si="1625"/>
        <v>#VALUE!</v>
      </c>
      <c r="AJ293" s="68" t="str">
        <f>IF(_tag_month_day!I289="","",_tag_month_day!I289)</f>
        <v/>
      </c>
      <c r="AK293" s="465" t="str">
        <f>IF(_tzyy_month_day!A289="","",_tzyy_month_day!A289)</f>
        <v/>
      </c>
      <c r="AL293" s="465" t="str">
        <f>IF(_tzyy_month_day!B289="","",_tzyy_month_day!B289)</f>
        <v/>
      </c>
      <c r="AM293" s="465" t="str">
        <f>IF(_tzyy_month_day!C289="","",_tzyy_month_day!C289)</f>
        <v/>
      </c>
      <c r="AN293" s="466" t="str">
        <f>IF(_tag_month_day!CG289="","",_tag_month_day!CG289)</f>
        <v/>
      </c>
      <c r="AO293" s="466" t="str">
        <f>IF(_tag_month_day!CH289="","",_tag_month_day!CH289)</f>
        <v/>
      </c>
      <c r="AP293" s="486" t="e">
        <f t="shared" si="1600"/>
        <v>#VALUE!</v>
      </c>
      <c r="AQ293" s="487" t="str">
        <f>IF(_tag_month_day!J289="","",_tag_month_day!J289/100)</f>
        <v/>
      </c>
      <c r="AR293" s="488">
        <f t="shared" si="1601"/>
        <v>1.3</v>
      </c>
      <c r="AS293" s="489" t="e">
        <f t="shared" si="1552"/>
        <v>#VALUE!</v>
      </c>
      <c r="AT293" s="489">
        <f t="shared" si="1602"/>
        <v>0</v>
      </c>
      <c r="AU293" s="490" t="str">
        <f>IF(_tag_month_day!K289="","",_tag_month_day!K289)</f>
        <v/>
      </c>
      <c r="AV293" s="491" t="str">
        <f>IF(_tag_month_day!L289="","",_tag_month_day!L289/100)</f>
        <v/>
      </c>
      <c r="AW293" s="420">
        <f t="shared" si="1524"/>
        <v>0</v>
      </c>
      <c r="AX293" s="420">
        <f t="shared" si="1603"/>
        <v>0</v>
      </c>
      <c r="AY293" s="420" t="str">
        <f>IF(_tag_month_day!M289="","",_tag_month_day!M289/100)</f>
        <v/>
      </c>
      <c r="AZ293" s="420" t="str">
        <f>IF(_tag_month_day!N289="","",_tag_month_day!N289/100)</f>
        <v/>
      </c>
      <c r="BA293" s="420" t="str">
        <f>IF(_tag_month_day!O289="","",_tag_month_day!O289/100)</f>
        <v/>
      </c>
      <c r="BB293" s="496" t="str">
        <f>IF(_tag_month_day!P289="","",_tag_month_day!P289/100)</f>
        <v/>
      </c>
      <c r="BC293" s="496">
        <f t="shared" si="1604"/>
        <v>0</v>
      </c>
      <c r="BD293" s="496" t="str">
        <f>IF(_tag_month_day!Q289="","",_tag_month_day!Q289/100)</f>
        <v/>
      </c>
      <c r="BE293" s="510" t="str">
        <f>IF(_tag_month_day!R289="","",_tag_month_day!R289/100)</f>
        <v/>
      </c>
      <c r="BF293" s="413" t="str">
        <f>IF(_tag_month_day!CC289="","",_tag_month_day!CC289/100)</f>
        <v/>
      </c>
      <c r="BG293" s="511" t="e">
        <f t="shared" si="1553"/>
        <v>#VALUE!</v>
      </c>
      <c r="BH293" s="198">
        <f t="shared" si="1554"/>
        <v>0</v>
      </c>
      <c r="BI293" s="512" t="e">
        <f>IF(CX293=0,BI292,(DK293*查询!$R$5+DL293*查询!$Q$5+DM293*查询!$N$5+DN293*查询!$O$5+DO293*查询!$P$5)*AF293/CX293)</f>
        <v>#VALUE!</v>
      </c>
      <c r="BJ293" s="512" t="e">
        <f>IF(CX293=0,BJ292,(DP293*查询!$S$5+DQ293*查询!$T$5+DR293*查询!$U$5)*AF293/CX293)</f>
        <v>#VALUE!</v>
      </c>
      <c r="BK293" s="512">
        <f t="shared" si="1605"/>
        <v>1</v>
      </c>
      <c r="BL293" s="513" t="str">
        <f>IF(_cfyc_month_day!A289="","",_cfyc_month_day!A289)</f>
        <v/>
      </c>
      <c r="BM293" s="513" t="str">
        <f>IF(_cfyc_month_day!B289="","",_cfyc_month_day!B289)</f>
        <v/>
      </c>
      <c r="BN293" s="513" t="str">
        <f>IF(_cfyc_month_day!C289="","",_cfyc_month_day!C289)</f>
        <v/>
      </c>
      <c r="BO293" s="522" t="str">
        <f>IF(_cfyc_month_day!D289="","",_cfyc_month_day!D289)</f>
        <v/>
      </c>
      <c r="BP293" s="522" t="str">
        <f>IF(_cfyc_month_day!E289="","",_cfyc_month_day!E289)</f>
        <v/>
      </c>
      <c r="BQ293" s="522" t="str">
        <f>IF(_cfyc_month_day!F289="","",_cfyc_month_day!F289)</f>
        <v/>
      </c>
      <c r="BR293" s="513" t="str">
        <f>IF(_tag_month_day!T289="","",_tag_month_day!T289)</f>
        <v/>
      </c>
      <c r="BS293" s="513" t="str">
        <f>IF(_tag_month_day!U289="","",_tag_month_day!U289)</f>
        <v/>
      </c>
      <c r="BT293" s="523" t="str">
        <f t="shared" si="1606"/>
        <v/>
      </c>
      <c r="BU293" s="223" t="str">
        <f>IF(_tag_month_day!V289="","",_tag_month_day!V289)</f>
        <v/>
      </c>
      <c r="BV293" s="206" t="str">
        <f>IF(_tag_month_day!W289="","",_tag_month_day!W289)</f>
        <v/>
      </c>
      <c r="BW293" s="540" t="str">
        <f>IF(_tag_month_day!X289="","",_tag_month_day!X289)</f>
        <v/>
      </c>
      <c r="BX293" s="540" t="str">
        <f>IF(_tag_month_day!Y289="","",_tag_month_day!Y289)</f>
        <v/>
      </c>
      <c r="BY293" s="541">
        <f ca="1" t="shared" si="1607"/>
        <v>43629.0833333326</v>
      </c>
      <c r="BZ293" s="542"/>
      <c r="CA293" s="543" t="str">
        <f>IF(_jhy2_month_day!A289="","",_jhy2_month_day!A289)</f>
        <v/>
      </c>
      <c r="CB293" s="464" t="str">
        <f>IF(_jhy2_month_day!B289="","",_jhy2_month_day!B289)</f>
        <v/>
      </c>
      <c r="CC293" s="464" t="str">
        <f>IF(_jhy2_month_day!C289="","",_jhy2_month_day!C289)</f>
        <v/>
      </c>
      <c r="CD293" s="464" t="str">
        <f>IF(_jhy2_month_day!D289="","",_jhy2_month_day!D289)</f>
        <v/>
      </c>
      <c r="CE293" s="464" t="str">
        <f>IF(_jhy2_month_day!E289="","",_jhy2_month_day!E289)</f>
        <v/>
      </c>
      <c r="CF293" s="464" t="str">
        <f>IF(_jhy2_month_day!F289="","",_jhy2_month_day!F289)</f>
        <v/>
      </c>
      <c r="CG293" s="464" t="str">
        <f>IF(_jhy2_month_day!G289="","",_jhy2_month_day!G289)</f>
        <v/>
      </c>
      <c r="CH293" s="464" t="str">
        <f>IF(_jhy2_month_day!H289="","",_jhy2_month_day!H289)</f>
        <v/>
      </c>
      <c r="CI293" s="464" t="str">
        <f>IF(_jhy2_month_day!I289="","",_jhy2_month_day!I289)</f>
        <v/>
      </c>
      <c r="CJ293" s="464" t="str">
        <f>IF(_jhy2_month_day!J289="","",_jhy2_month_day!J289)</f>
        <v/>
      </c>
      <c r="CK293" s="464" t="str">
        <f>IF(_jhy2_month_day!K289="","",_jhy2_month_day!K289)</f>
        <v/>
      </c>
      <c r="CL293" s="562" t="str">
        <f>IF(_jhy2_month_day!L289="","",_jhy2_month_day!L289)</f>
        <v/>
      </c>
      <c r="CM293" s="562" t="str">
        <f>IF(_jhy2_month_day!M289="","",_jhy2_month_day!M289)</f>
        <v/>
      </c>
      <c r="CN293" s="562" t="str">
        <f>IF(_jhy2_month_day!N289="","",_jhy2_month_day!N289)</f>
        <v/>
      </c>
      <c r="CO293" s="562" t="str">
        <f>IF(_jhy2_month_day!O289="","",_jhy2_month_day!O289)</f>
        <v/>
      </c>
      <c r="CP293" s="562" t="str">
        <f>IF(_jhy2_month_day!P289="","",_jhy2_month_day!P289)</f>
        <v/>
      </c>
      <c r="CQ293" s="562" t="str">
        <f>IF(_jhy2_month_day!Q289="","",_jhy2_month_day!Q289)</f>
        <v/>
      </c>
      <c r="CR293" s="563" t="str">
        <f>IF(_jhy2_month_day!R289="","",_jhy2_month_day!R289)</f>
        <v/>
      </c>
      <c r="CS293" s="576" t="str">
        <f>IF(_jhy2_month_day!S289="","",_jhy2_month_day!S289)</f>
        <v/>
      </c>
      <c r="CT293" s="562" t="str">
        <f>IF(_jhy2_month_day!T289="","",_jhy2_month_day!T289)</f>
        <v/>
      </c>
      <c r="CU293" s="577" t="e">
        <f t="shared" si="1555"/>
        <v>#VALUE!</v>
      </c>
      <c r="CV293" s="198" t="e">
        <f t="shared" si="1556"/>
        <v>#VALUE!</v>
      </c>
      <c r="CW293" s="192" t="e">
        <f t="shared" si="1557"/>
        <v>#VALUE!</v>
      </c>
      <c r="CX293" s="192" t="e">
        <f t="shared" si="1558"/>
        <v>#VALUE!</v>
      </c>
      <c r="CY293" s="202" t="e">
        <f t="shared" si="1559"/>
        <v>#VALUE!</v>
      </c>
      <c r="CZ293" s="192" t="e">
        <f t="shared" ref="CZ293:DI293" si="1777">$AJ293*EF293</f>
        <v>#VALUE!</v>
      </c>
      <c r="DA293" s="192" t="e">
        <f t="shared" si="1777"/>
        <v>#VALUE!</v>
      </c>
      <c r="DB293" s="192" t="e">
        <f t="shared" si="1777"/>
        <v>#VALUE!</v>
      </c>
      <c r="DC293" s="192" t="e">
        <f t="shared" si="1777"/>
        <v>#VALUE!</v>
      </c>
      <c r="DD293" s="192" t="e">
        <f t="shared" si="1777"/>
        <v>#VALUE!</v>
      </c>
      <c r="DE293" s="192" t="e">
        <f t="shared" si="1777"/>
        <v>#VALUE!</v>
      </c>
      <c r="DF293" s="192" t="e">
        <f t="shared" si="1777"/>
        <v>#VALUE!</v>
      </c>
      <c r="DG293" s="192" t="e">
        <f t="shared" si="1777"/>
        <v>#VALUE!</v>
      </c>
      <c r="DH293" s="192" t="e">
        <f t="shared" si="1777"/>
        <v>#VALUE!</v>
      </c>
      <c r="DI293" s="192" t="e">
        <f t="shared" si="1777"/>
        <v>#VALUE!</v>
      </c>
      <c r="DJ293" s="192" t="e">
        <f t="shared" si="1561"/>
        <v>#VALUE!</v>
      </c>
      <c r="DK293" s="192" t="e">
        <f t="shared" si="1562"/>
        <v>#VALUE!</v>
      </c>
      <c r="DL293" s="192" t="e">
        <f t="shared" si="1563"/>
        <v>#VALUE!</v>
      </c>
      <c r="DM293" s="192" t="e">
        <f t="shared" si="1564"/>
        <v>#VALUE!</v>
      </c>
      <c r="DN293" s="192" t="e">
        <f t="shared" si="1565"/>
        <v>#VALUE!</v>
      </c>
      <c r="DO293" s="192" t="e">
        <f t="shared" si="1566"/>
        <v>#VALUE!</v>
      </c>
      <c r="DP293" s="192" t="e">
        <f t="shared" si="1567"/>
        <v>#VALUE!</v>
      </c>
      <c r="DQ293" s="192" t="e">
        <f t="shared" si="1568"/>
        <v>#VALUE!</v>
      </c>
      <c r="DR293" s="192" t="e">
        <f t="shared" si="1569"/>
        <v>#VALUE!</v>
      </c>
      <c r="DS293" s="192" t="e">
        <f t="shared" si="1570"/>
        <v>#VALUE!</v>
      </c>
      <c r="DT293" s="192" t="e">
        <f t="shared" si="1571"/>
        <v>#VALUE!</v>
      </c>
      <c r="DU293" s="192" t="e">
        <f t="shared" si="1572"/>
        <v>#VALUE!</v>
      </c>
      <c r="DV293" s="198" t="e">
        <f t="shared" si="1573"/>
        <v>#VALUE!</v>
      </c>
      <c r="DW293" s="198" t="e">
        <f t="shared" si="1574"/>
        <v>#DIV/0!</v>
      </c>
      <c r="DX293" s="198" t="e">
        <f t="shared" si="1575"/>
        <v>#DIV/0!</v>
      </c>
      <c r="DY293" s="198" t="e">
        <f t="shared" si="1576"/>
        <v>#VALUE!</v>
      </c>
      <c r="DZ293" s="198" t="e">
        <f t="shared" si="1577"/>
        <v>#VALUE!</v>
      </c>
      <c r="EA293" s="198" t="e">
        <f t="shared" si="1578"/>
        <v>#VALUE!</v>
      </c>
      <c r="EB293" s="198" t="e">
        <f t="shared" si="1579"/>
        <v>#VALUE!</v>
      </c>
      <c r="EC293" s="198" t="e">
        <f t="shared" si="1580"/>
        <v>#DIV/0!</v>
      </c>
      <c r="ED293" s="198" t="e">
        <f t="shared" si="1581"/>
        <v>#VALUE!</v>
      </c>
      <c r="EE293" s="198" t="e">
        <f t="shared" si="1582"/>
        <v>#VALUE!</v>
      </c>
      <c r="EF293" s="198" t="e">
        <f t="shared" ref="EF293:EO293" si="1778">DV293/SUM($DV293:$EE293)</f>
        <v>#VALUE!</v>
      </c>
      <c r="EG293" s="198" t="e">
        <f t="shared" si="1778"/>
        <v>#DIV/0!</v>
      </c>
      <c r="EH293" s="198" t="e">
        <f t="shared" si="1778"/>
        <v>#DIV/0!</v>
      </c>
      <c r="EI293" s="198" t="e">
        <f t="shared" si="1778"/>
        <v>#VALUE!</v>
      </c>
      <c r="EJ293" s="198" t="e">
        <f t="shared" si="1778"/>
        <v>#VALUE!</v>
      </c>
      <c r="EK293" s="198" t="e">
        <f t="shared" si="1778"/>
        <v>#VALUE!</v>
      </c>
      <c r="EL293" s="198" t="e">
        <f t="shared" si="1778"/>
        <v>#VALUE!</v>
      </c>
      <c r="EM293" s="198" t="e">
        <f t="shared" si="1778"/>
        <v>#DIV/0!</v>
      </c>
      <c r="EN293" s="198" t="e">
        <f t="shared" si="1778"/>
        <v>#VALUE!</v>
      </c>
      <c r="EO293" s="198" t="e">
        <f t="shared" si="1778"/>
        <v>#VALUE!</v>
      </c>
      <c r="EP293" s="511">
        <f t="shared" ref="EP293:EW293" si="1779">EP292</f>
        <v>0.08</v>
      </c>
      <c r="EQ293" s="511">
        <f t="shared" si="1779"/>
        <v>0.015</v>
      </c>
      <c r="ER293" s="511">
        <f t="shared" si="1779"/>
        <v>0.015</v>
      </c>
      <c r="ES293" s="511">
        <f t="shared" si="1779"/>
        <v>0.015</v>
      </c>
      <c r="ET293" s="511">
        <f t="shared" si="1779"/>
        <v>0.015</v>
      </c>
      <c r="EU293" s="511">
        <f t="shared" si="1779"/>
        <v>0.09</v>
      </c>
      <c r="EV293" s="511">
        <f t="shared" si="1779"/>
        <v>0.09</v>
      </c>
      <c r="EW293" s="511">
        <f t="shared" si="1779"/>
        <v>0.09</v>
      </c>
      <c r="EX293" s="420" t="str">
        <f>IF(_tag_month_day!AS289="","",_tag_month_day!AS289/100)</f>
        <v/>
      </c>
      <c r="EY293" s="420" t="str">
        <f>IF(_tag_month_day!AT289="","",_tag_month_day!AT289/100)</f>
        <v/>
      </c>
      <c r="EZ293" s="420" t="str">
        <f>IF(_tag_month_day!AU289="","",_tag_month_day!AU289/100)</f>
        <v/>
      </c>
      <c r="FA293" s="420" t="str">
        <f>IF(_tag_month_day!AV289="","",_tag_month_day!AV289/100)</f>
        <v/>
      </c>
      <c r="FB293" s="420" t="str">
        <f>IF(_tag_month_day!AW289="","",_tag_month_day!AW289/100)</f>
        <v/>
      </c>
      <c r="FC293" s="420" t="str">
        <f>IF(_tag_month_day!AX289="","",_tag_month_day!AX289/100)</f>
        <v/>
      </c>
      <c r="FD293" s="510">
        <f t="shared" si="1611"/>
        <v>0.33</v>
      </c>
      <c r="FE293" s="510">
        <f t="shared" si="1612"/>
        <v>0.19</v>
      </c>
      <c r="FF293" s="510">
        <f t="shared" si="1613"/>
        <v>0.003</v>
      </c>
      <c r="FG293" s="510">
        <f t="shared" si="1614"/>
        <v>0</v>
      </c>
      <c r="FH293" s="603">
        <f t="shared" si="1615"/>
        <v>0.0001</v>
      </c>
      <c r="FI293" s="510">
        <f t="shared" ref="FI293:FR293" si="1780">FI292</f>
        <v>0.41</v>
      </c>
      <c r="FJ293" s="510">
        <f t="shared" si="1780"/>
        <v>0.11</v>
      </c>
      <c r="FK293" s="510">
        <f t="shared" si="1780"/>
        <v>0.015</v>
      </c>
      <c r="FL293" s="510">
        <f t="shared" si="1780"/>
        <v>0</v>
      </c>
      <c r="FM293" s="603">
        <f t="shared" si="1780"/>
        <v>0.0001</v>
      </c>
      <c r="FN293" s="510" t="str">
        <f>IF(_tag_month_day!AY289="","",_tag_month_day!AY289/100)</f>
        <v/>
      </c>
      <c r="FO293" s="510" t="str">
        <f>IF(_tag_month_day!AZ289="","",_tag_month_day!AZ289/100)</f>
        <v/>
      </c>
      <c r="FP293" s="510" t="str">
        <f>IF(_tag_month_day!BA289="","",_tag_month_day!BA289/100)</f>
        <v/>
      </c>
      <c r="FQ293" s="510" t="str">
        <f>IF(_tag_month_day!BB289="","",_tag_month_day!BB289/100)</f>
        <v/>
      </c>
      <c r="FR293" s="603" t="str">
        <f>IF(_tag_month_day!BC289="","",_tag_month_day!BC289/100)</f>
        <v/>
      </c>
      <c r="FS293" s="510" t="str">
        <f>IF(_tag_month_day!BD289="","",_tag_month_day!BD289/100)</f>
        <v/>
      </c>
      <c r="FT293" s="510" t="str">
        <f>IF(_tag_month_day!BE289="","",_tag_month_day!BE289/100)</f>
        <v/>
      </c>
      <c r="FU293" s="510" t="str">
        <f>IF(_tag_month_day!BF289="","",_tag_month_day!BF289/100)</f>
        <v/>
      </c>
      <c r="FV293" s="510" t="str">
        <f>IF(_tag_month_day!BG289="","",_tag_month_day!BG289/100)</f>
        <v/>
      </c>
      <c r="FW293" s="603" t="str">
        <f>IF(_tag_month_day!BH289="","",_tag_month_day!BH289/100)</f>
        <v/>
      </c>
      <c r="FX293" s="510" t="str">
        <f>IF(_tag_month_day!BI289="","",_tag_month_day!BI289/100)</f>
        <v/>
      </c>
      <c r="FY293" s="510" t="str">
        <f>IF(_tag_month_day!BJ289="","",_tag_month_day!BJ289/100)</f>
        <v/>
      </c>
      <c r="FZ293" s="605" t="str">
        <f>IF(_tag_month_day!BK289="","",_tag_month_day!BK289/100)</f>
        <v/>
      </c>
      <c r="GA293" s="510" t="str">
        <f>IF(_tag_month_day!BL289="","",_tag_month_day!BL289/100)</f>
        <v/>
      </c>
      <c r="GB293" s="603" t="str">
        <f>IF(_tag_month_day!BM289="","",_tag_month_day!BM289/100)</f>
        <v/>
      </c>
      <c r="GC293" s="420" t="str">
        <f>IF(_tag_month_day!BN289="","",_tag_month_day!BN289/100)</f>
        <v/>
      </c>
      <c r="GD293" s="420" t="str">
        <f>IF(_tag_month_day!BO289="","",_tag_month_day!BO289/100)</f>
        <v/>
      </c>
      <c r="GE293" s="420" t="str">
        <f>IF(_tag_month_day!BP289="","",_tag_month_day!BP289/100)</f>
        <v/>
      </c>
      <c r="GF293" s="420" t="str">
        <f>IF(_tag_month_day!BQ289="","",_tag_month_day!BQ289/100)</f>
        <v/>
      </c>
      <c r="GG293" s="420" t="str">
        <f>IF(_tag_month_day!BR289="","",_tag_month_day!BR289/100)</f>
        <v/>
      </c>
      <c r="GH293" s="420" t="str">
        <f>IF(_tag_month_day!BS289="","",_tag_month_day!BS289/100)</f>
        <v/>
      </c>
      <c r="GI293" s="603" t="str">
        <f>IF(_tag_month_day!BT289="","",_tag_month_day!BT289/100)</f>
        <v/>
      </c>
      <c r="GJ293" s="612" t="str">
        <f>IF(_tag_month_day!BU289="","",_tag_month_day!BU289/100)</f>
        <v/>
      </c>
      <c r="GK293" s="620" t="str">
        <f>IF(_tag_month_day!BV289="",IF(_rlcf_month_day!A$2="","",_rlcf_month_day!A$2/100),_tag_month_day!BV289/100)</f>
        <v/>
      </c>
      <c r="GL293" s="620" t="str">
        <f>IF(_tag_month_day!BW289="",IF(_rlcf_month_day!B$2="","",_rlcf_month_day!B$2/100),_tag_month_day!BW289/100)</f>
        <v/>
      </c>
      <c r="GM293" s="621" t="str">
        <f>IF(_tag_month_day!BX289="",IF(_rlcf_month_day!C$2="","",_rlcf_month_day!C$2/100),_tag_month_day!BX289/100)</f>
        <v/>
      </c>
      <c r="GN293" s="620" t="str">
        <f>IF(_tag_month_day!BV289="",IF(_rlcf_month_day!A$2="","",_rlcf_month_day!A$2/100),_tag_month_day!BV289/100)</f>
        <v/>
      </c>
      <c r="GO293" s="620" t="str">
        <f>IF(_tag_month_day!BW289="",IF(_rlcf_month_day!B$2="","",_rlcf_month_day!B$2/100),_tag_month_day!BW289/100)</f>
        <v/>
      </c>
      <c r="GP293" s="620" t="str">
        <f>IF(_tag_month_day!CD289="",IF(_rlcf_month_day!E$2="","",_rlcf_month_day!E$2/100),_tag_month_day!CD289/100)</f>
        <v/>
      </c>
      <c r="GQ293" s="620" t="str">
        <f>IF(_tag_month_day!CE289="",IF(_rlcf_month_day!F$2="","",_rlcf_month_day!F$2/100),_tag_month_day!CE289/100)</f>
        <v/>
      </c>
      <c r="GR293" s="621" t="str">
        <f>IF(_tag_month_day!CF289="",IF(_rlcf_month_day!G$2="","",_rlcf_month_day!G$2/100),_tag_month_day!CF289/100)</f>
        <v/>
      </c>
      <c r="GS293" s="626">
        <f t="shared" ref="GS293:HH293" si="1781">GS292</f>
        <v>0.953</v>
      </c>
      <c r="GT293" s="626">
        <f t="shared" si="1781"/>
        <v>0.55</v>
      </c>
      <c r="GU293" s="626">
        <f t="shared" si="1781"/>
        <v>0.55</v>
      </c>
      <c r="GV293" s="626">
        <f t="shared" si="1781"/>
        <v>0.55</v>
      </c>
      <c r="GW293" s="626">
        <f t="shared" si="1781"/>
        <v>0.5</v>
      </c>
      <c r="GX293" s="626">
        <f t="shared" si="1781"/>
        <v>0.935</v>
      </c>
      <c r="GY293" s="626">
        <f t="shared" si="1781"/>
        <v>0.15</v>
      </c>
      <c r="GZ293" s="626">
        <f t="shared" si="1781"/>
        <v>1</v>
      </c>
      <c r="HA293" s="632">
        <f t="shared" si="1781"/>
        <v>0.047</v>
      </c>
      <c r="HB293" s="632">
        <f t="shared" si="1781"/>
        <v>0.45</v>
      </c>
      <c r="HC293" s="632">
        <f t="shared" si="1781"/>
        <v>0.45</v>
      </c>
      <c r="HD293" s="632">
        <f t="shared" si="1781"/>
        <v>0.45</v>
      </c>
      <c r="HE293" s="632">
        <f t="shared" si="1781"/>
        <v>0.5</v>
      </c>
      <c r="HF293" s="632">
        <f t="shared" si="1781"/>
        <v>0.065</v>
      </c>
      <c r="HG293" s="632">
        <f t="shared" si="1781"/>
        <v>0.85</v>
      </c>
      <c r="HH293" s="632">
        <f t="shared" si="1781"/>
        <v>0</v>
      </c>
      <c r="HI293" s="68">
        <f t="shared" si="1587"/>
        <v>0</v>
      </c>
      <c r="HJ293" s="68" t="e">
        <f t="shared" si="1618"/>
        <v>#VALUE!</v>
      </c>
      <c r="HK293" s="202">
        <f t="shared" si="1619"/>
        <v>0.85</v>
      </c>
      <c r="HL293" s="464">
        <f t="shared" si="1620"/>
        <v>550000</v>
      </c>
      <c r="HM293" s="464">
        <f t="shared" si="1621"/>
        <v>480000</v>
      </c>
      <c r="HN293" s="192" t="e">
        <f t="shared" si="1588"/>
        <v>#VALUE!</v>
      </c>
      <c r="HO293" s="192" t="e">
        <f>HN293*HK293*$HO$2/HL293*1000000</f>
        <v>#VALUE!</v>
      </c>
      <c r="HP293" s="192" t="e">
        <f>HN293*HK293*$HP$2/HM293*1000000</f>
        <v>#VALUE!</v>
      </c>
    </row>
    <row r="294" customFormat="1" spans="1:224">
      <c r="A294" s="381">
        <v>289</v>
      </c>
      <c r="B294" s="54">
        <f ca="1" t="shared" si="1622"/>
        <v>43629</v>
      </c>
      <c r="C294" s="57">
        <f t="shared" si="1623"/>
        <v>0.0416666666666667</v>
      </c>
      <c r="D294" s="68" t="str">
        <f ca="1" t="shared" si="1589"/>
        <v>夜班</v>
      </c>
      <c r="E294" s="68" t="str">
        <f ca="1" t="shared" si="1590"/>
        <v>丁</v>
      </c>
      <c r="F294" s="68">
        <f ca="1">SUMPRODUCT((成本日报!$A$3:$A$95=计划!B294)*(成本日报!$B$3:$B$95=计划!$D294),成本日报!$C$3:$C$95)</f>
        <v>4</v>
      </c>
      <c r="G294" s="382">
        <f ca="1" t="shared" si="1624"/>
        <v>43628.9999999993</v>
      </c>
      <c r="H294" s="382">
        <f ca="1" t="shared" si="1591"/>
        <v>43629.0069444437</v>
      </c>
      <c r="I294" s="382">
        <f ca="1" t="shared" si="1592"/>
        <v>43629.0124999993</v>
      </c>
      <c r="J294" s="382">
        <f ca="1" t="shared" si="1593"/>
        <v>43629.041666666</v>
      </c>
      <c r="K294" s="382">
        <f ca="1" t="shared" si="1594"/>
        <v>43629.104166666</v>
      </c>
      <c r="L294" s="382">
        <f ca="1" t="shared" si="1595"/>
        <v>43629.1249999993</v>
      </c>
      <c r="M294" s="398" t="str">
        <f>IF(_tag_month_day!A290="","",_tag_month_day!A290)</f>
        <v/>
      </c>
      <c r="N294" s="398" t="str">
        <f>IF(_tag_month_day!B290="","",_tag_month_day!B290)</f>
        <v/>
      </c>
      <c r="O294" s="399" t="e">
        <f t="shared" si="1596"/>
        <v>#VALUE!</v>
      </c>
      <c r="P294" s="398" t="str">
        <f>IF(_tag_month_day!C290="","",_tag_month_day!C290)</f>
        <v/>
      </c>
      <c r="Q294" s="398" t="str">
        <f>IF(_tag_month_day!D290="","",_tag_month_day!D290)</f>
        <v/>
      </c>
      <c r="R294" s="416">
        <f>IF(_tag_month_day!CB290="",R293,_tag_month_day!CB290/100)</f>
        <v>0.07</v>
      </c>
      <c r="S294" s="417" t="str">
        <f>IF(_tag_month_day!E290="","",_tag_month_day!E290)</f>
        <v/>
      </c>
      <c r="T294" s="417" t="str">
        <f>IF(_tag_month_day!F290="","",_tag_month_day!F290)</f>
        <v/>
      </c>
      <c r="U294" s="418" t="e">
        <f t="shared" si="1550"/>
        <v>#VALUE!</v>
      </c>
      <c r="V294" s="53" t="e">
        <f t="shared" si="1551"/>
        <v>#VALUE!</v>
      </c>
      <c r="W294" s="419" t="str">
        <f>IF(_jhy_month_day!A290="","",_jhy_month_day!A290)</f>
        <v/>
      </c>
      <c r="X294" s="420" t="str">
        <f>IF(_jhy_month_day!B290="","",_jhy_month_day!B290/100)</f>
        <v/>
      </c>
      <c r="Y294" s="420" t="str">
        <f>IF(_jhy_month_day!C290="","",_jhy_month_day!C290/100)</f>
        <v/>
      </c>
      <c r="Z294" s="439">
        <f t="shared" si="1641"/>
        <v>73</v>
      </c>
      <c r="AA294" s="440" t="str">
        <f>IF(_tag_month_day!G290="","",_tag_month_day!G290/100)</f>
        <v/>
      </c>
      <c r="AB294" s="440" t="str">
        <f>IF(_tag_month_day!H290="","",_tag_month_day!H290/100)</f>
        <v/>
      </c>
      <c r="AC294" s="193">
        <f t="shared" si="1597"/>
        <v>1.59963432013121</v>
      </c>
      <c r="AD294" s="441" t="str">
        <f t="shared" si="1598"/>
        <v/>
      </c>
      <c r="AE294" s="442" t="str">
        <f t="shared" si="1599"/>
        <v/>
      </c>
      <c r="AF294" s="443">
        <v>1</v>
      </c>
      <c r="AG294" s="68" t="str">
        <f>IF(_duihao_month_day!A290="","",_duihao_month_day!A290)</f>
        <v/>
      </c>
      <c r="AH294" s="463">
        <f>IF(_gyk_month_day!B290="",AH293,_gyk_month_day!B290)</f>
        <v>820</v>
      </c>
      <c r="AI294" s="464" t="e">
        <f t="shared" si="1625"/>
        <v>#VALUE!</v>
      </c>
      <c r="AJ294" s="68" t="str">
        <f>IF(_tag_month_day!I290="","",_tag_month_day!I290)</f>
        <v/>
      </c>
      <c r="AK294" s="465" t="str">
        <f>IF(_tzyy_month_day!A290="","",_tzyy_month_day!A290)</f>
        <v/>
      </c>
      <c r="AL294" s="465" t="str">
        <f>IF(_tzyy_month_day!B290="","",_tzyy_month_day!B290)</f>
        <v/>
      </c>
      <c r="AM294" s="465" t="str">
        <f>IF(_tzyy_month_day!C290="","",_tzyy_month_day!C290)</f>
        <v/>
      </c>
      <c r="AN294" s="466" t="str">
        <f>IF(_tag_month_day!CG290="","",_tag_month_day!CG290)</f>
        <v/>
      </c>
      <c r="AO294" s="466" t="str">
        <f>IF(_tag_month_day!CH290="","",_tag_month_day!CH290)</f>
        <v/>
      </c>
      <c r="AP294" s="486" t="e">
        <f t="shared" si="1600"/>
        <v>#VALUE!</v>
      </c>
      <c r="AQ294" s="487" t="str">
        <f>IF(_tag_month_day!J290="","",_tag_month_day!J290/100)</f>
        <v/>
      </c>
      <c r="AR294" s="488">
        <f t="shared" si="1601"/>
        <v>1.3</v>
      </c>
      <c r="AS294" s="489" t="e">
        <f t="shared" si="1552"/>
        <v>#VALUE!</v>
      </c>
      <c r="AT294" s="489">
        <f t="shared" si="1602"/>
        <v>0</v>
      </c>
      <c r="AU294" s="490" t="str">
        <f>IF(_tag_month_day!K290="","",_tag_month_day!K290)</f>
        <v/>
      </c>
      <c r="AV294" s="491" t="str">
        <f>IF(_tag_month_day!L290="","",_tag_month_day!L290/100)</f>
        <v/>
      </c>
      <c r="AW294" s="420">
        <f t="shared" si="1524"/>
        <v>0</v>
      </c>
      <c r="AX294" s="420">
        <f t="shared" si="1603"/>
        <v>0</v>
      </c>
      <c r="AY294" s="420" t="str">
        <f>IF(_tag_month_day!M290="","",_tag_month_day!M290/100)</f>
        <v/>
      </c>
      <c r="AZ294" s="420" t="str">
        <f>IF(_tag_month_day!N290="","",_tag_month_day!N290/100)</f>
        <v/>
      </c>
      <c r="BA294" s="420" t="str">
        <f>IF(_tag_month_day!O290="","",_tag_month_day!O290/100)</f>
        <v/>
      </c>
      <c r="BB294" s="496" t="str">
        <f>IF(_tag_month_day!P290="","",_tag_month_day!P290/100)</f>
        <v/>
      </c>
      <c r="BC294" s="496">
        <f t="shared" si="1604"/>
        <v>0</v>
      </c>
      <c r="BD294" s="496" t="str">
        <f>IF(_tag_month_day!Q290="","",_tag_month_day!Q290/100)</f>
        <v/>
      </c>
      <c r="BE294" s="510" t="str">
        <f>IF(_tag_month_day!R290="","",_tag_month_day!R290/100)</f>
        <v/>
      </c>
      <c r="BF294" s="413" t="str">
        <f>IF(_tag_month_day!CC290="","",_tag_month_day!CC290/100)</f>
        <v/>
      </c>
      <c r="BG294" s="511" t="e">
        <f t="shared" si="1553"/>
        <v>#VALUE!</v>
      </c>
      <c r="BH294" s="198">
        <f t="shared" si="1554"/>
        <v>0</v>
      </c>
      <c r="BI294" s="512" t="e">
        <f>IF(CX294=0,BI293,(DK294*查询!$R$5+DL294*查询!$Q$5+DM294*查询!$N$5+DN294*查询!$O$5+DO294*查询!$P$5)*AF294/CX294)</f>
        <v>#VALUE!</v>
      </c>
      <c r="BJ294" s="512" t="e">
        <f>IF(CX294=0,BJ293,(DP294*查询!$S$5+DQ294*查询!$T$5+DR294*查询!$U$5)*AF294/CX294)</f>
        <v>#VALUE!</v>
      </c>
      <c r="BK294" s="512">
        <f t="shared" si="1605"/>
        <v>1</v>
      </c>
      <c r="BL294" s="513" t="str">
        <f>IF(_cfyc_month_day!A290="","",_cfyc_month_day!A290)</f>
        <v/>
      </c>
      <c r="BM294" s="513" t="str">
        <f>IF(_cfyc_month_day!B290="","",_cfyc_month_day!B290)</f>
        <v/>
      </c>
      <c r="BN294" s="513" t="str">
        <f>IF(_cfyc_month_day!C290="","",_cfyc_month_day!C290)</f>
        <v/>
      </c>
      <c r="BO294" s="522" t="str">
        <f>IF(_cfyc_month_day!D290="","",_cfyc_month_day!D290)</f>
        <v/>
      </c>
      <c r="BP294" s="522" t="str">
        <f>IF(_cfyc_month_day!E290="","",_cfyc_month_day!E290)</f>
        <v/>
      </c>
      <c r="BQ294" s="522" t="str">
        <f>IF(_cfyc_month_day!F290="","",_cfyc_month_day!F290)</f>
        <v/>
      </c>
      <c r="BR294" s="513" t="str">
        <f>IF(_tag_month_day!T290="","",_tag_month_day!T290)</f>
        <v/>
      </c>
      <c r="BS294" s="513" t="str">
        <f>IF(_tag_month_day!U290="","",_tag_month_day!U290)</f>
        <v/>
      </c>
      <c r="BT294" s="523" t="str">
        <f t="shared" si="1606"/>
        <v/>
      </c>
      <c r="BU294" s="223" t="str">
        <f>IF(_tag_month_day!V290="","",_tag_month_day!V290)</f>
        <v/>
      </c>
      <c r="BV294" s="206" t="str">
        <f>IF(_tag_month_day!W290="","",_tag_month_day!W290)</f>
        <v/>
      </c>
      <c r="BW294" s="540" t="str">
        <f>IF(_tag_month_day!X290="","",_tag_month_day!X290)</f>
        <v/>
      </c>
      <c r="BX294" s="540" t="str">
        <f>IF(_tag_month_day!Y290="","",_tag_month_day!Y290)</f>
        <v/>
      </c>
      <c r="BY294" s="541">
        <f ca="1" t="shared" si="1607"/>
        <v>43629.1249999993</v>
      </c>
      <c r="BZ294" s="542"/>
      <c r="CA294" s="543" t="str">
        <f>IF(_jhy2_month_day!A290="","",_jhy2_month_day!A290)</f>
        <v/>
      </c>
      <c r="CB294" s="464" t="str">
        <f>IF(_jhy2_month_day!B290="","",_jhy2_month_day!B290)</f>
        <v/>
      </c>
      <c r="CC294" s="464" t="str">
        <f>IF(_jhy2_month_day!C290="","",_jhy2_month_day!C290)</f>
        <v/>
      </c>
      <c r="CD294" s="464" t="str">
        <f>IF(_jhy2_month_day!D290="","",_jhy2_month_day!D290)</f>
        <v/>
      </c>
      <c r="CE294" s="464" t="str">
        <f>IF(_jhy2_month_day!E290="","",_jhy2_month_day!E290)</f>
        <v/>
      </c>
      <c r="CF294" s="464" t="str">
        <f>IF(_jhy2_month_day!F290="","",_jhy2_month_day!F290)</f>
        <v/>
      </c>
      <c r="CG294" s="464" t="str">
        <f>IF(_jhy2_month_day!G290="","",_jhy2_month_day!G290)</f>
        <v/>
      </c>
      <c r="CH294" s="464" t="str">
        <f>IF(_jhy2_month_day!H290="","",_jhy2_month_day!H290)</f>
        <v/>
      </c>
      <c r="CI294" s="464" t="str">
        <f>IF(_jhy2_month_day!I290="","",_jhy2_month_day!I290)</f>
        <v/>
      </c>
      <c r="CJ294" s="464" t="str">
        <f>IF(_jhy2_month_day!J290="","",_jhy2_month_day!J290)</f>
        <v/>
      </c>
      <c r="CK294" s="464" t="str">
        <f>IF(_jhy2_month_day!K290="","",_jhy2_month_day!K290)</f>
        <v/>
      </c>
      <c r="CL294" s="562" t="str">
        <f>IF(_jhy2_month_day!L290="","",_jhy2_month_day!L290)</f>
        <v/>
      </c>
      <c r="CM294" s="562" t="str">
        <f>IF(_jhy2_month_day!M290="","",_jhy2_month_day!M290)</f>
        <v/>
      </c>
      <c r="CN294" s="562" t="str">
        <f>IF(_jhy2_month_day!N290="","",_jhy2_month_day!N290)</f>
        <v/>
      </c>
      <c r="CO294" s="562" t="str">
        <f>IF(_jhy2_month_day!O290="","",_jhy2_month_day!O290)</f>
        <v/>
      </c>
      <c r="CP294" s="562" t="str">
        <f>IF(_jhy2_month_day!P290="","",_jhy2_month_day!P290)</f>
        <v/>
      </c>
      <c r="CQ294" s="562" t="str">
        <f>IF(_jhy2_month_day!Q290="","",_jhy2_month_day!Q290)</f>
        <v/>
      </c>
      <c r="CR294" s="563" t="str">
        <f>IF(_jhy2_month_day!R290="","",_jhy2_month_day!R290)</f>
        <v/>
      </c>
      <c r="CS294" s="576" t="str">
        <f>IF(_jhy2_month_day!S290="","",_jhy2_month_day!S290)</f>
        <v/>
      </c>
      <c r="CT294" s="562" t="str">
        <f>IF(_jhy2_month_day!T290="","",_jhy2_month_day!T290)</f>
        <v/>
      </c>
      <c r="CU294" s="577" t="e">
        <f t="shared" si="1555"/>
        <v>#VALUE!</v>
      </c>
      <c r="CV294" s="198" t="e">
        <f t="shared" si="1556"/>
        <v>#VALUE!</v>
      </c>
      <c r="CW294" s="192" t="e">
        <f t="shared" si="1557"/>
        <v>#VALUE!</v>
      </c>
      <c r="CX294" s="192" t="e">
        <f t="shared" si="1558"/>
        <v>#VALUE!</v>
      </c>
      <c r="CY294" s="202" t="e">
        <f t="shared" si="1559"/>
        <v>#VALUE!</v>
      </c>
      <c r="CZ294" s="192" t="e">
        <f t="shared" ref="CZ294:DI294" si="1782">$AJ294*EF294</f>
        <v>#VALUE!</v>
      </c>
      <c r="DA294" s="192" t="e">
        <f t="shared" si="1782"/>
        <v>#VALUE!</v>
      </c>
      <c r="DB294" s="192" t="e">
        <f t="shared" si="1782"/>
        <v>#VALUE!</v>
      </c>
      <c r="DC294" s="192" t="e">
        <f t="shared" si="1782"/>
        <v>#VALUE!</v>
      </c>
      <c r="DD294" s="192" t="e">
        <f t="shared" si="1782"/>
        <v>#VALUE!</v>
      </c>
      <c r="DE294" s="192" t="e">
        <f t="shared" si="1782"/>
        <v>#VALUE!</v>
      </c>
      <c r="DF294" s="192" t="e">
        <f t="shared" si="1782"/>
        <v>#VALUE!</v>
      </c>
      <c r="DG294" s="192" t="e">
        <f t="shared" si="1782"/>
        <v>#VALUE!</v>
      </c>
      <c r="DH294" s="192" t="e">
        <f t="shared" si="1782"/>
        <v>#VALUE!</v>
      </c>
      <c r="DI294" s="192" t="e">
        <f t="shared" si="1782"/>
        <v>#VALUE!</v>
      </c>
      <c r="DJ294" s="192" t="e">
        <f t="shared" si="1561"/>
        <v>#VALUE!</v>
      </c>
      <c r="DK294" s="192" t="e">
        <f t="shared" si="1562"/>
        <v>#VALUE!</v>
      </c>
      <c r="DL294" s="192" t="e">
        <f t="shared" si="1563"/>
        <v>#VALUE!</v>
      </c>
      <c r="DM294" s="192" t="e">
        <f t="shared" si="1564"/>
        <v>#VALUE!</v>
      </c>
      <c r="DN294" s="192" t="e">
        <f t="shared" si="1565"/>
        <v>#VALUE!</v>
      </c>
      <c r="DO294" s="192" t="e">
        <f t="shared" si="1566"/>
        <v>#VALUE!</v>
      </c>
      <c r="DP294" s="192" t="e">
        <f t="shared" si="1567"/>
        <v>#VALUE!</v>
      </c>
      <c r="DQ294" s="192" t="e">
        <f t="shared" si="1568"/>
        <v>#VALUE!</v>
      </c>
      <c r="DR294" s="192" t="e">
        <f t="shared" si="1569"/>
        <v>#VALUE!</v>
      </c>
      <c r="DS294" s="192" t="e">
        <f t="shared" si="1570"/>
        <v>#VALUE!</v>
      </c>
      <c r="DT294" s="192" t="e">
        <f t="shared" si="1571"/>
        <v>#VALUE!</v>
      </c>
      <c r="DU294" s="192" t="e">
        <f t="shared" si="1572"/>
        <v>#VALUE!</v>
      </c>
      <c r="DV294" s="198" t="e">
        <f t="shared" si="1573"/>
        <v>#VALUE!</v>
      </c>
      <c r="DW294" s="198" t="e">
        <f t="shared" si="1574"/>
        <v>#DIV/0!</v>
      </c>
      <c r="DX294" s="198" t="e">
        <f t="shared" si="1575"/>
        <v>#DIV/0!</v>
      </c>
      <c r="DY294" s="198" t="e">
        <f t="shared" si="1576"/>
        <v>#VALUE!</v>
      </c>
      <c r="DZ294" s="198" t="e">
        <f t="shared" si="1577"/>
        <v>#VALUE!</v>
      </c>
      <c r="EA294" s="198" t="e">
        <f t="shared" si="1578"/>
        <v>#VALUE!</v>
      </c>
      <c r="EB294" s="198" t="e">
        <f t="shared" si="1579"/>
        <v>#VALUE!</v>
      </c>
      <c r="EC294" s="198" t="e">
        <f t="shared" si="1580"/>
        <v>#DIV/0!</v>
      </c>
      <c r="ED294" s="198" t="e">
        <f t="shared" si="1581"/>
        <v>#VALUE!</v>
      </c>
      <c r="EE294" s="198" t="e">
        <f t="shared" si="1582"/>
        <v>#VALUE!</v>
      </c>
      <c r="EF294" s="198" t="e">
        <f t="shared" ref="EF294:EO294" si="1783">DV294/SUM($DV294:$EE294)</f>
        <v>#VALUE!</v>
      </c>
      <c r="EG294" s="198" t="e">
        <f t="shared" si="1783"/>
        <v>#DIV/0!</v>
      </c>
      <c r="EH294" s="198" t="e">
        <f t="shared" si="1783"/>
        <v>#DIV/0!</v>
      </c>
      <c r="EI294" s="198" t="e">
        <f t="shared" si="1783"/>
        <v>#VALUE!</v>
      </c>
      <c r="EJ294" s="198" t="e">
        <f t="shared" si="1783"/>
        <v>#VALUE!</v>
      </c>
      <c r="EK294" s="198" t="e">
        <f t="shared" si="1783"/>
        <v>#VALUE!</v>
      </c>
      <c r="EL294" s="198" t="e">
        <f t="shared" si="1783"/>
        <v>#VALUE!</v>
      </c>
      <c r="EM294" s="198" t="e">
        <f t="shared" si="1783"/>
        <v>#DIV/0!</v>
      </c>
      <c r="EN294" s="198" t="e">
        <f t="shared" si="1783"/>
        <v>#VALUE!</v>
      </c>
      <c r="EO294" s="198" t="e">
        <f t="shared" si="1783"/>
        <v>#VALUE!</v>
      </c>
      <c r="EP294" s="511">
        <f t="shared" ref="EP294:EW294" si="1784">EP293</f>
        <v>0.08</v>
      </c>
      <c r="EQ294" s="511">
        <f t="shared" si="1784"/>
        <v>0.015</v>
      </c>
      <c r="ER294" s="511">
        <f t="shared" si="1784"/>
        <v>0.015</v>
      </c>
      <c r="ES294" s="511">
        <f t="shared" si="1784"/>
        <v>0.015</v>
      </c>
      <c r="ET294" s="511">
        <f t="shared" si="1784"/>
        <v>0.015</v>
      </c>
      <c r="EU294" s="511">
        <f t="shared" si="1784"/>
        <v>0.09</v>
      </c>
      <c r="EV294" s="511">
        <f t="shared" si="1784"/>
        <v>0.09</v>
      </c>
      <c r="EW294" s="511">
        <f t="shared" si="1784"/>
        <v>0.09</v>
      </c>
      <c r="EX294" s="420" t="str">
        <f>IF(_tag_month_day!AS290="","",_tag_month_day!AS290/100)</f>
        <v/>
      </c>
      <c r="EY294" s="420" t="str">
        <f>IF(_tag_month_day!AT290="","",_tag_month_day!AT290/100)</f>
        <v/>
      </c>
      <c r="EZ294" s="420" t="str">
        <f>IF(_tag_month_day!AU290="","",_tag_month_day!AU290/100)</f>
        <v/>
      </c>
      <c r="FA294" s="420" t="str">
        <f>IF(_tag_month_day!AV290="","",_tag_month_day!AV290/100)</f>
        <v/>
      </c>
      <c r="FB294" s="420" t="str">
        <f>IF(_tag_month_day!AW290="","",_tag_month_day!AW290/100)</f>
        <v/>
      </c>
      <c r="FC294" s="420" t="str">
        <f>IF(_tag_month_day!AX290="","",_tag_month_day!AX290/100)</f>
        <v/>
      </c>
      <c r="FD294" s="510">
        <f t="shared" si="1611"/>
        <v>0.33</v>
      </c>
      <c r="FE294" s="510">
        <f t="shared" si="1612"/>
        <v>0.19</v>
      </c>
      <c r="FF294" s="510">
        <f t="shared" si="1613"/>
        <v>0.003</v>
      </c>
      <c r="FG294" s="510">
        <f t="shared" si="1614"/>
        <v>0</v>
      </c>
      <c r="FH294" s="603">
        <f t="shared" si="1615"/>
        <v>0.0001</v>
      </c>
      <c r="FI294" s="510">
        <f t="shared" ref="FI294:FR294" si="1785">FI293</f>
        <v>0.41</v>
      </c>
      <c r="FJ294" s="510">
        <f t="shared" si="1785"/>
        <v>0.11</v>
      </c>
      <c r="FK294" s="510">
        <f t="shared" si="1785"/>
        <v>0.015</v>
      </c>
      <c r="FL294" s="510">
        <f t="shared" si="1785"/>
        <v>0</v>
      </c>
      <c r="FM294" s="603">
        <f t="shared" si="1785"/>
        <v>0.0001</v>
      </c>
      <c r="FN294" s="510" t="str">
        <f>IF(_tag_month_day!AY290="","",_tag_month_day!AY290/100)</f>
        <v/>
      </c>
      <c r="FO294" s="510" t="str">
        <f>IF(_tag_month_day!AZ290="","",_tag_month_day!AZ290/100)</f>
        <v/>
      </c>
      <c r="FP294" s="510" t="str">
        <f>IF(_tag_month_day!BA290="","",_tag_month_day!BA290/100)</f>
        <v/>
      </c>
      <c r="FQ294" s="510" t="str">
        <f>IF(_tag_month_day!BB290="","",_tag_month_day!BB290/100)</f>
        <v/>
      </c>
      <c r="FR294" s="603" t="str">
        <f>IF(_tag_month_day!BC290="","",_tag_month_day!BC290/100)</f>
        <v/>
      </c>
      <c r="FS294" s="510" t="str">
        <f>IF(_tag_month_day!BD290="","",_tag_month_day!BD290/100)</f>
        <v/>
      </c>
      <c r="FT294" s="510" t="str">
        <f>IF(_tag_month_day!BE290="","",_tag_month_day!BE290/100)</f>
        <v/>
      </c>
      <c r="FU294" s="510" t="str">
        <f>IF(_tag_month_day!BF290="","",_tag_month_day!BF290/100)</f>
        <v/>
      </c>
      <c r="FV294" s="510" t="str">
        <f>IF(_tag_month_day!BG290="","",_tag_month_day!BG290/100)</f>
        <v/>
      </c>
      <c r="FW294" s="603" t="str">
        <f>IF(_tag_month_day!BH290="","",_tag_month_day!BH290/100)</f>
        <v/>
      </c>
      <c r="FX294" s="510" t="str">
        <f>IF(_tag_month_day!BI290="","",_tag_month_day!BI290/100)</f>
        <v/>
      </c>
      <c r="FY294" s="510" t="str">
        <f>IF(_tag_month_day!BJ290="","",_tag_month_day!BJ290/100)</f>
        <v/>
      </c>
      <c r="FZ294" s="605" t="str">
        <f>IF(_tag_month_day!BK290="","",_tag_month_day!BK290/100)</f>
        <v/>
      </c>
      <c r="GA294" s="510" t="str">
        <f>IF(_tag_month_day!BL290="","",_tag_month_day!BL290/100)</f>
        <v/>
      </c>
      <c r="GB294" s="603" t="str">
        <f>IF(_tag_month_day!BM290="","",_tag_month_day!BM290/100)</f>
        <v/>
      </c>
      <c r="GC294" s="420" t="str">
        <f>IF(_tag_month_day!BN290="","",_tag_month_day!BN290/100)</f>
        <v/>
      </c>
      <c r="GD294" s="420" t="str">
        <f>IF(_tag_month_day!BO290="","",_tag_month_day!BO290/100)</f>
        <v/>
      </c>
      <c r="GE294" s="420" t="str">
        <f>IF(_tag_month_day!BP290="","",_tag_month_day!BP290/100)</f>
        <v/>
      </c>
      <c r="GF294" s="420" t="str">
        <f>IF(_tag_month_day!BQ290="","",_tag_month_day!BQ290/100)</f>
        <v/>
      </c>
      <c r="GG294" s="420" t="str">
        <f>IF(_tag_month_day!BR290="","",_tag_month_day!BR290/100)</f>
        <v/>
      </c>
      <c r="GH294" s="420" t="str">
        <f>IF(_tag_month_day!BS290="","",_tag_month_day!BS290/100)</f>
        <v/>
      </c>
      <c r="GI294" s="603" t="str">
        <f>IF(_tag_month_day!BT290="","",_tag_month_day!BT290/100)</f>
        <v/>
      </c>
      <c r="GJ294" s="612" t="str">
        <f>IF(_tag_month_day!BU290="","",_tag_month_day!BU290/100)</f>
        <v/>
      </c>
      <c r="GK294" s="620" t="str">
        <f>IF(_tag_month_day!BV290="",IF(_rlcf_month_day!A$2="","",_rlcf_month_day!A$2/100),_tag_month_day!BV290/100)</f>
        <v/>
      </c>
      <c r="GL294" s="620" t="str">
        <f>IF(_tag_month_day!BW290="",IF(_rlcf_month_day!B$2="","",_rlcf_month_day!B$2/100),_tag_month_day!BW290/100)</f>
        <v/>
      </c>
      <c r="GM294" s="621" t="str">
        <f>IF(_tag_month_day!BX290="",IF(_rlcf_month_day!C$2="","",_rlcf_month_day!C$2/100),_tag_month_day!BX290/100)</f>
        <v/>
      </c>
      <c r="GN294" s="620" t="str">
        <f>IF(_tag_month_day!BV290="",IF(_rlcf_month_day!A$2="","",_rlcf_month_day!A$2/100),_tag_month_day!BV290/100)</f>
        <v/>
      </c>
      <c r="GO294" s="620" t="str">
        <f>IF(_tag_month_day!BW290="",IF(_rlcf_month_day!B$2="","",_rlcf_month_day!B$2/100),_tag_month_day!BW290/100)</f>
        <v/>
      </c>
      <c r="GP294" s="620" t="str">
        <f>IF(_tag_month_day!CD290="",IF(_rlcf_month_day!E$2="","",_rlcf_month_day!E$2/100),_tag_month_day!CD290/100)</f>
        <v/>
      </c>
      <c r="GQ294" s="620" t="str">
        <f>IF(_tag_month_day!CE290="",IF(_rlcf_month_day!F$2="","",_rlcf_month_day!F$2/100),_tag_month_day!CE290/100)</f>
        <v/>
      </c>
      <c r="GR294" s="621" t="str">
        <f>IF(_tag_month_day!CF290="",IF(_rlcf_month_day!G$2="","",_rlcf_month_day!G$2/100),_tag_month_day!CF290/100)</f>
        <v/>
      </c>
      <c r="GS294" s="626">
        <f t="shared" ref="GS294:HH294" si="1786">GS293</f>
        <v>0.953</v>
      </c>
      <c r="GT294" s="626">
        <f t="shared" si="1786"/>
        <v>0.55</v>
      </c>
      <c r="GU294" s="626">
        <f t="shared" si="1786"/>
        <v>0.55</v>
      </c>
      <c r="GV294" s="626">
        <f t="shared" si="1786"/>
        <v>0.55</v>
      </c>
      <c r="GW294" s="626">
        <f t="shared" si="1786"/>
        <v>0.5</v>
      </c>
      <c r="GX294" s="626">
        <f t="shared" si="1786"/>
        <v>0.935</v>
      </c>
      <c r="GY294" s="626">
        <f t="shared" si="1786"/>
        <v>0.15</v>
      </c>
      <c r="GZ294" s="626">
        <f t="shared" si="1786"/>
        <v>1</v>
      </c>
      <c r="HA294" s="632">
        <f t="shared" si="1786"/>
        <v>0.047</v>
      </c>
      <c r="HB294" s="632">
        <f t="shared" si="1786"/>
        <v>0.45</v>
      </c>
      <c r="HC294" s="632">
        <f t="shared" si="1786"/>
        <v>0.45</v>
      </c>
      <c r="HD294" s="632">
        <f t="shared" si="1786"/>
        <v>0.45</v>
      </c>
      <c r="HE294" s="632">
        <f t="shared" si="1786"/>
        <v>0.5</v>
      </c>
      <c r="HF294" s="632">
        <f t="shared" si="1786"/>
        <v>0.065</v>
      </c>
      <c r="HG294" s="632">
        <f t="shared" si="1786"/>
        <v>0.85</v>
      </c>
      <c r="HH294" s="632">
        <f t="shared" si="1786"/>
        <v>0</v>
      </c>
      <c r="HI294" s="68">
        <f t="shared" si="1587"/>
        <v>0</v>
      </c>
      <c r="HJ294" s="68" t="e">
        <f t="shared" si="1618"/>
        <v>#VALUE!</v>
      </c>
      <c r="HK294" s="202">
        <f t="shared" si="1619"/>
        <v>0.85</v>
      </c>
      <c r="HL294" s="464">
        <f t="shared" si="1620"/>
        <v>550000</v>
      </c>
      <c r="HM294" s="464">
        <f t="shared" si="1621"/>
        <v>480000</v>
      </c>
      <c r="HN294" s="192" t="e">
        <f t="shared" si="1588"/>
        <v>#VALUE!</v>
      </c>
      <c r="HO294" s="192" t="e">
        <f>HN294*HK294*$HO$2/HL294*1000000</f>
        <v>#VALUE!</v>
      </c>
      <c r="HP294" s="192" t="e">
        <f>HN294*HK294*$HP$2/HM294*1000000</f>
        <v>#VALUE!</v>
      </c>
    </row>
    <row r="295" customFormat="1" spans="1:224">
      <c r="A295" s="381">
        <v>290</v>
      </c>
      <c r="B295" s="54">
        <f ca="1" t="shared" si="1622"/>
        <v>43629</v>
      </c>
      <c r="C295" s="57">
        <f t="shared" si="1623"/>
        <v>0.0416666666666667</v>
      </c>
      <c r="D295" s="68" t="str">
        <f ca="1" t="shared" si="1589"/>
        <v>夜班</v>
      </c>
      <c r="E295" s="68" t="str">
        <f ca="1" t="shared" si="1590"/>
        <v>丁</v>
      </c>
      <c r="F295" s="68">
        <f ca="1">SUMPRODUCT((成本日报!$A$3:$A$95=计划!B295)*(成本日报!$B$3:$B$95=计划!$D295),成本日报!$C$3:$C$95)</f>
        <v>4</v>
      </c>
      <c r="G295" s="382">
        <f ca="1" t="shared" si="1624"/>
        <v>43629.041666666</v>
      </c>
      <c r="H295" s="382">
        <f ca="1" t="shared" si="1591"/>
        <v>43629.0486111104</v>
      </c>
      <c r="I295" s="382">
        <f ca="1" t="shared" si="1592"/>
        <v>43629.054166666</v>
      </c>
      <c r="J295" s="382">
        <f ca="1" t="shared" si="1593"/>
        <v>43629.0833333326</v>
      </c>
      <c r="K295" s="382">
        <f ca="1" t="shared" si="1594"/>
        <v>43629.1458333326</v>
      </c>
      <c r="L295" s="382">
        <f ca="1" t="shared" si="1595"/>
        <v>43629.166666666</v>
      </c>
      <c r="M295" s="398" t="str">
        <f>IF(_tag_month_day!A291="","",_tag_month_day!A291)</f>
        <v/>
      </c>
      <c r="N295" s="398" t="str">
        <f>IF(_tag_month_day!B291="","",_tag_month_day!B291)</f>
        <v/>
      </c>
      <c r="O295" s="399" t="e">
        <f t="shared" si="1596"/>
        <v>#VALUE!</v>
      </c>
      <c r="P295" s="398" t="str">
        <f>IF(_tag_month_day!C291="","",_tag_month_day!C291)</f>
        <v/>
      </c>
      <c r="Q295" s="398" t="str">
        <f>IF(_tag_month_day!D291="","",_tag_month_day!D291)</f>
        <v/>
      </c>
      <c r="R295" s="416">
        <f>IF(_tag_month_day!CB291="",R294,_tag_month_day!CB291/100)</f>
        <v>0.07</v>
      </c>
      <c r="S295" s="417" t="str">
        <f>IF(_tag_month_day!E291="","",_tag_month_day!E291)</f>
        <v/>
      </c>
      <c r="T295" s="417" t="str">
        <f>IF(_tag_month_day!F291="","",_tag_month_day!F291)</f>
        <v/>
      </c>
      <c r="U295" s="418" t="e">
        <f t="shared" si="1550"/>
        <v>#VALUE!</v>
      </c>
      <c r="V295" s="53" t="e">
        <f t="shared" si="1551"/>
        <v>#VALUE!</v>
      </c>
      <c r="W295" s="419" t="str">
        <f>IF(_jhy_month_day!A291="","",_jhy_month_day!A291)</f>
        <v/>
      </c>
      <c r="X295" s="420" t="str">
        <f>IF(_jhy_month_day!B291="","",_jhy_month_day!B291/100)</f>
        <v/>
      </c>
      <c r="Y295" s="420" t="str">
        <f>IF(_jhy_month_day!C291="","",_jhy_month_day!C291/100)</f>
        <v/>
      </c>
      <c r="Z295" s="439">
        <f t="shared" si="1641"/>
        <v>73</v>
      </c>
      <c r="AA295" s="440" t="str">
        <f>IF(_tag_month_day!G291="","",_tag_month_day!G291/100)</f>
        <v/>
      </c>
      <c r="AB295" s="440" t="str">
        <f>IF(_tag_month_day!H291="","",_tag_month_day!H291/100)</f>
        <v/>
      </c>
      <c r="AC295" s="193">
        <f t="shared" si="1597"/>
        <v>1.59963432013121</v>
      </c>
      <c r="AD295" s="441" t="str">
        <f t="shared" si="1598"/>
        <v/>
      </c>
      <c r="AE295" s="442" t="str">
        <f t="shared" si="1599"/>
        <v/>
      </c>
      <c r="AF295" s="443">
        <v>1</v>
      </c>
      <c r="AG295" s="68" t="str">
        <f>IF(_duihao_month_day!A291="","",_duihao_month_day!A291)</f>
        <v/>
      </c>
      <c r="AH295" s="463">
        <f>IF(_gyk_month_day!B291="",AH294,_gyk_month_day!B291)</f>
        <v>820</v>
      </c>
      <c r="AI295" s="464" t="e">
        <f t="shared" si="1625"/>
        <v>#VALUE!</v>
      </c>
      <c r="AJ295" s="68" t="str">
        <f>IF(_tag_month_day!I291="","",_tag_month_day!I291)</f>
        <v/>
      </c>
      <c r="AK295" s="465" t="str">
        <f>IF(_tzyy_month_day!A291="","",_tzyy_month_day!A291)</f>
        <v/>
      </c>
      <c r="AL295" s="465" t="str">
        <f>IF(_tzyy_month_day!B291="","",_tzyy_month_day!B291)</f>
        <v/>
      </c>
      <c r="AM295" s="465" t="str">
        <f>IF(_tzyy_month_day!C291="","",_tzyy_month_day!C291)</f>
        <v/>
      </c>
      <c r="AN295" s="466" t="str">
        <f>IF(_tag_month_day!CG291="","",_tag_month_day!CG291)</f>
        <v/>
      </c>
      <c r="AO295" s="466" t="str">
        <f>IF(_tag_month_day!CH291="","",_tag_month_day!CH291)</f>
        <v/>
      </c>
      <c r="AP295" s="486" t="e">
        <f t="shared" si="1600"/>
        <v>#VALUE!</v>
      </c>
      <c r="AQ295" s="487" t="str">
        <f>IF(_tag_month_day!J291="","",_tag_month_day!J291/100)</f>
        <v/>
      </c>
      <c r="AR295" s="488">
        <f t="shared" si="1601"/>
        <v>1.3</v>
      </c>
      <c r="AS295" s="489" t="e">
        <f t="shared" si="1552"/>
        <v>#VALUE!</v>
      </c>
      <c r="AT295" s="489">
        <f t="shared" si="1602"/>
        <v>0</v>
      </c>
      <c r="AU295" s="490" t="str">
        <f>IF(_tag_month_day!K291="","",_tag_month_day!K291)</f>
        <v/>
      </c>
      <c r="AV295" s="491" t="str">
        <f>IF(_tag_month_day!L291="","",_tag_month_day!L291/100)</f>
        <v/>
      </c>
      <c r="AW295" s="420">
        <f t="shared" si="1524"/>
        <v>0</v>
      </c>
      <c r="AX295" s="420">
        <f t="shared" si="1603"/>
        <v>0</v>
      </c>
      <c r="AY295" s="420" t="str">
        <f>IF(_tag_month_day!M291="","",_tag_month_day!M291/100)</f>
        <v/>
      </c>
      <c r="AZ295" s="420" t="str">
        <f>IF(_tag_month_day!N291="","",_tag_month_day!N291/100)</f>
        <v/>
      </c>
      <c r="BA295" s="420" t="str">
        <f>IF(_tag_month_day!O291="","",_tag_month_day!O291/100)</f>
        <v/>
      </c>
      <c r="BB295" s="496" t="str">
        <f>IF(_tag_month_day!P291="","",_tag_month_day!P291/100)</f>
        <v/>
      </c>
      <c r="BC295" s="496">
        <f t="shared" si="1604"/>
        <v>0</v>
      </c>
      <c r="BD295" s="496" t="str">
        <f>IF(_tag_month_day!Q291="","",_tag_month_day!Q291/100)</f>
        <v/>
      </c>
      <c r="BE295" s="510" t="str">
        <f>IF(_tag_month_day!R291="","",_tag_month_day!R291/100)</f>
        <v/>
      </c>
      <c r="BF295" s="413" t="str">
        <f>IF(_tag_month_day!CC291="","",_tag_month_day!CC291/100)</f>
        <v/>
      </c>
      <c r="BG295" s="511" t="e">
        <f t="shared" si="1553"/>
        <v>#VALUE!</v>
      </c>
      <c r="BH295" s="198">
        <f t="shared" si="1554"/>
        <v>0</v>
      </c>
      <c r="BI295" s="512" t="e">
        <f>IF(CX295=0,BI294,(DK295*查询!$R$5+DL295*查询!$Q$5+DM295*查询!$N$5+DN295*查询!$O$5+DO295*查询!$P$5)*AF295/CX295)</f>
        <v>#VALUE!</v>
      </c>
      <c r="BJ295" s="512" t="e">
        <f>IF(CX295=0,BJ294,(DP295*查询!$S$5+DQ295*查询!$T$5+DR295*查询!$U$5)*AF295/CX295)</f>
        <v>#VALUE!</v>
      </c>
      <c r="BK295" s="512">
        <f t="shared" si="1605"/>
        <v>1</v>
      </c>
      <c r="BL295" s="513" t="str">
        <f>IF(_cfyc_month_day!A291="","",_cfyc_month_day!A291)</f>
        <v/>
      </c>
      <c r="BM295" s="513" t="str">
        <f>IF(_cfyc_month_day!B291="","",_cfyc_month_day!B291)</f>
        <v/>
      </c>
      <c r="BN295" s="513" t="str">
        <f>IF(_cfyc_month_day!C291="","",_cfyc_month_day!C291)</f>
        <v/>
      </c>
      <c r="BO295" s="522" t="str">
        <f>IF(_cfyc_month_day!D291="","",_cfyc_month_day!D291)</f>
        <v/>
      </c>
      <c r="BP295" s="522" t="str">
        <f>IF(_cfyc_month_day!E291="","",_cfyc_month_day!E291)</f>
        <v/>
      </c>
      <c r="BQ295" s="522" t="str">
        <f>IF(_cfyc_month_day!F291="","",_cfyc_month_day!F291)</f>
        <v/>
      </c>
      <c r="BR295" s="513" t="str">
        <f>IF(_tag_month_day!T291="","",_tag_month_day!T291)</f>
        <v/>
      </c>
      <c r="BS295" s="513" t="str">
        <f>IF(_tag_month_day!U291="","",_tag_month_day!U291)</f>
        <v/>
      </c>
      <c r="BT295" s="523" t="str">
        <f t="shared" si="1606"/>
        <v/>
      </c>
      <c r="BU295" s="223" t="str">
        <f>IF(_tag_month_day!V291="","",_tag_month_day!V291)</f>
        <v/>
      </c>
      <c r="BV295" s="206" t="str">
        <f>IF(_tag_month_day!W291="","",_tag_month_day!W291)</f>
        <v/>
      </c>
      <c r="BW295" s="540" t="str">
        <f>IF(_tag_month_day!X291="","",_tag_month_day!X291)</f>
        <v/>
      </c>
      <c r="BX295" s="540" t="str">
        <f>IF(_tag_month_day!Y291="","",_tag_month_day!Y291)</f>
        <v/>
      </c>
      <c r="BY295" s="541">
        <f ca="1" t="shared" si="1607"/>
        <v>43629.166666666</v>
      </c>
      <c r="BZ295" s="542" t="s">
        <v>215</v>
      </c>
      <c r="CA295" s="543" t="str">
        <f>IF(_jhy2_month_day!A291="","",_jhy2_month_day!A291)</f>
        <v/>
      </c>
      <c r="CB295" s="464" t="str">
        <f>IF(_jhy2_month_day!B291="","",_jhy2_month_day!B291)</f>
        <v/>
      </c>
      <c r="CC295" s="464" t="str">
        <f>IF(_jhy2_month_day!C291="","",_jhy2_month_day!C291)</f>
        <v/>
      </c>
      <c r="CD295" s="464" t="str">
        <f>IF(_jhy2_month_day!D291="","",_jhy2_month_day!D291)</f>
        <v/>
      </c>
      <c r="CE295" s="464" t="str">
        <f>IF(_jhy2_month_day!E291="","",_jhy2_month_day!E291)</f>
        <v/>
      </c>
      <c r="CF295" s="464" t="str">
        <f>IF(_jhy2_month_day!F291="","",_jhy2_month_day!F291)</f>
        <v/>
      </c>
      <c r="CG295" s="464" t="str">
        <f>IF(_jhy2_month_day!G291="","",_jhy2_month_day!G291)</f>
        <v/>
      </c>
      <c r="CH295" s="464" t="str">
        <f>IF(_jhy2_month_day!H291="","",_jhy2_month_day!H291)</f>
        <v/>
      </c>
      <c r="CI295" s="464" t="str">
        <f>IF(_jhy2_month_day!I291="","",_jhy2_month_day!I291)</f>
        <v/>
      </c>
      <c r="CJ295" s="464" t="str">
        <f>IF(_jhy2_month_day!J291="","",_jhy2_month_day!J291)</f>
        <v/>
      </c>
      <c r="CK295" s="464" t="str">
        <f>IF(_jhy2_month_day!K291="","",_jhy2_month_day!K291)</f>
        <v/>
      </c>
      <c r="CL295" s="562" t="str">
        <f>IF(_jhy2_month_day!L291="","",_jhy2_month_day!L291)</f>
        <v/>
      </c>
      <c r="CM295" s="562" t="str">
        <f>IF(_jhy2_month_day!M291="","",_jhy2_month_day!M291)</f>
        <v/>
      </c>
      <c r="CN295" s="562" t="str">
        <f>IF(_jhy2_month_day!N291="","",_jhy2_month_day!N291)</f>
        <v/>
      </c>
      <c r="CO295" s="562" t="str">
        <f>IF(_jhy2_month_day!O291="","",_jhy2_month_day!O291)</f>
        <v/>
      </c>
      <c r="CP295" s="562" t="str">
        <f>IF(_jhy2_month_day!P291="","",_jhy2_month_day!P291)</f>
        <v/>
      </c>
      <c r="CQ295" s="562" t="str">
        <f>IF(_jhy2_month_day!Q291="","",_jhy2_month_day!Q291)</f>
        <v/>
      </c>
      <c r="CR295" s="563" t="str">
        <f>IF(_jhy2_month_day!R291="","",_jhy2_month_day!R291)</f>
        <v/>
      </c>
      <c r="CS295" s="576" t="str">
        <f>IF(_jhy2_month_day!S291="","",_jhy2_month_day!S291)</f>
        <v/>
      </c>
      <c r="CT295" s="562" t="str">
        <f>IF(_jhy2_month_day!T291="","",_jhy2_month_day!T291)</f>
        <v/>
      </c>
      <c r="CU295" s="577" t="e">
        <f t="shared" si="1555"/>
        <v>#VALUE!</v>
      </c>
      <c r="CV295" s="198" t="e">
        <f t="shared" si="1556"/>
        <v>#VALUE!</v>
      </c>
      <c r="CW295" s="192" t="e">
        <f t="shared" si="1557"/>
        <v>#VALUE!</v>
      </c>
      <c r="CX295" s="192" t="e">
        <f t="shared" si="1558"/>
        <v>#VALUE!</v>
      </c>
      <c r="CY295" s="202" t="e">
        <f t="shared" si="1559"/>
        <v>#VALUE!</v>
      </c>
      <c r="CZ295" s="192" t="e">
        <f t="shared" ref="CZ295:DI295" si="1787">$AJ295*EF295</f>
        <v>#VALUE!</v>
      </c>
      <c r="DA295" s="192" t="e">
        <f t="shared" si="1787"/>
        <v>#VALUE!</v>
      </c>
      <c r="DB295" s="192" t="e">
        <f t="shared" si="1787"/>
        <v>#VALUE!</v>
      </c>
      <c r="DC295" s="192" t="e">
        <f t="shared" si="1787"/>
        <v>#VALUE!</v>
      </c>
      <c r="DD295" s="192" t="e">
        <f t="shared" si="1787"/>
        <v>#VALUE!</v>
      </c>
      <c r="DE295" s="192" t="e">
        <f t="shared" si="1787"/>
        <v>#VALUE!</v>
      </c>
      <c r="DF295" s="192" t="e">
        <f t="shared" si="1787"/>
        <v>#VALUE!</v>
      </c>
      <c r="DG295" s="192" t="e">
        <f t="shared" si="1787"/>
        <v>#VALUE!</v>
      </c>
      <c r="DH295" s="192" t="e">
        <f t="shared" si="1787"/>
        <v>#VALUE!</v>
      </c>
      <c r="DI295" s="192" t="e">
        <f t="shared" si="1787"/>
        <v>#VALUE!</v>
      </c>
      <c r="DJ295" s="192" t="e">
        <f t="shared" si="1561"/>
        <v>#VALUE!</v>
      </c>
      <c r="DK295" s="192" t="e">
        <f t="shared" si="1562"/>
        <v>#VALUE!</v>
      </c>
      <c r="DL295" s="192" t="e">
        <f t="shared" si="1563"/>
        <v>#VALUE!</v>
      </c>
      <c r="DM295" s="192" t="e">
        <f t="shared" si="1564"/>
        <v>#VALUE!</v>
      </c>
      <c r="DN295" s="192" t="e">
        <f t="shared" si="1565"/>
        <v>#VALUE!</v>
      </c>
      <c r="DO295" s="192" t="e">
        <f t="shared" si="1566"/>
        <v>#VALUE!</v>
      </c>
      <c r="DP295" s="192" t="e">
        <f t="shared" si="1567"/>
        <v>#VALUE!</v>
      </c>
      <c r="DQ295" s="192" t="e">
        <f t="shared" si="1568"/>
        <v>#VALUE!</v>
      </c>
      <c r="DR295" s="192" t="e">
        <f t="shared" si="1569"/>
        <v>#VALUE!</v>
      </c>
      <c r="DS295" s="192" t="e">
        <f t="shared" si="1570"/>
        <v>#VALUE!</v>
      </c>
      <c r="DT295" s="192" t="e">
        <f t="shared" si="1571"/>
        <v>#VALUE!</v>
      </c>
      <c r="DU295" s="192" t="e">
        <f t="shared" si="1572"/>
        <v>#VALUE!</v>
      </c>
      <c r="DV295" s="198" t="e">
        <f t="shared" si="1573"/>
        <v>#VALUE!</v>
      </c>
      <c r="DW295" s="198" t="e">
        <f t="shared" si="1574"/>
        <v>#DIV/0!</v>
      </c>
      <c r="DX295" s="198" t="e">
        <f t="shared" si="1575"/>
        <v>#DIV/0!</v>
      </c>
      <c r="DY295" s="198" t="e">
        <f t="shared" si="1576"/>
        <v>#VALUE!</v>
      </c>
      <c r="DZ295" s="198" t="e">
        <f t="shared" si="1577"/>
        <v>#VALUE!</v>
      </c>
      <c r="EA295" s="198" t="e">
        <f t="shared" si="1578"/>
        <v>#VALUE!</v>
      </c>
      <c r="EB295" s="198" t="e">
        <f t="shared" si="1579"/>
        <v>#VALUE!</v>
      </c>
      <c r="EC295" s="198" t="e">
        <f t="shared" si="1580"/>
        <v>#DIV/0!</v>
      </c>
      <c r="ED295" s="198" t="e">
        <f t="shared" si="1581"/>
        <v>#VALUE!</v>
      </c>
      <c r="EE295" s="198" t="e">
        <f t="shared" si="1582"/>
        <v>#VALUE!</v>
      </c>
      <c r="EF295" s="198" t="e">
        <f t="shared" ref="EF295:EO295" si="1788">DV295/SUM($DV295:$EE295)</f>
        <v>#VALUE!</v>
      </c>
      <c r="EG295" s="198" t="e">
        <f t="shared" si="1788"/>
        <v>#DIV/0!</v>
      </c>
      <c r="EH295" s="198" t="e">
        <f t="shared" si="1788"/>
        <v>#DIV/0!</v>
      </c>
      <c r="EI295" s="198" t="e">
        <f t="shared" si="1788"/>
        <v>#VALUE!</v>
      </c>
      <c r="EJ295" s="198" t="e">
        <f t="shared" si="1788"/>
        <v>#VALUE!</v>
      </c>
      <c r="EK295" s="198" t="e">
        <f t="shared" si="1788"/>
        <v>#VALUE!</v>
      </c>
      <c r="EL295" s="198" t="e">
        <f t="shared" si="1788"/>
        <v>#VALUE!</v>
      </c>
      <c r="EM295" s="198" t="e">
        <f t="shared" si="1788"/>
        <v>#DIV/0!</v>
      </c>
      <c r="EN295" s="198" t="e">
        <f t="shared" si="1788"/>
        <v>#VALUE!</v>
      </c>
      <c r="EO295" s="198" t="e">
        <f t="shared" si="1788"/>
        <v>#VALUE!</v>
      </c>
      <c r="EP295" s="511">
        <f t="shared" ref="EP295:EW295" si="1789">EP294</f>
        <v>0.08</v>
      </c>
      <c r="EQ295" s="511">
        <f t="shared" si="1789"/>
        <v>0.015</v>
      </c>
      <c r="ER295" s="511">
        <f t="shared" si="1789"/>
        <v>0.015</v>
      </c>
      <c r="ES295" s="511">
        <f t="shared" si="1789"/>
        <v>0.015</v>
      </c>
      <c r="ET295" s="511">
        <f t="shared" si="1789"/>
        <v>0.015</v>
      </c>
      <c r="EU295" s="511">
        <f t="shared" si="1789"/>
        <v>0.09</v>
      </c>
      <c r="EV295" s="511">
        <f t="shared" si="1789"/>
        <v>0.09</v>
      </c>
      <c r="EW295" s="511">
        <f t="shared" si="1789"/>
        <v>0.09</v>
      </c>
      <c r="EX295" s="420" t="str">
        <f>IF(_tag_month_day!AS291="","",_tag_month_day!AS291/100)</f>
        <v/>
      </c>
      <c r="EY295" s="420" t="str">
        <f>IF(_tag_month_day!AT291="","",_tag_month_day!AT291/100)</f>
        <v/>
      </c>
      <c r="EZ295" s="420" t="str">
        <f>IF(_tag_month_day!AU291="","",_tag_month_day!AU291/100)</f>
        <v/>
      </c>
      <c r="FA295" s="420" t="str">
        <f>IF(_tag_month_day!AV291="","",_tag_month_day!AV291/100)</f>
        <v/>
      </c>
      <c r="FB295" s="420" t="str">
        <f>IF(_tag_month_day!AW291="","",_tag_month_day!AW291/100)</f>
        <v/>
      </c>
      <c r="FC295" s="420" t="str">
        <f>IF(_tag_month_day!AX291="","",_tag_month_day!AX291/100)</f>
        <v/>
      </c>
      <c r="FD295" s="510">
        <f t="shared" si="1611"/>
        <v>0.33</v>
      </c>
      <c r="FE295" s="510">
        <f t="shared" si="1612"/>
        <v>0.19</v>
      </c>
      <c r="FF295" s="510">
        <f t="shared" si="1613"/>
        <v>0.003</v>
      </c>
      <c r="FG295" s="510">
        <f t="shared" si="1614"/>
        <v>0</v>
      </c>
      <c r="FH295" s="603">
        <f t="shared" si="1615"/>
        <v>0.0001</v>
      </c>
      <c r="FI295" s="510">
        <f t="shared" ref="FI295:FR295" si="1790">FI294</f>
        <v>0.41</v>
      </c>
      <c r="FJ295" s="510">
        <f t="shared" si="1790"/>
        <v>0.11</v>
      </c>
      <c r="FK295" s="510">
        <f t="shared" si="1790"/>
        <v>0.015</v>
      </c>
      <c r="FL295" s="510">
        <f t="shared" si="1790"/>
        <v>0</v>
      </c>
      <c r="FM295" s="603">
        <f t="shared" si="1790"/>
        <v>0.0001</v>
      </c>
      <c r="FN295" s="510" t="str">
        <f>IF(_tag_month_day!AY291="","",_tag_month_day!AY291/100)</f>
        <v/>
      </c>
      <c r="FO295" s="510" t="str">
        <f>IF(_tag_month_day!AZ291="","",_tag_month_day!AZ291/100)</f>
        <v/>
      </c>
      <c r="FP295" s="510" t="str">
        <f>IF(_tag_month_day!BA291="","",_tag_month_day!BA291/100)</f>
        <v/>
      </c>
      <c r="FQ295" s="510" t="str">
        <f>IF(_tag_month_day!BB291="","",_tag_month_day!BB291/100)</f>
        <v/>
      </c>
      <c r="FR295" s="603" t="str">
        <f>IF(_tag_month_day!BC291="","",_tag_month_day!BC291/100)</f>
        <v/>
      </c>
      <c r="FS295" s="510" t="str">
        <f>IF(_tag_month_day!BD291="","",_tag_month_day!BD291/100)</f>
        <v/>
      </c>
      <c r="FT295" s="510" t="str">
        <f>IF(_tag_month_day!BE291="","",_tag_month_day!BE291/100)</f>
        <v/>
      </c>
      <c r="FU295" s="510" t="str">
        <f>IF(_tag_month_day!BF291="","",_tag_month_day!BF291/100)</f>
        <v/>
      </c>
      <c r="FV295" s="510" t="str">
        <f>IF(_tag_month_day!BG291="","",_tag_month_day!BG291/100)</f>
        <v/>
      </c>
      <c r="FW295" s="603" t="str">
        <f>IF(_tag_month_day!BH291="","",_tag_month_day!BH291/100)</f>
        <v/>
      </c>
      <c r="FX295" s="510" t="str">
        <f>IF(_tag_month_day!BI291="","",_tag_month_day!BI291/100)</f>
        <v/>
      </c>
      <c r="FY295" s="510" t="str">
        <f>IF(_tag_month_day!BJ291="","",_tag_month_day!BJ291/100)</f>
        <v/>
      </c>
      <c r="FZ295" s="605" t="str">
        <f>IF(_tag_month_day!BK291="","",_tag_month_day!BK291/100)</f>
        <v/>
      </c>
      <c r="GA295" s="510" t="str">
        <f>IF(_tag_month_day!BL291="","",_tag_month_day!BL291/100)</f>
        <v/>
      </c>
      <c r="GB295" s="603" t="str">
        <f>IF(_tag_month_day!BM291="","",_tag_month_day!BM291/100)</f>
        <v/>
      </c>
      <c r="GC295" s="420" t="str">
        <f>IF(_tag_month_day!BN291="","",_tag_month_day!BN291/100)</f>
        <v/>
      </c>
      <c r="GD295" s="420" t="str">
        <f>IF(_tag_month_day!BO291="","",_tag_month_day!BO291/100)</f>
        <v/>
      </c>
      <c r="GE295" s="420" t="str">
        <f>IF(_tag_month_day!BP291="","",_tag_month_day!BP291/100)</f>
        <v/>
      </c>
      <c r="GF295" s="420" t="str">
        <f>IF(_tag_month_day!BQ291="","",_tag_month_day!BQ291/100)</f>
        <v/>
      </c>
      <c r="GG295" s="420" t="str">
        <f>IF(_tag_month_day!BR291="","",_tag_month_day!BR291/100)</f>
        <v/>
      </c>
      <c r="GH295" s="420" t="str">
        <f>IF(_tag_month_day!BS291="","",_tag_month_day!BS291/100)</f>
        <v/>
      </c>
      <c r="GI295" s="603" t="str">
        <f>IF(_tag_month_day!BT291="","",_tag_month_day!BT291/100)</f>
        <v/>
      </c>
      <c r="GJ295" s="612" t="str">
        <f>IF(_tag_month_day!BU291="","",_tag_month_day!BU291/100)</f>
        <v/>
      </c>
      <c r="GK295" s="620" t="str">
        <f>IF(_tag_month_day!BV291="",IF(_rlcf_month_day!A$2="","",_rlcf_month_day!A$2/100),_tag_month_day!BV291/100)</f>
        <v/>
      </c>
      <c r="GL295" s="620" t="str">
        <f>IF(_tag_month_day!BW291="",IF(_rlcf_month_day!B$2="","",_rlcf_month_day!B$2/100),_tag_month_day!BW291/100)</f>
        <v/>
      </c>
      <c r="GM295" s="621" t="str">
        <f>IF(_tag_month_day!BX291="",IF(_rlcf_month_day!C$2="","",_rlcf_month_day!C$2/100),_tag_month_day!BX291/100)</f>
        <v/>
      </c>
      <c r="GN295" s="620" t="str">
        <f>IF(_tag_month_day!BV291="",IF(_rlcf_month_day!A$2="","",_rlcf_month_day!A$2/100),_tag_month_day!BV291/100)</f>
        <v/>
      </c>
      <c r="GO295" s="620" t="str">
        <f>IF(_tag_month_day!BW291="",IF(_rlcf_month_day!B$2="","",_rlcf_month_day!B$2/100),_tag_month_day!BW291/100)</f>
        <v/>
      </c>
      <c r="GP295" s="620" t="str">
        <f>IF(_tag_month_day!CD291="",IF(_rlcf_month_day!E$2="","",_rlcf_month_day!E$2/100),_tag_month_day!CD291/100)</f>
        <v/>
      </c>
      <c r="GQ295" s="620" t="str">
        <f>IF(_tag_month_day!CE291="",IF(_rlcf_month_day!F$2="","",_rlcf_month_day!F$2/100),_tag_month_day!CE291/100)</f>
        <v/>
      </c>
      <c r="GR295" s="621" t="str">
        <f>IF(_tag_month_day!CF291="",IF(_rlcf_month_day!G$2="","",_rlcf_month_day!G$2/100),_tag_month_day!CF291/100)</f>
        <v/>
      </c>
      <c r="GS295" s="626">
        <f t="shared" ref="GS295:HH295" si="1791">GS294</f>
        <v>0.953</v>
      </c>
      <c r="GT295" s="626">
        <f t="shared" si="1791"/>
        <v>0.55</v>
      </c>
      <c r="GU295" s="626">
        <f t="shared" si="1791"/>
        <v>0.55</v>
      </c>
      <c r="GV295" s="626">
        <f t="shared" si="1791"/>
        <v>0.55</v>
      </c>
      <c r="GW295" s="626">
        <f t="shared" si="1791"/>
        <v>0.5</v>
      </c>
      <c r="GX295" s="626">
        <f t="shared" si="1791"/>
        <v>0.935</v>
      </c>
      <c r="GY295" s="626">
        <f t="shared" si="1791"/>
        <v>0.15</v>
      </c>
      <c r="GZ295" s="626">
        <f t="shared" si="1791"/>
        <v>1</v>
      </c>
      <c r="HA295" s="632">
        <f t="shared" si="1791"/>
        <v>0.047</v>
      </c>
      <c r="HB295" s="632">
        <f t="shared" si="1791"/>
        <v>0.45</v>
      </c>
      <c r="HC295" s="632">
        <f t="shared" si="1791"/>
        <v>0.45</v>
      </c>
      <c r="HD295" s="632">
        <f t="shared" si="1791"/>
        <v>0.45</v>
      </c>
      <c r="HE295" s="632">
        <f t="shared" si="1791"/>
        <v>0.5</v>
      </c>
      <c r="HF295" s="632">
        <f t="shared" si="1791"/>
        <v>0.065</v>
      </c>
      <c r="HG295" s="632">
        <f t="shared" si="1791"/>
        <v>0.85</v>
      </c>
      <c r="HH295" s="632">
        <f t="shared" si="1791"/>
        <v>0</v>
      </c>
      <c r="HI295" s="68" t="e">
        <f t="shared" si="1587"/>
        <v>#VALUE!</v>
      </c>
      <c r="HJ295" s="68" t="e">
        <f t="shared" si="1618"/>
        <v>#VALUE!</v>
      </c>
      <c r="HK295" s="202">
        <f t="shared" si="1619"/>
        <v>0.85</v>
      </c>
      <c r="HL295" s="464">
        <f t="shared" si="1620"/>
        <v>550000</v>
      </c>
      <c r="HM295" s="464">
        <f t="shared" si="1621"/>
        <v>480000</v>
      </c>
      <c r="HN295" s="192" t="e">
        <f t="shared" si="1588"/>
        <v>#VALUE!</v>
      </c>
      <c r="HO295" s="192" t="e">
        <f>HN295*HK295*$HO$2/HL295*1000000</f>
        <v>#VALUE!</v>
      </c>
      <c r="HP295" s="192" t="e">
        <f>HN295*HK295*$HP$2/HM295*1000000</f>
        <v>#VALUE!</v>
      </c>
    </row>
    <row r="296" customFormat="1" spans="1:224">
      <c r="A296" s="381">
        <v>291</v>
      </c>
      <c r="B296" s="54">
        <f ca="1" t="shared" si="1622"/>
        <v>43629</v>
      </c>
      <c r="C296" s="57">
        <f t="shared" si="1623"/>
        <v>0.0416666666666667</v>
      </c>
      <c r="D296" s="68" t="str">
        <f ca="1" t="shared" si="1589"/>
        <v>夜班</v>
      </c>
      <c r="E296" s="68" t="str">
        <f ca="1" t="shared" si="1590"/>
        <v>丁</v>
      </c>
      <c r="F296" s="68">
        <f ca="1">SUMPRODUCT((成本日报!$A$3:$A$95=计划!B296)*(成本日报!$B$3:$B$95=计划!$D296),成本日报!$C$3:$C$95)</f>
        <v>4</v>
      </c>
      <c r="G296" s="382">
        <f ca="1" t="shared" si="1624"/>
        <v>43629.0833333326</v>
      </c>
      <c r="H296" s="382">
        <f ca="1" t="shared" si="1591"/>
        <v>43629.0902777771</v>
      </c>
      <c r="I296" s="382">
        <f ca="1" t="shared" si="1592"/>
        <v>43629.0958333326</v>
      </c>
      <c r="J296" s="382">
        <f ca="1" t="shared" si="1593"/>
        <v>43629.1249999993</v>
      </c>
      <c r="K296" s="382">
        <f ca="1" t="shared" si="1594"/>
        <v>43629.1874999993</v>
      </c>
      <c r="L296" s="382">
        <f ca="1" t="shared" si="1595"/>
        <v>43629.2083333326</v>
      </c>
      <c r="M296" s="398" t="str">
        <f>IF(_tag_month_day!A292="","",_tag_month_day!A292)</f>
        <v/>
      </c>
      <c r="N296" s="398" t="str">
        <f>IF(_tag_month_day!B292="","",_tag_month_day!B292)</f>
        <v/>
      </c>
      <c r="O296" s="399" t="e">
        <f t="shared" si="1596"/>
        <v>#VALUE!</v>
      </c>
      <c r="P296" s="398" t="str">
        <f>IF(_tag_month_day!C292="","",_tag_month_day!C292)</f>
        <v/>
      </c>
      <c r="Q296" s="398" t="str">
        <f>IF(_tag_month_day!D292="","",_tag_month_day!D292)</f>
        <v/>
      </c>
      <c r="R296" s="416">
        <f>IF(_tag_month_day!CB292="",R295,_tag_month_day!CB292/100)</f>
        <v>0.07</v>
      </c>
      <c r="S296" s="417" t="str">
        <f>IF(_tag_month_day!E292="","",_tag_month_day!E292)</f>
        <v/>
      </c>
      <c r="T296" s="417" t="str">
        <f>IF(_tag_month_day!F292="","",_tag_month_day!F292)</f>
        <v/>
      </c>
      <c r="U296" s="418" t="e">
        <f t="shared" si="1550"/>
        <v>#VALUE!</v>
      </c>
      <c r="V296" s="53" t="e">
        <f t="shared" si="1551"/>
        <v>#VALUE!</v>
      </c>
      <c r="W296" s="419" t="str">
        <f>IF(_jhy_month_day!A292="","",_jhy_month_day!A292)</f>
        <v/>
      </c>
      <c r="X296" s="420" t="str">
        <f>IF(_jhy_month_day!B292="","",_jhy_month_day!B292/100)</f>
        <v/>
      </c>
      <c r="Y296" s="420" t="str">
        <f>IF(_jhy_month_day!C292="","",_jhy_month_day!C292/100)</f>
        <v/>
      </c>
      <c r="Z296" s="439">
        <f t="shared" si="1641"/>
        <v>73</v>
      </c>
      <c r="AA296" s="440" t="str">
        <f>IF(_tag_month_day!G292="","",_tag_month_day!G292/100)</f>
        <v/>
      </c>
      <c r="AB296" s="440" t="str">
        <f>IF(_tag_month_day!H292="","",_tag_month_day!H292/100)</f>
        <v/>
      </c>
      <c r="AC296" s="193">
        <f t="shared" si="1597"/>
        <v>1.59963432013121</v>
      </c>
      <c r="AD296" s="441" t="str">
        <f t="shared" si="1598"/>
        <v/>
      </c>
      <c r="AE296" s="442" t="str">
        <f t="shared" si="1599"/>
        <v/>
      </c>
      <c r="AF296" s="443">
        <v>1</v>
      </c>
      <c r="AG296" s="68" t="str">
        <f>IF(_duihao_month_day!A292="","",_duihao_month_day!A292)</f>
        <v/>
      </c>
      <c r="AH296" s="463">
        <f>IF(_gyk_month_day!B292="",AH295,_gyk_month_day!B292)</f>
        <v>820</v>
      </c>
      <c r="AI296" s="464" t="e">
        <f t="shared" si="1625"/>
        <v>#VALUE!</v>
      </c>
      <c r="AJ296" s="68" t="str">
        <f>IF(_tag_month_day!I292="","",_tag_month_day!I292)</f>
        <v/>
      </c>
      <c r="AK296" s="465" t="str">
        <f>IF(_tzyy_month_day!A292="","",_tzyy_month_day!A292)</f>
        <v/>
      </c>
      <c r="AL296" s="465" t="str">
        <f>IF(_tzyy_month_day!B292="","",_tzyy_month_day!B292)</f>
        <v/>
      </c>
      <c r="AM296" s="465" t="str">
        <f>IF(_tzyy_month_day!C292="","",_tzyy_month_day!C292)</f>
        <v/>
      </c>
      <c r="AN296" s="466" t="str">
        <f>IF(_tag_month_day!CG292="","",_tag_month_day!CG292)</f>
        <v/>
      </c>
      <c r="AO296" s="466" t="str">
        <f>IF(_tag_month_day!CH292="","",_tag_month_day!CH292)</f>
        <v/>
      </c>
      <c r="AP296" s="486" t="e">
        <f t="shared" si="1600"/>
        <v>#VALUE!</v>
      </c>
      <c r="AQ296" s="487" t="str">
        <f>IF(_tag_month_day!J292="","",_tag_month_day!J292/100)</f>
        <v/>
      </c>
      <c r="AR296" s="488">
        <f t="shared" si="1601"/>
        <v>1.3</v>
      </c>
      <c r="AS296" s="489" t="e">
        <f t="shared" si="1552"/>
        <v>#VALUE!</v>
      </c>
      <c r="AT296" s="489">
        <f t="shared" si="1602"/>
        <v>0</v>
      </c>
      <c r="AU296" s="490" t="str">
        <f>IF(_tag_month_day!K292="","",_tag_month_day!K292)</f>
        <v/>
      </c>
      <c r="AV296" s="491" t="str">
        <f>IF(_tag_month_day!L292="","",_tag_month_day!L292/100)</f>
        <v/>
      </c>
      <c r="AW296" s="420">
        <f t="shared" si="1524"/>
        <v>0</v>
      </c>
      <c r="AX296" s="420">
        <f t="shared" si="1603"/>
        <v>0</v>
      </c>
      <c r="AY296" s="420" t="str">
        <f>IF(_tag_month_day!M292="","",_tag_month_day!M292/100)</f>
        <v/>
      </c>
      <c r="AZ296" s="420" t="str">
        <f>IF(_tag_month_day!N292="","",_tag_month_day!N292/100)</f>
        <v/>
      </c>
      <c r="BA296" s="420" t="str">
        <f>IF(_tag_month_day!O292="","",_tag_month_day!O292/100)</f>
        <v/>
      </c>
      <c r="BB296" s="496" t="str">
        <f>IF(_tag_month_day!P292="","",_tag_month_day!P292/100)</f>
        <v/>
      </c>
      <c r="BC296" s="496">
        <f t="shared" si="1604"/>
        <v>0</v>
      </c>
      <c r="BD296" s="496" t="str">
        <f>IF(_tag_month_day!Q292="","",_tag_month_day!Q292/100)</f>
        <v/>
      </c>
      <c r="BE296" s="510" t="str">
        <f>IF(_tag_month_day!R292="","",_tag_month_day!R292/100)</f>
        <v/>
      </c>
      <c r="BF296" s="413" t="str">
        <f>IF(_tag_month_day!CC292="","",_tag_month_day!CC292/100)</f>
        <v/>
      </c>
      <c r="BG296" s="511" t="e">
        <f t="shared" si="1553"/>
        <v>#VALUE!</v>
      </c>
      <c r="BH296" s="198">
        <f t="shared" si="1554"/>
        <v>0</v>
      </c>
      <c r="BI296" s="512" t="e">
        <f>IF(CX296=0,BI295,(DK296*查询!$R$5+DL296*查询!$Q$5+DM296*查询!$N$5+DN296*查询!$O$5+DO296*查询!$P$5)*AF296/CX296)</f>
        <v>#VALUE!</v>
      </c>
      <c r="BJ296" s="512" t="e">
        <f>IF(CX296=0,BJ295,(DP296*查询!$S$5+DQ296*查询!$T$5+DR296*查询!$U$5)*AF296/CX296)</f>
        <v>#VALUE!</v>
      </c>
      <c r="BK296" s="512">
        <f t="shared" si="1605"/>
        <v>1</v>
      </c>
      <c r="BL296" s="513" t="str">
        <f>IF(_cfyc_month_day!A292="","",_cfyc_month_day!A292)</f>
        <v/>
      </c>
      <c r="BM296" s="513" t="str">
        <f>IF(_cfyc_month_day!B292="","",_cfyc_month_day!B292)</f>
        <v/>
      </c>
      <c r="BN296" s="513" t="str">
        <f>IF(_cfyc_month_day!C292="","",_cfyc_month_day!C292)</f>
        <v/>
      </c>
      <c r="BO296" s="522" t="str">
        <f>IF(_cfyc_month_day!D292="","",_cfyc_month_day!D292)</f>
        <v/>
      </c>
      <c r="BP296" s="522" t="str">
        <f>IF(_cfyc_month_day!E292="","",_cfyc_month_day!E292)</f>
        <v/>
      </c>
      <c r="BQ296" s="522" t="str">
        <f>IF(_cfyc_month_day!F292="","",_cfyc_month_day!F292)</f>
        <v/>
      </c>
      <c r="BR296" s="513" t="str">
        <f>IF(_tag_month_day!T292="","",_tag_month_day!T292)</f>
        <v/>
      </c>
      <c r="BS296" s="513" t="str">
        <f>IF(_tag_month_day!U292="","",_tag_month_day!U292)</f>
        <v/>
      </c>
      <c r="BT296" s="523" t="str">
        <f t="shared" si="1606"/>
        <v/>
      </c>
      <c r="BU296" s="223" t="str">
        <f>IF(_tag_month_day!V292="","",_tag_month_day!V292)</f>
        <v/>
      </c>
      <c r="BV296" s="206" t="str">
        <f>IF(_tag_month_day!W292="","",_tag_month_day!W292)</f>
        <v/>
      </c>
      <c r="BW296" s="540" t="str">
        <f>IF(_tag_month_day!X292="","",_tag_month_day!X292)</f>
        <v/>
      </c>
      <c r="BX296" s="540" t="str">
        <f>IF(_tag_month_day!Y292="","",_tag_month_day!Y292)</f>
        <v/>
      </c>
      <c r="BY296" s="541">
        <f ca="1" t="shared" si="1607"/>
        <v>43629.2083333326</v>
      </c>
      <c r="BZ296" s="542"/>
      <c r="CA296" s="543" t="str">
        <f>IF(_jhy2_month_day!A292="","",_jhy2_month_day!A292)</f>
        <v/>
      </c>
      <c r="CB296" s="464" t="str">
        <f>IF(_jhy2_month_day!B292="","",_jhy2_month_day!B292)</f>
        <v/>
      </c>
      <c r="CC296" s="464" t="str">
        <f>IF(_jhy2_month_day!C292="","",_jhy2_month_day!C292)</f>
        <v/>
      </c>
      <c r="CD296" s="464" t="str">
        <f>IF(_jhy2_month_day!D292="","",_jhy2_month_day!D292)</f>
        <v/>
      </c>
      <c r="CE296" s="464" t="str">
        <f>IF(_jhy2_month_day!E292="","",_jhy2_month_day!E292)</f>
        <v/>
      </c>
      <c r="CF296" s="464" t="str">
        <f>IF(_jhy2_month_day!F292="","",_jhy2_month_day!F292)</f>
        <v/>
      </c>
      <c r="CG296" s="464" t="str">
        <f>IF(_jhy2_month_day!G292="","",_jhy2_month_day!G292)</f>
        <v/>
      </c>
      <c r="CH296" s="464" t="str">
        <f>IF(_jhy2_month_day!H292="","",_jhy2_month_day!H292)</f>
        <v/>
      </c>
      <c r="CI296" s="464" t="str">
        <f>IF(_jhy2_month_day!I292="","",_jhy2_month_day!I292)</f>
        <v/>
      </c>
      <c r="CJ296" s="464" t="str">
        <f>IF(_jhy2_month_day!J292="","",_jhy2_month_day!J292)</f>
        <v/>
      </c>
      <c r="CK296" s="464" t="str">
        <f>IF(_jhy2_month_day!K292="","",_jhy2_month_day!K292)</f>
        <v/>
      </c>
      <c r="CL296" s="562" t="str">
        <f>IF(_jhy2_month_day!L292="","",_jhy2_month_day!L292)</f>
        <v/>
      </c>
      <c r="CM296" s="562" t="str">
        <f>IF(_jhy2_month_day!M292="","",_jhy2_month_day!M292)</f>
        <v/>
      </c>
      <c r="CN296" s="562" t="str">
        <f>IF(_jhy2_month_day!N292="","",_jhy2_month_day!N292)</f>
        <v/>
      </c>
      <c r="CO296" s="562" t="str">
        <f>IF(_jhy2_month_day!O292="","",_jhy2_month_day!O292)</f>
        <v/>
      </c>
      <c r="CP296" s="562" t="str">
        <f>IF(_jhy2_month_day!P292="","",_jhy2_month_day!P292)</f>
        <v/>
      </c>
      <c r="CQ296" s="562" t="str">
        <f>IF(_jhy2_month_day!Q292="","",_jhy2_month_day!Q292)</f>
        <v/>
      </c>
      <c r="CR296" s="563" t="str">
        <f>IF(_jhy2_month_day!R292="","",_jhy2_month_day!R292)</f>
        <v/>
      </c>
      <c r="CS296" s="576" t="str">
        <f>IF(_jhy2_month_day!S292="","",_jhy2_month_day!S292)</f>
        <v/>
      </c>
      <c r="CT296" s="562" t="str">
        <f>IF(_jhy2_month_day!T292="","",_jhy2_month_day!T292)</f>
        <v/>
      </c>
      <c r="CU296" s="577" t="e">
        <f t="shared" si="1555"/>
        <v>#VALUE!</v>
      </c>
      <c r="CV296" s="198" t="e">
        <f t="shared" si="1556"/>
        <v>#VALUE!</v>
      </c>
      <c r="CW296" s="192" t="e">
        <f t="shared" si="1557"/>
        <v>#VALUE!</v>
      </c>
      <c r="CX296" s="192" t="e">
        <f t="shared" si="1558"/>
        <v>#VALUE!</v>
      </c>
      <c r="CY296" s="202" t="e">
        <f t="shared" si="1559"/>
        <v>#VALUE!</v>
      </c>
      <c r="CZ296" s="192" t="e">
        <f t="shared" ref="CZ296:DI296" si="1792">$AJ296*EF296</f>
        <v>#VALUE!</v>
      </c>
      <c r="DA296" s="192" t="e">
        <f t="shared" si="1792"/>
        <v>#VALUE!</v>
      </c>
      <c r="DB296" s="192" t="e">
        <f t="shared" si="1792"/>
        <v>#VALUE!</v>
      </c>
      <c r="DC296" s="192" t="e">
        <f t="shared" si="1792"/>
        <v>#VALUE!</v>
      </c>
      <c r="DD296" s="192" t="e">
        <f t="shared" si="1792"/>
        <v>#VALUE!</v>
      </c>
      <c r="DE296" s="192" t="e">
        <f t="shared" si="1792"/>
        <v>#VALUE!</v>
      </c>
      <c r="DF296" s="192" t="e">
        <f t="shared" si="1792"/>
        <v>#VALUE!</v>
      </c>
      <c r="DG296" s="192" t="e">
        <f t="shared" si="1792"/>
        <v>#VALUE!</v>
      </c>
      <c r="DH296" s="192" t="e">
        <f t="shared" si="1792"/>
        <v>#VALUE!</v>
      </c>
      <c r="DI296" s="192" t="e">
        <f t="shared" si="1792"/>
        <v>#VALUE!</v>
      </c>
      <c r="DJ296" s="192" t="e">
        <f t="shared" si="1561"/>
        <v>#VALUE!</v>
      </c>
      <c r="DK296" s="192" t="e">
        <f t="shared" si="1562"/>
        <v>#VALUE!</v>
      </c>
      <c r="DL296" s="192" t="e">
        <f t="shared" si="1563"/>
        <v>#VALUE!</v>
      </c>
      <c r="DM296" s="192" t="e">
        <f t="shared" si="1564"/>
        <v>#VALUE!</v>
      </c>
      <c r="DN296" s="192" t="e">
        <f t="shared" si="1565"/>
        <v>#VALUE!</v>
      </c>
      <c r="DO296" s="192" t="e">
        <f t="shared" si="1566"/>
        <v>#VALUE!</v>
      </c>
      <c r="DP296" s="192" t="e">
        <f t="shared" si="1567"/>
        <v>#VALUE!</v>
      </c>
      <c r="DQ296" s="192" t="e">
        <f t="shared" si="1568"/>
        <v>#VALUE!</v>
      </c>
      <c r="DR296" s="192" t="e">
        <f t="shared" si="1569"/>
        <v>#VALUE!</v>
      </c>
      <c r="DS296" s="192" t="e">
        <f t="shared" si="1570"/>
        <v>#VALUE!</v>
      </c>
      <c r="DT296" s="192" t="e">
        <f t="shared" si="1571"/>
        <v>#VALUE!</v>
      </c>
      <c r="DU296" s="192" t="e">
        <f t="shared" si="1572"/>
        <v>#VALUE!</v>
      </c>
      <c r="DV296" s="198" t="e">
        <f t="shared" si="1573"/>
        <v>#VALUE!</v>
      </c>
      <c r="DW296" s="198" t="e">
        <f t="shared" si="1574"/>
        <v>#DIV/0!</v>
      </c>
      <c r="DX296" s="198" t="e">
        <f t="shared" si="1575"/>
        <v>#DIV/0!</v>
      </c>
      <c r="DY296" s="198" t="e">
        <f t="shared" si="1576"/>
        <v>#VALUE!</v>
      </c>
      <c r="DZ296" s="198" t="e">
        <f t="shared" si="1577"/>
        <v>#VALUE!</v>
      </c>
      <c r="EA296" s="198" t="e">
        <f t="shared" si="1578"/>
        <v>#VALUE!</v>
      </c>
      <c r="EB296" s="198" t="e">
        <f t="shared" si="1579"/>
        <v>#VALUE!</v>
      </c>
      <c r="EC296" s="198" t="e">
        <f t="shared" si="1580"/>
        <v>#DIV/0!</v>
      </c>
      <c r="ED296" s="198" t="e">
        <f t="shared" si="1581"/>
        <v>#VALUE!</v>
      </c>
      <c r="EE296" s="198" t="e">
        <f t="shared" si="1582"/>
        <v>#VALUE!</v>
      </c>
      <c r="EF296" s="198" t="e">
        <f t="shared" ref="EF296:EO296" si="1793">DV296/SUM($DV296:$EE296)</f>
        <v>#VALUE!</v>
      </c>
      <c r="EG296" s="198" t="e">
        <f t="shared" si="1793"/>
        <v>#DIV/0!</v>
      </c>
      <c r="EH296" s="198" t="e">
        <f t="shared" si="1793"/>
        <v>#DIV/0!</v>
      </c>
      <c r="EI296" s="198" t="e">
        <f t="shared" si="1793"/>
        <v>#VALUE!</v>
      </c>
      <c r="EJ296" s="198" t="e">
        <f t="shared" si="1793"/>
        <v>#VALUE!</v>
      </c>
      <c r="EK296" s="198" t="e">
        <f t="shared" si="1793"/>
        <v>#VALUE!</v>
      </c>
      <c r="EL296" s="198" t="e">
        <f t="shared" si="1793"/>
        <v>#VALUE!</v>
      </c>
      <c r="EM296" s="198" t="e">
        <f t="shared" si="1793"/>
        <v>#DIV/0!</v>
      </c>
      <c r="EN296" s="198" t="e">
        <f t="shared" si="1793"/>
        <v>#VALUE!</v>
      </c>
      <c r="EO296" s="198" t="e">
        <f t="shared" si="1793"/>
        <v>#VALUE!</v>
      </c>
      <c r="EP296" s="511">
        <f t="shared" ref="EP296:EW296" si="1794">EP295</f>
        <v>0.08</v>
      </c>
      <c r="EQ296" s="511">
        <f t="shared" si="1794"/>
        <v>0.015</v>
      </c>
      <c r="ER296" s="511">
        <f t="shared" si="1794"/>
        <v>0.015</v>
      </c>
      <c r="ES296" s="511">
        <f t="shared" si="1794"/>
        <v>0.015</v>
      </c>
      <c r="ET296" s="511">
        <f t="shared" si="1794"/>
        <v>0.015</v>
      </c>
      <c r="EU296" s="511">
        <f t="shared" si="1794"/>
        <v>0.09</v>
      </c>
      <c r="EV296" s="511">
        <f t="shared" si="1794"/>
        <v>0.09</v>
      </c>
      <c r="EW296" s="511">
        <f t="shared" si="1794"/>
        <v>0.09</v>
      </c>
      <c r="EX296" s="420" t="str">
        <f>IF(_tag_month_day!AS292="","",_tag_month_day!AS292/100)</f>
        <v/>
      </c>
      <c r="EY296" s="420" t="str">
        <f>IF(_tag_month_day!AT292="","",_tag_month_day!AT292/100)</f>
        <v/>
      </c>
      <c r="EZ296" s="420" t="str">
        <f>IF(_tag_month_day!AU292="","",_tag_month_day!AU292/100)</f>
        <v/>
      </c>
      <c r="FA296" s="420" t="str">
        <f>IF(_tag_month_day!AV292="","",_tag_month_day!AV292/100)</f>
        <v/>
      </c>
      <c r="FB296" s="420" t="str">
        <f>IF(_tag_month_day!AW292="","",_tag_month_day!AW292/100)</f>
        <v/>
      </c>
      <c r="FC296" s="420" t="str">
        <f>IF(_tag_month_day!AX292="","",_tag_month_day!AX292/100)</f>
        <v/>
      </c>
      <c r="FD296" s="510">
        <f t="shared" si="1611"/>
        <v>0.33</v>
      </c>
      <c r="FE296" s="510">
        <f t="shared" si="1612"/>
        <v>0.19</v>
      </c>
      <c r="FF296" s="510">
        <f t="shared" si="1613"/>
        <v>0.003</v>
      </c>
      <c r="FG296" s="510">
        <f t="shared" si="1614"/>
        <v>0</v>
      </c>
      <c r="FH296" s="603">
        <f t="shared" si="1615"/>
        <v>0.0001</v>
      </c>
      <c r="FI296" s="510">
        <f t="shared" ref="FI296:FR296" si="1795">FI295</f>
        <v>0.41</v>
      </c>
      <c r="FJ296" s="510">
        <f t="shared" si="1795"/>
        <v>0.11</v>
      </c>
      <c r="FK296" s="510">
        <f t="shared" si="1795"/>
        <v>0.015</v>
      </c>
      <c r="FL296" s="510">
        <f t="shared" si="1795"/>
        <v>0</v>
      </c>
      <c r="FM296" s="603">
        <f t="shared" si="1795"/>
        <v>0.0001</v>
      </c>
      <c r="FN296" s="510" t="str">
        <f>IF(_tag_month_day!AY292="","",_tag_month_day!AY292/100)</f>
        <v/>
      </c>
      <c r="FO296" s="510" t="str">
        <f>IF(_tag_month_day!AZ292="","",_tag_month_day!AZ292/100)</f>
        <v/>
      </c>
      <c r="FP296" s="510" t="str">
        <f>IF(_tag_month_day!BA292="","",_tag_month_day!BA292/100)</f>
        <v/>
      </c>
      <c r="FQ296" s="510" t="str">
        <f>IF(_tag_month_day!BB292="","",_tag_month_day!BB292/100)</f>
        <v/>
      </c>
      <c r="FR296" s="603" t="str">
        <f>IF(_tag_month_day!BC292="","",_tag_month_day!BC292/100)</f>
        <v/>
      </c>
      <c r="FS296" s="510" t="str">
        <f>IF(_tag_month_day!BD292="","",_tag_month_day!BD292/100)</f>
        <v/>
      </c>
      <c r="FT296" s="510" t="str">
        <f>IF(_tag_month_day!BE292="","",_tag_month_day!BE292/100)</f>
        <v/>
      </c>
      <c r="FU296" s="510" t="str">
        <f>IF(_tag_month_day!BF292="","",_tag_month_day!BF292/100)</f>
        <v/>
      </c>
      <c r="FV296" s="510" t="str">
        <f>IF(_tag_month_day!BG292="","",_tag_month_day!BG292/100)</f>
        <v/>
      </c>
      <c r="FW296" s="603" t="str">
        <f>IF(_tag_month_day!BH292="","",_tag_month_day!BH292/100)</f>
        <v/>
      </c>
      <c r="FX296" s="510" t="str">
        <f>IF(_tag_month_day!BI292="","",_tag_month_day!BI292/100)</f>
        <v/>
      </c>
      <c r="FY296" s="510" t="str">
        <f>IF(_tag_month_day!BJ292="","",_tag_month_day!BJ292/100)</f>
        <v/>
      </c>
      <c r="FZ296" s="605" t="str">
        <f>IF(_tag_month_day!BK292="","",_tag_month_day!BK292/100)</f>
        <v/>
      </c>
      <c r="GA296" s="510" t="str">
        <f>IF(_tag_month_day!BL292="","",_tag_month_day!BL292/100)</f>
        <v/>
      </c>
      <c r="GB296" s="603" t="str">
        <f>IF(_tag_month_day!BM292="","",_tag_month_day!BM292/100)</f>
        <v/>
      </c>
      <c r="GC296" s="420" t="str">
        <f>IF(_tag_month_day!BN292="","",_tag_month_day!BN292/100)</f>
        <v/>
      </c>
      <c r="GD296" s="420" t="str">
        <f>IF(_tag_month_day!BO292="","",_tag_month_day!BO292/100)</f>
        <v/>
      </c>
      <c r="GE296" s="420" t="str">
        <f>IF(_tag_month_day!BP292="","",_tag_month_day!BP292/100)</f>
        <v/>
      </c>
      <c r="GF296" s="420" t="str">
        <f>IF(_tag_month_day!BQ292="","",_tag_month_day!BQ292/100)</f>
        <v/>
      </c>
      <c r="GG296" s="420" t="str">
        <f>IF(_tag_month_day!BR292="","",_tag_month_day!BR292/100)</f>
        <v/>
      </c>
      <c r="GH296" s="420" t="str">
        <f>IF(_tag_month_day!BS292="","",_tag_month_day!BS292/100)</f>
        <v/>
      </c>
      <c r="GI296" s="603" t="str">
        <f>IF(_tag_month_day!BT292="","",_tag_month_day!BT292/100)</f>
        <v/>
      </c>
      <c r="GJ296" s="612" t="str">
        <f>IF(_tag_month_day!BU292="","",_tag_month_day!BU292/100)</f>
        <v/>
      </c>
      <c r="GK296" s="620" t="str">
        <f>IF(_tag_month_day!BV292="",IF(_rlcf_month_day!A$2="","",_rlcf_month_day!A$2/100),_tag_month_day!BV292/100)</f>
        <v/>
      </c>
      <c r="GL296" s="620" t="str">
        <f>IF(_tag_month_day!BW292="",IF(_rlcf_month_day!B$2="","",_rlcf_month_day!B$2/100),_tag_month_day!BW292/100)</f>
        <v/>
      </c>
      <c r="GM296" s="621" t="str">
        <f>IF(_tag_month_day!BX292="",IF(_rlcf_month_day!C$2="","",_rlcf_month_day!C$2/100),_tag_month_day!BX292/100)</f>
        <v/>
      </c>
      <c r="GN296" s="620" t="str">
        <f>IF(_tag_month_day!BV292="",IF(_rlcf_month_day!A$2="","",_rlcf_month_day!A$2/100),_tag_month_day!BV292/100)</f>
        <v/>
      </c>
      <c r="GO296" s="620" t="str">
        <f>IF(_tag_month_day!BW292="",IF(_rlcf_month_day!B$2="","",_rlcf_month_day!B$2/100),_tag_month_day!BW292/100)</f>
        <v/>
      </c>
      <c r="GP296" s="620" t="str">
        <f>IF(_tag_month_day!CD292="",IF(_rlcf_month_day!E$2="","",_rlcf_month_day!E$2/100),_tag_month_day!CD292/100)</f>
        <v/>
      </c>
      <c r="GQ296" s="620" t="str">
        <f>IF(_tag_month_day!CE292="",IF(_rlcf_month_day!F$2="","",_rlcf_month_day!F$2/100),_tag_month_day!CE292/100)</f>
        <v/>
      </c>
      <c r="GR296" s="621" t="str">
        <f>IF(_tag_month_day!CF292="",IF(_rlcf_month_day!G$2="","",_rlcf_month_day!G$2/100),_tag_month_day!CF292/100)</f>
        <v/>
      </c>
      <c r="GS296" s="626">
        <f t="shared" ref="GS296:HH296" si="1796">GS295</f>
        <v>0.953</v>
      </c>
      <c r="GT296" s="626">
        <f t="shared" si="1796"/>
        <v>0.55</v>
      </c>
      <c r="GU296" s="626">
        <f t="shared" si="1796"/>
        <v>0.55</v>
      </c>
      <c r="GV296" s="626">
        <f t="shared" si="1796"/>
        <v>0.55</v>
      </c>
      <c r="GW296" s="626">
        <f t="shared" si="1796"/>
        <v>0.5</v>
      </c>
      <c r="GX296" s="626">
        <f t="shared" si="1796"/>
        <v>0.935</v>
      </c>
      <c r="GY296" s="626">
        <f t="shared" si="1796"/>
        <v>0.15</v>
      </c>
      <c r="GZ296" s="626">
        <f t="shared" si="1796"/>
        <v>1</v>
      </c>
      <c r="HA296" s="632">
        <f t="shared" si="1796"/>
        <v>0.047</v>
      </c>
      <c r="HB296" s="632">
        <f t="shared" si="1796"/>
        <v>0.45</v>
      </c>
      <c r="HC296" s="632">
        <f t="shared" si="1796"/>
        <v>0.45</v>
      </c>
      <c r="HD296" s="632">
        <f t="shared" si="1796"/>
        <v>0.45</v>
      </c>
      <c r="HE296" s="632">
        <f t="shared" si="1796"/>
        <v>0.5</v>
      </c>
      <c r="HF296" s="632">
        <f t="shared" si="1796"/>
        <v>0.065</v>
      </c>
      <c r="HG296" s="632">
        <f t="shared" si="1796"/>
        <v>0.85</v>
      </c>
      <c r="HH296" s="632">
        <f t="shared" si="1796"/>
        <v>0</v>
      </c>
      <c r="HI296" s="68">
        <f t="shared" si="1587"/>
        <v>0</v>
      </c>
      <c r="HJ296" s="68" t="e">
        <f t="shared" si="1618"/>
        <v>#VALUE!</v>
      </c>
      <c r="HK296" s="202">
        <f t="shared" si="1619"/>
        <v>0.85</v>
      </c>
      <c r="HL296" s="464">
        <f t="shared" si="1620"/>
        <v>550000</v>
      </c>
      <c r="HM296" s="464">
        <f t="shared" si="1621"/>
        <v>480000</v>
      </c>
      <c r="HN296" s="192" t="e">
        <f t="shared" si="1588"/>
        <v>#VALUE!</v>
      </c>
      <c r="HO296" s="192" t="e">
        <f>HN296*HK296*$HO$2/HL296*1000000</f>
        <v>#VALUE!</v>
      </c>
      <c r="HP296" s="192" t="e">
        <f>HN296*HK296*$HP$2/HM296*1000000</f>
        <v>#VALUE!</v>
      </c>
    </row>
    <row r="297" customFormat="1" spans="1:224">
      <c r="A297" s="381">
        <v>292</v>
      </c>
      <c r="B297" s="54">
        <f ca="1" t="shared" si="1622"/>
        <v>43629</v>
      </c>
      <c r="C297" s="57">
        <f t="shared" si="1623"/>
        <v>0.0416666666666667</v>
      </c>
      <c r="D297" s="68" t="str">
        <f ca="1" t="shared" si="1589"/>
        <v>夜班</v>
      </c>
      <c r="E297" s="68" t="str">
        <f ca="1" t="shared" si="1590"/>
        <v>丁</v>
      </c>
      <c r="F297" s="68">
        <f ca="1">SUMPRODUCT((成本日报!$A$3:$A$95=计划!B297)*(成本日报!$B$3:$B$95=计划!$D297),成本日报!$C$3:$C$95)</f>
        <v>4</v>
      </c>
      <c r="G297" s="382">
        <f ca="1" t="shared" si="1624"/>
        <v>43629.1249999993</v>
      </c>
      <c r="H297" s="382">
        <f ca="1" t="shared" si="1591"/>
        <v>43629.1319444437</v>
      </c>
      <c r="I297" s="382">
        <f ca="1" t="shared" si="1592"/>
        <v>43629.1374999993</v>
      </c>
      <c r="J297" s="382">
        <f ca="1" t="shared" si="1593"/>
        <v>43629.166666666</v>
      </c>
      <c r="K297" s="382">
        <f ca="1" t="shared" si="1594"/>
        <v>43629.229166666</v>
      </c>
      <c r="L297" s="382">
        <f ca="1" t="shared" si="1595"/>
        <v>43629.2499999993</v>
      </c>
      <c r="M297" s="398" t="str">
        <f>IF(_tag_month_day!A293="","",_tag_month_day!A293)</f>
        <v/>
      </c>
      <c r="N297" s="398" t="str">
        <f>IF(_tag_month_day!B293="","",_tag_month_day!B293)</f>
        <v/>
      </c>
      <c r="O297" s="399" t="e">
        <f t="shared" si="1596"/>
        <v>#VALUE!</v>
      </c>
      <c r="P297" s="398" t="str">
        <f>IF(_tag_month_day!C293="","",_tag_month_day!C293)</f>
        <v/>
      </c>
      <c r="Q297" s="398" t="str">
        <f>IF(_tag_month_day!D293="","",_tag_month_day!D293)</f>
        <v/>
      </c>
      <c r="R297" s="416">
        <f>IF(_tag_month_day!CB293="",R296,_tag_month_day!CB293/100)</f>
        <v>0.07</v>
      </c>
      <c r="S297" s="417" t="str">
        <f>IF(_tag_month_day!E293="","",_tag_month_day!E293)</f>
        <v/>
      </c>
      <c r="T297" s="417" t="str">
        <f>IF(_tag_month_day!F293="","",_tag_month_day!F293)</f>
        <v/>
      </c>
      <c r="U297" s="418" t="e">
        <f t="shared" si="1550"/>
        <v>#VALUE!</v>
      </c>
      <c r="V297" s="53" t="e">
        <f t="shared" si="1551"/>
        <v>#VALUE!</v>
      </c>
      <c r="W297" s="419" t="str">
        <f>IF(_jhy_month_day!A293="","",_jhy_month_day!A293)</f>
        <v/>
      </c>
      <c r="X297" s="420" t="str">
        <f>IF(_jhy_month_day!B293="","",_jhy_month_day!B293/100)</f>
        <v/>
      </c>
      <c r="Y297" s="420" t="str">
        <f>IF(_jhy_month_day!C293="","",_jhy_month_day!C293/100)</f>
        <v/>
      </c>
      <c r="Z297" s="439">
        <f t="shared" si="1641"/>
        <v>73</v>
      </c>
      <c r="AA297" s="440" t="str">
        <f>IF(_tag_month_day!G293="","",_tag_month_day!G293/100)</f>
        <v/>
      </c>
      <c r="AB297" s="440" t="str">
        <f>IF(_tag_month_day!H293="","",_tag_month_day!H293/100)</f>
        <v/>
      </c>
      <c r="AC297" s="193">
        <f t="shared" si="1597"/>
        <v>1.59963432013121</v>
      </c>
      <c r="AD297" s="441" t="str">
        <f t="shared" si="1598"/>
        <v/>
      </c>
      <c r="AE297" s="442" t="str">
        <f t="shared" si="1599"/>
        <v/>
      </c>
      <c r="AF297" s="443">
        <v>1</v>
      </c>
      <c r="AG297" s="68" t="str">
        <f>IF(_duihao_month_day!A293="","",_duihao_month_day!A293)</f>
        <v/>
      </c>
      <c r="AH297" s="463">
        <f>IF(_gyk_month_day!B293="",AH296,_gyk_month_day!B293)</f>
        <v>820</v>
      </c>
      <c r="AI297" s="464" t="e">
        <f t="shared" si="1625"/>
        <v>#VALUE!</v>
      </c>
      <c r="AJ297" s="68" t="str">
        <f>IF(_tag_month_day!I293="","",_tag_month_day!I293)</f>
        <v/>
      </c>
      <c r="AK297" s="465" t="str">
        <f>IF(_tzyy_month_day!A293="","",_tzyy_month_day!A293)</f>
        <v/>
      </c>
      <c r="AL297" s="465" t="str">
        <f>IF(_tzyy_month_day!B293="","",_tzyy_month_day!B293)</f>
        <v/>
      </c>
      <c r="AM297" s="465" t="str">
        <f>IF(_tzyy_month_day!C293="","",_tzyy_month_day!C293)</f>
        <v/>
      </c>
      <c r="AN297" s="466" t="str">
        <f>IF(_tag_month_day!CG293="","",_tag_month_day!CG293)</f>
        <v/>
      </c>
      <c r="AO297" s="466" t="str">
        <f>IF(_tag_month_day!CH293="","",_tag_month_day!CH293)</f>
        <v/>
      </c>
      <c r="AP297" s="486" t="e">
        <f t="shared" si="1600"/>
        <v>#VALUE!</v>
      </c>
      <c r="AQ297" s="487" t="str">
        <f>IF(_tag_month_day!J293="","",_tag_month_day!J293/100)</f>
        <v/>
      </c>
      <c r="AR297" s="488">
        <f t="shared" si="1601"/>
        <v>1.3</v>
      </c>
      <c r="AS297" s="489" t="e">
        <f t="shared" si="1552"/>
        <v>#VALUE!</v>
      </c>
      <c r="AT297" s="489">
        <f t="shared" si="1602"/>
        <v>0</v>
      </c>
      <c r="AU297" s="490" t="str">
        <f>IF(_tag_month_day!K293="","",_tag_month_day!K293)</f>
        <v/>
      </c>
      <c r="AV297" s="491" t="str">
        <f>IF(_tag_month_day!L293="","",_tag_month_day!L293/100)</f>
        <v/>
      </c>
      <c r="AW297" s="420">
        <f t="shared" si="1524"/>
        <v>0</v>
      </c>
      <c r="AX297" s="420">
        <f t="shared" si="1603"/>
        <v>0</v>
      </c>
      <c r="AY297" s="420" t="str">
        <f>IF(_tag_month_day!M293="","",_tag_month_day!M293/100)</f>
        <v/>
      </c>
      <c r="AZ297" s="420" t="str">
        <f>IF(_tag_month_day!N293="","",_tag_month_day!N293/100)</f>
        <v/>
      </c>
      <c r="BA297" s="420" t="str">
        <f>IF(_tag_month_day!O293="","",_tag_month_day!O293/100)</f>
        <v/>
      </c>
      <c r="BB297" s="496" t="str">
        <f>IF(_tag_month_day!P293="","",_tag_month_day!P293/100)</f>
        <v/>
      </c>
      <c r="BC297" s="496">
        <f t="shared" si="1604"/>
        <v>0</v>
      </c>
      <c r="BD297" s="496" t="str">
        <f>IF(_tag_month_day!Q293="","",_tag_month_day!Q293/100)</f>
        <v/>
      </c>
      <c r="BE297" s="510" t="str">
        <f>IF(_tag_month_day!R293="","",_tag_month_day!R293/100)</f>
        <v/>
      </c>
      <c r="BF297" s="413" t="str">
        <f>IF(_tag_month_day!CC293="","",_tag_month_day!CC293/100)</f>
        <v/>
      </c>
      <c r="BG297" s="511" t="e">
        <f t="shared" si="1553"/>
        <v>#VALUE!</v>
      </c>
      <c r="BH297" s="198">
        <f t="shared" si="1554"/>
        <v>0</v>
      </c>
      <c r="BI297" s="512" t="e">
        <f>IF(CX297=0,BI296,(DK297*查询!$R$5+DL297*查询!$Q$5+DM297*查询!$N$5+DN297*查询!$O$5+DO297*查询!$P$5)*AF297/CX297)</f>
        <v>#VALUE!</v>
      </c>
      <c r="BJ297" s="512" t="e">
        <f>IF(CX297=0,BJ296,(DP297*查询!$S$5+DQ297*查询!$T$5+DR297*查询!$U$5)*AF297/CX297)</f>
        <v>#VALUE!</v>
      </c>
      <c r="BK297" s="512">
        <f t="shared" si="1605"/>
        <v>1</v>
      </c>
      <c r="BL297" s="513" t="str">
        <f>IF(_cfyc_month_day!A293="","",_cfyc_month_day!A293)</f>
        <v/>
      </c>
      <c r="BM297" s="513" t="str">
        <f>IF(_cfyc_month_day!B293="","",_cfyc_month_day!B293)</f>
        <v/>
      </c>
      <c r="BN297" s="513" t="str">
        <f>IF(_cfyc_month_day!C293="","",_cfyc_month_day!C293)</f>
        <v/>
      </c>
      <c r="BO297" s="522" t="str">
        <f>IF(_cfyc_month_day!D293="","",_cfyc_month_day!D293)</f>
        <v/>
      </c>
      <c r="BP297" s="522" t="str">
        <f>IF(_cfyc_month_day!E293="","",_cfyc_month_day!E293)</f>
        <v/>
      </c>
      <c r="BQ297" s="522" t="str">
        <f>IF(_cfyc_month_day!F293="","",_cfyc_month_day!F293)</f>
        <v/>
      </c>
      <c r="BR297" s="513" t="str">
        <f>IF(_tag_month_day!T293="","",_tag_month_day!T293)</f>
        <v/>
      </c>
      <c r="BS297" s="513" t="str">
        <f>IF(_tag_month_day!U293="","",_tag_month_day!U293)</f>
        <v/>
      </c>
      <c r="BT297" s="523" t="str">
        <f t="shared" si="1606"/>
        <v/>
      </c>
      <c r="BU297" s="223" t="str">
        <f>IF(_tag_month_day!V293="","",_tag_month_day!V293)</f>
        <v/>
      </c>
      <c r="BV297" s="206" t="str">
        <f>IF(_tag_month_day!W293="","",_tag_month_day!W293)</f>
        <v/>
      </c>
      <c r="BW297" s="540" t="str">
        <f>IF(_tag_month_day!X293="","",_tag_month_day!X293)</f>
        <v/>
      </c>
      <c r="BX297" s="540" t="str">
        <f>IF(_tag_month_day!Y293="","",_tag_month_day!Y293)</f>
        <v/>
      </c>
      <c r="BY297" s="541">
        <f ca="1" t="shared" si="1607"/>
        <v>43629.2499999993</v>
      </c>
      <c r="BZ297" s="542" t="s">
        <v>215</v>
      </c>
      <c r="CA297" s="543" t="str">
        <f>IF(_jhy2_month_day!A293="","",_jhy2_month_day!A293)</f>
        <v/>
      </c>
      <c r="CB297" s="464" t="str">
        <f>IF(_jhy2_month_day!B293="","",_jhy2_month_day!B293)</f>
        <v/>
      </c>
      <c r="CC297" s="464" t="str">
        <f>IF(_jhy2_month_day!C293="","",_jhy2_month_day!C293)</f>
        <v/>
      </c>
      <c r="CD297" s="464" t="str">
        <f>IF(_jhy2_month_day!D293="","",_jhy2_month_day!D293)</f>
        <v/>
      </c>
      <c r="CE297" s="464" t="str">
        <f>IF(_jhy2_month_day!E293="","",_jhy2_month_day!E293)</f>
        <v/>
      </c>
      <c r="CF297" s="464" t="str">
        <f>IF(_jhy2_month_day!F293="","",_jhy2_month_day!F293)</f>
        <v/>
      </c>
      <c r="CG297" s="464" t="str">
        <f>IF(_jhy2_month_day!G293="","",_jhy2_month_day!G293)</f>
        <v/>
      </c>
      <c r="CH297" s="464" t="str">
        <f>IF(_jhy2_month_day!H293="","",_jhy2_month_day!H293)</f>
        <v/>
      </c>
      <c r="CI297" s="464" t="str">
        <f>IF(_jhy2_month_day!I293="","",_jhy2_month_day!I293)</f>
        <v/>
      </c>
      <c r="CJ297" s="464" t="str">
        <f>IF(_jhy2_month_day!J293="","",_jhy2_month_day!J293)</f>
        <v/>
      </c>
      <c r="CK297" s="464" t="str">
        <f>IF(_jhy2_month_day!K293="","",_jhy2_month_day!K293)</f>
        <v/>
      </c>
      <c r="CL297" s="562" t="str">
        <f>IF(_jhy2_month_day!L293="","",_jhy2_month_day!L293)</f>
        <v/>
      </c>
      <c r="CM297" s="562" t="str">
        <f>IF(_jhy2_month_day!M293="","",_jhy2_month_day!M293)</f>
        <v/>
      </c>
      <c r="CN297" s="562" t="str">
        <f>IF(_jhy2_month_day!N293="","",_jhy2_month_day!N293)</f>
        <v/>
      </c>
      <c r="CO297" s="562" t="str">
        <f>IF(_jhy2_month_day!O293="","",_jhy2_month_day!O293)</f>
        <v/>
      </c>
      <c r="CP297" s="562" t="str">
        <f>IF(_jhy2_month_day!P293="","",_jhy2_month_day!P293)</f>
        <v/>
      </c>
      <c r="CQ297" s="562" t="str">
        <f>IF(_jhy2_month_day!Q293="","",_jhy2_month_day!Q293)</f>
        <v/>
      </c>
      <c r="CR297" s="563" t="str">
        <f>IF(_jhy2_month_day!R293="","",_jhy2_month_day!R293)</f>
        <v/>
      </c>
      <c r="CS297" s="576" t="str">
        <f>IF(_jhy2_month_day!S293="","",_jhy2_month_day!S293)</f>
        <v/>
      </c>
      <c r="CT297" s="562" t="str">
        <f>IF(_jhy2_month_day!T293="","",_jhy2_month_day!T293)</f>
        <v/>
      </c>
      <c r="CU297" s="577" t="e">
        <f t="shared" si="1555"/>
        <v>#VALUE!</v>
      </c>
      <c r="CV297" s="198" t="e">
        <f t="shared" si="1556"/>
        <v>#VALUE!</v>
      </c>
      <c r="CW297" s="192" t="e">
        <f t="shared" si="1557"/>
        <v>#VALUE!</v>
      </c>
      <c r="CX297" s="192" t="e">
        <f t="shared" si="1558"/>
        <v>#VALUE!</v>
      </c>
      <c r="CY297" s="202" t="e">
        <f t="shared" si="1559"/>
        <v>#VALUE!</v>
      </c>
      <c r="CZ297" s="192" t="e">
        <f t="shared" ref="CZ297:DI297" si="1797">$AJ297*EF297</f>
        <v>#VALUE!</v>
      </c>
      <c r="DA297" s="192" t="e">
        <f t="shared" si="1797"/>
        <v>#VALUE!</v>
      </c>
      <c r="DB297" s="192" t="e">
        <f t="shared" si="1797"/>
        <v>#VALUE!</v>
      </c>
      <c r="DC297" s="192" t="e">
        <f t="shared" si="1797"/>
        <v>#VALUE!</v>
      </c>
      <c r="DD297" s="192" t="e">
        <f t="shared" si="1797"/>
        <v>#VALUE!</v>
      </c>
      <c r="DE297" s="192" t="e">
        <f t="shared" si="1797"/>
        <v>#VALUE!</v>
      </c>
      <c r="DF297" s="192" t="e">
        <f t="shared" si="1797"/>
        <v>#VALUE!</v>
      </c>
      <c r="DG297" s="192" t="e">
        <f t="shared" si="1797"/>
        <v>#VALUE!</v>
      </c>
      <c r="DH297" s="192" t="e">
        <f t="shared" si="1797"/>
        <v>#VALUE!</v>
      </c>
      <c r="DI297" s="192" t="e">
        <f t="shared" si="1797"/>
        <v>#VALUE!</v>
      </c>
      <c r="DJ297" s="192" t="e">
        <f t="shared" si="1561"/>
        <v>#VALUE!</v>
      </c>
      <c r="DK297" s="192" t="e">
        <f t="shared" si="1562"/>
        <v>#VALUE!</v>
      </c>
      <c r="DL297" s="192" t="e">
        <f t="shared" si="1563"/>
        <v>#VALUE!</v>
      </c>
      <c r="DM297" s="192" t="e">
        <f t="shared" si="1564"/>
        <v>#VALUE!</v>
      </c>
      <c r="DN297" s="192" t="e">
        <f t="shared" si="1565"/>
        <v>#VALUE!</v>
      </c>
      <c r="DO297" s="192" t="e">
        <f t="shared" si="1566"/>
        <v>#VALUE!</v>
      </c>
      <c r="DP297" s="192" t="e">
        <f t="shared" si="1567"/>
        <v>#VALUE!</v>
      </c>
      <c r="DQ297" s="192" t="e">
        <f t="shared" si="1568"/>
        <v>#VALUE!</v>
      </c>
      <c r="DR297" s="192" t="e">
        <f t="shared" si="1569"/>
        <v>#VALUE!</v>
      </c>
      <c r="DS297" s="192" t="e">
        <f t="shared" si="1570"/>
        <v>#VALUE!</v>
      </c>
      <c r="DT297" s="192" t="e">
        <f t="shared" si="1571"/>
        <v>#VALUE!</v>
      </c>
      <c r="DU297" s="192" t="e">
        <f t="shared" si="1572"/>
        <v>#VALUE!</v>
      </c>
      <c r="DV297" s="198" t="e">
        <f t="shared" si="1573"/>
        <v>#VALUE!</v>
      </c>
      <c r="DW297" s="198" t="e">
        <f t="shared" si="1574"/>
        <v>#DIV/0!</v>
      </c>
      <c r="DX297" s="198" t="e">
        <f t="shared" si="1575"/>
        <v>#DIV/0!</v>
      </c>
      <c r="DY297" s="198" t="e">
        <f t="shared" si="1576"/>
        <v>#VALUE!</v>
      </c>
      <c r="DZ297" s="198" t="e">
        <f t="shared" si="1577"/>
        <v>#VALUE!</v>
      </c>
      <c r="EA297" s="198" t="e">
        <f t="shared" si="1578"/>
        <v>#VALUE!</v>
      </c>
      <c r="EB297" s="198" t="e">
        <f t="shared" si="1579"/>
        <v>#VALUE!</v>
      </c>
      <c r="EC297" s="198" t="e">
        <f t="shared" si="1580"/>
        <v>#DIV/0!</v>
      </c>
      <c r="ED297" s="198" t="e">
        <f t="shared" si="1581"/>
        <v>#VALUE!</v>
      </c>
      <c r="EE297" s="198" t="e">
        <f t="shared" si="1582"/>
        <v>#VALUE!</v>
      </c>
      <c r="EF297" s="198" t="e">
        <f t="shared" ref="EF297:EO297" si="1798">DV297/SUM($DV297:$EE297)</f>
        <v>#VALUE!</v>
      </c>
      <c r="EG297" s="198" t="e">
        <f t="shared" si="1798"/>
        <v>#DIV/0!</v>
      </c>
      <c r="EH297" s="198" t="e">
        <f t="shared" si="1798"/>
        <v>#DIV/0!</v>
      </c>
      <c r="EI297" s="198" t="e">
        <f t="shared" si="1798"/>
        <v>#VALUE!</v>
      </c>
      <c r="EJ297" s="198" t="e">
        <f t="shared" si="1798"/>
        <v>#VALUE!</v>
      </c>
      <c r="EK297" s="198" t="e">
        <f t="shared" si="1798"/>
        <v>#VALUE!</v>
      </c>
      <c r="EL297" s="198" t="e">
        <f t="shared" si="1798"/>
        <v>#VALUE!</v>
      </c>
      <c r="EM297" s="198" t="e">
        <f t="shared" si="1798"/>
        <v>#DIV/0!</v>
      </c>
      <c r="EN297" s="198" t="e">
        <f t="shared" si="1798"/>
        <v>#VALUE!</v>
      </c>
      <c r="EO297" s="198" t="e">
        <f t="shared" si="1798"/>
        <v>#VALUE!</v>
      </c>
      <c r="EP297" s="511">
        <f t="shared" ref="EP297:EW297" si="1799">EP296</f>
        <v>0.08</v>
      </c>
      <c r="EQ297" s="511">
        <f t="shared" si="1799"/>
        <v>0.015</v>
      </c>
      <c r="ER297" s="511">
        <f t="shared" si="1799"/>
        <v>0.015</v>
      </c>
      <c r="ES297" s="511">
        <f t="shared" si="1799"/>
        <v>0.015</v>
      </c>
      <c r="ET297" s="511">
        <f t="shared" si="1799"/>
        <v>0.015</v>
      </c>
      <c r="EU297" s="511">
        <f t="shared" si="1799"/>
        <v>0.09</v>
      </c>
      <c r="EV297" s="511">
        <f t="shared" si="1799"/>
        <v>0.09</v>
      </c>
      <c r="EW297" s="511">
        <f t="shared" si="1799"/>
        <v>0.09</v>
      </c>
      <c r="EX297" s="420" t="str">
        <f>IF(_tag_month_day!AS293="","",_tag_month_day!AS293/100)</f>
        <v/>
      </c>
      <c r="EY297" s="420" t="str">
        <f>IF(_tag_month_day!AT293="","",_tag_month_day!AT293/100)</f>
        <v/>
      </c>
      <c r="EZ297" s="420" t="str">
        <f>IF(_tag_month_day!AU293="","",_tag_month_day!AU293/100)</f>
        <v/>
      </c>
      <c r="FA297" s="420" t="str">
        <f>IF(_tag_month_day!AV293="","",_tag_month_day!AV293/100)</f>
        <v/>
      </c>
      <c r="FB297" s="420" t="str">
        <f>IF(_tag_month_day!AW293="","",_tag_month_day!AW293/100)</f>
        <v/>
      </c>
      <c r="FC297" s="420" t="str">
        <f>IF(_tag_month_day!AX293="","",_tag_month_day!AX293/100)</f>
        <v/>
      </c>
      <c r="FD297" s="510">
        <f t="shared" si="1611"/>
        <v>0.33</v>
      </c>
      <c r="FE297" s="510">
        <f t="shared" si="1612"/>
        <v>0.19</v>
      </c>
      <c r="FF297" s="510">
        <f t="shared" si="1613"/>
        <v>0.003</v>
      </c>
      <c r="FG297" s="510">
        <f t="shared" si="1614"/>
        <v>0</v>
      </c>
      <c r="FH297" s="603">
        <f t="shared" si="1615"/>
        <v>0.0001</v>
      </c>
      <c r="FI297" s="510">
        <f t="shared" ref="FI297:FR297" si="1800">FI296</f>
        <v>0.41</v>
      </c>
      <c r="FJ297" s="510">
        <f t="shared" si="1800"/>
        <v>0.11</v>
      </c>
      <c r="FK297" s="510">
        <f t="shared" si="1800"/>
        <v>0.015</v>
      </c>
      <c r="FL297" s="510">
        <f t="shared" si="1800"/>
        <v>0</v>
      </c>
      <c r="FM297" s="603">
        <f t="shared" si="1800"/>
        <v>0.0001</v>
      </c>
      <c r="FN297" s="510" t="str">
        <f>IF(_tag_month_day!AY293="","",_tag_month_day!AY293/100)</f>
        <v/>
      </c>
      <c r="FO297" s="510" t="str">
        <f>IF(_tag_month_day!AZ293="","",_tag_month_day!AZ293/100)</f>
        <v/>
      </c>
      <c r="FP297" s="510" t="str">
        <f>IF(_tag_month_day!BA293="","",_tag_month_day!BA293/100)</f>
        <v/>
      </c>
      <c r="FQ297" s="510" t="str">
        <f>IF(_tag_month_day!BB293="","",_tag_month_day!BB293/100)</f>
        <v/>
      </c>
      <c r="FR297" s="603" t="str">
        <f>IF(_tag_month_day!BC293="","",_tag_month_day!BC293/100)</f>
        <v/>
      </c>
      <c r="FS297" s="510" t="str">
        <f>IF(_tag_month_day!BD293="","",_tag_month_day!BD293/100)</f>
        <v/>
      </c>
      <c r="FT297" s="510" t="str">
        <f>IF(_tag_month_day!BE293="","",_tag_month_day!BE293/100)</f>
        <v/>
      </c>
      <c r="FU297" s="510" t="str">
        <f>IF(_tag_month_day!BF293="","",_tag_month_day!BF293/100)</f>
        <v/>
      </c>
      <c r="FV297" s="510" t="str">
        <f>IF(_tag_month_day!BG293="","",_tag_month_day!BG293/100)</f>
        <v/>
      </c>
      <c r="FW297" s="603" t="str">
        <f>IF(_tag_month_day!BH293="","",_tag_month_day!BH293/100)</f>
        <v/>
      </c>
      <c r="FX297" s="510" t="str">
        <f>IF(_tag_month_day!BI293="","",_tag_month_day!BI293/100)</f>
        <v/>
      </c>
      <c r="FY297" s="510" t="str">
        <f>IF(_tag_month_day!BJ293="","",_tag_month_day!BJ293/100)</f>
        <v/>
      </c>
      <c r="FZ297" s="605" t="str">
        <f>IF(_tag_month_day!BK293="","",_tag_month_day!BK293/100)</f>
        <v/>
      </c>
      <c r="GA297" s="510" t="str">
        <f>IF(_tag_month_day!BL293="","",_tag_month_day!BL293/100)</f>
        <v/>
      </c>
      <c r="GB297" s="603" t="str">
        <f>IF(_tag_month_day!BM293="","",_tag_month_day!BM293/100)</f>
        <v/>
      </c>
      <c r="GC297" s="420" t="str">
        <f>IF(_tag_month_day!BN293="","",_tag_month_day!BN293/100)</f>
        <v/>
      </c>
      <c r="GD297" s="420" t="str">
        <f>IF(_tag_month_day!BO293="","",_tag_month_day!BO293/100)</f>
        <v/>
      </c>
      <c r="GE297" s="420" t="str">
        <f>IF(_tag_month_day!BP293="","",_tag_month_day!BP293/100)</f>
        <v/>
      </c>
      <c r="GF297" s="420" t="str">
        <f>IF(_tag_month_day!BQ293="","",_tag_month_day!BQ293/100)</f>
        <v/>
      </c>
      <c r="GG297" s="420" t="str">
        <f>IF(_tag_month_day!BR293="","",_tag_month_day!BR293/100)</f>
        <v/>
      </c>
      <c r="GH297" s="420" t="str">
        <f>IF(_tag_month_day!BS293="","",_tag_month_day!BS293/100)</f>
        <v/>
      </c>
      <c r="GI297" s="603" t="str">
        <f>IF(_tag_month_day!BT293="","",_tag_month_day!BT293/100)</f>
        <v/>
      </c>
      <c r="GJ297" s="612" t="str">
        <f>IF(_tag_month_day!BU293="","",_tag_month_day!BU293/100)</f>
        <v/>
      </c>
      <c r="GK297" s="620" t="str">
        <f>IF(_tag_month_day!BV293="",IF(_rlcf_month_day!A$2="","",_rlcf_month_day!A$2/100),_tag_month_day!BV293/100)</f>
        <v/>
      </c>
      <c r="GL297" s="620" t="str">
        <f>IF(_tag_month_day!BW293="",IF(_rlcf_month_day!B$2="","",_rlcf_month_day!B$2/100),_tag_month_day!BW293/100)</f>
        <v/>
      </c>
      <c r="GM297" s="621" t="str">
        <f>IF(_tag_month_day!BX293="",IF(_rlcf_month_day!C$2="","",_rlcf_month_day!C$2/100),_tag_month_day!BX293/100)</f>
        <v/>
      </c>
      <c r="GN297" s="620" t="str">
        <f>IF(_tag_month_day!BV293="",IF(_rlcf_month_day!A$2="","",_rlcf_month_day!A$2/100),_tag_month_day!BV293/100)</f>
        <v/>
      </c>
      <c r="GO297" s="620" t="str">
        <f>IF(_tag_month_day!BW293="",IF(_rlcf_month_day!B$2="","",_rlcf_month_day!B$2/100),_tag_month_day!BW293/100)</f>
        <v/>
      </c>
      <c r="GP297" s="620" t="str">
        <f>IF(_tag_month_day!CD293="",IF(_rlcf_month_day!E$2="","",_rlcf_month_day!E$2/100),_tag_month_day!CD293/100)</f>
        <v/>
      </c>
      <c r="GQ297" s="620" t="str">
        <f>IF(_tag_month_day!CE293="",IF(_rlcf_month_day!F$2="","",_rlcf_month_day!F$2/100),_tag_month_day!CE293/100)</f>
        <v/>
      </c>
      <c r="GR297" s="621" t="str">
        <f>IF(_tag_month_day!CF293="",IF(_rlcf_month_day!G$2="","",_rlcf_month_day!G$2/100),_tag_month_day!CF293/100)</f>
        <v/>
      </c>
      <c r="GS297" s="626">
        <f t="shared" ref="GS297:HH297" si="1801">GS296</f>
        <v>0.953</v>
      </c>
      <c r="GT297" s="626">
        <f t="shared" si="1801"/>
        <v>0.55</v>
      </c>
      <c r="GU297" s="626">
        <f t="shared" si="1801"/>
        <v>0.55</v>
      </c>
      <c r="GV297" s="626">
        <f t="shared" si="1801"/>
        <v>0.55</v>
      </c>
      <c r="GW297" s="626">
        <f t="shared" si="1801"/>
        <v>0.5</v>
      </c>
      <c r="GX297" s="626">
        <f t="shared" si="1801"/>
        <v>0.935</v>
      </c>
      <c r="GY297" s="626">
        <f t="shared" si="1801"/>
        <v>0.15</v>
      </c>
      <c r="GZ297" s="626">
        <f t="shared" si="1801"/>
        <v>1</v>
      </c>
      <c r="HA297" s="632">
        <f t="shared" si="1801"/>
        <v>0.047</v>
      </c>
      <c r="HB297" s="632">
        <f t="shared" si="1801"/>
        <v>0.45</v>
      </c>
      <c r="HC297" s="632">
        <f t="shared" si="1801"/>
        <v>0.45</v>
      </c>
      <c r="HD297" s="632">
        <f t="shared" si="1801"/>
        <v>0.45</v>
      </c>
      <c r="HE297" s="632">
        <f t="shared" si="1801"/>
        <v>0.5</v>
      </c>
      <c r="HF297" s="632">
        <f t="shared" si="1801"/>
        <v>0.065</v>
      </c>
      <c r="HG297" s="632">
        <f t="shared" si="1801"/>
        <v>0.85</v>
      </c>
      <c r="HH297" s="632">
        <f t="shared" si="1801"/>
        <v>0</v>
      </c>
      <c r="HI297" s="68" t="e">
        <f t="shared" si="1587"/>
        <v>#VALUE!</v>
      </c>
      <c r="HJ297" s="68" t="e">
        <f t="shared" si="1618"/>
        <v>#VALUE!</v>
      </c>
      <c r="HK297" s="202">
        <f t="shared" si="1619"/>
        <v>0.85</v>
      </c>
      <c r="HL297" s="464">
        <f t="shared" si="1620"/>
        <v>550000</v>
      </c>
      <c r="HM297" s="464">
        <f t="shared" si="1621"/>
        <v>480000</v>
      </c>
      <c r="HN297" s="192" t="e">
        <f t="shared" si="1588"/>
        <v>#VALUE!</v>
      </c>
      <c r="HO297" s="192" t="e">
        <f>HN297*HK297*$HO$2/HL297*1000000</f>
        <v>#VALUE!</v>
      </c>
      <c r="HP297" s="192" t="e">
        <f>HN297*HK297*$HP$2/HM297*1000000</f>
        <v>#VALUE!</v>
      </c>
    </row>
    <row r="298" customFormat="1" ht="13.5" customHeight="1" spans="1:224">
      <c r="A298" s="381">
        <v>293</v>
      </c>
      <c r="B298" s="54">
        <f ca="1" t="shared" si="1622"/>
        <v>43629</v>
      </c>
      <c r="C298" s="57">
        <f t="shared" si="1623"/>
        <v>0.0416666666666667</v>
      </c>
      <c r="D298" s="68" t="str">
        <f ca="1" t="shared" si="1589"/>
        <v>夜班</v>
      </c>
      <c r="E298" s="68" t="str">
        <f ca="1" t="shared" si="1590"/>
        <v>丁</v>
      </c>
      <c r="F298" s="68">
        <f ca="1">SUMPRODUCT((成本日报!$A$3:$A$95=计划!B298)*(成本日报!$B$3:$B$95=计划!$D298),成本日报!$C$3:$C$95)</f>
        <v>4</v>
      </c>
      <c r="G298" s="382">
        <f ca="1" t="shared" si="1624"/>
        <v>43629.166666666</v>
      </c>
      <c r="H298" s="382">
        <f ca="1" t="shared" si="1591"/>
        <v>43629.1736111104</v>
      </c>
      <c r="I298" s="382">
        <f ca="1" t="shared" si="1592"/>
        <v>43629.179166666</v>
      </c>
      <c r="J298" s="382">
        <f ca="1" t="shared" si="1593"/>
        <v>43629.2083333326</v>
      </c>
      <c r="K298" s="382">
        <f ca="1" t="shared" si="1594"/>
        <v>43629.2708333326</v>
      </c>
      <c r="L298" s="382">
        <f ca="1" t="shared" si="1595"/>
        <v>43629.291666666</v>
      </c>
      <c r="M298" s="398" t="str">
        <f>IF(_tag_month_day!A294="","",_tag_month_day!A294)</f>
        <v/>
      </c>
      <c r="N298" s="398" t="str">
        <f>IF(_tag_month_day!B294="","",_tag_month_day!B294)</f>
        <v/>
      </c>
      <c r="O298" s="399" t="e">
        <f t="shared" si="1596"/>
        <v>#VALUE!</v>
      </c>
      <c r="P298" s="398" t="str">
        <f>IF(_tag_month_day!C294="","",_tag_month_day!C294)</f>
        <v/>
      </c>
      <c r="Q298" s="398" t="str">
        <f>IF(_tag_month_day!D294="","",_tag_month_day!D294)</f>
        <v/>
      </c>
      <c r="R298" s="416">
        <f>IF(_tag_month_day!CB294="",R297,_tag_month_day!CB294/100)</f>
        <v>0.07</v>
      </c>
      <c r="S298" s="417" t="str">
        <f>IF(_tag_month_day!E294="","",_tag_month_day!E294)</f>
        <v/>
      </c>
      <c r="T298" s="417" t="str">
        <f>IF(_tag_month_day!F294="","",_tag_month_day!F294)</f>
        <v/>
      </c>
      <c r="U298" s="418" t="e">
        <f t="shared" si="1550"/>
        <v>#VALUE!</v>
      </c>
      <c r="V298" s="53" t="e">
        <f t="shared" si="1551"/>
        <v>#VALUE!</v>
      </c>
      <c r="W298" s="419" t="str">
        <f>IF(_jhy_month_day!A294="","",_jhy_month_day!A294)</f>
        <v/>
      </c>
      <c r="X298" s="420" t="str">
        <f>IF(_jhy_month_day!B294="","",_jhy_month_day!B294/100)</f>
        <v/>
      </c>
      <c r="Y298" s="420" t="str">
        <f>IF(_jhy_month_day!C294="","",_jhy_month_day!C294/100)</f>
        <v/>
      </c>
      <c r="Z298" s="439">
        <f t="shared" si="1641"/>
        <v>74</v>
      </c>
      <c r="AA298" s="440" t="str">
        <f>IF(_tag_month_day!G294="","",_tag_month_day!G294/100)</f>
        <v/>
      </c>
      <c r="AB298" s="440" t="str">
        <f>IF(_tag_month_day!H294="","",_tag_month_day!H294/100)</f>
        <v/>
      </c>
      <c r="AC298" s="193">
        <f t="shared" si="1597"/>
        <v>1.59963432013121</v>
      </c>
      <c r="AD298" s="441" t="str">
        <f t="shared" si="1598"/>
        <v/>
      </c>
      <c r="AE298" s="442" t="str">
        <f t="shared" si="1599"/>
        <v/>
      </c>
      <c r="AF298" s="443">
        <v>1</v>
      </c>
      <c r="AG298" s="68" t="str">
        <f>IF(_duihao_month_day!A294="","",_duihao_month_day!A294)</f>
        <v/>
      </c>
      <c r="AH298" s="463">
        <f>IF(_gyk_month_day!B294="",AH297,_gyk_month_day!B294)</f>
        <v>820</v>
      </c>
      <c r="AI298" s="464" t="e">
        <f t="shared" si="1625"/>
        <v>#VALUE!</v>
      </c>
      <c r="AJ298" s="68" t="str">
        <f>IF(_tag_month_day!I294="","",_tag_month_day!I294)</f>
        <v/>
      </c>
      <c r="AK298" s="465" t="str">
        <f>IF(_tzyy_month_day!A294="","",_tzyy_month_day!A294)</f>
        <v/>
      </c>
      <c r="AL298" s="465" t="str">
        <f>IF(_tzyy_month_day!B294="","",_tzyy_month_day!B294)</f>
        <v/>
      </c>
      <c r="AM298" s="465" t="str">
        <f>IF(_tzyy_month_day!C294="","",_tzyy_month_day!C294)</f>
        <v/>
      </c>
      <c r="AN298" s="466" t="str">
        <f>IF(_tag_month_day!CG294="","",_tag_month_day!CG294)</f>
        <v/>
      </c>
      <c r="AO298" s="466" t="str">
        <f>IF(_tag_month_day!CH294="","",_tag_month_day!CH294)</f>
        <v/>
      </c>
      <c r="AP298" s="486" t="e">
        <f t="shared" si="1600"/>
        <v>#VALUE!</v>
      </c>
      <c r="AQ298" s="487" t="str">
        <f>IF(_tag_month_day!J294="","",_tag_month_day!J294/100)</f>
        <v/>
      </c>
      <c r="AR298" s="488">
        <f t="shared" si="1601"/>
        <v>1.3</v>
      </c>
      <c r="AS298" s="489" t="e">
        <f t="shared" si="1552"/>
        <v>#VALUE!</v>
      </c>
      <c r="AT298" s="489">
        <f t="shared" si="1602"/>
        <v>0</v>
      </c>
      <c r="AU298" s="490" t="str">
        <f>IF(_tag_month_day!K294="","",_tag_month_day!K294)</f>
        <v/>
      </c>
      <c r="AV298" s="491" t="str">
        <f>IF(_tag_month_day!L294="","",_tag_month_day!L294/100)</f>
        <v/>
      </c>
      <c r="AW298" s="420">
        <f t="shared" si="1524"/>
        <v>0</v>
      </c>
      <c r="AX298" s="420">
        <f t="shared" si="1603"/>
        <v>0</v>
      </c>
      <c r="AY298" s="420" t="str">
        <f>IF(_tag_month_day!M294="","",_tag_month_day!M294/100)</f>
        <v/>
      </c>
      <c r="AZ298" s="420" t="str">
        <f>IF(_tag_month_day!N294="","",_tag_month_day!N294/100)</f>
        <v/>
      </c>
      <c r="BA298" s="420" t="str">
        <f>IF(_tag_month_day!O294="","",_tag_month_day!O294/100)</f>
        <v/>
      </c>
      <c r="BB298" s="496" t="str">
        <f>IF(_tag_month_day!P294="","",_tag_month_day!P294/100)</f>
        <v/>
      </c>
      <c r="BC298" s="496">
        <f t="shared" si="1604"/>
        <v>0</v>
      </c>
      <c r="BD298" s="496" t="str">
        <f>IF(_tag_month_day!Q294="","",_tag_month_day!Q294/100)</f>
        <v/>
      </c>
      <c r="BE298" s="510" t="str">
        <f>IF(_tag_month_day!R294="","",_tag_month_day!R294/100)</f>
        <v/>
      </c>
      <c r="BF298" s="413" t="str">
        <f>IF(_tag_month_day!CC294="","",_tag_month_day!CC294/100)</f>
        <v/>
      </c>
      <c r="BG298" s="511" t="e">
        <f t="shared" si="1553"/>
        <v>#VALUE!</v>
      </c>
      <c r="BH298" s="198">
        <f t="shared" si="1554"/>
        <v>0</v>
      </c>
      <c r="BI298" s="512" t="e">
        <f>IF(CX298=0,BI297,(DK298*查询!$R$5+DL298*查询!$Q$5+DM298*查询!$N$5+DN298*查询!$O$5+DO298*查询!$P$5)*AF298/CX298)</f>
        <v>#VALUE!</v>
      </c>
      <c r="BJ298" s="512" t="e">
        <f>IF(CX298=0,BJ297,(DP298*查询!$S$5+DQ298*查询!$T$5+DR298*查询!$U$5)*AF298/CX298)</f>
        <v>#VALUE!</v>
      </c>
      <c r="BK298" s="512">
        <f t="shared" si="1605"/>
        <v>1</v>
      </c>
      <c r="BL298" s="513" t="str">
        <f>IF(_cfyc_month_day!A294="","",_cfyc_month_day!A294)</f>
        <v/>
      </c>
      <c r="BM298" s="513" t="str">
        <f>IF(_cfyc_month_day!B294="","",_cfyc_month_day!B294)</f>
        <v/>
      </c>
      <c r="BN298" s="513" t="str">
        <f>IF(_cfyc_month_day!C294="","",_cfyc_month_day!C294)</f>
        <v/>
      </c>
      <c r="BO298" s="522" t="str">
        <f>IF(_cfyc_month_day!D294="","",_cfyc_month_day!D294)</f>
        <v/>
      </c>
      <c r="BP298" s="522" t="str">
        <f>IF(_cfyc_month_day!E294="","",_cfyc_month_day!E294)</f>
        <v/>
      </c>
      <c r="BQ298" s="522" t="str">
        <f>IF(_cfyc_month_day!F294="","",_cfyc_month_day!F294)</f>
        <v/>
      </c>
      <c r="BR298" s="513" t="str">
        <f>IF(_tag_month_day!T294="","",_tag_month_day!T294)</f>
        <v/>
      </c>
      <c r="BS298" s="513" t="str">
        <f>IF(_tag_month_day!U294="","",_tag_month_day!U294)</f>
        <v/>
      </c>
      <c r="BT298" s="523" t="str">
        <f t="shared" si="1606"/>
        <v/>
      </c>
      <c r="BU298" s="223" t="str">
        <f>IF(_tag_month_day!V294="","",_tag_month_day!V294)</f>
        <v/>
      </c>
      <c r="BV298" s="206" t="str">
        <f>IF(_tag_month_day!W294="","",_tag_month_day!W294)</f>
        <v/>
      </c>
      <c r="BW298" s="540" t="str">
        <f>IF(_tag_month_day!X294="","",_tag_month_day!X294)</f>
        <v/>
      </c>
      <c r="BX298" s="540" t="str">
        <f>IF(_tag_month_day!Y294="","",_tag_month_day!Y294)</f>
        <v/>
      </c>
      <c r="BY298" s="541">
        <f ca="1" t="shared" si="1607"/>
        <v>43629.291666666</v>
      </c>
      <c r="BZ298" s="542"/>
      <c r="CA298" s="543" t="str">
        <f>IF(_jhy2_month_day!A294="","",_jhy2_month_day!A294)</f>
        <v/>
      </c>
      <c r="CB298" s="464" t="str">
        <f>IF(_jhy2_month_day!B294="","",_jhy2_month_day!B294)</f>
        <v/>
      </c>
      <c r="CC298" s="464" t="str">
        <f>IF(_jhy2_month_day!C294="","",_jhy2_month_day!C294)</f>
        <v/>
      </c>
      <c r="CD298" s="464" t="str">
        <f>IF(_jhy2_month_day!D294="","",_jhy2_month_day!D294)</f>
        <v/>
      </c>
      <c r="CE298" s="464" t="str">
        <f>IF(_jhy2_month_day!E294="","",_jhy2_month_day!E294)</f>
        <v/>
      </c>
      <c r="CF298" s="464" t="str">
        <f>IF(_jhy2_month_day!F294="","",_jhy2_month_day!F294)</f>
        <v/>
      </c>
      <c r="CG298" s="464" t="str">
        <f>IF(_jhy2_month_day!G294="","",_jhy2_month_day!G294)</f>
        <v/>
      </c>
      <c r="CH298" s="464" t="str">
        <f>IF(_jhy2_month_day!H294="","",_jhy2_month_day!H294)</f>
        <v/>
      </c>
      <c r="CI298" s="464" t="str">
        <f>IF(_jhy2_month_day!I294="","",_jhy2_month_day!I294)</f>
        <v/>
      </c>
      <c r="CJ298" s="464" t="str">
        <f>IF(_jhy2_month_day!J294="","",_jhy2_month_day!J294)</f>
        <v/>
      </c>
      <c r="CK298" s="464" t="str">
        <f>IF(_jhy2_month_day!K294="","",_jhy2_month_day!K294)</f>
        <v/>
      </c>
      <c r="CL298" s="562" t="str">
        <f>IF(_jhy2_month_day!L294="","",_jhy2_month_day!L294)</f>
        <v/>
      </c>
      <c r="CM298" s="562" t="str">
        <f>IF(_jhy2_month_day!M294="","",_jhy2_month_day!M294)</f>
        <v/>
      </c>
      <c r="CN298" s="562" t="str">
        <f>IF(_jhy2_month_day!N294="","",_jhy2_month_day!N294)</f>
        <v/>
      </c>
      <c r="CO298" s="562" t="str">
        <f>IF(_jhy2_month_day!O294="","",_jhy2_month_day!O294)</f>
        <v/>
      </c>
      <c r="CP298" s="562" t="str">
        <f>IF(_jhy2_month_day!P294="","",_jhy2_month_day!P294)</f>
        <v/>
      </c>
      <c r="CQ298" s="562" t="str">
        <f>IF(_jhy2_month_day!Q294="","",_jhy2_month_day!Q294)</f>
        <v/>
      </c>
      <c r="CR298" s="563" t="str">
        <f>IF(_jhy2_month_day!R294="","",_jhy2_month_day!R294)</f>
        <v/>
      </c>
      <c r="CS298" s="576" t="str">
        <f>IF(_jhy2_month_day!S294="","",_jhy2_month_day!S294)</f>
        <v/>
      </c>
      <c r="CT298" s="562" t="str">
        <f>IF(_jhy2_month_day!T294="","",_jhy2_month_day!T294)</f>
        <v/>
      </c>
      <c r="CU298" s="577" t="e">
        <f t="shared" si="1555"/>
        <v>#VALUE!</v>
      </c>
      <c r="CV298" s="198" t="e">
        <f t="shared" si="1556"/>
        <v>#VALUE!</v>
      </c>
      <c r="CW298" s="192" t="e">
        <f t="shared" si="1557"/>
        <v>#VALUE!</v>
      </c>
      <c r="CX298" s="192" t="e">
        <f t="shared" si="1558"/>
        <v>#VALUE!</v>
      </c>
      <c r="CY298" s="202" t="e">
        <f t="shared" si="1559"/>
        <v>#VALUE!</v>
      </c>
      <c r="CZ298" s="192" t="e">
        <f t="shared" ref="CZ298:DI298" si="1802">$AJ298*EF298</f>
        <v>#VALUE!</v>
      </c>
      <c r="DA298" s="192" t="e">
        <f t="shared" si="1802"/>
        <v>#VALUE!</v>
      </c>
      <c r="DB298" s="192" t="e">
        <f t="shared" si="1802"/>
        <v>#VALUE!</v>
      </c>
      <c r="DC298" s="192" t="e">
        <f t="shared" si="1802"/>
        <v>#VALUE!</v>
      </c>
      <c r="DD298" s="192" t="e">
        <f t="shared" si="1802"/>
        <v>#VALUE!</v>
      </c>
      <c r="DE298" s="192" t="e">
        <f t="shared" si="1802"/>
        <v>#VALUE!</v>
      </c>
      <c r="DF298" s="192" t="e">
        <f t="shared" si="1802"/>
        <v>#VALUE!</v>
      </c>
      <c r="DG298" s="192" t="e">
        <f t="shared" si="1802"/>
        <v>#VALUE!</v>
      </c>
      <c r="DH298" s="192" t="e">
        <f t="shared" si="1802"/>
        <v>#VALUE!</v>
      </c>
      <c r="DI298" s="192" t="e">
        <f t="shared" si="1802"/>
        <v>#VALUE!</v>
      </c>
      <c r="DJ298" s="192" t="e">
        <f t="shared" si="1561"/>
        <v>#VALUE!</v>
      </c>
      <c r="DK298" s="192" t="e">
        <f t="shared" si="1562"/>
        <v>#VALUE!</v>
      </c>
      <c r="DL298" s="192" t="e">
        <f t="shared" si="1563"/>
        <v>#VALUE!</v>
      </c>
      <c r="DM298" s="192" t="e">
        <f t="shared" si="1564"/>
        <v>#VALUE!</v>
      </c>
      <c r="DN298" s="192" t="e">
        <f t="shared" si="1565"/>
        <v>#VALUE!</v>
      </c>
      <c r="DO298" s="192" t="e">
        <f t="shared" si="1566"/>
        <v>#VALUE!</v>
      </c>
      <c r="DP298" s="192" t="e">
        <f t="shared" si="1567"/>
        <v>#VALUE!</v>
      </c>
      <c r="DQ298" s="192" t="e">
        <f t="shared" si="1568"/>
        <v>#VALUE!</v>
      </c>
      <c r="DR298" s="192" t="e">
        <f t="shared" si="1569"/>
        <v>#VALUE!</v>
      </c>
      <c r="DS298" s="192" t="e">
        <f t="shared" si="1570"/>
        <v>#VALUE!</v>
      </c>
      <c r="DT298" s="192" t="e">
        <f t="shared" si="1571"/>
        <v>#VALUE!</v>
      </c>
      <c r="DU298" s="192" t="e">
        <f t="shared" si="1572"/>
        <v>#VALUE!</v>
      </c>
      <c r="DV298" s="198" t="e">
        <f t="shared" si="1573"/>
        <v>#VALUE!</v>
      </c>
      <c r="DW298" s="198" t="e">
        <f t="shared" si="1574"/>
        <v>#DIV/0!</v>
      </c>
      <c r="DX298" s="198" t="e">
        <f t="shared" si="1575"/>
        <v>#DIV/0!</v>
      </c>
      <c r="DY298" s="198" t="e">
        <f t="shared" si="1576"/>
        <v>#VALUE!</v>
      </c>
      <c r="DZ298" s="198" t="e">
        <f t="shared" si="1577"/>
        <v>#VALUE!</v>
      </c>
      <c r="EA298" s="198" t="e">
        <f t="shared" si="1578"/>
        <v>#VALUE!</v>
      </c>
      <c r="EB298" s="198" t="e">
        <f t="shared" si="1579"/>
        <v>#VALUE!</v>
      </c>
      <c r="EC298" s="198" t="e">
        <f t="shared" si="1580"/>
        <v>#DIV/0!</v>
      </c>
      <c r="ED298" s="198" t="e">
        <f t="shared" si="1581"/>
        <v>#VALUE!</v>
      </c>
      <c r="EE298" s="198" t="e">
        <f t="shared" si="1582"/>
        <v>#VALUE!</v>
      </c>
      <c r="EF298" s="198" t="e">
        <f t="shared" ref="EF298:EO298" si="1803">DV298/SUM($DV298:$EE298)</f>
        <v>#VALUE!</v>
      </c>
      <c r="EG298" s="198" t="e">
        <f t="shared" si="1803"/>
        <v>#DIV/0!</v>
      </c>
      <c r="EH298" s="198" t="e">
        <f t="shared" si="1803"/>
        <v>#DIV/0!</v>
      </c>
      <c r="EI298" s="198" t="e">
        <f t="shared" si="1803"/>
        <v>#VALUE!</v>
      </c>
      <c r="EJ298" s="198" t="e">
        <f t="shared" si="1803"/>
        <v>#VALUE!</v>
      </c>
      <c r="EK298" s="198" t="e">
        <f t="shared" si="1803"/>
        <v>#VALUE!</v>
      </c>
      <c r="EL298" s="198" t="e">
        <f t="shared" si="1803"/>
        <v>#VALUE!</v>
      </c>
      <c r="EM298" s="198" t="e">
        <f t="shared" si="1803"/>
        <v>#DIV/0!</v>
      </c>
      <c r="EN298" s="198" t="e">
        <f t="shared" si="1803"/>
        <v>#VALUE!</v>
      </c>
      <c r="EO298" s="198" t="e">
        <f t="shared" si="1803"/>
        <v>#VALUE!</v>
      </c>
      <c r="EP298" s="511">
        <f t="shared" ref="EP298:EW298" si="1804">EP297</f>
        <v>0.08</v>
      </c>
      <c r="EQ298" s="511">
        <f t="shared" si="1804"/>
        <v>0.015</v>
      </c>
      <c r="ER298" s="511">
        <f t="shared" si="1804"/>
        <v>0.015</v>
      </c>
      <c r="ES298" s="511">
        <f t="shared" si="1804"/>
        <v>0.015</v>
      </c>
      <c r="ET298" s="511">
        <f t="shared" si="1804"/>
        <v>0.015</v>
      </c>
      <c r="EU298" s="511">
        <f t="shared" si="1804"/>
        <v>0.09</v>
      </c>
      <c r="EV298" s="511">
        <f t="shared" si="1804"/>
        <v>0.09</v>
      </c>
      <c r="EW298" s="511">
        <f t="shared" si="1804"/>
        <v>0.09</v>
      </c>
      <c r="EX298" s="420" t="str">
        <f>IF(_tag_month_day!AS294="","",_tag_month_day!AS294/100)</f>
        <v/>
      </c>
      <c r="EY298" s="420" t="str">
        <f>IF(_tag_month_day!AT294="","",_tag_month_day!AT294/100)</f>
        <v/>
      </c>
      <c r="EZ298" s="420" t="str">
        <f>IF(_tag_month_day!AU294="","",_tag_month_day!AU294/100)</f>
        <v/>
      </c>
      <c r="FA298" s="420" t="str">
        <f>IF(_tag_month_day!AV294="","",_tag_month_day!AV294/100)</f>
        <v/>
      </c>
      <c r="FB298" s="420" t="str">
        <f>IF(_tag_month_day!AW294="","",_tag_month_day!AW294/100)</f>
        <v/>
      </c>
      <c r="FC298" s="420" t="str">
        <f>IF(_tag_month_day!AX294="","",_tag_month_day!AX294/100)</f>
        <v/>
      </c>
      <c r="FD298" s="510">
        <f t="shared" si="1611"/>
        <v>0.33</v>
      </c>
      <c r="FE298" s="510">
        <f t="shared" si="1612"/>
        <v>0.19</v>
      </c>
      <c r="FF298" s="510">
        <f t="shared" si="1613"/>
        <v>0.003</v>
      </c>
      <c r="FG298" s="510">
        <f t="shared" si="1614"/>
        <v>0</v>
      </c>
      <c r="FH298" s="603">
        <f t="shared" si="1615"/>
        <v>0.0001</v>
      </c>
      <c r="FI298" s="510">
        <f t="shared" ref="FI298:FR298" si="1805">FI297</f>
        <v>0.41</v>
      </c>
      <c r="FJ298" s="510">
        <f t="shared" si="1805"/>
        <v>0.11</v>
      </c>
      <c r="FK298" s="510">
        <f t="shared" si="1805"/>
        <v>0.015</v>
      </c>
      <c r="FL298" s="510">
        <f t="shared" si="1805"/>
        <v>0</v>
      </c>
      <c r="FM298" s="603">
        <f t="shared" si="1805"/>
        <v>0.0001</v>
      </c>
      <c r="FN298" s="510" t="str">
        <f>IF(_tag_month_day!AY294="","",_tag_month_day!AY294/100)</f>
        <v/>
      </c>
      <c r="FO298" s="510" t="str">
        <f>IF(_tag_month_day!AZ294="","",_tag_month_day!AZ294/100)</f>
        <v/>
      </c>
      <c r="FP298" s="510" t="str">
        <f>IF(_tag_month_day!BA294="","",_tag_month_day!BA294/100)</f>
        <v/>
      </c>
      <c r="FQ298" s="510" t="str">
        <f>IF(_tag_month_day!BB294="","",_tag_month_day!BB294/100)</f>
        <v/>
      </c>
      <c r="FR298" s="603" t="str">
        <f>IF(_tag_month_day!BC294="","",_tag_month_day!BC294/100)</f>
        <v/>
      </c>
      <c r="FS298" s="510" t="str">
        <f>IF(_tag_month_day!BD294="","",_tag_month_day!BD294/100)</f>
        <v/>
      </c>
      <c r="FT298" s="510" t="str">
        <f>IF(_tag_month_day!BE294="","",_tag_month_day!BE294/100)</f>
        <v/>
      </c>
      <c r="FU298" s="510" t="str">
        <f>IF(_tag_month_day!BF294="","",_tag_month_day!BF294/100)</f>
        <v/>
      </c>
      <c r="FV298" s="510" t="str">
        <f>IF(_tag_month_day!BG294="","",_tag_month_day!BG294/100)</f>
        <v/>
      </c>
      <c r="FW298" s="603" t="str">
        <f>IF(_tag_month_day!BH294="","",_tag_month_day!BH294/100)</f>
        <v/>
      </c>
      <c r="FX298" s="510" t="str">
        <f>IF(_tag_month_day!BI294="","",_tag_month_day!BI294/100)</f>
        <v/>
      </c>
      <c r="FY298" s="510" t="str">
        <f>IF(_tag_month_day!BJ294="","",_tag_month_day!BJ294/100)</f>
        <v/>
      </c>
      <c r="FZ298" s="605" t="str">
        <f>IF(_tag_month_day!BK294="","",_tag_month_day!BK294/100)</f>
        <v/>
      </c>
      <c r="GA298" s="510" t="str">
        <f>IF(_tag_month_day!BL294="","",_tag_month_day!BL294/100)</f>
        <v/>
      </c>
      <c r="GB298" s="603" t="str">
        <f>IF(_tag_month_day!BM294="","",_tag_month_day!BM294/100)</f>
        <v/>
      </c>
      <c r="GC298" s="420" t="str">
        <f>IF(_tag_month_day!BN294="","",_tag_month_day!BN294/100)</f>
        <v/>
      </c>
      <c r="GD298" s="420" t="str">
        <f>IF(_tag_month_day!BO294="","",_tag_month_day!BO294/100)</f>
        <v/>
      </c>
      <c r="GE298" s="420" t="str">
        <f>IF(_tag_month_day!BP294="","",_tag_month_day!BP294/100)</f>
        <v/>
      </c>
      <c r="GF298" s="420" t="str">
        <f>IF(_tag_month_day!BQ294="","",_tag_month_day!BQ294/100)</f>
        <v/>
      </c>
      <c r="GG298" s="420" t="str">
        <f>IF(_tag_month_day!BR294="","",_tag_month_day!BR294/100)</f>
        <v/>
      </c>
      <c r="GH298" s="420" t="str">
        <f>IF(_tag_month_day!BS294="","",_tag_month_day!BS294/100)</f>
        <v/>
      </c>
      <c r="GI298" s="603" t="str">
        <f>IF(_tag_month_day!BT294="","",_tag_month_day!BT294/100)</f>
        <v/>
      </c>
      <c r="GJ298" s="612" t="str">
        <f>IF(_tag_month_day!BU294="","",_tag_month_day!BU294/100)</f>
        <v/>
      </c>
      <c r="GK298" s="620" t="str">
        <f>IF(_tag_month_day!BV294="",IF(_rlcf_month_day!A$2="","",_rlcf_month_day!A$2/100),_tag_month_day!BV294/100)</f>
        <v/>
      </c>
      <c r="GL298" s="620" t="str">
        <f>IF(_tag_month_day!BW294="",IF(_rlcf_month_day!B$2="","",_rlcf_month_day!B$2/100),_tag_month_day!BW294/100)</f>
        <v/>
      </c>
      <c r="GM298" s="621" t="str">
        <f>IF(_tag_month_day!BX294="",IF(_rlcf_month_day!C$2="","",_rlcf_month_day!C$2/100),_tag_month_day!BX294/100)</f>
        <v/>
      </c>
      <c r="GN298" s="620" t="str">
        <f>IF(_tag_month_day!BV294="",IF(_rlcf_month_day!A$2="","",_rlcf_month_day!A$2/100),_tag_month_day!BV294/100)</f>
        <v/>
      </c>
      <c r="GO298" s="620" t="str">
        <f>IF(_tag_month_day!BW294="",IF(_rlcf_month_day!B$2="","",_rlcf_month_day!B$2/100),_tag_month_day!BW294/100)</f>
        <v/>
      </c>
      <c r="GP298" s="620" t="str">
        <f>IF(_tag_month_day!CD294="",IF(_rlcf_month_day!E$2="","",_rlcf_month_day!E$2/100),_tag_month_day!CD294/100)</f>
        <v/>
      </c>
      <c r="GQ298" s="620" t="str">
        <f>IF(_tag_month_day!CE294="",IF(_rlcf_month_day!F$2="","",_rlcf_month_day!F$2/100),_tag_month_day!CE294/100)</f>
        <v/>
      </c>
      <c r="GR298" s="621" t="str">
        <f>IF(_tag_month_day!CF294="",IF(_rlcf_month_day!G$2="","",_rlcf_month_day!G$2/100),_tag_month_day!CF294/100)</f>
        <v/>
      </c>
      <c r="GS298" s="626">
        <f t="shared" ref="GS298:HH298" si="1806">GS297</f>
        <v>0.953</v>
      </c>
      <c r="GT298" s="626">
        <f t="shared" si="1806"/>
        <v>0.55</v>
      </c>
      <c r="GU298" s="626">
        <f t="shared" si="1806"/>
        <v>0.55</v>
      </c>
      <c r="GV298" s="626">
        <f t="shared" si="1806"/>
        <v>0.55</v>
      </c>
      <c r="GW298" s="626">
        <f t="shared" si="1806"/>
        <v>0.5</v>
      </c>
      <c r="GX298" s="626">
        <f t="shared" si="1806"/>
        <v>0.935</v>
      </c>
      <c r="GY298" s="626">
        <f t="shared" si="1806"/>
        <v>0.15</v>
      </c>
      <c r="GZ298" s="626">
        <f t="shared" si="1806"/>
        <v>1</v>
      </c>
      <c r="HA298" s="632">
        <f t="shared" si="1806"/>
        <v>0.047</v>
      </c>
      <c r="HB298" s="632">
        <f t="shared" si="1806"/>
        <v>0.45</v>
      </c>
      <c r="HC298" s="632">
        <f t="shared" si="1806"/>
        <v>0.45</v>
      </c>
      <c r="HD298" s="632">
        <f t="shared" si="1806"/>
        <v>0.45</v>
      </c>
      <c r="HE298" s="632">
        <f t="shared" si="1806"/>
        <v>0.5</v>
      </c>
      <c r="HF298" s="632">
        <f t="shared" si="1806"/>
        <v>0.065</v>
      </c>
      <c r="HG298" s="632">
        <f t="shared" si="1806"/>
        <v>0.85</v>
      </c>
      <c r="HH298" s="632">
        <f t="shared" si="1806"/>
        <v>0</v>
      </c>
      <c r="HI298" s="68">
        <f t="shared" si="1587"/>
        <v>0</v>
      </c>
      <c r="HJ298" s="68" t="e">
        <f t="shared" si="1618"/>
        <v>#VALUE!</v>
      </c>
      <c r="HK298" s="202">
        <f t="shared" si="1619"/>
        <v>0.85</v>
      </c>
      <c r="HL298" s="464">
        <f t="shared" si="1620"/>
        <v>550000</v>
      </c>
      <c r="HM298" s="464">
        <f t="shared" si="1621"/>
        <v>480000</v>
      </c>
      <c r="HN298" s="192" t="e">
        <f t="shared" si="1588"/>
        <v>#VALUE!</v>
      </c>
      <c r="HO298" s="192" t="e">
        <f>HN298*HK298*$HO$2/HL298*1000000</f>
        <v>#VALUE!</v>
      </c>
      <c r="HP298" s="192" t="e">
        <f>HN298*HK298*$HP$2/HM298*1000000</f>
        <v>#VALUE!</v>
      </c>
    </row>
    <row r="299" customFormat="1" spans="1:224">
      <c r="A299" s="381">
        <v>294</v>
      </c>
      <c r="B299" s="54">
        <f ca="1" t="shared" si="1622"/>
        <v>43629</v>
      </c>
      <c r="C299" s="57">
        <f t="shared" si="1623"/>
        <v>0.0416666666666667</v>
      </c>
      <c r="D299" s="68" t="str">
        <f ca="1" t="shared" si="1589"/>
        <v>夜班</v>
      </c>
      <c r="E299" s="68" t="str">
        <f ca="1" t="shared" si="1590"/>
        <v>丁</v>
      </c>
      <c r="F299" s="68">
        <f ca="1">SUMPRODUCT((成本日报!$A$3:$A$95=计划!B299)*(成本日报!$B$3:$B$95=计划!$D299),成本日报!$C$3:$C$95)</f>
        <v>4</v>
      </c>
      <c r="G299" s="382">
        <f ca="1" t="shared" si="1624"/>
        <v>43629.2083333326</v>
      </c>
      <c r="H299" s="382">
        <f ca="1" t="shared" si="1591"/>
        <v>43629.2152777771</v>
      </c>
      <c r="I299" s="382">
        <f ca="1" t="shared" si="1592"/>
        <v>43629.2208333326</v>
      </c>
      <c r="J299" s="382">
        <f ca="1" t="shared" si="1593"/>
        <v>43629.2499999993</v>
      </c>
      <c r="K299" s="382">
        <f ca="1" t="shared" si="1594"/>
        <v>43629.3124999993</v>
      </c>
      <c r="L299" s="382">
        <f ca="1" t="shared" si="1595"/>
        <v>43629.3333333326</v>
      </c>
      <c r="M299" s="398" t="str">
        <f>IF(_tag_month_day!A295="","",_tag_month_day!A295)</f>
        <v/>
      </c>
      <c r="N299" s="398" t="str">
        <f>IF(_tag_month_day!B295="","",_tag_month_day!B295)</f>
        <v/>
      </c>
      <c r="O299" s="399" t="e">
        <f t="shared" si="1596"/>
        <v>#VALUE!</v>
      </c>
      <c r="P299" s="398" t="str">
        <f>IF(_tag_month_day!C295="","",_tag_month_day!C295)</f>
        <v/>
      </c>
      <c r="Q299" s="398" t="str">
        <f>IF(_tag_month_day!D295="","",_tag_month_day!D295)</f>
        <v/>
      </c>
      <c r="R299" s="416">
        <f>IF(_tag_month_day!CB295="",R298,_tag_month_day!CB295/100)</f>
        <v>0.07</v>
      </c>
      <c r="S299" s="417" t="str">
        <f>IF(_tag_month_day!E295="","",_tag_month_day!E295)</f>
        <v/>
      </c>
      <c r="T299" s="417" t="str">
        <f>IF(_tag_month_day!F295="","",_tag_month_day!F295)</f>
        <v/>
      </c>
      <c r="U299" s="418" t="e">
        <f t="shared" si="1550"/>
        <v>#VALUE!</v>
      </c>
      <c r="V299" s="53" t="e">
        <f t="shared" si="1551"/>
        <v>#VALUE!</v>
      </c>
      <c r="W299" s="419" t="str">
        <f>IF(_jhy_month_day!A295="","",_jhy_month_day!A295)</f>
        <v/>
      </c>
      <c r="X299" s="420" t="str">
        <f>IF(_jhy_month_day!B295="","",_jhy_month_day!B295/100)</f>
        <v/>
      </c>
      <c r="Y299" s="420" t="str">
        <f>IF(_jhy_month_day!C295="","",_jhy_month_day!C295/100)</f>
        <v/>
      </c>
      <c r="Z299" s="439">
        <f t="shared" si="1641"/>
        <v>74</v>
      </c>
      <c r="AA299" s="440" t="str">
        <f>IF(_tag_month_day!G295="","",_tag_month_day!G295/100)</f>
        <v/>
      </c>
      <c r="AB299" s="440" t="str">
        <f>IF(_tag_month_day!H295="","",_tag_month_day!H295/100)</f>
        <v/>
      </c>
      <c r="AC299" s="193">
        <f t="shared" si="1597"/>
        <v>1.59963432013121</v>
      </c>
      <c r="AD299" s="441" t="str">
        <f t="shared" si="1598"/>
        <v/>
      </c>
      <c r="AE299" s="442" t="str">
        <f t="shared" si="1599"/>
        <v/>
      </c>
      <c r="AF299" s="443">
        <v>1</v>
      </c>
      <c r="AG299" s="68" t="str">
        <f>IF(_duihao_month_day!A295="","",_duihao_month_day!A295)</f>
        <v/>
      </c>
      <c r="AH299" s="463">
        <f>IF(_gyk_month_day!B295="",AH298,_gyk_month_day!B295)</f>
        <v>820</v>
      </c>
      <c r="AI299" s="464"/>
      <c r="AJ299" s="68" t="str">
        <f>IF(_tag_month_day!I295="","",_tag_month_day!I295)</f>
        <v/>
      </c>
      <c r="AK299" s="465" t="str">
        <f>IF(_tzyy_month_day!A295="","",_tzyy_month_day!A295)</f>
        <v/>
      </c>
      <c r="AL299" s="465" t="str">
        <f>IF(_tzyy_month_day!B295="","",_tzyy_month_day!B295)</f>
        <v/>
      </c>
      <c r="AM299" s="465" t="str">
        <f>IF(_tzyy_month_day!C295="","",_tzyy_month_day!C295)</f>
        <v/>
      </c>
      <c r="AN299" s="466" t="str">
        <f>IF(_tag_month_day!CG295="","",_tag_month_day!CG295)</f>
        <v/>
      </c>
      <c r="AO299" s="466" t="str">
        <f>IF(_tag_month_day!CH295="","",_tag_month_day!CH295)</f>
        <v/>
      </c>
      <c r="AP299" s="486" t="e">
        <f t="shared" si="1600"/>
        <v>#VALUE!</v>
      </c>
      <c r="AQ299" s="487" t="str">
        <f>IF(_tag_month_day!J295="","",_tag_month_day!J295/100)</f>
        <v/>
      </c>
      <c r="AR299" s="488">
        <f t="shared" si="1601"/>
        <v>1.3</v>
      </c>
      <c r="AS299" s="489" t="e">
        <f t="shared" si="1552"/>
        <v>#VALUE!</v>
      </c>
      <c r="AT299" s="489">
        <f t="shared" si="1602"/>
        <v>0</v>
      </c>
      <c r="AU299" s="490" t="str">
        <f>IF(_tag_month_day!K295="","",_tag_month_day!K295)</f>
        <v/>
      </c>
      <c r="AV299" s="491" t="str">
        <f>IF(_tag_month_day!L295="","",_tag_month_day!L295/100)</f>
        <v/>
      </c>
      <c r="AW299" s="420">
        <f t="shared" si="1524"/>
        <v>0</v>
      </c>
      <c r="AX299" s="420">
        <f t="shared" si="1603"/>
        <v>0</v>
      </c>
      <c r="AY299" s="420" t="str">
        <f>IF(_tag_month_day!M295="","",_tag_month_day!M295/100)</f>
        <v/>
      </c>
      <c r="AZ299" s="420" t="str">
        <f>IF(_tag_month_day!N295="","",_tag_month_day!N295/100)</f>
        <v/>
      </c>
      <c r="BA299" s="420" t="str">
        <f>IF(_tag_month_day!O295="","",_tag_month_day!O295/100)</f>
        <v/>
      </c>
      <c r="BB299" s="496" t="str">
        <f>IF(_tag_month_day!P295="","",_tag_month_day!P295/100)</f>
        <v/>
      </c>
      <c r="BC299" s="496">
        <f t="shared" si="1604"/>
        <v>0</v>
      </c>
      <c r="BD299" s="496" t="str">
        <f>IF(_tag_month_day!Q295="","",_tag_month_day!Q295/100)</f>
        <v/>
      </c>
      <c r="BE299" s="510" t="str">
        <f>IF(_tag_month_day!R295="","",_tag_month_day!R295/100)</f>
        <v/>
      </c>
      <c r="BF299" s="413" t="str">
        <f>IF(_tag_month_day!CC295="","",_tag_month_day!CC295/100)</f>
        <v/>
      </c>
      <c r="BG299" s="511" t="e">
        <f t="shared" si="1553"/>
        <v>#VALUE!</v>
      </c>
      <c r="BH299" s="198">
        <f t="shared" si="1554"/>
        <v>0</v>
      </c>
      <c r="BI299" s="512" t="e">
        <f>IF(CX299=0,BI298,(DK299*查询!$R$5+DL299*查询!$Q$5+DM299*查询!$N$5+DN299*查询!$O$5+DO299*查询!$P$5)*AF299/CX299)</f>
        <v>#VALUE!</v>
      </c>
      <c r="BJ299" s="512" t="e">
        <f>IF(CX299=0,BJ298,(DP299*查询!$S$5+DQ299*查询!$T$5+DR299*查询!$U$5)*AF299/CX299)</f>
        <v>#VALUE!</v>
      </c>
      <c r="BK299" s="512">
        <f t="shared" si="1605"/>
        <v>1</v>
      </c>
      <c r="BL299" s="513" t="str">
        <f>IF(_cfyc_month_day!A295="","",_cfyc_month_day!A295)</f>
        <v/>
      </c>
      <c r="BM299" s="513" t="str">
        <f>IF(_cfyc_month_day!B295="","",_cfyc_month_day!B295)</f>
        <v/>
      </c>
      <c r="BN299" s="513" t="str">
        <f>IF(_cfyc_month_day!C295="","",_cfyc_month_day!C295)</f>
        <v/>
      </c>
      <c r="BO299" s="522" t="str">
        <f>IF(_cfyc_month_day!D295="","",_cfyc_month_day!D295)</f>
        <v/>
      </c>
      <c r="BP299" s="522" t="str">
        <f>IF(_cfyc_month_day!E295="","",_cfyc_month_day!E295)</f>
        <v/>
      </c>
      <c r="BQ299" s="522" t="str">
        <f>IF(_cfyc_month_day!F295="","",_cfyc_month_day!F295)</f>
        <v/>
      </c>
      <c r="BR299" s="513" t="str">
        <f>IF(_tag_month_day!T295="","",_tag_month_day!T295)</f>
        <v/>
      </c>
      <c r="BS299" s="513" t="str">
        <f>IF(_tag_month_day!U295="","",_tag_month_day!U295)</f>
        <v/>
      </c>
      <c r="BT299" s="523" t="str">
        <f t="shared" si="1606"/>
        <v/>
      </c>
      <c r="BU299" s="223" t="str">
        <f>IF(_tag_month_day!V295="","",_tag_month_day!V295)</f>
        <v/>
      </c>
      <c r="BV299" s="206" t="str">
        <f>IF(_tag_month_day!W295="","",_tag_month_day!W295)</f>
        <v/>
      </c>
      <c r="BW299" s="540" t="str">
        <f>IF(_tag_month_day!X295="","",_tag_month_day!X295)</f>
        <v/>
      </c>
      <c r="BX299" s="540" t="str">
        <f>IF(_tag_month_day!Y295="","",_tag_month_day!Y295)</f>
        <v/>
      </c>
      <c r="BY299" s="541">
        <f ca="1" t="shared" si="1607"/>
        <v>43629.3333333326</v>
      </c>
      <c r="BZ299" s="542"/>
      <c r="CA299" s="543" t="str">
        <f>IF(_jhy2_month_day!A295="","",_jhy2_month_day!A295)</f>
        <v/>
      </c>
      <c r="CB299" s="464" t="str">
        <f>IF(_jhy2_month_day!B295="","",_jhy2_month_day!B295)</f>
        <v/>
      </c>
      <c r="CC299" s="464" t="str">
        <f>IF(_jhy2_month_day!C295="","",_jhy2_month_day!C295)</f>
        <v/>
      </c>
      <c r="CD299" s="464" t="str">
        <f>IF(_jhy2_month_day!D295="","",_jhy2_month_day!D295)</f>
        <v/>
      </c>
      <c r="CE299" s="464" t="str">
        <f>IF(_jhy2_month_day!E295="","",_jhy2_month_day!E295)</f>
        <v/>
      </c>
      <c r="CF299" s="464" t="str">
        <f>IF(_jhy2_month_day!F295="","",_jhy2_month_day!F295)</f>
        <v/>
      </c>
      <c r="CG299" s="464" t="str">
        <f>IF(_jhy2_month_day!G295="","",_jhy2_month_day!G295)</f>
        <v/>
      </c>
      <c r="CH299" s="464" t="str">
        <f>IF(_jhy2_month_day!H295="","",_jhy2_month_day!H295)</f>
        <v/>
      </c>
      <c r="CI299" s="464" t="str">
        <f>IF(_jhy2_month_day!I295="","",_jhy2_month_day!I295)</f>
        <v/>
      </c>
      <c r="CJ299" s="464" t="str">
        <f>IF(_jhy2_month_day!J295="","",_jhy2_month_day!J295)</f>
        <v/>
      </c>
      <c r="CK299" s="464" t="str">
        <f>IF(_jhy2_month_day!K295="","",_jhy2_month_day!K295)</f>
        <v/>
      </c>
      <c r="CL299" s="562" t="str">
        <f>IF(_jhy2_month_day!L295="","",_jhy2_month_day!L295)</f>
        <v/>
      </c>
      <c r="CM299" s="562" t="str">
        <f>IF(_jhy2_month_day!M295="","",_jhy2_month_day!M295)</f>
        <v/>
      </c>
      <c r="CN299" s="562" t="str">
        <f>IF(_jhy2_month_day!N295="","",_jhy2_month_day!N295)</f>
        <v/>
      </c>
      <c r="CO299" s="562" t="str">
        <f>IF(_jhy2_month_day!O295="","",_jhy2_month_day!O295)</f>
        <v/>
      </c>
      <c r="CP299" s="562" t="str">
        <f>IF(_jhy2_month_day!P295="","",_jhy2_month_day!P295)</f>
        <v/>
      </c>
      <c r="CQ299" s="562" t="str">
        <f>IF(_jhy2_month_day!Q295="","",_jhy2_month_day!Q295)</f>
        <v/>
      </c>
      <c r="CR299" s="563" t="str">
        <f>IF(_jhy2_month_day!R295="","",_jhy2_month_day!R295)</f>
        <v/>
      </c>
      <c r="CS299" s="576" t="str">
        <f>IF(_jhy2_month_day!S295="","",_jhy2_month_day!S295)</f>
        <v/>
      </c>
      <c r="CT299" s="562" t="str">
        <f>IF(_jhy2_month_day!T295="","",_jhy2_month_day!T295)</f>
        <v/>
      </c>
      <c r="CU299" s="577" t="e">
        <f t="shared" si="1555"/>
        <v>#VALUE!</v>
      </c>
      <c r="CV299" s="198" t="e">
        <f t="shared" si="1556"/>
        <v>#VALUE!</v>
      </c>
      <c r="CW299" s="192" t="e">
        <f t="shared" si="1557"/>
        <v>#VALUE!</v>
      </c>
      <c r="CX299" s="192" t="e">
        <f t="shared" si="1558"/>
        <v>#VALUE!</v>
      </c>
      <c r="CY299" s="202" t="e">
        <f t="shared" si="1559"/>
        <v>#VALUE!</v>
      </c>
      <c r="CZ299" s="192" t="e">
        <f t="shared" ref="CZ299:DI299" si="1807">$AJ299*EF299</f>
        <v>#VALUE!</v>
      </c>
      <c r="DA299" s="192" t="e">
        <f t="shared" si="1807"/>
        <v>#VALUE!</v>
      </c>
      <c r="DB299" s="192" t="e">
        <f t="shared" si="1807"/>
        <v>#VALUE!</v>
      </c>
      <c r="DC299" s="192" t="e">
        <f t="shared" si="1807"/>
        <v>#VALUE!</v>
      </c>
      <c r="DD299" s="192" t="e">
        <f t="shared" si="1807"/>
        <v>#VALUE!</v>
      </c>
      <c r="DE299" s="192" t="e">
        <f t="shared" si="1807"/>
        <v>#VALUE!</v>
      </c>
      <c r="DF299" s="192" t="e">
        <f t="shared" si="1807"/>
        <v>#VALUE!</v>
      </c>
      <c r="DG299" s="192" t="e">
        <f t="shared" si="1807"/>
        <v>#VALUE!</v>
      </c>
      <c r="DH299" s="192" t="e">
        <f t="shared" si="1807"/>
        <v>#VALUE!</v>
      </c>
      <c r="DI299" s="192" t="e">
        <f t="shared" si="1807"/>
        <v>#VALUE!</v>
      </c>
      <c r="DJ299" s="192" t="e">
        <f t="shared" si="1561"/>
        <v>#VALUE!</v>
      </c>
      <c r="DK299" s="192" t="e">
        <f t="shared" si="1562"/>
        <v>#VALUE!</v>
      </c>
      <c r="DL299" s="192" t="e">
        <f t="shared" si="1563"/>
        <v>#VALUE!</v>
      </c>
      <c r="DM299" s="192" t="e">
        <f t="shared" si="1564"/>
        <v>#VALUE!</v>
      </c>
      <c r="DN299" s="192" t="e">
        <f t="shared" si="1565"/>
        <v>#VALUE!</v>
      </c>
      <c r="DO299" s="192" t="e">
        <f t="shared" si="1566"/>
        <v>#VALUE!</v>
      </c>
      <c r="DP299" s="192" t="e">
        <f t="shared" si="1567"/>
        <v>#VALUE!</v>
      </c>
      <c r="DQ299" s="192" t="e">
        <f t="shared" si="1568"/>
        <v>#VALUE!</v>
      </c>
      <c r="DR299" s="192" t="e">
        <f t="shared" si="1569"/>
        <v>#VALUE!</v>
      </c>
      <c r="DS299" s="192" t="e">
        <f t="shared" si="1570"/>
        <v>#VALUE!</v>
      </c>
      <c r="DT299" s="192" t="e">
        <f t="shared" si="1571"/>
        <v>#VALUE!</v>
      </c>
      <c r="DU299" s="192" t="e">
        <f t="shared" si="1572"/>
        <v>#VALUE!</v>
      </c>
      <c r="DV299" s="198" t="e">
        <f t="shared" si="1573"/>
        <v>#VALUE!</v>
      </c>
      <c r="DW299" s="198" t="e">
        <f t="shared" si="1574"/>
        <v>#DIV/0!</v>
      </c>
      <c r="DX299" s="198" t="e">
        <f t="shared" si="1575"/>
        <v>#DIV/0!</v>
      </c>
      <c r="DY299" s="198" t="e">
        <f t="shared" si="1576"/>
        <v>#VALUE!</v>
      </c>
      <c r="DZ299" s="198" t="e">
        <f t="shared" si="1577"/>
        <v>#VALUE!</v>
      </c>
      <c r="EA299" s="198" t="e">
        <f t="shared" si="1578"/>
        <v>#VALUE!</v>
      </c>
      <c r="EB299" s="198" t="e">
        <f t="shared" si="1579"/>
        <v>#VALUE!</v>
      </c>
      <c r="EC299" s="198" t="e">
        <f t="shared" si="1580"/>
        <v>#DIV/0!</v>
      </c>
      <c r="ED299" s="198" t="e">
        <f t="shared" si="1581"/>
        <v>#VALUE!</v>
      </c>
      <c r="EE299" s="198" t="e">
        <f t="shared" si="1582"/>
        <v>#VALUE!</v>
      </c>
      <c r="EF299" s="198" t="e">
        <f t="shared" ref="EF299:EO299" si="1808">DV299/SUM($DV299:$EE299)</f>
        <v>#VALUE!</v>
      </c>
      <c r="EG299" s="198" t="e">
        <f t="shared" si="1808"/>
        <v>#DIV/0!</v>
      </c>
      <c r="EH299" s="198" t="e">
        <f t="shared" si="1808"/>
        <v>#DIV/0!</v>
      </c>
      <c r="EI299" s="198" t="e">
        <f t="shared" si="1808"/>
        <v>#VALUE!</v>
      </c>
      <c r="EJ299" s="198" t="e">
        <f t="shared" si="1808"/>
        <v>#VALUE!</v>
      </c>
      <c r="EK299" s="198" t="e">
        <f t="shared" si="1808"/>
        <v>#VALUE!</v>
      </c>
      <c r="EL299" s="198" t="e">
        <f t="shared" si="1808"/>
        <v>#VALUE!</v>
      </c>
      <c r="EM299" s="198" t="e">
        <f t="shared" si="1808"/>
        <v>#DIV/0!</v>
      </c>
      <c r="EN299" s="198" t="e">
        <f t="shared" si="1808"/>
        <v>#VALUE!</v>
      </c>
      <c r="EO299" s="198" t="e">
        <f t="shared" si="1808"/>
        <v>#VALUE!</v>
      </c>
      <c r="EP299" s="511">
        <f t="shared" ref="EP299:EW299" si="1809">EP298</f>
        <v>0.08</v>
      </c>
      <c r="EQ299" s="511">
        <f t="shared" si="1809"/>
        <v>0.015</v>
      </c>
      <c r="ER299" s="511">
        <f t="shared" si="1809"/>
        <v>0.015</v>
      </c>
      <c r="ES299" s="511">
        <f t="shared" si="1809"/>
        <v>0.015</v>
      </c>
      <c r="ET299" s="511">
        <f t="shared" si="1809"/>
        <v>0.015</v>
      </c>
      <c r="EU299" s="511">
        <f t="shared" si="1809"/>
        <v>0.09</v>
      </c>
      <c r="EV299" s="511">
        <f t="shared" si="1809"/>
        <v>0.09</v>
      </c>
      <c r="EW299" s="511">
        <f t="shared" si="1809"/>
        <v>0.09</v>
      </c>
      <c r="EX299" s="420" t="str">
        <f>IF(_tag_month_day!AS295="","",_tag_month_day!AS295/100)</f>
        <v/>
      </c>
      <c r="EY299" s="420" t="str">
        <f>IF(_tag_month_day!AT295="","",_tag_month_day!AT295/100)</f>
        <v/>
      </c>
      <c r="EZ299" s="420" t="str">
        <f>IF(_tag_month_day!AU295="","",_tag_month_day!AU295/100)</f>
        <v/>
      </c>
      <c r="FA299" s="420" t="str">
        <f>IF(_tag_month_day!AV295="","",_tag_month_day!AV295/100)</f>
        <v/>
      </c>
      <c r="FB299" s="420" t="str">
        <f>IF(_tag_month_day!AW295="","",_tag_month_day!AW295/100)</f>
        <v/>
      </c>
      <c r="FC299" s="420" t="str">
        <f>IF(_tag_month_day!AX295="","",_tag_month_day!AX295/100)</f>
        <v/>
      </c>
      <c r="FD299" s="510">
        <f t="shared" si="1611"/>
        <v>0.33</v>
      </c>
      <c r="FE299" s="510">
        <f t="shared" si="1612"/>
        <v>0.19</v>
      </c>
      <c r="FF299" s="510">
        <f t="shared" si="1613"/>
        <v>0.003</v>
      </c>
      <c r="FG299" s="510">
        <f t="shared" si="1614"/>
        <v>0</v>
      </c>
      <c r="FH299" s="603">
        <f t="shared" si="1615"/>
        <v>0.0001</v>
      </c>
      <c r="FI299" s="510">
        <f t="shared" ref="FI299:FR299" si="1810">FI298</f>
        <v>0.41</v>
      </c>
      <c r="FJ299" s="510">
        <f t="shared" si="1810"/>
        <v>0.11</v>
      </c>
      <c r="FK299" s="510">
        <f t="shared" si="1810"/>
        <v>0.015</v>
      </c>
      <c r="FL299" s="510">
        <f t="shared" si="1810"/>
        <v>0</v>
      </c>
      <c r="FM299" s="603">
        <f t="shared" si="1810"/>
        <v>0.0001</v>
      </c>
      <c r="FN299" s="510" t="str">
        <f>IF(_tag_month_day!AY295="","",_tag_month_day!AY295/100)</f>
        <v/>
      </c>
      <c r="FO299" s="510" t="str">
        <f>IF(_tag_month_day!AZ295="","",_tag_month_day!AZ295/100)</f>
        <v/>
      </c>
      <c r="FP299" s="510" t="str">
        <f>IF(_tag_month_day!BA295="","",_tag_month_day!BA295/100)</f>
        <v/>
      </c>
      <c r="FQ299" s="510" t="str">
        <f>IF(_tag_month_day!BB295="","",_tag_month_day!BB295/100)</f>
        <v/>
      </c>
      <c r="FR299" s="603" t="str">
        <f>IF(_tag_month_day!BC295="","",_tag_month_day!BC295/100)</f>
        <v/>
      </c>
      <c r="FS299" s="510" t="str">
        <f>IF(_tag_month_day!BD295="","",_tag_month_day!BD295/100)</f>
        <v/>
      </c>
      <c r="FT299" s="510" t="str">
        <f>IF(_tag_month_day!BE295="","",_tag_month_day!BE295/100)</f>
        <v/>
      </c>
      <c r="FU299" s="510" t="str">
        <f>IF(_tag_month_day!BF295="","",_tag_month_day!BF295/100)</f>
        <v/>
      </c>
      <c r="FV299" s="510" t="str">
        <f>IF(_tag_month_day!BG295="","",_tag_month_day!BG295/100)</f>
        <v/>
      </c>
      <c r="FW299" s="603" t="str">
        <f>IF(_tag_month_day!BH295="","",_tag_month_day!BH295/100)</f>
        <v/>
      </c>
      <c r="FX299" s="510" t="str">
        <f>IF(_tag_month_day!BI295="","",_tag_month_day!BI295/100)</f>
        <v/>
      </c>
      <c r="FY299" s="510" t="str">
        <f>IF(_tag_month_day!BJ295="","",_tag_month_day!BJ295/100)</f>
        <v/>
      </c>
      <c r="FZ299" s="605" t="str">
        <f>IF(_tag_month_day!BK295="","",_tag_month_day!BK295/100)</f>
        <v/>
      </c>
      <c r="GA299" s="510" t="str">
        <f>IF(_tag_month_day!BL295="","",_tag_month_day!BL295/100)</f>
        <v/>
      </c>
      <c r="GB299" s="603" t="str">
        <f>IF(_tag_month_day!BM295="","",_tag_month_day!BM295/100)</f>
        <v/>
      </c>
      <c r="GC299" s="420" t="str">
        <f>IF(_tag_month_day!BN295="","",_tag_month_day!BN295/100)</f>
        <v/>
      </c>
      <c r="GD299" s="420" t="str">
        <f>IF(_tag_month_day!BO295="","",_tag_month_day!BO295/100)</f>
        <v/>
      </c>
      <c r="GE299" s="420" t="str">
        <f>IF(_tag_month_day!BP295="","",_tag_month_day!BP295/100)</f>
        <v/>
      </c>
      <c r="GF299" s="420" t="str">
        <f>IF(_tag_month_day!BQ295="","",_tag_month_day!BQ295/100)</f>
        <v/>
      </c>
      <c r="GG299" s="420" t="str">
        <f>IF(_tag_month_day!BR295="","",_tag_month_day!BR295/100)</f>
        <v/>
      </c>
      <c r="GH299" s="420" t="str">
        <f>IF(_tag_month_day!BS295="","",_tag_month_day!BS295/100)</f>
        <v/>
      </c>
      <c r="GI299" s="603" t="str">
        <f>IF(_tag_month_day!BT295="","",_tag_month_day!BT295/100)</f>
        <v/>
      </c>
      <c r="GJ299" s="612" t="str">
        <f>IF(_tag_month_day!BU295="","",_tag_month_day!BU295/100)</f>
        <v/>
      </c>
      <c r="GK299" s="620" t="str">
        <f>IF(_tag_month_day!BV295="",IF(_rlcf_month_day!A$2="","",_rlcf_month_day!A$2/100),_tag_month_day!BV295/100)</f>
        <v/>
      </c>
      <c r="GL299" s="620" t="str">
        <f>IF(_tag_month_day!BW295="",IF(_rlcf_month_day!B$2="","",_rlcf_month_day!B$2/100),_tag_month_day!BW295/100)</f>
        <v/>
      </c>
      <c r="GM299" s="621" t="str">
        <f>IF(_tag_month_day!BX295="",IF(_rlcf_month_day!C$2="","",_rlcf_month_day!C$2/100),_tag_month_day!BX295/100)</f>
        <v/>
      </c>
      <c r="GN299" s="620" t="str">
        <f>IF(_tag_month_day!BV295="",IF(_rlcf_month_day!A$2="","",_rlcf_month_day!A$2/100),_tag_month_day!BV295/100)</f>
        <v/>
      </c>
      <c r="GO299" s="620" t="str">
        <f>IF(_tag_month_day!BW295="",IF(_rlcf_month_day!B$2="","",_rlcf_month_day!B$2/100),_tag_month_day!BW295/100)</f>
        <v/>
      </c>
      <c r="GP299" s="620" t="str">
        <f>IF(_tag_month_day!CD295="",IF(_rlcf_month_day!E$2="","",_rlcf_month_day!E$2/100),_tag_month_day!CD295/100)</f>
        <v/>
      </c>
      <c r="GQ299" s="620" t="str">
        <f>IF(_tag_month_day!CE295="",IF(_rlcf_month_day!F$2="","",_rlcf_month_day!F$2/100),_tag_month_day!CE295/100)</f>
        <v/>
      </c>
      <c r="GR299" s="621" t="str">
        <f>IF(_tag_month_day!CF295="",IF(_rlcf_month_day!G$2="","",_rlcf_month_day!G$2/100),_tag_month_day!CF295/100)</f>
        <v/>
      </c>
      <c r="GS299" s="626">
        <f t="shared" ref="GS299:HH299" si="1811">GS298</f>
        <v>0.953</v>
      </c>
      <c r="GT299" s="626">
        <f t="shared" si="1811"/>
        <v>0.55</v>
      </c>
      <c r="GU299" s="626">
        <f t="shared" si="1811"/>
        <v>0.55</v>
      </c>
      <c r="GV299" s="626">
        <f t="shared" si="1811"/>
        <v>0.55</v>
      </c>
      <c r="GW299" s="626">
        <f t="shared" si="1811"/>
        <v>0.5</v>
      </c>
      <c r="GX299" s="626">
        <f t="shared" si="1811"/>
        <v>0.935</v>
      </c>
      <c r="GY299" s="626">
        <f t="shared" si="1811"/>
        <v>0.15</v>
      </c>
      <c r="GZ299" s="626">
        <f t="shared" si="1811"/>
        <v>1</v>
      </c>
      <c r="HA299" s="632">
        <f t="shared" si="1811"/>
        <v>0.047</v>
      </c>
      <c r="HB299" s="632">
        <f t="shared" si="1811"/>
        <v>0.45</v>
      </c>
      <c r="HC299" s="632">
        <f t="shared" si="1811"/>
        <v>0.45</v>
      </c>
      <c r="HD299" s="632">
        <f t="shared" si="1811"/>
        <v>0.45</v>
      </c>
      <c r="HE299" s="632">
        <f t="shared" si="1811"/>
        <v>0.5</v>
      </c>
      <c r="HF299" s="632">
        <f t="shared" si="1811"/>
        <v>0.065</v>
      </c>
      <c r="HG299" s="632">
        <f t="shared" si="1811"/>
        <v>0.85</v>
      </c>
      <c r="HH299" s="632">
        <f t="shared" si="1811"/>
        <v>0</v>
      </c>
      <c r="HI299" s="68">
        <f t="shared" si="1587"/>
        <v>0</v>
      </c>
      <c r="HJ299" s="68" t="e">
        <f t="shared" si="1618"/>
        <v>#VALUE!</v>
      </c>
      <c r="HK299" s="202">
        <f t="shared" si="1619"/>
        <v>0.85</v>
      </c>
      <c r="HL299" s="464">
        <f t="shared" si="1620"/>
        <v>550000</v>
      </c>
      <c r="HM299" s="464">
        <f t="shared" si="1621"/>
        <v>480000</v>
      </c>
      <c r="HN299" s="192" t="e">
        <f t="shared" si="1588"/>
        <v>#VALUE!</v>
      </c>
      <c r="HO299" s="192" t="e">
        <f>HN299*HK299*$HO$2/HL299*1000000</f>
        <v>#VALUE!</v>
      </c>
      <c r="HP299" s="192" t="e">
        <f>HN299*HK299*$HP$2/HM299*1000000</f>
        <v>#VALUE!</v>
      </c>
    </row>
    <row r="300" customFormat="1" spans="1:224">
      <c r="A300" s="381">
        <v>295</v>
      </c>
      <c r="B300" s="54">
        <f ca="1" t="shared" si="1622"/>
        <v>43629</v>
      </c>
      <c r="C300" s="57">
        <f t="shared" si="1623"/>
        <v>0.0416666666666667</v>
      </c>
      <c r="D300" s="68" t="str">
        <f ca="1" t="shared" si="1589"/>
        <v>夜班</v>
      </c>
      <c r="E300" s="68" t="str">
        <f ca="1" t="shared" si="1590"/>
        <v>丁</v>
      </c>
      <c r="F300" s="68">
        <f ca="1">SUMPRODUCT((成本日报!$A$3:$A$95=计划!B300)*(成本日报!$B$3:$B$95=计划!$D300),成本日报!$C$3:$C$95)</f>
        <v>4</v>
      </c>
      <c r="G300" s="382">
        <f ca="1" t="shared" si="1624"/>
        <v>43629.2499999993</v>
      </c>
      <c r="H300" s="382">
        <f ca="1" t="shared" si="1591"/>
        <v>43629.2569444437</v>
      </c>
      <c r="I300" s="382">
        <f ca="1" t="shared" si="1592"/>
        <v>43629.2624999993</v>
      </c>
      <c r="J300" s="382">
        <f ca="1" t="shared" si="1593"/>
        <v>43629.291666666</v>
      </c>
      <c r="K300" s="382">
        <f ca="1" t="shared" si="1594"/>
        <v>43629.354166666</v>
      </c>
      <c r="L300" s="382">
        <f ca="1" t="shared" si="1595"/>
        <v>43629.3749999993</v>
      </c>
      <c r="M300" s="398" t="str">
        <f>IF(_tag_month_day!A296="","",_tag_month_day!A296)</f>
        <v/>
      </c>
      <c r="N300" s="398" t="str">
        <f>IF(_tag_month_day!B296="","",_tag_month_day!B296)</f>
        <v/>
      </c>
      <c r="O300" s="399" t="e">
        <f t="shared" si="1596"/>
        <v>#VALUE!</v>
      </c>
      <c r="P300" s="398" t="str">
        <f>IF(_tag_month_day!C296="","",_tag_month_day!C296)</f>
        <v/>
      </c>
      <c r="Q300" s="398" t="str">
        <f>IF(_tag_month_day!D296="","",_tag_month_day!D296)</f>
        <v/>
      </c>
      <c r="R300" s="416">
        <f>IF(_tag_month_day!CB296="",R299,_tag_month_day!CB296/100)</f>
        <v>0.07</v>
      </c>
      <c r="S300" s="417" t="str">
        <f>IF(_tag_month_day!E296="","",_tag_month_day!E296)</f>
        <v/>
      </c>
      <c r="T300" s="417" t="str">
        <f>IF(_tag_month_day!F296="","",_tag_month_day!F296)</f>
        <v/>
      </c>
      <c r="U300" s="418" t="e">
        <f t="shared" si="1550"/>
        <v>#VALUE!</v>
      </c>
      <c r="V300" s="53" t="e">
        <f t="shared" si="1551"/>
        <v>#VALUE!</v>
      </c>
      <c r="W300" s="419" t="str">
        <f>IF(_jhy_month_day!A296="","",_jhy_month_day!A296)</f>
        <v/>
      </c>
      <c r="X300" s="420" t="str">
        <f>IF(_jhy_month_day!B296="","",_jhy_month_day!B296/100)</f>
        <v/>
      </c>
      <c r="Y300" s="420" t="str">
        <f>IF(_jhy_month_day!C296="","",_jhy_month_day!C296/100)</f>
        <v/>
      </c>
      <c r="Z300" s="439">
        <f t="shared" si="1641"/>
        <v>74</v>
      </c>
      <c r="AA300" s="440" t="str">
        <f>IF(_tag_month_day!G296="","",_tag_month_day!G296/100)</f>
        <v/>
      </c>
      <c r="AB300" s="440" t="str">
        <f>IF(_tag_month_day!H296="","",_tag_month_day!H296/100)</f>
        <v/>
      </c>
      <c r="AC300" s="193">
        <f t="shared" si="1597"/>
        <v>1.59963432013121</v>
      </c>
      <c r="AD300" s="441" t="str">
        <f t="shared" si="1598"/>
        <v/>
      </c>
      <c r="AE300" s="442" t="str">
        <f t="shared" si="1599"/>
        <v/>
      </c>
      <c r="AF300" s="443">
        <v>1</v>
      </c>
      <c r="AG300" s="68" t="str">
        <f>IF(_duihao_month_day!A296="","",_duihao_month_day!A296)</f>
        <v/>
      </c>
      <c r="AH300" s="463">
        <f>IF(_gyk_month_day!B296="",AH299,_gyk_month_day!B296)</f>
        <v>820</v>
      </c>
      <c r="AI300" s="464"/>
      <c r="AJ300" s="68" t="str">
        <f>IF(_tag_month_day!I296="","",_tag_month_day!I296)</f>
        <v/>
      </c>
      <c r="AK300" s="465" t="str">
        <f>IF(_tzyy_month_day!A296="","",_tzyy_month_day!A296)</f>
        <v/>
      </c>
      <c r="AL300" s="465" t="str">
        <f>IF(_tzyy_month_day!B296="","",_tzyy_month_day!B296)</f>
        <v/>
      </c>
      <c r="AM300" s="465" t="str">
        <f>IF(_tzyy_month_day!C296="","",_tzyy_month_day!C296)</f>
        <v/>
      </c>
      <c r="AN300" s="466" t="str">
        <f>IF(_tag_month_day!CG296="","",_tag_month_day!CG296)</f>
        <v/>
      </c>
      <c r="AO300" s="466" t="str">
        <f>IF(_tag_month_day!CH296="","",_tag_month_day!CH296)</f>
        <v/>
      </c>
      <c r="AP300" s="486" t="e">
        <f t="shared" si="1600"/>
        <v>#VALUE!</v>
      </c>
      <c r="AQ300" s="487" t="str">
        <f>IF(_tag_month_day!J296="","",_tag_month_day!J296/100)</f>
        <v/>
      </c>
      <c r="AR300" s="488">
        <f t="shared" si="1601"/>
        <v>1.3</v>
      </c>
      <c r="AS300" s="489" t="e">
        <f t="shared" si="1552"/>
        <v>#VALUE!</v>
      </c>
      <c r="AT300" s="489">
        <f t="shared" si="1602"/>
        <v>0</v>
      </c>
      <c r="AU300" s="490" t="str">
        <f>IF(_tag_month_day!K296="","",_tag_month_day!K296)</f>
        <v/>
      </c>
      <c r="AV300" s="491" t="str">
        <f>IF(_tag_month_day!L296="","",_tag_month_day!L296/100)</f>
        <v/>
      </c>
      <c r="AW300" s="420">
        <f t="shared" si="1524"/>
        <v>0</v>
      </c>
      <c r="AX300" s="420">
        <f t="shared" si="1603"/>
        <v>0</v>
      </c>
      <c r="AY300" s="420" t="str">
        <f>IF(_tag_month_day!M296="","",_tag_month_day!M296/100)</f>
        <v/>
      </c>
      <c r="AZ300" s="420" t="str">
        <f>IF(_tag_month_day!N296="","",_tag_month_day!N296/100)</f>
        <v/>
      </c>
      <c r="BA300" s="420" t="str">
        <f>IF(_tag_month_day!O296="","",_tag_month_day!O296/100)</f>
        <v/>
      </c>
      <c r="BB300" s="496" t="str">
        <f>IF(_tag_month_day!P296="","",_tag_month_day!P296/100)</f>
        <v/>
      </c>
      <c r="BC300" s="496">
        <f t="shared" si="1604"/>
        <v>0</v>
      </c>
      <c r="BD300" s="496" t="str">
        <f>IF(_tag_month_day!Q296="","",_tag_month_day!Q296/100)</f>
        <v/>
      </c>
      <c r="BE300" s="510" t="str">
        <f>IF(_tag_month_day!R296="","",_tag_month_day!R296/100)</f>
        <v/>
      </c>
      <c r="BF300" s="413" t="str">
        <f>IF(_tag_month_day!CC296="","",_tag_month_day!CC296/100)</f>
        <v/>
      </c>
      <c r="BG300" s="511" t="e">
        <f t="shared" si="1553"/>
        <v>#VALUE!</v>
      </c>
      <c r="BH300" s="198">
        <f t="shared" si="1554"/>
        <v>0</v>
      </c>
      <c r="BI300" s="512" t="e">
        <f>IF(CX300=0,BI299,(DK300*查询!$R$5+DL300*查询!$Q$5+DM300*查询!$N$5+DN300*查询!$O$5+DO300*查询!$P$5)*AF300/CX300)</f>
        <v>#VALUE!</v>
      </c>
      <c r="BJ300" s="512" t="e">
        <f>IF(CX300=0,BJ299,(DP300*查询!$S$5+DQ300*查询!$T$5+DR300*查询!$U$5)*AF300/CX300)</f>
        <v>#VALUE!</v>
      </c>
      <c r="BK300" s="512">
        <f t="shared" si="1605"/>
        <v>1</v>
      </c>
      <c r="BL300" s="513" t="str">
        <f>IF(_cfyc_month_day!A296="","",_cfyc_month_day!A296)</f>
        <v/>
      </c>
      <c r="BM300" s="513" t="str">
        <f>IF(_cfyc_month_day!B296="","",_cfyc_month_day!B296)</f>
        <v/>
      </c>
      <c r="BN300" s="513" t="str">
        <f>IF(_cfyc_month_day!C296="","",_cfyc_month_day!C296)</f>
        <v/>
      </c>
      <c r="BO300" s="522" t="str">
        <f>IF(_cfyc_month_day!D296="","",_cfyc_month_day!D296)</f>
        <v/>
      </c>
      <c r="BP300" s="522" t="str">
        <f>IF(_cfyc_month_day!E296="","",_cfyc_month_day!E296)</f>
        <v/>
      </c>
      <c r="BQ300" s="522" t="str">
        <f>IF(_cfyc_month_day!F296="","",_cfyc_month_day!F296)</f>
        <v/>
      </c>
      <c r="BR300" s="513" t="str">
        <f>IF(_tag_month_day!T296="","",_tag_month_day!T296)</f>
        <v/>
      </c>
      <c r="BS300" s="513" t="str">
        <f>IF(_tag_month_day!U296="","",_tag_month_day!U296)</f>
        <v/>
      </c>
      <c r="BT300" s="523" t="str">
        <f t="shared" si="1606"/>
        <v/>
      </c>
      <c r="BU300" s="223" t="str">
        <f>IF(_tag_month_day!V296="","",_tag_month_day!V296)</f>
        <v/>
      </c>
      <c r="BV300" s="206" t="str">
        <f>IF(_tag_month_day!W296="","",_tag_month_day!W296)</f>
        <v/>
      </c>
      <c r="BW300" s="540" t="str">
        <f>IF(_tag_month_day!X296="","",_tag_month_day!X296)</f>
        <v/>
      </c>
      <c r="BX300" s="540" t="str">
        <f>IF(_tag_month_day!Y296="","",_tag_month_day!Y296)</f>
        <v/>
      </c>
      <c r="BY300" s="541">
        <f ca="1" t="shared" si="1607"/>
        <v>43629.3749999993</v>
      </c>
      <c r="BZ300" s="542" t="s">
        <v>215</v>
      </c>
      <c r="CA300" s="543" t="str">
        <f>IF(_jhy2_month_day!A296="","",_jhy2_month_day!A296)</f>
        <v/>
      </c>
      <c r="CB300" s="464" t="str">
        <f>IF(_jhy2_month_day!B296="","",_jhy2_month_day!B296)</f>
        <v/>
      </c>
      <c r="CC300" s="464" t="str">
        <f>IF(_jhy2_month_day!C296="","",_jhy2_month_day!C296)</f>
        <v/>
      </c>
      <c r="CD300" s="464" t="str">
        <f>IF(_jhy2_month_day!D296="","",_jhy2_month_day!D296)</f>
        <v/>
      </c>
      <c r="CE300" s="464" t="str">
        <f>IF(_jhy2_month_day!E296="","",_jhy2_month_day!E296)</f>
        <v/>
      </c>
      <c r="CF300" s="464" t="str">
        <f>IF(_jhy2_month_day!F296="","",_jhy2_month_day!F296)</f>
        <v/>
      </c>
      <c r="CG300" s="464" t="str">
        <f>IF(_jhy2_month_day!G296="","",_jhy2_month_day!G296)</f>
        <v/>
      </c>
      <c r="CH300" s="464" t="str">
        <f>IF(_jhy2_month_day!H296="","",_jhy2_month_day!H296)</f>
        <v/>
      </c>
      <c r="CI300" s="464" t="str">
        <f>IF(_jhy2_month_day!I296="","",_jhy2_month_day!I296)</f>
        <v/>
      </c>
      <c r="CJ300" s="464" t="str">
        <f>IF(_jhy2_month_day!J296="","",_jhy2_month_day!J296)</f>
        <v/>
      </c>
      <c r="CK300" s="464" t="str">
        <f>IF(_jhy2_month_day!K296="","",_jhy2_month_day!K296)</f>
        <v/>
      </c>
      <c r="CL300" s="562" t="str">
        <f>IF(_jhy2_month_day!L296="","",_jhy2_month_day!L296)</f>
        <v/>
      </c>
      <c r="CM300" s="562" t="str">
        <f>IF(_jhy2_month_day!M296="","",_jhy2_month_day!M296)</f>
        <v/>
      </c>
      <c r="CN300" s="562" t="str">
        <f>IF(_jhy2_month_day!N296="","",_jhy2_month_day!N296)</f>
        <v/>
      </c>
      <c r="CO300" s="562" t="str">
        <f>IF(_jhy2_month_day!O296="","",_jhy2_month_day!O296)</f>
        <v/>
      </c>
      <c r="CP300" s="562" t="str">
        <f>IF(_jhy2_month_day!P296="","",_jhy2_month_day!P296)</f>
        <v/>
      </c>
      <c r="CQ300" s="562" t="str">
        <f>IF(_jhy2_month_day!Q296="","",_jhy2_month_day!Q296)</f>
        <v/>
      </c>
      <c r="CR300" s="563" t="str">
        <f>IF(_jhy2_month_day!R296="","",_jhy2_month_day!R296)</f>
        <v/>
      </c>
      <c r="CS300" s="576" t="str">
        <f>IF(_jhy2_month_day!S296="","",_jhy2_month_day!S296)</f>
        <v/>
      </c>
      <c r="CT300" s="562" t="str">
        <f>IF(_jhy2_month_day!T296="","",_jhy2_month_day!T296)</f>
        <v/>
      </c>
      <c r="CU300" s="577" t="e">
        <f t="shared" si="1555"/>
        <v>#VALUE!</v>
      </c>
      <c r="CV300" s="198" t="e">
        <f t="shared" si="1556"/>
        <v>#VALUE!</v>
      </c>
      <c r="CW300" s="192" t="e">
        <f t="shared" si="1557"/>
        <v>#VALUE!</v>
      </c>
      <c r="CX300" s="192" t="e">
        <f t="shared" si="1558"/>
        <v>#VALUE!</v>
      </c>
      <c r="CY300" s="202" t="e">
        <f t="shared" si="1559"/>
        <v>#VALUE!</v>
      </c>
      <c r="CZ300" s="192" t="e">
        <f t="shared" ref="CZ300:DI300" si="1812">$AJ300*EF300</f>
        <v>#VALUE!</v>
      </c>
      <c r="DA300" s="192" t="e">
        <f t="shared" si="1812"/>
        <v>#VALUE!</v>
      </c>
      <c r="DB300" s="192" t="e">
        <f t="shared" si="1812"/>
        <v>#VALUE!</v>
      </c>
      <c r="DC300" s="192" t="e">
        <f t="shared" si="1812"/>
        <v>#VALUE!</v>
      </c>
      <c r="DD300" s="192" t="e">
        <f t="shared" si="1812"/>
        <v>#VALUE!</v>
      </c>
      <c r="DE300" s="192" t="e">
        <f t="shared" si="1812"/>
        <v>#VALUE!</v>
      </c>
      <c r="DF300" s="192" t="e">
        <f t="shared" si="1812"/>
        <v>#VALUE!</v>
      </c>
      <c r="DG300" s="192" t="e">
        <f t="shared" si="1812"/>
        <v>#VALUE!</v>
      </c>
      <c r="DH300" s="192" t="e">
        <f t="shared" si="1812"/>
        <v>#VALUE!</v>
      </c>
      <c r="DI300" s="192" t="e">
        <f t="shared" si="1812"/>
        <v>#VALUE!</v>
      </c>
      <c r="DJ300" s="192" t="e">
        <f t="shared" si="1561"/>
        <v>#VALUE!</v>
      </c>
      <c r="DK300" s="192" t="e">
        <f t="shared" si="1562"/>
        <v>#VALUE!</v>
      </c>
      <c r="DL300" s="192" t="e">
        <f t="shared" si="1563"/>
        <v>#VALUE!</v>
      </c>
      <c r="DM300" s="192" t="e">
        <f t="shared" si="1564"/>
        <v>#VALUE!</v>
      </c>
      <c r="DN300" s="192" t="e">
        <f t="shared" si="1565"/>
        <v>#VALUE!</v>
      </c>
      <c r="DO300" s="192" t="e">
        <f t="shared" si="1566"/>
        <v>#VALUE!</v>
      </c>
      <c r="DP300" s="192" t="e">
        <f t="shared" si="1567"/>
        <v>#VALUE!</v>
      </c>
      <c r="DQ300" s="192" t="e">
        <f t="shared" si="1568"/>
        <v>#VALUE!</v>
      </c>
      <c r="DR300" s="192" t="e">
        <f t="shared" si="1569"/>
        <v>#VALUE!</v>
      </c>
      <c r="DS300" s="192" t="e">
        <f t="shared" si="1570"/>
        <v>#VALUE!</v>
      </c>
      <c r="DT300" s="192" t="e">
        <f t="shared" si="1571"/>
        <v>#VALUE!</v>
      </c>
      <c r="DU300" s="192" t="e">
        <f t="shared" si="1572"/>
        <v>#VALUE!</v>
      </c>
      <c r="DV300" s="198" t="e">
        <f t="shared" si="1573"/>
        <v>#VALUE!</v>
      </c>
      <c r="DW300" s="198" t="e">
        <f t="shared" si="1574"/>
        <v>#DIV/0!</v>
      </c>
      <c r="DX300" s="198" t="e">
        <f t="shared" si="1575"/>
        <v>#DIV/0!</v>
      </c>
      <c r="DY300" s="198" t="e">
        <f t="shared" si="1576"/>
        <v>#VALUE!</v>
      </c>
      <c r="DZ300" s="198" t="e">
        <f t="shared" si="1577"/>
        <v>#VALUE!</v>
      </c>
      <c r="EA300" s="198" t="e">
        <f t="shared" si="1578"/>
        <v>#VALUE!</v>
      </c>
      <c r="EB300" s="198" t="e">
        <f t="shared" si="1579"/>
        <v>#VALUE!</v>
      </c>
      <c r="EC300" s="198" t="e">
        <f t="shared" si="1580"/>
        <v>#DIV/0!</v>
      </c>
      <c r="ED300" s="198" t="e">
        <f t="shared" si="1581"/>
        <v>#VALUE!</v>
      </c>
      <c r="EE300" s="198" t="e">
        <f t="shared" si="1582"/>
        <v>#VALUE!</v>
      </c>
      <c r="EF300" s="198" t="e">
        <f t="shared" ref="EF300:EO300" si="1813">DV300/SUM($DV300:$EE300)</f>
        <v>#VALUE!</v>
      </c>
      <c r="EG300" s="198" t="e">
        <f t="shared" si="1813"/>
        <v>#DIV/0!</v>
      </c>
      <c r="EH300" s="198" t="e">
        <f t="shared" si="1813"/>
        <v>#DIV/0!</v>
      </c>
      <c r="EI300" s="198" t="e">
        <f t="shared" si="1813"/>
        <v>#VALUE!</v>
      </c>
      <c r="EJ300" s="198" t="e">
        <f t="shared" si="1813"/>
        <v>#VALUE!</v>
      </c>
      <c r="EK300" s="198" t="e">
        <f t="shared" si="1813"/>
        <v>#VALUE!</v>
      </c>
      <c r="EL300" s="198" t="e">
        <f t="shared" si="1813"/>
        <v>#VALUE!</v>
      </c>
      <c r="EM300" s="198" t="e">
        <f t="shared" si="1813"/>
        <v>#DIV/0!</v>
      </c>
      <c r="EN300" s="198" t="e">
        <f t="shared" si="1813"/>
        <v>#VALUE!</v>
      </c>
      <c r="EO300" s="198" t="e">
        <f t="shared" si="1813"/>
        <v>#VALUE!</v>
      </c>
      <c r="EP300" s="511">
        <f t="shared" ref="EP300:EW300" si="1814">EP299</f>
        <v>0.08</v>
      </c>
      <c r="EQ300" s="511">
        <f t="shared" si="1814"/>
        <v>0.015</v>
      </c>
      <c r="ER300" s="511">
        <f t="shared" si="1814"/>
        <v>0.015</v>
      </c>
      <c r="ES300" s="511">
        <f t="shared" si="1814"/>
        <v>0.015</v>
      </c>
      <c r="ET300" s="511">
        <f t="shared" si="1814"/>
        <v>0.015</v>
      </c>
      <c r="EU300" s="511">
        <f t="shared" si="1814"/>
        <v>0.09</v>
      </c>
      <c r="EV300" s="511">
        <f t="shared" si="1814"/>
        <v>0.09</v>
      </c>
      <c r="EW300" s="511">
        <f t="shared" si="1814"/>
        <v>0.09</v>
      </c>
      <c r="EX300" s="420" t="str">
        <f>IF(_tag_month_day!AS296="","",_tag_month_day!AS296/100)</f>
        <v/>
      </c>
      <c r="EY300" s="420" t="str">
        <f>IF(_tag_month_day!AT296="","",_tag_month_day!AT296/100)</f>
        <v/>
      </c>
      <c r="EZ300" s="420" t="str">
        <f>IF(_tag_month_day!AU296="","",_tag_month_day!AU296/100)</f>
        <v/>
      </c>
      <c r="FA300" s="420" t="str">
        <f>IF(_tag_month_day!AV296="","",_tag_month_day!AV296/100)</f>
        <v/>
      </c>
      <c r="FB300" s="420" t="str">
        <f>IF(_tag_month_day!AW296="","",_tag_month_day!AW296/100)</f>
        <v/>
      </c>
      <c r="FC300" s="420" t="str">
        <f>IF(_tag_month_day!AX296="","",_tag_month_day!AX296/100)</f>
        <v/>
      </c>
      <c r="FD300" s="510">
        <f t="shared" si="1611"/>
        <v>0.33</v>
      </c>
      <c r="FE300" s="510">
        <f t="shared" si="1612"/>
        <v>0.19</v>
      </c>
      <c r="FF300" s="510">
        <f t="shared" si="1613"/>
        <v>0.003</v>
      </c>
      <c r="FG300" s="510">
        <f t="shared" si="1614"/>
        <v>0</v>
      </c>
      <c r="FH300" s="603">
        <f t="shared" si="1615"/>
        <v>0.0001</v>
      </c>
      <c r="FI300" s="510">
        <f t="shared" ref="FI300:FR300" si="1815">FI299</f>
        <v>0.41</v>
      </c>
      <c r="FJ300" s="510">
        <f t="shared" si="1815"/>
        <v>0.11</v>
      </c>
      <c r="FK300" s="510">
        <f t="shared" si="1815"/>
        <v>0.015</v>
      </c>
      <c r="FL300" s="510">
        <f t="shared" si="1815"/>
        <v>0</v>
      </c>
      <c r="FM300" s="603">
        <f t="shared" si="1815"/>
        <v>0.0001</v>
      </c>
      <c r="FN300" s="510" t="str">
        <f>IF(_tag_month_day!AY296="","",_tag_month_day!AY296/100)</f>
        <v/>
      </c>
      <c r="FO300" s="510" t="str">
        <f>IF(_tag_month_day!AZ296="","",_tag_month_day!AZ296/100)</f>
        <v/>
      </c>
      <c r="FP300" s="510" t="str">
        <f>IF(_tag_month_day!BA296="","",_tag_month_day!BA296/100)</f>
        <v/>
      </c>
      <c r="FQ300" s="510" t="str">
        <f>IF(_tag_month_day!BB296="","",_tag_month_day!BB296/100)</f>
        <v/>
      </c>
      <c r="FR300" s="603" t="str">
        <f>IF(_tag_month_day!BC296="","",_tag_month_day!BC296/100)</f>
        <v/>
      </c>
      <c r="FS300" s="510" t="str">
        <f>IF(_tag_month_day!BD296="","",_tag_month_day!BD296/100)</f>
        <v/>
      </c>
      <c r="FT300" s="510" t="str">
        <f>IF(_tag_month_day!BE296="","",_tag_month_day!BE296/100)</f>
        <v/>
      </c>
      <c r="FU300" s="510" t="str">
        <f>IF(_tag_month_day!BF296="","",_tag_month_day!BF296/100)</f>
        <v/>
      </c>
      <c r="FV300" s="510" t="str">
        <f>IF(_tag_month_day!BG296="","",_tag_month_day!BG296/100)</f>
        <v/>
      </c>
      <c r="FW300" s="603" t="str">
        <f>IF(_tag_month_day!BH296="","",_tag_month_day!BH296/100)</f>
        <v/>
      </c>
      <c r="FX300" s="510" t="str">
        <f>IF(_tag_month_day!BI296="","",_tag_month_day!BI296/100)</f>
        <v/>
      </c>
      <c r="FY300" s="510" t="str">
        <f>IF(_tag_month_day!BJ296="","",_tag_month_day!BJ296/100)</f>
        <v/>
      </c>
      <c r="FZ300" s="605" t="str">
        <f>IF(_tag_month_day!BK296="","",_tag_month_day!BK296/100)</f>
        <v/>
      </c>
      <c r="GA300" s="510" t="str">
        <f>IF(_tag_month_day!BL296="","",_tag_month_day!BL296/100)</f>
        <v/>
      </c>
      <c r="GB300" s="603" t="str">
        <f>IF(_tag_month_day!BM296="","",_tag_month_day!BM296/100)</f>
        <v/>
      </c>
      <c r="GC300" s="420" t="str">
        <f>IF(_tag_month_day!BN296="","",_tag_month_day!BN296/100)</f>
        <v/>
      </c>
      <c r="GD300" s="420" t="str">
        <f>IF(_tag_month_day!BO296="","",_tag_month_day!BO296/100)</f>
        <v/>
      </c>
      <c r="GE300" s="420" t="str">
        <f>IF(_tag_month_day!BP296="","",_tag_month_day!BP296/100)</f>
        <v/>
      </c>
      <c r="GF300" s="420" t="str">
        <f>IF(_tag_month_day!BQ296="","",_tag_month_day!BQ296/100)</f>
        <v/>
      </c>
      <c r="GG300" s="420" t="str">
        <f>IF(_tag_month_day!BR296="","",_tag_month_day!BR296/100)</f>
        <v/>
      </c>
      <c r="GH300" s="420" t="str">
        <f>IF(_tag_month_day!BS296="","",_tag_month_day!BS296/100)</f>
        <v/>
      </c>
      <c r="GI300" s="603" t="str">
        <f>IF(_tag_month_day!BT296="","",_tag_month_day!BT296/100)</f>
        <v/>
      </c>
      <c r="GJ300" s="612" t="str">
        <f>IF(_tag_month_day!BU296="","",_tag_month_day!BU296/100)</f>
        <v/>
      </c>
      <c r="GK300" s="620" t="str">
        <f>IF(_tag_month_day!BV296="",IF(_rlcf_month_day!A$2="","",_rlcf_month_day!A$2/100),_tag_month_day!BV296/100)</f>
        <v/>
      </c>
      <c r="GL300" s="620" t="str">
        <f>IF(_tag_month_day!BW296="",IF(_rlcf_month_day!B$2="","",_rlcf_month_day!B$2/100),_tag_month_day!BW296/100)</f>
        <v/>
      </c>
      <c r="GM300" s="621" t="str">
        <f>IF(_tag_month_day!BX296="",IF(_rlcf_month_day!C$2="","",_rlcf_month_day!C$2/100),_tag_month_day!BX296/100)</f>
        <v/>
      </c>
      <c r="GN300" s="620" t="str">
        <f>IF(_tag_month_day!BV296="",IF(_rlcf_month_day!A$2="","",_rlcf_month_day!A$2/100),_tag_month_day!BV296/100)</f>
        <v/>
      </c>
      <c r="GO300" s="620" t="str">
        <f>IF(_tag_month_day!BW296="",IF(_rlcf_month_day!B$2="","",_rlcf_month_day!B$2/100),_tag_month_day!BW296/100)</f>
        <v/>
      </c>
      <c r="GP300" s="620" t="str">
        <f>IF(_tag_month_day!CD296="",IF(_rlcf_month_day!E$2="","",_rlcf_month_day!E$2/100),_tag_month_day!CD296/100)</f>
        <v/>
      </c>
      <c r="GQ300" s="620" t="str">
        <f>IF(_tag_month_day!CE296="",IF(_rlcf_month_day!F$2="","",_rlcf_month_day!F$2/100),_tag_month_day!CE296/100)</f>
        <v/>
      </c>
      <c r="GR300" s="621" t="str">
        <f>IF(_tag_month_day!CF296="",IF(_rlcf_month_day!G$2="","",_rlcf_month_day!G$2/100),_tag_month_day!CF296/100)</f>
        <v/>
      </c>
      <c r="GS300" s="626">
        <f t="shared" ref="GS300:HH300" si="1816">GS299</f>
        <v>0.953</v>
      </c>
      <c r="GT300" s="626">
        <f t="shared" si="1816"/>
        <v>0.55</v>
      </c>
      <c r="GU300" s="626">
        <f t="shared" si="1816"/>
        <v>0.55</v>
      </c>
      <c r="GV300" s="626">
        <f t="shared" si="1816"/>
        <v>0.55</v>
      </c>
      <c r="GW300" s="626">
        <f t="shared" si="1816"/>
        <v>0.5</v>
      </c>
      <c r="GX300" s="626">
        <f t="shared" si="1816"/>
        <v>0.935</v>
      </c>
      <c r="GY300" s="626">
        <f t="shared" si="1816"/>
        <v>0.15</v>
      </c>
      <c r="GZ300" s="626">
        <f t="shared" si="1816"/>
        <v>1</v>
      </c>
      <c r="HA300" s="632">
        <f t="shared" si="1816"/>
        <v>0.047</v>
      </c>
      <c r="HB300" s="632">
        <f t="shared" si="1816"/>
        <v>0.45</v>
      </c>
      <c r="HC300" s="632">
        <f t="shared" si="1816"/>
        <v>0.45</v>
      </c>
      <c r="HD300" s="632">
        <f t="shared" si="1816"/>
        <v>0.45</v>
      </c>
      <c r="HE300" s="632">
        <f t="shared" si="1816"/>
        <v>0.5</v>
      </c>
      <c r="HF300" s="632">
        <f t="shared" si="1816"/>
        <v>0.065</v>
      </c>
      <c r="HG300" s="632">
        <f t="shared" si="1816"/>
        <v>0.85</v>
      </c>
      <c r="HH300" s="632">
        <f t="shared" si="1816"/>
        <v>0</v>
      </c>
      <c r="HI300" s="68" t="e">
        <f t="shared" si="1587"/>
        <v>#VALUE!</v>
      </c>
      <c r="HJ300" s="68" t="e">
        <f t="shared" si="1618"/>
        <v>#VALUE!</v>
      </c>
      <c r="HK300" s="202">
        <f t="shared" si="1619"/>
        <v>0.85</v>
      </c>
      <c r="HL300" s="464">
        <f t="shared" si="1620"/>
        <v>550000</v>
      </c>
      <c r="HM300" s="464">
        <f t="shared" si="1621"/>
        <v>480000</v>
      </c>
      <c r="HN300" s="192" t="e">
        <f t="shared" si="1588"/>
        <v>#VALUE!</v>
      </c>
      <c r="HO300" s="192" t="e">
        <f>HN300*HK300*$HO$2/HL300*1000000</f>
        <v>#VALUE!</v>
      </c>
      <c r="HP300" s="192" t="e">
        <f>HN300*HK300*$HP$2/HM300*1000000</f>
        <v>#VALUE!</v>
      </c>
    </row>
    <row r="301" customFormat="1" spans="1:224">
      <c r="A301" s="381">
        <v>296</v>
      </c>
      <c r="B301" s="54">
        <f ca="1" t="shared" si="1622"/>
        <v>43629</v>
      </c>
      <c r="C301" s="57">
        <f t="shared" si="1623"/>
        <v>0.0416666666666667</v>
      </c>
      <c r="D301" s="68" t="str">
        <f ca="1" t="shared" si="1589"/>
        <v>夜班</v>
      </c>
      <c r="E301" s="68" t="str">
        <f ca="1" t="shared" si="1590"/>
        <v>丁</v>
      </c>
      <c r="F301" s="68">
        <f ca="1">SUMPRODUCT((成本日报!$A$3:$A$95=计划!B301)*(成本日报!$B$3:$B$95=计划!$D301),成本日报!$C$3:$C$95)</f>
        <v>4</v>
      </c>
      <c r="G301" s="382">
        <f ca="1" t="shared" si="1624"/>
        <v>43629.291666666</v>
      </c>
      <c r="H301" s="382">
        <f ca="1" t="shared" si="1591"/>
        <v>43629.2986111104</v>
      </c>
      <c r="I301" s="382">
        <f ca="1" t="shared" si="1592"/>
        <v>43629.3041666659</v>
      </c>
      <c r="J301" s="382">
        <f ca="1" t="shared" si="1593"/>
        <v>43629.3333333326</v>
      </c>
      <c r="K301" s="382">
        <f ca="1" t="shared" si="1594"/>
        <v>43629.3958333326</v>
      </c>
      <c r="L301" s="382">
        <f ca="1" t="shared" si="1595"/>
        <v>43629.416666666</v>
      </c>
      <c r="M301" s="398" t="str">
        <f>IF(_tag_month_day!A297="","",_tag_month_day!A297)</f>
        <v/>
      </c>
      <c r="N301" s="398" t="str">
        <f>IF(_tag_month_day!B297="","",_tag_month_day!B297)</f>
        <v/>
      </c>
      <c r="O301" s="399" t="e">
        <f t="shared" si="1596"/>
        <v>#VALUE!</v>
      </c>
      <c r="P301" s="398" t="str">
        <f>IF(_tag_month_day!C297="","",_tag_month_day!C297)</f>
        <v/>
      </c>
      <c r="Q301" s="398" t="str">
        <f>IF(_tag_month_day!D297="","",_tag_month_day!D297)</f>
        <v/>
      </c>
      <c r="R301" s="416">
        <f>IF(_tag_month_day!CB297="",R300,_tag_month_day!CB297/100)</f>
        <v>0.07</v>
      </c>
      <c r="S301" s="417" t="str">
        <f>IF(_tag_month_day!E297="","",_tag_month_day!E297)</f>
        <v/>
      </c>
      <c r="T301" s="417" t="str">
        <f>IF(_tag_month_day!F297="","",_tag_month_day!F297)</f>
        <v/>
      </c>
      <c r="U301" s="418" t="e">
        <f t="shared" si="1550"/>
        <v>#VALUE!</v>
      </c>
      <c r="V301" s="53" t="e">
        <f t="shared" si="1551"/>
        <v>#VALUE!</v>
      </c>
      <c r="W301" s="419" t="str">
        <f>IF(_jhy_month_day!A297="","",_jhy_month_day!A297)</f>
        <v/>
      </c>
      <c r="X301" s="420" t="str">
        <f>IF(_jhy_month_day!B297="","",_jhy_month_day!B297/100)</f>
        <v/>
      </c>
      <c r="Y301" s="420" t="str">
        <f>IF(_jhy_month_day!C297="","",_jhy_month_day!C297/100)</f>
        <v/>
      </c>
      <c r="Z301" s="439">
        <f t="shared" si="1641"/>
        <v>74</v>
      </c>
      <c r="AA301" s="440" t="str">
        <f>IF(_tag_month_day!G297="","",_tag_month_day!G297/100)</f>
        <v/>
      </c>
      <c r="AB301" s="440" t="str">
        <f>IF(_tag_month_day!H297="","",_tag_month_day!H297/100)</f>
        <v/>
      </c>
      <c r="AC301" s="193">
        <f t="shared" si="1597"/>
        <v>1.59963432013121</v>
      </c>
      <c r="AD301" s="441" t="str">
        <f t="shared" si="1598"/>
        <v/>
      </c>
      <c r="AE301" s="442" t="str">
        <f t="shared" si="1599"/>
        <v/>
      </c>
      <c r="AF301" s="443">
        <v>1</v>
      </c>
      <c r="AG301" s="68" t="str">
        <f>IF(_duihao_month_day!A297="","",_duihao_month_day!A297)</f>
        <v/>
      </c>
      <c r="AH301" s="463">
        <f>IF(_gyk_month_day!B297="",AH300,_gyk_month_day!B297)</f>
        <v>820</v>
      </c>
      <c r="AI301" s="464"/>
      <c r="AJ301" s="68" t="str">
        <f>IF(_tag_month_day!I297="","",_tag_month_day!I297)</f>
        <v/>
      </c>
      <c r="AK301" s="465" t="str">
        <f>IF(_tzyy_month_day!A297="","",_tzyy_month_day!A297)</f>
        <v/>
      </c>
      <c r="AL301" s="465" t="str">
        <f>IF(_tzyy_month_day!B297="","",_tzyy_month_day!B297)</f>
        <v/>
      </c>
      <c r="AM301" s="465" t="str">
        <f>IF(_tzyy_month_day!C297="","",_tzyy_month_day!C297)</f>
        <v/>
      </c>
      <c r="AN301" s="466" t="str">
        <f>IF(_tag_month_day!CG297="","",_tag_month_day!CG297)</f>
        <v/>
      </c>
      <c r="AO301" s="466" t="str">
        <f>IF(_tag_month_day!CH297="","",_tag_month_day!CH297)</f>
        <v/>
      </c>
      <c r="AP301" s="486" t="e">
        <f t="shared" si="1600"/>
        <v>#VALUE!</v>
      </c>
      <c r="AQ301" s="487" t="str">
        <f>IF(_tag_month_day!J297="","",_tag_month_day!J297/100)</f>
        <v/>
      </c>
      <c r="AR301" s="488">
        <f t="shared" si="1601"/>
        <v>1.3</v>
      </c>
      <c r="AS301" s="489" t="e">
        <f t="shared" si="1552"/>
        <v>#VALUE!</v>
      </c>
      <c r="AT301" s="489">
        <f t="shared" si="1602"/>
        <v>0</v>
      </c>
      <c r="AU301" s="490" t="str">
        <f>IF(_tag_month_day!K297="","",_tag_month_day!K297)</f>
        <v/>
      </c>
      <c r="AV301" s="491" t="str">
        <f>IF(_tag_month_day!L297="","",_tag_month_day!L297/100)</f>
        <v/>
      </c>
      <c r="AW301" s="420">
        <f t="shared" si="1524"/>
        <v>0</v>
      </c>
      <c r="AX301" s="420">
        <f t="shared" si="1603"/>
        <v>0</v>
      </c>
      <c r="AY301" s="420" t="str">
        <f>IF(_tag_month_day!M297="","",_tag_month_day!M297/100)</f>
        <v/>
      </c>
      <c r="AZ301" s="420" t="str">
        <f>IF(_tag_month_day!N297="","",_tag_month_day!N297/100)</f>
        <v/>
      </c>
      <c r="BA301" s="420" t="str">
        <f>IF(_tag_month_day!O297="","",_tag_month_day!O297/100)</f>
        <v/>
      </c>
      <c r="BB301" s="496" t="str">
        <f>IF(_tag_month_day!P297="","",_tag_month_day!P297/100)</f>
        <v/>
      </c>
      <c r="BC301" s="496">
        <f t="shared" si="1604"/>
        <v>0</v>
      </c>
      <c r="BD301" s="496" t="str">
        <f>IF(_tag_month_day!Q297="","",_tag_month_day!Q297/100)</f>
        <v/>
      </c>
      <c r="BE301" s="510" t="str">
        <f>IF(_tag_month_day!R297="","",_tag_month_day!R297/100)</f>
        <v/>
      </c>
      <c r="BF301" s="413" t="str">
        <f>IF(_tag_month_day!CC297="","",_tag_month_day!CC297/100)</f>
        <v/>
      </c>
      <c r="BG301" s="511" t="e">
        <f t="shared" si="1553"/>
        <v>#VALUE!</v>
      </c>
      <c r="BH301" s="198">
        <f t="shared" si="1554"/>
        <v>0</v>
      </c>
      <c r="BI301" s="512" t="e">
        <f>IF(CX301=0,BI300,(DK301*查询!$R$5+DL301*查询!$Q$5+DM301*查询!$N$5+DN301*查询!$O$5+DO301*查询!$P$5)*AF301/CX301)</f>
        <v>#VALUE!</v>
      </c>
      <c r="BJ301" s="512" t="e">
        <f>IF(CX301=0,BJ300,(DP301*查询!$S$5+DQ301*查询!$T$5+DR301*查询!$U$5)*AF301/CX301)</f>
        <v>#VALUE!</v>
      </c>
      <c r="BK301" s="512">
        <f t="shared" si="1605"/>
        <v>1</v>
      </c>
      <c r="BL301" s="513" t="str">
        <f>IF(_cfyc_month_day!A297="","",_cfyc_month_day!A297)</f>
        <v/>
      </c>
      <c r="BM301" s="513" t="str">
        <f>IF(_cfyc_month_day!B297="","",_cfyc_month_day!B297)</f>
        <v/>
      </c>
      <c r="BN301" s="513" t="str">
        <f>IF(_cfyc_month_day!C297="","",_cfyc_month_day!C297)</f>
        <v/>
      </c>
      <c r="BO301" s="522" t="str">
        <f>IF(_cfyc_month_day!D297="","",_cfyc_month_day!D297)</f>
        <v/>
      </c>
      <c r="BP301" s="522" t="str">
        <f>IF(_cfyc_month_day!E297="","",_cfyc_month_day!E297)</f>
        <v/>
      </c>
      <c r="BQ301" s="522" t="str">
        <f>IF(_cfyc_month_day!F297="","",_cfyc_month_day!F297)</f>
        <v/>
      </c>
      <c r="BR301" s="513" t="str">
        <f>IF(_tag_month_day!T297="","",_tag_month_day!T297)</f>
        <v/>
      </c>
      <c r="BS301" s="513" t="str">
        <f>IF(_tag_month_day!U297="","",_tag_month_day!U297)</f>
        <v/>
      </c>
      <c r="BT301" s="523" t="str">
        <f t="shared" si="1606"/>
        <v/>
      </c>
      <c r="BU301" s="223" t="str">
        <f>IF(_tag_month_day!V297="","",_tag_month_day!V297)</f>
        <v/>
      </c>
      <c r="BV301" s="206" t="str">
        <f>IF(_tag_month_day!W297="","",_tag_month_day!W297)</f>
        <v/>
      </c>
      <c r="BW301" s="540" t="str">
        <f>IF(_tag_month_day!X297="","",_tag_month_day!X297)</f>
        <v/>
      </c>
      <c r="BX301" s="540" t="str">
        <f>IF(_tag_month_day!Y297="","",_tag_month_day!Y297)</f>
        <v/>
      </c>
      <c r="BY301" s="541">
        <f ca="1" t="shared" si="1607"/>
        <v>43629.416666666</v>
      </c>
      <c r="BZ301" s="542"/>
      <c r="CA301" s="543" t="str">
        <f>IF(_jhy2_month_day!A297="","",_jhy2_month_day!A297)</f>
        <v/>
      </c>
      <c r="CB301" s="464" t="str">
        <f>IF(_jhy2_month_day!B297="","",_jhy2_month_day!B297)</f>
        <v/>
      </c>
      <c r="CC301" s="464" t="str">
        <f>IF(_jhy2_month_day!C297="","",_jhy2_month_day!C297)</f>
        <v/>
      </c>
      <c r="CD301" s="464" t="str">
        <f>IF(_jhy2_month_day!D297="","",_jhy2_month_day!D297)</f>
        <v/>
      </c>
      <c r="CE301" s="464" t="str">
        <f>IF(_jhy2_month_day!E297="","",_jhy2_month_day!E297)</f>
        <v/>
      </c>
      <c r="CF301" s="464" t="str">
        <f>IF(_jhy2_month_day!F297="","",_jhy2_month_day!F297)</f>
        <v/>
      </c>
      <c r="CG301" s="464" t="str">
        <f>IF(_jhy2_month_day!G297="","",_jhy2_month_day!G297)</f>
        <v/>
      </c>
      <c r="CH301" s="464" t="str">
        <f>IF(_jhy2_month_day!H297="","",_jhy2_month_day!H297)</f>
        <v/>
      </c>
      <c r="CI301" s="464" t="str">
        <f>IF(_jhy2_month_day!I297="","",_jhy2_month_day!I297)</f>
        <v/>
      </c>
      <c r="CJ301" s="464" t="str">
        <f>IF(_jhy2_month_day!J297="","",_jhy2_month_day!J297)</f>
        <v/>
      </c>
      <c r="CK301" s="464" t="str">
        <f>IF(_jhy2_month_day!K297="","",_jhy2_month_day!K297)</f>
        <v/>
      </c>
      <c r="CL301" s="562" t="str">
        <f>IF(_jhy2_month_day!L297="","",_jhy2_month_day!L297)</f>
        <v/>
      </c>
      <c r="CM301" s="562" t="str">
        <f>IF(_jhy2_month_day!M297="","",_jhy2_month_day!M297)</f>
        <v/>
      </c>
      <c r="CN301" s="562" t="str">
        <f>IF(_jhy2_month_day!N297="","",_jhy2_month_day!N297)</f>
        <v/>
      </c>
      <c r="CO301" s="562" t="str">
        <f>IF(_jhy2_month_day!O297="","",_jhy2_month_day!O297)</f>
        <v/>
      </c>
      <c r="CP301" s="562" t="str">
        <f>IF(_jhy2_month_day!P297="","",_jhy2_month_day!P297)</f>
        <v/>
      </c>
      <c r="CQ301" s="562" t="str">
        <f>IF(_jhy2_month_day!Q297="","",_jhy2_month_day!Q297)</f>
        <v/>
      </c>
      <c r="CR301" s="563" t="str">
        <f>IF(_jhy2_month_day!R297="","",_jhy2_month_day!R297)</f>
        <v/>
      </c>
      <c r="CS301" s="576" t="str">
        <f>IF(_jhy2_month_day!S297="","",_jhy2_month_day!S297)</f>
        <v/>
      </c>
      <c r="CT301" s="562" t="str">
        <f>IF(_jhy2_month_day!T297="","",_jhy2_month_day!T297)</f>
        <v/>
      </c>
      <c r="CU301" s="577" t="e">
        <f t="shared" si="1555"/>
        <v>#VALUE!</v>
      </c>
      <c r="CV301" s="198" t="e">
        <f t="shared" si="1556"/>
        <v>#VALUE!</v>
      </c>
      <c r="CW301" s="192" t="e">
        <f t="shared" si="1557"/>
        <v>#VALUE!</v>
      </c>
      <c r="CX301" s="192" t="e">
        <f t="shared" si="1558"/>
        <v>#VALUE!</v>
      </c>
      <c r="CY301" s="202" t="e">
        <f t="shared" si="1559"/>
        <v>#VALUE!</v>
      </c>
      <c r="CZ301" s="192" t="e">
        <f t="shared" ref="CZ301:DI301" si="1817">$AJ301*EF301</f>
        <v>#VALUE!</v>
      </c>
      <c r="DA301" s="192" t="e">
        <f t="shared" si="1817"/>
        <v>#VALUE!</v>
      </c>
      <c r="DB301" s="192" t="e">
        <f t="shared" si="1817"/>
        <v>#VALUE!</v>
      </c>
      <c r="DC301" s="192" t="e">
        <f t="shared" si="1817"/>
        <v>#VALUE!</v>
      </c>
      <c r="DD301" s="192" t="e">
        <f t="shared" si="1817"/>
        <v>#VALUE!</v>
      </c>
      <c r="DE301" s="192" t="e">
        <f t="shared" si="1817"/>
        <v>#VALUE!</v>
      </c>
      <c r="DF301" s="192" t="e">
        <f t="shared" si="1817"/>
        <v>#VALUE!</v>
      </c>
      <c r="DG301" s="192" t="e">
        <f t="shared" si="1817"/>
        <v>#VALUE!</v>
      </c>
      <c r="DH301" s="192" t="e">
        <f t="shared" si="1817"/>
        <v>#VALUE!</v>
      </c>
      <c r="DI301" s="192" t="e">
        <f t="shared" si="1817"/>
        <v>#VALUE!</v>
      </c>
      <c r="DJ301" s="192" t="e">
        <f t="shared" si="1561"/>
        <v>#VALUE!</v>
      </c>
      <c r="DK301" s="192" t="e">
        <f t="shared" si="1562"/>
        <v>#VALUE!</v>
      </c>
      <c r="DL301" s="192" t="e">
        <f t="shared" si="1563"/>
        <v>#VALUE!</v>
      </c>
      <c r="DM301" s="192" t="e">
        <f t="shared" si="1564"/>
        <v>#VALUE!</v>
      </c>
      <c r="DN301" s="192" t="e">
        <f t="shared" si="1565"/>
        <v>#VALUE!</v>
      </c>
      <c r="DO301" s="192" t="e">
        <f t="shared" si="1566"/>
        <v>#VALUE!</v>
      </c>
      <c r="DP301" s="192" t="e">
        <f t="shared" si="1567"/>
        <v>#VALUE!</v>
      </c>
      <c r="DQ301" s="192" t="e">
        <f t="shared" si="1568"/>
        <v>#VALUE!</v>
      </c>
      <c r="DR301" s="192" t="e">
        <f t="shared" si="1569"/>
        <v>#VALUE!</v>
      </c>
      <c r="DS301" s="192" t="e">
        <f t="shared" si="1570"/>
        <v>#VALUE!</v>
      </c>
      <c r="DT301" s="192" t="e">
        <f t="shared" si="1571"/>
        <v>#VALUE!</v>
      </c>
      <c r="DU301" s="192" t="e">
        <f t="shared" si="1572"/>
        <v>#VALUE!</v>
      </c>
      <c r="DV301" s="198" t="e">
        <f t="shared" si="1573"/>
        <v>#VALUE!</v>
      </c>
      <c r="DW301" s="198" t="e">
        <f t="shared" si="1574"/>
        <v>#DIV/0!</v>
      </c>
      <c r="DX301" s="198" t="e">
        <f t="shared" si="1575"/>
        <v>#DIV/0!</v>
      </c>
      <c r="DY301" s="198" t="e">
        <f t="shared" si="1576"/>
        <v>#VALUE!</v>
      </c>
      <c r="DZ301" s="198" t="e">
        <f t="shared" si="1577"/>
        <v>#VALUE!</v>
      </c>
      <c r="EA301" s="198" t="e">
        <f t="shared" si="1578"/>
        <v>#VALUE!</v>
      </c>
      <c r="EB301" s="198" t="e">
        <f t="shared" si="1579"/>
        <v>#VALUE!</v>
      </c>
      <c r="EC301" s="198" t="e">
        <f t="shared" si="1580"/>
        <v>#DIV/0!</v>
      </c>
      <c r="ED301" s="198" t="e">
        <f t="shared" si="1581"/>
        <v>#VALUE!</v>
      </c>
      <c r="EE301" s="198" t="e">
        <f t="shared" si="1582"/>
        <v>#VALUE!</v>
      </c>
      <c r="EF301" s="198" t="e">
        <f t="shared" ref="EF301:EO301" si="1818">DV301/SUM($DV301:$EE301)</f>
        <v>#VALUE!</v>
      </c>
      <c r="EG301" s="198" t="e">
        <f t="shared" si="1818"/>
        <v>#DIV/0!</v>
      </c>
      <c r="EH301" s="198" t="e">
        <f t="shared" si="1818"/>
        <v>#DIV/0!</v>
      </c>
      <c r="EI301" s="198" t="e">
        <f t="shared" si="1818"/>
        <v>#VALUE!</v>
      </c>
      <c r="EJ301" s="198" t="e">
        <f t="shared" si="1818"/>
        <v>#VALUE!</v>
      </c>
      <c r="EK301" s="198" t="e">
        <f t="shared" si="1818"/>
        <v>#VALUE!</v>
      </c>
      <c r="EL301" s="198" t="e">
        <f t="shared" si="1818"/>
        <v>#VALUE!</v>
      </c>
      <c r="EM301" s="198" t="e">
        <f t="shared" si="1818"/>
        <v>#DIV/0!</v>
      </c>
      <c r="EN301" s="198" t="e">
        <f t="shared" si="1818"/>
        <v>#VALUE!</v>
      </c>
      <c r="EO301" s="198" t="e">
        <f t="shared" si="1818"/>
        <v>#VALUE!</v>
      </c>
      <c r="EP301" s="511">
        <f t="shared" ref="EP301:EW301" si="1819">EP300</f>
        <v>0.08</v>
      </c>
      <c r="EQ301" s="511">
        <f t="shared" si="1819"/>
        <v>0.015</v>
      </c>
      <c r="ER301" s="511">
        <f t="shared" si="1819"/>
        <v>0.015</v>
      </c>
      <c r="ES301" s="511">
        <f t="shared" si="1819"/>
        <v>0.015</v>
      </c>
      <c r="ET301" s="511">
        <f t="shared" si="1819"/>
        <v>0.015</v>
      </c>
      <c r="EU301" s="511">
        <f t="shared" si="1819"/>
        <v>0.09</v>
      </c>
      <c r="EV301" s="511">
        <f t="shared" si="1819"/>
        <v>0.09</v>
      </c>
      <c r="EW301" s="511">
        <f t="shared" si="1819"/>
        <v>0.09</v>
      </c>
      <c r="EX301" s="420" t="str">
        <f>IF(_tag_month_day!AS297="","",_tag_month_day!AS297/100)</f>
        <v/>
      </c>
      <c r="EY301" s="420" t="str">
        <f>IF(_tag_month_day!AT297="","",_tag_month_day!AT297/100)</f>
        <v/>
      </c>
      <c r="EZ301" s="420" t="str">
        <f>IF(_tag_month_day!AU297="","",_tag_month_day!AU297/100)</f>
        <v/>
      </c>
      <c r="FA301" s="420" t="str">
        <f>IF(_tag_month_day!AV297="","",_tag_month_day!AV297/100)</f>
        <v/>
      </c>
      <c r="FB301" s="420" t="str">
        <f>IF(_tag_month_day!AW297="","",_tag_month_day!AW297/100)</f>
        <v/>
      </c>
      <c r="FC301" s="420" t="str">
        <f>IF(_tag_month_day!AX297="","",_tag_month_day!AX297/100)</f>
        <v/>
      </c>
      <c r="FD301" s="510">
        <f t="shared" si="1611"/>
        <v>0.33</v>
      </c>
      <c r="FE301" s="510">
        <f t="shared" si="1612"/>
        <v>0.19</v>
      </c>
      <c r="FF301" s="510">
        <f t="shared" si="1613"/>
        <v>0.003</v>
      </c>
      <c r="FG301" s="510">
        <f t="shared" si="1614"/>
        <v>0</v>
      </c>
      <c r="FH301" s="603">
        <f t="shared" si="1615"/>
        <v>0.0001</v>
      </c>
      <c r="FI301" s="510">
        <f t="shared" ref="FI301:FR301" si="1820">FI300</f>
        <v>0.41</v>
      </c>
      <c r="FJ301" s="510">
        <f t="shared" si="1820"/>
        <v>0.11</v>
      </c>
      <c r="FK301" s="510">
        <f t="shared" si="1820"/>
        <v>0.015</v>
      </c>
      <c r="FL301" s="510">
        <f t="shared" si="1820"/>
        <v>0</v>
      </c>
      <c r="FM301" s="603">
        <f t="shared" si="1820"/>
        <v>0.0001</v>
      </c>
      <c r="FN301" s="510" t="str">
        <f>IF(_tag_month_day!AY297="","",_tag_month_day!AY297/100)</f>
        <v/>
      </c>
      <c r="FO301" s="510" t="str">
        <f>IF(_tag_month_day!AZ297="","",_tag_month_day!AZ297/100)</f>
        <v/>
      </c>
      <c r="FP301" s="510" t="str">
        <f>IF(_tag_month_day!BA297="","",_tag_month_day!BA297/100)</f>
        <v/>
      </c>
      <c r="FQ301" s="510" t="str">
        <f>IF(_tag_month_day!BB297="","",_tag_month_day!BB297/100)</f>
        <v/>
      </c>
      <c r="FR301" s="603" t="str">
        <f>IF(_tag_month_day!BC297="","",_tag_month_day!BC297/100)</f>
        <v/>
      </c>
      <c r="FS301" s="510" t="str">
        <f>IF(_tag_month_day!BD297="","",_tag_month_day!BD297/100)</f>
        <v/>
      </c>
      <c r="FT301" s="510" t="str">
        <f>IF(_tag_month_day!BE297="","",_tag_month_day!BE297/100)</f>
        <v/>
      </c>
      <c r="FU301" s="510" t="str">
        <f>IF(_tag_month_day!BF297="","",_tag_month_day!BF297/100)</f>
        <v/>
      </c>
      <c r="FV301" s="510" t="str">
        <f>IF(_tag_month_day!BG297="","",_tag_month_day!BG297/100)</f>
        <v/>
      </c>
      <c r="FW301" s="603" t="str">
        <f>IF(_tag_month_day!BH297="","",_tag_month_day!BH297/100)</f>
        <v/>
      </c>
      <c r="FX301" s="510" t="str">
        <f>IF(_tag_month_day!BI297="","",_tag_month_day!BI297/100)</f>
        <v/>
      </c>
      <c r="FY301" s="510" t="str">
        <f>IF(_tag_month_day!BJ297="","",_tag_month_day!BJ297/100)</f>
        <v/>
      </c>
      <c r="FZ301" s="605" t="str">
        <f>IF(_tag_month_day!BK297="","",_tag_month_day!BK297/100)</f>
        <v/>
      </c>
      <c r="GA301" s="510" t="str">
        <f>IF(_tag_month_day!BL297="","",_tag_month_day!BL297/100)</f>
        <v/>
      </c>
      <c r="GB301" s="603" t="str">
        <f>IF(_tag_month_day!BM297="","",_tag_month_day!BM297/100)</f>
        <v/>
      </c>
      <c r="GC301" s="420" t="str">
        <f>IF(_tag_month_day!BN297="","",_tag_month_day!BN297/100)</f>
        <v/>
      </c>
      <c r="GD301" s="420" t="str">
        <f>IF(_tag_month_day!BO297="","",_tag_month_day!BO297/100)</f>
        <v/>
      </c>
      <c r="GE301" s="420" t="str">
        <f>IF(_tag_month_day!BP297="","",_tag_month_day!BP297/100)</f>
        <v/>
      </c>
      <c r="GF301" s="420" t="str">
        <f>IF(_tag_month_day!BQ297="","",_tag_month_day!BQ297/100)</f>
        <v/>
      </c>
      <c r="GG301" s="420" t="str">
        <f>IF(_tag_month_day!BR297="","",_tag_month_day!BR297/100)</f>
        <v/>
      </c>
      <c r="GH301" s="420" t="str">
        <f>IF(_tag_month_day!BS297="","",_tag_month_day!BS297/100)</f>
        <v/>
      </c>
      <c r="GI301" s="603" t="str">
        <f>IF(_tag_month_day!BT297="","",_tag_month_day!BT297/100)</f>
        <v/>
      </c>
      <c r="GJ301" s="612" t="str">
        <f>IF(_tag_month_day!BU297="","",_tag_month_day!BU297/100)</f>
        <v/>
      </c>
      <c r="GK301" s="620" t="str">
        <f>IF(_tag_month_day!BV297="",IF(_rlcf_month_day!A$2="","",_rlcf_month_day!A$2/100),_tag_month_day!BV297/100)</f>
        <v/>
      </c>
      <c r="GL301" s="620" t="str">
        <f>IF(_tag_month_day!BW297="",IF(_rlcf_month_day!B$2="","",_rlcf_month_day!B$2/100),_tag_month_day!BW297/100)</f>
        <v/>
      </c>
      <c r="GM301" s="621" t="str">
        <f>IF(_tag_month_day!BX297="",IF(_rlcf_month_day!C$2="","",_rlcf_month_day!C$2/100),_tag_month_day!BX297/100)</f>
        <v/>
      </c>
      <c r="GN301" s="620" t="str">
        <f>IF(_tag_month_day!BV297="",IF(_rlcf_month_day!A$2="","",_rlcf_month_day!A$2/100),_tag_month_day!BV297/100)</f>
        <v/>
      </c>
      <c r="GO301" s="620" t="str">
        <f>IF(_tag_month_day!BW297="",IF(_rlcf_month_day!B$2="","",_rlcf_month_day!B$2/100),_tag_month_day!BW297/100)</f>
        <v/>
      </c>
      <c r="GP301" s="620" t="str">
        <f>IF(_tag_month_day!CD297="",IF(_rlcf_month_day!E$2="","",_rlcf_month_day!E$2/100),_tag_month_day!CD297/100)</f>
        <v/>
      </c>
      <c r="GQ301" s="620" t="str">
        <f>IF(_tag_month_day!CE297="",IF(_rlcf_month_day!F$2="","",_rlcf_month_day!F$2/100),_tag_month_day!CE297/100)</f>
        <v/>
      </c>
      <c r="GR301" s="621" t="str">
        <f>IF(_tag_month_day!CF297="",IF(_rlcf_month_day!G$2="","",_rlcf_month_day!G$2/100),_tag_month_day!CF297/100)</f>
        <v/>
      </c>
      <c r="GS301" s="626">
        <f t="shared" ref="GS301:HH301" si="1821">GS300</f>
        <v>0.953</v>
      </c>
      <c r="GT301" s="626">
        <f t="shared" si="1821"/>
        <v>0.55</v>
      </c>
      <c r="GU301" s="626">
        <f t="shared" si="1821"/>
        <v>0.55</v>
      </c>
      <c r="GV301" s="626">
        <f t="shared" si="1821"/>
        <v>0.55</v>
      </c>
      <c r="GW301" s="626">
        <f t="shared" si="1821"/>
        <v>0.5</v>
      </c>
      <c r="GX301" s="626">
        <f t="shared" si="1821"/>
        <v>0.935</v>
      </c>
      <c r="GY301" s="626">
        <f t="shared" si="1821"/>
        <v>0.15</v>
      </c>
      <c r="GZ301" s="626">
        <f t="shared" si="1821"/>
        <v>1</v>
      </c>
      <c r="HA301" s="632">
        <f t="shared" si="1821"/>
        <v>0.047</v>
      </c>
      <c r="HB301" s="632">
        <f t="shared" si="1821"/>
        <v>0.45</v>
      </c>
      <c r="HC301" s="632">
        <f t="shared" si="1821"/>
        <v>0.45</v>
      </c>
      <c r="HD301" s="632">
        <f t="shared" si="1821"/>
        <v>0.45</v>
      </c>
      <c r="HE301" s="632">
        <f t="shared" si="1821"/>
        <v>0.5</v>
      </c>
      <c r="HF301" s="632">
        <f t="shared" si="1821"/>
        <v>0.065</v>
      </c>
      <c r="HG301" s="632">
        <f t="shared" si="1821"/>
        <v>0.85</v>
      </c>
      <c r="HH301" s="632">
        <f t="shared" si="1821"/>
        <v>0</v>
      </c>
      <c r="HI301" s="68">
        <f t="shared" si="1587"/>
        <v>0</v>
      </c>
      <c r="HJ301" s="68" t="e">
        <f t="shared" si="1618"/>
        <v>#VALUE!</v>
      </c>
      <c r="HK301" s="202">
        <f t="shared" si="1619"/>
        <v>0.85</v>
      </c>
      <c r="HL301" s="464">
        <f t="shared" si="1620"/>
        <v>550000</v>
      </c>
      <c r="HM301" s="464">
        <f t="shared" si="1621"/>
        <v>480000</v>
      </c>
      <c r="HN301" s="192" t="e">
        <f t="shared" si="1588"/>
        <v>#VALUE!</v>
      </c>
      <c r="HO301" s="192" t="e">
        <f>HN301*HK301*$HO$2/HL301*1000000</f>
        <v>#VALUE!</v>
      </c>
      <c r="HP301" s="192" t="e">
        <f>HN301*HK301*$HP$2/HM301*1000000</f>
        <v>#VALUE!</v>
      </c>
    </row>
    <row r="302" customFormat="1" ht="13.5" customHeight="1" spans="1:224">
      <c r="A302" s="381">
        <v>297</v>
      </c>
      <c r="B302" s="54">
        <f ca="1" t="shared" si="1622"/>
        <v>43629</v>
      </c>
      <c r="C302" s="57">
        <f t="shared" si="1623"/>
        <v>0.0416666666666667</v>
      </c>
      <c r="D302" s="68" t="str">
        <f ca="1" t="shared" si="1589"/>
        <v>白班</v>
      </c>
      <c r="E302" s="68" t="str">
        <f ca="1" t="shared" si="1590"/>
        <v>甲</v>
      </c>
      <c r="F302" s="68">
        <f ca="1">SUMPRODUCT((成本日报!$A$3:$A$95=计划!B302)*(成本日报!$B$3:$B$95=计划!$D302),成本日报!$C$3:$C$95)</f>
        <v>1</v>
      </c>
      <c r="G302" s="382">
        <f ca="1" t="shared" si="1624"/>
        <v>43629.3333333326</v>
      </c>
      <c r="H302" s="382">
        <f ca="1" t="shared" si="1591"/>
        <v>43629.3402777771</v>
      </c>
      <c r="I302" s="382">
        <f ca="1" t="shared" si="1592"/>
        <v>43629.3458333326</v>
      </c>
      <c r="J302" s="382">
        <f ca="1" t="shared" si="1593"/>
        <v>43629.3749999993</v>
      </c>
      <c r="K302" s="382">
        <f ca="1" t="shared" si="1594"/>
        <v>43629.4374999993</v>
      </c>
      <c r="L302" s="382">
        <f ca="1" t="shared" si="1595"/>
        <v>43629.4583333326</v>
      </c>
      <c r="M302" s="398" t="str">
        <f>IF(_tag_month_day!A298="","",_tag_month_day!A298)</f>
        <v/>
      </c>
      <c r="N302" s="398" t="str">
        <f>IF(_tag_month_day!B298="","",_tag_month_day!B298)</f>
        <v/>
      </c>
      <c r="O302" s="399" t="e">
        <f t="shared" si="1596"/>
        <v>#VALUE!</v>
      </c>
      <c r="P302" s="398" t="str">
        <f>IF(_tag_month_day!C298="","",_tag_month_day!C298)</f>
        <v/>
      </c>
      <c r="Q302" s="398" t="str">
        <f>IF(_tag_month_day!D298="","",_tag_month_day!D298)</f>
        <v/>
      </c>
      <c r="R302" s="416">
        <f>IF(_tag_month_day!CB298="",R301,_tag_month_day!CB298/100)</f>
        <v>0.07</v>
      </c>
      <c r="S302" s="417" t="str">
        <f>IF(_tag_month_day!E298="","",_tag_month_day!E298)</f>
        <v/>
      </c>
      <c r="T302" s="417" t="str">
        <f>IF(_tag_month_day!F298="","",_tag_month_day!F298)</f>
        <v/>
      </c>
      <c r="U302" s="418" t="e">
        <f t="shared" si="1550"/>
        <v>#VALUE!</v>
      </c>
      <c r="V302" s="53" t="e">
        <f t="shared" si="1551"/>
        <v>#VALUE!</v>
      </c>
      <c r="W302" s="419" t="str">
        <f>IF(_jhy_month_day!A298="","",_jhy_month_day!A298)</f>
        <v/>
      </c>
      <c r="X302" s="420" t="str">
        <f>IF(_jhy_month_day!B298="","",_jhy_month_day!B298/100)</f>
        <v/>
      </c>
      <c r="Y302" s="420" t="str">
        <f>IF(_jhy_month_day!C298="","",_jhy_month_day!C298/100)</f>
        <v/>
      </c>
      <c r="Z302" s="439">
        <f t="shared" si="1641"/>
        <v>75</v>
      </c>
      <c r="AA302" s="440" t="str">
        <f>IF(_tag_month_day!G298="","",_tag_month_day!G298/100)</f>
        <v/>
      </c>
      <c r="AB302" s="440" t="str">
        <f>IF(_tag_month_day!H298="","",_tag_month_day!H298/100)</f>
        <v/>
      </c>
      <c r="AC302" s="193">
        <f t="shared" si="1597"/>
        <v>1.59963432013121</v>
      </c>
      <c r="AD302" s="441" t="str">
        <f t="shared" si="1598"/>
        <v/>
      </c>
      <c r="AE302" s="442" t="str">
        <f t="shared" si="1599"/>
        <v/>
      </c>
      <c r="AF302" s="443">
        <v>1</v>
      </c>
      <c r="AG302" s="68" t="str">
        <f>IF(_duihao_month_day!A298="","",_duihao_month_day!A298)</f>
        <v/>
      </c>
      <c r="AH302" s="463">
        <f>IF(_gyk_month_day!B298="",AH301,_gyk_month_day!B298)</f>
        <v>820</v>
      </c>
      <c r="AI302" s="464"/>
      <c r="AJ302" s="68" t="str">
        <f>IF(_tag_month_day!I298="","",_tag_month_day!I298)</f>
        <v/>
      </c>
      <c r="AK302" s="465" t="str">
        <f>IF(_tzyy_month_day!A298="","",_tzyy_month_day!A298)</f>
        <v/>
      </c>
      <c r="AL302" s="465" t="str">
        <f>IF(_tzyy_month_day!B298="","",_tzyy_month_day!B298)</f>
        <v/>
      </c>
      <c r="AM302" s="465" t="str">
        <f>IF(_tzyy_month_day!C298="","",_tzyy_month_day!C298)</f>
        <v/>
      </c>
      <c r="AN302" s="466" t="str">
        <f>IF(_tag_month_day!CG298="","",_tag_month_day!CG298)</f>
        <v/>
      </c>
      <c r="AO302" s="466" t="str">
        <f>IF(_tag_month_day!CH298="","",_tag_month_day!CH298)</f>
        <v/>
      </c>
      <c r="AP302" s="486" t="e">
        <f t="shared" si="1600"/>
        <v>#VALUE!</v>
      </c>
      <c r="AQ302" s="487" t="str">
        <f>IF(_tag_month_day!J298="","",_tag_month_day!J298/100)</f>
        <v/>
      </c>
      <c r="AR302" s="488">
        <f t="shared" si="1601"/>
        <v>1.3</v>
      </c>
      <c r="AS302" s="489" t="e">
        <f t="shared" si="1552"/>
        <v>#VALUE!</v>
      </c>
      <c r="AT302" s="489">
        <f t="shared" si="1602"/>
        <v>0</v>
      </c>
      <c r="AU302" s="490" t="str">
        <f>IF(_tag_month_day!K298="","",_tag_month_day!K298)</f>
        <v/>
      </c>
      <c r="AV302" s="491" t="str">
        <f>IF(_tag_month_day!L298="","",_tag_month_day!L298/100)</f>
        <v/>
      </c>
      <c r="AW302" s="420">
        <f t="shared" si="1524"/>
        <v>0</v>
      </c>
      <c r="AX302" s="420">
        <f t="shared" si="1603"/>
        <v>0</v>
      </c>
      <c r="AY302" s="420" t="str">
        <f>IF(_tag_month_day!M298="","",_tag_month_day!M298/100)</f>
        <v/>
      </c>
      <c r="AZ302" s="420" t="str">
        <f>IF(_tag_month_day!N298="","",_tag_month_day!N298/100)</f>
        <v/>
      </c>
      <c r="BA302" s="420" t="str">
        <f>IF(_tag_month_day!O298="","",_tag_month_day!O298/100)</f>
        <v/>
      </c>
      <c r="BB302" s="496" t="str">
        <f>IF(_tag_month_day!P298="","",_tag_month_day!P298/100)</f>
        <v/>
      </c>
      <c r="BC302" s="496">
        <f t="shared" si="1604"/>
        <v>0</v>
      </c>
      <c r="BD302" s="496" t="str">
        <f>IF(_tag_month_day!Q298="","",_tag_month_day!Q298/100)</f>
        <v/>
      </c>
      <c r="BE302" s="510" t="str">
        <f>IF(_tag_month_day!R298="","",_tag_month_day!R298/100)</f>
        <v/>
      </c>
      <c r="BF302" s="413" t="str">
        <f>IF(_tag_month_day!CC298="","",_tag_month_day!CC298/100)</f>
        <v/>
      </c>
      <c r="BG302" s="511" t="e">
        <f t="shared" si="1553"/>
        <v>#VALUE!</v>
      </c>
      <c r="BH302" s="198">
        <f t="shared" si="1554"/>
        <v>0</v>
      </c>
      <c r="BI302" s="512" t="e">
        <f>IF(CX302=0,BI301,(DK302*查询!$R$5+DL302*查询!$Q$5+DM302*查询!$N$5+DN302*查询!$O$5+DO302*查询!$P$5)*AF302/CX302)</f>
        <v>#VALUE!</v>
      </c>
      <c r="BJ302" s="512" t="e">
        <f>IF(CX302=0,BJ301,(DP302*查询!$S$5+DQ302*查询!$T$5+DR302*查询!$U$5)*AF302/CX302)</f>
        <v>#VALUE!</v>
      </c>
      <c r="BK302" s="512">
        <f t="shared" si="1605"/>
        <v>1</v>
      </c>
      <c r="BL302" s="513" t="str">
        <f>IF(_cfyc_month_day!A298="","",_cfyc_month_day!A298)</f>
        <v/>
      </c>
      <c r="BM302" s="513" t="str">
        <f>IF(_cfyc_month_day!B298="","",_cfyc_month_day!B298)</f>
        <v/>
      </c>
      <c r="BN302" s="513" t="str">
        <f>IF(_cfyc_month_day!C298="","",_cfyc_month_day!C298)</f>
        <v/>
      </c>
      <c r="BO302" s="522" t="str">
        <f>IF(_cfyc_month_day!D298="","",_cfyc_month_day!D298)</f>
        <v/>
      </c>
      <c r="BP302" s="522" t="str">
        <f>IF(_cfyc_month_day!E298="","",_cfyc_month_day!E298)</f>
        <v/>
      </c>
      <c r="BQ302" s="522" t="str">
        <f>IF(_cfyc_month_day!F298="","",_cfyc_month_day!F298)</f>
        <v/>
      </c>
      <c r="BR302" s="513" t="str">
        <f>IF(_tag_month_day!T298="","",_tag_month_day!T298)</f>
        <v/>
      </c>
      <c r="BS302" s="513" t="str">
        <f>IF(_tag_month_day!U298="","",_tag_month_day!U298)</f>
        <v/>
      </c>
      <c r="BT302" s="523" t="str">
        <f t="shared" si="1606"/>
        <v/>
      </c>
      <c r="BU302" s="223" t="str">
        <f>IF(_tag_month_day!V298="","",_tag_month_day!V298)</f>
        <v/>
      </c>
      <c r="BV302" s="206" t="str">
        <f>IF(_tag_month_day!W298="","",_tag_month_day!W298)</f>
        <v/>
      </c>
      <c r="BW302" s="540" t="str">
        <f>IF(_tag_month_day!X298="","",_tag_month_day!X298)</f>
        <v/>
      </c>
      <c r="BX302" s="540" t="str">
        <f>IF(_tag_month_day!Y298="","",_tag_month_day!Y298)</f>
        <v/>
      </c>
      <c r="BY302" s="541">
        <f ca="1" t="shared" si="1607"/>
        <v>43629.4583333326</v>
      </c>
      <c r="BZ302" s="542" t="s">
        <v>215</v>
      </c>
      <c r="CA302" s="543" t="str">
        <f>IF(_jhy2_month_day!A298="","",_jhy2_month_day!A298)</f>
        <v/>
      </c>
      <c r="CB302" s="464" t="str">
        <f>IF(_jhy2_month_day!B298="","",_jhy2_month_day!B298)</f>
        <v/>
      </c>
      <c r="CC302" s="464" t="str">
        <f>IF(_jhy2_month_day!C298="","",_jhy2_month_day!C298)</f>
        <v/>
      </c>
      <c r="CD302" s="464" t="str">
        <f>IF(_jhy2_month_day!D298="","",_jhy2_month_day!D298)</f>
        <v/>
      </c>
      <c r="CE302" s="464" t="str">
        <f>IF(_jhy2_month_day!E298="","",_jhy2_month_day!E298)</f>
        <v/>
      </c>
      <c r="CF302" s="464" t="str">
        <f>IF(_jhy2_month_day!F298="","",_jhy2_month_day!F298)</f>
        <v/>
      </c>
      <c r="CG302" s="464" t="str">
        <f>IF(_jhy2_month_day!G298="","",_jhy2_month_day!G298)</f>
        <v/>
      </c>
      <c r="CH302" s="464" t="str">
        <f>IF(_jhy2_month_day!H298="","",_jhy2_month_day!H298)</f>
        <v/>
      </c>
      <c r="CI302" s="464" t="str">
        <f>IF(_jhy2_month_day!I298="","",_jhy2_month_day!I298)</f>
        <v/>
      </c>
      <c r="CJ302" s="464" t="str">
        <f>IF(_jhy2_month_day!J298="","",_jhy2_month_day!J298)</f>
        <v/>
      </c>
      <c r="CK302" s="464" t="str">
        <f>IF(_jhy2_month_day!K298="","",_jhy2_month_day!K298)</f>
        <v/>
      </c>
      <c r="CL302" s="562" t="str">
        <f>IF(_jhy2_month_day!L298="","",_jhy2_month_day!L298)</f>
        <v/>
      </c>
      <c r="CM302" s="562" t="str">
        <f>IF(_jhy2_month_day!M298="","",_jhy2_month_day!M298)</f>
        <v/>
      </c>
      <c r="CN302" s="562" t="str">
        <f>IF(_jhy2_month_day!N298="","",_jhy2_month_day!N298)</f>
        <v/>
      </c>
      <c r="CO302" s="562" t="str">
        <f>IF(_jhy2_month_day!O298="","",_jhy2_month_day!O298)</f>
        <v/>
      </c>
      <c r="CP302" s="562" t="str">
        <f>IF(_jhy2_month_day!P298="","",_jhy2_month_day!P298)</f>
        <v/>
      </c>
      <c r="CQ302" s="562" t="str">
        <f>IF(_jhy2_month_day!Q298="","",_jhy2_month_day!Q298)</f>
        <v/>
      </c>
      <c r="CR302" s="563" t="str">
        <f>IF(_jhy2_month_day!R298="","",_jhy2_month_day!R298)</f>
        <v/>
      </c>
      <c r="CS302" s="576" t="str">
        <f>IF(_jhy2_month_day!S298="","",_jhy2_month_day!S298)</f>
        <v/>
      </c>
      <c r="CT302" s="562" t="str">
        <f>IF(_jhy2_month_day!T298="","",_jhy2_month_day!T298)</f>
        <v/>
      </c>
      <c r="CU302" s="577" t="e">
        <f t="shared" si="1555"/>
        <v>#VALUE!</v>
      </c>
      <c r="CV302" s="198" t="e">
        <f t="shared" si="1556"/>
        <v>#VALUE!</v>
      </c>
      <c r="CW302" s="192" t="e">
        <f t="shared" si="1557"/>
        <v>#VALUE!</v>
      </c>
      <c r="CX302" s="192" t="e">
        <f t="shared" si="1558"/>
        <v>#VALUE!</v>
      </c>
      <c r="CY302" s="202" t="e">
        <f t="shared" si="1559"/>
        <v>#VALUE!</v>
      </c>
      <c r="CZ302" s="192" t="e">
        <f t="shared" ref="CZ302:DI302" si="1822">$AJ302*EF302</f>
        <v>#VALUE!</v>
      </c>
      <c r="DA302" s="192" t="e">
        <f t="shared" si="1822"/>
        <v>#VALUE!</v>
      </c>
      <c r="DB302" s="192" t="e">
        <f t="shared" si="1822"/>
        <v>#VALUE!</v>
      </c>
      <c r="DC302" s="192" t="e">
        <f t="shared" si="1822"/>
        <v>#VALUE!</v>
      </c>
      <c r="DD302" s="192" t="e">
        <f t="shared" si="1822"/>
        <v>#VALUE!</v>
      </c>
      <c r="DE302" s="192" t="e">
        <f t="shared" si="1822"/>
        <v>#VALUE!</v>
      </c>
      <c r="DF302" s="192" t="e">
        <f t="shared" si="1822"/>
        <v>#VALUE!</v>
      </c>
      <c r="DG302" s="192" t="e">
        <f t="shared" si="1822"/>
        <v>#VALUE!</v>
      </c>
      <c r="DH302" s="192" t="e">
        <f t="shared" si="1822"/>
        <v>#VALUE!</v>
      </c>
      <c r="DI302" s="192" t="e">
        <f t="shared" si="1822"/>
        <v>#VALUE!</v>
      </c>
      <c r="DJ302" s="192" t="e">
        <f t="shared" si="1561"/>
        <v>#VALUE!</v>
      </c>
      <c r="DK302" s="192" t="e">
        <f t="shared" si="1562"/>
        <v>#VALUE!</v>
      </c>
      <c r="DL302" s="192" t="e">
        <f t="shared" si="1563"/>
        <v>#VALUE!</v>
      </c>
      <c r="DM302" s="192" t="e">
        <f t="shared" si="1564"/>
        <v>#VALUE!</v>
      </c>
      <c r="DN302" s="192" t="e">
        <f t="shared" si="1565"/>
        <v>#VALUE!</v>
      </c>
      <c r="DO302" s="192" t="e">
        <f t="shared" si="1566"/>
        <v>#VALUE!</v>
      </c>
      <c r="DP302" s="192" t="e">
        <f t="shared" si="1567"/>
        <v>#VALUE!</v>
      </c>
      <c r="DQ302" s="192" t="e">
        <f t="shared" si="1568"/>
        <v>#VALUE!</v>
      </c>
      <c r="DR302" s="192" t="e">
        <f t="shared" si="1569"/>
        <v>#VALUE!</v>
      </c>
      <c r="DS302" s="192" t="e">
        <f t="shared" si="1570"/>
        <v>#VALUE!</v>
      </c>
      <c r="DT302" s="192" t="e">
        <f t="shared" si="1571"/>
        <v>#VALUE!</v>
      </c>
      <c r="DU302" s="192" t="e">
        <f t="shared" si="1572"/>
        <v>#VALUE!</v>
      </c>
      <c r="DV302" s="198" t="e">
        <f t="shared" si="1573"/>
        <v>#VALUE!</v>
      </c>
      <c r="DW302" s="198" t="e">
        <f t="shared" si="1574"/>
        <v>#DIV/0!</v>
      </c>
      <c r="DX302" s="198" t="e">
        <f t="shared" si="1575"/>
        <v>#DIV/0!</v>
      </c>
      <c r="DY302" s="198" t="e">
        <f t="shared" si="1576"/>
        <v>#VALUE!</v>
      </c>
      <c r="DZ302" s="198" t="e">
        <f t="shared" si="1577"/>
        <v>#VALUE!</v>
      </c>
      <c r="EA302" s="198" t="e">
        <f t="shared" si="1578"/>
        <v>#VALUE!</v>
      </c>
      <c r="EB302" s="198" t="e">
        <f t="shared" si="1579"/>
        <v>#VALUE!</v>
      </c>
      <c r="EC302" s="198" t="e">
        <f t="shared" si="1580"/>
        <v>#DIV/0!</v>
      </c>
      <c r="ED302" s="198" t="e">
        <f t="shared" si="1581"/>
        <v>#VALUE!</v>
      </c>
      <c r="EE302" s="198" t="e">
        <f t="shared" si="1582"/>
        <v>#VALUE!</v>
      </c>
      <c r="EF302" s="198" t="e">
        <f t="shared" ref="EF302:EO302" si="1823">DV302/SUM($DV302:$EE302)</f>
        <v>#VALUE!</v>
      </c>
      <c r="EG302" s="198" t="e">
        <f t="shared" si="1823"/>
        <v>#DIV/0!</v>
      </c>
      <c r="EH302" s="198" t="e">
        <f t="shared" si="1823"/>
        <v>#DIV/0!</v>
      </c>
      <c r="EI302" s="198" t="e">
        <f t="shared" si="1823"/>
        <v>#VALUE!</v>
      </c>
      <c r="EJ302" s="198" t="e">
        <f t="shared" si="1823"/>
        <v>#VALUE!</v>
      </c>
      <c r="EK302" s="198" t="e">
        <f t="shared" si="1823"/>
        <v>#VALUE!</v>
      </c>
      <c r="EL302" s="198" t="e">
        <f t="shared" si="1823"/>
        <v>#VALUE!</v>
      </c>
      <c r="EM302" s="198" t="e">
        <f t="shared" si="1823"/>
        <v>#DIV/0!</v>
      </c>
      <c r="EN302" s="198" t="e">
        <f t="shared" si="1823"/>
        <v>#VALUE!</v>
      </c>
      <c r="EO302" s="198" t="e">
        <f t="shared" si="1823"/>
        <v>#VALUE!</v>
      </c>
      <c r="EP302" s="511">
        <f t="shared" ref="EP302:EW302" si="1824">EP301</f>
        <v>0.08</v>
      </c>
      <c r="EQ302" s="511">
        <f t="shared" si="1824"/>
        <v>0.015</v>
      </c>
      <c r="ER302" s="511">
        <f t="shared" si="1824"/>
        <v>0.015</v>
      </c>
      <c r="ES302" s="511">
        <f t="shared" si="1824"/>
        <v>0.015</v>
      </c>
      <c r="ET302" s="511">
        <f t="shared" si="1824"/>
        <v>0.015</v>
      </c>
      <c r="EU302" s="511">
        <f t="shared" si="1824"/>
        <v>0.09</v>
      </c>
      <c r="EV302" s="511">
        <f t="shared" si="1824"/>
        <v>0.09</v>
      </c>
      <c r="EW302" s="511">
        <f t="shared" si="1824"/>
        <v>0.09</v>
      </c>
      <c r="EX302" s="420" t="str">
        <f>IF(_tag_month_day!AS298="","",_tag_month_day!AS298/100)</f>
        <v/>
      </c>
      <c r="EY302" s="420" t="str">
        <f>IF(_tag_month_day!AT298="","",_tag_month_day!AT298/100)</f>
        <v/>
      </c>
      <c r="EZ302" s="420" t="str">
        <f>IF(_tag_month_day!AU298="","",_tag_month_day!AU298/100)</f>
        <v/>
      </c>
      <c r="FA302" s="420" t="str">
        <f>IF(_tag_month_day!AV298="","",_tag_month_day!AV298/100)</f>
        <v/>
      </c>
      <c r="FB302" s="420" t="str">
        <f>IF(_tag_month_day!AW298="","",_tag_month_day!AW298/100)</f>
        <v/>
      </c>
      <c r="FC302" s="420" t="str">
        <f>IF(_tag_month_day!AX298="","",_tag_month_day!AX298/100)</f>
        <v/>
      </c>
      <c r="FD302" s="510">
        <f t="shared" si="1611"/>
        <v>0.33</v>
      </c>
      <c r="FE302" s="510">
        <f t="shared" si="1612"/>
        <v>0.19</v>
      </c>
      <c r="FF302" s="510">
        <f t="shared" si="1613"/>
        <v>0.003</v>
      </c>
      <c r="FG302" s="510">
        <f t="shared" si="1614"/>
        <v>0</v>
      </c>
      <c r="FH302" s="603">
        <f t="shared" si="1615"/>
        <v>0.0001</v>
      </c>
      <c r="FI302" s="510">
        <f t="shared" ref="FI302:FR302" si="1825">FI301</f>
        <v>0.41</v>
      </c>
      <c r="FJ302" s="510">
        <f t="shared" si="1825"/>
        <v>0.11</v>
      </c>
      <c r="FK302" s="510">
        <f t="shared" si="1825"/>
        <v>0.015</v>
      </c>
      <c r="FL302" s="510">
        <f t="shared" si="1825"/>
        <v>0</v>
      </c>
      <c r="FM302" s="603">
        <f t="shared" si="1825"/>
        <v>0.0001</v>
      </c>
      <c r="FN302" s="510" t="str">
        <f>IF(_tag_month_day!AY298="","",_tag_month_day!AY298/100)</f>
        <v/>
      </c>
      <c r="FO302" s="510" t="str">
        <f>IF(_tag_month_day!AZ298="","",_tag_month_day!AZ298/100)</f>
        <v/>
      </c>
      <c r="FP302" s="510" t="str">
        <f>IF(_tag_month_day!BA298="","",_tag_month_day!BA298/100)</f>
        <v/>
      </c>
      <c r="FQ302" s="510" t="str">
        <f>IF(_tag_month_day!BB298="","",_tag_month_day!BB298/100)</f>
        <v/>
      </c>
      <c r="FR302" s="603" t="str">
        <f>IF(_tag_month_day!BC298="","",_tag_month_day!BC298/100)</f>
        <v/>
      </c>
      <c r="FS302" s="510" t="str">
        <f>IF(_tag_month_day!BD298="","",_tag_month_day!BD298/100)</f>
        <v/>
      </c>
      <c r="FT302" s="510" t="str">
        <f>IF(_tag_month_day!BE298="","",_tag_month_day!BE298/100)</f>
        <v/>
      </c>
      <c r="FU302" s="510" t="str">
        <f>IF(_tag_month_day!BF298="","",_tag_month_day!BF298/100)</f>
        <v/>
      </c>
      <c r="FV302" s="510" t="str">
        <f>IF(_tag_month_day!BG298="","",_tag_month_day!BG298/100)</f>
        <v/>
      </c>
      <c r="FW302" s="603" t="str">
        <f>IF(_tag_month_day!BH298="","",_tag_month_day!BH298/100)</f>
        <v/>
      </c>
      <c r="FX302" s="510" t="str">
        <f>IF(_tag_month_day!BI298="","",_tag_month_day!BI298/100)</f>
        <v/>
      </c>
      <c r="FY302" s="510" t="str">
        <f>IF(_tag_month_day!BJ298="","",_tag_month_day!BJ298/100)</f>
        <v/>
      </c>
      <c r="FZ302" s="605" t="str">
        <f>IF(_tag_month_day!BK298="","",_tag_month_day!BK298/100)</f>
        <v/>
      </c>
      <c r="GA302" s="510" t="str">
        <f>IF(_tag_month_day!BL298="","",_tag_month_day!BL298/100)</f>
        <v/>
      </c>
      <c r="GB302" s="603" t="str">
        <f>IF(_tag_month_day!BM298="","",_tag_month_day!BM298/100)</f>
        <v/>
      </c>
      <c r="GC302" s="420" t="str">
        <f>IF(_tag_month_day!BN298="","",_tag_month_day!BN298/100)</f>
        <v/>
      </c>
      <c r="GD302" s="420" t="str">
        <f>IF(_tag_month_day!BO298="","",_tag_month_day!BO298/100)</f>
        <v/>
      </c>
      <c r="GE302" s="420" t="str">
        <f>IF(_tag_month_day!BP298="","",_tag_month_day!BP298/100)</f>
        <v/>
      </c>
      <c r="GF302" s="420" t="str">
        <f>IF(_tag_month_day!BQ298="","",_tag_month_day!BQ298/100)</f>
        <v/>
      </c>
      <c r="GG302" s="420" t="str">
        <f>IF(_tag_month_day!BR298="","",_tag_month_day!BR298/100)</f>
        <v/>
      </c>
      <c r="GH302" s="420" t="str">
        <f>IF(_tag_month_day!BS298="","",_tag_month_day!BS298/100)</f>
        <v/>
      </c>
      <c r="GI302" s="603" t="str">
        <f>IF(_tag_month_day!BT298="","",_tag_month_day!BT298/100)</f>
        <v/>
      </c>
      <c r="GJ302" s="612" t="str">
        <f>IF(_tag_month_day!BU298="","",_tag_month_day!BU298/100)</f>
        <v/>
      </c>
      <c r="GK302" s="620" t="str">
        <f>IF(_tag_month_day!BV298="",IF(_rlcf_month_day!A$2="","",_rlcf_month_day!A$2/100),_tag_month_day!BV298/100)</f>
        <v/>
      </c>
      <c r="GL302" s="620" t="str">
        <f>IF(_tag_month_day!BW298="",IF(_rlcf_month_day!B$2="","",_rlcf_month_day!B$2/100),_tag_month_day!BW298/100)</f>
        <v/>
      </c>
      <c r="GM302" s="621" t="str">
        <f>IF(_tag_month_day!BX298="",IF(_rlcf_month_day!C$2="","",_rlcf_month_day!C$2/100),_tag_month_day!BX298/100)</f>
        <v/>
      </c>
      <c r="GN302" s="620" t="str">
        <f>IF(_tag_month_day!BV298="",IF(_rlcf_month_day!A$2="","",_rlcf_month_day!A$2/100),_tag_month_day!BV298/100)</f>
        <v/>
      </c>
      <c r="GO302" s="620" t="str">
        <f>IF(_tag_month_day!BW298="",IF(_rlcf_month_day!B$2="","",_rlcf_month_day!B$2/100),_tag_month_day!BW298/100)</f>
        <v/>
      </c>
      <c r="GP302" s="620" t="str">
        <f>IF(_tag_month_day!CD298="",IF(_rlcf_month_day!E$2="","",_rlcf_month_day!E$2/100),_tag_month_day!CD298/100)</f>
        <v/>
      </c>
      <c r="GQ302" s="620" t="str">
        <f>IF(_tag_month_day!CE298="",IF(_rlcf_month_day!F$2="","",_rlcf_month_day!F$2/100),_tag_month_day!CE298/100)</f>
        <v/>
      </c>
      <c r="GR302" s="621" t="str">
        <f>IF(_tag_month_day!CF298="",IF(_rlcf_month_day!G$2="","",_rlcf_month_day!G$2/100),_tag_month_day!CF298/100)</f>
        <v/>
      </c>
      <c r="GS302" s="626">
        <f t="shared" ref="GS302:HH302" si="1826">GS301</f>
        <v>0.953</v>
      </c>
      <c r="GT302" s="626">
        <f t="shared" si="1826"/>
        <v>0.55</v>
      </c>
      <c r="GU302" s="626">
        <f t="shared" si="1826"/>
        <v>0.55</v>
      </c>
      <c r="GV302" s="626">
        <f t="shared" si="1826"/>
        <v>0.55</v>
      </c>
      <c r="GW302" s="626">
        <f t="shared" si="1826"/>
        <v>0.5</v>
      </c>
      <c r="GX302" s="626">
        <f t="shared" si="1826"/>
        <v>0.935</v>
      </c>
      <c r="GY302" s="626">
        <f t="shared" si="1826"/>
        <v>0.15</v>
      </c>
      <c r="GZ302" s="626">
        <f t="shared" si="1826"/>
        <v>1</v>
      </c>
      <c r="HA302" s="632">
        <f t="shared" si="1826"/>
        <v>0.047</v>
      </c>
      <c r="HB302" s="632">
        <f t="shared" si="1826"/>
        <v>0.45</v>
      </c>
      <c r="HC302" s="632">
        <f t="shared" si="1826"/>
        <v>0.45</v>
      </c>
      <c r="HD302" s="632">
        <f t="shared" si="1826"/>
        <v>0.45</v>
      </c>
      <c r="HE302" s="632">
        <f t="shared" si="1826"/>
        <v>0.5</v>
      </c>
      <c r="HF302" s="632">
        <f t="shared" si="1826"/>
        <v>0.065</v>
      </c>
      <c r="HG302" s="632">
        <f t="shared" si="1826"/>
        <v>0.85</v>
      </c>
      <c r="HH302" s="632">
        <f t="shared" si="1826"/>
        <v>0</v>
      </c>
      <c r="HI302" s="68" t="e">
        <f t="shared" si="1587"/>
        <v>#VALUE!</v>
      </c>
      <c r="HJ302" s="68" t="e">
        <f t="shared" si="1618"/>
        <v>#VALUE!</v>
      </c>
      <c r="HK302" s="202">
        <f t="shared" si="1619"/>
        <v>0.85</v>
      </c>
      <c r="HL302" s="464">
        <f t="shared" si="1620"/>
        <v>550000</v>
      </c>
      <c r="HM302" s="464">
        <f t="shared" si="1621"/>
        <v>480000</v>
      </c>
      <c r="HN302" s="192" t="e">
        <f t="shared" si="1588"/>
        <v>#VALUE!</v>
      </c>
      <c r="HO302" s="192" t="e">
        <f>HN302*HK302*$HO$2/HL302*1000000</f>
        <v>#VALUE!</v>
      </c>
      <c r="HP302" s="192" t="e">
        <f>HN302*HK302*$HP$2/HM302*1000000</f>
        <v>#VALUE!</v>
      </c>
    </row>
    <row r="303" customFormat="1" spans="1:224">
      <c r="A303" s="381">
        <v>298</v>
      </c>
      <c r="B303" s="54">
        <f ca="1" t="shared" si="1622"/>
        <v>43629</v>
      </c>
      <c r="C303" s="57">
        <f t="shared" si="1623"/>
        <v>0.0416666666666667</v>
      </c>
      <c r="D303" s="68" t="str">
        <f ca="1" t="shared" si="1589"/>
        <v>白班</v>
      </c>
      <c r="E303" s="68" t="str">
        <f ca="1" t="shared" si="1590"/>
        <v>甲</v>
      </c>
      <c r="F303" s="68">
        <f ca="1">SUMPRODUCT((成本日报!$A$3:$A$95=计划!B303)*(成本日报!$B$3:$B$95=计划!$D303),成本日报!$C$3:$C$95)</f>
        <v>1</v>
      </c>
      <c r="G303" s="382">
        <f ca="1" t="shared" si="1624"/>
        <v>43629.3749999993</v>
      </c>
      <c r="H303" s="382">
        <f ca="1" t="shared" si="1591"/>
        <v>43629.3819444437</v>
      </c>
      <c r="I303" s="382">
        <f ca="1" t="shared" si="1592"/>
        <v>43629.3874999993</v>
      </c>
      <c r="J303" s="382">
        <f ca="1" t="shared" si="1593"/>
        <v>43629.4166666659</v>
      </c>
      <c r="K303" s="382">
        <f ca="1" t="shared" si="1594"/>
        <v>43629.479166666</v>
      </c>
      <c r="L303" s="382">
        <f ca="1" t="shared" si="1595"/>
        <v>43629.4999999993</v>
      </c>
      <c r="M303" s="398" t="str">
        <f>IF(_tag_month_day!A299="","",_tag_month_day!A299)</f>
        <v/>
      </c>
      <c r="N303" s="398" t="str">
        <f>IF(_tag_month_day!B299="","",_tag_month_day!B299)</f>
        <v/>
      </c>
      <c r="O303" s="399" t="e">
        <f t="shared" si="1596"/>
        <v>#VALUE!</v>
      </c>
      <c r="P303" s="398" t="str">
        <f>IF(_tag_month_day!C299="","",_tag_month_day!C299)</f>
        <v/>
      </c>
      <c r="Q303" s="398" t="str">
        <f>IF(_tag_month_day!D299="","",_tag_month_day!D299)</f>
        <v/>
      </c>
      <c r="R303" s="416">
        <f>IF(_tag_month_day!CB299="",R302,_tag_month_day!CB299/100)</f>
        <v>0.07</v>
      </c>
      <c r="S303" s="417" t="str">
        <f>IF(_tag_month_day!E299="","",_tag_month_day!E299)</f>
        <v/>
      </c>
      <c r="T303" s="417" t="str">
        <f>IF(_tag_month_day!F299="","",_tag_month_day!F299)</f>
        <v/>
      </c>
      <c r="U303" s="418" t="e">
        <f t="shared" si="1550"/>
        <v>#VALUE!</v>
      </c>
      <c r="V303" s="53" t="e">
        <f t="shared" si="1551"/>
        <v>#VALUE!</v>
      </c>
      <c r="W303" s="419" t="str">
        <f>IF(_jhy_month_day!A299="","",_jhy_month_day!A299)</f>
        <v/>
      </c>
      <c r="X303" s="420" t="str">
        <f>IF(_jhy_month_day!B299="","",_jhy_month_day!B299/100)</f>
        <v/>
      </c>
      <c r="Y303" s="420" t="str">
        <f>IF(_jhy_month_day!C299="","",_jhy_month_day!C299/100)</f>
        <v/>
      </c>
      <c r="Z303" s="439">
        <f t="shared" si="1641"/>
        <v>75</v>
      </c>
      <c r="AA303" s="440" t="str">
        <f>IF(_tag_month_day!G299="","",_tag_month_day!G299/100)</f>
        <v/>
      </c>
      <c r="AB303" s="440" t="str">
        <f>IF(_tag_month_day!H299="","",_tag_month_day!H299/100)</f>
        <v/>
      </c>
      <c r="AC303" s="193">
        <f t="shared" si="1597"/>
        <v>1.59963432013121</v>
      </c>
      <c r="AD303" s="441" t="str">
        <f t="shared" si="1598"/>
        <v/>
      </c>
      <c r="AE303" s="442" t="str">
        <f t="shared" si="1599"/>
        <v/>
      </c>
      <c r="AF303" s="443">
        <v>1</v>
      </c>
      <c r="AG303" s="68" t="str">
        <f>IF(_duihao_month_day!A299="","",_duihao_month_day!A299)</f>
        <v/>
      </c>
      <c r="AH303" s="463">
        <f>IF(_gyk_month_day!B299="",AH302,_gyk_month_day!B299)</f>
        <v>820</v>
      </c>
      <c r="AI303" s="464"/>
      <c r="AJ303" s="68" t="str">
        <f>IF(_tag_month_day!I299="","",_tag_month_day!I299)</f>
        <v/>
      </c>
      <c r="AK303" s="465" t="str">
        <f>IF(_tzyy_month_day!A299="","",_tzyy_month_day!A299)</f>
        <v/>
      </c>
      <c r="AL303" s="465" t="str">
        <f>IF(_tzyy_month_day!B299="","",_tzyy_month_day!B299)</f>
        <v/>
      </c>
      <c r="AM303" s="465" t="str">
        <f>IF(_tzyy_month_day!C299="","",_tzyy_month_day!C299)</f>
        <v/>
      </c>
      <c r="AN303" s="466" t="str">
        <f>IF(_tag_month_day!CG299="","",_tag_month_day!CG299)</f>
        <v/>
      </c>
      <c r="AO303" s="466" t="str">
        <f>IF(_tag_month_day!CH299="","",_tag_month_day!CH299)</f>
        <v/>
      </c>
      <c r="AP303" s="486" t="e">
        <f t="shared" si="1600"/>
        <v>#VALUE!</v>
      </c>
      <c r="AQ303" s="487" t="str">
        <f>IF(_tag_month_day!J299="","",_tag_month_day!J299/100)</f>
        <v/>
      </c>
      <c r="AR303" s="488">
        <f t="shared" si="1601"/>
        <v>1.3</v>
      </c>
      <c r="AS303" s="489" t="e">
        <f t="shared" si="1552"/>
        <v>#VALUE!</v>
      </c>
      <c r="AT303" s="489">
        <f t="shared" si="1602"/>
        <v>0</v>
      </c>
      <c r="AU303" s="490" t="str">
        <f>IF(_tag_month_day!K299="","",_tag_month_day!K299)</f>
        <v/>
      </c>
      <c r="AV303" s="491" t="str">
        <f>IF(_tag_month_day!L299="","",_tag_month_day!L299/100)</f>
        <v/>
      </c>
      <c r="AW303" s="420">
        <f t="shared" si="1524"/>
        <v>0</v>
      </c>
      <c r="AX303" s="420">
        <f t="shared" si="1603"/>
        <v>0</v>
      </c>
      <c r="AY303" s="420" t="str">
        <f>IF(_tag_month_day!M299="","",_tag_month_day!M299/100)</f>
        <v/>
      </c>
      <c r="AZ303" s="420" t="str">
        <f>IF(_tag_month_day!N299="","",_tag_month_day!N299/100)</f>
        <v/>
      </c>
      <c r="BA303" s="420" t="str">
        <f>IF(_tag_month_day!O299="","",_tag_month_day!O299/100)</f>
        <v/>
      </c>
      <c r="BB303" s="496" t="str">
        <f>IF(_tag_month_day!P299="","",_tag_month_day!P299/100)</f>
        <v/>
      </c>
      <c r="BC303" s="496">
        <f t="shared" si="1604"/>
        <v>0</v>
      </c>
      <c r="BD303" s="496" t="str">
        <f>IF(_tag_month_day!Q299="","",_tag_month_day!Q299/100)</f>
        <v/>
      </c>
      <c r="BE303" s="510" t="str">
        <f>IF(_tag_month_day!R299="","",_tag_month_day!R299/100)</f>
        <v/>
      </c>
      <c r="BF303" s="413" t="str">
        <f>IF(_tag_month_day!CC299="","",_tag_month_day!CC299/100)</f>
        <v/>
      </c>
      <c r="BG303" s="511" t="e">
        <f t="shared" si="1553"/>
        <v>#VALUE!</v>
      </c>
      <c r="BH303" s="198">
        <f t="shared" si="1554"/>
        <v>0</v>
      </c>
      <c r="BI303" s="512" t="e">
        <f>IF(CX303=0,BI302,(DK303*查询!$R$5+DL303*查询!$Q$5+DM303*查询!$N$5+DN303*查询!$O$5+DO303*查询!$P$5)*AF303/CX303)</f>
        <v>#VALUE!</v>
      </c>
      <c r="BJ303" s="512" t="e">
        <f>IF(CX303=0,BJ302,(DP303*查询!$S$5+DQ303*查询!$T$5+DR303*查询!$U$5)*AF303/CX303)</f>
        <v>#VALUE!</v>
      </c>
      <c r="BK303" s="512">
        <f t="shared" si="1605"/>
        <v>1</v>
      </c>
      <c r="BL303" s="513" t="str">
        <f>IF(_cfyc_month_day!A299="","",_cfyc_month_day!A299)</f>
        <v/>
      </c>
      <c r="BM303" s="513" t="str">
        <f>IF(_cfyc_month_day!B299="","",_cfyc_month_day!B299)</f>
        <v/>
      </c>
      <c r="BN303" s="513" t="str">
        <f>IF(_cfyc_month_day!C299="","",_cfyc_month_day!C299)</f>
        <v/>
      </c>
      <c r="BO303" s="522" t="str">
        <f>IF(_cfyc_month_day!D299="","",_cfyc_month_day!D299)</f>
        <v/>
      </c>
      <c r="BP303" s="522" t="str">
        <f>IF(_cfyc_month_day!E299="","",_cfyc_month_day!E299)</f>
        <v/>
      </c>
      <c r="BQ303" s="522" t="str">
        <f>IF(_cfyc_month_day!F299="","",_cfyc_month_day!F299)</f>
        <v/>
      </c>
      <c r="BR303" s="513" t="str">
        <f>IF(_tag_month_day!T299="","",_tag_month_day!T299)</f>
        <v/>
      </c>
      <c r="BS303" s="513" t="str">
        <f>IF(_tag_month_day!U299="","",_tag_month_day!U299)</f>
        <v/>
      </c>
      <c r="BT303" s="523" t="str">
        <f t="shared" si="1606"/>
        <v/>
      </c>
      <c r="BU303" s="223" t="str">
        <f>IF(_tag_month_day!V299="","",_tag_month_day!V299)</f>
        <v/>
      </c>
      <c r="BV303" s="206" t="str">
        <f>IF(_tag_month_day!W299="","",_tag_month_day!W299)</f>
        <v/>
      </c>
      <c r="BW303" s="540" t="str">
        <f>IF(_tag_month_day!X299="","",_tag_month_day!X299)</f>
        <v/>
      </c>
      <c r="BX303" s="540" t="str">
        <f>IF(_tag_month_day!Y299="","",_tag_month_day!Y299)</f>
        <v/>
      </c>
      <c r="BY303" s="541">
        <f ca="1" t="shared" si="1607"/>
        <v>43629.4999999993</v>
      </c>
      <c r="BZ303" s="542"/>
      <c r="CA303" s="543" t="str">
        <f>IF(_jhy2_month_day!A299="","",_jhy2_month_day!A299)</f>
        <v/>
      </c>
      <c r="CB303" s="464" t="str">
        <f>IF(_jhy2_month_day!B299="","",_jhy2_month_day!B299)</f>
        <v/>
      </c>
      <c r="CC303" s="464" t="str">
        <f>IF(_jhy2_month_day!C299="","",_jhy2_month_day!C299)</f>
        <v/>
      </c>
      <c r="CD303" s="464" t="str">
        <f>IF(_jhy2_month_day!D299="","",_jhy2_month_day!D299)</f>
        <v/>
      </c>
      <c r="CE303" s="464" t="str">
        <f>IF(_jhy2_month_day!E299="","",_jhy2_month_day!E299)</f>
        <v/>
      </c>
      <c r="CF303" s="464" t="str">
        <f>IF(_jhy2_month_day!F299="","",_jhy2_month_day!F299)</f>
        <v/>
      </c>
      <c r="CG303" s="464" t="str">
        <f>IF(_jhy2_month_day!G299="","",_jhy2_month_day!G299)</f>
        <v/>
      </c>
      <c r="CH303" s="464" t="str">
        <f>IF(_jhy2_month_day!H299="","",_jhy2_month_day!H299)</f>
        <v/>
      </c>
      <c r="CI303" s="464" t="str">
        <f>IF(_jhy2_month_day!I299="","",_jhy2_month_day!I299)</f>
        <v/>
      </c>
      <c r="CJ303" s="464" t="str">
        <f>IF(_jhy2_month_day!J299="","",_jhy2_month_day!J299)</f>
        <v/>
      </c>
      <c r="CK303" s="464" t="str">
        <f>IF(_jhy2_month_day!K299="","",_jhy2_month_day!K299)</f>
        <v/>
      </c>
      <c r="CL303" s="562" t="str">
        <f>IF(_jhy2_month_day!L299="","",_jhy2_month_day!L299)</f>
        <v/>
      </c>
      <c r="CM303" s="562" t="str">
        <f>IF(_jhy2_month_day!M299="","",_jhy2_month_day!M299)</f>
        <v/>
      </c>
      <c r="CN303" s="562" t="str">
        <f>IF(_jhy2_month_day!N299="","",_jhy2_month_day!N299)</f>
        <v/>
      </c>
      <c r="CO303" s="562" t="str">
        <f>IF(_jhy2_month_day!O299="","",_jhy2_month_day!O299)</f>
        <v/>
      </c>
      <c r="CP303" s="562" t="str">
        <f>IF(_jhy2_month_day!P299="","",_jhy2_month_day!P299)</f>
        <v/>
      </c>
      <c r="CQ303" s="562" t="str">
        <f>IF(_jhy2_month_day!Q299="","",_jhy2_month_day!Q299)</f>
        <v/>
      </c>
      <c r="CR303" s="563" t="str">
        <f>IF(_jhy2_month_day!R299="","",_jhy2_month_day!R299)</f>
        <v/>
      </c>
      <c r="CS303" s="576" t="str">
        <f>IF(_jhy2_month_day!S299="","",_jhy2_month_day!S299)</f>
        <v/>
      </c>
      <c r="CT303" s="562" t="str">
        <f>IF(_jhy2_month_day!T299="","",_jhy2_month_day!T299)</f>
        <v/>
      </c>
      <c r="CU303" s="577" t="e">
        <f t="shared" si="1555"/>
        <v>#VALUE!</v>
      </c>
      <c r="CV303" s="198" t="e">
        <f t="shared" si="1556"/>
        <v>#VALUE!</v>
      </c>
      <c r="CW303" s="192" t="e">
        <f t="shared" si="1557"/>
        <v>#VALUE!</v>
      </c>
      <c r="CX303" s="192" t="e">
        <f t="shared" si="1558"/>
        <v>#VALUE!</v>
      </c>
      <c r="CY303" s="202" t="e">
        <f t="shared" si="1559"/>
        <v>#VALUE!</v>
      </c>
      <c r="CZ303" s="192" t="e">
        <f t="shared" ref="CZ303:DI303" si="1827">$AJ303*EF303</f>
        <v>#VALUE!</v>
      </c>
      <c r="DA303" s="192" t="e">
        <f t="shared" si="1827"/>
        <v>#VALUE!</v>
      </c>
      <c r="DB303" s="192" t="e">
        <f t="shared" si="1827"/>
        <v>#VALUE!</v>
      </c>
      <c r="DC303" s="192" t="e">
        <f t="shared" si="1827"/>
        <v>#VALUE!</v>
      </c>
      <c r="DD303" s="192" t="e">
        <f t="shared" si="1827"/>
        <v>#VALUE!</v>
      </c>
      <c r="DE303" s="192" t="e">
        <f t="shared" si="1827"/>
        <v>#VALUE!</v>
      </c>
      <c r="DF303" s="192" t="e">
        <f t="shared" si="1827"/>
        <v>#VALUE!</v>
      </c>
      <c r="DG303" s="192" t="e">
        <f t="shared" si="1827"/>
        <v>#VALUE!</v>
      </c>
      <c r="DH303" s="192" t="e">
        <f t="shared" si="1827"/>
        <v>#VALUE!</v>
      </c>
      <c r="DI303" s="192" t="e">
        <f t="shared" si="1827"/>
        <v>#VALUE!</v>
      </c>
      <c r="DJ303" s="192" t="e">
        <f t="shared" si="1561"/>
        <v>#VALUE!</v>
      </c>
      <c r="DK303" s="192" t="e">
        <f t="shared" si="1562"/>
        <v>#VALUE!</v>
      </c>
      <c r="DL303" s="192" t="e">
        <f t="shared" si="1563"/>
        <v>#VALUE!</v>
      </c>
      <c r="DM303" s="192" t="e">
        <f t="shared" si="1564"/>
        <v>#VALUE!</v>
      </c>
      <c r="DN303" s="192" t="e">
        <f t="shared" si="1565"/>
        <v>#VALUE!</v>
      </c>
      <c r="DO303" s="192" t="e">
        <f t="shared" si="1566"/>
        <v>#VALUE!</v>
      </c>
      <c r="DP303" s="192" t="e">
        <f t="shared" si="1567"/>
        <v>#VALUE!</v>
      </c>
      <c r="DQ303" s="192" t="e">
        <f t="shared" si="1568"/>
        <v>#VALUE!</v>
      </c>
      <c r="DR303" s="192" t="e">
        <f t="shared" si="1569"/>
        <v>#VALUE!</v>
      </c>
      <c r="DS303" s="192" t="e">
        <f t="shared" si="1570"/>
        <v>#VALUE!</v>
      </c>
      <c r="DT303" s="192" t="e">
        <f t="shared" si="1571"/>
        <v>#VALUE!</v>
      </c>
      <c r="DU303" s="192" t="e">
        <f t="shared" si="1572"/>
        <v>#VALUE!</v>
      </c>
      <c r="DV303" s="198" t="e">
        <f t="shared" si="1573"/>
        <v>#VALUE!</v>
      </c>
      <c r="DW303" s="198" t="e">
        <f t="shared" si="1574"/>
        <v>#DIV/0!</v>
      </c>
      <c r="DX303" s="198" t="e">
        <f t="shared" si="1575"/>
        <v>#DIV/0!</v>
      </c>
      <c r="DY303" s="198" t="e">
        <f t="shared" si="1576"/>
        <v>#VALUE!</v>
      </c>
      <c r="DZ303" s="198" t="e">
        <f t="shared" si="1577"/>
        <v>#VALUE!</v>
      </c>
      <c r="EA303" s="198" t="e">
        <f t="shared" si="1578"/>
        <v>#VALUE!</v>
      </c>
      <c r="EB303" s="198" t="e">
        <f t="shared" si="1579"/>
        <v>#VALUE!</v>
      </c>
      <c r="EC303" s="198" t="e">
        <f t="shared" si="1580"/>
        <v>#DIV/0!</v>
      </c>
      <c r="ED303" s="198" t="e">
        <f t="shared" si="1581"/>
        <v>#VALUE!</v>
      </c>
      <c r="EE303" s="198" t="e">
        <f t="shared" si="1582"/>
        <v>#VALUE!</v>
      </c>
      <c r="EF303" s="198" t="e">
        <f t="shared" ref="EF303:EO303" si="1828">DV303/SUM($DV303:$EE303)</f>
        <v>#VALUE!</v>
      </c>
      <c r="EG303" s="198" t="e">
        <f t="shared" si="1828"/>
        <v>#DIV/0!</v>
      </c>
      <c r="EH303" s="198" t="e">
        <f t="shared" si="1828"/>
        <v>#DIV/0!</v>
      </c>
      <c r="EI303" s="198" t="e">
        <f t="shared" si="1828"/>
        <v>#VALUE!</v>
      </c>
      <c r="EJ303" s="198" t="e">
        <f t="shared" si="1828"/>
        <v>#VALUE!</v>
      </c>
      <c r="EK303" s="198" t="e">
        <f t="shared" si="1828"/>
        <v>#VALUE!</v>
      </c>
      <c r="EL303" s="198" t="e">
        <f t="shared" si="1828"/>
        <v>#VALUE!</v>
      </c>
      <c r="EM303" s="198" t="e">
        <f t="shared" si="1828"/>
        <v>#DIV/0!</v>
      </c>
      <c r="EN303" s="198" t="e">
        <f t="shared" si="1828"/>
        <v>#VALUE!</v>
      </c>
      <c r="EO303" s="198" t="e">
        <f t="shared" si="1828"/>
        <v>#VALUE!</v>
      </c>
      <c r="EP303" s="511">
        <f t="shared" ref="EP303:EW303" si="1829">EP302</f>
        <v>0.08</v>
      </c>
      <c r="EQ303" s="511">
        <f t="shared" si="1829"/>
        <v>0.015</v>
      </c>
      <c r="ER303" s="511">
        <f t="shared" si="1829"/>
        <v>0.015</v>
      </c>
      <c r="ES303" s="511">
        <f t="shared" si="1829"/>
        <v>0.015</v>
      </c>
      <c r="ET303" s="511">
        <f t="shared" si="1829"/>
        <v>0.015</v>
      </c>
      <c r="EU303" s="511">
        <f t="shared" si="1829"/>
        <v>0.09</v>
      </c>
      <c r="EV303" s="511">
        <f t="shared" si="1829"/>
        <v>0.09</v>
      </c>
      <c r="EW303" s="511">
        <f t="shared" si="1829"/>
        <v>0.09</v>
      </c>
      <c r="EX303" s="420" t="str">
        <f>IF(_tag_month_day!AS299="","",_tag_month_day!AS299/100)</f>
        <v/>
      </c>
      <c r="EY303" s="420" t="str">
        <f>IF(_tag_month_day!AT299="","",_tag_month_day!AT299/100)</f>
        <v/>
      </c>
      <c r="EZ303" s="420" t="str">
        <f>IF(_tag_month_day!AU299="","",_tag_month_day!AU299/100)</f>
        <v/>
      </c>
      <c r="FA303" s="420" t="str">
        <f>IF(_tag_month_day!AV299="","",_tag_month_day!AV299/100)</f>
        <v/>
      </c>
      <c r="FB303" s="420" t="str">
        <f>IF(_tag_month_day!AW299="","",_tag_month_day!AW299/100)</f>
        <v/>
      </c>
      <c r="FC303" s="420" t="str">
        <f>IF(_tag_month_day!AX299="","",_tag_month_day!AX299/100)</f>
        <v/>
      </c>
      <c r="FD303" s="510">
        <f t="shared" si="1611"/>
        <v>0.33</v>
      </c>
      <c r="FE303" s="510">
        <f t="shared" si="1612"/>
        <v>0.19</v>
      </c>
      <c r="FF303" s="510">
        <f t="shared" si="1613"/>
        <v>0.003</v>
      </c>
      <c r="FG303" s="510">
        <f t="shared" si="1614"/>
        <v>0</v>
      </c>
      <c r="FH303" s="603">
        <f t="shared" si="1615"/>
        <v>0.0001</v>
      </c>
      <c r="FI303" s="510">
        <f t="shared" ref="FI303:FR303" si="1830">FI302</f>
        <v>0.41</v>
      </c>
      <c r="FJ303" s="510">
        <f t="shared" si="1830"/>
        <v>0.11</v>
      </c>
      <c r="FK303" s="510">
        <f t="shared" si="1830"/>
        <v>0.015</v>
      </c>
      <c r="FL303" s="510">
        <f t="shared" si="1830"/>
        <v>0</v>
      </c>
      <c r="FM303" s="603">
        <f t="shared" si="1830"/>
        <v>0.0001</v>
      </c>
      <c r="FN303" s="510" t="str">
        <f>IF(_tag_month_day!AY299="","",_tag_month_day!AY299/100)</f>
        <v/>
      </c>
      <c r="FO303" s="510" t="str">
        <f>IF(_tag_month_day!AZ299="","",_tag_month_day!AZ299/100)</f>
        <v/>
      </c>
      <c r="FP303" s="510" t="str">
        <f>IF(_tag_month_day!BA299="","",_tag_month_day!BA299/100)</f>
        <v/>
      </c>
      <c r="FQ303" s="510" t="str">
        <f>IF(_tag_month_day!BB299="","",_tag_month_day!BB299/100)</f>
        <v/>
      </c>
      <c r="FR303" s="603" t="str">
        <f>IF(_tag_month_day!BC299="","",_tag_month_day!BC299/100)</f>
        <v/>
      </c>
      <c r="FS303" s="510" t="str">
        <f>IF(_tag_month_day!BD299="","",_tag_month_day!BD299/100)</f>
        <v/>
      </c>
      <c r="FT303" s="510" t="str">
        <f>IF(_tag_month_day!BE299="","",_tag_month_day!BE299/100)</f>
        <v/>
      </c>
      <c r="FU303" s="510" t="str">
        <f>IF(_tag_month_day!BF299="","",_tag_month_day!BF299/100)</f>
        <v/>
      </c>
      <c r="FV303" s="510" t="str">
        <f>IF(_tag_month_day!BG299="","",_tag_month_day!BG299/100)</f>
        <v/>
      </c>
      <c r="FW303" s="603" t="str">
        <f>IF(_tag_month_day!BH299="","",_tag_month_day!BH299/100)</f>
        <v/>
      </c>
      <c r="FX303" s="510" t="str">
        <f>IF(_tag_month_day!BI299="","",_tag_month_day!BI299/100)</f>
        <v/>
      </c>
      <c r="FY303" s="510" t="str">
        <f>IF(_tag_month_day!BJ299="","",_tag_month_day!BJ299/100)</f>
        <v/>
      </c>
      <c r="FZ303" s="605" t="str">
        <f>IF(_tag_month_day!BK299="","",_tag_month_day!BK299/100)</f>
        <v/>
      </c>
      <c r="GA303" s="510" t="str">
        <f>IF(_tag_month_day!BL299="","",_tag_month_day!BL299/100)</f>
        <v/>
      </c>
      <c r="GB303" s="603" t="str">
        <f>IF(_tag_month_day!BM299="","",_tag_month_day!BM299/100)</f>
        <v/>
      </c>
      <c r="GC303" s="420" t="str">
        <f>IF(_tag_month_day!BN299="","",_tag_month_day!BN299/100)</f>
        <v/>
      </c>
      <c r="GD303" s="420" t="str">
        <f>IF(_tag_month_day!BO299="","",_tag_month_day!BO299/100)</f>
        <v/>
      </c>
      <c r="GE303" s="420" t="str">
        <f>IF(_tag_month_day!BP299="","",_tag_month_day!BP299/100)</f>
        <v/>
      </c>
      <c r="GF303" s="420" t="str">
        <f>IF(_tag_month_day!BQ299="","",_tag_month_day!BQ299/100)</f>
        <v/>
      </c>
      <c r="GG303" s="420" t="str">
        <f>IF(_tag_month_day!BR299="","",_tag_month_day!BR299/100)</f>
        <v/>
      </c>
      <c r="GH303" s="420" t="str">
        <f>IF(_tag_month_day!BS299="","",_tag_month_day!BS299/100)</f>
        <v/>
      </c>
      <c r="GI303" s="603" t="str">
        <f>IF(_tag_month_day!BT299="","",_tag_month_day!BT299/100)</f>
        <v/>
      </c>
      <c r="GJ303" s="612" t="str">
        <f>IF(_tag_month_day!BU299="","",_tag_month_day!BU299/100)</f>
        <v/>
      </c>
      <c r="GK303" s="620" t="str">
        <f>IF(_tag_month_day!BV299="",IF(_rlcf_month_day!A$2="","",_rlcf_month_day!A$2/100),_tag_month_day!BV299/100)</f>
        <v/>
      </c>
      <c r="GL303" s="620" t="str">
        <f>IF(_tag_month_day!BW299="",IF(_rlcf_month_day!B$2="","",_rlcf_month_day!B$2/100),_tag_month_day!BW299/100)</f>
        <v/>
      </c>
      <c r="GM303" s="621" t="str">
        <f>IF(_tag_month_day!BX299="",IF(_rlcf_month_day!C$2="","",_rlcf_month_day!C$2/100),_tag_month_day!BX299/100)</f>
        <v/>
      </c>
      <c r="GN303" s="620" t="str">
        <f>IF(_tag_month_day!BV299="",IF(_rlcf_month_day!A$2="","",_rlcf_month_day!A$2/100),_tag_month_day!BV299/100)</f>
        <v/>
      </c>
      <c r="GO303" s="620" t="str">
        <f>IF(_tag_month_day!BW299="",IF(_rlcf_month_day!B$2="","",_rlcf_month_day!B$2/100),_tag_month_day!BW299/100)</f>
        <v/>
      </c>
      <c r="GP303" s="620" t="str">
        <f>IF(_tag_month_day!CD299="",IF(_rlcf_month_day!E$2="","",_rlcf_month_day!E$2/100),_tag_month_day!CD299/100)</f>
        <v/>
      </c>
      <c r="GQ303" s="620" t="str">
        <f>IF(_tag_month_day!CE299="",IF(_rlcf_month_day!F$2="","",_rlcf_month_day!F$2/100),_tag_month_day!CE299/100)</f>
        <v/>
      </c>
      <c r="GR303" s="621" t="str">
        <f>IF(_tag_month_day!CF299="",IF(_rlcf_month_day!G$2="","",_rlcf_month_day!G$2/100),_tag_month_day!CF299/100)</f>
        <v/>
      </c>
      <c r="GS303" s="626">
        <f t="shared" ref="GS303:HH303" si="1831">GS302</f>
        <v>0.953</v>
      </c>
      <c r="GT303" s="626">
        <f t="shared" si="1831"/>
        <v>0.55</v>
      </c>
      <c r="GU303" s="626">
        <f t="shared" si="1831"/>
        <v>0.55</v>
      </c>
      <c r="GV303" s="626">
        <f t="shared" si="1831"/>
        <v>0.55</v>
      </c>
      <c r="GW303" s="626">
        <f t="shared" si="1831"/>
        <v>0.5</v>
      </c>
      <c r="GX303" s="626">
        <f t="shared" si="1831"/>
        <v>0.935</v>
      </c>
      <c r="GY303" s="626">
        <f t="shared" si="1831"/>
        <v>0.15</v>
      </c>
      <c r="GZ303" s="626">
        <f t="shared" si="1831"/>
        <v>1</v>
      </c>
      <c r="HA303" s="632">
        <f t="shared" si="1831"/>
        <v>0.047</v>
      </c>
      <c r="HB303" s="632">
        <f t="shared" si="1831"/>
        <v>0.45</v>
      </c>
      <c r="HC303" s="632">
        <f t="shared" si="1831"/>
        <v>0.45</v>
      </c>
      <c r="HD303" s="632">
        <f t="shared" si="1831"/>
        <v>0.45</v>
      </c>
      <c r="HE303" s="632">
        <f t="shared" si="1831"/>
        <v>0.5</v>
      </c>
      <c r="HF303" s="632">
        <f t="shared" si="1831"/>
        <v>0.065</v>
      </c>
      <c r="HG303" s="632">
        <f t="shared" si="1831"/>
        <v>0.85</v>
      </c>
      <c r="HH303" s="632">
        <f t="shared" si="1831"/>
        <v>0</v>
      </c>
      <c r="HI303" s="68">
        <f t="shared" si="1587"/>
        <v>0</v>
      </c>
      <c r="HJ303" s="68" t="e">
        <f t="shared" si="1618"/>
        <v>#VALUE!</v>
      </c>
      <c r="HK303" s="202">
        <f t="shared" si="1619"/>
        <v>0.85</v>
      </c>
      <c r="HL303" s="464">
        <f t="shared" si="1620"/>
        <v>550000</v>
      </c>
      <c r="HM303" s="464">
        <f t="shared" si="1621"/>
        <v>480000</v>
      </c>
      <c r="HN303" s="192" t="e">
        <f t="shared" si="1588"/>
        <v>#VALUE!</v>
      </c>
      <c r="HO303" s="192" t="e">
        <f>HN303*HK303*$HO$2/HL303*1000000</f>
        <v>#VALUE!</v>
      </c>
      <c r="HP303" s="192" t="e">
        <f>HN303*HK303*$HP$2/HM303*1000000</f>
        <v>#VALUE!</v>
      </c>
    </row>
    <row r="304" customFormat="1" spans="1:224">
      <c r="A304" s="381">
        <v>299</v>
      </c>
      <c r="B304" s="54">
        <f ca="1" t="shared" si="1622"/>
        <v>43629</v>
      </c>
      <c r="C304" s="57">
        <f t="shared" si="1623"/>
        <v>0.0416666666666667</v>
      </c>
      <c r="D304" s="68" t="str">
        <f ca="1" t="shared" si="1589"/>
        <v>白班</v>
      </c>
      <c r="E304" s="68" t="str">
        <f ca="1" t="shared" si="1590"/>
        <v>甲</v>
      </c>
      <c r="F304" s="68">
        <f ca="1">SUMPRODUCT((成本日报!$A$3:$A$95=计划!B304)*(成本日报!$B$3:$B$95=计划!$D304),成本日报!$C$3:$C$95)</f>
        <v>1</v>
      </c>
      <c r="G304" s="382">
        <f ca="1" t="shared" si="1624"/>
        <v>43629.4166666659</v>
      </c>
      <c r="H304" s="382">
        <f ca="1" t="shared" si="1591"/>
        <v>43629.4236111104</v>
      </c>
      <c r="I304" s="382">
        <f ca="1" t="shared" si="1592"/>
        <v>43629.4291666659</v>
      </c>
      <c r="J304" s="382">
        <f ca="1" t="shared" si="1593"/>
        <v>43629.4583333326</v>
      </c>
      <c r="K304" s="382">
        <f ca="1" t="shared" si="1594"/>
        <v>43629.5208333326</v>
      </c>
      <c r="L304" s="382">
        <f ca="1" t="shared" si="1595"/>
        <v>43629.5416666659</v>
      </c>
      <c r="M304" s="398" t="str">
        <f>IF(_tag_month_day!A300="","",_tag_month_day!A300)</f>
        <v/>
      </c>
      <c r="N304" s="398" t="str">
        <f>IF(_tag_month_day!B300="","",_tag_month_day!B300)</f>
        <v/>
      </c>
      <c r="O304" s="399" t="e">
        <f t="shared" si="1596"/>
        <v>#VALUE!</v>
      </c>
      <c r="P304" s="398" t="str">
        <f>IF(_tag_month_day!C300="","",_tag_month_day!C300)</f>
        <v/>
      </c>
      <c r="Q304" s="398" t="str">
        <f>IF(_tag_month_day!D300="","",_tag_month_day!D300)</f>
        <v/>
      </c>
      <c r="R304" s="416">
        <f>IF(_tag_month_day!CB300="",R303,_tag_month_day!CB300/100)</f>
        <v>0.07</v>
      </c>
      <c r="S304" s="417" t="str">
        <f>IF(_tag_month_day!E300="","",_tag_month_day!E300)</f>
        <v/>
      </c>
      <c r="T304" s="417" t="str">
        <f>IF(_tag_month_day!F300="","",_tag_month_day!F300)</f>
        <v/>
      </c>
      <c r="U304" s="418" t="e">
        <f t="shared" si="1550"/>
        <v>#VALUE!</v>
      </c>
      <c r="V304" s="53" t="e">
        <f t="shared" si="1551"/>
        <v>#VALUE!</v>
      </c>
      <c r="W304" s="419" t="str">
        <f>IF(_jhy_month_day!A300="","",_jhy_month_day!A300)</f>
        <v/>
      </c>
      <c r="X304" s="420" t="str">
        <f>IF(_jhy_month_day!B300="","",_jhy_month_day!B300/100)</f>
        <v/>
      </c>
      <c r="Y304" s="420" t="str">
        <f>IF(_jhy_month_day!C300="","",_jhy_month_day!C300/100)</f>
        <v/>
      </c>
      <c r="Z304" s="439">
        <f t="shared" si="1641"/>
        <v>75</v>
      </c>
      <c r="AA304" s="440" t="str">
        <f>IF(_tag_month_day!G300="","",_tag_month_day!G300/100)</f>
        <v/>
      </c>
      <c r="AB304" s="440" t="str">
        <f>IF(_tag_month_day!H300="","",_tag_month_day!H300/100)</f>
        <v/>
      </c>
      <c r="AC304" s="193">
        <f t="shared" si="1597"/>
        <v>1.59963432013121</v>
      </c>
      <c r="AD304" s="441" t="str">
        <f t="shared" si="1598"/>
        <v/>
      </c>
      <c r="AE304" s="442" t="str">
        <f t="shared" si="1599"/>
        <v/>
      </c>
      <c r="AF304" s="443">
        <v>1</v>
      </c>
      <c r="AG304" s="68" t="str">
        <f>IF(_duihao_month_day!A300="","",_duihao_month_day!A300)</f>
        <v/>
      </c>
      <c r="AH304" s="463">
        <f>IF(_gyk_month_day!B300="",AH303,_gyk_month_day!B300)</f>
        <v>820</v>
      </c>
      <c r="AI304" s="464"/>
      <c r="AJ304" s="68" t="str">
        <f>IF(_tag_month_day!I300="","",_tag_month_day!I300)</f>
        <v/>
      </c>
      <c r="AK304" s="465" t="str">
        <f>IF(_tzyy_month_day!A300="","",_tzyy_month_day!A300)</f>
        <v/>
      </c>
      <c r="AL304" s="465" t="str">
        <f>IF(_tzyy_month_day!B300="","",_tzyy_month_day!B300)</f>
        <v/>
      </c>
      <c r="AM304" s="465" t="str">
        <f>IF(_tzyy_month_day!C300="","",_tzyy_month_day!C300)</f>
        <v/>
      </c>
      <c r="AN304" s="466" t="str">
        <f>IF(_tag_month_day!CG300="","",_tag_month_day!CG300)</f>
        <v/>
      </c>
      <c r="AO304" s="466" t="str">
        <f>IF(_tag_month_day!CH300="","",_tag_month_day!CH300)</f>
        <v/>
      </c>
      <c r="AP304" s="486" t="e">
        <f t="shared" si="1600"/>
        <v>#VALUE!</v>
      </c>
      <c r="AQ304" s="487" t="str">
        <f>IF(_tag_month_day!J300="","",_tag_month_day!J300/100)</f>
        <v/>
      </c>
      <c r="AR304" s="488">
        <f t="shared" si="1601"/>
        <v>1.3</v>
      </c>
      <c r="AS304" s="489" t="e">
        <f t="shared" si="1552"/>
        <v>#VALUE!</v>
      </c>
      <c r="AT304" s="489">
        <f t="shared" si="1602"/>
        <v>0</v>
      </c>
      <c r="AU304" s="490" t="str">
        <f>IF(_tag_month_day!K300="","",_tag_month_day!K300)</f>
        <v/>
      </c>
      <c r="AV304" s="491" t="str">
        <f>IF(_tag_month_day!L300="","",_tag_month_day!L300/100)</f>
        <v/>
      </c>
      <c r="AW304" s="420">
        <f t="shared" si="1524"/>
        <v>0</v>
      </c>
      <c r="AX304" s="420">
        <f t="shared" si="1603"/>
        <v>0</v>
      </c>
      <c r="AY304" s="420" t="str">
        <f>IF(_tag_month_day!M300="","",_tag_month_day!M300/100)</f>
        <v/>
      </c>
      <c r="AZ304" s="420" t="str">
        <f>IF(_tag_month_day!N300="","",_tag_month_day!N300/100)</f>
        <v/>
      </c>
      <c r="BA304" s="420" t="str">
        <f>IF(_tag_month_day!O300="","",_tag_month_day!O300/100)</f>
        <v/>
      </c>
      <c r="BB304" s="496" t="str">
        <f>IF(_tag_month_day!P300="","",_tag_month_day!P300/100)</f>
        <v/>
      </c>
      <c r="BC304" s="496">
        <f t="shared" si="1604"/>
        <v>0</v>
      </c>
      <c r="BD304" s="496" t="str">
        <f>IF(_tag_month_day!Q300="","",_tag_month_day!Q300/100)</f>
        <v/>
      </c>
      <c r="BE304" s="510" t="str">
        <f>IF(_tag_month_day!R300="","",_tag_month_day!R300/100)</f>
        <v/>
      </c>
      <c r="BF304" s="413" t="str">
        <f>IF(_tag_month_day!CC300="","",_tag_month_day!CC300/100)</f>
        <v/>
      </c>
      <c r="BG304" s="511" t="e">
        <f t="shared" si="1553"/>
        <v>#VALUE!</v>
      </c>
      <c r="BH304" s="198">
        <f t="shared" si="1554"/>
        <v>0</v>
      </c>
      <c r="BI304" s="512" t="e">
        <f>IF(CX304=0,BI303,(DK304*查询!$R$5+DL304*查询!$Q$5+DM304*查询!$N$5+DN304*查询!$O$5+DO304*查询!$P$5)*AF304/CX304)</f>
        <v>#VALUE!</v>
      </c>
      <c r="BJ304" s="512" t="e">
        <f>IF(CX304=0,BJ303,(DP304*查询!$S$5+DQ304*查询!$T$5+DR304*查询!$U$5)*AF304/CX304)</f>
        <v>#VALUE!</v>
      </c>
      <c r="BK304" s="512">
        <f t="shared" si="1605"/>
        <v>1</v>
      </c>
      <c r="BL304" s="513" t="str">
        <f>IF(_cfyc_month_day!A300="","",_cfyc_month_day!A300)</f>
        <v/>
      </c>
      <c r="BM304" s="513" t="str">
        <f>IF(_cfyc_month_day!B300="","",_cfyc_month_day!B300)</f>
        <v/>
      </c>
      <c r="BN304" s="513" t="str">
        <f>IF(_cfyc_month_day!C300="","",_cfyc_month_day!C300)</f>
        <v/>
      </c>
      <c r="BO304" s="522" t="str">
        <f>IF(_cfyc_month_day!D300="","",_cfyc_month_day!D300)</f>
        <v/>
      </c>
      <c r="BP304" s="522" t="str">
        <f>IF(_cfyc_month_day!E300="","",_cfyc_month_day!E300)</f>
        <v/>
      </c>
      <c r="BQ304" s="522" t="str">
        <f>IF(_cfyc_month_day!F300="","",_cfyc_month_day!F300)</f>
        <v/>
      </c>
      <c r="BR304" s="513" t="str">
        <f>IF(_tag_month_day!T300="","",_tag_month_day!T300)</f>
        <v/>
      </c>
      <c r="BS304" s="513" t="str">
        <f>IF(_tag_month_day!U300="","",_tag_month_day!U300)</f>
        <v/>
      </c>
      <c r="BT304" s="523" t="str">
        <f t="shared" si="1606"/>
        <v/>
      </c>
      <c r="BU304" s="223" t="str">
        <f>IF(_tag_month_day!V300="","",_tag_month_day!V300)</f>
        <v/>
      </c>
      <c r="BV304" s="206" t="str">
        <f>IF(_tag_month_day!W300="","",_tag_month_day!W300)</f>
        <v/>
      </c>
      <c r="BW304" s="540" t="str">
        <f>IF(_tag_month_day!X300="","",_tag_month_day!X300)</f>
        <v/>
      </c>
      <c r="BX304" s="540" t="str">
        <f>IF(_tag_month_day!Y300="","",_tag_month_day!Y300)</f>
        <v/>
      </c>
      <c r="BY304" s="541">
        <f ca="1" t="shared" si="1607"/>
        <v>43629.5416666659</v>
      </c>
      <c r="BZ304" s="542"/>
      <c r="CA304" s="543" t="str">
        <f>IF(_jhy2_month_day!A300="","",_jhy2_month_day!A300)</f>
        <v/>
      </c>
      <c r="CB304" s="464" t="str">
        <f>IF(_jhy2_month_day!B300="","",_jhy2_month_day!B300)</f>
        <v/>
      </c>
      <c r="CC304" s="464" t="str">
        <f>IF(_jhy2_month_day!C300="","",_jhy2_month_day!C300)</f>
        <v/>
      </c>
      <c r="CD304" s="464" t="str">
        <f>IF(_jhy2_month_day!D300="","",_jhy2_month_day!D300)</f>
        <v/>
      </c>
      <c r="CE304" s="464" t="str">
        <f>IF(_jhy2_month_day!E300="","",_jhy2_month_day!E300)</f>
        <v/>
      </c>
      <c r="CF304" s="464" t="str">
        <f>IF(_jhy2_month_day!F300="","",_jhy2_month_day!F300)</f>
        <v/>
      </c>
      <c r="CG304" s="464" t="str">
        <f>IF(_jhy2_month_day!G300="","",_jhy2_month_day!G300)</f>
        <v/>
      </c>
      <c r="CH304" s="464" t="str">
        <f>IF(_jhy2_month_day!H300="","",_jhy2_month_day!H300)</f>
        <v/>
      </c>
      <c r="CI304" s="464" t="str">
        <f>IF(_jhy2_month_day!I300="","",_jhy2_month_day!I300)</f>
        <v/>
      </c>
      <c r="CJ304" s="464" t="str">
        <f>IF(_jhy2_month_day!J300="","",_jhy2_month_day!J300)</f>
        <v/>
      </c>
      <c r="CK304" s="464" t="str">
        <f>IF(_jhy2_month_day!K300="","",_jhy2_month_day!K300)</f>
        <v/>
      </c>
      <c r="CL304" s="562" t="str">
        <f>IF(_jhy2_month_day!L300="","",_jhy2_month_day!L300)</f>
        <v/>
      </c>
      <c r="CM304" s="562" t="str">
        <f>IF(_jhy2_month_day!M300="","",_jhy2_month_day!M300)</f>
        <v/>
      </c>
      <c r="CN304" s="562" t="str">
        <f>IF(_jhy2_month_day!N300="","",_jhy2_month_day!N300)</f>
        <v/>
      </c>
      <c r="CO304" s="562" t="str">
        <f>IF(_jhy2_month_day!O300="","",_jhy2_month_day!O300)</f>
        <v/>
      </c>
      <c r="CP304" s="562" t="str">
        <f>IF(_jhy2_month_day!P300="","",_jhy2_month_day!P300)</f>
        <v/>
      </c>
      <c r="CQ304" s="562" t="str">
        <f>IF(_jhy2_month_day!Q300="","",_jhy2_month_day!Q300)</f>
        <v/>
      </c>
      <c r="CR304" s="563" t="str">
        <f>IF(_jhy2_month_day!R300="","",_jhy2_month_day!R300)</f>
        <v/>
      </c>
      <c r="CS304" s="576" t="str">
        <f>IF(_jhy2_month_day!S300="","",_jhy2_month_day!S300)</f>
        <v/>
      </c>
      <c r="CT304" s="562" t="str">
        <f>IF(_jhy2_month_day!T300="","",_jhy2_month_day!T300)</f>
        <v/>
      </c>
      <c r="CU304" s="577" t="e">
        <f t="shared" si="1555"/>
        <v>#VALUE!</v>
      </c>
      <c r="CV304" s="198" t="e">
        <f t="shared" si="1556"/>
        <v>#VALUE!</v>
      </c>
      <c r="CW304" s="192" t="e">
        <f t="shared" si="1557"/>
        <v>#VALUE!</v>
      </c>
      <c r="CX304" s="192" t="e">
        <f t="shared" si="1558"/>
        <v>#VALUE!</v>
      </c>
      <c r="CY304" s="202" t="e">
        <f t="shared" si="1559"/>
        <v>#VALUE!</v>
      </c>
      <c r="CZ304" s="192" t="e">
        <f t="shared" ref="CZ304:DI304" si="1832">$AJ304*EF304</f>
        <v>#VALUE!</v>
      </c>
      <c r="DA304" s="192" t="e">
        <f t="shared" si="1832"/>
        <v>#VALUE!</v>
      </c>
      <c r="DB304" s="192" t="e">
        <f t="shared" si="1832"/>
        <v>#VALUE!</v>
      </c>
      <c r="DC304" s="192" t="e">
        <f t="shared" si="1832"/>
        <v>#VALUE!</v>
      </c>
      <c r="DD304" s="192" t="e">
        <f t="shared" si="1832"/>
        <v>#VALUE!</v>
      </c>
      <c r="DE304" s="192" t="e">
        <f t="shared" si="1832"/>
        <v>#VALUE!</v>
      </c>
      <c r="DF304" s="192" t="e">
        <f t="shared" si="1832"/>
        <v>#VALUE!</v>
      </c>
      <c r="DG304" s="192" t="e">
        <f t="shared" si="1832"/>
        <v>#VALUE!</v>
      </c>
      <c r="DH304" s="192" t="e">
        <f t="shared" si="1832"/>
        <v>#VALUE!</v>
      </c>
      <c r="DI304" s="192" t="e">
        <f t="shared" si="1832"/>
        <v>#VALUE!</v>
      </c>
      <c r="DJ304" s="192" t="e">
        <f t="shared" si="1561"/>
        <v>#VALUE!</v>
      </c>
      <c r="DK304" s="192" t="e">
        <f t="shared" si="1562"/>
        <v>#VALUE!</v>
      </c>
      <c r="DL304" s="192" t="e">
        <f t="shared" si="1563"/>
        <v>#VALUE!</v>
      </c>
      <c r="DM304" s="192" t="e">
        <f t="shared" si="1564"/>
        <v>#VALUE!</v>
      </c>
      <c r="DN304" s="192" t="e">
        <f t="shared" si="1565"/>
        <v>#VALUE!</v>
      </c>
      <c r="DO304" s="192" t="e">
        <f t="shared" si="1566"/>
        <v>#VALUE!</v>
      </c>
      <c r="DP304" s="192" t="e">
        <f t="shared" si="1567"/>
        <v>#VALUE!</v>
      </c>
      <c r="DQ304" s="192" t="e">
        <f t="shared" si="1568"/>
        <v>#VALUE!</v>
      </c>
      <c r="DR304" s="192" t="e">
        <f t="shared" si="1569"/>
        <v>#VALUE!</v>
      </c>
      <c r="DS304" s="192" t="e">
        <f t="shared" si="1570"/>
        <v>#VALUE!</v>
      </c>
      <c r="DT304" s="192" t="e">
        <f t="shared" si="1571"/>
        <v>#VALUE!</v>
      </c>
      <c r="DU304" s="192" t="e">
        <f t="shared" si="1572"/>
        <v>#VALUE!</v>
      </c>
      <c r="DV304" s="198" t="e">
        <f t="shared" si="1573"/>
        <v>#VALUE!</v>
      </c>
      <c r="DW304" s="198" t="e">
        <f t="shared" si="1574"/>
        <v>#DIV/0!</v>
      </c>
      <c r="DX304" s="198" t="e">
        <f t="shared" si="1575"/>
        <v>#DIV/0!</v>
      </c>
      <c r="DY304" s="198" t="e">
        <f t="shared" si="1576"/>
        <v>#VALUE!</v>
      </c>
      <c r="DZ304" s="198" t="e">
        <f t="shared" si="1577"/>
        <v>#VALUE!</v>
      </c>
      <c r="EA304" s="198" t="e">
        <f t="shared" si="1578"/>
        <v>#VALUE!</v>
      </c>
      <c r="EB304" s="198" t="e">
        <f t="shared" si="1579"/>
        <v>#VALUE!</v>
      </c>
      <c r="EC304" s="198" t="e">
        <f t="shared" si="1580"/>
        <v>#DIV/0!</v>
      </c>
      <c r="ED304" s="198" t="e">
        <f t="shared" si="1581"/>
        <v>#VALUE!</v>
      </c>
      <c r="EE304" s="198" t="e">
        <f t="shared" si="1582"/>
        <v>#VALUE!</v>
      </c>
      <c r="EF304" s="198" t="e">
        <f t="shared" ref="EF304:EO304" si="1833">DV304/SUM($DV304:$EE304)</f>
        <v>#VALUE!</v>
      </c>
      <c r="EG304" s="198" t="e">
        <f t="shared" si="1833"/>
        <v>#DIV/0!</v>
      </c>
      <c r="EH304" s="198" t="e">
        <f t="shared" si="1833"/>
        <v>#DIV/0!</v>
      </c>
      <c r="EI304" s="198" t="e">
        <f t="shared" si="1833"/>
        <v>#VALUE!</v>
      </c>
      <c r="EJ304" s="198" t="e">
        <f t="shared" si="1833"/>
        <v>#VALUE!</v>
      </c>
      <c r="EK304" s="198" t="e">
        <f t="shared" si="1833"/>
        <v>#VALUE!</v>
      </c>
      <c r="EL304" s="198" t="e">
        <f t="shared" si="1833"/>
        <v>#VALUE!</v>
      </c>
      <c r="EM304" s="198" t="e">
        <f t="shared" si="1833"/>
        <v>#DIV/0!</v>
      </c>
      <c r="EN304" s="198" t="e">
        <f t="shared" si="1833"/>
        <v>#VALUE!</v>
      </c>
      <c r="EO304" s="198" t="e">
        <f t="shared" si="1833"/>
        <v>#VALUE!</v>
      </c>
      <c r="EP304" s="511">
        <f t="shared" ref="EP304:EW304" si="1834">EP303</f>
        <v>0.08</v>
      </c>
      <c r="EQ304" s="511">
        <f t="shared" si="1834"/>
        <v>0.015</v>
      </c>
      <c r="ER304" s="511">
        <f t="shared" si="1834"/>
        <v>0.015</v>
      </c>
      <c r="ES304" s="511">
        <f t="shared" si="1834"/>
        <v>0.015</v>
      </c>
      <c r="ET304" s="511">
        <f t="shared" si="1834"/>
        <v>0.015</v>
      </c>
      <c r="EU304" s="511">
        <f t="shared" si="1834"/>
        <v>0.09</v>
      </c>
      <c r="EV304" s="511">
        <f t="shared" si="1834"/>
        <v>0.09</v>
      </c>
      <c r="EW304" s="511">
        <f t="shared" si="1834"/>
        <v>0.09</v>
      </c>
      <c r="EX304" s="420" t="str">
        <f>IF(_tag_month_day!AS300="","",_tag_month_day!AS300/100)</f>
        <v/>
      </c>
      <c r="EY304" s="420" t="str">
        <f>IF(_tag_month_day!AT300="","",_tag_month_day!AT300/100)</f>
        <v/>
      </c>
      <c r="EZ304" s="420" t="str">
        <f>IF(_tag_month_day!AU300="","",_tag_month_day!AU300/100)</f>
        <v/>
      </c>
      <c r="FA304" s="420" t="str">
        <f>IF(_tag_month_day!AV300="","",_tag_month_day!AV300/100)</f>
        <v/>
      </c>
      <c r="FB304" s="420" t="str">
        <f>IF(_tag_month_day!AW300="","",_tag_month_day!AW300/100)</f>
        <v/>
      </c>
      <c r="FC304" s="420" t="str">
        <f>IF(_tag_month_day!AX300="","",_tag_month_day!AX300/100)</f>
        <v/>
      </c>
      <c r="FD304" s="510">
        <f t="shared" si="1611"/>
        <v>0.33</v>
      </c>
      <c r="FE304" s="510">
        <f t="shared" si="1612"/>
        <v>0.19</v>
      </c>
      <c r="FF304" s="510">
        <f t="shared" si="1613"/>
        <v>0.003</v>
      </c>
      <c r="FG304" s="510">
        <f t="shared" si="1614"/>
        <v>0</v>
      </c>
      <c r="FH304" s="603">
        <f t="shared" si="1615"/>
        <v>0.0001</v>
      </c>
      <c r="FI304" s="510">
        <f t="shared" ref="FI304:FR304" si="1835">FI303</f>
        <v>0.41</v>
      </c>
      <c r="FJ304" s="510">
        <f t="shared" si="1835"/>
        <v>0.11</v>
      </c>
      <c r="FK304" s="510">
        <f t="shared" si="1835"/>
        <v>0.015</v>
      </c>
      <c r="FL304" s="510">
        <f t="shared" si="1835"/>
        <v>0</v>
      </c>
      <c r="FM304" s="603">
        <f t="shared" si="1835"/>
        <v>0.0001</v>
      </c>
      <c r="FN304" s="510" t="str">
        <f>IF(_tag_month_day!AY300="","",_tag_month_day!AY300/100)</f>
        <v/>
      </c>
      <c r="FO304" s="510" t="str">
        <f>IF(_tag_month_day!AZ300="","",_tag_month_day!AZ300/100)</f>
        <v/>
      </c>
      <c r="FP304" s="510" t="str">
        <f>IF(_tag_month_day!BA300="","",_tag_month_day!BA300/100)</f>
        <v/>
      </c>
      <c r="FQ304" s="510" t="str">
        <f>IF(_tag_month_day!BB300="","",_tag_month_day!BB300/100)</f>
        <v/>
      </c>
      <c r="FR304" s="603" t="str">
        <f>IF(_tag_month_day!BC300="","",_tag_month_day!BC300/100)</f>
        <v/>
      </c>
      <c r="FS304" s="510" t="str">
        <f>IF(_tag_month_day!BD300="","",_tag_month_day!BD300/100)</f>
        <v/>
      </c>
      <c r="FT304" s="510" t="str">
        <f>IF(_tag_month_day!BE300="","",_tag_month_day!BE300/100)</f>
        <v/>
      </c>
      <c r="FU304" s="510" t="str">
        <f>IF(_tag_month_day!BF300="","",_tag_month_day!BF300/100)</f>
        <v/>
      </c>
      <c r="FV304" s="510" t="str">
        <f>IF(_tag_month_day!BG300="","",_tag_month_day!BG300/100)</f>
        <v/>
      </c>
      <c r="FW304" s="603" t="str">
        <f>IF(_tag_month_day!BH300="","",_tag_month_day!BH300/100)</f>
        <v/>
      </c>
      <c r="FX304" s="510" t="str">
        <f>IF(_tag_month_day!BI300="","",_tag_month_day!BI300/100)</f>
        <v/>
      </c>
      <c r="FY304" s="510" t="str">
        <f>IF(_tag_month_day!BJ300="","",_tag_month_day!BJ300/100)</f>
        <v/>
      </c>
      <c r="FZ304" s="605" t="str">
        <f>IF(_tag_month_day!BK300="","",_tag_month_day!BK300/100)</f>
        <v/>
      </c>
      <c r="GA304" s="510" t="str">
        <f>IF(_tag_month_day!BL300="","",_tag_month_day!BL300/100)</f>
        <v/>
      </c>
      <c r="GB304" s="603" t="str">
        <f>IF(_tag_month_day!BM300="","",_tag_month_day!BM300/100)</f>
        <v/>
      </c>
      <c r="GC304" s="420" t="str">
        <f>IF(_tag_month_day!BN300="","",_tag_month_day!BN300/100)</f>
        <v/>
      </c>
      <c r="GD304" s="420" t="str">
        <f>IF(_tag_month_day!BO300="","",_tag_month_day!BO300/100)</f>
        <v/>
      </c>
      <c r="GE304" s="420" t="str">
        <f>IF(_tag_month_day!BP300="","",_tag_month_day!BP300/100)</f>
        <v/>
      </c>
      <c r="GF304" s="420" t="str">
        <f>IF(_tag_month_day!BQ300="","",_tag_month_day!BQ300/100)</f>
        <v/>
      </c>
      <c r="GG304" s="420" t="str">
        <f>IF(_tag_month_day!BR300="","",_tag_month_day!BR300/100)</f>
        <v/>
      </c>
      <c r="GH304" s="420" t="str">
        <f>IF(_tag_month_day!BS300="","",_tag_month_day!BS300/100)</f>
        <v/>
      </c>
      <c r="GI304" s="603" t="str">
        <f>IF(_tag_month_day!BT300="","",_tag_month_day!BT300/100)</f>
        <v/>
      </c>
      <c r="GJ304" s="612" t="str">
        <f>IF(_tag_month_day!BU300="","",_tag_month_day!BU300/100)</f>
        <v/>
      </c>
      <c r="GK304" s="620" t="str">
        <f>IF(_tag_month_day!BV300="",IF(_rlcf_month_day!A$2="","",_rlcf_month_day!A$2/100),_tag_month_day!BV300/100)</f>
        <v/>
      </c>
      <c r="GL304" s="620" t="str">
        <f>IF(_tag_month_day!BW300="",IF(_rlcf_month_day!B$2="","",_rlcf_month_day!B$2/100),_tag_month_day!BW300/100)</f>
        <v/>
      </c>
      <c r="GM304" s="621" t="str">
        <f>IF(_tag_month_day!BX300="",IF(_rlcf_month_day!C$2="","",_rlcf_month_day!C$2/100),_tag_month_day!BX300/100)</f>
        <v/>
      </c>
      <c r="GN304" s="620" t="str">
        <f>IF(_tag_month_day!BV300="",IF(_rlcf_month_day!A$2="","",_rlcf_month_day!A$2/100),_tag_month_day!BV300/100)</f>
        <v/>
      </c>
      <c r="GO304" s="620" t="str">
        <f>IF(_tag_month_day!BW300="",IF(_rlcf_month_day!B$2="","",_rlcf_month_day!B$2/100),_tag_month_day!BW300/100)</f>
        <v/>
      </c>
      <c r="GP304" s="620" t="str">
        <f>IF(_tag_month_day!CD300="",IF(_rlcf_month_day!E$2="","",_rlcf_month_day!E$2/100),_tag_month_day!CD300/100)</f>
        <v/>
      </c>
      <c r="GQ304" s="620" t="str">
        <f>IF(_tag_month_day!CE300="",IF(_rlcf_month_day!F$2="","",_rlcf_month_day!F$2/100),_tag_month_day!CE300/100)</f>
        <v/>
      </c>
      <c r="GR304" s="621" t="str">
        <f>IF(_tag_month_day!CF300="",IF(_rlcf_month_day!G$2="","",_rlcf_month_day!G$2/100),_tag_month_day!CF300/100)</f>
        <v/>
      </c>
      <c r="GS304" s="626">
        <f t="shared" ref="GS304:HH304" si="1836">GS303</f>
        <v>0.953</v>
      </c>
      <c r="GT304" s="626">
        <f t="shared" si="1836"/>
        <v>0.55</v>
      </c>
      <c r="GU304" s="626">
        <f t="shared" si="1836"/>
        <v>0.55</v>
      </c>
      <c r="GV304" s="626">
        <f t="shared" si="1836"/>
        <v>0.55</v>
      </c>
      <c r="GW304" s="626">
        <f t="shared" si="1836"/>
        <v>0.5</v>
      </c>
      <c r="GX304" s="626">
        <f t="shared" si="1836"/>
        <v>0.935</v>
      </c>
      <c r="GY304" s="626">
        <f t="shared" si="1836"/>
        <v>0.15</v>
      </c>
      <c r="GZ304" s="626">
        <f t="shared" si="1836"/>
        <v>1</v>
      </c>
      <c r="HA304" s="632">
        <f t="shared" si="1836"/>
        <v>0.047</v>
      </c>
      <c r="HB304" s="632">
        <f t="shared" si="1836"/>
        <v>0.45</v>
      </c>
      <c r="HC304" s="632">
        <f t="shared" si="1836"/>
        <v>0.45</v>
      </c>
      <c r="HD304" s="632">
        <f t="shared" si="1836"/>
        <v>0.45</v>
      </c>
      <c r="HE304" s="632">
        <f t="shared" si="1836"/>
        <v>0.5</v>
      </c>
      <c r="HF304" s="632">
        <f t="shared" si="1836"/>
        <v>0.065</v>
      </c>
      <c r="HG304" s="632">
        <f t="shared" si="1836"/>
        <v>0.85</v>
      </c>
      <c r="HH304" s="632">
        <f t="shared" si="1836"/>
        <v>0</v>
      </c>
      <c r="HI304" s="68">
        <f t="shared" si="1587"/>
        <v>0</v>
      </c>
      <c r="HJ304" s="68" t="e">
        <f t="shared" si="1618"/>
        <v>#VALUE!</v>
      </c>
      <c r="HK304" s="202">
        <f t="shared" si="1619"/>
        <v>0.85</v>
      </c>
      <c r="HL304" s="464">
        <f t="shared" si="1620"/>
        <v>550000</v>
      </c>
      <c r="HM304" s="464">
        <f t="shared" si="1621"/>
        <v>480000</v>
      </c>
      <c r="HN304" s="192" t="e">
        <f t="shared" si="1588"/>
        <v>#VALUE!</v>
      </c>
      <c r="HO304" s="192" t="e">
        <f>HN304*HK304*$HO$2/HL304*1000000</f>
        <v>#VALUE!</v>
      </c>
      <c r="HP304" s="192" t="e">
        <f>HN304*HK304*$HP$2/HM304*1000000</f>
        <v>#VALUE!</v>
      </c>
    </row>
    <row r="305" customFormat="1" spans="1:224">
      <c r="A305" s="381">
        <v>300</v>
      </c>
      <c r="B305" s="54">
        <f ca="1" t="shared" si="1622"/>
        <v>43629</v>
      </c>
      <c r="C305" s="57">
        <f t="shared" si="1623"/>
        <v>0.0416666666666667</v>
      </c>
      <c r="D305" s="68" t="str">
        <f ca="1" t="shared" si="1589"/>
        <v>白班</v>
      </c>
      <c r="E305" s="68" t="str">
        <f ca="1" t="shared" si="1590"/>
        <v>甲</v>
      </c>
      <c r="F305" s="68">
        <f ca="1">SUMPRODUCT((成本日报!$A$3:$A$95=计划!B305)*(成本日报!$B$3:$B$95=计划!$D305),成本日报!$C$3:$C$95)</f>
        <v>1</v>
      </c>
      <c r="G305" s="382">
        <f ca="1" t="shared" si="1624"/>
        <v>43629.4583333326</v>
      </c>
      <c r="H305" s="382">
        <f ca="1" t="shared" si="1591"/>
        <v>43629.4652777771</v>
      </c>
      <c r="I305" s="382">
        <f ca="1" t="shared" si="1592"/>
        <v>43629.4708333326</v>
      </c>
      <c r="J305" s="382">
        <f ca="1" t="shared" si="1593"/>
        <v>43629.4999999993</v>
      </c>
      <c r="K305" s="382">
        <f ca="1" t="shared" si="1594"/>
        <v>43629.5624999993</v>
      </c>
      <c r="L305" s="382">
        <f ca="1" t="shared" si="1595"/>
        <v>43629.5833333326</v>
      </c>
      <c r="M305" s="398" t="str">
        <f>IF(_tag_month_day!A301="","",_tag_month_day!A301)</f>
        <v/>
      </c>
      <c r="N305" s="398" t="str">
        <f>IF(_tag_month_day!B301="","",_tag_month_day!B301)</f>
        <v/>
      </c>
      <c r="O305" s="399" t="e">
        <f t="shared" si="1596"/>
        <v>#VALUE!</v>
      </c>
      <c r="P305" s="398" t="str">
        <f>IF(_tag_month_day!C301="","",_tag_month_day!C301)</f>
        <v/>
      </c>
      <c r="Q305" s="398" t="str">
        <f>IF(_tag_month_day!D301="","",_tag_month_day!D301)</f>
        <v/>
      </c>
      <c r="R305" s="416">
        <f>IF(_tag_month_day!CB301="",R304,_tag_month_day!CB301/100)</f>
        <v>0.07</v>
      </c>
      <c r="S305" s="417" t="str">
        <f>IF(_tag_month_day!E301="","",_tag_month_day!E301)</f>
        <v/>
      </c>
      <c r="T305" s="417" t="str">
        <f>IF(_tag_month_day!F301="","",_tag_month_day!F301)</f>
        <v/>
      </c>
      <c r="U305" s="418" t="e">
        <f t="shared" si="1550"/>
        <v>#VALUE!</v>
      </c>
      <c r="V305" s="53" t="e">
        <f t="shared" si="1551"/>
        <v>#VALUE!</v>
      </c>
      <c r="W305" s="419" t="str">
        <f>IF(_jhy_month_day!A301="","",_jhy_month_day!A301)</f>
        <v/>
      </c>
      <c r="X305" s="420" t="str">
        <f>IF(_jhy_month_day!B301="","",_jhy_month_day!B301/100)</f>
        <v/>
      </c>
      <c r="Y305" s="420" t="str">
        <f>IF(_jhy_month_day!C301="","",_jhy_month_day!C301/100)</f>
        <v/>
      </c>
      <c r="Z305" s="439">
        <f t="shared" si="1641"/>
        <v>75</v>
      </c>
      <c r="AA305" s="440" t="str">
        <f>IF(_tag_month_day!G301="","",_tag_month_day!G301/100)</f>
        <v/>
      </c>
      <c r="AB305" s="440" t="str">
        <f>IF(_tag_month_day!H301="","",_tag_month_day!H301/100)</f>
        <v/>
      </c>
      <c r="AC305" s="193">
        <f t="shared" si="1597"/>
        <v>1.59963432013121</v>
      </c>
      <c r="AD305" s="441" t="str">
        <f t="shared" si="1598"/>
        <v/>
      </c>
      <c r="AE305" s="442" t="str">
        <f t="shared" si="1599"/>
        <v/>
      </c>
      <c r="AF305" s="443">
        <v>1</v>
      </c>
      <c r="AG305" s="68" t="str">
        <f>IF(_duihao_month_day!A301="","",_duihao_month_day!A301)</f>
        <v/>
      </c>
      <c r="AH305" s="463">
        <f>IF(_gyk_month_day!B301="",AH304,_gyk_month_day!B301)</f>
        <v>820</v>
      </c>
      <c r="AI305" s="464"/>
      <c r="AJ305" s="68" t="str">
        <f>IF(_tag_month_day!I301="","",_tag_month_day!I301)</f>
        <v/>
      </c>
      <c r="AK305" s="465" t="str">
        <f>IF(_tzyy_month_day!A301="","",_tzyy_month_day!A301)</f>
        <v/>
      </c>
      <c r="AL305" s="465" t="str">
        <f>IF(_tzyy_month_day!B301="","",_tzyy_month_day!B301)</f>
        <v/>
      </c>
      <c r="AM305" s="465" t="str">
        <f>IF(_tzyy_month_day!C301="","",_tzyy_month_day!C301)</f>
        <v/>
      </c>
      <c r="AN305" s="466" t="str">
        <f>IF(_tag_month_day!CG301="","",_tag_month_day!CG301)</f>
        <v/>
      </c>
      <c r="AO305" s="466" t="str">
        <f>IF(_tag_month_day!CH301="","",_tag_month_day!CH301)</f>
        <v/>
      </c>
      <c r="AP305" s="486" t="e">
        <f t="shared" si="1600"/>
        <v>#VALUE!</v>
      </c>
      <c r="AQ305" s="487" t="str">
        <f>IF(_tag_month_day!J301="","",_tag_month_day!J301/100)</f>
        <v/>
      </c>
      <c r="AR305" s="488">
        <f t="shared" si="1601"/>
        <v>1.3</v>
      </c>
      <c r="AS305" s="489" t="e">
        <f t="shared" si="1552"/>
        <v>#VALUE!</v>
      </c>
      <c r="AT305" s="489">
        <f t="shared" si="1602"/>
        <v>0</v>
      </c>
      <c r="AU305" s="490" t="str">
        <f>IF(_tag_month_day!K301="","",_tag_month_day!K301)</f>
        <v/>
      </c>
      <c r="AV305" s="491" t="str">
        <f>IF(_tag_month_day!L301="","",_tag_month_day!L301/100)</f>
        <v/>
      </c>
      <c r="AW305" s="420">
        <f t="shared" si="1524"/>
        <v>0</v>
      </c>
      <c r="AX305" s="420">
        <f t="shared" si="1603"/>
        <v>0</v>
      </c>
      <c r="AY305" s="420" t="str">
        <f>IF(_tag_month_day!M301="","",_tag_month_day!M301/100)</f>
        <v/>
      </c>
      <c r="AZ305" s="420" t="str">
        <f>IF(_tag_month_day!N301="","",_tag_month_day!N301/100)</f>
        <v/>
      </c>
      <c r="BA305" s="420" t="str">
        <f>IF(_tag_month_day!O301="","",_tag_month_day!O301/100)</f>
        <v/>
      </c>
      <c r="BB305" s="496" t="str">
        <f>IF(_tag_month_day!P301="","",_tag_month_day!P301/100)</f>
        <v/>
      </c>
      <c r="BC305" s="496">
        <f t="shared" si="1604"/>
        <v>0</v>
      </c>
      <c r="BD305" s="496" t="str">
        <f>IF(_tag_month_day!Q301="","",_tag_month_day!Q301/100)</f>
        <v/>
      </c>
      <c r="BE305" s="510" t="str">
        <f>IF(_tag_month_day!R301="","",_tag_month_day!R301/100)</f>
        <v/>
      </c>
      <c r="BF305" s="413" t="str">
        <f>IF(_tag_month_day!CC301="","",_tag_month_day!CC301/100)</f>
        <v/>
      </c>
      <c r="BG305" s="511" t="e">
        <f t="shared" si="1553"/>
        <v>#VALUE!</v>
      </c>
      <c r="BH305" s="198">
        <f t="shared" si="1554"/>
        <v>0</v>
      </c>
      <c r="BI305" s="512" t="e">
        <f>IF(CX305=0,BI304,(DK305*查询!$R$5+DL305*查询!$Q$5+DM305*查询!$N$5+DN305*查询!$O$5+DO305*查询!$P$5)*AF305/CX305)</f>
        <v>#VALUE!</v>
      </c>
      <c r="BJ305" s="512" t="e">
        <f>IF(CX305=0,BJ304,(DP305*查询!$S$5+DQ305*查询!$T$5+DR305*查询!$U$5)*AF305/CX305)</f>
        <v>#VALUE!</v>
      </c>
      <c r="BK305" s="512">
        <f t="shared" si="1605"/>
        <v>1</v>
      </c>
      <c r="BL305" s="513" t="str">
        <f>IF(_cfyc_month_day!A301="","",_cfyc_month_day!A301)</f>
        <v/>
      </c>
      <c r="BM305" s="513" t="str">
        <f>IF(_cfyc_month_day!B301="","",_cfyc_month_day!B301)</f>
        <v/>
      </c>
      <c r="BN305" s="513" t="str">
        <f>IF(_cfyc_month_day!C301="","",_cfyc_month_day!C301)</f>
        <v/>
      </c>
      <c r="BO305" s="522" t="str">
        <f>IF(_cfyc_month_day!D301="","",_cfyc_month_day!D301)</f>
        <v/>
      </c>
      <c r="BP305" s="522" t="str">
        <f>IF(_cfyc_month_day!E301="","",_cfyc_month_day!E301)</f>
        <v/>
      </c>
      <c r="BQ305" s="522" t="str">
        <f>IF(_cfyc_month_day!F301="","",_cfyc_month_day!F301)</f>
        <v/>
      </c>
      <c r="BR305" s="513" t="str">
        <f>IF(_tag_month_day!T301="","",_tag_month_day!T301)</f>
        <v/>
      </c>
      <c r="BS305" s="513" t="str">
        <f>IF(_tag_month_day!U301="","",_tag_month_day!U301)</f>
        <v/>
      </c>
      <c r="BT305" s="523" t="str">
        <f t="shared" si="1606"/>
        <v/>
      </c>
      <c r="BU305" s="223" t="str">
        <f>IF(_tag_month_day!V301="","",_tag_month_day!V301)</f>
        <v/>
      </c>
      <c r="BV305" s="206" t="str">
        <f>IF(_tag_month_day!W301="","",_tag_month_day!W301)</f>
        <v/>
      </c>
      <c r="BW305" s="540" t="str">
        <f>IF(_tag_month_day!X301="","",_tag_month_day!X301)</f>
        <v/>
      </c>
      <c r="BX305" s="540" t="str">
        <f>IF(_tag_month_day!Y301="","",_tag_month_day!Y301)</f>
        <v/>
      </c>
      <c r="BY305" s="541">
        <f ca="1" t="shared" si="1607"/>
        <v>43629.5833333326</v>
      </c>
      <c r="BZ305" s="542" t="s">
        <v>215</v>
      </c>
      <c r="CA305" s="543" t="str">
        <f>IF(_jhy2_month_day!A301="","",_jhy2_month_day!A301)</f>
        <v/>
      </c>
      <c r="CB305" s="464" t="str">
        <f>IF(_jhy2_month_day!B301="","",_jhy2_month_day!B301)</f>
        <v/>
      </c>
      <c r="CC305" s="464" t="str">
        <f>IF(_jhy2_month_day!C301="","",_jhy2_month_day!C301)</f>
        <v/>
      </c>
      <c r="CD305" s="464" t="str">
        <f>IF(_jhy2_month_day!D301="","",_jhy2_month_day!D301)</f>
        <v/>
      </c>
      <c r="CE305" s="464" t="str">
        <f>IF(_jhy2_month_day!E301="","",_jhy2_month_day!E301)</f>
        <v/>
      </c>
      <c r="CF305" s="464" t="str">
        <f>IF(_jhy2_month_day!F301="","",_jhy2_month_day!F301)</f>
        <v/>
      </c>
      <c r="CG305" s="464" t="str">
        <f>IF(_jhy2_month_day!G301="","",_jhy2_month_day!G301)</f>
        <v/>
      </c>
      <c r="CH305" s="464" t="str">
        <f>IF(_jhy2_month_day!H301="","",_jhy2_month_day!H301)</f>
        <v/>
      </c>
      <c r="CI305" s="464" t="str">
        <f>IF(_jhy2_month_day!I301="","",_jhy2_month_day!I301)</f>
        <v/>
      </c>
      <c r="CJ305" s="464" t="str">
        <f>IF(_jhy2_month_day!J301="","",_jhy2_month_day!J301)</f>
        <v/>
      </c>
      <c r="CK305" s="464" t="str">
        <f>IF(_jhy2_month_day!K301="","",_jhy2_month_day!K301)</f>
        <v/>
      </c>
      <c r="CL305" s="562" t="str">
        <f>IF(_jhy2_month_day!L301="","",_jhy2_month_day!L301)</f>
        <v/>
      </c>
      <c r="CM305" s="562" t="str">
        <f>IF(_jhy2_month_day!M301="","",_jhy2_month_day!M301)</f>
        <v/>
      </c>
      <c r="CN305" s="562" t="str">
        <f>IF(_jhy2_month_day!N301="","",_jhy2_month_day!N301)</f>
        <v/>
      </c>
      <c r="CO305" s="562" t="str">
        <f>IF(_jhy2_month_day!O301="","",_jhy2_month_day!O301)</f>
        <v/>
      </c>
      <c r="CP305" s="562" t="str">
        <f>IF(_jhy2_month_day!P301="","",_jhy2_month_day!P301)</f>
        <v/>
      </c>
      <c r="CQ305" s="562" t="str">
        <f>IF(_jhy2_month_day!Q301="","",_jhy2_month_day!Q301)</f>
        <v/>
      </c>
      <c r="CR305" s="563" t="str">
        <f>IF(_jhy2_month_day!R301="","",_jhy2_month_day!R301)</f>
        <v/>
      </c>
      <c r="CS305" s="576" t="str">
        <f>IF(_jhy2_month_day!S301="","",_jhy2_month_day!S301)</f>
        <v/>
      </c>
      <c r="CT305" s="562" t="str">
        <f>IF(_jhy2_month_day!T301="","",_jhy2_month_day!T301)</f>
        <v/>
      </c>
      <c r="CU305" s="577" t="e">
        <f t="shared" si="1555"/>
        <v>#VALUE!</v>
      </c>
      <c r="CV305" s="198" t="e">
        <f t="shared" si="1556"/>
        <v>#VALUE!</v>
      </c>
      <c r="CW305" s="192" t="e">
        <f t="shared" si="1557"/>
        <v>#VALUE!</v>
      </c>
      <c r="CX305" s="192" t="e">
        <f t="shared" si="1558"/>
        <v>#VALUE!</v>
      </c>
      <c r="CY305" s="202" t="e">
        <f t="shared" si="1559"/>
        <v>#VALUE!</v>
      </c>
      <c r="CZ305" s="192" t="e">
        <f t="shared" ref="CZ305:DI305" si="1837">$AJ305*EF305</f>
        <v>#VALUE!</v>
      </c>
      <c r="DA305" s="192" t="e">
        <f t="shared" si="1837"/>
        <v>#VALUE!</v>
      </c>
      <c r="DB305" s="192" t="e">
        <f t="shared" si="1837"/>
        <v>#VALUE!</v>
      </c>
      <c r="DC305" s="192" t="e">
        <f t="shared" si="1837"/>
        <v>#VALUE!</v>
      </c>
      <c r="DD305" s="192" t="e">
        <f t="shared" si="1837"/>
        <v>#VALUE!</v>
      </c>
      <c r="DE305" s="192" t="e">
        <f t="shared" si="1837"/>
        <v>#VALUE!</v>
      </c>
      <c r="DF305" s="192" t="e">
        <f t="shared" si="1837"/>
        <v>#VALUE!</v>
      </c>
      <c r="DG305" s="192" t="e">
        <f t="shared" si="1837"/>
        <v>#VALUE!</v>
      </c>
      <c r="DH305" s="192" t="e">
        <f t="shared" si="1837"/>
        <v>#VALUE!</v>
      </c>
      <c r="DI305" s="192" t="e">
        <f t="shared" si="1837"/>
        <v>#VALUE!</v>
      </c>
      <c r="DJ305" s="192" t="e">
        <f t="shared" si="1561"/>
        <v>#VALUE!</v>
      </c>
      <c r="DK305" s="192" t="e">
        <f t="shared" si="1562"/>
        <v>#VALUE!</v>
      </c>
      <c r="DL305" s="192" t="e">
        <f t="shared" si="1563"/>
        <v>#VALUE!</v>
      </c>
      <c r="DM305" s="192" t="e">
        <f t="shared" si="1564"/>
        <v>#VALUE!</v>
      </c>
      <c r="DN305" s="192" t="e">
        <f t="shared" si="1565"/>
        <v>#VALUE!</v>
      </c>
      <c r="DO305" s="192" t="e">
        <f t="shared" si="1566"/>
        <v>#VALUE!</v>
      </c>
      <c r="DP305" s="192" t="e">
        <f t="shared" si="1567"/>
        <v>#VALUE!</v>
      </c>
      <c r="DQ305" s="192" t="e">
        <f t="shared" si="1568"/>
        <v>#VALUE!</v>
      </c>
      <c r="DR305" s="192" t="e">
        <f t="shared" si="1569"/>
        <v>#VALUE!</v>
      </c>
      <c r="DS305" s="192" t="e">
        <f t="shared" si="1570"/>
        <v>#VALUE!</v>
      </c>
      <c r="DT305" s="192" t="e">
        <f t="shared" si="1571"/>
        <v>#VALUE!</v>
      </c>
      <c r="DU305" s="192" t="e">
        <f t="shared" si="1572"/>
        <v>#VALUE!</v>
      </c>
      <c r="DV305" s="198" t="e">
        <f t="shared" si="1573"/>
        <v>#VALUE!</v>
      </c>
      <c r="DW305" s="198" t="e">
        <f t="shared" si="1574"/>
        <v>#DIV/0!</v>
      </c>
      <c r="DX305" s="198" t="e">
        <f t="shared" si="1575"/>
        <v>#DIV/0!</v>
      </c>
      <c r="DY305" s="198" t="e">
        <f t="shared" si="1576"/>
        <v>#VALUE!</v>
      </c>
      <c r="DZ305" s="198" t="e">
        <f t="shared" si="1577"/>
        <v>#VALUE!</v>
      </c>
      <c r="EA305" s="198" t="e">
        <f t="shared" si="1578"/>
        <v>#VALUE!</v>
      </c>
      <c r="EB305" s="198" t="e">
        <f t="shared" si="1579"/>
        <v>#VALUE!</v>
      </c>
      <c r="EC305" s="198" t="e">
        <f t="shared" si="1580"/>
        <v>#DIV/0!</v>
      </c>
      <c r="ED305" s="198" t="e">
        <f t="shared" si="1581"/>
        <v>#VALUE!</v>
      </c>
      <c r="EE305" s="198" t="e">
        <f t="shared" si="1582"/>
        <v>#VALUE!</v>
      </c>
      <c r="EF305" s="198" t="e">
        <f t="shared" ref="EF305:EO305" si="1838">DV305/SUM($DV305:$EE305)</f>
        <v>#VALUE!</v>
      </c>
      <c r="EG305" s="198" t="e">
        <f t="shared" si="1838"/>
        <v>#DIV/0!</v>
      </c>
      <c r="EH305" s="198" t="e">
        <f t="shared" si="1838"/>
        <v>#DIV/0!</v>
      </c>
      <c r="EI305" s="198" t="e">
        <f t="shared" si="1838"/>
        <v>#VALUE!</v>
      </c>
      <c r="EJ305" s="198" t="e">
        <f t="shared" si="1838"/>
        <v>#VALUE!</v>
      </c>
      <c r="EK305" s="198" t="e">
        <f t="shared" si="1838"/>
        <v>#VALUE!</v>
      </c>
      <c r="EL305" s="198" t="e">
        <f t="shared" si="1838"/>
        <v>#VALUE!</v>
      </c>
      <c r="EM305" s="198" t="e">
        <f t="shared" si="1838"/>
        <v>#DIV/0!</v>
      </c>
      <c r="EN305" s="198" t="e">
        <f t="shared" si="1838"/>
        <v>#VALUE!</v>
      </c>
      <c r="EO305" s="198" t="e">
        <f t="shared" si="1838"/>
        <v>#VALUE!</v>
      </c>
      <c r="EP305" s="511">
        <f t="shared" ref="EP305:EW305" si="1839">EP304</f>
        <v>0.08</v>
      </c>
      <c r="EQ305" s="511">
        <f t="shared" si="1839"/>
        <v>0.015</v>
      </c>
      <c r="ER305" s="511">
        <f t="shared" si="1839"/>
        <v>0.015</v>
      </c>
      <c r="ES305" s="511">
        <f t="shared" si="1839"/>
        <v>0.015</v>
      </c>
      <c r="ET305" s="511">
        <f t="shared" si="1839"/>
        <v>0.015</v>
      </c>
      <c r="EU305" s="511">
        <f t="shared" si="1839"/>
        <v>0.09</v>
      </c>
      <c r="EV305" s="511">
        <f t="shared" si="1839"/>
        <v>0.09</v>
      </c>
      <c r="EW305" s="511">
        <f t="shared" si="1839"/>
        <v>0.09</v>
      </c>
      <c r="EX305" s="420" t="str">
        <f>IF(_tag_month_day!AS301="","",_tag_month_day!AS301/100)</f>
        <v/>
      </c>
      <c r="EY305" s="420" t="str">
        <f>IF(_tag_month_day!AT301="","",_tag_month_day!AT301/100)</f>
        <v/>
      </c>
      <c r="EZ305" s="420" t="str">
        <f>IF(_tag_month_day!AU301="","",_tag_month_day!AU301/100)</f>
        <v/>
      </c>
      <c r="FA305" s="420" t="str">
        <f>IF(_tag_month_day!AV301="","",_tag_month_day!AV301/100)</f>
        <v/>
      </c>
      <c r="FB305" s="420" t="str">
        <f>IF(_tag_month_day!AW301="","",_tag_month_day!AW301/100)</f>
        <v/>
      </c>
      <c r="FC305" s="420" t="str">
        <f>IF(_tag_month_day!AX301="","",_tag_month_day!AX301/100)</f>
        <v/>
      </c>
      <c r="FD305" s="510">
        <f t="shared" si="1611"/>
        <v>0.33</v>
      </c>
      <c r="FE305" s="510">
        <f t="shared" si="1612"/>
        <v>0.19</v>
      </c>
      <c r="FF305" s="510">
        <f t="shared" si="1613"/>
        <v>0.003</v>
      </c>
      <c r="FG305" s="510">
        <f t="shared" si="1614"/>
        <v>0</v>
      </c>
      <c r="FH305" s="603">
        <f t="shared" si="1615"/>
        <v>0.0001</v>
      </c>
      <c r="FI305" s="510">
        <f t="shared" ref="FI305:FR305" si="1840">FI304</f>
        <v>0.41</v>
      </c>
      <c r="FJ305" s="510">
        <f t="shared" si="1840"/>
        <v>0.11</v>
      </c>
      <c r="FK305" s="510">
        <f t="shared" si="1840"/>
        <v>0.015</v>
      </c>
      <c r="FL305" s="510">
        <f t="shared" si="1840"/>
        <v>0</v>
      </c>
      <c r="FM305" s="603">
        <f t="shared" si="1840"/>
        <v>0.0001</v>
      </c>
      <c r="FN305" s="510" t="str">
        <f>IF(_tag_month_day!AY301="","",_tag_month_day!AY301/100)</f>
        <v/>
      </c>
      <c r="FO305" s="510" t="str">
        <f>IF(_tag_month_day!AZ301="","",_tag_month_day!AZ301/100)</f>
        <v/>
      </c>
      <c r="FP305" s="510" t="str">
        <f>IF(_tag_month_day!BA301="","",_tag_month_day!BA301/100)</f>
        <v/>
      </c>
      <c r="FQ305" s="510" t="str">
        <f>IF(_tag_month_day!BB301="","",_tag_month_day!BB301/100)</f>
        <v/>
      </c>
      <c r="FR305" s="603" t="str">
        <f>IF(_tag_month_day!BC301="","",_tag_month_day!BC301/100)</f>
        <v/>
      </c>
      <c r="FS305" s="510" t="str">
        <f>IF(_tag_month_day!BD301="","",_tag_month_day!BD301/100)</f>
        <v/>
      </c>
      <c r="FT305" s="510" t="str">
        <f>IF(_tag_month_day!BE301="","",_tag_month_day!BE301/100)</f>
        <v/>
      </c>
      <c r="FU305" s="510" t="str">
        <f>IF(_tag_month_day!BF301="","",_tag_month_day!BF301/100)</f>
        <v/>
      </c>
      <c r="FV305" s="510" t="str">
        <f>IF(_tag_month_day!BG301="","",_tag_month_day!BG301/100)</f>
        <v/>
      </c>
      <c r="FW305" s="603" t="str">
        <f>IF(_tag_month_day!BH301="","",_tag_month_day!BH301/100)</f>
        <v/>
      </c>
      <c r="FX305" s="510" t="str">
        <f>IF(_tag_month_day!BI301="","",_tag_month_day!BI301/100)</f>
        <v/>
      </c>
      <c r="FY305" s="510" t="str">
        <f>IF(_tag_month_day!BJ301="","",_tag_month_day!BJ301/100)</f>
        <v/>
      </c>
      <c r="FZ305" s="605" t="str">
        <f>IF(_tag_month_day!BK301="","",_tag_month_day!BK301/100)</f>
        <v/>
      </c>
      <c r="GA305" s="510" t="str">
        <f>IF(_tag_month_day!BL301="","",_tag_month_day!BL301/100)</f>
        <v/>
      </c>
      <c r="GB305" s="603" t="str">
        <f>IF(_tag_month_day!BM301="","",_tag_month_day!BM301/100)</f>
        <v/>
      </c>
      <c r="GC305" s="420" t="str">
        <f>IF(_tag_month_day!BN301="","",_tag_month_day!BN301/100)</f>
        <v/>
      </c>
      <c r="GD305" s="420" t="str">
        <f>IF(_tag_month_day!BO301="","",_tag_month_day!BO301/100)</f>
        <v/>
      </c>
      <c r="GE305" s="420" t="str">
        <f>IF(_tag_month_day!BP301="","",_tag_month_day!BP301/100)</f>
        <v/>
      </c>
      <c r="GF305" s="420" t="str">
        <f>IF(_tag_month_day!BQ301="","",_tag_month_day!BQ301/100)</f>
        <v/>
      </c>
      <c r="GG305" s="420" t="str">
        <f>IF(_tag_month_day!BR301="","",_tag_month_day!BR301/100)</f>
        <v/>
      </c>
      <c r="GH305" s="420" t="str">
        <f>IF(_tag_month_day!BS301="","",_tag_month_day!BS301/100)</f>
        <v/>
      </c>
      <c r="GI305" s="603" t="str">
        <f>IF(_tag_month_day!BT301="","",_tag_month_day!BT301/100)</f>
        <v/>
      </c>
      <c r="GJ305" s="612" t="str">
        <f>IF(_tag_month_day!BU301="","",_tag_month_day!BU301/100)</f>
        <v/>
      </c>
      <c r="GK305" s="620" t="str">
        <f>IF(_tag_month_day!BV301="",IF(_rlcf_month_day!A$2="","",_rlcf_month_day!A$2/100),_tag_month_day!BV301/100)</f>
        <v/>
      </c>
      <c r="GL305" s="620" t="str">
        <f>IF(_tag_month_day!BW301="",IF(_rlcf_month_day!B$2="","",_rlcf_month_day!B$2/100),_tag_month_day!BW301/100)</f>
        <v/>
      </c>
      <c r="GM305" s="621" t="str">
        <f>IF(_tag_month_day!BX301="",IF(_rlcf_month_day!C$2="","",_rlcf_month_day!C$2/100),_tag_month_day!BX301/100)</f>
        <v/>
      </c>
      <c r="GN305" s="620" t="str">
        <f>IF(_tag_month_day!BV301="",IF(_rlcf_month_day!A$2="","",_rlcf_month_day!A$2/100),_tag_month_day!BV301/100)</f>
        <v/>
      </c>
      <c r="GO305" s="620" t="str">
        <f>IF(_tag_month_day!BW301="",IF(_rlcf_month_day!B$2="","",_rlcf_month_day!B$2/100),_tag_month_day!BW301/100)</f>
        <v/>
      </c>
      <c r="GP305" s="620" t="str">
        <f>IF(_tag_month_day!CD301="",IF(_rlcf_month_day!E$2="","",_rlcf_month_day!E$2/100),_tag_month_day!CD301/100)</f>
        <v/>
      </c>
      <c r="GQ305" s="620" t="str">
        <f>IF(_tag_month_day!CE301="",IF(_rlcf_month_day!F$2="","",_rlcf_month_day!F$2/100),_tag_month_day!CE301/100)</f>
        <v/>
      </c>
      <c r="GR305" s="621" t="str">
        <f>IF(_tag_month_day!CF301="",IF(_rlcf_month_day!G$2="","",_rlcf_month_day!G$2/100),_tag_month_day!CF301/100)</f>
        <v/>
      </c>
      <c r="GS305" s="626">
        <f t="shared" ref="GS305:HH305" si="1841">GS304</f>
        <v>0.953</v>
      </c>
      <c r="GT305" s="626">
        <f t="shared" si="1841"/>
        <v>0.55</v>
      </c>
      <c r="GU305" s="626">
        <f t="shared" si="1841"/>
        <v>0.55</v>
      </c>
      <c r="GV305" s="626">
        <f t="shared" si="1841"/>
        <v>0.55</v>
      </c>
      <c r="GW305" s="626">
        <f t="shared" si="1841"/>
        <v>0.5</v>
      </c>
      <c r="GX305" s="626">
        <f t="shared" si="1841"/>
        <v>0.935</v>
      </c>
      <c r="GY305" s="626">
        <f t="shared" si="1841"/>
        <v>0.15</v>
      </c>
      <c r="GZ305" s="626">
        <f t="shared" si="1841"/>
        <v>1</v>
      </c>
      <c r="HA305" s="632">
        <f t="shared" si="1841"/>
        <v>0.047</v>
      </c>
      <c r="HB305" s="632">
        <f t="shared" si="1841"/>
        <v>0.45</v>
      </c>
      <c r="HC305" s="632">
        <f t="shared" si="1841"/>
        <v>0.45</v>
      </c>
      <c r="HD305" s="632">
        <f t="shared" si="1841"/>
        <v>0.45</v>
      </c>
      <c r="HE305" s="632">
        <f t="shared" si="1841"/>
        <v>0.5</v>
      </c>
      <c r="HF305" s="632">
        <f t="shared" si="1841"/>
        <v>0.065</v>
      </c>
      <c r="HG305" s="632">
        <f t="shared" si="1841"/>
        <v>0.85</v>
      </c>
      <c r="HH305" s="632">
        <f t="shared" si="1841"/>
        <v>0</v>
      </c>
      <c r="HI305" s="68" t="e">
        <f t="shared" si="1587"/>
        <v>#VALUE!</v>
      </c>
      <c r="HJ305" s="68" t="e">
        <f t="shared" si="1618"/>
        <v>#VALUE!</v>
      </c>
      <c r="HK305" s="202">
        <f t="shared" si="1619"/>
        <v>0.85</v>
      </c>
      <c r="HL305" s="464">
        <f t="shared" si="1620"/>
        <v>550000</v>
      </c>
      <c r="HM305" s="464">
        <f t="shared" si="1621"/>
        <v>480000</v>
      </c>
      <c r="HN305" s="192" t="e">
        <f t="shared" si="1588"/>
        <v>#VALUE!</v>
      </c>
      <c r="HO305" s="192" t="e">
        <f>HN305*HK305*$HO$2/HL305*1000000</f>
        <v>#VALUE!</v>
      </c>
      <c r="HP305" s="192" t="e">
        <f>HN305*HK305*$HP$2/HM305*1000000</f>
        <v>#VALUE!</v>
      </c>
    </row>
    <row r="306" customFormat="1" spans="1:224">
      <c r="A306" s="381">
        <v>301</v>
      </c>
      <c r="B306" s="54">
        <f ca="1" t="shared" si="1622"/>
        <v>43629</v>
      </c>
      <c r="C306" s="57">
        <f t="shared" si="1623"/>
        <v>0.0416666666666667</v>
      </c>
      <c r="D306" s="68" t="str">
        <f ca="1" t="shared" si="1589"/>
        <v>白班</v>
      </c>
      <c r="E306" s="68" t="str">
        <f ca="1" t="shared" si="1590"/>
        <v>甲</v>
      </c>
      <c r="F306" s="68">
        <f ca="1">SUMPRODUCT((成本日报!$A$3:$A$95=计划!B306)*(成本日报!$B$3:$B$95=计划!$D306),成本日报!$C$3:$C$95)</f>
        <v>1</v>
      </c>
      <c r="G306" s="382">
        <f ca="1" t="shared" si="1624"/>
        <v>43629.4999999993</v>
      </c>
      <c r="H306" s="382">
        <f ca="1" t="shared" si="1591"/>
        <v>43629.5069444437</v>
      </c>
      <c r="I306" s="382">
        <f ca="1" t="shared" si="1592"/>
        <v>43629.5124999993</v>
      </c>
      <c r="J306" s="382">
        <f ca="1" t="shared" si="1593"/>
        <v>43629.5416666659</v>
      </c>
      <c r="K306" s="382">
        <f ca="1" t="shared" si="1594"/>
        <v>43629.6041666659</v>
      </c>
      <c r="L306" s="382">
        <f ca="1" t="shared" si="1595"/>
        <v>43629.6249999993</v>
      </c>
      <c r="M306" s="398" t="str">
        <f>IF(_tag_month_day!A302="","",_tag_month_day!A302)</f>
        <v/>
      </c>
      <c r="N306" s="398" t="str">
        <f>IF(_tag_month_day!B302="","",_tag_month_day!B302)</f>
        <v/>
      </c>
      <c r="O306" s="399" t="e">
        <f t="shared" si="1596"/>
        <v>#VALUE!</v>
      </c>
      <c r="P306" s="398" t="str">
        <f>IF(_tag_month_day!C302="","",_tag_month_day!C302)</f>
        <v/>
      </c>
      <c r="Q306" s="398" t="str">
        <f>IF(_tag_month_day!D302="","",_tag_month_day!D302)</f>
        <v/>
      </c>
      <c r="R306" s="416">
        <f>IF(_tag_month_day!CB302="",R305,_tag_month_day!CB302/100)</f>
        <v>0.07</v>
      </c>
      <c r="S306" s="417" t="str">
        <f>IF(_tag_month_day!E302="","",_tag_month_day!E302)</f>
        <v/>
      </c>
      <c r="T306" s="417" t="str">
        <f>IF(_tag_month_day!F302="","",_tag_month_day!F302)</f>
        <v/>
      </c>
      <c r="U306" s="418" t="e">
        <f t="shared" si="1550"/>
        <v>#VALUE!</v>
      </c>
      <c r="V306" s="53" t="e">
        <f t="shared" si="1551"/>
        <v>#VALUE!</v>
      </c>
      <c r="W306" s="419" t="str">
        <f>IF(_jhy_month_day!A302="","",_jhy_month_day!A302)</f>
        <v/>
      </c>
      <c r="X306" s="420" t="str">
        <f>IF(_jhy_month_day!B302="","",_jhy_month_day!B302/100)</f>
        <v/>
      </c>
      <c r="Y306" s="420" t="str">
        <f>IF(_jhy_month_day!C302="","",_jhy_month_day!C302/100)</f>
        <v/>
      </c>
      <c r="Z306" s="439">
        <f t="shared" si="1641"/>
        <v>76</v>
      </c>
      <c r="AA306" s="440" t="str">
        <f>IF(_tag_month_day!G302="","",_tag_month_day!G302/100)</f>
        <v/>
      </c>
      <c r="AB306" s="440" t="str">
        <f>IF(_tag_month_day!H302="","",_tag_month_day!H302/100)</f>
        <v/>
      </c>
      <c r="AC306" s="193">
        <f t="shared" si="1597"/>
        <v>1.59963432013121</v>
      </c>
      <c r="AD306" s="441" t="str">
        <f t="shared" si="1598"/>
        <v/>
      </c>
      <c r="AE306" s="442" t="str">
        <f t="shared" si="1599"/>
        <v/>
      </c>
      <c r="AF306" s="443">
        <v>1</v>
      </c>
      <c r="AG306" s="68" t="str">
        <f>IF(_duihao_month_day!A302="","",_duihao_month_day!A302)</f>
        <v/>
      </c>
      <c r="AH306" s="463">
        <f>IF(_gyk_month_day!B302="",AH305,_gyk_month_day!B302)</f>
        <v>820</v>
      </c>
      <c r="AI306" s="464"/>
      <c r="AJ306" s="68" t="str">
        <f>IF(_tag_month_day!I302="","",_tag_month_day!I302)</f>
        <v/>
      </c>
      <c r="AK306" s="465" t="str">
        <f>IF(_tzyy_month_day!A302="","",_tzyy_month_day!A302)</f>
        <v/>
      </c>
      <c r="AL306" s="465" t="str">
        <f>IF(_tzyy_month_day!B302="","",_tzyy_month_day!B302)</f>
        <v/>
      </c>
      <c r="AM306" s="465" t="str">
        <f>IF(_tzyy_month_day!C302="","",_tzyy_month_day!C302)</f>
        <v/>
      </c>
      <c r="AN306" s="466" t="str">
        <f>IF(_tag_month_day!CG302="","",_tag_month_day!CG302)</f>
        <v/>
      </c>
      <c r="AO306" s="466" t="str">
        <f>IF(_tag_month_day!CH302="","",_tag_month_day!CH302)</f>
        <v/>
      </c>
      <c r="AP306" s="486" t="e">
        <f t="shared" si="1600"/>
        <v>#VALUE!</v>
      </c>
      <c r="AQ306" s="487" t="str">
        <f>IF(_tag_month_day!J302="","",_tag_month_day!J302/100)</f>
        <v/>
      </c>
      <c r="AR306" s="488">
        <f t="shared" si="1601"/>
        <v>1.3</v>
      </c>
      <c r="AS306" s="489" t="e">
        <f t="shared" si="1552"/>
        <v>#VALUE!</v>
      </c>
      <c r="AT306" s="489">
        <f t="shared" si="1602"/>
        <v>0</v>
      </c>
      <c r="AU306" s="490" t="str">
        <f>IF(_tag_month_day!K302="","",_tag_month_day!K302)</f>
        <v/>
      </c>
      <c r="AV306" s="491" t="str">
        <f>IF(_tag_month_day!L302="","",_tag_month_day!L302/100)</f>
        <v/>
      </c>
      <c r="AW306" s="420">
        <f t="shared" si="1524"/>
        <v>0</v>
      </c>
      <c r="AX306" s="420">
        <f t="shared" si="1603"/>
        <v>0</v>
      </c>
      <c r="AY306" s="420" t="str">
        <f>IF(_tag_month_day!M302="","",_tag_month_day!M302/100)</f>
        <v/>
      </c>
      <c r="AZ306" s="420" t="str">
        <f>IF(_tag_month_day!N302="","",_tag_month_day!N302/100)</f>
        <v/>
      </c>
      <c r="BA306" s="420" t="str">
        <f>IF(_tag_month_day!O302="","",_tag_month_day!O302/100)</f>
        <v/>
      </c>
      <c r="BB306" s="496" t="str">
        <f>IF(_tag_month_day!P302="","",_tag_month_day!P302/100)</f>
        <v/>
      </c>
      <c r="BC306" s="496">
        <f t="shared" si="1604"/>
        <v>0</v>
      </c>
      <c r="BD306" s="496" t="str">
        <f>IF(_tag_month_day!Q302="","",_tag_month_day!Q302/100)</f>
        <v/>
      </c>
      <c r="BE306" s="510" t="str">
        <f>IF(_tag_month_day!R302="","",_tag_month_day!R302/100)</f>
        <v/>
      </c>
      <c r="BF306" s="413" t="str">
        <f>IF(_tag_month_day!CC302="","",_tag_month_day!CC302/100)</f>
        <v/>
      </c>
      <c r="BG306" s="511" t="e">
        <f t="shared" si="1553"/>
        <v>#VALUE!</v>
      </c>
      <c r="BH306" s="198">
        <f t="shared" si="1554"/>
        <v>0</v>
      </c>
      <c r="BI306" s="512" t="e">
        <f>IF(CX306=0,BI305,(DK306*查询!$R$5+DL306*查询!$Q$5+DM306*查询!$N$5+DN306*查询!$O$5+DO306*查询!$P$5)*AF306/CX306)</f>
        <v>#VALUE!</v>
      </c>
      <c r="BJ306" s="512" t="e">
        <f>IF(CX306=0,BJ305,(DP306*查询!$S$5+DQ306*查询!$T$5+DR306*查询!$U$5)*AF306/CX306)</f>
        <v>#VALUE!</v>
      </c>
      <c r="BK306" s="512">
        <f t="shared" si="1605"/>
        <v>1</v>
      </c>
      <c r="BL306" s="513" t="str">
        <f>IF(_cfyc_month_day!A302="","",_cfyc_month_day!A302)</f>
        <v/>
      </c>
      <c r="BM306" s="513" t="str">
        <f>IF(_cfyc_month_day!B302="","",_cfyc_month_day!B302)</f>
        <v/>
      </c>
      <c r="BN306" s="513" t="str">
        <f>IF(_cfyc_month_day!C302="","",_cfyc_month_day!C302)</f>
        <v/>
      </c>
      <c r="BO306" s="522" t="str">
        <f>IF(_cfyc_month_day!D302="","",_cfyc_month_day!D302)</f>
        <v/>
      </c>
      <c r="BP306" s="522" t="str">
        <f>IF(_cfyc_month_day!E302="","",_cfyc_month_day!E302)</f>
        <v/>
      </c>
      <c r="BQ306" s="522" t="str">
        <f>IF(_cfyc_month_day!F302="","",_cfyc_month_day!F302)</f>
        <v/>
      </c>
      <c r="BR306" s="513" t="str">
        <f>IF(_tag_month_day!T302="","",_tag_month_day!T302)</f>
        <v/>
      </c>
      <c r="BS306" s="513" t="str">
        <f>IF(_tag_month_day!U302="","",_tag_month_day!U302)</f>
        <v/>
      </c>
      <c r="BT306" s="523" t="str">
        <f t="shared" si="1606"/>
        <v/>
      </c>
      <c r="BU306" s="223" t="str">
        <f>IF(_tag_month_day!V302="","",_tag_month_day!V302)</f>
        <v/>
      </c>
      <c r="BV306" s="206" t="str">
        <f>IF(_tag_month_day!W302="","",_tag_month_day!W302)</f>
        <v/>
      </c>
      <c r="BW306" s="540" t="str">
        <f>IF(_tag_month_day!X302="","",_tag_month_day!X302)</f>
        <v/>
      </c>
      <c r="BX306" s="540" t="str">
        <f>IF(_tag_month_day!Y302="","",_tag_month_day!Y302)</f>
        <v/>
      </c>
      <c r="BY306" s="541">
        <f ca="1" t="shared" si="1607"/>
        <v>43629.6249999993</v>
      </c>
      <c r="BZ306" s="542"/>
      <c r="CA306" s="543" t="str">
        <f>IF(_jhy2_month_day!A302="","",_jhy2_month_day!A302)</f>
        <v/>
      </c>
      <c r="CB306" s="464" t="str">
        <f>IF(_jhy2_month_day!B302="","",_jhy2_month_day!B302)</f>
        <v/>
      </c>
      <c r="CC306" s="464" t="str">
        <f>IF(_jhy2_month_day!C302="","",_jhy2_month_day!C302)</f>
        <v/>
      </c>
      <c r="CD306" s="464" t="str">
        <f>IF(_jhy2_month_day!D302="","",_jhy2_month_day!D302)</f>
        <v/>
      </c>
      <c r="CE306" s="464" t="str">
        <f>IF(_jhy2_month_day!E302="","",_jhy2_month_day!E302)</f>
        <v/>
      </c>
      <c r="CF306" s="464" t="str">
        <f>IF(_jhy2_month_day!F302="","",_jhy2_month_day!F302)</f>
        <v/>
      </c>
      <c r="CG306" s="464" t="str">
        <f>IF(_jhy2_month_day!G302="","",_jhy2_month_day!G302)</f>
        <v/>
      </c>
      <c r="CH306" s="464" t="str">
        <f>IF(_jhy2_month_day!H302="","",_jhy2_month_day!H302)</f>
        <v/>
      </c>
      <c r="CI306" s="464" t="str">
        <f>IF(_jhy2_month_day!I302="","",_jhy2_month_day!I302)</f>
        <v/>
      </c>
      <c r="CJ306" s="464" t="str">
        <f>IF(_jhy2_month_day!J302="","",_jhy2_month_day!J302)</f>
        <v/>
      </c>
      <c r="CK306" s="464" t="str">
        <f>IF(_jhy2_month_day!K302="","",_jhy2_month_day!K302)</f>
        <v/>
      </c>
      <c r="CL306" s="562" t="str">
        <f>IF(_jhy2_month_day!L302="","",_jhy2_month_day!L302)</f>
        <v/>
      </c>
      <c r="CM306" s="562" t="str">
        <f>IF(_jhy2_month_day!M302="","",_jhy2_month_day!M302)</f>
        <v/>
      </c>
      <c r="CN306" s="562" t="str">
        <f>IF(_jhy2_month_day!N302="","",_jhy2_month_day!N302)</f>
        <v/>
      </c>
      <c r="CO306" s="562" t="str">
        <f>IF(_jhy2_month_day!O302="","",_jhy2_month_day!O302)</f>
        <v/>
      </c>
      <c r="CP306" s="562" t="str">
        <f>IF(_jhy2_month_day!P302="","",_jhy2_month_day!P302)</f>
        <v/>
      </c>
      <c r="CQ306" s="562" t="str">
        <f>IF(_jhy2_month_day!Q302="","",_jhy2_month_day!Q302)</f>
        <v/>
      </c>
      <c r="CR306" s="563" t="str">
        <f>IF(_jhy2_month_day!R302="","",_jhy2_month_day!R302)</f>
        <v/>
      </c>
      <c r="CS306" s="576" t="str">
        <f>IF(_jhy2_month_day!S302="","",_jhy2_month_day!S302)</f>
        <v/>
      </c>
      <c r="CT306" s="562" t="str">
        <f>IF(_jhy2_month_day!T302="","",_jhy2_month_day!T302)</f>
        <v/>
      </c>
      <c r="CU306" s="577" t="e">
        <f t="shared" si="1555"/>
        <v>#VALUE!</v>
      </c>
      <c r="CV306" s="198" t="e">
        <f t="shared" si="1556"/>
        <v>#VALUE!</v>
      </c>
      <c r="CW306" s="192" t="e">
        <f t="shared" si="1557"/>
        <v>#VALUE!</v>
      </c>
      <c r="CX306" s="192" t="e">
        <f t="shared" si="1558"/>
        <v>#VALUE!</v>
      </c>
      <c r="CY306" s="202" t="e">
        <f t="shared" si="1559"/>
        <v>#VALUE!</v>
      </c>
      <c r="CZ306" s="192" t="e">
        <f t="shared" ref="CZ306:DI306" si="1842">$AJ306*EF306</f>
        <v>#VALUE!</v>
      </c>
      <c r="DA306" s="192" t="e">
        <f t="shared" si="1842"/>
        <v>#VALUE!</v>
      </c>
      <c r="DB306" s="192" t="e">
        <f t="shared" si="1842"/>
        <v>#VALUE!</v>
      </c>
      <c r="DC306" s="192" t="e">
        <f t="shared" si="1842"/>
        <v>#VALUE!</v>
      </c>
      <c r="DD306" s="192" t="e">
        <f t="shared" si="1842"/>
        <v>#VALUE!</v>
      </c>
      <c r="DE306" s="192" t="e">
        <f t="shared" si="1842"/>
        <v>#VALUE!</v>
      </c>
      <c r="DF306" s="192" t="e">
        <f t="shared" si="1842"/>
        <v>#VALUE!</v>
      </c>
      <c r="DG306" s="192" t="e">
        <f t="shared" si="1842"/>
        <v>#VALUE!</v>
      </c>
      <c r="DH306" s="192" t="e">
        <f t="shared" si="1842"/>
        <v>#VALUE!</v>
      </c>
      <c r="DI306" s="192" t="e">
        <f t="shared" si="1842"/>
        <v>#VALUE!</v>
      </c>
      <c r="DJ306" s="192" t="e">
        <f t="shared" si="1561"/>
        <v>#VALUE!</v>
      </c>
      <c r="DK306" s="192" t="e">
        <f t="shared" si="1562"/>
        <v>#VALUE!</v>
      </c>
      <c r="DL306" s="192" t="e">
        <f t="shared" si="1563"/>
        <v>#VALUE!</v>
      </c>
      <c r="DM306" s="192" t="e">
        <f t="shared" si="1564"/>
        <v>#VALUE!</v>
      </c>
      <c r="DN306" s="192" t="e">
        <f t="shared" si="1565"/>
        <v>#VALUE!</v>
      </c>
      <c r="DO306" s="192" t="e">
        <f t="shared" si="1566"/>
        <v>#VALUE!</v>
      </c>
      <c r="DP306" s="192" t="e">
        <f t="shared" si="1567"/>
        <v>#VALUE!</v>
      </c>
      <c r="DQ306" s="192" t="e">
        <f t="shared" si="1568"/>
        <v>#VALUE!</v>
      </c>
      <c r="DR306" s="192" t="e">
        <f t="shared" si="1569"/>
        <v>#VALUE!</v>
      </c>
      <c r="DS306" s="192" t="e">
        <f t="shared" si="1570"/>
        <v>#VALUE!</v>
      </c>
      <c r="DT306" s="192" t="e">
        <f t="shared" si="1571"/>
        <v>#VALUE!</v>
      </c>
      <c r="DU306" s="192" t="e">
        <f t="shared" si="1572"/>
        <v>#VALUE!</v>
      </c>
      <c r="DV306" s="198" t="e">
        <f t="shared" si="1573"/>
        <v>#VALUE!</v>
      </c>
      <c r="DW306" s="198" t="e">
        <f t="shared" si="1574"/>
        <v>#DIV/0!</v>
      </c>
      <c r="DX306" s="198" t="e">
        <f t="shared" si="1575"/>
        <v>#DIV/0!</v>
      </c>
      <c r="DY306" s="198" t="e">
        <f t="shared" si="1576"/>
        <v>#VALUE!</v>
      </c>
      <c r="DZ306" s="198" t="e">
        <f t="shared" si="1577"/>
        <v>#VALUE!</v>
      </c>
      <c r="EA306" s="198" t="e">
        <f t="shared" si="1578"/>
        <v>#VALUE!</v>
      </c>
      <c r="EB306" s="198" t="e">
        <f t="shared" si="1579"/>
        <v>#VALUE!</v>
      </c>
      <c r="EC306" s="198" t="e">
        <f t="shared" si="1580"/>
        <v>#DIV/0!</v>
      </c>
      <c r="ED306" s="198" t="e">
        <f t="shared" si="1581"/>
        <v>#VALUE!</v>
      </c>
      <c r="EE306" s="198" t="e">
        <f t="shared" si="1582"/>
        <v>#VALUE!</v>
      </c>
      <c r="EF306" s="198" t="e">
        <f t="shared" ref="EF306:EO306" si="1843">DV306/SUM($DV306:$EE306)</f>
        <v>#VALUE!</v>
      </c>
      <c r="EG306" s="198" t="e">
        <f t="shared" si="1843"/>
        <v>#DIV/0!</v>
      </c>
      <c r="EH306" s="198" t="e">
        <f t="shared" si="1843"/>
        <v>#DIV/0!</v>
      </c>
      <c r="EI306" s="198" t="e">
        <f t="shared" si="1843"/>
        <v>#VALUE!</v>
      </c>
      <c r="EJ306" s="198" t="e">
        <f t="shared" si="1843"/>
        <v>#VALUE!</v>
      </c>
      <c r="EK306" s="198" t="e">
        <f t="shared" si="1843"/>
        <v>#VALUE!</v>
      </c>
      <c r="EL306" s="198" t="e">
        <f t="shared" si="1843"/>
        <v>#VALUE!</v>
      </c>
      <c r="EM306" s="198" t="e">
        <f t="shared" si="1843"/>
        <v>#DIV/0!</v>
      </c>
      <c r="EN306" s="198" t="e">
        <f t="shared" si="1843"/>
        <v>#VALUE!</v>
      </c>
      <c r="EO306" s="198" t="e">
        <f t="shared" si="1843"/>
        <v>#VALUE!</v>
      </c>
      <c r="EP306" s="511">
        <f t="shared" ref="EP306:EW306" si="1844">EP305</f>
        <v>0.08</v>
      </c>
      <c r="EQ306" s="511">
        <f t="shared" si="1844"/>
        <v>0.015</v>
      </c>
      <c r="ER306" s="511">
        <f t="shared" si="1844"/>
        <v>0.015</v>
      </c>
      <c r="ES306" s="511">
        <f t="shared" si="1844"/>
        <v>0.015</v>
      </c>
      <c r="ET306" s="511">
        <f t="shared" si="1844"/>
        <v>0.015</v>
      </c>
      <c r="EU306" s="511">
        <f t="shared" si="1844"/>
        <v>0.09</v>
      </c>
      <c r="EV306" s="511">
        <f t="shared" si="1844"/>
        <v>0.09</v>
      </c>
      <c r="EW306" s="511">
        <f t="shared" si="1844"/>
        <v>0.09</v>
      </c>
      <c r="EX306" s="420" t="str">
        <f>IF(_tag_month_day!AS302="","",_tag_month_day!AS302/100)</f>
        <v/>
      </c>
      <c r="EY306" s="420" t="str">
        <f>IF(_tag_month_day!AT302="","",_tag_month_day!AT302/100)</f>
        <v/>
      </c>
      <c r="EZ306" s="420" t="str">
        <f>IF(_tag_month_day!AU302="","",_tag_month_day!AU302/100)</f>
        <v/>
      </c>
      <c r="FA306" s="420" t="str">
        <f>IF(_tag_month_day!AV302="","",_tag_month_day!AV302/100)</f>
        <v/>
      </c>
      <c r="FB306" s="420" t="str">
        <f>IF(_tag_month_day!AW302="","",_tag_month_day!AW302/100)</f>
        <v/>
      </c>
      <c r="FC306" s="420" t="str">
        <f>IF(_tag_month_day!AX302="","",_tag_month_day!AX302/100)</f>
        <v/>
      </c>
      <c r="FD306" s="510">
        <f t="shared" si="1611"/>
        <v>0.33</v>
      </c>
      <c r="FE306" s="510">
        <f t="shared" si="1612"/>
        <v>0.19</v>
      </c>
      <c r="FF306" s="510">
        <f t="shared" si="1613"/>
        <v>0.003</v>
      </c>
      <c r="FG306" s="510">
        <f t="shared" si="1614"/>
        <v>0</v>
      </c>
      <c r="FH306" s="603">
        <f t="shared" si="1615"/>
        <v>0.0001</v>
      </c>
      <c r="FI306" s="510">
        <f t="shared" ref="FI306:FR306" si="1845">FI305</f>
        <v>0.41</v>
      </c>
      <c r="FJ306" s="510">
        <f t="shared" si="1845"/>
        <v>0.11</v>
      </c>
      <c r="FK306" s="510">
        <f t="shared" si="1845"/>
        <v>0.015</v>
      </c>
      <c r="FL306" s="510">
        <f t="shared" si="1845"/>
        <v>0</v>
      </c>
      <c r="FM306" s="603">
        <f t="shared" si="1845"/>
        <v>0.0001</v>
      </c>
      <c r="FN306" s="510" t="str">
        <f>IF(_tag_month_day!AY302="","",_tag_month_day!AY302/100)</f>
        <v/>
      </c>
      <c r="FO306" s="510" t="str">
        <f>IF(_tag_month_day!AZ302="","",_tag_month_day!AZ302/100)</f>
        <v/>
      </c>
      <c r="FP306" s="510" t="str">
        <f>IF(_tag_month_day!BA302="","",_tag_month_day!BA302/100)</f>
        <v/>
      </c>
      <c r="FQ306" s="510" t="str">
        <f>IF(_tag_month_day!BB302="","",_tag_month_day!BB302/100)</f>
        <v/>
      </c>
      <c r="FR306" s="603" t="str">
        <f>IF(_tag_month_day!BC302="","",_tag_month_day!BC302/100)</f>
        <v/>
      </c>
      <c r="FS306" s="510" t="str">
        <f>IF(_tag_month_day!BD302="","",_tag_month_day!BD302/100)</f>
        <v/>
      </c>
      <c r="FT306" s="510" t="str">
        <f>IF(_tag_month_day!BE302="","",_tag_month_day!BE302/100)</f>
        <v/>
      </c>
      <c r="FU306" s="510" t="str">
        <f>IF(_tag_month_day!BF302="","",_tag_month_day!BF302/100)</f>
        <v/>
      </c>
      <c r="FV306" s="510" t="str">
        <f>IF(_tag_month_day!BG302="","",_tag_month_day!BG302/100)</f>
        <v/>
      </c>
      <c r="FW306" s="603" t="str">
        <f>IF(_tag_month_day!BH302="","",_tag_month_day!BH302/100)</f>
        <v/>
      </c>
      <c r="FX306" s="510" t="str">
        <f>IF(_tag_month_day!BI302="","",_tag_month_day!BI302/100)</f>
        <v/>
      </c>
      <c r="FY306" s="510" t="str">
        <f>IF(_tag_month_day!BJ302="","",_tag_month_day!BJ302/100)</f>
        <v/>
      </c>
      <c r="FZ306" s="605" t="str">
        <f>IF(_tag_month_day!BK302="","",_tag_month_day!BK302/100)</f>
        <v/>
      </c>
      <c r="GA306" s="510" t="str">
        <f>IF(_tag_month_day!BL302="","",_tag_month_day!BL302/100)</f>
        <v/>
      </c>
      <c r="GB306" s="603" t="str">
        <f>IF(_tag_month_day!BM302="","",_tag_month_day!BM302/100)</f>
        <v/>
      </c>
      <c r="GC306" s="420" t="str">
        <f>IF(_tag_month_day!BN302="","",_tag_month_day!BN302/100)</f>
        <v/>
      </c>
      <c r="GD306" s="420" t="str">
        <f>IF(_tag_month_day!BO302="","",_tag_month_day!BO302/100)</f>
        <v/>
      </c>
      <c r="GE306" s="420" t="str">
        <f>IF(_tag_month_day!BP302="","",_tag_month_day!BP302/100)</f>
        <v/>
      </c>
      <c r="GF306" s="420" t="str">
        <f>IF(_tag_month_day!BQ302="","",_tag_month_day!BQ302/100)</f>
        <v/>
      </c>
      <c r="GG306" s="420" t="str">
        <f>IF(_tag_month_day!BR302="","",_tag_month_day!BR302/100)</f>
        <v/>
      </c>
      <c r="GH306" s="420" t="str">
        <f>IF(_tag_month_day!BS302="","",_tag_month_day!BS302/100)</f>
        <v/>
      </c>
      <c r="GI306" s="603" t="str">
        <f>IF(_tag_month_day!BT302="","",_tag_month_day!BT302/100)</f>
        <v/>
      </c>
      <c r="GJ306" s="612" t="str">
        <f>IF(_tag_month_day!BU302="","",_tag_month_day!BU302/100)</f>
        <v/>
      </c>
      <c r="GK306" s="620" t="str">
        <f>IF(_tag_month_day!BV302="",IF(_rlcf_month_day!A$2="","",_rlcf_month_day!A$2/100),_tag_month_day!BV302/100)</f>
        <v/>
      </c>
      <c r="GL306" s="620" t="str">
        <f>IF(_tag_month_day!BW302="",IF(_rlcf_month_day!B$2="","",_rlcf_month_day!B$2/100),_tag_month_day!BW302/100)</f>
        <v/>
      </c>
      <c r="GM306" s="621" t="str">
        <f>IF(_tag_month_day!BX302="",IF(_rlcf_month_day!C$2="","",_rlcf_month_day!C$2/100),_tag_month_day!BX302/100)</f>
        <v/>
      </c>
      <c r="GN306" s="620" t="str">
        <f>IF(_tag_month_day!BV302="",IF(_rlcf_month_day!A$2="","",_rlcf_month_day!A$2/100),_tag_month_day!BV302/100)</f>
        <v/>
      </c>
      <c r="GO306" s="620" t="str">
        <f>IF(_tag_month_day!BW302="",IF(_rlcf_month_day!B$2="","",_rlcf_month_day!B$2/100),_tag_month_day!BW302/100)</f>
        <v/>
      </c>
      <c r="GP306" s="620" t="str">
        <f>IF(_tag_month_day!CD302="",IF(_rlcf_month_day!E$2="","",_rlcf_month_day!E$2/100),_tag_month_day!CD302/100)</f>
        <v/>
      </c>
      <c r="GQ306" s="620" t="str">
        <f>IF(_tag_month_day!CE302="",IF(_rlcf_month_day!F$2="","",_rlcf_month_day!F$2/100),_tag_month_day!CE302/100)</f>
        <v/>
      </c>
      <c r="GR306" s="621" t="str">
        <f>IF(_tag_month_day!CF302="",IF(_rlcf_month_day!G$2="","",_rlcf_month_day!G$2/100),_tag_month_day!CF302/100)</f>
        <v/>
      </c>
      <c r="GS306" s="626">
        <f t="shared" ref="GS306:HH306" si="1846">GS305</f>
        <v>0.953</v>
      </c>
      <c r="GT306" s="626">
        <f t="shared" si="1846"/>
        <v>0.55</v>
      </c>
      <c r="GU306" s="626">
        <f t="shared" si="1846"/>
        <v>0.55</v>
      </c>
      <c r="GV306" s="626">
        <f t="shared" si="1846"/>
        <v>0.55</v>
      </c>
      <c r="GW306" s="626">
        <f t="shared" si="1846"/>
        <v>0.5</v>
      </c>
      <c r="GX306" s="626">
        <f t="shared" si="1846"/>
        <v>0.935</v>
      </c>
      <c r="GY306" s="626">
        <f t="shared" si="1846"/>
        <v>0.15</v>
      </c>
      <c r="GZ306" s="626">
        <f t="shared" si="1846"/>
        <v>1</v>
      </c>
      <c r="HA306" s="632">
        <f t="shared" si="1846"/>
        <v>0.047</v>
      </c>
      <c r="HB306" s="632">
        <f t="shared" si="1846"/>
        <v>0.45</v>
      </c>
      <c r="HC306" s="632">
        <f t="shared" si="1846"/>
        <v>0.45</v>
      </c>
      <c r="HD306" s="632">
        <f t="shared" si="1846"/>
        <v>0.45</v>
      </c>
      <c r="HE306" s="632">
        <f t="shared" si="1846"/>
        <v>0.5</v>
      </c>
      <c r="HF306" s="632">
        <f t="shared" si="1846"/>
        <v>0.065</v>
      </c>
      <c r="HG306" s="632">
        <f t="shared" si="1846"/>
        <v>0.85</v>
      </c>
      <c r="HH306" s="632">
        <f t="shared" si="1846"/>
        <v>0</v>
      </c>
      <c r="HI306" s="68">
        <f t="shared" si="1587"/>
        <v>0</v>
      </c>
      <c r="HJ306" s="68" t="e">
        <f t="shared" si="1618"/>
        <v>#VALUE!</v>
      </c>
      <c r="HK306" s="202">
        <f t="shared" si="1619"/>
        <v>0.85</v>
      </c>
      <c r="HL306" s="464">
        <f t="shared" si="1620"/>
        <v>550000</v>
      </c>
      <c r="HM306" s="464">
        <f t="shared" si="1621"/>
        <v>480000</v>
      </c>
      <c r="HN306" s="192" t="e">
        <f t="shared" si="1588"/>
        <v>#VALUE!</v>
      </c>
      <c r="HO306" s="192" t="e">
        <f>HN306*HK306*$HO$2/HL306*1000000</f>
        <v>#VALUE!</v>
      </c>
      <c r="HP306" s="192" t="e">
        <f>HN306*HK306*$HP$2/HM306*1000000</f>
        <v>#VALUE!</v>
      </c>
    </row>
    <row r="307" customFormat="1" spans="1:224">
      <c r="A307" s="381">
        <v>302</v>
      </c>
      <c r="B307" s="54">
        <f ca="1" t="shared" si="1622"/>
        <v>43629</v>
      </c>
      <c r="C307" s="57">
        <f t="shared" si="1623"/>
        <v>0.0416666666666667</v>
      </c>
      <c r="D307" s="68" t="str">
        <f ca="1" t="shared" si="1589"/>
        <v>白班</v>
      </c>
      <c r="E307" s="68" t="str">
        <f ca="1" t="shared" si="1590"/>
        <v>甲</v>
      </c>
      <c r="F307" s="68">
        <f ca="1">SUMPRODUCT((成本日报!$A$3:$A$95=计划!B307)*(成本日报!$B$3:$B$95=计划!$D307),成本日报!$C$3:$C$95)</f>
        <v>1</v>
      </c>
      <c r="G307" s="382">
        <f ca="1" t="shared" si="1624"/>
        <v>43629.5416666659</v>
      </c>
      <c r="H307" s="382">
        <f ca="1" t="shared" si="1591"/>
        <v>43629.5486111104</v>
      </c>
      <c r="I307" s="382">
        <f ca="1" t="shared" si="1592"/>
        <v>43629.5541666659</v>
      </c>
      <c r="J307" s="382">
        <f ca="1" t="shared" si="1593"/>
        <v>43629.5833333326</v>
      </c>
      <c r="K307" s="382">
        <f ca="1" t="shared" si="1594"/>
        <v>43629.6458333326</v>
      </c>
      <c r="L307" s="382">
        <f ca="1" t="shared" si="1595"/>
        <v>43629.6666666659</v>
      </c>
      <c r="M307" s="398" t="str">
        <f>IF(_tag_month_day!A303="","",_tag_month_day!A303)</f>
        <v/>
      </c>
      <c r="N307" s="398" t="str">
        <f>IF(_tag_month_day!B303="","",_tag_month_day!B303)</f>
        <v/>
      </c>
      <c r="O307" s="399" t="e">
        <f t="shared" si="1596"/>
        <v>#VALUE!</v>
      </c>
      <c r="P307" s="398" t="str">
        <f>IF(_tag_month_day!C303="","",_tag_month_day!C303)</f>
        <v/>
      </c>
      <c r="Q307" s="398" t="str">
        <f>IF(_tag_month_day!D303="","",_tag_month_day!D303)</f>
        <v/>
      </c>
      <c r="R307" s="416">
        <f>IF(_tag_month_day!CB303="",R306,_tag_month_day!CB303/100)</f>
        <v>0.07</v>
      </c>
      <c r="S307" s="417" t="str">
        <f>IF(_tag_month_day!E303="","",_tag_month_day!E303)</f>
        <v/>
      </c>
      <c r="T307" s="417" t="str">
        <f>IF(_tag_month_day!F303="","",_tag_month_day!F303)</f>
        <v/>
      </c>
      <c r="U307" s="418" t="e">
        <f t="shared" si="1550"/>
        <v>#VALUE!</v>
      </c>
      <c r="V307" s="53" t="e">
        <f t="shared" si="1551"/>
        <v>#VALUE!</v>
      </c>
      <c r="W307" s="419" t="str">
        <f>IF(_jhy_month_day!A303="","",_jhy_month_day!A303)</f>
        <v/>
      </c>
      <c r="X307" s="420" t="str">
        <f>IF(_jhy_month_day!B303="","",_jhy_month_day!B303/100)</f>
        <v/>
      </c>
      <c r="Y307" s="420" t="str">
        <f>IF(_jhy_month_day!C303="","",_jhy_month_day!C303/100)</f>
        <v/>
      </c>
      <c r="Z307" s="439">
        <f t="shared" si="1641"/>
        <v>76</v>
      </c>
      <c r="AA307" s="440" t="str">
        <f>IF(_tag_month_day!G303="","",_tag_month_day!G303/100)</f>
        <v/>
      </c>
      <c r="AB307" s="440" t="str">
        <f>IF(_tag_month_day!H303="","",_tag_month_day!H303/100)</f>
        <v/>
      </c>
      <c r="AC307" s="193">
        <f t="shared" si="1597"/>
        <v>1.59963432013121</v>
      </c>
      <c r="AD307" s="441" t="str">
        <f t="shared" si="1598"/>
        <v/>
      </c>
      <c r="AE307" s="442" t="str">
        <f t="shared" si="1599"/>
        <v/>
      </c>
      <c r="AF307" s="443">
        <v>1</v>
      </c>
      <c r="AG307" s="68" t="str">
        <f>IF(_duihao_month_day!A303="","",_duihao_month_day!A303)</f>
        <v/>
      </c>
      <c r="AH307" s="463">
        <f>IF(_gyk_month_day!B303="",AH306,_gyk_month_day!B303)</f>
        <v>820</v>
      </c>
      <c r="AI307" s="464"/>
      <c r="AJ307" s="68" t="str">
        <f>IF(_tag_month_day!I303="","",_tag_month_day!I303)</f>
        <v/>
      </c>
      <c r="AK307" s="465" t="str">
        <f>IF(_tzyy_month_day!A303="","",_tzyy_month_day!A303)</f>
        <v/>
      </c>
      <c r="AL307" s="465" t="str">
        <f>IF(_tzyy_month_day!B303="","",_tzyy_month_day!B303)</f>
        <v/>
      </c>
      <c r="AM307" s="465" t="str">
        <f>IF(_tzyy_month_day!C303="","",_tzyy_month_day!C303)</f>
        <v/>
      </c>
      <c r="AN307" s="466" t="str">
        <f>IF(_tag_month_day!CG303="","",_tag_month_day!CG303)</f>
        <v/>
      </c>
      <c r="AO307" s="466" t="str">
        <f>IF(_tag_month_day!CH303="","",_tag_month_day!CH303)</f>
        <v/>
      </c>
      <c r="AP307" s="486" t="e">
        <f t="shared" si="1600"/>
        <v>#VALUE!</v>
      </c>
      <c r="AQ307" s="487" t="str">
        <f>IF(_tag_month_day!J303="","",_tag_month_day!J303/100)</f>
        <v/>
      </c>
      <c r="AR307" s="488">
        <f t="shared" si="1601"/>
        <v>1.3</v>
      </c>
      <c r="AS307" s="489" t="e">
        <f t="shared" si="1552"/>
        <v>#VALUE!</v>
      </c>
      <c r="AT307" s="489">
        <f t="shared" si="1602"/>
        <v>0</v>
      </c>
      <c r="AU307" s="490" t="str">
        <f>IF(_tag_month_day!K303="","",_tag_month_day!K303)</f>
        <v/>
      </c>
      <c r="AV307" s="491" t="str">
        <f>IF(_tag_month_day!L303="","",_tag_month_day!L303/100)</f>
        <v/>
      </c>
      <c r="AW307" s="420">
        <f t="shared" si="1524"/>
        <v>0</v>
      </c>
      <c r="AX307" s="420">
        <f t="shared" si="1603"/>
        <v>0</v>
      </c>
      <c r="AY307" s="420" t="str">
        <f>IF(_tag_month_day!M303="","",_tag_month_day!M303/100)</f>
        <v/>
      </c>
      <c r="AZ307" s="420" t="str">
        <f>IF(_tag_month_day!N303="","",_tag_month_day!N303/100)</f>
        <v/>
      </c>
      <c r="BA307" s="420" t="str">
        <f>IF(_tag_month_day!O303="","",_tag_month_day!O303/100)</f>
        <v/>
      </c>
      <c r="BB307" s="496" t="str">
        <f>IF(_tag_month_day!P303="","",_tag_month_day!P303/100)</f>
        <v/>
      </c>
      <c r="BC307" s="496">
        <f t="shared" si="1604"/>
        <v>0</v>
      </c>
      <c r="BD307" s="496" t="str">
        <f>IF(_tag_month_day!Q303="","",_tag_month_day!Q303/100)</f>
        <v/>
      </c>
      <c r="BE307" s="510" t="str">
        <f>IF(_tag_month_day!R303="","",_tag_month_day!R303/100)</f>
        <v/>
      </c>
      <c r="BF307" s="413" t="str">
        <f>IF(_tag_month_day!CC303="","",_tag_month_day!CC303/100)</f>
        <v/>
      </c>
      <c r="BG307" s="511" t="e">
        <f t="shared" si="1553"/>
        <v>#VALUE!</v>
      </c>
      <c r="BH307" s="198">
        <f t="shared" si="1554"/>
        <v>0</v>
      </c>
      <c r="BI307" s="512" t="e">
        <f>IF(CX307=0,BI306,(DK307*查询!$R$5+DL307*查询!$Q$5+DM307*查询!$N$5+DN307*查询!$O$5+DO307*查询!$P$5)*AF307/CX307)</f>
        <v>#VALUE!</v>
      </c>
      <c r="BJ307" s="512" t="e">
        <f>IF(CX307=0,BJ306,(DP307*查询!$S$5+DQ307*查询!$T$5+DR307*查询!$U$5)*AF307/CX307)</f>
        <v>#VALUE!</v>
      </c>
      <c r="BK307" s="512">
        <f t="shared" si="1605"/>
        <v>1</v>
      </c>
      <c r="BL307" s="513" t="str">
        <f>IF(_cfyc_month_day!A303="","",_cfyc_month_day!A303)</f>
        <v/>
      </c>
      <c r="BM307" s="513" t="str">
        <f>IF(_cfyc_month_day!B303="","",_cfyc_month_day!B303)</f>
        <v/>
      </c>
      <c r="BN307" s="513" t="str">
        <f>IF(_cfyc_month_day!C303="","",_cfyc_month_day!C303)</f>
        <v/>
      </c>
      <c r="BO307" s="522" t="str">
        <f>IF(_cfyc_month_day!D303="","",_cfyc_month_day!D303)</f>
        <v/>
      </c>
      <c r="BP307" s="522" t="str">
        <f>IF(_cfyc_month_day!E303="","",_cfyc_month_day!E303)</f>
        <v/>
      </c>
      <c r="BQ307" s="522" t="str">
        <f>IF(_cfyc_month_day!F303="","",_cfyc_month_day!F303)</f>
        <v/>
      </c>
      <c r="BR307" s="513" t="str">
        <f>IF(_tag_month_day!T303="","",_tag_month_day!T303)</f>
        <v/>
      </c>
      <c r="BS307" s="513" t="str">
        <f>IF(_tag_month_day!U303="","",_tag_month_day!U303)</f>
        <v/>
      </c>
      <c r="BT307" s="523" t="str">
        <f t="shared" si="1606"/>
        <v/>
      </c>
      <c r="BU307" s="223" t="str">
        <f>IF(_tag_month_day!V303="","",_tag_month_day!V303)</f>
        <v/>
      </c>
      <c r="BV307" s="206" t="str">
        <f>IF(_tag_month_day!W303="","",_tag_month_day!W303)</f>
        <v/>
      </c>
      <c r="BW307" s="540" t="str">
        <f>IF(_tag_month_day!X303="","",_tag_month_day!X303)</f>
        <v/>
      </c>
      <c r="BX307" s="540" t="str">
        <f>IF(_tag_month_day!Y303="","",_tag_month_day!Y303)</f>
        <v/>
      </c>
      <c r="BY307" s="541">
        <f ca="1" t="shared" si="1607"/>
        <v>43629.6666666659</v>
      </c>
      <c r="BZ307" s="542" t="s">
        <v>215</v>
      </c>
      <c r="CA307" s="543" t="str">
        <f>IF(_jhy2_month_day!A303="","",_jhy2_month_day!A303)</f>
        <v/>
      </c>
      <c r="CB307" s="464" t="str">
        <f>IF(_jhy2_month_day!B303="","",_jhy2_month_day!B303)</f>
        <v/>
      </c>
      <c r="CC307" s="464" t="str">
        <f>IF(_jhy2_month_day!C303="","",_jhy2_month_day!C303)</f>
        <v/>
      </c>
      <c r="CD307" s="464" t="str">
        <f>IF(_jhy2_month_day!D303="","",_jhy2_month_day!D303)</f>
        <v/>
      </c>
      <c r="CE307" s="464" t="str">
        <f>IF(_jhy2_month_day!E303="","",_jhy2_month_day!E303)</f>
        <v/>
      </c>
      <c r="CF307" s="464" t="str">
        <f>IF(_jhy2_month_day!F303="","",_jhy2_month_day!F303)</f>
        <v/>
      </c>
      <c r="CG307" s="464" t="str">
        <f>IF(_jhy2_month_day!G303="","",_jhy2_month_day!G303)</f>
        <v/>
      </c>
      <c r="CH307" s="464" t="str">
        <f>IF(_jhy2_month_day!H303="","",_jhy2_month_day!H303)</f>
        <v/>
      </c>
      <c r="CI307" s="464" t="str">
        <f>IF(_jhy2_month_day!I303="","",_jhy2_month_day!I303)</f>
        <v/>
      </c>
      <c r="CJ307" s="464" t="str">
        <f>IF(_jhy2_month_day!J303="","",_jhy2_month_day!J303)</f>
        <v/>
      </c>
      <c r="CK307" s="464" t="str">
        <f>IF(_jhy2_month_day!K303="","",_jhy2_month_day!K303)</f>
        <v/>
      </c>
      <c r="CL307" s="562" t="str">
        <f>IF(_jhy2_month_day!L303="","",_jhy2_month_day!L303)</f>
        <v/>
      </c>
      <c r="CM307" s="562" t="str">
        <f>IF(_jhy2_month_day!M303="","",_jhy2_month_day!M303)</f>
        <v/>
      </c>
      <c r="CN307" s="562" t="str">
        <f>IF(_jhy2_month_day!N303="","",_jhy2_month_day!N303)</f>
        <v/>
      </c>
      <c r="CO307" s="562" t="str">
        <f>IF(_jhy2_month_day!O303="","",_jhy2_month_day!O303)</f>
        <v/>
      </c>
      <c r="CP307" s="562" t="str">
        <f>IF(_jhy2_month_day!P303="","",_jhy2_month_day!P303)</f>
        <v/>
      </c>
      <c r="CQ307" s="562" t="str">
        <f>IF(_jhy2_month_day!Q303="","",_jhy2_month_day!Q303)</f>
        <v/>
      </c>
      <c r="CR307" s="563" t="str">
        <f>IF(_jhy2_month_day!R303="","",_jhy2_month_day!R303)</f>
        <v/>
      </c>
      <c r="CS307" s="576" t="str">
        <f>IF(_jhy2_month_day!S303="","",_jhy2_month_day!S303)</f>
        <v/>
      </c>
      <c r="CT307" s="562" t="str">
        <f>IF(_jhy2_month_day!T303="","",_jhy2_month_day!T303)</f>
        <v/>
      </c>
      <c r="CU307" s="577" t="e">
        <f t="shared" si="1555"/>
        <v>#VALUE!</v>
      </c>
      <c r="CV307" s="198" t="e">
        <f t="shared" si="1556"/>
        <v>#VALUE!</v>
      </c>
      <c r="CW307" s="192" t="e">
        <f t="shared" si="1557"/>
        <v>#VALUE!</v>
      </c>
      <c r="CX307" s="192" t="e">
        <f t="shared" si="1558"/>
        <v>#VALUE!</v>
      </c>
      <c r="CY307" s="202" t="e">
        <f t="shared" si="1559"/>
        <v>#VALUE!</v>
      </c>
      <c r="CZ307" s="192" t="e">
        <f t="shared" ref="CZ307:DI307" si="1847">$AJ307*EF307</f>
        <v>#VALUE!</v>
      </c>
      <c r="DA307" s="192" t="e">
        <f t="shared" si="1847"/>
        <v>#VALUE!</v>
      </c>
      <c r="DB307" s="192" t="e">
        <f t="shared" si="1847"/>
        <v>#VALUE!</v>
      </c>
      <c r="DC307" s="192" t="e">
        <f t="shared" si="1847"/>
        <v>#VALUE!</v>
      </c>
      <c r="DD307" s="192" t="e">
        <f t="shared" si="1847"/>
        <v>#VALUE!</v>
      </c>
      <c r="DE307" s="192" t="e">
        <f t="shared" si="1847"/>
        <v>#VALUE!</v>
      </c>
      <c r="DF307" s="192" t="e">
        <f t="shared" si="1847"/>
        <v>#VALUE!</v>
      </c>
      <c r="DG307" s="192" t="e">
        <f t="shared" si="1847"/>
        <v>#VALUE!</v>
      </c>
      <c r="DH307" s="192" t="e">
        <f t="shared" si="1847"/>
        <v>#VALUE!</v>
      </c>
      <c r="DI307" s="192" t="e">
        <f t="shared" si="1847"/>
        <v>#VALUE!</v>
      </c>
      <c r="DJ307" s="192" t="e">
        <f t="shared" si="1561"/>
        <v>#VALUE!</v>
      </c>
      <c r="DK307" s="192" t="e">
        <f t="shared" si="1562"/>
        <v>#VALUE!</v>
      </c>
      <c r="DL307" s="192" t="e">
        <f t="shared" si="1563"/>
        <v>#VALUE!</v>
      </c>
      <c r="DM307" s="192" t="e">
        <f t="shared" si="1564"/>
        <v>#VALUE!</v>
      </c>
      <c r="DN307" s="192" t="e">
        <f t="shared" si="1565"/>
        <v>#VALUE!</v>
      </c>
      <c r="DO307" s="192" t="e">
        <f t="shared" si="1566"/>
        <v>#VALUE!</v>
      </c>
      <c r="DP307" s="192" t="e">
        <f t="shared" si="1567"/>
        <v>#VALUE!</v>
      </c>
      <c r="DQ307" s="192" t="e">
        <f t="shared" si="1568"/>
        <v>#VALUE!</v>
      </c>
      <c r="DR307" s="192" t="e">
        <f t="shared" si="1569"/>
        <v>#VALUE!</v>
      </c>
      <c r="DS307" s="192" t="e">
        <f t="shared" si="1570"/>
        <v>#VALUE!</v>
      </c>
      <c r="DT307" s="192" t="e">
        <f t="shared" si="1571"/>
        <v>#VALUE!</v>
      </c>
      <c r="DU307" s="192" t="e">
        <f t="shared" si="1572"/>
        <v>#VALUE!</v>
      </c>
      <c r="DV307" s="198" t="e">
        <f t="shared" si="1573"/>
        <v>#VALUE!</v>
      </c>
      <c r="DW307" s="198" t="e">
        <f t="shared" si="1574"/>
        <v>#DIV/0!</v>
      </c>
      <c r="DX307" s="198" t="e">
        <f t="shared" si="1575"/>
        <v>#DIV/0!</v>
      </c>
      <c r="DY307" s="198" t="e">
        <f t="shared" si="1576"/>
        <v>#VALUE!</v>
      </c>
      <c r="DZ307" s="198" t="e">
        <f t="shared" si="1577"/>
        <v>#VALUE!</v>
      </c>
      <c r="EA307" s="198" t="e">
        <f t="shared" si="1578"/>
        <v>#VALUE!</v>
      </c>
      <c r="EB307" s="198" t="e">
        <f t="shared" si="1579"/>
        <v>#VALUE!</v>
      </c>
      <c r="EC307" s="198" t="e">
        <f t="shared" si="1580"/>
        <v>#DIV/0!</v>
      </c>
      <c r="ED307" s="198" t="e">
        <f t="shared" si="1581"/>
        <v>#VALUE!</v>
      </c>
      <c r="EE307" s="198" t="e">
        <f t="shared" si="1582"/>
        <v>#VALUE!</v>
      </c>
      <c r="EF307" s="198" t="e">
        <f t="shared" ref="EF307:EO307" si="1848">DV307/SUM($DV307:$EE307)</f>
        <v>#VALUE!</v>
      </c>
      <c r="EG307" s="198" t="e">
        <f t="shared" si="1848"/>
        <v>#DIV/0!</v>
      </c>
      <c r="EH307" s="198" t="e">
        <f t="shared" si="1848"/>
        <v>#DIV/0!</v>
      </c>
      <c r="EI307" s="198" t="e">
        <f t="shared" si="1848"/>
        <v>#VALUE!</v>
      </c>
      <c r="EJ307" s="198" t="e">
        <f t="shared" si="1848"/>
        <v>#VALUE!</v>
      </c>
      <c r="EK307" s="198" t="e">
        <f t="shared" si="1848"/>
        <v>#VALUE!</v>
      </c>
      <c r="EL307" s="198" t="e">
        <f t="shared" si="1848"/>
        <v>#VALUE!</v>
      </c>
      <c r="EM307" s="198" t="e">
        <f t="shared" si="1848"/>
        <v>#DIV/0!</v>
      </c>
      <c r="EN307" s="198" t="e">
        <f t="shared" si="1848"/>
        <v>#VALUE!</v>
      </c>
      <c r="EO307" s="198" t="e">
        <f t="shared" si="1848"/>
        <v>#VALUE!</v>
      </c>
      <c r="EP307" s="511">
        <f t="shared" ref="EP307:EW307" si="1849">EP306</f>
        <v>0.08</v>
      </c>
      <c r="EQ307" s="511">
        <f t="shared" si="1849"/>
        <v>0.015</v>
      </c>
      <c r="ER307" s="511">
        <f t="shared" si="1849"/>
        <v>0.015</v>
      </c>
      <c r="ES307" s="511">
        <f t="shared" si="1849"/>
        <v>0.015</v>
      </c>
      <c r="ET307" s="511">
        <f t="shared" si="1849"/>
        <v>0.015</v>
      </c>
      <c r="EU307" s="511">
        <f t="shared" si="1849"/>
        <v>0.09</v>
      </c>
      <c r="EV307" s="511">
        <f t="shared" si="1849"/>
        <v>0.09</v>
      </c>
      <c r="EW307" s="511">
        <f t="shared" si="1849"/>
        <v>0.09</v>
      </c>
      <c r="EX307" s="420" t="str">
        <f>IF(_tag_month_day!AS303="","",_tag_month_day!AS303/100)</f>
        <v/>
      </c>
      <c r="EY307" s="420" t="str">
        <f>IF(_tag_month_day!AT303="","",_tag_month_day!AT303/100)</f>
        <v/>
      </c>
      <c r="EZ307" s="420" t="str">
        <f>IF(_tag_month_day!AU303="","",_tag_month_day!AU303/100)</f>
        <v/>
      </c>
      <c r="FA307" s="420" t="str">
        <f>IF(_tag_month_day!AV303="","",_tag_month_day!AV303/100)</f>
        <v/>
      </c>
      <c r="FB307" s="420" t="str">
        <f>IF(_tag_month_day!AW303="","",_tag_month_day!AW303/100)</f>
        <v/>
      </c>
      <c r="FC307" s="420" t="str">
        <f>IF(_tag_month_day!AX303="","",_tag_month_day!AX303/100)</f>
        <v/>
      </c>
      <c r="FD307" s="510">
        <f t="shared" si="1611"/>
        <v>0.33</v>
      </c>
      <c r="FE307" s="510">
        <f t="shared" si="1612"/>
        <v>0.19</v>
      </c>
      <c r="FF307" s="510">
        <f t="shared" si="1613"/>
        <v>0.003</v>
      </c>
      <c r="FG307" s="510">
        <f t="shared" si="1614"/>
        <v>0</v>
      </c>
      <c r="FH307" s="603">
        <f t="shared" si="1615"/>
        <v>0.0001</v>
      </c>
      <c r="FI307" s="510">
        <f t="shared" ref="FI307:FR307" si="1850">FI306</f>
        <v>0.41</v>
      </c>
      <c r="FJ307" s="510">
        <f t="shared" si="1850"/>
        <v>0.11</v>
      </c>
      <c r="FK307" s="510">
        <f t="shared" si="1850"/>
        <v>0.015</v>
      </c>
      <c r="FL307" s="510">
        <f t="shared" si="1850"/>
        <v>0</v>
      </c>
      <c r="FM307" s="603">
        <f t="shared" si="1850"/>
        <v>0.0001</v>
      </c>
      <c r="FN307" s="510" t="str">
        <f>IF(_tag_month_day!AY303="","",_tag_month_day!AY303/100)</f>
        <v/>
      </c>
      <c r="FO307" s="510" t="str">
        <f>IF(_tag_month_day!AZ303="","",_tag_month_day!AZ303/100)</f>
        <v/>
      </c>
      <c r="FP307" s="510" t="str">
        <f>IF(_tag_month_day!BA303="","",_tag_month_day!BA303/100)</f>
        <v/>
      </c>
      <c r="FQ307" s="510" t="str">
        <f>IF(_tag_month_day!BB303="","",_tag_month_day!BB303/100)</f>
        <v/>
      </c>
      <c r="FR307" s="603" t="str">
        <f>IF(_tag_month_day!BC303="","",_tag_month_day!BC303/100)</f>
        <v/>
      </c>
      <c r="FS307" s="510" t="str">
        <f>IF(_tag_month_day!BD303="","",_tag_month_day!BD303/100)</f>
        <v/>
      </c>
      <c r="FT307" s="510" t="str">
        <f>IF(_tag_month_day!BE303="","",_tag_month_day!BE303/100)</f>
        <v/>
      </c>
      <c r="FU307" s="510" t="str">
        <f>IF(_tag_month_day!BF303="","",_tag_month_day!BF303/100)</f>
        <v/>
      </c>
      <c r="FV307" s="510" t="str">
        <f>IF(_tag_month_day!BG303="","",_tag_month_day!BG303/100)</f>
        <v/>
      </c>
      <c r="FW307" s="603" t="str">
        <f>IF(_tag_month_day!BH303="","",_tag_month_day!BH303/100)</f>
        <v/>
      </c>
      <c r="FX307" s="510" t="str">
        <f>IF(_tag_month_day!BI303="","",_tag_month_day!BI303/100)</f>
        <v/>
      </c>
      <c r="FY307" s="510" t="str">
        <f>IF(_tag_month_day!BJ303="","",_tag_month_day!BJ303/100)</f>
        <v/>
      </c>
      <c r="FZ307" s="605" t="str">
        <f>IF(_tag_month_day!BK303="","",_tag_month_day!BK303/100)</f>
        <v/>
      </c>
      <c r="GA307" s="510" t="str">
        <f>IF(_tag_month_day!BL303="","",_tag_month_day!BL303/100)</f>
        <v/>
      </c>
      <c r="GB307" s="603" t="str">
        <f>IF(_tag_month_day!BM303="","",_tag_month_day!BM303/100)</f>
        <v/>
      </c>
      <c r="GC307" s="420" t="str">
        <f>IF(_tag_month_day!BN303="","",_tag_month_day!BN303/100)</f>
        <v/>
      </c>
      <c r="GD307" s="420" t="str">
        <f>IF(_tag_month_day!BO303="","",_tag_month_day!BO303/100)</f>
        <v/>
      </c>
      <c r="GE307" s="420" t="str">
        <f>IF(_tag_month_day!BP303="","",_tag_month_day!BP303/100)</f>
        <v/>
      </c>
      <c r="GF307" s="420" t="str">
        <f>IF(_tag_month_day!BQ303="","",_tag_month_day!BQ303/100)</f>
        <v/>
      </c>
      <c r="GG307" s="420" t="str">
        <f>IF(_tag_month_day!BR303="","",_tag_month_day!BR303/100)</f>
        <v/>
      </c>
      <c r="GH307" s="420" t="str">
        <f>IF(_tag_month_day!BS303="","",_tag_month_day!BS303/100)</f>
        <v/>
      </c>
      <c r="GI307" s="603" t="str">
        <f>IF(_tag_month_day!BT303="","",_tag_month_day!BT303/100)</f>
        <v/>
      </c>
      <c r="GJ307" s="612" t="str">
        <f>IF(_tag_month_day!BU303="","",_tag_month_day!BU303/100)</f>
        <v/>
      </c>
      <c r="GK307" s="620" t="str">
        <f>IF(_tag_month_day!BV303="",IF(_rlcf_month_day!A$2="","",_rlcf_month_day!A$2/100),_tag_month_day!BV303/100)</f>
        <v/>
      </c>
      <c r="GL307" s="620" t="str">
        <f>IF(_tag_month_day!BW303="",IF(_rlcf_month_day!B$2="","",_rlcf_month_day!B$2/100),_tag_month_day!BW303/100)</f>
        <v/>
      </c>
      <c r="GM307" s="621" t="str">
        <f>IF(_tag_month_day!BX303="",IF(_rlcf_month_day!C$2="","",_rlcf_month_day!C$2/100),_tag_month_day!BX303/100)</f>
        <v/>
      </c>
      <c r="GN307" s="620" t="str">
        <f>IF(_tag_month_day!BV303="",IF(_rlcf_month_day!A$2="","",_rlcf_month_day!A$2/100),_tag_month_day!BV303/100)</f>
        <v/>
      </c>
      <c r="GO307" s="620" t="str">
        <f>IF(_tag_month_day!BW303="",IF(_rlcf_month_day!B$2="","",_rlcf_month_day!B$2/100),_tag_month_day!BW303/100)</f>
        <v/>
      </c>
      <c r="GP307" s="620" t="str">
        <f>IF(_tag_month_day!CD303="",IF(_rlcf_month_day!E$2="","",_rlcf_month_day!E$2/100),_tag_month_day!CD303/100)</f>
        <v/>
      </c>
      <c r="GQ307" s="620" t="str">
        <f>IF(_tag_month_day!CE303="",IF(_rlcf_month_day!F$2="","",_rlcf_month_day!F$2/100),_tag_month_day!CE303/100)</f>
        <v/>
      </c>
      <c r="GR307" s="621" t="str">
        <f>IF(_tag_month_day!CF303="",IF(_rlcf_month_day!G$2="","",_rlcf_month_day!G$2/100),_tag_month_day!CF303/100)</f>
        <v/>
      </c>
      <c r="GS307" s="626">
        <f t="shared" ref="GS307:HH307" si="1851">GS306</f>
        <v>0.953</v>
      </c>
      <c r="GT307" s="626">
        <f t="shared" si="1851"/>
        <v>0.55</v>
      </c>
      <c r="GU307" s="626">
        <f t="shared" si="1851"/>
        <v>0.55</v>
      </c>
      <c r="GV307" s="626">
        <f t="shared" si="1851"/>
        <v>0.55</v>
      </c>
      <c r="GW307" s="626">
        <f t="shared" si="1851"/>
        <v>0.5</v>
      </c>
      <c r="GX307" s="626">
        <f t="shared" si="1851"/>
        <v>0.935</v>
      </c>
      <c r="GY307" s="626">
        <f t="shared" si="1851"/>
        <v>0.15</v>
      </c>
      <c r="GZ307" s="626">
        <f t="shared" si="1851"/>
        <v>1</v>
      </c>
      <c r="HA307" s="632">
        <f t="shared" si="1851"/>
        <v>0.047</v>
      </c>
      <c r="HB307" s="632">
        <f t="shared" si="1851"/>
        <v>0.45</v>
      </c>
      <c r="HC307" s="632">
        <f t="shared" si="1851"/>
        <v>0.45</v>
      </c>
      <c r="HD307" s="632">
        <f t="shared" si="1851"/>
        <v>0.45</v>
      </c>
      <c r="HE307" s="632">
        <f t="shared" si="1851"/>
        <v>0.5</v>
      </c>
      <c r="HF307" s="632">
        <f t="shared" si="1851"/>
        <v>0.065</v>
      </c>
      <c r="HG307" s="632">
        <f t="shared" si="1851"/>
        <v>0.85</v>
      </c>
      <c r="HH307" s="632">
        <f t="shared" si="1851"/>
        <v>0</v>
      </c>
      <c r="HI307" s="68" t="e">
        <f t="shared" si="1587"/>
        <v>#VALUE!</v>
      </c>
      <c r="HJ307" s="68" t="e">
        <f t="shared" si="1618"/>
        <v>#VALUE!</v>
      </c>
      <c r="HK307" s="202">
        <f t="shared" si="1619"/>
        <v>0.85</v>
      </c>
      <c r="HL307" s="464">
        <f t="shared" si="1620"/>
        <v>550000</v>
      </c>
      <c r="HM307" s="464">
        <f t="shared" si="1621"/>
        <v>480000</v>
      </c>
      <c r="HN307" s="192" t="e">
        <f t="shared" si="1588"/>
        <v>#VALUE!</v>
      </c>
      <c r="HO307" s="192" t="e">
        <f>HN307*HK307*$HO$2/HL307*1000000</f>
        <v>#VALUE!</v>
      </c>
      <c r="HP307" s="192" t="e">
        <f>HN307*HK307*$HP$2/HM307*1000000</f>
        <v>#VALUE!</v>
      </c>
    </row>
    <row r="308" customFormat="1" spans="1:224">
      <c r="A308" s="381">
        <v>303</v>
      </c>
      <c r="B308" s="54">
        <f ca="1" t="shared" si="1622"/>
        <v>43629</v>
      </c>
      <c r="C308" s="57">
        <f t="shared" si="1623"/>
        <v>0.0416666666666667</v>
      </c>
      <c r="D308" s="68" t="str">
        <f ca="1" t="shared" si="1589"/>
        <v>白班</v>
      </c>
      <c r="E308" s="68" t="str">
        <f ca="1" t="shared" si="1590"/>
        <v>甲</v>
      </c>
      <c r="F308" s="68">
        <f ca="1">SUMPRODUCT((成本日报!$A$3:$A$95=计划!B308)*(成本日报!$B$3:$B$95=计划!$D308),成本日报!$C$3:$C$95)</f>
        <v>1</v>
      </c>
      <c r="G308" s="382">
        <f ca="1" t="shared" si="1624"/>
        <v>43629.5833333326</v>
      </c>
      <c r="H308" s="382">
        <f ca="1" t="shared" si="1591"/>
        <v>43629.590277777</v>
      </c>
      <c r="I308" s="382">
        <f ca="1" t="shared" si="1592"/>
        <v>43629.5958333326</v>
      </c>
      <c r="J308" s="382">
        <f ca="1" t="shared" si="1593"/>
        <v>43629.6249999993</v>
      </c>
      <c r="K308" s="382">
        <f ca="1" t="shared" si="1594"/>
        <v>43629.6874999993</v>
      </c>
      <c r="L308" s="382">
        <f ca="1" t="shared" si="1595"/>
        <v>43629.7083333326</v>
      </c>
      <c r="M308" s="398" t="str">
        <f>IF(_tag_month_day!A304="","",_tag_month_day!A304)</f>
        <v/>
      </c>
      <c r="N308" s="398" t="str">
        <f>IF(_tag_month_day!B304="","",_tag_month_day!B304)</f>
        <v/>
      </c>
      <c r="O308" s="399" t="e">
        <f t="shared" si="1596"/>
        <v>#VALUE!</v>
      </c>
      <c r="P308" s="398" t="str">
        <f>IF(_tag_month_day!C304="","",_tag_month_day!C304)</f>
        <v/>
      </c>
      <c r="Q308" s="398" t="str">
        <f>IF(_tag_month_day!D304="","",_tag_month_day!D304)</f>
        <v/>
      </c>
      <c r="R308" s="416">
        <f>IF(_tag_month_day!CB304="",R307,_tag_month_day!CB304/100)</f>
        <v>0.07</v>
      </c>
      <c r="S308" s="417" t="str">
        <f>IF(_tag_month_day!E304="","",_tag_month_day!E304)</f>
        <v/>
      </c>
      <c r="T308" s="417" t="str">
        <f>IF(_tag_month_day!F304="","",_tag_month_day!F304)</f>
        <v/>
      </c>
      <c r="U308" s="418" t="e">
        <f t="shared" si="1550"/>
        <v>#VALUE!</v>
      </c>
      <c r="V308" s="53" t="e">
        <f t="shared" si="1551"/>
        <v>#VALUE!</v>
      </c>
      <c r="W308" s="419" t="str">
        <f>IF(_jhy_month_day!A304="","",_jhy_month_day!A304)</f>
        <v/>
      </c>
      <c r="X308" s="420" t="str">
        <f>IF(_jhy_month_day!B304="","",_jhy_month_day!B304/100)</f>
        <v/>
      </c>
      <c r="Y308" s="420" t="str">
        <f>IF(_jhy_month_day!C304="","",_jhy_month_day!C304/100)</f>
        <v/>
      </c>
      <c r="Z308" s="439">
        <f t="shared" si="1641"/>
        <v>76</v>
      </c>
      <c r="AA308" s="440" t="str">
        <f>IF(_tag_month_day!G304="","",_tag_month_day!G304/100)</f>
        <v/>
      </c>
      <c r="AB308" s="440" t="str">
        <f>IF(_tag_month_day!H304="","",_tag_month_day!H304/100)</f>
        <v/>
      </c>
      <c r="AC308" s="193">
        <f t="shared" si="1597"/>
        <v>1.59963432013121</v>
      </c>
      <c r="AD308" s="441" t="str">
        <f t="shared" si="1598"/>
        <v/>
      </c>
      <c r="AE308" s="442" t="str">
        <f t="shared" si="1599"/>
        <v/>
      </c>
      <c r="AF308" s="443">
        <v>1</v>
      </c>
      <c r="AG308" s="68" t="str">
        <f>IF(_duihao_month_day!A304="","",_duihao_month_day!A304)</f>
        <v/>
      </c>
      <c r="AH308" s="463">
        <f>IF(_gyk_month_day!B304="",AH307,_gyk_month_day!B304)</f>
        <v>820</v>
      </c>
      <c r="AI308" s="464"/>
      <c r="AJ308" s="68" t="str">
        <f>IF(_tag_month_day!I304="","",_tag_month_day!I304)</f>
        <v/>
      </c>
      <c r="AK308" s="465" t="str">
        <f>IF(_tzyy_month_day!A304="","",_tzyy_month_day!A304)</f>
        <v/>
      </c>
      <c r="AL308" s="465" t="str">
        <f>IF(_tzyy_month_day!B304="","",_tzyy_month_day!B304)</f>
        <v/>
      </c>
      <c r="AM308" s="465" t="str">
        <f>IF(_tzyy_month_day!C304="","",_tzyy_month_day!C304)</f>
        <v/>
      </c>
      <c r="AN308" s="466" t="str">
        <f>IF(_tag_month_day!CG304="","",_tag_month_day!CG304)</f>
        <v/>
      </c>
      <c r="AO308" s="466" t="str">
        <f>IF(_tag_month_day!CH304="","",_tag_month_day!CH304)</f>
        <v/>
      </c>
      <c r="AP308" s="486" t="e">
        <f t="shared" si="1600"/>
        <v>#VALUE!</v>
      </c>
      <c r="AQ308" s="487" t="str">
        <f>IF(_tag_month_day!J304="","",_tag_month_day!J304/100)</f>
        <v/>
      </c>
      <c r="AR308" s="488">
        <f t="shared" si="1601"/>
        <v>1.3</v>
      </c>
      <c r="AS308" s="489" t="e">
        <f t="shared" si="1552"/>
        <v>#VALUE!</v>
      </c>
      <c r="AT308" s="489">
        <f t="shared" si="1602"/>
        <v>0</v>
      </c>
      <c r="AU308" s="490" t="str">
        <f>IF(_tag_month_day!K304="","",_tag_month_day!K304)</f>
        <v/>
      </c>
      <c r="AV308" s="491" t="str">
        <f>IF(_tag_month_day!L304="","",_tag_month_day!L304/100)</f>
        <v/>
      </c>
      <c r="AW308" s="420">
        <f t="shared" si="1524"/>
        <v>0</v>
      </c>
      <c r="AX308" s="420">
        <f t="shared" si="1603"/>
        <v>0</v>
      </c>
      <c r="AY308" s="420" t="str">
        <f>IF(_tag_month_day!M304="","",_tag_month_day!M304/100)</f>
        <v/>
      </c>
      <c r="AZ308" s="420" t="str">
        <f>IF(_tag_month_day!N304="","",_tag_month_day!N304/100)</f>
        <v/>
      </c>
      <c r="BA308" s="420" t="str">
        <f>IF(_tag_month_day!O304="","",_tag_month_day!O304/100)</f>
        <v/>
      </c>
      <c r="BB308" s="496" t="str">
        <f>IF(_tag_month_day!P304="","",_tag_month_day!P304/100)</f>
        <v/>
      </c>
      <c r="BC308" s="496">
        <f t="shared" si="1604"/>
        <v>0</v>
      </c>
      <c r="BD308" s="496" t="str">
        <f>IF(_tag_month_day!Q304="","",_tag_month_day!Q304/100)</f>
        <v/>
      </c>
      <c r="BE308" s="510" t="str">
        <f>IF(_tag_month_day!R304="","",_tag_month_day!R304/100)</f>
        <v/>
      </c>
      <c r="BF308" s="413" t="str">
        <f>IF(_tag_month_day!CC304="","",_tag_month_day!CC304/100)</f>
        <v/>
      </c>
      <c r="BG308" s="511" t="e">
        <f t="shared" si="1553"/>
        <v>#VALUE!</v>
      </c>
      <c r="BH308" s="198">
        <f t="shared" si="1554"/>
        <v>0</v>
      </c>
      <c r="BI308" s="512" t="e">
        <f>IF(CX308=0,BI307,(DK308*查询!$R$5+DL308*查询!$Q$5+DM308*查询!$N$5+DN308*查询!$O$5+DO308*查询!$P$5)*AF308/CX308)</f>
        <v>#VALUE!</v>
      </c>
      <c r="BJ308" s="512" t="e">
        <f>IF(CX308=0,BJ307,(DP308*查询!$S$5+DQ308*查询!$T$5+DR308*查询!$U$5)*AF308/CX308)</f>
        <v>#VALUE!</v>
      </c>
      <c r="BK308" s="512">
        <f t="shared" si="1605"/>
        <v>1</v>
      </c>
      <c r="BL308" s="513" t="str">
        <f>IF(_cfyc_month_day!A304="","",_cfyc_month_day!A304)</f>
        <v/>
      </c>
      <c r="BM308" s="513" t="str">
        <f>IF(_cfyc_month_day!B304="","",_cfyc_month_day!B304)</f>
        <v/>
      </c>
      <c r="BN308" s="513" t="str">
        <f>IF(_cfyc_month_day!C304="","",_cfyc_month_day!C304)</f>
        <v/>
      </c>
      <c r="BO308" s="522" t="str">
        <f>IF(_cfyc_month_day!D304="","",_cfyc_month_day!D304)</f>
        <v/>
      </c>
      <c r="BP308" s="522" t="str">
        <f>IF(_cfyc_month_day!E304="","",_cfyc_month_day!E304)</f>
        <v/>
      </c>
      <c r="BQ308" s="522" t="str">
        <f>IF(_cfyc_month_day!F304="","",_cfyc_month_day!F304)</f>
        <v/>
      </c>
      <c r="BR308" s="513" t="str">
        <f>IF(_tag_month_day!T304="","",_tag_month_day!T304)</f>
        <v/>
      </c>
      <c r="BS308" s="513" t="str">
        <f>IF(_tag_month_day!U304="","",_tag_month_day!U304)</f>
        <v/>
      </c>
      <c r="BT308" s="523" t="str">
        <f t="shared" si="1606"/>
        <v/>
      </c>
      <c r="BU308" s="223" t="str">
        <f>IF(_tag_month_day!V304="","",_tag_month_day!V304)</f>
        <v/>
      </c>
      <c r="BV308" s="206" t="str">
        <f>IF(_tag_month_day!W304="","",_tag_month_day!W304)</f>
        <v/>
      </c>
      <c r="BW308" s="540" t="str">
        <f>IF(_tag_month_day!X304="","",_tag_month_day!X304)</f>
        <v/>
      </c>
      <c r="BX308" s="540" t="str">
        <f>IF(_tag_month_day!Y304="","",_tag_month_day!Y304)</f>
        <v/>
      </c>
      <c r="BY308" s="541">
        <f ca="1" t="shared" si="1607"/>
        <v>43629.7083333326</v>
      </c>
      <c r="BZ308" s="542"/>
      <c r="CA308" s="543" t="str">
        <f>IF(_jhy2_month_day!A304="","",_jhy2_month_day!A304)</f>
        <v/>
      </c>
      <c r="CB308" s="464" t="str">
        <f>IF(_jhy2_month_day!B304="","",_jhy2_month_day!B304)</f>
        <v/>
      </c>
      <c r="CC308" s="464" t="str">
        <f>IF(_jhy2_month_day!C304="","",_jhy2_month_day!C304)</f>
        <v/>
      </c>
      <c r="CD308" s="464" t="str">
        <f>IF(_jhy2_month_day!D304="","",_jhy2_month_day!D304)</f>
        <v/>
      </c>
      <c r="CE308" s="464" t="str">
        <f>IF(_jhy2_month_day!E304="","",_jhy2_month_day!E304)</f>
        <v/>
      </c>
      <c r="CF308" s="464" t="str">
        <f>IF(_jhy2_month_day!F304="","",_jhy2_month_day!F304)</f>
        <v/>
      </c>
      <c r="CG308" s="464" t="str">
        <f>IF(_jhy2_month_day!G304="","",_jhy2_month_day!G304)</f>
        <v/>
      </c>
      <c r="CH308" s="464" t="str">
        <f>IF(_jhy2_month_day!H304="","",_jhy2_month_day!H304)</f>
        <v/>
      </c>
      <c r="CI308" s="464" t="str">
        <f>IF(_jhy2_month_day!I304="","",_jhy2_month_day!I304)</f>
        <v/>
      </c>
      <c r="CJ308" s="464" t="str">
        <f>IF(_jhy2_month_day!J304="","",_jhy2_month_day!J304)</f>
        <v/>
      </c>
      <c r="CK308" s="464" t="str">
        <f>IF(_jhy2_month_day!K304="","",_jhy2_month_day!K304)</f>
        <v/>
      </c>
      <c r="CL308" s="562" t="str">
        <f>IF(_jhy2_month_day!L304="","",_jhy2_month_day!L304)</f>
        <v/>
      </c>
      <c r="CM308" s="562" t="str">
        <f>IF(_jhy2_month_day!M304="","",_jhy2_month_day!M304)</f>
        <v/>
      </c>
      <c r="CN308" s="562" t="str">
        <f>IF(_jhy2_month_day!N304="","",_jhy2_month_day!N304)</f>
        <v/>
      </c>
      <c r="CO308" s="562" t="str">
        <f>IF(_jhy2_month_day!O304="","",_jhy2_month_day!O304)</f>
        <v/>
      </c>
      <c r="CP308" s="562" t="str">
        <f>IF(_jhy2_month_day!P304="","",_jhy2_month_day!P304)</f>
        <v/>
      </c>
      <c r="CQ308" s="562" t="str">
        <f>IF(_jhy2_month_day!Q304="","",_jhy2_month_day!Q304)</f>
        <v/>
      </c>
      <c r="CR308" s="563" t="str">
        <f>IF(_jhy2_month_day!R304="","",_jhy2_month_day!R304)</f>
        <v/>
      </c>
      <c r="CS308" s="576" t="str">
        <f>IF(_jhy2_month_day!S304="","",_jhy2_month_day!S304)</f>
        <v/>
      </c>
      <c r="CT308" s="562" t="str">
        <f>IF(_jhy2_month_day!T304="","",_jhy2_month_day!T304)</f>
        <v/>
      </c>
      <c r="CU308" s="577" t="e">
        <f t="shared" si="1555"/>
        <v>#VALUE!</v>
      </c>
      <c r="CV308" s="198" t="e">
        <f t="shared" si="1556"/>
        <v>#VALUE!</v>
      </c>
      <c r="CW308" s="192" t="e">
        <f t="shared" si="1557"/>
        <v>#VALUE!</v>
      </c>
      <c r="CX308" s="192" t="e">
        <f t="shared" si="1558"/>
        <v>#VALUE!</v>
      </c>
      <c r="CY308" s="202" t="e">
        <f t="shared" si="1559"/>
        <v>#VALUE!</v>
      </c>
      <c r="CZ308" s="192" t="e">
        <f t="shared" ref="CZ308:DI308" si="1852">$AJ308*EF308</f>
        <v>#VALUE!</v>
      </c>
      <c r="DA308" s="192" t="e">
        <f t="shared" si="1852"/>
        <v>#VALUE!</v>
      </c>
      <c r="DB308" s="192" t="e">
        <f t="shared" si="1852"/>
        <v>#VALUE!</v>
      </c>
      <c r="DC308" s="192" t="e">
        <f t="shared" si="1852"/>
        <v>#VALUE!</v>
      </c>
      <c r="DD308" s="192" t="e">
        <f t="shared" si="1852"/>
        <v>#VALUE!</v>
      </c>
      <c r="DE308" s="192" t="e">
        <f t="shared" si="1852"/>
        <v>#VALUE!</v>
      </c>
      <c r="DF308" s="192" t="e">
        <f t="shared" si="1852"/>
        <v>#VALUE!</v>
      </c>
      <c r="DG308" s="192" t="e">
        <f t="shared" si="1852"/>
        <v>#VALUE!</v>
      </c>
      <c r="DH308" s="192" t="e">
        <f t="shared" si="1852"/>
        <v>#VALUE!</v>
      </c>
      <c r="DI308" s="192" t="e">
        <f t="shared" si="1852"/>
        <v>#VALUE!</v>
      </c>
      <c r="DJ308" s="192" t="e">
        <f t="shared" si="1561"/>
        <v>#VALUE!</v>
      </c>
      <c r="DK308" s="192" t="e">
        <f t="shared" si="1562"/>
        <v>#VALUE!</v>
      </c>
      <c r="DL308" s="192" t="e">
        <f t="shared" si="1563"/>
        <v>#VALUE!</v>
      </c>
      <c r="DM308" s="192" t="e">
        <f t="shared" si="1564"/>
        <v>#VALUE!</v>
      </c>
      <c r="DN308" s="192" t="e">
        <f t="shared" si="1565"/>
        <v>#VALUE!</v>
      </c>
      <c r="DO308" s="192" t="e">
        <f t="shared" si="1566"/>
        <v>#VALUE!</v>
      </c>
      <c r="DP308" s="192" t="e">
        <f t="shared" si="1567"/>
        <v>#VALUE!</v>
      </c>
      <c r="DQ308" s="192" t="e">
        <f t="shared" si="1568"/>
        <v>#VALUE!</v>
      </c>
      <c r="DR308" s="192" t="e">
        <f t="shared" si="1569"/>
        <v>#VALUE!</v>
      </c>
      <c r="DS308" s="192" t="e">
        <f t="shared" si="1570"/>
        <v>#VALUE!</v>
      </c>
      <c r="DT308" s="192" t="e">
        <f t="shared" si="1571"/>
        <v>#VALUE!</v>
      </c>
      <c r="DU308" s="192" t="e">
        <f t="shared" si="1572"/>
        <v>#VALUE!</v>
      </c>
      <c r="DV308" s="198" t="e">
        <f t="shared" si="1573"/>
        <v>#VALUE!</v>
      </c>
      <c r="DW308" s="198" t="e">
        <f t="shared" si="1574"/>
        <v>#DIV/0!</v>
      </c>
      <c r="DX308" s="198" t="e">
        <f t="shared" si="1575"/>
        <v>#DIV/0!</v>
      </c>
      <c r="DY308" s="198" t="e">
        <f t="shared" si="1576"/>
        <v>#VALUE!</v>
      </c>
      <c r="DZ308" s="198" t="e">
        <f t="shared" si="1577"/>
        <v>#VALUE!</v>
      </c>
      <c r="EA308" s="198" t="e">
        <f t="shared" si="1578"/>
        <v>#VALUE!</v>
      </c>
      <c r="EB308" s="198" t="e">
        <f t="shared" si="1579"/>
        <v>#VALUE!</v>
      </c>
      <c r="EC308" s="198" t="e">
        <f t="shared" si="1580"/>
        <v>#DIV/0!</v>
      </c>
      <c r="ED308" s="198" t="e">
        <f t="shared" si="1581"/>
        <v>#VALUE!</v>
      </c>
      <c r="EE308" s="198" t="e">
        <f t="shared" si="1582"/>
        <v>#VALUE!</v>
      </c>
      <c r="EF308" s="198" t="e">
        <f t="shared" ref="EF308:EO308" si="1853">DV308/SUM($DV308:$EE308)</f>
        <v>#VALUE!</v>
      </c>
      <c r="EG308" s="198" t="e">
        <f t="shared" si="1853"/>
        <v>#DIV/0!</v>
      </c>
      <c r="EH308" s="198" t="e">
        <f t="shared" si="1853"/>
        <v>#DIV/0!</v>
      </c>
      <c r="EI308" s="198" t="e">
        <f t="shared" si="1853"/>
        <v>#VALUE!</v>
      </c>
      <c r="EJ308" s="198" t="e">
        <f t="shared" si="1853"/>
        <v>#VALUE!</v>
      </c>
      <c r="EK308" s="198" t="e">
        <f t="shared" si="1853"/>
        <v>#VALUE!</v>
      </c>
      <c r="EL308" s="198" t="e">
        <f t="shared" si="1853"/>
        <v>#VALUE!</v>
      </c>
      <c r="EM308" s="198" t="e">
        <f t="shared" si="1853"/>
        <v>#DIV/0!</v>
      </c>
      <c r="EN308" s="198" t="e">
        <f t="shared" si="1853"/>
        <v>#VALUE!</v>
      </c>
      <c r="EO308" s="198" t="e">
        <f t="shared" si="1853"/>
        <v>#VALUE!</v>
      </c>
      <c r="EP308" s="511">
        <f t="shared" ref="EP308:EW308" si="1854">EP307</f>
        <v>0.08</v>
      </c>
      <c r="EQ308" s="511">
        <f t="shared" si="1854"/>
        <v>0.015</v>
      </c>
      <c r="ER308" s="511">
        <f t="shared" si="1854"/>
        <v>0.015</v>
      </c>
      <c r="ES308" s="511">
        <f t="shared" si="1854"/>
        <v>0.015</v>
      </c>
      <c r="ET308" s="511">
        <f t="shared" si="1854"/>
        <v>0.015</v>
      </c>
      <c r="EU308" s="511">
        <f t="shared" si="1854"/>
        <v>0.09</v>
      </c>
      <c r="EV308" s="511">
        <f t="shared" si="1854"/>
        <v>0.09</v>
      </c>
      <c r="EW308" s="511">
        <f t="shared" si="1854"/>
        <v>0.09</v>
      </c>
      <c r="EX308" s="420" t="str">
        <f>IF(_tag_month_day!AS304="","",_tag_month_day!AS304/100)</f>
        <v/>
      </c>
      <c r="EY308" s="420" t="str">
        <f>IF(_tag_month_day!AT304="","",_tag_month_day!AT304/100)</f>
        <v/>
      </c>
      <c r="EZ308" s="420" t="str">
        <f>IF(_tag_month_day!AU304="","",_tag_month_day!AU304/100)</f>
        <v/>
      </c>
      <c r="FA308" s="420" t="str">
        <f>IF(_tag_month_day!AV304="","",_tag_month_day!AV304/100)</f>
        <v/>
      </c>
      <c r="FB308" s="420" t="str">
        <f>IF(_tag_month_day!AW304="","",_tag_month_day!AW304/100)</f>
        <v/>
      </c>
      <c r="FC308" s="420" t="str">
        <f>IF(_tag_month_day!AX304="","",_tag_month_day!AX304/100)</f>
        <v/>
      </c>
      <c r="FD308" s="510">
        <f t="shared" si="1611"/>
        <v>0.33</v>
      </c>
      <c r="FE308" s="510">
        <f t="shared" si="1612"/>
        <v>0.19</v>
      </c>
      <c r="FF308" s="510">
        <f t="shared" si="1613"/>
        <v>0.003</v>
      </c>
      <c r="FG308" s="510">
        <f t="shared" si="1614"/>
        <v>0</v>
      </c>
      <c r="FH308" s="603">
        <f t="shared" si="1615"/>
        <v>0.0001</v>
      </c>
      <c r="FI308" s="510">
        <f t="shared" ref="FI308:FR308" si="1855">FI307</f>
        <v>0.41</v>
      </c>
      <c r="FJ308" s="510">
        <f t="shared" si="1855"/>
        <v>0.11</v>
      </c>
      <c r="FK308" s="510">
        <f t="shared" si="1855"/>
        <v>0.015</v>
      </c>
      <c r="FL308" s="510">
        <f t="shared" si="1855"/>
        <v>0</v>
      </c>
      <c r="FM308" s="603">
        <f t="shared" si="1855"/>
        <v>0.0001</v>
      </c>
      <c r="FN308" s="510" t="str">
        <f>IF(_tag_month_day!AY304="","",_tag_month_day!AY304/100)</f>
        <v/>
      </c>
      <c r="FO308" s="510" t="str">
        <f>IF(_tag_month_day!AZ304="","",_tag_month_day!AZ304/100)</f>
        <v/>
      </c>
      <c r="FP308" s="510" t="str">
        <f>IF(_tag_month_day!BA304="","",_tag_month_day!BA304/100)</f>
        <v/>
      </c>
      <c r="FQ308" s="510" t="str">
        <f>IF(_tag_month_day!BB304="","",_tag_month_day!BB304/100)</f>
        <v/>
      </c>
      <c r="FR308" s="603" t="str">
        <f>IF(_tag_month_day!BC304="","",_tag_month_day!BC304/100)</f>
        <v/>
      </c>
      <c r="FS308" s="510" t="str">
        <f>IF(_tag_month_day!BD304="","",_tag_month_day!BD304/100)</f>
        <v/>
      </c>
      <c r="FT308" s="510" t="str">
        <f>IF(_tag_month_day!BE304="","",_tag_month_day!BE304/100)</f>
        <v/>
      </c>
      <c r="FU308" s="510" t="str">
        <f>IF(_tag_month_day!BF304="","",_tag_month_day!BF304/100)</f>
        <v/>
      </c>
      <c r="FV308" s="510" t="str">
        <f>IF(_tag_month_day!BG304="","",_tag_month_day!BG304/100)</f>
        <v/>
      </c>
      <c r="FW308" s="603" t="str">
        <f>IF(_tag_month_day!BH304="","",_tag_month_day!BH304/100)</f>
        <v/>
      </c>
      <c r="FX308" s="510" t="str">
        <f>IF(_tag_month_day!BI304="","",_tag_month_day!BI304/100)</f>
        <v/>
      </c>
      <c r="FY308" s="510" t="str">
        <f>IF(_tag_month_day!BJ304="","",_tag_month_day!BJ304/100)</f>
        <v/>
      </c>
      <c r="FZ308" s="605" t="str">
        <f>IF(_tag_month_day!BK304="","",_tag_month_day!BK304/100)</f>
        <v/>
      </c>
      <c r="GA308" s="510" t="str">
        <f>IF(_tag_month_day!BL304="","",_tag_month_day!BL304/100)</f>
        <v/>
      </c>
      <c r="GB308" s="603" t="str">
        <f>IF(_tag_month_day!BM304="","",_tag_month_day!BM304/100)</f>
        <v/>
      </c>
      <c r="GC308" s="420" t="str">
        <f>IF(_tag_month_day!BN304="","",_tag_month_day!BN304/100)</f>
        <v/>
      </c>
      <c r="GD308" s="420" t="str">
        <f>IF(_tag_month_day!BO304="","",_tag_month_day!BO304/100)</f>
        <v/>
      </c>
      <c r="GE308" s="420" t="str">
        <f>IF(_tag_month_day!BP304="","",_tag_month_day!BP304/100)</f>
        <v/>
      </c>
      <c r="GF308" s="420" t="str">
        <f>IF(_tag_month_day!BQ304="","",_tag_month_day!BQ304/100)</f>
        <v/>
      </c>
      <c r="GG308" s="420" t="str">
        <f>IF(_tag_month_day!BR304="","",_tag_month_day!BR304/100)</f>
        <v/>
      </c>
      <c r="GH308" s="420" t="str">
        <f>IF(_tag_month_day!BS304="","",_tag_month_day!BS304/100)</f>
        <v/>
      </c>
      <c r="GI308" s="603" t="str">
        <f>IF(_tag_month_day!BT304="","",_tag_month_day!BT304/100)</f>
        <v/>
      </c>
      <c r="GJ308" s="612" t="str">
        <f>IF(_tag_month_day!BU304="","",_tag_month_day!BU304/100)</f>
        <v/>
      </c>
      <c r="GK308" s="620" t="str">
        <f>IF(_tag_month_day!BV304="",IF(_rlcf_month_day!A$2="","",_rlcf_month_day!A$2/100),_tag_month_day!BV304/100)</f>
        <v/>
      </c>
      <c r="GL308" s="620" t="str">
        <f>IF(_tag_month_day!BW304="",IF(_rlcf_month_day!B$2="","",_rlcf_month_day!B$2/100),_tag_month_day!BW304/100)</f>
        <v/>
      </c>
      <c r="GM308" s="621" t="str">
        <f>IF(_tag_month_day!BX304="",IF(_rlcf_month_day!C$2="","",_rlcf_month_day!C$2/100),_tag_month_day!BX304/100)</f>
        <v/>
      </c>
      <c r="GN308" s="620" t="str">
        <f>IF(_tag_month_day!BV304="",IF(_rlcf_month_day!A$2="","",_rlcf_month_day!A$2/100),_tag_month_day!BV304/100)</f>
        <v/>
      </c>
      <c r="GO308" s="620" t="str">
        <f>IF(_tag_month_day!BW304="",IF(_rlcf_month_day!B$2="","",_rlcf_month_day!B$2/100),_tag_month_day!BW304/100)</f>
        <v/>
      </c>
      <c r="GP308" s="620" t="str">
        <f>IF(_tag_month_day!CD304="",IF(_rlcf_month_day!E$2="","",_rlcf_month_day!E$2/100),_tag_month_day!CD304/100)</f>
        <v/>
      </c>
      <c r="GQ308" s="620" t="str">
        <f>IF(_tag_month_day!CE304="",IF(_rlcf_month_day!F$2="","",_rlcf_month_day!F$2/100),_tag_month_day!CE304/100)</f>
        <v/>
      </c>
      <c r="GR308" s="621" t="str">
        <f>IF(_tag_month_day!CF304="",IF(_rlcf_month_day!G$2="","",_rlcf_month_day!G$2/100),_tag_month_day!CF304/100)</f>
        <v/>
      </c>
      <c r="GS308" s="626">
        <f t="shared" ref="GS308:HH308" si="1856">GS307</f>
        <v>0.953</v>
      </c>
      <c r="GT308" s="626">
        <f t="shared" si="1856"/>
        <v>0.55</v>
      </c>
      <c r="GU308" s="626">
        <f t="shared" si="1856"/>
        <v>0.55</v>
      </c>
      <c r="GV308" s="626">
        <f t="shared" si="1856"/>
        <v>0.55</v>
      </c>
      <c r="GW308" s="626">
        <f t="shared" si="1856"/>
        <v>0.5</v>
      </c>
      <c r="GX308" s="626">
        <f t="shared" si="1856"/>
        <v>0.935</v>
      </c>
      <c r="GY308" s="626">
        <f t="shared" si="1856"/>
        <v>0.15</v>
      </c>
      <c r="GZ308" s="626">
        <f t="shared" si="1856"/>
        <v>1</v>
      </c>
      <c r="HA308" s="632">
        <f t="shared" si="1856"/>
        <v>0.047</v>
      </c>
      <c r="HB308" s="632">
        <f t="shared" si="1856"/>
        <v>0.45</v>
      </c>
      <c r="HC308" s="632">
        <f t="shared" si="1856"/>
        <v>0.45</v>
      </c>
      <c r="HD308" s="632">
        <f t="shared" si="1856"/>
        <v>0.45</v>
      </c>
      <c r="HE308" s="632">
        <f t="shared" si="1856"/>
        <v>0.5</v>
      </c>
      <c r="HF308" s="632">
        <f t="shared" si="1856"/>
        <v>0.065</v>
      </c>
      <c r="HG308" s="632">
        <f t="shared" si="1856"/>
        <v>0.85</v>
      </c>
      <c r="HH308" s="632">
        <f t="shared" si="1856"/>
        <v>0</v>
      </c>
      <c r="HI308" s="68">
        <f t="shared" si="1587"/>
        <v>0</v>
      </c>
      <c r="HJ308" s="68" t="e">
        <f t="shared" si="1618"/>
        <v>#VALUE!</v>
      </c>
      <c r="HK308" s="202">
        <f t="shared" si="1619"/>
        <v>0.85</v>
      </c>
      <c r="HL308" s="464">
        <f t="shared" si="1620"/>
        <v>550000</v>
      </c>
      <c r="HM308" s="464">
        <f t="shared" si="1621"/>
        <v>480000</v>
      </c>
      <c r="HN308" s="192" t="e">
        <f t="shared" si="1588"/>
        <v>#VALUE!</v>
      </c>
      <c r="HO308" s="192" t="e">
        <f>HN308*HK308*$HO$2/HL308*1000000</f>
        <v>#VALUE!</v>
      </c>
      <c r="HP308" s="192" t="e">
        <f>HN308*HK308*$HP$2/HM308*1000000</f>
        <v>#VALUE!</v>
      </c>
    </row>
    <row r="309" customFormat="1" spans="1:224">
      <c r="A309" s="381">
        <v>304</v>
      </c>
      <c r="B309" s="54">
        <f ca="1" t="shared" si="1622"/>
        <v>43629</v>
      </c>
      <c r="C309" s="57">
        <f t="shared" si="1623"/>
        <v>0.0416666666666667</v>
      </c>
      <c r="D309" s="68" t="str">
        <f ca="1" t="shared" si="1589"/>
        <v>白班</v>
      </c>
      <c r="E309" s="68" t="str">
        <f ca="1" t="shared" si="1590"/>
        <v>甲</v>
      </c>
      <c r="F309" s="68">
        <f ca="1">SUMPRODUCT((成本日报!$A$3:$A$95=计划!B309)*(成本日报!$B$3:$B$95=计划!$D309),成本日报!$C$3:$C$95)</f>
        <v>1</v>
      </c>
      <c r="G309" s="382">
        <f ca="1" t="shared" si="1624"/>
        <v>43629.6249999993</v>
      </c>
      <c r="H309" s="382">
        <f ca="1" t="shared" si="1591"/>
        <v>43629.6319444437</v>
      </c>
      <c r="I309" s="382">
        <f ca="1" t="shared" si="1592"/>
        <v>43629.6374999993</v>
      </c>
      <c r="J309" s="382">
        <f ca="1" t="shared" si="1593"/>
        <v>43629.6666666659</v>
      </c>
      <c r="K309" s="382">
        <f ca="1" t="shared" si="1594"/>
        <v>43629.7291666659</v>
      </c>
      <c r="L309" s="382">
        <f ca="1" t="shared" si="1595"/>
        <v>43629.7499999993</v>
      </c>
      <c r="M309" s="398" t="str">
        <f>IF(_tag_month_day!A305="","",_tag_month_day!A305)</f>
        <v/>
      </c>
      <c r="N309" s="398" t="str">
        <f>IF(_tag_month_day!B305="","",_tag_month_day!B305)</f>
        <v/>
      </c>
      <c r="O309" s="399" t="e">
        <f t="shared" si="1596"/>
        <v>#VALUE!</v>
      </c>
      <c r="P309" s="398" t="str">
        <f>IF(_tag_month_day!C305="","",_tag_month_day!C305)</f>
        <v/>
      </c>
      <c r="Q309" s="398" t="str">
        <f>IF(_tag_month_day!D305="","",_tag_month_day!D305)</f>
        <v/>
      </c>
      <c r="R309" s="416">
        <f>IF(_tag_month_day!CB305="",R308,_tag_month_day!CB305/100)</f>
        <v>0.07</v>
      </c>
      <c r="S309" s="417" t="str">
        <f>IF(_tag_month_day!E305="","",_tag_month_day!E305)</f>
        <v/>
      </c>
      <c r="T309" s="417" t="str">
        <f>IF(_tag_month_day!F305="","",_tag_month_day!F305)</f>
        <v/>
      </c>
      <c r="U309" s="418" t="e">
        <f t="shared" si="1550"/>
        <v>#VALUE!</v>
      </c>
      <c r="V309" s="53" t="e">
        <f t="shared" si="1551"/>
        <v>#VALUE!</v>
      </c>
      <c r="W309" s="419" t="str">
        <f>IF(_jhy_month_day!A305="","",_jhy_month_day!A305)</f>
        <v/>
      </c>
      <c r="X309" s="420" t="str">
        <f>IF(_jhy_month_day!B305="","",_jhy_month_day!B305/100)</f>
        <v/>
      </c>
      <c r="Y309" s="420" t="str">
        <f>IF(_jhy_month_day!C305="","",_jhy_month_day!C305/100)</f>
        <v/>
      </c>
      <c r="Z309" s="439">
        <f t="shared" si="1641"/>
        <v>76</v>
      </c>
      <c r="AA309" s="440" t="str">
        <f>IF(_tag_month_day!G305="","",_tag_month_day!G305/100)</f>
        <v/>
      </c>
      <c r="AB309" s="440" t="str">
        <f>IF(_tag_month_day!H305="","",_tag_month_day!H305/100)</f>
        <v/>
      </c>
      <c r="AC309" s="193">
        <f t="shared" si="1597"/>
        <v>1.59963432013121</v>
      </c>
      <c r="AD309" s="441" t="str">
        <f t="shared" si="1598"/>
        <v/>
      </c>
      <c r="AE309" s="442" t="str">
        <f t="shared" si="1599"/>
        <v/>
      </c>
      <c r="AF309" s="443">
        <v>1</v>
      </c>
      <c r="AG309" s="68" t="str">
        <f>IF(_duihao_month_day!A305="","",_duihao_month_day!A305)</f>
        <v/>
      </c>
      <c r="AH309" s="463">
        <f>IF(_gyk_month_day!B305="",AH308,_gyk_month_day!B305)</f>
        <v>820</v>
      </c>
      <c r="AI309" s="464"/>
      <c r="AJ309" s="68" t="str">
        <f>IF(_tag_month_day!I305="","",_tag_month_day!I305)</f>
        <v/>
      </c>
      <c r="AK309" s="465" t="str">
        <f>IF(_tzyy_month_day!A305="","",_tzyy_month_day!A305)</f>
        <v/>
      </c>
      <c r="AL309" s="465" t="str">
        <f>IF(_tzyy_month_day!B305="","",_tzyy_month_day!B305)</f>
        <v/>
      </c>
      <c r="AM309" s="465" t="str">
        <f>IF(_tzyy_month_day!C305="","",_tzyy_month_day!C305)</f>
        <v/>
      </c>
      <c r="AN309" s="466" t="str">
        <f>IF(_tag_month_day!CG305="","",_tag_month_day!CG305)</f>
        <v/>
      </c>
      <c r="AO309" s="466" t="str">
        <f>IF(_tag_month_day!CH305="","",_tag_month_day!CH305)</f>
        <v/>
      </c>
      <c r="AP309" s="486" t="e">
        <f t="shared" si="1600"/>
        <v>#VALUE!</v>
      </c>
      <c r="AQ309" s="487" t="str">
        <f>IF(_tag_month_day!J305="","",_tag_month_day!J305/100)</f>
        <v/>
      </c>
      <c r="AR309" s="488">
        <f t="shared" si="1601"/>
        <v>1.3</v>
      </c>
      <c r="AS309" s="489" t="e">
        <f t="shared" si="1552"/>
        <v>#VALUE!</v>
      </c>
      <c r="AT309" s="489">
        <f t="shared" si="1602"/>
        <v>0</v>
      </c>
      <c r="AU309" s="490" t="str">
        <f>IF(_tag_month_day!K305="","",_tag_month_day!K305)</f>
        <v/>
      </c>
      <c r="AV309" s="491" t="str">
        <f>IF(_tag_month_day!L305="","",_tag_month_day!L305/100)</f>
        <v/>
      </c>
      <c r="AW309" s="420">
        <f t="shared" si="1524"/>
        <v>0</v>
      </c>
      <c r="AX309" s="420">
        <f t="shared" si="1603"/>
        <v>0</v>
      </c>
      <c r="AY309" s="420" t="str">
        <f>IF(_tag_month_day!M305="","",_tag_month_day!M305/100)</f>
        <v/>
      </c>
      <c r="AZ309" s="420" t="str">
        <f>IF(_tag_month_day!N305="","",_tag_month_day!N305/100)</f>
        <v/>
      </c>
      <c r="BA309" s="420" t="str">
        <f>IF(_tag_month_day!O305="","",_tag_month_day!O305/100)</f>
        <v/>
      </c>
      <c r="BB309" s="496" t="str">
        <f>IF(_tag_month_day!P305="","",_tag_month_day!P305/100)</f>
        <v/>
      </c>
      <c r="BC309" s="496">
        <f t="shared" si="1604"/>
        <v>0</v>
      </c>
      <c r="BD309" s="496" t="str">
        <f>IF(_tag_month_day!Q305="","",_tag_month_day!Q305/100)</f>
        <v/>
      </c>
      <c r="BE309" s="510" t="str">
        <f>IF(_tag_month_day!R305="","",_tag_month_day!R305/100)</f>
        <v/>
      </c>
      <c r="BF309" s="413" t="str">
        <f>IF(_tag_month_day!CC305="","",_tag_month_day!CC305/100)</f>
        <v/>
      </c>
      <c r="BG309" s="511" t="e">
        <f t="shared" si="1553"/>
        <v>#VALUE!</v>
      </c>
      <c r="BH309" s="198">
        <f t="shared" si="1554"/>
        <v>0</v>
      </c>
      <c r="BI309" s="512" t="e">
        <f>IF(CX309=0,BI308,(DK309*查询!$R$5+DL309*查询!$Q$5+DM309*查询!$N$5+DN309*查询!$O$5+DO309*查询!$P$5)*AF309/CX309)</f>
        <v>#VALUE!</v>
      </c>
      <c r="BJ309" s="512" t="e">
        <f>IF(CX309=0,BJ308,(DP309*查询!$S$5+DQ309*查询!$T$5+DR309*查询!$U$5)*AF309/CX309)</f>
        <v>#VALUE!</v>
      </c>
      <c r="BK309" s="512">
        <f t="shared" si="1605"/>
        <v>1</v>
      </c>
      <c r="BL309" s="513" t="str">
        <f>IF(_cfyc_month_day!A305="","",_cfyc_month_day!A305)</f>
        <v/>
      </c>
      <c r="BM309" s="513" t="str">
        <f>IF(_cfyc_month_day!B305="","",_cfyc_month_day!B305)</f>
        <v/>
      </c>
      <c r="BN309" s="513" t="str">
        <f>IF(_cfyc_month_day!C305="","",_cfyc_month_day!C305)</f>
        <v/>
      </c>
      <c r="BO309" s="522" t="str">
        <f>IF(_cfyc_month_day!D305="","",_cfyc_month_day!D305)</f>
        <v/>
      </c>
      <c r="BP309" s="522" t="str">
        <f>IF(_cfyc_month_day!E305="","",_cfyc_month_day!E305)</f>
        <v/>
      </c>
      <c r="BQ309" s="522" t="str">
        <f>IF(_cfyc_month_day!F305="","",_cfyc_month_day!F305)</f>
        <v/>
      </c>
      <c r="BR309" s="513" t="str">
        <f>IF(_tag_month_day!T305="","",_tag_month_day!T305)</f>
        <v/>
      </c>
      <c r="BS309" s="513" t="str">
        <f>IF(_tag_month_day!U305="","",_tag_month_day!U305)</f>
        <v/>
      </c>
      <c r="BT309" s="523" t="str">
        <f t="shared" si="1606"/>
        <v/>
      </c>
      <c r="BU309" s="223" t="str">
        <f>IF(_tag_month_day!V305="","",_tag_month_day!V305)</f>
        <v/>
      </c>
      <c r="BV309" s="206" t="str">
        <f>IF(_tag_month_day!W305="","",_tag_month_day!W305)</f>
        <v/>
      </c>
      <c r="BW309" s="540" t="str">
        <f>IF(_tag_month_day!X305="","",_tag_month_day!X305)</f>
        <v/>
      </c>
      <c r="BX309" s="540" t="str">
        <f>IF(_tag_month_day!Y305="","",_tag_month_day!Y305)</f>
        <v/>
      </c>
      <c r="BY309" s="541">
        <f ca="1" t="shared" si="1607"/>
        <v>43629.7499999993</v>
      </c>
      <c r="BZ309" s="542"/>
      <c r="CA309" s="543" t="str">
        <f>IF(_jhy2_month_day!A305="","",_jhy2_month_day!A305)</f>
        <v/>
      </c>
      <c r="CB309" s="464" t="str">
        <f>IF(_jhy2_month_day!B305="","",_jhy2_month_day!B305)</f>
        <v/>
      </c>
      <c r="CC309" s="464" t="str">
        <f>IF(_jhy2_month_day!C305="","",_jhy2_month_day!C305)</f>
        <v/>
      </c>
      <c r="CD309" s="464" t="str">
        <f>IF(_jhy2_month_day!D305="","",_jhy2_month_day!D305)</f>
        <v/>
      </c>
      <c r="CE309" s="464" t="str">
        <f>IF(_jhy2_month_day!E305="","",_jhy2_month_day!E305)</f>
        <v/>
      </c>
      <c r="CF309" s="464" t="str">
        <f>IF(_jhy2_month_day!F305="","",_jhy2_month_day!F305)</f>
        <v/>
      </c>
      <c r="CG309" s="464" t="str">
        <f>IF(_jhy2_month_day!G305="","",_jhy2_month_day!G305)</f>
        <v/>
      </c>
      <c r="CH309" s="464" t="str">
        <f>IF(_jhy2_month_day!H305="","",_jhy2_month_day!H305)</f>
        <v/>
      </c>
      <c r="CI309" s="464" t="str">
        <f>IF(_jhy2_month_day!I305="","",_jhy2_month_day!I305)</f>
        <v/>
      </c>
      <c r="CJ309" s="464" t="str">
        <f>IF(_jhy2_month_day!J305="","",_jhy2_month_day!J305)</f>
        <v/>
      </c>
      <c r="CK309" s="464" t="str">
        <f>IF(_jhy2_month_day!K305="","",_jhy2_month_day!K305)</f>
        <v/>
      </c>
      <c r="CL309" s="562" t="str">
        <f>IF(_jhy2_month_day!L305="","",_jhy2_month_day!L305)</f>
        <v/>
      </c>
      <c r="CM309" s="562" t="str">
        <f>IF(_jhy2_month_day!M305="","",_jhy2_month_day!M305)</f>
        <v/>
      </c>
      <c r="CN309" s="562" t="str">
        <f>IF(_jhy2_month_day!N305="","",_jhy2_month_day!N305)</f>
        <v/>
      </c>
      <c r="CO309" s="562" t="str">
        <f>IF(_jhy2_month_day!O305="","",_jhy2_month_day!O305)</f>
        <v/>
      </c>
      <c r="CP309" s="562" t="str">
        <f>IF(_jhy2_month_day!P305="","",_jhy2_month_day!P305)</f>
        <v/>
      </c>
      <c r="CQ309" s="562" t="str">
        <f>IF(_jhy2_month_day!Q305="","",_jhy2_month_day!Q305)</f>
        <v/>
      </c>
      <c r="CR309" s="563" t="str">
        <f>IF(_jhy2_month_day!R305="","",_jhy2_month_day!R305)</f>
        <v/>
      </c>
      <c r="CS309" s="576" t="str">
        <f>IF(_jhy2_month_day!S305="","",_jhy2_month_day!S305)</f>
        <v/>
      </c>
      <c r="CT309" s="562" t="str">
        <f>IF(_jhy2_month_day!T305="","",_jhy2_month_day!T305)</f>
        <v/>
      </c>
      <c r="CU309" s="577" t="e">
        <f t="shared" si="1555"/>
        <v>#VALUE!</v>
      </c>
      <c r="CV309" s="198" t="e">
        <f t="shared" si="1556"/>
        <v>#VALUE!</v>
      </c>
      <c r="CW309" s="192" t="e">
        <f t="shared" si="1557"/>
        <v>#VALUE!</v>
      </c>
      <c r="CX309" s="192" t="e">
        <f t="shared" si="1558"/>
        <v>#VALUE!</v>
      </c>
      <c r="CY309" s="202" t="e">
        <f t="shared" si="1559"/>
        <v>#VALUE!</v>
      </c>
      <c r="CZ309" s="192" t="e">
        <f t="shared" ref="CZ309:DI309" si="1857">$AJ309*EF309</f>
        <v>#VALUE!</v>
      </c>
      <c r="DA309" s="192" t="e">
        <f t="shared" si="1857"/>
        <v>#VALUE!</v>
      </c>
      <c r="DB309" s="192" t="e">
        <f t="shared" si="1857"/>
        <v>#VALUE!</v>
      </c>
      <c r="DC309" s="192" t="e">
        <f t="shared" si="1857"/>
        <v>#VALUE!</v>
      </c>
      <c r="DD309" s="192" t="e">
        <f t="shared" si="1857"/>
        <v>#VALUE!</v>
      </c>
      <c r="DE309" s="192" t="e">
        <f t="shared" si="1857"/>
        <v>#VALUE!</v>
      </c>
      <c r="DF309" s="192" t="e">
        <f t="shared" si="1857"/>
        <v>#VALUE!</v>
      </c>
      <c r="DG309" s="192" t="e">
        <f t="shared" si="1857"/>
        <v>#VALUE!</v>
      </c>
      <c r="DH309" s="192" t="e">
        <f t="shared" si="1857"/>
        <v>#VALUE!</v>
      </c>
      <c r="DI309" s="192" t="e">
        <f t="shared" si="1857"/>
        <v>#VALUE!</v>
      </c>
      <c r="DJ309" s="192" t="e">
        <f t="shared" si="1561"/>
        <v>#VALUE!</v>
      </c>
      <c r="DK309" s="192" t="e">
        <f t="shared" si="1562"/>
        <v>#VALUE!</v>
      </c>
      <c r="DL309" s="192" t="e">
        <f t="shared" si="1563"/>
        <v>#VALUE!</v>
      </c>
      <c r="DM309" s="192" t="e">
        <f t="shared" si="1564"/>
        <v>#VALUE!</v>
      </c>
      <c r="DN309" s="192" t="e">
        <f t="shared" si="1565"/>
        <v>#VALUE!</v>
      </c>
      <c r="DO309" s="192" t="e">
        <f t="shared" si="1566"/>
        <v>#VALUE!</v>
      </c>
      <c r="DP309" s="192" t="e">
        <f t="shared" si="1567"/>
        <v>#VALUE!</v>
      </c>
      <c r="DQ309" s="192" t="e">
        <f t="shared" si="1568"/>
        <v>#VALUE!</v>
      </c>
      <c r="DR309" s="192" t="e">
        <f t="shared" si="1569"/>
        <v>#VALUE!</v>
      </c>
      <c r="DS309" s="192" t="e">
        <f t="shared" si="1570"/>
        <v>#VALUE!</v>
      </c>
      <c r="DT309" s="192" t="e">
        <f t="shared" si="1571"/>
        <v>#VALUE!</v>
      </c>
      <c r="DU309" s="192" t="e">
        <f t="shared" si="1572"/>
        <v>#VALUE!</v>
      </c>
      <c r="DV309" s="198" t="e">
        <f t="shared" si="1573"/>
        <v>#VALUE!</v>
      </c>
      <c r="DW309" s="198" t="e">
        <f t="shared" si="1574"/>
        <v>#DIV/0!</v>
      </c>
      <c r="DX309" s="198" t="e">
        <f t="shared" si="1575"/>
        <v>#DIV/0!</v>
      </c>
      <c r="DY309" s="198" t="e">
        <f t="shared" si="1576"/>
        <v>#VALUE!</v>
      </c>
      <c r="DZ309" s="198" t="e">
        <f t="shared" si="1577"/>
        <v>#VALUE!</v>
      </c>
      <c r="EA309" s="198" t="e">
        <f t="shared" si="1578"/>
        <v>#VALUE!</v>
      </c>
      <c r="EB309" s="198" t="e">
        <f t="shared" si="1579"/>
        <v>#VALUE!</v>
      </c>
      <c r="EC309" s="198" t="e">
        <f t="shared" si="1580"/>
        <v>#DIV/0!</v>
      </c>
      <c r="ED309" s="198" t="e">
        <f t="shared" si="1581"/>
        <v>#VALUE!</v>
      </c>
      <c r="EE309" s="198" t="e">
        <f t="shared" si="1582"/>
        <v>#VALUE!</v>
      </c>
      <c r="EF309" s="198" t="e">
        <f t="shared" ref="EF309:EO309" si="1858">DV309/SUM($DV309:$EE309)</f>
        <v>#VALUE!</v>
      </c>
      <c r="EG309" s="198" t="e">
        <f t="shared" si="1858"/>
        <v>#DIV/0!</v>
      </c>
      <c r="EH309" s="198" t="e">
        <f t="shared" si="1858"/>
        <v>#DIV/0!</v>
      </c>
      <c r="EI309" s="198" t="e">
        <f t="shared" si="1858"/>
        <v>#VALUE!</v>
      </c>
      <c r="EJ309" s="198" t="e">
        <f t="shared" si="1858"/>
        <v>#VALUE!</v>
      </c>
      <c r="EK309" s="198" t="e">
        <f t="shared" si="1858"/>
        <v>#VALUE!</v>
      </c>
      <c r="EL309" s="198" t="e">
        <f t="shared" si="1858"/>
        <v>#VALUE!</v>
      </c>
      <c r="EM309" s="198" t="e">
        <f t="shared" si="1858"/>
        <v>#DIV/0!</v>
      </c>
      <c r="EN309" s="198" t="e">
        <f t="shared" si="1858"/>
        <v>#VALUE!</v>
      </c>
      <c r="EO309" s="198" t="e">
        <f t="shared" si="1858"/>
        <v>#VALUE!</v>
      </c>
      <c r="EP309" s="511">
        <f t="shared" ref="EP309:EW309" si="1859">EP308</f>
        <v>0.08</v>
      </c>
      <c r="EQ309" s="511">
        <f t="shared" si="1859"/>
        <v>0.015</v>
      </c>
      <c r="ER309" s="511">
        <f t="shared" si="1859"/>
        <v>0.015</v>
      </c>
      <c r="ES309" s="511">
        <f t="shared" si="1859"/>
        <v>0.015</v>
      </c>
      <c r="ET309" s="511">
        <f t="shared" si="1859"/>
        <v>0.015</v>
      </c>
      <c r="EU309" s="511">
        <f t="shared" si="1859"/>
        <v>0.09</v>
      </c>
      <c r="EV309" s="511">
        <f t="shared" si="1859"/>
        <v>0.09</v>
      </c>
      <c r="EW309" s="511">
        <f t="shared" si="1859"/>
        <v>0.09</v>
      </c>
      <c r="EX309" s="420" t="str">
        <f>IF(_tag_month_day!AS305="","",_tag_month_day!AS305/100)</f>
        <v/>
      </c>
      <c r="EY309" s="420" t="str">
        <f>IF(_tag_month_day!AT305="","",_tag_month_day!AT305/100)</f>
        <v/>
      </c>
      <c r="EZ309" s="420" t="str">
        <f>IF(_tag_month_day!AU305="","",_tag_month_day!AU305/100)</f>
        <v/>
      </c>
      <c r="FA309" s="420" t="str">
        <f>IF(_tag_month_day!AV305="","",_tag_month_day!AV305/100)</f>
        <v/>
      </c>
      <c r="FB309" s="420" t="str">
        <f>IF(_tag_month_day!AW305="","",_tag_month_day!AW305/100)</f>
        <v/>
      </c>
      <c r="FC309" s="420" t="str">
        <f>IF(_tag_month_day!AX305="","",_tag_month_day!AX305/100)</f>
        <v/>
      </c>
      <c r="FD309" s="510">
        <f t="shared" si="1611"/>
        <v>0.33</v>
      </c>
      <c r="FE309" s="510">
        <f t="shared" si="1612"/>
        <v>0.19</v>
      </c>
      <c r="FF309" s="510">
        <f t="shared" si="1613"/>
        <v>0.003</v>
      </c>
      <c r="FG309" s="510">
        <f t="shared" si="1614"/>
        <v>0</v>
      </c>
      <c r="FH309" s="603">
        <f t="shared" si="1615"/>
        <v>0.0001</v>
      </c>
      <c r="FI309" s="510">
        <f t="shared" ref="FI309:FR309" si="1860">FI308</f>
        <v>0.41</v>
      </c>
      <c r="FJ309" s="510">
        <f t="shared" si="1860"/>
        <v>0.11</v>
      </c>
      <c r="FK309" s="510">
        <f t="shared" si="1860"/>
        <v>0.015</v>
      </c>
      <c r="FL309" s="510">
        <f t="shared" si="1860"/>
        <v>0</v>
      </c>
      <c r="FM309" s="603">
        <f t="shared" si="1860"/>
        <v>0.0001</v>
      </c>
      <c r="FN309" s="510" t="str">
        <f>IF(_tag_month_day!AY305="","",_tag_month_day!AY305/100)</f>
        <v/>
      </c>
      <c r="FO309" s="510" t="str">
        <f>IF(_tag_month_day!AZ305="","",_tag_month_day!AZ305/100)</f>
        <v/>
      </c>
      <c r="FP309" s="510" t="str">
        <f>IF(_tag_month_day!BA305="","",_tag_month_day!BA305/100)</f>
        <v/>
      </c>
      <c r="FQ309" s="510" t="str">
        <f>IF(_tag_month_day!BB305="","",_tag_month_day!BB305/100)</f>
        <v/>
      </c>
      <c r="FR309" s="603" t="str">
        <f>IF(_tag_month_day!BC305="","",_tag_month_day!BC305/100)</f>
        <v/>
      </c>
      <c r="FS309" s="510" t="str">
        <f>IF(_tag_month_day!BD305="","",_tag_month_day!BD305/100)</f>
        <v/>
      </c>
      <c r="FT309" s="510" t="str">
        <f>IF(_tag_month_day!BE305="","",_tag_month_day!BE305/100)</f>
        <v/>
      </c>
      <c r="FU309" s="510" t="str">
        <f>IF(_tag_month_day!BF305="","",_tag_month_day!BF305/100)</f>
        <v/>
      </c>
      <c r="FV309" s="510" t="str">
        <f>IF(_tag_month_day!BG305="","",_tag_month_day!BG305/100)</f>
        <v/>
      </c>
      <c r="FW309" s="603" t="str">
        <f>IF(_tag_month_day!BH305="","",_tag_month_day!BH305/100)</f>
        <v/>
      </c>
      <c r="FX309" s="510" t="str">
        <f>IF(_tag_month_day!BI305="","",_tag_month_day!BI305/100)</f>
        <v/>
      </c>
      <c r="FY309" s="510" t="str">
        <f>IF(_tag_month_day!BJ305="","",_tag_month_day!BJ305/100)</f>
        <v/>
      </c>
      <c r="FZ309" s="605" t="str">
        <f>IF(_tag_month_day!BK305="","",_tag_month_day!BK305/100)</f>
        <v/>
      </c>
      <c r="GA309" s="510" t="str">
        <f>IF(_tag_month_day!BL305="","",_tag_month_day!BL305/100)</f>
        <v/>
      </c>
      <c r="GB309" s="603" t="str">
        <f>IF(_tag_month_day!BM305="","",_tag_month_day!BM305/100)</f>
        <v/>
      </c>
      <c r="GC309" s="420" t="str">
        <f>IF(_tag_month_day!BN305="","",_tag_month_day!BN305/100)</f>
        <v/>
      </c>
      <c r="GD309" s="420" t="str">
        <f>IF(_tag_month_day!BO305="","",_tag_month_day!BO305/100)</f>
        <v/>
      </c>
      <c r="GE309" s="420" t="str">
        <f>IF(_tag_month_day!BP305="","",_tag_month_day!BP305/100)</f>
        <v/>
      </c>
      <c r="GF309" s="420" t="str">
        <f>IF(_tag_month_day!BQ305="","",_tag_month_day!BQ305/100)</f>
        <v/>
      </c>
      <c r="GG309" s="420" t="str">
        <f>IF(_tag_month_day!BR305="","",_tag_month_day!BR305/100)</f>
        <v/>
      </c>
      <c r="GH309" s="420" t="str">
        <f>IF(_tag_month_day!BS305="","",_tag_month_day!BS305/100)</f>
        <v/>
      </c>
      <c r="GI309" s="603" t="str">
        <f>IF(_tag_month_day!BT305="","",_tag_month_day!BT305/100)</f>
        <v/>
      </c>
      <c r="GJ309" s="612" t="str">
        <f>IF(_tag_month_day!BU305="","",_tag_month_day!BU305/100)</f>
        <v/>
      </c>
      <c r="GK309" s="620" t="str">
        <f>IF(_tag_month_day!BV305="",IF(_rlcf_month_day!A$2="","",_rlcf_month_day!A$2/100),_tag_month_day!BV305/100)</f>
        <v/>
      </c>
      <c r="GL309" s="620" t="str">
        <f>IF(_tag_month_day!BW305="",IF(_rlcf_month_day!B$2="","",_rlcf_month_day!B$2/100),_tag_month_day!BW305/100)</f>
        <v/>
      </c>
      <c r="GM309" s="621" t="str">
        <f>IF(_tag_month_day!BX305="",IF(_rlcf_month_day!C$2="","",_rlcf_month_day!C$2/100),_tag_month_day!BX305/100)</f>
        <v/>
      </c>
      <c r="GN309" s="620" t="str">
        <f>IF(_tag_month_day!BV305="",IF(_rlcf_month_day!A$2="","",_rlcf_month_day!A$2/100),_tag_month_day!BV305/100)</f>
        <v/>
      </c>
      <c r="GO309" s="620" t="str">
        <f>IF(_tag_month_day!BW305="",IF(_rlcf_month_day!B$2="","",_rlcf_month_day!B$2/100),_tag_month_day!BW305/100)</f>
        <v/>
      </c>
      <c r="GP309" s="620" t="str">
        <f>IF(_tag_month_day!CD305="",IF(_rlcf_month_day!E$2="","",_rlcf_month_day!E$2/100),_tag_month_day!CD305/100)</f>
        <v/>
      </c>
      <c r="GQ309" s="620" t="str">
        <f>IF(_tag_month_day!CE305="",IF(_rlcf_month_day!F$2="","",_rlcf_month_day!F$2/100),_tag_month_day!CE305/100)</f>
        <v/>
      </c>
      <c r="GR309" s="621" t="str">
        <f>IF(_tag_month_day!CF305="",IF(_rlcf_month_day!G$2="","",_rlcf_month_day!G$2/100),_tag_month_day!CF305/100)</f>
        <v/>
      </c>
      <c r="GS309" s="626">
        <f t="shared" ref="GS309:HH309" si="1861">GS308</f>
        <v>0.953</v>
      </c>
      <c r="GT309" s="626">
        <f t="shared" si="1861"/>
        <v>0.55</v>
      </c>
      <c r="GU309" s="626">
        <f t="shared" si="1861"/>
        <v>0.55</v>
      </c>
      <c r="GV309" s="626">
        <f t="shared" si="1861"/>
        <v>0.55</v>
      </c>
      <c r="GW309" s="626">
        <f t="shared" si="1861"/>
        <v>0.5</v>
      </c>
      <c r="GX309" s="626">
        <f t="shared" si="1861"/>
        <v>0.935</v>
      </c>
      <c r="GY309" s="626">
        <f t="shared" si="1861"/>
        <v>0.15</v>
      </c>
      <c r="GZ309" s="626">
        <f t="shared" si="1861"/>
        <v>1</v>
      </c>
      <c r="HA309" s="632">
        <f t="shared" si="1861"/>
        <v>0.047</v>
      </c>
      <c r="HB309" s="632">
        <f t="shared" si="1861"/>
        <v>0.45</v>
      </c>
      <c r="HC309" s="632">
        <f t="shared" si="1861"/>
        <v>0.45</v>
      </c>
      <c r="HD309" s="632">
        <f t="shared" si="1861"/>
        <v>0.45</v>
      </c>
      <c r="HE309" s="632">
        <f t="shared" si="1861"/>
        <v>0.5</v>
      </c>
      <c r="HF309" s="632">
        <f t="shared" si="1861"/>
        <v>0.065</v>
      </c>
      <c r="HG309" s="632">
        <f t="shared" si="1861"/>
        <v>0.85</v>
      </c>
      <c r="HH309" s="632">
        <f t="shared" si="1861"/>
        <v>0</v>
      </c>
      <c r="HI309" s="68">
        <f t="shared" si="1587"/>
        <v>0</v>
      </c>
      <c r="HJ309" s="68" t="e">
        <f t="shared" si="1618"/>
        <v>#VALUE!</v>
      </c>
      <c r="HK309" s="202">
        <f t="shared" si="1619"/>
        <v>0.85</v>
      </c>
      <c r="HL309" s="464">
        <f t="shared" si="1620"/>
        <v>550000</v>
      </c>
      <c r="HM309" s="464">
        <f t="shared" si="1621"/>
        <v>480000</v>
      </c>
      <c r="HN309" s="192" t="e">
        <f t="shared" si="1588"/>
        <v>#VALUE!</v>
      </c>
      <c r="HO309" s="192" t="e">
        <f>HN309*HK309*$HO$2/HL309*1000000</f>
        <v>#VALUE!</v>
      </c>
      <c r="HP309" s="192" t="e">
        <f>HN309*HK309*$HP$2/HM309*1000000</f>
        <v>#VALUE!</v>
      </c>
    </row>
    <row r="310" customFormat="1" spans="1:224">
      <c r="A310" s="381">
        <v>305</v>
      </c>
      <c r="B310" s="54">
        <f ca="1" t="shared" si="1622"/>
        <v>43629</v>
      </c>
      <c r="C310" s="57">
        <f t="shared" si="1623"/>
        <v>0.0416666666666667</v>
      </c>
      <c r="D310" s="68" t="str">
        <f ca="1" t="shared" si="1589"/>
        <v>中班</v>
      </c>
      <c r="E310" s="68" t="str">
        <f ca="1" t="shared" si="1590"/>
        <v>乙</v>
      </c>
      <c r="F310" s="68">
        <f ca="1">SUMPRODUCT((成本日报!$A$3:$A$95=计划!B310)*(成本日报!$B$3:$B$95=计划!$D310),成本日报!$C$3:$C$95)</f>
        <v>2</v>
      </c>
      <c r="G310" s="382">
        <f ca="1" t="shared" si="1624"/>
        <v>43629.6666666659</v>
      </c>
      <c r="H310" s="382">
        <f ca="1" t="shared" si="1591"/>
        <v>43629.6736111104</v>
      </c>
      <c r="I310" s="382">
        <f ca="1" t="shared" si="1592"/>
        <v>43629.6791666659</v>
      </c>
      <c r="J310" s="382">
        <f ca="1" t="shared" si="1593"/>
        <v>43629.7083333326</v>
      </c>
      <c r="K310" s="382">
        <f ca="1" t="shared" si="1594"/>
        <v>43629.7708333326</v>
      </c>
      <c r="L310" s="382">
        <f ca="1" t="shared" si="1595"/>
        <v>43629.7916666659</v>
      </c>
      <c r="M310" s="398" t="str">
        <f>IF(_tag_month_day!A306="","",_tag_month_day!A306)</f>
        <v/>
      </c>
      <c r="N310" s="398" t="str">
        <f>IF(_tag_month_day!B306="","",_tag_month_day!B306)</f>
        <v/>
      </c>
      <c r="O310" s="399" t="e">
        <f t="shared" si="1596"/>
        <v>#VALUE!</v>
      </c>
      <c r="P310" s="398" t="str">
        <f>IF(_tag_month_day!C306="","",_tag_month_day!C306)</f>
        <v/>
      </c>
      <c r="Q310" s="398" t="str">
        <f>IF(_tag_month_day!D306="","",_tag_month_day!D306)</f>
        <v/>
      </c>
      <c r="R310" s="416">
        <f>IF(_tag_month_day!CB306="",R309,_tag_month_day!CB306/100)</f>
        <v>0.07</v>
      </c>
      <c r="S310" s="417" t="str">
        <f>IF(_tag_month_day!E306="","",_tag_month_day!E306)</f>
        <v/>
      </c>
      <c r="T310" s="417" t="str">
        <f>IF(_tag_month_day!F306="","",_tag_month_day!F306)</f>
        <v/>
      </c>
      <c r="U310" s="418" t="e">
        <f t="shared" si="1550"/>
        <v>#VALUE!</v>
      </c>
      <c r="V310" s="53" t="e">
        <f t="shared" si="1551"/>
        <v>#VALUE!</v>
      </c>
      <c r="W310" s="419" t="str">
        <f>IF(_jhy_month_day!A306="","",_jhy_month_day!A306)</f>
        <v/>
      </c>
      <c r="X310" s="420" t="str">
        <f>IF(_jhy_month_day!B306="","",_jhy_month_day!B306/100)</f>
        <v/>
      </c>
      <c r="Y310" s="420" t="str">
        <f>IF(_jhy_month_day!C306="","",_jhy_month_day!C306/100)</f>
        <v/>
      </c>
      <c r="Z310" s="439">
        <f t="shared" si="1641"/>
        <v>77</v>
      </c>
      <c r="AA310" s="440" t="str">
        <f>IF(_tag_month_day!G306="","",_tag_month_day!G306/100)</f>
        <v/>
      </c>
      <c r="AB310" s="440" t="str">
        <f>IF(_tag_month_day!H306="","",_tag_month_day!H306/100)</f>
        <v/>
      </c>
      <c r="AC310" s="193">
        <f t="shared" si="1597"/>
        <v>1.59963432013121</v>
      </c>
      <c r="AD310" s="441" t="str">
        <f t="shared" si="1598"/>
        <v/>
      </c>
      <c r="AE310" s="442" t="str">
        <f t="shared" si="1599"/>
        <v/>
      </c>
      <c r="AF310" s="443">
        <v>1</v>
      </c>
      <c r="AG310" s="68" t="str">
        <f>IF(_duihao_month_day!A306="","",_duihao_month_day!A306)</f>
        <v/>
      </c>
      <c r="AH310" s="463">
        <f>IF(_gyk_month_day!B306="",AH309,_gyk_month_day!B306)</f>
        <v>820</v>
      </c>
      <c r="AI310" s="464">
        <v>-30</v>
      </c>
      <c r="AJ310" s="68" t="str">
        <f>IF(_tag_month_day!I306="","",_tag_month_day!I306)</f>
        <v/>
      </c>
      <c r="AK310" s="465" t="str">
        <f>IF(_tzyy_month_day!A306="","",_tzyy_month_day!A306)</f>
        <v/>
      </c>
      <c r="AL310" s="465" t="str">
        <f>IF(_tzyy_month_day!B306="","",_tzyy_month_day!B306)</f>
        <v/>
      </c>
      <c r="AM310" s="465" t="str">
        <f>IF(_tzyy_month_day!C306="","",_tzyy_month_day!C306)</f>
        <v/>
      </c>
      <c r="AN310" s="466" t="str">
        <f>IF(_tag_month_day!CG306="","",_tag_month_day!CG306)</f>
        <v/>
      </c>
      <c r="AO310" s="466" t="str">
        <f>IF(_tag_month_day!CH306="","",_tag_month_day!CH306)</f>
        <v/>
      </c>
      <c r="AP310" s="486" t="e">
        <f t="shared" si="1600"/>
        <v>#VALUE!</v>
      </c>
      <c r="AQ310" s="487" t="str">
        <f>IF(_tag_month_day!J306="","",_tag_month_day!J306/100)</f>
        <v/>
      </c>
      <c r="AR310" s="488">
        <f t="shared" si="1601"/>
        <v>1.3</v>
      </c>
      <c r="AS310" s="489" t="e">
        <f t="shared" si="1552"/>
        <v>#VALUE!</v>
      </c>
      <c r="AT310" s="489">
        <f t="shared" si="1602"/>
        <v>0</v>
      </c>
      <c r="AU310" s="490" t="str">
        <f>IF(_tag_month_day!K306="","",_tag_month_day!K306)</f>
        <v/>
      </c>
      <c r="AV310" s="491" t="str">
        <f>IF(_tag_month_day!L306="","",_tag_month_day!L306/100)</f>
        <v/>
      </c>
      <c r="AW310" s="420">
        <f t="shared" si="1524"/>
        <v>0</v>
      </c>
      <c r="AX310" s="420">
        <f t="shared" si="1603"/>
        <v>0</v>
      </c>
      <c r="AY310" s="420" t="str">
        <f>IF(_tag_month_day!M306="","",_tag_month_day!M306/100)</f>
        <v/>
      </c>
      <c r="AZ310" s="420" t="str">
        <f>IF(_tag_month_day!N306="","",_tag_month_day!N306/100)</f>
        <v/>
      </c>
      <c r="BA310" s="420" t="str">
        <f>IF(_tag_month_day!O306="","",_tag_month_day!O306/100)</f>
        <v/>
      </c>
      <c r="BB310" s="496" t="str">
        <f>IF(_tag_month_day!P306="","",_tag_month_day!P306/100)</f>
        <v/>
      </c>
      <c r="BC310" s="496">
        <f t="shared" si="1604"/>
        <v>0</v>
      </c>
      <c r="BD310" s="496" t="str">
        <f>IF(_tag_month_day!Q306="","",_tag_month_day!Q306/100)</f>
        <v/>
      </c>
      <c r="BE310" s="510" t="str">
        <f>IF(_tag_month_day!R306="","",_tag_month_day!R306/100)</f>
        <v/>
      </c>
      <c r="BF310" s="413" t="str">
        <f>IF(_tag_month_day!CC306="","",_tag_month_day!CC306/100)</f>
        <v/>
      </c>
      <c r="BG310" s="511" t="e">
        <f t="shared" si="1553"/>
        <v>#VALUE!</v>
      </c>
      <c r="BH310" s="198">
        <f t="shared" si="1554"/>
        <v>0</v>
      </c>
      <c r="BI310" s="512" t="e">
        <f>IF(CX310=0,BI309,(DK310*查询!$R$5+DL310*查询!$Q$5+DM310*查询!$N$5+DN310*查询!$O$5+DO310*查询!$P$5)*AF310/CX310)</f>
        <v>#VALUE!</v>
      </c>
      <c r="BJ310" s="512" t="e">
        <f>IF(CX310=0,BJ309,(DP310*查询!$S$5+DQ310*查询!$T$5+DR310*查询!$U$5)*AF310/CX310)</f>
        <v>#VALUE!</v>
      </c>
      <c r="BK310" s="512">
        <f t="shared" si="1605"/>
        <v>1</v>
      </c>
      <c r="BL310" s="513" t="str">
        <f>IF(_cfyc_month_day!A306="","",_cfyc_month_day!A306)</f>
        <v/>
      </c>
      <c r="BM310" s="513" t="str">
        <f>IF(_cfyc_month_day!B306="","",_cfyc_month_day!B306)</f>
        <v/>
      </c>
      <c r="BN310" s="513" t="str">
        <f>IF(_cfyc_month_day!C306="","",_cfyc_month_day!C306)</f>
        <v/>
      </c>
      <c r="BO310" s="522" t="str">
        <f>IF(_cfyc_month_day!D306="","",_cfyc_month_day!D306)</f>
        <v/>
      </c>
      <c r="BP310" s="522" t="str">
        <f>IF(_cfyc_month_day!E306="","",_cfyc_month_day!E306)</f>
        <v/>
      </c>
      <c r="BQ310" s="522" t="str">
        <f>IF(_cfyc_month_day!F306="","",_cfyc_month_day!F306)</f>
        <v/>
      </c>
      <c r="BR310" s="513" t="str">
        <f>IF(_tag_month_day!T306="","",_tag_month_day!T306)</f>
        <v/>
      </c>
      <c r="BS310" s="513" t="str">
        <f>IF(_tag_month_day!U306="","",_tag_month_day!U306)</f>
        <v/>
      </c>
      <c r="BT310" s="523" t="str">
        <f t="shared" si="1606"/>
        <v/>
      </c>
      <c r="BU310" s="223" t="str">
        <f>IF(_tag_month_day!V306="","",_tag_month_day!V306)</f>
        <v/>
      </c>
      <c r="BV310" s="206" t="str">
        <f>IF(_tag_month_day!W306="","",_tag_month_day!W306)</f>
        <v/>
      </c>
      <c r="BW310" s="540" t="str">
        <f>IF(_tag_month_day!X306="","",_tag_month_day!X306)</f>
        <v/>
      </c>
      <c r="BX310" s="540" t="str">
        <f>IF(_tag_month_day!Y306="","",_tag_month_day!Y306)</f>
        <v/>
      </c>
      <c r="BY310" s="541">
        <f ca="1" t="shared" si="1607"/>
        <v>43629.7916666659</v>
      </c>
      <c r="BZ310" s="542"/>
      <c r="CA310" s="543" t="str">
        <f>IF(_jhy2_month_day!A306="","",_jhy2_month_day!A306)</f>
        <v/>
      </c>
      <c r="CB310" s="464" t="str">
        <f>IF(_jhy2_month_day!B306="","",_jhy2_month_day!B306)</f>
        <v/>
      </c>
      <c r="CC310" s="464" t="str">
        <f>IF(_jhy2_month_day!C306="","",_jhy2_month_day!C306)</f>
        <v/>
      </c>
      <c r="CD310" s="464" t="str">
        <f>IF(_jhy2_month_day!D306="","",_jhy2_month_day!D306)</f>
        <v/>
      </c>
      <c r="CE310" s="464" t="str">
        <f>IF(_jhy2_month_day!E306="","",_jhy2_month_day!E306)</f>
        <v/>
      </c>
      <c r="CF310" s="464" t="str">
        <f>IF(_jhy2_month_day!F306="","",_jhy2_month_day!F306)</f>
        <v/>
      </c>
      <c r="CG310" s="464" t="str">
        <f>IF(_jhy2_month_day!G306="","",_jhy2_month_day!G306)</f>
        <v/>
      </c>
      <c r="CH310" s="464" t="str">
        <f>IF(_jhy2_month_day!H306="","",_jhy2_month_day!H306)</f>
        <v/>
      </c>
      <c r="CI310" s="464" t="str">
        <f>IF(_jhy2_month_day!I306="","",_jhy2_month_day!I306)</f>
        <v/>
      </c>
      <c r="CJ310" s="464" t="str">
        <f>IF(_jhy2_month_day!J306="","",_jhy2_month_day!J306)</f>
        <v/>
      </c>
      <c r="CK310" s="464" t="str">
        <f>IF(_jhy2_month_day!K306="","",_jhy2_month_day!K306)</f>
        <v/>
      </c>
      <c r="CL310" s="562" t="str">
        <f>IF(_jhy2_month_day!L306="","",_jhy2_month_day!L306)</f>
        <v/>
      </c>
      <c r="CM310" s="562" t="str">
        <f>IF(_jhy2_month_day!M306="","",_jhy2_month_day!M306)</f>
        <v/>
      </c>
      <c r="CN310" s="562" t="str">
        <f>IF(_jhy2_month_day!N306="","",_jhy2_month_day!N306)</f>
        <v/>
      </c>
      <c r="CO310" s="562" t="str">
        <f>IF(_jhy2_month_day!O306="","",_jhy2_month_day!O306)</f>
        <v/>
      </c>
      <c r="CP310" s="562" t="str">
        <f>IF(_jhy2_month_day!P306="","",_jhy2_month_day!P306)</f>
        <v/>
      </c>
      <c r="CQ310" s="562" t="str">
        <f>IF(_jhy2_month_day!Q306="","",_jhy2_month_day!Q306)</f>
        <v/>
      </c>
      <c r="CR310" s="563" t="str">
        <f>IF(_jhy2_month_day!R306="","",_jhy2_month_day!R306)</f>
        <v/>
      </c>
      <c r="CS310" s="576" t="str">
        <f>IF(_jhy2_month_day!S306="","",_jhy2_month_day!S306)</f>
        <v/>
      </c>
      <c r="CT310" s="562" t="str">
        <f>IF(_jhy2_month_day!T306="","",_jhy2_month_day!T306)</f>
        <v/>
      </c>
      <c r="CU310" s="577" t="e">
        <f t="shared" si="1555"/>
        <v>#VALUE!</v>
      </c>
      <c r="CV310" s="198" t="e">
        <f t="shared" si="1556"/>
        <v>#VALUE!</v>
      </c>
      <c r="CW310" s="192" t="e">
        <f t="shared" si="1557"/>
        <v>#VALUE!</v>
      </c>
      <c r="CX310" s="192" t="e">
        <f t="shared" si="1558"/>
        <v>#VALUE!</v>
      </c>
      <c r="CY310" s="202" t="e">
        <f t="shared" si="1559"/>
        <v>#VALUE!</v>
      </c>
      <c r="CZ310" s="192" t="e">
        <f t="shared" ref="CZ310:DI310" si="1862">$AJ310*EF310</f>
        <v>#VALUE!</v>
      </c>
      <c r="DA310" s="192" t="e">
        <f t="shared" si="1862"/>
        <v>#VALUE!</v>
      </c>
      <c r="DB310" s="192" t="e">
        <f t="shared" si="1862"/>
        <v>#VALUE!</v>
      </c>
      <c r="DC310" s="192" t="e">
        <f t="shared" si="1862"/>
        <v>#VALUE!</v>
      </c>
      <c r="DD310" s="192" t="e">
        <f t="shared" si="1862"/>
        <v>#VALUE!</v>
      </c>
      <c r="DE310" s="192" t="e">
        <f t="shared" si="1862"/>
        <v>#VALUE!</v>
      </c>
      <c r="DF310" s="192" t="e">
        <f t="shared" si="1862"/>
        <v>#VALUE!</v>
      </c>
      <c r="DG310" s="192" t="e">
        <f t="shared" si="1862"/>
        <v>#VALUE!</v>
      </c>
      <c r="DH310" s="192" t="e">
        <f t="shared" si="1862"/>
        <v>#VALUE!</v>
      </c>
      <c r="DI310" s="192" t="e">
        <f t="shared" si="1862"/>
        <v>#VALUE!</v>
      </c>
      <c r="DJ310" s="192" t="e">
        <f t="shared" si="1561"/>
        <v>#VALUE!</v>
      </c>
      <c r="DK310" s="192" t="e">
        <f t="shared" si="1562"/>
        <v>#VALUE!</v>
      </c>
      <c r="DL310" s="192" t="e">
        <f t="shared" si="1563"/>
        <v>#VALUE!</v>
      </c>
      <c r="DM310" s="192" t="e">
        <f t="shared" si="1564"/>
        <v>#VALUE!</v>
      </c>
      <c r="DN310" s="192" t="e">
        <f t="shared" si="1565"/>
        <v>#VALUE!</v>
      </c>
      <c r="DO310" s="192" t="e">
        <f t="shared" si="1566"/>
        <v>#VALUE!</v>
      </c>
      <c r="DP310" s="192" t="e">
        <f t="shared" si="1567"/>
        <v>#VALUE!</v>
      </c>
      <c r="DQ310" s="192" t="e">
        <f t="shared" si="1568"/>
        <v>#VALUE!</v>
      </c>
      <c r="DR310" s="192" t="e">
        <f t="shared" si="1569"/>
        <v>#VALUE!</v>
      </c>
      <c r="DS310" s="192" t="e">
        <f t="shared" si="1570"/>
        <v>#VALUE!</v>
      </c>
      <c r="DT310" s="192" t="e">
        <f t="shared" si="1571"/>
        <v>#VALUE!</v>
      </c>
      <c r="DU310" s="192" t="e">
        <f t="shared" si="1572"/>
        <v>#VALUE!</v>
      </c>
      <c r="DV310" s="198" t="e">
        <f t="shared" si="1573"/>
        <v>#VALUE!</v>
      </c>
      <c r="DW310" s="198" t="e">
        <f t="shared" si="1574"/>
        <v>#DIV/0!</v>
      </c>
      <c r="DX310" s="198" t="e">
        <f t="shared" si="1575"/>
        <v>#DIV/0!</v>
      </c>
      <c r="DY310" s="198" t="e">
        <f t="shared" si="1576"/>
        <v>#VALUE!</v>
      </c>
      <c r="DZ310" s="198" t="e">
        <f t="shared" si="1577"/>
        <v>#VALUE!</v>
      </c>
      <c r="EA310" s="198" t="e">
        <f t="shared" si="1578"/>
        <v>#VALUE!</v>
      </c>
      <c r="EB310" s="198" t="e">
        <f t="shared" si="1579"/>
        <v>#VALUE!</v>
      </c>
      <c r="EC310" s="198" t="e">
        <f t="shared" si="1580"/>
        <v>#DIV/0!</v>
      </c>
      <c r="ED310" s="198" t="e">
        <f t="shared" si="1581"/>
        <v>#VALUE!</v>
      </c>
      <c r="EE310" s="198" t="e">
        <f t="shared" si="1582"/>
        <v>#VALUE!</v>
      </c>
      <c r="EF310" s="198" t="e">
        <f t="shared" ref="EF310:EO310" si="1863">DV310/SUM($DV310:$EE310)</f>
        <v>#VALUE!</v>
      </c>
      <c r="EG310" s="198" t="e">
        <f t="shared" si="1863"/>
        <v>#DIV/0!</v>
      </c>
      <c r="EH310" s="198" t="e">
        <f t="shared" si="1863"/>
        <v>#DIV/0!</v>
      </c>
      <c r="EI310" s="198" t="e">
        <f t="shared" si="1863"/>
        <v>#VALUE!</v>
      </c>
      <c r="EJ310" s="198" t="e">
        <f t="shared" si="1863"/>
        <v>#VALUE!</v>
      </c>
      <c r="EK310" s="198" t="e">
        <f t="shared" si="1863"/>
        <v>#VALUE!</v>
      </c>
      <c r="EL310" s="198" t="e">
        <f t="shared" si="1863"/>
        <v>#VALUE!</v>
      </c>
      <c r="EM310" s="198" t="e">
        <f t="shared" si="1863"/>
        <v>#DIV/0!</v>
      </c>
      <c r="EN310" s="198" t="e">
        <f t="shared" si="1863"/>
        <v>#VALUE!</v>
      </c>
      <c r="EO310" s="198" t="e">
        <f t="shared" si="1863"/>
        <v>#VALUE!</v>
      </c>
      <c r="EP310" s="511">
        <f t="shared" ref="EP310:EW310" si="1864">EP309</f>
        <v>0.08</v>
      </c>
      <c r="EQ310" s="511">
        <f t="shared" si="1864"/>
        <v>0.015</v>
      </c>
      <c r="ER310" s="511">
        <f t="shared" si="1864"/>
        <v>0.015</v>
      </c>
      <c r="ES310" s="511">
        <f t="shared" si="1864"/>
        <v>0.015</v>
      </c>
      <c r="ET310" s="511">
        <f t="shared" si="1864"/>
        <v>0.015</v>
      </c>
      <c r="EU310" s="511">
        <f t="shared" si="1864"/>
        <v>0.09</v>
      </c>
      <c r="EV310" s="511">
        <f t="shared" si="1864"/>
        <v>0.09</v>
      </c>
      <c r="EW310" s="511">
        <f t="shared" si="1864"/>
        <v>0.09</v>
      </c>
      <c r="EX310" s="420" t="str">
        <f>IF(_tag_month_day!AS306="","",_tag_month_day!AS306/100)</f>
        <v/>
      </c>
      <c r="EY310" s="420" t="str">
        <f>IF(_tag_month_day!AT306="","",_tag_month_day!AT306/100)</f>
        <v/>
      </c>
      <c r="EZ310" s="420" t="str">
        <f>IF(_tag_month_day!AU306="","",_tag_month_day!AU306/100)</f>
        <v/>
      </c>
      <c r="FA310" s="420" t="str">
        <f>IF(_tag_month_day!AV306="","",_tag_month_day!AV306/100)</f>
        <v/>
      </c>
      <c r="FB310" s="420" t="str">
        <f>IF(_tag_month_day!AW306="","",_tag_month_day!AW306/100)</f>
        <v/>
      </c>
      <c r="FC310" s="420" t="str">
        <f>IF(_tag_month_day!AX306="","",_tag_month_day!AX306/100)</f>
        <v/>
      </c>
      <c r="FD310" s="510">
        <f t="shared" si="1611"/>
        <v>0.33</v>
      </c>
      <c r="FE310" s="510">
        <f t="shared" si="1612"/>
        <v>0.19</v>
      </c>
      <c r="FF310" s="510">
        <f t="shared" si="1613"/>
        <v>0.003</v>
      </c>
      <c r="FG310" s="510">
        <f t="shared" si="1614"/>
        <v>0</v>
      </c>
      <c r="FH310" s="603">
        <f t="shared" si="1615"/>
        <v>0.0001</v>
      </c>
      <c r="FI310" s="510">
        <f t="shared" ref="FI310:FR310" si="1865">FI309</f>
        <v>0.41</v>
      </c>
      <c r="FJ310" s="510">
        <f t="shared" si="1865"/>
        <v>0.11</v>
      </c>
      <c r="FK310" s="510">
        <f t="shared" si="1865"/>
        <v>0.015</v>
      </c>
      <c r="FL310" s="510">
        <f t="shared" si="1865"/>
        <v>0</v>
      </c>
      <c r="FM310" s="603">
        <f t="shared" si="1865"/>
        <v>0.0001</v>
      </c>
      <c r="FN310" s="510" t="str">
        <f>IF(_tag_month_day!AY306="","",_tag_month_day!AY306/100)</f>
        <v/>
      </c>
      <c r="FO310" s="510" t="str">
        <f>IF(_tag_month_day!AZ306="","",_tag_month_day!AZ306/100)</f>
        <v/>
      </c>
      <c r="FP310" s="510" t="str">
        <f>IF(_tag_month_day!BA306="","",_tag_month_day!BA306/100)</f>
        <v/>
      </c>
      <c r="FQ310" s="510" t="str">
        <f>IF(_tag_month_day!BB306="","",_tag_month_day!BB306/100)</f>
        <v/>
      </c>
      <c r="FR310" s="603" t="str">
        <f>IF(_tag_month_day!BC306="","",_tag_month_day!BC306/100)</f>
        <v/>
      </c>
      <c r="FS310" s="510" t="str">
        <f>IF(_tag_month_day!BD306="","",_tag_month_day!BD306/100)</f>
        <v/>
      </c>
      <c r="FT310" s="510" t="str">
        <f>IF(_tag_month_day!BE306="","",_tag_month_day!BE306/100)</f>
        <v/>
      </c>
      <c r="FU310" s="510" t="str">
        <f>IF(_tag_month_day!BF306="","",_tag_month_day!BF306/100)</f>
        <v/>
      </c>
      <c r="FV310" s="510" t="str">
        <f>IF(_tag_month_day!BG306="","",_tag_month_day!BG306/100)</f>
        <v/>
      </c>
      <c r="FW310" s="603" t="str">
        <f>IF(_tag_month_day!BH306="","",_tag_month_day!BH306/100)</f>
        <v/>
      </c>
      <c r="FX310" s="510" t="str">
        <f>IF(_tag_month_day!BI306="","",_tag_month_day!BI306/100)</f>
        <v/>
      </c>
      <c r="FY310" s="510" t="str">
        <f>IF(_tag_month_day!BJ306="","",_tag_month_day!BJ306/100)</f>
        <v/>
      </c>
      <c r="FZ310" s="605" t="str">
        <f>IF(_tag_month_day!BK306="","",_tag_month_day!BK306/100)</f>
        <v/>
      </c>
      <c r="GA310" s="510" t="str">
        <f>IF(_tag_month_day!BL306="","",_tag_month_day!BL306/100)</f>
        <v/>
      </c>
      <c r="GB310" s="603" t="str">
        <f>IF(_tag_month_day!BM306="","",_tag_month_day!BM306/100)</f>
        <v/>
      </c>
      <c r="GC310" s="420" t="str">
        <f>IF(_tag_month_day!BN306="","",_tag_month_day!BN306/100)</f>
        <v/>
      </c>
      <c r="GD310" s="420" t="str">
        <f>IF(_tag_month_day!BO306="","",_tag_month_day!BO306/100)</f>
        <v/>
      </c>
      <c r="GE310" s="420" t="str">
        <f>IF(_tag_month_day!BP306="","",_tag_month_day!BP306/100)</f>
        <v/>
      </c>
      <c r="GF310" s="420" t="str">
        <f>IF(_tag_month_day!BQ306="","",_tag_month_day!BQ306/100)</f>
        <v/>
      </c>
      <c r="GG310" s="420" t="str">
        <f>IF(_tag_month_day!BR306="","",_tag_month_day!BR306/100)</f>
        <v/>
      </c>
      <c r="GH310" s="420" t="str">
        <f>IF(_tag_month_day!BS306="","",_tag_month_day!BS306/100)</f>
        <v/>
      </c>
      <c r="GI310" s="603" t="str">
        <f>IF(_tag_month_day!BT306="","",_tag_month_day!BT306/100)</f>
        <v/>
      </c>
      <c r="GJ310" s="612" t="str">
        <f>IF(_tag_month_day!BU306="","",_tag_month_day!BU306/100)</f>
        <v/>
      </c>
      <c r="GK310" s="620" t="str">
        <f>IF(_tag_month_day!BV306="",IF(_rlcf_month_day!A$2="","",_rlcf_month_day!A$2/100),_tag_month_day!BV306/100)</f>
        <v/>
      </c>
      <c r="GL310" s="620" t="str">
        <f>IF(_tag_month_day!BW306="",IF(_rlcf_month_day!B$2="","",_rlcf_month_day!B$2/100),_tag_month_day!BW306/100)</f>
        <v/>
      </c>
      <c r="GM310" s="621" t="str">
        <f>IF(_tag_month_day!BX306="",IF(_rlcf_month_day!C$2="","",_rlcf_month_day!C$2/100),_tag_month_day!BX306/100)</f>
        <v/>
      </c>
      <c r="GN310" s="620" t="str">
        <f>IF(_tag_month_day!BV306="",IF(_rlcf_month_day!A$2="","",_rlcf_month_day!A$2/100),_tag_month_day!BV306/100)</f>
        <v/>
      </c>
      <c r="GO310" s="620" t="str">
        <f>IF(_tag_month_day!BW306="",IF(_rlcf_month_day!B$2="","",_rlcf_month_day!B$2/100),_tag_month_day!BW306/100)</f>
        <v/>
      </c>
      <c r="GP310" s="620" t="str">
        <f>IF(_tag_month_day!CD306="",IF(_rlcf_month_day!E$2="","",_rlcf_month_day!E$2/100),_tag_month_day!CD306/100)</f>
        <v/>
      </c>
      <c r="GQ310" s="620" t="str">
        <f>IF(_tag_month_day!CE306="",IF(_rlcf_month_day!F$2="","",_rlcf_month_day!F$2/100),_tag_month_day!CE306/100)</f>
        <v/>
      </c>
      <c r="GR310" s="621" t="str">
        <f>IF(_tag_month_day!CF306="",IF(_rlcf_month_day!G$2="","",_rlcf_month_day!G$2/100),_tag_month_day!CF306/100)</f>
        <v/>
      </c>
      <c r="GS310" s="626">
        <f t="shared" ref="GS310:HH310" si="1866">GS309</f>
        <v>0.953</v>
      </c>
      <c r="GT310" s="626">
        <f t="shared" si="1866"/>
        <v>0.55</v>
      </c>
      <c r="GU310" s="626">
        <f t="shared" si="1866"/>
        <v>0.55</v>
      </c>
      <c r="GV310" s="626">
        <f t="shared" si="1866"/>
        <v>0.55</v>
      </c>
      <c r="GW310" s="626">
        <f t="shared" si="1866"/>
        <v>0.5</v>
      </c>
      <c r="GX310" s="626">
        <f t="shared" si="1866"/>
        <v>0.935</v>
      </c>
      <c r="GY310" s="626">
        <f t="shared" si="1866"/>
        <v>0.15</v>
      </c>
      <c r="GZ310" s="626">
        <f t="shared" si="1866"/>
        <v>1</v>
      </c>
      <c r="HA310" s="632">
        <f t="shared" si="1866"/>
        <v>0.047</v>
      </c>
      <c r="HB310" s="632">
        <f t="shared" si="1866"/>
        <v>0.45</v>
      </c>
      <c r="HC310" s="632">
        <f t="shared" si="1866"/>
        <v>0.45</v>
      </c>
      <c r="HD310" s="632">
        <f t="shared" si="1866"/>
        <v>0.45</v>
      </c>
      <c r="HE310" s="632">
        <f t="shared" si="1866"/>
        <v>0.5</v>
      </c>
      <c r="HF310" s="632">
        <f t="shared" si="1866"/>
        <v>0.065</v>
      </c>
      <c r="HG310" s="632">
        <f t="shared" si="1866"/>
        <v>0.85</v>
      </c>
      <c r="HH310" s="632">
        <f t="shared" si="1866"/>
        <v>0</v>
      </c>
      <c r="HI310" s="68">
        <f t="shared" si="1587"/>
        <v>0</v>
      </c>
      <c r="HJ310" s="68" t="e">
        <f t="shared" si="1618"/>
        <v>#VALUE!</v>
      </c>
      <c r="HK310" s="202">
        <f t="shared" si="1619"/>
        <v>0.85</v>
      </c>
      <c r="HL310" s="464">
        <f t="shared" si="1620"/>
        <v>550000</v>
      </c>
      <c r="HM310" s="464">
        <f t="shared" si="1621"/>
        <v>480000</v>
      </c>
      <c r="HN310" s="192" t="e">
        <f t="shared" si="1588"/>
        <v>#VALUE!</v>
      </c>
      <c r="HO310" s="192" t="e">
        <f>HN310*HK310*$HO$2/HL310*1000000</f>
        <v>#VALUE!</v>
      </c>
      <c r="HP310" s="192" t="e">
        <f>HN310*HK310*$HP$2/HM310*1000000</f>
        <v>#VALUE!</v>
      </c>
    </row>
    <row r="311" customFormat="1" spans="1:224">
      <c r="A311" s="381">
        <v>306</v>
      </c>
      <c r="B311" s="54">
        <f ca="1" t="shared" si="1622"/>
        <v>43629</v>
      </c>
      <c r="C311" s="57">
        <f t="shared" si="1623"/>
        <v>0.0416666666666667</v>
      </c>
      <c r="D311" s="68" t="str">
        <f ca="1" t="shared" si="1589"/>
        <v>中班</v>
      </c>
      <c r="E311" s="68" t="str">
        <f ca="1" t="shared" si="1590"/>
        <v>乙</v>
      </c>
      <c r="F311" s="68">
        <f ca="1">SUMPRODUCT((成本日报!$A$3:$A$95=计划!B311)*(成本日报!$B$3:$B$95=计划!$D311),成本日报!$C$3:$C$95)</f>
        <v>2</v>
      </c>
      <c r="G311" s="382">
        <f ca="1" t="shared" si="1624"/>
        <v>43629.7083333326</v>
      </c>
      <c r="H311" s="382">
        <f ca="1" t="shared" si="1591"/>
        <v>43629.715277777</v>
      </c>
      <c r="I311" s="382">
        <f ca="1" t="shared" si="1592"/>
        <v>43629.7208333326</v>
      </c>
      <c r="J311" s="382">
        <f ca="1" t="shared" si="1593"/>
        <v>43629.7499999993</v>
      </c>
      <c r="K311" s="382">
        <f ca="1" t="shared" si="1594"/>
        <v>43629.8124999993</v>
      </c>
      <c r="L311" s="382">
        <f ca="1" t="shared" si="1595"/>
        <v>43629.8333333326</v>
      </c>
      <c r="M311" s="398" t="str">
        <f>IF(_tag_month_day!A307="","",_tag_month_day!A307)</f>
        <v/>
      </c>
      <c r="N311" s="398" t="str">
        <f>IF(_tag_month_day!B307="","",_tag_month_day!B307)</f>
        <v/>
      </c>
      <c r="O311" s="399" t="e">
        <f t="shared" si="1596"/>
        <v>#VALUE!</v>
      </c>
      <c r="P311" s="398" t="str">
        <f>IF(_tag_month_day!C307="","",_tag_month_day!C307)</f>
        <v/>
      </c>
      <c r="Q311" s="398" t="str">
        <f>IF(_tag_month_day!D307="","",_tag_month_day!D307)</f>
        <v/>
      </c>
      <c r="R311" s="416">
        <f>IF(_tag_month_day!CB307="",R310,_tag_month_day!CB307/100)</f>
        <v>0.07</v>
      </c>
      <c r="S311" s="417" t="str">
        <f>IF(_tag_month_day!E307="","",_tag_month_day!E307)</f>
        <v/>
      </c>
      <c r="T311" s="417" t="str">
        <f>IF(_tag_month_day!F307="","",_tag_month_day!F307)</f>
        <v/>
      </c>
      <c r="U311" s="418" t="e">
        <f t="shared" si="1550"/>
        <v>#VALUE!</v>
      </c>
      <c r="V311" s="53" t="e">
        <f t="shared" si="1551"/>
        <v>#VALUE!</v>
      </c>
      <c r="W311" s="419" t="str">
        <f>IF(_jhy_month_day!A307="","",_jhy_month_day!A307)</f>
        <v/>
      </c>
      <c r="X311" s="420" t="str">
        <f>IF(_jhy_month_day!B307="","",_jhy_month_day!B307/100)</f>
        <v/>
      </c>
      <c r="Y311" s="420" t="str">
        <f>IF(_jhy_month_day!C307="","",_jhy_month_day!C307/100)</f>
        <v/>
      </c>
      <c r="Z311" s="439">
        <f t="shared" si="1641"/>
        <v>77</v>
      </c>
      <c r="AA311" s="440" t="str">
        <f>IF(_tag_month_day!G307="","",_tag_month_day!G307/100)</f>
        <v/>
      </c>
      <c r="AB311" s="440" t="str">
        <f>IF(_tag_month_day!H307="","",_tag_month_day!H307/100)</f>
        <v/>
      </c>
      <c r="AC311" s="193">
        <f t="shared" si="1597"/>
        <v>1.59963432013121</v>
      </c>
      <c r="AD311" s="441" t="str">
        <f t="shared" si="1598"/>
        <v/>
      </c>
      <c r="AE311" s="442" t="str">
        <f t="shared" si="1599"/>
        <v/>
      </c>
      <c r="AF311" s="443">
        <v>1</v>
      </c>
      <c r="AG311" s="68" t="str">
        <f>IF(_duihao_month_day!A307="","",_duihao_month_day!A307)</f>
        <v/>
      </c>
      <c r="AH311" s="463">
        <f>IF(_gyk_month_day!B307="",AH310,_gyk_month_day!B307)</f>
        <v>820</v>
      </c>
      <c r="AI311" s="464"/>
      <c r="AJ311" s="68" t="str">
        <f>IF(_tag_month_day!I307="","",_tag_month_day!I307)</f>
        <v/>
      </c>
      <c r="AK311" s="465" t="str">
        <f>IF(_tzyy_month_day!A307="","",_tzyy_month_day!A307)</f>
        <v/>
      </c>
      <c r="AL311" s="465" t="str">
        <f>IF(_tzyy_month_day!B307="","",_tzyy_month_day!B307)</f>
        <v/>
      </c>
      <c r="AM311" s="465" t="str">
        <f>IF(_tzyy_month_day!C307="","",_tzyy_month_day!C307)</f>
        <v/>
      </c>
      <c r="AN311" s="466" t="str">
        <f>IF(_tag_month_day!CG307="","",_tag_month_day!CG307)</f>
        <v/>
      </c>
      <c r="AO311" s="466" t="str">
        <f>IF(_tag_month_day!CH307="","",_tag_month_day!CH307)</f>
        <v/>
      </c>
      <c r="AP311" s="486" t="e">
        <f t="shared" si="1600"/>
        <v>#VALUE!</v>
      </c>
      <c r="AQ311" s="487" t="str">
        <f>IF(_tag_month_day!J307="","",_tag_month_day!J307/100)</f>
        <v/>
      </c>
      <c r="AR311" s="488">
        <f t="shared" si="1601"/>
        <v>1.3</v>
      </c>
      <c r="AS311" s="489" t="e">
        <f t="shared" si="1552"/>
        <v>#VALUE!</v>
      </c>
      <c r="AT311" s="489">
        <f t="shared" si="1602"/>
        <v>0</v>
      </c>
      <c r="AU311" s="490" t="str">
        <f>IF(_tag_month_day!K307="","",_tag_month_day!K307)</f>
        <v/>
      </c>
      <c r="AV311" s="491" t="str">
        <f>IF(_tag_month_day!L307="","",_tag_month_day!L307/100)</f>
        <v/>
      </c>
      <c r="AW311" s="420">
        <f t="shared" si="1524"/>
        <v>0</v>
      </c>
      <c r="AX311" s="420">
        <f t="shared" si="1603"/>
        <v>0</v>
      </c>
      <c r="AY311" s="420" t="str">
        <f>IF(_tag_month_day!M307="","",_tag_month_day!M307/100)</f>
        <v/>
      </c>
      <c r="AZ311" s="420" t="str">
        <f>IF(_tag_month_day!N307="","",_tag_month_day!N307/100)</f>
        <v/>
      </c>
      <c r="BA311" s="420" t="str">
        <f>IF(_tag_month_day!O307="","",_tag_month_day!O307/100)</f>
        <v/>
      </c>
      <c r="BB311" s="496" t="str">
        <f>IF(_tag_month_day!P307="","",_tag_month_day!P307/100)</f>
        <v/>
      </c>
      <c r="BC311" s="496">
        <f t="shared" si="1604"/>
        <v>0</v>
      </c>
      <c r="BD311" s="496" t="str">
        <f>IF(_tag_month_day!Q307="","",_tag_month_day!Q307/100)</f>
        <v/>
      </c>
      <c r="BE311" s="510" t="str">
        <f>IF(_tag_month_day!R307="","",_tag_month_day!R307/100)</f>
        <v/>
      </c>
      <c r="BF311" s="413" t="str">
        <f>IF(_tag_month_day!CC307="","",_tag_month_day!CC307/100)</f>
        <v/>
      </c>
      <c r="BG311" s="511" t="e">
        <f t="shared" si="1553"/>
        <v>#VALUE!</v>
      </c>
      <c r="BH311" s="198">
        <f t="shared" si="1554"/>
        <v>0</v>
      </c>
      <c r="BI311" s="512" t="e">
        <f>IF(CX311=0,BI310,(DK311*查询!$R$5+DL311*查询!$Q$5+DM311*查询!$N$5+DN311*查询!$O$5+DO311*查询!$P$5)*AF311/CX311)</f>
        <v>#VALUE!</v>
      </c>
      <c r="BJ311" s="512" t="e">
        <f>IF(CX311=0,BJ310,(DP311*查询!$S$5+DQ311*查询!$T$5+DR311*查询!$U$5)*AF311/CX311)</f>
        <v>#VALUE!</v>
      </c>
      <c r="BK311" s="512">
        <f t="shared" si="1605"/>
        <v>1</v>
      </c>
      <c r="BL311" s="513" t="str">
        <f>IF(_cfyc_month_day!A307="","",_cfyc_month_day!A307)</f>
        <v/>
      </c>
      <c r="BM311" s="513" t="str">
        <f>IF(_cfyc_month_day!B307="","",_cfyc_month_day!B307)</f>
        <v/>
      </c>
      <c r="BN311" s="513" t="str">
        <f>IF(_cfyc_month_day!C307="","",_cfyc_month_day!C307)</f>
        <v/>
      </c>
      <c r="BO311" s="522" t="str">
        <f>IF(_cfyc_month_day!D307="","",_cfyc_month_day!D307)</f>
        <v/>
      </c>
      <c r="BP311" s="522" t="str">
        <f>IF(_cfyc_month_day!E307="","",_cfyc_month_day!E307)</f>
        <v/>
      </c>
      <c r="BQ311" s="522" t="str">
        <f>IF(_cfyc_month_day!F307="","",_cfyc_month_day!F307)</f>
        <v/>
      </c>
      <c r="BR311" s="513" t="str">
        <f>IF(_tag_month_day!T307="","",_tag_month_day!T307)</f>
        <v/>
      </c>
      <c r="BS311" s="513" t="str">
        <f>IF(_tag_month_day!U307="","",_tag_month_day!U307)</f>
        <v/>
      </c>
      <c r="BT311" s="523" t="str">
        <f t="shared" si="1606"/>
        <v/>
      </c>
      <c r="BU311" s="223" t="str">
        <f>IF(_tag_month_day!V307="","",_tag_month_day!V307)</f>
        <v/>
      </c>
      <c r="BV311" s="206" t="str">
        <f>IF(_tag_month_day!W307="","",_tag_month_day!W307)</f>
        <v/>
      </c>
      <c r="BW311" s="540" t="str">
        <f>IF(_tag_month_day!X307="","",_tag_month_day!X307)</f>
        <v/>
      </c>
      <c r="BX311" s="540" t="str">
        <f>IF(_tag_month_day!Y307="","",_tag_month_day!Y307)</f>
        <v/>
      </c>
      <c r="BY311" s="541">
        <f ca="1" t="shared" si="1607"/>
        <v>43629.8333333326</v>
      </c>
      <c r="BZ311" s="542" t="s">
        <v>215</v>
      </c>
      <c r="CA311" s="543" t="str">
        <f>IF(_jhy2_month_day!A307="","",_jhy2_month_day!A307)</f>
        <v/>
      </c>
      <c r="CB311" s="464" t="str">
        <f>IF(_jhy2_month_day!B307="","",_jhy2_month_day!B307)</f>
        <v/>
      </c>
      <c r="CC311" s="464" t="str">
        <f>IF(_jhy2_month_day!C307="","",_jhy2_month_day!C307)</f>
        <v/>
      </c>
      <c r="CD311" s="464" t="str">
        <f>IF(_jhy2_month_day!D307="","",_jhy2_month_day!D307)</f>
        <v/>
      </c>
      <c r="CE311" s="464" t="str">
        <f>IF(_jhy2_month_day!E307="","",_jhy2_month_day!E307)</f>
        <v/>
      </c>
      <c r="CF311" s="464" t="str">
        <f>IF(_jhy2_month_day!F307="","",_jhy2_month_day!F307)</f>
        <v/>
      </c>
      <c r="CG311" s="464" t="str">
        <f>IF(_jhy2_month_day!G307="","",_jhy2_month_day!G307)</f>
        <v/>
      </c>
      <c r="CH311" s="464" t="str">
        <f>IF(_jhy2_month_day!H307="","",_jhy2_month_day!H307)</f>
        <v/>
      </c>
      <c r="CI311" s="464" t="str">
        <f>IF(_jhy2_month_day!I307="","",_jhy2_month_day!I307)</f>
        <v/>
      </c>
      <c r="CJ311" s="464" t="str">
        <f>IF(_jhy2_month_day!J307="","",_jhy2_month_day!J307)</f>
        <v/>
      </c>
      <c r="CK311" s="464" t="str">
        <f>IF(_jhy2_month_day!K307="","",_jhy2_month_day!K307)</f>
        <v/>
      </c>
      <c r="CL311" s="562" t="str">
        <f>IF(_jhy2_month_day!L307="","",_jhy2_month_day!L307)</f>
        <v/>
      </c>
      <c r="CM311" s="562" t="str">
        <f>IF(_jhy2_month_day!M307="","",_jhy2_month_day!M307)</f>
        <v/>
      </c>
      <c r="CN311" s="562" t="str">
        <f>IF(_jhy2_month_day!N307="","",_jhy2_month_day!N307)</f>
        <v/>
      </c>
      <c r="CO311" s="562" t="str">
        <f>IF(_jhy2_month_day!O307="","",_jhy2_month_day!O307)</f>
        <v/>
      </c>
      <c r="CP311" s="562" t="str">
        <f>IF(_jhy2_month_day!P307="","",_jhy2_month_day!P307)</f>
        <v/>
      </c>
      <c r="CQ311" s="562" t="str">
        <f>IF(_jhy2_month_day!Q307="","",_jhy2_month_day!Q307)</f>
        <v/>
      </c>
      <c r="CR311" s="563" t="str">
        <f>IF(_jhy2_month_day!R307="","",_jhy2_month_day!R307)</f>
        <v/>
      </c>
      <c r="CS311" s="576" t="str">
        <f>IF(_jhy2_month_day!S307="","",_jhy2_month_day!S307)</f>
        <v/>
      </c>
      <c r="CT311" s="562" t="str">
        <f>IF(_jhy2_month_day!T307="","",_jhy2_month_day!T307)</f>
        <v/>
      </c>
      <c r="CU311" s="577" t="e">
        <f t="shared" si="1555"/>
        <v>#VALUE!</v>
      </c>
      <c r="CV311" s="198" t="e">
        <f t="shared" si="1556"/>
        <v>#VALUE!</v>
      </c>
      <c r="CW311" s="192" t="e">
        <f t="shared" si="1557"/>
        <v>#VALUE!</v>
      </c>
      <c r="CX311" s="192" t="e">
        <f t="shared" si="1558"/>
        <v>#VALUE!</v>
      </c>
      <c r="CY311" s="202" t="e">
        <f t="shared" si="1559"/>
        <v>#VALUE!</v>
      </c>
      <c r="CZ311" s="192" t="e">
        <f t="shared" ref="CZ311:DI311" si="1867">$AJ311*EF311</f>
        <v>#VALUE!</v>
      </c>
      <c r="DA311" s="192" t="e">
        <f t="shared" si="1867"/>
        <v>#VALUE!</v>
      </c>
      <c r="DB311" s="192" t="e">
        <f t="shared" si="1867"/>
        <v>#VALUE!</v>
      </c>
      <c r="DC311" s="192" t="e">
        <f t="shared" si="1867"/>
        <v>#VALUE!</v>
      </c>
      <c r="DD311" s="192" t="e">
        <f t="shared" si="1867"/>
        <v>#VALUE!</v>
      </c>
      <c r="DE311" s="192" t="e">
        <f t="shared" si="1867"/>
        <v>#VALUE!</v>
      </c>
      <c r="DF311" s="192" t="e">
        <f t="shared" si="1867"/>
        <v>#VALUE!</v>
      </c>
      <c r="DG311" s="192" t="e">
        <f t="shared" si="1867"/>
        <v>#VALUE!</v>
      </c>
      <c r="DH311" s="192" t="e">
        <f t="shared" si="1867"/>
        <v>#VALUE!</v>
      </c>
      <c r="DI311" s="192" t="e">
        <f t="shared" si="1867"/>
        <v>#VALUE!</v>
      </c>
      <c r="DJ311" s="192" t="e">
        <f t="shared" si="1561"/>
        <v>#VALUE!</v>
      </c>
      <c r="DK311" s="192" t="e">
        <f t="shared" si="1562"/>
        <v>#VALUE!</v>
      </c>
      <c r="DL311" s="192" t="e">
        <f t="shared" si="1563"/>
        <v>#VALUE!</v>
      </c>
      <c r="DM311" s="192" t="e">
        <f t="shared" si="1564"/>
        <v>#VALUE!</v>
      </c>
      <c r="DN311" s="192" t="e">
        <f t="shared" si="1565"/>
        <v>#VALUE!</v>
      </c>
      <c r="DO311" s="192" t="e">
        <f t="shared" si="1566"/>
        <v>#VALUE!</v>
      </c>
      <c r="DP311" s="192" t="e">
        <f t="shared" si="1567"/>
        <v>#VALUE!</v>
      </c>
      <c r="DQ311" s="192" t="e">
        <f t="shared" si="1568"/>
        <v>#VALUE!</v>
      </c>
      <c r="DR311" s="192" t="e">
        <f t="shared" si="1569"/>
        <v>#VALUE!</v>
      </c>
      <c r="DS311" s="192" t="e">
        <f t="shared" si="1570"/>
        <v>#VALUE!</v>
      </c>
      <c r="DT311" s="192" t="e">
        <f t="shared" si="1571"/>
        <v>#VALUE!</v>
      </c>
      <c r="DU311" s="192" t="e">
        <f t="shared" si="1572"/>
        <v>#VALUE!</v>
      </c>
      <c r="DV311" s="198" t="e">
        <f t="shared" si="1573"/>
        <v>#VALUE!</v>
      </c>
      <c r="DW311" s="198" t="e">
        <f t="shared" si="1574"/>
        <v>#DIV/0!</v>
      </c>
      <c r="DX311" s="198" t="e">
        <f t="shared" si="1575"/>
        <v>#DIV/0!</v>
      </c>
      <c r="DY311" s="198" t="e">
        <f t="shared" si="1576"/>
        <v>#VALUE!</v>
      </c>
      <c r="DZ311" s="198" t="e">
        <f t="shared" si="1577"/>
        <v>#VALUE!</v>
      </c>
      <c r="EA311" s="198" t="e">
        <f t="shared" si="1578"/>
        <v>#VALUE!</v>
      </c>
      <c r="EB311" s="198" t="e">
        <f t="shared" si="1579"/>
        <v>#VALUE!</v>
      </c>
      <c r="EC311" s="198" t="e">
        <f t="shared" si="1580"/>
        <v>#DIV/0!</v>
      </c>
      <c r="ED311" s="198" t="e">
        <f t="shared" si="1581"/>
        <v>#VALUE!</v>
      </c>
      <c r="EE311" s="198" t="e">
        <f t="shared" si="1582"/>
        <v>#VALUE!</v>
      </c>
      <c r="EF311" s="198" t="e">
        <f t="shared" ref="EF311:EO311" si="1868">DV311/SUM($DV311:$EE311)</f>
        <v>#VALUE!</v>
      </c>
      <c r="EG311" s="198" t="e">
        <f t="shared" si="1868"/>
        <v>#DIV/0!</v>
      </c>
      <c r="EH311" s="198" t="e">
        <f t="shared" si="1868"/>
        <v>#DIV/0!</v>
      </c>
      <c r="EI311" s="198" t="e">
        <f t="shared" si="1868"/>
        <v>#VALUE!</v>
      </c>
      <c r="EJ311" s="198" t="e">
        <f t="shared" si="1868"/>
        <v>#VALUE!</v>
      </c>
      <c r="EK311" s="198" t="e">
        <f t="shared" si="1868"/>
        <v>#VALUE!</v>
      </c>
      <c r="EL311" s="198" t="e">
        <f t="shared" si="1868"/>
        <v>#VALUE!</v>
      </c>
      <c r="EM311" s="198" t="e">
        <f t="shared" si="1868"/>
        <v>#DIV/0!</v>
      </c>
      <c r="EN311" s="198" t="e">
        <f t="shared" si="1868"/>
        <v>#VALUE!</v>
      </c>
      <c r="EO311" s="198" t="e">
        <f t="shared" si="1868"/>
        <v>#VALUE!</v>
      </c>
      <c r="EP311" s="511">
        <f t="shared" ref="EP311:EW311" si="1869">EP310</f>
        <v>0.08</v>
      </c>
      <c r="EQ311" s="511">
        <f t="shared" si="1869"/>
        <v>0.015</v>
      </c>
      <c r="ER311" s="511">
        <f t="shared" si="1869"/>
        <v>0.015</v>
      </c>
      <c r="ES311" s="511">
        <f t="shared" si="1869"/>
        <v>0.015</v>
      </c>
      <c r="ET311" s="511">
        <f t="shared" si="1869"/>
        <v>0.015</v>
      </c>
      <c r="EU311" s="511">
        <f t="shared" si="1869"/>
        <v>0.09</v>
      </c>
      <c r="EV311" s="511">
        <f t="shared" si="1869"/>
        <v>0.09</v>
      </c>
      <c r="EW311" s="511">
        <f t="shared" si="1869"/>
        <v>0.09</v>
      </c>
      <c r="EX311" s="420" t="str">
        <f>IF(_tag_month_day!AS307="","",_tag_month_day!AS307/100)</f>
        <v/>
      </c>
      <c r="EY311" s="420" t="str">
        <f>IF(_tag_month_day!AT307="","",_tag_month_day!AT307/100)</f>
        <v/>
      </c>
      <c r="EZ311" s="420" t="str">
        <f>IF(_tag_month_day!AU307="","",_tag_month_day!AU307/100)</f>
        <v/>
      </c>
      <c r="FA311" s="420" t="str">
        <f>IF(_tag_month_day!AV307="","",_tag_month_day!AV307/100)</f>
        <v/>
      </c>
      <c r="FB311" s="420" t="str">
        <f>IF(_tag_month_day!AW307="","",_tag_month_day!AW307/100)</f>
        <v/>
      </c>
      <c r="FC311" s="420" t="str">
        <f>IF(_tag_month_day!AX307="","",_tag_month_day!AX307/100)</f>
        <v/>
      </c>
      <c r="FD311" s="510">
        <f t="shared" si="1611"/>
        <v>0.33</v>
      </c>
      <c r="FE311" s="510">
        <f t="shared" si="1612"/>
        <v>0.19</v>
      </c>
      <c r="FF311" s="510">
        <f t="shared" si="1613"/>
        <v>0.003</v>
      </c>
      <c r="FG311" s="510">
        <f t="shared" si="1614"/>
        <v>0</v>
      </c>
      <c r="FH311" s="603">
        <f t="shared" si="1615"/>
        <v>0.0001</v>
      </c>
      <c r="FI311" s="510">
        <f t="shared" ref="FI311:FR311" si="1870">FI310</f>
        <v>0.41</v>
      </c>
      <c r="FJ311" s="510">
        <f t="shared" si="1870"/>
        <v>0.11</v>
      </c>
      <c r="FK311" s="510">
        <f t="shared" si="1870"/>
        <v>0.015</v>
      </c>
      <c r="FL311" s="510">
        <f t="shared" si="1870"/>
        <v>0</v>
      </c>
      <c r="FM311" s="603">
        <f t="shared" si="1870"/>
        <v>0.0001</v>
      </c>
      <c r="FN311" s="510" t="str">
        <f>IF(_tag_month_day!AY307="","",_tag_month_day!AY307/100)</f>
        <v/>
      </c>
      <c r="FO311" s="510" t="str">
        <f>IF(_tag_month_day!AZ307="","",_tag_month_day!AZ307/100)</f>
        <v/>
      </c>
      <c r="FP311" s="510" t="str">
        <f>IF(_tag_month_day!BA307="","",_tag_month_day!BA307/100)</f>
        <v/>
      </c>
      <c r="FQ311" s="510" t="str">
        <f>IF(_tag_month_day!BB307="","",_tag_month_day!BB307/100)</f>
        <v/>
      </c>
      <c r="FR311" s="603" t="str">
        <f>IF(_tag_month_day!BC307="","",_tag_month_day!BC307/100)</f>
        <v/>
      </c>
      <c r="FS311" s="510" t="str">
        <f>IF(_tag_month_day!BD307="","",_tag_month_day!BD307/100)</f>
        <v/>
      </c>
      <c r="FT311" s="510" t="str">
        <f>IF(_tag_month_day!BE307="","",_tag_month_day!BE307/100)</f>
        <v/>
      </c>
      <c r="FU311" s="510" t="str">
        <f>IF(_tag_month_day!BF307="","",_tag_month_day!BF307/100)</f>
        <v/>
      </c>
      <c r="FV311" s="510" t="str">
        <f>IF(_tag_month_day!BG307="","",_tag_month_day!BG307/100)</f>
        <v/>
      </c>
      <c r="FW311" s="603" t="str">
        <f>IF(_tag_month_day!BH307="","",_tag_month_day!BH307/100)</f>
        <v/>
      </c>
      <c r="FX311" s="510" t="str">
        <f>IF(_tag_month_day!BI307="","",_tag_month_day!BI307/100)</f>
        <v/>
      </c>
      <c r="FY311" s="510" t="str">
        <f>IF(_tag_month_day!BJ307="","",_tag_month_day!BJ307/100)</f>
        <v/>
      </c>
      <c r="FZ311" s="605" t="str">
        <f>IF(_tag_month_day!BK307="","",_tag_month_day!BK307/100)</f>
        <v/>
      </c>
      <c r="GA311" s="510" t="str">
        <f>IF(_tag_month_day!BL307="","",_tag_month_day!BL307/100)</f>
        <v/>
      </c>
      <c r="GB311" s="603" t="str">
        <f>IF(_tag_month_day!BM307="","",_tag_month_day!BM307/100)</f>
        <v/>
      </c>
      <c r="GC311" s="420" t="str">
        <f>IF(_tag_month_day!BN307="","",_tag_month_day!BN307/100)</f>
        <v/>
      </c>
      <c r="GD311" s="420" t="str">
        <f>IF(_tag_month_day!BO307="","",_tag_month_day!BO307/100)</f>
        <v/>
      </c>
      <c r="GE311" s="420" t="str">
        <f>IF(_tag_month_day!BP307="","",_tag_month_day!BP307/100)</f>
        <v/>
      </c>
      <c r="GF311" s="420" t="str">
        <f>IF(_tag_month_day!BQ307="","",_tag_month_day!BQ307/100)</f>
        <v/>
      </c>
      <c r="GG311" s="420" t="str">
        <f>IF(_tag_month_day!BR307="","",_tag_month_day!BR307/100)</f>
        <v/>
      </c>
      <c r="GH311" s="420" t="str">
        <f>IF(_tag_month_day!BS307="","",_tag_month_day!BS307/100)</f>
        <v/>
      </c>
      <c r="GI311" s="603" t="str">
        <f>IF(_tag_month_day!BT307="","",_tag_month_day!BT307/100)</f>
        <v/>
      </c>
      <c r="GJ311" s="612" t="str">
        <f>IF(_tag_month_day!BU307="","",_tag_month_day!BU307/100)</f>
        <v/>
      </c>
      <c r="GK311" s="620" t="str">
        <f>IF(_tag_month_day!BV307="",IF(_rlcf_month_day!A$2="","",_rlcf_month_day!A$2/100),_tag_month_day!BV307/100)</f>
        <v/>
      </c>
      <c r="GL311" s="620" t="str">
        <f>IF(_tag_month_day!BW307="",IF(_rlcf_month_day!B$2="","",_rlcf_month_day!B$2/100),_tag_month_day!BW307/100)</f>
        <v/>
      </c>
      <c r="GM311" s="621" t="str">
        <f>IF(_tag_month_day!BX307="",IF(_rlcf_month_day!C$2="","",_rlcf_month_day!C$2/100),_tag_month_day!BX307/100)</f>
        <v/>
      </c>
      <c r="GN311" s="620" t="str">
        <f>IF(_tag_month_day!BV307="",IF(_rlcf_month_day!A$2="","",_rlcf_month_day!A$2/100),_tag_month_day!BV307/100)</f>
        <v/>
      </c>
      <c r="GO311" s="620" t="str">
        <f>IF(_tag_month_day!BW307="",IF(_rlcf_month_day!B$2="","",_rlcf_month_day!B$2/100),_tag_month_day!BW307/100)</f>
        <v/>
      </c>
      <c r="GP311" s="620" t="str">
        <f>IF(_tag_month_day!CD307="",IF(_rlcf_month_day!E$2="","",_rlcf_month_day!E$2/100),_tag_month_day!CD307/100)</f>
        <v/>
      </c>
      <c r="GQ311" s="620" t="str">
        <f>IF(_tag_month_day!CE307="",IF(_rlcf_month_day!F$2="","",_rlcf_month_day!F$2/100),_tag_month_day!CE307/100)</f>
        <v/>
      </c>
      <c r="GR311" s="621" t="str">
        <f>IF(_tag_month_day!CF307="",IF(_rlcf_month_day!G$2="","",_rlcf_month_day!G$2/100),_tag_month_day!CF307/100)</f>
        <v/>
      </c>
      <c r="GS311" s="626">
        <f t="shared" ref="GS311:HH311" si="1871">GS310</f>
        <v>0.953</v>
      </c>
      <c r="GT311" s="626">
        <f t="shared" si="1871"/>
        <v>0.55</v>
      </c>
      <c r="GU311" s="626">
        <f t="shared" si="1871"/>
        <v>0.55</v>
      </c>
      <c r="GV311" s="626">
        <f t="shared" si="1871"/>
        <v>0.55</v>
      </c>
      <c r="GW311" s="626">
        <f t="shared" si="1871"/>
        <v>0.5</v>
      </c>
      <c r="GX311" s="626">
        <f t="shared" si="1871"/>
        <v>0.935</v>
      </c>
      <c r="GY311" s="626">
        <f t="shared" si="1871"/>
        <v>0.15</v>
      </c>
      <c r="GZ311" s="626">
        <f t="shared" si="1871"/>
        <v>1</v>
      </c>
      <c r="HA311" s="632">
        <f t="shared" si="1871"/>
        <v>0.047</v>
      </c>
      <c r="HB311" s="632">
        <f t="shared" si="1871"/>
        <v>0.45</v>
      </c>
      <c r="HC311" s="632">
        <f t="shared" si="1871"/>
        <v>0.45</v>
      </c>
      <c r="HD311" s="632">
        <f t="shared" si="1871"/>
        <v>0.45</v>
      </c>
      <c r="HE311" s="632">
        <f t="shared" si="1871"/>
        <v>0.5</v>
      </c>
      <c r="HF311" s="632">
        <f t="shared" si="1871"/>
        <v>0.065</v>
      </c>
      <c r="HG311" s="632">
        <f t="shared" si="1871"/>
        <v>0.85</v>
      </c>
      <c r="HH311" s="632">
        <f t="shared" si="1871"/>
        <v>0</v>
      </c>
      <c r="HI311" s="68" t="e">
        <f t="shared" si="1587"/>
        <v>#VALUE!</v>
      </c>
      <c r="HJ311" s="68" t="e">
        <f t="shared" si="1618"/>
        <v>#VALUE!</v>
      </c>
      <c r="HK311" s="202">
        <f t="shared" si="1619"/>
        <v>0.85</v>
      </c>
      <c r="HL311" s="464">
        <f t="shared" si="1620"/>
        <v>550000</v>
      </c>
      <c r="HM311" s="464">
        <f t="shared" si="1621"/>
        <v>480000</v>
      </c>
      <c r="HN311" s="192" t="e">
        <f t="shared" si="1588"/>
        <v>#VALUE!</v>
      </c>
      <c r="HO311" s="192" t="e">
        <f>HN311*HK311*$HO$2/HL311*1000000</f>
        <v>#VALUE!</v>
      </c>
      <c r="HP311" s="192" t="e">
        <f>HN311*HK311*$HP$2/HM311*1000000</f>
        <v>#VALUE!</v>
      </c>
    </row>
    <row r="312" customFormat="1" spans="1:224">
      <c r="A312" s="381">
        <v>307</v>
      </c>
      <c r="B312" s="54">
        <f ca="1" t="shared" si="1622"/>
        <v>43629</v>
      </c>
      <c r="C312" s="57">
        <f t="shared" si="1623"/>
        <v>0.0416666666666667</v>
      </c>
      <c r="D312" s="68" t="str">
        <f ca="1" t="shared" si="1589"/>
        <v>中班</v>
      </c>
      <c r="E312" s="68" t="str">
        <f ca="1" t="shared" si="1590"/>
        <v>乙</v>
      </c>
      <c r="F312" s="68">
        <f ca="1">SUMPRODUCT((成本日报!$A$3:$A$95=计划!B312)*(成本日报!$B$3:$B$95=计划!$D312),成本日报!$C$3:$C$95)</f>
        <v>2</v>
      </c>
      <c r="G312" s="382">
        <f ca="1" t="shared" si="1624"/>
        <v>43629.7499999993</v>
      </c>
      <c r="H312" s="382">
        <f ca="1" t="shared" si="1591"/>
        <v>43629.7569444437</v>
      </c>
      <c r="I312" s="382">
        <f ca="1" t="shared" si="1592"/>
        <v>43629.7624999993</v>
      </c>
      <c r="J312" s="382">
        <f ca="1" t="shared" si="1593"/>
        <v>43629.7916666659</v>
      </c>
      <c r="K312" s="382">
        <f ca="1" t="shared" si="1594"/>
        <v>43629.8541666659</v>
      </c>
      <c r="L312" s="382">
        <f ca="1" t="shared" si="1595"/>
        <v>43629.8749999993</v>
      </c>
      <c r="M312" s="398" t="str">
        <f>IF(_tag_month_day!A308="","",_tag_month_day!A308)</f>
        <v/>
      </c>
      <c r="N312" s="398" t="str">
        <f>IF(_tag_month_day!B308="","",_tag_month_day!B308)</f>
        <v/>
      </c>
      <c r="O312" s="399" t="e">
        <f t="shared" si="1596"/>
        <v>#VALUE!</v>
      </c>
      <c r="P312" s="398" t="str">
        <f>IF(_tag_month_day!C308="","",_tag_month_day!C308)</f>
        <v/>
      </c>
      <c r="Q312" s="398" t="str">
        <f>IF(_tag_month_day!D308="","",_tag_month_day!D308)</f>
        <v/>
      </c>
      <c r="R312" s="416">
        <f>IF(_tag_month_day!CB308="",R311,_tag_month_day!CB308/100)</f>
        <v>0.07</v>
      </c>
      <c r="S312" s="417" t="str">
        <f>IF(_tag_month_day!E308="","",_tag_month_day!E308)</f>
        <v/>
      </c>
      <c r="T312" s="417" t="str">
        <f>IF(_tag_month_day!F308="","",_tag_month_day!F308)</f>
        <v/>
      </c>
      <c r="U312" s="418" t="e">
        <f t="shared" si="1550"/>
        <v>#VALUE!</v>
      </c>
      <c r="V312" s="53" t="e">
        <f t="shared" si="1551"/>
        <v>#VALUE!</v>
      </c>
      <c r="W312" s="419" t="str">
        <f>IF(_jhy_month_day!A308="","",_jhy_month_day!A308)</f>
        <v/>
      </c>
      <c r="X312" s="420" t="str">
        <f>IF(_jhy_month_day!B308="","",_jhy_month_day!B308/100)</f>
        <v/>
      </c>
      <c r="Y312" s="420" t="str">
        <f>IF(_jhy_month_day!C308="","",_jhy_month_day!C308/100)</f>
        <v/>
      </c>
      <c r="Z312" s="439">
        <f t="shared" si="1641"/>
        <v>77</v>
      </c>
      <c r="AA312" s="440" t="str">
        <f>IF(_tag_month_day!G308="","",_tag_month_day!G308/100)</f>
        <v/>
      </c>
      <c r="AB312" s="440" t="str">
        <f>IF(_tag_month_day!H308="","",_tag_month_day!H308/100)</f>
        <v/>
      </c>
      <c r="AC312" s="193">
        <f t="shared" si="1597"/>
        <v>1.59963432013121</v>
      </c>
      <c r="AD312" s="441" t="str">
        <f t="shared" si="1598"/>
        <v/>
      </c>
      <c r="AE312" s="442" t="str">
        <f t="shared" si="1599"/>
        <v/>
      </c>
      <c r="AF312" s="443">
        <v>1</v>
      </c>
      <c r="AG312" s="68" t="str">
        <f>IF(_duihao_month_day!A308="","",_duihao_month_day!A308)</f>
        <v/>
      </c>
      <c r="AH312" s="463">
        <f>IF(_gyk_month_day!B308="",AH311,_gyk_month_day!B308)</f>
        <v>820</v>
      </c>
      <c r="AI312" s="464">
        <v>10</v>
      </c>
      <c r="AJ312" s="68" t="str">
        <f>IF(_tag_month_day!I308="","",_tag_month_day!I308)</f>
        <v/>
      </c>
      <c r="AK312" s="465" t="str">
        <f>IF(_tzyy_month_day!A308="","",_tzyy_month_day!A308)</f>
        <v/>
      </c>
      <c r="AL312" s="465" t="str">
        <f>IF(_tzyy_month_day!B308="","",_tzyy_month_day!B308)</f>
        <v/>
      </c>
      <c r="AM312" s="465" t="str">
        <f>IF(_tzyy_month_day!C308="","",_tzyy_month_day!C308)</f>
        <v/>
      </c>
      <c r="AN312" s="466" t="str">
        <f>IF(_tag_month_day!CG308="","",_tag_month_day!CG308)</f>
        <v/>
      </c>
      <c r="AO312" s="466" t="str">
        <f>IF(_tag_month_day!CH308="","",_tag_month_day!CH308)</f>
        <v/>
      </c>
      <c r="AP312" s="486" t="e">
        <f t="shared" si="1600"/>
        <v>#VALUE!</v>
      </c>
      <c r="AQ312" s="487" t="str">
        <f>IF(_tag_month_day!J308="","",_tag_month_day!J308/100)</f>
        <v/>
      </c>
      <c r="AR312" s="488">
        <f t="shared" si="1601"/>
        <v>1.3</v>
      </c>
      <c r="AS312" s="489" t="e">
        <f t="shared" si="1552"/>
        <v>#VALUE!</v>
      </c>
      <c r="AT312" s="489">
        <f t="shared" si="1602"/>
        <v>0</v>
      </c>
      <c r="AU312" s="490" t="str">
        <f>IF(_tag_month_day!K308="","",_tag_month_day!K308)</f>
        <v/>
      </c>
      <c r="AV312" s="491" t="str">
        <f>IF(_tag_month_day!L308="","",_tag_month_day!L308/100)</f>
        <v/>
      </c>
      <c r="AW312" s="420">
        <f t="shared" si="1524"/>
        <v>0</v>
      </c>
      <c r="AX312" s="420">
        <f t="shared" si="1603"/>
        <v>0</v>
      </c>
      <c r="AY312" s="420" t="str">
        <f>IF(_tag_month_day!M308="","",_tag_month_day!M308/100)</f>
        <v/>
      </c>
      <c r="AZ312" s="420" t="str">
        <f>IF(_tag_month_day!N308="","",_tag_month_day!N308/100)</f>
        <v/>
      </c>
      <c r="BA312" s="420" t="str">
        <f>IF(_tag_month_day!O308="","",_tag_month_day!O308/100)</f>
        <v/>
      </c>
      <c r="BB312" s="496" t="str">
        <f>IF(_tag_month_day!P308="","",_tag_month_day!P308/100)</f>
        <v/>
      </c>
      <c r="BC312" s="496">
        <f t="shared" si="1604"/>
        <v>0</v>
      </c>
      <c r="BD312" s="496" t="str">
        <f>IF(_tag_month_day!Q308="","",_tag_month_day!Q308/100)</f>
        <v/>
      </c>
      <c r="BE312" s="510" t="str">
        <f>IF(_tag_month_day!R308="","",_tag_month_day!R308/100)</f>
        <v/>
      </c>
      <c r="BF312" s="413" t="str">
        <f>IF(_tag_month_day!CC308="","",_tag_month_day!CC308/100)</f>
        <v/>
      </c>
      <c r="BG312" s="511" t="e">
        <f t="shared" si="1553"/>
        <v>#VALUE!</v>
      </c>
      <c r="BH312" s="198">
        <f t="shared" si="1554"/>
        <v>0</v>
      </c>
      <c r="BI312" s="512" t="e">
        <f>IF(CX312=0,BI311,(DK312*查询!$R$5+DL312*查询!$Q$5+DM312*查询!$N$5+DN312*查询!$O$5+DO312*查询!$P$5)*AF312/CX312)</f>
        <v>#VALUE!</v>
      </c>
      <c r="BJ312" s="512" t="e">
        <f>IF(CX312=0,BJ311,(DP312*查询!$S$5+DQ312*查询!$T$5+DR312*查询!$U$5)*AF312/CX312)</f>
        <v>#VALUE!</v>
      </c>
      <c r="BK312" s="512">
        <f t="shared" si="1605"/>
        <v>1</v>
      </c>
      <c r="BL312" s="513" t="str">
        <f>IF(_cfyc_month_day!A308="","",_cfyc_month_day!A308)</f>
        <v/>
      </c>
      <c r="BM312" s="513" t="str">
        <f>IF(_cfyc_month_day!B308="","",_cfyc_month_day!B308)</f>
        <v/>
      </c>
      <c r="BN312" s="513" t="str">
        <f>IF(_cfyc_month_day!C308="","",_cfyc_month_day!C308)</f>
        <v/>
      </c>
      <c r="BO312" s="522" t="str">
        <f>IF(_cfyc_month_day!D308="","",_cfyc_month_day!D308)</f>
        <v/>
      </c>
      <c r="BP312" s="522" t="str">
        <f>IF(_cfyc_month_day!E308="","",_cfyc_month_day!E308)</f>
        <v/>
      </c>
      <c r="BQ312" s="522" t="str">
        <f>IF(_cfyc_month_day!F308="","",_cfyc_month_day!F308)</f>
        <v/>
      </c>
      <c r="BR312" s="513" t="str">
        <f>IF(_tag_month_day!T308="","",_tag_month_day!T308)</f>
        <v/>
      </c>
      <c r="BS312" s="513" t="str">
        <f>IF(_tag_month_day!U308="","",_tag_month_day!U308)</f>
        <v/>
      </c>
      <c r="BT312" s="523" t="str">
        <f t="shared" si="1606"/>
        <v/>
      </c>
      <c r="BU312" s="223" t="str">
        <f>IF(_tag_month_day!V308="","",_tag_month_day!V308)</f>
        <v/>
      </c>
      <c r="BV312" s="206" t="str">
        <f>IF(_tag_month_day!W308="","",_tag_month_day!W308)</f>
        <v/>
      </c>
      <c r="BW312" s="540" t="str">
        <f>IF(_tag_month_day!X308="","",_tag_month_day!X308)</f>
        <v/>
      </c>
      <c r="BX312" s="540" t="str">
        <f>IF(_tag_month_day!Y308="","",_tag_month_day!Y308)</f>
        <v/>
      </c>
      <c r="BY312" s="541">
        <f ca="1" t="shared" si="1607"/>
        <v>43629.8749999993</v>
      </c>
      <c r="BZ312" s="542"/>
      <c r="CA312" s="543" t="str">
        <f>IF(_jhy2_month_day!A308="","",_jhy2_month_day!A308)</f>
        <v/>
      </c>
      <c r="CB312" s="464" t="str">
        <f>IF(_jhy2_month_day!B308="","",_jhy2_month_day!B308)</f>
        <v/>
      </c>
      <c r="CC312" s="464" t="str">
        <f>IF(_jhy2_month_day!C308="","",_jhy2_month_day!C308)</f>
        <v/>
      </c>
      <c r="CD312" s="464" t="str">
        <f>IF(_jhy2_month_day!D308="","",_jhy2_month_day!D308)</f>
        <v/>
      </c>
      <c r="CE312" s="464" t="str">
        <f>IF(_jhy2_month_day!E308="","",_jhy2_month_day!E308)</f>
        <v/>
      </c>
      <c r="CF312" s="464" t="str">
        <f>IF(_jhy2_month_day!F308="","",_jhy2_month_day!F308)</f>
        <v/>
      </c>
      <c r="CG312" s="464" t="str">
        <f>IF(_jhy2_month_day!G308="","",_jhy2_month_day!G308)</f>
        <v/>
      </c>
      <c r="CH312" s="464" t="str">
        <f>IF(_jhy2_month_day!H308="","",_jhy2_month_day!H308)</f>
        <v/>
      </c>
      <c r="CI312" s="464" t="str">
        <f>IF(_jhy2_month_day!I308="","",_jhy2_month_day!I308)</f>
        <v/>
      </c>
      <c r="CJ312" s="464" t="str">
        <f>IF(_jhy2_month_day!J308="","",_jhy2_month_day!J308)</f>
        <v/>
      </c>
      <c r="CK312" s="464" t="str">
        <f>IF(_jhy2_month_day!K308="","",_jhy2_month_day!K308)</f>
        <v/>
      </c>
      <c r="CL312" s="562" t="str">
        <f>IF(_jhy2_month_day!L308="","",_jhy2_month_day!L308)</f>
        <v/>
      </c>
      <c r="CM312" s="562" t="str">
        <f>IF(_jhy2_month_day!M308="","",_jhy2_month_day!M308)</f>
        <v/>
      </c>
      <c r="CN312" s="562" t="str">
        <f>IF(_jhy2_month_day!N308="","",_jhy2_month_day!N308)</f>
        <v/>
      </c>
      <c r="CO312" s="562" t="str">
        <f>IF(_jhy2_month_day!O308="","",_jhy2_month_day!O308)</f>
        <v/>
      </c>
      <c r="CP312" s="562" t="str">
        <f>IF(_jhy2_month_day!P308="","",_jhy2_month_day!P308)</f>
        <v/>
      </c>
      <c r="CQ312" s="562" t="str">
        <f>IF(_jhy2_month_day!Q308="","",_jhy2_month_day!Q308)</f>
        <v/>
      </c>
      <c r="CR312" s="563" t="str">
        <f>IF(_jhy2_month_day!R308="","",_jhy2_month_day!R308)</f>
        <v/>
      </c>
      <c r="CS312" s="576" t="str">
        <f>IF(_jhy2_month_day!S308="","",_jhy2_month_day!S308)</f>
        <v/>
      </c>
      <c r="CT312" s="562" t="str">
        <f>IF(_jhy2_month_day!T308="","",_jhy2_month_day!T308)</f>
        <v/>
      </c>
      <c r="CU312" s="577" t="e">
        <f t="shared" si="1555"/>
        <v>#VALUE!</v>
      </c>
      <c r="CV312" s="198" t="e">
        <f t="shared" si="1556"/>
        <v>#VALUE!</v>
      </c>
      <c r="CW312" s="192" t="e">
        <f t="shared" si="1557"/>
        <v>#VALUE!</v>
      </c>
      <c r="CX312" s="192" t="e">
        <f t="shared" si="1558"/>
        <v>#VALUE!</v>
      </c>
      <c r="CY312" s="202" t="e">
        <f t="shared" si="1559"/>
        <v>#VALUE!</v>
      </c>
      <c r="CZ312" s="192" t="e">
        <f t="shared" ref="CZ312:DI312" si="1872">$AJ312*EF312</f>
        <v>#VALUE!</v>
      </c>
      <c r="DA312" s="192" t="e">
        <f t="shared" si="1872"/>
        <v>#VALUE!</v>
      </c>
      <c r="DB312" s="192" t="e">
        <f t="shared" si="1872"/>
        <v>#VALUE!</v>
      </c>
      <c r="DC312" s="192" t="e">
        <f t="shared" si="1872"/>
        <v>#VALUE!</v>
      </c>
      <c r="DD312" s="192" t="e">
        <f t="shared" si="1872"/>
        <v>#VALUE!</v>
      </c>
      <c r="DE312" s="192" t="e">
        <f t="shared" si="1872"/>
        <v>#VALUE!</v>
      </c>
      <c r="DF312" s="192" t="e">
        <f t="shared" si="1872"/>
        <v>#VALUE!</v>
      </c>
      <c r="DG312" s="192" t="e">
        <f t="shared" si="1872"/>
        <v>#VALUE!</v>
      </c>
      <c r="DH312" s="192" t="e">
        <f t="shared" si="1872"/>
        <v>#VALUE!</v>
      </c>
      <c r="DI312" s="192" t="e">
        <f t="shared" si="1872"/>
        <v>#VALUE!</v>
      </c>
      <c r="DJ312" s="192" t="e">
        <f t="shared" si="1561"/>
        <v>#VALUE!</v>
      </c>
      <c r="DK312" s="192" t="e">
        <f t="shared" si="1562"/>
        <v>#VALUE!</v>
      </c>
      <c r="DL312" s="192" t="e">
        <f t="shared" si="1563"/>
        <v>#VALUE!</v>
      </c>
      <c r="DM312" s="192" t="e">
        <f t="shared" si="1564"/>
        <v>#VALUE!</v>
      </c>
      <c r="DN312" s="192" t="e">
        <f t="shared" si="1565"/>
        <v>#VALUE!</v>
      </c>
      <c r="DO312" s="192" t="e">
        <f t="shared" si="1566"/>
        <v>#VALUE!</v>
      </c>
      <c r="DP312" s="192" t="e">
        <f t="shared" si="1567"/>
        <v>#VALUE!</v>
      </c>
      <c r="DQ312" s="192" t="e">
        <f t="shared" si="1568"/>
        <v>#VALUE!</v>
      </c>
      <c r="DR312" s="192" t="e">
        <f t="shared" si="1569"/>
        <v>#VALUE!</v>
      </c>
      <c r="DS312" s="192" t="e">
        <f t="shared" si="1570"/>
        <v>#VALUE!</v>
      </c>
      <c r="DT312" s="192" t="e">
        <f t="shared" si="1571"/>
        <v>#VALUE!</v>
      </c>
      <c r="DU312" s="192" t="e">
        <f t="shared" si="1572"/>
        <v>#VALUE!</v>
      </c>
      <c r="DV312" s="198" t="e">
        <f t="shared" si="1573"/>
        <v>#VALUE!</v>
      </c>
      <c r="DW312" s="198" t="e">
        <f t="shared" si="1574"/>
        <v>#DIV/0!</v>
      </c>
      <c r="DX312" s="198" t="e">
        <f t="shared" si="1575"/>
        <v>#DIV/0!</v>
      </c>
      <c r="DY312" s="198" t="e">
        <f t="shared" si="1576"/>
        <v>#VALUE!</v>
      </c>
      <c r="DZ312" s="198" t="e">
        <f t="shared" si="1577"/>
        <v>#VALUE!</v>
      </c>
      <c r="EA312" s="198" t="e">
        <f t="shared" si="1578"/>
        <v>#VALUE!</v>
      </c>
      <c r="EB312" s="198" t="e">
        <f t="shared" si="1579"/>
        <v>#VALUE!</v>
      </c>
      <c r="EC312" s="198" t="e">
        <f t="shared" si="1580"/>
        <v>#DIV/0!</v>
      </c>
      <c r="ED312" s="198" t="e">
        <f t="shared" si="1581"/>
        <v>#VALUE!</v>
      </c>
      <c r="EE312" s="198" t="e">
        <f t="shared" si="1582"/>
        <v>#VALUE!</v>
      </c>
      <c r="EF312" s="198" t="e">
        <f t="shared" ref="EF312:EO312" si="1873">DV312/SUM($DV312:$EE312)</f>
        <v>#VALUE!</v>
      </c>
      <c r="EG312" s="198" t="e">
        <f t="shared" si="1873"/>
        <v>#DIV/0!</v>
      </c>
      <c r="EH312" s="198" t="e">
        <f t="shared" si="1873"/>
        <v>#DIV/0!</v>
      </c>
      <c r="EI312" s="198" t="e">
        <f t="shared" si="1873"/>
        <v>#VALUE!</v>
      </c>
      <c r="EJ312" s="198" t="e">
        <f t="shared" si="1873"/>
        <v>#VALUE!</v>
      </c>
      <c r="EK312" s="198" t="e">
        <f t="shared" si="1873"/>
        <v>#VALUE!</v>
      </c>
      <c r="EL312" s="198" t="e">
        <f t="shared" si="1873"/>
        <v>#VALUE!</v>
      </c>
      <c r="EM312" s="198" t="e">
        <f t="shared" si="1873"/>
        <v>#DIV/0!</v>
      </c>
      <c r="EN312" s="198" t="e">
        <f t="shared" si="1873"/>
        <v>#VALUE!</v>
      </c>
      <c r="EO312" s="198" t="e">
        <f t="shared" si="1873"/>
        <v>#VALUE!</v>
      </c>
      <c r="EP312" s="511">
        <f t="shared" ref="EP312:EW312" si="1874">EP311</f>
        <v>0.08</v>
      </c>
      <c r="EQ312" s="511">
        <f t="shared" si="1874"/>
        <v>0.015</v>
      </c>
      <c r="ER312" s="511">
        <f t="shared" si="1874"/>
        <v>0.015</v>
      </c>
      <c r="ES312" s="511">
        <f t="shared" si="1874"/>
        <v>0.015</v>
      </c>
      <c r="ET312" s="511">
        <f t="shared" si="1874"/>
        <v>0.015</v>
      </c>
      <c r="EU312" s="511">
        <f t="shared" si="1874"/>
        <v>0.09</v>
      </c>
      <c r="EV312" s="511">
        <f t="shared" si="1874"/>
        <v>0.09</v>
      </c>
      <c r="EW312" s="511">
        <f t="shared" si="1874"/>
        <v>0.09</v>
      </c>
      <c r="EX312" s="420" t="str">
        <f>IF(_tag_month_day!AS308="","",_tag_month_day!AS308/100)</f>
        <v/>
      </c>
      <c r="EY312" s="420" t="str">
        <f>IF(_tag_month_day!AT308="","",_tag_month_day!AT308/100)</f>
        <v/>
      </c>
      <c r="EZ312" s="420" t="str">
        <f>IF(_tag_month_day!AU308="","",_tag_month_day!AU308/100)</f>
        <v/>
      </c>
      <c r="FA312" s="420" t="str">
        <f>IF(_tag_month_day!AV308="","",_tag_month_day!AV308/100)</f>
        <v/>
      </c>
      <c r="FB312" s="420" t="str">
        <f>IF(_tag_month_day!AW308="","",_tag_month_day!AW308/100)</f>
        <v/>
      </c>
      <c r="FC312" s="420" t="str">
        <f>IF(_tag_month_day!AX308="","",_tag_month_day!AX308/100)</f>
        <v/>
      </c>
      <c r="FD312" s="510">
        <f t="shared" si="1611"/>
        <v>0.33</v>
      </c>
      <c r="FE312" s="510">
        <f t="shared" si="1612"/>
        <v>0.19</v>
      </c>
      <c r="FF312" s="510">
        <f t="shared" si="1613"/>
        <v>0.003</v>
      </c>
      <c r="FG312" s="510">
        <f t="shared" si="1614"/>
        <v>0</v>
      </c>
      <c r="FH312" s="603">
        <f t="shared" si="1615"/>
        <v>0.0001</v>
      </c>
      <c r="FI312" s="510">
        <f t="shared" ref="FI312:FR312" si="1875">FI311</f>
        <v>0.41</v>
      </c>
      <c r="FJ312" s="510">
        <f t="shared" si="1875"/>
        <v>0.11</v>
      </c>
      <c r="FK312" s="510">
        <f t="shared" si="1875"/>
        <v>0.015</v>
      </c>
      <c r="FL312" s="510">
        <f t="shared" si="1875"/>
        <v>0</v>
      </c>
      <c r="FM312" s="603">
        <f t="shared" si="1875"/>
        <v>0.0001</v>
      </c>
      <c r="FN312" s="510" t="str">
        <f>IF(_tag_month_day!AY308="","",_tag_month_day!AY308/100)</f>
        <v/>
      </c>
      <c r="FO312" s="510" t="str">
        <f>IF(_tag_month_day!AZ308="","",_tag_month_day!AZ308/100)</f>
        <v/>
      </c>
      <c r="FP312" s="510" t="str">
        <f>IF(_tag_month_day!BA308="","",_tag_month_day!BA308/100)</f>
        <v/>
      </c>
      <c r="FQ312" s="510" t="str">
        <f>IF(_tag_month_day!BB308="","",_tag_month_day!BB308/100)</f>
        <v/>
      </c>
      <c r="FR312" s="603" t="str">
        <f>IF(_tag_month_day!BC308="","",_tag_month_day!BC308/100)</f>
        <v/>
      </c>
      <c r="FS312" s="510" t="str">
        <f>IF(_tag_month_day!BD308="","",_tag_month_day!BD308/100)</f>
        <v/>
      </c>
      <c r="FT312" s="510" t="str">
        <f>IF(_tag_month_day!BE308="","",_tag_month_day!BE308/100)</f>
        <v/>
      </c>
      <c r="FU312" s="510" t="str">
        <f>IF(_tag_month_day!BF308="","",_tag_month_day!BF308/100)</f>
        <v/>
      </c>
      <c r="FV312" s="510" t="str">
        <f>IF(_tag_month_day!BG308="","",_tag_month_day!BG308/100)</f>
        <v/>
      </c>
      <c r="FW312" s="603" t="str">
        <f>IF(_tag_month_day!BH308="","",_tag_month_day!BH308/100)</f>
        <v/>
      </c>
      <c r="FX312" s="510" t="str">
        <f>IF(_tag_month_day!BI308="","",_tag_month_day!BI308/100)</f>
        <v/>
      </c>
      <c r="FY312" s="510" t="str">
        <f>IF(_tag_month_day!BJ308="","",_tag_month_day!BJ308/100)</f>
        <v/>
      </c>
      <c r="FZ312" s="605" t="str">
        <f>IF(_tag_month_day!BK308="","",_tag_month_day!BK308/100)</f>
        <v/>
      </c>
      <c r="GA312" s="510" t="str">
        <f>IF(_tag_month_day!BL308="","",_tag_month_day!BL308/100)</f>
        <v/>
      </c>
      <c r="GB312" s="603" t="str">
        <f>IF(_tag_month_day!BM308="","",_tag_month_day!BM308/100)</f>
        <v/>
      </c>
      <c r="GC312" s="420" t="str">
        <f>IF(_tag_month_day!BN308="","",_tag_month_day!BN308/100)</f>
        <v/>
      </c>
      <c r="GD312" s="420" t="str">
        <f>IF(_tag_month_day!BO308="","",_tag_month_day!BO308/100)</f>
        <v/>
      </c>
      <c r="GE312" s="420" t="str">
        <f>IF(_tag_month_day!BP308="","",_tag_month_day!BP308/100)</f>
        <v/>
      </c>
      <c r="GF312" s="420" t="str">
        <f>IF(_tag_month_day!BQ308="","",_tag_month_day!BQ308/100)</f>
        <v/>
      </c>
      <c r="GG312" s="420" t="str">
        <f>IF(_tag_month_day!BR308="","",_tag_month_day!BR308/100)</f>
        <v/>
      </c>
      <c r="GH312" s="420" t="str">
        <f>IF(_tag_month_day!BS308="","",_tag_month_day!BS308/100)</f>
        <v/>
      </c>
      <c r="GI312" s="603" t="str">
        <f>IF(_tag_month_day!BT308="","",_tag_month_day!BT308/100)</f>
        <v/>
      </c>
      <c r="GJ312" s="612" t="str">
        <f>IF(_tag_month_day!BU308="","",_tag_month_day!BU308/100)</f>
        <v/>
      </c>
      <c r="GK312" s="620" t="str">
        <f>IF(_tag_month_day!BV308="",IF(_rlcf_month_day!A$2="","",_rlcf_month_day!A$2/100),_tag_month_day!BV308/100)</f>
        <v/>
      </c>
      <c r="GL312" s="620" t="str">
        <f>IF(_tag_month_day!BW308="",IF(_rlcf_month_day!B$2="","",_rlcf_month_day!B$2/100),_tag_month_day!BW308/100)</f>
        <v/>
      </c>
      <c r="GM312" s="621" t="str">
        <f>IF(_tag_month_day!BX308="",IF(_rlcf_month_day!C$2="","",_rlcf_month_day!C$2/100),_tag_month_day!BX308/100)</f>
        <v/>
      </c>
      <c r="GN312" s="620" t="str">
        <f>IF(_tag_month_day!BV308="",IF(_rlcf_month_day!A$2="","",_rlcf_month_day!A$2/100),_tag_month_day!BV308/100)</f>
        <v/>
      </c>
      <c r="GO312" s="620" t="str">
        <f>IF(_tag_month_day!BW308="",IF(_rlcf_month_day!B$2="","",_rlcf_month_day!B$2/100),_tag_month_day!BW308/100)</f>
        <v/>
      </c>
      <c r="GP312" s="620" t="str">
        <f>IF(_tag_month_day!CD308="",IF(_rlcf_month_day!E$2="","",_rlcf_month_day!E$2/100),_tag_month_day!CD308/100)</f>
        <v/>
      </c>
      <c r="GQ312" s="620" t="str">
        <f>IF(_tag_month_day!CE308="",IF(_rlcf_month_day!F$2="","",_rlcf_month_day!F$2/100),_tag_month_day!CE308/100)</f>
        <v/>
      </c>
      <c r="GR312" s="621" t="str">
        <f>IF(_tag_month_day!CF308="",IF(_rlcf_month_day!G$2="","",_rlcf_month_day!G$2/100),_tag_month_day!CF308/100)</f>
        <v/>
      </c>
      <c r="GS312" s="626">
        <f t="shared" ref="GS312:HH312" si="1876">GS311</f>
        <v>0.953</v>
      </c>
      <c r="GT312" s="626">
        <f t="shared" si="1876"/>
        <v>0.55</v>
      </c>
      <c r="GU312" s="626">
        <f t="shared" si="1876"/>
        <v>0.55</v>
      </c>
      <c r="GV312" s="626">
        <f t="shared" si="1876"/>
        <v>0.55</v>
      </c>
      <c r="GW312" s="626">
        <f t="shared" si="1876"/>
        <v>0.5</v>
      </c>
      <c r="GX312" s="626">
        <f t="shared" si="1876"/>
        <v>0.935</v>
      </c>
      <c r="GY312" s="626">
        <f t="shared" si="1876"/>
        <v>0.15</v>
      </c>
      <c r="GZ312" s="626">
        <f t="shared" si="1876"/>
        <v>1</v>
      </c>
      <c r="HA312" s="632">
        <f t="shared" si="1876"/>
        <v>0.047</v>
      </c>
      <c r="HB312" s="632">
        <f t="shared" si="1876"/>
        <v>0.45</v>
      </c>
      <c r="HC312" s="632">
        <f t="shared" si="1876"/>
        <v>0.45</v>
      </c>
      <c r="HD312" s="632">
        <f t="shared" si="1876"/>
        <v>0.45</v>
      </c>
      <c r="HE312" s="632">
        <f t="shared" si="1876"/>
        <v>0.5</v>
      </c>
      <c r="HF312" s="632">
        <f t="shared" si="1876"/>
        <v>0.065</v>
      </c>
      <c r="HG312" s="632">
        <f t="shared" si="1876"/>
        <v>0.85</v>
      </c>
      <c r="HH312" s="632">
        <f t="shared" si="1876"/>
        <v>0</v>
      </c>
      <c r="HI312" s="68">
        <f t="shared" si="1587"/>
        <v>0</v>
      </c>
      <c r="HJ312" s="68" t="e">
        <f t="shared" si="1618"/>
        <v>#VALUE!</v>
      </c>
      <c r="HK312" s="202">
        <f t="shared" si="1619"/>
        <v>0.85</v>
      </c>
      <c r="HL312" s="464">
        <f t="shared" si="1620"/>
        <v>550000</v>
      </c>
      <c r="HM312" s="464">
        <f t="shared" si="1621"/>
        <v>480000</v>
      </c>
      <c r="HN312" s="192" t="e">
        <f t="shared" si="1588"/>
        <v>#VALUE!</v>
      </c>
      <c r="HO312" s="192" t="e">
        <f>HN312*HK312*$HO$2/HL312*1000000</f>
        <v>#VALUE!</v>
      </c>
      <c r="HP312" s="192" t="e">
        <f>HN312*HK312*$HP$2/HM312*1000000</f>
        <v>#VALUE!</v>
      </c>
    </row>
    <row r="313" customFormat="1" spans="1:224">
      <c r="A313" s="381">
        <v>308</v>
      </c>
      <c r="B313" s="54">
        <f ca="1" t="shared" si="1622"/>
        <v>43629</v>
      </c>
      <c r="C313" s="57">
        <f t="shared" si="1623"/>
        <v>0.0416666666666667</v>
      </c>
      <c r="D313" s="68" t="str">
        <f ca="1" t="shared" si="1589"/>
        <v>中班</v>
      </c>
      <c r="E313" s="68" t="str">
        <f ca="1" t="shared" si="1590"/>
        <v>乙</v>
      </c>
      <c r="F313" s="68">
        <f ca="1">SUMPRODUCT((成本日报!$A$3:$A$95=计划!B313)*(成本日报!$B$3:$B$95=计划!$D313),成本日报!$C$3:$C$95)</f>
        <v>2</v>
      </c>
      <c r="G313" s="382">
        <f ca="1" t="shared" si="1624"/>
        <v>43629.7916666659</v>
      </c>
      <c r="H313" s="382">
        <f ca="1" t="shared" si="1591"/>
        <v>43629.7986111104</v>
      </c>
      <c r="I313" s="382">
        <f ca="1" t="shared" si="1592"/>
        <v>43629.8041666659</v>
      </c>
      <c r="J313" s="382">
        <f ca="1" t="shared" si="1593"/>
        <v>43629.8333333326</v>
      </c>
      <c r="K313" s="382">
        <f ca="1" t="shared" si="1594"/>
        <v>43629.8958333326</v>
      </c>
      <c r="L313" s="382">
        <f ca="1" t="shared" si="1595"/>
        <v>43629.9166666659</v>
      </c>
      <c r="M313" s="398" t="str">
        <f>IF(_tag_month_day!A309="","",_tag_month_day!A309)</f>
        <v/>
      </c>
      <c r="N313" s="398" t="str">
        <f>IF(_tag_month_day!B309="","",_tag_month_day!B309)</f>
        <v/>
      </c>
      <c r="O313" s="399" t="e">
        <f t="shared" si="1596"/>
        <v>#VALUE!</v>
      </c>
      <c r="P313" s="398" t="str">
        <f>IF(_tag_month_day!C309="","",_tag_month_day!C309)</f>
        <v/>
      </c>
      <c r="Q313" s="398" t="str">
        <f>IF(_tag_month_day!D309="","",_tag_month_day!D309)</f>
        <v/>
      </c>
      <c r="R313" s="416">
        <f>IF(_tag_month_day!CB309="",R312,_tag_month_day!CB309/100)</f>
        <v>0.07</v>
      </c>
      <c r="S313" s="417" t="str">
        <f>IF(_tag_month_day!E309="","",_tag_month_day!E309)</f>
        <v/>
      </c>
      <c r="T313" s="417" t="str">
        <f>IF(_tag_month_day!F309="","",_tag_month_day!F309)</f>
        <v/>
      </c>
      <c r="U313" s="418" t="e">
        <f t="shared" si="1550"/>
        <v>#VALUE!</v>
      </c>
      <c r="V313" s="53" t="e">
        <f t="shared" si="1551"/>
        <v>#VALUE!</v>
      </c>
      <c r="W313" s="419" t="str">
        <f>IF(_jhy_month_day!A309="","",_jhy_month_day!A309)</f>
        <v/>
      </c>
      <c r="X313" s="420" t="str">
        <f>IF(_jhy_month_day!B309="","",_jhy_month_day!B309/100)</f>
        <v/>
      </c>
      <c r="Y313" s="420" t="str">
        <f>IF(_jhy_month_day!C309="","",_jhy_month_day!C309/100)</f>
        <v/>
      </c>
      <c r="Z313" s="439">
        <f t="shared" si="1641"/>
        <v>77</v>
      </c>
      <c r="AA313" s="440" t="str">
        <f>IF(_tag_month_day!G309="","",_tag_month_day!G309/100)</f>
        <v/>
      </c>
      <c r="AB313" s="440" t="str">
        <f>IF(_tag_month_day!H309="","",_tag_month_day!H309/100)</f>
        <v/>
      </c>
      <c r="AC313" s="193">
        <f t="shared" si="1597"/>
        <v>1.59963432013121</v>
      </c>
      <c r="AD313" s="441" t="str">
        <f t="shared" si="1598"/>
        <v/>
      </c>
      <c r="AE313" s="442" t="str">
        <f t="shared" si="1599"/>
        <v/>
      </c>
      <c r="AF313" s="443">
        <v>1</v>
      </c>
      <c r="AG313" s="68" t="str">
        <f>IF(_duihao_month_day!A309="","",_duihao_month_day!A309)</f>
        <v/>
      </c>
      <c r="AH313" s="463">
        <f>IF(_gyk_month_day!B309="",AH312,_gyk_month_day!B309)</f>
        <v>820</v>
      </c>
      <c r="AI313" s="464"/>
      <c r="AJ313" s="68" t="str">
        <f>IF(_tag_month_day!I309="","",_tag_month_day!I309)</f>
        <v/>
      </c>
      <c r="AK313" s="465" t="str">
        <f>IF(_tzyy_month_day!A309="","",_tzyy_month_day!A309)</f>
        <v/>
      </c>
      <c r="AL313" s="465" t="str">
        <f>IF(_tzyy_month_day!B309="","",_tzyy_month_day!B309)</f>
        <v/>
      </c>
      <c r="AM313" s="465" t="str">
        <f>IF(_tzyy_month_day!C309="","",_tzyy_month_day!C309)</f>
        <v/>
      </c>
      <c r="AN313" s="466" t="str">
        <f>IF(_tag_month_day!CG309="","",_tag_month_day!CG309)</f>
        <v/>
      </c>
      <c r="AO313" s="466" t="str">
        <f>IF(_tag_month_day!CH309="","",_tag_month_day!CH309)</f>
        <v/>
      </c>
      <c r="AP313" s="486" t="e">
        <f t="shared" si="1600"/>
        <v>#VALUE!</v>
      </c>
      <c r="AQ313" s="487" t="str">
        <f>IF(_tag_month_day!J309="","",_tag_month_day!J309/100)</f>
        <v/>
      </c>
      <c r="AR313" s="488">
        <f t="shared" si="1601"/>
        <v>1.3</v>
      </c>
      <c r="AS313" s="489" t="e">
        <f t="shared" si="1552"/>
        <v>#VALUE!</v>
      </c>
      <c r="AT313" s="489">
        <f t="shared" si="1602"/>
        <v>0</v>
      </c>
      <c r="AU313" s="490" t="str">
        <f>IF(_tag_month_day!K309="","",_tag_month_day!K309)</f>
        <v/>
      </c>
      <c r="AV313" s="491" t="str">
        <f>IF(_tag_month_day!L309="","",_tag_month_day!L309/100)</f>
        <v/>
      </c>
      <c r="AW313" s="420">
        <f t="shared" si="1524"/>
        <v>0</v>
      </c>
      <c r="AX313" s="420">
        <f t="shared" si="1603"/>
        <v>0</v>
      </c>
      <c r="AY313" s="420" t="str">
        <f>IF(_tag_month_day!M309="","",_tag_month_day!M309/100)</f>
        <v/>
      </c>
      <c r="AZ313" s="420" t="str">
        <f>IF(_tag_month_day!N309="","",_tag_month_day!N309/100)</f>
        <v/>
      </c>
      <c r="BA313" s="420" t="str">
        <f>IF(_tag_month_day!O309="","",_tag_month_day!O309/100)</f>
        <v/>
      </c>
      <c r="BB313" s="496" t="str">
        <f>IF(_tag_month_day!P309="","",_tag_month_day!P309/100)</f>
        <v/>
      </c>
      <c r="BC313" s="496">
        <f t="shared" si="1604"/>
        <v>0</v>
      </c>
      <c r="BD313" s="496" t="str">
        <f>IF(_tag_month_day!Q309="","",_tag_month_day!Q309/100)</f>
        <v/>
      </c>
      <c r="BE313" s="510" t="str">
        <f>IF(_tag_month_day!R309="","",_tag_month_day!R309/100)</f>
        <v/>
      </c>
      <c r="BF313" s="413" t="str">
        <f>IF(_tag_month_day!CC309="","",_tag_month_day!CC309/100)</f>
        <v/>
      </c>
      <c r="BG313" s="511" t="e">
        <f t="shared" si="1553"/>
        <v>#VALUE!</v>
      </c>
      <c r="BH313" s="198">
        <f t="shared" si="1554"/>
        <v>0</v>
      </c>
      <c r="BI313" s="512" t="e">
        <f>IF(CX313=0,BI312,(DK313*查询!$R$5+DL313*查询!$Q$5+DM313*查询!$N$5+DN313*查询!$O$5+DO313*查询!$P$5)*AF313/CX313)</f>
        <v>#VALUE!</v>
      </c>
      <c r="BJ313" s="512" t="e">
        <f>IF(CX313=0,BJ312,(DP313*查询!$S$5+DQ313*查询!$T$5+DR313*查询!$U$5)*AF313/CX313)</f>
        <v>#VALUE!</v>
      </c>
      <c r="BK313" s="512">
        <f t="shared" si="1605"/>
        <v>1</v>
      </c>
      <c r="BL313" s="513" t="str">
        <f>IF(_cfyc_month_day!A309="","",_cfyc_month_day!A309)</f>
        <v/>
      </c>
      <c r="BM313" s="513" t="str">
        <f>IF(_cfyc_month_day!B309="","",_cfyc_month_day!B309)</f>
        <v/>
      </c>
      <c r="BN313" s="513" t="str">
        <f>IF(_cfyc_month_day!C309="","",_cfyc_month_day!C309)</f>
        <v/>
      </c>
      <c r="BO313" s="522" t="str">
        <f>IF(_cfyc_month_day!D309="","",_cfyc_month_day!D309)</f>
        <v/>
      </c>
      <c r="BP313" s="522" t="str">
        <f>IF(_cfyc_month_day!E309="","",_cfyc_month_day!E309)</f>
        <v/>
      </c>
      <c r="BQ313" s="522" t="str">
        <f>IF(_cfyc_month_day!F309="","",_cfyc_month_day!F309)</f>
        <v/>
      </c>
      <c r="BR313" s="513" t="str">
        <f>IF(_tag_month_day!T309="","",_tag_month_day!T309)</f>
        <v/>
      </c>
      <c r="BS313" s="513" t="str">
        <f>IF(_tag_month_day!U309="","",_tag_month_day!U309)</f>
        <v/>
      </c>
      <c r="BT313" s="523" t="str">
        <f t="shared" si="1606"/>
        <v/>
      </c>
      <c r="BU313" s="223" t="str">
        <f>IF(_tag_month_day!V309="","",_tag_month_day!V309)</f>
        <v/>
      </c>
      <c r="BV313" s="206" t="str">
        <f>IF(_tag_month_day!W309="","",_tag_month_day!W309)</f>
        <v/>
      </c>
      <c r="BW313" s="540" t="str">
        <f>IF(_tag_month_day!X309="","",_tag_month_day!X309)</f>
        <v/>
      </c>
      <c r="BX313" s="540" t="str">
        <f>IF(_tag_month_day!Y309="","",_tag_month_day!Y309)</f>
        <v/>
      </c>
      <c r="BY313" s="541">
        <f ca="1" t="shared" si="1607"/>
        <v>43629.9166666659</v>
      </c>
      <c r="BZ313" s="542" t="s">
        <v>215</v>
      </c>
      <c r="CA313" s="543" t="str">
        <f>IF(_jhy2_month_day!A309="","",_jhy2_month_day!A309)</f>
        <v/>
      </c>
      <c r="CB313" s="464" t="str">
        <f>IF(_jhy2_month_day!B309="","",_jhy2_month_day!B309)</f>
        <v/>
      </c>
      <c r="CC313" s="464" t="str">
        <f>IF(_jhy2_month_day!C309="","",_jhy2_month_day!C309)</f>
        <v/>
      </c>
      <c r="CD313" s="464" t="str">
        <f>IF(_jhy2_month_day!D309="","",_jhy2_month_day!D309)</f>
        <v/>
      </c>
      <c r="CE313" s="464" t="str">
        <f>IF(_jhy2_month_day!E309="","",_jhy2_month_day!E309)</f>
        <v/>
      </c>
      <c r="CF313" s="464" t="str">
        <f>IF(_jhy2_month_day!F309="","",_jhy2_month_day!F309)</f>
        <v/>
      </c>
      <c r="CG313" s="464" t="str">
        <f>IF(_jhy2_month_day!G309="","",_jhy2_month_day!G309)</f>
        <v/>
      </c>
      <c r="CH313" s="464" t="str">
        <f>IF(_jhy2_month_day!H309="","",_jhy2_month_day!H309)</f>
        <v/>
      </c>
      <c r="CI313" s="464" t="str">
        <f>IF(_jhy2_month_day!I309="","",_jhy2_month_day!I309)</f>
        <v/>
      </c>
      <c r="CJ313" s="464" t="str">
        <f>IF(_jhy2_month_day!J309="","",_jhy2_month_day!J309)</f>
        <v/>
      </c>
      <c r="CK313" s="464" t="str">
        <f>IF(_jhy2_month_day!K309="","",_jhy2_month_day!K309)</f>
        <v/>
      </c>
      <c r="CL313" s="562" t="str">
        <f>IF(_jhy2_month_day!L309="","",_jhy2_month_day!L309)</f>
        <v/>
      </c>
      <c r="CM313" s="562" t="str">
        <f>IF(_jhy2_month_day!M309="","",_jhy2_month_day!M309)</f>
        <v/>
      </c>
      <c r="CN313" s="562" t="str">
        <f>IF(_jhy2_month_day!N309="","",_jhy2_month_day!N309)</f>
        <v/>
      </c>
      <c r="CO313" s="562" t="str">
        <f>IF(_jhy2_month_day!O309="","",_jhy2_month_day!O309)</f>
        <v/>
      </c>
      <c r="CP313" s="562" t="str">
        <f>IF(_jhy2_month_day!P309="","",_jhy2_month_day!P309)</f>
        <v/>
      </c>
      <c r="CQ313" s="562" t="str">
        <f>IF(_jhy2_month_day!Q309="","",_jhy2_month_day!Q309)</f>
        <v/>
      </c>
      <c r="CR313" s="563" t="str">
        <f>IF(_jhy2_month_day!R309="","",_jhy2_month_day!R309)</f>
        <v/>
      </c>
      <c r="CS313" s="576" t="str">
        <f>IF(_jhy2_month_day!S309="","",_jhy2_month_day!S309)</f>
        <v/>
      </c>
      <c r="CT313" s="562" t="str">
        <f>IF(_jhy2_month_day!T309="","",_jhy2_month_day!T309)</f>
        <v/>
      </c>
      <c r="CU313" s="577" t="e">
        <f t="shared" si="1555"/>
        <v>#VALUE!</v>
      </c>
      <c r="CV313" s="198" t="e">
        <f t="shared" si="1556"/>
        <v>#VALUE!</v>
      </c>
      <c r="CW313" s="192" t="e">
        <f t="shared" si="1557"/>
        <v>#VALUE!</v>
      </c>
      <c r="CX313" s="192" t="e">
        <f t="shared" si="1558"/>
        <v>#VALUE!</v>
      </c>
      <c r="CY313" s="202" t="e">
        <f t="shared" si="1559"/>
        <v>#VALUE!</v>
      </c>
      <c r="CZ313" s="192" t="e">
        <f t="shared" ref="CZ313:DI313" si="1877">$AJ313*EF313</f>
        <v>#VALUE!</v>
      </c>
      <c r="DA313" s="192" t="e">
        <f t="shared" si="1877"/>
        <v>#VALUE!</v>
      </c>
      <c r="DB313" s="192" t="e">
        <f t="shared" si="1877"/>
        <v>#VALUE!</v>
      </c>
      <c r="DC313" s="192" t="e">
        <f t="shared" si="1877"/>
        <v>#VALUE!</v>
      </c>
      <c r="DD313" s="192" t="e">
        <f t="shared" si="1877"/>
        <v>#VALUE!</v>
      </c>
      <c r="DE313" s="192" t="e">
        <f t="shared" si="1877"/>
        <v>#VALUE!</v>
      </c>
      <c r="DF313" s="192" t="e">
        <f t="shared" si="1877"/>
        <v>#VALUE!</v>
      </c>
      <c r="DG313" s="192" t="e">
        <f t="shared" si="1877"/>
        <v>#VALUE!</v>
      </c>
      <c r="DH313" s="192" t="e">
        <f t="shared" si="1877"/>
        <v>#VALUE!</v>
      </c>
      <c r="DI313" s="192" t="e">
        <f t="shared" si="1877"/>
        <v>#VALUE!</v>
      </c>
      <c r="DJ313" s="192" t="e">
        <f t="shared" si="1561"/>
        <v>#VALUE!</v>
      </c>
      <c r="DK313" s="192" t="e">
        <f t="shared" si="1562"/>
        <v>#VALUE!</v>
      </c>
      <c r="DL313" s="192" t="e">
        <f t="shared" si="1563"/>
        <v>#VALUE!</v>
      </c>
      <c r="DM313" s="192" t="e">
        <f t="shared" si="1564"/>
        <v>#VALUE!</v>
      </c>
      <c r="DN313" s="192" t="e">
        <f t="shared" si="1565"/>
        <v>#VALUE!</v>
      </c>
      <c r="DO313" s="192" t="e">
        <f t="shared" si="1566"/>
        <v>#VALUE!</v>
      </c>
      <c r="DP313" s="192" t="e">
        <f t="shared" si="1567"/>
        <v>#VALUE!</v>
      </c>
      <c r="DQ313" s="192" t="e">
        <f t="shared" si="1568"/>
        <v>#VALUE!</v>
      </c>
      <c r="DR313" s="192" t="e">
        <f t="shared" si="1569"/>
        <v>#VALUE!</v>
      </c>
      <c r="DS313" s="192" t="e">
        <f t="shared" si="1570"/>
        <v>#VALUE!</v>
      </c>
      <c r="DT313" s="192" t="e">
        <f t="shared" si="1571"/>
        <v>#VALUE!</v>
      </c>
      <c r="DU313" s="192" t="e">
        <f t="shared" si="1572"/>
        <v>#VALUE!</v>
      </c>
      <c r="DV313" s="198" t="e">
        <f t="shared" si="1573"/>
        <v>#VALUE!</v>
      </c>
      <c r="DW313" s="198" t="e">
        <f t="shared" si="1574"/>
        <v>#DIV/0!</v>
      </c>
      <c r="DX313" s="198" t="e">
        <f t="shared" si="1575"/>
        <v>#DIV/0!</v>
      </c>
      <c r="DY313" s="198" t="e">
        <f t="shared" si="1576"/>
        <v>#VALUE!</v>
      </c>
      <c r="DZ313" s="198" t="e">
        <f t="shared" si="1577"/>
        <v>#VALUE!</v>
      </c>
      <c r="EA313" s="198" t="e">
        <f t="shared" si="1578"/>
        <v>#VALUE!</v>
      </c>
      <c r="EB313" s="198" t="e">
        <f t="shared" si="1579"/>
        <v>#VALUE!</v>
      </c>
      <c r="EC313" s="198" t="e">
        <f t="shared" si="1580"/>
        <v>#DIV/0!</v>
      </c>
      <c r="ED313" s="198" t="e">
        <f t="shared" si="1581"/>
        <v>#VALUE!</v>
      </c>
      <c r="EE313" s="198" t="e">
        <f t="shared" si="1582"/>
        <v>#VALUE!</v>
      </c>
      <c r="EF313" s="198" t="e">
        <f t="shared" ref="EF313:EO313" si="1878">DV313/SUM($DV313:$EE313)</f>
        <v>#VALUE!</v>
      </c>
      <c r="EG313" s="198" t="e">
        <f t="shared" si="1878"/>
        <v>#DIV/0!</v>
      </c>
      <c r="EH313" s="198" t="e">
        <f t="shared" si="1878"/>
        <v>#DIV/0!</v>
      </c>
      <c r="EI313" s="198" t="e">
        <f t="shared" si="1878"/>
        <v>#VALUE!</v>
      </c>
      <c r="EJ313" s="198" t="e">
        <f t="shared" si="1878"/>
        <v>#VALUE!</v>
      </c>
      <c r="EK313" s="198" t="e">
        <f t="shared" si="1878"/>
        <v>#VALUE!</v>
      </c>
      <c r="EL313" s="198" t="e">
        <f t="shared" si="1878"/>
        <v>#VALUE!</v>
      </c>
      <c r="EM313" s="198" t="e">
        <f t="shared" si="1878"/>
        <v>#DIV/0!</v>
      </c>
      <c r="EN313" s="198" t="e">
        <f t="shared" si="1878"/>
        <v>#VALUE!</v>
      </c>
      <c r="EO313" s="198" t="e">
        <f t="shared" si="1878"/>
        <v>#VALUE!</v>
      </c>
      <c r="EP313" s="511">
        <f t="shared" ref="EP313:EW313" si="1879">EP312</f>
        <v>0.08</v>
      </c>
      <c r="EQ313" s="511">
        <f t="shared" si="1879"/>
        <v>0.015</v>
      </c>
      <c r="ER313" s="511">
        <f t="shared" si="1879"/>
        <v>0.015</v>
      </c>
      <c r="ES313" s="511">
        <f t="shared" si="1879"/>
        <v>0.015</v>
      </c>
      <c r="ET313" s="511">
        <f t="shared" si="1879"/>
        <v>0.015</v>
      </c>
      <c r="EU313" s="511">
        <f t="shared" si="1879"/>
        <v>0.09</v>
      </c>
      <c r="EV313" s="511">
        <f t="shared" si="1879"/>
        <v>0.09</v>
      </c>
      <c r="EW313" s="511">
        <f t="shared" si="1879"/>
        <v>0.09</v>
      </c>
      <c r="EX313" s="420" t="str">
        <f>IF(_tag_month_day!AS309="","",_tag_month_day!AS309/100)</f>
        <v/>
      </c>
      <c r="EY313" s="420" t="str">
        <f>IF(_tag_month_day!AT309="","",_tag_month_day!AT309/100)</f>
        <v/>
      </c>
      <c r="EZ313" s="420" t="str">
        <f>IF(_tag_month_day!AU309="","",_tag_month_day!AU309/100)</f>
        <v/>
      </c>
      <c r="FA313" s="420" t="str">
        <f>IF(_tag_month_day!AV309="","",_tag_month_day!AV309/100)</f>
        <v/>
      </c>
      <c r="FB313" s="420" t="str">
        <f>IF(_tag_month_day!AW309="","",_tag_month_day!AW309/100)</f>
        <v/>
      </c>
      <c r="FC313" s="420" t="str">
        <f>IF(_tag_month_day!AX309="","",_tag_month_day!AX309/100)</f>
        <v/>
      </c>
      <c r="FD313" s="510">
        <f t="shared" si="1611"/>
        <v>0.33</v>
      </c>
      <c r="FE313" s="510">
        <f t="shared" si="1612"/>
        <v>0.19</v>
      </c>
      <c r="FF313" s="510">
        <f t="shared" si="1613"/>
        <v>0.003</v>
      </c>
      <c r="FG313" s="510">
        <f t="shared" si="1614"/>
        <v>0</v>
      </c>
      <c r="FH313" s="603">
        <f t="shared" si="1615"/>
        <v>0.0001</v>
      </c>
      <c r="FI313" s="510">
        <f t="shared" ref="FI313:FR313" si="1880">FI312</f>
        <v>0.41</v>
      </c>
      <c r="FJ313" s="510">
        <f t="shared" si="1880"/>
        <v>0.11</v>
      </c>
      <c r="FK313" s="510">
        <f t="shared" si="1880"/>
        <v>0.015</v>
      </c>
      <c r="FL313" s="510">
        <f t="shared" si="1880"/>
        <v>0</v>
      </c>
      <c r="FM313" s="603">
        <f t="shared" si="1880"/>
        <v>0.0001</v>
      </c>
      <c r="FN313" s="510" t="str">
        <f>IF(_tag_month_day!AY309="","",_tag_month_day!AY309/100)</f>
        <v/>
      </c>
      <c r="FO313" s="510" t="str">
        <f>IF(_tag_month_day!AZ309="","",_tag_month_day!AZ309/100)</f>
        <v/>
      </c>
      <c r="FP313" s="510" t="str">
        <f>IF(_tag_month_day!BA309="","",_tag_month_day!BA309/100)</f>
        <v/>
      </c>
      <c r="FQ313" s="510" t="str">
        <f>IF(_tag_month_day!BB309="","",_tag_month_day!BB309/100)</f>
        <v/>
      </c>
      <c r="FR313" s="603" t="str">
        <f>IF(_tag_month_day!BC309="","",_tag_month_day!BC309/100)</f>
        <v/>
      </c>
      <c r="FS313" s="510" t="str">
        <f>IF(_tag_month_day!BD309="","",_tag_month_day!BD309/100)</f>
        <v/>
      </c>
      <c r="FT313" s="510" t="str">
        <f>IF(_tag_month_day!BE309="","",_tag_month_day!BE309/100)</f>
        <v/>
      </c>
      <c r="FU313" s="510" t="str">
        <f>IF(_tag_month_day!BF309="","",_tag_month_day!BF309/100)</f>
        <v/>
      </c>
      <c r="FV313" s="510" t="str">
        <f>IF(_tag_month_day!BG309="","",_tag_month_day!BG309/100)</f>
        <v/>
      </c>
      <c r="FW313" s="603" t="str">
        <f>IF(_tag_month_day!BH309="","",_tag_month_day!BH309/100)</f>
        <v/>
      </c>
      <c r="FX313" s="510" t="str">
        <f>IF(_tag_month_day!BI309="","",_tag_month_day!BI309/100)</f>
        <v/>
      </c>
      <c r="FY313" s="510" t="str">
        <f>IF(_tag_month_day!BJ309="","",_tag_month_day!BJ309/100)</f>
        <v/>
      </c>
      <c r="FZ313" s="605" t="str">
        <f>IF(_tag_month_day!BK309="","",_tag_month_day!BK309/100)</f>
        <v/>
      </c>
      <c r="GA313" s="510" t="str">
        <f>IF(_tag_month_day!BL309="","",_tag_month_day!BL309/100)</f>
        <v/>
      </c>
      <c r="GB313" s="603" t="str">
        <f>IF(_tag_month_day!BM309="","",_tag_month_day!BM309/100)</f>
        <v/>
      </c>
      <c r="GC313" s="420" t="str">
        <f>IF(_tag_month_day!BN309="","",_tag_month_day!BN309/100)</f>
        <v/>
      </c>
      <c r="GD313" s="420" t="str">
        <f>IF(_tag_month_day!BO309="","",_tag_month_day!BO309/100)</f>
        <v/>
      </c>
      <c r="GE313" s="420" t="str">
        <f>IF(_tag_month_day!BP309="","",_tag_month_day!BP309/100)</f>
        <v/>
      </c>
      <c r="GF313" s="420" t="str">
        <f>IF(_tag_month_day!BQ309="","",_tag_month_day!BQ309/100)</f>
        <v/>
      </c>
      <c r="GG313" s="420" t="str">
        <f>IF(_tag_month_day!BR309="","",_tag_month_day!BR309/100)</f>
        <v/>
      </c>
      <c r="GH313" s="420" t="str">
        <f>IF(_tag_month_day!BS309="","",_tag_month_day!BS309/100)</f>
        <v/>
      </c>
      <c r="GI313" s="603" t="str">
        <f>IF(_tag_month_day!BT309="","",_tag_month_day!BT309/100)</f>
        <v/>
      </c>
      <c r="GJ313" s="612" t="str">
        <f>IF(_tag_month_day!BU309="","",_tag_month_day!BU309/100)</f>
        <v/>
      </c>
      <c r="GK313" s="620" t="str">
        <f>IF(_tag_month_day!BV309="",IF(_rlcf_month_day!A$2="","",_rlcf_month_day!A$2/100),_tag_month_day!BV309/100)</f>
        <v/>
      </c>
      <c r="GL313" s="620" t="str">
        <f>IF(_tag_month_day!BW309="",IF(_rlcf_month_day!B$2="","",_rlcf_month_day!B$2/100),_tag_month_day!BW309/100)</f>
        <v/>
      </c>
      <c r="GM313" s="621" t="str">
        <f>IF(_tag_month_day!BX309="",IF(_rlcf_month_day!C$2="","",_rlcf_month_day!C$2/100),_tag_month_day!BX309/100)</f>
        <v/>
      </c>
      <c r="GN313" s="620" t="str">
        <f>IF(_tag_month_day!BV309="",IF(_rlcf_month_day!A$2="","",_rlcf_month_day!A$2/100),_tag_month_day!BV309/100)</f>
        <v/>
      </c>
      <c r="GO313" s="620" t="str">
        <f>IF(_tag_month_day!BW309="",IF(_rlcf_month_day!B$2="","",_rlcf_month_day!B$2/100),_tag_month_day!BW309/100)</f>
        <v/>
      </c>
      <c r="GP313" s="620" t="str">
        <f>IF(_tag_month_day!CD309="",IF(_rlcf_month_day!E$2="","",_rlcf_month_day!E$2/100),_tag_month_day!CD309/100)</f>
        <v/>
      </c>
      <c r="GQ313" s="620" t="str">
        <f>IF(_tag_month_day!CE309="",IF(_rlcf_month_day!F$2="","",_rlcf_month_day!F$2/100),_tag_month_day!CE309/100)</f>
        <v/>
      </c>
      <c r="GR313" s="621" t="str">
        <f>IF(_tag_month_day!CF309="",IF(_rlcf_month_day!G$2="","",_rlcf_month_day!G$2/100),_tag_month_day!CF309/100)</f>
        <v/>
      </c>
      <c r="GS313" s="626">
        <f t="shared" ref="GS313:HH313" si="1881">GS312</f>
        <v>0.953</v>
      </c>
      <c r="GT313" s="626">
        <f t="shared" si="1881"/>
        <v>0.55</v>
      </c>
      <c r="GU313" s="626">
        <f t="shared" si="1881"/>
        <v>0.55</v>
      </c>
      <c r="GV313" s="626">
        <f t="shared" si="1881"/>
        <v>0.55</v>
      </c>
      <c r="GW313" s="626">
        <f t="shared" si="1881"/>
        <v>0.5</v>
      </c>
      <c r="GX313" s="626">
        <f t="shared" si="1881"/>
        <v>0.935</v>
      </c>
      <c r="GY313" s="626">
        <f t="shared" si="1881"/>
        <v>0.15</v>
      </c>
      <c r="GZ313" s="626">
        <f t="shared" si="1881"/>
        <v>1</v>
      </c>
      <c r="HA313" s="632">
        <f t="shared" si="1881"/>
        <v>0.047</v>
      </c>
      <c r="HB313" s="632">
        <f t="shared" si="1881"/>
        <v>0.45</v>
      </c>
      <c r="HC313" s="632">
        <f t="shared" si="1881"/>
        <v>0.45</v>
      </c>
      <c r="HD313" s="632">
        <f t="shared" si="1881"/>
        <v>0.45</v>
      </c>
      <c r="HE313" s="632">
        <f t="shared" si="1881"/>
        <v>0.5</v>
      </c>
      <c r="HF313" s="632">
        <f t="shared" si="1881"/>
        <v>0.065</v>
      </c>
      <c r="HG313" s="632">
        <f t="shared" si="1881"/>
        <v>0.85</v>
      </c>
      <c r="HH313" s="632">
        <f t="shared" si="1881"/>
        <v>0</v>
      </c>
      <c r="HI313" s="68" t="e">
        <f t="shared" si="1587"/>
        <v>#VALUE!</v>
      </c>
      <c r="HJ313" s="68" t="e">
        <f t="shared" si="1618"/>
        <v>#VALUE!</v>
      </c>
      <c r="HK313" s="202">
        <f t="shared" si="1619"/>
        <v>0.85</v>
      </c>
      <c r="HL313" s="464">
        <f t="shared" si="1620"/>
        <v>550000</v>
      </c>
      <c r="HM313" s="464">
        <f t="shared" si="1621"/>
        <v>480000</v>
      </c>
      <c r="HN313" s="192" t="e">
        <f t="shared" si="1588"/>
        <v>#VALUE!</v>
      </c>
      <c r="HO313" s="192" t="e">
        <f>HN313*HK313*$HO$2/HL313*1000000</f>
        <v>#VALUE!</v>
      </c>
      <c r="HP313" s="192" t="e">
        <f>HN313*HK313*$HP$2/HM313*1000000</f>
        <v>#VALUE!</v>
      </c>
    </row>
    <row r="314" customFormat="1" spans="1:224">
      <c r="A314" s="381">
        <v>309</v>
      </c>
      <c r="B314" s="54">
        <f ca="1" t="shared" si="1622"/>
        <v>43629</v>
      </c>
      <c r="C314" s="57">
        <f t="shared" si="1623"/>
        <v>0.0416666666666667</v>
      </c>
      <c r="D314" s="68" t="str">
        <f ca="1" t="shared" si="1589"/>
        <v>中班</v>
      </c>
      <c r="E314" s="68" t="str">
        <f ca="1" t="shared" si="1590"/>
        <v>乙</v>
      </c>
      <c r="F314" s="68">
        <f ca="1">SUMPRODUCT((成本日报!$A$3:$A$95=计划!B314)*(成本日报!$B$3:$B$95=计划!$D314),成本日报!$C$3:$C$95)</f>
        <v>2</v>
      </c>
      <c r="G314" s="382">
        <f ca="1" t="shared" si="1624"/>
        <v>43629.8333333326</v>
      </c>
      <c r="H314" s="382">
        <f ca="1" t="shared" si="1591"/>
        <v>43629.840277777</v>
      </c>
      <c r="I314" s="382">
        <f ca="1" t="shared" si="1592"/>
        <v>43629.8458333326</v>
      </c>
      <c r="J314" s="382">
        <f ca="1" t="shared" si="1593"/>
        <v>43629.8749999993</v>
      </c>
      <c r="K314" s="382">
        <f ca="1" t="shared" si="1594"/>
        <v>43629.9374999993</v>
      </c>
      <c r="L314" s="382">
        <f ca="1" t="shared" si="1595"/>
        <v>43629.9583333326</v>
      </c>
      <c r="M314" s="398" t="str">
        <f>IF(_tag_month_day!A310="","",_tag_month_day!A310)</f>
        <v/>
      </c>
      <c r="N314" s="398" t="str">
        <f>IF(_tag_month_day!B310="","",_tag_month_day!B310)</f>
        <v/>
      </c>
      <c r="O314" s="399" t="e">
        <f t="shared" si="1596"/>
        <v>#VALUE!</v>
      </c>
      <c r="P314" s="398" t="str">
        <f>IF(_tag_month_day!C310="","",_tag_month_day!C310)</f>
        <v/>
      </c>
      <c r="Q314" s="398" t="str">
        <f>IF(_tag_month_day!D310="","",_tag_month_day!D310)</f>
        <v/>
      </c>
      <c r="R314" s="416">
        <f>IF(_tag_month_day!CB310="",R313,_tag_month_day!CB310/100)</f>
        <v>0.07</v>
      </c>
      <c r="S314" s="417" t="str">
        <f>IF(_tag_month_day!E310="","",_tag_month_day!E310)</f>
        <v/>
      </c>
      <c r="T314" s="417" t="str">
        <f>IF(_tag_month_day!F310="","",_tag_month_day!F310)</f>
        <v/>
      </c>
      <c r="U314" s="418" t="e">
        <f t="shared" si="1550"/>
        <v>#VALUE!</v>
      </c>
      <c r="V314" s="53" t="e">
        <f t="shared" si="1551"/>
        <v>#VALUE!</v>
      </c>
      <c r="W314" s="419" t="str">
        <f>IF(_jhy_month_day!A310="","",_jhy_month_day!A310)</f>
        <v/>
      </c>
      <c r="X314" s="420" t="str">
        <f>IF(_jhy_month_day!B310="","",_jhy_month_day!B310/100)</f>
        <v/>
      </c>
      <c r="Y314" s="420" t="str">
        <f>IF(_jhy_month_day!C310="","",_jhy_month_day!C310/100)</f>
        <v/>
      </c>
      <c r="Z314" s="439">
        <f t="shared" si="1641"/>
        <v>78</v>
      </c>
      <c r="AA314" s="440" t="str">
        <f>IF(_tag_month_day!G310="","",_tag_month_day!G310/100)</f>
        <v/>
      </c>
      <c r="AB314" s="440" t="str">
        <f>IF(_tag_month_day!H310="","",_tag_month_day!H310/100)</f>
        <v/>
      </c>
      <c r="AC314" s="193">
        <f t="shared" si="1597"/>
        <v>1.59963432013121</v>
      </c>
      <c r="AD314" s="441" t="str">
        <f t="shared" si="1598"/>
        <v/>
      </c>
      <c r="AE314" s="442" t="str">
        <f t="shared" si="1599"/>
        <v/>
      </c>
      <c r="AF314" s="443">
        <v>1</v>
      </c>
      <c r="AG314" s="68" t="str">
        <f>IF(_duihao_month_day!A310="","",_duihao_month_day!A310)</f>
        <v/>
      </c>
      <c r="AH314" s="463">
        <f>IF(_gyk_month_day!B310="",AH313,_gyk_month_day!B310)</f>
        <v>820</v>
      </c>
      <c r="AI314" s="464">
        <v>10</v>
      </c>
      <c r="AJ314" s="68" t="str">
        <f>IF(_tag_month_day!I310="","",_tag_month_day!I310)</f>
        <v/>
      </c>
      <c r="AK314" s="465" t="str">
        <f>IF(_tzyy_month_day!A310="","",_tzyy_month_day!A310)</f>
        <v/>
      </c>
      <c r="AL314" s="465" t="str">
        <f>IF(_tzyy_month_day!B310="","",_tzyy_month_day!B310)</f>
        <v/>
      </c>
      <c r="AM314" s="465" t="str">
        <f>IF(_tzyy_month_day!C310="","",_tzyy_month_day!C310)</f>
        <v/>
      </c>
      <c r="AN314" s="466" t="str">
        <f>IF(_tag_month_day!CG310="","",_tag_month_day!CG310)</f>
        <v/>
      </c>
      <c r="AO314" s="466" t="str">
        <f>IF(_tag_month_day!CH310="","",_tag_month_day!CH310)</f>
        <v/>
      </c>
      <c r="AP314" s="486" t="e">
        <f t="shared" si="1600"/>
        <v>#VALUE!</v>
      </c>
      <c r="AQ314" s="487" t="str">
        <f>IF(_tag_month_day!J310="","",_tag_month_day!J310/100)</f>
        <v/>
      </c>
      <c r="AR314" s="488">
        <f t="shared" si="1601"/>
        <v>1.3</v>
      </c>
      <c r="AS314" s="489" t="e">
        <f t="shared" si="1552"/>
        <v>#VALUE!</v>
      </c>
      <c r="AT314" s="489">
        <f t="shared" si="1602"/>
        <v>0</v>
      </c>
      <c r="AU314" s="490" t="str">
        <f>IF(_tag_month_day!K310="","",_tag_month_day!K310)</f>
        <v/>
      </c>
      <c r="AV314" s="491" t="str">
        <f>IF(_tag_month_day!L310="","",_tag_month_day!L310/100)</f>
        <v/>
      </c>
      <c r="AW314" s="420">
        <f t="shared" si="1524"/>
        <v>0</v>
      </c>
      <c r="AX314" s="420">
        <f t="shared" si="1603"/>
        <v>0</v>
      </c>
      <c r="AY314" s="420" t="str">
        <f>IF(_tag_month_day!M310="","",_tag_month_day!M310/100)</f>
        <v/>
      </c>
      <c r="AZ314" s="420" t="str">
        <f>IF(_tag_month_day!N310="","",_tag_month_day!N310/100)</f>
        <v/>
      </c>
      <c r="BA314" s="420" t="str">
        <f>IF(_tag_month_day!O310="","",_tag_month_day!O310/100)</f>
        <v/>
      </c>
      <c r="BB314" s="496" t="str">
        <f>IF(_tag_month_day!P310="","",_tag_month_day!P310/100)</f>
        <v/>
      </c>
      <c r="BC314" s="496">
        <f t="shared" si="1604"/>
        <v>0</v>
      </c>
      <c r="BD314" s="496" t="str">
        <f>IF(_tag_month_day!Q310="","",_tag_month_day!Q310/100)</f>
        <v/>
      </c>
      <c r="BE314" s="510" t="str">
        <f>IF(_tag_month_day!R310="","",_tag_month_day!R310/100)</f>
        <v/>
      </c>
      <c r="BF314" s="413" t="str">
        <f>IF(_tag_month_day!CC310="","",_tag_month_day!CC310/100)</f>
        <v/>
      </c>
      <c r="BG314" s="511" t="e">
        <f t="shared" si="1553"/>
        <v>#VALUE!</v>
      </c>
      <c r="BH314" s="198">
        <f t="shared" si="1554"/>
        <v>0</v>
      </c>
      <c r="BI314" s="512" t="e">
        <f>IF(CX314=0,BI313,(DK314*查询!$R$5+DL314*查询!$Q$5+DM314*查询!$N$5+DN314*查询!$O$5+DO314*查询!$P$5)*AF314/CX314)</f>
        <v>#VALUE!</v>
      </c>
      <c r="BJ314" s="512" t="e">
        <f>IF(CX314=0,BJ313,(DP314*查询!$S$5+DQ314*查询!$T$5+DR314*查询!$U$5)*AF314/CX314)</f>
        <v>#VALUE!</v>
      </c>
      <c r="BK314" s="512">
        <f t="shared" si="1605"/>
        <v>1</v>
      </c>
      <c r="BL314" s="513" t="str">
        <f>IF(_cfyc_month_day!A310="","",_cfyc_month_day!A310)</f>
        <v/>
      </c>
      <c r="BM314" s="513" t="str">
        <f>IF(_cfyc_month_day!B310="","",_cfyc_month_day!B310)</f>
        <v/>
      </c>
      <c r="BN314" s="513" t="str">
        <f>IF(_cfyc_month_day!C310="","",_cfyc_month_day!C310)</f>
        <v/>
      </c>
      <c r="BO314" s="522" t="str">
        <f>IF(_cfyc_month_day!D310="","",_cfyc_month_day!D310)</f>
        <v/>
      </c>
      <c r="BP314" s="522" t="str">
        <f>IF(_cfyc_month_day!E310="","",_cfyc_month_day!E310)</f>
        <v/>
      </c>
      <c r="BQ314" s="522" t="str">
        <f>IF(_cfyc_month_day!F310="","",_cfyc_month_day!F310)</f>
        <v/>
      </c>
      <c r="BR314" s="513" t="str">
        <f>IF(_tag_month_day!T310="","",_tag_month_day!T310)</f>
        <v/>
      </c>
      <c r="BS314" s="513" t="str">
        <f>IF(_tag_month_day!U310="","",_tag_month_day!U310)</f>
        <v/>
      </c>
      <c r="BT314" s="523" t="str">
        <f t="shared" si="1606"/>
        <v/>
      </c>
      <c r="BU314" s="223" t="str">
        <f>IF(_tag_month_day!V310="","",_tag_month_day!V310)</f>
        <v/>
      </c>
      <c r="BV314" s="206" t="str">
        <f>IF(_tag_month_day!W310="","",_tag_month_day!W310)</f>
        <v/>
      </c>
      <c r="BW314" s="540" t="str">
        <f>IF(_tag_month_day!X310="","",_tag_month_day!X310)</f>
        <v/>
      </c>
      <c r="BX314" s="540" t="str">
        <f>IF(_tag_month_day!Y310="","",_tag_month_day!Y310)</f>
        <v/>
      </c>
      <c r="BY314" s="541">
        <f ca="1" t="shared" si="1607"/>
        <v>43629.9583333326</v>
      </c>
      <c r="BZ314" s="542"/>
      <c r="CA314" s="543" t="str">
        <f>IF(_jhy2_month_day!A310="","",_jhy2_month_day!A310)</f>
        <v/>
      </c>
      <c r="CB314" s="464" t="str">
        <f>IF(_jhy2_month_day!B310="","",_jhy2_month_day!B310)</f>
        <v/>
      </c>
      <c r="CC314" s="464" t="str">
        <f>IF(_jhy2_month_day!C310="","",_jhy2_month_day!C310)</f>
        <v/>
      </c>
      <c r="CD314" s="464" t="str">
        <f>IF(_jhy2_month_day!D310="","",_jhy2_month_day!D310)</f>
        <v/>
      </c>
      <c r="CE314" s="464" t="str">
        <f>IF(_jhy2_month_day!E310="","",_jhy2_month_day!E310)</f>
        <v/>
      </c>
      <c r="CF314" s="464" t="str">
        <f>IF(_jhy2_month_day!F310="","",_jhy2_month_day!F310)</f>
        <v/>
      </c>
      <c r="CG314" s="464" t="str">
        <f>IF(_jhy2_month_day!G310="","",_jhy2_month_day!G310)</f>
        <v/>
      </c>
      <c r="CH314" s="464" t="str">
        <f>IF(_jhy2_month_day!H310="","",_jhy2_month_day!H310)</f>
        <v/>
      </c>
      <c r="CI314" s="464" t="str">
        <f>IF(_jhy2_month_day!I310="","",_jhy2_month_day!I310)</f>
        <v/>
      </c>
      <c r="CJ314" s="464" t="str">
        <f>IF(_jhy2_month_day!J310="","",_jhy2_month_day!J310)</f>
        <v/>
      </c>
      <c r="CK314" s="464" t="str">
        <f>IF(_jhy2_month_day!K310="","",_jhy2_month_day!K310)</f>
        <v/>
      </c>
      <c r="CL314" s="562" t="str">
        <f>IF(_jhy2_month_day!L310="","",_jhy2_month_day!L310)</f>
        <v/>
      </c>
      <c r="CM314" s="562" t="str">
        <f>IF(_jhy2_month_day!M310="","",_jhy2_month_day!M310)</f>
        <v/>
      </c>
      <c r="CN314" s="562" t="str">
        <f>IF(_jhy2_month_day!N310="","",_jhy2_month_day!N310)</f>
        <v/>
      </c>
      <c r="CO314" s="562" t="str">
        <f>IF(_jhy2_month_day!O310="","",_jhy2_month_day!O310)</f>
        <v/>
      </c>
      <c r="CP314" s="562" t="str">
        <f>IF(_jhy2_month_day!P310="","",_jhy2_month_day!P310)</f>
        <v/>
      </c>
      <c r="CQ314" s="562" t="str">
        <f>IF(_jhy2_month_day!Q310="","",_jhy2_month_day!Q310)</f>
        <v/>
      </c>
      <c r="CR314" s="563" t="str">
        <f>IF(_jhy2_month_day!R310="","",_jhy2_month_day!R310)</f>
        <v/>
      </c>
      <c r="CS314" s="576" t="str">
        <f>IF(_jhy2_month_day!S310="","",_jhy2_month_day!S310)</f>
        <v/>
      </c>
      <c r="CT314" s="562" t="str">
        <f>IF(_jhy2_month_day!T310="","",_jhy2_month_day!T310)</f>
        <v/>
      </c>
      <c r="CU314" s="577" t="e">
        <f t="shared" si="1555"/>
        <v>#VALUE!</v>
      </c>
      <c r="CV314" s="198" t="e">
        <f t="shared" si="1556"/>
        <v>#VALUE!</v>
      </c>
      <c r="CW314" s="192" t="e">
        <f t="shared" si="1557"/>
        <v>#VALUE!</v>
      </c>
      <c r="CX314" s="192" t="e">
        <f t="shared" si="1558"/>
        <v>#VALUE!</v>
      </c>
      <c r="CY314" s="202" t="e">
        <f t="shared" si="1559"/>
        <v>#VALUE!</v>
      </c>
      <c r="CZ314" s="192" t="e">
        <f t="shared" ref="CZ314:DI314" si="1882">$AJ314*EF314</f>
        <v>#VALUE!</v>
      </c>
      <c r="DA314" s="192" t="e">
        <f t="shared" si="1882"/>
        <v>#VALUE!</v>
      </c>
      <c r="DB314" s="192" t="e">
        <f t="shared" si="1882"/>
        <v>#VALUE!</v>
      </c>
      <c r="DC314" s="192" t="e">
        <f t="shared" si="1882"/>
        <v>#VALUE!</v>
      </c>
      <c r="DD314" s="192" t="e">
        <f t="shared" si="1882"/>
        <v>#VALUE!</v>
      </c>
      <c r="DE314" s="192" t="e">
        <f t="shared" si="1882"/>
        <v>#VALUE!</v>
      </c>
      <c r="DF314" s="192" t="e">
        <f t="shared" si="1882"/>
        <v>#VALUE!</v>
      </c>
      <c r="DG314" s="192" t="e">
        <f t="shared" si="1882"/>
        <v>#VALUE!</v>
      </c>
      <c r="DH314" s="192" t="e">
        <f t="shared" si="1882"/>
        <v>#VALUE!</v>
      </c>
      <c r="DI314" s="192" t="e">
        <f t="shared" si="1882"/>
        <v>#VALUE!</v>
      </c>
      <c r="DJ314" s="192" t="e">
        <f t="shared" si="1561"/>
        <v>#VALUE!</v>
      </c>
      <c r="DK314" s="192" t="e">
        <f t="shared" si="1562"/>
        <v>#VALUE!</v>
      </c>
      <c r="DL314" s="192" t="e">
        <f t="shared" si="1563"/>
        <v>#VALUE!</v>
      </c>
      <c r="DM314" s="192" t="e">
        <f t="shared" si="1564"/>
        <v>#VALUE!</v>
      </c>
      <c r="DN314" s="192" t="e">
        <f t="shared" si="1565"/>
        <v>#VALUE!</v>
      </c>
      <c r="DO314" s="192" t="e">
        <f t="shared" si="1566"/>
        <v>#VALUE!</v>
      </c>
      <c r="DP314" s="192" t="e">
        <f t="shared" si="1567"/>
        <v>#VALUE!</v>
      </c>
      <c r="DQ314" s="192" t="e">
        <f t="shared" si="1568"/>
        <v>#VALUE!</v>
      </c>
      <c r="DR314" s="192" t="e">
        <f t="shared" si="1569"/>
        <v>#VALUE!</v>
      </c>
      <c r="DS314" s="192" t="e">
        <f t="shared" si="1570"/>
        <v>#VALUE!</v>
      </c>
      <c r="DT314" s="192" t="e">
        <f t="shared" si="1571"/>
        <v>#VALUE!</v>
      </c>
      <c r="DU314" s="192" t="e">
        <f t="shared" si="1572"/>
        <v>#VALUE!</v>
      </c>
      <c r="DV314" s="198" t="e">
        <f t="shared" si="1573"/>
        <v>#VALUE!</v>
      </c>
      <c r="DW314" s="198" t="e">
        <f t="shared" si="1574"/>
        <v>#DIV/0!</v>
      </c>
      <c r="DX314" s="198" t="e">
        <f t="shared" si="1575"/>
        <v>#DIV/0!</v>
      </c>
      <c r="DY314" s="198" t="e">
        <f t="shared" si="1576"/>
        <v>#VALUE!</v>
      </c>
      <c r="DZ314" s="198" t="e">
        <f t="shared" si="1577"/>
        <v>#VALUE!</v>
      </c>
      <c r="EA314" s="198" t="e">
        <f t="shared" si="1578"/>
        <v>#VALUE!</v>
      </c>
      <c r="EB314" s="198" t="e">
        <f t="shared" si="1579"/>
        <v>#VALUE!</v>
      </c>
      <c r="EC314" s="198" t="e">
        <f t="shared" si="1580"/>
        <v>#DIV/0!</v>
      </c>
      <c r="ED314" s="198" t="e">
        <f t="shared" si="1581"/>
        <v>#VALUE!</v>
      </c>
      <c r="EE314" s="198" t="e">
        <f t="shared" si="1582"/>
        <v>#VALUE!</v>
      </c>
      <c r="EF314" s="198" t="e">
        <f t="shared" ref="EF314:EO314" si="1883">DV314/SUM($DV314:$EE314)</f>
        <v>#VALUE!</v>
      </c>
      <c r="EG314" s="198" t="e">
        <f t="shared" si="1883"/>
        <v>#DIV/0!</v>
      </c>
      <c r="EH314" s="198" t="e">
        <f t="shared" si="1883"/>
        <v>#DIV/0!</v>
      </c>
      <c r="EI314" s="198" t="e">
        <f t="shared" si="1883"/>
        <v>#VALUE!</v>
      </c>
      <c r="EJ314" s="198" t="e">
        <f t="shared" si="1883"/>
        <v>#VALUE!</v>
      </c>
      <c r="EK314" s="198" t="e">
        <f t="shared" si="1883"/>
        <v>#VALUE!</v>
      </c>
      <c r="EL314" s="198" t="e">
        <f t="shared" si="1883"/>
        <v>#VALUE!</v>
      </c>
      <c r="EM314" s="198" t="e">
        <f t="shared" si="1883"/>
        <v>#DIV/0!</v>
      </c>
      <c r="EN314" s="198" t="e">
        <f t="shared" si="1883"/>
        <v>#VALUE!</v>
      </c>
      <c r="EO314" s="198" t="e">
        <f t="shared" si="1883"/>
        <v>#VALUE!</v>
      </c>
      <c r="EP314" s="511">
        <f t="shared" ref="EP314:EW314" si="1884">EP313</f>
        <v>0.08</v>
      </c>
      <c r="EQ314" s="511">
        <f t="shared" si="1884"/>
        <v>0.015</v>
      </c>
      <c r="ER314" s="511">
        <f t="shared" si="1884"/>
        <v>0.015</v>
      </c>
      <c r="ES314" s="511">
        <f t="shared" si="1884"/>
        <v>0.015</v>
      </c>
      <c r="ET314" s="511">
        <f t="shared" si="1884"/>
        <v>0.015</v>
      </c>
      <c r="EU314" s="511">
        <f t="shared" si="1884"/>
        <v>0.09</v>
      </c>
      <c r="EV314" s="511">
        <f t="shared" si="1884"/>
        <v>0.09</v>
      </c>
      <c r="EW314" s="511">
        <f t="shared" si="1884"/>
        <v>0.09</v>
      </c>
      <c r="EX314" s="420" t="str">
        <f>IF(_tag_month_day!AS310="","",_tag_month_day!AS310/100)</f>
        <v/>
      </c>
      <c r="EY314" s="420" t="str">
        <f>IF(_tag_month_day!AT310="","",_tag_month_day!AT310/100)</f>
        <v/>
      </c>
      <c r="EZ314" s="420" t="str">
        <f>IF(_tag_month_day!AU310="","",_tag_month_day!AU310/100)</f>
        <v/>
      </c>
      <c r="FA314" s="420" t="str">
        <f>IF(_tag_month_day!AV310="","",_tag_month_day!AV310/100)</f>
        <v/>
      </c>
      <c r="FB314" s="420" t="str">
        <f>IF(_tag_month_day!AW310="","",_tag_month_day!AW310/100)</f>
        <v/>
      </c>
      <c r="FC314" s="420" t="str">
        <f>IF(_tag_month_day!AX310="","",_tag_month_day!AX310/100)</f>
        <v/>
      </c>
      <c r="FD314" s="510">
        <f t="shared" si="1611"/>
        <v>0.33</v>
      </c>
      <c r="FE314" s="510">
        <f t="shared" si="1612"/>
        <v>0.19</v>
      </c>
      <c r="FF314" s="510">
        <f t="shared" si="1613"/>
        <v>0.003</v>
      </c>
      <c r="FG314" s="510">
        <f t="shared" si="1614"/>
        <v>0</v>
      </c>
      <c r="FH314" s="603">
        <f t="shared" si="1615"/>
        <v>0.0001</v>
      </c>
      <c r="FI314" s="510">
        <f t="shared" ref="FI314:FR314" si="1885">FI313</f>
        <v>0.41</v>
      </c>
      <c r="FJ314" s="510">
        <f t="shared" si="1885"/>
        <v>0.11</v>
      </c>
      <c r="FK314" s="510">
        <f t="shared" si="1885"/>
        <v>0.015</v>
      </c>
      <c r="FL314" s="510">
        <f t="shared" si="1885"/>
        <v>0</v>
      </c>
      <c r="FM314" s="603">
        <f t="shared" si="1885"/>
        <v>0.0001</v>
      </c>
      <c r="FN314" s="510" t="str">
        <f>IF(_tag_month_day!AY310="","",_tag_month_day!AY310/100)</f>
        <v/>
      </c>
      <c r="FO314" s="510" t="str">
        <f>IF(_tag_month_day!AZ310="","",_tag_month_day!AZ310/100)</f>
        <v/>
      </c>
      <c r="FP314" s="510" t="str">
        <f>IF(_tag_month_day!BA310="","",_tag_month_day!BA310/100)</f>
        <v/>
      </c>
      <c r="FQ314" s="510" t="str">
        <f>IF(_tag_month_day!BB310="","",_tag_month_day!BB310/100)</f>
        <v/>
      </c>
      <c r="FR314" s="603" t="str">
        <f>IF(_tag_month_day!BC310="","",_tag_month_day!BC310/100)</f>
        <v/>
      </c>
      <c r="FS314" s="510" t="str">
        <f>IF(_tag_month_day!BD310="","",_tag_month_day!BD310/100)</f>
        <v/>
      </c>
      <c r="FT314" s="510" t="str">
        <f>IF(_tag_month_day!BE310="","",_tag_month_day!BE310/100)</f>
        <v/>
      </c>
      <c r="FU314" s="510" t="str">
        <f>IF(_tag_month_day!BF310="","",_tag_month_day!BF310/100)</f>
        <v/>
      </c>
      <c r="FV314" s="510" t="str">
        <f>IF(_tag_month_day!BG310="","",_tag_month_day!BG310/100)</f>
        <v/>
      </c>
      <c r="FW314" s="603" t="str">
        <f>IF(_tag_month_day!BH310="","",_tag_month_day!BH310/100)</f>
        <v/>
      </c>
      <c r="FX314" s="510" t="str">
        <f>IF(_tag_month_day!BI310="","",_tag_month_day!BI310/100)</f>
        <v/>
      </c>
      <c r="FY314" s="510" t="str">
        <f>IF(_tag_month_day!BJ310="","",_tag_month_day!BJ310/100)</f>
        <v/>
      </c>
      <c r="FZ314" s="605" t="str">
        <f>IF(_tag_month_day!BK310="","",_tag_month_day!BK310/100)</f>
        <v/>
      </c>
      <c r="GA314" s="510" t="str">
        <f>IF(_tag_month_day!BL310="","",_tag_month_day!BL310/100)</f>
        <v/>
      </c>
      <c r="GB314" s="603" t="str">
        <f>IF(_tag_month_day!BM310="","",_tag_month_day!BM310/100)</f>
        <v/>
      </c>
      <c r="GC314" s="420" t="str">
        <f>IF(_tag_month_day!BN310="","",_tag_month_day!BN310/100)</f>
        <v/>
      </c>
      <c r="GD314" s="420" t="str">
        <f>IF(_tag_month_day!BO310="","",_tag_month_day!BO310/100)</f>
        <v/>
      </c>
      <c r="GE314" s="420" t="str">
        <f>IF(_tag_month_day!BP310="","",_tag_month_day!BP310/100)</f>
        <v/>
      </c>
      <c r="GF314" s="420" t="str">
        <f>IF(_tag_month_day!BQ310="","",_tag_month_day!BQ310/100)</f>
        <v/>
      </c>
      <c r="GG314" s="420" t="str">
        <f>IF(_tag_month_day!BR310="","",_tag_month_day!BR310/100)</f>
        <v/>
      </c>
      <c r="GH314" s="420" t="str">
        <f>IF(_tag_month_day!BS310="","",_tag_month_day!BS310/100)</f>
        <v/>
      </c>
      <c r="GI314" s="603" t="str">
        <f>IF(_tag_month_day!BT310="","",_tag_month_day!BT310/100)</f>
        <v/>
      </c>
      <c r="GJ314" s="612" t="str">
        <f>IF(_tag_month_day!BU310="","",_tag_month_day!BU310/100)</f>
        <v/>
      </c>
      <c r="GK314" s="620" t="str">
        <f>IF(_tag_month_day!BV310="",IF(_rlcf_month_day!A$2="","",_rlcf_month_day!A$2/100),_tag_month_day!BV310/100)</f>
        <v/>
      </c>
      <c r="GL314" s="620" t="str">
        <f>IF(_tag_month_day!BW310="",IF(_rlcf_month_day!B$2="","",_rlcf_month_day!B$2/100),_tag_month_day!BW310/100)</f>
        <v/>
      </c>
      <c r="GM314" s="621" t="str">
        <f>IF(_tag_month_day!BX310="",IF(_rlcf_month_day!C$2="","",_rlcf_month_day!C$2/100),_tag_month_day!BX310/100)</f>
        <v/>
      </c>
      <c r="GN314" s="620" t="str">
        <f>IF(_tag_month_day!BV310="",IF(_rlcf_month_day!A$2="","",_rlcf_month_day!A$2/100),_tag_month_day!BV310/100)</f>
        <v/>
      </c>
      <c r="GO314" s="620" t="str">
        <f>IF(_tag_month_day!BW310="",IF(_rlcf_month_day!B$2="","",_rlcf_month_day!B$2/100),_tag_month_day!BW310/100)</f>
        <v/>
      </c>
      <c r="GP314" s="620" t="str">
        <f>IF(_tag_month_day!CD310="",IF(_rlcf_month_day!E$2="","",_rlcf_month_day!E$2/100),_tag_month_day!CD310/100)</f>
        <v/>
      </c>
      <c r="GQ314" s="620" t="str">
        <f>IF(_tag_month_day!CE310="",IF(_rlcf_month_day!F$2="","",_rlcf_month_day!F$2/100),_tag_month_day!CE310/100)</f>
        <v/>
      </c>
      <c r="GR314" s="621" t="str">
        <f>IF(_tag_month_day!CF310="",IF(_rlcf_month_day!G$2="","",_rlcf_month_day!G$2/100),_tag_month_day!CF310/100)</f>
        <v/>
      </c>
      <c r="GS314" s="626">
        <f t="shared" ref="GS314:HH314" si="1886">GS313</f>
        <v>0.953</v>
      </c>
      <c r="GT314" s="626">
        <f t="shared" si="1886"/>
        <v>0.55</v>
      </c>
      <c r="GU314" s="626">
        <f t="shared" si="1886"/>
        <v>0.55</v>
      </c>
      <c r="GV314" s="626">
        <f t="shared" si="1886"/>
        <v>0.55</v>
      </c>
      <c r="GW314" s="626">
        <f t="shared" si="1886"/>
        <v>0.5</v>
      </c>
      <c r="GX314" s="626">
        <f t="shared" si="1886"/>
        <v>0.935</v>
      </c>
      <c r="GY314" s="626">
        <f t="shared" si="1886"/>
        <v>0.15</v>
      </c>
      <c r="GZ314" s="626">
        <f t="shared" si="1886"/>
        <v>1</v>
      </c>
      <c r="HA314" s="632">
        <f t="shared" si="1886"/>
        <v>0.047</v>
      </c>
      <c r="HB314" s="632">
        <f t="shared" si="1886"/>
        <v>0.45</v>
      </c>
      <c r="HC314" s="632">
        <f t="shared" si="1886"/>
        <v>0.45</v>
      </c>
      <c r="HD314" s="632">
        <f t="shared" si="1886"/>
        <v>0.45</v>
      </c>
      <c r="HE314" s="632">
        <f t="shared" si="1886"/>
        <v>0.5</v>
      </c>
      <c r="HF314" s="632">
        <f t="shared" si="1886"/>
        <v>0.065</v>
      </c>
      <c r="HG314" s="632">
        <f t="shared" si="1886"/>
        <v>0.85</v>
      </c>
      <c r="HH314" s="632">
        <f t="shared" si="1886"/>
        <v>0</v>
      </c>
      <c r="HI314" s="68">
        <f t="shared" si="1587"/>
        <v>0</v>
      </c>
      <c r="HJ314" s="68" t="e">
        <f t="shared" si="1618"/>
        <v>#VALUE!</v>
      </c>
      <c r="HK314" s="202">
        <f t="shared" si="1619"/>
        <v>0.85</v>
      </c>
      <c r="HL314" s="464">
        <f t="shared" si="1620"/>
        <v>550000</v>
      </c>
      <c r="HM314" s="464">
        <f t="shared" si="1621"/>
        <v>480000</v>
      </c>
      <c r="HN314" s="192" t="e">
        <f t="shared" si="1588"/>
        <v>#VALUE!</v>
      </c>
      <c r="HO314" s="192" t="e">
        <f>HN314*HK314*$HO$2/HL314*1000000</f>
        <v>#VALUE!</v>
      </c>
      <c r="HP314" s="192" t="e">
        <f>HN314*HK314*$HP$2/HM314*1000000</f>
        <v>#VALUE!</v>
      </c>
    </row>
    <row r="315" customFormat="1" spans="1:224">
      <c r="A315" s="381">
        <v>310</v>
      </c>
      <c r="B315" s="54">
        <f ca="1" t="shared" si="1622"/>
        <v>43629</v>
      </c>
      <c r="C315" s="57">
        <f t="shared" si="1623"/>
        <v>0.0416666666666667</v>
      </c>
      <c r="D315" s="68" t="str">
        <f ca="1" t="shared" si="1589"/>
        <v>中班</v>
      </c>
      <c r="E315" s="68" t="str">
        <f ca="1" t="shared" si="1590"/>
        <v>乙</v>
      </c>
      <c r="F315" s="68">
        <f ca="1">SUMPRODUCT((成本日报!$A$3:$A$95=计划!B315)*(成本日报!$B$3:$B$95=计划!$D315),成本日报!$C$3:$C$95)</f>
        <v>2</v>
      </c>
      <c r="G315" s="382">
        <f ca="1" t="shared" si="1624"/>
        <v>43629.8749999993</v>
      </c>
      <c r="H315" s="382">
        <f ca="1" t="shared" si="1591"/>
        <v>43629.8819444437</v>
      </c>
      <c r="I315" s="382">
        <f ca="1" t="shared" si="1592"/>
        <v>43629.8874999992</v>
      </c>
      <c r="J315" s="382">
        <f ca="1" t="shared" si="1593"/>
        <v>43629.9166666659</v>
      </c>
      <c r="K315" s="382">
        <f ca="1" t="shared" si="1594"/>
        <v>43629.9791666659</v>
      </c>
      <c r="L315" s="382">
        <f ca="1" t="shared" si="1595"/>
        <v>43629.9999999993</v>
      </c>
      <c r="M315" s="398" t="str">
        <f>IF(_tag_month_day!A311="","",_tag_month_day!A311)</f>
        <v/>
      </c>
      <c r="N315" s="398" t="str">
        <f>IF(_tag_month_day!B311="","",_tag_month_day!B311)</f>
        <v/>
      </c>
      <c r="O315" s="399" t="e">
        <f t="shared" si="1596"/>
        <v>#VALUE!</v>
      </c>
      <c r="P315" s="398" t="str">
        <f>IF(_tag_month_day!C311="","",_tag_month_day!C311)</f>
        <v/>
      </c>
      <c r="Q315" s="398" t="str">
        <f>IF(_tag_month_day!D311="","",_tag_month_day!D311)</f>
        <v/>
      </c>
      <c r="R315" s="416">
        <f>IF(_tag_month_day!CB311="",R314,_tag_month_day!CB311/100)</f>
        <v>0.07</v>
      </c>
      <c r="S315" s="417" t="str">
        <f>IF(_tag_month_day!E311="","",_tag_month_day!E311)</f>
        <v/>
      </c>
      <c r="T315" s="417" t="str">
        <f>IF(_tag_month_day!F311="","",_tag_month_day!F311)</f>
        <v/>
      </c>
      <c r="U315" s="418" t="e">
        <f t="shared" si="1550"/>
        <v>#VALUE!</v>
      </c>
      <c r="V315" s="53" t="e">
        <f t="shared" si="1551"/>
        <v>#VALUE!</v>
      </c>
      <c r="W315" s="419" t="str">
        <f>IF(_jhy_month_day!A311="","",_jhy_month_day!A311)</f>
        <v/>
      </c>
      <c r="X315" s="420" t="str">
        <f>IF(_jhy_month_day!B311="","",_jhy_month_day!B311/100)</f>
        <v/>
      </c>
      <c r="Y315" s="420" t="str">
        <f>IF(_jhy_month_day!C311="","",_jhy_month_day!C311/100)</f>
        <v/>
      </c>
      <c r="Z315" s="439">
        <f t="shared" si="1641"/>
        <v>78</v>
      </c>
      <c r="AA315" s="440" t="str">
        <f>IF(_tag_month_day!G311="","",_tag_month_day!G311/100)</f>
        <v/>
      </c>
      <c r="AB315" s="440" t="str">
        <f>IF(_tag_month_day!H311="","",_tag_month_day!H311/100)</f>
        <v/>
      </c>
      <c r="AC315" s="193">
        <f t="shared" si="1597"/>
        <v>1.59963432013121</v>
      </c>
      <c r="AD315" s="441" t="str">
        <f t="shared" si="1598"/>
        <v/>
      </c>
      <c r="AE315" s="442" t="str">
        <f t="shared" si="1599"/>
        <v/>
      </c>
      <c r="AF315" s="443">
        <v>1</v>
      </c>
      <c r="AG315" s="68" t="str">
        <f>IF(_duihao_month_day!A311="","",_duihao_month_day!A311)</f>
        <v/>
      </c>
      <c r="AH315" s="463">
        <f>IF(_gyk_month_day!B311="",AH314,_gyk_month_day!B311)</f>
        <v>820</v>
      </c>
      <c r="AI315" s="464"/>
      <c r="AJ315" s="68" t="str">
        <f>IF(_tag_month_day!I311="","",_tag_month_day!I311)</f>
        <v/>
      </c>
      <c r="AK315" s="465" t="str">
        <f>IF(_tzyy_month_day!A311="","",_tzyy_month_day!A311)</f>
        <v/>
      </c>
      <c r="AL315" s="465" t="str">
        <f>IF(_tzyy_month_day!B311="","",_tzyy_month_day!B311)</f>
        <v/>
      </c>
      <c r="AM315" s="465" t="str">
        <f>IF(_tzyy_month_day!C311="","",_tzyy_month_day!C311)</f>
        <v/>
      </c>
      <c r="AN315" s="466" t="str">
        <f>IF(_tag_month_day!CG311="","",_tag_month_day!CG311)</f>
        <v/>
      </c>
      <c r="AO315" s="466" t="str">
        <f>IF(_tag_month_day!CH311="","",_tag_month_day!CH311)</f>
        <v/>
      </c>
      <c r="AP315" s="486" t="e">
        <f t="shared" si="1600"/>
        <v>#VALUE!</v>
      </c>
      <c r="AQ315" s="487" t="str">
        <f>IF(_tag_month_day!J311="","",_tag_month_day!J311/100)</f>
        <v/>
      </c>
      <c r="AR315" s="488">
        <f t="shared" si="1601"/>
        <v>1.3</v>
      </c>
      <c r="AS315" s="489" t="e">
        <f t="shared" si="1552"/>
        <v>#VALUE!</v>
      </c>
      <c r="AT315" s="489">
        <f t="shared" si="1602"/>
        <v>0</v>
      </c>
      <c r="AU315" s="490" t="str">
        <f>IF(_tag_month_day!K311="","",_tag_month_day!K311)</f>
        <v/>
      </c>
      <c r="AV315" s="491" t="str">
        <f>IF(_tag_month_day!L311="","",_tag_month_day!L311/100)</f>
        <v/>
      </c>
      <c r="AW315" s="420">
        <f t="shared" si="1524"/>
        <v>0</v>
      </c>
      <c r="AX315" s="420">
        <f t="shared" si="1603"/>
        <v>0</v>
      </c>
      <c r="AY315" s="420" t="str">
        <f>IF(_tag_month_day!M311="","",_tag_month_day!M311/100)</f>
        <v/>
      </c>
      <c r="AZ315" s="420" t="str">
        <f>IF(_tag_month_day!N311="","",_tag_month_day!N311/100)</f>
        <v/>
      </c>
      <c r="BA315" s="420" t="str">
        <f>IF(_tag_month_day!O311="","",_tag_month_day!O311/100)</f>
        <v/>
      </c>
      <c r="BB315" s="496" t="str">
        <f>IF(_tag_month_day!P311="","",_tag_month_day!P311/100)</f>
        <v/>
      </c>
      <c r="BC315" s="496">
        <f t="shared" si="1604"/>
        <v>0</v>
      </c>
      <c r="BD315" s="496" t="str">
        <f>IF(_tag_month_day!Q311="","",_tag_month_day!Q311/100)</f>
        <v/>
      </c>
      <c r="BE315" s="510" t="str">
        <f>IF(_tag_month_day!R311="","",_tag_month_day!R311/100)</f>
        <v/>
      </c>
      <c r="BF315" s="413" t="str">
        <f>IF(_tag_month_day!CC311="","",_tag_month_day!CC311/100)</f>
        <v/>
      </c>
      <c r="BG315" s="511" t="e">
        <f t="shared" si="1553"/>
        <v>#VALUE!</v>
      </c>
      <c r="BH315" s="198">
        <f t="shared" si="1554"/>
        <v>0</v>
      </c>
      <c r="BI315" s="512" t="e">
        <f>IF(CX315=0,BI314,(DK315*查询!$R$5+DL315*查询!$Q$5+DM315*查询!$N$5+DN315*查询!$O$5+DO315*查询!$P$5)*AF315/CX315)</f>
        <v>#VALUE!</v>
      </c>
      <c r="BJ315" s="512" t="e">
        <f>IF(CX315=0,BJ314,(DP315*查询!$S$5+DQ315*查询!$T$5+DR315*查询!$U$5)*AF315/CX315)</f>
        <v>#VALUE!</v>
      </c>
      <c r="BK315" s="512">
        <f t="shared" si="1605"/>
        <v>1</v>
      </c>
      <c r="BL315" s="513" t="str">
        <f>IF(_cfyc_month_day!A311="","",_cfyc_month_day!A311)</f>
        <v/>
      </c>
      <c r="BM315" s="513" t="str">
        <f>IF(_cfyc_month_day!B311="","",_cfyc_month_day!B311)</f>
        <v/>
      </c>
      <c r="BN315" s="513" t="str">
        <f>IF(_cfyc_month_day!C311="","",_cfyc_month_day!C311)</f>
        <v/>
      </c>
      <c r="BO315" s="522" t="str">
        <f>IF(_cfyc_month_day!D311="","",_cfyc_month_day!D311)</f>
        <v/>
      </c>
      <c r="BP315" s="522" t="str">
        <f>IF(_cfyc_month_day!E311="","",_cfyc_month_day!E311)</f>
        <v/>
      </c>
      <c r="BQ315" s="522" t="str">
        <f>IF(_cfyc_month_day!F311="","",_cfyc_month_day!F311)</f>
        <v/>
      </c>
      <c r="BR315" s="513" t="str">
        <f>IF(_tag_month_day!T311="","",_tag_month_day!T311)</f>
        <v/>
      </c>
      <c r="BS315" s="513" t="str">
        <f>IF(_tag_month_day!U311="","",_tag_month_day!U311)</f>
        <v/>
      </c>
      <c r="BT315" s="523" t="str">
        <f t="shared" si="1606"/>
        <v/>
      </c>
      <c r="BU315" s="223" t="str">
        <f>IF(_tag_month_day!V311="","",_tag_month_day!V311)</f>
        <v/>
      </c>
      <c r="BV315" s="206" t="str">
        <f>IF(_tag_month_day!W311="","",_tag_month_day!W311)</f>
        <v/>
      </c>
      <c r="BW315" s="540" t="str">
        <f>IF(_tag_month_day!X311="","",_tag_month_day!X311)</f>
        <v/>
      </c>
      <c r="BX315" s="540" t="str">
        <f>IF(_tag_month_day!Y311="","",_tag_month_day!Y311)</f>
        <v/>
      </c>
      <c r="BY315" s="541">
        <f ca="1" t="shared" si="1607"/>
        <v>43629.9999999993</v>
      </c>
      <c r="BZ315" s="542" t="s">
        <v>215</v>
      </c>
      <c r="CA315" s="543" t="str">
        <f>IF(_jhy2_month_day!A311="","",_jhy2_month_day!A311)</f>
        <v/>
      </c>
      <c r="CB315" s="464" t="str">
        <f>IF(_jhy2_month_day!B311="","",_jhy2_month_day!B311)</f>
        <v/>
      </c>
      <c r="CC315" s="464" t="str">
        <f>IF(_jhy2_month_day!C311="","",_jhy2_month_day!C311)</f>
        <v/>
      </c>
      <c r="CD315" s="464" t="str">
        <f>IF(_jhy2_month_day!D311="","",_jhy2_month_day!D311)</f>
        <v/>
      </c>
      <c r="CE315" s="464" t="str">
        <f>IF(_jhy2_month_day!E311="","",_jhy2_month_day!E311)</f>
        <v/>
      </c>
      <c r="CF315" s="464" t="str">
        <f>IF(_jhy2_month_day!F311="","",_jhy2_month_day!F311)</f>
        <v/>
      </c>
      <c r="CG315" s="464" t="str">
        <f>IF(_jhy2_month_day!G311="","",_jhy2_month_day!G311)</f>
        <v/>
      </c>
      <c r="CH315" s="464" t="str">
        <f>IF(_jhy2_month_day!H311="","",_jhy2_month_day!H311)</f>
        <v/>
      </c>
      <c r="CI315" s="464" t="str">
        <f>IF(_jhy2_month_day!I311="","",_jhy2_month_day!I311)</f>
        <v/>
      </c>
      <c r="CJ315" s="464" t="str">
        <f>IF(_jhy2_month_day!J311="","",_jhy2_month_day!J311)</f>
        <v/>
      </c>
      <c r="CK315" s="464" t="str">
        <f>IF(_jhy2_month_day!K311="","",_jhy2_month_day!K311)</f>
        <v/>
      </c>
      <c r="CL315" s="562" t="str">
        <f>IF(_jhy2_month_day!L311="","",_jhy2_month_day!L311)</f>
        <v/>
      </c>
      <c r="CM315" s="562" t="str">
        <f>IF(_jhy2_month_day!M311="","",_jhy2_month_day!M311)</f>
        <v/>
      </c>
      <c r="CN315" s="562" t="str">
        <f>IF(_jhy2_month_day!N311="","",_jhy2_month_day!N311)</f>
        <v/>
      </c>
      <c r="CO315" s="562" t="str">
        <f>IF(_jhy2_month_day!O311="","",_jhy2_month_day!O311)</f>
        <v/>
      </c>
      <c r="CP315" s="562" t="str">
        <f>IF(_jhy2_month_day!P311="","",_jhy2_month_day!P311)</f>
        <v/>
      </c>
      <c r="CQ315" s="562" t="str">
        <f>IF(_jhy2_month_day!Q311="","",_jhy2_month_day!Q311)</f>
        <v/>
      </c>
      <c r="CR315" s="563" t="str">
        <f>IF(_jhy2_month_day!R311="","",_jhy2_month_day!R311)</f>
        <v/>
      </c>
      <c r="CS315" s="576" t="str">
        <f>IF(_jhy2_month_day!S311="","",_jhy2_month_day!S311)</f>
        <v/>
      </c>
      <c r="CT315" s="562" t="str">
        <f>IF(_jhy2_month_day!T311="","",_jhy2_month_day!T311)</f>
        <v/>
      </c>
      <c r="CU315" s="577" t="e">
        <f t="shared" si="1555"/>
        <v>#VALUE!</v>
      </c>
      <c r="CV315" s="198" t="e">
        <f t="shared" si="1556"/>
        <v>#VALUE!</v>
      </c>
      <c r="CW315" s="192" t="e">
        <f t="shared" si="1557"/>
        <v>#VALUE!</v>
      </c>
      <c r="CX315" s="192" t="e">
        <f t="shared" si="1558"/>
        <v>#VALUE!</v>
      </c>
      <c r="CY315" s="202" t="e">
        <f t="shared" si="1559"/>
        <v>#VALUE!</v>
      </c>
      <c r="CZ315" s="192" t="e">
        <f t="shared" ref="CZ315:DI315" si="1887">$AJ315*EF315</f>
        <v>#VALUE!</v>
      </c>
      <c r="DA315" s="192" t="e">
        <f t="shared" si="1887"/>
        <v>#VALUE!</v>
      </c>
      <c r="DB315" s="192" t="e">
        <f t="shared" si="1887"/>
        <v>#VALUE!</v>
      </c>
      <c r="DC315" s="192" t="e">
        <f t="shared" si="1887"/>
        <v>#VALUE!</v>
      </c>
      <c r="DD315" s="192" t="e">
        <f t="shared" si="1887"/>
        <v>#VALUE!</v>
      </c>
      <c r="DE315" s="192" t="e">
        <f t="shared" si="1887"/>
        <v>#VALUE!</v>
      </c>
      <c r="DF315" s="192" t="e">
        <f t="shared" si="1887"/>
        <v>#VALUE!</v>
      </c>
      <c r="DG315" s="192" t="e">
        <f t="shared" si="1887"/>
        <v>#VALUE!</v>
      </c>
      <c r="DH315" s="192" t="e">
        <f t="shared" si="1887"/>
        <v>#VALUE!</v>
      </c>
      <c r="DI315" s="192" t="e">
        <f t="shared" si="1887"/>
        <v>#VALUE!</v>
      </c>
      <c r="DJ315" s="192" t="e">
        <f t="shared" si="1561"/>
        <v>#VALUE!</v>
      </c>
      <c r="DK315" s="192" t="e">
        <f t="shared" si="1562"/>
        <v>#VALUE!</v>
      </c>
      <c r="DL315" s="192" t="e">
        <f t="shared" si="1563"/>
        <v>#VALUE!</v>
      </c>
      <c r="DM315" s="192" t="e">
        <f t="shared" si="1564"/>
        <v>#VALUE!</v>
      </c>
      <c r="DN315" s="192" t="e">
        <f t="shared" si="1565"/>
        <v>#VALUE!</v>
      </c>
      <c r="DO315" s="192" t="e">
        <f t="shared" si="1566"/>
        <v>#VALUE!</v>
      </c>
      <c r="DP315" s="192" t="e">
        <f t="shared" si="1567"/>
        <v>#VALUE!</v>
      </c>
      <c r="DQ315" s="192" t="e">
        <f t="shared" si="1568"/>
        <v>#VALUE!</v>
      </c>
      <c r="DR315" s="192" t="e">
        <f t="shared" si="1569"/>
        <v>#VALUE!</v>
      </c>
      <c r="DS315" s="192" t="e">
        <f t="shared" si="1570"/>
        <v>#VALUE!</v>
      </c>
      <c r="DT315" s="192" t="e">
        <f t="shared" si="1571"/>
        <v>#VALUE!</v>
      </c>
      <c r="DU315" s="192" t="e">
        <f t="shared" si="1572"/>
        <v>#VALUE!</v>
      </c>
      <c r="DV315" s="198" t="e">
        <f t="shared" si="1573"/>
        <v>#VALUE!</v>
      </c>
      <c r="DW315" s="198" t="e">
        <f t="shared" si="1574"/>
        <v>#DIV/0!</v>
      </c>
      <c r="DX315" s="198" t="e">
        <f t="shared" si="1575"/>
        <v>#DIV/0!</v>
      </c>
      <c r="DY315" s="198" t="e">
        <f t="shared" si="1576"/>
        <v>#VALUE!</v>
      </c>
      <c r="DZ315" s="198" t="e">
        <f t="shared" si="1577"/>
        <v>#VALUE!</v>
      </c>
      <c r="EA315" s="198" t="e">
        <f t="shared" si="1578"/>
        <v>#VALUE!</v>
      </c>
      <c r="EB315" s="198" t="e">
        <f t="shared" si="1579"/>
        <v>#VALUE!</v>
      </c>
      <c r="EC315" s="198" t="e">
        <f t="shared" si="1580"/>
        <v>#DIV/0!</v>
      </c>
      <c r="ED315" s="198" t="e">
        <f t="shared" si="1581"/>
        <v>#VALUE!</v>
      </c>
      <c r="EE315" s="198" t="e">
        <f t="shared" si="1582"/>
        <v>#VALUE!</v>
      </c>
      <c r="EF315" s="198" t="e">
        <f t="shared" ref="EF315:EO315" si="1888">DV315/SUM($DV315:$EE315)</f>
        <v>#VALUE!</v>
      </c>
      <c r="EG315" s="198" t="e">
        <f t="shared" si="1888"/>
        <v>#DIV/0!</v>
      </c>
      <c r="EH315" s="198" t="e">
        <f t="shared" si="1888"/>
        <v>#DIV/0!</v>
      </c>
      <c r="EI315" s="198" t="e">
        <f t="shared" si="1888"/>
        <v>#VALUE!</v>
      </c>
      <c r="EJ315" s="198" t="e">
        <f t="shared" si="1888"/>
        <v>#VALUE!</v>
      </c>
      <c r="EK315" s="198" t="e">
        <f t="shared" si="1888"/>
        <v>#VALUE!</v>
      </c>
      <c r="EL315" s="198" t="e">
        <f t="shared" si="1888"/>
        <v>#VALUE!</v>
      </c>
      <c r="EM315" s="198" t="e">
        <f t="shared" si="1888"/>
        <v>#DIV/0!</v>
      </c>
      <c r="EN315" s="198" t="e">
        <f t="shared" si="1888"/>
        <v>#VALUE!</v>
      </c>
      <c r="EO315" s="198" t="e">
        <f t="shared" si="1888"/>
        <v>#VALUE!</v>
      </c>
      <c r="EP315" s="511">
        <f t="shared" ref="EP315:EW315" si="1889">EP314</f>
        <v>0.08</v>
      </c>
      <c r="EQ315" s="511">
        <f t="shared" si="1889"/>
        <v>0.015</v>
      </c>
      <c r="ER315" s="511">
        <f t="shared" si="1889"/>
        <v>0.015</v>
      </c>
      <c r="ES315" s="511">
        <f t="shared" si="1889"/>
        <v>0.015</v>
      </c>
      <c r="ET315" s="511">
        <f t="shared" si="1889"/>
        <v>0.015</v>
      </c>
      <c r="EU315" s="511">
        <f t="shared" si="1889"/>
        <v>0.09</v>
      </c>
      <c r="EV315" s="511">
        <f t="shared" si="1889"/>
        <v>0.09</v>
      </c>
      <c r="EW315" s="511">
        <f t="shared" si="1889"/>
        <v>0.09</v>
      </c>
      <c r="EX315" s="420" t="str">
        <f>IF(_tag_month_day!AS311="","",_tag_month_day!AS311/100)</f>
        <v/>
      </c>
      <c r="EY315" s="420" t="str">
        <f>IF(_tag_month_day!AT311="","",_tag_month_day!AT311/100)</f>
        <v/>
      </c>
      <c r="EZ315" s="420" t="str">
        <f>IF(_tag_month_day!AU311="","",_tag_month_day!AU311/100)</f>
        <v/>
      </c>
      <c r="FA315" s="420" t="str">
        <f>IF(_tag_month_day!AV311="","",_tag_month_day!AV311/100)</f>
        <v/>
      </c>
      <c r="FB315" s="420" t="str">
        <f>IF(_tag_month_day!AW311="","",_tag_month_day!AW311/100)</f>
        <v/>
      </c>
      <c r="FC315" s="420" t="str">
        <f>IF(_tag_month_day!AX311="","",_tag_month_day!AX311/100)</f>
        <v/>
      </c>
      <c r="FD315" s="510">
        <f t="shared" si="1611"/>
        <v>0.33</v>
      </c>
      <c r="FE315" s="510">
        <f t="shared" si="1612"/>
        <v>0.19</v>
      </c>
      <c r="FF315" s="510">
        <f t="shared" si="1613"/>
        <v>0.003</v>
      </c>
      <c r="FG315" s="510">
        <f t="shared" si="1614"/>
        <v>0</v>
      </c>
      <c r="FH315" s="603">
        <f t="shared" si="1615"/>
        <v>0.0001</v>
      </c>
      <c r="FI315" s="510">
        <f t="shared" ref="FI315:FR315" si="1890">FI314</f>
        <v>0.41</v>
      </c>
      <c r="FJ315" s="510">
        <f t="shared" si="1890"/>
        <v>0.11</v>
      </c>
      <c r="FK315" s="510">
        <f t="shared" si="1890"/>
        <v>0.015</v>
      </c>
      <c r="FL315" s="510">
        <f t="shared" si="1890"/>
        <v>0</v>
      </c>
      <c r="FM315" s="603">
        <f t="shared" si="1890"/>
        <v>0.0001</v>
      </c>
      <c r="FN315" s="510" t="str">
        <f>IF(_tag_month_day!AY311="","",_tag_month_day!AY311/100)</f>
        <v/>
      </c>
      <c r="FO315" s="510" t="str">
        <f>IF(_tag_month_day!AZ311="","",_tag_month_day!AZ311/100)</f>
        <v/>
      </c>
      <c r="FP315" s="510" t="str">
        <f>IF(_tag_month_day!BA311="","",_tag_month_day!BA311/100)</f>
        <v/>
      </c>
      <c r="FQ315" s="510" t="str">
        <f>IF(_tag_month_day!BB311="","",_tag_month_day!BB311/100)</f>
        <v/>
      </c>
      <c r="FR315" s="603" t="str">
        <f>IF(_tag_month_day!BC311="","",_tag_month_day!BC311/100)</f>
        <v/>
      </c>
      <c r="FS315" s="510" t="str">
        <f>IF(_tag_month_day!BD311="","",_tag_month_day!BD311/100)</f>
        <v/>
      </c>
      <c r="FT315" s="510" t="str">
        <f>IF(_tag_month_day!BE311="","",_tag_month_day!BE311/100)</f>
        <v/>
      </c>
      <c r="FU315" s="510" t="str">
        <f>IF(_tag_month_day!BF311="","",_tag_month_day!BF311/100)</f>
        <v/>
      </c>
      <c r="FV315" s="510" t="str">
        <f>IF(_tag_month_day!BG311="","",_tag_month_day!BG311/100)</f>
        <v/>
      </c>
      <c r="FW315" s="603" t="str">
        <f>IF(_tag_month_day!BH311="","",_tag_month_day!BH311/100)</f>
        <v/>
      </c>
      <c r="FX315" s="510" t="str">
        <f>IF(_tag_month_day!BI311="","",_tag_month_day!BI311/100)</f>
        <v/>
      </c>
      <c r="FY315" s="510" t="str">
        <f>IF(_tag_month_day!BJ311="","",_tag_month_day!BJ311/100)</f>
        <v/>
      </c>
      <c r="FZ315" s="605" t="str">
        <f>IF(_tag_month_day!BK311="","",_tag_month_day!BK311/100)</f>
        <v/>
      </c>
      <c r="GA315" s="510" t="str">
        <f>IF(_tag_month_day!BL311="","",_tag_month_day!BL311/100)</f>
        <v/>
      </c>
      <c r="GB315" s="603" t="str">
        <f>IF(_tag_month_day!BM311="","",_tag_month_day!BM311/100)</f>
        <v/>
      </c>
      <c r="GC315" s="420" t="str">
        <f>IF(_tag_month_day!BN311="","",_tag_month_day!BN311/100)</f>
        <v/>
      </c>
      <c r="GD315" s="420" t="str">
        <f>IF(_tag_month_day!BO311="","",_tag_month_day!BO311/100)</f>
        <v/>
      </c>
      <c r="GE315" s="420" t="str">
        <f>IF(_tag_month_day!BP311="","",_tag_month_day!BP311/100)</f>
        <v/>
      </c>
      <c r="GF315" s="420" t="str">
        <f>IF(_tag_month_day!BQ311="","",_tag_month_day!BQ311/100)</f>
        <v/>
      </c>
      <c r="GG315" s="420" t="str">
        <f>IF(_tag_month_day!BR311="","",_tag_month_day!BR311/100)</f>
        <v/>
      </c>
      <c r="GH315" s="420" t="str">
        <f>IF(_tag_month_day!BS311="","",_tag_month_day!BS311/100)</f>
        <v/>
      </c>
      <c r="GI315" s="603" t="str">
        <f>IF(_tag_month_day!BT311="","",_tag_month_day!BT311/100)</f>
        <v/>
      </c>
      <c r="GJ315" s="612" t="str">
        <f>IF(_tag_month_day!BU311="","",_tag_month_day!BU311/100)</f>
        <v/>
      </c>
      <c r="GK315" s="620" t="str">
        <f>IF(_tag_month_day!BV311="",IF(_rlcf_month_day!A$2="","",_rlcf_month_day!A$2/100),_tag_month_day!BV311/100)</f>
        <v/>
      </c>
      <c r="GL315" s="620" t="str">
        <f>IF(_tag_month_day!BW311="",IF(_rlcf_month_day!B$2="","",_rlcf_month_day!B$2/100),_tag_month_day!BW311/100)</f>
        <v/>
      </c>
      <c r="GM315" s="621" t="str">
        <f>IF(_tag_month_day!BX311="",IF(_rlcf_month_day!C$2="","",_rlcf_month_day!C$2/100),_tag_month_day!BX311/100)</f>
        <v/>
      </c>
      <c r="GN315" s="620" t="str">
        <f>IF(_tag_month_day!BV311="",IF(_rlcf_month_day!A$2="","",_rlcf_month_day!A$2/100),_tag_month_day!BV311/100)</f>
        <v/>
      </c>
      <c r="GO315" s="620" t="str">
        <f>IF(_tag_month_day!BW311="",IF(_rlcf_month_day!B$2="","",_rlcf_month_day!B$2/100),_tag_month_day!BW311/100)</f>
        <v/>
      </c>
      <c r="GP315" s="620" t="str">
        <f>IF(_tag_month_day!CD311="",IF(_rlcf_month_day!E$2="","",_rlcf_month_day!E$2/100),_tag_month_day!CD311/100)</f>
        <v/>
      </c>
      <c r="GQ315" s="620" t="str">
        <f>IF(_tag_month_day!CE311="",IF(_rlcf_month_day!F$2="","",_rlcf_month_day!F$2/100),_tag_month_day!CE311/100)</f>
        <v/>
      </c>
      <c r="GR315" s="621" t="str">
        <f>IF(_tag_month_day!CF311="",IF(_rlcf_month_day!G$2="","",_rlcf_month_day!G$2/100),_tag_month_day!CF311/100)</f>
        <v/>
      </c>
      <c r="GS315" s="626">
        <f t="shared" ref="GS315:HH315" si="1891">GS314</f>
        <v>0.953</v>
      </c>
      <c r="GT315" s="626">
        <f t="shared" si="1891"/>
        <v>0.55</v>
      </c>
      <c r="GU315" s="626">
        <f t="shared" si="1891"/>
        <v>0.55</v>
      </c>
      <c r="GV315" s="626">
        <f t="shared" si="1891"/>
        <v>0.55</v>
      </c>
      <c r="GW315" s="626">
        <f t="shared" si="1891"/>
        <v>0.5</v>
      </c>
      <c r="GX315" s="626">
        <f t="shared" si="1891"/>
        <v>0.935</v>
      </c>
      <c r="GY315" s="626">
        <f t="shared" si="1891"/>
        <v>0.15</v>
      </c>
      <c r="GZ315" s="626">
        <f t="shared" si="1891"/>
        <v>1</v>
      </c>
      <c r="HA315" s="632">
        <f t="shared" si="1891"/>
        <v>0.047</v>
      </c>
      <c r="HB315" s="632">
        <f t="shared" si="1891"/>
        <v>0.45</v>
      </c>
      <c r="HC315" s="632">
        <f t="shared" si="1891"/>
        <v>0.45</v>
      </c>
      <c r="HD315" s="632">
        <f t="shared" si="1891"/>
        <v>0.45</v>
      </c>
      <c r="HE315" s="632">
        <f t="shared" si="1891"/>
        <v>0.5</v>
      </c>
      <c r="HF315" s="632">
        <f t="shared" si="1891"/>
        <v>0.065</v>
      </c>
      <c r="HG315" s="632">
        <f t="shared" si="1891"/>
        <v>0.85</v>
      </c>
      <c r="HH315" s="632">
        <f t="shared" si="1891"/>
        <v>0</v>
      </c>
      <c r="HI315" s="68" t="e">
        <f t="shared" si="1587"/>
        <v>#VALUE!</v>
      </c>
      <c r="HJ315" s="68" t="e">
        <f t="shared" si="1618"/>
        <v>#VALUE!</v>
      </c>
      <c r="HK315" s="202">
        <f t="shared" si="1619"/>
        <v>0.85</v>
      </c>
      <c r="HL315" s="464">
        <f t="shared" si="1620"/>
        <v>550000</v>
      </c>
      <c r="HM315" s="464">
        <f t="shared" si="1621"/>
        <v>480000</v>
      </c>
      <c r="HN315" s="192" t="e">
        <f t="shared" si="1588"/>
        <v>#VALUE!</v>
      </c>
      <c r="HO315" s="192" t="e">
        <f>HN315*HK315*$HO$2/HL315*1000000</f>
        <v>#VALUE!</v>
      </c>
      <c r="HP315" s="192" t="e">
        <f>HN315*HK315*$HP$2/HM315*1000000</f>
        <v>#VALUE!</v>
      </c>
    </row>
    <row r="316" customFormat="1" spans="1:224">
      <c r="A316" s="381">
        <v>311</v>
      </c>
      <c r="B316" s="54">
        <f ca="1" t="shared" si="1622"/>
        <v>43629</v>
      </c>
      <c r="C316" s="57">
        <f t="shared" si="1623"/>
        <v>0.0416666666666667</v>
      </c>
      <c r="D316" s="68" t="str">
        <f ca="1" t="shared" si="1589"/>
        <v>中班</v>
      </c>
      <c r="E316" s="68" t="str">
        <f ca="1" t="shared" si="1590"/>
        <v>乙</v>
      </c>
      <c r="F316" s="68">
        <f ca="1">SUMPRODUCT((成本日报!$A$3:$A$95=计划!B316)*(成本日报!$B$3:$B$95=计划!$D316),成本日报!$C$3:$C$95)</f>
        <v>2</v>
      </c>
      <c r="G316" s="382">
        <f ca="1" t="shared" si="1624"/>
        <v>43629.9166666659</v>
      </c>
      <c r="H316" s="382">
        <f ca="1" t="shared" si="1591"/>
        <v>43629.9236111104</v>
      </c>
      <c r="I316" s="382">
        <f ca="1" t="shared" si="1592"/>
        <v>43629.9291666659</v>
      </c>
      <c r="J316" s="382">
        <f ca="1" t="shared" si="1593"/>
        <v>43629.9583333326</v>
      </c>
      <c r="K316" s="382">
        <f ca="1" t="shared" si="1594"/>
        <v>43630.0208333326</v>
      </c>
      <c r="L316" s="382">
        <f ca="1" t="shared" si="1595"/>
        <v>43630.0416666659</v>
      </c>
      <c r="M316" s="398" t="str">
        <f>IF(_tag_month_day!A312="","",_tag_month_day!A312)</f>
        <v/>
      </c>
      <c r="N316" s="398" t="str">
        <f>IF(_tag_month_day!B312="","",_tag_month_day!B312)</f>
        <v/>
      </c>
      <c r="O316" s="399" t="e">
        <f t="shared" si="1596"/>
        <v>#VALUE!</v>
      </c>
      <c r="P316" s="398" t="str">
        <f>IF(_tag_month_day!C312="","",_tag_month_day!C312)</f>
        <v/>
      </c>
      <c r="Q316" s="398" t="str">
        <f>IF(_tag_month_day!D312="","",_tag_month_day!D312)</f>
        <v/>
      </c>
      <c r="R316" s="416">
        <f>IF(_tag_month_day!CB312="",R315,_tag_month_day!CB312/100)</f>
        <v>0.07</v>
      </c>
      <c r="S316" s="417" t="str">
        <f>IF(_tag_month_day!E312="","",_tag_month_day!E312)</f>
        <v/>
      </c>
      <c r="T316" s="417" t="str">
        <f>IF(_tag_month_day!F312="","",_tag_month_day!F312)</f>
        <v/>
      </c>
      <c r="U316" s="418" t="e">
        <f t="shared" si="1550"/>
        <v>#VALUE!</v>
      </c>
      <c r="V316" s="53" t="e">
        <f t="shared" si="1551"/>
        <v>#VALUE!</v>
      </c>
      <c r="W316" s="419" t="str">
        <f>IF(_jhy_month_day!A312="","",_jhy_month_day!A312)</f>
        <v/>
      </c>
      <c r="X316" s="420" t="str">
        <f>IF(_jhy_month_day!B312="","",_jhy_month_day!B312/100)</f>
        <v/>
      </c>
      <c r="Y316" s="420" t="str">
        <f>IF(_jhy_month_day!C312="","",_jhy_month_day!C312/100)</f>
        <v/>
      </c>
      <c r="Z316" s="439">
        <f t="shared" si="1641"/>
        <v>78</v>
      </c>
      <c r="AA316" s="440" t="str">
        <f>IF(_tag_month_day!G312="","",_tag_month_day!G312/100)</f>
        <v/>
      </c>
      <c r="AB316" s="440" t="str">
        <f>IF(_tag_month_day!H312="","",_tag_month_day!H312/100)</f>
        <v/>
      </c>
      <c r="AC316" s="193">
        <f t="shared" si="1597"/>
        <v>1.59963432013121</v>
      </c>
      <c r="AD316" s="441" t="str">
        <f t="shared" si="1598"/>
        <v/>
      </c>
      <c r="AE316" s="442" t="str">
        <f t="shared" si="1599"/>
        <v/>
      </c>
      <c r="AF316" s="443">
        <v>1</v>
      </c>
      <c r="AG316" s="68" t="str">
        <f>IF(_duihao_month_day!A312="","",_duihao_month_day!A312)</f>
        <v/>
      </c>
      <c r="AH316" s="463">
        <f>IF(_gyk_month_day!B312="",AH315,_gyk_month_day!B312)</f>
        <v>820</v>
      </c>
      <c r="AI316" s="464"/>
      <c r="AJ316" s="68" t="str">
        <f>IF(_tag_month_day!I312="","",_tag_month_day!I312)</f>
        <v/>
      </c>
      <c r="AK316" s="465" t="str">
        <f>IF(_tzyy_month_day!A312="","",_tzyy_month_day!A312)</f>
        <v/>
      </c>
      <c r="AL316" s="465" t="str">
        <f>IF(_tzyy_month_day!B312="","",_tzyy_month_day!B312)</f>
        <v/>
      </c>
      <c r="AM316" s="465" t="str">
        <f>IF(_tzyy_month_day!C312="","",_tzyy_month_day!C312)</f>
        <v/>
      </c>
      <c r="AN316" s="466" t="str">
        <f>IF(_tag_month_day!CG312="","",_tag_month_day!CG312)</f>
        <v/>
      </c>
      <c r="AO316" s="466" t="str">
        <f>IF(_tag_month_day!CH312="","",_tag_month_day!CH312)</f>
        <v/>
      </c>
      <c r="AP316" s="486" t="e">
        <f t="shared" si="1600"/>
        <v>#VALUE!</v>
      </c>
      <c r="AQ316" s="487" t="str">
        <f>IF(_tag_month_day!J312="","",_tag_month_day!J312/100)</f>
        <v/>
      </c>
      <c r="AR316" s="488">
        <f t="shared" si="1601"/>
        <v>1.3</v>
      </c>
      <c r="AS316" s="489" t="e">
        <f t="shared" si="1552"/>
        <v>#VALUE!</v>
      </c>
      <c r="AT316" s="489">
        <f t="shared" si="1602"/>
        <v>0</v>
      </c>
      <c r="AU316" s="490" t="str">
        <f>IF(_tag_month_day!K312="","",_tag_month_day!K312)</f>
        <v/>
      </c>
      <c r="AV316" s="491" t="str">
        <f>IF(_tag_month_day!L312="","",_tag_month_day!L312/100)</f>
        <v/>
      </c>
      <c r="AW316" s="420">
        <f t="shared" si="1524"/>
        <v>0</v>
      </c>
      <c r="AX316" s="420">
        <f t="shared" si="1603"/>
        <v>0</v>
      </c>
      <c r="AY316" s="420" t="str">
        <f>IF(_tag_month_day!M312="","",_tag_month_day!M312/100)</f>
        <v/>
      </c>
      <c r="AZ316" s="420" t="str">
        <f>IF(_tag_month_day!N312="","",_tag_month_day!N312/100)</f>
        <v/>
      </c>
      <c r="BA316" s="420" t="str">
        <f>IF(_tag_month_day!O312="","",_tag_month_day!O312/100)</f>
        <v/>
      </c>
      <c r="BB316" s="496" t="str">
        <f>IF(_tag_month_day!P312="","",_tag_month_day!P312/100)</f>
        <v/>
      </c>
      <c r="BC316" s="496">
        <f t="shared" si="1604"/>
        <v>0</v>
      </c>
      <c r="BD316" s="496" t="str">
        <f>IF(_tag_month_day!Q312="","",_tag_month_day!Q312/100)</f>
        <v/>
      </c>
      <c r="BE316" s="510" t="str">
        <f>IF(_tag_month_day!R312="","",_tag_month_day!R312/100)</f>
        <v/>
      </c>
      <c r="BF316" s="413" t="str">
        <f>IF(_tag_month_day!CC312="","",_tag_month_day!CC312/100)</f>
        <v/>
      </c>
      <c r="BG316" s="511" t="e">
        <f t="shared" si="1553"/>
        <v>#VALUE!</v>
      </c>
      <c r="BH316" s="198">
        <f t="shared" si="1554"/>
        <v>0</v>
      </c>
      <c r="BI316" s="512" t="e">
        <f>IF(CX316=0,BI315,(DK316*查询!$R$5+DL316*查询!$Q$5+DM316*查询!$N$5+DN316*查询!$O$5+DO316*查询!$P$5)*AF316/CX316)</f>
        <v>#VALUE!</v>
      </c>
      <c r="BJ316" s="512" t="e">
        <f>IF(CX316=0,BJ315,(DP316*查询!$S$5+DQ316*查询!$T$5+DR316*查询!$U$5)*AF316/CX316)</f>
        <v>#VALUE!</v>
      </c>
      <c r="BK316" s="512">
        <f t="shared" si="1605"/>
        <v>1</v>
      </c>
      <c r="BL316" s="513" t="str">
        <f>IF(_cfyc_month_day!A312="","",_cfyc_month_day!A312)</f>
        <v/>
      </c>
      <c r="BM316" s="513" t="str">
        <f>IF(_cfyc_month_day!B312="","",_cfyc_month_day!B312)</f>
        <v/>
      </c>
      <c r="BN316" s="513" t="str">
        <f>IF(_cfyc_month_day!C312="","",_cfyc_month_day!C312)</f>
        <v/>
      </c>
      <c r="BO316" s="522" t="str">
        <f>IF(_cfyc_month_day!D312="","",_cfyc_month_day!D312)</f>
        <v/>
      </c>
      <c r="BP316" s="522" t="str">
        <f>IF(_cfyc_month_day!E312="","",_cfyc_month_day!E312)</f>
        <v/>
      </c>
      <c r="BQ316" s="522" t="str">
        <f>IF(_cfyc_month_day!F312="","",_cfyc_month_day!F312)</f>
        <v/>
      </c>
      <c r="BR316" s="513" t="str">
        <f>IF(_tag_month_day!T312="","",_tag_month_day!T312)</f>
        <v/>
      </c>
      <c r="BS316" s="513" t="str">
        <f>IF(_tag_month_day!U312="","",_tag_month_day!U312)</f>
        <v/>
      </c>
      <c r="BT316" s="523" t="str">
        <f t="shared" si="1606"/>
        <v/>
      </c>
      <c r="BU316" s="223" t="str">
        <f>IF(_tag_month_day!V312="","",_tag_month_day!V312)</f>
        <v/>
      </c>
      <c r="BV316" s="206" t="str">
        <f>IF(_tag_month_day!W312="","",_tag_month_day!W312)</f>
        <v/>
      </c>
      <c r="BW316" s="540" t="str">
        <f>IF(_tag_month_day!X312="","",_tag_month_day!X312)</f>
        <v/>
      </c>
      <c r="BX316" s="540" t="str">
        <f>IF(_tag_month_day!Y312="","",_tag_month_day!Y312)</f>
        <v/>
      </c>
      <c r="BY316" s="541">
        <f ca="1" t="shared" si="1607"/>
        <v>43630.0416666659</v>
      </c>
      <c r="BZ316" s="542"/>
      <c r="CA316" s="543" t="str">
        <f>IF(_jhy2_month_day!A312="","",_jhy2_month_day!A312)</f>
        <v/>
      </c>
      <c r="CB316" s="464" t="str">
        <f>IF(_jhy2_month_day!B312="","",_jhy2_month_day!B312)</f>
        <v/>
      </c>
      <c r="CC316" s="464" t="str">
        <f>IF(_jhy2_month_day!C312="","",_jhy2_month_day!C312)</f>
        <v/>
      </c>
      <c r="CD316" s="464" t="str">
        <f>IF(_jhy2_month_day!D312="","",_jhy2_month_day!D312)</f>
        <v/>
      </c>
      <c r="CE316" s="464" t="str">
        <f>IF(_jhy2_month_day!E312="","",_jhy2_month_day!E312)</f>
        <v/>
      </c>
      <c r="CF316" s="464" t="str">
        <f>IF(_jhy2_month_day!F312="","",_jhy2_month_day!F312)</f>
        <v/>
      </c>
      <c r="CG316" s="464" t="str">
        <f>IF(_jhy2_month_day!G312="","",_jhy2_month_day!G312)</f>
        <v/>
      </c>
      <c r="CH316" s="464" t="str">
        <f>IF(_jhy2_month_day!H312="","",_jhy2_month_day!H312)</f>
        <v/>
      </c>
      <c r="CI316" s="464" t="str">
        <f>IF(_jhy2_month_day!I312="","",_jhy2_month_day!I312)</f>
        <v/>
      </c>
      <c r="CJ316" s="464" t="str">
        <f>IF(_jhy2_month_day!J312="","",_jhy2_month_day!J312)</f>
        <v/>
      </c>
      <c r="CK316" s="464" t="str">
        <f>IF(_jhy2_month_day!K312="","",_jhy2_month_day!K312)</f>
        <v/>
      </c>
      <c r="CL316" s="562" t="str">
        <f>IF(_jhy2_month_day!L312="","",_jhy2_month_day!L312)</f>
        <v/>
      </c>
      <c r="CM316" s="562" t="str">
        <f>IF(_jhy2_month_day!M312="","",_jhy2_month_day!M312)</f>
        <v/>
      </c>
      <c r="CN316" s="562" t="str">
        <f>IF(_jhy2_month_day!N312="","",_jhy2_month_day!N312)</f>
        <v/>
      </c>
      <c r="CO316" s="562" t="str">
        <f>IF(_jhy2_month_day!O312="","",_jhy2_month_day!O312)</f>
        <v/>
      </c>
      <c r="CP316" s="562" t="str">
        <f>IF(_jhy2_month_day!P312="","",_jhy2_month_day!P312)</f>
        <v/>
      </c>
      <c r="CQ316" s="562" t="str">
        <f>IF(_jhy2_month_day!Q312="","",_jhy2_month_day!Q312)</f>
        <v/>
      </c>
      <c r="CR316" s="563" t="str">
        <f>IF(_jhy2_month_day!R312="","",_jhy2_month_day!R312)</f>
        <v/>
      </c>
      <c r="CS316" s="576" t="str">
        <f>IF(_jhy2_month_day!S312="","",_jhy2_month_day!S312)</f>
        <v/>
      </c>
      <c r="CT316" s="562" t="str">
        <f>IF(_jhy2_month_day!T312="","",_jhy2_month_day!T312)</f>
        <v/>
      </c>
      <c r="CU316" s="577" t="e">
        <f t="shared" si="1555"/>
        <v>#VALUE!</v>
      </c>
      <c r="CV316" s="198" t="e">
        <f t="shared" si="1556"/>
        <v>#VALUE!</v>
      </c>
      <c r="CW316" s="192" t="e">
        <f t="shared" si="1557"/>
        <v>#VALUE!</v>
      </c>
      <c r="CX316" s="192" t="e">
        <f t="shared" si="1558"/>
        <v>#VALUE!</v>
      </c>
      <c r="CY316" s="202" t="e">
        <f t="shared" si="1559"/>
        <v>#VALUE!</v>
      </c>
      <c r="CZ316" s="192" t="e">
        <f t="shared" ref="CZ316:DI316" si="1892">$AJ316*EF316</f>
        <v>#VALUE!</v>
      </c>
      <c r="DA316" s="192" t="e">
        <f t="shared" si="1892"/>
        <v>#VALUE!</v>
      </c>
      <c r="DB316" s="192" t="e">
        <f t="shared" si="1892"/>
        <v>#VALUE!</v>
      </c>
      <c r="DC316" s="192" t="e">
        <f t="shared" si="1892"/>
        <v>#VALUE!</v>
      </c>
      <c r="DD316" s="192" t="e">
        <f t="shared" si="1892"/>
        <v>#VALUE!</v>
      </c>
      <c r="DE316" s="192" t="e">
        <f t="shared" si="1892"/>
        <v>#VALUE!</v>
      </c>
      <c r="DF316" s="192" t="e">
        <f t="shared" si="1892"/>
        <v>#VALUE!</v>
      </c>
      <c r="DG316" s="192" t="e">
        <f t="shared" si="1892"/>
        <v>#VALUE!</v>
      </c>
      <c r="DH316" s="192" t="e">
        <f t="shared" si="1892"/>
        <v>#VALUE!</v>
      </c>
      <c r="DI316" s="192" t="e">
        <f t="shared" si="1892"/>
        <v>#VALUE!</v>
      </c>
      <c r="DJ316" s="192" t="e">
        <f t="shared" si="1561"/>
        <v>#VALUE!</v>
      </c>
      <c r="DK316" s="192" t="e">
        <f t="shared" si="1562"/>
        <v>#VALUE!</v>
      </c>
      <c r="DL316" s="192" t="e">
        <f t="shared" si="1563"/>
        <v>#VALUE!</v>
      </c>
      <c r="DM316" s="192" t="e">
        <f t="shared" si="1564"/>
        <v>#VALUE!</v>
      </c>
      <c r="DN316" s="192" t="e">
        <f t="shared" si="1565"/>
        <v>#VALUE!</v>
      </c>
      <c r="DO316" s="192" t="e">
        <f t="shared" si="1566"/>
        <v>#VALUE!</v>
      </c>
      <c r="DP316" s="192" t="e">
        <f t="shared" si="1567"/>
        <v>#VALUE!</v>
      </c>
      <c r="DQ316" s="192" t="e">
        <f t="shared" si="1568"/>
        <v>#VALUE!</v>
      </c>
      <c r="DR316" s="192" t="e">
        <f t="shared" si="1569"/>
        <v>#VALUE!</v>
      </c>
      <c r="DS316" s="192" t="e">
        <f t="shared" si="1570"/>
        <v>#VALUE!</v>
      </c>
      <c r="DT316" s="192" t="e">
        <f t="shared" si="1571"/>
        <v>#VALUE!</v>
      </c>
      <c r="DU316" s="192" t="e">
        <f t="shared" si="1572"/>
        <v>#VALUE!</v>
      </c>
      <c r="DV316" s="198" t="e">
        <f t="shared" si="1573"/>
        <v>#VALUE!</v>
      </c>
      <c r="DW316" s="198" t="e">
        <f t="shared" si="1574"/>
        <v>#DIV/0!</v>
      </c>
      <c r="DX316" s="198" t="e">
        <f t="shared" si="1575"/>
        <v>#DIV/0!</v>
      </c>
      <c r="DY316" s="198" t="e">
        <f t="shared" si="1576"/>
        <v>#VALUE!</v>
      </c>
      <c r="DZ316" s="198" t="e">
        <f t="shared" si="1577"/>
        <v>#VALUE!</v>
      </c>
      <c r="EA316" s="198" t="e">
        <f t="shared" si="1578"/>
        <v>#VALUE!</v>
      </c>
      <c r="EB316" s="198" t="e">
        <f t="shared" si="1579"/>
        <v>#VALUE!</v>
      </c>
      <c r="EC316" s="198" t="e">
        <f t="shared" si="1580"/>
        <v>#DIV/0!</v>
      </c>
      <c r="ED316" s="198" t="e">
        <f t="shared" si="1581"/>
        <v>#VALUE!</v>
      </c>
      <c r="EE316" s="198" t="e">
        <f t="shared" si="1582"/>
        <v>#VALUE!</v>
      </c>
      <c r="EF316" s="198" t="e">
        <f t="shared" ref="EF316:EO316" si="1893">DV316/SUM($DV316:$EE316)</f>
        <v>#VALUE!</v>
      </c>
      <c r="EG316" s="198" t="e">
        <f t="shared" si="1893"/>
        <v>#DIV/0!</v>
      </c>
      <c r="EH316" s="198" t="e">
        <f t="shared" si="1893"/>
        <v>#DIV/0!</v>
      </c>
      <c r="EI316" s="198" t="e">
        <f t="shared" si="1893"/>
        <v>#VALUE!</v>
      </c>
      <c r="EJ316" s="198" t="e">
        <f t="shared" si="1893"/>
        <v>#VALUE!</v>
      </c>
      <c r="EK316" s="198" t="e">
        <f t="shared" si="1893"/>
        <v>#VALUE!</v>
      </c>
      <c r="EL316" s="198" t="e">
        <f t="shared" si="1893"/>
        <v>#VALUE!</v>
      </c>
      <c r="EM316" s="198" t="e">
        <f t="shared" si="1893"/>
        <v>#DIV/0!</v>
      </c>
      <c r="EN316" s="198" t="e">
        <f t="shared" si="1893"/>
        <v>#VALUE!</v>
      </c>
      <c r="EO316" s="198" t="e">
        <f t="shared" si="1893"/>
        <v>#VALUE!</v>
      </c>
      <c r="EP316" s="511">
        <f t="shared" ref="EP316:EW316" si="1894">EP315</f>
        <v>0.08</v>
      </c>
      <c r="EQ316" s="511">
        <f t="shared" si="1894"/>
        <v>0.015</v>
      </c>
      <c r="ER316" s="511">
        <f t="shared" si="1894"/>
        <v>0.015</v>
      </c>
      <c r="ES316" s="511">
        <f t="shared" si="1894"/>
        <v>0.015</v>
      </c>
      <c r="ET316" s="511">
        <f t="shared" si="1894"/>
        <v>0.015</v>
      </c>
      <c r="EU316" s="511">
        <f t="shared" si="1894"/>
        <v>0.09</v>
      </c>
      <c r="EV316" s="511">
        <f t="shared" si="1894"/>
        <v>0.09</v>
      </c>
      <c r="EW316" s="511">
        <f t="shared" si="1894"/>
        <v>0.09</v>
      </c>
      <c r="EX316" s="420" t="str">
        <f>IF(_tag_month_day!AS312="","",_tag_month_day!AS312/100)</f>
        <v/>
      </c>
      <c r="EY316" s="420" t="str">
        <f>IF(_tag_month_day!AT312="","",_tag_month_day!AT312/100)</f>
        <v/>
      </c>
      <c r="EZ316" s="420" t="str">
        <f>IF(_tag_month_day!AU312="","",_tag_month_day!AU312/100)</f>
        <v/>
      </c>
      <c r="FA316" s="420" t="str">
        <f>IF(_tag_month_day!AV312="","",_tag_month_day!AV312/100)</f>
        <v/>
      </c>
      <c r="FB316" s="420" t="str">
        <f>IF(_tag_month_day!AW312="","",_tag_month_day!AW312/100)</f>
        <v/>
      </c>
      <c r="FC316" s="420" t="str">
        <f>IF(_tag_month_day!AX312="","",_tag_month_day!AX312/100)</f>
        <v/>
      </c>
      <c r="FD316" s="510">
        <f t="shared" si="1611"/>
        <v>0.33</v>
      </c>
      <c r="FE316" s="510">
        <f t="shared" si="1612"/>
        <v>0.19</v>
      </c>
      <c r="FF316" s="510">
        <f t="shared" si="1613"/>
        <v>0.003</v>
      </c>
      <c r="FG316" s="510">
        <f t="shared" si="1614"/>
        <v>0</v>
      </c>
      <c r="FH316" s="603">
        <f t="shared" si="1615"/>
        <v>0.0001</v>
      </c>
      <c r="FI316" s="510">
        <f t="shared" ref="FI316:FR316" si="1895">FI315</f>
        <v>0.41</v>
      </c>
      <c r="FJ316" s="510">
        <f t="shared" si="1895"/>
        <v>0.11</v>
      </c>
      <c r="FK316" s="510">
        <f t="shared" si="1895"/>
        <v>0.015</v>
      </c>
      <c r="FL316" s="510">
        <f t="shared" si="1895"/>
        <v>0</v>
      </c>
      <c r="FM316" s="603">
        <f t="shared" si="1895"/>
        <v>0.0001</v>
      </c>
      <c r="FN316" s="510" t="str">
        <f>IF(_tag_month_day!AY312="","",_tag_month_day!AY312/100)</f>
        <v/>
      </c>
      <c r="FO316" s="510" t="str">
        <f>IF(_tag_month_day!AZ312="","",_tag_month_day!AZ312/100)</f>
        <v/>
      </c>
      <c r="FP316" s="510" t="str">
        <f>IF(_tag_month_day!BA312="","",_tag_month_day!BA312/100)</f>
        <v/>
      </c>
      <c r="FQ316" s="510" t="str">
        <f>IF(_tag_month_day!BB312="","",_tag_month_day!BB312/100)</f>
        <v/>
      </c>
      <c r="FR316" s="603" t="str">
        <f>IF(_tag_month_day!BC312="","",_tag_month_day!BC312/100)</f>
        <v/>
      </c>
      <c r="FS316" s="510" t="str">
        <f>IF(_tag_month_day!BD312="","",_tag_month_day!BD312/100)</f>
        <v/>
      </c>
      <c r="FT316" s="510" t="str">
        <f>IF(_tag_month_day!BE312="","",_tag_month_day!BE312/100)</f>
        <v/>
      </c>
      <c r="FU316" s="510" t="str">
        <f>IF(_tag_month_day!BF312="","",_tag_month_day!BF312/100)</f>
        <v/>
      </c>
      <c r="FV316" s="510" t="str">
        <f>IF(_tag_month_day!BG312="","",_tag_month_day!BG312/100)</f>
        <v/>
      </c>
      <c r="FW316" s="603" t="str">
        <f>IF(_tag_month_day!BH312="","",_tag_month_day!BH312/100)</f>
        <v/>
      </c>
      <c r="FX316" s="510" t="str">
        <f>IF(_tag_month_day!BI312="","",_tag_month_day!BI312/100)</f>
        <v/>
      </c>
      <c r="FY316" s="510" t="str">
        <f>IF(_tag_month_day!BJ312="","",_tag_month_day!BJ312/100)</f>
        <v/>
      </c>
      <c r="FZ316" s="605" t="str">
        <f>IF(_tag_month_day!BK312="","",_tag_month_day!BK312/100)</f>
        <v/>
      </c>
      <c r="GA316" s="510" t="str">
        <f>IF(_tag_month_day!BL312="","",_tag_month_day!BL312/100)</f>
        <v/>
      </c>
      <c r="GB316" s="603" t="str">
        <f>IF(_tag_month_day!BM312="","",_tag_month_day!BM312/100)</f>
        <v/>
      </c>
      <c r="GC316" s="420" t="str">
        <f>IF(_tag_month_day!BN312="","",_tag_month_day!BN312/100)</f>
        <v/>
      </c>
      <c r="GD316" s="420" t="str">
        <f>IF(_tag_month_day!BO312="","",_tag_month_day!BO312/100)</f>
        <v/>
      </c>
      <c r="GE316" s="420" t="str">
        <f>IF(_tag_month_day!BP312="","",_tag_month_day!BP312/100)</f>
        <v/>
      </c>
      <c r="GF316" s="420" t="str">
        <f>IF(_tag_month_day!BQ312="","",_tag_month_day!BQ312/100)</f>
        <v/>
      </c>
      <c r="GG316" s="420" t="str">
        <f>IF(_tag_month_day!BR312="","",_tag_month_day!BR312/100)</f>
        <v/>
      </c>
      <c r="GH316" s="420" t="str">
        <f>IF(_tag_month_day!BS312="","",_tag_month_day!BS312/100)</f>
        <v/>
      </c>
      <c r="GI316" s="603" t="str">
        <f>IF(_tag_month_day!BT312="","",_tag_month_day!BT312/100)</f>
        <v/>
      </c>
      <c r="GJ316" s="612" t="str">
        <f>IF(_tag_month_day!BU312="","",_tag_month_day!BU312/100)</f>
        <v/>
      </c>
      <c r="GK316" s="620" t="str">
        <f>IF(_tag_month_day!BV312="",IF(_rlcf_month_day!A$2="","",_rlcf_month_day!A$2/100),_tag_month_day!BV312/100)</f>
        <v/>
      </c>
      <c r="GL316" s="620" t="str">
        <f>IF(_tag_month_day!BW312="",IF(_rlcf_month_day!B$2="","",_rlcf_month_day!B$2/100),_tag_month_day!BW312/100)</f>
        <v/>
      </c>
      <c r="GM316" s="621" t="str">
        <f>IF(_tag_month_day!BX312="",IF(_rlcf_month_day!C$2="","",_rlcf_month_day!C$2/100),_tag_month_day!BX312/100)</f>
        <v/>
      </c>
      <c r="GN316" s="620" t="str">
        <f>IF(_tag_month_day!BV312="",IF(_rlcf_month_day!A$2="","",_rlcf_month_day!A$2/100),_tag_month_day!BV312/100)</f>
        <v/>
      </c>
      <c r="GO316" s="620" t="str">
        <f>IF(_tag_month_day!BW312="",IF(_rlcf_month_day!B$2="","",_rlcf_month_day!B$2/100),_tag_month_day!BW312/100)</f>
        <v/>
      </c>
      <c r="GP316" s="620" t="str">
        <f>IF(_tag_month_day!CD312="",IF(_rlcf_month_day!E$2="","",_rlcf_month_day!E$2/100),_tag_month_day!CD312/100)</f>
        <v/>
      </c>
      <c r="GQ316" s="620" t="str">
        <f>IF(_tag_month_day!CE312="",IF(_rlcf_month_day!F$2="","",_rlcf_month_day!F$2/100),_tag_month_day!CE312/100)</f>
        <v/>
      </c>
      <c r="GR316" s="621" t="str">
        <f>IF(_tag_month_day!CF312="",IF(_rlcf_month_day!G$2="","",_rlcf_month_day!G$2/100),_tag_month_day!CF312/100)</f>
        <v/>
      </c>
      <c r="GS316" s="626">
        <f t="shared" ref="GS316:HH316" si="1896">GS315</f>
        <v>0.953</v>
      </c>
      <c r="GT316" s="626">
        <f t="shared" si="1896"/>
        <v>0.55</v>
      </c>
      <c r="GU316" s="626">
        <f t="shared" si="1896"/>
        <v>0.55</v>
      </c>
      <c r="GV316" s="626">
        <f t="shared" si="1896"/>
        <v>0.55</v>
      </c>
      <c r="GW316" s="626">
        <f t="shared" si="1896"/>
        <v>0.5</v>
      </c>
      <c r="GX316" s="626">
        <f t="shared" si="1896"/>
        <v>0.935</v>
      </c>
      <c r="GY316" s="626">
        <f t="shared" si="1896"/>
        <v>0.15</v>
      </c>
      <c r="GZ316" s="626">
        <f t="shared" si="1896"/>
        <v>1</v>
      </c>
      <c r="HA316" s="632">
        <f t="shared" si="1896"/>
        <v>0.047</v>
      </c>
      <c r="HB316" s="632">
        <f t="shared" si="1896"/>
        <v>0.45</v>
      </c>
      <c r="HC316" s="632">
        <f t="shared" si="1896"/>
        <v>0.45</v>
      </c>
      <c r="HD316" s="632">
        <f t="shared" si="1896"/>
        <v>0.45</v>
      </c>
      <c r="HE316" s="632">
        <f t="shared" si="1896"/>
        <v>0.5</v>
      </c>
      <c r="HF316" s="632">
        <f t="shared" si="1896"/>
        <v>0.065</v>
      </c>
      <c r="HG316" s="632">
        <f t="shared" si="1896"/>
        <v>0.85</v>
      </c>
      <c r="HH316" s="632">
        <f t="shared" si="1896"/>
        <v>0</v>
      </c>
      <c r="HI316" s="68">
        <f t="shared" si="1587"/>
        <v>0</v>
      </c>
      <c r="HJ316" s="68" t="e">
        <f t="shared" si="1618"/>
        <v>#VALUE!</v>
      </c>
      <c r="HK316" s="202">
        <f t="shared" si="1619"/>
        <v>0.85</v>
      </c>
      <c r="HL316" s="464">
        <f t="shared" si="1620"/>
        <v>550000</v>
      </c>
      <c r="HM316" s="464">
        <f t="shared" si="1621"/>
        <v>480000</v>
      </c>
      <c r="HN316" s="192" t="e">
        <f t="shared" si="1588"/>
        <v>#VALUE!</v>
      </c>
      <c r="HO316" s="192" t="e">
        <f>HN316*HK316*$HO$2/HL316*1000000</f>
        <v>#VALUE!</v>
      </c>
      <c r="HP316" s="192" t="e">
        <f>HN316*HK316*$HP$2/HM316*1000000</f>
        <v>#VALUE!</v>
      </c>
    </row>
    <row r="317" customFormat="1" spans="1:224">
      <c r="A317" s="381">
        <v>312</v>
      </c>
      <c r="B317" s="54">
        <f ca="1" t="shared" si="1622"/>
        <v>43629</v>
      </c>
      <c r="C317" s="57">
        <f t="shared" si="1623"/>
        <v>0.0416666666666667</v>
      </c>
      <c r="D317" s="68" t="str">
        <f ca="1" t="shared" si="1589"/>
        <v>中班</v>
      </c>
      <c r="E317" s="68" t="str">
        <f ca="1" t="shared" si="1590"/>
        <v>乙</v>
      </c>
      <c r="F317" s="68">
        <f ca="1">SUMPRODUCT((成本日报!$A$3:$A$95=计划!B317)*(成本日报!$B$3:$B$95=计划!$D317),成本日报!$C$3:$C$95)</f>
        <v>2</v>
      </c>
      <c r="G317" s="382">
        <f ca="1" t="shared" si="1624"/>
        <v>43629.9583333326</v>
      </c>
      <c r="H317" s="382">
        <f ca="1" t="shared" si="1591"/>
        <v>43629.965277777</v>
      </c>
      <c r="I317" s="382">
        <f ca="1" t="shared" si="1592"/>
        <v>43629.9708333326</v>
      </c>
      <c r="J317" s="382">
        <f ca="1" t="shared" si="1593"/>
        <v>43629.9999999992</v>
      </c>
      <c r="K317" s="382">
        <f ca="1" t="shared" si="1594"/>
        <v>43630.0624999993</v>
      </c>
      <c r="L317" s="382">
        <f ca="1" t="shared" si="1595"/>
        <v>43630.0833333326</v>
      </c>
      <c r="M317" s="398" t="str">
        <f>IF(_tag_month_day!A313="","",_tag_month_day!A313)</f>
        <v/>
      </c>
      <c r="N317" s="398" t="str">
        <f>IF(_tag_month_day!B313="","",_tag_month_day!B313)</f>
        <v/>
      </c>
      <c r="O317" s="399" t="e">
        <f t="shared" si="1596"/>
        <v>#VALUE!</v>
      </c>
      <c r="P317" s="398" t="str">
        <f>IF(_tag_month_day!C313="","",_tag_month_day!C313)</f>
        <v/>
      </c>
      <c r="Q317" s="398" t="str">
        <f>IF(_tag_month_day!D313="","",_tag_month_day!D313)</f>
        <v/>
      </c>
      <c r="R317" s="416">
        <f>IF(_tag_month_day!CB313="",R316,_tag_month_day!CB313/100)</f>
        <v>0.07</v>
      </c>
      <c r="S317" s="417" t="str">
        <f>IF(_tag_month_day!E313="","",_tag_month_day!E313)</f>
        <v/>
      </c>
      <c r="T317" s="417" t="str">
        <f>IF(_tag_month_day!F313="","",_tag_month_day!F313)</f>
        <v/>
      </c>
      <c r="U317" s="418" t="e">
        <f t="shared" si="1550"/>
        <v>#VALUE!</v>
      </c>
      <c r="V317" s="53" t="e">
        <f t="shared" si="1551"/>
        <v>#VALUE!</v>
      </c>
      <c r="W317" s="419" t="str">
        <f>IF(_jhy_month_day!A313="","",_jhy_month_day!A313)</f>
        <v/>
      </c>
      <c r="X317" s="420" t="str">
        <f>IF(_jhy_month_day!B313="","",_jhy_month_day!B313/100)</f>
        <v/>
      </c>
      <c r="Y317" s="420" t="str">
        <f>IF(_jhy_month_day!C313="","",_jhy_month_day!C313/100)</f>
        <v/>
      </c>
      <c r="Z317" s="439">
        <f t="shared" si="1641"/>
        <v>78</v>
      </c>
      <c r="AA317" s="440" t="str">
        <f>IF(_tag_month_day!G313="","",_tag_month_day!G313/100)</f>
        <v/>
      </c>
      <c r="AB317" s="440" t="str">
        <f>IF(_tag_month_day!H313="","",_tag_month_day!H313/100)</f>
        <v/>
      </c>
      <c r="AC317" s="193">
        <f t="shared" si="1597"/>
        <v>1.59963432013121</v>
      </c>
      <c r="AD317" s="441" t="str">
        <f t="shared" si="1598"/>
        <v/>
      </c>
      <c r="AE317" s="442" t="str">
        <f t="shared" si="1599"/>
        <v/>
      </c>
      <c r="AF317" s="443">
        <v>1</v>
      </c>
      <c r="AG317" s="68" t="str">
        <f>IF(_duihao_month_day!A313="","",_duihao_month_day!A313)</f>
        <v/>
      </c>
      <c r="AH317" s="463">
        <f>IF(_gyk_month_day!B313="",AH316,_gyk_month_day!B313)</f>
        <v>820</v>
      </c>
      <c r="AI317" s="464">
        <v>10</v>
      </c>
      <c r="AJ317" s="68" t="str">
        <f>IF(_tag_month_day!I313="","",_tag_month_day!I313)</f>
        <v/>
      </c>
      <c r="AK317" s="465" t="str">
        <f>IF(_tzyy_month_day!A313="","",_tzyy_month_day!A313)</f>
        <v/>
      </c>
      <c r="AL317" s="465" t="str">
        <f>IF(_tzyy_month_day!B313="","",_tzyy_month_day!B313)</f>
        <v/>
      </c>
      <c r="AM317" s="465" t="str">
        <f>IF(_tzyy_month_day!C313="","",_tzyy_month_day!C313)</f>
        <v/>
      </c>
      <c r="AN317" s="466" t="str">
        <f>IF(_tag_month_day!CG313="","",_tag_month_day!CG313)</f>
        <v/>
      </c>
      <c r="AO317" s="466" t="str">
        <f>IF(_tag_month_day!CH313="","",_tag_month_day!CH313)</f>
        <v/>
      </c>
      <c r="AP317" s="486" t="e">
        <f t="shared" si="1600"/>
        <v>#VALUE!</v>
      </c>
      <c r="AQ317" s="487" t="str">
        <f>IF(_tag_month_day!J313="","",_tag_month_day!J313/100)</f>
        <v/>
      </c>
      <c r="AR317" s="488">
        <f t="shared" si="1601"/>
        <v>1.3</v>
      </c>
      <c r="AS317" s="489" t="e">
        <f t="shared" si="1552"/>
        <v>#VALUE!</v>
      </c>
      <c r="AT317" s="489">
        <f t="shared" si="1602"/>
        <v>0</v>
      </c>
      <c r="AU317" s="490" t="str">
        <f>IF(_tag_month_day!K313="","",_tag_month_day!K313)</f>
        <v/>
      </c>
      <c r="AV317" s="491" t="str">
        <f>IF(_tag_month_day!L313="","",_tag_month_day!L313/100)</f>
        <v/>
      </c>
      <c r="AW317" s="420">
        <f t="shared" si="1524"/>
        <v>0</v>
      </c>
      <c r="AX317" s="420">
        <f t="shared" si="1603"/>
        <v>0</v>
      </c>
      <c r="AY317" s="420" t="str">
        <f>IF(_tag_month_day!M313="","",_tag_month_day!M313/100)</f>
        <v/>
      </c>
      <c r="AZ317" s="420" t="str">
        <f>IF(_tag_month_day!N313="","",_tag_month_day!N313/100)</f>
        <v/>
      </c>
      <c r="BA317" s="420" t="str">
        <f>IF(_tag_month_day!O313="","",_tag_month_day!O313/100)</f>
        <v/>
      </c>
      <c r="BB317" s="496" t="str">
        <f>IF(_tag_month_day!P313="","",_tag_month_day!P313/100)</f>
        <v/>
      </c>
      <c r="BC317" s="496">
        <f t="shared" si="1604"/>
        <v>0</v>
      </c>
      <c r="BD317" s="496" t="str">
        <f>IF(_tag_month_day!Q313="","",_tag_month_day!Q313/100)</f>
        <v/>
      </c>
      <c r="BE317" s="510" t="str">
        <f>IF(_tag_month_day!R313="","",_tag_month_day!R313/100)</f>
        <v/>
      </c>
      <c r="BF317" s="413" t="str">
        <f>IF(_tag_month_day!CC313="","",_tag_month_day!CC313/100)</f>
        <v/>
      </c>
      <c r="BG317" s="511" t="e">
        <f t="shared" si="1553"/>
        <v>#VALUE!</v>
      </c>
      <c r="BH317" s="198">
        <f t="shared" si="1554"/>
        <v>0</v>
      </c>
      <c r="BI317" s="512" t="e">
        <f>IF(CX317=0,BI316,(DK317*查询!$R$5+DL317*查询!$Q$5+DM317*查询!$N$5+DN317*查询!$O$5+DO317*查询!$P$5)*AF317/CX317)</f>
        <v>#VALUE!</v>
      </c>
      <c r="BJ317" s="512" t="e">
        <f>IF(CX317=0,BJ316,(DP317*查询!$S$5+DQ317*查询!$T$5+DR317*查询!$U$5)*AF317/CX317)</f>
        <v>#VALUE!</v>
      </c>
      <c r="BK317" s="512">
        <f t="shared" si="1605"/>
        <v>1</v>
      </c>
      <c r="BL317" s="513" t="str">
        <f>IF(_cfyc_month_day!A313="","",_cfyc_month_day!A313)</f>
        <v/>
      </c>
      <c r="BM317" s="513" t="str">
        <f>IF(_cfyc_month_day!B313="","",_cfyc_month_day!B313)</f>
        <v/>
      </c>
      <c r="BN317" s="513" t="str">
        <f>IF(_cfyc_month_day!C313="","",_cfyc_month_day!C313)</f>
        <v/>
      </c>
      <c r="BO317" s="522" t="str">
        <f>IF(_cfyc_month_day!D313="","",_cfyc_month_day!D313)</f>
        <v/>
      </c>
      <c r="BP317" s="522" t="str">
        <f>IF(_cfyc_month_day!E313="","",_cfyc_month_day!E313)</f>
        <v/>
      </c>
      <c r="BQ317" s="522" t="str">
        <f>IF(_cfyc_month_day!F313="","",_cfyc_month_day!F313)</f>
        <v/>
      </c>
      <c r="BR317" s="513" t="str">
        <f>IF(_tag_month_day!T313="","",_tag_month_day!T313)</f>
        <v/>
      </c>
      <c r="BS317" s="513" t="str">
        <f>IF(_tag_month_day!U313="","",_tag_month_day!U313)</f>
        <v/>
      </c>
      <c r="BT317" s="523" t="str">
        <f t="shared" si="1606"/>
        <v/>
      </c>
      <c r="BU317" s="223" t="str">
        <f>IF(_tag_month_day!V313="","",_tag_month_day!V313)</f>
        <v/>
      </c>
      <c r="BV317" s="206" t="str">
        <f>IF(_tag_month_day!W313="","",_tag_month_day!W313)</f>
        <v/>
      </c>
      <c r="BW317" s="540" t="str">
        <f>IF(_tag_month_day!X313="","",_tag_month_day!X313)</f>
        <v/>
      </c>
      <c r="BX317" s="540" t="str">
        <f>IF(_tag_month_day!Y313="","",_tag_month_day!Y313)</f>
        <v/>
      </c>
      <c r="BY317" s="541">
        <f ca="1" t="shared" si="1607"/>
        <v>43630.0833333326</v>
      </c>
      <c r="BZ317" s="542"/>
      <c r="CA317" s="543" t="str">
        <f>IF(_jhy2_month_day!A313="","",_jhy2_month_day!A313)</f>
        <v/>
      </c>
      <c r="CB317" s="464" t="str">
        <f>IF(_jhy2_month_day!B313="","",_jhy2_month_day!B313)</f>
        <v/>
      </c>
      <c r="CC317" s="464" t="str">
        <f>IF(_jhy2_month_day!C313="","",_jhy2_month_day!C313)</f>
        <v/>
      </c>
      <c r="CD317" s="464" t="str">
        <f>IF(_jhy2_month_day!D313="","",_jhy2_month_day!D313)</f>
        <v/>
      </c>
      <c r="CE317" s="464" t="str">
        <f>IF(_jhy2_month_day!E313="","",_jhy2_month_day!E313)</f>
        <v/>
      </c>
      <c r="CF317" s="464" t="str">
        <f>IF(_jhy2_month_day!F313="","",_jhy2_month_day!F313)</f>
        <v/>
      </c>
      <c r="CG317" s="464" t="str">
        <f>IF(_jhy2_month_day!G313="","",_jhy2_month_day!G313)</f>
        <v/>
      </c>
      <c r="CH317" s="464" t="str">
        <f>IF(_jhy2_month_day!H313="","",_jhy2_month_day!H313)</f>
        <v/>
      </c>
      <c r="CI317" s="464" t="str">
        <f>IF(_jhy2_month_day!I313="","",_jhy2_month_day!I313)</f>
        <v/>
      </c>
      <c r="CJ317" s="464" t="str">
        <f>IF(_jhy2_month_day!J313="","",_jhy2_month_day!J313)</f>
        <v/>
      </c>
      <c r="CK317" s="464" t="str">
        <f>IF(_jhy2_month_day!K313="","",_jhy2_month_day!K313)</f>
        <v/>
      </c>
      <c r="CL317" s="562" t="str">
        <f>IF(_jhy2_month_day!L313="","",_jhy2_month_day!L313)</f>
        <v/>
      </c>
      <c r="CM317" s="562" t="str">
        <f>IF(_jhy2_month_day!M313="","",_jhy2_month_day!M313)</f>
        <v/>
      </c>
      <c r="CN317" s="562" t="str">
        <f>IF(_jhy2_month_day!N313="","",_jhy2_month_day!N313)</f>
        <v/>
      </c>
      <c r="CO317" s="562" t="str">
        <f>IF(_jhy2_month_day!O313="","",_jhy2_month_day!O313)</f>
        <v/>
      </c>
      <c r="CP317" s="562" t="str">
        <f>IF(_jhy2_month_day!P313="","",_jhy2_month_day!P313)</f>
        <v/>
      </c>
      <c r="CQ317" s="562" t="str">
        <f>IF(_jhy2_month_day!Q313="","",_jhy2_month_day!Q313)</f>
        <v/>
      </c>
      <c r="CR317" s="563" t="str">
        <f>IF(_jhy2_month_day!R313="","",_jhy2_month_day!R313)</f>
        <v/>
      </c>
      <c r="CS317" s="576" t="str">
        <f>IF(_jhy2_month_day!S313="","",_jhy2_month_day!S313)</f>
        <v/>
      </c>
      <c r="CT317" s="562" t="str">
        <f>IF(_jhy2_month_day!T313="","",_jhy2_month_day!T313)</f>
        <v/>
      </c>
      <c r="CU317" s="577" t="e">
        <f t="shared" si="1555"/>
        <v>#VALUE!</v>
      </c>
      <c r="CV317" s="198" t="e">
        <f t="shared" si="1556"/>
        <v>#VALUE!</v>
      </c>
      <c r="CW317" s="192" t="e">
        <f t="shared" si="1557"/>
        <v>#VALUE!</v>
      </c>
      <c r="CX317" s="192" t="e">
        <f t="shared" si="1558"/>
        <v>#VALUE!</v>
      </c>
      <c r="CY317" s="202" t="e">
        <f t="shared" si="1559"/>
        <v>#VALUE!</v>
      </c>
      <c r="CZ317" s="192" t="e">
        <f t="shared" ref="CZ317:DI317" si="1897">$AJ317*EF317</f>
        <v>#VALUE!</v>
      </c>
      <c r="DA317" s="192" t="e">
        <f t="shared" si="1897"/>
        <v>#VALUE!</v>
      </c>
      <c r="DB317" s="192" t="e">
        <f t="shared" si="1897"/>
        <v>#VALUE!</v>
      </c>
      <c r="DC317" s="192" t="e">
        <f t="shared" si="1897"/>
        <v>#VALUE!</v>
      </c>
      <c r="DD317" s="192" t="e">
        <f t="shared" si="1897"/>
        <v>#VALUE!</v>
      </c>
      <c r="DE317" s="192" t="e">
        <f t="shared" si="1897"/>
        <v>#VALUE!</v>
      </c>
      <c r="DF317" s="192" t="e">
        <f t="shared" si="1897"/>
        <v>#VALUE!</v>
      </c>
      <c r="DG317" s="192" t="e">
        <f t="shared" si="1897"/>
        <v>#VALUE!</v>
      </c>
      <c r="DH317" s="192" t="e">
        <f t="shared" si="1897"/>
        <v>#VALUE!</v>
      </c>
      <c r="DI317" s="192" t="e">
        <f t="shared" si="1897"/>
        <v>#VALUE!</v>
      </c>
      <c r="DJ317" s="192" t="e">
        <f t="shared" si="1561"/>
        <v>#VALUE!</v>
      </c>
      <c r="DK317" s="192" t="e">
        <f t="shared" si="1562"/>
        <v>#VALUE!</v>
      </c>
      <c r="DL317" s="192" t="e">
        <f t="shared" si="1563"/>
        <v>#VALUE!</v>
      </c>
      <c r="DM317" s="192" t="e">
        <f t="shared" si="1564"/>
        <v>#VALUE!</v>
      </c>
      <c r="DN317" s="192" t="e">
        <f t="shared" si="1565"/>
        <v>#VALUE!</v>
      </c>
      <c r="DO317" s="192" t="e">
        <f t="shared" si="1566"/>
        <v>#VALUE!</v>
      </c>
      <c r="DP317" s="192" t="e">
        <f t="shared" si="1567"/>
        <v>#VALUE!</v>
      </c>
      <c r="DQ317" s="192" t="e">
        <f t="shared" si="1568"/>
        <v>#VALUE!</v>
      </c>
      <c r="DR317" s="192" t="e">
        <f t="shared" si="1569"/>
        <v>#VALUE!</v>
      </c>
      <c r="DS317" s="192" t="e">
        <f t="shared" si="1570"/>
        <v>#VALUE!</v>
      </c>
      <c r="DT317" s="192" t="e">
        <f t="shared" si="1571"/>
        <v>#VALUE!</v>
      </c>
      <c r="DU317" s="192" t="e">
        <f t="shared" si="1572"/>
        <v>#VALUE!</v>
      </c>
      <c r="DV317" s="198" t="e">
        <f t="shared" si="1573"/>
        <v>#VALUE!</v>
      </c>
      <c r="DW317" s="198" t="e">
        <f t="shared" si="1574"/>
        <v>#DIV/0!</v>
      </c>
      <c r="DX317" s="198" t="e">
        <f t="shared" si="1575"/>
        <v>#DIV/0!</v>
      </c>
      <c r="DY317" s="198" t="e">
        <f t="shared" si="1576"/>
        <v>#VALUE!</v>
      </c>
      <c r="DZ317" s="198" t="e">
        <f t="shared" si="1577"/>
        <v>#VALUE!</v>
      </c>
      <c r="EA317" s="198" t="e">
        <f t="shared" si="1578"/>
        <v>#VALUE!</v>
      </c>
      <c r="EB317" s="198" t="e">
        <f t="shared" si="1579"/>
        <v>#VALUE!</v>
      </c>
      <c r="EC317" s="198" t="e">
        <f t="shared" si="1580"/>
        <v>#DIV/0!</v>
      </c>
      <c r="ED317" s="198" t="e">
        <f t="shared" si="1581"/>
        <v>#VALUE!</v>
      </c>
      <c r="EE317" s="198" t="e">
        <f t="shared" si="1582"/>
        <v>#VALUE!</v>
      </c>
      <c r="EF317" s="198" t="e">
        <f t="shared" ref="EF317:EO317" si="1898">DV317/SUM($DV317:$EE317)</f>
        <v>#VALUE!</v>
      </c>
      <c r="EG317" s="198" t="e">
        <f t="shared" si="1898"/>
        <v>#DIV/0!</v>
      </c>
      <c r="EH317" s="198" t="e">
        <f t="shared" si="1898"/>
        <v>#DIV/0!</v>
      </c>
      <c r="EI317" s="198" t="e">
        <f t="shared" si="1898"/>
        <v>#VALUE!</v>
      </c>
      <c r="EJ317" s="198" t="e">
        <f t="shared" si="1898"/>
        <v>#VALUE!</v>
      </c>
      <c r="EK317" s="198" t="e">
        <f t="shared" si="1898"/>
        <v>#VALUE!</v>
      </c>
      <c r="EL317" s="198" t="e">
        <f t="shared" si="1898"/>
        <v>#VALUE!</v>
      </c>
      <c r="EM317" s="198" t="e">
        <f t="shared" si="1898"/>
        <v>#DIV/0!</v>
      </c>
      <c r="EN317" s="198" t="e">
        <f t="shared" si="1898"/>
        <v>#VALUE!</v>
      </c>
      <c r="EO317" s="198" t="e">
        <f t="shared" si="1898"/>
        <v>#VALUE!</v>
      </c>
      <c r="EP317" s="511">
        <f t="shared" ref="EP317:EW317" si="1899">EP316</f>
        <v>0.08</v>
      </c>
      <c r="EQ317" s="511">
        <f t="shared" si="1899"/>
        <v>0.015</v>
      </c>
      <c r="ER317" s="511">
        <f t="shared" si="1899"/>
        <v>0.015</v>
      </c>
      <c r="ES317" s="511">
        <f t="shared" si="1899"/>
        <v>0.015</v>
      </c>
      <c r="ET317" s="511">
        <f t="shared" si="1899"/>
        <v>0.015</v>
      </c>
      <c r="EU317" s="511">
        <f t="shared" si="1899"/>
        <v>0.09</v>
      </c>
      <c r="EV317" s="511">
        <f t="shared" si="1899"/>
        <v>0.09</v>
      </c>
      <c r="EW317" s="511">
        <f t="shared" si="1899"/>
        <v>0.09</v>
      </c>
      <c r="EX317" s="420" t="str">
        <f>IF(_tag_month_day!AS313="","",_tag_month_day!AS313/100)</f>
        <v/>
      </c>
      <c r="EY317" s="420" t="str">
        <f>IF(_tag_month_day!AT313="","",_tag_month_day!AT313/100)</f>
        <v/>
      </c>
      <c r="EZ317" s="420" t="str">
        <f>IF(_tag_month_day!AU313="","",_tag_month_day!AU313/100)</f>
        <v/>
      </c>
      <c r="FA317" s="420" t="str">
        <f>IF(_tag_month_day!AV313="","",_tag_month_day!AV313/100)</f>
        <v/>
      </c>
      <c r="FB317" s="420" t="str">
        <f>IF(_tag_month_day!AW313="","",_tag_month_day!AW313/100)</f>
        <v/>
      </c>
      <c r="FC317" s="420" t="str">
        <f>IF(_tag_month_day!AX313="","",_tag_month_day!AX313/100)</f>
        <v/>
      </c>
      <c r="FD317" s="510">
        <f t="shared" si="1611"/>
        <v>0.33</v>
      </c>
      <c r="FE317" s="510">
        <f t="shared" si="1612"/>
        <v>0.19</v>
      </c>
      <c r="FF317" s="510">
        <f t="shared" si="1613"/>
        <v>0.003</v>
      </c>
      <c r="FG317" s="510">
        <f t="shared" si="1614"/>
        <v>0</v>
      </c>
      <c r="FH317" s="603">
        <f t="shared" si="1615"/>
        <v>0.0001</v>
      </c>
      <c r="FI317" s="510">
        <f t="shared" ref="FI317:FR317" si="1900">FI316</f>
        <v>0.41</v>
      </c>
      <c r="FJ317" s="510">
        <f t="shared" si="1900"/>
        <v>0.11</v>
      </c>
      <c r="FK317" s="510">
        <f t="shared" si="1900"/>
        <v>0.015</v>
      </c>
      <c r="FL317" s="510">
        <f t="shared" si="1900"/>
        <v>0</v>
      </c>
      <c r="FM317" s="603">
        <f t="shared" si="1900"/>
        <v>0.0001</v>
      </c>
      <c r="FN317" s="510" t="str">
        <f>IF(_tag_month_day!AY313="","",_tag_month_day!AY313/100)</f>
        <v/>
      </c>
      <c r="FO317" s="510" t="str">
        <f>IF(_tag_month_day!AZ313="","",_tag_month_day!AZ313/100)</f>
        <v/>
      </c>
      <c r="FP317" s="510" t="str">
        <f>IF(_tag_month_day!BA313="","",_tag_month_day!BA313/100)</f>
        <v/>
      </c>
      <c r="FQ317" s="510" t="str">
        <f>IF(_tag_month_day!BB313="","",_tag_month_day!BB313/100)</f>
        <v/>
      </c>
      <c r="FR317" s="603" t="str">
        <f>IF(_tag_month_day!BC313="","",_tag_month_day!BC313/100)</f>
        <v/>
      </c>
      <c r="FS317" s="510" t="str">
        <f>IF(_tag_month_day!BD313="","",_tag_month_day!BD313/100)</f>
        <v/>
      </c>
      <c r="FT317" s="510" t="str">
        <f>IF(_tag_month_day!BE313="","",_tag_month_day!BE313/100)</f>
        <v/>
      </c>
      <c r="FU317" s="510" t="str">
        <f>IF(_tag_month_day!BF313="","",_tag_month_day!BF313/100)</f>
        <v/>
      </c>
      <c r="FV317" s="510" t="str">
        <f>IF(_tag_month_day!BG313="","",_tag_month_day!BG313/100)</f>
        <v/>
      </c>
      <c r="FW317" s="603" t="str">
        <f>IF(_tag_month_day!BH313="","",_tag_month_day!BH313/100)</f>
        <v/>
      </c>
      <c r="FX317" s="510" t="str">
        <f>IF(_tag_month_day!BI313="","",_tag_month_day!BI313/100)</f>
        <v/>
      </c>
      <c r="FY317" s="510" t="str">
        <f>IF(_tag_month_day!BJ313="","",_tag_month_day!BJ313/100)</f>
        <v/>
      </c>
      <c r="FZ317" s="605" t="str">
        <f>IF(_tag_month_day!BK313="","",_tag_month_day!BK313/100)</f>
        <v/>
      </c>
      <c r="GA317" s="510" t="str">
        <f>IF(_tag_month_day!BL313="","",_tag_month_day!BL313/100)</f>
        <v/>
      </c>
      <c r="GB317" s="603" t="str">
        <f>IF(_tag_month_day!BM313="","",_tag_month_day!BM313/100)</f>
        <v/>
      </c>
      <c r="GC317" s="420" t="str">
        <f>IF(_tag_month_day!BN313="","",_tag_month_day!BN313/100)</f>
        <v/>
      </c>
      <c r="GD317" s="420" t="str">
        <f>IF(_tag_month_day!BO313="","",_tag_month_day!BO313/100)</f>
        <v/>
      </c>
      <c r="GE317" s="420" t="str">
        <f>IF(_tag_month_day!BP313="","",_tag_month_day!BP313/100)</f>
        <v/>
      </c>
      <c r="GF317" s="420" t="str">
        <f>IF(_tag_month_day!BQ313="","",_tag_month_day!BQ313/100)</f>
        <v/>
      </c>
      <c r="GG317" s="420" t="str">
        <f>IF(_tag_month_day!BR313="","",_tag_month_day!BR313/100)</f>
        <v/>
      </c>
      <c r="GH317" s="420" t="str">
        <f>IF(_tag_month_day!BS313="","",_tag_month_day!BS313/100)</f>
        <v/>
      </c>
      <c r="GI317" s="603" t="str">
        <f>IF(_tag_month_day!BT313="","",_tag_month_day!BT313/100)</f>
        <v/>
      </c>
      <c r="GJ317" s="612" t="str">
        <f>IF(_tag_month_day!BU313="","",_tag_month_day!BU313/100)</f>
        <v/>
      </c>
      <c r="GK317" s="620" t="str">
        <f>IF(_tag_month_day!BV313="",IF(_rlcf_month_day!A$2="","",_rlcf_month_day!A$2/100),_tag_month_day!BV313/100)</f>
        <v/>
      </c>
      <c r="GL317" s="620" t="str">
        <f>IF(_tag_month_day!BW313="",IF(_rlcf_month_day!B$2="","",_rlcf_month_day!B$2/100),_tag_month_day!BW313/100)</f>
        <v/>
      </c>
      <c r="GM317" s="621" t="str">
        <f>IF(_tag_month_day!BX313="",IF(_rlcf_month_day!C$2="","",_rlcf_month_day!C$2/100),_tag_month_day!BX313/100)</f>
        <v/>
      </c>
      <c r="GN317" s="620" t="str">
        <f>IF(_tag_month_day!BV313="",IF(_rlcf_month_day!A$2="","",_rlcf_month_day!A$2/100),_tag_month_day!BV313/100)</f>
        <v/>
      </c>
      <c r="GO317" s="620" t="str">
        <f>IF(_tag_month_day!BW313="",IF(_rlcf_month_day!B$2="","",_rlcf_month_day!B$2/100),_tag_month_day!BW313/100)</f>
        <v/>
      </c>
      <c r="GP317" s="620" t="str">
        <f>IF(_tag_month_day!CD313="",IF(_rlcf_month_day!E$2="","",_rlcf_month_day!E$2/100),_tag_month_day!CD313/100)</f>
        <v/>
      </c>
      <c r="GQ317" s="620" t="str">
        <f>IF(_tag_month_day!CE313="",IF(_rlcf_month_day!F$2="","",_rlcf_month_day!F$2/100),_tag_month_day!CE313/100)</f>
        <v/>
      </c>
      <c r="GR317" s="621" t="str">
        <f>IF(_tag_month_day!CF313="",IF(_rlcf_month_day!G$2="","",_rlcf_month_day!G$2/100),_tag_month_day!CF313/100)</f>
        <v/>
      </c>
      <c r="GS317" s="626">
        <f t="shared" ref="GS317:HH317" si="1901">GS316</f>
        <v>0.953</v>
      </c>
      <c r="GT317" s="626">
        <f t="shared" si="1901"/>
        <v>0.55</v>
      </c>
      <c r="GU317" s="626">
        <f t="shared" si="1901"/>
        <v>0.55</v>
      </c>
      <c r="GV317" s="626">
        <f t="shared" si="1901"/>
        <v>0.55</v>
      </c>
      <c r="GW317" s="626">
        <f t="shared" si="1901"/>
        <v>0.5</v>
      </c>
      <c r="GX317" s="626">
        <f t="shared" si="1901"/>
        <v>0.935</v>
      </c>
      <c r="GY317" s="626">
        <f t="shared" si="1901"/>
        <v>0.15</v>
      </c>
      <c r="GZ317" s="626">
        <f t="shared" si="1901"/>
        <v>1</v>
      </c>
      <c r="HA317" s="632">
        <f t="shared" si="1901"/>
        <v>0.047</v>
      </c>
      <c r="HB317" s="632">
        <f t="shared" si="1901"/>
        <v>0.45</v>
      </c>
      <c r="HC317" s="632">
        <f t="shared" si="1901"/>
        <v>0.45</v>
      </c>
      <c r="HD317" s="632">
        <f t="shared" si="1901"/>
        <v>0.45</v>
      </c>
      <c r="HE317" s="632">
        <f t="shared" si="1901"/>
        <v>0.5</v>
      </c>
      <c r="HF317" s="632">
        <f t="shared" si="1901"/>
        <v>0.065</v>
      </c>
      <c r="HG317" s="632">
        <f t="shared" si="1901"/>
        <v>0.85</v>
      </c>
      <c r="HH317" s="632">
        <f t="shared" si="1901"/>
        <v>0</v>
      </c>
      <c r="HI317" s="68">
        <f t="shared" si="1587"/>
        <v>0</v>
      </c>
      <c r="HJ317" s="68" t="e">
        <f t="shared" si="1618"/>
        <v>#VALUE!</v>
      </c>
      <c r="HK317" s="202">
        <f t="shared" si="1619"/>
        <v>0.85</v>
      </c>
      <c r="HL317" s="464">
        <f t="shared" si="1620"/>
        <v>550000</v>
      </c>
      <c r="HM317" s="464">
        <f t="shared" si="1621"/>
        <v>480000</v>
      </c>
      <c r="HN317" s="192" t="e">
        <f t="shared" si="1588"/>
        <v>#VALUE!</v>
      </c>
      <c r="HO317" s="192" t="e">
        <f>HN317*HK317*$HO$2/HL317*1000000</f>
        <v>#VALUE!</v>
      </c>
      <c r="HP317" s="192" t="e">
        <f>HN317*HK317*$HP$2/HM317*1000000</f>
        <v>#VALUE!</v>
      </c>
    </row>
    <row r="318" customFormat="1" ht="14.25" customHeight="1" spans="1:224">
      <c r="A318" s="381">
        <v>313</v>
      </c>
      <c r="B318" s="54">
        <f ca="1" t="shared" si="1622"/>
        <v>43630</v>
      </c>
      <c r="C318" s="57">
        <f t="shared" si="1623"/>
        <v>0.0416666666666667</v>
      </c>
      <c r="D318" s="68" t="str">
        <f ca="1" t="shared" si="1589"/>
        <v>夜班</v>
      </c>
      <c r="E318" s="68" t="str">
        <f ca="1" t="shared" si="1590"/>
        <v>丙</v>
      </c>
      <c r="F318" s="68">
        <f ca="1">SUMPRODUCT((成本日报!$A$3:$A$95=计划!B318)*(成本日报!$B$3:$B$95=计划!$D318),成本日报!$C$3:$C$95)</f>
        <v>3</v>
      </c>
      <c r="G318" s="382">
        <f ca="1" t="shared" si="1624"/>
        <v>43629.9999999992</v>
      </c>
      <c r="H318" s="382">
        <f ca="1" t="shared" si="1591"/>
        <v>43630.0069444437</v>
      </c>
      <c r="I318" s="382">
        <f ca="1" t="shared" si="1592"/>
        <v>43630.0124999992</v>
      </c>
      <c r="J318" s="382">
        <f ca="1" t="shared" si="1593"/>
        <v>43630.0416666659</v>
      </c>
      <c r="K318" s="382">
        <f ca="1" t="shared" si="1594"/>
        <v>43630.1041666659</v>
      </c>
      <c r="L318" s="382">
        <f ca="1" t="shared" si="1595"/>
        <v>43630.1249999992</v>
      </c>
      <c r="M318" s="398" t="str">
        <f>IF(_tag_month_day!A314="","",_tag_month_day!A314)</f>
        <v/>
      </c>
      <c r="N318" s="398" t="str">
        <f>IF(_tag_month_day!B314="","",_tag_month_day!B314)</f>
        <v/>
      </c>
      <c r="O318" s="399" t="e">
        <f t="shared" si="1596"/>
        <v>#VALUE!</v>
      </c>
      <c r="P318" s="398" t="str">
        <f>IF(_tag_month_day!C314="","",_tag_month_day!C314)</f>
        <v/>
      </c>
      <c r="Q318" s="398" t="str">
        <f>IF(_tag_month_day!D314="","",_tag_month_day!D314)</f>
        <v/>
      </c>
      <c r="R318" s="416">
        <f>IF(_tag_month_day!CB314="",R317,_tag_month_day!CB314/100)</f>
        <v>0.07</v>
      </c>
      <c r="S318" s="417" t="str">
        <f>IF(_tag_month_day!E314="","",_tag_month_day!E314)</f>
        <v/>
      </c>
      <c r="T318" s="417" t="str">
        <f>IF(_tag_month_day!F314="","",_tag_month_day!F314)</f>
        <v/>
      </c>
      <c r="U318" s="418" t="e">
        <f t="shared" si="1550"/>
        <v>#VALUE!</v>
      </c>
      <c r="V318" s="53" t="e">
        <f t="shared" si="1551"/>
        <v>#VALUE!</v>
      </c>
      <c r="W318" s="419" t="str">
        <f>IF(_jhy_month_day!A314="","",_jhy_month_day!A314)</f>
        <v/>
      </c>
      <c r="X318" s="420" t="str">
        <f>IF(_jhy_month_day!B314="","",_jhy_month_day!B314/100)</f>
        <v/>
      </c>
      <c r="Y318" s="420" t="str">
        <f>IF(_jhy_month_day!C314="","",_jhy_month_day!C314/100)</f>
        <v/>
      </c>
      <c r="Z318" s="439">
        <f t="shared" si="1641"/>
        <v>79</v>
      </c>
      <c r="AA318" s="440" t="str">
        <f>IF(_tag_month_day!G314="","",_tag_month_day!G314/100)</f>
        <v/>
      </c>
      <c r="AB318" s="440" t="str">
        <f>IF(_tag_month_day!H314="","",_tag_month_day!H314/100)</f>
        <v/>
      </c>
      <c r="AC318" s="193">
        <f t="shared" si="1597"/>
        <v>1.59963432013121</v>
      </c>
      <c r="AD318" s="441" t="str">
        <f t="shared" si="1598"/>
        <v/>
      </c>
      <c r="AE318" s="442" t="str">
        <f t="shared" si="1599"/>
        <v/>
      </c>
      <c r="AF318" s="443">
        <v>1</v>
      </c>
      <c r="AG318" s="68" t="str">
        <f>IF(_duihao_month_day!A314="","",_duihao_month_day!A314)</f>
        <v/>
      </c>
      <c r="AH318" s="463">
        <f>IF(_gyk_month_day!B314="",AH317,_gyk_month_day!B314)</f>
        <v>820</v>
      </c>
      <c r="AI318" s="464"/>
      <c r="AJ318" s="68" t="str">
        <f>IF(_tag_month_day!I314="","",_tag_month_day!I314)</f>
        <v/>
      </c>
      <c r="AK318" s="465" t="str">
        <f>IF(_tzyy_month_day!A314="","",_tzyy_month_day!A314)</f>
        <v/>
      </c>
      <c r="AL318" s="465" t="str">
        <f>IF(_tzyy_month_day!B314="","",_tzyy_month_day!B314)</f>
        <v/>
      </c>
      <c r="AM318" s="465" t="str">
        <f>IF(_tzyy_month_day!C314="","",_tzyy_month_day!C314)</f>
        <v/>
      </c>
      <c r="AN318" s="466" t="str">
        <f>IF(_tag_month_day!CG314="","",_tag_month_day!CG314)</f>
        <v/>
      </c>
      <c r="AO318" s="466" t="str">
        <f>IF(_tag_month_day!CH314="","",_tag_month_day!CH314)</f>
        <v/>
      </c>
      <c r="AP318" s="486" t="e">
        <f t="shared" si="1600"/>
        <v>#VALUE!</v>
      </c>
      <c r="AQ318" s="487" t="str">
        <f>IF(_tag_month_day!J314="","",_tag_month_day!J314/100)</f>
        <v/>
      </c>
      <c r="AR318" s="488">
        <f t="shared" si="1601"/>
        <v>1.3</v>
      </c>
      <c r="AS318" s="489" t="e">
        <f t="shared" si="1552"/>
        <v>#VALUE!</v>
      </c>
      <c r="AT318" s="489">
        <f t="shared" si="1602"/>
        <v>0</v>
      </c>
      <c r="AU318" s="490" t="str">
        <f>IF(_tag_month_day!K314="","",_tag_month_day!K314)</f>
        <v/>
      </c>
      <c r="AV318" s="491" t="str">
        <f>IF(_tag_month_day!L314="","",_tag_month_day!L314/100)</f>
        <v/>
      </c>
      <c r="AW318" s="420">
        <f t="shared" si="1524"/>
        <v>0</v>
      </c>
      <c r="AX318" s="420">
        <f t="shared" si="1603"/>
        <v>0</v>
      </c>
      <c r="AY318" s="420" t="str">
        <f>IF(_tag_month_day!M314="","",_tag_month_day!M314/100)</f>
        <v/>
      </c>
      <c r="AZ318" s="420" t="str">
        <f>IF(_tag_month_day!N314="","",_tag_month_day!N314/100)</f>
        <v/>
      </c>
      <c r="BA318" s="420" t="str">
        <f>IF(_tag_month_day!O314="","",_tag_month_day!O314/100)</f>
        <v/>
      </c>
      <c r="BB318" s="496" t="str">
        <f>IF(_tag_month_day!P314="","",_tag_month_day!P314/100)</f>
        <v/>
      </c>
      <c r="BC318" s="496">
        <f t="shared" si="1604"/>
        <v>0</v>
      </c>
      <c r="BD318" s="496" t="str">
        <f>IF(_tag_month_day!Q314="","",_tag_month_day!Q314/100)</f>
        <v/>
      </c>
      <c r="BE318" s="510" t="str">
        <f>IF(_tag_month_day!R314="","",_tag_month_day!R314/100)</f>
        <v/>
      </c>
      <c r="BF318" s="413" t="str">
        <f>IF(_tag_month_day!CC314="","",_tag_month_day!CC314/100)</f>
        <v/>
      </c>
      <c r="BG318" s="511" t="e">
        <f t="shared" si="1553"/>
        <v>#VALUE!</v>
      </c>
      <c r="BH318" s="198">
        <f t="shared" si="1554"/>
        <v>0</v>
      </c>
      <c r="BI318" s="512" t="e">
        <f>IF(CX318=0,BI317,(DK318*查询!$R$5+DL318*查询!$Q$5+DM318*查询!$N$5+DN318*查询!$O$5+DO318*查询!$P$5)*AF318/CX318)</f>
        <v>#VALUE!</v>
      </c>
      <c r="BJ318" s="512" t="e">
        <f>IF(CX318=0,BJ317,(DP318*查询!$S$5+DQ318*查询!$T$5+DR318*查询!$U$5)*AF318/CX318)</f>
        <v>#VALUE!</v>
      </c>
      <c r="BK318" s="512">
        <f t="shared" si="1605"/>
        <v>1</v>
      </c>
      <c r="BL318" s="513" t="str">
        <f>IF(_cfyc_month_day!A314="","",_cfyc_month_day!A314)</f>
        <v/>
      </c>
      <c r="BM318" s="513" t="str">
        <f>IF(_cfyc_month_day!B314="","",_cfyc_month_day!B314)</f>
        <v/>
      </c>
      <c r="BN318" s="513" t="str">
        <f>IF(_cfyc_month_day!C314="","",_cfyc_month_day!C314)</f>
        <v/>
      </c>
      <c r="BO318" s="522" t="str">
        <f>IF(_cfyc_month_day!D314="","",_cfyc_month_day!D314)</f>
        <v/>
      </c>
      <c r="BP318" s="522" t="str">
        <f>IF(_cfyc_month_day!E314="","",_cfyc_month_day!E314)</f>
        <v/>
      </c>
      <c r="BQ318" s="522" t="str">
        <f>IF(_cfyc_month_day!F314="","",_cfyc_month_day!F314)</f>
        <v/>
      </c>
      <c r="BR318" s="513" t="str">
        <f>IF(_tag_month_day!T314="","",_tag_month_day!T314)</f>
        <v/>
      </c>
      <c r="BS318" s="513" t="str">
        <f>IF(_tag_month_day!U314="","",_tag_month_day!U314)</f>
        <v/>
      </c>
      <c r="BT318" s="523" t="str">
        <f t="shared" si="1606"/>
        <v/>
      </c>
      <c r="BU318" s="223" t="str">
        <f>IF(_tag_month_day!V314="","",_tag_month_day!V314)</f>
        <v/>
      </c>
      <c r="BV318" s="206" t="str">
        <f>IF(_tag_month_day!W314="","",_tag_month_day!W314)</f>
        <v/>
      </c>
      <c r="BW318" s="540" t="str">
        <f>IF(_tag_month_day!X314="","",_tag_month_day!X314)</f>
        <v/>
      </c>
      <c r="BX318" s="540" t="str">
        <f>IF(_tag_month_day!Y314="","",_tag_month_day!Y314)</f>
        <v/>
      </c>
      <c r="BY318" s="541">
        <f ca="1" t="shared" si="1607"/>
        <v>43630.1249999992</v>
      </c>
      <c r="BZ318" s="542"/>
      <c r="CA318" s="543" t="str">
        <f>IF(_jhy2_month_day!A314="","",_jhy2_month_day!A314)</f>
        <v/>
      </c>
      <c r="CB318" s="464" t="str">
        <f>IF(_jhy2_month_day!B314="","",_jhy2_month_day!B314)</f>
        <v/>
      </c>
      <c r="CC318" s="464" t="str">
        <f>IF(_jhy2_month_day!C314="","",_jhy2_month_day!C314)</f>
        <v/>
      </c>
      <c r="CD318" s="464" t="str">
        <f>IF(_jhy2_month_day!D314="","",_jhy2_month_day!D314)</f>
        <v/>
      </c>
      <c r="CE318" s="464" t="str">
        <f>IF(_jhy2_month_day!E314="","",_jhy2_month_day!E314)</f>
        <v/>
      </c>
      <c r="CF318" s="464" t="str">
        <f>IF(_jhy2_month_day!F314="","",_jhy2_month_day!F314)</f>
        <v/>
      </c>
      <c r="CG318" s="464" t="str">
        <f>IF(_jhy2_month_day!G314="","",_jhy2_month_day!G314)</f>
        <v/>
      </c>
      <c r="CH318" s="464" t="str">
        <f>IF(_jhy2_month_day!H314="","",_jhy2_month_day!H314)</f>
        <v/>
      </c>
      <c r="CI318" s="464" t="str">
        <f>IF(_jhy2_month_day!I314="","",_jhy2_month_day!I314)</f>
        <v/>
      </c>
      <c r="CJ318" s="464" t="str">
        <f>IF(_jhy2_month_day!J314="","",_jhy2_month_day!J314)</f>
        <v/>
      </c>
      <c r="CK318" s="464" t="str">
        <f>IF(_jhy2_month_day!K314="","",_jhy2_month_day!K314)</f>
        <v/>
      </c>
      <c r="CL318" s="562" t="str">
        <f>IF(_jhy2_month_day!L314="","",_jhy2_month_day!L314)</f>
        <v/>
      </c>
      <c r="CM318" s="562" t="str">
        <f>IF(_jhy2_month_day!M314="","",_jhy2_month_day!M314)</f>
        <v/>
      </c>
      <c r="CN318" s="562" t="str">
        <f>IF(_jhy2_month_day!N314="","",_jhy2_month_day!N314)</f>
        <v/>
      </c>
      <c r="CO318" s="562" t="str">
        <f>IF(_jhy2_month_day!O314="","",_jhy2_month_day!O314)</f>
        <v/>
      </c>
      <c r="CP318" s="562" t="str">
        <f>IF(_jhy2_month_day!P314="","",_jhy2_month_day!P314)</f>
        <v/>
      </c>
      <c r="CQ318" s="562" t="str">
        <f>IF(_jhy2_month_day!Q314="","",_jhy2_month_day!Q314)</f>
        <v/>
      </c>
      <c r="CR318" s="563" t="str">
        <f>IF(_jhy2_month_day!R314="","",_jhy2_month_day!R314)</f>
        <v/>
      </c>
      <c r="CS318" s="576" t="str">
        <f>IF(_jhy2_month_day!S314="","",_jhy2_month_day!S314)</f>
        <v/>
      </c>
      <c r="CT318" s="562" t="str">
        <f>IF(_jhy2_month_day!T314="","",_jhy2_month_day!T314)</f>
        <v/>
      </c>
      <c r="CU318" s="577" t="e">
        <f t="shared" si="1555"/>
        <v>#VALUE!</v>
      </c>
      <c r="CV318" s="198" t="e">
        <f t="shared" si="1556"/>
        <v>#VALUE!</v>
      </c>
      <c r="CW318" s="192" t="e">
        <f t="shared" si="1557"/>
        <v>#VALUE!</v>
      </c>
      <c r="CX318" s="192" t="e">
        <f t="shared" si="1558"/>
        <v>#VALUE!</v>
      </c>
      <c r="CY318" s="202" t="e">
        <f t="shared" si="1559"/>
        <v>#VALUE!</v>
      </c>
      <c r="CZ318" s="192" t="e">
        <f t="shared" ref="CZ318:DI318" si="1902">$AJ318*EF318</f>
        <v>#VALUE!</v>
      </c>
      <c r="DA318" s="192" t="e">
        <f t="shared" si="1902"/>
        <v>#VALUE!</v>
      </c>
      <c r="DB318" s="192" t="e">
        <f t="shared" si="1902"/>
        <v>#VALUE!</v>
      </c>
      <c r="DC318" s="192" t="e">
        <f t="shared" si="1902"/>
        <v>#VALUE!</v>
      </c>
      <c r="DD318" s="192" t="e">
        <f t="shared" si="1902"/>
        <v>#VALUE!</v>
      </c>
      <c r="DE318" s="192" t="e">
        <f t="shared" si="1902"/>
        <v>#VALUE!</v>
      </c>
      <c r="DF318" s="192" t="e">
        <f t="shared" si="1902"/>
        <v>#VALUE!</v>
      </c>
      <c r="DG318" s="192" t="e">
        <f t="shared" si="1902"/>
        <v>#VALUE!</v>
      </c>
      <c r="DH318" s="192" t="e">
        <f t="shared" si="1902"/>
        <v>#VALUE!</v>
      </c>
      <c r="DI318" s="192" t="e">
        <f t="shared" si="1902"/>
        <v>#VALUE!</v>
      </c>
      <c r="DJ318" s="192" t="e">
        <f t="shared" si="1561"/>
        <v>#VALUE!</v>
      </c>
      <c r="DK318" s="192" t="e">
        <f t="shared" si="1562"/>
        <v>#VALUE!</v>
      </c>
      <c r="DL318" s="192" t="e">
        <f t="shared" si="1563"/>
        <v>#VALUE!</v>
      </c>
      <c r="DM318" s="192" t="e">
        <f t="shared" si="1564"/>
        <v>#VALUE!</v>
      </c>
      <c r="DN318" s="192" t="e">
        <f t="shared" si="1565"/>
        <v>#VALUE!</v>
      </c>
      <c r="DO318" s="192" t="e">
        <f t="shared" si="1566"/>
        <v>#VALUE!</v>
      </c>
      <c r="DP318" s="192" t="e">
        <f t="shared" si="1567"/>
        <v>#VALUE!</v>
      </c>
      <c r="DQ318" s="192" t="e">
        <f t="shared" si="1568"/>
        <v>#VALUE!</v>
      </c>
      <c r="DR318" s="192" t="e">
        <f t="shared" si="1569"/>
        <v>#VALUE!</v>
      </c>
      <c r="DS318" s="192" t="e">
        <f t="shared" si="1570"/>
        <v>#VALUE!</v>
      </c>
      <c r="DT318" s="192" t="e">
        <f t="shared" si="1571"/>
        <v>#VALUE!</v>
      </c>
      <c r="DU318" s="192" t="e">
        <f t="shared" si="1572"/>
        <v>#VALUE!</v>
      </c>
      <c r="DV318" s="198" t="e">
        <f t="shared" si="1573"/>
        <v>#VALUE!</v>
      </c>
      <c r="DW318" s="198" t="e">
        <f t="shared" si="1574"/>
        <v>#DIV/0!</v>
      </c>
      <c r="DX318" s="198" t="e">
        <f t="shared" si="1575"/>
        <v>#DIV/0!</v>
      </c>
      <c r="DY318" s="198" t="e">
        <f t="shared" si="1576"/>
        <v>#VALUE!</v>
      </c>
      <c r="DZ318" s="198" t="e">
        <f t="shared" si="1577"/>
        <v>#VALUE!</v>
      </c>
      <c r="EA318" s="198" t="e">
        <f t="shared" si="1578"/>
        <v>#VALUE!</v>
      </c>
      <c r="EB318" s="198" t="e">
        <f t="shared" si="1579"/>
        <v>#VALUE!</v>
      </c>
      <c r="EC318" s="198" t="e">
        <f t="shared" si="1580"/>
        <v>#DIV/0!</v>
      </c>
      <c r="ED318" s="198" t="e">
        <f t="shared" si="1581"/>
        <v>#VALUE!</v>
      </c>
      <c r="EE318" s="198" t="e">
        <f t="shared" si="1582"/>
        <v>#VALUE!</v>
      </c>
      <c r="EF318" s="198" t="e">
        <f t="shared" ref="EF318:EO318" si="1903">DV318/SUM($DV318:$EE318)</f>
        <v>#VALUE!</v>
      </c>
      <c r="EG318" s="198" t="e">
        <f t="shared" si="1903"/>
        <v>#DIV/0!</v>
      </c>
      <c r="EH318" s="198" t="e">
        <f t="shared" si="1903"/>
        <v>#DIV/0!</v>
      </c>
      <c r="EI318" s="198" t="e">
        <f t="shared" si="1903"/>
        <v>#VALUE!</v>
      </c>
      <c r="EJ318" s="198" t="e">
        <f t="shared" si="1903"/>
        <v>#VALUE!</v>
      </c>
      <c r="EK318" s="198" t="e">
        <f t="shared" si="1903"/>
        <v>#VALUE!</v>
      </c>
      <c r="EL318" s="198" t="e">
        <f t="shared" si="1903"/>
        <v>#VALUE!</v>
      </c>
      <c r="EM318" s="198" t="e">
        <f t="shared" si="1903"/>
        <v>#DIV/0!</v>
      </c>
      <c r="EN318" s="198" t="e">
        <f t="shared" si="1903"/>
        <v>#VALUE!</v>
      </c>
      <c r="EO318" s="198" t="e">
        <f t="shared" si="1903"/>
        <v>#VALUE!</v>
      </c>
      <c r="EP318" s="511">
        <f t="shared" ref="EP318:EW318" si="1904">EP317</f>
        <v>0.08</v>
      </c>
      <c r="EQ318" s="511">
        <f t="shared" si="1904"/>
        <v>0.015</v>
      </c>
      <c r="ER318" s="511">
        <f t="shared" si="1904"/>
        <v>0.015</v>
      </c>
      <c r="ES318" s="511">
        <f t="shared" si="1904"/>
        <v>0.015</v>
      </c>
      <c r="ET318" s="511">
        <f t="shared" si="1904"/>
        <v>0.015</v>
      </c>
      <c r="EU318" s="511">
        <f t="shared" si="1904"/>
        <v>0.09</v>
      </c>
      <c r="EV318" s="511">
        <f t="shared" si="1904"/>
        <v>0.09</v>
      </c>
      <c r="EW318" s="511">
        <f t="shared" si="1904"/>
        <v>0.09</v>
      </c>
      <c r="EX318" s="420" t="str">
        <f>IF(_tag_month_day!AS314="","",_tag_month_day!AS314/100)</f>
        <v/>
      </c>
      <c r="EY318" s="420" t="str">
        <f>IF(_tag_month_day!AT314="","",_tag_month_day!AT314/100)</f>
        <v/>
      </c>
      <c r="EZ318" s="420" t="str">
        <f>IF(_tag_month_day!AU314="","",_tag_month_day!AU314/100)</f>
        <v/>
      </c>
      <c r="FA318" s="420" t="str">
        <f>IF(_tag_month_day!AV314="","",_tag_month_day!AV314/100)</f>
        <v/>
      </c>
      <c r="FB318" s="420" t="str">
        <f>IF(_tag_month_day!AW314="","",_tag_month_day!AW314/100)</f>
        <v/>
      </c>
      <c r="FC318" s="420" t="str">
        <f>IF(_tag_month_day!AX314="","",_tag_month_day!AX314/100)</f>
        <v/>
      </c>
      <c r="FD318" s="510">
        <f t="shared" si="1611"/>
        <v>0.33</v>
      </c>
      <c r="FE318" s="510">
        <f t="shared" si="1612"/>
        <v>0.19</v>
      </c>
      <c r="FF318" s="510">
        <f t="shared" si="1613"/>
        <v>0.003</v>
      </c>
      <c r="FG318" s="510">
        <f t="shared" si="1614"/>
        <v>0</v>
      </c>
      <c r="FH318" s="603">
        <f t="shared" si="1615"/>
        <v>0.0001</v>
      </c>
      <c r="FI318" s="510">
        <f t="shared" ref="FI318:FR318" si="1905">FI317</f>
        <v>0.41</v>
      </c>
      <c r="FJ318" s="510">
        <f t="shared" si="1905"/>
        <v>0.11</v>
      </c>
      <c r="FK318" s="510">
        <f t="shared" si="1905"/>
        <v>0.015</v>
      </c>
      <c r="FL318" s="510">
        <f t="shared" si="1905"/>
        <v>0</v>
      </c>
      <c r="FM318" s="603">
        <f t="shared" si="1905"/>
        <v>0.0001</v>
      </c>
      <c r="FN318" s="510" t="str">
        <f>IF(_tag_month_day!AY314="","",_tag_month_day!AY314/100)</f>
        <v/>
      </c>
      <c r="FO318" s="510" t="str">
        <f>IF(_tag_month_day!AZ314="","",_tag_month_day!AZ314/100)</f>
        <v/>
      </c>
      <c r="FP318" s="510" t="str">
        <f>IF(_tag_month_day!BA314="","",_tag_month_day!BA314/100)</f>
        <v/>
      </c>
      <c r="FQ318" s="510" t="str">
        <f>IF(_tag_month_day!BB314="","",_tag_month_day!BB314/100)</f>
        <v/>
      </c>
      <c r="FR318" s="603" t="str">
        <f>IF(_tag_month_day!BC314="","",_tag_month_day!BC314/100)</f>
        <v/>
      </c>
      <c r="FS318" s="510" t="str">
        <f>IF(_tag_month_day!BD314="","",_tag_month_day!BD314/100)</f>
        <v/>
      </c>
      <c r="FT318" s="510" t="str">
        <f>IF(_tag_month_day!BE314="","",_tag_month_day!BE314/100)</f>
        <v/>
      </c>
      <c r="FU318" s="510" t="str">
        <f>IF(_tag_month_day!BF314="","",_tag_month_day!BF314/100)</f>
        <v/>
      </c>
      <c r="FV318" s="510" t="str">
        <f>IF(_tag_month_day!BG314="","",_tag_month_day!BG314/100)</f>
        <v/>
      </c>
      <c r="FW318" s="603" t="str">
        <f>IF(_tag_month_day!BH314="","",_tag_month_day!BH314/100)</f>
        <v/>
      </c>
      <c r="FX318" s="510" t="str">
        <f>IF(_tag_month_day!BI314="","",_tag_month_day!BI314/100)</f>
        <v/>
      </c>
      <c r="FY318" s="510" t="str">
        <f>IF(_tag_month_day!BJ314="","",_tag_month_day!BJ314/100)</f>
        <v/>
      </c>
      <c r="FZ318" s="605" t="str">
        <f>IF(_tag_month_day!BK314="","",_tag_month_day!BK314/100)</f>
        <v/>
      </c>
      <c r="GA318" s="510" t="str">
        <f>IF(_tag_month_day!BL314="","",_tag_month_day!BL314/100)</f>
        <v/>
      </c>
      <c r="GB318" s="603" t="str">
        <f>IF(_tag_month_day!BM314="","",_tag_month_day!BM314/100)</f>
        <v/>
      </c>
      <c r="GC318" s="420" t="str">
        <f>IF(_tag_month_day!BN314="","",_tag_month_day!BN314/100)</f>
        <v/>
      </c>
      <c r="GD318" s="420" t="str">
        <f>IF(_tag_month_day!BO314="","",_tag_month_day!BO314/100)</f>
        <v/>
      </c>
      <c r="GE318" s="420" t="str">
        <f>IF(_tag_month_day!BP314="","",_tag_month_day!BP314/100)</f>
        <v/>
      </c>
      <c r="GF318" s="420" t="str">
        <f>IF(_tag_month_day!BQ314="","",_tag_month_day!BQ314/100)</f>
        <v/>
      </c>
      <c r="GG318" s="420" t="str">
        <f>IF(_tag_month_day!BR314="","",_tag_month_day!BR314/100)</f>
        <v/>
      </c>
      <c r="GH318" s="420" t="str">
        <f>IF(_tag_month_day!BS314="","",_tag_month_day!BS314/100)</f>
        <v/>
      </c>
      <c r="GI318" s="603" t="str">
        <f>IF(_tag_month_day!BT314="","",_tag_month_day!BT314/100)</f>
        <v/>
      </c>
      <c r="GJ318" s="612" t="str">
        <f>IF(_tag_month_day!BU314="","",_tag_month_day!BU314/100)</f>
        <v/>
      </c>
      <c r="GK318" s="620" t="str">
        <f>IF(_tag_month_day!BV314="",IF(_rlcf_month_day!A$2="","",_rlcf_month_day!A$2/100),_tag_month_day!BV314/100)</f>
        <v/>
      </c>
      <c r="GL318" s="620" t="str">
        <f>IF(_tag_month_day!BW314="",IF(_rlcf_month_day!B$2="","",_rlcf_month_day!B$2/100),_tag_month_day!BW314/100)</f>
        <v/>
      </c>
      <c r="GM318" s="621" t="str">
        <f>IF(_tag_month_day!BX314="",IF(_rlcf_month_day!C$2="","",_rlcf_month_day!C$2/100),_tag_month_day!BX314/100)</f>
        <v/>
      </c>
      <c r="GN318" s="620" t="str">
        <f>IF(_tag_month_day!BV314="",IF(_rlcf_month_day!A$2="","",_rlcf_month_day!A$2/100),_tag_month_day!BV314/100)</f>
        <v/>
      </c>
      <c r="GO318" s="620" t="str">
        <f>IF(_tag_month_day!BW314="",IF(_rlcf_month_day!B$2="","",_rlcf_month_day!B$2/100),_tag_month_day!BW314/100)</f>
        <v/>
      </c>
      <c r="GP318" s="620" t="str">
        <f>IF(_tag_month_day!CD314="",IF(_rlcf_month_day!E$2="","",_rlcf_month_day!E$2/100),_tag_month_day!CD314/100)</f>
        <v/>
      </c>
      <c r="GQ318" s="620" t="str">
        <f>IF(_tag_month_day!CE314="",IF(_rlcf_month_day!F$2="","",_rlcf_month_day!F$2/100),_tag_month_day!CE314/100)</f>
        <v/>
      </c>
      <c r="GR318" s="621" t="str">
        <f>IF(_tag_month_day!CF314="",IF(_rlcf_month_day!G$2="","",_rlcf_month_day!G$2/100),_tag_month_day!CF314/100)</f>
        <v/>
      </c>
      <c r="GS318" s="626">
        <f t="shared" ref="GS318:HH318" si="1906">GS317</f>
        <v>0.953</v>
      </c>
      <c r="GT318" s="626">
        <f t="shared" si="1906"/>
        <v>0.55</v>
      </c>
      <c r="GU318" s="626">
        <f t="shared" si="1906"/>
        <v>0.55</v>
      </c>
      <c r="GV318" s="626">
        <f t="shared" si="1906"/>
        <v>0.55</v>
      </c>
      <c r="GW318" s="626">
        <f t="shared" si="1906"/>
        <v>0.5</v>
      </c>
      <c r="GX318" s="626">
        <f t="shared" si="1906"/>
        <v>0.935</v>
      </c>
      <c r="GY318" s="626">
        <f t="shared" si="1906"/>
        <v>0.15</v>
      </c>
      <c r="GZ318" s="626">
        <f t="shared" si="1906"/>
        <v>1</v>
      </c>
      <c r="HA318" s="632">
        <f t="shared" si="1906"/>
        <v>0.047</v>
      </c>
      <c r="HB318" s="632">
        <f t="shared" si="1906"/>
        <v>0.45</v>
      </c>
      <c r="HC318" s="632">
        <f t="shared" si="1906"/>
        <v>0.45</v>
      </c>
      <c r="HD318" s="632">
        <f t="shared" si="1906"/>
        <v>0.45</v>
      </c>
      <c r="HE318" s="632">
        <f t="shared" si="1906"/>
        <v>0.5</v>
      </c>
      <c r="HF318" s="632">
        <f t="shared" si="1906"/>
        <v>0.065</v>
      </c>
      <c r="HG318" s="632">
        <f t="shared" si="1906"/>
        <v>0.85</v>
      </c>
      <c r="HH318" s="632">
        <f t="shared" si="1906"/>
        <v>0</v>
      </c>
      <c r="HI318" s="68">
        <f t="shared" si="1587"/>
        <v>0</v>
      </c>
      <c r="HJ318" s="68" t="e">
        <f t="shared" si="1618"/>
        <v>#VALUE!</v>
      </c>
      <c r="HK318" s="202">
        <f t="shared" si="1619"/>
        <v>0.85</v>
      </c>
      <c r="HL318" s="464">
        <f t="shared" si="1620"/>
        <v>550000</v>
      </c>
      <c r="HM318" s="464">
        <f t="shared" si="1621"/>
        <v>480000</v>
      </c>
      <c r="HN318" s="192" t="e">
        <f t="shared" si="1588"/>
        <v>#VALUE!</v>
      </c>
      <c r="HO318" s="192" t="e">
        <f>HN318*HK318*$HO$2/HL318*1000000</f>
        <v>#VALUE!</v>
      </c>
      <c r="HP318" s="192" t="e">
        <f>HN318*HK318*$HP$2/HM318*1000000</f>
        <v>#VALUE!</v>
      </c>
    </row>
    <row r="319" customFormat="1" spans="1:224">
      <c r="A319" s="381">
        <v>314</v>
      </c>
      <c r="B319" s="54">
        <f ca="1" t="shared" si="1622"/>
        <v>43630</v>
      </c>
      <c r="C319" s="57">
        <f t="shared" si="1623"/>
        <v>0.0416666666666667</v>
      </c>
      <c r="D319" s="68" t="str">
        <f ca="1" t="shared" si="1589"/>
        <v>夜班</v>
      </c>
      <c r="E319" s="68" t="str">
        <f ca="1" t="shared" si="1590"/>
        <v>丙</v>
      </c>
      <c r="F319" s="68">
        <f ca="1">SUMPRODUCT((成本日报!$A$3:$A$95=计划!B319)*(成本日报!$B$3:$B$95=计划!$D319),成本日报!$C$3:$C$95)</f>
        <v>3</v>
      </c>
      <c r="G319" s="382">
        <f ca="1" t="shared" si="1624"/>
        <v>43630.0416666659</v>
      </c>
      <c r="H319" s="382">
        <f ca="1" t="shared" si="1591"/>
        <v>43630.0486111104</v>
      </c>
      <c r="I319" s="382">
        <f ca="1" t="shared" si="1592"/>
        <v>43630.0541666659</v>
      </c>
      <c r="J319" s="382">
        <f ca="1" t="shared" si="1593"/>
        <v>43630.0833333326</v>
      </c>
      <c r="K319" s="382">
        <f ca="1" t="shared" si="1594"/>
        <v>43630.1458333326</v>
      </c>
      <c r="L319" s="382">
        <f ca="1" t="shared" si="1595"/>
        <v>43630.1666666659</v>
      </c>
      <c r="M319" s="398" t="str">
        <f>IF(_tag_month_day!A315="","",_tag_month_day!A315)</f>
        <v/>
      </c>
      <c r="N319" s="398" t="str">
        <f>IF(_tag_month_day!B315="","",_tag_month_day!B315)</f>
        <v/>
      </c>
      <c r="O319" s="399" t="e">
        <f t="shared" si="1596"/>
        <v>#VALUE!</v>
      </c>
      <c r="P319" s="398" t="str">
        <f>IF(_tag_month_day!C315="","",_tag_month_day!C315)</f>
        <v/>
      </c>
      <c r="Q319" s="398" t="str">
        <f>IF(_tag_month_day!D315="","",_tag_month_day!D315)</f>
        <v/>
      </c>
      <c r="R319" s="416">
        <f>IF(_tag_month_day!CB315="",R318,_tag_month_day!CB315/100)</f>
        <v>0.07</v>
      </c>
      <c r="S319" s="417" t="str">
        <f>IF(_tag_month_day!E315="","",_tag_month_day!E315)</f>
        <v/>
      </c>
      <c r="T319" s="417" t="str">
        <f>IF(_tag_month_day!F315="","",_tag_month_day!F315)</f>
        <v/>
      </c>
      <c r="U319" s="418" t="e">
        <f t="shared" si="1550"/>
        <v>#VALUE!</v>
      </c>
      <c r="V319" s="53" t="e">
        <f t="shared" si="1551"/>
        <v>#VALUE!</v>
      </c>
      <c r="W319" s="419" t="str">
        <f>IF(_jhy_month_day!A315="","",_jhy_month_day!A315)</f>
        <v/>
      </c>
      <c r="X319" s="420" t="str">
        <f>IF(_jhy_month_day!B315="","",_jhy_month_day!B315/100)</f>
        <v/>
      </c>
      <c r="Y319" s="420" t="str">
        <f>IF(_jhy_month_day!C315="","",_jhy_month_day!C315/100)</f>
        <v/>
      </c>
      <c r="Z319" s="439">
        <f t="shared" si="1641"/>
        <v>79</v>
      </c>
      <c r="AA319" s="440" t="str">
        <f>IF(_tag_month_day!G315="","",_tag_month_day!G315/100)</f>
        <v/>
      </c>
      <c r="AB319" s="440" t="str">
        <f>IF(_tag_month_day!H315="","",_tag_month_day!H315/100)</f>
        <v/>
      </c>
      <c r="AC319" s="193">
        <f t="shared" si="1597"/>
        <v>1.59963432013121</v>
      </c>
      <c r="AD319" s="441" t="str">
        <f t="shared" si="1598"/>
        <v/>
      </c>
      <c r="AE319" s="442" t="str">
        <f t="shared" si="1599"/>
        <v/>
      </c>
      <c r="AF319" s="443">
        <v>1</v>
      </c>
      <c r="AG319" s="68" t="str">
        <f>IF(_duihao_month_day!A315="","",_duihao_month_day!A315)</f>
        <v/>
      </c>
      <c r="AH319" s="463">
        <f>IF(_gyk_month_day!B315="",AH318,_gyk_month_day!B315)</f>
        <v>820</v>
      </c>
      <c r="AI319" s="464"/>
      <c r="AJ319" s="68" t="str">
        <f>IF(_tag_month_day!I315="","",_tag_month_day!I315)</f>
        <v/>
      </c>
      <c r="AK319" s="465" t="str">
        <f>IF(_tzyy_month_day!A315="","",_tzyy_month_day!A315)</f>
        <v/>
      </c>
      <c r="AL319" s="465" t="str">
        <f>IF(_tzyy_month_day!B315="","",_tzyy_month_day!B315)</f>
        <v/>
      </c>
      <c r="AM319" s="465" t="str">
        <f>IF(_tzyy_month_day!C315="","",_tzyy_month_day!C315)</f>
        <v/>
      </c>
      <c r="AN319" s="466" t="str">
        <f>IF(_tag_month_day!CG315="","",_tag_month_day!CG315)</f>
        <v/>
      </c>
      <c r="AO319" s="466" t="str">
        <f>IF(_tag_month_day!CH315="","",_tag_month_day!CH315)</f>
        <v/>
      </c>
      <c r="AP319" s="486" t="e">
        <f t="shared" si="1600"/>
        <v>#VALUE!</v>
      </c>
      <c r="AQ319" s="487" t="str">
        <f>IF(_tag_month_day!J315="","",_tag_month_day!J315/100)</f>
        <v/>
      </c>
      <c r="AR319" s="488">
        <f t="shared" si="1601"/>
        <v>1.3</v>
      </c>
      <c r="AS319" s="489" t="e">
        <f t="shared" si="1552"/>
        <v>#VALUE!</v>
      </c>
      <c r="AT319" s="489">
        <f t="shared" si="1602"/>
        <v>0</v>
      </c>
      <c r="AU319" s="490" t="str">
        <f>IF(_tag_month_day!K315="","",_tag_month_day!K315)</f>
        <v/>
      </c>
      <c r="AV319" s="491" t="str">
        <f>IF(_tag_month_day!L315="","",_tag_month_day!L315/100)</f>
        <v/>
      </c>
      <c r="AW319" s="420">
        <f t="shared" si="1524"/>
        <v>0</v>
      </c>
      <c r="AX319" s="420">
        <f t="shared" si="1603"/>
        <v>0</v>
      </c>
      <c r="AY319" s="420" t="str">
        <f>IF(_tag_month_day!M315="","",_tag_month_day!M315/100)</f>
        <v/>
      </c>
      <c r="AZ319" s="420" t="str">
        <f>IF(_tag_month_day!N315="","",_tag_month_day!N315/100)</f>
        <v/>
      </c>
      <c r="BA319" s="420" t="str">
        <f>IF(_tag_month_day!O315="","",_tag_month_day!O315/100)</f>
        <v/>
      </c>
      <c r="BB319" s="496" t="str">
        <f>IF(_tag_month_day!P315="","",_tag_month_day!P315/100)</f>
        <v/>
      </c>
      <c r="BC319" s="496">
        <f t="shared" si="1604"/>
        <v>0</v>
      </c>
      <c r="BD319" s="496" t="str">
        <f>IF(_tag_month_day!Q315="","",_tag_month_day!Q315/100)</f>
        <v/>
      </c>
      <c r="BE319" s="510" t="str">
        <f>IF(_tag_month_day!R315="","",_tag_month_day!R315/100)</f>
        <v/>
      </c>
      <c r="BF319" s="413" t="str">
        <f>IF(_tag_month_day!CC315="","",_tag_month_day!CC315/100)</f>
        <v/>
      </c>
      <c r="BG319" s="511" t="e">
        <f t="shared" si="1553"/>
        <v>#VALUE!</v>
      </c>
      <c r="BH319" s="198">
        <f t="shared" si="1554"/>
        <v>0</v>
      </c>
      <c r="BI319" s="512" t="e">
        <f>IF(CX319=0,BI318,(DK319*查询!$R$5+DL319*查询!$Q$5+DM319*查询!$N$5+DN319*查询!$O$5+DO319*查询!$P$5)*AF319/CX319)</f>
        <v>#VALUE!</v>
      </c>
      <c r="BJ319" s="512" t="e">
        <f>IF(CX319=0,BJ318,(DP319*查询!$S$5+DQ319*查询!$T$5+DR319*查询!$U$5)*AF319/CX319)</f>
        <v>#VALUE!</v>
      </c>
      <c r="BK319" s="512">
        <f t="shared" si="1605"/>
        <v>1</v>
      </c>
      <c r="BL319" s="513" t="str">
        <f>IF(_cfyc_month_day!A315="","",_cfyc_month_day!A315)</f>
        <v/>
      </c>
      <c r="BM319" s="513" t="str">
        <f>IF(_cfyc_month_day!B315="","",_cfyc_month_day!B315)</f>
        <v/>
      </c>
      <c r="BN319" s="513" t="str">
        <f>IF(_cfyc_month_day!C315="","",_cfyc_month_day!C315)</f>
        <v/>
      </c>
      <c r="BO319" s="522" t="str">
        <f>IF(_cfyc_month_day!D315="","",_cfyc_month_day!D315)</f>
        <v/>
      </c>
      <c r="BP319" s="522" t="str">
        <f>IF(_cfyc_month_day!E315="","",_cfyc_month_day!E315)</f>
        <v/>
      </c>
      <c r="BQ319" s="522" t="str">
        <f>IF(_cfyc_month_day!F315="","",_cfyc_month_day!F315)</f>
        <v/>
      </c>
      <c r="BR319" s="513" t="str">
        <f>IF(_tag_month_day!T315="","",_tag_month_day!T315)</f>
        <v/>
      </c>
      <c r="BS319" s="513" t="str">
        <f>IF(_tag_month_day!U315="","",_tag_month_day!U315)</f>
        <v/>
      </c>
      <c r="BT319" s="523" t="str">
        <f t="shared" si="1606"/>
        <v/>
      </c>
      <c r="BU319" s="223" t="str">
        <f>IF(_tag_month_day!V315="","",_tag_month_day!V315)</f>
        <v/>
      </c>
      <c r="BV319" s="206" t="str">
        <f>IF(_tag_month_day!W315="","",_tag_month_day!W315)</f>
        <v/>
      </c>
      <c r="BW319" s="540" t="str">
        <f>IF(_tag_month_day!X315="","",_tag_month_day!X315)</f>
        <v/>
      </c>
      <c r="BX319" s="540" t="str">
        <f>IF(_tag_month_day!Y315="","",_tag_month_day!Y315)</f>
        <v/>
      </c>
      <c r="BY319" s="541">
        <f ca="1" t="shared" si="1607"/>
        <v>43630.1666666659</v>
      </c>
      <c r="BZ319" s="542" t="s">
        <v>215</v>
      </c>
      <c r="CA319" s="543" t="str">
        <f>IF(_jhy2_month_day!A315="","",_jhy2_month_day!A315)</f>
        <v/>
      </c>
      <c r="CB319" s="464" t="str">
        <f>IF(_jhy2_month_day!B315="","",_jhy2_month_day!B315)</f>
        <v/>
      </c>
      <c r="CC319" s="464" t="str">
        <f>IF(_jhy2_month_day!C315="","",_jhy2_month_day!C315)</f>
        <v/>
      </c>
      <c r="CD319" s="464" t="str">
        <f>IF(_jhy2_month_day!D315="","",_jhy2_month_day!D315)</f>
        <v/>
      </c>
      <c r="CE319" s="464" t="str">
        <f>IF(_jhy2_month_day!E315="","",_jhy2_month_day!E315)</f>
        <v/>
      </c>
      <c r="CF319" s="464" t="str">
        <f>IF(_jhy2_month_day!F315="","",_jhy2_month_day!F315)</f>
        <v/>
      </c>
      <c r="CG319" s="464" t="str">
        <f>IF(_jhy2_month_day!G315="","",_jhy2_month_day!G315)</f>
        <v/>
      </c>
      <c r="CH319" s="464" t="str">
        <f>IF(_jhy2_month_day!H315="","",_jhy2_month_day!H315)</f>
        <v/>
      </c>
      <c r="CI319" s="464" t="str">
        <f>IF(_jhy2_month_day!I315="","",_jhy2_month_day!I315)</f>
        <v/>
      </c>
      <c r="CJ319" s="464" t="str">
        <f>IF(_jhy2_month_day!J315="","",_jhy2_month_day!J315)</f>
        <v/>
      </c>
      <c r="CK319" s="464" t="str">
        <f>IF(_jhy2_month_day!K315="","",_jhy2_month_day!K315)</f>
        <v/>
      </c>
      <c r="CL319" s="562" t="str">
        <f>IF(_jhy2_month_day!L315="","",_jhy2_month_day!L315)</f>
        <v/>
      </c>
      <c r="CM319" s="562" t="str">
        <f>IF(_jhy2_month_day!M315="","",_jhy2_month_day!M315)</f>
        <v/>
      </c>
      <c r="CN319" s="562" t="str">
        <f>IF(_jhy2_month_day!N315="","",_jhy2_month_day!N315)</f>
        <v/>
      </c>
      <c r="CO319" s="562" t="str">
        <f>IF(_jhy2_month_day!O315="","",_jhy2_month_day!O315)</f>
        <v/>
      </c>
      <c r="CP319" s="562" t="str">
        <f>IF(_jhy2_month_day!P315="","",_jhy2_month_day!P315)</f>
        <v/>
      </c>
      <c r="CQ319" s="562" t="str">
        <f>IF(_jhy2_month_day!Q315="","",_jhy2_month_day!Q315)</f>
        <v/>
      </c>
      <c r="CR319" s="563" t="str">
        <f>IF(_jhy2_month_day!R315="","",_jhy2_month_day!R315)</f>
        <v/>
      </c>
      <c r="CS319" s="576" t="str">
        <f>IF(_jhy2_month_day!S315="","",_jhy2_month_day!S315)</f>
        <v/>
      </c>
      <c r="CT319" s="562" t="str">
        <f>IF(_jhy2_month_day!T315="","",_jhy2_month_day!T315)</f>
        <v/>
      </c>
      <c r="CU319" s="577" t="e">
        <f t="shared" si="1555"/>
        <v>#VALUE!</v>
      </c>
      <c r="CV319" s="198" t="e">
        <f t="shared" si="1556"/>
        <v>#VALUE!</v>
      </c>
      <c r="CW319" s="192" t="e">
        <f t="shared" si="1557"/>
        <v>#VALUE!</v>
      </c>
      <c r="CX319" s="192" t="e">
        <f t="shared" si="1558"/>
        <v>#VALUE!</v>
      </c>
      <c r="CY319" s="202" t="e">
        <f t="shared" si="1559"/>
        <v>#VALUE!</v>
      </c>
      <c r="CZ319" s="192" t="e">
        <f t="shared" ref="CZ319:DI319" si="1907">$AJ319*EF319</f>
        <v>#VALUE!</v>
      </c>
      <c r="DA319" s="192" t="e">
        <f t="shared" si="1907"/>
        <v>#VALUE!</v>
      </c>
      <c r="DB319" s="192" t="e">
        <f t="shared" si="1907"/>
        <v>#VALUE!</v>
      </c>
      <c r="DC319" s="192" t="e">
        <f t="shared" si="1907"/>
        <v>#VALUE!</v>
      </c>
      <c r="DD319" s="192" t="e">
        <f t="shared" si="1907"/>
        <v>#VALUE!</v>
      </c>
      <c r="DE319" s="192" t="e">
        <f t="shared" si="1907"/>
        <v>#VALUE!</v>
      </c>
      <c r="DF319" s="192" t="e">
        <f t="shared" si="1907"/>
        <v>#VALUE!</v>
      </c>
      <c r="DG319" s="192" t="e">
        <f t="shared" si="1907"/>
        <v>#VALUE!</v>
      </c>
      <c r="DH319" s="192" t="e">
        <f t="shared" si="1907"/>
        <v>#VALUE!</v>
      </c>
      <c r="DI319" s="192" t="e">
        <f t="shared" si="1907"/>
        <v>#VALUE!</v>
      </c>
      <c r="DJ319" s="192" t="e">
        <f t="shared" si="1561"/>
        <v>#VALUE!</v>
      </c>
      <c r="DK319" s="192" t="e">
        <f t="shared" si="1562"/>
        <v>#VALUE!</v>
      </c>
      <c r="DL319" s="192" t="e">
        <f t="shared" si="1563"/>
        <v>#VALUE!</v>
      </c>
      <c r="DM319" s="192" t="e">
        <f t="shared" si="1564"/>
        <v>#VALUE!</v>
      </c>
      <c r="DN319" s="192" t="e">
        <f t="shared" si="1565"/>
        <v>#VALUE!</v>
      </c>
      <c r="DO319" s="192" t="e">
        <f t="shared" si="1566"/>
        <v>#VALUE!</v>
      </c>
      <c r="DP319" s="192" t="e">
        <f t="shared" si="1567"/>
        <v>#VALUE!</v>
      </c>
      <c r="DQ319" s="192" t="e">
        <f t="shared" si="1568"/>
        <v>#VALUE!</v>
      </c>
      <c r="DR319" s="192" t="e">
        <f t="shared" si="1569"/>
        <v>#VALUE!</v>
      </c>
      <c r="DS319" s="192" t="e">
        <f t="shared" si="1570"/>
        <v>#VALUE!</v>
      </c>
      <c r="DT319" s="192" t="e">
        <f t="shared" si="1571"/>
        <v>#VALUE!</v>
      </c>
      <c r="DU319" s="192" t="e">
        <f t="shared" si="1572"/>
        <v>#VALUE!</v>
      </c>
      <c r="DV319" s="198" t="e">
        <f t="shared" si="1573"/>
        <v>#VALUE!</v>
      </c>
      <c r="DW319" s="198" t="e">
        <f t="shared" si="1574"/>
        <v>#DIV/0!</v>
      </c>
      <c r="DX319" s="198" t="e">
        <f t="shared" si="1575"/>
        <v>#DIV/0!</v>
      </c>
      <c r="DY319" s="198" t="e">
        <f t="shared" si="1576"/>
        <v>#VALUE!</v>
      </c>
      <c r="DZ319" s="198" t="e">
        <f t="shared" si="1577"/>
        <v>#VALUE!</v>
      </c>
      <c r="EA319" s="198" t="e">
        <f t="shared" si="1578"/>
        <v>#VALUE!</v>
      </c>
      <c r="EB319" s="198" t="e">
        <f t="shared" si="1579"/>
        <v>#VALUE!</v>
      </c>
      <c r="EC319" s="198" t="e">
        <f t="shared" si="1580"/>
        <v>#DIV/0!</v>
      </c>
      <c r="ED319" s="198" t="e">
        <f t="shared" si="1581"/>
        <v>#VALUE!</v>
      </c>
      <c r="EE319" s="198" t="e">
        <f t="shared" si="1582"/>
        <v>#VALUE!</v>
      </c>
      <c r="EF319" s="198" t="e">
        <f t="shared" ref="EF319:EO319" si="1908">DV319/SUM($DV319:$EE319)</f>
        <v>#VALUE!</v>
      </c>
      <c r="EG319" s="198" t="e">
        <f t="shared" si="1908"/>
        <v>#DIV/0!</v>
      </c>
      <c r="EH319" s="198" t="e">
        <f t="shared" si="1908"/>
        <v>#DIV/0!</v>
      </c>
      <c r="EI319" s="198" t="e">
        <f t="shared" si="1908"/>
        <v>#VALUE!</v>
      </c>
      <c r="EJ319" s="198" t="e">
        <f t="shared" si="1908"/>
        <v>#VALUE!</v>
      </c>
      <c r="EK319" s="198" t="e">
        <f t="shared" si="1908"/>
        <v>#VALUE!</v>
      </c>
      <c r="EL319" s="198" t="e">
        <f t="shared" si="1908"/>
        <v>#VALUE!</v>
      </c>
      <c r="EM319" s="198" t="e">
        <f t="shared" si="1908"/>
        <v>#DIV/0!</v>
      </c>
      <c r="EN319" s="198" t="e">
        <f t="shared" si="1908"/>
        <v>#VALUE!</v>
      </c>
      <c r="EO319" s="198" t="e">
        <f t="shared" si="1908"/>
        <v>#VALUE!</v>
      </c>
      <c r="EP319" s="511">
        <f t="shared" ref="EP319:EW319" si="1909">EP318</f>
        <v>0.08</v>
      </c>
      <c r="EQ319" s="511">
        <f t="shared" si="1909"/>
        <v>0.015</v>
      </c>
      <c r="ER319" s="511">
        <f t="shared" si="1909"/>
        <v>0.015</v>
      </c>
      <c r="ES319" s="511">
        <f t="shared" si="1909"/>
        <v>0.015</v>
      </c>
      <c r="ET319" s="511">
        <f t="shared" si="1909"/>
        <v>0.015</v>
      </c>
      <c r="EU319" s="511">
        <f t="shared" si="1909"/>
        <v>0.09</v>
      </c>
      <c r="EV319" s="511">
        <f t="shared" si="1909"/>
        <v>0.09</v>
      </c>
      <c r="EW319" s="511">
        <f t="shared" si="1909"/>
        <v>0.09</v>
      </c>
      <c r="EX319" s="420" t="str">
        <f>IF(_tag_month_day!AS315="","",_tag_month_day!AS315/100)</f>
        <v/>
      </c>
      <c r="EY319" s="420" t="str">
        <f>IF(_tag_month_day!AT315="","",_tag_month_day!AT315/100)</f>
        <v/>
      </c>
      <c r="EZ319" s="420" t="str">
        <f>IF(_tag_month_day!AU315="","",_tag_month_day!AU315/100)</f>
        <v/>
      </c>
      <c r="FA319" s="420" t="str">
        <f>IF(_tag_month_day!AV315="","",_tag_month_day!AV315/100)</f>
        <v/>
      </c>
      <c r="FB319" s="420" t="str">
        <f>IF(_tag_month_day!AW315="","",_tag_month_day!AW315/100)</f>
        <v/>
      </c>
      <c r="FC319" s="420" t="str">
        <f>IF(_tag_month_day!AX315="","",_tag_month_day!AX315/100)</f>
        <v/>
      </c>
      <c r="FD319" s="510">
        <f t="shared" si="1611"/>
        <v>0.33</v>
      </c>
      <c r="FE319" s="510">
        <f t="shared" si="1612"/>
        <v>0.19</v>
      </c>
      <c r="FF319" s="510">
        <f t="shared" si="1613"/>
        <v>0.003</v>
      </c>
      <c r="FG319" s="510">
        <f t="shared" si="1614"/>
        <v>0</v>
      </c>
      <c r="FH319" s="603">
        <f t="shared" si="1615"/>
        <v>0.0001</v>
      </c>
      <c r="FI319" s="510">
        <f t="shared" ref="FI319:FR319" si="1910">FI318</f>
        <v>0.41</v>
      </c>
      <c r="FJ319" s="510">
        <f t="shared" si="1910"/>
        <v>0.11</v>
      </c>
      <c r="FK319" s="510">
        <f t="shared" si="1910"/>
        <v>0.015</v>
      </c>
      <c r="FL319" s="510">
        <f t="shared" si="1910"/>
        <v>0</v>
      </c>
      <c r="FM319" s="603">
        <f t="shared" si="1910"/>
        <v>0.0001</v>
      </c>
      <c r="FN319" s="510" t="str">
        <f>IF(_tag_month_day!AY315="","",_tag_month_day!AY315/100)</f>
        <v/>
      </c>
      <c r="FO319" s="510" t="str">
        <f>IF(_tag_month_day!AZ315="","",_tag_month_day!AZ315/100)</f>
        <v/>
      </c>
      <c r="FP319" s="510" t="str">
        <f>IF(_tag_month_day!BA315="","",_tag_month_day!BA315/100)</f>
        <v/>
      </c>
      <c r="FQ319" s="510" t="str">
        <f>IF(_tag_month_day!BB315="","",_tag_month_day!BB315/100)</f>
        <v/>
      </c>
      <c r="FR319" s="603" t="str">
        <f>IF(_tag_month_day!BC315="","",_tag_month_day!BC315/100)</f>
        <v/>
      </c>
      <c r="FS319" s="510" t="str">
        <f>IF(_tag_month_day!BD315="","",_tag_month_day!BD315/100)</f>
        <v/>
      </c>
      <c r="FT319" s="510" t="str">
        <f>IF(_tag_month_day!BE315="","",_tag_month_day!BE315/100)</f>
        <v/>
      </c>
      <c r="FU319" s="510" t="str">
        <f>IF(_tag_month_day!BF315="","",_tag_month_day!BF315/100)</f>
        <v/>
      </c>
      <c r="FV319" s="510" t="str">
        <f>IF(_tag_month_day!BG315="","",_tag_month_day!BG315/100)</f>
        <v/>
      </c>
      <c r="FW319" s="603" t="str">
        <f>IF(_tag_month_day!BH315="","",_tag_month_day!BH315/100)</f>
        <v/>
      </c>
      <c r="FX319" s="510" t="str">
        <f>IF(_tag_month_day!BI315="","",_tag_month_day!BI315/100)</f>
        <v/>
      </c>
      <c r="FY319" s="510" t="str">
        <f>IF(_tag_month_day!BJ315="","",_tag_month_day!BJ315/100)</f>
        <v/>
      </c>
      <c r="FZ319" s="605" t="str">
        <f>IF(_tag_month_day!BK315="","",_tag_month_day!BK315/100)</f>
        <v/>
      </c>
      <c r="GA319" s="510" t="str">
        <f>IF(_tag_month_day!BL315="","",_tag_month_day!BL315/100)</f>
        <v/>
      </c>
      <c r="GB319" s="603" t="str">
        <f>IF(_tag_month_day!BM315="","",_tag_month_day!BM315/100)</f>
        <v/>
      </c>
      <c r="GC319" s="420" t="str">
        <f>IF(_tag_month_day!BN315="","",_tag_month_day!BN315/100)</f>
        <v/>
      </c>
      <c r="GD319" s="420" t="str">
        <f>IF(_tag_month_day!BO315="","",_tag_month_day!BO315/100)</f>
        <v/>
      </c>
      <c r="GE319" s="420" t="str">
        <f>IF(_tag_month_day!BP315="","",_tag_month_day!BP315/100)</f>
        <v/>
      </c>
      <c r="GF319" s="420" t="str">
        <f>IF(_tag_month_day!BQ315="","",_tag_month_day!BQ315/100)</f>
        <v/>
      </c>
      <c r="GG319" s="420" t="str">
        <f>IF(_tag_month_day!BR315="","",_tag_month_day!BR315/100)</f>
        <v/>
      </c>
      <c r="GH319" s="420" t="str">
        <f>IF(_tag_month_day!BS315="","",_tag_month_day!BS315/100)</f>
        <v/>
      </c>
      <c r="GI319" s="603" t="str">
        <f>IF(_tag_month_day!BT315="","",_tag_month_day!BT315/100)</f>
        <v/>
      </c>
      <c r="GJ319" s="612" t="str">
        <f>IF(_tag_month_day!BU315="","",_tag_month_day!BU315/100)</f>
        <v/>
      </c>
      <c r="GK319" s="620" t="str">
        <f>IF(_tag_month_day!BV315="",IF(_rlcf_month_day!A$2="","",_rlcf_month_day!A$2/100),_tag_month_day!BV315/100)</f>
        <v/>
      </c>
      <c r="GL319" s="620" t="str">
        <f>IF(_tag_month_day!BW315="",IF(_rlcf_month_day!B$2="","",_rlcf_month_day!B$2/100),_tag_month_day!BW315/100)</f>
        <v/>
      </c>
      <c r="GM319" s="621" t="str">
        <f>IF(_tag_month_day!BX315="",IF(_rlcf_month_day!C$2="","",_rlcf_month_day!C$2/100),_tag_month_day!BX315/100)</f>
        <v/>
      </c>
      <c r="GN319" s="620" t="str">
        <f>IF(_tag_month_day!BV315="",IF(_rlcf_month_day!A$2="","",_rlcf_month_day!A$2/100),_tag_month_day!BV315/100)</f>
        <v/>
      </c>
      <c r="GO319" s="620" t="str">
        <f>IF(_tag_month_day!BW315="",IF(_rlcf_month_day!B$2="","",_rlcf_month_day!B$2/100),_tag_month_day!BW315/100)</f>
        <v/>
      </c>
      <c r="GP319" s="620" t="str">
        <f>IF(_tag_month_day!CD315="",IF(_rlcf_month_day!E$2="","",_rlcf_month_day!E$2/100),_tag_month_day!CD315/100)</f>
        <v/>
      </c>
      <c r="GQ319" s="620" t="str">
        <f>IF(_tag_month_day!CE315="",IF(_rlcf_month_day!F$2="","",_rlcf_month_day!F$2/100),_tag_month_day!CE315/100)</f>
        <v/>
      </c>
      <c r="GR319" s="621" t="str">
        <f>IF(_tag_month_day!CF315="",IF(_rlcf_month_day!G$2="","",_rlcf_month_day!G$2/100),_tag_month_day!CF315/100)</f>
        <v/>
      </c>
      <c r="GS319" s="626">
        <f t="shared" ref="GS319:HH319" si="1911">GS318</f>
        <v>0.953</v>
      </c>
      <c r="GT319" s="626">
        <f t="shared" si="1911"/>
        <v>0.55</v>
      </c>
      <c r="GU319" s="626">
        <f t="shared" si="1911"/>
        <v>0.55</v>
      </c>
      <c r="GV319" s="626">
        <f t="shared" si="1911"/>
        <v>0.55</v>
      </c>
      <c r="GW319" s="626">
        <f t="shared" si="1911"/>
        <v>0.5</v>
      </c>
      <c r="GX319" s="626">
        <f t="shared" si="1911"/>
        <v>0.935</v>
      </c>
      <c r="GY319" s="626">
        <f t="shared" si="1911"/>
        <v>0.15</v>
      </c>
      <c r="GZ319" s="626">
        <f t="shared" si="1911"/>
        <v>1</v>
      </c>
      <c r="HA319" s="632">
        <f t="shared" si="1911"/>
        <v>0.047</v>
      </c>
      <c r="HB319" s="632">
        <f t="shared" si="1911"/>
        <v>0.45</v>
      </c>
      <c r="HC319" s="632">
        <f t="shared" si="1911"/>
        <v>0.45</v>
      </c>
      <c r="HD319" s="632">
        <f t="shared" si="1911"/>
        <v>0.45</v>
      </c>
      <c r="HE319" s="632">
        <f t="shared" si="1911"/>
        <v>0.5</v>
      </c>
      <c r="HF319" s="632">
        <f t="shared" si="1911"/>
        <v>0.065</v>
      </c>
      <c r="HG319" s="632">
        <f t="shared" si="1911"/>
        <v>0.85</v>
      </c>
      <c r="HH319" s="632">
        <f t="shared" si="1911"/>
        <v>0</v>
      </c>
      <c r="HI319" s="68" t="e">
        <f t="shared" si="1587"/>
        <v>#VALUE!</v>
      </c>
      <c r="HJ319" s="68" t="e">
        <f t="shared" si="1618"/>
        <v>#VALUE!</v>
      </c>
      <c r="HK319" s="202">
        <f t="shared" si="1619"/>
        <v>0.85</v>
      </c>
      <c r="HL319" s="464">
        <f t="shared" si="1620"/>
        <v>550000</v>
      </c>
      <c r="HM319" s="464">
        <f t="shared" si="1621"/>
        <v>480000</v>
      </c>
      <c r="HN319" s="192" t="e">
        <f t="shared" si="1588"/>
        <v>#VALUE!</v>
      </c>
      <c r="HO319" s="192" t="e">
        <f>HN319*HK319*$HO$2/HL319*1000000</f>
        <v>#VALUE!</v>
      </c>
      <c r="HP319" s="192" t="e">
        <f>HN319*HK319*$HP$2/HM319*1000000</f>
        <v>#VALUE!</v>
      </c>
    </row>
    <row r="320" customFormat="1" spans="1:224">
      <c r="A320" s="381">
        <v>315</v>
      </c>
      <c r="B320" s="54">
        <f ca="1" t="shared" si="1622"/>
        <v>43630</v>
      </c>
      <c r="C320" s="57">
        <f t="shared" si="1623"/>
        <v>0.0416666666666667</v>
      </c>
      <c r="D320" s="68" t="str">
        <f ca="1" t="shared" si="1589"/>
        <v>夜班</v>
      </c>
      <c r="E320" s="68" t="str">
        <f ca="1" t="shared" si="1590"/>
        <v>丙</v>
      </c>
      <c r="F320" s="68">
        <f ca="1">SUMPRODUCT((成本日报!$A$3:$A$95=计划!B320)*(成本日报!$B$3:$B$95=计划!$D320),成本日报!$C$3:$C$95)</f>
        <v>3</v>
      </c>
      <c r="G320" s="382">
        <f ca="1" t="shared" si="1624"/>
        <v>43630.0833333326</v>
      </c>
      <c r="H320" s="382">
        <f ca="1" t="shared" si="1591"/>
        <v>43630.090277777</v>
      </c>
      <c r="I320" s="382">
        <f ca="1" t="shared" si="1592"/>
        <v>43630.0958333326</v>
      </c>
      <c r="J320" s="382">
        <f ca="1" t="shared" si="1593"/>
        <v>43630.1249999992</v>
      </c>
      <c r="K320" s="382">
        <f ca="1" t="shared" si="1594"/>
        <v>43630.1874999992</v>
      </c>
      <c r="L320" s="382">
        <f ca="1" t="shared" si="1595"/>
        <v>43630.2083333326</v>
      </c>
      <c r="M320" s="398" t="str">
        <f>IF(_tag_month_day!A316="","",_tag_month_day!A316)</f>
        <v/>
      </c>
      <c r="N320" s="398" t="str">
        <f>IF(_tag_month_day!B316="","",_tag_month_day!B316)</f>
        <v/>
      </c>
      <c r="O320" s="399" t="e">
        <f t="shared" si="1596"/>
        <v>#VALUE!</v>
      </c>
      <c r="P320" s="398" t="str">
        <f>IF(_tag_month_day!C316="","",_tag_month_day!C316)</f>
        <v/>
      </c>
      <c r="Q320" s="398" t="str">
        <f>IF(_tag_month_day!D316="","",_tag_month_day!D316)</f>
        <v/>
      </c>
      <c r="R320" s="416">
        <f>IF(_tag_month_day!CB316="",R319,_tag_month_day!CB316/100)</f>
        <v>0.07</v>
      </c>
      <c r="S320" s="417" t="str">
        <f>IF(_tag_month_day!E316="","",_tag_month_day!E316)</f>
        <v/>
      </c>
      <c r="T320" s="417" t="str">
        <f>IF(_tag_month_day!F316="","",_tag_month_day!F316)</f>
        <v/>
      </c>
      <c r="U320" s="418" t="e">
        <f t="shared" si="1550"/>
        <v>#VALUE!</v>
      </c>
      <c r="V320" s="53" t="e">
        <f t="shared" si="1551"/>
        <v>#VALUE!</v>
      </c>
      <c r="W320" s="419" t="str">
        <f>IF(_jhy_month_day!A316="","",_jhy_month_day!A316)</f>
        <v/>
      </c>
      <c r="X320" s="420" t="str">
        <f>IF(_jhy_month_day!B316="","",_jhy_month_day!B316/100)</f>
        <v/>
      </c>
      <c r="Y320" s="420" t="str">
        <f>IF(_jhy_month_day!C316="","",_jhy_month_day!C316/100)</f>
        <v/>
      </c>
      <c r="Z320" s="439">
        <f t="shared" si="1641"/>
        <v>79</v>
      </c>
      <c r="AA320" s="440" t="str">
        <f>IF(_tag_month_day!G316="","",_tag_month_day!G316/100)</f>
        <v/>
      </c>
      <c r="AB320" s="440" t="str">
        <f>IF(_tag_month_day!H316="","",_tag_month_day!H316/100)</f>
        <v/>
      </c>
      <c r="AC320" s="193">
        <f t="shared" si="1597"/>
        <v>1.59963432013121</v>
      </c>
      <c r="AD320" s="441" t="str">
        <f t="shared" si="1598"/>
        <v/>
      </c>
      <c r="AE320" s="442" t="str">
        <f t="shared" si="1599"/>
        <v/>
      </c>
      <c r="AF320" s="443">
        <v>1</v>
      </c>
      <c r="AG320" s="68" t="str">
        <f>IF(_duihao_month_day!A316="","",_duihao_month_day!A316)</f>
        <v/>
      </c>
      <c r="AH320" s="463">
        <f>IF(_gyk_month_day!B316="",AH319,_gyk_month_day!B316)</f>
        <v>820</v>
      </c>
      <c r="AI320" s="464"/>
      <c r="AJ320" s="68" t="str">
        <f>IF(_tag_month_day!I316="","",_tag_month_day!I316)</f>
        <v/>
      </c>
      <c r="AK320" s="465" t="str">
        <f>IF(_tzyy_month_day!A316="","",_tzyy_month_day!A316)</f>
        <v/>
      </c>
      <c r="AL320" s="465" t="str">
        <f>IF(_tzyy_month_day!B316="","",_tzyy_month_day!B316)</f>
        <v/>
      </c>
      <c r="AM320" s="465" t="str">
        <f>IF(_tzyy_month_day!C316="","",_tzyy_month_day!C316)</f>
        <v/>
      </c>
      <c r="AN320" s="466" t="str">
        <f>IF(_tag_month_day!CG316="","",_tag_month_day!CG316)</f>
        <v/>
      </c>
      <c r="AO320" s="466" t="str">
        <f>IF(_tag_month_day!CH316="","",_tag_month_day!CH316)</f>
        <v/>
      </c>
      <c r="AP320" s="486" t="e">
        <f t="shared" si="1600"/>
        <v>#VALUE!</v>
      </c>
      <c r="AQ320" s="487" t="str">
        <f>IF(_tag_month_day!J316="","",_tag_month_day!J316/100)</f>
        <v/>
      </c>
      <c r="AR320" s="488">
        <f t="shared" si="1601"/>
        <v>1.3</v>
      </c>
      <c r="AS320" s="489" t="e">
        <f t="shared" si="1552"/>
        <v>#VALUE!</v>
      </c>
      <c r="AT320" s="489">
        <f t="shared" si="1602"/>
        <v>0</v>
      </c>
      <c r="AU320" s="490" t="str">
        <f>IF(_tag_month_day!K316="","",_tag_month_day!K316)</f>
        <v/>
      </c>
      <c r="AV320" s="491" t="str">
        <f>IF(_tag_month_day!L316="","",_tag_month_day!L316/100)</f>
        <v/>
      </c>
      <c r="AW320" s="420">
        <f t="shared" ref="AW320:AW383" si="1912">AW319</f>
        <v>0</v>
      </c>
      <c r="AX320" s="420">
        <f t="shared" si="1603"/>
        <v>0</v>
      </c>
      <c r="AY320" s="420" t="str">
        <f>IF(_tag_month_day!M316="","",_tag_month_day!M316/100)</f>
        <v/>
      </c>
      <c r="AZ320" s="420" t="str">
        <f>IF(_tag_month_day!N316="","",_tag_month_day!N316/100)</f>
        <v/>
      </c>
      <c r="BA320" s="420" t="str">
        <f>IF(_tag_month_day!O316="","",_tag_month_day!O316/100)</f>
        <v/>
      </c>
      <c r="BB320" s="496" t="str">
        <f>IF(_tag_month_day!P316="","",_tag_month_day!P316/100)</f>
        <v/>
      </c>
      <c r="BC320" s="496">
        <f t="shared" si="1604"/>
        <v>0</v>
      </c>
      <c r="BD320" s="496" t="str">
        <f>IF(_tag_month_day!Q316="","",_tag_month_day!Q316/100)</f>
        <v/>
      </c>
      <c r="BE320" s="510" t="str">
        <f>IF(_tag_month_day!R316="","",_tag_month_day!R316/100)</f>
        <v/>
      </c>
      <c r="BF320" s="413" t="str">
        <f>IF(_tag_month_day!CC316="","",_tag_month_day!CC316/100)</f>
        <v/>
      </c>
      <c r="BG320" s="511" t="e">
        <f t="shared" si="1553"/>
        <v>#VALUE!</v>
      </c>
      <c r="BH320" s="198">
        <f t="shared" si="1554"/>
        <v>0</v>
      </c>
      <c r="BI320" s="512" t="e">
        <f>IF(CX320=0,BI319,(DK320*查询!$R$5+DL320*查询!$Q$5+DM320*查询!$N$5+DN320*查询!$O$5+DO320*查询!$P$5)*AF320/CX320)</f>
        <v>#VALUE!</v>
      </c>
      <c r="BJ320" s="512" t="e">
        <f>IF(CX320=0,BJ319,(DP320*查询!$S$5+DQ320*查询!$T$5+DR320*查询!$U$5)*AF320/CX320)</f>
        <v>#VALUE!</v>
      </c>
      <c r="BK320" s="512">
        <f t="shared" si="1605"/>
        <v>1</v>
      </c>
      <c r="BL320" s="513" t="str">
        <f>IF(_cfyc_month_day!A316="","",_cfyc_month_day!A316)</f>
        <v/>
      </c>
      <c r="BM320" s="513" t="str">
        <f>IF(_cfyc_month_day!B316="","",_cfyc_month_day!B316)</f>
        <v/>
      </c>
      <c r="BN320" s="513" t="str">
        <f>IF(_cfyc_month_day!C316="","",_cfyc_month_day!C316)</f>
        <v/>
      </c>
      <c r="BO320" s="522" t="str">
        <f>IF(_cfyc_month_day!D316="","",_cfyc_month_day!D316)</f>
        <v/>
      </c>
      <c r="BP320" s="522" t="str">
        <f>IF(_cfyc_month_day!E316="","",_cfyc_month_day!E316)</f>
        <v/>
      </c>
      <c r="BQ320" s="522" t="str">
        <f>IF(_cfyc_month_day!F316="","",_cfyc_month_day!F316)</f>
        <v/>
      </c>
      <c r="BR320" s="513" t="str">
        <f>IF(_tag_month_day!T316="","",_tag_month_day!T316)</f>
        <v/>
      </c>
      <c r="BS320" s="513" t="str">
        <f>IF(_tag_month_day!U316="","",_tag_month_day!U316)</f>
        <v/>
      </c>
      <c r="BT320" s="523" t="str">
        <f t="shared" si="1606"/>
        <v/>
      </c>
      <c r="BU320" s="223" t="str">
        <f>IF(_tag_month_day!V316="","",_tag_month_day!V316)</f>
        <v/>
      </c>
      <c r="BV320" s="206" t="str">
        <f>IF(_tag_month_day!W316="","",_tag_month_day!W316)</f>
        <v/>
      </c>
      <c r="BW320" s="540" t="str">
        <f>IF(_tag_month_day!X316="","",_tag_month_day!X316)</f>
        <v/>
      </c>
      <c r="BX320" s="540" t="str">
        <f>IF(_tag_month_day!Y316="","",_tag_month_day!Y316)</f>
        <v/>
      </c>
      <c r="BY320" s="541">
        <f ca="1" t="shared" si="1607"/>
        <v>43630.2083333326</v>
      </c>
      <c r="BZ320" s="542"/>
      <c r="CA320" s="543" t="str">
        <f>IF(_jhy2_month_day!A316="","",_jhy2_month_day!A316)</f>
        <v/>
      </c>
      <c r="CB320" s="464" t="str">
        <f>IF(_jhy2_month_day!B316="","",_jhy2_month_day!B316)</f>
        <v/>
      </c>
      <c r="CC320" s="464" t="str">
        <f>IF(_jhy2_month_day!C316="","",_jhy2_month_day!C316)</f>
        <v/>
      </c>
      <c r="CD320" s="464" t="str">
        <f>IF(_jhy2_month_day!D316="","",_jhy2_month_day!D316)</f>
        <v/>
      </c>
      <c r="CE320" s="464" t="str">
        <f>IF(_jhy2_month_day!E316="","",_jhy2_month_day!E316)</f>
        <v/>
      </c>
      <c r="CF320" s="464" t="str">
        <f>IF(_jhy2_month_day!F316="","",_jhy2_month_day!F316)</f>
        <v/>
      </c>
      <c r="CG320" s="464" t="str">
        <f>IF(_jhy2_month_day!G316="","",_jhy2_month_day!G316)</f>
        <v/>
      </c>
      <c r="CH320" s="464" t="str">
        <f>IF(_jhy2_month_day!H316="","",_jhy2_month_day!H316)</f>
        <v/>
      </c>
      <c r="CI320" s="464" t="str">
        <f>IF(_jhy2_month_day!I316="","",_jhy2_month_day!I316)</f>
        <v/>
      </c>
      <c r="CJ320" s="464" t="str">
        <f>IF(_jhy2_month_day!J316="","",_jhy2_month_day!J316)</f>
        <v/>
      </c>
      <c r="CK320" s="464" t="str">
        <f>IF(_jhy2_month_day!K316="","",_jhy2_month_day!K316)</f>
        <v/>
      </c>
      <c r="CL320" s="562" t="str">
        <f>IF(_jhy2_month_day!L316="","",_jhy2_month_day!L316)</f>
        <v/>
      </c>
      <c r="CM320" s="562" t="str">
        <f>IF(_jhy2_month_day!M316="","",_jhy2_month_day!M316)</f>
        <v/>
      </c>
      <c r="CN320" s="562" t="str">
        <f>IF(_jhy2_month_day!N316="","",_jhy2_month_day!N316)</f>
        <v/>
      </c>
      <c r="CO320" s="562" t="str">
        <f>IF(_jhy2_month_day!O316="","",_jhy2_month_day!O316)</f>
        <v/>
      </c>
      <c r="CP320" s="562" t="str">
        <f>IF(_jhy2_month_day!P316="","",_jhy2_month_day!P316)</f>
        <v/>
      </c>
      <c r="CQ320" s="562" t="str">
        <f>IF(_jhy2_month_day!Q316="","",_jhy2_month_day!Q316)</f>
        <v/>
      </c>
      <c r="CR320" s="563" t="str">
        <f>IF(_jhy2_month_day!R316="","",_jhy2_month_day!R316)</f>
        <v/>
      </c>
      <c r="CS320" s="576" t="str">
        <f>IF(_jhy2_month_day!S316="","",_jhy2_month_day!S316)</f>
        <v/>
      </c>
      <c r="CT320" s="562" t="str">
        <f>IF(_jhy2_month_day!T316="","",_jhy2_month_day!T316)</f>
        <v/>
      </c>
      <c r="CU320" s="577" t="e">
        <f t="shared" si="1555"/>
        <v>#VALUE!</v>
      </c>
      <c r="CV320" s="198" t="e">
        <f t="shared" si="1556"/>
        <v>#VALUE!</v>
      </c>
      <c r="CW320" s="192" t="e">
        <f t="shared" si="1557"/>
        <v>#VALUE!</v>
      </c>
      <c r="CX320" s="192" t="e">
        <f t="shared" si="1558"/>
        <v>#VALUE!</v>
      </c>
      <c r="CY320" s="202" t="e">
        <f t="shared" si="1559"/>
        <v>#VALUE!</v>
      </c>
      <c r="CZ320" s="192" t="e">
        <f t="shared" ref="CZ320:DI320" si="1913">$AJ320*EF320</f>
        <v>#VALUE!</v>
      </c>
      <c r="DA320" s="192" t="e">
        <f t="shared" si="1913"/>
        <v>#VALUE!</v>
      </c>
      <c r="DB320" s="192" t="e">
        <f t="shared" si="1913"/>
        <v>#VALUE!</v>
      </c>
      <c r="DC320" s="192" t="e">
        <f t="shared" si="1913"/>
        <v>#VALUE!</v>
      </c>
      <c r="DD320" s="192" t="e">
        <f t="shared" si="1913"/>
        <v>#VALUE!</v>
      </c>
      <c r="DE320" s="192" t="e">
        <f t="shared" si="1913"/>
        <v>#VALUE!</v>
      </c>
      <c r="DF320" s="192" t="e">
        <f t="shared" si="1913"/>
        <v>#VALUE!</v>
      </c>
      <c r="DG320" s="192" t="e">
        <f t="shared" si="1913"/>
        <v>#VALUE!</v>
      </c>
      <c r="DH320" s="192" t="e">
        <f t="shared" si="1913"/>
        <v>#VALUE!</v>
      </c>
      <c r="DI320" s="192" t="e">
        <f t="shared" si="1913"/>
        <v>#VALUE!</v>
      </c>
      <c r="DJ320" s="192" t="e">
        <f t="shared" si="1561"/>
        <v>#VALUE!</v>
      </c>
      <c r="DK320" s="192" t="e">
        <f t="shared" si="1562"/>
        <v>#VALUE!</v>
      </c>
      <c r="DL320" s="192" t="e">
        <f t="shared" si="1563"/>
        <v>#VALUE!</v>
      </c>
      <c r="DM320" s="192" t="e">
        <f t="shared" si="1564"/>
        <v>#VALUE!</v>
      </c>
      <c r="DN320" s="192" t="e">
        <f t="shared" si="1565"/>
        <v>#VALUE!</v>
      </c>
      <c r="DO320" s="192" t="e">
        <f t="shared" si="1566"/>
        <v>#VALUE!</v>
      </c>
      <c r="DP320" s="192" t="e">
        <f t="shared" si="1567"/>
        <v>#VALUE!</v>
      </c>
      <c r="DQ320" s="192" t="e">
        <f t="shared" si="1568"/>
        <v>#VALUE!</v>
      </c>
      <c r="DR320" s="192" t="e">
        <f t="shared" si="1569"/>
        <v>#VALUE!</v>
      </c>
      <c r="DS320" s="192" t="e">
        <f t="shared" si="1570"/>
        <v>#VALUE!</v>
      </c>
      <c r="DT320" s="192" t="e">
        <f t="shared" si="1571"/>
        <v>#VALUE!</v>
      </c>
      <c r="DU320" s="192" t="e">
        <f t="shared" si="1572"/>
        <v>#VALUE!</v>
      </c>
      <c r="DV320" s="198" t="e">
        <f t="shared" si="1573"/>
        <v>#VALUE!</v>
      </c>
      <c r="DW320" s="198" t="e">
        <f t="shared" si="1574"/>
        <v>#DIV/0!</v>
      </c>
      <c r="DX320" s="198" t="e">
        <f t="shared" si="1575"/>
        <v>#DIV/0!</v>
      </c>
      <c r="DY320" s="198" t="e">
        <f t="shared" si="1576"/>
        <v>#VALUE!</v>
      </c>
      <c r="DZ320" s="198" t="e">
        <f t="shared" si="1577"/>
        <v>#VALUE!</v>
      </c>
      <c r="EA320" s="198" t="e">
        <f t="shared" si="1578"/>
        <v>#VALUE!</v>
      </c>
      <c r="EB320" s="198" t="e">
        <f t="shared" si="1579"/>
        <v>#VALUE!</v>
      </c>
      <c r="EC320" s="198" t="e">
        <f t="shared" si="1580"/>
        <v>#DIV/0!</v>
      </c>
      <c r="ED320" s="198" t="e">
        <f t="shared" si="1581"/>
        <v>#VALUE!</v>
      </c>
      <c r="EE320" s="198" t="e">
        <f t="shared" si="1582"/>
        <v>#VALUE!</v>
      </c>
      <c r="EF320" s="198" t="e">
        <f t="shared" ref="EF320:EO320" si="1914">DV320/SUM($DV320:$EE320)</f>
        <v>#VALUE!</v>
      </c>
      <c r="EG320" s="198" t="e">
        <f t="shared" si="1914"/>
        <v>#DIV/0!</v>
      </c>
      <c r="EH320" s="198" t="e">
        <f t="shared" si="1914"/>
        <v>#DIV/0!</v>
      </c>
      <c r="EI320" s="198" t="e">
        <f t="shared" si="1914"/>
        <v>#VALUE!</v>
      </c>
      <c r="EJ320" s="198" t="e">
        <f t="shared" si="1914"/>
        <v>#VALUE!</v>
      </c>
      <c r="EK320" s="198" t="e">
        <f t="shared" si="1914"/>
        <v>#VALUE!</v>
      </c>
      <c r="EL320" s="198" t="e">
        <f t="shared" si="1914"/>
        <v>#VALUE!</v>
      </c>
      <c r="EM320" s="198" t="e">
        <f t="shared" si="1914"/>
        <v>#DIV/0!</v>
      </c>
      <c r="EN320" s="198" t="e">
        <f t="shared" si="1914"/>
        <v>#VALUE!</v>
      </c>
      <c r="EO320" s="198" t="e">
        <f t="shared" si="1914"/>
        <v>#VALUE!</v>
      </c>
      <c r="EP320" s="511">
        <f t="shared" ref="EP320:EW320" si="1915">EP319</f>
        <v>0.08</v>
      </c>
      <c r="EQ320" s="511">
        <f t="shared" si="1915"/>
        <v>0.015</v>
      </c>
      <c r="ER320" s="511">
        <f t="shared" si="1915"/>
        <v>0.015</v>
      </c>
      <c r="ES320" s="511">
        <f t="shared" si="1915"/>
        <v>0.015</v>
      </c>
      <c r="ET320" s="511">
        <f t="shared" si="1915"/>
        <v>0.015</v>
      </c>
      <c r="EU320" s="511">
        <f t="shared" si="1915"/>
        <v>0.09</v>
      </c>
      <c r="EV320" s="511">
        <f t="shared" si="1915"/>
        <v>0.09</v>
      </c>
      <c r="EW320" s="511">
        <f t="shared" si="1915"/>
        <v>0.09</v>
      </c>
      <c r="EX320" s="420" t="str">
        <f>IF(_tag_month_day!AS316="","",_tag_month_day!AS316/100)</f>
        <v/>
      </c>
      <c r="EY320" s="420" t="str">
        <f>IF(_tag_month_day!AT316="","",_tag_month_day!AT316/100)</f>
        <v/>
      </c>
      <c r="EZ320" s="420" t="str">
        <f>IF(_tag_month_day!AU316="","",_tag_month_day!AU316/100)</f>
        <v/>
      </c>
      <c r="FA320" s="420" t="str">
        <f>IF(_tag_month_day!AV316="","",_tag_month_day!AV316/100)</f>
        <v/>
      </c>
      <c r="FB320" s="420" t="str">
        <f>IF(_tag_month_day!AW316="","",_tag_month_day!AW316/100)</f>
        <v/>
      </c>
      <c r="FC320" s="420" t="str">
        <f>IF(_tag_month_day!AX316="","",_tag_month_day!AX316/100)</f>
        <v/>
      </c>
      <c r="FD320" s="510">
        <f t="shared" si="1611"/>
        <v>0.33</v>
      </c>
      <c r="FE320" s="510">
        <f t="shared" si="1612"/>
        <v>0.19</v>
      </c>
      <c r="FF320" s="510">
        <f t="shared" si="1613"/>
        <v>0.003</v>
      </c>
      <c r="FG320" s="510">
        <f t="shared" si="1614"/>
        <v>0</v>
      </c>
      <c r="FH320" s="603">
        <f t="shared" si="1615"/>
        <v>0.0001</v>
      </c>
      <c r="FI320" s="510">
        <f t="shared" ref="FI320:FR320" si="1916">FI319</f>
        <v>0.41</v>
      </c>
      <c r="FJ320" s="510">
        <f t="shared" si="1916"/>
        <v>0.11</v>
      </c>
      <c r="FK320" s="510">
        <f t="shared" si="1916"/>
        <v>0.015</v>
      </c>
      <c r="FL320" s="510">
        <f t="shared" si="1916"/>
        <v>0</v>
      </c>
      <c r="FM320" s="603">
        <f t="shared" si="1916"/>
        <v>0.0001</v>
      </c>
      <c r="FN320" s="510" t="str">
        <f>IF(_tag_month_day!AY316="","",_tag_month_day!AY316/100)</f>
        <v/>
      </c>
      <c r="FO320" s="510" t="str">
        <f>IF(_tag_month_day!AZ316="","",_tag_month_day!AZ316/100)</f>
        <v/>
      </c>
      <c r="FP320" s="510" t="str">
        <f>IF(_tag_month_day!BA316="","",_tag_month_day!BA316/100)</f>
        <v/>
      </c>
      <c r="FQ320" s="510" t="str">
        <f>IF(_tag_month_day!BB316="","",_tag_month_day!BB316/100)</f>
        <v/>
      </c>
      <c r="FR320" s="603" t="str">
        <f>IF(_tag_month_day!BC316="","",_tag_month_day!BC316/100)</f>
        <v/>
      </c>
      <c r="FS320" s="510" t="str">
        <f>IF(_tag_month_day!BD316="","",_tag_month_day!BD316/100)</f>
        <v/>
      </c>
      <c r="FT320" s="510" t="str">
        <f>IF(_tag_month_day!BE316="","",_tag_month_day!BE316/100)</f>
        <v/>
      </c>
      <c r="FU320" s="510" t="str">
        <f>IF(_tag_month_day!BF316="","",_tag_month_day!BF316/100)</f>
        <v/>
      </c>
      <c r="FV320" s="510" t="str">
        <f>IF(_tag_month_day!BG316="","",_tag_month_day!BG316/100)</f>
        <v/>
      </c>
      <c r="FW320" s="603" t="str">
        <f>IF(_tag_month_day!BH316="","",_tag_month_day!BH316/100)</f>
        <v/>
      </c>
      <c r="FX320" s="510" t="str">
        <f>IF(_tag_month_day!BI316="","",_tag_month_day!BI316/100)</f>
        <v/>
      </c>
      <c r="FY320" s="510" t="str">
        <f>IF(_tag_month_day!BJ316="","",_tag_month_day!BJ316/100)</f>
        <v/>
      </c>
      <c r="FZ320" s="605" t="str">
        <f>IF(_tag_month_day!BK316="","",_tag_month_day!BK316/100)</f>
        <v/>
      </c>
      <c r="GA320" s="510" t="str">
        <f>IF(_tag_month_day!BL316="","",_tag_month_day!BL316/100)</f>
        <v/>
      </c>
      <c r="GB320" s="603" t="str">
        <f>IF(_tag_month_day!BM316="","",_tag_month_day!BM316/100)</f>
        <v/>
      </c>
      <c r="GC320" s="420" t="str">
        <f>IF(_tag_month_day!BN316="","",_tag_month_day!BN316/100)</f>
        <v/>
      </c>
      <c r="GD320" s="420" t="str">
        <f>IF(_tag_month_day!BO316="","",_tag_month_day!BO316/100)</f>
        <v/>
      </c>
      <c r="GE320" s="420" t="str">
        <f>IF(_tag_month_day!BP316="","",_tag_month_day!BP316/100)</f>
        <v/>
      </c>
      <c r="GF320" s="420" t="str">
        <f>IF(_tag_month_day!BQ316="","",_tag_month_day!BQ316/100)</f>
        <v/>
      </c>
      <c r="GG320" s="420" t="str">
        <f>IF(_tag_month_day!BR316="","",_tag_month_day!BR316/100)</f>
        <v/>
      </c>
      <c r="GH320" s="420" t="str">
        <f>IF(_tag_month_day!BS316="","",_tag_month_day!BS316/100)</f>
        <v/>
      </c>
      <c r="GI320" s="603" t="str">
        <f>IF(_tag_month_day!BT316="","",_tag_month_day!BT316/100)</f>
        <v/>
      </c>
      <c r="GJ320" s="612" t="str">
        <f>IF(_tag_month_day!BU316="","",_tag_month_day!BU316/100)</f>
        <v/>
      </c>
      <c r="GK320" s="620" t="str">
        <f>IF(_tag_month_day!BV316="",IF(_rlcf_month_day!A$2="","",_rlcf_month_day!A$2/100),_tag_month_day!BV316/100)</f>
        <v/>
      </c>
      <c r="GL320" s="620" t="str">
        <f>IF(_tag_month_day!BW316="",IF(_rlcf_month_day!B$2="","",_rlcf_month_day!B$2/100),_tag_month_day!BW316/100)</f>
        <v/>
      </c>
      <c r="GM320" s="621" t="str">
        <f>IF(_tag_month_day!BX316="",IF(_rlcf_month_day!C$2="","",_rlcf_month_day!C$2/100),_tag_month_day!BX316/100)</f>
        <v/>
      </c>
      <c r="GN320" s="620" t="str">
        <f>IF(_tag_month_day!BV316="",IF(_rlcf_month_day!A$2="","",_rlcf_month_day!A$2/100),_tag_month_day!BV316/100)</f>
        <v/>
      </c>
      <c r="GO320" s="620" t="str">
        <f>IF(_tag_month_day!BW316="",IF(_rlcf_month_day!B$2="","",_rlcf_month_day!B$2/100),_tag_month_day!BW316/100)</f>
        <v/>
      </c>
      <c r="GP320" s="620" t="str">
        <f>IF(_tag_month_day!CD316="",IF(_rlcf_month_day!E$2="","",_rlcf_month_day!E$2/100),_tag_month_day!CD316/100)</f>
        <v/>
      </c>
      <c r="GQ320" s="620" t="str">
        <f>IF(_tag_month_day!CE316="",IF(_rlcf_month_day!F$2="","",_rlcf_month_day!F$2/100),_tag_month_day!CE316/100)</f>
        <v/>
      </c>
      <c r="GR320" s="621" t="str">
        <f>IF(_tag_month_day!CF316="",IF(_rlcf_month_day!G$2="","",_rlcf_month_day!G$2/100),_tag_month_day!CF316/100)</f>
        <v/>
      </c>
      <c r="GS320" s="626">
        <f t="shared" ref="GS320:HH320" si="1917">GS319</f>
        <v>0.953</v>
      </c>
      <c r="GT320" s="626">
        <f t="shared" si="1917"/>
        <v>0.55</v>
      </c>
      <c r="GU320" s="626">
        <f t="shared" si="1917"/>
        <v>0.55</v>
      </c>
      <c r="GV320" s="626">
        <f t="shared" si="1917"/>
        <v>0.55</v>
      </c>
      <c r="GW320" s="626">
        <f t="shared" si="1917"/>
        <v>0.5</v>
      </c>
      <c r="GX320" s="626">
        <f t="shared" si="1917"/>
        <v>0.935</v>
      </c>
      <c r="GY320" s="626">
        <f t="shared" si="1917"/>
        <v>0.15</v>
      </c>
      <c r="GZ320" s="626">
        <f t="shared" si="1917"/>
        <v>1</v>
      </c>
      <c r="HA320" s="632">
        <f t="shared" si="1917"/>
        <v>0.047</v>
      </c>
      <c r="HB320" s="632">
        <f t="shared" si="1917"/>
        <v>0.45</v>
      </c>
      <c r="HC320" s="632">
        <f t="shared" si="1917"/>
        <v>0.45</v>
      </c>
      <c r="HD320" s="632">
        <f t="shared" si="1917"/>
        <v>0.45</v>
      </c>
      <c r="HE320" s="632">
        <f t="shared" si="1917"/>
        <v>0.5</v>
      </c>
      <c r="HF320" s="632">
        <f t="shared" si="1917"/>
        <v>0.065</v>
      </c>
      <c r="HG320" s="632">
        <f t="shared" si="1917"/>
        <v>0.85</v>
      </c>
      <c r="HH320" s="632">
        <f t="shared" si="1917"/>
        <v>0</v>
      </c>
      <c r="HI320" s="68">
        <f t="shared" si="1587"/>
        <v>0</v>
      </c>
      <c r="HJ320" s="68" t="e">
        <f t="shared" si="1618"/>
        <v>#VALUE!</v>
      </c>
      <c r="HK320" s="202">
        <f t="shared" si="1619"/>
        <v>0.85</v>
      </c>
      <c r="HL320" s="464">
        <f t="shared" si="1620"/>
        <v>550000</v>
      </c>
      <c r="HM320" s="464">
        <f t="shared" si="1621"/>
        <v>480000</v>
      </c>
      <c r="HN320" s="192" t="e">
        <f t="shared" si="1588"/>
        <v>#VALUE!</v>
      </c>
      <c r="HO320" s="192" t="e">
        <f>HN320*HK320*$HO$2/HL320*1000000</f>
        <v>#VALUE!</v>
      </c>
      <c r="HP320" s="192" t="e">
        <f>HN320*HK320*$HP$2/HM320*1000000</f>
        <v>#VALUE!</v>
      </c>
    </row>
    <row r="321" customFormat="1" spans="1:224">
      <c r="A321" s="381">
        <v>316</v>
      </c>
      <c r="B321" s="54">
        <f ca="1" t="shared" si="1622"/>
        <v>43630</v>
      </c>
      <c r="C321" s="57">
        <f t="shared" si="1623"/>
        <v>0.0416666666666667</v>
      </c>
      <c r="D321" s="68" t="str">
        <f ca="1" t="shared" si="1589"/>
        <v>夜班</v>
      </c>
      <c r="E321" s="68" t="str">
        <f ca="1" t="shared" si="1590"/>
        <v>丙</v>
      </c>
      <c r="F321" s="68">
        <f ca="1">SUMPRODUCT((成本日报!$A$3:$A$95=计划!B321)*(成本日报!$B$3:$B$95=计划!$D321),成本日报!$C$3:$C$95)</f>
        <v>3</v>
      </c>
      <c r="G321" s="382">
        <f ca="1" t="shared" si="1624"/>
        <v>43630.1249999992</v>
      </c>
      <c r="H321" s="382">
        <f ca="1" t="shared" si="1591"/>
        <v>43630.1319444437</v>
      </c>
      <c r="I321" s="382">
        <f ca="1" t="shared" si="1592"/>
        <v>43630.1374999992</v>
      </c>
      <c r="J321" s="382">
        <f ca="1" t="shared" si="1593"/>
        <v>43630.1666666659</v>
      </c>
      <c r="K321" s="382">
        <f ca="1" t="shared" si="1594"/>
        <v>43630.2291666659</v>
      </c>
      <c r="L321" s="382">
        <f ca="1" t="shared" si="1595"/>
        <v>43630.2499999992</v>
      </c>
      <c r="M321" s="398" t="str">
        <f>IF(_tag_month_day!A317="","",_tag_month_day!A317)</f>
        <v/>
      </c>
      <c r="N321" s="398" t="str">
        <f>IF(_tag_month_day!B317="","",_tag_month_day!B317)</f>
        <v/>
      </c>
      <c r="O321" s="399" t="e">
        <f t="shared" si="1596"/>
        <v>#VALUE!</v>
      </c>
      <c r="P321" s="398" t="str">
        <f>IF(_tag_month_day!C317="","",_tag_month_day!C317)</f>
        <v/>
      </c>
      <c r="Q321" s="398" t="str">
        <f>IF(_tag_month_day!D317="","",_tag_month_day!D317)</f>
        <v/>
      </c>
      <c r="R321" s="416">
        <f>IF(_tag_month_day!CB317="",R320,_tag_month_day!CB317/100)</f>
        <v>0.07</v>
      </c>
      <c r="S321" s="417" t="str">
        <f>IF(_tag_month_day!E317="","",_tag_month_day!E317)</f>
        <v/>
      </c>
      <c r="T321" s="417" t="str">
        <f>IF(_tag_month_day!F317="","",_tag_month_day!F317)</f>
        <v/>
      </c>
      <c r="U321" s="418" t="e">
        <f t="shared" si="1550"/>
        <v>#VALUE!</v>
      </c>
      <c r="V321" s="53" t="e">
        <f t="shared" si="1551"/>
        <v>#VALUE!</v>
      </c>
      <c r="W321" s="419" t="str">
        <f>IF(_jhy_month_day!A317="","",_jhy_month_day!A317)</f>
        <v/>
      </c>
      <c r="X321" s="420" t="str">
        <f>IF(_jhy_month_day!B317="","",_jhy_month_day!B317/100)</f>
        <v/>
      </c>
      <c r="Y321" s="420" t="str">
        <f>IF(_jhy_month_day!C317="","",_jhy_month_day!C317/100)</f>
        <v/>
      </c>
      <c r="Z321" s="439">
        <f t="shared" si="1641"/>
        <v>79</v>
      </c>
      <c r="AA321" s="440" t="str">
        <f>IF(_tag_month_day!G317="","",_tag_month_day!G317/100)</f>
        <v/>
      </c>
      <c r="AB321" s="440" t="str">
        <f>IF(_tag_month_day!H317="","",_tag_month_day!H317/100)</f>
        <v/>
      </c>
      <c r="AC321" s="193">
        <f t="shared" si="1597"/>
        <v>1.59963432013121</v>
      </c>
      <c r="AD321" s="441" t="str">
        <f t="shared" si="1598"/>
        <v/>
      </c>
      <c r="AE321" s="442" t="str">
        <f t="shared" si="1599"/>
        <v/>
      </c>
      <c r="AF321" s="443">
        <v>1</v>
      </c>
      <c r="AG321" s="68" t="str">
        <f>IF(_duihao_month_day!A317="","",_duihao_month_day!A317)</f>
        <v/>
      </c>
      <c r="AH321" s="463">
        <f>IF(_gyk_month_day!B317="",AH320,_gyk_month_day!B317)</f>
        <v>820</v>
      </c>
      <c r="AI321" s="464"/>
      <c r="AJ321" s="68" t="str">
        <f>IF(_tag_month_day!I317="","",_tag_month_day!I317)</f>
        <v/>
      </c>
      <c r="AK321" s="465" t="str">
        <f>IF(_tzyy_month_day!A317="","",_tzyy_month_day!A317)</f>
        <v/>
      </c>
      <c r="AL321" s="465" t="str">
        <f>IF(_tzyy_month_day!B317="","",_tzyy_month_day!B317)</f>
        <v/>
      </c>
      <c r="AM321" s="465" t="str">
        <f>IF(_tzyy_month_day!C317="","",_tzyy_month_day!C317)</f>
        <v/>
      </c>
      <c r="AN321" s="466" t="str">
        <f>IF(_tag_month_day!CG317="","",_tag_month_day!CG317)</f>
        <v/>
      </c>
      <c r="AO321" s="466" t="str">
        <f>IF(_tag_month_day!CH317="","",_tag_month_day!CH317)</f>
        <v/>
      </c>
      <c r="AP321" s="486" t="e">
        <f t="shared" si="1600"/>
        <v>#VALUE!</v>
      </c>
      <c r="AQ321" s="487" t="str">
        <f>IF(_tag_month_day!J317="","",_tag_month_day!J317/100)</f>
        <v/>
      </c>
      <c r="AR321" s="488">
        <f t="shared" si="1601"/>
        <v>1.3</v>
      </c>
      <c r="AS321" s="489" t="e">
        <f t="shared" si="1552"/>
        <v>#VALUE!</v>
      </c>
      <c r="AT321" s="489">
        <f t="shared" si="1602"/>
        <v>0</v>
      </c>
      <c r="AU321" s="490" t="str">
        <f>IF(_tag_month_day!K317="","",_tag_month_day!K317)</f>
        <v/>
      </c>
      <c r="AV321" s="491" t="str">
        <f>IF(_tag_month_day!L317="","",_tag_month_day!L317/100)</f>
        <v/>
      </c>
      <c r="AW321" s="420">
        <f t="shared" si="1912"/>
        <v>0</v>
      </c>
      <c r="AX321" s="420">
        <f t="shared" si="1603"/>
        <v>0</v>
      </c>
      <c r="AY321" s="420" t="str">
        <f>IF(_tag_month_day!M317="","",_tag_month_day!M317/100)</f>
        <v/>
      </c>
      <c r="AZ321" s="420" t="str">
        <f>IF(_tag_month_day!N317="","",_tag_month_day!N317/100)</f>
        <v/>
      </c>
      <c r="BA321" s="420" t="str">
        <f>IF(_tag_month_day!O317="","",_tag_month_day!O317/100)</f>
        <v/>
      </c>
      <c r="BB321" s="496" t="str">
        <f>IF(_tag_month_day!P317="","",_tag_month_day!P317/100)</f>
        <v/>
      </c>
      <c r="BC321" s="496">
        <f t="shared" si="1604"/>
        <v>0</v>
      </c>
      <c r="BD321" s="496" t="str">
        <f>IF(_tag_month_day!Q317="","",_tag_month_day!Q317/100)</f>
        <v/>
      </c>
      <c r="BE321" s="510" t="str">
        <f>IF(_tag_month_day!R317="","",_tag_month_day!R317/100)</f>
        <v/>
      </c>
      <c r="BF321" s="413" t="str">
        <f>IF(_tag_month_day!CC317="","",_tag_month_day!CC317/100)</f>
        <v/>
      </c>
      <c r="BG321" s="511" t="e">
        <f t="shared" si="1553"/>
        <v>#VALUE!</v>
      </c>
      <c r="BH321" s="198">
        <f t="shared" si="1554"/>
        <v>0</v>
      </c>
      <c r="BI321" s="512" t="e">
        <f>IF(CX321=0,BI320,(DK321*查询!$R$5+DL321*查询!$Q$5+DM321*查询!$N$5+DN321*查询!$O$5+DO321*查询!$P$5)*AF321/CX321)</f>
        <v>#VALUE!</v>
      </c>
      <c r="BJ321" s="512" t="e">
        <f>IF(CX321=0,BJ320,(DP321*查询!$S$5+DQ321*查询!$T$5+DR321*查询!$U$5)*AF321/CX321)</f>
        <v>#VALUE!</v>
      </c>
      <c r="BK321" s="512">
        <f t="shared" si="1605"/>
        <v>1</v>
      </c>
      <c r="BL321" s="513" t="str">
        <f>IF(_cfyc_month_day!A317="","",_cfyc_month_day!A317)</f>
        <v/>
      </c>
      <c r="BM321" s="513" t="str">
        <f>IF(_cfyc_month_day!B317="","",_cfyc_month_day!B317)</f>
        <v/>
      </c>
      <c r="BN321" s="513" t="str">
        <f>IF(_cfyc_month_day!C317="","",_cfyc_month_day!C317)</f>
        <v/>
      </c>
      <c r="BO321" s="522" t="str">
        <f>IF(_cfyc_month_day!D317="","",_cfyc_month_day!D317)</f>
        <v/>
      </c>
      <c r="BP321" s="522" t="str">
        <f>IF(_cfyc_month_day!E317="","",_cfyc_month_day!E317)</f>
        <v/>
      </c>
      <c r="BQ321" s="522" t="str">
        <f>IF(_cfyc_month_day!F317="","",_cfyc_month_day!F317)</f>
        <v/>
      </c>
      <c r="BR321" s="513" t="str">
        <f>IF(_tag_month_day!T317="","",_tag_month_day!T317)</f>
        <v/>
      </c>
      <c r="BS321" s="513" t="str">
        <f>IF(_tag_month_day!U317="","",_tag_month_day!U317)</f>
        <v/>
      </c>
      <c r="BT321" s="523" t="str">
        <f t="shared" si="1606"/>
        <v/>
      </c>
      <c r="BU321" s="223" t="str">
        <f>IF(_tag_month_day!V317="","",_tag_month_day!V317)</f>
        <v/>
      </c>
      <c r="BV321" s="206" t="str">
        <f>IF(_tag_month_day!W317="","",_tag_month_day!W317)</f>
        <v/>
      </c>
      <c r="BW321" s="540" t="str">
        <f>IF(_tag_month_day!X317="","",_tag_month_day!X317)</f>
        <v/>
      </c>
      <c r="BX321" s="540" t="str">
        <f>IF(_tag_month_day!Y317="","",_tag_month_day!Y317)</f>
        <v/>
      </c>
      <c r="BY321" s="541">
        <f ca="1" t="shared" si="1607"/>
        <v>43630.2499999992</v>
      </c>
      <c r="BZ321" s="542" t="s">
        <v>215</v>
      </c>
      <c r="CA321" s="543" t="str">
        <f>IF(_jhy2_month_day!A317="","",_jhy2_month_day!A317)</f>
        <v/>
      </c>
      <c r="CB321" s="464" t="str">
        <f>IF(_jhy2_month_day!B317="","",_jhy2_month_day!B317)</f>
        <v/>
      </c>
      <c r="CC321" s="464" t="str">
        <f>IF(_jhy2_month_day!C317="","",_jhy2_month_day!C317)</f>
        <v/>
      </c>
      <c r="CD321" s="464" t="str">
        <f>IF(_jhy2_month_day!D317="","",_jhy2_month_day!D317)</f>
        <v/>
      </c>
      <c r="CE321" s="464" t="str">
        <f>IF(_jhy2_month_day!E317="","",_jhy2_month_day!E317)</f>
        <v/>
      </c>
      <c r="CF321" s="464" t="str">
        <f>IF(_jhy2_month_day!F317="","",_jhy2_month_day!F317)</f>
        <v/>
      </c>
      <c r="CG321" s="464" t="str">
        <f>IF(_jhy2_month_day!G317="","",_jhy2_month_day!G317)</f>
        <v/>
      </c>
      <c r="CH321" s="464" t="str">
        <f>IF(_jhy2_month_day!H317="","",_jhy2_month_day!H317)</f>
        <v/>
      </c>
      <c r="CI321" s="464" t="str">
        <f>IF(_jhy2_month_day!I317="","",_jhy2_month_day!I317)</f>
        <v/>
      </c>
      <c r="CJ321" s="464" t="str">
        <f>IF(_jhy2_month_day!J317="","",_jhy2_month_day!J317)</f>
        <v/>
      </c>
      <c r="CK321" s="464" t="str">
        <f>IF(_jhy2_month_day!K317="","",_jhy2_month_day!K317)</f>
        <v/>
      </c>
      <c r="CL321" s="562" t="str">
        <f>IF(_jhy2_month_day!L317="","",_jhy2_month_day!L317)</f>
        <v/>
      </c>
      <c r="CM321" s="562" t="str">
        <f>IF(_jhy2_month_day!M317="","",_jhy2_month_day!M317)</f>
        <v/>
      </c>
      <c r="CN321" s="562" t="str">
        <f>IF(_jhy2_month_day!N317="","",_jhy2_month_day!N317)</f>
        <v/>
      </c>
      <c r="CO321" s="562" t="str">
        <f>IF(_jhy2_month_day!O317="","",_jhy2_month_day!O317)</f>
        <v/>
      </c>
      <c r="CP321" s="562" t="str">
        <f>IF(_jhy2_month_day!P317="","",_jhy2_month_day!P317)</f>
        <v/>
      </c>
      <c r="CQ321" s="562" t="str">
        <f>IF(_jhy2_month_day!Q317="","",_jhy2_month_day!Q317)</f>
        <v/>
      </c>
      <c r="CR321" s="563" t="str">
        <f>IF(_jhy2_month_day!R317="","",_jhy2_month_day!R317)</f>
        <v/>
      </c>
      <c r="CS321" s="576" t="str">
        <f>IF(_jhy2_month_day!S317="","",_jhy2_month_day!S317)</f>
        <v/>
      </c>
      <c r="CT321" s="562" t="str">
        <f>IF(_jhy2_month_day!T317="","",_jhy2_month_day!T317)</f>
        <v/>
      </c>
      <c r="CU321" s="577" t="e">
        <f t="shared" si="1555"/>
        <v>#VALUE!</v>
      </c>
      <c r="CV321" s="198" t="e">
        <f t="shared" si="1556"/>
        <v>#VALUE!</v>
      </c>
      <c r="CW321" s="192" t="e">
        <f t="shared" si="1557"/>
        <v>#VALUE!</v>
      </c>
      <c r="CX321" s="192" t="e">
        <f t="shared" si="1558"/>
        <v>#VALUE!</v>
      </c>
      <c r="CY321" s="202" t="e">
        <f t="shared" si="1559"/>
        <v>#VALUE!</v>
      </c>
      <c r="CZ321" s="192" t="e">
        <f t="shared" ref="CZ321:DI321" si="1918">$AJ321*EF321</f>
        <v>#VALUE!</v>
      </c>
      <c r="DA321" s="192" t="e">
        <f t="shared" si="1918"/>
        <v>#VALUE!</v>
      </c>
      <c r="DB321" s="192" t="e">
        <f t="shared" si="1918"/>
        <v>#VALUE!</v>
      </c>
      <c r="DC321" s="192" t="e">
        <f t="shared" si="1918"/>
        <v>#VALUE!</v>
      </c>
      <c r="DD321" s="192" t="e">
        <f t="shared" si="1918"/>
        <v>#VALUE!</v>
      </c>
      <c r="DE321" s="192" t="e">
        <f t="shared" si="1918"/>
        <v>#VALUE!</v>
      </c>
      <c r="DF321" s="192" t="e">
        <f t="shared" si="1918"/>
        <v>#VALUE!</v>
      </c>
      <c r="DG321" s="192" t="e">
        <f t="shared" si="1918"/>
        <v>#VALUE!</v>
      </c>
      <c r="DH321" s="192" t="e">
        <f t="shared" si="1918"/>
        <v>#VALUE!</v>
      </c>
      <c r="DI321" s="192" t="e">
        <f t="shared" si="1918"/>
        <v>#VALUE!</v>
      </c>
      <c r="DJ321" s="192" t="e">
        <f t="shared" si="1561"/>
        <v>#VALUE!</v>
      </c>
      <c r="DK321" s="192" t="e">
        <f t="shared" si="1562"/>
        <v>#VALUE!</v>
      </c>
      <c r="DL321" s="192" t="e">
        <f t="shared" si="1563"/>
        <v>#VALUE!</v>
      </c>
      <c r="DM321" s="192" t="e">
        <f t="shared" si="1564"/>
        <v>#VALUE!</v>
      </c>
      <c r="DN321" s="192" t="e">
        <f t="shared" si="1565"/>
        <v>#VALUE!</v>
      </c>
      <c r="DO321" s="192" t="e">
        <f t="shared" si="1566"/>
        <v>#VALUE!</v>
      </c>
      <c r="DP321" s="192" t="e">
        <f t="shared" si="1567"/>
        <v>#VALUE!</v>
      </c>
      <c r="DQ321" s="192" t="e">
        <f t="shared" si="1568"/>
        <v>#VALUE!</v>
      </c>
      <c r="DR321" s="192" t="e">
        <f t="shared" si="1569"/>
        <v>#VALUE!</v>
      </c>
      <c r="DS321" s="192" t="e">
        <f t="shared" si="1570"/>
        <v>#VALUE!</v>
      </c>
      <c r="DT321" s="192" t="e">
        <f t="shared" si="1571"/>
        <v>#VALUE!</v>
      </c>
      <c r="DU321" s="192" t="e">
        <f t="shared" si="1572"/>
        <v>#VALUE!</v>
      </c>
      <c r="DV321" s="198" t="e">
        <f t="shared" si="1573"/>
        <v>#VALUE!</v>
      </c>
      <c r="DW321" s="198" t="e">
        <f t="shared" si="1574"/>
        <v>#DIV/0!</v>
      </c>
      <c r="DX321" s="198" t="e">
        <f t="shared" si="1575"/>
        <v>#DIV/0!</v>
      </c>
      <c r="DY321" s="198" t="e">
        <f t="shared" si="1576"/>
        <v>#VALUE!</v>
      </c>
      <c r="DZ321" s="198" t="e">
        <f t="shared" si="1577"/>
        <v>#VALUE!</v>
      </c>
      <c r="EA321" s="198" t="e">
        <f t="shared" si="1578"/>
        <v>#VALUE!</v>
      </c>
      <c r="EB321" s="198" t="e">
        <f t="shared" si="1579"/>
        <v>#VALUE!</v>
      </c>
      <c r="EC321" s="198" t="e">
        <f t="shared" si="1580"/>
        <v>#DIV/0!</v>
      </c>
      <c r="ED321" s="198" t="e">
        <f t="shared" si="1581"/>
        <v>#VALUE!</v>
      </c>
      <c r="EE321" s="198" t="e">
        <f t="shared" si="1582"/>
        <v>#VALUE!</v>
      </c>
      <c r="EF321" s="198" t="e">
        <f t="shared" ref="EF321:EO321" si="1919">DV321/SUM($DV321:$EE321)</f>
        <v>#VALUE!</v>
      </c>
      <c r="EG321" s="198" t="e">
        <f t="shared" si="1919"/>
        <v>#DIV/0!</v>
      </c>
      <c r="EH321" s="198" t="e">
        <f t="shared" si="1919"/>
        <v>#DIV/0!</v>
      </c>
      <c r="EI321" s="198" t="e">
        <f t="shared" si="1919"/>
        <v>#VALUE!</v>
      </c>
      <c r="EJ321" s="198" t="e">
        <f t="shared" si="1919"/>
        <v>#VALUE!</v>
      </c>
      <c r="EK321" s="198" t="e">
        <f t="shared" si="1919"/>
        <v>#VALUE!</v>
      </c>
      <c r="EL321" s="198" t="e">
        <f t="shared" si="1919"/>
        <v>#VALUE!</v>
      </c>
      <c r="EM321" s="198" t="e">
        <f t="shared" si="1919"/>
        <v>#DIV/0!</v>
      </c>
      <c r="EN321" s="198" t="e">
        <f t="shared" si="1919"/>
        <v>#VALUE!</v>
      </c>
      <c r="EO321" s="198" t="e">
        <f t="shared" si="1919"/>
        <v>#VALUE!</v>
      </c>
      <c r="EP321" s="511">
        <f t="shared" ref="EP321:EW321" si="1920">EP320</f>
        <v>0.08</v>
      </c>
      <c r="EQ321" s="511">
        <f t="shared" si="1920"/>
        <v>0.015</v>
      </c>
      <c r="ER321" s="511">
        <f t="shared" si="1920"/>
        <v>0.015</v>
      </c>
      <c r="ES321" s="511">
        <f t="shared" si="1920"/>
        <v>0.015</v>
      </c>
      <c r="ET321" s="511">
        <f t="shared" si="1920"/>
        <v>0.015</v>
      </c>
      <c r="EU321" s="511">
        <f t="shared" si="1920"/>
        <v>0.09</v>
      </c>
      <c r="EV321" s="511">
        <f t="shared" si="1920"/>
        <v>0.09</v>
      </c>
      <c r="EW321" s="511">
        <f t="shared" si="1920"/>
        <v>0.09</v>
      </c>
      <c r="EX321" s="420" t="str">
        <f>IF(_tag_month_day!AS317="","",_tag_month_day!AS317/100)</f>
        <v/>
      </c>
      <c r="EY321" s="420" t="str">
        <f>IF(_tag_month_day!AT317="","",_tag_month_day!AT317/100)</f>
        <v/>
      </c>
      <c r="EZ321" s="420" t="str">
        <f>IF(_tag_month_day!AU317="","",_tag_month_day!AU317/100)</f>
        <v/>
      </c>
      <c r="FA321" s="420" t="str">
        <f>IF(_tag_month_day!AV317="","",_tag_month_day!AV317/100)</f>
        <v/>
      </c>
      <c r="FB321" s="420" t="str">
        <f>IF(_tag_month_day!AW317="","",_tag_month_day!AW317/100)</f>
        <v/>
      </c>
      <c r="FC321" s="420" t="str">
        <f>IF(_tag_month_day!AX317="","",_tag_month_day!AX317/100)</f>
        <v/>
      </c>
      <c r="FD321" s="510">
        <f t="shared" si="1611"/>
        <v>0.33</v>
      </c>
      <c r="FE321" s="510">
        <f t="shared" si="1612"/>
        <v>0.19</v>
      </c>
      <c r="FF321" s="510">
        <f t="shared" si="1613"/>
        <v>0.003</v>
      </c>
      <c r="FG321" s="510">
        <f t="shared" si="1614"/>
        <v>0</v>
      </c>
      <c r="FH321" s="603">
        <f t="shared" si="1615"/>
        <v>0.0001</v>
      </c>
      <c r="FI321" s="510">
        <f t="shared" ref="FI321:FR321" si="1921">FI320</f>
        <v>0.41</v>
      </c>
      <c r="FJ321" s="510">
        <f t="shared" si="1921"/>
        <v>0.11</v>
      </c>
      <c r="FK321" s="510">
        <f t="shared" si="1921"/>
        <v>0.015</v>
      </c>
      <c r="FL321" s="510">
        <f t="shared" si="1921"/>
        <v>0</v>
      </c>
      <c r="FM321" s="603">
        <f t="shared" si="1921"/>
        <v>0.0001</v>
      </c>
      <c r="FN321" s="510" t="str">
        <f>IF(_tag_month_day!AY317="","",_tag_month_day!AY317/100)</f>
        <v/>
      </c>
      <c r="FO321" s="510" t="str">
        <f>IF(_tag_month_day!AZ317="","",_tag_month_day!AZ317/100)</f>
        <v/>
      </c>
      <c r="FP321" s="510" t="str">
        <f>IF(_tag_month_day!BA317="","",_tag_month_day!BA317/100)</f>
        <v/>
      </c>
      <c r="FQ321" s="510" t="str">
        <f>IF(_tag_month_day!BB317="","",_tag_month_day!BB317/100)</f>
        <v/>
      </c>
      <c r="FR321" s="603" t="str">
        <f>IF(_tag_month_day!BC317="","",_tag_month_day!BC317/100)</f>
        <v/>
      </c>
      <c r="FS321" s="510" t="str">
        <f>IF(_tag_month_day!BD317="","",_tag_month_day!BD317/100)</f>
        <v/>
      </c>
      <c r="FT321" s="510" t="str">
        <f>IF(_tag_month_day!BE317="","",_tag_month_day!BE317/100)</f>
        <v/>
      </c>
      <c r="FU321" s="510" t="str">
        <f>IF(_tag_month_day!BF317="","",_tag_month_day!BF317/100)</f>
        <v/>
      </c>
      <c r="FV321" s="510" t="str">
        <f>IF(_tag_month_day!BG317="","",_tag_month_day!BG317/100)</f>
        <v/>
      </c>
      <c r="FW321" s="603" t="str">
        <f>IF(_tag_month_day!BH317="","",_tag_month_day!BH317/100)</f>
        <v/>
      </c>
      <c r="FX321" s="510" t="str">
        <f>IF(_tag_month_day!BI317="","",_tag_month_day!BI317/100)</f>
        <v/>
      </c>
      <c r="FY321" s="510" t="str">
        <f>IF(_tag_month_day!BJ317="","",_tag_month_day!BJ317/100)</f>
        <v/>
      </c>
      <c r="FZ321" s="605" t="str">
        <f>IF(_tag_month_day!BK317="","",_tag_month_day!BK317/100)</f>
        <v/>
      </c>
      <c r="GA321" s="510" t="str">
        <f>IF(_tag_month_day!BL317="","",_tag_month_day!BL317/100)</f>
        <v/>
      </c>
      <c r="GB321" s="603" t="str">
        <f>IF(_tag_month_day!BM317="","",_tag_month_day!BM317/100)</f>
        <v/>
      </c>
      <c r="GC321" s="420" t="str">
        <f>IF(_tag_month_day!BN317="","",_tag_month_day!BN317/100)</f>
        <v/>
      </c>
      <c r="GD321" s="420" t="str">
        <f>IF(_tag_month_day!BO317="","",_tag_month_day!BO317/100)</f>
        <v/>
      </c>
      <c r="GE321" s="420" t="str">
        <f>IF(_tag_month_day!BP317="","",_tag_month_day!BP317/100)</f>
        <v/>
      </c>
      <c r="GF321" s="420" t="str">
        <f>IF(_tag_month_day!BQ317="","",_tag_month_day!BQ317/100)</f>
        <v/>
      </c>
      <c r="GG321" s="420" t="str">
        <f>IF(_tag_month_day!BR317="","",_tag_month_day!BR317/100)</f>
        <v/>
      </c>
      <c r="GH321" s="420" t="str">
        <f>IF(_tag_month_day!BS317="","",_tag_month_day!BS317/100)</f>
        <v/>
      </c>
      <c r="GI321" s="603" t="str">
        <f>IF(_tag_month_day!BT317="","",_tag_month_day!BT317/100)</f>
        <v/>
      </c>
      <c r="GJ321" s="612" t="str">
        <f>IF(_tag_month_day!BU317="","",_tag_month_day!BU317/100)</f>
        <v/>
      </c>
      <c r="GK321" s="620" t="str">
        <f>IF(_tag_month_day!BV317="",IF(_rlcf_month_day!A$2="","",_rlcf_month_day!A$2/100),_tag_month_day!BV317/100)</f>
        <v/>
      </c>
      <c r="GL321" s="620" t="str">
        <f>IF(_tag_month_day!BW317="",IF(_rlcf_month_day!B$2="","",_rlcf_month_day!B$2/100),_tag_month_day!BW317/100)</f>
        <v/>
      </c>
      <c r="GM321" s="621" t="str">
        <f>IF(_tag_month_day!BX317="",IF(_rlcf_month_day!C$2="","",_rlcf_month_day!C$2/100),_tag_month_day!BX317/100)</f>
        <v/>
      </c>
      <c r="GN321" s="620" t="str">
        <f>IF(_tag_month_day!BV317="",IF(_rlcf_month_day!A$2="","",_rlcf_month_day!A$2/100),_tag_month_day!BV317/100)</f>
        <v/>
      </c>
      <c r="GO321" s="620" t="str">
        <f>IF(_tag_month_day!BW317="",IF(_rlcf_month_day!B$2="","",_rlcf_month_day!B$2/100),_tag_month_day!BW317/100)</f>
        <v/>
      </c>
      <c r="GP321" s="620" t="str">
        <f>IF(_tag_month_day!CD317="",IF(_rlcf_month_day!E$2="","",_rlcf_month_day!E$2/100),_tag_month_day!CD317/100)</f>
        <v/>
      </c>
      <c r="GQ321" s="620" t="str">
        <f>IF(_tag_month_day!CE317="",IF(_rlcf_month_day!F$2="","",_rlcf_month_day!F$2/100),_tag_month_day!CE317/100)</f>
        <v/>
      </c>
      <c r="GR321" s="621" t="str">
        <f>IF(_tag_month_day!CF317="",IF(_rlcf_month_day!G$2="","",_rlcf_month_day!G$2/100),_tag_month_day!CF317/100)</f>
        <v/>
      </c>
      <c r="GS321" s="626">
        <f t="shared" ref="GS321:HH321" si="1922">GS320</f>
        <v>0.953</v>
      </c>
      <c r="GT321" s="626">
        <f t="shared" si="1922"/>
        <v>0.55</v>
      </c>
      <c r="GU321" s="626">
        <f t="shared" si="1922"/>
        <v>0.55</v>
      </c>
      <c r="GV321" s="626">
        <f t="shared" si="1922"/>
        <v>0.55</v>
      </c>
      <c r="GW321" s="626">
        <f t="shared" si="1922"/>
        <v>0.5</v>
      </c>
      <c r="GX321" s="626">
        <f t="shared" si="1922"/>
        <v>0.935</v>
      </c>
      <c r="GY321" s="626">
        <f t="shared" si="1922"/>
        <v>0.15</v>
      </c>
      <c r="GZ321" s="626">
        <f t="shared" si="1922"/>
        <v>1</v>
      </c>
      <c r="HA321" s="632">
        <f t="shared" si="1922"/>
        <v>0.047</v>
      </c>
      <c r="HB321" s="632">
        <f t="shared" si="1922"/>
        <v>0.45</v>
      </c>
      <c r="HC321" s="632">
        <f t="shared" si="1922"/>
        <v>0.45</v>
      </c>
      <c r="HD321" s="632">
        <f t="shared" si="1922"/>
        <v>0.45</v>
      </c>
      <c r="HE321" s="632">
        <f t="shared" si="1922"/>
        <v>0.5</v>
      </c>
      <c r="HF321" s="632">
        <f t="shared" si="1922"/>
        <v>0.065</v>
      </c>
      <c r="HG321" s="632">
        <f t="shared" si="1922"/>
        <v>0.85</v>
      </c>
      <c r="HH321" s="632">
        <f t="shared" si="1922"/>
        <v>0</v>
      </c>
      <c r="HI321" s="68" t="e">
        <f t="shared" si="1587"/>
        <v>#VALUE!</v>
      </c>
      <c r="HJ321" s="68" t="e">
        <f t="shared" si="1618"/>
        <v>#VALUE!</v>
      </c>
      <c r="HK321" s="202">
        <f t="shared" si="1619"/>
        <v>0.85</v>
      </c>
      <c r="HL321" s="464">
        <f t="shared" si="1620"/>
        <v>550000</v>
      </c>
      <c r="HM321" s="464">
        <f t="shared" si="1621"/>
        <v>480000</v>
      </c>
      <c r="HN321" s="192" t="e">
        <f t="shared" si="1588"/>
        <v>#VALUE!</v>
      </c>
      <c r="HO321" s="192" t="e">
        <f>HN321*HK321*$HO$2/HL321*1000000</f>
        <v>#VALUE!</v>
      </c>
      <c r="HP321" s="192" t="e">
        <f>HN321*HK321*$HP$2/HM321*1000000</f>
        <v>#VALUE!</v>
      </c>
    </row>
    <row r="322" customFormat="1" spans="1:224">
      <c r="A322" s="381">
        <v>317</v>
      </c>
      <c r="B322" s="54">
        <f ca="1" t="shared" si="1622"/>
        <v>43630</v>
      </c>
      <c r="C322" s="57">
        <f t="shared" si="1623"/>
        <v>0.0416666666666667</v>
      </c>
      <c r="D322" s="68" t="str">
        <f ca="1" t="shared" si="1589"/>
        <v>夜班</v>
      </c>
      <c r="E322" s="68" t="str">
        <f ca="1" t="shared" si="1590"/>
        <v>丙</v>
      </c>
      <c r="F322" s="68">
        <f ca="1">SUMPRODUCT((成本日报!$A$3:$A$95=计划!B322)*(成本日报!$B$3:$B$95=计划!$D322),成本日报!$C$3:$C$95)</f>
        <v>3</v>
      </c>
      <c r="G322" s="382">
        <f ca="1" t="shared" si="1624"/>
        <v>43630.1666666659</v>
      </c>
      <c r="H322" s="382">
        <f ca="1" t="shared" si="1591"/>
        <v>43630.1736111103</v>
      </c>
      <c r="I322" s="382">
        <f ca="1" t="shared" si="1592"/>
        <v>43630.1791666659</v>
      </c>
      <c r="J322" s="382">
        <f ca="1" t="shared" si="1593"/>
        <v>43630.2083333326</v>
      </c>
      <c r="K322" s="382">
        <f ca="1" t="shared" si="1594"/>
        <v>43630.2708333326</v>
      </c>
      <c r="L322" s="382">
        <f ca="1" t="shared" si="1595"/>
        <v>43630.2916666659</v>
      </c>
      <c r="M322" s="398" t="str">
        <f>IF(_tag_month_day!A318="","",_tag_month_day!A318)</f>
        <v/>
      </c>
      <c r="N322" s="398" t="str">
        <f>IF(_tag_month_day!B318="","",_tag_month_day!B318)</f>
        <v/>
      </c>
      <c r="O322" s="399" t="e">
        <f t="shared" si="1596"/>
        <v>#VALUE!</v>
      </c>
      <c r="P322" s="398" t="str">
        <f>IF(_tag_month_day!C318="","",_tag_month_day!C318)</f>
        <v/>
      </c>
      <c r="Q322" s="398" t="str">
        <f>IF(_tag_month_day!D318="","",_tag_month_day!D318)</f>
        <v/>
      </c>
      <c r="R322" s="416">
        <f>IF(_tag_month_day!CB318="",R321,_tag_month_day!CB318/100)</f>
        <v>0.07</v>
      </c>
      <c r="S322" s="417" t="str">
        <f>IF(_tag_month_day!E318="","",_tag_month_day!E318)</f>
        <v/>
      </c>
      <c r="T322" s="417" t="str">
        <f>IF(_tag_month_day!F318="","",_tag_month_day!F318)</f>
        <v/>
      </c>
      <c r="U322" s="418" t="e">
        <f t="shared" si="1550"/>
        <v>#VALUE!</v>
      </c>
      <c r="V322" s="53" t="e">
        <f t="shared" si="1551"/>
        <v>#VALUE!</v>
      </c>
      <c r="W322" s="419" t="str">
        <f>IF(_jhy_month_day!A318="","",_jhy_month_day!A318)</f>
        <v/>
      </c>
      <c r="X322" s="420" t="str">
        <f>IF(_jhy_month_day!B318="","",_jhy_month_day!B318/100)</f>
        <v/>
      </c>
      <c r="Y322" s="420" t="str">
        <f>IF(_jhy_month_day!C318="","",_jhy_month_day!C318/100)</f>
        <v/>
      </c>
      <c r="Z322" s="439">
        <f t="shared" si="1641"/>
        <v>80</v>
      </c>
      <c r="AA322" s="440" t="str">
        <f>IF(_tag_month_day!G318="","",_tag_month_day!G318/100)</f>
        <v/>
      </c>
      <c r="AB322" s="440" t="str">
        <f>IF(_tag_month_day!H318="","",_tag_month_day!H318/100)</f>
        <v/>
      </c>
      <c r="AC322" s="193">
        <f t="shared" si="1597"/>
        <v>1.59963432013121</v>
      </c>
      <c r="AD322" s="441" t="str">
        <f t="shared" si="1598"/>
        <v/>
      </c>
      <c r="AE322" s="442" t="str">
        <f t="shared" si="1599"/>
        <v/>
      </c>
      <c r="AF322" s="443">
        <v>1</v>
      </c>
      <c r="AG322" s="68" t="str">
        <f>IF(_duihao_month_day!A318="","",_duihao_month_day!A318)</f>
        <v/>
      </c>
      <c r="AH322" s="463">
        <f>IF(_gyk_month_day!B318="",AH321,_gyk_month_day!B318)</f>
        <v>820</v>
      </c>
      <c r="AI322" s="464"/>
      <c r="AJ322" s="68" t="str">
        <f>IF(_tag_month_day!I318="","",_tag_month_day!I318)</f>
        <v/>
      </c>
      <c r="AK322" s="465" t="str">
        <f>IF(_tzyy_month_day!A318="","",_tzyy_month_day!A318)</f>
        <v/>
      </c>
      <c r="AL322" s="465" t="str">
        <f>IF(_tzyy_month_day!B318="","",_tzyy_month_day!B318)</f>
        <v/>
      </c>
      <c r="AM322" s="465" t="str">
        <f>IF(_tzyy_month_day!C318="","",_tzyy_month_day!C318)</f>
        <v/>
      </c>
      <c r="AN322" s="466" t="str">
        <f>IF(_tag_month_day!CG318="","",_tag_month_day!CG318)</f>
        <v/>
      </c>
      <c r="AO322" s="466" t="str">
        <f>IF(_tag_month_day!CH318="","",_tag_month_day!CH318)</f>
        <v/>
      </c>
      <c r="AP322" s="486" t="e">
        <f t="shared" si="1600"/>
        <v>#VALUE!</v>
      </c>
      <c r="AQ322" s="487" t="str">
        <f>IF(_tag_month_day!J318="","",_tag_month_day!J318/100)</f>
        <v/>
      </c>
      <c r="AR322" s="488">
        <f t="shared" si="1601"/>
        <v>1.3</v>
      </c>
      <c r="AS322" s="489" t="e">
        <f t="shared" si="1552"/>
        <v>#VALUE!</v>
      </c>
      <c r="AT322" s="489">
        <f t="shared" si="1602"/>
        <v>0</v>
      </c>
      <c r="AU322" s="490" t="str">
        <f>IF(_tag_month_day!K318="","",_tag_month_day!K318)</f>
        <v/>
      </c>
      <c r="AV322" s="491" t="str">
        <f>IF(_tag_month_day!L318="","",_tag_month_day!L318/100)</f>
        <v/>
      </c>
      <c r="AW322" s="420">
        <f t="shared" si="1912"/>
        <v>0</v>
      </c>
      <c r="AX322" s="420">
        <f t="shared" si="1603"/>
        <v>0</v>
      </c>
      <c r="AY322" s="420" t="str">
        <f>IF(_tag_month_day!M318="","",_tag_month_day!M318/100)</f>
        <v/>
      </c>
      <c r="AZ322" s="420" t="str">
        <f>IF(_tag_month_day!N318="","",_tag_month_day!N318/100)</f>
        <v/>
      </c>
      <c r="BA322" s="420" t="str">
        <f>IF(_tag_month_day!O318="","",_tag_month_day!O318/100)</f>
        <v/>
      </c>
      <c r="BB322" s="496" t="str">
        <f>IF(_tag_month_day!P318="","",_tag_month_day!P318/100)</f>
        <v/>
      </c>
      <c r="BC322" s="496">
        <f t="shared" si="1604"/>
        <v>0</v>
      </c>
      <c r="BD322" s="496" t="str">
        <f>IF(_tag_month_day!Q318="","",_tag_month_day!Q318/100)</f>
        <v/>
      </c>
      <c r="BE322" s="510" t="str">
        <f>IF(_tag_month_day!R318="","",_tag_month_day!R318/100)</f>
        <v/>
      </c>
      <c r="BF322" s="413" t="str">
        <f>IF(_tag_month_day!CC318="","",_tag_month_day!CC318/100)</f>
        <v/>
      </c>
      <c r="BG322" s="511" t="e">
        <f t="shared" si="1553"/>
        <v>#VALUE!</v>
      </c>
      <c r="BH322" s="198">
        <f t="shared" si="1554"/>
        <v>0</v>
      </c>
      <c r="BI322" s="512" t="e">
        <f>IF(CX322=0,BI321,(DK322*查询!$R$5+DL322*查询!$Q$5+DM322*查询!$N$5+DN322*查询!$O$5+DO322*查询!$P$5)*AF322/CX322)</f>
        <v>#VALUE!</v>
      </c>
      <c r="BJ322" s="512" t="e">
        <f>IF(CX322=0,BJ321,(DP322*查询!$S$5+DQ322*查询!$T$5+DR322*查询!$U$5)*AF322/CX322)</f>
        <v>#VALUE!</v>
      </c>
      <c r="BK322" s="512">
        <f t="shared" si="1605"/>
        <v>1</v>
      </c>
      <c r="BL322" s="513" t="str">
        <f>IF(_cfyc_month_day!A318="","",_cfyc_month_day!A318)</f>
        <v/>
      </c>
      <c r="BM322" s="513" t="str">
        <f>IF(_cfyc_month_day!B318="","",_cfyc_month_day!B318)</f>
        <v/>
      </c>
      <c r="BN322" s="513" t="str">
        <f>IF(_cfyc_month_day!C318="","",_cfyc_month_day!C318)</f>
        <v/>
      </c>
      <c r="BO322" s="522" t="str">
        <f>IF(_cfyc_month_day!D318="","",_cfyc_month_day!D318)</f>
        <v/>
      </c>
      <c r="BP322" s="522" t="str">
        <f>IF(_cfyc_month_day!E318="","",_cfyc_month_day!E318)</f>
        <v/>
      </c>
      <c r="BQ322" s="522" t="str">
        <f>IF(_cfyc_month_day!F318="","",_cfyc_month_day!F318)</f>
        <v/>
      </c>
      <c r="BR322" s="513" t="str">
        <f>IF(_tag_month_day!T318="","",_tag_month_day!T318)</f>
        <v/>
      </c>
      <c r="BS322" s="513" t="str">
        <f>IF(_tag_month_day!U318="","",_tag_month_day!U318)</f>
        <v/>
      </c>
      <c r="BT322" s="523" t="str">
        <f t="shared" si="1606"/>
        <v/>
      </c>
      <c r="BU322" s="223" t="str">
        <f>IF(_tag_month_day!V318="","",_tag_month_day!V318)</f>
        <v/>
      </c>
      <c r="BV322" s="206" t="str">
        <f>IF(_tag_month_day!W318="","",_tag_month_day!W318)</f>
        <v/>
      </c>
      <c r="BW322" s="540" t="str">
        <f>IF(_tag_month_day!X318="","",_tag_month_day!X318)</f>
        <v/>
      </c>
      <c r="BX322" s="540" t="str">
        <f>IF(_tag_month_day!Y318="","",_tag_month_day!Y318)</f>
        <v/>
      </c>
      <c r="BY322" s="541">
        <f ca="1" t="shared" si="1607"/>
        <v>43630.2916666659</v>
      </c>
      <c r="BZ322" s="542"/>
      <c r="CA322" s="543" t="str">
        <f>IF(_jhy2_month_day!A318="","",_jhy2_month_day!A318)</f>
        <v/>
      </c>
      <c r="CB322" s="464" t="str">
        <f>IF(_jhy2_month_day!B318="","",_jhy2_month_day!B318)</f>
        <v/>
      </c>
      <c r="CC322" s="464" t="str">
        <f>IF(_jhy2_month_day!C318="","",_jhy2_month_day!C318)</f>
        <v/>
      </c>
      <c r="CD322" s="464" t="str">
        <f>IF(_jhy2_month_day!D318="","",_jhy2_month_day!D318)</f>
        <v/>
      </c>
      <c r="CE322" s="464" t="str">
        <f>IF(_jhy2_month_day!E318="","",_jhy2_month_day!E318)</f>
        <v/>
      </c>
      <c r="CF322" s="464" t="str">
        <f>IF(_jhy2_month_day!F318="","",_jhy2_month_day!F318)</f>
        <v/>
      </c>
      <c r="CG322" s="464" t="str">
        <f>IF(_jhy2_month_day!G318="","",_jhy2_month_day!G318)</f>
        <v/>
      </c>
      <c r="CH322" s="464" t="str">
        <f>IF(_jhy2_month_day!H318="","",_jhy2_month_day!H318)</f>
        <v/>
      </c>
      <c r="CI322" s="464" t="str">
        <f>IF(_jhy2_month_day!I318="","",_jhy2_month_day!I318)</f>
        <v/>
      </c>
      <c r="CJ322" s="464" t="str">
        <f>IF(_jhy2_month_day!J318="","",_jhy2_month_day!J318)</f>
        <v/>
      </c>
      <c r="CK322" s="464" t="str">
        <f>IF(_jhy2_month_day!K318="","",_jhy2_month_day!K318)</f>
        <v/>
      </c>
      <c r="CL322" s="562" t="str">
        <f>IF(_jhy2_month_day!L318="","",_jhy2_month_day!L318)</f>
        <v/>
      </c>
      <c r="CM322" s="562" t="str">
        <f>IF(_jhy2_month_day!M318="","",_jhy2_month_day!M318)</f>
        <v/>
      </c>
      <c r="CN322" s="562" t="str">
        <f>IF(_jhy2_month_day!N318="","",_jhy2_month_day!N318)</f>
        <v/>
      </c>
      <c r="CO322" s="562" t="str">
        <f>IF(_jhy2_month_day!O318="","",_jhy2_month_day!O318)</f>
        <v/>
      </c>
      <c r="CP322" s="562" t="str">
        <f>IF(_jhy2_month_day!P318="","",_jhy2_month_day!P318)</f>
        <v/>
      </c>
      <c r="CQ322" s="562" t="str">
        <f>IF(_jhy2_month_day!Q318="","",_jhy2_month_day!Q318)</f>
        <v/>
      </c>
      <c r="CR322" s="563" t="str">
        <f>IF(_jhy2_month_day!R318="","",_jhy2_month_day!R318)</f>
        <v/>
      </c>
      <c r="CS322" s="576" t="str">
        <f>IF(_jhy2_month_day!S318="","",_jhy2_month_day!S318)</f>
        <v/>
      </c>
      <c r="CT322" s="562" t="str">
        <f>IF(_jhy2_month_day!T318="","",_jhy2_month_day!T318)</f>
        <v/>
      </c>
      <c r="CU322" s="577" t="e">
        <f t="shared" si="1555"/>
        <v>#VALUE!</v>
      </c>
      <c r="CV322" s="198" t="e">
        <f t="shared" si="1556"/>
        <v>#VALUE!</v>
      </c>
      <c r="CW322" s="192" t="e">
        <f t="shared" si="1557"/>
        <v>#VALUE!</v>
      </c>
      <c r="CX322" s="192" t="e">
        <f t="shared" si="1558"/>
        <v>#VALUE!</v>
      </c>
      <c r="CY322" s="202" t="e">
        <f t="shared" si="1559"/>
        <v>#VALUE!</v>
      </c>
      <c r="CZ322" s="192" t="e">
        <f t="shared" ref="CZ322:DI322" si="1923">$AJ322*EF322</f>
        <v>#VALUE!</v>
      </c>
      <c r="DA322" s="192" t="e">
        <f t="shared" si="1923"/>
        <v>#VALUE!</v>
      </c>
      <c r="DB322" s="192" t="e">
        <f t="shared" si="1923"/>
        <v>#VALUE!</v>
      </c>
      <c r="DC322" s="192" t="e">
        <f t="shared" si="1923"/>
        <v>#VALUE!</v>
      </c>
      <c r="DD322" s="192" t="e">
        <f t="shared" si="1923"/>
        <v>#VALUE!</v>
      </c>
      <c r="DE322" s="192" t="e">
        <f t="shared" si="1923"/>
        <v>#VALUE!</v>
      </c>
      <c r="DF322" s="192" t="e">
        <f t="shared" si="1923"/>
        <v>#VALUE!</v>
      </c>
      <c r="DG322" s="192" t="e">
        <f t="shared" si="1923"/>
        <v>#VALUE!</v>
      </c>
      <c r="DH322" s="192" t="e">
        <f t="shared" si="1923"/>
        <v>#VALUE!</v>
      </c>
      <c r="DI322" s="192" t="e">
        <f t="shared" si="1923"/>
        <v>#VALUE!</v>
      </c>
      <c r="DJ322" s="192" t="e">
        <f t="shared" si="1561"/>
        <v>#VALUE!</v>
      </c>
      <c r="DK322" s="192" t="e">
        <f t="shared" si="1562"/>
        <v>#VALUE!</v>
      </c>
      <c r="DL322" s="192" t="e">
        <f t="shared" si="1563"/>
        <v>#VALUE!</v>
      </c>
      <c r="DM322" s="192" t="e">
        <f t="shared" si="1564"/>
        <v>#VALUE!</v>
      </c>
      <c r="DN322" s="192" t="e">
        <f t="shared" si="1565"/>
        <v>#VALUE!</v>
      </c>
      <c r="DO322" s="192" t="e">
        <f t="shared" si="1566"/>
        <v>#VALUE!</v>
      </c>
      <c r="DP322" s="192" t="e">
        <f t="shared" si="1567"/>
        <v>#VALUE!</v>
      </c>
      <c r="DQ322" s="192" t="e">
        <f t="shared" si="1568"/>
        <v>#VALUE!</v>
      </c>
      <c r="DR322" s="192" t="e">
        <f t="shared" si="1569"/>
        <v>#VALUE!</v>
      </c>
      <c r="DS322" s="192" t="e">
        <f t="shared" si="1570"/>
        <v>#VALUE!</v>
      </c>
      <c r="DT322" s="192" t="e">
        <f t="shared" si="1571"/>
        <v>#VALUE!</v>
      </c>
      <c r="DU322" s="192" t="e">
        <f t="shared" si="1572"/>
        <v>#VALUE!</v>
      </c>
      <c r="DV322" s="198" t="e">
        <f t="shared" si="1573"/>
        <v>#VALUE!</v>
      </c>
      <c r="DW322" s="198" t="e">
        <f t="shared" si="1574"/>
        <v>#DIV/0!</v>
      </c>
      <c r="DX322" s="198" t="e">
        <f t="shared" si="1575"/>
        <v>#DIV/0!</v>
      </c>
      <c r="DY322" s="198" t="e">
        <f t="shared" si="1576"/>
        <v>#VALUE!</v>
      </c>
      <c r="DZ322" s="198" t="e">
        <f t="shared" si="1577"/>
        <v>#VALUE!</v>
      </c>
      <c r="EA322" s="198" t="e">
        <f t="shared" si="1578"/>
        <v>#VALUE!</v>
      </c>
      <c r="EB322" s="198" t="e">
        <f t="shared" si="1579"/>
        <v>#VALUE!</v>
      </c>
      <c r="EC322" s="198" t="e">
        <f t="shared" si="1580"/>
        <v>#DIV/0!</v>
      </c>
      <c r="ED322" s="198" t="e">
        <f t="shared" si="1581"/>
        <v>#VALUE!</v>
      </c>
      <c r="EE322" s="198" t="e">
        <f t="shared" si="1582"/>
        <v>#VALUE!</v>
      </c>
      <c r="EF322" s="198" t="e">
        <f t="shared" ref="EF322:EO322" si="1924">DV322/SUM($DV322:$EE322)</f>
        <v>#VALUE!</v>
      </c>
      <c r="EG322" s="198" t="e">
        <f t="shared" si="1924"/>
        <v>#DIV/0!</v>
      </c>
      <c r="EH322" s="198" t="e">
        <f t="shared" si="1924"/>
        <v>#DIV/0!</v>
      </c>
      <c r="EI322" s="198" t="e">
        <f t="shared" si="1924"/>
        <v>#VALUE!</v>
      </c>
      <c r="EJ322" s="198" t="e">
        <f t="shared" si="1924"/>
        <v>#VALUE!</v>
      </c>
      <c r="EK322" s="198" t="e">
        <f t="shared" si="1924"/>
        <v>#VALUE!</v>
      </c>
      <c r="EL322" s="198" t="e">
        <f t="shared" si="1924"/>
        <v>#VALUE!</v>
      </c>
      <c r="EM322" s="198" t="e">
        <f t="shared" si="1924"/>
        <v>#DIV/0!</v>
      </c>
      <c r="EN322" s="198" t="e">
        <f t="shared" si="1924"/>
        <v>#VALUE!</v>
      </c>
      <c r="EO322" s="198" t="e">
        <f t="shared" si="1924"/>
        <v>#VALUE!</v>
      </c>
      <c r="EP322" s="511">
        <f t="shared" ref="EP322:EW322" si="1925">EP321</f>
        <v>0.08</v>
      </c>
      <c r="EQ322" s="511">
        <f t="shared" si="1925"/>
        <v>0.015</v>
      </c>
      <c r="ER322" s="511">
        <f t="shared" si="1925"/>
        <v>0.015</v>
      </c>
      <c r="ES322" s="511">
        <f t="shared" si="1925"/>
        <v>0.015</v>
      </c>
      <c r="ET322" s="511">
        <f t="shared" si="1925"/>
        <v>0.015</v>
      </c>
      <c r="EU322" s="511">
        <f t="shared" si="1925"/>
        <v>0.09</v>
      </c>
      <c r="EV322" s="511">
        <f t="shared" si="1925"/>
        <v>0.09</v>
      </c>
      <c r="EW322" s="511">
        <f t="shared" si="1925"/>
        <v>0.09</v>
      </c>
      <c r="EX322" s="420" t="str">
        <f>IF(_tag_month_day!AS318="","",_tag_month_day!AS318/100)</f>
        <v/>
      </c>
      <c r="EY322" s="420" t="str">
        <f>IF(_tag_month_day!AT318="","",_tag_month_day!AT318/100)</f>
        <v/>
      </c>
      <c r="EZ322" s="420" t="str">
        <f>IF(_tag_month_day!AU318="","",_tag_month_day!AU318/100)</f>
        <v/>
      </c>
      <c r="FA322" s="420" t="str">
        <f>IF(_tag_month_day!AV318="","",_tag_month_day!AV318/100)</f>
        <v/>
      </c>
      <c r="FB322" s="420" t="str">
        <f>IF(_tag_month_day!AW318="","",_tag_month_day!AW318/100)</f>
        <v/>
      </c>
      <c r="FC322" s="420" t="str">
        <f>IF(_tag_month_day!AX318="","",_tag_month_day!AX318/100)</f>
        <v/>
      </c>
      <c r="FD322" s="510">
        <f t="shared" si="1611"/>
        <v>0.33</v>
      </c>
      <c r="FE322" s="510">
        <f t="shared" si="1612"/>
        <v>0.19</v>
      </c>
      <c r="FF322" s="510">
        <f t="shared" si="1613"/>
        <v>0.003</v>
      </c>
      <c r="FG322" s="510">
        <f t="shared" si="1614"/>
        <v>0</v>
      </c>
      <c r="FH322" s="603">
        <f t="shared" si="1615"/>
        <v>0.0001</v>
      </c>
      <c r="FI322" s="510">
        <f t="shared" ref="FI322:FR322" si="1926">FI321</f>
        <v>0.41</v>
      </c>
      <c r="FJ322" s="510">
        <f t="shared" si="1926"/>
        <v>0.11</v>
      </c>
      <c r="FK322" s="510">
        <f t="shared" si="1926"/>
        <v>0.015</v>
      </c>
      <c r="FL322" s="510">
        <f t="shared" si="1926"/>
        <v>0</v>
      </c>
      <c r="FM322" s="603">
        <f t="shared" si="1926"/>
        <v>0.0001</v>
      </c>
      <c r="FN322" s="510" t="str">
        <f>IF(_tag_month_day!AY318="","",_tag_month_day!AY318/100)</f>
        <v/>
      </c>
      <c r="FO322" s="510" t="str">
        <f>IF(_tag_month_day!AZ318="","",_tag_month_day!AZ318/100)</f>
        <v/>
      </c>
      <c r="FP322" s="510" t="str">
        <f>IF(_tag_month_day!BA318="","",_tag_month_day!BA318/100)</f>
        <v/>
      </c>
      <c r="FQ322" s="510" t="str">
        <f>IF(_tag_month_day!BB318="","",_tag_month_day!BB318/100)</f>
        <v/>
      </c>
      <c r="FR322" s="603" t="str">
        <f>IF(_tag_month_day!BC318="","",_tag_month_day!BC318/100)</f>
        <v/>
      </c>
      <c r="FS322" s="510" t="str">
        <f>IF(_tag_month_day!BD318="","",_tag_month_day!BD318/100)</f>
        <v/>
      </c>
      <c r="FT322" s="510" t="str">
        <f>IF(_tag_month_day!BE318="","",_tag_month_day!BE318/100)</f>
        <v/>
      </c>
      <c r="FU322" s="510" t="str">
        <f>IF(_tag_month_day!BF318="","",_tag_month_day!BF318/100)</f>
        <v/>
      </c>
      <c r="FV322" s="510" t="str">
        <f>IF(_tag_month_day!BG318="","",_tag_month_day!BG318/100)</f>
        <v/>
      </c>
      <c r="FW322" s="603" t="str">
        <f>IF(_tag_month_day!BH318="","",_tag_month_day!BH318/100)</f>
        <v/>
      </c>
      <c r="FX322" s="510" t="str">
        <f>IF(_tag_month_day!BI318="","",_tag_month_day!BI318/100)</f>
        <v/>
      </c>
      <c r="FY322" s="510" t="str">
        <f>IF(_tag_month_day!BJ318="","",_tag_month_day!BJ318/100)</f>
        <v/>
      </c>
      <c r="FZ322" s="605" t="str">
        <f>IF(_tag_month_day!BK318="","",_tag_month_day!BK318/100)</f>
        <v/>
      </c>
      <c r="GA322" s="510" t="str">
        <f>IF(_tag_month_day!BL318="","",_tag_month_day!BL318/100)</f>
        <v/>
      </c>
      <c r="GB322" s="603" t="str">
        <f>IF(_tag_month_day!BM318="","",_tag_month_day!BM318/100)</f>
        <v/>
      </c>
      <c r="GC322" s="420" t="str">
        <f>IF(_tag_month_day!BN318="","",_tag_month_day!BN318/100)</f>
        <v/>
      </c>
      <c r="GD322" s="420" t="str">
        <f>IF(_tag_month_day!BO318="","",_tag_month_day!BO318/100)</f>
        <v/>
      </c>
      <c r="GE322" s="420" t="str">
        <f>IF(_tag_month_day!BP318="","",_tag_month_day!BP318/100)</f>
        <v/>
      </c>
      <c r="GF322" s="420" t="str">
        <f>IF(_tag_month_day!BQ318="","",_tag_month_day!BQ318/100)</f>
        <v/>
      </c>
      <c r="GG322" s="420" t="str">
        <f>IF(_tag_month_day!BR318="","",_tag_month_day!BR318/100)</f>
        <v/>
      </c>
      <c r="GH322" s="420" t="str">
        <f>IF(_tag_month_day!BS318="","",_tag_month_day!BS318/100)</f>
        <v/>
      </c>
      <c r="GI322" s="603" t="str">
        <f>IF(_tag_month_day!BT318="","",_tag_month_day!BT318/100)</f>
        <v/>
      </c>
      <c r="GJ322" s="612" t="str">
        <f>IF(_tag_month_day!BU318="","",_tag_month_day!BU318/100)</f>
        <v/>
      </c>
      <c r="GK322" s="620" t="str">
        <f>IF(_tag_month_day!BV318="",IF(_rlcf_month_day!A$2="","",_rlcf_month_day!A$2/100),_tag_month_day!BV318/100)</f>
        <v/>
      </c>
      <c r="GL322" s="620" t="str">
        <f>IF(_tag_month_day!BW318="",IF(_rlcf_month_day!B$2="","",_rlcf_month_day!B$2/100),_tag_month_day!BW318/100)</f>
        <v/>
      </c>
      <c r="GM322" s="621" t="str">
        <f>IF(_tag_month_day!BX318="",IF(_rlcf_month_day!C$2="","",_rlcf_month_day!C$2/100),_tag_month_day!BX318/100)</f>
        <v/>
      </c>
      <c r="GN322" s="620" t="str">
        <f>IF(_tag_month_day!BV318="",IF(_rlcf_month_day!A$2="","",_rlcf_month_day!A$2/100),_tag_month_day!BV318/100)</f>
        <v/>
      </c>
      <c r="GO322" s="620" t="str">
        <f>IF(_tag_month_day!BW318="",IF(_rlcf_month_day!B$2="","",_rlcf_month_day!B$2/100),_tag_month_day!BW318/100)</f>
        <v/>
      </c>
      <c r="GP322" s="620" t="str">
        <f>IF(_tag_month_day!CD318="",IF(_rlcf_month_day!E$2="","",_rlcf_month_day!E$2/100),_tag_month_day!CD318/100)</f>
        <v/>
      </c>
      <c r="GQ322" s="620" t="str">
        <f>IF(_tag_month_day!CE318="",IF(_rlcf_month_day!F$2="","",_rlcf_month_day!F$2/100),_tag_month_day!CE318/100)</f>
        <v/>
      </c>
      <c r="GR322" s="621" t="str">
        <f>IF(_tag_month_day!CF318="",IF(_rlcf_month_day!G$2="","",_rlcf_month_day!G$2/100),_tag_month_day!CF318/100)</f>
        <v/>
      </c>
      <c r="GS322" s="626">
        <f t="shared" ref="GS322:HH322" si="1927">GS321</f>
        <v>0.953</v>
      </c>
      <c r="GT322" s="626">
        <f t="shared" si="1927"/>
        <v>0.55</v>
      </c>
      <c r="GU322" s="626">
        <f t="shared" si="1927"/>
        <v>0.55</v>
      </c>
      <c r="GV322" s="626">
        <f t="shared" si="1927"/>
        <v>0.55</v>
      </c>
      <c r="GW322" s="626">
        <f t="shared" si="1927"/>
        <v>0.5</v>
      </c>
      <c r="GX322" s="626">
        <f t="shared" si="1927"/>
        <v>0.935</v>
      </c>
      <c r="GY322" s="626">
        <f t="shared" si="1927"/>
        <v>0.15</v>
      </c>
      <c r="GZ322" s="626">
        <f t="shared" si="1927"/>
        <v>1</v>
      </c>
      <c r="HA322" s="632">
        <f t="shared" si="1927"/>
        <v>0.047</v>
      </c>
      <c r="HB322" s="632">
        <f t="shared" si="1927"/>
        <v>0.45</v>
      </c>
      <c r="HC322" s="632">
        <f t="shared" si="1927"/>
        <v>0.45</v>
      </c>
      <c r="HD322" s="632">
        <f t="shared" si="1927"/>
        <v>0.45</v>
      </c>
      <c r="HE322" s="632">
        <f t="shared" si="1927"/>
        <v>0.5</v>
      </c>
      <c r="HF322" s="632">
        <f t="shared" si="1927"/>
        <v>0.065</v>
      </c>
      <c r="HG322" s="632">
        <f t="shared" si="1927"/>
        <v>0.85</v>
      </c>
      <c r="HH322" s="632">
        <f t="shared" si="1927"/>
        <v>0</v>
      </c>
      <c r="HI322" s="68">
        <f t="shared" si="1587"/>
        <v>0</v>
      </c>
      <c r="HJ322" s="68" t="e">
        <f t="shared" si="1618"/>
        <v>#VALUE!</v>
      </c>
      <c r="HK322" s="202">
        <f t="shared" si="1619"/>
        <v>0.85</v>
      </c>
      <c r="HL322" s="464">
        <f t="shared" si="1620"/>
        <v>550000</v>
      </c>
      <c r="HM322" s="464">
        <f t="shared" si="1621"/>
        <v>480000</v>
      </c>
      <c r="HN322" s="192" t="e">
        <f t="shared" si="1588"/>
        <v>#VALUE!</v>
      </c>
      <c r="HO322" s="192" t="e">
        <f>HN322*HK322*$HO$2/HL322*1000000</f>
        <v>#VALUE!</v>
      </c>
      <c r="HP322" s="192" t="e">
        <f>HN322*HK322*$HP$2/HM322*1000000</f>
        <v>#VALUE!</v>
      </c>
    </row>
    <row r="323" customFormat="1" spans="1:224">
      <c r="A323" s="381">
        <v>318</v>
      </c>
      <c r="B323" s="54">
        <f ca="1" t="shared" si="1622"/>
        <v>43630</v>
      </c>
      <c r="C323" s="57">
        <f t="shared" si="1623"/>
        <v>0.0416666666666667</v>
      </c>
      <c r="D323" s="68" t="str">
        <f ca="1" t="shared" si="1589"/>
        <v>夜班</v>
      </c>
      <c r="E323" s="68" t="str">
        <f ca="1" t="shared" si="1590"/>
        <v>丙</v>
      </c>
      <c r="F323" s="68">
        <f ca="1">SUMPRODUCT((成本日报!$A$3:$A$95=计划!B323)*(成本日报!$B$3:$B$95=计划!$D323),成本日报!$C$3:$C$95)</f>
        <v>3</v>
      </c>
      <c r="G323" s="382">
        <f ca="1" t="shared" si="1624"/>
        <v>43630.2083333326</v>
      </c>
      <c r="H323" s="382">
        <f ca="1" t="shared" si="1591"/>
        <v>43630.215277777</v>
      </c>
      <c r="I323" s="382">
        <f ca="1" t="shared" si="1592"/>
        <v>43630.2208333326</v>
      </c>
      <c r="J323" s="382">
        <f ca="1" t="shared" si="1593"/>
        <v>43630.2499999992</v>
      </c>
      <c r="K323" s="382">
        <f ca="1" t="shared" si="1594"/>
        <v>43630.3124999992</v>
      </c>
      <c r="L323" s="382">
        <f ca="1" t="shared" si="1595"/>
        <v>43630.3333333326</v>
      </c>
      <c r="M323" s="398" t="str">
        <f>IF(_tag_month_day!A319="","",_tag_month_day!A319)</f>
        <v/>
      </c>
      <c r="N323" s="398" t="str">
        <f>IF(_tag_month_day!B319="","",_tag_month_day!B319)</f>
        <v/>
      </c>
      <c r="O323" s="399" t="e">
        <f t="shared" si="1596"/>
        <v>#VALUE!</v>
      </c>
      <c r="P323" s="398" t="str">
        <f>IF(_tag_month_day!C319="","",_tag_month_day!C319)</f>
        <v/>
      </c>
      <c r="Q323" s="398" t="str">
        <f>IF(_tag_month_day!D319="","",_tag_month_day!D319)</f>
        <v/>
      </c>
      <c r="R323" s="416">
        <f>IF(_tag_month_day!CB319="",R322,_tag_month_day!CB319/100)</f>
        <v>0.07</v>
      </c>
      <c r="S323" s="417" t="str">
        <f>IF(_tag_month_day!E319="","",_tag_month_day!E319)</f>
        <v/>
      </c>
      <c r="T323" s="417" t="str">
        <f>IF(_tag_month_day!F319="","",_tag_month_day!F319)</f>
        <v/>
      </c>
      <c r="U323" s="418" t="e">
        <f t="shared" si="1550"/>
        <v>#VALUE!</v>
      </c>
      <c r="V323" s="53" t="e">
        <f t="shared" si="1551"/>
        <v>#VALUE!</v>
      </c>
      <c r="W323" s="419" t="str">
        <f>IF(_jhy_month_day!A319="","",_jhy_month_day!A319)</f>
        <v/>
      </c>
      <c r="X323" s="420" t="str">
        <f>IF(_jhy_month_day!B319="","",_jhy_month_day!B319/100)</f>
        <v/>
      </c>
      <c r="Y323" s="420" t="str">
        <f>IF(_jhy_month_day!C319="","",_jhy_month_day!C319/100)</f>
        <v/>
      </c>
      <c r="Z323" s="439">
        <f t="shared" si="1641"/>
        <v>80</v>
      </c>
      <c r="AA323" s="440" t="str">
        <f>IF(_tag_month_day!G319="","",_tag_month_day!G319/100)</f>
        <v/>
      </c>
      <c r="AB323" s="440" t="str">
        <f>IF(_tag_month_day!H319="","",_tag_month_day!H319/100)</f>
        <v/>
      </c>
      <c r="AC323" s="193">
        <f t="shared" si="1597"/>
        <v>1.59963432013121</v>
      </c>
      <c r="AD323" s="441" t="str">
        <f t="shared" si="1598"/>
        <v/>
      </c>
      <c r="AE323" s="442" t="str">
        <f t="shared" si="1599"/>
        <v/>
      </c>
      <c r="AF323" s="443">
        <v>1</v>
      </c>
      <c r="AG323" s="68" t="str">
        <f>IF(_duihao_month_day!A319="","",_duihao_month_day!A319)</f>
        <v/>
      </c>
      <c r="AH323" s="463">
        <f>IF(_gyk_month_day!B319="",AH322,_gyk_month_day!B319)</f>
        <v>820</v>
      </c>
      <c r="AI323" s="464"/>
      <c r="AJ323" s="68" t="str">
        <f>IF(_tag_month_day!I319="","",_tag_month_day!I319)</f>
        <v/>
      </c>
      <c r="AK323" s="465" t="str">
        <f>IF(_tzyy_month_day!A319="","",_tzyy_month_day!A319)</f>
        <v/>
      </c>
      <c r="AL323" s="465" t="str">
        <f>IF(_tzyy_month_day!B319="","",_tzyy_month_day!B319)</f>
        <v/>
      </c>
      <c r="AM323" s="465" t="str">
        <f>IF(_tzyy_month_day!C319="","",_tzyy_month_day!C319)</f>
        <v/>
      </c>
      <c r="AN323" s="466" t="str">
        <f>IF(_tag_month_day!CG319="","",_tag_month_day!CG319)</f>
        <v/>
      </c>
      <c r="AO323" s="466" t="str">
        <f>IF(_tag_month_day!CH319="","",_tag_month_day!CH319)</f>
        <v/>
      </c>
      <c r="AP323" s="486" t="e">
        <f t="shared" si="1600"/>
        <v>#VALUE!</v>
      </c>
      <c r="AQ323" s="487" t="str">
        <f>IF(_tag_month_day!J319="","",_tag_month_day!J319/100)</f>
        <v/>
      </c>
      <c r="AR323" s="488">
        <f t="shared" si="1601"/>
        <v>1.3</v>
      </c>
      <c r="AS323" s="489" t="e">
        <f t="shared" si="1552"/>
        <v>#VALUE!</v>
      </c>
      <c r="AT323" s="489">
        <f t="shared" si="1602"/>
        <v>0</v>
      </c>
      <c r="AU323" s="490" t="str">
        <f>IF(_tag_month_day!K319="","",_tag_month_day!K319)</f>
        <v/>
      </c>
      <c r="AV323" s="491" t="str">
        <f>IF(_tag_month_day!L319="","",_tag_month_day!L319/100)</f>
        <v/>
      </c>
      <c r="AW323" s="420">
        <f t="shared" si="1912"/>
        <v>0</v>
      </c>
      <c r="AX323" s="420">
        <f t="shared" si="1603"/>
        <v>0</v>
      </c>
      <c r="AY323" s="420" t="str">
        <f>IF(_tag_month_day!M319="","",_tag_month_day!M319/100)</f>
        <v/>
      </c>
      <c r="AZ323" s="420" t="str">
        <f>IF(_tag_month_day!N319="","",_tag_month_day!N319/100)</f>
        <v/>
      </c>
      <c r="BA323" s="420" t="str">
        <f>IF(_tag_month_day!O319="","",_tag_month_day!O319/100)</f>
        <v/>
      </c>
      <c r="BB323" s="496" t="str">
        <f>IF(_tag_month_day!P319="","",_tag_month_day!P319/100)</f>
        <v/>
      </c>
      <c r="BC323" s="496">
        <f t="shared" si="1604"/>
        <v>0</v>
      </c>
      <c r="BD323" s="496" t="str">
        <f>IF(_tag_month_day!Q319="","",_tag_month_day!Q319/100)</f>
        <v/>
      </c>
      <c r="BE323" s="510" t="str">
        <f>IF(_tag_month_day!R319="","",_tag_month_day!R319/100)</f>
        <v/>
      </c>
      <c r="BF323" s="413" t="str">
        <f>IF(_tag_month_day!CC319="","",_tag_month_day!CC319/100)</f>
        <v/>
      </c>
      <c r="BG323" s="511" t="e">
        <f t="shared" si="1553"/>
        <v>#VALUE!</v>
      </c>
      <c r="BH323" s="198">
        <f t="shared" si="1554"/>
        <v>0</v>
      </c>
      <c r="BI323" s="512" t="e">
        <f>IF(CX323=0,BI322,(DK323*查询!$R$5+DL323*查询!$Q$5+DM323*查询!$N$5+DN323*查询!$O$5+DO323*查询!$P$5)*AF323/CX323)</f>
        <v>#VALUE!</v>
      </c>
      <c r="BJ323" s="512" t="e">
        <f>IF(CX323=0,BJ322,(DP323*查询!$S$5+DQ323*查询!$T$5+DR323*查询!$U$5)*AF323/CX323)</f>
        <v>#VALUE!</v>
      </c>
      <c r="BK323" s="512">
        <f t="shared" si="1605"/>
        <v>1</v>
      </c>
      <c r="BL323" s="513" t="str">
        <f>IF(_cfyc_month_day!A319="","",_cfyc_month_day!A319)</f>
        <v/>
      </c>
      <c r="BM323" s="513" t="str">
        <f>IF(_cfyc_month_day!B319="","",_cfyc_month_day!B319)</f>
        <v/>
      </c>
      <c r="BN323" s="513" t="str">
        <f>IF(_cfyc_month_day!C319="","",_cfyc_month_day!C319)</f>
        <v/>
      </c>
      <c r="BO323" s="522" t="str">
        <f>IF(_cfyc_month_day!D319="","",_cfyc_month_day!D319)</f>
        <v/>
      </c>
      <c r="BP323" s="522" t="str">
        <f>IF(_cfyc_month_day!E319="","",_cfyc_month_day!E319)</f>
        <v/>
      </c>
      <c r="BQ323" s="522" t="str">
        <f>IF(_cfyc_month_day!F319="","",_cfyc_month_day!F319)</f>
        <v/>
      </c>
      <c r="BR323" s="513" t="str">
        <f>IF(_tag_month_day!T319="","",_tag_month_day!T319)</f>
        <v/>
      </c>
      <c r="BS323" s="513" t="str">
        <f>IF(_tag_month_day!U319="","",_tag_month_day!U319)</f>
        <v/>
      </c>
      <c r="BT323" s="523" t="str">
        <f t="shared" si="1606"/>
        <v/>
      </c>
      <c r="BU323" s="223" t="str">
        <f>IF(_tag_month_day!V319="","",_tag_month_day!V319)</f>
        <v/>
      </c>
      <c r="BV323" s="206" t="str">
        <f>IF(_tag_month_day!W319="","",_tag_month_day!W319)</f>
        <v/>
      </c>
      <c r="BW323" s="540" t="str">
        <f>IF(_tag_month_day!X319="","",_tag_month_day!X319)</f>
        <v/>
      </c>
      <c r="BX323" s="540" t="str">
        <f>IF(_tag_month_day!Y319="","",_tag_month_day!Y319)</f>
        <v/>
      </c>
      <c r="BY323" s="541">
        <f ca="1" t="shared" si="1607"/>
        <v>43630.3333333326</v>
      </c>
      <c r="BZ323" s="542"/>
      <c r="CA323" s="543" t="str">
        <f>IF(_jhy2_month_day!A319="","",_jhy2_month_day!A319)</f>
        <v/>
      </c>
      <c r="CB323" s="464" t="str">
        <f>IF(_jhy2_month_day!B319="","",_jhy2_month_day!B319)</f>
        <v/>
      </c>
      <c r="CC323" s="464" t="str">
        <f>IF(_jhy2_month_day!C319="","",_jhy2_month_day!C319)</f>
        <v/>
      </c>
      <c r="CD323" s="464" t="str">
        <f>IF(_jhy2_month_day!D319="","",_jhy2_month_day!D319)</f>
        <v/>
      </c>
      <c r="CE323" s="464" t="str">
        <f>IF(_jhy2_month_day!E319="","",_jhy2_month_day!E319)</f>
        <v/>
      </c>
      <c r="CF323" s="464" t="str">
        <f>IF(_jhy2_month_day!F319="","",_jhy2_month_day!F319)</f>
        <v/>
      </c>
      <c r="CG323" s="464" t="str">
        <f>IF(_jhy2_month_day!G319="","",_jhy2_month_day!G319)</f>
        <v/>
      </c>
      <c r="CH323" s="464" t="str">
        <f>IF(_jhy2_month_day!H319="","",_jhy2_month_day!H319)</f>
        <v/>
      </c>
      <c r="CI323" s="464" t="str">
        <f>IF(_jhy2_month_day!I319="","",_jhy2_month_day!I319)</f>
        <v/>
      </c>
      <c r="CJ323" s="464" t="str">
        <f>IF(_jhy2_month_day!J319="","",_jhy2_month_day!J319)</f>
        <v/>
      </c>
      <c r="CK323" s="464" t="str">
        <f>IF(_jhy2_month_day!K319="","",_jhy2_month_day!K319)</f>
        <v/>
      </c>
      <c r="CL323" s="562" t="str">
        <f>IF(_jhy2_month_day!L319="","",_jhy2_month_day!L319)</f>
        <v/>
      </c>
      <c r="CM323" s="562" t="str">
        <f>IF(_jhy2_month_day!M319="","",_jhy2_month_day!M319)</f>
        <v/>
      </c>
      <c r="CN323" s="562" t="str">
        <f>IF(_jhy2_month_day!N319="","",_jhy2_month_day!N319)</f>
        <v/>
      </c>
      <c r="CO323" s="562" t="str">
        <f>IF(_jhy2_month_day!O319="","",_jhy2_month_day!O319)</f>
        <v/>
      </c>
      <c r="CP323" s="562" t="str">
        <f>IF(_jhy2_month_day!P319="","",_jhy2_month_day!P319)</f>
        <v/>
      </c>
      <c r="CQ323" s="562" t="str">
        <f>IF(_jhy2_month_day!Q319="","",_jhy2_month_day!Q319)</f>
        <v/>
      </c>
      <c r="CR323" s="563" t="str">
        <f>IF(_jhy2_month_day!R319="","",_jhy2_month_day!R319)</f>
        <v/>
      </c>
      <c r="CS323" s="576" t="str">
        <f>IF(_jhy2_month_day!S319="","",_jhy2_month_day!S319)</f>
        <v/>
      </c>
      <c r="CT323" s="562" t="str">
        <f>IF(_jhy2_month_day!T319="","",_jhy2_month_day!T319)</f>
        <v/>
      </c>
      <c r="CU323" s="577" t="e">
        <f t="shared" si="1555"/>
        <v>#VALUE!</v>
      </c>
      <c r="CV323" s="198" t="e">
        <f t="shared" si="1556"/>
        <v>#VALUE!</v>
      </c>
      <c r="CW323" s="192" t="e">
        <f t="shared" si="1557"/>
        <v>#VALUE!</v>
      </c>
      <c r="CX323" s="192" t="e">
        <f t="shared" si="1558"/>
        <v>#VALUE!</v>
      </c>
      <c r="CY323" s="202" t="e">
        <f t="shared" si="1559"/>
        <v>#VALUE!</v>
      </c>
      <c r="CZ323" s="192" t="e">
        <f t="shared" ref="CZ323:DI323" si="1928">$AJ323*EF323</f>
        <v>#VALUE!</v>
      </c>
      <c r="DA323" s="192" t="e">
        <f t="shared" si="1928"/>
        <v>#VALUE!</v>
      </c>
      <c r="DB323" s="192" t="e">
        <f t="shared" si="1928"/>
        <v>#VALUE!</v>
      </c>
      <c r="DC323" s="192" t="e">
        <f t="shared" si="1928"/>
        <v>#VALUE!</v>
      </c>
      <c r="DD323" s="192" t="e">
        <f t="shared" si="1928"/>
        <v>#VALUE!</v>
      </c>
      <c r="DE323" s="192" t="e">
        <f t="shared" si="1928"/>
        <v>#VALUE!</v>
      </c>
      <c r="DF323" s="192" t="e">
        <f t="shared" si="1928"/>
        <v>#VALUE!</v>
      </c>
      <c r="DG323" s="192" t="e">
        <f t="shared" si="1928"/>
        <v>#VALUE!</v>
      </c>
      <c r="DH323" s="192" t="e">
        <f t="shared" si="1928"/>
        <v>#VALUE!</v>
      </c>
      <c r="DI323" s="192" t="e">
        <f t="shared" si="1928"/>
        <v>#VALUE!</v>
      </c>
      <c r="DJ323" s="192" t="e">
        <f t="shared" si="1561"/>
        <v>#VALUE!</v>
      </c>
      <c r="DK323" s="192" t="e">
        <f t="shared" si="1562"/>
        <v>#VALUE!</v>
      </c>
      <c r="DL323" s="192" t="e">
        <f t="shared" si="1563"/>
        <v>#VALUE!</v>
      </c>
      <c r="DM323" s="192" t="e">
        <f t="shared" si="1564"/>
        <v>#VALUE!</v>
      </c>
      <c r="DN323" s="192" t="e">
        <f t="shared" si="1565"/>
        <v>#VALUE!</v>
      </c>
      <c r="DO323" s="192" t="e">
        <f t="shared" si="1566"/>
        <v>#VALUE!</v>
      </c>
      <c r="DP323" s="192" t="e">
        <f t="shared" si="1567"/>
        <v>#VALUE!</v>
      </c>
      <c r="DQ323" s="192" t="e">
        <f t="shared" si="1568"/>
        <v>#VALUE!</v>
      </c>
      <c r="DR323" s="192" t="e">
        <f t="shared" si="1569"/>
        <v>#VALUE!</v>
      </c>
      <c r="DS323" s="192" t="e">
        <f t="shared" si="1570"/>
        <v>#VALUE!</v>
      </c>
      <c r="DT323" s="192" t="e">
        <f t="shared" si="1571"/>
        <v>#VALUE!</v>
      </c>
      <c r="DU323" s="192" t="e">
        <f t="shared" si="1572"/>
        <v>#VALUE!</v>
      </c>
      <c r="DV323" s="198" t="e">
        <f t="shared" si="1573"/>
        <v>#VALUE!</v>
      </c>
      <c r="DW323" s="198" t="e">
        <f t="shared" si="1574"/>
        <v>#DIV/0!</v>
      </c>
      <c r="DX323" s="198" t="e">
        <f t="shared" si="1575"/>
        <v>#DIV/0!</v>
      </c>
      <c r="DY323" s="198" t="e">
        <f t="shared" si="1576"/>
        <v>#VALUE!</v>
      </c>
      <c r="DZ323" s="198" t="e">
        <f t="shared" si="1577"/>
        <v>#VALUE!</v>
      </c>
      <c r="EA323" s="198" t="e">
        <f t="shared" si="1578"/>
        <v>#VALUE!</v>
      </c>
      <c r="EB323" s="198" t="e">
        <f t="shared" si="1579"/>
        <v>#VALUE!</v>
      </c>
      <c r="EC323" s="198" t="e">
        <f t="shared" si="1580"/>
        <v>#DIV/0!</v>
      </c>
      <c r="ED323" s="198" t="e">
        <f t="shared" si="1581"/>
        <v>#VALUE!</v>
      </c>
      <c r="EE323" s="198" t="e">
        <f t="shared" si="1582"/>
        <v>#VALUE!</v>
      </c>
      <c r="EF323" s="198" t="e">
        <f t="shared" ref="EF323:EO323" si="1929">DV323/SUM($DV323:$EE323)</f>
        <v>#VALUE!</v>
      </c>
      <c r="EG323" s="198" t="e">
        <f t="shared" si="1929"/>
        <v>#DIV/0!</v>
      </c>
      <c r="EH323" s="198" t="e">
        <f t="shared" si="1929"/>
        <v>#DIV/0!</v>
      </c>
      <c r="EI323" s="198" t="e">
        <f t="shared" si="1929"/>
        <v>#VALUE!</v>
      </c>
      <c r="EJ323" s="198" t="e">
        <f t="shared" si="1929"/>
        <v>#VALUE!</v>
      </c>
      <c r="EK323" s="198" t="e">
        <f t="shared" si="1929"/>
        <v>#VALUE!</v>
      </c>
      <c r="EL323" s="198" t="e">
        <f t="shared" si="1929"/>
        <v>#VALUE!</v>
      </c>
      <c r="EM323" s="198" t="e">
        <f t="shared" si="1929"/>
        <v>#DIV/0!</v>
      </c>
      <c r="EN323" s="198" t="e">
        <f t="shared" si="1929"/>
        <v>#VALUE!</v>
      </c>
      <c r="EO323" s="198" t="e">
        <f t="shared" si="1929"/>
        <v>#VALUE!</v>
      </c>
      <c r="EP323" s="511">
        <f t="shared" ref="EP323:EW323" si="1930">EP322</f>
        <v>0.08</v>
      </c>
      <c r="EQ323" s="511">
        <f t="shared" si="1930"/>
        <v>0.015</v>
      </c>
      <c r="ER323" s="511">
        <f t="shared" si="1930"/>
        <v>0.015</v>
      </c>
      <c r="ES323" s="511">
        <f t="shared" si="1930"/>
        <v>0.015</v>
      </c>
      <c r="ET323" s="511">
        <f t="shared" si="1930"/>
        <v>0.015</v>
      </c>
      <c r="EU323" s="511">
        <f t="shared" si="1930"/>
        <v>0.09</v>
      </c>
      <c r="EV323" s="511">
        <f t="shared" si="1930"/>
        <v>0.09</v>
      </c>
      <c r="EW323" s="511">
        <f t="shared" si="1930"/>
        <v>0.09</v>
      </c>
      <c r="EX323" s="420" t="str">
        <f>IF(_tag_month_day!AS319="","",_tag_month_day!AS319/100)</f>
        <v/>
      </c>
      <c r="EY323" s="420" t="str">
        <f>IF(_tag_month_day!AT319="","",_tag_month_day!AT319/100)</f>
        <v/>
      </c>
      <c r="EZ323" s="420" t="str">
        <f>IF(_tag_month_day!AU319="","",_tag_month_day!AU319/100)</f>
        <v/>
      </c>
      <c r="FA323" s="420" t="str">
        <f>IF(_tag_month_day!AV319="","",_tag_month_day!AV319/100)</f>
        <v/>
      </c>
      <c r="FB323" s="420" t="str">
        <f>IF(_tag_month_day!AW319="","",_tag_month_day!AW319/100)</f>
        <v/>
      </c>
      <c r="FC323" s="420" t="str">
        <f>IF(_tag_month_day!AX319="","",_tag_month_day!AX319/100)</f>
        <v/>
      </c>
      <c r="FD323" s="510">
        <f t="shared" si="1611"/>
        <v>0.33</v>
      </c>
      <c r="FE323" s="510">
        <f t="shared" si="1612"/>
        <v>0.19</v>
      </c>
      <c r="FF323" s="510">
        <f t="shared" si="1613"/>
        <v>0.003</v>
      </c>
      <c r="FG323" s="510">
        <f t="shared" si="1614"/>
        <v>0</v>
      </c>
      <c r="FH323" s="603">
        <f t="shared" si="1615"/>
        <v>0.0001</v>
      </c>
      <c r="FI323" s="510">
        <f t="shared" ref="FI323:FR323" si="1931">FI322</f>
        <v>0.41</v>
      </c>
      <c r="FJ323" s="510">
        <f t="shared" si="1931"/>
        <v>0.11</v>
      </c>
      <c r="FK323" s="510">
        <f t="shared" si="1931"/>
        <v>0.015</v>
      </c>
      <c r="FL323" s="510">
        <f t="shared" si="1931"/>
        <v>0</v>
      </c>
      <c r="FM323" s="603">
        <f t="shared" si="1931"/>
        <v>0.0001</v>
      </c>
      <c r="FN323" s="510" t="str">
        <f>IF(_tag_month_day!AY319="","",_tag_month_day!AY319/100)</f>
        <v/>
      </c>
      <c r="FO323" s="510" t="str">
        <f>IF(_tag_month_day!AZ319="","",_tag_month_day!AZ319/100)</f>
        <v/>
      </c>
      <c r="FP323" s="510" t="str">
        <f>IF(_tag_month_day!BA319="","",_tag_month_day!BA319/100)</f>
        <v/>
      </c>
      <c r="FQ323" s="510" t="str">
        <f>IF(_tag_month_day!BB319="","",_tag_month_day!BB319/100)</f>
        <v/>
      </c>
      <c r="FR323" s="603" t="str">
        <f>IF(_tag_month_day!BC319="","",_tag_month_day!BC319/100)</f>
        <v/>
      </c>
      <c r="FS323" s="510" t="str">
        <f>IF(_tag_month_day!BD319="","",_tag_month_day!BD319/100)</f>
        <v/>
      </c>
      <c r="FT323" s="510" t="str">
        <f>IF(_tag_month_day!BE319="","",_tag_month_day!BE319/100)</f>
        <v/>
      </c>
      <c r="FU323" s="510" t="str">
        <f>IF(_tag_month_day!BF319="","",_tag_month_day!BF319/100)</f>
        <v/>
      </c>
      <c r="FV323" s="510" t="str">
        <f>IF(_tag_month_day!BG319="","",_tag_month_day!BG319/100)</f>
        <v/>
      </c>
      <c r="FW323" s="603" t="str">
        <f>IF(_tag_month_day!BH319="","",_tag_month_day!BH319/100)</f>
        <v/>
      </c>
      <c r="FX323" s="510" t="str">
        <f>IF(_tag_month_day!BI319="","",_tag_month_day!BI319/100)</f>
        <v/>
      </c>
      <c r="FY323" s="510" t="str">
        <f>IF(_tag_month_day!BJ319="","",_tag_month_day!BJ319/100)</f>
        <v/>
      </c>
      <c r="FZ323" s="605" t="str">
        <f>IF(_tag_month_day!BK319="","",_tag_month_day!BK319/100)</f>
        <v/>
      </c>
      <c r="GA323" s="510" t="str">
        <f>IF(_tag_month_day!BL319="","",_tag_month_day!BL319/100)</f>
        <v/>
      </c>
      <c r="GB323" s="603" t="str">
        <f>IF(_tag_month_day!BM319="","",_tag_month_day!BM319/100)</f>
        <v/>
      </c>
      <c r="GC323" s="420" t="str">
        <f>IF(_tag_month_day!BN319="","",_tag_month_day!BN319/100)</f>
        <v/>
      </c>
      <c r="GD323" s="420" t="str">
        <f>IF(_tag_month_day!BO319="","",_tag_month_day!BO319/100)</f>
        <v/>
      </c>
      <c r="GE323" s="420" t="str">
        <f>IF(_tag_month_day!BP319="","",_tag_month_day!BP319/100)</f>
        <v/>
      </c>
      <c r="GF323" s="420" t="str">
        <f>IF(_tag_month_day!BQ319="","",_tag_month_day!BQ319/100)</f>
        <v/>
      </c>
      <c r="GG323" s="420" t="str">
        <f>IF(_tag_month_day!BR319="","",_tag_month_day!BR319/100)</f>
        <v/>
      </c>
      <c r="GH323" s="420" t="str">
        <f>IF(_tag_month_day!BS319="","",_tag_month_day!BS319/100)</f>
        <v/>
      </c>
      <c r="GI323" s="603" t="str">
        <f>IF(_tag_month_day!BT319="","",_tag_month_day!BT319/100)</f>
        <v/>
      </c>
      <c r="GJ323" s="612" t="str">
        <f>IF(_tag_month_day!BU319="","",_tag_month_day!BU319/100)</f>
        <v/>
      </c>
      <c r="GK323" s="620" t="str">
        <f>IF(_tag_month_day!BV319="",IF(_rlcf_month_day!A$2="","",_rlcf_month_day!A$2/100),_tag_month_day!BV319/100)</f>
        <v/>
      </c>
      <c r="GL323" s="620" t="str">
        <f>IF(_tag_month_day!BW319="",IF(_rlcf_month_day!B$2="","",_rlcf_month_day!B$2/100),_tag_month_day!BW319/100)</f>
        <v/>
      </c>
      <c r="GM323" s="621" t="str">
        <f>IF(_tag_month_day!BX319="",IF(_rlcf_month_day!C$2="","",_rlcf_month_day!C$2/100),_tag_month_day!BX319/100)</f>
        <v/>
      </c>
      <c r="GN323" s="620" t="str">
        <f>IF(_tag_month_day!BV319="",IF(_rlcf_month_day!A$2="","",_rlcf_month_day!A$2/100),_tag_month_day!BV319/100)</f>
        <v/>
      </c>
      <c r="GO323" s="620" t="str">
        <f>IF(_tag_month_day!BW319="",IF(_rlcf_month_day!B$2="","",_rlcf_month_day!B$2/100),_tag_month_day!BW319/100)</f>
        <v/>
      </c>
      <c r="GP323" s="620" t="str">
        <f>IF(_tag_month_day!CD319="",IF(_rlcf_month_day!E$2="","",_rlcf_month_day!E$2/100),_tag_month_day!CD319/100)</f>
        <v/>
      </c>
      <c r="GQ323" s="620" t="str">
        <f>IF(_tag_month_day!CE319="",IF(_rlcf_month_day!F$2="","",_rlcf_month_day!F$2/100),_tag_month_day!CE319/100)</f>
        <v/>
      </c>
      <c r="GR323" s="621" t="str">
        <f>IF(_tag_month_day!CF319="",IF(_rlcf_month_day!G$2="","",_rlcf_month_day!G$2/100),_tag_month_day!CF319/100)</f>
        <v/>
      </c>
      <c r="GS323" s="626">
        <f t="shared" ref="GS323:HH323" si="1932">GS322</f>
        <v>0.953</v>
      </c>
      <c r="GT323" s="626">
        <f t="shared" si="1932"/>
        <v>0.55</v>
      </c>
      <c r="GU323" s="626">
        <f t="shared" si="1932"/>
        <v>0.55</v>
      </c>
      <c r="GV323" s="626">
        <f t="shared" si="1932"/>
        <v>0.55</v>
      </c>
      <c r="GW323" s="626">
        <f t="shared" si="1932"/>
        <v>0.5</v>
      </c>
      <c r="GX323" s="626">
        <f t="shared" si="1932"/>
        <v>0.935</v>
      </c>
      <c r="GY323" s="626">
        <f t="shared" si="1932"/>
        <v>0.15</v>
      </c>
      <c r="GZ323" s="626">
        <f t="shared" si="1932"/>
        <v>1</v>
      </c>
      <c r="HA323" s="632">
        <f t="shared" si="1932"/>
        <v>0.047</v>
      </c>
      <c r="HB323" s="632">
        <f t="shared" si="1932"/>
        <v>0.45</v>
      </c>
      <c r="HC323" s="632">
        <f t="shared" si="1932"/>
        <v>0.45</v>
      </c>
      <c r="HD323" s="632">
        <f t="shared" si="1932"/>
        <v>0.45</v>
      </c>
      <c r="HE323" s="632">
        <f t="shared" si="1932"/>
        <v>0.5</v>
      </c>
      <c r="HF323" s="632">
        <f t="shared" si="1932"/>
        <v>0.065</v>
      </c>
      <c r="HG323" s="632">
        <f t="shared" si="1932"/>
        <v>0.85</v>
      </c>
      <c r="HH323" s="632">
        <f t="shared" si="1932"/>
        <v>0</v>
      </c>
      <c r="HI323" s="68">
        <f t="shared" si="1587"/>
        <v>0</v>
      </c>
      <c r="HJ323" s="68" t="e">
        <f t="shared" si="1618"/>
        <v>#VALUE!</v>
      </c>
      <c r="HK323" s="202">
        <f t="shared" si="1619"/>
        <v>0.85</v>
      </c>
      <c r="HL323" s="464">
        <f t="shared" si="1620"/>
        <v>550000</v>
      </c>
      <c r="HM323" s="464">
        <f t="shared" si="1621"/>
        <v>480000</v>
      </c>
      <c r="HN323" s="192" t="e">
        <f t="shared" si="1588"/>
        <v>#VALUE!</v>
      </c>
      <c r="HO323" s="192" t="e">
        <f>HN323*HK323*$HO$2/HL323*1000000</f>
        <v>#VALUE!</v>
      </c>
      <c r="HP323" s="192" t="e">
        <f>HN323*HK323*$HP$2/HM323*1000000</f>
        <v>#VALUE!</v>
      </c>
    </row>
    <row r="324" customFormat="1" spans="1:224">
      <c r="A324" s="381">
        <v>319</v>
      </c>
      <c r="B324" s="54">
        <f ca="1" t="shared" si="1622"/>
        <v>43630</v>
      </c>
      <c r="C324" s="57">
        <f t="shared" si="1623"/>
        <v>0.0416666666666667</v>
      </c>
      <c r="D324" s="68" t="str">
        <f ca="1" t="shared" si="1589"/>
        <v>夜班</v>
      </c>
      <c r="E324" s="68" t="str">
        <f ca="1" t="shared" si="1590"/>
        <v>丙</v>
      </c>
      <c r="F324" s="68">
        <f ca="1">SUMPRODUCT((成本日报!$A$3:$A$95=计划!B324)*(成本日报!$B$3:$B$95=计划!$D324),成本日报!$C$3:$C$95)</f>
        <v>3</v>
      </c>
      <c r="G324" s="382">
        <f ca="1" t="shared" si="1624"/>
        <v>43630.2499999992</v>
      </c>
      <c r="H324" s="382">
        <f ca="1" t="shared" si="1591"/>
        <v>43630.2569444437</v>
      </c>
      <c r="I324" s="382">
        <f ca="1" t="shared" si="1592"/>
        <v>43630.2624999992</v>
      </c>
      <c r="J324" s="382">
        <f ca="1" t="shared" si="1593"/>
        <v>43630.2916666659</v>
      </c>
      <c r="K324" s="382">
        <f ca="1" t="shared" si="1594"/>
        <v>43630.3541666659</v>
      </c>
      <c r="L324" s="382">
        <f ca="1" t="shared" si="1595"/>
        <v>43630.3749999992</v>
      </c>
      <c r="M324" s="398" t="str">
        <f>IF(_tag_month_day!A320="","",_tag_month_day!A320)</f>
        <v/>
      </c>
      <c r="N324" s="398" t="str">
        <f>IF(_tag_month_day!B320="","",_tag_month_day!B320)</f>
        <v/>
      </c>
      <c r="O324" s="399" t="e">
        <f t="shared" si="1596"/>
        <v>#VALUE!</v>
      </c>
      <c r="P324" s="398" t="str">
        <f>IF(_tag_month_day!C320="","",_tag_month_day!C320)</f>
        <v/>
      </c>
      <c r="Q324" s="398" t="str">
        <f>IF(_tag_month_day!D320="","",_tag_month_day!D320)</f>
        <v/>
      </c>
      <c r="R324" s="416">
        <f>IF(_tag_month_day!CB320="",R323,_tag_month_day!CB320/100)</f>
        <v>0.07</v>
      </c>
      <c r="S324" s="417" t="str">
        <f>IF(_tag_month_day!E320="","",_tag_month_day!E320)</f>
        <v/>
      </c>
      <c r="T324" s="417" t="str">
        <f>IF(_tag_month_day!F320="","",_tag_month_day!F320)</f>
        <v/>
      </c>
      <c r="U324" s="418" t="e">
        <f t="shared" si="1550"/>
        <v>#VALUE!</v>
      </c>
      <c r="V324" s="53" t="e">
        <f t="shared" si="1551"/>
        <v>#VALUE!</v>
      </c>
      <c r="W324" s="419" t="str">
        <f>IF(_jhy_month_day!A320="","",_jhy_month_day!A320)</f>
        <v/>
      </c>
      <c r="X324" s="420" t="str">
        <f>IF(_jhy_month_day!B320="","",_jhy_month_day!B320/100)</f>
        <v/>
      </c>
      <c r="Y324" s="420" t="str">
        <f>IF(_jhy_month_day!C320="","",_jhy_month_day!C320/100)</f>
        <v/>
      </c>
      <c r="Z324" s="439">
        <f t="shared" si="1641"/>
        <v>80</v>
      </c>
      <c r="AA324" s="440" t="str">
        <f>IF(_tag_month_day!G320="","",_tag_month_day!G320/100)</f>
        <v/>
      </c>
      <c r="AB324" s="440" t="str">
        <f>IF(_tag_month_day!H320="","",_tag_month_day!H320/100)</f>
        <v/>
      </c>
      <c r="AC324" s="193">
        <f t="shared" si="1597"/>
        <v>1.59963432013121</v>
      </c>
      <c r="AD324" s="441" t="str">
        <f t="shared" si="1598"/>
        <v/>
      </c>
      <c r="AE324" s="442" t="str">
        <f t="shared" si="1599"/>
        <v/>
      </c>
      <c r="AF324" s="443">
        <v>1</v>
      </c>
      <c r="AG324" s="68" t="str">
        <f>IF(_duihao_month_day!A320="","",_duihao_month_day!A320)</f>
        <v/>
      </c>
      <c r="AH324" s="463">
        <f>IF(_gyk_month_day!B320="",AH323,_gyk_month_day!B320)</f>
        <v>820</v>
      </c>
      <c r="AI324" s="464"/>
      <c r="AJ324" s="68" t="str">
        <f>IF(_tag_month_day!I320="","",_tag_month_day!I320)</f>
        <v/>
      </c>
      <c r="AK324" s="465" t="str">
        <f>IF(_tzyy_month_day!A320="","",_tzyy_month_day!A320)</f>
        <v/>
      </c>
      <c r="AL324" s="465" t="str">
        <f>IF(_tzyy_month_day!B320="","",_tzyy_month_day!B320)</f>
        <v/>
      </c>
      <c r="AM324" s="465" t="str">
        <f>IF(_tzyy_month_day!C320="","",_tzyy_month_day!C320)</f>
        <v/>
      </c>
      <c r="AN324" s="466" t="str">
        <f>IF(_tag_month_day!CG320="","",_tag_month_day!CG320)</f>
        <v/>
      </c>
      <c r="AO324" s="466" t="str">
        <f>IF(_tag_month_day!CH320="","",_tag_month_day!CH320)</f>
        <v/>
      </c>
      <c r="AP324" s="486" t="e">
        <f t="shared" si="1600"/>
        <v>#VALUE!</v>
      </c>
      <c r="AQ324" s="487" t="str">
        <f>IF(_tag_month_day!J320="","",_tag_month_day!J320/100)</f>
        <v/>
      </c>
      <c r="AR324" s="488">
        <f t="shared" si="1601"/>
        <v>1.3</v>
      </c>
      <c r="AS324" s="489" t="e">
        <f t="shared" si="1552"/>
        <v>#VALUE!</v>
      </c>
      <c r="AT324" s="489">
        <f t="shared" si="1602"/>
        <v>0</v>
      </c>
      <c r="AU324" s="490" t="str">
        <f>IF(_tag_month_day!K320="","",_tag_month_day!K320)</f>
        <v/>
      </c>
      <c r="AV324" s="491" t="str">
        <f>IF(_tag_month_day!L320="","",_tag_month_day!L320/100)</f>
        <v/>
      </c>
      <c r="AW324" s="420">
        <f t="shared" si="1912"/>
        <v>0</v>
      </c>
      <c r="AX324" s="420">
        <f t="shared" si="1603"/>
        <v>0</v>
      </c>
      <c r="AY324" s="420" t="str">
        <f>IF(_tag_month_day!M320="","",_tag_month_day!M320/100)</f>
        <v/>
      </c>
      <c r="AZ324" s="420" t="str">
        <f>IF(_tag_month_day!N320="","",_tag_month_day!N320/100)</f>
        <v/>
      </c>
      <c r="BA324" s="420" t="str">
        <f>IF(_tag_month_day!O320="","",_tag_month_day!O320/100)</f>
        <v/>
      </c>
      <c r="BB324" s="496" t="str">
        <f>IF(_tag_month_day!P320="","",_tag_month_day!P320/100)</f>
        <v/>
      </c>
      <c r="BC324" s="496">
        <f t="shared" si="1604"/>
        <v>0</v>
      </c>
      <c r="BD324" s="496" t="str">
        <f>IF(_tag_month_day!Q320="","",_tag_month_day!Q320/100)</f>
        <v/>
      </c>
      <c r="BE324" s="510" t="str">
        <f>IF(_tag_month_day!R320="","",_tag_month_day!R320/100)</f>
        <v/>
      </c>
      <c r="BF324" s="413" t="str">
        <f>IF(_tag_month_day!CC320="","",_tag_month_day!CC320/100)</f>
        <v/>
      </c>
      <c r="BG324" s="511" t="e">
        <f t="shared" si="1553"/>
        <v>#VALUE!</v>
      </c>
      <c r="BH324" s="198">
        <f t="shared" si="1554"/>
        <v>0</v>
      </c>
      <c r="BI324" s="512" t="e">
        <f>IF(CX324=0,BI323,(DK324*查询!$R$5+DL324*查询!$Q$5+DM324*查询!$N$5+DN324*查询!$O$5+DO324*查询!$P$5)*AF324/CX324)</f>
        <v>#VALUE!</v>
      </c>
      <c r="BJ324" s="512" t="e">
        <f>IF(CX324=0,BJ323,(DP324*查询!$S$5+DQ324*查询!$T$5+DR324*查询!$U$5)*AF324/CX324)</f>
        <v>#VALUE!</v>
      </c>
      <c r="BK324" s="512">
        <f t="shared" si="1605"/>
        <v>1</v>
      </c>
      <c r="BL324" s="513" t="str">
        <f>IF(_cfyc_month_day!A320="","",_cfyc_month_day!A320)</f>
        <v/>
      </c>
      <c r="BM324" s="513" t="str">
        <f>IF(_cfyc_month_day!B320="","",_cfyc_month_day!B320)</f>
        <v/>
      </c>
      <c r="BN324" s="513" t="str">
        <f>IF(_cfyc_month_day!C320="","",_cfyc_month_day!C320)</f>
        <v/>
      </c>
      <c r="BO324" s="522" t="str">
        <f>IF(_cfyc_month_day!D320="","",_cfyc_month_day!D320)</f>
        <v/>
      </c>
      <c r="BP324" s="522" t="str">
        <f>IF(_cfyc_month_day!E320="","",_cfyc_month_day!E320)</f>
        <v/>
      </c>
      <c r="BQ324" s="522" t="str">
        <f>IF(_cfyc_month_day!F320="","",_cfyc_month_day!F320)</f>
        <v/>
      </c>
      <c r="BR324" s="513" t="str">
        <f>IF(_tag_month_day!T320="","",_tag_month_day!T320)</f>
        <v/>
      </c>
      <c r="BS324" s="513" t="str">
        <f>IF(_tag_month_day!U320="","",_tag_month_day!U320)</f>
        <v/>
      </c>
      <c r="BT324" s="523" t="str">
        <f t="shared" si="1606"/>
        <v/>
      </c>
      <c r="BU324" s="223" t="str">
        <f>IF(_tag_month_day!V320="","",_tag_month_day!V320)</f>
        <v/>
      </c>
      <c r="BV324" s="206" t="str">
        <f>IF(_tag_month_day!W320="","",_tag_month_day!W320)</f>
        <v/>
      </c>
      <c r="BW324" s="540" t="str">
        <f>IF(_tag_month_day!X320="","",_tag_month_day!X320)</f>
        <v/>
      </c>
      <c r="BX324" s="540" t="str">
        <f>IF(_tag_month_day!Y320="","",_tag_month_day!Y320)</f>
        <v/>
      </c>
      <c r="BY324" s="541">
        <f ca="1" t="shared" si="1607"/>
        <v>43630.3749999992</v>
      </c>
      <c r="BZ324" s="542" t="s">
        <v>215</v>
      </c>
      <c r="CA324" s="543" t="str">
        <f>IF(_jhy2_month_day!A320="","",_jhy2_month_day!A320)</f>
        <v/>
      </c>
      <c r="CB324" s="464" t="str">
        <f>IF(_jhy2_month_day!B320="","",_jhy2_month_day!B320)</f>
        <v/>
      </c>
      <c r="CC324" s="464" t="str">
        <f>IF(_jhy2_month_day!C320="","",_jhy2_month_day!C320)</f>
        <v/>
      </c>
      <c r="CD324" s="464" t="str">
        <f>IF(_jhy2_month_day!D320="","",_jhy2_month_day!D320)</f>
        <v/>
      </c>
      <c r="CE324" s="464" t="str">
        <f>IF(_jhy2_month_day!E320="","",_jhy2_month_day!E320)</f>
        <v/>
      </c>
      <c r="CF324" s="464" t="str">
        <f>IF(_jhy2_month_day!F320="","",_jhy2_month_day!F320)</f>
        <v/>
      </c>
      <c r="CG324" s="464" t="str">
        <f>IF(_jhy2_month_day!G320="","",_jhy2_month_day!G320)</f>
        <v/>
      </c>
      <c r="CH324" s="464" t="str">
        <f>IF(_jhy2_month_day!H320="","",_jhy2_month_day!H320)</f>
        <v/>
      </c>
      <c r="CI324" s="464" t="str">
        <f>IF(_jhy2_month_day!I320="","",_jhy2_month_day!I320)</f>
        <v/>
      </c>
      <c r="CJ324" s="464" t="str">
        <f>IF(_jhy2_month_day!J320="","",_jhy2_month_day!J320)</f>
        <v/>
      </c>
      <c r="CK324" s="464" t="str">
        <f>IF(_jhy2_month_day!K320="","",_jhy2_month_day!K320)</f>
        <v/>
      </c>
      <c r="CL324" s="562" t="str">
        <f>IF(_jhy2_month_day!L320="","",_jhy2_month_day!L320)</f>
        <v/>
      </c>
      <c r="CM324" s="562" t="str">
        <f>IF(_jhy2_month_day!M320="","",_jhy2_month_day!M320)</f>
        <v/>
      </c>
      <c r="CN324" s="562" t="str">
        <f>IF(_jhy2_month_day!N320="","",_jhy2_month_day!N320)</f>
        <v/>
      </c>
      <c r="CO324" s="562" t="str">
        <f>IF(_jhy2_month_day!O320="","",_jhy2_month_day!O320)</f>
        <v/>
      </c>
      <c r="CP324" s="562" t="str">
        <f>IF(_jhy2_month_day!P320="","",_jhy2_month_day!P320)</f>
        <v/>
      </c>
      <c r="CQ324" s="562" t="str">
        <f>IF(_jhy2_month_day!Q320="","",_jhy2_month_day!Q320)</f>
        <v/>
      </c>
      <c r="CR324" s="563" t="str">
        <f>IF(_jhy2_month_day!R320="","",_jhy2_month_day!R320)</f>
        <v/>
      </c>
      <c r="CS324" s="576" t="str">
        <f>IF(_jhy2_month_day!S320="","",_jhy2_month_day!S320)</f>
        <v/>
      </c>
      <c r="CT324" s="562" t="str">
        <f>IF(_jhy2_month_day!T320="","",_jhy2_month_day!T320)</f>
        <v/>
      </c>
      <c r="CU324" s="577" t="e">
        <f t="shared" si="1555"/>
        <v>#VALUE!</v>
      </c>
      <c r="CV324" s="198" t="e">
        <f t="shared" si="1556"/>
        <v>#VALUE!</v>
      </c>
      <c r="CW324" s="192" t="e">
        <f t="shared" si="1557"/>
        <v>#VALUE!</v>
      </c>
      <c r="CX324" s="192" t="e">
        <f t="shared" si="1558"/>
        <v>#VALUE!</v>
      </c>
      <c r="CY324" s="202" t="e">
        <f t="shared" si="1559"/>
        <v>#VALUE!</v>
      </c>
      <c r="CZ324" s="192" t="e">
        <f t="shared" ref="CZ324:DI324" si="1933">$AJ324*EF324</f>
        <v>#VALUE!</v>
      </c>
      <c r="DA324" s="192" t="e">
        <f t="shared" si="1933"/>
        <v>#VALUE!</v>
      </c>
      <c r="DB324" s="192" t="e">
        <f t="shared" si="1933"/>
        <v>#VALUE!</v>
      </c>
      <c r="DC324" s="192" t="e">
        <f t="shared" si="1933"/>
        <v>#VALUE!</v>
      </c>
      <c r="DD324" s="192" t="e">
        <f t="shared" si="1933"/>
        <v>#VALUE!</v>
      </c>
      <c r="DE324" s="192" t="e">
        <f t="shared" si="1933"/>
        <v>#VALUE!</v>
      </c>
      <c r="DF324" s="192" t="e">
        <f t="shared" si="1933"/>
        <v>#VALUE!</v>
      </c>
      <c r="DG324" s="192" t="e">
        <f t="shared" si="1933"/>
        <v>#VALUE!</v>
      </c>
      <c r="DH324" s="192" t="e">
        <f t="shared" si="1933"/>
        <v>#VALUE!</v>
      </c>
      <c r="DI324" s="192" t="e">
        <f t="shared" si="1933"/>
        <v>#VALUE!</v>
      </c>
      <c r="DJ324" s="192" t="e">
        <f t="shared" si="1561"/>
        <v>#VALUE!</v>
      </c>
      <c r="DK324" s="192" t="e">
        <f t="shared" si="1562"/>
        <v>#VALUE!</v>
      </c>
      <c r="DL324" s="192" t="e">
        <f t="shared" si="1563"/>
        <v>#VALUE!</v>
      </c>
      <c r="DM324" s="192" t="e">
        <f t="shared" si="1564"/>
        <v>#VALUE!</v>
      </c>
      <c r="DN324" s="192" t="e">
        <f t="shared" si="1565"/>
        <v>#VALUE!</v>
      </c>
      <c r="DO324" s="192" t="e">
        <f t="shared" si="1566"/>
        <v>#VALUE!</v>
      </c>
      <c r="DP324" s="192" t="e">
        <f t="shared" si="1567"/>
        <v>#VALUE!</v>
      </c>
      <c r="DQ324" s="192" t="e">
        <f t="shared" si="1568"/>
        <v>#VALUE!</v>
      </c>
      <c r="DR324" s="192" t="e">
        <f t="shared" si="1569"/>
        <v>#VALUE!</v>
      </c>
      <c r="DS324" s="192" t="e">
        <f t="shared" si="1570"/>
        <v>#VALUE!</v>
      </c>
      <c r="DT324" s="192" t="e">
        <f t="shared" si="1571"/>
        <v>#VALUE!</v>
      </c>
      <c r="DU324" s="192" t="e">
        <f t="shared" si="1572"/>
        <v>#VALUE!</v>
      </c>
      <c r="DV324" s="198" t="e">
        <f t="shared" si="1573"/>
        <v>#VALUE!</v>
      </c>
      <c r="DW324" s="198" t="e">
        <f t="shared" si="1574"/>
        <v>#DIV/0!</v>
      </c>
      <c r="DX324" s="198" t="e">
        <f t="shared" si="1575"/>
        <v>#DIV/0!</v>
      </c>
      <c r="DY324" s="198" t="e">
        <f t="shared" si="1576"/>
        <v>#VALUE!</v>
      </c>
      <c r="DZ324" s="198" t="e">
        <f t="shared" si="1577"/>
        <v>#VALUE!</v>
      </c>
      <c r="EA324" s="198" t="e">
        <f t="shared" si="1578"/>
        <v>#VALUE!</v>
      </c>
      <c r="EB324" s="198" t="e">
        <f t="shared" si="1579"/>
        <v>#VALUE!</v>
      </c>
      <c r="EC324" s="198" t="e">
        <f t="shared" si="1580"/>
        <v>#DIV/0!</v>
      </c>
      <c r="ED324" s="198" t="e">
        <f t="shared" si="1581"/>
        <v>#VALUE!</v>
      </c>
      <c r="EE324" s="198" t="e">
        <f t="shared" si="1582"/>
        <v>#VALUE!</v>
      </c>
      <c r="EF324" s="198" t="e">
        <f t="shared" ref="EF324:EO324" si="1934">DV324/SUM($DV324:$EE324)</f>
        <v>#VALUE!</v>
      </c>
      <c r="EG324" s="198" t="e">
        <f t="shared" si="1934"/>
        <v>#DIV/0!</v>
      </c>
      <c r="EH324" s="198" t="e">
        <f t="shared" si="1934"/>
        <v>#DIV/0!</v>
      </c>
      <c r="EI324" s="198" t="e">
        <f t="shared" si="1934"/>
        <v>#VALUE!</v>
      </c>
      <c r="EJ324" s="198" t="e">
        <f t="shared" si="1934"/>
        <v>#VALUE!</v>
      </c>
      <c r="EK324" s="198" t="e">
        <f t="shared" si="1934"/>
        <v>#VALUE!</v>
      </c>
      <c r="EL324" s="198" t="e">
        <f t="shared" si="1934"/>
        <v>#VALUE!</v>
      </c>
      <c r="EM324" s="198" t="e">
        <f t="shared" si="1934"/>
        <v>#DIV/0!</v>
      </c>
      <c r="EN324" s="198" t="e">
        <f t="shared" si="1934"/>
        <v>#VALUE!</v>
      </c>
      <c r="EO324" s="198" t="e">
        <f t="shared" si="1934"/>
        <v>#VALUE!</v>
      </c>
      <c r="EP324" s="511">
        <f t="shared" ref="EP324:EW324" si="1935">EP323</f>
        <v>0.08</v>
      </c>
      <c r="EQ324" s="511">
        <f t="shared" si="1935"/>
        <v>0.015</v>
      </c>
      <c r="ER324" s="511">
        <f t="shared" si="1935"/>
        <v>0.015</v>
      </c>
      <c r="ES324" s="511">
        <f t="shared" si="1935"/>
        <v>0.015</v>
      </c>
      <c r="ET324" s="511">
        <f t="shared" si="1935"/>
        <v>0.015</v>
      </c>
      <c r="EU324" s="511">
        <f t="shared" si="1935"/>
        <v>0.09</v>
      </c>
      <c r="EV324" s="511">
        <f t="shared" si="1935"/>
        <v>0.09</v>
      </c>
      <c r="EW324" s="511">
        <f t="shared" si="1935"/>
        <v>0.09</v>
      </c>
      <c r="EX324" s="420" t="str">
        <f>IF(_tag_month_day!AS320="","",_tag_month_day!AS320/100)</f>
        <v/>
      </c>
      <c r="EY324" s="420" t="str">
        <f>IF(_tag_month_day!AT320="","",_tag_month_day!AT320/100)</f>
        <v/>
      </c>
      <c r="EZ324" s="420" t="str">
        <f>IF(_tag_month_day!AU320="","",_tag_month_day!AU320/100)</f>
        <v/>
      </c>
      <c r="FA324" s="420" t="str">
        <f>IF(_tag_month_day!AV320="","",_tag_month_day!AV320/100)</f>
        <v/>
      </c>
      <c r="FB324" s="420" t="str">
        <f>IF(_tag_month_day!AW320="","",_tag_month_day!AW320/100)</f>
        <v/>
      </c>
      <c r="FC324" s="420" t="str">
        <f>IF(_tag_month_day!AX320="","",_tag_month_day!AX320/100)</f>
        <v/>
      </c>
      <c r="FD324" s="510">
        <f t="shared" si="1611"/>
        <v>0.33</v>
      </c>
      <c r="FE324" s="510">
        <f t="shared" si="1612"/>
        <v>0.19</v>
      </c>
      <c r="FF324" s="510">
        <f t="shared" si="1613"/>
        <v>0.003</v>
      </c>
      <c r="FG324" s="510">
        <f t="shared" si="1614"/>
        <v>0</v>
      </c>
      <c r="FH324" s="603">
        <f t="shared" si="1615"/>
        <v>0.0001</v>
      </c>
      <c r="FI324" s="510">
        <f t="shared" ref="FI324:FR324" si="1936">FI323</f>
        <v>0.41</v>
      </c>
      <c r="FJ324" s="510">
        <f t="shared" si="1936"/>
        <v>0.11</v>
      </c>
      <c r="FK324" s="510">
        <f t="shared" si="1936"/>
        <v>0.015</v>
      </c>
      <c r="FL324" s="510">
        <f t="shared" si="1936"/>
        <v>0</v>
      </c>
      <c r="FM324" s="603">
        <f t="shared" si="1936"/>
        <v>0.0001</v>
      </c>
      <c r="FN324" s="510" t="str">
        <f>IF(_tag_month_day!AY320="","",_tag_month_day!AY320/100)</f>
        <v/>
      </c>
      <c r="FO324" s="510" t="str">
        <f>IF(_tag_month_day!AZ320="","",_tag_month_day!AZ320/100)</f>
        <v/>
      </c>
      <c r="FP324" s="510" t="str">
        <f>IF(_tag_month_day!BA320="","",_tag_month_day!BA320/100)</f>
        <v/>
      </c>
      <c r="FQ324" s="510" t="str">
        <f>IF(_tag_month_day!BB320="","",_tag_month_day!BB320/100)</f>
        <v/>
      </c>
      <c r="FR324" s="603" t="str">
        <f>IF(_tag_month_day!BC320="","",_tag_month_day!BC320/100)</f>
        <v/>
      </c>
      <c r="FS324" s="510" t="str">
        <f>IF(_tag_month_day!BD320="","",_tag_month_day!BD320/100)</f>
        <v/>
      </c>
      <c r="FT324" s="510" t="str">
        <f>IF(_tag_month_day!BE320="","",_tag_month_day!BE320/100)</f>
        <v/>
      </c>
      <c r="FU324" s="510" t="str">
        <f>IF(_tag_month_day!BF320="","",_tag_month_day!BF320/100)</f>
        <v/>
      </c>
      <c r="FV324" s="510" t="str">
        <f>IF(_tag_month_day!BG320="","",_tag_month_day!BG320/100)</f>
        <v/>
      </c>
      <c r="FW324" s="603" t="str">
        <f>IF(_tag_month_day!BH320="","",_tag_month_day!BH320/100)</f>
        <v/>
      </c>
      <c r="FX324" s="510" t="str">
        <f>IF(_tag_month_day!BI320="","",_tag_month_day!BI320/100)</f>
        <v/>
      </c>
      <c r="FY324" s="510" t="str">
        <f>IF(_tag_month_day!BJ320="","",_tag_month_day!BJ320/100)</f>
        <v/>
      </c>
      <c r="FZ324" s="605" t="str">
        <f>IF(_tag_month_day!BK320="","",_tag_month_day!BK320/100)</f>
        <v/>
      </c>
      <c r="GA324" s="510" t="str">
        <f>IF(_tag_month_day!BL320="","",_tag_month_day!BL320/100)</f>
        <v/>
      </c>
      <c r="GB324" s="603" t="str">
        <f>IF(_tag_month_day!BM320="","",_tag_month_day!BM320/100)</f>
        <v/>
      </c>
      <c r="GC324" s="420" t="str">
        <f>IF(_tag_month_day!BN320="","",_tag_month_day!BN320/100)</f>
        <v/>
      </c>
      <c r="GD324" s="420" t="str">
        <f>IF(_tag_month_day!BO320="","",_tag_month_day!BO320/100)</f>
        <v/>
      </c>
      <c r="GE324" s="420" t="str">
        <f>IF(_tag_month_day!BP320="","",_tag_month_day!BP320/100)</f>
        <v/>
      </c>
      <c r="GF324" s="420" t="str">
        <f>IF(_tag_month_day!BQ320="","",_tag_month_day!BQ320/100)</f>
        <v/>
      </c>
      <c r="GG324" s="420" t="str">
        <f>IF(_tag_month_day!BR320="","",_tag_month_day!BR320/100)</f>
        <v/>
      </c>
      <c r="GH324" s="420" t="str">
        <f>IF(_tag_month_day!BS320="","",_tag_month_day!BS320/100)</f>
        <v/>
      </c>
      <c r="GI324" s="603" t="str">
        <f>IF(_tag_month_day!BT320="","",_tag_month_day!BT320/100)</f>
        <v/>
      </c>
      <c r="GJ324" s="612" t="str">
        <f>IF(_tag_month_day!BU320="","",_tag_month_day!BU320/100)</f>
        <v/>
      </c>
      <c r="GK324" s="620" t="str">
        <f>IF(_tag_month_day!BV320="",IF(_rlcf_month_day!A$2="","",_rlcf_month_day!A$2/100),_tag_month_day!BV320/100)</f>
        <v/>
      </c>
      <c r="GL324" s="620" t="str">
        <f>IF(_tag_month_day!BW320="",IF(_rlcf_month_day!B$2="","",_rlcf_month_day!B$2/100),_tag_month_day!BW320/100)</f>
        <v/>
      </c>
      <c r="GM324" s="621" t="str">
        <f>IF(_tag_month_day!BX320="",IF(_rlcf_month_day!C$2="","",_rlcf_month_day!C$2/100),_tag_month_day!BX320/100)</f>
        <v/>
      </c>
      <c r="GN324" s="620" t="str">
        <f>IF(_tag_month_day!BV320="",IF(_rlcf_month_day!A$2="","",_rlcf_month_day!A$2/100),_tag_month_day!BV320/100)</f>
        <v/>
      </c>
      <c r="GO324" s="620" t="str">
        <f>IF(_tag_month_day!BW320="",IF(_rlcf_month_day!B$2="","",_rlcf_month_day!B$2/100),_tag_month_day!BW320/100)</f>
        <v/>
      </c>
      <c r="GP324" s="620" t="str">
        <f>IF(_tag_month_day!CD320="",IF(_rlcf_month_day!E$2="","",_rlcf_month_day!E$2/100),_tag_month_day!CD320/100)</f>
        <v/>
      </c>
      <c r="GQ324" s="620" t="str">
        <f>IF(_tag_month_day!CE320="",IF(_rlcf_month_day!F$2="","",_rlcf_month_day!F$2/100),_tag_month_day!CE320/100)</f>
        <v/>
      </c>
      <c r="GR324" s="621" t="str">
        <f>IF(_tag_month_day!CF320="",IF(_rlcf_month_day!G$2="","",_rlcf_month_day!G$2/100),_tag_month_day!CF320/100)</f>
        <v/>
      </c>
      <c r="GS324" s="626">
        <f t="shared" ref="GS324:HH324" si="1937">GS323</f>
        <v>0.953</v>
      </c>
      <c r="GT324" s="626">
        <f t="shared" si="1937"/>
        <v>0.55</v>
      </c>
      <c r="GU324" s="626">
        <f t="shared" si="1937"/>
        <v>0.55</v>
      </c>
      <c r="GV324" s="626">
        <f t="shared" si="1937"/>
        <v>0.55</v>
      </c>
      <c r="GW324" s="626">
        <f t="shared" si="1937"/>
        <v>0.5</v>
      </c>
      <c r="GX324" s="626">
        <f t="shared" si="1937"/>
        <v>0.935</v>
      </c>
      <c r="GY324" s="626">
        <f t="shared" si="1937"/>
        <v>0.15</v>
      </c>
      <c r="GZ324" s="626">
        <f t="shared" si="1937"/>
        <v>1</v>
      </c>
      <c r="HA324" s="632">
        <f t="shared" si="1937"/>
        <v>0.047</v>
      </c>
      <c r="HB324" s="632">
        <f t="shared" si="1937"/>
        <v>0.45</v>
      </c>
      <c r="HC324" s="632">
        <f t="shared" si="1937"/>
        <v>0.45</v>
      </c>
      <c r="HD324" s="632">
        <f t="shared" si="1937"/>
        <v>0.45</v>
      </c>
      <c r="HE324" s="632">
        <f t="shared" si="1937"/>
        <v>0.5</v>
      </c>
      <c r="HF324" s="632">
        <f t="shared" si="1937"/>
        <v>0.065</v>
      </c>
      <c r="HG324" s="632">
        <f t="shared" si="1937"/>
        <v>0.85</v>
      </c>
      <c r="HH324" s="632">
        <f t="shared" si="1937"/>
        <v>0</v>
      </c>
      <c r="HI324" s="68" t="e">
        <f t="shared" si="1587"/>
        <v>#VALUE!</v>
      </c>
      <c r="HJ324" s="68" t="e">
        <f t="shared" si="1618"/>
        <v>#VALUE!</v>
      </c>
      <c r="HK324" s="202">
        <f t="shared" si="1619"/>
        <v>0.85</v>
      </c>
      <c r="HL324" s="464">
        <f t="shared" si="1620"/>
        <v>550000</v>
      </c>
      <c r="HM324" s="464">
        <f t="shared" si="1621"/>
        <v>480000</v>
      </c>
      <c r="HN324" s="192" t="e">
        <f t="shared" si="1588"/>
        <v>#VALUE!</v>
      </c>
      <c r="HO324" s="192" t="e">
        <f>HN324*HK324*$HO$2/HL324*1000000</f>
        <v>#VALUE!</v>
      </c>
      <c r="HP324" s="192" t="e">
        <f>HN324*HK324*$HP$2/HM324*1000000</f>
        <v>#VALUE!</v>
      </c>
    </row>
    <row r="325" customFormat="1" spans="1:224">
      <c r="A325" s="381">
        <v>320</v>
      </c>
      <c r="B325" s="54">
        <f ca="1" t="shared" si="1622"/>
        <v>43630</v>
      </c>
      <c r="C325" s="57">
        <f t="shared" si="1623"/>
        <v>0.0416666666666667</v>
      </c>
      <c r="D325" s="68" t="str">
        <f ca="1" t="shared" si="1589"/>
        <v>夜班</v>
      </c>
      <c r="E325" s="68" t="str">
        <f ca="1" t="shared" si="1590"/>
        <v>丙</v>
      </c>
      <c r="F325" s="68">
        <f ca="1">SUMPRODUCT((成本日报!$A$3:$A$95=计划!B325)*(成本日报!$B$3:$B$95=计划!$D325),成本日报!$C$3:$C$95)</f>
        <v>3</v>
      </c>
      <c r="G325" s="382">
        <f ca="1" t="shared" si="1624"/>
        <v>43630.2916666659</v>
      </c>
      <c r="H325" s="382">
        <f ca="1" t="shared" si="1591"/>
        <v>43630.2986111103</v>
      </c>
      <c r="I325" s="382">
        <f ca="1" t="shared" si="1592"/>
        <v>43630.3041666659</v>
      </c>
      <c r="J325" s="382">
        <f ca="1" t="shared" si="1593"/>
        <v>43630.3333333326</v>
      </c>
      <c r="K325" s="382">
        <f ca="1" t="shared" si="1594"/>
        <v>43630.3958333326</v>
      </c>
      <c r="L325" s="382">
        <f ca="1" t="shared" si="1595"/>
        <v>43630.4166666659</v>
      </c>
      <c r="M325" s="398" t="str">
        <f>IF(_tag_month_day!A321="","",_tag_month_day!A321)</f>
        <v/>
      </c>
      <c r="N325" s="398" t="str">
        <f>IF(_tag_month_day!B321="","",_tag_month_day!B321)</f>
        <v/>
      </c>
      <c r="O325" s="399" t="e">
        <f t="shared" si="1596"/>
        <v>#VALUE!</v>
      </c>
      <c r="P325" s="398" t="str">
        <f>IF(_tag_month_day!C321="","",_tag_month_day!C321)</f>
        <v/>
      </c>
      <c r="Q325" s="398" t="str">
        <f>IF(_tag_month_day!D321="","",_tag_month_day!D321)</f>
        <v/>
      </c>
      <c r="R325" s="416">
        <f>IF(_tag_month_day!CB321="",R324,_tag_month_day!CB321/100)</f>
        <v>0.07</v>
      </c>
      <c r="S325" s="417" t="str">
        <f>IF(_tag_month_day!E321="","",_tag_month_day!E321)</f>
        <v/>
      </c>
      <c r="T325" s="417" t="str">
        <f>IF(_tag_month_day!F321="","",_tag_month_day!F321)</f>
        <v/>
      </c>
      <c r="U325" s="418" t="e">
        <f t="shared" ref="U325:U388" si="1938">S325+T325</f>
        <v>#VALUE!</v>
      </c>
      <c r="V325" s="53" t="e">
        <f t="shared" ref="V325:V388" si="1939">U325/AJ325</f>
        <v>#VALUE!</v>
      </c>
      <c r="W325" s="419" t="str">
        <f>IF(_jhy_month_day!A321="","",_jhy_month_day!A321)</f>
        <v/>
      </c>
      <c r="X325" s="420" t="str">
        <f>IF(_jhy_month_day!B321="","",_jhy_month_day!B321/100)</f>
        <v/>
      </c>
      <c r="Y325" s="420" t="str">
        <f>IF(_jhy_month_day!C321="","",_jhy_month_day!C321/100)</f>
        <v/>
      </c>
      <c r="Z325" s="439">
        <f t="shared" si="1641"/>
        <v>80</v>
      </c>
      <c r="AA325" s="440" t="str">
        <f>IF(_tag_month_day!G321="","",_tag_month_day!G321/100)</f>
        <v/>
      </c>
      <c r="AB325" s="440" t="str">
        <f>IF(_tag_month_day!H321="","",_tag_month_day!H321/100)</f>
        <v/>
      </c>
      <c r="AC325" s="193">
        <f t="shared" si="1597"/>
        <v>1.59963432013121</v>
      </c>
      <c r="AD325" s="441" t="str">
        <f t="shared" si="1598"/>
        <v/>
      </c>
      <c r="AE325" s="442" t="str">
        <f t="shared" si="1599"/>
        <v/>
      </c>
      <c r="AF325" s="443">
        <v>1</v>
      </c>
      <c r="AG325" s="68" t="str">
        <f>IF(_duihao_month_day!A321="","",_duihao_month_day!A321)</f>
        <v/>
      </c>
      <c r="AH325" s="463">
        <f>IF(_gyk_month_day!B321="",AH324,_gyk_month_day!B321)</f>
        <v>820</v>
      </c>
      <c r="AI325" s="464"/>
      <c r="AJ325" s="68" t="str">
        <f>IF(_tag_month_day!I321="","",_tag_month_day!I321)</f>
        <v/>
      </c>
      <c r="AK325" s="465" t="str">
        <f>IF(_tzyy_month_day!A321="","",_tzyy_month_day!A321)</f>
        <v/>
      </c>
      <c r="AL325" s="465" t="str">
        <f>IF(_tzyy_month_day!B321="","",_tzyy_month_day!B321)</f>
        <v/>
      </c>
      <c r="AM325" s="465" t="str">
        <f>IF(_tzyy_month_day!C321="","",_tzyy_month_day!C321)</f>
        <v/>
      </c>
      <c r="AN325" s="466" t="str">
        <f>IF(_tag_month_day!CG321="","",_tag_month_day!CG321)</f>
        <v/>
      </c>
      <c r="AO325" s="466" t="str">
        <f>IF(_tag_month_day!CH321="","",_tag_month_day!CH321)</f>
        <v/>
      </c>
      <c r="AP325" s="486" t="e">
        <f t="shared" si="1600"/>
        <v>#VALUE!</v>
      </c>
      <c r="AQ325" s="487" t="str">
        <f>IF(_tag_month_day!J321="","",_tag_month_day!J321/100)</f>
        <v/>
      </c>
      <c r="AR325" s="488">
        <f t="shared" si="1601"/>
        <v>1.3</v>
      </c>
      <c r="AS325" s="489" t="e">
        <f t="shared" ref="AS325:AS388" si="1940">AQ325*(AN325*AR325+AO325)/(AN325+AO325)</f>
        <v>#VALUE!</v>
      </c>
      <c r="AT325" s="489">
        <f t="shared" si="1602"/>
        <v>0</v>
      </c>
      <c r="AU325" s="490" t="str">
        <f>IF(_tag_month_day!K321="","",_tag_month_day!K321)</f>
        <v/>
      </c>
      <c r="AV325" s="491" t="str">
        <f>IF(_tag_month_day!L321="","",_tag_month_day!L321/100)</f>
        <v/>
      </c>
      <c r="AW325" s="420">
        <f t="shared" si="1912"/>
        <v>0</v>
      </c>
      <c r="AX325" s="420">
        <f t="shared" si="1603"/>
        <v>0</v>
      </c>
      <c r="AY325" s="420" t="str">
        <f>IF(_tag_month_day!M321="","",_tag_month_day!M321/100)</f>
        <v/>
      </c>
      <c r="AZ325" s="420" t="str">
        <f>IF(_tag_month_day!N321="","",_tag_month_day!N321/100)</f>
        <v/>
      </c>
      <c r="BA325" s="420" t="str">
        <f>IF(_tag_month_day!O321="","",_tag_month_day!O321/100)</f>
        <v/>
      </c>
      <c r="BB325" s="496" t="str">
        <f>IF(_tag_month_day!P321="","",_tag_month_day!P321/100)</f>
        <v/>
      </c>
      <c r="BC325" s="496">
        <f t="shared" si="1604"/>
        <v>0</v>
      </c>
      <c r="BD325" s="496" t="str">
        <f>IF(_tag_month_day!Q321="","",_tag_month_day!Q321/100)</f>
        <v/>
      </c>
      <c r="BE325" s="510" t="str">
        <f>IF(_tag_month_day!R321="","",_tag_month_day!R321/100)</f>
        <v/>
      </c>
      <c r="BF325" s="413" t="str">
        <f>IF(_tag_month_day!CC321="","",_tag_month_day!CC321/100)</f>
        <v/>
      </c>
      <c r="BG325" s="511" t="e">
        <f t="shared" ref="BG325:BG388" si="1941">BE325+BF325</f>
        <v>#VALUE!</v>
      </c>
      <c r="BH325" s="198">
        <f t="shared" ref="BH325:BH388" si="1942">SUM(AV325:BF325)</f>
        <v>0</v>
      </c>
      <c r="BI325" s="512" t="e">
        <f>IF(CX325=0,BI324,(DK325*查询!$R$5+DL325*查询!$Q$5+DM325*查询!$N$5+DN325*查询!$O$5+DO325*查询!$P$5)*AF325/CX325)</f>
        <v>#VALUE!</v>
      </c>
      <c r="BJ325" s="512" t="e">
        <f>IF(CX325=0,BJ324,(DP325*查询!$S$5+DQ325*查询!$T$5+DR325*查询!$U$5)*AF325/CX325)</f>
        <v>#VALUE!</v>
      </c>
      <c r="BK325" s="512">
        <f t="shared" si="1605"/>
        <v>1</v>
      </c>
      <c r="BL325" s="513" t="str">
        <f>IF(_cfyc_month_day!A321="","",_cfyc_month_day!A321)</f>
        <v/>
      </c>
      <c r="BM325" s="513" t="str">
        <f>IF(_cfyc_month_day!B321="","",_cfyc_month_day!B321)</f>
        <v/>
      </c>
      <c r="BN325" s="513" t="str">
        <f>IF(_cfyc_month_day!C321="","",_cfyc_month_day!C321)</f>
        <v/>
      </c>
      <c r="BO325" s="522" t="str">
        <f>IF(_cfyc_month_day!D321="","",_cfyc_month_day!D321)</f>
        <v/>
      </c>
      <c r="BP325" s="522" t="str">
        <f>IF(_cfyc_month_day!E321="","",_cfyc_month_day!E321)</f>
        <v/>
      </c>
      <c r="BQ325" s="522" t="str">
        <f>IF(_cfyc_month_day!F321="","",_cfyc_month_day!F321)</f>
        <v/>
      </c>
      <c r="BR325" s="513" t="str">
        <f>IF(_tag_month_day!T321="","",_tag_month_day!T321)</f>
        <v/>
      </c>
      <c r="BS325" s="513" t="str">
        <f>IF(_tag_month_day!U321="","",_tag_month_day!U321)</f>
        <v/>
      </c>
      <c r="BT325" s="523" t="str">
        <f t="shared" si="1606"/>
        <v/>
      </c>
      <c r="BU325" s="223" t="str">
        <f>IF(_tag_month_day!V321="","",_tag_month_day!V321)</f>
        <v/>
      </c>
      <c r="BV325" s="206" t="str">
        <f>IF(_tag_month_day!W321="","",_tag_month_day!W321)</f>
        <v/>
      </c>
      <c r="BW325" s="540" t="str">
        <f>IF(_tag_month_day!X321="","",_tag_month_day!X321)</f>
        <v/>
      </c>
      <c r="BX325" s="540" t="str">
        <f>IF(_tag_month_day!Y321="","",_tag_month_day!Y321)</f>
        <v/>
      </c>
      <c r="BY325" s="541">
        <f ca="1" t="shared" si="1607"/>
        <v>43630.4166666659</v>
      </c>
      <c r="BZ325" s="542"/>
      <c r="CA325" s="543" t="str">
        <f>IF(_jhy2_month_day!A321="","",_jhy2_month_day!A321)</f>
        <v/>
      </c>
      <c r="CB325" s="464" t="str">
        <f>IF(_jhy2_month_day!B321="","",_jhy2_month_day!B321)</f>
        <v/>
      </c>
      <c r="CC325" s="464" t="str">
        <f>IF(_jhy2_month_day!C321="","",_jhy2_month_day!C321)</f>
        <v/>
      </c>
      <c r="CD325" s="464" t="str">
        <f>IF(_jhy2_month_day!D321="","",_jhy2_month_day!D321)</f>
        <v/>
      </c>
      <c r="CE325" s="464" t="str">
        <f>IF(_jhy2_month_day!E321="","",_jhy2_month_day!E321)</f>
        <v/>
      </c>
      <c r="CF325" s="464" t="str">
        <f>IF(_jhy2_month_day!F321="","",_jhy2_month_day!F321)</f>
        <v/>
      </c>
      <c r="CG325" s="464" t="str">
        <f>IF(_jhy2_month_day!G321="","",_jhy2_month_day!G321)</f>
        <v/>
      </c>
      <c r="CH325" s="464" t="str">
        <f>IF(_jhy2_month_day!H321="","",_jhy2_month_day!H321)</f>
        <v/>
      </c>
      <c r="CI325" s="464" t="str">
        <f>IF(_jhy2_month_day!I321="","",_jhy2_month_day!I321)</f>
        <v/>
      </c>
      <c r="CJ325" s="464" t="str">
        <f>IF(_jhy2_month_day!J321="","",_jhy2_month_day!J321)</f>
        <v/>
      </c>
      <c r="CK325" s="464" t="str">
        <f>IF(_jhy2_month_day!K321="","",_jhy2_month_day!K321)</f>
        <v/>
      </c>
      <c r="CL325" s="562" t="str">
        <f>IF(_jhy2_month_day!L321="","",_jhy2_month_day!L321)</f>
        <v/>
      </c>
      <c r="CM325" s="562" t="str">
        <f>IF(_jhy2_month_day!M321="","",_jhy2_month_day!M321)</f>
        <v/>
      </c>
      <c r="CN325" s="562" t="str">
        <f>IF(_jhy2_month_day!N321="","",_jhy2_month_day!N321)</f>
        <v/>
      </c>
      <c r="CO325" s="562" t="str">
        <f>IF(_jhy2_month_day!O321="","",_jhy2_month_day!O321)</f>
        <v/>
      </c>
      <c r="CP325" s="562" t="str">
        <f>IF(_jhy2_month_day!P321="","",_jhy2_month_day!P321)</f>
        <v/>
      </c>
      <c r="CQ325" s="562" t="str">
        <f>IF(_jhy2_month_day!Q321="","",_jhy2_month_day!Q321)</f>
        <v/>
      </c>
      <c r="CR325" s="563" t="str">
        <f>IF(_jhy2_month_day!R321="","",_jhy2_month_day!R321)</f>
        <v/>
      </c>
      <c r="CS325" s="576" t="str">
        <f>IF(_jhy2_month_day!S321="","",_jhy2_month_day!S321)</f>
        <v/>
      </c>
      <c r="CT325" s="562" t="str">
        <f>IF(_jhy2_month_day!T321="","",_jhy2_month_day!T321)</f>
        <v/>
      </c>
      <c r="CU325" s="577" t="e">
        <f t="shared" ref="CU325:CU388" si="1943">DU325/AJ325</f>
        <v>#VALUE!</v>
      </c>
      <c r="CV325" s="198" t="e">
        <f t="shared" ref="CV325:CV388" si="1944">BG325/BH325</f>
        <v>#VALUE!</v>
      </c>
      <c r="CW325" s="192" t="e">
        <f t="shared" ref="CW325:CW388" si="1945">AJ325*(1-CV325)*CU325*AF325</f>
        <v>#VALUE!</v>
      </c>
      <c r="CX325" s="192" t="e">
        <f t="shared" ref="CX325:CX388" si="1946">CW325*94%</f>
        <v>#VALUE!</v>
      </c>
      <c r="CY325" s="202" t="e">
        <f t="shared" ref="CY325:CY388" si="1947">IF(CX325=0,0,DS325/(DS325+CX325))</f>
        <v>#VALUE!</v>
      </c>
      <c r="CZ325" s="192" t="e">
        <f t="shared" ref="CZ325:DI325" si="1948">$AJ325*EF325</f>
        <v>#VALUE!</v>
      </c>
      <c r="DA325" s="192" t="e">
        <f t="shared" si="1948"/>
        <v>#VALUE!</v>
      </c>
      <c r="DB325" s="192" t="e">
        <f t="shared" si="1948"/>
        <v>#VALUE!</v>
      </c>
      <c r="DC325" s="192" t="e">
        <f t="shared" si="1948"/>
        <v>#VALUE!</v>
      </c>
      <c r="DD325" s="192" t="e">
        <f t="shared" si="1948"/>
        <v>#VALUE!</v>
      </c>
      <c r="DE325" s="192" t="e">
        <f t="shared" si="1948"/>
        <v>#VALUE!</v>
      </c>
      <c r="DF325" s="192" t="e">
        <f t="shared" si="1948"/>
        <v>#VALUE!</v>
      </c>
      <c r="DG325" s="192" t="e">
        <f t="shared" si="1948"/>
        <v>#VALUE!</v>
      </c>
      <c r="DH325" s="192" t="e">
        <f t="shared" si="1948"/>
        <v>#VALUE!</v>
      </c>
      <c r="DI325" s="192" t="e">
        <f t="shared" si="1948"/>
        <v>#VALUE!</v>
      </c>
      <c r="DJ325" s="192" t="e">
        <f t="shared" ref="DJ325:DJ388" si="1949">CZ325*(1-EP325)</f>
        <v>#VALUE!</v>
      </c>
      <c r="DK325" s="192" t="e">
        <f t="shared" ref="DK325:DK388" si="1950">DA325*(1-ER325)</f>
        <v>#VALUE!</v>
      </c>
      <c r="DL325" s="192" t="e">
        <f t="shared" ref="DL325:DL388" si="1951">DB325*(1-EQ325)</f>
        <v>#VALUE!</v>
      </c>
      <c r="DM325" s="192" t="e">
        <f t="shared" ref="DM325:DM388" si="1952">DC325*(1-ES325)</f>
        <v>#VALUE!</v>
      </c>
      <c r="DN325" s="192" t="e">
        <f t="shared" ref="DN325:DN388" si="1953">DD325*(1-ET325)</f>
        <v>#VALUE!</v>
      </c>
      <c r="DO325" s="192" t="e">
        <f t="shared" ref="DO325:DO388" si="1954">DE325</f>
        <v>#VALUE!</v>
      </c>
      <c r="DP325" s="192" t="e">
        <f t="shared" ref="DP325:DP388" si="1955">DF325*(1-EU325)</f>
        <v>#VALUE!</v>
      </c>
      <c r="DQ325" s="192" t="e">
        <f t="shared" ref="DQ325:DQ388" si="1956">DG325*(1-EV325)</f>
        <v>#VALUE!</v>
      </c>
      <c r="DR325" s="192" t="e">
        <f t="shared" ref="DR325:DR388" si="1957">DH325*(1-EW325)</f>
        <v>#VALUE!</v>
      </c>
      <c r="DS325" s="192" t="e">
        <f t="shared" ref="DS325:DS388" si="1958">DI325</f>
        <v>#VALUE!</v>
      </c>
      <c r="DT325" s="192" t="e">
        <f t="shared" ref="DT325:DT388" si="1959">SUM(DJ325:DS325)</f>
        <v>#VALUE!</v>
      </c>
      <c r="DU325" s="192" t="e">
        <f t="shared" ref="DU325:DU388" si="1960">SUMPRODUCT((DJ325:DO325)*(GS325:GX325))+(DP325+DQ325+DR325)*GY325+DS325</f>
        <v>#VALUE!</v>
      </c>
      <c r="DV325" s="198" t="e">
        <f t="shared" ref="DV325:DV388" si="1961">AV325/$BH325/(1-EP325)</f>
        <v>#VALUE!</v>
      </c>
      <c r="DW325" s="198" t="e">
        <f t="shared" ref="DW325:DW388" si="1962">AW325/$BH325/(1-ER325)</f>
        <v>#DIV/0!</v>
      </c>
      <c r="DX325" s="198" t="e">
        <f t="shared" ref="DX325:DX388" si="1963">AX325/$BH325/(1-EQ325)</f>
        <v>#DIV/0!</v>
      </c>
      <c r="DY325" s="198" t="e">
        <f t="shared" ref="DY325:DY388" si="1964">AY325/$BH325/(1-ES325)</f>
        <v>#VALUE!</v>
      </c>
      <c r="DZ325" s="198" t="e">
        <f t="shared" ref="DZ325:DZ388" si="1965">AZ325/$BH325/(1-ET325)</f>
        <v>#VALUE!</v>
      </c>
      <c r="EA325" s="198" t="e">
        <f t="shared" ref="EA325:EA388" si="1966">BA325/$BH325/(1-AX325)</f>
        <v>#VALUE!</v>
      </c>
      <c r="EB325" s="198" t="e">
        <f t="shared" ref="EB325:EB388" si="1967">BB325/$BH325/(1-EU325)</f>
        <v>#VALUE!</v>
      </c>
      <c r="EC325" s="198" t="e">
        <f t="shared" ref="EC325:EC388" si="1968">BC325/$BH325/(1-EV325)</f>
        <v>#DIV/0!</v>
      </c>
      <c r="ED325" s="198" t="e">
        <f t="shared" ref="ED325:ED388" si="1969">BD325/$BH325/(1-EW325)</f>
        <v>#VALUE!</v>
      </c>
      <c r="EE325" s="198" t="e">
        <f t="shared" ref="EE325:EE388" si="1970">BG325/BH325</f>
        <v>#VALUE!</v>
      </c>
      <c r="EF325" s="198" t="e">
        <f t="shared" ref="EF325:EO325" si="1971">DV325/SUM($DV325:$EE325)</f>
        <v>#VALUE!</v>
      </c>
      <c r="EG325" s="198" t="e">
        <f t="shared" si="1971"/>
        <v>#DIV/0!</v>
      </c>
      <c r="EH325" s="198" t="e">
        <f t="shared" si="1971"/>
        <v>#DIV/0!</v>
      </c>
      <c r="EI325" s="198" t="e">
        <f t="shared" si="1971"/>
        <v>#VALUE!</v>
      </c>
      <c r="EJ325" s="198" t="e">
        <f t="shared" si="1971"/>
        <v>#VALUE!</v>
      </c>
      <c r="EK325" s="198" t="e">
        <f t="shared" si="1971"/>
        <v>#VALUE!</v>
      </c>
      <c r="EL325" s="198" t="e">
        <f t="shared" si="1971"/>
        <v>#VALUE!</v>
      </c>
      <c r="EM325" s="198" t="e">
        <f t="shared" si="1971"/>
        <v>#DIV/0!</v>
      </c>
      <c r="EN325" s="198" t="e">
        <f t="shared" si="1971"/>
        <v>#VALUE!</v>
      </c>
      <c r="EO325" s="198" t="e">
        <f t="shared" si="1971"/>
        <v>#VALUE!</v>
      </c>
      <c r="EP325" s="511">
        <f t="shared" ref="EP325:EW325" si="1972">EP324</f>
        <v>0.08</v>
      </c>
      <c r="EQ325" s="511">
        <f t="shared" si="1972"/>
        <v>0.015</v>
      </c>
      <c r="ER325" s="511">
        <f t="shared" si="1972"/>
        <v>0.015</v>
      </c>
      <c r="ES325" s="511">
        <f t="shared" si="1972"/>
        <v>0.015</v>
      </c>
      <c r="ET325" s="511">
        <f t="shared" si="1972"/>
        <v>0.015</v>
      </c>
      <c r="EU325" s="511">
        <f t="shared" si="1972"/>
        <v>0.09</v>
      </c>
      <c r="EV325" s="511">
        <f t="shared" si="1972"/>
        <v>0.09</v>
      </c>
      <c r="EW325" s="511">
        <f t="shared" si="1972"/>
        <v>0.09</v>
      </c>
      <c r="EX325" s="420" t="str">
        <f>IF(_tag_month_day!AS321="","",_tag_month_day!AS321/100)</f>
        <v/>
      </c>
      <c r="EY325" s="420" t="str">
        <f>IF(_tag_month_day!AT321="","",_tag_month_day!AT321/100)</f>
        <v/>
      </c>
      <c r="EZ325" s="420" t="str">
        <f>IF(_tag_month_day!AU321="","",_tag_month_day!AU321/100)</f>
        <v/>
      </c>
      <c r="FA325" s="420" t="str">
        <f>IF(_tag_month_day!AV321="","",_tag_month_day!AV321/100)</f>
        <v/>
      </c>
      <c r="FB325" s="420" t="str">
        <f>IF(_tag_month_day!AW321="","",_tag_month_day!AW321/100)</f>
        <v/>
      </c>
      <c r="FC325" s="420" t="str">
        <f>IF(_tag_month_day!AX321="","",_tag_month_day!AX321/100)</f>
        <v/>
      </c>
      <c r="FD325" s="510">
        <f t="shared" si="1611"/>
        <v>0.33</v>
      </c>
      <c r="FE325" s="510">
        <f t="shared" si="1612"/>
        <v>0.19</v>
      </c>
      <c r="FF325" s="510">
        <f t="shared" si="1613"/>
        <v>0.003</v>
      </c>
      <c r="FG325" s="510">
        <f t="shared" si="1614"/>
        <v>0</v>
      </c>
      <c r="FH325" s="603">
        <f t="shared" si="1615"/>
        <v>0.0001</v>
      </c>
      <c r="FI325" s="510">
        <f t="shared" ref="FI325:FR325" si="1973">FI324</f>
        <v>0.41</v>
      </c>
      <c r="FJ325" s="510">
        <f t="shared" si="1973"/>
        <v>0.11</v>
      </c>
      <c r="FK325" s="510">
        <f t="shared" si="1973"/>
        <v>0.015</v>
      </c>
      <c r="FL325" s="510">
        <f t="shared" si="1973"/>
        <v>0</v>
      </c>
      <c r="FM325" s="603">
        <f t="shared" si="1973"/>
        <v>0.0001</v>
      </c>
      <c r="FN325" s="510" t="str">
        <f>IF(_tag_month_day!AY321="","",_tag_month_day!AY321/100)</f>
        <v/>
      </c>
      <c r="FO325" s="510" t="str">
        <f>IF(_tag_month_day!AZ321="","",_tag_month_day!AZ321/100)</f>
        <v/>
      </c>
      <c r="FP325" s="510" t="str">
        <f>IF(_tag_month_day!BA321="","",_tag_month_day!BA321/100)</f>
        <v/>
      </c>
      <c r="FQ325" s="510" t="str">
        <f>IF(_tag_month_day!BB321="","",_tag_month_day!BB321/100)</f>
        <v/>
      </c>
      <c r="FR325" s="603" t="str">
        <f>IF(_tag_month_day!BC321="","",_tag_month_day!BC321/100)</f>
        <v/>
      </c>
      <c r="FS325" s="510" t="str">
        <f>IF(_tag_month_day!BD321="","",_tag_month_day!BD321/100)</f>
        <v/>
      </c>
      <c r="FT325" s="510" t="str">
        <f>IF(_tag_month_day!BE321="","",_tag_month_day!BE321/100)</f>
        <v/>
      </c>
      <c r="FU325" s="510" t="str">
        <f>IF(_tag_month_day!BF321="","",_tag_month_day!BF321/100)</f>
        <v/>
      </c>
      <c r="FV325" s="510" t="str">
        <f>IF(_tag_month_day!BG321="","",_tag_month_day!BG321/100)</f>
        <v/>
      </c>
      <c r="FW325" s="603" t="str">
        <f>IF(_tag_month_day!BH321="","",_tag_month_day!BH321/100)</f>
        <v/>
      </c>
      <c r="FX325" s="510" t="str">
        <f>IF(_tag_month_day!BI321="","",_tag_month_day!BI321/100)</f>
        <v/>
      </c>
      <c r="FY325" s="510" t="str">
        <f>IF(_tag_month_day!BJ321="","",_tag_month_day!BJ321/100)</f>
        <v/>
      </c>
      <c r="FZ325" s="605" t="str">
        <f>IF(_tag_month_day!BK321="","",_tag_month_day!BK321/100)</f>
        <v/>
      </c>
      <c r="GA325" s="510" t="str">
        <f>IF(_tag_month_day!BL321="","",_tag_month_day!BL321/100)</f>
        <v/>
      </c>
      <c r="GB325" s="603" t="str">
        <f>IF(_tag_month_day!BM321="","",_tag_month_day!BM321/100)</f>
        <v/>
      </c>
      <c r="GC325" s="420" t="str">
        <f>IF(_tag_month_day!BN321="","",_tag_month_day!BN321/100)</f>
        <v/>
      </c>
      <c r="GD325" s="420" t="str">
        <f>IF(_tag_month_day!BO321="","",_tag_month_day!BO321/100)</f>
        <v/>
      </c>
      <c r="GE325" s="420" t="str">
        <f>IF(_tag_month_day!BP321="","",_tag_month_day!BP321/100)</f>
        <v/>
      </c>
      <c r="GF325" s="420" t="str">
        <f>IF(_tag_month_day!BQ321="","",_tag_month_day!BQ321/100)</f>
        <v/>
      </c>
      <c r="GG325" s="420" t="str">
        <f>IF(_tag_month_day!BR321="","",_tag_month_day!BR321/100)</f>
        <v/>
      </c>
      <c r="GH325" s="420" t="str">
        <f>IF(_tag_month_day!BS321="","",_tag_month_day!BS321/100)</f>
        <v/>
      </c>
      <c r="GI325" s="603" t="str">
        <f>IF(_tag_month_day!BT321="","",_tag_month_day!BT321/100)</f>
        <v/>
      </c>
      <c r="GJ325" s="612" t="str">
        <f>IF(_tag_month_day!BU321="","",_tag_month_day!BU321/100)</f>
        <v/>
      </c>
      <c r="GK325" s="620" t="str">
        <f>IF(_tag_month_day!BV321="",IF(_rlcf_month_day!A$2="","",_rlcf_month_day!A$2/100),_tag_month_day!BV321/100)</f>
        <v/>
      </c>
      <c r="GL325" s="620" t="str">
        <f>IF(_tag_month_day!BW321="",IF(_rlcf_month_day!B$2="","",_rlcf_month_day!B$2/100),_tag_month_day!BW321/100)</f>
        <v/>
      </c>
      <c r="GM325" s="621" t="str">
        <f>IF(_tag_month_day!BX321="",IF(_rlcf_month_day!C$2="","",_rlcf_month_day!C$2/100),_tag_month_day!BX321/100)</f>
        <v/>
      </c>
      <c r="GN325" s="620" t="str">
        <f>IF(_tag_month_day!BV321="",IF(_rlcf_month_day!A$2="","",_rlcf_month_day!A$2/100),_tag_month_day!BV321/100)</f>
        <v/>
      </c>
      <c r="GO325" s="620" t="str">
        <f>IF(_tag_month_day!BW321="",IF(_rlcf_month_day!B$2="","",_rlcf_month_day!B$2/100),_tag_month_day!BW321/100)</f>
        <v/>
      </c>
      <c r="GP325" s="620" t="str">
        <f>IF(_tag_month_day!CD321="",IF(_rlcf_month_day!E$2="","",_rlcf_month_day!E$2/100),_tag_month_day!CD321/100)</f>
        <v/>
      </c>
      <c r="GQ325" s="620" t="str">
        <f>IF(_tag_month_day!CE321="",IF(_rlcf_month_day!F$2="","",_rlcf_month_day!F$2/100),_tag_month_day!CE321/100)</f>
        <v/>
      </c>
      <c r="GR325" s="621" t="str">
        <f>IF(_tag_month_day!CF321="",IF(_rlcf_month_day!G$2="","",_rlcf_month_day!G$2/100),_tag_month_day!CF321/100)</f>
        <v/>
      </c>
      <c r="GS325" s="626">
        <f t="shared" ref="GS325:HH325" si="1974">GS324</f>
        <v>0.953</v>
      </c>
      <c r="GT325" s="626">
        <f t="shared" si="1974"/>
        <v>0.55</v>
      </c>
      <c r="GU325" s="626">
        <f t="shared" si="1974"/>
        <v>0.55</v>
      </c>
      <c r="GV325" s="626">
        <f t="shared" si="1974"/>
        <v>0.55</v>
      </c>
      <c r="GW325" s="626">
        <f t="shared" si="1974"/>
        <v>0.5</v>
      </c>
      <c r="GX325" s="626">
        <f t="shared" si="1974"/>
        <v>0.935</v>
      </c>
      <c r="GY325" s="626">
        <f t="shared" si="1974"/>
        <v>0.15</v>
      </c>
      <c r="GZ325" s="626">
        <f t="shared" si="1974"/>
        <v>1</v>
      </c>
      <c r="HA325" s="632">
        <f t="shared" si="1974"/>
        <v>0.047</v>
      </c>
      <c r="HB325" s="632">
        <f t="shared" si="1974"/>
        <v>0.45</v>
      </c>
      <c r="HC325" s="632">
        <f t="shared" si="1974"/>
        <v>0.45</v>
      </c>
      <c r="HD325" s="632">
        <f t="shared" si="1974"/>
        <v>0.45</v>
      </c>
      <c r="HE325" s="632">
        <f t="shared" si="1974"/>
        <v>0.5</v>
      </c>
      <c r="HF325" s="632">
        <f t="shared" si="1974"/>
        <v>0.065</v>
      </c>
      <c r="HG325" s="632">
        <f t="shared" si="1974"/>
        <v>0.85</v>
      </c>
      <c r="HH325" s="632">
        <f t="shared" si="1974"/>
        <v>0</v>
      </c>
      <c r="HI325" s="68">
        <f t="shared" ref="HI325:HI388" si="1975">IF(BZ325&lt;&gt;"",CK325-BV325,0)</f>
        <v>0</v>
      </c>
      <c r="HJ325" s="68" t="e">
        <f t="shared" si="1618"/>
        <v>#VALUE!</v>
      </c>
      <c r="HK325" s="202">
        <f t="shared" si="1619"/>
        <v>0.85</v>
      </c>
      <c r="HL325" s="464">
        <f t="shared" si="1620"/>
        <v>550000</v>
      </c>
      <c r="HM325" s="464">
        <f t="shared" si="1621"/>
        <v>480000</v>
      </c>
      <c r="HN325" s="192" t="e">
        <f t="shared" ref="HN325:HN388" si="1976">(DJ325*EZ325+DK325*FH325+DL325*FM325+DM325*FR325+DN325*FW325+DO325*GB325+DS325*GI325+DP325*GM325+DR325*GR325)*1000*2</f>
        <v>#VALUE!</v>
      </c>
      <c r="HO325" s="192" t="e">
        <f>HN325*HK325*$HO$2/HL325*1000000</f>
        <v>#VALUE!</v>
      </c>
      <c r="HP325" s="192" t="e">
        <f>HN325*HK325*$HP$2/HM325*1000000</f>
        <v>#VALUE!</v>
      </c>
    </row>
    <row r="326" customFormat="1" spans="1:224">
      <c r="A326" s="381">
        <v>321</v>
      </c>
      <c r="B326" s="54">
        <f ca="1" t="shared" si="1622"/>
        <v>43630</v>
      </c>
      <c r="C326" s="57">
        <f t="shared" si="1623"/>
        <v>0.0416666666666667</v>
      </c>
      <c r="D326" s="68" t="str">
        <f ca="1" t="shared" ref="D326:D389" si="1977">IF(HOUR(G326)&lt;8,"夜班",IF(HOUR(G326)&lt;16,"白班",IF(HOUR(G326)&lt;24,"中班",0)))</f>
        <v>白班</v>
      </c>
      <c r="E326" s="68" t="str">
        <f ca="1" t="shared" ref="E326:E389" si="1978">IF(F326=1,"甲",IF(F326=2,"乙",IF(F326=3,"丙",IF(F326=4,"丁",""))))</f>
        <v>丁</v>
      </c>
      <c r="F326" s="68">
        <f ca="1">SUMPRODUCT((成本日报!$A$3:$A$95=计划!B326)*(成本日报!$B$3:$B$95=计划!$D326),成本日报!$C$3:$C$95)</f>
        <v>4</v>
      </c>
      <c r="G326" s="382">
        <f ca="1" t="shared" si="1624"/>
        <v>43630.3333333326</v>
      </c>
      <c r="H326" s="382">
        <f ca="1" t="shared" ref="H326:H389" si="1979">$G326+$C326/60*10+$C326*0</f>
        <v>43630.340277777</v>
      </c>
      <c r="I326" s="382">
        <f ca="1" t="shared" ref="I326:I389" si="1980">$G326+$C326/60*18+$C326*0</f>
        <v>43630.3458333326</v>
      </c>
      <c r="J326" s="382">
        <f ca="1" t="shared" ref="J326:J389" si="1981">$G326+$C326/60*0+$C326*1</f>
        <v>43630.3749999992</v>
      </c>
      <c r="K326" s="382">
        <f ca="1" t="shared" ref="K326:K389" si="1982">$G326+$C326/60*30+$C326*2</f>
        <v>43630.4374999992</v>
      </c>
      <c r="L326" s="382">
        <f ca="1" t="shared" ref="L326:L389" si="1983">$G326+$C326/60*0+$C326*3</f>
        <v>43630.4583333326</v>
      </c>
      <c r="M326" s="398" t="str">
        <f>IF(_tag_month_day!A322="","",_tag_month_day!A322)</f>
        <v/>
      </c>
      <c r="N326" s="398" t="str">
        <f>IF(_tag_month_day!B322="","",_tag_month_day!B322)</f>
        <v/>
      </c>
      <c r="O326" s="399" t="e">
        <f t="shared" ref="O326:O389" si="1984">IF(M326+N326=0,"",M326+N326)</f>
        <v>#VALUE!</v>
      </c>
      <c r="P326" s="398" t="str">
        <f>IF(_tag_month_day!C322="","",_tag_month_day!C322)</f>
        <v/>
      </c>
      <c r="Q326" s="398" t="str">
        <f>IF(_tag_month_day!D322="","",_tag_month_day!D322)</f>
        <v/>
      </c>
      <c r="R326" s="416">
        <f>IF(_tag_month_day!CB322="",R325,_tag_month_day!CB322/100)</f>
        <v>0.07</v>
      </c>
      <c r="S326" s="417" t="str">
        <f>IF(_tag_month_day!E322="","",_tag_month_day!E322)</f>
        <v/>
      </c>
      <c r="T326" s="417" t="str">
        <f>IF(_tag_month_day!F322="","",_tag_month_day!F322)</f>
        <v/>
      </c>
      <c r="U326" s="418" t="e">
        <f t="shared" si="1938"/>
        <v>#VALUE!</v>
      </c>
      <c r="V326" s="53" t="e">
        <f t="shared" si="1939"/>
        <v>#VALUE!</v>
      </c>
      <c r="W326" s="419" t="str">
        <f>IF(_jhy_month_day!A322="","",_jhy_month_day!A322)</f>
        <v/>
      </c>
      <c r="X326" s="420" t="str">
        <f>IF(_jhy_month_day!B322="","",_jhy_month_day!B322/100)</f>
        <v/>
      </c>
      <c r="Y326" s="420" t="str">
        <f>IF(_jhy_month_day!C322="","",_jhy_month_day!C322/100)</f>
        <v/>
      </c>
      <c r="Z326" s="439">
        <f t="shared" si="1641"/>
        <v>81</v>
      </c>
      <c r="AA326" s="440" t="str">
        <f>IF(_tag_month_day!G322="","",_tag_month_day!G322/100)</f>
        <v/>
      </c>
      <c r="AB326" s="440" t="str">
        <f>IF(_tag_month_day!H322="","",_tag_month_day!H322/100)</f>
        <v/>
      </c>
      <c r="AC326" s="193">
        <f t="shared" ref="AC326:AC389" si="1985">IF(X326="",AC325,BK326*($AV325*X326+$AW325*FD325+$AX325*FI325+$AY325*FN325+$AZ325*FS325+$BA325*FX325+$BG325*GE325)/(AV325*Y326+AX325*FK325+AW325*FF325+AY325*FP325+AZ325*FU325+BA325*FZ325+BG325*GG325+BB325*GK325+BC325*GN325+BD325*GP325))</f>
        <v>1.59963432013121</v>
      </c>
      <c r="AD326" s="441" t="str">
        <f t="shared" ref="AD326:AD389" si="1986">IF(AC326=AC325,"",AC326-AC325)</f>
        <v/>
      </c>
      <c r="AE326" s="442" t="str">
        <f t="shared" ref="AE326:AE389" si="1987">IF(1-AF326=0,"",(1-AF326))</f>
        <v/>
      </c>
      <c r="AF326" s="443">
        <v>1</v>
      </c>
      <c r="AG326" s="68" t="str">
        <f>IF(_duihao_month_day!A322="","",_duihao_month_day!A322)</f>
        <v/>
      </c>
      <c r="AH326" s="463">
        <f>IF(_gyk_month_day!B322="",AH325,_gyk_month_day!B322)</f>
        <v>820</v>
      </c>
      <c r="AI326" s="464"/>
      <c r="AJ326" s="68" t="str">
        <f>IF(_tag_month_day!I322="","",_tag_month_day!I322)</f>
        <v/>
      </c>
      <c r="AK326" s="465" t="str">
        <f>IF(_tzyy_month_day!A322="","",_tzyy_month_day!A322)</f>
        <v/>
      </c>
      <c r="AL326" s="465" t="str">
        <f>IF(_tzyy_month_day!B322="","",_tzyy_month_day!B322)</f>
        <v/>
      </c>
      <c r="AM326" s="465" t="str">
        <f>IF(_tzyy_month_day!C322="","",_tzyy_month_day!C322)</f>
        <v/>
      </c>
      <c r="AN326" s="466" t="str">
        <f>IF(_tag_month_day!CG322="","",_tag_month_day!CG322)</f>
        <v/>
      </c>
      <c r="AO326" s="466" t="str">
        <f>IF(_tag_month_day!CH322="","",_tag_month_day!CH322)</f>
        <v/>
      </c>
      <c r="AP326" s="486" t="e">
        <f t="shared" ref="AP326:AP389" si="1988">(IF(AN326=0,AS325,AS325*(1+AO326/AN326)/(AR326+AO326/AN326)))+AT326</f>
        <v>#VALUE!</v>
      </c>
      <c r="AQ326" s="487" t="str">
        <f>IF(_tag_month_day!J322="","",_tag_month_day!J322/100)</f>
        <v/>
      </c>
      <c r="AR326" s="488">
        <f t="shared" ref="AR326:AR389" si="1989">AR325</f>
        <v>1.3</v>
      </c>
      <c r="AS326" s="489" t="e">
        <f t="shared" si="1940"/>
        <v>#VALUE!</v>
      </c>
      <c r="AT326" s="489">
        <f t="shared" ref="AT326:AT389" si="1990">(SUM(BE326:BF326)-SUM(BE325:BF325))*0.05</f>
        <v>0</v>
      </c>
      <c r="AU326" s="490" t="str">
        <f>IF(_tag_month_day!K322="","",_tag_month_day!K322)</f>
        <v/>
      </c>
      <c r="AV326" s="491" t="str">
        <f>IF(_tag_month_day!L322="","",_tag_month_day!L322/100)</f>
        <v/>
      </c>
      <c r="AW326" s="420">
        <f t="shared" si="1912"/>
        <v>0</v>
      </c>
      <c r="AX326" s="420">
        <f t="shared" ref="AX326:AX389" si="1991">AX325</f>
        <v>0</v>
      </c>
      <c r="AY326" s="420" t="str">
        <f>IF(_tag_month_day!M322="","",_tag_month_day!M322/100)</f>
        <v/>
      </c>
      <c r="AZ326" s="420" t="str">
        <f>IF(_tag_month_day!N322="","",_tag_month_day!N322/100)</f>
        <v/>
      </c>
      <c r="BA326" s="420" t="str">
        <f>IF(_tag_month_day!O322="","",_tag_month_day!O322/100)</f>
        <v/>
      </c>
      <c r="BB326" s="496" t="str">
        <f>IF(_tag_month_day!P322="","",_tag_month_day!P322/100)</f>
        <v/>
      </c>
      <c r="BC326" s="496">
        <f t="shared" ref="BC326:BC389" si="1992">BC325</f>
        <v>0</v>
      </c>
      <c r="BD326" s="496" t="str">
        <f>IF(_tag_month_day!Q322="","",_tag_month_day!Q322/100)</f>
        <v/>
      </c>
      <c r="BE326" s="510" t="str">
        <f>IF(_tag_month_day!R322="","",_tag_month_day!R322/100)</f>
        <v/>
      </c>
      <c r="BF326" s="413" t="str">
        <f>IF(_tag_month_day!CC322="","",_tag_month_day!CC322/100)</f>
        <v/>
      </c>
      <c r="BG326" s="511" t="e">
        <f t="shared" si="1941"/>
        <v>#VALUE!</v>
      </c>
      <c r="BH326" s="198">
        <f t="shared" si="1942"/>
        <v>0</v>
      </c>
      <c r="BI326" s="512" t="e">
        <f>IF(CX326=0,BI325,(DK326*查询!$R$5+DL326*查询!$Q$5+DM326*查询!$N$5+DN326*查询!$O$5+DO326*查询!$P$5)*AF326/CX326)</f>
        <v>#VALUE!</v>
      </c>
      <c r="BJ326" s="512" t="e">
        <f>IF(CX326=0,BJ325,(DP326*查询!$S$5+DQ326*查询!$T$5+DR326*查询!$U$5)*AF326/CX326)</f>
        <v>#VALUE!</v>
      </c>
      <c r="BK326" s="512">
        <f t="shared" ref="BK326:BK389" si="1993">BK325</f>
        <v>1</v>
      </c>
      <c r="BL326" s="513" t="str">
        <f>IF(_cfyc_month_day!A322="","",_cfyc_month_day!A322)</f>
        <v/>
      </c>
      <c r="BM326" s="513" t="str">
        <f>IF(_cfyc_month_day!B322="","",_cfyc_month_day!B322)</f>
        <v/>
      </c>
      <c r="BN326" s="513" t="str">
        <f>IF(_cfyc_month_day!C322="","",_cfyc_month_day!C322)</f>
        <v/>
      </c>
      <c r="BO326" s="522" t="str">
        <f>IF(_cfyc_month_day!D322="","",_cfyc_month_day!D322)</f>
        <v/>
      </c>
      <c r="BP326" s="522" t="str">
        <f>IF(_cfyc_month_day!E322="","",_cfyc_month_day!E322)</f>
        <v/>
      </c>
      <c r="BQ326" s="522" t="str">
        <f>IF(_cfyc_month_day!F322="","",_cfyc_month_day!F322)</f>
        <v/>
      </c>
      <c r="BR326" s="513" t="str">
        <f>IF(_tag_month_day!T322="","",_tag_month_day!T322)</f>
        <v/>
      </c>
      <c r="BS326" s="513" t="str">
        <f>IF(_tag_month_day!U322="","",_tag_month_day!U322)</f>
        <v/>
      </c>
      <c r="BT326" s="523" t="str">
        <f t="shared" ref="BT326:BT389" si="1994">IF(CK326="","",IF((CK326&gt;=BV326-0.12)*(CK326&lt;=BV326+0.12),"合格","不合格"))</f>
        <v/>
      </c>
      <c r="BU326" s="223" t="str">
        <f>IF(_tag_month_day!V322="","",_tag_month_day!V322)</f>
        <v/>
      </c>
      <c r="BV326" s="206" t="str">
        <f>IF(_tag_month_day!W322="","",_tag_month_day!W322)</f>
        <v/>
      </c>
      <c r="BW326" s="540" t="str">
        <f>IF(_tag_month_day!X322="","",_tag_month_day!X322)</f>
        <v/>
      </c>
      <c r="BX326" s="540" t="str">
        <f>IF(_tag_month_day!Y322="","",_tag_month_day!Y322)</f>
        <v/>
      </c>
      <c r="BY326" s="541">
        <f ca="1" t="shared" ref="BY326:BY389" si="1995">L326</f>
        <v>43630.4583333326</v>
      </c>
      <c r="BZ326" s="542" t="s">
        <v>215</v>
      </c>
      <c r="CA326" s="543" t="str">
        <f>IF(_jhy2_month_day!A322="","",_jhy2_month_day!A322)</f>
        <v/>
      </c>
      <c r="CB326" s="464" t="str">
        <f>IF(_jhy2_month_day!B322="","",_jhy2_month_day!B322)</f>
        <v/>
      </c>
      <c r="CC326" s="464" t="str">
        <f>IF(_jhy2_month_day!C322="","",_jhy2_month_day!C322)</f>
        <v/>
      </c>
      <c r="CD326" s="464" t="str">
        <f>IF(_jhy2_month_day!D322="","",_jhy2_month_day!D322)</f>
        <v/>
      </c>
      <c r="CE326" s="464" t="str">
        <f>IF(_jhy2_month_day!E322="","",_jhy2_month_day!E322)</f>
        <v/>
      </c>
      <c r="CF326" s="464" t="str">
        <f>IF(_jhy2_month_day!F322="","",_jhy2_month_day!F322)</f>
        <v/>
      </c>
      <c r="CG326" s="464" t="str">
        <f>IF(_jhy2_month_day!G322="","",_jhy2_month_day!G322)</f>
        <v/>
      </c>
      <c r="CH326" s="464" t="str">
        <f>IF(_jhy2_month_day!H322="","",_jhy2_month_day!H322)</f>
        <v/>
      </c>
      <c r="CI326" s="464" t="str">
        <f>IF(_jhy2_month_day!I322="","",_jhy2_month_day!I322)</f>
        <v/>
      </c>
      <c r="CJ326" s="464" t="str">
        <f>IF(_jhy2_month_day!J322="","",_jhy2_month_day!J322)</f>
        <v/>
      </c>
      <c r="CK326" s="464" t="str">
        <f>IF(_jhy2_month_day!K322="","",_jhy2_month_day!K322)</f>
        <v/>
      </c>
      <c r="CL326" s="562" t="str">
        <f>IF(_jhy2_month_day!L322="","",_jhy2_month_day!L322)</f>
        <v/>
      </c>
      <c r="CM326" s="562" t="str">
        <f>IF(_jhy2_month_day!M322="","",_jhy2_month_day!M322)</f>
        <v/>
      </c>
      <c r="CN326" s="562" t="str">
        <f>IF(_jhy2_month_day!N322="","",_jhy2_month_day!N322)</f>
        <v/>
      </c>
      <c r="CO326" s="562" t="str">
        <f>IF(_jhy2_month_day!O322="","",_jhy2_month_day!O322)</f>
        <v/>
      </c>
      <c r="CP326" s="562" t="str">
        <f>IF(_jhy2_month_day!P322="","",_jhy2_month_day!P322)</f>
        <v/>
      </c>
      <c r="CQ326" s="562" t="str">
        <f>IF(_jhy2_month_day!Q322="","",_jhy2_month_day!Q322)</f>
        <v/>
      </c>
      <c r="CR326" s="563" t="str">
        <f>IF(_jhy2_month_day!R322="","",_jhy2_month_day!R322)</f>
        <v/>
      </c>
      <c r="CS326" s="576" t="str">
        <f>IF(_jhy2_month_day!S322="","",_jhy2_month_day!S322)</f>
        <v/>
      </c>
      <c r="CT326" s="562" t="str">
        <f>IF(_jhy2_month_day!T322="","",_jhy2_month_day!T322)</f>
        <v/>
      </c>
      <c r="CU326" s="577" t="e">
        <f t="shared" si="1943"/>
        <v>#VALUE!</v>
      </c>
      <c r="CV326" s="198" t="e">
        <f t="shared" si="1944"/>
        <v>#VALUE!</v>
      </c>
      <c r="CW326" s="192" t="e">
        <f t="shared" si="1945"/>
        <v>#VALUE!</v>
      </c>
      <c r="CX326" s="192" t="e">
        <f t="shared" si="1946"/>
        <v>#VALUE!</v>
      </c>
      <c r="CY326" s="202" t="e">
        <f t="shared" si="1947"/>
        <v>#VALUE!</v>
      </c>
      <c r="CZ326" s="192" t="e">
        <f t="shared" ref="CZ326:DI326" si="1996">$AJ326*EF326</f>
        <v>#VALUE!</v>
      </c>
      <c r="DA326" s="192" t="e">
        <f t="shared" si="1996"/>
        <v>#VALUE!</v>
      </c>
      <c r="DB326" s="192" t="e">
        <f t="shared" si="1996"/>
        <v>#VALUE!</v>
      </c>
      <c r="DC326" s="192" t="e">
        <f t="shared" si="1996"/>
        <v>#VALUE!</v>
      </c>
      <c r="DD326" s="192" t="e">
        <f t="shared" si="1996"/>
        <v>#VALUE!</v>
      </c>
      <c r="DE326" s="192" t="e">
        <f t="shared" si="1996"/>
        <v>#VALUE!</v>
      </c>
      <c r="DF326" s="192" t="e">
        <f t="shared" si="1996"/>
        <v>#VALUE!</v>
      </c>
      <c r="DG326" s="192" t="e">
        <f t="shared" si="1996"/>
        <v>#VALUE!</v>
      </c>
      <c r="DH326" s="192" t="e">
        <f t="shared" si="1996"/>
        <v>#VALUE!</v>
      </c>
      <c r="DI326" s="192" t="e">
        <f t="shared" si="1996"/>
        <v>#VALUE!</v>
      </c>
      <c r="DJ326" s="192" t="e">
        <f t="shared" si="1949"/>
        <v>#VALUE!</v>
      </c>
      <c r="DK326" s="192" t="e">
        <f t="shared" si="1950"/>
        <v>#VALUE!</v>
      </c>
      <c r="DL326" s="192" t="e">
        <f t="shared" si="1951"/>
        <v>#VALUE!</v>
      </c>
      <c r="DM326" s="192" t="e">
        <f t="shared" si="1952"/>
        <v>#VALUE!</v>
      </c>
      <c r="DN326" s="192" t="e">
        <f t="shared" si="1953"/>
        <v>#VALUE!</v>
      </c>
      <c r="DO326" s="192" t="e">
        <f t="shared" si="1954"/>
        <v>#VALUE!</v>
      </c>
      <c r="DP326" s="192" t="e">
        <f t="shared" si="1955"/>
        <v>#VALUE!</v>
      </c>
      <c r="DQ326" s="192" t="e">
        <f t="shared" si="1956"/>
        <v>#VALUE!</v>
      </c>
      <c r="DR326" s="192" t="e">
        <f t="shared" si="1957"/>
        <v>#VALUE!</v>
      </c>
      <c r="DS326" s="192" t="e">
        <f t="shared" si="1958"/>
        <v>#VALUE!</v>
      </c>
      <c r="DT326" s="192" t="e">
        <f t="shared" si="1959"/>
        <v>#VALUE!</v>
      </c>
      <c r="DU326" s="192" t="e">
        <f t="shared" si="1960"/>
        <v>#VALUE!</v>
      </c>
      <c r="DV326" s="198" t="e">
        <f t="shared" si="1961"/>
        <v>#VALUE!</v>
      </c>
      <c r="DW326" s="198" t="e">
        <f t="shared" si="1962"/>
        <v>#DIV/0!</v>
      </c>
      <c r="DX326" s="198" t="e">
        <f t="shared" si="1963"/>
        <v>#DIV/0!</v>
      </c>
      <c r="DY326" s="198" t="e">
        <f t="shared" si="1964"/>
        <v>#VALUE!</v>
      </c>
      <c r="DZ326" s="198" t="e">
        <f t="shared" si="1965"/>
        <v>#VALUE!</v>
      </c>
      <c r="EA326" s="198" t="e">
        <f t="shared" si="1966"/>
        <v>#VALUE!</v>
      </c>
      <c r="EB326" s="198" t="e">
        <f t="shared" si="1967"/>
        <v>#VALUE!</v>
      </c>
      <c r="EC326" s="198" t="e">
        <f t="shared" si="1968"/>
        <v>#DIV/0!</v>
      </c>
      <c r="ED326" s="198" t="e">
        <f t="shared" si="1969"/>
        <v>#VALUE!</v>
      </c>
      <c r="EE326" s="198" t="e">
        <f t="shared" si="1970"/>
        <v>#VALUE!</v>
      </c>
      <c r="EF326" s="198" t="e">
        <f t="shared" ref="EF326:EO326" si="1997">DV326/SUM($DV326:$EE326)</f>
        <v>#VALUE!</v>
      </c>
      <c r="EG326" s="198" t="e">
        <f t="shared" si="1997"/>
        <v>#DIV/0!</v>
      </c>
      <c r="EH326" s="198" t="e">
        <f t="shared" si="1997"/>
        <v>#DIV/0!</v>
      </c>
      <c r="EI326" s="198" t="e">
        <f t="shared" si="1997"/>
        <v>#VALUE!</v>
      </c>
      <c r="EJ326" s="198" t="e">
        <f t="shared" si="1997"/>
        <v>#VALUE!</v>
      </c>
      <c r="EK326" s="198" t="e">
        <f t="shared" si="1997"/>
        <v>#VALUE!</v>
      </c>
      <c r="EL326" s="198" t="e">
        <f t="shared" si="1997"/>
        <v>#VALUE!</v>
      </c>
      <c r="EM326" s="198" t="e">
        <f t="shared" si="1997"/>
        <v>#DIV/0!</v>
      </c>
      <c r="EN326" s="198" t="e">
        <f t="shared" si="1997"/>
        <v>#VALUE!</v>
      </c>
      <c r="EO326" s="198" t="e">
        <f t="shared" si="1997"/>
        <v>#VALUE!</v>
      </c>
      <c r="EP326" s="511">
        <f t="shared" ref="EP326:EW326" si="1998">EP325</f>
        <v>0.08</v>
      </c>
      <c r="EQ326" s="511">
        <f t="shared" si="1998"/>
        <v>0.015</v>
      </c>
      <c r="ER326" s="511">
        <f t="shared" si="1998"/>
        <v>0.015</v>
      </c>
      <c r="ES326" s="511">
        <f t="shared" si="1998"/>
        <v>0.015</v>
      </c>
      <c r="ET326" s="511">
        <f t="shared" si="1998"/>
        <v>0.015</v>
      </c>
      <c r="EU326" s="511">
        <f t="shared" si="1998"/>
        <v>0.09</v>
      </c>
      <c r="EV326" s="511">
        <f t="shared" si="1998"/>
        <v>0.09</v>
      </c>
      <c r="EW326" s="511">
        <f t="shared" si="1998"/>
        <v>0.09</v>
      </c>
      <c r="EX326" s="420" t="str">
        <f>IF(_tag_month_day!AS322="","",_tag_month_day!AS322/100)</f>
        <v/>
      </c>
      <c r="EY326" s="420" t="str">
        <f>IF(_tag_month_day!AT322="","",_tag_month_day!AT322/100)</f>
        <v/>
      </c>
      <c r="EZ326" s="420" t="str">
        <f>IF(_tag_month_day!AU322="","",_tag_month_day!AU322/100)</f>
        <v/>
      </c>
      <c r="FA326" s="420" t="str">
        <f>IF(_tag_month_day!AV322="","",_tag_month_day!AV322/100)</f>
        <v/>
      </c>
      <c r="FB326" s="420" t="str">
        <f>IF(_tag_month_day!AW322="","",_tag_month_day!AW322/100)</f>
        <v/>
      </c>
      <c r="FC326" s="420" t="str">
        <f>IF(_tag_month_day!AX322="","",_tag_month_day!AX322/100)</f>
        <v/>
      </c>
      <c r="FD326" s="510">
        <f t="shared" ref="FD326:FD389" si="1999">FD325</f>
        <v>0.33</v>
      </c>
      <c r="FE326" s="510">
        <f t="shared" ref="FE326:FE389" si="2000">FE325</f>
        <v>0.19</v>
      </c>
      <c r="FF326" s="510">
        <f t="shared" ref="FF326:FF389" si="2001">FF325</f>
        <v>0.003</v>
      </c>
      <c r="FG326" s="510">
        <f t="shared" ref="FG326:FG389" si="2002">FG325</f>
        <v>0</v>
      </c>
      <c r="FH326" s="603">
        <f t="shared" ref="FH326:FH389" si="2003">FH325</f>
        <v>0.0001</v>
      </c>
      <c r="FI326" s="510">
        <f t="shared" ref="FI326:FR326" si="2004">FI325</f>
        <v>0.41</v>
      </c>
      <c r="FJ326" s="510">
        <f t="shared" si="2004"/>
        <v>0.11</v>
      </c>
      <c r="FK326" s="510">
        <f t="shared" si="2004"/>
        <v>0.015</v>
      </c>
      <c r="FL326" s="510">
        <f t="shared" si="2004"/>
        <v>0</v>
      </c>
      <c r="FM326" s="603">
        <f t="shared" si="2004"/>
        <v>0.0001</v>
      </c>
      <c r="FN326" s="510" t="str">
        <f>IF(_tag_month_day!AY322="","",_tag_month_day!AY322/100)</f>
        <v/>
      </c>
      <c r="FO326" s="510" t="str">
        <f>IF(_tag_month_day!AZ322="","",_tag_month_day!AZ322/100)</f>
        <v/>
      </c>
      <c r="FP326" s="510" t="str">
        <f>IF(_tag_month_day!BA322="","",_tag_month_day!BA322/100)</f>
        <v/>
      </c>
      <c r="FQ326" s="510" t="str">
        <f>IF(_tag_month_day!BB322="","",_tag_month_day!BB322/100)</f>
        <v/>
      </c>
      <c r="FR326" s="603" t="str">
        <f>IF(_tag_month_day!BC322="","",_tag_month_day!BC322/100)</f>
        <v/>
      </c>
      <c r="FS326" s="510" t="str">
        <f>IF(_tag_month_day!BD322="","",_tag_month_day!BD322/100)</f>
        <v/>
      </c>
      <c r="FT326" s="510" t="str">
        <f>IF(_tag_month_day!BE322="","",_tag_month_day!BE322/100)</f>
        <v/>
      </c>
      <c r="FU326" s="510" t="str">
        <f>IF(_tag_month_day!BF322="","",_tag_month_day!BF322/100)</f>
        <v/>
      </c>
      <c r="FV326" s="510" t="str">
        <f>IF(_tag_month_day!BG322="","",_tag_month_day!BG322/100)</f>
        <v/>
      </c>
      <c r="FW326" s="603" t="str">
        <f>IF(_tag_month_day!BH322="","",_tag_month_day!BH322/100)</f>
        <v/>
      </c>
      <c r="FX326" s="510" t="str">
        <f>IF(_tag_month_day!BI322="","",_tag_month_day!BI322/100)</f>
        <v/>
      </c>
      <c r="FY326" s="510" t="str">
        <f>IF(_tag_month_day!BJ322="","",_tag_month_day!BJ322/100)</f>
        <v/>
      </c>
      <c r="FZ326" s="605" t="str">
        <f>IF(_tag_month_day!BK322="","",_tag_month_day!BK322/100)</f>
        <v/>
      </c>
      <c r="GA326" s="510" t="str">
        <f>IF(_tag_month_day!BL322="","",_tag_month_day!BL322/100)</f>
        <v/>
      </c>
      <c r="GB326" s="603" t="str">
        <f>IF(_tag_month_day!BM322="","",_tag_month_day!BM322/100)</f>
        <v/>
      </c>
      <c r="GC326" s="420" t="str">
        <f>IF(_tag_month_day!BN322="","",_tag_month_day!BN322/100)</f>
        <v/>
      </c>
      <c r="GD326" s="420" t="str">
        <f>IF(_tag_month_day!BO322="","",_tag_month_day!BO322/100)</f>
        <v/>
      </c>
      <c r="GE326" s="420" t="str">
        <f>IF(_tag_month_day!BP322="","",_tag_month_day!BP322/100)</f>
        <v/>
      </c>
      <c r="GF326" s="420" t="str">
        <f>IF(_tag_month_day!BQ322="","",_tag_month_day!BQ322/100)</f>
        <v/>
      </c>
      <c r="GG326" s="420" t="str">
        <f>IF(_tag_month_day!BR322="","",_tag_month_day!BR322/100)</f>
        <v/>
      </c>
      <c r="GH326" s="420" t="str">
        <f>IF(_tag_month_day!BS322="","",_tag_month_day!BS322/100)</f>
        <v/>
      </c>
      <c r="GI326" s="603" t="str">
        <f>IF(_tag_month_day!BT322="","",_tag_month_day!BT322/100)</f>
        <v/>
      </c>
      <c r="GJ326" s="612" t="str">
        <f>IF(_tag_month_day!BU322="","",_tag_month_day!BU322/100)</f>
        <v/>
      </c>
      <c r="GK326" s="620" t="str">
        <f>IF(_tag_month_day!BV322="",IF(_rlcf_month_day!A$2="","",_rlcf_month_day!A$2/100),_tag_month_day!BV322/100)</f>
        <v/>
      </c>
      <c r="GL326" s="620" t="str">
        <f>IF(_tag_month_day!BW322="",IF(_rlcf_month_day!B$2="","",_rlcf_month_day!B$2/100),_tag_month_day!BW322/100)</f>
        <v/>
      </c>
      <c r="GM326" s="621" t="str">
        <f>IF(_tag_month_day!BX322="",IF(_rlcf_month_day!C$2="","",_rlcf_month_day!C$2/100),_tag_month_day!BX322/100)</f>
        <v/>
      </c>
      <c r="GN326" s="620" t="str">
        <f>IF(_tag_month_day!BV322="",IF(_rlcf_month_day!A$2="","",_rlcf_month_day!A$2/100),_tag_month_day!BV322/100)</f>
        <v/>
      </c>
      <c r="GO326" s="620" t="str">
        <f>IF(_tag_month_day!BW322="",IF(_rlcf_month_day!B$2="","",_rlcf_month_day!B$2/100),_tag_month_day!BW322/100)</f>
        <v/>
      </c>
      <c r="GP326" s="620" t="str">
        <f>IF(_tag_month_day!CD322="",IF(_rlcf_month_day!E$2="","",_rlcf_month_day!E$2/100),_tag_month_day!CD322/100)</f>
        <v/>
      </c>
      <c r="GQ326" s="620" t="str">
        <f>IF(_tag_month_day!CE322="",IF(_rlcf_month_day!F$2="","",_rlcf_month_day!F$2/100),_tag_month_day!CE322/100)</f>
        <v/>
      </c>
      <c r="GR326" s="621" t="str">
        <f>IF(_tag_month_day!CF322="",IF(_rlcf_month_day!G$2="","",_rlcf_month_day!G$2/100),_tag_month_day!CF322/100)</f>
        <v/>
      </c>
      <c r="GS326" s="626">
        <f t="shared" ref="GS326:HH326" si="2005">GS325</f>
        <v>0.953</v>
      </c>
      <c r="GT326" s="626">
        <f t="shared" si="2005"/>
        <v>0.55</v>
      </c>
      <c r="GU326" s="626">
        <f t="shared" si="2005"/>
        <v>0.55</v>
      </c>
      <c r="GV326" s="626">
        <f t="shared" si="2005"/>
        <v>0.55</v>
      </c>
      <c r="GW326" s="626">
        <f t="shared" si="2005"/>
        <v>0.5</v>
      </c>
      <c r="GX326" s="626">
        <f t="shared" si="2005"/>
        <v>0.935</v>
      </c>
      <c r="GY326" s="626">
        <f t="shared" si="2005"/>
        <v>0.15</v>
      </c>
      <c r="GZ326" s="626">
        <f t="shared" si="2005"/>
        <v>1</v>
      </c>
      <c r="HA326" s="632">
        <f t="shared" si="2005"/>
        <v>0.047</v>
      </c>
      <c r="HB326" s="632">
        <f t="shared" si="2005"/>
        <v>0.45</v>
      </c>
      <c r="HC326" s="632">
        <f t="shared" si="2005"/>
        <v>0.45</v>
      </c>
      <c r="HD326" s="632">
        <f t="shared" si="2005"/>
        <v>0.45</v>
      </c>
      <c r="HE326" s="632">
        <f t="shared" si="2005"/>
        <v>0.5</v>
      </c>
      <c r="HF326" s="632">
        <f t="shared" si="2005"/>
        <v>0.065</v>
      </c>
      <c r="HG326" s="632">
        <f t="shared" si="2005"/>
        <v>0.85</v>
      </c>
      <c r="HH326" s="632">
        <f t="shared" si="2005"/>
        <v>0</v>
      </c>
      <c r="HI326" s="68" t="e">
        <f t="shared" si="1975"/>
        <v>#VALUE!</v>
      </c>
      <c r="HJ326" s="68" t="e">
        <f t="shared" ref="HJ326:HJ389" si="2006">IF(AJ326&gt;0,AH326-AJ326,0)</f>
        <v>#VALUE!</v>
      </c>
      <c r="HK326" s="202">
        <f t="shared" ref="HK326:HK389" si="2007">HK325</f>
        <v>0.85</v>
      </c>
      <c r="HL326" s="464">
        <f t="shared" ref="HL326:HL389" si="2008">HL325</f>
        <v>550000</v>
      </c>
      <c r="HM326" s="464">
        <f t="shared" ref="HM326:HM389" si="2009">HM325</f>
        <v>480000</v>
      </c>
      <c r="HN326" s="192" t="e">
        <f t="shared" si="1976"/>
        <v>#VALUE!</v>
      </c>
      <c r="HO326" s="192" t="e">
        <f>HN326*HK326*$HO$2/HL326*1000000</f>
        <v>#VALUE!</v>
      </c>
      <c r="HP326" s="192" t="e">
        <f>HN326*HK326*$HP$2/HM326*1000000</f>
        <v>#VALUE!</v>
      </c>
    </row>
    <row r="327" customFormat="1" spans="1:224">
      <c r="A327" s="381">
        <v>322</v>
      </c>
      <c r="B327" s="54">
        <f ca="1" t="shared" ref="B327:B390" si="2010">IF(D327=D326,B326,IF(D327="夜班",B326+1,B326))</f>
        <v>43630</v>
      </c>
      <c r="C327" s="57">
        <f t="shared" ref="C327:C390" si="2011">C326</f>
        <v>0.0416666666666667</v>
      </c>
      <c r="D327" s="68" t="str">
        <f ca="1" t="shared" si="1977"/>
        <v>白班</v>
      </c>
      <c r="E327" s="68" t="str">
        <f ca="1" t="shared" si="1978"/>
        <v>丁</v>
      </c>
      <c r="F327" s="68">
        <f ca="1">SUMPRODUCT((成本日报!$A$3:$A$95=计划!B327)*(成本日报!$B$3:$B$95=计划!$D327),成本日报!$C$3:$C$95)</f>
        <v>4</v>
      </c>
      <c r="G327" s="382">
        <f ca="1" t="shared" ref="G327:G390" si="2012">G326+C326</f>
        <v>43630.3749999992</v>
      </c>
      <c r="H327" s="382">
        <f ca="1" t="shared" si="1979"/>
        <v>43630.3819444437</v>
      </c>
      <c r="I327" s="382">
        <f ca="1" t="shared" si="1980"/>
        <v>43630.3874999992</v>
      </c>
      <c r="J327" s="382">
        <f ca="1" t="shared" si="1981"/>
        <v>43630.4166666659</v>
      </c>
      <c r="K327" s="382">
        <f ca="1" t="shared" si="1982"/>
        <v>43630.4791666659</v>
      </c>
      <c r="L327" s="382">
        <f ca="1" t="shared" si="1983"/>
        <v>43630.4999999992</v>
      </c>
      <c r="M327" s="398" t="str">
        <f>IF(_tag_month_day!A323="","",_tag_month_day!A323)</f>
        <v/>
      </c>
      <c r="N327" s="398" t="str">
        <f>IF(_tag_month_day!B323="","",_tag_month_day!B323)</f>
        <v/>
      </c>
      <c r="O327" s="399" t="e">
        <f t="shared" si="1984"/>
        <v>#VALUE!</v>
      </c>
      <c r="P327" s="398" t="str">
        <f>IF(_tag_month_day!C323="","",_tag_month_day!C323)</f>
        <v/>
      </c>
      <c r="Q327" s="398" t="str">
        <f>IF(_tag_month_day!D323="","",_tag_month_day!D323)</f>
        <v/>
      </c>
      <c r="R327" s="416">
        <f>IF(_tag_month_day!CB323="",R326,_tag_month_day!CB323/100)</f>
        <v>0.07</v>
      </c>
      <c r="S327" s="417" t="str">
        <f>IF(_tag_month_day!E323="","",_tag_month_day!E323)</f>
        <v/>
      </c>
      <c r="T327" s="417" t="str">
        <f>IF(_tag_month_day!F323="","",_tag_month_day!F323)</f>
        <v/>
      </c>
      <c r="U327" s="418" t="e">
        <f t="shared" si="1938"/>
        <v>#VALUE!</v>
      </c>
      <c r="V327" s="53" t="e">
        <f t="shared" si="1939"/>
        <v>#VALUE!</v>
      </c>
      <c r="W327" s="419" t="str">
        <f>IF(_jhy_month_day!A323="","",_jhy_month_day!A323)</f>
        <v/>
      </c>
      <c r="X327" s="420" t="str">
        <f>IF(_jhy_month_day!B323="","",_jhy_month_day!B323/100)</f>
        <v/>
      </c>
      <c r="Y327" s="420" t="str">
        <f>IF(_jhy_month_day!C323="","",_jhy_month_day!C323/100)</f>
        <v/>
      </c>
      <c r="Z327" s="439">
        <f t="shared" si="1641"/>
        <v>81</v>
      </c>
      <c r="AA327" s="440" t="str">
        <f>IF(_tag_month_day!G323="","",_tag_month_day!G323/100)</f>
        <v/>
      </c>
      <c r="AB327" s="440" t="str">
        <f>IF(_tag_month_day!H323="","",_tag_month_day!H323/100)</f>
        <v/>
      </c>
      <c r="AC327" s="193">
        <f t="shared" si="1985"/>
        <v>1.59963432013121</v>
      </c>
      <c r="AD327" s="441" t="str">
        <f t="shared" si="1986"/>
        <v/>
      </c>
      <c r="AE327" s="442" t="str">
        <f t="shared" si="1987"/>
        <v/>
      </c>
      <c r="AF327" s="443">
        <v>1</v>
      </c>
      <c r="AG327" s="68" t="str">
        <f>IF(_duihao_month_day!A323="","",_duihao_month_day!A323)</f>
        <v/>
      </c>
      <c r="AH327" s="463">
        <f>IF(_gyk_month_day!B323="",AH326,_gyk_month_day!B323)</f>
        <v>820</v>
      </c>
      <c r="AI327" s="464"/>
      <c r="AJ327" s="68" t="str">
        <f>IF(_tag_month_day!I323="","",_tag_month_day!I323)</f>
        <v/>
      </c>
      <c r="AK327" s="465" t="str">
        <f>IF(_tzyy_month_day!A323="","",_tzyy_month_day!A323)</f>
        <v/>
      </c>
      <c r="AL327" s="465" t="str">
        <f>IF(_tzyy_month_day!B323="","",_tzyy_month_day!B323)</f>
        <v/>
      </c>
      <c r="AM327" s="465" t="str">
        <f>IF(_tzyy_month_day!C323="","",_tzyy_month_day!C323)</f>
        <v/>
      </c>
      <c r="AN327" s="466" t="str">
        <f>IF(_tag_month_day!CG323="","",_tag_month_day!CG323)</f>
        <v/>
      </c>
      <c r="AO327" s="466" t="str">
        <f>IF(_tag_month_day!CH323="","",_tag_month_day!CH323)</f>
        <v/>
      </c>
      <c r="AP327" s="486" t="e">
        <f t="shared" si="1988"/>
        <v>#VALUE!</v>
      </c>
      <c r="AQ327" s="487" t="str">
        <f>IF(_tag_month_day!J323="","",_tag_month_day!J323/100)</f>
        <v/>
      </c>
      <c r="AR327" s="488">
        <f t="shared" si="1989"/>
        <v>1.3</v>
      </c>
      <c r="AS327" s="489" t="e">
        <f t="shared" si="1940"/>
        <v>#VALUE!</v>
      </c>
      <c r="AT327" s="489">
        <f t="shared" si="1990"/>
        <v>0</v>
      </c>
      <c r="AU327" s="490" t="str">
        <f>IF(_tag_month_day!K323="","",_tag_month_day!K323)</f>
        <v/>
      </c>
      <c r="AV327" s="491" t="str">
        <f>IF(_tag_month_day!L323="","",_tag_month_day!L323/100)</f>
        <v/>
      </c>
      <c r="AW327" s="420">
        <f t="shared" si="1912"/>
        <v>0</v>
      </c>
      <c r="AX327" s="420">
        <f t="shared" si="1991"/>
        <v>0</v>
      </c>
      <c r="AY327" s="420" t="str">
        <f>IF(_tag_month_day!M323="","",_tag_month_day!M323/100)</f>
        <v/>
      </c>
      <c r="AZ327" s="420" t="str">
        <f>IF(_tag_month_day!N323="","",_tag_month_day!N323/100)</f>
        <v/>
      </c>
      <c r="BA327" s="420" t="str">
        <f>IF(_tag_month_day!O323="","",_tag_month_day!O323/100)</f>
        <v/>
      </c>
      <c r="BB327" s="496" t="str">
        <f>IF(_tag_month_day!P323="","",_tag_month_day!P323/100)</f>
        <v/>
      </c>
      <c r="BC327" s="496">
        <f t="shared" si="1992"/>
        <v>0</v>
      </c>
      <c r="BD327" s="496" t="str">
        <f>IF(_tag_month_day!Q323="","",_tag_month_day!Q323/100)</f>
        <v/>
      </c>
      <c r="BE327" s="510" t="str">
        <f>IF(_tag_month_day!R323="","",_tag_month_day!R323/100)</f>
        <v/>
      </c>
      <c r="BF327" s="413" t="str">
        <f>IF(_tag_month_day!CC323="","",_tag_month_day!CC323/100)</f>
        <v/>
      </c>
      <c r="BG327" s="511" t="e">
        <f t="shared" si="1941"/>
        <v>#VALUE!</v>
      </c>
      <c r="BH327" s="198">
        <f t="shared" si="1942"/>
        <v>0</v>
      </c>
      <c r="BI327" s="512" t="e">
        <f>IF(CX327=0,BI326,(DK327*查询!$R$5+DL327*查询!$Q$5+DM327*查询!$N$5+DN327*查询!$O$5+DO327*查询!$P$5)*AF327/CX327)</f>
        <v>#VALUE!</v>
      </c>
      <c r="BJ327" s="512" t="e">
        <f>IF(CX327=0,BJ326,(DP327*查询!$S$5+DQ327*查询!$T$5+DR327*查询!$U$5)*AF327/CX327)</f>
        <v>#VALUE!</v>
      </c>
      <c r="BK327" s="512">
        <f t="shared" si="1993"/>
        <v>1</v>
      </c>
      <c r="BL327" s="513" t="str">
        <f>IF(_cfyc_month_day!A323="","",_cfyc_month_day!A323)</f>
        <v/>
      </c>
      <c r="BM327" s="513" t="str">
        <f>IF(_cfyc_month_day!B323="","",_cfyc_month_day!B323)</f>
        <v/>
      </c>
      <c r="BN327" s="513" t="str">
        <f>IF(_cfyc_month_day!C323="","",_cfyc_month_day!C323)</f>
        <v/>
      </c>
      <c r="BO327" s="522" t="str">
        <f>IF(_cfyc_month_day!D323="","",_cfyc_month_day!D323)</f>
        <v/>
      </c>
      <c r="BP327" s="522" t="str">
        <f>IF(_cfyc_month_day!E323="","",_cfyc_month_day!E323)</f>
        <v/>
      </c>
      <c r="BQ327" s="522" t="str">
        <f>IF(_cfyc_month_day!F323="","",_cfyc_month_day!F323)</f>
        <v/>
      </c>
      <c r="BR327" s="513" t="str">
        <f>IF(_tag_month_day!T323="","",_tag_month_day!T323)</f>
        <v/>
      </c>
      <c r="BS327" s="513" t="str">
        <f>IF(_tag_month_day!U323="","",_tag_month_day!U323)</f>
        <v/>
      </c>
      <c r="BT327" s="523" t="str">
        <f t="shared" si="1994"/>
        <v/>
      </c>
      <c r="BU327" s="223" t="str">
        <f>IF(_tag_month_day!V323="","",_tag_month_day!V323)</f>
        <v/>
      </c>
      <c r="BV327" s="206" t="str">
        <f>IF(_tag_month_day!W323="","",_tag_month_day!W323)</f>
        <v/>
      </c>
      <c r="BW327" s="540" t="str">
        <f>IF(_tag_month_day!X323="","",_tag_month_day!X323)</f>
        <v/>
      </c>
      <c r="BX327" s="540" t="str">
        <f>IF(_tag_month_day!Y323="","",_tag_month_day!Y323)</f>
        <v/>
      </c>
      <c r="BY327" s="541">
        <f ca="1" t="shared" si="1995"/>
        <v>43630.4999999992</v>
      </c>
      <c r="BZ327" s="542"/>
      <c r="CA327" s="543" t="str">
        <f>IF(_jhy2_month_day!A323="","",_jhy2_month_day!A323)</f>
        <v/>
      </c>
      <c r="CB327" s="464" t="str">
        <f>IF(_jhy2_month_day!B323="","",_jhy2_month_day!B323)</f>
        <v/>
      </c>
      <c r="CC327" s="464" t="str">
        <f>IF(_jhy2_month_day!C323="","",_jhy2_month_day!C323)</f>
        <v/>
      </c>
      <c r="CD327" s="464" t="str">
        <f>IF(_jhy2_month_day!D323="","",_jhy2_month_day!D323)</f>
        <v/>
      </c>
      <c r="CE327" s="464" t="str">
        <f>IF(_jhy2_month_day!E323="","",_jhy2_month_day!E323)</f>
        <v/>
      </c>
      <c r="CF327" s="464" t="str">
        <f>IF(_jhy2_month_day!F323="","",_jhy2_month_day!F323)</f>
        <v/>
      </c>
      <c r="CG327" s="464" t="str">
        <f>IF(_jhy2_month_day!G323="","",_jhy2_month_day!G323)</f>
        <v/>
      </c>
      <c r="CH327" s="464" t="str">
        <f>IF(_jhy2_month_day!H323="","",_jhy2_month_day!H323)</f>
        <v/>
      </c>
      <c r="CI327" s="464" t="str">
        <f>IF(_jhy2_month_day!I323="","",_jhy2_month_day!I323)</f>
        <v/>
      </c>
      <c r="CJ327" s="464" t="str">
        <f>IF(_jhy2_month_day!J323="","",_jhy2_month_day!J323)</f>
        <v/>
      </c>
      <c r="CK327" s="464" t="str">
        <f>IF(_jhy2_month_day!K323="","",_jhy2_month_day!K323)</f>
        <v/>
      </c>
      <c r="CL327" s="562" t="str">
        <f>IF(_jhy2_month_day!L323="","",_jhy2_month_day!L323)</f>
        <v/>
      </c>
      <c r="CM327" s="562" t="str">
        <f>IF(_jhy2_month_day!M323="","",_jhy2_month_day!M323)</f>
        <v/>
      </c>
      <c r="CN327" s="562" t="str">
        <f>IF(_jhy2_month_day!N323="","",_jhy2_month_day!N323)</f>
        <v/>
      </c>
      <c r="CO327" s="562" t="str">
        <f>IF(_jhy2_month_day!O323="","",_jhy2_month_day!O323)</f>
        <v/>
      </c>
      <c r="CP327" s="562" t="str">
        <f>IF(_jhy2_month_day!P323="","",_jhy2_month_day!P323)</f>
        <v/>
      </c>
      <c r="CQ327" s="562" t="str">
        <f>IF(_jhy2_month_day!Q323="","",_jhy2_month_day!Q323)</f>
        <v/>
      </c>
      <c r="CR327" s="563" t="str">
        <f>IF(_jhy2_month_day!R323="","",_jhy2_month_day!R323)</f>
        <v/>
      </c>
      <c r="CS327" s="576" t="str">
        <f>IF(_jhy2_month_day!S323="","",_jhy2_month_day!S323)</f>
        <v/>
      </c>
      <c r="CT327" s="562" t="str">
        <f>IF(_jhy2_month_day!T323="","",_jhy2_month_day!T323)</f>
        <v/>
      </c>
      <c r="CU327" s="577" t="e">
        <f t="shared" si="1943"/>
        <v>#VALUE!</v>
      </c>
      <c r="CV327" s="198" t="e">
        <f t="shared" si="1944"/>
        <v>#VALUE!</v>
      </c>
      <c r="CW327" s="192" t="e">
        <f t="shared" si="1945"/>
        <v>#VALUE!</v>
      </c>
      <c r="CX327" s="192" t="e">
        <f t="shared" si="1946"/>
        <v>#VALUE!</v>
      </c>
      <c r="CY327" s="202" t="e">
        <f t="shared" si="1947"/>
        <v>#VALUE!</v>
      </c>
      <c r="CZ327" s="192" t="e">
        <f t="shared" ref="CZ327:DI327" si="2013">$AJ327*EF327</f>
        <v>#VALUE!</v>
      </c>
      <c r="DA327" s="192" t="e">
        <f t="shared" si="2013"/>
        <v>#VALUE!</v>
      </c>
      <c r="DB327" s="192" t="e">
        <f t="shared" si="2013"/>
        <v>#VALUE!</v>
      </c>
      <c r="DC327" s="192" t="e">
        <f t="shared" si="2013"/>
        <v>#VALUE!</v>
      </c>
      <c r="DD327" s="192" t="e">
        <f t="shared" si="2013"/>
        <v>#VALUE!</v>
      </c>
      <c r="DE327" s="192" t="e">
        <f t="shared" si="2013"/>
        <v>#VALUE!</v>
      </c>
      <c r="DF327" s="192" t="e">
        <f t="shared" si="2013"/>
        <v>#VALUE!</v>
      </c>
      <c r="DG327" s="192" t="e">
        <f t="shared" si="2013"/>
        <v>#VALUE!</v>
      </c>
      <c r="DH327" s="192" t="e">
        <f t="shared" si="2013"/>
        <v>#VALUE!</v>
      </c>
      <c r="DI327" s="192" t="e">
        <f t="shared" si="2013"/>
        <v>#VALUE!</v>
      </c>
      <c r="DJ327" s="192" t="e">
        <f t="shared" si="1949"/>
        <v>#VALUE!</v>
      </c>
      <c r="DK327" s="192" t="e">
        <f t="shared" si="1950"/>
        <v>#VALUE!</v>
      </c>
      <c r="DL327" s="192" t="e">
        <f t="shared" si="1951"/>
        <v>#VALUE!</v>
      </c>
      <c r="DM327" s="192" t="e">
        <f t="shared" si="1952"/>
        <v>#VALUE!</v>
      </c>
      <c r="DN327" s="192" t="e">
        <f t="shared" si="1953"/>
        <v>#VALUE!</v>
      </c>
      <c r="DO327" s="192" t="e">
        <f t="shared" si="1954"/>
        <v>#VALUE!</v>
      </c>
      <c r="DP327" s="192" t="e">
        <f t="shared" si="1955"/>
        <v>#VALUE!</v>
      </c>
      <c r="DQ327" s="192" t="e">
        <f t="shared" si="1956"/>
        <v>#VALUE!</v>
      </c>
      <c r="DR327" s="192" t="e">
        <f t="shared" si="1957"/>
        <v>#VALUE!</v>
      </c>
      <c r="DS327" s="192" t="e">
        <f t="shared" si="1958"/>
        <v>#VALUE!</v>
      </c>
      <c r="DT327" s="192" t="e">
        <f t="shared" si="1959"/>
        <v>#VALUE!</v>
      </c>
      <c r="DU327" s="192" t="e">
        <f t="shared" si="1960"/>
        <v>#VALUE!</v>
      </c>
      <c r="DV327" s="198" t="e">
        <f t="shared" si="1961"/>
        <v>#VALUE!</v>
      </c>
      <c r="DW327" s="198" t="e">
        <f t="shared" si="1962"/>
        <v>#DIV/0!</v>
      </c>
      <c r="DX327" s="198" t="e">
        <f t="shared" si="1963"/>
        <v>#DIV/0!</v>
      </c>
      <c r="DY327" s="198" t="e">
        <f t="shared" si="1964"/>
        <v>#VALUE!</v>
      </c>
      <c r="DZ327" s="198" t="e">
        <f t="shared" si="1965"/>
        <v>#VALUE!</v>
      </c>
      <c r="EA327" s="198" t="e">
        <f t="shared" si="1966"/>
        <v>#VALUE!</v>
      </c>
      <c r="EB327" s="198" t="e">
        <f t="shared" si="1967"/>
        <v>#VALUE!</v>
      </c>
      <c r="EC327" s="198" t="e">
        <f t="shared" si="1968"/>
        <v>#DIV/0!</v>
      </c>
      <c r="ED327" s="198" t="e">
        <f t="shared" si="1969"/>
        <v>#VALUE!</v>
      </c>
      <c r="EE327" s="198" t="e">
        <f t="shared" si="1970"/>
        <v>#VALUE!</v>
      </c>
      <c r="EF327" s="198" t="e">
        <f t="shared" ref="EF327:EO327" si="2014">DV327/SUM($DV327:$EE327)</f>
        <v>#VALUE!</v>
      </c>
      <c r="EG327" s="198" t="e">
        <f t="shared" si="2014"/>
        <v>#DIV/0!</v>
      </c>
      <c r="EH327" s="198" t="e">
        <f t="shared" si="2014"/>
        <v>#DIV/0!</v>
      </c>
      <c r="EI327" s="198" t="e">
        <f t="shared" si="2014"/>
        <v>#VALUE!</v>
      </c>
      <c r="EJ327" s="198" t="e">
        <f t="shared" si="2014"/>
        <v>#VALUE!</v>
      </c>
      <c r="EK327" s="198" t="e">
        <f t="shared" si="2014"/>
        <v>#VALUE!</v>
      </c>
      <c r="EL327" s="198" t="e">
        <f t="shared" si="2014"/>
        <v>#VALUE!</v>
      </c>
      <c r="EM327" s="198" t="e">
        <f t="shared" si="2014"/>
        <v>#DIV/0!</v>
      </c>
      <c r="EN327" s="198" t="e">
        <f t="shared" si="2014"/>
        <v>#VALUE!</v>
      </c>
      <c r="EO327" s="198" t="e">
        <f t="shared" si="2014"/>
        <v>#VALUE!</v>
      </c>
      <c r="EP327" s="511">
        <f t="shared" ref="EP327:EW327" si="2015">EP326</f>
        <v>0.08</v>
      </c>
      <c r="EQ327" s="511">
        <f t="shared" si="2015"/>
        <v>0.015</v>
      </c>
      <c r="ER327" s="511">
        <f t="shared" si="2015"/>
        <v>0.015</v>
      </c>
      <c r="ES327" s="511">
        <f t="shared" si="2015"/>
        <v>0.015</v>
      </c>
      <c r="ET327" s="511">
        <f t="shared" si="2015"/>
        <v>0.015</v>
      </c>
      <c r="EU327" s="511">
        <f t="shared" si="2015"/>
        <v>0.09</v>
      </c>
      <c r="EV327" s="511">
        <f t="shared" si="2015"/>
        <v>0.09</v>
      </c>
      <c r="EW327" s="511">
        <f t="shared" si="2015"/>
        <v>0.09</v>
      </c>
      <c r="EX327" s="420" t="str">
        <f>IF(_tag_month_day!AS323="","",_tag_month_day!AS323/100)</f>
        <v/>
      </c>
      <c r="EY327" s="420" t="str">
        <f>IF(_tag_month_day!AT323="","",_tag_month_day!AT323/100)</f>
        <v/>
      </c>
      <c r="EZ327" s="420" t="str">
        <f>IF(_tag_month_day!AU323="","",_tag_month_day!AU323/100)</f>
        <v/>
      </c>
      <c r="FA327" s="420" t="str">
        <f>IF(_tag_month_day!AV323="","",_tag_month_day!AV323/100)</f>
        <v/>
      </c>
      <c r="FB327" s="420" t="str">
        <f>IF(_tag_month_day!AW323="","",_tag_month_day!AW323/100)</f>
        <v/>
      </c>
      <c r="FC327" s="420" t="str">
        <f>IF(_tag_month_day!AX323="","",_tag_month_day!AX323/100)</f>
        <v/>
      </c>
      <c r="FD327" s="510">
        <f t="shared" si="1999"/>
        <v>0.33</v>
      </c>
      <c r="FE327" s="510">
        <f t="shared" si="2000"/>
        <v>0.19</v>
      </c>
      <c r="FF327" s="510">
        <f t="shared" si="2001"/>
        <v>0.003</v>
      </c>
      <c r="FG327" s="510">
        <f t="shared" si="2002"/>
        <v>0</v>
      </c>
      <c r="FH327" s="603">
        <f t="shared" si="2003"/>
        <v>0.0001</v>
      </c>
      <c r="FI327" s="510">
        <f t="shared" ref="FI327:FR327" si="2016">FI326</f>
        <v>0.41</v>
      </c>
      <c r="FJ327" s="510">
        <f t="shared" si="2016"/>
        <v>0.11</v>
      </c>
      <c r="FK327" s="510">
        <f t="shared" si="2016"/>
        <v>0.015</v>
      </c>
      <c r="FL327" s="510">
        <f t="shared" si="2016"/>
        <v>0</v>
      </c>
      <c r="FM327" s="603">
        <f t="shared" si="2016"/>
        <v>0.0001</v>
      </c>
      <c r="FN327" s="510" t="str">
        <f>IF(_tag_month_day!AY323="","",_tag_month_day!AY323/100)</f>
        <v/>
      </c>
      <c r="FO327" s="510" t="str">
        <f>IF(_tag_month_day!AZ323="","",_tag_month_day!AZ323/100)</f>
        <v/>
      </c>
      <c r="FP327" s="510" t="str">
        <f>IF(_tag_month_day!BA323="","",_tag_month_day!BA323/100)</f>
        <v/>
      </c>
      <c r="FQ327" s="510" t="str">
        <f>IF(_tag_month_day!BB323="","",_tag_month_day!BB323/100)</f>
        <v/>
      </c>
      <c r="FR327" s="603" t="str">
        <f>IF(_tag_month_day!BC323="","",_tag_month_day!BC323/100)</f>
        <v/>
      </c>
      <c r="FS327" s="510" t="str">
        <f>IF(_tag_month_day!BD323="","",_tag_month_day!BD323/100)</f>
        <v/>
      </c>
      <c r="FT327" s="510" t="str">
        <f>IF(_tag_month_day!BE323="","",_tag_month_day!BE323/100)</f>
        <v/>
      </c>
      <c r="FU327" s="510" t="str">
        <f>IF(_tag_month_day!BF323="","",_tag_month_day!BF323/100)</f>
        <v/>
      </c>
      <c r="FV327" s="510" t="str">
        <f>IF(_tag_month_day!BG323="","",_tag_month_day!BG323/100)</f>
        <v/>
      </c>
      <c r="FW327" s="603" t="str">
        <f>IF(_tag_month_day!BH323="","",_tag_month_day!BH323/100)</f>
        <v/>
      </c>
      <c r="FX327" s="510" t="str">
        <f>IF(_tag_month_day!BI323="","",_tag_month_day!BI323/100)</f>
        <v/>
      </c>
      <c r="FY327" s="510" t="str">
        <f>IF(_tag_month_day!BJ323="","",_tag_month_day!BJ323/100)</f>
        <v/>
      </c>
      <c r="FZ327" s="605" t="str">
        <f>IF(_tag_month_day!BK323="","",_tag_month_day!BK323/100)</f>
        <v/>
      </c>
      <c r="GA327" s="510" t="str">
        <f>IF(_tag_month_day!BL323="","",_tag_month_day!BL323/100)</f>
        <v/>
      </c>
      <c r="GB327" s="603" t="str">
        <f>IF(_tag_month_day!BM323="","",_tag_month_day!BM323/100)</f>
        <v/>
      </c>
      <c r="GC327" s="420" t="str">
        <f>IF(_tag_month_day!BN323="","",_tag_month_day!BN323/100)</f>
        <v/>
      </c>
      <c r="GD327" s="420" t="str">
        <f>IF(_tag_month_day!BO323="","",_tag_month_day!BO323/100)</f>
        <v/>
      </c>
      <c r="GE327" s="420" t="str">
        <f>IF(_tag_month_day!BP323="","",_tag_month_day!BP323/100)</f>
        <v/>
      </c>
      <c r="GF327" s="420" t="str">
        <f>IF(_tag_month_day!BQ323="","",_tag_month_day!BQ323/100)</f>
        <v/>
      </c>
      <c r="GG327" s="420" t="str">
        <f>IF(_tag_month_day!BR323="","",_tag_month_day!BR323/100)</f>
        <v/>
      </c>
      <c r="GH327" s="420" t="str">
        <f>IF(_tag_month_day!BS323="","",_tag_month_day!BS323/100)</f>
        <v/>
      </c>
      <c r="GI327" s="603" t="str">
        <f>IF(_tag_month_day!BT323="","",_tag_month_day!BT323/100)</f>
        <v/>
      </c>
      <c r="GJ327" s="612" t="str">
        <f>IF(_tag_month_day!BU323="","",_tag_month_day!BU323/100)</f>
        <v/>
      </c>
      <c r="GK327" s="620" t="str">
        <f>IF(_tag_month_day!BV323="",IF(_rlcf_month_day!A$2="","",_rlcf_month_day!A$2/100),_tag_month_day!BV323/100)</f>
        <v/>
      </c>
      <c r="GL327" s="620" t="str">
        <f>IF(_tag_month_day!BW323="",IF(_rlcf_month_day!B$2="","",_rlcf_month_day!B$2/100),_tag_month_day!BW323/100)</f>
        <v/>
      </c>
      <c r="GM327" s="621" t="str">
        <f>IF(_tag_month_day!BX323="",IF(_rlcf_month_day!C$2="","",_rlcf_month_day!C$2/100),_tag_month_day!BX323/100)</f>
        <v/>
      </c>
      <c r="GN327" s="620" t="str">
        <f>IF(_tag_month_day!BV323="",IF(_rlcf_month_day!A$2="","",_rlcf_month_day!A$2/100),_tag_month_day!BV323/100)</f>
        <v/>
      </c>
      <c r="GO327" s="620" t="str">
        <f>IF(_tag_month_day!BW323="",IF(_rlcf_month_day!B$2="","",_rlcf_month_day!B$2/100),_tag_month_day!BW323/100)</f>
        <v/>
      </c>
      <c r="GP327" s="620" t="str">
        <f>IF(_tag_month_day!CD323="",IF(_rlcf_month_day!E$2="","",_rlcf_month_day!E$2/100),_tag_month_day!CD323/100)</f>
        <v/>
      </c>
      <c r="GQ327" s="620" t="str">
        <f>IF(_tag_month_day!CE323="",IF(_rlcf_month_day!F$2="","",_rlcf_month_day!F$2/100),_tag_month_day!CE323/100)</f>
        <v/>
      </c>
      <c r="GR327" s="621" t="str">
        <f>IF(_tag_month_day!CF323="",IF(_rlcf_month_day!G$2="","",_rlcf_month_day!G$2/100),_tag_month_day!CF323/100)</f>
        <v/>
      </c>
      <c r="GS327" s="626">
        <f t="shared" ref="GS327:HH327" si="2017">GS326</f>
        <v>0.953</v>
      </c>
      <c r="GT327" s="626">
        <f t="shared" si="2017"/>
        <v>0.55</v>
      </c>
      <c r="GU327" s="626">
        <f t="shared" si="2017"/>
        <v>0.55</v>
      </c>
      <c r="GV327" s="626">
        <f t="shared" si="2017"/>
        <v>0.55</v>
      </c>
      <c r="GW327" s="626">
        <f t="shared" si="2017"/>
        <v>0.5</v>
      </c>
      <c r="GX327" s="626">
        <f t="shared" si="2017"/>
        <v>0.935</v>
      </c>
      <c r="GY327" s="626">
        <f t="shared" si="2017"/>
        <v>0.15</v>
      </c>
      <c r="GZ327" s="626">
        <f t="shared" si="2017"/>
        <v>1</v>
      </c>
      <c r="HA327" s="632">
        <f t="shared" si="2017"/>
        <v>0.047</v>
      </c>
      <c r="HB327" s="632">
        <f t="shared" si="2017"/>
        <v>0.45</v>
      </c>
      <c r="HC327" s="632">
        <f t="shared" si="2017"/>
        <v>0.45</v>
      </c>
      <c r="HD327" s="632">
        <f t="shared" si="2017"/>
        <v>0.45</v>
      </c>
      <c r="HE327" s="632">
        <f t="shared" si="2017"/>
        <v>0.5</v>
      </c>
      <c r="HF327" s="632">
        <f t="shared" si="2017"/>
        <v>0.065</v>
      </c>
      <c r="HG327" s="632">
        <f t="shared" si="2017"/>
        <v>0.85</v>
      </c>
      <c r="HH327" s="632">
        <f t="shared" si="2017"/>
        <v>0</v>
      </c>
      <c r="HI327" s="68">
        <f t="shared" si="1975"/>
        <v>0</v>
      </c>
      <c r="HJ327" s="68" t="e">
        <f t="shared" si="2006"/>
        <v>#VALUE!</v>
      </c>
      <c r="HK327" s="202">
        <f t="shared" si="2007"/>
        <v>0.85</v>
      </c>
      <c r="HL327" s="464">
        <f t="shared" si="2008"/>
        <v>550000</v>
      </c>
      <c r="HM327" s="464">
        <f t="shared" si="2009"/>
        <v>480000</v>
      </c>
      <c r="HN327" s="192" t="e">
        <f t="shared" si="1976"/>
        <v>#VALUE!</v>
      </c>
      <c r="HO327" s="192" t="e">
        <f>HN327*HK327*$HO$2/HL327*1000000</f>
        <v>#VALUE!</v>
      </c>
      <c r="HP327" s="192" t="e">
        <f>HN327*HK327*$HP$2/HM327*1000000</f>
        <v>#VALUE!</v>
      </c>
    </row>
    <row r="328" customFormat="1" spans="1:224">
      <c r="A328" s="381">
        <v>323</v>
      </c>
      <c r="B328" s="54">
        <f ca="1" t="shared" si="2010"/>
        <v>43630</v>
      </c>
      <c r="C328" s="57">
        <f t="shared" si="2011"/>
        <v>0.0416666666666667</v>
      </c>
      <c r="D328" s="68" t="str">
        <f ca="1" t="shared" si="1977"/>
        <v>白班</v>
      </c>
      <c r="E328" s="68" t="str">
        <f ca="1" t="shared" si="1978"/>
        <v>丁</v>
      </c>
      <c r="F328" s="68">
        <f ca="1">SUMPRODUCT((成本日报!$A$3:$A$95=计划!B328)*(成本日报!$B$3:$B$95=计划!$D328),成本日报!$C$3:$C$95)</f>
        <v>4</v>
      </c>
      <c r="G328" s="382">
        <f ca="1" t="shared" si="2012"/>
        <v>43630.4166666659</v>
      </c>
      <c r="H328" s="382">
        <f ca="1" t="shared" si="1979"/>
        <v>43630.4236111103</v>
      </c>
      <c r="I328" s="382">
        <f ca="1" t="shared" si="1980"/>
        <v>43630.4291666659</v>
      </c>
      <c r="J328" s="382">
        <f ca="1" t="shared" si="1981"/>
        <v>43630.4583333325</v>
      </c>
      <c r="K328" s="382">
        <f ca="1" t="shared" si="1982"/>
        <v>43630.5208333326</v>
      </c>
      <c r="L328" s="382">
        <f ca="1" t="shared" si="1983"/>
        <v>43630.5416666659</v>
      </c>
      <c r="M328" s="398" t="str">
        <f>IF(_tag_month_day!A324="","",_tag_month_day!A324)</f>
        <v/>
      </c>
      <c r="N328" s="398" t="str">
        <f>IF(_tag_month_day!B324="","",_tag_month_day!B324)</f>
        <v/>
      </c>
      <c r="O328" s="399" t="e">
        <f t="shared" si="1984"/>
        <v>#VALUE!</v>
      </c>
      <c r="P328" s="398" t="str">
        <f>IF(_tag_month_day!C324="","",_tag_month_day!C324)</f>
        <v/>
      </c>
      <c r="Q328" s="398" t="str">
        <f>IF(_tag_month_day!D324="","",_tag_month_day!D324)</f>
        <v/>
      </c>
      <c r="R328" s="416">
        <f>IF(_tag_month_day!CB324="",R327,_tag_month_day!CB324/100)</f>
        <v>0.07</v>
      </c>
      <c r="S328" s="417" t="str">
        <f>IF(_tag_month_day!E324="","",_tag_month_day!E324)</f>
        <v/>
      </c>
      <c r="T328" s="417" t="str">
        <f>IF(_tag_month_day!F324="","",_tag_month_day!F324)</f>
        <v/>
      </c>
      <c r="U328" s="418" t="e">
        <f t="shared" si="1938"/>
        <v>#VALUE!</v>
      </c>
      <c r="V328" s="53" t="e">
        <f t="shared" si="1939"/>
        <v>#VALUE!</v>
      </c>
      <c r="W328" s="419" t="str">
        <f>IF(_jhy_month_day!A324="","",_jhy_month_day!A324)</f>
        <v/>
      </c>
      <c r="X328" s="420" t="str">
        <f>IF(_jhy_month_day!B324="","",_jhy_month_day!B324/100)</f>
        <v/>
      </c>
      <c r="Y328" s="420" t="str">
        <f>IF(_jhy_month_day!C324="","",_jhy_month_day!C324/100)</f>
        <v/>
      </c>
      <c r="Z328" s="439">
        <f t="shared" si="1641"/>
        <v>81</v>
      </c>
      <c r="AA328" s="440" t="str">
        <f>IF(_tag_month_day!G324="","",_tag_month_day!G324/100)</f>
        <v/>
      </c>
      <c r="AB328" s="440" t="str">
        <f>IF(_tag_month_day!H324="","",_tag_month_day!H324/100)</f>
        <v/>
      </c>
      <c r="AC328" s="193">
        <f t="shared" si="1985"/>
        <v>1.59963432013121</v>
      </c>
      <c r="AD328" s="441" t="str">
        <f t="shared" si="1986"/>
        <v/>
      </c>
      <c r="AE328" s="442" t="str">
        <f t="shared" si="1987"/>
        <v/>
      </c>
      <c r="AF328" s="443">
        <v>1</v>
      </c>
      <c r="AG328" s="68" t="str">
        <f>IF(_duihao_month_day!A324="","",_duihao_month_day!A324)</f>
        <v/>
      </c>
      <c r="AH328" s="463">
        <f>IF(_gyk_month_day!B324="",AH327,_gyk_month_day!B324)</f>
        <v>820</v>
      </c>
      <c r="AI328" s="464"/>
      <c r="AJ328" s="68" t="str">
        <f>IF(_tag_month_day!I324="","",_tag_month_day!I324)</f>
        <v/>
      </c>
      <c r="AK328" s="465" t="str">
        <f>IF(_tzyy_month_day!A324="","",_tzyy_month_day!A324)</f>
        <v/>
      </c>
      <c r="AL328" s="465" t="str">
        <f>IF(_tzyy_month_day!B324="","",_tzyy_month_day!B324)</f>
        <v/>
      </c>
      <c r="AM328" s="465" t="str">
        <f>IF(_tzyy_month_day!C324="","",_tzyy_month_day!C324)</f>
        <v/>
      </c>
      <c r="AN328" s="466" t="str">
        <f>IF(_tag_month_day!CG324="","",_tag_month_day!CG324)</f>
        <v/>
      </c>
      <c r="AO328" s="466" t="str">
        <f>IF(_tag_month_day!CH324="","",_tag_month_day!CH324)</f>
        <v/>
      </c>
      <c r="AP328" s="486" t="e">
        <f t="shared" si="1988"/>
        <v>#VALUE!</v>
      </c>
      <c r="AQ328" s="487" t="str">
        <f>IF(_tag_month_day!J324="","",_tag_month_day!J324/100)</f>
        <v/>
      </c>
      <c r="AR328" s="488">
        <f t="shared" si="1989"/>
        <v>1.3</v>
      </c>
      <c r="AS328" s="489" t="e">
        <f t="shared" si="1940"/>
        <v>#VALUE!</v>
      </c>
      <c r="AT328" s="489">
        <f t="shared" si="1990"/>
        <v>0</v>
      </c>
      <c r="AU328" s="490" t="str">
        <f>IF(_tag_month_day!K324="","",_tag_month_day!K324)</f>
        <v/>
      </c>
      <c r="AV328" s="491" t="str">
        <f>IF(_tag_month_day!L324="","",_tag_month_day!L324/100)</f>
        <v/>
      </c>
      <c r="AW328" s="420">
        <f t="shared" si="1912"/>
        <v>0</v>
      </c>
      <c r="AX328" s="420">
        <f t="shared" si="1991"/>
        <v>0</v>
      </c>
      <c r="AY328" s="420" t="str">
        <f>IF(_tag_month_day!M324="","",_tag_month_day!M324/100)</f>
        <v/>
      </c>
      <c r="AZ328" s="420" t="str">
        <f>IF(_tag_month_day!N324="","",_tag_month_day!N324/100)</f>
        <v/>
      </c>
      <c r="BA328" s="420" t="str">
        <f>IF(_tag_month_day!O324="","",_tag_month_day!O324/100)</f>
        <v/>
      </c>
      <c r="BB328" s="496" t="str">
        <f>IF(_tag_month_day!P324="","",_tag_month_day!P324/100)</f>
        <v/>
      </c>
      <c r="BC328" s="496">
        <f t="shared" si="1992"/>
        <v>0</v>
      </c>
      <c r="BD328" s="496" t="str">
        <f>IF(_tag_month_day!Q324="","",_tag_month_day!Q324/100)</f>
        <v/>
      </c>
      <c r="BE328" s="510" t="str">
        <f>IF(_tag_month_day!R324="","",_tag_month_day!R324/100)</f>
        <v/>
      </c>
      <c r="BF328" s="413" t="str">
        <f>IF(_tag_month_day!CC324="","",_tag_month_day!CC324/100)</f>
        <v/>
      </c>
      <c r="BG328" s="511" t="e">
        <f t="shared" si="1941"/>
        <v>#VALUE!</v>
      </c>
      <c r="BH328" s="198">
        <f t="shared" si="1942"/>
        <v>0</v>
      </c>
      <c r="BI328" s="512" t="e">
        <f>IF(CX328=0,BI327,(DK328*查询!$R$5+DL328*查询!$Q$5+DM328*查询!$N$5+DN328*查询!$O$5+DO328*查询!$P$5)*AF328/CX328)</f>
        <v>#VALUE!</v>
      </c>
      <c r="BJ328" s="512" t="e">
        <f>IF(CX328=0,BJ327,(DP328*查询!$S$5+DQ328*查询!$T$5+DR328*查询!$U$5)*AF328/CX328)</f>
        <v>#VALUE!</v>
      </c>
      <c r="BK328" s="512">
        <f t="shared" si="1993"/>
        <v>1</v>
      </c>
      <c r="BL328" s="513" t="str">
        <f>IF(_cfyc_month_day!A324="","",_cfyc_month_day!A324)</f>
        <v/>
      </c>
      <c r="BM328" s="513" t="str">
        <f>IF(_cfyc_month_day!B324="","",_cfyc_month_day!B324)</f>
        <v/>
      </c>
      <c r="BN328" s="513" t="str">
        <f>IF(_cfyc_month_day!C324="","",_cfyc_month_day!C324)</f>
        <v/>
      </c>
      <c r="BO328" s="522" t="str">
        <f>IF(_cfyc_month_day!D324="","",_cfyc_month_day!D324)</f>
        <v/>
      </c>
      <c r="BP328" s="522" t="str">
        <f>IF(_cfyc_month_day!E324="","",_cfyc_month_day!E324)</f>
        <v/>
      </c>
      <c r="BQ328" s="522" t="str">
        <f>IF(_cfyc_month_day!F324="","",_cfyc_month_day!F324)</f>
        <v/>
      </c>
      <c r="BR328" s="513" t="str">
        <f>IF(_tag_month_day!T324="","",_tag_month_day!T324)</f>
        <v/>
      </c>
      <c r="BS328" s="513" t="str">
        <f>IF(_tag_month_day!U324="","",_tag_month_day!U324)</f>
        <v/>
      </c>
      <c r="BT328" s="523" t="str">
        <f t="shared" si="1994"/>
        <v/>
      </c>
      <c r="BU328" s="223" t="str">
        <f>IF(_tag_month_day!V324="","",_tag_month_day!V324)</f>
        <v/>
      </c>
      <c r="BV328" s="206" t="str">
        <f>IF(_tag_month_day!W324="","",_tag_month_day!W324)</f>
        <v/>
      </c>
      <c r="BW328" s="540" t="str">
        <f>IF(_tag_month_day!X324="","",_tag_month_day!X324)</f>
        <v/>
      </c>
      <c r="BX328" s="540" t="str">
        <f>IF(_tag_month_day!Y324="","",_tag_month_day!Y324)</f>
        <v/>
      </c>
      <c r="BY328" s="541">
        <f ca="1" t="shared" si="1995"/>
        <v>43630.5416666659</v>
      </c>
      <c r="BZ328" s="542"/>
      <c r="CA328" s="543" t="str">
        <f>IF(_jhy2_month_day!A324="","",_jhy2_month_day!A324)</f>
        <v/>
      </c>
      <c r="CB328" s="464" t="str">
        <f>IF(_jhy2_month_day!B324="","",_jhy2_month_day!B324)</f>
        <v/>
      </c>
      <c r="CC328" s="464" t="str">
        <f>IF(_jhy2_month_day!C324="","",_jhy2_month_day!C324)</f>
        <v/>
      </c>
      <c r="CD328" s="464" t="str">
        <f>IF(_jhy2_month_day!D324="","",_jhy2_month_day!D324)</f>
        <v/>
      </c>
      <c r="CE328" s="464" t="str">
        <f>IF(_jhy2_month_day!E324="","",_jhy2_month_day!E324)</f>
        <v/>
      </c>
      <c r="CF328" s="464" t="str">
        <f>IF(_jhy2_month_day!F324="","",_jhy2_month_day!F324)</f>
        <v/>
      </c>
      <c r="CG328" s="464" t="str">
        <f>IF(_jhy2_month_day!G324="","",_jhy2_month_day!G324)</f>
        <v/>
      </c>
      <c r="CH328" s="464" t="str">
        <f>IF(_jhy2_month_day!H324="","",_jhy2_month_day!H324)</f>
        <v/>
      </c>
      <c r="CI328" s="464" t="str">
        <f>IF(_jhy2_month_day!I324="","",_jhy2_month_day!I324)</f>
        <v/>
      </c>
      <c r="CJ328" s="464" t="str">
        <f>IF(_jhy2_month_day!J324="","",_jhy2_month_day!J324)</f>
        <v/>
      </c>
      <c r="CK328" s="464" t="str">
        <f>IF(_jhy2_month_day!K324="","",_jhy2_month_day!K324)</f>
        <v/>
      </c>
      <c r="CL328" s="562" t="str">
        <f>IF(_jhy2_month_day!L324="","",_jhy2_month_day!L324)</f>
        <v/>
      </c>
      <c r="CM328" s="562" t="str">
        <f>IF(_jhy2_month_day!M324="","",_jhy2_month_day!M324)</f>
        <v/>
      </c>
      <c r="CN328" s="562" t="str">
        <f>IF(_jhy2_month_day!N324="","",_jhy2_month_day!N324)</f>
        <v/>
      </c>
      <c r="CO328" s="562" t="str">
        <f>IF(_jhy2_month_day!O324="","",_jhy2_month_day!O324)</f>
        <v/>
      </c>
      <c r="CP328" s="562" t="str">
        <f>IF(_jhy2_month_day!P324="","",_jhy2_month_day!P324)</f>
        <v/>
      </c>
      <c r="CQ328" s="562" t="str">
        <f>IF(_jhy2_month_day!Q324="","",_jhy2_month_day!Q324)</f>
        <v/>
      </c>
      <c r="CR328" s="563" t="str">
        <f>IF(_jhy2_month_day!R324="","",_jhy2_month_day!R324)</f>
        <v/>
      </c>
      <c r="CS328" s="576" t="str">
        <f>IF(_jhy2_month_day!S324="","",_jhy2_month_day!S324)</f>
        <v/>
      </c>
      <c r="CT328" s="562" t="str">
        <f>IF(_jhy2_month_day!T324="","",_jhy2_month_day!T324)</f>
        <v/>
      </c>
      <c r="CU328" s="577" t="e">
        <f t="shared" si="1943"/>
        <v>#VALUE!</v>
      </c>
      <c r="CV328" s="198" t="e">
        <f t="shared" si="1944"/>
        <v>#VALUE!</v>
      </c>
      <c r="CW328" s="192" t="e">
        <f t="shared" si="1945"/>
        <v>#VALUE!</v>
      </c>
      <c r="CX328" s="192" t="e">
        <f t="shared" si="1946"/>
        <v>#VALUE!</v>
      </c>
      <c r="CY328" s="202" t="e">
        <f t="shared" si="1947"/>
        <v>#VALUE!</v>
      </c>
      <c r="CZ328" s="192" t="e">
        <f t="shared" ref="CZ328:DI328" si="2018">$AJ328*EF328</f>
        <v>#VALUE!</v>
      </c>
      <c r="DA328" s="192" t="e">
        <f t="shared" si="2018"/>
        <v>#VALUE!</v>
      </c>
      <c r="DB328" s="192" t="e">
        <f t="shared" si="2018"/>
        <v>#VALUE!</v>
      </c>
      <c r="DC328" s="192" t="e">
        <f t="shared" si="2018"/>
        <v>#VALUE!</v>
      </c>
      <c r="DD328" s="192" t="e">
        <f t="shared" si="2018"/>
        <v>#VALUE!</v>
      </c>
      <c r="DE328" s="192" t="e">
        <f t="shared" si="2018"/>
        <v>#VALUE!</v>
      </c>
      <c r="DF328" s="192" t="e">
        <f t="shared" si="2018"/>
        <v>#VALUE!</v>
      </c>
      <c r="DG328" s="192" t="e">
        <f t="shared" si="2018"/>
        <v>#VALUE!</v>
      </c>
      <c r="DH328" s="192" t="e">
        <f t="shared" si="2018"/>
        <v>#VALUE!</v>
      </c>
      <c r="DI328" s="192" t="e">
        <f t="shared" si="2018"/>
        <v>#VALUE!</v>
      </c>
      <c r="DJ328" s="192" t="e">
        <f t="shared" si="1949"/>
        <v>#VALUE!</v>
      </c>
      <c r="DK328" s="192" t="e">
        <f t="shared" si="1950"/>
        <v>#VALUE!</v>
      </c>
      <c r="DL328" s="192" t="e">
        <f t="shared" si="1951"/>
        <v>#VALUE!</v>
      </c>
      <c r="DM328" s="192" t="e">
        <f t="shared" si="1952"/>
        <v>#VALUE!</v>
      </c>
      <c r="DN328" s="192" t="e">
        <f t="shared" si="1953"/>
        <v>#VALUE!</v>
      </c>
      <c r="DO328" s="192" t="e">
        <f t="shared" si="1954"/>
        <v>#VALUE!</v>
      </c>
      <c r="DP328" s="192" t="e">
        <f t="shared" si="1955"/>
        <v>#VALUE!</v>
      </c>
      <c r="DQ328" s="192" t="e">
        <f t="shared" si="1956"/>
        <v>#VALUE!</v>
      </c>
      <c r="DR328" s="192" t="e">
        <f t="shared" si="1957"/>
        <v>#VALUE!</v>
      </c>
      <c r="DS328" s="192" t="e">
        <f t="shared" si="1958"/>
        <v>#VALUE!</v>
      </c>
      <c r="DT328" s="192" t="e">
        <f t="shared" si="1959"/>
        <v>#VALUE!</v>
      </c>
      <c r="DU328" s="192" t="e">
        <f t="shared" si="1960"/>
        <v>#VALUE!</v>
      </c>
      <c r="DV328" s="198" t="e">
        <f t="shared" si="1961"/>
        <v>#VALUE!</v>
      </c>
      <c r="DW328" s="198" t="e">
        <f t="shared" si="1962"/>
        <v>#DIV/0!</v>
      </c>
      <c r="DX328" s="198" t="e">
        <f t="shared" si="1963"/>
        <v>#DIV/0!</v>
      </c>
      <c r="DY328" s="198" t="e">
        <f t="shared" si="1964"/>
        <v>#VALUE!</v>
      </c>
      <c r="DZ328" s="198" t="e">
        <f t="shared" si="1965"/>
        <v>#VALUE!</v>
      </c>
      <c r="EA328" s="198" t="e">
        <f t="shared" si="1966"/>
        <v>#VALUE!</v>
      </c>
      <c r="EB328" s="198" t="e">
        <f t="shared" si="1967"/>
        <v>#VALUE!</v>
      </c>
      <c r="EC328" s="198" t="e">
        <f t="shared" si="1968"/>
        <v>#DIV/0!</v>
      </c>
      <c r="ED328" s="198" t="e">
        <f t="shared" si="1969"/>
        <v>#VALUE!</v>
      </c>
      <c r="EE328" s="198" t="e">
        <f t="shared" si="1970"/>
        <v>#VALUE!</v>
      </c>
      <c r="EF328" s="198" t="e">
        <f t="shared" ref="EF328:EO328" si="2019">DV328/SUM($DV328:$EE328)</f>
        <v>#VALUE!</v>
      </c>
      <c r="EG328" s="198" t="e">
        <f t="shared" si="2019"/>
        <v>#DIV/0!</v>
      </c>
      <c r="EH328" s="198" t="e">
        <f t="shared" si="2019"/>
        <v>#DIV/0!</v>
      </c>
      <c r="EI328" s="198" t="e">
        <f t="shared" si="2019"/>
        <v>#VALUE!</v>
      </c>
      <c r="EJ328" s="198" t="e">
        <f t="shared" si="2019"/>
        <v>#VALUE!</v>
      </c>
      <c r="EK328" s="198" t="e">
        <f t="shared" si="2019"/>
        <v>#VALUE!</v>
      </c>
      <c r="EL328" s="198" t="e">
        <f t="shared" si="2019"/>
        <v>#VALUE!</v>
      </c>
      <c r="EM328" s="198" t="e">
        <f t="shared" si="2019"/>
        <v>#DIV/0!</v>
      </c>
      <c r="EN328" s="198" t="e">
        <f t="shared" si="2019"/>
        <v>#VALUE!</v>
      </c>
      <c r="EO328" s="198" t="e">
        <f t="shared" si="2019"/>
        <v>#VALUE!</v>
      </c>
      <c r="EP328" s="511">
        <f t="shared" ref="EP328:EW328" si="2020">EP327</f>
        <v>0.08</v>
      </c>
      <c r="EQ328" s="511">
        <f t="shared" si="2020"/>
        <v>0.015</v>
      </c>
      <c r="ER328" s="511">
        <f t="shared" si="2020"/>
        <v>0.015</v>
      </c>
      <c r="ES328" s="511">
        <f t="shared" si="2020"/>
        <v>0.015</v>
      </c>
      <c r="ET328" s="511">
        <f t="shared" si="2020"/>
        <v>0.015</v>
      </c>
      <c r="EU328" s="511">
        <f t="shared" si="2020"/>
        <v>0.09</v>
      </c>
      <c r="EV328" s="511">
        <f t="shared" si="2020"/>
        <v>0.09</v>
      </c>
      <c r="EW328" s="511">
        <f t="shared" si="2020"/>
        <v>0.09</v>
      </c>
      <c r="EX328" s="420" t="str">
        <f>IF(_tag_month_day!AS324="","",_tag_month_day!AS324/100)</f>
        <v/>
      </c>
      <c r="EY328" s="420" t="str">
        <f>IF(_tag_month_day!AT324="","",_tag_month_day!AT324/100)</f>
        <v/>
      </c>
      <c r="EZ328" s="420" t="str">
        <f>IF(_tag_month_day!AU324="","",_tag_month_day!AU324/100)</f>
        <v/>
      </c>
      <c r="FA328" s="420" t="str">
        <f>IF(_tag_month_day!AV324="","",_tag_month_day!AV324/100)</f>
        <v/>
      </c>
      <c r="FB328" s="420" t="str">
        <f>IF(_tag_month_day!AW324="","",_tag_month_day!AW324/100)</f>
        <v/>
      </c>
      <c r="FC328" s="420" t="str">
        <f>IF(_tag_month_day!AX324="","",_tag_month_day!AX324/100)</f>
        <v/>
      </c>
      <c r="FD328" s="510">
        <f t="shared" si="1999"/>
        <v>0.33</v>
      </c>
      <c r="FE328" s="510">
        <f t="shared" si="2000"/>
        <v>0.19</v>
      </c>
      <c r="FF328" s="510">
        <f t="shared" si="2001"/>
        <v>0.003</v>
      </c>
      <c r="FG328" s="510">
        <f t="shared" si="2002"/>
        <v>0</v>
      </c>
      <c r="FH328" s="603">
        <f t="shared" si="2003"/>
        <v>0.0001</v>
      </c>
      <c r="FI328" s="510">
        <f t="shared" ref="FI328:FR328" si="2021">FI327</f>
        <v>0.41</v>
      </c>
      <c r="FJ328" s="510">
        <f t="shared" si="2021"/>
        <v>0.11</v>
      </c>
      <c r="FK328" s="510">
        <f t="shared" si="2021"/>
        <v>0.015</v>
      </c>
      <c r="FL328" s="510">
        <f t="shared" si="2021"/>
        <v>0</v>
      </c>
      <c r="FM328" s="603">
        <f t="shared" si="2021"/>
        <v>0.0001</v>
      </c>
      <c r="FN328" s="510" t="str">
        <f>IF(_tag_month_day!AY324="","",_tag_month_day!AY324/100)</f>
        <v/>
      </c>
      <c r="FO328" s="510" t="str">
        <f>IF(_tag_month_day!AZ324="","",_tag_month_day!AZ324/100)</f>
        <v/>
      </c>
      <c r="FP328" s="510" t="str">
        <f>IF(_tag_month_day!BA324="","",_tag_month_day!BA324/100)</f>
        <v/>
      </c>
      <c r="FQ328" s="510" t="str">
        <f>IF(_tag_month_day!BB324="","",_tag_month_day!BB324/100)</f>
        <v/>
      </c>
      <c r="FR328" s="603" t="str">
        <f>IF(_tag_month_day!BC324="","",_tag_month_day!BC324/100)</f>
        <v/>
      </c>
      <c r="FS328" s="510" t="str">
        <f>IF(_tag_month_day!BD324="","",_tag_month_day!BD324/100)</f>
        <v/>
      </c>
      <c r="FT328" s="510" t="str">
        <f>IF(_tag_month_day!BE324="","",_tag_month_day!BE324/100)</f>
        <v/>
      </c>
      <c r="FU328" s="510" t="str">
        <f>IF(_tag_month_day!BF324="","",_tag_month_day!BF324/100)</f>
        <v/>
      </c>
      <c r="FV328" s="510" t="str">
        <f>IF(_tag_month_day!BG324="","",_tag_month_day!BG324/100)</f>
        <v/>
      </c>
      <c r="FW328" s="603" t="str">
        <f>IF(_tag_month_day!BH324="","",_tag_month_day!BH324/100)</f>
        <v/>
      </c>
      <c r="FX328" s="510" t="str">
        <f>IF(_tag_month_day!BI324="","",_tag_month_day!BI324/100)</f>
        <v/>
      </c>
      <c r="FY328" s="510" t="str">
        <f>IF(_tag_month_day!BJ324="","",_tag_month_day!BJ324/100)</f>
        <v/>
      </c>
      <c r="FZ328" s="605" t="str">
        <f>IF(_tag_month_day!BK324="","",_tag_month_day!BK324/100)</f>
        <v/>
      </c>
      <c r="GA328" s="510" t="str">
        <f>IF(_tag_month_day!BL324="","",_tag_month_day!BL324/100)</f>
        <v/>
      </c>
      <c r="GB328" s="603" t="str">
        <f>IF(_tag_month_day!BM324="","",_tag_month_day!BM324/100)</f>
        <v/>
      </c>
      <c r="GC328" s="420" t="str">
        <f>IF(_tag_month_day!BN324="","",_tag_month_day!BN324/100)</f>
        <v/>
      </c>
      <c r="GD328" s="420" t="str">
        <f>IF(_tag_month_day!BO324="","",_tag_month_day!BO324/100)</f>
        <v/>
      </c>
      <c r="GE328" s="420" t="str">
        <f>IF(_tag_month_day!BP324="","",_tag_month_day!BP324/100)</f>
        <v/>
      </c>
      <c r="GF328" s="420" t="str">
        <f>IF(_tag_month_day!BQ324="","",_tag_month_day!BQ324/100)</f>
        <v/>
      </c>
      <c r="GG328" s="420" t="str">
        <f>IF(_tag_month_day!BR324="","",_tag_month_day!BR324/100)</f>
        <v/>
      </c>
      <c r="GH328" s="420" t="str">
        <f>IF(_tag_month_day!BS324="","",_tag_month_day!BS324/100)</f>
        <v/>
      </c>
      <c r="GI328" s="603" t="str">
        <f>IF(_tag_month_day!BT324="","",_tag_month_day!BT324/100)</f>
        <v/>
      </c>
      <c r="GJ328" s="612" t="str">
        <f>IF(_tag_month_day!BU324="","",_tag_month_day!BU324/100)</f>
        <v/>
      </c>
      <c r="GK328" s="620" t="str">
        <f>IF(_tag_month_day!BV324="",IF(_rlcf_month_day!A$2="","",_rlcf_month_day!A$2/100),_tag_month_day!BV324/100)</f>
        <v/>
      </c>
      <c r="GL328" s="620" t="str">
        <f>IF(_tag_month_day!BW324="",IF(_rlcf_month_day!B$2="","",_rlcf_month_day!B$2/100),_tag_month_day!BW324/100)</f>
        <v/>
      </c>
      <c r="GM328" s="621" t="str">
        <f>IF(_tag_month_day!BX324="",IF(_rlcf_month_day!C$2="","",_rlcf_month_day!C$2/100),_tag_month_day!BX324/100)</f>
        <v/>
      </c>
      <c r="GN328" s="620" t="str">
        <f>IF(_tag_month_day!BV324="",IF(_rlcf_month_day!A$2="","",_rlcf_month_day!A$2/100),_tag_month_day!BV324/100)</f>
        <v/>
      </c>
      <c r="GO328" s="620" t="str">
        <f>IF(_tag_month_day!BW324="",IF(_rlcf_month_day!B$2="","",_rlcf_month_day!B$2/100),_tag_month_day!BW324/100)</f>
        <v/>
      </c>
      <c r="GP328" s="620" t="str">
        <f>IF(_tag_month_day!CD324="",IF(_rlcf_month_day!E$2="","",_rlcf_month_day!E$2/100),_tag_month_day!CD324/100)</f>
        <v/>
      </c>
      <c r="GQ328" s="620" t="str">
        <f>IF(_tag_month_day!CE324="",IF(_rlcf_month_day!F$2="","",_rlcf_month_day!F$2/100),_tag_month_day!CE324/100)</f>
        <v/>
      </c>
      <c r="GR328" s="621" t="str">
        <f>IF(_tag_month_day!CF324="",IF(_rlcf_month_day!G$2="","",_rlcf_month_day!G$2/100),_tag_month_day!CF324/100)</f>
        <v/>
      </c>
      <c r="GS328" s="626">
        <f t="shared" ref="GS328:HH328" si="2022">GS327</f>
        <v>0.953</v>
      </c>
      <c r="GT328" s="626">
        <f t="shared" si="2022"/>
        <v>0.55</v>
      </c>
      <c r="GU328" s="626">
        <f t="shared" si="2022"/>
        <v>0.55</v>
      </c>
      <c r="GV328" s="626">
        <f t="shared" si="2022"/>
        <v>0.55</v>
      </c>
      <c r="GW328" s="626">
        <f t="shared" si="2022"/>
        <v>0.5</v>
      </c>
      <c r="GX328" s="626">
        <f t="shared" si="2022"/>
        <v>0.935</v>
      </c>
      <c r="GY328" s="626">
        <f t="shared" si="2022"/>
        <v>0.15</v>
      </c>
      <c r="GZ328" s="626">
        <f t="shared" si="2022"/>
        <v>1</v>
      </c>
      <c r="HA328" s="632">
        <f t="shared" si="2022"/>
        <v>0.047</v>
      </c>
      <c r="HB328" s="632">
        <f t="shared" si="2022"/>
        <v>0.45</v>
      </c>
      <c r="HC328" s="632">
        <f t="shared" si="2022"/>
        <v>0.45</v>
      </c>
      <c r="HD328" s="632">
        <f t="shared" si="2022"/>
        <v>0.45</v>
      </c>
      <c r="HE328" s="632">
        <f t="shared" si="2022"/>
        <v>0.5</v>
      </c>
      <c r="HF328" s="632">
        <f t="shared" si="2022"/>
        <v>0.065</v>
      </c>
      <c r="HG328" s="632">
        <f t="shared" si="2022"/>
        <v>0.85</v>
      </c>
      <c r="HH328" s="632">
        <f t="shared" si="2022"/>
        <v>0</v>
      </c>
      <c r="HI328" s="68">
        <f t="shared" si="1975"/>
        <v>0</v>
      </c>
      <c r="HJ328" s="68" t="e">
        <f t="shared" si="2006"/>
        <v>#VALUE!</v>
      </c>
      <c r="HK328" s="202">
        <f t="shared" si="2007"/>
        <v>0.85</v>
      </c>
      <c r="HL328" s="464">
        <f t="shared" si="2008"/>
        <v>550000</v>
      </c>
      <c r="HM328" s="464">
        <f t="shared" si="2009"/>
        <v>480000</v>
      </c>
      <c r="HN328" s="192" t="e">
        <f t="shared" si="1976"/>
        <v>#VALUE!</v>
      </c>
      <c r="HO328" s="192" t="e">
        <f>HN328*HK328*$HO$2/HL328*1000000</f>
        <v>#VALUE!</v>
      </c>
      <c r="HP328" s="192" t="e">
        <f>HN328*HK328*$HP$2/HM328*1000000</f>
        <v>#VALUE!</v>
      </c>
    </row>
    <row r="329" customFormat="1" spans="1:224">
      <c r="A329" s="381">
        <v>324</v>
      </c>
      <c r="B329" s="54">
        <f ca="1" t="shared" si="2010"/>
        <v>43630</v>
      </c>
      <c r="C329" s="57">
        <f t="shared" si="2011"/>
        <v>0.0416666666666667</v>
      </c>
      <c r="D329" s="68" t="str">
        <f ca="1" t="shared" si="1977"/>
        <v>白班</v>
      </c>
      <c r="E329" s="68" t="str">
        <f ca="1" t="shared" si="1978"/>
        <v>丁</v>
      </c>
      <c r="F329" s="68">
        <f ca="1">SUMPRODUCT((成本日报!$A$3:$A$95=计划!B329)*(成本日报!$B$3:$B$95=计划!$D329),成本日报!$C$3:$C$95)</f>
        <v>4</v>
      </c>
      <c r="G329" s="382">
        <f ca="1" t="shared" si="2012"/>
        <v>43630.4583333325</v>
      </c>
      <c r="H329" s="382">
        <f ca="1" t="shared" si="1979"/>
        <v>43630.465277777</v>
      </c>
      <c r="I329" s="382">
        <f ca="1" t="shared" si="1980"/>
        <v>43630.4708333325</v>
      </c>
      <c r="J329" s="382">
        <f ca="1" t="shared" si="1981"/>
        <v>43630.4999999992</v>
      </c>
      <c r="K329" s="382">
        <f ca="1" t="shared" si="1982"/>
        <v>43630.5624999992</v>
      </c>
      <c r="L329" s="382">
        <f ca="1" t="shared" si="1983"/>
        <v>43630.5833333325</v>
      </c>
      <c r="M329" s="398" t="str">
        <f>IF(_tag_month_day!A325="","",_tag_month_day!A325)</f>
        <v/>
      </c>
      <c r="N329" s="398" t="str">
        <f>IF(_tag_month_day!B325="","",_tag_month_day!B325)</f>
        <v/>
      </c>
      <c r="O329" s="399" t="e">
        <f t="shared" si="1984"/>
        <v>#VALUE!</v>
      </c>
      <c r="P329" s="398" t="str">
        <f>IF(_tag_month_day!C325="","",_tag_month_day!C325)</f>
        <v/>
      </c>
      <c r="Q329" s="398" t="str">
        <f>IF(_tag_month_day!D325="","",_tag_month_day!D325)</f>
        <v/>
      </c>
      <c r="R329" s="416">
        <f>IF(_tag_month_day!CB325="",R328,_tag_month_day!CB325/100)</f>
        <v>0.07</v>
      </c>
      <c r="S329" s="417" t="str">
        <f>IF(_tag_month_day!E325="","",_tag_month_day!E325)</f>
        <v/>
      </c>
      <c r="T329" s="417" t="str">
        <f>IF(_tag_month_day!F325="","",_tag_month_day!F325)</f>
        <v/>
      </c>
      <c r="U329" s="418" t="e">
        <f t="shared" si="1938"/>
        <v>#VALUE!</v>
      </c>
      <c r="V329" s="53" t="e">
        <f t="shared" si="1939"/>
        <v>#VALUE!</v>
      </c>
      <c r="W329" s="419" t="str">
        <f>IF(_jhy_month_day!A325="","",_jhy_month_day!A325)</f>
        <v/>
      </c>
      <c r="X329" s="420" t="str">
        <f>IF(_jhy_month_day!B325="","",_jhy_month_day!B325/100)</f>
        <v/>
      </c>
      <c r="Y329" s="420" t="str">
        <f>IF(_jhy_month_day!C325="","",_jhy_month_day!C325/100)</f>
        <v/>
      </c>
      <c r="Z329" s="439">
        <f t="shared" si="1641"/>
        <v>81</v>
      </c>
      <c r="AA329" s="440" t="str">
        <f>IF(_tag_month_day!G325="","",_tag_month_day!G325/100)</f>
        <v/>
      </c>
      <c r="AB329" s="440" t="str">
        <f>IF(_tag_month_day!H325="","",_tag_month_day!H325/100)</f>
        <v/>
      </c>
      <c r="AC329" s="193">
        <f t="shared" si="1985"/>
        <v>1.59963432013121</v>
      </c>
      <c r="AD329" s="441" t="str">
        <f t="shared" si="1986"/>
        <v/>
      </c>
      <c r="AE329" s="442" t="str">
        <f t="shared" si="1987"/>
        <v/>
      </c>
      <c r="AF329" s="443">
        <v>1</v>
      </c>
      <c r="AG329" s="68" t="str">
        <f>IF(_duihao_month_day!A325="","",_duihao_month_day!A325)</f>
        <v/>
      </c>
      <c r="AH329" s="463">
        <f>IF(_gyk_month_day!B325="",AH328,_gyk_month_day!B325)</f>
        <v>820</v>
      </c>
      <c r="AI329" s="464"/>
      <c r="AJ329" s="68" t="str">
        <f>IF(_tag_month_day!I325="","",_tag_month_day!I325)</f>
        <v/>
      </c>
      <c r="AK329" s="465" t="str">
        <f>IF(_tzyy_month_day!A325="","",_tzyy_month_day!A325)</f>
        <v/>
      </c>
      <c r="AL329" s="465" t="str">
        <f>IF(_tzyy_month_day!B325="","",_tzyy_month_day!B325)</f>
        <v/>
      </c>
      <c r="AM329" s="465" t="str">
        <f>IF(_tzyy_month_day!C325="","",_tzyy_month_day!C325)</f>
        <v/>
      </c>
      <c r="AN329" s="466" t="str">
        <f>IF(_tag_month_day!CG325="","",_tag_month_day!CG325)</f>
        <v/>
      </c>
      <c r="AO329" s="466" t="str">
        <f>IF(_tag_month_day!CH325="","",_tag_month_day!CH325)</f>
        <v/>
      </c>
      <c r="AP329" s="486" t="e">
        <f t="shared" si="1988"/>
        <v>#VALUE!</v>
      </c>
      <c r="AQ329" s="487" t="str">
        <f>IF(_tag_month_day!J325="","",_tag_month_day!J325/100)</f>
        <v/>
      </c>
      <c r="AR329" s="488">
        <f t="shared" si="1989"/>
        <v>1.3</v>
      </c>
      <c r="AS329" s="489" t="e">
        <f t="shared" si="1940"/>
        <v>#VALUE!</v>
      </c>
      <c r="AT329" s="489">
        <f t="shared" si="1990"/>
        <v>0</v>
      </c>
      <c r="AU329" s="490" t="str">
        <f>IF(_tag_month_day!K325="","",_tag_month_day!K325)</f>
        <v/>
      </c>
      <c r="AV329" s="491" t="str">
        <f>IF(_tag_month_day!L325="","",_tag_month_day!L325/100)</f>
        <v/>
      </c>
      <c r="AW329" s="420">
        <f t="shared" si="1912"/>
        <v>0</v>
      </c>
      <c r="AX329" s="420">
        <f t="shared" si="1991"/>
        <v>0</v>
      </c>
      <c r="AY329" s="420" t="str">
        <f>IF(_tag_month_day!M325="","",_tag_month_day!M325/100)</f>
        <v/>
      </c>
      <c r="AZ329" s="420" t="str">
        <f>IF(_tag_month_day!N325="","",_tag_month_day!N325/100)</f>
        <v/>
      </c>
      <c r="BA329" s="420" t="str">
        <f>IF(_tag_month_day!O325="","",_tag_month_day!O325/100)</f>
        <v/>
      </c>
      <c r="BB329" s="496" t="str">
        <f>IF(_tag_month_day!P325="","",_tag_month_day!P325/100)</f>
        <v/>
      </c>
      <c r="BC329" s="496">
        <f t="shared" si="1992"/>
        <v>0</v>
      </c>
      <c r="BD329" s="496" t="str">
        <f>IF(_tag_month_day!Q325="","",_tag_month_day!Q325/100)</f>
        <v/>
      </c>
      <c r="BE329" s="510" t="str">
        <f>IF(_tag_month_day!R325="","",_tag_month_day!R325/100)</f>
        <v/>
      </c>
      <c r="BF329" s="413" t="str">
        <f>IF(_tag_month_day!CC325="","",_tag_month_day!CC325/100)</f>
        <v/>
      </c>
      <c r="BG329" s="511" t="e">
        <f t="shared" si="1941"/>
        <v>#VALUE!</v>
      </c>
      <c r="BH329" s="198">
        <f t="shared" si="1942"/>
        <v>0</v>
      </c>
      <c r="BI329" s="512" t="e">
        <f>IF(CX329=0,BI328,(DK329*查询!$R$5+DL329*查询!$Q$5+DM329*查询!$N$5+DN329*查询!$O$5+DO329*查询!$P$5)*AF329/CX329)</f>
        <v>#VALUE!</v>
      </c>
      <c r="BJ329" s="512" t="e">
        <f>IF(CX329=0,BJ328,(DP329*查询!$S$5+DQ329*查询!$T$5+DR329*查询!$U$5)*AF329/CX329)</f>
        <v>#VALUE!</v>
      </c>
      <c r="BK329" s="512">
        <f t="shared" si="1993"/>
        <v>1</v>
      </c>
      <c r="BL329" s="513" t="str">
        <f>IF(_cfyc_month_day!A325="","",_cfyc_month_day!A325)</f>
        <v/>
      </c>
      <c r="BM329" s="513" t="str">
        <f>IF(_cfyc_month_day!B325="","",_cfyc_month_day!B325)</f>
        <v/>
      </c>
      <c r="BN329" s="513" t="str">
        <f>IF(_cfyc_month_day!C325="","",_cfyc_month_day!C325)</f>
        <v/>
      </c>
      <c r="BO329" s="522" t="str">
        <f>IF(_cfyc_month_day!D325="","",_cfyc_month_day!D325)</f>
        <v/>
      </c>
      <c r="BP329" s="522" t="str">
        <f>IF(_cfyc_month_day!E325="","",_cfyc_month_day!E325)</f>
        <v/>
      </c>
      <c r="BQ329" s="522" t="str">
        <f>IF(_cfyc_month_day!F325="","",_cfyc_month_day!F325)</f>
        <v/>
      </c>
      <c r="BR329" s="513" t="str">
        <f>IF(_tag_month_day!T325="","",_tag_month_day!T325)</f>
        <v/>
      </c>
      <c r="BS329" s="513" t="str">
        <f>IF(_tag_month_day!U325="","",_tag_month_day!U325)</f>
        <v/>
      </c>
      <c r="BT329" s="523" t="str">
        <f t="shared" si="1994"/>
        <v/>
      </c>
      <c r="BU329" s="223" t="str">
        <f>IF(_tag_month_day!V325="","",_tag_month_day!V325)</f>
        <v/>
      </c>
      <c r="BV329" s="206" t="str">
        <f>IF(_tag_month_day!W325="","",_tag_month_day!W325)</f>
        <v/>
      </c>
      <c r="BW329" s="540" t="str">
        <f>IF(_tag_month_day!X325="","",_tag_month_day!X325)</f>
        <v/>
      </c>
      <c r="BX329" s="540" t="str">
        <f>IF(_tag_month_day!Y325="","",_tag_month_day!Y325)</f>
        <v/>
      </c>
      <c r="BY329" s="541">
        <f ca="1" t="shared" si="1995"/>
        <v>43630.5833333325</v>
      </c>
      <c r="BZ329" s="542" t="s">
        <v>215</v>
      </c>
      <c r="CA329" s="543" t="str">
        <f>IF(_jhy2_month_day!A325="","",_jhy2_month_day!A325)</f>
        <v/>
      </c>
      <c r="CB329" s="464" t="str">
        <f>IF(_jhy2_month_day!B325="","",_jhy2_month_day!B325)</f>
        <v/>
      </c>
      <c r="CC329" s="464" t="str">
        <f>IF(_jhy2_month_day!C325="","",_jhy2_month_day!C325)</f>
        <v/>
      </c>
      <c r="CD329" s="464" t="str">
        <f>IF(_jhy2_month_day!D325="","",_jhy2_month_day!D325)</f>
        <v/>
      </c>
      <c r="CE329" s="464" t="str">
        <f>IF(_jhy2_month_day!E325="","",_jhy2_month_day!E325)</f>
        <v/>
      </c>
      <c r="CF329" s="464" t="str">
        <f>IF(_jhy2_month_day!F325="","",_jhy2_month_day!F325)</f>
        <v/>
      </c>
      <c r="CG329" s="464" t="str">
        <f>IF(_jhy2_month_day!G325="","",_jhy2_month_day!G325)</f>
        <v/>
      </c>
      <c r="CH329" s="464" t="str">
        <f>IF(_jhy2_month_day!H325="","",_jhy2_month_day!H325)</f>
        <v/>
      </c>
      <c r="CI329" s="464" t="str">
        <f>IF(_jhy2_month_day!I325="","",_jhy2_month_day!I325)</f>
        <v/>
      </c>
      <c r="CJ329" s="464" t="str">
        <f>IF(_jhy2_month_day!J325="","",_jhy2_month_day!J325)</f>
        <v/>
      </c>
      <c r="CK329" s="464" t="str">
        <f>IF(_jhy2_month_day!K325="","",_jhy2_month_day!K325)</f>
        <v/>
      </c>
      <c r="CL329" s="562" t="str">
        <f>IF(_jhy2_month_day!L325="","",_jhy2_month_day!L325)</f>
        <v/>
      </c>
      <c r="CM329" s="562" t="str">
        <f>IF(_jhy2_month_day!M325="","",_jhy2_month_day!M325)</f>
        <v/>
      </c>
      <c r="CN329" s="562" t="str">
        <f>IF(_jhy2_month_day!N325="","",_jhy2_month_day!N325)</f>
        <v/>
      </c>
      <c r="CO329" s="562" t="str">
        <f>IF(_jhy2_month_day!O325="","",_jhy2_month_day!O325)</f>
        <v/>
      </c>
      <c r="CP329" s="562" t="str">
        <f>IF(_jhy2_month_day!P325="","",_jhy2_month_day!P325)</f>
        <v/>
      </c>
      <c r="CQ329" s="562" t="str">
        <f>IF(_jhy2_month_day!Q325="","",_jhy2_month_day!Q325)</f>
        <v/>
      </c>
      <c r="CR329" s="563" t="str">
        <f>IF(_jhy2_month_day!R325="","",_jhy2_month_day!R325)</f>
        <v/>
      </c>
      <c r="CS329" s="576" t="str">
        <f>IF(_jhy2_month_day!S325="","",_jhy2_month_day!S325)</f>
        <v/>
      </c>
      <c r="CT329" s="562" t="str">
        <f>IF(_jhy2_month_day!T325="","",_jhy2_month_day!T325)</f>
        <v/>
      </c>
      <c r="CU329" s="577" t="e">
        <f t="shared" si="1943"/>
        <v>#VALUE!</v>
      </c>
      <c r="CV329" s="198" t="e">
        <f t="shared" si="1944"/>
        <v>#VALUE!</v>
      </c>
      <c r="CW329" s="192" t="e">
        <f t="shared" si="1945"/>
        <v>#VALUE!</v>
      </c>
      <c r="CX329" s="192" t="e">
        <f t="shared" si="1946"/>
        <v>#VALUE!</v>
      </c>
      <c r="CY329" s="202" t="e">
        <f t="shared" si="1947"/>
        <v>#VALUE!</v>
      </c>
      <c r="CZ329" s="192" t="e">
        <f t="shared" ref="CZ329:DI329" si="2023">$AJ329*EF329</f>
        <v>#VALUE!</v>
      </c>
      <c r="DA329" s="192" t="e">
        <f t="shared" si="2023"/>
        <v>#VALUE!</v>
      </c>
      <c r="DB329" s="192" t="e">
        <f t="shared" si="2023"/>
        <v>#VALUE!</v>
      </c>
      <c r="DC329" s="192" t="e">
        <f t="shared" si="2023"/>
        <v>#VALUE!</v>
      </c>
      <c r="DD329" s="192" t="e">
        <f t="shared" si="2023"/>
        <v>#VALUE!</v>
      </c>
      <c r="DE329" s="192" t="e">
        <f t="shared" si="2023"/>
        <v>#VALUE!</v>
      </c>
      <c r="DF329" s="192" t="e">
        <f t="shared" si="2023"/>
        <v>#VALUE!</v>
      </c>
      <c r="DG329" s="192" t="e">
        <f t="shared" si="2023"/>
        <v>#VALUE!</v>
      </c>
      <c r="DH329" s="192" t="e">
        <f t="shared" si="2023"/>
        <v>#VALUE!</v>
      </c>
      <c r="DI329" s="192" t="e">
        <f t="shared" si="2023"/>
        <v>#VALUE!</v>
      </c>
      <c r="DJ329" s="192" t="e">
        <f t="shared" si="1949"/>
        <v>#VALUE!</v>
      </c>
      <c r="DK329" s="192" t="e">
        <f t="shared" si="1950"/>
        <v>#VALUE!</v>
      </c>
      <c r="DL329" s="192" t="e">
        <f t="shared" si="1951"/>
        <v>#VALUE!</v>
      </c>
      <c r="DM329" s="192" t="e">
        <f t="shared" si="1952"/>
        <v>#VALUE!</v>
      </c>
      <c r="DN329" s="192" t="e">
        <f t="shared" si="1953"/>
        <v>#VALUE!</v>
      </c>
      <c r="DO329" s="192" t="e">
        <f t="shared" si="1954"/>
        <v>#VALUE!</v>
      </c>
      <c r="DP329" s="192" t="e">
        <f t="shared" si="1955"/>
        <v>#VALUE!</v>
      </c>
      <c r="DQ329" s="192" t="e">
        <f t="shared" si="1956"/>
        <v>#VALUE!</v>
      </c>
      <c r="DR329" s="192" t="e">
        <f t="shared" si="1957"/>
        <v>#VALUE!</v>
      </c>
      <c r="DS329" s="192" t="e">
        <f t="shared" si="1958"/>
        <v>#VALUE!</v>
      </c>
      <c r="DT329" s="192" t="e">
        <f t="shared" si="1959"/>
        <v>#VALUE!</v>
      </c>
      <c r="DU329" s="192" t="e">
        <f t="shared" si="1960"/>
        <v>#VALUE!</v>
      </c>
      <c r="DV329" s="198" t="e">
        <f t="shared" si="1961"/>
        <v>#VALUE!</v>
      </c>
      <c r="DW329" s="198" t="e">
        <f t="shared" si="1962"/>
        <v>#DIV/0!</v>
      </c>
      <c r="DX329" s="198" t="e">
        <f t="shared" si="1963"/>
        <v>#DIV/0!</v>
      </c>
      <c r="DY329" s="198" t="e">
        <f t="shared" si="1964"/>
        <v>#VALUE!</v>
      </c>
      <c r="DZ329" s="198" t="e">
        <f t="shared" si="1965"/>
        <v>#VALUE!</v>
      </c>
      <c r="EA329" s="198" t="e">
        <f t="shared" si="1966"/>
        <v>#VALUE!</v>
      </c>
      <c r="EB329" s="198" t="e">
        <f t="shared" si="1967"/>
        <v>#VALUE!</v>
      </c>
      <c r="EC329" s="198" t="e">
        <f t="shared" si="1968"/>
        <v>#DIV/0!</v>
      </c>
      <c r="ED329" s="198" t="e">
        <f t="shared" si="1969"/>
        <v>#VALUE!</v>
      </c>
      <c r="EE329" s="198" t="e">
        <f t="shared" si="1970"/>
        <v>#VALUE!</v>
      </c>
      <c r="EF329" s="198" t="e">
        <f t="shared" ref="EF329:EO329" si="2024">DV329/SUM($DV329:$EE329)</f>
        <v>#VALUE!</v>
      </c>
      <c r="EG329" s="198" t="e">
        <f t="shared" si="2024"/>
        <v>#DIV/0!</v>
      </c>
      <c r="EH329" s="198" t="e">
        <f t="shared" si="2024"/>
        <v>#DIV/0!</v>
      </c>
      <c r="EI329" s="198" t="e">
        <f t="shared" si="2024"/>
        <v>#VALUE!</v>
      </c>
      <c r="EJ329" s="198" t="e">
        <f t="shared" si="2024"/>
        <v>#VALUE!</v>
      </c>
      <c r="EK329" s="198" t="e">
        <f t="shared" si="2024"/>
        <v>#VALUE!</v>
      </c>
      <c r="EL329" s="198" t="e">
        <f t="shared" si="2024"/>
        <v>#VALUE!</v>
      </c>
      <c r="EM329" s="198" t="e">
        <f t="shared" si="2024"/>
        <v>#DIV/0!</v>
      </c>
      <c r="EN329" s="198" t="e">
        <f t="shared" si="2024"/>
        <v>#VALUE!</v>
      </c>
      <c r="EO329" s="198" t="e">
        <f t="shared" si="2024"/>
        <v>#VALUE!</v>
      </c>
      <c r="EP329" s="511">
        <f t="shared" ref="EP329:EW329" si="2025">EP328</f>
        <v>0.08</v>
      </c>
      <c r="EQ329" s="511">
        <f t="shared" si="2025"/>
        <v>0.015</v>
      </c>
      <c r="ER329" s="511">
        <f t="shared" si="2025"/>
        <v>0.015</v>
      </c>
      <c r="ES329" s="511">
        <f t="shared" si="2025"/>
        <v>0.015</v>
      </c>
      <c r="ET329" s="511">
        <f t="shared" si="2025"/>
        <v>0.015</v>
      </c>
      <c r="EU329" s="511">
        <f t="shared" si="2025"/>
        <v>0.09</v>
      </c>
      <c r="EV329" s="511">
        <f t="shared" si="2025"/>
        <v>0.09</v>
      </c>
      <c r="EW329" s="511">
        <f t="shared" si="2025"/>
        <v>0.09</v>
      </c>
      <c r="EX329" s="420" t="str">
        <f>IF(_tag_month_day!AS325="","",_tag_month_day!AS325/100)</f>
        <v/>
      </c>
      <c r="EY329" s="420" t="str">
        <f>IF(_tag_month_day!AT325="","",_tag_month_day!AT325/100)</f>
        <v/>
      </c>
      <c r="EZ329" s="420" t="str">
        <f>IF(_tag_month_day!AU325="","",_tag_month_day!AU325/100)</f>
        <v/>
      </c>
      <c r="FA329" s="420" t="str">
        <f>IF(_tag_month_day!AV325="","",_tag_month_day!AV325/100)</f>
        <v/>
      </c>
      <c r="FB329" s="420" t="str">
        <f>IF(_tag_month_day!AW325="","",_tag_month_day!AW325/100)</f>
        <v/>
      </c>
      <c r="FC329" s="420" t="str">
        <f>IF(_tag_month_day!AX325="","",_tag_month_day!AX325/100)</f>
        <v/>
      </c>
      <c r="FD329" s="510">
        <f t="shared" si="1999"/>
        <v>0.33</v>
      </c>
      <c r="FE329" s="510">
        <f t="shared" si="2000"/>
        <v>0.19</v>
      </c>
      <c r="FF329" s="510">
        <f t="shared" si="2001"/>
        <v>0.003</v>
      </c>
      <c r="FG329" s="510">
        <f t="shared" si="2002"/>
        <v>0</v>
      </c>
      <c r="FH329" s="603">
        <f t="shared" si="2003"/>
        <v>0.0001</v>
      </c>
      <c r="FI329" s="510">
        <f t="shared" ref="FI329:FR329" si="2026">FI328</f>
        <v>0.41</v>
      </c>
      <c r="FJ329" s="510">
        <f t="shared" si="2026"/>
        <v>0.11</v>
      </c>
      <c r="FK329" s="510">
        <f t="shared" si="2026"/>
        <v>0.015</v>
      </c>
      <c r="FL329" s="510">
        <f t="shared" si="2026"/>
        <v>0</v>
      </c>
      <c r="FM329" s="603">
        <f t="shared" si="2026"/>
        <v>0.0001</v>
      </c>
      <c r="FN329" s="510" t="str">
        <f>IF(_tag_month_day!AY325="","",_tag_month_day!AY325/100)</f>
        <v/>
      </c>
      <c r="FO329" s="510" t="str">
        <f>IF(_tag_month_day!AZ325="","",_tag_month_day!AZ325/100)</f>
        <v/>
      </c>
      <c r="FP329" s="510" t="str">
        <f>IF(_tag_month_day!BA325="","",_tag_month_day!BA325/100)</f>
        <v/>
      </c>
      <c r="FQ329" s="510" t="str">
        <f>IF(_tag_month_day!BB325="","",_tag_month_day!BB325/100)</f>
        <v/>
      </c>
      <c r="FR329" s="603" t="str">
        <f>IF(_tag_month_day!BC325="","",_tag_month_day!BC325/100)</f>
        <v/>
      </c>
      <c r="FS329" s="510" t="str">
        <f>IF(_tag_month_day!BD325="","",_tag_month_day!BD325/100)</f>
        <v/>
      </c>
      <c r="FT329" s="510" t="str">
        <f>IF(_tag_month_day!BE325="","",_tag_month_day!BE325/100)</f>
        <v/>
      </c>
      <c r="FU329" s="510" t="str">
        <f>IF(_tag_month_day!BF325="","",_tag_month_day!BF325/100)</f>
        <v/>
      </c>
      <c r="FV329" s="510" t="str">
        <f>IF(_tag_month_day!BG325="","",_tag_month_day!BG325/100)</f>
        <v/>
      </c>
      <c r="FW329" s="603" t="str">
        <f>IF(_tag_month_day!BH325="","",_tag_month_day!BH325/100)</f>
        <v/>
      </c>
      <c r="FX329" s="510" t="str">
        <f>IF(_tag_month_day!BI325="","",_tag_month_day!BI325/100)</f>
        <v/>
      </c>
      <c r="FY329" s="510" t="str">
        <f>IF(_tag_month_day!BJ325="","",_tag_month_day!BJ325/100)</f>
        <v/>
      </c>
      <c r="FZ329" s="605" t="str">
        <f>IF(_tag_month_day!BK325="","",_tag_month_day!BK325/100)</f>
        <v/>
      </c>
      <c r="GA329" s="510" t="str">
        <f>IF(_tag_month_day!BL325="","",_tag_month_day!BL325/100)</f>
        <v/>
      </c>
      <c r="GB329" s="603" t="str">
        <f>IF(_tag_month_day!BM325="","",_tag_month_day!BM325/100)</f>
        <v/>
      </c>
      <c r="GC329" s="420" t="str">
        <f>IF(_tag_month_day!BN325="","",_tag_month_day!BN325/100)</f>
        <v/>
      </c>
      <c r="GD329" s="420" t="str">
        <f>IF(_tag_month_day!BO325="","",_tag_month_day!BO325/100)</f>
        <v/>
      </c>
      <c r="GE329" s="420" t="str">
        <f>IF(_tag_month_day!BP325="","",_tag_month_day!BP325/100)</f>
        <v/>
      </c>
      <c r="GF329" s="420" t="str">
        <f>IF(_tag_month_day!BQ325="","",_tag_month_day!BQ325/100)</f>
        <v/>
      </c>
      <c r="GG329" s="420" t="str">
        <f>IF(_tag_month_day!BR325="","",_tag_month_day!BR325/100)</f>
        <v/>
      </c>
      <c r="GH329" s="420" t="str">
        <f>IF(_tag_month_day!BS325="","",_tag_month_day!BS325/100)</f>
        <v/>
      </c>
      <c r="GI329" s="603" t="str">
        <f>IF(_tag_month_day!BT325="","",_tag_month_day!BT325/100)</f>
        <v/>
      </c>
      <c r="GJ329" s="612" t="str">
        <f>IF(_tag_month_day!BU325="","",_tag_month_day!BU325/100)</f>
        <v/>
      </c>
      <c r="GK329" s="620" t="str">
        <f>IF(_tag_month_day!BV325="",IF(_rlcf_month_day!A$2="","",_rlcf_month_day!A$2/100),_tag_month_day!BV325/100)</f>
        <v/>
      </c>
      <c r="GL329" s="620" t="str">
        <f>IF(_tag_month_day!BW325="",IF(_rlcf_month_day!B$2="","",_rlcf_month_day!B$2/100),_tag_month_day!BW325/100)</f>
        <v/>
      </c>
      <c r="GM329" s="621" t="str">
        <f>IF(_tag_month_day!BX325="",IF(_rlcf_month_day!C$2="","",_rlcf_month_day!C$2/100),_tag_month_day!BX325/100)</f>
        <v/>
      </c>
      <c r="GN329" s="620" t="str">
        <f>IF(_tag_month_day!BV325="",IF(_rlcf_month_day!A$2="","",_rlcf_month_day!A$2/100),_tag_month_day!BV325/100)</f>
        <v/>
      </c>
      <c r="GO329" s="620" t="str">
        <f>IF(_tag_month_day!BW325="",IF(_rlcf_month_day!B$2="","",_rlcf_month_day!B$2/100),_tag_month_day!BW325/100)</f>
        <v/>
      </c>
      <c r="GP329" s="620" t="str">
        <f>IF(_tag_month_day!CD325="",IF(_rlcf_month_day!E$2="","",_rlcf_month_day!E$2/100),_tag_month_day!CD325/100)</f>
        <v/>
      </c>
      <c r="GQ329" s="620" t="str">
        <f>IF(_tag_month_day!CE325="",IF(_rlcf_month_day!F$2="","",_rlcf_month_day!F$2/100),_tag_month_day!CE325/100)</f>
        <v/>
      </c>
      <c r="GR329" s="621" t="str">
        <f>IF(_tag_month_day!CF325="",IF(_rlcf_month_day!G$2="","",_rlcf_month_day!G$2/100),_tag_month_day!CF325/100)</f>
        <v/>
      </c>
      <c r="GS329" s="626">
        <f t="shared" ref="GS329:HH329" si="2027">GS328</f>
        <v>0.953</v>
      </c>
      <c r="GT329" s="626">
        <f t="shared" si="2027"/>
        <v>0.55</v>
      </c>
      <c r="GU329" s="626">
        <f t="shared" si="2027"/>
        <v>0.55</v>
      </c>
      <c r="GV329" s="626">
        <f t="shared" si="2027"/>
        <v>0.55</v>
      </c>
      <c r="GW329" s="626">
        <f t="shared" si="2027"/>
        <v>0.5</v>
      </c>
      <c r="GX329" s="626">
        <f t="shared" si="2027"/>
        <v>0.935</v>
      </c>
      <c r="GY329" s="626">
        <f t="shared" si="2027"/>
        <v>0.15</v>
      </c>
      <c r="GZ329" s="626">
        <f t="shared" si="2027"/>
        <v>1</v>
      </c>
      <c r="HA329" s="632">
        <f t="shared" si="2027"/>
        <v>0.047</v>
      </c>
      <c r="HB329" s="632">
        <f t="shared" si="2027"/>
        <v>0.45</v>
      </c>
      <c r="HC329" s="632">
        <f t="shared" si="2027"/>
        <v>0.45</v>
      </c>
      <c r="HD329" s="632">
        <f t="shared" si="2027"/>
        <v>0.45</v>
      </c>
      <c r="HE329" s="632">
        <f t="shared" si="2027"/>
        <v>0.5</v>
      </c>
      <c r="HF329" s="632">
        <f t="shared" si="2027"/>
        <v>0.065</v>
      </c>
      <c r="HG329" s="632">
        <f t="shared" si="2027"/>
        <v>0.85</v>
      </c>
      <c r="HH329" s="632">
        <f t="shared" si="2027"/>
        <v>0</v>
      </c>
      <c r="HI329" s="68" t="e">
        <f t="shared" si="1975"/>
        <v>#VALUE!</v>
      </c>
      <c r="HJ329" s="68" t="e">
        <f t="shared" si="2006"/>
        <v>#VALUE!</v>
      </c>
      <c r="HK329" s="202">
        <f t="shared" si="2007"/>
        <v>0.85</v>
      </c>
      <c r="HL329" s="464">
        <f t="shared" si="2008"/>
        <v>550000</v>
      </c>
      <c r="HM329" s="464">
        <f t="shared" si="2009"/>
        <v>480000</v>
      </c>
      <c r="HN329" s="192" t="e">
        <f t="shared" si="1976"/>
        <v>#VALUE!</v>
      </c>
      <c r="HO329" s="192" t="e">
        <f>HN329*HK329*$HO$2/HL329*1000000</f>
        <v>#VALUE!</v>
      </c>
      <c r="HP329" s="192" t="e">
        <f>HN329*HK329*$HP$2/HM329*1000000</f>
        <v>#VALUE!</v>
      </c>
    </row>
    <row r="330" customFormat="1" spans="1:224">
      <c r="A330" s="381">
        <v>325</v>
      </c>
      <c r="B330" s="54">
        <f ca="1" t="shared" si="2010"/>
        <v>43630</v>
      </c>
      <c r="C330" s="57">
        <f t="shared" si="2011"/>
        <v>0.0416666666666667</v>
      </c>
      <c r="D330" s="68" t="str">
        <f ca="1" t="shared" si="1977"/>
        <v>白班</v>
      </c>
      <c r="E330" s="68" t="str">
        <f ca="1" t="shared" si="1978"/>
        <v>丁</v>
      </c>
      <c r="F330" s="68">
        <f ca="1">SUMPRODUCT((成本日报!$A$3:$A$95=计划!B330)*(成本日报!$B$3:$B$95=计划!$D330),成本日报!$C$3:$C$95)</f>
        <v>4</v>
      </c>
      <c r="G330" s="382">
        <f ca="1" t="shared" si="2012"/>
        <v>43630.4999999992</v>
      </c>
      <c r="H330" s="382">
        <f ca="1" t="shared" si="1979"/>
        <v>43630.5069444437</v>
      </c>
      <c r="I330" s="382">
        <f ca="1" t="shared" si="1980"/>
        <v>43630.5124999992</v>
      </c>
      <c r="J330" s="382">
        <f ca="1" t="shared" si="1981"/>
        <v>43630.5416666659</v>
      </c>
      <c r="K330" s="382">
        <f ca="1" t="shared" si="1982"/>
        <v>43630.6041666659</v>
      </c>
      <c r="L330" s="382">
        <f ca="1" t="shared" si="1983"/>
        <v>43630.6249999992</v>
      </c>
      <c r="M330" s="398" t="str">
        <f>IF(_tag_month_day!A326="","",_tag_month_day!A326)</f>
        <v/>
      </c>
      <c r="N330" s="398" t="str">
        <f>IF(_tag_month_day!B326="","",_tag_month_day!B326)</f>
        <v/>
      </c>
      <c r="O330" s="399" t="e">
        <f t="shared" si="1984"/>
        <v>#VALUE!</v>
      </c>
      <c r="P330" s="398" t="str">
        <f>IF(_tag_month_day!C326="","",_tag_month_day!C326)</f>
        <v/>
      </c>
      <c r="Q330" s="398" t="str">
        <f>IF(_tag_month_day!D326="","",_tag_month_day!D326)</f>
        <v/>
      </c>
      <c r="R330" s="416">
        <f>IF(_tag_month_day!CB326="",R329,_tag_month_day!CB326/100)</f>
        <v>0.07</v>
      </c>
      <c r="S330" s="417" t="str">
        <f>IF(_tag_month_day!E326="","",_tag_month_day!E326)</f>
        <v/>
      </c>
      <c r="T330" s="417" t="str">
        <f>IF(_tag_month_day!F326="","",_tag_month_day!F326)</f>
        <v/>
      </c>
      <c r="U330" s="418" t="e">
        <f t="shared" si="1938"/>
        <v>#VALUE!</v>
      </c>
      <c r="V330" s="53" t="e">
        <f t="shared" si="1939"/>
        <v>#VALUE!</v>
      </c>
      <c r="W330" s="419" t="str">
        <f>IF(_jhy_month_day!A326="","",_jhy_month_day!A326)</f>
        <v/>
      </c>
      <c r="X330" s="420" t="str">
        <f>IF(_jhy_month_day!B326="","",_jhy_month_day!B326/100)</f>
        <v/>
      </c>
      <c r="Y330" s="420" t="str">
        <f>IF(_jhy_month_day!C326="","",_jhy_month_day!C326/100)</f>
        <v/>
      </c>
      <c r="Z330" s="439">
        <f t="shared" ref="Z330:Z393" si="2028">Z326+1</f>
        <v>82</v>
      </c>
      <c r="AA330" s="440" t="str">
        <f>IF(_tag_month_day!G326="","",_tag_month_day!G326/100)</f>
        <v/>
      </c>
      <c r="AB330" s="440" t="str">
        <f>IF(_tag_month_day!H326="","",_tag_month_day!H326/100)</f>
        <v/>
      </c>
      <c r="AC330" s="193">
        <f t="shared" si="1985"/>
        <v>1.59963432013121</v>
      </c>
      <c r="AD330" s="441" t="str">
        <f t="shared" si="1986"/>
        <v/>
      </c>
      <c r="AE330" s="442" t="str">
        <f t="shared" si="1987"/>
        <v/>
      </c>
      <c r="AF330" s="443">
        <v>1</v>
      </c>
      <c r="AG330" s="68" t="str">
        <f>IF(_duihao_month_day!A326="","",_duihao_month_day!A326)</f>
        <v/>
      </c>
      <c r="AH330" s="463">
        <f>IF(_gyk_month_day!B326="",AH329,_gyk_month_day!B326)</f>
        <v>820</v>
      </c>
      <c r="AI330" s="464"/>
      <c r="AJ330" s="68" t="str">
        <f>IF(_tag_month_day!I326="","",_tag_month_day!I326)</f>
        <v/>
      </c>
      <c r="AK330" s="465" t="str">
        <f>IF(_tzyy_month_day!A326="","",_tzyy_month_day!A326)</f>
        <v/>
      </c>
      <c r="AL330" s="465" t="str">
        <f>IF(_tzyy_month_day!B326="","",_tzyy_month_day!B326)</f>
        <v/>
      </c>
      <c r="AM330" s="465" t="str">
        <f>IF(_tzyy_month_day!C326="","",_tzyy_month_day!C326)</f>
        <v/>
      </c>
      <c r="AN330" s="466" t="str">
        <f>IF(_tag_month_day!CG326="","",_tag_month_day!CG326)</f>
        <v/>
      </c>
      <c r="AO330" s="466" t="str">
        <f>IF(_tag_month_day!CH326="","",_tag_month_day!CH326)</f>
        <v/>
      </c>
      <c r="AP330" s="486" t="e">
        <f t="shared" si="1988"/>
        <v>#VALUE!</v>
      </c>
      <c r="AQ330" s="487" t="str">
        <f>IF(_tag_month_day!J326="","",_tag_month_day!J326/100)</f>
        <v/>
      </c>
      <c r="AR330" s="488">
        <f t="shared" si="1989"/>
        <v>1.3</v>
      </c>
      <c r="AS330" s="489" t="e">
        <f t="shared" si="1940"/>
        <v>#VALUE!</v>
      </c>
      <c r="AT330" s="489">
        <f t="shared" si="1990"/>
        <v>0</v>
      </c>
      <c r="AU330" s="490" t="str">
        <f>IF(_tag_month_day!K326="","",_tag_month_day!K326)</f>
        <v/>
      </c>
      <c r="AV330" s="491" t="str">
        <f>IF(_tag_month_day!L326="","",_tag_month_day!L326/100)</f>
        <v/>
      </c>
      <c r="AW330" s="420">
        <f t="shared" si="1912"/>
        <v>0</v>
      </c>
      <c r="AX330" s="420">
        <f t="shared" si="1991"/>
        <v>0</v>
      </c>
      <c r="AY330" s="420" t="str">
        <f>IF(_tag_month_day!M326="","",_tag_month_day!M326/100)</f>
        <v/>
      </c>
      <c r="AZ330" s="420" t="str">
        <f>IF(_tag_month_day!N326="","",_tag_month_day!N326/100)</f>
        <v/>
      </c>
      <c r="BA330" s="420" t="str">
        <f>IF(_tag_month_day!O326="","",_tag_month_day!O326/100)</f>
        <v/>
      </c>
      <c r="BB330" s="496" t="str">
        <f>IF(_tag_month_day!P326="","",_tag_month_day!P326/100)</f>
        <v/>
      </c>
      <c r="BC330" s="496">
        <f t="shared" si="1992"/>
        <v>0</v>
      </c>
      <c r="BD330" s="496" t="str">
        <f>IF(_tag_month_day!Q326="","",_tag_month_day!Q326/100)</f>
        <v/>
      </c>
      <c r="BE330" s="510" t="str">
        <f>IF(_tag_month_day!R326="","",_tag_month_day!R326/100)</f>
        <v/>
      </c>
      <c r="BF330" s="413" t="str">
        <f>IF(_tag_month_day!CC326="","",_tag_month_day!CC326/100)</f>
        <v/>
      </c>
      <c r="BG330" s="511" t="e">
        <f t="shared" si="1941"/>
        <v>#VALUE!</v>
      </c>
      <c r="BH330" s="198">
        <f t="shared" si="1942"/>
        <v>0</v>
      </c>
      <c r="BI330" s="512" t="e">
        <f>IF(CX330=0,BI329,(DK330*查询!$R$5+DL330*查询!$Q$5+DM330*查询!$N$5+DN330*查询!$O$5+DO330*查询!$P$5)*AF330/CX330)</f>
        <v>#VALUE!</v>
      </c>
      <c r="BJ330" s="512" t="e">
        <f>IF(CX330=0,BJ329,(DP330*查询!$S$5+DQ330*查询!$T$5+DR330*查询!$U$5)*AF330/CX330)</f>
        <v>#VALUE!</v>
      </c>
      <c r="BK330" s="512">
        <f t="shared" si="1993"/>
        <v>1</v>
      </c>
      <c r="BL330" s="513" t="str">
        <f>IF(_cfyc_month_day!A326="","",_cfyc_month_day!A326)</f>
        <v/>
      </c>
      <c r="BM330" s="513" t="str">
        <f>IF(_cfyc_month_day!B326="","",_cfyc_month_day!B326)</f>
        <v/>
      </c>
      <c r="BN330" s="513" t="str">
        <f>IF(_cfyc_month_day!C326="","",_cfyc_month_day!C326)</f>
        <v/>
      </c>
      <c r="BO330" s="522" t="str">
        <f>IF(_cfyc_month_day!D326="","",_cfyc_month_day!D326)</f>
        <v/>
      </c>
      <c r="BP330" s="522" t="str">
        <f>IF(_cfyc_month_day!E326="","",_cfyc_month_day!E326)</f>
        <v/>
      </c>
      <c r="BQ330" s="522" t="str">
        <f>IF(_cfyc_month_day!F326="","",_cfyc_month_day!F326)</f>
        <v/>
      </c>
      <c r="BR330" s="513" t="str">
        <f>IF(_tag_month_day!T326="","",_tag_month_day!T326)</f>
        <v/>
      </c>
      <c r="BS330" s="513" t="str">
        <f>IF(_tag_month_day!U326="","",_tag_month_day!U326)</f>
        <v/>
      </c>
      <c r="BT330" s="523" t="str">
        <f t="shared" si="1994"/>
        <v/>
      </c>
      <c r="BU330" s="223" t="str">
        <f>IF(_tag_month_day!V326="","",_tag_month_day!V326)</f>
        <v/>
      </c>
      <c r="BV330" s="206" t="str">
        <f>IF(_tag_month_day!W326="","",_tag_month_day!W326)</f>
        <v/>
      </c>
      <c r="BW330" s="540" t="str">
        <f>IF(_tag_month_day!X326="","",_tag_month_day!X326)</f>
        <v/>
      </c>
      <c r="BX330" s="540" t="str">
        <f>IF(_tag_month_day!Y326="","",_tag_month_day!Y326)</f>
        <v/>
      </c>
      <c r="BY330" s="541">
        <f ca="1" t="shared" si="1995"/>
        <v>43630.6249999992</v>
      </c>
      <c r="BZ330" s="542"/>
      <c r="CA330" s="543" t="str">
        <f>IF(_jhy2_month_day!A326="","",_jhy2_month_day!A326)</f>
        <v/>
      </c>
      <c r="CB330" s="464" t="str">
        <f>IF(_jhy2_month_day!B326="","",_jhy2_month_day!B326)</f>
        <v/>
      </c>
      <c r="CC330" s="464" t="str">
        <f>IF(_jhy2_month_day!C326="","",_jhy2_month_day!C326)</f>
        <v/>
      </c>
      <c r="CD330" s="464" t="str">
        <f>IF(_jhy2_month_day!D326="","",_jhy2_month_day!D326)</f>
        <v/>
      </c>
      <c r="CE330" s="464" t="str">
        <f>IF(_jhy2_month_day!E326="","",_jhy2_month_day!E326)</f>
        <v/>
      </c>
      <c r="CF330" s="464" t="str">
        <f>IF(_jhy2_month_day!F326="","",_jhy2_month_day!F326)</f>
        <v/>
      </c>
      <c r="CG330" s="464" t="str">
        <f>IF(_jhy2_month_day!G326="","",_jhy2_month_day!G326)</f>
        <v/>
      </c>
      <c r="CH330" s="464" t="str">
        <f>IF(_jhy2_month_day!H326="","",_jhy2_month_day!H326)</f>
        <v/>
      </c>
      <c r="CI330" s="464" t="str">
        <f>IF(_jhy2_month_day!I326="","",_jhy2_month_day!I326)</f>
        <v/>
      </c>
      <c r="CJ330" s="464" t="str">
        <f>IF(_jhy2_month_day!J326="","",_jhy2_month_day!J326)</f>
        <v/>
      </c>
      <c r="CK330" s="464" t="str">
        <f>IF(_jhy2_month_day!K326="","",_jhy2_month_day!K326)</f>
        <v/>
      </c>
      <c r="CL330" s="562" t="str">
        <f>IF(_jhy2_month_day!L326="","",_jhy2_month_day!L326)</f>
        <v/>
      </c>
      <c r="CM330" s="562" t="str">
        <f>IF(_jhy2_month_day!M326="","",_jhy2_month_day!M326)</f>
        <v/>
      </c>
      <c r="CN330" s="562" t="str">
        <f>IF(_jhy2_month_day!N326="","",_jhy2_month_day!N326)</f>
        <v/>
      </c>
      <c r="CO330" s="562" t="str">
        <f>IF(_jhy2_month_day!O326="","",_jhy2_month_day!O326)</f>
        <v/>
      </c>
      <c r="CP330" s="562" t="str">
        <f>IF(_jhy2_month_day!P326="","",_jhy2_month_day!P326)</f>
        <v/>
      </c>
      <c r="CQ330" s="562" t="str">
        <f>IF(_jhy2_month_day!Q326="","",_jhy2_month_day!Q326)</f>
        <v/>
      </c>
      <c r="CR330" s="563" t="str">
        <f>IF(_jhy2_month_day!R326="","",_jhy2_month_day!R326)</f>
        <v/>
      </c>
      <c r="CS330" s="576" t="str">
        <f>IF(_jhy2_month_day!S326="","",_jhy2_month_day!S326)</f>
        <v/>
      </c>
      <c r="CT330" s="562" t="str">
        <f>IF(_jhy2_month_day!T326="","",_jhy2_month_day!T326)</f>
        <v/>
      </c>
      <c r="CU330" s="577" t="e">
        <f t="shared" si="1943"/>
        <v>#VALUE!</v>
      </c>
      <c r="CV330" s="198" t="e">
        <f t="shared" si="1944"/>
        <v>#VALUE!</v>
      </c>
      <c r="CW330" s="192" t="e">
        <f t="shared" si="1945"/>
        <v>#VALUE!</v>
      </c>
      <c r="CX330" s="192" t="e">
        <f t="shared" si="1946"/>
        <v>#VALUE!</v>
      </c>
      <c r="CY330" s="202" t="e">
        <f t="shared" si="1947"/>
        <v>#VALUE!</v>
      </c>
      <c r="CZ330" s="192" t="e">
        <f t="shared" ref="CZ330:DI330" si="2029">$AJ330*EF330</f>
        <v>#VALUE!</v>
      </c>
      <c r="DA330" s="192" t="e">
        <f t="shared" si="2029"/>
        <v>#VALUE!</v>
      </c>
      <c r="DB330" s="192" t="e">
        <f t="shared" si="2029"/>
        <v>#VALUE!</v>
      </c>
      <c r="DC330" s="192" t="e">
        <f t="shared" si="2029"/>
        <v>#VALUE!</v>
      </c>
      <c r="DD330" s="192" t="e">
        <f t="shared" si="2029"/>
        <v>#VALUE!</v>
      </c>
      <c r="DE330" s="192" t="e">
        <f t="shared" si="2029"/>
        <v>#VALUE!</v>
      </c>
      <c r="DF330" s="192" t="e">
        <f t="shared" si="2029"/>
        <v>#VALUE!</v>
      </c>
      <c r="DG330" s="192" t="e">
        <f t="shared" si="2029"/>
        <v>#VALUE!</v>
      </c>
      <c r="DH330" s="192" t="e">
        <f t="shared" si="2029"/>
        <v>#VALUE!</v>
      </c>
      <c r="DI330" s="192" t="e">
        <f t="shared" si="2029"/>
        <v>#VALUE!</v>
      </c>
      <c r="DJ330" s="192" t="e">
        <f t="shared" si="1949"/>
        <v>#VALUE!</v>
      </c>
      <c r="DK330" s="192" t="e">
        <f t="shared" si="1950"/>
        <v>#VALUE!</v>
      </c>
      <c r="DL330" s="192" t="e">
        <f t="shared" si="1951"/>
        <v>#VALUE!</v>
      </c>
      <c r="DM330" s="192" t="e">
        <f t="shared" si="1952"/>
        <v>#VALUE!</v>
      </c>
      <c r="DN330" s="192" t="e">
        <f t="shared" si="1953"/>
        <v>#VALUE!</v>
      </c>
      <c r="DO330" s="192" t="e">
        <f t="shared" si="1954"/>
        <v>#VALUE!</v>
      </c>
      <c r="DP330" s="192" t="e">
        <f t="shared" si="1955"/>
        <v>#VALUE!</v>
      </c>
      <c r="DQ330" s="192" t="e">
        <f t="shared" si="1956"/>
        <v>#VALUE!</v>
      </c>
      <c r="DR330" s="192" t="e">
        <f t="shared" si="1957"/>
        <v>#VALUE!</v>
      </c>
      <c r="DS330" s="192" t="e">
        <f t="shared" si="1958"/>
        <v>#VALUE!</v>
      </c>
      <c r="DT330" s="192" t="e">
        <f t="shared" si="1959"/>
        <v>#VALUE!</v>
      </c>
      <c r="DU330" s="192" t="e">
        <f t="shared" si="1960"/>
        <v>#VALUE!</v>
      </c>
      <c r="DV330" s="198" t="e">
        <f t="shared" si="1961"/>
        <v>#VALUE!</v>
      </c>
      <c r="DW330" s="198" t="e">
        <f t="shared" si="1962"/>
        <v>#DIV/0!</v>
      </c>
      <c r="DX330" s="198" t="e">
        <f t="shared" si="1963"/>
        <v>#DIV/0!</v>
      </c>
      <c r="DY330" s="198" t="e">
        <f t="shared" si="1964"/>
        <v>#VALUE!</v>
      </c>
      <c r="DZ330" s="198" t="e">
        <f t="shared" si="1965"/>
        <v>#VALUE!</v>
      </c>
      <c r="EA330" s="198" t="e">
        <f t="shared" si="1966"/>
        <v>#VALUE!</v>
      </c>
      <c r="EB330" s="198" t="e">
        <f t="shared" si="1967"/>
        <v>#VALUE!</v>
      </c>
      <c r="EC330" s="198" t="e">
        <f t="shared" si="1968"/>
        <v>#DIV/0!</v>
      </c>
      <c r="ED330" s="198" t="e">
        <f t="shared" si="1969"/>
        <v>#VALUE!</v>
      </c>
      <c r="EE330" s="198" t="e">
        <f t="shared" si="1970"/>
        <v>#VALUE!</v>
      </c>
      <c r="EF330" s="198" t="e">
        <f t="shared" ref="EF330:EO330" si="2030">DV330/SUM($DV330:$EE330)</f>
        <v>#VALUE!</v>
      </c>
      <c r="EG330" s="198" t="e">
        <f t="shared" si="2030"/>
        <v>#DIV/0!</v>
      </c>
      <c r="EH330" s="198" t="e">
        <f t="shared" si="2030"/>
        <v>#DIV/0!</v>
      </c>
      <c r="EI330" s="198" t="e">
        <f t="shared" si="2030"/>
        <v>#VALUE!</v>
      </c>
      <c r="EJ330" s="198" t="e">
        <f t="shared" si="2030"/>
        <v>#VALUE!</v>
      </c>
      <c r="EK330" s="198" t="e">
        <f t="shared" si="2030"/>
        <v>#VALUE!</v>
      </c>
      <c r="EL330" s="198" t="e">
        <f t="shared" si="2030"/>
        <v>#VALUE!</v>
      </c>
      <c r="EM330" s="198" t="e">
        <f t="shared" si="2030"/>
        <v>#DIV/0!</v>
      </c>
      <c r="EN330" s="198" t="e">
        <f t="shared" si="2030"/>
        <v>#VALUE!</v>
      </c>
      <c r="EO330" s="198" t="e">
        <f t="shared" si="2030"/>
        <v>#VALUE!</v>
      </c>
      <c r="EP330" s="511">
        <f t="shared" ref="EP330:EW330" si="2031">EP329</f>
        <v>0.08</v>
      </c>
      <c r="EQ330" s="511">
        <f t="shared" si="2031"/>
        <v>0.015</v>
      </c>
      <c r="ER330" s="511">
        <f t="shared" si="2031"/>
        <v>0.015</v>
      </c>
      <c r="ES330" s="511">
        <f t="shared" si="2031"/>
        <v>0.015</v>
      </c>
      <c r="ET330" s="511">
        <f t="shared" si="2031"/>
        <v>0.015</v>
      </c>
      <c r="EU330" s="511">
        <f t="shared" si="2031"/>
        <v>0.09</v>
      </c>
      <c r="EV330" s="511">
        <f t="shared" si="2031"/>
        <v>0.09</v>
      </c>
      <c r="EW330" s="511">
        <f t="shared" si="2031"/>
        <v>0.09</v>
      </c>
      <c r="EX330" s="420" t="str">
        <f>IF(_tag_month_day!AS326="","",_tag_month_day!AS326/100)</f>
        <v/>
      </c>
      <c r="EY330" s="420" t="str">
        <f>IF(_tag_month_day!AT326="","",_tag_month_day!AT326/100)</f>
        <v/>
      </c>
      <c r="EZ330" s="420" t="str">
        <f>IF(_tag_month_day!AU326="","",_tag_month_day!AU326/100)</f>
        <v/>
      </c>
      <c r="FA330" s="420" t="str">
        <f>IF(_tag_month_day!AV326="","",_tag_month_day!AV326/100)</f>
        <v/>
      </c>
      <c r="FB330" s="420" t="str">
        <f>IF(_tag_month_day!AW326="","",_tag_month_day!AW326/100)</f>
        <v/>
      </c>
      <c r="FC330" s="420" t="str">
        <f>IF(_tag_month_day!AX326="","",_tag_month_day!AX326/100)</f>
        <v/>
      </c>
      <c r="FD330" s="510">
        <f t="shared" si="1999"/>
        <v>0.33</v>
      </c>
      <c r="FE330" s="510">
        <f t="shared" si="2000"/>
        <v>0.19</v>
      </c>
      <c r="FF330" s="510">
        <f t="shared" si="2001"/>
        <v>0.003</v>
      </c>
      <c r="FG330" s="510">
        <f t="shared" si="2002"/>
        <v>0</v>
      </c>
      <c r="FH330" s="603">
        <f t="shared" si="2003"/>
        <v>0.0001</v>
      </c>
      <c r="FI330" s="510">
        <f t="shared" ref="FI330:FR330" si="2032">FI329</f>
        <v>0.41</v>
      </c>
      <c r="FJ330" s="510">
        <f t="shared" si="2032"/>
        <v>0.11</v>
      </c>
      <c r="FK330" s="510">
        <f t="shared" si="2032"/>
        <v>0.015</v>
      </c>
      <c r="FL330" s="510">
        <f t="shared" si="2032"/>
        <v>0</v>
      </c>
      <c r="FM330" s="603">
        <f t="shared" si="2032"/>
        <v>0.0001</v>
      </c>
      <c r="FN330" s="510" t="str">
        <f>IF(_tag_month_day!AY326="","",_tag_month_day!AY326/100)</f>
        <v/>
      </c>
      <c r="FO330" s="510" t="str">
        <f>IF(_tag_month_day!AZ326="","",_tag_month_day!AZ326/100)</f>
        <v/>
      </c>
      <c r="FP330" s="510" t="str">
        <f>IF(_tag_month_day!BA326="","",_tag_month_day!BA326/100)</f>
        <v/>
      </c>
      <c r="FQ330" s="510" t="str">
        <f>IF(_tag_month_day!BB326="","",_tag_month_day!BB326/100)</f>
        <v/>
      </c>
      <c r="FR330" s="603" t="str">
        <f>IF(_tag_month_day!BC326="","",_tag_month_day!BC326/100)</f>
        <v/>
      </c>
      <c r="FS330" s="510" t="str">
        <f>IF(_tag_month_day!BD326="","",_tag_month_day!BD326/100)</f>
        <v/>
      </c>
      <c r="FT330" s="510" t="str">
        <f>IF(_tag_month_day!BE326="","",_tag_month_day!BE326/100)</f>
        <v/>
      </c>
      <c r="FU330" s="510" t="str">
        <f>IF(_tag_month_day!BF326="","",_tag_month_day!BF326/100)</f>
        <v/>
      </c>
      <c r="FV330" s="510" t="str">
        <f>IF(_tag_month_day!BG326="","",_tag_month_day!BG326/100)</f>
        <v/>
      </c>
      <c r="FW330" s="603" t="str">
        <f>IF(_tag_month_day!BH326="","",_tag_month_day!BH326/100)</f>
        <v/>
      </c>
      <c r="FX330" s="510" t="str">
        <f>IF(_tag_month_day!BI326="","",_tag_month_day!BI326/100)</f>
        <v/>
      </c>
      <c r="FY330" s="510" t="str">
        <f>IF(_tag_month_day!BJ326="","",_tag_month_day!BJ326/100)</f>
        <v/>
      </c>
      <c r="FZ330" s="605" t="str">
        <f>IF(_tag_month_day!BK326="","",_tag_month_day!BK326/100)</f>
        <v/>
      </c>
      <c r="GA330" s="510" t="str">
        <f>IF(_tag_month_day!BL326="","",_tag_month_day!BL326/100)</f>
        <v/>
      </c>
      <c r="GB330" s="603" t="str">
        <f>IF(_tag_month_day!BM326="","",_tag_month_day!BM326/100)</f>
        <v/>
      </c>
      <c r="GC330" s="420" t="str">
        <f>IF(_tag_month_day!BN326="","",_tag_month_day!BN326/100)</f>
        <v/>
      </c>
      <c r="GD330" s="420" t="str">
        <f>IF(_tag_month_day!BO326="","",_tag_month_day!BO326/100)</f>
        <v/>
      </c>
      <c r="GE330" s="420" t="str">
        <f>IF(_tag_month_day!BP326="","",_tag_month_day!BP326/100)</f>
        <v/>
      </c>
      <c r="GF330" s="420" t="str">
        <f>IF(_tag_month_day!BQ326="","",_tag_month_day!BQ326/100)</f>
        <v/>
      </c>
      <c r="GG330" s="420" t="str">
        <f>IF(_tag_month_day!BR326="","",_tag_month_day!BR326/100)</f>
        <v/>
      </c>
      <c r="GH330" s="420" t="str">
        <f>IF(_tag_month_day!BS326="","",_tag_month_day!BS326/100)</f>
        <v/>
      </c>
      <c r="GI330" s="603" t="str">
        <f>IF(_tag_month_day!BT326="","",_tag_month_day!BT326/100)</f>
        <v/>
      </c>
      <c r="GJ330" s="612" t="str">
        <f>IF(_tag_month_day!BU326="","",_tag_month_day!BU326/100)</f>
        <v/>
      </c>
      <c r="GK330" s="620" t="str">
        <f>IF(_tag_month_day!BV326="",IF(_rlcf_month_day!A$2="","",_rlcf_month_day!A$2/100),_tag_month_day!BV326/100)</f>
        <v/>
      </c>
      <c r="GL330" s="620" t="str">
        <f>IF(_tag_month_day!BW326="",IF(_rlcf_month_day!B$2="","",_rlcf_month_day!B$2/100),_tag_month_day!BW326/100)</f>
        <v/>
      </c>
      <c r="GM330" s="621" t="str">
        <f>IF(_tag_month_day!BX326="",IF(_rlcf_month_day!C$2="","",_rlcf_month_day!C$2/100),_tag_month_day!BX326/100)</f>
        <v/>
      </c>
      <c r="GN330" s="620" t="str">
        <f>IF(_tag_month_day!BV326="",IF(_rlcf_month_day!A$2="","",_rlcf_month_day!A$2/100),_tag_month_day!BV326/100)</f>
        <v/>
      </c>
      <c r="GO330" s="620" t="str">
        <f>IF(_tag_month_day!BW326="",IF(_rlcf_month_day!B$2="","",_rlcf_month_day!B$2/100),_tag_month_day!BW326/100)</f>
        <v/>
      </c>
      <c r="GP330" s="620" t="str">
        <f>IF(_tag_month_day!CD326="",IF(_rlcf_month_day!E$2="","",_rlcf_month_day!E$2/100),_tag_month_day!CD326/100)</f>
        <v/>
      </c>
      <c r="GQ330" s="620" t="str">
        <f>IF(_tag_month_day!CE326="",IF(_rlcf_month_day!F$2="","",_rlcf_month_day!F$2/100),_tag_month_day!CE326/100)</f>
        <v/>
      </c>
      <c r="GR330" s="621" t="str">
        <f>IF(_tag_month_day!CF326="",IF(_rlcf_month_day!G$2="","",_rlcf_month_day!G$2/100),_tag_month_day!CF326/100)</f>
        <v/>
      </c>
      <c r="GS330" s="626">
        <f t="shared" ref="GS330:HH330" si="2033">GS329</f>
        <v>0.953</v>
      </c>
      <c r="GT330" s="626">
        <f t="shared" si="2033"/>
        <v>0.55</v>
      </c>
      <c r="GU330" s="626">
        <f t="shared" si="2033"/>
        <v>0.55</v>
      </c>
      <c r="GV330" s="626">
        <f t="shared" si="2033"/>
        <v>0.55</v>
      </c>
      <c r="GW330" s="626">
        <f t="shared" si="2033"/>
        <v>0.5</v>
      </c>
      <c r="GX330" s="626">
        <f t="shared" si="2033"/>
        <v>0.935</v>
      </c>
      <c r="GY330" s="626">
        <f t="shared" si="2033"/>
        <v>0.15</v>
      </c>
      <c r="GZ330" s="626">
        <f t="shared" si="2033"/>
        <v>1</v>
      </c>
      <c r="HA330" s="632">
        <f t="shared" si="2033"/>
        <v>0.047</v>
      </c>
      <c r="HB330" s="632">
        <f t="shared" si="2033"/>
        <v>0.45</v>
      </c>
      <c r="HC330" s="632">
        <f t="shared" si="2033"/>
        <v>0.45</v>
      </c>
      <c r="HD330" s="632">
        <f t="shared" si="2033"/>
        <v>0.45</v>
      </c>
      <c r="HE330" s="632">
        <f t="shared" si="2033"/>
        <v>0.5</v>
      </c>
      <c r="HF330" s="632">
        <f t="shared" si="2033"/>
        <v>0.065</v>
      </c>
      <c r="HG330" s="632">
        <f t="shared" si="2033"/>
        <v>0.85</v>
      </c>
      <c r="HH330" s="632">
        <f t="shared" si="2033"/>
        <v>0</v>
      </c>
      <c r="HI330" s="68">
        <f t="shared" si="1975"/>
        <v>0</v>
      </c>
      <c r="HJ330" s="68" t="e">
        <f t="shared" si="2006"/>
        <v>#VALUE!</v>
      </c>
      <c r="HK330" s="202">
        <f t="shared" si="2007"/>
        <v>0.85</v>
      </c>
      <c r="HL330" s="464">
        <f t="shared" si="2008"/>
        <v>550000</v>
      </c>
      <c r="HM330" s="464">
        <f t="shared" si="2009"/>
        <v>480000</v>
      </c>
      <c r="HN330" s="192" t="e">
        <f t="shared" si="1976"/>
        <v>#VALUE!</v>
      </c>
      <c r="HO330" s="192" t="e">
        <f>HN330*HK330*$HO$2/HL330*1000000</f>
        <v>#VALUE!</v>
      </c>
      <c r="HP330" s="192" t="e">
        <f>HN330*HK330*$HP$2/HM330*1000000</f>
        <v>#VALUE!</v>
      </c>
    </row>
    <row r="331" customFormat="1" spans="1:224">
      <c r="A331" s="381">
        <v>326</v>
      </c>
      <c r="B331" s="54">
        <f ca="1" t="shared" si="2010"/>
        <v>43630</v>
      </c>
      <c r="C331" s="57">
        <f t="shared" si="2011"/>
        <v>0.0416666666666667</v>
      </c>
      <c r="D331" s="68" t="str">
        <f ca="1" t="shared" si="1977"/>
        <v>白班</v>
      </c>
      <c r="E331" s="68" t="str">
        <f ca="1" t="shared" si="1978"/>
        <v>丁</v>
      </c>
      <c r="F331" s="68">
        <f ca="1">SUMPRODUCT((成本日报!$A$3:$A$95=计划!B331)*(成本日报!$B$3:$B$95=计划!$D331),成本日报!$C$3:$C$95)</f>
        <v>4</v>
      </c>
      <c r="G331" s="382">
        <f ca="1" t="shared" si="2012"/>
        <v>43630.5416666659</v>
      </c>
      <c r="H331" s="382">
        <f ca="1" t="shared" si="1979"/>
        <v>43630.5486111103</v>
      </c>
      <c r="I331" s="382">
        <f ca="1" t="shared" si="1980"/>
        <v>43630.5541666659</v>
      </c>
      <c r="J331" s="382">
        <f ca="1" t="shared" si="1981"/>
        <v>43630.5833333325</v>
      </c>
      <c r="K331" s="382">
        <f ca="1" t="shared" si="1982"/>
        <v>43630.6458333325</v>
      </c>
      <c r="L331" s="382">
        <f ca="1" t="shared" si="1983"/>
        <v>43630.6666666659</v>
      </c>
      <c r="M331" s="398" t="str">
        <f>IF(_tag_month_day!A327="","",_tag_month_day!A327)</f>
        <v/>
      </c>
      <c r="N331" s="398" t="str">
        <f>IF(_tag_month_day!B327="","",_tag_month_day!B327)</f>
        <v/>
      </c>
      <c r="O331" s="399" t="e">
        <f t="shared" si="1984"/>
        <v>#VALUE!</v>
      </c>
      <c r="P331" s="398" t="str">
        <f>IF(_tag_month_day!C327="","",_tag_month_day!C327)</f>
        <v/>
      </c>
      <c r="Q331" s="398" t="str">
        <f>IF(_tag_month_day!D327="","",_tag_month_day!D327)</f>
        <v/>
      </c>
      <c r="R331" s="416">
        <f>IF(_tag_month_day!CB327="",R330,_tag_month_day!CB327/100)</f>
        <v>0.07</v>
      </c>
      <c r="S331" s="417" t="str">
        <f>IF(_tag_month_day!E327="","",_tag_month_day!E327)</f>
        <v/>
      </c>
      <c r="T331" s="417" t="str">
        <f>IF(_tag_month_day!F327="","",_tag_month_day!F327)</f>
        <v/>
      </c>
      <c r="U331" s="418" t="e">
        <f t="shared" si="1938"/>
        <v>#VALUE!</v>
      </c>
      <c r="V331" s="53" t="e">
        <f t="shared" si="1939"/>
        <v>#VALUE!</v>
      </c>
      <c r="W331" s="419" t="str">
        <f>IF(_jhy_month_day!A327="","",_jhy_month_day!A327)</f>
        <v/>
      </c>
      <c r="X331" s="420" t="str">
        <f>IF(_jhy_month_day!B327="","",_jhy_month_day!B327/100)</f>
        <v/>
      </c>
      <c r="Y331" s="420" t="str">
        <f>IF(_jhy_month_day!C327="","",_jhy_month_day!C327/100)</f>
        <v/>
      </c>
      <c r="Z331" s="439">
        <f t="shared" si="2028"/>
        <v>82</v>
      </c>
      <c r="AA331" s="440" t="str">
        <f>IF(_tag_month_day!G327="","",_tag_month_day!G327/100)</f>
        <v/>
      </c>
      <c r="AB331" s="440" t="str">
        <f>IF(_tag_month_day!H327="","",_tag_month_day!H327/100)</f>
        <v/>
      </c>
      <c r="AC331" s="193">
        <f t="shared" si="1985"/>
        <v>1.59963432013121</v>
      </c>
      <c r="AD331" s="441" t="str">
        <f t="shared" si="1986"/>
        <v/>
      </c>
      <c r="AE331" s="442" t="str">
        <f t="shared" si="1987"/>
        <v/>
      </c>
      <c r="AF331" s="443">
        <v>1</v>
      </c>
      <c r="AG331" s="68" t="str">
        <f>IF(_duihao_month_day!A327="","",_duihao_month_day!A327)</f>
        <v/>
      </c>
      <c r="AH331" s="463">
        <f>IF(_gyk_month_day!B327="",AH330,_gyk_month_day!B327)</f>
        <v>820</v>
      </c>
      <c r="AI331" s="464"/>
      <c r="AJ331" s="68" t="str">
        <f>IF(_tag_month_day!I327="","",_tag_month_day!I327)</f>
        <v/>
      </c>
      <c r="AK331" s="465" t="str">
        <f>IF(_tzyy_month_day!A327="","",_tzyy_month_day!A327)</f>
        <v/>
      </c>
      <c r="AL331" s="465" t="str">
        <f>IF(_tzyy_month_day!B327="","",_tzyy_month_day!B327)</f>
        <v/>
      </c>
      <c r="AM331" s="465" t="str">
        <f>IF(_tzyy_month_day!C327="","",_tzyy_month_day!C327)</f>
        <v/>
      </c>
      <c r="AN331" s="466" t="str">
        <f>IF(_tag_month_day!CG327="","",_tag_month_day!CG327)</f>
        <v/>
      </c>
      <c r="AO331" s="466" t="str">
        <f>IF(_tag_month_day!CH327="","",_tag_month_day!CH327)</f>
        <v/>
      </c>
      <c r="AP331" s="486" t="e">
        <f t="shared" si="1988"/>
        <v>#VALUE!</v>
      </c>
      <c r="AQ331" s="487" t="str">
        <f>IF(_tag_month_day!J327="","",_tag_month_day!J327/100)</f>
        <v/>
      </c>
      <c r="AR331" s="488">
        <f t="shared" si="1989"/>
        <v>1.3</v>
      </c>
      <c r="AS331" s="489" t="e">
        <f t="shared" si="1940"/>
        <v>#VALUE!</v>
      </c>
      <c r="AT331" s="489">
        <f t="shared" si="1990"/>
        <v>0</v>
      </c>
      <c r="AU331" s="490" t="str">
        <f>IF(_tag_month_day!K327="","",_tag_month_day!K327)</f>
        <v/>
      </c>
      <c r="AV331" s="491" t="str">
        <f>IF(_tag_month_day!L327="","",_tag_month_day!L327/100)</f>
        <v/>
      </c>
      <c r="AW331" s="420">
        <f t="shared" si="1912"/>
        <v>0</v>
      </c>
      <c r="AX331" s="420">
        <f t="shared" si="1991"/>
        <v>0</v>
      </c>
      <c r="AY331" s="420" t="str">
        <f>IF(_tag_month_day!M327="","",_tag_month_day!M327/100)</f>
        <v/>
      </c>
      <c r="AZ331" s="420" t="str">
        <f>IF(_tag_month_day!N327="","",_tag_month_day!N327/100)</f>
        <v/>
      </c>
      <c r="BA331" s="420" t="str">
        <f>IF(_tag_month_day!O327="","",_tag_month_day!O327/100)</f>
        <v/>
      </c>
      <c r="BB331" s="496" t="str">
        <f>IF(_tag_month_day!P327="","",_tag_month_day!P327/100)</f>
        <v/>
      </c>
      <c r="BC331" s="496">
        <f t="shared" si="1992"/>
        <v>0</v>
      </c>
      <c r="BD331" s="496" t="str">
        <f>IF(_tag_month_day!Q327="","",_tag_month_day!Q327/100)</f>
        <v/>
      </c>
      <c r="BE331" s="510" t="str">
        <f>IF(_tag_month_day!R327="","",_tag_month_day!R327/100)</f>
        <v/>
      </c>
      <c r="BF331" s="413" t="str">
        <f>IF(_tag_month_day!CC327="","",_tag_month_day!CC327/100)</f>
        <v/>
      </c>
      <c r="BG331" s="511" t="e">
        <f t="shared" si="1941"/>
        <v>#VALUE!</v>
      </c>
      <c r="BH331" s="198">
        <f t="shared" si="1942"/>
        <v>0</v>
      </c>
      <c r="BI331" s="512" t="e">
        <f>IF(CX331=0,BI330,(DK331*查询!$R$5+DL331*查询!$Q$5+DM331*查询!$N$5+DN331*查询!$O$5+DO331*查询!$P$5)*AF331/CX331)</f>
        <v>#VALUE!</v>
      </c>
      <c r="BJ331" s="512" t="e">
        <f>IF(CX331=0,BJ330,(DP331*查询!$S$5+DQ331*查询!$T$5+DR331*查询!$U$5)*AF331/CX331)</f>
        <v>#VALUE!</v>
      </c>
      <c r="BK331" s="512">
        <f t="shared" si="1993"/>
        <v>1</v>
      </c>
      <c r="BL331" s="513" t="str">
        <f>IF(_cfyc_month_day!A327="","",_cfyc_month_day!A327)</f>
        <v/>
      </c>
      <c r="BM331" s="513" t="str">
        <f>IF(_cfyc_month_day!B327="","",_cfyc_month_day!B327)</f>
        <v/>
      </c>
      <c r="BN331" s="513" t="str">
        <f>IF(_cfyc_month_day!C327="","",_cfyc_month_day!C327)</f>
        <v/>
      </c>
      <c r="BO331" s="522" t="str">
        <f>IF(_cfyc_month_day!D327="","",_cfyc_month_day!D327)</f>
        <v/>
      </c>
      <c r="BP331" s="522" t="str">
        <f>IF(_cfyc_month_day!E327="","",_cfyc_month_day!E327)</f>
        <v/>
      </c>
      <c r="BQ331" s="522" t="str">
        <f>IF(_cfyc_month_day!F327="","",_cfyc_month_day!F327)</f>
        <v/>
      </c>
      <c r="BR331" s="513" t="str">
        <f>IF(_tag_month_day!T327="","",_tag_month_day!T327)</f>
        <v/>
      </c>
      <c r="BS331" s="513" t="str">
        <f>IF(_tag_month_day!U327="","",_tag_month_day!U327)</f>
        <v/>
      </c>
      <c r="BT331" s="523" t="str">
        <f t="shared" si="1994"/>
        <v/>
      </c>
      <c r="BU331" s="223" t="str">
        <f>IF(_tag_month_day!V327="","",_tag_month_day!V327)</f>
        <v/>
      </c>
      <c r="BV331" s="206" t="str">
        <f>IF(_tag_month_day!W327="","",_tag_month_day!W327)</f>
        <v/>
      </c>
      <c r="BW331" s="540" t="str">
        <f>IF(_tag_month_day!X327="","",_tag_month_day!X327)</f>
        <v/>
      </c>
      <c r="BX331" s="540" t="str">
        <f>IF(_tag_month_day!Y327="","",_tag_month_day!Y327)</f>
        <v/>
      </c>
      <c r="BY331" s="541">
        <f ca="1" t="shared" si="1995"/>
        <v>43630.6666666659</v>
      </c>
      <c r="BZ331" s="542"/>
      <c r="CA331" s="543" t="str">
        <f>IF(_jhy2_month_day!A327="","",_jhy2_month_day!A327)</f>
        <v/>
      </c>
      <c r="CB331" s="464" t="str">
        <f>IF(_jhy2_month_day!B327="","",_jhy2_month_day!B327)</f>
        <v/>
      </c>
      <c r="CC331" s="464" t="str">
        <f>IF(_jhy2_month_day!C327="","",_jhy2_month_day!C327)</f>
        <v/>
      </c>
      <c r="CD331" s="464" t="str">
        <f>IF(_jhy2_month_day!D327="","",_jhy2_month_day!D327)</f>
        <v/>
      </c>
      <c r="CE331" s="464" t="str">
        <f>IF(_jhy2_month_day!E327="","",_jhy2_month_day!E327)</f>
        <v/>
      </c>
      <c r="CF331" s="464" t="str">
        <f>IF(_jhy2_month_day!F327="","",_jhy2_month_day!F327)</f>
        <v/>
      </c>
      <c r="CG331" s="464" t="str">
        <f>IF(_jhy2_month_day!G327="","",_jhy2_month_day!G327)</f>
        <v/>
      </c>
      <c r="CH331" s="464" t="str">
        <f>IF(_jhy2_month_day!H327="","",_jhy2_month_day!H327)</f>
        <v/>
      </c>
      <c r="CI331" s="464" t="str">
        <f>IF(_jhy2_month_day!I327="","",_jhy2_month_day!I327)</f>
        <v/>
      </c>
      <c r="CJ331" s="464" t="str">
        <f>IF(_jhy2_month_day!J327="","",_jhy2_month_day!J327)</f>
        <v/>
      </c>
      <c r="CK331" s="464" t="str">
        <f>IF(_jhy2_month_day!K327="","",_jhy2_month_day!K327)</f>
        <v/>
      </c>
      <c r="CL331" s="562" t="str">
        <f>IF(_jhy2_month_day!L327="","",_jhy2_month_day!L327)</f>
        <v/>
      </c>
      <c r="CM331" s="562" t="str">
        <f>IF(_jhy2_month_day!M327="","",_jhy2_month_day!M327)</f>
        <v/>
      </c>
      <c r="CN331" s="562" t="str">
        <f>IF(_jhy2_month_day!N327="","",_jhy2_month_day!N327)</f>
        <v/>
      </c>
      <c r="CO331" s="562" t="str">
        <f>IF(_jhy2_month_day!O327="","",_jhy2_month_day!O327)</f>
        <v/>
      </c>
      <c r="CP331" s="562" t="str">
        <f>IF(_jhy2_month_day!P327="","",_jhy2_month_day!P327)</f>
        <v/>
      </c>
      <c r="CQ331" s="562" t="str">
        <f>IF(_jhy2_month_day!Q327="","",_jhy2_month_day!Q327)</f>
        <v/>
      </c>
      <c r="CR331" s="563" t="str">
        <f>IF(_jhy2_month_day!R327="","",_jhy2_month_day!R327)</f>
        <v/>
      </c>
      <c r="CS331" s="576" t="str">
        <f>IF(_jhy2_month_day!S327="","",_jhy2_month_day!S327)</f>
        <v/>
      </c>
      <c r="CT331" s="562" t="str">
        <f>IF(_jhy2_month_day!T327="","",_jhy2_month_day!T327)</f>
        <v/>
      </c>
      <c r="CU331" s="577" t="e">
        <f t="shared" si="1943"/>
        <v>#VALUE!</v>
      </c>
      <c r="CV331" s="198" t="e">
        <f t="shared" si="1944"/>
        <v>#VALUE!</v>
      </c>
      <c r="CW331" s="192" t="e">
        <f t="shared" si="1945"/>
        <v>#VALUE!</v>
      </c>
      <c r="CX331" s="192" t="e">
        <f t="shared" si="1946"/>
        <v>#VALUE!</v>
      </c>
      <c r="CY331" s="202" t="e">
        <f t="shared" si="1947"/>
        <v>#VALUE!</v>
      </c>
      <c r="CZ331" s="192" t="e">
        <f t="shared" ref="CZ331:DI331" si="2034">$AJ331*EF331</f>
        <v>#VALUE!</v>
      </c>
      <c r="DA331" s="192" t="e">
        <f t="shared" si="2034"/>
        <v>#VALUE!</v>
      </c>
      <c r="DB331" s="192" t="e">
        <f t="shared" si="2034"/>
        <v>#VALUE!</v>
      </c>
      <c r="DC331" s="192" t="e">
        <f t="shared" si="2034"/>
        <v>#VALUE!</v>
      </c>
      <c r="DD331" s="192" t="e">
        <f t="shared" si="2034"/>
        <v>#VALUE!</v>
      </c>
      <c r="DE331" s="192" t="e">
        <f t="shared" si="2034"/>
        <v>#VALUE!</v>
      </c>
      <c r="DF331" s="192" t="e">
        <f t="shared" si="2034"/>
        <v>#VALUE!</v>
      </c>
      <c r="DG331" s="192" t="e">
        <f t="shared" si="2034"/>
        <v>#VALUE!</v>
      </c>
      <c r="DH331" s="192" t="e">
        <f t="shared" si="2034"/>
        <v>#VALUE!</v>
      </c>
      <c r="DI331" s="192" t="e">
        <f t="shared" si="2034"/>
        <v>#VALUE!</v>
      </c>
      <c r="DJ331" s="192" t="e">
        <f t="shared" si="1949"/>
        <v>#VALUE!</v>
      </c>
      <c r="DK331" s="192" t="e">
        <f t="shared" si="1950"/>
        <v>#VALUE!</v>
      </c>
      <c r="DL331" s="192" t="e">
        <f t="shared" si="1951"/>
        <v>#VALUE!</v>
      </c>
      <c r="DM331" s="192" t="e">
        <f t="shared" si="1952"/>
        <v>#VALUE!</v>
      </c>
      <c r="DN331" s="192" t="e">
        <f t="shared" si="1953"/>
        <v>#VALUE!</v>
      </c>
      <c r="DO331" s="192" t="e">
        <f t="shared" si="1954"/>
        <v>#VALUE!</v>
      </c>
      <c r="DP331" s="192" t="e">
        <f t="shared" si="1955"/>
        <v>#VALUE!</v>
      </c>
      <c r="DQ331" s="192" t="e">
        <f t="shared" si="1956"/>
        <v>#VALUE!</v>
      </c>
      <c r="DR331" s="192" t="e">
        <f t="shared" si="1957"/>
        <v>#VALUE!</v>
      </c>
      <c r="DS331" s="192" t="e">
        <f t="shared" si="1958"/>
        <v>#VALUE!</v>
      </c>
      <c r="DT331" s="192" t="e">
        <f t="shared" si="1959"/>
        <v>#VALUE!</v>
      </c>
      <c r="DU331" s="192" t="e">
        <f t="shared" si="1960"/>
        <v>#VALUE!</v>
      </c>
      <c r="DV331" s="198" t="e">
        <f t="shared" si="1961"/>
        <v>#VALUE!</v>
      </c>
      <c r="DW331" s="198" t="e">
        <f t="shared" si="1962"/>
        <v>#DIV/0!</v>
      </c>
      <c r="DX331" s="198" t="e">
        <f t="shared" si="1963"/>
        <v>#DIV/0!</v>
      </c>
      <c r="DY331" s="198" t="e">
        <f t="shared" si="1964"/>
        <v>#VALUE!</v>
      </c>
      <c r="DZ331" s="198" t="e">
        <f t="shared" si="1965"/>
        <v>#VALUE!</v>
      </c>
      <c r="EA331" s="198" t="e">
        <f t="shared" si="1966"/>
        <v>#VALUE!</v>
      </c>
      <c r="EB331" s="198" t="e">
        <f t="shared" si="1967"/>
        <v>#VALUE!</v>
      </c>
      <c r="EC331" s="198" t="e">
        <f t="shared" si="1968"/>
        <v>#DIV/0!</v>
      </c>
      <c r="ED331" s="198" t="e">
        <f t="shared" si="1969"/>
        <v>#VALUE!</v>
      </c>
      <c r="EE331" s="198" t="e">
        <f t="shared" si="1970"/>
        <v>#VALUE!</v>
      </c>
      <c r="EF331" s="198" t="e">
        <f t="shared" ref="EF331:EO331" si="2035">DV331/SUM($DV331:$EE331)</f>
        <v>#VALUE!</v>
      </c>
      <c r="EG331" s="198" t="e">
        <f t="shared" si="2035"/>
        <v>#DIV/0!</v>
      </c>
      <c r="EH331" s="198" t="e">
        <f t="shared" si="2035"/>
        <v>#DIV/0!</v>
      </c>
      <c r="EI331" s="198" t="e">
        <f t="shared" si="2035"/>
        <v>#VALUE!</v>
      </c>
      <c r="EJ331" s="198" t="e">
        <f t="shared" si="2035"/>
        <v>#VALUE!</v>
      </c>
      <c r="EK331" s="198" t="e">
        <f t="shared" si="2035"/>
        <v>#VALUE!</v>
      </c>
      <c r="EL331" s="198" t="e">
        <f t="shared" si="2035"/>
        <v>#VALUE!</v>
      </c>
      <c r="EM331" s="198" t="e">
        <f t="shared" si="2035"/>
        <v>#DIV/0!</v>
      </c>
      <c r="EN331" s="198" t="e">
        <f t="shared" si="2035"/>
        <v>#VALUE!</v>
      </c>
      <c r="EO331" s="198" t="e">
        <f t="shared" si="2035"/>
        <v>#VALUE!</v>
      </c>
      <c r="EP331" s="511">
        <f t="shared" ref="EP331:EW331" si="2036">EP330</f>
        <v>0.08</v>
      </c>
      <c r="EQ331" s="511">
        <f t="shared" si="2036"/>
        <v>0.015</v>
      </c>
      <c r="ER331" s="511">
        <f t="shared" si="2036"/>
        <v>0.015</v>
      </c>
      <c r="ES331" s="511">
        <f t="shared" si="2036"/>
        <v>0.015</v>
      </c>
      <c r="ET331" s="511">
        <f t="shared" si="2036"/>
        <v>0.015</v>
      </c>
      <c r="EU331" s="511">
        <f t="shared" si="2036"/>
        <v>0.09</v>
      </c>
      <c r="EV331" s="511">
        <f t="shared" si="2036"/>
        <v>0.09</v>
      </c>
      <c r="EW331" s="511">
        <f t="shared" si="2036"/>
        <v>0.09</v>
      </c>
      <c r="EX331" s="420" t="str">
        <f>IF(_tag_month_day!AS327="","",_tag_month_day!AS327/100)</f>
        <v/>
      </c>
      <c r="EY331" s="420" t="str">
        <f>IF(_tag_month_day!AT327="","",_tag_month_day!AT327/100)</f>
        <v/>
      </c>
      <c r="EZ331" s="420" t="str">
        <f>IF(_tag_month_day!AU327="","",_tag_month_day!AU327/100)</f>
        <v/>
      </c>
      <c r="FA331" s="420" t="str">
        <f>IF(_tag_month_day!AV327="","",_tag_month_day!AV327/100)</f>
        <v/>
      </c>
      <c r="FB331" s="420" t="str">
        <f>IF(_tag_month_day!AW327="","",_tag_month_day!AW327/100)</f>
        <v/>
      </c>
      <c r="FC331" s="420" t="str">
        <f>IF(_tag_month_day!AX327="","",_tag_month_day!AX327/100)</f>
        <v/>
      </c>
      <c r="FD331" s="510">
        <f t="shared" si="1999"/>
        <v>0.33</v>
      </c>
      <c r="FE331" s="510">
        <f t="shared" si="2000"/>
        <v>0.19</v>
      </c>
      <c r="FF331" s="510">
        <f t="shared" si="2001"/>
        <v>0.003</v>
      </c>
      <c r="FG331" s="510">
        <f t="shared" si="2002"/>
        <v>0</v>
      </c>
      <c r="FH331" s="603">
        <f t="shared" si="2003"/>
        <v>0.0001</v>
      </c>
      <c r="FI331" s="510">
        <f t="shared" ref="FI331:FR331" si="2037">FI330</f>
        <v>0.41</v>
      </c>
      <c r="FJ331" s="510">
        <f t="shared" si="2037"/>
        <v>0.11</v>
      </c>
      <c r="FK331" s="510">
        <f t="shared" si="2037"/>
        <v>0.015</v>
      </c>
      <c r="FL331" s="510">
        <f t="shared" si="2037"/>
        <v>0</v>
      </c>
      <c r="FM331" s="603">
        <f t="shared" si="2037"/>
        <v>0.0001</v>
      </c>
      <c r="FN331" s="510" t="str">
        <f>IF(_tag_month_day!AY327="","",_tag_month_day!AY327/100)</f>
        <v/>
      </c>
      <c r="FO331" s="510" t="str">
        <f>IF(_tag_month_day!AZ327="","",_tag_month_day!AZ327/100)</f>
        <v/>
      </c>
      <c r="FP331" s="510" t="str">
        <f>IF(_tag_month_day!BA327="","",_tag_month_day!BA327/100)</f>
        <v/>
      </c>
      <c r="FQ331" s="510" t="str">
        <f>IF(_tag_month_day!BB327="","",_tag_month_day!BB327/100)</f>
        <v/>
      </c>
      <c r="FR331" s="603" t="str">
        <f>IF(_tag_month_day!BC327="","",_tag_month_day!BC327/100)</f>
        <v/>
      </c>
      <c r="FS331" s="510" t="str">
        <f>IF(_tag_month_day!BD327="","",_tag_month_day!BD327/100)</f>
        <v/>
      </c>
      <c r="FT331" s="510" t="str">
        <f>IF(_tag_month_day!BE327="","",_tag_month_day!BE327/100)</f>
        <v/>
      </c>
      <c r="FU331" s="510" t="str">
        <f>IF(_tag_month_day!BF327="","",_tag_month_day!BF327/100)</f>
        <v/>
      </c>
      <c r="FV331" s="510" t="str">
        <f>IF(_tag_month_day!BG327="","",_tag_month_day!BG327/100)</f>
        <v/>
      </c>
      <c r="FW331" s="603" t="str">
        <f>IF(_tag_month_day!BH327="","",_tag_month_day!BH327/100)</f>
        <v/>
      </c>
      <c r="FX331" s="510" t="str">
        <f>IF(_tag_month_day!BI327="","",_tag_month_day!BI327/100)</f>
        <v/>
      </c>
      <c r="FY331" s="510" t="str">
        <f>IF(_tag_month_day!BJ327="","",_tag_month_day!BJ327/100)</f>
        <v/>
      </c>
      <c r="FZ331" s="605" t="str">
        <f>IF(_tag_month_day!BK327="","",_tag_month_day!BK327/100)</f>
        <v/>
      </c>
      <c r="GA331" s="510" t="str">
        <f>IF(_tag_month_day!BL327="","",_tag_month_day!BL327/100)</f>
        <v/>
      </c>
      <c r="GB331" s="603" t="str">
        <f>IF(_tag_month_day!BM327="","",_tag_month_day!BM327/100)</f>
        <v/>
      </c>
      <c r="GC331" s="420" t="str">
        <f>IF(_tag_month_day!BN327="","",_tag_month_day!BN327/100)</f>
        <v/>
      </c>
      <c r="GD331" s="420" t="str">
        <f>IF(_tag_month_day!BO327="","",_tag_month_day!BO327/100)</f>
        <v/>
      </c>
      <c r="GE331" s="420" t="str">
        <f>IF(_tag_month_day!BP327="","",_tag_month_day!BP327/100)</f>
        <v/>
      </c>
      <c r="GF331" s="420" t="str">
        <f>IF(_tag_month_day!BQ327="","",_tag_month_day!BQ327/100)</f>
        <v/>
      </c>
      <c r="GG331" s="420" t="str">
        <f>IF(_tag_month_day!BR327="","",_tag_month_day!BR327/100)</f>
        <v/>
      </c>
      <c r="GH331" s="420" t="str">
        <f>IF(_tag_month_day!BS327="","",_tag_month_day!BS327/100)</f>
        <v/>
      </c>
      <c r="GI331" s="603" t="str">
        <f>IF(_tag_month_day!BT327="","",_tag_month_day!BT327/100)</f>
        <v/>
      </c>
      <c r="GJ331" s="612" t="str">
        <f>IF(_tag_month_day!BU327="","",_tag_month_day!BU327/100)</f>
        <v/>
      </c>
      <c r="GK331" s="620" t="str">
        <f>IF(_tag_month_day!BV327="",IF(_rlcf_month_day!A$2="","",_rlcf_month_day!A$2/100),_tag_month_day!BV327/100)</f>
        <v/>
      </c>
      <c r="GL331" s="620" t="str">
        <f>IF(_tag_month_day!BW327="",IF(_rlcf_month_day!B$2="","",_rlcf_month_day!B$2/100),_tag_month_day!BW327/100)</f>
        <v/>
      </c>
      <c r="GM331" s="621" t="str">
        <f>IF(_tag_month_day!BX327="",IF(_rlcf_month_day!C$2="","",_rlcf_month_day!C$2/100),_tag_month_day!BX327/100)</f>
        <v/>
      </c>
      <c r="GN331" s="620" t="str">
        <f>IF(_tag_month_day!BV327="",IF(_rlcf_month_day!A$2="","",_rlcf_month_day!A$2/100),_tag_month_day!BV327/100)</f>
        <v/>
      </c>
      <c r="GO331" s="620" t="str">
        <f>IF(_tag_month_day!BW327="",IF(_rlcf_month_day!B$2="","",_rlcf_month_day!B$2/100),_tag_month_day!BW327/100)</f>
        <v/>
      </c>
      <c r="GP331" s="620" t="str">
        <f>IF(_tag_month_day!CD327="",IF(_rlcf_month_day!E$2="","",_rlcf_month_day!E$2/100),_tag_month_day!CD327/100)</f>
        <v/>
      </c>
      <c r="GQ331" s="620" t="str">
        <f>IF(_tag_month_day!CE327="",IF(_rlcf_month_day!F$2="","",_rlcf_month_day!F$2/100),_tag_month_day!CE327/100)</f>
        <v/>
      </c>
      <c r="GR331" s="621" t="str">
        <f>IF(_tag_month_day!CF327="",IF(_rlcf_month_day!G$2="","",_rlcf_month_day!G$2/100),_tag_month_day!CF327/100)</f>
        <v/>
      </c>
      <c r="GS331" s="626">
        <f t="shared" ref="GS331:HH331" si="2038">GS330</f>
        <v>0.953</v>
      </c>
      <c r="GT331" s="626">
        <f t="shared" si="2038"/>
        <v>0.55</v>
      </c>
      <c r="GU331" s="626">
        <f t="shared" si="2038"/>
        <v>0.55</v>
      </c>
      <c r="GV331" s="626">
        <f t="shared" si="2038"/>
        <v>0.55</v>
      </c>
      <c r="GW331" s="626">
        <f t="shared" si="2038"/>
        <v>0.5</v>
      </c>
      <c r="GX331" s="626">
        <f t="shared" si="2038"/>
        <v>0.935</v>
      </c>
      <c r="GY331" s="626">
        <f t="shared" si="2038"/>
        <v>0.15</v>
      </c>
      <c r="GZ331" s="626">
        <f t="shared" si="2038"/>
        <v>1</v>
      </c>
      <c r="HA331" s="632">
        <f t="shared" si="2038"/>
        <v>0.047</v>
      </c>
      <c r="HB331" s="632">
        <f t="shared" si="2038"/>
        <v>0.45</v>
      </c>
      <c r="HC331" s="632">
        <f t="shared" si="2038"/>
        <v>0.45</v>
      </c>
      <c r="HD331" s="632">
        <f t="shared" si="2038"/>
        <v>0.45</v>
      </c>
      <c r="HE331" s="632">
        <f t="shared" si="2038"/>
        <v>0.5</v>
      </c>
      <c r="HF331" s="632">
        <f t="shared" si="2038"/>
        <v>0.065</v>
      </c>
      <c r="HG331" s="632">
        <f t="shared" si="2038"/>
        <v>0.85</v>
      </c>
      <c r="HH331" s="632">
        <f t="shared" si="2038"/>
        <v>0</v>
      </c>
      <c r="HI331" s="68">
        <f t="shared" si="1975"/>
        <v>0</v>
      </c>
      <c r="HJ331" s="68" t="e">
        <f t="shared" si="2006"/>
        <v>#VALUE!</v>
      </c>
      <c r="HK331" s="202">
        <f t="shared" si="2007"/>
        <v>0.85</v>
      </c>
      <c r="HL331" s="464">
        <f t="shared" si="2008"/>
        <v>550000</v>
      </c>
      <c r="HM331" s="464">
        <f t="shared" si="2009"/>
        <v>480000</v>
      </c>
      <c r="HN331" s="192" t="e">
        <f t="shared" si="1976"/>
        <v>#VALUE!</v>
      </c>
      <c r="HO331" s="192" t="e">
        <f>HN331*HK331*$HO$2/HL331*1000000</f>
        <v>#VALUE!</v>
      </c>
      <c r="HP331" s="192" t="e">
        <f>HN331*HK331*$HP$2/HM331*1000000</f>
        <v>#VALUE!</v>
      </c>
    </row>
    <row r="332" customFormat="1" spans="1:224">
      <c r="A332" s="381">
        <v>327</v>
      </c>
      <c r="B332" s="54">
        <f ca="1" t="shared" si="2010"/>
        <v>43630</v>
      </c>
      <c r="C332" s="57">
        <f t="shared" si="2011"/>
        <v>0.0416666666666667</v>
      </c>
      <c r="D332" s="68" t="str">
        <f ca="1" t="shared" si="1977"/>
        <v>白班</v>
      </c>
      <c r="E332" s="68" t="str">
        <f ca="1" t="shared" si="1978"/>
        <v>丁</v>
      </c>
      <c r="F332" s="68">
        <f ca="1">SUMPRODUCT((成本日报!$A$3:$A$95=计划!B332)*(成本日报!$B$3:$B$95=计划!$D332),成本日报!$C$3:$C$95)</f>
        <v>4</v>
      </c>
      <c r="G332" s="382">
        <f ca="1" t="shared" si="2012"/>
        <v>43630.5833333325</v>
      </c>
      <c r="H332" s="382">
        <f ca="1" t="shared" si="1979"/>
        <v>43630.590277777</v>
      </c>
      <c r="I332" s="382">
        <f ca="1" t="shared" si="1980"/>
        <v>43630.5958333325</v>
      </c>
      <c r="J332" s="382">
        <f ca="1" t="shared" si="1981"/>
        <v>43630.6249999992</v>
      </c>
      <c r="K332" s="382">
        <f ca="1" t="shared" si="1982"/>
        <v>43630.6874999992</v>
      </c>
      <c r="L332" s="382">
        <f ca="1" t="shared" si="1983"/>
        <v>43630.7083333325</v>
      </c>
      <c r="M332" s="398" t="str">
        <f>IF(_tag_month_day!A328="","",_tag_month_day!A328)</f>
        <v/>
      </c>
      <c r="N332" s="398" t="str">
        <f>IF(_tag_month_day!B328="","",_tag_month_day!B328)</f>
        <v/>
      </c>
      <c r="O332" s="399" t="e">
        <f t="shared" si="1984"/>
        <v>#VALUE!</v>
      </c>
      <c r="P332" s="398" t="str">
        <f>IF(_tag_month_day!C328="","",_tag_month_day!C328)</f>
        <v/>
      </c>
      <c r="Q332" s="398" t="str">
        <f>IF(_tag_month_day!D328="","",_tag_month_day!D328)</f>
        <v/>
      </c>
      <c r="R332" s="416">
        <f>IF(_tag_month_day!CB328="",R331,_tag_month_day!CB328/100)</f>
        <v>0.07</v>
      </c>
      <c r="S332" s="417" t="str">
        <f>IF(_tag_month_day!E328="","",_tag_month_day!E328)</f>
        <v/>
      </c>
      <c r="T332" s="417" t="str">
        <f>IF(_tag_month_day!F328="","",_tag_month_day!F328)</f>
        <v/>
      </c>
      <c r="U332" s="418" t="e">
        <f t="shared" si="1938"/>
        <v>#VALUE!</v>
      </c>
      <c r="V332" s="53" t="e">
        <f t="shared" si="1939"/>
        <v>#VALUE!</v>
      </c>
      <c r="W332" s="419" t="str">
        <f>IF(_jhy_month_day!A328="","",_jhy_month_day!A328)</f>
        <v/>
      </c>
      <c r="X332" s="420" t="str">
        <f>IF(_jhy_month_day!B328="","",_jhy_month_day!B328/100)</f>
        <v/>
      </c>
      <c r="Y332" s="420" t="str">
        <f>IF(_jhy_month_day!C328="","",_jhy_month_day!C328/100)</f>
        <v/>
      </c>
      <c r="Z332" s="439">
        <f t="shared" si="2028"/>
        <v>82</v>
      </c>
      <c r="AA332" s="440" t="str">
        <f>IF(_tag_month_day!G328="","",_tag_month_day!G328/100)</f>
        <v/>
      </c>
      <c r="AB332" s="440" t="str">
        <f>IF(_tag_month_day!H328="","",_tag_month_day!H328/100)</f>
        <v/>
      </c>
      <c r="AC332" s="193">
        <f t="shared" si="1985"/>
        <v>1.59963432013121</v>
      </c>
      <c r="AD332" s="441" t="str">
        <f t="shared" si="1986"/>
        <v/>
      </c>
      <c r="AE332" s="442" t="str">
        <f t="shared" si="1987"/>
        <v/>
      </c>
      <c r="AF332" s="443">
        <v>1</v>
      </c>
      <c r="AG332" s="68" t="str">
        <f>IF(_duihao_month_day!A328="","",_duihao_month_day!A328)</f>
        <v/>
      </c>
      <c r="AH332" s="463">
        <f>IF(_gyk_month_day!B328="",AH331,_gyk_month_day!B328)</f>
        <v>820</v>
      </c>
      <c r="AI332" s="464"/>
      <c r="AJ332" s="68" t="str">
        <f>IF(_tag_month_day!I328="","",_tag_month_day!I328)</f>
        <v/>
      </c>
      <c r="AK332" s="465" t="str">
        <f>IF(_tzyy_month_day!A328="","",_tzyy_month_day!A328)</f>
        <v/>
      </c>
      <c r="AL332" s="465" t="str">
        <f>IF(_tzyy_month_day!B328="","",_tzyy_month_day!B328)</f>
        <v/>
      </c>
      <c r="AM332" s="465" t="str">
        <f>IF(_tzyy_month_day!C328="","",_tzyy_month_day!C328)</f>
        <v/>
      </c>
      <c r="AN332" s="466" t="str">
        <f>IF(_tag_month_day!CG328="","",_tag_month_day!CG328)</f>
        <v/>
      </c>
      <c r="AO332" s="466" t="str">
        <f>IF(_tag_month_day!CH328="","",_tag_month_day!CH328)</f>
        <v/>
      </c>
      <c r="AP332" s="486" t="e">
        <f t="shared" si="1988"/>
        <v>#VALUE!</v>
      </c>
      <c r="AQ332" s="487" t="str">
        <f>IF(_tag_month_day!J328="","",_tag_month_day!J328/100)</f>
        <v/>
      </c>
      <c r="AR332" s="488">
        <f t="shared" si="1989"/>
        <v>1.3</v>
      </c>
      <c r="AS332" s="489" t="e">
        <f t="shared" si="1940"/>
        <v>#VALUE!</v>
      </c>
      <c r="AT332" s="489">
        <f t="shared" si="1990"/>
        <v>0</v>
      </c>
      <c r="AU332" s="490" t="str">
        <f>IF(_tag_month_day!K328="","",_tag_month_day!K328)</f>
        <v/>
      </c>
      <c r="AV332" s="491" t="str">
        <f>IF(_tag_month_day!L328="","",_tag_month_day!L328/100)</f>
        <v/>
      </c>
      <c r="AW332" s="420">
        <f t="shared" si="1912"/>
        <v>0</v>
      </c>
      <c r="AX332" s="420">
        <f t="shared" si="1991"/>
        <v>0</v>
      </c>
      <c r="AY332" s="420" t="str">
        <f>IF(_tag_month_day!M328="","",_tag_month_day!M328/100)</f>
        <v/>
      </c>
      <c r="AZ332" s="420" t="str">
        <f>IF(_tag_month_day!N328="","",_tag_month_day!N328/100)</f>
        <v/>
      </c>
      <c r="BA332" s="420" t="str">
        <f>IF(_tag_month_day!O328="","",_tag_month_day!O328/100)</f>
        <v/>
      </c>
      <c r="BB332" s="496" t="str">
        <f>IF(_tag_month_day!P328="","",_tag_month_day!P328/100)</f>
        <v/>
      </c>
      <c r="BC332" s="496">
        <f t="shared" si="1992"/>
        <v>0</v>
      </c>
      <c r="BD332" s="496" t="str">
        <f>IF(_tag_month_day!Q328="","",_tag_month_day!Q328/100)</f>
        <v/>
      </c>
      <c r="BE332" s="510" t="str">
        <f>IF(_tag_month_day!R328="","",_tag_month_day!R328/100)</f>
        <v/>
      </c>
      <c r="BF332" s="413" t="str">
        <f>IF(_tag_month_day!CC328="","",_tag_month_day!CC328/100)</f>
        <v/>
      </c>
      <c r="BG332" s="511" t="e">
        <f t="shared" si="1941"/>
        <v>#VALUE!</v>
      </c>
      <c r="BH332" s="198">
        <f t="shared" si="1942"/>
        <v>0</v>
      </c>
      <c r="BI332" s="512" t="e">
        <f>IF(CX332=0,BI331,(DK332*查询!$R$5+DL332*查询!$Q$5+DM332*查询!$N$5+DN332*查询!$O$5+DO332*查询!$P$5)*AF332/CX332)</f>
        <v>#VALUE!</v>
      </c>
      <c r="BJ332" s="512" t="e">
        <f>IF(CX332=0,BJ331,(DP332*查询!$S$5+DQ332*查询!$T$5+DR332*查询!$U$5)*AF332/CX332)</f>
        <v>#VALUE!</v>
      </c>
      <c r="BK332" s="512">
        <f t="shared" si="1993"/>
        <v>1</v>
      </c>
      <c r="BL332" s="513" t="str">
        <f>IF(_cfyc_month_day!A328="","",_cfyc_month_day!A328)</f>
        <v/>
      </c>
      <c r="BM332" s="513" t="str">
        <f>IF(_cfyc_month_day!B328="","",_cfyc_month_day!B328)</f>
        <v/>
      </c>
      <c r="BN332" s="513" t="str">
        <f>IF(_cfyc_month_day!C328="","",_cfyc_month_day!C328)</f>
        <v/>
      </c>
      <c r="BO332" s="522" t="str">
        <f>IF(_cfyc_month_day!D328="","",_cfyc_month_day!D328)</f>
        <v/>
      </c>
      <c r="BP332" s="522" t="str">
        <f>IF(_cfyc_month_day!E328="","",_cfyc_month_day!E328)</f>
        <v/>
      </c>
      <c r="BQ332" s="522" t="str">
        <f>IF(_cfyc_month_day!F328="","",_cfyc_month_day!F328)</f>
        <v/>
      </c>
      <c r="BR332" s="513" t="str">
        <f>IF(_tag_month_day!T328="","",_tag_month_day!T328)</f>
        <v/>
      </c>
      <c r="BS332" s="513" t="str">
        <f>IF(_tag_month_day!U328="","",_tag_month_day!U328)</f>
        <v/>
      </c>
      <c r="BT332" s="523" t="str">
        <f t="shared" si="1994"/>
        <v/>
      </c>
      <c r="BU332" s="223" t="str">
        <f>IF(_tag_month_day!V328="","",_tag_month_day!V328)</f>
        <v/>
      </c>
      <c r="BV332" s="206" t="str">
        <f>IF(_tag_month_day!W328="","",_tag_month_day!W328)</f>
        <v/>
      </c>
      <c r="BW332" s="540" t="str">
        <f>IF(_tag_month_day!X328="","",_tag_month_day!X328)</f>
        <v/>
      </c>
      <c r="BX332" s="540" t="str">
        <f>IF(_tag_month_day!Y328="","",_tag_month_day!Y328)</f>
        <v/>
      </c>
      <c r="BY332" s="541">
        <f ca="1" t="shared" si="1995"/>
        <v>43630.7083333325</v>
      </c>
      <c r="BZ332" s="542"/>
      <c r="CA332" s="543" t="str">
        <f>IF(_jhy2_month_day!A328="","",_jhy2_month_day!A328)</f>
        <v/>
      </c>
      <c r="CB332" s="464" t="str">
        <f>IF(_jhy2_month_day!B328="","",_jhy2_month_day!B328)</f>
        <v/>
      </c>
      <c r="CC332" s="464" t="str">
        <f>IF(_jhy2_month_day!C328="","",_jhy2_month_day!C328)</f>
        <v/>
      </c>
      <c r="CD332" s="464" t="str">
        <f>IF(_jhy2_month_day!D328="","",_jhy2_month_day!D328)</f>
        <v/>
      </c>
      <c r="CE332" s="464" t="str">
        <f>IF(_jhy2_month_day!E328="","",_jhy2_month_day!E328)</f>
        <v/>
      </c>
      <c r="CF332" s="464" t="str">
        <f>IF(_jhy2_month_day!F328="","",_jhy2_month_day!F328)</f>
        <v/>
      </c>
      <c r="CG332" s="464" t="str">
        <f>IF(_jhy2_month_day!G328="","",_jhy2_month_day!G328)</f>
        <v/>
      </c>
      <c r="CH332" s="464" t="str">
        <f>IF(_jhy2_month_day!H328="","",_jhy2_month_day!H328)</f>
        <v/>
      </c>
      <c r="CI332" s="464" t="str">
        <f>IF(_jhy2_month_day!I328="","",_jhy2_month_day!I328)</f>
        <v/>
      </c>
      <c r="CJ332" s="464" t="str">
        <f>IF(_jhy2_month_day!J328="","",_jhy2_month_day!J328)</f>
        <v/>
      </c>
      <c r="CK332" s="464" t="str">
        <f>IF(_jhy2_month_day!K328="","",_jhy2_month_day!K328)</f>
        <v/>
      </c>
      <c r="CL332" s="562" t="str">
        <f>IF(_jhy2_month_day!L328="","",_jhy2_month_day!L328)</f>
        <v/>
      </c>
      <c r="CM332" s="562" t="str">
        <f>IF(_jhy2_month_day!M328="","",_jhy2_month_day!M328)</f>
        <v/>
      </c>
      <c r="CN332" s="562" t="str">
        <f>IF(_jhy2_month_day!N328="","",_jhy2_month_day!N328)</f>
        <v/>
      </c>
      <c r="CO332" s="562" t="str">
        <f>IF(_jhy2_month_day!O328="","",_jhy2_month_day!O328)</f>
        <v/>
      </c>
      <c r="CP332" s="562" t="str">
        <f>IF(_jhy2_month_day!P328="","",_jhy2_month_day!P328)</f>
        <v/>
      </c>
      <c r="CQ332" s="562" t="str">
        <f>IF(_jhy2_month_day!Q328="","",_jhy2_month_day!Q328)</f>
        <v/>
      </c>
      <c r="CR332" s="563" t="str">
        <f>IF(_jhy2_month_day!R328="","",_jhy2_month_day!R328)</f>
        <v/>
      </c>
      <c r="CS332" s="576" t="str">
        <f>IF(_jhy2_month_day!S328="","",_jhy2_month_day!S328)</f>
        <v/>
      </c>
      <c r="CT332" s="562" t="str">
        <f>IF(_jhy2_month_day!T328="","",_jhy2_month_day!T328)</f>
        <v/>
      </c>
      <c r="CU332" s="577" t="e">
        <f t="shared" si="1943"/>
        <v>#VALUE!</v>
      </c>
      <c r="CV332" s="198" t="e">
        <f t="shared" si="1944"/>
        <v>#VALUE!</v>
      </c>
      <c r="CW332" s="192" t="e">
        <f t="shared" si="1945"/>
        <v>#VALUE!</v>
      </c>
      <c r="CX332" s="192" t="e">
        <f t="shared" si="1946"/>
        <v>#VALUE!</v>
      </c>
      <c r="CY332" s="202" t="e">
        <f t="shared" si="1947"/>
        <v>#VALUE!</v>
      </c>
      <c r="CZ332" s="192" t="e">
        <f t="shared" ref="CZ332:DI332" si="2039">$AJ332*EF332</f>
        <v>#VALUE!</v>
      </c>
      <c r="DA332" s="192" t="e">
        <f t="shared" si="2039"/>
        <v>#VALUE!</v>
      </c>
      <c r="DB332" s="192" t="e">
        <f t="shared" si="2039"/>
        <v>#VALUE!</v>
      </c>
      <c r="DC332" s="192" t="e">
        <f t="shared" si="2039"/>
        <v>#VALUE!</v>
      </c>
      <c r="DD332" s="192" t="e">
        <f t="shared" si="2039"/>
        <v>#VALUE!</v>
      </c>
      <c r="DE332" s="192" t="e">
        <f t="shared" si="2039"/>
        <v>#VALUE!</v>
      </c>
      <c r="DF332" s="192" t="e">
        <f t="shared" si="2039"/>
        <v>#VALUE!</v>
      </c>
      <c r="DG332" s="192" t="e">
        <f t="shared" si="2039"/>
        <v>#VALUE!</v>
      </c>
      <c r="DH332" s="192" t="e">
        <f t="shared" si="2039"/>
        <v>#VALUE!</v>
      </c>
      <c r="DI332" s="192" t="e">
        <f t="shared" si="2039"/>
        <v>#VALUE!</v>
      </c>
      <c r="DJ332" s="192" t="e">
        <f t="shared" si="1949"/>
        <v>#VALUE!</v>
      </c>
      <c r="DK332" s="192" t="e">
        <f t="shared" si="1950"/>
        <v>#VALUE!</v>
      </c>
      <c r="DL332" s="192" t="e">
        <f t="shared" si="1951"/>
        <v>#VALUE!</v>
      </c>
      <c r="DM332" s="192" t="e">
        <f t="shared" si="1952"/>
        <v>#VALUE!</v>
      </c>
      <c r="DN332" s="192" t="e">
        <f t="shared" si="1953"/>
        <v>#VALUE!</v>
      </c>
      <c r="DO332" s="192" t="e">
        <f t="shared" si="1954"/>
        <v>#VALUE!</v>
      </c>
      <c r="DP332" s="192" t="e">
        <f t="shared" si="1955"/>
        <v>#VALUE!</v>
      </c>
      <c r="DQ332" s="192" t="e">
        <f t="shared" si="1956"/>
        <v>#VALUE!</v>
      </c>
      <c r="DR332" s="192" t="e">
        <f t="shared" si="1957"/>
        <v>#VALUE!</v>
      </c>
      <c r="DS332" s="192" t="e">
        <f t="shared" si="1958"/>
        <v>#VALUE!</v>
      </c>
      <c r="DT332" s="192" t="e">
        <f t="shared" si="1959"/>
        <v>#VALUE!</v>
      </c>
      <c r="DU332" s="192" t="e">
        <f t="shared" si="1960"/>
        <v>#VALUE!</v>
      </c>
      <c r="DV332" s="198" t="e">
        <f t="shared" si="1961"/>
        <v>#VALUE!</v>
      </c>
      <c r="DW332" s="198" t="e">
        <f t="shared" si="1962"/>
        <v>#DIV/0!</v>
      </c>
      <c r="DX332" s="198" t="e">
        <f t="shared" si="1963"/>
        <v>#DIV/0!</v>
      </c>
      <c r="DY332" s="198" t="e">
        <f t="shared" si="1964"/>
        <v>#VALUE!</v>
      </c>
      <c r="DZ332" s="198" t="e">
        <f t="shared" si="1965"/>
        <v>#VALUE!</v>
      </c>
      <c r="EA332" s="198" t="e">
        <f t="shared" si="1966"/>
        <v>#VALUE!</v>
      </c>
      <c r="EB332" s="198" t="e">
        <f t="shared" si="1967"/>
        <v>#VALUE!</v>
      </c>
      <c r="EC332" s="198" t="e">
        <f t="shared" si="1968"/>
        <v>#DIV/0!</v>
      </c>
      <c r="ED332" s="198" t="e">
        <f t="shared" si="1969"/>
        <v>#VALUE!</v>
      </c>
      <c r="EE332" s="198" t="e">
        <f t="shared" si="1970"/>
        <v>#VALUE!</v>
      </c>
      <c r="EF332" s="198" t="e">
        <f t="shared" ref="EF332:EO332" si="2040">DV332/SUM($DV332:$EE332)</f>
        <v>#VALUE!</v>
      </c>
      <c r="EG332" s="198" t="e">
        <f t="shared" si="2040"/>
        <v>#DIV/0!</v>
      </c>
      <c r="EH332" s="198" t="e">
        <f t="shared" si="2040"/>
        <v>#DIV/0!</v>
      </c>
      <c r="EI332" s="198" t="e">
        <f t="shared" si="2040"/>
        <v>#VALUE!</v>
      </c>
      <c r="EJ332" s="198" t="e">
        <f t="shared" si="2040"/>
        <v>#VALUE!</v>
      </c>
      <c r="EK332" s="198" t="e">
        <f t="shared" si="2040"/>
        <v>#VALUE!</v>
      </c>
      <c r="EL332" s="198" t="e">
        <f t="shared" si="2040"/>
        <v>#VALUE!</v>
      </c>
      <c r="EM332" s="198" t="e">
        <f t="shared" si="2040"/>
        <v>#DIV/0!</v>
      </c>
      <c r="EN332" s="198" t="e">
        <f t="shared" si="2040"/>
        <v>#VALUE!</v>
      </c>
      <c r="EO332" s="198" t="e">
        <f t="shared" si="2040"/>
        <v>#VALUE!</v>
      </c>
      <c r="EP332" s="511">
        <f t="shared" ref="EP332:EW332" si="2041">EP331</f>
        <v>0.08</v>
      </c>
      <c r="EQ332" s="511">
        <f t="shared" si="2041"/>
        <v>0.015</v>
      </c>
      <c r="ER332" s="511">
        <f t="shared" si="2041"/>
        <v>0.015</v>
      </c>
      <c r="ES332" s="511">
        <f t="shared" si="2041"/>
        <v>0.015</v>
      </c>
      <c r="ET332" s="511">
        <f t="shared" si="2041"/>
        <v>0.015</v>
      </c>
      <c r="EU332" s="511">
        <f t="shared" si="2041"/>
        <v>0.09</v>
      </c>
      <c r="EV332" s="511">
        <f t="shared" si="2041"/>
        <v>0.09</v>
      </c>
      <c r="EW332" s="511">
        <f t="shared" si="2041"/>
        <v>0.09</v>
      </c>
      <c r="EX332" s="420" t="str">
        <f>IF(_tag_month_day!AS328="","",_tag_month_day!AS328/100)</f>
        <v/>
      </c>
      <c r="EY332" s="420" t="str">
        <f>IF(_tag_month_day!AT328="","",_tag_month_day!AT328/100)</f>
        <v/>
      </c>
      <c r="EZ332" s="420" t="str">
        <f>IF(_tag_month_day!AU328="","",_tag_month_day!AU328/100)</f>
        <v/>
      </c>
      <c r="FA332" s="420" t="str">
        <f>IF(_tag_month_day!AV328="","",_tag_month_day!AV328/100)</f>
        <v/>
      </c>
      <c r="FB332" s="420" t="str">
        <f>IF(_tag_month_day!AW328="","",_tag_month_day!AW328/100)</f>
        <v/>
      </c>
      <c r="FC332" s="420" t="str">
        <f>IF(_tag_month_day!AX328="","",_tag_month_day!AX328/100)</f>
        <v/>
      </c>
      <c r="FD332" s="510">
        <f t="shared" si="1999"/>
        <v>0.33</v>
      </c>
      <c r="FE332" s="510">
        <f t="shared" si="2000"/>
        <v>0.19</v>
      </c>
      <c r="FF332" s="510">
        <f t="shared" si="2001"/>
        <v>0.003</v>
      </c>
      <c r="FG332" s="510">
        <f t="shared" si="2002"/>
        <v>0</v>
      </c>
      <c r="FH332" s="603">
        <f t="shared" si="2003"/>
        <v>0.0001</v>
      </c>
      <c r="FI332" s="510">
        <f t="shared" ref="FI332:FR332" si="2042">FI331</f>
        <v>0.41</v>
      </c>
      <c r="FJ332" s="510">
        <f t="shared" si="2042"/>
        <v>0.11</v>
      </c>
      <c r="FK332" s="510">
        <f t="shared" si="2042"/>
        <v>0.015</v>
      </c>
      <c r="FL332" s="510">
        <f t="shared" si="2042"/>
        <v>0</v>
      </c>
      <c r="FM332" s="603">
        <f t="shared" si="2042"/>
        <v>0.0001</v>
      </c>
      <c r="FN332" s="510" t="str">
        <f>IF(_tag_month_day!AY328="","",_tag_month_day!AY328/100)</f>
        <v/>
      </c>
      <c r="FO332" s="510" t="str">
        <f>IF(_tag_month_day!AZ328="","",_tag_month_day!AZ328/100)</f>
        <v/>
      </c>
      <c r="FP332" s="510" t="str">
        <f>IF(_tag_month_day!BA328="","",_tag_month_day!BA328/100)</f>
        <v/>
      </c>
      <c r="FQ332" s="510" t="str">
        <f>IF(_tag_month_day!BB328="","",_tag_month_day!BB328/100)</f>
        <v/>
      </c>
      <c r="FR332" s="603" t="str">
        <f>IF(_tag_month_day!BC328="","",_tag_month_day!BC328/100)</f>
        <v/>
      </c>
      <c r="FS332" s="510" t="str">
        <f>IF(_tag_month_day!BD328="","",_tag_month_day!BD328/100)</f>
        <v/>
      </c>
      <c r="FT332" s="510" t="str">
        <f>IF(_tag_month_day!BE328="","",_tag_month_day!BE328/100)</f>
        <v/>
      </c>
      <c r="FU332" s="510" t="str">
        <f>IF(_tag_month_day!BF328="","",_tag_month_day!BF328/100)</f>
        <v/>
      </c>
      <c r="FV332" s="510" t="str">
        <f>IF(_tag_month_day!BG328="","",_tag_month_day!BG328/100)</f>
        <v/>
      </c>
      <c r="FW332" s="603" t="str">
        <f>IF(_tag_month_day!BH328="","",_tag_month_day!BH328/100)</f>
        <v/>
      </c>
      <c r="FX332" s="510" t="str">
        <f>IF(_tag_month_day!BI328="","",_tag_month_day!BI328/100)</f>
        <v/>
      </c>
      <c r="FY332" s="510" t="str">
        <f>IF(_tag_month_day!BJ328="","",_tag_month_day!BJ328/100)</f>
        <v/>
      </c>
      <c r="FZ332" s="605" t="str">
        <f>IF(_tag_month_day!BK328="","",_tag_month_day!BK328/100)</f>
        <v/>
      </c>
      <c r="GA332" s="510" t="str">
        <f>IF(_tag_month_day!BL328="","",_tag_month_day!BL328/100)</f>
        <v/>
      </c>
      <c r="GB332" s="603" t="str">
        <f>IF(_tag_month_day!BM328="","",_tag_month_day!BM328/100)</f>
        <v/>
      </c>
      <c r="GC332" s="420" t="str">
        <f>IF(_tag_month_day!BN328="","",_tag_month_day!BN328/100)</f>
        <v/>
      </c>
      <c r="GD332" s="420" t="str">
        <f>IF(_tag_month_day!BO328="","",_tag_month_day!BO328/100)</f>
        <v/>
      </c>
      <c r="GE332" s="420" t="str">
        <f>IF(_tag_month_day!BP328="","",_tag_month_day!BP328/100)</f>
        <v/>
      </c>
      <c r="GF332" s="420" t="str">
        <f>IF(_tag_month_day!BQ328="","",_tag_month_day!BQ328/100)</f>
        <v/>
      </c>
      <c r="GG332" s="420" t="str">
        <f>IF(_tag_month_day!BR328="","",_tag_month_day!BR328/100)</f>
        <v/>
      </c>
      <c r="GH332" s="420" t="str">
        <f>IF(_tag_month_day!BS328="","",_tag_month_day!BS328/100)</f>
        <v/>
      </c>
      <c r="GI332" s="603" t="str">
        <f>IF(_tag_month_day!BT328="","",_tag_month_day!BT328/100)</f>
        <v/>
      </c>
      <c r="GJ332" s="612" t="str">
        <f>IF(_tag_month_day!BU328="","",_tag_month_day!BU328/100)</f>
        <v/>
      </c>
      <c r="GK332" s="620" t="str">
        <f>IF(_tag_month_day!BV328="",IF(_rlcf_month_day!A$2="","",_rlcf_month_day!A$2/100),_tag_month_day!BV328/100)</f>
        <v/>
      </c>
      <c r="GL332" s="620" t="str">
        <f>IF(_tag_month_day!BW328="",IF(_rlcf_month_day!B$2="","",_rlcf_month_day!B$2/100),_tag_month_day!BW328/100)</f>
        <v/>
      </c>
      <c r="GM332" s="621" t="str">
        <f>IF(_tag_month_day!BX328="",IF(_rlcf_month_day!C$2="","",_rlcf_month_day!C$2/100),_tag_month_day!BX328/100)</f>
        <v/>
      </c>
      <c r="GN332" s="620" t="str">
        <f>IF(_tag_month_day!BV328="",IF(_rlcf_month_day!A$2="","",_rlcf_month_day!A$2/100),_tag_month_day!BV328/100)</f>
        <v/>
      </c>
      <c r="GO332" s="620" t="str">
        <f>IF(_tag_month_day!BW328="",IF(_rlcf_month_day!B$2="","",_rlcf_month_day!B$2/100),_tag_month_day!BW328/100)</f>
        <v/>
      </c>
      <c r="GP332" s="620" t="str">
        <f>IF(_tag_month_day!CD328="",IF(_rlcf_month_day!E$2="","",_rlcf_month_day!E$2/100),_tag_month_day!CD328/100)</f>
        <v/>
      </c>
      <c r="GQ332" s="620" t="str">
        <f>IF(_tag_month_day!CE328="",IF(_rlcf_month_day!F$2="","",_rlcf_month_day!F$2/100),_tag_month_day!CE328/100)</f>
        <v/>
      </c>
      <c r="GR332" s="621" t="str">
        <f>IF(_tag_month_day!CF328="",IF(_rlcf_month_day!G$2="","",_rlcf_month_day!G$2/100),_tag_month_day!CF328/100)</f>
        <v/>
      </c>
      <c r="GS332" s="626">
        <f t="shared" ref="GS332:HH332" si="2043">GS331</f>
        <v>0.953</v>
      </c>
      <c r="GT332" s="626">
        <f t="shared" si="2043"/>
        <v>0.55</v>
      </c>
      <c r="GU332" s="626">
        <f t="shared" si="2043"/>
        <v>0.55</v>
      </c>
      <c r="GV332" s="626">
        <f t="shared" si="2043"/>
        <v>0.55</v>
      </c>
      <c r="GW332" s="626">
        <f t="shared" si="2043"/>
        <v>0.5</v>
      </c>
      <c r="GX332" s="626">
        <f t="shared" si="2043"/>
        <v>0.935</v>
      </c>
      <c r="GY332" s="626">
        <f t="shared" si="2043"/>
        <v>0.15</v>
      </c>
      <c r="GZ332" s="626">
        <f t="shared" si="2043"/>
        <v>1</v>
      </c>
      <c r="HA332" s="632">
        <f t="shared" si="2043"/>
        <v>0.047</v>
      </c>
      <c r="HB332" s="632">
        <f t="shared" si="2043"/>
        <v>0.45</v>
      </c>
      <c r="HC332" s="632">
        <f t="shared" si="2043"/>
        <v>0.45</v>
      </c>
      <c r="HD332" s="632">
        <f t="shared" si="2043"/>
        <v>0.45</v>
      </c>
      <c r="HE332" s="632">
        <f t="shared" si="2043"/>
        <v>0.5</v>
      </c>
      <c r="HF332" s="632">
        <f t="shared" si="2043"/>
        <v>0.065</v>
      </c>
      <c r="HG332" s="632">
        <f t="shared" si="2043"/>
        <v>0.85</v>
      </c>
      <c r="HH332" s="632">
        <f t="shared" si="2043"/>
        <v>0</v>
      </c>
      <c r="HI332" s="68">
        <f t="shared" si="1975"/>
        <v>0</v>
      </c>
      <c r="HJ332" s="68" t="e">
        <f t="shared" si="2006"/>
        <v>#VALUE!</v>
      </c>
      <c r="HK332" s="202">
        <f t="shared" si="2007"/>
        <v>0.85</v>
      </c>
      <c r="HL332" s="464">
        <f t="shared" si="2008"/>
        <v>550000</v>
      </c>
      <c r="HM332" s="464">
        <f t="shared" si="2009"/>
        <v>480000</v>
      </c>
      <c r="HN332" s="192" t="e">
        <f t="shared" si="1976"/>
        <v>#VALUE!</v>
      </c>
      <c r="HO332" s="192" t="e">
        <f>HN332*HK332*$HO$2/HL332*1000000</f>
        <v>#VALUE!</v>
      </c>
      <c r="HP332" s="192" t="e">
        <f>HN332*HK332*$HP$2/HM332*1000000</f>
        <v>#VALUE!</v>
      </c>
    </row>
    <row r="333" customFormat="1" spans="1:224">
      <c r="A333" s="381">
        <v>328</v>
      </c>
      <c r="B333" s="54">
        <f ca="1" t="shared" si="2010"/>
        <v>43630</v>
      </c>
      <c r="C333" s="57">
        <f t="shared" si="2011"/>
        <v>0.0416666666666667</v>
      </c>
      <c r="D333" s="68" t="str">
        <f ca="1" t="shared" si="1977"/>
        <v>白班</v>
      </c>
      <c r="E333" s="68" t="str">
        <f ca="1" t="shared" si="1978"/>
        <v>丁</v>
      </c>
      <c r="F333" s="68">
        <f ca="1">SUMPRODUCT((成本日报!$A$3:$A$95=计划!B333)*(成本日报!$B$3:$B$95=计划!$D333),成本日报!$C$3:$C$95)</f>
        <v>4</v>
      </c>
      <c r="G333" s="382">
        <f ca="1" t="shared" si="2012"/>
        <v>43630.6249999992</v>
      </c>
      <c r="H333" s="382">
        <f ca="1" t="shared" si="1979"/>
        <v>43630.6319444437</v>
      </c>
      <c r="I333" s="382">
        <f ca="1" t="shared" si="1980"/>
        <v>43630.6374999992</v>
      </c>
      <c r="J333" s="382">
        <f ca="1" t="shared" si="1981"/>
        <v>43630.6666666659</v>
      </c>
      <c r="K333" s="382">
        <f ca="1" t="shared" si="1982"/>
        <v>43630.7291666659</v>
      </c>
      <c r="L333" s="382">
        <f ca="1" t="shared" si="1983"/>
        <v>43630.7499999992</v>
      </c>
      <c r="M333" s="398" t="str">
        <f>IF(_tag_month_day!A329="","",_tag_month_day!A329)</f>
        <v/>
      </c>
      <c r="N333" s="398" t="str">
        <f>IF(_tag_month_day!B329="","",_tag_month_day!B329)</f>
        <v/>
      </c>
      <c r="O333" s="399" t="e">
        <f t="shared" si="1984"/>
        <v>#VALUE!</v>
      </c>
      <c r="P333" s="398" t="str">
        <f>IF(_tag_month_day!C329="","",_tag_month_day!C329)</f>
        <v/>
      </c>
      <c r="Q333" s="398" t="str">
        <f>IF(_tag_month_day!D329="","",_tag_month_day!D329)</f>
        <v/>
      </c>
      <c r="R333" s="416">
        <f>IF(_tag_month_day!CB329="",R332,_tag_month_day!CB329/100)</f>
        <v>0.07</v>
      </c>
      <c r="S333" s="417" t="str">
        <f>IF(_tag_month_day!E329="","",_tag_month_day!E329)</f>
        <v/>
      </c>
      <c r="T333" s="417" t="str">
        <f>IF(_tag_month_day!F329="","",_tag_month_day!F329)</f>
        <v/>
      </c>
      <c r="U333" s="418" t="e">
        <f t="shared" si="1938"/>
        <v>#VALUE!</v>
      </c>
      <c r="V333" s="53" t="e">
        <f t="shared" si="1939"/>
        <v>#VALUE!</v>
      </c>
      <c r="W333" s="419" t="str">
        <f>IF(_jhy_month_day!A329="","",_jhy_month_day!A329)</f>
        <v/>
      </c>
      <c r="X333" s="420" t="str">
        <f>IF(_jhy_month_day!B329="","",_jhy_month_day!B329/100)</f>
        <v/>
      </c>
      <c r="Y333" s="420" t="str">
        <f>IF(_jhy_month_day!C329="","",_jhy_month_day!C329/100)</f>
        <v/>
      </c>
      <c r="Z333" s="439">
        <f t="shared" si="2028"/>
        <v>82</v>
      </c>
      <c r="AA333" s="440" t="str">
        <f>IF(_tag_month_day!G329="","",_tag_month_day!G329/100)</f>
        <v/>
      </c>
      <c r="AB333" s="440" t="str">
        <f>IF(_tag_month_day!H329="","",_tag_month_day!H329/100)</f>
        <v/>
      </c>
      <c r="AC333" s="193">
        <f t="shared" si="1985"/>
        <v>1.59963432013121</v>
      </c>
      <c r="AD333" s="441" t="str">
        <f t="shared" si="1986"/>
        <v/>
      </c>
      <c r="AE333" s="442" t="str">
        <f t="shared" si="1987"/>
        <v/>
      </c>
      <c r="AF333" s="443">
        <v>1</v>
      </c>
      <c r="AG333" s="68" t="str">
        <f>IF(_duihao_month_day!A329="","",_duihao_month_day!A329)</f>
        <v/>
      </c>
      <c r="AH333" s="463">
        <f>IF(_gyk_month_day!B329="",AH332,_gyk_month_day!B329)</f>
        <v>820</v>
      </c>
      <c r="AI333" s="464"/>
      <c r="AJ333" s="68" t="str">
        <f>IF(_tag_month_day!I329="","",_tag_month_day!I329)</f>
        <v/>
      </c>
      <c r="AK333" s="465" t="str">
        <f>IF(_tzyy_month_day!A329="","",_tzyy_month_day!A329)</f>
        <v/>
      </c>
      <c r="AL333" s="465" t="str">
        <f>IF(_tzyy_month_day!B329="","",_tzyy_month_day!B329)</f>
        <v/>
      </c>
      <c r="AM333" s="465" t="str">
        <f>IF(_tzyy_month_day!C329="","",_tzyy_month_day!C329)</f>
        <v/>
      </c>
      <c r="AN333" s="466" t="str">
        <f>IF(_tag_month_day!CG329="","",_tag_month_day!CG329)</f>
        <v/>
      </c>
      <c r="AO333" s="466" t="str">
        <f>IF(_tag_month_day!CH329="","",_tag_month_day!CH329)</f>
        <v/>
      </c>
      <c r="AP333" s="486" t="e">
        <f t="shared" si="1988"/>
        <v>#VALUE!</v>
      </c>
      <c r="AQ333" s="487" t="str">
        <f>IF(_tag_month_day!J329="","",_tag_month_day!J329/100)</f>
        <v/>
      </c>
      <c r="AR333" s="488">
        <f t="shared" si="1989"/>
        <v>1.3</v>
      </c>
      <c r="AS333" s="489" t="e">
        <f t="shared" si="1940"/>
        <v>#VALUE!</v>
      </c>
      <c r="AT333" s="489">
        <f t="shared" si="1990"/>
        <v>0</v>
      </c>
      <c r="AU333" s="490" t="str">
        <f>IF(_tag_month_day!K329="","",_tag_month_day!K329)</f>
        <v/>
      </c>
      <c r="AV333" s="491" t="str">
        <f>IF(_tag_month_day!L329="","",_tag_month_day!L329/100)</f>
        <v/>
      </c>
      <c r="AW333" s="420">
        <f t="shared" si="1912"/>
        <v>0</v>
      </c>
      <c r="AX333" s="420">
        <f t="shared" si="1991"/>
        <v>0</v>
      </c>
      <c r="AY333" s="420" t="str">
        <f>IF(_tag_month_day!M329="","",_tag_month_day!M329/100)</f>
        <v/>
      </c>
      <c r="AZ333" s="420" t="str">
        <f>IF(_tag_month_day!N329="","",_tag_month_day!N329/100)</f>
        <v/>
      </c>
      <c r="BA333" s="420" t="str">
        <f>IF(_tag_month_day!O329="","",_tag_month_day!O329/100)</f>
        <v/>
      </c>
      <c r="BB333" s="496" t="str">
        <f>IF(_tag_month_day!P329="","",_tag_month_day!P329/100)</f>
        <v/>
      </c>
      <c r="BC333" s="496">
        <f t="shared" si="1992"/>
        <v>0</v>
      </c>
      <c r="BD333" s="496" t="str">
        <f>IF(_tag_month_day!Q329="","",_tag_month_day!Q329/100)</f>
        <v/>
      </c>
      <c r="BE333" s="510" t="str">
        <f>IF(_tag_month_day!R329="","",_tag_month_day!R329/100)</f>
        <v/>
      </c>
      <c r="BF333" s="413" t="str">
        <f>IF(_tag_month_day!CC329="","",_tag_month_day!CC329/100)</f>
        <v/>
      </c>
      <c r="BG333" s="511" t="e">
        <f t="shared" si="1941"/>
        <v>#VALUE!</v>
      </c>
      <c r="BH333" s="198">
        <f t="shared" si="1942"/>
        <v>0</v>
      </c>
      <c r="BI333" s="512" t="e">
        <f>IF(CX333=0,BI332,(DK333*查询!$R$5+DL333*查询!$Q$5+DM333*查询!$N$5+DN333*查询!$O$5+DO333*查询!$P$5)*AF333/CX333)</f>
        <v>#VALUE!</v>
      </c>
      <c r="BJ333" s="512" t="e">
        <f>IF(CX333=0,BJ332,(DP333*查询!$S$5+DQ333*查询!$T$5+DR333*查询!$U$5)*AF333/CX333)</f>
        <v>#VALUE!</v>
      </c>
      <c r="BK333" s="512">
        <f t="shared" si="1993"/>
        <v>1</v>
      </c>
      <c r="BL333" s="513" t="str">
        <f>IF(_cfyc_month_day!A329="","",_cfyc_month_day!A329)</f>
        <v/>
      </c>
      <c r="BM333" s="513" t="str">
        <f>IF(_cfyc_month_day!B329="","",_cfyc_month_day!B329)</f>
        <v/>
      </c>
      <c r="BN333" s="513" t="str">
        <f>IF(_cfyc_month_day!C329="","",_cfyc_month_day!C329)</f>
        <v/>
      </c>
      <c r="BO333" s="522" t="str">
        <f>IF(_cfyc_month_day!D329="","",_cfyc_month_day!D329)</f>
        <v/>
      </c>
      <c r="BP333" s="522" t="str">
        <f>IF(_cfyc_month_day!E329="","",_cfyc_month_day!E329)</f>
        <v/>
      </c>
      <c r="BQ333" s="522" t="str">
        <f>IF(_cfyc_month_day!F329="","",_cfyc_month_day!F329)</f>
        <v/>
      </c>
      <c r="BR333" s="513" t="str">
        <f>IF(_tag_month_day!T329="","",_tag_month_day!T329)</f>
        <v/>
      </c>
      <c r="BS333" s="513" t="str">
        <f>IF(_tag_month_day!U329="","",_tag_month_day!U329)</f>
        <v/>
      </c>
      <c r="BT333" s="523" t="str">
        <f t="shared" si="1994"/>
        <v/>
      </c>
      <c r="BU333" s="223" t="str">
        <f>IF(_tag_month_day!V329="","",_tag_month_day!V329)</f>
        <v/>
      </c>
      <c r="BV333" s="206" t="str">
        <f>IF(_tag_month_day!W329="","",_tag_month_day!W329)</f>
        <v/>
      </c>
      <c r="BW333" s="540" t="str">
        <f>IF(_tag_month_day!X329="","",_tag_month_day!X329)</f>
        <v/>
      </c>
      <c r="BX333" s="540" t="str">
        <f>IF(_tag_month_day!Y329="","",_tag_month_day!Y329)</f>
        <v/>
      </c>
      <c r="BY333" s="541">
        <f ca="1" t="shared" si="1995"/>
        <v>43630.7499999992</v>
      </c>
      <c r="BZ333" s="542"/>
      <c r="CA333" s="543" t="str">
        <f>IF(_jhy2_month_day!A329="","",_jhy2_month_day!A329)</f>
        <v/>
      </c>
      <c r="CB333" s="464" t="str">
        <f>IF(_jhy2_month_day!B329="","",_jhy2_month_day!B329)</f>
        <v/>
      </c>
      <c r="CC333" s="464" t="str">
        <f>IF(_jhy2_month_day!C329="","",_jhy2_month_day!C329)</f>
        <v/>
      </c>
      <c r="CD333" s="464" t="str">
        <f>IF(_jhy2_month_day!D329="","",_jhy2_month_day!D329)</f>
        <v/>
      </c>
      <c r="CE333" s="464" t="str">
        <f>IF(_jhy2_month_day!E329="","",_jhy2_month_day!E329)</f>
        <v/>
      </c>
      <c r="CF333" s="464" t="str">
        <f>IF(_jhy2_month_day!F329="","",_jhy2_month_day!F329)</f>
        <v/>
      </c>
      <c r="CG333" s="464" t="str">
        <f>IF(_jhy2_month_day!G329="","",_jhy2_month_day!G329)</f>
        <v/>
      </c>
      <c r="CH333" s="464" t="str">
        <f>IF(_jhy2_month_day!H329="","",_jhy2_month_day!H329)</f>
        <v/>
      </c>
      <c r="CI333" s="464" t="str">
        <f>IF(_jhy2_month_day!I329="","",_jhy2_month_day!I329)</f>
        <v/>
      </c>
      <c r="CJ333" s="464" t="str">
        <f>IF(_jhy2_month_day!J329="","",_jhy2_month_day!J329)</f>
        <v/>
      </c>
      <c r="CK333" s="464" t="str">
        <f>IF(_jhy2_month_day!K329="","",_jhy2_month_day!K329)</f>
        <v/>
      </c>
      <c r="CL333" s="562" t="str">
        <f>IF(_jhy2_month_day!L329="","",_jhy2_month_day!L329)</f>
        <v/>
      </c>
      <c r="CM333" s="562" t="str">
        <f>IF(_jhy2_month_day!M329="","",_jhy2_month_day!M329)</f>
        <v/>
      </c>
      <c r="CN333" s="562" t="str">
        <f>IF(_jhy2_month_day!N329="","",_jhy2_month_day!N329)</f>
        <v/>
      </c>
      <c r="CO333" s="562" t="str">
        <f>IF(_jhy2_month_day!O329="","",_jhy2_month_day!O329)</f>
        <v/>
      </c>
      <c r="CP333" s="562" t="str">
        <f>IF(_jhy2_month_day!P329="","",_jhy2_month_day!P329)</f>
        <v/>
      </c>
      <c r="CQ333" s="562" t="str">
        <f>IF(_jhy2_month_day!Q329="","",_jhy2_month_day!Q329)</f>
        <v/>
      </c>
      <c r="CR333" s="563" t="str">
        <f>IF(_jhy2_month_day!R329="","",_jhy2_month_day!R329)</f>
        <v/>
      </c>
      <c r="CS333" s="576" t="str">
        <f>IF(_jhy2_month_day!S329="","",_jhy2_month_day!S329)</f>
        <v/>
      </c>
      <c r="CT333" s="562" t="str">
        <f>IF(_jhy2_month_day!T329="","",_jhy2_month_day!T329)</f>
        <v/>
      </c>
      <c r="CU333" s="577" t="e">
        <f t="shared" si="1943"/>
        <v>#VALUE!</v>
      </c>
      <c r="CV333" s="198" t="e">
        <f t="shared" si="1944"/>
        <v>#VALUE!</v>
      </c>
      <c r="CW333" s="192" t="e">
        <f t="shared" si="1945"/>
        <v>#VALUE!</v>
      </c>
      <c r="CX333" s="192" t="e">
        <f t="shared" si="1946"/>
        <v>#VALUE!</v>
      </c>
      <c r="CY333" s="202" t="e">
        <f t="shared" si="1947"/>
        <v>#VALUE!</v>
      </c>
      <c r="CZ333" s="192" t="e">
        <f t="shared" ref="CZ333:DI333" si="2044">$AJ333*EF333</f>
        <v>#VALUE!</v>
      </c>
      <c r="DA333" s="192" t="e">
        <f t="shared" si="2044"/>
        <v>#VALUE!</v>
      </c>
      <c r="DB333" s="192" t="e">
        <f t="shared" si="2044"/>
        <v>#VALUE!</v>
      </c>
      <c r="DC333" s="192" t="e">
        <f t="shared" si="2044"/>
        <v>#VALUE!</v>
      </c>
      <c r="DD333" s="192" t="e">
        <f t="shared" si="2044"/>
        <v>#VALUE!</v>
      </c>
      <c r="DE333" s="192" t="e">
        <f t="shared" si="2044"/>
        <v>#VALUE!</v>
      </c>
      <c r="DF333" s="192" t="e">
        <f t="shared" si="2044"/>
        <v>#VALUE!</v>
      </c>
      <c r="DG333" s="192" t="e">
        <f t="shared" si="2044"/>
        <v>#VALUE!</v>
      </c>
      <c r="DH333" s="192" t="e">
        <f t="shared" si="2044"/>
        <v>#VALUE!</v>
      </c>
      <c r="DI333" s="192" t="e">
        <f t="shared" si="2044"/>
        <v>#VALUE!</v>
      </c>
      <c r="DJ333" s="192" t="e">
        <f t="shared" si="1949"/>
        <v>#VALUE!</v>
      </c>
      <c r="DK333" s="192" t="e">
        <f t="shared" si="1950"/>
        <v>#VALUE!</v>
      </c>
      <c r="DL333" s="192" t="e">
        <f t="shared" si="1951"/>
        <v>#VALUE!</v>
      </c>
      <c r="DM333" s="192" t="e">
        <f t="shared" si="1952"/>
        <v>#VALUE!</v>
      </c>
      <c r="DN333" s="192" t="e">
        <f t="shared" si="1953"/>
        <v>#VALUE!</v>
      </c>
      <c r="DO333" s="192" t="e">
        <f t="shared" si="1954"/>
        <v>#VALUE!</v>
      </c>
      <c r="DP333" s="192" t="e">
        <f t="shared" si="1955"/>
        <v>#VALUE!</v>
      </c>
      <c r="DQ333" s="192" t="e">
        <f t="shared" si="1956"/>
        <v>#VALUE!</v>
      </c>
      <c r="DR333" s="192" t="e">
        <f t="shared" si="1957"/>
        <v>#VALUE!</v>
      </c>
      <c r="DS333" s="192" t="e">
        <f t="shared" si="1958"/>
        <v>#VALUE!</v>
      </c>
      <c r="DT333" s="192" t="e">
        <f t="shared" si="1959"/>
        <v>#VALUE!</v>
      </c>
      <c r="DU333" s="192" t="e">
        <f t="shared" si="1960"/>
        <v>#VALUE!</v>
      </c>
      <c r="DV333" s="198" t="e">
        <f t="shared" si="1961"/>
        <v>#VALUE!</v>
      </c>
      <c r="DW333" s="198" t="e">
        <f t="shared" si="1962"/>
        <v>#DIV/0!</v>
      </c>
      <c r="DX333" s="198" t="e">
        <f t="shared" si="1963"/>
        <v>#DIV/0!</v>
      </c>
      <c r="DY333" s="198" t="e">
        <f t="shared" si="1964"/>
        <v>#VALUE!</v>
      </c>
      <c r="DZ333" s="198" t="e">
        <f t="shared" si="1965"/>
        <v>#VALUE!</v>
      </c>
      <c r="EA333" s="198" t="e">
        <f t="shared" si="1966"/>
        <v>#VALUE!</v>
      </c>
      <c r="EB333" s="198" t="e">
        <f t="shared" si="1967"/>
        <v>#VALUE!</v>
      </c>
      <c r="EC333" s="198" t="e">
        <f t="shared" si="1968"/>
        <v>#DIV/0!</v>
      </c>
      <c r="ED333" s="198" t="e">
        <f t="shared" si="1969"/>
        <v>#VALUE!</v>
      </c>
      <c r="EE333" s="198" t="e">
        <f t="shared" si="1970"/>
        <v>#VALUE!</v>
      </c>
      <c r="EF333" s="198" t="e">
        <f t="shared" ref="EF333:EO333" si="2045">DV333/SUM($DV333:$EE333)</f>
        <v>#VALUE!</v>
      </c>
      <c r="EG333" s="198" t="e">
        <f t="shared" si="2045"/>
        <v>#DIV/0!</v>
      </c>
      <c r="EH333" s="198" t="e">
        <f t="shared" si="2045"/>
        <v>#DIV/0!</v>
      </c>
      <c r="EI333" s="198" t="e">
        <f t="shared" si="2045"/>
        <v>#VALUE!</v>
      </c>
      <c r="EJ333" s="198" t="e">
        <f t="shared" si="2045"/>
        <v>#VALUE!</v>
      </c>
      <c r="EK333" s="198" t="e">
        <f t="shared" si="2045"/>
        <v>#VALUE!</v>
      </c>
      <c r="EL333" s="198" t="e">
        <f t="shared" si="2045"/>
        <v>#VALUE!</v>
      </c>
      <c r="EM333" s="198" t="e">
        <f t="shared" si="2045"/>
        <v>#DIV/0!</v>
      </c>
      <c r="EN333" s="198" t="e">
        <f t="shared" si="2045"/>
        <v>#VALUE!</v>
      </c>
      <c r="EO333" s="198" t="e">
        <f t="shared" si="2045"/>
        <v>#VALUE!</v>
      </c>
      <c r="EP333" s="511">
        <f t="shared" ref="EP333:EW333" si="2046">EP332</f>
        <v>0.08</v>
      </c>
      <c r="EQ333" s="511">
        <f t="shared" si="2046"/>
        <v>0.015</v>
      </c>
      <c r="ER333" s="511">
        <f t="shared" si="2046"/>
        <v>0.015</v>
      </c>
      <c r="ES333" s="511">
        <f t="shared" si="2046"/>
        <v>0.015</v>
      </c>
      <c r="ET333" s="511">
        <f t="shared" si="2046"/>
        <v>0.015</v>
      </c>
      <c r="EU333" s="511">
        <f t="shared" si="2046"/>
        <v>0.09</v>
      </c>
      <c r="EV333" s="511">
        <f t="shared" si="2046"/>
        <v>0.09</v>
      </c>
      <c r="EW333" s="511">
        <f t="shared" si="2046"/>
        <v>0.09</v>
      </c>
      <c r="EX333" s="420" t="str">
        <f>IF(_tag_month_day!AS329="","",_tag_month_day!AS329/100)</f>
        <v/>
      </c>
      <c r="EY333" s="420" t="str">
        <f>IF(_tag_month_day!AT329="","",_tag_month_day!AT329/100)</f>
        <v/>
      </c>
      <c r="EZ333" s="420" t="str">
        <f>IF(_tag_month_day!AU329="","",_tag_month_day!AU329/100)</f>
        <v/>
      </c>
      <c r="FA333" s="420" t="str">
        <f>IF(_tag_month_day!AV329="","",_tag_month_day!AV329/100)</f>
        <v/>
      </c>
      <c r="FB333" s="420" t="str">
        <f>IF(_tag_month_day!AW329="","",_tag_month_day!AW329/100)</f>
        <v/>
      </c>
      <c r="FC333" s="420" t="str">
        <f>IF(_tag_month_day!AX329="","",_tag_month_day!AX329/100)</f>
        <v/>
      </c>
      <c r="FD333" s="510">
        <f t="shared" si="1999"/>
        <v>0.33</v>
      </c>
      <c r="FE333" s="510">
        <f t="shared" si="2000"/>
        <v>0.19</v>
      </c>
      <c r="FF333" s="510">
        <f t="shared" si="2001"/>
        <v>0.003</v>
      </c>
      <c r="FG333" s="510">
        <f t="shared" si="2002"/>
        <v>0</v>
      </c>
      <c r="FH333" s="603">
        <f t="shared" si="2003"/>
        <v>0.0001</v>
      </c>
      <c r="FI333" s="510">
        <f t="shared" ref="FI333:FR333" si="2047">FI332</f>
        <v>0.41</v>
      </c>
      <c r="FJ333" s="510">
        <f t="shared" si="2047"/>
        <v>0.11</v>
      </c>
      <c r="FK333" s="510">
        <f t="shared" si="2047"/>
        <v>0.015</v>
      </c>
      <c r="FL333" s="510">
        <f t="shared" si="2047"/>
        <v>0</v>
      </c>
      <c r="FM333" s="603">
        <f t="shared" si="2047"/>
        <v>0.0001</v>
      </c>
      <c r="FN333" s="510" t="str">
        <f>IF(_tag_month_day!AY329="","",_tag_month_day!AY329/100)</f>
        <v/>
      </c>
      <c r="FO333" s="510" t="str">
        <f>IF(_tag_month_day!AZ329="","",_tag_month_day!AZ329/100)</f>
        <v/>
      </c>
      <c r="FP333" s="510" t="str">
        <f>IF(_tag_month_day!BA329="","",_tag_month_day!BA329/100)</f>
        <v/>
      </c>
      <c r="FQ333" s="510" t="str">
        <f>IF(_tag_month_day!BB329="","",_tag_month_day!BB329/100)</f>
        <v/>
      </c>
      <c r="FR333" s="603" t="str">
        <f>IF(_tag_month_day!BC329="","",_tag_month_day!BC329/100)</f>
        <v/>
      </c>
      <c r="FS333" s="510" t="str">
        <f>IF(_tag_month_day!BD329="","",_tag_month_day!BD329/100)</f>
        <v/>
      </c>
      <c r="FT333" s="510" t="str">
        <f>IF(_tag_month_day!BE329="","",_tag_month_day!BE329/100)</f>
        <v/>
      </c>
      <c r="FU333" s="510" t="str">
        <f>IF(_tag_month_day!BF329="","",_tag_month_day!BF329/100)</f>
        <v/>
      </c>
      <c r="FV333" s="510" t="str">
        <f>IF(_tag_month_day!BG329="","",_tag_month_day!BG329/100)</f>
        <v/>
      </c>
      <c r="FW333" s="603" t="str">
        <f>IF(_tag_month_day!BH329="","",_tag_month_day!BH329/100)</f>
        <v/>
      </c>
      <c r="FX333" s="510" t="str">
        <f>IF(_tag_month_day!BI329="","",_tag_month_day!BI329/100)</f>
        <v/>
      </c>
      <c r="FY333" s="510" t="str">
        <f>IF(_tag_month_day!BJ329="","",_tag_month_day!BJ329/100)</f>
        <v/>
      </c>
      <c r="FZ333" s="605" t="str">
        <f>IF(_tag_month_day!BK329="","",_tag_month_day!BK329/100)</f>
        <v/>
      </c>
      <c r="GA333" s="510" t="str">
        <f>IF(_tag_month_day!BL329="","",_tag_month_day!BL329/100)</f>
        <v/>
      </c>
      <c r="GB333" s="603" t="str">
        <f>IF(_tag_month_day!BM329="","",_tag_month_day!BM329/100)</f>
        <v/>
      </c>
      <c r="GC333" s="420" t="str">
        <f>IF(_tag_month_day!BN329="","",_tag_month_day!BN329/100)</f>
        <v/>
      </c>
      <c r="GD333" s="420" t="str">
        <f>IF(_tag_month_day!BO329="","",_tag_month_day!BO329/100)</f>
        <v/>
      </c>
      <c r="GE333" s="420" t="str">
        <f>IF(_tag_month_day!BP329="","",_tag_month_day!BP329/100)</f>
        <v/>
      </c>
      <c r="GF333" s="420" t="str">
        <f>IF(_tag_month_day!BQ329="","",_tag_month_day!BQ329/100)</f>
        <v/>
      </c>
      <c r="GG333" s="420" t="str">
        <f>IF(_tag_month_day!BR329="","",_tag_month_day!BR329/100)</f>
        <v/>
      </c>
      <c r="GH333" s="420" t="str">
        <f>IF(_tag_month_day!BS329="","",_tag_month_day!BS329/100)</f>
        <v/>
      </c>
      <c r="GI333" s="603" t="str">
        <f>IF(_tag_month_day!BT329="","",_tag_month_day!BT329/100)</f>
        <v/>
      </c>
      <c r="GJ333" s="612" t="str">
        <f>IF(_tag_month_day!BU329="","",_tag_month_day!BU329/100)</f>
        <v/>
      </c>
      <c r="GK333" s="620" t="str">
        <f>IF(_tag_month_day!BV329="",IF(_rlcf_month_day!A$2="","",_rlcf_month_day!A$2/100),_tag_month_day!BV329/100)</f>
        <v/>
      </c>
      <c r="GL333" s="620" t="str">
        <f>IF(_tag_month_day!BW329="",IF(_rlcf_month_day!B$2="","",_rlcf_month_day!B$2/100),_tag_month_day!BW329/100)</f>
        <v/>
      </c>
      <c r="GM333" s="621" t="str">
        <f>IF(_tag_month_day!BX329="",IF(_rlcf_month_day!C$2="","",_rlcf_month_day!C$2/100),_tag_month_day!BX329/100)</f>
        <v/>
      </c>
      <c r="GN333" s="620" t="str">
        <f>IF(_tag_month_day!BV329="",IF(_rlcf_month_day!A$2="","",_rlcf_month_day!A$2/100),_tag_month_day!BV329/100)</f>
        <v/>
      </c>
      <c r="GO333" s="620" t="str">
        <f>IF(_tag_month_day!BW329="",IF(_rlcf_month_day!B$2="","",_rlcf_month_day!B$2/100),_tag_month_day!BW329/100)</f>
        <v/>
      </c>
      <c r="GP333" s="620" t="str">
        <f>IF(_tag_month_day!CD329="",IF(_rlcf_month_day!E$2="","",_rlcf_month_day!E$2/100),_tag_month_day!CD329/100)</f>
        <v/>
      </c>
      <c r="GQ333" s="620" t="str">
        <f>IF(_tag_month_day!CE329="",IF(_rlcf_month_day!F$2="","",_rlcf_month_day!F$2/100),_tag_month_day!CE329/100)</f>
        <v/>
      </c>
      <c r="GR333" s="621" t="str">
        <f>IF(_tag_month_day!CF329="",IF(_rlcf_month_day!G$2="","",_rlcf_month_day!G$2/100),_tag_month_day!CF329/100)</f>
        <v/>
      </c>
      <c r="GS333" s="626">
        <f t="shared" ref="GS333:HH333" si="2048">GS332</f>
        <v>0.953</v>
      </c>
      <c r="GT333" s="626">
        <f t="shared" si="2048"/>
        <v>0.55</v>
      </c>
      <c r="GU333" s="626">
        <f t="shared" si="2048"/>
        <v>0.55</v>
      </c>
      <c r="GV333" s="626">
        <f t="shared" si="2048"/>
        <v>0.55</v>
      </c>
      <c r="GW333" s="626">
        <f t="shared" si="2048"/>
        <v>0.5</v>
      </c>
      <c r="GX333" s="626">
        <f t="shared" si="2048"/>
        <v>0.935</v>
      </c>
      <c r="GY333" s="626">
        <f t="shared" si="2048"/>
        <v>0.15</v>
      </c>
      <c r="GZ333" s="626">
        <f t="shared" si="2048"/>
        <v>1</v>
      </c>
      <c r="HA333" s="632">
        <f t="shared" si="2048"/>
        <v>0.047</v>
      </c>
      <c r="HB333" s="632">
        <f t="shared" si="2048"/>
        <v>0.45</v>
      </c>
      <c r="HC333" s="632">
        <f t="shared" si="2048"/>
        <v>0.45</v>
      </c>
      <c r="HD333" s="632">
        <f t="shared" si="2048"/>
        <v>0.45</v>
      </c>
      <c r="HE333" s="632">
        <f t="shared" si="2048"/>
        <v>0.5</v>
      </c>
      <c r="HF333" s="632">
        <f t="shared" si="2048"/>
        <v>0.065</v>
      </c>
      <c r="HG333" s="632">
        <f t="shared" si="2048"/>
        <v>0.85</v>
      </c>
      <c r="HH333" s="632">
        <f t="shared" si="2048"/>
        <v>0</v>
      </c>
      <c r="HI333" s="68">
        <f t="shared" si="1975"/>
        <v>0</v>
      </c>
      <c r="HJ333" s="68" t="e">
        <f t="shared" si="2006"/>
        <v>#VALUE!</v>
      </c>
      <c r="HK333" s="202">
        <f t="shared" si="2007"/>
        <v>0.85</v>
      </c>
      <c r="HL333" s="464">
        <f t="shared" si="2008"/>
        <v>550000</v>
      </c>
      <c r="HM333" s="464">
        <f t="shared" si="2009"/>
        <v>480000</v>
      </c>
      <c r="HN333" s="192" t="e">
        <f t="shared" si="1976"/>
        <v>#VALUE!</v>
      </c>
      <c r="HO333" s="192" t="e">
        <f>HN333*HK333*$HO$2/HL333*1000000</f>
        <v>#VALUE!</v>
      </c>
      <c r="HP333" s="192" t="e">
        <f>HN333*HK333*$HP$2/HM333*1000000</f>
        <v>#VALUE!</v>
      </c>
    </row>
    <row r="334" customFormat="1" spans="1:224">
      <c r="A334" s="381">
        <v>329</v>
      </c>
      <c r="B334" s="54">
        <f ca="1" t="shared" si="2010"/>
        <v>43630</v>
      </c>
      <c r="C334" s="57">
        <f t="shared" si="2011"/>
        <v>0.0416666666666667</v>
      </c>
      <c r="D334" s="68" t="str">
        <f ca="1" t="shared" si="1977"/>
        <v>中班</v>
      </c>
      <c r="E334" s="68" t="str">
        <f ca="1" t="shared" si="1978"/>
        <v>甲</v>
      </c>
      <c r="F334" s="68">
        <f ca="1">SUMPRODUCT((成本日报!$A$3:$A$95=计划!B334)*(成本日报!$B$3:$B$95=计划!$D334),成本日报!$C$3:$C$95)</f>
        <v>1</v>
      </c>
      <c r="G334" s="382">
        <f ca="1" t="shared" si="2012"/>
        <v>43630.6666666659</v>
      </c>
      <c r="H334" s="382">
        <f ca="1" t="shared" si="1979"/>
        <v>43630.6736111103</v>
      </c>
      <c r="I334" s="382">
        <f ca="1" t="shared" si="1980"/>
        <v>43630.6791666659</v>
      </c>
      <c r="J334" s="382">
        <f ca="1" t="shared" si="1981"/>
        <v>43630.7083333325</v>
      </c>
      <c r="K334" s="382">
        <f ca="1" t="shared" si="1982"/>
        <v>43630.7708333325</v>
      </c>
      <c r="L334" s="382">
        <f ca="1" t="shared" si="1983"/>
        <v>43630.7916666659</v>
      </c>
      <c r="M334" s="398" t="str">
        <f>IF(_tag_month_day!A330="","",_tag_month_day!A330)</f>
        <v/>
      </c>
      <c r="N334" s="398" t="str">
        <f>IF(_tag_month_day!B330="","",_tag_month_day!B330)</f>
        <v/>
      </c>
      <c r="O334" s="399" t="e">
        <f t="shared" si="1984"/>
        <v>#VALUE!</v>
      </c>
      <c r="P334" s="398" t="str">
        <f>IF(_tag_month_day!C330="","",_tag_month_day!C330)</f>
        <v/>
      </c>
      <c r="Q334" s="398" t="str">
        <f>IF(_tag_month_day!D330="","",_tag_month_day!D330)</f>
        <v/>
      </c>
      <c r="R334" s="416">
        <f>IF(_tag_month_day!CB330="",R333,_tag_month_day!CB330/100)</f>
        <v>0.07</v>
      </c>
      <c r="S334" s="417" t="str">
        <f>IF(_tag_month_day!E330="","",_tag_month_day!E330)</f>
        <v/>
      </c>
      <c r="T334" s="417" t="str">
        <f>IF(_tag_month_day!F330="","",_tag_month_day!F330)</f>
        <v/>
      </c>
      <c r="U334" s="418" t="e">
        <f t="shared" si="1938"/>
        <v>#VALUE!</v>
      </c>
      <c r="V334" s="53" t="e">
        <f t="shared" si="1939"/>
        <v>#VALUE!</v>
      </c>
      <c r="W334" s="419" t="str">
        <f>IF(_jhy_month_day!A330="","",_jhy_month_day!A330)</f>
        <v/>
      </c>
      <c r="X334" s="420" t="str">
        <f>IF(_jhy_month_day!B330="","",_jhy_month_day!B330/100)</f>
        <v/>
      </c>
      <c r="Y334" s="420" t="str">
        <f>IF(_jhy_month_day!C330="","",_jhy_month_day!C330/100)</f>
        <v/>
      </c>
      <c r="Z334" s="439">
        <f t="shared" si="2028"/>
        <v>83</v>
      </c>
      <c r="AA334" s="440" t="str">
        <f>IF(_tag_month_day!G330="","",_tag_month_day!G330/100)</f>
        <v/>
      </c>
      <c r="AB334" s="440" t="str">
        <f>IF(_tag_month_day!H330="","",_tag_month_day!H330/100)</f>
        <v/>
      </c>
      <c r="AC334" s="193">
        <f t="shared" si="1985"/>
        <v>1.59963432013121</v>
      </c>
      <c r="AD334" s="441" t="str">
        <f t="shared" si="1986"/>
        <v/>
      </c>
      <c r="AE334" s="442" t="str">
        <f t="shared" si="1987"/>
        <v/>
      </c>
      <c r="AF334" s="443">
        <v>1</v>
      </c>
      <c r="AG334" s="68" t="str">
        <f>IF(_duihao_month_day!A330="","",_duihao_month_day!A330)</f>
        <v/>
      </c>
      <c r="AH334" s="463">
        <f>IF(_gyk_month_day!B330="",AH333,_gyk_month_day!B330)</f>
        <v>820</v>
      </c>
      <c r="AI334" s="464"/>
      <c r="AJ334" s="68" t="str">
        <f>IF(_tag_month_day!I330="","",_tag_month_day!I330)</f>
        <v/>
      </c>
      <c r="AK334" s="465" t="str">
        <f>IF(_tzyy_month_day!A330="","",_tzyy_month_day!A330)</f>
        <v/>
      </c>
      <c r="AL334" s="465" t="str">
        <f>IF(_tzyy_month_day!B330="","",_tzyy_month_day!B330)</f>
        <v/>
      </c>
      <c r="AM334" s="465" t="str">
        <f>IF(_tzyy_month_day!C330="","",_tzyy_month_day!C330)</f>
        <v/>
      </c>
      <c r="AN334" s="466" t="str">
        <f>IF(_tag_month_day!CG330="","",_tag_month_day!CG330)</f>
        <v/>
      </c>
      <c r="AO334" s="466" t="str">
        <f>IF(_tag_month_day!CH330="","",_tag_month_day!CH330)</f>
        <v/>
      </c>
      <c r="AP334" s="486" t="e">
        <f t="shared" si="1988"/>
        <v>#VALUE!</v>
      </c>
      <c r="AQ334" s="487" t="str">
        <f>IF(_tag_month_day!J330="","",_tag_month_day!J330/100)</f>
        <v/>
      </c>
      <c r="AR334" s="488">
        <f t="shared" si="1989"/>
        <v>1.3</v>
      </c>
      <c r="AS334" s="489" t="e">
        <f t="shared" si="1940"/>
        <v>#VALUE!</v>
      </c>
      <c r="AT334" s="489">
        <f t="shared" si="1990"/>
        <v>0</v>
      </c>
      <c r="AU334" s="490" t="str">
        <f>IF(_tag_month_day!K330="","",_tag_month_day!K330)</f>
        <v/>
      </c>
      <c r="AV334" s="491" t="str">
        <f>IF(_tag_month_day!L330="","",_tag_month_day!L330/100)</f>
        <v/>
      </c>
      <c r="AW334" s="420">
        <f t="shared" si="1912"/>
        <v>0</v>
      </c>
      <c r="AX334" s="420">
        <f t="shared" si="1991"/>
        <v>0</v>
      </c>
      <c r="AY334" s="420" t="str">
        <f>IF(_tag_month_day!M330="","",_tag_month_day!M330/100)</f>
        <v/>
      </c>
      <c r="AZ334" s="420" t="str">
        <f>IF(_tag_month_day!N330="","",_tag_month_day!N330/100)</f>
        <v/>
      </c>
      <c r="BA334" s="420" t="str">
        <f>IF(_tag_month_day!O330="","",_tag_month_day!O330/100)</f>
        <v/>
      </c>
      <c r="BB334" s="496" t="str">
        <f>IF(_tag_month_day!P330="","",_tag_month_day!P330/100)</f>
        <v/>
      </c>
      <c r="BC334" s="496">
        <f t="shared" si="1992"/>
        <v>0</v>
      </c>
      <c r="BD334" s="496" t="str">
        <f>IF(_tag_month_day!Q330="","",_tag_month_day!Q330/100)</f>
        <v/>
      </c>
      <c r="BE334" s="510" t="str">
        <f>IF(_tag_month_day!R330="","",_tag_month_day!R330/100)</f>
        <v/>
      </c>
      <c r="BF334" s="413" t="str">
        <f>IF(_tag_month_day!CC330="","",_tag_month_day!CC330/100)</f>
        <v/>
      </c>
      <c r="BG334" s="511" t="e">
        <f t="shared" si="1941"/>
        <v>#VALUE!</v>
      </c>
      <c r="BH334" s="198">
        <f t="shared" si="1942"/>
        <v>0</v>
      </c>
      <c r="BI334" s="512" t="e">
        <f>IF(CX334=0,BI333,(DK334*查询!$R$5+DL334*查询!$Q$5+DM334*查询!$N$5+DN334*查询!$O$5+DO334*查询!$P$5)*AF334/CX334)</f>
        <v>#VALUE!</v>
      </c>
      <c r="BJ334" s="512" t="e">
        <f>IF(CX334=0,BJ333,(DP334*查询!$S$5+DQ334*查询!$T$5+DR334*查询!$U$5)*AF334/CX334)</f>
        <v>#VALUE!</v>
      </c>
      <c r="BK334" s="512">
        <f t="shared" si="1993"/>
        <v>1</v>
      </c>
      <c r="BL334" s="513" t="str">
        <f>IF(_cfyc_month_day!A330="","",_cfyc_month_day!A330)</f>
        <v/>
      </c>
      <c r="BM334" s="513" t="str">
        <f>IF(_cfyc_month_day!B330="","",_cfyc_month_day!B330)</f>
        <v/>
      </c>
      <c r="BN334" s="513" t="str">
        <f>IF(_cfyc_month_day!C330="","",_cfyc_month_day!C330)</f>
        <v/>
      </c>
      <c r="BO334" s="522" t="str">
        <f>IF(_cfyc_month_day!D330="","",_cfyc_month_day!D330)</f>
        <v/>
      </c>
      <c r="BP334" s="522" t="str">
        <f>IF(_cfyc_month_day!E330="","",_cfyc_month_day!E330)</f>
        <v/>
      </c>
      <c r="BQ334" s="522" t="str">
        <f>IF(_cfyc_month_day!F330="","",_cfyc_month_day!F330)</f>
        <v/>
      </c>
      <c r="BR334" s="513" t="str">
        <f>IF(_tag_month_day!T330="","",_tag_month_day!T330)</f>
        <v/>
      </c>
      <c r="BS334" s="513" t="str">
        <f>IF(_tag_month_day!U330="","",_tag_month_day!U330)</f>
        <v/>
      </c>
      <c r="BT334" s="523" t="str">
        <f t="shared" si="1994"/>
        <v/>
      </c>
      <c r="BU334" s="223" t="str">
        <f>IF(_tag_month_day!V330="","",_tag_month_day!V330)</f>
        <v/>
      </c>
      <c r="BV334" s="206" t="str">
        <f>IF(_tag_month_day!W330="","",_tag_month_day!W330)</f>
        <v/>
      </c>
      <c r="BW334" s="540" t="str">
        <f>IF(_tag_month_day!X330="","",_tag_month_day!X330)</f>
        <v/>
      </c>
      <c r="BX334" s="540" t="str">
        <f>IF(_tag_month_day!Y330="","",_tag_month_day!Y330)</f>
        <v/>
      </c>
      <c r="BY334" s="541">
        <f ca="1" t="shared" si="1995"/>
        <v>43630.7916666659</v>
      </c>
      <c r="BZ334" s="542"/>
      <c r="CA334" s="543" t="str">
        <f>IF(_jhy2_month_day!A330="","",_jhy2_month_day!A330)</f>
        <v/>
      </c>
      <c r="CB334" s="464" t="str">
        <f>IF(_jhy2_month_day!B330="","",_jhy2_month_day!B330)</f>
        <v/>
      </c>
      <c r="CC334" s="464" t="str">
        <f>IF(_jhy2_month_day!C330="","",_jhy2_month_day!C330)</f>
        <v/>
      </c>
      <c r="CD334" s="464" t="str">
        <f>IF(_jhy2_month_day!D330="","",_jhy2_month_day!D330)</f>
        <v/>
      </c>
      <c r="CE334" s="464" t="str">
        <f>IF(_jhy2_month_day!E330="","",_jhy2_month_day!E330)</f>
        <v/>
      </c>
      <c r="CF334" s="464" t="str">
        <f>IF(_jhy2_month_day!F330="","",_jhy2_month_day!F330)</f>
        <v/>
      </c>
      <c r="CG334" s="464" t="str">
        <f>IF(_jhy2_month_day!G330="","",_jhy2_month_day!G330)</f>
        <v/>
      </c>
      <c r="CH334" s="464" t="str">
        <f>IF(_jhy2_month_day!H330="","",_jhy2_month_day!H330)</f>
        <v/>
      </c>
      <c r="CI334" s="464" t="str">
        <f>IF(_jhy2_month_day!I330="","",_jhy2_month_day!I330)</f>
        <v/>
      </c>
      <c r="CJ334" s="464" t="str">
        <f>IF(_jhy2_month_day!J330="","",_jhy2_month_day!J330)</f>
        <v/>
      </c>
      <c r="CK334" s="464" t="str">
        <f>IF(_jhy2_month_day!K330="","",_jhy2_month_day!K330)</f>
        <v/>
      </c>
      <c r="CL334" s="562" t="str">
        <f>IF(_jhy2_month_day!L330="","",_jhy2_month_day!L330)</f>
        <v/>
      </c>
      <c r="CM334" s="562" t="str">
        <f>IF(_jhy2_month_day!M330="","",_jhy2_month_day!M330)</f>
        <v/>
      </c>
      <c r="CN334" s="562" t="str">
        <f>IF(_jhy2_month_day!N330="","",_jhy2_month_day!N330)</f>
        <v/>
      </c>
      <c r="CO334" s="562" t="str">
        <f>IF(_jhy2_month_day!O330="","",_jhy2_month_day!O330)</f>
        <v/>
      </c>
      <c r="CP334" s="562" t="str">
        <f>IF(_jhy2_month_day!P330="","",_jhy2_month_day!P330)</f>
        <v/>
      </c>
      <c r="CQ334" s="562" t="str">
        <f>IF(_jhy2_month_day!Q330="","",_jhy2_month_day!Q330)</f>
        <v/>
      </c>
      <c r="CR334" s="563" t="str">
        <f>IF(_jhy2_month_day!R330="","",_jhy2_month_day!R330)</f>
        <v/>
      </c>
      <c r="CS334" s="576" t="str">
        <f>IF(_jhy2_month_day!S330="","",_jhy2_month_day!S330)</f>
        <v/>
      </c>
      <c r="CT334" s="562" t="str">
        <f>IF(_jhy2_month_day!T330="","",_jhy2_month_day!T330)</f>
        <v/>
      </c>
      <c r="CU334" s="577" t="e">
        <f t="shared" si="1943"/>
        <v>#VALUE!</v>
      </c>
      <c r="CV334" s="198" t="e">
        <f t="shared" si="1944"/>
        <v>#VALUE!</v>
      </c>
      <c r="CW334" s="192" t="e">
        <f t="shared" si="1945"/>
        <v>#VALUE!</v>
      </c>
      <c r="CX334" s="192" t="e">
        <f t="shared" si="1946"/>
        <v>#VALUE!</v>
      </c>
      <c r="CY334" s="202" t="e">
        <f t="shared" si="1947"/>
        <v>#VALUE!</v>
      </c>
      <c r="CZ334" s="192" t="e">
        <f t="shared" ref="CZ334:DI334" si="2049">$AJ334*EF334</f>
        <v>#VALUE!</v>
      </c>
      <c r="DA334" s="192" t="e">
        <f t="shared" si="2049"/>
        <v>#VALUE!</v>
      </c>
      <c r="DB334" s="192" t="e">
        <f t="shared" si="2049"/>
        <v>#VALUE!</v>
      </c>
      <c r="DC334" s="192" t="e">
        <f t="shared" si="2049"/>
        <v>#VALUE!</v>
      </c>
      <c r="DD334" s="192" t="e">
        <f t="shared" si="2049"/>
        <v>#VALUE!</v>
      </c>
      <c r="DE334" s="192" t="e">
        <f t="shared" si="2049"/>
        <v>#VALUE!</v>
      </c>
      <c r="DF334" s="192" t="e">
        <f t="shared" si="2049"/>
        <v>#VALUE!</v>
      </c>
      <c r="DG334" s="192" t="e">
        <f t="shared" si="2049"/>
        <v>#VALUE!</v>
      </c>
      <c r="DH334" s="192" t="e">
        <f t="shared" si="2049"/>
        <v>#VALUE!</v>
      </c>
      <c r="DI334" s="192" t="e">
        <f t="shared" si="2049"/>
        <v>#VALUE!</v>
      </c>
      <c r="DJ334" s="192" t="e">
        <f t="shared" si="1949"/>
        <v>#VALUE!</v>
      </c>
      <c r="DK334" s="192" t="e">
        <f t="shared" si="1950"/>
        <v>#VALUE!</v>
      </c>
      <c r="DL334" s="192" t="e">
        <f t="shared" si="1951"/>
        <v>#VALUE!</v>
      </c>
      <c r="DM334" s="192" t="e">
        <f t="shared" si="1952"/>
        <v>#VALUE!</v>
      </c>
      <c r="DN334" s="192" t="e">
        <f t="shared" si="1953"/>
        <v>#VALUE!</v>
      </c>
      <c r="DO334" s="192" t="e">
        <f t="shared" si="1954"/>
        <v>#VALUE!</v>
      </c>
      <c r="DP334" s="192" t="e">
        <f t="shared" si="1955"/>
        <v>#VALUE!</v>
      </c>
      <c r="DQ334" s="192" t="e">
        <f t="shared" si="1956"/>
        <v>#VALUE!</v>
      </c>
      <c r="DR334" s="192" t="e">
        <f t="shared" si="1957"/>
        <v>#VALUE!</v>
      </c>
      <c r="DS334" s="192" t="e">
        <f t="shared" si="1958"/>
        <v>#VALUE!</v>
      </c>
      <c r="DT334" s="192" t="e">
        <f t="shared" si="1959"/>
        <v>#VALUE!</v>
      </c>
      <c r="DU334" s="192" t="e">
        <f t="shared" si="1960"/>
        <v>#VALUE!</v>
      </c>
      <c r="DV334" s="198" t="e">
        <f t="shared" si="1961"/>
        <v>#VALUE!</v>
      </c>
      <c r="DW334" s="198" t="e">
        <f t="shared" si="1962"/>
        <v>#DIV/0!</v>
      </c>
      <c r="DX334" s="198" t="e">
        <f t="shared" si="1963"/>
        <v>#DIV/0!</v>
      </c>
      <c r="DY334" s="198" t="e">
        <f t="shared" si="1964"/>
        <v>#VALUE!</v>
      </c>
      <c r="DZ334" s="198" t="e">
        <f t="shared" si="1965"/>
        <v>#VALUE!</v>
      </c>
      <c r="EA334" s="198" t="e">
        <f t="shared" si="1966"/>
        <v>#VALUE!</v>
      </c>
      <c r="EB334" s="198" t="e">
        <f t="shared" si="1967"/>
        <v>#VALUE!</v>
      </c>
      <c r="EC334" s="198" t="e">
        <f t="shared" si="1968"/>
        <v>#DIV/0!</v>
      </c>
      <c r="ED334" s="198" t="e">
        <f t="shared" si="1969"/>
        <v>#VALUE!</v>
      </c>
      <c r="EE334" s="198" t="e">
        <f t="shared" si="1970"/>
        <v>#VALUE!</v>
      </c>
      <c r="EF334" s="198" t="e">
        <f t="shared" ref="EF334:EO334" si="2050">DV334/SUM($DV334:$EE334)</f>
        <v>#VALUE!</v>
      </c>
      <c r="EG334" s="198" t="e">
        <f t="shared" si="2050"/>
        <v>#DIV/0!</v>
      </c>
      <c r="EH334" s="198" t="e">
        <f t="shared" si="2050"/>
        <v>#DIV/0!</v>
      </c>
      <c r="EI334" s="198" t="e">
        <f t="shared" si="2050"/>
        <v>#VALUE!</v>
      </c>
      <c r="EJ334" s="198" t="e">
        <f t="shared" si="2050"/>
        <v>#VALUE!</v>
      </c>
      <c r="EK334" s="198" t="e">
        <f t="shared" si="2050"/>
        <v>#VALUE!</v>
      </c>
      <c r="EL334" s="198" t="e">
        <f t="shared" si="2050"/>
        <v>#VALUE!</v>
      </c>
      <c r="EM334" s="198" t="e">
        <f t="shared" si="2050"/>
        <v>#DIV/0!</v>
      </c>
      <c r="EN334" s="198" t="e">
        <f t="shared" si="2050"/>
        <v>#VALUE!</v>
      </c>
      <c r="EO334" s="198" t="e">
        <f t="shared" si="2050"/>
        <v>#VALUE!</v>
      </c>
      <c r="EP334" s="511">
        <f t="shared" ref="EP334:EW334" si="2051">EP333</f>
        <v>0.08</v>
      </c>
      <c r="EQ334" s="511">
        <f t="shared" si="2051"/>
        <v>0.015</v>
      </c>
      <c r="ER334" s="511">
        <f t="shared" si="2051"/>
        <v>0.015</v>
      </c>
      <c r="ES334" s="511">
        <f t="shared" si="2051"/>
        <v>0.015</v>
      </c>
      <c r="ET334" s="511">
        <f t="shared" si="2051"/>
        <v>0.015</v>
      </c>
      <c r="EU334" s="511">
        <f t="shared" si="2051"/>
        <v>0.09</v>
      </c>
      <c r="EV334" s="511">
        <f t="shared" si="2051"/>
        <v>0.09</v>
      </c>
      <c r="EW334" s="511">
        <f t="shared" si="2051"/>
        <v>0.09</v>
      </c>
      <c r="EX334" s="420" t="str">
        <f>IF(_tag_month_day!AS330="","",_tag_month_day!AS330/100)</f>
        <v/>
      </c>
      <c r="EY334" s="420" t="str">
        <f>IF(_tag_month_day!AT330="","",_tag_month_day!AT330/100)</f>
        <v/>
      </c>
      <c r="EZ334" s="420" t="str">
        <f>IF(_tag_month_day!AU330="","",_tag_month_day!AU330/100)</f>
        <v/>
      </c>
      <c r="FA334" s="420" t="str">
        <f>IF(_tag_month_day!AV330="","",_tag_month_day!AV330/100)</f>
        <v/>
      </c>
      <c r="FB334" s="420" t="str">
        <f>IF(_tag_month_day!AW330="","",_tag_month_day!AW330/100)</f>
        <v/>
      </c>
      <c r="FC334" s="420" t="str">
        <f>IF(_tag_month_day!AX330="","",_tag_month_day!AX330/100)</f>
        <v/>
      </c>
      <c r="FD334" s="510">
        <f t="shared" si="1999"/>
        <v>0.33</v>
      </c>
      <c r="FE334" s="510">
        <f t="shared" si="2000"/>
        <v>0.19</v>
      </c>
      <c r="FF334" s="510">
        <f t="shared" si="2001"/>
        <v>0.003</v>
      </c>
      <c r="FG334" s="510">
        <f t="shared" si="2002"/>
        <v>0</v>
      </c>
      <c r="FH334" s="603">
        <f t="shared" si="2003"/>
        <v>0.0001</v>
      </c>
      <c r="FI334" s="510">
        <f t="shared" ref="FI334:FR334" si="2052">FI333</f>
        <v>0.41</v>
      </c>
      <c r="FJ334" s="510">
        <f t="shared" si="2052"/>
        <v>0.11</v>
      </c>
      <c r="FK334" s="510">
        <f t="shared" si="2052"/>
        <v>0.015</v>
      </c>
      <c r="FL334" s="510">
        <f t="shared" si="2052"/>
        <v>0</v>
      </c>
      <c r="FM334" s="603">
        <f t="shared" si="2052"/>
        <v>0.0001</v>
      </c>
      <c r="FN334" s="510" t="str">
        <f>IF(_tag_month_day!AY330="","",_tag_month_day!AY330/100)</f>
        <v/>
      </c>
      <c r="FO334" s="510" t="str">
        <f>IF(_tag_month_day!AZ330="","",_tag_month_day!AZ330/100)</f>
        <v/>
      </c>
      <c r="FP334" s="510" t="str">
        <f>IF(_tag_month_day!BA330="","",_tag_month_day!BA330/100)</f>
        <v/>
      </c>
      <c r="FQ334" s="510" t="str">
        <f>IF(_tag_month_day!BB330="","",_tag_month_day!BB330/100)</f>
        <v/>
      </c>
      <c r="FR334" s="603" t="str">
        <f>IF(_tag_month_day!BC330="","",_tag_month_day!BC330/100)</f>
        <v/>
      </c>
      <c r="FS334" s="510" t="str">
        <f>IF(_tag_month_day!BD330="","",_tag_month_day!BD330/100)</f>
        <v/>
      </c>
      <c r="FT334" s="510" t="str">
        <f>IF(_tag_month_day!BE330="","",_tag_month_day!BE330/100)</f>
        <v/>
      </c>
      <c r="FU334" s="510" t="str">
        <f>IF(_tag_month_day!BF330="","",_tag_month_day!BF330/100)</f>
        <v/>
      </c>
      <c r="FV334" s="510" t="str">
        <f>IF(_tag_month_day!BG330="","",_tag_month_day!BG330/100)</f>
        <v/>
      </c>
      <c r="FW334" s="603" t="str">
        <f>IF(_tag_month_day!BH330="","",_tag_month_day!BH330/100)</f>
        <v/>
      </c>
      <c r="FX334" s="510" t="str">
        <f>IF(_tag_month_day!BI330="","",_tag_month_day!BI330/100)</f>
        <v/>
      </c>
      <c r="FY334" s="510" t="str">
        <f>IF(_tag_month_day!BJ330="","",_tag_month_day!BJ330/100)</f>
        <v/>
      </c>
      <c r="FZ334" s="605" t="str">
        <f>IF(_tag_month_day!BK330="","",_tag_month_day!BK330/100)</f>
        <v/>
      </c>
      <c r="GA334" s="510" t="str">
        <f>IF(_tag_month_day!BL330="","",_tag_month_day!BL330/100)</f>
        <v/>
      </c>
      <c r="GB334" s="603" t="str">
        <f>IF(_tag_month_day!BM330="","",_tag_month_day!BM330/100)</f>
        <v/>
      </c>
      <c r="GC334" s="420" t="str">
        <f>IF(_tag_month_day!BN330="","",_tag_month_day!BN330/100)</f>
        <v/>
      </c>
      <c r="GD334" s="420" t="str">
        <f>IF(_tag_month_day!BO330="","",_tag_month_day!BO330/100)</f>
        <v/>
      </c>
      <c r="GE334" s="420" t="str">
        <f>IF(_tag_month_day!BP330="","",_tag_month_day!BP330/100)</f>
        <v/>
      </c>
      <c r="GF334" s="420" t="str">
        <f>IF(_tag_month_day!BQ330="","",_tag_month_day!BQ330/100)</f>
        <v/>
      </c>
      <c r="GG334" s="420" t="str">
        <f>IF(_tag_month_day!BR330="","",_tag_month_day!BR330/100)</f>
        <v/>
      </c>
      <c r="GH334" s="420" t="str">
        <f>IF(_tag_month_day!BS330="","",_tag_month_day!BS330/100)</f>
        <v/>
      </c>
      <c r="GI334" s="603" t="str">
        <f>IF(_tag_month_day!BT330="","",_tag_month_day!BT330/100)</f>
        <v/>
      </c>
      <c r="GJ334" s="612" t="str">
        <f>IF(_tag_month_day!BU330="","",_tag_month_day!BU330/100)</f>
        <v/>
      </c>
      <c r="GK334" s="620" t="str">
        <f>IF(_tag_month_day!BV330="",IF(_rlcf_month_day!A$2="","",_rlcf_month_day!A$2/100),_tag_month_day!BV330/100)</f>
        <v/>
      </c>
      <c r="GL334" s="620" t="str">
        <f>IF(_tag_month_day!BW330="",IF(_rlcf_month_day!B$2="","",_rlcf_month_day!B$2/100),_tag_month_day!BW330/100)</f>
        <v/>
      </c>
      <c r="GM334" s="621" t="str">
        <f>IF(_tag_month_day!BX330="",IF(_rlcf_month_day!C$2="","",_rlcf_month_day!C$2/100),_tag_month_day!BX330/100)</f>
        <v/>
      </c>
      <c r="GN334" s="620" t="str">
        <f>IF(_tag_month_day!BV330="",IF(_rlcf_month_day!A$2="","",_rlcf_month_day!A$2/100),_tag_month_day!BV330/100)</f>
        <v/>
      </c>
      <c r="GO334" s="620" t="str">
        <f>IF(_tag_month_day!BW330="",IF(_rlcf_month_day!B$2="","",_rlcf_month_day!B$2/100),_tag_month_day!BW330/100)</f>
        <v/>
      </c>
      <c r="GP334" s="620" t="str">
        <f>IF(_tag_month_day!CD330="",IF(_rlcf_month_day!E$2="","",_rlcf_month_day!E$2/100),_tag_month_day!CD330/100)</f>
        <v/>
      </c>
      <c r="GQ334" s="620" t="str">
        <f>IF(_tag_month_day!CE330="",IF(_rlcf_month_day!F$2="","",_rlcf_month_day!F$2/100),_tag_month_day!CE330/100)</f>
        <v/>
      </c>
      <c r="GR334" s="621" t="str">
        <f>IF(_tag_month_day!CF330="",IF(_rlcf_month_day!G$2="","",_rlcf_month_day!G$2/100),_tag_month_day!CF330/100)</f>
        <v/>
      </c>
      <c r="GS334" s="626">
        <f t="shared" ref="GS334:HH334" si="2053">GS333</f>
        <v>0.953</v>
      </c>
      <c r="GT334" s="626">
        <f t="shared" si="2053"/>
        <v>0.55</v>
      </c>
      <c r="GU334" s="626">
        <f t="shared" si="2053"/>
        <v>0.55</v>
      </c>
      <c r="GV334" s="626">
        <f t="shared" si="2053"/>
        <v>0.55</v>
      </c>
      <c r="GW334" s="626">
        <f t="shared" si="2053"/>
        <v>0.5</v>
      </c>
      <c r="GX334" s="626">
        <f t="shared" si="2053"/>
        <v>0.935</v>
      </c>
      <c r="GY334" s="626">
        <f t="shared" si="2053"/>
        <v>0.15</v>
      </c>
      <c r="GZ334" s="626">
        <f t="shared" si="2053"/>
        <v>1</v>
      </c>
      <c r="HA334" s="632">
        <f t="shared" si="2053"/>
        <v>0.047</v>
      </c>
      <c r="HB334" s="632">
        <f t="shared" si="2053"/>
        <v>0.45</v>
      </c>
      <c r="HC334" s="632">
        <f t="shared" si="2053"/>
        <v>0.45</v>
      </c>
      <c r="HD334" s="632">
        <f t="shared" si="2053"/>
        <v>0.45</v>
      </c>
      <c r="HE334" s="632">
        <f t="shared" si="2053"/>
        <v>0.5</v>
      </c>
      <c r="HF334" s="632">
        <f t="shared" si="2053"/>
        <v>0.065</v>
      </c>
      <c r="HG334" s="632">
        <f t="shared" si="2053"/>
        <v>0.85</v>
      </c>
      <c r="HH334" s="632">
        <f t="shared" si="2053"/>
        <v>0</v>
      </c>
      <c r="HI334" s="68">
        <f t="shared" si="1975"/>
        <v>0</v>
      </c>
      <c r="HJ334" s="68" t="e">
        <f t="shared" si="2006"/>
        <v>#VALUE!</v>
      </c>
      <c r="HK334" s="202">
        <f t="shared" si="2007"/>
        <v>0.85</v>
      </c>
      <c r="HL334" s="464">
        <f t="shared" si="2008"/>
        <v>550000</v>
      </c>
      <c r="HM334" s="464">
        <f t="shared" si="2009"/>
        <v>480000</v>
      </c>
      <c r="HN334" s="192" t="e">
        <f t="shared" si="1976"/>
        <v>#VALUE!</v>
      </c>
      <c r="HO334" s="192" t="e">
        <f>HN334*HK334*$HO$2/HL334*1000000</f>
        <v>#VALUE!</v>
      </c>
      <c r="HP334" s="192" t="e">
        <f>HN334*HK334*$HP$2/HM334*1000000</f>
        <v>#VALUE!</v>
      </c>
    </row>
    <row r="335" customFormat="1" spans="1:224">
      <c r="A335" s="381">
        <v>330</v>
      </c>
      <c r="B335" s="54">
        <f ca="1" t="shared" si="2010"/>
        <v>43630</v>
      </c>
      <c r="C335" s="57">
        <f t="shared" si="2011"/>
        <v>0.0416666666666667</v>
      </c>
      <c r="D335" s="68" t="str">
        <f ca="1" t="shared" si="1977"/>
        <v>中班</v>
      </c>
      <c r="E335" s="68" t="str">
        <f ca="1" t="shared" si="1978"/>
        <v>甲</v>
      </c>
      <c r="F335" s="68">
        <f ca="1">SUMPRODUCT((成本日报!$A$3:$A$95=计划!B335)*(成本日报!$B$3:$B$95=计划!$D335),成本日报!$C$3:$C$95)</f>
        <v>1</v>
      </c>
      <c r="G335" s="382">
        <f ca="1" t="shared" si="2012"/>
        <v>43630.7083333325</v>
      </c>
      <c r="H335" s="382">
        <f ca="1" t="shared" si="1979"/>
        <v>43630.715277777</v>
      </c>
      <c r="I335" s="382">
        <f ca="1" t="shared" si="1980"/>
        <v>43630.7208333325</v>
      </c>
      <c r="J335" s="382">
        <f ca="1" t="shared" si="1981"/>
        <v>43630.7499999992</v>
      </c>
      <c r="K335" s="382">
        <f ca="1" t="shared" si="1982"/>
        <v>43630.8124999992</v>
      </c>
      <c r="L335" s="382">
        <f ca="1" t="shared" si="1983"/>
        <v>43630.8333333325</v>
      </c>
      <c r="M335" s="398" t="str">
        <f>IF(_tag_month_day!A331="","",_tag_month_day!A331)</f>
        <v/>
      </c>
      <c r="N335" s="398" t="str">
        <f>IF(_tag_month_day!B331="","",_tag_month_day!B331)</f>
        <v/>
      </c>
      <c r="O335" s="399" t="e">
        <f t="shared" si="1984"/>
        <v>#VALUE!</v>
      </c>
      <c r="P335" s="398" t="str">
        <f>IF(_tag_month_day!C331="","",_tag_month_day!C331)</f>
        <v/>
      </c>
      <c r="Q335" s="398" t="str">
        <f>IF(_tag_month_day!D331="","",_tag_month_day!D331)</f>
        <v/>
      </c>
      <c r="R335" s="416">
        <f>IF(_tag_month_day!CB331="",R334,_tag_month_day!CB331/100)</f>
        <v>0.07</v>
      </c>
      <c r="S335" s="417" t="str">
        <f>IF(_tag_month_day!E331="","",_tag_month_day!E331)</f>
        <v/>
      </c>
      <c r="T335" s="417" t="str">
        <f>IF(_tag_month_day!F331="","",_tag_month_day!F331)</f>
        <v/>
      </c>
      <c r="U335" s="418" t="e">
        <f t="shared" si="1938"/>
        <v>#VALUE!</v>
      </c>
      <c r="V335" s="53" t="e">
        <f t="shared" si="1939"/>
        <v>#VALUE!</v>
      </c>
      <c r="W335" s="419" t="str">
        <f>IF(_jhy_month_day!A331="","",_jhy_month_day!A331)</f>
        <v/>
      </c>
      <c r="X335" s="420" t="str">
        <f>IF(_jhy_month_day!B331="","",_jhy_month_day!B331/100)</f>
        <v/>
      </c>
      <c r="Y335" s="420" t="str">
        <f>IF(_jhy_month_day!C331="","",_jhy_month_day!C331/100)</f>
        <v/>
      </c>
      <c r="Z335" s="439">
        <f t="shared" si="2028"/>
        <v>83</v>
      </c>
      <c r="AA335" s="440" t="str">
        <f>IF(_tag_month_day!G331="","",_tag_month_day!G331/100)</f>
        <v/>
      </c>
      <c r="AB335" s="440" t="str">
        <f>IF(_tag_month_day!H331="","",_tag_month_day!H331/100)</f>
        <v/>
      </c>
      <c r="AC335" s="193">
        <f t="shared" si="1985"/>
        <v>1.59963432013121</v>
      </c>
      <c r="AD335" s="441" t="str">
        <f t="shared" si="1986"/>
        <v/>
      </c>
      <c r="AE335" s="442" t="str">
        <f t="shared" si="1987"/>
        <v/>
      </c>
      <c r="AF335" s="443">
        <v>1</v>
      </c>
      <c r="AG335" s="68" t="str">
        <f>IF(_duihao_month_day!A331="","",_duihao_month_day!A331)</f>
        <v/>
      </c>
      <c r="AH335" s="463">
        <f>IF(_gyk_month_day!B331="",AH334,_gyk_month_day!B331)</f>
        <v>820</v>
      </c>
      <c r="AI335" s="464"/>
      <c r="AJ335" s="68" t="str">
        <f>IF(_tag_month_day!I331="","",_tag_month_day!I331)</f>
        <v/>
      </c>
      <c r="AK335" s="465" t="str">
        <f>IF(_tzyy_month_day!A331="","",_tzyy_month_day!A331)</f>
        <v/>
      </c>
      <c r="AL335" s="465" t="str">
        <f>IF(_tzyy_month_day!B331="","",_tzyy_month_day!B331)</f>
        <v/>
      </c>
      <c r="AM335" s="465" t="str">
        <f>IF(_tzyy_month_day!C331="","",_tzyy_month_day!C331)</f>
        <v/>
      </c>
      <c r="AN335" s="466" t="str">
        <f>IF(_tag_month_day!CG331="","",_tag_month_day!CG331)</f>
        <v/>
      </c>
      <c r="AO335" s="466" t="str">
        <f>IF(_tag_month_day!CH331="","",_tag_month_day!CH331)</f>
        <v/>
      </c>
      <c r="AP335" s="486" t="e">
        <f t="shared" si="1988"/>
        <v>#VALUE!</v>
      </c>
      <c r="AQ335" s="487" t="str">
        <f>IF(_tag_month_day!J331="","",_tag_month_day!J331/100)</f>
        <v/>
      </c>
      <c r="AR335" s="488">
        <f t="shared" si="1989"/>
        <v>1.3</v>
      </c>
      <c r="AS335" s="489" t="e">
        <f t="shared" si="1940"/>
        <v>#VALUE!</v>
      </c>
      <c r="AT335" s="489">
        <f t="shared" si="1990"/>
        <v>0</v>
      </c>
      <c r="AU335" s="490" t="str">
        <f>IF(_tag_month_day!K331="","",_tag_month_day!K331)</f>
        <v/>
      </c>
      <c r="AV335" s="491" t="str">
        <f>IF(_tag_month_day!L331="","",_tag_month_day!L331/100)</f>
        <v/>
      </c>
      <c r="AW335" s="420">
        <f t="shared" si="1912"/>
        <v>0</v>
      </c>
      <c r="AX335" s="420">
        <f t="shared" si="1991"/>
        <v>0</v>
      </c>
      <c r="AY335" s="420" t="str">
        <f>IF(_tag_month_day!M331="","",_tag_month_day!M331/100)</f>
        <v/>
      </c>
      <c r="AZ335" s="420" t="str">
        <f>IF(_tag_month_day!N331="","",_tag_month_day!N331/100)</f>
        <v/>
      </c>
      <c r="BA335" s="420" t="str">
        <f>IF(_tag_month_day!O331="","",_tag_month_day!O331/100)</f>
        <v/>
      </c>
      <c r="BB335" s="496" t="str">
        <f>IF(_tag_month_day!P331="","",_tag_month_day!P331/100)</f>
        <v/>
      </c>
      <c r="BC335" s="496">
        <f t="shared" si="1992"/>
        <v>0</v>
      </c>
      <c r="BD335" s="496" t="str">
        <f>IF(_tag_month_day!Q331="","",_tag_month_day!Q331/100)</f>
        <v/>
      </c>
      <c r="BE335" s="510" t="str">
        <f>IF(_tag_month_day!R331="","",_tag_month_day!R331/100)</f>
        <v/>
      </c>
      <c r="BF335" s="413" t="str">
        <f>IF(_tag_month_day!CC331="","",_tag_month_day!CC331/100)</f>
        <v/>
      </c>
      <c r="BG335" s="511" t="e">
        <f t="shared" si="1941"/>
        <v>#VALUE!</v>
      </c>
      <c r="BH335" s="198">
        <f t="shared" si="1942"/>
        <v>0</v>
      </c>
      <c r="BI335" s="512" t="e">
        <f>IF(CX335=0,BI334,(DK335*查询!$R$5+DL335*查询!$Q$5+DM335*查询!$N$5+DN335*查询!$O$5+DO335*查询!$P$5)*AF335/CX335)</f>
        <v>#VALUE!</v>
      </c>
      <c r="BJ335" s="512" t="e">
        <f>IF(CX335=0,BJ334,(DP335*查询!$S$5+DQ335*查询!$T$5+DR335*查询!$U$5)*AF335/CX335)</f>
        <v>#VALUE!</v>
      </c>
      <c r="BK335" s="512">
        <f t="shared" si="1993"/>
        <v>1</v>
      </c>
      <c r="BL335" s="513" t="str">
        <f>IF(_cfyc_month_day!A331="","",_cfyc_month_day!A331)</f>
        <v/>
      </c>
      <c r="BM335" s="513" t="str">
        <f>IF(_cfyc_month_day!B331="","",_cfyc_month_day!B331)</f>
        <v/>
      </c>
      <c r="BN335" s="513" t="str">
        <f>IF(_cfyc_month_day!C331="","",_cfyc_month_day!C331)</f>
        <v/>
      </c>
      <c r="BO335" s="522" t="str">
        <f>IF(_cfyc_month_day!D331="","",_cfyc_month_day!D331)</f>
        <v/>
      </c>
      <c r="BP335" s="522" t="str">
        <f>IF(_cfyc_month_day!E331="","",_cfyc_month_day!E331)</f>
        <v/>
      </c>
      <c r="BQ335" s="522" t="str">
        <f>IF(_cfyc_month_day!F331="","",_cfyc_month_day!F331)</f>
        <v/>
      </c>
      <c r="BR335" s="513" t="str">
        <f>IF(_tag_month_day!T331="","",_tag_month_day!T331)</f>
        <v/>
      </c>
      <c r="BS335" s="513" t="str">
        <f>IF(_tag_month_day!U331="","",_tag_month_day!U331)</f>
        <v/>
      </c>
      <c r="BT335" s="523" t="str">
        <f t="shared" si="1994"/>
        <v/>
      </c>
      <c r="BU335" s="223" t="str">
        <f>IF(_tag_month_day!V331="","",_tag_month_day!V331)</f>
        <v/>
      </c>
      <c r="BV335" s="206" t="str">
        <f>IF(_tag_month_day!W331="","",_tag_month_day!W331)</f>
        <v/>
      </c>
      <c r="BW335" s="540" t="str">
        <f>IF(_tag_month_day!X331="","",_tag_month_day!X331)</f>
        <v/>
      </c>
      <c r="BX335" s="540" t="str">
        <f>IF(_tag_month_day!Y331="","",_tag_month_day!Y331)</f>
        <v/>
      </c>
      <c r="BY335" s="541">
        <f ca="1" t="shared" si="1995"/>
        <v>43630.8333333325</v>
      </c>
      <c r="BZ335" s="542"/>
      <c r="CA335" s="543" t="str">
        <f>IF(_jhy2_month_day!A331="","",_jhy2_month_day!A331)</f>
        <v/>
      </c>
      <c r="CB335" s="464" t="str">
        <f>IF(_jhy2_month_day!B331="","",_jhy2_month_day!B331)</f>
        <v/>
      </c>
      <c r="CC335" s="464" t="str">
        <f>IF(_jhy2_month_day!C331="","",_jhy2_month_day!C331)</f>
        <v/>
      </c>
      <c r="CD335" s="464" t="str">
        <f>IF(_jhy2_month_day!D331="","",_jhy2_month_day!D331)</f>
        <v/>
      </c>
      <c r="CE335" s="464" t="str">
        <f>IF(_jhy2_month_day!E331="","",_jhy2_month_day!E331)</f>
        <v/>
      </c>
      <c r="CF335" s="464" t="str">
        <f>IF(_jhy2_month_day!F331="","",_jhy2_month_day!F331)</f>
        <v/>
      </c>
      <c r="CG335" s="464" t="str">
        <f>IF(_jhy2_month_day!G331="","",_jhy2_month_day!G331)</f>
        <v/>
      </c>
      <c r="CH335" s="464" t="str">
        <f>IF(_jhy2_month_day!H331="","",_jhy2_month_day!H331)</f>
        <v/>
      </c>
      <c r="CI335" s="464" t="str">
        <f>IF(_jhy2_month_day!I331="","",_jhy2_month_day!I331)</f>
        <v/>
      </c>
      <c r="CJ335" s="464" t="str">
        <f>IF(_jhy2_month_day!J331="","",_jhy2_month_day!J331)</f>
        <v/>
      </c>
      <c r="CK335" s="464" t="str">
        <f>IF(_jhy2_month_day!K331="","",_jhy2_month_day!K331)</f>
        <v/>
      </c>
      <c r="CL335" s="562" t="str">
        <f>IF(_jhy2_month_day!L331="","",_jhy2_month_day!L331)</f>
        <v/>
      </c>
      <c r="CM335" s="562" t="str">
        <f>IF(_jhy2_month_day!M331="","",_jhy2_month_day!M331)</f>
        <v/>
      </c>
      <c r="CN335" s="562" t="str">
        <f>IF(_jhy2_month_day!N331="","",_jhy2_month_day!N331)</f>
        <v/>
      </c>
      <c r="CO335" s="562" t="str">
        <f>IF(_jhy2_month_day!O331="","",_jhy2_month_day!O331)</f>
        <v/>
      </c>
      <c r="CP335" s="562" t="str">
        <f>IF(_jhy2_month_day!P331="","",_jhy2_month_day!P331)</f>
        <v/>
      </c>
      <c r="CQ335" s="562" t="str">
        <f>IF(_jhy2_month_day!Q331="","",_jhy2_month_day!Q331)</f>
        <v/>
      </c>
      <c r="CR335" s="563" t="str">
        <f>IF(_jhy2_month_day!R331="","",_jhy2_month_day!R331)</f>
        <v/>
      </c>
      <c r="CS335" s="576" t="str">
        <f>IF(_jhy2_month_day!S331="","",_jhy2_month_day!S331)</f>
        <v/>
      </c>
      <c r="CT335" s="562" t="str">
        <f>IF(_jhy2_month_day!T331="","",_jhy2_month_day!T331)</f>
        <v/>
      </c>
      <c r="CU335" s="577" t="e">
        <f t="shared" si="1943"/>
        <v>#VALUE!</v>
      </c>
      <c r="CV335" s="198" t="e">
        <f t="shared" si="1944"/>
        <v>#VALUE!</v>
      </c>
      <c r="CW335" s="192" t="e">
        <f t="shared" si="1945"/>
        <v>#VALUE!</v>
      </c>
      <c r="CX335" s="192" t="e">
        <f t="shared" si="1946"/>
        <v>#VALUE!</v>
      </c>
      <c r="CY335" s="202" t="e">
        <f t="shared" si="1947"/>
        <v>#VALUE!</v>
      </c>
      <c r="CZ335" s="192" t="e">
        <f t="shared" ref="CZ335:DI335" si="2054">$AJ335*EF335</f>
        <v>#VALUE!</v>
      </c>
      <c r="DA335" s="192" t="e">
        <f t="shared" si="2054"/>
        <v>#VALUE!</v>
      </c>
      <c r="DB335" s="192" t="e">
        <f t="shared" si="2054"/>
        <v>#VALUE!</v>
      </c>
      <c r="DC335" s="192" t="e">
        <f t="shared" si="2054"/>
        <v>#VALUE!</v>
      </c>
      <c r="DD335" s="192" t="e">
        <f t="shared" si="2054"/>
        <v>#VALUE!</v>
      </c>
      <c r="DE335" s="192" t="e">
        <f t="shared" si="2054"/>
        <v>#VALUE!</v>
      </c>
      <c r="DF335" s="192" t="e">
        <f t="shared" si="2054"/>
        <v>#VALUE!</v>
      </c>
      <c r="DG335" s="192" t="e">
        <f t="shared" si="2054"/>
        <v>#VALUE!</v>
      </c>
      <c r="DH335" s="192" t="e">
        <f t="shared" si="2054"/>
        <v>#VALUE!</v>
      </c>
      <c r="DI335" s="192" t="e">
        <f t="shared" si="2054"/>
        <v>#VALUE!</v>
      </c>
      <c r="DJ335" s="192" t="e">
        <f t="shared" si="1949"/>
        <v>#VALUE!</v>
      </c>
      <c r="DK335" s="192" t="e">
        <f t="shared" si="1950"/>
        <v>#VALUE!</v>
      </c>
      <c r="DL335" s="192" t="e">
        <f t="shared" si="1951"/>
        <v>#VALUE!</v>
      </c>
      <c r="DM335" s="192" t="e">
        <f t="shared" si="1952"/>
        <v>#VALUE!</v>
      </c>
      <c r="DN335" s="192" t="e">
        <f t="shared" si="1953"/>
        <v>#VALUE!</v>
      </c>
      <c r="DO335" s="192" t="e">
        <f t="shared" si="1954"/>
        <v>#VALUE!</v>
      </c>
      <c r="DP335" s="192" t="e">
        <f t="shared" si="1955"/>
        <v>#VALUE!</v>
      </c>
      <c r="DQ335" s="192" t="e">
        <f t="shared" si="1956"/>
        <v>#VALUE!</v>
      </c>
      <c r="DR335" s="192" t="e">
        <f t="shared" si="1957"/>
        <v>#VALUE!</v>
      </c>
      <c r="DS335" s="192" t="e">
        <f t="shared" si="1958"/>
        <v>#VALUE!</v>
      </c>
      <c r="DT335" s="192" t="e">
        <f t="shared" si="1959"/>
        <v>#VALUE!</v>
      </c>
      <c r="DU335" s="192" t="e">
        <f t="shared" si="1960"/>
        <v>#VALUE!</v>
      </c>
      <c r="DV335" s="198" t="e">
        <f t="shared" si="1961"/>
        <v>#VALUE!</v>
      </c>
      <c r="DW335" s="198" t="e">
        <f t="shared" si="1962"/>
        <v>#DIV/0!</v>
      </c>
      <c r="DX335" s="198" t="e">
        <f t="shared" si="1963"/>
        <v>#DIV/0!</v>
      </c>
      <c r="DY335" s="198" t="e">
        <f t="shared" si="1964"/>
        <v>#VALUE!</v>
      </c>
      <c r="DZ335" s="198" t="e">
        <f t="shared" si="1965"/>
        <v>#VALUE!</v>
      </c>
      <c r="EA335" s="198" t="e">
        <f t="shared" si="1966"/>
        <v>#VALUE!</v>
      </c>
      <c r="EB335" s="198" t="e">
        <f t="shared" si="1967"/>
        <v>#VALUE!</v>
      </c>
      <c r="EC335" s="198" t="e">
        <f t="shared" si="1968"/>
        <v>#DIV/0!</v>
      </c>
      <c r="ED335" s="198" t="e">
        <f t="shared" si="1969"/>
        <v>#VALUE!</v>
      </c>
      <c r="EE335" s="198" t="e">
        <f t="shared" si="1970"/>
        <v>#VALUE!</v>
      </c>
      <c r="EF335" s="198" t="e">
        <f t="shared" ref="EF335:EO335" si="2055">DV335/SUM($DV335:$EE335)</f>
        <v>#VALUE!</v>
      </c>
      <c r="EG335" s="198" t="e">
        <f t="shared" si="2055"/>
        <v>#DIV/0!</v>
      </c>
      <c r="EH335" s="198" t="e">
        <f t="shared" si="2055"/>
        <v>#DIV/0!</v>
      </c>
      <c r="EI335" s="198" t="e">
        <f t="shared" si="2055"/>
        <v>#VALUE!</v>
      </c>
      <c r="EJ335" s="198" t="e">
        <f t="shared" si="2055"/>
        <v>#VALUE!</v>
      </c>
      <c r="EK335" s="198" t="e">
        <f t="shared" si="2055"/>
        <v>#VALUE!</v>
      </c>
      <c r="EL335" s="198" t="e">
        <f t="shared" si="2055"/>
        <v>#VALUE!</v>
      </c>
      <c r="EM335" s="198" t="e">
        <f t="shared" si="2055"/>
        <v>#DIV/0!</v>
      </c>
      <c r="EN335" s="198" t="e">
        <f t="shared" si="2055"/>
        <v>#VALUE!</v>
      </c>
      <c r="EO335" s="198" t="e">
        <f t="shared" si="2055"/>
        <v>#VALUE!</v>
      </c>
      <c r="EP335" s="511">
        <f t="shared" ref="EP335:EW335" si="2056">EP334</f>
        <v>0.08</v>
      </c>
      <c r="EQ335" s="511">
        <f t="shared" si="2056"/>
        <v>0.015</v>
      </c>
      <c r="ER335" s="511">
        <f t="shared" si="2056"/>
        <v>0.015</v>
      </c>
      <c r="ES335" s="511">
        <f t="shared" si="2056"/>
        <v>0.015</v>
      </c>
      <c r="ET335" s="511">
        <f t="shared" si="2056"/>
        <v>0.015</v>
      </c>
      <c r="EU335" s="511">
        <f t="shared" si="2056"/>
        <v>0.09</v>
      </c>
      <c r="EV335" s="511">
        <f t="shared" si="2056"/>
        <v>0.09</v>
      </c>
      <c r="EW335" s="511">
        <f t="shared" si="2056"/>
        <v>0.09</v>
      </c>
      <c r="EX335" s="420" t="str">
        <f>IF(_tag_month_day!AS331="","",_tag_month_day!AS331/100)</f>
        <v/>
      </c>
      <c r="EY335" s="420" t="str">
        <f>IF(_tag_month_day!AT331="","",_tag_month_day!AT331/100)</f>
        <v/>
      </c>
      <c r="EZ335" s="420" t="str">
        <f>IF(_tag_month_day!AU331="","",_tag_month_day!AU331/100)</f>
        <v/>
      </c>
      <c r="FA335" s="420" t="str">
        <f>IF(_tag_month_day!AV331="","",_tag_month_day!AV331/100)</f>
        <v/>
      </c>
      <c r="FB335" s="420" t="str">
        <f>IF(_tag_month_day!AW331="","",_tag_month_day!AW331/100)</f>
        <v/>
      </c>
      <c r="FC335" s="420" t="str">
        <f>IF(_tag_month_day!AX331="","",_tag_month_day!AX331/100)</f>
        <v/>
      </c>
      <c r="FD335" s="510">
        <f t="shared" si="1999"/>
        <v>0.33</v>
      </c>
      <c r="FE335" s="510">
        <f t="shared" si="2000"/>
        <v>0.19</v>
      </c>
      <c r="FF335" s="510">
        <f t="shared" si="2001"/>
        <v>0.003</v>
      </c>
      <c r="FG335" s="510">
        <f t="shared" si="2002"/>
        <v>0</v>
      </c>
      <c r="FH335" s="603">
        <f t="shared" si="2003"/>
        <v>0.0001</v>
      </c>
      <c r="FI335" s="510">
        <f t="shared" ref="FI335:FR335" si="2057">FI334</f>
        <v>0.41</v>
      </c>
      <c r="FJ335" s="510">
        <f t="shared" si="2057"/>
        <v>0.11</v>
      </c>
      <c r="FK335" s="510">
        <f t="shared" si="2057"/>
        <v>0.015</v>
      </c>
      <c r="FL335" s="510">
        <f t="shared" si="2057"/>
        <v>0</v>
      </c>
      <c r="FM335" s="603">
        <f t="shared" si="2057"/>
        <v>0.0001</v>
      </c>
      <c r="FN335" s="510" t="str">
        <f>IF(_tag_month_day!AY331="","",_tag_month_day!AY331/100)</f>
        <v/>
      </c>
      <c r="FO335" s="510" t="str">
        <f>IF(_tag_month_day!AZ331="","",_tag_month_day!AZ331/100)</f>
        <v/>
      </c>
      <c r="FP335" s="510" t="str">
        <f>IF(_tag_month_day!BA331="","",_tag_month_day!BA331/100)</f>
        <v/>
      </c>
      <c r="FQ335" s="510" t="str">
        <f>IF(_tag_month_day!BB331="","",_tag_month_day!BB331/100)</f>
        <v/>
      </c>
      <c r="FR335" s="603" t="str">
        <f>IF(_tag_month_day!BC331="","",_tag_month_day!BC331/100)</f>
        <v/>
      </c>
      <c r="FS335" s="510" t="str">
        <f>IF(_tag_month_day!BD331="","",_tag_month_day!BD331/100)</f>
        <v/>
      </c>
      <c r="FT335" s="510" t="str">
        <f>IF(_tag_month_day!BE331="","",_tag_month_day!BE331/100)</f>
        <v/>
      </c>
      <c r="FU335" s="510" t="str">
        <f>IF(_tag_month_day!BF331="","",_tag_month_day!BF331/100)</f>
        <v/>
      </c>
      <c r="FV335" s="510" t="str">
        <f>IF(_tag_month_day!BG331="","",_tag_month_day!BG331/100)</f>
        <v/>
      </c>
      <c r="FW335" s="603" t="str">
        <f>IF(_tag_month_day!BH331="","",_tag_month_day!BH331/100)</f>
        <v/>
      </c>
      <c r="FX335" s="510" t="str">
        <f>IF(_tag_month_day!BI331="","",_tag_month_day!BI331/100)</f>
        <v/>
      </c>
      <c r="FY335" s="510" t="str">
        <f>IF(_tag_month_day!BJ331="","",_tag_month_day!BJ331/100)</f>
        <v/>
      </c>
      <c r="FZ335" s="605" t="str">
        <f>IF(_tag_month_day!BK331="","",_tag_month_day!BK331/100)</f>
        <v/>
      </c>
      <c r="GA335" s="510" t="str">
        <f>IF(_tag_month_day!BL331="","",_tag_month_day!BL331/100)</f>
        <v/>
      </c>
      <c r="GB335" s="603" t="str">
        <f>IF(_tag_month_day!BM331="","",_tag_month_day!BM331/100)</f>
        <v/>
      </c>
      <c r="GC335" s="420" t="str">
        <f>IF(_tag_month_day!BN331="","",_tag_month_day!BN331/100)</f>
        <v/>
      </c>
      <c r="GD335" s="420" t="str">
        <f>IF(_tag_month_day!BO331="","",_tag_month_day!BO331/100)</f>
        <v/>
      </c>
      <c r="GE335" s="420" t="str">
        <f>IF(_tag_month_day!BP331="","",_tag_month_day!BP331/100)</f>
        <v/>
      </c>
      <c r="GF335" s="420" t="str">
        <f>IF(_tag_month_day!BQ331="","",_tag_month_day!BQ331/100)</f>
        <v/>
      </c>
      <c r="GG335" s="420" t="str">
        <f>IF(_tag_month_day!BR331="","",_tag_month_day!BR331/100)</f>
        <v/>
      </c>
      <c r="GH335" s="420" t="str">
        <f>IF(_tag_month_day!BS331="","",_tag_month_day!BS331/100)</f>
        <v/>
      </c>
      <c r="GI335" s="603" t="str">
        <f>IF(_tag_month_day!BT331="","",_tag_month_day!BT331/100)</f>
        <v/>
      </c>
      <c r="GJ335" s="612" t="str">
        <f>IF(_tag_month_day!BU331="","",_tag_month_day!BU331/100)</f>
        <v/>
      </c>
      <c r="GK335" s="620" t="str">
        <f>IF(_tag_month_day!BV331="",IF(_rlcf_month_day!A$2="","",_rlcf_month_day!A$2/100),_tag_month_day!BV331/100)</f>
        <v/>
      </c>
      <c r="GL335" s="620" t="str">
        <f>IF(_tag_month_day!BW331="",IF(_rlcf_month_day!B$2="","",_rlcf_month_day!B$2/100),_tag_month_day!BW331/100)</f>
        <v/>
      </c>
      <c r="GM335" s="621" t="str">
        <f>IF(_tag_month_day!BX331="",IF(_rlcf_month_day!C$2="","",_rlcf_month_day!C$2/100),_tag_month_day!BX331/100)</f>
        <v/>
      </c>
      <c r="GN335" s="620" t="str">
        <f>IF(_tag_month_day!BV331="",IF(_rlcf_month_day!A$2="","",_rlcf_month_day!A$2/100),_tag_month_day!BV331/100)</f>
        <v/>
      </c>
      <c r="GO335" s="620" t="str">
        <f>IF(_tag_month_day!BW331="",IF(_rlcf_month_day!B$2="","",_rlcf_month_day!B$2/100),_tag_month_day!BW331/100)</f>
        <v/>
      </c>
      <c r="GP335" s="620" t="str">
        <f>IF(_tag_month_day!CD331="",IF(_rlcf_month_day!E$2="","",_rlcf_month_day!E$2/100),_tag_month_day!CD331/100)</f>
        <v/>
      </c>
      <c r="GQ335" s="620" t="str">
        <f>IF(_tag_month_day!CE331="",IF(_rlcf_month_day!F$2="","",_rlcf_month_day!F$2/100),_tag_month_day!CE331/100)</f>
        <v/>
      </c>
      <c r="GR335" s="621" t="str">
        <f>IF(_tag_month_day!CF331="",IF(_rlcf_month_day!G$2="","",_rlcf_month_day!G$2/100),_tag_month_day!CF331/100)</f>
        <v/>
      </c>
      <c r="GS335" s="626">
        <f t="shared" ref="GS335:HH335" si="2058">GS334</f>
        <v>0.953</v>
      </c>
      <c r="GT335" s="626">
        <f t="shared" si="2058"/>
        <v>0.55</v>
      </c>
      <c r="GU335" s="626">
        <f t="shared" si="2058"/>
        <v>0.55</v>
      </c>
      <c r="GV335" s="626">
        <f t="shared" si="2058"/>
        <v>0.55</v>
      </c>
      <c r="GW335" s="626">
        <f t="shared" si="2058"/>
        <v>0.5</v>
      </c>
      <c r="GX335" s="626">
        <f t="shared" si="2058"/>
        <v>0.935</v>
      </c>
      <c r="GY335" s="626">
        <f t="shared" si="2058"/>
        <v>0.15</v>
      </c>
      <c r="GZ335" s="626">
        <f t="shared" si="2058"/>
        <v>1</v>
      </c>
      <c r="HA335" s="632">
        <f t="shared" si="2058"/>
        <v>0.047</v>
      </c>
      <c r="HB335" s="632">
        <f t="shared" si="2058"/>
        <v>0.45</v>
      </c>
      <c r="HC335" s="632">
        <f t="shared" si="2058"/>
        <v>0.45</v>
      </c>
      <c r="HD335" s="632">
        <f t="shared" si="2058"/>
        <v>0.45</v>
      </c>
      <c r="HE335" s="632">
        <f t="shared" si="2058"/>
        <v>0.5</v>
      </c>
      <c r="HF335" s="632">
        <f t="shared" si="2058"/>
        <v>0.065</v>
      </c>
      <c r="HG335" s="632">
        <f t="shared" si="2058"/>
        <v>0.85</v>
      </c>
      <c r="HH335" s="632">
        <f t="shared" si="2058"/>
        <v>0</v>
      </c>
      <c r="HI335" s="68">
        <f t="shared" si="1975"/>
        <v>0</v>
      </c>
      <c r="HJ335" s="68" t="e">
        <f t="shared" si="2006"/>
        <v>#VALUE!</v>
      </c>
      <c r="HK335" s="202">
        <f t="shared" si="2007"/>
        <v>0.85</v>
      </c>
      <c r="HL335" s="464">
        <f t="shared" si="2008"/>
        <v>550000</v>
      </c>
      <c r="HM335" s="464">
        <f t="shared" si="2009"/>
        <v>480000</v>
      </c>
      <c r="HN335" s="192" t="e">
        <f t="shared" si="1976"/>
        <v>#VALUE!</v>
      </c>
      <c r="HO335" s="192" t="e">
        <f>HN335*HK335*$HO$2/HL335*1000000</f>
        <v>#VALUE!</v>
      </c>
      <c r="HP335" s="192" t="e">
        <f>HN335*HK335*$HP$2/HM335*1000000</f>
        <v>#VALUE!</v>
      </c>
    </row>
    <row r="336" customFormat="1" spans="1:224">
      <c r="A336" s="381">
        <v>331</v>
      </c>
      <c r="B336" s="54">
        <f ca="1" t="shared" si="2010"/>
        <v>43630</v>
      </c>
      <c r="C336" s="57">
        <f t="shared" si="2011"/>
        <v>0.0416666666666667</v>
      </c>
      <c r="D336" s="68" t="str">
        <f ca="1" t="shared" si="1977"/>
        <v>中班</v>
      </c>
      <c r="E336" s="68" t="str">
        <f ca="1" t="shared" si="1978"/>
        <v>甲</v>
      </c>
      <c r="F336" s="68">
        <f ca="1">SUMPRODUCT((成本日报!$A$3:$A$95=计划!B336)*(成本日报!$B$3:$B$95=计划!$D336),成本日报!$C$3:$C$95)</f>
        <v>1</v>
      </c>
      <c r="G336" s="382">
        <f ca="1" t="shared" si="2012"/>
        <v>43630.7499999992</v>
      </c>
      <c r="H336" s="382">
        <f ca="1" t="shared" si="1979"/>
        <v>43630.7569444436</v>
      </c>
      <c r="I336" s="382">
        <f ca="1" t="shared" si="1980"/>
        <v>43630.7624999992</v>
      </c>
      <c r="J336" s="382">
        <f ca="1" t="shared" si="1981"/>
        <v>43630.7916666659</v>
      </c>
      <c r="K336" s="382">
        <f ca="1" t="shared" si="1982"/>
        <v>43630.8541666659</v>
      </c>
      <c r="L336" s="382">
        <f ca="1" t="shared" si="1983"/>
        <v>43630.8749999992</v>
      </c>
      <c r="M336" s="398" t="str">
        <f>IF(_tag_month_day!A332="","",_tag_month_day!A332)</f>
        <v/>
      </c>
      <c r="N336" s="398" t="str">
        <f>IF(_tag_month_day!B332="","",_tag_month_day!B332)</f>
        <v/>
      </c>
      <c r="O336" s="399" t="e">
        <f t="shared" si="1984"/>
        <v>#VALUE!</v>
      </c>
      <c r="P336" s="398" t="str">
        <f>IF(_tag_month_day!C332="","",_tag_month_day!C332)</f>
        <v/>
      </c>
      <c r="Q336" s="398" t="str">
        <f>IF(_tag_month_day!D332="","",_tag_month_day!D332)</f>
        <v/>
      </c>
      <c r="R336" s="416">
        <f>IF(_tag_month_day!CB332="",R335,_tag_month_day!CB332/100)</f>
        <v>0.07</v>
      </c>
      <c r="S336" s="417" t="str">
        <f>IF(_tag_month_day!E332="","",_tag_month_day!E332)</f>
        <v/>
      </c>
      <c r="T336" s="417" t="str">
        <f>IF(_tag_month_day!F332="","",_tag_month_day!F332)</f>
        <v/>
      </c>
      <c r="U336" s="418" t="e">
        <f t="shared" si="1938"/>
        <v>#VALUE!</v>
      </c>
      <c r="V336" s="53" t="e">
        <f t="shared" si="1939"/>
        <v>#VALUE!</v>
      </c>
      <c r="W336" s="419" t="str">
        <f>IF(_jhy_month_day!A332="","",_jhy_month_day!A332)</f>
        <v/>
      </c>
      <c r="X336" s="420" t="str">
        <f>IF(_jhy_month_day!B332="","",_jhy_month_day!B332/100)</f>
        <v/>
      </c>
      <c r="Y336" s="420" t="str">
        <f>IF(_jhy_month_day!C332="","",_jhy_month_day!C332/100)</f>
        <v/>
      </c>
      <c r="Z336" s="439">
        <f t="shared" si="2028"/>
        <v>83</v>
      </c>
      <c r="AA336" s="440" t="str">
        <f>IF(_tag_month_day!G332="","",_tag_month_day!G332/100)</f>
        <v/>
      </c>
      <c r="AB336" s="440" t="str">
        <f>IF(_tag_month_day!H332="","",_tag_month_day!H332/100)</f>
        <v/>
      </c>
      <c r="AC336" s="193">
        <f t="shared" si="1985"/>
        <v>1.59963432013121</v>
      </c>
      <c r="AD336" s="441" t="str">
        <f t="shared" si="1986"/>
        <v/>
      </c>
      <c r="AE336" s="442" t="str">
        <f t="shared" si="1987"/>
        <v/>
      </c>
      <c r="AF336" s="443">
        <v>1</v>
      </c>
      <c r="AG336" s="68" t="str">
        <f>IF(_duihao_month_day!A332="","",_duihao_month_day!A332)</f>
        <v/>
      </c>
      <c r="AH336" s="463">
        <f>IF(_gyk_month_day!B332="",AH335,_gyk_month_day!B332)</f>
        <v>820</v>
      </c>
      <c r="AI336" s="464"/>
      <c r="AJ336" s="68" t="str">
        <f>IF(_tag_month_day!I332="","",_tag_month_day!I332)</f>
        <v/>
      </c>
      <c r="AK336" s="465" t="str">
        <f>IF(_tzyy_month_day!A332="","",_tzyy_month_day!A332)</f>
        <v/>
      </c>
      <c r="AL336" s="465" t="str">
        <f>IF(_tzyy_month_day!B332="","",_tzyy_month_day!B332)</f>
        <v/>
      </c>
      <c r="AM336" s="465" t="str">
        <f>IF(_tzyy_month_day!C332="","",_tzyy_month_day!C332)</f>
        <v/>
      </c>
      <c r="AN336" s="466" t="str">
        <f>IF(_tag_month_day!CG332="","",_tag_month_day!CG332)</f>
        <v/>
      </c>
      <c r="AO336" s="466" t="str">
        <f>IF(_tag_month_day!CH332="","",_tag_month_day!CH332)</f>
        <v/>
      </c>
      <c r="AP336" s="486" t="e">
        <f t="shared" si="1988"/>
        <v>#VALUE!</v>
      </c>
      <c r="AQ336" s="487" t="str">
        <f>IF(_tag_month_day!J332="","",_tag_month_day!J332/100)</f>
        <v/>
      </c>
      <c r="AR336" s="488">
        <f t="shared" si="1989"/>
        <v>1.3</v>
      </c>
      <c r="AS336" s="489" t="e">
        <f t="shared" si="1940"/>
        <v>#VALUE!</v>
      </c>
      <c r="AT336" s="489">
        <f t="shared" si="1990"/>
        <v>0</v>
      </c>
      <c r="AU336" s="490" t="str">
        <f>IF(_tag_month_day!K332="","",_tag_month_day!K332)</f>
        <v/>
      </c>
      <c r="AV336" s="491" t="str">
        <f>IF(_tag_month_day!L332="","",_tag_month_day!L332/100)</f>
        <v/>
      </c>
      <c r="AW336" s="420">
        <f t="shared" si="1912"/>
        <v>0</v>
      </c>
      <c r="AX336" s="420">
        <f t="shared" si="1991"/>
        <v>0</v>
      </c>
      <c r="AY336" s="420" t="str">
        <f>IF(_tag_month_day!M332="","",_tag_month_day!M332/100)</f>
        <v/>
      </c>
      <c r="AZ336" s="420" t="str">
        <f>IF(_tag_month_day!N332="","",_tag_month_day!N332/100)</f>
        <v/>
      </c>
      <c r="BA336" s="420" t="str">
        <f>IF(_tag_month_day!O332="","",_tag_month_day!O332/100)</f>
        <v/>
      </c>
      <c r="BB336" s="496" t="str">
        <f>IF(_tag_month_day!P332="","",_tag_month_day!P332/100)</f>
        <v/>
      </c>
      <c r="BC336" s="496">
        <f t="shared" si="1992"/>
        <v>0</v>
      </c>
      <c r="BD336" s="496" t="str">
        <f>IF(_tag_month_day!Q332="","",_tag_month_day!Q332/100)</f>
        <v/>
      </c>
      <c r="BE336" s="510" t="str">
        <f>IF(_tag_month_day!R332="","",_tag_month_day!R332/100)</f>
        <v/>
      </c>
      <c r="BF336" s="413" t="str">
        <f>IF(_tag_month_day!CC332="","",_tag_month_day!CC332/100)</f>
        <v/>
      </c>
      <c r="BG336" s="511" t="e">
        <f t="shared" si="1941"/>
        <v>#VALUE!</v>
      </c>
      <c r="BH336" s="198">
        <f t="shared" si="1942"/>
        <v>0</v>
      </c>
      <c r="BI336" s="512" t="e">
        <f>IF(CX336=0,BI335,(DK336*查询!$R$5+DL336*查询!$Q$5+DM336*查询!$N$5+DN336*查询!$O$5+DO336*查询!$P$5)*AF336/CX336)</f>
        <v>#VALUE!</v>
      </c>
      <c r="BJ336" s="512" t="e">
        <f>IF(CX336=0,BJ335,(DP336*查询!$S$5+DQ336*查询!$T$5+DR336*查询!$U$5)*AF336/CX336)</f>
        <v>#VALUE!</v>
      </c>
      <c r="BK336" s="512">
        <f t="shared" si="1993"/>
        <v>1</v>
      </c>
      <c r="BL336" s="513" t="str">
        <f>IF(_cfyc_month_day!A332="","",_cfyc_month_day!A332)</f>
        <v/>
      </c>
      <c r="BM336" s="513" t="str">
        <f>IF(_cfyc_month_day!B332="","",_cfyc_month_day!B332)</f>
        <v/>
      </c>
      <c r="BN336" s="513" t="str">
        <f>IF(_cfyc_month_day!C332="","",_cfyc_month_day!C332)</f>
        <v/>
      </c>
      <c r="BO336" s="522" t="str">
        <f>IF(_cfyc_month_day!D332="","",_cfyc_month_day!D332)</f>
        <v/>
      </c>
      <c r="BP336" s="522" t="str">
        <f>IF(_cfyc_month_day!E332="","",_cfyc_month_day!E332)</f>
        <v/>
      </c>
      <c r="BQ336" s="522" t="str">
        <f>IF(_cfyc_month_day!F332="","",_cfyc_month_day!F332)</f>
        <v/>
      </c>
      <c r="BR336" s="513" t="str">
        <f>IF(_tag_month_day!T332="","",_tag_month_day!T332)</f>
        <v/>
      </c>
      <c r="BS336" s="513" t="str">
        <f>IF(_tag_month_day!U332="","",_tag_month_day!U332)</f>
        <v/>
      </c>
      <c r="BT336" s="523" t="str">
        <f t="shared" si="1994"/>
        <v/>
      </c>
      <c r="BU336" s="223" t="str">
        <f>IF(_tag_month_day!V332="","",_tag_month_day!V332)</f>
        <v/>
      </c>
      <c r="BV336" s="206" t="str">
        <f>IF(_tag_month_day!W332="","",_tag_month_day!W332)</f>
        <v/>
      </c>
      <c r="BW336" s="540" t="str">
        <f>IF(_tag_month_day!X332="","",_tag_month_day!X332)</f>
        <v/>
      </c>
      <c r="BX336" s="540" t="str">
        <f>IF(_tag_month_day!Y332="","",_tag_month_day!Y332)</f>
        <v/>
      </c>
      <c r="BY336" s="541">
        <f ca="1" t="shared" si="1995"/>
        <v>43630.8749999992</v>
      </c>
      <c r="BZ336" s="542"/>
      <c r="CA336" s="543" t="str">
        <f>IF(_jhy2_month_day!A332="","",_jhy2_month_day!A332)</f>
        <v/>
      </c>
      <c r="CB336" s="464" t="str">
        <f>IF(_jhy2_month_day!B332="","",_jhy2_month_day!B332)</f>
        <v/>
      </c>
      <c r="CC336" s="464" t="str">
        <f>IF(_jhy2_month_day!C332="","",_jhy2_month_day!C332)</f>
        <v/>
      </c>
      <c r="CD336" s="464" t="str">
        <f>IF(_jhy2_month_day!D332="","",_jhy2_month_day!D332)</f>
        <v/>
      </c>
      <c r="CE336" s="464" t="str">
        <f>IF(_jhy2_month_day!E332="","",_jhy2_month_day!E332)</f>
        <v/>
      </c>
      <c r="CF336" s="464" t="str">
        <f>IF(_jhy2_month_day!F332="","",_jhy2_month_day!F332)</f>
        <v/>
      </c>
      <c r="CG336" s="464" t="str">
        <f>IF(_jhy2_month_day!G332="","",_jhy2_month_day!G332)</f>
        <v/>
      </c>
      <c r="CH336" s="464" t="str">
        <f>IF(_jhy2_month_day!H332="","",_jhy2_month_day!H332)</f>
        <v/>
      </c>
      <c r="CI336" s="464" t="str">
        <f>IF(_jhy2_month_day!I332="","",_jhy2_month_day!I332)</f>
        <v/>
      </c>
      <c r="CJ336" s="464" t="str">
        <f>IF(_jhy2_month_day!J332="","",_jhy2_month_day!J332)</f>
        <v/>
      </c>
      <c r="CK336" s="464" t="str">
        <f>IF(_jhy2_month_day!K332="","",_jhy2_month_day!K332)</f>
        <v/>
      </c>
      <c r="CL336" s="562" t="str">
        <f>IF(_jhy2_month_day!L332="","",_jhy2_month_day!L332)</f>
        <v/>
      </c>
      <c r="CM336" s="562" t="str">
        <f>IF(_jhy2_month_day!M332="","",_jhy2_month_day!M332)</f>
        <v/>
      </c>
      <c r="CN336" s="562" t="str">
        <f>IF(_jhy2_month_day!N332="","",_jhy2_month_day!N332)</f>
        <v/>
      </c>
      <c r="CO336" s="562" t="str">
        <f>IF(_jhy2_month_day!O332="","",_jhy2_month_day!O332)</f>
        <v/>
      </c>
      <c r="CP336" s="562" t="str">
        <f>IF(_jhy2_month_day!P332="","",_jhy2_month_day!P332)</f>
        <v/>
      </c>
      <c r="CQ336" s="562" t="str">
        <f>IF(_jhy2_month_day!Q332="","",_jhy2_month_day!Q332)</f>
        <v/>
      </c>
      <c r="CR336" s="563" t="str">
        <f>IF(_jhy2_month_day!R332="","",_jhy2_month_day!R332)</f>
        <v/>
      </c>
      <c r="CS336" s="576" t="str">
        <f>IF(_jhy2_month_day!S332="","",_jhy2_month_day!S332)</f>
        <v/>
      </c>
      <c r="CT336" s="562" t="str">
        <f>IF(_jhy2_month_day!T332="","",_jhy2_month_day!T332)</f>
        <v/>
      </c>
      <c r="CU336" s="577" t="e">
        <f t="shared" si="1943"/>
        <v>#VALUE!</v>
      </c>
      <c r="CV336" s="198" t="e">
        <f t="shared" si="1944"/>
        <v>#VALUE!</v>
      </c>
      <c r="CW336" s="192" t="e">
        <f t="shared" si="1945"/>
        <v>#VALUE!</v>
      </c>
      <c r="CX336" s="192" t="e">
        <f t="shared" si="1946"/>
        <v>#VALUE!</v>
      </c>
      <c r="CY336" s="202" t="e">
        <f t="shared" si="1947"/>
        <v>#VALUE!</v>
      </c>
      <c r="CZ336" s="192" t="e">
        <f t="shared" ref="CZ336:DI336" si="2059">$AJ336*EF336</f>
        <v>#VALUE!</v>
      </c>
      <c r="DA336" s="192" t="e">
        <f t="shared" si="2059"/>
        <v>#VALUE!</v>
      </c>
      <c r="DB336" s="192" t="e">
        <f t="shared" si="2059"/>
        <v>#VALUE!</v>
      </c>
      <c r="DC336" s="192" t="e">
        <f t="shared" si="2059"/>
        <v>#VALUE!</v>
      </c>
      <c r="DD336" s="192" t="e">
        <f t="shared" si="2059"/>
        <v>#VALUE!</v>
      </c>
      <c r="DE336" s="192" t="e">
        <f t="shared" si="2059"/>
        <v>#VALUE!</v>
      </c>
      <c r="DF336" s="192" t="e">
        <f t="shared" si="2059"/>
        <v>#VALUE!</v>
      </c>
      <c r="DG336" s="192" t="e">
        <f t="shared" si="2059"/>
        <v>#VALUE!</v>
      </c>
      <c r="DH336" s="192" t="e">
        <f t="shared" si="2059"/>
        <v>#VALUE!</v>
      </c>
      <c r="DI336" s="192" t="e">
        <f t="shared" si="2059"/>
        <v>#VALUE!</v>
      </c>
      <c r="DJ336" s="192" t="e">
        <f t="shared" si="1949"/>
        <v>#VALUE!</v>
      </c>
      <c r="DK336" s="192" t="e">
        <f t="shared" si="1950"/>
        <v>#VALUE!</v>
      </c>
      <c r="DL336" s="192" t="e">
        <f t="shared" si="1951"/>
        <v>#VALUE!</v>
      </c>
      <c r="DM336" s="192" t="e">
        <f t="shared" si="1952"/>
        <v>#VALUE!</v>
      </c>
      <c r="DN336" s="192" t="e">
        <f t="shared" si="1953"/>
        <v>#VALUE!</v>
      </c>
      <c r="DO336" s="192" t="e">
        <f t="shared" si="1954"/>
        <v>#VALUE!</v>
      </c>
      <c r="DP336" s="192" t="e">
        <f t="shared" si="1955"/>
        <v>#VALUE!</v>
      </c>
      <c r="DQ336" s="192" t="e">
        <f t="shared" si="1956"/>
        <v>#VALUE!</v>
      </c>
      <c r="DR336" s="192" t="e">
        <f t="shared" si="1957"/>
        <v>#VALUE!</v>
      </c>
      <c r="DS336" s="192" t="e">
        <f t="shared" si="1958"/>
        <v>#VALUE!</v>
      </c>
      <c r="DT336" s="192" t="e">
        <f t="shared" si="1959"/>
        <v>#VALUE!</v>
      </c>
      <c r="DU336" s="192" t="e">
        <f t="shared" si="1960"/>
        <v>#VALUE!</v>
      </c>
      <c r="DV336" s="198" t="e">
        <f t="shared" si="1961"/>
        <v>#VALUE!</v>
      </c>
      <c r="DW336" s="198" t="e">
        <f t="shared" si="1962"/>
        <v>#DIV/0!</v>
      </c>
      <c r="DX336" s="198" t="e">
        <f t="shared" si="1963"/>
        <v>#DIV/0!</v>
      </c>
      <c r="DY336" s="198" t="e">
        <f t="shared" si="1964"/>
        <v>#VALUE!</v>
      </c>
      <c r="DZ336" s="198" t="e">
        <f t="shared" si="1965"/>
        <v>#VALUE!</v>
      </c>
      <c r="EA336" s="198" t="e">
        <f t="shared" si="1966"/>
        <v>#VALUE!</v>
      </c>
      <c r="EB336" s="198" t="e">
        <f t="shared" si="1967"/>
        <v>#VALUE!</v>
      </c>
      <c r="EC336" s="198" t="e">
        <f t="shared" si="1968"/>
        <v>#DIV/0!</v>
      </c>
      <c r="ED336" s="198" t="e">
        <f t="shared" si="1969"/>
        <v>#VALUE!</v>
      </c>
      <c r="EE336" s="198" t="e">
        <f t="shared" si="1970"/>
        <v>#VALUE!</v>
      </c>
      <c r="EF336" s="198" t="e">
        <f t="shared" ref="EF336:EO336" si="2060">DV336/SUM($DV336:$EE336)</f>
        <v>#VALUE!</v>
      </c>
      <c r="EG336" s="198" t="e">
        <f t="shared" si="2060"/>
        <v>#DIV/0!</v>
      </c>
      <c r="EH336" s="198" t="e">
        <f t="shared" si="2060"/>
        <v>#DIV/0!</v>
      </c>
      <c r="EI336" s="198" t="e">
        <f t="shared" si="2060"/>
        <v>#VALUE!</v>
      </c>
      <c r="EJ336" s="198" t="e">
        <f t="shared" si="2060"/>
        <v>#VALUE!</v>
      </c>
      <c r="EK336" s="198" t="e">
        <f t="shared" si="2060"/>
        <v>#VALUE!</v>
      </c>
      <c r="EL336" s="198" t="e">
        <f t="shared" si="2060"/>
        <v>#VALUE!</v>
      </c>
      <c r="EM336" s="198" t="e">
        <f t="shared" si="2060"/>
        <v>#DIV/0!</v>
      </c>
      <c r="EN336" s="198" t="e">
        <f t="shared" si="2060"/>
        <v>#VALUE!</v>
      </c>
      <c r="EO336" s="198" t="e">
        <f t="shared" si="2060"/>
        <v>#VALUE!</v>
      </c>
      <c r="EP336" s="511">
        <f t="shared" ref="EP336:EW336" si="2061">EP335</f>
        <v>0.08</v>
      </c>
      <c r="EQ336" s="511">
        <f t="shared" si="2061"/>
        <v>0.015</v>
      </c>
      <c r="ER336" s="511">
        <f t="shared" si="2061"/>
        <v>0.015</v>
      </c>
      <c r="ES336" s="511">
        <f t="shared" si="2061"/>
        <v>0.015</v>
      </c>
      <c r="ET336" s="511">
        <f t="shared" si="2061"/>
        <v>0.015</v>
      </c>
      <c r="EU336" s="511">
        <f t="shared" si="2061"/>
        <v>0.09</v>
      </c>
      <c r="EV336" s="511">
        <f t="shared" si="2061"/>
        <v>0.09</v>
      </c>
      <c r="EW336" s="511">
        <f t="shared" si="2061"/>
        <v>0.09</v>
      </c>
      <c r="EX336" s="420" t="str">
        <f>IF(_tag_month_day!AS332="","",_tag_month_day!AS332/100)</f>
        <v/>
      </c>
      <c r="EY336" s="420" t="str">
        <f>IF(_tag_month_day!AT332="","",_tag_month_day!AT332/100)</f>
        <v/>
      </c>
      <c r="EZ336" s="420" t="str">
        <f>IF(_tag_month_day!AU332="","",_tag_month_day!AU332/100)</f>
        <v/>
      </c>
      <c r="FA336" s="420" t="str">
        <f>IF(_tag_month_day!AV332="","",_tag_month_day!AV332/100)</f>
        <v/>
      </c>
      <c r="FB336" s="420" t="str">
        <f>IF(_tag_month_day!AW332="","",_tag_month_day!AW332/100)</f>
        <v/>
      </c>
      <c r="FC336" s="420" t="str">
        <f>IF(_tag_month_day!AX332="","",_tag_month_day!AX332/100)</f>
        <v/>
      </c>
      <c r="FD336" s="510">
        <f t="shared" si="1999"/>
        <v>0.33</v>
      </c>
      <c r="FE336" s="510">
        <f t="shared" si="2000"/>
        <v>0.19</v>
      </c>
      <c r="FF336" s="510">
        <f t="shared" si="2001"/>
        <v>0.003</v>
      </c>
      <c r="FG336" s="510">
        <f t="shared" si="2002"/>
        <v>0</v>
      </c>
      <c r="FH336" s="603">
        <f t="shared" si="2003"/>
        <v>0.0001</v>
      </c>
      <c r="FI336" s="510">
        <f t="shared" ref="FI336:FR336" si="2062">FI335</f>
        <v>0.41</v>
      </c>
      <c r="FJ336" s="510">
        <f t="shared" si="2062"/>
        <v>0.11</v>
      </c>
      <c r="FK336" s="510">
        <f t="shared" si="2062"/>
        <v>0.015</v>
      </c>
      <c r="FL336" s="510">
        <f t="shared" si="2062"/>
        <v>0</v>
      </c>
      <c r="FM336" s="603">
        <f t="shared" si="2062"/>
        <v>0.0001</v>
      </c>
      <c r="FN336" s="510" t="str">
        <f>IF(_tag_month_day!AY332="","",_tag_month_day!AY332/100)</f>
        <v/>
      </c>
      <c r="FO336" s="510" t="str">
        <f>IF(_tag_month_day!AZ332="","",_tag_month_day!AZ332/100)</f>
        <v/>
      </c>
      <c r="FP336" s="510" t="str">
        <f>IF(_tag_month_day!BA332="","",_tag_month_day!BA332/100)</f>
        <v/>
      </c>
      <c r="FQ336" s="510" t="str">
        <f>IF(_tag_month_day!BB332="","",_tag_month_day!BB332/100)</f>
        <v/>
      </c>
      <c r="FR336" s="603" t="str">
        <f>IF(_tag_month_day!BC332="","",_tag_month_day!BC332/100)</f>
        <v/>
      </c>
      <c r="FS336" s="510" t="str">
        <f>IF(_tag_month_day!BD332="","",_tag_month_day!BD332/100)</f>
        <v/>
      </c>
      <c r="FT336" s="510" t="str">
        <f>IF(_tag_month_day!BE332="","",_tag_month_day!BE332/100)</f>
        <v/>
      </c>
      <c r="FU336" s="510" t="str">
        <f>IF(_tag_month_day!BF332="","",_tag_month_day!BF332/100)</f>
        <v/>
      </c>
      <c r="FV336" s="510" t="str">
        <f>IF(_tag_month_day!BG332="","",_tag_month_day!BG332/100)</f>
        <v/>
      </c>
      <c r="FW336" s="603" t="str">
        <f>IF(_tag_month_day!BH332="","",_tag_month_day!BH332/100)</f>
        <v/>
      </c>
      <c r="FX336" s="510" t="str">
        <f>IF(_tag_month_day!BI332="","",_tag_month_day!BI332/100)</f>
        <v/>
      </c>
      <c r="FY336" s="510" t="str">
        <f>IF(_tag_month_day!BJ332="","",_tag_month_day!BJ332/100)</f>
        <v/>
      </c>
      <c r="FZ336" s="605" t="str">
        <f>IF(_tag_month_day!BK332="","",_tag_month_day!BK332/100)</f>
        <v/>
      </c>
      <c r="GA336" s="510" t="str">
        <f>IF(_tag_month_day!BL332="","",_tag_month_day!BL332/100)</f>
        <v/>
      </c>
      <c r="GB336" s="603" t="str">
        <f>IF(_tag_month_day!BM332="","",_tag_month_day!BM332/100)</f>
        <v/>
      </c>
      <c r="GC336" s="420" t="str">
        <f>IF(_tag_month_day!BN332="","",_tag_month_day!BN332/100)</f>
        <v/>
      </c>
      <c r="GD336" s="420" t="str">
        <f>IF(_tag_month_day!BO332="","",_tag_month_day!BO332/100)</f>
        <v/>
      </c>
      <c r="GE336" s="420" t="str">
        <f>IF(_tag_month_day!BP332="","",_tag_month_day!BP332/100)</f>
        <v/>
      </c>
      <c r="GF336" s="420" t="str">
        <f>IF(_tag_month_day!BQ332="","",_tag_month_day!BQ332/100)</f>
        <v/>
      </c>
      <c r="GG336" s="420" t="str">
        <f>IF(_tag_month_day!BR332="","",_tag_month_day!BR332/100)</f>
        <v/>
      </c>
      <c r="GH336" s="420" t="str">
        <f>IF(_tag_month_day!BS332="","",_tag_month_day!BS332/100)</f>
        <v/>
      </c>
      <c r="GI336" s="603" t="str">
        <f>IF(_tag_month_day!BT332="","",_tag_month_day!BT332/100)</f>
        <v/>
      </c>
      <c r="GJ336" s="612" t="str">
        <f>IF(_tag_month_day!BU332="","",_tag_month_day!BU332/100)</f>
        <v/>
      </c>
      <c r="GK336" s="620" t="str">
        <f>IF(_tag_month_day!BV332="",IF(_rlcf_month_day!A$2="","",_rlcf_month_day!A$2/100),_tag_month_day!BV332/100)</f>
        <v/>
      </c>
      <c r="GL336" s="620" t="str">
        <f>IF(_tag_month_day!BW332="",IF(_rlcf_month_day!B$2="","",_rlcf_month_day!B$2/100),_tag_month_day!BW332/100)</f>
        <v/>
      </c>
      <c r="GM336" s="621" t="str">
        <f>IF(_tag_month_day!BX332="",IF(_rlcf_month_day!C$2="","",_rlcf_month_day!C$2/100),_tag_month_day!BX332/100)</f>
        <v/>
      </c>
      <c r="GN336" s="620" t="str">
        <f>IF(_tag_month_day!BV332="",IF(_rlcf_month_day!A$2="","",_rlcf_month_day!A$2/100),_tag_month_day!BV332/100)</f>
        <v/>
      </c>
      <c r="GO336" s="620" t="str">
        <f>IF(_tag_month_day!BW332="",IF(_rlcf_month_day!B$2="","",_rlcf_month_day!B$2/100),_tag_month_day!BW332/100)</f>
        <v/>
      </c>
      <c r="GP336" s="620" t="str">
        <f>IF(_tag_month_day!CD332="",IF(_rlcf_month_day!E$2="","",_rlcf_month_day!E$2/100),_tag_month_day!CD332/100)</f>
        <v/>
      </c>
      <c r="GQ336" s="620" t="str">
        <f>IF(_tag_month_day!CE332="",IF(_rlcf_month_day!F$2="","",_rlcf_month_day!F$2/100),_tag_month_day!CE332/100)</f>
        <v/>
      </c>
      <c r="GR336" s="621" t="str">
        <f>IF(_tag_month_day!CF332="",IF(_rlcf_month_day!G$2="","",_rlcf_month_day!G$2/100),_tag_month_day!CF332/100)</f>
        <v/>
      </c>
      <c r="GS336" s="626">
        <f t="shared" ref="GS336:HH336" si="2063">GS335</f>
        <v>0.953</v>
      </c>
      <c r="GT336" s="626">
        <f t="shared" si="2063"/>
        <v>0.55</v>
      </c>
      <c r="GU336" s="626">
        <f t="shared" si="2063"/>
        <v>0.55</v>
      </c>
      <c r="GV336" s="626">
        <f t="shared" si="2063"/>
        <v>0.55</v>
      </c>
      <c r="GW336" s="626">
        <f t="shared" si="2063"/>
        <v>0.5</v>
      </c>
      <c r="GX336" s="626">
        <f t="shared" si="2063"/>
        <v>0.935</v>
      </c>
      <c r="GY336" s="626">
        <f t="shared" si="2063"/>
        <v>0.15</v>
      </c>
      <c r="GZ336" s="626">
        <f t="shared" si="2063"/>
        <v>1</v>
      </c>
      <c r="HA336" s="632">
        <f t="shared" si="2063"/>
        <v>0.047</v>
      </c>
      <c r="HB336" s="632">
        <f t="shared" si="2063"/>
        <v>0.45</v>
      </c>
      <c r="HC336" s="632">
        <f t="shared" si="2063"/>
        <v>0.45</v>
      </c>
      <c r="HD336" s="632">
        <f t="shared" si="2063"/>
        <v>0.45</v>
      </c>
      <c r="HE336" s="632">
        <f t="shared" si="2063"/>
        <v>0.5</v>
      </c>
      <c r="HF336" s="632">
        <f t="shared" si="2063"/>
        <v>0.065</v>
      </c>
      <c r="HG336" s="632">
        <f t="shared" si="2063"/>
        <v>0.85</v>
      </c>
      <c r="HH336" s="632">
        <f t="shared" si="2063"/>
        <v>0</v>
      </c>
      <c r="HI336" s="68">
        <f t="shared" si="1975"/>
        <v>0</v>
      </c>
      <c r="HJ336" s="68" t="e">
        <f t="shared" si="2006"/>
        <v>#VALUE!</v>
      </c>
      <c r="HK336" s="202">
        <f t="shared" si="2007"/>
        <v>0.85</v>
      </c>
      <c r="HL336" s="464">
        <f t="shared" si="2008"/>
        <v>550000</v>
      </c>
      <c r="HM336" s="464">
        <f t="shared" si="2009"/>
        <v>480000</v>
      </c>
      <c r="HN336" s="192" t="e">
        <f t="shared" si="1976"/>
        <v>#VALUE!</v>
      </c>
      <c r="HO336" s="192" t="e">
        <f>HN336*HK336*$HO$2/HL336*1000000</f>
        <v>#VALUE!</v>
      </c>
      <c r="HP336" s="192" t="e">
        <f>HN336*HK336*$HP$2/HM336*1000000</f>
        <v>#VALUE!</v>
      </c>
    </row>
    <row r="337" customFormat="1" spans="1:224">
      <c r="A337" s="381">
        <v>332</v>
      </c>
      <c r="B337" s="54">
        <f ca="1" t="shared" si="2010"/>
        <v>43630</v>
      </c>
      <c r="C337" s="57">
        <f t="shared" si="2011"/>
        <v>0.0416666666666667</v>
      </c>
      <c r="D337" s="68" t="str">
        <f ca="1" t="shared" si="1977"/>
        <v>中班</v>
      </c>
      <c r="E337" s="68" t="str">
        <f ca="1" t="shared" si="1978"/>
        <v>甲</v>
      </c>
      <c r="F337" s="68">
        <f ca="1">SUMPRODUCT((成本日报!$A$3:$A$95=计划!B337)*(成本日报!$B$3:$B$95=计划!$D337),成本日报!$C$3:$C$95)</f>
        <v>1</v>
      </c>
      <c r="G337" s="382">
        <f ca="1" t="shared" si="2012"/>
        <v>43630.7916666659</v>
      </c>
      <c r="H337" s="382">
        <f ca="1" t="shared" si="1979"/>
        <v>43630.7986111103</v>
      </c>
      <c r="I337" s="382">
        <f ca="1" t="shared" si="1980"/>
        <v>43630.8041666659</v>
      </c>
      <c r="J337" s="382">
        <f ca="1" t="shared" si="1981"/>
        <v>43630.8333333325</v>
      </c>
      <c r="K337" s="382">
        <f ca="1" t="shared" si="1982"/>
        <v>43630.8958333325</v>
      </c>
      <c r="L337" s="382">
        <f ca="1" t="shared" si="1983"/>
        <v>43630.9166666659</v>
      </c>
      <c r="M337" s="398" t="str">
        <f>IF(_tag_month_day!A333="","",_tag_month_day!A333)</f>
        <v/>
      </c>
      <c r="N337" s="398" t="str">
        <f>IF(_tag_month_day!B333="","",_tag_month_day!B333)</f>
        <v/>
      </c>
      <c r="O337" s="399" t="e">
        <f t="shared" si="1984"/>
        <v>#VALUE!</v>
      </c>
      <c r="P337" s="398" t="str">
        <f>IF(_tag_month_day!C333="","",_tag_month_day!C333)</f>
        <v/>
      </c>
      <c r="Q337" s="398" t="str">
        <f>IF(_tag_month_day!D333="","",_tag_month_day!D333)</f>
        <v/>
      </c>
      <c r="R337" s="416">
        <f>IF(_tag_month_day!CB333="",R336,_tag_month_day!CB333/100)</f>
        <v>0.07</v>
      </c>
      <c r="S337" s="417" t="str">
        <f>IF(_tag_month_day!E333="","",_tag_month_day!E333)</f>
        <v/>
      </c>
      <c r="T337" s="417" t="str">
        <f>IF(_tag_month_day!F333="","",_tag_month_day!F333)</f>
        <v/>
      </c>
      <c r="U337" s="418" t="e">
        <f t="shared" si="1938"/>
        <v>#VALUE!</v>
      </c>
      <c r="V337" s="53" t="e">
        <f t="shared" si="1939"/>
        <v>#VALUE!</v>
      </c>
      <c r="W337" s="419" t="str">
        <f>IF(_jhy_month_day!A333="","",_jhy_month_day!A333)</f>
        <v/>
      </c>
      <c r="X337" s="420" t="str">
        <f>IF(_jhy_month_day!B333="","",_jhy_month_day!B333/100)</f>
        <v/>
      </c>
      <c r="Y337" s="420" t="str">
        <f>IF(_jhy_month_day!C333="","",_jhy_month_day!C333/100)</f>
        <v/>
      </c>
      <c r="Z337" s="439">
        <f t="shared" si="2028"/>
        <v>83</v>
      </c>
      <c r="AA337" s="440" t="str">
        <f>IF(_tag_month_day!G333="","",_tag_month_day!G333/100)</f>
        <v/>
      </c>
      <c r="AB337" s="440" t="str">
        <f>IF(_tag_month_day!H333="","",_tag_month_day!H333/100)</f>
        <v/>
      </c>
      <c r="AC337" s="193">
        <f t="shared" si="1985"/>
        <v>1.59963432013121</v>
      </c>
      <c r="AD337" s="441" t="str">
        <f t="shared" si="1986"/>
        <v/>
      </c>
      <c r="AE337" s="442" t="str">
        <f t="shared" si="1987"/>
        <v/>
      </c>
      <c r="AF337" s="443">
        <v>1</v>
      </c>
      <c r="AG337" s="68" t="str">
        <f>IF(_duihao_month_day!A333="","",_duihao_month_day!A333)</f>
        <v/>
      </c>
      <c r="AH337" s="463">
        <f>IF(_gyk_month_day!B333="",AH336,_gyk_month_day!B333)</f>
        <v>820</v>
      </c>
      <c r="AI337" s="464"/>
      <c r="AJ337" s="68" t="str">
        <f>IF(_tag_month_day!I333="","",_tag_month_day!I333)</f>
        <v/>
      </c>
      <c r="AK337" s="465" t="str">
        <f>IF(_tzyy_month_day!A333="","",_tzyy_month_day!A333)</f>
        <v/>
      </c>
      <c r="AL337" s="465" t="str">
        <f>IF(_tzyy_month_day!B333="","",_tzyy_month_day!B333)</f>
        <v/>
      </c>
      <c r="AM337" s="465" t="str">
        <f>IF(_tzyy_month_day!C333="","",_tzyy_month_day!C333)</f>
        <v/>
      </c>
      <c r="AN337" s="466" t="str">
        <f>IF(_tag_month_day!CG333="","",_tag_month_day!CG333)</f>
        <v/>
      </c>
      <c r="AO337" s="466" t="str">
        <f>IF(_tag_month_day!CH333="","",_tag_month_day!CH333)</f>
        <v/>
      </c>
      <c r="AP337" s="486" t="e">
        <f t="shared" si="1988"/>
        <v>#VALUE!</v>
      </c>
      <c r="AQ337" s="487" t="str">
        <f>IF(_tag_month_day!J333="","",_tag_month_day!J333/100)</f>
        <v/>
      </c>
      <c r="AR337" s="488">
        <f t="shared" si="1989"/>
        <v>1.3</v>
      </c>
      <c r="AS337" s="489" t="e">
        <f t="shared" si="1940"/>
        <v>#VALUE!</v>
      </c>
      <c r="AT337" s="489">
        <f t="shared" si="1990"/>
        <v>0</v>
      </c>
      <c r="AU337" s="490" t="str">
        <f>IF(_tag_month_day!K333="","",_tag_month_day!K333)</f>
        <v/>
      </c>
      <c r="AV337" s="491" t="str">
        <f>IF(_tag_month_day!L333="","",_tag_month_day!L333/100)</f>
        <v/>
      </c>
      <c r="AW337" s="420">
        <f t="shared" si="1912"/>
        <v>0</v>
      </c>
      <c r="AX337" s="420">
        <f t="shared" si="1991"/>
        <v>0</v>
      </c>
      <c r="AY337" s="420" t="str">
        <f>IF(_tag_month_day!M333="","",_tag_month_day!M333/100)</f>
        <v/>
      </c>
      <c r="AZ337" s="420" t="str">
        <f>IF(_tag_month_day!N333="","",_tag_month_day!N333/100)</f>
        <v/>
      </c>
      <c r="BA337" s="420" t="str">
        <f>IF(_tag_month_day!O333="","",_tag_month_day!O333/100)</f>
        <v/>
      </c>
      <c r="BB337" s="496" t="str">
        <f>IF(_tag_month_day!P333="","",_tag_month_day!P333/100)</f>
        <v/>
      </c>
      <c r="BC337" s="496">
        <f t="shared" si="1992"/>
        <v>0</v>
      </c>
      <c r="BD337" s="496" t="str">
        <f>IF(_tag_month_day!Q333="","",_tag_month_day!Q333/100)</f>
        <v/>
      </c>
      <c r="BE337" s="510" t="str">
        <f>IF(_tag_month_day!R333="","",_tag_month_day!R333/100)</f>
        <v/>
      </c>
      <c r="BF337" s="413" t="str">
        <f>IF(_tag_month_day!CC333="","",_tag_month_day!CC333/100)</f>
        <v/>
      </c>
      <c r="BG337" s="511" t="e">
        <f t="shared" si="1941"/>
        <v>#VALUE!</v>
      </c>
      <c r="BH337" s="198">
        <f t="shared" si="1942"/>
        <v>0</v>
      </c>
      <c r="BI337" s="512" t="e">
        <f>IF(CX337=0,BI336,(DK337*查询!$R$5+DL337*查询!$Q$5+DM337*查询!$N$5+DN337*查询!$O$5+DO337*查询!$P$5)*AF337/CX337)</f>
        <v>#VALUE!</v>
      </c>
      <c r="BJ337" s="512" t="e">
        <f>IF(CX337=0,BJ336,(DP337*查询!$S$5+DQ337*查询!$T$5+DR337*查询!$U$5)*AF337/CX337)</f>
        <v>#VALUE!</v>
      </c>
      <c r="BK337" s="512">
        <f t="shared" si="1993"/>
        <v>1</v>
      </c>
      <c r="BL337" s="513" t="str">
        <f>IF(_cfyc_month_day!A333="","",_cfyc_month_day!A333)</f>
        <v/>
      </c>
      <c r="BM337" s="513" t="str">
        <f>IF(_cfyc_month_day!B333="","",_cfyc_month_day!B333)</f>
        <v/>
      </c>
      <c r="BN337" s="513" t="str">
        <f>IF(_cfyc_month_day!C333="","",_cfyc_month_day!C333)</f>
        <v/>
      </c>
      <c r="BO337" s="522" t="str">
        <f>IF(_cfyc_month_day!D333="","",_cfyc_month_day!D333)</f>
        <v/>
      </c>
      <c r="BP337" s="522" t="str">
        <f>IF(_cfyc_month_day!E333="","",_cfyc_month_day!E333)</f>
        <v/>
      </c>
      <c r="BQ337" s="522" t="str">
        <f>IF(_cfyc_month_day!F333="","",_cfyc_month_day!F333)</f>
        <v/>
      </c>
      <c r="BR337" s="513" t="str">
        <f>IF(_tag_month_day!T333="","",_tag_month_day!T333)</f>
        <v/>
      </c>
      <c r="BS337" s="513" t="str">
        <f>IF(_tag_month_day!U333="","",_tag_month_day!U333)</f>
        <v/>
      </c>
      <c r="BT337" s="523" t="str">
        <f t="shared" si="1994"/>
        <v/>
      </c>
      <c r="BU337" s="223" t="str">
        <f>IF(_tag_month_day!V333="","",_tag_month_day!V333)</f>
        <v/>
      </c>
      <c r="BV337" s="206" t="str">
        <f>IF(_tag_month_day!W333="","",_tag_month_day!W333)</f>
        <v/>
      </c>
      <c r="BW337" s="540" t="str">
        <f>IF(_tag_month_day!X333="","",_tag_month_day!X333)</f>
        <v/>
      </c>
      <c r="BX337" s="540" t="str">
        <f>IF(_tag_month_day!Y333="","",_tag_month_day!Y333)</f>
        <v/>
      </c>
      <c r="BY337" s="541">
        <f ca="1" t="shared" si="1995"/>
        <v>43630.9166666659</v>
      </c>
      <c r="BZ337" s="542"/>
      <c r="CA337" s="543" t="str">
        <f>IF(_jhy2_month_day!A333="","",_jhy2_month_day!A333)</f>
        <v/>
      </c>
      <c r="CB337" s="464" t="str">
        <f>IF(_jhy2_month_day!B333="","",_jhy2_month_day!B333)</f>
        <v/>
      </c>
      <c r="CC337" s="464" t="str">
        <f>IF(_jhy2_month_day!C333="","",_jhy2_month_day!C333)</f>
        <v/>
      </c>
      <c r="CD337" s="464" t="str">
        <f>IF(_jhy2_month_day!D333="","",_jhy2_month_day!D333)</f>
        <v/>
      </c>
      <c r="CE337" s="464" t="str">
        <f>IF(_jhy2_month_day!E333="","",_jhy2_month_day!E333)</f>
        <v/>
      </c>
      <c r="CF337" s="464" t="str">
        <f>IF(_jhy2_month_day!F333="","",_jhy2_month_day!F333)</f>
        <v/>
      </c>
      <c r="CG337" s="464" t="str">
        <f>IF(_jhy2_month_day!G333="","",_jhy2_month_day!G333)</f>
        <v/>
      </c>
      <c r="CH337" s="464" t="str">
        <f>IF(_jhy2_month_day!H333="","",_jhy2_month_day!H333)</f>
        <v/>
      </c>
      <c r="CI337" s="464" t="str">
        <f>IF(_jhy2_month_day!I333="","",_jhy2_month_day!I333)</f>
        <v/>
      </c>
      <c r="CJ337" s="464" t="str">
        <f>IF(_jhy2_month_day!J333="","",_jhy2_month_day!J333)</f>
        <v/>
      </c>
      <c r="CK337" s="464" t="str">
        <f>IF(_jhy2_month_day!K333="","",_jhy2_month_day!K333)</f>
        <v/>
      </c>
      <c r="CL337" s="562" t="str">
        <f>IF(_jhy2_month_day!L333="","",_jhy2_month_day!L333)</f>
        <v/>
      </c>
      <c r="CM337" s="562" t="str">
        <f>IF(_jhy2_month_day!M333="","",_jhy2_month_day!M333)</f>
        <v/>
      </c>
      <c r="CN337" s="562" t="str">
        <f>IF(_jhy2_month_day!N333="","",_jhy2_month_day!N333)</f>
        <v/>
      </c>
      <c r="CO337" s="562" t="str">
        <f>IF(_jhy2_month_day!O333="","",_jhy2_month_day!O333)</f>
        <v/>
      </c>
      <c r="CP337" s="562" t="str">
        <f>IF(_jhy2_month_day!P333="","",_jhy2_month_day!P333)</f>
        <v/>
      </c>
      <c r="CQ337" s="562" t="str">
        <f>IF(_jhy2_month_day!Q333="","",_jhy2_month_day!Q333)</f>
        <v/>
      </c>
      <c r="CR337" s="563" t="str">
        <f>IF(_jhy2_month_day!R333="","",_jhy2_month_day!R333)</f>
        <v/>
      </c>
      <c r="CS337" s="576" t="str">
        <f>IF(_jhy2_month_day!S333="","",_jhy2_month_day!S333)</f>
        <v/>
      </c>
      <c r="CT337" s="562" t="str">
        <f>IF(_jhy2_month_day!T333="","",_jhy2_month_day!T333)</f>
        <v/>
      </c>
      <c r="CU337" s="577" t="e">
        <f t="shared" si="1943"/>
        <v>#VALUE!</v>
      </c>
      <c r="CV337" s="198" t="e">
        <f t="shared" si="1944"/>
        <v>#VALUE!</v>
      </c>
      <c r="CW337" s="192" t="e">
        <f t="shared" si="1945"/>
        <v>#VALUE!</v>
      </c>
      <c r="CX337" s="192" t="e">
        <f t="shared" si="1946"/>
        <v>#VALUE!</v>
      </c>
      <c r="CY337" s="202" t="e">
        <f t="shared" si="1947"/>
        <v>#VALUE!</v>
      </c>
      <c r="CZ337" s="192" t="e">
        <f t="shared" ref="CZ337:DI337" si="2064">$AJ337*EF337</f>
        <v>#VALUE!</v>
      </c>
      <c r="DA337" s="192" t="e">
        <f t="shared" si="2064"/>
        <v>#VALUE!</v>
      </c>
      <c r="DB337" s="192" t="e">
        <f t="shared" si="2064"/>
        <v>#VALUE!</v>
      </c>
      <c r="DC337" s="192" t="e">
        <f t="shared" si="2064"/>
        <v>#VALUE!</v>
      </c>
      <c r="DD337" s="192" t="e">
        <f t="shared" si="2064"/>
        <v>#VALUE!</v>
      </c>
      <c r="DE337" s="192" t="e">
        <f t="shared" si="2064"/>
        <v>#VALUE!</v>
      </c>
      <c r="DF337" s="192" t="e">
        <f t="shared" si="2064"/>
        <v>#VALUE!</v>
      </c>
      <c r="DG337" s="192" t="e">
        <f t="shared" si="2064"/>
        <v>#VALUE!</v>
      </c>
      <c r="DH337" s="192" t="e">
        <f t="shared" si="2064"/>
        <v>#VALUE!</v>
      </c>
      <c r="DI337" s="192" t="e">
        <f t="shared" si="2064"/>
        <v>#VALUE!</v>
      </c>
      <c r="DJ337" s="192" t="e">
        <f t="shared" si="1949"/>
        <v>#VALUE!</v>
      </c>
      <c r="DK337" s="192" t="e">
        <f t="shared" si="1950"/>
        <v>#VALUE!</v>
      </c>
      <c r="DL337" s="192" t="e">
        <f t="shared" si="1951"/>
        <v>#VALUE!</v>
      </c>
      <c r="DM337" s="192" t="e">
        <f t="shared" si="1952"/>
        <v>#VALUE!</v>
      </c>
      <c r="DN337" s="192" t="e">
        <f t="shared" si="1953"/>
        <v>#VALUE!</v>
      </c>
      <c r="DO337" s="192" t="e">
        <f t="shared" si="1954"/>
        <v>#VALUE!</v>
      </c>
      <c r="DP337" s="192" t="e">
        <f t="shared" si="1955"/>
        <v>#VALUE!</v>
      </c>
      <c r="DQ337" s="192" t="e">
        <f t="shared" si="1956"/>
        <v>#VALUE!</v>
      </c>
      <c r="DR337" s="192" t="e">
        <f t="shared" si="1957"/>
        <v>#VALUE!</v>
      </c>
      <c r="DS337" s="192" t="e">
        <f t="shared" si="1958"/>
        <v>#VALUE!</v>
      </c>
      <c r="DT337" s="192" t="e">
        <f t="shared" si="1959"/>
        <v>#VALUE!</v>
      </c>
      <c r="DU337" s="192" t="e">
        <f t="shared" si="1960"/>
        <v>#VALUE!</v>
      </c>
      <c r="DV337" s="198" t="e">
        <f t="shared" si="1961"/>
        <v>#VALUE!</v>
      </c>
      <c r="DW337" s="198" t="e">
        <f t="shared" si="1962"/>
        <v>#DIV/0!</v>
      </c>
      <c r="DX337" s="198" t="e">
        <f t="shared" si="1963"/>
        <v>#DIV/0!</v>
      </c>
      <c r="DY337" s="198" t="e">
        <f t="shared" si="1964"/>
        <v>#VALUE!</v>
      </c>
      <c r="DZ337" s="198" t="e">
        <f t="shared" si="1965"/>
        <v>#VALUE!</v>
      </c>
      <c r="EA337" s="198" t="e">
        <f t="shared" si="1966"/>
        <v>#VALUE!</v>
      </c>
      <c r="EB337" s="198" t="e">
        <f t="shared" si="1967"/>
        <v>#VALUE!</v>
      </c>
      <c r="EC337" s="198" t="e">
        <f t="shared" si="1968"/>
        <v>#DIV/0!</v>
      </c>
      <c r="ED337" s="198" t="e">
        <f t="shared" si="1969"/>
        <v>#VALUE!</v>
      </c>
      <c r="EE337" s="198" t="e">
        <f t="shared" si="1970"/>
        <v>#VALUE!</v>
      </c>
      <c r="EF337" s="198" t="e">
        <f t="shared" ref="EF337:EO337" si="2065">DV337/SUM($DV337:$EE337)</f>
        <v>#VALUE!</v>
      </c>
      <c r="EG337" s="198" t="e">
        <f t="shared" si="2065"/>
        <v>#DIV/0!</v>
      </c>
      <c r="EH337" s="198" t="e">
        <f t="shared" si="2065"/>
        <v>#DIV/0!</v>
      </c>
      <c r="EI337" s="198" t="e">
        <f t="shared" si="2065"/>
        <v>#VALUE!</v>
      </c>
      <c r="EJ337" s="198" t="e">
        <f t="shared" si="2065"/>
        <v>#VALUE!</v>
      </c>
      <c r="EK337" s="198" t="e">
        <f t="shared" si="2065"/>
        <v>#VALUE!</v>
      </c>
      <c r="EL337" s="198" t="e">
        <f t="shared" si="2065"/>
        <v>#VALUE!</v>
      </c>
      <c r="EM337" s="198" t="e">
        <f t="shared" si="2065"/>
        <v>#DIV/0!</v>
      </c>
      <c r="EN337" s="198" t="e">
        <f t="shared" si="2065"/>
        <v>#VALUE!</v>
      </c>
      <c r="EO337" s="198" t="e">
        <f t="shared" si="2065"/>
        <v>#VALUE!</v>
      </c>
      <c r="EP337" s="511">
        <f t="shared" ref="EP337:EW337" si="2066">EP336</f>
        <v>0.08</v>
      </c>
      <c r="EQ337" s="511">
        <f t="shared" si="2066"/>
        <v>0.015</v>
      </c>
      <c r="ER337" s="511">
        <f t="shared" si="2066"/>
        <v>0.015</v>
      </c>
      <c r="ES337" s="511">
        <f t="shared" si="2066"/>
        <v>0.015</v>
      </c>
      <c r="ET337" s="511">
        <f t="shared" si="2066"/>
        <v>0.015</v>
      </c>
      <c r="EU337" s="511">
        <f t="shared" si="2066"/>
        <v>0.09</v>
      </c>
      <c r="EV337" s="511">
        <f t="shared" si="2066"/>
        <v>0.09</v>
      </c>
      <c r="EW337" s="511">
        <f t="shared" si="2066"/>
        <v>0.09</v>
      </c>
      <c r="EX337" s="420" t="str">
        <f>IF(_tag_month_day!AS333="","",_tag_month_day!AS333/100)</f>
        <v/>
      </c>
      <c r="EY337" s="420" t="str">
        <f>IF(_tag_month_day!AT333="","",_tag_month_day!AT333/100)</f>
        <v/>
      </c>
      <c r="EZ337" s="420" t="str">
        <f>IF(_tag_month_day!AU333="","",_tag_month_day!AU333/100)</f>
        <v/>
      </c>
      <c r="FA337" s="420" t="str">
        <f>IF(_tag_month_day!AV333="","",_tag_month_day!AV333/100)</f>
        <v/>
      </c>
      <c r="FB337" s="420" t="str">
        <f>IF(_tag_month_day!AW333="","",_tag_month_day!AW333/100)</f>
        <v/>
      </c>
      <c r="FC337" s="420" t="str">
        <f>IF(_tag_month_day!AX333="","",_tag_month_day!AX333/100)</f>
        <v/>
      </c>
      <c r="FD337" s="510">
        <f t="shared" si="1999"/>
        <v>0.33</v>
      </c>
      <c r="FE337" s="510">
        <f t="shared" si="2000"/>
        <v>0.19</v>
      </c>
      <c r="FF337" s="510">
        <f t="shared" si="2001"/>
        <v>0.003</v>
      </c>
      <c r="FG337" s="510">
        <f t="shared" si="2002"/>
        <v>0</v>
      </c>
      <c r="FH337" s="603">
        <f t="shared" si="2003"/>
        <v>0.0001</v>
      </c>
      <c r="FI337" s="510">
        <f t="shared" ref="FI337:FR337" si="2067">FI336</f>
        <v>0.41</v>
      </c>
      <c r="FJ337" s="510">
        <f t="shared" si="2067"/>
        <v>0.11</v>
      </c>
      <c r="FK337" s="510">
        <f t="shared" si="2067"/>
        <v>0.015</v>
      </c>
      <c r="FL337" s="510">
        <f t="shared" si="2067"/>
        <v>0</v>
      </c>
      <c r="FM337" s="603">
        <f t="shared" si="2067"/>
        <v>0.0001</v>
      </c>
      <c r="FN337" s="510" t="str">
        <f>IF(_tag_month_day!AY333="","",_tag_month_day!AY333/100)</f>
        <v/>
      </c>
      <c r="FO337" s="510" t="str">
        <f>IF(_tag_month_day!AZ333="","",_tag_month_day!AZ333/100)</f>
        <v/>
      </c>
      <c r="FP337" s="510" t="str">
        <f>IF(_tag_month_day!BA333="","",_tag_month_day!BA333/100)</f>
        <v/>
      </c>
      <c r="FQ337" s="510" t="str">
        <f>IF(_tag_month_day!BB333="","",_tag_month_day!BB333/100)</f>
        <v/>
      </c>
      <c r="FR337" s="603" t="str">
        <f>IF(_tag_month_day!BC333="","",_tag_month_day!BC333/100)</f>
        <v/>
      </c>
      <c r="FS337" s="510" t="str">
        <f>IF(_tag_month_day!BD333="","",_tag_month_day!BD333/100)</f>
        <v/>
      </c>
      <c r="FT337" s="510" t="str">
        <f>IF(_tag_month_day!BE333="","",_tag_month_day!BE333/100)</f>
        <v/>
      </c>
      <c r="FU337" s="510" t="str">
        <f>IF(_tag_month_day!BF333="","",_tag_month_day!BF333/100)</f>
        <v/>
      </c>
      <c r="FV337" s="510" t="str">
        <f>IF(_tag_month_day!BG333="","",_tag_month_day!BG333/100)</f>
        <v/>
      </c>
      <c r="FW337" s="603" t="str">
        <f>IF(_tag_month_day!BH333="","",_tag_month_day!BH333/100)</f>
        <v/>
      </c>
      <c r="FX337" s="510" t="str">
        <f>IF(_tag_month_day!BI333="","",_tag_month_day!BI333/100)</f>
        <v/>
      </c>
      <c r="FY337" s="510" t="str">
        <f>IF(_tag_month_day!BJ333="","",_tag_month_day!BJ333/100)</f>
        <v/>
      </c>
      <c r="FZ337" s="605" t="str">
        <f>IF(_tag_month_day!BK333="","",_tag_month_day!BK333/100)</f>
        <v/>
      </c>
      <c r="GA337" s="510" t="str">
        <f>IF(_tag_month_day!BL333="","",_tag_month_day!BL333/100)</f>
        <v/>
      </c>
      <c r="GB337" s="603" t="str">
        <f>IF(_tag_month_day!BM333="","",_tag_month_day!BM333/100)</f>
        <v/>
      </c>
      <c r="GC337" s="420" t="str">
        <f>IF(_tag_month_day!BN333="","",_tag_month_day!BN333/100)</f>
        <v/>
      </c>
      <c r="GD337" s="420" t="str">
        <f>IF(_tag_month_day!BO333="","",_tag_month_day!BO333/100)</f>
        <v/>
      </c>
      <c r="GE337" s="420" t="str">
        <f>IF(_tag_month_day!BP333="","",_tag_month_day!BP333/100)</f>
        <v/>
      </c>
      <c r="GF337" s="420" t="str">
        <f>IF(_tag_month_day!BQ333="","",_tag_month_day!BQ333/100)</f>
        <v/>
      </c>
      <c r="GG337" s="420" t="str">
        <f>IF(_tag_month_day!BR333="","",_tag_month_day!BR333/100)</f>
        <v/>
      </c>
      <c r="GH337" s="420" t="str">
        <f>IF(_tag_month_day!BS333="","",_tag_month_day!BS333/100)</f>
        <v/>
      </c>
      <c r="GI337" s="603" t="str">
        <f>IF(_tag_month_day!BT333="","",_tag_month_day!BT333/100)</f>
        <v/>
      </c>
      <c r="GJ337" s="612" t="str">
        <f>IF(_tag_month_day!BU333="","",_tag_month_day!BU333/100)</f>
        <v/>
      </c>
      <c r="GK337" s="620" t="str">
        <f>IF(_tag_month_day!BV333="",IF(_rlcf_month_day!A$2="","",_rlcf_month_day!A$2/100),_tag_month_day!BV333/100)</f>
        <v/>
      </c>
      <c r="GL337" s="620" t="str">
        <f>IF(_tag_month_day!BW333="",IF(_rlcf_month_day!B$2="","",_rlcf_month_day!B$2/100),_tag_month_day!BW333/100)</f>
        <v/>
      </c>
      <c r="GM337" s="621" t="str">
        <f>IF(_tag_month_day!BX333="",IF(_rlcf_month_day!C$2="","",_rlcf_month_day!C$2/100),_tag_month_day!BX333/100)</f>
        <v/>
      </c>
      <c r="GN337" s="620" t="str">
        <f>IF(_tag_month_day!BV333="",IF(_rlcf_month_day!A$2="","",_rlcf_month_day!A$2/100),_tag_month_day!BV333/100)</f>
        <v/>
      </c>
      <c r="GO337" s="620" t="str">
        <f>IF(_tag_month_day!BW333="",IF(_rlcf_month_day!B$2="","",_rlcf_month_day!B$2/100),_tag_month_day!BW333/100)</f>
        <v/>
      </c>
      <c r="GP337" s="620" t="str">
        <f>IF(_tag_month_day!CD333="",IF(_rlcf_month_day!E$2="","",_rlcf_month_day!E$2/100),_tag_month_day!CD333/100)</f>
        <v/>
      </c>
      <c r="GQ337" s="620" t="str">
        <f>IF(_tag_month_day!CE333="",IF(_rlcf_month_day!F$2="","",_rlcf_month_day!F$2/100),_tag_month_day!CE333/100)</f>
        <v/>
      </c>
      <c r="GR337" s="621" t="str">
        <f>IF(_tag_month_day!CF333="",IF(_rlcf_month_day!G$2="","",_rlcf_month_day!G$2/100),_tag_month_day!CF333/100)</f>
        <v/>
      </c>
      <c r="GS337" s="626">
        <f t="shared" ref="GS337:HH337" si="2068">GS336</f>
        <v>0.953</v>
      </c>
      <c r="GT337" s="626">
        <f t="shared" si="2068"/>
        <v>0.55</v>
      </c>
      <c r="GU337" s="626">
        <f t="shared" si="2068"/>
        <v>0.55</v>
      </c>
      <c r="GV337" s="626">
        <f t="shared" si="2068"/>
        <v>0.55</v>
      </c>
      <c r="GW337" s="626">
        <f t="shared" si="2068"/>
        <v>0.5</v>
      </c>
      <c r="GX337" s="626">
        <f t="shared" si="2068"/>
        <v>0.935</v>
      </c>
      <c r="GY337" s="626">
        <f t="shared" si="2068"/>
        <v>0.15</v>
      </c>
      <c r="GZ337" s="626">
        <f t="shared" si="2068"/>
        <v>1</v>
      </c>
      <c r="HA337" s="632">
        <f t="shared" si="2068"/>
        <v>0.047</v>
      </c>
      <c r="HB337" s="632">
        <f t="shared" si="2068"/>
        <v>0.45</v>
      </c>
      <c r="HC337" s="632">
        <f t="shared" si="2068"/>
        <v>0.45</v>
      </c>
      <c r="HD337" s="632">
        <f t="shared" si="2068"/>
        <v>0.45</v>
      </c>
      <c r="HE337" s="632">
        <f t="shared" si="2068"/>
        <v>0.5</v>
      </c>
      <c r="HF337" s="632">
        <f t="shared" si="2068"/>
        <v>0.065</v>
      </c>
      <c r="HG337" s="632">
        <f t="shared" si="2068"/>
        <v>0.85</v>
      </c>
      <c r="HH337" s="632">
        <f t="shared" si="2068"/>
        <v>0</v>
      </c>
      <c r="HI337" s="68">
        <f t="shared" si="1975"/>
        <v>0</v>
      </c>
      <c r="HJ337" s="68" t="e">
        <f t="shared" si="2006"/>
        <v>#VALUE!</v>
      </c>
      <c r="HK337" s="202">
        <f t="shared" si="2007"/>
        <v>0.85</v>
      </c>
      <c r="HL337" s="464">
        <f t="shared" si="2008"/>
        <v>550000</v>
      </c>
      <c r="HM337" s="464">
        <f t="shared" si="2009"/>
        <v>480000</v>
      </c>
      <c r="HN337" s="192" t="e">
        <f t="shared" si="1976"/>
        <v>#VALUE!</v>
      </c>
      <c r="HO337" s="192" t="e">
        <f>HN337*HK337*$HO$2/HL337*1000000</f>
        <v>#VALUE!</v>
      </c>
      <c r="HP337" s="192" t="e">
        <f>HN337*HK337*$HP$2/HM337*1000000</f>
        <v>#VALUE!</v>
      </c>
    </row>
    <row r="338" customFormat="1" spans="1:224">
      <c r="A338" s="381">
        <v>333</v>
      </c>
      <c r="B338" s="54">
        <f ca="1" t="shared" si="2010"/>
        <v>43630</v>
      </c>
      <c r="C338" s="57">
        <f t="shared" si="2011"/>
        <v>0.0416666666666667</v>
      </c>
      <c r="D338" s="68" t="str">
        <f ca="1" t="shared" si="1977"/>
        <v>中班</v>
      </c>
      <c r="E338" s="68" t="str">
        <f ca="1" t="shared" si="1978"/>
        <v>甲</v>
      </c>
      <c r="F338" s="68">
        <f ca="1">SUMPRODUCT((成本日报!$A$3:$A$95=计划!B338)*(成本日报!$B$3:$B$95=计划!$D338),成本日报!$C$3:$C$95)</f>
        <v>1</v>
      </c>
      <c r="G338" s="382">
        <f ca="1" t="shared" si="2012"/>
        <v>43630.8333333325</v>
      </c>
      <c r="H338" s="382">
        <f ca="1" t="shared" si="1979"/>
        <v>43630.840277777</v>
      </c>
      <c r="I338" s="382">
        <f ca="1" t="shared" si="1980"/>
        <v>43630.8458333325</v>
      </c>
      <c r="J338" s="382">
        <f ca="1" t="shared" si="1981"/>
        <v>43630.8749999992</v>
      </c>
      <c r="K338" s="382">
        <f ca="1" t="shared" si="1982"/>
        <v>43630.9374999992</v>
      </c>
      <c r="L338" s="382">
        <f ca="1" t="shared" si="1983"/>
        <v>43630.9583333325</v>
      </c>
      <c r="M338" s="398" t="str">
        <f>IF(_tag_month_day!A334="","",_tag_month_day!A334)</f>
        <v/>
      </c>
      <c r="N338" s="398" t="str">
        <f>IF(_tag_month_day!B334="","",_tag_month_day!B334)</f>
        <v/>
      </c>
      <c r="O338" s="399" t="e">
        <f t="shared" si="1984"/>
        <v>#VALUE!</v>
      </c>
      <c r="P338" s="398" t="str">
        <f>IF(_tag_month_day!C334="","",_tag_month_day!C334)</f>
        <v/>
      </c>
      <c r="Q338" s="398" t="str">
        <f>IF(_tag_month_day!D334="","",_tag_month_day!D334)</f>
        <v/>
      </c>
      <c r="R338" s="416">
        <f>IF(_tag_month_day!CB334="",R337,_tag_month_day!CB334/100)</f>
        <v>0.07</v>
      </c>
      <c r="S338" s="417" t="str">
        <f>IF(_tag_month_day!E334="","",_tag_month_day!E334)</f>
        <v/>
      </c>
      <c r="T338" s="417" t="str">
        <f>IF(_tag_month_day!F334="","",_tag_month_day!F334)</f>
        <v/>
      </c>
      <c r="U338" s="418" t="e">
        <f t="shared" si="1938"/>
        <v>#VALUE!</v>
      </c>
      <c r="V338" s="53" t="e">
        <f t="shared" si="1939"/>
        <v>#VALUE!</v>
      </c>
      <c r="W338" s="419" t="str">
        <f>IF(_jhy_month_day!A334="","",_jhy_month_day!A334)</f>
        <v/>
      </c>
      <c r="X338" s="420" t="str">
        <f>IF(_jhy_month_day!B334="","",_jhy_month_day!B334/100)</f>
        <v/>
      </c>
      <c r="Y338" s="420" t="str">
        <f>IF(_jhy_month_day!C334="","",_jhy_month_day!C334/100)</f>
        <v/>
      </c>
      <c r="Z338" s="439">
        <f t="shared" si="2028"/>
        <v>84</v>
      </c>
      <c r="AA338" s="440" t="str">
        <f>IF(_tag_month_day!G334="","",_tag_month_day!G334/100)</f>
        <v/>
      </c>
      <c r="AB338" s="440" t="str">
        <f>IF(_tag_month_day!H334="","",_tag_month_day!H334/100)</f>
        <v/>
      </c>
      <c r="AC338" s="193">
        <f t="shared" si="1985"/>
        <v>1.59963432013121</v>
      </c>
      <c r="AD338" s="441" t="str">
        <f t="shared" si="1986"/>
        <v/>
      </c>
      <c r="AE338" s="442" t="str">
        <f t="shared" si="1987"/>
        <v/>
      </c>
      <c r="AF338" s="443">
        <v>1</v>
      </c>
      <c r="AG338" s="68" t="str">
        <f>IF(_duihao_month_day!A334="","",_duihao_month_day!A334)</f>
        <v/>
      </c>
      <c r="AH338" s="463">
        <f>IF(_gyk_month_day!B334="",AH337,_gyk_month_day!B334)</f>
        <v>820</v>
      </c>
      <c r="AI338" s="464"/>
      <c r="AJ338" s="68" t="str">
        <f>IF(_tag_month_day!I334="","",_tag_month_day!I334)</f>
        <v/>
      </c>
      <c r="AK338" s="465" t="str">
        <f>IF(_tzyy_month_day!A334="","",_tzyy_month_day!A334)</f>
        <v/>
      </c>
      <c r="AL338" s="465" t="str">
        <f>IF(_tzyy_month_day!B334="","",_tzyy_month_day!B334)</f>
        <v/>
      </c>
      <c r="AM338" s="465" t="str">
        <f>IF(_tzyy_month_day!C334="","",_tzyy_month_day!C334)</f>
        <v/>
      </c>
      <c r="AN338" s="466" t="str">
        <f>IF(_tag_month_day!CG334="","",_tag_month_day!CG334)</f>
        <v/>
      </c>
      <c r="AO338" s="466" t="str">
        <f>IF(_tag_month_day!CH334="","",_tag_month_day!CH334)</f>
        <v/>
      </c>
      <c r="AP338" s="486" t="e">
        <f t="shared" si="1988"/>
        <v>#VALUE!</v>
      </c>
      <c r="AQ338" s="487" t="str">
        <f>IF(_tag_month_day!J334="","",_tag_month_day!J334/100)</f>
        <v/>
      </c>
      <c r="AR338" s="488">
        <f t="shared" si="1989"/>
        <v>1.3</v>
      </c>
      <c r="AS338" s="489" t="e">
        <f t="shared" si="1940"/>
        <v>#VALUE!</v>
      </c>
      <c r="AT338" s="489">
        <f t="shared" si="1990"/>
        <v>0</v>
      </c>
      <c r="AU338" s="490" t="str">
        <f>IF(_tag_month_day!K334="","",_tag_month_day!K334)</f>
        <v/>
      </c>
      <c r="AV338" s="491" t="str">
        <f>IF(_tag_month_day!L334="","",_tag_month_day!L334/100)</f>
        <v/>
      </c>
      <c r="AW338" s="420">
        <f t="shared" si="1912"/>
        <v>0</v>
      </c>
      <c r="AX338" s="420">
        <f t="shared" si="1991"/>
        <v>0</v>
      </c>
      <c r="AY338" s="420" t="str">
        <f>IF(_tag_month_day!M334="","",_tag_month_day!M334/100)</f>
        <v/>
      </c>
      <c r="AZ338" s="420" t="str">
        <f>IF(_tag_month_day!N334="","",_tag_month_day!N334/100)</f>
        <v/>
      </c>
      <c r="BA338" s="420" t="str">
        <f>IF(_tag_month_day!O334="","",_tag_month_day!O334/100)</f>
        <v/>
      </c>
      <c r="BB338" s="496" t="str">
        <f>IF(_tag_month_day!P334="","",_tag_month_day!P334/100)</f>
        <v/>
      </c>
      <c r="BC338" s="496">
        <f t="shared" si="1992"/>
        <v>0</v>
      </c>
      <c r="BD338" s="496" t="str">
        <f>IF(_tag_month_day!Q334="","",_tag_month_day!Q334/100)</f>
        <v/>
      </c>
      <c r="BE338" s="510" t="str">
        <f>IF(_tag_month_day!R334="","",_tag_month_day!R334/100)</f>
        <v/>
      </c>
      <c r="BF338" s="413" t="str">
        <f>IF(_tag_month_day!CC334="","",_tag_month_day!CC334/100)</f>
        <v/>
      </c>
      <c r="BG338" s="511" t="e">
        <f t="shared" si="1941"/>
        <v>#VALUE!</v>
      </c>
      <c r="BH338" s="198">
        <f t="shared" si="1942"/>
        <v>0</v>
      </c>
      <c r="BI338" s="512" t="e">
        <f>IF(CX338=0,BI337,(DK338*查询!$R$5+DL338*查询!$Q$5+DM338*查询!$N$5+DN338*查询!$O$5+DO338*查询!$P$5)*AF338/CX338)</f>
        <v>#VALUE!</v>
      </c>
      <c r="BJ338" s="512" t="e">
        <f>IF(CX338=0,BJ337,(DP338*查询!$S$5+DQ338*查询!$T$5+DR338*查询!$U$5)*AF338/CX338)</f>
        <v>#VALUE!</v>
      </c>
      <c r="BK338" s="512">
        <f t="shared" si="1993"/>
        <v>1</v>
      </c>
      <c r="BL338" s="513" t="str">
        <f>IF(_cfyc_month_day!A334="","",_cfyc_month_day!A334)</f>
        <v/>
      </c>
      <c r="BM338" s="513" t="str">
        <f>IF(_cfyc_month_day!B334="","",_cfyc_month_day!B334)</f>
        <v/>
      </c>
      <c r="BN338" s="513" t="str">
        <f>IF(_cfyc_month_day!C334="","",_cfyc_month_day!C334)</f>
        <v/>
      </c>
      <c r="BO338" s="522" t="str">
        <f>IF(_cfyc_month_day!D334="","",_cfyc_month_day!D334)</f>
        <v/>
      </c>
      <c r="BP338" s="522" t="str">
        <f>IF(_cfyc_month_day!E334="","",_cfyc_month_day!E334)</f>
        <v/>
      </c>
      <c r="BQ338" s="522" t="str">
        <f>IF(_cfyc_month_day!F334="","",_cfyc_month_day!F334)</f>
        <v/>
      </c>
      <c r="BR338" s="513" t="str">
        <f>IF(_tag_month_day!T334="","",_tag_month_day!T334)</f>
        <v/>
      </c>
      <c r="BS338" s="513" t="str">
        <f>IF(_tag_month_day!U334="","",_tag_month_day!U334)</f>
        <v/>
      </c>
      <c r="BT338" s="523" t="str">
        <f t="shared" si="1994"/>
        <v/>
      </c>
      <c r="BU338" s="223" t="str">
        <f>IF(_tag_month_day!V334="","",_tag_month_day!V334)</f>
        <v/>
      </c>
      <c r="BV338" s="206" t="str">
        <f>IF(_tag_month_day!W334="","",_tag_month_day!W334)</f>
        <v/>
      </c>
      <c r="BW338" s="540" t="str">
        <f>IF(_tag_month_day!X334="","",_tag_month_day!X334)</f>
        <v/>
      </c>
      <c r="BX338" s="540" t="str">
        <f>IF(_tag_month_day!Y334="","",_tag_month_day!Y334)</f>
        <v/>
      </c>
      <c r="BY338" s="541">
        <f ca="1" t="shared" si="1995"/>
        <v>43630.9583333325</v>
      </c>
      <c r="BZ338" s="542"/>
      <c r="CA338" s="543" t="str">
        <f>IF(_jhy2_month_day!A334="","",_jhy2_month_day!A334)</f>
        <v/>
      </c>
      <c r="CB338" s="464" t="str">
        <f>IF(_jhy2_month_day!B334="","",_jhy2_month_day!B334)</f>
        <v/>
      </c>
      <c r="CC338" s="464" t="str">
        <f>IF(_jhy2_month_day!C334="","",_jhy2_month_day!C334)</f>
        <v/>
      </c>
      <c r="CD338" s="464" t="str">
        <f>IF(_jhy2_month_day!D334="","",_jhy2_month_day!D334)</f>
        <v/>
      </c>
      <c r="CE338" s="464" t="str">
        <f>IF(_jhy2_month_day!E334="","",_jhy2_month_day!E334)</f>
        <v/>
      </c>
      <c r="CF338" s="464" t="str">
        <f>IF(_jhy2_month_day!F334="","",_jhy2_month_day!F334)</f>
        <v/>
      </c>
      <c r="CG338" s="464" t="str">
        <f>IF(_jhy2_month_day!G334="","",_jhy2_month_day!G334)</f>
        <v/>
      </c>
      <c r="CH338" s="464" t="str">
        <f>IF(_jhy2_month_day!H334="","",_jhy2_month_day!H334)</f>
        <v/>
      </c>
      <c r="CI338" s="464" t="str">
        <f>IF(_jhy2_month_day!I334="","",_jhy2_month_day!I334)</f>
        <v/>
      </c>
      <c r="CJ338" s="464" t="str">
        <f>IF(_jhy2_month_day!J334="","",_jhy2_month_day!J334)</f>
        <v/>
      </c>
      <c r="CK338" s="464" t="str">
        <f>IF(_jhy2_month_day!K334="","",_jhy2_month_day!K334)</f>
        <v/>
      </c>
      <c r="CL338" s="562" t="str">
        <f>IF(_jhy2_month_day!L334="","",_jhy2_month_day!L334)</f>
        <v/>
      </c>
      <c r="CM338" s="562" t="str">
        <f>IF(_jhy2_month_day!M334="","",_jhy2_month_day!M334)</f>
        <v/>
      </c>
      <c r="CN338" s="562" t="str">
        <f>IF(_jhy2_month_day!N334="","",_jhy2_month_day!N334)</f>
        <v/>
      </c>
      <c r="CO338" s="562" t="str">
        <f>IF(_jhy2_month_day!O334="","",_jhy2_month_day!O334)</f>
        <v/>
      </c>
      <c r="CP338" s="562" t="str">
        <f>IF(_jhy2_month_day!P334="","",_jhy2_month_day!P334)</f>
        <v/>
      </c>
      <c r="CQ338" s="562" t="str">
        <f>IF(_jhy2_month_day!Q334="","",_jhy2_month_day!Q334)</f>
        <v/>
      </c>
      <c r="CR338" s="563" t="str">
        <f>IF(_jhy2_month_day!R334="","",_jhy2_month_day!R334)</f>
        <v/>
      </c>
      <c r="CS338" s="576" t="str">
        <f>IF(_jhy2_month_day!S334="","",_jhy2_month_day!S334)</f>
        <v/>
      </c>
      <c r="CT338" s="562" t="str">
        <f>IF(_jhy2_month_day!T334="","",_jhy2_month_day!T334)</f>
        <v/>
      </c>
      <c r="CU338" s="577" t="e">
        <f t="shared" si="1943"/>
        <v>#VALUE!</v>
      </c>
      <c r="CV338" s="198" t="e">
        <f t="shared" si="1944"/>
        <v>#VALUE!</v>
      </c>
      <c r="CW338" s="192" t="e">
        <f t="shared" si="1945"/>
        <v>#VALUE!</v>
      </c>
      <c r="CX338" s="192" t="e">
        <f t="shared" si="1946"/>
        <v>#VALUE!</v>
      </c>
      <c r="CY338" s="202" t="e">
        <f t="shared" si="1947"/>
        <v>#VALUE!</v>
      </c>
      <c r="CZ338" s="192" t="e">
        <f t="shared" ref="CZ338:DI338" si="2069">$AJ338*EF338</f>
        <v>#VALUE!</v>
      </c>
      <c r="DA338" s="192" t="e">
        <f t="shared" si="2069"/>
        <v>#VALUE!</v>
      </c>
      <c r="DB338" s="192" t="e">
        <f t="shared" si="2069"/>
        <v>#VALUE!</v>
      </c>
      <c r="DC338" s="192" t="e">
        <f t="shared" si="2069"/>
        <v>#VALUE!</v>
      </c>
      <c r="DD338" s="192" t="e">
        <f t="shared" si="2069"/>
        <v>#VALUE!</v>
      </c>
      <c r="DE338" s="192" t="e">
        <f t="shared" si="2069"/>
        <v>#VALUE!</v>
      </c>
      <c r="DF338" s="192" t="e">
        <f t="shared" si="2069"/>
        <v>#VALUE!</v>
      </c>
      <c r="DG338" s="192" t="e">
        <f t="shared" si="2069"/>
        <v>#VALUE!</v>
      </c>
      <c r="DH338" s="192" t="e">
        <f t="shared" si="2069"/>
        <v>#VALUE!</v>
      </c>
      <c r="DI338" s="192" t="e">
        <f t="shared" si="2069"/>
        <v>#VALUE!</v>
      </c>
      <c r="DJ338" s="192" t="e">
        <f t="shared" si="1949"/>
        <v>#VALUE!</v>
      </c>
      <c r="DK338" s="192" t="e">
        <f t="shared" si="1950"/>
        <v>#VALUE!</v>
      </c>
      <c r="DL338" s="192" t="e">
        <f t="shared" si="1951"/>
        <v>#VALUE!</v>
      </c>
      <c r="DM338" s="192" t="e">
        <f t="shared" si="1952"/>
        <v>#VALUE!</v>
      </c>
      <c r="DN338" s="192" t="e">
        <f t="shared" si="1953"/>
        <v>#VALUE!</v>
      </c>
      <c r="DO338" s="192" t="e">
        <f t="shared" si="1954"/>
        <v>#VALUE!</v>
      </c>
      <c r="DP338" s="192" t="e">
        <f t="shared" si="1955"/>
        <v>#VALUE!</v>
      </c>
      <c r="DQ338" s="192" t="e">
        <f t="shared" si="1956"/>
        <v>#VALUE!</v>
      </c>
      <c r="DR338" s="192" t="e">
        <f t="shared" si="1957"/>
        <v>#VALUE!</v>
      </c>
      <c r="DS338" s="192" t="e">
        <f t="shared" si="1958"/>
        <v>#VALUE!</v>
      </c>
      <c r="DT338" s="192" t="e">
        <f t="shared" si="1959"/>
        <v>#VALUE!</v>
      </c>
      <c r="DU338" s="192" t="e">
        <f t="shared" si="1960"/>
        <v>#VALUE!</v>
      </c>
      <c r="DV338" s="198" t="e">
        <f t="shared" si="1961"/>
        <v>#VALUE!</v>
      </c>
      <c r="DW338" s="198" t="e">
        <f t="shared" si="1962"/>
        <v>#DIV/0!</v>
      </c>
      <c r="DX338" s="198" t="e">
        <f t="shared" si="1963"/>
        <v>#DIV/0!</v>
      </c>
      <c r="DY338" s="198" t="e">
        <f t="shared" si="1964"/>
        <v>#VALUE!</v>
      </c>
      <c r="DZ338" s="198" t="e">
        <f t="shared" si="1965"/>
        <v>#VALUE!</v>
      </c>
      <c r="EA338" s="198" t="e">
        <f t="shared" si="1966"/>
        <v>#VALUE!</v>
      </c>
      <c r="EB338" s="198" t="e">
        <f t="shared" si="1967"/>
        <v>#VALUE!</v>
      </c>
      <c r="EC338" s="198" t="e">
        <f t="shared" si="1968"/>
        <v>#DIV/0!</v>
      </c>
      <c r="ED338" s="198" t="e">
        <f t="shared" si="1969"/>
        <v>#VALUE!</v>
      </c>
      <c r="EE338" s="198" t="e">
        <f t="shared" si="1970"/>
        <v>#VALUE!</v>
      </c>
      <c r="EF338" s="198" t="e">
        <f t="shared" ref="EF338:EO338" si="2070">DV338/SUM($DV338:$EE338)</f>
        <v>#VALUE!</v>
      </c>
      <c r="EG338" s="198" t="e">
        <f t="shared" si="2070"/>
        <v>#DIV/0!</v>
      </c>
      <c r="EH338" s="198" t="e">
        <f t="shared" si="2070"/>
        <v>#DIV/0!</v>
      </c>
      <c r="EI338" s="198" t="e">
        <f t="shared" si="2070"/>
        <v>#VALUE!</v>
      </c>
      <c r="EJ338" s="198" t="e">
        <f t="shared" si="2070"/>
        <v>#VALUE!</v>
      </c>
      <c r="EK338" s="198" t="e">
        <f t="shared" si="2070"/>
        <v>#VALUE!</v>
      </c>
      <c r="EL338" s="198" t="e">
        <f t="shared" si="2070"/>
        <v>#VALUE!</v>
      </c>
      <c r="EM338" s="198" t="e">
        <f t="shared" si="2070"/>
        <v>#DIV/0!</v>
      </c>
      <c r="EN338" s="198" t="e">
        <f t="shared" si="2070"/>
        <v>#VALUE!</v>
      </c>
      <c r="EO338" s="198" t="e">
        <f t="shared" si="2070"/>
        <v>#VALUE!</v>
      </c>
      <c r="EP338" s="511">
        <f t="shared" ref="EP338:EW338" si="2071">EP337</f>
        <v>0.08</v>
      </c>
      <c r="EQ338" s="511">
        <f t="shared" si="2071"/>
        <v>0.015</v>
      </c>
      <c r="ER338" s="511">
        <f t="shared" si="2071"/>
        <v>0.015</v>
      </c>
      <c r="ES338" s="511">
        <f t="shared" si="2071"/>
        <v>0.015</v>
      </c>
      <c r="ET338" s="511">
        <f t="shared" si="2071"/>
        <v>0.015</v>
      </c>
      <c r="EU338" s="511">
        <f t="shared" si="2071"/>
        <v>0.09</v>
      </c>
      <c r="EV338" s="511">
        <f t="shared" si="2071"/>
        <v>0.09</v>
      </c>
      <c r="EW338" s="511">
        <f t="shared" si="2071"/>
        <v>0.09</v>
      </c>
      <c r="EX338" s="420" t="str">
        <f>IF(_tag_month_day!AS334="","",_tag_month_day!AS334/100)</f>
        <v/>
      </c>
      <c r="EY338" s="420" t="str">
        <f>IF(_tag_month_day!AT334="","",_tag_month_day!AT334/100)</f>
        <v/>
      </c>
      <c r="EZ338" s="420" t="str">
        <f>IF(_tag_month_day!AU334="","",_tag_month_day!AU334/100)</f>
        <v/>
      </c>
      <c r="FA338" s="420" t="str">
        <f>IF(_tag_month_day!AV334="","",_tag_month_day!AV334/100)</f>
        <v/>
      </c>
      <c r="FB338" s="420" t="str">
        <f>IF(_tag_month_day!AW334="","",_tag_month_day!AW334/100)</f>
        <v/>
      </c>
      <c r="FC338" s="420" t="str">
        <f>IF(_tag_month_day!AX334="","",_tag_month_day!AX334/100)</f>
        <v/>
      </c>
      <c r="FD338" s="510">
        <f t="shared" si="1999"/>
        <v>0.33</v>
      </c>
      <c r="FE338" s="510">
        <f t="shared" si="2000"/>
        <v>0.19</v>
      </c>
      <c r="FF338" s="510">
        <f t="shared" si="2001"/>
        <v>0.003</v>
      </c>
      <c r="FG338" s="510">
        <f t="shared" si="2002"/>
        <v>0</v>
      </c>
      <c r="FH338" s="603">
        <f t="shared" si="2003"/>
        <v>0.0001</v>
      </c>
      <c r="FI338" s="510">
        <f t="shared" ref="FI338:FR338" si="2072">FI337</f>
        <v>0.41</v>
      </c>
      <c r="FJ338" s="510">
        <f t="shared" si="2072"/>
        <v>0.11</v>
      </c>
      <c r="FK338" s="510">
        <f t="shared" si="2072"/>
        <v>0.015</v>
      </c>
      <c r="FL338" s="510">
        <f t="shared" si="2072"/>
        <v>0</v>
      </c>
      <c r="FM338" s="603">
        <f t="shared" si="2072"/>
        <v>0.0001</v>
      </c>
      <c r="FN338" s="510" t="str">
        <f>IF(_tag_month_day!AY334="","",_tag_month_day!AY334/100)</f>
        <v/>
      </c>
      <c r="FO338" s="510" t="str">
        <f>IF(_tag_month_day!AZ334="","",_tag_month_day!AZ334/100)</f>
        <v/>
      </c>
      <c r="FP338" s="510" t="str">
        <f>IF(_tag_month_day!BA334="","",_tag_month_day!BA334/100)</f>
        <v/>
      </c>
      <c r="FQ338" s="510" t="str">
        <f>IF(_tag_month_day!BB334="","",_tag_month_day!BB334/100)</f>
        <v/>
      </c>
      <c r="FR338" s="603" t="str">
        <f>IF(_tag_month_day!BC334="","",_tag_month_day!BC334/100)</f>
        <v/>
      </c>
      <c r="FS338" s="510" t="str">
        <f>IF(_tag_month_day!BD334="","",_tag_month_day!BD334/100)</f>
        <v/>
      </c>
      <c r="FT338" s="510" t="str">
        <f>IF(_tag_month_day!BE334="","",_tag_month_day!BE334/100)</f>
        <v/>
      </c>
      <c r="FU338" s="510" t="str">
        <f>IF(_tag_month_day!BF334="","",_tag_month_day!BF334/100)</f>
        <v/>
      </c>
      <c r="FV338" s="510" t="str">
        <f>IF(_tag_month_day!BG334="","",_tag_month_day!BG334/100)</f>
        <v/>
      </c>
      <c r="FW338" s="603" t="str">
        <f>IF(_tag_month_day!BH334="","",_tag_month_day!BH334/100)</f>
        <v/>
      </c>
      <c r="FX338" s="510" t="str">
        <f>IF(_tag_month_day!BI334="","",_tag_month_day!BI334/100)</f>
        <v/>
      </c>
      <c r="FY338" s="510" t="str">
        <f>IF(_tag_month_day!BJ334="","",_tag_month_day!BJ334/100)</f>
        <v/>
      </c>
      <c r="FZ338" s="605" t="str">
        <f>IF(_tag_month_day!BK334="","",_tag_month_day!BK334/100)</f>
        <v/>
      </c>
      <c r="GA338" s="510" t="str">
        <f>IF(_tag_month_day!BL334="","",_tag_month_day!BL334/100)</f>
        <v/>
      </c>
      <c r="GB338" s="603" t="str">
        <f>IF(_tag_month_day!BM334="","",_tag_month_day!BM334/100)</f>
        <v/>
      </c>
      <c r="GC338" s="420" t="str">
        <f>IF(_tag_month_day!BN334="","",_tag_month_day!BN334/100)</f>
        <v/>
      </c>
      <c r="GD338" s="420" t="str">
        <f>IF(_tag_month_day!BO334="","",_tag_month_day!BO334/100)</f>
        <v/>
      </c>
      <c r="GE338" s="420" t="str">
        <f>IF(_tag_month_day!BP334="","",_tag_month_day!BP334/100)</f>
        <v/>
      </c>
      <c r="GF338" s="420" t="str">
        <f>IF(_tag_month_day!BQ334="","",_tag_month_day!BQ334/100)</f>
        <v/>
      </c>
      <c r="GG338" s="420" t="str">
        <f>IF(_tag_month_day!BR334="","",_tag_month_day!BR334/100)</f>
        <v/>
      </c>
      <c r="GH338" s="420" t="str">
        <f>IF(_tag_month_day!BS334="","",_tag_month_day!BS334/100)</f>
        <v/>
      </c>
      <c r="GI338" s="603" t="str">
        <f>IF(_tag_month_day!BT334="","",_tag_month_day!BT334/100)</f>
        <v/>
      </c>
      <c r="GJ338" s="612" t="str">
        <f>IF(_tag_month_day!BU334="","",_tag_month_day!BU334/100)</f>
        <v/>
      </c>
      <c r="GK338" s="620" t="str">
        <f>IF(_tag_month_day!BV334="",IF(_rlcf_month_day!A$2="","",_rlcf_month_day!A$2/100),_tag_month_day!BV334/100)</f>
        <v/>
      </c>
      <c r="GL338" s="620" t="str">
        <f>IF(_tag_month_day!BW334="",IF(_rlcf_month_day!B$2="","",_rlcf_month_day!B$2/100),_tag_month_day!BW334/100)</f>
        <v/>
      </c>
      <c r="GM338" s="621" t="str">
        <f>IF(_tag_month_day!BX334="",IF(_rlcf_month_day!C$2="","",_rlcf_month_day!C$2/100),_tag_month_day!BX334/100)</f>
        <v/>
      </c>
      <c r="GN338" s="620" t="str">
        <f>IF(_tag_month_day!BV334="",IF(_rlcf_month_day!A$2="","",_rlcf_month_day!A$2/100),_tag_month_day!BV334/100)</f>
        <v/>
      </c>
      <c r="GO338" s="620" t="str">
        <f>IF(_tag_month_day!BW334="",IF(_rlcf_month_day!B$2="","",_rlcf_month_day!B$2/100),_tag_month_day!BW334/100)</f>
        <v/>
      </c>
      <c r="GP338" s="620" t="str">
        <f>IF(_tag_month_day!CD334="",IF(_rlcf_month_day!E$2="","",_rlcf_month_day!E$2/100),_tag_month_day!CD334/100)</f>
        <v/>
      </c>
      <c r="GQ338" s="620" t="str">
        <f>IF(_tag_month_day!CE334="",IF(_rlcf_month_day!F$2="","",_rlcf_month_day!F$2/100),_tag_month_day!CE334/100)</f>
        <v/>
      </c>
      <c r="GR338" s="621" t="str">
        <f>IF(_tag_month_day!CF334="",IF(_rlcf_month_day!G$2="","",_rlcf_month_day!G$2/100),_tag_month_day!CF334/100)</f>
        <v/>
      </c>
      <c r="GS338" s="626">
        <f t="shared" ref="GS338:HH338" si="2073">GS337</f>
        <v>0.953</v>
      </c>
      <c r="GT338" s="626">
        <f t="shared" si="2073"/>
        <v>0.55</v>
      </c>
      <c r="GU338" s="626">
        <f t="shared" si="2073"/>
        <v>0.55</v>
      </c>
      <c r="GV338" s="626">
        <f t="shared" si="2073"/>
        <v>0.55</v>
      </c>
      <c r="GW338" s="626">
        <f t="shared" si="2073"/>
        <v>0.5</v>
      </c>
      <c r="GX338" s="626">
        <f t="shared" si="2073"/>
        <v>0.935</v>
      </c>
      <c r="GY338" s="626">
        <f t="shared" si="2073"/>
        <v>0.15</v>
      </c>
      <c r="GZ338" s="626">
        <f t="shared" si="2073"/>
        <v>1</v>
      </c>
      <c r="HA338" s="632">
        <f t="shared" si="2073"/>
        <v>0.047</v>
      </c>
      <c r="HB338" s="632">
        <f t="shared" si="2073"/>
        <v>0.45</v>
      </c>
      <c r="HC338" s="632">
        <f t="shared" si="2073"/>
        <v>0.45</v>
      </c>
      <c r="HD338" s="632">
        <f t="shared" si="2073"/>
        <v>0.45</v>
      </c>
      <c r="HE338" s="632">
        <f t="shared" si="2073"/>
        <v>0.5</v>
      </c>
      <c r="HF338" s="632">
        <f t="shared" si="2073"/>
        <v>0.065</v>
      </c>
      <c r="HG338" s="632">
        <f t="shared" si="2073"/>
        <v>0.85</v>
      </c>
      <c r="HH338" s="632">
        <f t="shared" si="2073"/>
        <v>0</v>
      </c>
      <c r="HI338" s="68">
        <f t="shared" si="1975"/>
        <v>0</v>
      </c>
      <c r="HJ338" s="68" t="e">
        <f t="shared" si="2006"/>
        <v>#VALUE!</v>
      </c>
      <c r="HK338" s="202">
        <f t="shared" si="2007"/>
        <v>0.85</v>
      </c>
      <c r="HL338" s="464">
        <f t="shared" si="2008"/>
        <v>550000</v>
      </c>
      <c r="HM338" s="464">
        <f t="shared" si="2009"/>
        <v>480000</v>
      </c>
      <c r="HN338" s="192" t="e">
        <f t="shared" si="1976"/>
        <v>#VALUE!</v>
      </c>
      <c r="HO338" s="192" t="e">
        <f>HN338*HK338*$HO$2/HL338*1000000</f>
        <v>#VALUE!</v>
      </c>
      <c r="HP338" s="192" t="e">
        <f>HN338*HK338*$HP$2/HM338*1000000</f>
        <v>#VALUE!</v>
      </c>
    </row>
    <row r="339" customFormat="1" spans="1:224">
      <c r="A339" s="381">
        <v>334</v>
      </c>
      <c r="B339" s="54">
        <f ca="1" t="shared" si="2010"/>
        <v>43630</v>
      </c>
      <c r="C339" s="57">
        <f t="shared" si="2011"/>
        <v>0.0416666666666667</v>
      </c>
      <c r="D339" s="68" t="str">
        <f ca="1" t="shared" si="1977"/>
        <v>中班</v>
      </c>
      <c r="E339" s="68" t="str">
        <f ca="1" t="shared" si="1978"/>
        <v>甲</v>
      </c>
      <c r="F339" s="68">
        <f ca="1">SUMPRODUCT((成本日报!$A$3:$A$95=计划!B339)*(成本日报!$B$3:$B$95=计划!$D339),成本日报!$C$3:$C$95)</f>
        <v>1</v>
      </c>
      <c r="G339" s="382">
        <f ca="1" t="shared" si="2012"/>
        <v>43630.8749999992</v>
      </c>
      <c r="H339" s="382">
        <f ca="1" t="shared" si="1979"/>
        <v>43630.8819444436</v>
      </c>
      <c r="I339" s="382">
        <f ca="1" t="shared" si="1980"/>
        <v>43630.8874999992</v>
      </c>
      <c r="J339" s="382">
        <f ca="1" t="shared" si="1981"/>
        <v>43630.9166666659</v>
      </c>
      <c r="K339" s="382">
        <f ca="1" t="shared" si="1982"/>
        <v>43630.9791666659</v>
      </c>
      <c r="L339" s="382">
        <f ca="1" t="shared" si="1983"/>
        <v>43630.9999999992</v>
      </c>
      <c r="M339" s="398" t="str">
        <f>IF(_tag_month_day!A335="","",_tag_month_day!A335)</f>
        <v/>
      </c>
      <c r="N339" s="398" t="str">
        <f>IF(_tag_month_day!B335="","",_tag_month_day!B335)</f>
        <v/>
      </c>
      <c r="O339" s="399" t="e">
        <f t="shared" si="1984"/>
        <v>#VALUE!</v>
      </c>
      <c r="P339" s="398" t="str">
        <f>IF(_tag_month_day!C335="","",_tag_month_day!C335)</f>
        <v/>
      </c>
      <c r="Q339" s="398" t="str">
        <f>IF(_tag_month_day!D335="","",_tag_month_day!D335)</f>
        <v/>
      </c>
      <c r="R339" s="416">
        <f>IF(_tag_month_day!CB335="",R338,_tag_month_day!CB335/100)</f>
        <v>0.07</v>
      </c>
      <c r="S339" s="417" t="str">
        <f>IF(_tag_month_day!E335="","",_tag_month_day!E335)</f>
        <v/>
      </c>
      <c r="T339" s="417" t="str">
        <f>IF(_tag_month_day!F335="","",_tag_month_day!F335)</f>
        <v/>
      </c>
      <c r="U339" s="418" t="e">
        <f t="shared" si="1938"/>
        <v>#VALUE!</v>
      </c>
      <c r="V339" s="53" t="e">
        <f t="shared" si="1939"/>
        <v>#VALUE!</v>
      </c>
      <c r="W339" s="419" t="str">
        <f>IF(_jhy_month_day!A335="","",_jhy_month_day!A335)</f>
        <v/>
      </c>
      <c r="X339" s="420" t="str">
        <f>IF(_jhy_month_day!B335="","",_jhy_month_day!B335/100)</f>
        <v/>
      </c>
      <c r="Y339" s="420" t="str">
        <f>IF(_jhy_month_day!C335="","",_jhy_month_day!C335/100)</f>
        <v/>
      </c>
      <c r="Z339" s="439">
        <f t="shared" si="2028"/>
        <v>84</v>
      </c>
      <c r="AA339" s="440" t="str">
        <f>IF(_tag_month_day!G335="","",_tag_month_day!G335/100)</f>
        <v/>
      </c>
      <c r="AB339" s="440" t="str">
        <f>IF(_tag_month_day!H335="","",_tag_month_day!H335/100)</f>
        <v/>
      </c>
      <c r="AC339" s="193">
        <f t="shared" si="1985"/>
        <v>1.59963432013121</v>
      </c>
      <c r="AD339" s="441" t="str">
        <f t="shared" si="1986"/>
        <v/>
      </c>
      <c r="AE339" s="442" t="str">
        <f t="shared" si="1987"/>
        <v/>
      </c>
      <c r="AF339" s="443">
        <v>1</v>
      </c>
      <c r="AG339" s="68" t="str">
        <f>IF(_duihao_month_day!A335="","",_duihao_month_day!A335)</f>
        <v/>
      </c>
      <c r="AH339" s="463">
        <f>IF(_gyk_month_day!B335="",AH338,_gyk_month_day!B335)</f>
        <v>820</v>
      </c>
      <c r="AI339" s="464"/>
      <c r="AJ339" s="68" t="str">
        <f>IF(_tag_month_day!I335="","",_tag_month_day!I335)</f>
        <v/>
      </c>
      <c r="AK339" s="465" t="str">
        <f>IF(_tzyy_month_day!A335="","",_tzyy_month_day!A335)</f>
        <v/>
      </c>
      <c r="AL339" s="465" t="str">
        <f>IF(_tzyy_month_day!B335="","",_tzyy_month_day!B335)</f>
        <v/>
      </c>
      <c r="AM339" s="465" t="str">
        <f>IF(_tzyy_month_day!C335="","",_tzyy_month_day!C335)</f>
        <v/>
      </c>
      <c r="AN339" s="466" t="str">
        <f>IF(_tag_month_day!CG335="","",_tag_month_day!CG335)</f>
        <v/>
      </c>
      <c r="AO339" s="466" t="str">
        <f>IF(_tag_month_day!CH335="","",_tag_month_day!CH335)</f>
        <v/>
      </c>
      <c r="AP339" s="486" t="e">
        <f t="shared" si="1988"/>
        <v>#VALUE!</v>
      </c>
      <c r="AQ339" s="487" t="str">
        <f>IF(_tag_month_day!J335="","",_tag_month_day!J335/100)</f>
        <v/>
      </c>
      <c r="AR339" s="488">
        <f t="shared" si="1989"/>
        <v>1.3</v>
      </c>
      <c r="AS339" s="489" t="e">
        <f t="shared" si="1940"/>
        <v>#VALUE!</v>
      </c>
      <c r="AT339" s="489">
        <f t="shared" si="1990"/>
        <v>0</v>
      </c>
      <c r="AU339" s="490" t="str">
        <f>IF(_tag_month_day!K335="","",_tag_month_day!K335)</f>
        <v/>
      </c>
      <c r="AV339" s="491" t="str">
        <f>IF(_tag_month_day!L335="","",_tag_month_day!L335/100)</f>
        <v/>
      </c>
      <c r="AW339" s="420">
        <f t="shared" si="1912"/>
        <v>0</v>
      </c>
      <c r="AX339" s="420">
        <f t="shared" si="1991"/>
        <v>0</v>
      </c>
      <c r="AY339" s="420" t="str">
        <f>IF(_tag_month_day!M335="","",_tag_month_day!M335/100)</f>
        <v/>
      </c>
      <c r="AZ339" s="420" t="str">
        <f>IF(_tag_month_day!N335="","",_tag_month_day!N335/100)</f>
        <v/>
      </c>
      <c r="BA339" s="420" t="str">
        <f>IF(_tag_month_day!O335="","",_tag_month_day!O335/100)</f>
        <v/>
      </c>
      <c r="BB339" s="496" t="str">
        <f>IF(_tag_month_day!P335="","",_tag_month_day!P335/100)</f>
        <v/>
      </c>
      <c r="BC339" s="496">
        <f t="shared" si="1992"/>
        <v>0</v>
      </c>
      <c r="BD339" s="496" t="str">
        <f>IF(_tag_month_day!Q335="","",_tag_month_day!Q335/100)</f>
        <v/>
      </c>
      <c r="BE339" s="510" t="str">
        <f>IF(_tag_month_day!R335="","",_tag_month_day!R335/100)</f>
        <v/>
      </c>
      <c r="BF339" s="413" t="str">
        <f>IF(_tag_month_day!CC335="","",_tag_month_day!CC335/100)</f>
        <v/>
      </c>
      <c r="BG339" s="511" t="e">
        <f t="shared" si="1941"/>
        <v>#VALUE!</v>
      </c>
      <c r="BH339" s="198">
        <f t="shared" si="1942"/>
        <v>0</v>
      </c>
      <c r="BI339" s="512" t="e">
        <f>IF(CX339=0,BI338,(DK339*查询!$R$5+DL339*查询!$Q$5+DM339*查询!$N$5+DN339*查询!$O$5+DO339*查询!$P$5)*AF339/CX339)</f>
        <v>#VALUE!</v>
      </c>
      <c r="BJ339" s="512" t="e">
        <f>IF(CX339=0,BJ338,(DP339*查询!$S$5+DQ339*查询!$T$5+DR339*查询!$U$5)*AF339/CX339)</f>
        <v>#VALUE!</v>
      </c>
      <c r="BK339" s="512">
        <f t="shared" si="1993"/>
        <v>1</v>
      </c>
      <c r="BL339" s="513" t="str">
        <f>IF(_cfyc_month_day!A335="","",_cfyc_month_day!A335)</f>
        <v/>
      </c>
      <c r="BM339" s="513" t="str">
        <f>IF(_cfyc_month_day!B335="","",_cfyc_month_day!B335)</f>
        <v/>
      </c>
      <c r="BN339" s="513" t="str">
        <f>IF(_cfyc_month_day!C335="","",_cfyc_month_day!C335)</f>
        <v/>
      </c>
      <c r="BO339" s="522" t="str">
        <f>IF(_cfyc_month_day!D335="","",_cfyc_month_day!D335)</f>
        <v/>
      </c>
      <c r="BP339" s="522" t="str">
        <f>IF(_cfyc_month_day!E335="","",_cfyc_month_day!E335)</f>
        <v/>
      </c>
      <c r="BQ339" s="522" t="str">
        <f>IF(_cfyc_month_day!F335="","",_cfyc_month_day!F335)</f>
        <v/>
      </c>
      <c r="BR339" s="513" t="str">
        <f>IF(_tag_month_day!T335="","",_tag_month_day!T335)</f>
        <v/>
      </c>
      <c r="BS339" s="513" t="str">
        <f>IF(_tag_month_day!U335="","",_tag_month_day!U335)</f>
        <v/>
      </c>
      <c r="BT339" s="523" t="str">
        <f t="shared" si="1994"/>
        <v/>
      </c>
      <c r="BU339" s="223" t="str">
        <f>IF(_tag_month_day!V335="","",_tag_month_day!V335)</f>
        <v/>
      </c>
      <c r="BV339" s="206" t="str">
        <f>IF(_tag_month_day!W335="","",_tag_month_day!W335)</f>
        <v/>
      </c>
      <c r="BW339" s="540" t="str">
        <f>IF(_tag_month_day!X335="","",_tag_month_day!X335)</f>
        <v/>
      </c>
      <c r="BX339" s="540" t="str">
        <f>IF(_tag_month_day!Y335="","",_tag_month_day!Y335)</f>
        <v/>
      </c>
      <c r="BY339" s="541">
        <f ca="1" t="shared" si="1995"/>
        <v>43630.9999999992</v>
      </c>
      <c r="BZ339" s="542"/>
      <c r="CA339" s="543" t="str">
        <f>IF(_jhy2_month_day!A335="","",_jhy2_month_day!A335)</f>
        <v/>
      </c>
      <c r="CB339" s="464" t="str">
        <f>IF(_jhy2_month_day!B335="","",_jhy2_month_day!B335)</f>
        <v/>
      </c>
      <c r="CC339" s="464" t="str">
        <f>IF(_jhy2_month_day!C335="","",_jhy2_month_day!C335)</f>
        <v/>
      </c>
      <c r="CD339" s="464" t="str">
        <f>IF(_jhy2_month_day!D335="","",_jhy2_month_day!D335)</f>
        <v/>
      </c>
      <c r="CE339" s="464" t="str">
        <f>IF(_jhy2_month_day!E335="","",_jhy2_month_day!E335)</f>
        <v/>
      </c>
      <c r="CF339" s="464" t="str">
        <f>IF(_jhy2_month_day!F335="","",_jhy2_month_day!F335)</f>
        <v/>
      </c>
      <c r="CG339" s="464" t="str">
        <f>IF(_jhy2_month_day!G335="","",_jhy2_month_day!G335)</f>
        <v/>
      </c>
      <c r="CH339" s="464" t="str">
        <f>IF(_jhy2_month_day!H335="","",_jhy2_month_day!H335)</f>
        <v/>
      </c>
      <c r="CI339" s="464" t="str">
        <f>IF(_jhy2_month_day!I335="","",_jhy2_month_day!I335)</f>
        <v/>
      </c>
      <c r="CJ339" s="464" t="str">
        <f>IF(_jhy2_month_day!J335="","",_jhy2_month_day!J335)</f>
        <v/>
      </c>
      <c r="CK339" s="464" t="str">
        <f>IF(_jhy2_month_day!K335="","",_jhy2_month_day!K335)</f>
        <v/>
      </c>
      <c r="CL339" s="562" t="str">
        <f>IF(_jhy2_month_day!L335="","",_jhy2_month_day!L335)</f>
        <v/>
      </c>
      <c r="CM339" s="562" t="str">
        <f>IF(_jhy2_month_day!M335="","",_jhy2_month_day!M335)</f>
        <v/>
      </c>
      <c r="CN339" s="562" t="str">
        <f>IF(_jhy2_month_day!N335="","",_jhy2_month_day!N335)</f>
        <v/>
      </c>
      <c r="CO339" s="562" t="str">
        <f>IF(_jhy2_month_day!O335="","",_jhy2_month_day!O335)</f>
        <v/>
      </c>
      <c r="CP339" s="562" t="str">
        <f>IF(_jhy2_month_day!P335="","",_jhy2_month_day!P335)</f>
        <v/>
      </c>
      <c r="CQ339" s="562" t="str">
        <f>IF(_jhy2_month_day!Q335="","",_jhy2_month_day!Q335)</f>
        <v/>
      </c>
      <c r="CR339" s="563" t="str">
        <f>IF(_jhy2_month_day!R335="","",_jhy2_month_day!R335)</f>
        <v/>
      </c>
      <c r="CS339" s="576" t="str">
        <f>IF(_jhy2_month_day!S335="","",_jhy2_month_day!S335)</f>
        <v/>
      </c>
      <c r="CT339" s="562" t="str">
        <f>IF(_jhy2_month_day!T335="","",_jhy2_month_day!T335)</f>
        <v/>
      </c>
      <c r="CU339" s="577" t="e">
        <f t="shared" si="1943"/>
        <v>#VALUE!</v>
      </c>
      <c r="CV339" s="198" t="e">
        <f t="shared" si="1944"/>
        <v>#VALUE!</v>
      </c>
      <c r="CW339" s="192" t="e">
        <f t="shared" si="1945"/>
        <v>#VALUE!</v>
      </c>
      <c r="CX339" s="192" t="e">
        <f t="shared" si="1946"/>
        <v>#VALUE!</v>
      </c>
      <c r="CY339" s="202" t="e">
        <f t="shared" si="1947"/>
        <v>#VALUE!</v>
      </c>
      <c r="CZ339" s="192" t="e">
        <f t="shared" ref="CZ339:DI339" si="2074">$AJ339*EF339</f>
        <v>#VALUE!</v>
      </c>
      <c r="DA339" s="192" t="e">
        <f t="shared" si="2074"/>
        <v>#VALUE!</v>
      </c>
      <c r="DB339" s="192" t="e">
        <f t="shared" si="2074"/>
        <v>#VALUE!</v>
      </c>
      <c r="DC339" s="192" t="e">
        <f t="shared" si="2074"/>
        <v>#VALUE!</v>
      </c>
      <c r="DD339" s="192" t="e">
        <f t="shared" si="2074"/>
        <v>#VALUE!</v>
      </c>
      <c r="DE339" s="192" t="e">
        <f t="shared" si="2074"/>
        <v>#VALUE!</v>
      </c>
      <c r="DF339" s="192" t="e">
        <f t="shared" si="2074"/>
        <v>#VALUE!</v>
      </c>
      <c r="DG339" s="192" t="e">
        <f t="shared" si="2074"/>
        <v>#VALUE!</v>
      </c>
      <c r="DH339" s="192" t="e">
        <f t="shared" si="2074"/>
        <v>#VALUE!</v>
      </c>
      <c r="DI339" s="192" t="e">
        <f t="shared" si="2074"/>
        <v>#VALUE!</v>
      </c>
      <c r="DJ339" s="192" t="e">
        <f t="shared" si="1949"/>
        <v>#VALUE!</v>
      </c>
      <c r="DK339" s="192" t="e">
        <f t="shared" si="1950"/>
        <v>#VALUE!</v>
      </c>
      <c r="DL339" s="192" t="e">
        <f t="shared" si="1951"/>
        <v>#VALUE!</v>
      </c>
      <c r="DM339" s="192" t="e">
        <f t="shared" si="1952"/>
        <v>#VALUE!</v>
      </c>
      <c r="DN339" s="192" t="e">
        <f t="shared" si="1953"/>
        <v>#VALUE!</v>
      </c>
      <c r="DO339" s="192" t="e">
        <f t="shared" si="1954"/>
        <v>#VALUE!</v>
      </c>
      <c r="DP339" s="192" t="e">
        <f t="shared" si="1955"/>
        <v>#VALUE!</v>
      </c>
      <c r="DQ339" s="192" t="e">
        <f t="shared" si="1956"/>
        <v>#VALUE!</v>
      </c>
      <c r="DR339" s="192" t="e">
        <f t="shared" si="1957"/>
        <v>#VALUE!</v>
      </c>
      <c r="DS339" s="192" t="e">
        <f t="shared" si="1958"/>
        <v>#VALUE!</v>
      </c>
      <c r="DT339" s="192" t="e">
        <f t="shared" si="1959"/>
        <v>#VALUE!</v>
      </c>
      <c r="DU339" s="192" t="e">
        <f t="shared" si="1960"/>
        <v>#VALUE!</v>
      </c>
      <c r="DV339" s="198" t="e">
        <f t="shared" si="1961"/>
        <v>#VALUE!</v>
      </c>
      <c r="DW339" s="198" t="e">
        <f t="shared" si="1962"/>
        <v>#DIV/0!</v>
      </c>
      <c r="DX339" s="198" t="e">
        <f t="shared" si="1963"/>
        <v>#DIV/0!</v>
      </c>
      <c r="DY339" s="198" t="e">
        <f t="shared" si="1964"/>
        <v>#VALUE!</v>
      </c>
      <c r="DZ339" s="198" t="e">
        <f t="shared" si="1965"/>
        <v>#VALUE!</v>
      </c>
      <c r="EA339" s="198" t="e">
        <f t="shared" si="1966"/>
        <v>#VALUE!</v>
      </c>
      <c r="EB339" s="198" t="e">
        <f t="shared" si="1967"/>
        <v>#VALUE!</v>
      </c>
      <c r="EC339" s="198" t="e">
        <f t="shared" si="1968"/>
        <v>#DIV/0!</v>
      </c>
      <c r="ED339" s="198" t="e">
        <f t="shared" si="1969"/>
        <v>#VALUE!</v>
      </c>
      <c r="EE339" s="198" t="e">
        <f t="shared" si="1970"/>
        <v>#VALUE!</v>
      </c>
      <c r="EF339" s="198" t="e">
        <f t="shared" ref="EF339:EO339" si="2075">DV339/SUM($DV339:$EE339)</f>
        <v>#VALUE!</v>
      </c>
      <c r="EG339" s="198" t="e">
        <f t="shared" si="2075"/>
        <v>#DIV/0!</v>
      </c>
      <c r="EH339" s="198" t="e">
        <f t="shared" si="2075"/>
        <v>#DIV/0!</v>
      </c>
      <c r="EI339" s="198" t="e">
        <f t="shared" si="2075"/>
        <v>#VALUE!</v>
      </c>
      <c r="EJ339" s="198" t="e">
        <f t="shared" si="2075"/>
        <v>#VALUE!</v>
      </c>
      <c r="EK339" s="198" t="e">
        <f t="shared" si="2075"/>
        <v>#VALUE!</v>
      </c>
      <c r="EL339" s="198" t="e">
        <f t="shared" si="2075"/>
        <v>#VALUE!</v>
      </c>
      <c r="EM339" s="198" t="e">
        <f t="shared" si="2075"/>
        <v>#DIV/0!</v>
      </c>
      <c r="EN339" s="198" t="e">
        <f t="shared" si="2075"/>
        <v>#VALUE!</v>
      </c>
      <c r="EO339" s="198" t="e">
        <f t="shared" si="2075"/>
        <v>#VALUE!</v>
      </c>
      <c r="EP339" s="511">
        <f t="shared" ref="EP339:EW339" si="2076">EP338</f>
        <v>0.08</v>
      </c>
      <c r="EQ339" s="511">
        <f t="shared" si="2076"/>
        <v>0.015</v>
      </c>
      <c r="ER339" s="511">
        <f t="shared" si="2076"/>
        <v>0.015</v>
      </c>
      <c r="ES339" s="511">
        <f t="shared" si="2076"/>
        <v>0.015</v>
      </c>
      <c r="ET339" s="511">
        <f t="shared" si="2076"/>
        <v>0.015</v>
      </c>
      <c r="EU339" s="511">
        <f t="shared" si="2076"/>
        <v>0.09</v>
      </c>
      <c r="EV339" s="511">
        <f t="shared" si="2076"/>
        <v>0.09</v>
      </c>
      <c r="EW339" s="511">
        <f t="shared" si="2076"/>
        <v>0.09</v>
      </c>
      <c r="EX339" s="420" t="str">
        <f>IF(_tag_month_day!AS335="","",_tag_month_day!AS335/100)</f>
        <v/>
      </c>
      <c r="EY339" s="420" t="str">
        <f>IF(_tag_month_day!AT335="","",_tag_month_day!AT335/100)</f>
        <v/>
      </c>
      <c r="EZ339" s="420" t="str">
        <f>IF(_tag_month_day!AU335="","",_tag_month_day!AU335/100)</f>
        <v/>
      </c>
      <c r="FA339" s="420" t="str">
        <f>IF(_tag_month_day!AV335="","",_tag_month_day!AV335/100)</f>
        <v/>
      </c>
      <c r="FB339" s="420" t="str">
        <f>IF(_tag_month_day!AW335="","",_tag_month_day!AW335/100)</f>
        <v/>
      </c>
      <c r="FC339" s="420" t="str">
        <f>IF(_tag_month_day!AX335="","",_tag_month_day!AX335/100)</f>
        <v/>
      </c>
      <c r="FD339" s="510">
        <f t="shared" si="1999"/>
        <v>0.33</v>
      </c>
      <c r="FE339" s="510">
        <f t="shared" si="2000"/>
        <v>0.19</v>
      </c>
      <c r="FF339" s="510">
        <f t="shared" si="2001"/>
        <v>0.003</v>
      </c>
      <c r="FG339" s="510">
        <f t="shared" si="2002"/>
        <v>0</v>
      </c>
      <c r="FH339" s="603">
        <f t="shared" si="2003"/>
        <v>0.0001</v>
      </c>
      <c r="FI339" s="510">
        <f t="shared" ref="FI339:FR339" si="2077">FI338</f>
        <v>0.41</v>
      </c>
      <c r="FJ339" s="510">
        <f t="shared" si="2077"/>
        <v>0.11</v>
      </c>
      <c r="FK339" s="510">
        <f t="shared" si="2077"/>
        <v>0.015</v>
      </c>
      <c r="FL339" s="510">
        <f t="shared" si="2077"/>
        <v>0</v>
      </c>
      <c r="FM339" s="603">
        <f t="shared" si="2077"/>
        <v>0.0001</v>
      </c>
      <c r="FN339" s="510" t="str">
        <f>IF(_tag_month_day!AY335="","",_tag_month_day!AY335/100)</f>
        <v/>
      </c>
      <c r="FO339" s="510" t="str">
        <f>IF(_tag_month_day!AZ335="","",_tag_month_day!AZ335/100)</f>
        <v/>
      </c>
      <c r="FP339" s="510" t="str">
        <f>IF(_tag_month_day!BA335="","",_tag_month_day!BA335/100)</f>
        <v/>
      </c>
      <c r="FQ339" s="510" t="str">
        <f>IF(_tag_month_day!BB335="","",_tag_month_day!BB335/100)</f>
        <v/>
      </c>
      <c r="FR339" s="603" t="str">
        <f>IF(_tag_month_day!BC335="","",_tag_month_day!BC335/100)</f>
        <v/>
      </c>
      <c r="FS339" s="510" t="str">
        <f>IF(_tag_month_day!BD335="","",_tag_month_day!BD335/100)</f>
        <v/>
      </c>
      <c r="FT339" s="510" t="str">
        <f>IF(_tag_month_day!BE335="","",_tag_month_day!BE335/100)</f>
        <v/>
      </c>
      <c r="FU339" s="510" t="str">
        <f>IF(_tag_month_day!BF335="","",_tag_month_day!BF335/100)</f>
        <v/>
      </c>
      <c r="FV339" s="510" t="str">
        <f>IF(_tag_month_day!BG335="","",_tag_month_day!BG335/100)</f>
        <v/>
      </c>
      <c r="FW339" s="603" t="str">
        <f>IF(_tag_month_day!BH335="","",_tag_month_day!BH335/100)</f>
        <v/>
      </c>
      <c r="FX339" s="510" t="str">
        <f>IF(_tag_month_day!BI335="","",_tag_month_day!BI335/100)</f>
        <v/>
      </c>
      <c r="FY339" s="510" t="str">
        <f>IF(_tag_month_day!BJ335="","",_tag_month_day!BJ335/100)</f>
        <v/>
      </c>
      <c r="FZ339" s="605" t="str">
        <f>IF(_tag_month_day!BK335="","",_tag_month_day!BK335/100)</f>
        <v/>
      </c>
      <c r="GA339" s="510" t="str">
        <f>IF(_tag_month_day!BL335="","",_tag_month_day!BL335/100)</f>
        <v/>
      </c>
      <c r="GB339" s="603" t="str">
        <f>IF(_tag_month_day!BM335="","",_tag_month_day!BM335/100)</f>
        <v/>
      </c>
      <c r="GC339" s="420" t="str">
        <f>IF(_tag_month_day!BN335="","",_tag_month_day!BN335/100)</f>
        <v/>
      </c>
      <c r="GD339" s="420" t="str">
        <f>IF(_tag_month_day!BO335="","",_tag_month_day!BO335/100)</f>
        <v/>
      </c>
      <c r="GE339" s="420" t="str">
        <f>IF(_tag_month_day!BP335="","",_tag_month_day!BP335/100)</f>
        <v/>
      </c>
      <c r="GF339" s="420" t="str">
        <f>IF(_tag_month_day!BQ335="","",_tag_month_day!BQ335/100)</f>
        <v/>
      </c>
      <c r="GG339" s="420" t="str">
        <f>IF(_tag_month_day!BR335="","",_tag_month_day!BR335/100)</f>
        <v/>
      </c>
      <c r="GH339" s="420" t="str">
        <f>IF(_tag_month_day!BS335="","",_tag_month_day!BS335/100)</f>
        <v/>
      </c>
      <c r="GI339" s="603" t="str">
        <f>IF(_tag_month_day!BT335="","",_tag_month_day!BT335/100)</f>
        <v/>
      </c>
      <c r="GJ339" s="612" t="str">
        <f>IF(_tag_month_day!BU335="","",_tag_month_day!BU335/100)</f>
        <v/>
      </c>
      <c r="GK339" s="620" t="str">
        <f>IF(_tag_month_day!BV335="",IF(_rlcf_month_day!A$2="","",_rlcf_month_day!A$2/100),_tag_month_day!BV335/100)</f>
        <v/>
      </c>
      <c r="GL339" s="620" t="str">
        <f>IF(_tag_month_day!BW335="",IF(_rlcf_month_day!B$2="","",_rlcf_month_day!B$2/100),_tag_month_day!BW335/100)</f>
        <v/>
      </c>
      <c r="GM339" s="621" t="str">
        <f>IF(_tag_month_day!BX335="",IF(_rlcf_month_day!C$2="","",_rlcf_month_day!C$2/100),_tag_month_day!BX335/100)</f>
        <v/>
      </c>
      <c r="GN339" s="620" t="str">
        <f>IF(_tag_month_day!BV335="",IF(_rlcf_month_day!A$2="","",_rlcf_month_day!A$2/100),_tag_month_day!BV335/100)</f>
        <v/>
      </c>
      <c r="GO339" s="620" t="str">
        <f>IF(_tag_month_day!BW335="",IF(_rlcf_month_day!B$2="","",_rlcf_month_day!B$2/100),_tag_month_day!BW335/100)</f>
        <v/>
      </c>
      <c r="GP339" s="620" t="str">
        <f>IF(_tag_month_day!CD335="",IF(_rlcf_month_day!E$2="","",_rlcf_month_day!E$2/100),_tag_month_day!CD335/100)</f>
        <v/>
      </c>
      <c r="GQ339" s="620" t="str">
        <f>IF(_tag_month_day!CE335="",IF(_rlcf_month_day!F$2="","",_rlcf_month_day!F$2/100),_tag_month_day!CE335/100)</f>
        <v/>
      </c>
      <c r="GR339" s="621" t="str">
        <f>IF(_tag_month_day!CF335="",IF(_rlcf_month_day!G$2="","",_rlcf_month_day!G$2/100),_tag_month_day!CF335/100)</f>
        <v/>
      </c>
      <c r="GS339" s="626">
        <f t="shared" ref="GS339:HH339" si="2078">GS338</f>
        <v>0.953</v>
      </c>
      <c r="GT339" s="626">
        <f t="shared" si="2078"/>
        <v>0.55</v>
      </c>
      <c r="GU339" s="626">
        <f t="shared" si="2078"/>
        <v>0.55</v>
      </c>
      <c r="GV339" s="626">
        <f t="shared" si="2078"/>
        <v>0.55</v>
      </c>
      <c r="GW339" s="626">
        <f t="shared" si="2078"/>
        <v>0.5</v>
      </c>
      <c r="GX339" s="626">
        <f t="shared" si="2078"/>
        <v>0.935</v>
      </c>
      <c r="GY339" s="626">
        <f t="shared" si="2078"/>
        <v>0.15</v>
      </c>
      <c r="GZ339" s="626">
        <f t="shared" si="2078"/>
        <v>1</v>
      </c>
      <c r="HA339" s="632">
        <f t="shared" si="2078"/>
        <v>0.047</v>
      </c>
      <c r="HB339" s="632">
        <f t="shared" si="2078"/>
        <v>0.45</v>
      </c>
      <c r="HC339" s="632">
        <f t="shared" si="2078"/>
        <v>0.45</v>
      </c>
      <c r="HD339" s="632">
        <f t="shared" si="2078"/>
        <v>0.45</v>
      </c>
      <c r="HE339" s="632">
        <f t="shared" si="2078"/>
        <v>0.5</v>
      </c>
      <c r="HF339" s="632">
        <f t="shared" si="2078"/>
        <v>0.065</v>
      </c>
      <c r="HG339" s="632">
        <f t="shared" si="2078"/>
        <v>0.85</v>
      </c>
      <c r="HH339" s="632">
        <f t="shared" si="2078"/>
        <v>0</v>
      </c>
      <c r="HI339" s="68">
        <f t="shared" si="1975"/>
        <v>0</v>
      </c>
      <c r="HJ339" s="68" t="e">
        <f t="shared" si="2006"/>
        <v>#VALUE!</v>
      </c>
      <c r="HK339" s="202">
        <f t="shared" si="2007"/>
        <v>0.85</v>
      </c>
      <c r="HL339" s="464">
        <f t="shared" si="2008"/>
        <v>550000</v>
      </c>
      <c r="HM339" s="464">
        <f t="shared" si="2009"/>
        <v>480000</v>
      </c>
      <c r="HN339" s="192" t="e">
        <f t="shared" si="1976"/>
        <v>#VALUE!</v>
      </c>
      <c r="HO339" s="192" t="e">
        <f>HN339*HK339*$HO$2/HL339*1000000</f>
        <v>#VALUE!</v>
      </c>
      <c r="HP339" s="192" t="e">
        <f>HN339*HK339*$HP$2/HM339*1000000</f>
        <v>#VALUE!</v>
      </c>
    </row>
    <row r="340" customFormat="1" spans="1:224">
      <c r="A340" s="381">
        <v>335</v>
      </c>
      <c r="B340" s="54">
        <f ca="1" t="shared" si="2010"/>
        <v>43630</v>
      </c>
      <c r="C340" s="57">
        <f t="shared" si="2011"/>
        <v>0.0416666666666667</v>
      </c>
      <c r="D340" s="68" t="str">
        <f ca="1" t="shared" si="1977"/>
        <v>中班</v>
      </c>
      <c r="E340" s="68" t="str">
        <f ca="1" t="shared" si="1978"/>
        <v>甲</v>
      </c>
      <c r="F340" s="68">
        <f ca="1">SUMPRODUCT((成本日报!$A$3:$A$95=计划!B340)*(成本日报!$B$3:$B$95=计划!$D340),成本日报!$C$3:$C$95)</f>
        <v>1</v>
      </c>
      <c r="G340" s="382">
        <f ca="1" t="shared" si="2012"/>
        <v>43630.9166666659</v>
      </c>
      <c r="H340" s="382">
        <f ca="1" t="shared" si="1979"/>
        <v>43630.9236111103</v>
      </c>
      <c r="I340" s="382">
        <f ca="1" t="shared" si="1980"/>
        <v>43630.9291666659</v>
      </c>
      <c r="J340" s="382">
        <f ca="1" t="shared" si="1981"/>
        <v>43630.9583333325</v>
      </c>
      <c r="K340" s="382">
        <f ca="1" t="shared" si="1982"/>
        <v>43631.0208333325</v>
      </c>
      <c r="L340" s="382">
        <f ca="1" t="shared" si="1983"/>
        <v>43631.0416666659</v>
      </c>
      <c r="M340" s="398" t="str">
        <f>IF(_tag_month_day!A336="","",_tag_month_day!A336)</f>
        <v/>
      </c>
      <c r="N340" s="398" t="str">
        <f>IF(_tag_month_day!B336="","",_tag_month_day!B336)</f>
        <v/>
      </c>
      <c r="O340" s="399" t="e">
        <f t="shared" si="1984"/>
        <v>#VALUE!</v>
      </c>
      <c r="P340" s="398" t="str">
        <f>IF(_tag_month_day!C336="","",_tag_month_day!C336)</f>
        <v/>
      </c>
      <c r="Q340" s="398" t="str">
        <f>IF(_tag_month_day!D336="","",_tag_month_day!D336)</f>
        <v/>
      </c>
      <c r="R340" s="416">
        <f>IF(_tag_month_day!CB336="",R339,_tag_month_day!CB336/100)</f>
        <v>0.07</v>
      </c>
      <c r="S340" s="417" t="str">
        <f>IF(_tag_month_day!E336="","",_tag_month_day!E336)</f>
        <v/>
      </c>
      <c r="T340" s="417" t="str">
        <f>IF(_tag_month_day!F336="","",_tag_month_day!F336)</f>
        <v/>
      </c>
      <c r="U340" s="418" t="e">
        <f t="shared" si="1938"/>
        <v>#VALUE!</v>
      </c>
      <c r="V340" s="53" t="e">
        <f t="shared" si="1939"/>
        <v>#VALUE!</v>
      </c>
      <c r="W340" s="419" t="str">
        <f>IF(_jhy_month_day!A336="","",_jhy_month_day!A336)</f>
        <v/>
      </c>
      <c r="X340" s="420" t="str">
        <f>IF(_jhy_month_day!B336="","",_jhy_month_day!B336/100)</f>
        <v/>
      </c>
      <c r="Y340" s="420" t="str">
        <f>IF(_jhy_month_day!C336="","",_jhy_month_day!C336/100)</f>
        <v/>
      </c>
      <c r="Z340" s="439">
        <f t="shared" si="2028"/>
        <v>84</v>
      </c>
      <c r="AA340" s="440" t="str">
        <f>IF(_tag_month_day!G336="","",_tag_month_day!G336/100)</f>
        <v/>
      </c>
      <c r="AB340" s="440" t="str">
        <f>IF(_tag_month_day!H336="","",_tag_month_day!H336/100)</f>
        <v/>
      </c>
      <c r="AC340" s="193">
        <f t="shared" si="1985"/>
        <v>1.59963432013121</v>
      </c>
      <c r="AD340" s="441" t="str">
        <f t="shared" si="1986"/>
        <v/>
      </c>
      <c r="AE340" s="442" t="str">
        <f t="shared" si="1987"/>
        <v/>
      </c>
      <c r="AF340" s="443">
        <v>1</v>
      </c>
      <c r="AG340" s="68" t="str">
        <f>IF(_duihao_month_day!A336="","",_duihao_month_day!A336)</f>
        <v/>
      </c>
      <c r="AH340" s="463">
        <f>IF(_gyk_month_day!B336="",AH339,_gyk_month_day!B336)</f>
        <v>820</v>
      </c>
      <c r="AI340" s="464"/>
      <c r="AJ340" s="68" t="str">
        <f>IF(_tag_month_day!I336="","",_tag_month_day!I336)</f>
        <v/>
      </c>
      <c r="AK340" s="465" t="str">
        <f>IF(_tzyy_month_day!A336="","",_tzyy_month_day!A336)</f>
        <v/>
      </c>
      <c r="AL340" s="465" t="str">
        <f>IF(_tzyy_month_day!B336="","",_tzyy_month_day!B336)</f>
        <v/>
      </c>
      <c r="AM340" s="465" t="str">
        <f>IF(_tzyy_month_day!C336="","",_tzyy_month_day!C336)</f>
        <v/>
      </c>
      <c r="AN340" s="466" t="str">
        <f>IF(_tag_month_day!CG336="","",_tag_month_day!CG336)</f>
        <v/>
      </c>
      <c r="AO340" s="466" t="str">
        <f>IF(_tag_month_day!CH336="","",_tag_month_day!CH336)</f>
        <v/>
      </c>
      <c r="AP340" s="486" t="e">
        <f t="shared" si="1988"/>
        <v>#VALUE!</v>
      </c>
      <c r="AQ340" s="487" t="str">
        <f>IF(_tag_month_day!J336="","",_tag_month_day!J336/100)</f>
        <v/>
      </c>
      <c r="AR340" s="488">
        <f t="shared" si="1989"/>
        <v>1.3</v>
      </c>
      <c r="AS340" s="489" t="e">
        <f t="shared" si="1940"/>
        <v>#VALUE!</v>
      </c>
      <c r="AT340" s="489">
        <f t="shared" si="1990"/>
        <v>0</v>
      </c>
      <c r="AU340" s="490" t="str">
        <f>IF(_tag_month_day!K336="","",_tag_month_day!K336)</f>
        <v/>
      </c>
      <c r="AV340" s="491" t="str">
        <f>IF(_tag_month_day!L336="","",_tag_month_day!L336/100)</f>
        <v/>
      </c>
      <c r="AW340" s="420">
        <f t="shared" si="1912"/>
        <v>0</v>
      </c>
      <c r="AX340" s="420">
        <f t="shared" si="1991"/>
        <v>0</v>
      </c>
      <c r="AY340" s="420" t="str">
        <f>IF(_tag_month_day!M336="","",_tag_month_day!M336/100)</f>
        <v/>
      </c>
      <c r="AZ340" s="420" t="str">
        <f>IF(_tag_month_day!N336="","",_tag_month_day!N336/100)</f>
        <v/>
      </c>
      <c r="BA340" s="420" t="str">
        <f>IF(_tag_month_day!O336="","",_tag_month_day!O336/100)</f>
        <v/>
      </c>
      <c r="BB340" s="496" t="str">
        <f>IF(_tag_month_day!P336="","",_tag_month_day!P336/100)</f>
        <v/>
      </c>
      <c r="BC340" s="496">
        <f t="shared" si="1992"/>
        <v>0</v>
      </c>
      <c r="BD340" s="496" t="str">
        <f>IF(_tag_month_day!Q336="","",_tag_month_day!Q336/100)</f>
        <v/>
      </c>
      <c r="BE340" s="510" t="str">
        <f>IF(_tag_month_day!R336="","",_tag_month_day!R336/100)</f>
        <v/>
      </c>
      <c r="BF340" s="413" t="str">
        <f>IF(_tag_month_day!CC336="","",_tag_month_day!CC336/100)</f>
        <v/>
      </c>
      <c r="BG340" s="511" t="e">
        <f t="shared" si="1941"/>
        <v>#VALUE!</v>
      </c>
      <c r="BH340" s="198">
        <f t="shared" si="1942"/>
        <v>0</v>
      </c>
      <c r="BI340" s="512" t="e">
        <f>IF(CX340=0,BI339,(DK340*查询!$R$5+DL340*查询!$Q$5+DM340*查询!$N$5+DN340*查询!$O$5+DO340*查询!$P$5)*AF340/CX340)</f>
        <v>#VALUE!</v>
      </c>
      <c r="BJ340" s="512" t="e">
        <f>IF(CX340=0,BJ339,(DP340*查询!$S$5+DQ340*查询!$T$5+DR340*查询!$U$5)*AF340/CX340)</f>
        <v>#VALUE!</v>
      </c>
      <c r="BK340" s="512">
        <f t="shared" si="1993"/>
        <v>1</v>
      </c>
      <c r="BL340" s="513" t="str">
        <f>IF(_cfyc_month_day!A336="","",_cfyc_month_day!A336)</f>
        <v/>
      </c>
      <c r="BM340" s="513" t="str">
        <f>IF(_cfyc_month_day!B336="","",_cfyc_month_day!B336)</f>
        <v/>
      </c>
      <c r="BN340" s="513" t="str">
        <f>IF(_cfyc_month_day!C336="","",_cfyc_month_day!C336)</f>
        <v/>
      </c>
      <c r="BO340" s="522" t="str">
        <f>IF(_cfyc_month_day!D336="","",_cfyc_month_day!D336)</f>
        <v/>
      </c>
      <c r="BP340" s="522" t="str">
        <f>IF(_cfyc_month_day!E336="","",_cfyc_month_day!E336)</f>
        <v/>
      </c>
      <c r="BQ340" s="522" t="str">
        <f>IF(_cfyc_month_day!F336="","",_cfyc_month_day!F336)</f>
        <v/>
      </c>
      <c r="BR340" s="513" t="str">
        <f>IF(_tag_month_day!T336="","",_tag_month_day!T336)</f>
        <v/>
      </c>
      <c r="BS340" s="513" t="str">
        <f>IF(_tag_month_day!U336="","",_tag_month_day!U336)</f>
        <v/>
      </c>
      <c r="BT340" s="523" t="str">
        <f t="shared" si="1994"/>
        <v/>
      </c>
      <c r="BU340" s="223" t="str">
        <f>IF(_tag_month_day!V336="","",_tag_month_day!V336)</f>
        <v/>
      </c>
      <c r="BV340" s="206" t="str">
        <f>IF(_tag_month_day!W336="","",_tag_month_day!W336)</f>
        <v/>
      </c>
      <c r="BW340" s="540" t="str">
        <f>IF(_tag_month_day!X336="","",_tag_month_day!X336)</f>
        <v/>
      </c>
      <c r="BX340" s="540" t="str">
        <f>IF(_tag_month_day!Y336="","",_tag_month_day!Y336)</f>
        <v/>
      </c>
      <c r="BY340" s="541">
        <f ca="1" t="shared" si="1995"/>
        <v>43631.0416666659</v>
      </c>
      <c r="BZ340" s="542"/>
      <c r="CA340" s="543" t="str">
        <f>IF(_jhy2_month_day!A336="","",_jhy2_month_day!A336)</f>
        <v/>
      </c>
      <c r="CB340" s="464" t="str">
        <f>IF(_jhy2_month_day!B336="","",_jhy2_month_day!B336)</f>
        <v/>
      </c>
      <c r="CC340" s="464" t="str">
        <f>IF(_jhy2_month_day!C336="","",_jhy2_month_day!C336)</f>
        <v/>
      </c>
      <c r="CD340" s="464" t="str">
        <f>IF(_jhy2_month_day!D336="","",_jhy2_month_day!D336)</f>
        <v/>
      </c>
      <c r="CE340" s="464" t="str">
        <f>IF(_jhy2_month_day!E336="","",_jhy2_month_day!E336)</f>
        <v/>
      </c>
      <c r="CF340" s="464" t="str">
        <f>IF(_jhy2_month_day!F336="","",_jhy2_month_day!F336)</f>
        <v/>
      </c>
      <c r="CG340" s="464" t="str">
        <f>IF(_jhy2_month_day!G336="","",_jhy2_month_day!G336)</f>
        <v/>
      </c>
      <c r="CH340" s="464" t="str">
        <f>IF(_jhy2_month_day!H336="","",_jhy2_month_day!H336)</f>
        <v/>
      </c>
      <c r="CI340" s="464" t="str">
        <f>IF(_jhy2_month_day!I336="","",_jhy2_month_day!I336)</f>
        <v/>
      </c>
      <c r="CJ340" s="464" t="str">
        <f>IF(_jhy2_month_day!J336="","",_jhy2_month_day!J336)</f>
        <v/>
      </c>
      <c r="CK340" s="464" t="str">
        <f>IF(_jhy2_month_day!K336="","",_jhy2_month_day!K336)</f>
        <v/>
      </c>
      <c r="CL340" s="562" t="str">
        <f>IF(_jhy2_month_day!L336="","",_jhy2_month_day!L336)</f>
        <v/>
      </c>
      <c r="CM340" s="562" t="str">
        <f>IF(_jhy2_month_day!M336="","",_jhy2_month_day!M336)</f>
        <v/>
      </c>
      <c r="CN340" s="562" t="str">
        <f>IF(_jhy2_month_day!N336="","",_jhy2_month_day!N336)</f>
        <v/>
      </c>
      <c r="CO340" s="562" t="str">
        <f>IF(_jhy2_month_day!O336="","",_jhy2_month_day!O336)</f>
        <v/>
      </c>
      <c r="CP340" s="562" t="str">
        <f>IF(_jhy2_month_day!P336="","",_jhy2_month_day!P336)</f>
        <v/>
      </c>
      <c r="CQ340" s="562" t="str">
        <f>IF(_jhy2_month_day!Q336="","",_jhy2_month_day!Q336)</f>
        <v/>
      </c>
      <c r="CR340" s="563" t="str">
        <f>IF(_jhy2_month_day!R336="","",_jhy2_month_day!R336)</f>
        <v/>
      </c>
      <c r="CS340" s="576" t="str">
        <f>IF(_jhy2_month_day!S336="","",_jhy2_month_day!S336)</f>
        <v/>
      </c>
      <c r="CT340" s="562" t="str">
        <f>IF(_jhy2_month_day!T336="","",_jhy2_month_day!T336)</f>
        <v/>
      </c>
      <c r="CU340" s="577" t="e">
        <f t="shared" si="1943"/>
        <v>#VALUE!</v>
      </c>
      <c r="CV340" s="198" t="e">
        <f t="shared" si="1944"/>
        <v>#VALUE!</v>
      </c>
      <c r="CW340" s="192" t="e">
        <f t="shared" si="1945"/>
        <v>#VALUE!</v>
      </c>
      <c r="CX340" s="192" t="e">
        <f t="shared" si="1946"/>
        <v>#VALUE!</v>
      </c>
      <c r="CY340" s="202" t="e">
        <f t="shared" si="1947"/>
        <v>#VALUE!</v>
      </c>
      <c r="CZ340" s="192" t="e">
        <f t="shared" ref="CZ340:DI340" si="2079">$AJ340*EF340</f>
        <v>#VALUE!</v>
      </c>
      <c r="DA340" s="192" t="e">
        <f t="shared" si="2079"/>
        <v>#VALUE!</v>
      </c>
      <c r="DB340" s="192" t="e">
        <f t="shared" si="2079"/>
        <v>#VALUE!</v>
      </c>
      <c r="DC340" s="192" t="e">
        <f t="shared" si="2079"/>
        <v>#VALUE!</v>
      </c>
      <c r="DD340" s="192" t="e">
        <f t="shared" si="2079"/>
        <v>#VALUE!</v>
      </c>
      <c r="DE340" s="192" t="e">
        <f t="shared" si="2079"/>
        <v>#VALUE!</v>
      </c>
      <c r="DF340" s="192" t="e">
        <f t="shared" si="2079"/>
        <v>#VALUE!</v>
      </c>
      <c r="DG340" s="192" t="e">
        <f t="shared" si="2079"/>
        <v>#VALUE!</v>
      </c>
      <c r="DH340" s="192" t="e">
        <f t="shared" si="2079"/>
        <v>#VALUE!</v>
      </c>
      <c r="DI340" s="192" t="e">
        <f t="shared" si="2079"/>
        <v>#VALUE!</v>
      </c>
      <c r="DJ340" s="192" t="e">
        <f t="shared" si="1949"/>
        <v>#VALUE!</v>
      </c>
      <c r="DK340" s="192" t="e">
        <f t="shared" si="1950"/>
        <v>#VALUE!</v>
      </c>
      <c r="DL340" s="192" t="e">
        <f t="shared" si="1951"/>
        <v>#VALUE!</v>
      </c>
      <c r="DM340" s="192" t="e">
        <f t="shared" si="1952"/>
        <v>#VALUE!</v>
      </c>
      <c r="DN340" s="192" t="e">
        <f t="shared" si="1953"/>
        <v>#VALUE!</v>
      </c>
      <c r="DO340" s="192" t="e">
        <f t="shared" si="1954"/>
        <v>#VALUE!</v>
      </c>
      <c r="DP340" s="192" t="e">
        <f t="shared" si="1955"/>
        <v>#VALUE!</v>
      </c>
      <c r="DQ340" s="192" t="e">
        <f t="shared" si="1956"/>
        <v>#VALUE!</v>
      </c>
      <c r="DR340" s="192" t="e">
        <f t="shared" si="1957"/>
        <v>#VALUE!</v>
      </c>
      <c r="DS340" s="192" t="e">
        <f t="shared" si="1958"/>
        <v>#VALUE!</v>
      </c>
      <c r="DT340" s="192" t="e">
        <f t="shared" si="1959"/>
        <v>#VALUE!</v>
      </c>
      <c r="DU340" s="192" t="e">
        <f t="shared" si="1960"/>
        <v>#VALUE!</v>
      </c>
      <c r="DV340" s="198" t="e">
        <f t="shared" si="1961"/>
        <v>#VALUE!</v>
      </c>
      <c r="DW340" s="198" t="e">
        <f t="shared" si="1962"/>
        <v>#DIV/0!</v>
      </c>
      <c r="DX340" s="198" t="e">
        <f t="shared" si="1963"/>
        <v>#DIV/0!</v>
      </c>
      <c r="DY340" s="198" t="e">
        <f t="shared" si="1964"/>
        <v>#VALUE!</v>
      </c>
      <c r="DZ340" s="198" t="e">
        <f t="shared" si="1965"/>
        <v>#VALUE!</v>
      </c>
      <c r="EA340" s="198" t="e">
        <f t="shared" si="1966"/>
        <v>#VALUE!</v>
      </c>
      <c r="EB340" s="198" t="e">
        <f t="shared" si="1967"/>
        <v>#VALUE!</v>
      </c>
      <c r="EC340" s="198" t="e">
        <f t="shared" si="1968"/>
        <v>#DIV/0!</v>
      </c>
      <c r="ED340" s="198" t="e">
        <f t="shared" si="1969"/>
        <v>#VALUE!</v>
      </c>
      <c r="EE340" s="198" t="e">
        <f t="shared" si="1970"/>
        <v>#VALUE!</v>
      </c>
      <c r="EF340" s="198" t="e">
        <f t="shared" ref="EF340:EO340" si="2080">DV340/SUM($DV340:$EE340)</f>
        <v>#VALUE!</v>
      </c>
      <c r="EG340" s="198" t="e">
        <f t="shared" si="2080"/>
        <v>#DIV/0!</v>
      </c>
      <c r="EH340" s="198" t="e">
        <f t="shared" si="2080"/>
        <v>#DIV/0!</v>
      </c>
      <c r="EI340" s="198" t="e">
        <f t="shared" si="2080"/>
        <v>#VALUE!</v>
      </c>
      <c r="EJ340" s="198" t="e">
        <f t="shared" si="2080"/>
        <v>#VALUE!</v>
      </c>
      <c r="EK340" s="198" t="e">
        <f t="shared" si="2080"/>
        <v>#VALUE!</v>
      </c>
      <c r="EL340" s="198" t="e">
        <f t="shared" si="2080"/>
        <v>#VALUE!</v>
      </c>
      <c r="EM340" s="198" t="e">
        <f t="shared" si="2080"/>
        <v>#DIV/0!</v>
      </c>
      <c r="EN340" s="198" t="e">
        <f t="shared" si="2080"/>
        <v>#VALUE!</v>
      </c>
      <c r="EO340" s="198" t="e">
        <f t="shared" si="2080"/>
        <v>#VALUE!</v>
      </c>
      <c r="EP340" s="511">
        <f t="shared" ref="EP340:EW340" si="2081">EP339</f>
        <v>0.08</v>
      </c>
      <c r="EQ340" s="511">
        <f t="shared" si="2081"/>
        <v>0.015</v>
      </c>
      <c r="ER340" s="511">
        <f t="shared" si="2081"/>
        <v>0.015</v>
      </c>
      <c r="ES340" s="511">
        <f t="shared" si="2081"/>
        <v>0.015</v>
      </c>
      <c r="ET340" s="511">
        <f t="shared" si="2081"/>
        <v>0.015</v>
      </c>
      <c r="EU340" s="511">
        <f t="shared" si="2081"/>
        <v>0.09</v>
      </c>
      <c r="EV340" s="511">
        <f t="shared" si="2081"/>
        <v>0.09</v>
      </c>
      <c r="EW340" s="511">
        <f t="shared" si="2081"/>
        <v>0.09</v>
      </c>
      <c r="EX340" s="420" t="str">
        <f>IF(_tag_month_day!AS336="","",_tag_month_day!AS336/100)</f>
        <v/>
      </c>
      <c r="EY340" s="420" t="str">
        <f>IF(_tag_month_day!AT336="","",_tag_month_day!AT336/100)</f>
        <v/>
      </c>
      <c r="EZ340" s="420" t="str">
        <f>IF(_tag_month_day!AU336="","",_tag_month_day!AU336/100)</f>
        <v/>
      </c>
      <c r="FA340" s="420" t="str">
        <f>IF(_tag_month_day!AV336="","",_tag_month_day!AV336/100)</f>
        <v/>
      </c>
      <c r="FB340" s="420" t="str">
        <f>IF(_tag_month_day!AW336="","",_tag_month_day!AW336/100)</f>
        <v/>
      </c>
      <c r="FC340" s="420" t="str">
        <f>IF(_tag_month_day!AX336="","",_tag_month_day!AX336/100)</f>
        <v/>
      </c>
      <c r="FD340" s="510">
        <f t="shared" si="1999"/>
        <v>0.33</v>
      </c>
      <c r="FE340" s="510">
        <f t="shared" si="2000"/>
        <v>0.19</v>
      </c>
      <c r="FF340" s="510">
        <f t="shared" si="2001"/>
        <v>0.003</v>
      </c>
      <c r="FG340" s="510">
        <f t="shared" si="2002"/>
        <v>0</v>
      </c>
      <c r="FH340" s="603">
        <f t="shared" si="2003"/>
        <v>0.0001</v>
      </c>
      <c r="FI340" s="510">
        <f t="shared" ref="FI340:FR340" si="2082">FI339</f>
        <v>0.41</v>
      </c>
      <c r="FJ340" s="510">
        <f t="shared" si="2082"/>
        <v>0.11</v>
      </c>
      <c r="FK340" s="510">
        <f t="shared" si="2082"/>
        <v>0.015</v>
      </c>
      <c r="FL340" s="510">
        <f t="shared" si="2082"/>
        <v>0</v>
      </c>
      <c r="FM340" s="603">
        <f t="shared" si="2082"/>
        <v>0.0001</v>
      </c>
      <c r="FN340" s="510" t="str">
        <f>IF(_tag_month_day!AY336="","",_tag_month_day!AY336/100)</f>
        <v/>
      </c>
      <c r="FO340" s="510" t="str">
        <f>IF(_tag_month_day!AZ336="","",_tag_month_day!AZ336/100)</f>
        <v/>
      </c>
      <c r="FP340" s="510" t="str">
        <f>IF(_tag_month_day!BA336="","",_tag_month_day!BA336/100)</f>
        <v/>
      </c>
      <c r="FQ340" s="510" t="str">
        <f>IF(_tag_month_day!BB336="","",_tag_month_day!BB336/100)</f>
        <v/>
      </c>
      <c r="FR340" s="603" t="str">
        <f>IF(_tag_month_day!BC336="","",_tag_month_day!BC336/100)</f>
        <v/>
      </c>
      <c r="FS340" s="510" t="str">
        <f>IF(_tag_month_day!BD336="","",_tag_month_day!BD336/100)</f>
        <v/>
      </c>
      <c r="FT340" s="510" t="str">
        <f>IF(_tag_month_day!BE336="","",_tag_month_day!BE336/100)</f>
        <v/>
      </c>
      <c r="FU340" s="510" t="str">
        <f>IF(_tag_month_day!BF336="","",_tag_month_day!BF336/100)</f>
        <v/>
      </c>
      <c r="FV340" s="510" t="str">
        <f>IF(_tag_month_day!BG336="","",_tag_month_day!BG336/100)</f>
        <v/>
      </c>
      <c r="FW340" s="603" t="str">
        <f>IF(_tag_month_day!BH336="","",_tag_month_day!BH336/100)</f>
        <v/>
      </c>
      <c r="FX340" s="510" t="str">
        <f>IF(_tag_month_day!BI336="","",_tag_month_day!BI336/100)</f>
        <v/>
      </c>
      <c r="FY340" s="510" t="str">
        <f>IF(_tag_month_day!BJ336="","",_tag_month_day!BJ336/100)</f>
        <v/>
      </c>
      <c r="FZ340" s="605" t="str">
        <f>IF(_tag_month_day!BK336="","",_tag_month_day!BK336/100)</f>
        <v/>
      </c>
      <c r="GA340" s="510" t="str">
        <f>IF(_tag_month_day!BL336="","",_tag_month_day!BL336/100)</f>
        <v/>
      </c>
      <c r="GB340" s="603" t="str">
        <f>IF(_tag_month_day!BM336="","",_tag_month_day!BM336/100)</f>
        <v/>
      </c>
      <c r="GC340" s="420" t="str">
        <f>IF(_tag_month_day!BN336="","",_tag_month_day!BN336/100)</f>
        <v/>
      </c>
      <c r="GD340" s="420" t="str">
        <f>IF(_tag_month_day!BO336="","",_tag_month_day!BO336/100)</f>
        <v/>
      </c>
      <c r="GE340" s="420" t="str">
        <f>IF(_tag_month_day!BP336="","",_tag_month_day!BP336/100)</f>
        <v/>
      </c>
      <c r="GF340" s="420" t="str">
        <f>IF(_tag_month_day!BQ336="","",_tag_month_day!BQ336/100)</f>
        <v/>
      </c>
      <c r="GG340" s="420" t="str">
        <f>IF(_tag_month_day!BR336="","",_tag_month_day!BR336/100)</f>
        <v/>
      </c>
      <c r="GH340" s="420" t="str">
        <f>IF(_tag_month_day!BS336="","",_tag_month_day!BS336/100)</f>
        <v/>
      </c>
      <c r="GI340" s="603" t="str">
        <f>IF(_tag_month_day!BT336="","",_tag_month_day!BT336/100)</f>
        <v/>
      </c>
      <c r="GJ340" s="612" t="str">
        <f>IF(_tag_month_day!BU336="","",_tag_month_day!BU336/100)</f>
        <v/>
      </c>
      <c r="GK340" s="620" t="str">
        <f>IF(_tag_month_day!BV336="",IF(_rlcf_month_day!A$2="","",_rlcf_month_day!A$2/100),_tag_month_day!BV336/100)</f>
        <v/>
      </c>
      <c r="GL340" s="620" t="str">
        <f>IF(_tag_month_day!BW336="",IF(_rlcf_month_day!B$2="","",_rlcf_month_day!B$2/100),_tag_month_day!BW336/100)</f>
        <v/>
      </c>
      <c r="GM340" s="621" t="str">
        <f>IF(_tag_month_day!BX336="",IF(_rlcf_month_day!C$2="","",_rlcf_month_day!C$2/100),_tag_month_day!BX336/100)</f>
        <v/>
      </c>
      <c r="GN340" s="620" t="str">
        <f>IF(_tag_month_day!BV336="",IF(_rlcf_month_day!A$2="","",_rlcf_month_day!A$2/100),_tag_month_day!BV336/100)</f>
        <v/>
      </c>
      <c r="GO340" s="620" t="str">
        <f>IF(_tag_month_day!BW336="",IF(_rlcf_month_day!B$2="","",_rlcf_month_day!B$2/100),_tag_month_day!BW336/100)</f>
        <v/>
      </c>
      <c r="GP340" s="620" t="str">
        <f>IF(_tag_month_day!CD336="",IF(_rlcf_month_day!E$2="","",_rlcf_month_day!E$2/100),_tag_month_day!CD336/100)</f>
        <v/>
      </c>
      <c r="GQ340" s="620" t="str">
        <f>IF(_tag_month_day!CE336="",IF(_rlcf_month_day!F$2="","",_rlcf_month_day!F$2/100),_tag_month_day!CE336/100)</f>
        <v/>
      </c>
      <c r="GR340" s="621" t="str">
        <f>IF(_tag_month_day!CF336="",IF(_rlcf_month_day!G$2="","",_rlcf_month_day!G$2/100),_tag_month_day!CF336/100)</f>
        <v/>
      </c>
      <c r="GS340" s="626">
        <f t="shared" ref="GS340:HH340" si="2083">GS339</f>
        <v>0.953</v>
      </c>
      <c r="GT340" s="626">
        <f t="shared" si="2083"/>
        <v>0.55</v>
      </c>
      <c r="GU340" s="626">
        <f t="shared" si="2083"/>
        <v>0.55</v>
      </c>
      <c r="GV340" s="626">
        <f t="shared" si="2083"/>
        <v>0.55</v>
      </c>
      <c r="GW340" s="626">
        <f t="shared" si="2083"/>
        <v>0.5</v>
      </c>
      <c r="GX340" s="626">
        <f t="shared" si="2083"/>
        <v>0.935</v>
      </c>
      <c r="GY340" s="626">
        <f t="shared" si="2083"/>
        <v>0.15</v>
      </c>
      <c r="GZ340" s="626">
        <f t="shared" si="2083"/>
        <v>1</v>
      </c>
      <c r="HA340" s="632">
        <f t="shared" si="2083"/>
        <v>0.047</v>
      </c>
      <c r="HB340" s="632">
        <f t="shared" si="2083"/>
        <v>0.45</v>
      </c>
      <c r="HC340" s="632">
        <f t="shared" si="2083"/>
        <v>0.45</v>
      </c>
      <c r="HD340" s="632">
        <f t="shared" si="2083"/>
        <v>0.45</v>
      </c>
      <c r="HE340" s="632">
        <f t="shared" si="2083"/>
        <v>0.5</v>
      </c>
      <c r="HF340" s="632">
        <f t="shared" si="2083"/>
        <v>0.065</v>
      </c>
      <c r="HG340" s="632">
        <f t="shared" si="2083"/>
        <v>0.85</v>
      </c>
      <c r="HH340" s="632">
        <f t="shared" si="2083"/>
        <v>0</v>
      </c>
      <c r="HI340" s="68">
        <f t="shared" si="1975"/>
        <v>0</v>
      </c>
      <c r="HJ340" s="68" t="e">
        <f t="shared" si="2006"/>
        <v>#VALUE!</v>
      </c>
      <c r="HK340" s="202">
        <f t="shared" si="2007"/>
        <v>0.85</v>
      </c>
      <c r="HL340" s="464">
        <f t="shared" si="2008"/>
        <v>550000</v>
      </c>
      <c r="HM340" s="464">
        <f t="shared" si="2009"/>
        <v>480000</v>
      </c>
      <c r="HN340" s="192" t="e">
        <f t="shared" si="1976"/>
        <v>#VALUE!</v>
      </c>
      <c r="HO340" s="192" t="e">
        <f>HN340*HK340*$HO$2/HL340*1000000</f>
        <v>#VALUE!</v>
      </c>
      <c r="HP340" s="192" t="e">
        <f>HN340*HK340*$HP$2/HM340*1000000</f>
        <v>#VALUE!</v>
      </c>
    </row>
    <row r="341" customFormat="1" spans="1:224">
      <c r="A341" s="381">
        <v>336</v>
      </c>
      <c r="B341" s="54">
        <f ca="1" t="shared" si="2010"/>
        <v>43630</v>
      </c>
      <c r="C341" s="57">
        <f t="shared" si="2011"/>
        <v>0.0416666666666667</v>
      </c>
      <c r="D341" s="68" t="str">
        <f ca="1" t="shared" si="1977"/>
        <v>中班</v>
      </c>
      <c r="E341" s="68" t="str">
        <f ca="1" t="shared" si="1978"/>
        <v>甲</v>
      </c>
      <c r="F341" s="68">
        <f ca="1">SUMPRODUCT((成本日报!$A$3:$A$95=计划!B341)*(成本日报!$B$3:$B$95=计划!$D341),成本日报!$C$3:$C$95)</f>
        <v>1</v>
      </c>
      <c r="G341" s="382">
        <f ca="1" t="shared" si="2012"/>
        <v>43630.9583333325</v>
      </c>
      <c r="H341" s="382">
        <f ca="1" t="shared" si="1979"/>
        <v>43630.965277777</v>
      </c>
      <c r="I341" s="382">
        <f ca="1" t="shared" si="1980"/>
        <v>43630.9708333325</v>
      </c>
      <c r="J341" s="382">
        <f ca="1" t="shared" si="1981"/>
        <v>43630.9999999992</v>
      </c>
      <c r="K341" s="382">
        <f ca="1" t="shared" si="1982"/>
        <v>43631.0624999992</v>
      </c>
      <c r="L341" s="382">
        <f ca="1" t="shared" si="1983"/>
        <v>43631.0833333325</v>
      </c>
      <c r="M341" s="398" t="str">
        <f>IF(_tag_month_day!A337="","",_tag_month_day!A337)</f>
        <v/>
      </c>
      <c r="N341" s="398" t="str">
        <f>IF(_tag_month_day!B337="","",_tag_month_day!B337)</f>
        <v/>
      </c>
      <c r="O341" s="399" t="e">
        <f t="shared" si="1984"/>
        <v>#VALUE!</v>
      </c>
      <c r="P341" s="398" t="str">
        <f>IF(_tag_month_day!C337="","",_tag_month_day!C337)</f>
        <v/>
      </c>
      <c r="Q341" s="398" t="str">
        <f>IF(_tag_month_day!D337="","",_tag_month_day!D337)</f>
        <v/>
      </c>
      <c r="R341" s="416">
        <f>IF(_tag_month_day!CB337="",R340,_tag_month_day!CB337/100)</f>
        <v>0.07</v>
      </c>
      <c r="S341" s="417" t="str">
        <f>IF(_tag_month_day!E337="","",_tag_month_day!E337)</f>
        <v/>
      </c>
      <c r="T341" s="417" t="str">
        <f>IF(_tag_month_day!F337="","",_tag_month_day!F337)</f>
        <v/>
      </c>
      <c r="U341" s="418" t="e">
        <f t="shared" si="1938"/>
        <v>#VALUE!</v>
      </c>
      <c r="V341" s="53" t="e">
        <f t="shared" si="1939"/>
        <v>#VALUE!</v>
      </c>
      <c r="W341" s="419" t="str">
        <f>IF(_jhy_month_day!A337="","",_jhy_month_day!A337)</f>
        <v/>
      </c>
      <c r="X341" s="420" t="str">
        <f>IF(_jhy_month_day!B337="","",_jhy_month_day!B337/100)</f>
        <v/>
      </c>
      <c r="Y341" s="420" t="str">
        <f>IF(_jhy_month_day!C337="","",_jhy_month_day!C337/100)</f>
        <v/>
      </c>
      <c r="Z341" s="439">
        <f t="shared" si="2028"/>
        <v>84</v>
      </c>
      <c r="AA341" s="440" t="str">
        <f>IF(_tag_month_day!G337="","",_tag_month_day!G337/100)</f>
        <v/>
      </c>
      <c r="AB341" s="440" t="str">
        <f>IF(_tag_month_day!H337="","",_tag_month_day!H337/100)</f>
        <v/>
      </c>
      <c r="AC341" s="193">
        <f t="shared" si="1985"/>
        <v>1.59963432013121</v>
      </c>
      <c r="AD341" s="441" t="str">
        <f t="shared" si="1986"/>
        <v/>
      </c>
      <c r="AE341" s="442" t="str">
        <f t="shared" si="1987"/>
        <v/>
      </c>
      <c r="AF341" s="443">
        <v>1</v>
      </c>
      <c r="AG341" s="68" t="str">
        <f>IF(_duihao_month_day!A337="","",_duihao_month_day!A337)</f>
        <v/>
      </c>
      <c r="AH341" s="463">
        <f>IF(_gyk_month_day!B337="",AH340,_gyk_month_day!B337)</f>
        <v>820</v>
      </c>
      <c r="AI341" s="464"/>
      <c r="AJ341" s="68" t="str">
        <f>IF(_tag_month_day!I337="","",_tag_month_day!I337)</f>
        <v/>
      </c>
      <c r="AK341" s="465" t="str">
        <f>IF(_tzyy_month_day!A337="","",_tzyy_month_day!A337)</f>
        <v/>
      </c>
      <c r="AL341" s="465" t="str">
        <f>IF(_tzyy_month_day!B337="","",_tzyy_month_day!B337)</f>
        <v/>
      </c>
      <c r="AM341" s="465" t="str">
        <f>IF(_tzyy_month_day!C337="","",_tzyy_month_day!C337)</f>
        <v/>
      </c>
      <c r="AN341" s="466" t="str">
        <f>IF(_tag_month_day!CG337="","",_tag_month_day!CG337)</f>
        <v/>
      </c>
      <c r="AO341" s="466" t="str">
        <f>IF(_tag_month_day!CH337="","",_tag_month_day!CH337)</f>
        <v/>
      </c>
      <c r="AP341" s="486" t="e">
        <f t="shared" si="1988"/>
        <v>#VALUE!</v>
      </c>
      <c r="AQ341" s="487" t="str">
        <f>IF(_tag_month_day!J337="","",_tag_month_day!J337/100)</f>
        <v/>
      </c>
      <c r="AR341" s="488">
        <f t="shared" si="1989"/>
        <v>1.3</v>
      </c>
      <c r="AS341" s="489" t="e">
        <f t="shared" si="1940"/>
        <v>#VALUE!</v>
      </c>
      <c r="AT341" s="489">
        <f t="shared" si="1990"/>
        <v>0</v>
      </c>
      <c r="AU341" s="490" t="str">
        <f>IF(_tag_month_day!K337="","",_tag_month_day!K337)</f>
        <v/>
      </c>
      <c r="AV341" s="491" t="str">
        <f>IF(_tag_month_day!L337="","",_tag_month_day!L337/100)</f>
        <v/>
      </c>
      <c r="AW341" s="420">
        <f t="shared" si="1912"/>
        <v>0</v>
      </c>
      <c r="AX341" s="420">
        <f t="shared" si="1991"/>
        <v>0</v>
      </c>
      <c r="AY341" s="420" t="str">
        <f>IF(_tag_month_day!M337="","",_tag_month_day!M337/100)</f>
        <v/>
      </c>
      <c r="AZ341" s="420" t="str">
        <f>IF(_tag_month_day!N337="","",_tag_month_day!N337/100)</f>
        <v/>
      </c>
      <c r="BA341" s="420" t="str">
        <f>IF(_tag_month_day!O337="","",_tag_month_day!O337/100)</f>
        <v/>
      </c>
      <c r="BB341" s="496" t="str">
        <f>IF(_tag_month_day!P337="","",_tag_month_day!P337/100)</f>
        <v/>
      </c>
      <c r="BC341" s="496">
        <f t="shared" si="1992"/>
        <v>0</v>
      </c>
      <c r="BD341" s="496" t="str">
        <f>IF(_tag_month_day!Q337="","",_tag_month_day!Q337/100)</f>
        <v/>
      </c>
      <c r="BE341" s="510" t="str">
        <f>IF(_tag_month_day!R337="","",_tag_month_day!R337/100)</f>
        <v/>
      </c>
      <c r="BF341" s="413" t="str">
        <f>IF(_tag_month_day!CC337="","",_tag_month_day!CC337/100)</f>
        <v/>
      </c>
      <c r="BG341" s="511" t="e">
        <f t="shared" si="1941"/>
        <v>#VALUE!</v>
      </c>
      <c r="BH341" s="198">
        <f t="shared" si="1942"/>
        <v>0</v>
      </c>
      <c r="BI341" s="512" t="e">
        <f>IF(CX341=0,BI340,(DK341*查询!$R$5+DL341*查询!$Q$5+DM341*查询!$N$5+DN341*查询!$O$5+DO341*查询!$P$5)*AF341/CX341)</f>
        <v>#VALUE!</v>
      </c>
      <c r="BJ341" s="512" t="e">
        <f>IF(CX341=0,BJ340,(DP341*查询!$S$5+DQ341*查询!$T$5+DR341*查询!$U$5)*AF341/CX341)</f>
        <v>#VALUE!</v>
      </c>
      <c r="BK341" s="512">
        <f t="shared" si="1993"/>
        <v>1</v>
      </c>
      <c r="BL341" s="513" t="str">
        <f>IF(_cfyc_month_day!A337="","",_cfyc_month_day!A337)</f>
        <v/>
      </c>
      <c r="BM341" s="513" t="str">
        <f>IF(_cfyc_month_day!B337="","",_cfyc_month_day!B337)</f>
        <v/>
      </c>
      <c r="BN341" s="513" t="str">
        <f>IF(_cfyc_month_day!C337="","",_cfyc_month_day!C337)</f>
        <v/>
      </c>
      <c r="BO341" s="522" t="str">
        <f>IF(_cfyc_month_day!D337="","",_cfyc_month_day!D337)</f>
        <v/>
      </c>
      <c r="BP341" s="522" t="str">
        <f>IF(_cfyc_month_day!E337="","",_cfyc_month_day!E337)</f>
        <v/>
      </c>
      <c r="BQ341" s="522" t="str">
        <f>IF(_cfyc_month_day!F337="","",_cfyc_month_day!F337)</f>
        <v/>
      </c>
      <c r="BR341" s="513" t="str">
        <f>IF(_tag_month_day!T337="","",_tag_month_day!T337)</f>
        <v/>
      </c>
      <c r="BS341" s="513" t="str">
        <f>IF(_tag_month_day!U337="","",_tag_month_day!U337)</f>
        <v/>
      </c>
      <c r="BT341" s="523" t="str">
        <f t="shared" si="1994"/>
        <v/>
      </c>
      <c r="BU341" s="223" t="str">
        <f>IF(_tag_month_day!V337="","",_tag_month_day!V337)</f>
        <v/>
      </c>
      <c r="BV341" s="206" t="str">
        <f>IF(_tag_month_day!W337="","",_tag_month_day!W337)</f>
        <v/>
      </c>
      <c r="BW341" s="540" t="str">
        <f>IF(_tag_month_day!X337="","",_tag_month_day!X337)</f>
        <v/>
      </c>
      <c r="BX341" s="540" t="str">
        <f>IF(_tag_month_day!Y337="","",_tag_month_day!Y337)</f>
        <v/>
      </c>
      <c r="BY341" s="541">
        <f ca="1" t="shared" si="1995"/>
        <v>43631.0833333325</v>
      </c>
      <c r="BZ341" s="542"/>
      <c r="CA341" s="543" t="str">
        <f>IF(_jhy2_month_day!A337="","",_jhy2_month_day!A337)</f>
        <v/>
      </c>
      <c r="CB341" s="464" t="str">
        <f>IF(_jhy2_month_day!B337="","",_jhy2_month_day!B337)</f>
        <v/>
      </c>
      <c r="CC341" s="464" t="str">
        <f>IF(_jhy2_month_day!C337="","",_jhy2_month_day!C337)</f>
        <v/>
      </c>
      <c r="CD341" s="464" t="str">
        <f>IF(_jhy2_month_day!D337="","",_jhy2_month_day!D337)</f>
        <v/>
      </c>
      <c r="CE341" s="464" t="str">
        <f>IF(_jhy2_month_day!E337="","",_jhy2_month_day!E337)</f>
        <v/>
      </c>
      <c r="CF341" s="464" t="str">
        <f>IF(_jhy2_month_day!F337="","",_jhy2_month_day!F337)</f>
        <v/>
      </c>
      <c r="CG341" s="464" t="str">
        <f>IF(_jhy2_month_day!G337="","",_jhy2_month_day!G337)</f>
        <v/>
      </c>
      <c r="CH341" s="464" t="str">
        <f>IF(_jhy2_month_day!H337="","",_jhy2_month_day!H337)</f>
        <v/>
      </c>
      <c r="CI341" s="464" t="str">
        <f>IF(_jhy2_month_day!I337="","",_jhy2_month_day!I337)</f>
        <v/>
      </c>
      <c r="CJ341" s="464" t="str">
        <f>IF(_jhy2_month_day!J337="","",_jhy2_month_day!J337)</f>
        <v/>
      </c>
      <c r="CK341" s="464" t="str">
        <f>IF(_jhy2_month_day!K337="","",_jhy2_month_day!K337)</f>
        <v/>
      </c>
      <c r="CL341" s="562" t="str">
        <f>IF(_jhy2_month_day!L337="","",_jhy2_month_day!L337)</f>
        <v/>
      </c>
      <c r="CM341" s="562" t="str">
        <f>IF(_jhy2_month_day!M337="","",_jhy2_month_day!M337)</f>
        <v/>
      </c>
      <c r="CN341" s="562" t="str">
        <f>IF(_jhy2_month_day!N337="","",_jhy2_month_day!N337)</f>
        <v/>
      </c>
      <c r="CO341" s="562" t="str">
        <f>IF(_jhy2_month_day!O337="","",_jhy2_month_day!O337)</f>
        <v/>
      </c>
      <c r="CP341" s="562" t="str">
        <f>IF(_jhy2_month_day!P337="","",_jhy2_month_day!P337)</f>
        <v/>
      </c>
      <c r="CQ341" s="562" t="str">
        <f>IF(_jhy2_month_day!Q337="","",_jhy2_month_day!Q337)</f>
        <v/>
      </c>
      <c r="CR341" s="563" t="str">
        <f>IF(_jhy2_month_day!R337="","",_jhy2_month_day!R337)</f>
        <v/>
      </c>
      <c r="CS341" s="576" t="str">
        <f>IF(_jhy2_month_day!S337="","",_jhy2_month_day!S337)</f>
        <v/>
      </c>
      <c r="CT341" s="562" t="str">
        <f>IF(_jhy2_month_day!T337="","",_jhy2_month_day!T337)</f>
        <v/>
      </c>
      <c r="CU341" s="577" t="e">
        <f t="shared" si="1943"/>
        <v>#VALUE!</v>
      </c>
      <c r="CV341" s="198" t="e">
        <f t="shared" si="1944"/>
        <v>#VALUE!</v>
      </c>
      <c r="CW341" s="192" t="e">
        <f t="shared" si="1945"/>
        <v>#VALUE!</v>
      </c>
      <c r="CX341" s="192" t="e">
        <f t="shared" si="1946"/>
        <v>#VALUE!</v>
      </c>
      <c r="CY341" s="202" t="e">
        <f t="shared" si="1947"/>
        <v>#VALUE!</v>
      </c>
      <c r="CZ341" s="192" t="e">
        <f t="shared" ref="CZ341:DI341" si="2084">$AJ341*EF341</f>
        <v>#VALUE!</v>
      </c>
      <c r="DA341" s="192" t="e">
        <f t="shared" si="2084"/>
        <v>#VALUE!</v>
      </c>
      <c r="DB341" s="192" t="e">
        <f t="shared" si="2084"/>
        <v>#VALUE!</v>
      </c>
      <c r="DC341" s="192" t="e">
        <f t="shared" si="2084"/>
        <v>#VALUE!</v>
      </c>
      <c r="DD341" s="192" t="e">
        <f t="shared" si="2084"/>
        <v>#VALUE!</v>
      </c>
      <c r="DE341" s="192" t="e">
        <f t="shared" si="2084"/>
        <v>#VALUE!</v>
      </c>
      <c r="DF341" s="192" t="e">
        <f t="shared" si="2084"/>
        <v>#VALUE!</v>
      </c>
      <c r="DG341" s="192" t="e">
        <f t="shared" si="2084"/>
        <v>#VALUE!</v>
      </c>
      <c r="DH341" s="192" t="e">
        <f t="shared" si="2084"/>
        <v>#VALUE!</v>
      </c>
      <c r="DI341" s="192" t="e">
        <f t="shared" si="2084"/>
        <v>#VALUE!</v>
      </c>
      <c r="DJ341" s="192" t="e">
        <f t="shared" si="1949"/>
        <v>#VALUE!</v>
      </c>
      <c r="DK341" s="192" t="e">
        <f t="shared" si="1950"/>
        <v>#VALUE!</v>
      </c>
      <c r="DL341" s="192" t="e">
        <f t="shared" si="1951"/>
        <v>#VALUE!</v>
      </c>
      <c r="DM341" s="192" t="e">
        <f t="shared" si="1952"/>
        <v>#VALUE!</v>
      </c>
      <c r="DN341" s="192" t="e">
        <f t="shared" si="1953"/>
        <v>#VALUE!</v>
      </c>
      <c r="DO341" s="192" t="e">
        <f t="shared" si="1954"/>
        <v>#VALUE!</v>
      </c>
      <c r="DP341" s="192" t="e">
        <f t="shared" si="1955"/>
        <v>#VALUE!</v>
      </c>
      <c r="DQ341" s="192" t="e">
        <f t="shared" si="1956"/>
        <v>#VALUE!</v>
      </c>
      <c r="DR341" s="192" t="e">
        <f t="shared" si="1957"/>
        <v>#VALUE!</v>
      </c>
      <c r="DS341" s="192" t="e">
        <f t="shared" si="1958"/>
        <v>#VALUE!</v>
      </c>
      <c r="DT341" s="192" t="e">
        <f t="shared" si="1959"/>
        <v>#VALUE!</v>
      </c>
      <c r="DU341" s="192" t="e">
        <f t="shared" si="1960"/>
        <v>#VALUE!</v>
      </c>
      <c r="DV341" s="198" t="e">
        <f t="shared" si="1961"/>
        <v>#VALUE!</v>
      </c>
      <c r="DW341" s="198" t="e">
        <f t="shared" si="1962"/>
        <v>#DIV/0!</v>
      </c>
      <c r="DX341" s="198" t="e">
        <f t="shared" si="1963"/>
        <v>#DIV/0!</v>
      </c>
      <c r="DY341" s="198" t="e">
        <f t="shared" si="1964"/>
        <v>#VALUE!</v>
      </c>
      <c r="DZ341" s="198" t="e">
        <f t="shared" si="1965"/>
        <v>#VALUE!</v>
      </c>
      <c r="EA341" s="198" t="e">
        <f t="shared" si="1966"/>
        <v>#VALUE!</v>
      </c>
      <c r="EB341" s="198" t="e">
        <f t="shared" si="1967"/>
        <v>#VALUE!</v>
      </c>
      <c r="EC341" s="198" t="e">
        <f t="shared" si="1968"/>
        <v>#DIV/0!</v>
      </c>
      <c r="ED341" s="198" t="e">
        <f t="shared" si="1969"/>
        <v>#VALUE!</v>
      </c>
      <c r="EE341" s="198" t="e">
        <f t="shared" si="1970"/>
        <v>#VALUE!</v>
      </c>
      <c r="EF341" s="198" t="e">
        <f t="shared" ref="EF341:EO341" si="2085">DV341/SUM($DV341:$EE341)</f>
        <v>#VALUE!</v>
      </c>
      <c r="EG341" s="198" t="e">
        <f t="shared" si="2085"/>
        <v>#DIV/0!</v>
      </c>
      <c r="EH341" s="198" t="e">
        <f t="shared" si="2085"/>
        <v>#DIV/0!</v>
      </c>
      <c r="EI341" s="198" t="e">
        <f t="shared" si="2085"/>
        <v>#VALUE!</v>
      </c>
      <c r="EJ341" s="198" t="e">
        <f t="shared" si="2085"/>
        <v>#VALUE!</v>
      </c>
      <c r="EK341" s="198" t="e">
        <f t="shared" si="2085"/>
        <v>#VALUE!</v>
      </c>
      <c r="EL341" s="198" t="e">
        <f t="shared" si="2085"/>
        <v>#VALUE!</v>
      </c>
      <c r="EM341" s="198" t="e">
        <f t="shared" si="2085"/>
        <v>#DIV/0!</v>
      </c>
      <c r="EN341" s="198" t="e">
        <f t="shared" si="2085"/>
        <v>#VALUE!</v>
      </c>
      <c r="EO341" s="198" t="e">
        <f t="shared" si="2085"/>
        <v>#VALUE!</v>
      </c>
      <c r="EP341" s="511">
        <f t="shared" ref="EP341:EW341" si="2086">EP340</f>
        <v>0.08</v>
      </c>
      <c r="EQ341" s="511">
        <f t="shared" si="2086"/>
        <v>0.015</v>
      </c>
      <c r="ER341" s="511">
        <f t="shared" si="2086"/>
        <v>0.015</v>
      </c>
      <c r="ES341" s="511">
        <f t="shared" si="2086"/>
        <v>0.015</v>
      </c>
      <c r="ET341" s="511">
        <f t="shared" si="2086"/>
        <v>0.015</v>
      </c>
      <c r="EU341" s="511">
        <f t="shared" si="2086"/>
        <v>0.09</v>
      </c>
      <c r="EV341" s="511">
        <f t="shared" si="2086"/>
        <v>0.09</v>
      </c>
      <c r="EW341" s="511">
        <f t="shared" si="2086"/>
        <v>0.09</v>
      </c>
      <c r="EX341" s="420" t="str">
        <f>IF(_tag_month_day!AS337="","",_tag_month_day!AS337/100)</f>
        <v/>
      </c>
      <c r="EY341" s="420" t="str">
        <f>IF(_tag_month_day!AT337="","",_tag_month_day!AT337/100)</f>
        <v/>
      </c>
      <c r="EZ341" s="420" t="str">
        <f>IF(_tag_month_day!AU337="","",_tag_month_day!AU337/100)</f>
        <v/>
      </c>
      <c r="FA341" s="420" t="str">
        <f>IF(_tag_month_day!AV337="","",_tag_month_day!AV337/100)</f>
        <v/>
      </c>
      <c r="FB341" s="420" t="str">
        <f>IF(_tag_month_day!AW337="","",_tag_month_day!AW337/100)</f>
        <v/>
      </c>
      <c r="FC341" s="420" t="str">
        <f>IF(_tag_month_day!AX337="","",_tag_month_day!AX337/100)</f>
        <v/>
      </c>
      <c r="FD341" s="510">
        <f t="shared" si="1999"/>
        <v>0.33</v>
      </c>
      <c r="FE341" s="510">
        <f t="shared" si="2000"/>
        <v>0.19</v>
      </c>
      <c r="FF341" s="510">
        <f t="shared" si="2001"/>
        <v>0.003</v>
      </c>
      <c r="FG341" s="510">
        <f t="shared" si="2002"/>
        <v>0</v>
      </c>
      <c r="FH341" s="603">
        <f t="shared" si="2003"/>
        <v>0.0001</v>
      </c>
      <c r="FI341" s="510">
        <f t="shared" ref="FI341:FR341" si="2087">FI340</f>
        <v>0.41</v>
      </c>
      <c r="FJ341" s="510">
        <f t="shared" si="2087"/>
        <v>0.11</v>
      </c>
      <c r="FK341" s="510">
        <f t="shared" si="2087"/>
        <v>0.015</v>
      </c>
      <c r="FL341" s="510">
        <f t="shared" si="2087"/>
        <v>0</v>
      </c>
      <c r="FM341" s="603">
        <f t="shared" si="2087"/>
        <v>0.0001</v>
      </c>
      <c r="FN341" s="510" t="str">
        <f>IF(_tag_month_day!AY337="","",_tag_month_day!AY337/100)</f>
        <v/>
      </c>
      <c r="FO341" s="510" t="str">
        <f>IF(_tag_month_day!AZ337="","",_tag_month_day!AZ337/100)</f>
        <v/>
      </c>
      <c r="FP341" s="510" t="str">
        <f>IF(_tag_month_day!BA337="","",_tag_month_day!BA337/100)</f>
        <v/>
      </c>
      <c r="FQ341" s="510" t="str">
        <f>IF(_tag_month_day!BB337="","",_tag_month_day!BB337/100)</f>
        <v/>
      </c>
      <c r="FR341" s="603" t="str">
        <f>IF(_tag_month_day!BC337="","",_tag_month_day!BC337/100)</f>
        <v/>
      </c>
      <c r="FS341" s="510" t="str">
        <f>IF(_tag_month_day!BD337="","",_tag_month_day!BD337/100)</f>
        <v/>
      </c>
      <c r="FT341" s="510" t="str">
        <f>IF(_tag_month_day!BE337="","",_tag_month_day!BE337/100)</f>
        <v/>
      </c>
      <c r="FU341" s="510" t="str">
        <f>IF(_tag_month_day!BF337="","",_tag_month_day!BF337/100)</f>
        <v/>
      </c>
      <c r="FV341" s="510" t="str">
        <f>IF(_tag_month_day!BG337="","",_tag_month_day!BG337/100)</f>
        <v/>
      </c>
      <c r="FW341" s="603" t="str">
        <f>IF(_tag_month_day!BH337="","",_tag_month_day!BH337/100)</f>
        <v/>
      </c>
      <c r="FX341" s="510" t="str">
        <f>IF(_tag_month_day!BI337="","",_tag_month_day!BI337/100)</f>
        <v/>
      </c>
      <c r="FY341" s="510" t="str">
        <f>IF(_tag_month_day!BJ337="","",_tag_month_day!BJ337/100)</f>
        <v/>
      </c>
      <c r="FZ341" s="605" t="str">
        <f>IF(_tag_month_day!BK337="","",_tag_month_day!BK337/100)</f>
        <v/>
      </c>
      <c r="GA341" s="510" t="str">
        <f>IF(_tag_month_day!BL337="","",_tag_month_day!BL337/100)</f>
        <v/>
      </c>
      <c r="GB341" s="603" t="str">
        <f>IF(_tag_month_day!BM337="","",_tag_month_day!BM337/100)</f>
        <v/>
      </c>
      <c r="GC341" s="420" t="str">
        <f>IF(_tag_month_day!BN337="","",_tag_month_day!BN337/100)</f>
        <v/>
      </c>
      <c r="GD341" s="420" t="str">
        <f>IF(_tag_month_day!BO337="","",_tag_month_day!BO337/100)</f>
        <v/>
      </c>
      <c r="GE341" s="420" t="str">
        <f>IF(_tag_month_day!BP337="","",_tag_month_day!BP337/100)</f>
        <v/>
      </c>
      <c r="GF341" s="420" t="str">
        <f>IF(_tag_month_day!BQ337="","",_tag_month_day!BQ337/100)</f>
        <v/>
      </c>
      <c r="GG341" s="420" t="str">
        <f>IF(_tag_month_day!BR337="","",_tag_month_day!BR337/100)</f>
        <v/>
      </c>
      <c r="GH341" s="420" t="str">
        <f>IF(_tag_month_day!BS337="","",_tag_month_day!BS337/100)</f>
        <v/>
      </c>
      <c r="GI341" s="603" t="str">
        <f>IF(_tag_month_day!BT337="","",_tag_month_day!BT337/100)</f>
        <v/>
      </c>
      <c r="GJ341" s="612" t="str">
        <f>IF(_tag_month_day!BU337="","",_tag_month_day!BU337/100)</f>
        <v/>
      </c>
      <c r="GK341" s="620" t="str">
        <f>IF(_tag_month_day!BV337="",IF(_rlcf_month_day!A$2="","",_rlcf_month_day!A$2/100),_tag_month_day!BV337/100)</f>
        <v/>
      </c>
      <c r="GL341" s="620" t="str">
        <f>IF(_tag_month_day!BW337="",IF(_rlcf_month_day!B$2="","",_rlcf_month_day!B$2/100),_tag_month_day!BW337/100)</f>
        <v/>
      </c>
      <c r="GM341" s="621" t="str">
        <f>IF(_tag_month_day!BX337="",IF(_rlcf_month_day!C$2="","",_rlcf_month_day!C$2/100),_tag_month_day!BX337/100)</f>
        <v/>
      </c>
      <c r="GN341" s="620" t="str">
        <f>IF(_tag_month_day!BV337="",IF(_rlcf_month_day!A$2="","",_rlcf_month_day!A$2/100),_tag_month_day!BV337/100)</f>
        <v/>
      </c>
      <c r="GO341" s="620" t="str">
        <f>IF(_tag_month_day!BW337="",IF(_rlcf_month_day!B$2="","",_rlcf_month_day!B$2/100),_tag_month_day!BW337/100)</f>
        <v/>
      </c>
      <c r="GP341" s="620" t="str">
        <f>IF(_tag_month_day!CD337="",IF(_rlcf_month_day!E$2="","",_rlcf_month_day!E$2/100),_tag_month_day!CD337/100)</f>
        <v/>
      </c>
      <c r="GQ341" s="620" t="str">
        <f>IF(_tag_month_day!CE337="",IF(_rlcf_month_day!F$2="","",_rlcf_month_day!F$2/100),_tag_month_day!CE337/100)</f>
        <v/>
      </c>
      <c r="GR341" s="621" t="str">
        <f>IF(_tag_month_day!CF337="",IF(_rlcf_month_day!G$2="","",_rlcf_month_day!G$2/100),_tag_month_day!CF337/100)</f>
        <v/>
      </c>
      <c r="GS341" s="626">
        <f t="shared" ref="GS341:HH341" si="2088">GS340</f>
        <v>0.953</v>
      </c>
      <c r="GT341" s="626">
        <f t="shared" si="2088"/>
        <v>0.55</v>
      </c>
      <c r="GU341" s="626">
        <f t="shared" si="2088"/>
        <v>0.55</v>
      </c>
      <c r="GV341" s="626">
        <f t="shared" si="2088"/>
        <v>0.55</v>
      </c>
      <c r="GW341" s="626">
        <f t="shared" si="2088"/>
        <v>0.5</v>
      </c>
      <c r="GX341" s="626">
        <f t="shared" si="2088"/>
        <v>0.935</v>
      </c>
      <c r="GY341" s="626">
        <f t="shared" si="2088"/>
        <v>0.15</v>
      </c>
      <c r="GZ341" s="626">
        <f t="shared" si="2088"/>
        <v>1</v>
      </c>
      <c r="HA341" s="632">
        <f t="shared" si="2088"/>
        <v>0.047</v>
      </c>
      <c r="HB341" s="632">
        <f t="shared" si="2088"/>
        <v>0.45</v>
      </c>
      <c r="HC341" s="632">
        <f t="shared" si="2088"/>
        <v>0.45</v>
      </c>
      <c r="HD341" s="632">
        <f t="shared" si="2088"/>
        <v>0.45</v>
      </c>
      <c r="HE341" s="632">
        <f t="shared" si="2088"/>
        <v>0.5</v>
      </c>
      <c r="HF341" s="632">
        <f t="shared" si="2088"/>
        <v>0.065</v>
      </c>
      <c r="HG341" s="632">
        <f t="shared" si="2088"/>
        <v>0.85</v>
      </c>
      <c r="HH341" s="632">
        <f t="shared" si="2088"/>
        <v>0</v>
      </c>
      <c r="HI341" s="68">
        <f t="shared" si="1975"/>
        <v>0</v>
      </c>
      <c r="HJ341" s="68" t="e">
        <f t="shared" si="2006"/>
        <v>#VALUE!</v>
      </c>
      <c r="HK341" s="202">
        <f t="shared" si="2007"/>
        <v>0.85</v>
      </c>
      <c r="HL341" s="464">
        <f t="shared" si="2008"/>
        <v>550000</v>
      </c>
      <c r="HM341" s="464">
        <f t="shared" si="2009"/>
        <v>480000</v>
      </c>
      <c r="HN341" s="192" t="e">
        <f t="shared" si="1976"/>
        <v>#VALUE!</v>
      </c>
      <c r="HO341" s="192" t="e">
        <f>HN341*HK341*$HO$2/HL341*1000000</f>
        <v>#VALUE!</v>
      </c>
      <c r="HP341" s="192" t="e">
        <f>HN341*HK341*$HP$2/HM341*1000000</f>
        <v>#VALUE!</v>
      </c>
    </row>
    <row r="342" customFormat="1" spans="1:224">
      <c r="A342" s="381">
        <v>337</v>
      </c>
      <c r="B342" s="54">
        <f ca="1" t="shared" si="2010"/>
        <v>43631</v>
      </c>
      <c r="C342" s="57">
        <f t="shared" si="2011"/>
        <v>0.0416666666666667</v>
      </c>
      <c r="D342" s="68" t="str">
        <f ca="1" t="shared" si="1977"/>
        <v>夜班</v>
      </c>
      <c r="E342" s="68" t="str">
        <f ca="1" t="shared" si="1978"/>
        <v>丙</v>
      </c>
      <c r="F342" s="68">
        <f ca="1">SUMPRODUCT((成本日报!$A$3:$A$95=计划!B342)*(成本日报!$B$3:$B$95=计划!$D342),成本日报!$C$3:$C$95)</f>
        <v>3</v>
      </c>
      <c r="G342" s="382">
        <f ca="1" t="shared" si="2012"/>
        <v>43630.9999999992</v>
      </c>
      <c r="H342" s="382">
        <f ca="1" t="shared" si="1979"/>
        <v>43631.0069444436</v>
      </c>
      <c r="I342" s="382">
        <f ca="1" t="shared" si="1980"/>
        <v>43631.0124999992</v>
      </c>
      <c r="J342" s="382">
        <f ca="1" t="shared" si="1981"/>
        <v>43631.0416666658</v>
      </c>
      <c r="K342" s="382">
        <f ca="1" t="shared" si="1982"/>
        <v>43631.1041666659</v>
      </c>
      <c r="L342" s="382">
        <f ca="1" t="shared" si="1983"/>
        <v>43631.1249999992</v>
      </c>
      <c r="M342" s="398" t="str">
        <f>IF(_tag_month_day!A338="","",_tag_month_day!A338)</f>
        <v/>
      </c>
      <c r="N342" s="398" t="str">
        <f>IF(_tag_month_day!B338="","",_tag_month_day!B338)</f>
        <v/>
      </c>
      <c r="O342" s="399" t="e">
        <f t="shared" si="1984"/>
        <v>#VALUE!</v>
      </c>
      <c r="P342" s="398" t="str">
        <f>IF(_tag_month_day!C338="","",_tag_month_day!C338)</f>
        <v/>
      </c>
      <c r="Q342" s="398" t="str">
        <f>IF(_tag_month_day!D338="","",_tag_month_day!D338)</f>
        <v/>
      </c>
      <c r="R342" s="416">
        <f>IF(_tag_month_day!CB338="",R341,_tag_month_day!CB338/100)</f>
        <v>0.07</v>
      </c>
      <c r="S342" s="417" t="str">
        <f>IF(_tag_month_day!E338="","",_tag_month_day!E338)</f>
        <v/>
      </c>
      <c r="T342" s="417" t="str">
        <f>IF(_tag_month_day!F338="","",_tag_month_day!F338)</f>
        <v/>
      </c>
      <c r="U342" s="418" t="e">
        <f t="shared" si="1938"/>
        <v>#VALUE!</v>
      </c>
      <c r="V342" s="53" t="e">
        <f t="shared" si="1939"/>
        <v>#VALUE!</v>
      </c>
      <c r="W342" s="419" t="str">
        <f>IF(_jhy_month_day!A338="","",_jhy_month_day!A338)</f>
        <v/>
      </c>
      <c r="X342" s="420" t="str">
        <f>IF(_jhy_month_day!B338="","",_jhy_month_day!B338/100)</f>
        <v/>
      </c>
      <c r="Y342" s="420" t="str">
        <f>IF(_jhy_month_day!C338="","",_jhy_month_day!C338/100)</f>
        <v/>
      </c>
      <c r="Z342" s="439">
        <f t="shared" si="2028"/>
        <v>85</v>
      </c>
      <c r="AA342" s="440" t="str">
        <f>IF(_tag_month_day!G338="","",_tag_month_day!G338/100)</f>
        <v/>
      </c>
      <c r="AB342" s="440" t="str">
        <f>IF(_tag_month_day!H338="","",_tag_month_day!H338/100)</f>
        <v/>
      </c>
      <c r="AC342" s="193">
        <f t="shared" si="1985"/>
        <v>1.59963432013121</v>
      </c>
      <c r="AD342" s="441" t="str">
        <f t="shared" si="1986"/>
        <v/>
      </c>
      <c r="AE342" s="442" t="str">
        <f t="shared" si="1987"/>
        <v/>
      </c>
      <c r="AF342" s="443">
        <v>1</v>
      </c>
      <c r="AG342" s="68" t="str">
        <f>IF(_duihao_month_day!A338="","",_duihao_month_day!A338)</f>
        <v/>
      </c>
      <c r="AH342" s="463">
        <f>IF(_gyk_month_day!B338="",AH341,_gyk_month_day!B338)</f>
        <v>820</v>
      </c>
      <c r="AI342" s="464"/>
      <c r="AJ342" s="68" t="str">
        <f>IF(_tag_month_day!I338="","",_tag_month_day!I338)</f>
        <v/>
      </c>
      <c r="AK342" s="465" t="str">
        <f>IF(_tzyy_month_day!A338="","",_tzyy_month_day!A338)</f>
        <v/>
      </c>
      <c r="AL342" s="465" t="str">
        <f>IF(_tzyy_month_day!B338="","",_tzyy_month_day!B338)</f>
        <v/>
      </c>
      <c r="AM342" s="465" t="str">
        <f>IF(_tzyy_month_day!C338="","",_tzyy_month_day!C338)</f>
        <v/>
      </c>
      <c r="AN342" s="466" t="str">
        <f>IF(_tag_month_day!CG338="","",_tag_month_day!CG338)</f>
        <v/>
      </c>
      <c r="AO342" s="466" t="str">
        <f>IF(_tag_month_day!CH338="","",_tag_month_day!CH338)</f>
        <v/>
      </c>
      <c r="AP342" s="486" t="e">
        <f t="shared" si="1988"/>
        <v>#VALUE!</v>
      </c>
      <c r="AQ342" s="487" t="str">
        <f>IF(_tag_month_day!J338="","",_tag_month_day!J338/100)</f>
        <v/>
      </c>
      <c r="AR342" s="488">
        <f t="shared" si="1989"/>
        <v>1.3</v>
      </c>
      <c r="AS342" s="489" t="e">
        <f t="shared" si="1940"/>
        <v>#VALUE!</v>
      </c>
      <c r="AT342" s="489">
        <f t="shared" si="1990"/>
        <v>0</v>
      </c>
      <c r="AU342" s="490" t="str">
        <f>IF(_tag_month_day!K338="","",_tag_month_day!K338)</f>
        <v/>
      </c>
      <c r="AV342" s="491" t="str">
        <f>IF(_tag_month_day!L338="","",_tag_month_day!L338/100)</f>
        <v/>
      </c>
      <c r="AW342" s="420">
        <f t="shared" si="1912"/>
        <v>0</v>
      </c>
      <c r="AX342" s="420">
        <f t="shared" si="1991"/>
        <v>0</v>
      </c>
      <c r="AY342" s="420" t="str">
        <f>IF(_tag_month_day!M338="","",_tag_month_day!M338/100)</f>
        <v/>
      </c>
      <c r="AZ342" s="420" t="str">
        <f>IF(_tag_month_day!N338="","",_tag_month_day!N338/100)</f>
        <v/>
      </c>
      <c r="BA342" s="420" t="str">
        <f>IF(_tag_month_day!O338="","",_tag_month_day!O338/100)</f>
        <v/>
      </c>
      <c r="BB342" s="496" t="str">
        <f>IF(_tag_month_day!P338="","",_tag_month_day!P338/100)</f>
        <v/>
      </c>
      <c r="BC342" s="496">
        <f t="shared" si="1992"/>
        <v>0</v>
      </c>
      <c r="BD342" s="496" t="str">
        <f>IF(_tag_month_day!Q338="","",_tag_month_day!Q338/100)</f>
        <v/>
      </c>
      <c r="BE342" s="510" t="str">
        <f>IF(_tag_month_day!R338="","",_tag_month_day!R338/100)</f>
        <v/>
      </c>
      <c r="BF342" s="413" t="str">
        <f>IF(_tag_month_day!CC338="","",_tag_month_day!CC338/100)</f>
        <v/>
      </c>
      <c r="BG342" s="511" t="e">
        <f t="shared" si="1941"/>
        <v>#VALUE!</v>
      </c>
      <c r="BH342" s="198">
        <f t="shared" si="1942"/>
        <v>0</v>
      </c>
      <c r="BI342" s="512" t="e">
        <f>IF(CX342=0,BI341,(DK342*查询!$R$5+DL342*查询!$Q$5+DM342*查询!$N$5+DN342*查询!$O$5+DO342*查询!$P$5)*AF342/CX342)</f>
        <v>#VALUE!</v>
      </c>
      <c r="BJ342" s="512" t="e">
        <f>IF(CX342=0,BJ341,(DP342*查询!$S$5+DQ342*查询!$T$5+DR342*查询!$U$5)*AF342/CX342)</f>
        <v>#VALUE!</v>
      </c>
      <c r="BK342" s="512">
        <f t="shared" si="1993"/>
        <v>1</v>
      </c>
      <c r="BL342" s="513" t="str">
        <f>IF(_cfyc_month_day!A338="","",_cfyc_month_day!A338)</f>
        <v/>
      </c>
      <c r="BM342" s="513" t="str">
        <f>IF(_cfyc_month_day!B338="","",_cfyc_month_day!B338)</f>
        <v/>
      </c>
      <c r="BN342" s="513" t="str">
        <f>IF(_cfyc_month_day!C338="","",_cfyc_month_day!C338)</f>
        <v/>
      </c>
      <c r="BO342" s="522" t="str">
        <f>IF(_cfyc_month_day!D338="","",_cfyc_month_day!D338)</f>
        <v/>
      </c>
      <c r="BP342" s="522" t="str">
        <f>IF(_cfyc_month_day!E338="","",_cfyc_month_day!E338)</f>
        <v/>
      </c>
      <c r="BQ342" s="522" t="str">
        <f>IF(_cfyc_month_day!F338="","",_cfyc_month_day!F338)</f>
        <v/>
      </c>
      <c r="BR342" s="513" t="str">
        <f>IF(_tag_month_day!T338="","",_tag_month_day!T338)</f>
        <v/>
      </c>
      <c r="BS342" s="513" t="str">
        <f>IF(_tag_month_day!U338="","",_tag_month_day!U338)</f>
        <v/>
      </c>
      <c r="BT342" s="523" t="str">
        <f t="shared" si="1994"/>
        <v/>
      </c>
      <c r="BU342" s="223" t="str">
        <f>IF(_tag_month_day!V338="","",_tag_month_day!V338)</f>
        <v/>
      </c>
      <c r="BV342" s="206" t="str">
        <f>IF(_tag_month_day!W338="","",_tag_month_day!W338)</f>
        <v/>
      </c>
      <c r="BW342" s="540" t="str">
        <f>IF(_tag_month_day!X338="","",_tag_month_day!X338)</f>
        <v/>
      </c>
      <c r="BX342" s="540" t="str">
        <f>IF(_tag_month_day!Y338="","",_tag_month_day!Y338)</f>
        <v/>
      </c>
      <c r="BY342" s="541">
        <f ca="1" t="shared" si="1995"/>
        <v>43631.1249999992</v>
      </c>
      <c r="BZ342" s="542"/>
      <c r="CA342" s="543" t="str">
        <f>IF(_jhy2_month_day!A338="","",_jhy2_month_day!A338)</f>
        <v/>
      </c>
      <c r="CB342" s="464" t="str">
        <f>IF(_jhy2_month_day!B338="","",_jhy2_month_day!B338)</f>
        <v/>
      </c>
      <c r="CC342" s="464" t="str">
        <f>IF(_jhy2_month_day!C338="","",_jhy2_month_day!C338)</f>
        <v/>
      </c>
      <c r="CD342" s="464" t="str">
        <f>IF(_jhy2_month_day!D338="","",_jhy2_month_day!D338)</f>
        <v/>
      </c>
      <c r="CE342" s="464" t="str">
        <f>IF(_jhy2_month_day!E338="","",_jhy2_month_day!E338)</f>
        <v/>
      </c>
      <c r="CF342" s="464" t="str">
        <f>IF(_jhy2_month_day!F338="","",_jhy2_month_day!F338)</f>
        <v/>
      </c>
      <c r="CG342" s="464" t="str">
        <f>IF(_jhy2_month_day!G338="","",_jhy2_month_day!G338)</f>
        <v/>
      </c>
      <c r="CH342" s="464" t="str">
        <f>IF(_jhy2_month_day!H338="","",_jhy2_month_day!H338)</f>
        <v/>
      </c>
      <c r="CI342" s="464" t="str">
        <f>IF(_jhy2_month_day!I338="","",_jhy2_month_day!I338)</f>
        <v/>
      </c>
      <c r="CJ342" s="464" t="str">
        <f>IF(_jhy2_month_day!J338="","",_jhy2_month_day!J338)</f>
        <v/>
      </c>
      <c r="CK342" s="464" t="str">
        <f>IF(_jhy2_month_day!K338="","",_jhy2_month_day!K338)</f>
        <v/>
      </c>
      <c r="CL342" s="562" t="str">
        <f>IF(_jhy2_month_day!L338="","",_jhy2_month_day!L338)</f>
        <v/>
      </c>
      <c r="CM342" s="562" t="str">
        <f>IF(_jhy2_month_day!M338="","",_jhy2_month_day!M338)</f>
        <v/>
      </c>
      <c r="CN342" s="562" t="str">
        <f>IF(_jhy2_month_day!N338="","",_jhy2_month_day!N338)</f>
        <v/>
      </c>
      <c r="CO342" s="562" t="str">
        <f>IF(_jhy2_month_day!O338="","",_jhy2_month_day!O338)</f>
        <v/>
      </c>
      <c r="CP342" s="562" t="str">
        <f>IF(_jhy2_month_day!P338="","",_jhy2_month_day!P338)</f>
        <v/>
      </c>
      <c r="CQ342" s="562" t="str">
        <f>IF(_jhy2_month_day!Q338="","",_jhy2_month_day!Q338)</f>
        <v/>
      </c>
      <c r="CR342" s="563" t="str">
        <f>IF(_jhy2_month_day!R338="","",_jhy2_month_day!R338)</f>
        <v/>
      </c>
      <c r="CS342" s="576" t="str">
        <f>IF(_jhy2_month_day!S338="","",_jhy2_month_day!S338)</f>
        <v/>
      </c>
      <c r="CT342" s="562" t="str">
        <f>IF(_jhy2_month_day!T338="","",_jhy2_month_day!T338)</f>
        <v/>
      </c>
      <c r="CU342" s="577" t="e">
        <f t="shared" si="1943"/>
        <v>#VALUE!</v>
      </c>
      <c r="CV342" s="198" t="e">
        <f t="shared" si="1944"/>
        <v>#VALUE!</v>
      </c>
      <c r="CW342" s="192" t="e">
        <f t="shared" si="1945"/>
        <v>#VALUE!</v>
      </c>
      <c r="CX342" s="192" t="e">
        <f t="shared" si="1946"/>
        <v>#VALUE!</v>
      </c>
      <c r="CY342" s="202" t="e">
        <f t="shared" si="1947"/>
        <v>#VALUE!</v>
      </c>
      <c r="CZ342" s="192" t="e">
        <f t="shared" ref="CZ342:DI342" si="2089">$AJ342*EF342</f>
        <v>#VALUE!</v>
      </c>
      <c r="DA342" s="192" t="e">
        <f t="shared" si="2089"/>
        <v>#VALUE!</v>
      </c>
      <c r="DB342" s="192" t="e">
        <f t="shared" si="2089"/>
        <v>#VALUE!</v>
      </c>
      <c r="DC342" s="192" t="e">
        <f t="shared" si="2089"/>
        <v>#VALUE!</v>
      </c>
      <c r="DD342" s="192" t="e">
        <f t="shared" si="2089"/>
        <v>#VALUE!</v>
      </c>
      <c r="DE342" s="192" t="e">
        <f t="shared" si="2089"/>
        <v>#VALUE!</v>
      </c>
      <c r="DF342" s="192" t="e">
        <f t="shared" si="2089"/>
        <v>#VALUE!</v>
      </c>
      <c r="DG342" s="192" t="e">
        <f t="shared" si="2089"/>
        <v>#VALUE!</v>
      </c>
      <c r="DH342" s="192" t="e">
        <f t="shared" si="2089"/>
        <v>#VALUE!</v>
      </c>
      <c r="DI342" s="192" t="e">
        <f t="shared" si="2089"/>
        <v>#VALUE!</v>
      </c>
      <c r="DJ342" s="192" t="e">
        <f t="shared" si="1949"/>
        <v>#VALUE!</v>
      </c>
      <c r="DK342" s="192" t="e">
        <f t="shared" si="1950"/>
        <v>#VALUE!</v>
      </c>
      <c r="DL342" s="192" t="e">
        <f t="shared" si="1951"/>
        <v>#VALUE!</v>
      </c>
      <c r="DM342" s="192" t="e">
        <f t="shared" si="1952"/>
        <v>#VALUE!</v>
      </c>
      <c r="DN342" s="192" t="e">
        <f t="shared" si="1953"/>
        <v>#VALUE!</v>
      </c>
      <c r="DO342" s="192" t="e">
        <f t="shared" si="1954"/>
        <v>#VALUE!</v>
      </c>
      <c r="DP342" s="192" t="e">
        <f t="shared" si="1955"/>
        <v>#VALUE!</v>
      </c>
      <c r="DQ342" s="192" t="e">
        <f t="shared" si="1956"/>
        <v>#VALUE!</v>
      </c>
      <c r="DR342" s="192" t="e">
        <f t="shared" si="1957"/>
        <v>#VALUE!</v>
      </c>
      <c r="DS342" s="192" t="e">
        <f t="shared" si="1958"/>
        <v>#VALUE!</v>
      </c>
      <c r="DT342" s="192" t="e">
        <f t="shared" si="1959"/>
        <v>#VALUE!</v>
      </c>
      <c r="DU342" s="192" t="e">
        <f t="shared" si="1960"/>
        <v>#VALUE!</v>
      </c>
      <c r="DV342" s="198" t="e">
        <f t="shared" si="1961"/>
        <v>#VALUE!</v>
      </c>
      <c r="DW342" s="198" t="e">
        <f t="shared" si="1962"/>
        <v>#DIV/0!</v>
      </c>
      <c r="DX342" s="198" t="e">
        <f t="shared" si="1963"/>
        <v>#DIV/0!</v>
      </c>
      <c r="DY342" s="198" t="e">
        <f t="shared" si="1964"/>
        <v>#VALUE!</v>
      </c>
      <c r="DZ342" s="198" t="e">
        <f t="shared" si="1965"/>
        <v>#VALUE!</v>
      </c>
      <c r="EA342" s="198" t="e">
        <f t="shared" si="1966"/>
        <v>#VALUE!</v>
      </c>
      <c r="EB342" s="198" t="e">
        <f t="shared" si="1967"/>
        <v>#VALUE!</v>
      </c>
      <c r="EC342" s="198" t="e">
        <f t="shared" si="1968"/>
        <v>#DIV/0!</v>
      </c>
      <c r="ED342" s="198" t="e">
        <f t="shared" si="1969"/>
        <v>#VALUE!</v>
      </c>
      <c r="EE342" s="198" t="e">
        <f t="shared" si="1970"/>
        <v>#VALUE!</v>
      </c>
      <c r="EF342" s="198" t="e">
        <f t="shared" ref="EF342:EO342" si="2090">DV342/SUM($DV342:$EE342)</f>
        <v>#VALUE!</v>
      </c>
      <c r="EG342" s="198" t="e">
        <f t="shared" si="2090"/>
        <v>#DIV/0!</v>
      </c>
      <c r="EH342" s="198" t="e">
        <f t="shared" si="2090"/>
        <v>#DIV/0!</v>
      </c>
      <c r="EI342" s="198" t="e">
        <f t="shared" si="2090"/>
        <v>#VALUE!</v>
      </c>
      <c r="EJ342" s="198" t="e">
        <f t="shared" si="2090"/>
        <v>#VALUE!</v>
      </c>
      <c r="EK342" s="198" t="e">
        <f t="shared" si="2090"/>
        <v>#VALUE!</v>
      </c>
      <c r="EL342" s="198" t="e">
        <f t="shared" si="2090"/>
        <v>#VALUE!</v>
      </c>
      <c r="EM342" s="198" t="e">
        <f t="shared" si="2090"/>
        <v>#DIV/0!</v>
      </c>
      <c r="EN342" s="198" t="e">
        <f t="shared" si="2090"/>
        <v>#VALUE!</v>
      </c>
      <c r="EO342" s="198" t="e">
        <f t="shared" si="2090"/>
        <v>#VALUE!</v>
      </c>
      <c r="EP342" s="511">
        <f t="shared" ref="EP342:EW342" si="2091">EP341</f>
        <v>0.08</v>
      </c>
      <c r="EQ342" s="511">
        <f t="shared" si="2091"/>
        <v>0.015</v>
      </c>
      <c r="ER342" s="511">
        <f t="shared" si="2091"/>
        <v>0.015</v>
      </c>
      <c r="ES342" s="511">
        <f t="shared" si="2091"/>
        <v>0.015</v>
      </c>
      <c r="ET342" s="511">
        <f t="shared" si="2091"/>
        <v>0.015</v>
      </c>
      <c r="EU342" s="511">
        <f t="shared" si="2091"/>
        <v>0.09</v>
      </c>
      <c r="EV342" s="511">
        <f t="shared" si="2091"/>
        <v>0.09</v>
      </c>
      <c r="EW342" s="511">
        <f t="shared" si="2091"/>
        <v>0.09</v>
      </c>
      <c r="EX342" s="420" t="str">
        <f>IF(_tag_month_day!AS338="","",_tag_month_day!AS338/100)</f>
        <v/>
      </c>
      <c r="EY342" s="420" t="str">
        <f>IF(_tag_month_day!AT338="","",_tag_month_day!AT338/100)</f>
        <v/>
      </c>
      <c r="EZ342" s="420" t="str">
        <f>IF(_tag_month_day!AU338="","",_tag_month_day!AU338/100)</f>
        <v/>
      </c>
      <c r="FA342" s="420" t="str">
        <f>IF(_tag_month_day!AV338="","",_tag_month_day!AV338/100)</f>
        <v/>
      </c>
      <c r="FB342" s="420" t="str">
        <f>IF(_tag_month_day!AW338="","",_tag_month_day!AW338/100)</f>
        <v/>
      </c>
      <c r="FC342" s="420" t="str">
        <f>IF(_tag_month_day!AX338="","",_tag_month_day!AX338/100)</f>
        <v/>
      </c>
      <c r="FD342" s="510">
        <f t="shared" si="1999"/>
        <v>0.33</v>
      </c>
      <c r="FE342" s="510">
        <f t="shared" si="2000"/>
        <v>0.19</v>
      </c>
      <c r="FF342" s="510">
        <f t="shared" si="2001"/>
        <v>0.003</v>
      </c>
      <c r="FG342" s="510">
        <f t="shared" si="2002"/>
        <v>0</v>
      </c>
      <c r="FH342" s="603">
        <f t="shared" si="2003"/>
        <v>0.0001</v>
      </c>
      <c r="FI342" s="510">
        <f t="shared" ref="FI342:FR342" si="2092">FI341</f>
        <v>0.41</v>
      </c>
      <c r="FJ342" s="510">
        <f t="shared" si="2092"/>
        <v>0.11</v>
      </c>
      <c r="FK342" s="510">
        <f t="shared" si="2092"/>
        <v>0.015</v>
      </c>
      <c r="FL342" s="510">
        <f t="shared" si="2092"/>
        <v>0</v>
      </c>
      <c r="FM342" s="603">
        <f t="shared" si="2092"/>
        <v>0.0001</v>
      </c>
      <c r="FN342" s="510" t="str">
        <f>IF(_tag_month_day!AY338="","",_tag_month_day!AY338/100)</f>
        <v/>
      </c>
      <c r="FO342" s="510" t="str">
        <f>IF(_tag_month_day!AZ338="","",_tag_month_day!AZ338/100)</f>
        <v/>
      </c>
      <c r="FP342" s="510" t="str">
        <f>IF(_tag_month_day!BA338="","",_tag_month_day!BA338/100)</f>
        <v/>
      </c>
      <c r="FQ342" s="510" t="str">
        <f>IF(_tag_month_day!BB338="","",_tag_month_day!BB338/100)</f>
        <v/>
      </c>
      <c r="FR342" s="603" t="str">
        <f>IF(_tag_month_day!BC338="","",_tag_month_day!BC338/100)</f>
        <v/>
      </c>
      <c r="FS342" s="510" t="str">
        <f>IF(_tag_month_day!BD338="","",_tag_month_day!BD338/100)</f>
        <v/>
      </c>
      <c r="FT342" s="510" t="str">
        <f>IF(_tag_month_day!BE338="","",_tag_month_day!BE338/100)</f>
        <v/>
      </c>
      <c r="FU342" s="510" t="str">
        <f>IF(_tag_month_day!BF338="","",_tag_month_day!BF338/100)</f>
        <v/>
      </c>
      <c r="FV342" s="510" t="str">
        <f>IF(_tag_month_day!BG338="","",_tag_month_day!BG338/100)</f>
        <v/>
      </c>
      <c r="FW342" s="603" t="str">
        <f>IF(_tag_month_day!BH338="","",_tag_month_day!BH338/100)</f>
        <v/>
      </c>
      <c r="FX342" s="510" t="str">
        <f>IF(_tag_month_day!BI338="","",_tag_month_day!BI338/100)</f>
        <v/>
      </c>
      <c r="FY342" s="510" t="str">
        <f>IF(_tag_month_day!BJ338="","",_tag_month_day!BJ338/100)</f>
        <v/>
      </c>
      <c r="FZ342" s="605" t="str">
        <f>IF(_tag_month_day!BK338="","",_tag_month_day!BK338/100)</f>
        <v/>
      </c>
      <c r="GA342" s="510" t="str">
        <f>IF(_tag_month_day!BL338="","",_tag_month_day!BL338/100)</f>
        <v/>
      </c>
      <c r="GB342" s="603" t="str">
        <f>IF(_tag_month_day!BM338="","",_tag_month_day!BM338/100)</f>
        <v/>
      </c>
      <c r="GC342" s="420" t="str">
        <f>IF(_tag_month_day!BN338="","",_tag_month_day!BN338/100)</f>
        <v/>
      </c>
      <c r="GD342" s="420" t="str">
        <f>IF(_tag_month_day!BO338="","",_tag_month_day!BO338/100)</f>
        <v/>
      </c>
      <c r="GE342" s="420" t="str">
        <f>IF(_tag_month_day!BP338="","",_tag_month_day!BP338/100)</f>
        <v/>
      </c>
      <c r="GF342" s="420" t="str">
        <f>IF(_tag_month_day!BQ338="","",_tag_month_day!BQ338/100)</f>
        <v/>
      </c>
      <c r="GG342" s="420" t="str">
        <f>IF(_tag_month_day!BR338="","",_tag_month_day!BR338/100)</f>
        <v/>
      </c>
      <c r="GH342" s="420" t="str">
        <f>IF(_tag_month_day!BS338="","",_tag_month_day!BS338/100)</f>
        <v/>
      </c>
      <c r="GI342" s="603" t="str">
        <f>IF(_tag_month_day!BT338="","",_tag_month_day!BT338/100)</f>
        <v/>
      </c>
      <c r="GJ342" s="612" t="str">
        <f>IF(_tag_month_day!BU338="","",_tag_month_day!BU338/100)</f>
        <v/>
      </c>
      <c r="GK342" s="620" t="str">
        <f>IF(_tag_month_day!BV338="",IF(_rlcf_month_day!A$2="","",_rlcf_month_day!A$2/100),_tag_month_day!BV338/100)</f>
        <v/>
      </c>
      <c r="GL342" s="620" t="str">
        <f>IF(_tag_month_day!BW338="",IF(_rlcf_month_day!B$2="","",_rlcf_month_day!B$2/100),_tag_month_day!BW338/100)</f>
        <v/>
      </c>
      <c r="GM342" s="621" t="str">
        <f>IF(_tag_month_day!BX338="",IF(_rlcf_month_day!C$2="","",_rlcf_month_day!C$2/100),_tag_month_day!BX338/100)</f>
        <v/>
      </c>
      <c r="GN342" s="620" t="str">
        <f>IF(_tag_month_day!BV338="",IF(_rlcf_month_day!A$2="","",_rlcf_month_day!A$2/100),_tag_month_day!BV338/100)</f>
        <v/>
      </c>
      <c r="GO342" s="620" t="str">
        <f>IF(_tag_month_day!BW338="",IF(_rlcf_month_day!B$2="","",_rlcf_month_day!B$2/100),_tag_month_day!BW338/100)</f>
        <v/>
      </c>
      <c r="GP342" s="620" t="str">
        <f>IF(_tag_month_day!CD338="",IF(_rlcf_month_day!E$2="","",_rlcf_month_day!E$2/100),_tag_month_day!CD338/100)</f>
        <v/>
      </c>
      <c r="GQ342" s="620" t="str">
        <f>IF(_tag_month_day!CE338="",IF(_rlcf_month_day!F$2="","",_rlcf_month_day!F$2/100),_tag_month_day!CE338/100)</f>
        <v/>
      </c>
      <c r="GR342" s="621" t="str">
        <f>IF(_tag_month_day!CF338="",IF(_rlcf_month_day!G$2="","",_rlcf_month_day!G$2/100),_tag_month_day!CF338/100)</f>
        <v/>
      </c>
      <c r="GS342" s="626">
        <f t="shared" ref="GS342:HH342" si="2093">GS341</f>
        <v>0.953</v>
      </c>
      <c r="GT342" s="626">
        <f t="shared" si="2093"/>
        <v>0.55</v>
      </c>
      <c r="GU342" s="626">
        <f t="shared" si="2093"/>
        <v>0.55</v>
      </c>
      <c r="GV342" s="626">
        <f t="shared" si="2093"/>
        <v>0.55</v>
      </c>
      <c r="GW342" s="626">
        <f t="shared" si="2093"/>
        <v>0.5</v>
      </c>
      <c r="GX342" s="626">
        <f t="shared" si="2093"/>
        <v>0.935</v>
      </c>
      <c r="GY342" s="626">
        <f t="shared" si="2093"/>
        <v>0.15</v>
      </c>
      <c r="GZ342" s="626">
        <f t="shared" si="2093"/>
        <v>1</v>
      </c>
      <c r="HA342" s="632">
        <f t="shared" si="2093"/>
        <v>0.047</v>
      </c>
      <c r="HB342" s="632">
        <f t="shared" si="2093"/>
        <v>0.45</v>
      </c>
      <c r="HC342" s="632">
        <f t="shared" si="2093"/>
        <v>0.45</v>
      </c>
      <c r="HD342" s="632">
        <f t="shared" si="2093"/>
        <v>0.45</v>
      </c>
      <c r="HE342" s="632">
        <f t="shared" si="2093"/>
        <v>0.5</v>
      </c>
      <c r="HF342" s="632">
        <f t="shared" si="2093"/>
        <v>0.065</v>
      </c>
      <c r="HG342" s="632">
        <f t="shared" si="2093"/>
        <v>0.85</v>
      </c>
      <c r="HH342" s="632">
        <f t="shared" si="2093"/>
        <v>0</v>
      </c>
      <c r="HI342" s="68">
        <f t="shared" si="1975"/>
        <v>0</v>
      </c>
      <c r="HJ342" s="68" t="e">
        <f t="shared" si="2006"/>
        <v>#VALUE!</v>
      </c>
      <c r="HK342" s="202">
        <f t="shared" si="2007"/>
        <v>0.85</v>
      </c>
      <c r="HL342" s="464">
        <f t="shared" si="2008"/>
        <v>550000</v>
      </c>
      <c r="HM342" s="464">
        <f t="shared" si="2009"/>
        <v>480000</v>
      </c>
      <c r="HN342" s="192" t="e">
        <f t="shared" si="1976"/>
        <v>#VALUE!</v>
      </c>
      <c r="HO342" s="192" t="e">
        <f>HN342*HK342*$HO$2/HL342*1000000</f>
        <v>#VALUE!</v>
      </c>
      <c r="HP342" s="192" t="e">
        <f>HN342*HK342*$HP$2/HM342*1000000</f>
        <v>#VALUE!</v>
      </c>
    </row>
    <row r="343" customFormat="1" spans="1:224">
      <c r="A343" s="381">
        <v>338</v>
      </c>
      <c r="B343" s="54">
        <f ca="1" t="shared" si="2010"/>
        <v>43631</v>
      </c>
      <c r="C343" s="57">
        <f t="shared" si="2011"/>
        <v>0.0416666666666667</v>
      </c>
      <c r="D343" s="68" t="str">
        <f ca="1" t="shared" si="1977"/>
        <v>夜班</v>
      </c>
      <c r="E343" s="68" t="str">
        <f ca="1" t="shared" si="1978"/>
        <v>丙</v>
      </c>
      <c r="F343" s="68">
        <f ca="1">SUMPRODUCT((成本日报!$A$3:$A$95=计划!B343)*(成本日报!$B$3:$B$95=计划!$D343),成本日报!$C$3:$C$95)</f>
        <v>3</v>
      </c>
      <c r="G343" s="382">
        <f ca="1" t="shared" si="2012"/>
        <v>43631.0416666658</v>
      </c>
      <c r="H343" s="382">
        <f ca="1" t="shared" si="1979"/>
        <v>43631.0486111103</v>
      </c>
      <c r="I343" s="382">
        <f ca="1" t="shared" si="1980"/>
        <v>43631.0541666658</v>
      </c>
      <c r="J343" s="382">
        <f ca="1" t="shared" si="1981"/>
        <v>43631.0833333325</v>
      </c>
      <c r="K343" s="382">
        <f ca="1" t="shared" si="1982"/>
        <v>43631.1458333325</v>
      </c>
      <c r="L343" s="382">
        <f ca="1" t="shared" si="1983"/>
        <v>43631.1666666658</v>
      </c>
      <c r="M343" s="398" t="str">
        <f>IF(_tag_month_day!A339="","",_tag_month_day!A339)</f>
        <v/>
      </c>
      <c r="N343" s="398" t="str">
        <f>IF(_tag_month_day!B339="","",_tag_month_day!B339)</f>
        <v/>
      </c>
      <c r="O343" s="399" t="e">
        <f t="shared" si="1984"/>
        <v>#VALUE!</v>
      </c>
      <c r="P343" s="398" t="str">
        <f>IF(_tag_month_day!C339="","",_tag_month_day!C339)</f>
        <v/>
      </c>
      <c r="Q343" s="398" t="str">
        <f>IF(_tag_month_day!D339="","",_tag_month_day!D339)</f>
        <v/>
      </c>
      <c r="R343" s="416">
        <f>IF(_tag_month_day!CB339="",R342,_tag_month_day!CB339/100)</f>
        <v>0.07</v>
      </c>
      <c r="S343" s="417" t="str">
        <f>IF(_tag_month_day!E339="","",_tag_month_day!E339)</f>
        <v/>
      </c>
      <c r="T343" s="417" t="str">
        <f>IF(_tag_month_day!F339="","",_tag_month_day!F339)</f>
        <v/>
      </c>
      <c r="U343" s="418" t="e">
        <f t="shared" si="1938"/>
        <v>#VALUE!</v>
      </c>
      <c r="V343" s="53" t="e">
        <f t="shared" si="1939"/>
        <v>#VALUE!</v>
      </c>
      <c r="W343" s="419" t="str">
        <f>IF(_jhy_month_day!A339="","",_jhy_month_day!A339)</f>
        <v/>
      </c>
      <c r="X343" s="420" t="str">
        <f>IF(_jhy_month_day!B339="","",_jhy_month_day!B339/100)</f>
        <v/>
      </c>
      <c r="Y343" s="420" t="str">
        <f>IF(_jhy_month_day!C339="","",_jhy_month_day!C339/100)</f>
        <v/>
      </c>
      <c r="Z343" s="439">
        <f t="shared" si="2028"/>
        <v>85</v>
      </c>
      <c r="AA343" s="440" t="str">
        <f>IF(_tag_month_day!G339="","",_tag_month_day!G339/100)</f>
        <v/>
      </c>
      <c r="AB343" s="440" t="str">
        <f>IF(_tag_month_day!H339="","",_tag_month_day!H339/100)</f>
        <v/>
      </c>
      <c r="AC343" s="193">
        <f t="shared" si="1985"/>
        <v>1.59963432013121</v>
      </c>
      <c r="AD343" s="441" t="str">
        <f t="shared" si="1986"/>
        <v/>
      </c>
      <c r="AE343" s="442" t="str">
        <f t="shared" si="1987"/>
        <v/>
      </c>
      <c r="AF343" s="443">
        <v>1</v>
      </c>
      <c r="AG343" s="68" t="str">
        <f>IF(_duihao_month_day!A339="","",_duihao_month_day!A339)</f>
        <v/>
      </c>
      <c r="AH343" s="463">
        <f>IF(_gyk_month_day!B339="",AH342,_gyk_month_day!B339)</f>
        <v>820</v>
      </c>
      <c r="AI343" s="464"/>
      <c r="AJ343" s="68" t="str">
        <f>IF(_tag_month_day!I339="","",_tag_month_day!I339)</f>
        <v/>
      </c>
      <c r="AK343" s="465" t="str">
        <f>IF(_tzyy_month_day!A339="","",_tzyy_month_day!A339)</f>
        <v/>
      </c>
      <c r="AL343" s="465" t="str">
        <f>IF(_tzyy_month_day!B339="","",_tzyy_month_day!B339)</f>
        <v/>
      </c>
      <c r="AM343" s="465" t="str">
        <f>IF(_tzyy_month_day!C339="","",_tzyy_month_day!C339)</f>
        <v/>
      </c>
      <c r="AN343" s="466" t="str">
        <f>IF(_tag_month_day!CG339="","",_tag_month_day!CG339)</f>
        <v/>
      </c>
      <c r="AO343" s="466" t="str">
        <f>IF(_tag_month_day!CH339="","",_tag_month_day!CH339)</f>
        <v/>
      </c>
      <c r="AP343" s="486" t="e">
        <f t="shared" si="1988"/>
        <v>#VALUE!</v>
      </c>
      <c r="AQ343" s="487" t="str">
        <f>IF(_tag_month_day!J339="","",_tag_month_day!J339/100)</f>
        <v/>
      </c>
      <c r="AR343" s="488">
        <f t="shared" si="1989"/>
        <v>1.3</v>
      </c>
      <c r="AS343" s="489" t="e">
        <f t="shared" si="1940"/>
        <v>#VALUE!</v>
      </c>
      <c r="AT343" s="489">
        <f t="shared" si="1990"/>
        <v>0</v>
      </c>
      <c r="AU343" s="490" t="str">
        <f>IF(_tag_month_day!K339="","",_tag_month_day!K339)</f>
        <v/>
      </c>
      <c r="AV343" s="491" t="str">
        <f>IF(_tag_month_day!L339="","",_tag_month_day!L339/100)</f>
        <v/>
      </c>
      <c r="AW343" s="420">
        <f t="shared" si="1912"/>
        <v>0</v>
      </c>
      <c r="AX343" s="420">
        <f t="shared" si="1991"/>
        <v>0</v>
      </c>
      <c r="AY343" s="420" t="str">
        <f>IF(_tag_month_day!M339="","",_tag_month_day!M339/100)</f>
        <v/>
      </c>
      <c r="AZ343" s="420" t="str">
        <f>IF(_tag_month_day!N339="","",_tag_month_day!N339/100)</f>
        <v/>
      </c>
      <c r="BA343" s="420" t="str">
        <f>IF(_tag_month_day!O339="","",_tag_month_day!O339/100)</f>
        <v/>
      </c>
      <c r="BB343" s="496" t="str">
        <f>IF(_tag_month_day!P339="","",_tag_month_day!P339/100)</f>
        <v/>
      </c>
      <c r="BC343" s="496">
        <f t="shared" si="1992"/>
        <v>0</v>
      </c>
      <c r="BD343" s="496" t="str">
        <f>IF(_tag_month_day!Q339="","",_tag_month_day!Q339/100)</f>
        <v/>
      </c>
      <c r="BE343" s="510" t="str">
        <f>IF(_tag_month_day!R339="","",_tag_month_day!R339/100)</f>
        <v/>
      </c>
      <c r="BF343" s="413" t="str">
        <f>IF(_tag_month_day!CC339="","",_tag_month_day!CC339/100)</f>
        <v/>
      </c>
      <c r="BG343" s="511" t="e">
        <f t="shared" si="1941"/>
        <v>#VALUE!</v>
      </c>
      <c r="BH343" s="198">
        <f t="shared" si="1942"/>
        <v>0</v>
      </c>
      <c r="BI343" s="512" t="e">
        <f>IF(CX343=0,BI342,(DK343*查询!$R$5+DL343*查询!$Q$5+DM343*查询!$N$5+DN343*查询!$O$5+DO343*查询!$P$5)*AF343/CX343)</f>
        <v>#VALUE!</v>
      </c>
      <c r="BJ343" s="512" t="e">
        <f>IF(CX343=0,BJ342,(DP343*查询!$S$5+DQ343*查询!$T$5+DR343*查询!$U$5)*AF343/CX343)</f>
        <v>#VALUE!</v>
      </c>
      <c r="BK343" s="512">
        <f t="shared" si="1993"/>
        <v>1</v>
      </c>
      <c r="BL343" s="513" t="str">
        <f>IF(_cfyc_month_day!A339="","",_cfyc_month_day!A339)</f>
        <v/>
      </c>
      <c r="BM343" s="513" t="str">
        <f>IF(_cfyc_month_day!B339="","",_cfyc_month_day!B339)</f>
        <v/>
      </c>
      <c r="BN343" s="513" t="str">
        <f>IF(_cfyc_month_day!C339="","",_cfyc_month_day!C339)</f>
        <v/>
      </c>
      <c r="BO343" s="522" t="str">
        <f>IF(_cfyc_month_day!D339="","",_cfyc_month_day!D339)</f>
        <v/>
      </c>
      <c r="BP343" s="522" t="str">
        <f>IF(_cfyc_month_day!E339="","",_cfyc_month_day!E339)</f>
        <v/>
      </c>
      <c r="BQ343" s="522" t="str">
        <f>IF(_cfyc_month_day!F339="","",_cfyc_month_day!F339)</f>
        <v/>
      </c>
      <c r="BR343" s="513" t="str">
        <f>IF(_tag_month_day!T339="","",_tag_month_day!T339)</f>
        <v/>
      </c>
      <c r="BS343" s="513" t="str">
        <f>IF(_tag_month_day!U339="","",_tag_month_day!U339)</f>
        <v/>
      </c>
      <c r="BT343" s="523" t="str">
        <f t="shared" si="1994"/>
        <v/>
      </c>
      <c r="BU343" s="223" t="str">
        <f>IF(_tag_month_day!V339="","",_tag_month_day!V339)</f>
        <v/>
      </c>
      <c r="BV343" s="206" t="str">
        <f>IF(_tag_month_day!W339="","",_tag_month_day!W339)</f>
        <v/>
      </c>
      <c r="BW343" s="540" t="str">
        <f>IF(_tag_month_day!X339="","",_tag_month_day!X339)</f>
        <v/>
      </c>
      <c r="BX343" s="540" t="str">
        <f>IF(_tag_month_day!Y339="","",_tag_month_day!Y339)</f>
        <v/>
      </c>
      <c r="BY343" s="541">
        <f ca="1" t="shared" si="1995"/>
        <v>43631.1666666658</v>
      </c>
      <c r="BZ343" s="542"/>
      <c r="CA343" s="543" t="str">
        <f>IF(_jhy2_month_day!A339="","",_jhy2_month_day!A339)</f>
        <v/>
      </c>
      <c r="CB343" s="464" t="str">
        <f>IF(_jhy2_month_day!B339="","",_jhy2_month_day!B339)</f>
        <v/>
      </c>
      <c r="CC343" s="464" t="str">
        <f>IF(_jhy2_month_day!C339="","",_jhy2_month_day!C339)</f>
        <v/>
      </c>
      <c r="CD343" s="464" t="str">
        <f>IF(_jhy2_month_day!D339="","",_jhy2_month_day!D339)</f>
        <v/>
      </c>
      <c r="CE343" s="464" t="str">
        <f>IF(_jhy2_month_day!E339="","",_jhy2_month_day!E339)</f>
        <v/>
      </c>
      <c r="CF343" s="464" t="str">
        <f>IF(_jhy2_month_day!F339="","",_jhy2_month_day!F339)</f>
        <v/>
      </c>
      <c r="CG343" s="464" t="str">
        <f>IF(_jhy2_month_day!G339="","",_jhy2_month_day!G339)</f>
        <v/>
      </c>
      <c r="CH343" s="464" t="str">
        <f>IF(_jhy2_month_day!H339="","",_jhy2_month_day!H339)</f>
        <v/>
      </c>
      <c r="CI343" s="464" t="str">
        <f>IF(_jhy2_month_day!I339="","",_jhy2_month_day!I339)</f>
        <v/>
      </c>
      <c r="CJ343" s="464" t="str">
        <f>IF(_jhy2_month_day!J339="","",_jhy2_month_day!J339)</f>
        <v/>
      </c>
      <c r="CK343" s="464" t="str">
        <f>IF(_jhy2_month_day!K339="","",_jhy2_month_day!K339)</f>
        <v/>
      </c>
      <c r="CL343" s="562" t="str">
        <f>IF(_jhy2_month_day!L339="","",_jhy2_month_day!L339)</f>
        <v/>
      </c>
      <c r="CM343" s="562" t="str">
        <f>IF(_jhy2_month_day!M339="","",_jhy2_month_day!M339)</f>
        <v/>
      </c>
      <c r="CN343" s="562" t="str">
        <f>IF(_jhy2_month_day!N339="","",_jhy2_month_day!N339)</f>
        <v/>
      </c>
      <c r="CO343" s="562" t="str">
        <f>IF(_jhy2_month_day!O339="","",_jhy2_month_day!O339)</f>
        <v/>
      </c>
      <c r="CP343" s="562" t="str">
        <f>IF(_jhy2_month_day!P339="","",_jhy2_month_day!P339)</f>
        <v/>
      </c>
      <c r="CQ343" s="562" t="str">
        <f>IF(_jhy2_month_day!Q339="","",_jhy2_month_day!Q339)</f>
        <v/>
      </c>
      <c r="CR343" s="563" t="str">
        <f>IF(_jhy2_month_day!R339="","",_jhy2_month_day!R339)</f>
        <v/>
      </c>
      <c r="CS343" s="576" t="str">
        <f>IF(_jhy2_month_day!S339="","",_jhy2_month_day!S339)</f>
        <v/>
      </c>
      <c r="CT343" s="562" t="str">
        <f>IF(_jhy2_month_day!T339="","",_jhy2_month_day!T339)</f>
        <v/>
      </c>
      <c r="CU343" s="577" t="e">
        <f t="shared" si="1943"/>
        <v>#VALUE!</v>
      </c>
      <c r="CV343" s="198" t="e">
        <f t="shared" si="1944"/>
        <v>#VALUE!</v>
      </c>
      <c r="CW343" s="192" t="e">
        <f t="shared" si="1945"/>
        <v>#VALUE!</v>
      </c>
      <c r="CX343" s="192" t="e">
        <f t="shared" si="1946"/>
        <v>#VALUE!</v>
      </c>
      <c r="CY343" s="202" t="e">
        <f t="shared" si="1947"/>
        <v>#VALUE!</v>
      </c>
      <c r="CZ343" s="192" t="e">
        <f t="shared" ref="CZ343:DI343" si="2094">$AJ343*EF343</f>
        <v>#VALUE!</v>
      </c>
      <c r="DA343" s="192" t="e">
        <f t="shared" si="2094"/>
        <v>#VALUE!</v>
      </c>
      <c r="DB343" s="192" t="e">
        <f t="shared" si="2094"/>
        <v>#VALUE!</v>
      </c>
      <c r="DC343" s="192" t="e">
        <f t="shared" si="2094"/>
        <v>#VALUE!</v>
      </c>
      <c r="DD343" s="192" t="e">
        <f t="shared" si="2094"/>
        <v>#VALUE!</v>
      </c>
      <c r="DE343" s="192" t="e">
        <f t="shared" si="2094"/>
        <v>#VALUE!</v>
      </c>
      <c r="DF343" s="192" t="e">
        <f t="shared" si="2094"/>
        <v>#VALUE!</v>
      </c>
      <c r="DG343" s="192" t="e">
        <f t="shared" si="2094"/>
        <v>#VALUE!</v>
      </c>
      <c r="DH343" s="192" t="e">
        <f t="shared" si="2094"/>
        <v>#VALUE!</v>
      </c>
      <c r="DI343" s="192" t="e">
        <f t="shared" si="2094"/>
        <v>#VALUE!</v>
      </c>
      <c r="DJ343" s="192" t="e">
        <f t="shared" si="1949"/>
        <v>#VALUE!</v>
      </c>
      <c r="DK343" s="192" t="e">
        <f t="shared" si="1950"/>
        <v>#VALUE!</v>
      </c>
      <c r="DL343" s="192" t="e">
        <f t="shared" si="1951"/>
        <v>#VALUE!</v>
      </c>
      <c r="DM343" s="192" t="e">
        <f t="shared" si="1952"/>
        <v>#VALUE!</v>
      </c>
      <c r="DN343" s="192" t="e">
        <f t="shared" si="1953"/>
        <v>#VALUE!</v>
      </c>
      <c r="DO343" s="192" t="e">
        <f t="shared" si="1954"/>
        <v>#VALUE!</v>
      </c>
      <c r="DP343" s="192" t="e">
        <f t="shared" si="1955"/>
        <v>#VALUE!</v>
      </c>
      <c r="DQ343" s="192" t="e">
        <f t="shared" si="1956"/>
        <v>#VALUE!</v>
      </c>
      <c r="DR343" s="192" t="e">
        <f t="shared" si="1957"/>
        <v>#VALUE!</v>
      </c>
      <c r="DS343" s="192" t="e">
        <f t="shared" si="1958"/>
        <v>#VALUE!</v>
      </c>
      <c r="DT343" s="192" t="e">
        <f t="shared" si="1959"/>
        <v>#VALUE!</v>
      </c>
      <c r="DU343" s="192" t="e">
        <f t="shared" si="1960"/>
        <v>#VALUE!</v>
      </c>
      <c r="DV343" s="198" t="e">
        <f t="shared" si="1961"/>
        <v>#VALUE!</v>
      </c>
      <c r="DW343" s="198" t="e">
        <f t="shared" si="1962"/>
        <v>#DIV/0!</v>
      </c>
      <c r="DX343" s="198" t="e">
        <f t="shared" si="1963"/>
        <v>#DIV/0!</v>
      </c>
      <c r="DY343" s="198" t="e">
        <f t="shared" si="1964"/>
        <v>#VALUE!</v>
      </c>
      <c r="DZ343" s="198" t="e">
        <f t="shared" si="1965"/>
        <v>#VALUE!</v>
      </c>
      <c r="EA343" s="198" t="e">
        <f t="shared" si="1966"/>
        <v>#VALUE!</v>
      </c>
      <c r="EB343" s="198" t="e">
        <f t="shared" si="1967"/>
        <v>#VALUE!</v>
      </c>
      <c r="EC343" s="198" t="e">
        <f t="shared" si="1968"/>
        <v>#DIV/0!</v>
      </c>
      <c r="ED343" s="198" t="e">
        <f t="shared" si="1969"/>
        <v>#VALUE!</v>
      </c>
      <c r="EE343" s="198" t="e">
        <f t="shared" si="1970"/>
        <v>#VALUE!</v>
      </c>
      <c r="EF343" s="198" t="e">
        <f t="shared" ref="EF343:EO343" si="2095">DV343/SUM($DV343:$EE343)</f>
        <v>#VALUE!</v>
      </c>
      <c r="EG343" s="198" t="e">
        <f t="shared" si="2095"/>
        <v>#DIV/0!</v>
      </c>
      <c r="EH343" s="198" t="e">
        <f t="shared" si="2095"/>
        <v>#DIV/0!</v>
      </c>
      <c r="EI343" s="198" t="e">
        <f t="shared" si="2095"/>
        <v>#VALUE!</v>
      </c>
      <c r="EJ343" s="198" t="e">
        <f t="shared" si="2095"/>
        <v>#VALUE!</v>
      </c>
      <c r="EK343" s="198" t="e">
        <f t="shared" si="2095"/>
        <v>#VALUE!</v>
      </c>
      <c r="EL343" s="198" t="e">
        <f t="shared" si="2095"/>
        <v>#VALUE!</v>
      </c>
      <c r="EM343" s="198" t="e">
        <f t="shared" si="2095"/>
        <v>#DIV/0!</v>
      </c>
      <c r="EN343" s="198" t="e">
        <f t="shared" si="2095"/>
        <v>#VALUE!</v>
      </c>
      <c r="EO343" s="198" t="e">
        <f t="shared" si="2095"/>
        <v>#VALUE!</v>
      </c>
      <c r="EP343" s="511">
        <f t="shared" ref="EP343:EW343" si="2096">EP342</f>
        <v>0.08</v>
      </c>
      <c r="EQ343" s="511">
        <f t="shared" si="2096"/>
        <v>0.015</v>
      </c>
      <c r="ER343" s="511">
        <f t="shared" si="2096"/>
        <v>0.015</v>
      </c>
      <c r="ES343" s="511">
        <f t="shared" si="2096"/>
        <v>0.015</v>
      </c>
      <c r="ET343" s="511">
        <f t="shared" si="2096"/>
        <v>0.015</v>
      </c>
      <c r="EU343" s="511">
        <f t="shared" si="2096"/>
        <v>0.09</v>
      </c>
      <c r="EV343" s="511">
        <f t="shared" si="2096"/>
        <v>0.09</v>
      </c>
      <c r="EW343" s="511">
        <f t="shared" si="2096"/>
        <v>0.09</v>
      </c>
      <c r="EX343" s="420" t="str">
        <f>IF(_tag_month_day!AS339="","",_tag_month_day!AS339/100)</f>
        <v/>
      </c>
      <c r="EY343" s="420" t="str">
        <f>IF(_tag_month_day!AT339="","",_tag_month_day!AT339/100)</f>
        <v/>
      </c>
      <c r="EZ343" s="420" t="str">
        <f>IF(_tag_month_day!AU339="","",_tag_month_day!AU339/100)</f>
        <v/>
      </c>
      <c r="FA343" s="420" t="str">
        <f>IF(_tag_month_day!AV339="","",_tag_month_day!AV339/100)</f>
        <v/>
      </c>
      <c r="FB343" s="420" t="str">
        <f>IF(_tag_month_day!AW339="","",_tag_month_day!AW339/100)</f>
        <v/>
      </c>
      <c r="FC343" s="420" t="str">
        <f>IF(_tag_month_day!AX339="","",_tag_month_day!AX339/100)</f>
        <v/>
      </c>
      <c r="FD343" s="510">
        <f t="shared" si="1999"/>
        <v>0.33</v>
      </c>
      <c r="FE343" s="510">
        <f t="shared" si="2000"/>
        <v>0.19</v>
      </c>
      <c r="FF343" s="510">
        <f t="shared" si="2001"/>
        <v>0.003</v>
      </c>
      <c r="FG343" s="510">
        <f t="shared" si="2002"/>
        <v>0</v>
      </c>
      <c r="FH343" s="603">
        <f t="shared" si="2003"/>
        <v>0.0001</v>
      </c>
      <c r="FI343" s="510">
        <f t="shared" ref="FI343:FR343" si="2097">FI342</f>
        <v>0.41</v>
      </c>
      <c r="FJ343" s="510">
        <f t="shared" si="2097"/>
        <v>0.11</v>
      </c>
      <c r="FK343" s="510">
        <f t="shared" si="2097"/>
        <v>0.015</v>
      </c>
      <c r="FL343" s="510">
        <f t="shared" si="2097"/>
        <v>0</v>
      </c>
      <c r="FM343" s="603">
        <f t="shared" si="2097"/>
        <v>0.0001</v>
      </c>
      <c r="FN343" s="510" t="str">
        <f>IF(_tag_month_day!AY339="","",_tag_month_day!AY339/100)</f>
        <v/>
      </c>
      <c r="FO343" s="510" t="str">
        <f>IF(_tag_month_day!AZ339="","",_tag_month_day!AZ339/100)</f>
        <v/>
      </c>
      <c r="FP343" s="510" t="str">
        <f>IF(_tag_month_day!BA339="","",_tag_month_day!BA339/100)</f>
        <v/>
      </c>
      <c r="FQ343" s="510" t="str">
        <f>IF(_tag_month_day!BB339="","",_tag_month_day!BB339/100)</f>
        <v/>
      </c>
      <c r="FR343" s="603" t="str">
        <f>IF(_tag_month_day!BC339="","",_tag_month_day!BC339/100)</f>
        <v/>
      </c>
      <c r="FS343" s="510" t="str">
        <f>IF(_tag_month_day!BD339="","",_tag_month_day!BD339/100)</f>
        <v/>
      </c>
      <c r="FT343" s="510" t="str">
        <f>IF(_tag_month_day!BE339="","",_tag_month_day!BE339/100)</f>
        <v/>
      </c>
      <c r="FU343" s="510" t="str">
        <f>IF(_tag_month_day!BF339="","",_tag_month_day!BF339/100)</f>
        <v/>
      </c>
      <c r="FV343" s="510" t="str">
        <f>IF(_tag_month_day!BG339="","",_tag_month_day!BG339/100)</f>
        <v/>
      </c>
      <c r="FW343" s="603" t="str">
        <f>IF(_tag_month_day!BH339="","",_tag_month_day!BH339/100)</f>
        <v/>
      </c>
      <c r="FX343" s="510" t="str">
        <f>IF(_tag_month_day!BI339="","",_tag_month_day!BI339/100)</f>
        <v/>
      </c>
      <c r="FY343" s="510" t="str">
        <f>IF(_tag_month_day!BJ339="","",_tag_month_day!BJ339/100)</f>
        <v/>
      </c>
      <c r="FZ343" s="605" t="str">
        <f>IF(_tag_month_day!BK339="","",_tag_month_day!BK339/100)</f>
        <v/>
      </c>
      <c r="GA343" s="510" t="str">
        <f>IF(_tag_month_day!BL339="","",_tag_month_day!BL339/100)</f>
        <v/>
      </c>
      <c r="GB343" s="603" t="str">
        <f>IF(_tag_month_day!BM339="","",_tag_month_day!BM339/100)</f>
        <v/>
      </c>
      <c r="GC343" s="420" t="str">
        <f>IF(_tag_month_day!BN339="","",_tag_month_day!BN339/100)</f>
        <v/>
      </c>
      <c r="GD343" s="420" t="str">
        <f>IF(_tag_month_day!BO339="","",_tag_month_day!BO339/100)</f>
        <v/>
      </c>
      <c r="GE343" s="420" t="str">
        <f>IF(_tag_month_day!BP339="","",_tag_month_day!BP339/100)</f>
        <v/>
      </c>
      <c r="GF343" s="420" t="str">
        <f>IF(_tag_month_day!BQ339="","",_tag_month_day!BQ339/100)</f>
        <v/>
      </c>
      <c r="GG343" s="420" t="str">
        <f>IF(_tag_month_day!BR339="","",_tag_month_day!BR339/100)</f>
        <v/>
      </c>
      <c r="GH343" s="420" t="str">
        <f>IF(_tag_month_day!BS339="","",_tag_month_day!BS339/100)</f>
        <v/>
      </c>
      <c r="GI343" s="603" t="str">
        <f>IF(_tag_month_day!BT339="","",_tag_month_day!BT339/100)</f>
        <v/>
      </c>
      <c r="GJ343" s="612" t="str">
        <f>IF(_tag_month_day!BU339="","",_tag_month_day!BU339/100)</f>
        <v/>
      </c>
      <c r="GK343" s="620" t="str">
        <f>IF(_tag_month_day!BV339="",IF(_rlcf_month_day!A$2="","",_rlcf_month_day!A$2/100),_tag_month_day!BV339/100)</f>
        <v/>
      </c>
      <c r="GL343" s="620" t="str">
        <f>IF(_tag_month_day!BW339="",IF(_rlcf_month_day!B$2="","",_rlcf_month_day!B$2/100),_tag_month_day!BW339/100)</f>
        <v/>
      </c>
      <c r="GM343" s="621" t="str">
        <f>IF(_tag_month_day!BX339="",IF(_rlcf_month_day!C$2="","",_rlcf_month_day!C$2/100),_tag_month_day!BX339/100)</f>
        <v/>
      </c>
      <c r="GN343" s="620" t="str">
        <f>IF(_tag_month_day!BV339="",IF(_rlcf_month_day!A$2="","",_rlcf_month_day!A$2/100),_tag_month_day!BV339/100)</f>
        <v/>
      </c>
      <c r="GO343" s="620" t="str">
        <f>IF(_tag_month_day!BW339="",IF(_rlcf_month_day!B$2="","",_rlcf_month_day!B$2/100),_tag_month_day!BW339/100)</f>
        <v/>
      </c>
      <c r="GP343" s="620" t="str">
        <f>IF(_tag_month_day!CD339="",IF(_rlcf_month_day!E$2="","",_rlcf_month_day!E$2/100),_tag_month_day!CD339/100)</f>
        <v/>
      </c>
      <c r="GQ343" s="620" t="str">
        <f>IF(_tag_month_day!CE339="",IF(_rlcf_month_day!F$2="","",_rlcf_month_day!F$2/100),_tag_month_day!CE339/100)</f>
        <v/>
      </c>
      <c r="GR343" s="621" t="str">
        <f>IF(_tag_month_day!CF339="",IF(_rlcf_month_day!G$2="","",_rlcf_month_day!G$2/100),_tag_month_day!CF339/100)</f>
        <v/>
      </c>
      <c r="GS343" s="626">
        <f t="shared" ref="GS343:HH343" si="2098">GS342</f>
        <v>0.953</v>
      </c>
      <c r="GT343" s="626">
        <f t="shared" si="2098"/>
        <v>0.55</v>
      </c>
      <c r="GU343" s="626">
        <f t="shared" si="2098"/>
        <v>0.55</v>
      </c>
      <c r="GV343" s="626">
        <f t="shared" si="2098"/>
        <v>0.55</v>
      </c>
      <c r="GW343" s="626">
        <f t="shared" si="2098"/>
        <v>0.5</v>
      </c>
      <c r="GX343" s="626">
        <f t="shared" si="2098"/>
        <v>0.935</v>
      </c>
      <c r="GY343" s="626">
        <f t="shared" si="2098"/>
        <v>0.15</v>
      </c>
      <c r="GZ343" s="626">
        <f t="shared" si="2098"/>
        <v>1</v>
      </c>
      <c r="HA343" s="632">
        <f t="shared" si="2098"/>
        <v>0.047</v>
      </c>
      <c r="HB343" s="632">
        <f t="shared" si="2098"/>
        <v>0.45</v>
      </c>
      <c r="HC343" s="632">
        <f t="shared" si="2098"/>
        <v>0.45</v>
      </c>
      <c r="HD343" s="632">
        <f t="shared" si="2098"/>
        <v>0.45</v>
      </c>
      <c r="HE343" s="632">
        <f t="shared" si="2098"/>
        <v>0.5</v>
      </c>
      <c r="HF343" s="632">
        <f t="shared" si="2098"/>
        <v>0.065</v>
      </c>
      <c r="HG343" s="632">
        <f t="shared" si="2098"/>
        <v>0.85</v>
      </c>
      <c r="HH343" s="632">
        <f t="shared" si="2098"/>
        <v>0</v>
      </c>
      <c r="HI343" s="68">
        <f t="shared" si="1975"/>
        <v>0</v>
      </c>
      <c r="HJ343" s="68" t="e">
        <f t="shared" si="2006"/>
        <v>#VALUE!</v>
      </c>
      <c r="HK343" s="202">
        <f t="shared" si="2007"/>
        <v>0.85</v>
      </c>
      <c r="HL343" s="464">
        <f t="shared" si="2008"/>
        <v>550000</v>
      </c>
      <c r="HM343" s="464">
        <f t="shared" si="2009"/>
        <v>480000</v>
      </c>
      <c r="HN343" s="192" t="e">
        <f t="shared" si="1976"/>
        <v>#VALUE!</v>
      </c>
      <c r="HO343" s="192" t="e">
        <f>HN343*HK343*$HO$2/HL343*1000000</f>
        <v>#VALUE!</v>
      </c>
      <c r="HP343" s="192" t="e">
        <f>HN343*HK343*$HP$2/HM343*1000000</f>
        <v>#VALUE!</v>
      </c>
    </row>
    <row r="344" customFormat="1" spans="1:224">
      <c r="A344" s="381">
        <v>339</v>
      </c>
      <c r="B344" s="54">
        <f ca="1" t="shared" si="2010"/>
        <v>43631</v>
      </c>
      <c r="C344" s="57">
        <f t="shared" si="2011"/>
        <v>0.0416666666666667</v>
      </c>
      <c r="D344" s="68" t="str">
        <f ca="1" t="shared" si="1977"/>
        <v>夜班</v>
      </c>
      <c r="E344" s="68" t="str">
        <f ca="1" t="shared" si="1978"/>
        <v>丙</v>
      </c>
      <c r="F344" s="68">
        <f ca="1">SUMPRODUCT((成本日报!$A$3:$A$95=计划!B344)*(成本日报!$B$3:$B$95=计划!$D344),成本日报!$C$3:$C$95)</f>
        <v>3</v>
      </c>
      <c r="G344" s="382">
        <f ca="1" t="shared" si="2012"/>
        <v>43631.0833333325</v>
      </c>
      <c r="H344" s="382">
        <f ca="1" t="shared" si="1979"/>
        <v>43631.090277777</v>
      </c>
      <c r="I344" s="382">
        <f ca="1" t="shared" si="1980"/>
        <v>43631.0958333325</v>
      </c>
      <c r="J344" s="382">
        <f ca="1" t="shared" si="1981"/>
        <v>43631.1249999992</v>
      </c>
      <c r="K344" s="382">
        <f ca="1" t="shared" si="1982"/>
        <v>43631.1874999992</v>
      </c>
      <c r="L344" s="382">
        <f ca="1" t="shared" si="1983"/>
        <v>43631.2083333325</v>
      </c>
      <c r="M344" s="398" t="str">
        <f>IF(_tag_month_day!A340="","",_tag_month_day!A340)</f>
        <v/>
      </c>
      <c r="N344" s="398" t="str">
        <f>IF(_tag_month_day!B340="","",_tag_month_day!B340)</f>
        <v/>
      </c>
      <c r="O344" s="399" t="e">
        <f t="shared" si="1984"/>
        <v>#VALUE!</v>
      </c>
      <c r="P344" s="398" t="str">
        <f>IF(_tag_month_day!C340="","",_tag_month_day!C340)</f>
        <v/>
      </c>
      <c r="Q344" s="398" t="str">
        <f>IF(_tag_month_day!D340="","",_tag_month_day!D340)</f>
        <v/>
      </c>
      <c r="R344" s="416">
        <f>IF(_tag_month_day!CB340="",R343,_tag_month_day!CB340/100)</f>
        <v>0.07</v>
      </c>
      <c r="S344" s="417" t="str">
        <f>IF(_tag_month_day!E340="","",_tag_month_day!E340)</f>
        <v/>
      </c>
      <c r="T344" s="417" t="str">
        <f>IF(_tag_month_day!F340="","",_tag_month_day!F340)</f>
        <v/>
      </c>
      <c r="U344" s="418" t="e">
        <f t="shared" si="1938"/>
        <v>#VALUE!</v>
      </c>
      <c r="V344" s="53" t="e">
        <f t="shared" si="1939"/>
        <v>#VALUE!</v>
      </c>
      <c r="W344" s="419" t="str">
        <f>IF(_jhy_month_day!A340="","",_jhy_month_day!A340)</f>
        <v/>
      </c>
      <c r="X344" s="420" t="str">
        <f>IF(_jhy_month_day!B340="","",_jhy_month_day!B340/100)</f>
        <v/>
      </c>
      <c r="Y344" s="420" t="str">
        <f>IF(_jhy_month_day!C340="","",_jhy_month_day!C340/100)</f>
        <v/>
      </c>
      <c r="Z344" s="439">
        <f t="shared" si="2028"/>
        <v>85</v>
      </c>
      <c r="AA344" s="440" t="str">
        <f>IF(_tag_month_day!G340="","",_tag_month_day!G340/100)</f>
        <v/>
      </c>
      <c r="AB344" s="440" t="str">
        <f>IF(_tag_month_day!H340="","",_tag_month_day!H340/100)</f>
        <v/>
      </c>
      <c r="AC344" s="193">
        <f t="shared" si="1985"/>
        <v>1.59963432013121</v>
      </c>
      <c r="AD344" s="441" t="str">
        <f t="shared" si="1986"/>
        <v/>
      </c>
      <c r="AE344" s="442" t="str">
        <f t="shared" si="1987"/>
        <v/>
      </c>
      <c r="AF344" s="443">
        <v>1</v>
      </c>
      <c r="AG344" s="68" t="str">
        <f>IF(_duihao_month_day!A340="","",_duihao_month_day!A340)</f>
        <v/>
      </c>
      <c r="AH344" s="463">
        <f>IF(_gyk_month_day!B340="",AH343,_gyk_month_day!B340)</f>
        <v>820</v>
      </c>
      <c r="AI344" s="464"/>
      <c r="AJ344" s="68" t="str">
        <f>IF(_tag_month_day!I340="","",_tag_month_day!I340)</f>
        <v/>
      </c>
      <c r="AK344" s="465" t="str">
        <f>IF(_tzyy_month_day!A340="","",_tzyy_month_day!A340)</f>
        <v/>
      </c>
      <c r="AL344" s="465" t="str">
        <f>IF(_tzyy_month_day!B340="","",_tzyy_month_day!B340)</f>
        <v/>
      </c>
      <c r="AM344" s="465" t="str">
        <f>IF(_tzyy_month_day!C340="","",_tzyy_month_day!C340)</f>
        <v/>
      </c>
      <c r="AN344" s="466" t="str">
        <f>IF(_tag_month_day!CG340="","",_tag_month_day!CG340)</f>
        <v/>
      </c>
      <c r="AO344" s="466" t="str">
        <f>IF(_tag_month_day!CH340="","",_tag_month_day!CH340)</f>
        <v/>
      </c>
      <c r="AP344" s="486" t="e">
        <f t="shared" si="1988"/>
        <v>#VALUE!</v>
      </c>
      <c r="AQ344" s="487" t="str">
        <f>IF(_tag_month_day!J340="","",_tag_month_day!J340/100)</f>
        <v/>
      </c>
      <c r="AR344" s="488">
        <f t="shared" si="1989"/>
        <v>1.3</v>
      </c>
      <c r="AS344" s="489" t="e">
        <f t="shared" si="1940"/>
        <v>#VALUE!</v>
      </c>
      <c r="AT344" s="489">
        <f t="shared" si="1990"/>
        <v>0</v>
      </c>
      <c r="AU344" s="490" t="str">
        <f>IF(_tag_month_day!K340="","",_tag_month_day!K340)</f>
        <v/>
      </c>
      <c r="AV344" s="491" t="str">
        <f>IF(_tag_month_day!L340="","",_tag_month_day!L340/100)</f>
        <v/>
      </c>
      <c r="AW344" s="420">
        <f t="shared" si="1912"/>
        <v>0</v>
      </c>
      <c r="AX344" s="420">
        <f t="shared" si="1991"/>
        <v>0</v>
      </c>
      <c r="AY344" s="420" t="str">
        <f>IF(_tag_month_day!M340="","",_tag_month_day!M340/100)</f>
        <v/>
      </c>
      <c r="AZ344" s="420" t="str">
        <f>IF(_tag_month_day!N340="","",_tag_month_day!N340/100)</f>
        <v/>
      </c>
      <c r="BA344" s="420" t="str">
        <f>IF(_tag_month_day!O340="","",_tag_month_day!O340/100)</f>
        <v/>
      </c>
      <c r="BB344" s="496" t="str">
        <f>IF(_tag_month_day!P340="","",_tag_month_day!P340/100)</f>
        <v/>
      </c>
      <c r="BC344" s="496">
        <f t="shared" si="1992"/>
        <v>0</v>
      </c>
      <c r="BD344" s="496" t="str">
        <f>IF(_tag_month_day!Q340="","",_tag_month_day!Q340/100)</f>
        <v/>
      </c>
      <c r="BE344" s="510" t="str">
        <f>IF(_tag_month_day!R340="","",_tag_month_day!R340/100)</f>
        <v/>
      </c>
      <c r="BF344" s="413" t="str">
        <f>IF(_tag_month_day!CC340="","",_tag_month_day!CC340/100)</f>
        <v/>
      </c>
      <c r="BG344" s="511" t="e">
        <f t="shared" si="1941"/>
        <v>#VALUE!</v>
      </c>
      <c r="BH344" s="198">
        <f t="shared" si="1942"/>
        <v>0</v>
      </c>
      <c r="BI344" s="512" t="e">
        <f>IF(CX344=0,BI343,(DK344*查询!$R$5+DL344*查询!$Q$5+DM344*查询!$N$5+DN344*查询!$O$5+DO344*查询!$P$5)*AF344/CX344)</f>
        <v>#VALUE!</v>
      </c>
      <c r="BJ344" s="512" t="e">
        <f>IF(CX344=0,BJ343,(DP344*查询!$S$5+DQ344*查询!$T$5+DR344*查询!$U$5)*AF344/CX344)</f>
        <v>#VALUE!</v>
      </c>
      <c r="BK344" s="512">
        <f t="shared" si="1993"/>
        <v>1</v>
      </c>
      <c r="BL344" s="513" t="str">
        <f>IF(_cfyc_month_day!A340="","",_cfyc_month_day!A340)</f>
        <v/>
      </c>
      <c r="BM344" s="513" t="str">
        <f>IF(_cfyc_month_day!B340="","",_cfyc_month_day!B340)</f>
        <v/>
      </c>
      <c r="BN344" s="513" t="str">
        <f>IF(_cfyc_month_day!C340="","",_cfyc_month_day!C340)</f>
        <v/>
      </c>
      <c r="BO344" s="522" t="str">
        <f>IF(_cfyc_month_day!D340="","",_cfyc_month_day!D340)</f>
        <v/>
      </c>
      <c r="BP344" s="522" t="str">
        <f>IF(_cfyc_month_day!E340="","",_cfyc_month_day!E340)</f>
        <v/>
      </c>
      <c r="BQ344" s="522" t="str">
        <f>IF(_cfyc_month_day!F340="","",_cfyc_month_day!F340)</f>
        <v/>
      </c>
      <c r="BR344" s="513" t="str">
        <f>IF(_tag_month_day!T340="","",_tag_month_day!T340)</f>
        <v/>
      </c>
      <c r="BS344" s="513" t="str">
        <f>IF(_tag_month_day!U340="","",_tag_month_day!U340)</f>
        <v/>
      </c>
      <c r="BT344" s="523" t="str">
        <f t="shared" si="1994"/>
        <v/>
      </c>
      <c r="BU344" s="223" t="str">
        <f>IF(_tag_month_day!V340="","",_tag_month_day!V340)</f>
        <v/>
      </c>
      <c r="BV344" s="206" t="str">
        <f>IF(_tag_month_day!W340="","",_tag_month_day!W340)</f>
        <v/>
      </c>
      <c r="BW344" s="540" t="str">
        <f>IF(_tag_month_day!X340="","",_tag_month_day!X340)</f>
        <v/>
      </c>
      <c r="BX344" s="540" t="str">
        <f>IF(_tag_month_day!Y340="","",_tag_month_day!Y340)</f>
        <v/>
      </c>
      <c r="BY344" s="541">
        <f ca="1" t="shared" si="1995"/>
        <v>43631.2083333325</v>
      </c>
      <c r="BZ344" s="542"/>
      <c r="CA344" s="543" t="str">
        <f>IF(_jhy2_month_day!A340="","",_jhy2_month_day!A340)</f>
        <v/>
      </c>
      <c r="CB344" s="464" t="str">
        <f>IF(_jhy2_month_day!B340="","",_jhy2_month_day!B340)</f>
        <v/>
      </c>
      <c r="CC344" s="464" t="str">
        <f>IF(_jhy2_month_day!C340="","",_jhy2_month_day!C340)</f>
        <v/>
      </c>
      <c r="CD344" s="464" t="str">
        <f>IF(_jhy2_month_day!D340="","",_jhy2_month_day!D340)</f>
        <v/>
      </c>
      <c r="CE344" s="464" t="str">
        <f>IF(_jhy2_month_day!E340="","",_jhy2_month_day!E340)</f>
        <v/>
      </c>
      <c r="CF344" s="464" t="str">
        <f>IF(_jhy2_month_day!F340="","",_jhy2_month_day!F340)</f>
        <v/>
      </c>
      <c r="CG344" s="464" t="str">
        <f>IF(_jhy2_month_day!G340="","",_jhy2_month_day!G340)</f>
        <v/>
      </c>
      <c r="CH344" s="464" t="str">
        <f>IF(_jhy2_month_day!H340="","",_jhy2_month_day!H340)</f>
        <v/>
      </c>
      <c r="CI344" s="464" t="str">
        <f>IF(_jhy2_month_day!I340="","",_jhy2_month_day!I340)</f>
        <v/>
      </c>
      <c r="CJ344" s="464" t="str">
        <f>IF(_jhy2_month_day!J340="","",_jhy2_month_day!J340)</f>
        <v/>
      </c>
      <c r="CK344" s="464" t="str">
        <f>IF(_jhy2_month_day!K340="","",_jhy2_month_day!K340)</f>
        <v/>
      </c>
      <c r="CL344" s="562" t="str">
        <f>IF(_jhy2_month_day!L340="","",_jhy2_month_day!L340)</f>
        <v/>
      </c>
      <c r="CM344" s="562" t="str">
        <f>IF(_jhy2_month_day!M340="","",_jhy2_month_day!M340)</f>
        <v/>
      </c>
      <c r="CN344" s="562" t="str">
        <f>IF(_jhy2_month_day!N340="","",_jhy2_month_day!N340)</f>
        <v/>
      </c>
      <c r="CO344" s="562" t="str">
        <f>IF(_jhy2_month_day!O340="","",_jhy2_month_day!O340)</f>
        <v/>
      </c>
      <c r="CP344" s="562" t="str">
        <f>IF(_jhy2_month_day!P340="","",_jhy2_month_day!P340)</f>
        <v/>
      </c>
      <c r="CQ344" s="562" t="str">
        <f>IF(_jhy2_month_day!Q340="","",_jhy2_month_day!Q340)</f>
        <v/>
      </c>
      <c r="CR344" s="563" t="str">
        <f>IF(_jhy2_month_day!R340="","",_jhy2_month_day!R340)</f>
        <v/>
      </c>
      <c r="CS344" s="576" t="str">
        <f>IF(_jhy2_month_day!S340="","",_jhy2_month_day!S340)</f>
        <v/>
      </c>
      <c r="CT344" s="562" t="str">
        <f>IF(_jhy2_month_day!T340="","",_jhy2_month_day!T340)</f>
        <v/>
      </c>
      <c r="CU344" s="577" t="e">
        <f t="shared" si="1943"/>
        <v>#VALUE!</v>
      </c>
      <c r="CV344" s="198" t="e">
        <f t="shared" si="1944"/>
        <v>#VALUE!</v>
      </c>
      <c r="CW344" s="192" t="e">
        <f t="shared" si="1945"/>
        <v>#VALUE!</v>
      </c>
      <c r="CX344" s="192" t="e">
        <f t="shared" si="1946"/>
        <v>#VALUE!</v>
      </c>
      <c r="CY344" s="202" t="e">
        <f t="shared" si="1947"/>
        <v>#VALUE!</v>
      </c>
      <c r="CZ344" s="192" t="e">
        <f t="shared" ref="CZ344:DI344" si="2099">$AJ344*EF344</f>
        <v>#VALUE!</v>
      </c>
      <c r="DA344" s="192" t="e">
        <f t="shared" si="2099"/>
        <v>#VALUE!</v>
      </c>
      <c r="DB344" s="192" t="e">
        <f t="shared" si="2099"/>
        <v>#VALUE!</v>
      </c>
      <c r="DC344" s="192" t="e">
        <f t="shared" si="2099"/>
        <v>#VALUE!</v>
      </c>
      <c r="DD344" s="192" t="e">
        <f t="shared" si="2099"/>
        <v>#VALUE!</v>
      </c>
      <c r="DE344" s="192" t="e">
        <f t="shared" si="2099"/>
        <v>#VALUE!</v>
      </c>
      <c r="DF344" s="192" t="e">
        <f t="shared" si="2099"/>
        <v>#VALUE!</v>
      </c>
      <c r="DG344" s="192" t="e">
        <f t="shared" si="2099"/>
        <v>#VALUE!</v>
      </c>
      <c r="DH344" s="192" t="e">
        <f t="shared" si="2099"/>
        <v>#VALUE!</v>
      </c>
      <c r="DI344" s="192" t="e">
        <f t="shared" si="2099"/>
        <v>#VALUE!</v>
      </c>
      <c r="DJ344" s="192" t="e">
        <f t="shared" si="1949"/>
        <v>#VALUE!</v>
      </c>
      <c r="DK344" s="192" t="e">
        <f t="shared" si="1950"/>
        <v>#VALUE!</v>
      </c>
      <c r="DL344" s="192" t="e">
        <f t="shared" si="1951"/>
        <v>#VALUE!</v>
      </c>
      <c r="DM344" s="192" t="e">
        <f t="shared" si="1952"/>
        <v>#VALUE!</v>
      </c>
      <c r="DN344" s="192" t="e">
        <f t="shared" si="1953"/>
        <v>#VALUE!</v>
      </c>
      <c r="DO344" s="192" t="e">
        <f t="shared" si="1954"/>
        <v>#VALUE!</v>
      </c>
      <c r="DP344" s="192" t="e">
        <f t="shared" si="1955"/>
        <v>#VALUE!</v>
      </c>
      <c r="DQ344" s="192" t="e">
        <f t="shared" si="1956"/>
        <v>#VALUE!</v>
      </c>
      <c r="DR344" s="192" t="e">
        <f t="shared" si="1957"/>
        <v>#VALUE!</v>
      </c>
      <c r="DS344" s="192" t="e">
        <f t="shared" si="1958"/>
        <v>#VALUE!</v>
      </c>
      <c r="DT344" s="192" t="e">
        <f t="shared" si="1959"/>
        <v>#VALUE!</v>
      </c>
      <c r="DU344" s="192" t="e">
        <f t="shared" si="1960"/>
        <v>#VALUE!</v>
      </c>
      <c r="DV344" s="198" t="e">
        <f t="shared" si="1961"/>
        <v>#VALUE!</v>
      </c>
      <c r="DW344" s="198" t="e">
        <f t="shared" si="1962"/>
        <v>#DIV/0!</v>
      </c>
      <c r="DX344" s="198" t="e">
        <f t="shared" si="1963"/>
        <v>#DIV/0!</v>
      </c>
      <c r="DY344" s="198" t="e">
        <f t="shared" si="1964"/>
        <v>#VALUE!</v>
      </c>
      <c r="DZ344" s="198" t="e">
        <f t="shared" si="1965"/>
        <v>#VALUE!</v>
      </c>
      <c r="EA344" s="198" t="e">
        <f t="shared" si="1966"/>
        <v>#VALUE!</v>
      </c>
      <c r="EB344" s="198" t="e">
        <f t="shared" si="1967"/>
        <v>#VALUE!</v>
      </c>
      <c r="EC344" s="198" t="e">
        <f t="shared" si="1968"/>
        <v>#DIV/0!</v>
      </c>
      <c r="ED344" s="198" t="e">
        <f t="shared" si="1969"/>
        <v>#VALUE!</v>
      </c>
      <c r="EE344" s="198" t="e">
        <f t="shared" si="1970"/>
        <v>#VALUE!</v>
      </c>
      <c r="EF344" s="198" t="e">
        <f t="shared" ref="EF344:EO344" si="2100">DV344/SUM($DV344:$EE344)</f>
        <v>#VALUE!</v>
      </c>
      <c r="EG344" s="198" t="e">
        <f t="shared" si="2100"/>
        <v>#DIV/0!</v>
      </c>
      <c r="EH344" s="198" t="e">
        <f t="shared" si="2100"/>
        <v>#DIV/0!</v>
      </c>
      <c r="EI344" s="198" t="e">
        <f t="shared" si="2100"/>
        <v>#VALUE!</v>
      </c>
      <c r="EJ344" s="198" t="e">
        <f t="shared" si="2100"/>
        <v>#VALUE!</v>
      </c>
      <c r="EK344" s="198" t="e">
        <f t="shared" si="2100"/>
        <v>#VALUE!</v>
      </c>
      <c r="EL344" s="198" t="e">
        <f t="shared" si="2100"/>
        <v>#VALUE!</v>
      </c>
      <c r="EM344" s="198" t="e">
        <f t="shared" si="2100"/>
        <v>#DIV/0!</v>
      </c>
      <c r="EN344" s="198" t="e">
        <f t="shared" si="2100"/>
        <v>#VALUE!</v>
      </c>
      <c r="EO344" s="198" t="e">
        <f t="shared" si="2100"/>
        <v>#VALUE!</v>
      </c>
      <c r="EP344" s="511">
        <f t="shared" ref="EP344:EW344" si="2101">EP343</f>
        <v>0.08</v>
      </c>
      <c r="EQ344" s="511">
        <f t="shared" si="2101"/>
        <v>0.015</v>
      </c>
      <c r="ER344" s="511">
        <f t="shared" si="2101"/>
        <v>0.015</v>
      </c>
      <c r="ES344" s="511">
        <f t="shared" si="2101"/>
        <v>0.015</v>
      </c>
      <c r="ET344" s="511">
        <f t="shared" si="2101"/>
        <v>0.015</v>
      </c>
      <c r="EU344" s="511">
        <f t="shared" si="2101"/>
        <v>0.09</v>
      </c>
      <c r="EV344" s="511">
        <f t="shared" si="2101"/>
        <v>0.09</v>
      </c>
      <c r="EW344" s="511">
        <f t="shared" si="2101"/>
        <v>0.09</v>
      </c>
      <c r="EX344" s="420" t="str">
        <f>IF(_tag_month_day!AS340="","",_tag_month_day!AS340/100)</f>
        <v/>
      </c>
      <c r="EY344" s="420" t="str">
        <f>IF(_tag_month_day!AT340="","",_tag_month_day!AT340/100)</f>
        <v/>
      </c>
      <c r="EZ344" s="420" t="str">
        <f>IF(_tag_month_day!AU340="","",_tag_month_day!AU340/100)</f>
        <v/>
      </c>
      <c r="FA344" s="420" t="str">
        <f>IF(_tag_month_day!AV340="","",_tag_month_day!AV340/100)</f>
        <v/>
      </c>
      <c r="FB344" s="420" t="str">
        <f>IF(_tag_month_day!AW340="","",_tag_month_day!AW340/100)</f>
        <v/>
      </c>
      <c r="FC344" s="420" t="str">
        <f>IF(_tag_month_day!AX340="","",_tag_month_day!AX340/100)</f>
        <v/>
      </c>
      <c r="FD344" s="510">
        <f t="shared" si="1999"/>
        <v>0.33</v>
      </c>
      <c r="FE344" s="510">
        <f t="shared" si="2000"/>
        <v>0.19</v>
      </c>
      <c r="FF344" s="510">
        <f t="shared" si="2001"/>
        <v>0.003</v>
      </c>
      <c r="FG344" s="510">
        <f t="shared" si="2002"/>
        <v>0</v>
      </c>
      <c r="FH344" s="603">
        <f t="shared" si="2003"/>
        <v>0.0001</v>
      </c>
      <c r="FI344" s="510">
        <f t="shared" ref="FI344:FR344" si="2102">FI343</f>
        <v>0.41</v>
      </c>
      <c r="FJ344" s="510">
        <f t="shared" si="2102"/>
        <v>0.11</v>
      </c>
      <c r="FK344" s="510">
        <f t="shared" si="2102"/>
        <v>0.015</v>
      </c>
      <c r="FL344" s="510">
        <f t="shared" si="2102"/>
        <v>0</v>
      </c>
      <c r="FM344" s="603">
        <f t="shared" si="2102"/>
        <v>0.0001</v>
      </c>
      <c r="FN344" s="510" t="str">
        <f>IF(_tag_month_day!AY340="","",_tag_month_day!AY340/100)</f>
        <v/>
      </c>
      <c r="FO344" s="510" t="str">
        <f>IF(_tag_month_day!AZ340="","",_tag_month_day!AZ340/100)</f>
        <v/>
      </c>
      <c r="FP344" s="510" t="str">
        <f>IF(_tag_month_day!BA340="","",_tag_month_day!BA340/100)</f>
        <v/>
      </c>
      <c r="FQ344" s="510" t="str">
        <f>IF(_tag_month_day!BB340="","",_tag_month_day!BB340/100)</f>
        <v/>
      </c>
      <c r="FR344" s="603" t="str">
        <f>IF(_tag_month_day!BC340="","",_tag_month_day!BC340/100)</f>
        <v/>
      </c>
      <c r="FS344" s="510" t="str">
        <f>IF(_tag_month_day!BD340="","",_tag_month_day!BD340/100)</f>
        <v/>
      </c>
      <c r="FT344" s="510" t="str">
        <f>IF(_tag_month_day!BE340="","",_tag_month_day!BE340/100)</f>
        <v/>
      </c>
      <c r="FU344" s="510" t="str">
        <f>IF(_tag_month_day!BF340="","",_tag_month_day!BF340/100)</f>
        <v/>
      </c>
      <c r="FV344" s="510" t="str">
        <f>IF(_tag_month_day!BG340="","",_tag_month_day!BG340/100)</f>
        <v/>
      </c>
      <c r="FW344" s="603" t="str">
        <f>IF(_tag_month_day!BH340="","",_tag_month_day!BH340/100)</f>
        <v/>
      </c>
      <c r="FX344" s="510" t="str">
        <f>IF(_tag_month_day!BI340="","",_tag_month_day!BI340/100)</f>
        <v/>
      </c>
      <c r="FY344" s="510" t="str">
        <f>IF(_tag_month_day!BJ340="","",_tag_month_day!BJ340/100)</f>
        <v/>
      </c>
      <c r="FZ344" s="605" t="str">
        <f>IF(_tag_month_day!BK340="","",_tag_month_day!BK340/100)</f>
        <v/>
      </c>
      <c r="GA344" s="510" t="str">
        <f>IF(_tag_month_day!BL340="","",_tag_month_day!BL340/100)</f>
        <v/>
      </c>
      <c r="GB344" s="603" t="str">
        <f>IF(_tag_month_day!BM340="","",_tag_month_day!BM340/100)</f>
        <v/>
      </c>
      <c r="GC344" s="420" t="str">
        <f>IF(_tag_month_day!BN340="","",_tag_month_day!BN340/100)</f>
        <v/>
      </c>
      <c r="GD344" s="420" t="str">
        <f>IF(_tag_month_day!BO340="","",_tag_month_day!BO340/100)</f>
        <v/>
      </c>
      <c r="GE344" s="420" t="str">
        <f>IF(_tag_month_day!BP340="","",_tag_month_day!BP340/100)</f>
        <v/>
      </c>
      <c r="GF344" s="420" t="str">
        <f>IF(_tag_month_day!BQ340="","",_tag_month_day!BQ340/100)</f>
        <v/>
      </c>
      <c r="GG344" s="420" t="str">
        <f>IF(_tag_month_day!BR340="","",_tag_month_day!BR340/100)</f>
        <v/>
      </c>
      <c r="GH344" s="420" t="str">
        <f>IF(_tag_month_day!BS340="","",_tag_month_day!BS340/100)</f>
        <v/>
      </c>
      <c r="GI344" s="603" t="str">
        <f>IF(_tag_month_day!BT340="","",_tag_month_day!BT340/100)</f>
        <v/>
      </c>
      <c r="GJ344" s="612" t="str">
        <f>IF(_tag_month_day!BU340="","",_tag_month_day!BU340/100)</f>
        <v/>
      </c>
      <c r="GK344" s="620" t="str">
        <f>IF(_tag_month_day!BV340="",IF(_rlcf_month_day!A$2="","",_rlcf_month_day!A$2/100),_tag_month_day!BV340/100)</f>
        <v/>
      </c>
      <c r="GL344" s="620" t="str">
        <f>IF(_tag_month_day!BW340="",IF(_rlcf_month_day!B$2="","",_rlcf_month_day!B$2/100),_tag_month_day!BW340/100)</f>
        <v/>
      </c>
      <c r="GM344" s="621" t="str">
        <f>IF(_tag_month_day!BX340="",IF(_rlcf_month_day!C$2="","",_rlcf_month_day!C$2/100),_tag_month_day!BX340/100)</f>
        <v/>
      </c>
      <c r="GN344" s="620" t="str">
        <f>IF(_tag_month_day!BV340="",IF(_rlcf_month_day!A$2="","",_rlcf_month_day!A$2/100),_tag_month_day!BV340/100)</f>
        <v/>
      </c>
      <c r="GO344" s="620" t="str">
        <f>IF(_tag_month_day!BW340="",IF(_rlcf_month_day!B$2="","",_rlcf_month_day!B$2/100),_tag_month_day!BW340/100)</f>
        <v/>
      </c>
      <c r="GP344" s="620" t="str">
        <f>IF(_tag_month_day!CD340="",IF(_rlcf_month_day!E$2="","",_rlcf_month_day!E$2/100),_tag_month_day!CD340/100)</f>
        <v/>
      </c>
      <c r="GQ344" s="620" t="str">
        <f>IF(_tag_month_day!CE340="",IF(_rlcf_month_day!F$2="","",_rlcf_month_day!F$2/100),_tag_month_day!CE340/100)</f>
        <v/>
      </c>
      <c r="GR344" s="621" t="str">
        <f>IF(_tag_month_day!CF340="",IF(_rlcf_month_day!G$2="","",_rlcf_month_day!G$2/100),_tag_month_day!CF340/100)</f>
        <v/>
      </c>
      <c r="GS344" s="626">
        <f t="shared" ref="GS344:HH344" si="2103">GS343</f>
        <v>0.953</v>
      </c>
      <c r="GT344" s="626">
        <f t="shared" si="2103"/>
        <v>0.55</v>
      </c>
      <c r="GU344" s="626">
        <f t="shared" si="2103"/>
        <v>0.55</v>
      </c>
      <c r="GV344" s="626">
        <f t="shared" si="2103"/>
        <v>0.55</v>
      </c>
      <c r="GW344" s="626">
        <f t="shared" si="2103"/>
        <v>0.5</v>
      </c>
      <c r="GX344" s="626">
        <f t="shared" si="2103"/>
        <v>0.935</v>
      </c>
      <c r="GY344" s="626">
        <f t="shared" si="2103"/>
        <v>0.15</v>
      </c>
      <c r="GZ344" s="626">
        <f t="shared" si="2103"/>
        <v>1</v>
      </c>
      <c r="HA344" s="632">
        <f t="shared" si="2103"/>
        <v>0.047</v>
      </c>
      <c r="HB344" s="632">
        <f t="shared" si="2103"/>
        <v>0.45</v>
      </c>
      <c r="HC344" s="632">
        <f t="shared" si="2103"/>
        <v>0.45</v>
      </c>
      <c r="HD344" s="632">
        <f t="shared" si="2103"/>
        <v>0.45</v>
      </c>
      <c r="HE344" s="632">
        <f t="shared" si="2103"/>
        <v>0.5</v>
      </c>
      <c r="HF344" s="632">
        <f t="shared" si="2103"/>
        <v>0.065</v>
      </c>
      <c r="HG344" s="632">
        <f t="shared" si="2103"/>
        <v>0.85</v>
      </c>
      <c r="HH344" s="632">
        <f t="shared" si="2103"/>
        <v>0</v>
      </c>
      <c r="HI344" s="68">
        <f t="shared" si="1975"/>
        <v>0</v>
      </c>
      <c r="HJ344" s="68" t="e">
        <f t="shared" si="2006"/>
        <v>#VALUE!</v>
      </c>
      <c r="HK344" s="202">
        <f t="shared" si="2007"/>
        <v>0.85</v>
      </c>
      <c r="HL344" s="464">
        <f t="shared" si="2008"/>
        <v>550000</v>
      </c>
      <c r="HM344" s="464">
        <f t="shared" si="2009"/>
        <v>480000</v>
      </c>
      <c r="HN344" s="192" t="e">
        <f t="shared" si="1976"/>
        <v>#VALUE!</v>
      </c>
      <c r="HO344" s="192" t="e">
        <f>HN344*HK344*$HO$2/HL344*1000000</f>
        <v>#VALUE!</v>
      </c>
      <c r="HP344" s="192" t="e">
        <f>HN344*HK344*$HP$2/HM344*1000000</f>
        <v>#VALUE!</v>
      </c>
    </row>
    <row r="345" customFormat="1" spans="1:224">
      <c r="A345" s="381">
        <v>340</v>
      </c>
      <c r="B345" s="54">
        <f ca="1" t="shared" si="2010"/>
        <v>43631</v>
      </c>
      <c r="C345" s="57">
        <f t="shared" si="2011"/>
        <v>0.0416666666666667</v>
      </c>
      <c r="D345" s="68" t="str">
        <f ca="1" t="shared" si="1977"/>
        <v>夜班</v>
      </c>
      <c r="E345" s="68" t="str">
        <f ca="1" t="shared" si="1978"/>
        <v>丙</v>
      </c>
      <c r="F345" s="68">
        <f ca="1">SUMPRODUCT((成本日报!$A$3:$A$95=计划!B345)*(成本日报!$B$3:$B$95=计划!$D345),成本日报!$C$3:$C$95)</f>
        <v>3</v>
      </c>
      <c r="G345" s="382">
        <f ca="1" t="shared" si="2012"/>
        <v>43631.1249999992</v>
      </c>
      <c r="H345" s="382">
        <f ca="1" t="shared" si="1979"/>
        <v>43631.1319444436</v>
      </c>
      <c r="I345" s="382">
        <f ca="1" t="shared" si="1980"/>
        <v>43631.1374999992</v>
      </c>
      <c r="J345" s="382">
        <f ca="1" t="shared" si="1981"/>
        <v>43631.1666666658</v>
      </c>
      <c r="K345" s="382">
        <f ca="1" t="shared" si="1982"/>
        <v>43631.2291666658</v>
      </c>
      <c r="L345" s="382">
        <f ca="1" t="shared" si="1983"/>
        <v>43631.2499999992</v>
      </c>
      <c r="M345" s="398" t="str">
        <f>IF(_tag_month_day!A341="","",_tag_month_day!A341)</f>
        <v/>
      </c>
      <c r="N345" s="398" t="str">
        <f>IF(_tag_month_day!B341="","",_tag_month_day!B341)</f>
        <v/>
      </c>
      <c r="O345" s="399" t="e">
        <f t="shared" si="1984"/>
        <v>#VALUE!</v>
      </c>
      <c r="P345" s="398" t="str">
        <f>IF(_tag_month_day!C341="","",_tag_month_day!C341)</f>
        <v/>
      </c>
      <c r="Q345" s="398" t="str">
        <f>IF(_tag_month_day!D341="","",_tag_month_day!D341)</f>
        <v/>
      </c>
      <c r="R345" s="416">
        <f>IF(_tag_month_day!CB341="",R344,_tag_month_day!CB341/100)</f>
        <v>0.07</v>
      </c>
      <c r="S345" s="417" t="str">
        <f>IF(_tag_month_day!E341="","",_tag_month_day!E341)</f>
        <v/>
      </c>
      <c r="T345" s="417" t="str">
        <f>IF(_tag_month_day!F341="","",_tag_month_day!F341)</f>
        <v/>
      </c>
      <c r="U345" s="418" t="e">
        <f t="shared" si="1938"/>
        <v>#VALUE!</v>
      </c>
      <c r="V345" s="53" t="e">
        <f t="shared" si="1939"/>
        <v>#VALUE!</v>
      </c>
      <c r="W345" s="419" t="str">
        <f>IF(_jhy_month_day!A341="","",_jhy_month_day!A341)</f>
        <v/>
      </c>
      <c r="X345" s="420" t="str">
        <f>IF(_jhy_month_day!B341="","",_jhy_month_day!B341/100)</f>
        <v/>
      </c>
      <c r="Y345" s="420" t="str">
        <f>IF(_jhy_month_day!C341="","",_jhy_month_day!C341/100)</f>
        <v/>
      </c>
      <c r="Z345" s="439">
        <f t="shared" si="2028"/>
        <v>85</v>
      </c>
      <c r="AA345" s="440" t="str">
        <f>IF(_tag_month_day!G341="","",_tag_month_day!G341/100)</f>
        <v/>
      </c>
      <c r="AB345" s="440" t="str">
        <f>IF(_tag_month_day!H341="","",_tag_month_day!H341/100)</f>
        <v/>
      </c>
      <c r="AC345" s="193">
        <f t="shared" si="1985"/>
        <v>1.59963432013121</v>
      </c>
      <c r="AD345" s="441" t="str">
        <f t="shared" si="1986"/>
        <v/>
      </c>
      <c r="AE345" s="442" t="str">
        <f t="shared" si="1987"/>
        <v/>
      </c>
      <c r="AF345" s="443">
        <v>1</v>
      </c>
      <c r="AG345" s="68" t="str">
        <f>IF(_duihao_month_day!A341="","",_duihao_month_day!A341)</f>
        <v/>
      </c>
      <c r="AH345" s="463">
        <f>IF(_gyk_month_day!B341="",AH344,_gyk_month_day!B341)</f>
        <v>820</v>
      </c>
      <c r="AI345" s="464"/>
      <c r="AJ345" s="68" t="str">
        <f>IF(_tag_month_day!I341="","",_tag_month_day!I341)</f>
        <v/>
      </c>
      <c r="AK345" s="465" t="str">
        <f>IF(_tzyy_month_day!A341="","",_tzyy_month_day!A341)</f>
        <v/>
      </c>
      <c r="AL345" s="465" t="str">
        <f>IF(_tzyy_month_day!B341="","",_tzyy_month_day!B341)</f>
        <v/>
      </c>
      <c r="AM345" s="465" t="str">
        <f>IF(_tzyy_month_day!C341="","",_tzyy_month_day!C341)</f>
        <v/>
      </c>
      <c r="AN345" s="466" t="str">
        <f>IF(_tag_month_day!CG341="","",_tag_month_day!CG341)</f>
        <v/>
      </c>
      <c r="AO345" s="466" t="str">
        <f>IF(_tag_month_day!CH341="","",_tag_month_day!CH341)</f>
        <v/>
      </c>
      <c r="AP345" s="486" t="e">
        <f t="shared" si="1988"/>
        <v>#VALUE!</v>
      </c>
      <c r="AQ345" s="487" t="str">
        <f>IF(_tag_month_day!J341="","",_tag_month_day!J341/100)</f>
        <v/>
      </c>
      <c r="AR345" s="488">
        <f t="shared" si="1989"/>
        <v>1.3</v>
      </c>
      <c r="AS345" s="489" t="e">
        <f t="shared" si="1940"/>
        <v>#VALUE!</v>
      </c>
      <c r="AT345" s="489">
        <f t="shared" si="1990"/>
        <v>0</v>
      </c>
      <c r="AU345" s="490" t="str">
        <f>IF(_tag_month_day!K341="","",_tag_month_day!K341)</f>
        <v/>
      </c>
      <c r="AV345" s="491" t="str">
        <f>IF(_tag_month_day!L341="","",_tag_month_day!L341/100)</f>
        <v/>
      </c>
      <c r="AW345" s="420">
        <f t="shared" si="1912"/>
        <v>0</v>
      </c>
      <c r="AX345" s="420">
        <f t="shared" si="1991"/>
        <v>0</v>
      </c>
      <c r="AY345" s="420" t="str">
        <f>IF(_tag_month_day!M341="","",_tag_month_day!M341/100)</f>
        <v/>
      </c>
      <c r="AZ345" s="420" t="str">
        <f>IF(_tag_month_day!N341="","",_tag_month_day!N341/100)</f>
        <v/>
      </c>
      <c r="BA345" s="420" t="str">
        <f>IF(_tag_month_day!O341="","",_tag_month_day!O341/100)</f>
        <v/>
      </c>
      <c r="BB345" s="496" t="str">
        <f>IF(_tag_month_day!P341="","",_tag_month_day!P341/100)</f>
        <v/>
      </c>
      <c r="BC345" s="496">
        <f t="shared" si="1992"/>
        <v>0</v>
      </c>
      <c r="BD345" s="496" t="str">
        <f>IF(_tag_month_day!Q341="","",_tag_month_day!Q341/100)</f>
        <v/>
      </c>
      <c r="BE345" s="510" t="str">
        <f>IF(_tag_month_day!R341="","",_tag_month_day!R341/100)</f>
        <v/>
      </c>
      <c r="BF345" s="413" t="str">
        <f>IF(_tag_month_day!CC341="","",_tag_month_day!CC341/100)</f>
        <v/>
      </c>
      <c r="BG345" s="511" t="e">
        <f t="shared" si="1941"/>
        <v>#VALUE!</v>
      </c>
      <c r="BH345" s="198">
        <f t="shared" si="1942"/>
        <v>0</v>
      </c>
      <c r="BI345" s="512" t="e">
        <f>IF(CX345=0,BI344,(DK345*查询!$R$5+DL345*查询!$Q$5+DM345*查询!$N$5+DN345*查询!$O$5+DO345*查询!$P$5)*AF345/CX345)</f>
        <v>#VALUE!</v>
      </c>
      <c r="BJ345" s="512" t="e">
        <f>IF(CX345=0,BJ344,(DP345*查询!$S$5+DQ345*查询!$T$5+DR345*查询!$U$5)*AF345/CX345)</f>
        <v>#VALUE!</v>
      </c>
      <c r="BK345" s="512">
        <f t="shared" si="1993"/>
        <v>1</v>
      </c>
      <c r="BL345" s="513" t="str">
        <f>IF(_cfyc_month_day!A341="","",_cfyc_month_day!A341)</f>
        <v/>
      </c>
      <c r="BM345" s="513" t="str">
        <f>IF(_cfyc_month_day!B341="","",_cfyc_month_day!B341)</f>
        <v/>
      </c>
      <c r="BN345" s="513" t="str">
        <f>IF(_cfyc_month_day!C341="","",_cfyc_month_day!C341)</f>
        <v/>
      </c>
      <c r="BO345" s="522" t="str">
        <f>IF(_cfyc_month_day!D341="","",_cfyc_month_day!D341)</f>
        <v/>
      </c>
      <c r="BP345" s="522" t="str">
        <f>IF(_cfyc_month_day!E341="","",_cfyc_month_day!E341)</f>
        <v/>
      </c>
      <c r="BQ345" s="522" t="str">
        <f>IF(_cfyc_month_day!F341="","",_cfyc_month_day!F341)</f>
        <v/>
      </c>
      <c r="BR345" s="513" t="str">
        <f>IF(_tag_month_day!T341="","",_tag_month_day!T341)</f>
        <v/>
      </c>
      <c r="BS345" s="513" t="str">
        <f>IF(_tag_month_day!U341="","",_tag_month_day!U341)</f>
        <v/>
      </c>
      <c r="BT345" s="523" t="str">
        <f t="shared" si="1994"/>
        <v/>
      </c>
      <c r="BU345" s="223" t="str">
        <f>IF(_tag_month_day!V341="","",_tag_month_day!V341)</f>
        <v/>
      </c>
      <c r="BV345" s="206" t="str">
        <f>IF(_tag_month_day!W341="","",_tag_month_day!W341)</f>
        <v/>
      </c>
      <c r="BW345" s="540" t="str">
        <f>IF(_tag_month_day!X341="","",_tag_month_day!X341)</f>
        <v/>
      </c>
      <c r="BX345" s="540" t="str">
        <f>IF(_tag_month_day!Y341="","",_tag_month_day!Y341)</f>
        <v/>
      </c>
      <c r="BY345" s="541">
        <f ca="1" t="shared" si="1995"/>
        <v>43631.2499999992</v>
      </c>
      <c r="BZ345" s="542"/>
      <c r="CA345" s="543" t="str">
        <f>IF(_jhy2_month_day!A341="","",_jhy2_month_day!A341)</f>
        <v/>
      </c>
      <c r="CB345" s="464" t="str">
        <f>IF(_jhy2_month_day!B341="","",_jhy2_month_day!B341)</f>
        <v/>
      </c>
      <c r="CC345" s="464" t="str">
        <f>IF(_jhy2_month_day!C341="","",_jhy2_month_day!C341)</f>
        <v/>
      </c>
      <c r="CD345" s="464" t="str">
        <f>IF(_jhy2_month_day!D341="","",_jhy2_month_day!D341)</f>
        <v/>
      </c>
      <c r="CE345" s="464" t="str">
        <f>IF(_jhy2_month_day!E341="","",_jhy2_month_day!E341)</f>
        <v/>
      </c>
      <c r="CF345" s="464" t="str">
        <f>IF(_jhy2_month_day!F341="","",_jhy2_month_day!F341)</f>
        <v/>
      </c>
      <c r="CG345" s="464" t="str">
        <f>IF(_jhy2_month_day!G341="","",_jhy2_month_day!G341)</f>
        <v/>
      </c>
      <c r="CH345" s="464" t="str">
        <f>IF(_jhy2_month_day!H341="","",_jhy2_month_day!H341)</f>
        <v/>
      </c>
      <c r="CI345" s="464" t="str">
        <f>IF(_jhy2_month_day!I341="","",_jhy2_month_day!I341)</f>
        <v/>
      </c>
      <c r="CJ345" s="464" t="str">
        <f>IF(_jhy2_month_day!J341="","",_jhy2_month_day!J341)</f>
        <v/>
      </c>
      <c r="CK345" s="464" t="str">
        <f>IF(_jhy2_month_day!K341="","",_jhy2_month_day!K341)</f>
        <v/>
      </c>
      <c r="CL345" s="562" t="str">
        <f>IF(_jhy2_month_day!L341="","",_jhy2_month_day!L341)</f>
        <v/>
      </c>
      <c r="CM345" s="562" t="str">
        <f>IF(_jhy2_month_day!M341="","",_jhy2_month_day!M341)</f>
        <v/>
      </c>
      <c r="CN345" s="562" t="str">
        <f>IF(_jhy2_month_day!N341="","",_jhy2_month_day!N341)</f>
        <v/>
      </c>
      <c r="CO345" s="562" t="str">
        <f>IF(_jhy2_month_day!O341="","",_jhy2_month_day!O341)</f>
        <v/>
      </c>
      <c r="CP345" s="562" t="str">
        <f>IF(_jhy2_month_day!P341="","",_jhy2_month_day!P341)</f>
        <v/>
      </c>
      <c r="CQ345" s="562" t="str">
        <f>IF(_jhy2_month_day!Q341="","",_jhy2_month_day!Q341)</f>
        <v/>
      </c>
      <c r="CR345" s="563" t="str">
        <f>IF(_jhy2_month_day!R341="","",_jhy2_month_day!R341)</f>
        <v/>
      </c>
      <c r="CS345" s="576" t="str">
        <f>IF(_jhy2_month_day!S341="","",_jhy2_month_day!S341)</f>
        <v/>
      </c>
      <c r="CT345" s="562" t="str">
        <f>IF(_jhy2_month_day!T341="","",_jhy2_month_day!T341)</f>
        <v/>
      </c>
      <c r="CU345" s="577" t="e">
        <f t="shared" si="1943"/>
        <v>#VALUE!</v>
      </c>
      <c r="CV345" s="198" t="e">
        <f t="shared" si="1944"/>
        <v>#VALUE!</v>
      </c>
      <c r="CW345" s="192" t="e">
        <f t="shared" si="1945"/>
        <v>#VALUE!</v>
      </c>
      <c r="CX345" s="192" t="e">
        <f t="shared" si="1946"/>
        <v>#VALUE!</v>
      </c>
      <c r="CY345" s="202" t="e">
        <f t="shared" si="1947"/>
        <v>#VALUE!</v>
      </c>
      <c r="CZ345" s="192" t="e">
        <f t="shared" ref="CZ345:DI345" si="2104">$AJ345*EF345</f>
        <v>#VALUE!</v>
      </c>
      <c r="DA345" s="192" t="e">
        <f t="shared" si="2104"/>
        <v>#VALUE!</v>
      </c>
      <c r="DB345" s="192" t="e">
        <f t="shared" si="2104"/>
        <v>#VALUE!</v>
      </c>
      <c r="DC345" s="192" t="e">
        <f t="shared" si="2104"/>
        <v>#VALUE!</v>
      </c>
      <c r="DD345" s="192" t="e">
        <f t="shared" si="2104"/>
        <v>#VALUE!</v>
      </c>
      <c r="DE345" s="192" t="e">
        <f t="shared" si="2104"/>
        <v>#VALUE!</v>
      </c>
      <c r="DF345" s="192" t="e">
        <f t="shared" si="2104"/>
        <v>#VALUE!</v>
      </c>
      <c r="DG345" s="192" t="e">
        <f t="shared" si="2104"/>
        <v>#VALUE!</v>
      </c>
      <c r="DH345" s="192" t="e">
        <f t="shared" si="2104"/>
        <v>#VALUE!</v>
      </c>
      <c r="DI345" s="192" t="e">
        <f t="shared" si="2104"/>
        <v>#VALUE!</v>
      </c>
      <c r="DJ345" s="192" t="e">
        <f t="shared" si="1949"/>
        <v>#VALUE!</v>
      </c>
      <c r="DK345" s="192" t="e">
        <f t="shared" si="1950"/>
        <v>#VALUE!</v>
      </c>
      <c r="DL345" s="192" t="e">
        <f t="shared" si="1951"/>
        <v>#VALUE!</v>
      </c>
      <c r="DM345" s="192" t="e">
        <f t="shared" si="1952"/>
        <v>#VALUE!</v>
      </c>
      <c r="DN345" s="192" t="e">
        <f t="shared" si="1953"/>
        <v>#VALUE!</v>
      </c>
      <c r="DO345" s="192" t="e">
        <f t="shared" si="1954"/>
        <v>#VALUE!</v>
      </c>
      <c r="DP345" s="192" t="e">
        <f t="shared" si="1955"/>
        <v>#VALUE!</v>
      </c>
      <c r="DQ345" s="192" t="e">
        <f t="shared" si="1956"/>
        <v>#VALUE!</v>
      </c>
      <c r="DR345" s="192" t="e">
        <f t="shared" si="1957"/>
        <v>#VALUE!</v>
      </c>
      <c r="DS345" s="192" t="e">
        <f t="shared" si="1958"/>
        <v>#VALUE!</v>
      </c>
      <c r="DT345" s="192" t="e">
        <f t="shared" si="1959"/>
        <v>#VALUE!</v>
      </c>
      <c r="DU345" s="192" t="e">
        <f t="shared" si="1960"/>
        <v>#VALUE!</v>
      </c>
      <c r="DV345" s="198" t="e">
        <f t="shared" si="1961"/>
        <v>#VALUE!</v>
      </c>
      <c r="DW345" s="198" t="e">
        <f t="shared" si="1962"/>
        <v>#DIV/0!</v>
      </c>
      <c r="DX345" s="198" t="e">
        <f t="shared" si="1963"/>
        <v>#DIV/0!</v>
      </c>
      <c r="DY345" s="198" t="e">
        <f t="shared" si="1964"/>
        <v>#VALUE!</v>
      </c>
      <c r="DZ345" s="198" t="e">
        <f t="shared" si="1965"/>
        <v>#VALUE!</v>
      </c>
      <c r="EA345" s="198" t="e">
        <f t="shared" si="1966"/>
        <v>#VALUE!</v>
      </c>
      <c r="EB345" s="198" t="e">
        <f t="shared" si="1967"/>
        <v>#VALUE!</v>
      </c>
      <c r="EC345" s="198" t="e">
        <f t="shared" si="1968"/>
        <v>#DIV/0!</v>
      </c>
      <c r="ED345" s="198" t="e">
        <f t="shared" si="1969"/>
        <v>#VALUE!</v>
      </c>
      <c r="EE345" s="198" t="e">
        <f t="shared" si="1970"/>
        <v>#VALUE!</v>
      </c>
      <c r="EF345" s="198" t="e">
        <f t="shared" ref="EF345:EO345" si="2105">DV345/SUM($DV345:$EE345)</f>
        <v>#VALUE!</v>
      </c>
      <c r="EG345" s="198" t="e">
        <f t="shared" si="2105"/>
        <v>#DIV/0!</v>
      </c>
      <c r="EH345" s="198" t="e">
        <f t="shared" si="2105"/>
        <v>#DIV/0!</v>
      </c>
      <c r="EI345" s="198" t="e">
        <f t="shared" si="2105"/>
        <v>#VALUE!</v>
      </c>
      <c r="EJ345" s="198" t="e">
        <f t="shared" si="2105"/>
        <v>#VALUE!</v>
      </c>
      <c r="EK345" s="198" t="e">
        <f t="shared" si="2105"/>
        <v>#VALUE!</v>
      </c>
      <c r="EL345" s="198" t="e">
        <f t="shared" si="2105"/>
        <v>#VALUE!</v>
      </c>
      <c r="EM345" s="198" t="e">
        <f t="shared" si="2105"/>
        <v>#DIV/0!</v>
      </c>
      <c r="EN345" s="198" t="e">
        <f t="shared" si="2105"/>
        <v>#VALUE!</v>
      </c>
      <c r="EO345" s="198" t="e">
        <f t="shared" si="2105"/>
        <v>#VALUE!</v>
      </c>
      <c r="EP345" s="511">
        <f t="shared" ref="EP345:EW345" si="2106">EP344</f>
        <v>0.08</v>
      </c>
      <c r="EQ345" s="511">
        <f t="shared" si="2106"/>
        <v>0.015</v>
      </c>
      <c r="ER345" s="511">
        <f t="shared" si="2106"/>
        <v>0.015</v>
      </c>
      <c r="ES345" s="511">
        <f t="shared" si="2106"/>
        <v>0.015</v>
      </c>
      <c r="ET345" s="511">
        <f t="shared" si="2106"/>
        <v>0.015</v>
      </c>
      <c r="EU345" s="511">
        <f t="shared" si="2106"/>
        <v>0.09</v>
      </c>
      <c r="EV345" s="511">
        <f t="shared" si="2106"/>
        <v>0.09</v>
      </c>
      <c r="EW345" s="511">
        <f t="shared" si="2106"/>
        <v>0.09</v>
      </c>
      <c r="EX345" s="420" t="str">
        <f>IF(_tag_month_day!AS341="","",_tag_month_day!AS341/100)</f>
        <v/>
      </c>
      <c r="EY345" s="420" t="str">
        <f>IF(_tag_month_day!AT341="","",_tag_month_day!AT341/100)</f>
        <v/>
      </c>
      <c r="EZ345" s="420" t="str">
        <f>IF(_tag_month_day!AU341="","",_tag_month_day!AU341/100)</f>
        <v/>
      </c>
      <c r="FA345" s="420" t="str">
        <f>IF(_tag_month_day!AV341="","",_tag_month_day!AV341/100)</f>
        <v/>
      </c>
      <c r="FB345" s="420" t="str">
        <f>IF(_tag_month_day!AW341="","",_tag_month_day!AW341/100)</f>
        <v/>
      </c>
      <c r="FC345" s="420" t="str">
        <f>IF(_tag_month_day!AX341="","",_tag_month_day!AX341/100)</f>
        <v/>
      </c>
      <c r="FD345" s="510">
        <f t="shared" si="1999"/>
        <v>0.33</v>
      </c>
      <c r="FE345" s="510">
        <f t="shared" si="2000"/>
        <v>0.19</v>
      </c>
      <c r="FF345" s="510">
        <f t="shared" si="2001"/>
        <v>0.003</v>
      </c>
      <c r="FG345" s="510">
        <f t="shared" si="2002"/>
        <v>0</v>
      </c>
      <c r="FH345" s="603">
        <f t="shared" si="2003"/>
        <v>0.0001</v>
      </c>
      <c r="FI345" s="510">
        <f t="shared" ref="FI345:FR345" si="2107">FI344</f>
        <v>0.41</v>
      </c>
      <c r="FJ345" s="510">
        <f t="shared" si="2107"/>
        <v>0.11</v>
      </c>
      <c r="FK345" s="510">
        <f t="shared" si="2107"/>
        <v>0.015</v>
      </c>
      <c r="FL345" s="510">
        <f t="shared" si="2107"/>
        <v>0</v>
      </c>
      <c r="FM345" s="603">
        <f t="shared" si="2107"/>
        <v>0.0001</v>
      </c>
      <c r="FN345" s="510" t="str">
        <f>IF(_tag_month_day!AY341="","",_tag_month_day!AY341/100)</f>
        <v/>
      </c>
      <c r="FO345" s="510" t="str">
        <f>IF(_tag_month_day!AZ341="","",_tag_month_day!AZ341/100)</f>
        <v/>
      </c>
      <c r="FP345" s="510" t="str">
        <f>IF(_tag_month_day!BA341="","",_tag_month_day!BA341/100)</f>
        <v/>
      </c>
      <c r="FQ345" s="510" t="str">
        <f>IF(_tag_month_day!BB341="","",_tag_month_day!BB341/100)</f>
        <v/>
      </c>
      <c r="FR345" s="603" t="str">
        <f>IF(_tag_month_day!BC341="","",_tag_month_day!BC341/100)</f>
        <v/>
      </c>
      <c r="FS345" s="510" t="str">
        <f>IF(_tag_month_day!BD341="","",_tag_month_day!BD341/100)</f>
        <v/>
      </c>
      <c r="FT345" s="510" t="str">
        <f>IF(_tag_month_day!BE341="","",_tag_month_day!BE341/100)</f>
        <v/>
      </c>
      <c r="FU345" s="510" t="str">
        <f>IF(_tag_month_day!BF341="","",_tag_month_day!BF341/100)</f>
        <v/>
      </c>
      <c r="FV345" s="510" t="str">
        <f>IF(_tag_month_day!BG341="","",_tag_month_day!BG341/100)</f>
        <v/>
      </c>
      <c r="FW345" s="603" t="str">
        <f>IF(_tag_month_day!BH341="","",_tag_month_day!BH341/100)</f>
        <v/>
      </c>
      <c r="FX345" s="510" t="str">
        <f>IF(_tag_month_day!BI341="","",_tag_month_day!BI341/100)</f>
        <v/>
      </c>
      <c r="FY345" s="510" t="str">
        <f>IF(_tag_month_day!BJ341="","",_tag_month_day!BJ341/100)</f>
        <v/>
      </c>
      <c r="FZ345" s="605" t="str">
        <f>IF(_tag_month_day!BK341="","",_tag_month_day!BK341/100)</f>
        <v/>
      </c>
      <c r="GA345" s="510" t="str">
        <f>IF(_tag_month_day!BL341="","",_tag_month_day!BL341/100)</f>
        <v/>
      </c>
      <c r="GB345" s="603" t="str">
        <f>IF(_tag_month_day!BM341="","",_tag_month_day!BM341/100)</f>
        <v/>
      </c>
      <c r="GC345" s="420" t="str">
        <f>IF(_tag_month_day!BN341="","",_tag_month_day!BN341/100)</f>
        <v/>
      </c>
      <c r="GD345" s="420" t="str">
        <f>IF(_tag_month_day!BO341="","",_tag_month_day!BO341/100)</f>
        <v/>
      </c>
      <c r="GE345" s="420" t="str">
        <f>IF(_tag_month_day!BP341="","",_tag_month_day!BP341/100)</f>
        <v/>
      </c>
      <c r="GF345" s="420" t="str">
        <f>IF(_tag_month_day!BQ341="","",_tag_month_day!BQ341/100)</f>
        <v/>
      </c>
      <c r="GG345" s="420" t="str">
        <f>IF(_tag_month_day!BR341="","",_tag_month_day!BR341/100)</f>
        <v/>
      </c>
      <c r="GH345" s="420" t="str">
        <f>IF(_tag_month_day!BS341="","",_tag_month_day!BS341/100)</f>
        <v/>
      </c>
      <c r="GI345" s="603" t="str">
        <f>IF(_tag_month_day!BT341="","",_tag_month_day!BT341/100)</f>
        <v/>
      </c>
      <c r="GJ345" s="612" t="str">
        <f>IF(_tag_month_day!BU341="","",_tag_month_day!BU341/100)</f>
        <v/>
      </c>
      <c r="GK345" s="620" t="str">
        <f>IF(_tag_month_day!BV341="",IF(_rlcf_month_day!A$2="","",_rlcf_month_day!A$2/100),_tag_month_day!BV341/100)</f>
        <v/>
      </c>
      <c r="GL345" s="620" t="str">
        <f>IF(_tag_month_day!BW341="",IF(_rlcf_month_day!B$2="","",_rlcf_month_day!B$2/100),_tag_month_day!BW341/100)</f>
        <v/>
      </c>
      <c r="GM345" s="621" t="str">
        <f>IF(_tag_month_day!BX341="",IF(_rlcf_month_day!C$2="","",_rlcf_month_day!C$2/100),_tag_month_day!BX341/100)</f>
        <v/>
      </c>
      <c r="GN345" s="620" t="str">
        <f>IF(_tag_month_day!BV341="",IF(_rlcf_month_day!A$2="","",_rlcf_month_day!A$2/100),_tag_month_day!BV341/100)</f>
        <v/>
      </c>
      <c r="GO345" s="620" t="str">
        <f>IF(_tag_month_day!BW341="",IF(_rlcf_month_day!B$2="","",_rlcf_month_day!B$2/100),_tag_month_day!BW341/100)</f>
        <v/>
      </c>
      <c r="GP345" s="620" t="str">
        <f>IF(_tag_month_day!CD341="",IF(_rlcf_month_day!E$2="","",_rlcf_month_day!E$2/100),_tag_month_day!CD341/100)</f>
        <v/>
      </c>
      <c r="GQ345" s="620" t="str">
        <f>IF(_tag_month_day!CE341="",IF(_rlcf_month_day!F$2="","",_rlcf_month_day!F$2/100),_tag_month_day!CE341/100)</f>
        <v/>
      </c>
      <c r="GR345" s="621" t="str">
        <f>IF(_tag_month_day!CF341="",IF(_rlcf_month_day!G$2="","",_rlcf_month_day!G$2/100),_tag_month_day!CF341/100)</f>
        <v/>
      </c>
      <c r="GS345" s="626">
        <f t="shared" ref="GS345:HH345" si="2108">GS344</f>
        <v>0.953</v>
      </c>
      <c r="GT345" s="626">
        <f t="shared" si="2108"/>
        <v>0.55</v>
      </c>
      <c r="GU345" s="626">
        <f t="shared" si="2108"/>
        <v>0.55</v>
      </c>
      <c r="GV345" s="626">
        <f t="shared" si="2108"/>
        <v>0.55</v>
      </c>
      <c r="GW345" s="626">
        <f t="shared" si="2108"/>
        <v>0.5</v>
      </c>
      <c r="GX345" s="626">
        <f t="shared" si="2108"/>
        <v>0.935</v>
      </c>
      <c r="GY345" s="626">
        <f t="shared" si="2108"/>
        <v>0.15</v>
      </c>
      <c r="GZ345" s="626">
        <f t="shared" si="2108"/>
        <v>1</v>
      </c>
      <c r="HA345" s="632">
        <f t="shared" si="2108"/>
        <v>0.047</v>
      </c>
      <c r="HB345" s="632">
        <f t="shared" si="2108"/>
        <v>0.45</v>
      </c>
      <c r="HC345" s="632">
        <f t="shared" si="2108"/>
        <v>0.45</v>
      </c>
      <c r="HD345" s="632">
        <f t="shared" si="2108"/>
        <v>0.45</v>
      </c>
      <c r="HE345" s="632">
        <f t="shared" si="2108"/>
        <v>0.5</v>
      </c>
      <c r="HF345" s="632">
        <f t="shared" si="2108"/>
        <v>0.065</v>
      </c>
      <c r="HG345" s="632">
        <f t="shared" si="2108"/>
        <v>0.85</v>
      </c>
      <c r="HH345" s="632">
        <f t="shared" si="2108"/>
        <v>0</v>
      </c>
      <c r="HI345" s="68">
        <f t="shared" si="1975"/>
        <v>0</v>
      </c>
      <c r="HJ345" s="68" t="e">
        <f t="shared" si="2006"/>
        <v>#VALUE!</v>
      </c>
      <c r="HK345" s="202">
        <f t="shared" si="2007"/>
        <v>0.85</v>
      </c>
      <c r="HL345" s="464">
        <f t="shared" si="2008"/>
        <v>550000</v>
      </c>
      <c r="HM345" s="464">
        <f t="shared" si="2009"/>
        <v>480000</v>
      </c>
      <c r="HN345" s="192" t="e">
        <f t="shared" si="1976"/>
        <v>#VALUE!</v>
      </c>
      <c r="HO345" s="192" t="e">
        <f>HN345*HK345*$HO$2/HL345*1000000</f>
        <v>#VALUE!</v>
      </c>
      <c r="HP345" s="192" t="e">
        <f>HN345*HK345*$HP$2/HM345*1000000</f>
        <v>#VALUE!</v>
      </c>
    </row>
    <row r="346" customFormat="1" spans="1:224">
      <c r="A346" s="381">
        <v>341</v>
      </c>
      <c r="B346" s="54">
        <f ca="1" t="shared" si="2010"/>
        <v>43631</v>
      </c>
      <c r="C346" s="57">
        <f t="shared" si="2011"/>
        <v>0.0416666666666667</v>
      </c>
      <c r="D346" s="68" t="str">
        <f ca="1" t="shared" si="1977"/>
        <v>夜班</v>
      </c>
      <c r="E346" s="68" t="str">
        <f ca="1" t="shared" si="1978"/>
        <v>丙</v>
      </c>
      <c r="F346" s="68">
        <f ca="1">SUMPRODUCT((成本日报!$A$3:$A$95=计划!B346)*(成本日报!$B$3:$B$95=计划!$D346),成本日报!$C$3:$C$95)</f>
        <v>3</v>
      </c>
      <c r="G346" s="382">
        <f ca="1" t="shared" si="2012"/>
        <v>43631.1666666658</v>
      </c>
      <c r="H346" s="382">
        <f ca="1" t="shared" si="1979"/>
        <v>43631.1736111103</v>
      </c>
      <c r="I346" s="382">
        <f ca="1" t="shared" si="1980"/>
        <v>43631.1791666658</v>
      </c>
      <c r="J346" s="382">
        <f ca="1" t="shared" si="1981"/>
        <v>43631.2083333325</v>
      </c>
      <c r="K346" s="382">
        <f ca="1" t="shared" si="1982"/>
        <v>43631.2708333325</v>
      </c>
      <c r="L346" s="382">
        <f ca="1" t="shared" si="1983"/>
        <v>43631.2916666658</v>
      </c>
      <c r="M346" s="398" t="str">
        <f>IF(_tag_month_day!A342="","",_tag_month_day!A342)</f>
        <v/>
      </c>
      <c r="N346" s="398" t="str">
        <f>IF(_tag_month_day!B342="","",_tag_month_day!B342)</f>
        <v/>
      </c>
      <c r="O346" s="399" t="e">
        <f t="shared" si="1984"/>
        <v>#VALUE!</v>
      </c>
      <c r="P346" s="398" t="str">
        <f>IF(_tag_month_day!C342="","",_tag_month_day!C342)</f>
        <v/>
      </c>
      <c r="Q346" s="398" t="str">
        <f>IF(_tag_month_day!D342="","",_tag_month_day!D342)</f>
        <v/>
      </c>
      <c r="R346" s="416">
        <f>IF(_tag_month_day!CB342="",R345,_tag_month_day!CB342/100)</f>
        <v>0.07</v>
      </c>
      <c r="S346" s="417" t="str">
        <f>IF(_tag_month_day!E342="","",_tag_month_day!E342)</f>
        <v/>
      </c>
      <c r="T346" s="417" t="str">
        <f>IF(_tag_month_day!F342="","",_tag_month_day!F342)</f>
        <v/>
      </c>
      <c r="U346" s="418" t="e">
        <f t="shared" si="1938"/>
        <v>#VALUE!</v>
      </c>
      <c r="V346" s="53" t="e">
        <f t="shared" si="1939"/>
        <v>#VALUE!</v>
      </c>
      <c r="W346" s="419" t="str">
        <f>IF(_jhy_month_day!A342="","",_jhy_month_day!A342)</f>
        <v/>
      </c>
      <c r="X346" s="420" t="str">
        <f>IF(_jhy_month_day!B342="","",_jhy_month_day!B342/100)</f>
        <v/>
      </c>
      <c r="Y346" s="420" t="str">
        <f>IF(_jhy_month_day!C342="","",_jhy_month_day!C342/100)</f>
        <v/>
      </c>
      <c r="Z346" s="439">
        <f t="shared" si="2028"/>
        <v>86</v>
      </c>
      <c r="AA346" s="440" t="str">
        <f>IF(_tag_month_day!G342="","",_tag_month_day!G342/100)</f>
        <v/>
      </c>
      <c r="AB346" s="440" t="str">
        <f>IF(_tag_month_day!H342="","",_tag_month_day!H342/100)</f>
        <v/>
      </c>
      <c r="AC346" s="193">
        <f t="shared" si="1985"/>
        <v>1.59963432013121</v>
      </c>
      <c r="AD346" s="441" t="str">
        <f t="shared" si="1986"/>
        <v/>
      </c>
      <c r="AE346" s="442" t="str">
        <f t="shared" si="1987"/>
        <v/>
      </c>
      <c r="AF346" s="443">
        <v>1</v>
      </c>
      <c r="AG346" s="68" t="str">
        <f>IF(_duihao_month_day!A342="","",_duihao_month_day!A342)</f>
        <v/>
      </c>
      <c r="AH346" s="463">
        <f>IF(_gyk_month_day!B342="",AH345,_gyk_month_day!B342)</f>
        <v>820</v>
      </c>
      <c r="AI346" s="464"/>
      <c r="AJ346" s="68" t="str">
        <f>IF(_tag_month_day!I342="","",_tag_month_day!I342)</f>
        <v/>
      </c>
      <c r="AK346" s="465" t="str">
        <f>IF(_tzyy_month_day!A342="","",_tzyy_month_day!A342)</f>
        <v/>
      </c>
      <c r="AL346" s="465" t="str">
        <f>IF(_tzyy_month_day!B342="","",_tzyy_month_day!B342)</f>
        <v/>
      </c>
      <c r="AM346" s="465" t="str">
        <f>IF(_tzyy_month_day!C342="","",_tzyy_month_day!C342)</f>
        <v/>
      </c>
      <c r="AN346" s="466" t="str">
        <f>IF(_tag_month_day!CG342="","",_tag_month_day!CG342)</f>
        <v/>
      </c>
      <c r="AO346" s="466" t="str">
        <f>IF(_tag_month_day!CH342="","",_tag_month_day!CH342)</f>
        <v/>
      </c>
      <c r="AP346" s="486" t="e">
        <f t="shared" si="1988"/>
        <v>#VALUE!</v>
      </c>
      <c r="AQ346" s="487" t="str">
        <f>IF(_tag_month_day!J342="","",_tag_month_day!J342/100)</f>
        <v/>
      </c>
      <c r="AR346" s="488">
        <f t="shared" si="1989"/>
        <v>1.3</v>
      </c>
      <c r="AS346" s="489" t="e">
        <f t="shared" si="1940"/>
        <v>#VALUE!</v>
      </c>
      <c r="AT346" s="489">
        <f t="shared" si="1990"/>
        <v>0</v>
      </c>
      <c r="AU346" s="490" t="str">
        <f>IF(_tag_month_day!K342="","",_tag_month_day!K342)</f>
        <v/>
      </c>
      <c r="AV346" s="491" t="str">
        <f>IF(_tag_month_day!L342="","",_tag_month_day!L342/100)</f>
        <v/>
      </c>
      <c r="AW346" s="420">
        <f t="shared" si="1912"/>
        <v>0</v>
      </c>
      <c r="AX346" s="420">
        <f t="shared" si="1991"/>
        <v>0</v>
      </c>
      <c r="AY346" s="420" t="str">
        <f>IF(_tag_month_day!M342="","",_tag_month_day!M342/100)</f>
        <v/>
      </c>
      <c r="AZ346" s="420" t="str">
        <f>IF(_tag_month_day!N342="","",_tag_month_day!N342/100)</f>
        <v/>
      </c>
      <c r="BA346" s="420" t="str">
        <f>IF(_tag_month_day!O342="","",_tag_month_day!O342/100)</f>
        <v/>
      </c>
      <c r="BB346" s="496" t="str">
        <f>IF(_tag_month_day!P342="","",_tag_month_day!P342/100)</f>
        <v/>
      </c>
      <c r="BC346" s="496">
        <f t="shared" si="1992"/>
        <v>0</v>
      </c>
      <c r="BD346" s="496" t="str">
        <f>IF(_tag_month_day!Q342="","",_tag_month_day!Q342/100)</f>
        <v/>
      </c>
      <c r="BE346" s="510" t="str">
        <f>IF(_tag_month_day!R342="","",_tag_month_day!R342/100)</f>
        <v/>
      </c>
      <c r="BF346" s="413" t="str">
        <f>IF(_tag_month_day!CC342="","",_tag_month_day!CC342/100)</f>
        <v/>
      </c>
      <c r="BG346" s="511" t="e">
        <f t="shared" si="1941"/>
        <v>#VALUE!</v>
      </c>
      <c r="BH346" s="198">
        <f t="shared" si="1942"/>
        <v>0</v>
      </c>
      <c r="BI346" s="512" t="e">
        <f>IF(CX346=0,BI345,(DK346*查询!$R$5+DL346*查询!$Q$5+DM346*查询!$N$5+DN346*查询!$O$5+DO346*查询!$P$5)*AF346/CX346)</f>
        <v>#VALUE!</v>
      </c>
      <c r="BJ346" s="512" t="e">
        <f>IF(CX346=0,BJ345,(DP346*查询!$S$5+DQ346*查询!$T$5+DR346*查询!$U$5)*AF346/CX346)</f>
        <v>#VALUE!</v>
      </c>
      <c r="BK346" s="512">
        <f t="shared" si="1993"/>
        <v>1</v>
      </c>
      <c r="BL346" s="513" t="str">
        <f>IF(_cfyc_month_day!A342="","",_cfyc_month_day!A342)</f>
        <v/>
      </c>
      <c r="BM346" s="513" t="str">
        <f>IF(_cfyc_month_day!B342="","",_cfyc_month_day!B342)</f>
        <v/>
      </c>
      <c r="BN346" s="513" t="str">
        <f>IF(_cfyc_month_day!C342="","",_cfyc_month_day!C342)</f>
        <v/>
      </c>
      <c r="BO346" s="522" t="str">
        <f>IF(_cfyc_month_day!D342="","",_cfyc_month_day!D342)</f>
        <v/>
      </c>
      <c r="BP346" s="522" t="str">
        <f>IF(_cfyc_month_day!E342="","",_cfyc_month_day!E342)</f>
        <v/>
      </c>
      <c r="BQ346" s="522" t="str">
        <f>IF(_cfyc_month_day!F342="","",_cfyc_month_day!F342)</f>
        <v/>
      </c>
      <c r="BR346" s="513" t="str">
        <f>IF(_tag_month_day!T342="","",_tag_month_day!T342)</f>
        <v/>
      </c>
      <c r="BS346" s="513" t="str">
        <f>IF(_tag_month_day!U342="","",_tag_month_day!U342)</f>
        <v/>
      </c>
      <c r="BT346" s="523" t="str">
        <f t="shared" si="1994"/>
        <v/>
      </c>
      <c r="BU346" s="223" t="str">
        <f>IF(_tag_month_day!V342="","",_tag_month_day!V342)</f>
        <v/>
      </c>
      <c r="BV346" s="206" t="str">
        <f>IF(_tag_month_day!W342="","",_tag_month_day!W342)</f>
        <v/>
      </c>
      <c r="BW346" s="540" t="str">
        <f>IF(_tag_month_day!X342="","",_tag_month_day!X342)</f>
        <v/>
      </c>
      <c r="BX346" s="540" t="str">
        <f>IF(_tag_month_day!Y342="","",_tag_month_day!Y342)</f>
        <v/>
      </c>
      <c r="BY346" s="541">
        <f ca="1" t="shared" si="1995"/>
        <v>43631.2916666658</v>
      </c>
      <c r="BZ346" s="542"/>
      <c r="CA346" s="543" t="str">
        <f>IF(_jhy2_month_day!A342="","",_jhy2_month_day!A342)</f>
        <v/>
      </c>
      <c r="CB346" s="464" t="str">
        <f>IF(_jhy2_month_day!B342="","",_jhy2_month_day!B342)</f>
        <v/>
      </c>
      <c r="CC346" s="464" t="str">
        <f>IF(_jhy2_month_day!C342="","",_jhy2_month_day!C342)</f>
        <v/>
      </c>
      <c r="CD346" s="464" t="str">
        <f>IF(_jhy2_month_day!D342="","",_jhy2_month_day!D342)</f>
        <v/>
      </c>
      <c r="CE346" s="464" t="str">
        <f>IF(_jhy2_month_day!E342="","",_jhy2_month_day!E342)</f>
        <v/>
      </c>
      <c r="CF346" s="464" t="str">
        <f>IF(_jhy2_month_day!F342="","",_jhy2_month_day!F342)</f>
        <v/>
      </c>
      <c r="CG346" s="464" t="str">
        <f>IF(_jhy2_month_day!G342="","",_jhy2_month_day!G342)</f>
        <v/>
      </c>
      <c r="CH346" s="464" t="str">
        <f>IF(_jhy2_month_day!H342="","",_jhy2_month_day!H342)</f>
        <v/>
      </c>
      <c r="CI346" s="464" t="str">
        <f>IF(_jhy2_month_day!I342="","",_jhy2_month_day!I342)</f>
        <v/>
      </c>
      <c r="CJ346" s="464" t="str">
        <f>IF(_jhy2_month_day!J342="","",_jhy2_month_day!J342)</f>
        <v/>
      </c>
      <c r="CK346" s="464" t="str">
        <f>IF(_jhy2_month_day!K342="","",_jhy2_month_day!K342)</f>
        <v/>
      </c>
      <c r="CL346" s="562" t="str">
        <f>IF(_jhy2_month_day!L342="","",_jhy2_month_day!L342)</f>
        <v/>
      </c>
      <c r="CM346" s="562" t="str">
        <f>IF(_jhy2_month_day!M342="","",_jhy2_month_day!M342)</f>
        <v/>
      </c>
      <c r="CN346" s="562" t="str">
        <f>IF(_jhy2_month_day!N342="","",_jhy2_month_day!N342)</f>
        <v/>
      </c>
      <c r="CO346" s="562" t="str">
        <f>IF(_jhy2_month_day!O342="","",_jhy2_month_day!O342)</f>
        <v/>
      </c>
      <c r="CP346" s="562" t="str">
        <f>IF(_jhy2_month_day!P342="","",_jhy2_month_day!P342)</f>
        <v/>
      </c>
      <c r="CQ346" s="562" t="str">
        <f>IF(_jhy2_month_day!Q342="","",_jhy2_month_day!Q342)</f>
        <v/>
      </c>
      <c r="CR346" s="563" t="str">
        <f>IF(_jhy2_month_day!R342="","",_jhy2_month_day!R342)</f>
        <v/>
      </c>
      <c r="CS346" s="576" t="str">
        <f>IF(_jhy2_month_day!S342="","",_jhy2_month_day!S342)</f>
        <v/>
      </c>
      <c r="CT346" s="562" t="str">
        <f>IF(_jhy2_month_day!T342="","",_jhy2_month_day!T342)</f>
        <v/>
      </c>
      <c r="CU346" s="577" t="e">
        <f t="shared" si="1943"/>
        <v>#VALUE!</v>
      </c>
      <c r="CV346" s="198" t="e">
        <f t="shared" si="1944"/>
        <v>#VALUE!</v>
      </c>
      <c r="CW346" s="192" t="e">
        <f t="shared" si="1945"/>
        <v>#VALUE!</v>
      </c>
      <c r="CX346" s="192" t="e">
        <f t="shared" si="1946"/>
        <v>#VALUE!</v>
      </c>
      <c r="CY346" s="202" t="e">
        <f t="shared" si="1947"/>
        <v>#VALUE!</v>
      </c>
      <c r="CZ346" s="192" t="e">
        <f t="shared" ref="CZ346:DI346" si="2109">$AJ346*EF346</f>
        <v>#VALUE!</v>
      </c>
      <c r="DA346" s="192" t="e">
        <f t="shared" si="2109"/>
        <v>#VALUE!</v>
      </c>
      <c r="DB346" s="192" t="e">
        <f t="shared" si="2109"/>
        <v>#VALUE!</v>
      </c>
      <c r="DC346" s="192" t="e">
        <f t="shared" si="2109"/>
        <v>#VALUE!</v>
      </c>
      <c r="DD346" s="192" t="e">
        <f t="shared" si="2109"/>
        <v>#VALUE!</v>
      </c>
      <c r="DE346" s="192" t="e">
        <f t="shared" si="2109"/>
        <v>#VALUE!</v>
      </c>
      <c r="DF346" s="192" t="e">
        <f t="shared" si="2109"/>
        <v>#VALUE!</v>
      </c>
      <c r="DG346" s="192" t="e">
        <f t="shared" si="2109"/>
        <v>#VALUE!</v>
      </c>
      <c r="DH346" s="192" t="e">
        <f t="shared" si="2109"/>
        <v>#VALUE!</v>
      </c>
      <c r="DI346" s="192" t="e">
        <f t="shared" si="2109"/>
        <v>#VALUE!</v>
      </c>
      <c r="DJ346" s="192" t="e">
        <f t="shared" si="1949"/>
        <v>#VALUE!</v>
      </c>
      <c r="DK346" s="192" t="e">
        <f t="shared" si="1950"/>
        <v>#VALUE!</v>
      </c>
      <c r="DL346" s="192" t="e">
        <f t="shared" si="1951"/>
        <v>#VALUE!</v>
      </c>
      <c r="DM346" s="192" t="e">
        <f t="shared" si="1952"/>
        <v>#VALUE!</v>
      </c>
      <c r="DN346" s="192" t="e">
        <f t="shared" si="1953"/>
        <v>#VALUE!</v>
      </c>
      <c r="DO346" s="192" t="e">
        <f t="shared" si="1954"/>
        <v>#VALUE!</v>
      </c>
      <c r="DP346" s="192" t="e">
        <f t="shared" si="1955"/>
        <v>#VALUE!</v>
      </c>
      <c r="DQ346" s="192" t="e">
        <f t="shared" si="1956"/>
        <v>#VALUE!</v>
      </c>
      <c r="DR346" s="192" t="e">
        <f t="shared" si="1957"/>
        <v>#VALUE!</v>
      </c>
      <c r="DS346" s="192" t="e">
        <f t="shared" si="1958"/>
        <v>#VALUE!</v>
      </c>
      <c r="DT346" s="192" t="e">
        <f t="shared" si="1959"/>
        <v>#VALUE!</v>
      </c>
      <c r="DU346" s="192" t="e">
        <f t="shared" si="1960"/>
        <v>#VALUE!</v>
      </c>
      <c r="DV346" s="198" t="e">
        <f t="shared" si="1961"/>
        <v>#VALUE!</v>
      </c>
      <c r="DW346" s="198" t="e">
        <f t="shared" si="1962"/>
        <v>#DIV/0!</v>
      </c>
      <c r="DX346" s="198" t="e">
        <f t="shared" si="1963"/>
        <v>#DIV/0!</v>
      </c>
      <c r="DY346" s="198" t="e">
        <f t="shared" si="1964"/>
        <v>#VALUE!</v>
      </c>
      <c r="DZ346" s="198" t="e">
        <f t="shared" si="1965"/>
        <v>#VALUE!</v>
      </c>
      <c r="EA346" s="198" t="e">
        <f t="shared" si="1966"/>
        <v>#VALUE!</v>
      </c>
      <c r="EB346" s="198" t="e">
        <f t="shared" si="1967"/>
        <v>#VALUE!</v>
      </c>
      <c r="EC346" s="198" t="e">
        <f t="shared" si="1968"/>
        <v>#DIV/0!</v>
      </c>
      <c r="ED346" s="198" t="e">
        <f t="shared" si="1969"/>
        <v>#VALUE!</v>
      </c>
      <c r="EE346" s="198" t="e">
        <f t="shared" si="1970"/>
        <v>#VALUE!</v>
      </c>
      <c r="EF346" s="198" t="e">
        <f t="shared" ref="EF346:EO346" si="2110">DV346/SUM($DV346:$EE346)</f>
        <v>#VALUE!</v>
      </c>
      <c r="EG346" s="198" t="e">
        <f t="shared" si="2110"/>
        <v>#DIV/0!</v>
      </c>
      <c r="EH346" s="198" t="e">
        <f t="shared" si="2110"/>
        <v>#DIV/0!</v>
      </c>
      <c r="EI346" s="198" t="e">
        <f t="shared" si="2110"/>
        <v>#VALUE!</v>
      </c>
      <c r="EJ346" s="198" t="e">
        <f t="shared" si="2110"/>
        <v>#VALUE!</v>
      </c>
      <c r="EK346" s="198" t="e">
        <f t="shared" si="2110"/>
        <v>#VALUE!</v>
      </c>
      <c r="EL346" s="198" t="e">
        <f t="shared" si="2110"/>
        <v>#VALUE!</v>
      </c>
      <c r="EM346" s="198" t="e">
        <f t="shared" si="2110"/>
        <v>#DIV/0!</v>
      </c>
      <c r="EN346" s="198" t="e">
        <f t="shared" si="2110"/>
        <v>#VALUE!</v>
      </c>
      <c r="EO346" s="198" t="e">
        <f t="shared" si="2110"/>
        <v>#VALUE!</v>
      </c>
      <c r="EP346" s="511">
        <f t="shared" ref="EP346:EW346" si="2111">EP345</f>
        <v>0.08</v>
      </c>
      <c r="EQ346" s="511">
        <f t="shared" si="2111"/>
        <v>0.015</v>
      </c>
      <c r="ER346" s="511">
        <f t="shared" si="2111"/>
        <v>0.015</v>
      </c>
      <c r="ES346" s="511">
        <f t="shared" si="2111"/>
        <v>0.015</v>
      </c>
      <c r="ET346" s="511">
        <f t="shared" si="2111"/>
        <v>0.015</v>
      </c>
      <c r="EU346" s="511">
        <f t="shared" si="2111"/>
        <v>0.09</v>
      </c>
      <c r="EV346" s="511">
        <f t="shared" si="2111"/>
        <v>0.09</v>
      </c>
      <c r="EW346" s="511">
        <f t="shared" si="2111"/>
        <v>0.09</v>
      </c>
      <c r="EX346" s="420" t="str">
        <f>IF(_tag_month_day!AS342="","",_tag_month_day!AS342/100)</f>
        <v/>
      </c>
      <c r="EY346" s="420" t="str">
        <f>IF(_tag_month_day!AT342="","",_tag_month_day!AT342/100)</f>
        <v/>
      </c>
      <c r="EZ346" s="420" t="str">
        <f>IF(_tag_month_day!AU342="","",_tag_month_day!AU342/100)</f>
        <v/>
      </c>
      <c r="FA346" s="420" t="str">
        <f>IF(_tag_month_day!AV342="","",_tag_month_day!AV342/100)</f>
        <v/>
      </c>
      <c r="FB346" s="420" t="str">
        <f>IF(_tag_month_day!AW342="","",_tag_month_day!AW342/100)</f>
        <v/>
      </c>
      <c r="FC346" s="420" t="str">
        <f>IF(_tag_month_day!AX342="","",_tag_month_day!AX342/100)</f>
        <v/>
      </c>
      <c r="FD346" s="510">
        <f t="shared" si="1999"/>
        <v>0.33</v>
      </c>
      <c r="FE346" s="510">
        <f t="shared" si="2000"/>
        <v>0.19</v>
      </c>
      <c r="FF346" s="510">
        <f t="shared" si="2001"/>
        <v>0.003</v>
      </c>
      <c r="FG346" s="510">
        <f t="shared" si="2002"/>
        <v>0</v>
      </c>
      <c r="FH346" s="603">
        <f t="shared" si="2003"/>
        <v>0.0001</v>
      </c>
      <c r="FI346" s="510">
        <f t="shared" ref="FI346:FR346" si="2112">FI345</f>
        <v>0.41</v>
      </c>
      <c r="FJ346" s="510">
        <f t="shared" si="2112"/>
        <v>0.11</v>
      </c>
      <c r="FK346" s="510">
        <f t="shared" si="2112"/>
        <v>0.015</v>
      </c>
      <c r="FL346" s="510">
        <f t="shared" si="2112"/>
        <v>0</v>
      </c>
      <c r="FM346" s="603">
        <f t="shared" si="2112"/>
        <v>0.0001</v>
      </c>
      <c r="FN346" s="510" t="str">
        <f>IF(_tag_month_day!AY342="","",_tag_month_day!AY342/100)</f>
        <v/>
      </c>
      <c r="FO346" s="510" t="str">
        <f>IF(_tag_month_day!AZ342="","",_tag_month_day!AZ342/100)</f>
        <v/>
      </c>
      <c r="FP346" s="510" t="str">
        <f>IF(_tag_month_day!BA342="","",_tag_month_day!BA342/100)</f>
        <v/>
      </c>
      <c r="FQ346" s="510" t="str">
        <f>IF(_tag_month_day!BB342="","",_tag_month_day!BB342/100)</f>
        <v/>
      </c>
      <c r="FR346" s="603" t="str">
        <f>IF(_tag_month_day!BC342="","",_tag_month_day!BC342/100)</f>
        <v/>
      </c>
      <c r="FS346" s="510" t="str">
        <f>IF(_tag_month_day!BD342="","",_tag_month_day!BD342/100)</f>
        <v/>
      </c>
      <c r="FT346" s="510" t="str">
        <f>IF(_tag_month_day!BE342="","",_tag_month_day!BE342/100)</f>
        <v/>
      </c>
      <c r="FU346" s="510" t="str">
        <f>IF(_tag_month_day!BF342="","",_tag_month_day!BF342/100)</f>
        <v/>
      </c>
      <c r="FV346" s="510" t="str">
        <f>IF(_tag_month_day!BG342="","",_tag_month_day!BG342/100)</f>
        <v/>
      </c>
      <c r="FW346" s="603" t="str">
        <f>IF(_tag_month_day!BH342="","",_tag_month_day!BH342/100)</f>
        <v/>
      </c>
      <c r="FX346" s="510" t="str">
        <f>IF(_tag_month_day!BI342="","",_tag_month_day!BI342/100)</f>
        <v/>
      </c>
      <c r="FY346" s="510" t="str">
        <f>IF(_tag_month_day!BJ342="","",_tag_month_day!BJ342/100)</f>
        <v/>
      </c>
      <c r="FZ346" s="605" t="str">
        <f>IF(_tag_month_day!BK342="","",_tag_month_day!BK342/100)</f>
        <v/>
      </c>
      <c r="GA346" s="510" t="str">
        <f>IF(_tag_month_day!BL342="","",_tag_month_day!BL342/100)</f>
        <v/>
      </c>
      <c r="GB346" s="603" t="str">
        <f>IF(_tag_month_day!BM342="","",_tag_month_day!BM342/100)</f>
        <v/>
      </c>
      <c r="GC346" s="420" t="str">
        <f>IF(_tag_month_day!BN342="","",_tag_month_day!BN342/100)</f>
        <v/>
      </c>
      <c r="GD346" s="420" t="str">
        <f>IF(_tag_month_day!BO342="","",_tag_month_day!BO342/100)</f>
        <v/>
      </c>
      <c r="GE346" s="420" t="str">
        <f>IF(_tag_month_day!BP342="","",_tag_month_day!BP342/100)</f>
        <v/>
      </c>
      <c r="GF346" s="420" t="str">
        <f>IF(_tag_month_day!BQ342="","",_tag_month_day!BQ342/100)</f>
        <v/>
      </c>
      <c r="GG346" s="420" t="str">
        <f>IF(_tag_month_day!BR342="","",_tag_month_day!BR342/100)</f>
        <v/>
      </c>
      <c r="GH346" s="420" t="str">
        <f>IF(_tag_month_day!BS342="","",_tag_month_day!BS342/100)</f>
        <v/>
      </c>
      <c r="GI346" s="603" t="str">
        <f>IF(_tag_month_day!BT342="","",_tag_month_day!BT342/100)</f>
        <v/>
      </c>
      <c r="GJ346" s="612" t="str">
        <f>IF(_tag_month_day!BU342="","",_tag_month_day!BU342/100)</f>
        <v/>
      </c>
      <c r="GK346" s="620" t="str">
        <f>IF(_tag_month_day!BV342="",IF(_rlcf_month_day!A$2="","",_rlcf_month_day!A$2/100),_tag_month_day!BV342/100)</f>
        <v/>
      </c>
      <c r="GL346" s="620" t="str">
        <f>IF(_tag_month_day!BW342="",IF(_rlcf_month_day!B$2="","",_rlcf_month_day!B$2/100),_tag_month_day!BW342/100)</f>
        <v/>
      </c>
      <c r="GM346" s="621" t="str">
        <f>IF(_tag_month_day!BX342="",IF(_rlcf_month_day!C$2="","",_rlcf_month_day!C$2/100),_tag_month_day!BX342/100)</f>
        <v/>
      </c>
      <c r="GN346" s="620" t="str">
        <f>IF(_tag_month_day!BV342="",IF(_rlcf_month_day!A$2="","",_rlcf_month_day!A$2/100),_tag_month_day!BV342/100)</f>
        <v/>
      </c>
      <c r="GO346" s="620" t="str">
        <f>IF(_tag_month_day!BW342="",IF(_rlcf_month_day!B$2="","",_rlcf_month_day!B$2/100),_tag_month_day!BW342/100)</f>
        <v/>
      </c>
      <c r="GP346" s="620" t="str">
        <f>IF(_tag_month_day!CD342="",IF(_rlcf_month_day!E$2="","",_rlcf_month_day!E$2/100),_tag_month_day!CD342/100)</f>
        <v/>
      </c>
      <c r="GQ346" s="620" t="str">
        <f>IF(_tag_month_day!CE342="",IF(_rlcf_month_day!F$2="","",_rlcf_month_day!F$2/100),_tag_month_day!CE342/100)</f>
        <v/>
      </c>
      <c r="GR346" s="621" t="str">
        <f>IF(_tag_month_day!CF342="",IF(_rlcf_month_day!G$2="","",_rlcf_month_day!G$2/100),_tag_month_day!CF342/100)</f>
        <v/>
      </c>
      <c r="GS346" s="626">
        <f t="shared" ref="GS346:HH346" si="2113">GS345</f>
        <v>0.953</v>
      </c>
      <c r="GT346" s="626">
        <f t="shared" si="2113"/>
        <v>0.55</v>
      </c>
      <c r="GU346" s="626">
        <f t="shared" si="2113"/>
        <v>0.55</v>
      </c>
      <c r="GV346" s="626">
        <f t="shared" si="2113"/>
        <v>0.55</v>
      </c>
      <c r="GW346" s="626">
        <f t="shared" si="2113"/>
        <v>0.5</v>
      </c>
      <c r="GX346" s="626">
        <f t="shared" si="2113"/>
        <v>0.935</v>
      </c>
      <c r="GY346" s="626">
        <f t="shared" si="2113"/>
        <v>0.15</v>
      </c>
      <c r="GZ346" s="626">
        <f t="shared" si="2113"/>
        <v>1</v>
      </c>
      <c r="HA346" s="632">
        <f t="shared" si="2113"/>
        <v>0.047</v>
      </c>
      <c r="HB346" s="632">
        <f t="shared" si="2113"/>
        <v>0.45</v>
      </c>
      <c r="HC346" s="632">
        <f t="shared" si="2113"/>
        <v>0.45</v>
      </c>
      <c r="HD346" s="632">
        <f t="shared" si="2113"/>
        <v>0.45</v>
      </c>
      <c r="HE346" s="632">
        <f t="shared" si="2113"/>
        <v>0.5</v>
      </c>
      <c r="HF346" s="632">
        <f t="shared" si="2113"/>
        <v>0.065</v>
      </c>
      <c r="HG346" s="632">
        <f t="shared" si="2113"/>
        <v>0.85</v>
      </c>
      <c r="HH346" s="632">
        <f t="shared" si="2113"/>
        <v>0</v>
      </c>
      <c r="HI346" s="68">
        <f t="shared" si="1975"/>
        <v>0</v>
      </c>
      <c r="HJ346" s="68" t="e">
        <f t="shared" si="2006"/>
        <v>#VALUE!</v>
      </c>
      <c r="HK346" s="202">
        <f t="shared" si="2007"/>
        <v>0.85</v>
      </c>
      <c r="HL346" s="464">
        <f t="shared" si="2008"/>
        <v>550000</v>
      </c>
      <c r="HM346" s="464">
        <f t="shared" si="2009"/>
        <v>480000</v>
      </c>
      <c r="HN346" s="192" t="e">
        <f t="shared" si="1976"/>
        <v>#VALUE!</v>
      </c>
      <c r="HO346" s="192" t="e">
        <f>HN346*HK346*$HO$2/HL346*1000000</f>
        <v>#VALUE!</v>
      </c>
      <c r="HP346" s="192" t="e">
        <f>HN346*HK346*$HP$2/HM346*1000000</f>
        <v>#VALUE!</v>
      </c>
    </row>
    <row r="347" customFormat="1" spans="1:224">
      <c r="A347" s="381">
        <v>342</v>
      </c>
      <c r="B347" s="54">
        <f ca="1" t="shared" si="2010"/>
        <v>43631</v>
      </c>
      <c r="C347" s="57">
        <f t="shared" si="2011"/>
        <v>0.0416666666666667</v>
      </c>
      <c r="D347" s="68" t="str">
        <f ca="1" t="shared" si="1977"/>
        <v>夜班</v>
      </c>
      <c r="E347" s="68" t="str">
        <f ca="1" t="shared" si="1978"/>
        <v>丙</v>
      </c>
      <c r="F347" s="68">
        <f ca="1">SUMPRODUCT((成本日报!$A$3:$A$95=计划!B347)*(成本日报!$B$3:$B$95=计划!$D347),成本日报!$C$3:$C$95)</f>
        <v>3</v>
      </c>
      <c r="G347" s="382">
        <f ca="1" t="shared" si="2012"/>
        <v>43631.2083333325</v>
      </c>
      <c r="H347" s="382">
        <f ca="1" t="shared" si="1979"/>
        <v>43631.215277777</v>
      </c>
      <c r="I347" s="382">
        <f ca="1" t="shared" si="1980"/>
        <v>43631.2208333325</v>
      </c>
      <c r="J347" s="382">
        <f ca="1" t="shared" si="1981"/>
        <v>43631.2499999992</v>
      </c>
      <c r="K347" s="382">
        <f ca="1" t="shared" si="1982"/>
        <v>43631.3124999992</v>
      </c>
      <c r="L347" s="382">
        <f ca="1" t="shared" si="1983"/>
        <v>43631.3333333325</v>
      </c>
      <c r="M347" s="398" t="str">
        <f>IF(_tag_month_day!A343="","",_tag_month_day!A343)</f>
        <v/>
      </c>
      <c r="N347" s="398" t="str">
        <f>IF(_tag_month_day!B343="","",_tag_month_day!B343)</f>
        <v/>
      </c>
      <c r="O347" s="399" t="e">
        <f t="shared" si="1984"/>
        <v>#VALUE!</v>
      </c>
      <c r="P347" s="398" t="str">
        <f>IF(_tag_month_day!C343="","",_tag_month_day!C343)</f>
        <v/>
      </c>
      <c r="Q347" s="398" t="str">
        <f>IF(_tag_month_day!D343="","",_tag_month_day!D343)</f>
        <v/>
      </c>
      <c r="R347" s="416">
        <f>IF(_tag_month_day!CB343="",R346,_tag_month_day!CB343/100)</f>
        <v>0.07</v>
      </c>
      <c r="S347" s="417" t="str">
        <f>IF(_tag_month_day!E343="","",_tag_month_day!E343)</f>
        <v/>
      </c>
      <c r="T347" s="417" t="str">
        <f>IF(_tag_month_day!F343="","",_tag_month_day!F343)</f>
        <v/>
      </c>
      <c r="U347" s="418" t="e">
        <f t="shared" si="1938"/>
        <v>#VALUE!</v>
      </c>
      <c r="V347" s="53" t="e">
        <f t="shared" si="1939"/>
        <v>#VALUE!</v>
      </c>
      <c r="W347" s="419" t="str">
        <f>IF(_jhy_month_day!A343="","",_jhy_month_day!A343)</f>
        <v/>
      </c>
      <c r="X347" s="420" t="str">
        <f>IF(_jhy_month_day!B343="","",_jhy_month_day!B343/100)</f>
        <v/>
      </c>
      <c r="Y347" s="420" t="str">
        <f>IF(_jhy_month_day!C343="","",_jhy_month_day!C343/100)</f>
        <v/>
      </c>
      <c r="Z347" s="439">
        <f t="shared" si="2028"/>
        <v>86</v>
      </c>
      <c r="AA347" s="440" t="str">
        <f>IF(_tag_month_day!G343="","",_tag_month_day!G343/100)</f>
        <v/>
      </c>
      <c r="AB347" s="440" t="str">
        <f>IF(_tag_month_day!H343="","",_tag_month_day!H343/100)</f>
        <v/>
      </c>
      <c r="AC347" s="193">
        <f t="shared" si="1985"/>
        <v>1.59963432013121</v>
      </c>
      <c r="AD347" s="441" t="str">
        <f t="shared" si="1986"/>
        <v/>
      </c>
      <c r="AE347" s="442" t="str">
        <f t="shared" si="1987"/>
        <v/>
      </c>
      <c r="AF347" s="443">
        <v>1</v>
      </c>
      <c r="AG347" s="68" t="str">
        <f>IF(_duihao_month_day!A343="","",_duihao_month_day!A343)</f>
        <v/>
      </c>
      <c r="AH347" s="463">
        <f>IF(_gyk_month_day!B343="",AH346,_gyk_month_day!B343)</f>
        <v>820</v>
      </c>
      <c r="AI347" s="464"/>
      <c r="AJ347" s="68" t="str">
        <f>IF(_tag_month_day!I343="","",_tag_month_day!I343)</f>
        <v/>
      </c>
      <c r="AK347" s="465" t="str">
        <f>IF(_tzyy_month_day!A343="","",_tzyy_month_day!A343)</f>
        <v/>
      </c>
      <c r="AL347" s="465" t="str">
        <f>IF(_tzyy_month_day!B343="","",_tzyy_month_day!B343)</f>
        <v/>
      </c>
      <c r="AM347" s="465" t="str">
        <f>IF(_tzyy_month_day!C343="","",_tzyy_month_day!C343)</f>
        <v/>
      </c>
      <c r="AN347" s="466" t="str">
        <f>IF(_tag_month_day!CG343="","",_tag_month_day!CG343)</f>
        <v/>
      </c>
      <c r="AO347" s="466" t="str">
        <f>IF(_tag_month_day!CH343="","",_tag_month_day!CH343)</f>
        <v/>
      </c>
      <c r="AP347" s="486" t="e">
        <f t="shared" si="1988"/>
        <v>#VALUE!</v>
      </c>
      <c r="AQ347" s="487" t="str">
        <f>IF(_tag_month_day!J343="","",_tag_month_day!J343/100)</f>
        <v/>
      </c>
      <c r="AR347" s="488">
        <f t="shared" si="1989"/>
        <v>1.3</v>
      </c>
      <c r="AS347" s="489" t="e">
        <f t="shared" si="1940"/>
        <v>#VALUE!</v>
      </c>
      <c r="AT347" s="489">
        <f t="shared" si="1990"/>
        <v>0</v>
      </c>
      <c r="AU347" s="490" t="str">
        <f>IF(_tag_month_day!K343="","",_tag_month_day!K343)</f>
        <v/>
      </c>
      <c r="AV347" s="491" t="str">
        <f>IF(_tag_month_day!L343="","",_tag_month_day!L343/100)</f>
        <v/>
      </c>
      <c r="AW347" s="420">
        <f t="shared" si="1912"/>
        <v>0</v>
      </c>
      <c r="AX347" s="420">
        <f t="shared" si="1991"/>
        <v>0</v>
      </c>
      <c r="AY347" s="420" t="str">
        <f>IF(_tag_month_day!M343="","",_tag_month_day!M343/100)</f>
        <v/>
      </c>
      <c r="AZ347" s="420" t="str">
        <f>IF(_tag_month_day!N343="","",_tag_month_day!N343/100)</f>
        <v/>
      </c>
      <c r="BA347" s="420" t="str">
        <f>IF(_tag_month_day!O343="","",_tag_month_day!O343/100)</f>
        <v/>
      </c>
      <c r="BB347" s="496" t="str">
        <f>IF(_tag_month_day!P343="","",_tag_month_day!P343/100)</f>
        <v/>
      </c>
      <c r="BC347" s="496">
        <f t="shared" si="1992"/>
        <v>0</v>
      </c>
      <c r="BD347" s="496" t="str">
        <f>IF(_tag_month_day!Q343="","",_tag_month_day!Q343/100)</f>
        <v/>
      </c>
      <c r="BE347" s="510" t="str">
        <f>IF(_tag_month_day!R343="","",_tag_month_day!R343/100)</f>
        <v/>
      </c>
      <c r="BF347" s="413" t="str">
        <f>IF(_tag_month_day!CC343="","",_tag_month_day!CC343/100)</f>
        <v/>
      </c>
      <c r="BG347" s="511" t="e">
        <f t="shared" si="1941"/>
        <v>#VALUE!</v>
      </c>
      <c r="BH347" s="198">
        <f t="shared" si="1942"/>
        <v>0</v>
      </c>
      <c r="BI347" s="512" t="e">
        <f>IF(CX347=0,BI346,(DK347*查询!$R$5+DL347*查询!$Q$5+DM347*查询!$N$5+DN347*查询!$O$5+DO347*查询!$P$5)*AF347/CX347)</f>
        <v>#VALUE!</v>
      </c>
      <c r="BJ347" s="512" t="e">
        <f>IF(CX347=0,BJ346,(DP347*查询!$S$5+DQ347*查询!$T$5+DR347*查询!$U$5)*AF347/CX347)</f>
        <v>#VALUE!</v>
      </c>
      <c r="BK347" s="512">
        <f t="shared" si="1993"/>
        <v>1</v>
      </c>
      <c r="BL347" s="513" t="str">
        <f>IF(_cfyc_month_day!A343="","",_cfyc_month_day!A343)</f>
        <v/>
      </c>
      <c r="BM347" s="513" t="str">
        <f>IF(_cfyc_month_day!B343="","",_cfyc_month_day!B343)</f>
        <v/>
      </c>
      <c r="BN347" s="513" t="str">
        <f>IF(_cfyc_month_day!C343="","",_cfyc_month_day!C343)</f>
        <v/>
      </c>
      <c r="BO347" s="522" t="str">
        <f>IF(_cfyc_month_day!D343="","",_cfyc_month_day!D343)</f>
        <v/>
      </c>
      <c r="BP347" s="522" t="str">
        <f>IF(_cfyc_month_day!E343="","",_cfyc_month_day!E343)</f>
        <v/>
      </c>
      <c r="BQ347" s="522" t="str">
        <f>IF(_cfyc_month_day!F343="","",_cfyc_month_day!F343)</f>
        <v/>
      </c>
      <c r="BR347" s="513" t="str">
        <f>IF(_tag_month_day!T343="","",_tag_month_day!T343)</f>
        <v/>
      </c>
      <c r="BS347" s="513" t="str">
        <f>IF(_tag_month_day!U343="","",_tag_month_day!U343)</f>
        <v/>
      </c>
      <c r="BT347" s="523" t="str">
        <f t="shared" si="1994"/>
        <v/>
      </c>
      <c r="BU347" s="223" t="str">
        <f>IF(_tag_month_day!V343="","",_tag_month_day!V343)</f>
        <v/>
      </c>
      <c r="BV347" s="206" t="str">
        <f>IF(_tag_month_day!W343="","",_tag_month_day!W343)</f>
        <v/>
      </c>
      <c r="BW347" s="540" t="str">
        <f>IF(_tag_month_day!X343="","",_tag_month_day!X343)</f>
        <v/>
      </c>
      <c r="BX347" s="540" t="str">
        <f>IF(_tag_month_day!Y343="","",_tag_month_day!Y343)</f>
        <v/>
      </c>
      <c r="BY347" s="541">
        <f ca="1" t="shared" si="1995"/>
        <v>43631.3333333325</v>
      </c>
      <c r="BZ347" s="542"/>
      <c r="CA347" s="543" t="str">
        <f>IF(_jhy2_month_day!A343="","",_jhy2_month_day!A343)</f>
        <v/>
      </c>
      <c r="CB347" s="464" t="str">
        <f>IF(_jhy2_month_day!B343="","",_jhy2_month_day!B343)</f>
        <v/>
      </c>
      <c r="CC347" s="464" t="str">
        <f>IF(_jhy2_month_day!C343="","",_jhy2_month_day!C343)</f>
        <v/>
      </c>
      <c r="CD347" s="464" t="str">
        <f>IF(_jhy2_month_day!D343="","",_jhy2_month_day!D343)</f>
        <v/>
      </c>
      <c r="CE347" s="464" t="str">
        <f>IF(_jhy2_month_day!E343="","",_jhy2_month_day!E343)</f>
        <v/>
      </c>
      <c r="CF347" s="464" t="str">
        <f>IF(_jhy2_month_day!F343="","",_jhy2_month_day!F343)</f>
        <v/>
      </c>
      <c r="CG347" s="464" t="str">
        <f>IF(_jhy2_month_day!G343="","",_jhy2_month_day!G343)</f>
        <v/>
      </c>
      <c r="CH347" s="464" t="str">
        <f>IF(_jhy2_month_day!H343="","",_jhy2_month_day!H343)</f>
        <v/>
      </c>
      <c r="CI347" s="464" t="str">
        <f>IF(_jhy2_month_day!I343="","",_jhy2_month_day!I343)</f>
        <v/>
      </c>
      <c r="CJ347" s="464" t="str">
        <f>IF(_jhy2_month_day!J343="","",_jhy2_month_day!J343)</f>
        <v/>
      </c>
      <c r="CK347" s="464" t="str">
        <f>IF(_jhy2_month_day!K343="","",_jhy2_month_day!K343)</f>
        <v/>
      </c>
      <c r="CL347" s="562" t="str">
        <f>IF(_jhy2_month_day!L343="","",_jhy2_month_day!L343)</f>
        <v/>
      </c>
      <c r="CM347" s="562" t="str">
        <f>IF(_jhy2_month_day!M343="","",_jhy2_month_day!M343)</f>
        <v/>
      </c>
      <c r="CN347" s="562" t="str">
        <f>IF(_jhy2_month_day!N343="","",_jhy2_month_day!N343)</f>
        <v/>
      </c>
      <c r="CO347" s="562" t="str">
        <f>IF(_jhy2_month_day!O343="","",_jhy2_month_day!O343)</f>
        <v/>
      </c>
      <c r="CP347" s="562" t="str">
        <f>IF(_jhy2_month_day!P343="","",_jhy2_month_day!P343)</f>
        <v/>
      </c>
      <c r="CQ347" s="562" t="str">
        <f>IF(_jhy2_month_day!Q343="","",_jhy2_month_day!Q343)</f>
        <v/>
      </c>
      <c r="CR347" s="563" t="str">
        <f>IF(_jhy2_month_day!R343="","",_jhy2_month_day!R343)</f>
        <v/>
      </c>
      <c r="CS347" s="576" t="str">
        <f>IF(_jhy2_month_day!S343="","",_jhy2_month_day!S343)</f>
        <v/>
      </c>
      <c r="CT347" s="562" t="str">
        <f>IF(_jhy2_month_day!T343="","",_jhy2_month_day!T343)</f>
        <v/>
      </c>
      <c r="CU347" s="577" t="e">
        <f t="shared" si="1943"/>
        <v>#VALUE!</v>
      </c>
      <c r="CV347" s="198" t="e">
        <f t="shared" si="1944"/>
        <v>#VALUE!</v>
      </c>
      <c r="CW347" s="192" t="e">
        <f t="shared" si="1945"/>
        <v>#VALUE!</v>
      </c>
      <c r="CX347" s="192" t="e">
        <f t="shared" si="1946"/>
        <v>#VALUE!</v>
      </c>
      <c r="CY347" s="202" t="e">
        <f t="shared" si="1947"/>
        <v>#VALUE!</v>
      </c>
      <c r="CZ347" s="192" t="e">
        <f t="shared" ref="CZ347:DI347" si="2114">$AJ347*EF347</f>
        <v>#VALUE!</v>
      </c>
      <c r="DA347" s="192" t="e">
        <f t="shared" si="2114"/>
        <v>#VALUE!</v>
      </c>
      <c r="DB347" s="192" t="e">
        <f t="shared" si="2114"/>
        <v>#VALUE!</v>
      </c>
      <c r="DC347" s="192" t="e">
        <f t="shared" si="2114"/>
        <v>#VALUE!</v>
      </c>
      <c r="DD347" s="192" t="e">
        <f t="shared" si="2114"/>
        <v>#VALUE!</v>
      </c>
      <c r="DE347" s="192" t="e">
        <f t="shared" si="2114"/>
        <v>#VALUE!</v>
      </c>
      <c r="DF347" s="192" t="e">
        <f t="shared" si="2114"/>
        <v>#VALUE!</v>
      </c>
      <c r="DG347" s="192" t="e">
        <f t="shared" si="2114"/>
        <v>#VALUE!</v>
      </c>
      <c r="DH347" s="192" t="e">
        <f t="shared" si="2114"/>
        <v>#VALUE!</v>
      </c>
      <c r="DI347" s="192" t="e">
        <f t="shared" si="2114"/>
        <v>#VALUE!</v>
      </c>
      <c r="DJ347" s="192" t="e">
        <f t="shared" si="1949"/>
        <v>#VALUE!</v>
      </c>
      <c r="DK347" s="192" t="e">
        <f t="shared" si="1950"/>
        <v>#VALUE!</v>
      </c>
      <c r="DL347" s="192" t="e">
        <f t="shared" si="1951"/>
        <v>#VALUE!</v>
      </c>
      <c r="DM347" s="192" t="e">
        <f t="shared" si="1952"/>
        <v>#VALUE!</v>
      </c>
      <c r="DN347" s="192" t="e">
        <f t="shared" si="1953"/>
        <v>#VALUE!</v>
      </c>
      <c r="DO347" s="192" t="e">
        <f t="shared" si="1954"/>
        <v>#VALUE!</v>
      </c>
      <c r="DP347" s="192" t="e">
        <f t="shared" si="1955"/>
        <v>#VALUE!</v>
      </c>
      <c r="DQ347" s="192" t="e">
        <f t="shared" si="1956"/>
        <v>#VALUE!</v>
      </c>
      <c r="DR347" s="192" t="e">
        <f t="shared" si="1957"/>
        <v>#VALUE!</v>
      </c>
      <c r="DS347" s="192" t="e">
        <f t="shared" si="1958"/>
        <v>#VALUE!</v>
      </c>
      <c r="DT347" s="192" t="e">
        <f t="shared" si="1959"/>
        <v>#VALUE!</v>
      </c>
      <c r="DU347" s="192" t="e">
        <f t="shared" si="1960"/>
        <v>#VALUE!</v>
      </c>
      <c r="DV347" s="198" t="e">
        <f t="shared" si="1961"/>
        <v>#VALUE!</v>
      </c>
      <c r="DW347" s="198" t="e">
        <f t="shared" si="1962"/>
        <v>#DIV/0!</v>
      </c>
      <c r="DX347" s="198" t="e">
        <f t="shared" si="1963"/>
        <v>#DIV/0!</v>
      </c>
      <c r="DY347" s="198" t="e">
        <f t="shared" si="1964"/>
        <v>#VALUE!</v>
      </c>
      <c r="DZ347" s="198" t="e">
        <f t="shared" si="1965"/>
        <v>#VALUE!</v>
      </c>
      <c r="EA347" s="198" t="e">
        <f t="shared" si="1966"/>
        <v>#VALUE!</v>
      </c>
      <c r="EB347" s="198" t="e">
        <f t="shared" si="1967"/>
        <v>#VALUE!</v>
      </c>
      <c r="EC347" s="198" t="e">
        <f t="shared" si="1968"/>
        <v>#DIV/0!</v>
      </c>
      <c r="ED347" s="198" t="e">
        <f t="shared" si="1969"/>
        <v>#VALUE!</v>
      </c>
      <c r="EE347" s="198" t="e">
        <f t="shared" si="1970"/>
        <v>#VALUE!</v>
      </c>
      <c r="EF347" s="198" t="e">
        <f t="shared" ref="EF347:EO347" si="2115">DV347/SUM($DV347:$EE347)</f>
        <v>#VALUE!</v>
      </c>
      <c r="EG347" s="198" t="e">
        <f t="shared" si="2115"/>
        <v>#DIV/0!</v>
      </c>
      <c r="EH347" s="198" t="e">
        <f t="shared" si="2115"/>
        <v>#DIV/0!</v>
      </c>
      <c r="EI347" s="198" t="e">
        <f t="shared" si="2115"/>
        <v>#VALUE!</v>
      </c>
      <c r="EJ347" s="198" t="e">
        <f t="shared" si="2115"/>
        <v>#VALUE!</v>
      </c>
      <c r="EK347" s="198" t="e">
        <f t="shared" si="2115"/>
        <v>#VALUE!</v>
      </c>
      <c r="EL347" s="198" t="e">
        <f t="shared" si="2115"/>
        <v>#VALUE!</v>
      </c>
      <c r="EM347" s="198" t="e">
        <f t="shared" si="2115"/>
        <v>#DIV/0!</v>
      </c>
      <c r="EN347" s="198" t="e">
        <f t="shared" si="2115"/>
        <v>#VALUE!</v>
      </c>
      <c r="EO347" s="198" t="e">
        <f t="shared" si="2115"/>
        <v>#VALUE!</v>
      </c>
      <c r="EP347" s="511">
        <f t="shared" ref="EP347:EW347" si="2116">EP346</f>
        <v>0.08</v>
      </c>
      <c r="EQ347" s="511">
        <f t="shared" si="2116"/>
        <v>0.015</v>
      </c>
      <c r="ER347" s="511">
        <f t="shared" si="2116"/>
        <v>0.015</v>
      </c>
      <c r="ES347" s="511">
        <f t="shared" si="2116"/>
        <v>0.015</v>
      </c>
      <c r="ET347" s="511">
        <f t="shared" si="2116"/>
        <v>0.015</v>
      </c>
      <c r="EU347" s="511">
        <f t="shared" si="2116"/>
        <v>0.09</v>
      </c>
      <c r="EV347" s="511">
        <f t="shared" si="2116"/>
        <v>0.09</v>
      </c>
      <c r="EW347" s="511">
        <f t="shared" si="2116"/>
        <v>0.09</v>
      </c>
      <c r="EX347" s="420" t="str">
        <f>IF(_tag_month_day!AS343="","",_tag_month_day!AS343/100)</f>
        <v/>
      </c>
      <c r="EY347" s="420" t="str">
        <f>IF(_tag_month_day!AT343="","",_tag_month_day!AT343/100)</f>
        <v/>
      </c>
      <c r="EZ347" s="420" t="str">
        <f>IF(_tag_month_day!AU343="","",_tag_month_day!AU343/100)</f>
        <v/>
      </c>
      <c r="FA347" s="420" t="str">
        <f>IF(_tag_month_day!AV343="","",_tag_month_day!AV343/100)</f>
        <v/>
      </c>
      <c r="FB347" s="420" t="str">
        <f>IF(_tag_month_day!AW343="","",_tag_month_day!AW343/100)</f>
        <v/>
      </c>
      <c r="FC347" s="420" t="str">
        <f>IF(_tag_month_day!AX343="","",_tag_month_day!AX343/100)</f>
        <v/>
      </c>
      <c r="FD347" s="510">
        <f t="shared" si="1999"/>
        <v>0.33</v>
      </c>
      <c r="FE347" s="510">
        <f t="shared" si="2000"/>
        <v>0.19</v>
      </c>
      <c r="FF347" s="510">
        <f t="shared" si="2001"/>
        <v>0.003</v>
      </c>
      <c r="FG347" s="510">
        <f t="shared" si="2002"/>
        <v>0</v>
      </c>
      <c r="FH347" s="603">
        <f t="shared" si="2003"/>
        <v>0.0001</v>
      </c>
      <c r="FI347" s="510">
        <f t="shared" ref="FI347:FR347" si="2117">FI346</f>
        <v>0.41</v>
      </c>
      <c r="FJ347" s="510">
        <f t="shared" si="2117"/>
        <v>0.11</v>
      </c>
      <c r="FK347" s="510">
        <f t="shared" si="2117"/>
        <v>0.015</v>
      </c>
      <c r="FL347" s="510">
        <f t="shared" si="2117"/>
        <v>0</v>
      </c>
      <c r="FM347" s="603">
        <f t="shared" si="2117"/>
        <v>0.0001</v>
      </c>
      <c r="FN347" s="510" t="str">
        <f>IF(_tag_month_day!AY343="","",_tag_month_day!AY343/100)</f>
        <v/>
      </c>
      <c r="FO347" s="510" t="str">
        <f>IF(_tag_month_day!AZ343="","",_tag_month_day!AZ343/100)</f>
        <v/>
      </c>
      <c r="FP347" s="510" t="str">
        <f>IF(_tag_month_day!BA343="","",_tag_month_day!BA343/100)</f>
        <v/>
      </c>
      <c r="FQ347" s="510" t="str">
        <f>IF(_tag_month_day!BB343="","",_tag_month_day!BB343/100)</f>
        <v/>
      </c>
      <c r="FR347" s="603" t="str">
        <f>IF(_tag_month_day!BC343="","",_tag_month_day!BC343/100)</f>
        <v/>
      </c>
      <c r="FS347" s="510" t="str">
        <f>IF(_tag_month_day!BD343="","",_tag_month_day!BD343/100)</f>
        <v/>
      </c>
      <c r="FT347" s="510" t="str">
        <f>IF(_tag_month_day!BE343="","",_tag_month_day!BE343/100)</f>
        <v/>
      </c>
      <c r="FU347" s="510" t="str">
        <f>IF(_tag_month_day!BF343="","",_tag_month_day!BF343/100)</f>
        <v/>
      </c>
      <c r="FV347" s="510" t="str">
        <f>IF(_tag_month_day!BG343="","",_tag_month_day!BG343/100)</f>
        <v/>
      </c>
      <c r="FW347" s="603" t="str">
        <f>IF(_tag_month_day!BH343="","",_tag_month_day!BH343/100)</f>
        <v/>
      </c>
      <c r="FX347" s="510" t="str">
        <f>IF(_tag_month_day!BI343="","",_tag_month_day!BI343/100)</f>
        <v/>
      </c>
      <c r="FY347" s="510" t="str">
        <f>IF(_tag_month_day!BJ343="","",_tag_month_day!BJ343/100)</f>
        <v/>
      </c>
      <c r="FZ347" s="605" t="str">
        <f>IF(_tag_month_day!BK343="","",_tag_month_day!BK343/100)</f>
        <v/>
      </c>
      <c r="GA347" s="510" t="str">
        <f>IF(_tag_month_day!BL343="","",_tag_month_day!BL343/100)</f>
        <v/>
      </c>
      <c r="GB347" s="603" t="str">
        <f>IF(_tag_month_day!BM343="","",_tag_month_day!BM343/100)</f>
        <v/>
      </c>
      <c r="GC347" s="420" t="str">
        <f>IF(_tag_month_day!BN343="","",_tag_month_day!BN343/100)</f>
        <v/>
      </c>
      <c r="GD347" s="420" t="str">
        <f>IF(_tag_month_day!BO343="","",_tag_month_day!BO343/100)</f>
        <v/>
      </c>
      <c r="GE347" s="420" t="str">
        <f>IF(_tag_month_day!BP343="","",_tag_month_day!BP343/100)</f>
        <v/>
      </c>
      <c r="GF347" s="420" t="str">
        <f>IF(_tag_month_day!BQ343="","",_tag_month_day!BQ343/100)</f>
        <v/>
      </c>
      <c r="GG347" s="420" t="str">
        <f>IF(_tag_month_day!BR343="","",_tag_month_day!BR343/100)</f>
        <v/>
      </c>
      <c r="GH347" s="420" t="str">
        <f>IF(_tag_month_day!BS343="","",_tag_month_day!BS343/100)</f>
        <v/>
      </c>
      <c r="GI347" s="603" t="str">
        <f>IF(_tag_month_day!BT343="","",_tag_month_day!BT343/100)</f>
        <v/>
      </c>
      <c r="GJ347" s="612" t="str">
        <f>IF(_tag_month_day!BU343="","",_tag_month_day!BU343/100)</f>
        <v/>
      </c>
      <c r="GK347" s="620" t="str">
        <f>IF(_tag_month_day!BV343="",IF(_rlcf_month_day!A$2="","",_rlcf_month_day!A$2/100),_tag_month_day!BV343/100)</f>
        <v/>
      </c>
      <c r="GL347" s="620" t="str">
        <f>IF(_tag_month_day!BW343="",IF(_rlcf_month_day!B$2="","",_rlcf_month_day!B$2/100),_tag_month_day!BW343/100)</f>
        <v/>
      </c>
      <c r="GM347" s="621" t="str">
        <f>IF(_tag_month_day!BX343="",IF(_rlcf_month_day!C$2="","",_rlcf_month_day!C$2/100),_tag_month_day!BX343/100)</f>
        <v/>
      </c>
      <c r="GN347" s="620" t="str">
        <f>IF(_tag_month_day!BV343="",IF(_rlcf_month_day!A$2="","",_rlcf_month_day!A$2/100),_tag_month_day!BV343/100)</f>
        <v/>
      </c>
      <c r="GO347" s="620" t="str">
        <f>IF(_tag_month_day!BW343="",IF(_rlcf_month_day!B$2="","",_rlcf_month_day!B$2/100),_tag_month_day!BW343/100)</f>
        <v/>
      </c>
      <c r="GP347" s="620" t="str">
        <f>IF(_tag_month_day!CD343="",IF(_rlcf_month_day!E$2="","",_rlcf_month_day!E$2/100),_tag_month_day!CD343/100)</f>
        <v/>
      </c>
      <c r="GQ347" s="620" t="str">
        <f>IF(_tag_month_day!CE343="",IF(_rlcf_month_day!F$2="","",_rlcf_month_day!F$2/100),_tag_month_day!CE343/100)</f>
        <v/>
      </c>
      <c r="GR347" s="621" t="str">
        <f>IF(_tag_month_day!CF343="",IF(_rlcf_month_day!G$2="","",_rlcf_month_day!G$2/100),_tag_month_day!CF343/100)</f>
        <v/>
      </c>
      <c r="GS347" s="626">
        <f t="shared" ref="GS347:HH347" si="2118">GS346</f>
        <v>0.953</v>
      </c>
      <c r="GT347" s="626">
        <f t="shared" si="2118"/>
        <v>0.55</v>
      </c>
      <c r="GU347" s="626">
        <f t="shared" si="2118"/>
        <v>0.55</v>
      </c>
      <c r="GV347" s="626">
        <f t="shared" si="2118"/>
        <v>0.55</v>
      </c>
      <c r="GW347" s="626">
        <f t="shared" si="2118"/>
        <v>0.5</v>
      </c>
      <c r="GX347" s="626">
        <f t="shared" si="2118"/>
        <v>0.935</v>
      </c>
      <c r="GY347" s="626">
        <f t="shared" si="2118"/>
        <v>0.15</v>
      </c>
      <c r="GZ347" s="626">
        <f t="shared" si="2118"/>
        <v>1</v>
      </c>
      <c r="HA347" s="632">
        <f t="shared" si="2118"/>
        <v>0.047</v>
      </c>
      <c r="HB347" s="632">
        <f t="shared" si="2118"/>
        <v>0.45</v>
      </c>
      <c r="HC347" s="632">
        <f t="shared" si="2118"/>
        <v>0.45</v>
      </c>
      <c r="HD347" s="632">
        <f t="shared" si="2118"/>
        <v>0.45</v>
      </c>
      <c r="HE347" s="632">
        <f t="shared" si="2118"/>
        <v>0.5</v>
      </c>
      <c r="HF347" s="632">
        <f t="shared" si="2118"/>
        <v>0.065</v>
      </c>
      <c r="HG347" s="632">
        <f t="shared" si="2118"/>
        <v>0.85</v>
      </c>
      <c r="HH347" s="632">
        <f t="shared" si="2118"/>
        <v>0</v>
      </c>
      <c r="HI347" s="68">
        <f t="shared" si="1975"/>
        <v>0</v>
      </c>
      <c r="HJ347" s="68" t="e">
        <f t="shared" si="2006"/>
        <v>#VALUE!</v>
      </c>
      <c r="HK347" s="202">
        <f t="shared" si="2007"/>
        <v>0.85</v>
      </c>
      <c r="HL347" s="464">
        <f t="shared" si="2008"/>
        <v>550000</v>
      </c>
      <c r="HM347" s="464">
        <f t="shared" si="2009"/>
        <v>480000</v>
      </c>
      <c r="HN347" s="192" t="e">
        <f t="shared" si="1976"/>
        <v>#VALUE!</v>
      </c>
      <c r="HO347" s="192" t="e">
        <f>HN347*HK347*$HO$2/HL347*1000000</f>
        <v>#VALUE!</v>
      </c>
      <c r="HP347" s="192" t="e">
        <f>HN347*HK347*$HP$2/HM347*1000000</f>
        <v>#VALUE!</v>
      </c>
    </row>
    <row r="348" customFormat="1" spans="1:224">
      <c r="A348" s="381">
        <v>343</v>
      </c>
      <c r="B348" s="54">
        <f ca="1" t="shared" si="2010"/>
        <v>43631</v>
      </c>
      <c r="C348" s="57">
        <f t="shared" si="2011"/>
        <v>0.0416666666666667</v>
      </c>
      <c r="D348" s="68" t="str">
        <f ca="1" t="shared" si="1977"/>
        <v>夜班</v>
      </c>
      <c r="E348" s="68" t="str">
        <f ca="1" t="shared" si="1978"/>
        <v>丙</v>
      </c>
      <c r="F348" s="68">
        <f ca="1">SUMPRODUCT((成本日报!$A$3:$A$95=计划!B348)*(成本日报!$B$3:$B$95=计划!$D348),成本日报!$C$3:$C$95)</f>
        <v>3</v>
      </c>
      <c r="G348" s="382">
        <f ca="1" t="shared" si="2012"/>
        <v>43631.2499999992</v>
      </c>
      <c r="H348" s="382">
        <f ca="1" t="shared" si="1979"/>
        <v>43631.2569444436</v>
      </c>
      <c r="I348" s="382">
        <f ca="1" t="shared" si="1980"/>
        <v>43631.2624999992</v>
      </c>
      <c r="J348" s="382">
        <f ca="1" t="shared" si="1981"/>
        <v>43631.2916666658</v>
      </c>
      <c r="K348" s="382">
        <f ca="1" t="shared" si="1982"/>
        <v>43631.3541666658</v>
      </c>
      <c r="L348" s="382">
        <f ca="1" t="shared" si="1983"/>
        <v>43631.3749999992</v>
      </c>
      <c r="M348" s="398" t="str">
        <f>IF(_tag_month_day!A344="","",_tag_month_day!A344)</f>
        <v/>
      </c>
      <c r="N348" s="398" t="str">
        <f>IF(_tag_month_day!B344="","",_tag_month_day!B344)</f>
        <v/>
      </c>
      <c r="O348" s="399" t="e">
        <f t="shared" si="1984"/>
        <v>#VALUE!</v>
      </c>
      <c r="P348" s="398" t="str">
        <f>IF(_tag_month_day!C344="","",_tag_month_day!C344)</f>
        <v/>
      </c>
      <c r="Q348" s="398" t="str">
        <f>IF(_tag_month_day!D344="","",_tag_month_day!D344)</f>
        <v/>
      </c>
      <c r="R348" s="416">
        <f>IF(_tag_month_day!CB344="",R347,_tag_month_day!CB344/100)</f>
        <v>0.07</v>
      </c>
      <c r="S348" s="417" t="str">
        <f>IF(_tag_month_day!E344="","",_tag_month_day!E344)</f>
        <v/>
      </c>
      <c r="T348" s="417" t="str">
        <f>IF(_tag_month_day!F344="","",_tag_month_day!F344)</f>
        <v/>
      </c>
      <c r="U348" s="418" t="e">
        <f t="shared" si="1938"/>
        <v>#VALUE!</v>
      </c>
      <c r="V348" s="53" t="e">
        <f t="shared" si="1939"/>
        <v>#VALUE!</v>
      </c>
      <c r="W348" s="419" t="str">
        <f>IF(_jhy_month_day!A344="","",_jhy_month_day!A344)</f>
        <v/>
      </c>
      <c r="X348" s="420" t="str">
        <f>IF(_jhy_month_day!B344="","",_jhy_month_day!B344/100)</f>
        <v/>
      </c>
      <c r="Y348" s="420" t="str">
        <f>IF(_jhy_month_day!C344="","",_jhy_month_day!C344/100)</f>
        <v/>
      </c>
      <c r="Z348" s="439">
        <f t="shared" si="2028"/>
        <v>86</v>
      </c>
      <c r="AA348" s="440" t="str">
        <f>IF(_tag_month_day!G344="","",_tag_month_day!G344/100)</f>
        <v/>
      </c>
      <c r="AB348" s="440" t="str">
        <f>IF(_tag_month_day!H344="","",_tag_month_day!H344/100)</f>
        <v/>
      </c>
      <c r="AC348" s="193">
        <f t="shared" si="1985"/>
        <v>1.59963432013121</v>
      </c>
      <c r="AD348" s="441" t="str">
        <f t="shared" si="1986"/>
        <v/>
      </c>
      <c r="AE348" s="442" t="str">
        <f t="shared" si="1987"/>
        <v/>
      </c>
      <c r="AF348" s="443">
        <v>1</v>
      </c>
      <c r="AG348" s="68" t="str">
        <f>IF(_duihao_month_day!A344="","",_duihao_month_day!A344)</f>
        <v/>
      </c>
      <c r="AH348" s="463">
        <f>IF(_gyk_month_day!B344="",AH347,_gyk_month_day!B344)</f>
        <v>820</v>
      </c>
      <c r="AI348" s="464"/>
      <c r="AJ348" s="68" t="str">
        <f>IF(_tag_month_day!I344="","",_tag_month_day!I344)</f>
        <v/>
      </c>
      <c r="AK348" s="465" t="str">
        <f>IF(_tzyy_month_day!A344="","",_tzyy_month_day!A344)</f>
        <v/>
      </c>
      <c r="AL348" s="465" t="str">
        <f>IF(_tzyy_month_day!B344="","",_tzyy_month_day!B344)</f>
        <v/>
      </c>
      <c r="AM348" s="465" t="str">
        <f>IF(_tzyy_month_day!C344="","",_tzyy_month_day!C344)</f>
        <v/>
      </c>
      <c r="AN348" s="466" t="str">
        <f>IF(_tag_month_day!CG344="","",_tag_month_day!CG344)</f>
        <v/>
      </c>
      <c r="AO348" s="466" t="str">
        <f>IF(_tag_month_day!CH344="","",_tag_month_day!CH344)</f>
        <v/>
      </c>
      <c r="AP348" s="486" t="e">
        <f t="shared" si="1988"/>
        <v>#VALUE!</v>
      </c>
      <c r="AQ348" s="487" t="str">
        <f>IF(_tag_month_day!J344="","",_tag_month_day!J344/100)</f>
        <v/>
      </c>
      <c r="AR348" s="488">
        <f t="shared" si="1989"/>
        <v>1.3</v>
      </c>
      <c r="AS348" s="489" t="e">
        <f t="shared" si="1940"/>
        <v>#VALUE!</v>
      </c>
      <c r="AT348" s="489">
        <f t="shared" si="1990"/>
        <v>0</v>
      </c>
      <c r="AU348" s="490" t="str">
        <f>IF(_tag_month_day!K344="","",_tag_month_day!K344)</f>
        <v/>
      </c>
      <c r="AV348" s="491" t="str">
        <f>IF(_tag_month_day!L344="","",_tag_month_day!L344/100)</f>
        <v/>
      </c>
      <c r="AW348" s="420">
        <f t="shared" si="1912"/>
        <v>0</v>
      </c>
      <c r="AX348" s="420">
        <f t="shared" si="1991"/>
        <v>0</v>
      </c>
      <c r="AY348" s="420" t="str">
        <f>IF(_tag_month_day!M344="","",_tag_month_day!M344/100)</f>
        <v/>
      </c>
      <c r="AZ348" s="420" t="str">
        <f>IF(_tag_month_day!N344="","",_tag_month_day!N344/100)</f>
        <v/>
      </c>
      <c r="BA348" s="420" t="str">
        <f>IF(_tag_month_day!O344="","",_tag_month_day!O344/100)</f>
        <v/>
      </c>
      <c r="BB348" s="496" t="str">
        <f>IF(_tag_month_day!P344="","",_tag_month_day!P344/100)</f>
        <v/>
      </c>
      <c r="BC348" s="496">
        <f t="shared" si="1992"/>
        <v>0</v>
      </c>
      <c r="BD348" s="496" t="str">
        <f>IF(_tag_month_day!Q344="","",_tag_month_day!Q344/100)</f>
        <v/>
      </c>
      <c r="BE348" s="510" t="str">
        <f>IF(_tag_month_day!R344="","",_tag_month_day!R344/100)</f>
        <v/>
      </c>
      <c r="BF348" s="413" t="str">
        <f>IF(_tag_month_day!CC344="","",_tag_month_day!CC344/100)</f>
        <v/>
      </c>
      <c r="BG348" s="511" t="e">
        <f t="shared" si="1941"/>
        <v>#VALUE!</v>
      </c>
      <c r="BH348" s="198">
        <f t="shared" si="1942"/>
        <v>0</v>
      </c>
      <c r="BI348" s="512" t="e">
        <f>IF(CX348=0,BI347,(DK348*查询!$R$5+DL348*查询!$Q$5+DM348*查询!$N$5+DN348*查询!$O$5+DO348*查询!$P$5)*AF348/CX348)</f>
        <v>#VALUE!</v>
      </c>
      <c r="BJ348" s="512" t="e">
        <f>IF(CX348=0,BJ347,(DP348*查询!$S$5+DQ348*查询!$T$5+DR348*查询!$U$5)*AF348/CX348)</f>
        <v>#VALUE!</v>
      </c>
      <c r="BK348" s="512">
        <f t="shared" si="1993"/>
        <v>1</v>
      </c>
      <c r="BL348" s="513" t="str">
        <f>IF(_cfyc_month_day!A344="","",_cfyc_month_day!A344)</f>
        <v/>
      </c>
      <c r="BM348" s="513" t="str">
        <f>IF(_cfyc_month_day!B344="","",_cfyc_month_day!B344)</f>
        <v/>
      </c>
      <c r="BN348" s="513" t="str">
        <f>IF(_cfyc_month_day!C344="","",_cfyc_month_day!C344)</f>
        <v/>
      </c>
      <c r="BO348" s="522" t="str">
        <f>IF(_cfyc_month_day!D344="","",_cfyc_month_day!D344)</f>
        <v/>
      </c>
      <c r="BP348" s="522" t="str">
        <f>IF(_cfyc_month_day!E344="","",_cfyc_month_day!E344)</f>
        <v/>
      </c>
      <c r="BQ348" s="522" t="str">
        <f>IF(_cfyc_month_day!F344="","",_cfyc_month_day!F344)</f>
        <v/>
      </c>
      <c r="BR348" s="513" t="str">
        <f>IF(_tag_month_day!T344="","",_tag_month_day!T344)</f>
        <v/>
      </c>
      <c r="BS348" s="513" t="str">
        <f>IF(_tag_month_day!U344="","",_tag_month_day!U344)</f>
        <v/>
      </c>
      <c r="BT348" s="523" t="str">
        <f t="shared" si="1994"/>
        <v/>
      </c>
      <c r="BU348" s="223" t="str">
        <f>IF(_tag_month_day!V344="","",_tag_month_day!V344)</f>
        <v/>
      </c>
      <c r="BV348" s="206" t="str">
        <f>IF(_tag_month_day!W344="","",_tag_month_day!W344)</f>
        <v/>
      </c>
      <c r="BW348" s="540" t="str">
        <f>IF(_tag_month_day!X344="","",_tag_month_day!X344)</f>
        <v/>
      </c>
      <c r="BX348" s="540" t="str">
        <f>IF(_tag_month_day!Y344="","",_tag_month_day!Y344)</f>
        <v/>
      </c>
      <c r="BY348" s="541">
        <f ca="1" t="shared" si="1995"/>
        <v>43631.3749999992</v>
      </c>
      <c r="BZ348" s="542"/>
      <c r="CA348" s="543" t="str">
        <f>IF(_jhy2_month_day!A344="","",_jhy2_month_day!A344)</f>
        <v/>
      </c>
      <c r="CB348" s="464" t="str">
        <f>IF(_jhy2_month_day!B344="","",_jhy2_month_day!B344)</f>
        <v/>
      </c>
      <c r="CC348" s="464" t="str">
        <f>IF(_jhy2_month_day!C344="","",_jhy2_month_day!C344)</f>
        <v/>
      </c>
      <c r="CD348" s="464" t="str">
        <f>IF(_jhy2_month_day!D344="","",_jhy2_month_day!D344)</f>
        <v/>
      </c>
      <c r="CE348" s="464" t="str">
        <f>IF(_jhy2_month_day!E344="","",_jhy2_month_day!E344)</f>
        <v/>
      </c>
      <c r="CF348" s="464" t="str">
        <f>IF(_jhy2_month_day!F344="","",_jhy2_month_day!F344)</f>
        <v/>
      </c>
      <c r="CG348" s="464" t="str">
        <f>IF(_jhy2_month_day!G344="","",_jhy2_month_day!G344)</f>
        <v/>
      </c>
      <c r="CH348" s="464" t="str">
        <f>IF(_jhy2_month_day!H344="","",_jhy2_month_day!H344)</f>
        <v/>
      </c>
      <c r="CI348" s="464" t="str">
        <f>IF(_jhy2_month_day!I344="","",_jhy2_month_day!I344)</f>
        <v/>
      </c>
      <c r="CJ348" s="464" t="str">
        <f>IF(_jhy2_month_day!J344="","",_jhy2_month_day!J344)</f>
        <v/>
      </c>
      <c r="CK348" s="464" t="str">
        <f>IF(_jhy2_month_day!K344="","",_jhy2_month_day!K344)</f>
        <v/>
      </c>
      <c r="CL348" s="562" t="str">
        <f>IF(_jhy2_month_day!L344="","",_jhy2_month_day!L344)</f>
        <v/>
      </c>
      <c r="CM348" s="562" t="str">
        <f>IF(_jhy2_month_day!M344="","",_jhy2_month_day!M344)</f>
        <v/>
      </c>
      <c r="CN348" s="562" t="str">
        <f>IF(_jhy2_month_day!N344="","",_jhy2_month_day!N344)</f>
        <v/>
      </c>
      <c r="CO348" s="562" t="str">
        <f>IF(_jhy2_month_day!O344="","",_jhy2_month_day!O344)</f>
        <v/>
      </c>
      <c r="CP348" s="562" t="str">
        <f>IF(_jhy2_month_day!P344="","",_jhy2_month_day!P344)</f>
        <v/>
      </c>
      <c r="CQ348" s="562" t="str">
        <f>IF(_jhy2_month_day!Q344="","",_jhy2_month_day!Q344)</f>
        <v/>
      </c>
      <c r="CR348" s="563" t="str">
        <f>IF(_jhy2_month_day!R344="","",_jhy2_month_day!R344)</f>
        <v/>
      </c>
      <c r="CS348" s="576" t="str">
        <f>IF(_jhy2_month_day!S344="","",_jhy2_month_day!S344)</f>
        <v/>
      </c>
      <c r="CT348" s="562" t="str">
        <f>IF(_jhy2_month_day!T344="","",_jhy2_month_day!T344)</f>
        <v/>
      </c>
      <c r="CU348" s="577" t="e">
        <f t="shared" si="1943"/>
        <v>#VALUE!</v>
      </c>
      <c r="CV348" s="198" t="e">
        <f t="shared" si="1944"/>
        <v>#VALUE!</v>
      </c>
      <c r="CW348" s="192" t="e">
        <f t="shared" si="1945"/>
        <v>#VALUE!</v>
      </c>
      <c r="CX348" s="192" t="e">
        <f t="shared" si="1946"/>
        <v>#VALUE!</v>
      </c>
      <c r="CY348" s="202" t="e">
        <f t="shared" si="1947"/>
        <v>#VALUE!</v>
      </c>
      <c r="CZ348" s="192" t="e">
        <f t="shared" ref="CZ348:DI348" si="2119">$AJ348*EF348</f>
        <v>#VALUE!</v>
      </c>
      <c r="DA348" s="192" t="e">
        <f t="shared" si="2119"/>
        <v>#VALUE!</v>
      </c>
      <c r="DB348" s="192" t="e">
        <f t="shared" si="2119"/>
        <v>#VALUE!</v>
      </c>
      <c r="DC348" s="192" t="e">
        <f t="shared" si="2119"/>
        <v>#VALUE!</v>
      </c>
      <c r="DD348" s="192" t="e">
        <f t="shared" si="2119"/>
        <v>#VALUE!</v>
      </c>
      <c r="DE348" s="192" t="e">
        <f t="shared" si="2119"/>
        <v>#VALUE!</v>
      </c>
      <c r="DF348" s="192" t="e">
        <f t="shared" si="2119"/>
        <v>#VALUE!</v>
      </c>
      <c r="DG348" s="192" t="e">
        <f t="shared" si="2119"/>
        <v>#VALUE!</v>
      </c>
      <c r="DH348" s="192" t="e">
        <f t="shared" si="2119"/>
        <v>#VALUE!</v>
      </c>
      <c r="DI348" s="192" t="e">
        <f t="shared" si="2119"/>
        <v>#VALUE!</v>
      </c>
      <c r="DJ348" s="192" t="e">
        <f t="shared" si="1949"/>
        <v>#VALUE!</v>
      </c>
      <c r="DK348" s="192" t="e">
        <f t="shared" si="1950"/>
        <v>#VALUE!</v>
      </c>
      <c r="DL348" s="192" t="e">
        <f t="shared" si="1951"/>
        <v>#VALUE!</v>
      </c>
      <c r="DM348" s="192" t="e">
        <f t="shared" si="1952"/>
        <v>#VALUE!</v>
      </c>
      <c r="DN348" s="192" t="e">
        <f t="shared" si="1953"/>
        <v>#VALUE!</v>
      </c>
      <c r="DO348" s="192" t="e">
        <f t="shared" si="1954"/>
        <v>#VALUE!</v>
      </c>
      <c r="DP348" s="192" t="e">
        <f t="shared" si="1955"/>
        <v>#VALUE!</v>
      </c>
      <c r="DQ348" s="192" t="e">
        <f t="shared" si="1956"/>
        <v>#VALUE!</v>
      </c>
      <c r="DR348" s="192" t="e">
        <f t="shared" si="1957"/>
        <v>#VALUE!</v>
      </c>
      <c r="DS348" s="192" t="e">
        <f t="shared" si="1958"/>
        <v>#VALUE!</v>
      </c>
      <c r="DT348" s="192" t="e">
        <f t="shared" si="1959"/>
        <v>#VALUE!</v>
      </c>
      <c r="DU348" s="192" t="e">
        <f t="shared" si="1960"/>
        <v>#VALUE!</v>
      </c>
      <c r="DV348" s="198" t="e">
        <f t="shared" si="1961"/>
        <v>#VALUE!</v>
      </c>
      <c r="DW348" s="198" t="e">
        <f t="shared" si="1962"/>
        <v>#DIV/0!</v>
      </c>
      <c r="DX348" s="198" t="e">
        <f t="shared" si="1963"/>
        <v>#DIV/0!</v>
      </c>
      <c r="DY348" s="198" t="e">
        <f t="shared" si="1964"/>
        <v>#VALUE!</v>
      </c>
      <c r="DZ348" s="198" t="e">
        <f t="shared" si="1965"/>
        <v>#VALUE!</v>
      </c>
      <c r="EA348" s="198" t="e">
        <f t="shared" si="1966"/>
        <v>#VALUE!</v>
      </c>
      <c r="EB348" s="198" t="e">
        <f t="shared" si="1967"/>
        <v>#VALUE!</v>
      </c>
      <c r="EC348" s="198" t="e">
        <f t="shared" si="1968"/>
        <v>#DIV/0!</v>
      </c>
      <c r="ED348" s="198" t="e">
        <f t="shared" si="1969"/>
        <v>#VALUE!</v>
      </c>
      <c r="EE348" s="198" t="e">
        <f t="shared" si="1970"/>
        <v>#VALUE!</v>
      </c>
      <c r="EF348" s="198" t="e">
        <f t="shared" ref="EF348:EO348" si="2120">DV348/SUM($DV348:$EE348)</f>
        <v>#VALUE!</v>
      </c>
      <c r="EG348" s="198" t="e">
        <f t="shared" si="2120"/>
        <v>#DIV/0!</v>
      </c>
      <c r="EH348" s="198" t="e">
        <f t="shared" si="2120"/>
        <v>#DIV/0!</v>
      </c>
      <c r="EI348" s="198" t="e">
        <f t="shared" si="2120"/>
        <v>#VALUE!</v>
      </c>
      <c r="EJ348" s="198" t="e">
        <f t="shared" si="2120"/>
        <v>#VALUE!</v>
      </c>
      <c r="EK348" s="198" t="e">
        <f t="shared" si="2120"/>
        <v>#VALUE!</v>
      </c>
      <c r="EL348" s="198" t="e">
        <f t="shared" si="2120"/>
        <v>#VALUE!</v>
      </c>
      <c r="EM348" s="198" t="e">
        <f t="shared" si="2120"/>
        <v>#DIV/0!</v>
      </c>
      <c r="EN348" s="198" t="e">
        <f t="shared" si="2120"/>
        <v>#VALUE!</v>
      </c>
      <c r="EO348" s="198" t="e">
        <f t="shared" si="2120"/>
        <v>#VALUE!</v>
      </c>
      <c r="EP348" s="511">
        <f t="shared" ref="EP348:EW348" si="2121">EP347</f>
        <v>0.08</v>
      </c>
      <c r="EQ348" s="511">
        <f t="shared" si="2121"/>
        <v>0.015</v>
      </c>
      <c r="ER348" s="511">
        <f t="shared" si="2121"/>
        <v>0.015</v>
      </c>
      <c r="ES348" s="511">
        <f t="shared" si="2121"/>
        <v>0.015</v>
      </c>
      <c r="ET348" s="511">
        <f t="shared" si="2121"/>
        <v>0.015</v>
      </c>
      <c r="EU348" s="511">
        <f t="shared" si="2121"/>
        <v>0.09</v>
      </c>
      <c r="EV348" s="511">
        <f t="shared" si="2121"/>
        <v>0.09</v>
      </c>
      <c r="EW348" s="511">
        <f t="shared" si="2121"/>
        <v>0.09</v>
      </c>
      <c r="EX348" s="420" t="str">
        <f>IF(_tag_month_day!AS344="","",_tag_month_day!AS344/100)</f>
        <v/>
      </c>
      <c r="EY348" s="420" t="str">
        <f>IF(_tag_month_day!AT344="","",_tag_month_day!AT344/100)</f>
        <v/>
      </c>
      <c r="EZ348" s="420" t="str">
        <f>IF(_tag_month_day!AU344="","",_tag_month_day!AU344/100)</f>
        <v/>
      </c>
      <c r="FA348" s="420" t="str">
        <f>IF(_tag_month_day!AV344="","",_tag_month_day!AV344/100)</f>
        <v/>
      </c>
      <c r="FB348" s="420" t="str">
        <f>IF(_tag_month_day!AW344="","",_tag_month_day!AW344/100)</f>
        <v/>
      </c>
      <c r="FC348" s="420" t="str">
        <f>IF(_tag_month_day!AX344="","",_tag_month_day!AX344/100)</f>
        <v/>
      </c>
      <c r="FD348" s="510">
        <f t="shared" si="1999"/>
        <v>0.33</v>
      </c>
      <c r="FE348" s="510">
        <f t="shared" si="2000"/>
        <v>0.19</v>
      </c>
      <c r="FF348" s="510">
        <f t="shared" si="2001"/>
        <v>0.003</v>
      </c>
      <c r="FG348" s="510">
        <f t="shared" si="2002"/>
        <v>0</v>
      </c>
      <c r="FH348" s="603">
        <f t="shared" si="2003"/>
        <v>0.0001</v>
      </c>
      <c r="FI348" s="510">
        <f t="shared" ref="FI348:FR348" si="2122">FI347</f>
        <v>0.41</v>
      </c>
      <c r="FJ348" s="510">
        <f t="shared" si="2122"/>
        <v>0.11</v>
      </c>
      <c r="FK348" s="510">
        <f t="shared" si="2122"/>
        <v>0.015</v>
      </c>
      <c r="FL348" s="510">
        <f t="shared" si="2122"/>
        <v>0</v>
      </c>
      <c r="FM348" s="603">
        <f t="shared" si="2122"/>
        <v>0.0001</v>
      </c>
      <c r="FN348" s="510" t="str">
        <f>IF(_tag_month_day!AY344="","",_tag_month_day!AY344/100)</f>
        <v/>
      </c>
      <c r="FO348" s="510" t="str">
        <f>IF(_tag_month_day!AZ344="","",_tag_month_day!AZ344/100)</f>
        <v/>
      </c>
      <c r="FP348" s="510" t="str">
        <f>IF(_tag_month_day!BA344="","",_tag_month_day!BA344/100)</f>
        <v/>
      </c>
      <c r="FQ348" s="510" t="str">
        <f>IF(_tag_month_day!BB344="","",_tag_month_day!BB344/100)</f>
        <v/>
      </c>
      <c r="FR348" s="603" t="str">
        <f>IF(_tag_month_day!BC344="","",_tag_month_day!BC344/100)</f>
        <v/>
      </c>
      <c r="FS348" s="510" t="str">
        <f>IF(_tag_month_day!BD344="","",_tag_month_day!BD344/100)</f>
        <v/>
      </c>
      <c r="FT348" s="510" t="str">
        <f>IF(_tag_month_day!BE344="","",_tag_month_day!BE344/100)</f>
        <v/>
      </c>
      <c r="FU348" s="510" t="str">
        <f>IF(_tag_month_day!BF344="","",_tag_month_day!BF344/100)</f>
        <v/>
      </c>
      <c r="FV348" s="510" t="str">
        <f>IF(_tag_month_day!BG344="","",_tag_month_day!BG344/100)</f>
        <v/>
      </c>
      <c r="FW348" s="603" t="str">
        <f>IF(_tag_month_day!BH344="","",_tag_month_day!BH344/100)</f>
        <v/>
      </c>
      <c r="FX348" s="510" t="str">
        <f>IF(_tag_month_day!BI344="","",_tag_month_day!BI344/100)</f>
        <v/>
      </c>
      <c r="FY348" s="510" t="str">
        <f>IF(_tag_month_day!BJ344="","",_tag_month_day!BJ344/100)</f>
        <v/>
      </c>
      <c r="FZ348" s="605" t="str">
        <f>IF(_tag_month_day!BK344="","",_tag_month_day!BK344/100)</f>
        <v/>
      </c>
      <c r="GA348" s="510" t="str">
        <f>IF(_tag_month_day!BL344="","",_tag_month_day!BL344/100)</f>
        <v/>
      </c>
      <c r="GB348" s="603" t="str">
        <f>IF(_tag_month_day!BM344="","",_tag_month_day!BM344/100)</f>
        <v/>
      </c>
      <c r="GC348" s="420" t="str">
        <f>IF(_tag_month_day!BN344="","",_tag_month_day!BN344/100)</f>
        <v/>
      </c>
      <c r="GD348" s="420" t="str">
        <f>IF(_tag_month_day!BO344="","",_tag_month_day!BO344/100)</f>
        <v/>
      </c>
      <c r="GE348" s="420" t="str">
        <f>IF(_tag_month_day!BP344="","",_tag_month_day!BP344/100)</f>
        <v/>
      </c>
      <c r="GF348" s="420" t="str">
        <f>IF(_tag_month_day!BQ344="","",_tag_month_day!BQ344/100)</f>
        <v/>
      </c>
      <c r="GG348" s="420" t="str">
        <f>IF(_tag_month_day!BR344="","",_tag_month_day!BR344/100)</f>
        <v/>
      </c>
      <c r="GH348" s="420" t="str">
        <f>IF(_tag_month_day!BS344="","",_tag_month_day!BS344/100)</f>
        <v/>
      </c>
      <c r="GI348" s="603" t="str">
        <f>IF(_tag_month_day!BT344="","",_tag_month_day!BT344/100)</f>
        <v/>
      </c>
      <c r="GJ348" s="612" t="str">
        <f>IF(_tag_month_day!BU344="","",_tag_month_day!BU344/100)</f>
        <v/>
      </c>
      <c r="GK348" s="620" t="str">
        <f>IF(_tag_month_day!BV344="",IF(_rlcf_month_day!A$2="","",_rlcf_month_day!A$2/100),_tag_month_day!BV344/100)</f>
        <v/>
      </c>
      <c r="GL348" s="620" t="str">
        <f>IF(_tag_month_day!BW344="",IF(_rlcf_month_day!B$2="","",_rlcf_month_day!B$2/100),_tag_month_day!BW344/100)</f>
        <v/>
      </c>
      <c r="GM348" s="621" t="str">
        <f>IF(_tag_month_day!BX344="",IF(_rlcf_month_day!C$2="","",_rlcf_month_day!C$2/100),_tag_month_day!BX344/100)</f>
        <v/>
      </c>
      <c r="GN348" s="620" t="str">
        <f>IF(_tag_month_day!BV344="",IF(_rlcf_month_day!A$2="","",_rlcf_month_day!A$2/100),_tag_month_day!BV344/100)</f>
        <v/>
      </c>
      <c r="GO348" s="620" t="str">
        <f>IF(_tag_month_day!BW344="",IF(_rlcf_month_day!B$2="","",_rlcf_month_day!B$2/100),_tag_month_day!BW344/100)</f>
        <v/>
      </c>
      <c r="GP348" s="620" t="str">
        <f>IF(_tag_month_day!CD344="",IF(_rlcf_month_day!E$2="","",_rlcf_month_day!E$2/100),_tag_month_day!CD344/100)</f>
        <v/>
      </c>
      <c r="GQ348" s="620" t="str">
        <f>IF(_tag_month_day!CE344="",IF(_rlcf_month_day!F$2="","",_rlcf_month_day!F$2/100),_tag_month_day!CE344/100)</f>
        <v/>
      </c>
      <c r="GR348" s="621" t="str">
        <f>IF(_tag_month_day!CF344="",IF(_rlcf_month_day!G$2="","",_rlcf_month_day!G$2/100),_tag_month_day!CF344/100)</f>
        <v/>
      </c>
      <c r="GS348" s="626">
        <f t="shared" ref="GS348:HH348" si="2123">GS347</f>
        <v>0.953</v>
      </c>
      <c r="GT348" s="626">
        <f t="shared" si="2123"/>
        <v>0.55</v>
      </c>
      <c r="GU348" s="626">
        <f t="shared" si="2123"/>
        <v>0.55</v>
      </c>
      <c r="GV348" s="626">
        <f t="shared" si="2123"/>
        <v>0.55</v>
      </c>
      <c r="GW348" s="626">
        <f t="shared" si="2123"/>
        <v>0.5</v>
      </c>
      <c r="GX348" s="626">
        <f t="shared" si="2123"/>
        <v>0.935</v>
      </c>
      <c r="GY348" s="626">
        <f t="shared" si="2123"/>
        <v>0.15</v>
      </c>
      <c r="GZ348" s="626">
        <f t="shared" si="2123"/>
        <v>1</v>
      </c>
      <c r="HA348" s="632">
        <f t="shared" si="2123"/>
        <v>0.047</v>
      </c>
      <c r="HB348" s="632">
        <f t="shared" si="2123"/>
        <v>0.45</v>
      </c>
      <c r="HC348" s="632">
        <f t="shared" si="2123"/>
        <v>0.45</v>
      </c>
      <c r="HD348" s="632">
        <f t="shared" si="2123"/>
        <v>0.45</v>
      </c>
      <c r="HE348" s="632">
        <f t="shared" si="2123"/>
        <v>0.5</v>
      </c>
      <c r="HF348" s="632">
        <f t="shared" si="2123"/>
        <v>0.065</v>
      </c>
      <c r="HG348" s="632">
        <f t="shared" si="2123"/>
        <v>0.85</v>
      </c>
      <c r="HH348" s="632">
        <f t="shared" si="2123"/>
        <v>0</v>
      </c>
      <c r="HI348" s="68">
        <f t="shared" si="1975"/>
        <v>0</v>
      </c>
      <c r="HJ348" s="68" t="e">
        <f t="shared" si="2006"/>
        <v>#VALUE!</v>
      </c>
      <c r="HK348" s="202">
        <f t="shared" si="2007"/>
        <v>0.85</v>
      </c>
      <c r="HL348" s="464">
        <f t="shared" si="2008"/>
        <v>550000</v>
      </c>
      <c r="HM348" s="464">
        <f t="shared" si="2009"/>
        <v>480000</v>
      </c>
      <c r="HN348" s="192" t="e">
        <f t="shared" si="1976"/>
        <v>#VALUE!</v>
      </c>
      <c r="HO348" s="192" t="e">
        <f>HN348*HK348*$HO$2/HL348*1000000</f>
        <v>#VALUE!</v>
      </c>
      <c r="HP348" s="192" t="e">
        <f>HN348*HK348*$HP$2/HM348*1000000</f>
        <v>#VALUE!</v>
      </c>
    </row>
    <row r="349" customFormat="1" spans="1:224">
      <c r="A349" s="381">
        <v>344</v>
      </c>
      <c r="B349" s="54">
        <f ca="1" t="shared" si="2010"/>
        <v>43631</v>
      </c>
      <c r="C349" s="57">
        <f t="shared" si="2011"/>
        <v>0.0416666666666667</v>
      </c>
      <c r="D349" s="68" t="str">
        <f ca="1" t="shared" si="1977"/>
        <v>夜班</v>
      </c>
      <c r="E349" s="68" t="str">
        <f ca="1" t="shared" si="1978"/>
        <v>丙</v>
      </c>
      <c r="F349" s="68">
        <f ca="1">SUMPRODUCT((成本日报!$A$3:$A$95=计划!B349)*(成本日报!$B$3:$B$95=计划!$D349),成本日报!$C$3:$C$95)</f>
        <v>3</v>
      </c>
      <c r="G349" s="382">
        <f ca="1" t="shared" si="2012"/>
        <v>43631.2916666658</v>
      </c>
      <c r="H349" s="382">
        <f ca="1" t="shared" si="1979"/>
        <v>43631.2986111103</v>
      </c>
      <c r="I349" s="382">
        <f ca="1" t="shared" si="1980"/>
        <v>43631.3041666658</v>
      </c>
      <c r="J349" s="382">
        <f ca="1" t="shared" si="1981"/>
        <v>43631.3333333325</v>
      </c>
      <c r="K349" s="382">
        <f ca="1" t="shared" si="1982"/>
        <v>43631.3958333325</v>
      </c>
      <c r="L349" s="382">
        <f ca="1" t="shared" si="1983"/>
        <v>43631.4166666658</v>
      </c>
      <c r="M349" s="398" t="str">
        <f>IF(_tag_month_day!A345="","",_tag_month_day!A345)</f>
        <v/>
      </c>
      <c r="N349" s="398" t="str">
        <f>IF(_tag_month_day!B345="","",_tag_month_day!B345)</f>
        <v/>
      </c>
      <c r="O349" s="399" t="e">
        <f t="shared" si="1984"/>
        <v>#VALUE!</v>
      </c>
      <c r="P349" s="398" t="str">
        <f>IF(_tag_month_day!C345="","",_tag_month_day!C345)</f>
        <v/>
      </c>
      <c r="Q349" s="398" t="str">
        <f>IF(_tag_month_day!D345="","",_tag_month_day!D345)</f>
        <v/>
      </c>
      <c r="R349" s="416">
        <f>IF(_tag_month_day!CB345="",R348,_tag_month_day!CB345/100)</f>
        <v>0.07</v>
      </c>
      <c r="S349" s="417" t="str">
        <f>IF(_tag_month_day!E345="","",_tag_month_day!E345)</f>
        <v/>
      </c>
      <c r="T349" s="417" t="str">
        <f>IF(_tag_month_day!F345="","",_tag_month_day!F345)</f>
        <v/>
      </c>
      <c r="U349" s="418" t="e">
        <f t="shared" si="1938"/>
        <v>#VALUE!</v>
      </c>
      <c r="V349" s="53" t="e">
        <f t="shared" si="1939"/>
        <v>#VALUE!</v>
      </c>
      <c r="W349" s="419" t="str">
        <f>IF(_jhy_month_day!A345="","",_jhy_month_day!A345)</f>
        <v/>
      </c>
      <c r="X349" s="420" t="str">
        <f>IF(_jhy_month_day!B345="","",_jhy_month_day!B345/100)</f>
        <v/>
      </c>
      <c r="Y349" s="420" t="str">
        <f>IF(_jhy_month_day!C345="","",_jhy_month_day!C345/100)</f>
        <v/>
      </c>
      <c r="Z349" s="439">
        <f t="shared" si="2028"/>
        <v>86</v>
      </c>
      <c r="AA349" s="440" t="str">
        <f>IF(_tag_month_day!G345="","",_tag_month_day!G345/100)</f>
        <v/>
      </c>
      <c r="AB349" s="440" t="str">
        <f>IF(_tag_month_day!H345="","",_tag_month_day!H345/100)</f>
        <v/>
      </c>
      <c r="AC349" s="193">
        <f t="shared" si="1985"/>
        <v>1.59963432013121</v>
      </c>
      <c r="AD349" s="441" t="str">
        <f t="shared" si="1986"/>
        <v/>
      </c>
      <c r="AE349" s="442" t="str">
        <f t="shared" si="1987"/>
        <v/>
      </c>
      <c r="AF349" s="443">
        <v>1</v>
      </c>
      <c r="AG349" s="68" t="str">
        <f>IF(_duihao_month_day!A345="","",_duihao_month_day!A345)</f>
        <v/>
      </c>
      <c r="AH349" s="463">
        <f>IF(_gyk_month_day!B345="",AH348,_gyk_month_day!B345)</f>
        <v>820</v>
      </c>
      <c r="AI349" s="464"/>
      <c r="AJ349" s="68" t="str">
        <f>IF(_tag_month_day!I345="","",_tag_month_day!I345)</f>
        <v/>
      </c>
      <c r="AK349" s="465" t="str">
        <f>IF(_tzyy_month_day!A345="","",_tzyy_month_day!A345)</f>
        <v/>
      </c>
      <c r="AL349" s="465" t="str">
        <f>IF(_tzyy_month_day!B345="","",_tzyy_month_day!B345)</f>
        <v/>
      </c>
      <c r="AM349" s="465" t="str">
        <f>IF(_tzyy_month_day!C345="","",_tzyy_month_day!C345)</f>
        <v/>
      </c>
      <c r="AN349" s="466" t="str">
        <f>IF(_tag_month_day!CG345="","",_tag_month_day!CG345)</f>
        <v/>
      </c>
      <c r="AO349" s="466" t="str">
        <f>IF(_tag_month_day!CH345="","",_tag_month_day!CH345)</f>
        <v/>
      </c>
      <c r="AP349" s="486" t="e">
        <f t="shared" si="1988"/>
        <v>#VALUE!</v>
      </c>
      <c r="AQ349" s="487" t="str">
        <f>IF(_tag_month_day!J345="","",_tag_month_day!J345/100)</f>
        <v/>
      </c>
      <c r="AR349" s="488">
        <f t="shared" si="1989"/>
        <v>1.3</v>
      </c>
      <c r="AS349" s="489" t="e">
        <f t="shared" si="1940"/>
        <v>#VALUE!</v>
      </c>
      <c r="AT349" s="489">
        <f t="shared" si="1990"/>
        <v>0</v>
      </c>
      <c r="AU349" s="490" t="str">
        <f>IF(_tag_month_day!K345="","",_tag_month_day!K345)</f>
        <v/>
      </c>
      <c r="AV349" s="491" t="str">
        <f>IF(_tag_month_day!L345="","",_tag_month_day!L345/100)</f>
        <v/>
      </c>
      <c r="AW349" s="420">
        <f t="shared" si="1912"/>
        <v>0</v>
      </c>
      <c r="AX349" s="420">
        <f t="shared" si="1991"/>
        <v>0</v>
      </c>
      <c r="AY349" s="420" t="str">
        <f>IF(_tag_month_day!M345="","",_tag_month_day!M345/100)</f>
        <v/>
      </c>
      <c r="AZ349" s="420" t="str">
        <f>IF(_tag_month_day!N345="","",_tag_month_day!N345/100)</f>
        <v/>
      </c>
      <c r="BA349" s="420" t="str">
        <f>IF(_tag_month_day!O345="","",_tag_month_day!O345/100)</f>
        <v/>
      </c>
      <c r="BB349" s="496" t="str">
        <f>IF(_tag_month_day!P345="","",_tag_month_day!P345/100)</f>
        <v/>
      </c>
      <c r="BC349" s="496">
        <f t="shared" si="1992"/>
        <v>0</v>
      </c>
      <c r="BD349" s="496" t="str">
        <f>IF(_tag_month_day!Q345="","",_tag_month_day!Q345/100)</f>
        <v/>
      </c>
      <c r="BE349" s="510" t="str">
        <f>IF(_tag_month_day!R345="","",_tag_month_day!R345/100)</f>
        <v/>
      </c>
      <c r="BF349" s="413" t="str">
        <f>IF(_tag_month_day!CC345="","",_tag_month_day!CC345/100)</f>
        <v/>
      </c>
      <c r="BG349" s="511" t="e">
        <f t="shared" si="1941"/>
        <v>#VALUE!</v>
      </c>
      <c r="BH349" s="198">
        <f t="shared" si="1942"/>
        <v>0</v>
      </c>
      <c r="BI349" s="512" t="e">
        <f>IF(CX349=0,BI348,(DK349*查询!$R$5+DL349*查询!$Q$5+DM349*查询!$N$5+DN349*查询!$O$5+DO349*查询!$P$5)*AF349/CX349)</f>
        <v>#VALUE!</v>
      </c>
      <c r="BJ349" s="512" t="e">
        <f>IF(CX349=0,BJ348,(DP349*查询!$S$5+DQ349*查询!$T$5+DR349*查询!$U$5)*AF349/CX349)</f>
        <v>#VALUE!</v>
      </c>
      <c r="BK349" s="512">
        <f t="shared" si="1993"/>
        <v>1</v>
      </c>
      <c r="BL349" s="513" t="str">
        <f>IF(_cfyc_month_day!A345="","",_cfyc_month_day!A345)</f>
        <v/>
      </c>
      <c r="BM349" s="513" t="str">
        <f>IF(_cfyc_month_day!B345="","",_cfyc_month_day!B345)</f>
        <v/>
      </c>
      <c r="BN349" s="513" t="str">
        <f>IF(_cfyc_month_day!C345="","",_cfyc_month_day!C345)</f>
        <v/>
      </c>
      <c r="BO349" s="522" t="str">
        <f>IF(_cfyc_month_day!D345="","",_cfyc_month_day!D345)</f>
        <v/>
      </c>
      <c r="BP349" s="522" t="str">
        <f>IF(_cfyc_month_day!E345="","",_cfyc_month_day!E345)</f>
        <v/>
      </c>
      <c r="BQ349" s="522" t="str">
        <f>IF(_cfyc_month_day!F345="","",_cfyc_month_day!F345)</f>
        <v/>
      </c>
      <c r="BR349" s="513" t="str">
        <f>IF(_tag_month_day!T345="","",_tag_month_day!T345)</f>
        <v/>
      </c>
      <c r="BS349" s="513" t="str">
        <f>IF(_tag_month_day!U345="","",_tag_month_day!U345)</f>
        <v/>
      </c>
      <c r="BT349" s="523" t="str">
        <f t="shared" si="1994"/>
        <v/>
      </c>
      <c r="BU349" s="223" t="str">
        <f>IF(_tag_month_day!V345="","",_tag_month_day!V345)</f>
        <v/>
      </c>
      <c r="BV349" s="206" t="str">
        <f>IF(_tag_month_day!W345="","",_tag_month_day!W345)</f>
        <v/>
      </c>
      <c r="BW349" s="540" t="str">
        <f>IF(_tag_month_day!X345="","",_tag_month_day!X345)</f>
        <v/>
      </c>
      <c r="BX349" s="540" t="str">
        <f>IF(_tag_month_day!Y345="","",_tag_month_day!Y345)</f>
        <v/>
      </c>
      <c r="BY349" s="541">
        <f ca="1" t="shared" si="1995"/>
        <v>43631.4166666658</v>
      </c>
      <c r="BZ349" s="542"/>
      <c r="CA349" s="543" t="str">
        <f>IF(_jhy2_month_day!A345="","",_jhy2_month_day!A345)</f>
        <v/>
      </c>
      <c r="CB349" s="464" t="str">
        <f>IF(_jhy2_month_day!B345="","",_jhy2_month_day!B345)</f>
        <v/>
      </c>
      <c r="CC349" s="464" t="str">
        <f>IF(_jhy2_month_day!C345="","",_jhy2_month_day!C345)</f>
        <v/>
      </c>
      <c r="CD349" s="464" t="str">
        <f>IF(_jhy2_month_day!D345="","",_jhy2_month_day!D345)</f>
        <v/>
      </c>
      <c r="CE349" s="464" t="str">
        <f>IF(_jhy2_month_day!E345="","",_jhy2_month_day!E345)</f>
        <v/>
      </c>
      <c r="CF349" s="464" t="str">
        <f>IF(_jhy2_month_day!F345="","",_jhy2_month_day!F345)</f>
        <v/>
      </c>
      <c r="CG349" s="464" t="str">
        <f>IF(_jhy2_month_day!G345="","",_jhy2_month_day!G345)</f>
        <v/>
      </c>
      <c r="CH349" s="464" t="str">
        <f>IF(_jhy2_month_day!H345="","",_jhy2_month_day!H345)</f>
        <v/>
      </c>
      <c r="CI349" s="464" t="str">
        <f>IF(_jhy2_month_day!I345="","",_jhy2_month_day!I345)</f>
        <v/>
      </c>
      <c r="CJ349" s="464" t="str">
        <f>IF(_jhy2_month_day!J345="","",_jhy2_month_day!J345)</f>
        <v/>
      </c>
      <c r="CK349" s="464" t="str">
        <f>IF(_jhy2_month_day!K345="","",_jhy2_month_day!K345)</f>
        <v/>
      </c>
      <c r="CL349" s="562" t="str">
        <f>IF(_jhy2_month_day!L345="","",_jhy2_month_day!L345)</f>
        <v/>
      </c>
      <c r="CM349" s="562" t="str">
        <f>IF(_jhy2_month_day!M345="","",_jhy2_month_day!M345)</f>
        <v/>
      </c>
      <c r="CN349" s="562" t="str">
        <f>IF(_jhy2_month_day!N345="","",_jhy2_month_day!N345)</f>
        <v/>
      </c>
      <c r="CO349" s="562" t="str">
        <f>IF(_jhy2_month_day!O345="","",_jhy2_month_day!O345)</f>
        <v/>
      </c>
      <c r="CP349" s="562" t="str">
        <f>IF(_jhy2_month_day!P345="","",_jhy2_month_day!P345)</f>
        <v/>
      </c>
      <c r="CQ349" s="562" t="str">
        <f>IF(_jhy2_month_day!Q345="","",_jhy2_month_day!Q345)</f>
        <v/>
      </c>
      <c r="CR349" s="563" t="str">
        <f>IF(_jhy2_month_day!R345="","",_jhy2_month_day!R345)</f>
        <v/>
      </c>
      <c r="CS349" s="576" t="str">
        <f>IF(_jhy2_month_day!S345="","",_jhy2_month_day!S345)</f>
        <v/>
      </c>
      <c r="CT349" s="562" t="str">
        <f>IF(_jhy2_month_day!T345="","",_jhy2_month_day!T345)</f>
        <v/>
      </c>
      <c r="CU349" s="577" t="e">
        <f t="shared" si="1943"/>
        <v>#VALUE!</v>
      </c>
      <c r="CV349" s="198" t="e">
        <f t="shared" si="1944"/>
        <v>#VALUE!</v>
      </c>
      <c r="CW349" s="192" t="e">
        <f t="shared" si="1945"/>
        <v>#VALUE!</v>
      </c>
      <c r="CX349" s="192" t="e">
        <f t="shared" si="1946"/>
        <v>#VALUE!</v>
      </c>
      <c r="CY349" s="202" t="e">
        <f t="shared" si="1947"/>
        <v>#VALUE!</v>
      </c>
      <c r="CZ349" s="192" t="e">
        <f t="shared" ref="CZ349:DI349" si="2124">$AJ349*EF349</f>
        <v>#VALUE!</v>
      </c>
      <c r="DA349" s="192" t="e">
        <f t="shared" si="2124"/>
        <v>#VALUE!</v>
      </c>
      <c r="DB349" s="192" t="e">
        <f t="shared" si="2124"/>
        <v>#VALUE!</v>
      </c>
      <c r="DC349" s="192" t="e">
        <f t="shared" si="2124"/>
        <v>#VALUE!</v>
      </c>
      <c r="DD349" s="192" t="e">
        <f t="shared" si="2124"/>
        <v>#VALUE!</v>
      </c>
      <c r="DE349" s="192" t="e">
        <f t="shared" si="2124"/>
        <v>#VALUE!</v>
      </c>
      <c r="DF349" s="192" t="e">
        <f t="shared" si="2124"/>
        <v>#VALUE!</v>
      </c>
      <c r="DG349" s="192" t="e">
        <f t="shared" si="2124"/>
        <v>#VALUE!</v>
      </c>
      <c r="DH349" s="192" t="e">
        <f t="shared" si="2124"/>
        <v>#VALUE!</v>
      </c>
      <c r="DI349" s="192" t="e">
        <f t="shared" si="2124"/>
        <v>#VALUE!</v>
      </c>
      <c r="DJ349" s="192" t="e">
        <f t="shared" si="1949"/>
        <v>#VALUE!</v>
      </c>
      <c r="DK349" s="192" t="e">
        <f t="shared" si="1950"/>
        <v>#VALUE!</v>
      </c>
      <c r="DL349" s="192" t="e">
        <f t="shared" si="1951"/>
        <v>#VALUE!</v>
      </c>
      <c r="DM349" s="192" t="e">
        <f t="shared" si="1952"/>
        <v>#VALUE!</v>
      </c>
      <c r="DN349" s="192" t="e">
        <f t="shared" si="1953"/>
        <v>#VALUE!</v>
      </c>
      <c r="DO349" s="192" t="e">
        <f t="shared" si="1954"/>
        <v>#VALUE!</v>
      </c>
      <c r="DP349" s="192" t="e">
        <f t="shared" si="1955"/>
        <v>#VALUE!</v>
      </c>
      <c r="DQ349" s="192" t="e">
        <f t="shared" si="1956"/>
        <v>#VALUE!</v>
      </c>
      <c r="DR349" s="192" t="e">
        <f t="shared" si="1957"/>
        <v>#VALUE!</v>
      </c>
      <c r="DS349" s="192" t="e">
        <f t="shared" si="1958"/>
        <v>#VALUE!</v>
      </c>
      <c r="DT349" s="192" t="e">
        <f t="shared" si="1959"/>
        <v>#VALUE!</v>
      </c>
      <c r="DU349" s="192" t="e">
        <f t="shared" si="1960"/>
        <v>#VALUE!</v>
      </c>
      <c r="DV349" s="198" t="e">
        <f t="shared" si="1961"/>
        <v>#VALUE!</v>
      </c>
      <c r="DW349" s="198" t="e">
        <f t="shared" si="1962"/>
        <v>#DIV/0!</v>
      </c>
      <c r="DX349" s="198" t="e">
        <f t="shared" si="1963"/>
        <v>#DIV/0!</v>
      </c>
      <c r="DY349" s="198" t="e">
        <f t="shared" si="1964"/>
        <v>#VALUE!</v>
      </c>
      <c r="DZ349" s="198" t="e">
        <f t="shared" si="1965"/>
        <v>#VALUE!</v>
      </c>
      <c r="EA349" s="198" t="e">
        <f t="shared" si="1966"/>
        <v>#VALUE!</v>
      </c>
      <c r="EB349" s="198" t="e">
        <f t="shared" si="1967"/>
        <v>#VALUE!</v>
      </c>
      <c r="EC349" s="198" t="e">
        <f t="shared" si="1968"/>
        <v>#DIV/0!</v>
      </c>
      <c r="ED349" s="198" t="e">
        <f t="shared" si="1969"/>
        <v>#VALUE!</v>
      </c>
      <c r="EE349" s="198" t="e">
        <f t="shared" si="1970"/>
        <v>#VALUE!</v>
      </c>
      <c r="EF349" s="198" t="e">
        <f t="shared" ref="EF349:EO349" si="2125">DV349/SUM($DV349:$EE349)</f>
        <v>#VALUE!</v>
      </c>
      <c r="EG349" s="198" t="e">
        <f t="shared" si="2125"/>
        <v>#DIV/0!</v>
      </c>
      <c r="EH349" s="198" t="e">
        <f t="shared" si="2125"/>
        <v>#DIV/0!</v>
      </c>
      <c r="EI349" s="198" t="e">
        <f t="shared" si="2125"/>
        <v>#VALUE!</v>
      </c>
      <c r="EJ349" s="198" t="e">
        <f t="shared" si="2125"/>
        <v>#VALUE!</v>
      </c>
      <c r="EK349" s="198" t="e">
        <f t="shared" si="2125"/>
        <v>#VALUE!</v>
      </c>
      <c r="EL349" s="198" t="e">
        <f t="shared" si="2125"/>
        <v>#VALUE!</v>
      </c>
      <c r="EM349" s="198" t="e">
        <f t="shared" si="2125"/>
        <v>#DIV/0!</v>
      </c>
      <c r="EN349" s="198" t="e">
        <f t="shared" si="2125"/>
        <v>#VALUE!</v>
      </c>
      <c r="EO349" s="198" t="e">
        <f t="shared" si="2125"/>
        <v>#VALUE!</v>
      </c>
      <c r="EP349" s="511">
        <f t="shared" ref="EP349:EW349" si="2126">EP348</f>
        <v>0.08</v>
      </c>
      <c r="EQ349" s="511">
        <f t="shared" si="2126"/>
        <v>0.015</v>
      </c>
      <c r="ER349" s="511">
        <f t="shared" si="2126"/>
        <v>0.015</v>
      </c>
      <c r="ES349" s="511">
        <f t="shared" si="2126"/>
        <v>0.015</v>
      </c>
      <c r="ET349" s="511">
        <f t="shared" si="2126"/>
        <v>0.015</v>
      </c>
      <c r="EU349" s="511">
        <f t="shared" si="2126"/>
        <v>0.09</v>
      </c>
      <c r="EV349" s="511">
        <f t="shared" si="2126"/>
        <v>0.09</v>
      </c>
      <c r="EW349" s="511">
        <f t="shared" si="2126"/>
        <v>0.09</v>
      </c>
      <c r="EX349" s="420" t="str">
        <f>IF(_tag_month_day!AS345="","",_tag_month_day!AS345/100)</f>
        <v/>
      </c>
      <c r="EY349" s="420" t="str">
        <f>IF(_tag_month_day!AT345="","",_tag_month_day!AT345/100)</f>
        <v/>
      </c>
      <c r="EZ349" s="420" t="str">
        <f>IF(_tag_month_day!AU345="","",_tag_month_day!AU345/100)</f>
        <v/>
      </c>
      <c r="FA349" s="420" t="str">
        <f>IF(_tag_month_day!AV345="","",_tag_month_day!AV345/100)</f>
        <v/>
      </c>
      <c r="FB349" s="420" t="str">
        <f>IF(_tag_month_day!AW345="","",_tag_month_day!AW345/100)</f>
        <v/>
      </c>
      <c r="FC349" s="420" t="str">
        <f>IF(_tag_month_day!AX345="","",_tag_month_day!AX345/100)</f>
        <v/>
      </c>
      <c r="FD349" s="510">
        <f t="shared" si="1999"/>
        <v>0.33</v>
      </c>
      <c r="FE349" s="510">
        <f t="shared" si="2000"/>
        <v>0.19</v>
      </c>
      <c r="FF349" s="510">
        <f t="shared" si="2001"/>
        <v>0.003</v>
      </c>
      <c r="FG349" s="510">
        <f t="shared" si="2002"/>
        <v>0</v>
      </c>
      <c r="FH349" s="603">
        <f t="shared" si="2003"/>
        <v>0.0001</v>
      </c>
      <c r="FI349" s="510">
        <f t="shared" ref="FI349:FR349" si="2127">FI348</f>
        <v>0.41</v>
      </c>
      <c r="FJ349" s="510">
        <f t="shared" si="2127"/>
        <v>0.11</v>
      </c>
      <c r="FK349" s="510">
        <f t="shared" si="2127"/>
        <v>0.015</v>
      </c>
      <c r="FL349" s="510">
        <f t="shared" si="2127"/>
        <v>0</v>
      </c>
      <c r="FM349" s="603">
        <f t="shared" si="2127"/>
        <v>0.0001</v>
      </c>
      <c r="FN349" s="510" t="str">
        <f>IF(_tag_month_day!AY345="","",_tag_month_day!AY345/100)</f>
        <v/>
      </c>
      <c r="FO349" s="510" t="str">
        <f>IF(_tag_month_day!AZ345="","",_tag_month_day!AZ345/100)</f>
        <v/>
      </c>
      <c r="FP349" s="510" t="str">
        <f>IF(_tag_month_day!BA345="","",_tag_month_day!BA345/100)</f>
        <v/>
      </c>
      <c r="FQ349" s="510" t="str">
        <f>IF(_tag_month_day!BB345="","",_tag_month_day!BB345/100)</f>
        <v/>
      </c>
      <c r="FR349" s="603" t="str">
        <f>IF(_tag_month_day!BC345="","",_tag_month_day!BC345/100)</f>
        <v/>
      </c>
      <c r="FS349" s="510" t="str">
        <f>IF(_tag_month_day!BD345="","",_tag_month_day!BD345/100)</f>
        <v/>
      </c>
      <c r="FT349" s="510" t="str">
        <f>IF(_tag_month_day!BE345="","",_tag_month_day!BE345/100)</f>
        <v/>
      </c>
      <c r="FU349" s="510" t="str">
        <f>IF(_tag_month_day!BF345="","",_tag_month_day!BF345/100)</f>
        <v/>
      </c>
      <c r="FV349" s="510" t="str">
        <f>IF(_tag_month_day!BG345="","",_tag_month_day!BG345/100)</f>
        <v/>
      </c>
      <c r="FW349" s="603" t="str">
        <f>IF(_tag_month_day!BH345="","",_tag_month_day!BH345/100)</f>
        <v/>
      </c>
      <c r="FX349" s="510" t="str">
        <f>IF(_tag_month_day!BI345="","",_tag_month_day!BI345/100)</f>
        <v/>
      </c>
      <c r="FY349" s="510" t="str">
        <f>IF(_tag_month_day!BJ345="","",_tag_month_day!BJ345/100)</f>
        <v/>
      </c>
      <c r="FZ349" s="605" t="str">
        <f>IF(_tag_month_day!BK345="","",_tag_month_day!BK345/100)</f>
        <v/>
      </c>
      <c r="GA349" s="510" t="str">
        <f>IF(_tag_month_day!BL345="","",_tag_month_day!BL345/100)</f>
        <v/>
      </c>
      <c r="GB349" s="603" t="str">
        <f>IF(_tag_month_day!BM345="","",_tag_month_day!BM345/100)</f>
        <v/>
      </c>
      <c r="GC349" s="420" t="str">
        <f>IF(_tag_month_day!BN345="","",_tag_month_day!BN345/100)</f>
        <v/>
      </c>
      <c r="GD349" s="420" t="str">
        <f>IF(_tag_month_day!BO345="","",_tag_month_day!BO345/100)</f>
        <v/>
      </c>
      <c r="GE349" s="420" t="str">
        <f>IF(_tag_month_day!BP345="","",_tag_month_day!BP345/100)</f>
        <v/>
      </c>
      <c r="GF349" s="420" t="str">
        <f>IF(_tag_month_day!BQ345="","",_tag_month_day!BQ345/100)</f>
        <v/>
      </c>
      <c r="GG349" s="420" t="str">
        <f>IF(_tag_month_day!BR345="","",_tag_month_day!BR345/100)</f>
        <v/>
      </c>
      <c r="GH349" s="420" t="str">
        <f>IF(_tag_month_day!BS345="","",_tag_month_day!BS345/100)</f>
        <v/>
      </c>
      <c r="GI349" s="603" t="str">
        <f>IF(_tag_month_day!BT345="","",_tag_month_day!BT345/100)</f>
        <v/>
      </c>
      <c r="GJ349" s="612" t="str">
        <f>IF(_tag_month_day!BU345="","",_tag_month_day!BU345/100)</f>
        <v/>
      </c>
      <c r="GK349" s="620" t="str">
        <f>IF(_tag_month_day!BV345="",IF(_rlcf_month_day!A$2="","",_rlcf_month_day!A$2/100),_tag_month_day!BV345/100)</f>
        <v/>
      </c>
      <c r="GL349" s="620" t="str">
        <f>IF(_tag_month_day!BW345="",IF(_rlcf_month_day!B$2="","",_rlcf_month_day!B$2/100),_tag_month_day!BW345/100)</f>
        <v/>
      </c>
      <c r="GM349" s="621" t="str">
        <f>IF(_tag_month_day!BX345="",IF(_rlcf_month_day!C$2="","",_rlcf_month_day!C$2/100),_tag_month_day!BX345/100)</f>
        <v/>
      </c>
      <c r="GN349" s="620" t="str">
        <f>IF(_tag_month_day!BV345="",IF(_rlcf_month_day!A$2="","",_rlcf_month_day!A$2/100),_tag_month_day!BV345/100)</f>
        <v/>
      </c>
      <c r="GO349" s="620" t="str">
        <f>IF(_tag_month_day!BW345="",IF(_rlcf_month_day!B$2="","",_rlcf_month_day!B$2/100),_tag_month_day!BW345/100)</f>
        <v/>
      </c>
      <c r="GP349" s="620" t="str">
        <f>IF(_tag_month_day!CD345="",IF(_rlcf_month_day!E$2="","",_rlcf_month_day!E$2/100),_tag_month_day!CD345/100)</f>
        <v/>
      </c>
      <c r="GQ349" s="620" t="str">
        <f>IF(_tag_month_day!CE345="",IF(_rlcf_month_day!F$2="","",_rlcf_month_day!F$2/100),_tag_month_day!CE345/100)</f>
        <v/>
      </c>
      <c r="GR349" s="621" t="str">
        <f>IF(_tag_month_day!CF345="",IF(_rlcf_month_day!G$2="","",_rlcf_month_day!G$2/100),_tag_month_day!CF345/100)</f>
        <v/>
      </c>
      <c r="GS349" s="626">
        <f t="shared" ref="GS349:HH349" si="2128">GS348</f>
        <v>0.953</v>
      </c>
      <c r="GT349" s="626">
        <f t="shared" si="2128"/>
        <v>0.55</v>
      </c>
      <c r="GU349" s="626">
        <f t="shared" si="2128"/>
        <v>0.55</v>
      </c>
      <c r="GV349" s="626">
        <f t="shared" si="2128"/>
        <v>0.55</v>
      </c>
      <c r="GW349" s="626">
        <f t="shared" si="2128"/>
        <v>0.5</v>
      </c>
      <c r="GX349" s="626">
        <f t="shared" si="2128"/>
        <v>0.935</v>
      </c>
      <c r="GY349" s="626">
        <f t="shared" si="2128"/>
        <v>0.15</v>
      </c>
      <c r="GZ349" s="626">
        <f t="shared" si="2128"/>
        <v>1</v>
      </c>
      <c r="HA349" s="632">
        <f t="shared" si="2128"/>
        <v>0.047</v>
      </c>
      <c r="HB349" s="632">
        <f t="shared" si="2128"/>
        <v>0.45</v>
      </c>
      <c r="HC349" s="632">
        <f t="shared" si="2128"/>
        <v>0.45</v>
      </c>
      <c r="HD349" s="632">
        <f t="shared" si="2128"/>
        <v>0.45</v>
      </c>
      <c r="HE349" s="632">
        <f t="shared" si="2128"/>
        <v>0.5</v>
      </c>
      <c r="HF349" s="632">
        <f t="shared" si="2128"/>
        <v>0.065</v>
      </c>
      <c r="HG349" s="632">
        <f t="shared" si="2128"/>
        <v>0.85</v>
      </c>
      <c r="HH349" s="632">
        <f t="shared" si="2128"/>
        <v>0</v>
      </c>
      <c r="HI349" s="68">
        <f t="shared" si="1975"/>
        <v>0</v>
      </c>
      <c r="HJ349" s="68" t="e">
        <f t="shared" si="2006"/>
        <v>#VALUE!</v>
      </c>
      <c r="HK349" s="202">
        <f t="shared" si="2007"/>
        <v>0.85</v>
      </c>
      <c r="HL349" s="464">
        <f t="shared" si="2008"/>
        <v>550000</v>
      </c>
      <c r="HM349" s="464">
        <f t="shared" si="2009"/>
        <v>480000</v>
      </c>
      <c r="HN349" s="192" t="e">
        <f t="shared" si="1976"/>
        <v>#VALUE!</v>
      </c>
      <c r="HO349" s="192" t="e">
        <f>HN349*HK349*$HO$2/HL349*1000000</f>
        <v>#VALUE!</v>
      </c>
      <c r="HP349" s="192" t="e">
        <f>HN349*HK349*$HP$2/HM349*1000000</f>
        <v>#VALUE!</v>
      </c>
    </row>
    <row r="350" customFormat="1" spans="1:224">
      <c r="A350" s="381">
        <v>345</v>
      </c>
      <c r="B350" s="54">
        <f ca="1" t="shared" si="2010"/>
        <v>43631</v>
      </c>
      <c r="C350" s="57">
        <f t="shared" si="2011"/>
        <v>0.0416666666666667</v>
      </c>
      <c r="D350" s="68" t="str">
        <f ca="1" t="shared" si="1977"/>
        <v>白班</v>
      </c>
      <c r="E350" s="68" t="str">
        <f ca="1" t="shared" si="1978"/>
        <v>丁</v>
      </c>
      <c r="F350" s="68">
        <f ca="1">SUMPRODUCT((成本日报!$A$3:$A$95=计划!B350)*(成本日报!$B$3:$B$95=计划!$D350),成本日报!$C$3:$C$95)</f>
        <v>4</v>
      </c>
      <c r="G350" s="382">
        <f ca="1" t="shared" si="2012"/>
        <v>43631.3333333325</v>
      </c>
      <c r="H350" s="382">
        <f ca="1" t="shared" si="1979"/>
        <v>43631.3402777769</v>
      </c>
      <c r="I350" s="382">
        <f ca="1" t="shared" si="1980"/>
        <v>43631.3458333325</v>
      </c>
      <c r="J350" s="382">
        <f ca="1" t="shared" si="1981"/>
        <v>43631.3749999992</v>
      </c>
      <c r="K350" s="382">
        <f ca="1" t="shared" si="1982"/>
        <v>43631.4374999992</v>
      </c>
      <c r="L350" s="382">
        <f ca="1" t="shared" si="1983"/>
        <v>43631.4583333325</v>
      </c>
      <c r="M350" s="398" t="str">
        <f>IF(_tag_month_day!A346="","",_tag_month_day!A346)</f>
        <v/>
      </c>
      <c r="N350" s="398" t="str">
        <f>IF(_tag_month_day!B346="","",_tag_month_day!B346)</f>
        <v/>
      </c>
      <c r="O350" s="399" t="e">
        <f t="shared" si="1984"/>
        <v>#VALUE!</v>
      </c>
      <c r="P350" s="398" t="str">
        <f>IF(_tag_month_day!C346="","",_tag_month_day!C346)</f>
        <v/>
      </c>
      <c r="Q350" s="398" t="str">
        <f>IF(_tag_month_day!D346="","",_tag_month_day!D346)</f>
        <v/>
      </c>
      <c r="R350" s="416">
        <f>IF(_tag_month_day!CB346="",R349,_tag_month_day!CB346/100)</f>
        <v>0.07</v>
      </c>
      <c r="S350" s="417" t="str">
        <f>IF(_tag_month_day!E346="","",_tag_month_day!E346)</f>
        <v/>
      </c>
      <c r="T350" s="417" t="str">
        <f>IF(_tag_month_day!F346="","",_tag_month_day!F346)</f>
        <v/>
      </c>
      <c r="U350" s="418" t="e">
        <f t="shared" si="1938"/>
        <v>#VALUE!</v>
      </c>
      <c r="V350" s="53" t="e">
        <f t="shared" si="1939"/>
        <v>#VALUE!</v>
      </c>
      <c r="W350" s="419" t="str">
        <f>IF(_jhy_month_day!A346="","",_jhy_month_day!A346)</f>
        <v/>
      </c>
      <c r="X350" s="420" t="str">
        <f>IF(_jhy_month_day!B346="","",_jhy_month_day!B346/100)</f>
        <v/>
      </c>
      <c r="Y350" s="420" t="str">
        <f>IF(_jhy_month_day!C346="","",_jhy_month_day!C346/100)</f>
        <v/>
      </c>
      <c r="Z350" s="439">
        <f t="shared" si="2028"/>
        <v>87</v>
      </c>
      <c r="AA350" s="440" t="str">
        <f>IF(_tag_month_day!G346="","",_tag_month_day!G346/100)</f>
        <v/>
      </c>
      <c r="AB350" s="440" t="str">
        <f>IF(_tag_month_day!H346="","",_tag_month_day!H346/100)</f>
        <v/>
      </c>
      <c r="AC350" s="193">
        <f t="shared" si="1985"/>
        <v>1.59963432013121</v>
      </c>
      <c r="AD350" s="441" t="str">
        <f t="shared" si="1986"/>
        <v/>
      </c>
      <c r="AE350" s="442" t="str">
        <f t="shared" si="1987"/>
        <v/>
      </c>
      <c r="AF350" s="443">
        <v>1</v>
      </c>
      <c r="AG350" s="68" t="str">
        <f>IF(_duihao_month_day!A346="","",_duihao_month_day!A346)</f>
        <v/>
      </c>
      <c r="AH350" s="463">
        <f>IF(_gyk_month_day!B346="",AH349,_gyk_month_day!B346)</f>
        <v>820</v>
      </c>
      <c r="AI350" s="464"/>
      <c r="AJ350" s="68" t="str">
        <f>IF(_tag_month_day!I346="","",_tag_month_day!I346)</f>
        <v/>
      </c>
      <c r="AK350" s="465" t="str">
        <f>IF(_tzyy_month_day!A346="","",_tzyy_month_day!A346)</f>
        <v/>
      </c>
      <c r="AL350" s="465" t="str">
        <f>IF(_tzyy_month_day!B346="","",_tzyy_month_day!B346)</f>
        <v/>
      </c>
      <c r="AM350" s="465" t="str">
        <f>IF(_tzyy_month_day!C346="","",_tzyy_month_day!C346)</f>
        <v/>
      </c>
      <c r="AN350" s="466" t="str">
        <f>IF(_tag_month_day!CG346="","",_tag_month_day!CG346)</f>
        <v/>
      </c>
      <c r="AO350" s="466" t="str">
        <f>IF(_tag_month_day!CH346="","",_tag_month_day!CH346)</f>
        <v/>
      </c>
      <c r="AP350" s="486" t="e">
        <f t="shared" si="1988"/>
        <v>#VALUE!</v>
      </c>
      <c r="AQ350" s="487" t="str">
        <f>IF(_tag_month_day!J346="","",_tag_month_day!J346/100)</f>
        <v/>
      </c>
      <c r="AR350" s="488">
        <f t="shared" si="1989"/>
        <v>1.3</v>
      </c>
      <c r="AS350" s="489" t="e">
        <f t="shared" si="1940"/>
        <v>#VALUE!</v>
      </c>
      <c r="AT350" s="489">
        <f t="shared" si="1990"/>
        <v>0</v>
      </c>
      <c r="AU350" s="490" t="str">
        <f>IF(_tag_month_day!K346="","",_tag_month_day!K346)</f>
        <v/>
      </c>
      <c r="AV350" s="491" t="str">
        <f>IF(_tag_month_day!L346="","",_tag_month_day!L346/100)</f>
        <v/>
      </c>
      <c r="AW350" s="420">
        <f t="shared" si="1912"/>
        <v>0</v>
      </c>
      <c r="AX350" s="420">
        <f t="shared" si="1991"/>
        <v>0</v>
      </c>
      <c r="AY350" s="420" t="str">
        <f>IF(_tag_month_day!M346="","",_tag_month_day!M346/100)</f>
        <v/>
      </c>
      <c r="AZ350" s="420" t="str">
        <f>IF(_tag_month_day!N346="","",_tag_month_day!N346/100)</f>
        <v/>
      </c>
      <c r="BA350" s="420" t="str">
        <f>IF(_tag_month_day!O346="","",_tag_month_day!O346/100)</f>
        <v/>
      </c>
      <c r="BB350" s="496" t="str">
        <f>IF(_tag_month_day!P346="","",_tag_month_day!P346/100)</f>
        <v/>
      </c>
      <c r="BC350" s="496">
        <f t="shared" si="1992"/>
        <v>0</v>
      </c>
      <c r="BD350" s="496" t="str">
        <f>IF(_tag_month_day!Q346="","",_tag_month_day!Q346/100)</f>
        <v/>
      </c>
      <c r="BE350" s="510" t="str">
        <f>IF(_tag_month_day!R346="","",_tag_month_day!R346/100)</f>
        <v/>
      </c>
      <c r="BF350" s="413" t="str">
        <f>IF(_tag_month_day!CC346="","",_tag_month_day!CC346/100)</f>
        <v/>
      </c>
      <c r="BG350" s="511" t="e">
        <f t="shared" si="1941"/>
        <v>#VALUE!</v>
      </c>
      <c r="BH350" s="198">
        <f t="shared" si="1942"/>
        <v>0</v>
      </c>
      <c r="BI350" s="512" t="e">
        <f>IF(CX350=0,BI349,(DK350*查询!$R$5+DL350*查询!$Q$5+DM350*查询!$N$5+DN350*查询!$O$5+DO350*查询!$P$5)*AF350/CX350)</f>
        <v>#VALUE!</v>
      </c>
      <c r="BJ350" s="512" t="e">
        <f>IF(CX350=0,BJ349,(DP350*查询!$S$5+DQ350*查询!$T$5+DR350*查询!$U$5)*AF350/CX350)</f>
        <v>#VALUE!</v>
      </c>
      <c r="BK350" s="512">
        <f t="shared" si="1993"/>
        <v>1</v>
      </c>
      <c r="BL350" s="513" t="str">
        <f>IF(_cfyc_month_day!A346="","",_cfyc_month_day!A346)</f>
        <v/>
      </c>
      <c r="BM350" s="513" t="str">
        <f>IF(_cfyc_month_day!B346="","",_cfyc_month_day!B346)</f>
        <v/>
      </c>
      <c r="BN350" s="513" t="str">
        <f>IF(_cfyc_month_day!C346="","",_cfyc_month_day!C346)</f>
        <v/>
      </c>
      <c r="BO350" s="522" t="str">
        <f>IF(_cfyc_month_day!D346="","",_cfyc_month_day!D346)</f>
        <v/>
      </c>
      <c r="BP350" s="522" t="str">
        <f>IF(_cfyc_month_day!E346="","",_cfyc_month_day!E346)</f>
        <v/>
      </c>
      <c r="BQ350" s="522" t="str">
        <f>IF(_cfyc_month_day!F346="","",_cfyc_month_day!F346)</f>
        <v/>
      </c>
      <c r="BR350" s="513" t="str">
        <f>IF(_tag_month_day!T346="","",_tag_month_day!T346)</f>
        <v/>
      </c>
      <c r="BS350" s="513" t="str">
        <f>IF(_tag_month_day!U346="","",_tag_month_day!U346)</f>
        <v/>
      </c>
      <c r="BT350" s="523" t="str">
        <f t="shared" si="1994"/>
        <v/>
      </c>
      <c r="BU350" s="223" t="str">
        <f>IF(_tag_month_day!V346="","",_tag_month_day!V346)</f>
        <v/>
      </c>
      <c r="BV350" s="206" t="str">
        <f>IF(_tag_month_day!W346="","",_tag_month_day!W346)</f>
        <v/>
      </c>
      <c r="BW350" s="540" t="str">
        <f>IF(_tag_month_day!X346="","",_tag_month_day!X346)</f>
        <v/>
      </c>
      <c r="BX350" s="540" t="str">
        <f>IF(_tag_month_day!Y346="","",_tag_month_day!Y346)</f>
        <v/>
      </c>
      <c r="BY350" s="541">
        <f ca="1" t="shared" si="1995"/>
        <v>43631.4583333325</v>
      </c>
      <c r="BZ350" s="542"/>
      <c r="CA350" s="543" t="str">
        <f>IF(_jhy2_month_day!A346="","",_jhy2_month_day!A346)</f>
        <v/>
      </c>
      <c r="CB350" s="464" t="str">
        <f>IF(_jhy2_month_day!B346="","",_jhy2_month_day!B346)</f>
        <v/>
      </c>
      <c r="CC350" s="464" t="str">
        <f>IF(_jhy2_month_day!C346="","",_jhy2_month_day!C346)</f>
        <v/>
      </c>
      <c r="CD350" s="464" t="str">
        <f>IF(_jhy2_month_day!D346="","",_jhy2_month_day!D346)</f>
        <v/>
      </c>
      <c r="CE350" s="464" t="str">
        <f>IF(_jhy2_month_day!E346="","",_jhy2_month_day!E346)</f>
        <v/>
      </c>
      <c r="CF350" s="464" t="str">
        <f>IF(_jhy2_month_day!F346="","",_jhy2_month_day!F346)</f>
        <v/>
      </c>
      <c r="CG350" s="464" t="str">
        <f>IF(_jhy2_month_day!G346="","",_jhy2_month_day!G346)</f>
        <v/>
      </c>
      <c r="CH350" s="464" t="str">
        <f>IF(_jhy2_month_day!H346="","",_jhy2_month_day!H346)</f>
        <v/>
      </c>
      <c r="CI350" s="464" t="str">
        <f>IF(_jhy2_month_day!I346="","",_jhy2_month_day!I346)</f>
        <v/>
      </c>
      <c r="CJ350" s="464" t="str">
        <f>IF(_jhy2_month_day!J346="","",_jhy2_month_day!J346)</f>
        <v/>
      </c>
      <c r="CK350" s="464" t="str">
        <f>IF(_jhy2_month_day!K346="","",_jhy2_month_day!K346)</f>
        <v/>
      </c>
      <c r="CL350" s="562" t="str">
        <f>IF(_jhy2_month_day!L346="","",_jhy2_month_day!L346)</f>
        <v/>
      </c>
      <c r="CM350" s="562" t="str">
        <f>IF(_jhy2_month_day!M346="","",_jhy2_month_day!M346)</f>
        <v/>
      </c>
      <c r="CN350" s="562" t="str">
        <f>IF(_jhy2_month_day!N346="","",_jhy2_month_day!N346)</f>
        <v/>
      </c>
      <c r="CO350" s="562" t="str">
        <f>IF(_jhy2_month_day!O346="","",_jhy2_month_day!O346)</f>
        <v/>
      </c>
      <c r="CP350" s="562" t="str">
        <f>IF(_jhy2_month_day!P346="","",_jhy2_month_day!P346)</f>
        <v/>
      </c>
      <c r="CQ350" s="562" t="str">
        <f>IF(_jhy2_month_day!Q346="","",_jhy2_month_day!Q346)</f>
        <v/>
      </c>
      <c r="CR350" s="563" t="str">
        <f>IF(_jhy2_month_day!R346="","",_jhy2_month_day!R346)</f>
        <v/>
      </c>
      <c r="CS350" s="576" t="str">
        <f>IF(_jhy2_month_day!S346="","",_jhy2_month_day!S346)</f>
        <v/>
      </c>
      <c r="CT350" s="562" t="str">
        <f>IF(_jhy2_month_day!T346="","",_jhy2_month_day!T346)</f>
        <v/>
      </c>
      <c r="CU350" s="577" t="e">
        <f t="shared" si="1943"/>
        <v>#VALUE!</v>
      </c>
      <c r="CV350" s="198" t="e">
        <f t="shared" si="1944"/>
        <v>#VALUE!</v>
      </c>
      <c r="CW350" s="192" t="e">
        <f t="shared" si="1945"/>
        <v>#VALUE!</v>
      </c>
      <c r="CX350" s="192" t="e">
        <f t="shared" si="1946"/>
        <v>#VALUE!</v>
      </c>
      <c r="CY350" s="202" t="e">
        <f t="shared" si="1947"/>
        <v>#VALUE!</v>
      </c>
      <c r="CZ350" s="192" t="e">
        <f t="shared" ref="CZ350:DI350" si="2129">$AJ350*EF350</f>
        <v>#VALUE!</v>
      </c>
      <c r="DA350" s="192" t="e">
        <f t="shared" si="2129"/>
        <v>#VALUE!</v>
      </c>
      <c r="DB350" s="192" t="e">
        <f t="shared" si="2129"/>
        <v>#VALUE!</v>
      </c>
      <c r="DC350" s="192" t="e">
        <f t="shared" si="2129"/>
        <v>#VALUE!</v>
      </c>
      <c r="DD350" s="192" t="e">
        <f t="shared" si="2129"/>
        <v>#VALUE!</v>
      </c>
      <c r="DE350" s="192" t="e">
        <f t="shared" si="2129"/>
        <v>#VALUE!</v>
      </c>
      <c r="DF350" s="192" t="e">
        <f t="shared" si="2129"/>
        <v>#VALUE!</v>
      </c>
      <c r="DG350" s="192" t="e">
        <f t="shared" si="2129"/>
        <v>#VALUE!</v>
      </c>
      <c r="DH350" s="192" t="e">
        <f t="shared" si="2129"/>
        <v>#VALUE!</v>
      </c>
      <c r="DI350" s="192" t="e">
        <f t="shared" si="2129"/>
        <v>#VALUE!</v>
      </c>
      <c r="DJ350" s="192" t="e">
        <f t="shared" si="1949"/>
        <v>#VALUE!</v>
      </c>
      <c r="DK350" s="192" t="e">
        <f t="shared" si="1950"/>
        <v>#VALUE!</v>
      </c>
      <c r="DL350" s="192" t="e">
        <f t="shared" si="1951"/>
        <v>#VALUE!</v>
      </c>
      <c r="DM350" s="192" t="e">
        <f t="shared" si="1952"/>
        <v>#VALUE!</v>
      </c>
      <c r="DN350" s="192" t="e">
        <f t="shared" si="1953"/>
        <v>#VALUE!</v>
      </c>
      <c r="DO350" s="192" t="e">
        <f t="shared" si="1954"/>
        <v>#VALUE!</v>
      </c>
      <c r="DP350" s="192" t="e">
        <f t="shared" si="1955"/>
        <v>#VALUE!</v>
      </c>
      <c r="DQ350" s="192" t="e">
        <f t="shared" si="1956"/>
        <v>#VALUE!</v>
      </c>
      <c r="DR350" s="192" t="e">
        <f t="shared" si="1957"/>
        <v>#VALUE!</v>
      </c>
      <c r="DS350" s="192" t="e">
        <f t="shared" si="1958"/>
        <v>#VALUE!</v>
      </c>
      <c r="DT350" s="192" t="e">
        <f t="shared" si="1959"/>
        <v>#VALUE!</v>
      </c>
      <c r="DU350" s="192" t="e">
        <f t="shared" si="1960"/>
        <v>#VALUE!</v>
      </c>
      <c r="DV350" s="198" t="e">
        <f t="shared" si="1961"/>
        <v>#VALUE!</v>
      </c>
      <c r="DW350" s="198" t="e">
        <f t="shared" si="1962"/>
        <v>#DIV/0!</v>
      </c>
      <c r="DX350" s="198" t="e">
        <f t="shared" si="1963"/>
        <v>#DIV/0!</v>
      </c>
      <c r="DY350" s="198" t="e">
        <f t="shared" si="1964"/>
        <v>#VALUE!</v>
      </c>
      <c r="DZ350" s="198" t="e">
        <f t="shared" si="1965"/>
        <v>#VALUE!</v>
      </c>
      <c r="EA350" s="198" t="e">
        <f t="shared" si="1966"/>
        <v>#VALUE!</v>
      </c>
      <c r="EB350" s="198" t="e">
        <f t="shared" si="1967"/>
        <v>#VALUE!</v>
      </c>
      <c r="EC350" s="198" t="e">
        <f t="shared" si="1968"/>
        <v>#DIV/0!</v>
      </c>
      <c r="ED350" s="198" t="e">
        <f t="shared" si="1969"/>
        <v>#VALUE!</v>
      </c>
      <c r="EE350" s="198" t="e">
        <f t="shared" si="1970"/>
        <v>#VALUE!</v>
      </c>
      <c r="EF350" s="198" t="e">
        <f t="shared" ref="EF350:EO350" si="2130">DV350/SUM($DV350:$EE350)</f>
        <v>#VALUE!</v>
      </c>
      <c r="EG350" s="198" t="e">
        <f t="shared" si="2130"/>
        <v>#DIV/0!</v>
      </c>
      <c r="EH350" s="198" t="e">
        <f t="shared" si="2130"/>
        <v>#DIV/0!</v>
      </c>
      <c r="EI350" s="198" t="e">
        <f t="shared" si="2130"/>
        <v>#VALUE!</v>
      </c>
      <c r="EJ350" s="198" t="e">
        <f t="shared" si="2130"/>
        <v>#VALUE!</v>
      </c>
      <c r="EK350" s="198" t="e">
        <f t="shared" si="2130"/>
        <v>#VALUE!</v>
      </c>
      <c r="EL350" s="198" t="e">
        <f t="shared" si="2130"/>
        <v>#VALUE!</v>
      </c>
      <c r="EM350" s="198" t="e">
        <f t="shared" si="2130"/>
        <v>#DIV/0!</v>
      </c>
      <c r="EN350" s="198" t="e">
        <f t="shared" si="2130"/>
        <v>#VALUE!</v>
      </c>
      <c r="EO350" s="198" t="e">
        <f t="shared" si="2130"/>
        <v>#VALUE!</v>
      </c>
      <c r="EP350" s="511">
        <f t="shared" ref="EP350:EW350" si="2131">EP349</f>
        <v>0.08</v>
      </c>
      <c r="EQ350" s="511">
        <f t="shared" si="2131"/>
        <v>0.015</v>
      </c>
      <c r="ER350" s="511">
        <f t="shared" si="2131"/>
        <v>0.015</v>
      </c>
      <c r="ES350" s="511">
        <f t="shared" si="2131"/>
        <v>0.015</v>
      </c>
      <c r="ET350" s="511">
        <f t="shared" si="2131"/>
        <v>0.015</v>
      </c>
      <c r="EU350" s="511">
        <f t="shared" si="2131"/>
        <v>0.09</v>
      </c>
      <c r="EV350" s="511">
        <f t="shared" si="2131"/>
        <v>0.09</v>
      </c>
      <c r="EW350" s="511">
        <f t="shared" si="2131"/>
        <v>0.09</v>
      </c>
      <c r="EX350" s="420" t="str">
        <f>IF(_tag_month_day!AS346="","",_tag_month_day!AS346/100)</f>
        <v/>
      </c>
      <c r="EY350" s="420" t="str">
        <f>IF(_tag_month_day!AT346="","",_tag_month_day!AT346/100)</f>
        <v/>
      </c>
      <c r="EZ350" s="420" t="str">
        <f>IF(_tag_month_day!AU346="","",_tag_month_day!AU346/100)</f>
        <v/>
      </c>
      <c r="FA350" s="420" t="str">
        <f>IF(_tag_month_day!AV346="","",_tag_month_day!AV346/100)</f>
        <v/>
      </c>
      <c r="FB350" s="420" t="str">
        <f>IF(_tag_month_day!AW346="","",_tag_month_day!AW346/100)</f>
        <v/>
      </c>
      <c r="FC350" s="420" t="str">
        <f>IF(_tag_month_day!AX346="","",_tag_month_day!AX346/100)</f>
        <v/>
      </c>
      <c r="FD350" s="510">
        <f t="shared" si="1999"/>
        <v>0.33</v>
      </c>
      <c r="FE350" s="510">
        <f t="shared" si="2000"/>
        <v>0.19</v>
      </c>
      <c r="FF350" s="510">
        <f t="shared" si="2001"/>
        <v>0.003</v>
      </c>
      <c r="FG350" s="510">
        <f t="shared" si="2002"/>
        <v>0</v>
      </c>
      <c r="FH350" s="603">
        <f t="shared" si="2003"/>
        <v>0.0001</v>
      </c>
      <c r="FI350" s="510">
        <f t="shared" ref="FI350:FR350" si="2132">FI349</f>
        <v>0.41</v>
      </c>
      <c r="FJ350" s="510">
        <f t="shared" si="2132"/>
        <v>0.11</v>
      </c>
      <c r="FK350" s="510">
        <f t="shared" si="2132"/>
        <v>0.015</v>
      </c>
      <c r="FL350" s="510">
        <f t="shared" si="2132"/>
        <v>0</v>
      </c>
      <c r="FM350" s="603">
        <f t="shared" si="2132"/>
        <v>0.0001</v>
      </c>
      <c r="FN350" s="510" t="str">
        <f>IF(_tag_month_day!AY346="","",_tag_month_day!AY346/100)</f>
        <v/>
      </c>
      <c r="FO350" s="510" t="str">
        <f>IF(_tag_month_day!AZ346="","",_tag_month_day!AZ346/100)</f>
        <v/>
      </c>
      <c r="FP350" s="510" t="str">
        <f>IF(_tag_month_day!BA346="","",_tag_month_day!BA346/100)</f>
        <v/>
      </c>
      <c r="FQ350" s="510" t="str">
        <f>IF(_tag_month_day!BB346="","",_tag_month_day!BB346/100)</f>
        <v/>
      </c>
      <c r="FR350" s="603" t="str">
        <f>IF(_tag_month_day!BC346="","",_tag_month_day!BC346/100)</f>
        <v/>
      </c>
      <c r="FS350" s="510" t="str">
        <f>IF(_tag_month_day!BD346="","",_tag_month_day!BD346/100)</f>
        <v/>
      </c>
      <c r="FT350" s="510" t="str">
        <f>IF(_tag_month_day!BE346="","",_tag_month_day!BE346/100)</f>
        <v/>
      </c>
      <c r="FU350" s="510" t="str">
        <f>IF(_tag_month_day!BF346="","",_tag_month_day!BF346/100)</f>
        <v/>
      </c>
      <c r="FV350" s="510" t="str">
        <f>IF(_tag_month_day!BG346="","",_tag_month_day!BG346/100)</f>
        <v/>
      </c>
      <c r="FW350" s="603" t="str">
        <f>IF(_tag_month_day!BH346="","",_tag_month_day!BH346/100)</f>
        <v/>
      </c>
      <c r="FX350" s="510" t="str">
        <f>IF(_tag_month_day!BI346="","",_tag_month_day!BI346/100)</f>
        <v/>
      </c>
      <c r="FY350" s="510" t="str">
        <f>IF(_tag_month_day!BJ346="","",_tag_month_day!BJ346/100)</f>
        <v/>
      </c>
      <c r="FZ350" s="605" t="str">
        <f>IF(_tag_month_day!BK346="","",_tag_month_day!BK346/100)</f>
        <v/>
      </c>
      <c r="GA350" s="510" t="str">
        <f>IF(_tag_month_day!BL346="","",_tag_month_day!BL346/100)</f>
        <v/>
      </c>
      <c r="GB350" s="603" t="str">
        <f>IF(_tag_month_day!BM346="","",_tag_month_day!BM346/100)</f>
        <v/>
      </c>
      <c r="GC350" s="420" t="str">
        <f>IF(_tag_month_day!BN346="","",_tag_month_day!BN346/100)</f>
        <v/>
      </c>
      <c r="GD350" s="420" t="str">
        <f>IF(_tag_month_day!BO346="","",_tag_month_day!BO346/100)</f>
        <v/>
      </c>
      <c r="GE350" s="420" t="str">
        <f>IF(_tag_month_day!BP346="","",_tag_month_day!BP346/100)</f>
        <v/>
      </c>
      <c r="GF350" s="420" t="str">
        <f>IF(_tag_month_day!BQ346="","",_tag_month_day!BQ346/100)</f>
        <v/>
      </c>
      <c r="GG350" s="420" t="str">
        <f>IF(_tag_month_day!BR346="","",_tag_month_day!BR346/100)</f>
        <v/>
      </c>
      <c r="GH350" s="420" t="str">
        <f>IF(_tag_month_day!BS346="","",_tag_month_day!BS346/100)</f>
        <v/>
      </c>
      <c r="GI350" s="603" t="str">
        <f>IF(_tag_month_day!BT346="","",_tag_month_day!BT346/100)</f>
        <v/>
      </c>
      <c r="GJ350" s="612" t="str">
        <f>IF(_tag_month_day!BU346="","",_tag_month_day!BU346/100)</f>
        <v/>
      </c>
      <c r="GK350" s="620" t="str">
        <f>IF(_tag_month_day!BV346="",IF(_rlcf_month_day!A$2="","",_rlcf_month_day!A$2/100),_tag_month_day!BV346/100)</f>
        <v/>
      </c>
      <c r="GL350" s="620" t="str">
        <f>IF(_tag_month_day!BW346="",IF(_rlcf_month_day!B$2="","",_rlcf_month_day!B$2/100),_tag_month_day!BW346/100)</f>
        <v/>
      </c>
      <c r="GM350" s="621" t="str">
        <f>IF(_tag_month_day!BX346="",IF(_rlcf_month_day!C$2="","",_rlcf_month_day!C$2/100),_tag_month_day!BX346/100)</f>
        <v/>
      </c>
      <c r="GN350" s="620" t="str">
        <f>IF(_tag_month_day!BV346="",IF(_rlcf_month_day!A$2="","",_rlcf_month_day!A$2/100),_tag_month_day!BV346/100)</f>
        <v/>
      </c>
      <c r="GO350" s="620" t="str">
        <f>IF(_tag_month_day!BW346="",IF(_rlcf_month_day!B$2="","",_rlcf_month_day!B$2/100),_tag_month_day!BW346/100)</f>
        <v/>
      </c>
      <c r="GP350" s="620" t="str">
        <f>IF(_tag_month_day!CD346="",IF(_rlcf_month_day!E$2="","",_rlcf_month_day!E$2/100),_tag_month_day!CD346/100)</f>
        <v/>
      </c>
      <c r="GQ350" s="620" t="str">
        <f>IF(_tag_month_day!CE346="",IF(_rlcf_month_day!F$2="","",_rlcf_month_day!F$2/100),_tag_month_day!CE346/100)</f>
        <v/>
      </c>
      <c r="GR350" s="621" t="str">
        <f>IF(_tag_month_day!CF346="",IF(_rlcf_month_day!G$2="","",_rlcf_month_day!G$2/100),_tag_month_day!CF346/100)</f>
        <v/>
      </c>
      <c r="GS350" s="626">
        <f t="shared" ref="GS350:HH350" si="2133">GS349</f>
        <v>0.953</v>
      </c>
      <c r="GT350" s="626">
        <f t="shared" si="2133"/>
        <v>0.55</v>
      </c>
      <c r="GU350" s="626">
        <f t="shared" si="2133"/>
        <v>0.55</v>
      </c>
      <c r="GV350" s="626">
        <f t="shared" si="2133"/>
        <v>0.55</v>
      </c>
      <c r="GW350" s="626">
        <f t="shared" si="2133"/>
        <v>0.5</v>
      </c>
      <c r="GX350" s="626">
        <f t="shared" si="2133"/>
        <v>0.935</v>
      </c>
      <c r="GY350" s="626">
        <f t="shared" si="2133"/>
        <v>0.15</v>
      </c>
      <c r="GZ350" s="626">
        <f t="shared" si="2133"/>
        <v>1</v>
      </c>
      <c r="HA350" s="632">
        <f t="shared" si="2133"/>
        <v>0.047</v>
      </c>
      <c r="HB350" s="632">
        <f t="shared" si="2133"/>
        <v>0.45</v>
      </c>
      <c r="HC350" s="632">
        <f t="shared" si="2133"/>
        <v>0.45</v>
      </c>
      <c r="HD350" s="632">
        <f t="shared" si="2133"/>
        <v>0.45</v>
      </c>
      <c r="HE350" s="632">
        <f t="shared" si="2133"/>
        <v>0.5</v>
      </c>
      <c r="HF350" s="632">
        <f t="shared" si="2133"/>
        <v>0.065</v>
      </c>
      <c r="HG350" s="632">
        <f t="shared" si="2133"/>
        <v>0.85</v>
      </c>
      <c r="HH350" s="632">
        <f t="shared" si="2133"/>
        <v>0</v>
      </c>
      <c r="HI350" s="68">
        <f t="shared" si="1975"/>
        <v>0</v>
      </c>
      <c r="HJ350" s="68" t="e">
        <f t="shared" si="2006"/>
        <v>#VALUE!</v>
      </c>
      <c r="HK350" s="202">
        <f t="shared" si="2007"/>
        <v>0.85</v>
      </c>
      <c r="HL350" s="464">
        <f t="shared" si="2008"/>
        <v>550000</v>
      </c>
      <c r="HM350" s="464">
        <f t="shared" si="2009"/>
        <v>480000</v>
      </c>
      <c r="HN350" s="192" t="e">
        <f t="shared" si="1976"/>
        <v>#VALUE!</v>
      </c>
      <c r="HO350" s="192" t="e">
        <f>HN350*HK350*$HO$2/HL350*1000000</f>
        <v>#VALUE!</v>
      </c>
      <c r="HP350" s="192" t="e">
        <f>HN350*HK350*$HP$2/HM350*1000000</f>
        <v>#VALUE!</v>
      </c>
    </row>
    <row r="351" customFormat="1" spans="1:224">
      <c r="A351" s="381">
        <v>346</v>
      </c>
      <c r="B351" s="54">
        <f ca="1" t="shared" si="2010"/>
        <v>43631</v>
      </c>
      <c r="C351" s="57">
        <f t="shared" si="2011"/>
        <v>0.0416666666666667</v>
      </c>
      <c r="D351" s="68" t="str">
        <f ca="1" t="shared" si="1977"/>
        <v>白班</v>
      </c>
      <c r="E351" s="68" t="str">
        <f ca="1" t="shared" si="1978"/>
        <v>丁</v>
      </c>
      <c r="F351" s="68">
        <f ca="1">SUMPRODUCT((成本日报!$A$3:$A$95=计划!B351)*(成本日报!$B$3:$B$95=计划!$D351),成本日报!$C$3:$C$95)</f>
        <v>4</v>
      </c>
      <c r="G351" s="382">
        <f ca="1" t="shared" si="2012"/>
        <v>43631.3749999992</v>
      </c>
      <c r="H351" s="382">
        <f ca="1" t="shared" si="1979"/>
        <v>43631.3819444436</v>
      </c>
      <c r="I351" s="382">
        <f ca="1" t="shared" si="1980"/>
        <v>43631.3874999992</v>
      </c>
      <c r="J351" s="382">
        <f ca="1" t="shared" si="1981"/>
        <v>43631.4166666658</v>
      </c>
      <c r="K351" s="382">
        <f ca="1" t="shared" si="1982"/>
        <v>43631.4791666658</v>
      </c>
      <c r="L351" s="382">
        <f ca="1" t="shared" si="1983"/>
        <v>43631.4999999992</v>
      </c>
      <c r="M351" s="398" t="str">
        <f>IF(_tag_month_day!A347="","",_tag_month_day!A347)</f>
        <v/>
      </c>
      <c r="N351" s="398" t="str">
        <f>IF(_tag_month_day!B347="","",_tag_month_day!B347)</f>
        <v/>
      </c>
      <c r="O351" s="399" t="e">
        <f t="shared" si="1984"/>
        <v>#VALUE!</v>
      </c>
      <c r="P351" s="398" t="str">
        <f>IF(_tag_month_day!C347="","",_tag_month_day!C347)</f>
        <v/>
      </c>
      <c r="Q351" s="398" t="str">
        <f>IF(_tag_month_day!D347="","",_tag_month_day!D347)</f>
        <v/>
      </c>
      <c r="R351" s="416">
        <f>IF(_tag_month_day!CB347="",R350,_tag_month_day!CB347/100)</f>
        <v>0.07</v>
      </c>
      <c r="S351" s="417" t="str">
        <f>IF(_tag_month_day!E347="","",_tag_month_day!E347)</f>
        <v/>
      </c>
      <c r="T351" s="417" t="str">
        <f>IF(_tag_month_day!F347="","",_tag_month_day!F347)</f>
        <v/>
      </c>
      <c r="U351" s="418" t="e">
        <f t="shared" si="1938"/>
        <v>#VALUE!</v>
      </c>
      <c r="V351" s="53" t="e">
        <f t="shared" si="1939"/>
        <v>#VALUE!</v>
      </c>
      <c r="W351" s="419" t="str">
        <f>IF(_jhy_month_day!A347="","",_jhy_month_day!A347)</f>
        <v/>
      </c>
      <c r="X351" s="420" t="str">
        <f>IF(_jhy_month_day!B347="","",_jhy_month_day!B347/100)</f>
        <v/>
      </c>
      <c r="Y351" s="420" t="str">
        <f>IF(_jhy_month_day!C347="","",_jhy_month_day!C347/100)</f>
        <v/>
      </c>
      <c r="Z351" s="439">
        <f t="shared" si="2028"/>
        <v>87</v>
      </c>
      <c r="AA351" s="440" t="str">
        <f>IF(_tag_month_day!G347="","",_tag_month_day!G347/100)</f>
        <v/>
      </c>
      <c r="AB351" s="440" t="str">
        <f>IF(_tag_month_day!H347="","",_tag_month_day!H347/100)</f>
        <v/>
      </c>
      <c r="AC351" s="193">
        <f t="shared" si="1985"/>
        <v>1.59963432013121</v>
      </c>
      <c r="AD351" s="441" t="str">
        <f t="shared" si="1986"/>
        <v/>
      </c>
      <c r="AE351" s="442" t="str">
        <f t="shared" si="1987"/>
        <v/>
      </c>
      <c r="AF351" s="443">
        <v>1</v>
      </c>
      <c r="AG351" s="68" t="str">
        <f>IF(_duihao_month_day!A347="","",_duihao_month_day!A347)</f>
        <v/>
      </c>
      <c r="AH351" s="463">
        <f>IF(_gyk_month_day!B347="",AH350,_gyk_month_day!B347)</f>
        <v>820</v>
      </c>
      <c r="AI351" s="464"/>
      <c r="AJ351" s="68" t="str">
        <f>IF(_tag_month_day!I347="","",_tag_month_day!I347)</f>
        <v/>
      </c>
      <c r="AK351" s="465" t="str">
        <f>IF(_tzyy_month_day!A347="","",_tzyy_month_day!A347)</f>
        <v/>
      </c>
      <c r="AL351" s="465" t="str">
        <f>IF(_tzyy_month_day!B347="","",_tzyy_month_day!B347)</f>
        <v/>
      </c>
      <c r="AM351" s="465" t="str">
        <f>IF(_tzyy_month_day!C347="","",_tzyy_month_day!C347)</f>
        <v/>
      </c>
      <c r="AN351" s="466" t="str">
        <f>IF(_tag_month_day!CG347="","",_tag_month_day!CG347)</f>
        <v/>
      </c>
      <c r="AO351" s="466" t="str">
        <f>IF(_tag_month_day!CH347="","",_tag_month_day!CH347)</f>
        <v/>
      </c>
      <c r="AP351" s="486" t="e">
        <f t="shared" si="1988"/>
        <v>#VALUE!</v>
      </c>
      <c r="AQ351" s="487" t="str">
        <f>IF(_tag_month_day!J347="","",_tag_month_day!J347/100)</f>
        <v/>
      </c>
      <c r="AR351" s="488">
        <f t="shared" si="1989"/>
        <v>1.3</v>
      </c>
      <c r="AS351" s="489" t="e">
        <f t="shared" si="1940"/>
        <v>#VALUE!</v>
      </c>
      <c r="AT351" s="489">
        <f t="shared" si="1990"/>
        <v>0</v>
      </c>
      <c r="AU351" s="490" t="str">
        <f>IF(_tag_month_day!K347="","",_tag_month_day!K347)</f>
        <v/>
      </c>
      <c r="AV351" s="491" t="str">
        <f>IF(_tag_month_day!L347="","",_tag_month_day!L347/100)</f>
        <v/>
      </c>
      <c r="AW351" s="420">
        <f t="shared" si="1912"/>
        <v>0</v>
      </c>
      <c r="AX351" s="420">
        <f t="shared" si="1991"/>
        <v>0</v>
      </c>
      <c r="AY351" s="420" t="str">
        <f>IF(_tag_month_day!M347="","",_tag_month_day!M347/100)</f>
        <v/>
      </c>
      <c r="AZ351" s="420" t="str">
        <f>IF(_tag_month_day!N347="","",_tag_month_day!N347/100)</f>
        <v/>
      </c>
      <c r="BA351" s="420" t="str">
        <f>IF(_tag_month_day!O347="","",_tag_month_day!O347/100)</f>
        <v/>
      </c>
      <c r="BB351" s="496" t="str">
        <f>IF(_tag_month_day!P347="","",_tag_month_day!P347/100)</f>
        <v/>
      </c>
      <c r="BC351" s="496">
        <f t="shared" si="1992"/>
        <v>0</v>
      </c>
      <c r="BD351" s="496" t="str">
        <f>IF(_tag_month_day!Q347="","",_tag_month_day!Q347/100)</f>
        <v/>
      </c>
      <c r="BE351" s="510" t="str">
        <f>IF(_tag_month_day!R347="","",_tag_month_day!R347/100)</f>
        <v/>
      </c>
      <c r="BF351" s="413" t="str">
        <f>IF(_tag_month_day!CC347="","",_tag_month_day!CC347/100)</f>
        <v/>
      </c>
      <c r="BG351" s="511" t="e">
        <f t="shared" si="1941"/>
        <v>#VALUE!</v>
      </c>
      <c r="BH351" s="198">
        <f t="shared" si="1942"/>
        <v>0</v>
      </c>
      <c r="BI351" s="512" t="e">
        <f>IF(CX351=0,BI350,(DK351*查询!$R$5+DL351*查询!$Q$5+DM351*查询!$N$5+DN351*查询!$O$5+DO351*查询!$P$5)*AF351/CX351)</f>
        <v>#VALUE!</v>
      </c>
      <c r="BJ351" s="512" t="e">
        <f>IF(CX351=0,BJ350,(DP351*查询!$S$5+DQ351*查询!$T$5+DR351*查询!$U$5)*AF351/CX351)</f>
        <v>#VALUE!</v>
      </c>
      <c r="BK351" s="512">
        <f t="shared" si="1993"/>
        <v>1</v>
      </c>
      <c r="BL351" s="513" t="str">
        <f>IF(_cfyc_month_day!A347="","",_cfyc_month_day!A347)</f>
        <v/>
      </c>
      <c r="BM351" s="513" t="str">
        <f>IF(_cfyc_month_day!B347="","",_cfyc_month_day!B347)</f>
        <v/>
      </c>
      <c r="BN351" s="513" t="str">
        <f>IF(_cfyc_month_day!C347="","",_cfyc_month_day!C347)</f>
        <v/>
      </c>
      <c r="BO351" s="522" t="str">
        <f>IF(_cfyc_month_day!D347="","",_cfyc_month_day!D347)</f>
        <v/>
      </c>
      <c r="BP351" s="522" t="str">
        <f>IF(_cfyc_month_day!E347="","",_cfyc_month_day!E347)</f>
        <v/>
      </c>
      <c r="BQ351" s="522" t="str">
        <f>IF(_cfyc_month_day!F347="","",_cfyc_month_day!F347)</f>
        <v/>
      </c>
      <c r="BR351" s="513" t="str">
        <f>IF(_tag_month_day!T347="","",_tag_month_day!T347)</f>
        <v/>
      </c>
      <c r="BS351" s="513" t="str">
        <f>IF(_tag_month_day!U347="","",_tag_month_day!U347)</f>
        <v/>
      </c>
      <c r="BT351" s="523" t="str">
        <f t="shared" si="1994"/>
        <v/>
      </c>
      <c r="BU351" s="223" t="str">
        <f>IF(_tag_month_day!V347="","",_tag_month_day!V347)</f>
        <v/>
      </c>
      <c r="BV351" s="206" t="str">
        <f>IF(_tag_month_day!W347="","",_tag_month_day!W347)</f>
        <v/>
      </c>
      <c r="BW351" s="540" t="str">
        <f>IF(_tag_month_day!X347="","",_tag_month_day!X347)</f>
        <v/>
      </c>
      <c r="BX351" s="540" t="str">
        <f>IF(_tag_month_day!Y347="","",_tag_month_day!Y347)</f>
        <v/>
      </c>
      <c r="BY351" s="541">
        <f ca="1" t="shared" si="1995"/>
        <v>43631.4999999992</v>
      </c>
      <c r="BZ351" s="542"/>
      <c r="CA351" s="543" t="str">
        <f>IF(_jhy2_month_day!A347="","",_jhy2_month_day!A347)</f>
        <v/>
      </c>
      <c r="CB351" s="464" t="str">
        <f>IF(_jhy2_month_day!B347="","",_jhy2_month_day!B347)</f>
        <v/>
      </c>
      <c r="CC351" s="464" t="str">
        <f>IF(_jhy2_month_day!C347="","",_jhy2_month_day!C347)</f>
        <v/>
      </c>
      <c r="CD351" s="464" t="str">
        <f>IF(_jhy2_month_day!D347="","",_jhy2_month_day!D347)</f>
        <v/>
      </c>
      <c r="CE351" s="464" t="str">
        <f>IF(_jhy2_month_day!E347="","",_jhy2_month_day!E347)</f>
        <v/>
      </c>
      <c r="CF351" s="464" t="str">
        <f>IF(_jhy2_month_day!F347="","",_jhy2_month_day!F347)</f>
        <v/>
      </c>
      <c r="CG351" s="464" t="str">
        <f>IF(_jhy2_month_day!G347="","",_jhy2_month_day!G347)</f>
        <v/>
      </c>
      <c r="CH351" s="464" t="str">
        <f>IF(_jhy2_month_day!H347="","",_jhy2_month_day!H347)</f>
        <v/>
      </c>
      <c r="CI351" s="464" t="str">
        <f>IF(_jhy2_month_day!I347="","",_jhy2_month_day!I347)</f>
        <v/>
      </c>
      <c r="CJ351" s="464" t="str">
        <f>IF(_jhy2_month_day!J347="","",_jhy2_month_day!J347)</f>
        <v/>
      </c>
      <c r="CK351" s="464" t="str">
        <f>IF(_jhy2_month_day!K347="","",_jhy2_month_day!K347)</f>
        <v/>
      </c>
      <c r="CL351" s="562" t="str">
        <f>IF(_jhy2_month_day!L347="","",_jhy2_month_day!L347)</f>
        <v/>
      </c>
      <c r="CM351" s="562" t="str">
        <f>IF(_jhy2_month_day!M347="","",_jhy2_month_day!M347)</f>
        <v/>
      </c>
      <c r="CN351" s="562" t="str">
        <f>IF(_jhy2_month_day!N347="","",_jhy2_month_day!N347)</f>
        <v/>
      </c>
      <c r="CO351" s="562" t="str">
        <f>IF(_jhy2_month_day!O347="","",_jhy2_month_day!O347)</f>
        <v/>
      </c>
      <c r="CP351" s="562" t="str">
        <f>IF(_jhy2_month_day!P347="","",_jhy2_month_day!P347)</f>
        <v/>
      </c>
      <c r="CQ351" s="562" t="str">
        <f>IF(_jhy2_month_day!Q347="","",_jhy2_month_day!Q347)</f>
        <v/>
      </c>
      <c r="CR351" s="563" t="str">
        <f>IF(_jhy2_month_day!R347="","",_jhy2_month_day!R347)</f>
        <v/>
      </c>
      <c r="CS351" s="576" t="str">
        <f>IF(_jhy2_month_day!S347="","",_jhy2_month_day!S347)</f>
        <v/>
      </c>
      <c r="CT351" s="562" t="str">
        <f>IF(_jhy2_month_day!T347="","",_jhy2_month_day!T347)</f>
        <v/>
      </c>
      <c r="CU351" s="577" t="e">
        <f t="shared" si="1943"/>
        <v>#VALUE!</v>
      </c>
      <c r="CV351" s="198" t="e">
        <f t="shared" si="1944"/>
        <v>#VALUE!</v>
      </c>
      <c r="CW351" s="192" t="e">
        <f t="shared" si="1945"/>
        <v>#VALUE!</v>
      </c>
      <c r="CX351" s="192" t="e">
        <f t="shared" si="1946"/>
        <v>#VALUE!</v>
      </c>
      <c r="CY351" s="202" t="e">
        <f t="shared" si="1947"/>
        <v>#VALUE!</v>
      </c>
      <c r="CZ351" s="192" t="e">
        <f t="shared" ref="CZ351:DI351" si="2134">$AJ351*EF351</f>
        <v>#VALUE!</v>
      </c>
      <c r="DA351" s="192" t="e">
        <f t="shared" si="2134"/>
        <v>#VALUE!</v>
      </c>
      <c r="DB351" s="192" t="e">
        <f t="shared" si="2134"/>
        <v>#VALUE!</v>
      </c>
      <c r="DC351" s="192" t="e">
        <f t="shared" si="2134"/>
        <v>#VALUE!</v>
      </c>
      <c r="DD351" s="192" t="e">
        <f t="shared" si="2134"/>
        <v>#VALUE!</v>
      </c>
      <c r="DE351" s="192" t="e">
        <f t="shared" si="2134"/>
        <v>#VALUE!</v>
      </c>
      <c r="DF351" s="192" t="e">
        <f t="shared" si="2134"/>
        <v>#VALUE!</v>
      </c>
      <c r="DG351" s="192" t="e">
        <f t="shared" si="2134"/>
        <v>#VALUE!</v>
      </c>
      <c r="DH351" s="192" t="e">
        <f t="shared" si="2134"/>
        <v>#VALUE!</v>
      </c>
      <c r="DI351" s="192" t="e">
        <f t="shared" si="2134"/>
        <v>#VALUE!</v>
      </c>
      <c r="DJ351" s="192" t="e">
        <f t="shared" si="1949"/>
        <v>#VALUE!</v>
      </c>
      <c r="DK351" s="192" t="e">
        <f t="shared" si="1950"/>
        <v>#VALUE!</v>
      </c>
      <c r="DL351" s="192" t="e">
        <f t="shared" si="1951"/>
        <v>#VALUE!</v>
      </c>
      <c r="DM351" s="192" t="e">
        <f t="shared" si="1952"/>
        <v>#VALUE!</v>
      </c>
      <c r="DN351" s="192" t="e">
        <f t="shared" si="1953"/>
        <v>#VALUE!</v>
      </c>
      <c r="DO351" s="192" t="e">
        <f t="shared" si="1954"/>
        <v>#VALUE!</v>
      </c>
      <c r="DP351" s="192" t="e">
        <f t="shared" si="1955"/>
        <v>#VALUE!</v>
      </c>
      <c r="DQ351" s="192" t="e">
        <f t="shared" si="1956"/>
        <v>#VALUE!</v>
      </c>
      <c r="DR351" s="192" t="e">
        <f t="shared" si="1957"/>
        <v>#VALUE!</v>
      </c>
      <c r="DS351" s="192" t="e">
        <f t="shared" si="1958"/>
        <v>#VALUE!</v>
      </c>
      <c r="DT351" s="192" t="e">
        <f t="shared" si="1959"/>
        <v>#VALUE!</v>
      </c>
      <c r="DU351" s="192" t="e">
        <f t="shared" si="1960"/>
        <v>#VALUE!</v>
      </c>
      <c r="DV351" s="198" t="e">
        <f t="shared" si="1961"/>
        <v>#VALUE!</v>
      </c>
      <c r="DW351" s="198" t="e">
        <f t="shared" si="1962"/>
        <v>#DIV/0!</v>
      </c>
      <c r="DX351" s="198" t="e">
        <f t="shared" si="1963"/>
        <v>#DIV/0!</v>
      </c>
      <c r="DY351" s="198" t="e">
        <f t="shared" si="1964"/>
        <v>#VALUE!</v>
      </c>
      <c r="DZ351" s="198" t="e">
        <f t="shared" si="1965"/>
        <v>#VALUE!</v>
      </c>
      <c r="EA351" s="198" t="e">
        <f t="shared" si="1966"/>
        <v>#VALUE!</v>
      </c>
      <c r="EB351" s="198" t="e">
        <f t="shared" si="1967"/>
        <v>#VALUE!</v>
      </c>
      <c r="EC351" s="198" t="e">
        <f t="shared" si="1968"/>
        <v>#DIV/0!</v>
      </c>
      <c r="ED351" s="198" t="e">
        <f t="shared" si="1969"/>
        <v>#VALUE!</v>
      </c>
      <c r="EE351" s="198" t="e">
        <f t="shared" si="1970"/>
        <v>#VALUE!</v>
      </c>
      <c r="EF351" s="198" t="e">
        <f t="shared" ref="EF351:EO351" si="2135">DV351/SUM($DV351:$EE351)</f>
        <v>#VALUE!</v>
      </c>
      <c r="EG351" s="198" t="e">
        <f t="shared" si="2135"/>
        <v>#DIV/0!</v>
      </c>
      <c r="EH351" s="198" t="e">
        <f t="shared" si="2135"/>
        <v>#DIV/0!</v>
      </c>
      <c r="EI351" s="198" t="e">
        <f t="shared" si="2135"/>
        <v>#VALUE!</v>
      </c>
      <c r="EJ351" s="198" t="e">
        <f t="shared" si="2135"/>
        <v>#VALUE!</v>
      </c>
      <c r="EK351" s="198" t="e">
        <f t="shared" si="2135"/>
        <v>#VALUE!</v>
      </c>
      <c r="EL351" s="198" t="e">
        <f t="shared" si="2135"/>
        <v>#VALUE!</v>
      </c>
      <c r="EM351" s="198" t="e">
        <f t="shared" si="2135"/>
        <v>#DIV/0!</v>
      </c>
      <c r="EN351" s="198" t="e">
        <f t="shared" si="2135"/>
        <v>#VALUE!</v>
      </c>
      <c r="EO351" s="198" t="e">
        <f t="shared" si="2135"/>
        <v>#VALUE!</v>
      </c>
      <c r="EP351" s="511">
        <f t="shared" ref="EP351:EW351" si="2136">EP350</f>
        <v>0.08</v>
      </c>
      <c r="EQ351" s="511">
        <f t="shared" si="2136"/>
        <v>0.015</v>
      </c>
      <c r="ER351" s="511">
        <f t="shared" si="2136"/>
        <v>0.015</v>
      </c>
      <c r="ES351" s="511">
        <f t="shared" si="2136"/>
        <v>0.015</v>
      </c>
      <c r="ET351" s="511">
        <f t="shared" si="2136"/>
        <v>0.015</v>
      </c>
      <c r="EU351" s="511">
        <f t="shared" si="2136"/>
        <v>0.09</v>
      </c>
      <c r="EV351" s="511">
        <f t="shared" si="2136"/>
        <v>0.09</v>
      </c>
      <c r="EW351" s="511">
        <f t="shared" si="2136"/>
        <v>0.09</v>
      </c>
      <c r="EX351" s="420" t="str">
        <f>IF(_tag_month_day!AS347="","",_tag_month_day!AS347/100)</f>
        <v/>
      </c>
      <c r="EY351" s="420" t="str">
        <f>IF(_tag_month_day!AT347="","",_tag_month_day!AT347/100)</f>
        <v/>
      </c>
      <c r="EZ351" s="420" t="str">
        <f>IF(_tag_month_day!AU347="","",_tag_month_day!AU347/100)</f>
        <v/>
      </c>
      <c r="FA351" s="420" t="str">
        <f>IF(_tag_month_day!AV347="","",_tag_month_day!AV347/100)</f>
        <v/>
      </c>
      <c r="FB351" s="420" t="str">
        <f>IF(_tag_month_day!AW347="","",_tag_month_day!AW347/100)</f>
        <v/>
      </c>
      <c r="FC351" s="420" t="str">
        <f>IF(_tag_month_day!AX347="","",_tag_month_day!AX347/100)</f>
        <v/>
      </c>
      <c r="FD351" s="510">
        <f t="shared" si="1999"/>
        <v>0.33</v>
      </c>
      <c r="FE351" s="510">
        <f t="shared" si="2000"/>
        <v>0.19</v>
      </c>
      <c r="FF351" s="510">
        <f t="shared" si="2001"/>
        <v>0.003</v>
      </c>
      <c r="FG351" s="510">
        <f t="shared" si="2002"/>
        <v>0</v>
      </c>
      <c r="FH351" s="603">
        <f t="shared" si="2003"/>
        <v>0.0001</v>
      </c>
      <c r="FI351" s="510">
        <f t="shared" ref="FI351:FR351" si="2137">FI350</f>
        <v>0.41</v>
      </c>
      <c r="FJ351" s="510">
        <f t="shared" si="2137"/>
        <v>0.11</v>
      </c>
      <c r="FK351" s="510">
        <f t="shared" si="2137"/>
        <v>0.015</v>
      </c>
      <c r="FL351" s="510">
        <f t="shared" si="2137"/>
        <v>0</v>
      </c>
      <c r="FM351" s="603">
        <f t="shared" si="2137"/>
        <v>0.0001</v>
      </c>
      <c r="FN351" s="510" t="str">
        <f>IF(_tag_month_day!AY347="","",_tag_month_day!AY347/100)</f>
        <v/>
      </c>
      <c r="FO351" s="510" t="str">
        <f>IF(_tag_month_day!AZ347="","",_tag_month_day!AZ347/100)</f>
        <v/>
      </c>
      <c r="FP351" s="510" t="str">
        <f>IF(_tag_month_day!BA347="","",_tag_month_day!BA347/100)</f>
        <v/>
      </c>
      <c r="FQ351" s="510" t="str">
        <f>IF(_tag_month_day!BB347="","",_tag_month_day!BB347/100)</f>
        <v/>
      </c>
      <c r="FR351" s="603" t="str">
        <f>IF(_tag_month_day!BC347="","",_tag_month_day!BC347/100)</f>
        <v/>
      </c>
      <c r="FS351" s="510" t="str">
        <f>IF(_tag_month_day!BD347="","",_tag_month_day!BD347/100)</f>
        <v/>
      </c>
      <c r="FT351" s="510" t="str">
        <f>IF(_tag_month_day!BE347="","",_tag_month_day!BE347/100)</f>
        <v/>
      </c>
      <c r="FU351" s="510" t="str">
        <f>IF(_tag_month_day!BF347="","",_tag_month_day!BF347/100)</f>
        <v/>
      </c>
      <c r="FV351" s="510" t="str">
        <f>IF(_tag_month_day!BG347="","",_tag_month_day!BG347/100)</f>
        <v/>
      </c>
      <c r="FW351" s="603" t="str">
        <f>IF(_tag_month_day!BH347="","",_tag_month_day!BH347/100)</f>
        <v/>
      </c>
      <c r="FX351" s="510" t="str">
        <f>IF(_tag_month_day!BI347="","",_tag_month_day!BI347/100)</f>
        <v/>
      </c>
      <c r="FY351" s="510" t="str">
        <f>IF(_tag_month_day!BJ347="","",_tag_month_day!BJ347/100)</f>
        <v/>
      </c>
      <c r="FZ351" s="605" t="str">
        <f>IF(_tag_month_day!BK347="","",_tag_month_day!BK347/100)</f>
        <v/>
      </c>
      <c r="GA351" s="510" t="str">
        <f>IF(_tag_month_day!BL347="","",_tag_month_day!BL347/100)</f>
        <v/>
      </c>
      <c r="GB351" s="603" t="str">
        <f>IF(_tag_month_day!BM347="","",_tag_month_day!BM347/100)</f>
        <v/>
      </c>
      <c r="GC351" s="420" t="str">
        <f>IF(_tag_month_day!BN347="","",_tag_month_day!BN347/100)</f>
        <v/>
      </c>
      <c r="GD351" s="420" t="str">
        <f>IF(_tag_month_day!BO347="","",_tag_month_day!BO347/100)</f>
        <v/>
      </c>
      <c r="GE351" s="420" t="str">
        <f>IF(_tag_month_day!BP347="","",_tag_month_day!BP347/100)</f>
        <v/>
      </c>
      <c r="GF351" s="420" t="str">
        <f>IF(_tag_month_day!BQ347="","",_tag_month_day!BQ347/100)</f>
        <v/>
      </c>
      <c r="GG351" s="420" t="str">
        <f>IF(_tag_month_day!BR347="","",_tag_month_day!BR347/100)</f>
        <v/>
      </c>
      <c r="GH351" s="420" t="str">
        <f>IF(_tag_month_day!BS347="","",_tag_month_day!BS347/100)</f>
        <v/>
      </c>
      <c r="GI351" s="603" t="str">
        <f>IF(_tag_month_day!BT347="","",_tag_month_day!BT347/100)</f>
        <v/>
      </c>
      <c r="GJ351" s="612" t="str">
        <f>IF(_tag_month_day!BU347="","",_tag_month_day!BU347/100)</f>
        <v/>
      </c>
      <c r="GK351" s="620" t="str">
        <f>IF(_tag_month_day!BV347="",IF(_rlcf_month_day!A$2="","",_rlcf_month_day!A$2/100),_tag_month_day!BV347/100)</f>
        <v/>
      </c>
      <c r="GL351" s="620" t="str">
        <f>IF(_tag_month_day!BW347="",IF(_rlcf_month_day!B$2="","",_rlcf_month_day!B$2/100),_tag_month_day!BW347/100)</f>
        <v/>
      </c>
      <c r="GM351" s="621" t="str">
        <f>IF(_tag_month_day!BX347="",IF(_rlcf_month_day!C$2="","",_rlcf_month_day!C$2/100),_tag_month_day!BX347/100)</f>
        <v/>
      </c>
      <c r="GN351" s="620" t="str">
        <f>IF(_tag_month_day!BV347="",IF(_rlcf_month_day!A$2="","",_rlcf_month_day!A$2/100),_tag_month_day!BV347/100)</f>
        <v/>
      </c>
      <c r="GO351" s="620" t="str">
        <f>IF(_tag_month_day!BW347="",IF(_rlcf_month_day!B$2="","",_rlcf_month_day!B$2/100),_tag_month_day!BW347/100)</f>
        <v/>
      </c>
      <c r="GP351" s="620" t="str">
        <f>IF(_tag_month_day!CD347="",IF(_rlcf_month_day!E$2="","",_rlcf_month_day!E$2/100),_tag_month_day!CD347/100)</f>
        <v/>
      </c>
      <c r="GQ351" s="620" t="str">
        <f>IF(_tag_month_day!CE347="",IF(_rlcf_month_day!F$2="","",_rlcf_month_day!F$2/100),_tag_month_day!CE347/100)</f>
        <v/>
      </c>
      <c r="GR351" s="621" t="str">
        <f>IF(_tag_month_day!CF347="",IF(_rlcf_month_day!G$2="","",_rlcf_month_day!G$2/100),_tag_month_day!CF347/100)</f>
        <v/>
      </c>
      <c r="GS351" s="626">
        <f t="shared" ref="GS351:HH351" si="2138">GS350</f>
        <v>0.953</v>
      </c>
      <c r="GT351" s="626">
        <f t="shared" si="2138"/>
        <v>0.55</v>
      </c>
      <c r="GU351" s="626">
        <f t="shared" si="2138"/>
        <v>0.55</v>
      </c>
      <c r="GV351" s="626">
        <f t="shared" si="2138"/>
        <v>0.55</v>
      </c>
      <c r="GW351" s="626">
        <f t="shared" si="2138"/>
        <v>0.5</v>
      </c>
      <c r="GX351" s="626">
        <f t="shared" si="2138"/>
        <v>0.935</v>
      </c>
      <c r="GY351" s="626">
        <f t="shared" si="2138"/>
        <v>0.15</v>
      </c>
      <c r="GZ351" s="626">
        <f t="shared" si="2138"/>
        <v>1</v>
      </c>
      <c r="HA351" s="632">
        <f t="shared" si="2138"/>
        <v>0.047</v>
      </c>
      <c r="HB351" s="632">
        <f t="shared" si="2138"/>
        <v>0.45</v>
      </c>
      <c r="HC351" s="632">
        <f t="shared" si="2138"/>
        <v>0.45</v>
      </c>
      <c r="HD351" s="632">
        <f t="shared" si="2138"/>
        <v>0.45</v>
      </c>
      <c r="HE351" s="632">
        <f t="shared" si="2138"/>
        <v>0.5</v>
      </c>
      <c r="HF351" s="632">
        <f t="shared" si="2138"/>
        <v>0.065</v>
      </c>
      <c r="HG351" s="632">
        <f t="shared" si="2138"/>
        <v>0.85</v>
      </c>
      <c r="HH351" s="632">
        <f t="shared" si="2138"/>
        <v>0</v>
      </c>
      <c r="HI351" s="68">
        <f t="shared" si="1975"/>
        <v>0</v>
      </c>
      <c r="HJ351" s="68" t="e">
        <f t="shared" si="2006"/>
        <v>#VALUE!</v>
      </c>
      <c r="HK351" s="202">
        <f t="shared" si="2007"/>
        <v>0.85</v>
      </c>
      <c r="HL351" s="464">
        <f t="shared" si="2008"/>
        <v>550000</v>
      </c>
      <c r="HM351" s="464">
        <f t="shared" si="2009"/>
        <v>480000</v>
      </c>
      <c r="HN351" s="192" t="e">
        <f t="shared" si="1976"/>
        <v>#VALUE!</v>
      </c>
      <c r="HO351" s="192" t="e">
        <f>HN351*HK351*$HO$2/HL351*1000000</f>
        <v>#VALUE!</v>
      </c>
      <c r="HP351" s="192" t="e">
        <f>HN351*HK351*$HP$2/HM351*1000000</f>
        <v>#VALUE!</v>
      </c>
    </row>
    <row r="352" customFormat="1" spans="1:224">
      <c r="A352" s="381">
        <v>347</v>
      </c>
      <c r="B352" s="54">
        <f ca="1" t="shared" si="2010"/>
        <v>43631</v>
      </c>
      <c r="C352" s="57">
        <f t="shared" si="2011"/>
        <v>0.0416666666666667</v>
      </c>
      <c r="D352" s="68" t="str">
        <f ca="1" t="shared" si="1977"/>
        <v>白班</v>
      </c>
      <c r="E352" s="68" t="str">
        <f ca="1" t="shared" si="1978"/>
        <v>丁</v>
      </c>
      <c r="F352" s="68">
        <f ca="1">SUMPRODUCT((成本日报!$A$3:$A$95=计划!B352)*(成本日报!$B$3:$B$95=计划!$D352),成本日报!$C$3:$C$95)</f>
        <v>4</v>
      </c>
      <c r="G352" s="382">
        <f ca="1" t="shared" si="2012"/>
        <v>43631.4166666658</v>
      </c>
      <c r="H352" s="382">
        <f ca="1" t="shared" si="1979"/>
        <v>43631.4236111103</v>
      </c>
      <c r="I352" s="382">
        <f ca="1" t="shared" si="1980"/>
        <v>43631.4291666658</v>
      </c>
      <c r="J352" s="382">
        <f ca="1" t="shared" si="1981"/>
        <v>43631.4583333325</v>
      </c>
      <c r="K352" s="382">
        <f ca="1" t="shared" si="1982"/>
        <v>43631.5208333325</v>
      </c>
      <c r="L352" s="382">
        <f ca="1" t="shared" si="1983"/>
        <v>43631.5416666658</v>
      </c>
      <c r="M352" s="398" t="str">
        <f>IF(_tag_month_day!A348="","",_tag_month_day!A348)</f>
        <v/>
      </c>
      <c r="N352" s="398" t="str">
        <f>IF(_tag_month_day!B348="","",_tag_month_day!B348)</f>
        <v/>
      </c>
      <c r="O352" s="399" t="e">
        <f t="shared" si="1984"/>
        <v>#VALUE!</v>
      </c>
      <c r="P352" s="398" t="str">
        <f>IF(_tag_month_day!C348="","",_tag_month_day!C348)</f>
        <v/>
      </c>
      <c r="Q352" s="398" t="str">
        <f>IF(_tag_month_day!D348="","",_tag_month_day!D348)</f>
        <v/>
      </c>
      <c r="R352" s="416">
        <f>IF(_tag_month_day!CB348="",R351,_tag_month_day!CB348/100)</f>
        <v>0.07</v>
      </c>
      <c r="S352" s="417" t="str">
        <f>IF(_tag_month_day!E348="","",_tag_month_day!E348)</f>
        <v/>
      </c>
      <c r="T352" s="417" t="str">
        <f>IF(_tag_month_day!F348="","",_tag_month_day!F348)</f>
        <v/>
      </c>
      <c r="U352" s="418" t="e">
        <f t="shared" si="1938"/>
        <v>#VALUE!</v>
      </c>
      <c r="V352" s="53" t="e">
        <f t="shared" si="1939"/>
        <v>#VALUE!</v>
      </c>
      <c r="W352" s="419" t="str">
        <f>IF(_jhy_month_day!A348="","",_jhy_month_day!A348)</f>
        <v/>
      </c>
      <c r="X352" s="420" t="str">
        <f>IF(_jhy_month_day!B348="","",_jhy_month_day!B348/100)</f>
        <v/>
      </c>
      <c r="Y352" s="420" t="str">
        <f>IF(_jhy_month_day!C348="","",_jhy_month_day!C348/100)</f>
        <v/>
      </c>
      <c r="Z352" s="439">
        <f t="shared" si="2028"/>
        <v>87</v>
      </c>
      <c r="AA352" s="440" t="str">
        <f>IF(_tag_month_day!G348="","",_tag_month_day!G348/100)</f>
        <v/>
      </c>
      <c r="AB352" s="440" t="str">
        <f>IF(_tag_month_day!H348="","",_tag_month_day!H348/100)</f>
        <v/>
      </c>
      <c r="AC352" s="193">
        <f t="shared" si="1985"/>
        <v>1.59963432013121</v>
      </c>
      <c r="AD352" s="441" t="str">
        <f t="shared" si="1986"/>
        <v/>
      </c>
      <c r="AE352" s="442" t="str">
        <f t="shared" si="1987"/>
        <v/>
      </c>
      <c r="AF352" s="443">
        <v>1</v>
      </c>
      <c r="AG352" s="68" t="str">
        <f>IF(_duihao_month_day!A348="","",_duihao_month_day!A348)</f>
        <v/>
      </c>
      <c r="AH352" s="463">
        <f>IF(_gyk_month_day!B348="",AH351,_gyk_month_day!B348)</f>
        <v>820</v>
      </c>
      <c r="AI352" s="464"/>
      <c r="AJ352" s="68" t="str">
        <f>IF(_tag_month_day!I348="","",_tag_month_day!I348)</f>
        <v/>
      </c>
      <c r="AK352" s="465" t="str">
        <f>IF(_tzyy_month_day!A348="","",_tzyy_month_day!A348)</f>
        <v/>
      </c>
      <c r="AL352" s="465" t="str">
        <f>IF(_tzyy_month_day!B348="","",_tzyy_month_day!B348)</f>
        <v/>
      </c>
      <c r="AM352" s="465" t="str">
        <f>IF(_tzyy_month_day!C348="","",_tzyy_month_day!C348)</f>
        <v/>
      </c>
      <c r="AN352" s="466" t="str">
        <f>IF(_tag_month_day!CG348="","",_tag_month_day!CG348)</f>
        <v/>
      </c>
      <c r="AO352" s="466" t="str">
        <f>IF(_tag_month_day!CH348="","",_tag_month_day!CH348)</f>
        <v/>
      </c>
      <c r="AP352" s="486" t="e">
        <f t="shared" si="1988"/>
        <v>#VALUE!</v>
      </c>
      <c r="AQ352" s="487" t="str">
        <f>IF(_tag_month_day!J348="","",_tag_month_day!J348/100)</f>
        <v/>
      </c>
      <c r="AR352" s="488">
        <f t="shared" si="1989"/>
        <v>1.3</v>
      </c>
      <c r="AS352" s="489" t="e">
        <f t="shared" si="1940"/>
        <v>#VALUE!</v>
      </c>
      <c r="AT352" s="489">
        <f t="shared" si="1990"/>
        <v>0</v>
      </c>
      <c r="AU352" s="490" t="str">
        <f>IF(_tag_month_day!K348="","",_tag_month_day!K348)</f>
        <v/>
      </c>
      <c r="AV352" s="491" t="str">
        <f>IF(_tag_month_day!L348="","",_tag_month_day!L348/100)</f>
        <v/>
      </c>
      <c r="AW352" s="420">
        <f t="shared" si="1912"/>
        <v>0</v>
      </c>
      <c r="AX352" s="420">
        <f t="shared" si="1991"/>
        <v>0</v>
      </c>
      <c r="AY352" s="420" t="str">
        <f>IF(_tag_month_day!M348="","",_tag_month_day!M348/100)</f>
        <v/>
      </c>
      <c r="AZ352" s="420" t="str">
        <f>IF(_tag_month_day!N348="","",_tag_month_day!N348/100)</f>
        <v/>
      </c>
      <c r="BA352" s="420" t="str">
        <f>IF(_tag_month_day!O348="","",_tag_month_day!O348/100)</f>
        <v/>
      </c>
      <c r="BB352" s="496" t="str">
        <f>IF(_tag_month_day!P348="","",_tag_month_day!P348/100)</f>
        <v/>
      </c>
      <c r="BC352" s="496">
        <f t="shared" si="1992"/>
        <v>0</v>
      </c>
      <c r="BD352" s="496" t="str">
        <f>IF(_tag_month_day!Q348="","",_tag_month_day!Q348/100)</f>
        <v/>
      </c>
      <c r="BE352" s="510" t="str">
        <f>IF(_tag_month_day!R348="","",_tag_month_day!R348/100)</f>
        <v/>
      </c>
      <c r="BF352" s="413" t="str">
        <f>IF(_tag_month_day!CC348="","",_tag_month_day!CC348/100)</f>
        <v/>
      </c>
      <c r="BG352" s="511" t="e">
        <f t="shared" si="1941"/>
        <v>#VALUE!</v>
      </c>
      <c r="BH352" s="198">
        <f t="shared" si="1942"/>
        <v>0</v>
      </c>
      <c r="BI352" s="512" t="e">
        <f>IF(CX352=0,BI351,(DK352*查询!$R$5+DL352*查询!$Q$5+DM352*查询!$N$5+DN352*查询!$O$5+DO352*查询!$P$5)*AF352/CX352)</f>
        <v>#VALUE!</v>
      </c>
      <c r="BJ352" s="512" t="e">
        <f>IF(CX352=0,BJ351,(DP352*查询!$S$5+DQ352*查询!$T$5+DR352*查询!$U$5)*AF352/CX352)</f>
        <v>#VALUE!</v>
      </c>
      <c r="BK352" s="512">
        <f t="shared" si="1993"/>
        <v>1</v>
      </c>
      <c r="BL352" s="513" t="str">
        <f>IF(_cfyc_month_day!A348="","",_cfyc_month_day!A348)</f>
        <v/>
      </c>
      <c r="BM352" s="513" t="str">
        <f>IF(_cfyc_month_day!B348="","",_cfyc_month_day!B348)</f>
        <v/>
      </c>
      <c r="BN352" s="513" t="str">
        <f>IF(_cfyc_month_day!C348="","",_cfyc_month_day!C348)</f>
        <v/>
      </c>
      <c r="BO352" s="522" t="str">
        <f>IF(_cfyc_month_day!D348="","",_cfyc_month_day!D348)</f>
        <v/>
      </c>
      <c r="BP352" s="522" t="str">
        <f>IF(_cfyc_month_day!E348="","",_cfyc_month_day!E348)</f>
        <v/>
      </c>
      <c r="BQ352" s="522" t="str">
        <f>IF(_cfyc_month_day!F348="","",_cfyc_month_day!F348)</f>
        <v/>
      </c>
      <c r="BR352" s="513" t="str">
        <f>IF(_tag_month_day!T348="","",_tag_month_day!T348)</f>
        <v/>
      </c>
      <c r="BS352" s="513" t="str">
        <f>IF(_tag_month_day!U348="","",_tag_month_day!U348)</f>
        <v/>
      </c>
      <c r="BT352" s="523" t="str">
        <f t="shared" si="1994"/>
        <v/>
      </c>
      <c r="BU352" s="223" t="str">
        <f>IF(_tag_month_day!V348="","",_tag_month_day!V348)</f>
        <v/>
      </c>
      <c r="BV352" s="206" t="str">
        <f>IF(_tag_month_day!W348="","",_tag_month_day!W348)</f>
        <v/>
      </c>
      <c r="BW352" s="540" t="str">
        <f>IF(_tag_month_day!X348="","",_tag_month_day!X348)</f>
        <v/>
      </c>
      <c r="BX352" s="540" t="str">
        <f>IF(_tag_month_day!Y348="","",_tag_month_day!Y348)</f>
        <v/>
      </c>
      <c r="BY352" s="541">
        <f ca="1" t="shared" si="1995"/>
        <v>43631.5416666658</v>
      </c>
      <c r="BZ352" s="542"/>
      <c r="CA352" s="543" t="str">
        <f>IF(_jhy2_month_day!A348="","",_jhy2_month_day!A348)</f>
        <v/>
      </c>
      <c r="CB352" s="464" t="str">
        <f>IF(_jhy2_month_day!B348="","",_jhy2_month_day!B348)</f>
        <v/>
      </c>
      <c r="CC352" s="464" t="str">
        <f>IF(_jhy2_month_day!C348="","",_jhy2_month_day!C348)</f>
        <v/>
      </c>
      <c r="CD352" s="464" t="str">
        <f>IF(_jhy2_month_day!D348="","",_jhy2_month_day!D348)</f>
        <v/>
      </c>
      <c r="CE352" s="464" t="str">
        <f>IF(_jhy2_month_day!E348="","",_jhy2_month_day!E348)</f>
        <v/>
      </c>
      <c r="CF352" s="464" t="str">
        <f>IF(_jhy2_month_day!F348="","",_jhy2_month_day!F348)</f>
        <v/>
      </c>
      <c r="CG352" s="464" t="str">
        <f>IF(_jhy2_month_day!G348="","",_jhy2_month_day!G348)</f>
        <v/>
      </c>
      <c r="CH352" s="464" t="str">
        <f>IF(_jhy2_month_day!H348="","",_jhy2_month_day!H348)</f>
        <v/>
      </c>
      <c r="CI352" s="464" t="str">
        <f>IF(_jhy2_month_day!I348="","",_jhy2_month_day!I348)</f>
        <v/>
      </c>
      <c r="CJ352" s="464" t="str">
        <f>IF(_jhy2_month_day!J348="","",_jhy2_month_day!J348)</f>
        <v/>
      </c>
      <c r="CK352" s="464" t="str">
        <f>IF(_jhy2_month_day!K348="","",_jhy2_month_day!K348)</f>
        <v/>
      </c>
      <c r="CL352" s="562" t="str">
        <f>IF(_jhy2_month_day!L348="","",_jhy2_month_day!L348)</f>
        <v/>
      </c>
      <c r="CM352" s="562" t="str">
        <f>IF(_jhy2_month_day!M348="","",_jhy2_month_day!M348)</f>
        <v/>
      </c>
      <c r="CN352" s="562" t="str">
        <f>IF(_jhy2_month_day!N348="","",_jhy2_month_day!N348)</f>
        <v/>
      </c>
      <c r="CO352" s="562" t="str">
        <f>IF(_jhy2_month_day!O348="","",_jhy2_month_day!O348)</f>
        <v/>
      </c>
      <c r="CP352" s="562" t="str">
        <f>IF(_jhy2_month_day!P348="","",_jhy2_month_day!P348)</f>
        <v/>
      </c>
      <c r="CQ352" s="562" t="str">
        <f>IF(_jhy2_month_day!Q348="","",_jhy2_month_day!Q348)</f>
        <v/>
      </c>
      <c r="CR352" s="563" t="str">
        <f>IF(_jhy2_month_day!R348="","",_jhy2_month_day!R348)</f>
        <v/>
      </c>
      <c r="CS352" s="576" t="str">
        <f>IF(_jhy2_month_day!S348="","",_jhy2_month_day!S348)</f>
        <v/>
      </c>
      <c r="CT352" s="562" t="str">
        <f>IF(_jhy2_month_day!T348="","",_jhy2_month_day!T348)</f>
        <v/>
      </c>
      <c r="CU352" s="577" t="e">
        <f t="shared" si="1943"/>
        <v>#VALUE!</v>
      </c>
      <c r="CV352" s="198" t="e">
        <f t="shared" si="1944"/>
        <v>#VALUE!</v>
      </c>
      <c r="CW352" s="192" t="e">
        <f t="shared" si="1945"/>
        <v>#VALUE!</v>
      </c>
      <c r="CX352" s="192" t="e">
        <f t="shared" si="1946"/>
        <v>#VALUE!</v>
      </c>
      <c r="CY352" s="202" t="e">
        <f t="shared" si="1947"/>
        <v>#VALUE!</v>
      </c>
      <c r="CZ352" s="192" t="e">
        <f t="shared" ref="CZ352:DI352" si="2139">$AJ352*EF352</f>
        <v>#VALUE!</v>
      </c>
      <c r="DA352" s="192" t="e">
        <f t="shared" si="2139"/>
        <v>#VALUE!</v>
      </c>
      <c r="DB352" s="192" t="e">
        <f t="shared" si="2139"/>
        <v>#VALUE!</v>
      </c>
      <c r="DC352" s="192" t="e">
        <f t="shared" si="2139"/>
        <v>#VALUE!</v>
      </c>
      <c r="DD352" s="192" t="e">
        <f t="shared" si="2139"/>
        <v>#VALUE!</v>
      </c>
      <c r="DE352" s="192" t="e">
        <f t="shared" si="2139"/>
        <v>#VALUE!</v>
      </c>
      <c r="DF352" s="192" t="e">
        <f t="shared" si="2139"/>
        <v>#VALUE!</v>
      </c>
      <c r="DG352" s="192" t="e">
        <f t="shared" si="2139"/>
        <v>#VALUE!</v>
      </c>
      <c r="DH352" s="192" t="e">
        <f t="shared" si="2139"/>
        <v>#VALUE!</v>
      </c>
      <c r="DI352" s="192" t="e">
        <f t="shared" si="2139"/>
        <v>#VALUE!</v>
      </c>
      <c r="DJ352" s="192" t="e">
        <f t="shared" si="1949"/>
        <v>#VALUE!</v>
      </c>
      <c r="DK352" s="192" t="e">
        <f t="shared" si="1950"/>
        <v>#VALUE!</v>
      </c>
      <c r="DL352" s="192" t="e">
        <f t="shared" si="1951"/>
        <v>#VALUE!</v>
      </c>
      <c r="DM352" s="192" t="e">
        <f t="shared" si="1952"/>
        <v>#VALUE!</v>
      </c>
      <c r="DN352" s="192" t="e">
        <f t="shared" si="1953"/>
        <v>#VALUE!</v>
      </c>
      <c r="DO352" s="192" t="e">
        <f t="shared" si="1954"/>
        <v>#VALUE!</v>
      </c>
      <c r="DP352" s="192" t="e">
        <f t="shared" si="1955"/>
        <v>#VALUE!</v>
      </c>
      <c r="DQ352" s="192" t="e">
        <f t="shared" si="1956"/>
        <v>#VALUE!</v>
      </c>
      <c r="DR352" s="192" t="e">
        <f t="shared" si="1957"/>
        <v>#VALUE!</v>
      </c>
      <c r="DS352" s="192" t="e">
        <f t="shared" si="1958"/>
        <v>#VALUE!</v>
      </c>
      <c r="DT352" s="192" t="e">
        <f t="shared" si="1959"/>
        <v>#VALUE!</v>
      </c>
      <c r="DU352" s="192" t="e">
        <f t="shared" si="1960"/>
        <v>#VALUE!</v>
      </c>
      <c r="DV352" s="198" t="e">
        <f t="shared" si="1961"/>
        <v>#VALUE!</v>
      </c>
      <c r="DW352" s="198" t="e">
        <f t="shared" si="1962"/>
        <v>#DIV/0!</v>
      </c>
      <c r="DX352" s="198" t="e">
        <f t="shared" si="1963"/>
        <v>#DIV/0!</v>
      </c>
      <c r="DY352" s="198" t="e">
        <f t="shared" si="1964"/>
        <v>#VALUE!</v>
      </c>
      <c r="DZ352" s="198" t="e">
        <f t="shared" si="1965"/>
        <v>#VALUE!</v>
      </c>
      <c r="EA352" s="198" t="e">
        <f t="shared" si="1966"/>
        <v>#VALUE!</v>
      </c>
      <c r="EB352" s="198" t="e">
        <f t="shared" si="1967"/>
        <v>#VALUE!</v>
      </c>
      <c r="EC352" s="198" t="e">
        <f t="shared" si="1968"/>
        <v>#DIV/0!</v>
      </c>
      <c r="ED352" s="198" t="e">
        <f t="shared" si="1969"/>
        <v>#VALUE!</v>
      </c>
      <c r="EE352" s="198" t="e">
        <f t="shared" si="1970"/>
        <v>#VALUE!</v>
      </c>
      <c r="EF352" s="198" t="e">
        <f t="shared" ref="EF352:EO352" si="2140">DV352/SUM($DV352:$EE352)</f>
        <v>#VALUE!</v>
      </c>
      <c r="EG352" s="198" t="e">
        <f t="shared" si="2140"/>
        <v>#DIV/0!</v>
      </c>
      <c r="EH352" s="198" t="e">
        <f t="shared" si="2140"/>
        <v>#DIV/0!</v>
      </c>
      <c r="EI352" s="198" t="e">
        <f t="shared" si="2140"/>
        <v>#VALUE!</v>
      </c>
      <c r="EJ352" s="198" t="e">
        <f t="shared" si="2140"/>
        <v>#VALUE!</v>
      </c>
      <c r="EK352" s="198" t="e">
        <f t="shared" si="2140"/>
        <v>#VALUE!</v>
      </c>
      <c r="EL352" s="198" t="e">
        <f t="shared" si="2140"/>
        <v>#VALUE!</v>
      </c>
      <c r="EM352" s="198" t="e">
        <f t="shared" si="2140"/>
        <v>#DIV/0!</v>
      </c>
      <c r="EN352" s="198" t="e">
        <f t="shared" si="2140"/>
        <v>#VALUE!</v>
      </c>
      <c r="EO352" s="198" t="e">
        <f t="shared" si="2140"/>
        <v>#VALUE!</v>
      </c>
      <c r="EP352" s="511">
        <f t="shared" ref="EP352:EW352" si="2141">EP351</f>
        <v>0.08</v>
      </c>
      <c r="EQ352" s="511">
        <f t="shared" si="2141"/>
        <v>0.015</v>
      </c>
      <c r="ER352" s="511">
        <f t="shared" si="2141"/>
        <v>0.015</v>
      </c>
      <c r="ES352" s="511">
        <f t="shared" si="2141"/>
        <v>0.015</v>
      </c>
      <c r="ET352" s="511">
        <f t="shared" si="2141"/>
        <v>0.015</v>
      </c>
      <c r="EU352" s="511">
        <f t="shared" si="2141"/>
        <v>0.09</v>
      </c>
      <c r="EV352" s="511">
        <f t="shared" si="2141"/>
        <v>0.09</v>
      </c>
      <c r="EW352" s="511">
        <f t="shared" si="2141"/>
        <v>0.09</v>
      </c>
      <c r="EX352" s="420" t="str">
        <f>IF(_tag_month_day!AS348="","",_tag_month_day!AS348/100)</f>
        <v/>
      </c>
      <c r="EY352" s="420" t="str">
        <f>IF(_tag_month_day!AT348="","",_tag_month_day!AT348/100)</f>
        <v/>
      </c>
      <c r="EZ352" s="420" t="str">
        <f>IF(_tag_month_day!AU348="","",_tag_month_day!AU348/100)</f>
        <v/>
      </c>
      <c r="FA352" s="420" t="str">
        <f>IF(_tag_month_day!AV348="","",_tag_month_day!AV348/100)</f>
        <v/>
      </c>
      <c r="FB352" s="420" t="str">
        <f>IF(_tag_month_day!AW348="","",_tag_month_day!AW348/100)</f>
        <v/>
      </c>
      <c r="FC352" s="420" t="str">
        <f>IF(_tag_month_day!AX348="","",_tag_month_day!AX348/100)</f>
        <v/>
      </c>
      <c r="FD352" s="510">
        <f t="shared" si="1999"/>
        <v>0.33</v>
      </c>
      <c r="FE352" s="510">
        <f t="shared" si="2000"/>
        <v>0.19</v>
      </c>
      <c r="FF352" s="510">
        <f t="shared" si="2001"/>
        <v>0.003</v>
      </c>
      <c r="FG352" s="510">
        <f t="shared" si="2002"/>
        <v>0</v>
      </c>
      <c r="FH352" s="603">
        <f t="shared" si="2003"/>
        <v>0.0001</v>
      </c>
      <c r="FI352" s="510">
        <f t="shared" ref="FI352:FR352" si="2142">FI351</f>
        <v>0.41</v>
      </c>
      <c r="FJ352" s="510">
        <f t="shared" si="2142"/>
        <v>0.11</v>
      </c>
      <c r="FK352" s="510">
        <f t="shared" si="2142"/>
        <v>0.015</v>
      </c>
      <c r="FL352" s="510">
        <f t="shared" si="2142"/>
        <v>0</v>
      </c>
      <c r="FM352" s="603">
        <f t="shared" si="2142"/>
        <v>0.0001</v>
      </c>
      <c r="FN352" s="510" t="str">
        <f>IF(_tag_month_day!AY348="","",_tag_month_day!AY348/100)</f>
        <v/>
      </c>
      <c r="FO352" s="510" t="str">
        <f>IF(_tag_month_day!AZ348="","",_tag_month_day!AZ348/100)</f>
        <v/>
      </c>
      <c r="FP352" s="510" t="str">
        <f>IF(_tag_month_day!BA348="","",_tag_month_day!BA348/100)</f>
        <v/>
      </c>
      <c r="FQ352" s="510" t="str">
        <f>IF(_tag_month_day!BB348="","",_tag_month_day!BB348/100)</f>
        <v/>
      </c>
      <c r="FR352" s="603" t="str">
        <f>IF(_tag_month_day!BC348="","",_tag_month_day!BC348/100)</f>
        <v/>
      </c>
      <c r="FS352" s="510" t="str">
        <f>IF(_tag_month_day!BD348="","",_tag_month_day!BD348/100)</f>
        <v/>
      </c>
      <c r="FT352" s="510" t="str">
        <f>IF(_tag_month_day!BE348="","",_tag_month_day!BE348/100)</f>
        <v/>
      </c>
      <c r="FU352" s="510" t="str">
        <f>IF(_tag_month_day!BF348="","",_tag_month_day!BF348/100)</f>
        <v/>
      </c>
      <c r="FV352" s="510" t="str">
        <f>IF(_tag_month_day!BG348="","",_tag_month_day!BG348/100)</f>
        <v/>
      </c>
      <c r="FW352" s="603" t="str">
        <f>IF(_tag_month_day!BH348="","",_tag_month_day!BH348/100)</f>
        <v/>
      </c>
      <c r="FX352" s="510" t="str">
        <f>IF(_tag_month_day!BI348="","",_tag_month_day!BI348/100)</f>
        <v/>
      </c>
      <c r="FY352" s="510" t="str">
        <f>IF(_tag_month_day!BJ348="","",_tag_month_day!BJ348/100)</f>
        <v/>
      </c>
      <c r="FZ352" s="605" t="str">
        <f>IF(_tag_month_day!BK348="","",_tag_month_day!BK348/100)</f>
        <v/>
      </c>
      <c r="GA352" s="510" t="str">
        <f>IF(_tag_month_day!BL348="","",_tag_month_day!BL348/100)</f>
        <v/>
      </c>
      <c r="GB352" s="603" t="str">
        <f>IF(_tag_month_day!BM348="","",_tag_month_day!BM348/100)</f>
        <v/>
      </c>
      <c r="GC352" s="420" t="str">
        <f>IF(_tag_month_day!BN348="","",_tag_month_day!BN348/100)</f>
        <v/>
      </c>
      <c r="GD352" s="420" t="str">
        <f>IF(_tag_month_day!BO348="","",_tag_month_day!BO348/100)</f>
        <v/>
      </c>
      <c r="GE352" s="420" t="str">
        <f>IF(_tag_month_day!BP348="","",_tag_month_day!BP348/100)</f>
        <v/>
      </c>
      <c r="GF352" s="420" t="str">
        <f>IF(_tag_month_day!BQ348="","",_tag_month_day!BQ348/100)</f>
        <v/>
      </c>
      <c r="GG352" s="420" t="str">
        <f>IF(_tag_month_day!BR348="","",_tag_month_day!BR348/100)</f>
        <v/>
      </c>
      <c r="GH352" s="420" t="str">
        <f>IF(_tag_month_day!BS348="","",_tag_month_day!BS348/100)</f>
        <v/>
      </c>
      <c r="GI352" s="603" t="str">
        <f>IF(_tag_month_day!BT348="","",_tag_month_day!BT348/100)</f>
        <v/>
      </c>
      <c r="GJ352" s="612" t="str">
        <f>IF(_tag_month_day!BU348="","",_tag_month_day!BU348/100)</f>
        <v/>
      </c>
      <c r="GK352" s="620" t="str">
        <f>IF(_tag_month_day!BV348="",IF(_rlcf_month_day!A$2="","",_rlcf_month_day!A$2/100),_tag_month_day!BV348/100)</f>
        <v/>
      </c>
      <c r="GL352" s="620" t="str">
        <f>IF(_tag_month_day!BW348="",IF(_rlcf_month_day!B$2="","",_rlcf_month_day!B$2/100),_tag_month_day!BW348/100)</f>
        <v/>
      </c>
      <c r="GM352" s="621" t="str">
        <f>IF(_tag_month_day!BX348="",IF(_rlcf_month_day!C$2="","",_rlcf_month_day!C$2/100),_tag_month_day!BX348/100)</f>
        <v/>
      </c>
      <c r="GN352" s="620" t="str">
        <f>IF(_tag_month_day!BV348="",IF(_rlcf_month_day!A$2="","",_rlcf_month_day!A$2/100),_tag_month_day!BV348/100)</f>
        <v/>
      </c>
      <c r="GO352" s="620" t="str">
        <f>IF(_tag_month_day!BW348="",IF(_rlcf_month_day!B$2="","",_rlcf_month_day!B$2/100),_tag_month_day!BW348/100)</f>
        <v/>
      </c>
      <c r="GP352" s="620" t="str">
        <f>IF(_tag_month_day!CD348="",IF(_rlcf_month_day!E$2="","",_rlcf_month_day!E$2/100),_tag_month_day!CD348/100)</f>
        <v/>
      </c>
      <c r="GQ352" s="620" t="str">
        <f>IF(_tag_month_day!CE348="",IF(_rlcf_month_day!F$2="","",_rlcf_month_day!F$2/100),_tag_month_day!CE348/100)</f>
        <v/>
      </c>
      <c r="GR352" s="621" t="str">
        <f>IF(_tag_month_day!CF348="",IF(_rlcf_month_day!G$2="","",_rlcf_month_day!G$2/100),_tag_month_day!CF348/100)</f>
        <v/>
      </c>
      <c r="GS352" s="626">
        <f t="shared" ref="GS352:HH352" si="2143">GS351</f>
        <v>0.953</v>
      </c>
      <c r="GT352" s="626">
        <f t="shared" si="2143"/>
        <v>0.55</v>
      </c>
      <c r="GU352" s="626">
        <f t="shared" si="2143"/>
        <v>0.55</v>
      </c>
      <c r="GV352" s="626">
        <f t="shared" si="2143"/>
        <v>0.55</v>
      </c>
      <c r="GW352" s="626">
        <f t="shared" si="2143"/>
        <v>0.5</v>
      </c>
      <c r="GX352" s="626">
        <f t="shared" si="2143"/>
        <v>0.935</v>
      </c>
      <c r="GY352" s="626">
        <f t="shared" si="2143"/>
        <v>0.15</v>
      </c>
      <c r="GZ352" s="626">
        <f t="shared" si="2143"/>
        <v>1</v>
      </c>
      <c r="HA352" s="632">
        <f t="shared" si="2143"/>
        <v>0.047</v>
      </c>
      <c r="HB352" s="632">
        <f t="shared" si="2143"/>
        <v>0.45</v>
      </c>
      <c r="HC352" s="632">
        <f t="shared" si="2143"/>
        <v>0.45</v>
      </c>
      <c r="HD352" s="632">
        <f t="shared" si="2143"/>
        <v>0.45</v>
      </c>
      <c r="HE352" s="632">
        <f t="shared" si="2143"/>
        <v>0.5</v>
      </c>
      <c r="HF352" s="632">
        <f t="shared" si="2143"/>
        <v>0.065</v>
      </c>
      <c r="HG352" s="632">
        <f t="shared" si="2143"/>
        <v>0.85</v>
      </c>
      <c r="HH352" s="632">
        <f t="shared" si="2143"/>
        <v>0</v>
      </c>
      <c r="HI352" s="68">
        <f t="shared" si="1975"/>
        <v>0</v>
      </c>
      <c r="HJ352" s="68" t="e">
        <f t="shared" si="2006"/>
        <v>#VALUE!</v>
      </c>
      <c r="HK352" s="202">
        <f t="shared" si="2007"/>
        <v>0.85</v>
      </c>
      <c r="HL352" s="464">
        <f t="shared" si="2008"/>
        <v>550000</v>
      </c>
      <c r="HM352" s="464">
        <f t="shared" si="2009"/>
        <v>480000</v>
      </c>
      <c r="HN352" s="192" t="e">
        <f t="shared" si="1976"/>
        <v>#VALUE!</v>
      </c>
      <c r="HO352" s="192" t="e">
        <f>HN352*HK352*$HO$2/HL352*1000000</f>
        <v>#VALUE!</v>
      </c>
      <c r="HP352" s="192" t="e">
        <f>HN352*HK352*$HP$2/HM352*1000000</f>
        <v>#VALUE!</v>
      </c>
    </row>
    <row r="353" customFormat="1" spans="1:224">
      <c r="A353" s="381">
        <v>348</v>
      </c>
      <c r="B353" s="54">
        <f ca="1" t="shared" si="2010"/>
        <v>43631</v>
      </c>
      <c r="C353" s="57">
        <f t="shared" si="2011"/>
        <v>0.0416666666666667</v>
      </c>
      <c r="D353" s="68" t="str">
        <f ca="1" t="shared" si="1977"/>
        <v>白班</v>
      </c>
      <c r="E353" s="68" t="str">
        <f ca="1" t="shared" si="1978"/>
        <v>丁</v>
      </c>
      <c r="F353" s="68">
        <f ca="1">SUMPRODUCT((成本日报!$A$3:$A$95=计划!B353)*(成本日报!$B$3:$B$95=计划!$D353),成本日报!$C$3:$C$95)</f>
        <v>4</v>
      </c>
      <c r="G353" s="382">
        <f ca="1" t="shared" si="2012"/>
        <v>43631.4583333325</v>
      </c>
      <c r="H353" s="382">
        <f ca="1" t="shared" si="1979"/>
        <v>43631.4652777769</v>
      </c>
      <c r="I353" s="382">
        <f ca="1" t="shared" si="1980"/>
        <v>43631.4708333325</v>
      </c>
      <c r="J353" s="382">
        <f ca="1" t="shared" si="1981"/>
        <v>43631.4999999992</v>
      </c>
      <c r="K353" s="382">
        <f ca="1" t="shared" si="1982"/>
        <v>43631.5624999992</v>
      </c>
      <c r="L353" s="382">
        <f ca="1" t="shared" si="1983"/>
        <v>43631.5833333325</v>
      </c>
      <c r="M353" s="398" t="str">
        <f>IF(_tag_month_day!A349="","",_tag_month_day!A349)</f>
        <v/>
      </c>
      <c r="N353" s="398" t="str">
        <f>IF(_tag_month_day!B349="","",_tag_month_day!B349)</f>
        <v/>
      </c>
      <c r="O353" s="399" t="e">
        <f t="shared" si="1984"/>
        <v>#VALUE!</v>
      </c>
      <c r="P353" s="398" t="str">
        <f>IF(_tag_month_day!C349="","",_tag_month_day!C349)</f>
        <v/>
      </c>
      <c r="Q353" s="398" t="str">
        <f>IF(_tag_month_day!D349="","",_tag_month_day!D349)</f>
        <v/>
      </c>
      <c r="R353" s="416">
        <f>IF(_tag_month_day!CB349="",R352,_tag_month_day!CB349/100)</f>
        <v>0.07</v>
      </c>
      <c r="S353" s="417" t="str">
        <f>IF(_tag_month_day!E349="","",_tag_month_day!E349)</f>
        <v/>
      </c>
      <c r="T353" s="417" t="str">
        <f>IF(_tag_month_day!F349="","",_tag_month_day!F349)</f>
        <v/>
      </c>
      <c r="U353" s="418" t="e">
        <f t="shared" si="1938"/>
        <v>#VALUE!</v>
      </c>
      <c r="V353" s="53" t="e">
        <f t="shared" si="1939"/>
        <v>#VALUE!</v>
      </c>
      <c r="W353" s="419" t="str">
        <f>IF(_jhy_month_day!A349="","",_jhy_month_day!A349)</f>
        <v/>
      </c>
      <c r="X353" s="420" t="str">
        <f>IF(_jhy_month_day!B349="","",_jhy_month_day!B349/100)</f>
        <v/>
      </c>
      <c r="Y353" s="420" t="str">
        <f>IF(_jhy_month_day!C349="","",_jhy_month_day!C349/100)</f>
        <v/>
      </c>
      <c r="Z353" s="439">
        <f t="shared" si="2028"/>
        <v>87</v>
      </c>
      <c r="AA353" s="440" t="str">
        <f>IF(_tag_month_day!G349="","",_tag_month_day!G349/100)</f>
        <v/>
      </c>
      <c r="AB353" s="440" t="str">
        <f>IF(_tag_month_day!H349="","",_tag_month_day!H349/100)</f>
        <v/>
      </c>
      <c r="AC353" s="193">
        <f t="shared" si="1985"/>
        <v>1.59963432013121</v>
      </c>
      <c r="AD353" s="441" t="str">
        <f t="shared" si="1986"/>
        <v/>
      </c>
      <c r="AE353" s="442" t="str">
        <f t="shared" si="1987"/>
        <v/>
      </c>
      <c r="AF353" s="443">
        <v>1</v>
      </c>
      <c r="AG353" s="68" t="str">
        <f>IF(_duihao_month_day!A349="","",_duihao_month_day!A349)</f>
        <v/>
      </c>
      <c r="AH353" s="463">
        <f>IF(_gyk_month_day!B349="",AH352,_gyk_month_day!B349)</f>
        <v>820</v>
      </c>
      <c r="AI353" s="464"/>
      <c r="AJ353" s="68" t="str">
        <f>IF(_tag_month_day!I349="","",_tag_month_day!I349)</f>
        <v/>
      </c>
      <c r="AK353" s="465" t="str">
        <f>IF(_tzyy_month_day!A349="","",_tzyy_month_day!A349)</f>
        <v/>
      </c>
      <c r="AL353" s="465" t="str">
        <f>IF(_tzyy_month_day!B349="","",_tzyy_month_day!B349)</f>
        <v/>
      </c>
      <c r="AM353" s="465" t="str">
        <f>IF(_tzyy_month_day!C349="","",_tzyy_month_day!C349)</f>
        <v/>
      </c>
      <c r="AN353" s="466" t="str">
        <f>IF(_tag_month_day!CG349="","",_tag_month_day!CG349)</f>
        <v/>
      </c>
      <c r="AO353" s="466" t="str">
        <f>IF(_tag_month_day!CH349="","",_tag_month_day!CH349)</f>
        <v/>
      </c>
      <c r="AP353" s="486" t="e">
        <f t="shared" si="1988"/>
        <v>#VALUE!</v>
      </c>
      <c r="AQ353" s="487" t="str">
        <f>IF(_tag_month_day!J349="","",_tag_month_day!J349/100)</f>
        <v/>
      </c>
      <c r="AR353" s="488">
        <f t="shared" si="1989"/>
        <v>1.3</v>
      </c>
      <c r="AS353" s="489" t="e">
        <f t="shared" si="1940"/>
        <v>#VALUE!</v>
      </c>
      <c r="AT353" s="489">
        <f t="shared" si="1990"/>
        <v>0</v>
      </c>
      <c r="AU353" s="490" t="str">
        <f>IF(_tag_month_day!K349="","",_tag_month_day!K349)</f>
        <v/>
      </c>
      <c r="AV353" s="491" t="str">
        <f>IF(_tag_month_day!L349="","",_tag_month_day!L349/100)</f>
        <v/>
      </c>
      <c r="AW353" s="420">
        <f t="shared" si="1912"/>
        <v>0</v>
      </c>
      <c r="AX353" s="420">
        <f t="shared" si="1991"/>
        <v>0</v>
      </c>
      <c r="AY353" s="420" t="str">
        <f>IF(_tag_month_day!M349="","",_tag_month_day!M349/100)</f>
        <v/>
      </c>
      <c r="AZ353" s="420" t="str">
        <f>IF(_tag_month_day!N349="","",_tag_month_day!N349/100)</f>
        <v/>
      </c>
      <c r="BA353" s="420" t="str">
        <f>IF(_tag_month_day!O349="","",_tag_month_day!O349/100)</f>
        <v/>
      </c>
      <c r="BB353" s="496" t="str">
        <f>IF(_tag_month_day!P349="","",_tag_month_day!P349/100)</f>
        <v/>
      </c>
      <c r="BC353" s="496">
        <f t="shared" si="1992"/>
        <v>0</v>
      </c>
      <c r="BD353" s="496" t="str">
        <f>IF(_tag_month_day!Q349="","",_tag_month_day!Q349/100)</f>
        <v/>
      </c>
      <c r="BE353" s="510" t="str">
        <f>IF(_tag_month_day!R349="","",_tag_month_day!R349/100)</f>
        <v/>
      </c>
      <c r="BF353" s="413" t="str">
        <f>IF(_tag_month_day!CC349="","",_tag_month_day!CC349/100)</f>
        <v/>
      </c>
      <c r="BG353" s="511" t="e">
        <f t="shared" si="1941"/>
        <v>#VALUE!</v>
      </c>
      <c r="BH353" s="198">
        <f t="shared" si="1942"/>
        <v>0</v>
      </c>
      <c r="BI353" s="512" t="e">
        <f>IF(CX353=0,BI352,(DK353*查询!$R$5+DL353*查询!$Q$5+DM353*查询!$N$5+DN353*查询!$O$5+DO353*查询!$P$5)*AF353/CX353)</f>
        <v>#VALUE!</v>
      </c>
      <c r="BJ353" s="512" t="e">
        <f>IF(CX353=0,BJ352,(DP353*查询!$S$5+DQ353*查询!$T$5+DR353*查询!$U$5)*AF353/CX353)</f>
        <v>#VALUE!</v>
      </c>
      <c r="BK353" s="512">
        <f t="shared" si="1993"/>
        <v>1</v>
      </c>
      <c r="BL353" s="513" t="str">
        <f>IF(_cfyc_month_day!A349="","",_cfyc_month_day!A349)</f>
        <v/>
      </c>
      <c r="BM353" s="513" t="str">
        <f>IF(_cfyc_month_day!B349="","",_cfyc_month_day!B349)</f>
        <v/>
      </c>
      <c r="BN353" s="513" t="str">
        <f>IF(_cfyc_month_day!C349="","",_cfyc_month_day!C349)</f>
        <v/>
      </c>
      <c r="BO353" s="522" t="str">
        <f>IF(_cfyc_month_day!D349="","",_cfyc_month_day!D349)</f>
        <v/>
      </c>
      <c r="BP353" s="522" t="str">
        <f>IF(_cfyc_month_day!E349="","",_cfyc_month_day!E349)</f>
        <v/>
      </c>
      <c r="BQ353" s="522" t="str">
        <f>IF(_cfyc_month_day!F349="","",_cfyc_month_day!F349)</f>
        <v/>
      </c>
      <c r="BR353" s="513" t="str">
        <f>IF(_tag_month_day!T349="","",_tag_month_day!T349)</f>
        <v/>
      </c>
      <c r="BS353" s="513" t="str">
        <f>IF(_tag_month_day!U349="","",_tag_month_day!U349)</f>
        <v/>
      </c>
      <c r="BT353" s="523" t="str">
        <f t="shared" si="1994"/>
        <v/>
      </c>
      <c r="BU353" s="223" t="str">
        <f>IF(_tag_month_day!V349="","",_tag_month_day!V349)</f>
        <v/>
      </c>
      <c r="BV353" s="206" t="str">
        <f>IF(_tag_month_day!W349="","",_tag_month_day!W349)</f>
        <v/>
      </c>
      <c r="BW353" s="540" t="str">
        <f>IF(_tag_month_day!X349="","",_tag_month_day!X349)</f>
        <v/>
      </c>
      <c r="BX353" s="540" t="str">
        <f>IF(_tag_month_day!Y349="","",_tag_month_day!Y349)</f>
        <v/>
      </c>
      <c r="BY353" s="541">
        <f ca="1" t="shared" si="1995"/>
        <v>43631.5833333325</v>
      </c>
      <c r="BZ353" s="542"/>
      <c r="CA353" s="543" t="str">
        <f>IF(_jhy2_month_day!A349="","",_jhy2_month_day!A349)</f>
        <v/>
      </c>
      <c r="CB353" s="464" t="str">
        <f>IF(_jhy2_month_day!B349="","",_jhy2_month_day!B349)</f>
        <v/>
      </c>
      <c r="CC353" s="464" t="str">
        <f>IF(_jhy2_month_day!C349="","",_jhy2_month_day!C349)</f>
        <v/>
      </c>
      <c r="CD353" s="464" t="str">
        <f>IF(_jhy2_month_day!D349="","",_jhy2_month_day!D349)</f>
        <v/>
      </c>
      <c r="CE353" s="464" t="str">
        <f>IF(_jhy2_month_day!E349="","",_jhy2_month_day!E349)</f>
        <v/>
      </c>
      <c r="CF353" s="464" t="str">
        <f>IF(_jhy2_month_day!F349="","",_jhy2_month_day!F349)</f>
        <v/>
      </c>
      <c r="CG353" s="464" t="str">
        <f>IF(_jhy2_month_day!G349="","",_jhy2_month_day!G349)</f>
        <v/>
      </c>
      <c r="CH353" s="464" t="str">
        <f>IF(_jhy2_month_day!H349="","",_jhy2_month_day!H349)</f>
        <v/>
      </c>
      <c r="CI353" s="464" t="str">
        <f>IF(_jhy2_month_day!I349="","",_jhy2_month_day!I349)</f>
        <v/>
      </c>
      <c r="CJ353" s="464" t="str">
        <f>IF(_jhy2_month_day!J349="","",_jhy2_month_day!J349)</f>
        <v/>
      </c>
      <c r="CK353" s="464" t="str">
        <f>IF(_jhy2_month_day!K349="","",_jhy2_month_day!K349)</f>
        <v/>
      </c>
      <c r="CL353" s="562" t="str">
        <f>IF(_jhy2_month_day!L349="","",_jhy2_month_day!L349)</f>
        <v/>
      </c>
      <c r="CM353" s="562" t="str">
        <f>IF(_jhy2_month_day!M349="","",_jhy2_month_day!M349)</f>
        <v/>
      </c>
      <c r="CN353" s="562" t="str">
        <f>IF(_jhy2_month_day!N349="","",_jhy2_month_day!N349)</f>
        <v/>
      </c>
      <c r="CO353" s="562" t="str">
        <f>IF(_jhy2_month_day!O349="","",_jhy2_month_day!O349)</f>
        <v/>
      </c>
      <c r="CP353" s="562" t="str">
        <f>IF(_jhy2_month_day!P349="","",_jhy2_month_day!P349)</f>
        <v/>
      </c>
      <c r="CQ353" s="562" t="str">
        <f>IF(_jhy2_month_day!Q349="","",_jhy2_month_day!Q349)</f>
        <v/>
      </c>
      <c r="CR353" s="563" t="str">
        <f>IF(_jhy2_month_day!R349="","",_jhy2_month_day!R349)</f>
        <v/>
      </c>
      <c r="CS353" s="576" t="str">
        <f>IF(_jhy2_month_day!S349="","",_jhy2_month_day!S349)</f>
        <v/>
      </c>
      <c r="CT353" s="562" t="str">
        <f>IF(_jhy2_month_day!T349="","",_jhy2_month_day!T349)</f>
        <v/>
      </c>
      <c r="CU353" s="577" t="e">
        <f t="shared" si="1943"/>
        <v>#VALUE!</v>
      </c>
      <c r="CV353" s="198" t="e">
        <f t="shared" si="1944"/>
        <v>#VALUE!</v>
      </c>
      <c r="CW353" s="192" t="e">
        <f t="shared" si="1945"/>
        <v>#VALUE!</v>
      </c>
      <c r="CX353" s="192" t="e">
        <f t="shared" si="1946"/>
        <v>#VALUE!</v>
      </c>
      <c r="CY353" s="202" t="e">
        <f t="shared" si="1947"/>
        <v>#VALUE!</v>
      </c>
      <c r="CZ353" s="192" t="e">
        <f t="shared" ref="CZ353:DI353" si="2144">$AJ353*EF353</f>
        <v>#VALUE!</v>
      </c>
      <c r="DA353" s="192" t="e">
        <f t="shared" si="2144"/>
        <v>#VALUE!</v>
      </c>
      <c r="DB353" s="192" t="e">
        <f t="shared" si="2144"/>
        <v>#VALUE!</v>
      </c>
      <c r="DC353" s="192" t="e">
        <f t="shared" si="2144"/>
        <v>#VALUE!</v>
      </c>
      <c r="DD353" s="192" t="e">
        <f t="shared" si="2144"/>
        <v>#VALUE!</v>
      </c>
      <c r="DE353" s="192" t="e">
        <f t="shared" si="2144"/>
        <v>#VALUE!</v>
      </c>
      <c r="DF353" s="192" t="e">
        <f t="shared" si="2144"/>
        <v>#VALUE!</v>
      </c>
      <c r="DG353" s="192" t="e">
        <f t="shared" si="2144"/>
        <v>#VALUE!</v>
      </c>
      <c r="DH353" s="192" t="e">
        <f t="shared" si="2144"/>
        <v>#VALUE!</v>
      </c>
      <c r="DI353" s="192" t="e">
        <f t="shared" si="2144"/>
        <v>#VALUE!</v>
      </c>
      <c r="DJ353" s="192" t="e">
        <f t="shared" si="1949"/>
        <v>#VALUE!</v>
      </c>
      <c r="DK353" s="192" t="e">
        <f t="shared" si="1950"/>
        <v>#VALUE!</v>
      </c>
      <c r="DL353" s="192" t="e">
        <f t="shared" si="1951"/>
        <v>#VALUE!</v>
      </c>
      <c r="DM353" s="192" t="e">
        <f t="shared" si="1952"/>
        <v>#VALUE!</v>
      </c>
      <c r="DN353" s="192" t="e">
        <f t="shared" si="1953"/>
        <v>#VALUE!</v>
      </c>
      <c r="DO353" s="192" t="e">
        <f t="shared" si="1954"/>
        <v>#VALUE!</v>
      </c>
      <c r="DP353" s="192" t="e">
        <f t="shared" si="1955"/>
        <v>#VALUE!</v>
      </c>
      <c r="DQ353" s="192" t="e">
        <f t="shared" si="1956"/>
        <v>#VALUE!</v>
      </c>
      <c r="DR353" s="192" t="e">
        <f t="shared" si="1957"/>
        <v>#VALUE!</v>
      </c>
      <c r="DS353" s="192" t="e">
        <f t="shared" si="1958"/>
        <v>#VALUE!</v>
      </c>
      <c r="DT353" s="192" t="e">
        <f t="shared" si="1959"/>
        <v>#VALUE!</v>
      </c>
      <c r="DU353" s="192" t="e">
        <f t="shared" si="1960"/>
        <v>#VALUE!</v>
      </c>
      <c r="DV353" s="198" t="e">
        <f t="shared" si="1961"/>
        <v>#VALUE!</v>
      </c>
      <c r="DW353" s="198" t="e">
        <f t="shared" si="1962"/>
        <v>#DIV/0!</v>
      </c>
      <c r="DX353" s="198" t="e">
        <f t="shared" si="1963"/>
        <v>#DIV/0!</v>
      </c>
      <c r="DY353" s="198" t="e">
        <f t="shared" si="1964"/>
        <v>#VALUE!</v>
      </c>
      <c r="DZ353" s="198" t="e">
        <f t="shared" si="1965"/>
        <v>#VALUE!</v>
      </c>
      <c r="EA353" s="198" t="e">
        <f t="shared" si="1966"/>
        <v>#VALUE!</v>
      </c>
      <c r="EB353" s="198" t="e">
        <f t="shared" si="1967"/>
        <v>#VALUE!</v>
      </c>
      <c r="EC353" s="198" t="e">
        <f t="shared" si="1968"/>
        <v>#DIV/0!</v>
      </c>
      <c r="ED353" s="198" t="e">
        <f t="shared" si="1969"/>
        <v>#VALUE!</v>
      </c>
      <c r="EE353" s="198" t="e">
        <f t="shared" si="1970"/>
        <v>#VALUE!</v>
      </c>
      <c r="EF353" s="198" t="e">
        <f t="shared" ref="EF353:EO353" si="2145">DV353/SUM($DV353:$EE353)</f>
        <v>#VALUE!</v>
      </c>
      <c r="EG353" s="198" t="e">
        <f t="shared" si="2145"/>
        <v>#DIV/0!</v>
      </c>
      <c r="EH353" s="198" t="e">
        <f t="shared" si="2145"/>
        <v>#DIV/0!</v>
      </c>
      <c r="EI353" s="198" t="e">
        <f t="shared" si="2145"/>
        <v>#VALUE!</v>
      </c>
      <c r="EJ353" s="198" t="e">
        <f t="shared" si="2145"/>
        <v>#VALUE!</v>
      </c>
      <c r="EK353" s="198" t="e">
        <f t="shared" si="2145"/>
        <v>#VALUE!</v>
      </c>
      <c r="EL353" s="198" t="e">
        <f t="shared" si="2145"/>
        <v>#VALUE!</v>
      </c>
      <c r="EM353" s="198" t="e">
        <f t="shared" si="2145"/>
        <v>#DIV/0!</v>
      </c>
      <c r="EN353" s="198" t="e">
        <f t="shared" si="2145"/>
        <v>#VALUE!</v>
      </c>
      <c r="EO353" s="198" t="e">
        <f t="shared" si="2145"/>
        <v>#VALUE!</v>
      </c>
      <c r="EP353" s="511">
        <f t="shared" ref="EP353:EW353" si="2146">EP352</f>
        <v>0.08</v>
      </c>
      <c r="EQ353" s="511">
        <f t="shared" si="2146"/>
        <v>0.015</v>
      </c>
      <c r="ER353" s="511">
        <f t="shared" si="2146"/>
        <v>0.015</v>
      </c>
      <c r="ES353" s="511">
        <f t="shared" si="2146"/>
        <v>0.015</v>
      </c>
      <c r="ET353" s="511">
        <f t="shared" si="2146"/>
        <v>0.015</v>
      </c>
      <c r="EU353" s="511">
        <f t="shared" si="2146"/>
        <v>0.09</v>
      </c>
      <c r="EV353" s="511">
        <f t="shared" si="2146"/>
        <v>0.09</v>
      </c>
      <c r="EW353" s="511">
        <f t="shared" si="2146"/>
        <v>0.09</v>
      </c>
      <c r="EX353" s="420" t="str">
        <f>IF(_tag_month_day!AS349="","",_tag_month_day!AS349/100)</f>
        <v/>
      </c>
      <c r="EY353" s="420" t="str">
        <f>IF(_tag_month_day!AT349="","",_tag_month_day!AT349/100)</f>
        <v/>
      </c>
      <c r="EZ353" s="420" t="str">
        <f>IF(_tag_month_day!AU349="","",_tag_month_day!AU349/100)</f>
        <v/>
      </c>
      <c r="FA353" s="420" t="str">
        <f>IF(_tag_month_day!AV349="","",_tag_month_day!AV349/100)</f>
        <v/>
      </c>
      <c r="FB353" s="420" t="str">
        <f>IF(_tag_month_day!AW349="","",_tag_month_day!AW349/100)</f>
        <v/>
      </c>
      <c r="FC353" s="420" t="str">
        <f>IF(_tag_month_day!AX349="","",_tag_month_day!AX349/100)</f>
        <v/>
      </c>
      <c r="FD353" s="510">
        <f t="shared" si="1999"/>
        <v>0.33</v>
      </c>
      <c r="FE353" s="510">
        <f t="shared" si="2000"/>
        <v>0.19</v>
      </c>
      <c r="FF353" s="510">
        <f t="shared" si="2001"/>
        <v>0.003</v>
      </c>
      <c r="FG353" s="510">
        <f t="shared" si="2002"/>
        <v>0</v>
      </c>
      <c r="FH353" s="603">
        <f t="shared" si="2003"/>
        <v>0.0001</v>
      </c>
      <c r="FI353" s="510">
        <f t="shared" ref="FI353:FR353" si="2147">FI352</f>
        <v>0.41</v>
      </c>
      <c r="FJ353" s="510">
        <f t="shared" si="2147"/>
        <v>0.11</v>
      </c>
      <c r="FK353" s="510">
        <f t="shared" si="2147"/>
        <v>0.015</v>
      </c>
      <c r="FL353" s="510">
        <f t="shared" si="2147"/>
        <v>0</v>
      </c>
      <c r="FM353" s="603">
        <f t="shared" si="2147"/>
        <v>0.0001</v>
      </c>
      <c r="FN353" s="510" t="str">
        <f>IF(_tag_month_day!AY349="","",_tag_month_day!AY349/100)</f>
        <v/>
      </c>
      <c r="FO353" s="510" t="str">
        <f>IF(_tag_month_day!AZ349="","",_tag_month_day!AZ349/100)</f>
        <v/>
      </c>
      <c r="FP353" s="510" t="str">
        <f>IF(_tag_month_day!BA349="","",_tag_month_day!BA349/100)</f>
        <v/>
      </c>
      <c r="FQ353" s="510" t="str">
        <f>IF(_tag_month_day!BB349="","",_tag_month_day!BB349/100)</f>
        <v/>
      </c>
      <c r="FR353" s="603" t="str">
        <f>IF(_tag_month_day!BC349="","",_tag_month_day!BC349/100)</f>
        <v/>
      </c>
      <c r="FS353" s="510" t="str">
        <f>IF(_tag_month_day!BD349="","",_tag_month_day!BD349/100)</f>
        <v/>
      </c>
      <c r="FT353" s="510" t="str">
        <f>IF(_tag_month_day!BE349="","",_tag_month_day!BE349/100)</f>
        <v/>
      </c>
      <c r="FU353" s="510" t="str">
        <f>IF(_tag_month_day!BF349="","",_tag_month_day!BF349/100)</f>
        <v/>
      </c>
      <c r="FV353" s="510" t="str">
        <f>IF(_tag_month_day!BG349="","",_tag_month_day!BG349/100)</f>
        <v/>
      </c>
      <c r="FW353" s="603" t="str">
        <f>IF(_tag_month_day!BH349="","",_tag_month_day!BH349/100)</f>
        <v/>
      </c>
      <c r="FX353" s="510" t="str">
        <f>IF(_tag_month_day!BI349="","",_tag_month_day!BI349/100)</f>
        <v/>
      </c>
      <c r="FY353" s="510" t="str">
        <f>IF(_tag_month_day!BJ349="","",_tag_month_day!BJ349/100)</f>
        <v/>
      </c>
      <c r="FZ353" s="605" t="str">
        <f>IF(_tag_month_day!BK349="","",_tag_month_day!BK349/100)</f>
        <v/>
      </c>
      <c r="GA353" s="510" t="str">
        <f>IF(_tag_month_day!BL349="","",_tag_month_day!BL349/100)</f>
        <v/>
      </c>
      <c r="GB353" s="603" t="str">
        <f>IF(_tag_month_day!BM349="","",_tag_month_day!BM349/100)</f>
        <v/>
      </c>
      <c r="GC353" s="420" t="str">
        <f>IF(_tag_month_day!BN349="","",_tag_month_day!BN349/100)</f>
        <v/>
      </c>
      <c r="GD353" s="420" t="str">
        <f>IF(_tag_month_day!BO349="","",_tag_month_day!BO349/100)</f>
        <v/>
      </c>
      <c r="GE353" s="420" t="str">
        <f>IF(_tag_month_day!BP349="","",_tag_month_day!BP349/100)</f>
        <v/>
      </c>
      <c r="GF353" s="420" t="str">
        <f>IF(_tag_month_day!BQ349="","",_tag_month_day!BQ349/100)</f>
        <v/>
      </c>
      <c r="GG353" s="420" t="str">
        <f>IF(_tag_month_day!BR349="","",_tag_month_day!BR349/100)</f>
        <v/>
      </c>
      <c r="GH353" s="420" t="str">
        <f>IF(_tag_month_day!BS349="","",_tag_month_day!BS349/100)</f>
        <v/>
      </c>
      <c r="GI353" s="603" t="str">
        <f>IF(_tag_month_day!BT349="","",_tag_month_day!BT349/100)</f>
        <v/>
      </c>
      <c r="GJ353" s="612" t="str">
        <f>IF(_tag_month_day!BU349="","",_tag_month_day!BU349/100)</f>
        <v/>
      </c>
      <c r="GK353" s="620" t="str">
        <f>IF(_tag_month_day!BV349="",IF(_rlcf_month_day!A$2="","",_rlcf_month_day!A$2/100),_tag_month_day!BV349/100)</f>
        <v/>
      </c>
      <c r="GL353" s="620" t="str">
        <f>IF(_tag_month_day!BW349="",IF(_rlcf_month_day!B$2="","",_rlcf_month_day!B$2/100),_tag_month_day!BW349/100)</f>
        <v/>
      </c>
      <c r="GM353" s="621" t="str">
        <f>IF(_tag_month_day!BX349="",IF(_rlcf_month_day!C$2="","",_rlcf_month_day!C$2/100),_tag_month_day!BX349/100)</f>
        <v/>
      </c>
      <c r="GN353" s="620" t="str">
        <f>IF(_tag_month_day!BV349="",IF(_rlcf_month_day!A$2="","",_rlcf_month_day!A$2/100),_tag_month_day!BV349/100)</f>
        <v/>
      </c>
      <c r="GO353" s="620" t="str">
        <f>IF(_tag_month_day!BW349="",IF(_rlcf_month_day!B$2="","",_rlcf_month_day!B$2/100),_tag_month_day!BW349/100)</f>
        <v/>
      </c>
      <c r="GP353" s="620" t="str">
        <f>IF(_tag_month_day!CD349="",IF(_rlcf_month_day!E$2="","",_rlcf_month_day!E$2/100),_tag_month_day!CD349/100)</f>
        <v/>
      </c>
      <c r="GQ353" s="620" t="str">
        <f>IF(_tag_month_day!CE349="",IF(_rlcf_month_day!F$2="","",_rlcf_month_day!F$2/100),_tag_month_day!CE349/100)</f>
        <v/>
      </c>
      <c r="GR353" s="621" t="str">
        <f>IF(_tag_month_day!CF349="",IF(_rlcf_month_day!G$2="","",_rlcf_month_day!G$2/100),_tag_month_day!CF349/100)</f>
        <v/>
      </c>
      <c r="GS353" s="626">
        <f t="shared" ref="GS353:HH353" si="2148">GS352</f>
        <v>0.953</v>
      </c>
      <c r="GT353" s="626">
        <f t="shared" si="2148"/>
        <v>0.55</v>
      </c>
      <c r="GU353" s="626">
        <f t="shared" si="2148"/>
        <v>0.55</v>
      </c>
      <c r="GV353" s="626">
        <f t="shared" si="2148"/>
        <v>0.55</v>
      </c>
      <c r="GW353" s="626">
        <f t="shared" si="2148"/>
        <v>0.5</v>
      </c>
      <c r="GX353" s="626">
        <f t="shared" si="2148"/>
        <v>0.935</v>
      </c>
      <c r="GY353" s="626">
        <f t="shared" si="2148"/>
        <v>0.15</v>
      </c>
      <c r="GZ353" s="626">
        <f t="shared" si="2148"/>
        <v>1</v>
      </c>
      <c r="HA353" s="632">
        <f t="shared" si="2148"/>
        <v>0.047</v>
      </c>
      <c r="HB353" s="632">
        <f t="shared" si="2148"/>
        <v>0.45</v>
      </c>
      <c r="HC353" s="632">
        <f t="shared" si="2148"/>
        <v>0.45</v>
      </c>
      <c r="HD353" s="632">
        <f t="shared" si="2148"/>
        <v>0.45</v>
      </c>
      <c r="HE353" s="632">
        <f t="shared" si="2148"/>
        <v>0.5</v>
      </c>
      <c r="HF353" s="632">
        <f t="shared" si="2148"/>
        <v>0.065</v>
      </c>
      <c r="HG353" s="632">
        <f t="shared" si="2148"/>
        <v>0.85</v>
      </c>
      <c r="HH353" s="632">
        <f t="shared" si="2148"/>
        <v>0</v>
      </c>
      <c r="HI353" s="68">
        <f t="shared" si="1975"/>
        <v>0</v>
      </c>
      <c r="HJ353" s="68" t="e">
        <f t="shared" si="2006"/>
        <v>#VALUE!</v>
      </c>
      <c r="HK353" s="202">
        <f t="shared" si="2007"/>
        <v>0.85</v>
      </c>
      <c r="HL353" s="464">
        <f t="shared" si="2008"/>
        <v>550000</v>
      </c>
      <c r="HM353" s="464">
        <f t="shared" si="2009"/>
        <v>480000</v>
      </c>
      <c r="HN353" s="192" t="e">
        <f t="shared" si="1976"/>
        <v>#VALUE!</v>
      </c>
      <c r="HO353" s="192" t="e">
        <f>HN353*HK353*$HO$2/HL353*1000000</f>
        <v>#VALUE!</v>
      </c>
      <c r="HP353" s="192" t="e">
        <f>HN353*HK353*$HP$2/HM353*1000000</f>
        <v>#VALUE!</v>
      </c>
    </row>
    <row r="354" customFormat="1" spans="1:224">
      <c r="A354" s="381">
        <v>349</v>
      </c>
      <c r="B354" s="54">
        <f ca="1" t="shared" si="2010"/>
        <v>43631</v>
      </c>
      <c r="C354" s="57">
        <f t="shared" si="2011"/>
        <v>0.0416666666666667</v>
      </c>
      <c r="D354" s="68" t="str">
        <f ca="1" t="shared" si="1977"/>
        <v>白班</v>
      </c>
      <c r="E354" s="68" t="str">
        <f ca="1" t="shared" si="1978"/>
        <v>丁</v>
      </c>
      <c r="F354" s="68">
        <f ca="1">SUMPRODUCT((成本日报!$A$3:$A$95=计划!B354)*(成本日报!$B$3:$B$95=计划!$D354),成本日报!$C$3:$C$95)</f>
        <v>4</v>
      </c>
      <c r="G354" s="382">
        <f ca="1" t="shared" si="2012"/>
        <v>43631.4999999992</v>
      </c>
      <c r="H354" s="382">
        <f ca="1" t="shared" si="1979"/>
        <v>43631.5069444436</v>
      </c>
      <c r="I354" s="382">
        <f ca="1" t="shared" si="1980"/>
        <v>43631.5124999992</v>
      </c>
      <c r="J354" s="382">
        <f ca="1" t="shared" si="1981"/>
        <v>43631.5416666658</v>
      </c>
      <c r="K354" s="382">
        <f ca="1" t="shared" si="1982"/>
        <v>43631.6041666658</v>
      </c>
      <c r="L354" s="382">
        <f ca="1" t="shared" si="1983"/>
        <v>43631.6249999992</v>
      </c>
      <c r="M354" s="398" t="str">
        <f>IF(_tag_month_day!A350="","",_tag_month_day!A350)</f>
        <v/>
      </c>
      <c r="N354" s="398" t="str">
        <f>IF(_tag_month_day!B350="","",_tag_month_day!B350)</f>
        <v/>
      </c>
      <c r="O354" s="399" t="e">
        <f t="shared" si="1984"/>
        <v>#VALUE!</v>
      </c>
      <c r="P354" s="398" t="str">
        <f>IF(_tag_month_day!C350="","",_tag_month_day!C350)</f>
        <v/>
      </c>
      <c r="Q354" s="398" t="str">
        <f>IF(_tag_month_day!D350="","",_tag_month_day!D350)</f>
        <v/>
      </c>
      <c r="R354" s="416">
        <f>IF(_tag_month_day!CB350="",R353,_tag_month_day!CB350/100)</f>
        <v>0.07</v>
      </c>
      <c r="S354" s="417" t="str">
        <f>IF(_tag_month_day!E350="","",_tag_month_day!E350)</f>
        <v/>
      </c>
      <c r="T354" s="417" t="str">
        <f>IF(_tag_month_day!F350="","",_tag_month_day!F350)</f>
        <v/>
      </c>
      <c r="U354" s="418" t="e">
        <f t="shared" si="1938"/>
        <v>#VALUE!</v>
      </c>
      <c r="V354" s="53" t="e">
        <f t="shared" si="1939"/>
        <v>#VALUE!</v>
      </c>
      <c r="W354" s="419" t="str">
        <f>IF(_jhy_month_day!A350="","",_jhy_month_day!A350)</f>
        <v/>
      </c>
      <c r="X354" s="420" t="str">
        <f>IF(_jhy_month_day!B350="","",_jhy_month_day!B350/100)</f>
        <v/>
      </c>
      <c r="Y354" s="420" t="str">
        <f>IF(_jhy_month_day!C350="","",_jhy_month_day!C350/100)</f>
        <v/>
      </c>
      <c r="Z354" s="439">
        <f t="shared" si="2028"/>
        <v>88</v>
      </c>
      <c r="AA354" s="440" t="str">
        <f>IF(_tag_month_day!G350="","",_tag_month_day!G350/100)</f>
        <v/>
      </c>
      <c r="AB354" s="440" t="str">
        <f>IF(_tag_month_day!H350="","",_tag_month_day!H350/100)</f>
        <v/>
      </c>
      <c r="AC354" s="193">
        <f t="shared" si="1985"/>
        <v>1.59963432013121</v>
      </c>
      <c r="AD354" s="441" t="str">
        <f t="shared" si="1986"/>
        <v/>
      </c>
      <c r="AE354" s="442" t="str">
        <f t="shared" si="1987"/>
        <v/>
      </c>
      <c r="AF354" s="443">
        <v>1</v>
      </c>
      <c r="AG354" s="68" t="str">
        <f>IF(_duihao_month_day!A350="","",_duihao_month_day!A350)</f>
        <v/>
      </c>
      <c r="AH354" s="463">
        <f>IF(_gyk_month_day!B350="",AH353,_gyk_month_day!B350)</f>
        <v>820</v>
      </c>
      <c r="AI354" s="464"/>
      <c r="AJ354" s="68" t="str">
        <f>IF(_tag_month_day!I350="","",_tag_month_day!I350)</f>
        <v/>
      </c>
      <c r="AK354" s="465" t="str">
        <f>IF(_tzyy_month_day!A350="","",_tzyy_month_day!A350)</f>
        <v/>
      </c>
      <c r="AL354" s="465" t="str">
        <f>IF(_tzyy_month_day!B350="","",_tzyy_month_day!B350)</f>
        <v/>
      </c>
      <c r="AM354" s="465" t="str">
        <f>IF(_tzyy_month_day!C350="","",_tzyy_month_day!C350)</f>
        <v/>
      </c>
      <c r="AN354" s="466" t="str">
        <f>IF(_tag_month_day!CG350="","",_tag_month_day!CG350)</f>
        <v/>
      </c>
      <c r="AO354" s="466" t="str">
        <f>IF(_tag_month_day!CH350="","",_tag_month_day!CH350)</f>
        <v/>
      </c>
      <c r="AP354" s="486" t="e">
        <f t="shared" si="1988"/>
        <v>#VALUE!</v>
      </c>
      <c r="AQ354" s="487" t="str">
        <f>IF(_tag_month_day!J350="","",_tag_month_day!J350/100)</f>
        <v/>
      </c>
      <c r="AR354" s="488">
        <f t="shared" si="1989"/>
        <v>1.3</v>
      </c>
      <c r="AS354" s="489" t="e">
        <f t="shared" si="1940"/>
        <v>#VALUE!</v>
      </c>
      <c r="AT354" s="489">
        <f t="shared" si="1990"/>
        <v>0</v>
      </c>
      <c r="AU354" s="490" t="str">
        <f>IF(_tag_month_day!K350="","",_tag_month_day!K350)</f>
        <v/>
      </c>
      <c r="AV354" s="491" t="str">
        <f>IF(_tag_month_day!L350="","",_tag_month_day!L350/100)</f>
        <v/>
      </c>
      <c r="AW354" s="420">
        <f t="shared" si="1912"/>
        <v>0</v>
      </c>
      <c r="AX354" s="420">
        <f t="shared" si="1991"/>
        <v>0</v>
      </c>
      <c r="AY354" s="420" t="str">
        <f>IF(_tag_month_day!M350="","",_tag_month_day!M350/100)</f>
        <v/>
      </c>
      <c r="AZ354" s="420" t="str">
        <f>IF(_tag_month_day!N350="","",_tag_month_day!N350/100)</f>
        <v/>
      </c>
      <c r="BA354" s="420" t="str">
        <f>IF(_tag_month_day!O350="","",_tag_month_day!O350/100)</f>
        <v/>
      </c>
      <c r="BB354" s="496" t="str">
        <f>IF(_tag_month_day!P350="","",_tag_month_day!P350/100)</f>
        <v/>
      </c>
      <c r="BC354" s="496">
        <f t="shared" si="1992"/>
        <v>0</v>
      </c>
      <c r="BD354" s="496" t="str">
        <f>IF(_tag_month_day!Q350="","",_tag_month_day!Q350/100)</f>
        <v/>
      </c>
      <c r="BE354" s="510" t="str">
        <f>IF(_tag_month_day!R350="","",_tag_month_day!R350/100)</f>
        <v/>
      </c>
      <c r="BF354" s="413" t="str">
        <f>IF(_tag_month_day!CC350="","",_tag_month_day!CC350/100)</f>
        <v/>
      </c>
      <c r="BG354" s="511" t="e">
        <f t="shared" si="1941"/>
        <v>#VALUE!</v>
      </c>
      <c r="BH354" s="198">
        <f t="shared" si="1942"/>
        <v>0</v>
      </c>
      <c r="BI354" s="512" t="e">
        <f>IF(CX354=0,BI353,(DK354*查询!$R$5+DL354*查询!$Q$5+DM354*查询!$N$5+DN354*查询!$O$5+DO354*查询!$P$5)*AF354/CX354)</f>
        <v>#VALUE!</v>
      </c>
      <c r="BJ354" s="512" t="e">
        <f>IF(CX354=0,BJ353,(DP354*查询!$S$5+DQ354*查询!$T$5+DR354*查询!$U$5)*AF354/CX354)</f>
        <v>#VALUE!</v>
      </c>
      <c r="BK354" s="512">
        <f t="shared" si="1993"/>
        <v>1</v>
      </c>
      <c r="BL354" s="513" t="str">
        <f>IF(_cfyc_month_day!A350="","",_cfyc_month_day!A350)</f>
        <v/>
      </c>
      <c r="BM354" s="513" t="str">
        <f>IF(_cfyc_month_day!B350="","",_cfyc_month_day!B350)</f>
        <v/>
      </c>
      <c r="BN354" s="513" t="str">
        <f>IF(_cfyc_month_day!C350="","",_cfyc_month_day!C350)</f>
        <v/>
      </c>
      <c r="BO354" s="522" t="str">
        <f>IF(_cfyc_month_day!D350="","",_cfyc_month_day!D350)</f>
        <v/>
      </c>
      <c r="BP354" s="522" t="str">
        <f>IF(_cfyc_month_day!E350="","",_cfyc_month_day!E350)</f>
        <v/>
      </c>
      <c r="BQ354" s="522" t="str">
        <f>IF(_cfyc_month_day!F350="","",_cfyc_month_day!F350)</f>
        <v/>
      </c>
      <c r="BR354" s="513" t="str">
        <f>IF(_tag_month_day!T350="","",_tag_month_day!T350)</f>
        <v/>
      </c>
      <c r="BS354" s="513" t="str">
        <f>IF(_tag_month_day!U350="","",_tag_month_day!U350)</f>
        <v/>
      </c>
      <c r="BT354" s="523" t="str">
        <f t="shared" si="1994"/>
        <v/>
      </c>
      <c r="BU354" s="223" t="str">
        <f>IF(_tag_month_day!V350="","",_tag_month_day!V350)</f>
        <v/>
      </c>
      <c r="BV354" s="206" t="str">
        <f>IF(_tag_month_day!W350="","",_tag_month_day!W350)</f>
        <v/>
      </c>
      <c r="BW354" s="540" t="str">
        <f>IF(_tag_month_day!X350="","",_tag_month_day!X350)</f>
        <v/>
      </c>
      <c r="BX354" s="540" t="str">
        <f>IF(_tag_month_day!Y350="","",_tag_month_day!Y350)</f>
        <v/>
      </c>
      <c r="BY354" s="541">
        <f ca="1" t="shared" si="1995"/>
        <v>43631.6249999992</v>
      </c>
      <c r="BZ354" s="542"/>
      <c r="CA354" s="543" t="str">
        <f>IF(_jhy2_month_day!A350="","",_jhy2_month_day!A350)</f>
        <v/>
      </c>
      <c r="CB354" s="464" t="str">
        <f>IF(_jhy2_month_day!B350="","",_jhy2_month_day!B350)</f>
        <v/>
      </c>
      <c r="CC354" s="464" t="str">
        <f>IF(_jhy2_month_day!C350="","",_jhy2_month_day!C350)</f>
        <v/>
      </c>
      <c r="CD354" s="464" t="str">
        <f>IF(_jhy2_month_day!D350="","",_jhy2_month_day!D350)</f>
        <v/>
      </c>
      <c r="CE354" s="464" t="str">
        <f>IF(_jhy2_month_day!E350="","",_jhy2_month_day!E350)</f>
        <v/>
      </c>
      <c r="CF354" s="464" t="str">
        <f>IF(_jhy2_month_day!F350="","",_jhy2_month_day!F350)</f>
        <v/>
      </c>
      <c r="CG354" s="464" t="str">
        <f>IF(_jhy2_month_day!G350="","",_jhy2_month_day!G350)</f>
        <v/>
      </c>
      <c r="CH354" s="464" t="str">
        <f>IF(_jhy2_month_day!H350="","",_jhy2_month_day!H350)</f>
        <v/>
      </c>
      <c r="CI354" s="464" t="str">
        <f>IF(_jhy2_month_day!I350="","",_jhy2_month_day!I350)</f>
        <v/>
      </c>
      <c r="CJ354" s="464" t="str">
        <f>IF(_jhy2_month_day!J350="","",_jhy2_month_day!J350)</f>
        <v/>
      </c>
      <c r="CK354" s="464" t="str">
        <f>IF(_jhy2_month_day!K350="","",_jhy2_month_day!K350)</f>
        <v/>
      </c>
      <c r="CL354" s="562" t="str">
        <f>IF(_jhy2_month_day!L350="","",_jhy2_month_day!L350)</f>
        <v/>
      </c>
      <c r="CM354" s="562" t="str">
        <f>IF(_jhy2_month_day!M350="","",_jhy2_month_day!M350)</f>
        <v/>
      </c>
      <c r="CN354" s="562" t="str">
        <f>IF(_jhy2_month_day!N350="","",_jhy2_month_day!N350)</f>
        <v/>
      </c>
      <c r="CO354" s="562" t="str">
        <f>IF(_jhy2_month_day!O350="","",_jhy2_month_day!O350)</f>
        <v/>
      </c>
      <c r="CP354" s="562" t="str">
        <f>IF(_jhy2_month_day!P350="","",_jhy2_month_day!P350)</f>
        <v/>
      </c>
      <c r="CQ354" s="562" t="str">
        <f>IF(_jhy2_month_day!Q350="","",_jhy2_month_day!Q350)</f>
        <v/>
      </c>
      <c r="CR354" s="563" t="str">
        <f>IF(_jhy2_month_day!R350="","",_jhy2_month_day!R350)</f>
        <v/>
      </c>
      <c r="CS354" s="576" t="str">
        <f>IF(_jhy2_month_day!S350="","",_jhy2_month_day!S350)</f>
        <v/>
      </c>
      <c r="CT354" s="562" t="str">
        <f>IF(_jhy2_month_day!T350="","",_jhy2_month_day!T350)</f>
        <v/>
      </c>
      <c r="CU354" s="577" t="e">
        <f t="shared" si="1943"/>
        <v>#VALUE!</v>
      </c>
      <c r="CV354" s="198" t="e">
        <f t="shared" si="1944"/>
        <v>#VALUE!</v>
      </c>
      <c r="CW354" s="192" t="e">
        <f t="shared" si="1945"/>
        <v>#VALUE!</v>
      </c>
      <c r="CX354" s="192" t="e">
        <f t="shared" si="1946"/>
        <v>#VALUE!</v>
      </c>
      <c r="CY354" s="202" t="e">
        <f t="shared" si="1947"/>
        <v>#VALUE!</v>
      </c>
      <c r="CZ354" s="192" t="e">
        <f t="shared" ref="CZ354:DI354" si="2149">$AJ354*EF354</f>
        <v>#VALUE!</v>
      </c>
      <c r="DA354" s="192" t="e">
        <f t="shared" si="2149"/>
        <v>#VALUE!</v>
      </c>
      <c r="DB354" s="192" t="e">
        <f t="shared" si="2149"/>
        <v>#VALUE!</v>
      </c>
      <c r="DC354" s="192" t="e">
        <f t="shared" si="2149"/>
        <v>#VALUE!</v>
      </c>
      <c r="DD354" s="192" t="e">
        <f t="shared" si="2149"/>
        <v>#VALUE!</v>
      </c>
      <c r="DE354" s="192" t="e">
        <f t="shared" si="2149"/>
        <v>#VALUE!</v>
      </c>
      <c r="DF354" s="192" t="e">
        <f t="shared" si="2149"/>
        <v>#VALUE!</v>
      </c>
      <c r="DG354" s="192" t="e">
        <f t="shared" si="2149"/>
        <v>#VALUE!</v>
      </c>
      <c r="DH354" s="192" t="e">
        <f t="shared" si="2149"/>
        <v>#VALUE!</v>
      </c>
      <c r="DI354" s="192" t="e">
        <f t="shared" si="2149"/>
        <v>#VALUE!</v>
      </c>
      <c r="DJ354" s="192" t="e">
        <f t="shared" si="1949"/>
        <v>#VALUE!</v>
      </c>
      <c r="DK354" s="192" t="e">
        <f t="shared" si="1950"/>
        <v>#VALUE!</v>
      </c>
      <c r="DL354" s="192" t="e">
        <f t="shared" si="1951"/>
        <v>#VALUE!</v>
      </c>
      <c r="DM354" s="192" t="e">
        <f t="shared" si="1952"/>
        <v>#VALUE!</v>
      </c>
      <c r="DN354" s="192" t="e">
        <f t="shared" si="1953"/>
        <v>#VALUE!</v>
      </c>
      <c r="DO354" s="192" t="e">
        <f t="shared" si="1954"/>
        <v>#VALUE!</v>
      </c>
      <c r="DP354" s="192" t="e">
        <f t="shared" si="1955"/>
        <v>#VALUE!</v>
      </c>
      <c r="DQ354" s="192" t="e">
        <f t="shared" si="1956"/>
        <v>#VALUE!</v>
      </c>
      <c r="DR354" s="192" t="e">
        <f t="shared" si="1957"/>
        <v>#VALUE!</v>
      </c>
      <c r="DS354" s="192" t="e">
        <f t="shared" si="1958"/>
        <v>#VALUE!</v>
      </c>
      <c r="DT354" s="192" t="e">
        <f t="shared" si="1959"/>
        <v>#VALUE!</v>
      </c>
      <c r="DU354" s="192" t="e">
        <f t="shared" si="1960"/>
        <v>#VALUE!</v>
      </c>
      <c r="DV354" s="198" t="e">
        <f t="shared" si="1961"/>
        <v>#VALUE!</v>
      </c>
      <c r="DW354" s="198" t="e">
        <f t="shared" si="1962"/>
        <v>#DIV/0!</v>
      </c>
      <c r="DX354" s="198" t="e">
        <f t="shared" si="1963"/>
        <v>#DIV/0!</v>
      </c>
      <c r="DY354" s="198" t="e">
        <f t="shared" si="1964"/>
        <v>#VALUE!</v>
      </c>
      <c r="DZ354" s="198" t="e">
        <f t="shared" si="1965"/>
        <v>#VALUE!</v>
      </c>
      <c r="EA354" s="198" t="e">
        <f t="shared" si="1966"/>
        <v>#VALUE!</v>
      </c>
      <c r="EB354" s="198" t="e">
        <f t="shared" si="1967"/>
        <v>#VALUE!</v>
      </c>
      <c r="EC354" s="198" t="e">
        <f t="shared" si="1968"/>
        <v>#DIV/0!</v>
      </c>
      <c r="ED354" s="198" t="e">
        <f t="shared" si="1969"/>
        <v>#VALUE!</v>
      </c>
      <c r="EE354" s="198" t="e">
        <f t="shared" si="1970"/>
        <v>#VALUE!</v>
      </c>
      <c r="EF354" s="198" t="e">
        <f t="shared" ref="EF354:EO354" si="2150">DV354/SUM($DV354:$EE354)</f>
        <v>#VALUE!</v>
      </c>
      <c r="EG354" s="198" t="e">
        <f t="shared" si="2150"/>
        <v>#DIV/0!</v>
      </c>
      <c r="EH354" s="198" t="e">
        <f t="shared" si="2150"/>
        <v>#DIV/0!</v>
      </c>
      <c r="EI354" s="198" t="e">
        <f t="shared" si="2150"/>
        <v>#VALUE!</v>
      </c>
      <c r="EJ354" s="198" t="e">
        <f t="shared" si="2150"/>
        <v>#VALUE!</v>
      </c>
      <c r="EK354" s="198" t="e">
        <f t="shared" si="2150"/>
        <v>#VALUE!</v>
      </c>
      <c r="EL354" s="198" t="e">
        <f t="shared" si="2150"/>
        <v>#VALUE!</v>
      </c>
      <c r="EM354" s="198" t="e">
        <f t="shared" si="2150"/>
        <v>#DIV/0!</v>
      </c>
      <c r="EN354" s="198" t="e">
        <f t="shared" si="2150"/>
        <v>#VALUE!</v>
      </c>
      <c r="EO354" s="198" t="e">
        <f t="shared" si="2150"/>
        <v>#VALUE!</v>
      </c>
      <c r="EP354" s="511">
        <f t="shared" ref="EP354:EW354" si="2151">EP353</f>
        <v>0.08</v>
      </c>
      <c r="EQ354" s="511">
        <f t="shared" si="2151"/>
        <v>0.015</v>
      </c>
      <c r="ER354" s="511">
        <f t="shared" si="2151"/>
        <v>0.015</v>
      </c>
      <c r="ES354" s="511">
        <f t="shared" si="2151"/>
        <v>0.015</v>
      </c>
      <c r="ET354" s="511">
        <f t="shared" si="2151"/>
        <v>0.015</v>
      </c>
      <c r="EU354" s="511">
        <f t="shared" si="2151"/>
        <v>0.09</v>
      </c>
      <c r="EV354" s="511">
        <f t="shared" si="2151"/>
        <v>0.09</v>
      </c>
      <c r="EW354" s="511">
        <f t="shared" si="2151"/>
        <v>0.09</v>
      </c>
      <c r="EX354" s="420" t="str">
        <f>IF(_tag_month_day!AS350="","",_tag_month_day!AS350/100)</f>
        <v/>
      </c>
      <c r="EY354" s="420" t="str">
        <f>IF(_tag_month_day!AT350="","",_tag_month_day!AT350/100)</f>
        <v/>
      </c>
      <c r="EZ354" s="420" t="str">
        <f>IF(_tag_month_day!AU350="","",_tag_month_day!AU350/100)</f>
        <v/>
      </c>
      <c r="FA354" s="420" t="str">
        <f>IF(_tag_month_day!AV350="","",_tag_month_day!AV350/100)</f>
        <v/>
      </c>
      <c r="FB354" s="420" t="str">
        <f>IF(_tag_month_day!AW350="","",_tag_month_day!AW350/100)</f>
        <v/>
      </c>
      <c r="FC354" s="420" t="str">
        <f>IF(_tag_month_day!AX350="","",_tag_month_day!AX350/100)</f>
        <v/>
      </c>
      <c r="FD354" s="510">
        <f t="shared" si="1999"/>
        <v>0.33</v>
      </c>
      <c r="FE354" s="510">
        <f t="shared" si="2000"/>
        <v>0.19</v>
      </c>
      <c r="FF354" s="510">
        <f t="shared" si="2001"/>
        <v>0.003</v>
      </c>
      <c r="FG354" s="510">
        <f t="shared" si="2002"/>
        <v>0</v>
      </c>
      <c r="FH354" s="603">
        <f t="shared" si="2003"/>
        <v>0.0001</v>
      </c>
      <c r="FI354" s="510">
        <f t="shared" ref="FI354:FR354" si="2152">FI353</f>
        <v>0.41</v>
      </c>
      <c r="FJ354" s="510">
        <f t="shared" si="2152"/>
        <v>0.11</v>
      </c>
      <c r="FK354" s="510">
        <f t="shared" si="2152"/>
        <v>0.015</v>
      </c>
      <c r="FL354" s="510">
        <f t="shared" si="2152"/>
        <v>0</v>
      </c>
      <c r="FM354" s="603">
        <f t="shared" si="2152"/>
        <v>0.0001</v>
      </c>
      <c r="FN354" s="510" t="str">
        <f>IF(_tag_month_day!AY350="","",_tag_month_day!AY350/100)</f>
        <v/>
      </c>
      <c r="FO354" s="510" t="str">
        <f>IF(_tag_month_day!AZ350="","",_tag_month_day!AZ350/100)</f>
        <v/>
      </c>
      <c r="FP354" s="510" t="str">
        <f>IF(_tag_month_day!BA350="","",_tag_month_day!BA350/100)</f>
        <v/>
      </c>
      <c r="FQ354" s="510" t="str">
        <f>IF(_tag_month_day!BB350="","",_tag_month_day!BB350/100)</f>
        <v/>
      </c>
      <c r="FR354" s="603" t="str">
        <f>IF(_tag_month_day!BC350="","",_tag_month_day!BC350/100)</f>
        <v/>
      </c>
      <c r="FS354" s="510" t="str">
        <f>IF(_tag_month_day!BD350="","",_tag_month_day!BD350/100)</f>
        <v/>
      </c>
      <c r="FT354" s="510" t="str">
        <f>IF(_tag_month_day!BE350="","",_tag_month_day!BE350/100)</f>
        <v/>
      </c>
      <c r="FU354" s="510" t="str">
        <f>IF(_tag_month_day!BF350="","",_tag_month_day!BF350/100)</f>
        <v/>
      </c>
      <c r="FV354" s="510" t="str">
        <f>IF(_tag_month_day!BG350="","",_tag_month_day!BG350/100)</f>
        <v/>
      </c>
      <c r="FW354" s="603" t="str">
        <f>IF(_tag_month_day!BH350="","",_tag_month_day!BH350/100)</f>
        <v/>
      </c>
      <c r="FX354" s="510" t="str">
        <f>IF(_tag_month_day!BI350="","",_tag_month_day!BI350/100)</f>
        <v/>
      </c>
      <c r="FY354" s="510" t="str">
        <f>IF(_tag_month_day!BJ350="","",_tag_month_day!BJ350/100)</f>
        <v/>
      </c>
      <c r="FZ354" s="605" t="str">
        <f>IF(_tag_month_day!BK350="","",_tag_month_day!BK350/100)</f>
        <v/>
      </c>
      <c r="GA354" s="510" t="str">
        <f>IF(_tag_month_day!BL350="","",_tag_month_day!BL350/100)</f>
        <v/>
      </c>
      <c r="GB354" s="603" t="str">
        <f>IF(_tag_month_day!BM350="","",_tag_month_day!BM350/100)</f>
        <v/>
      </c>
      <c r="GC354" s="420" t="str">
        <f>IF(_tag_month_day!BN350="","",_tag_month_day!BN350/100)</f>
        <v/>
      </c>
      <c r="GD354" s="420" t="str">
        <f>IF(_tag_month_day!BO350="","",_tag_month_day!BO350/100)</f>
        <v/>
      </c>
      <c r="GE354" s="420" t="str">
        <f>IF(_tag_month_day!BP350="","",_tag_month_day!BP350/100)</f>
        <v/>
      </c>
      <c r="GF354" s="420" t="str">
        <f>IF(_tag_month_day!BQ350="","",_tag_month_day!BQ350/100)</f>
        <v/>
      </c>
      <c r="GG354" s="420" t="str">
        <f>IF(_tag_month_day!BR350="","",_tag_month_day!BR350/100)</f>
        <v/>
      </c>
      <c r="GH354" s="420" t="str">
        <f>IF(_tag_month_day!BS350="","",_tag_month_day!BS350/100)</f>
        <v/>
      </c>
      <c r="GI354" s="603" t="str">
        <f>IF(_tag_month_day!BT350="","",_tag_month_day!BT350/100)</f>
        <v/>
      </c>
      <c r="GJ354" s="612" t="str">
        <f>IF(_tag_month_day!BU350="","",_tag_month_day!BU350/100)</f>
        <v/>
      </c>
      <c r="GK354" s="620" t="str">
        <f>IF(_tag_month_day!BV350="",IF(_rlcf_month_day!A$2="","",_rlcf_month_day!A$2/100),_tag_month_day!BV350/100)</f>
        <v/>
      </c>
      <c r="GL354" s="620" t="str">
        <f>IF(_tag_month_day!BW350="",IF(_rlcf_month_day!B$2="","",_rlcf_month_day!B$2/100),_tag_month_day!BW350/100)</f>
        <v/>
      </c>
      <c r="GM354" s="621" t="str">
        <f>IF(_tag_month_day!BX350="",IF(_rlcf_month_day!C$2="","",_rlcf_month_day!C$2/100),_tag_month_day!BX350/100)</f>
        <v/>
      </c>
      <c r="GN354" s="620" t="str">
        <f>IF(_tag_month_day!BV350="",IF(_rlcf_month_day!A$2="","",_rlcf_month_day!A$2/100),_tag_month_day!BV350/100)</f>
        <v/>
      </c>
      <c r="GO354" s="620" t="str">
        <f>IF(_tag_month_day!BW350="",IF(_rlcf_month_day!B$2="","",_rlcf_month_day!B$2/100),_tag_month_day!BW350/100)</f>
        <v/>
      </c>
      <c r="GP354" s="620" t="str">
        <f>IF(_tag_month_day!CD350="",IF(_rlcf_month_day!E$2="","",_rlcf_month_day!E$2/100),_tag_month_day!CD350/100)</f>
        <v/>
      </c>
      <c r="GQ354" s="620" t="str">
        <f>IF(_tag_month_day!CE350="",IF(_rlcf_month_day!F$2="","",_rlcf_month_day!F$2/100),_tag_month_day!CE350/100)</f>
        <v/>
      </c>
      <c r="GR354" s="621" t="str">
        <f>IF(_tag_month_day!CF350="",IF(_rlcf_month_day!G$2="","",_rlcf_month_day!G$2/100),_tag_month_day!CF350/100)</f>
        <v/>
      </c>
      <c r="GS354" s="626">
        <f t="shared" ref="GS354:HH354" si="2153">GS353</f>
        <v>0.953</v>
      </c>
      <c r="GT354" s="626">
        <f t="shared" si="2153"/>
        <v>0.55</v>
      </c>
      <c r="GU354" s="626">
        <f t="shared" si="2153"/>
        <v>0.55</v>
      </c>
      <c r="GV354" s="626">
        <f t="shared" si="2153"/>
        <v>0.55</v>
      </c>
      <c r="GW354" s="626">
        <f t="shared" si="2153"/>
        <v>0.5</v>
      </c>
      <c r="GX354" s="626">
        <f t="shared" si="2153"/>
        <v>0.935</v>
      </c>
      <c r="GY354" s="626">
        <f t="shared" si="2153"/>
        <v>0.15</v>
      </c>
      <c r="GZ354" s="626">
        <f t="shared" si="2153"/>
        <v>1</v>
      </c>
      <c r="HA354" s="632">
        <f t="shared" si="2153"/>
        <v>0.047</v>
      </c>
      <c r="HB354" s="632">
        <f t="shared" si="2153"/>
        <v>0.45</v>
      </c>
      <c r="HC354" s="632">
        <f t="shared" si="2153"/>
        <v>0.45</v>
      </c>
      <c r="HD354" s="632">
        <f t="shared" si="2153"/>
        <v>0.45</v>
      </c>
      <c r="HE354" s="632">
        <f t="shared" si="2153"/>
        <v>0.5</v>
      </c>
      <c r="HF354" s="632">
        <f t="shared" si="2153"/>
        <v>0.065</v>
      </c>
      <c r="HG354" s="632">
        <f t="shared" si="2153"/>
        <v>0.85</v>
      </c>
      <c r="HH354" s="632">
        <f t="shared" si="2153"/>
        <v>0</v>
      </c>
      <c r="HI354" s="68">
        <f t="shared" si="1975"/>
        <v>0</v>
      </c>
      <c r="HJ354" s="68" t="e">
        <f t="shared" si="2006"/>
        <v>#VALUE!</v>
      </c>
      <c r="HK354" s="202">
        <f t="shared" si="2007"/>
        <v>0.85</v>
      </c>
      <c r="HL354" s="464">
        <f t="shared" si="2008"/>
        <v>550000</v>
      </c>
      <c r="HM354" s="464">
        <f t="shared" si="2009"/>
        <v>480000</v>
      </c>
      <c r="HN354" s="192" t="e">
        <f t="shared" si="1976"/>
        <v>#VALUE!</v>
      </c>
      <c r="HO354" s="192" t="e">
        <f>HN354*HK354*$HO$2/HL354*1000000</f>
        <v>#VALUE!</v>
      </c>
      <c r="HP354" s="192" t="e">
        <f>HN354*HK354*$HP$2/HM354*1000000</f>
        <v>#VALUE!</v>
      </c>
    </row>
    <row r="355" customFormat="1" spans="1:224">
      <c r="A355" s="381">
        <v>350</v>
      </c>
      <c r="B355" s="54">
        <f ca="1" t="shared" si="2010"/>
        <v>43631</v>
      </c>
      <c r="C355" s="57">
        <f t="shared" si="2011"/>
        <v>0.0416666666666667</v>
      </c>
      <c r="D355" s="68" t="str">
        <f ca="1" t="shared" si="1977"/>
        <v>白班</v>
      </c>
      <c r="E355" s="68" t="str">
        <f ca="1" t="shared" si="1978"/>
        <v>丁</v>
      </c>
      <c r="F355" s="68">
        <f ca="1">SUMPRODUCT((成本日报!$A$3:$A$95=计划!B355)*(成本日报!$B$3:$B$95=计划!$D355),成本日报!$C$3:$C$95)</f>
        <v>4</v>
      </c>
      <c r="G355" s="382">
        <f ca="1" t="shared" si="2012"/>
        <v>43631.5416666658</v>
      </c>
      <c r="H355" s="382">
        <f ca="1" t="shared" si="1979"/>
        <v>43631.5486111103</v>
      </c>
      <c r="I355" s="382">
        <f ca="1" t="shared" si="1980"/>
        <v>43631.5541666658</v>
      </c>
      <c r="J355" s="382">
        <f ca="1" t="shared" si="1981"/>
        <v>43631.5833333325</v>
      </c>
      <c r="K355" s="382">
        <f ca="1" t="shared" si="1982"/>
        <v>43631.6458333325</v>
      </c>
      <c r="L355" s="382">
        <f ca="1" t="shared" si="1983"/>
        <v>43631.6666666658</v>
      </c>
      <c r="M355" s="398" t="str">
        <f>IF(_tag_month_day!A351="","",_tag_month_day!A351)</f>
        <v/>
      </c>
      <c r="N355" s="398" t="str">
        <f>IF(_tag_month_day!B351="","",_tag_month_day!B351)</f>
        <v/>
      </c>
      <c r="O355" s="399" t="e">
        <f t="shared" si="1984"/>
        <v>#VALUE!</v>
      </c>
      <c r="P355" s="398" t="str">
        <f>IF(_tag_month_day!C351="","",_tag_month_day!C351)</f>
        <v/>
      </c>
      <c r="Q355" s="398" t="str">
        <f>IF(_tag_month_day!D351="","",_tag_month_day!D351)</f>
        <v/>
      </c>
      <c r="R355" s="416">
        <f>IF(_tag_month_day!CB351="",R354,_tag_month_day!CB351/100)</f>
        <v>0.07</v>
      </c>
      <c r="S355" s="417" t="str">
        <f>IF(_tag_month_day!E351="","",_tag_month_day!E351)</f>
        <v/>
      </c>
      <c r="T355" s="417" t="str">
        <f>IF(_tag_month_day!F351="","",_tag_month_day!F351)</f>
        <v/>
      </c>
      <c r="U355" s="418" t="e">
        <f t="shared" si="1938"/>
        <v>#VALUE!</v>
      </c>
      <c r="V355" s="53" t="e">
        <f t="shared" si="1939"/>
        <v>#VALUE!</v>
      </c>
      <c r="W355" s="419" t="str">
        <f>IF(_jhy_month_day!A351="","",_jhy_month_day!A351)</f>
        <v/>
      </c>
      <c r="X355" s="420" t="str">
        <f>IF(_jhy_month_day!B351="","",_jhy_month_day!B351/100)</f>
        <v/>
      </c>
      <c r="Y355" s="420" t="str">
        <f>IF(_jhy_month_day!C351="","",_jhy_month_day!C351/100)</f>
        <v/>
      </c>
      <c r="Z355" s="439">
        <f t="shared" si="2028"/>
        <v>88</v>
      </c>
      <c r="AA355" s="440" t="str">
        <f>IF(_tag_month_day!G351="","",_tag_month_day!G351/100)</f>
        <v/>
      </c>
      <c r="AB355" s="440" t="str">
        <f>IF(_tag_month_day!H351="","",_tag_month_day!H351/100)</f>
        <v/>
      </c>
      <c r="AC355" s="193">
        <f t="shared" si="1985"/>
        <v>1.59963432013121</v>
      </c>
      <c r="AD355" s="441" t="str">
        <f t="shared" si="1986"/>
        <v/>
      </c>
      <c r="AE355" s="442" t="str">
        <f t="shared" si="1987"/>
        <v/>
      </c>
      <c r="AF355" s="443">
        <v>1</v>
      </c>
      <c r="AG355" s="68" t="str">
        <f>IF(_duihao_month_day!A351="","",_duihao_month_day!A351)</f>
        <v/>
      </c>
      <c r="AH355" s="463">
        <f>IF(_gyk_month_day!B351="",AH354,_gyk_month_day!B351)</f>
        <v>820</v>
      </c>
      <c r="AI355" s="464"/>
      <c r="AJ355" s="68" t="str">
        <f>IF(_tag_month_day!I351="","",_tag_month_day!I351)</f>
        <v/>
      </c>
      <c r="AK355" s="465" t="str">
        <f>IF(_tzyy_month_day!A351="","",_tzyy_month_day!A351)</f>
        <v/>
      </c>
      <c r="AL355" s="465" t="str">
        <f>IF(_tzyy_month_day!B351="","",_tzyy_month_day!B351)</f>
        <v/>
      </c>
      <c r="AM355" s="465" t="str">
        <f>IF(_tzyy_month_day!C351="","",_tzyy_month_day!C351)</f>
        <v/>
      </c>
      <c r="AN355" s="466" t="str">
        <f>IF(_tag_month_day!CG351="","",_tag_month_day!CG351)</f>
        <v/>
      </c>
      <c r="AO355" s="466" t="str">
        <f>IF(_tag_month_day!CH351="","",_tag_month_day!CH351)</f>
        <v/>
      </c>
      <c r="AP355" s="486" t="e">
        <f t="shared" si="1988"/>
        <v>#VALUE!</v>
      </c>
      <c r="AQ355" s="487" t="str">
        <f>IF(_tag_month_day!J351="","",_tag_month_day!J351/100)</f>
        <v/>
      </c>
      <c r="AR355" s="488">
        <f t="shared" si="1989"/>
        <v>1.3</v>
      </c>
      <c r="AS355" s="489" t="e">
        <f t="shared" si="1940"/>
        <v>#VALUE!</v>
      </c>
      <c r="AT355" s="489">
        <f t="shared" si="1990"/>
        <v>0</v>
      </c>
      <c r="AU355" s="490" t="str">
        <f>IF(_tag_month_day!K351="","",_tag_month_day!K351)</f>
        <v/>
      </c>
      <c r="AV355" s="491" t="str">
        <f>IF(_tag_month_day!L351="","",_tag_month_day!L351/100)</f>
        <v/>
      </c>
      <c r="AW355" s="420">
        <f t="shared" si="1912"/>
        <v>0</v>
      </c>
      <c r="AX355" s="420">
        <f t="shared" si="1991"/>
        <v>0</v>
      </c>
      <c r="AY355" s="420" t="str">
        <f>IF(_tag_month_day!M351="","",_tag_month_day!M351/100)</f>
        <v/>
      </c>
      <c r="AZ355" s="420" t="str">
        <f>IF(_tag_month_day!N351="","",_tag_month_day!N351/100)</f>
        <v/>
      </c>
      <c r="BA355" s="420" t="str">
        <f>IF(_tag_month_day!O351="","",_tag_month_day!O351/100)</f>
        <v/>
      </c>
      <c r="BB355" s="496" t="str">
        <f>IF(_tag_month_day!P351="","",_tag_month_day!P351/100)</f>
        <v/>
      </c>
      <c r="BC355" s="496">
        <f t="shared" si="1992"/>
        <v>0</v>
      </c>
      <c r="BD355" s="496" t="str">
        <f>IF(_tag_month_day!Q351="","",_tag_month_day!Q351/100)</f>
        <v/>
      </c>
      <c r="BE355" s="510" t="str">
        <f>IF(_tag_month_day!R351="","",_tag_month_day!R351/100)</f>
        <v/>
      </c>
      <c r="BF355" s="413" t="str">
        <f>IF(_tag_month_day!CC351="","",_tag_month_day!CC351/100)</f>
        <v/>
      </c>
      <c r="BG355" s="511" t="e">
        <f t="shared" si="1941"/>
        <v>#VALUE!</v>
      </c>
      <c r="BH355" s="198">
        <f t="shared" si="1942"/>
        <v>0</v>
      </c>
      <c r="BI355" s="512" t="e">
        <f>IF(CX355=0,BI354,(DK355*查询!$R$5+DL355*查询!$Q$5+DM355*查询!$N$5+DN355*查询!$O$5+DO355*查询!$P$5)*AF355/CX355)</f>
        <v>#VALUE!</v>
      </c>
      <c r="BJ355" s="512" t="e">
        <f>IF(CX355=0,BJ354,(DP355*查询!$S$5+DQ355*查询!$T$5+DR355*查询!$U$5)*AF355/CX355)</f>
        <v>#VALUE!</v>
      </c>
      <c r="BK355" s="512">
        <f t="shared" si="1993"/>
        <v>1</v>
      </c>
      <c r="BL355" s="513" t="str">
        <f>IF(_cfyc_month_day!A351="","",_cfyc_month_day!A351)</f>
        <v/>
      </c>
      <c r="BM355" s="513" t="str">
        <f>IF(_cfyc_month_day!B351="","",_cfyc_month_day!B351)</f>
        <v/>
      </c>
      <c r="BN355" s="513" t="str">
        <f>IF(_cfyc_month_day!C351="","",_cfyc_month_day!C351)</f>
        <v/>
      </c>
      <c r="BO355" s="522" t="str">
        <f>IF(_cfyc_month_day!D351="","",_cfyc_month_day!D351)</f>
        <v/>
      </c>
      <c r="BP355" s="522" t="str">
        <f>IF(_cfyc_month_day!E351="","",_cfyc_month_day!E351)</f>
        <v/>
      </c>
      <c r="BQ355" s="522" t="str">
        <f>IF(_cfyc_month_day!F351="","",_cfyc_month_day!F351)</f>
        <v/>
      </c>
      <c r="BR355" s="513" t="str">
        <f>IF(_tag_month_day!T351="","",_tag_month_day!T351)</f>
        <v/>
      </c>
      <c r="BS355" s="513" t="str">
        <f>IF(_tag_month_day!U351="","",_tag_month_day!U351)</f>
        <v/>
      </c>
      <c r="BT355" s="523" t="str">
        <f t="shared" si="1994"/>
        <v/>
      </c>
      <c r="BU355" s="223" t="str">
        <f>IF(_tag_month_day!V351="","",_tag_month_day!V351)</f>
        <v/>
      </c>
      <c r="BV355" s="206" t="str">
        <f>IF(_tag_month_day!W351="","",_tag_month_day!W351)</f>
        <v/>
      </c>
      <c r="BW355" s="540" t="str">
        <f>IF(_tag_month_day!X351="","",_tag_month_day!X351)</f>
        <v/>
      </c>
      <c r="BX355" s="540" t="str">
        <f>IF(_tag_month_day!Y351="","",_tag_month_day!Y351)</f>
        <v/>
      </c>
      <c r="BY355" s="541">
        <f ca="1" t="shared" si="1995"/>
        <v>43631.6666666658</v>
      </c>
      <c r="BZ355" s="542"/>
      <c r="CA355" s="543" t="str">
        <f>IF(_jhy2_month_day!A351="","",_jhy2_month_day!A351)</f>
        <v/>
      </c>
      <c r="CB355" s="464" t="str">
        <f>IF(_jhy2_month_day!B351="","",_jhy2_month_day!B351)</f>
        <v/>
      </c>
      <c r="CC355" s="464" t="str">
        <f>IF(_jhy2_month_day!C351="","",_jhy2_month_day!C351)</f>
        <v/>
      </c>
      <c r="CD355" s="464" t="str">
        <f>IF(_jhy2_month_day!D351="","",_jhy2_month_day!D351)</f>
        <v/>
      </c>
      <c r="CE355" s="464" t="str">
        <f>IF(_jhy2_month_day!E351="","",_jhy2_month_day!E351)</f>
        <v/>
      </c>
      <c r="CF355" s="464" t="str">
        <f>IF(_jhy2_month_day!F351="","",_jhy2_month_day!F351)</f>
        <v/>
      </c>
      <c r="CG355" s="464" t="str">
        <f>IF(_jhy2_month_day!G351="","",_jhy2_month_day!G351)</f>
        <v/>
      </c>
      <c r="CH355" s="464" t="str">
        <f>IF(_jhy2_month_day!H351="","",_jhy2_month_day!H351)</f>
        <v/>
      </c>
      <c r="CI355" s="464" t="str">
        <f>IF(_jhy2_month_day!I351="","",_jhy2_month_day!I351)</f>
        <v/>
      </c>
      <c r="CJ355" s="464" t="str">
        <f>IF(_jhy2_month_day!J351="","",_jhy2_month_day!J351)</f>
        <v/>
      </c>
      <c r="CK355" s="464" t="str">
        <f>IF(_jhy2_month_day!K351="","",_jhy2_month_day!K351)</f>
        <v/>
      </c>
      <c r="CL355" s="562" t="str">
        <f>IF(_jhy2_month_day!L351="","",_jhy2_month_day!L351)</f>
        <v/>
      </c>
      <c r="CM355" s="562" t="str">
        <f>IF(_jhy2_month_day!M351="","",_jhy2_month_day!M351)</f>
        <v/>
      </c>
      <c r="CN355" s="562" t="str">
        <f>IF(_jhy2_month_day!N351="","",_jhy2_month_day!N351)</f>
        <v/>
      </c>
      <c r="CO355" s="562" t="str">
        <f>IF(_jhy2_month_day!O351="","",_jhy2_month_day!O351)</f>
        <v/>
      </c>
      <c r="CP355" s="562" t="str">
        <f>IF(_jhy2_month_day!P351="","",_jhy2_month_day!P351)</f>
        <v/>
      </c>
      <c r="CQ355" s="562" t="str">
        <f>IF(_jhy2_month_day!Q351="","",_jhy2_month_day!Q351)</f>
        <v/>
      </c>
      <c r="CR355" s="563" t="str">
        <f>IF(_jhy2_month_day!R351="","",_jhy2_month_day!R351)</f>
        <v/>
      </c>
      <c r="CS355" s="576" t="str">
        <f>IF(_jhy2_month_day!S351="","",_jhy2_month_day!S351)</f>
        <v/>
      </c>
      <c r="CT355" s="562" t="str">
        <f>IF(_jhy2_month_day!T351="","",_jhy2_month_day!T351)</f>
        <v/>
      </c>
      <c r="CU355" s="577" t="e">
        <f t="shared" si="1943"/>
        <v>#VALUE!</v>
      </c>
      <c r="CV355" s="198" t="e">
        <f t="shared" si="1944"/>
        <v>#VALUE!</v>
      </c>
      <c r="CW355" s="192" t="e">
        <f t="shared" si="1945"/>
        <v>#VALUE!</v>
      </c>
      <c r="CX355" s="192" t="e">
        <f t="shared" si="1946"/>
        <v>#VALUE!</v>
      </c>
      <c r="CY355" s="202" t="e">
        <f t="shared" si="1947"/>
        <v>#VALUE!</v>
      </c>
      <c r="CZ355" s="192" t="e">
        <f t="shared" ref="CZ355:DI355" si="2154">$AJ355*EF355</f>
        <v>#VALUE!</v>
      </c>
      <c r="DA355" s="192" t="e">
        <f t="shared" si="2154"/>
        <v>#VALUE!</v>
      </c>
      <c r="DB355" s="192" t="e">
        <f t="shared" si="2154"/>
        <v>#VALUE!</v>
      </c>
      <c r="DC355" s="192" t="e">
        <f t="shared" si="2154"/>
        <v>#VALUE!</v>
      </c>
      <c r="DD355" s="192" t="e">
        <f t="shared" si="2154"/>
        <v>#VALUE!</v>
      </c>
      <c r="DE355" s="192" t="e">
        <f t="shared" si="2154"/>
        <v>#VALUE!</v>
      </c>
      <c r="DF355" s="192" t="e">
        <f t="shared" si="2154"/>
        <v>#VALUE!</v>
      </c>
      <c r="DG355" s="192" t="e">
        <f t="shared" si="2154"/>
        <v>#VALUE!</v>
      </c>
      <c r="DH355" s="192" t="e">
        <f t="shared" si="2154"/>
        <v>#VALUE!</v>
      </c>
      <c r="DI355" s="192" t="e">
        <f t="shared" si="2154"/>
        <v>#VALUE!</v>
      </c>
      <c r="DJ355" s="192" t="e">
        <f t="shared" si="1949"/>
        <v>#VALUE!</v>
      </c>
      <c r="DK355" s="192" t="e">
        <f t="shared" si="1950"/>
        <v>#VALUE!</v>
      </c>
      <c r="DL355" s="192" t="e">
        <f t="shared" si="1951"/>
        <v>#VALUE!</v>
      </c>
      <c r="DM355" s="192" t="e">
        <f t="shared" si="1952"/>
        <v>#VALUE!</v>
      </c>
      <c r="DN355" s="192" t="e">
        <f t="shared" si="1953"/>
        <v>#VALUE!</v>
      </c>
      <c r="DO355" s="192" t="e">
        <f t="shared" si="1954"/>
        <v>#VALUE!</v>
      </c>
      <c r="DP355" s="192" t="e">
        <f t="shared" si="1955"/>
        <v>#VALUE!</v>
      </c>
      <c r="DQ355" s="192" t="e">
        <f t="shared" si="1956"/>
        <v>#VALUE!</v>
      </c>
      <c r="DR355" s="192" t="e">
        <f t="shared" si="1957"/>
        <v>#VALUE!</v>
      </c>
      <c r="DS355" s="192" t="e">
        <f t="shared" si="1958"/>
        <v>#VALUE!</v>
      </c>
      <c r="DT355" s="192" t="e">
        <f t="shared" si="1959"/>
        <v>#VALUE!</v>
      </c>
      <c r="DU355" s="192" t="e">
        <f t="shared" si="1960"/>
        <v>#VALUE!</v>
      </c>
      <c r="DV355" s="198" t="e">
        <f t="shared" si="1961"/>
        <v>#VALUE!</v>
      </c>
      <c r="DW355" s="198" t="e">
        <f t="shared" si="1962"/>
        <v>#DIV/0!</v>
      </c>
      <c r="DX355" s="198" t="e">
        <f t="shared" si="1963"/>
        <v>#DIV/0!</v>
      </c>
      <c r="DY355" s="198" t="e">
        <f t="shared" si="1964"/>
        <v>#VALUE!</v>
      </c>
      <c r="DZ355" s="198" t="e">
        <f t="shared" si="1965"/>
        <v>#VALUE!</v>
      </c>
      <c r="EA355" s="198" t="e">
        <f t="shared" si="1966"/>
        <v>#VALUE!</v>
      </c>
      <c r="EB355" s="198" t="e">
        <f t="shared" si="1967"/>
        <v>#VALUE!</v>
      </c>
      <c r="EC355" s="198" t="e">
        <f t="shared" si="1968"/>
        <v>#DIV/0!</v>
      </c>
      <c r="ED355" s="198" t="e">
        <f t="shared" si="1969"/>
        <v>#VALUE!</v>
      </c>
      <c r="EE355" s="198" t="e">
        <f t="shared" si="1970"/>
        <v>#VALUE!</v>
      </c>
      <c r="EF355" s="198" t="e">
        <f t="shared" ref="EF355:EO355" si="2155">DV355/SUM($DV355:$EE355)</f>
        <v>#VALUE!</v>
      </c>
      <c r="EG355" s="198" t="e">
        <f t="shared" si="2155"/>
        <v>#DIV/0!</v>
      </c>
      <c r="EH355" s="198" t="e">
        <f t="shared" si="2155"/>
        <v>#DIV/0!</v>
      </c>
      <c r="EI355" s="198" t="e">
        <f t="shared" si="2155"/>
        <v>#VALUE!</v>
      </c>
      <c r="EJ355" s="198" t="e">
        <f t="shared" si="2155"/>
        <v>#VALUE!</v>
      </c>
      <c r="EK355" s="198" t="e">
        <f t="shared" si="2155"/>
        <v>#VALUE!</v>
      </c>
      <c r="EL355" s="198" t="e">
        <f t="shared" si="2155"/>
        <v>#VALUE!</v>
      </c>
      <c r="EM355" s="198" t="e">
        <f t="shared" si="2155"/>
        <v>#DIV/0!</v>
      </c>
      <c r="EN355" s="198" t="e">
        <f t="shared" si="2155"/>
        <v>#VALUE!</v>
      </c>
      <c r="EO355" s="198" t="e">
        <f t="shared" si="2155"/>
        <v>#VALUE!</v>
      </c>
      <c r="EP355" s="511">
        <f t="shared" ref="EP355:EW355" si="2156">EP354</f>
        <v>0.08</v>
      </c>
      <c r="EQ355" s="511">
        <f t="shared" si="2156"/>
        <v>0.015</v>
      </c>
      <c r="ER355" s="511">
        <f t="shared" si="2156"/>
        <v>0.015</v>
      </c>
      <c r="ES355" s="511">
        <f t="shared" si="2156"/>
        <v>0.015</v>
      </c>
      <c r="ET355" s="511">
        <f t="shared" si="2156"/>
        <v>0.015</v>
      </c>
      <c r="EU355" s="511">
        <f t="shared" si="2156"/>
        <v>0.09</v>
      </c>
      <c r="EV355" s="511">
        <f t="shared" si="2156"/>
        <v>0.09</v>
      </c>
      <c r="EW355" s="511">
        <f t="shared" si="2156"/>
        <v>0.09</v>
      </c>
      <c r="EX355" s="420" t="str">
        <f>IF(_tag_month_day!AS351="","",_tag_month_day!AS351/100)</f>
        <v/>
      </c>
      <c r="EY355" s="420" t="str">
        <f>IF(_tag_month_day!AT351="","",_tag_month_day!AT351/100)</f>
        <v/>
      </c>
      <c r="EZ355" s="420" t="str">
        <f>IF(_tag_month_day!AU351="","",_tag_month_day!AU351/100)</f>
        <v/>
      </c>
      <c r="FA355" s="420" t="str">
        <f>IF(_tag_month_day!AV351="","",_tag_month_day!AV351/100)</f>
        <v/>
      </c>
      <c r="FB355" s="420" t="str">
        <f>IF(_tag_month_day!AW351="","",_tag_month_day!AW351/100)</f>
        <v/>
      </c>
      <c r="FC355" s="420" t="str">
        <f>IF(_tag_month_day!AX351="","",_tag_month_day!AX351/100)</f>
        <v/>
      </c>
      <c r="FD355" s="510">
        <f t="shared" si="1999"/>
        <v>0.33</v>
      </c>
      <c r="FE355" s="510">
        <f t="shared" si="2000"/>
        <v>0.19</v>
      </c>
      <c r="FF355" s="510">
        <f t="shared" si="2001"/>
        <v>0.003</v>
      </c>
      <c r="FG355" s="510">
        <f t="shared" si="2002"/>
        <v>0</v>
      </c>
      <c r="FH355" s="603">
        <f t="shared" si="2003"/>
        <v>0.0001</v>
      </c>
      <c r="FI355" s="510">
        <f t="shared" ref="FI355:FR355" si="2157">FI354</f>
        <v>0.41</v>
      </c>
      <c r="FJ355" s="510">
        <f t="shared" si="2157"/>
        <v>0.11</v>
      </c>
      <c r="FK355" s="510">
        <f t="shared" si="2157"/>
        <v>0.015</v>
      </c>
      <c r="FL355" s="510">
        <f t="shared" si="2157"/>
        <v>0</v>
      </c>
      <c r="FM355" s="603">
        <f t="shared" si="2157"/>
        <v>0.0001</v>
      </c>
      <c r="FN355" s="510" t="str">
        <f>IF(_tag_month_day!AY351="","",_tag_month_day!AY351/100)</f>
        <v/>
      </c>
      <c r="FO355" s="510" t="str">
        <f>IF(_tag_month_day!AZ351="","",_tag_month_day!AZ351/100)</f>
        <v/>
      </c>
      <c r="FP355" s="510" t="str">
        <f>IF(_tag_month_day!BA351="","",_tag_month_day!BA351/100)</f>
        <v/>
      </c>
      <c r="FQ355" s="510" t="str">
        <f>IF(_tag_month_day!BB351="","",_tag_month_day!BB351/100)</f>
        <v/>
      </c>
      <c r="FR355" s="603" t="str">
        <f>IF(_tag_month_day!BC351="","",_tag_month_day!BC351/100)</f>
        <v/>
      </c>
      <c r="FS355" s="510" t="str">
        <f>IF(_tag_month_day!BD351="","",_tag_month_day!BD351/100)</f>
        <v/>
      </c>
      <c r="FT355" s="510" t="str">
        <f>IF(_tag_month_day!BE351="","",_tag_month_day!BE351/100)</f>
        <v/>
      </c>
      <c r="FU355" s="510" t="str">
        <f>IF(_tag_month_day!BF351="","",_tag_month_day!BF351/100)</f>
        <v/>
      </c>
      <c r="FV355" s="510" t="str">
        <f>IF(_tag_month_day!BG351="","",_tag_month_day!BG351/100)</f>
        <v/>
      </c>
      <c r="FW355" s="603" t="str">
        <f>IF(_tag_month_day!BH351="","",_tag_month_day!BH351/100)</f>
        <v/>
      </c>
      <c r="FX355" s="510" t="str">
        <f>IF(_tag_month_day!BI351="","",_tag_month_day!BI351/100)</f>
        <v/>
      </c>
      <c r="FY355" s="510" t="str">
        <f>IF(_tag_month_day!BJ351="","",_tag_month_day!BJ351/100)</f>
        <v/>
      </c>
      <c r="FZ355" s="605" t="str">
        <f>IF(_tag_month_day!BK351="","",_tag_month_day!BK351/100)</f>
        <v/>
      </c>
      <c r="GA355" s="510" t="str">
        <f>IF(_tag_month_day!BL351="","",_tag_month_day!BL351/100)</f>
        <v/>
      </c>
      <c r="GB355" s="603" t="str">
        <f>IF(_tag_month_day!BM351="","",_tag_month_day!BM351/100)</f>
        <v/>
      </c>
      <c r="GC355" s="420" t="str">
        <f>IF(_tag_month_day!BN351="","",_tag_month_day!BN351/100)</f>
        <v/>
      </c>
      <c r="GD355" s="420" t="str">
        <f>IF(_tag_month_day!BO351="","",_tag_month_day!BO351/100)</f>
        <v/>
      </c>
      <c r="GE355" s="420" t="str">
        <f>IF(_tag_month_day!BP351="","",_tag_month_day!BP351/100)</f>
        <v/>
      </c>
      <c r="GF355" s="420" t="str">
        <f>IF(_tag_month_day!BQ351="","",_tag_month_day!BQ351/100)</f>
        <v/>
      </c>
      <c r="GG355" s="420" t="str">
        <f>IF(_tag_month_day!BR351="","",_tag_month_day!BR351/100)</f>
        <v/>
      </c>
      <c r="GH355" s="420" t="str">
        <f>IF(_tag_month_day!BS351="","",_tag_month_day!BS351/100)</f>
        <v/>
      </c>
      <c r="GI355" s="603" t="str">
        <f>IF(_tag_month_day!BT351="","",_tag_month_day!BT351/100)</f>
        <v/>
      </c>
      <c r="GJ355" s="612" t="str">
        <f>IF(_tag_month_day!BU351="","",_tag_month_day!BU351/100)</f>
        <v/>
      </c>
      <c r="GK355" s="620" t="str">
        <f>IF(_tag_month_day!BV351="",IF(_rlcf_month_day!A$2="","",_rlcf_month_day!A$2/100),_tag_month_day!BV351/100)</f>
        <v/>
      </c>
      <c r="GL355" s="620" t="str">
        <f>IF(_tag_month_day!BW351="",IF(_rlcf_month_day!B$2="","",_rlcf_month_day!B$2/100),_tag_month_day!BW351/100)</f>
        <v/>
      </c>
      <c r="GM355" s="621" t="str">
        <f>IF(_tag_month_day!BX351="",IF(_rlcf_month_day!C$2="","",_rlcf_month_day!C$2/100),_tag_month_day!BX351/100)</f>
        <v/>
      </c>
      <c r="GN355" s="620" t="str">
        <f>IF(_tag_month_day!BV351="",IF(_rlcf_month_day!A$2="","",_rlcf_month_day!A$2/100),_tag_month_day!BV351/100)</f>
        <v/>
      </c>
      <c r="GO355" s="620" t="str">
        <f>IF(_tag_month_day!BW351="",IF(_rlcf_month_day!B$2="","",_rlcf_month_day!B$2/100),_tag_month_day!BW351/100)</f>
        <v/>
      </c>
      <c r="GP355" s="620" t="str">
        <f>IF(_tag_month_day!CD351="",IF(_rlcf_month_day!E$2="","",_rlcf_month_day!E$2/100),_tag_month_day!CD351/100)</f>
        <v/>
      </c>
      <c r="GQ355" s="620" t="str">
        <f>IF(_tag_month_day!CE351="",IF(_rlcf_month_day!F$2="","",_rlcf_month_day!F$2/100),_tag_month_day!CE351/100)</f>
        <v/>
      </c>
      <c r="GR355" s="621" t="str">
        <f>IF(_tag_month_day!CF351="",IF(_rlcf_month_day!G$2="","",_rlcf_month_day!G$2/100),_tag_month_day!CF351/100)</f>
        <v/>
      </c>
      <c r="GS355" s="626">
        <f t="shared" ref="GS355:HH355" si="2158">GS354</f>
        <v>0.953</v>
      </c>
      <c r="GT355" s="626">
        <f t="shared" si="2158"/>
        <v>0.55</v>
      </c>
      <c r="GU355" s="626">
        <f t="shared" si="2158"/>
        <v>0.55</v>
      </c>
      <c r="GV355" s="626">
        <f t="shared" si="2158"/>
        <v>0.55</v>
      </c>
      <c r="GW355" s="626">
        <f t="shared" si="2158"/>
        <v>0.5</v>
      </c>
      <c r="GX355" s="626">
        <f t="shared" si="2158"/>
        <v>0.935</v>
      </c>
      <c r="GY355" s="626">
        <f t="shared" si="2158"/>
        <v>0.15</v>
      </c>
      <c r="GZ355" s="626">
        <f t="shared" si="2158"/>
        <v>1</v>
      </c>
      <c r="HA355" s="632">
        <f t="shared" si="2158"/>
        <v>0.047</v>
      </c>
      <c r="HB355" s="632">
        <f t="shared" si="2158"/>
        <v>0.45</v>
      </c>
      <c r="HC355" s="632">
        <f t="shared" si="2158"/>
        <v>0.45</v>
      </c>
      <c r="HD355" s="632">
        <f t="shared" si="2158"/>
        <v>0.45</v>
      </c>
      <c r="HE355" s="632">
        <f t="shared" si="2158"/>
        <v>0.5</v>
      </c>
      <c r="HF355" s="632">
        <f t="shared" si="2158"/>
        <v>0.065</v>
      </c>
      <c r="HG355" s="632">
        <f t="shared" si="2158"/>
        <v>0.85</v>
      </c>
      <c r="HH355" s="632">
        <f t="shared" si="2158"/>
        <v>0</v>
      </c>
      <c r="HI355" s="68">
        <f t="shared" si="1975"/>
        <v>0</v>
      </c>
      <c r="HJ355" s="68" t="e">
        <f t="shared" si="2006"/>
        <v>#VALUE!</v>
      </c>
      <c r="HK355" s="202">
        <f t="shared" si="2007"/>
        <v>0.85</v>
      </c>
      <c r="HL355" s="464">
        <f t="shared" si="2008"/>
        <v>550000</v>
      </c>
      <c r="HM355" s="464">
        <f t="shared" si="2009"/>
        <v>480000</v>
      </c>
      <c r="HN355" s="192" t="e">
        <f t="shared" si="1976"/>
        <v>#VALUE!</v>
      </c>
      <c r="HO355" s="192" t="e">
        <f>HN355*HK355*$HO$2/HL355*1000000</f>
        <v>#VALUE!</v>
      </c>
      <c r="HP355" s="192" t="e">
        <f>HN355*HK355*$HP$2/HM355*1000000</f>
        <v>#VALUE!</v>
      </c>
    </row>
    <row r="356" customFormat="1" spans="1:224">
      <c r="A356" s="381">
        <v>351</v>
      </c>
      <c r="B356" s="54">
        <f ca="1" t="shared" si="2010"/>
        <v>43631</v>
      </c>
      <c r="C356" s="57">
        <f t="shared" si="2011"/>
        <v>0.0416666666666667</v>
      </c>
      <c r="D356" s="68" t="str">
        <f ca="1" t="shared" si="1977"/>
        <v>白班</v>
      </c>
      <c r="E356" s="68" t="str">
        <f ca="1" t="shared" si="1978"/>
        <v>丁</v>
      </c>
      <c r="F356" s="68">
        <f ca="1">SUMPRODUCT((成本日报!$A$3:$A$95=计划!B356)*(成本日报!$B$3:$B$95=计划!$D356),成本日报!$C$3:$C$95)</f>
        <v>4</v>
      </c>
      <c r="G356" s="382">
        <f ca="1" t="shared" si="2012"/>
        <v>43631.5833333325</v>
      </c>
      <c r="H356" s="382">
        <f ca="1" t="shared" si="1979"/>
        <v>43631.5902777769</v>
      </c>
      <c r="I356" s="382">
        <f ca="1" t="shared" si="1980"/>
        <v>43631.5958333325</v>
      </c>
      <c r="J356" s="382">
        <f ca="1" t="shared" si="1981"/>
        <v>43631.6249999991</v>
      </c>
      <c r="K356" s="382">
        <f ca="1" t="shared" si="1982"/>
        <v>43631.6874999992</v>
      </c>
      <c r="L356" s="382">
        <f ca="1" t="shared" si="1983"/>
        <v>43631.7083333325</v>
      </c>
      <c r="M356" s="398" t="str">
        <f>IF(_tag_month_day!A352="","",_tag_month_day!A352)</f>
        <v/>
      </c>
      <c r="N356" s="398" t="str">
        <f>IF(_tag_month_day!B352="","",_tag_month_day!B352)</f>
        <v/>
      </c>
      <c r="O356" s="399" t="e">
        <f t="shared" si="1984"/>
        <v>#VALUE!</v>
      </c>
      <c r="P356" s="398" t="str">
        <f>IF(_tag_month_day!C352="","",_tag_month_day!C352)</f>
        <v/>
      </c>
      <c r="Q356" s="398" t="str">
        <f>IF(_tag_month_day!D352="","",_tag_month_day!D352)</f>
        <v/>
      </c>
      <c r="R356" s="416">
        <f>IF(_tag_month_day!CB352="",R355,_tag_month_day!CB352/100)</f>
        <v>0.07</v>
      </c>
      <c r="S356" s="417" t="str">
        <f>IF(_tag_month_day!E352="","",_tag_month_day!E352)</f>
        <v/>
      </c>
      <c r="T356" s="417" t="str">
        <f>IF(_tag_month_day!F352="","",_tag_month_day!F352)</f>
        <v/>
      </c>
      <c r="U356" s="418" t="e">
        <f t="shared" si="1938"/>
        <v>#VALUE!</v>
      </c>
      <c r="V356" s="53" t="e">
        <f t="shared" si="1939"/>
        <v>#VALUE!</v>
      </c>
      <c r="W356" s="419" t="str">
        <f>IF(_jhy_month_day!A352="","",_jhy_month_day!A352)</f>
        <v/>
      </c>
      <c r="X356" s="420" t="str">
        <f>IF(_jhy_month_day!B352="","",_jhy_month_day!B352/100)</f>
        <v/>
      </c>
      <c r="Y356" s="420" t="str">
        <f>IF(_jhy_month_day!C352="","",_jhy_month_day!C352/100)</f>
        <v/>
      </c>
      <c r="Z356" s="439">
        <f t="shared" si="2028"/>
        <v>88</v>
      </c>
      <c r="AA356" s="440" t="str">
        <f>IF(_tag_month_day!G352="","",_tag_month_day!G352/100)</f>
        <v/>
      </c>
      <c r="AB356" s="440" t="str">
        <f>IF(_tag_month_day!H352="","",_tag_month_day!H352/100)</f>
        <v/>
      </c>
      <c r="AC356" s="193">
        <f t="shared" si="1985"/>
        <v>1.59963432013121</v>
      </c>
      <c r="AD356" s="441" t="str">
        <f t="shared" si="1986"/>
        <v/>
      </c>
      <c r="AE356" s="442" t="str">
        <f t="shared" si="1987"/>
        <v/>
      </c>
      <c r="AF356" s="443">
        <v>1</v>
      </c>
      <c r="AG356" s="68" t="str">
        <f>IF(_duihao_month_day!A352="","",_duihao_month_day!A352)</f>
        <v/>
      </c>
      <c r="AH356" s="463">
        <f>IF(_gyk_month_day!B352="",AH355,_gyk_month_day!B352)</f>
        <v>820</v>
      </c>
      <c r="AI356" s="464"/>
      <c r="AJ356" s="68" t="str">
        <f>IF(_tag_month_day!I352="","",_tag_month_day!I352)</f>
        <v/>
      </c>
      <c r="AK356" s="465" t="str">
        <f>IF(_tzyy_month_day!A352="","",_tzyy_month_day!A352)</f>
        <v/>
      </c>
      <c r="AL356" s="465" t="str">
        <f>IF(_tzyy_month_day!B352="","",_tzyy_month_day!B352)</f>
        <v/>
      </c>
      <c r="AM356" s="465" t="str">
        <f>IF(_tzyy_month_day!C352="","",_tzyy_month_day!C352)</f>
        <v/>
      </c>
      <c r="AN356" s="466" t="str">
        <f>IF(_tag_month_day!CG352="","",_tag_month_day!CG352)</f>
        <v/>
      </c>
      <c r="AO356" s="466" t="str">
        <f>IF(_tag_month_day!CH352="","",_tag_month_day!CH352)</f>
        <v/>
      </c>
      <c r="AP356" s="486" t="e">
        <f t="shared" si="1988"/>
        <v>#VALUE!</v>
      </c>
      <c r="AQ356" s="487" t="str">
        <f>IF(_tag_month_day!J352="","",_tag_month_day!J352/100)</f>
        <v/>
      </c>
      <c r="AR356" s="488">
        <f t="shared" si="1989"/>
        <v>1.3</v>
      </c>
      <c r="AS356" s="489" t="e">
        <f t="shared" si="1940"/>
        <v>#VALUE!</v>
      </c>
      <c r="AT356" s="489">
        <f t="shared" si="1990"/>
        <v>0</v>
      </c>
      <c r="AU356" s="490" t="str">
        <f>IF(_tag_month_day!K352="","",_tag_month_day!K352)</f>
        <v/>
      </c>
      <c r="AV356" s="491" t="str">
        <f>IF(_tag_month_day!L352="","",_tag_month_day!L352/100)</f>
        <v/>
      </c>
      <c r="AW356" s="420">
        <f t="shared" si="1912"/>
        <v>0</v>
      </c>
      <c r="AX356" s="420">
        <f t="shared" si="1991"/>
        <v>0</v>
      </c>
      <c r="AY356" s="420" t="str">
        <f>IF(_tag_month_day!M352="","",_tag_month_day!M352/100)</f>
        <v/>
      </c>
      <c r="AZ356" s="420" t="str">
        <f>IF(_tag_month_day!N352="","",_tag_month_day!N352/100)</f>
        <v/>
      </c>
      <c r="BA356" s="420" t="str">
        <f>IF(_tag_month_day!O352="","",_tag_month_day!O352/100)</f>
        <v/>
      </c>
      <c r="BB356" s="496" t="str">
        <f>IF(_tag_month_day!P352="","",_tag_month_day!P352/100)</f>
        <v/>
      </c>
      <c r="BC356" s="496">
        <f t="shared" si="1992"/>
        <v>0</v>
      </c>
      <c r="BD356" s="496" t="str">
        <f>IF(_tag_month_day!Q352="","",_tag_month_day!Q352/100)</f>
        <v/>
      </c>
      <c r="BE356" s="510" t="str">
        <f>IF(_tag_month_day!R352="","",_tag_month_day!R352/100)</f>
        <v/>
      </c>
      <c r="BF356" s="413" t="str">
        <f>IF(_tag_month_day!CC352="","",_tag_month_day!CC352/100)</f>
        <v/>
      </c>
      <c r="BG356" s="511" t="e">
        <f t="shared" si="1941"/>
        <v>#VALUE!</v>
      </c>
      <c r="BH356" s="198">
        <f t="shared" si="1942"/>
        <v>0</v>
      </c>
      <c r="BI356" s="512" t="e">
        <f>IF(CX356=0,BI355,(DK356*查询!$R$5+DL356*查询!$Q$5+DM356*查询!$N$5+DN356*查询!$O$5+DO356*查询!$P$5)*AF356/CX356)</f>
        <v>#VALUE!</v>
      </c>
      <c r="BJ356" s="512" t="e">
        <f>IF(CX356=0,BJ355,(DP356*查询!$S$5+DQ356*查询!$T$5+DR356*查询!$U$5)*AF356/CX356)</f>
        <v>#VALUE!</v>
      </c>
      <c r="BK356" s="512">
        <f t="shared" si="1993"/>
        <v>1</v>
      </c>
      <c r="BL356" s="513" t="str">
        <f>IF(_cfyc_month_day!A352="","",_cfyc_month_day!A352)</f>
        <v/>
      </c>
      <c r="BM356" s="513" t="str">
        <f>IF(_cfyc_month_day!B352="","",_cfyc_month_day!B352)</f>
        <v/>
      </c>
      <c r="BN356" s="513" t="str">
        <f>IF(_cfyc_month_day!C352="","",_cfyc_month_day!C352)</f>
        <v/>
      </c>
      <c r="BO356" s="522" t="str">
        <f>IF(_cfyc_month_day!D352="","",_cfyc_month_day!D352)</f>
        <v/>
      </c>
      <c r="BP356" s="522" t="str">
        <f>IF(_cfyc_month_day!E352="","",_cfyc_month_day!E352)</f>
        <v/>
      </c>
      <c r="BQ356" s="522" t="str">
        <f>IF(_cfyc_month_day!F352="","",_cfyc_month_day!F352)</f>
        <v/>
      </c>
      <c r="BR356" s="513" t="str">
        <f>IF(_tag_month_day!T352="","",_tag_month_day!T352)</f>
        <v/>
      </c>
      <c r="BS356" s="513" t="str">
        <f>IF(_tag_month_day!U352="","",_tag_month_day!U352)</f>
        <v/>
      </c>
      <c r="BT356" s="523" t="str">
        <f t="shared" si="1994"/>
        <v/>
      </c>
      <c r="BU356" s="223" t="str">
        <f>IF(_tag_month_day!V352="","",_tag_month_day!V352)</f>
        <v/>
      </c>
      <c r="BV356" s="206" t="str">
        <f>IF(_tag_month_day!W352="","",_tag_month_day!W352)</f>
        <v/>
      </c>
      <c r="BW356" s="540" t="str">
        <f>IF(_tag_month_day!X352="","",_tag_month_day!X352)</f>
        <v/>
      </c>
      <c r="BX356" s="540" t="str">
        <f>IF(_tag_month_day!Y352="","",_tag_month_day!Y352)</f>
        <v/>
      </c>
      <c r="BY356" s="541">
        <f ca="1" t="shared" si="1995"/>
        <v>43631.7083333325</v>
      </c>
      <c r="BZ356" s="542"/>
      <c r="CA356" s="543" t="str">
        <f>IF(_jhy2_month_day!A352="","",_jhy2_month_day!A352)</f>
        <v/>
      </c>
      <c r="CB356" s="464" t="str">
        <f>IF(_jhy2_month_day!B352="","",_jhy2_month_day!B352)</f>
        <v/>
      </c>
      <c r="CC356" s="464" t="str">
        <f>IF(_jhy2_month_day!C352="","",_jhy2_month_day!C352)</f>
        <v/>
      </c>
      <c r="CD356" s="464" t="str">
        <f>IF(_jhy2_month_day!D352="","",_jhy2_month_day!D352)</f>
        <v/>
      </c>
      <c r="CE356" s="464" t="str">
        <f>IF(_jhy2_month_day!E352="","",_jhy2_month_day!E352)</f>
        <v/>
      </c>
      <c r="CF356" s="464" t="str">
        <f>IF(_jhy2_month_day!F352="","",_jhy2_month_day!F352)</f>
        <v/>
      </c>
      <c r="CG356" s="464" t="str">
        <f>IF(_jhy2_month_day!G352="","",_jhy2_month_day!G352)</f>
        <v/>
      </c>
      <c r="CH356" s="464" t="str">
        <f>IF(_jhy2_month_day!H352="","",_jhy2_month_day!H352)</f>
        <v/>
      </c>
      <c r="CI356" s="464" t="str">
        <f>IF(_jhy2_month_day!I352="","",_jhy2_month_day!I352)</f>
        <v/>
      </c>
      <c r="CJ356" s="464" t="str">
        <f>IF(_jhy2_month_day!J352="","",_jhy2_month_day!J352)</f>
        <v/>
      </c>
      <c r="CK356" s="464" t="str">
        <f>IF(_jhy2_month_day!K352="","",_jhy2_month_day!K352)</f>
        <v/>
      </c>
      <c r="CL356" s="562" t="str">
        <f>IF(_jhy2_month_day!L352="","",_jhy2_month_day!L352)</f>
        <v/>
      </c>
      <c r="CM356" s="562" t="str">
        <f>IF(_jhy2_month_day!M352="","",_jhy2_month_day!M352)</f>
        <v/>
      </c>
      <c r="CN356" s="562" t="str">
        <f>IF(_jhy2_month_day!N352="","",_jhy2_month_day!N352)</f>
        <v/>
      </c>
      <c r="CO356" s="562" t="str">
        <f>IF(_jhy2_month_day!O352="","",_jhy2_month_day!O352)</f>
        <v/>
      </c>
      <c r="CP356" s="562" t="str">
        <f>IF(_jhy2_month_day!P352="","",_jhy2_month_day!P352)</f>
        <v/>
      </c>
      <c r="CQ356" s="562" t="str">
        <f>IF(_jhy2_month_day!Q352="","",_jhy2_month_day!Q352)</f>
        <v/>
      </c>
      <c r="CR356" s="563" t="str">
        <f>IF(_jhy2_month_day!R352="","",_jhy2_month_day!R352)</f>
        <v/>
      </c>
      <c r="CS356" s="576" t="str">
        <f>IF(_jhy2_month_day!S352="","",_jhy2_month_day!S352)</f>
        <v/>
      </c>
      <c r="CT356" s="562" t="str">
        <f>IF(_jhy2_month_day!T352="","",_jhy2_month_day!T352)</f>
        <v/>
      </c>
      <c r="CU356" s="577" t="e">
        <f t="shared" si="1943"/>
        <v>#VALUE!</v>
      </c>
      <c r="CV356" s="198" t="e">
        <f t="shared" si="1944"/>
        <v>#VALUE!</v>
      </c>
      <c r="CW356" s="192" t="e">
        <f t="shared" si="1945"/>
        <v>#VALUE!</v>
      </c>
      <c r="CX356" s="192" t="e">
        <f t="shared" si="1946"/>
        <v>#VALUE!</v>
      </c>
      <c r="CY356" s="202" t="e">
        <f t="shared" si="1947"/>
        <v>#VALUE!</v>
      </c>
      <c r="CZ356" s="192" t="e">
        <f t="shared" ref="CZ356:DI356" si="2159">$AJ356*EF356</f>
        <v>#VALUE!</v>
      </c>
      <c r="DA356" s="192" t="e">
        <f t="shared" si="2159"/>
        <v>#VALUE!</v>
      </c>
      <c r="DB356" s="192" t="e">
        <f t="shared" si="2159"/>
        <v>#VALUE!</v>
      </c>
      <c r="DC356" s="192" t="e">
        <f t="shared" si="2159"/>
        <v>#VALUE!</v>
      </c>
      <c r="DD356" s="192" t="e">
        <f t="shared" si="2159"/>
        <v>#VALUE!</v>
      </c>
      <c r="DE356" s="192" t="e">
        <f t="shared" si="2159"/>
        <v>#VALUE!</v>
      </c>
      <c r="DF356" s="192" t="e">
        <f t="shared" si="2159"/>
        <v>#VALUE!</v>
      </c>
      <c r="DG356" s="192" t="e">
        <f t="shared" si="2159"/>
        <v>#VALUE!</v>
      </c>
      <c r="DH356" s="192" t="e">
        <f t="shared" si="2159"/>
        <v>#VALUE!</v>
      </c>
      <c r="DI356" s="192" t="e">
        <f t="shared" si="2159"/>
        <v>#VALUE!</v>
      </c>
      <c r="DJ356" s="192" t="e">
        <f t="shared" si="1949"/>
        <v>#VALUE!</v>
      </c>
      <c r="DK356" s="192" t="e">
        <f t="shared" si="1950"/>
        <v>#VALUE!</v>
      </c>
      <c r="DL356" s="192" t="e">
        <f t="shared" si="1951"/>
        <v>#VALUE!</v>
      </c>
      <c r="DM356" s="192" t="e">
        <f t="shared" si="1952"/>
        <v>#VALUE!</v>
      </c>
      <c r="DN356" s="192" t="e">
        <f t="shared" si="1953"/>
        <v>#VALUE!</v>
      </c>
      <c r="DO356" s="192" t="e">
        <f t="shared" si="1954"/>
        <v>#VALUE!</v>
      </c>
      <c r="DP356" s="192" t="e">
        <f t="shared" si="1955"/>
        <v>#VALUE!</v>
      </c>
      <c r="DQ356" s="192" t="e">
        <f t="shared" si="1956"/>
        <v>#VALUE!</v>
      </c>
      <c r="DR356" s="192" t="e">
        <f t="shared" si="1957"/>
        <v>#VALUE!</v>
      </c>
      <c r="DS356" s="192" t="e">
        <f t="shared" si="1958"/>
        <v>#VALUE!</v>
      </c>
      <c r="DT356" s="192" t="e">
        <f t="shared" si="1959"/>
        <v>#VALUE!</v>
      </c>
      <c r="DU356" s="192" t="e">
        <f t="shared" si="1960"/>
        <v>#VALUE!</v>
      </c>
      <c r="DV356" s="198" t="e">
        <f t="shared" si="1961"/>
        <v>#VALUE!</v>
      </c>
      <c r="DW356" s="198" t="e">
        <f t="shared" si="1962"/>
        <v>#DIV/0!</v>
      </c>
      <c r="DX356" s="198" t="e">
        <f t="shared" si="1963"/>
        <v>#DIV/0!</v>
      </c>
      <c r="DY356" s="198" t="e">
        <f t="shared" si="1964"/>
        <v>#VALUE!</v>
      </c>
      <c r="DZ356" s="198" t="e">
        <f t="shared" si="1965"/>
        <v>#VALUE!</v>
      </c>
      <c r="EA356" s="198" t="e">
        <f t="shared" si="1966"/>
        <v>#VALUE!</v>
      </c>
      <c r="EB356" s="198" t="e">
        <f t="shared" si="1967"/>
        <v>#VALUE!</v>
      </c>
      <c r="EC356" s="198" t="e">
        <f t="shared" si="1968"/>
        <v>#DIV/0!</v>
      </c>
      <c r="ED356" s="198" t="e">
        <f t="shared" si="1969"/>
        <v>#VALUE!</v>
      </c>
      <c r="EE356" s="198" t="e">
        <f t="shared" si="1970"/>
        <v>#VALUE!</v>
      </c>
      <c r="EF356" s="198" t="e">
        <f t="shared" ref="EF356:EO356" si="2160">DV356/SUM($DV356:$EE356)</f>
        <v>#VALUE!</v>
      </c>
      <c r="EG356" s="198" t="e">
        <f t="shared" si="2160"/>
        <v>#DIV/0!</v>
      </c>
      <c r="EH356" s="198" t="e">
        <f t="shared" si="2160"/>
        <v>#DIV/0!</v>
      </c>
      <c r="EI356" s="198" t="e">
        <f t="shared" si="2160"/>
        <v>#VALUE!</v>
      </c>
      <c r="EJ356" s="198" t="e">
        <f t="shared" si="2160"/>
        <v>#VALUE!</v>
      </c>
      <c r="EK356" s="198" t="e">
        <f t="shared" si="2160"/>
        <v>#VALUE!</v>
      </c>
      <c r="EL356" s="198" t="e">
        <f t="shared" si="2160"/>
        <v>#VALUE!</v>
      </c>
      <c r="EM356" s="198" t="e">
        <f t="shared" si="2160"/>
        <v>#DIV/0!</v>
      </c>
      <c r="EN356" s="198" t="e">
        <f t="shared" si="2160"/>
        <v>#VALUE!</v>
      </c>
      <c r="EO356" s="198" t="e">
        <f t="shared" si="2160"/>
        <v>#VALUE!</v>
      </c>
      <c r="EP356" s="511">
        <f t="shared" ref="EP356:EW356" si="2161">EP355</f>
        <v>0.08</v>
      </c>
      <c r="EQ356" s="511">
        <f t="shared" si="2161"/>
        <v>0.015</v>
      </c>
      <c r="ER356" s="511">
        <f t="shared" si="2161"/>
        <v>0.015</v>
      </c>
      <c r="ES356" s="511">
        <f t="shared" si="2161"/>
        <v>0.015</v>
      </c>
      <c r="ET356" s="511">
        <f t="shared" si="2161"/>
        <v>0.015</v>
      </c>
      <c r="EU356" s="511">
        <f t="shared" si="2161"/>
        <v>0.09</v>
      </c>
      <c r="EV356" s="511">
        <f t="shared" si="2161"/>
        <v>0.09</v>
      </c>
      <c r="EW356" s="511">
        <f t="shared" si="2161"/>
        <v>0.09</v>
      </c>
      <c r="EX356" s="420" t="str">
        <f>IF(_tag_month_day!AS352="","",_tag_month_day!AS352/100)</f>
        <v/>
      </c>
      <c r="EY356" s="420" t="str">
        <f>IF(_tag_month_day!AT352="","",_tag_month_day!AT352/100)</f>
        <v/>
      </c>
      <c r="EZ356" s="420" t="str">
        <f>IF(_tag_month_day!AU352="","",_tag_month_day!AU352/100)</f>
        <v/>
      </c>
      <c r="FA356" s="420" t="str">
        <f>IF(_tag_month_day!AV352="","",_tag_month_day!AV352/100)</f>
        <v/>
      </c>
      <c r="FB356" s="420" t="str">
        <f>IF(_tag_month_day!AW352="","",_tag_month_day!AW352/100)</f>
        <v/>
      </c>
      <c r="FC356" s="420" t="str">
        <f>IF(_tag_month_day!AX352="","",_tag_month_day!AX352/100)</f>
        <v/>
      </c>
      <c r="FD356" s="510">
        <f t="shared" si="1999"/>
        <v>0.33</v>
      </c>
      <c r="FE356" s="510">
        <f t="shared" si="2000"/>
        <v>0.19</v>
      </c>
      <c r="FF356" s="510">
        <f t="shared" si="2001"/>
        <v>0.003</v>
      </c>
      <c r="FG356" s="510">
        <f t="shared" si="2002"/>
        <v>0</v>
      </c>
      <c r="FH356" s="603">
        <f t="shared" si="2003"/>
        <v>0.0001</v>
      </c>
      <c r="FI356" s="510">
        <f t="shared" ref="FI356:FR356" si="2162">FI355</f>
        <v>0.41</v>
      </c>
      <c r="FJ356" s="510">
        <f t="shared" si="2162"/>
        <v>0.11</v>
      </c>
      <c r="FK356" s="510">
        <f t="shared" si="2162"/>
        <v>0.015</v>
      </c>
      <c r="FL356" s="510">
        <f t="shared" si="2162"/>
        <v>0</v>
      </c>
      <c r="FM356" s="603">
        <f t="shared" si="2162"/>
        <v>0.0001</v>
      </c>
      <c r="FN356" s="510" t="str">
        <f>IF(_tag_month_day!AY352="","",_tag_month_day!AY352/100)</f>
        <v/>
      </c>
      <c r="FO356" s="510" t="str">
        <f>IF(_tag_month_day!AZ352="","",_tag_month_day!AZ352/100)</f>
        <v/>
      </c>
      <c r="FP356" s="510" t="str">
        <f>IF(_tag_month_day!BA352="","",_tag_month_day!BA352/100)</f>
        <v/>
      </c>
      <c r="FQ356" s="510" t="str">
        <f>IF(_tag_month_day!BB352="","",_tag_month_day!BB352/100)</f>
        <v/>
      </c>
      <c r="FR356" s="603" t="str">
        <f>IF(_tag_month_day!BC352="","",_tag_month_day!BC352/100)</f>
        <v/>
      </c>
      <c r="FS356" s="510" t="str">
        <f>IF(_tag_month_day!BD352="","",_tag_month_day!BD352/100)</f>
        <v/>
      </c>
      <c r="FT356" s="510" t="str">
        <f>IF(_tag_month_day!BE352="","",_tag_month_day!BE352/100)</f>
        <v/>
      </c>
      <c r="FU356" s="510" t="str">
        <f>IF(_tag_month_day!BF352="","",_tag_month_day!BF352/100)</f>
        <v/>
      </c>
      <c r="FV356" s="510" t="str">
        <f>IF(_tag_month_day!BG352="","",_tag_month_day!BG352/100)</f>
        <v/>
      </c>
      <c r="FW356" s="603" t="str">
        <f>IF(_tag_month_day!BH352="","",_tag_month_day!BH352/100)</f>
        <v/>
      </c>
      <c r="FX356" s="510" t="str">
        <f>IF(_tag_month_day!BI352="","",_tag_month_day!BI352/100)</f>
        <v/>
      </c>
      <c r="FY356" s="510" t="str">
        <f>IF(_tag_month_day!BJ352="","",_tag_month_day!BJ352/100)</f>
        <v/>
      </c>
      <c r="FZ356" s="605" t="str">
        <f>IF(_tag_month_day!BK352="","",_tag_month_day!BK352/100)</f>
        <v/>
      </c>
      <c r="GA356" s="510" t="str">
        <f>IF(_tag_month_day!BL352="","",_tag_month_day!BL352/100)</f>
        <v/>
      </c>
      <c r="GB356" s="603" t="str">
        <f>IF(_tag_month_day!BM352="","",_tag_month_day!BM352/100)</f>
        <v/>
      </c>
      <c r="GC356" s="420" t="str">
        <f>IF(_tag_month_day!BN352="","",_tag_month_day!BN352/100)</f>
        <v/>
      </c>
      <c r="GD356" s="420" t="str">
        <f>IF(_tag_month_day!BO352="","",_tag_month_day!BO352/100)</f>
        <v/>
      </c>
      <c r="GE356" s="420" t="str">
        <f>IF(_tag_month_day!BP352="","",_tag_month_day!BP352/100)</f>
        <v/>
      </c>
      <c r="GF356" s="420" t="str">
        <f>IF(_tag_month_day!BQ352="","",_tag_month_day!BQ352/100)</f>
        <v/>
      </c>
      <c r="GG356" s="420" t="str">
        <f>IF(_tag_month_day!BR352="","",_tag_month_day!BR352/100)</f>
        <v/>
      </c>
      <c r="GH356" s="420" t="str">
        <f>IF(_tag_month_day!BS352="","",_tag_month_day!BS352/100)</f>
        <v/>
      </c>
      <c r="GI356" s="603" t="str">
        <f>IF(_tag_month_day!BT352="","",_tag_month_day!BT352/100)</f>
        <v/>
      </c>
      <c r="GJ356" s="612" t="str">
        <f>IF(_tag_month_day!BU352="","",_tag_month_day!BU352/100)</f>
        <v/>
      </c>
      <c r="GK356" s="620" t="str">
        <f>IF(_tag_month_day!BV352="",IF(_rlcf_month_day!A$2="","",_rlcf_month_day!A$2/100),_tag_month_day!BV352/100)</f>
        <v/>
      </c>
      <c r="GL356" s="620" t="str">
        <f>IF(_tag_month_day!BW352="",IF(_rlcf_month_day!B$2="","",_rlcf_month_day!B$2/100),_tag_month_day!BW352/100)</f>
        <v/>
      </c>
      <c r="GM356" s="621" t="str">
        <f>IF(_tag_month_day!BX352="",IF(_rlcf_month_day!C$2="","",_rlcf_month_day!C$2/100),_tag_month_day!BX352/100)</f>
        <v/>
      </c>
      <c r="GN356" s="620" t="str">
        <f>IF(_tag_month_day!BV352="",IF(_rlcf_month_day!A$2="","",_rlcf_month_day!A$2/100),_tag_month_day!BV352/100)</f>
        <v/>
      </c>
      <c r="GO356" s="620" t="str">
        <f>IF(_tag_month_day!BW352="",IF(_rlcf_month_day!B$2="","",_rlcf_month_day!B$2/100),_tag_month_day!BW352/100)</f>
        <v/>
      </c>
      <c r="GP356" s="620" t="str">
        <f>IF(_tag_month_day!CD352="",IF(_rlcf_month_day!E$2="","",_rlcf_month_day!E$2/100),_tag_month_day!CD352/100)</f>
        <v/>
      </c>
      <c r="GQ356" s="620" t="str">
        <f>IF(_tag_month_day!CE352="",IF(_rlcf_month_day!F$2="","",_rlcf_month_day!F$2/100),_tag_month_day!CE352/100)</f>
        <v/>
      </c>
      <c r="GR356" s="621" t="str">
        <f>IF(_tag_month_day!CF352="",IF(_rlcf_month_day!G$2="","",_rlcf_month_day!G$2/100),_tag_month_day!CF352/100)</f>
        <v/>
      </c>
      <c r="GS356" s="626">
        <f t="shared" ref="GS356:HH356" si="2163">GS355</f>
        <v>0.953</v>
      </c>
      <c r="GT356" s="626">
        <f t="shared" si="2163"/>
        <v>0.55</v>
      </c>
      <c r="GU356" s="626">
        <f t="shared" si="2163"/>
        <v>0.55</v>
      </c>
      <c r="GV356" s="626">
        <f t="shared" si="2163"/>
        <v>0.55</v>
      </c>
      <c r="GW356" s="626">
        <f t="shared" si="2163"/>
        <v>0.5</v>
      </c>
      <c r="GX356" s="626">
        <f t="shared" si="2163"/>
        <v>0.935</v>
      </c>
      <c r="GY356" s="626">
        <f t="shared" si="2163"/>
        <v>0.15</v>
      </c>
      <c r="GZ356" s="626">
        <f t="shared" si="2163"/>
        <v>1</v>
      </c>
      <c r="HA356" s="632">
        <f t="shared" si="2163"/>
        <v>0.047</v>
      </c>
      <c r="HB356" s="632">
        <f t="shared" si="2163"/>
        <v>0.45</v>
      </c>
      <c r="HC356" s="632">
        <f t="shared" si="2163"/>
        <v>0.45</v>
      </c>
      <c r="HD356" s="632">
        <f t="shared" si="2163"/>
        <v>0.45</v>
      </c>
      <c r="HE356" s="632">
        <f t="shared" si="2163"/>
        <v>0.5</v>
      </c>
      <c r="HF356" s="632">
        <f t="shared" si="2163"/>
        <v>0.065</v>
      </c>
      <c r="HG356" s="632">
        <f t="shared" si="2163"/>
        <v>0.85</v>
      </c>
      <c r="HH356" s="632">
        <f t="shared" si="2163"/>
        <v>0</v>
      </c>
      <c r="HI356" s="68">
        <f t="shared" si="1975"/>
        <v>0</v>
      </c>
      <c r="HJ356" s="68" t="e">
        <f t="shared" si="2006"/>
        <v>#VALUE!</v>
      </c>
      <c r="HK356" s="202">
        <f t="shared" si="2007"/>
        <v>0.85</v>
      </c>
      <c r="HL356" s="464">
        <f t="shared" si="2008"/>
        <v>550000</v>
      </c>
      <c r="HM356" s="464">
        <f t="shared" si="2009"/>
        <v>480000</v>
      </c>
      <c r="HN356" s="192" t="e">
        <f t="shared" si="1976"/>
        <v>#VALUE!</v>
      </c>
      <c r="HO356" s="192" t="e">
        <f>HN356*HK356*$HO$2/HL356*1000000</f>
        <v>#VALUE!</v>
      </c>
      <c r="HP356" s="192" t="e">
        <f>HN356*HK356*$HP$2/HM356*1000000</f>
        <v>#VALUE!</v>
      </c>
    </row>
    <row r="357" customFormat="1" spans="1:224">
      <c r="A357" s="381">
        <v>352</v>
      </c>
      <c r="B357" s="54">
        <f ca="1" t="shared" si="2010"/>
        <v>43631</v>
      </c>
      <c r="C357" s="57">
        <f t="shared" si="2011"/>
        <v>0.0416666666666667</v>
      </c>
      <c r="D357" s="68" t="str">
        <f ca="1" t="shared" si="1977"/>
        <v>白班</v>
      </c>
      <c r="E357" s="68" t="str">
        <f ca="1" t="shared" si="1978"/>
        <v>丁</v>
      </c>
      <c r="F357" s="68">
        <f ca="1">SUMPRODUCT((成本日报!$A$3:$A$95=计划!B357)*(成本日报!$B$3:$B$95=计划!$D357),成本日报!$C$3:$C$95)</f>
        <v>4</v>
      </c>
      <c r="G357" s="382">
        <f ca="1" t="shared" si="2012"/>
        <v>43631.6249999991</v>
      </c>
      <c r="H357" s="382">
        <f ca="1" t="shared" si="1979"/>
        <v>43631.6319444436</v>
      </c>
      <c r="I357" s="382">
        <f ca="1" t="shared" si="1980"/>
        <v>43631.6374999991</v>
      </c>
      <c r="J357" s="382">
        <f ca="1" t="shared" si="1981"/>
        <v>43631.6666666658</v>
      </c>
      <c r="K357" s="382">
        <f ca="1" t="shared" si="1982"/>
        <v>43631.7291666658</v>
      </c>
      <c r="L357" s="382">
        <f ca="1" t="shared" si="1983"/>
        <v>43631.7499999991</v>
      </c>
      <c r="M357" s="398" t="str">
        <f>IF(_tag_month_day!A353="","",_tag_month_day!A353)</f>
        <v/>
      </c>
      <c r="N357" s="398" t="str">
        <f>IF(_tag_month_day!B353="","",_tag_month_day!B353)</f>
        <v/>
      </c>
      <c r="O357" s="399" t="e">
        <f t="shared" si="1984"/>
        <v>#VALUE!</v>
      </c>
      <c r="P357" s="398" t="str">
        <f>IF(_tag_month_day!C353="","",_tag_month_day!C353)</f>
        <v/>
      </c>
      <c r="Q357" s="398" t="str">
        <f>IF(_tag_month_day!D353="","",_tag_month_day!D353)</f>
        <v/>
      </c>
      <c r="R357" s="416">
        <f>IF(_tag_month_day!CB353="",R356,_tag_month_day!CB353/100)</f>
        <v>0.07</v>
      </c>
      <c r="S357" s="417" t="str">
        <f>IF(_tag_month_day!E353="","",_tag_month_day!E353)</f>
        <v/>
      </c>
      <c r="T357" s="417" t="str">
        <f>IF(_tag_month_day!F353="","",_tag_month_day!F353)</f>
        <v/>
      </c>
      <c r="U357" s="418" t="e">
        <f t="shared" si="1938"/>
        <v>#VALUE!</v>
      </c>
      <c r="V357" s="53" t="e">
        <f t="shared" si="1939"/>
        <v>#VALUE!</v>
      </c>
      <c r="W357" s="419" t="str">
        <f>IF(_jhy_month_day!A353="","",_jhy_month_day!A353)</f>
        <v/>
      </c>
      <c r="X357" s="420" t="str">
        <f>IF(_jhy_month_day!B353="","",_jhy_month_day!B353/100)</f>
        <v/>
      </c>
      <c r="Y357" s="420" t="str">
        <f>IF(_jhy_month_day!C353="","",_jhy_month_day!C353/100)</f>
        <v/>
      </c>
      <c r="Z357" s="439">
        <f t="shared" si="2028"/>
        <v>88</v>
      </c>
      <c r="AA357" s="440" t="str">
        <f>IF(_tag_month_day!G353="","",_tag_month_day!G353/100)</f>
        <v/>
      </c>
      <c r="AB357" s="440" t="str">
        <f>IF(_tag_month_day!H353="","",_tag_month_day!H353/100)</f>
        <v/>
      </c>
      <c r="AC357" s="193">
        <f t="shared" si="1985"/>
        <v>1.59963432013121</v>
      </c>
      <c r="AD357" s="441" t="str">
        <f t="shared" si="1986"/>
        <v/>
      </c>
      <c r="AE357" s="442" t="str">
        <f t="shared" si="1987"/>
        <v/>
      </c>
      <c r="AF357" s="443">
        <v>1</v>
      </c>
      <c r="AG357" s="68" t="str">
        <f>IF(_duihao_month_day!A353="","",_duihao_month_day!A353)</f>
        <v/>
      </c>
      <c r="AH357" s="463">
        <f>IF(_gyk_month_day!B353="",AH356,_gyk_month_day!B353)</f>
        <v>820</v>
      </c>
      <c r="AI357" s="464"/>
      <c r="AJ357" s="68" t="str">
        <f>IF(_tag_month_day!I353="","",_tag_month_day!I353)</f>
        <v/>
      </c>
      <c r="AK357" s="465" t="str">
        <f>IF(_tzyy_month_day!A353="","",_tzyy_month_day!A353)</f>
        <v/>
      </c>
      <c r="AL357" s="465" t="str">
        <f>IF(_tzyy_month_day!B353="","",_tzyy_month_day!B353)</f>
        <v/>
      </c>
      <c r="AM357" s="465" t="str">
        <f>IF(_tzyy_month_day!C353="","",_tzyy_month_day!C353)</f>
        <v/>
      </c>
      <c r="AN357" s="466" t="str">
        <f>IF(_tag_month_day!CG353="","",_tag_month_day!CG353)</f>
        <v/>
      </c>
      <c r="AO357" s="466" t="str">
        <f>IF(_tag_month_day!CH353="","",_tag_month_day!CH353)</f>
        <v/>
      </c>
      <c r="AP357" s="486" t="e">
        <f t="shared" si="1988"/>
        <v>#VALUE!</v>
      </c>
      <c r="AQ357" s="487" t="str">
        <f>IF(_tag_month_day!J353="","",_tag_month_day!J353/100)</f>
        <v/>
      </c>
      <c r="AR357" s="488">
        <f t="shared" si="1989"/>
        <v>1.3</v>
      </c>
      <c r="AS357" s="489" t="e">
        <f t="shared" si="1940"/>
        <v>#VALUE!</v>
      </c>
      <c r="AT357" s="489">
        <f t="shared" si="1990"/>
        <v>0</v>
      </c>
      <c r="AU357" s="490" t="str">
        <f>IF(_tag_month_day!K353="","",_tag_month_day!K353)</f>
        <v/>
      </c>
      <c r="AV357" s="491" t="str">
        <f>IF(_tag_month_day!L353="","",_tag_month_day!L353/100)</f>
        <v/>
      </c>
      <c r="AW357" s="420">
        <f t="shared" si="1912"/>
        <v>0</v>
      </c>
      <c r="AX357" s="420">
        <f t="shared" si="1991"/>
        <v>0</v>
      </c>
      <c r="AY357" s="420" t="str">
        <f>IF(_tag_month_day!M353="","",_tag_month_day!M353/100)</f>
        <v/>
      </c>
      <c r="AZ357" s="420" t="str">
        <f>IF(_tag_month_day!N353="","",_tag_month_day!N353/100)</f>
        <v/>
      </c>
      <c r="BA357" s="420" t="str">
        <f>IF(_tag_month_day!O353="","",_tag_month_day!O353/100)</f>
        <v/>
      </c>
      <c r="BB357" s="496" t="str">
        <f>IF(_tag_month_day!P353="","",_tag_month_day!P353/100)</f>
        <v/>
      </c>
      <c r="BC357" s="496">
        <f t="shared" si="1992"/>
        <v>0</v>
      </c>
      <c r="BD357" s="496" t="str">
        <f>IF(_tag_month_day!Q353="","",_tag_month_day!Q353/100)</f>
        <v/>
      </c>
      <c r="BE357" s="510" t="str">
        <f>IF(_tag_month_day!R353="","",_tag_month_day!R353/100)</f>
        <v/>
      </c>
      <c r="BF357" s="413" t="str">
        <f>IF(_tag_month_day!CC353="","",_tag_month_day!CC353/100)</f>
        <v/>
      </c>
      <c r="BG357" s="511" t="e">
        <f t="shared" si="1941"/>
        <v>#VALUE!</v>
      </c>
      <c r="BH357" s="198">
        <f t="shared" si="1942"/>
        <v>0</v>
      </c>
      <c r="BI357" s="512" t="e">
        <f>IF(CX357=0,BI356,(DK357*查询!$R$5+DL357*查询!$Q$5+DM357*查询!$N$5+DN357*查询!$O$5+DO357*查询!$P$5)*AF357/CX357)</f>
        <v>#VALUE!</v>
      </c>
      <c r="BJ357" s="512" t="e">
        <f>IF(CX357=0,BJ356,(DP357*查询!$S$5+DQ357*查询!$T$5+DR357*查询!$U$5)*AF357/CX357)</f>
        <v>#VALUE!</v>
      </c>
      <c r="BK357" s="512">
        <f t="shared" si="1993"/>
        <v>1</v>
      </c>
      <c r="BL357" s="513" t="str">
        <f>IF(_cfyc_month_day!A353="","",_cfyc_month_day!A353)</f>
        <v/>
      </c>
      <c r="BM357" s="513" t="str">
        <f>IF(_cfyc_month_day!B353="","",_cfyc_month_day!B353)</f>
        <v/>
      </c>
      <c r="BN357" s="513" t="str">
        <f>IF(_cfyc_month_day!C353="","",_cfyc_month_day!C353)</f>
        <v/>
      </c>
      <c r="BO357" s="522" t="str">
        <f>IF(_cfyc_month_day!D353="","",_cfyc_month_day!D353)</f>
        <v/>
      </c>
      <c r="BP357" s="522" t="str">
        <f>IF(_cfyc_month_day!E353="","",_cfyc_month_day!E353)</f>
        <v/>
      </c>
      <c r="BQ357" s="522" t="str">
        <f>IF(_cfyc_month_day!F353="","",_cfyc_month_day!F353)</f>
        <v/>
      </c>
      <c r="BR357" s="513" t="str">
        <f>IF(_tag_month_day!T353="","",_tag_month_day!T353)</f>
        <v/>
      </c>
      <c r="BS357" s="513" t="str">
        <f>IF(_tag_month_day!U353="","",_tag_month_day!U353)</f>
        <v/>
      </c>
      <c r="BT357" s="523" t="str">
        <f t="shared" si="1994"/>
        <v/>
      </c>
      <c r="BU357" s="223" t="str">
        <f>IF(_tag_month_day!V353="","",_tag_month_day!V353)</f>
        <v/>
      </c>
      <c r="BV357" s="206" t="str">
        <f>IF(_tag_month_day!W353="","",_tag_month_day!W353)</f>
        <v/>
      </c>
      <c r="BW357" s="540" t="str">
        <f>IF(_tag_month_day!X353="","",_tag_month_day!X353)</f>
        <v/>
      </c>
      <c r="BX357" s="540" t="str">
        <f>IF(_tag_month_day!Y353="","",_tag_month_day!Y353)</f>
        <v/>
      </c>
      <c r="BY357" s="541">
        <f ca="1" t="shared" si="1995"/>
        <v>43631.7499999991</v>
      </c>
      <c r="BZ357" s="542"/>
      <c r="CA357" s="543" t="str">
        <f>IF(_jhy2_month_day!A353="","",_jhy2_month_day!A353)</f>
        <v/>
      </c>
      <c r="CB357" s="464" t="str">
        <f>IF(_jhy2_month_day!B353="","",_jhy2_month_day!B353)</f>
        <v/>
      </c>
      <c r="CC357" s="464" t="str">
        <f>IF(_jhy2_month_day!C353="","",_jhy2_month_day!C353)</f>
        <v/>
      </c>
      <c r="CD357" s="464" t="str">
        <f>IF(_jhy2_month_day!D353="","",_jhy2_month_day!D353)</f>
        <v/>
      </c>
      <c r="CE357" s="464" t="str">
        <f>IF(_jhy2_month_day!E353="","",_jhy2_month_day!E353)</f>
        <v/>
      </c>
      <c r="CF357" s="464" t="str">
        <f>IF(_jhy2_month_day!F353="","",_jhy2_month_day!F353)</f>
        <v/>
      </c>
      <c r="CG357" s="464" t="str">
        <f>IF(_jhy2_month_day!G353="","",_jhy2_month_day!G353)</f>
        <v/>
      </c>
      <c r="CH357" s="464" t="str">
        <f>IF(_jhy2_month_day!H353="","",_jhy2_month_day!H353)</f>
        <v/>
      </c>
      <c r="CI357" s="464" t="str">
        <f>IF(_jhy2_month_day!I353="","",_jhy2_month_day!I353)</f>
        <v/>
      </c>
      <c r="CJ357" s="464" t="str">
        <f>IF(_jhy2_month_day!J353="","",_jhy2_month_day!J353)</f>
        <v/>
      </c>
      <c r="CK357" s="464" t="str">
        <f>IF(_jhy2_month_day!K353="","",_jhy2_month_day!K353)</f>
        <v/>
      </c>
      <c r="CL357" s="562" t="str">
        <f>IF(_jhy2_month_day!L353="","",_jhy2_month_day!L353)</f>
        <v/>
      </c>
      <c r="CM357" s="562" t="str">
        <f>IF(_jhy2_month_day!M353="","",_jhy2_month_day!M353)</f>
        <v/>
      </c>
      <c r="CN357" s="562" t="str">
        <f>IF(_jhy2_month_day!N353="","",_jhy2_month_day!N353)</f>
        <v/>
      </c>
      <c r="CO357" s="562" t="str">
        <f>IF(_jhy2_month_day!O353="","",_jhy2_month_day!O353)</f>
        <v/>
      </c>
      <c r="CP357" s="562" t="str">
        <f>IF(_jhy2_month_day!P353="","",_jhy2_month_day!P353)</f>
        <v/>
      </c>
      <c r="CQ357" s="562" t="str">
        <f>IF(_jhy2_month_day!Q353="","",_jhy2_month_day!Q353)</f>
        <v/>
      </c>
      <c r="CR357" s="563" t="str">
        <f>IF(_jhy2_month_day!R353="","",_jhy2_month_day!R353)</f>
        <v/>
      </c>
      <c r="CS357" s="576" t="str">
        <f>IF(_jhy2_month_day!S353="","",_jhy2_month_day!S353)</f>
        <v/>
      </c>
      <c r="CT357" s="562" t="str">
        <f>IF(_jhy2_month_day!T353="","",_jhy2_month_day!T353)</f>
        <v/>
      </c>
      <c r="CU357" s="577" t="e">
        <f t="shared" si="1943"/>
        <v>#VALUE!</v>
      </c>
      <c r="CV357" s="198" t="e">
        <f t="shared" si="1944"/>
        <v>#VALUE!</v>
      </c>
      <c r="CW357" s="192" t="e">
        <f t="shared" si="1945"/>
        <v>#VALUE!</v>
      </c>
      <c r="CX357" s="192" t="e">
        <f t="shared" si="1946"/>
        <v>#VALUE!</v>
      </c>
      <c r="CY357" s="202" t="e">
        <f t="shared" si="1947"/>
        <v>#VALUE!</v>
      </c>
      <c r="CZ357" s="192" t="e">
        <f t="shared" ref="CZ357:DI357" si="2164">$AJ357*EF357</f>
        <v>#VALUE!</v>
      </c>
      <c r="DA357" s="192" t="e">
        <f t="shared" si="2164"/>
        <v>#VALUE!</v>
      </c>
      <c r="DB357" s="192" t="e">
        <f t="shared" si="2164"/>
        <v>#VALUE!</v>
      </c>
      <c r="DC357" s="192" t="e">
        <f t="shared" si="2164"/>
        <v>#VALUE!</v>
      </c>
      <c r="DD357" s="192" t="e">
        <f t="shared" si="2164"/>
        <v>#VALUE!</v>
      </c>
      <c r="DE357" s="192" t="e">
        <f t="shared" si="2164"/>
        <v>#VALUE!</v>
      </c>
      <c r="DF357" s="192" t="e">
        <f t="shared" si="2164"/>
        <v>#VALUE!</v>
      </c>
      <c r="DG357" s="192" t="e">
        <f t="shared" si="2164"/>
        <v>#VALUE!</v>
      </c>
      <c r="DH357" s="192" t="e">
        <f t="shared" si="2164"/>
        <v>#VALUE!</v>
      </c>
      <c r="DI357" s="192" t="e">
        <f t="shared" si="2164"/>
        <v>#VALUE!</v>
      </c>
      <c r="DJ357" s="192" t="e">
        <f t="shared" si="1949"/>
        <v>#VALUE!</v>
      </c>
      <c r="DK357" s="192" t="e">
        <f t="shared" si="1950"/>
        <v>#VALUE!</v>
      </c>
      <c r="DL357" s="192" t="e">
        <f t="shared" si="1951"/>
        <v>#VALUE!</v>
      </c>
      <c r="DM357" s="192" t="e">
        <f t="shared" si="1952"/>
        <v>#VALUE!</v>
      </c>
      <c r="DN357" s="192" t="e">
        <f t="shared" si="1953"/>
        <v>#VALUE!</v>
      </c>
      <c r="DO357" s="192" t="e">
        <f t="shared" si="1954"/>
        <v>#VALUE!</v>
      </c>
      <c r="DP357" s="192" t="e">
        <f t="shared" si="1955"/>
        <v>#VALUE!</v>
      </c>
      <c r="DQ357" s="192" t="e">
        <f t="shared" si="1956"/>
        <v>#VALUE!</v>
      </c>
      <c r="DR357" s="192" t="e">
        <f t="shared" si="1957"/>
        <v>#VALUE!</v>
      </c>
      <c r="DS357" s="192" t="e">
        <f t="shared" si="1958"/>
        <v>#VALUE!</v>
      </c>
      <c r="DT357" s="192" t="e">
        <f t="shared" si="1959"/>
        <v>#VALUE!</v>
      </c>
      <c r="DU357" s="192" t="e">
        <f t="shared" si="1960"/>
        <v>#VALUE!</v>
      </c>
      <c r="DV357" s="198" t="e">
        <f t="shared" si="1961"/>
        <v>#VALUE!</v>
      </c>
      <c r="DW357" s="198" t="e">
        <f t="shared" si="1962"/>
        <v>#DIV/0!</v>
      </c>
      <c r="DX357" s="198" t="e">
        <f t="shared" si="1963"/>
        <v>#DIV/0!</v>
      </c>
      <c r="DY357" s="198" t="e">
        <f t="shared" si="1964"/>
        <v>#VALUE!</v>
      </c>
      <c r="DZ357" s="198" t="e">
        <f t="shared" si="1965"/>
        <v>#VALUE!</v>
      </c>
      <c r="EA357" s="198" t="e">
        <f t="shared" si="1966"/>
        <v>#VALUE!</v>
      </c>
      <c r="EB357" s="198" t="e">
        <f t="shared" si="1967"/>
        <v>#VALUE!</v>
      </c>
      <c r="EC357" s="198" t="e">
        <f t="shared" si="1968"/>
        <v>#DIV/0!</v>
      </c>
      <c r="ED357" s="198" t="e">
        <f t="shared" si="1969"/>
        <v>#VALUE!</v>
      </c>
      <c r="EE357" s="198" t="e">
        <f t="shared" si="1970"/>
        <v>#VALUE!</v>
      </c>
      <c r="EF357" s="198" t="e">
        <f t="shared" ref="EF357:EO357" si="2165">DV357/SUM($DV357:$EE357)</f>
        <v>#VALUE!</v>
      </c>
      <c r="EG357" s="198" t="e">
        <f t="shared" si="2165"/>
        <v>#DIV/0!</v>
      </c>
      <c r="EH357" s="198" t="e">
        <f t="shared" si="2165"/>
        <v>#DIV/0!</v>
      </c>
      <c r="EI357" s="198" t="e">
        <f t="shared" si="2165"/>
        <v>#VALUE!</v>
      </c>
      <c r="EJ357" s="198" t="e">
        <f t="shared" si="2165"/>
        <v>#VALUE!</v>
      </c>
      <c r="EK357" s="198" t="e">
        <f t="shared" si="2165"/>
        <v>#VALUE!</v>
      </c>
      <c r="EL357" s="198" t="e">
        <f t="shared" si="2165"/>
        <v>#VALUE!</v>
      </c>
      <c r="EM357" s="198" t="e">
        <f t="shared" si="2165"/>
        <v>#DIV/0!</v>
      </c>
      <c r="EN357" s="198" t="e">
        <f t="shared" si="2165"/>
        <v>#VALUE!</v>
      </c>
      <c r="EO357" s="198" t="e">
        <f t="shared" si="2165"/>
        <v>#VALUE!</v>
      </c>
      <c r="EP357" s="511">
        <f t="shared" ref="EP357:EW357" si="2166">EP356</f>
        <v>0.08</v>
      </c>
      <c r="EQ357" s="511">
        <f t="shared" si="2166"/>
        <v>0.015</v>
      </c>
      <c r="ER357" s="511">
        <f t="shared" si="2166"/>
        <v>0.015</v>
      </c>
      <c r="ES357" s="511">
        <f t="shared" si="2166"/>
        <v>0.015</v>
      </c>
      <c r="ET357" s="511">
        <f t="shared" si="2166"/>
        <v>0.015</v>
      </c>
      <c r="EU357" s="511">
        <f t="shared" si="2166"/>
        <v>0.09</v>
      </c>
      <c r="EV357" s="511">
        <f t="shared" si="2166"/>
        <v>0.09</v>
      </c>
      <c r="EW357" s="511">
        <f t="shared" si="2166"/>
        <v>0.09</v>
      </c>
      <c r="EX357" s="420" t="str">
        <f>IF(_tag_month_day!AS353="","",_tag_month_day!AS353/100)</f>
        <v/>
      </c>
      <c r="EY357" s="420" t="str">
        <f>IF(_tag_month_day!AT353="","",_tag_month_day!AT353/100)</f>
        <v/>
      </c>
      <c r="EZ357" s="420" t="str">
        <f>IF(_tag_month_day!AU353="","",_tag_month_day!AU353/100)</f>
        <v/>
      </c>
      <c r="FA357" s="420" t="str">
        <f>IF(_tag_month_day!AV353="","",_tag_month_day!AV353/100)</f>
        <v/>
      </c>
      <c r="FB357" s="420" t="str">
        <f>IF(_tag_month_day!AW353="","",_tag_month_day!AW353/100)</f>
        <v/>
      </c>
      <c r="FC357" s="420" t="str">
        <f>IF(_tag_month_day!AX353="","",_tag_month_day!AX353/100)</f>
        <v/>
      </c>
      <c r="FD357" s="510">
        <f t="shared" si="1999"/>
        <v>0.33</v>
      </c>
      <c r="FE357" s="510">
        <f t="shared" si="2000"/>
        <v>0.19</v>
      </c>
      <c r="FF357" s="510">
        <f t="shared" si="2001"/>
        <v>0.003</v>
      </c>
      <c r="FG357" s="510">
        <f t="shared" si="2002"/>
        <v>0</v>
      </c>
      <c r="FH357" s="603">
        <f t="shared" si="2003"/>
        <v>0.0001</v>
      </c>
      <c r="FI357" s="510">
        <f t="shared" ref="FI357:FR357" si="2167">FI356</f>
        <v>0.41</v>
      </c>
      <c r="FJ357" s="510">
        <f t="shared" si="2167"/>
        <v>0.11</v>
      </c>
      <c r="FK357" s="510">
        <f t="shared" si="2167"/>
        <v>0.015</v>
      </c>
      <c r="FL357" s="510">
        <f t="shared" si="2167"/>
        <v>0</v>
      </c>
      <c r="FM357" s="603">
        <f t="shared" si="2167"/>
        <v>0.0001</v>
      </c>
      <c r="FN357" s="510" t="str">
        <f>IF(_tag_month_day!AY353="","",_tag_month_day!AY353/100)</f>
        <v/>
      </c>
      <c r="FO357" s="510" t="str">
        <f>IF(_tag_month_day!AZ353="","",_tag_month_day!AZ353/100)</f>
        <v/>
      </c>
      <c r="FP357" s="510" t="str">
        <f>IF(_tag_month_day!BA353="","",_tag_month_day!BA353/100)</f>
        <v/>
      </c>
      <c r="FQ357" s="510" t="str">
        <f>IF(_tag_month_day!BB353="","",_tag_month_day!BB353/100)</f>
        <v/>
      </c>
      <c r="FR357" s="603" t="str">
        <f>IF(_tag_month_day!BC353="","",_tag_month_day!BC353/100)</f>
        <v/>
      </c>
      <c r="FS357" s="510" t="str">
        <f>IF(_tag_month_day!BD353="","",_tag_month_day!BD353/100)</f>
        <v/>
      </c>
      <c r="FT357" s="510" t="str">
        <f>IF(_tag_month_day!BE353="","",_tag_month_day!BE353/100)</f>
        <v/>
      </c>
      <c r="FU357" s="510" t="str">
        <f>IF(_tag_month_day!BF353="","",_tag_month_day!BF353/100)</f>
        <v/>
      </c>
      <c r="FV357" s="510" t="str">
        <f>IF(_tag_month_day!BG353="","",_tag_month_day!BG353/100)</f>
        <v/>
      </c>
      <c r="FW357" s="603" t="str">
        <f>IF(_tag_month_day!BH353="","",_tag_month_day!BH353/100)</f>
        <v/>
      </c>
      <c r="FX357" s="510" t="str">
        <f>IF(_tag_month_day!BI353="","",_tag_month_day!BI353/100)</f>
        <v/>
      </c>
      <c r="FY357" s="510" t="str">
        <f>IF(_tag_month_day!BJ353="","",_tag_month_day!BJ353/100)</f>
        <v/>
      </c>
      <c r="FZ357" s="605" t="str">
        <f>IF(_tag_month_day!BK353="","",_tag_month_day!BK353/100)</f>
        <v/>
      </c>
      <c r="GA357" s="510" t="str">
        <f>IF(_tag_month_day!BL353="","",_tag_month_day!BL353/100)</f>
        <v/>
      </c>
      <c r="GB357" s="603" t="str">
        <f>IF(_tag_month_day!BM353="","",_tag_month_day!BM353/100)</f>
        <v/>
      </c>
      <c r="GC357" s="420" t="str">
        <f>IF(_tag_month_day!BN353="","",_tag_month_day!BN353/100)</f>
        <v/>
      </c>
      <c r="GD357" s="420" t="str">
        <f>IF(_tag_month_day!BO353="","",_tag_month_day!BO353/100)</f>
        <v/>
      </c>
      <c r="GE357" s="420" t="str">
        <f>IF(_tag_month_day!BP353="","",_tag_month_day!BP353/100)</f>
        <v/>
      </c>
      <c r="GF357" s="420" t="str">
        <f>IF(_tag_month_day!BQ353="","",_tag_month_day!BQ353/100)</f>
        <v/>
      </c>
      <c r="GG357" s="420" t="str">
        <f>IF(_tag_month_day!BR353="","",_tag_month_day!BR353/100)</f>
        <v/>
      </c>
      <c r="GH357" s="420" t="str">
        <f>IF(_tag_month_day!BS353="","",_tag_month_day!BS353/100)</f>
        <v/>
      </c>
      <c r="GI357" s="603" t="str">
        <f>IF(_tag_month_day!BT353="","",_tag_month_day!BT353/100)</f>
        <v/>
      </c>
      <c r="GJ357" s="612" t="str">
        <f>IF(_tag_month_day!BU353="","",_tag_month_day!BU353/100)</f>
        <v/>
      </c>
      <c r="GK357" s="620" t="str">
        <f>IF(_tag_month_day!BV353="",IF(_rlcf_month_day!A$2="","",_rlcf_month_day!A$2/100),_tag_month_day!BV353/100)</f>
        <v/>
      </c>
      <c r="GL357" s="620" t="str">
        <f>IF(_tag_month_day!BW353="",IF(_rlcf_month_day!B$2="","",_rlcf_month_day!B$2/100),_tag_month_day!BW353/100)</f>
        <v/>
      </c>
      <c r="GM357" s="621" t="str">
        <f>IF(_tag_month_day!BX353="",IF(_rlcf_month_day!C$2="","",_rlcf_month_day!C$2/100),_tag_month_day!BX353/100)</f>
        <v/>
      </c>
      <c r="GN357" s="620" t="str">
        <f>IF(_tag_month_day!BV353="",IF(_rlcf_month_day!A$2="","",_rlcf_month_day!A$2/100),_tag_month_day!BV353/100)</f>
        <v/>
      </c>
      <c r="GO357" s="620" t="str">
        <f>IF(_tag_month_day!BW353="",IF(_rlcf_month_day!B$2="","",_rlcf_month_day!B$2/100),_tag_month_day!BW353/100)</f>
        <v/>
      </c>
      <c r="GP357" s="620" t="str">
        <f>IF(_tag_month_day!CD353="",IF(_rlcf_month_day!E$2="","",_rlcf_month_day!E$2/100),_tag_month_day!CD353/100)</f>
        <v/>
      </c>
      <c r="GQ357" s="620" t="str">
        <f>IF(_tag_month_day!CE353="",IF(_rlcf_month_day!F$2="","",_rlcf_month_day!F$2/100),_tag_month_day!CE353/100)</f>
        <v/>
      </c>
      <c r="GR357" s="621" t="str">
        <f>IF(_tag_month_day!CF353="",IF(_rlcf_month_day!G$2="","",_rlcf_month_day!G$2/100),_tag_month_day!CF353/100)</f>
        <v/>
      </c>
      <c r="GS357" s="626">
        <f t="shared" ref="GS357:HH357" si="2168">GS356</f>
        <v>0.953</v>
      </c>
      <c r="GT357" s="626">
        <f t="shared" si="2168"/>
        <v>0.55</v>
      </c>
      <c r="GU357" s="626">
        <f t="shared" si="2168"/>
        <v>0.55</v>
      </c>
      <c r="GV357" s="626">
        <f t="shared" si="2168"/>
        <v>0.55</v>
      </c>
      <c r="GW357" s="626">
        <f t="shared" si="2168"/>
        <v>0.5</v>
      </c>
      <c r="GX357" s="626">
        <f t="shared" si="2168"/>
        <v>0.935</v>
      </c>
      <c r="GY357" s="626">
        <f t="shared" si="2168"/>
        <v>0.15</v>
      </c>
      <c r="GZ357" s="626">
        <f t="shared" si="2168"/>
        <v>1</v>
      </c>
      <c r="HA357" s="632">
        <f t="shared" si="2168"/>
        <v>0.047</v>
      </c>
      <c r="HB357" s="632">
        <f t="shared" si="2168"/>
        <v>0.45</v>
      </c>
      <c r="HC357" s="632">
        <f t="shared" si="2168"/>
        <v>0.45</v>
      </c>
      <c r="HD357" s="632">
        <f t="shared" si="2168"/>
        <v>0.45</v>
      </c>
      <c r="HE357" s="632">
        <f t="shared" si="2168"/>
        <v>0.5</v>
      </c>
      <c r="HF357" s="632">
        <f t="shared" si="2168"/>
        <v>0.065</v>
      </c>
      <c r="HG357" s="632">
        <f t="shared" si="2168"/>
        <v>0.85</v>
      </c>
      <c r="HH357" s="632">
        <f t="shared" si="2168"/>
        <v>0</v>
      </c>
      <c r="HI357" s="68">
        <f t="shared" si="1975"/>
        <v>0</v>
      </c>
      <c r="HJ357" s="68" t="e">
        <f t="shared" si="2006"/>
        <v>#VALUE!</v>
      </c>
      <c r="HK357" s="202">
        <f t="shared" si="2007"/>
        <v>0.85</v>
      </c>
      <c r="HL357" s="464">
        <f t="shared" si="2008"/>
        <v>550000</v>
      </c>
      <c r="HM357" s="464">
        <f t="shared" si="2009"/>
        <v>480000</v>
      </c>
      <c r="HN357" s="192" t="e">
        <f t="shared" si="1976"/>
        <v>#VALUE!</v>
      </c>
      <c r="HO357" s="192" t="e">
        <f>HN357*HK357*$HO$2/HL357*1000000</f>
        <v>#VALUE!</v>
      </c>
      <c r="HP357" s="192" t="e">
        <f>HN357*HK357*$HP$2/HM357*1000000</f>
        <v>#VALUE!</v>
      </c>
    </row>
    <row r="358" customFormat="1" spans="1:224">
      <c r="A358" s="381">
        <v>353</v>
      </c>
      <c r="B358" s="54">
        <f ca="1" t="shared" si="2010"/>
        <v>43631</v>
      </c>
      <c r="C358" s="57">
        <f t="shared" si="2011"/>
        <v>0.0416666666666667</v>
      </c>
      <c r="D358" s="68" t="str">
        <f ca="1" t="shared" si="1977"/>
        <v>中班</v>
      </c>
      <c r="E358" s="68" t="str">
        <f ca="1" t="shared" si="1978"/>
        <v>甲</v>
      </c>
      <c r="F358" s="68">
        <f ca="1">SUMPRODUCT((成本日报!$A$3:$A$95=计划!B358)*(成本日报!$B$3:$B$95=计划!$D358),成本日报!$C$3:$C$95)</f>
        <v>1</v>
      </c>
      <c r="G358" s="382">
        <f ca="1" t="shared" si="2012"/>
        <v>43631.6666666658</v>
      </c>
      <c r="H358" s="382">
        <f ca="1" t="shared" si="1979"/>
        <v>43631.6736111103</v>
      </c>
      <c r="I358" s="382">
        <f ca="1" t="shared" si="1980"/>
        <v>43631.6791666658</v>
      </c>
      <c r="J358" s="382">
        <f ca="1" t="shared" si="1981"/>
        <v>43631.7083333325</v>
      </c>
      <c r="K358" s="382">
        <f ca="1" t="shared" si="1982"/>
        <v>43631.7708333325</v>
      </c>
      <c r="L358" s="382">
        <f ca="1" t="shared" si="1983"/>
        <v>43631.7916666658</v>
      </c>
      <c r="M358" s="398" t="str">
        <f>IF(_tag_month_day!A354="","",_tag_month_day!A354)</f>
        <v/>
      </c>
      <c r="N358" s="398" t="str">
        <f>IF(_tag_month_day!B354="","",_tag_month_day!B354)</f>
        <v/>
      </c>
      <c r="O358" s="399" t="e">
        <f t="shared" si="1984"/>
        <v>#VALUE!</v>
      </c>
      <c r="P358" s="398" t="str">
        <f>IF(_tag_month_day!C354="","",_tag_month_day!C354)</f>
        <v/>
      </c>
      <c r="Q358" s="398" t="str">
        <f>IF(_tag_month_day!D354="","",_tag_month_day!D354)</f>
        <v/>
      </c>
      <c r="R358" s="416">
        <f>IF(_tag_month_day!CB354="",R357,_tag_month_day!CB354/100)</f>
        <v>0.07</v>
      </c>
      <c r="S358" s="417" t="str">
        <f>IF(_tag_month_day!E354="","",_tag_month_day!E354)</f>
        <v/>
      </c>
      <c r="T358" s="417" t="str">
        <f>IF(_tag_month_day!F354="","",_tag_month_day!F354)</f>
        <v/>
      </c>
      <c r="U358" s="418" t="e">
        <f t="shared" si="1938"/>
        <v>#VALUE!</v>
      </c>
      <c r="V358" s="53" t="e">
        <f t="shared" si="1939"/>
        <v>#VALUE!</v>
      </c>
      <c r="W358" s="419" t="str">
        <f>IF(_jhy_month_day!A354="","",_jhy_month_day!A354)</f>
        <v/>
      </c>
      <c r="X358" s="420" t="str">
        <f>IF(_jhy_month_day!B354="","",_jhy_month_day!B354/100)</f>
        <v/>
      </c>
      <c r="Y358" s="420" t="str">
        <f>IF(_jhy_month_day!C354="","",_jhy_month_day!C354/100)</f>
        <v/>
      </c>
      <c r="Z358" s="439">
        <f t="shared" si="2028"/>
        <v>89</v>
      </c>
      <c r="AA358" s="440" t="str">
        <f>IF(_tag_month_day!G354="","",_tag_month_day!G354/100)</f>
        <v/>
      </c>
      <c r="AB358" s="440" t="str">
        <f>IF(_tag_month_day!H354="","",_tag_month_day!H354/100)</f>
        <v/>
      </c>
      <c r="AC358" s="193">
        <f t="shared" si="1985"/>
        <v>1.59963432013121</v>
      </c>
      <c r="AD358" s="441" t="str">
        <f t="shared" si="1986"/>
        <v/>
      </c>
      <c r="AE358" s="442" t="str">
        <f t="shared" si="1987"/>
        <v/>
      </c>
      <c r="AF358" s="443">
        <v>1</v>
      </c>
      <c r="AG358" s="68" t="str">
        <f>IF(_duihao_month_day!A354="","",_duihao_month_day!A354)</f>
        <v/>
      </c>
      <c r="AH358" s="463">
        <f>IF(_gyk_month_day!B354="",AH357,_gyk_month_day!B354)</f>
        <v>820</v>
      </c>
      <c r="AI358" s="464"/>
      <c r="AJ358" s="68" t="str">
        <f>IF(_tag_month_day!I354="","",_tag_month_day!I354)</f>
        <v/>
      </c>
      <c r="AK358" s="465" t="str">
        <f>IF(_tzyy_month_day!A354="","",_tzyy_month_day!A354)</f>
        <v/>
      </c>
      <c r="AL358" s="465" t="str">
        <f>IF(_tzyy_month_day!B354="","",_tzyy_month_day!B354)</f>
        <v/>
      </c>
      <c r="AM358" s="465" t="str">
        <f>IF(_tzyy_month_day!C354="","",_tzyy_month_day!C354)</f>
        <v/>
      </c>
      <c r="AN358" s="466" t="str">
        <f>IF(_tag_month_day!CG354="","",_tag_month_day!CG354)</f>
        <v/>
      </c>
      <c r="AO358" s="466" t="str">
        <f>IF(_tag_month_day!CH354="","",_tag_month_day!CH354)</f>
        <v/>
      </c>
      <c r="AP358" s="486" t="e">
        <f t="shared" si="1988"/>
        <v>#VALUE!</v>
      </c>
      <c r="AQ358" s="487" t="str">
        <f>IF(_tag_month_day!J354="","",_tag_month_day!J354/100)</f>
        <v/>
      </c>
      <c r="AR358" s="488">
        <f t="shared" si="1989"/>
        <v>1.3</v>
      </c>
      <c r="AS358" s="489" t="e">
        <f t="shared" si="1940"/>
        <v>#VALUE!</v>
      </c>
      <c r="AT358" s="489">
        <f t="shared" si="1990"/>
        <v>0</v>
      </c>
      <c r="AU358" s="490" t="str">
        <f>IF(_tag_month_day!K354="","",_tag_month_day!K354)</f>
        <v/>
      </c>
      <c r="AV358" s="491" t="str">
        <f>IF(_tag_month_day!L354="","",_tag_month_day!L354/100)</f>
        <v/>
      </c>
      <c r="AW358" s="420">
        <f t="shared" si="1912"/>
        <v>0</v>
      </c>
      <c r="AX358" s="420">
        <f t="shared" si="1991"/>
        <v>0</v>
      </c>
      <c r="AY358" s="420" t="str">
        <f>IF(_tag_month_day!M354="","",_tag_month_day!M354/100)</f>
        <v/>
      </c>
      <c r="AZ358" s="420" t="str">
        <f>IF(_tag_month_day!N354="","",_tag_month_day!N354/100)</f>
        <v/>
      </c>
      <c r="BA358" s="420" t="str">
        <f>IF(_tag_month_day!O354="","",_tag_month_day!O354/100)</f>
        <v/>
      </c>
      <c r="BB358" s="496" t="str">
        <f>IF(_tag_month_day!P354="","",_tag_month_day!P354/100)</f>
        <v/>
      </c>
      <c r="BC358" s="496">
        <f t="shared" si="1992"/>
        <v>0</v>
      </c>
      <c r="BD358" s="496" t="str">
        <f>IF(_tag_month_day!Q354="","",_tag_month_day!Q354/100)</f>
        <v/>
      </c>
      <c r="BE358" s="510" t="str">
        <f>IF(_tag_month_day!R354="","",_tag_month_day!R354/100)</f>
        <v/>
      </c>
      <c r="BF358" s="413" t="str">
        <f>IF(_tag_month_day!CC354="","",_tag_month_day!CC354/100)</f>
        <v/>
      </c>
      <c r="BG358" s="511" t="e">
        <f t="shared" si="1941"/>
        <v>#VALUE!</v>
      </c>
      <c r="BH358" s="198">
        <f t="shared" si="1942"/>
        <v>0</v>
      </c>
      <c r="BI358" s="512" t="e">
        <f>IF(CX358=0,BI357,(DK358*查询!$R$5+DL358*查询!$Q$5+DM358*查询!$N$5+DN358*查询!$O$5+DO358*查询!$P$5)*AF358/CX358)</f>
        <v>#VALUE!</v>
      </c>
      <c r="BJ358" s="512" t="e">
        <f>IF(CX358=0,BJ357,(DP358*查询!$S$5+DQ358*查询!$T$5+DR358*查询!$U$5)*AF358/CX358)</f>
        <v>#VALUE!</v>
      </c>
      <c r="BK358" s="512">
        <f t="shared" si="1993"/>
        <v>1</v>
      </c>
      <c r="BL358" s="513" t="str">
        <f>IF(_cfyc_month_day!A354="","",_cfyc_month_day!A354)</f>
        <v/>
      </c>
      <c r="BM358" s="513" t="str">
        <f>IF(_cfyc_month_day!B354="","",_cfyc_month_day!B354)</f>
        <v/>
      </c>
      <c r="BN358" s="513" t="str">
        <f>IF(_cfyc_month_day!C354="","",_cfyc_month_day!C354)</f>
        <v/>
      </c>
      <c r="BO358" s="522" t="str">
        <f>IF(_cfyc_month_day!D354="","",_cfyc_month_day!D354)</f>
        <v/>
      </c>
      <c r="BP358" s="522" t="str">
        <f>IF(_cfyc_month_day!E354="","",_cfyc_month_day!E354)</f>
        <v/>
      </c>
      <c r="BQ358" s="522" t="str">
        <f>IF(_cfyc_month_day!F354="","",_cfyc_month_day!F354)</f>
        <v/>
      </c>
      <c r="BR358" s="513" t="str">
        <f>IF(_tag_month_day!T354="","",_tag_month_day!T354)</f>
        <v/>
      </c>
      <c r="BS358" s="513" t="str">
        <f>IF(_tag_month_day!U354="","",_tag_month_day!U354)</f>
        <v/>
      </c>
      <c r="BT358" s="523" t="str">
        <f t="shared" si="1994"/>
        <v/>
      </c>
      <c r="BU358" s="223" t="str">
        <f>IF(_tag_month_day!V354="","",_tag_month_day!V354)</f>
        <v/>
      </c>
      <c r="BV358" s="206" t="str">
        <f>IF(_tag_month_day!W354="","",_tag_month_day!W354)</f>
        <v/>
      </c>
      <c r="BW358" s="540" t="str">
        <f>IF(_tag_month_day!X354="","",_tag_month_day!X354)</f>
        <v/>
      </c>
      <c r="BX358" s="540" t="str">
        <f>IF(_tag_month_day!Y354="","",_tag_month_day!Y354)</f>
        <v/>
      </c>
      <c r="BY358" s="541">
        <f ca="1" t="shared" si="1995"/>
        <v>43631.7916666658</v>
      </c>
      <c r="BZ358" s="542"/>
      <c r="CA358" s="543" t="str">
        <f>IF(_jhy2_month_day!A354="","",_jhy2_month_day!A354)</f>
        <v/>
      </c>
      <c r="CB358" s="464" t="str">
        <f>IF(_jhy2_month_day!B354="","",_jhy2_month_day!B354)</f>
        <v/>
      </c>
      <c r="CC358" s="464" t="str">
        <f>IF(_jhy2_month_day!C354="","",_jhy2_month_day!C354)</f>
        <v/>
      </c>
      <c r="CD358" s="464" t="str">
        <f>IF(_jhy2_month_day!D354="","",_jhy2_month_day!D354)</f>
        <v/>
      </c>
      <c r="CE358" s="464" t="str">
        <f>IF(_jhy2_month_day!E354="","",_jhy2_month_day!E354)</f>
        <v/>
      </c>
      <c r="CF358" s="464" t="str">
        <f>IF(_jhy2_month_day!F354="","",_jhy2_month_day!F354)</f>
        <v/>
      </c>
      <c r="CG358" s="464" t="str">
        <f>IF(_jhy2_month_day!G354="","",_jhy2_month_day!G354)</f>
        <v/>
      </c>
      <c r="CH358" s="464" t="str">
        <f>IF(_jhy2_month_day!H354="","",_jhy2_month_day!H354)</f>
        <v/>
      </c>
      <c r="CI358" s="464" t="str">
        <f>IF(_jhy2_month_day!I354="","",_jhy2_month_day!I354)</f>
        <v/>
      </c>
      <c r="CJ358" s="464" t="str">
        <f>IF(_jhy2_month_day!J354="","",_jhy2_month_day!J354)</f>
        <v/>
      </c>
      <c r="CK358" s="464" t="str">
        <f>IF(_jhy2_month_day!K354="","",_jhy2_month_day!K354)</f>
        <v/>
      </c>
      <c r="CL358" s="562" t="str">
        <f>IF(_jhy2_month_day!L354="","",_jhy2_month_day!L354)</f>
        <v/>
      </c>
      <c r="CM358" s="562" t="str">
        <f>IF(_jhy2_month_day!M354="","",_jhy2_month_day!M354)</f>
        <v/>
      </c>
      <c r="CN358" s="562" t="str">
        <f>IF(_jhy2_month_day!N354="","",_jhy2_month_day!N354)</f>
        <v/>
      </c>
      <c r="CO358" s="562" t="str">
        <f>IF(_jhy2_month_day!O354="","",_jhy2_month_day!O354)</f>
        <v/>
      </c>
      <c r="CP358" s="562" t="str">
        <f>IF(_jhy2_month_day!P354="","",_jhy2_month_day!P354)</f>
        <v/>
      </c>
      <c r="CQ358" s="562" t="str">
        <f>IF(_jhy2_month_day!Q354="","",_jhy2_month_day!Q354)</f>
        <v/>
      </c>
      <c r="CR358" s="563" t="str">
        <f>IF(_jhy2_month_day!R354="","",_jhy2_month_day!R354)</f>
        <v/>
      </c>
      <c r="CS358" s="576" t="str">
        <f>IF(_jhy2_month_day!S354="","",_jhy2_month_day!S354)</f>
        <v/>
      </c>
      <c r="CT358" s="562" t="str">
        <f>IF(_jhy2_month_day!T354="","",_jhy2_month_day!T354)</f>
        <v/>
      </c>
      <c r="CU358" s="577" t="e">
        <f t="shared" si="1943"/>
        <v>#VALUE!</v>
      </c>
      <c r="CV358" s="198" t="e">
        <f t="shared" si="1944"/>
        <v>#VALUE!</v>
      </c>
      <c r="CW358" s="192" t="e">
        <f t="shared" si="1945"/>
        <v>#VALUE!</v>
      </c>
      <c r="CX358" s="192" t="e">
        <f t="shared" si="1946"/>
        <v>#VALUE!</v>
      </c>
      <c r="CY358" s="202" t="e">
        <f t="shared" si="1947"/>
        <v>#VALUE!</v>
      </c>
      <c r="CZ358" s="192" t="e">
        <f t="shared" ref="CZ358:DI358" si="2169">$AJ358*EF358</f>
        <v>#VALUE!</v>
      </c>
      <c r="DA358" s="192" t="e">
        <f t="shared" si="2169"/>
        <v>#VALUE!</v>
      </c>
      <c r="DB358" s="192" t="e">
        <f t="shared" si="2169"/>
        <v>#VALUE!</v>
      </c>
      <c r="DC358" s="192" t="e">
        <f t="shared" si="2169"/>
        <v>#VALUE!</v>
      </c>
      <c r="DD358" s="192" t="e">
        <f t="shared" si="2169"/>
        <v>#VALUE!</v>
      </c>
      <c r="DE358" s="192" t="e">
        <f t="shared" si="2169"/>
        <v>#VALUE!</v>
      </c>
      <c r="DF358" s="192" t="e">
        <f t="shared" si="2169"/>
        <v>#VALUE!</v>
      </c>
      <c r="DG358" s="192" t="e">
        <f t="shared" si="2169"/>
        <v>#VALUE!</v>
      </c>
      <c r="DH358" s="192" t="e">
        <f t="shared" si="2169"/>
        <v>#VALUE!</v>
      </c>
      <c r="DI358" s="192" t="e">
        <f t="shared" si="2169"/>
        <v>#VALUE!</v>
      </c>
      <c r="DJ358" s="192" t="e">
        <f t="shared" si="1949"/>
        <v>#VALUE!</v>
      </c>
      <c r="DK358" s="192" t="e">
        <f t="shared" si="1950"/>
        <v>#VALUE!</v>
      </c>
      <c r="DL358" s="192" t="e">
        <f t="shared" si="1951"/>
        <v>#VALUE!</v>
      </c>
      <c r="DM358" s="192" t="e">
        <f t="shared" si="1952"/>
        <v>#VALUE!</v>
      </c>
      <c r="DN358" s="192" t="e">
        <f t="shared" si="1953"/>
        <v>#VALUE!</v>
      </c>
      <c r="DO358" s="192" t="e">
        <f t="shared" si="1954"/>
        <v>#VALUE!</v>
      </c>
      <c r="DP358" s="192" t="e">
        <f t="shared" si="1955"/>
        <v>#VALUE!</v>
      </c>
      <c r="DQ358" s="192" t="e">
        <f t="shared" si="1956"/>
        <v>#VALUE!</v>
      </c>
      <c r="DR358" s="192" t="e">
        <f t="shared" si="1957"/>
        <v>#VALUE!</v>
      </c>
      <c r="DS358" s="192" t="e">
        <f t="shared" si="1958"/>
        <v>#VALUE!</v>
      </c>
      <c r="DT358" s="192" t="e">
        <f t="shared" si="1959"/>
        <v>#VALUE!</v>
      </c>
      <c r="DU358" s="192" t="e">
        <f t="shared" si="1960"/>
        <v>#VALUE!</v>
      </c>
      <c r="DV358" s="198" t="e">
        <f t="shared" si="1961"/>
        <v>#VALUE!</v>
      </c>
      <c r="DW358" s="198" t="e">
        <f t="shared" si="1962"/>
        <v>#DIV/0!</v>
      </c>
      <c r="DX358" s="198" t="e">
        <f t="shared" si="1963"/>
        <v>#DIV/0!</v>
      </c>
      <c r="DY358" s="198" t="e">
        <f t="shared" si="1964"/>
        <v>#VALUE!</v>
      </c>
      <c r="DZ358" s="198" t="e">
        <f t="shared" si="1965"/>
        <v>#VALUE!</v>
      </c>
      <c r="EA358" s="198" t="e">
        <f t="shared" si="1966"/>
        <v>#VALUE!</v>
      </c>
      <c r="EB358" s="198" t="e">
        <f t="shared" si="1967"/>
        <v>#VALUE!</v>
      </c>
      <c r="EC358" s="198" t="e">
        <f t="shared" si="1968"/>
        <v>#DIV/0!</v>
      </c>
      <c r="ED358" s="198" t="e">
        <f t="shared" si="1969"/>
        <v>#VALUE!</v>
      </c>
      <c r="EE358" s="198" t="e">
        <f t="shared" si="1970"/>
        <v>#VALUE!</v>
      </c>
      <c r="EF358" s="198" t="e">
        <f t="shared" ref="EF358:EO358" si="2170">DV358/SUM($DV358:$EE358)</f>
        <v>#VALUE!</v>
      </c>
      <c r="EG358" s="198" t="e">
        <f t="shared" si="2170"/>
        <v>#DIV/0!</v>
      </c>
      <c r="EH358" s="198" t="e">
        <f t="shared" si="2170"/>
        <v>#DIV/0!</v>
      </c>
      <c r="EI358" s="198" t="e">
        <f t="shared" si="2170"/>
        <v>#VALUE!</v>
      </c>
      <c r="EJ358" s="198" t="e">
        <f t="shared" si="2170"/>
        <v>#VALUE!</v>
      </c>
      <c r="EK358" s="198" t="e">
        <f t="shared" si="2170"/>
        <v>#VALUE!</v>
      </c>
      <c r="EL358" s="198" t="e">
        <f t="shared" si="2170"/>
        <v>#VALUE!</v>
      </c>
      <c r="EM358" s="198" t="e">
        <f t="shared" si="2170"/>
        <v>#DIV/0!</v>
      </c>
      <c r="EN358" s="198" t="e">
        <f t="shared" si="2170"/>
        <v>#VALUE!</v>
      </c>
      <c r="EO358" s="198" t="e">
        <f t="shared" si="2170"/>
        <v>#VALUE!</v>
      </c>
      <c r="EP358" s="511">
        <f t="shared" ref="EP358:EW358" si="2171">EP357</f>
        <v>0.08</v>
      </c>
      <c r="EQ358" s="511">
        <f t="shared" si="2171"/>
        <v>0.015</v>
      </c>
      <c r="ER358" s="511">
        <f t="shared" si="2171"/>
        <v>0.015</v>
      </c>
      <c r="ES358" s="511">
        <f t="shared" si="2171"/>
        <v>0.015</v>
      </c>
      <c r="ET358" s="511">
        <f t="shared" si="2171"/>
        <v>0.015</v>
      </c>
      <c r="EU358" s="511">
        <f t="shared" si="2171"/>
        <v>0.09</v>
      </c>
      <c r="EV358" s="511">
        <f t="shared" si="2171"/>
        <v>0.09</v>
      </c>
      <c r="EW358" s="511">
        <f t="shared" si="2171"/>
        <v>0.09</v>
      </c>
      <c r="EX358" s="420" t="str">
        <f>IF(_tag_month_day!AS354="","",_tag_month_day!AS354/100)</f>
        <v/>
      </c>
      <c r="EY358" s="420" t="str">
        <f>IF(_tag_month_day!AT354="","",_tag_month_day!AT354/100)</f>
        <v/>
      </c>
      <c r="EZ358" s="420" t="str">
        <f>IF(_tag_month_day!AU354="","",_tag_month_day!AU354/100)</f>
        <v/>
      </c>
      <c r="FA358" s="420" t="str">
        <f>IF(_tag_month_day!AV354="","",_tag_month_day!AV354/100)</f>
        <v/>
      </c>
      <c r="FB358" s="420" t="str">
        <f>IF(_tag_month_day!AW354="","",_tag_month_day!AW354/100)</f>
        <v/>
      </c>
      <c r="FC358" s="420" t="str">
        <f>IF(_tag_month_day!AX354="","",_tag_month_day!AX354/100)</f>
        <v/>
      </c>
      <c r="FD358" s="510">
        <f t="shared" si="1999"/>
        <v>0.33</v>
      </c>
      <c r="FE358" s="510">
        <f t="shared" si="2000"/>
        <v>0.19</v>
      </c>
      <c r="FF358" s="510">
        <f t="shared" si="2001"/>
        <v>0.003</v>
      </c>
      <c r="FG358" s="510">
        <f t="shared" si="2002"/>
        <v>0</v>
      </c>
      <c r="FH358" s="603">
        <f t="shared" si="2003"/>
        <v>0.0001</v>
      </c>
      <c r="FI358" s="510">
        <f t="shared" ref="FI358:FR358" si="2172">FI357</f>
        <v>0.41</v>
      </c>
      <c r="FJ358" s="510">
        <f t="shared" si="2172"/>
        <v>0.11</v>
      </c>
      <c r="FK358" s="510">
        <f t="shared" si="2172"/>
        <v>0.015</v>
      </c>
      <c r="FL358" s="510">
        <f t="shared" si="2172"/>
        <v>0</v>
      </c>
      <c r="FM358" s="603">
        <f t="shared" si="2172"/>
        <v>0.0001</v>
      </c>
      <c r="FN358" s="510" t="str">
        <f>IF(_tag_month_day!AY354="","",_tag_month_day!AY354/100)</f>
        <v/>
      </c>
      <c r="FO358" s="510" t="str">
        <f>IF(_tag_month_day!AZ354="","",_tag_month_day!AZ354/100)</f>
        <v/>
      </c>
      <c r="FP358" s="510" t="str">
        <f>IF(_tag_month_day!BA354="","",_tag_month_day!BA354/100)</f>
        <v/>
      </c>
      <c r="FQ358" s="510" t="str">
        <f>IF(_tag_month_day!BB354="","",_tag_month_day!BB354/100)</f>
        <v/>
      </c>
      <c r="FR358" s="603" t="str">
        <f>IF(_tag_month_day!BC354="","",_tag_month_day!BC354/100)</f>
        <v/>
      </c>
      <c r="FS358" s="510" t="str">
        <f>IF(_tag_month_day!BD354="","",_tag_month_day!BD354/100)</f>
        <v/>
      </c>
      <c r="FT358" s="510" t="str">
        <f>IF(_tag_month_day!BE354="","",_tag_month_day!BE354/100)</f>
        <v/>
      </c>
      <c r="FU358" s="510" t="str">
        <f>IF(_tag_month_day!BF354="","",_tag_month_day!BF354/100)</f>
        <v/>
      </c>
      <c r="FV358" s="510" t="str">
        <f>IF(_tag_month_day!BG354="","",_tag_month_day!BG354/100)</f>
        <v/>
      </c>
      <c r="FW358" s="603" t="str">
        <f>IF(_tag_month_day!BH354="","",_tag_month_day!BH354/100)</f>
        <v/>
      </c>
      <c r="FX358" s="510" t="str">
        <f>IF(_tag_month_day!BI354="","",_tag_month_day!BI354/100)</f>
        <v/>
      </c>
      <c r="FY358" s="510" t="str">
        <f>IF(_tag_month_day!BJ354="","",_tag_month_day!BJ354/100)</f>
        <v/>
      </c>
      <c r="FZ358" s="605" t="str">
        <f>IF(_tag_month_day!BK354="","",_tag_month_day!BK354/100)</f>
        <v/>
      </c>
      <c r="GA358" s="510" t="str">
        <f>IF(_tag_month_day!BL354="","",_tag_month_day!BL354/100)</f>
        <v/>
      </c>
      <c r="GB358" s="603" t="str">
        <f>IF(_tag_month_day!BM354="","",_tag_month_day!BM354/100)</f>
        <v/>
      </c>
      <c r="GC358" s="420" t="str">
        <f>IF(_tag_month_day!BN354="","",_tag_month_day!BN354/100)</f>
        <v/>
      </c>
      <c r="GD358" s="420" t="str">
        <f>IF(_tag_month_day!BO354="","",_tag_month_day!BO354/100)</f>
        <v/>
      </c>
      <c r="GE358" s="420" t="str">
        <f>IF(_tag_month_day!BP354="","",_tag_month_day!BP354/100)</f>
        <v/>
      </c>
      <c r="GF358" s="420" t="str">
        <f>IF(_tag_month_day!BQ354="","",_tag_month_day!BQ354/100)</f>
        <v/>
      </c>
      <c r="GG358" s="420" t="str">
        <f>IF(_tag_month_day!BR354="","",_tag_month_day!BR354/100)</f>
        <v/>
      </c>
      <c r="GH358" s="420" t="str">
        <f>IF(_tag_month_day!BS354="","",_tag_month_day!BS354/100)</f>
        <v/>
      </c>
      <c r="GI358" s="603" t="str">
        <f>IF(_tag_month_day!BT354="","",_tag_month_day!BT354/100)</f>
        <v/>
      </c>
      <c r="GJ358" s="612" t="str">
        <f>IF(_tag_month_day!BU354="","",_tag_month_day!BU354/100)</f>
        <v/>
      </c>
      <c r="GK358" s="620" t="str">
        <f>IF(_tag_month_day!BV354="",IF(_rlcf_month_day!A$2="","",_rlcf_month_day!A$2/100),_tag_month_day!BV354/100)</f>
        <v/>
      </c>
      <c r="GL358" s="620" t="str">
        <f>IF(_tag_month_day!BW354="",IF(_rlcf_month_day!B$2="","",_rlcf_month_day!B$2/100),_tag_month_day!BW354/100)</f>
        <v/>
      </c>
      <c r="GM358" s="621" t="str">
        <f>IF(_tag_month_day!BX354="",IF(_rlcf_month_day!C$2="","",_rlcf_month_day!C$2/100),_tag_month_day!BX354/100)</f>
        <v/>
      </c>
      <c r="GN358" s="620" t="str">
        <f>IF(_tag_month_day!BV354="",IF(_rlcf_month_day!A$2="","",_rlcf_month_day!A$2/100),_tag_month_day!BV354/100)</f>
        <v/>
      </c>
      <c r="GO358" s="620" t="str">
        <f>IF(_tag_month_day!BW354="",IF(_rlcf_month_day!B$2="","",_rlcf_month_day!B$2/100),_tag_month_day!BW354/100)</f>
        <v/>
      </c>
      <c r="GP358" s="620" t="str">
        <f>IF(_tag_month_day!CD354="",IF(_rlcf_month_day!E$2="","",_rlcf_month_day!E$2/100),_tag_month_day!CD354/100)</f>
        <v/>
      </c>
      <c r="GQ358" s="620" t="str">
        <f>IF(_tag_month_day!CE354="",IF(_rlcf_month_day!F$2="","",_rlcf_month_day!F$2/100),_tag_month_day!CE354/100)</f>
        <v/>
      </c>
      <c r="GR358" s="621" t="str">
        <f>IF(_tag_month_day!CF354="",IF(_rlcf_month_day!G$2="","",_rlcf_month_day!G$2/100),_tag_month_day!CF354/100)</f>
        <v/>
      </c>
      <c r="GS358" s="626">
        <f t="shared" ref="GS358:HH358" si="2173">GS357</f>
        <v>0.953</v>
      </c>
      <c r="GT358" s="626">
        <f t="shared" si="2173"/>
        <v>0.55</v>
      </c>
      <c r="GU358" s="626">
        <f t="shared" si="2173"/>
        <v>0.55</v>
      </c>
      <c r="GV358" s="626">
        <f t="shared" si="2173"/>
        <v>0.55</v>
      </c>
      <c r="GW358" s="626">
        <f t="shared" si="2173"/>
        <v>0.5</v>
      </c>
      <c r="GX358" s="626">
        <f t="shared" si="2173"/>
        <v>0.935</v>
      </c>
      <c r="GY358" s="626">
        <f t="shared" si="2173"/>
        <v>0.15</v>
      </c>
      <c r="GZ358" s="626">
        <f t="shared" si="2173"/>
        <v>1</v>
      </c>
      <c r="HA358" s="632">
        <f t="shared" si="2173"/>
        <v>0.047</v>
      </c>
      <c r="HB358" s="632">
        <f t="shared" si="2173"/>
        <v>0.45</v>
      </c>
      <c r="HC358" s="632">
        <f t="shared" si="2173"/>
        <v>0.45</v>
      </c>
      <c r="HD358" s="632">
        <f t="shared" si="2173"/>
        <v>0.45</v>
      </c>
      <c r="HE358" s="632">
        <f t="shared" si="2173"/>
        <v>0.5</v>
      </c>
      <c r="HF358" s="632">
        <f t="shared" si="2173"/>
        <v>0.065</v>
      </c>
      <c r="HG358" s="632">
        <f t="shared" si="2173"/>
        <v>0.85</v>
      </c>
      <c r="HH358" s="632">
        <f t="shared" si="2173"/>
        <v>0</v>
      </c>
      <c r="HI358" s="68">
        <f t="shared" si="1975"/>
        <v>0</v>
      </c>
      <c r="HJ358" s="68" t="e">
        <f t="shared" si="2006"/>
        <v>#VALUE!</v>
      </c>
      <c r="HK358" s="202">
        <f t="shared" si="2007"/>
        <v>0.85</v>
      </c>
      <c r="HL358" s="464">
        <f t="shared" si="2008"/>
        <v>550000</v>
      </c>
      <c r="HM358" s="464">
        <f t="shared" si="2009"/>
        <v>480000</v>
      </c>
      <c r="HN358" s="192" t="e">
        <f t="shared" si="1976"/>
        <v>#VALUE!</v>
      </c>
      <c r="HO358" s="192" t="e">
        <f>HN358*HK358*$HO$2/HL358*1000000</f>
        <v>#VALUE!</v>
      </c>
      <c r="HP358" s="192" t="e">
        <f>HN358*HK358*$HP$2/HM358*1000000</f>
        <v>#VALUE!</v>
      </c>
    </row>
    <row r="359" customFormat="1" spans="1:224">
      <c r="A359" s="381">
        <v>354</v>
      </c>
      <c r="B359" s="54">
        <f ca="1" t="shared" si="2010"/>
        <v>43631</v>
      </c>
      <c r="C359" s="57">
        <f t="shared" si="2011"/>
        <v>0.0416666666666667</v>
      </c>
      <c r="D359" s="68" t="str">
        <f ca="1" t="shared" si="1977"/>
        <v>中班</v>
      </c>
      <c r="E359" s="68" t="str">
        <f ca="1" t="shared" si="1978"/>
        <v>甲</v>
      </c>
      <c r="F359" s="68">
        <f ca="1">SUMPRODUCT((成本日报!$A$3:$A$95=计划!B359)*(成本日报!$B$3:$B$95=计划!$D359),成本日报!$C$3:$C$95)</f>
        <v>1</v>
      </c>
      <c r="G359" s="382">
        <f ca="1" t="shared" si="2012"/>
        <v>43631.7083333325</v>
      </c>
      <c r="H359" s="382">
        <f ca="1" t="shared" si="1979"/>
        <v>43631.7152777769</v>
      </c>
      <c r="I359" s="382">
        <f ca="1" t="shared" si="1980"/>
        <v>43631.7208333325</v>
      </c>
      <c r="J359" s="382">
        <f ca="1" t="shared" si="1981"/>
        <v>43631.7499999991</v>
      </c>
      <c r="K359" s="382">
        <f ca="1" t="shared" si="1982"/>
        <v>43631.8124999991</v>
      </c>
      <c r="L359" s="382">
        <f ca="1" t="shared" si="1983"/>
        <v>43631.8333333325</v>
      </c>
      <c r="M359" s="398" t="str">
        <f>IF(_tag_month_day!A355="","",_tag_month_day!A355)</f>
        <v/>
      </c>
      <c r="N359" s="398" t="str">
        <f>IF(_tag_month_day!B355="","",_tag_month_day!B355)</f>
        <v/>
      </c>
      <c r="O359" s="399" t="e">
        <f t="shared" si="1984"/>
        <v>#VALUE!</v>
      </c>
      <c r="P359" s="398" t="str">
        <f>IF(_tag_month_day!C355="","",_tag_month_day!C355)</f>
        <v/>
      </c>
      <c r="Q359" s="398" t="str">
        <f>IF(_tag_month_day!D355="","",_tag_month_day!D355)</f>
        <v/>
      </c>
      <c r="R359" s="416">
        <f>IF(_tag_month_day!CB355="",R358,_tag_month_day!CB355/100)</f>
        <v>0.07</v>
      </c>
      <c r="S359" s="417" t="str">
        <f>IF(_tag_month_day!E355="","",_tag_month_day!E355)</f>
        <v/>
      </c>
      <c r="T359" s="417" t="str">
        <f>IF(_tag_month_day!F355="","",_tag_month_day!F355)</f>
        <v/>
      </c>
      <c r="U359" s="418" t="e">
        <f t="shared" si="1938"/>
        <v>#VALUE!</v>
      </c>
      <c r="V359" s="53" t="e">
        <f t="shared" si="1939"/>
        <v>#VALUE!</v>
      </c>
      <c r="W359" s="419" t="str">
        <f>IF(_jhy_month_day!A355="","",_jhy_month_day!A355)</f>
        <v/>
      </c>
      <c r="X359" s="420" t="str">
        <f>IF(_jhy_month_day!B355="","",_jhy_month_day!B355/100)</f>
        <v/>
      </c>
      <c r="Y359" s="420" t="str">
        <f>IF(_jhy_month_day!C355="","",_jhy_month_day!C355/100)</f>
        <v/>
      </c>
      <c r="Z359" s="439">
        <f t="shared" si="2028"/>
        <v>89</v>
      </c>
      <c r="AA359" s="440" t="str">
        <f>IF(_tag_month_day!G355="","",_tag_month_day!G355/100)</f>
        <v/>
      </c>
      <c r="AB359" s="440" t="str">
        <f>IF(_tag_month_day!H355="","",_tag_month_day!H355/100)</f>
        <v/>
      </c>
      <c r="AC359" s="193">
        <f t="shared" si="1985"/>
        <v>1.59963432013121</v>
      </c>
      <c r="AD359" s="441" t="str">
        <f t="shared" si="1986"/>
        <v/>
      </c>
      <c r="AE359" s="442" t="str">
        <f t="shared" si="1987"/>
        <v/>
      </c>
      <c r="AF359" s="443">
        <v>1</v>
      </c>
      <c r="AG359" s="68" t="str">
        <f>IF(_duihao_month_day!A355="","",_duihao_month_day!A355)</f>
        <v/>
      </c>
      <c r="AH359" s="463">
        <f>IF(_gyk_month_day!B355="",AH358,_gyk_month_day!B355)</f>
        <v>820</v>
      </c>
      <c r="AI359" s="464"/>
      <c r="AJ359" s="68" t="str">
        <f>IF(_tag_month_day!I355="","",_tag_month_day!I355)</f>
        <v/>
      </c>
      <c r="AK359" s="465" t="str">
        <f>IF(_tzyy_month_day!A355="","",_tzyy_month_day!A355)</f>
        <v/>
      </c>
      <c r="AL359" s="465" t="str">
        <f>IF(_tzyy_month_day!B355="","",_tzyy_month_day!B355)</f>
        <v/>
      </c>
      <c r="AM359" s="465" t="str">
        <f>IF(_tzyy_month_day!C355="","",_tzyy_month_day!C355)</f>
        <v/>
      </c>
      <c r="AN359" s="466" t="str">
        <f>IF(_tag_month_day!CG355="","",_tag_month_day!CG355)</f>
        <v/>
      </c>
      <c r="AO359" s="466" t="str">
        <f>IF(_tag_month_day!CH355="","",_tag_month_day!CH355)</f>
        <v/>
      </c>
      <c r="AP359" s="486" t="e">
        <f t="shared" si="1988"/>
        <v>#VALUE!</v>
      </c>
      <c r="AQ359" s="487" t="str">
        <f>IF(_tag_month_day!J355="","",_tag_month_day!J355/100)</f>
        <v/>
      </c>
      <c r="AR359" s="488">
        <f t="shared" si="1989"/>
        <v>1.3</v>
      </c>
      <c r="AS359" s="489" t="e">
        <f t="shared" si="1940"/>
        <v>#VALUE!</v>
      </c>
      <c r="AT359" s="489">
        <f t="shared" si="1990"/>
        <v>0</v>
      </c>
      <c r="AU359" s="490" t="str">
        <f>IF(_tag_month_day!K355="","",_tag_month_day!K355)</f>
        <v/>
      </c>
      <c r="AV359" s="491" t="str">
        <f>IF(_tag_month_day!L355="","",_tag_month_day!L355/100)</f>
        <v/>
      </c>
      <c r="AW359" s="420">
        <f t="shared" si="1912"/>
        <v>0</v>
      </c>
      <c r="AX359" s="420">
        <f t="shared" si="1991"/>
        <v>0</v>
      </c>
      <c r="AY359" s="420" t="str">
        <f>IF(_tag_month_day!M355="","",_tag_month_day!M355/100)</f>
        <v/>
      </c>
      <c r="AZ359" s="420" t="str">
        <f>IF(_tag_month_day!N355="","",_tag_month_day!N355/100)</f>
        <v/>
      </c>
      <c r="BA359" s="420" t="str">
        <f>IF(_tag_month_day!O355="","",_tag_month_day!O355/100)</f>
        <v/>
      </c>
      <c r="BB359" s="496" t="str">
        <f>IF(_tag_month_day!P355="","",_tag_month_day!P355/100)</f>
        <v/>
      </c>
      <c r="BC359" s="496">
        <f t="shared" si="1992"/>
        <v>0</v>
      </c>
      <c r="BD359" s="496" t="str">
        <f>IF(_tag_month_day!Q355="","",_tag_month_day!Q355/100)</f>
        <v/>
      </c>
      <c r="BE359" s="510" t="str">
        <f>IF(_tag_month_day!R355="","",_tag_month_day!R355/100)</f>
        <v/>
      </c>
      <c r="BF359" s="413" t="str">
        <f>IF(_tag_month_day!CC355="","",_tag_month_day!CC355/100)</f>
        <v/>
      </c>
      <c r="BG359" s="511" t="e">
        <f t="shared" si="1941"/>
        <v>#VALUE!</v>
      </c>
      <c r="BH359" s="198">
        <f t="shared" si="1942"/>
        <v>0</v>
      </c>
      <c r="BI359" s="512" t="e">
        <f>IF(CX359=0,BI358,(DK359*查询!$R$5+DL359*查询!$Q$5+DM359*查询!$N$5+DN359*查询!$O$5+DO359*查询!$P$5)*AF359/CX359)</f>
        <v>#VALUE!</v>
      </c>
      <c r="BJ359" s="512" t="e">
        <f>IF(CX359=0,BJ358,(DP359*查询!$S$5+DQ359*查询!$T$5+DR359*查询!$U$5)*AF359/CX359)</f>
        <v>#VALUE!</v>
      </c>
      <c r="BK359" s="512">
        <f t="shared" si="1993"/>
        <v>1</v>
      </c>
      <c r="BL359" s="513" t="str">
        <f>IF(_cfyc_month_day!A355="","",_cfyc_month_day!A355)</f>
        <v/>
      </c>
      <c r="BM359" s="513" t="str">
        <f>IF(_cfyc_month_day!B355="","",_cfyc_month_day!B355)</f>
        <v/>
      </c>
      <c r="BN359" s="513" t="str">
        <f>IF(_cfyc_month_day!C355="","",_cfyc_month_day!C355)</f>
        <v/>
      </c>
      <c r="BO359" s="522" t="str">
        <f>IF(_cfyc_month_day!D355="","",_cfyc_month_day!D355)</f>
        <v/>
      </c>
      <c r="BP359" s="522" t="str">
        <f>IF(_cfyc_month_day!E355="","",_cfyc_month_day!E355)</f>
        <v/>
      </c>
      <c r="BQ359" s="522" t="str">
        <f>IF(_cfyc_month_day!F355="","",_cfyc_month_day!F355)</f>
        <v/>
      </c>
      <c r="BR359" s="513" t="str">
        <f>IF(_tag_month_day!T355="","",_tag_month_day!T355)</f>
        <v/>
      </c>
      <c r="BS359" s="513" t="str">
        <f>IF(_tag_month_day!U355="","",_tag_month_day!U355)</f>
        <v/>
      </c>
      <c r="BT359" s="523" t="str">
        <f t="shared" si="1994"/>
        <v/>
      </c>
      <c r="BU359" s="223" t="str">
        <f>IF(_tag_month_day!V355="","",_tag_month_day!V355)</f>
        <v/>
      </c>
      <c r="BV359" s="206" t="str">
        <f>IF(_tag_month_day!W355="","",_tag_month_day!W355)</f>
        <v/>
      </c>
      <c r="BW359" s="540" t="str">
        <f>IF(_tag_month_day!X355="","",_tag_month_day!X355)</f>
        <v/>
      </c>
      <c r="BX359" s="540" t="str">
        <f>IF(_tag_month_day!Y355="","",_tag_month_day!Y355)</f>
        <v/>
      </c>
      <c r="BY359" s="541">
        <f ca="1" t="shared" si="1995"/>
        <v>43631.8333333325</v>
      </c>
      <c r="BZ359" s="542"/>
      <c r="CA359" s="543" t="str">
        <f>IF(_jhy2_month_day!A355="","",_jhy2_month_day!A355)</f>
        <v/>
      </c>
      <c r="CB359" s="464" t="str">
        <f>IF(_jhy2_month_day!B355="","",_jhy2_month_day!B355)</f>
        <v/>
      </c>
      <c r="CC359" s="464" t="str">
        <f>IF(_jhy2_month_day!C355="","",_jhy2_month_day!C355)</f>
        <v/>
      </c>
      <c r="CD359" s="464" t="str">
        <f>IF(_jhy2_month_day!D355="","",_jhy2_month_day!D355)</f>
        <v/>
      </c>
      <c r="CE359" s="464" t="str">
        <f>IF(_jhy2_month_day!E355="","",_jhy2_month_day!E355)</f>
        <v/>
      </c>
      <c r="CF359" s="464" t="str">
        <f>IF(_jhy2_month_day!F355="","",_jhy2_month_day!F355)</f>
        <v/>
      </c>
      <c r="CG359" s="464" t="str">
        <f>IF(_jhy2_month_day!G355="","",_jhy2_month_day!G355)</f>
        <v/>
      </c>
      <c r="CH359" s="464" t="str">
        <f>IF(_jhy2_month_day!H355="","",_jhy2_month_day!H355)</f>
        <v/>
      </c>
      <c r="CI359" s="464" t="str">
        <f>IF(_jhy2_month_day!I355="","",_jhy2_month_day!I355)</f>
        <v/>
      </c>
      <c r="CJ359" s="464" t="str">
        <f>IF(_jhy2_month_day!J355="","",_jhy2_month_day!J355)</f>
        <v/>
      </c>
      <c r="CK359" s="464" t="str">
        <f>IF(_jhy2_month_day!K355="","",_jhy2_month_day!K355)</f>
        <v/>
      </c>
      <c r="CL359" s="562" t="str">
        <f>IF(_jhy2_month_day!L355="","",_jhy2_month_day!L355)</f>
        <v/>
      </c>
      <c r="CM359" s="562" t="str">
        <f>IF(_jhy2_month_day!M355="","",_jhy2_month_day!M355)</f>
        <v/>
      </c>
      <c r="CN359" s="562" t="str">
        <f>IF(_jhy2_month_day!N355="","",_jhy2_month_day!N355)</f>
        <v/>
      </c>
      <c r="CO359" s="562" t="str">
        <f>IF(_jhy2_month_day!O355="","",_jhy2_month_day!O355)</f>
        <v/>
      </c>
      <c r="CP359" s="562" t="str">
        <f>IF(_jhy2_month_day!P355="","",_jhy2_month_day!P355)</f>
        <v/>
      </c>
      <c r="CQ359" s="562" t="str">
        <f>IF(_jhy2_month_day!Q355="","",_jhy2_month_day!Q355)</f>
        <v/>
      </c>
      <c r="CR359" s="563" t="str">
        <f>IF(_jhy2_month_day!R355="","",_jhy2_month_day!R355)</f>
        <v/>
      </c>
      <c r="CS359" s="576" t="str">
        <f>IF(_jhy2_month_day!S355="","",_jhy2_month_day!S355)</f>
        <v/>
      </c>
      <c r="CT359" s="562" t="str">
        <f>IF(_jhy2_month_day!T355="","",_jhy2_month_day!T355)</f>
        <v/>
      </c>
      <c r="CU359" s="577" t="e">
        <f t="shared" si="1943"/>
        <v>#VALUE!</v>
      </c>
      <c r="CV359" s="198" t="e">
        <f t="shared" si="1944"/>
        <v>#VALUE!</v>
      </c>
      <c r="CW359" s="192" t="e">
        <f t="shared" si="1945"/>
        <v>#VALUE!</v>
      </c>
      <c r="CX359" s="192" t="e">
        <f t="shared" si="1946"/>
        <v>#VALUE!</v>
      </c>
      <c r="CY359" s="202" t="e">
        <f t="shared" si="1947"/>
        <v>#VALUE!</v>
      </c>
      <c r="CZ359" s="192" t="e">
        <f t="shared" ref="CZ359:DI359" si="2174">$AJ359*EF359</f>
        <v>#VALUE!</v>
      </c>
      <c r="DA359" s="192" t="e">
        <f t="shared" si="2174"/>
        <v>#VALUE!</v>
      </c>
      <c r="DB359" s="192" t="e">
        <f t="shared" si="2174"/>
        <v>#VALUE!</v>
      </c>
      <c r="DC359" s="192" t="e">
        <f t="shared" si="2174"/>
        <v>#VALUE!</v>
      </c>
      <c r="DD359" s="192" t="e">
        <f t="shared" si="2174"/>
        <v>#VALUE!</v>
      </c>
      <c r="DE359" s="192" t="e">
        <f t="shared" si="2174"/>
        <v>#VALUE!</v>
      </c>
      <c r="DF359" s="192" t="e">
        <f t="shared" si="2174"/>
        <v>#VALUE!</v>
      </c>
      <c r="DG359" s="192" t="e">
        <f t="shared" si="2174"/>
        <v>#VALUE!</v>
      </c>
      <c r="DH359" s="192" t="e">
        <f t="shared" si="2174"/>
        <v>#VALUE!</v>
      </c>
      <c r="DI359" s="192" t="e">
        <f t="shared" si="2174"/>
        <v>#VALUE!</v>
      </c>
      <c r="DJ359" s="192" t="e">
        <f t="shared" si="1949"/>
        <v>#VALUE!</v>
      </c>
      <c r="DK359" s="192" t="e">
        <f t="shared" si="1950"/>
        <v>#VALUE!</v>
      </c>
      <c r="DL359" s="192" t="e">
        <f t="shared" si="1951"/>
        <v>#VALUE!</v>
      </c>
      <c r="DM359" s="192" t="e">
        <f t="shared" si="1952"/>
        <v>#VALUE!</v>
      </c>
      <c r="DN359" s="192" t="e">
        <f t="shared" si="1953"/>
        <v>#VALUE!</v>
      </c>
      <c r="DO359" s="192" t="e">
        <f t="shared" si="1954"/>
        <v>#VALUE!</v>
      </c>
      <c r="DP359" s="192" t="e">
        <f t="shared" si="1955"/>
        <v>#VALUE!</v>
      </c>
      <c r="DQ359" s="192" t="e">
        <f t="shared" si="1956"/>
        <v>#VALUE!</v>
      </c>
      <c r="DR359" s="192" t="e">
        <f t="shared" si="1957"/>
        <v>#VALUE!</v>
      </c>
      <c r="DS359" s="192" t="e">
        <f t="shared" si="1958"/>
        <v>#VALUE!</v>
      </c>
      <c r="DT359" s="192" t="e">
        <f t="shared" si="1959"/>
        <v>#VALUE!</v>
      </c>
      <c r="DU359" s="192" t="e">
        <f t="shared" si="1960"/>
        <v>#VALUE!</v>
      </c>
      <c r="DV359" s="198" t="e">
        <f t="shared" si="1961"/>
        <v>#VALUE!</v>
      </c>
      <c r="DW359" s="198" t="e">
        <f t="shared" si="1962"/>
        <v>#DIV/0!</v>
      </c>
      <c r="DX359" s="198" t="e">
        <f t="shared" si="1963"/>
        <v>#DIV/0!</v>
      </c>
      <c r="DY359" s="198" t="e">
        <f t="shared" si="1964"/>
        <v>#VALUE!</v>
      </c>
      <c r="DZ359" s="198" t="e">
        <f t="shared" si="1965"/>
        <v>#VALUE!</v>
      </c>
      <c r="EA359" s="198" t="e">
        <f t="shared" si="1966"/>
        <v>#VALUE!</v>
      </c>
      <c r="EB359" s="198" t="e">
        <f t="shared" si="1967"/>
        <v>#VALUE!</v>
      </c>
      <c r="EC359" s="198" t="e">
        <f t="shared" si="1968"/>
        <v>#DIV/0!</v>
      </c>
      <c r="ED359" s="198" t="e">
        <f t="shared" si="1969"/>
        <v>#VALUE!</v>
      </c>
      <c r="EE359" s="198" t="e">
        <f t="shared" si="1970"/>
        <v>#VALUE!</v>
      </c>
      <c r="EF359" s="198" t="e">
        <f t="shared" ref="EF359:EO359" si="2175">DV359/SUM($DV359:$EE359)</f>
        <v>#VALUE!</v>
      </c>
      <c r="EG359" s="198" t="e">
        <f t="shared" si="2175"/>
        <v>#DIV/0!</v>
      </c>
      <c r="EH359" s="198" t="e">
        <f t="shared" si="2175"/>
        <v>#DIV/0!</v>
      </c>
      <c r="EI359" s="198" t="e">
        <f t="shared" si="2175"/>
        <v>#VALUE!</v>
      </c>
      <c r="EJ359" s="198" t="e">
        <f t="shared" si="2175"/>
        <v>#VALUE!</v>
      </c>
      <c r="EK359" s="198" t="e">
        <f t="shared" si="2175"/>
        <v>#VALUE!</v>
      </c>
      <c r="EL359" s="198" t="e">
        <f t="shared" si="2175"/>
        <v>#VALUE!</v>
      </c>
      <c r="EM359" s="198" t="e">
        <f t="shared" si="2175"/>
        <v>#DIV/0!</v>
      </c>
      <c r="EN359" s="198" t="e">
        <f t="shared" si="2175"/>
        <v>#VALUE!</v>
      </c>
      <c r="EO359" s="198" t="e">
        <f t="shared" si="2175"/>
        <v>#VALUE!</v>
      </c>
      <c r="EP359" s="511">
        <f t="shared" ref="EP359:EW359" si="2176">EP358</f>
        <v>0.08</v>
      </c>
      <c r="EQ359" s="511">
        <f t="shared" si="2176"/>
        <v>0.015</v>
      </c>
      <c r="ER359" s="511">
        <f t="shared" si="2176"/>
        <v>0.015</v>
      </c>
      <c r="ES359" s="511">
        <f t="shared" si="2176"/>
        <v>0.015</v>
      </c>
      <c r="ET359" s="511">
        <f t="shared" si="2176"/>
        <v>0.015</v>
      </c>
      <c r="EU359" s="511">
        <f t="shared" si="2176"/>
        <v>0.09</v>
      </c>
      <c r="EV359" s="511">
        <f t="shared" si="2176"/>
        <v>0.09</v>
      </c>
      <c r="EW359" s="511">
        <f t="shared" si="2176"/>
        <v>0.09</v>
      </c>
      <c r="EX359" s="420" t="str">
        <f>IF(_tag_month_day!AS355="","",_tag_month_day!AS355/100)</f>
        <v/>
      </c>
      <c r="EY359" s="420" t="str">
        <f>IF(_tag_month_day!AT355="","",_tag_month_day!AT355/100)</f>
        <v/>
      </c>
      <c r="EZ359" s="420" t="str">
        <f>IF(_tag_month_day!AU355="","",_tag_month_day!AU355/100)</f>
        <v/>
      </c>
      <c r="FA359" s="420" t="str">
        <f>IF(_tag_month_day!AV355="","",_tag_month_day!AV355/100)</f>
        <v/>
      </c>
      <c r="FB359" s="420" t="str">
        <f>IF(_tag_month_day!AW355="","",_tag_month_day!AW355/100)</f>
        <v/>
      </c>
      <c r="FC359" s="420" t="str">
        <f>IF(_tag_month_day!AX355="","",_tag_month_day!AX355/100)</f>
        <v/>
      </c>
      <c r="FD359" s="510">
        <f t="shared" si="1999"/>
        <v>0.33</v>
      </c>
      <c r="FE359" s="510">
        <f t="shared" si="2000"/>
        <v>0.19</v>
      </c>
      <c r="FF359" s="510">
        <f t="shared" si="2001"/>
        <v>0.003</v>
      </c>
      <c r="FG359" s="510">
        <f t="shared" si="2002"/>
        <v>0</v>
      </c>
      <c r="FH359" s="603">
        <f t="shared" si="2003"/>
        <v>0.0001</v>
      </c>
      <c r="FI359" s="510">
        <f t="shared" ref="FI359:FR359" si="2177">FI358</f>
        <v>0.41</v>
      </c>
      <c r="FJ359" s="510">
        <f t="shared" si="2177"/>
        <v>0.11</v>
      </c>
      <c r="FK359" s="510">
        <f t="shared" si="2177"/>
        <v>0.015</v>
      </c>
      <c r="FL359" s="510">
        <f t="shared" si="2177"/>
        <v>0</v>
      </c>
      <c r="FM359" s="603">
        <f t="shared" si="2177"/>
        <v>0.0001</v>
      </c>
      <c r="FN359" s="510" t="str">
        <f>IF(_tag_month_day!AY355="","",_tag_month_day!AY355/100)</f>
        <v/>
      </c>
      <c r="FO359" s="510" t="str">
        <f>IF(_tag_month_day!AZ355="","",_tag_month_day!AZ355/100)</f>
        <v/>
      </c>
      <c r="FP359" s="510" t="str">
        <f>IF(_tag_month_day!BA355="","",_tag_month_day!BA355/100)</f>
        <v/>
      </c>
      <c r="FQ359" s="510" t="str">
        <f>IF(_tag_month_day!BB355="","",_tag_month_day!BB355/100)</f>
        <v/>
      </c>
      <c r="FR359" s="603" t="str">
        <f>IF(_tag_month_day!BC355="","",_tag_month_day!BC355/100)</f>
        <v/>
      </c>
      <c r="FS359" s="510" t="str">
        <f>IF(_tag_month_day!BD355="","",_tag_month_day!BD355/100)</f>
        <v/>
      </c>
      <c r="FT359" s="510" t="str">
        <f>IF(_tag_month_day!BE355="","",_tag_month_day!BE355/100)</f>
        <v/>
      </c>
      <c r="FU359" s="510" t="str">
        <f>IF(_tag_month_day!BF355="","",_tag_month_day!BF355/100)</f>
        <v/>
      </c>
      <c r="FV359" s="510" t="str">
        <f>IF(_tag_month_day!BG355="","",_tag_month_day!BG355/100)</f>
        <v/>
      </c>
      <c r="FW359" s="603" t="str">
        <f>IF(_tag_month_day!BH355="","",_tag_month_day!BH355/100)</f>
        <v/>
      </c>
      <c r="FX359" s="510" t="str">
        <f>IF(_tag_month_day!BI355="","",_tag_month_day!BI355/100)</f>
        <v/>
      </c>
      <c r="FY359" s="510" t="str">
        <f>IF(_tag_month_day!BJ355="","",_tag_month_day!BJ355/100)</f>
        <v/>
      </c>
      <c r="FZ359" s="605" t="str">
        <f>IF(_tag_month_day!BK355="","",_tag_month_day!BK355/100)</f>
        <v/>
      </c>
      <c r="GA359" s="510" t="str">
        <f>IF(_tag_month_day!BL355="","",_tag_month_day!BL355/100)</f>
        <v/>
      </c>
      <c r="GB359" s="603" t="str">
        <f>IF(_tag_month_day!BM355="","",_tag_month_day!BM355/100)</f>
        <v/>
      </c>
      <c r="GC359" s="420" t="str">
        <f>IF(_tag_month_day!BN355="","",_tag_month_day!BN355/100)</f>
        <v/>
      </c>
      <c r="GD359" s="420" t="str">
        <f>IF(_tag_month_day!BO355="","",_tag_month_day!BO355/100)</f>
        <v/>
      </c>
      <c r="GE359" s="420" t="str">
        <f>IF(_tag_month_day!BP355="","",_tag_month_day!BP355/100)</f>
        <v/>
      </c>
      <c r="GF359" s="420" t="str">
        <f>IF(_tag_month_day!BQ355="","",_tag_month_day!BQ355/100)</f>
        <v/>
      </c>
      <c r="GG359" s="420" t="str">
        <f>IF(_tag_month_day!BR355="","",_tag_month_day!BR355/100)</f>
        <v/>
      </c>
      <c r="GH359" s="420" t="str">
        <f>IF(_tag_month_day!BS355="","",_tag_month_day!BS355/100)</f>
        <v/>
      </c>
      <c r="GI359" s="603" t="str">
        <f>IF(_tag_month_day!BT355="","",_tag_month_day!BT355/100)</f>
        <v/>
      </c>
      <c r="GJ359" s="612" t="str">
        <f>IF(_tag_month_day!BU355="","",_tag_month_day!BU355/100)</f>
        <v/>
      </c>
      <c r="GK359" s="620" t="str">
        <f>IF(_tag_month_day!BV355="",IF(_rlcf_month_day!A$2="","",_rlcf_month_day!A$2/100),_tag_month_day!BV355/100)</f>
        <v/>
      </c>
      <c r="GL359" s="620" t="str">
        <f>IF(_tag_month_day!BW355="",IF(_rlcf_month_day!B$2="","",_rlcf_month_day!B$2/100),_tag_month_day!BW355/100)</f>
        <v/>
      </c>
      <c r="GM359" s="621" t="str">
        <f>IF(_tag_month_day!BX355="",IF(_rlcf_month_day!C$2="","",_rlcf_month_day!C$2/100),_tag_month_day!BX355/100)</f>
        <v/>
      </c>
      <c r="GN359" s="620" t="str">
        <f>IF(_tag_month_day!BV355="",IF(_rlcf_month_day!A$2="","",_rlcf_month_day!A$2/100),_tag_month_day!BV355/100)</f>
        <v/>
      </c>
      <c r="GO359" s="620" t="str">
        <f>IF(_tag_month_day!BW355="",IF(_rlcf_month_day!B$2="","",_rlcf_month_day!B$2/100),_tag_month_day!BW355/100)</f>
        <v/>
      </c>
      <c r="GP359" s="620" t="str">
        <f>IF(_tag_month_day!CD355="",IF(_rlcf_month_day!E$2="","",_rlcf_month_day!E$2/100),_tag_month_day!CD355/100)</f>
        <v/>
      </c>
      <c r="GQ359" s="620" t="str">
        <f>IF(_tag_month_day!CE355="",IF(_rlcf_month_day!F$2="","",_rlcf_month_day!F$2/100),_tag_month_day!CE355/100)</f>
        <v/>
      </c>
      <c r="GR359" s="621" t="str">
        <f>IF(_tag_month_day!CF355="",IF(_rlcf_month_day!G$2="","",_rlcf_month_day!G$2/100),_tag_month_day!CF355/100)</f>
        <v/>
      </c>
      <c r="GS359" s="626">
        <f t="shared" ref="GS359:HH359" si="2178">GS358</f>
        <v>0.953</v>
      </c>
      <c r="GT359" s="626">
        <f t="shared" si="2178"/>
        <v>0.55</v>
      </c>
      <c r="GU359" s="626">
        <f t="shared" si="2178"/>
        <v>0.55</v>
      </c>
      <c r="GV359" s="626">
        <f t="shared" si="2178"/>
        <v>0.55</v>
      </c>
      <c r="GW359" s="626">
        <f t="shared" si="2178"/>
        <v>0.5</v>
      </c>
      <c r="GX359" s="626">
        <f t="shared" si="2178"/>
        <v>0.935</v>
      </c>
      <c r="GY359" s="626">
        <f t="shared" si="2178"/>
        <v>0.15</v>
      </c>
      <c r="GZ359" s="626">
        <f t="shared" si="2178"/>
        <v>1</v>
      </c>
      <c r="HA359" s="632">
        <f t="shared" si="2178"/>
        <v>0.047</v>
      </c>
      <c r="HB359" s="632">
        <f t="shared" si="2178"/>
        <v>0.45</v>
      </c>
      <c r="HC359" s="632">
        <f t="shared" si="2178"/>
        <v>0.45</v>
      </c>
      <c r="HD359" s="632">
        <f t="shared" si="2178"/>
        <v>0.45</v>
      </c>
      <c r="HE359" s="632">
        <f t="shared" si="2178"/>
        <v>0.5</v>
      </c>
      <c r="HF359" s="632">
        <f t="shared" si="2178"/>
        <v>0.065</v>
      </c>
      <c r="HG359" s="632">
        <f t="shared" si="2178"/>
        <v>0.85</v>
      </c>
      <c r="HH359" s="632">
        <f t="shared" si="2178"/>
        <v>0</v>
      </c>
      <c r="HI359" s="68">
        <f t="shared" si="1975"/>
        <v>0</v>
      </c>
      <c r="HJ359" s="68" t="e">
        <f t="shared" si="2006"/>
        <v>#VALUE!</v>
      </c>
      <c r="HK359" s="202">
        <f t="shared" si="2007"/>
        <v>0.85</v>
      </c>
      <c r="HL359" s="464">
        <f t="shared" si="2008"/>
        <v>550000</v>
      </c>
      <c r="HM359" s="464">
        <f t="shared" si="2009"/>
        <v>480000</v>
      </c>
      <c r="HN359" s="192" t="e">
        <f t="shared" si="1976"/>
        <v>#VALUE!</v>
      </c>
      <c r="HO359" s="192" t="e">
        <f>HN359*HK359*$HO$2/HL359*1000000</f>
        <v>#VALUE!</v>
      </c>
      <c r="HP359" s="192" t="e">
        <f>HN359*HK359*$HP$2/HM359*1000000</f>
        <v>#VALUE!</v>
      </c>
    </row>
    <row r="360" customFormat="1" spans="1:224">
      <c r="A360" s="381">
        <v>355</v>
      </c>
      <c r="B360" s="54">
        <f ca="1" t="shared" si="2010"/>
        <v>43631</v>
      </c>
      <c r="C360" s="57">
        <f t="shared" si="2011"/>
        <v>0.0416666666666667</v>
      </c>
      <c r="D360" s="68" t="str">
        <f ca="1" t="shared" si="1977"/>
        <v>中班</v>
      </c>
      <c r="E360" s="68" t="str">
        <f ca="1" t="shared" si="1978"/>
        <v>甲</v>
      </c>
      <c r="F360" s="68">
        <f ca="1">SUMPRODUCT((成本日报!$A$3:$A$95=计划!B360)*(成本日报!$B$3:$B$95=计划!$D360),成本日报!$C$3:$C$95)</f>
        <v>1</v>
      </c>
      <c r="G360" s="382">
        <f ca="1" t="shared" si="2012"/>
        <v>43631.7499999991</v>
      </c>
      <c r="H360" s="382">
        <f ca="1" t="shared" si="1979"/>
        <v>43631.7569444436</v>
      </c>
      <c r="I360" s="382">
        <f ca="1" t="shared" si="1980"/>
        <v>43631.7624999991</v>
      </c>
      <c r="J360" s="382">
        <f ca="1" t="shared" si="1981"/>
        <v>43631.7916666658</v>
      </c>
      <c r="K360" s="382">
        <f ca="1" t="shared" si="1982"/>
        <v>43631.8541666658</v>
      </c>
      <c r="L360" s="382">
        <f ca="1" t="shared" si="1983"/>
        <v>43631.8749999991</v>
      </c>
      <c r="M360" s="398" t="str">
        <f>IF(_tag_month_day!A356="","",_tag_month_day!A356)</f>
        <v/>
      </c>
      <c r="N360" s="398" t="str">
        <f>IF(_tag_month_day!B356="","",_tag_month_day!B356)</f>
        <v/>
      </c>
      <c r="O360" s="399" t="e">
        <f t="shared" si="1984"/>
        <v>#VALUE!</v>
      </c>
      <c r="P360" s="398" t="str">
        <f>IF(_tag_month_day!C356="","",_tag_month_day!C356)</f>
        <v/>
      </c>
      <c r="Q360" s="398" t="str">
        <f>IF(_tag_month_day!D356="","",_tag_month_day!D356)</f>
        <v/>
      </c>
      <c r="R360" s="416">
        <f>IF(_tag_month_day!CB356="",R359,_tag_month_day!CB356/100)</f>
        <v>0.07</v>
      </c>
      <c r="S360" s="417" t="str">
        <f>IF(_tag_month_day!E356="","",_tag_month_day!E356)</f>
        <v/>
      </c>
      <c r="T360" s="417" t="str">
        <f>IF(_tag_month_day!F356="","",_tag_month_day!F356)</f>
        <v/>
      </c>
      <c r="U360" s="418" t="e">
        <f t="shared" si="1938"/>
        <v>#VALUE!</v>
      </c>
      <c r="V360" s="53" t="e">
        <f t="shared" si="1939"/>
        <v>#VALUE!</v>
      </c>
      <c r="W360" s="419" t="str">
        <f>IF(_jhy_month_day!A356="","",_jhy_month_day!A356)</f>
        <v/>
      </c>
      <c r="X360" s="420" t="str">
        <f>IF(_jhy_month_day!B356="","",_jhy_month_day!B356/100)</f>
        <v/>
      </c>
      <c r="Y360" s="420" t="str">
        <f>IF(_jhy_month_day!C356="","",_jhy_month_day!C356/100)</f>
        <v/>
      </c>
      <c r="Z360" s="439">
        <f t="shared" si="2028"/>
        <v>89</v>
      </c>
      <c r="AA360" s="440" t="str">
        <f>IF(_tag_month_day!G356="","",_tag_month_day!G356/100)</f>
        <v/>
      </c>
      <c r="AB360" s="440" t="str">
        <f>IF(_tag_month_day!H356="","",_tag_month_day!H356/100)</f>
        <v/>
      </c>
      <c r="AC360" s="193">
        <f t="shared" si="1985"/>
        <v>1.59963432013121</v>
      </c>
      <c r="AD360" s="441" t="str">
        <f t="shared" si="1986"/>
        <v/>
      </c>
      <c r="AE360" s="442" t="str">
        <f t="shared" si="1987"/>
        <v/>
      </c>
      <c r="AF360" s="443">
        <v>1</v>
      </c>
      <c r="AG360" s="68" t="str">
        <f>IF(_duihao_month_day!A356="","",_duihao_month_day!A356)</f>
        <v/>
      </c>
      <c r="AH360" s="463">
        <f>IF(_gyk_month_day!B356="",AH359,_gyk_month_day!B356)</f>
        <v>820</v>
      </c>
      <c r="AI360" s="464"/>
      <c r="AJ360" s="68" t="str">
        <f>IF(_tag_month_day!I356="","",_tag_month_day!I356)</f>
        <v/>
      </c>
      <c r="AK360" s="465" t="str">
        <f>IF(_tzyy_month_day!A356="","",_tzyy_month_day!A356)</f>
        <v/>
      </c>
      <c r="AL360" s="465" t="str">
        <f>IF(_tzyy_month_day!B356="","",_tzyy_month_day!B356)</f>
        <v/>
      </c>
      <c r="AM360" s="465" t="str">
        <f>IF(_tzyy_month_day!C356="","",_tzyy_month_day!C356)</f>
        <v/>
      </c>
      <c r="AN360" s="466" t="str">
        <f>IF(_tag_month_day!CG356="","",_tag_month_day!CG356)</f>
        <v/>
      </c>
      <c r="AO360" s="466" t="str">
        <f>IF(_tag_month_day!CH356="","",_tag_month_day!CH356)</f>
        <v/>
      </c>
      <c r="AP360" s="486" t="e">
        <f t="shared" si="1988"/>
        <v>#VALUE!</v>
      </c>
      <c r="AQ360" s="487" t="str">
        <f>IF(_tag_month_day!J356="","",_tag_month_day!J356/100)</f>
        <v/>
      </c>
      <c r="AR360" s="488">
        <f t="shared" si="1989"/>
        <v>1.3</v>
      </c>
      <c r="AS360" s="489" t="e">
        <f t="shared" si="1940"/>
        <v>#VALUE!</v>
      </c>
      <c r="AT360" s="489">
        <f t="shared" si="1990"/>
        <v>0</v>
      </c>
      <c r="AU360" s="490" t="str">
        <f>IF(_tag_month_day!K356="","",_tag_month_day!K356)</f>
        <v/>
      </c>
      <c r="AV360" s="491" t="str">
        <f>IF(_tag_month_day!L356="","",_tag_month_day!L356/100)</f>
        <v/>
      </c>
      <c r="AW360" s="420">
        <f t="shared" si="1912"/>
        <v>0</v>
      </c>
      <c r="AX360" s="420">
        <f t="shared" si="1991"/>
        <v>0</v>
      </c>
      <c r="AY360" s="420" t="str">
        <f>IF(_tag_month_day!M356="","",_tag_month_day!M356/100)</f>
        <v/>
      </c>
      <c r="AZ360" s="420" t="str">
        <f>IF(_tag_month_day!N356="","",_tag_month_day!N356/100)</f>
        <v/>
      </c>
      <c r="BA360" s="420" t="str">
        <f>IF(_tag_month_day!O356="","",_tag_month_day!O356/100)</f>
        <v/>
      </c>
      <c r="BB360" s="496" t="str">
        <f>IF(_tag_month_day!P356="","",_tag_month_day!P356/100)</f>
        <v/>
      </c>
      <c r="BC360" s="496">
        <f t="shared" si="1992"/>
        <v>0</v>
      </c>
      <c r="BD360" s="496" t="str">
        <f>IF(_tag_month_day!Q356="","",_tag_month_day!Q356/100)</f>
        <v/>
      </c>
      <c r="BE360" s="510" t="str">
        <f>IF(_tag_month_day!R356="","",_tag_month_day!R356/100)</f>
        <v/>
      </c>
      <c r="BF360" s="413" t="str">
        <f>IF(_tag_month_day!CC356="","",_tag_month_day!CC356/100)</f>
        <v/>
      </c>
      <c r="BG360" s="511" t="e">
        <f t="shared" si="1941"/>
        <v>#VALUE!</v>
      </c>
      <c r="BH360" s="198">
        <f t="shared" si="1942"/>
        <v>0</v>
      </c>
      <c r="BI360" s="512" t="e">
        <f>IF(CX360=0,BI359,(DK360*查询!$R$5+DL360*查询!$Q$5+DM360*查询!$N$5+DN360*查询!$O$5+DO360*查询!$P$5)*AF360/CX360)</f>
        <v>#VALUE!</v>
      </c>
      <c r="BJ360" s="512" t="e">
        <f>IF(CX360=0,BJ359,(DP360*查询!$S$5+DQ360*查询!$T$5+DR360*查询!$U$5)*AF360/CX360)</f>
        <v>#VALUE!</v>
      </c>
      <c r="BK360" s="512">
        <f t="shared" si="1993"/>
        <v>1</v>
      </c>
      <c r="BL360" s="513" t="str">
        <f>IF(_cfyc_month_day!A356="","",_cfyc_month_day!A356)</f>
        <v/>
      </c>
      <c r="BM360" s="513" t="str">
        <f>IF(_cfyc_month_day!B356="","",_cfyc_month_day!B356)</f>
        <v/>
      </c>
      <c r="BN360" s="513" t="str">
        <f>IF(_cfyc_month_day!C356="","",_cfyc_month_day!C356)</f>
        <v/>
      </c>
      <c r="BO360" s="522" t="str">
        <f>IF(_cfyc_month_day!D356="","",_cfyc_month_day!D356)</f>
        <v/>
      </c>
      <c r="BP360" s="522" t="str">
        <f>IF(_cfyc_month_day!E356="","",_cfyc_month_day!E356)</f>
        <v/>
      </c>
      <c r="BQ360" s="522" t="str">
        <f>IF(_cfyc_month_day!F356="","",_cfyc_month_day!F356)</f>
        <v/>
      </c>
      <c r="BR360" s="513" t="str">
        <f>IF(_tag_month_day!T356="","",_tag_month_day!T356)</f>
        <v/>
      </c>
      <c r="BS360" s="513" t="str">
        <f>IF(_tag_month_day!U356="","",_tag_month_day!U356)</f>
        <v/>
      </c>
      <c r="BT360" s="523" t="str">
        <f t="shared" si="1994"/>
        <v/>
      </c>
      <c r="BU360" s="223" t="str">
        <f>IF(_tag_month_day!V356="","",_tag_month_day!V356)</f>
        <v/>
      </c>
      <c r="BV360" s="206" t="str">
        <f>IF(_tag_month_day!W356="","",_tag_month_day!W356)</f>
        <v/>
      </c>
      <c r="BW360" s="540" t="str">
        <f>IF(_tag_month_day!X356="","",_tag_month_day!X356)</f>
        <v/>
      </c>
      <c r="BX360" s="540" t="str">
        <f>IF(_tag_month_day!Y356="","",_tag_month_day!Y356)</f>
        <v/>
      </c>
      <c r="BY360" s="541">
        <f ca="1" t="shared" si="1995"/>
        <v>43631.8749999991</v>
      </c>
      <c r="BZ360" s="542"/>
      <c r="CA360" s="543" t="str">
        <f>IF(_jhy2_month_day!A356="","",_jhy2_month_day!A356)</f>
        <v/>
      </c>
      <c r="CB360" s="464" t="str">
        <f>IF(_jhy2_month_day!B356="","",_jhy2_month_day!B356)</f>
        <v/>
      </c>
      <c r="CC360" s="464" t="str">
        <f>IF(_jhy2_month_day!C356="","",_jhy2_month_day!C356)</f>
        <v/>
      </c>
      <c r="CD360" s="464" t="str">
        <f>IF(_jhy2_month_day!D356="","",_jhy2_month_day!D356)</f>
        <v/>
      </c>
      <c r="CE360" s="464" t="str">
        <f>IF(_jhy2_month_day!E356="","",_jhy2_month_day!E356)</f>
        <v/>
      </c>
      <c r="CF360" s="464" t="str">
        <f>IF(_jhy2_month_day!F356="","",_jhy2_month_day!F356)</f>
        <v/>
      </c>
      <c r="CG360" s="464" t="str">
        <f>IF(_jhy2_month_day!G356="","",_jhy2_month_day!G356)</f>
        <v/>
      </c>
      <c r="CH360" s="464" t="str">
        <f>IF(_jhy2_month_day!H356="","",_jhy2_month_day!H356)</f>
        <v/>
      </c>
      <c r="CI360" s="464" t="str">
        <f>IF(_jhy2_month_day!I356="","",_jhy2_month_day!I356)</f>
        <v/>
      </c>
      <c r="CJ360" s="464" t="str">
        <f>IF(_jhy2_month_day!J356="","",_jhy2_month_day!J356)</f>
        <v/>
      </c>
      <c r="CK360" s="464" t="str">
        <f>IF(_jhy2_month_day!K356="","",_jhy2_month_day!K356)</f>
        <v/>
      </c>
      <c r="CL360" s="562" t="str">
        <f>IF(_jhy2_month_day!L356="","",_jhy2_month_day!L356)</f>
        <v/>
      </c>
      <c r="CM360" s="562" t="str">
        <f>IF(_jhy2_month_day!M356="","",_jhy2_month_day!M356)</f>
        <v/>
      </c>
      <c r="CN360" s="562" t="str">
        <f>IF(_jhy2_month_day!N356="","",_jhy2_month_day!N356)</f>
        <v/>
      </c>
      <c r="CO360" s="562" t="str">
        <f>IF(_jhy2_month_day!O356="","",_jhy2_month_day!O356)</f>
        <v/>
      </c>
      <c r="CP360" s="562" t="str">
        <f>IF(_jhy2_month_day!P356="","",_jhy2_month_day!P356)</f>
        <v/>
      </c>
      <c r="CQ360" s="562" t="str">
        <f>IF(_jhy2_month_day!Q356="","",_jhy2_month_day!Q356)</f>
        <v/>
      </c>
      <c r="CR360" s="563" t="str">
        <f>IF(_jhy2_month_day!R356="","",_jhy2_month_day!R356)</f>
        <v/>
      </c>
      <c r="CS360" s="576" t="str">
        <f>IF(_jhy2_month_day!S356="","",_jhy2_month_day!S356)</f>
        <v/>
      </c>
      <c r="CT360" s="562" t="str">
        <f>IF(_jhy2_month_day!T356="","",_jhy2_month_day!T356)</f>
        <v/>
      </c>
      <c r="CU360" s="577" t="e">
        <f t="shared" si="1943"/>
        <v>#VALUE!</v>
      </c>
      <c r="CV360" s="198" t="e">
        <f t="shared" si="1944"/>
        <v>#VALUE!</v>
      </c>
      <c r="CW360" s="192" t="e">
        <f t="shared" si="1945"/>
        <v>#VALUE!</v>
      </c>
      <c r="CX360" s="192" t="e">
        <f t="shared" si="1946"/>
        <v>#VALUE!</v>
      </c>
      <c r="CY360" s="202" t="e">
        <f t="shared" si="1947"/>
        <v>#VALUE!</v>
      </c>
      <c r="CZ360" s="192" t="e">
        <f t="shared" ref="CZ360:DI360" si="2179">$AJ360*EF360</f>
        <v>#VALUE!</v>
      </c>
      <c r="DA360" s="192" t="e">
        <f t="shared" si="2179"/>
        <v>#VALUE!</v>
      </c>
      <c r="DB360" s="192" t="e">
        <f t="shared" si="2179"/>
        <v>#VALUE!</v>
      </c>
      <c r="DC360" s="192" t="e">
        <f t="shared" si="2179"/>
        <v>#VALUE!</v>
      </c>
      <c r="DD360" s="192" t="e">
        <f t="shared" si="2179"/>
        <v>#VALUE!</v>
      </c>
      <c r="DE360" s="192" t="e">
        <f t="shared" si="2179"/>
        <v>#VALUE!</v>
      </c>
      <c r="DF360" s="192" t="e">
        <f t="shared" si="2179"/>
        <v>#VALUE!</v>
      </c>
      <c r="DG360" s="192" t="e">
        <f t="shared" si="2179"/>
        <v>#VALUE!</v>
      </c>
      <c r="DH360" s="192" t="e">
        <f t="shared" si="2179"/>
        <v>#VALUE!</v>
      </c>
      <c r="DI360" s="192" t="e">
        <f t="shared" si="2179"/>
        <v>#VALUE!</v>
      </c>
      <c r="DJ360" s="192" t="e">
        <f t="shared" si="1949"/>
        <v>#VALUE!</v>
      </c>
      <c r="DK360" s="192" t="e">
        <f t="shared" si="1950"/>
        <v>#VALUE!</v>
      </c>
      <c r="DL360" s="192" t="e">
        <f t="shared" si="1951"/>
        <v>#VALUE!</v>
      </c>
      <c r="DM360" s="192" t="e">
        <f t="shared" si="1952"/>
        <v>#VALUE!</v>
      </c>
      <c r="DN360" s="192" t="e">
        <f t="shared" si="1953"/>
        <v>#VALUE!</v>
      </c>
      <c r="DO360" s="192" t="e">
        <f t="shared" si="1954"/>
        <v>#VALUE!</v>
      </c>
      <c r="DP360" s="192" t="e">
        <f t="shared" si="1955"/>
        <v>#VALUE!</v>
      </c>
      <c r="DQ360" s="192" t="e">
        <f t="shared" si="1956"/>
        <v>#VALUE!</v>
      </c>
      <c r="DR360" s="192" t="e">
        <f t="shared" si="1957"/>
        <v>#VALUE!</v>
      </c>
      <c r="DS360" s="192" t="e">
        <f t="shared" si="1958"/>
        <v>#VALUE!</v>
      </c>
      <c r="DT360" s="192" t="e">
        <f t="shared" si="1959"/>
        <v>#VALUE!</v>
      </c>
      <c r="DU360" s="192" t="e">
        <f t="shared" si="1960"/>
        <v>#VALUE!</v>
      </c>
      <c r="DV360" s="198" t="e">
        <f t="shared" si="1961"/>
        <v>#VALUE!</v>
      </c>
      <c r="DW360" s="198" t="e">
        <f t="shared" si="1962"/>
        <v>#DIV/0!</v>
      </c>
      <c r="DX360" s="198" t="e">
        <f t="shared" si="1963"/>
        <v>#DIV/0!</v>
      </c>
      <c r="DY360" s="198" t="e">
        <f t="shared" si="1964"/>
        <v>#VALUE!</v>
      </c>
      <c r="DZ360" s="198" t="e">
        <f t="shared" si="1965"/>
        <v>#VALUE!</v>
      </c>
      <c r="EA360" s="198" t="e">
        <f t="shared" si="1966"/>
        <v>#VALUE!</v>
      </c>
      <c r="EB360" s="198" t="e">
        <f t="shared" si="1967"/>
        <v>#VALUE!</v>
      </c>
      <c r="EC360" s="198" t="e">
        <f t="shared" si="1968"/>
        <v>#DIV/0!</v>
      </c>
      <c r="ED360" s="198" t="e">
        <f t="shared" si="1969"/>
        <v>#VALUE!</v>
      </c>
      <c r="EE360" s="198" t="e">
        <f t="shared" si="1970"/>
        <v>#VALUE!</v>
      </c>
      <c r="EF360" s="198" t="e">
        <f t="shared" ref="EF360:EO360" si="2180">DV360/SUM($DV360:$EE360)</f>
        <v>#VALUE!</v>
      </c>
      <c r="EG360" s="198" t="e">
        <f t="shared" si="2180"/>
        <v>#DIV/0!</v>
      </c>
      <c r="EH360" s="198" t="e">
        <f t="shared" si="2180"/>
        <v>#DIV/0!</v>
      </c>
      <c r="EI360" s="198" t="e">
        <f t="shared" si="2180"/>
        <v>#VALUE!</v>
      </c>
      <c r="EJ360" s="198" t="e">
        <f t="shared" si="2180"/>
        <v>#VALUE!</v>
      </c>
      <c r="EK360" s="198" t="e">
        <f t="shared" si="2180"/>
        <v>#VALUE!</v>
      </c>
      <c r="EL360" s="198" t="e">
        <f t="shared" si="2180"/>
        <v>#VALUE!</v>
      </c>
      <c r="EM360" s="198" t="e">
        <f t="shared" si="2180"/>
        <v>#DIV/0!</v>
      </c>
      <c r="EN360" s="198" t="e">
        <f t="shared" si="2180"/>
        <v>#VALUE!</v>
      </c>
      <c r="EO360" s="198" t="e">
        <f t="shared" si="2180"/>
        <v>#VALUE!</v>
      </c>
      <c r="EP360" s="511">
        <f t="shared" ref="EP360:EW360" si="2181">EP359</f>
        <v>0.08</v>
      </c>
      <c r="EQ360" s="511">
        <f t="shared" si="2181"/>
        <v>0.015</v>
      </c>
      <c r="ER360" s="511">
        <f t="shared" si="2181"/>
        <v>0.015</v>
      </c>
      <c r="ES360" s="511">
        <f t="shared" si="2181"/>
        <v>0.015</v>
      </c>
      <c r="ET360" s="511">
        <f t="shared" si="2181"/>
        <v>0.015</v>
      </c>
      <c r="EU360" s="511">
        <f t="shared" si="2181"/>
        <v>0.09</v>
      </c>
      <c r="EV360" s="511">
        <f t="shared" si="2181"/>
        <v>0.09</v>
      </c>
      <c r="EW360" s="511">
        <f t="shared" si="2181"/>
        <v>0.09</v>
      </c>
      <c r="EX360" s="420" t="str">
        <f>IF(_tag_month_day!AS356="","",_tag_month_day!AS356/100)</f>
        <v/>
      </c>
      <c r="EY360" s="420" t="str">
        <f>IF(_tag_month_day!AT356="","",_tag_month_day!AT356/100)</f>
        <v/>
      </c>
      <c r="EZ360" s="420" t="str">
        <f>IF(_tag_month_day!AU356="","",_tag_month_day!AU356/100)</f>
        <v/>
      </c>
      <c r="FA360" s="420" t="str">
        <f>IF(_tag_month_day!AV356="","",_tag_month_day!AV356/100)</f>
        <v/>
      </c>
      <c r="FB360" s="420" t="str">
        <f>IF(_tag_month_day!AW356="","",_tag_month_day!AW356/100)</f>
        <v/>
      </c>
      <c r="FC360" s="420" t="str">
        <f>IF(_tag_month_day!AX356="","",_tag_month_day!AX356/100)</f>
        <v/>
      </c>
      <c r="FD360" s="510">
        <f t="shared" si="1999"/>
        <v>0.33</v>
      </c>
      <c r="FE360" s="510">
        <f t="shared" si="2000"/>
        <v>0.19</v>
      </c>
      <c r="FF360" s="510">
        <f t="shared" si="2001"/>
        <v>0.003</v>
      </c>
      <c r="FG360" s="510">
        <f t="shared" si="2002"/>
        <v>0</v>
      </c>
      <c r="FH360" s="603">
        <f t="shared" si="2003"/>
        <v>0.0001</v>
      </c>
      <c r="FI360" s="510">
        <f t="shared" ref="FI360:FR360" si="2182">FI359</f>
        <v>0.41</v>
      </c>
      <c r="FJ360" s="510">
        <f t="shared" si="2182"/>
        <v>0.11</v>
      </c>
      <c r="FK360" s="510">
        <f t="shared" si="2182"/>
        <v>0.015</v>
      </c>
      <c r="FL360" s="510">
        <f t="shared" si="2182"/>
        <v>0</v>
      </c>
      <c r="FM360" s="603">
        <f t="shared" si="2182"/>
        <v>0.0001</v>
      </c>
      <c r="FN360" s="510" t="str">
        <f>IF(_tag_month_day!AY356="","",_tag_month_day!AY356/100)</f>
        <v/>
      </c>
      <c r="FO360" s="510" t="str">
        <f>IF(_tag_month_day!AZ356="","",_tag_month_day!AZ356/100)</f>
        <v/>
      </c>
      <c r="FP360" s="510" t="str">
        <f>IF(_tag_month_day!BA356="","",_tag_month_day!BA356/100)</f>
        <v/>
      </c>
      <c r="FQ360" s="510" t="str">
        <f>IF(_tag_month_day!BB356="","",_tag_month_day!BB356/100)</f>
        <v/>
      </c>
      <c r="FR360" s="603" t="str">
        <f>IF(_tag_month_day!BC356="","",_tag_month_day!BC356/100)</f>
        <v/>
      </c>
      <c r="FS360" s="510" t="str">
        <f>IF(_tag_month_day!BD356="","",_tag_month_day!BD356/100)</f>
        <v/>
      </c>
      <c r="FT360" s="510" t="str">
        <f>IF(_tag_month_day!BE356="","",_tag_month_day!BE356/100)</f>
        <v/>
      </c>
      <c r="FU360" s="510" t="str">
        <f>IF(_tag_month_day!BF356="","",_tag_month_day!BF356/100)</f>
        <v/>
      </c>
      <c r="FV360" s="510" t="str">
        <f>IF(_tag_month_day!BG356="","",_tag_month_day!BG356/100)</f>
        <v/>
      </c>
      <c r="FW360" s="603" t="str">
        <f>IF(_tag_month_day!BH356="","",_tag_month_day!BH356/100)</f>
        <v/>
      </c>
      <c r="FX360" s="510" t="str">
        <f>IF(_tag_month_day!BI356="","",_tag_month_day!BI356/100)</f>
        <v/>
      </c>
      <c r="FY360" s="510" t="str">
        <f>IF(_tag_month_day!BJ356="","",_tag_month_day!BJ356/100)</f>
        <v/>
      </c>
      <c r="FZ360" s="605" t="str">
        <f>IF(_tag_month_day!BK356="","",_tag_month_day!BK356/100)</f>
        <v/>
      </c>
      <c r="GA360" s="510" t="str">
        <f>IF(_tag_month_day!BL356="","",_tag_month_day!BL356/100)</f>
        <v/>
      </c>
      <c r="GB360" s="603" t="str">
        <f>IF(_tag_month_day!BM356="","",_tag_month_day!BM356/100)</f>
        <v/>
      </c>
      <c r="GC360" s="420" t="str">
        <f>IF(_tag_month_day!BN356="","",_tag_month_day!BN356/100)</f>
        <v/>
      </c>
      <c r="GD360" s="420" t="str">
        <f>IF(_tag_month_day!BO356="","",_tag_month_day!BO356/100)</f>
        <v/>
      </c>
      <c r="GE360" s="420" t="str">
        <f>IF(_tag_month_day!BP356="","",_tag_month_day!BP356/100)</f>
        <v/>
      </c>
      <c r="GF360" s="420" t="str">
        <f>IF(_tag_month_day!BQ356="","",_tag_month_day!BQ356/100)</f>
        <v/>
      </c>
      <c r="GG360" s="420" t="str">
        <f>IF(_tag_month_day!BR356="","",_tag_month_day!BR356/100)</f>
        <v/>
      </c>
      <c r="GH360" s="420" t="str">
        <f>IF(_tag_month_day!BS356="","",_tag_month_day!BS356/100)</f>
        <v/>
      </c>
      <c r="GI360" s="603" t="str">
        <f>IF(_tag_month_day!BT356="","",_tag_month_day!BT356/100)</f>
        <v/>
      </c>
      <c r="GJ360" s="612" t="str">
        <f>IF(_tag_month_day!BU356="","",_tag_month_day!BU356/100)</f>
        <v/>
      </c>
      <c r="GK360" s="620" t="str">
        <f>IF(_tag_month_day!BV356="",IF(_rlcf_month_day!A$2="","",_rlcf_month_day!A$2/100),_tag_month_day!BV356/100)</f>
        <v/>
      </c>
      <c r="GL360" s="620" t="str">
        <f>IF(_tag_month_day!BW356="",IF(_rlcf_month_day!B$2="","",_rlcf_month_day!B$2/100),_tag_month_day!BW356/100)</f>
        <v/>
      </c>
      <c r="GM360" s="621" t="str">
        <f>IF(_tag_month_day!BX356="",IF(_rlcf_month_day!C$2="","",_rlcf_month_day!C$2/100),_tag_month_day!BX356/100)</f>
        <v/>
      </c>
      <c r="GN360" s="620" t="str">
        <f>IF(_tag_month_day!BV356="",IF(_rlcf_month_day!A$2="","",_rlcf_month_day!A$2/100),_tag_month_day!BV356/100)</f>
        <v/>
      </c>
      <c r="GO360" s="620" t="str">
        <f>IF(_tag_month_day!BW356="",IF(_rlcf_month_day!B$2="","",_rlcf_month_day!B$2/100),_tag_month_day!BW356/100)</f>
        <v/>
      </c>
      <c r="GP360" s="620" t="str">
        <f>IF(_tag_month_day!CD356="",IF(_rlcf_month_day!E$2="","",_rlcf_month_day!E$2/100),_tag_month_day!CD356/100)</f>
        <v/>
      </c>
      <c r="GQ360" s="620" t="str">
        <f>IF(_tag_month_day!CE356="",IF(_rlcf_month_day!F$2="","",_rlcf_month_day!F$2/100),_tag_month_day!CE356/100)</f>
        <v/>
      </c>
      <c r="GR360" s="621" t="str">
        <f>IF(_tag_month_day!CF356="",IF(_rlcf_month_day!G$2="","",_rlcf_month_day!G$2/100),_tag_month_day!CF356/100)</f>
        <v/>
      </c>
      <c r="GS360" s="626">
        <f t="shared" ref="GS360:HH360" si="2183">GS359</f>
        <v>0.953</v>
      </c>
      <c r="GT360" s="626">
        <f t="shared" si="2183"/>
        <v>0.55</v>
      </c>
      <c r="GU360" s="626">
        <f t="shared" si="2183"/>
        <v>0.55</v>
      </c>
      <c r="GV360" s="626">
        <f t="shared" si="2183"/>
        <v>0.55</v>
      </c>
      <c r="GW360" s="626">
        <f t="shared" si="2183"/>
        <v>0.5</v>
      </c>
      <c r="GX360" s="626">
        <f t="shared" si="2183"/>
        <v>0.935</v>
      </c>
      <c r="GY360" s="626">
        <f t="shared" si="2183"/>
        <v>0.15</v>
      </c>
      <c r="GZ360" s="626">
        <f t="shared" si="2183"/>
        <v>1</v>
      </c>
      <c r="HA360" s="632">
        <f t="shared" si="2183"/>
        <v>0.047</v>
      </c>
      <c r="HB360" s="632">
        <f t="shared" si="2183"/>
        <v>0.45</v>
      </c>
      <c r="HC360" s="632">
        <f t="shared" si="2183"/>
        <v>0.45</v>
      </c>
      <c r="HD360" s="632">
        <f t="shared" si="2183"/>
        <v>0.45</v>
      </c>
      <c r="HE360" s="632">
        <f t="shared" si="2183"/>
        <v>0.5</v>
      </c>
      <c r="HF360" s="632">
        <f t="shared" si="2183"/>
        <v>0.065</v>
      </c>
      <c r="HG360" s="632">
        <f t="shared" si="2183"/>
        <v>0.85</v>
      </c>
      <c r="HH360" s="632">
        <f t="shared" si="2183"/>
        <v>0</v>
      </c>
      <c r="HI360" s="68">
        <f t="shared" si="1975"/>
        <v>0</v>
      </c>
      <c r="HJ360" s="68" t="e">
        <f t="shared" si="2006"/>
        <v>#VALUE!</v>
      </c>
      <c r="HK360" s="202">
        <f t="shared" si="2007"/>
        <v>0.85</v>
      </c>
      <c r="HL360" s="464">
        <f t="shared" si="2008"/>
        <v>550000</v>
      </c>
      <c r="HM360" s="464">
        <f t="shared" si="2009"/>
        <v>480000</v>
      </c>
      <c r="HN360" s="192" t="e">
        <f t="shared" si="1976"/>
        <v>#VALUE!</v>
      </c>
      <c r="HO360" s="192" t="e">
        <f>HN360*HK360*$HO$2/HL360*1000000</f>
        <v>#VALUE!</v>
      </c>
      <c r="HP360" s="192" t="e">
        <f>HN360*HK360*$HP$2/HM360*1000000</f>
        <v>#VALUE!</v>
      </c>
    </row>
    <row r="361" customFormat="1" spans="1:224">
      <c r="A361" s="381">
        <v>356</v>
      </c>
      <c r="B361" s="54">
        <f ca="1" t="shared" si="2010"/>
        <v>43631</v>
      </c>
      <c r="C361" s="57">
        <f t="shared" si="2011"/>
        <v>0.0416666666666667</v>
      </c>
      <c r="D361" s="68" t="str">
        <f ca="1" t="shared" si="1977"/>
        <v>中班</v>
      </c>
      <c r="E361" s="68" t="str">
        <f ca="1" t="shared" si="1978"/>
        <v>甲</v>
      </c>
      <c r="F361" s="68">
        <f ca="1">SUMPRODUCT((成本日报!$A$3:$A$95=计划!B361)*(成本日报!$B$3:$B$95=计划!$D361),成本日报!$C$3:$C$95)</f>
        <v>1</v>
      </c>
      <c r="G361" s="382">
        <f ca="1" t="shared" si="2012"/>
        <v>43631.7916666658</v>
      </c>
      <c r="H361" s="382">
        <f ca="1" t="shared" si="1979"/>
        <v>43631.7986111103</v>
      </c>
      <c r="I361" s="382">
        <f ca="1" t="shared" si="1980"/>
        <v>43631.8041666658</v>
      </c>
      <c r="J361" s="382">
        <f ca="1" t="shared" si="1981"/>
        <v>43631.8333333325</v>
      </c>
      <c r="K361" s="382">
        <f ca="1" t="shared" si="1982"/>
        <v>43631.8958333325</v>
      </c>
      <c r="L361" s="382">
        <f ca="1" t="shared" si="1983"/>
        <v>43631.9166666658</v>
      </c>
      <c r="M361" s="398" t="str">
        <f>IF(_tag_month_day!A357="","",_tag_month_day!A357)</f>
        <v/>
      </c>
      <c r="N361" s="398" t="str">
        <f>IF(_tag_month_day!B357="","",_tag_month_day!B357)</f>
        <v/>
      </c>
      <c r="O361" s="399" t="e">
        <f t="shared" si="1984"/>
        <v>#VALUE!</v>
      </c>
      <c r="P361" s="398" t="str">
        <f>IF(_tag_month_day!C357="","",_tag_month_day!C357)</f>
        <v/>
      </c>
      <c r="Q361" s="398" t="str">
        <f>IF(_tag_month_day!D357="","",_tag_month_day!D357)</f>
        <v/>
      </c>
      <c r="R361" s="416">
        <f>IF(_tag_month_day!CB357="",R360,_tag_month_day!CB357/100)</f>
        <v>0.07</v>
      </c>
      <c r="S361" s="417" t="str">
        <f>IF(_tag_month_day!E357="","",_tag_month_day!E357)</f>
        <v/>
      </c>
      <c r="T361" s="417" t="str">
        <f>IF(_tag_month_day!F357="","",_tag_month_day!F357)</f>
        <v/>
      </c>
      <c r="U361" s="418" t="e">
        <f t="shared" si="1938"/>
        <v>#VALUE!</v>
      </c>
      <c r="V361" s="53" t="e">
        <f t="shared" si="1939"/>
        <v>#VALUE!</v>
      </c>
      <c r="W361" s="419" t="str">
        <f>IF(_jhy_month_day!A357="","",_jhy_month_day!A357)</f>
        <v/>
      </c>
      <c r="X361" s="420" t="str">
        <f>IF(_jhy_month_day!B357="","",_jhy_month_day!B357/100)</f>
        <v/>
      </c>
      <c r="Y361" s="420" t="str">
        <f>IF(_jhy_month_day!C357="","",_jhy_month_day!C357/100)</f>
        <v/>
      </c>
      <c r="Z361" s="439">
        <f t="shared" si="2028"/>
        <v>89</v>
      </c>
      <c r="AA361" s="440" t="str">
        <f>IF(_tag_month_day!G357="","",_tag_month_day!G357/100)</f>
        <v/>
      </c>
      <c r="AB361" s="440" t="str">
        <f>IF(_tag_month_day!H357="","",_tag_month_day!H357/100)</f>
        <v/>
      </c>
      <c r="AC361" s="193">
        <f t="shared" si="1985"/>
        <v>1.59963432013121</v>
      </c>
      <c r="AD361" s="441" t="str">
        <f t="shared" si="1986"/>
        <v/>
      </c>
      <c r="AE361" s="442" t="str">
        <f t="shared" si="1987"/>
        <v/>
      </c>
      <c r="AF361" s="443">
        <v>1</v>
      </c>
      <c r="AG361" s="68" t="str">
        <f>IF(_duihao_month_day!A357="","",_duihao_month_day!A357)</f>
        <v/>
      </c>
      <c r="AH361" s="463">
        <f>IF(_gyk_month_day!B357="",AH360,_gyk_month_day!B357)</f>
        <v>820</v>
      </c>
      <c r="AI361" s="464"/>
      <c r="AJ361" s="68" t="str">
        <f>IF(_tag_month_day!I357="","",_tag_month_day!I357)</f>
        <v/>
      </c>
      <c r="AK361" s="465" t="str">
        <f>IF(_tzyy_month_day!A357="","",_tzyy_month_day!A357)</f>
        <v/>
      </c>
      <c r="AL361" s="465" t="str">
        <f>IF(_tzyy_month_day!B357="","",_tzyy_month_day!B357)</f>
        <v/>
      </c>
      <c r="AM361" s="465" t="str">
        <f>IF(_tzyy_month_day!C357="","",_tzyy_month_day!C357)</f>
        <v/>
      </c>
      <c r="AN361" s="466" t="str">
        <f>IF(_tag_month_day!CG357="","",_tag_month_day!CG357)</f>
        <v/>
      </c>
      <c r="AO361" s="466" t="str">
        <f>IF(_tag_month_day!CH357="","",_tag_month_day!CH357)</f>
        <v/>
      </c>
      <c r="AP361" s="486" t="e">
        <f t="shared" si="1988"/>
        <v>#VALUE!</v>
      </c>
      <c r="AQ361" s="487" t="str">
        <f>IF(_tag_month_day!J357="","",_tag_month_day!J357/100)</f>
        <v/>
      </c>
      <c r="AR361" s="488">
        <f t="shared" si="1989"/>
        <v>1.3</v>
      </c>
      <c r="AS361" s="489" t="e">
        <f t="shared" si="1940"/>
        <v>#VALUE!</v>
      </c>
      <c r="AT361" s="489">
        <f t="shared" si="1990"/>
        <v>0</v>
      </c>
      <c r="AU361" s="490" t="str">
        <f>IF(_tag_month_day!K357="","",_tag_month_day!K357)</f>
        <v/>
      </c>
      <c r="AV361" s="491" t="str">
        <f>IF(_tag_month_day!L357="","",_tag_month_day!L357/100)</f>
        <v/>
      </c>
      <c r="AW361" s="420">
        <f t="shared" si="1912"/>
        <v>0</v>
      </c>
      <c r="AX361" s="420">
        <f t="shared" si="1991"/>
        <v>0</v>
      </c>
      <c r="AY361" s="420" t="str">
        <f>IF(_tag_month_day!M357="","",_tag_month_day!M357/100)</f>
        <v/>
      </c>
      <c r="AZ361" s="420" t="str">
        <f>IF(_tag_month_day!N357="","",_tag_month_day!N357/100)</f>
        <v/>
      </c>
      <c r="BA361" s="420" t="str">
        <f>IF(_tag_month_day!O357="","",_tag_month_day!O357/100)</f>
        <v/>
      </c>
      <c r="BB361" s="496" t="str">
        <f>IF(_tag_month_day!P357="","",_tag_month_day!P357/100)</f>
        <v/>
      </c>
      <c r="BC361" s="496">
        <f t="shared" si="1992"/>
        <v>0</v>
      </c>
      <c r="BD361" s="496" t="str">
        <f>IF(_tag_month_day!Q357="","",_tag_month_day!Q357/100)</f>
        <v/>
      </c>
      <c r="BE361" s="510" t="str">
        <f>IF(_tag_month_day!R357="","",_tag_month_day!R357/100)</f>
        <v/>
      </c>
      <c r="BF361" s="413" t="str">
        <f>IF(_tag_month_day!CC357="","",_tag_month_day!CC357/100)</f>
        <v/>
      </c>
      <c r="BG361" s="511" t="e">
        <f t="shared" si="1941"/>
        <v>#VALUE!</v>
      </c>
      <c r="BH361" s="198">
        <f t="shared" si="1942"/>
        <v>0</v>
      </c>
      <c r="BI361" s="512" t="e">
        <f>IF(CX361=0,BI360,(DK361*查询!$R$5+DL361*查询!$Q$5+DM361*查询!$N$5+DN361*查询!$O$5+DO361*查询!$P$5)*AF361/CX361)</f>
        <v>#VALUE!</v>
      </c>
      <c r="BJ361" s="512" t="e">
        <f>IF(CX361=0,BJ360,(DP361*查询!$S$5+DQ361*查询!$T$5+DR361*查询!$U$5)*AF361/CX361)</f>
        <v>#VALUE!</v>
      </c>
      <c r="BK361" s="512">
        <f t="shared" si="1993"/>
        <v>1</v>
      </c>
      <c r="BL361" s="513" t="str">
        <f>IF(_cfyc_month_day!A357="","",_cfyc_month_day!A357)</f>
        <v/>
      </c>
      <c r="BM361" s="513" t="str">
        <f>IF(_cfyc_month_day!B357="","",_cfyc_month_day!B357)</f>
        <v/>
      </c>
      <c r="BN361" s="513" t="str">
        <f>IF(_cfyc_month_day!C357="","",_cfyc_month_day!C357)</f>
        <v/>
      </c>
      <c r="BO361" s="522" t="str">
        <f>IF(_cfyc_month_day!D357="","",_cfyc_month_day!D357)</f>
        <v/>
      </c>
      <c r="BP361" s="522" t="str">
        <f>IF(_cfyc_month_day!E357="","",_cfyc_month_day!E357)</f>
        <v/>
      </c>
      <c r="BQ361" s="522" t="str">
        <f>IF(_cfyc_month_day!F357="","",_cfyc_month_day!F357)</f>
        <v/>
      </c>
      <c r="BR361" s="513" t="str">
        <f>IF(_tag_month_day!T357="","",_tag_month_day!T357)</f>
        <v/>
      </c>
      <c r="BS361" s="513" t="str">
        <f>IF(_tag_month_day!U357="","",_tag_month_day!U357)</f>
        <v/>
      </c>
      <c r="BT361" s="523" t="str">
        <f t="shared" si="1994"/>
        <v/>
      </c>
      <c r="BU361" s="223" t="str">
        <f>IF(_tag_month_day!V357="","",_tag_month_day!V357)</f>
        <v/>
      </c>
      <c r="BV361" s="206" t="str">
        <f>IF(_tag_month_day!W357="","",_tag_month_day!W357)</f>
        <v/>
      </c>
      <c r="BW361" s="540" t="str">
        <f>IF(_tag_month_day!X357="","",_tag_month_day!X357)</f>
        <v/>
      </c>
      <c r="BX361" s="540" t="str">
        <f>IF(_tag_month_day!Y357="","",_tag_month_day!Y357)</f>
        <v/>
      </c>
      <c r="BY361" s="541">
        <f ca="1" t="shared" si="1995"/>
        <v>43631.9166666658</v>
      </c>
      <c r="BZ361" s="542"/>
      <c r="CA361" s="543" t="str">
        <f>IF(_jhy2_month_day!A357="","",_jhy2_month_day!A357)</f>
        <v/>
      </c>
      <c r="CB361" s="464" t="str">
        <f>IF(_jhy2_month_day!B357="","",_jhy2_month_day!B357)</f>
        <v/>
      </c>
      <c r="CC361" s="464" t="str">
        <f>IF(_jhy2_month_day!C357="","",_jhy2_month_day!C357)</f>
        <v/>
      </c>
      <c r="CD361" s="464" t="str">
        <f>IF(_jhy2_month_day!D357="","",_jhy2_month_day!D357)</f>
        <v/>
      </c>
      <c r="CE361" s="464" t="str">
        <f>IF(_jhy2_month_day!E357="","",_jhy2_month_day!E357)</f>
        <v/>
      </c>
      <c r="CF361" s="464" t="str">
        <f>IF(_jhy2_month_day!F357="","",_jhy2_month_day!F357)</f>
        <v/>
      </c>
      <c r="CG361" s="464" t="str">
        <f>IF(_jhy2_month_day!G357="","",_jhy2_month_day!G357)</f>
        <v/>
      </c>
      <c r="CH361" s="464" t="str">
        <f>IF(_jhy2_month_day!H357="","",_jhy2_month_day!H357)</f>
        <v/>
      </c>
      <c r="CI361" s="464" t="str">
        <f>IF(_jhy2_month_day!I357="","",_jhy2_month_day!I357)</f>
        <v/>
      </c>
      <c r="CJ361" s="464" t="str">
        <f>IF(_jhy2_month_day!J357="","",_jhy2_month_day!J357)</f>
        <v/>
      </c>
      <c r="CK361" s="464" t="str">
        <f>IF(_jhy2_month_day!K357="","",_jhy2_month_day!K357)</f>
        <v/>
      </c>
      <c r="CL361" s="562" t="str">
        <f>IF(_jhy2_month_day!L357="","",_jhy2_month_day!L357)</f>
        <v/>
      </c>
      <c r="CM361" s="562" t="str">
        <f>IF(_jhy2_month_day!M357="","",_jhy2_month_day!M357)</f>
        <v/>
      </c>
      <c r="CN361" s="562" t="str">
        <f>IF(_jhy2_month_day!N357="","",_jhy2_month_day!N357)</f>
        <v/>
      </c>
      <c r="CO361" s="562" t="str">
        <f>IF(_jhy2_month_day!O357="","",_jhy2_month_day!O357)</f>
        <v/>
      </c>
      <c r="CP361" s="562" t="str">
        <f>IF(_jhy2_month_day!P357="","",_jhy2_month_day!P357)</f>
        <v/>
      </c>
      <c r="CQ361" s="562" t="str">
        <f>IF(_jhy2_month_day!Q357="","",_jhy2_month_day!Q357)</f>
        <v/>
      </c>
      <c r="CR361" s="563" t="str">
        <f>IF(_jhy2_month_day!R357="","",_jhy2_month_day!R357)</f>
        <v/>
      </c>
      <c r="CS361" s="576" t="str">
        <f>IF(_jhy2_month_day!S357="","",_jhy2_month_day!S357)</f>
        <v/>
      </c>
      <c r="CT361" s="562" t="str">
        <f>IF(_jhy2_month_day!T357="","",_jhy2_month_day!T357)</f>
        <v/>
      </c>
      <c r="CU361" s="577" t="e">
        <f t="shared" si="1943"/>
        <v>#VALUE!</v>
      </c>
      <c r="CV361" s="198" t="e">
        <f t="shared" si="1944"/>
        <v>#VALUE!</v>
      </c>
      <c r="CW361" s="192" t="e">
        <f t="shared" si="1945"/>
        <v>#VALUE!</v>
      </c>
      <c r="CX361" s="192" t="e">
        <f t="shared" si="1946"/>
        <v>#VALUE!</v>
      </c>
      <c r="CY361" s="202" t="e">
        <f t="shared" si="1947"/>
        <v>#VALUE!</v>
      </c>
      <c r="CZ361" s="192" t="e">
        <f t="shared" ref="CZ361:DI361" si="2184">$AJ361*EF361</f>
        <v>#VALUE!</v>
      </c>
      <c r="DA361" s="192" t="e">
        <f t="shared" si="2184"/>
        <v>#VALUE!</v>
      </c>
      <c r="DB361" s="192" t="e">
        <f t="shared" si="2184"/>
        <v>#VALUE!</v>
      </c>
      <c r="DC361" s="192" t="e">
        <f t="shared" si="2184"/>
        <v>#VALUE!</v>
      </c>
      <c r="DD361" s="192" t="e">
        <f t="shared" si="2184"/>
        <v>#VALUE!</v>
      </c>
      <c r="DE361" s="192" t="e">
        <f t="shared" si="2184"/>
        <v>#VALUE!</v>
      </c>
      <c r="DF361" s="192" t="e">
        <f t="shared" si="2184"/>
        <v>#VALUE!</v>
      </c>
      <c r="DG361" s="192" t="e">
        <f t="shared" si="2184"/>
        <v>#VALUE!</v>
      </c>
      <c r="DH361" s="192" t="e">
        <f t="shared" si="2184"/>
        <v>#VALUE!</v>
      </c>
      <c r="DI361" s="192" t="e">
        <f t="shared" si="2184"/>
        <v>#VALUE!</v>
      </c>
      <c r="DJ361" s="192" t="e">
        <f t="shared" si="1949"/>
        <v>#VALUE!</v>
      </c>
      <c r="DK361" s="192" t="e">
        <f t="shared" si="1950"/>
        <v>#VALUE!</v>
      </c>
      <c r="DL361" s="192" t="e">
        <f t="shared" si="1951"/>
        <v>#VALUE!</v>
      </c>
      <c r="DM361" s="192" t="e">
        <f t="shared" si="1952"/>
        <v>#VALUE!</v>
      </c>
      <c r="DN361" s="192" t="e">
        <f t="shared" si="1953"/>
        <v>#VALUE!</v>
      </c>
      <c r="DO361" s="192" t="e">
        <f t="shared" si="1954"/>
        <v>#VALUE!</v>
      </c>
      <c r="DP361" s="192" t="e">
        <f t="shared" si="1955"/>
        <v>#VALUE!</v>
      </c>
      <c r="DQ361" s="192" t="e">
        <f t="shared" si="1956"/>
        <v>#VALUE!</v>
      </c>
      <c r="DR361" s="192" t="e">
        <f t="shared" si="1957"/>
        <v>#VALUE!</v>
      </c>
      <c r="DS361" s="192" t="e">
        <f t="shared" si="1958"/>
        <v>#VALUE!</v>
      </c>
      <c r="DT361" s="192" t="e">
        <f t="shared" si="1959"/>
        <v>#VALUE!</v>
      </c>
      <c r="DU361" s="192" t="e">
        <f t="shared" si="1960"/>
        <v>#VALUE!</v>
      </c>
      <c r="DV361" s="198" t="e">
        <f t="shared" si="1961"/>
        <v>#VALUE!</v>
      </c>
      <c r="DW361" s="198" t="e">
        <f t="shared" si="1962"/>
        <v>#DIV/0!</v>
      </c>
      <c r="DX361" s="198" t="e">
        <f t="shared" si="1963"/>
        <v>#DIV/0!</v>
      </c>
      <c r="DY361" s="198" t="e">
        <f t="shared" si="1964"/>
        <v>#VALUE!</v>
      </c>
      <c r="DZ361" s="198" t="e">
        <f t="shared" si="1965"/>
        <v>#VALUE!</v>
      </c>
      <c r="EA361" s="198" t="e">
        <f t="shared" si="1966"/>
        <v>#VALUE!</v>
      </c>
      <c r="EB361" s="198" t="e">
        <f t="shared" si="1967"/>
        <v>#VALUE!</v>
      </c>
      <c r="EC361" s="198" t="e">
        <f t="shared" si="1968"/>
        <v>#DIV/0!</v>
      </c>
      <c r="ED361" s="198" t="e">
        <f t="shared" si="1969"/>
        <v>#VALUE!</v>
      </c>
      <c r="EE361" s="198" t="e">
        <f t="shared" si="1970"/>
        <v>#VALUE!</v>
      </c>
      <c r="EF361" s="198" t="e">
        <f t="shared" ref="EF361:EO361" si="2185">DV361/SUM($DV361:$EE361)</f>
        <v>#VALUE!</v>
      </c>
      <c r="EG361" s="198" t="e">
        <f t="shared" si="2185"/>
        <v>#DIV/0!</v>
      </c>
      <c r="EH361" s="198" t="e">
        <f t="shared" si="2185"/>
        <v>#DIV/0!</v>
      </c>
      <c r="EI361" s="198" t="e">
        <f t="shared" si="2185"/>
        <v>#VALUE!</v>
      </c>
      <c r="EJ361" s="198" t="e">
        <f t="shared" si="2185"/>
        <v>#VALUE!</v>
      </c>
      <c r="EK361" s="198" t="e">
        <f t="shared" si="2185"/>
        <v>#VALUE!</v>
      </c>
      <c r="EL361" s="198" t="e">
        <f t="shared" si="2185"/>
        <v>#VALUE!</v>
      </c>
      <c r="EM361" s="198" t="e">
        <f t="shared" si="2185"/>
        <v>#DIV/0!</v>
      </c>
      <c r="EN361" s="198" t="e">
        <f t="shared" si="2185"/>
        <v>#VALUE!</v>
      </c>
      <c r="EO361" s="198" t="e">
        <f t="shared" si="2185"/>
        <v>#VALUE!</v>
      </c>
      <c r="EP361" s="511">
        <f t="shared" ref="EP361:EW361" si="2186">EP360</f>
        <v>0.08</v>
      </c>
      <c r="EQ361" s="511">
        <f t="shared" si="2186"/>
        <v>0.015</v>
      </c>
      <c r="ER361" s="511">
        <f t="shared" si="2186"/>
        <v>0.015</v>
      </c>
      <c r="ES361" s="511">
        <f t="shared" si="2186"/>
        <v>0.015</v>
      </c>
      <c r="ET361" s="511">
        <f t="shared" si="2186"/>
        <v>0.015</v>
      </c>
      <c r="EU361" s="511">
        <f t="shared" si="2186"/>
        <v>0.09</v>
      </c>
      <c r="EV361" s="511">
        <f t="shared" si="2186"/>
        <v>0.09</v>
      </c>
      <c r="EW361" s="511">
        <f t="shared" si="2186"/>
        <v>0.09</v>
      </c>
      <c r="EX361" s="420" t="str">
        <f>IF(_tag_month_day!AS357="","",_tag_month_day!AS357/100)</f>
        <v/>
      </c>
      <c r="EY361" s="420" t="str">
        <f>IF(_tag_month_day!AT357="","",_tag_month_day!AT357/100)</f>
        <v/>
      </c>
      <c r="EZ361" s="420" t="str">
        <f>IF(_tag_month_day!AU357="","",_tag_month_day!AU357/100)</f>
        <v/>
      </c>
      <c r="FA361" s="420" t="str">
        <f>IF(_tag_month_day!AV357="","",_tag_month_day!AV357/100)</f>
        <v/>
      </c>
      <c r="FB361" s="420" t="str">
        <f>IF(_tag_month_day!AW357="","",_tag_month_day!AW357/100)</f>
        <v/>
      </c>
      <c r="FC361" s="420" t="str">
        <f>IF(_tag_month_day!AX357="","",_tag_month_day!AX357/100)</f>
        <v/>
      </c>
      <c r="FD361" s="510">
        <f t="shared" si="1999"/>
        <v>0.33</v>
      </c>
      <c r="FE361" s="510">
        <f t="shared" si="2000"/>
        <v>0.19</v>
      </c>
      <c r="FF361" s="510">
        <f t="shared" si="2001"/>
        <v>0.003</v>
      </c>
      <c r="FG361" s="510">
        <f t="shared" si="2002"/>
        <v>0</v>
      </c>
      <c r="FH361" s="603">
        <f t="shared" si="2003"/>
        <v>0.0001</v>
      </c>
      <c r="FI361" s="510">
        <f t="shared" ref="FI361:FR361" si="2187">FI360</f>
        <v>0.41</v>
      </c>
      <c r="FJ361" s="510">
        <f t="shared" si="2187"/>
        <v>0.11</v>
      </c>
      <c r="FK361" s="510">
        <f t="shared" si="2187"/>
        <v>0.015</v>
      </c>
      <c r="FL361" s="510">
        <f t="shared" si="2187"/>
        <v>0</v>
      </c>
      <c r="FM361" s="603">
        <f t="shared" si="2187"/>
        <v>0.0001</v>
      </c>
      <c r="FN361" s="510" t="str">
        <f>IF(_tag_month_day!AY357="","",_tag_month_day!AY357/100)</f>
        <v/>
      </c>
      <c r="FO361" s="510" t="str">
        <f>IF(_tag_month_day!AZ357="","",_tag_month_day!AZ357/100)</f>
        <v/>
      </c>
      <c r="FP361" s="510" t="str">
        <f>IF(_tag_month_day!BA357="","",_tag_month_day!BA357/100)</f>
        <v/>
      </c>
      <c r="FQ361" s="510" t="str">
        <f>IF(_tag_month_day!BB357="","",_tag_month_day!BB357/100)</f>
        <v/>
      </c>
      <c r="FR361" s="603" t="str">
        <f>IF(_tag_month_day!BC357="","",_tag_month_day!BC357/100)</f>
        <v/>
      </c>
      <c r="FS361" s="510" t="str">
        <f>IF(_tag_month_day!BD357="","",_tag_month_day!BD357/100)</f>
        <v/>
      </c>
      <c r="FT361" s="510" t="str">
        <f>IF(_tag_month_day!BE357="","",_tag_month_day!BE357/100)</f>
        <v/>
      </c>
      <c r="FU361" s="510" t="str">
        <f>IF(_tag_month_day!BF357="","",_tag_month_day!BF357/100)</f>
        <v/>
      </c>
      <c r="FV361" s="510" t="str">
        <f>IF(_tag_month_day!BG357="","",_tag_month_day!BG357/100)</f>
        <v/>
      </c>
      <c r="FW361" s="603" t="str">
        <f>IF(_tag_month_day!BH357="","",_tag_month_day!BH357/100)</f>
        <v/>
      </c>
      <c r="FX361" s="510" t="str">
        <f>IF(_tag_month_day!BI357="","",_tag_month_day!BI357/100)</f>
        <v/>
      </c>
      <c r="FY361" s="510" t="str">
        <f>IF(_tag_month_day!BJ357="","",_tag_month_day!BJ357/100)</f>
        <v/>
      </c>
      <c r="FZ361" s="605" t="str">
        <f>IF(_tag_month_day!BK357="","",_tag_month_day!BK357/100)</f>
        <v/>
      </c>
      <c r="GA361" s="510" t="str">
        <f>IF(_tag_month_day!BL357="","",_tag_month_day!BL357/100)</f>
        <v/>
      </c>
      <c r="GB361" s="603" t="str">
        <f>IF(_tag_month_day!BM357="","",_tag_month_day!BM357/100)</f>
        <v/>
      </c>
      <c r="GC361" s="420" t="str">
        <f>IF(_tag_month_day!BN357="","",_tag_month_day!BN357/100)</f>
        <v/>
      </c>
      <c r="GD361" s="420" t="str">
        <f>IF(_tag_month_day!BO357="","",_tag_month_day!BO357/100)</f>
        <v/>
      </c>
      <c r="GE361" s="420" t="str">
        <f>IF(_tag_month_day!BP357="","",_tag_month_day!BP357/100)</f>
        <v/>
      </c>
      <c r="GF361" s="420" t="str">
        <f>IF(_tag_month_day!BQ357="","",_tag_month_day!BQ357/100)</f>
        <v/>
      </c>
      <c r="GG361" s="420" t="str">
        <f>IF(_tag_month_day!BR357="","",_tag_month_day!BR357/100)</f>
        <v/>
      </c>
      <c r="GH361" s="420" t="str">
        <f>IF(_tag_month_day!BS357="","",_tag_month_day!BS357/100)</f>
        <v/>
      </c>
      <c r="GI361" s="603" t="str">
        <f>IF(_tag_month_day!BT357="","",_tag_month_day!BT357/100)</f>
        <v/>
      </c>
      <c r="GJ361" s="612" t="str">
        <f>IF(_tag_month_day!BU357="","",_tag_month_day!BU357/100)</f>
        <v/>
      </c>
      <c r="GK361" s="620" t="str">
        <f>IF(_tag_month_day!BV357="",IF(_rlcf_month_day!A$2="","",_rlcf_month_day!A$2/100),_tag_month_day!BV357/100)</f>
        <v/>
      </c>
      <c r="GL361" s="620" t="str">
        <f>IF(_tag_month_day!BW357="",IF(_rlcf_month_day!B$2="","",_rlcf_month_day!B$2/100),_tag_month_day!BW357/100)</f>
        <v/>
      </c>
      <c r="GM361" s="621" t="str">
        <f>IF(_tag_month_day!BX357="",IF(_rlcf_month_day!C$2="","",_rlcf_month_day!C$2/100),_tag_month_day!BX357/100)</f>
        <v/>
      </c>
      <c r="GN361" s="620" t="str">
        <f>IF(_tag_month_day!BV357="",IF(_rlcf_month_day!A$2="","",_rlcf_month_day!A$2/100),_tag_month_day!BV357/100)</f>
        <v/>
      </c>
      <c r="GO361" s="620" t="str">
        <f>IF(_tag_month_day!BW357="",IF(_rlcf_month_day!B$2="","",_rlcf_month_day!B$2/100),_tag_month_day!BW357/100)</f>
        <v/>
      </c>
      <c r="GP361" s="620" t="str">
        <f>IF(_tag_month_day!CD357="",IF(_rlcf_month_day!E$2="","",_rlcf_month_day!E$2/100),_tag_month_day!CD357/100)</f>
        <v/>
      </c>
      <c r="GQ361" s="620" t="str">
        <f>IF(_tag_month_day!CE357="",IF(_rlcf_month_day!F$2="","",_rlcf_month_day!F$2/100),_tag_month_day!CE357/100)</f>
        <v/>
      </c>
      <c r="GR361" s="621" t="str">
        <f>IF(_tag_month_day!CF357="",IF(_rlcf_month_day!G$2="","",_rlcf_month_day!G$2/100),_tag_month_day!CF357/100)</f>
        <v/>
      </c>
      <c r="GS361" s="626">
        <f t="shared" ref="GS361:HH361" si="2188">GS360</f>
        <v>0.953</v>
      </c>
      <c r="GT361" s="626">
        <f t="shared" si="2188"/>
        <v>0.55</v>
      </c>
      <c r="GU361" s="626">
        <f t="shared" si="2188"/>
        <v>0.55</v>
      </c>
      <c r="GV361" s="626">
        <f t="shared" si="2188"/>
        <v>0.55</v>
      </c>
      <c r="GW361" s="626">
        <f t="shared" si="2188"/>
        <v>0.5</v>
      </c>
      <c r="GX361" s="626">
        <f t="shared" si="2188"/>
        <v>0.935</v>
      </c>
      <c r="GY361" s="626">
        <f t="shared" si="2188"/>
        <v>0.15</v>
      </c>
      <c r="GZ361" s="626">
        <f t="shared" si="2188"/>
        <v>1</v>
      </c>
      <c r="HA361" s="632">
        <f t="shared" si="2188"/>
        <v>0.047</v>
      </c>
      <c r="HB361" s="632">
        <f t="shared" si="2188"/>
        <v>0.45</v>
      </c>
      <c r="HC361" s="632">
        <f t="shared" si="2188"/>
        <v>0.45</v>
      </c>
      <c r="HD361" s="632">
        <f t="shared" si="2188"/>
        <v>0.45</v>
      </c>
      <c r="HE361" s="632">
        <f t="shared" si="2188"/>
        <v>0.5</v>
      </c>
      <c r="HF361" s="632">
        <f t="shared" si="2188"/>
        <v>0.065</v>
      </c>
      <c r="HG361" s="632">
        <f t="shared" si="2188"/>
        <v>0.85</v>
      </c>
      <c r="HH361" s="632">
        <f t="shared" si="2188"/>
        <v>0</v>
      </c>
      <c r="HI361" s="68">
        <f t="shared" si="1975"/>
        <v>0</v>
      </c>
      <c r="HJ361" s="68" t="e">
        <f t="shared" si="2006"/>
        <v>#VALUE!</v>
      </c>
      <c r="HK361" s="202">
        <f t="shared" si="2007"/>
        <v>0.85</v>
      </c>
      <c r="HL361" s="464">
        <f t="shared" si="2008"/>
        <v>550000</v>
      </c>
      <c r="HM361" s="464">
        <f t="shared" si="2009"/>
        <v>480000</v>
      </c>
      <c r="HN361" s="192" t="e">
        <f t="shared" si="1976"/>
        <v>#VALUE!</v>
      </c>
      <c r="HO361" s="192" t="e">
        <f>HN361*HK361*$HO$2/HL361*1000000</f>
        <v>#VALUE!</v>
      </c>
      <c r="HP361" s="192" t="e">
        <f>HN361*HK361*$HP$2/HM361*1000000</f>
        <v>#VALUE!</v>
      </c>
    </row>
    <row r="362" customFormat="1" spans="1:224">
      <c r="A362" s="381">
        <v>357</v>
      </c>
      <c r="B362" s="54">
        <f ca="1" t="shared" si="2010"/>
        <v>43631</v>
      </c>
      <c r="C362" s="57">
        <f t="shared" si="2011"/>
        <v>0.0416666666666667</v>
      </c>
      <c r="D362" s="68" t="str">
        <f ca="1" t="shared" si="1977"/>
        <v>中班</v>
      </c>
      <c r="E362" s="68" t="str">
        <f ca="1" t="shared" si="1978"/>
        <v>甲</v>
      </c>
      <c r="F362" s="68">
        <f ca="1">SUMPRODUCT((成本日报!$A$3:$A$95=计划!B362)*(成本日报!$B$3:$B$95=计划!$D362),成本日报!$C$3:$C$95)</f>
        <v>1</v>
      </c>
      <c r="G362" s="382">
        <f ca="1" t="shared" si="2012"/>
        <v>43631.8333333325</v>
      </c>
      <c r="H362" s="382">
        <f ca="1" t="shared" si="1979"/>
        <v>43631.8402777769</v>
      </c>
      <c r="I362" s="382">
        <f ca="1" t="shared" si="1980"/>
        <v>43631.8458333325</v>
      </c>
      <c r="J362" s="382">
        <f ca="1" t="shared" si="1981"/>
        <v>43631.8749999991</v>
      </c>
      <c r="K362" s="382">
        <f ca="1" t="shared" si="1982"/>
        <v>43631.9374999991</v>
      </c>
      <c r="L362" s="382">
        <f ca="1" t="shared" si="1983"/>
        <v>43631.9583333325</v>
      </c>
      <c r="M362" s="398" t="str">
        <f>IF(_tag_month_day!A358="","",_tag_month_day!A358)</f>
        <v/>
      </c>
      <c r="N362" s="398" t="str">
        <f>IF(_tag_month_day!B358="","",_tag_month_day!B358)</f>
        <v/>
      </c>
      <c r="O362" s="399" t="e">
        <f t="shared" si="1984"/>
        <v>#VALUE!</v>
      </c>
      <c r="P362" s="398" t="str">
        <f>IF(_tag_month_day!C358="","",_tag_month_day!C358)</f>
        <v/>
      </c>
      <c r="Q362" s="398" t="str">
        <f>IF(_tag_month_day!D358="","",_tag_month_day!D358)</f>
        <v/>
      </c>
      <c r="R362" s="416">
        <f>IF(_tag_month_day!CB358="",R361,_tag_month_day!CB358/100)</f>
        <v>0.07</v>
      </c>
      <c r="S362" s="417" t="str">
        <f>IF(_tag_month_day!E358="","",_tag_month_day!E358)</f>
        <v/>
      </c>
      <c r="T362" s="417" t="str">
        <f>IF(_tag_month_day!F358="","",_tag_month_day!F358)</f>
        <v/>
      </c>
      <c r="U362" s="418" t="e">
        <f t="shared" si="1938"/>
        <v>#VALUE!</v>
      </c>
      <c r="V362" s="53" t="e">
        <f t="shared" si="1939"/>
        <v>#VALUE!</v>
      </c>
      <c r="W362" s="419" t="str">
        <f>IF(_jhy_month_day!A358="","",_jhy_month_day!A358)</f>
        <v/>
      </c>
      <c r="X362" s="420" t="str">
        <f>IF(_jhy_month_day!B358="","",_jhy_month_day!B358/100)</f>
        <v/>
      </c>
      <c r="Y362" s="420" t="str">
        <f>IF(_jhy_month_day!C358="","",_jhy_month_day!C358/100)</f>
        <v/>
      </c>
      <c r="Z362" s="439">
        <f t="shared" si="2028"/>
        <v>90</v>
      </c>
      <c r="AA362" s="440" t="str">
        <f>IF(_tag_month_day!G358="","",_tag_month_day!G358/100)</f>
        <v/>
      </c>
      <c r="AB362" s="440" t="str">
        <f>IF(_tag_month_day!H358="","",_tag_month_day!H358/100)</f>
        <v/>
      </c>
      <c r="AC362" s="193">
        <f t="shared" si="1985"/>
        <v>1.59963432013121</v>
      </c>
      <c r="AD362" s="441" t="str">
        <f t="shared" si="1986"/>
        <v/>
      </c>
      <c r="AE362" s="442" t="str">
        <f t="shared" si="1987"/>
        <v/>
      </c>
      <c r="AF362" s="443">
        <v>1</v>
      </c>
      <c r="AG362" s="68" t="str">
        <f>IF(_duihao_month_day!A358="","",_duihao_month_day!A358)</f>
        <v/>
      </c>
      <c r="AH362" s="463">
        <f>IF(_gyk_month_day!B358="",AH361,_gyk_month_day!B358)</f>
        <v>820</v>
      </c>
      <c r="AI362" s="464"/>
      <c r="AJ362" s="68" t="str">
        <f>IF(_tag_month_day!I358="","",_tag_month_day!I358)</f>
        <v/>
      </c>
      <c r="AK362" s="465" t="str">
        <f>IF(_tzyy_month_day!A358="","",_tzyy_month_day!A358)</f>
        <v/>
      </c>
      <c r="AL362" s="465" t="str">
        <f>IF(_tzyy_month_day!B358="","",_tzyy_month_day!B358)</f>
        <v/>
      </c>
      <c r="AM362" s="465" t="str">
        <f>IF(_tzyy_month_day!C358="","",_tzyy_month_day!C358)</f>
        <v/>
      </c>
      <c r="AN362" s="466" t="str">
        <f>IF(_tag_month_day!CG358="","",_tag_month_day!CG358)</f>
        <v/>
      </c>
      <c r="AO362" s="466" t="str">
        <f>IF(_tag_month_day!CH358="","",_tag_month_day!CH358)</f>
        <v/>
      </c>
      <c r="AP362" s="486" t="e">
        <f t="shared" si="1988"/>
        <v>#VALUE!</v>
      </c>
      <c r="AQ362" s="487" t="str">
        <f>IF(_tag_month_day!J358="","",_tag_month_day!J358/100)</f>
        <v/>
      </c>
      <c r="AR362" s="488">
        <f t="shared" si="1989"/>
        <v>1.3</v>
      </c>
      <c r="AS362" s="489" t="e">
        <f t="shared" si="1940"/>
        <v>#VALUE!</v>
      </c>
      <c r="AT362" s="489">
        <f t="shared" si="1990"/>
        <v>0</v>
      </c>
      <c r="AU362" s="490" t="str">
        <f>IF(_tag_month_day!K358="","",_tag_month_day!K358)</f>
        <v/>
      </c>
      <c r="AV362" s="491" t="str">
        <f>IF(_tag_month_day!L358="","",_tag_month_day!L358/100)</f>
        <v/>
      </c>
      <c r="AW362" s="420">
        <f t="shared" si="1912"/>
        <v>0</v>
      </c>
      <c r="AX362" s="420">
        <f t="shared" si="1991"/>
        <v>0</v>
      </c>
      <c r="AY362" s="420" t="str">
        <f>IF(_tag_month_day!M358="","",_tag_month_day!M358/100)</f>
        <v/>
      </c>
      <c r="AZ362" s="420" t="str">
        <f>IF(_tag_month_day!N358="","",_tag_month_day!N358/100)</f>
        <v/>
      </c>
      <c r="BA362" s="420" t="str">
        <f>IF(_tag_month_day!O358="","",_tag_month_day!O358/100)</f>
        <v/>
      </c>
      <c r="BB362" s="496" t="str">
        <f>IF(_tag_month_day!P358="","",_tag_month_day!P358/100)</f>
        <v/>
      </c>
      <c r="BC362" s="496">
        <f t="shared" si="1992"/>
        <v>0</v>
      </c>
      <c r="BD362" s="496" t="str">
        <f>IF(_tag_month_day!Q358="","",_tag_month_day!Q358/100)</f>
        <v/>
      </c>
      <c r="BE362" s="510" t="str">
        <f>IF(_tag_month_day!R358="","",_tag_month_day!R358/100)</f>
        <v/>
      </c>
      <c r="BF362" s="413" t="str">
        <f>IF(_tag_month_day!CC358="","",_tag_month_day!CC358/100)</f>
        <v/>
      </c>
      <c r="BG362" s="511" t="e">
        <f t="shared" si="1941"/>
        <v>#VALUE!</v>
      </c>
      <c r="BH362" s="198">
        <f t="shared" si="1942"/>
        <v>0</v>
      </c>
      <c r="BI362" s="512" t="e">
        <f>IF(CX362=0,BI361,(DK362*查询!$R$5+DL362*查询!$Q$5+DM362*查询!$N$5+DN362*查询!$O$5+DO362*查询!$P$5)*AF362/CX362)</f>
        <v>#VALUE!</v>
      </c>
      <c r="BJ362" s="512" t="e">
        <f>IF(CX362=0,BJ361,(DP362*查询!$S$5+DQ362*查询!$T$5+DR362*查询!$U$5)*AF362/CX362)</f>
        <v>#VALUE!</v>
      </c>
      <c r="BK362" s="512">
        <f t="shared" si="1993"/>
        <v>1</v>
      </c>
      <c r="BL362" s="513" t="str">
        <f>IF(_cfyc_month_day!A358="","",_cfyc_month_day!A358)</f>
        <v/>
      </c>
      <c r="BM362" s="513" t="str">
        <f>IF(_cfyc_month_day!B358="","",_cfyc_month_day!B358)</f>
        <v/>
      </c>
      <c r="BN362" s="513" t="str">
        <f>IF(_cfyc_month_day!C358="","",_cfyc_month_day!C358)</f>
        <v/>
      </c>
      <c r="BO362" s="522" t="str">
        <f>IF(_cfyc_month_day!D358="","",_cfyc_month_day!D358)</f>
        <v/>
      </c>
      <c r="BP362" s="522" t="str">
        <f>IF(_cfyc_month_day!E358="","",_cfyc_month_day!E358)</f>
        <v/>
      </c>
      <c r="BQ362" s="522" t="str">
        <f>IF(_cfyc_month_day!F358="","",_cfyc_month_day!F358)</f>
        <v/>
      </c>
      <c r="BR362" s="513" t="str">
        <f>IF(_tag_month_day!T358="","",_tag_month_day!T358)</f>
        <v/>
      </c>
      <c r="BS362" s="513" t="str">
        <f>IF(_tag_month_day!U358="","",_tag_month_day!U358)</f>
        <v/>
      </c>
      <c r="BT362" s="523" t="str">
        <f t="shared" si="1994"/>
        <v/>
      </c>
      <c r="BU362" s="223" t="str">
        <f>IF(_tag_month_day!V358="","",_tag_month_day!V358)</f>
        <v/>
      </c>
      <c r="BV362" s="206" t="str">
        <f>IF(_tag_month_day!W358="","",_tag_month_day!W358)</f>
        <v/>
      </c>
      <c r="BW362" s="540" t="str">
        <f>IF(_tag_month_day!X358="","",_tag_month_day!X358)</f>
        <v/>
      </c>
      <c r="BX362" s="540" t="str">
        <f>IF(_tag_month_day!Y358="","",_tag_month_day!Y358)</f>
        <v/>
      </c>
      <c r="BY362" s="541">
        <f ca="1" t="shared" si="1995"/>
        <v>43631.9583333325</v>
      </c>
      <c r="BZ362" s="542"/>
      <c r="CA362" s="543" t="str">
        <f>IF(_jhy2_month_day!A358="","",_jhy2_month_day!A358)</f>
        <v/>
      </c>
      <c r="CB362" s="464" t="str">
        <f>IF(_jhy2_month_day!B358="","",_jhy2_month_day!B358)</f>
        <v/>
      </c>
      <c r="CC362" s="464" t="str">
        <f>IF(_jhy2_month_day!C358="","",_jhy2_month_day!C358)</f>
        <v/>
      </c>
      <c r="CD362" s="464" t="str">
        <f>IF(_jhy2_month_day!D358="","",_jhy2_month_day!D358)</f>
        <v/>
      </c>
      <c r="CE362" s="464" t="str">
        <f>IF(_jhy2_month_day!E358="","",_jhy2_month_day!E358)</f>
        <v/>
      </c>
      <c r="CF362" s="464" t="str">
        <f>IF(_jhy2_month_day!F358="","",_jhy2_month_day!F358)</f>
        <v/>
      </c>
      <c r="CG362" s="464" t="str">
        <f>IF(_jhy2_month_day!G358="","",_jhy2_month_day!G358)</f>
        <v/>
      </c>
      <c r="CH362" s="464" t="str">
        <f>IF(_jhy2_month_day!H358="","",_jhy2_month_day!H358)</f>
        <v/>
      </c>
      <c r="CI362" s="464" t="str">
        <f>IF(_jhy2_month_day!I358="","",_jhy2_month_day!I358)</f>
        <v/>
      </c>
      <c r="CJ362" s="464" t="str">
        <f>IF(_jhy2_month_day!J358="","",_jhy2_month_day!J358)</f>
        <v/>
      </c>
      <c r="CK362" s="464" t="str">
        <f>IF(_jhy2_month_day!K358="","",_jhy2_month_day!K358)</f>
        <v/>
      </c>
      <c r="CL362" s="562" t="str">
        <f>IF(_jhy2_month_day!L358="","",_jhy2_month_day!L358)</f>
        <v/>
      </c>
      <c r="CM362" s="562" t="str">
        <f>IF(_jhy2_month_day!M358="","",_jhy2_month_day!M358)</f>
        <v/>
      </c>
      <c r="CN362" s="562" t="str">
        <f>IF(_jhy2_month_day!N358="","",_jhy2_month_day!N358)</f>
        <v/>
      </c>
      <c r="CO362" s="562" t="str">
        <f>IF(_jhy2_month_day!O358="","",_jhy2_month_day!O358)</f>
        <v/>
      </c>
      <c r="CP362" s="562" t="str">
        <f>IF(_jhy2_month_day!P358="","",_jhy2_month_day!P358)</f>
        <v/>
      </c>
      <c r="CQ362" s="562" t="str">
        <f>IF(_jhy2_month_day!Q358="","",_jhy2_month_day!Q358)</f>
        <v/>
      </c>
      <c r="CR362" s="563" t="str">
        <f>IF(_jhy2_month_day!R358="","",_jhy2_month_day!R358)</f>
        <v/>
      </c>
      <c r="CS362" s="576" t="str">
        <f>IF(_jhy2_month_day!S358="","",_jhy2_month_day!S358)</f>
        <v/>
      </c>
      <c r="CT362" s="562" t="str">
        <f>IF(_jhy2_month_day!T358="","",_jhy2_month_day!T358)</f>
        <v/>
      </c>
      <c r="CU362" s="577" t="e">
        <f t="shared" si="1943"/>
        <v>#VALUE!</v>
      </c>
      <c r="CV362" s="198" t="e">
        <f t="shared" si="1944"/>
        <v>#VALUE!</v>
      </c>
      <c r="CW362" s="192" t="e">
        <f t="shared" si="1945"/>
        <v>#VALUE!</v>
      </c>
      <c r="CX362" s="192" t="e">
        <f t="shared" si="1946"/>
        <v>#VALUE!</v>
      </c>
      <c r="CY362" s="202" t="e">
        <f t="shared" si="1947"/>
        <v>#VALUE!</v>
      </c>
      <c r="CZ362" s="192" t="e">
        <f t="shared" ref="CZ362:DI362" si="2189">$AJ362*EF362</f>
        <v>#VALUE!</v>
      </c>
      <c r="DA362" s="192" t="e">
        <f t="shared" si="2189"/>
        <v>#VALUE!</v>
      </c>
      <c r="DB362" s="192" t="e">
        <f t="shared" si="2189"/>
        <v>#VALUE!</v>
      </c>
      <c r="DC362" s="192" t="e">
        <f t="shared" si="2189"/>
        <v>#VALUE!</v>
      </c>
      <c r="DD362" s="192" t="e">
        <f t="shared" si="2189"/>
        <v>#VALUE!</v>
      </c>
      <c r="DE362" s="192" t="e">
        <f t="shared" si="2189"/>
        <v>#VALUE!</v>
      </c>
      <c r="DF362" s="192" t="e">
        <f t="shared" si="2189"/>
        <v>#VALUE!</v>
      </c>
      <c r="DG362" s="192" t="e">
        <f t="shared" si="2189"/>
        <v>#VALUE!</v>
      </c>
      <c r="DH362" s="192" t="e">
        <f t="shared" si="2189"/>
        <v>#VALUE!</v>
      </c>
      <c r="DI362" s="192" t="e">
        <f t="shared" si="2189"/>
        <v>#VALUE!</v>
      </c>
      <c r="DJ362" s="192" t="e">
        <f t="shared" si="1949"/>
        <v>#VALUE!</v>
      </c>
      <c r="DK362" s="192" t="e">
        <f t="shared" si="1950"/>
        <v>#VALUE!</v>
      </c>
      <c r="DL362" s="192" t="e">
        <f t="shared" si="1951"/>
        <v>#VALUE!</v>
      </c>
      <c r="DM362" s="192" t="e">
        <f t="shared" si="1952"/>
        <v>#VALUE!</v>
      </c>
      <c r="DN362" s="192" t="e">
        <f t="shared" si="1953"/>
        <v>#VALUE!</v>
      </c>
      <c r="DO362" s="192" t="e">
        <f t="shared" si="1954"/>
        <v>#VALUE!</v>
      </c>
      <c r="DP362" s="192" t="e">
        <f t="shared" si="1955"/>
        <v>#VALUE!</v>
      </c>
      <c r="DQ362" s="192" t="e">
        <f t="shared" si="1956"/>
        <v>#VALUE!</v>
      </c>
      <c r="DR362" s="192" t="e">
        <f t="shared" si="1957"/>
        <v>#VALUE!</v>
      </c>
      <c r="DS362" s="192" t="e">
        <f t="shared" si="1958"/>
        <v>#VALUE!</v>
      </c>
      <c r="DT362" s="192" t="e">
        <f t="shared" si="1959"/>
        <v>#VALUE!</v>
      </c>
      <c r="DU362" s="192" t="e">
        <f t="shared" si="1960"/>
        <v>#VALUE!</v>
      </c>
      <c r="DV362" s="198" t="e">
        <f t="shared" si="1961"/>
        <v>#VALUE!</v>
      </c>
      <c r="DW362" s="198" t="e">
        <f t="shared" si="1962"/>
        <v>#DIV/0!</v>
      </c>
      <c r="DX362" s="198" t="e">
        <f t="shared" si="1963"/>
        <v>#DIV/0!</v>
      </c>
      <c r="DY362" s="198" t="e">
        <f t="shared" si="1964"/>
        <v>#VALUE!</v>
      </c>
      <c r="DZ362" s="198" t="e">
        <f t="shared" si="1965"/>
        <v>#VALUE!</v>
      </c>
      <c r="EA362" s="198" t="e">
        <f t="shared" si="1966"/>
        <v>#VALUE!</v>
      </c>
      <c r="EB362" s="198" t="e">
        <f t="shared" si="1967"/>
        <v>#VALUE!</v>
      </c>
      <c r="EC362" s="198" t="e">
        <f t="shared" si="1968"/>
        <v>#DIV/0!</v>
      </c>
      <c r="ED362" s="198" t="e">
        <f t="shared" si="1969"/>
        <v>#VALUE!</v>
      </c>
      <c r="EE362" s="198" t="e">
        <f t="shared" si="1970"/>
        <v>#VALUE!</v>
      </c>
      <c r="EF362" s="198" t="e">
        <f t="shared" ref="EF362:EO362" si="2190">DV362/SUM($DV362:$EE362)</f>
        <v>#VALUE!</v>
      </c>
      <c r="EG362" s="198" t="e">
        <f t="shared" si="2190"/>
        <v>#DIV/0!</v>
      </c>
      <c r="EH362" s="198" t="e">
        <f t="shared" si="2190"/>
        <v>#DIV/0!</v>
      </c>
      <c r="EI362" s="198" t="e">
        <f t="shared" si="2190"/>
        <v>#VALUE!</v>
      </c>
      <c r="EJ362" s="198" t="e">
        <f t="shared" si="2190"/>
        <v>#VALUE!</v>
      </c>
      <c r="EK362" s="198" t="e">
        <f t="shared" si="2190"/>
        <v>#VALUE!</v>
      </c>
      <c r="EL362" s="198" t="e">
        <f t="shared" si="2190"/>
        <v>#VALUE!</v>
      </c>
      <c r="EM362" s="198" t="e">
        <f t="shared" si="2190"/>
        <v>#DIV/0!</v>
      </c>
      <c r="EN362" s="198" t="e">
        <f t="shared" si="2190"/>
        <v>#VALUE!</v>
      </c>
      <c r="EO362" s="198" t="e">
        <f t="shared" si="2190"/>
        <v>#VALUE!</v>
      </c>
      <c r="EP362" s="511">
        <f t="shared" ref="EP362:EW362" si="2191">EP361</f>
        <v>0.08</v>
      </c>
      <c r="EQ362" s="511">
        <f t="shared" si="2191"/>
        <v>0.015</v>
      </c>
      <c r="ER362" s="511">
        <f t="shared" si="2191"/>
        <v>0.015</v>
      </c>
      <c r="ES362" s="511">
        <f t="shared" si="2191"/>
        <v>0.015</v>
      </c>
      <c r="ET362" s="511">
        <f t="shared" si="2191"/>
        <v>0.015</v>
      </c>
      <c r="EU362" s="511">
        <f t="shared" si="2191"/>
        <v>0.09</v>
      </c>
      <c r="EV362" s="511">
        <f t="shared" si="2191"/>
        <v>0.09</v>
      </c>
      <c r="EW362" s="511">
        <f t="shared" si="2191"/>
        <v>0.09</v>
      </c>
      <c r="EX362" s="420" t="str">
        <f>IF(_tag_month_day!AS358="","",_tag_month_day!AS358/100)</f>
        <v/>
      </c>
      <c r="EY362" s="420" t="str">
        <f>IF(_tag_month_day!AT358="","",_tag_month_day!AT358/100)</f>
        <v/>
      </c>
      <c r="EZ362" s="420" t="str">
        <f>IF(_tag_month_day!AU358="","",_tag_month_day!AU358/100)</f>
        <v/>
      </c>
      <c r="FA362" s="420" t="str">
        <f>IF(_tag_month_day!AV358="","",_tag_month_day!AV358/100)</f>
        <v/>
      </c>
      <c r="FB362" s="420" t="str">
        <f>IF(_tag_month_day!AW358="","",_tag_month_day!AW358/100)</f>
        <v/>
      </c>
      <c r="FC362" s="420" t="str">
        <f>IF(_tag_month_day!AX358="","",_tag_month_day!AX358/100)</f>
        <v/>
      </c>
      <c r="FD362" s="510">
        <f t="shared" si="1999"/>
        <v>0.33</v>
      </c>
      <c r="FE362" s="510">
        <f t="shared" si="2000"/>
        <v>0.19</v>
      </c>
      <c r="FF362" s="510">
        <f t="shared" si="2001"/>
        <v>0.003</v>
      </c>
      <c r="FG362" s="510">
        <f t="shared" si="2002"/>
        <v>0</v>
      </c>
      <c r="FH362" s="603">
        <f t="shared" si="2003"/>
        <v>0.0001</v>
      </c>
      <c r="FI362" s="510">
        <f t="shared" ref="FI362:FR362" si="2192">FI361</f>
        <v>0.41</v>
      </c>
      <c r="FJ362" s="510">
        <f t="shared" si="2192"/>
        <v>0.11</v>
      </c>
      <c r="FK362" s="510">
        <f t="shared" si="2192"/>
        <v>0.015</v>
      </c>
      <c r="FL362" s="510">
        <f t="shared" si="2192"/>
        <v>0</v>
      </c>
      <c r="FM362" s="603">
        <f t="shared" si="2192"/>
        <v>0.0001</v>
      </c>
      <c r="FN362" s="510" t="str">
        <f>IF(_tag_month_day!AY358="","",_tag_month_day!AY358/100)</f>
        <v/>
      </c>
      <c r="FO362" s="510" t="str">
        <f>IF(_tag_month_day!AZ358="","",_tag_month_day!AZ358/100)</f>
        <v/>
      </c>
      <c r="FP362" s="510" t="str">
        <f>IF(_tag_month_day!BA358="","",_tag_month_day!BA358/100)</f>
        <v/>
      </c>
      <c r="FQ362" s="510" t="str">
        <f>IF(_tag_month_day!BB358="","",_tag_month_day!BB358/100)</f>
        <v/>
      </c>
      <c r="FR362" s="603" t="str">
        <f>IF(_tag_month_day!BC358="","",_tag_month_day!BC358/100)</f>
        <v/>
      </c>
      <c r="FS362" s="510" t="str">
        <f>IF(_tag_month_day!BD358="","",_tag_month_day!BD358/100)</f>
        <v/>
      </c>
      <c r="FT362" s="510" t="str">
        <f>IF(_tag_month_day!BE358="","",_tag_month_day!BE358/100)</f>
        <v/>
      </c>
      <c r="FU362" s="510" t="str">
        <f>IF(_tag_month_day!BF358="","",_tag_month_day!BF358/100)</f>
        <v/>
      </c>
      <c r="FV362" s="510" t="str">
        <f>IF(_tag_month_day!BG358="","",_tag_month_day!BG358/100)</f>
        <v/>
      </c>
      <c r="FW362" s="603" t="str">
        <f>IF(_tag_month_day!BH358="","",_tag_month_day!BH358/100)</f>
        <v/>
      </c>
      <c r="FX362" s="510" t="str">
        <f>IF(_tag_month_day!BI358="","",_tag_month_day!BI358/100)</f>
        <v/>
      </c>
      <c r="FY362" s="510" t="str">
        <f>IF(_tag_month_day!BJ358="","",_tag_month_day!BJ358/100)</f>
        <v/>
      </c>
      <c r="FZ362" s="605" t="str">
        <f>IF(_tag_month_day!BK358="","",_tag_month_day!BK358/100)</f>
        <v/>
      </c>
      <c r="GA362" s="510" t="str">
        <f>IF(_tag_month_day!BL358="","",_tag_month_day!BL358/100)</f>
        <v/>
      </c>
      <c r="GB362" s="603" t="str">
        <f>IF(_tag_month_day!BM358="","",_tag_month_day!BM358/100)</f>
        <v/>
      </c>
      <c r="GC362" s="420" t="str">
        <f>IF(_tag_month_day!BN358="","",_tag_month_day!BN358/100)</f>
        <v/>
      </c>
      <c r="GD362" s="420" t="str">
        <f>IF(_tag_month_day!BO358="","",_tag_month_day!BO358/100)</f>
        <v/>
      </c>
      <c r="GE362" s="420" t="str">
        <f>IF(_tag_month_day!BP358="","",_tag_month_day!BP358/100)</f>
        <v/>
      </c>
      <c r="GF362" s="420" t="str">
        <f>IF(_tag_month_day!BQ358="","",_tag_month_day!BQ358/100)</f>
        <v/>
      </c>
      <c r="GG362" s="420" t="str">
        <f>IF(_tag_month_day!BR358="","",_tag_month_day!BR358/100)</f>
        <v/>
      </c>
      <c r="GH362" s="420" t="str">
        <f>IF(_tag_month_day!BS358="","",_tag_month_day!BS358/100)</f>
        <v/>
      </c>
      <c r="GI362" s="603" t="str">
        <f>IF(_tag_month_day!BT358="","",_tag_month_day!BT358/100)</f>
        <v/>
      </c>
      <c r="GJ362" s="612" t="str">
        <f>IF(_tag_month_day!BU358="","",_tag_month_day!BU358/100)</f>
        <v/>
      </c>
      <c r="GK362" s="620" t="str">
        <f>IF(_tag_month_day!BV358="",IF(_rlcf_month_day!A$2="","",_rlcf_month_day!A$2/100),_tag_month_day!BV358/100)</f>
        <v/>
      </c>
      <c r="GL362" s="620" t="str">
        <f>IF(_tag_month_day!BW358="",IF(_rlcf_month_day!B$2="","",_rlcf_month_day!B$2/100),_tag_month_day!BW358/100)</f>
        <v/>
      </c>
      <c r="GM362" s="621" t="str">
        <f>IF(_tag_month_day!BX358="",IF(_rlcf_month_day!C$2="","",_rlcf_month_day!C$2/100),_tag_month_day!BX358/100)</f>
        <v/>
      </c>
      <c r="GN362" s="620" t="str">
        <f>IF(_tag_month_day!BV358="",IF(_rlcf_month_day!A$2="","",_rlcf_month_day!A$2/100),_tag_month_day!BV358/100)</f>
        <v/>
      </c>
      <c r="GO362" s="620" t="str">
        <f>IF(_tag_month_day!BW358="",IF(_rlcf_month_day!B$2="","",_rlcf_month_day!B$2/100),_tag_month_day!BW358/100)</f>
        <v/>
      </c>
      <c r="GP362" s="620" t="str">
        <f>IF(_tag_month_day!CD358="",IF(_rlcf_month_day!E$2="","",_rlcf_month_day!E$2/100),_tag_month_day!CD358/100)</f>
        <v/>
      </c>
      <c r="GQ362" s="620" t="str">
        <f>IF(_tag_month_day!CE358="",IF(_rlcf_month_day!F$2="","",_rlcf_month_day!F$2/100),_tag_month_day!CE358/100)</f>
        <v/>
      </c>
      <c r="GR362" s="621" t="str">
        <f>IF(_tag_month_day!CF358="",IF(_rlcf_month_day!G$2="","",_rlcf_month_day!G$2/100),_tag_month_day!CF358/100)</f>
        <v/>
      </c>
      <c r="GS362" s="626">
        <f t="shared" ref="GS362:HH362" si="2193">GS361</f>
        <v>0.953</v>
      </c>
      <c r="GT362" s="626">
        <f t="shared" si="2193"/>
        <v>0.55</v>
      </c>
      <c r="GU362" s="626">
        <f t="shared" si="2193"/>
        <v>0.55</v>
      </c>
      <c r="GV362" s="626">
        <f t="shared" si="2193"/>
        <v>0.55</v>
      </c>
      <c r="GW362" s="626">
        <f t="shared" si="2193"/>
        <v>0.5</v>
      </c>
      <c r="GX362" s="626">
        <f t="shared" si="2193"/>
        <v>0.935</v>
      </c>
      <c r="GY362" s="626">
        <f t="shared" si="2193"/>
        <v>0.15</v>
      </c>
      <c r="GZ362" s="626">
        <f t="shared" si="2193"/>
        <v>1</v>
      </c>
      <c r="HA362" s="632">
        <f t="shared" si="2193"/>
        <v>0.047</v>
      </c>
      <c r="HB362" s="632">
        <f t="shared" si="2193"/>
        <v>0.45</v>
      </c>
      <c r="HC362" s="632">
        <f t="shared" si="2193"/>
        <v>0.45</v>
      </c>
      <c r="HD362" s="632">
        <f t="shared" si="2193"/>
        <v>0.45</v>
      </c>
      <c r="HE362" s="632">
        <f t="shared" si="2193"/>
        <v>0.5</v>
      </c>
      <c r="HF362" s="632">
        <f t="shared" si="2193"/>
        <v>0.065</v>
      </c>
      <c r="HG362" s="632">
        <f t="shared" si="2193"/>
        <v>0.85</v>
      </c>
      <c r="HH362" s="632">
        <f t="shared" si="2193"/>
        <v>0</v>
      </c>
      <c r="HI362" s="68">
        <f t="shared" si="1975"/>
        <v>0</v>
      </c>
      <c r="HJ362" s="68" t="e">
        <f t="shared" si="2006"/>
        <v>#VALUE!</v>
      </c>
      <c r="HK362" s="202">
        <f t="shared" si="2007"/>
        <v>0.85</v>
      </c>
      <c r="HL362" s="464">
        <f t="shared" si="2008"/>
        <v>550000</v>
      </c>
      <c r="HM362" s="464">
        <f t="shared" si="2009"/>
        <v>480000</v>
      </c>
      <c r="HN362" s="192" t="e">
        <f t="shared" si="1976"/>
        <v>#VALUE!</v>
      </c>
      <c r="HO362" s="192" t="e">
        <f>HN362*HK362*$HO$2/HL362*1000000</f>
        <v>#VALUE!</v>
      </c>
      <c r="HP362" s="192" t="e">
        <f>HN362*HK362*$HP$2/HM362*1000000</f>
        <v>#VALUE!</v>
      </c>
    </row>
    <row r="363" customFormat="1" customHeight="1" spans="1:224">
      <c r="A363" s="381">
        <v>358</v>
      </c>
      <c r="B363" s="54">
        <f ca="1" t="shared" si="2010"/>
        <v>43631</v>
      </c>
      <c r="C363" s="57">
        <f t="shared" si="2011"/>
        <v>0.0416666666666667</v>
      </c>
      <c r="D363" s="68" t="str">
        <f ca="1" t="shared" si="1977"/>
        <v>中班</v>
      </c>
      <c r="E363" s="68" t="str">
        <f ca="1" t="shared" si="1978"/>
        <v>甲</v>
      </c>
      <c r="F363" s="68">
        <f ca="1">SUMPRODUCT((成本日报!$A$3:$A$95=计划!B363)*(成本日报!$B$3:$B$95=计划!$D363),成本日报!$C$3:$C$95)</f>
        <v>1</v>
      </c>
      <c r="G363" s="382">
        <f ca="1" t="shared" si="2012"/>
        <v>43631.8749999991</v>
      </c>
      <c r="H363" s="382">
        <f ca="1" t="shared" si="1979"/>
        <v>43631.8819444436</v>
      </c>
      <c r="I363" s="382">
        <f ca="1" t="shared" si="1980"/>
        <v>43631.8874999991</v>
      </c>
      <c r="J363" s="382">
        <f ca="1" t="shared" si="1981"/>
        <v>43631.9166666658</v>
      </c>
      <c r="K363" s="382">
        <f ca="1" t="shared" si="1982"/>
        <v>43631.9791666658</v>
      </c>
      <c r="L363" s="382">
        <f ca="1" t="shared" si="1983"/>
        <v>43631.9999999991</v>
      </c>
      <c r="M363" s="398" t="str">
        <f>IF(_tag_month_day!A359="","",_tag_month_day!A359)</f>
        <v/>
      </c>
      <c r="N363" s="398" t="str">
        <f>IF(_tag_month_day!B359="","",_tag_month_day!B359)</f>
        <v/>
      </c>
      <c r="O363" s="399" t="e">
        <f t="shared" si="1984"/>
        <v>#VALUE!</v>
      </c>
      <c r="P363" s="398" t="str">
        <f>IF(_tag_month_day!C359="","",_tag_month_day!C359)</f>
        <v/>
      </c>
      <c r="Q363" s="398" t="str">
        <f>IF(_tag_month_day!D359="","",_tag_month_day!D359)</f>
        <v/>
      </c>
      <c r="R363" s="416">
        <f>IF(_tag_month_day!CB359="",R362,_tag_month_day!CB359/100)</f>
        <v>0.07</v>
      </c>
      <c r="S363" s="417" t="str">
        <f>IF(_tag_month_day!E359="","",_tag_month_day!E359)</f>
        <v/>
      </c>
      <c r="T363" s="417" t="str">
        <f>IF(_tag_month_day!F359="","",_tag_month_day!F359)</f>
        <v/>
      </c>
      <c r="U363" s="418" t="e">
        <f t="shared" si="1938"/>
        <v>#VALUE!</v>
      </c>
      <c r="V363" s="53" t="e">
        <f t="shared" si="1939"/>
        <v>#VALUE!</v>
      </c>
      <c r="W363" s="419" t="str">
        <f>IF(_jhy_month_day!A359="","",_jhy_month_day!A359)</f>
        <v/>
      </c>
      <c r="X363" s="420" t="str">
        <f>IF(_jhy_month_day!B359="","",_jhy_month_day!B359/100)</f>
        <v/>
      </c>
      <c r="Y363" s="420" t="str">
        <f>IF(_jhy_month_day!C359="","",_jhy_month_day!C359/100)</f>
        <v/>
      </c>
      <c r="Z363" s="439">
        <f t="shared" si="2028"/>
        <v>90</v>
      </c>
      <c r="AA363" s="440" t="str">
        <f>IF(_tag_month_day!G359="","",_tag_month_day!G359/100)</f>
        <v/>
      </c>
      <c r="AB363" s="440" t="str">
        <f>IF(_tag_month_day!H359="","",_tag_month_day!H359/100)</f>
        <v/>
      </c>
      <c r="AC363" s="193">
        <f t="shared" si="1985"/>
        <v>1.59963432013121</v>
      </c>
      <c r="AD363" s="441" t="str">
        <f t="shared" si="1986"/>
        <v/>
      </c>
      <c r="AE363" s="442" t="str">
        <f t="shared" si="1987"/>
        <v/>
      </c>
      <c r="AF363" s="443">
        <v>1</v>
      </c>
      <c r="AG363" s="68" t="str">
        <f>IF(_duihao_month_day!A359="","",_duihao_month_day!A359)</f>
        <v/>
      </c>
      <c r="AH363" s="463">
        <f>IF(_gyk_month_day!B359="",AH362,_gyk_month_day!B359)</f>
        <v>820</v>
      </c>
      <c r="AI363" s="464"/>
      <c r="AJ363" s="68" t="str">
        <f>IF(_tag_month_day!I359="","",_tag_month_day!I359)</f>
        <v/>
      </c>
      <c r="AK363" s="465" t="str">
        <f>IF(_tzyy_month_day!A359="","",_tzyy_month_day!A359)</f>
        <v/>
      </c>
      <c r="AL363" s="465" t="str">
        <f>IF(_tzyy_month_day!B359="","",_tzyy_month_day!B359)</f>
        <v/>
      </c>
      <c r="AM363" s="465" t="str">
        <f>IF(_tzyy_month_day!C359="","",_tzyy_month_day!C359)</f>
        <v/>
      </c>
      <c r="AN363" s="466" t="str">
        <f>IF(_tag_month_day!CG359="","",_tag_month_day!CG359)</f>
        <v/>
      </c>
      <c r="AO363" s="466" t="str">
        <f>IF(_tag_month_day!CH359="","",_tag_month_day!CH359)</f>
        <v/>
      </c>
      <c r="AP363" s="486" t="e">
        <f t="shared" si="1988"/>
        <v>#VALUE!</v>
      </c>
      <c r="AQ363" s="487" t="str">
        <f>IF(_tag_month_day!J359="","",_tag_month_day!J359/100)</f>
        <v/>
      </c>
      <c r="AR363" s="488">
        <f t="shared" si="1989"/>
        <v>1.3</v>
      </c>
      <c r="AS363" s="489" t="e">
        <f t="shared" si="1940"/>
        <v>#VALUE!</v>
      </c>
      <c r="AT363" s="489">
        <f t="shared" si="1990"/>
        <v>0</v>
      </c>
      <c r="AU363" s="490" t="str">
        <f>IF(_tag_month_day!K359="","",_tag_month_day!K359)</f>
        <v/>
      </c>
      <c r="AV363" s="491" t="str">
        <f>IF(_tag_month_day!L359="","",_tag_month_day!L359/100)</f>
        <v/>
      </c>
      <c r="AW363" s="420">
        <f t="shared" si="1912"/>
        <v>0</v>
      </c>
      <c r="AX363" s="420">
        <f t="shared" si="1991"/>
        <v>0</v>
      </c>
      <c r="AY363" s="420" t="str">
        <f>IF(_tag_month_day!M359="","",_tag_month_day!M359/100)</f>
        <v/>
      </c>
      <c r="AZ363" s="420" t="str">
        <f>IF(_tag_month_day!N359="","",_tag_month_day!N359/100)</f>
        <v/>
      </c>
      <c r="BA363" s="420" t="str">
        <f>IF(_tag_month_day!O359="","",_tag_month_day!O359/100)</f>
        <v/>
      </c>
      <c r="BB363" s="496" t="str">
        <f>IF(_tag_month_day!P359="","",_tag_month_day!P359/100)</f>
        <v/>
      </c>
      <c r="BC363" s="496">
        <f t="shared" si="1992"/>
        <v>0</v>
      </c>
      <c r="BD363" s="496" t="str">
        <f>IF(_tag_month_day!Q359="","",_tag_month_day!Q359/100)</f>
        <v/>
      </c>
      <c r="BE363" s="510" t="str">
        <f>IF(_tag_month_day!R359="","",_tag_month_day!R359/100)</f>
        <v/>
      </c>
      <c r="BF363" s="413" t="str">
        <f>IF(_tag_month_day!CC359="","",_tag_month_day!CC359/100)</f>
        <v/>
      </c>
      <c r="BG363" s="511" t="e">
        <f t="shared" si="1941"/>
        <v>#VALUE!</v>
      </c>
      <c r="BH363" s="198">
        <f t="shared" si="1942"/>
        <v>0</v>
      </c>
      <c r="BI363" s="512" t="e">
        <f>IF(CX363=0,BI362,(DK363*查询!$R$5+DL363*查询!$Q$5+DM363*查询!$N$5+DN363*查询!$O$5+DO363*查询!$P$5)*AF363/CX363)</f>
        <v>#VALUE!</v>
      </c>
      <c r="BJ363" s="512" t="e">
        <f>IF(CX363=0,BJ362,(DP363*查询!$S$5+DQ363*查询!$T$5+DR363*查询!$U$5)*AF363/CX363)</f>
        <v>#VALUE!</v>
      </c>
      <c r="BK363" s="512">
        <f t="shared" si="1993"/>
        <v>1</v>
      </c>
      <c r="BL363" s="513" t="str">
        <f>IF(_cfyc_month_day!A359="","",_cfyc_month_day!A359)</f>
        <v/>
      </c>
      <c r="BM363" s="513" t="str">
        <f>IF(_cfyc_month_day!B359="","",_cfyc_month_day!B359)</f>
        <v/>
      </c>
      <c r="BN363" s="513" t="str">
        <f>IF(_cfyc_month_day!C359="","",_cfyc_month_day!C359)</f>
        <v/>
      </c>
      <c r="BO363" s="522" t="str">
        <f>IF(_cfyc_month_day!D359="","",_cfyc_month_day!D359)</f>
        <v/>
      </c>
      <c r="BP363" s="522" t="str">
        <f>IF(_cfyc_month_day!E359="","",_cfyc_month_day!E359)</f>
        <v/>
      </c>
      <c r="BQ363" s="522" t="str">
        <f>IF(_cfyc_month_day!F359="","",_cfyc_month_day!F359)</f>
        <v/>
      </c>
      <c r="BR363" s="513" t="str">
        <f>IF(_tag_month_day!T359="","",_tag_month_day!T359)</f>
        <v/>
      </c>
      <c r="BS363" s="513" t="str">
        <f>IF(_tag_month_day!U359="","",_tag_month_day!U359)</f>
        <v/>
      </c>
      <c r="BT363" s="523" t="str">
        <f t="shared" si="1994"/>
        <v/>
      </c>
      <c r="BU363" s="223" t="str">
        <f>IF(_tag_month_day!V359="","",_tag_month_day!V359)</f>
        <v/>
      </c>
      <c r="BV363" s="206" t="str">
        <f>IF(_tag_month_day!W359="","",_tag_month_day!W359)</f>
        <v/>
      </c>
      <c r="BW363" s="540" t="str">
        <f>IF(_tag_month_day!X359="","",_tag_month_day!X359)</f>
        <v/>
      </c>
      <c r="BX363" s="540" t="str">
        <f>IF(_tag_month_day!Y359="","",_tag_month_day!Y359)</f>
        <v/>
      </c>
      <c r="BY363" s="541">
        <f ca="1" t="shared" si="1995"/>
        <v>43631.9999999991</v>
      </c>
      <c r="BZ363" s="542"/>
      <c r="CA363" s="543" t="str">
        <f>IF(_jhy2_month_day!A359="","",_jhy2_month_day!A359)</f>
        <v/>
      </c>
      <c r="CB363" s="464" t="str">
        <f>IF(_jhy2_month_day!B359="","",_jhy2_month_day!B359)</f>
        <v/>
      </c>
      <c r="CC363" s="464" t="str">
        <f>IF(_jhy2_month_day!C359="","",_jhy2_month_day!C359)</f>
        <v/>
      </c>
      <c r="CD363" s="464" t="str">
        <f>IF(_jhy2_month_day!D359="","",_jhy2_month_day!D359)</f>
        <v/>
      </c>
      <c r="CE363" s="464" t="str">
        <f>IF(_jhy2_month_day!E359="","",_jhy2_month_day!E359)</f>
        <v/>
      </c>
      <c r="CF363" s="464" t="str">
        <f>IF(_jhy2_month_day!F359="","",_jhy2_month_day!F359)</f>
        <v/>
      </c>
      <c r="CG363" s="464" t="str">
        <f>IF(_jhy2_month_day!G359="","",_jhy2_month_day!G359)</f>
        <v/>
      </c>
      <c r="CH363" s="464" t="str">
        <f>IF(_jhy2_month_day!H359="","",_jhy2_month_day!H359)</f>
        <v/>
      </c>
      <c r="CI363" s="464" t="str">
        <f>IF(_jhy2_month_day!I359="","",_jhy2_month_day!I359)</f>
        <v/>
      </c>
      <c r="CJ363" s="464" t="str">
        <f>IF(_jhy2_month_day!J359="","",_jhy2_month_day!J359)</f>
        <v/>
      </c>
      <c r="CK363" s="464" t="str">
        <f>IF(_jhy2_month_day!K359="","",_jhy2_month_day!K359)</f>
        <v/>
      </c>
      <c r="CL363" s="562" t="str">
        <f>IF(_jhy2_month_day!L359="","",_jhy2_month_day!L359)</f>
        <v/>
      </c>
      <c r="CM363" s="562" t="str">
        <f>IF(_jhy2_month_day!M359="","",_jhy2_month_day!M359)</f>
        <v/>
      </c>
      <c r="CN363" s="562" t="str">
        <f>IF(_jhy2_month_day!N359="","",_jhy2_month_day!N359)</f>
        <v/>
      </c>
      <c r="CO363" s="562" t="str">
        <f>IF(_jhy2_month_day!O359="","",_jhy2_month_day!O359)</f>
        <v/>
      </c>
      <c r="CP363" s="562" t="str">
        <f>IF(_jhy2_month_day!P359="","",_jhy2_month_day!P359)</f>
        <v/>
      </c>
      <c r="CQ363" s="562" t="str">
        <f>IF(_jhy2_month_day!Q359="","",_jhy2_month_day!Q359)</f>
        <v/>
      </c>
      <c r="CR363" s="563" t="str">
        <f>IF(_jhy2_month_day!R359="","",_jhy2_month_day!R359)</f>
        <v/>
      </c>
      <c r="CS363" s="576" t="str">
        <f>IF(_jhy2_month_day!S359="","",_jhy2_month_day!S359)</f>
        <v/>
      </c>
      <c r="CT363" s="562" t="str">
        <f>IF(_jhy2_month_day!T359="","",_jhy2_month_day!T359)</f>
        <v/>
      </c>
      <c r="CU363" s="577" t="e">
        <f t="shared" si="1943"/>
        <v>#VALUE!</v>
      </c>
      <c r="CV363" s="198" t="e">
        <f t="shared" si="1944"/>
        <v>#VALUE!</v>
      </c>
      <c r="CW363" s="192" t="e">
        <f t="shared" si="1945"/>
        <v>#VALUE!</v>
      </c>
      <c r="CX363" s="192" t="e">
        <f t="shared" si="1946"/>
        <v>#VALUE!</v>
      </c>
      <c r="CY363" s="202" t="e">
        <f t="shared" si="1947"/>
        <v>#VALUE!</v>
      </c>
      <c r="CZ363" s="192" t="e">
        <f t="shared" ref="CZ363:DI363" si="2194">$AJ363*EF363</f>
        <v>#VALUE!</v>
      </c>
      <c r="DA363" s="192" t="e">
        <f t="shared" si="2194"/>
        <v>#VALUE!</v>
      </c>
      <c r="DB363" s="192" t="e">
        <f t="shared" si="2194"/>
        <v>#VALUE!</v>
      </c>
      <c r="DC363" s="192" t="e">
        <f t="shared" si="2194"/>
        <v>#VALUE!</v>
      </c>
      <c r="DD363" s="192" t="e">
        <f t="shared" si="2194"/>
        <v>#VALUE!</v>
      </c>
      <c r="DE363" s="192" t="e">
        <f t="shared" si="2194"/>
        <v>#VALUE!</v>
      </c>
      <c r="DF363" s="192" t="e">
        <f t="shared" si="2194"/>
        <v>#VALUE!</v>
      </c>
      <c r="DG363" s="192" t="e">
        <f t="shared" si="2194"/>
        <v>#VALUE!</v>
      </c>
      <c r="DH363" s="192" t="e">
        <f t="shared" si="2194"/>
        <v>#VALUE!</v>
      </c>
      <c r="DI363" s="192" t="e">
        <f t="shared" si="2194"/>
        <v>#VALUE!</v>
      </c>
      <c r="DJ363" s="192" t="e">
        <f t="shared" si="1949"/>
        <v>#VALUE!</v>
      </c>
      <c r="DK363" s="192" t="e">
        <f t="shared" si="1950"/>
        <v>#VALUE!</v>
      </c>
      <c r="DL363" s="192" t="e">
        <f t="shared" si="1951"/>
        <v>#VALUE!</v>
      </c>
      <c r="DM363" s="192" t="e">
        <f t="shared" si="1952"/>
        <v>#VALUE!</v>
      </c>
      <c r="DN363" s="192" t="e">
        <f t="shared" si="1953"/>
        <v>#VALUE!</v>
      </c>
      <c r="DO363" s="192" t="e">
        <f t="shared" si="1954"/>
        <v>#VALUE!</v>
      </c>
      <c r="DP363" s="192" t="e">
        <f t="shared" si="1955"/>
        <v>#VALUE!</v>
      </c>
      <c r="DQ363" s="192" t="e">
        <f t="shared" si="1956"/>
        <v>#VALUE!</v>
      </c>
      <c r="DR363" s="192" t="e">
        <f t="shared" si="1957"/>
        <v>#VALUE!</v>
      </c>
      <c r="DS363" s="192" t="e">
        <f t="shared" si="1958"/>
        <v>#VALUE!</v>
      </c>
      <c r="DT363" s="192" t="e">
        <f t="shared" si="1959"/>
        <v>#VALUE!</v>
      </c>
      <c r="DU363" s="192" t="e">
        <f t="shared" si="1960"/>
        <v>#VALUE!</v>
      </c>
      <c r="DV363" s="198" t="e">
        <f t="shared" si="1961"/>
        <v>#VALUE!</v>
      </c>
      <c r="DW363" s="198" t="e">
        <f t="shared" si="1962"/>
        <v>#DIV/0!</v>
      </c>
      <c r="DX363" s="198" t="e">
        <f t="shared" si="1963"/>
        <v>#DIV/0!</v>
      </c>
      <c r="DY363" s="198" t="e">
        <f t="shared" si="1964"/>
        <v>#VALUE!</v>
      </c>
      <c r="DZ363" s="198" t="e">
        <f t="shared" si="1965"/>
        <v>#VALUE!</v>
      </c>
      <c r="EA363" s="198" t="e">
        <f t="shared" si="1966"/>
        <v>#VALUE!</v>
      </c>
      <c r="EB363" s="198" t="e">
        <f t="shared" si="1967"/>
        <v>#VALUE!</v>
      </c>
      <c r="EC363" s="198" t="e">
        <f t="shared" si="1968"/>
        <v>#DIV/0!</v>
      </c>
      <c r="ED363" s="198" t="e">
        <f t="shared" si="1969"/>
        <v>#VALUE!</v>
      </c>
      <c r="EE363" s="198" t="e">
        <f t="shared" si="1970"/>
        <v>#VALUE!</v>
      </c>
      <c r="EF363" s="198" t="e">
        <f t="shared" ref="EF363:EO363" si="2195">DV363/SUM($DV363:$EE363)</f>
        <v>#VALUE!</v>
      </c>
      <c r="EG363" s="198" t="e">
        <f t="shared" si="2195"/>
        <v>#DIV/0!</v>
      </c>
      <c r="EH363" s="198" t="e">
        <f t="shared" si="2195"/>
        <v>#DIV/0!</v>
      </c>
      <c r="EI363" s="198" t="e">
        <f t="shared" si="2195"/>
        <v>#VALUE!</v>
      </c>
      <c r="EJ363" s="198" t="e">
        <f t="shared" si="2195"/>
        <v>#VALUE!</v>
      </c>
      <c r="EK363" s="198" t="e">
        <f t="shared" si="2195"/>
        <v>#VALUE!</v>
      </c>
      <c r="EL363" s="198" t="e">
        <f t="shared" si="2195"/>
        <v>#VALUE!</v>
      </c>
      <c r="EM363" s="198" t="e">
        <f t="shared" si="2195"/>
        <v>#DIV/0!</v>
      </c>
      <c r="EN363" s="198" t="e">
        <f t="shared" si="2195"/>
        <v>#VALUE!</v>
      </c>
      <c r="EO363" s="198" t="e">
        <f t="shared" si="2195"/>
        <v>#VALUE!</v>
      </c>
      <c r="EP363" s="511">
        <f t="shared" ref="EP363:EW363" si="2196">EP362</f>
        <v>0.08</v>
      </c>
      <c r="EQ363" s="511">
        <f t="shared" si="2196"/>
        <v>0.015</v>
      </c>
      <c r="ER363" s="511">
        <f t="shared" si="2196"/>
        <v>0.015</v>
      </c>
      <c r="ES363" s="511">
        <f t="shared" si="2196"/>
        <v>0.015</v>
      </c>
      <c r="ET363" s="511">
        <f t="shared" si="2196"/>
        <v>0.015</v>
      </c>
      <c r="EU363" s="511">
        <f t="shared" si="2196"/>
        <v>0.09</v>
      </c>
      <c r="EV363" s="511">
        <f t="shared" si="2196"/>
        <v>0.09</v>
      </c>
      <c r="EW363" s="511">
        <f t="shared" si="2196"/>
        <v>0.09</v>
      </c>
      <c r="EX363" s="420" t="str">
        <f>IF(_tag_month_day!AS359="","",_tag_month_day!AS359/100)</f>
        <v/>
      </c>
      <c r="EY363" s="420" t="str">
        <f>IF(_tag_month_day!AT359="","",_tag_month_day!AT359/100)</f>
        <v/>
      </c>
      <c r="EZ363" s="420" t="str">
        <f>IF(_tag_month_day!AU359="","",_tag_month_day!AU359/100)</f>
        <v/>
      </c>
      <c r="FA363" s="420" t="str">
        <f>IF(_tag_month_day!AV359="","",_tag_month_day!AV359/100)</f>
        <v/>
      </c>
      <c r="FB363" s="420" t="str">
        <f>IF(_tag_month_day!AW359="","",_tag_month_day!AW359/100)</f>
        <v/>
      </c>
      <c r="FC363" s="420" t="str">
        <f>IF(_tag_month_day!AX359="","",_tag_month_day!AX359/100)</f>
        <v/>
      </c>
      <c r="FD363" s="510">
        <f t="shared" si="1999"/>
        <v>0.33</v>
      </c>
      <c r="FE363" s="510">
        <f t="shared" si="2000"/>
        <v>0.19</v>
      </c>
      <c r="FF363" s="510">
        <f t="shared" si="2001"/>
        <v>0.003</v>
      </c>
      <c r="FG363" s="510">
        <f t="shared" si="2002"/>
        <v>0</v>
      </c>
      <c r="FH363" s="603">
        <f t="shared" si="2003"/>
        <v>0.0001</v>
      </c>
      <c r="FI363" s="510">
        <f t="shared" ref="FI363:FR363" si="2197">FI362</f>
        <v>0.41</v>
      </c>
      <c r="FJ363" s="510">
        <f t="shared" si="2197"/>
        <v>0.11</v>
      </c>
      <c r="FK363" s="510">
        <f t="shared" si="2197"/>
        <v>0.015</v>
      </c>
      <c r="FL363" s="510">
        <f t="shared" si="2197"/>
        <v>0</v>
      </c>
      <c r="FM363" s="603">
        <f t="shared" si="2197"/>
        <v>0.0001</v>
      </c>
      <c r="FN363" s="510" t="str">
        <f>IF(_tag_month_day!AY359="","",_tag_month_day!AY359/100)</f>
        <v/>
      </c>
      <c r="FO363" s="510" t="str">
        <f>IF(_tag_month_day!AZ359="","",_tag_month_day!AZ359/100)</f>
        <v/>
      </c>
      <c r="FP363" s="510" t="str">
        <f>IF(_tag_month_day!BA359="","",_tag_month_day!BA359/100)</f>
        <v/>
      </c>
      <c r="FQ363" s="510" t="str">
        <f>IF(_tag_month_day!BB359="","",_tag_month_day!BB359/100)</f>
        <v/>
      </c>
      <c r="FR363" s="603" t="str">
        <f>IF(_tag_month_day!BC359="","",_tag_month_day!BC359/100)</f>
        <v/>
      </c>
      <c r="FS363" s="510" t="str">
        <f>IF(_tag_month_day!BD359="","",_tag_month_day!BD359/100)</f>
        <v/>
      </c>
      <c r="FT363" s="510" t="str">
        <f>IF(_tag_month_day!BE359="","",_tag_month_day!BE359/100)</f>
        <v/>
      </c>
      <c r="FU363" s="510" t="str">
        <f>IF(_tag_month_day!BF359="","",_tag_month_day!BF359/100)</f>
        <v/>
      </c>
      <c r="FV363" s="510" t="str">
        <f>IF(_tag_month_day!BG359="","",_tag_month_day!BG359/100)</f>
        <v/>
      </c>
      <c r="FW363" s="603" t="str">
        <f>IF(_tag_month_day!BH359="","",_tag_month_day!BH359/100)</f>
        <v/>
      </c>
      <c r="FX363" s="510" t="str">
        <f>IF(_tag_month_day!BI359="","",_tag_month_day!BI359/100)</f>
        <v/>
      </c>
      <c r="FY363" s="510" t="str">
        <f>IF(_tag_month_day!BJ359="","",_tag_month_day!BJ359/100)</f>
        <v/>
      </c>
      <c r="FZ363" s="605" t="str">
        <f>IF(_tag_month_day!BK359="","",_tag_month_day!BK359/100)</f>
        <v/>
      </c>
      <c r="GA363" s="510" t="str">
        <f>IF(_tag_month_day!BL359="","",_tag_month_day!BL359/100)</f>
        <v/>
      </c>
      <c r="GB363" s="603" t="str">
        <f>IF(_tag_month_day!BM359="","",_tag_month_day!BM359/100)</f>
        <v/>
      </c>
      <c r="GC363" s="420" t="str">
        <f>IF(_tag_month_day!BN359="","",_tag_month_day!BN359/100)</f>
        <v/>
      </c>
      <c r="GD363" s="420" t="str">
        <f>IF(_tag_month_day!BO359="","",_tag_month_day!BO359/100)</f>
        <v/>
      </c>
      <c r="GE363" s="420" t="str">
        <f>IF(_tag_month_day!BP359="","",_tag_month_day!BP359/100)</f>
        <v/>
      </c>
      <c r="GF363" s="420" t="str">
        <f>IF(_tag_month_day!BQ359="","",_tag_month_day!BQ359/100)</f>
        <v/>
      </c>
      <c r="GG363" s="420" t="str">
        <f>IF(_tag_month_day!BR359="","",_tag_month_day!BR359/100)</f>
        <v/>
      </c>
      <c r="GH363" s="420" t="str">
        <f>IF(_tag_month_day!BS359="","",_tag_month_day!BS359/100)</f>
        <v/>
      </c>
      <c r="GI363" s="603" t="str">
        <f>IF(_tag_month_day!BT359="","",_tag_month_day!BT359/100)</f>
        <v/>
      </c>
      <c r="GJ363" s="612" t="str">
        <f>IF(_tag_month_day!BU359="","",_tag_month_day!BU359/100)</f>
        <v/>
      </c>
      <c r="GK363" s="620" t="str">
        <f>IF(_tag_month_day!BV359="",IF(_rlcf_month_day!A$2="","",_rlcf_month_day!A$2/100),_tag_month_day!BV359/100)</f>
        <v/>
      </c>
      <c r="GL363" s="620" t="str">
        <f>IF(_tag_month_day!BW359="",IF(_rlcf_month_day!B$2="","",_rlcf_month_day!B$2/100),_tag_month_day!BW359/100)</f>
        <v/>
      </c>
      <c r="GM363" s="621" t="str">
        <f>IF(_tag_month_day!BX359="",IF(_rlcf_month_day!C$2="","",_rlcf_month_day!C$2/100),_tag_month_day!BX359/100)</f>
        <v/>
      </c>
      <c r="GN363" s="620" t="str">
        <f>IF(_tag_month_day!BV359="",IF(_rlcf_month_day!A$2="","",_rlcf_month_day!A$2/100),_tag_month_day!BV359/100)</f>
        <v/>
      </c>
      <c r="GO363" s="620" t="str">
        <f>IF(_tag_month_day!BW359="",IF(_rlcf_month_day!B$2="","",_rlcf_month_day!B$2/100),_tag_month_day!BW359/100)</f>
        <v/>
      </c>
      <c r="GP363" s="620" t="str">
        <f>IF(_tag_month_day!CD359="",IF(_rlcf_month_day!E$2="","",_rlcf_month_day!E$2/100),_tag_month_day!CD359/100)</f>
        <v/>
      </c>
      <c r="GQ363" s="620" t="str">
        <f>IF(_tag_month_day!CE359="",IF(_rlcf_month_day!F$2="","",_rlcf_month_day!F$2/100),_tag_month_day!CE359/100)</f>
        <v/>
      </c>
      <c r="GR363" s="621" t="str">
        <f>IF(_tag_month_day!CF359="",IF(_rlcf_month_day!G$2="","",_rlcf_month_day!G$2/100),_tag_month_day!CF359/100)</f>
        <v/>
      </c>
      <c r="GS363" s="626">
        <f t="shared" ref="GS363:HH363" si="2198">GS362</f>
        <v>0.953</v>
      </c>
      <c r="GT363" s="626">
        <f t="shared" si="2198"/>
        <v>0.55</v>
      </c>
      <c r="GU363" s="626">
        <f t="shared" si="2198"/>
        <v>0.55</v>
      </c>
      <c r="GV363" s="626">
        <f t="shared" si="2198"/>
        <v>0.55</v>
      </c>
      <c r="GW363" s="626">
        <f t="shared" si="2198"/>
        <v>0.5</v>
      </c>
      <c r="GX363" s="626">
        <f t="shared" si="2198"/>
        <v>0.935</v>
      </c>
      <c r="GY363" s="626">
        <f t="shared" si="2198"/>
        <v>0.15</v>
      </c>
      <c r="GZ363" s="626">
        <f t="shared" si="2198"/>
        <v>1</v>
      </c>
      <c r="HA363" s="632">
        <f t="shared" si="2198"/>
        <v>0.047</v>
      </c>
      <c r="HB363" s="632">
        <f t="shared" si="2198"/>
        <v>0.45</v>
      </c>
      <c r="HC363" s="632">
        <f t="shared" si="2198"/>
        <v>0.45</v>
      </c>
      <c r="HD363" s="632">
        <f t="shared" si="2198"/>
        <v>0.45</v>
      </c>
      <c r="HE363" s="632">
        <f t="shared" si="2198"/>
        <v>0.5</v>
      </c>
      <c r="HF363" s="632">
        <f t="shared" si="2198"/>
        <v>0.065</v>
      </c>
      <c r="HG363" s="632">
        <f t="shared" si="2198"/>
        <v>0.85</v>
      </c>
      <c r="HH363" s="632">
        <f t="shared" si="2198"/>
        <v>0</v>
      </c>
      <c r="HI363" s="68">
        <f t="shared" si="1975"/>
        <v>0</v>
      </c>
      <c r="HJ363" s="68" t="e">
        <f t="shared" si="2006"/>
        <v>#VALUE!</v>
      </c>
      <c r="HK363" s="202">
        <f t="shared" si="2007"/>
        <v>0.85</v>
      </c>
      <c r="HL363" s="464">
        <f t="shared" si="2008"/>
        <v>550000</v>
      </c>
      <c r="HM363" s="464">
        <f t="shared" si="2009"/>
        <v>480000</v>
      </c>
      <c r="HN363" s="192" t="e">
        <f t="shared" si="1976"/>
        <v>#VALUE!</v>
      </c>
      <c r="HO363" s="192" t="e">
        <f>HN363*HK363*$HO$2/HL363*1000000</f>
        <v>#VALUE!</v>
      </c>
      <c r="HP363" s="192" t="e">
        <f>HN363*HK363*$HP$2/HM363*1000000</f>
        <v>#VALUE!</v>
      </c>
    </row>
    <row r="364" customFormat="1" spans="1:224">
      <c r="A364" s="381">
        <v>359</v>
      </c>
      <c r="B364" s="54">
        <f ca="1" t="shared" si="2010"/>
        <v>43631</v>
      </c>
      <c r="C364" s="57">
        <f t="shared" si="2011"/>
        <v>0.0416666666666667</v>
      </c>
      <c r="D364" s="68" t="str">
        <f ca="1" t="shared" si="1977"/>
        <v>中班</v>
      </c>
      <c r="E364" s="68" t="str">
        <f ca="1" t="shared" si="1978"/>
        <v>甲</v>
      </c>
      <c r="F364" s="68">
        <f ca="1">SUMPRODUCT((成本日报!$A$3:$A$95=计划!B364)*(成本日报!$B$3:$B$95=计划!$D364),成本日报!$C$3:$C$95)</f>
        <v>1</v>
      </c>
      <c r="G364" s="382">
        <f ca="1" t="shared" si="2012"/>
        <v>43631.9166666658</v>
      </c>
      <c r="H364" s="382">
        <f ca="1" t="shared" si="1979"/>
        <v>43631.9236111102</v>
      </c>
      <c r="I364" s="382">
        <f ca="1" t="shared" si="1980"/>
        <v>43631.9291666658</v>
      </c>
      <c r="J364" s="382">
        <f ca="1" t="shared" si="1981"/>
        <v>43631.9583333325</v>
      </c>
      <c r="K364" s="382">
        <f ca="1" t="shared" si="1982"/>
        <v>43632.0208333325</v>
      </c>
      <c r="L364" s="382">
        <f ca="1" t="shared" si="1983"/>
        <v>43632.0416666658</v>
      </c>
      <c r="M364" s="398" t="str">
        <f>IF(_tag_month_day!A360="","",_tag_month_day!A360)</f>
        <v/>
      </c>
      <c r="N364" s="398" t="str">
        <f>IF(_tag_month_day!B360="","",_tag_month_day!B360)</f>
        <v/>
      </c>
      <c r="O364" s="399" t="e">
        <f t="shared" si="1984"/>
        <v>#VALUE!</v>
      </c>
      <c r="P364" s="398" t="str">
        <f>IF(_tag_month_day!C360="","",_tag_month_day!C360)</f>
        <v/>
      </c>
      <c r="Q364" s="398" t="str">
        <f>IF(_tag_month_day!D360="","",_tag_month_day!D360)</f>
        <v/>
      </c>
      <c r="R364" s="416">
        <f>IF(_tag_month_day!CB360="",R363,_tag_month_day!CB360/100)</f>
        <v>0.07</v>
      </c>
      <c r="S364" s="417" t="str">
        <f>IF(_tag_month_day!E360="","",_tag_month_day!E360)</f>
        <v/>
      </c>
      <c r="T364" s="417" t="str">
        <f>IF(_tag_month_day!F360="","",_tag_month_day!F360)</f>
        <v/>
      </c>
      <c r="U364" s="418" t="e">
        <f t="shared" si="1938"/>
        <v>#VALUE!</v>
      </c>
      <c r="V364" s="53" t="e">
        <f t="shared" si="1939"/>
        <v>#VALUE!</v>
      </c>
      <c r="W364" s="419" t="str">
        <f>IF(_jhy_month_day!A360="","",_jhy_month_day!A360)</f>
        <v/>
      </c>
      <c r="X364" s="420" t="str">
        <f>IF(_jhy_month_day!B360="","",_jhy_month_day!B360/100)</f>
        <v/>
      </c>
      <c r="Y364" s="420" t="str">
        <f>IF(_jhy_month_day!C360="","",_jhy_month_day!C360/100)</f>
        <v/>
      </c>
      <c r="Z364" s="439">
        <f t="shared" si="2028"/>
        <v>90</v>
      </c>
      <c r="AA364" s="440" t="str">
        <f>IF(_tag_month_day!G360="","",_tag_month_day!G360/100)</f>
        <v/>
      </c>
      <c r="AB364" s="440" t="str">
        <f>IF(_tag_month_day!H360="","",_tag_month_day!H360/100)</f>
        <v/>
      </c>
      <c r="AC364" s="193">
        <f t="shared" si="1985"/>
        <v>1.59963432013121</v>
      </c>
      <c r="AD364" s="441" t="str">
        <f t="shared" si="1986"/>
        <v/>
      </c>
      <c r="AE364" s="442" t="str">
        <f t="shared" si="1987"/>
        <v/>
      </c>
      <c r="AF364" s="443">
        <v>1</v>
      </c>
      <c r="AG364" s="68" t="str">
        <f>IF(_duihao_month_day!A360="","",_duihao_month_day!A360)</f>
        <v/>
      </c>
      <c r="AH364" s="463">
        <f>IF(_gyk_month_day!B360="",AH363,_gyk_month_day!B360)</f>
        <v>820</v>
      </c>
      <c r="AI364" s="464"/>
      <c r="AJ364" s="68" t="str">
        <f>IF(_tag_month_day!I360="","",_tag_month_day!I360)</f>
        <v/>
      </c>
      <c r="AK364" s="465" t="str">
        <f>IF(_tzyy_month_day!A360="","",_tzyy_month_day!A360)</f>
        <v/>
      </c>
      <c r="AL364" s="465" t="str">
        <f>IF(_tzyy_month_day!B360="","",_tzyy_month_day!B360)</f>
        <v/>
      </c>
      <c r="AM364" s="465" t="str">
        <f>IF(_tzyy_month_day!C360="","",_tzyy_month_day!C360)</f>
        <v/>
      </c>
      <c r="AN364" s="466" t="str">
        <f>IF(_tag_month_day!CG360="","",_tag_month_day!CG360)</f>
        <v/>
      </c>
      <c r="AO364" s="466" t="str">
        <f>IF(_tag_month_day!CH360="","",_tag_month_day!CH360)</f>
        <v/>
      </c>
      <c r="AP364" s="486" t="e">
        <f t="shared" si="1988"/>
        <v>#VALUE!</v>
      </c>
      <c r="AQ364" s="487" t="str">
        <f>IF(_tag_month_day!J360="","",_tag_month_day!J360/100)</f>
        <v/>
      </c>
      <c r="AR364" s="488">
        <f t="shared" si="1989"/>
        <v>1.3</v>
      </c>
      <c r="AS364" s="489" t="e">
        <f t="shared" si="1940"/>
        <v>#VALUE!</v>
      </c>
      <c r="AT364" s="489">
        <f t="shared" si="1990"/>
        <v>0</v>
      </c>
      <c r="AU364" s="490" t="str">
        <f>IF(_tag_month_day!K360="","",_tag_month_day!K360)</f>
        <v/>
      </c>
      <c r="AV364" s="491" t="str">
        <f>IF(_tag_month_day!L360="","",_tag_month_day!L360/100)</f>
        <v/>
      </c>
      <c r="AW364" s="420">
        <f t="shared" si="1912"/>
        <v>0</v>
      </c>
      <c r="AX364" s="420">
        <f t="shared" si="1991"/>
        <v>0</v>
      </c>
      <c r="AY364" s="420" t="str">
        <f>IF(_tag_month_day!M360="","",_tag_month_day!M360/100)</f>
        <v/>
      </c>
      <c r="AZ364" s="420" t="str">
        <f>IF(_tag_month_day!N360="","",_tag_month_day!N360/100)</f>
        <v/>
      </c>
      <c r="BA364" s="420" t="str">
        <f>IF(_tag_month_day!O360="","",_tag_month_day!O360/100)</f>
        <v/>
      </c>
      <c r="BB364" s="496" t="str">
        <f>IF(_tag_month_day!P360="","",_tag_month_day!P360/100)</f>
        <v/>
      </c>
      <c r="BC364" s="496">
        <f t="shared" si="1992"/>
        <v>0</v>
      </c>
      <c r="BD364" s="496" t="str">
        <f>IF(_tag_month_day!Q360="","",_tag_month_day!Q360/100)</f>
        <v/>
      </c>
      <c r="BE364" s="510" t="str">
        <f>IF(_tag_month_day!R360="","",_tag_month_day!R360/100)</f>
        <v/>
      </c>
      <c r="BF364" s="413" t="str">
        <f>IF(_tag_month_day!CC360="","",_tag_month_day!CC360/100)</f>
        <v/>
      </c>
      <c r="BG364" s="511" t="e">
        <f t="shared" si="1941"/>
        <v>#VALUE!</v>
      </c>
      <c r="BH364" s="198">
        <f t="shared" si="1942"/>
        <v>0</v>
      </c>
      <c r="BI364" s="512" t="e">
        <f>IF(CX364=0,BI363,(DK364*查询!$R$5+DL364*查询!$Q$5+DM364*查询!$N$5+DN364*查询!$O$5+DO364*查询!$P$5)*AF364/CX364)</f>
        <v>#VALUE!</v>
      </c>
      <c r="BJ364" s="512" t="e">
        <f>IF(CX364=0,BJ363,(DP364*查询!$S$5+DQ364*查询!$T$5+DR364*查询!$U$5)*AF364/CX364)</f>
        <v>#VALUE!</v>
      </c>
      <c r="BK364" s="512">
        <f t="shared" si="1993"/>
        <v>1</v>
      </c>
      <c r="BL364" s="513" t="str">
        <f>IF(_cfyc_month_day!A360="","",_cfyc_month_day!A360)</f>
        <v/>
      </c>
      <c r="BM364" s="513" t="str">
        <f>IF(_cfyc_month_day!B360="","",_cfyc_month_day!B360)</f>
        <v/>
      </c>
      <c r="BN364" s="513" t="str">
        <f>IF(_cfyc_month_day!C360="","",_cfyc_month_day!C360)</f>
        <v/>
      </c>
      <c r="BO364" s="522" t="str">
        <f>IF(_cfyc_month_day!D360="","",_cfyc_month_day!D360)</f>
        <v/>
      </c>
      <c r="BP364" s="522" t="str">
        <f>IF(_cfyc_month_day!E360="","",_cfyc_month_day!E360)</f>
        <v/>
      </c>
      <c r="BQ364" s="522" t="str">
        <f>IF(_cfyc_month_day!F360="","",_cfyc_month_day!F360)</f>
        <v/>
      </c>
      <c r="BR364" s="513" t="str">
        <f>IF(_tag_month_day!T360="","",_tag_month_day!T360)</f>
        <v/>
      </c>
      <c r="BS364" s="513" t="str">
        <f>IF(_tag_month_day!U360="","",_tag_month_day!U360)</f>
        <v/>
      </c>
      <c r="BT364" s="523" t="str">
        <f t="shared" si="1994"/>
        <v/>
      </c>
      <c r="BU364" s="223" t="str">
        <f>IF(_tag_month_day!V360="","",_tag_month_day!V360)</f>
        <v/>
      </c>
      <c r="BV364" s="206" t="str">
        <f>IF(_tag_month_day!W360="","",_tag_month_day!W360)</f>
        <v/>
      </c>
      <c r="BW364" s="540" t="str">
        <f>IF(_tag_month_day!X360="","",_tag_month_day!X360)</f>
        <v/>
      </c>
      <c r="BX364" s="540" t="str">
        <f>IF(_tag_month_day!Y360="","",_tag_month_day!Y360)</f>
        <v/>
      </c>
      <c r="BY364" s="541">
        <f ca="1" t="shared" si="1995"/>
        <v>43632.0416666658</v>
      </c>
      <c r="BZ364" s="542"/>
      <c r="CA364" s="543" t="str">
        <f>IF(_jhy2_month_day!A360="","",_jhy2_month_day!A360)</f>
        <v/>
      </c>
      <c r="CB364" s="464" t="str">
        <f>IF(_jhy2_month_day!B360="","",_jhy2_month_day!B360)</f>
        <v/>
      </c>
      <c r="CC364" s="464" t="str">
        <f>IF(_jhy2_month_day!C360="","",_jhy2_month_day!C360)</f>
        <v/>
      </c>
      <c r="CD364" s="464" t="str">
        <f>IF(_jhy2_month_day!D360="","",_jhy2_month_day!D360)</f>
        <v/>
      </c>
      <c r="CE364" s="464" t="str">
        <f>IF(_jhy2_month_day!E360="","",_jhy2_month_day!E360)</f>
        <v/>
      </c>
      <c r="CF364" s="464" t="str">
        <f>IF(_jhy2_month_day!F360="","",_jhy2_month_day!F360)</f>
        <v/>
      </c>
      <c r="CG364" s="464" t="str">
        <f>IF(_jhy2_month_day!G360="","",_jhy2_month_day!G360)</f>
        <v/>
      </c>
      <c r="CH364" s="464" t="str">
        <f>IF(_jhy2_month_day!H360="","",_jhy2_month_day!H360)</f>
        <v/>
      </c>
      <c r="CI364" s="464" t="str">
        <f>IF(_jhy2_month_day!I360="","",_jhy2_month_day!I360)</f>
        <v/>
      </c>
      <c r="CJ364" s="464" t="str">
        <f>IF(_jhy2_month_day!J360="","",_jhy2_month_day!J360)</f>
        <v/>
      </c>
      <c r="CK364" s="464" t="str">
        <f>IF(_jhy2_month_day!K360="","",_jhy2_month_day!K360)</f>
        <v/>
      </c>
      <c r="CL364" s="562" t="str">
        <f>IF(_jhy2_month_day!L360="","",_jhy2_month_day!L360)</f>
        <v/>
      </c>
      <c r="CM364" s="562" t="str">
        <f>IF(_jhy2_month_day!M360="","",_jhy2_month_day!M360)</f>
        <v/>
      </c>
      <c r="CN364" s="562" t="str">
        <f>IF(_jhy2_month_day!N360="","",_jhy2_month_day!N360)</f>
        <v/>
      </c>
      <c r="CO364" s="562" t="str">
        <f>IF(_jhy2_month_day!O360="","",_jhy2_month_day!O360)</f>
        <v/>
      </c>
      <c r="CP364" s="562" t="str">
        <f>IF(_jhy2_month_day!P360="","",_jhy2_month_day!P360)</f>
        <v/>
      </c>
      <c r="CQ364" s="562" t="str">
        <f>IF(_jhy2_month_day!Q360="","",_jhy2_month_day!Q360)</f>
        <v/>
      </c>
      <c r="CR364" s="563" t="str">
        <f>IF(_jhy2_month_day!R360="","",_jhy2_month_day!R360)</f>
        <v/>
      </c>
      <c r="CS364" s="576" t="str">
        <f>IF(_jhy2_month_day!S360="","",_jhy2_month_day!S360)</f>
        <v/>
      </c>
      <c r="CT364" s="562" t="str">
        <f>IF(_jhy2_month_day!T360="","",_jhy2_month_day!T360)</f>
        <v/>
      </c>
      <c r="CU364" s="577" t="e">
        <f t="shared" si="1943"/>
        <v>#VALUE!</v>
      </c>
      <c r="CV364" s="198" t="e">
        <f t="shared" si="1944"/>
        <v>#VALUE!</v>
      </c>
      <c r="CW364" s="192" t="e">
        <f t="shared" si="1945"/>
        <v>#VALUE!</v>
      </c>
      <c r="CX364" s="192" t="e">
        <f t="shared" si="1946"/>
        <v>#VALUE!</v>
      </c>
      <c r="CY364" s="202" t="e">
        <f t="shared" si="1947"/>
        <v>#VALUE!</v>
      </c>
      <c r="CZ364" s="192" t="e">
        <f t="shared" ref="CZ364:DI364" si="2199">$AJ364*EF364</f>
        <v>#VALUE!</v>
      </c>
      <c r="DA364" s="192" t="e">
        <f t="shared" si="2199"/>
        <v>#VALUE!</v>
      </c>
      <c r="DB364" s="192" t="e">
        <f t="shared" si="2199"/>
        <v>#VALUE!</v>
      </c>
      <c r="DC364" s="192" t="e">
        <f t="shared" si="2199"/>
        <v>#VALUE!</v>
      </c>
      <c r="DD364" s="192" t="e">
        <f t="shared" si="2199"/>
        <v>#VALUE!</v>
      </c>
      <c r="DE364" s="192" t="e">
        <f t="shared" si="2199"/>
        <v>#VALUE!</v>
      </c>
      <c r="DF364" s="192" t="e">
        <f t="shared" si="2199"/>
        <v>#VALUE!</v>
      </c>
      <c r="DG364" s="192" t="e">
        <f t="shared" si="2199"/>
        <v>#VALUE!</v>
      </c>
      <c r="DH364" s="192" t="e">
        <f t="shared" si="2199"/>
        <v>#VALUE!</v>
      </c>
      <c r="DI364" s="192" t="e">
        <f t="shared" si="2199"/>
        <v>#VALUE!</v>
      </c>
      <c r="DJ364" s="192" t="e">
        <f t="shared" si="1949"/>
        <v>#VALUE!</v>
      </c>
      <c r="DK364" s="192" t="e">
        <f t="shared" si="1950"/>
        <v>#VALUE!</v>
      </c>
      <c r="DL364" s="192" t="e">
        <f t="shared" si="1951"/>
        <v>#VALUE!</v>
      </c>
      <c r="DM364" s="192" t="e">
        <f t="shared" si="1952"/>
        <v>#VALUE!</v>
      </c>
      <c r="DN364" s="192" t="e">
        <f t="shared" si="1953"/>
        <v>#VALUE!</v>
      </c>
      <c r="DO364" s="192" t="e">
        <f t="shared" si="1954"/>
        <v>#VALUE!</v>
      </c>
      <c r="DP364" s="192" t="e">
        <f t="shared" si="1955"/>
        <v>#VALUE!</v>
      </c>
      <c r="DQ364" s="192" t="e">
        <f t="shared" si="1956"/>
        <v>#VALUE!</v>
      </c>
      <c r="DR364" s="192" t="e">
        <f t="shared" si="1957"/>
        <v>#VALUE!</v>
      </c>
      <c r="DS364" s="192" t="e">
        <f t="shared" si="1958"/>
        <v>#VALUE!</v>
      </c>
      <c r="DT364" s="192" t="e">
        <f t="shared" si="1959"/>
        <v>#VALUE!</v>
      </c>
      <c r="DU364" s="192" t="e">
        <f t="shared" si="1960"/>
        <v>#VALUE!</v>
      </c>
      <c r="DV364" s="198" t="e">
        <f t="shared" si="1961"/>
        <v>#VALUE!</v>
      </c>
      <c r="DW364" s="198" t="e">
        <f t="shared" si="1962"/>
        <v>#DIV/0!</v>
      </c>
      <c r="DX364" s="198" t="e">
        <f t="shared" si="1963"/>
        <v>#DIV/0!</v>
      </c>
      <c r="DY364" s="198" t="e">
        <f t="shared" si="1964"/>
        <v>#VALUE!</v>
      </c>
      <c r="DZ364" s="198" t="e">
        <f t="shared" si="1965"/>
        <v>#VALUE!</v>
      </c>
      <c r="EA364" s="198" t="e">
        <f t="shared" si="1966"/>
        <v>#VALUE!</v>
      </c>
      <c r="EB364" s="198" t="e">
        <f t="shared" si="1967"/>
        <v>#VALUE!</v>
      </c>
      <c r="EC364" s="198" t="e">
        <f t="shared" si="1968"/>
        <v>#DIV/0!</v>
      </c>
      <c r="ED364" s="198" t="e">
        <f t="shared" si="1969"/>
        <v>#VALUE!</v>
      </c>
      <c r="EE364" s="198" t="e">
        <f t="shared" si="1970"/>
        <v>#VALUE!</v>
      </c>
      <c r="EF364" s="198" t="e">
        <f t="shared" ref="EF364:EO364" si="2200">DV364/SUM($DV364:$EE364)</f>
        <v>#VALUE!</v>
      </c>
      <c r="EG364" s="198" t="e">
        <f t="shared" si="2200"/>
        <v>#DIV/0!</v>
      </c>
      <c r="EH364" s="198" t="e">
        <f t="shared" si="2200"/>
        <v>#DIV/0!</v>
      </c>
      <c r="EI364" s="198" t="e">
        <f t="shared" si="2200"/>
        <v>#VALUE!</v>
      </c>
      <c r="EJ364" s="198" t="e">
        <f t="shared" si="2200"/>
        <v>#VALUE!</v>
      </c>
      <c r="EK364" s="198" t="e">
        <f t="shared" si="2200"/>
        <v>#VALUE!</v>
      </c>
      <c r="EL364" s="198" t="e">
        <f t="shared" si="2200"/>
        <v>#VALUE!</v>
      </c>
      <c r="EM364" s="198" t="e">
        <f t="shared" si="2200"/>
        <v>#DIV/0!</v>
      </c>
      <c r="EN364" s="198" t="e">
        <f t="shared" si="2200"/>
        <v>#VALUE!</v>
      </c>
      <c r="EO364" s="198" t="e">
        <f t="shared" si="2200"/>
        <v>#VALUE!</v>
      </c>
      <c r="EP364" s="511">
        <f t="shared" ref="EP364:EW364" si="2201">EP363</f>
        <v>0.08</v>
      </c>
      <c r="EQ364" s="511">
        <f t="shared" si="2201"/>
        <v>0.015</v>
      </c>
      <c r="ER364" s="511">
        <f t="shared" si="2201"/>
        <v>0.015</v>
      </c>
      <c r="ES364" s="511">
        <f t="shared" si="2201"/>
        <v>0.015</v>
      </c>
      <c r="ET364" s="511">
        <f t="shared" si="2201"/>
        <v>0.015</v>
      </c>
      <c r="EU364" s="511">
        <f t="shared" si="2201"/>
        <v>0.09</v>
      </c>
      <c r="EV364" s="511">
        <f t="shared" si="2201"/>
        <v>0.09</v>
      </c>
      <c r="EW364" s="511">
        <f t="shared" si="2201"/>
        <v>0.09</v>
      </c>
      <c r="EX364" s="420" t="str">
        <f>IF(_tag_month_day!AS360="","",_tag_month_day!AS360/100)</f>
        <v/>
      </c>
      <c r="EY364" s="420" t="str">
        <f>IF(_tag_month_day!AT360="","",_tag_month_day!AT360/100)</f>
        <v/>
      </c>
      <c r="EZ364" s="420" t="str">
        <f>IF(_tag_month_day!AU360="","",_tag_month_day!AU360/100)</f>
        <v/>
      </c>
      <c r="FA364" s="420" t="str">
        <f>IF(_tag_month_day!AV360="","",_tag_month_day!AV360/100)</f>
        <v/>
      </c>
      <c r="FB364" s="420" t="str">
        <f>IF(_tag_month_day!AW360="","",_tag_month_day!AW360/100)</f>
        <v/>
      </c>
      <c r="FC364" s="420" t="str">
        <f>IF(_tag_month_day!AX360="","",_tag_month_day!AX360/100)</f>
        <v/>
      </c>
      <c r="FD364" s="510">
        <f t="shared" si="1999"/>
        <v>0.33</v>
      </c>
      <c r="FE364" s="510">
        <f t="shared" si="2000"/>
        <v>0.19</v>
      </c>
      <c r="FF364" s="510">
        <f t="shared" si="2001"/>
        <v>0.003</v>
      </c>
      <c r="FG364" s="510">
        <f t="shared" si="2002"/>
        <v>0</v>
      </c>
      <c r="FH364" s="603">
        <f t="shared" si="2003"/>
        <v>0.0001</v>
      </c>
      <c r="FI364" s="510">
        <f t="shared" ref="FI364:FR364" si="2202">FI363</f>
        <v>0.41</v>
      </c>
      <c r="FJ364" s="510">
        <f t="shared" si="2202"/>
        <v>0.11</v>
      </c>
      <c r="FK364" s="510">
        <f t="shared" si="2202"/>
        <v>0.015</v>
      </c>
      <c r="FL364" s="510">
        <f t="shared" si="2202"/>
        <v>0</v>
      </c>
      <c r="FM364" s="603">
        <f t="shared" si="2202"/>
        <v>0.0001</v>
      </c>
      <c r="FN364" s="510" t="str">
        <f>IF(_tag_month_day!AY360="","",_tag_month_day!AY360/100)</f>
        <v/>
      </c>
      <c r="FO364" s="510" t="str">
        <f>IF(_tag_month_day!AZ360="","",_tag_month_day!AZ360/100)</f>
        <v/>
      </c>
      <c r="FP364" s="510" t="str">
        <f>IF(_tag_month_day!BA360="","",_tag_month_day!BA360/100)</f>
        <v/>
      </c>
      <c r="FQ364" s="510" t="str">
        <f>IF(_tag_month_day!BB360="","",_tag_month_day!BB360/100)</f>
        <v/>
      </c>
      <c r="FR364" s="603" t="str">
        <f>IF(_tag_month_day!BC360="","",_tag_month_day!BC360/100)</f>
        <v/>
      </c>
      <c r="FS364" s="510" t="str">
        <f>IF(_tag_month_day!BD360="","",_tag_month_day!BD360/100)</f>
        <v/>
      </c>
      <c r="FT364" s="510" t="str">
        <f>IF(_tag_month_day!BE360="","",_tag_month_day!BE360/100)</f>
        <v/>
      </c>
      <c r="FU364" s="510" t="str">
        <f>IF(_tag_month_day!BF360="","",_tag_month_day!BF360/100)</f>
        <v/>
      </c>
      <c r="FV364" s="510" t="str">
        <f>IF(_tag_month_day!BG360="","",_tag_month_day!BG360/100)</f>
        <v/>
      </c>
      <c r="FW364" s="603" t="str">
        <f>IF(_tag_month_day!BH360="","",_tag_month_day!BH360/100)</f>
        <v/>
      </c>
      <c r="FX364" s="510" t="str">
        <f>IF(_tag_month_day!BI360="","",_tag_month_day!BI360/100)</f>
        <v/>
      </c>
      <c r="FY364" s="510" t="str">
        <f>IF(_tag_month_day!BJ360="","",_tag_month_day!BJ360/100)</f>
        <v/>
      </c>
      <c r="FZ364" s="605" t="str">
        <f>IF(_tag_month_day!BK360="","",_tag_month_day!BK360/100)</f>
        <v/>
      </c>
      <c r="GA364" s="510" t="str">
        <f>IF(_tag_month_day!BL360="","",_tag_month_day!BL360/100)</f>
        <v/>
      </c>
      <c r="GB364" s="603" t="str">
        <f>IF(_tag_month_day!BM360="","",_tag_month_day!BM360/100)</f>
        <v/>
      </c>
      <c r="GC364" s="420" t="str">
        <f>IF(_tag_month_day!BN360="","",_tag_month_day!BN360/100)</f>
        <v/>
      </c>
      <c r="GD364" s="420" t="str">
        <f>IF(_tag_month_day!BO360="","",_tag_month_day!BO360/100)</f>
        <v/>
      </c>
      <c r="GE364" s="420" t="str">
        <f>IF(_tag_month_day!BP360="","",_tag_month_day!BP360/100)</f>
        <v/>
      </c>
      <c r="GF364" s="420" t="str">
        <f>IF(_tag_month_day!BQ360="","",_tag_month_day!BQ360/100)</f>
        <v/>
      </c>
      <c r="GG364" s="420" t="str">
        <f>IF(_tag_month_day!BR360="","",_tag_month_day!BR360/100)</f>
        <v/>
      </c>
      <c r="GH364" s="420" t="str">
        <f>IF(_tag_month_day!BS360="","",_tag_month_day!BS360/100)</f>
        <v/>
      </c>
      <c r="GI364" s="603" t="str">
        <f>IF(_tag_month_day!BT360="","",_tag_month_day!BT360/100)</f>
        <v/>
      </c>
      <c r="GJ364" s="612" t="str">
        <f>IF(_tag_month_day!BU360="","",_tag_month_day!BU360/100)</f>
        <v/>
      </c>
      <c r="GK364" s="620" t="str">
        <f>IF(_tag_month_day!BV360="",IF(_rlcf_month_day!A$2="","",_rlcf_month_day!A$2/100),_tag_month_day!BV360/100)</f>
        <v/>
      </c>
      <c r="GL364" s="620" t="str">
        <f>IF(_tag_month_day!BW360="",IF(_rlcf_month_day!B$2="","",_rlcf_month_day!B$2/100),_tag_month_day!BW360/100)</f>
        <v/>
      </c>
      <c r="GM364" s="621" t="str">
        <f>IF(_tag_month_day!BX360="",IF(_rlcf_month_day!C$2="","",_rlcf_month_day!C$2/100),_tag_month_day!BX360/100)</f>
        <v/>
      </c>
      <c r="GN364" s="620" t="str">
        <f>IF(_tag_month_day!BV360="",IF(_rlcf_month_day!A$2="","",_rlcf_month_day!A$2/100),_tag_month_day!BV360/100)</f>
        <v/>
      </c>
      <c r="GO364" s="620" t="str">
        <f>IF(_tag_month_day!BW360="",IF(_rlcf_month_day!B$2="","",_rlcf_month_day!B$2/100),_tag_month_day!BW360/100)</f>
        <v/>
      </c>
      <c r="GP364" s="620" t="str">
        <f>IF(_tag_month_day!CD360="",IF(_rlcf_month_day!E$2="","",_rlcf_month_day!E$2/100),_tag_month_day!CD360/100)</f>
        <v/>
      </c>
      <c r="GQ364" s="620" t="str">
        <f>IF(_tag_month_day!CE360="",IF(_rlcf_month_day!F$2="","",_rlcf_month_day!F$2/100),_tag_month_day!CE360/100)</f>
        <v/>
      </c>
      <c r="GR364" s="621" t="str">
        <f>IF(_tag_month_day!CF360="",IF(_rlcf_month_day!G$2="","",_rlcf_month_day!G$2/100),_tag_month_day!CF360/100)</f>
        <v/>
      </c>
      <c r="GS364" s="626">
        <f t="shared" ref="GS364:HH364" si="2203">GS363</f>
        <v>0.953</v>
      </c>
      <c r="GT364" s="626">
        <f t="shared" si="2203"/>
        <v>0.55</v>
      </c>
      <c r="GU364" s="626">
        <f t="shared" si="2203"/>
        <v>0.55</v>
      </c>
      <c r="GV364" s="626">
        <f t="shared" si="2203"/>
        <v>0.55</v>
      </c>
      <c r="GW364" s="626">
        <f t="shared" si="2203"/>
        <v>0.5</v>
      </c>
      <c r="GX364" s="626">
        <f t="shared" si="2203"/>
        <v>0.935</v>
      </c>
      <c r="GY364" s="626">
        <f t="shared" si="2203"/>
        <v>0.15</v>
      </c>
      <c r="GZ364" s="626">
        <f t="shared" si="2203"/>
        <v>1</v>
      </c>
      <c r="HA364" s="632">
        <f t="shared" si="2203"/>
        <v>0.047</v>
      </c>
      <c r="HB364" s="632">
        <f t="shared" si="2203"/>
        <v>0.45</v>
      </c>
      <c r="HC364" s="632">
        <f t="shared" si="2203"/>
        <v>0.45</v>
      </c>
      <c r="HD364" s="632">
        <f t="shared" si="2203"/>
        <v>0.45</v>
      </c>
      <c r="HE364" s="632">
        <f t="shared" si="2203"/>
        <v>0.5</v>
      </c>
      <c r="HF364" s="632">
        <f t="shared" si="2203"/>
        <v>0.065</v>
      </c>
      <c r="HG364" s="632">
        <f t="shared" si="2203"/>
        <v>0.85</v>
      </c>
      <c r="HH364" s="632">
        <f t="shared" si="2203"/>
        <v>0</v>
      </c>
      <c r="HI364" s="68">
        <f t="shared" si="1975"/>
        <v>0</v>
      </c>
      <c r="HJ364" s="68" t="e">
        <f t="shared" si="2006"/>
        <v>#VALUE!</v>
      </c>
      <c r="HK364" s="202">
        <f t="shared" si="2007"/>
        <v>0.85</v>
      </c>
      <c r="HL364" s="464">
        <f t="shared" si="2008"/>
        <v>550000</v>
      </c>
      <c r="HM364" s="464">
        <f t="shared" si="2009"/>
        <v>480000</v>
      </c>
      <c r="HN364" s="192" t="e">
        <f t="shared" si="1976"/>
        <v>#VALUE!</v>
      </c>
      <c r="HO364" s="192" t="e">
        <f>HN364*HK364*$HO$2/HL364*1000000</f>
        <v>#VALUE!</v>
      </c>
      <c r="HP364" s="192" t="e">
        <f>HN364*HK364*$HP$2/HM364*1000000</f>
        <v>#VALUE!</v>
      </c>
    </row>
    <row r="365" customFormat="1" spans="1:224">
      <c r="A365" s="381">
        <v>360</v>
      </c>
      <c r="B365" s="54">
        <f ca="1" t="shared" si="2010"/>
        <v>43631</v>
      </c>
      <c r="C365" s="57">
        <f t="shared" si="2011"/>
        <v>0.0416666666666667</v>
      </c>
      <c r="D365" s="68" t="str">
        <f ca="1" t="shared" si="1977"/>
        <v>中班</v>
      </c>
      <c r="E365" s="68" t="str">
        <f ca="1" t="shared" si="1978"/>
        <v>甲</v>
      </c>
      <c r="F365" s="68">
        <f ca="1">SUMPRODUCT((成本日报!$A$3:$A$95=计划!B365)*(成本日报!$B$3:$B$95=计划!$D365),成本日报!$C$3:$C$95)</f>
        <v>1</v>
      </c>
      <c r="G365" s="382">
        <f ca="1" t="shared" si="2012"/>
        <v>43631.9583333325</v>
      </c>
      <c r="H365" s="382">
        <f ca="1" t="shared" si="1979"/>
        <v>43631.9652777769</v>
      </c>
      <c r="I365" s="382">
        <f ca="1" t="shared" si="1980"/>
        <v>43631.9708333325</v>
      </c>
      <c r="J365" s="382">
        <f ca="1" t="shared" si="1981"/>
        <v>43631.9999999991</v>
      </c>
      <c r="K365" s="382">
        <f ca="1" t="shared" si="1982"/>
        <v>43632.0624999991</v>
      </c>
      <c r="L365" s="382">
        <f ca="1" t="shared" si="1983"/>
        <v>43632.0833333325</v>
      </c>
      <c r="M365" s="398" t="str">
        <f>IF(_tag_month_day!A361="","",_tag_month_day!A361)</f>
        <v/>
      </c>
      <c r="N365" s="398" t="str">
        <f>IF(_tag_month_day!B361="","",_tag_month_day!B361)</f>
        <v/>
      </c>
      <c r="O365" s="399" t="e">
        <f t="shared" si="1984"/>
        <v>#VALUE!</v>
      </c>
      <c r="P365" s="398" t="str">
        <f>IF(_tag_month_day!C361="","",_tag_month_day!C361)</f>
        <v/>
      </c>
      <c r="Q365" s="398" t="str">
        <f>IF(_tag_month_day!D361="","",_tag_month_day!D361)</f>
        <v/>
      </c>
      <c r="R365" s="416">
        <f>IF(_tag_month_day!CB361="",R364,_tag_month_day!CB361/100)</f>
        <v>0.07</v>
      </c>
      <c r="S365" s="417" t="str">
        <f>IF(_tag_month_day!E361="","",_tag_month_day!E361)</f>
        <v/>
      </c>
      <c r="T365" s="417" t="str">
        <f>IF(_tag_month_day!F361="","",_tag_month_day!F361)</f>
        <v/>
      </c>
      <c r="U365" s="418" t="e">
        <f t="shared" si="1938"/>
        <v>#VALUE!</v>
      </c>
      <c r="V365" s="53" t="e">
        <f t="shared" si="1939"/>
        <v>#VALUE!</v>
      </c>
      <c r="W365" s="419" t="str">
        <f>IF(_jhy_month_day!A361="","",_jhy_month_day!A361)</f>
        <v/>
      </c>
      <c r="X365" s="420" t="str">
        <f>IF(_jhy_month_day!B361="","",_jhy_month_day!B361/100)</f>
        <v/>
      </c>
      <c r="Y365" s="420" t="str">
        <f>IF(_jhy_month_day!C361="","",_jhy_month_day!C361/100)</f>
        <v/>
      </c>
      <c r="Z365" s="439">
        <f t="shared" si="2028"/>
        <v>90</v>
      </c>
      <c r="AA365" s="440" t="str">
        <f>IF(_tag_month_day!G361="","",_tag_month_day!G361/100)</f>
        <v/>
      </c>
      <c r="AB365" s="440" t="str">
        <f>IF(_tag_month_day!H361="","",_tag_month_day!H361/100)</f>
        <v/>
      </c>
      <c r="AC365" s="193">
        <f t="shared" si="1985"/>
        <v>1.59963432013121</v>
      </c>
      <c r="AD365" s="441" t="str">
        <f t="shared" si="1986"/>
        <v/>
      </c>
      <c r="AE365" s="442" t="str">
        <f t="shared" si="1987"/>
        <v/>
      </c>
      <c r="AF365" s="443">
        <v>1</v>
      </c>
      <c r="AG365" s="68" t="str">
        <f>IF(_duihao_month_day!A361="","",_duihao_month_day!A361)</f>
        <v/>
      </c>
      <c r="AH365" s="463">
        <f>IF(_gyk_month_day!B361="",AH364,_gyk_month_day!B361)</f>
        <v>820</v>
      </c>
      <c r="AI365" s="464"/>
      <c r="AJ365" s="68" t="str">
        <f>IF(_tag_month_day!I361="","",_tag_month_day!I361)</f>
        <v/>
      </c>
      <c r="AK365" s="465" t="str">
        <f>IF(_tzyy_month_day!A361="","",_tzyy_month_day!A361)</f>
        <v/>
      </c>
      <c r="AL365" s="465" t="str">
        <f>IF(_tzyy_month_day!B361="","",_tzyy_month_day!B361)</f>
        <v/>
      </c>
      <c r="AM365" s="465" t="str">
        <f>IF(_tzyy_month_day!C361="","",_tzyy_month_day!C361)</f>
        <v/>
      </c>
      <c r="AN365" s="466" t="str">
        <f>IF(_tag_month_day!CG361="","",_tag_month_day!CG361)</f>
        <v/>
      </c>
      <c r="AO365" s="466" t="str">
        <f>IF(_tag_month_day!CH361="","",_tag_month_day!CH361)</f>
        <v/>
      </c>
      <c r="AP365" s="486" t="e">
        <f t="shared" si="1988"/>
        <v>#VALUE!</v>
      </c>
      <c r="AQ365" s="487" t="str">
        <f>IF(_tag_month_day!J361="","",_tag_month_day!J361/100)</f>
        <v/>
      </c>
      <c r="AR365" s="488">
        <f t="shared" si="1989"/>
        <v>1.3</v>
      </c>
      <c r="AS365" s="489" t="e">
        <f t="shared" si="1940"/>
        <v>#VALUE!</v>
      </c>
      <c r="AT365" s="489">
        <f t="shared" si="1990"/>
        <v>0</v>
      </c>
      <c r="AU365" s="490" t="str">
        <f>IF(_tag_month_day!K361="","",_tag_month_day!K361)</f>
        <v/>
      </c>
      <c r="AV365" s="491" t="str">
        <f>IF(_tag_month_day!L361="","",_tag_month_day!L361/100)</f>
        <v/>
      </c>
      <c r="AW365" s="420">
        <f t="shared" si="1912"/>
        <v>0</v>
      </c>
      <c r="AX365" s="420">
        <f t="shared" si="1991"/>
        <v>0</v>
      </c>
      <c r="AY365" s="420" t="str">
        <f>IF(_tag_month_day!M361="","",_tag_month_day!M361/100)</f>
        <v/>
      </c>
      <c r="AZ365" s="420" t="str">
        <f>IF(_tag_month_day!N361="","",_tag_month_day!N361/100)</f>
        <v/>
      </c>
      <c r="BA365" s="420" t="str">
        <f>IF(_tag_month_day!O361="","",_tag_month_day!O361/100)</f>
        <v/>
      </c>
      <c r="BB365" s="496" t="str">
        <f>IF(_tag_month_day!P361="","",_tag_month_day!P361/100)</f>
        <v/>
      </c>
      <c r="BC365" s="496">
        <f t="shared" si="1992"/>
        <v>0</v>
      </c>
      <c r="BD365" s="496" t="str">
        <f>IF(_tag_month_day!Q361="","",_tag_month_day!Q361/100)</f>
        <v/>
      </c>
      <c r="BE365" s="510" t="str">
        <f>IF(_tag_month_day!R361="","",_tag_month_day!R361/100)</f>
        <v/>
      </c>
      <c r="BF365" s="413" t="str">
        <f>IF(_tag_month_day!CC361="","",_tag_month_day!CC361/100)</f>
        <v/>
      </c>
      <c r="BG365" s="511" t="e">
        <f t="shared" si="1941"/>
        <v>#VALUE!</v>
      </c>
      <c r="BH365" s="198">
        <f t="shared" si="1942"/>
        <v>0</v>
      </c>
      <c r="BI365" s="512" t="e">
        <f>IF(CX365=0,BI364,(DK365*查询!$R$5+DL365*查询!$Q$5+DM365*查询!$N$5+DN365*查询!$O$5+DO365*查询!$P$5)*AF365/CX365)</f>
        <v>#VALUE!</v>
      </c>
      <c r="BJ365" s="512" t="e">
        <f>IF(CX365=0,BJ364,(DP365*查询!$S$5+DQ365*查询!$T$5+DR365*查询!$U$5)*AF365/CX365)</f>
        <v>#VALUE!</v>
      </c>
      <c r="BK365" s="512">
        <f t="shared" si="1993"/>
        <v>1</v>
      </c>
      <c r="BL365" s="513" t="str">
        <f>IF(_cfyc_month_day!A361="","",_cfyc_month_day!A361)</f>
        <v/>
      </c>
      <c r="BM365" s="513" t="str">
        <f>IF(_cfyc_month_day!B361="","",_cfyc_month_day!B361)</f>
        <v/>
      </c>
      <c r="BN365" s="513" t="str">
        <f>IF(_cfyc_month_day!C361="","",_cfyc_month_day!C361)</f>
        <v/>
      </c>
      <c r="BO365" s="522" t="str">
        <f>IF(_cfyc_month_day!D361="","",_cfyc_month_day!D361)</f>
        <v/>
      </c>
      <c r="BP365" s="522" t="str">
        <f>IF(_cfyc_month_day!E361="","",_cfyc_month_day!E361)</f>
        <v/>
      </c>
      <c r="BQ365" s="522" t="str">
        <f>IF(_cfyc_month_day!F361="","",_cfyc_month_day!F361)</f>
        <v/>
      </c>
      <c r="BR365" s="513" t="str">
        <f>IF(_tag_month_day!T361="","",_tag_month_day!T361)</f>
        <v/>
      </c>
      <c r="BS365" s="513" t="str">
        <f>IF(_tag_month_day!U361="","",_tag_month_day!U361)</f>
        <v/>
      </c>
      <c r="BT365" s="523" t="str">
        <f t="shared" si="1994"/>
        <v/>
      </c>
      <c r="BU365" s="223" t="str">
        <f>IF(_tag_month_day!V361="","",_tag_month_day!V361)</f>
        <v/>
      </c>
      <c r="BV365" s="206" t="str">
        <f>IF(_tag_month_day!W361="","",_tag_month_day!W361)</f>
        <v/>
      </c>
      <c r="BW365" s="540" t="str">
        <f>IF(_tag_month_day!X361="","",_tag_month_day!X361)</f>
        <v/>
      </c>
      <c r="BX365" s="540" t="str">
        <f>IF(_tag_month_day!Y361="","",_tag_month_day!Y361)</f>
        <v/>
      </c>
      <c r="BY365" s="541">
        <f ca="1" t="shared" si="1995"/>
        <v>43632.0833333325</v>
      </c>
      <c r="BZ365" s="542"/>
      <c r="CA365" s="543" t="str">
        <f>IF(_jhy2_month_day!A361="","",_jhy2_month_day!A361)</f>
        <v/>
      </c>
      <c r="CB365" s="464" t="str">
        <f>IF(_jhy2_month_day!B361="","",_jhy2_month_day!B361)</f>
        <v/>
      </c>
      <c r="CC365" s="464" t="str">
        <f>IF(_jhy2_month_day!C361="","",_jhy2_month_day!C361)</f>
        <v/>
      </c>
      <c r="CD365" s="464" t="str">
        <f>IF(_jhy2_month_day!D361="","",_jhy2_month_day!D361)</f>
        <v/>
      </c>
      <c r="CE365" s="464" t="str">
        <f>IF(_jhy2_month_day!E361="","",_jhy2_month_day!E361)</f>
        <v/>
      </c>
      <c r="CF365" s="464" t="str">
        <f>IF(_jhy2_month_day!F361="","",_jhy2_month_day!F361)</f>
        <v/>
      </c>
      <c r="CG365" s="464" t="str">
        <f>IF(_jhy2_month_day!G361="","",_jhy2_month_day!G361)</f>
        <v/>
      </c>
      <c r="CH365" s="464" t="str">
        <f>IF(_jhy2_month_day!H361="","",_jhy2_month_day!H361)</f>
        <v/>
      </c>
      <c r="CI365" s="464" t="str">
        <f>IF(_jhy2_month_day!I361="","",_jhy2_month_day!I361)</f>
        <v/>
      </c>
      <c r="CJ365" s="464" t="str">
        <f>IF(_jhy2_month_day!J361="","",_jhy2_month_day!J361)</f>
        <v/>
      </c>
      <c r="CK365" s="464" t="str">
        <f>IF(_jhy2_month_day!K361="","",_jhy2_month_day!K361)</f>
        <v/>
      </c>
      <c r="CL365" s="562" t="str">
        <f>IF(_jhy2_month_day!L361="","",_jhy2_month_day!L361)</f>
        <v/>
      </c>
      <c r="CM365" s="562" t="str">
        <f>IF(_jhy2_month_day!M361="","",_jhy2_month_day!M361)</f>
        <v/>
      </c>
      <c r="CN365" s="562" t="str">
        <f>IF(_jhy2_month_day!N361="","",_jhy2_month_day!N361)</f>
        <v/>
      </c>
      <c r="CO365" s="562" t="str">
        <f>IF(_jhy2_month_day!O361="","",_jhy2_month_day!O361)</f>
        <v/>
      </c>
      <c r="CP365" s="562" t="str">
        <f>IF(_jhy2_month_day!P361="","",_jhy2_month_day!P361)</f>
        <v/>
      </c>
      <c r="CQ365" s="562" t="str">
        <f>IF(_jhy2_month_day!Q361="","",_jhy2_month_day!Q361)</f>
        <v/>
      </c>
      <c r="CR365" s="563" t="str">
        <f>IF(_jhy2_month_day!R361="","",_jhy2_month_day!R361)</f>
        <v/>
      </c>
      <c r="CS365" s="576" t="str">
        <f>IF(_jhy2_month_day!S361="","",_jhy2_month_day!S361)</f>
        <v/>
      </c>
      <c r="CT365" s="562" t="str">
        <f>IF(_jhy2_month_day!T361="","",_jhy2_month_day!T361)</f>
        <v/>
      </c>
      <c r="CU365" s="577" t="e">
        <f t="shared" si="1943"/>
        <v>#VALUE!</v>
      </c>
      <c r="CV365" s="198" t="e">
        <f t="shared" si="1944"/>
        <v>#VALUE!</v>
      </c>
      <c r="CW365" s="192" t="e">
        <f t="shared" si="1945"/>
        <v>#VALUE!</v>
      </c>
      <c r="CX365" s="192" t="e">
        <f t="shared" si="1946"/>
        <v>#VALUE!</v>
      </c>
      <c r="CY365" s="202" t="e">
        <f t="shared" si="1947"/>
        <v>#VALUE!</v>
      </c>
      <c r="CZ365" s="192" t="e">
        <f t="shared" ref="CZ365:DI365" si="2204">$AJ365*EF365</f>
        <v>#VALUE!</v>
      </c>
      <c r="DA365" s="192" t="e">
        <f t="shared" si="2204"/>
        <v>#VALUE!</v>
      </c>
      <c r="DB365" s="192" t="e">
        <f t="shared" si="2204"/>
        <v>#VALUE!</v>
      </c>
      <c r="DC365" s="192" t="e">
        <f t="shared" si="2204"/>
        <v>#VALUE!</v>
      </c>
      <c r="DD365" s="192" t="e">
        <f t="shared" si="2204"/>
        <v>#VALUE!</v>
      </c>
      <c r="DE365" s="192" t="e">
        <f t="shared" si="2204"/>
        <v>#VALUE!</v>
      </c>
      <c r="DF365" s="192" t="e">
        <f t="shared" si="2204"/>
        <v>#VALUE!</v>
      </c>
      <c r="DG365" s="192" t="e">
        <f t="shared" si="2204"/>
        <v>#VALUE!</v>
      </c>
      <c r="DH365" s="192" t="e">
        <f t="shared" si="2204"/>
        <v>#VALUE!</v>
      </c>
      <c r="DI365" s="192" t="e">
        <f t="shared" si="2204"/>
        <v>#VALUE!</v>
      </c>
      <c r="DJ365" s="192" t="e">
        <f t="shared" si="1949"/>
        <v>#VALUE!</v>
      </c>
      <c r="DK365" s="192" t="e">
        <f t="shared" si="1950"/>
        <v>#VALUE!</v>
      </c>
      <c r="DL365" s="192" t="e">
        <f t="shared" si="1951"/>
        <v>#VALUE!</v>
      </c>
      <c r="DM365" s="192" t="e">
        <f t="shared" si="1952"/>
        <v>#VALUE!</v>
      </c>
      <c r="DN365" s="192" t="e">
        <f t="shared" si="1953"/>
        <v>#VALUE!</v>
      </c>
      <c r="DO365" s="192" t="e">
        <f t="shared" si="1954"/>
        <v>#VALUE!</v>
      </c>
      <c r="DP365" s="192" t="e">
        <f t="shared" si="1955"/>
        <v>#VALUE!</v>
      </c>
      <c r="DQ365" s="192" t="e">
        <f t="shared" si="1956"/>
        <v>#VALUE!</v>
      </c>
      <c r="DR365" s="192" t="e">
        <f t="shared" si="1957"/>
        <v>#VALUE!</v>
      </c>
      <c r="DS365" s="192" t="e">
        <f t="shared" si="1958"/>
        <v>#VALUE!</v>
      </c>
      <c r="DT365" s="192" t="e">
        <f t="shared" si="1959"/>
        <v>#VALUE!</v>
      </c>
      <c r="DU365" s="192" t="e">
        <f t="shared" si="1960"/>
        <v>#VALUE!</v>
      </c>
      <c r="DV365" s="198" t="e">
        <f t="shared" si="1961"/>
        <v>#VALUE!</v>
      </c>
      <c r="DW365" s="198" t="e">
        <f t="shared" si="1962"/>
        <v>#DIV/0!</v>
      </c>
      <c r="DX365" s="198" t="e">
        <f t="shared" si="1963"/>
        <v>#DIV/0!</v>
      </c>
      <c r="DY365" s="198" t="e">
        <f t="shared" si="1964"/>
        <v>#VALUE!</v>
      </c>
      <c r="DZ365" s="198" t="e">
        <f t="shared" si="1965"/>
        <v>#VALUE!</v>
      </c>
      <c r="EA365" s="198" t="e">
        <f t="shared" si="1966"/>
        <v>#VALUE!</v>
      </c>
      <c r="EB365" s="198" t="e">
        <f t="shared" si="1967"/>
        <v>#VALUE!</v>
      </c>
      <c r="EC365" s="198" t="e">
        <f t="shared" si="1968"/>
        <v>#DIV/0!</v>
      </c>
      <c r="ED365" s="198" t="e">
        <f t="shared" si="1969"/>
        <v>#VALUE!</v>
      </c>
      <c r="EE365" s="198" t="e">
        <f t="shared" si="1970"/>
        <v>#VALUE!</v>
      </c>
      <c r="EF365" s="198" t="e">
        <f t="shared" ref="EF365:EO365" si="2205">DV365/SUM($DV365:$EE365)</f>
        <v>#VALUE!</v>
      </c>
      <c r="EG365" s="198" t="e">
        <f t="shared" si="2205"/>
        <v>#DIV/0!</v>
      </c>
      <c r="EH365" s="198" t="e">
        <f t="shared" si="2205"/>
        <v>#DIV/0!</v>
      </c>
      <c r="EI365" s="198" t="e">
        <f t="shared" si="2205"/>
        <v>#VALUE!</v>
      </c>
      <c r="EJ365" s="198" t="e">
        <f t="shared" si="2205"/>
        <v>#VALUE!</v>
      </c>
      <c r="EK365" s="198" t="e">
        <f t="shared" si="2205"/>
        <v>#VALUE!</v>
      </c>
      <c r="EL365" s="198" t="e">
        <f t="shared" si="2205"/>
        <v>#VALUE!</v>
      </c>
      <c r="EM365" s="198" t="e">
        <f t="shared" si="2205"/>
        <v>#DIV/0!</v>
      </c>
      <c r="EN365" s="198" t="e">
        <f t="shared" si="2205"/>
        <v>#VALUE!</v>
      </c>
      <c r="EO365" s="198" t="e">
        <f t="shared" si="2205"/>
        <v>#VALUE!</v>
      </c>
      <c r="EP365" s="511">
        <f t="shared" ref="EP365:EW365" si="2206">EP364</f>
        <v>0.08</v>
      </c>
      <c r="EQ365" s="511">
        <f t="shared" si="2206"/>
        <v>0.015</v>
      </c>
      <c r="ER365" s="511">
        <f t="shared" si="2206"/>
        <v>0.015</v>
      </c>
      <c r="ES365" s="511">
        <f t="shared" si="2206"/>
        <v>0.015</v>
      </c>
      <c r="ET365" s="511">
        <f t="shared" si="2206"/>
        <v>0.015</v>
      </c>
      <c r="EU365" s="511">
        <f t="shared" si="2206"/>
        <v>0.09</v>
      </c>
      <c r="EV365" s="511">
        <f t="shared" si="2206"/>
        <v>0.09</v>
      </c>
      <c r="EW365" s="511">
        <f t="shared" si="2206"/>
        <v>0.09</v>
      </c>
      <c r="EX365" s="420" t="str">
        <f>IF(_tag_month_day!AS361="","",_tag_month_day!AS361/100)</f>
        <v/>
      </c>
      <c r="EY365" s="420" t="str">
        <f>IF(_tag_month_day!AT361="","",_tag_month_day!AT361/100)</f>
        <v/>
      </c>
      <c r="EZ365" s="420" t="str">
        <f>IF(_tag_month_day!AU361="","",_tag_month_day!AU361/100)</f>
        <v/>
      </c>
      <c r="FA365" s="420" t="str">
        <f>IF(_tag_month_day!AV361="","",_tag_month_day!AV361/100)</f>
        <v/>
      </c>
      <c r="FB365" s="420" t="str">
        <f>IF(_tag_month_day!AW361="","",_tag_month_day!AW361/100)</f>
        <v/>
      </c>
      <c r="FC365" s="420" t="str">
        <f>IF(_tag_month_day!AX361="","",_tag_month_day!AX361/100)</f>
        <v/>
      </c>
      <c r="FD365" s="510">
        <f t="shared" si="1999"/>
        <v>0.33</v>
      </c>
      <c r="FE365" s="510">
        <f t="shared" si="2000"/>
        <v>0.19</v>
      </c>
      <c r="FF365" s="510">
        <f t="shared" si="2001"/>
        <v>0.003</v>
      </c>
      <c r="FG365" s="510">
        <f t="shared" si="2002"/>
        <v>0</v>
      </c>
      <c r="FH365" s="603">
        <f t="shared" si="2003"/>
        <v>0.0001</v>
      </c>
      <c r="FI365" s="510">
        <f t="shared" ref="FI365:FR365" si="2207">FI364</f>
        <v>0.41</v>
      </c>
      <c r="FJ365" s="510">
        <f t="shared" si="2207"/>
        <v>0.11</v>
      </c>
      <c r="FK365" s="510">
        <f t="shared" si="2207"/>
        <v>0.015</v>
      </c>
      <c r="FL365" s="510">
        <f t="shared" si="2207"/>
        <v>0</v>
      </c>
      <c r="FM365" s="603">
        <f t="shared" si="2207"/>
        <v>0.0001</v>
      </c>
      <c r="FN365" s="510" t="str">
        <f>IF(_tag_month_day!AY361="","",_tag_month_day!AY361/100)</f>
        <v/>
      </c>
      <c r="FO365" s="510" t="str">
        <f>IF(_tag_month_day!AZ361="","",_tag_month_day!AZ361/100)</f>
        <v/>
      </c>
      <c r="FP365" s="510" t="str">
        <f>IF(_tag_month_day!BA361="","",_tag_month_day!BA361/100)</f>
        <v/>
      </c>
      <c r="FQ365" s="510" t="str">
        <f>IF(_tag_month_day!BB361="","",_tag_month_day!BB361/100)</f>
        <v/>
      </c>
      <c r="FR365" s="603" t="str">
        <f>IF(_tag_month_day!BC361="","",_tag_month_day!BC361/100)</f>
        <v/>
      </c>
      <c r="FS365" s="510" t="str">
        <f>IF(_tag_month_day!BD361="","",_tag_month_day!BD361/100)</f>
        <v/>
      </c>
      <c r="FT365" s="510" t="str">
        <f>IF(_tag_month_day!BE361="","",_tag_month_day!BE361/100)</f>
        <v/>
      </c>
      <c r="FU365" s="510" t="str">
        <f>IF(_tag_month_day!BF361="","",_tag_month_day!BF361/100)</f>
        <v/>
      </c>
      <c r="FV365" s="510" t="str">
        <f>IF(_tag_month_day!BG361="","",_tag_month_day!BG361/100)</f>
        <v/>
      </c>
      <c r="FW365" s="603" t="str">
        <f>IF(_tag_month_day!BH361="","",_tag_month_day!BH361/100)</f>
        <v/>
      </c>
      <c r="FX365" s="510" t="str">
        <f>IF(_tag_month_day!BI361="","",_tag_month_day!BI361/100)</f>
        <v/>
      </c>
      <c r="FY365" s="510" t="str">
        <f>IF(_tag_month_day!BJ361="","",_tag_month_day!BJ361/100)</f>
        <v/>
      </c>
      <c r="FZ365" s="605" t="str">
        <f>IF(_tag_month_day!BK361="","",_tag_month_day!BK361/100)</f>
        <v/>
      </c>
      <c r="GA365" s="510" t="str">
        <f>IF(_tag_month_day!BL361="","",_tag_month_day!BL361/100)</f>
        <v/>
      </c>
      <c r="GB365" s="603" t="str">
        <f>IF(_tag_month_day!BM361="","",_tag_month_day!BM361/100)</f>
        <v/>
      </c>
      <c r="GC365" s="420" t="str">
        <f>IF(_tag_month_day!BN361="","",_tag_month_day!BN361/100)</f>
        <v/>
      </c>
      <c r="GD365" s="420" t="str">
        <f>IF(_tag_month_day!BO361="","",_tag_month_day!BO361/100)</f>
        <v/>
      </c>
      <c r="GE365" s="420" t="str">
        <f>IF(_tag_month_day!BP361="","",_tag_month_day!BP361/100)</f>
        <v/>
      </c>
      <c r="GF365" s="420" t="str">
        <f>IF(_tag_month_day!BQ361="","",_tag_month_day!BQ361/100)</f>
        <v/>
      </c>
      <c r="GG365" s="420" t="str">
        <f>IF(_tag_month_day!BR361="","",_tag_month_day!BR361/100)</f>
        <v/>
      </c>
      <c r="GH365" s="420" t="str">
        <f>IF(_tag_month_day!BS361="","",_tag_month_day!BS361/100)</f>
        <v/>
      </c>
      <c r="GI365" s="603" t="str">
        <f>IF(_tag_month_day!BT361="","",_tag_month_day!BT361/100)</f>
        <v/>
      </c>
      <c r="GJ365" s="612" t="str">
        <f>IF(_tag_month_day!BU361="","",_tag_month_day!BU361/100)</f>
        <v/>
      </c>
      <c r="GK365" s="620" t="str">
        <f>IF(_tag_month_day!BV361="",IF(_rlcf_month_day!A$2="","",_rlcf_month_day!A$2/100),_tag_month_day!BV361/100)</f>
        <v/>
      </c>
      <c r="GL365" s="620" t="str">
        <f>IF(_tag_month_day!BW361="",IF(_rlcf_month_day!B$2="","",_rlcf_month_day!B$2/100),_tag_month_day!BW361/100)</f>
        <v/>
      </c>
      <c r="GM365" s="621" t="str">
        <f>IF(_tag_month_day!BX361="",IF(_rlcf_month_day!C$2="","",_rlcf_month_day!C$2/100),_tag_month_day!BX361/100)</f>
        <v/>
      </c>
      <c r="GN365" s="620" t="str">
        <f>IF(_tag_month_day!BV361="",IF(_rlcf_month_day!A$2="","",_rlcf_month_day!A$2/100),_tag_month_day!BV361/100)</f>
        <v/>
      </c>
      <c r="GO365" s="620" t="str">
        <f>IF(_tag_month_day!BW361="",IF(_rlcf_month_day!B$2="","",_rlcf_month_day!B$2/100),_tag_month_day!BW361/100)</f>
        <v/>
      </c>
      <c r="GP365" s="620" t="str">
        <f>IF(_tag_month_day!CD361="",IF(_rlcf_month_day!E$2="","",_rlcf_month_day!E$2/100),_tag_month_day!CD361/100)</f>
        <v/>
      </c>
      <c r="GQ365" s="620" t="str">
        <f>IF(_tag_month_day!CE361="",IF(_rlcf_month_day!F$2="","",_rlcf_month_day!F$2/100),_tag_month_day!CE361/100)</f>
        <v/>
      </c>
      <c r="GR365" s="621" t="str">
        <f>IF(_tag_month_day!CF361="",IF(_rlcf_month_day!G$2="","",_rlcf_month_day!G$2/100),_tag_month_day!CF361/100)</f>
        <v/>
      </c>
      <c r="GS365" s="626">
        <f t="shared" ref="GS365:HH365" si="2208">GS364</f>
        <v>0.953</v>
      </c>
      <c r="GT365" s="626">
        <f t="shared" si="2208"/>
        <v>0.55</v>
      </c>
      <c r="GU365" s="626">
        <f t="shared" si="2208"/>
        <v>0.55</v>
      </c>
      <c r="GV365" s="626">
        <f t="shared" si="2208"/>
        <v>0.55</v>
      </c>
      <c r="GW365" s="626">
        <f t="shared" si="2208"/>
        <v>0.5</v>
      </c>
      <c r="GX365" s="626">
        <f t="shared" si="2208"/>
        <v>0.935</v>
      </c>
      <c r="GY365" s="626">
        <f t="shared" si="2208"/>
        <v>0.15</v>
      </c>
      <c r="GZ365" s="626">
        <f t="shared" si="2208"/>
        <v>1</v>
      </c>
      <c r="HA365" s="632">
        <f t="shared" si="2208"/>
        <v>0.047</v>
      </c>
      <c r="HB365" s="632">
        <f t="shared" si="2208"/>
        <v>0.45</v>
      </c>
      <c r="HC365" s="632">
        <f t="shared" si="2208"/>
        <v>0.45</v>
      </c>
      <c r="HD365" s="632">
        <f t="shared" si="2208"/>
        <v>0.45</v>
      </c>
      <c r="HE365" s="632">
        <f t="shared" si="2208"/>
        <v>0.5</v>
      </c>
      <c r="HF365" s="632">
        <f t="shared" si="2208"/>
        <v>0.065</v>
      </c>
      <c r="HG365" s="632">
        <f t="shared" si="2208"/>
        <v>0.85</v>
      </c>
      <c r="HH365" s="632">
        <f t="shared" si="2208"/>
        <v>0</v>
      </c>
      <c r="HI365" s="68">
        <f t="shared" si="1975"/>
        <v>0</v>
      </c>
      <c r="HJ365" s="68" t="e">
        <f t="shared" si="2006"/>
        <v>#VALUE!</v>
      </c>
      <c r="HK365" s="202">
        <f t="shared" si="2007"/>
        <v>0.85</v>
      </c>
      <c r="HL365" s="464">
        <f t="shared" si="2008"/>
        <v>550000</v>
      </c>
      <c r="HM365" s="464">
        <f t="shared" si="2009"/>
        <v>480000</v>
      </c>
      <c r="HN365" s="192" t="e">
        <f t="shared" si="1976"/>
        <v>#VALUE!</v>
      </c>
      <c r="HO365" s="192" t="e">
        <f>HN365*HK365*$HO$2/HL365*1000000</f>
        <v>#VALUE!</v>
      </c>
      <c r="HP365" s="192" t="e">
        <f>HN365*HK365*$HP$2/HM365*1000000</f>
        <v>#VALUE!</v>
      </c>
    </row>
    <row r="366" customFormat="1" spans="1:224">
      <c r="A366" s="381">
        <v>361</v>
      </c>
      <c r="B366" s="54">
        <f ca="1" t="shared" si="2010"/>
        <v>43632</v>
      </c>
      <c r="C366" s="57">
        <f t="shared" si="2011"/>
        <v>0.0416666666666667</v>
      </c>
      <c r="D366" s="68" t="str">
        <f ca="1" t="shared" si="1977"/>
        <v>夜班</v>
      </c>
      <c r="E366" s="68" t="str">
        <f ca="1" t="shared" si="1978"/>
        <v>乙</v>
      </c>
      <c r="F366" s="68">
        <f ca="1">SUMPRODUCT((成本日报!$A$3:$A$95=计划!B366)*(成本日报!$B$3:$B$95=计划!$D366),成本日报!$C$3:$C$95)</f>
        <v>2</v>
      </c>
      <c r="G366" s="382">
        <f ca="1" t="shared" si="2012"/>
        <v>43631.9999999991</v>
      </c>
      <c r="H366" s="382">
        <f ca="1" t="shared" si="1979"/>
        <v>43632.0069444436</v>
      </c>
      <c r="I366" s="382">
        <f ca="1" t="shared" si="1980"/>
        <v>43632.0124999991</v>
      </c>
      <c r="J366" s="382">
        <f ca="1" t="shared" si="1981"/>
        <v>43632.0416666658</v>
      </c>
      <c r="K366" s="382">
        <f ca="1" t="shared" si="1982"/>
        <v>43632.1041666658</v>
      </c>
      <c r="L366" s="382">
        <f ca="1" t="shared" si="1983"/>
        <v>43632.1249999991</v>
      </c>
      <c r="M366" s="398" t="str">
        <f>IF(_tag_month_day!A362="","",_tag_month_day!A362)</f>
        <v/>
      </c>
      <c r="N366" s="398" t="str">
        <f>IF(_tag_month_day!B362="","",_tag_month_day!B362)</f>
        <v/>
      </c>
      <c r="O366" s="399" t="e">
        <f t="shared" si="1984"/>
        <v>#VALUE!</v>
      </c>
      <c r="P366" s="398" t="str">
        <f>IF(_tag_month_day!C362="","",_tag_month_day!C362)</f>
        <v/>
      </c>
      <c r="Q366" s="398" t="str">
        <f>IF(_tag_month_day!D362="","",_tag_month_day!D362)</f>
        <v/>
      </c>
      <c r="R366" s="416">
        <f>IF(_tag_month_day!CB362="",R365,_tag_month_day!CB362/100)</f>
        <v>0.07</v>
      </c>
      <c r="S366" s="417" t="str">
        <f>IF(_tag_month_day!E362="","",_tag_month_day!E362)</f>
        <v/>
      </c>
      <c r="T366" s="417" t="str">
        <f>IF(_tag_month_day!F362="","",_tag_month_day!F362)</f>
        <v/>
      </c>
      <c r="U366" s="418" t="e">
        <f t="shared" si="1938"/>
        <v>#VALUE!</v>
      </c>
      <c r="V366" s="53" t="e">
        <f t="shared" si="1939"/>
        <v>#VALUE!</v>
      </c>
      <c r="W366" s="419" t="str">
        <f>IF(_jhy_month_day!A362="","",_jhy_month_day!A362)</f>
        <v/>
      </c>
      <c r="X366" s="420" t="str">
        <f>IF(_jhy_month_day!B362="","",_jhy_month_day!B362/100)</f>
        <v/>
      </c>
      <c r="Y366" s="420" t="str">
        <f>IF(_jhy_month_day!C362="","",_jhy_month_day!C362/100)</f>
        <v/>
      </c>
      <c r="Z366" s="439">
        <f t="shared" si="2028"/>
        <v>91</v>
      </c>
      <c r="AA366" s="440" t="str">
        <f>IF(_tag_month_day!G362="","",_tag_month_day!G362/100)</f>
        <v/>
      </c>
      <c r="AB366" s="440" t="str">
        <f>IF(_tag_month_day!H362="","",_tag_month_day!H362/100)</f>
        <v/>
      </c>
      <c r="AC366" s="193">
        <f t="shared" si="1985"/>
        <v>1.59963432013121</v>
      </c>
      <c r="AD366" s="441" t="str">
        <f t="shared" si="1986"/>
        <v/>
      </c>
      <c r="AE366" s="442" t="str">
        <f t="shared" si="1987"/>
        <v/>
      </c>
      <c r="AF366" s="443">
        <v>1</v>
      </c>
      <c r="AG366" s="68" t="str">
        <f>IF(_duihao_month_day!A362="","",_duihao_month_day!A362)</f>
        <v/>
      </c>
      <c r="AH366" s="463">
        <f>IF(_gyk_month_day!B362="",AH365,_gyk_month_day!B362)</f>
        <v>820</v>
      </c>
      <c r="AI366" s="464"/>
      <c r="AJ366" s="68" t="str">
        <f>IF(_tag_month_day!I362="","",_tag_month_day!I362)</f>
        <v/>
      </c>
      <c r="AK366" s="465" t="str">
        <f>IF(_tzyy_month_day!A362="","",_tzyy_month_day!A362)</f>
        <v/>
      </c>
      <c r="AL366" s="465" t="str">
        <f>IF(_tzyy_month_day!B362="","",_tzyy_month_day!B362)</f>
        <v/>
      </c>
      <c r="AM366" s="465" t="str">
        <f>IF(_tzyy_month_day!C362="","",_tzyy_month_day!C362)</f>
        <v/>
      </c>
      <c r="AN366" s="466" t="str">
        <f>IF(_tag_month_day!CG362="","",_tag_month_day!CG362)</f>
        <v/>
      </c>
      <c r="AO366" s="466" t="str">
        <f>IF(_tag_month_day!CH362="","",_tag_month_day!CH362)</f>
        <v/>
      </c>
      <c r="AP366" s="486" t="e">
        <f t="shared" si="1988"/>
        <v>#VALUE!</v>
      </c>
      <c r="AQ366" s="487" t="str">
        <f>IF(_tag_month_day!J362="","",_tag_month_day!J362/100)</f>
        <v/>
      </c>
      <c r="AR366" s="488">
        <f t="shared" si="1989"/>
        <v>1.3</v>
      </c>
      <c r="AS366" s="489" t="e">
        <f t="shared" si="1940"/>
        <v>#VALUE!</v>
      </c>
      <c r="AT366" s="489">
        <f t="shared" si="1990"/>
        <v>0</v>
      </c>
      <c r="AU366" s="490" t="str">
        <f>IF(_tag_month_day!K362="","",_tag_month_day!K362)</f>
        <v/>
      </c>
      <c r="AV366" s="491" t="str">
        <f>IF(_tag_month_day!L362="","",_tag_month_day!L362/100)</f>
        <v/>
      </c>
      <c r="AW366" s="420">
        <f t="shared" si="1912"/>
        <v>0</v>
      </c>
      <c r="AX366" s="420">
        <f t="shared" si="1991"/>
        <v>0</v>
      </c>
      <c r="AY366" s="420" t="str">
        <f>IF(_tag_month_day!M362="","",_tag_month_day!M362/100)</f>
        <v/>
      </c>
      <c r="AZ366" s="420" t="str">
        <f>IF(_tag_month_day!N362="","",_tag_month_day!N362/100)</f>
        <v/>
      </c>
      <c r="BA366" s="420" t="str">
        <f>IF(_tag_month_day!O362="","",_tag_month_day!O362/100)</f>
        <v/>
      </c>
      <c r="BB366" s="496" t="str">
        <f>IF(_tag_month_day!P362="","",_tag_month_day!P362/100)</f>
        <v/>
      </c>
      <c r="BC366" s="496">
        <f t="shared" si="1992"/>
        <v>0</v>
      </c>
      <c r="BD366" s="496" t="str">
        <f>IF(_tag_month_day!Q362="","",_tag_month_day!Q362/100)</f>
        <v/>
      </c>
      <c r="BE366" s="510" t="str">
        <f>IF(_tag_month_day!R362="","",_tag_month_day!R362/100)</f>
        <v/>
      </c>
      <c r="BF366" s="413" t="str">
        <f>IF(_tag_month_day!CC362="","",_tag_month_day!CC362/100)</f>
        <v/>
      </c>
      <c r="BG366" s="511" t="e">
        <f t="shared" si="1941"/>
        <v>#VALUE!</v>
      </c>
      <c r="BH366" s="198">
        <f t="shared" si="1942"/>
        <v>0</v>
      </c>
      <c r="BI366" s="512" t="e">
        <f>IF(CX366=0,BI365,(DK366*查询!$R$5+DL366*查询!$Q$5+DM366*查询!$N$5+DN366*查询!$O$5+DO366*查询!$P$5)*AF366/CX366)</f>
        <v>#VALUE!</v>
      </c>
      <c r="BJ366" s="512" t="e">
        <f>IF(CX366=0,BJ365,(DP366*查询!$S$5+DQ366*查询!$T$5+DR366*查询!$U$5)*AF366/CX366)</f>
        <v>#VALUE!</v>
      </c>
      <c r="BK366" s="512">
        <f t="shared" si="1993"/>
        <v>1</v>
      </c>
      <c r="BL366" s="513" t="str">
        <f>IF(_cfyc_month_day!A362="","",_cfyc_month_day!A362)</f>
        <v/>
      </c>
      <c r="BM366" s="513" t="str">
        <f>IF(_cfyc_month_day!B362="","",_cfyc_month_day!B362)</f>
        <v/>
      </c>
      <c r="BN366" s="513" t="str">
        <f>IF(_cfyc_month_day!C362="","",_cfyc_month_day!C362)</f>
        <v/>
      </c>
      <c r="BO366" s="522" t="str">
        <f>IF(_cfyc_month_day!D362="","",_cfyc_month_day!D362)</f>
        <v/>
      </c>
      <c r="BP366" s="522" t="str">
        <f>IF(_cfyc_month_day!E362="","",_cfyc_month_day!E362)</f>
        <v/>
      </c>
      <c r="BQ366" s="522" t="str">
        <f>IF(_cfyc_month_day!F362="","",_cfyc_month_day!F362)</f>
        <v/>
      </c>
      <c r="BR366" s="513" t="str">
        <f>IF(_tag_month_day!T362="","",_tag_month_day!T362)</f>
        <v/>
      </c>
      <c r="BS366" s="513" t="str">
        <f>IF(_tag_month_day!U362="","",_tag_month_day!U362)</f>
        <v/>
      </c>
      <c r="BT366" s="523" t="str">
        <f t="shared" si="1994"/>
        <v/>
      </c>
      <c r="BU366" s="223" t="str">
        <f>IF(_tag_month_day!V362="","",_tag_month_day!V362)</f>
        <v/>
      </c>
      <c r="BV366" s="206" t="str">
        <f>IF(_tag_month_day!W362="","",_tag_month_day!W362)</f>
        <v/>
      </c>
      <c r="BW366" s="540" t="str">
        <f>IF(_tag_month_day!X362="","",_tag_month_day!X362)</f>
        <v/>
      </c>
      <c r="BX366" s="540" t="str">
        <f>IF(_tag_month_day!Y362="","",_tag_month_day!Y362)</f>
        <v/>
      </c>
      <c r="BY366" s="541">
        <f ca="1" t="shared" si="1995"/>
        <v>43632.1249999991</v>
      </c>
      <c r="BZ366" s="542"/>
      <c r="CA366" s="543" t="str">
        <f>IF(_jhy2_month_day!A362="","",_jhy2_month_day!A362)</f>
        <v/>
      </c>
      <c r="CB366" s="464" t="str">
        <f>IF(_jhy2_month_day!B362="","",_jhy2_month_day!B362)</f>
        <v/>
      </c>
      <c r="CC366" s="464" t="str">
        <f>IF(_jhy2_month_day!C362="","",_jhy2_month_day!C362)</f>
        <v/>
      </c>
      <c r="CD366" s="464" t="str">
        <f>IF(_jhy2_month_day!D362="","",_jhy2_month_day!D362)</f>
        <v/>
      </c>
      <c r="CE366" s="464" t="str">
        <f>IF(_jhy2_month_day!E362="","",_jhy2_month_day!E362)</f>
        <v/>
      </c>
      <c r="CF366" s="464" t="str">
        <f>IF(_jhy2_month_day!F362="","",_jhy2_month_day!F362)</f>
        <v/>
      </c>
      <c r="CG366" s="464" t="str">
        <f>IF(_jhy2_month_day!G362="","",_jhy2_month_day!G362)</f>
        <v/>
      </c>
      <c r="CH366" s="464" t="str">
        <f>IF(_jhy2_month_day!H362="","",_jhy2_month_day!H362)</f>
        <v/>
      </c>
      <c r="CI366" s="464" t="str">
        <f>IF(_jhy2_month_day!I362="","",_jhy2_month_day!I362)</f>
        <v/>
      </c>
      <c r="CJ366" s="464" t="str">
        <f>IF(_jhy2_month_day!J362="","",_jhy2_month_day!J362)</f>
        <v/>
      </c>
      <c r="CK366" s="464" t="str">
        <f>IF(_jhy2_month_day!K362="","",_jhy2_month_day!K362)</f>
        <v/>
      </c>
      <c r="CL366" s="562" t="str">
        <f>IF(_jhy2_month_day!L362="","",_jhy2_month_day!L362)</f>
        <v/>
      </c>
      <c r="CM366" s="562" t="str">
        <f>IF(_jhy2_month_day!M362="","",_jhy2_month_day!M362)</f>
        <v/>
      </c>
      <c r="CN366" s="562" t="str">
        <f>IF(_jhy2_month_day!N362="","",_jhy2_month_day!N362)</f>
        <v/>
      </c>
      <c r="CO366" s="562" t="str">
        <f>IF(_jhy2_month_day!O362="","",_jhy2_month_day!O362)</f>
        <v/>
      </c>
      <c r="CP366" s="562" t="str">
        <f>IF(_jhy2_month_day!P362="","",_jhy2_month_day!P362)</f>
        <v/>
      </c>
      <c r="CQ366" s="562" t="str">
        <f>IF(_jhy2_month_day!Q362="","",_jhy2_month_day!Q362)</f>
        <v/>
      </c>
      <c r="CR366" s="563" t="str">
        <f>IF(_jhy2_month_day!R362="","",_jhy2_month_day!R362)</f>
        <v/>
      </c>
      <c r="CS366" s="576" t="str">
        <f>IF(_jhy2_month_day!S362="","",_jhy2_month_day!S362)</f>
        <v/>
      </c>
      <c r="CT366" s="562" t="str">
        <f>IF(_jhy2_month_day!T362="","",_jhy2_month_day!T362)</f>
        <v/>
      </c>
      <c r="CU366" s="577" t="e">
        <f t="shared" si="1943"/>
        <v>#VALUE!</v>
      </c>
      <c r="CV366" s="198" t="e">
        <f t="shared" si="1944"/>
        <v>#VALUE!</v>
      </c>
      <c r="CW366" s="192" t="e">
        <f t="shared" si="1945"/>
        <v>#VALUE!</v>
      </c>
      <c r="CX366" s="192" t="e">
        <f t="shared" si="1946"/>
        <v>#VALUE!</v>
      </c>
      <c r="CY366" s="202" t="e">
        <f t="shared" si="1947"/>
        <v>#VALUE!</v>
      </c>
      <c r="CZ366" s="192" t="e">
        <f t="shared" ref="CZ366:DI366" si="2209">$AJ366*EF366</f>
        <v>#VALUE!</v>
      </c>
      <c r="DA366" s="192" t="e">
        <f t="shared" si="2209"/>
        <v>#VALUE!</v>
      </c>
      <c r="DB366" s="192" t="e">
        <f t="shared" si="2209"/>
        <v>#VALUE!</v>
      </c>
      <c r="DC366" s="192" t="e">
        <f t="shared" si="2209"/>
        <v>#VALUE!</v>
      </c>
      <c r="DD366" s="192" t="e">
        <f t="shared" si="2209"/>
        <v>#VALUE!</v>
      </c>
      <c r="DE366" s="192" t="e">
        <f t="shared" si="2209"/>
        <v>#VALUE!</v>
      </c>
      <c r="DF366" s="192" t="e">
        <f t="shared" si="2209"/>
        <v>#VALUE!</v>
      </c>
      <c r="DG366" s="192" t="e">
        <f t="shared" si="2209"/>
        <v>#VALUE!</v>
      </c>
      <c r="DH366" s="192" t="e">
        <f t="shared" si="2209"/>
        <v>#VALUE!</v>
      </c>
      <c r="DI366" s="192" t="e">
        <f t="shared" si="2209"/>
        <v>#VALUE!</v>
      </c>
      <c r="DJ366" s="192" t="e">
        <f t="shared" si="1949"/>
        <v>#VALUE!</v>
      </c>
      <c r="DK366" s="192" t="e">
        <f t="shared" si="1950"/>
        <v>#VALUE!</v>
      </c>
      <c r="DL366" s="192" t="e">
        <f t="shared" si="1951"/>
        <v>#VALUE!</v>
      </c>
      <c r="DM366" s="192" t="e">
        <f t="shared" si="1952"/>
        <v>#VALUE!</v>
      </c>
      <c r="DN366" s="192" t="e">
        <f t="shared" si="1953"/>
        <v>#VALUE!</v>
      </c>
      <c r="DO366" s="192" t="e">
        <f t="shared" si="1954"/>
        <v>#VALUE!</v>
      </c>
      <c r="DP366" s="192" t="e">
        <f t="shared" si="1955"/>
        <v>#VALUE!</v>
      </c>
      <c r="DQ366" s="192" t="e">
        <f t="shared" si="1956"/>
        <v>#VALUE!</v>
      </c>
      <c r="DR366" s="192" t="e">
        <f t="shared" si="1957"/>
        <v>#VALUE!</v>
      </c>
      <c r="DS366" s="192" t="e">
        <f t="shared" si="1958"/>
        <v>#VALUE!</v>
      </c>
      <c r="DT366" s="192" t="e">
        <f t="shared" si="1959"/>
        <v>#VALUE!</v>
      </c>
      <c r="DU366" s="192" t="e">
        <f t="shared" si="1960"/>
        <v>#VALUE!</v>
      </c>
      <c r="DV366" s="198" t="e">
        <f t="shared" si="1961"/>
        <v>#VALUE!</v>
      </c>
      <c r="DW366" s="198" t="e">
        <f t="shared" si="1962"/>
        <v>#DIV/0!</v>
      </c>
      <c r="DX366" s="198" t="e">
        <f t="shared" si="1963"/>
        <v>#DIV/0!</v>
      </c>
      <c r="DY366" s="198" t="e">
        <f t="shared" si="1964"/>
        <v>#VALUE!</v>
      </c>
      <c r="DZ366" s="198" t="e">
        <f t="shared" si="1965"/>
        <v>#VALUE!</v>
      </c>
      <c r="EA366" s="198" t="e">
        <f t="shared" si="1966"/>
        <v>#VALUE!</v>
      </c>
      <c r="EB366" s="198" t="e">
        <f t="shared" si="1967"/>
        <v>#VALUE!</v>
      </c>
      <c r="EC366" s="198" t="e">
        <f t="shared" si="1968"/>
        <v>#DIV/0!</v>
      </c>
      <c r="ED366" s="198" t="e">
        <f t="shared" si="1969"/>
        <v>#VALUE!</v>
      </c>
      <c r="EE366" s="198" t="e">
        <f t="shared" si="1970"/>
        <v>#VALUE!</v>
      </c>
      <c r="EF366" s="198" t="e">
        <f t="shared" ref="EF366:EO366" si="2210">DV366/SUM($DV366:$EE366)</f>
        <v>#VALUE!</v>
      </c>
      <c r="EG366" s="198" t="e">
        <f t="shared" si="2210"/>
        <v>#DIV/0!</v>
      </c>
      <c r="EH366" s="198" t="e">
        <f t="shared" si="2210"/>
        <v>#DIV/0!</v>
      </c>
      <c r="EI366" s="198" t="e">
        <f t="shared" si="2210"/>
        <v>#VALUE!</v>
      </c>
      <c r="EJ366" s="198" t="e">
        <f t="shared" si="2210"/>
        <v>#VALUE!</v>
      </c>
      <c r="EK366" s="198" t="e">
        <f t="shared" si="2210"/>
        <v>#VALUE!</v>
      </c>
      <c r="EL366" s="198" t="e">
        <f t="shared" si="2210"/>
        <v>#VALUE!</v>
      </c>
      <c r="EM366" s="198" t="e">
        <f t="shared" si="2210"/>
        <v>#DIV/0!</v>
      </c>
      <c r="EN366" s="198" t="e">
        <f t="shared" si="2210"/>
        <v>#VALUE!</v>
      </c>
      <c r="EO366" s="198" t="e">
        <f t="shared" si="2210"/>
        <v>#VALUE!</v>
      </c>
      <c r="EP366" s="511">
        <f t="shared" ref="EP366:EW366" si="2211">EP365</f>
        <v>0.08</v>
      </c>
      <c r="EQ366" s="511">
        <f t="shared" si="2211"/>
        <v>0.015</v>
      </c>
      <c r="ER366" s="511">
        <f t="shared" si="2211"/>
        <v>0.015</v>
      </c>
      <c r="ES366" s="511">
        <f t="shared" si="2211"/>
        <v>0.015</v>
      </c>
      <c r="ET366" s="511">
        <f t="shared" si="2211"/>
        <v>0.015</v>
      </c>
      <c r="EU366" s="511">
        <f t="shared" si="2211"/>
        <v>0.09</v>
      </c>
      <c r="EV366" s="511">
        <f t="shared" si="2211"/>
        <v>0.09</v>
      </c>
      <c r="EW366" s="511">
        <f t="shared" si="2211"/>
        <v>0.09</v>
      </c>
      <c r="EX366" s="420" t="str">
        <f>IF(_tag_month_day!AS362="","",_tag_month_day!AS362/100)</f>
        <v/>
      </c>
      <c r="EY366" s="420" t="str">
        <f>IF(_tag_month_day!AT362="","",_tag_month_day!AT362/100)</f>
        <v/>
      </c>
      <c r="EZ366" s="420" t="str">
        <f>IF(_tag_month_day!AU362="","",_tag_month_day!AU362/100)</f>
        <v/>
      </c>
      <c r="FA366" s="420" t="str">
        <f>IF(_tag_month_day!AV362="","",_tag_month_day!AV362/100)</f>
        <v/>
      </c>
      <c r="FB366" s="420" t="str">
        <f>IF(_tag_month_day!AW362="","",_tag_month_day!AW362/100)</f>
        <v/>
      </c>
      <c r="FC366" s="420" t="str">
        <f>IF(_tag_month_day!AX362="","",_tag_month_day!AX362/100)</f>
        <v/>
      </c>
      <c r="FD366" s="510">
        <f t="shared" si="1999"/>
        <v>0.33</v>
      </c>
      <c r="FE366" s="510">
        <f t="shared" si="2000"/>
        <v>0.19</v>
      </c>
      <c r="FF366" s="510">
        <f t="shared" si="2001"/>
        <v>0.003</v>
      </c>
      <c r="FG366" s="510">
        <f t="shared" si="2002"/>
        <v>0</v>
      </c>
      <c r="FH366" s="603">
        <f t="shared" si="2003"/>
        <v>0.0001</v>
      </c>
      <c r="FI366" s="510">
        <f t="shared" ref="FI366:FR366" si="2212">FI365</f>
        <v>0.41</v>
      </c>
      <c r="FJ366" s="510">
        <f t="shared" si="2212"/>
        <v>0.11</v>
      </c>
      <c r="FK366" s="510">
        <f t="shared" si="2212"/>
        <v>0.015</v>
      </c>
      <c r="FL366" s="510">
        <f t="shared" si="2212"/>
        <v>0</v>
      </c>
      <c r="FM366" s="603">
        <f t="shared" si="2212"/>
        <v>0.0001</v>
      </c>
      <c r="FN366" s="510" t="str">
        <f>IF(_tag_month_day!AY362="","",_tag_month_day!AY362/100)</f>
        <v/>
      </c>
      <c r="FO366" s="510" t="str">
        <f>IF(_tag_month_day!AZ362="","",_tag_month_day!AZ362/100)</f>
        <v/>
      </c>
      <c r="FP366" s="510" t="str">
        <f>IF(_tag_month_day!BA362="","",_tag_month_day!BA362/100)</f>
        <v/>
      </c>
      <c r="FQ366" s="510" t="str">
        <f>IF(_tag_month_day!BB362="","",_tag_month_day!BB362/100)</f>
        <v/>
      </c>
      <c r="FR366" s="603" t="str">
        <f>IF(_tag_month_day!BC362="","",_tag_month_day!BC362/100)</f>
        <v/>
      </c>
      <c r="FS366" s="510" t="str">
        <f>IF(_tag_month_day!BD362="","",_tag_month_day!BD362/100)</f>
        <v/>
      </c>
      <c r="FT366" s="510" t="str">
        <f>IF(_tag_month_day!BE362="","",_tag_month_day!BE362/100)</f>
        <v/>
      </c>
      <c r="FU366" s="510" t="str">
        <f>IF(_tag_month_day!BF362="","",_tag_month_day!BF362/100)</f>
        <v/>
      </c>
      <c r="FV366" s="510" t="str">
        <f>IF(_tag_month_day!BG362="","",_tag_month_day!BG362/100)</f>
        <v/>
      </c>
      <c r="FW366" s="603" t="str">
        <f>IF(_tag_month_day!BH362="","",_tag_month_day!BH362/100)</f>
        <v/>
      </c>
      <c r="FX366" s="510" t="str">
        <f>IF(_tag_month_day!BI362="","",_tag_month_day!BI362/100)</f>
        <v/>
      </c>
      <c r="FY366" s="510" t="str">
        <f>IF(_tag_month_day!BJ362="","",_tag_month_day!BJ362/100)</f>
        <v/>
      </c>
      <c r="FZ366" s="605" t="str">
        <f>IF(_tag_month_day!BK362="","",_tag_month_day!BK362/100)</f>
        <v/>
      </c>
      <c r="GA366" s="510" t="str">
        <f>IF(_tag_month_day!BL362="","",_tag_month_day!BL362/100)</f>
        <v/>
      </c>
      <c r="GB366" s="603" t="str">
        <f>IF(_tag_month_day!BM362="","",_tag_month_day!BM362/100)</f>
        <v/>
      </c>
      <c r="GC366" s="420" t="str">
        <f>IF(_tag_month_day!BN362="","",_tag_month_day!BN362/100)</f>
        <v/>
      </c>
      <c r="GD366" s="420" t="str">
        <f>IF(_tag_month_day!BO362="","",_tag_month_day!BO362/100)</f>
        <v/>
      </c>
      <c r="GE366" s="420" t="str">
        <f>IF(_tag_month_day!BP362="","",_tag_month_day!BP362/100)</f>
        <v/>
      </c>
      <c r="GF366" s="420" t="str">
        <f>IF(_tag_month_day!BQ362="","",_tag_month_day!BQ362/100)</f>
        <v/>
      </c>
      <c r="GG366" s="420" t="str">
        <f>IF(_tag_month_day!BR362="","",_tag_month_day!BR362/100)</f>
        <v/>
      </c>
      <c r="GH366" s="420" t="str">
        <f>IF(_tag_month_day!BS362="","",_tag_month_day!BS362/100)</f>
        <v/>
      </c>
      <c r="GI366" s="603" t="str">
        <f>IF(_tag_month_day!BT362="","",_tag_month_day!BT362/100)</f>
        <v/>
      </c>
      <c r="GJ366" s="612" t="str">
        <f>IF(_tag_month_day!BU362="","",_tag_month_day!BU362/100)</f>
        <v/>
      </c>
      <c r="GK366" s="620" t="str">
        <f>IF(_tag_month_day!BV362="",IF(_rlcf_month_day!A$2="","",_rlcf_month_day!A$2/100),_tag_month_day!BV362/100)</f>
        <v/>
      </c>
      <c r="GL366" s="620" t="str">
        <f>IF(_tag_month_day!BW362="",IF(_rlcf_month_day!B$2="","",_rlcf_month_day!B$2/100),_tag_month_day!BW362/100)</f>
        <v/>
      </c>
      <c r="GM366" s="621" t="str">
        <f>IF(_tag_month_day!BX362="",IF(_rlcf_month_day!C$2="","",_rlcf_month_day!C$2/100),_tag_month_day!BX362/100)</f>
        <v/>
      </c>
      <c r="GN366" s="620" t="str">
        <f>IF(_tag_month_day!BV362="",IF(_rlcf_month_day!A$2="","",_rlcf_month_day!A$2/100),_tag_month_day!BV362/100)</f>
        <v/>
      </c>
      <c r="GO366" s="620" t="str">
        <f>IF(_tag_month_day!BW362="",IF(_rlcf_month_day!B$2="","",_rlcf_month_day!B$2/100),_tag_month_day!BW362/100)</f>
        <v/>
      </c>
      <c r="GP366" s="620" t="str">
        <f>IF(_tag_month_day!CD362="",IF(_rlcf_month_day!E$2="","",_rlcf_month_day!E$2/100),_tag_month_day!CD362/100)</f>
        <v/>
      </c>
      <c r="GQ366" s="620" t="str">
        <f>IF(_tag_month_day!CE362="",IF(_rlcf_month_day!F$2="","",_rlcf_month_day!F$2/100),_tag_month_day!CE362/100)</f>
        <v/>
      </c>
      <c r="GR366" s="621" t="str">
        <f>IF(_tag_month_day!CF362="",IF(_rlcf_month_day!G$2="","",_rlcf_month_day!G$2/100),_tag_month_day!CF362/100)</f>
        <v/>
      </c>
      <c r="GS366" s="626">
        <f t="shared" ref="GS366:HH366" si="2213">GS365</f>
        <v>0.953</v>
      </c>
      <c r="GT366" s="626">
        <f t="shared" si="2213"/>
        <v>0.55</v>
      </c>
      <c r="GU366" s="626">
        <f t="shared" si="2213"/>
        <v>0.55</v>
      </c>
      <c r="GV366" s="626">
        <f t="shared" si="2213"/>
        <v>0.55</v>
      </c>
      <c r="GW366" s="626">
        <f t="shared" si="2213"/>
        <v>0.5</v>
      </c>
      <c r="GX366" s="626">
        <f t="shared" si="2213"/>
        <v>0.935</v>
      </c>
      <c r="GY366" s="626">
        <f t="shared" si="2213"/>
        <v>0.15</v>
      </c>
      <c r="GZ366" s="626">
        <f t="shared" si="2213"/>
        <v>1</v>
      </c>
      <c r="HA366" s="632">
        <f t="shared" si="2213"/>
        <v>0.047</v>
      </c>
      <c r="HB366" s="632">
        <f t="shared" si="2213"/>
        <v>0.45</v>
      </c>
      <c r="HC366" s="632">
        <f t="shared" si="2213"/>
        <v>0.45</v>
      </c>
      <c r="HD366" s="632">
        <f t="shared" si="2213"/>
        <v>0.45</v>
      </c>
      <c r="HE366" s="632">
        <f t="shared" si="2213"/>
        <v>0.5</v>
      </c>
      <c r="HF366" s="632">
        <f t="shared" si="2213"/>
        <v>0.065</v>
      </c>
      <c r="HG366" s="632">
        <f t="shared" si="2213"/>
        <v>0.85</v>
      </c>
      <c r="HH366" s="632">
        <f t="shared" si="2213"/>
        <v>0</v>
      </c>
      <c r="HI366" s="68">
        <f t="shared" si="1975"/>
        <v>0</v>
      </c>
      <c r="HJ366" s="68" t="e">
        <f t="shared" si="2006"/>
        <v>#VALUE!</v>
      </c>
      <c r="HK366" s="202">
        <f t="shared" si="2007"/>
        <v>0.85</v>
      </c>
      <c r="HL366" s="464">
        <f t="shared" si="2008"/>
        <v>550000</v>
      </c>
      <c r="HM366" s="464">
        <f t="shared" si="2009"/>
        <v>480000</v>
      </c>
      <c r="HN366" s="192" t="e">
        <f t="shared" si="1976"/>
        <v>#VALUE!</v>
      </c>
      <c r="HO366" s="192" t="e">
        <f>HN366*HK366*$HO$2/HL366*1000000</f>
        <v>#VALUE!</v>
      </c>
      <c r="HP366" s="192" t="e">
        <f>HN366*HK366*$HP$2/HM366*1000000</f>
        <v>#VALUE!</v>
      </c>
    </row>
    <row r="367" customFormat="1" spans="1:224">
      <c r="A367" s="381">
        <v>362</v>
      </c>
      <c r="B367" s="54">
        <f ca="1" t="shared" si="2010"/>
        <v>43632</v>
      </c>
      <c r="C367" s="57">
        <f t="shared" si="2011"/>
        <v>0.0416666666666667</v>
      </c>
      <c r="D367" s="68" t="str">
        <f ca="1" t="shared" si="1977"/>
        <v>夜班</v>
      </c>
      <c r="E367" s="68" t="str">
        <f ca="1" t="shared" si="1978"/>
        <v>乙</v>
      </c>
      <c r="F367" s="68">
        <f ca="1">SUMPRODUCT((成本日报!$A$3:$A$95=计划!B367)*(成本日报!$B$3:$B$95=计划!$D367),成本日报!$C$3:$C$95)</f>
        <v>2</v>
      </c>
      <c r="G367" s="382">
        <f ca="1" t="shared" si="2012"/>
        <v>43632.0416666658</v>
      </c>
      <c r="H367" s="382">
        <f ca="1" t="shared" si="1979"/>
        <v>43632.0486111102</v>
      </c>
      <c r="I367" s="382">
        <f ca="1" t="shared" si="1980"/>
        <v>43632.0541666658</v>
      </c>
      <c r="J367" s="382">
        <f ca="1" t="shared" si="1981"/>
        <v>43632.0833333325</v>
      </c>
      <c r="K367" s="382">
        <f ca="1" t="shared" si="1982"/>
        <v>43632.1458333325</v>
      </c>
      <c r="L367" s="382">
        <f ca="1" t="shared" si="1983"/>
        <v>43632.1666666658</v>
      </c>
      <c r="M367" s="398" t="str">
        <f>IF(_tag_month_day!A363="","",_tag_month_day!A363)</f>
        <v/>
      </c>
      <c r="N367" s="398" t="str">
        <f>IF(_tag_month_day!B363="","",_tag_month_day!B363)</f>
        <v/>
      </c>
      <c r="O367" s="399" t="e">
        <f t="shared" si="1984"/>
        <v>#VALUE!</v>
      </c>
      <c r="P367" s="398" t="str">
        <f>IF(_tag_month_day!C363="","",_tag_month_day!C363)</f>
        <v/>
      </c>
      <c r="Q367" s="398" t="str">
        <f>IF(_tag_month_day!D363="","",_tag_month_day!D363)</f>
        <v/>
      </c>
      <c r="R367" s="416">
        <f>IF(_tag_month_day!CB363="",R366,_tag_month_day!CB363/100)</f>
        <v>0.07</v>
      </c>
      <c r="S367" s="417" t="str">
        <f>IF(_tag_month_day!E363="","",_tag_month_day!E363)</f>
        <v/>
      </c>
      <c r="T367" s="417" t="str">
        <f>IF(_tag_month_day!F363="","",_tag_month_day!F363)</f>
        <v/>
      </c>
      <c r="U367" s="418" t="e">
        <f t="shared" si="1938"/>
        <v>#VALUE!</v>
      </c>
      <c r="V367" s="53" t="e">
        <f t="shared" si="1939"/>
        <v>#VALUE!</v>
      </c>
      <c r="W367" s="419" t="str">
        <f>IF(_jhy_month_day!A363="","",_jhy_month_day!A363)</f>
        <v/>
      </c>
      <c r="X367" s="420" t="str">
        <f>IF(_jhy_month_day!B363="","",_jhy_month_day!B363/100)</f>
        <v/>
      </c>
      <c r="Y367" s="420" t="str">
        <f>IF(_jhy_month_day!C363="","",_jhy_month_day!C363/100)</f>
        <v/>
      </c>
      <c r="Z367" s="439">
        <f t="shared" si="2028"/>
        <v>91</v>
      </c>
      <c r="AA367" s="440" t="str">
        <f>IF(_tag_month_day!G363="","",_tag_month_day!G363/100)</f>
        <v/>
      </c>
      <c r="AB367" s="440" t="str">
        <f>IF(_tag_month_day!H363="","",_tag_month_day!H363/100)</f>
        <v/>
      </c>
      <c r="AC367" s="193">
        <f t="shared" si="1985"/>
        <v>1.59963432013121</v>
      </c>
      <c r="AD367" s="441" t="str">
        <f t="shared" si="1986"/>
        <v/>
      </c>
      <c r="AE367" s="442" t="str">
        <f t="shared" si="1987"/>
        <v/>
      </c>
      <c r="AF367" s="443">
        <v>1</v>
      </c>
      <c r="AG367" s="68" t="str">
        <f>IF(_duihao_month_day!A363="","",_duihao_month_day!A363)</f>
        <v/>
      </c>
      <c r="AH367" s="463">
        <f>IF(_gyk_month_day!B363="",AH366,_gyk_month_day!B363)</f>
        <v>820</v>
      </c>
      <c r="AI367" s="464"/>
      <c r="AJ367" s="68" t="str">
        <f>IF(_tag_month_day!I363="","",_tag_month_day!I363)</f>
        <v/>
      </c>
      <c r="AK367" s="465" t="str">
        <f>IF(_tzyy_month_day!A363="","",_tzyy_month_day!A363)</f>
        <v/>
      </c>
      <c r="AL367" s="465" t="str">
        <f>IF(_tzyy_month_day!B363="","",_tzyy_month_day!B363)</f>
        <v/>
      </c>
      <c r="AM367" s="465" t="str">
        <f>IF(_tzyy_month_day!C363="","",_tzyy_month_day!C363)</f>
        <v/>
      </c>
      <c r="AN367" s="466" t="str">
        <f>IF(_tag_month_day!CG363="","",_tag_month_day!CG363)</f>
        <v/>
      </c>
      <c r="AO367" s="466" t="str">
        <f>IF(_tag_month_day!CH363="","",_tag_month_day!CH363)</f>
        <v/>
      </c>
      <c r="AP367" s="486" t="e">
        <f t="shared" si="1988"/>
        <v>#VALUE!</v>
      </c>
      <c r="AQ367" s="487" t="str">
        <f>IF(_tag_month_day!J363="","",_tag_month_day!J363/100)</f>
        <v/>
      </c>
      <c r="AR367" s="488">
        <f t="shared" si="1989"/>
        <v>1.3</v>
      </c>
      <c r="AS367" s="489" t="e">
        <f t="shared" si="1940"/>
        <v>#VALUE!</v>
      </c>
      <c r="AT367" s="489">
        <f t="shared" si="1990"/>
        <v>0</v>
      </c>
      <c r="AU367" s="490" t="str">
        <f>IF(_tag_month_day!K363="","",_tag_month_day!K363)</f>
        <v/>
      </c>
      <c r="AV367" s="491" t="str">
        <f>IF(_tag_month_day!L363="","",_tag_month_day!L363/100)</f>
        <v/>
      </c>
      <c r="AW367" s="420">
        <f t="shared" si="1912"/>
        <v>0</v>
      </c>
      <c r="AX367" s="420">
        <f t="shared" si="1991"/>
        <v>0</v>
      </c>
      <c r="AY367" s="420" t="str">
        <f>IF(_tag_month_day!M363="","",_tag_month_day!M363/100)</f>
        <v/>
      </c>
      <c r="AZ367" s="420" t="str">
        <f>IF(_tag_month_day!N363="","",_tag_month_day!N363/100)</f>
        <v/>
      </c>
      <c r="BA367" s="420" t="str">
        <f>IF(_tag_month_day!O363="","",_tag_month_day!O363/100)</f>
        <v/>
      </c>
      <c r="BB367" s="496" t="str">
        <f>IF(_tag_month_day!P363="","",_tag_month_day!P363/100)</f>
        <v/>
      </c>
      <c r="BC367" s="496">
        <f t="shared" si="1992"/>
        <v>0</v>
      </c>
      <c r="BD367" s="496" t="str">
        <f>IF(_tag_month_day!Q363="","",_tag_month_day!Q363/100)</f>
        <v/>
      </c>
      <c r="BE367" s="510" t="str">
        <f>IF(_tag_month_day!R363="","",_tag_month_day!R363/100)</f>
        <v/>
      </c>
      <c r="BF367" s="413" t="str">
        <f>IF(_tag_month_day!CC363="","",_tag_month_day!CC363/100)</f>
        <v/>
      </c>
      <c r="BG367" s="511" t="e">
        <f t="shared" si="1941"/>
        <v>#VALUE!</v>
      </c>
      <c r="BH367" s="198">
        <f t="shared" si="1942"/>
        <v>0</v>
      </c>
      <c r="BI367" s="512" t="e">
        <f>IF(CX367=0,BI366,(DK367*查询!$R$5+DL367*查询!$Q$5+DM367*查询!$N$5+DN367*查询!$O$5+DO367*查询!$P$5)*AF367/CX367)</f>
        <v>#VALUE!</v>
      </c>
      <c r="BJ367" s="512" t="e">
        <f>IF(CX367=0,BJ366,(DP367*查询!$S$5+DQ367*查询!$T$5+DR367*查询!$U$5)*AF367/CX367)</f>
        <v>#VALUE!</v>
      </c>
      <c r="BK367" s="512">
        <f t="shared" si="1993"/>
        <v>1</v>
      </c>
      <c r="BL367" s="513" t="str">
        <f>IF(_cfyc_month_day!A363="","",_cfyc_month_day!A363)</f>
        <v/>
      </c>
      <c r="BM367" s="513" t="str">
        <f>IF(_cfyc_month_day!B363="","",_cfyc_month_day!B363)</f>
        <v/>
      </c>
      <c r="BN367" s="513" t="str">
        <f>IF(_cfyc_month_day!C363="","",_cfyc_month_day!C363)</f>
        <v/>
      </c>
      <c r="BO367" s="522" t="str">
        <f>IF(_cfyc_month_day!D363="","",_cfyc_month_day!D363)</f>
        <v/>
      </c>
      <c r="BP367" s="522" t="str">
        <f>IF(_cfyc_month_day!E363="","",_cfyc_month_day!E363)</f>
        <v/>
      </c>
      <c r="BQ367" s="522" t="str">
        <f>IF(_cfyc_month_day!F363="","",_cfyc_month_day!F363)</f>
        <v/>
      </c>
      <c r="BR367" s="513" t="str">
        <f>IF(_tag_month_day!T363="","",_tag_month_day!T363)</f>
        <v/>
      </c>
      <c r="BS367" s="513" t="str">
        <f>IF(_tag_month_day!U363="","",_tag_month_day!U363)</f>
        <v/>
      </c>
      <c r="BT367" s="523" t="str">
        <f t="shared" si="1994"/>
        <v/>
      </c>
      <c r="BU367" s="223" t="str">
        <f>IF(_tag_month_day!V363="","",_tag_month_day!V363)</f>
        <v/>
      </c>
      <c r="BV367" s="206" t="str">
        <f>IF(_tag_month_day!W363="","",_tag_month_day!W363)</f>
        <v/>
      </c>
      <c r="BW367" s="540" t="str">
        <f>IF(_tag_month_day!X363="","",_tag_month_day!X363)</f>
        <v/>
      </c>
      <c r="BX367" s="540" t="str">
        <f>IF(_tag_month_day!Y363="","",_tag_month_day!Y363)</f>
        <v/>
      </c>
      <c r="BY367" s="541">
        <f ca="1" t="shared" si="1995"/>
        <v>43632.1666666658</v>
      </c>
      <c r="BZ367" s="542"/>
      <c r="CA367" s="543" t="str">
        <f>IF(_jhy2_month_day!A363="","",_jhy2_month_day!A363)</f>
        <v/>
      </c>
      <c r="CB367" s="464" t="str">
        <f>IF(_jhy2_month_day!B363="","",_jhy2_month_day!B363)</f>
        <v/>
      </c>
      <c r="CC367" s="464" t="str">
        <f>IF(_jhy2_month_day!C363="","",_jhy2_month_day!C363)</f>
        <v/>
      </c>
      <c r="CD367" s="464" t="str">
        <f>IF(_jhy2_month_day!D363="","",_jhy2_month_day!D363)</f>
        <v/>
      </c>
      <c r="CE367" s="464" t="str">
        <f>IF(_jhy2_month_day!E363="","",_jhy2_month_day!E363)</f>
        <v/>
      </c>
      <c r="CF367" s="464" t="str">
        <f>IF(_jhy2_month_day!F363="","",_jhy2_month_day!F363)</f>
        <v/>
      </c>
      <c r="CG367" s="464" t="str">
        <f>IF(_jhy2_month_day!G363="","",_jhy2_month_day!G363)</f>
        <v/>
      </c>
      <c r="CH367" s="464" t="str">
        <f>IF(_jhy2_month_day!H363="","",_jhy2_month_day!H363)</f>
        <v/>
      </c>
      <c r="CI367" s="464" t="str">
        <f>IF(_jhy2_month_day!I363="","",_jhy2_month_day!I363)</f>
        <v/>
      </c>
      <c r="CJ367" s="464" t="str">
        <f>IF(_jhy2_month_day!J363="","",_jhy2_month_day!J363)</f>
        <v/>
      </c>
      <c r="CK367" s="464" t="str">
        <f>IF(_jhy2_month_day!K363="","",_jhy2_month_day!K363)</f>
        <v/>
      </c>
      <c r="CL367" s="562" t="str">
        <f>IF(_jhy2_month_day!L363="","",_jhy2_month_day!L363)</f>
        <v/>
      </c>
      <c r="CM367" s="562" t="str">
        <f>IF(_jhy2_month_day!M363="","",_jhy2_month_day!M363)</f>
        <v/>
      </c>
      <c r="CN367" s="562" t="str">
        <f>IF(_jhy2_month_day!N363="","",_jhy2_month_day!N363)</f>
        <v/>
      </c>
      <c r="CO367" s="562" t="str">
        <f>IF(_jhy2_month_day!O363="","",_jhy2_month_day!O363)</f>
        <v/>
      </c>
      <c r="CP367" s="562" t="str">
        <f>IF(_jhy2_month_day!P363="","",_jhy2_month_day!P363)</f>
        <v/>
      </c>
      <c r="CQ367" s="562" t="str">
        <f>IF(_jhy2_month_day!Q363="","",_jhy2_month_day!Q363)</f>
        <v/>
      </c>
      <c r="CR367" s="563" t="str">
        <f>IF(_jhy2_month_day!R363="","",_jhy2_month_day!R363)</f>
        <v/>
      </c>
      <c r="CS367" s="576" t="str">
        <f>IF(_jhy2_month_day!S363="","",_jhy2_month_day!S363)</f>
        <v/>
      </c>
      <c r="CT367" s="562" t="str">
        <f>IF(_jhy2_month_day!T363="","",_jhy2_month_day!T363)</f>
        <v/>
      </c>
      <c r="CU367" s="577" t="e">
        <f t="shared" si="1943"/>
        <v>#VALUE!</v>
      </c>
      <c r="CV367" s="198" t="e">
        <f t="shared" si="1944"/>
        <v>#VALUE!</v>
      </c>
      <c r="CW367" s="192" t="e">
        <f t="shared" si="1945"/>
        <v>#VALUE!</v>
      </c>
      <c r="CX367" s="192" t="e">
        <f t="shared" si="1946"/>
        <v>#VALUE!</v>
      </c>
      <c r="CY367" s="202" t="e">
        <f t="shared" si="1947"/>
        <v>#VALUE!</v>
      </c>
      <c r="CZ367" s="192" t="e">
        <f t="shared" ref="CZ367:DI367" si="2214">$AJ367*EF367</f>
        <v>#VALUE!</v>
      </c>
      <c r="DA367" s="192" t="e">
        <f t="shared" si="2214"/>
        <v>#VALUE!</v>
      </c>
      <c r="DB367" s="192" t="e">
        <f t="shared" si="2214"/>
        <v>#VALUE!</v>
      </c>
      <c r="DC367" s="192" t="e">
        <f t="shared" si="2214"/>
        <v>#VALUE!</v>
      </c>
      <c r="DD367" s="192" t="e">
        <f t="shared" si="2214"/>
        <v>#VALUE!</v>
      </c>
      <c r="DE367" s="192" t="e">
        <f t="shared" si="2214"/>
        <v>#VALUE!</v>
      </c>
      <c r="DF367" s="192" t="e">
        <f t="shared" si="2214"/>
        <v>#VALUE!</v>
      </c>
      <c r="DG367" s="192" t="e">
        <f t="shared" si="2214"/>
        <v>#VALUE!</v>
      </c>
      <c r="DH367" s="192" t="e">
        <f t="shared" si="2214"/>
        <v>#VALUE!</v>
      </c>
      <c r="DI367" s="192" t="e">
        <f t="shared" si="2214"/>
        <v>#VALUE!</v>
      </c>
      <c r="DJ367" s="192" t="e">
        <f t="shared" si="1949"/>
        <v>#VALUE!</v>
      </c>
      <c r="DK367" s="192" t="e">
        <f t="shared" si="1950"/>
        <v>#VALUE!</v>
      </c>
      <c r="DL367" s="192" t="e">
        <f t="shared" si="1951"/>
        <v>#VALUE!</v>
      </c>
      <c r="DM367" s="192" t="e">
        <f t="shared" si="1952"/>
        <v>#VALUE!</v>
      </c>
      <c r="DN367" s="192" t="e">
        <f t="shared" si="1953"/>
        <v>#VALUE!</v>
      </c>
      <c r="DO367" s="192" t="e">
        <f t="shared" si="1954"/>
        <v>#VALUE!</v>
      </c>
      <c r="DP367" s="192" t="e">
        <f t="shared" si="1955"/>
        <v>#VALUE!</v>
      </c>
      <c r="DQ367" s="192" t="e">
        <f t="shared" si="1956"/>
        <v>#VALUE!</v>
      </c>
      <c r="DR367" s="192" t="e">
        <f t="shared" si="1957"/>
        <v>#VALUE!</v>
      </c>
      <c r="DS367" s="192" t="e">
        <f t="shared" si="1958"/>
        <v>#VALUE!</v>
      </c>
      <c r="DT367" s="192" t="e">
        <f t="shared" si="1959"/>
        <v>#VALUE!</v>
      </c>
      <c r="DU367" s="192" t="e">
        <f t="shared" si="1960"/>
        <v>#VALUE!</v>
      </c>
      <c r="DV367" s="198" t="e">
        <f t="shared" si="1961"/>
        <v>#VALUE!</v>
      </c>
      <c r="DW367" s="198" t="e">
        <f t="shared" si="1962"/>
        <v>#DIV/0!</v>
      </c>
      <c r="DX367" s="198" t="e">
        <f t="shared" si="1963"/>
        <v>#DIV/0!</v>
      </c>
      <c r="DY367" s="198" t="e">
        <f t="shared" si="1964"/>
        <v>#VALUE!</v>
      </c>
      <c r="DZ367" s="198" t="e">
        <f t="shared" si="1965"/>
        <v>#VALUE!</v>
      </c>
      <c r="EA367" s="198" t="e">
        <f t="shared" si="1966"/>
        <v>#VALUE!</v>
      </c>
      <c r="EB367" s="198" t="e">
        <f t="shared" si="1967"/>
        <v>#VALUE!</v>
      </c>
      <c r="EC367" s="198" t="e">
        <f t="shared" si="1968"/>
        <v>#DIV/0!</v>
      </c>
      <c r="ED367" s="198" t="e">
        <f t="shared" si="1969"/>
        <v>#VALUE!</v>
      </c>
      <c r="EE367" s="198" t="e">
        <f t="shared" si="1970"/>
        <v>#VALUE!</v>
      </c>
      <c r="EF367" s="198" t="e">
        <f t="shared" ref="EF367:EO367" si="2215">DV367/SUM($DV367:$EE367)</f>
        <v>#VALUE!</v>
      </c>
      <c r="EG367" s="198" t="e">
        <f t="shared" si="2215"/>
        <v>#DIV/0!</v>
      </c>
      <c r="EH367" s="198" t="e">
        <f t="shared" si="2215"/>
        <v>#DIV/0!</v>
      </c>
      <c r="EI367" s="198" t="e">
        <f t="shared" si="2215"/>
        <v>#VALUE!</v>
      </c>
      <c r="EJ367" s="198" t="e">
        <f t="shared" si="2215"/>
        <v>#VALUE!</v>
      </c>
      <c r="EK367" s="198" t="e">
        <f t="shared" si="2215"/>
        <v>#VALUE!</v>
      </c>
      <c r="EL367" s="198" t="e">
        <f t="shared" si="2215"/>
        <v>#VALUE!</v>
      </c>
      <c r="EM367" s="198" t="e">
        <f t="shared" si="2215"/>
        <v>#DIV/0!</v>
      </c>
      <c r="EN367" s="198" t="e">
        <f t="shared" si="2215"/>
        <v>#VALUE!</v>
      </c>
      <c r="EO367" s="198" t="e">
        <f t="shared" si="2215"/>
        <v>#VALUE!</v>
      </c>
      <c r="EP367" s="511">
        <f t="shared" ref="EP367:EW367" si="2216">EP366</f>
        <v>0.08</v>
      </c>
      <c r="EQ367" s="511">
        <f t="shared" si="2216"/>
        <v>0.015</v>
      </c>
      <c r="ER367" s="511">
        <f t="shared" si="2216"/>
        <v>0.015</v>
      </c>
      <c r="ES367" s="511">
        <f t="shared" si="2216"/>
        <v>0.015</v>
      </c>
      <c r="ET367" s="511">
        <f t="shared" si="2216"/>
        <v>0.015</v>
      </c>
      <c r="EU367" s="511">
        <f t="shared" si="2216"/>
        <v>0.09</v>
      </c>
      <c r="EV367" s="511">
        <f t="shared" si="2216"/>
        <v>0.09</v>
      </c>
      <c r="EW367" s="511">
        <f t="shared" si="2216"/>
        <v>0.09</v>
      </c>
      <c r="EX367" s="420" t="str">
        <f>IF(_tag_month_day!AS363="","",_tag_month_day!AS363/100)</f>
        <v/>
      </c>
      <c r="EY367" s="420" t="str">
        <f>IF(_tag_month_day!AT363="","",_tag_month_day!AT363/100)</f>
        <v/>
      </c>
      <c r="EZ367" s="420" t="str">
        <f>IF(_tag_month_day!AU363="","",_tag_month_day!AU363/100)</f>
        <v/>
      </c>
      <c r="FA367" s="420" t="str">
        <f>IF(_tag_month_day!AV363="","",_tag_month_day!AV363/100)</f>
        <v/>
      </c>
      <c r="FB367" s="420" t="str">
        <f>IF(_tag_month_day!AW363="","",_tag_month_day!AW363/100)</f>
        <v/>
      </c>
      <c r="FC367" s="420" t="str">
        <f>IF(_tag_month_day!AX363="","",_tag_month_day!AX363/100)</f>
        <v/>
      </c>
      <c r="FD367" s="510">
        <f t="shared" si="1999"/>
        <v>0.33</v>
      </c>
      <c r="FE367" s="510">
        <f t="shared" si="2000"/>
        <v>0.19</v>
      </c>
      <c r="FF367" s="510">
        <f t="shared" si="2001"/>
        <v>0.003</v>
      </c>
      <c r="FG367" s="510">
        <f t="shared" si="2002"/>
        <v>0</v>
      </c>
      <c r="FH367" s="603">
        <f t="shared" si="2003"/>
        <v>0.0001</v>
      </c>
      <c r="FI367" s="510">
        <f t="shared" ref="FI367:FR367" si="2217">FI366</f>
        <v>0.41</v>
      </c>
      <c r="FJ367" s="510">
        <f t="shared" si="2217"/>
        <v>0.11</v>
      </c>
      <c r="FK367" s="510">
        <f t="shared" si="2217"/>
        <v>0.015</v>
      </c>
      <c r="FL367" s="510">
        <f t="shared" si="2217"/>
        <v>0</v>
      </c>
      <c r="FM367" s="603">
        <f t="shared" si="2217"/>
        <v>0.0001</v>
      </c>
      <c r="FN367" s="510" t="str">
        <f>IF(_tag_month_day!AY363="","",_tag_month_day!AY363/100)</f>
        <v/>
      </c>
      <c r="FO367" s="510" t="str">
        <f>IF(_tag_month_day!AZ363="","",_tag_month_day!AZ363/100)</f>
        <v/>
      </c>
      <c r="FP367" s="510" t="str">
        <f>IF(_tag_month_day!BA363="","",_tag_month_day!BA363/100)</f>
        <v/>
      </c>
      <c r="FQ367" s="510" t="str">
        <f>IF(_tag_month_day!BB363="","",_tag_month_day!BB363/100)</f>
        <v/>
      </c>
      <c r="FR367" s="603" t="str">
        <f>IF(_tag_month_day!BC363="","",_tag_month_day!BC363/100)</f>
        <v/>
      </c>
      <c r="FS367" s="510" t="str">
        <f>IF(_tag_month_day!BD363="","",_tag_month_day!BD363/100)</f>
        <v/>
      </c>
      <c r="FT367" s="510" t="str">
        <f>IF(_tag_month_day!BE363="","",_tag_month_day!BE363/100)</f>
        <v/>
      </c>
      <c r="FU367" s="510" t="str">
        <f>IF(_tag_month_day!BF363="","",_tag_month_day!BF363/100)</f>
        <v/>
      </c>
      <c r="FV367" s="510" t="str">
        <f>IF(_tag_month_day!BG363="","",_tag_month_day!BG363/100)</f>
        <v/>
      </c>
      <c r="FW367" s="603" t="str">
        <f>IF(_tag_month_day!BH363="","",_tag_month_day!BH363/100)</f>
        <v/>
      </c>
      <c r="FX367" s="510" t="str">
        <f>IF(_tag_month_day!BI363="","",_tag_month_day!BI363/100)</f>
        <v/>
      </c>
      <c r="FY367" s="510" t="str">
        <f>IF(_tag_month_day!BJ363="","",_tag_month_day!BJ363/100)</f>
        <v/>
      </c>
      <c r="FZ367" s="605" t="str">
        <f>IF(_tag_month_day!BK363="","",_tag_month_day!BK363/100)</f>
        <v/>
      </c>
      <c r="GA367" s="510" t="str">
        <f>IF(_tag_month_day!BL363="","",_tag_month_day!BL363/100)</f>
        <v/>
      </c>
      <c r="GB367" s="603" t="str">
        <f>IF(_tag_month_day!BM363="","",_tag_month_day!BM363/100)</f>
        <v/>
      </c>
      <c r="GC367" s="420" t="str">
        <f>IF(_tag_month_day!BN363="","",_tag_month_day!BN363/100)</f>
        <v/>
      </c>
      <c r="GD367" s="420" t="str">
        <f>IF(_tag_month_day!BO363="","",_tag_month_day!BO363/100)</f>
        <v/>
      </c>
      <c r="GE367" s="420" t="str">
        <f>IF(_tag_month_day!BP363="","",_tag_month_day!BP363/100)</f>
        <v/>
      </c>
      <c r="GF367" s="420" t="str">
        <f>IF(_tag_month_day!BQ363="","",_tag_month_day!BQ363/100)</f>
        <v/>
      </c>
      <c r="GG367" s="420" t="str">
        <f>IF(_tag_month_day!BR363="","",_tag_month_day!BR363/100)</f>
        <v/>
      </c>
      <c r="GH367" s="420" t="str">
        <f>IF(_tag_month_day!BS363="","",_tag_month_day!BS363/100)</f>
        <v/>
      </c>
      <c r="GI367" s="603" t="str">
        <f>IF(_tag_month_day!BT363="","",_tag_month_day!BT363/100)</f>
        <v/>
      </c>
      <c r="GJ367" s="612" t="str">
        <f>IF(_tag_month_day!BU363="","",_tag_month_day!BU363/100)</f>
        <v/>
      </c>
      <c r="GK367" s="620" t="str">
        <f>IF(_tag_month_day!BV363="",IF(_rlcf_month_day!A$2="","",_rlcf_month_day!A$2/100),_tag_month_day!BV363/100)</f>
        <v/>
      </c>
      <c r="GL367" s="620" t="str">
        <f>IF(_tag_month_day!BW363="",IF(_rlcf_month_day!B$2="","",_rlcf_month_day!B$2/100),_tag_month_day!BW363/100)</f>
        <v/>
      </c>
      <c r="GM367" s="621" t="str">
        <f>IF(_tag_month_day!BX363="",IF(_rlcf_month_day!C$2="","",_rlcf_month_day!C$2/100),_tag_month_day!BX363/100)</f>
        <v/>
      </c>
      <c r="GN367" s="620" t="str">
        <f>IF(_tag_month_day!BV363="",IF(_rlcf_month_day!A$2="","",_rlcf_month_day!A$2/100),_tag_month_day!BV363/100)</f>
        <v/>
      </c>
      <c r="GO367" s="620" t="str">
        <f>IF(_tag_month_day!BW363="",IF(_rlcf_month_day!B$2="","",_rlcf_month_day!B$2/100),_tag_month_day!BW363/100)</f>
        <v/>
      </c>
      <c r="GP367" s="620" t="str">
        <f>IF(_tag_month_day!CD363="",IF(_rlcf_month_day!E$2="","",_rlcf_month_day!E$2/100),_tag_month_day!CD363/100)</f>
        <v/>
      </c>
      <c r="GQ367" s="620" t="str">
        <f>IF(_tag_month_day!CE363="",IF(_rlcf_month_day!F$2="","",_rlcf_month_day!F$2/100),_tag_month_day!CE363/100)</f>
        <v/>
      </c>
      <c r="GR367" s="621" t="str">
        <f>IF(_tag_month_day!CF363="",IF(_rlcf_month_day!G$2="","",_rlcf_month_day!G$2/100),_tag_month_day!CF363/100)</f>
        <v/>
      </c>
      <c r="GS367" s="626">
        <f t="shared" ref="GS367:HH367" si="2218">GS366</f>
        <v>0.953</v>
      </c>
      <c r="GT367" s="626">
        <f t="shared" si="2218"/>
        <v>0.55</v>
      </c>
      <c r="GU367" s="626">
        <f t="shared" si="2218"/>
        <v>0.55</v>
      </c>
      <c r="GV367" s="626">
        <f t="shared" si="2218"/>
        <v>0.55</v>
      </c>
      <c r="GW367" s="626">
        <f t="shared" si="2218"/>
        <v>0.5</v>
      </c>
      <c r="GX367" s="626">
        <f t="shared" si="2218"/>
        <v>0.935</v>
      </c>
      <c r="GY367" s="626">
        <f t="shared" si="2218"/>
        <v>0.15</v>
      </c>
      <c r="GZ367" s="626">
        <f t="shared" si="2218"/>
        <v>1</v>
      </c>
      <c r="HA367" s="632">
        <f t="shared" si="2218"/>
        <v>0.047</v>
      </c>
      <c r="HB367" s="632">
        <f t="shared" si="2218"/>
        <v>0.45</v>
      </c>
      <c r="HC367" s="632">
        <f t="shared" si="2218"/>
        <v>0.45</v>
      </c>
      <c r="HD367" s="632">
        <f t="shared" si="2218"/>
        <v>0.45</v>
      </c>
      <c r="HE367" s="632">
        <f t="shared" si="2218"/>
        <v>0.5</v>
      </c>
      <c r="HF367" s="632">
        <f t="shared" si="2218"/>
        <v>0.065</v>
      </c>
      <c r="HG367" s="632">
        <f t="shared" si="2218"/>
        <v>0.85</v>
      </c>
      <c r="HH367" s="632">
        <f t="shared" si="2218"/>
        <v>0</v>
      </c>
      <c r="HI367" s="68">
        <f t="shared" si="1975"/>
        <v>0</v>
      </c>
      <c r="HJ367" s="68" t="e">
        <f t="shared" si="2006"/>
        <v>#VALUE!</v>
      </c>
      <c r="HK367" s="202">
        <f t="shared" si="2007"/>
        <v>0.85</v>
      </c>
      <c r="HL367" s="464">
        <f t="shared" si="2008"/>
        <v>550000</v>
      </c>
      <c r="HM367" s="464">
        <f t="shared" si="2009"/>
        <v>480000</v>
      </c>
      <c r="HN367" s="192" t="e">
        <f t="shared" si="1976"/>
        <v>#VALUE!</v>
      </c>
      <c r="HO367" s="192" t="e">
        <f>HN367*HK367*$HO$2/HL367*1000000</f>
        <v>#VALUE!</v>
      </c>
      <c r="HP367" s="192" t="e">
        <f>HN367*HK367*$HP$2/HM367*1000000</f>
        <v>#VALUE!</v>
      </c>
    </row>
    <row r="368" customFormat="1" spans="1:224">
      <c r="A368" s="381">
        <v>363</v>
      </c>
      <c r="B368" s="54">
        <f ca="1" t="shared" si="2010"/>
        <v>43632</v>
      </c>
      <c r="C368" s="57">
        <f t="shared" si="2011"/>
        <v>0.0416666666666667</v>
      </c>
      <c r="D368" s="68" t="str">
        <f ca="1" t="shared" si="1977"/>
        <v>夜班</v>
      </c>
      <c r="E368" s="68" t="str">
        <f ca="1" t="shared" si="1978"/>
        <v>乙</v>
      </c>
      <c r="F368" s="68">
        <f ca="1">SUMPRODUCT((成本日报!$A$3:$A$95=计划!B368)*(成本日报!$B$3:$B$95=计划!$D368),成本日报!$C$3:$C$95)</f>
        <v>2</v>
      </c>
      <c r="G368" s="382">
        <f ca="1" t="shared" si="2012"/>
        <v>43632.0833333325</v>
      </c>
      <c r="H368" s="382">
        <f ca="1" t="shared" si="1979"/>
        <v>43632.0902777769</v>
      </c>
      <c r="I368" s="382">
        <f ca="1" t="shared" si="1980"/>
        <v>43632.0958333325</v>
      </c>
      <c r="J368" s="382">
        <f ca="1" t="shared" si="1981"/>
        <v>43632.1249999991</v>
      </c>
      <c r="K368" s="382">
        <f ca="1" t="shared" si="1982"/>
        <v>43632.1874999991</v>
      </c>
      <c r="L368" s="382">
        <f ca="1" t="shared" si="1983"/>
        <v>43632.2083333325</v>
      </c>
      <c r="M368" s="398" t="str">
        <f>IF(_tag_month_day!A364="","",_tag_month_day!A364)</f>
        <v/>
      </c>
      <c r="N368" s="398" t="str">
        <f>IF(_tag_month_day!B364="","",_tag_month_day!B364)</f>
        <v/>
      </c>
      <c r="O368" s="399" t="e">
        <f t="shared" si="1984"/>
        <v>#VALUE!</v>
      </c>
      <c r="P368" s="398" t="str">
        <f>IF(_tag_month_day!C364="","",_tag_month_day!C364)</f>
        <v/>
      </c>
      <c r="Q368" s="398" t="str">
        <f>IF(_tag_month_day!D364="","",_tag_month_day!D364)</f>
        <v/>
      </c>
      <c r="R368" s="416">
        <f>IF(_tag_month_day!CB364="",R367,_tag_month_day!CB364/100)</f>
        <v>0.07</v>
      </c>
      <c r="S368" s="417" t="str">
        <f>IF(_tag_month_day!E364="","",_tag_month_day!E364)</f>
        <v/>
      </c>
      <c r="T368" s="417" t="str">
        <f>IF(_tag_month_day!F364="","",_tag_month_day!F364)</f>
        <v/>
      </c>
      <c r="U368" s="418" t="e">
        <f t="shared" si="1938"/>
        <v>#VALUE!</v>
      </c>
      <c r="V368" s="53" t="e">
        <f t="shared" si="1939"/>
        <v>#VALUE!</v>
      </c>
      <c r="W368" s="419" t="str">
        <f>IF(_jhy_month_day!A364="","",_jhy_month_day!A364)</f>
        <v/>
      </c>
      <c r="X368" s="420" t="str">
        <f>IF(_jhy_month_day!B364="","",_jhy_month_day!B364/100)</f>
        <v/>
      </c>
      <c r="Y368" s="420" t="str">
        <f>IF(_jhy_month_day!C364="","",_jhy_month_day!C364/100)</f>
        <v/>
      </c>
      <c r="Z368" s="439">
        <f t="shared" si="2028"/>
        <v>91</v>
      </c>
      <c r="AA368" s="440" t="str">
        <f>IF(_tag_month_day!G364="","",_tag_month_day!G364/100)</f>
        <v/>
      </c>
      <c r="AB368" s="440" t="str">
        <f>IF(_tag_month_day!H364="","",_tag_month_day!H364/100)</f>
        <v/>
      </c>
      <c r="AC368" s="193">
        <f t="shared" si="1985"/>
        <v>1.59963432013121</v>
      </c>
      <c r="AD368" s="441" t="str">
        <f t="shared" si="1986"/>
        <v/>
      </c>
      <c r="AE368" s="442" t="str">
        <f t="shared" si="1987"/>
        <v/>
      </c>
      <c r="AF368" s="443">
        <v>1</v>
      </c>
      <c r="AG368" s="68" t="str">
        <f>IF(_duihao_month_day!A364="","",_duihao_month_day!A364)</f>
        <v/>
      </c>
      <c r="AH368" s="463">
        <f>IF(_gyk_month_day!B364="",AH367,_gyk_month_day!B364)</f>
        <v>820</v>
      </c>
      <c r="AI368" s="464"/>
      <c r="AJ368" s="68" t="str">
        <f>IF(_tag_month_day!I364="","",_tag_month_day!I364)</f>
        <v/>
      </c>
      <c r="AK368" s="465" t="str">
        <f>IF(_tzyy_month_day!A364="","",_tzyy_month_day!A364)</f>
        <v/>
      </c>
      <c r="AL368" s="465" t="str">
        <f>IF(_tzyy_month_day!B364="","",_tzyy_month_day!B364)</f>
        <v/>
      </c>
      <c r="AM368" s="465" t="str">
        <f>IF(_tzyy_month_day!C364="","",_tzyy_month_day!C364)</f>
        <v/>
      </c>
      <c r="AN368" s="466" t="str">
        <f>IF(_tag_month_day!CG364="","",_tag_month_day!CG364)</f>
        <v/>
      </c>
      <c r="AO368" s="466" t="str">
        <f>IF(_tag_month_day!CH364="","",_tag_month_day!CH364)</f>
        <v/>
      </c>
      <c r="AP368" s="486" t="e">
        <f t="shared" si="1988"/>
        <v>#VALUE!</v>
      </c>
      <c r="AQ368" s="487" t="str">
        <f>IF(_tag_month_day!J364="","",_tag_month_day!J364/100)</f>
        <v/>
      </c>
      <c r="AR368" s="488">
        <f t="shared" si="1989"/>
        <v>1.3</v>
      </c>
      <c r="AS368" s="489" t="e">
        <f t="shared" si="1940"/>
        <v>#VALUE!</v>
      </c>
      <c r="AT368" s="489">
        <f t="shared" si="1990"/>
        <v>0</v>
      </c>
      <c r="AU368" s="490" t="str">
        <f>IF(_tag_month_day!K364="","",_tag_month_day!K364)</f>
        <v/>
      </c>
      <c r="AV368" s="491" t="str">
        <f>IF(_tag_month_day!L364="","",_tag_month_day!L364/100)</f>
        <v/>
      </c>
      <c r="AW368" s="420">
        <f t="shared" si="1912"/>
        <v>0</v>
      </c>
      <c r="AX368" s="420">
        <f t="shared" si="1991"/>
        <v>0</v>
      </c>
      <c r="AY368" s="420" t="str">
        <f>IF(_tag_month_day!M364="","",_tag_month_day!M364/100)</f>
        <v/>
      </c>
      <c r="AZ368" s="420" t="str">
        <f>IF(_tag_month_day!N364="","",_tag_month_day!N364/100)</f>
        <v/>
      </c>
      <c r="BA368" s="420" t="str">
        <f>IF(_tag_month_day!O364="","",_tag_month_day!O364/100)</f>
        <v/>
      </c>
      <c r="BB368" s="496" t="str">
        <f>IF(_tag_month_day!P364="","",_tag_month_day!P364/100)</f>
        <v/>
      </c>
      <c r="BC368" s="496">
        <f t="shared" si="1992"/>
        <v>0</v>
      </c>
      <c r="BD368" s="496" t="str">
        <f>IF(_tag_month_day!Q364="","",_tag_month_day!Q364/100)</f>
        <v/>
      </c>
      <c r="BE368" s="510" t="str">
        <f>IF(_tag_month_day!R364="","",_tag_month_day!R364/100)</f>
        <v/>
      </c>
      <c r="BF368" s="413" t="str">
        <f>IF(_tag_month_day!CC364="","",_tag_month_day!CC364/100)</f>
        <v/>
      </c>
      <c r="BG368" s="511" t="e">
        <f t="shared" si="1941"/>
        <v>#VALUE!</v>
      </c>
      <c r="BH368" s="198">
        <f t="shared" si="1942"/>
        <v>0</v>
      </c>
      <c r="BI368" s="512" t="e">
        <f>IF(CX368=0,BI367,(DK368*查询!$R$5+DL368*查询!$Q$5+DM368*查询!$N$5+DN368*查询!$O$5+DO368*查询!$P$5)*AF368/CX368)</f>
        <v>#VALUE!</v>
      </c>
      <c r="BJ368" s="512" t="e">
        <f>IF(CX368=0,BJ367,(DP368*查询!$S$5+DQ368*查询!$T$5+DR368*查询!$U$5)*AF368/CX368)</f>
        <v>#VALUE!</v>
      </c>
      <c r="BK368" s="512">
        <f t="shared" si="1993"/>
        <v>1</v>
      </c>
      <c r="BL368" s="513" t="str">
        <f>IF(_cfyc_month_day!A364="","",_cfyc_month_day!A364)</f>
        <v/>
      </c>
      <c r="BM368" s="513" t="str">
        <f>IF(_cfyc_month_day!B364="","",_cfyc_month_day!B364)</f>
        <v/>
      </c>
      <c r="BN368" s="513" t="str">
        <f>IF(_cfyc_month_day!C364="","",_cfyc_month_day!C364)</f>
        <v/>
      </c>
      <c r="BO368" s="522" t="str">
        <f>IF(_cfyc_month_day!D364="","",_cfyc_month_day!D364)</f>
        <v/>
      </c>
      <c r="BP368" s="522" t="str">
        <f>IF(_cfyc_month_day!E364="","",_cfyc_month_day!E364)</f>
        <v/>
      </c>
      <c r="BQ368" s="522" t="str">
        <f>IF(_cfyc_month_day!F364="","",_cfyc_month_day!F364)</f>
        <v/>
      </c>
      <c r="BR368" s="513" t="str">
        <f>IF(_tag_month_day!T364="","",_tag_month_day!T364)</f>
        <v/>
      </c>
      <c r="BS368" s="513" t="str">
        <f>IF(_tag_month_day!U364="","",_tag_month_day!U364)</f>
        <v/>
      </c>
      <c r="BT368" s="523" t="str">
        <f t="shared" si="1994"/>
        <v/>
      </c>
      <c r="BU368" s="223" t="str">
        <f>IF(_tag_month_day!V364="","",_tag_month_day!V364)</f>
        <v/>
      </c>
      <c r="BV368" s="206" t="str">
        <f>IF(_tag_month_day!W364="","",_tag_month_day!W364)</f>
        <v/>
      </c>
      <c r="BW368" s="540" t="str">
        <f>IF(_tag_month_day!X364="","",_tag_month_day!X364)</f>
        <v/>
      </c>
      <c r="BX368" s="540" t="str">
        <f>IF(_tag_month_day!Y364="","",_tag_month_day!Y364)</f>
        <v/>
      </c>
      <c r="BY368" s="541">
        <f ca="1" t="shared" si="1995"/>
        <v>43632.2083333325</v>
      </c>
      <c r="BZ368" s="542"/>
      <c r="CA368" s="543" t="str">
        <f>IF(_jhy2_month_day!A364="","",_jhy2_month_day!A364)</f>
        <v/>
      </c>
      <c r="CB368" s="464" t="str">
        <f>IF(_jhy2_month_day!B364="","",_jhy2_month_day!B364)</f>
        <v/>
      </c>
      <c r="CC368" s="464" t="str">
        <f>IF(_jhy2_month_day!C364="","",_jhy2_month_day!C364)</f>
        <v/>
      </c>
      <c r="CD368" s="464" t="str">
        <f>IF(_jhy2_month_day!D364="","",_jhy2_month_day!D364)</f>
        <v/>
      </c>
      <c r="CE368" s="464" t="str">
        <f>IF(_jhy2_month_day!E364="","",_jhy2_month_day!E364)</f>
        <v/>
      </c>
      <c r="CF368" s="464" t="str">
        <f>IF(_jhy2_month_day!F364="","",_jhy2_month_day!F364)</f>
        <v/>
      </c>
      <c r="CG368" s="464" t="str">
        <f>IF(_jhy2_month_day!G364="","",_jhy2_month_day!G364)</f>
        <v/>
      </c>
      <c r="CH368" s="464" t="str">
        <f>IF(_jhy2_month_day!H364="","",_jhy2_month_day!H364)</f>
        <v/>
      </c>
      <c r="CI368" s="464" t="str">
        <f>IF(_jhy2_month_day!I364="","",_jhy2_month_day!I364)</f>
        <v/>
      </c>
      <c r="CJ368" s="464" t="str">
        <f>IF(_jhy2_month_day!J364="","",_jhy2_month_day!J364)</f>
        <v/>
      </c>
      <c r="CK368" s="464" t="str">
        <f>IF(_jhy2_month_day!K364="","",_jhy2_month_day!K364)</f>
        <v/>
      </c>
      <c r="CL368" s="562" t="str">
        <f>IF(_jhy2_month_day!L364="","",_jhy2_month_day!L364)</f>
        <v/>
      </c>
      <c r="CM368" s="562" t="str">
        <f>IF(_jhy2_month_day!M364="","",_jhy2_month_day!M364)</f>
        <v/>
      </c>
      <c r="CN368" s="562" t="str">
        <f>IF(_jhy2_month_day!N364="","",_jhy2_month_day!N364)</f>
        <v/>
      </c>
      <c r="CO368" s="562" t="str">
        <f>IF(_jhy2_month_day!O364="","",_jhy2_month_day!O364)</f>
        <v/>
      </c>
      <c r="CP368" s="562" t="str">
        <f>IF(_jhy2_month_day!P364="","",_jhy2_month_day!P364)</f>
        <v/>
      </c>
      <c r="CQ368" s="562" t="str">
        <f>IF(_jhy2_month_day!Q364="","",_jhy2_month_day!Q364)</f>
        <v/>
      </c>
      <c r="CR368" s="563" t="str">
        <f>IF(_jhy2_month_day!R364="","",_jhy2_month_day!R364)</f>
        <v/>
      </c>
      <c r="CS368" s="576" t="str">
        <f>IF(_jhy2_month_day!S364="","",_jhy2_month_day!S364)</f>
        <v/>
      </c>
      <c r="CT368" s="562" t="str">
        <f>IF(_jhy2_month_day!T364="","",_jhy2_month_day!T364)</f>
        <v/>
      </c>
      <c r="CU368" s="577" t="e">
        <f t="shared" si="1943"/>
        <v>#VALUE!</v>
      </c>
      <c r="CV368" s="198" t="e">
        <f t="shared" si="1944"/>
        <v>#VALUE!</v>
      </c>
      <c r="CW368" s="192" t="e">
        <f t="shared" si="1945"/>
        <v>#VALUE!</v>
      </c>
      <c r="CX368" s="192" t="e">
        <f t="shared" si="1946"/>
        <v>#VALUE!</v>
      </c>
      <c r="CY368" s="202" t="e">
        <f t="shared" si="1947"/>
        <v>#VALUE!</v>
      </c>
      <c r="CZ368" s="192" t="e">
        <f t="shared" ref="CZ368:DI368" si="2219">$AJ368*EF368</f>
        <v>#VALUE!</v>
      </c>
      <c r="DA368" s="192" t="e">
        <f t="shared" si="2219"/>
        <v>#VALUE!</v>
      </c>
      <c r="DB368" s="192" t="e">
        <f t="shared" si="2219"/>
        <v>#VALUE!</v>
      </c>
      <c r="DC368" s="192" t="e">
        <f t="shared" si="2219"/>
        <v>#VALUE!</v>
      </c>
      <c r="DD368" s="192" t="e">
        <f t="shared" si="2219"/>
        <v>#VALUE!</v>
      </c>
      <c r="DE368" s="192" t="e">
        <f t="shared" si="2219"/>
        <v>#VALUE!</v>
      </c>
      <c r="DF368" s="192" t="e">
        <f t="shared" si="2219"/>
        <v>#VALUE!</v>
      </c>
      <c r="DG368" s="192" t="e">
        <f t="shared" si="2219"/>
        <v>#VALUE!</v>
      </c>
      <c r="DH368" s="192" t="e">
        <f t="shared" si="2219"/>
        <v>#VALUE!</v>
      </c>
      <c r="DI368" s="192" t="e">
        <f t="shared" si="2219"/>
        <v>#VALUE!</v>
      </c>
      <c r="DJ368" s="192" t="e">
        <f t="shared" si="1949"/>
        <v>#VALUE!</v>
      </c>
      <c r="DK368" s="192" t="e">
        <f t="shared" si="1950"/>
        <v>#VALUE!</v>
      </c>
      <c r="DL368" s="192" t="e">
        <f t="shared" si="1951"/>
        <v>#VALUE!</v>
      </c>
      <c r="DM368" s="192" t="e">
        <f t="shared" si="1952"/>
        <v>#VALUE!</v>
      </c>
      <c r="DN368" s="192" t="e">
        <f t="shared" si="1953"/>
        <v>#VALUE!</v>
      </c>
      <c r="DO368" s="192" t="e">
        <f t="shared" si="1954"/>
        <v>#VALUE!</v>
      </c>
      <c r="DP368" s="192" t="e">
        <f t="shared" si="1955"/>
        <v>#VALUE!</v>
      </c>
      <c r="DQ368" s="192" t="e">
        <f t="shared" si="1956"/>
        <v>#VALUE!</v>
      </c>
      <c r="DR368" s="192" t="e">
        <f t="shared" si="1957"/>
        <v>#VALUE!</v>
      </c>
      <c r="DS368" s="192" t="e">
        <f t="shared" si="1958"/>
        <v>#VALUE!</v>
      </c>
      <c r="DT368" s="192" t="e">
        <f t="shared" si="1959"/>
        <v>#VALUE!</v>
      </c>
      <c r="DU368" s="192" t="e">
        <f t="shared" si="1960"/>
        <v>#VALUE!</v>
      </c>
      <c r="DV368" s="198" t="e">
        <f t="shared" si="1961"/>
        <v>#VALUE!</v>
      </c>
      <c r="DW368" s="198" t="e">
        <f t="shared" si="1962"/>
        <v>#DIV/0!</v>
      </c>
      <c r="DX368" s="198" t="e">
        <f t="shared" si="1963"/>
        <v>#DIV/0!</v>
      </c>
      <c r="DY368" s="198" t="e">
        <f t="shared" si="1964"/>
        <v>#VALUE!</v>
      </c>
      <c r="DZ368" s="198" t="e">
        <f t="shared" si="1965"/>
        <v>#VALUE!</v>
      </c>
      <c r="EA368" s="198" t="e">
        <f t="shared" si="1966"/>
        <v>#VALUE!</v>
      </c>
      <c r="EB368" s="198" t="e">
        <f t="shared" si="1967"/>
        <v>#VALUE!</v>
      </c>
      <c r="EC368" s="198" t="e">
        <f t="shared" si="1968"/>
        <v>#DIV/0!</v>
      </c>
      <c r="ED368" s="198" t="e">
        <f t="shared" si="1969"/>
        <v>#VALUE!</v>
      </c>
      <c r="EE368" s="198" t="e">
        <f t="shared" si="1970"/>
        <v>#VALUE!</v>
      </c>
      <c r="EF368" s="198" t="e">
        <f t="shared" ref="EF368:EO368" si="2220">DV368/SUM($DV368:$EE368)</f>
        <v>#VALUE!</v>
      </c>
      <c r="EG368" s="198" t="e">
        <f t="shared" si="2220"/>
        <v>#DIV/0!</v>
      </c>
      <c r="EH368" s="198" t="e">
        <f t="shared" si="2220"/>
        <v>#DIV/0!</v>
      </c>
      <c r="EI368" s="198" t="e">
        <f t="shared" si="2220"/>
        <v>#VALUE!</v>
      </c>
      <c r="EJ368" s="198" t="e">
        <f t="shared" si="2220"/>
        <v>#VALUE!</v>
      </c>
      <c r="EK368" s="198" t="e">
        <f t="shared" si="2220"/>
        <v>#VALUE!</v>
      </c>
      <c r="EL368" s="198" t="e">
        <f t="shared" si="2220"/>
        <v>#VALUE!</v>
      </c>
      <c r="EM368" s="198" t="e">
        <f t="shared" si="2220"/>
        <v>#DIV/0!</v>
      </c>
      <c r="EN368" s="198" t="e">
        <f t="shared" si="2220"/>
        <v>#VALUE!</v>
      </c>
      <c r="EO368" s="198" t="e">
        <f t="shared" si="2220"/>
        <v>#VALUE!</v>
      </c>
      <c r="EP368" s="511">
        <f t="shared" ref="EP368:EW368" si="2221">EP367</f>
        <v>0.08</v>
      </c>
      <c r="EQ368" s="511">
        <f t="shared" si="2221"/>
        <v>0.015</v>
      </c>
      <c r="ER368" s="511">
        <f t="shared" si="2221"/>
        <v>0.015</v>
      </c>
      <c r="ES368" s="511">
        <f t="shared" si="2221"/>
        <v>0.015</v>
      </c>
      <c r="ET368" s="511">
        <f t="shared" si="2221"/>
        <v>0.015</v>
      </c>
      <c r="EU368" s="511">
        <f t="shared" si="2221"/>
        <v>0.09</v>
      </c>
      <c r="EV368" s="511">
        <f t="shared" si="2221"/>
        <v>0.09</v>
      </c>
      <c r="EW368" s="511">
        <f t="shared" si="2221"/>
        <v>0.09</v>
      </c>
      <c r="EX368" s="420" t="str">
        <f>IF(_tag_month_day!AS364="","",_tag_month_day!AS364/100)</f>
        <v/>
      </c>
      <c r="EY368" s="420" t="str">
        <f>IF(_tag_month_day!AT364="","",_tag_month_day!AT364/100)</f>
        <v/>
      </c>
      <c r="EZ368" s="420" t="str">
        <f>IF(_tag_month_day!AU364="","",_tag_month_day!AU364/100)</f>
        <v/>
      </c>
      <c r="FA368" s="420" t="str">
        <f>IF(_tag_month_day!AV364="","",_tag_month_day!AV364/100)</f>
        <v/>
      </c>
      <c r="FB368" s="420" t="str">
        <f>IF(_tag_month_day!AW364="","",_tag_month_day!AW364/100)</f>
        <v/>
      </c>
      <c r="FC368" s="420" t="str">
        <f>IF(_tag_month_day!AX364="","",_tag_month_day!AX364/100)</f>
        <v/>
      </c>
      <c r="FD368" s="510">
        <f t="shared" si="1999"/>
        <v>0.33</v>
      </c>
      <c r="FE368" s="510">
        <f t="shared" si="2000"/>
        <v>0.19</v>
      </c>
      <c r="FF368" s="510">
        <f t="shared" si="2001"/>
        <v>0.003</v>
      </c>
      <c r="FG368" s="510">
        <f t="shared" si="2002"/>
        <v>0</v>
      </c>
      <c r="FH368" s="603">
        <f t="shared" si="2003"/>
        <v>0.0001</v>
      </c>
      <c r="FI368" s="510">
        <f t="shared" ref="FI368:FR368" si="2222">FI367</f>
        <v>0.41</v>
      </c>
      <c r="FJ368" s="510">
        <f t="shared" si="2222"/>
        <v>0.11</v>
      </c>
      <c r="FK368" s="510">
        <f t="shared" si="2222"/>
        <v>0.015</v>
      </c>
      <c r="FL368" s="510">
        <f t="shared" si="2222"/>
        <v>0</v>
      </c>
      <c r="FM368" s="603">
        <f t="shared" si="2222"/>
        <v>0.0001</v>
      </c>
      <c r="FN368" s="510" t="str">
        <f>IF(_tag_month_day!AY364="","",_tag_month_day!AY364/100)</f>
        <v/>
      </c>
      <c r="FO368" s="510" t="str">
        <f>IF(_tag_month_day!AZ364="","",_tag_month_day!AZ364/100)</f>
        <v/>
      </c>
      <c r="FP368" s="510" t="str">
        <f>IF(_tag_month_day!BA364="","",_tag_month_day!BA364/100)</f>
        <v/>
      </c>
      <c r="FQ368" s="510" t="str">
        <f>IF(_tag_month_day!BB364="","",_tag_month_day!BB364/100)</f>
        <v/>
      </c>
      <c r="FR368" s="603" t="str">
        <f>IF(_tag_month_day!BC364="","",_tag_month_day!BC364/100)</f>
        <v/>
      </c>
      <c r="FS368" s="510" t="str">
        <f>IF(_tag_month_day!BD364="","",_tag_month_day!BD364/100)</f>
        <v/>
      </c>
      <c r="FT368" s="510" t="str">
        <f>IF(_tag_month_day!BE364="","",_tag_month_day!BE364/100)</f>
        <v/>
      </c>
      <c r="FU368" s="510" t="str">
        <f>IF(_tag_month_day!BF364="","",_tag_month_day!BF364/100)</f>
        <v/>
      </c>
      <c r="FV368" s="510" t="str">
        <f>IF(_tag_month_day!BG364="","",_tag_month_day!BG364/100)</f>
        <v/>
      </c>
      <c r="FW368" s="603" t="str">
        <f>IF(_tag_month_day!BH364="","",_tag_month_day!BH364/100)</f>
        <v/>
      </c>
      <c r="FX368" s="510" t="str">
        <f>IF(_tag_month_day!BI364="","",_tag_month_day!BI364/100)</f>
        <v/>
      </c>
      <c r="FY368" s="510" t="str">
        <f>IF(_tag_month_day!BJ364="","",_tag_month_day!BJ364/100)</f>
        <v/>
      </c>
      <c r="FZ368" s="605" t="str">
        <f>IF(_tag_month_day!BK364="","",_tag_month_day!BK364/100)</f>
        <v/>
      </c>
      <c r="GA368" s="510" t="str">
        <f>IF(_tag_month_day!BL364="","",_tag_month_day!BL364/100)</f>
        <v/>
      </c>
      <c r="GB368" s="603" t="str">
        <f>IF(_tag_month_day!BM364="","",_tag_month_day!BM364/100)</f>
        <v/>
      </c>
      <c r="GC368" s="420" t="str">
        <f>IF(_tag_month_day!BN364="","",_tag_month_day!BN364/100)</f>
        <v/>
      </c>
      <c r="GD368" s="420" t="str">
        <f>IF(_tag_month_day!BO364="","",_tag_month_day!BO364/100)</f>
        <v/>
      </c>
      <c r="GE368" s="420" t="str">
        <f>IF(_tag_month_day!BP364="","",_tag_month_day!BP364/100)</f>
        <v/>
      </c>
      <c r="GF368" s="420" t="str">
        <f>IF(_tag_month_day!BQ364="","",_tag_month_day!BQ364/100)</f>
        <v/>
      </c>
      <c r="GG368" s="420" t="str">
        <f>IF(_tag_month_day!BR364="","",_tag_month_day!BR364/100)</f>
        <v/>
      </c>
      <c r="GH368" s="420" t="str">
        <f>IF(_tag_month_day!BS364="","",_tag_month_day!BS364/100)</f>
        <v/>
      </c>
      <c r="GI368" s="603" t="str">
        <f>IF(_tag_month_day!BT364="","",_tag_month_day!BT364/100)</f>
        <v/>
      </c>
      <c r="GJ368" s="612" t="str">
        <f>IF(_tag_month_day!BU364="","",_tag_month_day!BU364/100)</f>
        <v/>
      </c>
      <c r="GK368" s="620" t="str">
        <f>IF(_tag_month_day!BV364="",IF(_rlcf_month_day!A$2="","",_rlcf_month_day!A$2/100),_tag_month_day!BV364/100)</f>
        <v/>
      </c>
      <c r="GL368" s="620" t="str">
        <f>IF(_tag_month_day!BW364="",IF(_rlcf_month_day!B$2="","",_rlcf_month_day!B$2/100),_tag_month_day!BW364/100)</f>
        <v/>
      </c>
      <c r="GM368" s="621" t="str">
        <f>IF(_tag_month_day!BX364="",IF(_rlcf_month_day!C$2="","",_rlcf_month_day!C$2/100),_tag_month_day!BX364/100)</f>
        <v/>
      </c>
      <c r="GN368" s="620" t="str">
        <f>IF(_tag_month_day!BV364="",IF(_rlcf_month_day!A$2="","",_rlcf_month_day!A$2/100),_tag_month_day!BV364/100)</f>
        <v/>
      </c>
      <c r="GO368" s="620" t="str">
        <f>IF(_tag_month_day!BW364="",IF(_rlcf_month_day!B$2="","",_rlcf_month_day!B$2/100),_tag_month_day!BW364/100)</f>
        <v/>
      </c>
      <c r="GP368" s="620" t="str">
        <f>IF(_tag_month_day!CD364="",IF(_rlcf_month_day!E$2="","",_rlcf_month_day!E$2/100),_tag_month_day!CD364/100)</f>
        <v/>
      </c>
      <c r="GQ368" s="620" t="str">
        <f>IF(_tag_month_day!CE364="",IF(_rlcf_month_day!F$2="","",_rlcf_month_day!F$2/100),_tag_month_day!CE364/100)</f>
        <v/>
      </c>
      <c r="GR368" s="621" t="str">
        <f>IF(_tag_month_day!CF364="",IF(_rlcf_month_day!G$2="","",_rlcf_month_day!G$2/100),_tag_month_day!CF364/100)</f>
        <v/>
      </c>
      <c r="GS368" s="626">
        <f t="shared" ref="GS368:HH368" si="2223">GS367</f>
        <v>0.953</v>
      </c>
      <c r="GT368" s="626">
        <f t="shared" si="2223"/>
        <v>0.55</v>
      </c>
      <c r="GU368" s="626">
        <f t="shared" si="2223"/>
        <v>0.55</v>
      </c>
      <c r="GV368" s="626">
        <f t="shared" si="2223"/>
        <v>0.55</v>
      </c>
      <c r="GW368" s="626">
        <f t="shared" si="2223"/>
        <v>0.5</v>
      </c>
      <c r="GX368" s="626">
        <f t="shared" si="2223"/>
        <v>0.935</v>
      </c>
      <c r="GY368" s="626">
        <f t="shared" si="2223"/>
        <v>0.15</v>
      </c>
      <c r="GZ368" s="626">
        <f t="shared" si="2223"/>
        <v>1</v>
      </c>
      <c r="HA368" s="632">
        <f t="shared" si="2223"/>
        <v>0.047</v>
      </c>
      <c r="HB368" s="632">
        <f t="shared" si="2223"/>
        <v>0.45</v>
      </c>
      <c r="HC368" s="632">
        <f t="shared" si="2223"/>
        <v>0.45</v>
      </c>
      <c r="HD368" s="632">
        <f t="shared" si="2223"/>
        <v>0.45</v>
      </c>
      <c r="HE368" s="632">
        <f t="shared" si="2223"/>
        <v>0.5</v>
      </c>
      <c r="HF368" s="632">
        <f t="shared" si="2223"/>
        <v>0.065</v>
      </c>
      <c r="HG368" s="632">
        <f t="shared" si="2223"/>
        <v>0.85</v>
      </c>
      <c r="HH368" s="632">
        <f t="shared" si="2223"/>
        <v>0</v>
      </c>
      <c r="HI368" s="68">
        <f t="shared" si="1975"/>
        <v>0</v>
      </c>
      <c r="HJ368" s="68" t="e">
        <f t="shared" si="2006"/>
        <v>#VALUE!</v>
      </c>
      <c r="HK368" s="202">
        <f t="shared" si="2007"/>
        <v>0.85</v>
      </c>
      <c r="HL368" s="464">
        <f t="shared" si="2008"/>
        <v>550000</v>
      </c>
      <c r="HM368" s="464">
        <f t="shared" si="2009"/>
        <v>480000</v>
      </c>
      <c r="HN368" s="192" t="e">
        <f t="shared" si="1976"/>
        <v>#VALUE!</v>
      </c>
      <c r="HO368" s="192" t="e">
        <f>HN368*HK368*$HO$2/HL368*1000000</f>
        <v>#VALUE!</v>
      </c>
      <c r="HP368" s="192" t="e">
        <f>HN368*HK368*$HP$2/HM368*1000000</f>
        <v>#VALUE!</v>
      </c>
    </row>
    <row r="369" customFormat="1" spans="1:224">
      <c r="A369" s="381">
        <v>364</v>
      </c>
      <c r="B369" s="54">
        <f ca="1" t="shared" si="2010"/>
        <v>43632</v>
      </c>
      <c r="C369" s="57">
        <f t="shared" si="2011"/>
        <v>0.0416666666666667</v>
      </c>
      <c r="D369" s="68" t="str">
        <f ca="1" t="shared" si="1977"/>
        <v>夜班</v>
      </c>
      <c r="E369" s="68" t="str">
        <f ca="1" t="shared" si="1978"/>
        <v>乙</v>
      </c>
      <c r="F369" s="68">
        <f ca="1">SUMPRODUCT((成本日报!$A$3:$A$95=计划!B369)*(成本日报!$B$3:$B$95=计划!$D369),成本日报!$C$3:$C$95)</f>
        <v>2</v>
      </c>
      <c r="G369" s="382">
        <f ca="1" t="shared" si="2012"/>
        <v>43632.1249999991</v>
      </c>
      <c r="H369" s="382">
        <f ca="1" t="shared" si="1979"/>
        <v>43632.1319444436</v>
      </c>
      <c r="I369" s="382">
        <f ca="1" t="shared" si="1980"/>
        <v>43632.1374999991</v>
      </c>
      <c r="J369" s="382">
        <f ca="1" t="shared" si="1981"/>
        <v>43632.1666666658</v>
      </c>
      <c r="K369" s="382">
        <f ca="1" t="shared" si="1982"/>
        <v>43632.2291666658</v>
      </c>
      <c r="L369" s="382">
        <f ca="1" t="shared" si="1983"/>
        <v>43632.2499999991</v>
      </c>
      <c r="M369" s="398" t="str">
        <f>IF(_tag_month_day!A365="","",_tag_month_day!A365)</f>
        <v/>
      </c>
      <c r="N369" s="398" t="str">
        <f>IF(_tag_month_day!B365="","",_tag_month_day!B365)</f>
        <v/>
      </c>
      <c r="O369" s="399" t="e">
        <f t="shared" si="1984"/>
        <v>#VALUE!</v>
      </c>
      <c r="P369" s="398" t="str">
        <f>IF(_tag_month_day!C365="","",_tag_month_day!C365)</f>
        <v/>
      </c>
      <c r="Q369" s="398" t="str">
        <f>IF(_tag_month_day!D365="","",_tag_month_day!D365)</f>
        <v/>
      </c>
      <c r="R369" s="416">
        <f>IF(_tag_month_day!CB365="",R368,_tag_month_day!CB365/100)</f>
        <v>0.07</v>
      </c>
      <c r="S369" s="417" t="str">
        <f>IF(_tag_month_day!E365="","",_tag_month_day!E365)</f>
        <v/>
      </c>
      <c r="T369" s="417" t="str">
        <f>IF(_tag_month_day!F365="","",_tag_month_day!F365)</f>
        <v/>
      </c>
      <c r="U369" s="418" t="e">
        <f t="shared" si="1938"/>
        <v>#VALUE!</v>
      </c>
      <c r="V369" s="53" t="e">
        <f t="shared" si="1939"/>
        <v>#VALUE!</v>
      </c>
      <c r="W369" s="419" t="str">
        <f>IF(_jhy_month_day!A365="","",_jhy_month_day!A365)</f>
        <v/>
      </c>
      <c r="X369" s="420" t="str">
        <f>IF(_jhy_month_day!B365="","",_jhy_month_day!B365/100)</f>
        <v/>
      </c>
      <c r="Y369" s="420" t="str">
        <f>IF(_jhy_month_day!C365="","",_jhy_month_day!C365/100)</f>
        <v/>
      </c>
      <c r="Z369" s="439">
        <f t="shared" si="2028"/>
        <v>91</v>
      </c>
      <c r="AA369" s="440" t="str">
        <f>IF(_tag_month_day!G365="","",_tag_month_day!G365/100)</f>
        <v/>
      </c>
      <c r="AB369" s="440" t="str">
        <f>IF(_tag_month_day!H365="","",_tag_month_day!H365/100)</f>
        <v/>
      </c>
      <c r="AC369" s="193">
        <f t="shared" si="1985"/>
        <v>1.59963432013121</v>
      </c>
      <c r="AD369" s="441" t="str">
        <f t="shared" si="1986"/>
        <v/>
      </c>
      <c r="AE369" s="442" t="str">
        <f t="shared" si="1987"/>
        <v/>
      </c>
      <c r="AF369" s="443">
        <v>1</v>
      </c>
      <c r="AG369" s="68" t="str">
        <f>IF(_duihao_month_day!A365="","",_duihao_month_day!A365)</f>
        <v/>
      </c>
      <c r="AH369" s="463">
        <f>IF(_gyk_month_day!B365="",AH368,_gyk_month_day!B365)</f>
        <v>820</v>
      </c>
      <c r="AI369" s="464"/>
      <c r="AJ369" s="68" t="str">
        <f>IF(_tag_month_day!I365="","",_tag_month_day!I365)</f>
        <v/>
      </c>
      <c r="AK369" s="465" t="str">
        <f>IF(_tzyy_month_day!A365="","",_tzyy_month_day!A365)</f>
        <v/>
      </c>
      <c r="AL369" s="465" t="str">
        <f>IF(_tzyy_month_day!B365="","",_tzyy_month_day!B365)</f>
        <v/>
      </c>
      <c r="AM369" s="465" t="str">
        <f>IF(_tzyy_month_day!C365="","",_tzyy_month_day!C365)</f>
        <v/>
      </c>
      <c r="AN369" s="466" t="str">
        <f>IF(_tag_month_day!CG365="","",_tag_month_day!CG365)</f>
        <v/>
      </c>
      <c r="AO369" s="466" t="str">
        <f>IF(_tag_month_day!CH365="","",_tag_month_day!CH365)</f>
        <v/>
      </c>
      <c r="AP369" s="486" t="e">
        <f t="shared" si="1988"/>
        <v>#VALUE!</v>
      </c>
      <c r="AQ369" s="487" t="str">
        <f>IF(_tag_month_day!J365="","",_tag_month_day!J365/100)</f>
        <v/>
      </c>
      <c r="AR369" s="488">
        <f t="shared" si="1989"/>
        <v>1.3</v>
      </c>
      <c r="AS369" s="489" t="e">
        <f t="shared" si="1940"/>
        <v>#VALUE!</v>
      </c>
      <c r="AT369" s="489">
        <f t="shared" si="1990"/>
        <v>0</v>
      </c>
      <c r="AU369" s="490" t="str">
        <f>IF(_tag_month_day!K365="","",_tag_month_day!K365)</f>
        <v/>
      </c>
      <c r="AV369" s="491" t="str">
        <f>IF(_tag_month_day!L365="","",_tag_month_day!L365/100)</f>
        <v/>
      </c>
      <c r="AW369" s="420">
        <f t="shared" si="1912"/>
        <v>0</v>
      </c>
      <c r="AX369" s="420">
        <f t="shared" si="1991"/>
        <v>0</v>
      </c>
      <c r="AY369" s="420" t="str">
        <f>IF(_tag_month_day!M365="","",_tag_month_day!M365/100)</f>
        <v/>
      </c>
      <c r="AZ369" s="420" t="str">
        <f>IF(_tag_month_day!N365="","",_tag_month_day!N365/100)</f>
        <v/>
      </c>
      <c r="BA369" s="420" t="str">
        <f>IF(_tag_month_day!O365="","",_tag_month_day!O365/100)</f>
        <v/>
      </c>
      <c r="BB369" s="496" t="str">
        <f>IF(_tag_month_day!P365="","",_tag_month_day!P365/100)</f>
        <v/>
      </c>
      <c r="BC369" s="496">
        <f t="shared" si="1992"/>
        <v>0</v>
      </c>
      <c r="BD369" s="496" t="str">
        <f>IF(_tag_month_day!Q365="","",_tag_month_day!Q365/100)</f>
        <v/>
      </c>
      <c r="BE369" s="510" t="str">
        <f>IF(_tag_month_day!R365="","",_tag_month_day!R365/100)</f>
        <v/>
      </c>
      <c r="BF369" s="413" t="str">
        <f>IF(_tag_month_day!CC365="","",_tag_month_day!CC365/100)</f>
        <v/>
      </c>
      <c r="BG369" s="511" t="e">
        <f t="shared" si="1941"/>
        <v>#VALUE!</v>
      </c>
      <c r="BH369" s="198">
        <f t="shared" si="1942"/>
        <v>0</v>
      </c>
      <c r="BI369" s="512" t="e">
        <f>IF(CX369=0,BI368,(DK369*查询!$R$5+DL369*查询!$Q$5+DM369*查询!$N$5+DN369*查询!$O$5+DO369*查询!$P$5)*AF369/CX369)</f>
        <v>#VALUE!</v>
      </c>
      <c r="BJ369" s="512" t="e">
        <f>IF(CX369=0,BJ368,(DP369*查询!$S$5+DQ369*查询!$T$5+DR369*查询!$U$5)*AF369/CX369)</f>
        <v>#VALUE!</v>
      </c>
      <c r="BK369" s="512">
        <f t="shared" si="1993"/>
        <v>1</v>
      </c>
      <c r="BL369" s="513" t="str">
        <f>IF(_cfyc_month_day!A365="","",_cfyc_month_day!A365)</f>
        <v/>
      </c>
      <c r="BM369" s="513" t="str">
        <f>IF(_cfyc_month_day!B365="","",_cfyc_month_day!B365)</f>
        <v/>
      </c>
      <c r="BN369" s="513" t="str">
        <f>IF(_cfyc_month_day!C365="","",_cfyc_month_day!C365)</f>
        <v/>
      </c>
      <c r="BO369" s="522" t="str">
        <f>IF(_cfyc_month_day!D365="","",_cfyc_month_day!D365)</f>
        <v/>
      </c>
      <c r="BP369" s="522" t="str">
        <f>IF(_cfyc_month_day!E365="","",_cfyc_month_day!E365)</f>
        <v/>
      </c>
      <c r="BQ369" s="522" t="str">
        <f>IF(_cfyc_month_day!F365="","",_cfyc_month_day!F365)</f>
        <v/>
      </c>
      <c r="BR369" s="513" t="str">
        <f>IF(_tag_month_day!T365="","",_tag_month_day!T365)</f>
        <v/>
      </c>
      <c r="BS369" s="513" t="str">
        <f>IF(_tag_month_day!U365="","",_tag_month_day!U365)</f>
        <v/>
      </c>
      <c r="BT369" s="523" t="str">
        <f t="shared" si="1994"/>
        <v/>
      </c>
      <c r="BU369" s="223" t="str">
        <f>IF(_tag_month_day!V365="","",_tag_month_day!V365)</f>
        <v/>
      </c>
      <c r="BV369" s="206" t="str">
        <f>IF(_tag_month_day!W365="","",_tag_month_day!W365)</f>
        <v/>
      </c>
      <c r="BW369" s="540" t="str">
        <f>IF(_tag_month_day!X365="","",_tag_month_day!X365)</f>
        <v/>
      </c>
      <c r="BX369" s="540" t="str">
        <f>IF(_tag_month_day!Y365="","",_tag_month_day!Y365)</f>
        <v/>
      </c>
      <c r="BY369" s="541">
        <f ca="1" t="shared" si="1995"/>
        <v>43632.2499999991</v>
      </c>
      <c r="BZ369" s="542"/>
      <c r="CA369" s="543" t="str">
        <f>IF(_jhy2_month_day!A365="","",_jhy2_month_day!A365)</f>
        <v/>
      </c>
      <c r="CB369" s="464" t="str">
        <f>IF(_jhy2_month_day!B365="","",_jhy2_month_day!B365)</f>
        <v/>
      </c>
      <c r="CC369" s="464" t="str">
        <f>IF(_jhy2_month_day!C365="","",_jhy2_month_day!C365)</f>
        <v/>
      </c>
      <c r="CD369" s="464" t="str">
        <f>IF(_jhy2_month_day!D365="","",_jhy2_month_day!D365)</f>
        <v/>
      </c>
      <c r="CE369" s="464" t="str">
        <f>IF(_jhy2_month_day!E365="","",_jhy2_month_day!E365)</f>
        <v/>
      </c>
      <c r="CF369" s="464" t="str">
        <f>IF(_jhy2_month_day!F365="","",_jhy2_month_day!F365)</f>
        <v/>
      </c>
      <c r="CG369" s="464" t="str">
        <f>IF(_jhy2_month_day!G365="","",_jhy2_month_day!G365)</f>
        <v/>
      </c>
      <c r="CH369" s="464" t="str">
        <f>IF(_jhy2_month_day!H365="","",_jhy2_month_day!H365)</f>
        <v/>
      </c>
      <c r="CI369" s="464" t="str">
        <f>IF(_jhy2_month_day!I365="","",_jhy2_month_day!I365)</f>
        <v/>
      </c>
      <c r="CJ369" s="464" t="str">
        <f>IF(_jhy2_month_day!J365="","",_jhy2_month_day!J365)</f>
        <v/>
      </c>
      <c r="CK369" s="464" t="str">
        <f>IF(_jhy2_month_day!K365="","",_jhy2_month_day!K365)</f>
        <v/>
      </c>
      <c r="CL369" s="562" t="str">
        <f>IF(_jhy2_month_day!L365="","",_jhy2_month_day!L365)</f>
        <v/>
      </c>
      <c r="CM369" s="562" t="str">
        <f>IF(_jhy2_month_day!M365="","",_jhy2_month_day!M365)</f>
        <v/>
      </c>
      <c r="CN369" s="562" t="str">
        <f>IF(_jhy2_month_day!N365="","",_jhy2_month_day!N365)</f>
        <v/>
      </c>
      <c r="CO369" s="562" t="str">
        <f>IF(_jhy2_month_day!O365="","",_jhy2_month_day!O365)</f>
        <v/>
      </c>
      <c r="CP369" s="562" t="str">
        <f>IF(_jhy2_month_day!P365="","",_jhy2_month_day!P365)</f>
        <v/>
      </c>
      <c r="CQ369" s="562" t="str">
        <f>IF(_jhy2_month_day!Q365="","",_jhy2_month_day!Q365)</f>
        <v/>
      </c>
      <c r="CR369" s="563" t="str">
        <f>IF(_jhy2_month_day!R365="","",_jhy2_month_day!R365)</f>
        <v/>
      </c>
      <c r="CS369" s="576" t="str">
        <f>IF(_jhy2_month_day!S365="","",_jhy2_month_day!S365)</f>
        <v/>
      </c>
      <c r="CT369" s="562" t="str">
        <f>IF(_jhy2_month_day!T365="","",_jhy2_month_day!T365)</f>
        <v/>
      </c>
      <c r="CU369" s="577" t="e">
        <f t="shared" si="1943"/>
        <v>#VALUE!</v>
      </c>
      <c r="CV369" s="198" t="e">
        <f t="shared" si="1944"/>
        <v>#VALUE!</v>
      </c>
      <c r="CW369" s="192" t="e">
        <f t="shared" si="1945"/>
        <v>#VALUE!</v>
      </c>
      <c r="CX369" s="192" t="e">
        <f t="shared" si="1946"/>
        <v>#VALUE!</v>
      </c>
      <c r="CY369" s="202" t="e">
        <f t="shared" si="1947"/>
        <v>#VALUE!</v>
      </c>
      <c r="CZ369" s="192" t="e">
        <f t="shared" ref="CZ369:DI369" si="2224">$AJ369*EF369</f>
        <v>#VALUE!</v>
      </c>
      <c r="DA369" s="192" t="e">
        <f t="shared" si="2224"/>
        <v>#VALUE!</v>
      </c>
      <c r="DB369" s="192" t="e">
        <f t="shared" si="2224"/>
        <v>#VALUE!</v>
      </c>
      <c r="DC369" s="192" t="e">
        <f t="shared" si="2224"/>
        <v>#VALUE!</v>
      </c>
      <c r="DD369" s="192" t="e">
        <f t="shared" si="2224"/>
        <v>#VALUE!</v>
      </c>
      <c r="DE369" s="192" t="e">
        <f t="shared" si="2224"/>
        <v>#VALUE!</v>
      </c>
      <c r="DF369" s="192" t="e">
        <f t="shared" si="2224"/>
        <v>#VALUE!</v>
      </c>
      <c r="DG369" s="192" t="e">
        <f t="shared" si="2224"/>
        <v>#VALUE!</v>
      </c>
      <c r="DH369" s="192" t="e">
        <f t="shared" si="2224"/>
        <v>#VALUE!</v>
      </c>
      <c r="DI369" s="192" t="e">
        <f t="shared" si="2224"/>
        <v>#VALUE!</v>
      </c>
      <c r="DJ369" s="192" t="e">
        <f t="shared" si="1949"/>
        <v>#VALUE!</v>
      </c>
      <c r="DK369" s="192" t="e">
        <f t="shared" si="1950"/>
        <v>#VALUE!</v>
      </c>
      <c r="DL369" s="192" t="e">
        <f t="shared" si="1951"/>
        <v>#VALUE!</v>
      </c>
      <c r="DM369" s="192" t="e">
        <f t="shared" si="1952"/>
        <v>#VALUE!</v>
      </c>
      <c r="DN369" s="192" t="e">
        <f t="shared" si="1953"/>
        <v>#VALUE!</v>
      </c>
      <c r="DO369" s="192" t="e">
        <f t="shared" si="1954"/>
        <v>#VALUE!</v>
      </c>
      <c r="DP369" s="192" t="e">
        <f t="shared" si="1955"/>
        <v>#VALUE!</v>
      </c>
      <c r="DQ369" s="192" t="e">
        <f t="shared" si="1956"/>
        <v>#VALUE!</v>
      </c>
      <c r="DR369" s="192" t="e">
        <f t="shared" si="1957"/>
        <v>#VALUE!</v>
      </c>
      <c r="DS369" s="192" t="e">
        <f t="shared" si="1958"/>
        <v>#VALUE!</v>
      </c>
      <c r="DT369" s="192" t="e">
        <f t="shared" si="1959"/>
        <v>#VALUE!</v>
      </c>
      <c r="DU369" s="192" t="e">
        <f t="shared" si="1960"/>
        <v>#VALUE!</v>
      </c>
      <c r="DV369" s="198" t="e">
        <f t="shared" si="1961"/>
        <v>#VALUE!</v>
      </c>
      <c r="DW369" s="198" t="e">
        <f t="shared" si="1962"/>
        <v>#DIV/0!</v>
      </c>
      <c r="DX369" s="198" t="e">
        <f t="shared" si="1963"/>
        <v>#DIV/0!</v>
      </c>
      <c r="DY369" s="198" t="e">
        <f t="shared" si="1964"/>
        <v>#VALUE!</v>
      </c>
      <c r="DZ369" s="198" t="e">
        <f t="shared" si="1965"/>
        <v>#VALUE!</v>
      </c>
      <c r="EA369" s="198" t="e">
        <f t="shared" si="1966"/>
        <v>#VALUE!</v>
      </c>
      <c r="EB369" s="198" t="e">
        <f t="shared" si="1967"/>
        <v>#VALUE!</v>
      </c>
      <c r="EC369" s="198" t="e">
        <f t="shared" si="1968"/>
        <v>#DIV/0!</v>
      </c>
      <c r="ED369" s="198" t="e">
        <f t="shared" si="1969"/>
        <v>#VALUE!</v>
      </c>
      <c r="EE369" s="198" t="e">
        <f t="shared" si="1970"/>
        <v>#VALUE!</v>
      </c>
      <c r="EF369" s="198" t="e">
        <f t="shared" ref="EF369:EO369" si="2225">DV369/SUM($DV369:$EE369)</f>
        <v>#VALUE!</v>
      </c>
      <c r="EG369" s="198" t="e">
        <f t="shared" si="2225"/>
        <v>#DIV/0!</v>
      </c>
      <c r="EH369" s="198" t="e">
        <f t="shared" si="2225"/>
        <v>#DIV/0!</v>
      </c>
      <c r="EI369" s="198" t="e">
        <f t="shared" si="2225"/>
        <v>#VALUE!</v>
      </c>
      <c r="EJ369" s="198" t="e">
        <f t="shared" si="2225"/>
        <v>#VALUE!</v>
      </c>
      <c r="EK369" s="198" t="e">
        <f t="shared" si="2225"/>
        <v>#VALUE!</v>
      </c>
      <c r="EL369" s="198" t="e">
        <f t="shared" si="2225"/>
        <v>#VALUE!</v>
      </c>
      <c r="EM369" s="198" t="e">
        <f t="shared" si="2225"/>
        <v>#DIV/0!</v>
      </c>
      <c r="EN369" s="198" t="e">
        <f t="shared" si="2225"/>
        <v>#VALUE!</v>
      </c>
      <c r="EO369" s="198" t="e">
        <f t="shared" si="2225"/>
        <v>#VALUE!</v>
      </c>
      <c r="EP369" s="511">
        <f t="shared" ref="EP369:EW369" si="2226">EP368</f>
        <v>0.08</v>
      </c>
      <c r="EQ369" s="511">
        <f t="shared" si="2226"/>
        <v>0.015</v>
      </c>
      <c r="ER369" s="511">
        <f t="shared" si="2226"/>
        <v>0.015</v>
      </c>
      <c r="ES369" s="511">
        <f t="shared" si="2226"/>
        <v>0.015</v>
      </c>
      <c r="ET369" s="511">
        <f t="shared" si="2226"/>
        <v>0.015</v>
      </c>
      <c r="EU369" s="511">
        <f t="shared" si="2226"/>
        <v>0.09</v>
      </c>
      <c r="EV369" s="511">
        <f t="shared" si="2226"/>
        <v>0.09</v>
      </c>
      <c r="EW369" s="511">
        <f t="shared" si="2226"/>
        <v>0.09</v>
      </c>
      <c r="EX369" s="420" t="str">
        <f>IF(_tag_month_day!AS365="","",_tag_month_day!AS365/100)</f>
        <v/>
      </c>
      <c r="EY369" s="420" t="str">
        <f>IF(_tag_month_day!AT365="","",_tag_month_day!AT365/100)</f>
        <v/>
      </c>
      <c r="EZ369" s="420" t="str">
        <f>IF(_tag_month_day!AU365="","",_tag_month_day!AU365/100)</f>
        <v/>
      </c>
      <c r="FA369" s="420" t="str">
        <f>IF(_tag_month_day!AV365="","",_tag_month_day!AV365/100)</f>
        <v/>
      </c>
      <c r="FB369" s="420" t="str">
        <f>IF(_tag_month_day!AW365="","",_tag_month_day!AW365/100)</f>
        <v/>
      </c>
      <c r="FC369" s="420" t="str">
        <f>IF(_tag_month_day!AX365="","",_tag_month_day!AX365/100)</f>
        <v/>
      </c>
      <c r="FD369" s="510">
        <f t="shared" si="1999"/>
        <v>0.33</v>
      </c>
      <c r="FE369" s="510">
        <f t="shared" si="2000"/>
        <v>0.19</v>
      </c>
      <c r="FF369" s="510">
        <f t="shared" si="2001"/>
        <v>0.003</v>
      </c>
      <c r="FG369" s="510">
        <f t="shared" si="2002"/>
        <v>0</v>
      </c>
      <c r="FH369" s="603">
        <f t="shared" si="2003"/>
        <v>0.0001</v>
      </c>
      <c r="FI369" s="510">
        <f t="shared" ref="FI369:FR369" si="2227">FI368</f>
        <v>0.41</v>
      </c>
      <c r="FJ369" s="510">
        <f t="shared" si="2227"/>
        <v>0.11</v>
      </c>
      <c r="FK369" s="510">
        <f t="shared" si="2227"/>
        <v>0.015</v>
      </c>
      <c r="FL369" s="510">
        <f t="shared" si="2227"/>
        <v>0</v>
      </c>
      <c r="FM369" s="603">
        <f t="shared" si="2227"/>
        <v>0.0001</v>
      </c>
      <c r="FN369" s="510" t="str">
        <f>IF(_tag_month_day!AY365="","",_tag_month_day!AY365/100)</f>
        <v/>
      </c>
      <c r="FO369" s="510" t="str">
        <f>IF(_tag_month_day!AZ365="","",_tag_month_day!AZ365/100)</f>
        <v/>
      </c>
      <c r="FP369" s="510" t="str">
        <f>IF(_tag_month_day!BA365="","",_tag_month_day!BA365/100)</f>
        <v/>
      </c>
      <c r="FQ369" s="510" t="str">
        <f>IF(_tag_month_day!BB365="","",_tag_month_day!BB365/100)</f>
        <v/>
      </c>
      <c r="FR369" s="603" t="str">
        <f>IF(_tag_month_day!BC365="","",_tag_month_day!BC365/100)</f>
        <v/>
      </c>
      <c r="FS369" s="510" t="str">
        <f>IF(_tag_month_day!BD365="","",_tag_month_day!BD365/100)</f>
        <v/>
      </c>
      <c r="FT369" s="510" t="str">
        <f>IF(_tag_month_day!BE365="","",_tag_month_day!BE365/100)</f>
        <v/>
      </c>
      <c r="FU369" s="510" t="str">
        <f>IF(_tag_month_day!BF365="","",_tag_month_day!BF365/100)</f>
        <v/>
      </c>
      <c r="FV369" s="510" t="str">
        <f>IF(_tag_month_day!BG365="","",_tag_month_day!BG365/100)</f>
        <v/>
      </c>
      <c r="FW369" s="603" t="str">
        <f>IF(_tag_month_day!BH365="","",_tag_month_day!BH365/100)</f>
        <v/>
      </c>
      <c r="FX369" s="510" t="str">
        <f>IF(_tag_month_day!BI365="","",_tag_month_day!BI365/100)</f>
        <v/>
      </c>
      <c r="FY369" s="510" t="str">
        <f>IF(_tag_month_day!BJ365="","",_tag_month_day!BJ365/100)</f>
        <v/>
      </c>
      <c r="FZ369" s="605" t="str">
        <f>IF(_tag_month_day!BK365="","",_tag_month_day!BK365/100)</f>
        <v/>
      </c>
      <c r="GA369" s="510" t="str">
        <f>IF(_tag_month_day!BL365="","",_tag_month_day!BL365/100)</f>
        <v/>
      </c>
      <c r="GB369" s="603" t="str">
        <f>IF(_tag_month_day!BM365="","",_tag_month_day!BM365/100)</f>
        <v/>
      </c>
      <c r="GC369" s="420" t="str">
        <f>IF(_tag_month_day!BN365="","",_tag_month_day!BN365/100)</f>
        <v/>
      </c>
      <c r="GD369" s="420" t="str">
        <f>IF(_tag_month_day!BO365="","",_tag_month_day!BO365/100)</f>
        <v/>
      </c>
      <c r="GE369" s="420" t="str">
        <f>IF(_tag_month_day!BP365="","",_tag_month_day!BP365/100)</f>
        <v/>
      </c>
      <c r="GF369" s="420" t="str">
        <f>IF(_tag_month_day!BQ365="","",_tag_month_day!BQ365/100)</f>
        <v/>
      </c>
      <c r="GG369" s="420" t="str">
        <f>IF(_tag_month_day!BR365="","",_tag_month_day!BR365/100)</f>
        <v/>
      </c>
      <c r="GH369" s="420" t="str">
        <f>IF(_tag_month_day!BS365="","",_tag_month_day!BS365/100)</f>
        <v/>
      </c>
      <c r="GI369" s="603" t="str">
        <f>IF(_tag_month_day!BT365="","",_tag_month_day!BT365/100)</f>
        <v/>
      </c>
      <c r="GJ369" s="612" t="str">
        <f>IF(_tag_month_day!BU365="","",_tag_month_day!BU365/100)</f>
        <v/>
      </c>
      <c r="GK369" s="620" t="str">
        <f>IF(_tag_month_day!BV365="",IF(_rlcf_month_day!A$2="","",_rlcf_month_day!A$2/100),_tag_month_day!BV365/100)</f>
        <v/>
      </c>
      <c r="GL369" s="620" t="str">
        <f>IF(_tag_month_day!BW365="",IF(_rlcf_month_day!B$2="","",_rlcf_month_day!B$2/100),_tag_month_day!BW365/100)</f>
        <v/>
      </c>
      <c r="GM369" s="621" t="str">
        <f>IF(_tag_month_day!BX365="",IF(_rlcf_month_day!C$2="","",_rlcf_month_day!C$2/100),_tag_month_day!BX365/100)</f>
        <v/>
      </c>
      <c r="GN369" s="620" t="str">
        <f>IF(_tag_month_day!BV365="",IF(_rlcf_month_day!A$2="","",_rlcf_month_day!A$2/100),_tag_month_day!BV365/100)</f>
        <v/>
      </c>
      <c r="GO369" s="620" t="str">
        <f>IF(_tag_month_day!BW365="",IF(_rlcf_month_day!B$2="","",_rlcf_month_day!B$2/100),_tag_month_day!BW365/100)</f>
        <v/>
      </c>
      <c r="GP369" s="620" t="str">
        <f>IF(_tag_month_day!CD365="",IF(_rlcf_month_day!E$2="","",_rlcf_month_day!E$2/100),_tag_month_day!CD365/100)</f>
        <v/>
      </c>
      <c r="GQ369" s="620" t="str">
        <f>IF(_tag_month_day!CE365="",IF(_rlcf_month_day!F$2="","",_rlcf_month_day!F$2/100),_tag_month_day!CE365/100)</f>
        <v/>
      </c>
      <c r="GR369" s="621" t="str">
        <f>IF(_tag_month_day!CF365="",IF(_rlcf_month_day!G$2="","",_rlcf_month_day!G$2/100),_tag_month_day!CF365/100)</f>
        <v/>
      </c>
      <c r="GS369" s="626">
        <f t="shared" ref="GS369:HH369" si="2228">GS368</f>
        <v>0.953</v>
      </c>
      <c r="GT369" s="626">
        <f t="shared" si="2228"/>
        <v>0.55</v>
      </c>
      <c r="GU369" s="626">
        <f t="shared" si="2228"/>
        <v>0.55</v>
      </c>
      <c r="GV369" s="626">
        <f t="shared" si="2228"/>
        <v>0.55</v>
      </c>
      <c r="GW369" s="626">
        <f t="shared" si="2228"/>
        <v>0.5</v>
      </c>
      <c r="GX369" s="626">
        <f t="shared" si="2228"/>
        <v>0.935</v>
      </c>
      <c r="GY369" s="626">
        <f t="shared" si="2228"/>
        <v>0.15</v>
      </c>
      <c r="GZ369" s="626">
        <f t="shared" si="2228"/>
        <v>1</v>
      </c>
      <c r="HA369" s="632">
        <f t="shared" si="2228"/>
        <v>0.047</v>
      </c>
      <c r="HB369" s="632">
        <f t="shared" si="2228"/>
        <v>0.45</v>
      </c>
      <c r="HC369" s="632">
        <f t="shared" si="2228"/>
        <v>0.45</v>
      </c>
      <c r="HD369" s="632">
        <f t="shared" si="2228"/>
        <v>0.45</v>
      </c>
      <c r="HE369" s="632">
        <f t="shared" si="2228"/>
        <v>0.5</v>
      </c>
      <c r="HF369" s="632">
        <f t="shared" si="2228"/>
        <v>0.065</v>
      </c>
      <c r="HG369" s="632">
        <f t="shared" si="2228"/>
        <v>0.85</v>
      </c>
      <c r="HH369" s="632">
        <f t="shared" si="2228"/>
        <v>0</v>
      </c>
      <c r="HI369" s="68">
        <f t="shared" si="1975"/>
        <v>0</v>
      </c>
      <c r="HJ369" s="68" t="e">
        <f t="shared" si="2006"/>
        <v>#VALUE!</v>
      </c>
      <c r="HK369" s="202">
        <f t="shared" si="2007"/>
        <v>0.85</v>
      </c>
      <c r="HL369" s="464">
        <f t="shared" si="2008"/>
        <v>550000</v>
      </c>
      <c r="HM369" s="464">
        <f t="shared" si="2009"/>
        <v>480000</v>
      </c>
      <c r="HN369" s="192" t="e">
        <f t="shared" si="1976"/>
        <v>#VALUE!</v>
      </c>
      <c r="HO369" s="192" t="e">
        <f>HN369*HK369*$HO$2/HL369*1000000</f>
        <v>#VALUE!</v>
      </c>
      <c r="HP369" s="192" t="e">
        <f>HN369*HK369*$HP$2/HM369*1000000</f>
        <v>#VALUE!</v>
      </c>
    </row>
    <row r="370" customFormat="1" spans="1:224">
      <c r="A370" s="381">
        <v>365</v>
      </c>
      <c r="B370" s="54">
        <f ca="1" t="shared" si="2010"/>
        <v>43632</v>
      </c>
      <c r="C370" s="57">
        <f t="shared" si="2011"/>
        <v>0.0416666666666667</v>
      </c>
      <c r="D370" s="68" t="str">
        <f ca="1" t="shared" si="1977"/>
        <v>夜班</v>
      </c>
      <c r="E370" s="68" t="str">
        <f ca="1" t="shared" si="1978"/>
        <v>乙</v>
      </c>
      <c r="F370" s="68">
        <f ca="1">SUMPRODUCT((成本日报!$A$3:$A$95=计划!B370)*(成本日报!$B$3:$B$95=计划!$D370),成本日报!$C$3:$C$95)</f>
        <v>2</v>
      </c>
      <c r="G370" s="382">
        <f ca="1" t="shared" si="2012"/>
        <v>43632.1666666658</v>
      </c>
      <c r="H370" s="382">
        <f ca="1" t="shared" si="1979"/>
        <v>43632.1736111102</v>
      </c>
      <c r="I370" s="382">
        <f ca="1" t="shared" si="1980"/>
        <v>43632.1791666658</v>
      </c>
      <c r="J370" s="382">
        <f ca="1" t="shared" si="1981"/>
        <v>43632.2083333324</v>
      </c>
      <c r="K370" s="382">
        <f ca="1" t="shared" si="1982"/>
        <v>43632.2708333325</v>
      </c>
      <c r="L370" s="382">
        <f ca="1" t="shared" si="1983"/>
        <v>43632.2916666658</v>
      </c>
      <c r="M370" s="398" t="str">
        <f>IF(_tag_month_day!A366="","",_tag_month_day!A366)</f>
        <v/>
      </c>
      <c r="N370" s="398" t="str">
        <f>IF(_tag_month_day!B366="","",_tag_month_day!B366)</f>
        <v/>
      </c>
      <c r="O370" s="399" t="e">
        <f t="shared" si="1984"/>
        <v>#VALUE!</v>
      </c>
      <c r="P370" s="398" t="str">
        <f>IF(_tag_month_day!C366="","",_tag_month_day!C366)</f>
        <v/>
      </c>
      <c r="Q370" s="398" t="str">
        <f>IF(_tag_month_day!D366="","",_tag_month_day!D366)</f>
        <v/>
      </c>
      <c r="R370" s="416">
        <f>IF(_tag_month_day!CB366="",R369,_tag_month_day!CB366/100)</f>
        <v>0.07</v>
      </c>
      <c r="S370" s="417" t="str">
        <f>IF(_tag_month_day!E366="","",_tag_month_day!E366)</f>
        <v/>
      </c>
      <c r="T370" s="417" t="str">
        <f>IF(_tag_month_day!F366="","",_tag_month_day!F366)</f>
        <v/>
      </c>
      <c r="U370" s="418" t="e">
        <f t="shared" si="1938"/>
        <v>#VALUE!</v>
      </c>
      <c r="V370" s="53" t="e">
        <f t="shared" si="1939"/>
        <v>#VALUE!</v>
      </c>
      <c r="W370" s="419" t="str">
        <f>IF(_jhy_month_day!A366="","",_jhy_month_day!A366)</f>
        <v/>
      </c>
      <c r="X370" s="420" t="str">
        <f>IF(_jhy_month_day!B366="","",_jhy_month_day!B366/100)</f>
        <v/>
      </c>
      <c r="Y370" s="420" t="str">
        <f>IF(_jhy_month_day!C366="","",_jhy_month_day!C366/100)</f>
        <v/>
      </c>
      <c r="Z370" s="439">
        <f t="shared" si="2028"/>
        <v>92</v>
      </c>
      <c r="AA370" s="440" t="str">
        <f>IF(_tag_month_day!G366="","",_tag_month_day!G366/100)</f>
        <v/>
      </c>
      <c r="AB370" s="440" t="str">
        <f>IF(_tag_month_day!H366="","",_tag_month_day!H366/100)</f>
        <v/>
      </c>
      <c r="AC370" s="193">
        <f t="shared" si="1985"/>
        <v>1.59963432013121</v>
      </c>
      <c r="AD370" s="441" t="str">
        <f t="shared" si="1986"/>
        <v/>
      </c>
      <c r="AE370" s="442" t="str">
        <f t="shared" si="1987"/>
        <v/>
      </c>
      <c r="AF370" s="443">
        <v>1</v>
      </c>
      <c r="AG370" s="68" t="str">
        <f>IF(_duihao_month_day!A366="","",_duihao_month_day!A366)</f>
        <v/>
      </c>
      <c r="AH370" s="463">
        <f>IF(_gyk_month_day!B366="",AH369,_gyk_month_day!B366)</f>
        <v>820</v>
      </c>
      <c r="AI370" s="464"/>
      <c r="AJ370" s="68" t="str">
        <f>IF(_tag_month_day!I366="","",_tag_month_day!I366)</f>
        <v/>
      </c>
      <c r="AK370" s="465" t="str">
        <f>IF(_tzyy_month_day!A366="","",_tzyy_month_day!A366)</f>
        <v/>
      </c>
      <c r="AL370" s="465" t="str">
        <f>IF(_tzyy_month_day!B366="","",_tzyy_month_day!B366)</f>
        <v/>
      </c>
      <c r="AM370" s="465" t="str">
        <f>IF(_tzyy_month_day!C366="","",_tzyy_month_day!C366)</f>
        <v/>
      </c>
      <c r="AN370" s="466" t="str">
        <f>IF(_tag_month_day!CG366="","",_tag_month_day!CG366)</f>
        <v/>
      </c>
      <c r="AO370" s="466" t="str">
        <f>IF(_tag_month_day!CH366="","",_tag_month_day!CH366)</f>
        <v/>
      </c>
      <c r="AP370" s="486" t="e">
        <f t="shared" si="1988"/>
        <v>#VALUE!</v>
      </c>
      <c r="AQ370" s="487" t="str">
        <f>IF(_tag_month_day!J366="","",_tag_month_day!J366/100)</f>
        <v/>
      </c>
      <c r="AR370" s="488">
        <f t="shared" si="1989"/>
        <v>1.3</v>
      </c>
      <c r="AS370" s="489" t="e">
        <f t="shared" si="1940"/>
        <v>#VALUE!</v>
      </c>
      <c r="AT370" s="489">
        <f t="shared" si="1990"/>
        <v>0</v>
      </c>
      <c r="AU370" s="490" t="str">
        <f>IF(_tag_month_day!K366="","",_tag_month_day!K366)</f>
        <v/>
      </c>
      <c r="AV370" s="491" t="str">
        <f>IF(_tag_month_day!L366="","",_tag_month_day!L366/100)</f>
        <v/>
      </c>
      <c r="AW370" s="420">
        <f t="shared" si="1912"/>
        <v>0</v>
      </c>
      <c r="AX370" s="420">
        <f t="shared" si="1991"/>
        <v>0</v>
      </c>
      <c r="AY370" s="420" t="str">
        <f>IF(_tag_month_day!M366="","",_tag_month_day!M366/100)</f>
        <v/>
      </c>
      <c r="AZ370" s="420" t="str">
        <f>IF(_tag_month_day!N366="","",_tag_month_day!N366/100)</f>
        <v/>
      </c>
      <c r="BA370" s="420" t="str">
        <f>IF(_tag_month_day!O366="","",_tag_month_day!O366/100)</f>
        <v/>
      </c>
      <c r="BB370" s="496" t="str">
        <f>IF(_tag_month_day!P366="","",_tag_month_day!P366/100)</f>
        <v/>
      </c>
      <c r="BC370" s="496">
        <f t="shared" si="1992"/>
        <v>0</v>
      </c>
      <c r="BD370" s="496" t="str">
        <f>IF(_tag_month_day!Q366="","",_tag_month_day!Q366/100)</f>
        <v/>
      </c>
      <c r="BE370" s="510" t="str">
        <f>IF(_tag_month_day!R366="","",_tag_month_day!R366/100)</f>
        <v/>
      </c>
      <c r="BF370" s="413" t="str">
        <f>IF(_tag_month_day!CC366="","",_tag_month_day!CC366/100)</f>
        <v/>
      </c>
      <c r="BG370" s="511" t="e">
        <f t="shared" si="1941"/>
        <v>#VALUE!</v>
      </c>
      <c r="BH370" s="198">
        <f t="shared" si="1942"/>
        <v>0</v>
      </c>
      <c r="BI370" s="512" t="e">
        <f>IF(CX370=0,BI369,(DK370*查询!$R$5+DL370*查询!$Q$5+DM370*查询!$N$5+DN370*查询!$O$5+DO370*查询!$P$5)*AF370/CX370)</f>
        <v>#VALUE!</v>
      </c>
      <c r="BJ370" s="512" t="e">
        <f>IF(CX370=0,BJ369,(DP370*查询!$S$5+DQ370*查询!$T$5+DR370*查询!$U$5)*AF370/CX370)</f>
        <v>#VALUE!</v>
      </c>
      <c r="BK370" s="512">
        <f t="shared" si="1993"/>
        <v>1</v>
      </c>
      <c r="BL370" s="513" t="str">
        <f>IF(_cfyc_month_day!A366="","",_cfyc_month_day!A366)</f>
        <v/>
      </c>
      <c r="BM370" s="513" t="str">
        <f>IF(_cfyc_month_day!B366="","",_cfyc_month_day!B366)</f>
        <v/>
      </c>
      <c r="BN370" s="513" t="str">
        <f>IF(_cfyc_month_day!C366="","",_cfyc_month_day!C366)</f>
        <v/>
      </c>
      <c r="BO370" s="522" t="str">
        <f>IF(_cfyc_month_day!D366="","",_cfyc_month_day!D366)</f>
        <v/>
      </c>
      <c r="BP370" s="522" t="str">
        <f>IF(_cfyc_month_day!E366="","",_cfyc_month_day!E366)</f>
        <v/>
      </c>
      <c r="BQ370" s="522" t="str">
        <f>IF(_cfyc_month_day!F366="","",_cfyc_month_day!F366)</f>
        <v/>
      </c>
      <c r="BR370" s="513" t="str">
        <f>IF(_tag_month_day!T366="","",_tag_month_day!T366)</f>
        <v/>
      </c>
      <c r="BS370" s="513" t="str">
        <f>IF(_tag_month_day!U366="","",_tag_month_day!U366)</f>
        <v/>
      </c>
      <c r="BT370" s="523" t="str">
        <f t="shared" si="1994"/>
        <v/>
      </c>
      <c r="BU370" s="223" t="str">
        <f>IF(_tag_month_day!V366="","",_tag_month_day!V366)</f>
        <v/>
      </c>
      <c r="BV370" s="206" t="str">
        <f>IF(_tag_month_day!W366="","",_tag_month_day!W366)</f>
        <v/>
      </c>
      <c r="BW370" s="540" t="str">
        <f>IF(_tag_month_day!X366="","",_tag_month_day!X366)</f>
        <v/>
      </c>
      <c r="BX370" s="540" t="str">
        <f>IF(_tag_month_day!Y366="","",_tag_month_day!Y366)</f>
        <v/>
      </c>
      <c r="BY370" s="541">
        <f ca="1" t="shared" si="1995"/>
        <v>43632.2916666658</v>
      </c>
      <c r="BZ370" s="542"/>
      <c r="CA370" s="543" t="str">
        <f>IF(_jhy2_month_day!A366="","",_jhy2_month_day!A366)</f>
        <v/>
      </c>
      <c r="CB370" s="464" t="str">
        <f>IF(_jhy2_month_day!B366="","",_jhy2_month_day!B366)</f>
        <v/>
      </c>
      <c r="CC370" s="464" t="str">
        <f>IF(_jhy2_month_day!C366="","",_jhy2_month_day!C366)</f>
        <v/>
      </c>
      <c r="CD370" s="464" t="str">
        <f>IF(_jhy2_month_day!D366="","",_jhy2_month_day!D366)</f>
        <v/>
      </c>
      <c r="CE370" s="464" t="str">
        <f>IF(_jhy2_month_day!E366="","",_jhy2_month_day!E366)</f>
        <v/>
      </c>
      <c r="CF370" s="464" t="str">
        <f>IF(_jhy2_month_day!F366="","",_jhy2_month_day!F366)</f>
        <v/>
      </c>
      <c r="CG370" s="464" t="str">
        <f>IF(_jhy2_month_day!G366="","",_jhy2_month_day!G366)</f>
        <v/>
      </c>
      <c r="CH370" s="464" t="str">
        <f>IF(_jhy2_month_day!H366="","",_jhy2_month_day!H366)</f>
        <v/>
      </c>
      <c r="CI370" s="464" t="str">
        <f>IF(_jhy2_month_day!I366="","",_jhy2_month_day!I366)</f>
        <v/>
      </c>
      <c r="CJ370" s="464" t="str">
        <f>IF(_jhy2_month_day!J366="","",_jhy2_month_day!J366)</f>
        <v/>
      </c>
      <c r="CK370" s="464" t="str">
        <f>IF(_jhy2_month_day!K366="","",_jhy2_month_day!K366)</f>
        <v/>
      </c>
      <c r="CL370" s="562" t="str">
        <f>IF(_jhy2_month_day!L366="","",_jhy2_month_day!L366)</f>
        <v/>
      </c>
      <c r="CM370" s="562" t="str">
        <f>IF(_jhy2_month_day!M366="","",_jhy2_month_day!M366)</f>
        <v/>
      </c>
      <c r="CN370" s="562" t="str">
        <f>IF(_jhy2_month_day!N366="","",_jhy2_month_day!N366)</f>
        <v/>
      </c>
      <c r="CO370" s="562" t="str">
        <f>IF(_jhy2_month_day!O366="","",_jhy2_month_day!O366)</f>
        <v/>
      </c>
      <c r="CP370" s="562" t="str">
        <f>IF(_jhy2_month_day!P366="","",_jhy2_month_day!P366)</f>
        <v/>
      </c>
      <c r="CQ370" s="562" t="str">
        <f>IF(_jhy2_month_day!Q366="","",_jhy2_month_day!Q366)</f>
        <v/>
      </c>
      <c r="CR370" s="563" t="str">
        <f>IF(_jhy2_month_day!R366="","",_jhy2_month_day!R366)</f>
        <v/>
      </c>
      <c r="CS370" s="576" t="str">
        <f>IF(_jhy2_month_day!S366="","",_jhy2_month_day!S366)</f>
        <v/>
      </c>
      <c r="CT370" s="562" t="str">
        <f>IF(_jhy2_month_day!T366="","",_jhy2_month_day!T366)</f>
        <v/>
      </c>
      <c r="CU370" s="577" t="e">
        <f t="shared" si="1943"/>
        <v>#VALUE!</v>
      </c>
      <c r="CV370" s="198" t="e">
        <f t="shared" si="1944"/>
        <v>#VALUE!</v>
      </c>
      <c r="CW370" s="192" t="e">
        <f t="shared" si="1945"/>
        <v>#VALUE!</v>
      </c>
      <c r="CX370" s="192" t="e">
        <f t="shared" si="1946"/>
        <v>#VALUE!</v>
      </c>
      <c r="CY370" s="202" t="e">
        <f t="shared" si="1947"/>
        <v>#VALUE!</v>
      </c>
      <c r="CZ370" s="192" t="e">
        <f t="shared" ref="CZ370:DI370" si="2229">$AJ370*EF370</f>
        <v>#VALUE!</v>
      </c>
      <c r="DA370" s="192" t="e">
        <f t="shared" si="2229"/>
        <v>#VALUE!</v>
      </c>
      <c r="DB370" s="192" t="e">
        <f t="shared" si="2229"/>
        <v>#VALUE!</v>
      </c>
      <c r="DC370" s="192" t="e">
        <f t="shared" si="2229"/>
        <v>#VALUE!</v>
      </c>
      <c r="DD370" s="192" t="e">
        <f t="shared" si="2229"/>
        <v>#VALUE!</v>
      </c>
      <c r="DE370" s="192" t="e">
        <f t="shared" si="2229"/>
        <v>#VALUE!</v>
      </c>
      <c r="DF370" s="192" t="e">
        <f t="shared" si="2229"/>
        <v>#VALUE!</v>
      </c>
      <c r="DG370" s="192" t="e">
        <f t="shared" si="2229"/>
        <v>#VALUE!</v>
      </c>
      <c r="DH370" s="192" t="e">
        <f t="shared" si="2229"/>
        <v>#VALUE!</v>
      </c>
      <c r="DI370" s="192" t="e">
        <f t="shared" si="2229"/>
        <v>#VALUE!</v>
      </c>
      <c r="DJ370" s="192" t="e">
        <f t="shared" si="1949"/>
        <v>#VALUE!</v>
      </c>
      <c r="DK370" s="192" t="e">
        <f t="shared" si="1950"/>
        <v>#VALUE!</v>
      </c>
      <c r="DL370" s="192" t="e">
        <f t="shared" si="1951"/>
        <v>#VALUE!</v>
      </c>
      <c r="DM370" s="192" t="e">
        <f t="shared" si="1952"/>
        <v>#VALUE!</v>
      </c>
      <c r="DN370" s="192" t="e">
        <f t="shared" si="1953"/>
        <v>#VALUE!</v>
      </c>
      <c r="DO370" s="192" t="e">
        <f t="shared" si="1954"/>
        <v>#VALUE!</v>
      </c>
      <c r="DP370" s="192" t="e">
        <f t="shared" si="1955"/>
        <v>#VALUE!</v>
      </c>
      <c r="DQ370" s="192" t="e">
        <f t="shared" si="1956"/>
        <v>#VALUE!</v>
      </c>
      <c r="DR370" s="192" t="e">
        <f t="shared" si="1957"/>
        <v>#VALUE!</v>
      </c>
      <c r="DS370" s="192" t="e">
        <f t="shared" si="1958"/>
        <v>#VALUE!</v>
      </c>
      <c r="DT370" s="192" t="e">
        <f t="shared" si="1959"/>
        <v>#VALUE!</v>
      </c>
      <c r="DU370" s="192" t="e">
        <f t="shared" si="1960"/>
        <v>#VALUE!</v>
      </c>
      <c r="DV370" s="198" t="e">
        <f t="shared" si="1961"/>
        <v>#VALUE!</v>
      </c>
      <c r="DW370" s="198" t="e">
        <f t="shared" si="1962"/>
        <v>#DIV/0!</v>
      </c>
      <c r="DX370" s="198" t="e">
        <f t="shared" si="1963"/>
        <v>#DIV/0!</v>
      </c>
      <c r="DY370" s="198" t="e">
        <f t="shared" si="1964"/>
        <v>#VALUE!</v>
      </c>
      <c r="DZ370" s="198" t="e">
        <f t="shared" si="1965"/>
        <v>#VALUE!</v>
      </c>
      <c r="EA370" s="198" t="e">
        <f t="shared" si="1966"/>
        <v>#VALUE!</v>
      </c>
      <c r="EB370" s="198" t="e">
        <f t="shared" si="1967"/>
        <v>#VALUE!</v>
      </c>
      <c r="EC370" s="198" t="e">
        <f t="shared" si="1968"/>
        <v>#DIV/0!</v>
      </c>
      <c r="ED370" s="198" t="e">
        <f t="shared" si="1969"/>
        <v>#VALUE!</v>
      </c>
      <c r="EE370" s="198" t="e">
        <f t="shared" si="1970"/>
        <v>#VALUE!</v>
      </c>
      <c r="EF370" s="198" t="e">
        <f t="shared" ref="EF370:EO370" si="2230">DV370/SUM($DV370:$EE370)</f>
        <v>#VALUE!</v>
      </c>
      <c r="EG370" s="198" t="e">
        <f t="shared" si="2230"/>
        <v>#DIV/0!</v>
      </c>
      <c r="EH370" s="198" t="e">
        <f t="shared" si="2230"/>
        <v>#DIV/0!</v>
      </c>
      <c r="EI370" s="198" t="e">
        <f t="shared" si="2230"/>
        <v>#VALUE!</v>
      </c>
      <c r="EJ370" s="198" t="e">
        <f t="shared" si="2230"/>
        <v>#VALUE!</v>
      </c>
      <c r="EK370" s="198" t="e">
        <f t="shared" si="2230"/>
        <v>#VALUE!</v>
      </c>
      <c r="EL370" s="198" t="e">
        <f t="shared" si="2230"/>
        <v>#VALUE!</v>
      </c>
      <c r="EM370" s="198" t="e">
        <f t="shared" si="2230"/>
        <v>#DIV/0!</v>
      </c>
      <c r="EN370" s="198" t="e">
        <f t="shared" si="2230"/>
        <v>#VALUE!</v>
      </c>
      <c r="EO370" s="198" t="e">
        <f t="shared" si="2230"/>
        <v>#VALUE!</v>
      </c>
      <c r="EP370" s="511">
        <f t="shared" ref="EP370:EW370" si="2231">EP369</f>
        <v>0.08</v>
      </c>
      <c r="EQ370" s="511">
        <f t="shared" si="2231"/>
        <v>0.015</v>
      </c>
      <c r="ER370" s="511">
        <f t="shared" si="2231"/>
        <v>0.015</v>
      </c>
      <c r="ES370" s="511">
        <f t="shared" si="2231"/>
        <v>0.015</v>
      </c>
      <c r="ET370" s="511">
        <f t="shared" si="2231"/>
        <v>0.015</v>
      </c>
      <c r="EU370" s="511">
        <f t="shared" si="2231"/>
        <v>0.09</v>
      </c>
      <c r="EV370" s="511">
        <f t="shared" si="2231"/>
        <v>0.09</v>
      </c>
      <c r="EW370" s="511">
        <f t="shared" si="2231"/>
        <v>0.09</v>
      </c>
      <c r="EX370" s="420" t="str">
        <f>IF(_tag_month_day!AS366="","",_tag_month_day!AS366/100)</f>
        <v/>
      </c>
      <c r="EY370" s="420" t="str">
        <f>IF(_tag_month_day!AT366="","",_tag_month_day!AT366/100)</f>
        <v/>
      </c>
      <c r="EZ370" s="420" t="str">
        <f>IF(_tag_month_day!AU366="","",_tag_month_day!AU366/100)</f>
        <v/>
      </c>
      <c r="FA370" s="420" t="str">
        <f>IF(_tag_month_day!AV366="","",_tag_month_day!AV366/100)</f>
        <v/>
      </c>
      <c r="FB370" s="420" t="str">
        <f>IF(_tag_month_day!AW366="","",_tag_month_day!AW366/100)</f>
        <v/>
      </c>
      <c r="FC370" s="420" t="str">
        <f>IF(_tag_month_day!AX366="","",_tag_month_day!AX366/100)</f>
        <v/>
      </c>
      <c r="FD370" s="510">
        <f t="shared" si="1999"/>
        <v>0.33</v>
      </c>
      <c r="FE370" s="510">
        <f t="shared" si="2000"/>
        <v>0.19</v>
      </c>
      <c r="FF370" s="510">
        <f t="shared" si="2001"/>
        <v>0.003</v>
      </c>
      <c r="FG370" s="510">
        <f t="shared" si="2002"/>
        <v>0</v>
      </c>
      <c r="FH370" s="603">
        <f t="shared" si="2003"/>
        <v>0.0001</v>
      </c>
      <c r="FI370" s="510">
        <f t="shared" ref="FI370:FR370" si="2232">FI369</f>
        <v>0.41</v>
      </c>
      <c r="FJ370" s="510">
        <f t="shared" si="2232"/>
        <v>0.11</v>
      </c>
      <c r="FK370" s="510">
        <f t="shared" si="2232"/>
        <v>0.015</v>
      </c>
      <c r="FL370" s="510">
        <f t="shared" si="2232"/>
        <v>0</v>
      </c>
      <c r="FM370" s="603">
        <f t="shared" si="2232"/>
        <v>0.0001</v>
      </c>
      <c r="FN370" s="510" t="str">
        <f>IF(_tag_month_day!AY366="","",_tag_month_day!AY366/100)</f>
        <v/>
      </c>
      <c r="FO370" s="510" t="str">
        <f>IF(_tag_month_day!AZ366="","",_tag_month_day!AZ366/100)</f>
        <v/>
      </c>
      <c r="FP370" s="510" t="str">
        <f>IF(_tag_month_day!BA366="","",_tag_month_day!BA366/100)</f>
        <v/>
      </c>
      <c r="FQ370" s="510" t="str">
        <f>IF(_tag_month_day!BB366="","",_tag_month_day!BB366/100)</f>
        <v/>
      </c>
      <c r="FR370" s="603" t="str">
        <f>IF(_tag_month_day!BC366="","",_tag_month_day!BC366/100)</f>
        <v/>
      </c>
      <c r="FS370" s="510" t="str">
        <f>IF(_tag_month_day!BD366="","",_tag_month_day!BD366/100)</f>
        <v/>
      </c>
      <c r="FT370" s="510" t="str">
        <f>IF(_tag_month_day!BE366="","",_tag_month_day!BE366/100)</f>
        <v/>
      </c>
      <c r="FU370" s="510" t="str">
        <f>IF(_tag_month_day!BF366="","",_tag_month_day!BF366/100)</f>
        <v/>
      </c>
      <c r="FV370" s="510" t="str">
        <f>IF(_tag_month_day!BG366="","",_tag_month_day!BG366/100)</f>
        <v/>
      </c>
      <c r="FW370" s="603" t="str">
        <f>IF(_tag_month_day!BH366="","",_tag_month_day!BH366/100)</f>
        <v/>
      </c>
      <c r="FX370" s="510" t="str">
        <f>IF(_tag_month_day!BI366="","",_tag_month_day!BI366/100)</f>
        <v/>
      </c>
      <c r="FY370" s="510" t="str">
        <f>IF(_tag_month_day!BJ366="","",_tag_month_day!BJ366/100)</f>
        <v/>
      </c>
      <c r="FZ370" s="605" t="str">
        <f>IF(_tag_month_day!BK366="","",_tag_month_day!BK366/100)</f>
        <v/>
      </c>
      <c r="GA370" s="510" t="str">
        <f>IF(_tag_month_day!BL366="","",_tag_month_day!BL366/100)</f>
        <v/>
      </c>
      <c r="GB370" s="603" t="str">
        <f>IF(_tag_month_day!BM366="","",_tag_month_day!BM366/100)</f>
        <v/>
      </c>
      <c r="GC370" s="420" t="str">
        <f>IF(_tag_month_day!BN366="","",_tag_month_day!BN366/100)</f>
        <v/>
      </c>
      <c r="GD370" s="420" t="str">
        <f>IF(_tag_month_day!BO366="","",_tag_month_day!BO366/100)</f>
        <v/>
      </c>
      <c r="GE370" s="420" t="str">
        <f>IF(_tag_month_day!BP366="","",_tag_month_day!BP366/100)</f>
        <v/>
      </c>
      <c r="GF370" s="420" t="str">
        <f>IF(_tag_month_day!BQ366="","",_tag_month_day!BQ366/100)</f>
        <v/>
      </c>
      <c r="GG370" s="420" t="str">
        <f>IF(_tag_month_day!BR366="","",_tag_month_day!BR366/100)</f>
        <v/>
      </c>
      <c r="GH370" s="420" t="str">
        <f>IF(_tag_month_day!BS366="","",_tag_month_day!BS366/100)</f>
        <v/>
      </c>
      <c r="GI370" s="603" t="str">
        <f>IF(_tag_month_day!BT366="","",_tag_month_day!BT366/100)</f>
        <v/>
      </c>
      <c r="GJ370" s="612" t="str">
        <f>IF(_tag_month_day!BU366="","",_tag_month_day!BU366/100)</f>
        <v/>
      </c>
      <c r="GK370" s="620" t="str">
        <f>IF(_tag_month_day!BV366="",IF(_rlcf_month_day!A$2="","",_rlcf_month_day!A$2/100),_tag_month_day!BV366/100)</f>
        <v/>
      </c>
      <c r="GL370" s="620" t="str">
        <f>IF(_tag_month_day!BW366="",IF(_rlcf_month_day!B$2="","",_rlcf_month_day!B$2/100),_tag_month_day!BW366/100)</f>
        <v/>
      </c>
      <c r="GM370" s="621" t="str">
        <f>IF(_tag_month_day!BX366="",IF(_rlcf_month_day!C$2="","",_rlcf_month_day!C$2/100),_tag_month_day!BX366/100)</f>
        <v/>
      </c>
      <c r="GN370" s="620" t="str">
        <f>IF(_tag_month_day!BV366="",IF(_rlcf_month_day!A$2="","",_rlcf_month_day!A$2/100),_tag_month_day!BV366/100)</f>
        <v/>
      </c>
      <c r="GO370" s="620" t="str">
        <f>IF(_tag_month_day!BW366="",IF(_rlcf_month_day!B$2="","",_rlcf_month_day!B$2/100),_tag_month_day!BW366/100)</f>
        <v/>
      </c>
      <c r="GP370" s="620" t="str">
        <f>IF(_tag_month_day!CD366="",IF(_rlcf_month_day!E$2="","",_rlcf_month_day!E$2/100),_tag_month_day!CD366/100)</f>
        <v/>
      </c>
      <c r="GQ370" s="620" t="str">
        <f>IF(_tag_month_day!CE366="",IF(_rlcf_month_day!F$2="","",_rlcf_month_day!F$2/100),_tag_month_day!CE366/100)</f>
        <v/>
      </c>
      <c r="GR370" s="621" t="str">
        <f>IF(_tag_month_day!CF366="",IF(_rlcf_month_day!G$2="","",_rlcf_month_day!G$2/100),_tag_month_day!CF366/100)</f>
        <v/>
      </c>
      <c r="GS370" s="626">
        <f t="shared" ref="GS370:HH370" si="2233">GS369</f>
        <v>0.953</v>
      </c>
      <c r="GT370" s="626">
        <f t="shared" si="2233"/>
        <v>0.55</v>
      </c>
      <c r="GU370" s="626">
        <f t="shared" si="2233"/>
        <v>0.55</v>
      </c>
      <c r="GV370" s="626">
        <f t="shared" si="2233"/>
        <v>0.55</v>
      </c>
      <c r="GW370" s="626">
        <f t="shared" si="2233"/>
        <v>0.5</v>
      </c>
      <c r="GX370" s="626">
        <f t="shared" si="2233"/>
        <v>0.935</v>
      </c>
      <c r="GY370" s="626">
        <f t="shared" si="2233"/>
        <v>0.15</v>
      </c>
      <c r="GZ370" s="626">
        <f t="shared" si="2233"/>
        <v>1</v>
      </c>
      <c r="HA370" s="632">
        <f t="shared" si="2233"/>
        <v>0.047</v>
      </c>
      <c r="HB370" s="632">
        <f t="shared" si="2233"/>
        <v>0.45</v>
      </c>
      <c r="HC370" s="632">
        <f t="shared" si="2233"/>
        <v>0.45</v>
      </c>
      <c r="HD370" s="632">
        <f t="shared" si="2233"/>
        <v>0.45</v>
      </c>
      <c r="HE370" s="632">
        <f t="shared" si="2233"/>
        <v>0.5</v>
      </c>
      <c r="HF370" s="632">
        <f t="shared" si="2233"/>
        <v>0.065</v>
      </c>
      <c r="HG370" s="632">
        <f t="shared" si="2233"/>
        <v>0.85</v>
      </c>
      <c r="HH370" s="632">
        <f t="shared" si="2233"/>
        <v>0</v>
      </c>
      <c r="HI370" s="68">
        <f t="shared" si="1975"/>
        <v>0</v>
      </c>
      <c r="HJ370" s="68" t="e">
        <f t="shared" si="2006"/>
        <v>#VALUE!</v>
      </c>
      <c r="HK370" s="202">
        <f t="shared" si="2007"/>
        <v>0.85</v>
      </c>
      <c r="HL370" s="464">
        <f t="shared" si="2008"/>
        <v>550000</v>
      </c>
      <c r="HM370" s="464">
        <f t="shared" si="2009"/>
        <v>480000</v>
      </c>
      <c r="HN370" s="192" t="e">
        <f t="shared" si="1976"/>
        <v>#VALUE!</v>
      </c>
      <c r="HO370" s="192" t="e">
        <f>HN370*HK370*$HO$2/HL370*1000000</f>
        <v>#VALUE!</v>
      </c>
      <c r="HP370" s="192" t="e">
        <f>HN370*HK370*$HP$2/HM370*1000000</f>
        <v>#VALUE!</v>
      </c>
    </row>
    <row r="371" customFormat="1" spans="1:224">
      <c r="A371" s="381">
        <v>366</v>
      </c>
      <c r="B371" s="54">
        <f ca="1" t="shared" si="2010"/>
        <v>43632</v>
      </c>
      <c r="C371" s="57">
        <f t="shared" si="2011"/>
        <v>0.0416666666666667</v>
      </c>
      <c r="D371" s="68" t="str">
        <f ca="1" t="shared" si="1977"/>
        <v>夜班</v>
      </c>
      <c r="E371" s="68" t="str">
        <f ca="1" t="shared" si="1978"/>
        <v>乙</v>
      </c>
      <c r="F371" s="68">
        <f ca="1">SUMPRODUCT((成本日报!$A$3:$A$95=计划!B371)*(成本日报!$B$3:$B$95=计划!$D371),成本日报!$C$3:$C$95)</f>
        <v>2</v>
      </c>
      <c r="G371" s="382">
        <f ca="1" t="shared" si="2012"/>
        <v>43632.2083333324</v>
      </c>
      <c r="H371" s="382">
        <f ca="1" t="shared" si="1979"/>
        <v>43632.2152777769</v>
      </c>
      <c r="I371" s="382">
        <f ca="1" t="shared" si="1980"/>
        <v>43632.2208333324</v>
      </c>
      <c r="J371" s="382">
        <f ca="1" t="shared" si="1981"/>
        <v>43632.2499999991</v>
      </c>
      <c r="K371" s="382">
        <f ca="1" t="shared" si="1982"/>
        <v>43632.3124999991</v>
      </c>
      <c r="L371" s="382">
        <f ca="1" t="shared" si="1983"/>
        <v>43632.3333333324</v>
      </c>
      <c r="M371" s="398" t="str">
        <f>IF(_tag_month_day!A367="","",_tag_month_day!A367)</f>
        <v/>
      </c>
      <c r="N371" s="398" t="str">
        <f>IF(_tag_month_day!B367="","",_tag_month_day!B367)</f>
        <v/>
      </c>
      <c r="O371" s="399" t="e">
        <f t="shared" si="1984"/>
        <v>#VALUE!</v>
      </c>
      <c r="P371" s="398" t="str">
        <f>IF(_tag_month_day!C367="","",_tag_month_day!C367)</f>
        <v/>
      </c>
      <c r="Q371" s="398" t="str">
        <f>IF(_tag_month_day!D367="","",_tag_month_day!D367)</f>
        <v/>
      </c>
      <c r="R371" s="416">
        <f>IF(_tag_month_day!CB367="",R370,_tag_month_day!CB367/100)</f>
        <v>0.07</v>
      </c>
      <c r="S371" s="417" t="str">
        <f>IF(_tag_month_day!E367="","",_tag_month_day!E367)</f>
        <v/>
      </c>
      <c r="T371" s="417" t="str">
        <f>IF(_tag_month_day!F367="","",_tag_month_day!F367)</f>
        <v/>
      </c>
      <c r="U371" s="418" t="e">
        <f t="shared" si="1938"/>
        <v>#VALUE!</v>
      </c>
      <c r="V371" s="53" t="e">
        <f t="shared" si="1939"/>
        <v>#VALUE!</v>
      </c>
      <c r="W371" s="419" t="str">
        <f>IF(_jhy_month_day!A367="","",_jhy_month_day!A367)</f>
        <v/>
      </c>
      <c r="X371" s="420" t="str">
        <f>IF(_jhy_month_day!B367="","",_jhy_month_day!B367/100)</f>
        <v/>
      </c>
      <c r="Y371" s="420" t="str">
        <f>IF(_jhy_month_day!C367="","",_jhy_month_day!C367/100)</f>
        <v/>
      </c>
      <c r="Z371" s="439">
        <f t="shared" si="2028"/>
        <v>92</v>
      </c>
      <c r="AA371" s="440" t="str">
        <f>IF(_tag_month_day!G367="","",_tag_month_day!G367/100)</f>
        <v/>
      </c>
      <c r="AB371" s="440" t="str">
        <f>IF(_tag_month_day!H367="","",_tag_month_day!H367/100)</f>
        <v/>
      </c>
      <c r="AC371" s="193">
        <f t="shared" si="1985"/>
        <v>1.59963432013121</v>
      </c>
      <c r="AD371" s="441" t="str">
        <f t="shared" si="1986"/>
        <v/>
      </c>
      <c r="AE371" s="442" t="str">
        <f t="shared" si="1987"/>
        <v/>
      </c>
      <c r="AF371" s="443">
        <v>1</v>
      </c>
      <c r="AG371" s="68" t="str">
        <f>IF(_duihao_month_day!A367="","",_duihao_month_day!A367)</f>
        <v/>
      </c>
      <c r="AH371" s="463">
        <f>IF(_gyk_month_day!B367="",AH370,_gyk_month_day!B367)</f>
        <v>820</v>
      </c>
      <c r="AI371" s="464"/>
      <c r="AJ371" s="68" t="str">
        <f>IF(_tag_month_day!I367="","",_tag_month_day!I367)</f>
        <v/>
      </c>
      <c r="AK371" s="465" t="str">
        <f>IF(_tzyy_month_day!A367="","",_tzyy_month_day!A367)</f>
        <v/>
      </c>
      <c r="AL371" s="465" t="str">
        <f>IF(_tzyy_month_day!B367="","",_tzyy_month_day!B367)</f>
        <v/>
      </c>
      <c r="AM371" s="465" t="str">
        <f>IF(_tzyy_month_day!C367="","",_tzyy_month_day!C367)</f>
        <v/>
      </c>
      <c r="AN371" s="466" t="str">
        <f>IF(_tag_month_day!CG367="","",_tag_month_day!CG367)</f>
        <v/>
      </c>
      <c r="AO371" s="466" t="str">
        <f>IF(_tag_month_day!CH367="","",_tag_month_day!CH367)</f>
        <v/>
      </c>
      <c r="AP371" s="486" t="e">
        <f t="shared" si="1988"/>
        <v>#VALUE!</v>
      </c>
      <c r="AQ371" s="487" t="str">
        <f>IF(_tag_month_day!J367="","",_tag_month_day!J367/100)</f>
        <v/>
      </c>
      <c r="AR371" s="488">
        <f t="shared" si="1989"/>
        <v>1.3</v>
      </c>
      <c r="AS371" s="489" t="e">
        <f t="shared" si="1940"/>
        <v>#VALUE!</v>
      </c>
      <c r="AT371" s="489">
        <f t="shared" si="1990"/>
        <v>0</v>
      </c>
      <c r="AU371" s="490" t="str">
        <f>IF(_tag_month_day!K367="","",_tag_month_day!K367)</f>
        <v/>
      </c>
      <c r="AV371" s="491" t="str">
        <f>IF(_tag_month_day!L367="","",_tag_month_day!L367/100)</f>
        <v/>
      </c>
      <c r="AW371" s="420">
        <f t="shared" si="1912"/>
        <v>0</v>
      </c>
      <c r="AX371" s="420">
        <f t="shared" si="1991"/>
        <v>0</v>
      </c>
      <c r="AY371" s="420" t="str">
        <f>IF(_tag_month_day!M367="","",_tag_month_day!M367/100)</f>
        <v/>
      </c>
      <c r="AZ371" s="420" t="str">
        <f>IF(_tag_month_day!N367="","",_tag_month_day!N367/100)</f>
        <v/>
      </c>
      <c r="BA371" s="420" t="str">
        <f>IF(_tag_month_day!O367="","",_tag_month_day!O367/100)</f>
        <v/>
      </c>
      <c r="BB371" s="496" t="str">
        <f>IF(_tag_month_day!P367="","",_tag_month_day!P367/100)</f>
        <v/>
      </c>
      <c r="BC371" s="496">
        <f t="shared" si="1992"/>
        <v>0</v>
      </c>
      <c r="BD371" s="496" t="str">
        <f>IF(_tag_month_day!Q367="","",_tag_month_day!Q367/100)</f>
        <v/>
      </c>
      <c r="BE371" s="510" t="str">
        <f>IF(_tag_month_day!R367="","",_tag_month_day!R367/100)</f>
        <v/>
      </c>
      <c r="BF371" s="413" t="str">
        <f>IF(_tag_month_day!CC367="","",_tag_month_day!CC367/100)</f>
        <v/>
      </c>
      <c r="BG371" s="511" t="e">
        <f t="shared" si="1941"/>
        <v>#VALUE!</v>
      </c>
      <c r="BH371" s="198">
        <f t="shared" si="1942"/>
        <v>0</v>
      </c>
      <c r="BI371" s="512" t="e">
        <f>IF(CX371=0,BI370,(DK371*查询!$R$5+DL371*查询!$Q$5+DM371*查询!$N$5+DN371*查询!$O$5+DO371*查询!$P$5)*AF371/CX371)</f>
        <v>#VALUE!</v>
      </c>
      <c r="BJ371" s="512" t="e">
        <f>IF(CX371=0,BJ370,(DP371*查询!$S$5+DQ371*查询!$T$5+DR371*查询!$U$5)*AF371/CX371)</f>
        <v>#VALUE!</v>
      </c>
      <c r="BK371" s="512">
        <f t="shared" si="1993"/>
        <v>1</v>
      </c>
      <c r="BL371" s="513" t="str">
        <f>IF(_cfyc_month_day!A367="","",_cfyc_month_day!A367)</f>
        <v/>
      </c>
      <c r="BM371" s="513" t="str">
        <f>IF(_cfyc_month_day!B367="","",_cfyc_month_day!B367)</f>
        <v/>
      </c>
      <c r="BN371" s="513" t="str">
        <f>IF(_cfyc_month_day!C367="","",_cfyc_month_day!C367)</f>
        <v/>
      </c>
      <c r="BO371" s="522" t="str">
        <f>IF(_cfyc_month_day!D367="","",_cfyc_month_day!D367)</f>
        <v/>
      </c>
      <c r="BP371" s="522" t="str">
        <f>IF(_cfyc_month_day!E367="","",_cfyc_month_day!E367)</f>
        <v/>
      </c>
      <c r="BQ371" s="522" t="str">
        <f>IF(_cfyc_month_day!F367="","",_cfyc_month_day!F367)</f>
        <v/>
      </c>
      <c r="BR371" s="513" t="str">
        <f>IF(_tag_month_day!T367="","",_tag_month_day!T367)</f>
        <v/>
      </c>
      <c r="BS371" s="513" t="str">
        <f>IF(_tag_month_day!U367="","",_tag_month_day!U367)</f>
        <v/>
      </c>
      <c r="BT371" s="523" t="str">
        <f t="shared" si="1994"/>
        <v/>
      </c>
      <c r="BU371" s="223" t="str">
        <f>IF(_tag_month_day!V367="","",_tag_month_day!V367)</f>
        <v/>
      </c>
      <c r="BV371" s="206" t="str">
        <f>IF(_tag_month_day!W367="","",_tag_month_day!W367)</f>
        <v/>
      </c>
      <c r="BW371" s="540" t="str">
        <f>IF(_tag_month_day!X367="","",_tag_month_day!X367)</f>
        <v/>
      </c>
      <c r="BX371" s="540" t="str">
        <f>IF(_tag_month_day!Y367="","",_tag_month_day!Y367)</f>
        <v/>
      </c>
      <c r="BY371" s="541">
        <f ca="1" t="shared" si="1995"/>
        <v>43632.3333333324</v>
      </c>
      <c r="BZ371" s="542"/>
      <c r="CA371" s="543" t="str">
        <f>IF(_jhy2_month_day!A367="","",_jhy2_month_day!A367)</f>
        <v/>
      </c>
      <c r="CB371" s="464" t="str">
        <f>IF(_jhy2_month_day!B367="","",_jhy2_month_day!B367)</f>
        <v/>
      </c>
      <c r="CC371" s="464" t="str">
        <f>IF(_jhy2_month_day!C367="","",_jhy2_month_day!C367)</f>
        <v/>
      </c>
      <c r="CD371" s="464" t="str">
        <f>IF(_jhy2_month_day!D367="","",_jhy2_month_day!D367)</f>
        <v/>
      </c>
      <c r="CE371" s="464" t="str">
        <f>IF(_jhy2_month_day!E367="","",_jhy2_month_day!E367)</f>
        <v/>
      </c>
      <c r="CF371" s="464" t="str">
        <f>IF(_jhy2_month_day!F367="","",_jhy2_month_day!F367)</f>
        <v/>
      </c>
      <c r="CG371" s="464" t="str">
        <f>IF(_jhy2_month_day!G367="","",_jhy2_month_day!G367)</f>
        <v/>
      </c>
      <c r="CH371" s="464" t="str">
        <f>IF(_jhy2_month_day!H367="","",_jhy2_month_day!H367)</f>
        <v/>
      </c>
      <c r="CI371" s="464" t="str">
        <f>IF(_jhy2_month_day!I367="","",_jhy2_month_day!I367)</f>
        <v/>
      </c>
      <c r="CJ371" s="464" t="str">
        <f>IF(_jhy2_month_day!J367="","",_jhy2_month_day!J367)</f>
        <v/>
      </c>
      <c r="CK371" s="464" t="str">
        <f>IF(_jhy2_month_day!K367="","",_jhy2_month_day!K367)</f>
        <v/>
      </c>
      <c r="CL371" s="562" t="str">
        <f>IF(_jhy2_month_day!L367="","",_jhy2_month_day!L367)</f>
        <v/>
      </c>
      <c r="CM371" s="562" t="str">
        <f>IF(_jhy2_month_day!M367="","",_jhy2_month_day!M367)</f>
        <v/>
      </c>
      <c r="CN371" s="562" t="str">
        <f>IF(_jhy2_month_day!N367="","",_jhy2_month_day!N367)</f>
        <v/>
      </c>
      <c r="CO371" s="562" t="str">
        <f>IF(_jhy2_month_day!O367="","",_jhy2_month_day!O367)</f>
        <v/>
      </c>
      <c r="CP371" s="562" t="str">
        <f>IF(_jhy2_month_day!P367="","",_jhy2_month_day!P367)</f>
        <v/>
      </c>
      <c r="CQ371" s="562" t="str">
        <f>IF(_jhy2_month_day!Q367="","",_jhy2_month_day!Q367)</f>
        <v/>
      </c>
      <c r="CR371" s="563" t="str">
        <f>IF(_jhy2_month_day!R367="","",_jhy2_month_day!R367)</f>
        <v/>
      </c>
      <c r="CS371" s="576" t="str">
        <f>IF(_jhy2_month_day!S367="","",_jhy2_month_day!S367)</f>
        <v/>
      </c>
      <c r="CT371" s="562" t="str">
        <f>IF(_jhy2_month_day!T367="","",_jhy2_month_day!T367)</f>
        <v/>
      </c>
      <c r="CU371" s="577" t="e">
        <f t="shared" si="1943"/>
        <v>#VALUE!</v>
      </c>
      <c r="CV371" s="198" t="e">
        <f t="shared" si="1944"/>
        <v>#VALUE!</v>
      </c>
      <c r="CW371" s="192" t="e">
        <f t="shared" si="1945"/>
        <v>#VALUE!</v>
      </c>
      <c r="CX371" s="192" t="e">
        <f t="shared" si="1946"/>
        <v>#VALUE!</v>
      </c>
      <c r="CY371" s="202" t="e">
        <f t="shared" si="1947"/>
        <v>#VALUE!</v>
      </c>
      <c r="CZ371" s="192" t="e">
        <f t="shared" ref="CZ371:DI371" si="2234">$AJ371*EF371</f>
        <v>#VALUE!</v>
      </c>
      <c r="DA371" s="192" t="e">
        <f t="shared" si="2234"/>
        <v>#VALUE!</v>
      </c>
      <c r="DB371" s="192" t="e">
        <f t="shared" si="2234"/>
        <v>#VALUE!</v>
      </c>
      <c r="DC371" s="192" t="e">
        <f t="shared" si="2234"/>
        <v>#VALUE!</v>
      </c>
      <c r="DD371" s="192" t="e">
        <f t="shared" si="2234"/>
        <v>#VALUE!</v>
      </c>
      <c r="DE371" s="192" t="e">
        <f t="shared" si="2234"/>
        <v>#VALUE!</v>
      </c>
      <c r="DF371" s="192" t="e">
        <f t="shared" si="2234"/>
        <v>#VALUE!</v>
      </c>
      <c r="DG371" s="192" t="e">
        <f t="shared" si="2234"/>
        <v>#VALUE!</v>
      </c>
      <c r="DH371" s="192" t="e">
        <f t="shared" si="2234"/>
        <v>#VALUE!</v>
      </c>
      <c r="DI371" s="192" t="e">
        <f t="shared" si="2234"/>
        <v>#VALUE!</v>
      </c>
      <c r="DJ371" s="192" t="e">
        <f t="shared" si="1949"/>
        <v>#VALUE!</v>
      </c>
      <c r="DK371" s="192" t="e">
        <f t="shared" si="1950"/>
        <v>#VALUE!</v>
      </c>
      <c r="DL371" s="192" t="e">
        <f t="shared" si="1951"/>
        <v>#VALUE!</v>
      </c>
      <c r="DM371" s="192" t="e">
        <f t="shared" si="1952"/>
        <v>#VALUE!</v>
      </c>
      <c r="DN371" s="192" t="e">
        <f t="shared" si="1953"/>
        <v>#VALUE!</v>
      </c>
      <c r="DO371" s="192" t="e">
        <f t="shared" si="1954"/>
        <v>#VALUE!</v>
      </c>
      <c r="DP371" s="192" t="e">
        <f t="shared" si="1955"/>
        <v>#VALUE!</v>
      </c>
      <c r="DQ371" s="192" t="e">
        <f t="shared" si="1956"/>
        <v>#VALUE!</v>
      </c>
      <c r="DR371" s="192" t="e">
        <f t="shared" si="1957"/>
        <v>#VALUE!</v>
      </c>
      <c r="DS371" s="192" t="e">
        <f t="shared" si="1958"/>
        <v>#VALUE!</v>
      </c>
      <c r="DT371" s="192" t="e">
        <f t="shared" si="1959"/>
        <v>#VALUE!</v>
      </c>
      <c r="DU371" s="192" t="e">
        <f t="shared" si="1960"/>
        <v>#VALUE!</v>
      </c>
      <c r="DV371" s="198" t="e">
        <f t="shared" si="1961"/>
        <v>#VALUE!</v>
      </c>
      <c r="DW371" s="198" t="e">
        <f t="shared" si="1962"/>
        <v>#DIV/0!</v>
      </c>
      <c r="DX371" s="198" t="e">
        <f t="shared" si="1963"/>
        <v>#DIV/0!</v>
      </c>
      <c r="DY371" s="198" t="e">
        <f t="shared" si="1964"/>
        <v>#VALUE!</v>
      </c>
      <c r="DZ371" s="198" t="e">
        <f t="shared" si="1965"/>
        <v>#VALUE!</v>
      </c>
      <c r="EA371" s="198" t="e">
        <f t="shared" si="1966"/>
        <v>#VALUE!</v>
      </c>
      <c r="EB371" s="198" t="e">
        <f t="shared" si="1967"/>
        <v>#VALUE!</v>
      </c>
      <c r="EC371" s="198" t="e">
        <f t="shared" si="1968"/>
        <v>#DIV/0!</v>
      </c>
      <c r="ED371" s="198" t="e">
        <f t="shared" si="1969"/>
        <v>#VALUE!</v>
      </c>
      <c r="EE371" s="198" t="e">
        <f t="shared" si="1970"/>
        <v>#VALUE!</v>
      </c>
      <c r="EF371" s="198" t="e">
        <f t="shared" ref="EF371:EO371" si="2235">DV371/SUM($DV371:$EE371)</f>
        <v>#VALUE!</v>
      </c>
      <c r="EG371" s="198" t="e">
        <f t="shared" si="2235"/>
        <v>#DIV/0!</v>
      </c>
      <c r="EH371" s="198" t="e">
        <f t="shared" si="2235"/>
        <v>#DIV/0!</v>
      </c>
      <c r="EI371" s="198" t="e">
        <f t="shared" si="2235"/>
        <v>#VALUE!</v>
      </c>
      <c r="EJ371" s="198" t="e">
        <f t="shared" si="2235"/>
        <v>#VALUE!</v>
      </c>
      <c r="EK371" s="198" t="e">
        <f t="shared" si="2235"/>
        <v>#VALUE!</v>
      </c>
      <c r="EL371" s="198" t="e">
        <f t="shared" si="2235"/>
        <v>#VALUE!</v>
      </c>
      <c r="EM371" s="198" t="e">
        <f t="shared" si="2235"/>
        <v>#DIV/0!</v>
      </c>
      <c r="EN371" s="198" t="e">
        <f t="shared" si="2235"/>
        <v>#VALUE!</v>
      </c>
      <c r="EO371" s="198" t="e">
        <f t="shared" si="2235"/>
        <v>#VALUE!</v>
      </c>
      <c r="EP371" s="511">
        <f t="shared" ref="EP371:EW371" si="2236">EP370</f>
        <v>0.08</v>
      </c>
      <c r="EQ371" s="511">
        <f t="shared" si="2236"/>
        <v>0.015</v>
      </c>
      <c r="ER371" s="511">
        <f t="shared" si="2236"/>
        <v>0.015</v>
      </c>
      <c r="ES371" s="511">
        <f t="shared" si="2236"/>
        <v>0.015</v>
      </c>
      <c r="ET371" s="511">
        <f t="shared" si="2236"/>
        <v>0.015</v>
      </c>
      <c r="EU371" s="511">
        <f t="shared" si="2236"/>
        <v>0.09</v>
      </c>
      <c r="EV371" s="511">
        <f t="shared" si="2236"/>
        <v>0.09</v>
      </c>
      <c r="EW371" s="511">
        <f t="shared" si="2236"/>
        <v>0.09</v>
      </c>
      <c r="EX371" s="420" t="str">
        <f>IF(_tag_month_day!AS367="","",_tag_month_day!AS367/100)</f>
        <v/>
      </c>
      <c r="EY371" s="420" t="str">
        <f>IF(_tag_month_day!AT367="","",_tag_month_day!AT367/100)</f>
        <v/>
      </c>
      <c r="EZ371" s="420" t="str">
        <f>IF(_tag_month_day!AU367="","",_tag_month_day!AU367/100)</f>
        <v/>
      </c>
      <c r="FA371" s="420" t="str">
        <f>IF(_tag_month_day!AV367="","",_tag_month_day!AV367/100)</f>
        <v/>
      </c>
      <c r="FB371" s="420" t="str">
        <f>IF(_tag_month_day!AW367="","",_tag_month_day!AW367/100)</f>
        <v/>
      </c>
      <c r="FC371" s="420" t="str">
        <f>IF(_tag_month_day!AX367="","",_tag_month_day!AX367/100)</f>
        <v/>
      </c>
      <c r="FD371" s="510">
        <f t="shared" si="1999"/>
        <v>0.33</v>
      </c>
      <c r="FE371" s="510">
        <f t="shared" si="2000"/>
        <v>0.19</v>
      </c>
      <c r="FF371" s="510">
        <f t="shared" si="2001"/>
        <v>0.003</v>
      </c>
      <c r="FG371" s="510">
        <f t="shared" si="2002"/>
        <v>0</v>
      </c>
      <c r="FH371" s="603">
        <f t="shared" si="2003"/>
        <v>0.0001</v>
      </c>
      <c r="FI371" s="510">
        <f t="shared" ref="FI371:FR371" si="2237">FI370</f>
        <v>0.41</v>
      </c>
      <c r="FJ371" s="510">
        <f t="shared" si="2237"/>
        <v>0.11</v>
      </c>
      <c r="FK371" s="510">
        <f t="shared" si="2237"/>
        <v>0.015</v>
      </c>
      <c r="FL371" s="510">
        <f t="shared" si="2237"/>
        <v>0</v>
      </c>
      <c r="FM371" s="603">
        <f t="shared" si="2237"/>
        <v>0.0001</v>
      </c>
      <c r="FN371" s="510" t="str">
        <f>IF(_tag_month_day!AY367="","",_tag_month_day!AY367/100)</f>
        <v/>
      </c>
      <c r="FO371" s="510" t="str">
        <f>IF(_tag_month_day!AZ367="","",_tag_month_day!AZ367/100)</f>
        <v/>
      </c>
      <c r="FP371" s="510" t="str">
        <f>IF(_tag_month_day!BA367="","",_tag_month_day!BA367/100)</f>
        <v/>
      </c>
      <c r="FQ371" s="510" t="str">
        <f>IF(_tag_month_day!BB367="","",_tag_month_day!BB367/100)</f>
        <v/>
      </c>
      <c r="FR371" s="603" t="str">
        <f>IF(_tag_month_day!BC367="","",_tag_month_day!BC367/100)</f>
        <v/>
      </c>
      <c r="FS371" s="510" t="str">
        <f>IF(_tag_month_day!BD367="","",_tag_month_day!BD367/100)</f>
        <v/>
      </c>
      <c r="FT371" s="510" t="str">
        <f>IF(_tag_month_day!BE367="","",_tag_month_day!BE367/100)</f>
        <v/>
      </c>
      <c r="FU371" s="510" t="str">
        <f>IF(_tag_month_day!BF367="","",_tag_month_day!BF367/100)</f>
        <v/>
      </c>
      <c r="FV371" s="510" t="str">
        <f>IF(_tag_month_day!BG367="","",_tag_month_day!BG367/100)</f>
        <v/>
      </c>
      <c r="FW371" s="603" t="str">
        <f>IF(_tag_month_day!BH367="","",_tag_month_day!BH367/100)</f>
        <v/>
      </c>
      <c r="FX371" s="510" t="str">
        <f>IF(_tag_month_day!BI367="","",_tag_month_day!BI367/100)</f>
        <v/>
      </c>
      <c r="FY371" s="510" t="str">
        <f>IF(_tag_month_day!BJ367="","",_tag_month_day!BJ367/100)</f>
        <v/>
      </c>
      <c r="FZ371" s="605" t="str">
        <f>IF(_tag_month_day!BK367="","",_tag_month_day!BK367/100)</f>
        <v/>
      </c>
      <c r="GA371" s="510" t="str">
        <f>IF(_tag_month_day!BL367="","",_tag_month_day!BL367/100)</f>
        <v/>
      </c>
      <c r="GB371" s="603" t="str">
        <f>IF(_tag_month_day!BM367="","",_tag_month_day!BM367/100)</f>
        <v/>
      </c>
      <c r="GC371" s="420" t="str">
        <f>IF(_tag_month_day!BN367="","",_tag_month_day!BN367/100)</f>
        <v/>
      </c>
      <c r="GD371" s="420" t="str">
        <f>IF(_tag_month_day!BO367="","",_tag_month_day!BO367/100)</f>
        <v/>
      </c>
      <c r="GE371" s="420" t="str">
        <f>IF(_tag_month_day!BP367="","",_tag_month_day!BP367/100)</f>
        <v/>
      </c>
      <c r="GF371" s="420" t="str">
        <f>IF(_tag_month_day!BQ367="","",_tag_month_day!BQ367/100)</f>
        <v/>
      </c>
      <c r="GG371" s="420" t="str">
        <f>IF(_tag_month_day!BR367="","",_tag_month_day!BR367/100)</f>
        <v/>
      </c>
      <c r="GH371" s="420" t="str">
        <f>IF(_tag_month_day!BS367="","",_tag_month_day!BS367/100)</f>
        <v/>
      </c>
      <c r="GI371" s="603" t="str">
        <f>IF(_tag_month_day!BT367="","",_tag_month_day!BT367/100)</f>
        <v/>
      </c>
      <c r="GJ371" s="612" t="str">
        <f>IF(_tag_month_day!BU367="","",_tag_month_day!BU367/100)</f>
        <v/>
      </c>
      <c r="GK371" s="620" t="str">
        <f>IF(_tag_month_day!BV367="",IF(_rlcf_month_day!A$2="","",_rlcf_month_day!A$2/100),_tag_month_day!BV367/100)</f>
        <v/>
      </c>
      <c r="GL371" s="620" t="str">
        <f>IF(_tag_month_day!BW367="",IF(_rlcf_month_day!B$2="","",_rlcf_month_day!B$2/100),_tag_month_day!BW367/100)</f>
        <v/>
      </c>
      <c r="GM371" s="621" t="str">
        <f>IF(_tag_month_day!BX367="",IF(_rlcf_month_day!C$2="","",_rlcf_month_day!C$2/100),_tag_month_day!BX367/100)</f>
        <v/>
      </c>
      <c r="GN371" s="620" t="str">
        <f>IF(_tag_month_day!BV367="",IF(_rlcf_month_day!A$2="","",_rlcf_month_day!A$2/100),_tag_month_day!BV367/100)</f>
        <v/>
      </c>
      <c r="GO371" s="620" t="str">
        <f>IF(_tag_month_day!BW367="",IF(_rlcf_month_day!B$2="","",_rlcf_month_day!B$2/100),_tag_month_day!BW367/100)</f>
        <v/>
      </c>
      <c r="GP371" s="620" t="str">
        <f>IF(_tag_month_day!CD367="",IF(_rlcf_month_day!E$2="","",_rlcf_month_day!E$2/100),_tag_month_day!CD367/100)</f>
        <v/>
      </c>
      <c r="GQ371" s="620" t="str">
        <f>IF(_tag_month_day!CE367="",IF(_rlcf_month_day!F$2="","",_rlcf_month_day!F$2/100),_tag_month_day!CE367/100)</f>
        <v/>
      </c>
      <c r="GR371" s="621" t="str">
        <f>IF(_tag_month_day!CF367="",IF(_rlcf_month_day!G$2="","",_rlcf_month_day!G$2/100),_tag_month_day!CF367/100)</f>
        <v/>
      </c>
      <c r="GS371" s="626">
        <f t="shared" ref="GS371:HH371" si="2238">GS370</f>
        <v>0.953</v>
      </c>
      <c r="GT371" s="626">
        <f t="shared" si="2238"/>
        <v>0.55</v>
      </c>
      <c r="GU371" s="626">
        <f t="shared" si="2238"/>
        <v>0.55</v>
      </c>
      <c r="GV371" s="626">
        <f t="shared" si="2238"/>
        <v>0.55</v>
      </c>
      <c r="GW371" s="626">
        <f t="shared" si="2238"/>
        <v>0.5</v>
      </c>
      <c r="GX371" s="626">
        <f t="shared" si="2238"/>
        <v>0.935</v>
      </c>
      <c r="GY371" s="626">
        <f t="shared" si="2238"/>
        <v>0.15</v>
      </c>
      <c r="GZ371" s="626">
        <f t="shared" si="2238"/>
        <v>1</v>
      </c>
      <c r="HA371" s="632">
        <f t="shared" si="2238"/>
        <v>0.047</v>
      </c>
      <c r="HB371" s="632">
        <f t="shared" si="2238"/>
        <v>0.45</v>
      </c>
      <c r="HC371" s="632">
        <f t="shared" si="2238"/>
        <v>0.45</v>
      </c>
      <c r="HD371" s="632">
        <f t="shared" si="2238"/>
        <v>0.45</v>
      </c>
      <c r="HE371" s="632">
        <f t="shared" si="2238"/>
        <v>0.5</v>
      </c>
      <c r="HF371" s="632">
        <f t="shared" si="2238"/>
        <v>0.065</v>
      </c>
      <c r="HG371" s="632">
        <f t="shared" si="2238"/>
        <v>0.85</v>
      </c>
      <c r="HH371" s="632">
        <f t="shared" si="2238"/>
        <v>0</v>
      </c>
      <c r="HI371" s="68">
        <f t="shared" si="1975"/>
        <v>0</v>
      </c>
      <c r="HJ371" s="68" t="e">
        <f t="shared" si="2006"/>
        <v>#VALUE!</v>
      </c>
      <c r="HK371" s="202">
        <f t="shared" si="2007"/>
        <v>0.85</v>
      </c>
      <c r="HL371" s="464">
        <f t="shared" si="2008"/>
        <v>550000</v>
      </c>
      <c r="HM371" s="464">
        <f t="shared" si="2009"/>
        <v>480000</v>
      </c>
      <c r="HN371" s="192" t="e">
        <f t="shared" si="1976"/>
        <v>#VALUE!</v>
      </c>
      <c r="HO371" s="192" t="e">
        <f>HN371*HK371*$HO$2/HL371*1000000</f>
        <v>#VALUE!</v>
      </c>
      <c r="HP371" s="192" t="e">
        <f>HN371*HK371*$HP$2/HM371*1000000</f>
        <v>#VALUE!</v>
      </c>
    </row>
    <row r="372" customFormat="1" spans="1:224">
      <c r="A372" s="381">
        <v>367</v>
      </c>
      <c r="B372" s="54">
        <f ca="1" t="shared" si="2010"/>
        <v>43632</v>
      </c>
      <c r="C372" s="57">
        <f t="shared" si="2011"/>
        <v>0.0416666666666667</v>
      </c>
      <c r="D372" s="68" t="str">
        <f ca="1" t="shared" si="1977"/>
        <v>夜班</v>
      </c>
      <c r="E372" s="68" t="str">
        <f ca="1" t="shared" si="1978"/>
        <v>乙</v>
      </c>
      <c r="F372" s="68">
        <f ca="1">SUMPRODUCT((成本日报!$A$3:$A$95=计划!B372)*(成本日报!$B$3:$B$95=计划!$D372),成本日报!$C$3:$C$95)</f>
        <v>2</v>
      </c>
      <c r="G372" s="382">
        <f ca="1" t="shared" si="2012"/>
        <v>43632.2499999991</v>
      </c>
      <c r="H372" s="382">
        <f ca="1" t="shared" si="1979"/>
        <v>43632.2569444436</v>
      </c>
      <c r="I372" s="382">
        <f ca="1" t="shared" si="1980"/>
        <v>43632.2624999991</v>
      </c>
      <c r="J372" s="382">
        <f ca="1" t="shared" si="1981"/>
        <v>43632.2916666658</v>
      </c>
      <c r="K372" s="382">
        <f ca="1" t="shared" si="1982"/>
        <v>43632.3541666658</v>
      </c>
      <c r="L372" s="382">
        <f ca="1" t="shared" si="1983"/>
        <v>43632.3749999991</v>
      </c>
      <c r="M372" s="398" t="str">
        <f>IF(_tag_month_day!A368="","",_tag_month_day!A368)</f>
        <v/>
      </c>
      <c r="N372" s="398" t="str">
        <f>IF(_tag_month_day!B368="","",_tag_month_day!B368)</f>
        <v/>
      </c>
      <c r="O372" s="399" t="e">
        <f t="shared" si="1984"/>
        <v>#VALUE!</v>
      </c>
      <c r="P372" s="398" t="str">
        <f>IF(_tag_month_day!C368="","",_tag_month_day!C368)</f>
        <v/>
      </c>
      <c r="Q372" s="398" t="str">
        <f>IF(_tag_month_day!D368="","",_tag_month_day!D368)</f>
        <v/>
      </c>
      <c r="R372" s="416">
        <f>IF(_tag_month_day!CB368="",R371,_tag_month_day!CB368/100)</f>
        <v>0.07</v>
      </c>
      <c r="S372" s="417" t="str">
        <f>IF(_tag_month_day!E368="","",_tag_month_day!E368)</f>
        <v/>
      </c>
      <c r="T372" s="417" t="str">
        <f>IF(_tag_month_day!F368="","",_tag_month_day!F368)</f>
        <v/>
      </c>
      <c r="U372" s="418" t="e">
        <f t="shared" si="1938"/>
        <v>#VALUE!</v>
      </c>
      <c r="V372" s="53" t="e">
        <f t="shared" si="1939"/>
        <v>#VALUE!</v>
      </c>
      <c r="W372" s="419" t="str">
        <f>IF(_jhy_month_day!A368="","",_jhy_month_day!A368)</f>
        <v/>
      </c>
      <c r="X372" s="420" t="str">
        <f>IF(_jhy_month_day!B368="","",_jhy_month_day!B368/100)</f>
        <v/>
      </c>
      <c r="Y372" s="420" t="str">
        <f>IF(_jhy_month_day!C368="","",_jhy_month_day!C368/100)</f>
        <v/>
      </c>
      <c r="Z372" s="439">
        <f t="shared" si="2028"/>
        <v>92</v>
      </c>
      <c r="AA372" s="440" t="str">
        <f>IF(_tag_month_day!G368="","",_tag_month_day!G368/100)</f>
        <v/>
      </c>
      <c r="AB372" s="440" t="str">
        <f>IF(_tag_month_day!H368="","",_tag_month_day!H368/100)</f>
        <v/>
      </c>
      <c r="AC372" s="193">
        <f t="shared" si="1985"/>
        <v>1.59963432013121</v>
      </c>
      <c r="AD372" s="441" t="str">
        <f t="shared" si="1986"/>
        <v/>
      </c>
      <c r="AE372" s="442" t="str">
        <f t="shared" si="1987"/>
        <v/>
      </c>
      <c r="AF372" s="443">
        <v>1</v>
      </c>
      <c r="AG372" s="68" t="str">
        <f>IF(_duihao_month_day!A368="","",_duihao_month_day!A368)</f>
        <v/>
      </c>
      <c r="AH372" s="463">
        <f>IF(_gyk_month_day!B368="",AH371,_gyk_month_day!B368)</f>
        <v>820</v>
      </c>
      <c r="AI372" s="464"/>
      <c r="AJ372" s="68" t="str">
        <f>IF(_tag_month_day!I368="","",_tag_month_day!I368)</f>
        <v/>
      </c>
      <c r="AK372" s="465" t="str">
        <f>IF(_tzyy_month_day!A368="","",_tzyy_month_day!A368)</f>
        <v/>
      </c>
      <c r="AL372" s="465" t="str">
        <f>IF(_tzyy_month_day!B368="","",_tzyy_month_day!B368)</f>
        <v/>
      </c>
      <c r="AM372" s="465" t="str">
        <f>IF(_tzyy_month_day!C368="","",_tzyy_month_day!C368)</f>
        <v/>
      </c>
      <c r="AN372" s="466" t="str">
        <f>IF(_tag_month_day!CG368="","",_tag_month_day!CG368)</f>
        <v/>
      </c>
      <c r="AO372" s="466" t="str">
        <f>IF(_tag_month_day!CH368="","",_tag_month_day!CH368)</f>
        <v/>
      </c>
      <c r="AP372" s="486" t="e">
        <f t="shared" si="1988"/>
        <v>#VALUE!</v>
      </c>
      <c r="AQ372" s="487" t="str">
        <f>IF(_tag_month_day!J368="","",_tag_month_day!J368/100)</f>
        <v/>
      </c>
      <c r="AR372" s="488">
        <f t="shared" si="1989"/>
        <v>1.3</v>
      </c>
      <c r="AS372" s="489" t="e">
        <f t="shared" si="1940"/>
        <v>#VALUE!</v>
      </c>
      <c r="AT372" s="489">
        <f t="shared" si="1990"/>
        <v>0</v>
      </c>
      <c r="AU372" s="490" t="str">
        <f>IF(_tag_month_day!K368="","",_tag_month_day!K368)</f>
        <v/>
      </c>
      <c r="AV372" s="491" t="str">
        <f>IF(_tag_month_day!L368="","",_tag_month_day!L368/100)</f>
        <v/>
      </c>
      <c r="AW372" s="420">
        <f t="shared" si="1912"/>
        <v>0</v>
      </c>
      <c r="AX372" s="420">
        <f t="shared" si="1991"/>
        <v>0</v>
      </c>
      <c r="AY372" s="420" t="str">
        <f>IF(_tag_month_day!M368="","",_tag_month_day!M368/100)</f>
        <v/>
      </c>
      <c r="AZ372" s="420" t="str">
        <f>IF(_tag_month_day!N368="","",_tag_month_day!N368/100)</f>
        <v/>
      </c>
      <c r="BA372" s="420" t="str">
        <f>IF(_tag_month_day!O368="","",_tag_month_day!O368/100)</f>
        <v/>
      </c>
      <c r="BB372" s="496" t="str">
        <f>IF(_tag_month_day!P368="","",_tag_month_day!P368/100)</f>
        <v/>
      </c>
      <c r="BC372" s="496">
        <f t="shared" si="1992"/>
        <v>0</v>
      </c>
      <c r="BD372" s="496" t="str">
        <f>IF(_tag_month_day!Q368="","",_tag_month_day!Q368/100)</f>
        <v/>
      </c>
      <c r="BE372" s="510" t="str">
        <f>IF(_tag_month_day!R368="","",_tag_month_day!R368/100)</f>
        <v/>
      </c>
      <c r="BF372" s="413" t="str">
        <f>IF(_tag_month_day!CC368="","",_tag_month_day!CC368/100)</f>
        <v/>
      </c>
      <c r="BG372" s="511" t="e">
        <f t="shared" si="1941"/>
        <v>#VALUE!</v>
      </c>
      <c r="BH372" s="198">
        <f t="shared" si="1942"/>
        <v>0</v>
      </c>
      <c r="BI372" s="512" t="e">
        <f>IF(CX372=0,BI371,(DK372*查询!$R$5+DL372*查询!$Q$5+DM372*查询!$N$5+DN372*查询!$O$5+DO372*查询!$P$5)*AF372/CX372)</f>
        <v>#VALUE!</v>
      </c>
      <c r="BJ372" s="512" t="e">
        <f>IF(CX372=0,BJ371,(DP372*查询!$S$5+DQ372*查询!$T$5+DR372*查询!$U$5)*AF372/CX372)</f>
        <v>#VALUE!</v>
      </c>
      <c r="BK372" s="512">
        <f t="shared" si="1993"/>
        <v>1</v>
      </c>
      <c r="BL372" s="513" t="str">
        <f>IF(_cfyc_month_day!A368="","",_cfyc_month_day!A368)</f>
        <v/>
      </c>
      <c r="BM372" s="513" t="str">
        <f>IF(_cfyc_month_day!B368="","",_cfyc_month_day!B368)</f>
        <v/>
      </c>
      <c r="BN372" s="513" t="str">
        <f>IF(_cfyc_month_day!C368="","",_cfyc_month_day!C368)</f>
        <v/>
      </c>
      <c r="BO372" s="522" t="str">
        <f>IF(_cfyc_month_day!D368="","",_cfyc_month_day!D368)</f>
        <v/>
      </c>
      <c r="BP372" s="522" t="str">
        <f>IF(_cfyc_month_day!E368="","",_cfyc_month_day!E368)</f>
        <v/>
      </c>
      <c r="BQ372" s="522" t="str">
        <f>IF(_cfyc_month_day!F368="","",_cfyc_month_day!F368)</f>
        <v/>
      </c>
      <c r="BR372" s="513" t="str">
        <f>IF(_tag_month_day!T368="","",_tag_month_day!T368)</f>
        <v/>
      </c>
      <c r="BS372" s="513" t="str">
        <f>IF(_tag_month_day!U368="","",_tag_month_day!U368)</f>
        <v/>
      </c>
      <c r="BT372" s="523" t="str">
        <f t="shared" si="1994"/>
        <v/>
      </c>
      <c r="BU372" s="223" t="str">
        <f>IF(_tag_month_day!V368="","",_tag_month_day!V368)</f>
        <v/>
      </c>
      <c r="BV372" s="206" t="str">
        <f>IF(_tag_month_day!W368="","",_tag_month_day!W368)</f>
        <v/>
      </c>
      <c r="BW372" s="540" t="str">
        <f>IF(_tag_month_day!X368="","",_tag_month_day!X368)</f>
        <v/>
      </c>
      <c r="BX372" s="540" t="str">
        <f>IF(_tag_month_day!Y368="","",_tag_month_day!Y368)</f>
        <v/>
      </c>
      <c r="BY372" s="541">
        <f ca="1" t="shared" si="1995"/>
        <v>43632.3749999991</v>
      </c>
      <c r="BZ372" s="542"/>
      <c r="CA372" s="543" t="str">
        <f>IF(_jhy2_month_day!A368="","",_jhy2_month_day!A368)</f>
        <v/>
      </c>
      <c r="CB372" s="464" t="str">
        <f>IF(_jhy2_month_day!B368="","",_jhy2_month_day!B368)</f>
        <v/>
      </c>
      <c r="CC372" s="464" t="str">
        <f>IF(_jhy2_month_day!C368="","",_jhy2_month_day!C368)</f>
        <v/>
      </c>
      <c r="CD372" s="464" t="str">
        <f>IF(_jhy2_month_day!D368="","",_jhy2_month_day!D368)</f>
        <v/>
      </c>
      <c r="CE372" s="464" t="str">
        <f>IF(_jhy2_month_day!E368="","",_jhy2_month_day!E368)</f>
        <v/>
      </c>
      <c r="CF372" s="464" t="str">
        <f>IF(_jhy2_month_day!F368="","",_jhy2_month_day!F368)</f>
        <v/>
      </c>
      <c r="CG372" s="464" t="str">
        <f>IF(_jhy2_month_day!G368="","",_jhy2_month_day!G368)</f>
        <v/>
      </c>
      <c r="CH372" s="464" t="str">
        <f>IF(_jhy2_month_day!H368="","",_jhy2_month_day!H368)</f>
        <v/>
      </c>
      <c r="CI372" s="464" t="str">
        <f>IF(_jhy2_month_day!I368="","",_jhy2_month_day!I368)</f>
        <v/>
      </c>
      <c r="CJ372" s="464" t="str">
        <f>IF(_jhy2_month_day!J368="","",_jhy2_month_day!J368)</f>
        <v/>
      </c>
      <c r="CK372" s="464" t="str">
        <f>IF(_jhy2_month_day!K368="","",_jhy2_month_day!K368)</f>
        <v/>
      </c>
      <c r="CL372" s="562" t="str">
        <f>IF(_jhy2_month_day!L368="","",_jhy2_month_day!L368)</f>
        <v/>
      </c>
      <c r="CM372" s="562" t="str">
        <f>IF(_jhy2_month_day!M368="","",_jhy2_month_day!M368)</f>
        <v/>
      </c>
      <c r="CN372" s="562" t="str">
        <f>IF(_jhy2_month_day!N368="","",_jhy2_month_day!N368)</f>
        <v/>
      </c>
      <c r="CO372" s="562" t="str">
        <f>IF(_jhy2_month_day!O368="","",_jhy2_month_day!O368)</f>
        <v/>
      </c>
      <c r="CP372" s="562" t="str">
        <f>IF(_jhy2_month_day!P368="","",_jhy2_month_day!P368)</f>
        <v/>
      </c>
      <c r="CQ372" s="562" t="str">
        <f>IF(_jhy2_month_day!Q368="","",_jhy2_month_day!Q368)</f>
        <v/>
      </c>
      <c r="CR372" s="563" t="str">
        <f>IF(_jhy2_month_day!R368="","",_jhy2_month_day!R368)</f>
        <v/>
      </c>
      <c r="CS372" s="576" t="str">
        <f>IF(_jhy2_month_day!S368="","",_jhy2_month_day!S368)</f>
        <v/>
      </c>
      <c r="CT372" s="562" t="str">
        <f>IF(_jhy2_month_day!T368="","",_jhy2_month_day!T368)</f>
        <v/>
      </c>
      <c r="CU372" s="577" t="e">
        <f t="shared" si="1943"/>
        <v>#VALUE!</v>
      </c>
      <c r="CV372" s="198" t="e">
        <f t="shared" si="1944"/>
        <v>#VALUE!</v>
      </c>
      <c r="CW372" s="192" t="e">
        <f t="shared" si="1945"/>
        <v>#VALUE!</v>
      </c>
      <c r="CX372" s="192" t="e">
        <f t="shared" si="1946"/>
        <v>#VALUE!</v>
      </c>
      <c r="CY372" s="202" t="e">
        <f t="shared" si="1947"/>
        <v>#VALUE!</v>
      </c>
      <c r="CZ372" s="192" t="e">
        <f t="shared" ref="CZ372:DI372" si="2239">$AJ372*EF372</f>
        <v>#VALUE!</v>
      </c>
      <c r="DA372" s="192" t="e">
        <f t="shared" si="2239"/>
        <v>#VALUE!</v>
      </c>
      <c r="DB372" s="192" t="e">
        <f t="shared" si="2239"/>
        <v>#VALUE!</v>
      </c>
      <c r="DC372" s="192" t="e">
        <f t="shared" si="2239"/>
        <v>#VALUE!</v>
      </c>
      <c r="DD372" s="192" t="e">
        <f t="shared" si="2239"/>
        <v>#VALUE!</v>
      </c>
      <c r="DE372" s="192" t="e">
        <f t="shared" si="2239"/>
        <v>#VALUE!</v>
      </c>
      <c r="DF372" s="192" t="e">
        <f t="shared" si="2239"/>
        <v>#VALUE!</v>
      </c>
      <c r="DG372" s="192" t="e">
        <f t="shared" si="2239"/>
        <v>#VALUE!</v>
      </c>
      <c r="DH372" s="192" t="e">
        <f t="shared" si="2239"/>
        <v>#VALUE!</v>
      </c>
      <c r="DI372" s="192" t="e">
        <f t="shared" si="2239"/>
        <v>#VALUE!</v>
      </c>
      <c r="DJ372" s="192" t="e">
        <f t="shared" si="1949"/>
        <v>#VALUE!</v>
      </c>
      <c r="DK372" s="192" t="e">
        <f t="shared" si="1950"/>
        <v>#VALUE!</v>
      </c>
      <c r="DL372" s="192" t="e">
        <f t="shared" si="1951"/>
        <v>#VALUE!</v>
      </c>
      <c r="DM372" s="192" t="e">
        <f t="shared" si="1952"/>
        <v>#VALUE!</v>
      </c>
      <c r="DN372" s="192" t="e">
        <f t="shared" si="1953"/>
        <v>#VALUE!</v>
      </c>
      <c r="DO372" s="192" t="e">
        <f t="shared" si="1954"/>
        <v>#VALUE!</v>
      </c>
      <c r="DP372" s="192" t="e">
        <f t="shared" si="1955"/>
        <v>#VALUE!</v>
      </c>
      <c r="DQ372" s="192" t="e">
        <f t="shared" si="1956"/>
        <v>#VALUE!</v>
      </c>
      <c r="DR372" s="192" t="e">
        <f t="shared" si="1957"/>
        <v>#VALUE!</v>
      </c>
      <c r="DS372" s="192" t="e">
        <f t="shared" si="1958"/>
        <v>#VALUE!</v>
      </c>
      <c r="DT372" s="192" t="e">
        <f t="shared" si="1959"/>
        <v>#VALUE!</v>
      </c>
      <c r="DU372" s="192" t="e">
        <f t="shared" si="1960"/>
        <v>#VALUE!</v>
      </c>
      <c r="DV372" s="198" t="e">
        <f t="shared" si="1961"/>
        <v>#VALUE!</v>
      </c>
      <c r="DW372" s="198" t="e">
        <f t="shared" si="1962"/>
        <v>#DIV/0!</v>
      </c>
      <c r="DX372" s="198" t="e">
        <f t="shared" si="1963"/>
        <v>#DIV/0!</v>
      </c>
      <c r="DY372" s="198" t="e">
        <f t="shared" si="1964"/>
        <v>#VALUE!</v>
      </c>
      <c r="DZ372" s="198" t="e">
        <f t="shared" si="1965"/>
        <v>#VALUE!</v>
      </c>
      <c r="EA372" s="198" t="e">
        <f t="shared" si="1966"/>
        <v>#VALUE!</v>
      </c>
      <c r="EB372" s="198" t="e">
        <f t="shared" si="1967"/>
        <v>#VALUE!</v>
      </c>
      <c r="EC372" s="198" t="e">
        <f t="shared" si="1968"/>
        <v>#DIV/0!</v>
      </c>
      <c r="ED372" s="198" t="e">
        <f t="shared" si="1969"/>
        <v>#VALUE!</v>
      </c>
      <c r="EE372" s="198" t="e">
        <f t="shared" si="1970"/>
        <v>#VALUE!</v>
      </c>
      <c r="EF372" s="198" t="e">
        <f t="shared" ref="EF372:EO372" si="2240">DV372/SUM($DV372:$EE372)</f>
        <v>#VALUE!</v>
      </c>
      <c r="EG372" s="198" t="e">
        <f t="shared" si="2240"/>
        <v>#DIV/0!</v>
      </c>
      <c r="EH372" s="198" t="e">
        <f t="shared" si="2240"/>
        <v>#DIV/0!</v>
      </c>
      <c r="EI372" s="198" t="e">
        <f t="shared" si="2240"/>
        <v>#VALUE!</v>
      </c>
      <c r="EJ372" s="198" t="e">
        <f t="shared" si="2240"/>
        <v>#VALUE!</v>
      </c>
      <c r="EK372" s="198" t="e">
        <f t="shared" si="2240"/>
        <v>#VALUE!</v>
      </c>
      <c r="EL372" s="198" t="e">
        <f t="shared" si="2240"/>
        <v>#VALUE!</v>
      </c>
      <c r="EM372" s="198" t="e">
        <f t="shared" si="2240"/>
        <v>#DIV/0!</v>
      </c>
      <c r="EN372" s="198" t="e">
        <f t="shared" si="2240"/>
        <v>#VALUE!</v>
      </c>
      <c r="EO372" s="198" t="e">
        <f t="shared" si="2240"/>
        <v>#VALUE!</v>
      </c>
      <c r="EP372" s="511">
        <f t="shared" ref="EP372:EW372" si="2241">EP371</f>
        <v>0.08</v>
      </c>
      <c r="EQ372" s="511">
        <f t="shared" si="2241"/>
        <v>0.015</v>
      </c>
      <c r="ER372" s="511">
        <f t="shared" si="2241"/>
        <v>0.015</v>
      </c>
      <c r="ES372" s="511">
        <f t="shared" si="2241"/>
        <v>0.015</v>
      </c>
      <c r="ET372" s="511">
        <f t="shared" si="2241"/>
        <v>0.015</v>
      </c>
      <c r="EU372" s="511">
        <f t="shared" si="2241"/>
        <v>0.09</v>
      </c>
      <c r="EV372" s="511">
        <f t="shared" si="2241"/>
        <v>0.09</v>
      </c>
      <c r="EW372" s="511">
        <f t="shared" si="2241"/>
        <v>0.09</v>
      </c>
      <c r="EX372" s="420" t="str">
        <f>IF(_tag_month_day!AS368="","",_tag_month_day!AS368/100)</f>
        <v/>
      </c>
      <c r="EY372" s="420" t="str">
        <f>IF(_tag_month_day!AT368="","",_tag_month_day!AT368/100)</f>
        <v/>
      </c>
      <c r="EZ372" s="420" t="str">
        <f>IF(_tag_month_day!AU368="","",_tag_month_day!AU368/100)</f>
        <v/>
      </c>
      <c r="FA372" s="420" t="str">
        <f>IF(_tag_month_day!AV368="","",_tag_month_day!AV368/100)</f>
        <v/>
      </c>
      <c r="FB372" s="420" t="str">
        <f>IF(_tag_month_day!AW368="","",_tag_month_day!AW368/100)</f>
        <v/>
      </c>
      <c r="FC372" s="420" t="str">
        <f>IF(_tag_month_day!AX368="","",_tag_month_day!AX368/100)</f>
        <v/>
      </c>
      <c r="FD372" s="510">
        <f t="shared" si="1999"/>
        <v>0.33</v>
      </c>
      <c r="FE372" s="510">
        <f t="shared" si="2000"/>
        <v>0.19</v>
      </c>
      <c r="FF372" s="510">
        <f t="shared" si="2001"/>
        <v>0.003</v>
      </c>
      <c r="FG372" s="510">
        <f t="shared" si="2002"/>
        <v>0</v>
      </c>
      <c r="FH372" s="603">
        <f t="shared" si="2003"/>
        <v>0.0001</v>
      </c>
      <c r="FI372" s="510">
        <f t="shared" ref="FI372:FR372" si="2242">FI371</f>
        <v>0.41</v>
      </c>
      <c r="FJ372" s="510">
        <f t="shared" si="2242"/>
        <v>0.11</v>
      </c>
      <c r="FK372" s="510">
        <f t="shared" si="2242"/>
        <v>0.015</v>
      </c>
      <c r="FL372" s="510">
        <f t="shared" si="2242"/>
        <v>0</v>
      </c>
      <c r="FM372" s="603">
        <f t="shared" si="2242"/>
        <v>0.0001</v>
      </c>
      <c r="FN372" s="510" t="str">
        <f>IF(_tag_month_day!AY368="","",_tag_month_day!AY368/100)</f>
        <v/>
      </c>
      <c r="FO372" s="510" t="str">
        <f>IF(_tag_month_day!AZ368="","",_tag_month_day!AZ368/100)</f>
        <v/>
      </c>
      <c r="FP372" s="510" t="str">
        <f>IF(_tag_month_day!BA368="","",_tag_month_day!BA368/100)</f>
        <v/>
      </c>
      <c r="FQ372" s="510" t="str">
        <f>IF(_tag_month_day!BB368="","",_tag_month_day!BB368/100)</f>
        <v/>
      </c>
      <c r="FR372" s="603" t="str">
        <f>IF(_tag_month_day!BC368="","",_tag_month_day!BC368/100)</f>
        <v/>
      </c>
      <c r="FS372" s="510" t="str">
        <f>IF(_tag_month_day!BD368="","",_tag_month_day!BD368/100)</f>
        <v/>
      </c>
      <c r="FT372" s="510" t="str">
        <f>IF(_tag_month_day!BE368="","",_tag_month_day!BE368/100)</f>
        <v/>
      </c>
      <c r="FU372" s="510" t="str">
        <f>IF(_tag_month_day!BF368="","",_tag_month_day!BF368/100)</f>
        <v/>
      </c>
      <c r="FV372" s="510" t="str">
        <f>IF(_tag_month_day!BG368="","",_tag_month_day!BG368/100)</f>
        <v/>
      </c>
      <c r="FW372" s="603" t="str">
        <f>IF(_tag_month_day!BH368="","",_tag_month_day!BH368/100)</f>
        <v/>
      </c>
      <c r="FX372" s="510" t="str">
        <f>IF(_tag_month_day!BI368="","",_tag_month_day!BI368/100)</f>
        <v/>
      </c>
      <c r="FY372" s="510" t="str">
        <f>IF(_tag_month_day!BJ368="","",_tag_month_day!BJ368/100)</f>
        <v/>
      </c>
      <c r="FZ372" s="605" t="str">
        <f>IF(_tag_month_day!BK368="","",_tag_month_day!BK368/100)</f>
        <v/>
      </c>
      <c r="GA372" s="510" t="str">
        <f>IF(_tag_month_day!BL368="","",_tag_month_day!BL368/100)</f>
        <v/>
      </c>
      <c r="GB372" s="603" t="str">
        <f>IF(_tag_month_day!BM368="","",_tag_month_day!BM368/100)</f>
        <v/>
      </c>
      <c r="GC372" s="420" t="str">
        <f>IF(_tag_month_day!BN368="","",_tag_month_day!BN368/100)</f>
        <v/>
      </c>
      <c r="GD372" s="420" t="str">
        <f>IF(_tag_month_day!BO368="","",_tag_month_day!BO368/100)</f>
        <v/>
      </c>
      <c r="GE372" s="420" t="str">
        <f>IF(_tag_month_day!BP368="","",_tag_month_day!BP368/100)</f>
        <v/>
      </c>
      <c r="GF372" s="420" t="str">
        <f>IF(_tag_month_day!BQ368="","",_tag_month_day!BQ368/100)</f>
        <v/>
      </c>
      <c r="GG372" s="420" t="str">
        <f>IF(_tag_month_day!BR368="","",_tag_month_day!BR368/100)</f>
        <v/>
      </c>
      <c r="GH372" s="420" t="str">
        <f>IF(_tag_month_day!BS368="","",_tag_month_day!BS368/100)</f>
        <v/>
      </c>
      <c r="GI372" s="603" t="str">
        <f>IF(_tag_month_day!BT368="","",_tag_month_day!BT368/100)</f>
        <v/>
      </c>
      <c r="GJ372" s="612" t="str">
        <f>IF(_tag_month_day!BU368="","",_tag_month_day!BU368/100)</f>
        <v/>
      </c>
      <c r="GK372" s="620" t="str">
        <f>IF(_tag_month_day!BV368="",IF(_rlcf_month_day!A$2="","",_rlcf_month_day!A$2/100),_tag_month_day!BV368/100)</f>
        <v/>
      </c>
      <c r="GL372" s="620" t="str">
        <f>IF(_tag_month_day!BW368="",IF(_rlcf_month_day!B$2="","",_rlcf_month_day!B$2/100),_tag_month_day!BW368/100)</f>
        <v/>
      </c>
      <c r="GM372" s="621" t="str">
        <f>IF(_tag_month_day!BX368="",IF(_rlcf_month_day!C$2="","",_rlcf_month_day!C$2/100),_tag_month_day!BX368/100)</f>
        <v/>
      </c>
      <c r="GN372" s="620" t="str">
        <f>IF(_tag_month_day!BV368="",IF(_rlcf_month_day!A$2="","",_rlcf_month_day!A$2/100),_tag_month_day!BV368/100)</f>
        <v/>
      </c>
      <c r="GO372" s="620" t="str">
        <f>IF(_tag_month_day!BW368="",IF(_rlcf_month_day!B$2="","",_rlcf_month_day!B$2/100),_tag_month_day!BW368/100)</f>
        <v/>
      </c>
      <c r="GP372" s="620" t="str">
        <f>IF(_tag_month_day!CD368="",IF(_rlcf_month_day!E$2="","",_rlcf_month_day!E$2/100),_tag_month_day!CD368/100)</f>
        <v/>
      </c>
      <c r="GQ372" s="620" t="str">
        <f>IF(_tag_month_day!CE368="",IF(_rlcf_month_day!F$2="","",_rlcf_month_day!F$2/100),_tag_month_day!CE368/100)</f>
        <v/>
      </c>
      <c r="GR372" s="621" t="str">
        <f>IF(_tag_month_day!CF368="",IF(_rlcf_month_day!G$2="","",_rlcf_month_day!G$2/100),_tag_month_day!CF368/100)</f>
        <v/>
      </c>
      <c r="GS372" s="626">
        <f t="shared" ref="GS372:HH372" si="2243">GS371</f>
        <v>0.953</v>
      </c>
      <c r="GT372" s="626">
        <f t="shared" si="2243"/>
        <v>0.55</v>
      </c>
      <c r="GU372" s="626">
        <f t="shared" si="2243"/>
        <v>0.55</v>
      </c>
      <c r="GV372" s="626">
        <f t="shared" si="2243"/>
        <v>0.55</v>
      </c>
      <c r="GW372" s="626">
        <f t="shared" si="2243"/>
        <v>0.5</v>
      </c>
      <c r="GX372" s="626">
        <f t="shared" si="2243"/>
        <v>0.935</v>
      </c>
      <c r="GY372" s="626">
        <f t="shared" si="2243"/>
        <v>0.15</v>
      </c>
      <c r="GZ372" s="626">
        <f t="shared" si="2243"/>
        <v>1</v>
      </c>
      <c r="HA372" s="632">
        <f t="shared" si="2243"/>
        <v>0.047</v>
      </c>
      <c r="HB372" s="632">
        <f t="shared" si="2243"/>
        <v>0.45</v>
      </c>
      <c r="HC372" s="632">
        <f t="shared" si="2243"/>
        <v>0.45</v>
      </c>
      <c r="HD372" s="632">
        <f t="shared" si="2243"/>
        <v>0.45</v>
      </c>
      <c r="HE372" s="632">
        <f t="shared" si="2243"/>
        <v>0.5</v>
      </c>
      <c r="HF372" s="632">
        <f t="shared" si="2243"/>
        <v>0.065</v>
      </c>
      <c r="HG372" s="632">
        <f t="shared" si="2243"/>
        <v>0.85</v>
      </c>
      <c r="HH372" s="632">
        <f t="shared" si="2243"/>
        <v>0</v>
      </c>
      <c r="HI372" s="68">
        <f t="shared" si="1975"/>
        <v>0</v>
      </c>
      <c r="HJ372" s="68" t="e">
        <f t="shared" si="2006"/>
        <v>#VALUE!</v>
      </c>
      <c r="HK372" s="202">
        <f t="shared" si="2007"/>
        <v>0.85</v>
      </c>
      <c r="HL372" s="464">
        <f t="shared" si="2008"/>
        <v>550000</v>
      </c>
      <c r="HM372" s="464">
        <f t="shared" si="2009"/>
        <v>480000</v>
      </c>
      <c r="HN372" s="192" t="e">
        <f t="shared" si="1976"/>
        <v>#VALUE!</v>
      </c>
      <c r="HO372" s="192" t="e">
        <f>HN372*HK372*$HO$2/HL372*1000000</f>
        <v>#VALUE!</v>
      </c>
      <c r="HP372" s="192" t="e">
        <f>HN372*HK372*$HP$2/HM372*1000000</f>
        <v>#VALUE!</v>
      </c>
    </row>
    <row r="373" customFormat="1" spans="1:224">
      <c r="A373" s="381">
        <v>368</v>
      </c>
      <c r="B373" s="54">
        <f ca="1" t="shared" si="2010"/>
        <v>43632</v>
      </c>
      <c r="C373" s="57">
        <f t="shared" si="2011"/>
        <v>0.0416666666666667</v>
      </c>
      <c r="D373" s="68" t="str">
        <f ca="1" t="shared" si="1977"/>
        <v>夜班</v>
      </c>
      <c r="E373" s="68" t="str">
        <f ca="1" t="shared" si="1978"/>
        <v>乙</v>
      </c>
      <c r="F373" s="68">
        <f ca="1">SUMPRODUCT((成本日报!$A$3:$A$95=计划!B373)*(成本日报!$B$3:$B$95=计划!$D373),成本日报!$C$3:$C$95)</f>
        <v>2</v>
      </c>
      <c r="G373" s="382">
        <f ca="1" t="shared" si="2012"/>
        <v>43632.2916666658</v>
      </c>
      <c r="H373" s="382">
        <f ca="1" t="shared" si="1979"/>
        <v>43632.2986111102</v>
      </c>
      <c r="I373" s="382">
        <f ca="1" t="shared" si="1980"/>
        <v>43632.3041666658</v>
      </c>
      <c r="J373" s="382">
        <f ca="1" t="shared" si="1981"/>
        <v>43632.3333333324</v>
      </c>
      <c r="K373" s="382">
        <f ca="1" t="shared" si="1982"/>
        <v>43632.3958333324</v>
      </c>
      <c r="L373" s="382">
        <f ca="1" t="shared" si="1983"/>
        <v>43632.4166666658</v>
      </c>
      <c r="M373" s="398" t="str">
        <f>IF(_tag_month_day!A369="","",_tag_month_day!A369)</f>
        <v/>
      </c>
      <c r="N373" s="398" t="str">
        <f>IF(_tag_month_day!B369="","",_tag_month_day!B369)</f>
        <v/>
      </c>
      <c r="O373" s="399" t="e">
        <f t="shared" si="1984"/>
        <v>#VALUE!</v>
      </c>
      <c r="P373" s="398" t="str">
        <f>IF(_tag_month_day!C369="","",_tag_month_day!C369)</f>
        <v/>
      </c>
      <c r="Q373" s="398" t="str">
        <f>IF(_tag_month_day!D369="","",_tag_month_day!D369)</f>
        <v/>
      </c>
      <c r="R373" s="416">
        <f>IF(_tag_month_day!CB369="",R372,_tag_month_day!CB369/100)</f>
        <v>0.07</v>
      </c>
      <c r="S373" s="417" t="str">
        <f>IF(_tag_month_day!E369="","",_tag_month_day!E369)</f>
        <v/>
      </c>
      <c r="T373" s="417" t="str">
        <f>IF(_tag_month_day!F369="","",_tag_month_day!F369)</f>
        <v/>
      </c>
      <c r="U373" s="418" t="e">
        <f t="shared" si="1938"/>
        <v>#VALUE!</v>
      </c>
      <c r="V373" s="53" t="e">
        <f t="shared" si="1939"/>
        <v>#VALUE!</v>
      </c>
      <c r="W373" s="419" t="str">
        <f>IF(_jhy_month_day!A369="","",_jhy_month_day!A369)</f>
        <v/>
      </c>
      <c r="X373" s="420" t="str">
        <f>IF(_jhy_month_day!B369="","",_jhy_month_day!B369/100)</f>
        <v/>
      </c>
      <c r="Y373" s="420" t="str">
        <f>IF(_jhy_month_day!C369="","",_jhy_month_day!C369/100)</f>
        <v/>
      </c>
      <c r="Z373" s="439">
        <f t="shared" si="2028"/>
        <v>92</v>
      </c>
      <c r="AA373" s="440" t="str">
        <f>IF(_tag_month_day!G369="","",_tag_month_day!G369/100)</f>
        <v/>
      </c>
      <c r="AB373" s="440" t="str">
        <f>IF(_tag_month_day!H369="","",_tag_month_day!H369/100)</f>
        <v/>
      </c>
      <c r="AC373" s="193">
        <f t="shared" si="1985"/>
        <v>1.59963432013121</v>
      </c>
      <c r="AD373" s="441" t="str">
        <f t="shared" si="1986"/>
        <v/>
      </c>
      <c r="AE373" s="442" t="str">
        <f t="shared" si="1987"/>
        <v/>
      </c>
      <c r="AF373" s="443">
        <v>1</v>
      </c>
      <c r="AG373" s="68" t="str">
        <f>IF(_duihao_month_day!A369="","",_duihao_month_day!A369)</f>
        <v/>
      </c>
      <c r="AH373" s="463">
        <f>IF(_gyk_month_day!B369="",AH372,_gyk_month_day!B369)</f>
        <v>820</v>
      </c>
      <c r="AI373" s="464"/>
      <c r="AJ373" s="68" t="str">
        <f>IF(_tag_month_day!I369="","",_tag_month_day!I369)</f>
        <v/>
      </c>
      <c r="AK373" s="465" t="str">
        <f>IF(_tzyy_month_day!A369="","",_tzyy_month_day!A369)</f>
        <v/>
      </c>
      <c r="AL373" s="465" t="str">
        <f>IF(_tzyy_month_day!B369="","",_tzyy_month_day!B369)</f>
        <v/>
      </c>
      <c r="AM373" s="465" t="str">
        <f>IF(_tzyy_month_day!C369="","",_tzyy_month_day!C369)</f>
        <v/>
      </c>
      <c r="AN373" s="466" t="str">
        <f>IF(_tag_month_day!CG369="","",_tag_month_day!CG369)</f>
        <v/>
      </c>
      <c r="AO373" s="466" t="str">
        <f>IF(_tag_month_day!CH369="","",_tag_month_day!CH369)</f>
        <v/>
      </c>
      <c r="AP373" s="486" t="e">
        <f t="shared" si="1988"/>
        <v>#VALUE!</v>
      </c>
      <c r="AQ373" s="487" t="str">
        <f>IF(_tag_month_day!J369="","",_tag_month_day!J369/100)</f>
        <v/>
      </c>
      <c r="AR373" s="488">
        <f t="shared" si="1989"/>
        <v>1.3</v>
      </c>
      <c r="AS373" s="489" t="e">
        <f t="shared" si="1940"/>
        <v>#VALUE!</v>
      </c>
      <c r="AT373" s="489">
        <f t="shared" si="1990"/>
        <v>0</v>
      </c>
      <c r="AU373" s="490" t="str">
        <f>IF(_tag_month_day!K369="","",_tag_month_day!K369)</f>
        <v/>
      </c>
      <c r="AV373" s="491" t="str">
        <f>IF(_tag_month_day!L369="","",_tag_month_day!L369/100)</f>
        <v/>
      </c>
      <c r="AW373" s="420">
        <f t="shared" si="1912"/>
        <v>0</v>
      </c>
      <c r="AX373" s="420">
        <f t="shared" si="1991"/>
        <v>0</v>
      </c>
      <c r="AY373" s="420" t="str">
        <f>IF(_tag_month_day!M369="","",_tag_month_day!M369/100)</f>
        <v/>
      </c>
      <c r="AZ373" s="420" t="str">
        <f>IF(_tag_month_day!N369="","",_tag_month_day!N369/100)</f>
        <v/>
      </c>
      <c r="BA373" s="420" t="str">
        <f>IF(_tag_month_day!O369="","",_tag_month_day!O369/100)</f>
        <v/>
      </c>
      <c r="BB373" s="496" t="str">
        <f>IF(_tag_month_day!P369="","",_tag_month_day!P369/100)</f>
        <v/>
      </c>
      <c r="BC373" s="496">
        <f t="shared" si="1992"/>
        <v>0</v>
      </c>
      <c r="BD373" s="496" t="str">
        <f>IF(_tag_month_day!Q369="","",_tag_month_day!Q369/100)</f>
        <v/>
      </c>
      <c r="BE373" s="510" t="str">
        <f>IF(_tag_month_day!R369="","",_tag_month_day!R369/100)</f>
        <v/>
      </c>
      <c r="BF373" s="413" t="str">
        <f>IF(_tag_month_day!CC369="","",_tag_month_day!CC369/100)</f>
        <v/>
      </c>
      <c r="BG373" s="511" t="e">
        <f t="shared" si="1941"/>
        <v>#VALUE!</v>
      </c>
      <c r="BH373" s="198">
        <f t="shared" si="1942"/>
        <v>0</v>
      </c>
      <c r="BI373" s="512" t="e">
        <f>IF(CX373=0,BI372,(DK373*查询!$R$5+DL373*查询!$Q$5+DM373*查询!$N$5+DN373*查询!$O$5+DO373*查询!$P$5)*AF373/CX373)</f>
        <v>#VALUE!</v>
      </c>
      <c r="BJ373" s="512" t="e">
        <f>IF(CX373=0,BJ372,(DP373*查询!$S$5+DQ373*查询!$T$5+DR373*查询!$U$5)*AF373/CX373)</f>
        <v>#VALUE!</v>
      </c>
      <c r="BK373" s="512">
        <f t="shared" si="1993"/>
        <v>1</v>
      </c>
      <c r="BL373" s="513" t="str">
        <f>IF(_cfyc_month_day!A369="","",_cfyc_month_day!A369)</f>
        <v/>
      </c>
      <c r="BM373" s="513" t="str">
        <f>IF(_cfyc_month_day!B369="","",_cfyc_month_day!B369)</f>
        <v/>
      </c>
      <c r="BN373" s="513" t="str">
        <f>IF(_cfyc_month_day!C369="","",_cfyc_month_day!C369)</f>
        <v/>
      </c>
      <c r="BO373" s="522" t="str">
        <f>IF(_cfyc_month_day!D369="","",_cfyc_month_day!D369)</f>
        <v/>
      </c>
      <c r="BP373" s="522" t="str">
        <f>IF(_cfyc_month_day!E369="","",_cfyc_month_day!E369)</f>
        <v/>
      </c>
      <c r="BQ373" s="522" t="str">
        <f>IF(_cfyc_month_day!F369="","",_cfyc_month_day!F369)</f>
        <v/>
      </c>
      <c r="BR373" s="513" t="str">
        <f>IF(_tag_month_day!T369="","",_tag_month_day!T369)</f>
        <v/>
      </c>
      <c r="BS373" s="513" t="str">
        <f>IF(_tag_month_day!U369="","",_tag_month_day!U369)</f>
        <v/>
      </c>
      <c r="BT373" s="523" t="str">
        <f t="shared" si="1994"/>
        <v/>
      </c>
      <c r="BU373" s="223" t="str">
        <f>IF(_tag_month_day!V369="","",_tag_month_day!V369)</f>
        <v/>
      </c>
      <c r="BV373" s="206" t="str">
        <f>IF(_tag_month_day!W369="","",_tag_month_day!W369)</f>
        <v/>
      </c>
      <c r="BW373" s="540" t="str">
        <f>IF(_tag_month_day!X369="","",_tag_month_day!X369)</f>
        <v/>
      </c>
      <c r="BX373" s="540" t="str">
        <f>IF(_tag_month_day!Y369="","",_tag_month_day!Y369)</f>
        <v/>
      </c>
      <c r="BY373" s="541">
        <f ca="1" t="shared" si="1995"/>
        <v>43632.4166666658</v>
      </c>
      <c r="BZ373" s="542"/>
      <c r="CA373" s="543" t="str">
        <f>IF(_jhy2_month_day!A369="","",_jhy2_month_day!A369)</f>
        <v/>
      </c>
      <c r="CB373" s="464" t="str">
        <f>IF(_jhy2_month_day!B369="","",_jhy2_month_day!B369)</f>
        <v/>
      </c>
      <c r="CC373" s="464" t="str">
        <f>IF(_jhy2_month_day!C369="","",_jhy2_month_day!C369)</f>
        <v/>
      </c>
      <c r="CD373" s="464" t="str">
        <f>IF(_jhy2_month_day!D369="","",_jhy2_month_day!D369)</f>
        <v/>
      </c>
      <c r="CE373" s="464" t="str">
        <f>IF(_jhy2_month_day!E369="","",_jhy2_month_day!E369)</f>
        <v/>
      </c>
      <c r="CF373" s="464" t="str">
        <f>IF(_jhy2_month_day!F369="","",_jhy2_month_day!F369)</f>
        <v/>
      </c>
      <c r="CG373" s="464" t="str">
        <f>IF(_jhy2_month_day!G369="","",_jhy2_month_day!G369)</f>
        <v/>
      </c>
      <c r="CH373" s="464" t="str">
        <f>IF(_jhy2_month_day!H369="","",_jhy2_month_day!H369)</f>
        <v/>
      </c>
      <c r="CI373" s="464" t="str">
        <f>IF(_jhy2_month_day!I369="","",_jhy2_month_day!I369)</f>
        <v/>
      </c>
      <c r="CJ373" s="464" t="str">
        <f>IF(_jhy2_month_day!J369="","",_jhy2_month_day!J369)</f>
        <v/>
      </c>
      <c r="CK373" s="464" t="str">
        <f>IF(_jhy2_month_day!K369="","",_jhy2_month_day!K369)</f>
        <v/>
      </c>
      <c r="CL373" s="562" t="str">
        <f>IF(_jhy2_month_day!L369="","",_jhy2_month_day!L369)</f>
        <v/>
      </c>
      <c r="CM373" s="562" t="str">
        <f>IF(_jhy2_month_day!M369="","",_jhy2_month_day!M369)</f>
        <v/>
      </c>
      <c r="CN373" s="562" t="str">
        <f>IF(_jhy2_month_day!N369="","",_jhy2_month_day!N369)</f>
        <v/>
      </c>
      <c r="CO373" s="562" t="str">
        <f>IF(_jhy2_month_day!O369="","",_jhy2_month_day!O369)</f>
        <v/>
      </c>
      <c r="CP373" s="562" t="str">
        <f>IF(_jhy2_month_day!P369="","",_jhy2_month_day!P369)</f>
        <v/>
      </c>
      <c r="CQ373" s="562" t="str">
        <f>IF(_jhy2_month_day!Q369="","",_jhy2_month_day!Q369)</f>
        <v/>
      </c>
      <c r="CR373" s="563" t="str">
        <f>IF(_jhy2_month_day!R369="","",_jhy2_month_day!R369)</f>
        <v/>
      </c>
      <c r="CS373" s="576" t="str">
        <f>IF(_jhy2_month_day!S369="","",_jhy2_month_day!S369)</f>
        <v/>
      </c>
      <c r="CT373" s="562" t="str">
        <f>IF(_jhy2_month_day!T369="","",_jhy2_month_day!T369)</f>
        <v/>
      </c>
      <c r="CU373" s="577" t="e">
        <f t="shared" si="1943"/>
        <v>#VALUE!</v>
      </c>
      <c r="CV373" s="198" t="e">
        <f t="shared" si="1944"/>
        <v>#VALUE!</v>
      </c>
      <c r="CW373" s="192" t="e">
        <f t="shared" si="1945"/>
        <v>#VALUE!</v>
      </c>
      <c r="CX373" s="192" t="e">
        <f t="shared" si="1946"/>
        <v>#VALUE!</v>
      </c>
      <c r="CY373" s="202" t="e">
        <f t="shared" si="1947"/>
        <v>#VALUE!</v>
      </c>
      <c r="CZ373" s="192" t="e">
        <f t="shared" ref="CZ373:DI373" si="2244">$AJ373*EF373</f>
        <v>#VALUE!</v>
      </c>
      <c r="DA373" s="192" t="e">
        <f t="shared" si="2244"/>
        <v>#VALUE!</v>
      </c>
      <c r="DB373" s="192" t="e">
        <f t="shared" si="2244"/>
        <v>#VALUE!</v>
      </c>
      <c r="DC373" s="192" t="e">
        <f t="shared" si="2244"/>
        <v>#VALUE!</v>
      </c>
      <c r="DD373" s="192" t="e">
        <f t="shared" si="2244"/>
        <v>#VALUE!</v>
      </c>
      <c r="DE373" s="192" t="e">
        <f t="shared" si="2244"/>
        <v>#VALUE!</v>
      </c>
      <c r="DF373" s="192" t="e">
        <f t="shared" si="2244"/>
        <v>#VALUE!</v>
      </c>
      <c r="DG373" s="192" t="e">
        <f t="shared" si="2244"/>
        <v>#VALUE!</v>
      </c>
      <c r="DH373" s="192" t="e">
        <f t="shared" si="2244"/>
        <v>#VALUE!</v>
      </c>
      <c r="DI373" s="192" t="e">
        <f t="shared" si="2244"/>
        <v>#VALUE!</v>
      </c>
      <c r="DJ373" s="192" t="e">
        <f t="shared" si="1949"/>
        <v>#VALUE!</v>
      </c>
      <c r="DK373" s="192" t="e">
        <f t="shared" si="1950"/>
        <v>#VALUE!</v>
      </c>
      <c r="DL373" s="192" t="e">
        <f t="shared" si="1951"/>
        <v>#VALUE!</v>
      </c>
      <c r="DM373" s="192" t="e">
        <f t="shared" si="1952"/>
        <v>#VALUE!</v>
      </c>
      <c r="DN373" s="192" t="e">
        <f t="shared" si="1953"/>
        <v>#VALUE!</v>
      </c>
      <c r="DO373" s="192" t="e">
        <f t="shared" si="1954"/>
        <v>#VALUE!</v>
      </c>
      <c r="DP373" s="192" t="e">
        <f t="shared" si="1955"/>
        <v>#VALUE!</v>
      </c>
      <c r="DQ373" s="192" t="e">
        <f t="shared" si="1956"/>
        <v>#VALUE!</v>
      </c>
      <c r="DR373" s="192" t="e">
        <f t="shared" si="1957"/>
        <v>#VALUE!</v>
      </c>
      <c r="DS373" s="192" t="e">
        <f t="shared" si="1958"/>
        <v>#VALUE!</v>
      </c>
      <c r="DT373" s="192" t="e">
        <f t="shared" si="1959"/>
        <v>#VALUE!</v>
      </c>
      <c r="DU373" s="192" t="e">
        <f t="shared" si="1960"/>
        <v>#VALUE!</v>
      </c>
      <c r="DV373" s="198" t="e">
        <f t="shared" si="1961"/>
        <v>#VALUE!</v>
      </c>
      <c r="DW373" s="198" t="e">
        <f t="shared" si="1962"/>
        <v>#DIV/0!</v>
      </c>
      <c r="DX373" s="198" t="e">
        <f t="shared" si="1963"/>
        <v>#DIV/0!</v>
      </c>
      <c r="DY373" s="198" t="e">
        <f t="shared" si="1964"/>
        <v>#VALUE!</v>
      </c>
      <c r="DZ373" s="198" t="e">
        <f t="shared" si="1965"/>
        <v>#VALUE!</v>
      </c>
      <c r="EA373" s="198" t="e">
        <f t="shared" si="1966"/>
        <v>#VALUE!</v>
      </c>
      <c r="EB373" s="198" t="e">
        <f t="shared" si="1967"/>
        <v>#VALUE!</v>
      </c>
      <c r="EC373" s="198" t="e">
        <f t="shared" si="1968"/>
        <v>#DIV/0!</v>
      </c>
      <c r="ED373" s="198" t="e">
        <f t="shared" si="1969"/>
        <v>#VALUE!</v>
      </c>
      <c r="EE373" s="198" t="e">
        <f t="shared" si="1970"/>
        <v>#VALUE!</v>
      </c>
      <c r="EF373" s="198" t="e">
        <f t="shared" ref="EF373:EO373" si="2245">DV373/SUM($DV373:$EE373)</f>
        <v>#VALUE!</v>
      </c>
      <c r="EG373" s="198" t="e">
        <f t="shared" si="2245"/>
        <v>#DIV/0!</v>
      </c>
      <c r="EH373" s="198" t="e">
        <f t="shared" si="2245"/>
        <v>#DIV/0!</v>
      </c>
      <c r="EI373" s="198" t="e">
        <f t="shared" si="2245"/>
        <v>#VALUE!</v>
      </c>
      <c r="EJ373" s="198" t="e">
        <f t="shared" si="2245"/>
        <v>#VALUE!</v>
      </c>
      <c r="EK373" s="198" t="e">
        <f t="shared" si="2245"/>
        <v>#VALUE!</v>
      </c>
      <c r="EL373" s="198" t="e">
        <f t="shared" si="2245"/>
        <v>#VALUE!</v>
      </c>
      <c r="EM373" s="198" t="e">
        <f t="shared" si="2245"/>
        <v>#DIV/0!</v>
      </c>
      <c r="EN373" s="198" t="e">
        <f t="shared" si="2245"/>
        <v>#VALUE!</v>
      </c>
      <c r="EO373" s="198" t="e">
        <f t="shared" si="2245"/>
        <v>#VALUE!</v>
      </c>
      <c r="EP373" s="511">
        <f t="shared" ref="EP373:EW373" si="2246">EP372</f>
        <v>0.08</v>
      </c>
      <c r="EQ373" s="511">
        <f t="shared" si="2246"/>
        <v>0.015</v>
      </c>
      <c r="ER373" s="511">
        <f t="shared" si="2246"/>
        <v>0.015</v>
      </c>
      <c r="ES373" s="511">
        <f t="shared" si="2246"/>
        <v>0.015</v>
      </c>
      <c r="ET373" s="511">
        <f t="shared" si="2246"/>
        <v>0.015</v>
      </c>
      <c r="EU373" s="511">
        <f t="shared" si="2246"/>
        <v>0.09</v>
      </c>
      <c r="EV373" s="511">
        <f t="shared" si="2246"/>
        <v>0.09</v>
      </c>
      <c r="EW373" s="511">
        <f t="shared" si="2246"/>
        <v>0.09</v>
      </c>
      <c r="EX373" s="420" t="str">
        <f>IF(_tag_month_day!AS369="","",_tag_month_day!AS369/100)</f>
        <v/>
      </c>
      <c r="EY373" s="420" t="str">
        <f>IF(_tag_month_day!AT369="","",_tag_month_day!AT369/100)</f>
        <v/>
      </c>
      <c r="EZ373" s="420" t="str">
        <f>IF(_tag_month_day!AU369="","",_tag_month_day!AU369/100)</f>
        <v/>
      </c>
      <c r="FA373" s="420" t="str">
        <f>IF(_tag_month_day!AV369="","",_tag_month_day!AV369/100)</f>
        <v/>
      </c>
      <c r="FB373" s="420" t="str">
        <f>IF(_tag_month_day!AW369="","",_tag_month_day!AW369/100)</f>
        <v/>
      </c>
      <c r="FC373" s="420" t="str">
        <f>IF(_tag_month_day!AX369="","",_tag_month_day!AX369/100)</f>
        <v/>
      </c>
      <c r="FD373" s="510">
        <f t="shared" si="1999"/>
        <v>0.33</v>
      </c>
      <c r="FE373" s="510">
        <f t="shared" si="2000"/>
        <v>0.19</v>
      </c>
      <c r="FF373" s="510">
        <f t="shared" si="2001"/>
        <v>0.003</v>
      </c>
      <c r="FG373" s="510">
        <f t="shared" si="2002"/>
        <v>0</v>
      </c>
      <c r="FH373" s="603">
        <f t="shared" si="2003"/>
        <v>0.0001</v>
      </c>
      <c r="FI373" s="510">
        <f t="shared" ref="FI373:FR373" si="2247">FI372</f>
        <v>0.41</v>
      </c>
      <c r="FJ373" s="510">
        <f t="shared" si="2247"/>
        <v>0.11</v>
      </c>
      <c r="FK373" s="510">
        <f t="shared" si="2247"/>
        <v>0.015</v>
      </c>
      <c r="FL373" s="510">
        <f t="shared" si="2247"/>
        <v>0</v>
      </c>
      <c r="FM373" s="603">
        <f t="shared" si="2247"/>
        <v>0.0001</v>
      </c>
      <c r="FN373" s="510" t="str">
        <f>IF(_tag_month_day!AY369="","",_tag_month_day!AY369/100)</f>
        <v/>
      </c>
      <c r="FO373" s="510" t="str">
        <f>IF(_tag_month_day!AZ369="","",_tag_month_day!AZ369/100)</f>
        <v/>
      </c>
      <c r="FP373" s="510" t="str">
        <f>IF(_tag_month_day!BA369="","",_tag_month_day!BA369/100)</f>
        <v/>
      </c>
      <c r="FQ373" s="510" t="str">
        <f>IF(_tag_month_day!BB369="","",_tag_month_day!BB369/100)</f>
        <v/>
      </c>
      <c r="FR373" s="603" t="str">
        <f>IF(_tag_month_day!BC369="","",_tag_month_day!BC369/100)</f>
        <v/>
      </c>
      <c r="FS373" s="510" t="str">
        <f>IF(_tag_month_day!BD369="","",_tag_month_day!BD369/100)</f>
        <v/>
      </c>
      <c r="FT373" s="510" t="str">
        <f>IF(_tag_month_day!BE369="","",_tag_month_day!BE369/100)</f>
        <v/>
      </c>
      <c r="FU373" s="510" t="str">
        <f>IF(_tag_month_day!BF369="","",_tag_month_day!BF369/100)</f>
        <v/>
      </c>
      <c r="FV373" s="510" t="str">
        <f>IF(_tag_month_day!BG369="","",_tag_month_day!BG369/100)</f>
        <v/>
      </c>
      <c r="FW373" s="603" t="str">
        <f>IF(_tag_month_day!BH369="","",_tag_month_day!BH369/100)</f>
        <v/>
      </c>
      <c r="FX373" s="510" t="str">
        <f>IF(_tag_month_day!BI369="","",_tag_month_day!BI369/100)</f>
        <v/>
      </c>
      <c r="FY373" s="510" t="str">
        <f>IF(_tag_month_day!BJ369="","",_tag_month_day!BJ369/100)</f>
        <v/>
      </c>
      <c r="FZ373" s="605" t="str">
        <f>IF(_tag_month_day!BK369="","",_tag_month_day!BK369/100)</f>
        <v/>
      </c>
      <c r="GA373" s="510" t="str">
        <f>IF(_tag_month_day!BL369="","",_tag_month_day!BL369/100)</f>
        <v/>
      </c>
      <c r="GB373" s="603" t="str">
        <f>IF(_tag_month_day!BM369="","",_tag_month_day!BM369/100)</f>
        <v/>
      </c>
      <c r="GC373" s="420" t="str">
        <f>IF(_tag_month_day!BN369="","",_tag_month_day!BN369/100)</f>
        <v/>
      </c>
      <c r="GD373" s="420" t="str">
        <f>IF(_tag_month_day!BO369="","",_tag_month_day!BO369/100)</f>
        <v/>
      </c>
      <c r="GE373" s="420" t="str">
        <f>IF(_tag_month_day!BP369="","",_tag_month_day!BP369/100)</f>
        <v/>
      </c>
      <c r="GF373" s="420" t="str">
        <f>IF(_tag_month_day!BQ369="","",_tag_month_day!BQ369/100)</f>
        <v/>
      </c>
      <c r="GG373" s="420" t="str">
        <f>IF(_tag_month_day!BR369="","",_tag_month_day!BR369/100)</f>
        <v/>
      </c>
      <c r="GH373" s="420" t="str">
        <f>IF(_tag_month_day!BS369="","",_tag_month_day!BS369/100)</f>
        <v/>
      </c>
      <c r="GI373" s="603" t="str">
        <f>IF(_tag_month_day!BT369="","",_tag_month_day!BT369/100)</f>
        <v/>
      </c>
      <c r="GJ373" s="612" t="str">
        <f>IF(_tag_month_day!BU369="","",_tag_month_day!BU369/100)</f>
        <v/>
      </c>
      <c r="GK373" s="620" t="str">
        <f>IF(_tag_month_day!BV369="",IF(_rlcf_month_day!A$2="","",_rlcf_month_day!A$2/100),_tag_month_day!BV369/100)</f>
        <v/>
      </c>
      <c r="GL373" s="620" t="str">
        <f>IF(_tag_month_day!BW369="",IF(_rlcf_month_day!B$2="","",_rlcf_month_day!B$2/100),_tag_month_day!BW369/100)</f>
        <v/>
      </c>
      <c r="GM373" s="621" t="str">
        <f>IF(_tag_month_day!BX369="",IF(_rlcf_month_day!C$2="","",_rlcf_month_day!C$2/100),_tag_month_day!BX369/100)</f>
        <v/>
      </c>
      <c r="GN373" s="620" t="str">
        <f>IF(_tag_month_day!BV369="",IF(_rlcf_month_day!A$2="","",_rlcf_month_day!A$2/100),_tag_month_day!BV369/100)</f>
        <v/>
      </c>
      <c r="GO373" s="620" t="str">
        <f>IF(_tag_month_day!BW369="",IF(_rlcf_month_day!B$2="","",_rlcf_month_day!B$2/100),_tag_month_day!BW369/100)</f>
        <v/>
      </c>
      <c r="GP373" s="620" t="str">
        <f>IF(_tag_month_day!CD369="",IF(_rlcf_month_day!E$2="","",_rlcf_month_day!E$2/100),_tag_month_day!CD369/100)</f>
        <v/>
      </c>
      <c r="GQ373" s="620" t="str">
        <f>IF(_tag_month_day!CE369="",IF(_rlcf_month_day!F$2="","",_rlcf_month_day!F$2/100),_tag_month_day!CE369/100)</f>
        <v/>
      </c>
      <c r="GR373" s="621" t="str">
        <f>IF(_tag_month_day!CF369="",IF(_rlcf_month_day!G$2="","",_rlcf_month_day!G$2/100),_tag_month_day!CF369/100)</f>
        <v/>
      </c>
      <c r="GS373" s="626">
        <f t="shared" ref="GS373:HH373" si="2248">GS372</f>
        <v>0.953</v>
      </c>
      <c r="GT373" s="626">
        <f t="shared" si="2248"/>
        <v>0.55</v>
      </c>
      <c r="GU373" s="626">
        <f t="shared" si="2248"/>
        <v>0.55</v>
      </c>
      <c r="GV373" s="626">
        <f t="shared" si="2248"/>
        <v>0.55</v>
      </c>
      <c r="GW373" s="626">
        <f t="shared" si="2248"/>
        <v>0.5</v>
      </c>
      <c r="GX373" s="626">
        <f t="shared" si="2248"/>
        <v>0.935</v>
      </c>
      <c r="GY373" s="626">
        <f t="shared" si="2248"/>
        <v>0.15</v>
      </c>
      <c r="GZ373" s="626">
        <f t="shared" si="2248"/>
        <v>1</v>
      </c>
      <c r="HA373" s="632">
        <f t="shared" si="2248"/>
        <v>0.047</v>
      </c>
      <c r="HB373" s="632">
        <f t="shared" si="2248"/>
        <v>0.45</v>
      </c>
      <c r="HC373" s="632">
        <f t="shared" si="2248"/>
        <v>0.45</v>
      </c>
      <c r="HD373" s="632">
        <f t="shared" si="2248"/>
        <v>0.45</v>
      </c>
      <c r="HE373" s="632">
        <f t="shared" si="2248"/>
        <v>0.5</v>
      </c>
      <c r="HF373" s="632">
        <f t="shared" si="2248"/>
        <v>0.065</v>
      </c>
      <c r="HG373" s="632">
        <f t="shared" si="2248"/>
        <v>0.85</v>
      </c>
      <c r="HH373" s="632">
        <f t="shared" si="2248"/>
        <v>0</v>
      </c>
      <c r="HI373" s="68">
        <f t="shared" si="1975"/>
        <v>0</v>
      </c>
      <c r="HJ373" s="68" t="e">
        <f t="shared" si="2006"/>
        <v>#VALUE!</v>
      </c>
      <c r="HK373" s="202">
        <f t="shared" si="2007"/>
        <v>0.85</v>
      </c>
      <c r="HL373" s="464">
        <f t="shared" si="2008"/>
        <v>550000</v>
      </c>
      <c r="HM373" s="464">
        <f t="shared" si="2009"/>
        <v>480000</v>
      </c>
      <c r="HN373" s="192" t="e">
        <f t="shared" si="1976"/>
        <v>#VALUE!</v>
      </c>
      <c r="HO373" s="192" t="e">
        <f>HN373*HK373*$HO$2/HL373*1000000</f>
        <v>#VALUE!</v>
      </c>
      <c r="HP373" s="192" t="e">
        <f>HN373*HK373*$HP$2/HM373*1000000</f>
        <v>#VALUE!</v>
      </c>
    </row>
    <row r="374" customFormat="1" spans="1:224">
      <c r="A374" s="381">
        <v>369</v>
      </c>
      <c r="B374" s="54">
        <f ca="1" t="shared" si="2010"/>
        <v>43632</v>
      </c>
      <c r="C374" s="57">
        <f t="shared" si="2011"/>
        <v>0.0416666666666667</v>
      </c>
      <c r="D374" s="68" t="str">
        <f ca="1" t="shared" si="1977"/>
        <v>白班</v>
      </c>
      <c r="E374" s="68" t="str">
        <f ca="1" t="shared" si="1978"/>
        <v>丙</v>
      </c>
      <c r="F374" s="68">
        <f ca="1">SUMPRODUCT((成本日报!$A$3:$A$95=计划!B374)*(成本日报!$B$3:$B$95=计划!$D374),成本日报!$C$3:$C$95)</f>
        <v>3</v>
      </c>
      <c r="G374" s="382">
        <f ca="1" t="shared" si="2012"/>
        <v>43632.3333333324</v>
      </c>
      <c r="H374" s="382">
        <f ca="1" t="shared" si="1979"/>
        <v>43632.3402777769</v>
      </c>
      <c r="I374" s="382">
        <f ca="1" t="shared" si="1980"/>
        <v>43632.3458333324</v>
      </c>
      <c r="J374" s="382">
        <f ca="1" t="shared" si="1981"/>
        <v>43632.3749999991</v>
      </c>
      <c r="K374" s="382">
        <f ca="1" t="shared" si="1982"/>
        <v>43632.4374999991</v>
      </c>
      <c r="L374" s="382">
        <f ca="1" t="shared" si="1983"/>
        <v>43632.4583333324</v>
      </c>
      <c r="M374" s="398" t="str">
        <f>IF(_tag_month_day!A370="","",_tag_month_day!A370)</f>
        <v/>
      </c>
      <c r="N374" s="398" t="str">
        <f>IF(_tag_month_day!B370="","",_tag_month_day!B370)</f>
        <v/>
      </c>
      <c r="O374" s="399" t="e">
        <f t="shared" si="1984"/>
        <v>#VALUE!</v>
      </c>
      <c r="P374" s="398" t="str">
        <f>IF(_tag_month_day!C370="","",_tag_month_day!C370)</f>
        <v/>
      </c>
      <c r="Q374" s="398" t="str">
        <f>IF(_tag_month_day!D370="","",_tag_month_day!D370)</f>
        <v/>
      </c>
      <c r="R374" s="416">
        <f>IF(_tag_month_day!CB370="",R373,_tag_month_day!CB370/100)</f>
        <v>0.07</v>
      </c>
      <c r="S374" s="417" t="str">
        <f>IF(_tag_month_day!E370="","",_tag_month_day!E370)</f>
        <v/>
      </c>
      <c r="T374" s="417" t="str">
        <f>IF(_tag_month_day!F370="","",_tag_month_day!F370)</f>
        <v/>
      </c>
      <c r="U374" s="418" t="e">
        <f t="shared" si="1938"/>
        <v>#VALUE!</v>
      </c>
      <c r="V374" s="53" t="e">
        <f t="shared" si="1939"/>
        <v>#VALUE!</v>
      </c>
      <c r="W374" s="419" t="str">
        <f>IF(_jhy_month_day!A370="","",_jhy_month_day!A370)</f>
        <v/>
      </c>
      <c r="X374" s="420" t="str">
        <f>IF(_jhy_month_day!B370="","",_jhy_month_day!B370/100)</f>
        <v/>
      </c>
      <c r="Y374" s="420" t="str">
        <f>IF(_jhy_month_day!C370="","",_jhy_month_day!C370/100)</f>
        <v/>
      </c>
      <c r="Z374" s="439">
        <f t="shared" si="2028"/>
        <v>93</v>
      </c>
      <c r="AA374" s="440" t="str">
        <f>IF(_tag_month_day!G370="","",_tag_month_day!G370/100)</f>
        <v/>
      </c>
      <c r="AB374" s="440" t="str">
        <f>IF(_tag_month_day!H370="","",_tag_month_day!H370/100)</f>
        <v/>
      </c>
      <c r="AC374" s="193">
        <f t="shared" si="1985"/>
        <v>1.59963432013121</v>
      </c>
      <c r="AD374" s="441" t="str">
        <f t="shared" si="1986"/>
        <v/>
      </c>
      <c r="AE374" s="442" t="str">
        <f t="shared" si="1987"/>
        <v/>
      </c>
      <c r="AF374" s="443">
        <v>1</v>
      </c>
      <c r="AG374" s="68" t="str">
        <f>IF(_duihao_month_day!A370="","",_duihao_month_day!A370)</f>
        <v/>
      </c>
      <c r="AH374" s="463">
        <f>IF(_gyk_month_day!B370="",AH373,_gyk_month_day!B370)</f>
        <v>820</v>
      </c>
      <c r="AI374" s="464"/>
      <c r="AJ374" s="68" t="str">
        <f>IF(_tag_month_day!I370="","",_tag_month_day!I370)</f>
        <v/>
      </c>
      <c r="AK374" s="465" t="str">
        <f>IF(_tzyy_month_day!A370="","",_tzyy_month_day!A370)</f>
        <v/>
      </c>
      <c r="AL374" s="465" t="str">
        <f>IF(_tzyy_month_day!B370="","",_tzyy_month_day!B370)</f>
        <v/>
      </c>
      <c r="AM374" s="465" t="str">
        <f>IF(_tzyy_month_day!C370="","",_tzyy_month_day!C370)</f>
        <v/>
      </c>
      <c r="AN374" s="466" t="str">
        <f>IF(_tag_month_day!CG370="","",_tag_month_day!CG370)</f>
        <v/>
      </c>
      <c r="AO374" s="466" t="str">
        <f>IF(_tag_month_day!CH370="","",_tag_month_day!CH370)</f>
        <v/>
      </c>
      <c r="AP374" s="486" t="e">
        <f t="shared" si="1988"/>
        <v>#VALUE!</v>
      </c>
      <c r="AQ374" s="487" t="str">
        <f>IF(_tag_month_day!J370="","",_tag_month_day!J370/100)</f>
        <v/>
      </c>
      <c r="AR374" s="488">
        <f t="shared" si="1989"/>
        <v>1.3</v>
      </c>
      <c r="AS374" s="489" t="e">
        <f t="shared" si="1940"/>
        <v>#VALUE!</v>
      </c>
      <c r="AT374" s="489">
        <f t="shared" si="1990"/>
        <v>0</v>
      </c>
      <c r="AU374" s="490" t="str">
        <f>IF(_tag_month_day!K370="","",_tag_month_day!K370)</f>
        <v/>
      </c>
      <c r="AV374" s="491" t="str">
        <f>IF(_tag_month_day!L370="","",_tag_month_day!L370/100)</f>
        <v/>
      </c>
      <c r="AW374" s="420">
        <f t="shared" si="1912"/>
        <v>0</v>
      </c>
      <c r="AX374" s="420">
        <f t="shared" si="1991"/>
        <v>0</v>
      </c>
      <c r="AY374" s="420" t="str">
        <f>IF(_tag_month_day!M370="","",_tag_month_day!M370/100)</f>
        <v/>
      </c>
      <c r="AZ374" s="420" t="str">
        <f>IF(_tag_month_day!N370="","",_tag_month_day!N370/100)</f>
        <v/>
      </c>
      <c r="BA374" s="420" t="str">
        <f>IF(_tag_month_day!O370="","",_tag_month_day!O370/100)</f>
        <v/>
      </c>
      <c r="BB374" s="496" t="str">
        <f>IF(_tag_month_day!P370="","",_tag_month_day!P370/100)</f>
        <v/>
      </c>
      <c r="BC374" s="496">
        <f t="shared" si="1992"/>
        <v>0</v>
      </c>
      <c r="BD374" s="496" t="str">
        <f>IF(_tag_month_day!Q370="","",_tag_month_day!Q370/100)</f>
        <v/>
      </c>
      <c r="BE374" s="510" t="str">
        <f>IF(_tag_month_day!R370="","",_tag_month_day!R370/100)</f>
        <v/>
      </c>
      <c r="BF374" s="413" t="str">
        <f>IF(_tag_month_day!CC370="","",_tag_month_day!CC370/100)</f>
        <v/>
      </c>
      <c r="BG374" s="511" t="e">
        <f t="shared" si="1941"/>
        <v>#VALUE!</v>
      </c>
      <c r="BH374" s="198">
        <f t="shared" si="1942"/>
        <v>0</v>
      </c>
      <c r="BI374" s="512" t="e">
        <f>IF(CX374=0,BI373,(DK374*查询!$R$5+DL374*查询!$Q$5+DM374*查询!$N$5+DN374*查询!$O$5+DO374*查询!$P$5)*AF374/CX374)</f>
        <v>#VALUE!</v>
      </c>
      <c r="BJ374" s="512" t="e">
        <f>IF(CX374=0,BJ373,(DP374*查询!$S$5+DQ374*查询!$T$5+DR374*查询!$U$5)*AF374/CX374)</f>
        <v>#VALUE!</v>
      </c>
      <c r="BK374" s="512">
        <f t="shared" si="1993"/>
        <v>1</v>
      </c>
      <c r="BL374" s="513" t="str">
        <f>IF(_cfyc_month_day!A370="","",_cfyc_month_day!A370)</f>
        <v/>
      </c>
      <c r="BM374" s="513" t="str">
        <f>IF(_cfyc_month_day!B370="","",_cfyc_month_day!B370)</f>
        <v/>
      </c>
      <c r="BN374" s="513" t="str">
        <f>IF(_cfyc_month_day!C370="","",_cfyc_month_day!C370)</f>
        <v/>
      </c>
      <c r="BO374" s="522" t="str">
        <f>IF(_cfyc_month_day!D370="","",_cfyc_month_day!D370)</f>
        <v/>
      </c>
      <c r="BP374" s="522" t="str">
        <f>IF(_cfyc_month_day!E370="","",_cfyc_month_day!E370)</f>
        <v/>
      </c>
      <c r="BQ374" s="522" t="str">
        <f>IF(_cfyc_month_day!F370="","",_cfyc_month_day!F370)</f>
        <v/>
      </c>
      <c r="BR374" s="513" t="str">
        <f>IF(_tag_month_day!T370="","",_tag_month_day!T370)</f>
        <v/>
      </c>
      <c r="BS374" s="513" t="str">
        <f>IF(_tag_month_day!U370="","",_tag_month_day!U370)</f>
        <v/>
      </c>
      <c r="BT374" s="523" t="str">
        <f t="shared" si="1994"/>
        <v/>
      </c>
      <c r="BU374" s="223" t="str">
        <f>IF(_tag_month_day!V370="","",_tag_month_day!V370)</f>
        <v/>
      </c>
      <c r="BV374" s="206" t="str">
        <f>IF(_tag_month_day!W370="","",_tag_month_day!W370)</f>
        <v/>
      </c>
      <c r="BW374" s="540" t="str">
        <f>IF(_tag_month_day!X370="","",_tag_month_day!X370)</f>
        <v/>
      </c>
      <c r="BX374" s="540" t="str">
        <f>IF(_tag_month_day!Y370="","",_tag_month_day!Y370)</f>
        <v/>
      </c>
      <c r="BY374" s="541">
        <f ca="1" t="shared" si="1995"/>
        <v>43632.4583333324</v>
      </c>
      <c r="BZ374" s="542"/>
      <c r="CA374" s="543" t="str">
        <f>IF(_jhy2_month_day!A370="","",_jhy2_month_day!A370)</f>
        <v/>
      </c>
      <c r="CB374" s="464" t="str">
        <f>IF(_jhy2_month_day!B370="","",_jhy2_month_day!B370)</f>
        <v/>
      </c>
      <c r="CC374" s="464" t="str">
        <f>IF(_jhy2_month_day!C370="","",_jhy2_month_day!C370)</f>
        <v/>
      </c>
      <c r="CD374" s="464" t="str">
        <f>IF(_jhy2_month_day!D370="","",_jhy2_month_day!D370)</f>
        <v/>
      </c>
      <c r="CE374" s="464" t="str">
        <f>IF(_jhy2_month_day!E370="","",_jhy2_month_day!E370)</f>
        <v/>
      </c>
      <c r="CF374" s="464" t="str">
        <f>IF(_jhy2_month_day!F370="","",_jhy2_month_day!F370)</f>
        <v/>
      </c>
      <c r="CG374" s="464" t="str">
        <f>IF(_jhy2_month_day!G370="","",_jhy2_month_day!G370)</f>
        <v/>
      </c>
      <c r="CH374" s="464" t="str">
        <f>IF(_jhy2_month_day!H370="","",_jhy2_month_day!H370)</f>
        <v/>
      </c>
      <c r="CI374" s="464" t="str">
        <f>IF(_jhy2_month_day!I370="","",_jhy2_month_day!I370)</f>
        <v/>
      </c>
      <c r="CJ374" s="464" t="str">
        <f>IF(_jhy2_month_day!J370="","",_jhy2_month_day!J370)</f>
        <v/>
      </c>
      <c r="CK374" s="464" t="str">
        <f>IF(_jhy2_month_day!K370="","",_jhy2_month_day!K370)</f>
        <v/>
      </c>
      <c r="CL374" s="562" t="str">
        <f>IF(_jhy2_month_day!L370="","",_jhy2_month_day!L370)</f>
        <v/>
      </c>
      <c r="CM374" s="562" t="str">
        <f>IF(_jhy2_month_day!M370="","",_jhy2_month_day!M370)</f>
        <v/>
      </c>
      <c r="CN374" s="562" t="str">
        <f>IF(_jhy2_month_day!N370="","",_jhy2_month_day!N370)</f>
        <v/>
      </c>
      <c r="CO374" s="562" t="str">
        <f>IF(_jhy2_month_day!O370="","",_jhy2_month_day!O370)</f>
        <v/>
      </c>
      <c r="CP374" s="562" t="str">
        <f>IF(_jhy2_month_day!P370="","",_jhy2_month_day!P370)</f>
        <v/>
      </c>
      <c r="CQ374" s="562" t="str">
        <f>IF(_jhy2_month_day!Q370="","",_jhy2_month_day!Q370)</f>
        <v/>
      </c>
      <c r="CR374" s="563" t="str">
        <f>IF(_jhy2_month_day!R370="","",_jhy2_month_day!R370)</f>
        <v/>
      </c>
      <c r="CS374" s="576" t="str">
        <f>IF(_jhy2_month_day!S370="","",_jhy2_month_day!S370)</f>
        <v/>
      </c>
      <c r="CT374" s="562" t="str">
        <f>IF(_jhy2_month_day!T370="","",_jhy2_month_day!T370)</f>
        <v/>
      </c>
      <c r="CU374" s="577" t="e">
        <f t="shared" si="1943"/>
        <v>#VALUE!</v>
      </c>
      <c r="CV374" s="198" t="e">
        <f t="shared" si="1944"/>
        <v>#VALUE!</v>
      </c>
      <c r="CW374" s="192" t="e">
        <f t="shared" si="1945"/>
        <v>#VALUE!</v>
      </c>
      <c r="CX374" s="192" t="e">
        <f t="shared" si="1946"/>
        <v>#VALUE!</v>
      </c>
      <c r="CY374" s="202" t="e">
        <f t="shared" si="1947"/>
        <v>#VALUE!</v>
      </c>
      <c r="CZ374" s="192" t="e">
        <f t="shared" ref="CZ374:DI374" si="2249">$AJ374*EF374</f>
        <v>#VALUE!</v>
      </c>
      <c r="DA374" s="192" t="e">
        <f t="shared" si="2249"/>
        <v>#VALUE!</v>
      </c>
      <c r="DB374" s="192" t="e">
        <f t="shared" si="2249"/>
        <v>#VALUE!</v>
      </c>
      <c r="DC374" s="192" t="e">
        <f t="shared" si="2249"/>
        <v>#VALUE!</v>
      </c>
      <c r="DD374" s="192" t="e">
        <f t="shared" si="2249"/>
        <v>#VALUE!</v>
      </c>
      <c r="DE374" s="192" t="e">
        <f t="shared" si="2249"/>
        <v>#VALUE!</v>
      </c>
      <c r="DF374" s="192" t="e">
        <f t="shared" si="2249"/>
        <v>#VALUE!</v>
      </c>
      <c r="DG374" s="192" t="e">
        <f t="shared" si="2249"/>
        <v>#VALUE!</v>
      </c>
      <c r="DH374" s="192" t="e">
        <f t="shared" si="2249"/>
        <v>#VALUE!</v>
      </c>
      <c r="DI374" s="192" t="e">
        <f t="shared" si="2249"/>
        <v>#VALUE!</v>
      </c>
      <c r="DJ374" s="192" t="e">
        <f t="shared" si="1949"/>
        <v>#VALUE!</v>
      </c>
      <c r="DK374" s="192" t="e">
        <f t="shared" si="1950"/>
        <v>#VALUE!</v>
      </c>
      <c r="DL374" s="192" t="e">
        <f t="shared" si="1951"/>
        <v>#VALUE!</v>
      </c>
      <c r="DM374" s="192" t="e">
        <f t="shared" si="1952"/>
        <v>#VALUE!</v>
      </c>
      <c r="DN374" s="192" t="e">
        <f t="shared" si="1953"/>
        <v>#VALUE!</v>
      </c>
      <c r="DO374" s="192" t="e">
        <f t="shared" si="1954"/>
        <v>#VALUE!</v>
      </c>
      <c r="DP374" s="192" t="e">
        <f t="shared" si="1955"/>
        <v>#VALUE!</v>
      </c>
      <c r="DQ374" s="192" t="e">
        <f t="shared" si="1956"/>
        <v>#VALUE!</v>
      </c>
      <c r="DR374" s="192" t="e">
        <f t="shared" si="1957"/>
        <v>#VALUE!</v>
      </c>
      <c r="DS374" s="192" t="e">
        <f t="shared" si="1958"/>
        <v>#VALUE!</v>
      </c>
      <c r="DT374" s="192" t="e">
        <f t="shared" si="1959"/>
        <v>#VALUE!</v>
      </c>
      <c r="DU374" s="192" t="e">
        <f t="shared" si="1960"/>
        <v>#VALUE!</v>
      </c>
      <c r="DV374" s="198" t="e">
        <f t="shared" si="1961"/>
        <v>#VALUE!</v>
      </c>
      <c r="DW374" s="198" t="e">
        <f t="shared" si="1962"/>
        <v>#DIV/0!</v>
      </c>
      <c r="DX374" s="198" t="e">
        <f t="shared" si="1963"/>
        <v>#DIV/0!</v>
      </c>
      <c r="DY374" s="198" t="e">
        <f t="shared" si="1964"/>
        <v>#VALUE!</v>
      </c>
      <c r="DZ374" s="198" t="e">
        <f t="shared" si="1965"/>
        <v>#VALUE!</v>
      </c>
      <c r="EA374" s="198" t="e">
        <f t="shared" si="1966"/>
        <v>#VALUE!</v>
      </c>
      <c r="EB374" s="198" t="e">
        <f t="shared" si="1967"/>
        <v>#VALUE!</v>
      </c>
      <c r="EC374" s="198" t="e">
        <f t="shared" si="1968"/>
        <v>#DIV/0!</v>
      </c>
      <c r="ED374" s="198" t="e">
        <f t="shared" si="1969"/>
        <v>#VALUE!</v>
      </c>
      <c r="EE374" s="198" t="e">
        <f t="shared" si="1970"/>
        <v>#VALUE!</v>
      </c>
      <c r="EF374" s="198" t="e">
        <f t="shared" ref="EF374:EO374" si="2250">DV374/SUM($DV374:$EE374)</f>
        <v>#VALUE!</v>
      </c>
      <c r="EG374" s="198" t="e">
        <f t="shared" si="2250"/>
        <v>#DIV/0!</v>
      </c>
      <c r="EH374" s="198" t="e">
        <f t="shared" si="2250"/>
        <v>#DIV/0!</v>
      </c>
      <c r="EI374" s="198" t="e">
        <f t="shared" si="2250"/>
        <v>#VALUE!</v>
      </c>
      <c r="EJ374" s="198" t="e">
        <f t="shared" si="2250"/>
        <v>#VALUE!</v>
      </c>
      <c r="EK374" s="198" t="e">
        <f t="shared" si="2250"/>
        <v>#VALUE!</v>
      </c>
      <c r="EL374" s="198" t="e">
        <f t="shared" si="2250"/>
        <v>#VALUE!</v>
      </c>
      <c r="EM374" s="198" t="e">
        <f t="shared" si="2250"/>
        <v>#DIV/0!</v>
      </c>
      <c r="EN374" s="198" t="e">
        <f t="shared" si="2250"/>
        <v>#VALUE!</v>
      </c>
      <c r="EO374" s="198" t="e">
        <f t="shared" si="2250"/>
        <v>#VALUE!</v>
      </c>
      <c r="EP374" s="511">
        <f t="shared" ref="EP374:EW374" si="2251">EP373</f>
        <v>0.08</v>
      </c>
      <c r="EQ374" s="511">
        <f t="shared" si="2251"/>
        <v>0.015</v>
      </c>
      <c r="ER374" s="511">
        <f t="shared" si="2251"/>
        <v>0.015</v>
      </c>
      <c r="ES374" s="511">
        <f t="shared" si="2251"/>
        <v>0.015</v>
      </c>
      <c r="ET374" s="511">
        <f t="shared" si="2251"/>
        <v>0.015</v>
      </c>
      <c r="EU374" s="511">
        <f t="shared" si="2251"/>
        <v>0.09</v>
      </c>
      <c r="EV374" s="511">
        <f t="shared" si="2251"/>
        <v>0.09</v>
      </c>
      <c r="EW374" s="511">
        <f t="shared" si="2251"/>
        <v>0.09</v>
      </c>
      <c r="EX374" s="420" t="str">
        <f>IF(_tag_month_day!AS370="","",_tag_month_day!AS370/100)</f>
        <v/>
      </c>
      <c r="EY374" s="420" t="str">
        <f>IF(_tag_month_day!AT370="","",_tag_month_day!AT370/100)</f>
        <v/>
      </c>
      <c r="EZ374" s="420" t="str">
        <f>IF(_tag_month_day!AU370="","",_tag_month_day!AU370/100)</f>
        <v/>
      </c>
      <c r="FA374" s="420" t="str">
        <f>IF(_tag_month_day!AV370="","",_tag_month_day!AV370/100)</f>
        <v/>
      </c>
      <c r="FB374" s="420" t="str">
        <f>IF(_tag_month_day!AW370="","",_tag_month_day!AW370/100)</f>
        <v/>
      </c>
      <c r="FC374" s="420" t="str">
        <f>IF(_tag_month_day!AX370="","",_tag_month_day!AX370/100)</f>
        <v/>
      </c>
      <c r="FD374" s="510">
        <f t="shared" si="1999"/>
        <v>0.33</v>
      </c>
      <c r="FE374" s="510">
        <f t="shared" si="2000"/>
        <v>0.19</v>
      </c>
      <c r="FF374" s="510">
        <f t="shared" si="2001"/>
        <v>0.003</v>
      </c>
      <c r="FG374" s="510">
        <f t="shared" si="2002"/>
        <v>0</v>
      </c>
      <c r="FH374" s="603">
        <f t="shared" si="2003"/>
        <v>0.0001</v>
      </c>
      <c r="FI374" s="510">
        <f t="shared" ref="FI374:FR374" si="2252">FI373</f>
        <v>0.41</v>
      </c>
      <c r="FJ374" s="510">
        <f t="shared" si="2252"/>
        <v>0.11</v>
      </c>
      <c r="FK374" s="510">
        <f t="shared" si="2252"/>
        <v>0.015</v>
      </c>
      <c r="FL374" s="510">
        <f t="shared" si="2252"/>
        <v>0</v>
      </c>
      <c r="FM374" s="603">
        <f t="shared" si="2252"/>
        <v>0.0001</v>
      </c>
      <c r="FN374" s="510" t="str">
        <f>IF(_tag_month_day!AY370="","",_tag_month_day!AY370/100)</f>
        <v/>
      </c>
      <c r="FO374" s="510" t="str">
        <f>IF(_tag_month_day!AZ370="","",_tag_month_day!AZ370/100)</f>
        <v/>
      </c>
      <c r="FP374" s="510" t="str">
        <f>IF(_tag_month_day!BA370="","",_tag_month_day!BA370/100)</f>
        <v/>
      </c>
      <c r="FQ374" s="510" t="str">
        <f>IF(_tag_month_day!BB370="","",_tag_month_day!BB370/100)</f>
        <v/>
      </c>
      <c r="FR374" s="603" t="str">
        <f>IF(_tag_month_day!BC370="","",_tag_month_day!BC370/100)</f>
        <v/>
      </c>
      <c r="FS374" s="510" t="str">
        <f>IF(_tag_month_day!BD370="","",_tag_month_day!BD370/100)</f>
        <v/>
      </c>
      <c r="FT374" s="510" t="str">
        <f>IF(_tag_month_day!BE370="","",_tag_month_day!BE370/100)</f>
        <v/>
      </c>
      <c r="FU374" s="510" t="str">
        <f>IF(_tag_month_day!BF370="","",_tag_month_day!BF370/100)</f>
        <v/>
      </c>
      <c r="FV374" s="510" t="str">
        <f>IF(_tag_month_day!BG370="","",_tag_month_day!BG370/100)</f>
        <v/>
      </c>
      <c r="FW374" s="603" t="str">
        <f>IF(_tag_month_day!BH370="","",_tag_month_day!BH370/100)</f>
        <v/>
      </c>
      <c r="FX374" s="510" t="str">
        <f>IF(_tag_month_day!BI370="","",_tag_month_day!BI370/100)</f>
        <v/>
      </c>
      <c r="FY374" s="510" t="str">
        <f>IF(_tag_month_day!BJ370="","",_tag_month_day!BJ370/100)</f>
        <v/>
      </c>
      <c r="FZ374" s="605" t="str">
        <f>IF(_tag_month_day!BK370="","",_tag_month_day!BK370/100)</f>
        <v/>
      </c>
      <c r="GA374" s="510" t="str">
        <f>IF(_tag_month_day!BL370="","",_tag_month_day!BL370/100)</f>
        <v/>
      </c>
      <c r="GB374" s="603" t="str">
        <f>IF(_tag_month_day!BM370="","",_tag_month_day!BM370/100)</f>
        <v/>
      </c>
      <c r="GC374" s="420" t="str">
        <f>IF(_tag_month_day!BN370="","",_tag_month_day!BN370/100)</f>
        <v/>
      </c>
      <c r="GD374" s="420" t="str">
        <f>IF(_tag_month_day!BO370="","",_tag_month_day!BO370/100)</f>
        <v/>
      </c>
      <c r="GE374" s="420" t="str">
        <f>IF(_tag_month_day!BP370="","",_tag_month_day!BP370/100)</f>
        <v/>
      </c>
      <c r="GF374" s="420" t="str">
        <f>IF(_tag_month_day!BQ370="","",_tag_month_day!BQ370/100)</f>
        <v/>
      </c>
      <c r="GG374" s="420" t="str">
        <f>IF(_tag_month_day!BR370="","",_tag_month_day!BR370/100)</f>
        <v/>
      </c>
      <c r="GH374" s="420" t="str">
        <f>IF(_tag_month_day!BS370="","",_tag_month_day!BS370/100)</f>
        <v/>
      </c>
      <c r="GI374" s="603" t="str">
        <f>IF(_tag_month_day!BT370="","",_tag_month_day!BT370/100)</f>
        <v/>
      </c>
      <c r="GJ374" s="612" t="str">
        <f>IF(_tag_month_day!BU370="","",_tag_month_day!BU370/100)</f>
        <v/>
      </c>
      <c r="GK374" s="620" t="str">
        <f>IF(_tag_month_day!BV370="",IF(_rlcf_month_day!A$2="","",_rlcf_month_day!A$2/100),_tag_month_day!BV370/100)</f>
        <v/>
      </c>
      <c r="GL374" s="620" t="str">
        <f>IF(_tag_month_day!BW370="",IF(_rlcf_month_day!B$2="","",_rlcf_month_day!B$2/100),_tag_month_day!BW370/100)</f>
        <v/>
      </c>
      <c r="GM374" s="621" t="str">
        <f>IF(_tag_month_day!BX370="",IF(_rlcf_month_day!C$2="","",_rlcf_month_day!C$2/100),_tag_month_day!BX370/100)</f>
        <v/>
      </c>
      <c r="GN374" s="620" t="str">
        <f>IF(_tag_month_day!BV370="",IF(_rlcf_month_day!A$2="","",_rlcf_month_day!A$2/100),_tag_month_day!BV370/100)</f>
        <v/>
      </c>
      <c r="GO374" s="620" t="str">
        <f>IF(_tag_month_day!BW370="",IF(_rlcf_month_day!B$2="","",_rlcf_month_day!B$2/100),_tag_month_day!BW370/100)</f>
        <v/>
      </c>
      <c r="GP374" s="620" t="str">
        <f>IF(_tag_month_day!CD370="",IF(_rlcf_month_day!E$2="","",_rlcf_month_day!E$2/100),_tag_month_day!CD370/100)</f>
        <v/>
      </c>
      <c r="GQ374" s="620" t="str">
        <f>IF(_tag_month_day!CE370="",IF(_rlcf_month_day!F$2="","",_rlcf_month_day!F$2/100),_tag_month_day!CE370/100)</f>
        <v/>
      </c>
      <c r="GR374" s="621" t="str">
        <f>IF(_tag_month_day!CF370="",IF(_rlcf_month_day!G$2="","",_rlcf_month_day!G$2/100),_tag_month_day!CF370/100)</f>
        <v/>
      </c>
      <c r="GS374" s="626">
        <f t="shared" ref="GS374:HH374" si="2253">GS373</f>
        <v>0.953</v>
      </c>
      <c r="GT374" s="626">
        <f t="shared" si="2253"/>
        <v>0.55</v>
      </c>
      <c r="GU374" s="626">
        <f t="shared" si="2253"/>
        <v>0.55</v>
      </c>
      <c r="GV374" s="626">
        <f t="shared" si="2253"/>
        <v>0.55</v>
      </c>
      <c r="GW374" s="626">
        <f t="shared" si="2253"/>
        <v>0.5</v>
      </c>
      <c r="GX374" s="626">
        <f t="shared" si="2253"/>
        <v>0.935</v>
      </c>
      <c r="GY374" s="626">
        <f t="shared" si="2253"/>
        <v>0.15</v>
      </c>
      <c r="GZ374" s="626">
        <f t="shared" si="2253"/>
        <v>1</v>
      </c>
      <c r="HA374" s="632">
        <f t="shared" si="2253"/>
        <v>0.047</v>
      </c>
      <c r="HB374" s="632">
        <f t="shared" si="2253"/>
        <v>0.45</v>
      </c>
      <c r="HC374" s="632">
        <f t="shared" si="2253"/>
        <v>0.45</v>
      </c>
      <c r="HD374" s="632">
        <f t="shared" si="2253"/>
        <v>0.45</v>
      </c>
      <c r="HE374" s="632">
        <f t="shared" si="2253"/>
        <v>0.5</v>
      </c>
      <c r="HF374" s="632">
        <f t="shared" si="2253"/>
        <v>0.065</v>
      </c>
      <c r="HG374" s="632">
        <f t="shared" si="2253"/>
        <v>0.85</v>
      </c>
      <c r="HH374" s="632">
        <f t="shared" si="2253"/>
        <v>0</v>
      </c>
      <c r="HI374" s="68">
        <f t="shared" si="1975"/>
        <v>0</v>
      </c>
      <c r="HJ374" s="68" t="e">
        <f t="shared" si="2006"/>
        <v>#VALUE!</v>
      </c>
      <c r="HK374" s="202">
        <f t="shared" si="2007"/>
        <v>0.85</v>
      </c>
      <c r="HL374" s="464">
        <f t="shared" si="2008"/>
        <v>550000</v>
      </c>
      <c r="HM374" s="464">
        <f t="shared" si="2009"/>
        <v>480000</v>
      </c>
      <c r="HN374" s="192" t="e">
        <f t="shared" si="1976"/>
        <v>#VALUE!</v>
      </c>
      <c r="HO374" s="192" t="e">
        <f>HN374*HK374*$HO$2/HL374*1000000</f>
        <v>#VALUE!</v>
      </c>
      <c r="HP374" s="192" t="e">
        <f>HN374*HK374*$HP$2/HM374*1000000</f>
        <v>#VALUE!</v>
      </c>
    </row>
    <row r="375" customFormat="1" ht="12.75" customHeight="1" spans="1:224">
      <c r="A375" s="381">
        <v>370</v>
      </c>
      <c r="B375" s="54">
        <f ca="1" t="shared" si="2010"/>
        <v>43632</v>
      </c>
      <c r="C375" s="57">
        <f t="shared" si="2011"/>
        <v>0.0416666666666667</v>
      </c>
      <c r="D375" s="68" t="str">
        <f ca="1" t="shared" si="1977"/>
        <v>白班</v>
      </c>
      <c r="E375" s="68" t="str">
        <f ca="1" t="shared" si="1978"/>
        <v>丙</v>
      </c>
      <c r="F375" s="68">
        <f ca="1">SUMPRODUCT((成本日报!$A$3:$A$95=计划!B375)*(成本日报!$B$3:$B$95=计划!$D375),成本日报!$C$3:$C$95)</f>
        <v>3</v>
      </c>
      <c r="G375" s="382">
        <f ca="1" t="shared" si="2012"/>
        <v>43632.3749999991</v>
      </c>
      <c r="H375" s="382">
        <f ca="1" t="shared" si="1979"/>
        <v>43632.3819444436</v>
      </c>
      <c r="I375" s="382">
        <f ca="1" t="shared" si="1980"/>
        <v>43632.3874999991</v>
      </c>
      <c r="J375" s="382">
        <f ca="1" t="shared" si="1981"/>
        <v>43632.4166666658</v>
      </c>
      <c r="K375" s="382">
        <f ca="1" t="shared" si="1982"/>
        <v>43632.4791666658</v>
      </c>
      <c r="L375" s="382">
        <f ca="1" t="shared" si="1983"/>
        <v>43632.4999999991</v>
      </c>
      <c r="M375" s="398" t="str">
        <f>IF(_tag_month_day!A371="","",_tag_month_day!A371)</f>
        <v/>
      </c>
      <c r="N375" s="398" t="str">
        <f>IF(_tag_month_day!B371="","",_tag_month_day!B371)</f>
        <v/>
      </c>
      <c r="O375" s="399" t="e">
        <f t="shared" si="1984"/>
        <v>#VALUE!</v>
      </c>
      <c r="P375" s="398" t="str">
        <f>IF(_tag_month_day!C371="","",_tag_month_day!C371)</f>
        <v/>
      </c>
      <c r="Q375" s="398" t="str">
        <f>IF(_tag_month_day!D371="","",_tag_month_day!D371)</f>
        <v/>
      </c>
      <c r="R375" s="416">
        <f>IF(_tag_month_day!CB371="",R374,_tag_month_day!CB371/100)</f>
        <v>0.07</v>
      </c>
      <c r="S375" s="417" t="str">
        <f>IF(_tag_month_day!E371="","",_tag_month_day!E371)</f>
        <v/>
      </c>
      <c r="T375" s="417" t="str">
        <f>IF(_tag_month_day!F371="","",_tag_month_day!F371)</f>
        <v/>
      </c>
      <c r="U375" s="418" t="e">
        <f t="shared" si="1938"/>
        <v>#VALUE!</v>
      </c>
      <c r="V375" s="53" t="e">
        <f t="shared" si="1939"/>
        <v>#VALUE!</v>
      </c>
      <c r="W375" s="419" t="str">
        <f>IF(_jhy_month_day!A371="","",_jhy_month_day!A371)</f>
        <v/>
      </c>
      <c r="X375" s="420" t="str">
        <f>IF(_jhy_month_day!B371="","",_jhy_month_day!B371/100)</f>
        <v/>
      </c>
      <c r="Y375" s="420" t="str">
        <f>IF(_jhy_month_day!C371="","",_jhy_month_day!C371/100)</f>
        <v/>
      </c>
      <c r="Z375" s="439">
        <f t="shared" si="2028"/>
        <v>93</v>
      </c>
      <c r="AA375" s="440" t="str">
        <f>IF(_tag_month_day!G371="","",_tag_month_day!G371/100)</f>
        <v/>
      </c>
      <c r="AB375" s="440" t="str">
        <f>IF(_tag_month_day!H371="","",_tag_month_day!H371/100)</f>
        <v/>
      </c>
      <c r="AC375" s="193">
        <f t="shared" si="1985"/>
        <v>1.59963432013121</v>
      </c>
      <c r="AD375" s="441" t="str">
        <f t="shared" si="1986"/>
        <v/>
      </c>
      <c r="AE375" s="442" t="str">
        <f t="shared" si="1987"/>
        <v/>
      </c>
      <c r="AF375" s="443">
        <v>1</v>
      </c>
      <c r="AG375" s="68" t="str">
        <f>IF(_duihao_month_day!A371="","",_duihao_month_day!A371)</f>
        <v/>
      </c>
      <c r="AH375" s="463">
        <f>IF(_gyk_month_day!B371="",AH374,_gyk_month_day!B371)</f>
        <v>820</v>
      </c>
      <c r="AI375" s="464"/>
      <c r="AJ375" s="68" t="str">
        <f>IF(_tag_month_day!I371="","",_tag_month_day!I371)</f>
        <v/>
      </c>
      <c r="AK375" s="465" t="str">
        <f>IF(_tzyy_month_day!A371="","",_tzyy_month_day!A371)</f>
        <v/>
      </c>
      <c r="AL375" s="465" t="str">
        <f>IF(_tzyy_month_day!B371="","",_tzyy_month_day!B371)</f>
        <v/>
      </c>
      <c r="AM375" s="465" t="str">
        <f>IF(_tzyy_month_day!C371="","",_tzyy_month_day!C371)</f>
        <v/>
      </c>
      <c r="AN375" s="466" t="str">
        <f>IF(_tag_month_day!CG371="","",_tag_month_day!CG371)</f>
        <v/>
      </c>
      <c r="AO375" s="466" t="str">
        <f>IF(_tag_month_day!CH371="","",_tag_month_day!CH371)</f>
        <v/>
      </c>
      <c r="AP375" s="486" t="e">
        <f t="shared" si="1988"/>
        <v>#VALUE!</v>
      </c>
      <c r="AQ375" s="487" t="str">
        <f>IF(_tag_month_day!J371="","",_tag_month_day!J371/100)</f>
        <v/>
      </c>
      <c r="AR375" s="488">
        <f t="shared" si="1989"/>
        <v>1.3</v>
      </c>
      <c r="AS375" s="489" t="e">
        <f t="shared" si="1940"/>
        <v>#VALUE!</v>
      </c>
      <c r="AT375" s="489">
        <f t="shared" si="1990"/>
        <v>0</v>
      </c>
      <c r="AU375" s="490" t="str">
        <f>IF(_tag_month_day!K371="","",_tag_month_day!K371)</f>
        <v/>
      </c>
      <c r="AV375" s="491" t="str">
        <f>IF(_tag_month_day!L371="","",_tag_month_day!L371/100)</f>
        <v/>
      </c>
      <c r="AW375" s="420">
        <f t="shared" si="1912"/>
        <v>0</v>
      </c>
      <c r="AX375" s="420">
        <f t="shared" si="1991"/>
        <v>0</v>
      </c>
      <c r="AY375" s="420" t="str">
        <f>IF(_tag_month_day!M371="","",_tag_month_day!M371/100)</f>
        <v/>
      </c>
      <c r="AZ375" s="420" t="str">
        <f>IF(_tag_month_day!N371="","",_tag_month_day!N371/100)</f>
        <v/>
      </c>
      <c r="BA375" s="420" t="str">
        <f>IF(_tag_month_day!O371="","",_tag_month_day!O371/100)</f>
        <v/>
      </c>
      <c r="BB375" s="496" t="str">
        <f>IF(_tag_month_day!P371="","",_tag_month_day!P371/100)</f>
        <v/>
      </c>
      <c r="BC375" s="496">
        <f t="shared" si="1992"/>
        <v>0</v>
      </c>
      <c r="BD375" s="496" t="str">
        <f>IF(_tag_month_day!Q371="","",_tag_month_day!Q371/100)</f>
        <v/>
      </c>
      <c r="BE375" s="510" t="str">
        <f>IF(_tag_month_day!R371="","",_tag_month_day!R371/100)</f>
        <v/>
      </c>
      <c r="BF375" s="413" t="str">
        <f>IF(_tag_month_day!CC371="","",_tag_month_day!CC371/100)</f>
        <v/>
      </c>
      <c r="BG375" s="511" t="e">
        <f t="shared" si="1941"/>
        <v>#VALUE!</v>
      </c>
      <c r="BH375" s="198">
        <f t="shared" si="1942"/>
        <v>0</v>
      </c>
      <c r="BI375" s="512" t="e">
        <f>IF(CX375=0,BI374,(DK375*查询!$R$5+DL375*查询!$Q$5+DM375*查询!$N$5+DN375*查询!$O$5+DO375*查询!$P$5)*AF375/CX375)</f>
        <v>#VALUE!</v>
      </c>
      <c r="BJ375" s="512" t="e">
        <f>IF(CX375=0,BJ374,(DP375*查询!$S$5+DQ375*查询!$T$5+DR375*查询!$U$5)*AF375/CX375)</f>
        <v>#VALUE!</v>
      </c>
      <c r="BK375" s="512">
        <f t="shared" si="1993"/>
        <v>1</v>
      </c>
      <c r="BL375" s="513" t="str">
        <f>IF(_cfyc_month_day!A371="","",_cfyc_month_day!A371)</f>
        <v/>
      </c>
      <c r="BM375" s="513" t="str">
        <f>IF(_cfyc_month_day!B371="","",_cfyc_month_day!B371)</f>
        <v/>
      </c>
      <c r="BN375" s="513" t="str">
        <f>IF(_cfyc_month_day!C371="","",_cfyc_month_day!C371)</f>
        <v/>
      </c>
      <c r="BO375" s="522" t="str">
        <f>IF(_cfyc_month_day!D371="","",_cfyc_month_day!D371)</f>
        <v/>
      </c>
      <c r="BP375" s="522" t="str">
        <f>IF(_cfyc_month_day!E371="","",_cfyc_month_day!E371)</f>
        <v/>
      </c>
      <c r="BQ375" s="522" t="str">
        <f>IF(_cfyc_month_day!F371="","",_cfyc_month_day!F371)</f>
        <v/>
      </c>
      <c r="BR375" s="513" t="str">
        <f>IF(_tag_month_day!T371="","",_tag_month_day!T371)</f>
        <v/>
      </c>
      <c r="BS375" s="513" t="str">
        <f>IF(_tag_month_day!U371="","",_tag_month_day!U371)</f>
        <v/>
      </c>
      <c r="BT375" s="523" t="str">
        <f t="shared" si="1994"/>
        <v/>
      </c>
      <c r="BU375" s="223" t="str">
        <f>IF(_tag_month_day!V371="","",_tag_month_day!V371)</f>
        <v/>
      </c>
      <c r="BV375" s="206" t="str">
        <f>IF(_tag_month_day!W371="","",_tag_month_day!W371)</f>
        <v/>
      </c>
      <c r="BW375" s="540" t="str">
        <f>IF(_tag_month_day!X371="","",_tag_month_day!X371)</f>
        <v/>
      </c>
      <c r="BX375" s="540" t="str">
        <f>IF(_tag_month_day!Y371="","",_tag_month_day!Y371)</f>
        <v/>
      </c>
      <c r="BY375" s="541">
        <f ca="1" t="shared" si="1995"/>
        <v>43632.4999999991</v>
      </c>
      <c r="BZ375" s="542"/>
      <c r="CA375" s="543" t="str">
        <f>IF(_jhy2_month_day!A371="","",_jhy2_month_day!A371)</f>
        <v/>
      </c>
      <c r="CB375" s="464" t="str">
        <f>IF(_jhy2_month_day!B371="","",_jhy2_month_day!B371)</f>
        <v/>
      </c>
      <c r="CC375" s="464" t="str">
        <f>IF(_jhy2_month_day!C371="","",_jhy2_month_day!C371)</f>
        <v/>
      </c>
      <c r="CD375" s="464" t="str">
        <f>IF(_jhy2_month_day!D371="","",_jhy2_month_day!D371)</f>
        <v/>
      </c>
      <c r="CE375" s="464" t="str">
        <f>IF(_jhy2_month_day!E371="","",_jhy2_month_day!E371)</f>
        <v/>
      </c>
      <c r="CF375" s="464" t="str">
        <f>IF(_jhy2_month_day!F371="","",_jhy2_month_day!F371)</f>
        <v/>
      </c>
      <c r="CG375" s="464" t="str">
        <f>IF(_jhy2_month_day!G371="","",_jhy2_month_day!G371)</f>
        <v/>
      </c>
      <c r="CH375" s="464" t="str">
        <f>IF(_jhy2_month_day!H371="","",_jhy2_month_day!H371)</f>
        <v/>
      </c>
      <c r="CI375" s="464" t="str">
        <f>IF(_jhy2_month_day!I371="","",_jhy2_month_day!I371)</f>
        <v/>
      </c>
      <c r="CJ375" s="464" t="str">
        <f>IF(_jhy2_month_day!J371="","",_jhy2_month_day!J371)</f>
        <v/>
      </c>
      <c r="CK375" s="464" t="str">
        <f>IF(_jhy2_month_day!K371="","",_jhy2_month_day!K371)</f>
        <v/>
      </c>
      <c r="CL375" s="562" t="str">
        <f>IF(_jhy2_month_day!L371="","",_jhy2_month_day!L371)</f>
        <v/>
      </c>
      <c r="CM375" s="562" t="str">
        <f>IF(_jhy2_month_day!M371="","",_jhy2_month_day!M371)</f>
        <v/>
      </c>
      <c r="CN375" s="562" t="str">
        <f>IF(_jhy2_month_day!N371="","",_jhy2_month_day!N371)</f>
        <v/>
      </c>
      <c r="CO375" s="562" t="str">
        <f>IF(_jhy2_month_day!O371="","",_jhy2_month_day!O371)</f>
        <v/>
      </c>
      <c r="CP375" s="562" t="str">
        <f>IF(_jhy2_month_day!P371="","",_jhy2_month_day!P371)</f>
        <v/>
      </c>
      <c r="CQ375" s="562" t="str">
        <f>IF(_jhy2_month_day!Q371="","",_jhy2_month_day!Q371)</f>
        <v/>
      </c>
      <c r="CR375" s="563" t="str">
        <f>IF(_jhy2_month_day!R371="","",_jhy2_month_day!R371)</f>
        <v/>
      </c>
      <c r="CS375" s="576" t="str">
        <f>IF(_jhy2_month_day!S371="","",_jhy2_month_day!S371)</f>
        <v/>
      </c>
      <c r="CT375" s="562" t="str">
        <f>IF(_jhy2_month_day!T371="","",_jhy2_month_day!T371)</f>
        <v/>
      </c>
      <c r="CU375" s="577" t="e">
        <f t="shared" si="1943"/>
        <v>#VALUE!</v>
      </c>
      <c r="CV375" s="198" t="e">
        <f t="shared" si="1944"/>
        <v>#VALUE!</v>
      </c>
      <c r="CW375" s="192" t="e">
        <f t="shared" si="1945"/>
        <v>#VALUE!</v>
      </c>
      <c r="CX375" s="192" t="e">
        <f t="shared" si="1946"/>
        <v>#VALUE!</v>
      </c>
      <c r="CY375" s="202" t="e">
        <f t="shared" si="1947"/>
        <v>#VALUE!</v>
      </c>
      <c r="CZ375" s="192" t="e">
        <f t="shared" ref="CZ375:DI375" si="2254">$AJ375*EF375</f>
        <v>#VALUE!</v>
      </c>
      <c r="DA375" s="192" t="e">
        <f t="shared" si="2254"/>
        <v>#VALUE!</v>
      </c>
      <c r="DB375" s="192" t="e">
        <f t="shared" si="2254"/>
        <v>#VALUE!</v>
      </c>
      <c r="DC375" s="192" t="e">
        <f t="shared" si="2254"/>
        <v>#VALUE!</v>
      </c>
      <c r="DD375" s="192" t="e">
        <f t="shared" si="2254"/>
        <v>#VALUE!</v>
      </c>
      <c r="DE375" s="192" t="e">
        <f t="shared" si="2254"/>
        <v>#VALUE!</v>
      </c>
      <c r="DF375" s="192" t="e">
        <f t="shared" si="2254"/>
        <v>#VALUE!</v>
      </c>
      <c r="DG375" s="192" t="e">
        <f t="shared" si="2254"/>
        <v>#VALUE!</v>
      </c>
      <c r="DH375" s="192" t="e">
        <f t="shared" si="2254"/>
        <v>#VALUE!</v>
      </c>
      <c r="DI375" s="192" t="e">
        <f t="shared" si="2254"/>
        <v>#VALUE!</v>
      </c>
      <c r="DJ375" s="192" t="e">
        <f t="shared" si="1949"/>
        <v>#VALUE!</v>
      </c>
      <c r="DK375" s="192" t="e">
        <f t="shared" si="1950"/>
        <v>#VALUE!</v>
      </c>
      <c r="DL375" s="192" t="e">
        <f t="shared" si="1951"/>
        <v>#VALUE!</v>
      </c>
      <c r="DM375" s="192" t="e">
        <f t="shared" si="1952"/>
        <v>#VALUE!</v>
      </c>
      <c r="DN375" s="192" t="e">
        <f t="shared" si="1953"/>
        <v>#VALUE!</v>
      </c>
      <c r="DO375" s="192" t="e">
        <f t="shared" si="1954"/>
        <v>#VALUE!</v>
      </c>
      <c r="DP375" s="192" t="e">
        <f t="shared" si="1955"/>
        <v>#VALUE!</v>
      </c>
      <c r="DQ375" s="192" t="e">
        <f t="shared" si="1956"/>
        <v>#VALUE!</v>
      </c>
      <c r="DR375" s="192" t="e">
        <f t="shared" si="1957"/>
        <v>#VALUE!</v>
      </c>
      <c r="DS375" s="192" t="e">
        <f t="shared" si="1958"/>
        <v>#VALUE!</v>
      </c>
      <c r="DT375" s="192" t="e">
        <f t="shared" si="1959"/>
        <v>#VALUE!</v>
      </c>
      <c r="DU375" s="192" t="e">
        <f t="shared" si="1960"/>
        <v>#VALUE!</v>
      </c>
      <c r="DV375" s="198" t="e">
        <f t="shared" si="1961"/>
        <v>#VALUE!</v>
      </c>
      <c r="DW375" s="198" t="e">
        <f t="shared" si="1962"/>
        <v>#DIV/0!</v>
      </c>
      <c r="DX375" s="198" t="e">
        <f t="shared" si="1963"/>
        <v>#DIV/0!</v>
      </c>
      <c r="DY375" s="198" t="e">
        <f t="shared" si="1964"/>
        <v>#VALUE!</v>
      </c>
      <c r="DZ375" s="198" t="e">
        <f t="shared" si="1965"/>
        <v>#VALUE!</v>
      </c>
      <c r="EA375" s="198" t="e">
        <f t="shared" si="1966"/>
        <v>#VALUE!</v>
      </c>
      <c r="EB375" s="198" t="e">
        <f t="shared" si="1967"/>
        <v>#VALUE!</v>
      </c>
      <c r="EC375" s="198" t="e">
        <f t="shared" si="1968"/>
        <v>#DIV/0!</v>
      </c>
      <c r="ED375" s="198" t="e">
        <f t="shared" si="1969"/>
        <v>#VALUE!</v>
      </c>
      <c r="EE375" s="198" t="e">
        <f t="shared" si="1970"/>
        <v>#VALUE!</v>
      </c>
      <c r="EF375" s="198" t="e">
        <f t="shared" ref="EF375:EO375" si="2255">DV375/SUM($DV375:$EE375)</f>
        <v>#VALUE!</v>
      </c>
      <c r="EG375" s="198" t="e">
        <f t="shared" si="2255"/>
        <v>#DIV/0!</v>
      </c>
      <c r="EH375" s="198" t="e">
        <f t="shared" si="2255"/>
        <v>#DIV/0!</v>
      </c>
      <c r="EI375" s="198" t="e">
        <f t="shared" si="2255"/>
        <v>#VALUE!</v>
      </c>
      <c r="EJ375" s="198" t="e">
        <f t="shared" si="2255"/>
        <v>#VALUE!</v>
      </c>
      <c r="EK375" s="198" t="e">
        <f t="shared" si="2255"/>
        <v>#VALUE!</v>
      </c>
      <c r="EL375" s="198" t="e">
        <f t="shared" si="2255"/>
        <v>#VALUE!</v>
      </c>
      <c r="EM375" s="198" t="e">
        <f t="shared" si="2255"/>
        <v>#DIV/0!</v>
      </c>
      <c r="EN375" s="198" t="e">
        <f t="shared" si="2255"/>
        <v>#VALUE!</v>
      </c>
      <c r="EO375" s="198" t="e">
        <f t="shared" si="2255"/>
        <v>#VALUE!</v>
      </c>
      <c r="EP375" s="511">
        <f t="shared" ref="EP375:EW375" si="2256">EP374</f>
        <v>0.08</v>
      </c>
      <c r="EQ375" s="511">
        <f t="shared" si="2256"/>
        <v>0.015</v>
      </c>
      <c r="ER375" s="511">
        <f t="shared" si="2256"/>
        <v>0.015</v>
      </c>
      <c r="ES375" s="511">
        <f t="shared" si="2256"/>
        <v>0.015</v>
      </c>
      <c r="ET375" s="511">
        <f t="shared" si="2256"/>
        <v>0.015</v>
      </c>
      <c r="EU375" s="511">
        <f t="shared" si="2256"/>
        <v>0.09</v>
      </c>
      <c r="EV375" s="511">
        <f t="shared" si="2256"/>
        <v>0.09</v>
      </c>
      <c r="EW375" s="511">
        <f t="shared" si="2256"/>
        <v>0.09</v>
      </c>
      <c r="EX375" s="420" t="str">
        <f>IF(_tag_month_day!AS371="","",_tag_month_day!AS371/100)</f>
        <v/>
      </c>
      <c r="EY375" s="420" t="str">
        <f>IF(_tag_month_day!AT371="","",_tag_month_day!AT371/100)</f>
        <v/>
      </c>
      <c r="EZ375" s="420" t="str">
        <f>IF(_tag_month_day!AU371="","",_tag_month_day!AU371/100)</f>
        <v/>
      </c>
      <c r="FA375" s="420" t="str">
        <f>IF(_tag_month_day!AV371="","",_tag_month_day!AV371/100)</f>
        <v/>
      </c>
      <c r="FB375" s="420" t="str">
        <f>IF(_tag_month_day!AW371="","",_tag_month_day!AW371/100)</f>
        <v/>
      </c>
      <c r="FC375" s="420" t="str">
        <f>IF(_tag_month_day!AX371="","",_tag_month_day!AX371/100)</f>
        <v/>
      </c>
      <c r="FD375" s="510">
        <f t="shared" si="1999"/>
        <v>0.33</v>
      </c>
      <c r="FE375" s="510">
        <f t="shared" si="2000"/>
        <v>0.19</v>
      </c>
      <c r="FF375" s="510">
        <f t="shared" si="2001"/>
        <v>0.003</v>
      </c>
      <c r="FG375" s="510">
        <f t="shared" si="2002"/>
        <v>0</v>
      </c>
      <c r="FH375" s="603">
        <f t="shared" si="2003"/>
        <v>0.0001</v>
      </c>
      <c r="FI375" s="510">
        <f t="shared" ref="FI375:FR375" si="2257">FI374</f>
        <v>0.41</v>
      </c>
      <c r="FJ375" s="510">
        <f t="shared" si="2257"/>
        <v>0.11</v>
      </c>
      <c r="FK375" s="510">
        <f t="shared" si="2257"/>
        <v>0.015</v>
      </c>
      <c r="FL375" s="510">
        <f t="shared" si="2257"/>
        <v>0</v>
      </c>
      <c r="FM375" s="603">
        <f t="shared" si="2257"/>
        <v>0.0001</v>
      </c>
      <c r="FN375" s="510" t="str">
        <f>IF(_tag_month_day!AY371="","",_tag_month_day!AY371/100)</f>
        <v/>
      </c>
      <c r="FO375" s="510" t="str">
        <f>IF(_tag_month_day!AZ371="","",_tag_month_day!AZ371/100)</f>
        <v/>
      </c>
      <c r="FP375" s="510" t="str">
        <f>IF(_tag_month_day!BA371="","",_tag_month_day!BA371/100)</f>
        <v/>
      </c>
      <c r="FQ375" s="510" t="str">
        <f>IF(_tag_month_day!BB371="","",_tag_month_day!BB371/100)</f>
        <v/>
      </c>
      <c r="FR375" s="603" t="str">
        <f>IF(_tag_month_day!BC371="","",_tag_month_day!BC371/100)</f>
        <v/>
      </c>
      <c r="FS375" s="510" t="str">
        <f>IF(_tag_month_day!BD371="","",_tag_month_day!BD371/100)</f>
        <v/>
      </c>
      <c r="FT375" s="510" t="str">
        <f>IF(_tag_month_day!BE371="","",_tag_month_day!BE371/100)</f>
        <v/>
      </c>
      <c r="FU375" s="510" t="str">
        <f>IF(_tag_month_day!BF371="","",_tag_month_day!BF371/100)</f>
        <v/>
      </c>
      <c r="FV375" s="510" t="str">
        <f>IF(_tag_month_day!BG371="","",_tag_month_day!BG371/100)</f>
        <v/>
      </c>
      <c r="FW375" s="603" t="str">
        <f>IF(_tag_month_day!BH371="","",_tag_month_day!BH371/100)</f>
        <v/>
      </c>
      <c r="FX375" s="510" t="str">
        <f>IF(_tag_month_day!BI371="","",_tag_month_day!BI371/100)</f>
        <v/>
      </c>
      <c r="FY375" s="510" t="str">
        <f>IF(_tag_month_day!BJ371="","",_tag_month_day!BJ371/100)</f>
        <v/>
      </c>
      <c r="FZ375" s="605" t="str">
        <f>IF(_tag_month_day!BK371="","",_tag_month_day!BK371/100)</f>
        <v/>
      </c>
      <c r="GA375" s="510" t="str">
        <f>IF(_tag_month_day!BL371="","",_tag_month_day!BL371/100)</f>
        <v/>
      </c>
      <c r="GB375" s="603" t="str">
        <f>IF(_tag_month_day!BM371="","",_tag_month_day!BM371/100)</f>
        <v/>
      </c>
      <c r="GC375" s="420" t="str">
        <f>IF(_tag_month_day!BN371="","",_tag_month_day!BN371/100)</f>
        <v/>
      </c>
      <c r="GD375" s="420" t="str">
        <f>IF(_tag_month_day!BO371="","",_tag_month_day!BO371/100)</f>
        <v/>
      </c>
      <c r="GE375" s="420" t="str">
        <f>IF(_tag_month_day!BP371="","",_tag_month_day!BP371/100)</f>
        <v/>
      </c>
      <c r="GF375" s="420" t="str">
        <f>IF(_tag_month_day!BQ371="","",_tag_month_day!BQ371/100)</f>
        <v/>
      </c>
      <c r="GG375" s="420" t="str">
        <f>IF(_tag_month_day!BR371="","",_tag_month_day!BR371/100)</f>
        <v/>
      </c>
      <c r="GH375" s="420" t="str">
        <f>IF(_tag_month_day!BS371="","",_tag_month_day!BS371/100)</f>
        <v/>
      </c>
      <c r="GI375" s="603" t="str">
        <f>IF(_tag_month_day!BT371="","",_tag_month_day!BT371/100)</f>
        <v/>
      </c>
      <c r="GJ375" s="612" t="str">
        <f>IF(_tag_month_day!BU371="","",_tag_month_day!BU371/100)</f>
        <v/>
      </c>
      <c r="GK375" s="620" t="str">
        <f>IF(_tag_month_day!BV371="",IF(_rlcf_month_day!A$2="","",_rlcf_month_day!A$2/100),_tag_month_day!BV371/100)</f>
        <v/>
      </c>
      <c r="GL375" s="620" t="str">
        <f>IF(_tag_month_day!BW371="",IF(_rlcf_month_day!B$2="","",_rlcf_month_day!B$2/100),_tag_month_day!BW371/100)</f>
        <v/>
      </c>
      <c r="GM375" s="621" t="str">
        <f>IF(_tag_month_day!BX371="",IF(_rlcf_month_day!C$2="","",_rlcf_month_day!C$2/100),_tag_month_day!BX371/100)</f>
        <v/>
      </c>
      <c r="GN375" s="620" t="str">
        <f>IF(_tag_month_day!BV371="",IF(_rlcf_month_day!A$2="","",_rlcf_month_day!A$2/100),_tag_month_day!BV371/100)</f>
        <v/>
      </c>
      <c r="GO375" s="620" t="str">
        <f>IF(_tag_month_day!BW371="",IF(_rlcf_month_day!B$2="","",_rlcf_month_day!B$2/100),_tag_month_day!BW371/100)</f>
        <v/>
      </c>
      <c r="GP375" s="620" t="str">
        <f>IF(_tag_month_day!CD371="",IF(_rlcf_month_day!E$2="","",_rlcf_month_day!E$2/100),_tag_month_day!CD371/100)</f>
        <v/>
      </c>
      <c r="GQ375" s="620" t="str">
        <f>IF(_tag_month_day!CE371="",IF(_rlcf_month_day!F$2="","",_rlcf_month_day!F$2/100),_tag_month_day!CE371/100)</f>
        <v/>
      </c>
      <c r="GR375" s="621" t="str">
        <f>IF(_tag_month_day!CF371="",IF(_rlcf_month_day!G$2="","",_rlcf_month_day!G$2/100),_tag_month_day!CF371/100)</f>
        <v/>
      </c>
      <c r="GS375" s="626">
        <f t="shared" ref="GS375:HH375" si="2258">GS374</f>
        <v>0.953</v>
      </c>
      <c r="GT375" s="626">
        <f t="shared" si="2258"/>
        <v>0.55</v>
      </c>
      <c r="GU375" s="626">
        <f t="shared" si="2258"/>
        <v>0.55</v>
      </c>
      <c r="GV375" s="626">
        <f t="shared" si="2258"/>
        <v>0.55</v>
      </c>
      <c r="GW375" s="626">
        <f t="shared" si="2258"/>
        <v>0.5</v>
      </c>
      <c r="GX375" s="626">
        <f t="shared" si="2258"/>
        <v>0.935</v>
      </c>
      <c r="GY375" s="626">
        <f t="shared" si="2258"/>
        <v>0.15</v>
      </c>
      <c r="GZ375" s="626">
        <f t="shared" si="2258"/>
        <v>1</v>
      </c>
      <c r="HA375" s="632">
        <f t="shared" si="2258"/>
        <v>0.047</v>
      </c>
      <c r="HB375" s="632">
        <f t="shared" si="2258"/>
        <v>0.45</v>
      </c>
      <c r="HC375" s="632">
        <f t="shared" si="2258"/>
        <v>0.45</v>
      </c>
      <c r="HD375" s="632">
        <f t="shared" si="2258"/>
        <v>0.45</v>
      </c>
      <c r="HE375" s="632">
        <f t="shared" si="2258"/>
        <v>0.5</v>
      </c>
      <c r="HF375" s="632">
        <f t="shared" si="2258"/>
        <v>0.065</v>
      </c>
      <c r="HG375" s="632">
        <f t="shared" si="2258"/>
        <v>0.85</v>
      </c>
      <c r="HH375" s="632">
        <f t="shared" si="2258"/>
        <v>0</v>
      </c>
      <c r="HI375" s="68">
        <f t="shared" si="1975"/>
        <v>0</v>
      </c>
      <c r="HJ375" s="68" t="e">
        <f t="shared" si="2006"/>
        <v>#VALUE!</v>
      </c>
      <c r="HK375" s="202">
        <f t="shared" si="2007"/>
        <v>0.85</v>
      </c>
      <c r="HL375" s="464">
        <f t="shared" si="2008"/>
        <v>550000</v>
      </c>
      <c r="HM375" s="464">
        <f t="shared" si="2009"/>
        <v>480000</v>
      </c>
      <c r="HN375" s="192" t="e">
        <f t="shared" si="1976"/>
        <v>#VALUE!</v>
      </c>
      <c r="HO375" s="192" t="e">
        <f>HN375*HK375*$HO$2/HL375*1000000</f>
        <v>#VALUE!</v>
      </c>
      <c r="HP375" s="192" t="e">
        <f>HN375*HK375*$HP$2/HM375*1000000</f>
        <v>#VALUE!</v>
      </c>
    </row>
    <row r="376" customFormat="1" spans="1:224">
      <c r="A376" s="381">
        <v>371</v>
      </c>
      <c r="B376" s="54">
        <f ca="1" t="shared" si="2010"/>
        <v>43632</v>
      </c>
      <c r="C376" s="57">
        <f t="shared" si="2011"/>
        <v>0.0416666666666667</v>
      </c>
      <c r="D376" s="68" t="str">
        <f ca="1" t="shared" si="1977"/>
        <v>白班</v>
      </c>
      <c r="E376" s="68" t="str">
        <f ca="1" t="shared" si="1978"/>
        <v>丙</v>
      </c>
      <c r="F376" s="68">
        <f ca="1">SUMPRODUCT((成本日报!$A$3:$A$95=计划!B376)*(成本日报!$B$3:$B$95=计划!$D376),成本日报!$C$3:$C$95)</f>
        <v>3</v>
      </c>
      <c r="G376" s="382">
        <f ca="1" t="shared" si="2012"/>
        <v>43632.4166666658</v>
      </c>
      <c r="H376" s="382">
        <f ca="1" t="shared" si="1979"/>
        <v>43632.4236111102</v>
      </c>
      <c r="I376" s="382">
        <f ca="1" t="shared" si="1980"/>
        <v>43632.4291666658</v>
      </c>
      <c r="J376" s="382">
        <f ca="1" t="shared" si="1981"/>
        <v>43632.4583333324</v>
      </c>
      <c r="K376" s="382">
        <f ca="1" t="shared" si="1982"/>
        <v>43632.5208333324</v>
      </c>
      <c r="L376" s="382">
        <f ca="1" t="shared" si="1983"/>
        <v>43632.5416666658</v>
      </c>
      <c r="M376" s="398" t="str">
        <f>IF(_tag_month_day!A372="","",_tag_month_day!A372)</f>
        <v/>
      </c>
      <c r="N376" s="398" t="str">
        <f>IF(_tag_month_day!B372="","",_tag_month_day!B372)</f>
        <v/>
      </c>
      <c r="O376" s="399" t="e">
        <f t="shared" si="1984"/>
        <v>#VALUE!</v>
      </c>
      <c r="P376" s="398" t="str">
        <f>IF(_tag_month_day!C372="","",_tag_month_day!C372)</f>
        <v/>
      </c>
      <c r="Q376" s="398" t="str">
        <f>IF(_tag_month_day!D372="","",_tag_month_day!D372)</f>
        <v/>
      </c>
      <c r="R376" s="416">
        <f>IF(_tag_month_day!CB372="",R375,_tag_month_day!CB372/100)</f>
        <v>0.07</v>
      </c>
      <c r="S376" s="417" t="str">
        <f>IF(_tag_month_day!E372="","",_tag_month_day!E372)</f>
        <v/>
      </c>
      <c r="T376" s="417" t="str">
        <f>IF(_tag_month_day!F372="","",_tag_month_day!F372)</f>
        <v/>
      </c>
      <c r="U376" s="418" t="e">
        <f t="shared" si="1938"/>
        <v>#VALUE!</v>
      </c>
      <c r="V376" s="53" t="e">
        <f t="shared" si="1939"/>
        <v>#VALUE!</v>
      </c>
      <c r="W376" s="419" t="str">
        <f>IF(_jhy_month_day!A372="","",_jhy_month_day!A372)</f>
        <v/>
      </c>
      <c r="X376" s="420" t="str">
        <f>IF(_jhy_month_day!B372="","",_jhy_month_day!B372/100)</f>
        <v/>
      </c>
      <c r="Y376" s="420" t="str">
        <f>IF(_jhy_month_day!C372="","",_jhy_month_day!C372/100)</f>
        <v/>
      </c>
      <c r="Z376" s="439">
        <f t="shared" si="2028"/>
        <v>93</v>
      </c>
      <c r="AA376" s="440" t="str">
        <f>IF(_tag_month_day!G372="","",_tag_month_day!G372/100)</f>
        <v/>
      </c>
      <c r="AB376" s="440" t="str">
        <f>IF(_tag_month_day!H372="","",_tag_month_day!H372/100)</f>
        <v/>
      </c>
      <c r="AC376" s="193">
        <f t="shared" si="1985"/>
        <v>1.59963432013121</v>
      </c>
      <c r="AD376" s="441" t="str">
        <f t="shared" si="1986"/>
        <v/>
      </c>
      <c r="AE376" s="442" t="str">
        <f t="shared" si="1987"/>
        <v/>
      </c>
      <c r="AF376" s="443">
        <v>1</v>
      </c>
      <c r="AG376" s="68" t="str">
        <f>IF(_duihao_month_day!A372="","",_duihao_month_day!A372)</f>
        <v/>
      </c>
      <c r="AH376" s="463">
        <f>IF(_gyk_month_day!B372="",AH375,_gyk_month_day!B372)</f>
        <v>820</v>
      </c>
      <c r="AI376" s="464"/>
      <c r="AJ376" s="68" t="str">
        <f>IF(_tag_month_day!I372="","",_tag_month_day!I372)</f>
        <v/>
      </c>
      <c r="AK376" s="465" t="str">
        <f>IF(_tzyy_month_day!A372="","",_tzyy_month_day!A372)</f>
        <v/>
      </c>
      <c r="AL376" s="465" t="str">
        <f>IF(_tzyy_month_day!B372="","",_tzyy_month_day!B372)</f>
        <v/>
      </c>
      <c r="AM376" s="465" t="str">
        <f>IF(_tzyy_month_day!C372="","",_tzyy_month_day!C372)</f>
        <v/>
      </c>
      <c r="AN376" s="466" t="str">
        <f>IF(_tag_month_day!CG372="","",_tag_month_day!CG372)</f>
        <v/>
      </c>
      <c r="AO376" s="466" t="str">
        <f>IF(_tag_month_day!CH372="","",_tag_month_day!CH372)</f>
        <v/>
      </c>
      <c r="AP376" s="486" t="e">
        <f t="shared" si="1988"/>
        <v>#VALUE!</v>
      </c>
      <c r="AQ376" s="487" t="str">
        <f>IF(_tag_month_day!J372="","",_tag_month_day!J372/100)</f>
        <v/>
      </c>
      <c r="AR376" s="488">
        <f t="shared" si="1989"/>
        <v>1.3</v>
      </c>
      <c r="AS376" s="489" t="e">
        <f t="shared" si="1940"/>
        <v>#VALUE!</v>
      </c>
      <c r="AT376" s="489">
        <f t="shared" si="1990"/>
        <v>0</v>
      </c>
      <c r="AU376" s="490" t="str">
        <f>IF(_tag_month_day!K372="","",_tag_month_day!K372)</f>
        <v/>
      </c>
      <c r="AV376" s="491" t="str">
        <f>IF(_tag_month_day!L372="","",_tag_month_day!L372/100)</f>
        <v/>
      </c>
      <c r="AW376" s="420">
        <f t="shared" si="1912"/>
        <v>0</v>
      </c>
      <c r="AX376" s="420">
        <f t="shared" si="1991"/>
        <v>0</v>
      </c>
      <c r="AY376" s="420" t="str">
        <f>IF(_tag_month_day!M372="","",_tag_month_day!M372/100)</f>
        <v/>
      </c>
      <c r="AZ376" s="420" t="str">
        <f>IF(_tag_month_day!N372="","",_tag_month_day!N372/100)</f>
        <v/>
      </c>
      <c r="BA376" s="420" t="str">
        <f>IF(_tag_month_day!O372="","",_tag_month_day!O372/100)</f>
        <v/>
      </c>
      <c r="BB376" s="496" t="str">
        <f>IF(_tag_month_day!P372="","",_tag_month_day!P372/100)</f>
        <v/>
      </c>
      <c r="BC376" s="496">
        <f t="shared" si="1992"/>
        <v>0</v>
      </c>
      <c r="BD376" s="496" t="str">
        <f>IF(_tag_month_day!Q372="","",_tag_month_day!Q372/100)</f>
        <v/>
      </c>
      <c r="BE376" s="510" t="str">
        <f>IF(_tag_month_day!R372="","",_tag_month_day!R372/100)</f>
        <v/>
      </c>
      <c r="BF376" s="413" t="str">
        <f>IF(_tag_month_day!CC372="","",_tag_month_day!CC372/100)</f>
        <v/>
      </c>
      <c r="BG376" s="511" t="e">
        <f t="shared" si="1941"/>
        <v>#VALUE!</v>
      </c>
      <c r="BH376" s="198">
        <f t="shared" si="1942"/>
        <v>0</v>
      </c>
      <c r="BI376" s="512" t="e">
        <f>IF(CX376=0,BI375,(DK376*查询!$R$5+DL376*查询!$Q$5+DM376*查询!$N$5+DN376*查询!$O$5+DO376*查询!$P$5)*AF376/CX376)</f>
        <v>#VALUE!</v>
      </c>
      <c r="BJ376" s="512" t="e">
        <f>IF(CX376=0,BJ375,(DP376*查询!$S$5+DQ376*查询!$T$5+DR376*查询!$U$5)*AF376/CX376)</f>
        <v>#VALUE!</v>
      </c>
      <c r="BK376" s="512">
        <f t="shared" si="1993"/>
        <v>1</v>
      </c>
      <c r="BL376" s="513" t="str">
        <f>IF(_cfyc_month_day!A372="","",_cfyc_month_day!A372)</f>
        <v/>
      </c>
      <c r="BM376" s="513" t="str">
        <f>IF(_cfyc_month_day!B372="","",_cfyc_month_day!B372)</f>
        <v/>
      </c>
      <c r="BN376" s="513" t="str">
        <f>IF(_cfyc_month_day!C372="","",_cfyc_month_day!C372)</f>
        <v/>
      </c>
      <c r="BO376" s="522" t="str">
        <f>IF(_cfyc_month_day!D372="","",_cfyc_month_day!D372)</f>
        <v/>
      </c>
      <c r="BP376" s="522" t="str">
        <f>IF(_cfyc_month_day!E372="","",_cfyc_month_day!E372)</f>
        <v/>
      </c>
      <c r="BQ376" s="522" t="str">
        <f>IF(_cfyc_month_day!F372="","",_cfyc_month_day!F372)</f>
        <v/>
      </c>
      <c r="BR376" s="513" t="str">
        <f>IF(_tag_month_day!T372="","",_tag_month_day!T372)</f>
        <v/>
      </c>
      <c r="BS376" s="513" t="str">
        <f>IF(_tag_month_day!U372="","",_tag_month_day!U372)</f>
        <v/>
      </c>
      <c r="BT376" s="523" t="str">
        <f t="shared" si="1994"/>
        <v/>
      </c>
      <c r="BU376" s="223" t="str">
        <f>IF(_tag_month_day!V372="","",_tag_month_day!V372)</f>
        <v/>
      </c>
      <c r="BV376" s="206" t="str">
        <f>IF(_tag_month_day!W372="","",_tag_month_day!W372)</f>
        <v/>
      </c>
      <c r="BW376" s="540" t="str">
        <f>IF(_tag_month_day!X372="","",_tag_month_day!X372)</f>
        <v/>
      </c>
      <c r="BX376" s="540" t="str">
        <f>IF(_tag_month_day!Y372="","",_tag_month_day!Y372)</f>
        <v/>
      </c>
      <c r="BY376" s="541">
        <f ca="1" t="shared" si="1995"/>
        <v>43632.5416666658</v>
      </c>
      <c r="BZ376" s="542"/>
      <c r="CA376" s="543" t="str">
        <f>IF(_jhy2_month_day!A372="","",_jhy2_month_day!A372)</f>
        <v/>
      </c>
      <c r="CB376" s="464" t="str">
        <f>IF(_jhy2_month_day!B372="","",_jhy2_month_day!B372)</f>
        <v/>
      </c>
      <c r="CC376" s="464" t="str">
        <f>IF(_jhy2_month_day!C372="","",_jhy2_month_day!C372)</f>
        <v/>
      </c>
      <c r="CD376" s="464" t="str">
        <f>IF(_jhy2_month_day!D372="","",_jhy2_month_day!D372)</f>
        <v/>
      </c>
      <c r="CE376" s="464" t="str">
        <f>IF(_jhy2_month_day!E372="","",_jhy2_month_day!E372)</f>
        <v/>
      </c>
      <c r="CF376" s="464" t="str">
        <f>IF(_jhy2_month_day!F372="","",_jhy2_month_day!F372)</f>
        <v/>
      </c>
      <c r="CG376" s="464" t="str">
        <f>IF(_jhy2_month_day!G372="","",_jhy2_month_day!G372)</f>
        <v/>
      </c>
      <c r="CH376" s="464" t="str">
        <f>IF(_jhy2_month_day!H372="","",_jhy2_month_day!H372)</f>
        <v/>
      </c>
      <c r="CI376" s="464" t="str">
        <f>IF(_jhy2_month_day!I372="","",_jhy2_month_day!I372)</f>
        <v/>
      </c>
      <c r="CJ376" s="464" t="str">
        <f>IF(_jhy2_month_day!J372="","",_jhy2_month_day!J372)</f>
        <v/>
      </c>
      <c r="CK376" s="464" t="str">
        <f>IF(_jhy2_month_day!K372="","",_jhy2_month_day!K372)</f>
        <v/>
      </c>
      <c r="CL376" s="562" t="str">
        <f>IF(_jhy2_month_day!L372="","",_jhy2_month_day!L372)</f>
        <v/>
      </c>
      <c r="CM376" s="562" t="str">
        <f>IF(_jhy2_month_day!M372="","",_jhy2_month_day!M372)</f>
        <v/>
      </c>
      <c r="CN376" s="562" t="str">
        <f>IF(_jhy2_month_day!N372="","",_jhy2_month_day!N372)</f>
        <v/>
      </c>
      <c r="CO376" s="562" t="str">
        <f>IF(_jhy2_month_day!O372="","",_jhy2_month_day!O372)</f>
        <v/>
      </c>
      <c r="CP376" s="562" t="str">
        <f>IF(_jhy2_month_day!P372="","",_jhy2_month_day!P372)</f>
        <v/>
      </c>
      <c r="CQ376" s="562" t="str">
        <f>IF(_jhy2_month_day!Q372="","",_jhy2_month_day!Q372)</f>
        <v/>
      </c>
      <c r="CR376" s="563" t="str">
        <f>IF(_jhy2_month_day!R372="","",_jhy2_month_day!R372)</f>
        <v/>
      </c>
      <c r="CS376" s="576" t="str">
        <f>IF(_jhy2_month_day!S372="","",_jhy2_month_day!S372)</f>
        <v/>
      </c>
      <c r="CT376" s="562" t="str">
        <f>IF(_jhy2_month_day!T372="","",_jhy2_month_day!T372)</f>
        <v/>
      </c>
      <c r="CU376" s="577" t="e">
        <f t="shared" si="1943"/>
        <v>#VALUE!</v>
      </c>
      <c r="CV376" s="198" t="e">
        <f t="shared" si="1944"/>
        <v>#VALUE!</v>
      </c>
      <c r="CW376" s="192" t="e">
        <f t="shared" si="1945"/>
        <v>#VALUE!</v>
      </c>
      <c r="CX376" s="192" t="e">
        <f t="shared" si="1946"/>
        <v>#VALUE!</v>
      </c>
      <c r="CY376" s="202" t="e">
        <f t="shared" si="1947"/>
        <v>#VALUE!</v>
      </c>
      <c r="CZ376" s="192" t="e">
        <f t="shared" ref="CZ376:DI376" si="2259">$AJ376*EF376</f>
        <v>#VALUE!</v>
      </c>
      <c r="DA376" s="192" t="e">
        <f t="shared" si="2259"/>
        <v>#VALUE!</v>
      </c>
      <c r="DB376" s="192" t="e">
        <f t="shared" si="2259"/>
        <v>#VALUE!</v>
      </c>
      <c r="DC376" s="192" t="e">
        <f t="shared" si="2259"/>
        <v>#VALUE!</v>
      </c>
      <c r="DD376" s="192" t="e">
        <f t="shared" si="2259"/>
        <v>#VALUE!</v>
      </c>
      <c r="DE376" s="192" t="e">
        <f t="shared" si="2259"/>
        <v>#VALUE!</v>
      </c>
      <c r="DF376" s="192" t="e">
        <f t="shared" si="2259"/>
        <v>#VALUE!</v>
      </c>
      <c r="DG376" s="192" t="e">
        <f t="shared" si="2259"/>
        <v>#VALUE!</v>
      </c>
      <c r="DH376" s="192" t="e">
        <f t="shared" si="2259"/>
        <v>#VALUE!</v>
      </c>
      <c r="DI376" s="192" t="e">
        <f t="shared" si="2259"/>
        <v>#VALUE!</v>
      </c>
      <c r="DJ376" s="192" t="e">
        <f t="shared" si="1949"/>
        <v>#VALUE!</v>
      </c>
      <c r="DK376" s="192" t="e">
        <f t="shared" si="1950"/>
        <v>#VALUE!</v>
      </c>
      <c r="DL376" s="192" t="e">
        <f t="shared" si="1951"/>
        <v>#VALUE!</v>
      </c>
      <c r="DM376" s="192" t="e">
        <f t="shared" si="1952"/>
        <v>#VALUE!</v>
      </c>
      <c r="DN376" s="192" t="e">
        <f t="shared" si="1953"/>
        <v>#VALUE!</v>
      </c>
      <c r="DO376" s="192" t="e">
        <f t="shared" si="1954"/>
        <v>#VALUE!</v>
      </c>
      <c r="DP376" s="192" t="e">
        <f t="shared" si="1955"/>
        <v>#VALUE!</v>
      </c>
      <c r="DQ376" s="192" t="e">
        <f t="shared" si="1956"/>
        <v>#VALUE!</v>
      </c>
      <c r="DR376" s="192" t="e">
        <f t="shared" si="1957"/>
        <v>#VALUE!</v>
      </c>
      <c r="DS376" s="192" t="e">
        <f t="shared" si="1958"/>
        <v>#VALUE!</v>
      </c>
      <c r="DT376" s="192" t="e">
        <f t="shared" si="1959"/>
        <v>#VALUE!</v>
      </c>
      <c r="DU376" s="192" t="e">
        <f t="shared" si="1960"/>
        <v>#VALUE!</v>
      </c>
      <c r="DV376" s="198" t="e">
        <f t="shared" si="1961"/>
        <v>#VALUE!</v>
      </c>
      <c r="DW376" s="198" t="e">
        <f t="shared" si="1962"/>
        <v>#DIV/0!</v>
      </c>
      <c r="DX376" s="198" t="e">
        <f t="shared" si="1963"/>
        <v>#DIV/0!</v>
      </c>
      <c r="DY376" s="198" t="e">
        <f t="shared" si="1964"/>
        <v>#VALUE!</v>
      </c>
      <c r="DZ376" s="198" t="e">
        <f t="shared" si="1965"/>
        <v>#VALUE!</v>
      </c>
      <c r="EA376" s="198" t="e">
        <f t="shared" si="1966"/>
        <v>#VALUE!</v>
      </c>
      <c r="EB376" s="198" t="e">
        <f t="shared" si="1967"/>
        <v>#VALUE!</v>
      </c>
      <c r="EC376" s="198" t="e">
        <f t="shared" si="1968"/>
        <v>#DIV/0!</v>
      </c>
      <c r="ED376" s="198" t="e">
        <f t="shared" si="1969"/>
        <v>#VALUE!</v>
      </c>
      <c r="EE376" s="198" t="e">
        <f t="shared" si="1970"/>
        <v>#VALUE!</v>
      </c>
      <c r="EF376" s="198" t="e">
        <f t="shared" ref="EF376:EO376" si="2260">DV376/SUM($DV376:$EE376)</f>
        <v>#VALUE!</v>
      </c>
      <c r="EG376" s="198" t="e">
        <f t="shared" si="2260"/>
        <v>#DIV/0!</v>
      </c>
      <c r="EH376" s="198" t="e">
        <f t="shared" si="2260"/>
        <v>#DIV/0!</v>
      </c>
      <c r="EI376" s="198" t="e">
        <f t="shared" si="2260"/>
        <v>#VALUE!</v>
      </c>
      <c r="EJ376" s="198" t="e">
        <f t="shared" si="2260"/>
        <v>#VALUE!</v>
      </c>
      <c r="EK376" s="198" t="e">
        <f t="shared" si="2260"/>
        <v>#VALUE!</v>
      </c>
      <c r="EL376" s="198" t="e">
        <f t="shared" si="2260"/>
        <v>#VALUE!</v>
      </c>
      <c r="EM376" s="198" t="e">
        <f t="shared" si="2260"/>
        <v>#DIV/0!</v>
      </c>
      <c r="EN376" s="198" t="e">
        <f t="shared" si="2260"/>
        <v>#VALUE!</v>
      </c>
      <c r="EO376" s="198" t="e">
        <f t="shared" si="2260"/>
        <v>#VALUE!</v>
      </c>
      <c r="EP376" s="511">
        <f t="shared" ref="EP376:EW376" si="2261">EP375</f>
        <v>0.08</v>
      </c>
      <c r="EQ376" s="511">
        <f t="shared" si="2261"/>
        <v>0.015</v>
      </c>
      <c r="ER376" s="511">
        <f t="shared" si="2261"/>
        <v>0.015</v>
      </c>
      <c r="ES376" s="511">
        <f t="shared" si="2261"/>
        <v>0.015</v>
      </c>
      <c r="ET376" s="511">
        <f t="shared" si="2261"/>
        <v>0.015</v>
      </c>
      <c r="EU376" s="511">
        <f t="shared" si="2261"/>
        <v>0.09</v>
      </c>
      <c r="EV376" s="511">
        <f t="shared" si="2261"/>
        <v>0.09</v>
      </c>
      <c r="EW376" s="511">
        <f t="shared" si="2261"/>
        <v>0.09</v>
      </c>
      <c r="EX376" s="420" t="str">
        <f>IF(_tag_month_day!AS372="","",_tag_month_day!AS372/100)</f>
        <v/>
      </c>
      <c r="EY376" s="420" t="str">
        <f>IF(_tag_month_day!AT372="","",_tag_month_day!AT372/100)</f>
        <v/>
      </c>
      <c r="EZ376" s="420" t="str">
        <f>IF(_tag_month_day!AU372="","",_tag_month_day!AU372/100)</f>
        <v/>
      </c>
      <c r="FA376" s="420" t="str">
        <f>IF(_tag_month_day!AV372="","",_tag_month_day!AV372/100)</f>
        <v/>
      </c>
      <c r="FB376" s="420" t="str">
        <f>IF(_tag_month_day!AW372="","",_tag_month_day!AW372/100)</f>
        <v/>
      </c>
      <c r="FC376" s="420" t="str">
        <f>IF(_tag_month_day!AX372="","",_tag_month_day!AX372/100)</f>
        <v/>
      </c>
      <c r="FD376" s="510">
        <f t="shared" si="1999"/>
        <v>0.33</v>
      </c>
      <c r="FE376" s="510">
        <f t="shared" si="2000"/>
        <v>0.19</v>
      </c>
      <c r="FF376" s="510">
        <f t="shared" si="2001"/>
        <v>0.003</v>
      </c>
      <c r="FG376" s="510">
        <f t="shared" si="2002"/>
        <v>0</v>
      </c>
      <c r="FH376" s="603">
        <f t="shared" si="2003"/>
        <v>0.0001</v>
      </c>
      <c r="FI376" s="510">
        <f t="shared" ref="FI376:FR376" si="2262">FI375</f>
        <v>0.41</v>
      </c>
      <c r="FJ376" s="510">
        <f t="shared" si="2262"/>
        <v>0.11</v>
      </c>
      <c r="FK376" s="510">
        <f t="shared" si="2262"/>
        <v>0.015</v>
      </c>
      <c r="FL376" s="510">
        <f t="shared" si="2262"/>
        <v>0</v>
      </c>
      <c r="FM376" s="603">
        <f t="shared" si="2262"/>
        <v>0.0001</v>
      </c>
      <c r="FN376" s="510" t="str">
        <f>IF(_tag_month_day!AY372="","",_tag_month_day!AY372/100)</f>
        <v/>
      </c>
      <c r="FO376" s="510" t="str">
        <f>IF(_tag_month_day!AZ372="","",_tag_month_day!AZ372/100)</f>
        <v/>
      </c>
      <c r="FP376" s="510" t="str">
        <f>IF(_tag_month_day!BA372="","",_tag_month_day!BA372/100)</f>
        <v/>
      </c>
      <c r="FQ376" s="510" t="str">
        <f>IF(_tag_month_day!BB372="","",_tag_month_day!BB372/100)</f>
        <v/>
      </c>
      <c r="FR376" s="603" t="str">
        <f>IF(_tag_month_day!BC372="","",_tag_month_day!BC372/100)</f>
        <v/>
      </c>
      <c r="FS376" s="510" t="str">
        <f>IF(_tag_month_day!BD372="","",_tag_month_day!BD372/100)</f>
        <v/>
      </c>
      <c r="FT376" s="510" t="str">
        <f>IF(_tag_month_day!BE372="","",_tag_month_day!BE372/100)</f>
        <v/>
      </c>
      <c r="FU376" s="510" t="str">
        <f>IF(_tag_month_day!BF372="","",_tag_month_day!BF372/100)</f>
        <v/>
      </c>
      <c r="FV376" s="510" t="str">
        <f>IF(_tag_month_day!BG372="","",_tag_month_day!BG372/100)</f>
        <v/>
      </c>
      <c r="FW376" s="603" t="str">
        <f>IF(_tag_month_day!BH372="","",_tag_month_day!BH372/100)</f>
        <v/>
      </c>
      <c r="FX376" s="510" t="str">
        <f>IF(_tag_month_day!BI372="","",_tag_month_day!BI372/100)</f>
        <v/>
      </c>
      <c r="FY376" s="510" t="str">
        <f>IF(_tag_month_day!BJ372="","",_tag_month_day!BJ372/100)</f>
        <v/>
      </c>
      <c r="FZ376" s="605" t="str">
        <f>IF(_tag_month_day!BK372="","",_tag_month_day!BK372/100)</f>
        <v/>
      </c>
      <c r="GA376" s="510" t="str">
        <f>IF(_tag_month_day!BL372="","",_tag_month_day!BL372/100)</f>
        <v/>
      </c>
      <c r="GB376" s="603" t="str">
        <f>IF(_tag_month_day!BM372="","",_tag_month_day!BM372/100)</f>
        <v/>
      </c>
      <c r="GC376" s="420" t="str">
        <f>IF(_tag_month_day!BN372="","",_tag_month_day!BN372/100)</f>
        <v/>
      </c>
      <c r="GD376" s="420" t="str">
        <f>IF(_tag_month_day!BO372="","",_tag_month_day!BO372/100)</f>
        <v/>
      </c>
      <c r="GE376" s="420" t="str">
        <f>IF(_tag_month_day!BP372="","",_tag_month_day!BP372/100)</f>
        <v/>
      </c>
      <c r="GF376" s="420" t="str">
        <f>IF(_tag_month_day!BQ372="","",_tag_month_day!BQ372/100)</f>
        <v/>
      </c>
      <c r="GG376" s="420" t="str">
        <f>IF(_tag_month_day!BR372="","",_tag_month_day!BR372/100)</f>
        <v/>
      </c>
      <c r="GH376" s="420" t="str">
        <f>IF(_tag_month_day!BS372="","",_tag_month_day!BS372/100)</f>
        <v/>
      </c>
      <c r="GI376" s="603" t="str">
        <f>IF(_tag_month_day!BT372="","",_tag_month_day!BT372/100)</f>
        <v/>
      </c>
      <c r="GJ376" s="612" t="str">
        <f>IF(_tag_month_day!BU372="","",_tag_month_day!BU372/100)</f>
        <v/>
      </c>
      <c r="GK376" s="620" t="str">
        <f>IF(_tag_month_day!BV372="",IF(_rlcf_month_day!A$2="","",_rlcf_month_day!A$2/100),_tag_month_day!BV372/100)</f>
        <v/>
      </c>
      <c r="GL376" s="620" t="str">
        <f>IF(_tag_month_day!BW372="",IF(_rlcf_month_day!B$2="","",_rlcf_month_day!B$2/100),_tag_month_day!BW372/100)</f>
        <v/>
      </c>
      <c r="GM376" s="621" t="str">
        <f>IF(_tag_month_day!BX372="",IF(_rlcf_month_day!C$2="","",_rlcf_month_day!C$2/100),_tag_month_day!BX372/100)</f>
        <v/>
      </c>
      <c r="GN376" s="620" t="str">
        <f>IF(_tag_month_day!BV372="",IF(_rlcf_month_day!A$2="","",_rlcf_month_day!A$2/100),_tag_month_day!BV372/100)</f>
        <v/>
      </c>
      <c r="GO376" s="620" t="str">
        <f>IF(_tag_month_day!BW372="",IF(_rlcf_month_day!B$2="","",_rlcf_month_day!B$2/100),_tag_month_day!BW372/100)</f>
        <v/>
      </c>
      <c r="GP376" s="620" t="str">
        <f>IF(_tag_month_day!CD372="",IF(_rlcf_month_day!E$2="","",_rlcf_month_day!E$2/100),_tag_month_day!CD372/100)</f>
        <v/>
      </c>
      <c r="GQ376" s="620" t="str">
        <f>IF(_tag_month_day!CE372="",IF(_rlcf_month_day!F$2="","",_rlcf_month_day!F$2/100),_tag_month_day!CE372/100)</f>
        <v/>
      </c>
      <c r="GR376" s="621" t="str">
        <f>IF(_tag_month_day!CF372="",IF(_rlcf_month_day!G$2="","",_rlcf_month_day!G$2/100),_tag_month_day!CF372/100)</f>
        <v/>
      </c>
      <c r="GS376" s="626">
        <f t="shared" ref="GS376:HH376" si="2263">GS375</f>
        <v>0.953</v>
      </c>
      <c r="GT376" s="626">
        <f t="shared" si="2263"/>
        <v>0.55</v>
      </c>
      <c r="GU376" s="626">
        <f t="shared" si="2263"/>
        <v>0.55</v>
      </c>
      <c r="GV376" s="626">
        <f t="shared" si="2263"/>
        <v>0.55</v>
      </c>
      <c r="GW376" s="626">
        <f t="shared" si="2263"/>
        <v>0.5</v>
      </c>
      <c r="GX376" s="626">
        <f t="shared" si="2263"/>
        <v>0.935</v>
      </c>
      <c r="GY376" s="626">
        <f t="shared" si="2263"/>
        <v>0.15</v>
      </c>
      <c r="GZ376" s="626">
        <f t="shared" si="2263"/>
        <v>1</v>
      </c>
      <c r="HA376" s="632">
        <f t="shared" si="2263"/>
        <v>0.047</v>
      </c>
      <c r="HB376" s="632">
        <f t="shared" si="2263"/>
        <v>0.45</v>
      </c>
      <c r="HC376" s="632">
        <f t="shared" si="2263"/>
        <v>0.45</v>
      </c>
      <c r="HD376" s="632">
        <f t="shared" si="2263"/>
        <v>0.45</v>
      </c>
      <c r="HE376" s="632">
        <f t="shared" si="2263"/>
        <v>0.5</v>
      </c>
      <c r="HF376" s="632">
        <f t="shared" si="2263"/>
        <v>0.065</v>
      </c>
      <c r="HG376" s="632">
        <f t="shared" si="2263"/>
        <v>0.85</v>
      </c>
      <c r="HH376" s="632">
        <f t="shared" si="2263"/>
        <v>0</v>
      </c>
      <c r="HI376" s="68">
        <f t="shared" si="1975"/>
        <v>0</v>
      </c>
      <c r="HJ376" s="68" t="e">
        <f t="shared" si="2006"/>
        <v>#VALUE!</v>
      </c>
      <c r="HK376" s="202">
        <f t="shared" si="2007"/>
        <v>0.85</v>
      </c>
      <c r="HL376" s="464">
        <f t="shared" si="2008"/>
        <v>550000</v>
      </c>
      <c r="HM376" s="464">
        <f t="shared" si="2009"/>
        <v>480000</v>
      </c>
      <c r="HN376" s="192" t="e">
        <f t="shared" si="1976"/>
        <v>#VALUE!</v>
      </c>
      <c r="HO376" s="192" t="e">
        <f>HN376*HK376*$HO$2/HL376*1000000</f>
        <v>#VALUE!</v>
      </c>
      <c r="HP376" s="192" t="e">
        <f>HN376*HK376*$HP$2/HM376*1000000</f>
        <v>#VALUE!</v>
      </c>
    </row>
    <row r="377" customFormat="1" spans="1:224">
      <c r="A377" s="381">
        <v>372</v>
      </c>
      <c r="B377" s="54">
        <f ca="1" t="shared" si="2010"/>
        <v>43632</v>
      </c>
      <c r="C377" s="57">
        <f t="shared" si="2011"/>
        <v>0.0416666666666667</v>
      </c>
      <c r="D377" s="68" t="str">
        <f ca="1" t="shared" si="1977"/>
        <v>白班</v>
      </c>
      <c r="E377" s="68" t="str">
        <f ca="1" t="shared" si="1978"/>
        <v>丙</v>
      </c>
      <c r="F377" s="68">
        <f ca="1">SUMPRODUCT((成本日报!$A$3:$A$95=计划!B377)*(成本日报!$B$3:$B$95=计划!$D377),成本日报!$C$3:$C$95)</f>
        <v>3</v>
      </c>
      <c r="G377" s="382">
        <f ca="1" t="shared" si="2012"/>
        <v>43632.4583333324</v>
      </c>
      <c r="H377" s="382">
        <f ca="1" t="shared" si="1979"/>
        <v>43632.4652777769</v>
      </c>
      <c r="I377" s="382">
        <f ca="1" t="shared" si="1980"/>
        <v>43632.4708333324</v>
      </c>
      <c r="J377" s="382">
        <f ca="1" t="shared" si="1981"/>
        <v>43632.4999999991</v>
      </c>
      <c r="K377" s="382">
        <f ca="1" t="shared" si="1982"/>
        <v>43632.5624999991</v>
      </c>
      <c r="L377" s="382">
        <f ca="1" t="shared" si="1983"/>
        <v>43632.5833333324</v>
      </c>
      <c r="M377" s="398" t="str">
        <f>IF(_tag_month_day!A373="","",_tag_month_day!A373)</f>
        <v/>
      </c>
      <c r="N377" s="398" t="str">
        <f>IF(_tag_month_day!B373="","",_tag_month_day!B373)</f>
        <v/>
      </c>
      <c r="O377" s="399" t="e">
        <f t="shared" si="1984"/>
        <v>#VALUE!</v>
      </c>
      <c r="P377" s="398" t="str">
        <f>IF(_tag_month_day!C373="","",_tag_month_day!C373)</f>
        <v/>
      </c>
      <c r="Q377" s="398" t="str">
        <f>IF(_tag_month_day!D373="","",_tag_month_day!D373)</f>
        <v/>
      </c>
      <c r="R377" s="416">
        <f>IF(_tag_month_day!CB373="",R376,_tag_month_day!CB373/100)</f>
        <v>0.07</v>
      </c>
      <c r="S377" s="417" t="str">
        <f>IF(_tag_month_day!E373="","",_tag_month_day!E373)</f>
        <v/>
      </c>
      <c r="T377" s="417" t="str">
        <f>IF(_tag_month_day!F373="","",_tag_month_day!F373)</f>
        <v/>
      </c>
      <c r="U377" s="418" t="e">
        <f t="shared" si="1938"/>
        <v>#VALUE!</v>
      </c>
      <c r="V377" s="53" t="e">
        <f t="shared" si="1939"/>
        <v>#VALUE!</v>
      </c>
      <c r="W377" s="419" t="str">
        <f>IF(_jhy_month_day!A373="","",_jhy_month_day!A373)</f>
        <v/>
      </c>
      <c r="X377" s="420" t="str">
        <f>IF(_jhy_month_day!B373="","",_jhy_month_day!B373/100)</f>
        <v/>
      </c>
      <c r="Y377" s="420" t="str">
        <f>IF(_jhy_month_day!C373="","",_jhy_month_day!C373/100)</f>
        <v/>
      </c>
      <c r="Z377" s="439">
        <f t="shared" si="2028"/>
        <v>93</v>
      </c>
      <c r="AA377" s="440" t="str">
        <f>IF(_tag_month_day!G373="","",_tag_month_day!G373/100)</f>
        <v/>
      </c>
      <c r="AB377" s="440" t="str">
        <f>IF(_tag_month_day!H373="","",_tag_month_day!H373/100)</f>
        <v/>
      </c>
      <c r="AC377" s="193">
        <f t="shared" si="1985"/>
        <v>1.59963432013121</v>
      </c>
      <c r="AD377" s="441" t="str">
        <f t="shared" si="1986"/>
        <v/>
      </c>
      <c r="AE377" s="442" t="str">
        <f t="shared" si="1987"/>
        <v/>
      </c>
      <c r="AF377" s="443">
        <v>1</v>
      </c>
      <c r="AG377" s="68" t="str">
        <f>IF(_duihao_month_day!A373="","",_duihao_month_day!A373)</f>
        <v/>
      </c>
      <c r="AH377" s="463">
        <f>IF(_gyk_month_day!B373="",AH376,_gyk_month_day!B373)</f>
        <v>820</v>
      </c>
      <c r="AI377" s="464"/>
      <c r="AJ377" s="68" t="str">
        <f>IF(_tag_month_day!I373="","",_tag_month_day!I373)</f>
        <v/>
      </c>
      <c r="AK377" s="465" t="str">
        <f>IF(_tzyy_month_day!A373="","",_tzyy_month_day!A373)</f>
        <v/>
      </c>
      <c r="AL377" s="465" t="str">
        <f>IF(_tzyy_month_day!B373="","",_tzyy_month_day!B373)</f>
        <v/>
      </c>
      <c r="AM377" s="465" t="str">
        <f>IF(_tzyy_month_day!C373="","",_tzyy_month_day!C373)</f>
        <v/>
      </c>
      <c r="AN377" s="466" t="str">
        <f>IF(_tag_month_day!CG373="","",_tag_month_day!CG373)</f>
        <v/>
      </c>
      <c r="AO377" s="466" t="str">
        <f>IF(_tag_month_day!CH373="","",_tag_month_day!CH373)</f>
        <v/>
      </c>
      <c r="AP377" s="486" t="e">
        <f t="shared" si="1988"/>
        <v>#VALUE!</v>
      </c>
      <c r="AQ377" s="487" t="str">
        <f>IF(_tag_month_day!J373="","",_tag_month_day!J373/100)</f>
        <v/>
      </c>
      <c r="AR377" s="488">
        <f t="shared" si="1989"/>
        <v>1.3</v>
      </c>
      <c r="AS377" s="489" t="e">
        <f t="shared" si="1940"/>
        <v>#VALUE!</v>
      </c>
      <c r="AT377" s="489">
        <f t="shared" si="1990"/>
        <v>0</v>
      </c>
      <c r="AU377" s="490" t="str">
        <f>IF(_tag_month_day!K373="","",_tag_month_day!K373)</f>
        <v/>
      </c>
      <c r="AV377" s="491" t="str">
        <f>IF(_tag_month_day!L373="","",_tag_month_day!L373/100)</f>
        <v/>
      </c>
      <c r="AW377" s="420">
        <f t="shared" si="1912"/>
        <v>0</v>
      </c>
      <c r="AX377" s="420">
        <f t="shared" si="1991"/>
        <v>0</v>
      </c>
      <c r="AY377" s="420" t="str">
        <f>IF(_tag_month_day!M373="","",_tag_month_day!M373/100)</f>
        <v/>
      </c>
      <c r="AZ377" s="420" t="str">
        <f>IF(_tag_month_day!N373="","",_tag_month_day!N373/100)</f>
        <v/>
      </c>
      <c r="BA377" s="420" t="str">
        <f>IF(_tag_month_day!O373="","",_tag_month_day!O373/100)</f>
        <v/>
      </c>
      <c r="BB377" s="496" t="str">
        <f>IF(_tag_month_day!P373="","",_tag_month_day!P373/100)</f>
        <v/>
      </c>
      <c r="BC377" s="496">
        <f t="shared" si="1992"/>
        <v>0</v>
      </c>
      <c r="BD377" s="496" t="str">
        <f>IF(_tag_month_day!Q373="","",_tag_month_day!Q373/100)</f>
        <v/>
      </c>
      <c r="BE377" s="510" t="str">
        <f>IF(_tag_month_day!R373="","",_tag_month_day!R373/100)</f>
        <v/>
      </c>
      <c r="BF377" s="413" t="str">
        <f>IF(_tag_month_day!CC373="","",_tag_month_day!CC373/100)</f>
        <v/>
      </c>
      <c r="BG377" s="511" t="e">
        <f t="shared" si="1941"/>
        <v>#VALUE!</v>
      </c>
      <c r="BH377" s="198">
        <f t="shared" si="1942"/>
        <v>0</v>
      </c>
      <c r="BI377" s="512" t="e">
        <f>IF(CX377=0,BI376,(DK377*查询!$R$5+DL377*查询!$Q$5+DM377*查询!$N$5+DN377*查询!$O$5+DO377*查询!$P$5)*AF377/CX377)</f>
        <v>#VALUE!</v>
      </c>
      <c r="BJ377" s="512" t="e">
        <f>IF(CX377=0,BJ376,(DP377*查询!$S$5+DQ377*查询!$T$5+DR377*查询!$U$5)*AF377/CX377)</f>
        <v>#VALUE!</v>
      </c>
      <c r="BK377" s="512">
        <f t="shared" si="1993"/>
        <v>1</v>
      </c>
      <c r="BL377" s="513" t="str">
        <f>IF(_cfyc_month_day!A373="","",_cfyc_month_day!A373)</f>
        <v/>
      </c>
      <c r="BM377" s="513" t="str">
        <f>IF(_cfyc_month_day!B373="","",_cfyc_month_day!B373)</f>
        <v/>
      </c>
      <c r="BN377" s="513" t="str">
        <f>IF(_cfyc_month_day!C373="","",_cfyc_month_day!C373)</f>
        <v/>
      </c>
      <c r="BO377" s="522" t="str">
        <f>IF(_cfyc_month_day!D373="","",_cfyc_month_day!D373)</f>
        <v/>
      </c>
      <c r="BP377" s="522" t="str">
        <f>IF(_cfyc_month_day!E373="","",_cfyc_month_day!E373)</f>
        <v/>
      </c>
      <c r="BQ377" s="522" t="str">
        <f>IF(_cfyc_month_day!F373="","",_cfyc_month_day!F373)</f>
        <v/>
      </c>
      <c r="BR377" s="513" t="str">
        <f>IF(_tag_month_day!T373="","",_tag_month_day!T373)</f>
        <v/>
      </c>
      <c r="BS377" s="513" t="str">
        <f>IF(_tag_month_day!U373="","",_tag_month_day!U373)</f>
        <v/>
      </c>
      <c r="BT377" s="523" t="str">
        <f t="shared" si="1994"/>
        <v/>
      </c>
      <c r="BU377" s="223" t="str">
        <f>IF(_tag_month_day!V373="","",_tag_month_day!V373)</f>
        <v/>
      </c>
      <c r="BV377" s="206" t="str">
        <f>IF(_tag_month_day!W373="","",_tag_month_day!W373)</f>
        <v/>
      </c>
      <c r="BW377" s="540" t="str">
        <f>IF(_tag_month_day!X373="","",_tag_month_day!X373)</f>
        <v/>
      </c>
      <c r="BX377" s="540" t="str">
        <f>IF(_tag_month_day!Y373="","",_tag_month_day!Y373)</f>
        <v/>
      </c>
      <c r="BY377" s="541">
        <f ca="1" t="shared" si="1995"/>
        <v>43632.5833333324</v>
      </c>
      <c r="BZ377" s="542"/>
      <c r="CA377" s="543" t="str">
        <f>IF(_jhy2_month_day!A373="","",_jhy2_month_day!A373)</f>
        <v/>
      </c>
      <c r="CB377" s="464" t="str">
        <f>IF(_jhy2_month_day!B373="","",_jhy2_month_day!B373)</f>
        <v/>
      </c>
      <c r="CC377" s="464" t="str">
        <f>IF(_jhy2_month_day!C373="","",_jhy2_month_day!C373)</f>
        <v/>
      </c>
      <c r="CD377" s="464" t="str">
        <f>IF(_jhy2_month_day!D373="","",_jhy2_month_day!D373)</f>
        <v/>
      </c>
      <c r="CE377" s="464" t="str">
        <f>IF(_jhy2_month_day!E373="","",_jhy2_month_day!E373)</f>
        <v/>
      </c>
      <c r="CF377" s="464" t="str">
        <f>IF(_jhy2_month_day!F373="","",_jhy2_month_day!F373)</f>
        <v/>
      </c>
      <c r="CG377" s="464" t="str">
        <f>IF(_jhy2_month_day!G373="","",_jhy2_month_day!G373)</f>
        <v/>
      </c>
      <c r="CH377" s="464" t="str">
        <f>IF(_jhy2_month_day!H373="","",_jhy2_month_day!H373)</f>
        <v/>
      </c>
      <c r="CI377" s="464" t="str">
        <f>IF(_jhy2_month_day!I373="","",_jhy2_month_day!I373)</f>
        <v/>
      </c>
      <c r="CJ377" s="464" t="str">
        <f>IF(_jhy2_month_day!J373="","",_jhy2_month_day!J373)</f>
        <v/>
      </c>
      <c r="CK377" s="464" t="str">
        <f>IF(_jhy2_month_day!K373="","",_jhy2_month_day!K373)</f>
        <v/>
      </c>
      <c r="CL377" s="562" t="str">
        <f>IF(_jhy2_month_day!L373="","",_jhy2_month_day!L373)</f>
        <v/>
      </c>
      <c r="CM377" s="562" t="str">
        <f>IF(_jhy2_month_day!M373="","",_jhy2_month_day!M373)</f>
        <v/>
      </c>
      <c r="CN377" s="562" t="str">
        <f>IF(_jhy2_month_day!N373="","",_jhy2_month_day!N373)</f>
        <v/>
      </c>
      <c r="CO377" s="562" t="str">
        <f>IF(_jhy2_month_day!O373="","",_jhy2_month_day!O373)</f>
        <v/>
      </c>
      <c r="CP377" s="562" t="str">
        <f>IF(_jhy2_month_day!P373="","",_jhy2_month_day!P373)</f>
        <v/>
      </c>
      <c r="CQ377" s="562" t="str">
        <f>IF(_jhy2_month_day!Q373="","",_jhy2_month_day!Q373)</f>
        <v/>
      </c>
      <c r="CR377" s="563" t="str">
        <f>IF(_jhy2_month_day!R373="","",_jhy2_month_day!R373)</f>
        <v/>
      </c>
      <c r="CS377" s="576" t="str">
        <f>IF(_jhy2_month_day!S373="","",_jhy2_month_day!S373)</f>
        <v/>
      </c>
      <c r="CT377" s="562" t="str">
        <f>IF(_jhy2_month_day!T373="","",_jhy2_month_day!T373)</f>
        <v/>
      </c>
      <c r="CU377" s="577" t="e">
        <f t="shared" si="1943"/>
        <v>#VALUE!</v>
      </c>
      <c r="CV377" s="198" t="e">
        <f t="shared" si="1944"/>
        <v>#VALUE!</v>
      </c>
      <c r="CW377" s="192" t="e">
        <f t="shared" si="1945"/>
        <v>#VALUE!</v>
      </c>
      <c r="CX377" s="192" t="e">
        <f t="shared" si="1946"/>
        <v>#VALUE!</v>
      </c>
      <c r="CY377" s="202" t="e">
        <f t="shared" si="1947"/>
        <v>#VALUE!</v>
      </c>
      <c r="CZ377" s="192" t="e">
        <f t="shared" ref="CZ377:DI377" si="2264">$AJ377*EF377</f>
        <v>#VALUE!</v>
      </c>
      <c r="DA377" s="192" t="e">
        <f t="shared" si="2264"/>
        <v>#VALUE!</v>
      </c>
      <c r="DB377" s="192" t="e">
        <f t="shared" si="2264"/>
        <v>#VALUE!</v>
      </c>
      <c r="DC377" s="192" t="e">
        <f t="shared" si="2264"/>
        <v>#VALUE!</v>
      </c>
      <c r="DD377" s="192" t="e">
        <f t="shared" si="2264"/>
        <v>#VALUE!</v>
      </c>
      <c r="DE377" s="192" t="e">
        <f t="shared" si="2264"/>
        <v>#VALUE!</v>
      </c>
      <c r="DF377" s="192" t="e">
        <f t="shared" si="2264"/>
        <v>#VALUE!</v>
      </c>
      <c r="DG377" s="192" t="e">
        <f t="shared" si="2264"/>
        <v>#VALUE!</v>
      </c>
      <c r="DH377" s="192" t="e">
        <f t="shared" si="2264"/>
        <v>#VALUE!</v>
      </c>
      <c r="DI377" s="192" t="e">
        <f t="shared" si="2264"/>
        <v>#VALUE!</v>
      </c>
      <c r="DJ377" s="192" t="e">
        <f t="shared" si="1949"/>
        <v>#VALUE!</v>
      </c>
      <c r="DK377" s="192" t="e">
        <f t="shared" si="1950"/>
        <v>#VALUE!</v>
      </c>
      <c r="DL377" s="192" t="e">
        <f t="shared" si="1951"/>
        <v>#VALUE!</v>
      </c>
      <c r="DM377" s="192" t="e">
        <f t="shared" si="1952"/>
        <v>#VALUE!</v>
      </c>
      <c r="DN377" s="192" t="e">
        <f t="shared" si="1953"/>
        <v>#VALUE!</v>
      </c>
      <c r="DO377" s="192" t="e">
        <f t="shared" si="1954"/>
        <v>#VALUE!</v>
      </c>
      <c r="DP377" s="192" t="e">
        <f t="shared" si="1955"/>
        <v>#VALUE!</v>
      </c>
      <c r="DQ377" s="192" t="e">
        <f t="shared" si="1956"/>
        <v>#VALUE!</v>
      </c>
      <c r="DR377" s="192" t="e">
        <f t="shared" si="1957"/>
        <v>#VALUE!</v>
      </c>
      <c r="DS377" s="192" t="e">
        <f t="shared" si="1958"/>
        <v>#VALUE!</v>
      </c>
      <c r="DT377" s="192" t="e">
        <f t="shared" si="1959"/>
        <v>#VALUE!</v>
      </c>
      <c r="DU377" s="192" t="e">
        <f t="shared" si="1960"/>
        <v>#VALUE!</v>
      </c>
      <c r="DV377" s="198" t="e">
        <f t="shared" si="1961"/>
        <v>#VALUE!</v>
      </c>
      <c r="DW377" s="198" t="e">
        <f t="shared" si="1962"/>
        <v>#DIV/0!</v>
      </c>
      <c r="DX377" s="198" t="e">
        <f t="shared" si="1963"/>
        <v>#DIV/0!</v>
      </c>
      <c r="DY377" s="198" t="e">
        <f t="shared" si="1964"/>
        <v>#VALUE!</v>
      </c>
      <c r="DZ377" s="198" t="e">
        <f t="shared" si="1965"/>
        <v>#VALUE!</v>
      </c>
      <c r="EA377" s="198" t="e">
        <f t="shared" si="1966"/>
        <v>#VALUE!</v>
      </c>
      <c r="EB377" s="198" t="e">
        <f t="shared" si="1967"/>
        <v>#VALUE!</v>
      </c>
      <c r="EC377" s="198" t="e">
        <f t="shared" si="1968"/>
        <v>#DIV/0!</v>
      </c>
      <c r="ED377" s="198" t="e">
        <f t="shared" si="1969"/>
        <v>#VALUE!</v>
      </c>
      <c r="EE377" s="198" t="e">
        <f t="shared" si="1970"/>
        <v>#VALUE!</v>
      </c>
      <c r="EF377" s="198" t="e">
        <f t="shared" ref="EF377:EO377" si="2265">DV377/SUM($DV377:$EE377)</f>
        <v>#VALUE!</v>
      </c>
      <c r="EG377" s="198" t="e">
        <f t="shared" si="2265"/>
        <v>#DIV/0!</v>
      </c>
      <c r="EH377" s="198" t="e">
        <f t="shared" si="2265"/>
        <v>#DIV/0!</v>
      </c>
      <c r="EI377" s="198" t="e">
        <f t="shared" si="2265"/>
        <v>#VALUE!</v>
      </c>
      <c r="EJ377" s="198" t="e">
        <f t="shared" si="2265"/>
        <v>#VALUE!</v>
      </c>
      <c r="EK377" s="198" t="e">
        <f t="shared" si="2265"/>
        <v>#VALUE!</v>
      </c>
      <c r="EL377" s="198" t="e">
        <f t="shared" si="2265"/>
        <v>#VALUE!</v>
      </c>
      <c r="EM377" s="198" t="e">
        <f t="shared" si="2265"/>
        <v>#DIV/0!</v>
      </c>
      <c r="EN377" s="198" t="e">
        <f t="shared" si="2265"/>
        <v>#VALUE!</v>
      </c>
      <c r="EO377" s="198" t="e">
        <f t="shared" si="2265"/>
        <v>#VALUE!</v>
      </c>
      <c r="EP377" s="511">
        <f t="shared" ref="EP377:EW377" si="2266">EP376</f>
        <v>0.08</v>
      </c>
      <c r="EQ377" s="511">
        <f t="shared" si="2266"/>
        <v>0.015</v>
      </c>
      <c r="ER377" s="511">
        <f t="shared" si="2266"/>
        <v>0.015</v>
      </c>
      <c r="ES377" s="511">
        <f t="shared" si="2266"/>
        <v>0.015</v>
      </c>
      <c r="ET377" s="511">
        <f t="shared" si="2266"/>
        <v>0.015</v>
      </c>
      <c r="EU377" s="511">
        <f t="shared" si="2266"/>
        <v>0.09</v>
      </c>
      <c r="EV377" s="511">
        <f t="shared" si="2266"/>
        <v>0.09</v>
      </c>
      <c r="EW377" s="511">
        <f t="shared" si="2266"/>
        <v>0.09</v>
      </c>
      <c r="EX377" s="420" t="str">
        <f>IF(_tag_month_day!AS373="","",_tag_month_day!AS373/100)</f>
        <v/>
      </c>
      <c r="EY377" s="420" t="str">
        <f>IF(_tag_month_day!AT373="","",_tag_month_day!AT373/100)</f>
        <v/>
      </c>
      <c r="EZ377" s="420" t="str">
        <f>IF(_tag_month_day!AU373="","",_tag_month_day!AU373/100)</f>
        <v/>
      </c>
      <c r="FA377" s="420" t="str">
        <f>IF(_tag_month_day!AV373="","",_tag_month_day!AV373/100)</f>
        <v/>
      </c>
      <c r="FB377" s="420" t="str">
        <f>IF(_tag_month_day!AW373="","",_tag_month_day!AW373/100)</f>
        <v/>
      </c>
      <c r="FC377" s="420" t="str">
        <f>IF(_tag_month_day!AX373="","",_tag_month_day!AX373/100)</f>
        <v/>
      </c>
      <c r="FD377" s="510">
        <f t="shared" si="1999"/>
        <v>0.33</v>
      </c>
      <c r="FE377" s="510">
        <f t="shared" si="2000"/>
        <v>0.19</v>
      </c>
      <c r="FF377" s="510">
        <f t="shared" si="2001"/>
        <v>0.003</v>
      </c>
      <c r="FG377" s="510">
        <f t="shared" si="2002"/>
        <v>0</v>
      </c>
      <c r="FH377" s="603">
        <f t="shared" si="2003"/>
        <v>0.0001</v>
      </c>
      <c r="FI377" s="510">
        <f t="shared" ref="FI377:FR377" si="2267">FI376</f>
        <v>0.41</v>
      </c>
      <c r="FJ377" s="510">
        <f t="shared" si="2267"/>
        <v>0.11</v>
      </c>
      <c r="FK377" s="510">
        <f t="shared" si="2267"/>
        <v>0.015</v>
      </c>
      <c r="FL377" s="510">
        <f t="shared" si="2267"/>
        <v>0</v>
      </c>
      <c r="FM377" s="603">
        <f t="shared" si="2267"/>
        <v>0.0001</v>
      </c>
      <c r="FN377" s="510" t="str">
        <f>IF(_tag_month_day!AY373="","",_tag_month_day!AY373/100)</f>
        <v/>
      </c>
      <c r="FO377" s="510" t="str">
        <f>IF(_tag_month_day!AZ373="","",_tag_month_day!AZ373/100)</f>
        <v/>
      </c>
      <c r="FP377" s="510" t="str">
        <f>IF(_tag_month_day!BA373="","",_tag_month_day!BA373/100)</f>
        <v/>
      </c>
      <c r="FQ377" s="510" t="str">
        <f>IF(_tag_month_day!BB373="","",_tag_month_day!BB373/100)</f>
        <v/>
      </c>
      <c r="FR377" s="603" t="str">
        <f>IF(_tag_month_day!BC373="","",_tag_month_day!BC373/100)</f>
        <v/>
      </c>
      <c r="FS377" s="510" t="str">
        <f>IF(_tag_month_day!BD373="","",_tag_month_day!BD373/100)</f>
        <v/>
      </c>
      <c r="FT377" s="510" t="str">
        <f>IF(_tag_month_day!BE373="","",_tag_month_day!BE373/100)</f>
        <v/>
      </c>
      <c r="FU377" s="510" t="str">
        <f>IF(_tag_month_day!BF373="","",_tag_month_day!BF373/100)</f>
        <v/>
      </c>
      <c r="FV377" s="510" t="str">
        <f>IF(_tag_month_day!BG373="","",_tag_month_day!BG373/100)</f>
        <v/>
      </c>
      <c r="FW377" s="603" t="str">
        <f>IF(_tag_month_day!BH373="","",_tag_month_day!BH373/100)</f>
        <v/>
      </c>
      <c r="FX377" s="510" t="str">
        <f>IF(_tag_month_day!BI373="","",_tag_month_day!BI373/100)</f>
        <v/>
      </c>
      <c r="FY377" s="510" t="str">
        <f>IF(_tag_month_day!BJ373="","",_tag_month_day!BJ373/100)</f>
        <v/>
      </c>
      <c r="FZ377" s="605" t="str">
        <f>IF(_tag_month_day!BK373="","",_tag_month_day!BK373/100)</f>
        <v/>
      </c>
      <c r="GA377" s="510" t="str">
        <f>IF(_tag_month_day!BL373="","",_tag_month_day!BL373/100)</f>
        <v/>
      </c>
      <c r="GB377" s="603" t="str">
        <f>IF(_tag_month_day!BM373="","",_tag_month_day!BM373/100)</f>
        <v/>
      </c>
      <c r="GC377" s="420" t="str">
        <f>IF(_tag_month_day!BN373="","",_tag_month_day!BN373/100)</f>
        <v/>
      </c>
      <c r="GD377" s="420" t="str">
        <f>IF(_tag_month_day!BO373="","",_tag_month_day!BO373/100)</f>
        <v/>
      </c>
      <c r="GE377" s="420" t="str">
        <f>IF(_tag_month_day!BP373="","",_tag_month_day!BP373/100)</f>
        <v/>
      </c>
      <c r="GF377" s="420" t="str">
        <f>IF(_tag_month_day!BQ373="","",_tag_month_day!BQ373/100)</f>
        <v/>
      </c>
      <c r="GG377" s="420" t="str">
        <f>IF(_tag_month_day!BR373="","",_tag_month_day!BR373/100)</f>
        <v/>
      </c>
      <c r="GH377" s="420" t="str">
        <f>IF(_tag_month_day!BS373="","",_tag_month_day!BS373/100)</f>
        <v/>
      </c>
      <c r="GI377" s="603" t="str">
        <f>IF(_tag_month_day!BT373="","",_tag_month_day!BT373/100)</f>
        <v/>
      </c>
      <c r="GJ377" s="612" t="str">
        <f>IF(_tag_month_day!BU373="","",_tag_month_day!BU373/100)</f>
        <v/>
      </c>
      <c r="GK377" s="620" t="str">
        <f>IF(_tag_month_day!BV373="",IF(_rlcf_month_day!A$2="","",_rlcf_month_day!A$2/100),_tag_month_day!BV373/100)</f>
        <v/>
      </c>
      <c r="GL377" s="620" t="str">
        <f>IF(_tag_month_day!BW373="",IF(_rlcf_month_day!B$2="","",_rlcf_month_day!B$2/100),_tag_month_day!BW373/100)</f>
        <v/>
      </c>
      <c r="GM377" s="621" t="str">
        <f>IF(_tag_month_day!BX373="",IF(_rlcf_month_day!C$2="","",_rlcf_month_day!C$2/100),_tag_month_day!BX373/100)</f>
        <v/>
      </c>
      <c r="GN377" s="620" t="str">
        <f>IF(_tag_month_day!BV373="",IF(_rlcf_month_day!A$2="","",_rlcf_month_day!A$2/100),_tag_month_day!BV373/100)</f>
        <v/>
      </c>
      <c r="GO377" s="620" t="str">
        <f>IF(_tag_month_day!BW373="",IF(_rlcf_month_day!B$2="","",_rlcf_month_day!B$2/100),_tag_month_day!BW373/100)</f>
        <v/>
      </c>
      <c r="GP377" s="620" t="str">
        <f>IF(_tag_month_day!CD373="",IF(_rlcf_month_day!E$2="","",_rlcf_month_day!E$2/100),_tag_month_day!CD373/100)</f>
        <v/>
      </c>
      <c r="GQ377" s="620" t="str">
        <f>IF(_tag_month_day!CE373="",IF(_rlcf_month_day!F$2="","",_rlcf_month_day!F$2/100),_tag_month_day!CE373/100)</f>
        <v/>
      </c>
      <c r="GR377" s="621" t="str">
        <f>IF(_tag_month_day!CF373="",IF(_rlcf_month_day!G$2="","",_rlcf_month_day!G$2/100),_tag_month_day!CF373/100)</f>
        <v/>
      </c>
      <c r="GS377" s="626">
        <f t="shared" ref="GS377:HH377" si="2268">GS376</f>
        <v>0.953</v>
      </c>
      <c r="GT377" s="626">
        <f t="shared" si="2268"/>
        <v>0.55</v>
      </c>
      <c r="GU377" s="626">
        <f t="shared" si="2268"/>
        <v>0.55</v>
      </c>
      <c r="GV377" s="626">
        <f t="shared" si="2268"/>
        <v>0.55</v>
      </c>
      <c r="GW377" s="626">
        <f t="shared" si="2268"/>
        <v>0.5</v>
      </c>
      <c r="GX377" s="626">
        <f t="shared" si="2268"/>
        <v>0.935</v>
      </c>
      <c r="GY377" s="626">
        <f t="shared" si="2268"/>
        <v>0.15</v>
      </c>
      <c r="GZ377" s="626">
        <f t="shared" si="2268"/>
        <v>1</v>
      </c>
      <c r="HA377" s="632">
        <f t="shared" si="2268"/>
        <v>0.047</v>
      </c>
      <c r="HB377" s="632">
        <f t="shared" si="2268"/>
        <v>0.45</v>
      </c>
      <c r="HC377" s="632">
        <f t="shared" si="2268"/>
        <v>0.45</v>
      </c>
      <c r="HD377" s="632">
        <f t="shared" si="2268"/>
        <v>0.45</v>
      </c>
      <c r="HE377" s="632">
        <f t="shared" si="2268"/>
        <v>0.5</v>
      </c>
      <c r="HF377" s="632">
        <f t="shared" si="2268"/>
        <v>0.065</v>
      </c>
      <c r="HG377" s="632">
        <f t="shared" si="2268"/>
        <v>0.85</v>
      </c>
      <c r="HH377" s="632">
        <f t="shared" si="2268"/>
        <v>0</v>
      </c>
      <c r="HI377" s="68">
        <f t="shared" si="1975"/>
        <v>0</v>
      </c>
      <c r="HJ377" s="68" t="e">
        <f t="shared" si="2006"/>
        <v>#VALUE!</v>
      </c>
      <c r="HK377" s="202">
        <f t="shared" si="2007"/>
        <v>0.85</v>
      </c>
      <c r="HL377" s="464">
        <f t="shared" si="2008"/>
        <v>550000</v>
      </c>
      <c r="HM377" s="464">
        <f t="shared" si="2009"/>
        <v>480000</v>
      </c>
      <c r="HN377" s="192" t="e">
        <f t="shared" si="1976"/>
        <v>#VALUE!</v>
      </c>
      <c r="HO377" s="192" t="e">
        <f>HN377*HK377*$HO$2/HL377*1000000</f>
        <v>#VALUE!</v>
      </c>
      <c r="HP377" s="192" t="e">
        <f>HN377*HK377*$HP$2/HM377*1000000</f>
        <v>#VALUE!</v>
      </c>
    </row>
    <row r="378" customFormat="1" spans="1:224">
      <c r="A378" s="381">
        <v>373</v>
      </c>
      <c r="B378" s="54">
        <f ca="1" t="shared" si="2010"/>
        <v>43632</v>
      </c>
      <c r="C378" s="57">
        <f t="shared" si="2011"/>
        <v>0.0416666666666667</v>
      </c>
      <c r="D378" s="68" t="str">
        <f ca="1" t="shared" si="1977"/>
        <v>白班</v>
      </c>
      <c r="E378" s="68" t="str">
        <f ca="1" t="shared" si="1978"/>
        <v>丙</v>
      </c>
      <c r="F378" s="68">
        <f ca="1">SUMPRODUCT((成本日报!$A$3:$A$95=计划!B378)*(成本日报!$B$3:$B$95=计划!$D378),成本日报!$C$3:$C$95)</f>
        <v>3</v>
      </c>
      <c r="G378" s="382">
        <f ca="1" t="shared" si="2012"/>
        <v>43632.4999999991</v>
      </c>
      <c r="H378" s="382">
        <f ca="1" t="shared" si="1979"/>
        <v>43632.5069444435</v>
      </c>
      <c r="I378" s="382">
        <f ca="1" t="shared" si="1980"/>
        <v>43632.5124999991</v>
      </c>
      <c r="J378" s="382">
        <f ca="1" t="shared" si="1981"/>
        <v>43632.5416666658</v>
      </c>
      <c r="K378" s="382">
        <f ca="1" t="shared" si="1982"/>
        <v>43632.6041666658</v>
      </c>
      <c r="L378" s="382">
        <f ca="1" t="shared" si="1983"/>
        <v>43632.6249999991</v>
      </c>
      <c r="M378" s="398" t="str">
        <f>IF(_tag_month_day!A374="","",_tag_month_day!A374)</f>
        <v/>
      </c>
      <c r="N378" s="398" t="str">
        <f>IF(_tag_month_day!B374="","",_tag_month_day!B374)</f>
        <v/>
      </c>
      <c r="O378" s="399" t="e">
        <f t="shared" si="1984"/>
        <v>#VALUE!</v>
      </c>
      <c r="P378" s="398" t="str">
        <f>IF(_tag_month_day!C374="","",_tag_month_day!C374)</f>
        <v/>
      </c>
      <c r="Q378" s="398" t="str">
        <f>IF(_tag_month_day!D374="","",_tag_month_day!D374)</f>
        <v/>
      </c>
      <c r="R378" s="416">
        <f>IF(_tag_month_day!CB374="",R377,_tag_month_day!CB374/100)</f>
        <v>0.07</v>
      </c>
      <c r="S378" s="417" t="str">
        <f>IF(_tag_month_day!E374="","",_tag_month_day!E374)</f>
        <v/>
      </c>
      <c r="T378" s="417" t="str">
        <f>IF(_tag_month_day!F374="","",_tag_month_day!F374)</f>
        <v/>
      </c>
      <c r="U378" s="418" t="e">
        <f t="shared" si="1938"/>
        <v>#VALUE!</v>
      </c>
      <c r="V378" s="53" t="e">
        <f t="shared" si="1939"/>
        <v>#VALUE!</v>
      </c>
      <c r="W378" s="419" t="str">
        <f>IF(_jhy_month_day!A374="","",_jhy_month_day!A374)</f>
        <v/>
      </c>
      <c r="X378" s="420" t="str">
        <f>IF(_jhy_month_day!B374="","",_jhy_month_day!B374/100)</f>
        <v/>
      </c>
      <c r="Y378" s="420" t="str">
        <f>IF(_jhy_month_day!C374="","",_jhy_month_day!C374/100)</f>
        <v/>
      </c>
      <c r="Z378" s="439">
        <f t="shared" si="2028"/>
        <v>94</v>
      </c>
      <c r="AA378" s="440" t="str">
        <f>IF(_tag_month_day!G374="","",_tag_month_day!G374/100)</f>
        <v/>
      </c>
      <c r="AB378" s="440" t="str">
        <f>IF(_tag_month_day!H374="","",_tag_month_day!H374/100)</f>
        <v/>
      </c>
      <c r="AC378" s="193">
        <f t="shared" si="1985"/>
        <v>1.59963432013121</v>
      </c>
      <c r="AD378" s="441" t="str">
        <f t="shared" si="1986"/>
        <v/>
      </c>
      <c r="AE378" s="442" t="str">
        <f t="shared" si="1987"/>
        <v/>
      </c>
      <c r="AF378" s="443">
        <v>1</v>
      </c>
      <c r="AG378" s="68" t="str">
        <f>IF(_duihao_month_day!A374="","",_duihao_month_day!A374)</f>
        <v/>
      </c>
      <c r="AH378" s="463">
        <f>IF(_gyk_month_day!B374="",AH377,_gyk_month_day!B374)</f>
        <v>820</v>
      </c>
      <c r="AI378" s="464"/>
      <c r="AJ378" s="68" t="str">
        <f>IF(_tag_month_day!I374="","",_tag_month_day!I374)</f>
        <v/>
      </c>
      <c r="AK378" s="465" t="str">
        <f>IF(_tzyy_month_day!A374="","",_tzyy_month_day!A374)</f>
        <v/>
      </c>
      <c r="AL378" s="465" t="str">
        <f>IF(_tzyy_month_day!B374="","",_tzyy_month_day!B374)</f>
        <v/>
      </c>
      <c r="AM378" s="465" t="str">
        <f>IF(_tzyy_month_day!C374="","",_tzyy_month_day!C374)</f>
        <v/>
      </c>
      <c r="AN378" s="466" t="str">
        <f>IF(_tag_month_day!CG374="","",_tag_month_day!CG374)</f>
        <v/>
      </c>
      <c r="AO378" s="466" t="str">
        <f>IF(_tag_month_day!CH374="","",_tag_month_day!CH374)</f>
        <v/>
      </c>
      <c r="AP378" s="486" t="e">
        <f t="shared" si="1988"/>
        <v>#VALUE!</v>
      </c>
      <c r="AQ378" s="487" t="str">
        <f>IF(_tag_month_day!J374="","",_tag_month_day!J374/100)</f>
        <v/>
      </c>
      <c r="AR378" s="488">
        <f t="shared" si="1989"/>
        <v>1.3</v>
      </c>
      <c r="AS378" s="489" t="e">
        <f t="shared" si="1940"/>
        <v>#VALUE!</v>
      </c>
      <c r="AT378" s="489">
        <f t="shared" si="1990"/>
        <v>0</v>
      </c>
      <c r="AU378" s="490" t="str">
        <f>IF(_tag_month_day!K374="","",_tag_month_day!K374)</f>
        <v/>
      </c>
      <c r="AV378" s="491" t="str">
        <f>IF(_tag_month_day!L374="","",_tag_month_day!L374/100)</f>
        <v/>
      </c>
      <c r="AW378" s="420">
        <f t="shared" si="1912"/>
        <v>0</v>
      </c>
      <c r="AX378" s="420">
        <f t="shared" si="1991"/>
        <v>0</v>
      </c>
      <c r="AY378" s="420" t="str">
        <f>IF(_tag_month_day!M374="","",_tag_month_day!M374/100)</f>
        <v/>
      </c>
      <c r="AZ378" s="420" t="str">
        <f>IF(_tag_month_day!N374="","",_tag_month_day!N374/100)</f>
        <v/>
      </c>
      <c r="BA378" s="420" t="str">
        <f>IF(_tag_month_day!O374="","",_tag_month_day!O374/100)</f>
        <v/>
      </c>
      <c r="BB378" s="496" t="str">
        <f>IF(_tag_month_day!P374="","",_tag_month_day!P374/100)</f>
        <v/>
      </c>
      <c r="BC378" s="496">
        <f t="shared" si="1992"/>
        <v>0</v>
      </c>
      <c r="BD378" s="496" t="str">
        <f>IF(_tag_month_day!Q374="","",_tag_month_day!Q374/100)</f>
        <v/>
      </c>
      <c r="BE378" s="510" t="str">
        <f>IF(_tag_month_day!R374="","",_tag_month_day!R374/100)</f>
        <v/>
      </c>
      <c r="BF378" s="413" t="str">
        <f>IF(_tag_month_day!CC374="","",_tag_month_day!CC374/100)</f>
        <v/>
      </c>
      <c r="BG378" s="511" t="e">
        <f t="shared" si="1941"/>
        <v>#VALUE!</v>
      </c>
      <c r="BH378" s="198">
        <f t="shared" si="1942"/>
        <v>0</v>
      </c>
      <c r="BI378" s="512" t="e">
        <f>IF(CX378=0,BI377,(DK378*查询!$R$5+DL378*查询!$Q$5+DM378*查询!$N$5+DN378*查询!$O$5+DO378*查询!$P$5)*AF378/CX378)</f>
        <v>#VALUE!</v>
      </c>
      <c r="BJ378" s="512" t="e">
        <f>IF(CX378=0,BJ377,(DP378*查询!$S$5+DQ378*查询!$T$5+DR378*查询!$U$5)*AF378/CX378)</f>
        <v>#VALUE!</v>
      </c>
      <c r="BK378" s="512">
        <f t="shared" si="1993"/>
        <v>1</v>
      </c>
      <c r="BL378" s="513" t="str">
        <f>IF(_cfyc_month_day!A374="","",_cfyc_month_day!A374)</f>
        <v/>
      </c>
      <c r="BM378" s="513" t="str">
        <f>IF(_cfyc_month_day!B374="","",_cfyc_month_day!B374)</f>
        <v/>
      </c>
      <c r="BN378" s="513" t="str">
        <f>IF(_cfyc_month_day!C374="","",_cfyc_month_day!C374)</f>
        <v/>
      </c>
      <c r="BO378" s="522" t="str">
        <f>IF(_cfyc_month_day!D374="","",_cfyc_month_day!D374)</f>
        <v/>
      </c>
      <c r="BP378" s="522" t="str">
        <f>IF(_cfyc_month_day!E374="","",_cfyc_month_day!E374)</f>
        <v/>
      </c>
      <c r="BQ378" s="522" t="str">
        <f>IF(_cfyc_month_day!F374="","",_cfyc_month_day!F374)</f>
        <v/>
      </c>
      <c r="BR378" s="513" t="str">
        <f>IF(_tag_month_day!T374="","",_tag_month_day!T374)</f>
        <v/>
      </c>
      <c r="BS378" s="513" t="str">
        <f>IF(_tag_month_day!U374="","",_tag_month_day!U374)</f>
        <v/>
      </c>
      <c r="BT378" s="523" t="str">
        <f t="shared" si="1994"/>
        <v/>
      </c>
      <c r="BU378" s="223" t="str">
        <f>IF(_tag_month_day!V374="","",_tag_month_day!V374)</f>
        <v/>
      </c>
      <c r="BV378" s="206" t="str">
        <f>IF(_tag_month_day!W374="","",_tag_month_day!W374)</f>
        <v/>
      </c>
      <c r="BW378" s="540" t="str">
        <f>IF(_tag_month_day!X374="","",_tag_month_day!X374)</f>
        <v/>
      </c>
      <c r="BX378" s="540" t="str">
        <f>IF(_tag_month_day!Y374="","",_tag_month_day!Y374)</f>
        <v/>
      </c>
      <c r="BY378" s="541">
        <f ca="1" t="shared" si="1995"/>
        <v>43632.6249999991</v>
      </c>
      <c r="BZ378" s="542"/>
      <c r="CA378" s="543" t="str">
        <f>IF(_jhy2_month_day!A374="","",_jhy2_month_day!A374)</f>
        <v/>
      </c>
      <c r="CB378" s="464" t="str">
        <f>IF(_jhy2_month_day!B374="","",_jhy2_month_day!B374)</f>
        <v/>
      </c>
      <c r="CC378" s="464" t="str">
        <f>IF(_jhy2_month_day!C374="","",_jhy2_month_day!C374)</f>
        <v/>
      </c>
      <c r="CD378" s="464" t="str">
        <f>IF(_jhy2_month_day!D374="","",_jhy2_month_day!D374)</f>
        <v/>
      </c>
      <c r="CE378" s="464" t="str">
        <f>IF(_jhy2_month_day!E374="","",_jhy2_month_day!E374)</f>
        <v/>
      </c>
      <c r="CF378" s="464" t="str">
        <f>IF(_jhy2_month_day!F374="","",_jhy2_month_day!F374)</f>
        <v/>
      </c>
      <c r="CG378" s="464" t="str">
        <f>IF(_jhy2_month_day!G374="","",_jhy2_month_day!G374)</f>
        <v/>
      </c>
      <c r="CH378" s="464" t="str">
        <f>IF(_jhy2_month_day!H374="","",_jhy2_month_day!H374)</f>
        <v/>
      </c>
      <c r="CI378" s="464" t="str">
        <f>IF(_jhy2_month_day!I374="","",_jhy2_month_day!I374)</f>
        <v/>
      </c>
      <c r="CJ378" s="464" t="str">
        <f>IF(_jhy2_month_day!J374="","",_jhy2_month_day!J374)</f>
        <v/>
      </c>
      <c r="CK378" s="464" t="str">
        <f>IF(_jhy2_month_day!K374="","",_jhy2_month_day!K374)</f>
        <v/>
      </c>
      <c r="CL378" s="562" t="str">
        <f>IF(_jhy2_month_day!L374="","",_jhy2_month_day!L374)</f>
        <v/>
      </c>
      <c r="CM378" s="562" t="str">
        <f>IF(_jhy2_month_day!M374="","",_jhy2_month_day!M374)</f>
        <v/>
      </c>
      <c r="CN378" s="562" t="str">
        <f>IF(_jhy2_month_day!N374="","",_jhy2_month_day!N374)</f>
        <v/>
      </c>
      <c r="CO378" s="562" t="str">
        <f>IF(_jhy2_month_day!O374="","",_jhy2_month_day!O374)</f>
        <v/>
      </c>
      <c r="CP378" s="562" t="str">
        <f>IF(_jhy2_month_day!P374="","",_jhy2_month_day!P374)</f>
        <v/>
      </c>
      <c r="CQ378" s="562" t="str">
        <f>IF(_jhy2_month_day!Q374="","",_jhy2_month_day!Q374)</f>
        <v/>
      </c>
      <c r="CR378" s="563" t="str">
        <f>IF(_jhy2_month_day!R374="","",_jhy2_month_day!R374)</f>
        <v/>
      </c>
      <c r="CS378" s="576" t="str">
        <f>IF(_jhy2_month_day!S374="","",_jhy2_month_day!S374)</f>
        <v/>
      </c>
      <c r="CT378" s="562" t="str">
        <f>IF(_jhy2_month_day!T374="","",_jhy2_month_day!T374)</f>
        <v/>
      </c>
      <c r="CU378" s="577" t="e">
        <f t="shared" si="1943"/>
        <v>#VALUE!</v>
      </c>
      <c r="CV378" s="198" t="e">
        <f t="shared" si="1944"/>
        <v>#VALUE!</v>
      </c>
      <c r="CW378" s="192" t="e">
        <f t="shared" si="1945"/>
        <v>#VALUE!</v>
      </c>
      <c r="CX378" s="192" t="e">
        <f t="shared" si="1946"/>
        <v>#VALUE!</v>
      </c>
      <c r="CY378" s="202" t="e">
        <f t="shared" si="1947"/>
        <v>#VALUE!</v>
      </c>
      <c r="CZ378" s="192" t="e">
        <f t="shared" ref="CZ378:DI378" si="2269">$AJ378*EF378</f>
        <v>#VALUE!</v>
      </c>
      <c r="DA378" s="192" t="e">
        <f t="shared" si="2269"/>
        <v>#VALUE!</v>
      </c>
      <c r="DB378" s="192" t="e">
        <f t="shared" si="2269"/>
        <v>#VALUE!</v>
      </c>
      <c r="DC378" s="192" t="e">
        <f t="shared" si="2269"/>
        <v>#VALUE!</v>
      </c>
      <c r="DD378" s="192" t="e">
        <f t="shared" si="2269"/>
        <v>#VALUE!</v>
      </c>
      <c r="DE378" s="192" t="e">
        <f t="shared" si="2269"/>
        <v>#VALUE!</v>
      </c>
      <c r="DF378" s="192" t="e">
        <f t="shared" si="2269"/>
        <v>#VALUE!</v>
      </c>
      <c r="DG378" s="192" t="e">
        <f t="shared" si="2269"/>
        <v>#VALUE!</v>
      </c>
      <c r="DH378" s="192" t="e">
        <f t="shared" si="2269"/>
        <v>#VALUE!</v>
      </c>
      <c r="DI378" s="192" t="e">
        <f t="shared" si="2269"/>
        <v>#VALUE!</v>
      </c>
      <c r="DJ378" s="192" t="e">
        <f t="shared" si="1949"/>
        <v>#VALUE!</v>
      </c>
      <c r="DK378" s="192" t="e">
        <f t="shared" si="1950"/>
        <v>#VALUE!</v>
      </c>
      <c r="DL378" s="192" t="e">
        <f t="shared" si="1951"/>
        <v>#VALUE!</v>
      </c>
      <c r="DM378" s="192" t="e">
        <f t="shared" si="1952"/>
        <v>#VALUE!</v>
      </c>
      <c r="DN378" s="192" t="e">
        <f t="shared" si="1953"/>
        <v>#VALUE!</v>
      </c>
      <c r="DO378" s="192" t="e">
        <f t="shared" si="1954"/>
        <v>#VALUE!</v>
      </c>
      <c r="DP378" s="192" t="e">
        <f t="shared" si="1955"/>
        <v>#VALUE!</v>
      </c>
      <c r="DQ378" s="192" t="e">
        <f t="shared" si="1956"/>
        <v>#VALUE!</v>
      </c>
      <c r="DR378" s="192" t="e">
        <f t="shared" si="1957"/>
        <v>#VALUE!</v>
      </c>
      <c r="DS378" s="192" t="e">
        <f t="shared" si="1958"/>
        <v>#VALUE!</v>
      </c>
      <c r="DT378" s="192" t="e">
        <f t="shared" si="1959"/>
        <v>#VALUE!</v>
      </c>
      <c r="DU378" s="192" t="e">
        <f t="shared" si="1960"/>
        <v>#VALUE!</v>
      </c>
      <c r="DV378" s="198" t="e">
        <f t="shared" si="1961"/>
        <v>#VALUE!</v>
      </c>
      <c r="DW378" s="198" t="e">
        <f t="shared" si="1962"/>
        <v>#DIV/0!</v>
      </c>
      <c r="DX378" s="198" t="e">
        <f t="shared" si="1963"/>
        <v>#DIV/0!</v>
      </c>
      <c r="DY378" s="198" t="e">
        <f t="shared" si="1964"/>
        <v>#VALUE!</v>
      </c>
      <c r="DZ378" s="198" t="e">
        <f t="shared" si="1965"/>
        <v>#VALUE!</v>
      </c>
      <c r="EA378" s="198" t="e">
        <f t="shared" si="1966"/>
        <v>#VALUE!</v>
      </c>
      <c r="EB378" s="198" t="e">
        <f t="shared" si="1967"/>
        <v>#VALUE!</v>
      </c>
      <c r="EC378" s="198" t="e">
        <f t="shared" si="1968"/>
        <v>#DIV/0!</v>
      </c>
      <c r="ED378" s="198" t="e">
        <f t="shared" si="1969"/>
        <v>#VALUE!</v>
      </c>
      <c r="EE378" s="198" t="e">
        <f t="shared" si="1970"/>
        <v>#VALUE!</v>
      </c>
      <c r="EF378" s="198" t="e">
        <f t="shared" ref="EF378:EO378" si="2270">DV378/SUM($DV378:$EE378)</f>
        <v>#VALUE!</v>
      </c>
      <c r="EG378" s="198" t="e">
        <f t="shared" si="2270"/>
        <v>#DIV/0!</v>
      </c>
      <c r="EH378" s="198" t="e">
        <f t="shared" si="2270"/>
        <v>#DIV/0!</v>
      </c>
      <c r="EI378" s="198" t="e">
        <f t="shared" si="2270"/>
        <v>#VALUE!</v>
      </c>
      <c r="EJ378" s="198" t="e">
        <f t="shared" si="2270"/>
        <v>#VALUE!</v>
      </c>
      <c r="EK378" s="198" t="e">
        <f t="shared" si="2270"/>
        <v>#VALUE!</v>
      </c>
      <c r="EL378" s="198" t="e">
        <f t="shared" si="2270"/>
        <v>#VALUE!</v>
      </c>
      <c r="EM378" s="198" t="e">
        <f t="shared" si="2270"/>
        <v>#DIV/0!</v>
      </c>
      <c r="EN378" s="198" t="e">
        <f t="shared" si="2270"/>
        <v>#VALUE!</v>
      </c>
      <c r="EO378" s="198" t="e">
        <f t="shared" si="2270"/>
        <v>#VALUE!</v>
      </c>
      <c r="EP378" s="511">
        <f t="shared" ref="EP378:EW378" si="2271">EP377</f>
        <v>0.08</v>
      </c>
      <c r="EQ378" s="511">
        <f t="shared" si="2271"/>
        <v>0.015</v>
      </c>
      <c r="ER378" s="511">
        <f t="shared" si="2271"/>
        <v>0.015</v>
      </c>
      <c r="ES378" s="511">
        <f t="shared" si="2271"/>
        <v>0.015</v>
      </c>
      <c r="ET378" s="511">
        <f t="shared" si="2271"/>
        <v>0.015</v>
      </c>
      <c r="EU378" s="511">
        <f t="shared" si="2271"/>
        <v>0.09</v>
      </c>
      <c r="EV378" s="511">
        <f t="shared" si="2271"/>
        <v>0.09</v>
      </c>
      <c r="EW378" s="511">
        <f t="shared" si="2271"/>
        <v>0.09</v>
      </c>
      <c r="EX378" s="420" t="str">
        <f>IF(_tag_month_day!AS374="","",_tag_month_day!AS374/100)</f>
        <v/>
      </c>
      <c r="EY378" s="420" t="str">
        <f>IF(_tag_month_day!AT374="","",_tag_month_day!AT374/100)</f>
        <v/>
      </c>
      <c r="EZ378" s="420" t="str">
        <f>IF(_tag_month_day!AU374="","",_tag_month_day!AU374/100)</f>
        <v/>
      </c>
      <c r="FA378" s="420" t="str">
        <f>IF(_tag_month_day!AV374="","",_tag_month_day!AV374/100)</f>
        <v/>
      </c>
      <c r="FB378" s="420" t="str">
        <f>IF(_tag_month_day!AW374="","",_tag_month_day!AW374/100)</f>
        <v/>
      </c>
      <c r="FC378" s="420" t="str">
        <f>IF(_tag_month_day!AX374="","",_tag_month_day!AX374/100)</f>
        <v/>
      </c>
      <c r="FD378" s="510">
        <f t="shared" si="1999"/>
        <v>0.33</v>
      </c>
      <c r="FE378" s="510">
        <f t="shared" si="2000"/>
        <v>0.19</v>
      </c>
      <c r="FF378" s="510">
        <f t="shared" si="2001"/>
        <v>0.003</v>
      </c>
      <c r="FG378" s="510">
        <f t="shared" si="2002"/>
        <v>0</v>
      </c>
      <c r="FH378" s="603">
        <f t="shared" si="2003"/>
        <v>0.0001</v>
      </c>
      <c r="FI378" s="510">
        <f t="shared" ref="FI378:FR378" si="2272">FI377</f>
        <v>0.41</v>
      </c>
      <c r="FJ378" s="510">
        <f t="shared" si="2272"/>
        <v>0.11</v>
      </c>
      <c r="FK378" s="510">
        <f t="shared" si="2272"/>
        <v>0.015</v>
      </c>
      <c r="FL378" s="510">
        <f t="shared" si="2272"/>
        <v>0</v>
      </c>
      <c r="FM378" s="603">
        <f t="shared" si="2272"/>
        <v>0.0001</v>
      </c>
      <c r="FN378" s="510" t="str">
        <f>IF(_tag_month_day!AY374="","",_tag_month_day!AY374/100)</f>
        <v/>
      </c>
      <c r="FO378" s="510" t="str">
        <f>IF(_tag_month_day!AZ374="","",_tag_month_day!AZ374/100)</f>
        <v/>
      </c>
      <c r="FP378" s="510" t="str">
        <f>IF(_tag_month_day!BA374="","",_tag_month_day!BA374/100)</f>
        <v/>
      </c>
      <c r="FQ378" s="510" t="str">
        <f>IF(_tag_month_day!BB374="","",_tag_month_day!BB374/100)</f>
        <v/>
      </c>
      <c r="FR378" s="603" t="str">
        <f>IF(_tag_month_day!BC374="","",_tag_month_day!BC374/100)</f>
        <v/>
      </c>
      <c r="FS378" s="510" t="str">
        <f>IF(_tag_month_day!BD374="","",_tag_month_day!BD374/100)</f>
        <v/>
      </c>
      <c r="FT378" s="510" t="str">
        <f>IF(_tag_month_day!BE374="","",_tag_month_day!BE374/100)</f>
        <v/>
      </c>
      <c r="FU378" s="510" t="str">
        <f>IF(_tag_month_day!BF374="","",_tag_month_day!BF374/100)</f>
        <v/>
      </c>
      <c r="FV378" s="510" t="str">
        <f>IF(_tag_month_day!BG374="","",_tag_month_day!BG374/100)</f>
        <v/>
      </c>
      <c r="FW378" s="603" t="str">
        <f>IF(_tag_month_day!BH374="","",_tag_month_day!BH374/100)</f>
        <v/>
      </c>
      <c r="FX378" s="510" t="str">
        <f>IF(_tag_month_day!BI374="","",_tag_month_day!BI374/100)</f>
        <v/>
      </c>
      <c r="FY378" s="510" t="str">
        <f>IF(_tag_month_day!BJ374="","",_tag_month_day!BJ374/100)</f>
        <v/>
      </c>
      <c r="FZ378" s="605" t="str">
        <f>IF(_tag_month_day!BK374="","",_tag_month_day!BK374/100)</f>
        <v/>
      </c>
      <c r="GA378" s="510" t="str">
        <f>IF(_tag_month_day!BL374="","",_tag_month_day!BL374/100)</f>
        <v/>
      </c>
      <c r="GB378" s="603" t="str">
        <f>IF(_tag_month_day!BM374="","",_tag_month_day!BM374/100)</f>
        <v/>
      </c>
      <c r="GC378" s="420" t="str">
        <f>IF(_tag_month_day!BN374="","",_tag_month_day!BN374/100)</f>
        <v/>
      </c>
      <c r="GD378" s="420" t="str">
        <f>IF(_tag_month_day!BO374="","",_tag_month_day!BO374/100)</f>
        <v/>
      </c>
      <c r="GE378" s="420" t="str">
        <f>IF(_tag_month_day!BP374="","",_tag_month_day!BP374/100)</f>
        <v/>
      </c>
      <c r="GF378" s="420" t="str">
        <f>IF(_tag_month_day!BQ374="","",_tag_month_day!BQ374/100)</f>
        <v/>
      </c>
      <c r="GG378" s="420" t="str">
        <f>IF(_tag_month_day!BR374="","",_tag_month_day!BR374/100)</f>
        <v/>
      </c>
      <c r="GH378" s="420" t="str">
        <f>IF(_tag_month_day!BS374="","",_tag_month_day!BS374/100)</f>
        <v/>
      </c>
      <c r="GI378" s="603" t="str">
        <f>IF(_tag_month_day!BT374="","",_tag_month_day!BT374/100)</f>
        <v/>
      </c>
      <c r="GJ378" s="612" t="str">
        <f>IF(_tag_month_day!BU374="","",_tag_month_day!BU374/100)</f>
        <v/>
      </c>
      <c r="GK378" s="620" t="str">
        <f>IF(_tag_month_day!BV374="",IF(_rlcf_month_day!A$2="","",_rlcf_month_day!A$2/100),_tag_month_day!BV374/100)</f>
        <v/>
      </c>
      <c r="GL378" s="620" t="str">
        <f>IF(_tag_month_day!BW374="",IF(_rlcf_month_day!B$2="","",_rlcf_month_day!B$2/100),_tag_month_day!BW374/100)</f>
        <v/>
      </c>
      <c r="GM378" s="621" t="str">
        <f>IF(_tag_month_day!BX374="",IF(_rlcf_month_day!C$2="","",_rlcf_month_day!C$2/100),_tag_month_day!BX374/100)</f>
        <v/>
      </c>
      <c r="GN378" s="620" t="str">
        <f>IF(_tag_month_day!BV374="",IF(_rlcf_month_day!A$2="","",_rlcf_month_day!A$2/100),_tag_month_day!BV374/100)</f>
        <v/>
      </c>
      <c r="GO378" s="620" t="str">
        <f>IF(_tag_month_day!BW374="",IF(_rlcf_month_day!B$2="","",_rlcf_month_day!B$2/100),_tag_month_day!BW374/100)</f>
        <v/>
      </c>
      <c r="GP378" s="620" t="str">
        <f>IF(_tag_month_day!CD374="",IF(_rlcf_month_day!E$2="","",_rlcf_month_day!E$2/100),_tag_month_day!CD374/100)</f>
        <v/>
      </c>
      <c r="GQ378" s="620" t="str">
        <f>IF(_tag_month_day!CE374="",IF(_rlcf_month_day!F$2="","",_rlcf_month_day!F$2/100),_tag_month_day!CE374/100)</f>
        <v/>
      </c>
      <c r="GR378" s="621" t="str">
        <f>IF(_tag_month_day!CF374="",IF(_rlcf_month_day!G$2="","",_rlcf_month_day!G$2/100),_tag_month_day!CF374/100)</f>
        <v/>
      </c>
      <c r="GS378" s="626">
        <f t="shared" ref="GS378:HH378" si="2273">GS377</f>
        <v>0.953</v>
      </c>
      <c r="GT378" s="626">
        <f t="shared" si="2273"/>
        <v>0.55</v>
      </c>
      <c r="GU378" s="626">
        <f t="shared" si="2273"/>
        <v>0.55</v>
      </c>
      <c r="GV378" s="626">
        <f t="shared" si="2273"/>
        <v>0.55</v>
      </c>
      <c r="GW378" s="626">
        <f t="shared" si="2273"/>
        <v>0.5</v>
      </c>
      <c r="GX378" s="626">
        <f t="shared" si="2273"/>
        <v>0.935</v>
      </c>
      <c r="GY378" s="626">
        <f t="shared" si="2273"/>
        <v>0.15</v>
      </c>
      <c r="GZ378" s="626">
        <f t="shared" si="2273"/>
        <v>1</v>
      </c>
      <c r="HA378" s="632">
        <f t="shared" si="2273"/>
        <v>0.047</v>
      </c>
      <c r="HB378" s="632">
        <f t="shared" si="2273"/>
        <v>0.45</v>
      </c>
      <c r="HC378" s="632">
        <f t="shared" si="2273"/>
        <v>0.45</v>
      </c>
      <c r="HD378" s="632">
        <f t="shared" si="2273"/>
        <v>0.45</v>
      </c>
      <c r="HE378" s="632">
        <f t="shared" si="2273"/>
        <v>0.5</v>
      </c>
      <c r="HF378" s="632">
        <f t="shared" si="2273"/>
        <v>0.065</v>
      </c>
      <c r="HG378" s="632">
        <f t="shared" si="2273"/>
        <v>0.85</v>
      </c>
      <c r="HH378" s="632">
        <f t="shared" si="2273"/>
        <v>0</v>
      </c>
      <c r="HI378" s="68">
        <f t="shared" si="1975"/>
        <v>0</v>
      </c>
      <c r="HJ378" s="68" t="e">
        <f t="shared" si="2006"/>
        <v>#VALUE!</v>
      </c>
      <c r="HK378" s="202">
        <f t="shared" si="2007"/>
        <v>0.85</v>
      </c>
      <c r="HL378" s="464">
        <f t="shared" si="2008"/>
        <v>550000</v>
      </c>
      <c r="HM378" s="464">
        <f t="shared" si="2009"/>
        <v>480000</v>
      </c>
      <c r="HN378" s="192" t="e">
        <f t="shared" si="1976"/>
        <v>#VALUE!</v>
      </c>
      <c r="HO378" s="192" t="e">
        <f>HN378*HK378*$HO$2/HL378*1000000</f>
        <v>#VALUE!</v>
      </c>
      <c r="HP378" s="192" t="e">
        <f>HN378*HK378*$HP$2/HM378*1000000</f>
        <v>#VALUE!</v>
      </c>
    </row>
    <row r="379" customFormat="1" spans="1:224">
      <c r="A379" s="381">
        <v>374</v>
      </c>
      <c r="B379" s="54">
        <f ca="1" t="shared" si="2010"/>
        <v>43632</v>
      </c>
      <c r="C379" s="57">
        <f t="shared" si="2011"/>
        <v>0.0416666666666667</v>
      </c>
      <c r="D379" s="68" t="str">
        <f ca="1" t="shared" si="1977"/>
        <v>白班</v>
      </c>
      <c r="E379" s="68" t="str">
        <f ca="1" t="shared" si="1978"/>
        <v>丙</v>
      </c>
      <c r="F379" s="68">
        <f ca="1">SUMPRODUCT((成本日报!$A$3:$A$95=计划!B379)*(成本日报!$B$3:$B$95=计划!$D379),成本日报!$C$3:$C$95)</f>
        <v>3</v>
      </c>
      <c r="G379" s="382">
        <f ca="1" t="shared" si="2012"/>
        <v>43632.5416666658</v>
      </c>
      <c r="H379" s="382">
        <f ca="1" t="shared" si="1979"/>
        <v>43632.5486111102</v>
      </c>
      <c r="I379" s="382">
        <f ca="1" t="shared" si="1980"/>
        <v>43632.5541666658</v>
      </c>
      <c r="J379" s="382">
        <f ca="1" t="shared" si="1981"/>
        <v>43632.5833333324</v>
      </c>
      <c r="K379" s="382">
        <f ca="1" t="shared" si="1982"/>
        <v>43632.6458333324</v>
      </c>
      <c r="L379" s="382">
        <f ca="1" t="shared" si="1983"/>
        <v>43632.6666666658</v>
      </c>
      <c r="M379" s="398" t="str">
        <f>IF(_tag_month_day!A375="","",_tag_month_day!A375)</f>
        <v/>
      </c>
      <c r="N379" s="398" t="str">
        <f>IF(_tag_month_day!B375="","",_tag_month_day!B375)</f>
        <v/>
      </c>
      <c r="O379" s="399" t="e">
        <f t="shared" si="1984"/>
        <v>#VALUE!</v>
      </c>
      <c r="P379" s="398" t="str">
        <f>IF(_tag_month_day!C375="","",_tag_month_day!C375)</f>
        <v/>
      </c>
      <c r="Q379" s="398" t="str">
        <f>IF(_tag_month_day!D375="","",_tag_month_day!D375)</f>
        <v/>
      </c>
      <c r="R379" s="416">
        <f>IF(_tag_month_day!CB375="",R378,_tag_month_day!CB375/100)</f>
        <v>0.07</v>
      </c>
      <c r="S379" s="417" t="str">
        <f>IF(_tag_month_day!E375="","",_tag_month_day!E375)</f>
        <v/>
      </c>
      <c r="T379" s="417" t="str">
        <f>IF(_tag_month_day!F375="","",_tag_month_day!F375)</f>
        <v/>
      </c>
      <c r="U379" s="418" t="e">
        <f t="shared" si="1938"/>
        <v>#VALUE!</v>
      </c>
      <c r="V379" s="53" t="e">
        <f t="shared" si="1939"/>
        <v>#VALUE!</v>
      </c>
      <c r="W379" s="419" t="str">
        <f>IF(_jhy_month_day!A375="","",_jhy_month_day!A375)</f>
        <v/>
      </c>
      <c r="X379" s="420" t="str">
        <f>IF(_jhy_month_day!B375="","",_jhy_month_day!B375/100)</f>
        <v/>
      </c>
      <c r="Y379" s="420" t="str">
        <f>IF(_jhy_month_day!C375="","",_jhy_month_day!C375/100)</f>
        <v/>
      </c>
      <c r="Z379" s="439">
        <f t="shared" si="2028"/>
        <v>94</v>
      </c>
      <c r="AA379" s="440" t="str">
        <f>IF(_tag_month_day!G375="","",_tag_month_day!G375/100)</f>
        <v/>
      </c>
      <c r="AB379" s="440" t="str">
        <f>IF(_tag_month_day!H375="","",_tag_month_day!H375/100)</f>
        <v/>
      </c>
      <c r="AC379" s="193">
        <f t="shared" si="1985"/>
        <v>1.59963432013121</v>
      </c>
      <c r="AD379" s="441" t="str">
        <f t="shared" si="1986"/>
        <v/>
      </c>
      <c r="AE379" s="442" t="str">
        <f t="shared" si="1987"/>
        <v/>
      </c>
      <c r="AF379" s="443">
        <v>1</v>
      </c>
      <c r="AG379" s="68" t="str">
        <f>IF(_duihao_month_day!A375="","",_duihao_month_day!A375)</f>
        <v/>
      </c>
      <c r="AH379" s="463">
        <f>IF(_gyk_month_day!B375="",AH378,_gyk_month_day!B375)</f>
        <v>820</v>
      </c>
      <c r="AI379" s="464"/>
      <c r="AJ379" s="68" t="str">
        <f>IF(_tag_month_day!I375="","",_tag_month_day!I375)</f>
        <v/>
      </c>
      <c r="AK379" s="465" t="str">
        <f>IF(_tzyy_month_day!A375="","",_tzyy_month_day!A375)</f>
        <v/>
      </c>
      <c r="AL379" s="465" t="str">
        <f>IF(_tzyy_month_day!B375="","",_tzyy_month_day!B375)</f>
        <v/>
      </c>
      <c r="AM379" s="465" t="str">
        <f>IF(_tzyy_month_day!C375="","",_tzyy_month_day!C375)</f>
        <v/>
      </c>
      <c r="AN379" s="466" t="str">
        <f>IF(_tag_month_day!CG375="","",_tag_month_day!CG375)</f>
        <v/>
      </c>
      <c r="AO379" s="466" t="str">
        <f>IF(_tag_month_day!CH375="","",_tag_month_day!CH375)</f>
        <v/>
      </c>
      <c r="AP379" s="486" t="e">
        <f t="shared" si="1988"/>
        <v>#VALUE!</v>
      </c>
      <c r="AQ379" s="487" t="str">
        <f>IF(_tag_month_day!J375="","",_tag_month_day!J375/100)</f>
        <v/>
      </c>
      <c r="AR379" s="488">
        <f t="shared" si="1989"/>
        <v>1.3</v>
      </c>
      <c r="AS379" s="489" t="e">
        <f t="shared" si="1940"/>
        <v>#VALUE!</v>
      </c>
      <c r="AT379" s="489">
        <f t="shared" si="1990"/>
        <v>0</v>
      </c>
      <c r="AU379" s="490" t="str">
        <f>IF(_tag_month_day!K375="","",_tag_month_day!K375)</f>
        <v/>
      </c>
      <c r="AV379" s="491" t="str">
        <f>IF(_tag_month_day!L375="","",_tag_month_day!L375/100)</f>
        <v/>
      </c>
      <c r="AW379" s="420">
        <f t="shared" si="1912"/>
        <v>0</v>
      </c>
      <c r="AX379" s="420">
        <f t="shared" si="1991"/>
        <v>0</v>
      </c>
      <c r="AY379" s="420" t="str">
        <f>IF(_tag_month_day!M375="","",_tag_month_day!M375/100)</f>
        <v/>
      </c>
      <c r="AZ379" s="420" t="str">
        <f>IF(_tag_month_day!N375="","",_tag_month_day!N375/100)</f>
        <v/>
      </c>
      <c r="BA379" s="420" t="str">
        <f>IF(_tag_month_day!O375="","",_tag_month_day!O375/100)</f>
        <v/>
      </c>
      <c r="BB379" s="496" t="str">
        <f>IF(_tag_month_day!P375="","",_tag_month_day!P375/100)</f>
        <v/>
      </c>
      <c r="BC379" s="496">
        <f t="shared" si="1992"/>
        <v>0</v>
      </c>
      <c r="BD379" s="496" t="str">
        <f>IF(_tag_month_day!Q375="","",_tag_month_day!Q375/100)</f>
        <v/>
      </c>
      <c r="BE379" s="510" t="str">
        <f>IF(_tag_month_day!R375="","",_tag_month_day!R375/100)</f>
        <v/>
      </c>
      <c r="BF379" s="413" t="str">
        <f>IF(_tag_month_day!CC375="","",_tag_month_day!CC375/100)</f>
        <v/>
      </c>
      <c r="BG379" s="511" t="e">
        <f t="shared" si="1941"/>
        <v>#VALUE!</v>
      </c>
      <c r="BH379" s="198">
        <f t="shared" si="1942"/>
        <v>0</v>
      </c>
      <c r="BI379" s="512" t="e">
        <f>IF(CX379=0,BI378,(DK379*查询!$R$5+DL379*查询!$Q$5+DM379*查询!$N$5+DN379*查询!$O$5+DO379*查询!$P$5)*AF379/CX379)</f>
        <v>#VALUE!</v>
      </c>
      <c r="BJ379" s="512" t="e">
        <f>IF(CX379=0,BJ378,(DP379*查询!$S$5+DQ379*查询!$T$5+DR379*查询!$U$5)*AF379/CX379)</f>
        <v>#VALUE!</v>
      </c>
      <c r="BK379" s="512">
        <f t="shared" si="1993"/>
        <v>1</v>
      </c>
      <c r="BL379" s="513" t="str">
        <f>IF(_cfyc_month_day!A375="","",_cfyc_month_day!A375)</f>
        <v/>
      </c>
      <c r="BM379" s="513" t="str">
        <f>IF(_cfyc_month_day!B375="","",_cfyc_month_day!B375)</f>
        <v/>
      </c>
      <c r="BN379" s="513" t="str">
        <f>IF(_cfyc_month_day!C375="","",_cfyc_month_day!C375)</f>
        <v/>
      </c>
      <c r="BO379" s="522" t="str">
        <f>IF(_cfyc_month_day!D375="","",_cfyc_month_day!D375)</f>
        <v/>
      </c>
      <c r="BP379" s="522" t="str">
        <f>IF(_cfyc_month_day!E375="","",_cfyc_month_day!E375)</f>
        <v/>
      </c>
      <c r="BQ379" s="522" t="str">
        <f>IF(_cfyc_month_day!F375="","",_cfyc_month_day!F375)</f>
        <v/>
      </c>
      <c r="BR379" s="513" t="str">
        <f>IF(_tag_month_day!T375="","",_tag_month_day!T375)</f>
        <v/>
      </c>
      <c r="BS379" s="513" t="str">
        <f>IF(_tag_month_day!U375="","",_tag_month_day!U375)</f>
        <v/>
      </c>
      <c r="BT379" s="523" t="str">
        <f t="shared" si="1994"/>
        <v/>
      </c>
      <c r="BU379" s="223" t="str">
        <f>IF(_tag_month_day!V375="","",_tag_month_day!V375)</f>
        <v/>
      </c>
      <c r="BV379" s="206" t="str">
        <f>IF(_tag_month_day!W375="","",_tag_month_day!W375)</f>
        <v/>
      </c>
      <c r="BW379" s="540" t="str">
        <f>IF(_tag_month_day!X375="","",_tag_month_day!X375)</f>
        <v/>
      </c>
      <c r="BX379" s="540" t="str">
        <f>IF(_tag_month_day!Y375="","",_tag_month_day!Y375)</f>
        <v/>
      </c>
      <c r="BY379" s="541">
        <f ca="1" t="shared" si="1995"/>
        <v>43632.6666666658</v>
      </c>
      <c r="BZ379" s="542"/>
      <c r="CA379" s="543" t="str">
        <f>IF(_jhy2_month_day!A375="","",_jhy2_month_day!A375)</f>
        <v/>
      </c>
      <c r="CB379" s="464" t="str">
        <f>IF(_jhy2_month_day!B375="","",_jhy2_month_day!B375)</f>
        <v/>
      </c>
      <c r="CC379" s="464" t="str">
        <f>IF(_jhy2_month_day!C375="","",_jhy2_month_day!C375)</f>
        <v/>
      </c>
      <c r="CD379" s="464" t="str">
        <f>IF(_jhy2_month_day!D375="","",_jhy2_month_day!D375)</f>
        <v/>
      </c>
      <c r="CE379" s="464" t="str">
        <f>IF(_jhy2_month_day!E375="","",_jhy2_month_day!E375)</f>
        <v/>
      </c>
      <c r="CF379" s="464" t="str">
        <f>IF(_jhy2_month_day!F375="","",_jhy2_month_day!F375)</f>
        <v/>
      </c>
      <c r="CG379" s="464" t="str">
        <f>IF(_jhy2_month_day!G375="","",_jhy2_month_day!G375)</f>
        <v/>
      </c>
      <c r="CH379" s="464" t="str">
        <f>IF(_jhy2_month_day!H375="","",_jhy2_month_day!H375)</f>
        <v/>
      </c>
      <c r="CI379" s="464" t="str">
        <f>IF(_jhy2_month_day!I375="","",_jhy2_month_day!I375)</f>
        <v/>
      </c>
      <c r="CJ379" s="464" t="str">
        <f>IF(_jhy2_month_day!J375="","",_jhy2_month_day!J375)</f>
        <v/>
      </c>
      <c r="CK379" s="464" t="str">
        <f>IF(_jhy2_month_day!K375="","",_jhy2_month_day!K375)</f>
        <v/>
      </c>
      <c r="CL379" s="562" t="str">
        <f>IF(_jhy2_month_day!L375="","",_jhy2_month_day!L375)</f>
        <v/>
      </c>
      <c r="CM379" s="562" t="str">
        <f>IF(_jhy2_month_day!M375="","",_jhy2_month_day!M375)</f>
        <v/>
      </c>
      <c r="CN379" s="562" t="str">
        <f>IF(_jhy2_month_day!N375="","",_jhy2_month_day!N375)</f>
        <v/>
      </c>
      <c r="CO379" s="562" t="str">
        <f>IF(_jhy2_month_day!O375="","",_jhy2_month_day!O375)</f>
        <v/>
      </c>
      <c r="CP379" s="562" t="str">
        <f>IF(_jhy2_month_day!P375="","",_jhy2_month_day!P375)</f>
        <v/>
      </c>
      <c r="CQ379" s="562" t="str">
        <f>IF(_jhy2_month_day!Q375="","",_jhy2_month_day!Q375)</f>
        <v/>
      </c>
      <c r="CR379" s="563" t="str">
        <f>IF(_jhy2_month_day!R375="","",_jhy2_month_day!R375)</f>
        <v/>
      </c>
      <c r="CS379" s="576" t="str">
        <f>IF(_jhy2_month_day!S375="","",_jhy2_month_day!S375)</f>
        <v/>
      </c>
      <c r="CT379" s="562" t="str">
        <f>IF(_jhy2_month_day!T375="","",_jhy2_month_day!T375)</f>
        <v/>
      </c>
      <c r="CU379" s="577" t="e">
        <f t="shared" si="1943"/>
        <v>#VALUE!</v>
      </c>
      <c r="CV379" s="198" t="e">
        <f t="shared" si="1944"/>
        <v>#VALUE!</v>
      </c>
      <c r="CW379" s="192" t="e">
        <f t="shared" si="1945"/>
        <v>#VALUE!</v>
      </c>
      <c r="CX379" s="192" t="e">
        <f t="shared" si="1946"/>
        <v>#VALUE!</v>
      </c>
      <c r="CY379" s="202" t="e">
        <f t="shared" si="1947"/>
        <v>#VALUE!</v>
      </c>
      <c r="CZ379" s="192" t="e">
        <f t="shared" ref="CZ379:DI379" si="2274">$AJ379*EF379</f>
        <v>#VALUE!</v>
      </c>
      <c r="DA379" s="192" t="e">
        <f t="shared" si="2274"/>
        <v>#VALUE!</v>
      </c>
      <c r="DB379" s="192" t="e">
        <f t="shared" si="2274"/>
        <v>#VALUE!</v>
      </c>
      <c r="DC379" s="192" t="e">
        <f t="shared" si="2274"/>
        <v>#VALUE!</v>
      </c>
      <c r="DD379" s="192" t="e">
        <f t="shared" si="2274"/>
        <v>#VALUE!</v>
      </c>
      <c r="DE379" s="192" t="e">
        <f t="shared" si="2274"/>
        <v>#VALUE!</v>
      </c>
      <c r="DF379" s="192" t="e">
        <f t="shared" si="2274"/>
        <v>#VALUE!</v>
      </c>
      <c r="DG379" s="192" t="e">
        <f t="shared" si="2274"/>
        <v>#VALUE!</v>
      </c>
      <c r="DH379" s="192" t="e">
        <f t="shared" si="2274"/>
        <v>#VALUE!</v>
      </c>
      <c r="DI379" s="192" t="e">
        <f t="shared" si="2274"/>
        <v>#VALUE!</v>
      </c>
      <c r="DJ379" s="192" t="e">
        <f t="shared" si="1949"/>
        <v>#VALUE!</v>
      </c>
      <c r="DK379" s="192" t="e">
        <f t="shared" si="1950"/>
        <v>#VALUE!</v>
      </c>
      <c r="DL379" s="192" t="e">
        <f t="shared" si="1951"/>
        <v>#VALUE!</v>
      </c>
      <c r="DM379" s="192" t="e">
        <f t="shared" si="1952"/>
        <v>#VALUE!</v>
      </c>
      <c r="DN379" s="192" t="e">
        <f t="shared" si="1953"/>
        <v>#VALUE!</v>
      </c>
      <c r="DO379" s="192" t="e">
        <f t="shared" si="1954"/>
        <v>#VALUE!</v>
      </c>
      <c r="DP379" s="192" t="e">
        <f t="shared" si="1955"/>
        <v>#VALUE!</v>
      </c>
      <c r="DQ379" s="192" t="e">
        <f t="shared" si="1956"/>
        <v>#VALUE!</v>
      </c>
      <c r="DR379" s="192" t="e">
        <f t="shared" si="1957"/>
        <v>#VALUE!</v>
      </c>
      <c r="DS379" s="192" t="e">
        <f t="shared" si="1958"/>
        <v>#VALUE!</v>
      </c>
      <c r="DT379" s="192" t="e">
        <f t="shared" si="1959"/>
        <v>#VALUE!</v>
      </c>
      <c r="DU379" s="192" t="e">
        <f t="shared" si="1960"/>
        <v>#VALUE!</v>
      </c>
      <c r="DV379" s="198" t="e">
        <f t="shared" si="1961"/>
        <v>#VALUE!</v>
      </c>
      <c r="DW379" s="198" t="e">
        <f t="shared" si="1962"/>
        <v>#DIV/0!</v>
      </c>
      <c r="DX379" s="198" t="e">
        <f t="shared" si="1963"/>
        <v>#DIV/0!</v>
      </c>
      <c r="DY379" s="198" t="e">
        <f t="shared" si="1964"/>
        <v>#VALUE!</v>
      </c>
      <c r="DZ379" s="198" t="e">
        <f t="shared" si="1965"/>
        <v>#VALUE!</v>
      </c>
      <c r="EA379" s="198" t="e">
        <f t="shared" si="1966"/>
        <v>#VALUE!</v>
      </c>
      <c r="EB379" s="198" t="e">
        <f t="shared" si="1967"/>
        <v>#VALUE!</v>
      </c>
      <c r="EC379" s="198" t="e">
        <f t="shared" si="1968"/>
        <v>#DIV/0!</v>
      </c>
      <c r="ED379" s="198" t="e">
        <f t="shared" si="1969"/>
        <v>#VALUE!</v>
      </c>
      <c r="EE379" s="198" t="e">
        <f t="shared" si="1970"/>
        <v>#VALUE!</v>
      </c>
      <c r="EF379" s="198" t="e">
        <f t="shared" ref="EF379:EO379" si="2275">DV379/SUM($DV379:$EE379)</f>
        <v>#VALUE!</v>
      </c>
      <c r="EG379" s="198" t="e">
        <f t="shared" si="2275"/>
        <v>#DIV/0!</v>
      </c>
      <c r="EH379" s="198" t="e">
        <f t="shared" si="2275"/>
        <v>#DIV/0!</v>
      </c>
      <c r="EI379" s="198" t="e">
        <f t="shared" si="2275"/>
        <v>#VALUE!</v>
      </c>
      <c r="EJ379" s="198" t="e">
        <f t="shared" si="2275"/>
        <v>#VALUE!</v>
      </c>
      <c r="EK379" s="198" t="e">
        <f t="shared" si="2275"/>
        <v>#VALUE!</v>
      </c>
      <c r="EL379" s="198" t="e">
        <f t="shared" si="2275"/>
        <v>#VALUE!</v>
      </c>
      <c r="EM379" s="198" t="e">
        <f t="shared" si="2275"/>
        <v>#DIV/0!</v>
      </c>
      <c r="EN379" s="198" t="e">
        <f t="shared" si="2275"/>
        <v>#VALUE!</v>
      </c>
      <c r="EO379" s="198" t="e">
        <f t="shared" si="2275"/>
        <v>#VALUE!</v>
      </c>
      <c r="EP379" s="511">
        <f t="shared" ref="EP379:EW379" si="2276">EP378</f>
        <v>0.08</v>
      </c>
      <c r="EQ379" s="511">
        <f t="shared" si="2276"/>
        <v>0.015</v>
      </c>
      <c r="ER379" s="511">
        <f t="shared" si="2276"/>
        <v>0.015</v>
      </c>
      <c r="ES379" s="511">
        <f t="shared" si="2276"/>
        <v>0.015</v>
      </c>
      <c r="ET379" s="511">
        <f t="shared" si="2276"/>
        <v>0.015</v>
      </c>
      <c r="EU379" s="511">
        <f t="shared" si="2276"/>
        <v>0.09</v>
      </c>
      <c r="EV379" s="511">
        <f t="shared" si="2276"/>
        <v>0.09</v>
      </c>
      <c r="EW379" s="511">
        <f t="shared" si="2276"/>
        <v>0.09</v>
      </c>
      <c r="EX379" s="420" t="str">
        <f>IF(_tag_month_day!AS375="","",_tag_month_day!AS375/100)</f>
        <v/>
      </c>
      <c r="EY379" s="420" t="str">
        <f>IF(_tag_month_day!AT375="","",_tag_month_day!AT375/100)</f>
        <v/>
      </c>
      <c r="EZ379" s="420" t="str">
        <f>IF(_tag_month_day!AU375="","",_tag_month_day!AU375/100)</f>
        <v/>
      </c>
      <c r="FA379" s="420" t="str">
        <f>IF(_tag_month_day!AV375="","",_tag_month_day!AV375/100)</f>
        <v/>
      </c>
      <c r="FB379" s="420" t="str">
        <f>IF(_tag_month_day!AW375="","",_tag_month_day!AW375/100)</f>
        <v/>
      </c>
      <c r="FC379" s="420" t="str">
        <f>IF(_tag_month_day!AX375="","",_tag_month_day!AX375/100)</f>
        <v/>
      </c>
      <c r="FD379" s="510">
        <f t="shared" si="1999"/>
        <v>0.33</v>
      </c>
      <c r="FE379" s="510">
        <f t="shared" si="2000"/>
        <v>0.19</v>
      </c>
      <c r="FF379" s="510">
        <f t="shared" si="2001"/>
        <v>0.003</v>
      </c>
      <c r="FG379" s="510">
        <f t="shared" si="2002"/>
        <v>0</v>
      </c>
      <c r="FH379" s="603">
        <f t="shared" si="2003"/>
        <v>0.0001</v>
      </c>
      <c r="FI379" s="510">
        <f t="shared" ref="FI379:FR379" si="2277">FI378</f>
        <v>0.41</v>
      </c>
      <c r="FJ379" s="510">
        <f t="shared" si="2277"/>
        <v>0.11</v>
      </c>
      <c r="FK379" s="510">
        <f t="shared" si="2277"/>
        <v>0.015</v>
      </c>
      <c r="FL379" s="510">
        <f t="shared" si="2277"/>
        <v>0</v>
      </c>
      <c r="FM379" s="603">
        <f t="shared" si="2277"/>
        <v>0.0001</v>
      </c>
      <c r="FN379" s="510" t="str">
        <f>IF(_tag_month_day!AY375="","",_tag_month_day!AY375/100)</f>
        <v/>
      </c>
      <c r="FO379" s="510" t="str">
        <f>IF(_tag_month_day!AZ375="","",_tag_month_day!AZ375/100)</f>
        <v/>
      </c>
      <c r="FP379" s="510" t="str">
        <f>IF(_tag_month_day!BA375="","",_tag_month_day!BA375/100)</f>
        <v/>
      </c>
      <c r="FQ379" s="510" t="str">
        <f>IF(_tag_month_day!BB375="","",_tag_month_day!BB375/100)</f>
        <v/>
      </c>
      <c r="FR379" s="603" t="str">
        <f>IF(_tag_month_day!BC375="","",_tag_month_day!BC375/100)</f>
        <v/>
      </c>
      <c r="FS379" s="510" t="str">
        <f>IF(_tag_month_day!BD375="","",_tag_month_day!BD375/100)</f>
        <v/>
      </c>
      <c r="FT379" s="510" t="str">
        <f>IF(_tag_month_day!BE375="","",_tag_month_day!BE375/100)</f>
        <v/>
      </c>
      <c r="FU379" s="510" t="str">
        <f>IF(_tag_month_day!BF375="","",_tag_month_day!BF375/100)</f>
        <v/>
      </c>
      <c r="FV379" s="510" t="str">
        <f>IF(_tag_month_day!BG375="","",_tag_month_day!BG375/100)</f>
        <v/>
      </c>
      <c r="FW379" s="603" t="str">
        <f>IF(_tag_month_day!BH375="","",_tag_month_day!BH375/100)</f>
        <v/>
      </c>
      <c r="FX379" s="510" t="str">
        <f>IF(_tag_month_day!BI375="","",_tag_month_day!BI375/100)</f>
        <v/>
      </c>
      <c r="FY379" s="510" t="str">
        <f>IF(_tag_month_day!BJ375="","",_tag_month_day!BJ375/100)</f>
        <v/>
      </c>
      <c r="FZ379" s="605" t="str">
        <f>IF(_tag_month_day!BK375="","",_tag_month_day!BK375/100)</f>
        <v/>
      </c>
      <c r="GA379" s="510" t="str">
        <f>IF(_tag_month_day!BL375="","",_tag_month_day!BL375/100)</f>
        <v/>
      </c>
      <c r="GB379" s="603" t="str">
        <f>IF(_tag_month_day!BM375="","",_tag_month_day!BM375/100)</f>
        <v/>
      </c>
      <c r="GC379" s="420" t="str">
        <f>IF(_tag_month_day!BN375="","",_tag_month_day!BN375/100)</f>
        <v/>
      </c>
      <c r="GD379" s="420" t="str">
        <f>IF(_tag_month_day!BO375="","",_tag_month_day!BO375/100)</f>
        <v/>
      </c>
      <c r="GE379" s="420" t="str">
        <f>IF(_tag_month_day!BP375="","",_tag_month_day!BP375/100)</f>
        <v/>
      </c>
      <c r="GF379" s="420" t="str">
        <f>IF(_tag_month_day!BQ375="","",_tag_month_day!BQ375/100)</f>
        <v/>
      </c>
      <c r="GG379" s="420" t="str">
        <f>IF(_tag_month_day!BR375="","",_tag_month_day!BR375/100)</f>
        <v/>
      </c>
      <c r="GH379" s="420" t="str">
        <f>IF(_tag_month_day!BS375="","",_tag_month_day!BS375/100)</f>
        <v/>
      </c>
      <c r="GI379" s="603" t="str">
        <f>IF(_tag_month_day!BT375="","",_tag_month_day!BT375/100)</f>
        <v/>
      </c>
      <c r="GJ379" s="612" t="str">
        <f>IF(_tag_month_day!BU375="","",_tag_month_day!BU375/100)</f>
        <v/>
      </c>
      <c r="GK379" s="620" t="str">
        <f>IF(_tag_month_day!BV375="",IF(_rlcf_month_day!A$2="","",_rlcf_month_day!A$2/100),_tag_month_day!BV375/100)</f>
        <v/>
      </c>
      <c r="GL379" s="620" t="str">
        <f>IF(_tag_month_day!BW375="",IF(_rlcf_month_day!B$2="","",_rlcf_month_day!B$2/100),_tag_month_day!BW375/100)</f>
        <v/>
      </c>
      <c r="GM379" s="621" t="str">
        <f>IF(_tag_month_day!BX375="",IF(_rlcf_month_day!C$2="","",_rlcf_month_day!C$2/100),_tag_month_day!BX375/100)</f>
        <v/>
      </c>
      <c r="GN379" s="620" t="str">
        <f>IF(_tag_month_day!BV375="",IF(_rlcf_month_day!A$2="","",_rlcf_month_day!A$2/100),_tag_month_day!BV375/100)</f>
        <v/>
      </c>
      <c r="GO379" s="620" t="str">
        <f>IF(_tag_month_day!BW375="",IF(_rlcf_month_day!B$2="","",_rlcf_month_day!B$2/100),_tag_month_day!BW375/100)</f>
        <v/>
      </c>
      <c r="GP379" s="620" t="str">
        <f>IF(_tag_month_day!CD375="",IF(_rlcf_month_day!E$2="","",_rlcf_month_day!E$2/100),_tag_month_day!CD375/100)</f>
        <v/>
      </c>
      <c r="GQ379" s="620" t="str">
        <f>IF(_tag_month_day!CE375="",IF(_rlcf_month_day!F$2="","",_rlcf_month_day!F$2/100),_tag_month_day!CE375/100)</f>
        <v/>
      </c>
      <c r="GR379" s="621" t="str">
        <f>IF(_tag_month_day!CF375="",IF(_rlcf_month_day!G$2="","",_rlcf_month_day!G$2/100),_tag_month_day!CF375/100)</f>
        <v/>
      </c>
      <c r="GS379" s="626">
        <f t="shared" ref="GS379:HH379" si="2278">GS378</f>
        <v>0.953</v>
      </c>
      <c r="GT379" s="626">
        <f t="shared" si="2278"/>
        <v>0.55</v>
      </c>
      <c r="GU379" s="626">
        <f t="shared" si="2278"/>
        <v>0.55</v>
      </c>
      <c r="GV379" s="626">
        <f t="shared" si="2278"/>
        <v>0.55</v>
      </c>
      <c r="GW379" s="626">
        <f t="shared" si="2278"/>
        <v>0.5</v>
      </c>
      <c r="GX379" s="626">
        <f t="shared" si="2278"/>
        <v>0.935</v>
      </c>
      <c r="GY379" s="626">
        <f t="shared" si="2278"/>
        <v>0.15</v>
      </c>
      <c r="GZ379" s="626">
        <f t="shared" si="2278"/>
        <v>1</v>
      </c>
      <c r="HA379" s="632">
        <f t="shared" si="2278"/>
        <v>0.047</v>
      </c>
      <c r="HB379" s="632">
        <f t="shared" si="2278"/>
        <v>0.45</v>
      </c>
      <c r="HC379" s="632">
        <f t="shared" si="2278"/>
        <v>0.45</v>
      </c>
      <c r="HD379" s="632">
        <f t="shared" si="2278"/>
        <v>0.45</v>
      </c>
      <c r="HE379" s="632">
        <f t="shared" si="2278"/>
        <v>0.5</v>
      </c>
      <c r="HF379" s="632">
        <f t="shared" si="2278"/>
        <v>0.065</v>
      </c>
      <c r="HG379" s="632">
        <f t="shared" si="2278"/>
        <v>0.85</v>
      </c>
      <c r="HH379" s="632">
        <f t="shared" si="2278"/>
        <v>0</v>
      </c>
      <c r="HI379" s="68">
        <f t="shared" si="1975"/>
        <v>0</v>
      </c>
      <c r="HJ379" s="68" t="e">
        <f t="shared" si="2006"/>
        <v>#VALUE!</v>
      </c>
      <c r="HK379" s="202">
        <f t="shared" si="2007"/>
        <v>0.85</v>
      </c>
      <c r="HL379" s="464">
        <f t="shared" si="2008"/>
        <v>550000</v>
      </c>
      <c r="HM379" s="464">
        <f t="shared" si="2009"/>
        <v>480000</v>
      </c>
      <c r="HN379" s="192" t="e">
        <f t="shared" si="1976"/>
        <v>#VALUE!</v>
      </c>
      <c r="HO379" s="192" t="e">
        <f>HN379*HK379*$HO$2/HL379*1000000</f>
        <v>#VALUE!</v>
      </c>
      <c r="HP379" s="192" t="e">
        <f>HN379*HK379*$HP$2/HM379*1000000</f>
        <v>#VALUE!</v>
      </c>
    </row>
    <row r="380" customFormat="1" spans="1:224">
      <c r="A380" s="381">
        <v>375</v>
      </c>
      <c r="B380" s="54">
        <f ca="1" t="shared" si="2010"/>
        <v>43632</v>
      </c>
      <c r="C380" s="57">
        <f t="shared" si="2011"/>
        <v>0.0416666666666667</v>
      </c>
      <c r="D380" s="68" t="str">
        <f ca="1" t="shared" si="1977"/>
        <v>白班</v>
      </c>
      <c r="E380" s="68" t="str">
        <f ca="1" t="shared" si="1978"/>
        <v>丙</v>
      </c>
      <c r="F380" s="68">
        <f ca="1">SUMPRODUCT((成本日报!$A$3:$A$95=计划!B380)*(成本日报!$B$3:$B$95=计划!$D380),成本日报!$C$3:$C$95)</f>
        <v>3</v>
      </c>
      <c r="G380" s="382">
        <f ca="1" t="shared" si="2012"/>
        <v>43632.5833333324</v>
      </c>
      <c r="H380" s="382">
        <f ca="1" t="shared" si="1979"/>
        <v>43632.5902777769</v>
      </c>
      <c r="I380" s="382">
        <f ca="1" t="shared" si="1980"/>
        <v>43632.5958333324</v>
      </c>
      <c r="J380" s="382">
        <f ca="1" t="shared" si="1981"/>
        <v>43632.6249999991</v>
      </c>
      <c r="K380" s="382">
        <f ca="1" t="shared" si="1982"/>
        <v>43632.6874999991</v>
      </c>
      <c r="L380" s="382">
        <f ca="1" t="shared" si="1983"/>
        <v>43632.7083333324</v>
      </c>
      <c r="M380" s="398" t="str">
        <f>IF(_tag_month_day!A376="","",_tag_month_day!A376)</f>
        <v/>
      </c>
      <c r="N380" s="398" t="str">
        <f>IF(_tag_month_day!B376="","",_tag_month_day!B376)</f>
        <v/>
      </c>
      <c r="O380" s="399" t="e">
        <f t="shared" si="1984"/>
        <v>#VALUE!</v>
      </c>
      <c r="P380" s="398" t="str">
        <f>IF(_tag_month_day!C376="","",_tag_month_day!C376)</f>
        <v/>
      </c>
      <c r="Q380" s="398" t="str">
        <f>IF(_tag_month_day!D376="","",_tag_month_day!D376)</f>
        <v/>
      </c>
      <c r="R380" s="416">
        <f>IF(_tag_month_day!CB376="",R379,_tag_month_day!CB376/100)</f>
        <v>0.07</v>
      </c>
      <c r="S380" s="417" t="str">
        <f>IF(_tag_month_day!E376="","",_tag_month_day!E376)</f>
        <v/>
      </c>
      <c r="T380" s="417" t="str">
        <f>IF(_tag_month_day!F376="","",_tag_month_day!F376)</f>
        <v/>
      </c>
      <c r="U380" s="418" t="e">
        <f t="shared" si="1938"/>
        <v>#VALUE!</v>
      </c>
      <c r="V380" s="53" t="e">
        <f t="shared" si="1939"/>
        <v>#VALUE!</v>
      </c>
      <c r="W380" s="419" t="str">
        <f>IF(_jhy_month_day!A376="","",_jhy_month_day!A376)</f>
        <v/>
      </c>
      <c r="X380" s="420" t="str">
        <f>IF(_jhy_month_day!B376="","",_jhy_month_day!B376/100)</f>
        <v/>
      </c>
      <c r="Y380" s="420" t="str">
        <f>IF(_jhy_month_day!C376="","",_jhy_month_day!C376/100)</f>
        <v/>
      </c>
      <c r="Z380" s="439">
        <f t="shared" si="2028"/>
        <v>94</v>
      </c>
      <c r="AA380" s="440" t="str">
        <f>IF(_tag_month_day!G376="","",_tag_month_day!G376/100)</f>
        <v/>
      </c>
      <c r="AB380" s="440" t="str">
        <f>IF(_tag_month_day!H376="","",_tag_month_day!H376/100)</f>
        <v/>
      </c>
      <c r="AC380" s="193">
        <f t="shared" si="1985"/>
        <v>1.59963432013121</v>
      </c>
      <c r="AD380" s="441" t="str">
        <f t="shared" si="1986"/>
        <v/>
      </c>
      <c r="AE380" s="442" t="str">
        <f t="shared" si="1987"/>
        <v/>
      </c>
      <c r="AF380" s="443">
        <v>1</v>
      </c>
      <c r="AG380" s="68" t="str">
        <f>IF(_duihao_month_day!A376="","",_duihao_month_day!A376)</f>
        <v/>
      </c>
      <c r="AH380" s="463">
        <f>IF(_gyk_month_day!B376="",AH379,_gyk_month_day!B376)</f>
        <v>820</v>
      </c>
      <c r="AI380" s="464"/>
      <c r="AJ380" s="68" t="str">
        <f>IF(_tag_month_day!I376="","",_tag_month_day!I376)</f>
        <v/>
      </c>
      <c r="AK380" s="465" t="str">
        <f>IF(_tzyy_month_day!A376="","",_tzyy_month_day!A376)</f>
        <v/>
      </c>
      <c r="AL380" s="465" t="str">
        <f>IF(_tzyy_month_day!B376="","",_tzyy_month_day!B376)</f>
        <v/>
      </c>
      <c r="AM380" s="465" t="str">
        <f>IF(_tzyy_month_day!C376="","",_tzyy_month_day!C376)</f>
        <v/>
      </c>
      <c r="AN380" s="466" t="str">
        <f>IF(_tag_month_day!CG376="","",_tag_month_day!CG376)</f>
        <v/>
      </c>
      <c r="AO380" s="466" t="str">
        <f>IF(_tag_month_day!CH376="","",_tag_month_day!CH376)</f>
        <v/>
      </c>
      <c r="AP380" s="486" t="e">
        <f t="shared" si="1988"/>
        <v>#VALUE!</v>
      </c>
      <c r="AQ380" s="487" t="str">
        <f>IF(_tag_month_day!J376="","",_tag_month_day!J376/100)</f>
        <v/>
      </c>
      <c r="AR380" s="488">
        <f t="shared" si="1989"/>
        <v>1.3</v>
      </c>
      <c r="AS380" s="489" t="e">
        <f t="shared" si="1940"/>
        <v>#VALUE!</v>
      </c>
      <c r="AT380" s="489">
        <f t="shared" si="1990"/>
        <v>0</v>
      </c>
      <c r="AU380" s="490" t="str">
        <f>IF(_tag_month_day!K376="","",_tag_month_day!K376)</f>
        <v/>
      </c>
      <c r="AV380" s="491" t="str">
        <f>IF(_tag_month_day!L376="","",_tag_month_day!L376/100)</f>
        <v/>
      </c>
      <c r="AW380" s="420">
        <f t="shared" si="1912"/>
        <v>0</v>
      </c>
      <c r="AX380" s="420">
        <f t="shared" si="1991"/>
        <v>0</v>
      </c>
      <c r="AY380" s="420" t="str">
        <f>IF(_tag_month_day!M376="","",_tag_month_day!M376/100)</f>
        <v/>
      </c>
      <c r="AZ380" s="420" t="str">
        <f>IF(_tag_month_day!N376="","",_tag_month_day!N376/100)</f>
        <v/>
      </c>
      <c r="BA380" s="420" t="str">
        <f>IF(_tag_month_day!O376="","",_tag_month_day!O376/100)</f>
        <v/>
      </c>
      <c r="BB380" s="496" t="str">
        <f>IF(_tag_month_day!P376="","",_tag_month_day!P376/100)</f>
        <v/>
      </c>
      <c r="BC380" s="496">
        <f t="shared" si="1992"/>
        <v>0</v>
      </c>
      <c r="BD380" s="496" t="str">
        <f>IF(_tag_month_day!Q376="","",_tag_month_day!Q376/100)</f>
        <v/>
      </c>
      <c r="BE380" s="510" t="str">
        <f>IF(_tag_month_day!R376="","",_tag_month_day!R376/100)</f>
        <v/>
      </c>
      <c r="BF380" s="413" t="str">
        <f>IF(_tag_month_day!CC376="","",_tag_month_day!CC376/100)</f>
        <v/>
      </c>
      <c r="BG380" s="511" t="e">
        <f t="shared" si="1941"/>
        <v>#VALUE!</v>
      </c>
      <c r="BH380" s="198">
        <f t="shared" si="1942"/>
        <v>0</v>
      </c>
      <c r="BI380" s="512" t="e">
        <f>IF(CX380=0,BI379,(DK380*查询!$R$5+DL380*查询!$Q$5+DM380*查询!$N$5+DN380*查询!$O$5+DO380*查询!$P$5)*AF380/CX380)</f>
        <v>#VALUE!</v>
      </c>
      <c r="BJ380" s="512" t="e">
        <f>IF(CX380=0,BJ379,(DP380*查询!$S$5+DQ380*查询!$T$5+DR380*查询!$U$5)*AF380/CX380)</f>
        <v>#VALUE!</v>
      </c>
      <c r="BK380" s="512">
        <f t="shared" si="1993"/>
        <v>1</v>
      </c>
      <c r="BL380" s="513" t="str">
        <f>IF(_cfyc_month_day!A376="","",_cfyc_month_day!A376)</f>
        <v/>
      </c>
      <c r="BM380" s="513" t="str">
        <f>IF(_cfyc_month_day!B376="","",_cfyc_month_day!B376)</f>
        <v/>
      </c>
      <c r="BN380" s="513" t="str">
        <f>IF(_cfyc_month_day!C376="","",_cfyc_month_day!C376)</f>
        <v/>
      </c>
      <c r="BO380" s="522" t="str">
        <f>IF(_cfyc_month_day!D376="","",_cfyc_month_day!D376)</f>
        <v/>
      </c>
      <c r="BP380" s="522" t="str">
        <f>IF(_cfyc_month_day!E376="","",_cfyc_month_day!E376)</f>
        <v/>
      </c>
      <c r="BQ380" s="522" t="str">
        <f>IF(_cfyc_month_day!F376="","",_cfyc_month_day!F376)</f>
        <v/>
      </c>
      <c r="BR380" s="513" t="str">
        <f>IF(_tag_month_day!T376="","",_tag_month_day!T376)</f>
        <v/>
      </c>
      <c r="BS380" s="513" t="str">
        <f>IF(_tag_month_day!U376="","",_tag_month_day!U376)</f>
        <v/>
      </c>
      <c r="BT380" s="523" t="str">
        <f t="shared" si="1994"/>
        <v/>
      </c>
      <c r="BU380" s="223" t="str">
        <f>IF(_tag_month_day!V376="","",_tag_month_day!V376)</f>
        <v/>
      </c>
      <c r="BV380" s="206" t="str">
        <f>IF(_tag_month_day!W376="","",_tag_month_day!W376)</f>
        <v/>
      </c>
      <c r="BW380" s="540" t="str">
        <f>IF(_tag_month_day!X376="","",_tag_month_day!X376)</f>
        <v/>
      </c>
      <c r="BX380" s="540" t="str">
        <f>IF(_tag_month_day!Y376="","",_tag_month_day!Y376)</f>
        <v/>
      </c>
      <c r="BY380" s="541">
        <f ca="1" t="shared" si="1995"/>
        <v>43632.7083333324</v>
      </c>
      <c r="BZ380" s="542"/>
      <c r="CA380" s="543" t="str">
        <f>IF(_jhy2_month_day!A376="","",_jhy2_month_day!A376)</f>
        <v/>
      </c>
      <c r="CB380" s="464" t="str">
        <f>IF(_jhy2_month_day!B376="","",_jhy2_month_day!B376)</f>
        <v/>
      </c>
      <c r="CC380" s="464" t="str">
        <f>IF(_jhy2_month_day!C376="","",_jhy2_month_day!C376)</f>
        <v/>
      </c>
      <c r="CD380" s="464" t="str">
        <f>IF(_jhy2_month_day!D376="","",_jhy2_month_day!D376)</f>
        <v/>
      </c>
      <c r="CE380" s="464" t="str">
        <f>IF(_jhy2_month_day!E376="","",_jhy2_month_day!E376)</f>
        <v/>
      </c>
      <c r="CF380" s="464" t="str">
        <f>IF(_jhy2_month_day!F376="","",_jhy2_month_day!F376)</f>
        <v/>
      </c>
      <c r="CG380" s="464" t="str">
        <f>IF(_jhy2_month_day!G376="","",_jhy2_month_day!G376)</f>
        <v/>
      </c>
      <c r="CH380" s="464" t="str">
        <f>IF(_jhy2_month_day!H376="","",_jhy2_month_day!H376)</f>
        <v/>
      </c>
      <c r="CI380" s="464" t="str">
        <f>IF(_jhy2_month_day!I376="","",_jhy2_month_day!I376)</f>
        <v/>
      </c>
      <c r="CJ380" s="464" t="str">
        <f>IF(_jhy2_month_day!J376="","",_jhy2_month_day!J376)</f>
        <v/>
      </c>
      <c r="CK380" s="464" t="str">
        <f>IF(_jhy2_month_day!K376="","",_jhy2_month_day!K376)</f>
        <v/>
      </c>
      <c r="CL380" s="562" t="str">
        <f>IF(_jhy2_month_day!L376="","",_jhy2_month_day!L376)</f>
        <v/>
      </c>
      <c r="CM380" s="562" t="str">
        <f>IF(_jhy2_month_day!M376="","",_jhy2_month_day!M376)</f>
        <v/>
      </c>
      <c r="CN380" s="562" t="str">
        <f>IF(_jhy2_month_day!N376="","",_jhy2_month_day!N376)</f>
        <v/>
      </c>
      <c r="CO380" s="562" t="str">
        <f>IF(_jhy2_month_day!O376="","",_jhy2_month_day!O376)</f>
        <v/>
      </c>
      <c r="CP380" s="562" t="str">
        <f>IF(_jhy2_month_day!P376="","",_jhy2_month_day!P376)</f>
        <v/>
      </c>
      <c r="CQ380" s="562" t="str">
        <f>IF(_jhy2_month_day!Q376="","",_jhy2_month_day!Q376)</f>
        <v/>
      </c>
      <c r="CR380" s="563" t="str">
        <f>IF(_jhy2_month_day!R376="","",_jhy2_month_day!R376)</f>
        <v/>
      </c>
      <c r="CS380" s="576" t="str">
        <f>IF(_jhy2_month_day!S376="","",_jhy2_month_day!S376)</f>
        <v/>
      </c>
      <c r="CT380" s="562" t="str">
        <f>IF(_jhy2_month_day!T376="","",_jhy2_month_day!T376)</f>
        <v/>
      </c>
      <c r="CU380" s="577" t="e">
        <f t="shared" si="1943"/>
        <v>#VALUE!</v>
      </c>
      <c r="CV380" s="198" t="e">
        <f t="shared" si="1944"/>
        <v>#VALUE!</v>
      </c>
      <c r="CW380" s="192" t="e">
        <f t="shared" si="1945"/>
        <v>#VALUE!</v>
      </c>
      <c r="CX380" s="192" t="e">
        <f t="shared" si="1946"/>
        <v>#VALUE!</v>
      </c>
      <c r="CY380" s="202" t="e">
        <f t="shared" si="1947"/>
        <v>#VALUE!</v>
      </c>
      <c r="CZ380" s="192" t="e">
        <f t="shared" ref="CZ380:DI380" si="2279">$AJ380*EF380</f>
        <v>#VALUE!</v>
      </c>
      <c r="DA380" s="192" t="e">
        <f t="shared" si="2279"/>
        <v>#VALUE!</v>
      </c>
      <c r="DB380" s="192" t="e">
        <f t="shared" si="2279"/>
        <v>#VALUE!</v>
      </c>
      <c r="DC380" s="192" t="e">
        <f t="shared" si="2279"/>
        <v>#VALUE!</v>
      </c>
      <c r="DD380" s="192" t="e">
        <f t="shared" si="2279"/>
        <v>#VALUE!</v>
      </c>
      <c r="DE380" s="192" t="e">
        <f t="shared" si="2279"/>
        <v>#VALUE!</v>
      </c>
      <c r="DF380" s="192" t="e">
        <f t="shared" si="2279"/>
        <v>#VALUE!</v>
      </c>
      <c r="DG380" s="192" t="e">
        <f t="shared" si="2279"/>
        <v>#VALUE!</v>
      </c>
      <c r="DH380" s="192" t="e">
        <f t="shared" si="2279"/>
        <v>#VALUE!</v>
      </c>
      <c r="DI380" s="192" t="e">
        <f t="shared" si="2279"/>
        <v>#VALUE!</v>
      </c>
      <c r="DJ380" s="192" t="e">
        <f t="shared" si="1949"/>
        <v>#VALUE!</v>
      </c>
      <c r="DK380" s="192" t="e">
        <f t="shared" si="1950"/>
        <v>#VALUE!</v>
      </c>
      <c r="DL380" s="192" t="e">
        <f t="shared" si="1951"/>
        <v>#VALUE!</v>
      </c>
      <c r="DM380" s="192" t="e">
        <f t="shared" si="1952"/>
        <v>#VALUE!</v>
      </c>
      <c r="DN380" s="192" t="e">
        <f t="shared" si="1953"/>
        <v>#VALUE!</v>
      </c>
      <c r="DO380" s="192" t="e">
        <f t="shared" si="1954"/>
        <v>#VALUE!</v>
      </c>
      <c r="DP380" s="192" t="e">
        <f t="shared" si="1955"/>
        <v>#VALUE!</v>
      </c>
      <c r="DQ380" s="192" t="e">
        <f t="shared" si="1956"/>
        <v>#VALUE!</v>
      </c>
      <c r="DR380" s="192" t="e">
        <f t="shared" si="1957"/>
        <v>#VALUE!</v>
      </c>
      <c r="DS380" s="192" t="e">
        <f t="shared" si="1958"/>
        <v>#VALUE!</v>
      </c>
      <c r="DT380" s="192" t="e">
        <f t="shared" si="1959"/>
        <v>#VALUE!</v>
      </c>
      <c r="DU380" s="192" t="e">
        <f t="shared" si="1960"/>
        <v>#VALUE!</v>
      </c>
      <c r="DV380" s="198" t="e">
        <f t="shared" si="1961"/>
        <v>#VALUE!</v>
      </c>
      <c r="DW380" s="198" t="e">
        <f t="shared" si="1962"/>
        <v>#DIV/0!</v>
      </c>
      <c r="DX380" s="198" t="e">
        <f t="shared" si="1963"/>
        <v>#DIV/0!</v>
      </c>
      <c r="DY380" s="198" t="e">
        <f t="shared" si="1964"/>
        <v>#VALUE!</v>
      </c>
      <c r="DZ380" s="198" t="e">
        <f t="shared" si="1965"/>
        <v>#VALUE!</v>
      </c>
      <c r="EA380" s="198" t="e">
        <f t="shared" si="1966"/>
        <v>#VALUE!</v>
      </c>
      <c r="EB380" s="198" t="e">
        <f t="shared" si="1967"/>
        <v>#VALUE!</v>
      </c>
      <c r="EC380" s="198" t="e">
        <f t="shared" si="1968"/>
        <v>#DIV/0!</v>
      </c>
      <c r="ED380" s="198" t="e">
        <f t="shared" si="1969"/>
        <v>#VALUE!</v>
      </c>
      <c r="EE380" s="198" t="e">
        <f t="shared" si="1970"/>
        <v>#VALUE!</v>
      </c>
      <c r="EF380" s="198" t="e">
        <f t="shared" ref="EF380:EO380" si="2280">DV380/SUM($DV380:$EE380)</f>
        <v>#VALUE!</v>
      </c>
      <c r="EG380" s="198" t="e">
        <f t="shared" si="2280"/>
        <v>#DIV/0!</v>
      </c>
      <c r="EH380" s="198" t="e">
        <f t="shared" si="2280"/>
        <v>#DIV/0!</v>
      </c>
      <c r="EI380" s="198" t="e">
        <f t="shared" si="2280"/>
        <v>#VALUE!</v>
      </c>
      <c r="EJ380" s="198" t="e">
        <f t="shared" si="2280"/>
        <v>#VALUE!</v>
      </c>
      <c r="EK380" s="198" t="e">
        <f t="shared" si="2280"/>
        <v>#VALUE!</v>
      </c>
      <c r="EL380" s="198" t="e">
        <f t="shared" si="2280"/>
        <v>#VALUE!</v>
      </c>
      <c r="EM380" s="198" t="e">
        <f t="shared" si="2280"/>
        <v>#DIV/0!</v>
      </c>
      <c r="EN380" s="198" t="e">
        <f t="shared" si="2280"/>
        <v>#VALUE!</v>
      </c>
      <c r="EO380" s="198" t="e">
        <f t="shared" si="2280"/>
        <v>#VALUE!</v>
      </c>
      <c r="EP380" s="511">
        <f t="shared" ref="EP380:EW380" si="2281">EP379</f>
        <v>0.08</v>
      </c>
      <c r="EQ380" s="511">
        <f t="shared" si="2281"/>
        <v>0.015</v>
      </c>
      <c r="ER380" s="511">
        <f t="shared" si="2281"/>
        <v>0.015</v>
      </c>
      <c r="ES380" s="511">
        <f t="shared" si="2281"/>
        <v>0.015</v>
      </c>
      <c r="ET380" s="511">
        <f t="shared" si="2281"/>
        <v>0.015</v>
      </c>
      <c r="EU380" s="511">
        <f t="shared" si="2281"/>
        <v>0.09</v>
      </c>
      <c r="EV380" s="511">
        <f t="shared" si="2281"/>
        <v>0.09</v>
      </c>
      <c r="EW380" s="511">
        <f t="shared" si="2281"/>
        <v>0.09</v>
      </c>
      <c r="EX380" s="420" t="str">
        <f>IF(_tag_month_day!AS376="","",_tag_month_day!AS376/100)</f>
        <v/>
      </c>
      <c r="EY380" s="420" t="str">
        <f>IF(_tag_month_day!AT376="","",_tag_month_day!AT376/100)</f>
        <v/>
      </c>
      <c r="EZ380" s="420" t="str">
        <f>IF(_tag_month_day!AU376="","",_tag_month_day!AU376/100)</f>
        <v/>
      </c>
      <c r="FA380" s="420" t="str">
        <f>IF(_tag_month_day!AV376="","",_tag_month_day!AV376/100)</f>
        <v/>
      </c>
      <c r="FB380" s="420" t="str">
        <f>IF(_tag_month_day!AW376="","",_tag_month_day!AW376/100)</f>
        <v/>
      </c>
      <c r="FC380" s="420" t="str">
        <f>IF(_tag_month_day!AX376="","",_tag_month_day!AX376/100)</f>
        <v/>
      </c>
      <c r="FD380" s="510">
        <f t="shared" si="1999"/>
        <v>0.33</v>
      </c>
      <c r="FE380" s="510">
        <f t="shared" si="2000"/>
        <v>0.19</v>
      </c>
      <c r="FF380" s="510">
        <f t="shared" si="2001"/>
        <v>0.003</v>
      </c>
      <c r="FG380" s="510">
        <f t="shared" si="2002"/>
        <v>0</v>
      </c>
      <c r="FH380" s="603">
        <f t="shared" si="2003"/>
        <v>0.0001</v>
      </c>
      <c r="FI380" s="510">
        <f t="shared" ref="FI380:FR380" si="2282">FI379</f>
        <v>0.41</v>
      </c>
      <c r="FJ380" s="510">
        <f t="shared" si="2282"/>
        <v>0.11</v>
      </c>
      <c r="FK380" s="510">
        <f t="shared" si="2282"/>
        <v>0.015</v>
      </c>
      <c r="FL380" s="510">
        <f t="shared" si="2282"/>
        <v>0</v>
      </c>
      <c r="FM380" s="603">
        <f t="shared" si="2282"/>
        <v>0.0001</v>
      </c>
      <c r="FN380" s="510" t="str">
        <f>IF(_tag_month_day!AY376="","",_tag_month_day!AY376/100)</f>
        <v/>
      </c>
      <c r="FO380" s="510" t="str">
        <f>IF(_tag_month_day!AZ376="","",_tag_month_day!AZ376/100)</f>
        <v/>
      </c>
      <c r="FP380" s="510" t="str">
        <f>IF(_tag_month_day!BA376="","",_tag_month_day!BA376/100)</f>
        <v/>
      </c>
      <c r="FQ380" s="510" t="str">
        <f>IF(_tag_month_day!BB376="","",_tag_month_day!BB376/100)</f>
        <v/>
      </c>
      <c r="FR380" s="603" t="str">
        <f>IF(_tag_month_day!BC376="","",_tag_month_day!BC376/100)</f>
        <v/>
      </c>
      <c r="FS380" s="510" t="str">
        <f>IF(_tag_month_day!BD376="","",_tag_month_day!BD376/100)</f>
        <v/>
      </c>
      <c r="FT380" s="510" t="str">
        <f>IF(_tag_month_day!BE376="","",_tag_month_day!BE376/100)</f>
        <v/>
      </c>
      <c r="FU380" s="510" t="str">
        <f>IF(_tag_month_day!BF376="","",_tag_month_day!BF376/100)</f>
        <v/>
      </c>
      <c r="FV380" s="510" t="str">
        <f>IF(_tag_month_day!BG376="","",_tag_month_day!BG376/100)</f>
        <v/>
      </c>
      <c r="FW380" s="603" t="str">
        <f>IF(_tag_month_day!BH376="","",_tag_month_day!BH376/100)</f>
        <v/>
      </c>
      <c r="FX380" s="510" t="str">
        <f>IF(_tag_month_day!BI376="","",_tag_month_day!BI376/100)</f>
        <v/>
      </c>
      <c r="FY380" s="510" t="str">
        <f>IF(_tag_month_day!BJ376="","",_tag_month_day!BJ376/100)</f>
        <v/>
      </c>
      <c r="FZ380" s="605" t="str">
        <f>IF(_tag_month_day!BK376="","",_tag_month_day!BK376/100)</f>
        <v/>
      </c>
      <c r="GA380" s="510" t="str">
        <f>IF(_tag_month_day!BL376="","",_tag_month_day!BL376/100)</f>
        <v/>
      </c>
      <c r="GB380" s="603" t="str">
        <f>IF(_tag_month_day!BM376="","",_tag_month_day!BM376/100)</f>
        <v/>
      </c>
      <c r="GC380" s="420" t="str">
        <f>IF(_tag_month_day!BN376="","",_tag_month_day!BN376/100)</f>
        <v/>
      </c>
      <c r="GD380" s="420" t="str">
        <f>IF(_tag_month_day!BO376="","",_tag_month_day!BO376/100)</f>
        <v/>
      </c>
      <c r="GE380" s="420" t="str">
        <f>IF(_tag_month_day!BP376="","",_tag_month_day!BP376/100)</f>
        <v/>
      </c>
      <c r="GF380" s="420" t="str">
        <f>IF(_tag_month_day!BQ376="","",_tag_month_day!BQ376/100)</f>
        <v/>
      </c>
      <c r="GG380" s="420" t="str">
        <f>IF(_tag_month_day!BR376="","",_tag_month_day!BR376/100)</f>
        <v/>
      </c>
      <c r="GH380" s="420" t="str">
        <f>IF(_tag_month_day!BS376="","",_tag_month_day!BS376/100)</f>
        <v/>
      </c>
      <c r="GI380" s="603" t="str">
        <f>IF(_tag_month_day!BT376="","",_tag_month_day!BT376/100)</f>
        <v/>
      </c>
      <c r="GJ380" s="612" t="str">
        <f>IF(_tag_month_day!BU376="","",_tag_month_day!BU376/100)</f>
        <v/>
      </c>
      <c r="GK380" s="620" t="str">
        <f>IF(_tag_month_day!BV376="",IF(_rlcf_month_day!A$2="","",_rlcf_month_day!A$2/100),_tag_month_day!BV376/100)</f>
        <v/>
      </c>
      <c r="GL380" s="620" t="str">
        <f>IF(_tag_month_day!BW376="",IF(_rlcf_month_day!B$2="","",_rlcf_month_day!B$2/100),_tag_month_day!BW376/100)</f>
        <v/>
      </c>
      <c r="GM380" s="621" t="str">
        <f>IF(_tag_month_day!BX376="",IF(_rlcf_month_day!C$2="","",_rlcf_month_day!C$2/100),_tag_month_day!BX376/100)</f>
        <v/>
      </c>
      <c r="GN380" s="620" t="str">
        <f>IF(_tag_month_day!BV376="",IF(_rlcf_month_day!A$2="","",_rlcf_month_day!A$2/100),_tag_month_day!BV376/100)</f>
        <v/>
      </c>
      <c r="GO380" s="620" t="str">
        <f>IF(_tag_month_day!BW376="",IF(_rlcf_month_day!B$2="","",_rlcf_month_day!B$2/100),_tag_month_day!BW376/100)</f>
        <v/>
      </c>
      <c r="GP380" s="620" t="str">
        <f>IF(_tag_month_day!CD376="",IF(_rlcf_month_day!E$2="","",_rlcf_month_day!E$2/100),_tag_month_day!CD376/100)</f>
        <v/>
      </c>
      <c r="GQ380" s="620" t="str">
        <f>IF(_tag_month_day!CE376="",IF(_rlcf_month_day!F$2="","",_rlcf_month_day!F$2/100),_tag_month_day!CE376/100)</f>
        <v/>
      </c>
      <c r="GR380" s="621" t="str">
        <f>IF(_tag_month_day!CF376="",IF(_rlcf_month_day!G$2="","",_rlcf_month_day!G$2/100),_tag_month_day!CF376/100)</f>
        <v/>
      </c>
      <c r="GS380" s="626">
        <f t="shared" ref="GS380:HH380" si="2283">GS379</f>
        <v>0.953</v>
      </c>
      <c r="GT380" s="626">
        <f t="shared" si="2283"/>
        <v>0.55</v>
      </c>
      <c r="GU380" s="626">
        <f t="shared" si="2283"/>
        <v>0.55</v>
      </c>
      <c r="GV380" s="626">
        <f t="shared" si="2283"/>
        <v>0.55</v>
      </c>
      <c r="GW380" s="626">
        <f t="shared" si="2283"/>
        <v>0.5</v>
      </c>
      <c r="GX380" s="626">
        <f t="shared" si="2283"/>
        <v>0.935</v>
      </c>
      <c r="GY380" s="626">
        <f t="shared" si="2283"/>
        <v>0.15</v>
      </c>
      <c r="GZ380" s="626">
        <f t="shared" si="2283"/>
        <v>1</v>
      </c>
      <c r="HA380" s="632">
        <f t="shared" si="2283"/>
        <v>0.047</v>
      </c>
      <c r="HB380" s="632">
        <f t="shared" si="2283"/>
        <v>0.45</v>
      </c>
      <c r="HC380" s="632">
        <f t="shared" si="2283"/>
        <v>0.45</v>
      </c>
      <c r="HD380" s="632">
        <f t="shared" si="2283"/>
        <v>0.45</v>
      </c>
      <c r="HE380" s="632">
        <f t="shared" si="2283"/>
        <v>0.5</v>
      </c>
      <c r="HF380" s="632">
        <f t="shared" si="2283"/>
        <v>0.065</v>
      </c>
      <c r="HG380" s="632">
        <f t="shared" si="2283"/>
        <v>0.85</v>
      </c>
      <c r="HH380" s="632">
        <f t="shared" si="2283"/>
        <v>0</v>
      </c>
      <c r="HI380" s="68">
        <f t="shared" si="1975"/>
        <v>0</v>
      </c>
      <c r="HJ380" s="68" t="e">
        <f t="shared" si="2006"/>
        <v>#VALUE!</v>
      </c>
      <c r="HK380" s="202">
        <f t="shared" si="2007"/>
        <v>0.85</v>
      </c>
      <c r="HL380" s="464">
        <f t="shared" si="2008"/>
        <v>550000</v>
      </c>
      <c r="HM380" s="464">
        <f t="shared" si="2009"/>
        <v>480000</v>
      </c>
      <c r="HN380" s="192" t="e">
        <f t="shared" si="1976"/>
        <v>#VALUE!</v>
      </c>
      <c r="HO380" s="192" t="e">
        <f>HN380*HK380*$HO$2/HL380*1000000</f>
        <v>#VALUE!</v>
      </c>
      <c r="HP380" s="192" t="e">
        <f>HN380*HK380*$HP$2/HM380*1000000</f>
        <v>#VALUE!</v>
      </c>
    </row>
    <row r="381" customFormat="1" spans="1:224">
      <c r="A381" s="381">
        <v>376</v>
      </c>
      <c r="B381" s="54">
        <f ca="1" t="shared" si="2010"/>
        <v>43632</v>
      </c>
      <c r="C381" s="57">
        <f t="shared" si="2011"/>
        <v>0.0416666666666667</v>
      </c>
      <c r="D381" s="68" t="str">
        <f ca="1" t="shared" si="1977"/>
        <v>白班</v>
      </c>
      <c r="E381" s="68" t="str">
        <f ca="1" t="shared" si="1978"/>
        <v>丙</v>
      </c>
      <c r="F381" s="68">
        <f ca="1">SUMPRODUCT((成本日报!$A$3:$A$95=计划!B381)*(成本日报!$B$3:$B$95=计划!$D381),成本日报!$C$3:$C$95)</f>
        <v>3</v>
      </c>
      <c r="G381" s="382">
        <f ca="1" t="shared" si="2012"/>
        <v>43632.6249999991</v>
      </c>
      <c r="H381" s="382">
        <f ca="1" t="shared" si="1979"/>
        <v>43632.6319444435</v>
      </c>
      <c r="I381" s="382">
        <f ca="1" t="shared" si="1980"/>
        <v>43632.6374999991</v>
      </c>
      <c r="J381" s="382">
        <f ca="1" t="shared" si="1981"/>
        <v>43632.6666666658</v>
      </c>
      <c r="K381" s="382">
        <f ca="1" t="shared" si="1982"/>
        <v>43632.7291666658</v>
      </c>
      <c r="L381" s="382">
        <f ca="1" t="shared" si="1983"/>
        <v>43632.7499999991</v>
      </c>
      <c r="M381" s="398" t="str">
        <f>IF(_tag_month_day!A377="","",_tag_month_day!A377)</f>
        <v/>
      </c>
      <c r="N381" s="398" t="str">
        <f>IF(_tag_month_day!B377="","",_tag_month_day!B377)</f>
        <v/>
      </c>
      <c r="O381" s="399" t="e">
        <f t="shared" si="1984"/>
        <v>#VALUE!</v>
      </c>
      <c r="P381" s="398" t="str">
        <f>IF(_tag_month_day!C377="","",_tag_month_day!C377)</f>
        <v/>
      </c>
      <c r="Q381" s="398" t="str">
        <f>IF(_tag_month_day!D377="","",_tag_month_day!D377)</f>
        <v/>
      </c>
      <c r="R381" s="416">
        <f>IF(_tag_month_day!CB377="",R380,_tag_month_day!CB377/100)</f>
        <v>0.07</v>
      </c>
      <c r="S381" s="417" t="str">
        <f>IF(_tag_month_day!E377="","",_tag_month_day!E377)</f>
        <v/>
      </c>
      <c r="T381" s="417" t="str">
        <f>IF(_tag_month_day!F377="","",_tag_month_day!F377)</f>
        <v/>
      </c>
      <c r="U381" s="418" t="e">
        <f t="shared" si="1938"/>
        <v>#VALUE!</v>
      </c>
      <c r="V381" s="53" t="e">
        <f t="shared" si="1939"/>
        <v>#VALUE!</v>
      </c>
      <c r="W381" s="419" t="str">
        <f>IF(_jhy_month_day!A377="","",_jhy_month_day!A377)</f>
        <v/>
      </c>
      <c r="X381" s="420" t="str">
        <f>IF(_jhy_month_day!B377="","",_jhy_month_day!B377/100)</f>
        <v/>
      </c>
      <c r="Y381" s="420" t="str">
        <f>IF(_jhy_month_day!C377="","",_jhy_month_day!C377/100)</f>
        <v/>
      </c>
      <c r="Z381" s="439">
        <f t="shared" si="2028"/>
        <v>94</v>
      </c>
      <c r="AA381" s="440" t="str">
        <f>IF(_tag_month_day!G377="","",_tag_month_day!G377/100)</f>
        <v/>
      </c>
      <c r="AB381" s="440" t="str">
        <f>IF(_tag_month_day!H377="","",_tag_month_day!H377/100)</f>
        <v/>
      </c>
      <c r="AC381" s="193">
        <f t="shared" si="1985"/>
        <v>1.59963432013121</v>
      </c>
      <c r="AD381" s="441" t="str">
        <f t="shared" si="1986"/>
        <v/>
      </c>
      <c r="AE381" s="442" t="str">
        <f t="shared" si="1987"/>
        <v/>
      </c>
      <c r="AF381" s="443">
        <v>1</v>
      </c>
      <c r="AG381" s="68" t="str">
        <f>IF(_duihao_month_day!A377="","",_duihao_month_day!A377)</f>
        <v/>
      </c>
      <c r="AH381" s="463">
        <f>IF(_gyk_month_day!B377="",AH380,_gyk_month_day!B377)</f>
        <v>820</v>
      </c>
      <c r="AI381" s="464"/>
      <c r="AJ381" s="68" t="str">
        <f>IF(_tag_month_day!I377="","",_tag_month_day!I377)</f>
        <v/>
      </c>
      <c r="AK381" s="465" t="str">
        <f>IF(_tzyy_month_day!A377="","",_tzyy_month_day!A377)</f>
        <v/>
      </c>
      <c r="AL381" s="465" t="str">
        <f>IF(_tzyy_month_day!B377="","",_tzyy_month_day!B377)</f>
        <v/>
      </c>
      <c r="AM381" s="465" t="str">
        <f>IF(_tzyy_month_day!C377="","",_tzyy_month_day!C377)</f>
        <v/>
      </c>
      <c r="AN381" s="466" t="str">
        <f>IF(_tag_month_day!CG377="","",_tag_month_day!CG377)</f>
        <v/>
      </c>
      <c r="AO381" s="466" t="str">
        <f>IF(_tag_month_day!CH377="","",_tag_month_day!CH377)</f>
        <v/>
      </c>
      <c r="AP381" s="486" t="e">
        <f t="shared" si="1988"/>
        <v>#VALUE!</v>
      </c>
      <c r="AQ381" s="487" t="str">
        <f>IF(_tag_month_day!J377="","",_tag_month_day!J377/100)</f>
        <v/>
      </c>
      <c r="AR381" s="488">
        <f t="shared" si="1989"/>
        <v>1.3</v>
      </c>
      <c r="AS381" s="489" t="e">
        <f t="shared" si="1940"/>
        <v>#VALUE!</v>
      </c>
      <c r="AT381" s="489">
        <f t="shared" si="1990"/>
        <v>0</v>
      </c>
      <c r="AU381" s="490" t="str">
        <f>IF(_tag_month_day!K377="","",_tag_month_day!K377)</f>
        <v/>
      </c>
      <c r="AV381" s="491" t="str">
        <f>IF(_tag_month_day!L377="","",_tag_month_day!L377/100)</f>
        <v/>
      </c>
      <c r="AW381" s="420">
        <f t="shared" si="1912"/>
        <v>0</v>
      </c>
      <c r="AX381" s="420">
        <f t="shared" si="1991"/>
        <v>0</v>
      </c>
      <c r="AY381" s="420" t="str">
        <f>IF(_tag_month_day!M377="","",_tag_month_day!M377/100)</f>
        <v/>
      </c>
      <c r="AZ381" s="420" t="str">
        <f>IF(_tag_month_day!N377="","",_tag_month_day!N377/100)</f>
        <v/>
      </c>
      <c r="BA381" s="420" t="str">
        <f>IF(_tag_month_day!O377="","",_tag_month_day!O377/100)</f>
        <v/>
      </c>
      <c r="BB381" s="496" t="str">
        <f>IF(_tag_month_day!P377="","",_tag_month_day!P377/100)</f>
        <v/>
      </c>
      <c r="BC381" s="496">
        <f t="shared" si="1992"/>
        <v>0</v>
      </c>
      <c r="BD381" s="496" t="str">
        <f>IF(_tag_month_day!Q377="","",_tag_month_day!Q377/100)</f>
        <v/>
      </c>
      <c r="BE381" s="510" t="str">
        <f>IF(_tag_month_day!R377="","",_tag_month_day!R377/100)</f>
        <v/>
      </c>
      <c r="BF381" s="413" t="str">
        <f>IF(_tag_month_day!CC377="","",_tag_month_day!CC377/100)</f>
        <v/>
      </c>
      <c r="BG381" s="511" t="e">
        <f t="shared" si="1941"/>
        <v>#VALUE!</v>
      </c>
      <c r="BH381" s="198">
        <f t="shared" si="1942"/>
        <v>0</v>
      </c>
      <c r="BI381" s="512" t="e">
        <f>IF(CX381=0,BI380,(DK381*查询!$R$5+DL381*查询!$Q$5+DM381*查询!$N$5+DN381*查询!$O$5+DO381*查询!$P$5)*AF381/CX381)</f>
        <v>#VALUE!</v>
      </c>
      <c r="BJ381" s="512" t="e">
        <f>IF(CX381=0,BJ380,(DP381*查询!$S$5+DQ381*查询!$T$5+DR381*查询!$U$5)*AF381/CX381)</f>
        <v>#VALUE!</v>
      </c>
      <c r="BK381" s="512">
        <f t="shared" si="1993"/>
        <v>1</v>
      </c>
      <c r="BL381" s="513" t="str">
        <f>IF(_cfyc_month_day!A377="","",_cfyc_month_day!A377)</f>
        <v/>
      </c>
      <c r="BM381" s="513" t="str">
        <f>IF(_cfyc_month_day!B377="","",_cfyc_month_day!B377)</f>
        <v/>
      </c>
      <c r="BN381" s="513" t="str">
        <f>IF(_cfyc_month_day!C377="","",_cfyc_month_day!C377)</f>
        <v/>
      </c>
      <c r="BO381" s="522" t="str">
        <f>IF(_cfyc_month_day!D377="","",_cfyc_month_day!D377)</f>
        <v/>
      </c>
      <c r="BP381" s="522" t="str">
        <f>IF(_cfyc_month_day!E377="","",_cfyc_month_day!E377)</f>
        <v/>
      </c>
      <c r="BQ381" s="522" t="str">
        <f>IF(_cfyc_month_day!F377="","",_cfyc_month_day!F377)</f>
        <v/>
      </c>
      <c r="BR381" s="513" t="str">
        <f>IF(_tag_month_day!T377="","",_tag_month_day!T377)</f>
        <v/>
      </c>
      <c r="BS381" s="513" t="str">
        <f>IF(_tag_month_day!U377="","",_tag_month_day!U377)</f>
        <v/>
      </c>
      <c r="BT381" s="523" t="str">
        <f t="shared" si="1994"/>
        <v/>
      </c>
      <c r="BU381" s="223" t="str">
        <f>IF(_tag_month_day!V377="","",_tag_month_day!V377)</f>
        <v/>
      </c>
      <c r="BV381" s="206" t="str">
        <f>IF(_tag_month_day!W377="","",_tag_month_day!W377)</f>
        <v/>
      </c>
      <c r="BW381" s="540" t="str">
        <f>IF(_tag_month_day!X377="","",_tag_month_day!X377)</f>
        <v/>
      </c>
      <c r="BX381" s="540" t="str">
        <f>IF(_tag_month_day!Y377="","",_tag_month_day!Y377)</f>
        <v/>
      </c>
      <c r="BY381" s="541">
        <f ca="1" t="shared" si="1995"/>
        <v>43632.7499999991</v>
      </c>
      <c r="BZ381" s="542"/>
      <c r="CA381" s="543" t="str">
        <f>IF(_jhy2_month_day!A377="","",_jhy2_month_day!A377)</f>
        <v/>
      </c>
      <c r="CB381" s="464" t="str">
        <f>IF(_jhy2_month_day!B377="","",_jhy2_month_day!B377)</f>
        <v/>
      </c>
      <c r="CC381" s="464" t="str">
        <f>IF(_jhy2_month_day!C377="","",_jhy2_month_day!C377)</f>
        <v/>
      </c>
      <c r="CD381" s="464" t="str">
        <f>IF(_jhy2_month_day!D377="","",_jhy2_month_day!D377)</f>
        <v/>
      </c>
      <c r="CE381" s="464" t="str">
        <f>IF(_jhy2_month_day!E377="","",_jhy2_month_day!E377)</f>
        <v/>
      </c>
      <c r="CF381" s="464" t="str">
        <f>IF(_jhy2_month_day!F377="","",_jhy2_month_day!F377)</f>
        <v/>
      </c>
      <c r="CG381" s="464" t="str">
        <f>IF(_jhy2_month_day!G377="","",_jhy2_month_day!G377)</f>
        <v/>
      </c>
      <c r="CH381" s="464" t="str">
        <f>IF(_jhy2_month_day!H377="","",_jhy2_month_day!H377)</f>
        <v/>
      </c>
      <c r="CI381" s="464" t="str">
        <f>IF(_jhy2_month_day!I377="","",_jhy2_month_day!I377)</f>
        <v/>
      </c>
      <c r="CJ381" s="464" t="str">
        <f>IF(_jhy2_month_day!J377="","",_jhy2_month_day!J377)</f>
        <v/>
      </c>
      <c r="CK381" s="464" t="str">
        <f>IF(_jhy2_month_day!K377="","",_jhy2_month_day!K377)</f>
        <v/>
      </c>
      <c r="CL381" s="562" t="str">
        <f>IF(_jhy2_month_day!L377="","",_jhy2_month_day!L377)</f>
        <v/>
      </c>
      <c r="CM381" s="562" t="str">
        <f>IF(_jhy2_month_day!M377="","",_jhy2_month_day!M377)</f>
        <v/>
      </c>
      <c r="CN381" s="562" t="str">
        <f>IF(_jhy2_month_day!N377="","",_jhy2_month_day!N377)</f>
        <v/>
      </c>
      <c r="CO381" s="562" t="str">
        <f>IF(_jhy2_month_day!O377="","",_jhy2_month_day!O377)</f>
        <v/>
      </c>
      <c r="CP381" s="562" t="str">
        <f>IF(_jhy2_month_day!P377="","",_jhy2_month_day!P377)</f>
        <v/>
      </c>
      <c r="CQ381" s="562" t="str">
        <f>IF(_jhy2_month_day!Q377="","",_jhy2_month_day!Q377)</f>
        <v/>
      </c>
      <c r="CR381" s="563" t="str">
        <f>IF(_jhy2_month_day!R377="","",_jhy2_month_day!R377)</f>
        <v/>
      </c>
      <c r="CS381" s="576" t="str">
        <f>IF(_jhy2_month_day!S377="","",_jhy2_month_day!S377)</f>
        <v/>
      </c>
      <c r="CT381" s="562" t="str">
        <f>IF(_jhy2_month_day!T377="","",_jhy2_month_day!T377)</f>
        <v/>
      </c>
      <c r="CU381" s="577" t="e">
        <f t="shared" si="1943"/>
        <v>#VALUE!</v>
      </c>
      <c r="CV381" s="198" t="e">
        <f t="shared" si="1944"/>
        <v>#VALUE!</v>
      </c>
      <c r="CW381" s="192" t="e">
        <f t="shared" si="1945"/>
        <v>#VALUE!</v>
      </c>
      <c r="CX381" s="192" t="e">
        <f t="shared" si="1946"/>
        <v>#VALUE!</v>
      </c>
      <c r="CY381" s="202" t="e">
        <f t="shared" si="1947"/>
        <v>#VALUE!</v>
      </c>
      <c r="CZ381" s="192" t="e">
        <f t="shared" ref="CZ381:DI381" si="2284">$AJ381*EF381</f>
        <v>#VALUE!</v>
      </c>
      <c r="DA381" s="192" t="e">
        <f t="shared" si="2284"/>
        <v>#VALUE!</v>
      </c>
      <c r="DB381" s="192" t="e">
        <f t="shared" si="2284"/>
        <v>#VALUE!</v>
      </c>
      <c r="DC381" s="192" t="e">
        <f t="shared" si="2284"/>
        <v>#VALUE!</v>
      </c>
      <c r="DD381" s="192" t="e">
        <f t="shared" si="2284"/>
        <v>#VALUE!</v>
      </c>
      <c r="DE381" s="192" t="e">
        <f t="shared" si="2284"/>
        <v>#VALUE!</v>
      </c>
      <c r="DF381" s="192" t="e">
        <f t="shared" si="2284"/>
        <v>#VALUE!</v>
      </c>
      <c r="DG381" s="192" t="e">
        <f t="shared" si="2284"/>
        <v>#VALUE!</v>
      </c>
      <c r="DH381" s="192" t="e">
        <f t="shared" si="2284"/>
        <v>#VALUE!</v>
      </c>
      <c r="DI381" s="192" t="e">
        <f t="shared" si="2284"/>
        <v>#VALUE!</v>
      </c>
      <c r="DJ381" s="192" t="e">
        <f t="shared" si="1949"/>
        <v>#VALUE!</v>
      </c>
      <c r="DK381" s="192" t="e">
        <f t="shared" si="1950"/>
        <v>#VALUE!</v>
      </c>
      <c r="DL381" s="192" t="e">
        <f t="shared" si="1951"/>
        <v>#VALUE!</v>
      </c>
      <c r="DM381" s="192" t="e">
        <f t="shared" si="1952"/>
        <v>#VALUE!</v>
      </c>
      <c r="DN381" s="192" t="e">
        <f t="shared" si="1953"/>
        <v>#VALUE!</v>
      </c>
      <c r="DO381" s="192" t="e">
        <f t="shared" si="1954"/>
        <v>#VALUE!</v>
      </c>
      <c r="DP381" s="192" t="e">
        <f t="shared" si="1955"/>
        <v>#VALUE!</v>
      </c>
      <c r="DQ381" s="192" t="e">
        <f t="shared" si="1956"/>
        <v>#VALUE!</v>
      </c>
      <c r="DR381" s="192" t="e">
        <f t="shared" si="1957"/>
        <v>#VALUE!</v>
      </c>
      <c r="DS381" s="192" t="e">
        <f t="shared" si="1958"/>
        <v>#VALUE!</v>
      </c>
      <c r="DT381" s="192" t="e">
        <f t="shared" si="1959"/>
        <v>#VALUE!</v>
      </c>
      <c r="DU381" s="192" t="e">
        <f t="shared" si="1960"/>
        <v>#VALUE!</v>
      </c>
      <c r="DV381" s="198" t="e">
        <f t="shared" si="1961"/>
        <v>#VALUE!</v>
      </c>
      <c r="DW381" s="198" t="e">
        <f t="shared" si="1962"/>
        <v>#DIV/0!</v>
      </c>
      <c r="DX381" s="198" t="e">
        <f t="shared" si="1963"/>
        <v>#DIV/0!</v>
      </c>
      <c r="DY381" s="198" t="e">
        <f t="shared" si="1964"/>
        <v>#VALUE!</v>
      </c>
      <c r="DZ381" s="198" t="e">
        <f t="shared" si="1965"/>
        <v>#VALUE!</v>
      </c>
      <c r="EA381" s="198" t="e">
        <f t="shared" si="1966"/>
        <v>#VALUE!</v>
      </c>
      <c r="EB381" s="198" t="e">
        <f t="shared" si="1967"/>
        <v>#VALUE!</v>
      </c>
      <c r="EC381" s="198" t="e">
        <f t="shared" si="1968"/>
        <v>#DIV/0!</v>
      </c>
      <c r="ED381" s="198" t="e">
        <f t="shared" si="1969"/>
        <v>#VALUE!</v>
      </c>
      <c r="EE381" s="198" t="e">
        <f t="shared" si="1970"/>
        <v>#VALUE!</v>
      </c>
      <c r="EF381" s="198" t="e">
        <f t="shared" ref="EF381:EO381" si="2285">DV381/SUM($DV381:$EE381)</f>
        <v>#VALUE!</v>
      </c>
      <c r="EG381" s="198" t="e">
        <f t="shared" si="2285"/>
        <v>#DIV/0!</v>
      </c>
      <c r="EH381" s="198" t="e">
        <f t="shared" si="2285"/>
        <v>#DIV/0!</v>
      </c>
      <c r="EI381" s="198" t="e">
        <f t="shared" si="2285"/>
        <v>#VALUE!</v>
      </c>
      <c r="EJ381" s="198" t="e">
        <f t="shared" si="2285"/>
        <v>#VALUE!</v>
      </c>
      <c r="EK381" s="198" t="e">
        <f t="shared" si="2285"/>
        <v>#VALUE!</v>
      </c>
      <c r="EL381" s="198" t="e">
        <f t="shared" si="2285"/>
        <v>#VALUE!</v>
      </c>
      <c r="EM381" s="198" t="e">
        <f t="shared" si="2285"/>
        <v>#DIV/0!</v>
      </c>
      <c r="EN381" s="198" t="e">
        <f t="shared" si="2285"/>
        <v>#VALUE!</v>
      </c>
      <c r="EO381" s="198" t="e">
        <f t="shared" si="2285"/>
        <v>#VALUE!</v>
      </c>
      <c r="EP381" s="511">
        <f t="shared" ref="EP381:EW381" si="2286">EP380</f>
        <v>0.08</v>
      </c>
      <c r="EQ381" s="511">
        <f t="shared" si="2286"/>
        <v>0.015</v>
      </c>
      <c r="ER381" s="511">
        <f t="shared" si="2286"/>
        <v>0.015</v>
      </c>
      <c r="ES381" s="511">
        <f t="shared" si="2286"/>
        <v>0.015</v>
      </c>
      <c r="ET381" s="511">
        <f t="shared" si="2286"/>
        <v>0.015</v>
      </c>
      <c r="EU381" s="511">
        <f t="shared" si="2286"/>
        <v>0.09</v>
      </c>
      <c r="EV381" s="511">
        <f t="shared" si="2286"/>
        <v>0.09</v>
      </c>
      <c r="EW381" s="511">
        <f t="shared" si="2286"/>
        <v>0.09</v>
      </c>
      <c r="EX381" s="420" t="str">
        <f>IF(_tag_month_day!AS377="","",_tag_month_day!AS377/100)</f>
        <v/>
      </c>
      <c r="EY381" s="420" t="str">
        <f>IF(_tag_month_day!AT377="","",_tag_month_day!AT377/100)</f>
        <v/>
      </c>
      <c r="EZ381" s="420" t="str">
        <f>IF(_tag_month_day!AU377="","",_tag_month_day!AU377/100)</f>
        <v/>
      </c>
      <c r="FA381" s="420" t="str">
        <f>IF(_tag_month_day!AV377="","",_tag_month_day!AV377/100)</f>
        <v/>
      </c>
      <c r="FB381" s="420" t="str">
        <f>IF(_tag_month_day!AW377="","",_tag_month_day!AW377/100)</f>
        <v/>
      </c>
      <c r="FC381" s="420" t="str">
        <f>IF(_tag_month_day!AX377="","",_tag_month_day!AX377/100)</f>
        <v/>
      </c>
      <c r="FD381" s="510">
        <f t="shared" si="1999"/>
        <v>0.33</v>
      </c>
      <c r="FE381" s="510">
        <f t="shared" si="2000"/>
        <v>0.19</v>
      </c>
      <c r="FF381" s="510">
        <f t="shared" si="2001"/>
        <v>0.003</v>
      </c>
      <c r="FG381" s="510">
        <f t="shared" si="2002"/>
        <v>0</v>
      </c>
      <c r="FH381" s="603">
        <f t="shared" si="2003"/>
        <v>0.0001</v>
      </c>
      <c r="FI381" s="510">
        <f t="shared" ref="FI381:FR381" si="2287">FI380</f>
        <v>0.41</v>
      </c>
      <c r="FJ381" s="510">
        <f t="shared" si="2287"/>
        <v>0.11</v>
      </c>
      <c r="FK381" s="510">
        <f t="shared" si="2287"/>
        <v>0.015</v>
      </c>
      <c r="FL381" s="510">
        <f t="shared" si="2287"/>
        <v>0</v>
      </c>
      <c r="FM381" s="603">
        <f t="shared" si="2287"/>
        <v>0.0001</v>
      </c>
      <c r="FN381" s="510" t="str">
        <f>IF(_tag_month_day!AY377="","",_tag_month_day!AY377/100)</f>
        <v/>
      </c>
      <c r="FO381" s="510" t="str">
        <f>IF(_tag_month_day!AZ377="","",_tag_month_day!AZ377/100)</f>
        <v/>
      </c>
      <c r="FP381" s="510" t="str">
        <f>IF(_tag_month_day!BA377="","",_tag_month_day!BA377/100)</f>
        <v/>
      </c>
      <c r="FQ381" s="510" t="str">
        <f>IF(_tag_month_day!BB377="","",_tag_month_day!BB377/100)</f>
        <v/>
      </c>
      <c r="FR381" s="603" t="str">
        <f>IF(_tag_month_day!BC377="","",_tag_month_day!BC377/100)</f>
        <v/>
      </c>
      <c r="FS381" s="510" t="str">
        <f>IF(_tag_month_day!BD377="","",_tag_month_day!BD377/100)</f>
        <v/>
      </c>
      <c r="FT381" s="510" t="str">
        <f>IF(_tag_month_day!BE377="","",_tag_month_day!BE377/100)</f>
        <v/>
      </c>
      <c r="FU381" s="510" t="str">
        <f>IF(_tag_month_day!BF377="","",_tag_month_day!BF377/100)</f>
        <v/>
      </c>
      <c r="FV381" s="510" t="str">
        <f>IF(_tag_month_day!BG377="","",_tag_month_day!BG377/100)</f>
        <v/>
      </c>
      <c r="FW381" s="603" t="str">
        <f>IF(_tag_month_day!BH377="","",_tag_month_day!BH377/100)</f>
        <v/>
      </c>
      <c r="FX381" s="510" t="str">
        <f>IF(_tag_month_day!BI377="","",_tag_month_day!BI377/100)</f>
        <v/>
      </c>
      <c r="FY381" s="510" t="str">
        <f>IF(_tag_month_day!BJ377="","",_tag_month_day!BJ377/100)</f>
        <v/>
      </c>
      <c r="FZ381" s="605" t="str">
        <f>IF(_tag_month_day!BK377="","",_tag_month_day!BK377/100)</f>
        <v/>
      </c>
      <c r="GA381" s="510" t="str">
        <f>IF(_tag_month_day!BL377="","",_tag_month_day!BL377/100)</f>
        <v/>
      </c>
      <c r="GB381" s="603" t="str">
        <f>IF(_tag_month_day!BM377="","",_tag_month_day!BM377/100)</f>
        <v/>
      </c>
      <c r="GC381" s="420" t="str">
        <f>IF(_tag_month_day!BN377="","",_tag_month_day!BN377/100)</f>
        <v/>
      </c>
      <c r="GD381" s="420" t="str">
        <f>IF(_tag_month_day!BO377="","",_tag_month_day!BO377/100)</f>
        <v/>
      </c>
      <c r="GE381" s="420" t="str">
        <f>IF(_tag_month_day!BP377="","",_tag_month_day!BP377/100)</f>
        <v/>
      </c>
      <c r="GF381" s="420" t="str">
        <f>IF(_tag_month_day!BQ377="","",_tag_month_day!BQ377/100)</f>
        <v/>
      </c>
      <c r="GG381" s="420" t="str">
        <f>IF(_tag_month_day!BR377="","",_tag_month_day!BR377/100)</f>
        <v/>
      </c>
      <c r="GH381" s="420" t="str">
        <f>IF(_tag_month_day!BS377="","",_tag_month_day!BS377/100)</f>
        <v/>
      </c>
      <c r="GI381" s="603" t="str">
        <f>IF(_tag_month_day!BT377="","",_tag_month_day!BT377/100)</f>
        <v/>
      </c>
      <c r="GJ381" s="612" t="str">
        <f>IF(_tag_month_day!BU377="","",_tag_month_day!BU377/100)</f>
        <v/>
      </c>
      <c r="GK381" s="620" t="str">
        <f>IF(_tag_month_day!BV377="",IF(_rlcf_month_day!A$2="","",_rlcf_month_day!A$2/100),_tag_month_day!BV377/100)</f>
        <v/>
      </c>
      <c r="GL381" s="620" t="str">
        <f>IF(_tag_month_day!BW377="",IF(_rlcf_month_day!B$2="","",_rlcf_month_day!B$2/100),_tag_month_day!BW377/100)</f>
        <v/>
      </c>
      <c r="GM381" s="621" t="str">
        <f>IF(_tag_month_day!BX377="",IF(_rlcf_month_day!C$2="","",_rlcf_month_day!C$2/100),_tag_month_day!BX377/100)</f>
        <v/>
      </c>
      <c r="GN381" s="620" t="str">
        <f>IF(_tag_month_day!BV377="",IF(_rlcf_month_day!A$2="","",_rlcf_month_day!A$2/100),_tag_month_day!BV377/100)</f>
        <v/>
      </c>
      <c r="GO381" s="620" t="str">
        <f>IF(_tag_month_day!BW377="",IF(_rlcf_month_day!B$2="","",_rlcf_month_day!B$2/100),_tag_month_day!BW377/100)</f>
        <v/>
      </c>
      <c r="GP381" s="620" t="str">
        <f>IF(_tag_month_day!CD377="",IF(_rlcf_month_day!E$2="","",_rlcf_month_day!E$2/100),_tag_month_day!CD377/100)</f>
        <v/>
      </c>
      <c r="GQ381" s="620" t="str">
        <f>IF(_tag_month_day!CE377="",IF(_rlcf_month_day!F$2="","",_rlcf_month_day!F$2/100),_tag_month_day!CE377/100)</f>
        <v/>
      </c>
      <c r="GR381" s="621" t="str">
        <f>IF(_tag_month_day!CF377="",IF(_rlcf_month_day!G$2="","",_rlcf_month_day!G$2/100),_tag_month_day!CF377/100)</f>
        <v/>
      </c>
      <c r="GS381" s="626">
        <f t="shared" ref="GS381:HH381" si="2288">GS380</f>
        <v>0.953</v>
      </c>
      <c r="GT381" s="626">
        <f t="shared" si="2288"/>
        <v>0.55</v>
      </c>
      <c r="GU381" s="626">
        <f t="shared" si="2288"/>
        <v>0.55</v>
      </c>
      <c r="GV381" s="626">
        <f t="shared" si="2288"/>
        <v>0.55</v>
      </c>
      <c r="GW381" s="626">
        <f t="shared" si="2288"/>
        <v>0.5</v>
      </c>
      <c r="GX381" s="626">
        <f t="shared" si="2288"/>
        <v>0.935</v>
      </c>
      <c r="GY381" s="626">
        <f t="shared" si="2288"/>
        <v>0.15</v>
      </c>
      <c r="GZ381" s="626">
        <f t="shared" si="2288"/>
        <v>1</v>
      </c>
      <c r="HA381" s="632">
        <f t="shared" si="2288"/>
        <v>0.047</v>
      </c>
      <c r="HB381" s="632">
        <f t="shared" si="2288"/>
        <v>0.45</v>
      </c>
      <c r="HC381" s="632">
        <f t="shared" si="2288"/>
        <v>0.45</v>
      </c>
      <c r="HD381" s="632">
        <f t="shared" si="2288"/>
        <v>0.45</v>
      </c>
      <c r="HE381" s="632">
        <f t="shared" si="2288"/>
        <v>0.5</v>
      </c>
      <c r="HF381" s="632">
        <f t="shared" si="2288"/>
        <v>0.065</v>
      </c>
      <c r="HG381" s="632">
        <f t="shared" si="2288"/>
        <v>0.85</v>
      </c>
      <c r="HH381" s="632">
        <f t="shared" si="2288"/>
        <v>0</v>
      </c>
      <c r="HI381" s="68">
        <f t="shared" si="1975"/>
        <v>0</v>
      </c>
      <c r="HJ381" s="68" t="e">
        <f t="shared" si="2006"/>
        <v>#VALUE!</v>
      </c>
      <c r="HK381" s="202">
        <f t="shared" si="2007"/>
        <v>0.85</v>
      </c>
      <c r="HL381" s="464">
        <f t="shared" si="2008"/>
        <v>550000</v>
      </c>
      <c r="HM381" s="464">
        <f t="shared" si="2009"/>
        <v>480000</v>
      </c>
      <c r="HN381" s="192" t="e">
        <f t="shared" si="1976"/>
        <v>#VALUE!</v>
      </c>
      <c r="HO381" s="192" t="e">
        <f>HN381*HK381*$HO$2/HL381*1000000</f>
        <v>#VALUE!</v>
      </c>
      <c r="HP381" s="192" t="e">
        <f>HN381*HK381*$HP$2/HM381*1000000</f>
        <v>#VALUE!</v>
      </c>
    </row>
    <row r="382" customFormat="1" spans="1:224">
      <c r="A382" s="381">
        <v>377</v>
      </c>
      <c r="B382" s="54">
        <f ca="1" t="shared" si="2010"/>
        <v>43632</v>
      </c>
      <c r="C382" s="57">
        <f t="shared" si="2011"/>
        <v>0.0416666666666667</v>
      </c>
      <c r="D382" s="68" t="str">
        <f ca="1" t="shared" si="1977"/>
        <v>中班</v>
      </c>
      <c r="E382" s="68" t="str">
        <f ca="1" t="shared" si="1978"/>
        <v>丁</v>
      </c>
      <c r="F382" s="68">
        <f ca="1">SUMPRODUCT((成本日报!$A$3:$A$95=计划!B382)*(成本日报!$B$3:$B$95=计划!$D382),成本日报!$C$3:$C$95)</f>
        <v>4</v>
      </c>
      <c r="G382" s="382">
        <f ca="1" t="shared" si="2012"/>
        <v>43632.6666666658</v>
      </c>
      <c r="H382" s="382">
        <f ca="1" t="shared" si="1979"/>
        <v>43632.6736111102</v>
      </c>
      <c r="I382" s="382">
        <f ca="1" t="shared" si="1980"/>
        <v>43632.6791666658</v>
      </c>
      <c r="J382" s="382">
        <f ca="1" t="shared" si="1981"/>
        <v>43632.7083333324</v>
      </c>
      <c r="K382" s="382">
        <f ca="1" t="shared" si="1982"/>
        <v>43632.7708333324</v>
      </c>
      <c r="L382" s="382">
        <f ca="1" t="shared" si="1983"/>
        <v>43632.7916666658</v>
      </c>
      <c r="M382" s="398" t="str">
        <f>IF(_tag_month_day!A378="","",_tag_month_day!A378)</f>
        <v/>
      </c>
      <c r="N382" s="398" t="str">
        <f>IF(_tag_month_day!B378="","",_tag_month_day!B378)</f>
        <v/>
      </c>
      <c r="O382" s="399" t="e">
        <f t="shared" si="1984"/>
        <v>#VALUE!</v>
      </c>
      <c r="P382" s="398" t="str">
        <f>IF(_tag_month_day!C378="","",_tag_month_day!C378)</f>
        <v/>
      </c>
      <c r="Q382" s="398" t="str">
        <f>IF(_tag_month_day!D378="","",_tag_month_day!D378)</f>
        <v/>
      </c>
      <c r="R382" s="416">
        <f>IF(_tag_month_day!CB378="",R381,_tag_month_day!CB378/100)</f>
        <v>0.07</v>
      </c>
      <c r="S382" s="417" t="str">
        <f>IF(_tag_month_day!E378="","",_tag_month_day!E378)</f>
        <v/>
      </c>
      <c r="T382" s="417" t="str">
        <f>IF(_tag_month_day!F378="","",_tag_month_day!F378)</f>
        <v/>
      </c>
      <c r="U382" s="418" t="e">
        <f t="shared" si="1938"/>
        <v>#VALUE!</v>
      </c>
      <c r="V382" s="53" t="e">
        <f t="shared" si="1939"/>
        <v>#VALUE!</v>
      </c>
      <c r="W382" s="419" t="str">
        <f>IF(_jhy_month_day!A378="","",_jhy_month_day!A378)</f>
        <v/>
      </c>
      <c r="X382" s="420" t="str">
        <f>IF(_jhy_month_day!B378="","",_jhy_month_day!B378/100)</f>
        <v/>
      </c>
      <c r="Y382" s="420" t="str">
        <f>IF(_jhy_month_day!C378="","",_jhy_month_day!C378/100)</f>
        <v/>
      </c>
      <c r="Z382" s="439">
        <f t="shared" si="2028"/>
        <v>95</v>
      </c>
      <c r="AA382" s="440" t="str">
        <f>IF(_tag_month_day!G378="","",_tag_month_day!G378/100)</f>
        <v/>
      </c>
      <c r="AB382" s="440" t="str">
        <f>IF(_tag_month_day!H378="","",_tag_month_day!H378/100)</f>
        <v/>
      </c>
      <c r="AC382" s="193">
        <f t="shared" si="1985"/>
        <v>1.59963432013121</v>
      </c>
      <c r="AD382" s="441" t="str">
        <f t="shared" si="1986"/>
        <v/>
      </c>
      <c r="AE382" s="442" t="str">
        <f t="shared" si="1987"/>
        <v/>
      </c>
      <c r="AF382" s="443">
        <v>1</v>
      </c>
      <c r="AG382" s="68" t="str">
        <f>IF(_duihao_month_day!A378="","",_duihao_month_day!A378)</f>
        <v/>
      </c>
      <c r="AH382" s="463">
        <f>IF(_gyk_month_day!B378="",AH381,_gyk_month_day!B378)</f>
        <v>820</v>
      </c>
      <c r="AI382" s="464"/>
      <c r="AJ382" s="68" t="str">
        <f>IF(_tag_month_day!I378="","",_tag_month_day!I378)</f>
        <v/>
      </c>
      <c r="AK382" s="465" t="str">
        <f>IF(_tzyy_month_day!A378="","",_tzyy_month_day!A378)</f>
        <v/>
      </c>
      <c r="AL382" s="465" t="str">
        <f>IF(_tzyy_month_day!B378="","",_tzyy_month_day!B378)</f>
        <v/>
      </c>
      <c r="AM382" s="465" t="str">
        <f>IF(_tzyy_month_day!C378="","",_tzyy_month_day!C378)</f>
        <v/>
      </c>
      <c r="AN382" s="466" t="str">
        <f>IF(_tag_month_day!CG378="","",_tag_month_day!CG378)</f>
        <v/>
      </c>
      <c r="AO382" s="466" t="str">
        <f>IF(_tag_month_day!CH378="","",_tag_month_day!CH378)</f>
        <v/>
      </c>
      <c r="AP382" s="486" t="e">
        <f t="shared" si="1988"/>
        <v>#VALUE!</v>
      </c>
      <c r="AQ382" s="487" t="str">
        <f>IF(_tag_month_day!J378="","",_tag_month_day!J378/100)</f>
        <v/>
      </c>
      <c r="AR382" s="488">
        <f t="shared" si="1989"/>
        <v>1.3</v>
      </c>
      <c r="AS382" s="489" t="e">
        <f t="shared" si="1940"/>
        <v>#VALUE!</v>
      </c>
      <c r="AT382" s="489">
        <f t="shared" si="1990"/>
        <v>0</v>
      </c>
      <c r="AU382" s="490" t="str">
        <f>IF(_tag_month_day!K378="","",_tag_month_day!K378)</f>
        <v/>
      </c>
      <c r="AV382" s="491" t="str">
        <f>IF(_tag_month_day!L378="","",_tag_month_day!L378/100)</f>
        <v/>
      </c>
      <c r="AW382" s="420">
        <f t="shared" si="1912"/>
        <v>0</v>
      </c>
      <c r="AX382" s="420">
        <f t="shared" si="1991"/>
        <v>0</v>
      </c>
      <c r="AY382" s="420" t="str">
        <f>IF(_tag_month_day!M378="","",_tag_month_day!M378/100)</f>
        <v/>
      </c>
      <c r="AZ382" s="420" t="str">
        <f>IF(_tag_month_day!N378="","",_tag_month_day!N378/100)</f>
        <v/>
      </c>
      <c r="BA382" s="420" t="str">
        <f>IF(_tag_month_day!O378="","",_tag_month_day!O378/100)</f>
        <v/>
      </c>
      <c r="BB382" s="496" t="str">
        <f>IF(_tag_month_day!P378="","",_tag_month_day!P378/100)</f>
        <v/>
      </c>
      <c r="BC382" s="496">
        <f t="shared" si="1992"/>
        <v>0</v>
      </c>
      <c r="BD382" s="496" t="str">
        <f>IF(_tag_month_day!Q378="","",_tag_month_day!Q378/100)</f>
        <v/>
      </c>
      <c r="BE382" s="510" t="str">
        <f>IF(_tag_month_day!R378="","",_tag_month_day!R378/100)</f>
        <v/>
      </c>
      <c r="BF382" s="413" t="str">
        <f>IF(_tag_month_day!CC378="","",_tag_month_day!CC378/100)</f>
        <v/>
      </c>
      <c r="BG382" s="511" t="e">
        <f t="shared" si="1941"/>
        <v>#VALUE!</v>
      </c>
      <c r="BH382" s="198">
        <f t="shared" si="1942"/>
        <v>0</v>
      </c>
      <c r="BI382" s="512" t="e">
        <f>IF(CX382=0,BI381,(DK382*查询!$R$5+DL382*查询!$Q$5+DM382*查询!$N$5+DN382*查询!$O$5+DO382*查询!$P$5)*AF382/CX382)</f>
        <v>#VALUE!</v>
      </c>
      <c r="BJ382" s="512" t="e">
        <f>IF(CX382=0,BJ381,(DP382*查询!$S$5+DQ382*查询!$T$5+DR382*查询!$U$5)*AF382/CX382)</f>
        <v>#VALUE!</v>
      </c>
      <c r="BK382" s="512">
        <f t="shared" si="1993"/>
        <v>1</v>
      </c>
      <c r="BL382" s="513" t="str">
        <f>IF(_cfyc_month_day!A378="","",_cfyc_month_day!A378)</f>
        <v/>
      </c>
      <c r="BM382" s="513" t="str">
        <f>IF(_cfyc_month_day!B378="","",_cfyc_month_day!B378)</f>
        <v/>
      </c>
      <c r="BN382" s="513" t="str">
        <f>IF(_cfyc_month_day!C378="","",_cfyc_month_day!C378)</f>
        <v/>
      </c>
      <c r="BO382" s="522" t="str">
        <f>IF(_cfyc_month_day!D378="","",_cfyc_month_day!D378)</f>
        <v/>
      </c>
      <c r="BP382" s="522" t="str">
        <f>IF(_cfyc_month_day!E378="","",_cfyc_month_day!E378)</f>
        <v/>
      </c>
      <c r="BQ382" s="522" t="str">
        <f>IF(_cfyc_month_day!F378="","",_cfyc_month_day!F378)</f>
        <v/>
      </c>
      <c r="BR382" s="513" t="str">
        <f>IF(_tag_month_day!T378="","",_tag_month_day!T378)</f>
        <v/>
      </c>
      <c r="BS382" s="513" t="str">
        <f>IF(_tag_month_day!U378="","",_tag_month_day!U378)</f>
        <v/>
      </c>
      <c r="BT382" s="523" t="str">
        <f t="shared" si="1994"/>
        <v/>
      </c>
      <c r="BU382" s="223" t="str">
        <f>IF(_tag_month_day!V378="","",_tag_month_day!V378)</f>
        <v/>
      </c>
      <c r="BV382" s="206" t="str">
        <f>IF(_tag_month_day!W378="","",_tag_month_day!W378)</f>
        <v/>
      </c>
      <c r="BW382" s="540" t="str">
        <f>IF(_tag_month_day!X378="","",_tag_month_day!X378)</f>
        <v/>
      </c>
      <c r="BX382" s="540" t="str">
        <f>IF(_tag_month_day!Y378="","",_tag_month_day!Y378)</f>
        <v/>
      </c>
      <c r="BY382" s="541">
        <f ca="1" t="shared" si="1995"/>
        <v>43632.7916666658</v>
      </c>
      <c r="BZ382" s="542"/>
      <c r="CA382" s="543" t="str">
        <f>IF(_jhy2_month_day!A378="","",_jhy2_month_day!A378)</f>
        <v/>
      </c>
      <c r="CB382" s="464" t="str">
        <f>IF(_jhy2_month_day!B378="","",_jhy2_month_day!B378)</f>
        <v/>
      </c>
      <c r="CC382" s="464" t="str">
        <f>IF(_jhy2_month_day!C378="","",_jhy2_month_day!C378)</f>
        <v/>
      </c>
      <c r="CD382" s="464" t="str">
        <f>IF(_jhy2_month_day!D378="","",_jhy2_month_day!D378)</f>
        <v/>
      </c>
      <c r="CE382" s="464" t="str">
        <f>IF(_jhy2_month_day!E378="","",_jhy2_month_day!E378)</f>
        <v/>
      </c>
      <c r="CF382" s="464" t="str">
        <f>IF(_jhy2_month_day!F378="","",_jhy2_month_day!F378)</f>
        <v/>
      </c>
      <c r="CG382" s="464" t="str">
        <f>IF(_jhy2_month_day!G378="","",_jhy2_month_day!G378)</f>
        <v/>
      </c>
      <c r="CH382" s="464" t="str">
        <f>IF(_jhy2_month_day!H378="","",_jhy2_month_day!H378)</f>
        <v/>
      </c>
      <c r="CI382" s="464" t="str">
        <f>IF(_jhy2_month_day!I378="","",_jhy2_month_day!I378)</f>
        <v/>
      </c>
      <c r="CJ382" s="464" t="str">
        <f>IF(_jhy2_month_day!J378="","",_jhy2_month_day!J378)</f>
        <v/>
      </c>
      <c r="CK382" s="464" t="str">
        <f>IF(_jhy2_month_day!K378="","",_jhy2_month_day!K378)</f>
        <v/>
      </c>
      <c r="CL382" s="562" t="str">
        <f>IF(_jhy2_month_day!L378="","",_jhy2_month_day!L378)</f>
        <v/>
      </c>
      <c r="CM382" s="562" t="str">
        <f>IF(_jhy2_month_day!M378="","",_jhy2_month_day!M378)</f>
        <v/>
      </c>
      <c r="CN382" s="562" t="str">
        <f>IF(_jhy2_month_day!N378="","",_jhy2_month_day!N378)</f>
        <v/>
      </c>
      <c r="CO382" s="562" t="str">
        <f>IF(_jhy2_month_day!O378="","",_jhy2_month_day!O378)</f>
        <v/>
      </c>
      <c r="CP382" s="562" t="str">
        <f>IF(_jhy2_month_day!P378="","",_jhy2_month_day!P378)</f>
        <v/>
      </c>
      <c r="CQ382" s="562" t="str">
        <f>IF(_jhy2_month_day!Q378="","",_jhy2_month_day!Q378)</f>
        <v/>
      </c>
      <c r="CR382" s="563" t="str">
        <f>IF(_jhy2_month_day!R378="","",_jhy2_month_day!R378)</f>
        <v/>
      </c>
      <c r="CS382" s="576" t="str">
        <f>IF(_jhy2_month_day!S378="","",_jhy2_month_day!S378)</f>
        <v/>
      </c>
      <c r="CT382" s="562" t="str">
        <f>IF(_jhy2_month_day!T378="","",_jhy2_month_day!T378)</f>
        <v/>
      </c>
      <c r="CU382" s="577" t="e">
        <f t="shared" si="1943"/>
        <v>#VALUE!</v>
      </c>
      <c r="CV382" s="198" t="e">
        <f t="shared" si="1944"/>
        <v>#VALUE!</v>
      </c>
      <c r="CW382" s="192" t="e">
        <f t="shared" si="1945"/>
        <v>#VALUE!</v>
      </c>
      <c r="CX382" s="192" t="e">
        <f t="shared" si="1946"/>
        <v>#VALUE!</v>
      </c>
      <c r="CY382" s="202" t="e">
        <f t="shared" si="1947"/>
        <v>#VALUE!</v>
      </c>
      <c r="CZ382" s="192" t="e">
        <f t="shared" ref="CZ382:DI382" si="2289">$AJ382*EF382</f>
        <v>#VALUE!</v>
      </c>
      <c r="DA382" s="192" t="e">
        <f t="shared" si="2289"/>
        <v>#VALUE!</v>
      </c>
      <c r="DB382" s="192" t="e">
        <f t="shared" si="2289"/>
        <v>#VALUE!</v>
      </c>
      <c r="DC382" s="192" t="e">
        <f t="shared" si="2289"/>
        <v>#VALUE!</v>
      </c>
      <c r="DD382" s="192" t="e">
        <f t="shared" si="2289"/>
        <v>#VALUE!</v>
      </c>
      <c r="DE382" s="192" t="e">
        <f t="shared" si="2289"/>
        <v>#VALUE!</v>
      </c>
      <c r="DF382" s="192" t="e">
        <f t="shared" si="2289"/>
        <v>#VALUE!</v>
      </c>
      <c r="DG382" s="192" t="e">
        <f t="shared" si="2289"/>
        <v>#VALUE!</v>
      </c>
      <c r="DH382" s="192" t="e">
        <f t="shared" si="2289"/>
        <v>#VALUE!</v>
      </c>
      <c r="DI382" s="192" t="e">
        <f t="shared" si="2289"/>
        <v>#VALUE!</v>
      </c>
      <c r="DJ382" s="192" t="e">
        <f t="shared" si="1949"/>
        <v>#VALUE!</v>
      </c>
      <c r="DK382" s="192" t="e">
        <f t="shared" si="1950"/>
        <v>#VALUE!</v>
      </c>
      <c r="DL382" s="192" t="e">
        <f t="shared" si="1951"/>
        <v>#VALUE!</v>
      </c>
      <c r="DM382" s="192" t="e">
        <f t="shared" si="1952"/>
        <v>#VALUE!</v>
      </c>
      <c r="DN382" s="192" t="e">
        <f t="shared" si="1953"/>
        <v>#VALUE!</v>
      </c>
      <c r="DO382" s="192" t="e">
        <f t="shared" si="1954"/>
        <v>#VALUE!</v>
      </c>
      <c r="DP382" s="192" t="e">
        <f t="shared" si="1955"/>
        <v>#VALUE!</v>
      </c>
      <c r="DQ382" s="192" t="e">
        <f t="shared" si="1956"/>
        <v>#VALUE!</v>
      </c>
      <c r="DR382" s="192" t="e">
        <f t="shared" si="1957"/>
        <v>#VALUE!</v>
      </c>
      <c r="DS382" s="192" t="e">
        <f t="shared" si="1958"/>
        <v>#VALUE!</v>
      </c>
      <c r="DT382" s="192" t="e">
        <f t="shared" si="1959"/>
        <v>#VALUE!</v>
      </c>
      <c r="DU382" s="192" t="e">
        <f t="shared" si="1960"/>
        <v>#VALUE!</v>
      </c>
      <c r="DV382" s="198" t="e">
        <f t="shared" si="1961"/>
        <v>#VALUE!</v>
      </c>
      <c r="DW382" s="198" t="e">
        <f t="shared" si="1962"/>
        <v>#DIV/0!</v>
      </c>
      <c r="DX382" s="198" t="e">
        <f t="shared" si="1963"/>
        <v>#DIV/0!</v>
      </c>
      <c r="DY382" s="198" t="e">
        <f t="shared" si="1964"/>
        <v>#VALUE!</v>
      </c>
      <c r="DZ382" s="198" t="e">
        <f t="shared" si="1965"/>
        <v>#VALUE!</v>
      </c>
      <c r="EA382" s="198" t="e">
        <f t="shared" si="1966"/>
        <v>#VALUE!</v>
      </c>
      <c r="EB382" s="198" t="e">
        <f t="shared" si="1967"/>
        <v>#VALUE!</v>
      </c>
      <c r="EC382" s="198" t="e">
        <f t="shared" si="1968"/>
        <v>#DIV/0!</v>
      </c>
      <c r="ED382" s="198" t="e">
        <f t="shared" si="1969"/>
        <v>#VALUE!</v>
      </c>
      <c r="EE382" s="198" t="e">
        <f t="shared" si="1970"/>
        <v>#VALUE!</v>
      </c>
      <c r="EF382" s="198" t="e">
        <f t="shared" ref="EF382:EO382" si="2290">DV382/SUM($DV382:$EE382)</f>
        <v>#VALUE!</v>
      </c>
      <c r="EG382" s="198" t="e">
        <f t="shared" si="2290"/>
        <v>#DIV/0!</v>
      </c>
      <c r="EH382" s="198" t="e">
        <f t="shared" si="2290"/>
        <v>#DIV/0!</v>
      </c>
      <c r="EI382" s="198" t="e">
        <f t="shared" si="2290"/>
        <v>#VALUE!</v>
      </c>
      <c r="EJ382" s="198" t="e">
        <f t="shared" si="2290"/>
        <v>#VALUE!</v>
      </c>
      <c r="EK382" s="198" t="e">
        <f t="shared" si="2290"/>
        <v>#VALUE!</v>
      </c>
      <c r="EL382" s="198" t="e">
        <f t="shared" si="2290"/>
        <v>#VALUE!</v>
      </c>
      <c r="EM382" s="198" t="e">
        <f t="shared" si="2290"/>
        <v>#DIV/0!</v>
      </c>
      <c r="EN382" s="198" t="e">
        <f t="shared" si="2290"/>
        <v>#VALUE!</v>
      </c>
      <c r="EO382" s="198" t="e">
        <f t="shared" si="2290"/>
        <v>#VALUE!</v>
      </c>
      <c r="EP382" s="511">
        <f t="shared" ref="EP382:EW382" si="2291">EP381</f>
        <v>0.08</v>
      </c>
      <c r="EQ382" s="511">
        <f t="shared" si="2291"/>
        <v>0.015</v>
      </c>
      <c r="ER382" s="511">
        <f t="shared" si="2291"/>
        <v>0.015</v>
      </c>
      <c r="ES382" s="511">
        <f t="shared" si="2291"/>
        <v>0.015</v>
      </c>
      <c r="ET382" s="511">
        <f t="shared" si="2291"/>
        <v>0.015</v>
      </c>
      <c r="EU382" s="511">
        <f t="shared" si="2291"/>
        <v>0.09</v>
      </c>
      <c r="EV382" s="511">
        <f t="shared" si="2291"/>
        <v>0.09</v>
      </c>
      <c r="EW382" s="511">
        <f t="shared" si="2291"/>
        <v>0.09</v>
      </c>
      <c r="EX382" s="420" t="str">
        <f>IF(_tag_month_day!AS378="","",_tag_month_day!AS378/100)</f>
        <v/>
      </c>
      <c r="EY382" s="420" t="str">
        <f>IF(_tag_month_day!AT378="","",_tag_month_day!AT378/100)</f>
        <v/>
      </c>
      <c r="EZ382" s="420" t="str">
        <f>IF(_tag_month_day!AU378="","",_tag_month_day!AU378/100)</f>
        <v/>
      </c>
      <c r="FA382" s="420" t="str">
        <f>IF(_tag_month_day!AV378="","",_tag_month_day!AV378/100)</f>
        <v/>
      </c>
      <c r="FB382" s="420" t="str">
        <f>IF(_tag_month_day!AW378="","",_tag_month_day!AW378/100)</f>
        <v/>
      </c>
      <c r="FC382" s="420" t="str">
        <f>IF(_tag_month_day!AX378="","",_tag_month_day!AX378/100)</f>
        <v/>
      </c>
      <c r="FD382" s="510">
        <f t="shared" si="1999"/>
        <v>0.33</v>
      </c>
      <c r="FE382" s="510">
        <f t="shared" si="2000"/>
        <v>0.19</v>
      </c>
      <c r="FF382" s="510">
        <f t="shared" si="2001"/>
        <v>0.003</v>
      </c>
      <c r="FG382" s="510">
        <f t="shared" si="2002"/>
        <v>0</v>
      </c>
      <c r="FH382" s="603">
        <f t="shared" si="2003"/>
        <v>0.0001</v>
      </c>
      <c r="FI382" s="510">
        <f t="shared" ref="FI382:FR382" si="2292">FI381</f>
        <v>0.41</v>
      </c>
      <c r="FJ382" s="510">
        <f t="shared" si="2292"/>
        <v>0.11</v>
      </c>
      <c r="FK382" s="510">
        <f t="shared" si="2292"/>
        <v>0.015</v>
      </c>
      <c r="FL382" s="510">
        <f t="shared" si="2292"/>
        <v>0</v>
      </c>
      <c r="FM382" s="603">
        <f t="shared" si="2292"/>
        <v>0.0001</v>
      </c>
      <c r="FN382" s="510" t="str">
        <f>IF(_tag_month_day!AY378="","",_tag_month_day!AY378/100)</f>
        <v/>
      </c>
      <c r="FO382" s="510" t="str">
        <f>IF(_tag_month_day!AZ378="","",_tag_month_day!AZ378/100)</f>
        <v/>
      </c>
      <c r="FP382" s="510" t="str">
        <f>IF(_tag_month_day!BA378="","",_tag_month_day!BA378/100)</f>
        <v/>
      </c>
      <c r="FQ382" s="510" t="str">
        <f>IF(_tag_month_day!BB378="","",_tag_month_day!BB378/100)</f>
        <v/>
      </c>
      <c r="FR382" s="603" t="str">
        <f>IF(_tag_month_day!BC378="","",_tag_month_day!BC378/100)</f>
        <v/>
      </c>
      <c r="FS382" s="510" t="str">
        <f>IF(_tag_month_day!BD378="","",_tag_month_day!BD378/100)</f>
        <v/>
      </c>
      <c r="FT382" s="510" t="str">
        <f>IF(_tag_month_day!BE378="","",_tag_month_day!BE378/100)</f>
        <v/>
      </c>
      <c r="FU382" s="510" t="str">
        <f>IF(_tag_month_day!BF378="","",_tag_month_day!BF378/100)</f>
        <v/>
      </c>
      <c r="FV382" s="510" t="str">
        <f>IF(_tag_month_day!BG378="","",_tag_month_day!BG378/100)</f>
        <v/>
      </c>
      <c r="FW382" s="603" t="str">
        <f>IF(_tag_month_day!BH378="","",_tag_month_day!BH378/100)</f>
        <v/>
      </c>
      <c r="FX382" s="510" t="str">
        <f>IF(_tag_month_day!BI378="","",_tag_month_day!BI378/100)</f>
        <v/>
      </c>
      <c r="FY382" s="510" t="str">
        <f>IF(_tag_month_day!BJ378="","",_tag_month_day!BJ378/100)</f>
        <v/>
      </c>
      <c r="FZ382" s="605" t="str">
        <f>IF(_tag_month_day!BK378="","",_tag_month_day!BK378/100)</f>
        <v/>
      </c>
      <c r="GA382" s="510" t="str">
        <f>IF(_tag_month_day!BL378="","",_tag_month_day!BL378/100)</f>
        <v/>
      </c>
      <c r="GB382" s="603" t="str">
        <f>IF(_tag_month_day!BM378="","",_tag_month_day!BM378/100)</f>
        <v/>
      </c>
      <c r="GC382" s="420" t="str">
        <f>IF(_tag_month_day!BN378="","",_tag_month_day!BN378/100)</f>
        <v/>
      </c>
      <c r="GD382" s="420" t="str">
        <f>IF(_tag_month_day!BO378="","",_tag_month_day!BO378/100)</f>
        <v/>
      </c>
      <c r="GE382" s="420" t="str">
        <f>IF(_tag_month_day!BP378="","",_tag_month_day!BP378/100)</f>
        <v/>
      </c>
      <c r="GF382" s="420" t="str">
        <f>IF(_tag_month_day!BQ378="","",_tag_month_day!BQ378/100)</f>
        <v/>
      </c>
      <c r="GG382" s="420" t="str">
        <f>IF(_tag_month_day!BR378="","",_tag_month_day!BR378/100)</f>
        <v/>
      </c>
      <c r="GH382" s="420" t="str">
        <f>IF(_tag_month_day!BS378="","",_tag_month_day!BS378/100)</f>
        <v/>
      </c>
      <c r="GI382" s="603" t="str">
        <f>IF(_tag_month_day!BT378="","",_tag_month_day!BT378/100)</f>
        <v/>
      </c>
      <c r="GJ382" s="612" t="str">
        <f>IF(_tag_month_day!BU378="","",_tag_month_day!BU378/100)</f>
        <v/>
      </c>
      <c r="GK382" s="620" t="str">
        <f>IF(_tag_month_day!BV378="",IF(_rlcf_month_day!A$2="","",_rlcf_month_day!A$2/100),_tag_month_day!BV378/100)</f>
        <v/>
      </c>
      <c r="GL382" s="620" t="str">
        <f>IF(_tag_month_day!BW378="",IF(_rlcf_month_day!B$2="","",_rlcf_month_day!B$2/100),_tag_month_day!BW378/100)</f>
        <v/>
      </c>
      <c r="GM382" s="621" t="str">
        <f>IF(_tag_month_day!BX378="",IF(_rlcf_month_day!C$2="","",_rlcf_month_day!C$2/100),_tag_month_day!BX378/100)</f>
        <v/>
      </c>
      <c r="GN382" s="620" t="str">
        <f>IF(_tag_month_day!BV378="",IF(_rlcf_month_day!A$2="","",_rlcf_month_day!A$2/100),_tag_month_day!BV378/100)</f>
        <v/>
      </c>
      <c r="GO382" s="620" t="str">
        <f>IF(_tag_month_day!BW378="",IF(_rlcf_month_day!B$2="","",_rlcf_month_day!B$2/100),_tag_month_day!BW378/100)</f>
        <v/>
      </c>
      <c r="GP382" s="620" t="str">
        <f>IF(_tag_month_day!CD378="",IF(_rlcf_month_day!E$2="","",_rlcf_month_day!E$2/100),_tag_month_day!CD378/100)</f>
        <v/>
      </c>
      <c r="GQ382" s="620" t="str">
        <f>IF(_tag_month_day!CE378="",IF(_rlcf_month_day!F$2="","",_rlcf_month_day!F$2/100),_tag_month_day!CE378/100)</f>
        <v/>
      </c>
      <c r="GR382" s="621" t="str">
        <f>IF(_tag_month_day!CF378="",IF(_rlcf_month_day!G$2="","",_rlcf_month_day!G$2/100),_tag_month_day!CF378/100)</f>
        <v/>
      </c>
      <c r="GS382" s="626">
        <f t="shared" ref="GS382:HH382" si="2293">GS381</f>
        <v>0.953</v>
      </c>
      <c r="GT382" s="626">
        <f t="shared" si="2293"/>
        <v>0.55</v>
      </c>
      <c r="GU382" s="626">
        <f t="shared" si="2293"/>
        <v>0.55</v>
      </c>
      <c r="GV382" s="626">
        <f t="shared" si="2293"/>
        <v>0.55</v>
      </c>
      <c r="GW382" s="626">
        <f t="shared" si="2293"/>
        <v>0.5</v>
      </c>
      <c r="GX382" s="626">
        <f t="shared" si="2293"/>
        <v>0.935</v>
      </c>
      <c r="GY382" s="626">
        <f t="shared" si="2293"/>
        <v>0.15</v>
      </c>
      <c r="GZ382" s="626">
        <f t="shared" si="2293"/>
        <v>1</v>
      </c>
      <c r="HA382" s="632">
        <f t="shared" si="2293"/>
        <v>0.047</v>
      </c>
      <c r="HB382" s="632">
        <f t="shared" si="2293"/>
        <v>0.45</v>
      </c>
      <c r="HC382" s="632">
        <f t="shared" si="2293"/>
        <v>0.45</v>
      </c>
      <c r="HD382" s="632">
        <f t="shared" si="2293"/>
        <v>0.45</v>
      </c>
      <c r="HE382" s="632">
        <f t="shared" si="2293"/>
        <v>0.5</v>
      </c>
      <c r="HF382" s="632">
        <f t="shared" si="2293"/>
        <v>0.065</v>
      </c>
      <c r="HG382" s="632">
        <f t="shared" si="2293"/>
        <v>0.85</v>
      </c>
      <c r="HH382" s="632">
        <f t="shared" si="2293"/>
        <v>0</v>
      </c>
      <c r="HI382" s="68">
        <f t="shared" si="1975"/>
        <v>0</v>
      </c>
      <c r="HJ382" s="68" t="e">
        <f t="shared" si="2006"/>
        <v>#VALUE!</v>
      </c>
      <c r="HK382" s="202">
        <f t="shared" si="2007"/>
        <v>0.85</v>
      </c>
      <c r="HL382" s="464">
        <f t="shared" si="2008"/>
        <v>550000</v>
      </c>
      <c r="HM382" s="464">
        <f t="shared" si="2009"/>
        <v>480000</v>
      </c>
      <c r="HN382" s="192" t="e">
        <f t="shared" si="1976"/>
        <v>#VALUE!</v>
      </c>
      <c r="HO382" s="192" t="e">
        <f>HN382*HK382*$HO$2/HL382*1000000</f>
        <v>#VALUE!</v>
      </c>
      <c r="HP382" s="192" t="e">
        <f>HN382*HK382*$HP$2/HM382*1000000</f>
        <v>#VALUE!</v>
      </c>
    </row>
    <row r="383" customFormat="1" spans="1:224">
      <c r="A383" s="381">
        <v>378</v>
      </c>
      <c r="B383" s="54">
        <f ca="1" t="shared" si="2010"/>
        <v>43632</v>
      </c>
      <c r="C383" s="57">
        <f t="shared" si="2011"/>
        <v>0.0416666666666667</v>
      </c>
      <c r="D383" s="68" t="str">
        <f ca="1" t="shared" si="1977"/>
        <v>中班</v>
      </c>
      <c r="E383" s="68" t="str">
        <f ca="1" t="shared" si="1978"/>
        <v>丁</v>
      </c>
      <c r="F383" s="68">
        <f ca="1">SUMPRODUCT((成本日报!$A$3:$A$95=计划!B383)*(成本日报!$B$3:$B$95=计划!$D383),成本日报!$C$3:$C$95)</f>
        <v>4</v>
      </c>
      <c r="G383" s="382">
        <f ca="1" t="shared" si="2012"/>
        <v>43632.7083333324</v>
      </c>
      <c r="H383" s="382">
        <f ca="1" t="shared" si="1979"/>
        <v>43632.7152777769</v>
      </c>
      <c r="I383" s="382">
        <f ca="1" t="shared" si="1980"/>
        <v>43632.7208333324</v>
      </c>
      <c r="J383" s="382">
        <f ca="1" t="shared" si="1981"/>
        <v>43632.7499999991</v>
      </c>
      <c r="K383" s="382">
        <f ca="1" t="shared" si="1982"/>
        <v>43632.8124999991</v>
      </c>
      <c r="L383" s="382">
        <f ca="1" t="shared" si="1983"/>
        <v>43632.8333333324</v>
      </c>
      <c r="M383" s="398" t="str">
        <f>IF(_tag_month_day!A379="","",_tag_month_day!A379)</f>
        <v/>
      </c>
      <c r="N383" s="398" t="str">
        <f>IF(_tag_month_day!B379="","",_tag_month_day!B379)</f>
        <v/>
      </c>
      <c r="O383" s="399" t="e">
        <f t="shared" si="1984"/>
        <v>#VALUE!</v>
      </c>
      <c r="P383" s="398" t="str">
        <f>IF(_tag_month_day!C379="","",_tag_month_day!C379)</f>
        <v/>
      </c>
      <c r="Q383" s="398" t="str">
        <f>IF(_tag_month_day!D379="","",_tag_month_day!D379)</f>
        <v/>
      </c>
      <c r="R383" s="416">
        <f>IF(_tag_month_day!CB379="",R382,_tag_month_day!CB379/100)</f>
        <v>0.07</v>
      </c>
      <c r="S383" s="417" t="str">
        <f>IF(_tag_month_day!E379="","",_tag_month_day!E379)</f>
        <v/>
      </c>
      <c r="T383" s="417" t="str">
        <f>IF(_tag_month_day!F379="","",_tag_month_day!F379)</f>
        <v/>
      </c>
      <c r="U383" s="418" t="e">
        <f t="shared" si="1938"/>
        <v>#VALUE!</v>
      </c>
      <c r="V383" s="53" t="e">
        <f t="shared" si="1939"/>
        <v>#VALUE!</v>
      </c>
      <c r="W383" s="419" t="str">
        <f>IF(_jhy_month_day!A379="","",_jhy_month_day!A379)</f>
        <v/>
      </c>
      <c r="X383" s="420" t="str">
        <f>IF(_jhy_month_day!B379="","",_jhy_month_day!B379/100)</f>
        <v/>
      </c>
      <c r="Y383" s="420" t="str">
        <f>IF(_jhy_month_day!C379="","",_jhy_month_day!C379/100)</f>
        <v/>
      </c>
      <c r="Z383" s="439">
        <f t="shared" si="2028"/>
        <v>95</v>
      </c>
      <c r="AA383" s="440" t="str">
        <f>IF(_tag_month_day!G379="","",_tag_month_day!G379/100)</f>
        <v/>
      </c>
      <c r="AB383" s="440" t="str">
        <f>IF(_tag_month_day!H379="","",_tag_month_day!H379/100)</f>
        <v/>
      </c>
      <c r="AC383" s="193">
        <f t="shared" si="1985"/>
        <v>1.59963432013121</v>
      </c>
      <c r="AD383" s="441" t="str">
        <f t="shared" si="1986"/>
        <v/>
      </c>
      <c r="AE383" s="442" t="str">
        <f t="shared" si="1987"/>
        <v/>
      </c>
      <c r="AF383" s="443">
        <v>1</v>
      </c>
      <c r="AG383" s="68" t="str">
        <f>IF(_duihao_month_day!A379="","",_duihao_month_day!A379)</f>
        <v/>
      </c>
      <c r="AH383" s="463">
        <f>IF(_gyk_month_day!B379="",AH382,_gyk_month_day!B379)</f>
        <v>820</v>
      </c>
      <c r="AI383" s="464"/>
      <c r="AJ383" s="68" t="str">
        <f>IF(_tag_month_day!I379="","",_tag_month_day!I379)</f>
        <v/>
      </c>
      <c r="AK383" s="465" t="str">
        <f>IF(_tzyy_month_day!A379="","",_tzyy_month_day!A379)</f>
        <v/>
      </c>
      <c r="AL383" s="465" t="str">
        <f>IF(_tzyy_month_day!B379="","",_tzyy_month_day!B379)</f>
        <v/>
      </c>
      <c r="AM383" s="465" t="str">
        <f>IF(_tzyy_month_day!C379="","",_tzyy_month_day!C379)</f>
        <v/>
      </c>
      <c r="AN383" s="466" t="str">
        <f>IF(_tag_month_day!CG379="","",_tag_month_day!CG379)</f>
        <v/>
      </c>
      <c r="AO383" s="466" t="str">
        <f>IF(_tag_month_day!CH379="","",_tag_month_day!CH379)</f>
        <v/>
      </c>
      <c r="AP383" s="486" t="e">
        <f t="shared" si="1988"/>
        <v>#VALUE!</v>
      </c>
      <c r="AQ383" s="487" t="str">
        <f>IF(_tag_month_day!J379="","",_tag_month_day!J379/100)</f>
        <v/>
      </c>
      <c r="AR383" s="488">
        <f t="shared" si="1989"/>
        <v>1.3</v>
      </c>
      <c r="AS383" s="489" t="e">
        <f t="shared" si="1940"/>
        <v>#VALUE!</v>
      </c>
      <c r="AT383" s="489">
        <f t="shared" si="1990"/>
        <v>0</v>
      </c>
      <c r="AU383" s="490" t="str">
        <f>IF(_tag_month_day!K379="","",_tag_month_day!K379)</f>
        <v/>
      </c>
      <c r="AV383" s="491" t="str">
        <f>IF(_tag_month_day!L379="","",_tag_month_day!L379/100)</f>
        <v/>
      </c>
      <c r="AW383" s="420">
        <f t="shared" si="1912"/>
        <v>0</v>
      </c>
      <c r="AX383" s="420">
        <f t="shared" si="1991"/>
        <v>0</v>
      </c>
      <c r="AY383" s="420" t="str">
        <f>IF(_tag_month_day!M379="","",_tag_month_day!M379/100)</f>
        <v/>
      </c>
      <c r="AZ383" s="420" t="str">
        <f>IF(_tag_month_day!N379="","",_tag_month_day!N379/100)</f>
        <v/>
      </c>
      <c r="BA383" s="420" t="str">
        <f>IF(_tag_month_day!O379="","",_tag_month_day!O379/100)</f>
        <v/>
      </c>
      <c r="BB383" s="496" t="str">
        <f>IF(_tag_month_day!P379="","",_tag_month_day!P379/100)</f>
        <v/>
      </c>
      <c r="BC383" s="496">
        <f t="shared" si="1992"/>
        <v>0</v>
      </c>
      <c r="BD383" s="496" t="str">
        <f>IF(_tag_month_day!Q379="","",_tag_month_day!Q379/100)</f>
        <v/>
      </c>
      <c r="BE383" s="510" t="str">
        <f>IF(_tag_month_day!R379="","",_tag_month_day!R379/100)</f>
        <v/>
      </c>
      <c r="BF383" s="413" t="str">
        <f>IF(_tag_month_day!CC379="","",_tag_month_day!CC379/100)</f>
        <v/>
      </c>
      <c r="BG383" s="511" t="e">
        <f t="shared" si="1941"/>
        <v>#VALUE!</v>
      </c>
      <c r="BH383" s="198">
        <f t="shared" si="1942"/>
        <v>0</v>
      </c>
      <c r="BI383" s="512" t="e">
        <f>IF(CX383=0,BI382,(DK383*查询!$R$5+DL383*查询!$Q$5+DM383*查询!$N$5+DN383*查询!$O$5+DO383*查询!$P$5)*AF383/CX383)</f>
        <v>#VALUE!</v>
      </c>
      <c r="BJ383" s="512" t="e">
        <f>IF(CX383=0,BJ382,(DP383*查询!$S$5+DQ383*查询!$T$5+DR383*查询!$U$5)*AF383/CX383)</f>
        <v>#VALUE!</v>
      </c>
      <c r="BK383" s="512">
        <f t="shared" si="1993"/>
        <v>1</v>
      </c>
      <c r="BL383" s="513" t="str">
        <f>IF(_cfyc_month_day!A379="","",_cfyc_month_day!A379)</f>
        <v/>
      </c>
      <c r="BM383" s="513" t="str">
        <f>IF(_cfyc_month_day!B379="","",_cfyc_month_day!B379)</f>
        <v/>
      </c>
      <c r="BN383" s="513" t="str">
        <f>IF(_cfyc_month_day!C379="","",_cfyc_month_day!C379)</f>
        <v/>
      </c>
      <c r="BO383" s="522" t="str">
        <f>IF(_cfyc_month_day!D379="","",_cfyc_month_day!D379)</f>
        <v/>
      </c>
      <c r="BP383" s="522" t="str">
        <f>IF(_cfyc_month_day!E379="","",_cfyc_month_day!E379)</f>
        <v/>
      </c>
      <c r="BQ383" s="522" t="str">
        <f>IF(_cfyc_month_day!F379="","",_cfyc_month_day!F379)</f>
        <v/>
      </c>
      <c r="BR383" s="513" t="str">
        <f>IF(_tag_month_day!T379="","",_tag_month_day!T379)</f>
        <v/>
      </c>
      <c r="BS383" s="513" t="str">
        <f>IF(_tag_month_day!U379="","",_tag_month_day!U379)</f>
        <v/>
      </c>
      <c r="BT383" s="523" t="str">
        <f t="shared" si="1994"/>
        <v/>
      </c>
      <c r="BU383" s="223" t="str">
        <f>IF(_tag_month_day!V379="","",_tag_month_day!V379)</f>
        <v/>
      </c>
      <c r="BV383" s="206" t="str">
        <f>IF(_tag_month_day!W379="","",_tag_month_day!W379)</f>
        <v/>
      </c>
      <c r="BW383" s="540" t="str">
        <f>IF(_tag_month_day!X379="","",_tag_month_day!X379)</f>
        <v/>
      </c>
      <c r="BX383" s="540" t="str">
        <f>IF(_tag_month_day!Y379="","",_tag_month_day!Y379)</f>
        <v/>
      </c>
      <c r="BY383" s="541">
        <f ca="1" t="shared" si="1995"/>
        <v>43632.8333333324</v>
      </c>
      <c r="BZ383" s="542"/>
      <c r="CA383" s="543" t="str">
        <f>IF(_jhy2_month_day!A379="","",_jhy2_month_day!A379)</f>
        <v/>
      </c>
      <c r="CB383" s="464" t="str">
        <f>IF(_jhy2_month_day!B379="","",_jhy2_month_day!B379)</f>
        <v/>
      </c>
      <c r="CC383" s="464" t="str">
        <f>IF(_jhy2_month_day!C379="","",_jhy2_month_day!C379)</f>
        <v/>
      </c>
      <c r="CD383" s="464" t="str">
        <f>IF(_jhy2_month_day!D379="","",_jhy2_month_day!D379)</f>
        <v/>
      </c>
      <c r="CE383" s="464" t="str">
        <f>IF(_jhy2_month_day!E379="","",_jhy2_month_day!E379)</f>
        <v/>
      </c>
      <c r="CF383" s="464" t="str">
        <f>IF(_jhy2_month_day!F379="","",_jhy2_month_day!F379)</f>
        <v/>
      </c>
      <c r="CG383" s="464" t="str">
        <f>IF(_jhy2_month_day!G379="","",_jhy2_month_day!G379)</f>
        <v/>
      </c>
      <c r="CH383" s="464" t="str">
        <f>IF(_jhy2_month_day!H379="","",_jhy2_month_day!H379)</f>
        <v/>
      </c>
      <c r="CI383" s="464" t="str">
        <f>IF(_jhy2_month_day!I379="","",_jhy2_month_day!I379)</f>
        <v/>
      </c>
      <c r="CJ383" s="464" t="str">
        <f>IF(_jhy2_month_day!J379="","",_jhy2_month_day!J379)</f>
        <v/>
      </c>
      <c r="CK383" s="464" t="str">
        <f>IF(_jhy2_month_day!K379="","",_jhy2_month_day!K379)</f>
        <v/>
      </c>
      <c r="CL383" s="562" t="str">
        <f>IF(_jhy2_month_day!L379="","",_jhy2_month_day!L379)</f>
        <v/>
      </c>
      <c r="CM383" s="562" t="str">
        <f>IF(_jhy2_month_day!M379="","",_jhy2_month_day!M379)</f>
        <v/>
      </c>
      <c r="CN383" s="562" t="str">
        <f>IF(_jhy2_month_day!N379="","",_jhy2_month_day!N379)</f>
        <v/>
      </c>
      <c r="CO383" s="562" t="str">
        <f>IF(_jhy2_month_day!O379="","",_jhy2_month_day!O379)</f>
        <v/>
      </c>
      <c r="CP383" s="562" t="str">
        <f>IF(_jhy2_month_day!P379="","",_jhy2_month_day!P379)</f>
        <v/>
      </c>
      <c r="CQ383" s="562" t="str">
        <f>IF(_jhy2_month_day!Q379="","",_jhy2_month_day!Q379)</f>
        <v/>
      </c>
      <c r="CR383" s="563" t="str">
        <f>IF(_jhy2_month_day!R379="","",_jhy2_month_day!R379)</f>
        <v/>
      </c>
      <c r="CS383" s="576" t="str">
        <f>IF(_jhy2_month_day!S379="","",_jhy2_month_day!S379)</f>
        <v/>
      </c>
      <c r="CT383" s="562" t="str">
        <f>IF(_jhy2_month_day!T379="","",_jhy2_month_day!T379)</f>
        <v/>
      </c>
      <c r="CU383" s="577" t="e">
        <f t="shared" si="1943"/>
        <v>#VALUE!</v>
      </c>
      <c r="CV383" s="198" t="e">
        <f t="shared" si="1944"/>
        <v>#VALUE!</v>
      </c>
      <c r="CW383" s="192" t="e">
        <f t="shared" si="1945"/>
        <v>#VALUE!</v>
      </c>
      <c r="CX383" s="192" t="e">
        <f t="shared" si="1946"/>
        <v>#VALUE!</v>
      </c>
      <c r="CY383" s="202" t="e">
        <f t="shared" si="1947"/>
        <v>#VALUE!</v>
      </c>
      <c r="CZ383" s="192" t="e">
        <f t="shared" ref="CZ383:DI383" si="2294">$AJ383*EF383</f>
        <v>#VALUE!</v>
      </c>
      <c r="DA383" s="192" t="e">
        <f t="shared" si="2294"/>
        <v>#VALUE!</v>
      </c>
      <c r="DB383" s="192" t="e">
        <f t="shared" si="2294"/>
        <v>#VALUE!</v>
      </c>
      <c r="DC383" s="192" t="e">
        <f t="shared" si="2294"/>
        <v>#VALUE!</v>
      </c>
      <c r="DD383" s="192" t="e">
        <f t="shared" si="2294"/>
        <v>#VALUE!</v>
      </c>
      <c r="DE383" s="192" t="e">
        <f t="shared" si="2294"/>
        <v>#VALUE!</v>
      </c>
      <c r="DF383" s="192" t="e">
        <f t="shared" si="2294"/>
        <v>#VALUE!</v>
      </c>
      <c r="DG383" s="192" t="e">
        <f t="shared" si="2294"/>
        <v>#VALUE!</v>
      </c>
      <c r="DH383" s="192" t="e">
        <f t="shared" si="2294"/>
        <v>#VALUE!</v>
      </c>
      <c r="DI383" s="192" t="e">
        <f t="shared" si="2294"/>
        <v>#VALUE!</v>
      </c>
      <c r="DJ383" s="192" t="e">
        <f t="shared" si="1949"/>
        <v>#VALUE!</v>
      </c>
      <c r="DK383" s="192" t="e">
        <f t="shared" si="1950"/>
        <v>#VALUE!</v>
      </c>
      <c r="DL383" s="192" t="e">
        <f t="shared" si="1951"/>
        <v>#VALUE!</v>
      </c>
      <c r="DM383" s="192" t="e">
        <f t="shared" si="1952"/>
        <v>#VALUE!</v>
      </c>
      <c r="DN383" s="192" t="e">
        <f t="shared" si="1953"/>
        <v>#VALUE!</v>
      </c>
      <c r="DO383" s="192" t="e">
        <f t="shared" si="1954"/>
        <v>#VALUE!</v>
      </c>
      <c r="DP383" s="192" t="e">
        <f t="shared" si="1955"/>
        <v>#VALUE!</v>
      </c>
      <c r="DQ383" s="192" t="e">
        <f t="shared" si="1956"/>
        <v>#VALUE!</v>
      </c>
      <c r="DR383" s="192" t="e">
        <f t="shared" si="1957"/>
        <v>#VALUE!</v>
      </c>
      <c r="DS383" s="192" t="e">
        <f t="shared" si="1958"/>
        <v>#VALUE!</v>
      </c>
      <c r="DT383" s="192" t="e">
        <f t="shared" si="1959"/>
        <v>#VALUE!</v>
      </c>
      <c r="DU383" s="192" t="e">
        <f t="shared" si="1960"/>
        <v>#VALUE!</v>
      </c>
      <c r="DV383" s="198" t="e">
        <f t="shared" si="1961"/>
        <v>#VALUE!</v>
      </c>
      <c r="DW383" s="198" t="e">
        <f t="shared" si="1962"/>
        <v>#DIV/0!</v>
      </c>
      <c r="DX383" s="198" t="e">
        <f t="shared" si="1963"/>
        <v>#DIV/0!</v>
      </c>
      <c r="DY383" s="198" t="e">
        <f t="shared" si="1964"/>
        <v>#VALUE!</v>
      </c>
      <c r="DZ383" s="198" t="e">
        <f t="shared" si="1965"/>
        <v>#VALUE!</v>
      </c>
      <c r="EA383" s="198" t="e">
        <f t="shared" si="1966"/>
        <v>#VALUE!</v>
      </c>
      <c r="EB383" s="198" t="e">
        <f t="shared" si="1967"/>
        <v>#VALUE!</v>
      </c>
      <c r="EC383" s="198" t="e">
        <f t="shared" si="1968"/>
        <v>#DIV/0!</v>
      </c>
      <c r="ED383" s="198" t="e">
        <f t="shared" si="1969"/>
        <v>#VALUE!</v>
      </c>
      <c r="EE383" s="198" t="e">
        <f t="shared" si="1970"/>
        <v>#VALUE!</v>
      </c>
      <c r="EF383" s="198" t="e">
        <f t="shared" ref="EF383:EO383" si="2295">DV383/SUM($DV383:$EE383)</f>
        <v>#VALUE!</v>
      </c>
      <c r="EG383" s="198" t="e">
        <f t="shared" si="2295"/>
        <v>#DIV/0!</v>
      </c>
      <c r="EH383" s="198" t="e">
        <f t="shared" si="2295"/>
        <v>#DIV/0!</v>
      </c>
      <c r="EI383" s="198" t="e">
        <f t="shared" si="2295"/>
        <v>#VALUE!</v>
      </c>
      <c r="EJ383" s="198" t="e">
        <f t="shared" si="2295"/>
        <v>#VALUE!</v>
      </c>
      <c r="EK383" s="198" t="e">
        <f t="shared" si="2295"/>
        <v>#VALUE!</v>
      </c>
      <c r="EL383" s="198" t="e">
        <f t="shared" si="2295"/>
        <v>#VALUE!</v>
      </c>
      <c r="EM383" s="198" t="e">
        <f t="shared" si="2295"/>
        <v>#DIV/0!</v>
      </c>
      <c r="EN383" s="198" t="e">
        <f t="shared" si="2295"/>
        <v>#VALUE!</v>
      </c>
      <c r="EO383" s="198" t="e">
        <f t="shared" si="2295"/>
        <v>#VALUE!</v>
      </c>
      <c r="EP383" s="511">
        <f t="shared" ref="EP383:EW383" si="2296">EP382</f>
        <v>0.08</v>
      </c>
      <c r="EQ383" s="511">
        <f t="shared" si="2296"/>
        <v>0.015</v>
      </c>
      <c r="ER383" s="511">
        <f t="shared" si="2296"/>
        <v>0.015</v>
      </c>
      <c r="ES383" s="511">
        <f t="shared" si="2296"/>
        <v>0.015</v>
      </c>
      <c r="ET383" s="511">
        <f t="shared" si="2296"/>
        <v>0.015</v>
      </c>
      <c r="EU383" s="511">
        <f t="shared" si="2296"/>
        <v>0.09</v>
      </c>
      <c r="EV383" s="511">
        <f t="shared" si="2296"/>
        <v>0.09</v>
      </c>
      <c r="EW383" s="511">
        <f t="shared" si="2296"/>
        <v>0.09</v>
      </c>
      <c r="EX383" s="420" t="str">
        <f>IF(_tag_month_day!AS379="","",_tag_month_day!AS379/100)</f>
        <v/>
      </c>
      <c r="EY383" s="420" t="str">
        <f>IF(_tag_month_day!AT379="","",_tag_month_day!AT379/100)</f>
        <v/>
      </c>
      <c r="EZ383" s="420" t="str">
        <f>IF(_tag_month_day!AU379="","",_tag_month_day!AU379/100)</f>
        <v/>
      </c>
      <c r="FA383" s="420" t="str">
        <f>IF(_tag_month_day!AV379="","",_tag_month_day!AV379/100)</f>
        <v/>
      </c>
      <c r="FB383" s="420" t="str">
        <f>IF(_tag_month_day!AW379="","",_tag_month_day!AW379/100)</f>
        <v/>
      </c>
      <c r="FC383" s="420" t="str">
        <f>IF(_tag_month_day!AX379="","",_tag_month_day!AX379/100)</f>
        <v/>
      </c>
      <c r="FD383" s="510">
        <f t="shared" si="1999"/>
        <v>0.33</v>
      </c>
      <c r="FE383" s="510">
        <f t="shared" si="2000"/>
        <v>0.19</v>
      </c>
      <c r="FF383" s="510">
        <f t="shared" si="2001"/>
        <v>0.003</v>
      </c>
      <c r="FG383" s="510">
        <f t="shared" si="2002"/>
        <v>0</v>
      </c>
      <c r="FH383" s="603">
        <f t="shared" si="2003"/>
        <v>0.0001</v>
      </c>
      <c r="FI383" s="510">
        <f t="shared" ref="FI383:FR383" si="2297">FI382</f>
        <v>0.41</v>
      </c>
      <c r="FJ383" s="510">
        <f t="shared" si="2297"/>
        <v>0.11</v>
      </c>
      <c r="FK383" s="510">
        <f t="shared" si="2297"/>
        <v>0.015</v>
      </c>
      <c r="FL383" s="510">
        <f t="shared" si="2297"/>
        <v>0</v>
      </c>
      <c r="FM383" s="603">
        <f t="shared" si="2297"/>
        <v>0.0001</v>
      </c>
      <c r="FN383" s="510" t="str">
        <f>IF(_tag_month_day!AY379="","",_tag_month_day!AY379/100)</f>
        <v/>
      </c>
      <c r="FO383" s="510" t="str">
        <f>IF(_tag_month_day!AZ379="","",_tag_month_day!AZ379/100)</f>
        <v/>
      </c>
      <c r="FP383" s="510" t="str">
        <f>IF(_tag_month_day!BA379="","",_tag_month_day!BA379/100)</f>
        <v/>
      </c>
      <c r="FQ383" s="510" t="str">
        <f>IF(_tag_month_day!BB379="","",_tag_month_day!BB379/100)</f>
        <v/>
      </c>
      <c r="FR383" s="603" t="str">
        <f>IF(_tag_month_day!BC379="","",_tag_month_day!BC379/100)</f>
        <v/>
      </c>
      <c r="FS383" s="510" t="str">
        <f>IF(_tag_month_day!BD379="","",_tag_month_day!BD379/100)</f>
        <v/>
      </c>
      <c r="FT383" s="510" t="str">
        <f>IF(_tag_month_day!BE379="","",_tag_month_day!BE379/100)</f>
        <v/>
      </c>
      <c r="FU383" s="510" t="str">
        <f>IF(_tag_month_day!BF379="","",_tag_month_day!BF379/100)</f>
        <v/>
      </c>
      <c r="FV383" s="510" t="str">
        <f>IF(_tag_month_day!BG379="","",_tag_month_day!BG379/100)</f>
        <v/>
      </c>
      <c r="FW383" s="603" t="str">
        <f>IF(_tag_month_day!BH379="","",_tag_month_day!BH379/100)</f>
        <v/>
      </c>
      <c r="FX383" s="510" t="str">
        <f>IF(_tag_month_day!BI379="","",_tag_month_day!BI379/100)</f>
        <v/>
      </c>
      <c r="FY383" s="510" t="str">
        <f>IF(_tag_month_day!BJ379="","",_tag_month_day!BJ379/100)</f>
        <v/>
      </c>
      <c r="FZ383" s="605" t="str">
        <f>IF(_tag_month_day!BK379="","",_tag_month_day!BK379/100)</f>
        <v/>
      </c>
      <c r="GA383" s="510" t="str">
        <f>IF(_tag_month_day!BL379="","",_tag_month_day!BL379/100)</f>
        <v/>
      </c>
      <c r="GB383" s="603" t="str">
        <f>IF(_tag_month_day!BM379="","",_tag_month_day!BM379/100)</f>
        <v/>
      </c>
      <c r="GC383" s="420" t="str">
        <f>IF(_tag_month_day!BN379="","",_tag_month_day!BN379/100)</f>
        <v/>
      </c>
      <c r="GD383" s="420" t="str">
        <f>IF(_tag_month_day!BO379="","",_tag_month_day!BO379/100)</f>
        <v/>
      </c>
      <c r="GE383" s="420" t="str">
        <f>IF(_tag_month_day!BP379="","",_tag_month_day!BP379/100)</f>
        <v/>
      </c>
      <c r="GF383" s="420" t="str">
        <f>IF(_tag_month_day!BQ379="","",_tag_month_day!BQ379/100)</f>
        <v/>
      </c>
      <c r="GG383" s="420" t="str">
        <f>IF(_tag_month_day!BR379="","",_tag_month_day!BR379/100)</f>
        <v/>
      </c>
      <c r="GH383" s="420" t="str">
        <f>IF(_tag_month_day!BS379="","",_tag_month_day!BS379/100)</f>
        <v/>
      </c>
      <c r="GI383" s="603" t="str">
        <f>IF(_tag_month_day!BT379="","",_tag_month_day!BT379/100)</f>
        <v/>
      </c>
      <c r="GJ383" s="612" t="str">
        <f>IF(_tag_month_day!BU379="","",_tag_month_day!BU379/100)</f>
        <v/>
      </c>
      <c r="GK383" s="620" t="str">
        <f>IF(_tag_month_day!BV379="",IF(_rlcf_month_day!A$2="","",_rlcf_month_day!A$2/100),_tag_month_day!BV379/100)</f>
        <v/>
      </c>
      <c r="GL383" s="620" t="str">
        <f>IF(_tag_month_day!BW379="",IF(_rlcf_month_day!B$2="","",_rlcf_month_day!B$2/100),_tag_month_day!BW379/100)</f>
        <v/>
      </c>
      <c r="GM383" s="621" t="str">
        <f>IF(_tag_month_day!BX379="",IF(_rlcf_month_day!C$2="","",_rlcf_month_day!C$2/100),_tag_month_day!BX379/100)</f>
        <v/>
      </c>
      <c r="GN383" s="620" t="str">
        <f>IF(_tag_month_day!BV379="",IF(_rlcf_month_day!A$2="","",_rlcf_month_day!A$2/100),_tag_month_day!BV379/100)</f>
        <v/>
      </c>
      <c r="GO383" s="620" t="str">
        <f>IF(_tag_month_day!BW379="",IF(_rlcf_month_day!B$2="","",_rlcf_month_day!B$2/100),_tag_month_day!BW379/100)</f>
        <v/>
      </c>
      <c r="GP383" s="620" t="str">
        <f>IF(_tag_month_day!CD379="",IF(_rlcf_month_day!E$2="","",_rlcf_month_day!E$2/100),_tag_month_day!CD379/100)</f>
        <v/>
      </c>
      <c r="GQ383" s="620" t="str">
        <f>IF(_tag_month_day!CE379="",IF(_rlcf_month_day!F$2="","",_rlcf_month_day!F$2/100),_tag_month_day!CE379/100)</f>
        <v/>
      </c>
      <c r="GR383" s="621" t="str">
        <f>IF(_tag_month_day!CF379="",IF(_rlcf_month_day!G$2="","",_rlcf_month_day!G$2/100),_tag_month_day!CF379/100)</f>
        <v/>
      </c>
      <c r="GS383" s="626">
        <f t="shared" ref="GS383:HH383" si="2298">GS382</f>
        <v>0.953</v>
      </c>
      <c r="GT383" s="626">
        <f t="shared" si="2298"/>
        <v>0.55</v>
      </c>
      <c r="GU383" s="626">
        <f t="shared" si="2298"/>
        <v>0.55</v>
      </c>
      <c r="GV383" s="626">
        <f t="shared" si="2298"/>
        <v>0.55</v>
      </c>
      <c r="GW383" s="626">
        <f t="shared" si="2298"/>
        <v>0.5</v>
      </c>
      <c r="GX383" s="626">
        <f t="shared" si="2298"/>
        <v>0.935</v>
      </c>
      <c r="GY383" s="626">
        <f t="shared" si="2298"/>
        <v>0.15</v>
      </c>
      <c r="GZ383" s="626">
        <f t="shared" si="2298"/>
        <v>1</v>
      </c>
      <c r="HA383" s="632">
        <f t="shared" si="2298"/>
        <v>0.047</v>
      </c>
      <c r="HB383" s="632">
        <f t="shared" si="2298"/>
        <v>0.45</v>
      </c>
      <c r="HC383" s="632">
        <f t="shared" si="2298"/>
        <v>0.45</v>
      </c>
      <c r="HD383" s="632">
        <f t="shared" si="2298"/>
        <v>0.45</v>
      </c>
      <c r="HE383" s="632">
        <f t="shared" si="2298"/>
        <v>0.5</v>
      </c>
      <c r="HF383" s="632">
        <f t="shared" si="2298"/>
        <v>0.065</v>
      </c>
      <c r="HG383" s="632">
        <f t="shared" si="2298"/>
        <v>0.85</v>
      </c>
      <c r="HH383" s="632">
        <f t="shared" si="2298"/>
        <v>0</v>
      </c>
      <c r="HI383" s="68">
        <f t="shared" si="1975"/>
        <v>0</v>
      </c>
      <c r="HJ383" s="68" t="e">
        <f t="shared" si="2006"/>
        <v>#VALUE!</v>
      </c>
      <c r="HK383" s="202">
        <f t="shared" si="2007"/>
        <v>0.85</v>
      </c>
      <c r="HL383" s="464">
        <f t="shared" si="2008"/>
        <v>550000</v>
      </c>
      <c r="HM383" s="464">
        <f t="shared" si="2009"/>
        <v>480000</v>
      </c>
      <c r="HN383" s="192" t="e">
        <f t="shared" si="1976"/>
        <v>#VALUE!</v>
      </c>
      <c r="HO383" s="192" t="e">
        <f>HN383*HK383*$HO$2/HL383*1000000</f>
        <v>#VALUE!</v>
      </c>
      <c r="HP383" s="192" t="e">
        <f>HN383*HK383*$HP$2/HM383*1000000</f>
        <v>#VALUE!</v>
      </c>
    </row>
    <row r="384" customFormat="1" spans="1:224">
      <c r="A384" s="381">
        <v>379</v>
      </c>
      <c r="B384" s="54">
        <f ca="1" t="shared" si="2010"/>
        <v>43632</v>
      </c>
      <c r="C384" s="57">
        <f t="shared" si="2011"/>
        <v>0.0416666666666667</v>
      </c>
      <c r="D384" s="68" t="str">
        <f ca="1" t="shared" si="1977"/>
        <v>中班</v>
      </c>
      <c r="E384" s="68" t="str">
        <f ca="1" t="shared" si="1978"/>
        <v>丁</v>
      </c>
      <c r="F384" s="68">
        <f ca="1">SUMPRODUCT((成本日报!$A$3:$A$95=计划!B384)*(成本日报!$B$3:$B$95=计划!$D384),成本日报!$C$3:$C$95)</f>
        <v>4</v>
      </c>
      <c r="G384" s="382">
        <f ca="1" t="shared" si="2012"/>
        <v>43632.7499999991</v>
      </c>
      <c r="H384" s="382">
        <f ca="1" t="shared" si="1979"/>
        <v>43632.7569444435</v>
      </c>
      <c r="I384" s="382">
        <f ca="1" t="shared" si="1980"/>
        <v>43632.7624999991</v>
      </c>
      <c r="J384" s="382">
        <f ca="1" t="shared" si="1981"/>
        <v>43632.7916666657</v>
      </c>
      <c r="K384" s="382">
        <f ca="1" t="shared" si="1982"/>
        <v>43632.8541666658</v>
      </c>
      <c r="L384" s="382">
        <f ca="1" t="shared" si="1983"/>
        <v>43632.8749999991</v>
      </c>
      <c r="M384" s="398" t="str">
        <f>IF(_tag_month_day!A380="","",_tag_month_day!A380)</f>
        <v/>
      </c>
      <c r="N384" s="398" t="str">
        <f>IF(_tag_month_day!B380="","",_tag_month_day!B380)</f>
        <v/>
      </c>
      <c r="O384" s="399" t="e">
        <f t="shared" si="1984"/>
        <v>#VALUE!</v>
      </c>
      <c r="P384" s="398" t="str">
        <f>IF(_tag_month_day!C380="","",_tag_month_day!C380)</f>
        <v/>
      </c>
      <c r="Q384" s="398" t="str">
        <f>IF(_tag_month_day!D380="","",_tag_month_day!D380)</f>
        <v/>
      </c>
      <c r="R384" s="416">
        <f>IF(_tag_month_day!CB380="",R383,_tag_month_day!CB380/100)</f>
        <v>0.07</v>
      </c>
      <c r="S384" s="417" t="str">
        <f>IF(_tag_month_day!E380="","",_tag_month_day!E380)</f>
        <v/>
      </c>
      <c r="T384" s="417" t="str">
        <f>IF(_tag_month_day!F380="","",_tag_month_day!F380)</f>
        <v/>
      </c>
      <c r="U384" s="418" t="e">
        <f t="shared" si="1938"/>
        <v>#VALUE!</v>
      </c>
      <c r="V384" s="53" t="e">
        <f t="shared" si="1939"/>
        <v>#VALUE!</v>
      </c>
      <c r="W384" s="419" t="str">
        <f>IF(_jhy_month_day!A380="","",_jhy_month_day!A380)</f>
        <v/>
      </c>
      <c r="X384" s="420" t="str">
        <f>IF(_jhy_month_day!B380="","",_jhy_month_day!B380/100)</f>
        <v/>
      </c>
      <c r="Y384" s="420" t="str">
        <f>IF(_jhy_month_day!C380="","",_jhy_month_day!C380/100)</f>
        <v/>
      </c>
      <c r="Z384" s="439">
        <f t="shared" si="2028"/>
        <v>95</v>
      </c>
      <c r="AA384" s="440" t="str">
        <f>IF(_tag_month_day!G380="","",_tag_month_day!G380/100)</f>
        <v/>
      </c>
      <c r="AB384" s="440" t="str">
        <f>IF(_tag_month_day!H380="","",_tag_month_day!H380/100)</f>
        <v/>
      </c>
      <c r="AC384" s="193">
        <f t="shared" si="1985"/>
        <v>1.59963432013121</v>
      </c>
      <c r="AD384" s="441" t="str">
        <f t="shared" si="1986"/>
        <v/>
      </c>
      <c r="AE384" s="442" t="str">
        <f t="shared" si="1987"/>
        <v/>
      </c>
      <c r="AF384" s="443">
        <v>1</v>
      </c>
      <c r="AG384" s="68" t="str">
        <f>IF(_duihao_month_day!A380="","",_duihao_month_day!A380)</f>
        <v/>
      </c>
      <c r="AH384" s="463">
        <f>IF(_gyk_month_day!B380="",AH383,_gyk_month_day!B380)</f>
        <v>820</v>
      </c>
      <c r="AI384" s="464"/>
      <c r="AJ384" s="68" t="str">
        <f>IF(_tag_month_day!I380="","",_tag_month_day!I380)</f>
        <v/>
      </c>
      <c r="AK384" s="465" t="str">
        <f>IF(_tzyy_month_day!A380="","",_tzyy_month_day!A380)</f>
        <v/>
      </c>
      <c r="AL384" s="465" t="str">
        <f>IF(_tzyy_month_day!B380="","",_tzyy_month_day!B380)</f>
        <v/>
      </c>
      <c r="AM384" s="465" t="str">
        <f>IF(_tzyy_month_day!C380="","",_tzyy_month_day!C380)</f>
        <v/>
      </c>
      <c r="AN384" s="466" t="str">
        <f>IF(_tag_month_day!CG380="","",_tag_month_day!CG380)</f>
        <v/>
      </c>
      <c r="AO384" s="466" t="str">
        <f>IF(_tag_month_day!CH380="","",_tag_month_day!CH380)</f>
        <v/>
      </c>
      <c r="AP384" s="486" t="e">
        <f t="shared" si="1988"/>
        <v>#VALUE!</v>
      </c>
      <c r="AQ384" s="487" t="str">
        <f>IF(_tag_month_day!J380="","",_tag_month_day!J380/100)</f>
        <v/>
      </c>
      <c r="AR384" s="488">
        <f t="shared" si="1989"/>
        <v>1.3</v>
      </c>
      <c r="AS384" s="489" t="e">
        <f t="shared" si="1940"/>
        <v>#VALUE!</v>
      </c>
      <c r="AT384" s="489">
        <f t="shared" si="1990"/>
        <v>0</v>
      </c>
      <c r="AU384" s="490" t="str">
        <f>IF(_tag_month_day!K380="","",_tag_month_day!K380)</f>
        <v/>
      </c>
      <c r="AV384" s="491" t="str">
        <f>IF(_tag_month_day!L380="","",_tag_month_day!L380/100)</f>
        <v/>
      </c>
      <c r="AW384" s="420">
        <f t="shared" ref="AW384:AW447" si="2299">AW383</f>
        <v>0</v>
      </c>
      <c r="AX384" s="420">
        <f t="shared" si="1991"/>
        <v>0</v>
      </c>
      <c r="AY384" s="420" t="str">
        <f>IF(_tag_month_day!M380="","",_tag_month_day!M380/100)</f>
        <v/>
      </c>
      <c r="AZ384" s="420" t="str">
        <f>IF(_tag_month_day!N380="","",_tag_month_day!N380/100)</f>
        <v/>
      </c>
      <c r="BA384" s="420" t="str">
        <f>IF(_tag_month_day!O380="","",_tag_month_day!O380/100)</f>
        <v/>
      </c>
      <c r="BB384" s="496" t="str">
        <f>IF(_tag_month_day!P380="","",_tag_month_day!P380/100)</f>
        <v/>
      </c>
      <c r="BC384" s="496">
        <f t="shared" si="1992"/>
        <v>0</v>
      </c>
      <c r="BD384" s="496" t="str">
        <f>IF(_tag_month_day!Q380="","",_tag_month_day!Q380/100)</f>
        <v/>
      </c>
      <c r="BE384" s="510" t="str">
        <f>IF(_tag_month_day!R380="","",_tag_month_day!R380/100)</f>
        <v/>
      </c>
      <c r="BF384" s="413" t="str">
        <f>IF(_tag_month_day!CC380="","",_tag_month_day!CC380/100)</f>
        <v/>
      </c>
      <c r="BG384" s="511" t="e">
        <f t="shared" si="1941"/>
        <v>#VALUE!</v>
      </c>
      <c r="BH384" s="198">
        <f t="shared" si="1942"/>
        <v>0</v>
      </c>
      <c r="BI384" s="512" t="e">
        <f>IF(CX384=0,BI383,(DK384*查询!$R$5+DL384*查询!$Q$5+DM384*查询!$N$5+DN384*查询!$O$5+DO384*查询!$P$5)*AF384/CX384)</f>
        <v>#VALUE!</v>
      </c>
      <c r="BJ384" s="512" t="e">
        <f>IF(CX384=0,BJ383,(DP384*查询!$S$5+DQ384*查询!$T$5+DR384*查询!$U$5)*AF384/CX384)</f>
        <v>#VALUE!</v>
      </c>
      <c r="BK384" s="512">
        <f t="shared" si="1993"/>
        <v>1</v>
      </c>
      <c r="BL384" s="513" t="str">
        <f>IF(_cfyc_month_day!A380="","",_cfyc_month_day!A380)</f>
        <v/>
      </c>
      <c r="BM384" s="513" t="str">
        <f>IF(_cfyc_month_day!B380="","",_cfyc_month_day!B380)</f>
        <v/>
      </c>
      <c r="BN384" s="513" t="str">
        <f>IF(_cfyc_month_day!C380="","",_cfyc_month_day!C380)</f>
        <v/>
      </c>
      <c r="BO384" s="522" t="str">
        <f>IF(_cfyc_month_day!D380="","",_cfyc_month_day!D380)</f>
        <v/>
      </c>
      <c r="BP384" s="522" t="str">
        <f>IF(_cfyc_month_day!E380="","",_cfyc_month_day!E380)</f>
        <v/>
      </c>
      <c r="BQ384" s="522" t="str">
        <f>IF(_cfyc_month_day!F380="","",_cfyc_month_day!F380)</f>
        <v/>
      </c>
      <c r="BR384" s="513" t="str">
        <f>IF(_tag_month_day!T380="","",_tag_month_day!T380)</f>
        <v/>
      </c>
      <c r="BS384" s="513" t="str">
        <f>IF(_tag_month_day!U380="","",_tag_month_day!U380)</f>
        <v/>
      </c>
      <c r="BT384" s="523" t="str">
        <f t="shared" si="1994"/>
        <v/>
      </c>
      <c r="BU384" s="223" t="str">
        <f>IF(_tag_month_day!V380="","",_tag_month_day!V380)</f>
        <v/>
      </c>
      <c r="BV384" s="206" t="str">
        <f>IF(_tag_month_day!W380="","",_tag_month_day!W380)</f>
        <v/>
      </c>
      <c r="BW384" s="540" t="str">
        <f>IF(_tag_month_day!X380="","",_tag_month_day!X380)</f>
        <v/>
      </c>
      <c r="BX384" s="540" t="str">
        <f>IF(_tag_month_day!Y380="","",_tag_month_day!Y380)</f>
        <v/>
      </c>
      <c r="BY384" s="541">
        <f ca="1" t="shared" si="1995"/>
        <v>43632.8749999991</v>
      </c>
      <c r="BZ384" s="542"/>
      <c r="CA384" s="543" t="str">
        <f>IF(_jhy2_month_day!A380="","",_jhy2_month_day!A380)</f>
        <v/>
      </c>
      <c r="CB384" s="464" t="str">
        <f>IF(_jhy2_month_day!B380="","",_jhy2_month_day!B380)</f>
        <v/>
      </c>
      <c r="CC384" s="464" t="str">
        <f>IF(_jhy2_month_day!C380="","",_jhy2_month_day!C380)</f>
        <v/>
      </c>
      <c r="CD384" s="464" t="str">
        <f>IF(_jhy2_month_day!D380="","",_jhy2_month_day!D380)</f>
        <v/>
      </c>
      <c r="CE384" s="464" t="str">
        <f>IF(_jhy2_month_day!E380="","",_jhy2_month_day!E380)</f>
        <v/>
      </c>
      <c r="CF384" s="464" t="str">
        <f>IF(_jhy2_month_day!F380="","",_jhy2_month_day!F380)</f>
        <v/>
      </c>
      <c r="CG384" s="464" t="str">
        <f>IF(_jhy2_month_day!G380="","",_jhy2_month_day!G380)</f>
        <v/>
      </c>
      <c r="CH384" s="464" t="str">
        <f>IF(_jhy2_month_day!H380="","",_jhy2_month_day!H380)</f>
        <v/>
      </c>
      <c r="CI384" s="464" t="str">
        <f>IF(_jhy2_month_day!I380="","",_jhy2_month_day!I380)</f>
        <v/>
      </c>
      <c r="CJ384" s="464" t="str">
        <f>IF(_jhy2_month_day!J380="","",_jhy2_month_day!J380)</f>
        <v/>
      </c>
      <c r="CK384" s="464" t="str">
        <f>IF(_jhy2_month_day!K380="","",_jhy2_month_day!K380)</f>
        <v/>
      </c>
      <c r="CL384" s="562" t="str">
        <f>IF(_jhy2_month_day!L380="","",_jhy2_month_day!L380)</f>
        <v/>
      </c>
      <c r="CM384" s="562" t="str">
        <f>IF(_jhy2_month_day!M380="","",_jhy2_month_day!M380)</f>
        <v/>
      </c>
      <c r="CN384" s="562" t="str">
        <f>IF(_jhy2_month_day!N380="","",_jhy2_month_day!N380)</f>
        <v/>
      </c>
      <c r="CO384" s="562" t="str">
        <f>IF(_jhy2_month_day!O380="","",_jhy2_month_day!O380)</f>
        <v/>
      </c>
      <c r="CP384" s="562" t="str">
        <f>IF(_jhy2_month_day!P380="","",_jhy2_month_day!P380)</f>
        <v/>
      </c>
      <c r="CQ384" s="562" t="str">
        <f>IF(_jhy2_month_day!Q380="","",_jhy2_month_day!Q380)</f>
        <v/>
      </c>
      <c r="CR384" s="563" t="str">
        <f>IF(_jhy2_month_day!R380="","",_jhy2_month_day!R380)</f>
        <v/>
      </c>
      <c r="CS384" s="576" t="str">
        <f>IF(_jhy2_month_day!S380="","",_jhy2_month_day!S380)</f>
        <v/>
      </c>
      <c r="CT384" s="562" t="str">
        <f>IF(_jhy2_month_day!T380="","",_jhy2_month_day!T380)</f>
        <v/>
      </c>
      <c r="CU384" s="577" t="e">
        <f t="shared" si="1943"/>
        <v>#VALUE!</v>
      </c>
      <c r="CV384" s="198" t="e">
        <f t="shared" si="1944"/>
        <v>#VALUE!</v>
      </c>
      <c r="CW384" s="192" t="e">
        <f t="shared" si="1945"/>
        <v>#VALUE!</v>
      </c>
      <c r="CX384" s="192" t="e">
        <f t="shared" si="1946"/>
        <v>#VALUE!</v>
      </c>
      <c r="CY384" s="202" t="e">
        <f t="shared" si="1947"/>
        <v>#VALUE!</v>
      </c>
      <c r="CZ384" s="192" t="e">
        <f t="shared" ref="CZ384:DI384" si="2300">$AJ384*EF384</f>
        <v>#VALUE!</v>
      </c>
      <c r="DA384" s="192" t="e">
        <f t="shared" si="2300"/>
        <v>#VALUE!</v>
      </c>
      <c r="DB384" s="192" t="e">
        <f t="shared" si="2300"/>
        <v>#VALUE!</v>
      </c>
      <c r="DC384" s="192" t="e">
        <f t="shared" si="2300"/>
        <v>#VALUE!</v>
      </c>
      <c r="DD384" s="192" t="e">
        <f t="shared" si="2300"/>
        <v>#VALUE!</v>
      </c>
      <c r="DE384" s="192" t="e">
        <f t="shared" si="2300"/>
        <v>#VALUE!</v>
      </c>
      <c r="DF384" s="192" t="e">
        <f t="shared" si="2300"/>
        <v>#VALUE!</v>
      </c>
      <c r="DG384" s="192" t="e">
        <f t="shared" si="2300"/>
        <v>#VALUE!</v>
      </c>
      <c r="DH384" s="192" t="e">
        <f t="shared" si="2300"/>
        <v>#VALUE!</v>
      </c>
      <c r="DI384" s="192" t="e">
        <f t="shared" si="2300"/>
        <v>#VALUE!</v>
      </c>
      <c r="DJ384" s="192" t="e">
        <f t="shared" si="1949"/>
        <v>#VALUE!</v>
      </c>
      <c r="DK384" s="192" t="e">
        <f t="shared" si="1950"/>
        <v>#VALUE!</v>
      </c>
      <c r="DL384" s="192" t="e">
        <f t="shared" si="1951"/>
        <v>#VALUE!</v>
      </c>
      <c r="DM384" s="192" t="e">
        <f t="shared" si="1952"/>
        <v>#VALUE!</v>
      </c>
      <c r="DN384" s="192" t="e">
        <f t="shared" si="1953"/>
        <v>#VALUE!</v>
      </c>
      <c r="DO384" s="192" t="e">
        <f t="shared" si="1954"/>
        <v>#VALUE!</v>
      </c>
      <c r="DP384" s="192" t="e">
        <f t="shared" si="1955"/>
        <v>#VALUE!</v>
      </c>
      <c r="DQ384" s="192" t="e">
        <f t="shared" si="1956"/>
        <v>#VALUE!</v>
      </c>
      <c r="DR384" s="192" t="e">
        <f t="shared" si="1957"/>
        <v>#VALUE!</v>
      </c>
      <c r="DS384" s="192" t="e">
        <f t="shared" si="1958"/>
        <v>#VALUE!</v>
      </c>
      <c r="DT384" s="192" t="e">
        <f t="shared" si="1959"/>
        <v>#VALUE!</v>
      </c>
      <c r="DU384" s="192" t="e">
        <f t="shared" si="1960"/>
        <v>#VALUE!</v>
      </c>
      <c r="DV384" s="198" t="e">
        <f t="shared" si="1961"/>
        <v>#VALUE!</v>
      </c>
      <c r="DW384" s="198" t="e">
        <f t="shared" si="1962"/>
        <v>#DIV/0!</v>
      </c>
      <c r="DX384" s="198" t="e">
        <f t="shared" si="1963"/>
        <v>#DIV/0!</v>
      </c>
      <c r="DY384" s="198" t="e">
        <f t="shared" si="1964"/>
        <v>#VALUE!</v>
      </c>
      <c r="DZ384" s="198" t="e">
        <f t="shared" si="1965"/>
        <v>#VALUE!</v>
      </c>
      <c r="EA384" s="198" t="e">
        <f t="shared" si="1966"/>
        <v>#VALUE!</v>
      </c>
      <c r="EB384" s="198" t="e">
        <f t="shared" si="1967"/>
        <v>#VALUE!</v>
      </c>
      <c r="EC384" s="198" t="e">
        <f t="shared" si="1968"/>
        <v>#DIV/0!</v>
      </c>
      <c r="ED384" s="198" t="e">
        <f t="shared" si="1969"/>
        <v>#VALUE!</v>
      </c>
      <c r="EE384" s="198" t="e">
        <f t="shared" si="1970"/>
        <v>#VALUE!</v>
      </c>
      <c r="EF384" s="198" t="e">
        <f t="shared" ref="EF384:EO384" si="2301">DV384/SUM($DV384:$EE384)</f>
        <v>#VALUE!</v>
      </c>
      <c r="EG384" s="198" t="e">
        <f t="shared" si="2301"/>
        <v>#DIV/0!</v>
      </c>
      <c r="EH384" s="198" t="e">
        <f t="shared" si="2301"/>
        <v>#DIV/0!</v>
      </c>
      <c r="EI384" s="198" t="e">
        <f t="shared" si="2301"/>
        <v>#VALUE!</v>
      </c>
      <c r="EJ384" s="198" t="e">
        <f t="shared" si="2301"/>
        <v>#VALUE!</v>
      </c>
      <c r="EK384" s="198" t="e">
        <f t="shared" si="2301"/>
        <v>#VALUE!</v>
      </c>
      <c r="EL384" s="198" t="e">
        <f t="shared" si="2301"/>
        <v>#VALUE!</v>
      </c>
      <c r="EM384" s="198" t="e">
        <f t="shared" si="2301"/>
        <v>#DIV/0!</v>
      </c>
      <c r="EN384" s="198" t="e">
        <f t="shared" si="2301"/>
        <v>#VALUE!</v>
      </c>
      <c r="EO384" s="198" t="e">
        <f t="shared" si="2301"/>
        <v>#VALUE!</v>
      </c>
      <c r="EP384" s="511">
        <f t="shared" ref="EP384:EW384" si="2302">EP383</f>
        <v>0.08</v>
      </c>
      <c r="EQ384" s="511">
        <f t="shared" si="2302"/>
        <v>0.015</v>
      </c>
      <c r="ER384" s="511">
        <f t="shared" si="2302"/>
        <v>0.015</v>
      </c>
      <c r="ES384" s="511">
        <f t="shared" si="2302"/>
        <v>0.015</v>
      </c>
      <c r="ET384" s="511">
        <f t="shared" si="2302"/>
        <v>0.015</v>
      </c>
      <c r="EU384" s="511">
        <f t="shared" si="2302"/>
        <v>0.09</v>
      </c>
      <c r="EV384" s="511">
        <f t="shared" si="2302"/>
        <v>0.09</v>
      </c>
      <c r="EW384" s="511">
        <f t="shared" si="2302"/>
        <v>0.09</v>
      </c>
      <c r="EX384" s="420" t="str">
        <f>IF(_tag_month_day!AS380="","",_tag_month_day!AS380/100)</f>
        <v/>
      </c>
      <c r="EY384" s="420" t="str">
        <f>IF(_tag_month_day!AT380="","",_tag_month_day!AT380/100)</f>
        <v/>
      </c>
      <c r="EZ384" s="420" t="str">
        <f>IF(_tag_month_day!AU380="","",_tag_month_day!AU380/100)</f>
        <v/>
      </c>
      <c r="FA384" s="420" t="str">
        <f>IF(_tag_month_day!AV380="","",_tag_month_day!AV380/100)</f>
        <v/>
      </c>
      <c r="FB384" s="420" t="str">
        <f>IF(_tag_month_day!AW380="","",_tag_month_day!AW380/100)</f>
        <v/>
      </c>
      <c r="FC384" s="420" t="str">
        <f>IF(_tag_month_day!AX380="","",_tag_month_day!AX380/100)</f>
        <v/>
      </c>
      <c r="FD384" s="510">
        <f t="shared" si="1999"/>
        <v>0.33</v>
      </c>
      <c r="FE384" s="510">
        <f t="shared" si="2000"/>
        <v>0.19</v>
      </c>
      <c r="FF384" s="510">
        <f t="shared" si="2001"/>
        <v>0.003</v>
      </c>
      <c r="FG384" s="510">
        <f t="shared" si="2002"/>
        <v>0</v>
      </c>
      <c r="FH384" s="603">
        <f t="shared" si="2003"/>
        <v>0.0001</v>
      </c>
      <c r="FI384" s="510">
        <f t="shared" ref="FI384:FR384" si="2303">FI383</f>
        <v>0.41</v>
      </c>
      <c r="FJ384" s="510">
        <f t="shared" si="2303"/>
        <v>0.11</v>
      </c>
      <c r="FK384" s="510">
        <f t="shared" si="2303"/>
        <v>0.015</v>
      </c>
      <c r="FL384" s="510">
        <f t="shared" si="2303"/>
        <v>0</v>
      </c>
      <c r="FM384" s="603">
        <f t="shared" si="2303"/>
        <v>0.0001</v>
      </c>
      <c r="FN384" s="510" t="str">
        <f>IF(_tag_month_day!AY380="","",_tag_month_day!AY380/100)</f>
        <v/>
      </c>
      <c r="FO384" s="510" t="str">
        <f>IF(_tag_month_day!AZ380="","",_tag_month_day!AZ380/100)</f>
        <v/>
      </c>
      <c r="FP384" s="510" t="str">
        <f>IF(_tag_month_day!BA380="","",_tag_month_day!BA380/100)</f>
        <v/>
      </c>
      <c r="FQ384" s="510" t="str">
        <f>IF(_tag_month_day!BB380="","",_tag_month_day!BB380/100)</f>
        <v/>
      </c>
      <c r="FR384" s="603" t="str">
        <f>IF(_tag_month_day!BC380="","",_tag_month_day!BC380/100)</f>
        <v/>
      </c>
      <c r="FS384" s="510" t="str">
        <f>IF(_tag_month_day!BD380="","",_tag_month_day!BD380/100)</f>
        <v/>
      </c>
      <c r="FT384" s="510" t="str">
        <f>IF(_tag_month_day!BE380="","",_tag_month_day!BE380/100)</f>
        <v/>
      </c>
      <c r="FU384" s="510" t="str">
        <f>IF(_tag_month_day!BF380="","",_tag_month_day!BF380/100)</f>
        <v/>
      </c>
      <c r="FV384" s="510" t="str">
        <f>IF(_tag_month_day!BG380="","",_tag_month_day!BG380/100)</f>
        <v/>
      </c>
      <c r="FW384" s="603" t="str">
        <f>IF(_tag_month_day!BH380="","",_tag_month_day!BH380/100)</f>
        <v/>
      </c>
      <c r="FX384" s="510" t="str">
        <f>IF(_tag_month_day!BI380="","",_tag_month_day!BI380/100)</f>
        <v/>
      </c>
      <c r="FY384" s="510" t="str">
        <f>IF(_tag_month_day!BJ380="","",_tag_month_day!BJ380/100)</f>
        <v/>
      </c>
      <c r="FZ384" s="605" t="str">
        <f>IF(_tag_month_day!BK380="","",_tag_month_day!BK380/100)</f>
        <v/>
      </c>
      <c r="GA384" s="510" t="str">
        <f>IF(_tag_month_day!BL380="","",_tag_month_day!BL380/100)</f>
        <v/>
      </c>
      <c r="GB384" s="603" t="str">
        <f>IF(_tag_month_day!BM380="","",_tag_month_day!BM380/100)</f>
        <v/>
      </c>
      <c r="GC384" s="420" t="str">
        <f>IF(_tag_month_day!BN380="","",_tag_month_day!BN380/100)</f>
        <v/>
      </c>
      <c r="GD384" s="420" t="str">
        <f>IF(_tag_month_day!BO380="","",_tag_month_day!BO380/100)</f>
        <v/>
      </c>
      <c r="GE384" s="420" t="str">
        <f>IF(_tag_month_day!BP380="","",_tag_month_day!BP380/100)</f>
        <v/>
      </c>
      <c r="GF384" s="420" t="str">
        <f>IF(_tag_month_day!BQ380="","",_tag_month_day!BQ380/100)</f>
        <v/>
      </c>
      <c r="GG384" s="420" t="str">
        <f>IF(_tag_month_day!BR380="","",_tag_month_day!BR380/100)</f>
        <v/>
      </c>
      <c r="GH384" s="420" t="str">
        <f>IF(_tag_month_day!BS380="","",_tag_month_day!BS380/100)</f>
        <v/>
      </c>
      <c r="GI384" s="603" t="str">
        <f>IF(_tag_month_day!BT380="","",_tag_month_day!BT380/100)</f>
        <v/>
      </c>
      <c r="GJ384" s="612" t="str">
        <f>IF(_tag_month_day!BU380="","",_tag_month_day!BU380/100)</f>
        <v/>
      </c>
      <c r="GK384" s="620" t="str">
        <f>IF(_tag_month_day!BV380="",IF(_rlcf_month_day!A$2="","",_rlcf_month_day!A$2/100),_tag_month_day!BV380/100)</f>
        <v/>
      </c>
      <c r="GL384" s="620" t="str">
        <f>IF(_tag_month_day!BW380="",IF(_rlcf_month_day!B$2="","",_rlcf_month_day!B$2/100),_tag_month_day!BW380/100)</f>
        <v/>
      </c>
      <c r="GM384" s="621" t="str">
        <f>IF(_tag_month_day!BX380="",IF(_rlcf_month_day!C$2="","",_rlcf_month_day!C$2/100),_tag_month_day!BX380/100)</f>
        <v/>
      </c>
      <c r="GN384" s="620" t="str">
        <f>IF(_tag_month_day!BV380="",IF(_rlcf_month_day!A$2="","",_rlcf_month_day!A$2/100),_tag_month_day!BV380/100)</f>
        <v/>
      </c>
      <c r="GO384" s="620" t="str">
        <f>IF(_tag_month_day!BW380="",IF(_rlcf_month_day!B$2="","",_rlcf_month_day!B$2/100),_tag_month_day!BW380/100)</f>
        <v/>
      </c>
      <c r="GP384" s="620" t="str">
        <f>IF(_tag_month_day!CD380="",IF(_rlcf_month_day!E$2="","",_rlcf_month_day!E$2/100),_tag_month_day!CD380/100)</f>
        <v/>
      </c>
      <c r="GQ384" s="620" t="str">
        <f>IF(_tag_month_day!CE380="",IF(_rlcf_month_day!F$2="","",_rlcf_month_day!F$2/100),_tag_month_day!CE380/100)</f>
        <v/>
      </c>
      <c r="GR384" s="621" t="str">
        <f>IF(_tag_month_day!CF380="",IF(_rlcf_month_day!G$2="","",_rlcf_month_day!G$2/100),_tag_month_day!CF380/100)</f>
        <v/>
      </c>
      <c r="GS384" s="626">
        <f t="shared" ref="GS384:HH384" si="2304">GS383</f>
        <v>0.953</v>
      </c>
      <c r="GT384" s="626">
        <f t="shared" si="2304"/>
        <v>0.55</v>
      </c>
      <c r="GU384" s="626">
        <f t="shared" si="2304"/>
        <v>0.55</v>
      </c>
      <c r="GV384" s="626">
        <f t="shared" si="2304"/>
        <v>0.55</v>
      </c>
      <c r="GW384" s="626">
        <f t="shared" si="2304"/>
        <v>0.5</v>
      </c>
      <c r="GX384" s="626">
        <f t="shared" si="2304"/>
        <v>0.935</v>
      </c>
      <c r="GY384" s="626">
        <f t="shared" si="2304"/>
        <v>0.15</v>
      </c>
      <c r="GZ384" s="626">
        <f t="shared" si="2304"/>
        <v>1</v>
      </c>
      <c r="HA384" s="632">
        <f t="shared" si="2304"/>
        <v>0.047</v>
      </c>
      <c r="HB384" s="632">
        <f t="shared" si="2304"/>
        <v>0.45</v>
      </c>
      <c r="HC384" s="632">
        <f t="shared" si="2304"/>
        <v>0.45</v>
      </c>
      <c r="HD384" s="632">
        <f t="shared" si="2304"/>
        <v>0.45</v>
      </c>
      <c r="HE384" s="632">
        <f t="shared" si="2304"/>
        <v>0.5</v>
      </c>
      <c r="HF384" s="632">
        <f t="shared" si="2304"/>
        <v>0.065</v>
      </c>
      <c r="HG384" s="632">
        <f t="shared" si="2304"/>
        <v>0.85</v>
      </c>
      <c r="HH384" s="632">
        <f t="shared" si="2304"/>
        <v>0</v>
      </c>
      <c r="HI384" s="68">
        <f t="shared" si="1975"/>
        <v>0</v>
      </c>
      <c r="HJ384" s="68" t="e">
        <f t="shared" si="2006"/>
        <v>#VALUE!</v>
      </c>
      <c r="HK384" s="202">
        <f t="shared" si="2007"/>
        <v>0.85</v>
      </c>
      <c r="HL384" s="464">
        <f t="shared" si="2008"/>
        <v>550000</v>
      </c>
      <c r="HM384" s="464">
        <f t="shared" si="2009"/>
        <v>480000</v>
      </c>
      <c r="HN384" s="192" t="e">
        <f t="shared" si="1976"/>
        <v>#VALUE!</v>
      </c>
      <c r="HO384" s="192" t="e">
        <f>HN384*HK384*$HO$2/HL384*1000000</f>
        <v>#VALUE!</v>
      </c>
      <c r="HP384" s="192" t="e">
        <f>HN384*HK384*$HP$2/HM384*1000000</f>
        <v>#VALUE!</v>
      </c>
    </row>
    <row r="385" customFormat="1" spans="1:224">
      <c r="A385" s="381">
        <v>380</v>
      </c>
      <c r="B385" s="54">
        <f ca="1" t="shared" si="2010"/>
        <v>43632</v>
      </c>
      <c r="C385" s="57">
        <f t="shared" si="2011"/>
        <v>0.0416666666666667</v>
      </c>
      <c r="D385" s="68" t="str">
        <f ca="1" t="shared" si="1977"/>
        <v>中班</v>
      </c>
      <c r="E385" s="68" t="str">
        <f ca="1" t="shared" si="1978"/>
        <v>丁</v>
      </c>
      <c r="F385" s="68">
        <f ca="1">SUMPRODUCT((成本日报!$A$3:$A$95=计划!B385)*(成本日报!$B$3:$B$95=计划!$D385),成本日报!$C$3:$C$95)</f>
        <v>4</v>
      </c>
      <c r="G385" s="382">
        <f ca="1" t="shared" si="2012"/>
        <v>43632.7916666657</v>
      </c>
      <c r="H385" s="382">
        <f ca="1" t="shared" si="1979"/>
        <v>43632.7986111102</v>
      </c>
      <c r="I385" s="382">
        <f ca="1" t="shared" si="1980"/>
        <v>43632.8041666657</v>
      </c>
      <c r="J385" s="382">
        <f ca="1" t="shared" si="1981"/>
        <v>43632.8333333324</v>
      </c>
      <c r="K385" s="382">
        <f ca="1" t="shared" si="1982"/>
        <v>43632.8958333324</v>
      </c>
      <c r="L385" s="382">
        <f ca="1" t="shared" si="1983"/>
        <v>43632.9166666657</v>
      </c>
      <c r="M385" s="398" t="str">
        <f>IF(_tag_month_day!A381="","",_tag_month_day!A381)</f>
        <v/>
      </c>
      <c r="N385" s="398" t="str">
        <f>IF(_tag_month_day!B381="","",_tag_month_day!B381)</f>
        <v/>
      </c>
      <c r="O385" s="399" t="e">
        <f t="shared" si="1984"/>
        <v>#VALUE!</v>
      </c>
      <c r="P385" s="398" t="str">
        <f>IF(_tag_month_day!C381="","",_tag_month_day!C381)</f>
        <v/>
      </c>
      <c r="Q385" s="398" t="str">
        <f>IF(_tag_month_day!D381="","",_tag_month_day!D381)</f>
        <v/>
      </c>
      <c r="R385" s="416">
        <f>IF(_tag_month_day!CB381="",R384,_tag_month_day!CB381/100)</f>
        <v>0.07</v>
      </c>
      <c r="S385" s="417" t="str">
        <f>IF(_tag_month_day!E381="","",_tag_month_day!E381)</f>
        <v/>
      </c>
      <c r="T385" s="417" t="str">
        <f>IF(_tag_month_day!F381="","",_tag_month_day!F381)</f>
        <v/>
      </c>
      <c r="U385" s="418" t="e">
        <f t="shared" si="1938"/>
        <v>#VALUE!</v>
      </c>
      <c r="V385" s="53" t="e">
        <f t="shared" si="1939"/>
        <v>#VALUE!</v>
      </c>
      <c r="W385" s="419" t="str">
        <f>IF(_jhy_month_day!A381="","",_jhy_month_day!A381)</f>
        <v/>
      </c>
      <c r="X385" s="420" t="str">
        <f>IF(_jhy_month_day!B381="","",_jhy_month_day!B381/100)</f>
        <v/>
      </c>
      <c r="Y385" s="420" t="str">
        <f>IF(_jhy_month_day!C381="","",_jhy_month_day!C381/100)</f>
        <v/>
      </c>
      <c r="Z385" s="439">
        <f t="shared" si="2028"/>
        <v>95</v>
      </c>
      <c r="AA385" s="440" t="str">
        <f>IF(_tag_month_day!G381="","",_tag_month_day!G381/100)</f>
        <v/>
      </c>
      <c r="AB385" s="440" t="str">
        <f>IF(_tag_month_day!H381="","",_tag_month_day!H381/100)</f>
        <v/>
      </c>
      <c r="AC385" s="193">
        <f t="shared" si="1985"/>
        <v>1.59963432013121</v>
      </c>
      <c r="AD385" s="441" t="str">
        <f t="shared" si="1986"/>
        <v/>
      </c>
      <c r="AE385" s="442" t="str">
        <f t="shared" si="1987"/>
        <v/>
      </c>
      <c r="AF385" s="443">
        <v>1</v>
      </c>
      <c r="AG385" s="68" t="str">
        <f>IF(_duihao_month_day!A381="","",_duihao_month_day!A381)</f>
        <v/>
      </c>
      <c r="AH385" s="463">
        <f>IF(_gyk_month_day!B381="",AH384,_gyk_month_day!B381)</f>
        <v>820</v>
      </c>
      <c r="AI385" s="464"/>
      <c r="AJ385" s="68" t="str">
        <f>IF(_tag_month_day!I381="","",_tag_month_day!I381)</f>
        <v/>
      </c>
      <c r="AK385" s="465" t="str">
        <f>IF(_tzyy_month_day!A381="","",_tzyy_month_day!A381)</f>
        <v/>
      </c>
      <c r="AL385" s="465" t="str">
        <f>IF(_tzyy_month_day!B381="","",_tzyy_month_day!B381)</f>
        <v/>
      </c>
      <c r="AM385" s="465" t="str">
        <f>IF(_tzyy_month_day!C381="","",_tzyy_month_day!C381)</f>
        <v/>
      </c>
      <c r="AN385" s="466" t="str">
        <f>IF(_tag_month_day!CG381="","",_tag_month_day!CG381)</f>
        <v/>
      </c>
      <c r="AO385" s="466" t="str">
        <f>IF(_tag_month_day!CH381="","",_tag_month_day!CH381)</f>
        <v/>
      </c>
      <c r="AP385" s="486" t="e">
        <f t="shared" si="1988"/>
        <v>#VALUE!</v>
      </c>
      <c r="AQ385" s="487" t="str">
        <f>IF(_tag_month_day!J381="","",_tag_month_day!J381/100)</f>
        <v/>
      </c>
      <c r="AR385" s="488">
        <f t="shared" si="1989"/>
        <v>1.3</v>
      </c>
      <c r="AS385" s="489" t="e">
        <f t="shared" si="1940"/>
        <v>#VALUE!</v>
      </c>
      <c r="AT385" s="489">
        <f t="shared" si="1990"/>
        <v>0</v>
      </c>
      <c r="AU385" s="490" t="str">
        <f>IF(_tag_month_day!K381="","",_tag_month_day!K381)</f>
        <v/>
      </c>
      <c r="AV385" s="491" t="str">
        <f>IF(_tag_month_day!L381="","",_tag_month_day!L381/100)</f>
        <v/>
      </c>
      <c r="AW385" s="420">
        <f t="shared" si="2299"/>
        <v>0</v>
      </c>
      <c r="AX385" s="420">
        <f t="shared" si="1991"/>
        <v>0</v>
      </c>
      <c r="AY385" s="420" t="str">
        <f>IF(_tag_month_day!M381="","",_tag_month_day!M381/100)</f>
        <v/>
      </c>
      <c r="AZ385" s="420" t="str">
        <f>IF(_tag_month_day!N381="","",_tag_month_day!N381/100)</f>
        <v/>
      </c>
      <c r="BA385" s="420" t="str">
        <f>IF(_tag_month_day!O381="","",_tag_month_day!O381/100)</f>
        <v/>
      </c>
      <c r="BB385" s="496" t="str">
        <f>IF(_tag_month_day!P381="","",_tag_month_day!P381/100)</f>
        <v/>
      </c>
      <c r="BC385" s="496">
        <f t="shared" si="1992"/>
        <v>0</v>
      </c>
      <c r="BD385" s="496" t="str">
        <f>IF(_tag_month_day!Q381="","",_tag_month_day!Q381/100)</f>
        <v/>
      </c>
      <c r="BE385" s="510" t="str">
        <f>IF(_tag_month_day!R381="","",_tag_month_day!R381/100)</f>
        <v/>
      </c>
      <c r="BF385" s="413" t="str">
        <f>IF(_tag_month_day!CC381="","",_tag_month_day!CC381/100)</f>
        <v/>
      </c>
      <c r="BG385" s="511" t="e">
        <f t="shared" si="1941"/>
        <v>#VALUE!</v>
      </c>
      <c r="BH385" s="198">
        <f t="shared" si="1942"/>
        <v>0</v>
      </c>
      <c r="BI385" s="512" t="e">
        <f>IF(CX385=0,BI384,(DK385*查询!$R$5+DL385*查询!$Q$5+DM385*查询!$N$5+DN385*查询!$O$5+DO385*查询!$P$5)*AF385/CX385)</f>
        <v>#VALUE!</v>
      </c>
      <c r="BJ385" s="512" t="e">
        <f>IF(CX385=0,BJ384,(DP385*查询!$S$5+DQ385*查询!$T$5+DR385*查询!$U$5)*AF385/CX385)</f>
        <v>#VALUE!</v>
      </c>
      <c r="BK385" s="512">
        <f t="shared" si="1993"/>
        <v>1</v>
      </c>
      <c r="BL385" s="513" t="str">
        <f>IF(_cfyc_month_day!A381="","",_cfyc_month_day!A381)</f>
        <v/>
      </c>
      <c r="BM385" s="513" t="str">
        <f>IF(_cfyc_month_day!B381="","",_cfyc_month_day!B381)</f>
        <v/>
      </c>
      <c r="BN385" s="513" t="str">
        <f>IF(_cfyc_month_day!C381="","",_cfyc_month_day!C381)</f>
        <v/>
      </c>
      <c r="BO385" s="522" t="str">
        <f>IF(_cfyc_month_day!D381="","",_cfyc_month_day!D381)</f>
        <v/>
      </c>
      <c r="BP385" s="522" t="str">
        <f>IF(_cfyc_month_day!E381="","",_cfyc_month_day!E381)</f>
        <v/>
      </c>
      <c r="BQ385" s="522" t="str">
        <f>IF(_cfyc_month_day!F381="","",_cfyc_month_day!F381)</f>
        <v/>
      </c>
      <c r="BR385" s="513" t="str">
        <f>IF(_tag_month_day!T381="","",_tag_month_day!T381)</f>
        <v/>
      </c>
      <c r="BS385" s="513" t="str">
        <f>IF(_tag_month_day!U381="","",_tag_month_day!U381)</f>
        <v/>
      </c>
      <c r="BT385" s="523" t="str">
        <f t="shared" si="1994"/>
        <v/>
      </c>
      <c r="BU385" s="223" t="str">
        <f>IF(_tag_month_day!V381="","",_tag_month_day!V381)</f>
        <v/>
      </c>
      <c r="BV385" s="206" t="str">
        <f>IF(_tag_month_day!W381="","",_tag_month_day!W381)</f>
        <v/>
      </c>
      <c r="BW385" s="540" t="str">
        <f>IF(_tag_month_day!X381="","",_tag_month_day!X381)</f>
        <v/>
      </c>
      <c r="BX385" s="540" t="str">
        <f>IF(_tag_month_day!Y381="","",_tag_month_day!Y381)</f>
        <v/>
      </c>
      <c r="BY385" s="541">
        <f ca="1" t="shared" si="1995"/>
        <v>43632.9166666657</v>
      </c>
      <c r="BZ385" s="542"/>
      <c r="CA385" s="543" t="str">
        <f>IF(_jhy2_month_day!A381="","",_jhy2_month_day!A381)</f>
        <v/>
      </c>
      <c r="CB385" s="464" t="str">
        <f>IF(_jhy2_month_day!B381="","",_jhy2_month_day!B381)</f>
        <v/>
      </c>
      <c r="CC385" s="464" t="str">
        <f>IF(_jhy2_month_day!C381="","",_jhy2_month_day!C381)</f>
        <v/>
      </c>
      <c r="CD385" s="464" t="str">
        <f>IF(_jhy2_month_day!D381="","",_jhy2_month_day!D381)</f>
        <v/>
      </c>
      <c r="CE385" s="464" t="str">
        <f>IF(_jhy2_month_day!E381="","",_jhy2_month_day!E381)</f>
        <v/>
      </c>
      <c r="CF385" s="464" t="str">
        <f>IF(_jhy2_month_day!F381="","",_jhy2_month_day!F381)</f>
        <v/>
      </c>
      <c r="CG385" s="464" t="str">
        <f>IF(_jhy2_month_day!G381="","",_jhy2_month_day!G381)</f>
        <v/>
      </c>
      <c r="CH385" s="464" t="str">
        <f>IF(_jhy2_month_day!H381="","",_jhy2_month_day!H381)</f>
        <v/>
      </c>
      <c r="CI385" s="464" t="str">
        <f>IF(_jhy2_month_day!I381="","",_jhy2_month_day!I381)</f>
        <v/>
      </c>
      <c r="CJ385" s="464" t="str">
        <f>IF(_jhy2_month_day!J381="","",_jhy2_month_day!J381)</f>
        <v/>
      </c>
      <c r="CK385" s="464" t="str">
        <f>IF(_jhy2_month_day!K381="","",_jhy2_month_day!K381)</f>
        <v/>
      </c>
      <c r="CL385" s="562" t="str">
        <f>IF(_jhy2_month_day!L381="","",_jhy2_month_day!L381)</f>
        <v/>
      </c>
      <c r="CM385" s="562" t="str">
        <f>IF(_jhy2_month_day!M381="","",_jhy2_month_day!M381)</f>
        <v/>
      </c>
      <c r="CN385" s="562" t="str">
        <f>IF(_jhy2_month_day!N381="","",_jhy2_month_day!N381)</f>
        <v/>
      </c>
      <c r="CO385" s="562" t="str">
        <f>IF(_jhy2_month_day!O381="","",_jhy2_month_day!O381)</f>
        <v/>
      </c>
      <c r="CP385" s="562" t="str">
        <f>IF(_jhy2_month_day!P381="","",_jhy2_month_day!P381)</f>
        <v/>
      </c>
      <c r="CQ385" s="562" t="str">
        <f>IF(_jhy2_month_day!Q381="","",_jhy2_month_day!Q381)</f>
        <v/>
      </c>
      <c r="CR385" s="563" t="str">
        <f>IF(_jhy2_month_day!R381="","",_jhy2_month_day!R381)</f>
        <v/>
      </c>
      <c r="CS385" s="576" t="str">
        <f>IF(_jhy2_month_day!S381="","",_jhy2_month_day!S381)</f>
        <v/>
      </c>
      <c r="CT385" s="562" t="str">
        <f>IF(_jhy2_month_day!T381="","",_jhy2_month_day!T381)</f>
        <v/>
      </c>
      <c r="CU385" s="577" t="e">
        <f t="shared" si="1943"/>
        <v>#VALUE!</v>
      </c>
      <c r="CV385" s="198" t="e">
        <f t="shared" si="1944"/>
        <v>#VALUE!</v>
      </c>
      <c r="CW385" s="192" t="e">
        <f t="shared" si="1945"/>
        <v>#VALUE!</v>
      </c>
      <c r="CX385" s="192" t="e">
        <f t="shared" si="1946"/>
        <v>#VALUE!</v>
      </c>
      <c r="CY385" s="202" t="e">
        <f t="shared" si="1947"/>
        <v>#VALUE!</v>
      </c>
      <c r="CZ385" s="192" t="e">
        <f t="shared" ref="CZ385:DI385" si="2305">$AJ385*EF385</f>
        <v>#VALUE!</v>
      </c>
      <c r="DA385" s="192" t="e">
        <f t="shared" si="2305"/>
        <v>#VALUE!</v>
      </c>
      <c r="DB385" s="192" t="e">
        <f t="shared" si="2305"/>
        <v>#VALUE!</v>
      </c>
      <c r="DC385" s="192" t="e">
        <f t="shared" si="2305"/>
        <v>#VALUE!</v>
      </c>
      <c r="DD385" s="192" t="e">
        <f t="shared" si="2305"/>
        <v>#VALUE!</v>
      </c>
      <c r="DE385" s="192" t="e">
        <f t="shared" si="2305"/>
        <v>#VALUE!</v>
      </c>
      <c r="DF385" s="192" t="e">
        <f t="shared" si="2305"/>
        <v>#VALUE!</v>
      </c>
      <c r="DG385" s="192" t="e">
        <f t="shared" si="2305"/>
        <v>#VALUE!</v>
      </c>
      <c r="DH385" s="192" t="e">
        <f t="shared" si="2305"/>
        <v>#VALUE!</v>
      </c>
      <c r="DI385" s="192" t="e">
        <f t="shared" si="2305"/>
        <v>#VALUE!</v>
      </c>
      <c r="DJ385" s="192" t="e">
        <f t="shared" si="1949"/>
        <v>#VALUE!</v>
      </c>
      <c r="DK385" s="192" t="e">
        <f t="shared" si="1950"/>
        <v>#VALUE!</v>
      </c>
      <c r="DL385" s="192" t="e">
        <f t="shared" si="1951"/>
        <v>#VALUE!</v>
      </c>
      <c r="DM385" s="192" t="e">
        <f t="shared" si="1952"/>
        <v>#VALUE!</v>
      </c>
      <c r="DN385" s="192" t="e">
        <f t="shared" si="1953"/>
        <v>#VALUE!</v>
      </c>
      <c r="DO385" s="192" t="e">
        <f t="shared" si="1954"/>
        <v>#VALUE!</v>
      </c>
      <c r="DP385" s="192" t="e">
        <f t="shared" si="1955"/>
        <v>#VALUE!</v>
      </c>
      <c r="DQ385" s="192" t="e">
        <f t="shared" si="1956"/>
        <v>#VALUE!</v>
      </c>
      <c r="DR385" s="192" t="e">
        <f t="shared" si="1957"/>
        <v>#VALUE!</v>
      </c>
      <c r="DS385" s="192" t="e">
        <f t="shared" si="1958"/>
        <v>#VALUE!</v>
      </c>
      <c r="DT385" s="192" t="e">
        <f t="shared" si="1959"/>
        <v>#VALUE!</v>
      </c>
      <c r="DU385" s="192" t="e">
        <f t="shared" si="1960"/>
        <v>#VALUE!</v>
      </c>
      <c r="DV385" s="198" t="e">
        <f t="shared" si="1961"/>
        <v>#VALUE!</v>
      </c>
      <c r="DW385" s="198" t="e">
        <f t="shared" si="1962"/>
        <v>#DIV/0!</v>
      </c>
      <c r="DX385" s="198" t="e">
        <f t="shared" si="1963"/>
        <v>#DIV/0!</v>
      </c>
      <c r="DY385" s="198" t="e">
        <f t="shared" si="1964"/>
        <v>#VALUE!</v>
      </c>
      <c r="DZ385" s="198" t="e">
        <f t="shared" si="1965"/>
        <v>#VALUE!</v>
      </c>
      <c r="EA385" s="198" t="e">
        <f t="shared" si="1966"/>
        <v>#VALUE!</v>
      </c>
      <c r="EB385" s="198" t="e">
        <f t="shared" si="1967"/>
        <v>#VALUE!</v>
      </c>
      <c r="EC385" s="198" t="e">
        <f t="shared" si="1968"/>
        <v>#DIV/0!</v>
      </c>
      <c r="ED385" s="198" t="e">
        <f t="shared" si="1969"/>
        <v>#VALUE!</v>
      </c>
      <c r="EE385" s="198" t="e">
        <f t="shared" si="1970"/>
        <v>#VALUE!</v>
      </c>
      <c r="EF385" s="198" t="e">
        <f t="shared" ref="EF385:EO385" si="2306">DV385/SUM($DV385:$EE385)</f>
        <v>#VALUE!</v>
      </c>
      <c r="EG385" s="198" t="e">
        <f t="shared" si="2306"/>
        <v>#DIV/0!</v>
      </c>
      <c r="EH385" s="198" t="e">
        <f t="shared" si="2306"/>
        <v>#DIV/0!</v>
      </c>
      <c r="EI385" s="198" t="e">
        <f t="shared" si="2306"/>
        <v>#VALUE!</v>
      </c>
      <c r="EJ385" s="198" t="e">
        <f t="shared" si="2306"/>
        <v>#VALUE!</v>
      </c>
      <c r="EK385" s="198" t="e">
        <f t="shared" si="2306"/>
        <v>#VALUE!</v>
      </c>
      <c r="EL385" s="198" t="e">
        <f t="shared" si="2306"/>
        <v>#VALUE!</v>
      </c>
      <c r="EM385" s="198" t="e">
        <f t="shared" si="2306"/>
        <v>#DIV/0!</v>
      </c>
      <c r="EN385" s="198" t="e">
        <f t="shared" si="2306"/>
        <v>#VALUE!</v>
      </c>
      <c r="EO385" s="198" t="e">
        <f t="shared" si="2306"/>
        <v>#VALUE!</v>
      </c>
      <c r="EP385" s="511">
        <f t="shared" ref="EP385:EW385" si="2307">EP384</f>
        <v>0.08</v>
      </c>
      <c r="EQ385" s="511">
        <f t="shared" si="2307"/>
        <v>0.015</v>
      </c>
      <c r="ER385" s="511">
        <f t="shared" si="2307"/>
        <v>0.015</v>
      </c>
      <c r="ES385" s="511">
        <f t="shared" si="2307"/>
        <v>0.015</v>
      </c>
      <c r="ET385" s="511">
        <f t="shared" si="2307"/>
        <v>0.015</v>
      </c>
      <c r="EU385" s="511">
        <f t="shared" si="2307"/>
        <v>0.09</v>
      </c>
      <c r="EV385" s="511">
        <f t="shared" si="2307"/>
        <v>0.09</v>
      </c>
      <c r="EW385" s="511">
        <f t="shared" si="2307"/>
        <v>0.09</v>
      </c>
      <c r="EX385" s="420" t="str">
        <f>IF(_tag_month_day!AS381="","",_tag_month_day!AS381/100)</f>
        <v/>
      </c>
      <c r="EY385" s="420" t="str">
        <f>IF(_tag_month_day!AT381="","",_tag_month_day!AT381/100)</f>
        <v/>
      </c>
      <c r="EZ385" s="420" t="str">
        <f>IF(_tag_month_day!AU381="","",_tag_month_day!AU381/100)</f>
        <v/>
      </c>
      <c r="FA385" s="420" t="str">
        <f>IF(_tag_month_day!AV381="","",_tag_month_day!AV381/100)</f>
        <v/>
      </c>
      <c r="FB385" s="420" t="str">
        <f>IF(_tag_month_day!AW381="","",_tag_month_day!AW381/100)</f>
        <v/>
      </c>
      <c r="FC385" s="420" t="str">
        <f>IF(_tag_month_day!AX381="","",_tag_month_day!AX381/100)</f>
        <v/>
      </c>
      <c r="FD385" s="510">
        <f t="shared" si="1999"/>
        <v>0.33</v>
      </c>
      <c r="FE385" s="510">
        <f t="shared" si="2000"/>
        <v>0.19</v>
      </c>
      <c r="FF385" s="510">
        <f t="shared" si="2001"/>
        <v>0.003</v>
      </c>
      <c r="FG385" s="510">
        <f t="shared" si="2002"/>
        <v>0</v>
      </c>
      <c r="FH385" s="603">
        <f t="shared" si="2003"/>
        <v>0.0001</v>
      </c>
      <c r="FI385" s="510">
        <f t="shared" ref="FI385:FR385" si="2308">FI384</f>
        <v>0.41</v>
      </c>
      <c r="FJ385" s="510">
        <f t="shared" si="2308"/>
        <v>0.11</v>
      </c>
      <c r="FK385" s="510">
        <f t="shared" si="2308"/>
        <v>0.015</v>
      </c>
      <c r="FL385" s="510">
        <f t="shared" si="2308"/>
        <v>0</v>
      </c>
      <c r="FM385" s="603">
        <f t="shared" si="2308"/>
        <v>0.0001</v>
      </c>
      <c r="FN385" s="510" t="str">
        <f>IF(_tag_month_day!AY381="","",_tag_month_day!AY381/100)</f>
        <v/>
      </c>
      <c r="FO385" s="510" t="str">
        <f>IF(_tag_month_day!AZ381="","",_tag_month_day!AZ381/100)</f>
        <v/>
      </c>
      <c r="FP385" s="510" t="str">
        <f>IF(_tag_month_day!BA381="","",_tag_month_day!BA381/100)</f>
        <v/>
      </c>
      <c r="FQ385" s="510" t="str">
        <f>IF(_tag_month_day!BB381="","",_tag_month_day!BB381/100)</f>
        <v/>
      </c>
      <c r="FR385" s="603" t="str">
        <f>IF(_tag_month_day!BC381="","",_tag_month_day!BC381/100)</f>
        <v/>
      </c>
      <c r="FS385" s="510" t="str">
        <f>IF(_tag_month_day!BD381="","",_tag_month_day!BD381/100)</f>
        <v/>
      </c>
      <c r="FT385" s="510" t="str">
        <f>IF(_tag_month_day!BE381="","",_tag_month_day!BE381/100)</f>
        <v/>
      </c>
      <c r="FU385" s="510" t="str">
        <f>IF(_tag_month_day!BF381="","",_tag_month_day!BF381/100)</f>
        <v/>
      </c>
      <c r="FV385" s="510" t="str">
        <f>IF(_tag_month_day!BG381="","",_tag_month_day!BG381/100)</f>
        <v/>
      </c>
      <c r="FW385" s="603" t="str">
        <f>IF(_tag_month_day!BH381="","",_tag_month_day!BH381/100)</f>
        <v/>
      </c>
      <c r="FX385" s="510" t="str">
        <f>IF(_tag_month_day!BI381="","",_tag_month_day!BI381/100)</f>
        <v/>
      </c>
      <c r="FY385" s="510" t="str">
        <f>IF(_tag_month_day!BJ381="","",_tag_month_day!BJ381/100)</f>
        <v/>
      </c>
      <c r="FZ385" s="605" t="str">
        <f>IF(_tag_month_day!BK381="","",_tag_month_day!BK381/100)</f>
        <v/>
      </c>
      <c r="GA385" s="510" t="str">
        <f>IF(_tag_month_day!BL381="","",_tag_month_day!BL381/100)</f>
        <v/>
      </c>
      <c r="GB385" s="603" t="str">
        <f>IF(_tag_month_day!BM381="","",_tag_month_day!BM381/100)</f>
        <v/>
      </c>
      <c r="GC385" s="420" t="str">
        <f>IF(_tag_month_day!BN381="","",_tag_month_day!BN381/100)</f>
        <v/>
      </c>
      <c r="GD385" s="420" t="str">
        <f>IF(_tag_month_day!BO381="","",_tag_month_day!BO381/100)</f>
        <v/>
      </c>
      <c r="GE385" s="420" t="str">
        <f>IF(_tag_month_day!BP381="","",_tag_month_day!BP381/100)</f>
        <v/>
      </c>
      <c r="GF385" s="420" t="str">
        <f>IF(_tag_month_day!BQ381="","",_tag_month_day!BQ381/100)</f>
        <v/>
      </c>
      <c r="GG385" s="420" t="str">
        <f>IF(_tag_month_day!BR381="","",_tag_month_day!BR381/100)</f>
        <v/>
      </c>
      <c r="GH385" s="420" t="str">
        <f>IF(_tag_month_day!BS381="","",_tag_month_day!BS381/100)</f>
        <v/>
      </c>
      <c r="GI385" s="603" t="str">
        <f>IF(_tag_month_day!BT381="","",_tag_month_day!BT381/100)</f>
        <v/>
      </c>
      <c r="GJ385" s="612" t="str">
        <f>IF(_tag_month_day!BU381="","",_tag_month_day!BU381/100)</f>
        <v/>
      </c>
      <c r="GK385" s="620" t="str">
        <f>IF(_tag_month_day!BV381="",IF(_rlcf_month_day!A$2="","",_rlcf_month_day!A$2/100),_tag_month_day!BV381/100)</f>
        <v/>
      </c>
      <c r="GL385" s="620" t="str">
        <f>IF(_tag_month_day!BW381="",IF(_rlcf_month_day!B$2="","",_rlcf_month_day!B$2/100),_tag_month_day!BW381/100)</f>
        <v/>
      </c>
      <c r="GM385" s="621" t="str">
        <f>IF(_tag_month_day!BX381="",IF(_rlcf_month_day!C$2="","",_rlcf_month_day!C$2/100),_tag_month_day!BX381/100)</f>
        <v/>
      </c>
      <c r="GN385" s="620" t="str">
        <f>IF(_tag_month_day!BV381="",IF(_rlcf_month_day!A$2="","",_rlcf_month_day!A$2/100),_tag_month_day!BV381/100)</f>
        <v/>
      </c>
      <c r="GO385" s="620" t="str">
        <f>IF(_tag_month_day!BW381="",IF(_rlcf_month_day!B$2="","",_rlcf_month_day!B$2/100),_tag_month_day!BW381/100)</f>
        <v/>
      </c>
      <c r="GP385" s="620" t="str">
        <f>IF(_tag_month_day!CD381="",IF(_rlcf_month_day!E$2="","",_rlcf_month_day!E$2/100),_tag_month_day!CD381/100)</f>
        <v/>
      </c>
      <c r="GQ385" s="620" t="str">
        <f>IF(_tag_month_day!CE381="",IF(_rlcf_month_day!F$2="","",_rlcf_month_day!F$2/100),_tag_month_day!CE381/100)</f>
        <v/>
      </c>
      <c r="GR385" s="621" t="str">
        <f>IF(_tag_month_day!CF381="",IF(_rlcf_month_day!G$2="","",_rlcf_month_day!G$2/100),_tag_month_day!CF381/100)</f>
        <v/>
      </c>
      <c r="GS385" s="626">
        <f t="shared" ref="GS385:HH385" si="2309">GS384</f>
        <v>0.953</v>
      </c>
      <c r="GT385" s="626">
        <f t="shared" si="2309"/>
        <v>0.55</v>
      </c>
      <c r="GU385" s="626">
        <f t="shared" si="2309"/>
        <v>0.55</v>
      </c>
      <c r="GV385" s="626">
        <f t="shared" si="2309"/>
        <v>0.55</v>
      </c>
      <c r="GW385" s="626">
        <f t="shared" si="2309"/>
        <v>0.5</v>
      </c>
      <c r="GX385" s="626">
        <f t="shared" si="2309"/>
        <v>0.935</v>
      </c>
      <c r="GY385" s="626">
        <f t="shared" si="2309"/>
        <v>0.15</v>
      </c>
      <c r="GZ385" s="626">
        <f t="shared" si="2309"/>
        <v>1</v>
      </c>
      <c r="HA385" s="632">
        <f t="shared" si="2309"/>
        <v>0.047</v>
      </c>
      <c r="HB385" s="632">
        <f t="shared" si="2309"/>
        <v>0.45</v>
      </c>
      <c r="HC385" s="632">
        <f t="shared" si="2309"/>
        <v>0.45</v>
      </c>
      <c r="HD385" s="632">
        <f t="shared" si="2309"/>
        <v>0.45</v>
      </c>
      <c r="HE385" s="632">
        <f t="shared" si="2309"/>
        <v>0.5</v>
      </c>
      <c r="HF385" s="632">
        <f t="shared" si="2309"/>
        <v>0.065</v>
      </c>
      <c r="HG385" s="632">
        <f t="shared" si="2309"/>
        <v>0.85</v>
      </c>
      <c r="HH385" s="632">
        <f t="shared" si="2309"/>
        <v>0</v>
      </c>
      <c r="HI385" s="68">
        <f t="shared" si="1975"/>
        <v>0</v>
      </c>
      <c r="HJ385" s="68" t="e">
        <f t="shared" si="2006"/>
        <v>#VALUE!</v>
      </c>
      <c r="HK385" s="202">
        <f t="shared" si="2007"/>
        <v>0.85</v>
      </c>
      <c r="HL385" s="464">
        <f t="shared" si="2008"/>
        <v>550000</v>
      </c>
      <c r="HM385" s="464">
        <f t="shared" si="2009"/>
        <v>480000</v>
      </c>
      <c r="HN385" s="192" t="e">
        <f t="shared" si="1976"/>
        <v>#VALUE!</v>
      </c>
      <c r="HO385" s="192" t="e">
        <f>HN385*HK385*$HO$2/HL385*1000000</f>
        <v>#VALUE!</v>
      </c>
      <c r="HP385" s="192" t="e">
        <f>HN385*HK385*$HP$2/HM385*1000000</f>
        <v>#VALUE!</v>
      </c>
    </row>
    <row r="386" customFormat="1" spans="1:224">
      <c r="A386" s="381">
        <v>381</v>
      </c>
      <c r="B386" s="54">
        <f ca="1" t="shared" si="2010"/>
        <v>43632</v>
      </c>
      <c r="C386" s="57">
        <f t="shared" si="2011"/>
        <v>0.0416666666666667</v>
      </c>
      <c r="D386" s="68" t="str">
        <f ca="1" t="shared" si="1977"/>
        <v>中班</v>
      </c>
      <c r="E386" s="68" t="str">
        <f ca="1" t="shared" si="1978"/>
        <v>丁</v>
      </c>
      <c r="F386" s="68">
        <f ca="1">SUMPRODUCT((成本日报!$A$3:$A$95=计划!B386)*(成本日报!$B$3:$B$95=计划!$D386),成本日报!$C$3:$C$95)</f>
        <v>4</v>
      </c>
      <c r="G386" s="382">
        <f ca="1" t="shared" si="2012"/>
        <v>43632.8333333324</v>
      </c>
      <c r="H386" s="382">
        <f ca="1" t="shared" si="1979"/>
        <v>43632.8402777769</v>
      </c>
      <c r="I386" s="382">
        <f ca="1" t="shared" si="1980"/>
        <v>43632.8458333324</v>
      </c>
      <c r="J386" s="382">
        <f ca="1" t="shared" si="1981"/>
        <v>43632.8749999991</v>
      </c>
      <c r="K386" s="382">
        <f ca="1" t="shared" si="1982"/>
        <v>43632.9374999991</v>
      </c>
      <c r="L386" s="382">
        <f ca="1" t="shared" si="1983"/>
        <v>43632.9583333324</v>
      </c>
      <c r="M386" s="398" t="str">
        <f>IF(_tag_month_day!A382="","",_tag_month_day!A382)</f>
        <v/>
      </c>
      <c r="N386" s="398" t="str">
        <f>IF(_tag_month_day!B382="","",_tag_month_day!B382)</f>
        <v/>
      </c>
      <c r="O386" s="399" t="e">
        <f t="shared" si="1984"/>
        <v>#VALUE!</v>
      </c>
      <c r="P386" s="398" t="str">
        <f>IF(_tag_month_day!C382="","",_tag_month_day!C382)</f>
        <v/>
      </c>
      <c r="Q386" s="398" t="str">
        <f>IF(_tag_month_day!D382="","",_tag_month_day!D382)</f>
        <v/>
      </c>
      <c r="R386" s="416">
        <f>IF(_tag_month_day!CB382="",R385,_tag_month_day!CB382/100)</f>
        <v>0.07</v>
      </c>
      <c r="S386" s="417" t="str">
        <f>IF(_tag_month_day!E382="","",_tag_month_day!E382)</f>
        <v/>
      </c>
      <c r="T386" s="417" t="str">
        <f>IF(_tag_month_day!F382="","",_tag_month_day!F382)</f>
        <v/>
      </c>
      <c r="U386" s="418" t="e">
        <f t="shared" si="1938"/>
        <v>#VALUE!</v>
      </c>
      <c r="V386" s="53" t="e">
        <f t="shared" si="1939"/>
        <v>#VALUE!</v>
      </c>
      <c r="W386" s="419" t="str">
        <f>IF(_jhy_month_day!A382="","",_jhy_month_day!A382)</f>
        <v/>
      </c>
      <c r="X386" s="420" t="str">
        <f>IF(_jhy_month_day!B382="","",_jhy_month_day!B382/100)</f>
        <v/>
      </c>
      <c r="Y386" s="420" t="str">
        <f>IF(_jhy_month_day!C382="","",_jhy_month_day!C382/100)</f>
        <v/>
      </c>
      <c r="Z386" s="439">
        <f t="shared" si="2028"/>
        <v>96</v>
      </c>
      <c r="AA386" s="440" t="str">
        <f>IF(_tag_month_day!G382="","",_tag_month_day!G382/100)</f>
        <v/>
      </c>
      <c r="AB386" s="440" t="str">
        <f>IF(_tag_month_day!H382="","",_tag_month_day!H382/100)</f>
        <v/>
      </c>
      <c r="AC386" s="193">
        <f t="shared" si="1985"/>
        <v>1.59963432013121</v>
      </c>
      <c r="AD386" s="441" t="str">
        <f t="shared" si="1986"/>
        <v/>
      </c>
      <c r="AE386" s="442" t="str">
        <f t="shared" si="1987"/>
        <v/>
      </c>
      <c r="AF386" s="443">
        <v>1</v>
      </c>
      <c r="AG386" s="68" t="str">
        <f>IF(_duihao_month_day!A382="","",_duihao_month_day!A382)</f>
        <v/>
      </c>
      <c r="AH386" s="463">
        <f>IF(_gyk_month_day!B382="",AH385,_gyk_month_day!B382)</f>
        <v>820</v>
      </c>
      <c r="AI386" s="464"/>
      <c r="AJ386" s="68" t="str">
        <f>IF(_tag_month_day!I382="","",_tag_month_day!I382)</f>
        <v/>
      </c>
      <c r="AK386" s="465" t="str">
        <f>IF(_tzyy_month_day!A382="","",_tzyy_month_day!A382)</f>
        <v/>
      </c>
      <c r="AL386" s="465" t="str">
        <f>IF(_tzyy_month_day!B382="","",_tzyy_month_day!B382)</f>
        <v/>
      </c>
      <c r="AM386" s="465" t="str">
        <f>IF(_tzyy_month_day!C382="","",_tzyy_month_day!C382)</f>
        <v/>
      </c>
      <c r="AN386" s="466" t="str">
        <f>IF(_tag_month_day!CG382="","",_tag_month_day!CG382)</f>
        <v/>
      </c>
      <c r="AO386" s="466" t="str">
        <f>IF(_tag_month_day!CH382="","",_tag_month_day!CH382)</f>
        <v/>
      </c>
      <c r="AP386" s="486" t="e">
        <f t="shared" si="1988"/>
        <v>#VALUE!</v>
      </c>
      <c r="AQ386" s="487" t="str">
        <f>IF(_tag_month_day!J382="","",_tag_month_day!J382/100)</f>
        <v/>
      </c>
      <c r="AR386" s="488">
        <f t="shared" si="1989"/>
        <v>1.3</v>
      </c>
      <c r="AS386" s="489" t="e">
        <f t="shared" si="1940"/>
        <v>#VALUE!</v>
      </c>
      <c r="AT386" s="489">
        <f t="shared" si="1990"/>
        <v>0</v>
      </c>
      <c r="AU386" s="490" t="str">
        <f>IF(_tag_month_day!K382="","",_tag_month_day!K382)</f>
        <v/>
      </c>
      <c r="AV386" s="491" t="str">
        <f>IF(_tag_month_day!L382="","",_tag_month_day!L382/100)</f>
        <v/>
      </c>
      <c r="AW386" s="420">
        <f t="shared" si="2299"/>
        <v>0</v>
      </c>
      <c r="AX386" s="420">
        <f t="shared" si="1991"/>
        <v>0</v>
      </c>
      <c r="AY386" s="420" t="str">
        <f>IF(_tag_month_day!M382="","",_tag_month_day!M382/100)</f>
        <v/>
      </c>
      <c r="AZ386" s="420" t="str">
        <f>IF(_tag_month_day!N382="","",_tag_month_day!N382/100)</f>
        <v/>
      </c>
      <c r="BA386" s="420" t="str">
        <f>IF(_tag_month_day!O382="","",_tag_month_day!O382/100)</f>
        <v/>
      </c>
      <c r="BB386" s="496" t="str">
        <f>IF(_tag_month_day!P382="","",_tag_month_day!P382/100)</f>
        <v/>
      </c>
      <c r="BC386" s="496">
        <f t="shared" si="1992"/>
        <v>0</v>
      </c>
      <c r="BD386" s="496" t="str">
        <f>IF(_tag_month_day!Q382="","",_tag_month_day!Q382/100)</f>
        <v/>
      </c>
      <c r="BE386" s="510" t="str">
        <f>IF(_tag_month_day!R382="","",_tag_month_day!R382/100)</f>
        <v/>
      </c>
      <c r="BF386" s="413" t="str">
        <f>IF(_tag_month_day!CC382="","",_tag_month_day!CC382/100)</f>
        <v/>
      </c>
      <c r="BG386" s="511" t="e">
        <f t="shared" si="1941"/>
        <v>#VALUE!</v>
      </c>
      <c r="BH386" s="198">
        <f t="shared" si="1942"/>
        <v>0</v>
      </c>
      <c r="BI386" s="512" t="e">
        <f>IF(CX386=0,BI385,(DK386*查询!$R$5+DL386*查询!$Q$5+DM386*查询!$N$5+DN386*查询!$O$5+DO386*查询!$P$5)*AF386/CX386)</f>
        <v>#VALUE!</v>
      </c>
      <c r="BJ386" s="512" t="e">
        <f>IF(CX386=0,BJ385,(DP386*查询!$S$5+DQ386*查询!$T$5+DR386*查询!$U$5)*AF386/CX386)</f>
        <v>#VALUE!</v>
      </c>
      <c r="BK386" s="512">
        <f t="shared" si="1993"/>
        <v>1</v>
      </c>
      <c r="BL386" s="513" t="str">
        <f>IF(_cfyc_month_day!A382="","",_cfyc_month_day!A382)</f>
        <v/>
      </c>
      <c r="BM386" s="513" t="str">
        <f>IF(_cfyc_month_day!B382="","",_cfyc_month_day!B382)</f>
        <v/>
      </c>
      <c r="BN386" s="513" t="str">
        <f>IF(_cfyc_month_day!C382="","",_cfyc_month_day!C382)</f>
        <v/>
      </c>
      <c r="BO386" s="522" t="str">
        <f>IF(_cfyc_month_day!D382="","",_cfyc_month_day!D382)</f>
        <v/>
      </c>
      <c r="BP386" s="522" t="str">
        <f>IF(_cfyc_month_day!E382="","",_cfyc_month_day!E382)</f>
        <v/>
      </c>
      <c r="BQ386" s="522" t="str">
        <f>IF(_cfyc_month_day!F382="","",_cfyc_month_day!F382)</f>
        <v/>
      </c>
      <c r="BR386" s="513" t="str">
        <f>IF(_tag_month_day!T382="","",_tag_month_day!T382)</f>
        <v/>
      </c>
      <c r="BS386" s="513" t="str">
        <f>IF(_tag_month_day!U382="","",_tag_month_day!U382)</f>
        <v/>
      </c>
      <c r="BT386" s="523" t="str">
        <f t="shared" si="1994"/>
        <v/>
      </c>
      <c r="BU386" s="223" t="str">
        <f>IF(_tag_month_day!V382="","",_tag_month_day!V382)</f>
        <v/>
      </c>
      <c r="BV386" s="206" t="str">
        <f>IF(_tag_month_day!W382="","",_tag_month_day!W382)</f>
        <v/>
      </c>
      <c r="BW386" s="540" t="str">
        <f>IF(_tag_month_day!X382="","",_tag_month_day!X382)</f>
        <v/>
      </c>
      <c r="BX386" s="540" t="str">
        <f>IF(_tag_month_day!Y382="","",_tag_month_day!Y382)</f>
        <v/>
      </c>
      <c r="BY386" s="541">
        <f ca="1" t="shared" si="1995"/>
        <v>43632.9583333324</v>
      </c>
      <c r="BZ386" s="542"/>
      <c r="CA386" s="543" t="str">
        <f>IF(_jhy2_month_day!A382="","",_jhy2_month_day!A382)</f>
        <v/>
      </c>
      <c r="CB386" s="464" t="str">
        <f>IF(_jhy2_month_day!B382="","",_jhy2_month_day!B382)</f>
        <v/>
      </c>
      <c r="CC386" s="464" t="str">
        <f>IF(_jhy2_month_day!C382="","",_jhy2_month_day!C382)</f>
        <v/>
      </c>
      <c r="CD386" s="464" t="str">
        <f>IF(_jhy2_month_day!D382="","",_jhy2_month_day!D382)</f>
        <v/>
      </c>
      <c r="CE386" s="464" t="str">
        <f>IF(_jhy2_month_day!E382="","",_jhy2_month_day!E382)</f>
        <v/>
      </c>
      <c r="CF386" s="464" t="str">
        <f>IF(_jhy2_month_day!F382="","",_jhy2_month_day!F382)</f>
        <v/>
      </c>
      <c r="CG386" s="464" t="str">
        <f>IF(_jhy2_month_day!G382="","",_jhy2_month_day!G382)</f>
        <v/>
      </c>
      <c r="CH386" s="464" t="str">
        <f>IF(_jhy2_month_day!H382="","",_jhy2_month_day!H382)</f>
        <v/>
      </c>
      <c r="CI386" s="464" t="str">
        <f>IF(_jhy2_month_day!I382="","",_jhy2_month_day!I382)</f>
        <v/>
      </c>
      <c r="CJ386" s="464" t="str">
        <f>IF(_jhy2_month_day!J382="","",_jhy2_month_day!J382)</f>
        <v/>
      </c>
      <c r="CK386" s="464" t="str">
        <f>IF(_jhy2_month_day!K382="","",_jhy2_month_day!K382)</f>
        <v/>
      </c>
      <c r="CL386" s="562" t="str">
        <f>IF(_jhy2_month_day!L382="","",_jhy2_month_day!L382)</f>
        <v/>
      </c>
      <c r="CM386" s="562" t="str">
        <f>IF(_jhy2_month_day!M382="","",_jhy2_month_day!M382)</f>
        <v/>
      </c>
      <c r="CN386" s="562" t="str">
        <f>IF(_jhy2_month_day!N382="","",_jhy2_month_day!N382)</f>
        <v/>
      </c>
      <c r="CO386" s="562" t="str">
        <f>IF(_jhy2_month_day!O382="","",_jhy2_month_day!O382)</f>
        <v/>
      </c>
      <c r="CP386" s="562" t="str">
        <f>IF(_jhy2_month_day!P382="","",_jhy2_month_day!P382)</f>
        <v/>
      </c>
      <c r="CQ386" s="562" t="str">
        <f>IF(_jhy2_month_day!Q382="","",_jhy2_month_day!Q382)</f>
        <v/>
      </c>
      <c r="CR386" s="563" t="str">
        <f>IF(_jhy2_month_day!R382="","",_jhy2_month_day!R382)</f>
        <v/>
      </c>
      <c r="CS386" s="576" t="str">
        <f>IF(_jhy2_month_day!S382="","",_jhy2_month_day!S382)</f>
        <v/>
      </c>
      <c r="CT386" s="562" t="str">
        <f>IF(_jhy2_month_day!T382="","",_jhy2_month_day!T382)</f>
        <v/>
      </c>
      <c r="CU386" s="577" t="e">
        <f t="shared" si="1943"/>
        <v>#VALUE!</v>
      </c>
      <c r="CV386" s="198" t="e">
        <f t="shared" si="1944"/>
        <v>#VALUE!</v>
      </c>
      <c r="CW386" s="192" t="e">
        <f t="shared" si="1945"/>
        <v>#VALUE!</v>
      </c>
      <c r="CX386" s="192" t="e">
        <f t="shared" si="1946"/>
        <v>#VALUE!</v>
      </c>
      <c r="CY386" s="202" t="e">
        <f t="shared" si="1947"/>
        <v>#VALUE!</v>
      </c>
      <c r="CZ386" s="192" t="e">
        <f t="shared" ref="CZ386:DI386" si="2310">$AJ386*EF386</f>
        <v>#VALUE!</v>
      </c>
      <c r="DA386" s="192" t="e">
        <f t="shared" si="2310"/>
        <v>#VALUE!</v>
      </c>
      <c r="DB386" s="192" t="e">
        <f t="shared" si="2310"/>
        <v>#VALUE!</v>
      </c>
      <c r="DC386" s="192" t="e">
        <f t="shared" si="2310"/>
        <v>#VALUE!</v>
      </c>
      <c r="DD386" s="192" t="e">
        <f t="shared" si="2310"/>
        <v>#VALUE!</v>
      </c>
      <c r="DE386" s="192" t="e">
        <f t="shared" si="2310"/>
        <v>#VALUE!</v>
      </c>
      <c r="DF386" s="192" t="e">
        <f t="shared" si="2310"/>
        <v>#VALUE!</v>
      </c>
      <c r="DG386" s="192" t="e">
        <f t="shared" si="2310"/>
        <v>#VALUE!</v>
      </c>
      <c r="DH386" s="192" t="e">
        <f t="shared" si="2310"/>
        <v>#VALUE!</v>
      </c>
      <c r="DI386" s="192" t="e">
        <f t="shared" si="2310"/>
        <v>#VALUE!</v>
      </c>
      <c r="DJ386" s="192" t="e">
        <f t="shared" si="1949"/>
        <v>#VALUE!</v>
      </c>
      <c r="DK386" s="192" t="e">
        <f t="shared" si="1950"/>
        <v>#VALUE!</v>
      </c>
      <c r="DL386" s="192" t="e">
        <f t="shared" si="1951"/>
        <v>#VALUE!</v>
      </c>
      <c r="DM386" s="192" t="e">
        <f t="shared" si="1952"/>
        <v>#VALUE!</v>
      </c>
      <c r="DN386" s="192" t="e">
        <f t="shared" si="1953"/>
        <v>#VALUE!</v>
      </c>
      <c r="DO386" s="192" t="e">
        <f t="shared" si="1954"/>
        <v>#VALUE!</v>
      </c>
      <c r="DP386" s="192" t="e">
        <f t="shared" si="1955"/>
        <v>#VALUE!</v>
      </c>
      <c r="DQ386" s="192" t="e">
        <f t="shared" si="1956"/>
        <v>#VALUE!</v>
      </c>
      <c r="DR386" s="192" t="e">
        <f t="shared" si="1957"/>
        <v>#VALUE!</v>
      </c>
      <c r="DS386" s="192" t="e">
        <f t="shared" si="1958"/>
        <v>#VALUE!</v>
      </c>
      <c r="DT386" s="192" t="e">
        <f t="shared" si="1959"/>
        <v>#VALUE!</v>
      </c>
      <c r="DU386" s="192" t="e">
        <f t="shared" si="1960"/>
        <v>#VALUE!</v>
      </c>
      <c r="DV386" s="198" t="e">
        <f t="shared" si="1961"/>
        <v>#VALUE!</v>
      </c>
      <c r="DW386" s="198" t="e">
        <f t="shared" si="1962"/>
        <v>#DIV/0!</v>
      </c>
      <c r="DX386" s="198" t="e">
        <f t="shared" si="1963"/>
        <v>#DIV/0!</v>
      </c>
      <c r="DY386" s="198" t="e">
        <f t="shared" si="1964"/>
        <v>#VALUE!</v>
      </c>
      <c r="DZ386" s="198" t="e">
        <f t="shared" si="1965"/>
        <v>#VALUE!</v>
      </c>
      <c r="EA386" s="198" t="e">
        <f t="shared" si="1966"/>
        <v>#VALUE!</v>
      </c>
      <c r="EB386" s="198" t="e">
        <f t="shared" si="1967"/>
        <v>#VALUE!</v>
      </c>
      <c r="EC386" s="198" t="e">
        <f t="shared" si="1968"/>
        <v>#DIV/0!</v>
      </c>
      <c r="ED386" s="198" t="e">
        <f t="shared" si="1969"/>
        <v>#VALUE!</v>
      </c>
      <c r="EE386" s="198" t="e">
        <f t="shared" si="1970"/>
        <v>#VALUE!</v>
      </c>
      <c r="EF386" s="198" t="e">
        <f t="shared" ref="EF386:EO386" si="2311">DV386/SUM($DV386:$EE386)</f>
        <v>#VALUE!</v>
      </c>
      <c r="EG386" s="198" t="e">
        <f t="shared" si="2311"/>
        <v>#DIV/0!</v>
      </c>
      <c r="EH386" s="198" t="e">
        <f t="shared" si="2311"/>
        <v>#DIV/0!</v>
      </c>
      <c r="EI386" s="198" t="e">
        <f t="shared" si="2311"/>
        <v>#VALUE!</v>
      </c>
      <c r="EJ386" s="198" t="e">
        <f t="shared" si="2311"/>
        <v>#VALUE!</v>
      </c>
      <c r="EK386" s="198" t="e">
        <f t="shared" si="2311"/>
        <v>#VALUE!</v>
      </c>
      <c r="EL386" s="198" t="e">
        <f t="shared" si="2311"/>
        <v>#VALUE!</v>
      </c>
      <c r="EM386" s="198" t="e">
        <f t="shared" si="2311"/>
        <v>#DIV/0!</v>
      </c>
      <c r="EN386" s="198" t="e">
        <f t="shared" si="2311"/>
        <v>#VALUE!</v>
      </c>
      <c r="EO386" s="198" t="e">
        <f t="shared" si="2311"/>
        <v>#VALUE!</v>
      </c>
      <c r="EP386" s="511">
        <f t="shared" ref="EP386:EW386" si="2312">EP385</f>
        <v>0.08</v>
      </c>
      <c r="EQ386" s="511">
        <f t="shared" si="2312"/>
        <v>0.015</v>
      </c>
      <c r="ER386" s="511">
        <f t="shared" si="2312"/>
        <v>0.015</v>
      </c>
      <c r="ES386" s="511">
        <f t="shared" si="2312"/>
        <v>0.015</v>
      </c>
      <c r="ET386" s="511">
        <f t="shared" si="2312"/>
        <v>0.015</v>
      </c>
      <c r="EU386" s="511">
        <f t="shared" si="2312"/>
        <v>0.09</v>
      </c>
      <c r="EV386" s="511">
        <f t="shared" si="2312"/>
        <v>0.09</v>
      </c>
      <c r="EW386" s="511">
        <f t="shared" si="2312"/>
        <v>0.09</v>
      </c>
      <c r="EX386" s="420" t="str">
        <f>IF(_tag_month_day!AS382="","",_tag_month_day!AS382/100)</f>
        <v/>
      </c>
      <c r="EY386" s="420" t="str">
        <f>IF(_tag_month_day!AT382="","",_tag_month_day!AT382/100)</f>
        <v/>
      </c>
      <c r="EZ386" s="420" t="str">
        <f>IF(_tag_month_day!AU382="","",_tag_month_day!AU382/100)</f>
        <v/>
      </c>
      <c r="FA386" s="420" t="str">
        <f>IF(_tag_month_day!AV382="","",_tag_month_day!AV382/100)</f>
        <v/>
      </c>
      <c r="FB386" s="420" t="str">
        <f>IF(_tag_month_day!AW382="","",_tag_month_day!AW382/100)</f>
        <v/>
      </c>
      <c r="FC386" s="420" t="str">
        <f>IF(_tag_month_day!AX382="","",_tag_month_day!AX382/100)</f>
        <v/>
      </c>
      <c r="FD386" s="510">
        <f t="shared" si="1999"/>
        <v>0.33</v>
      </c>
      <c r="FE386" s="510">
        <f t="shared" si="2000"/>
        <v>0.19</v>
      </c>
      <c r="FF386" s="510">
        <f t="shared" si="2001"/>
        <v>0.003</v>
      </c>
      <c r="FG386" s="510">
        <f t="shared" si="2002"/>
        <v>0</v>
      </c>
      <c r="FH386" s="603">
        <f t="shared" si="2003"/>
        <v>0.0001</v>
      </c>
      <c r="FI386" s="510">
        <f t="shared" ref="FI386:FR386" si="2313">FI385</f>
        <v>0.41</v>
      </c>
      <c r="FJ386" s="510">
        <f t="shared" si="2313"/>
        <v>0.11</v>
      </c>
      <c r="FK386" s="510">
        <f t="shared" si="2313"/>
        <v>0.015</v>
      </c>
      <c r="FL386" s="510">
        <f t="shared" si="2313"/>
        <v>0</v>
      </c>
      <c r="FM386" s="603">
        <f t="shared" si="2313"/>
        <v>0.0001</v>
      </c>
      <c r="FN386" s="510" t="str">
        <f>IF(_tag_month_day!AY382="","",_tag_month_day!AY382/100)</f>
        <v/>
      </c>
      <c r="FO386" s="510" t="str">
        <f>IF(_tag_month_day!AZ382="","",_tag_month_day!AZ382/100)</f>
        <v/>
      </c>
      <c r="FP386" s="510" t="str">
        <f>IF(_tag_month_day!BA382="","",_tag_month_day!BA382/100)</f>
        <v/>
      </c>
      <c r="FQ386" s="510" t="str">
        <f>IF(_tag_month_day!BB382="","",_tag_month_day!BB382/100)</f>
        <v/>
      </c>
      <c r="FR386" s="603" t="str">
        <f>IF(_tag_month_day!BC382="","",_tag_month_day!BC382/100)</f>
        <v/>
      </c>
      <c r="FS386" s="510" t="str">
        <f>IF(_tag_month_day!BD382="","",_tag_month_day!BD382/100)</f>
        <v/>
      </c>
      <c r="FT386" s="510" t="str">
        <f>IF(_tag_month_day!BE382="","",_tag_month_day!BE382/100)</f>
        <v/>
      </c>
      <c r="FU386" s="510" t="str">
        <f>IF(_tag_month_day!BF382="","",_tag_month_day!BF382/100)</f>
        <v/>
      </c>
      <c r="FV386" s="510" t="str">
        <f>IF(_tag_month_day!BG382="","",_tag_month_day!BG382/100)</f>
        <v/>
      </c>
      <c r="FW386" s="603" t="str">
        <f>IF(_tag_month_day!BH382="","",_tag_month_day!BH382/100)</f>
        <v/>
      </c>
      <c r="FX386" s="510" t="str">
        <f>IF(_tag_month_day!BI382="","",_tag_month_day!BI382/100)</f>
        <v/>
      </c>
      <c r="FY386" s="510" t="str">
        <f>IF(_tag_month_day!BJ382="","",_tag_month_day!BJ382/100)</f>
        <v/>
      </c>
      <c r="FZ386" s="605" t="str">
        <f>IF(_tag_month_day!BK382="","",_tag_month_day!BK382/100)</f>
        <v/>
      </c>
      <c r="GA386" s="510" t="str">
        <f>IF(_tag_month_day!BL382="","",_tag_month_day!BL382/100)</f>
        <v/>
      </c>
      <c r="GB386" s="603" t="str">
        <f>IF(_tag_month_day!BM382="","",_tag_month_day!BM382/100)</f>
        <v/>
      </c>
      <c r="GC386" s="420" t="str">
        <f>IF(_tag_month_day!BN382="","",_tag_month_day!BN382/100)</f>
        <v/>
      </c>
      <c r="GD386" s="420" t="str">
        <f>IF(_tag_month_day!BO382="","",_tag_month_day!BO382/100)</f>
        <v/>
      </c>
      <c r="GE386" s="420" t="str">
        <f>IF(_tag_month_day!BP382="","",_tag_month_day!BP382/100)</f>
        <v/>
      </c>
      <c r="GF386" s="420" t="str">
        <f>IF(_tag_month_day!BQ382="","",_tag_month_day!BQ382/100)</f>
        <v/>
      </c>
      <c r="GG386" s="420" t="str">
        <f>IF(_tag_month_day!BR382="","",_tag_month_day!BR382/100)</f>
        <v/>
      </c>
      <c r="GH386" s="420" t="str">
        <f>IF(_tag_month_day!BS382="","",_tag_month_day!BS382/100)</f>
        <v/>
      </c>
      <c r="GI386" s="603" t="str">
        <f>IF(_tag_month_day!BT382="","",_tag_month_day!BT382/100)</f>
        <v/>
      </c>
      <c r="GJ386" s="612" t="str">
        <f>IF(_tag_month_day!BU382="","",_tag_month_day!BU382/100)</f>
        <v/>
      </c>
      <c r="GK386" s="620" t="str">
        <f>IF(_tag_month_day!BV382="",IF(_rlcf_month_day!A$2="","",_rlcf_month_day!A$2/100),_tag_month_day!BV382/100)</f>
        <v/>
      </c>
      <c r="GL386" s="620" t="str">
        <f>IF(_tag_month_day!BW382="",IF(_rlcf_month_day!B$2="","",_rlcf_month_day!B$2/100),_tag_month_day!BW382/100)</f>
        <v/>
      </c>
      <c r="GM386" s="621" t="str">
        <f>IF(_tag_month_day!BX382="",IF(_rlcf_month_day!C$2="","",_rlcf_month_day!C$2/100),_tag_month_day!BX382/100)</f>
        <v/>
      </c>
      <c r="GN386" s="620" t="str">
        <f>IF(_tag_month_day!BV382="",IF(_rlcf_month_day!A$2="","",_rlcf_month_day!A$2/100),_tag_month_day!BV382/100)</f>
        <v/>
      </c>
      <c r="GO386" s="620" t="str">
        <f>IF(_tag_month_day!BW382="",IF(_rlcf_month_day!B$2="","",_rlcf_month_day!B$2/100),_tag_month_day!BW382/100)</f>
        <v/>
      </c>
      <c r="GP386" s="620" t="str">
        <f>IF(_tag_month_day!CD382="",IF(_rlcf_month_day!E$2="","",_rlcf_month_day!E$2/100),_tag_month_day!CD382/100)</f>
        <v/>
      </c>
      <c r="GQ386" s="620" t="str">
        <f>IF(_tag_month_day!CE382="",IF(_rlcf_month_day!F$2="","",_rlcf_month_day!F$2/100),_tag_month_day!CE382/100)</f>
        <v/>
      </c>
      <c r="GR386" s="621" t="str">
        <f>IF(_tag_month_day!CF382="",IF(_rlcf_month_day!G$2="","",_rlcf_month_day!G$2/100),_tag_month_day!CF382/100)</f>
        <v/>
      </c>
      <c r="GS386" s="626">
        <f t="shared" ref="GS386:HH386" si="2314">GS385</f>
        <v>0.953</v>
      </c>
      <c r="GT386" s="626">
        <f t="shared" si="2314"/>
        <v>0.55</v>
      </c>
      <c r="GU386" s="626">
        <f t="shared" si="2314"/>
        <v>0.55</v>
      </c>
      <c r="GV386" s="626">
        <f t="shared" si="2314"/>
        <v>0.55</v>
      </c>
      <c r="GW386" s="626">
        <f t="shared" si="2314"/>
        <v>0.5</v>
      </c>
      <c r="GX386" s="626">
        <f t="shared" si="2314"/>
        <v>0.935</v>
      </c>
      <c r="GY386" s="626">
        <f t="shared" si="2314"/>
        <v>0.15</v>
      </c>
      <c r="GZ386" s="626">
        <f t="shared" si="2314"/>
        <v>1</v>
      </c>
      <c r="HA386" s="632">
        <f t="shared" si="2314"/>
        <v>0.047</v>
      </c>
      <c r="HB386" s="632">
        <f t="shared" si="2314"/>
        <v>0.45</v>
      </c>
      <c r="HC386" s="632">
        <f t="shared" si="2314"/>
        <v>0.45</v>
      </c>
      <c r="HD386" s="632">
        <f t="shared" si="2314"/>
        <v>0.45</v>
      </c>
      <c r="HE386" s="632">
        <f t="shared" si="2314"/>
        <v>0.5</v>
      </c>
      <c r="HF386" s="632">
        <f t="shared" si="2314"/>
        <v>0.065</v>
      </c>
      <c r="HG386" s="632">
        <f t="shared" si="2314"/>
        <v>0.85</v>
      </c>
      <c r="HH386" s="632">
        <f t="shared" si="2314"/>
        <v>0</v>
      </c>
      <c r="HI386" s="68">
        <f t="shared" si="1975"/>
        <v>0</v>
      </c>
      <c r="HJ386" s="68" t="e">
        <f t="shared" si="2006"/>
        <v>#VALUE!</v>
      </c>
      <c r="HK386" s="202">
        <f t="shared" si="2007"/>
        <v>0.85</v>
      </c>
      <c r="HL386" s="464">
        <f t="shared" si="2008"/>
        <v>550000</v>
      </c>
      <c r="HM386" s="464">
        <f t="shared" si="2009"/>
        <v>480000</v>
      </c>
      <c r="HN386" s="192" t="e">
        <f t="shared" si="1976"/>
        <v>#VALUE!</v>
      </c>
      <c r="HO386" s="192" t="e">
        <f>HN386*HK386*$HO$2/HL386*1000000</f>
        <v>#VALUE!</v>
      </c>
      <c r="HP386" s="192" t="e">
        <f>HN386*HK386*$HP$2/HM386*1000000</f>
        <v>#VALUE!</v>
      </c>
    </row>
    <row r="387" customFormat="1" spans="1:224">
      <c r="A387" s="381">
        <v>382</v>
      </c>
      <c r="B387" s="54">
        <f ca="1" t="shared" si="2010"/>
        <v>43632</v>
      </c>
      <c r="C387" s="57">
        <f t="shared" si="2011"/>
        <v>0.0416666666666667</v>
      </c>
      <c r="D387" s="68" t="str">
        <f ca="1" t="shared" si="1977"/>
        <v>中班</v>
      </c>
      <c r="E387" s="68" t="str">
        <f ca="1" t="shared" si="1978"/>
        <v>丁</v>
      </c>
      <c r="F387" s="68">
        <f ca="1">SUMPRODUCT((成本日报!$A$3:$A$95=计划!B387)*(成本日报!$B$3:$B$95=计划!$D387),成本日报!$C$3:$C$95)</f>
        <v>4</v>
      </c>
      <c r="G387" s="382">
        <f ca="1" t="shared" si="2012"/>
        <v>43632.8749999991</v>
      </c>
      <c r="H387" s="382">
        <f ca="1" t="shared" si="1979"/>
        <v>43632.8819444435</v>
      </c>
      <c r="I387" s="382">
        <f ca="1" t="shared" si="1980"/>
        <v>43632.8874999991</v>
      </c>
      <c r="J387" s="382">
        <f ca="1" t="shared" si="1981"/>
        <v>43632.9166666657</v>
      </c>
      <c r="K387" s="382">
        <f ca="1" t="shared" si="1982"/>
        <v>43632.9791666657</v>
      </c>
      <c r="L387" s="382">
        <f ca="1" t="shared" si="1983"/>
        <v>43632.9999999991</v>
      </c>
      <c r="M387" s="398" t="str">
        <f>IF(_tag_month_day!A383="","",_tag_month_day!A383)</f>
        <v/>
      </c>
      <c r="N387" s="398" t="str">
        <f>IF(_tag_month_day!B383="","",_tag_month_day!B383)</f>
        <v/>
      </c>
      <c r="O387" s="399" t="e">
        <f t="shared" si="1984"/>
        <v>#VALUE!</v>
      </c>
      <c r="P387" s="398" t="str">
        <f>IF(_tag_month_day!C383="","",_tag_month_day!C383)</f>
        <v/>
      </c>
      <c r="Q387" s="398" t="str">
        <f>IF(_tag_month_day!D383="","",_tag_month_day!D383)</f>
        <v/>
      </c>
      <c r="R387" s="416">
        <f>IF(_tag_month_day!CB383="",R386,_tag_month_day!CB383/100)</f>
        <v>0.07</v>
      </c>
      <c r="S387" s="417" t="str">
        <f>IF(_tag_month_day!E383="","",_tag_month_day!E383)</f>
        <v/>
      </c>
      <c r="T387" s="417" t="str">
        <f>IF(_tag_month_day!F383="","",_tag_month_day!F383)</f>
        <v/>
      </c>
      <c r="U387" s="418" t="e">
        <f t="shared" si="1938"/>
        <v>#VALUE!</v>
      </c>
      <c r="V387" s="53" t="e">
        <f t="shared" si="1939"/>
        <v>#VALUE!</v>
      </c>
      <c r="W387" s="419" t="str">
        <f>IF(_jhy_month_day!A383="","",_jhy_month_day!A383)</f>
        <v/>
      </c>
      <c r="X387" s="420" t="str">
        <f>IF(_jhy_month_day!B383="","",_jhy_month_day!B383/100)</f>
        <v/>
      </c>
      <c r="Y387" s="420" t="str">
        <f>IF(_jhy_month_day!C383="","",_jhy_month_day!C383/100)</f>
        <v/>
      </c>
      <c r="Z387" s="439">
        <f t="shared" si="2028"/>
        <v>96</v>
      </c>
      <c r="AA387" s="440" t="str">
        <f>IF(_tag_month_day!G383="","",_tag_month_day!G383/100)</f>
        <v/>
      </c>
      <c r="AB387" s="440" t="str">
        <f>IF(_tag_month_day!H383="","",_tag_month_day!H383/100)</f>
        <v/>
      </c>
      <c r="AC387" s="193">
        <f t="shared" si="1985"/>
        <v>1.59963432013121</v>
      </c>
      <c r="AD387" s="441" t="str">
        <f t="shared" si="1986"/>
        <v/>
      </c>
      <c r="AE387" s="442" t="str">
        <f t="shared" si="1987"/>
        <v/>
      </c>
      <c r="AF387" s="443">
        <v>1</v>
      </c>
      <c r="AG387" s="68" t="str">
        <f>IF(_duihao_month_day!A383="","",_duihao_month_day!A383)</f>
        <v/>
      </c>
      <c r="AH387" s="463">
        <f>IF(_gyk_month_day!B383="",AH386,_gyk_month_day!B383)</f>
        <v>820</v>
      </c>
      <c r="AI387" s="464"/>
      <c r="AJ387" s="68" t="str">
        <f>IF(_tag_month_day!I383="","",_tag_month_day!I383)</f>
        <v/>
      </c>
      <c r="AK387" s="465" t="str">
        <f>IF(_tzyy_month_day!A383="","",_tzyy_month_day!A383)</f>
        <v/>
      </c>
      <c r="AL387" s="465" t="str">
        <f>IF(_tzyy_month_day!B383="","",_tzyy_month_day!B383)</f>
        <v/>
      </c>
      <c r="AM387" s="465" t="str">
        <f>IF(_tzyy_month_day!C383="","",_tzyy_month_day!C383)</f>
        <v/>
      </c>
      <c r="AN387" s="466" t="str">
        <f>IF(_tag_month_day!CG383="","",_tag_month_day!CG383)</f>
        <v/>
      </c>
      <c r="AO387" s="466" t="str">
        <f>IF(_tag_month_day!CH383="","",_tag_month_day!CH383)</f>
        <v/>
      </c>
      <c r="AP387" s="486" t="e">
        <f t="shared" si="1988"/>
        <v>#VALUE!</v>
      </c>
      <c r="AQ387" s="487" t="str">
        <f>IF(_tag_month_day!J383="","",_tag_month_day!J383/100)</f>
        <v/>
      </c>
      <c r="AR387" s="488">
        <f t="shared" si="1989"/>
        <v>1.3</v>
      </c>
      <c r="AS387" s="489" t="e">
        <f t="shared" si="1940"/>
        <v>#VALUE!</v>
      </c>
      <c r="AT387" s="489">
        <f t="shared" si="1990"/>
        <v>0</v>
      </c>
      <c r="AU387" s="490" t="str">
        <f>IF(_tag_month_day!K383="","",_tag_month_day!K383)</f>
        <v/>
      </c>
      <c r="AV387" s="491" t="str">
        <f>IF(_tag_month_day!L383="","",_tag_month_day!L383/100)</f>
        <v/>
      </c>
      <c r="AW387" s="420">
        <f t="shared" si="2299"/>
        <v>0</v>
      </c>
      <c r="AX387" s="420">
        <f t="shared" si="1991"/>
        <v>0</v>
      </c>
      <c r="AY387" s="420" t="str">
        <f>IF(_tag_month_day!M383="","",_tag_month_day!M383/100)</f>
        <v/>
      </c>
      <c r="AZ387" s="420" t="str">
        <f>IF(_tag_month_day!N383="","",_tag_month_day!N383/100)</f>
        <v/>
      </c>
      <c r="BA387" s="420" t="str">
        <f>IF(_tag_month_day!O383="","",_tag_month_day!O383/100)</f>
        <v/>
      </c>
      <c r="BB387" s="496" t="str">
        <f>IF(_tag_month_day!P383="","",_tag_month_day!P383/100)</f>
        <v/>
      </c>
      <c r="BC387" s="496">
        <f t="shared" si="1992"/>
        <v>0</v>
      </c>
      <c r="BD387" s="496" t="str">
        <f>IF(_tag_month_day!Q383="","",_tag_month_day!Q383/100)</f>
        <v/>
      </c>
      <c r="BE387" s="510" t="str">
        <f>IF(_tag_month_day!R383="","",_tag_month_day!R383/100)</f>
        <v/>
      </c>
      <c r="BF387" s="413" t="str">
        <f>IF(_tag_month_day!CC383="","",_tag_month_day!CC383/100)</f>
        <v/>
      </c>
      <c r="BG387" s="511" t="e">
        <f t="shared" si="1941"/>
        <v>#VALUE!</v>
      </c>
      <c r="BH387" s="198">
        <f t="shared" si="1942"/>
        <v>0</v>
      </c>
      <c r="BI387" s="512" t="e">
        <f>IF(CX387=0,BI386,(DK387*查询!$R$5+DL387*查询!$Q$5+DM387*查询!$N$5+DN387*查询!$O$5+DO387*查询!$P$5)*AF387/CX387)</f>
        <v>#VALUE!</v>
      </c>
      <c r="BJ387" s="512" t="e">
        <f>IF(CX387=0,BJ386,(DP387*查询!$S$5+DQ387*查询!$T$5+DR387*查询!$U$5)*AF387/CX387)</f>
        <v>#VALUE!</v>
      </c>
      <c r="BK387" s="512">
        <f t="shared" si="1993"/>
        <v>1</v>
      </c>
      <c r="BL387" s="513" t="str">
        <f>IF(_cfyc_month_day!A383="","",_cfyc_month_day!A383)</f>
        <v/>
      </c>
      <c r="BM387" s="513" t="str">
        <f>IF(_cfyc_month_day!B383="","",_cfyc_month_day!B383)</f>
        <v/>
      </c>
      <c r="BN387" s="513" t="str">
        <f>IF(_cfyc_month_day!C383="","",_cfyc_month_day!C383)</f>
        <v/>
      </c>
      <c r="BO387" s="522" t="str">
        <f>IF(_cfyc_month_day!D383="","",_cfyc_month_day!D383)</f>
        <v/>
      </c>
      <c r="BP387" s="522" t="str">
        <f>IF(_cfyc_month_day!E383="","",_cfyc_month_day!E383)</f>
        <v/>
      </c>
      <c r="BQ387" s="522" t="str">
        <f>IF(_cfyc_month_day!F383="","",_cfyc_month_day!F383)</f>
        <v/>
      </c>
      <c r="BR387" s="513" t="str">
        <f>IF(_tag_month_day!T383="","",_tag_month_day!T383)</f>
        <v/>
      </c>
      <c r="BS387" s="513" t="str">
        <f>IF(_tag_month_day!U383="","",_tag_month_day!U383)</f>
        <v/>
      </c>
      <c r="BT387" s="523" t="str">
        <f t="shared" si="1994"/>
        <v/>
      </c>
      <c r="BU387" s="223" t="str">
        <f>IF(_tag_month_day!V383="","",_tag_month_day!V383)</f>
        <v/>
      </c>
      <c r="BV387" s="206" t="str">
        <f>IF(_tag_month_day!W383="","",_tag_month_day!W383)</f>
        <v/>
      </c>
      <c r="BW387" s="540" t="str">
        <f>IF(_tag_month_day!X383="","",_tag_month_day!X383)</f>
        <v/>
      </c>
      <c r="BX387" s="540" t="str">
        <f>IF(_tag_month_day!Y383="","",_tag_month_day!Y383)</f>
        <v/>
      </c>
      <c r="BY387" s="541">
        <f ca="1" t="shared" si="1995"/>
        <v>43632.9999999991</v>
      </c>
      <c r="BZ387" s="542"/>
      <c r="CA387" s="543" t="str">
        <f>IF(_jhy2_month_day!A383="","",_jhy2_month_day!A383)</f>
        <v/>
      </c>
      <c r="CB387" s="464" t="str">
        <f>IF(_jhy2_month_day!B383="","",_jhy2_month_day!B383)</f>
        <v/>
      </c>
      <c r="CC387" s="464" t="str">
        <f>IF(_jhy2_month_day!C383="","",_jhy2_month_day!C383)</f>
        <v/>
      </c>
      <c r="CD387" s="464" t="str">
        <f>IF(_jhy2_month_day!D383="","",_jhy2_month_day!D383)</f>
        <v/>
      </c>
      <c r="CE387" s="464" t="str">
        <f>IF(_jhy2_month_day!E383="","",_jhy2_month_day!E383)</f>
        <v/>
      </c>
      <c r="CF387" s="464" t="str">
        <f>IF(_jhy2_month_day!F383="","",_jhy2_month_day!F383)</f>
        <v/>
      </c>
      <c r="CG387" s="464" t="str">
        <f>IF(_jhy2_month_day!G383="","",_jhy2_month_day!G383)</f>
        <v/>
      </c>
      <c r="CH387" s="464" t="str">
        <f>IF(_jhy2_month_day!H383="","",_jhy2_month_day!H383)</f>
        <v/>
      </c>
      <c r="CI387" s="464" t="str">
        <f>IF(_jhy2_month_day!I383="","",_jhy2_month_day!I383)</f>
        <v/>
      </c>
      <c r="CJ387" s="464" t="str">
        <f>IF(_jhy2_month_day!J383="","",_jhy2_month_day!J383)</f>
        <v/>
      </c>
      <c r="CK387" s="464" t="str">
        <f>IF(_jhy2_month_day!K383="","",_jhy2_month_day!K383)</f>
        <v/>
      </c>
      <c r="CL387" s="562" t="str">
        <f>IF(_jhy2_month_day!L383="","",_jhy2_month_day!L383)</f>
        <v/>
      </c>
      <c r="CM387" s="562" t="str">
        <f>IF(_jhy2_month_day!M383="","",_jhy2_month_day!M383)</f>
        <v/>
      </c>
      <c r="CN387" s="562" t="str">
        <f>IF(_jhy2_month_day!N383="","",_jhy2_month_day!N383)</f>
        <v/>
      </c>
      <c r="CO387" s="562" t="str">
        <f>IF(_jhy2_month_day!O383="","",_jhy2_month_day!O383)</f>
        <v/>
      </c>
      <c r="CP387" s="562" t="str">
        <f>IF(_jhy2_month_day!P383="","",_jhy2_month_day!P383)</f>
        <v/>
      </c>
      <c r="CQ387" s="562" t="str">
        <f>IF(_jhy2_month_day!Q383="","",_jhy2_month_day!Q383)</f>
        <v/>
      </c>
      <c r="CR387" s="563" t="str">
        <f>IF(_jhy2_month_day!R383="","",_jhy2_month_day!R383)</f>
        <v/>
      </c>
      <c r="CS387" s="576" t="str">
        <f>IF(_jhy2_month_day!S383="","",_jhy2_month_day!S383)</f>
        <v/>
      </c>
      <c r="CT387" s="562" t="str">
        <f>IF(_jhy2_month_day!T383="","",_jhy2_month_day!T383)</f>
        <v/>
      </c>
      <c r="CU387" s="577" t="e">
        <f t="shared" si="1943"/>
        <v>#VALUE!</v>
      </c>
      <c r="CV387" s="198" t="e">
        <f t="shared" si="1944"/>
        <v>#VALUE!</v>
      </c>
      <c r="CW387" s="192" t="e">
        <f t="shared" si="1945"/>
        <v>#VALUE!</v>
      </c>
      <c r="CX387" s="192" t="e">
        <f t="shared" si="1946"/>
        <v>#VALUE!</v>
      </c>
      <c r="CY387" s="202" t="e">
        <f t="shared" si="1947"/>
        <v>#VALUE!</v>
      </c>
      <c r="CZ387" s="192" t="e">
        <f t="shared" ref="CZ387:DI387" si="2315">$AJ387*EF387</f>
        <v>#VALUE!</v>
      </c>
      <c r="DA387" s="192" t="e">
        <f t="shared" si="2315"/>
        <v>#VALUE!</v>
      </c>
      <c r="DB387" s="192" t="e">
        <f t="shared" si="2315"/>
        <v>#VALUE!</v>
      </c>
      <c r="DC387" s="192" t="e">
        <f t="shared" si="2315"/>
        <v>#VALUE!</v>
      </c>
      <c r="DD387" s="192" t="e">
        <f t="shared" si="2315"/>
        <v>#VALUE!</v>
      </c>
      <c r="DE387" s="192" t="e">
        <f t="shared" si="2315"/>
        <v>#VALUE!</v>
      </c>
      <c r="DF387" s="192" t="e">
        <f t="shared" si="2315"/>
        <v>#VALUE!</v>
      </c>
      <c r="DG387" s="192" t="e">
        <f t="shared" si="2315"/>
        <v>#VALUE!</v>
      </c>
      <c r="DH387" s="192" t="e">
        <f t="shared" si="2315"/>
        <v>#VALUE!</v>
      </c>
      <c r="DI387" s="192" t="e">
        <f t="shared" si="2315"/>
        <v>#VALUE!</v>
      </c>
      <c r="DJ387" s="192" t="e">
        <f t="shared" si="1949"/>
        <v>#VALUE!</v>
      </c>
      <c r="DK387" s="192" t="e">
        <f t="shared" si="1950"/>
        <v>#VALUE!</v>
      </c>
      <c r="DL387" s="192" t="e">
        <f t="shared" si="1951"/>
        <v>#VALUE!</v>
      </c>
      <c r="DM387" s="192" t="e">
        <f t="shared" si="1952"/>
        <v>#VALUE!</v>
      </c>
      <c r="DN387" s="192" t="e">
        <f t="shared" si="1953"/>
        <v>#VALUE!</v>
      </c>
      <c r="DO387" s="192" t="e">
        <f t="shared" si="1954"/>
        <v>#VALUE!</v>
      </c>
      <c r="DP387" s="192" t="e">
        <f t="shared" si="1955"/>
        <v>#VALUE!</v>
      </c>
      <c r="DQ387" s="192" t="e">
        <f t="shared" si="1956"/>
        <v>#VALUE!</v>
      </c>
      <c r="DR387" s="192" t="e">
        <f t="shared" si="1957"/>
        <v>#VALUE!</v>
      </c>
      <c r="DS387" s="192" t="e">
        <f t="shared" si="1958"/>
        <v>#VALUE!</v>
      </c>
      <c r="DT387" s="192" t="e">
        <f t="shared" si="1959"/>
        <v>#VALUE!</v>
      </c>
      <c r="DU387" s="192" t="e">
        <f t="shared" si="1960"/>
        <v>#VALUE!</v>
      </c>
      <c r="DV387" s="198" t="e">
        <f t="shared" si="1961"/>
        <v>#VALUE!</v>
      </c>
      <c r="DW387" s="198" t="e">
        <f t="shared" si="1962"/>
        <v>#DIV/0!</v>
      </c>
      <c r="DX387" s="198" t="e">
        <f t="shared" si="1963"/>
        <v>#DIV/0!</v>
      </c>
      <c r="DY387" s="198" t="e">
        <f t="shared" si="1964"/>
        <v>#VALUE!</v>
      </c>
      <c r="DZ387" s="198" t="e">
        <f t="shared" si="1965"/>
        <v>#VALUE!</v>
      </c>
      <c r="EA387" s="198" t="e">
        <f t="shared" si="1966"/>
        <v>#VALUE!</v>
      </c>
      <c r="EB387" s="198" t="e">
        <f t="shared" si="1967"/>
        <v>#VALUE!</v>
      </c>
      <c r="EC387" s="198" t="e">
        <f t="shared" si="1968"/>
        <v>#DIV/0!</v>
      </c>
      <c r="ED387" s="198" t="e">
        <f t="shared" si="1969"/>
        <v>#VALUE!</v>
      </c>
      <c r="EE387" s="198" t="e">
        <f t="shared" si="1970"/>
        <v>#VALUE!</v>
      </c>
      <c r="EF387" s="198" t="e">
        <f t="shared" ref="EF387:EO387" si="2316">DV387/SUM($DV387:$EE387)</f>
        <v>#VALUE!</v>
      </c>
      <c r="EG387" s="198" t="e">
        <f t="shared" si="2316"/>
        <v>#DIV/0!</v>
      </c>
      <c r="EH387" s="198" t="e">
        <f t="shared" si="2316"/>
        <v>#DIV/0!</v>
      </c>
      <c r="EI387" s="198" t="e">
        <f t="shared" si="2316"/>
        <v>#VALUE!</v>
      </c>
      <c r="EJ387" s="198" t="e">
        <f t="shared" si="2316"/>
        <v>#VALUE!</v>
      </c>
      <c r="EK387" s="198" t="e">
        <f t="shared" si="2316"/>
        <v>#VALUE!</v>
      </c>
      <c r="EL387" s="198" t="e">
        <f t="shared" si="2316"/>
        <v>#VALUE!</v>
      </c>
      <c r="EM387" s="198" t="e">
        <f t="shared" si="2316"/>
        <v>#DIV/0!</v>
      </c>
      <c r="EN387" s="198" t="e">
        <f t="shared" si="2316"/>
        <v>#VALUE!</v>
      </c>
      <c r="EO387" s="198" t="e">
        <f t="shared" si="2316"/>
        <v>#VALUE!</v>
      </c>
      <c r="EP387" s="511">
        <f t="shared" ref="EP387:EW387" si="2317">EP386</f>
        <v>0.08</v>
      </c>
      <c r="EQ387" s="511">
        <f t="shared" si="2317"/>
        <v>0.015</v>
      </c>
      <c r="ER387" s="511">
        <f t="shared" si="2317"/>
        <v>0.015</v>
      </c>
      <c r="ES387" s="511">
        <f t="shared" si="2317"/>
        <v>0.015</v>
      </c>
      <c r="ET387" s="511">
        <f t="shared" si="2317"/>
        <v>0.015</v>
      </c>
      <c r="EU387" s="511">
        <f t="shared" si="2317"/>
        <v>0.09</v>
      </c>
      <c r="EV387" s="511">
        <f t="shared" si="2317"/>
        <v>0.09</v>
      </c>
      <c r="EW387" s="511">
        <f t="shared" si="2317"/>
        <v>0.09</v>
      </c>
      <c r="EX387" s="420" t="str">
        <f>IF(_tag_month_day!AS383="","",_tag_month_day!AS383/100)</f>
        <v/>
      </c>
      <c r="EY387" s="420" t="str">
        <f>IF(_tag_month_day!AT383="","",_tag_month_day!AT383/100)</f>
        <v/>
      </c>
      <c r="EZ387" s="420" t="str">
        <f>IF(_tag_month_day!AU383="","",_tag_month_day!AU383/100)</f>
        <v/>
      </c>
      <c r="FA387" s="420" t="str">
        <f>IF(_tag_month_day!AV383="","",_tag_month_day!AV383/100)</f>
        <v/>
      </c>
      <c r="FB387" s="420" t="str">
        <f>IF(_tag_month_day!AW383="","",_tag_month_day!AW383/100)</f>
        <v/>
      </c>
      <c r="FC387" s="420" t="str">
        <f>IF(_tag_month_day!AX383="","",_tag_month_day!AX383/100)</f>
        <v/>
      </c>
      <c r="FD387" s="510">
        <f t="shared" si="1999"/>
        <v>0.33</v>
      </c>
      <c r="FE387" s="510">
        <f t="shared" si="2000"/>
        <v>0.19</v>
      </c>
      <c r="FF387" s="510">
        <f t="shared" si="2001"/>
        <v>0.003</v>
      </c>
      <c r="FG387" s="510">
        <f t="shared" si="2002"/>
        <v>0</v>
      </c>
      <c r="FH387" s="603">
        <f t="shared" si="2003"/>
        <v>0.0001</v>
      </c>
      <c r="FI387" s="510">
        <f t="shared" ref="FI387:FR387" si="2318">FI386</f>
        <v>0.41</v>
      </c>
      <c r="FJ387" s="510">
        <f t="shared" si="2318"/>
        <v>0.11</v>
      </c>
      <c r="FK387" s="510">
        <f t="shared" si="2318"/>
        <v>0.015</v>
      </c>
      <c r="FL387" s="510">
        <f t="shared" si="2318"/>
        <v>0</v>
      </c>
      <c r="FM387" s="603">
        <f t="shared" si="2318"/>
        <v>0.0001</v>
      </c>
      <c r="FN387" s="510" t="str">
        <f>IF(_tag_month_day!AY383="","",_tag_month_day!AY383/100)</f>
        <v/>
      </c>
      <c r="FO387" s="510" t="str">
        <f>IF(_tag_month_day!AZ383="","",_tag_month_day!AZ383/100)</f>
        <v/>
      </c>
      <c r="FP387" s="510" t="str">
        <f>IF(_tag_month_day!BA383="","",_tag_month_day!BA383/100)</f>
        <v/>
      </c>
      <c r="FQ387" s="510" t="str">
        <f>IF(_tag_month_day!BB383="","",_tag_month_day!BB383/100)</f>
        <v/>
      </c>
      <c r="FR387" s="603" t="str">
        <f>IF(_tag_month_day!BC383="","",_tag_month_day!BC383/100)</f>
        <v/>
      </c>
      <c r="FS387" s="510" t="str">
        <f>IF(_tag_month_day!BD383="","",_tag_month_day!BD383/100)</f>
        <v/>
      </c>
      <c r="FT387" s="510" t="str">
        <f>IF(_tag_month_day!BE383="","",_tag_month_day!BE383/100)</f>
        <v/>
      </c>
      <c r="FU387" s="510" t="str">
        <f>IF(_tag_month_day!BF383="","",_tag_month_day!BF383/100)</f>
        <v/>
      </c>
      <c r="FV387" s="510" t="str">
        <f>IF(_tag_month_day!BG383="","",_tag_month_day!BG383/100)</f>
        <v/>
      </c>
      <c r="FW387" s="603" t="str">
        <f>IF(_tag_month_day!BH383="","",_tag_month_day!BH383/100)</f>
        <v/>
      </c>
      <c r="FX387" s="510" t="str">
        <f>IF(_tag_month_day!BI383="","",_tag_month_day!BI383/100)</f>
        <v/>
      </c>
      <c r="FY387" s="510" t="str">
        <f>IF(_tag_month_day!BJ383="","",_tag_month_day!BJ383/100)</f>
        <v/>
      </c>
      <c r="FZ387" s="605" t="str">
        <f>IF(_tag_month_day!BK383="","",_tag_month_day!BK383/100)</f>
        <v/>
      </c>
      <c r="GA387" s="510" t="str">
        <f>IF(_tag_month_day!BL383="","",_tag_month_day!BL383/100)</f>
        <v/>
      </c>
      <c r="GB387" s="603" t="str">
        <f>IF(_tag_month_day!BM383="","",_tag_month_day!BM383/100)</f>
        <v/>
      </c>
      <c r="GC387" s="420" t="str">
        <f>IF(_tag_month_day!BN383="","",_tag_month_day!BN383/100)</f>
        <v/>
      </c>
      <c r="GD387" s="420" t="str">
        <f>IF(_tag_month_day!BO383="","",_tag_month_day!BO383/100)</f>
        <v/>
      </c>
      <c r="GE387" s="420" t="str">
        <f>IF(_tag_month_day!BP383="","",_tag_month_day!BP383/100)</f>
        <v/>
      </c>
      <c r="GF387" s="420" t="str">
        <f>IF(_tag_month_day!BQ383="","",_tag_month_day!BQ383/100)</f>
        <v/>
      </c>
      <c r="GG387" s="420" t="str">
        <f>IF(_tag_month_day!BR383="","",_tag_month_day!BR383/100)</f>
        <v/>
      </c>
      <c r="GH387" s="420" t="str">
        <f>IF(_tag_month_day!BS383="","",_tag_month_day!BS383/100)</f>
        <v/>
      </c>
      <c r="GI387" s="603" t="str">
        <f>IF(_tag_month_day!BT383="","",_tag_month_day!BT383/100)</f>
        <v/>
      </c>
      <c r="GJ387" s="612" t="str">
        <f>IF(_tag_month_day!BU383="","",_tag_month_day!BU383/100)</f>
        <v/>
      </c>
      <c r="GK387" s="620" t="str">
        <f>IF(_tag_month_day!BV383="",IF(_rlcf_month_day!A$2="","",_rlcf_month_day!A$2/100),_tag_month_day!BV383/100)</f>
        <v/>
      </c>
      <c r="GL387" s="620" t="str">
        <f>IF(_tag_month_day!BW383="",IF(_rlcf_month_day!B$2="","",_rlcf_month_day!B$2/100),_tag_month_day!BW383/100)</f>
        <v/>
      </c>
      <c r="GM387" s="621" t="str">
        <f>IF(_tag_month_day!BX383="",IF(_rlcf_month_day!C$2="","",_rlcf_month_day!C$2/100),_tag_month_day!BX383/100)</f>
        <v/>
      </c>
      <c r="GN387" s="620" t="str">
        <f>IF(_tag_month_day!BV383="",IF(_rlcf_month_day!A$2="","",_rlcf_month_day!A$2/100),_tag_month_day!BV383/100)</f>
        <v/>
      </c>
      <c r="GO387" s="620" t="str">
        <f>IF(_tag_month_day!BW383="",IF(_rlcf_month_day!B$2="","",_rlcf_month_day!B$2/100),_tag_month_day!BW383/100)</f>
        <v/>
      </c>
      <c r="GP387" s="620" t="str">
        <f>IF(_tag_month_day!CD383="",IF(_rlcf_month_day!E$2="","",_rlcf_month_day!E$2/100),_tag_month_day!CD383/100)</f>
        <v/>
      </c>
      <c r="GQ387" s="620" t="str">
        <f>IF(_tag_month_day!CE383="",IF(_rlcf_month_day!F$2="","",_rlcf_month_day!F$2/100),_tag_month_day!CE383/100)</f>
        <v/>
      </c>
      <c r="GR387" s="621" t="str">
        <f>IF(_tag_month_day!CF383="",IF(_rlcf_month_day!G$2="","",_rlcf_month_day!G$2/100),_tag_month_day!CF383/100)</f>
        <v/>
      </c>
      <c r="GS387" s="626">
        <f t="shared" ref="GS387:HH387" si="2319">GS386</f>
        <v>0.953</v>
      </c>
      <c r="GT387" s="626">
        <f t="shared" si="2319"/>
        <v>0.55</v>
      </c>
      <c r="GU387" s="626">
        <f t="shared" si="2319"/>
        <v>0.55</v>
      </c>
      <c r="GV387" s="626">
        <f t="shared" si="2319"/>
        <v>0.55</v>
      </c>
      <c r="GW387" s="626">
        <f t="shared" si="2319"/>
        <v>0.5</v>
      </c>
      <c r="GX387" s="626">
        <f t="shared" si="2319"/>
        <v>0.935</v>
      </c>
      <c r="GY387" s="626">
        <f t="shared" si="2319"/>
        <v>0.15</v>
      </c>
      <c r="GZ387" s="626">
        <f t="shared" si="2319"/>
        <v>1</v>
      </c>
      <c r="HA387" s="632">
        <f t="shared" si="2319"/>
        <v>0.047</v>
      </c>
      <c r="HB387" s="632">
        <f t="shared" si="2319"/>
        <v>0.45</v>
      </c>
      <c r="HC387" s="632">
        <f t="shared" si="2319"/>
        <v>0.45</v>
      </c>
      <c r="HD387" s="632">
        <f t="shared" si="2319"/>
        <v>0.45</v>
      </c>
      <c r="HE387" s="632">
        <f t="shared" si="2319"/>
        <v>0.5</v>
      </c>
      <c r="HF387" s="632">
        <f t="shared" si="2319"/>
        <v>0.065</v>
      </c>
      <c r="HG387" s="632">
        <f t="shared" si="2319"/>
        <v>0.85</v>
      </c>
      <c r="HH387" s="632">
        <f t="shared" si="2319"/>
        <v>0</v>
      </c>
      <c r="HI387" s="68">
        <f t="shared" si="1975"/>
        <v>0</v>
      </c>
      <c r="HJ387" s="68" t="e">
        <f t="shared" si="2006"/>
        <v>#VALUE!</v>
      </c>
      <c r="HK387" s="202">
        <f t="shared" si="2007"/>
        <v>0.85</v>
      </c>
      <c r="HL387" s="464">
        <f t="shared" si="2008"/>
        <v>550000</v>
      </c>
      <c r="HM387" s="464">
        <f t="shared" si="2009"/>
        <v>480000</v>
      </c>
      <c r="HN387" s="192" t="e">
        <f t="shared" si="1976"/>
        <v>#VALUE!</v>
      </c>
      <c r="HO387" s="192" t="e">
        <f>HN387*HK387*$HO$2/HL387*1000000</f>
        <v>#VALUE!</v>
      </c>
      <c r="HP387" s="192" t="e">
        <f>HN387*HK387*$HP$2/HM387*1000000</f>
        <v>#VALUE!</v>
      </c>
    </row>
    <row r="388" customFormat="1" spans="1:224">
      <c r="A388" s="381">
        <v>383</v>
      </c>
      <c r="B388" s="54">
        <f ca="1" t="shared" si="2010"/>
        <v>43632</v>
      </c>
      <c r="C388" s="57">
        <f t="shared" si="2011"/>
        <v>0.0416666666666667</v>
      </c>
      <c r="D388" s="68" t="str">
        <f ca="1" t="shared" si="1977"/>
        <v>中班</v>
      </c>
      <c r="E388" s="68" t="str">
        <f ca="1" t="shared" si="1978"/>
        <v>丁</v>
      </c>
      <c r="F388" s="68">
        <f ca="1">SUMPRODUCT((成本日报!$A$3:$A$95=计划!B388)*(成本日报!$B$3:$B$95=计划!$D388),成本日报!$C$3:$C$95)</f>
        <v>4</v>
      </c>
      <c r="G388" s="382">
        <f ca="1" t="shared" si="2012"/>
        <v>43632.9166666657</v>
      </c>
      <c r="H388" s="382">
        <f ca="1" t="shared" si="1979"/>
        <v>43632.9236111102</v>
      </c>
      <c r="I388" s="382">
        <f ca="1" t="shared" si="1980"/>
        <v>43632.9291666657</v>
      </c>
      <c r="J388" s="382">
        <f ca="1" t="shared" si="1981"/>
        <v>43632.9583333324</v>
      </c>
      <c r="K388" s="382">
        <f ca="1" t="shared" si="1982"/>
        <v>43633.0208333324</v>
      </c>
      <c r="L388" s="382">
        <f ca="1" t="shared" si="1983"/>
        <v>43633.0416666657</v>
      </c>
      <c r="M388" s="398" t="str">
        <f>IF(_tag_month_day!A384="","",_tag_month_day!A384)</f>
        <v/>
      </c>
      <c r="N388" s="398" t="str">
        <f>IF(_tag_month_day!B384="","",_tag_month_day!B384)</f>
        <v/>
      </c>
      <c r="O388" s="399" t="e">
        <f t="shared" si="1984"/>
        <v>#VALUE!</v>
      </c>
      <c r="P388" s="398" t="str">
        <f>IF(_tag_month_day!C384="","",_tag_month_day!C384)</f>
        <v/>
      </c>
      <c r="Q388" s="398" t="str">
        <f>IF(_tag_month_day!D384="","",_tag_month_day!D384)</f>
        <v/>
      </c>
      <c r="R388" s="416">
        <f>IF(_tag_month_day!CB384="",R387,_tag_month_day!CB384/100)</f>
        <v>0.07</v>
      </c>
      <c r="S388" s="417" t="str">
        <f>IF(_tag_month_day!E384="","",_tag_month_day!E384)</f>
        <v/>
      </c>
      <c r="T388" s="417" t="str">
        <f>IF(_tag_month_day!F384="","",_tag_month_day!F384)</f>
        <v/>
      </c>
      <c r="U388" s="418" t="e">
        <f t="shared" si="1938"/>
        <v>#VALUE!</v>
      </c>
      <c r="V388" s="53" t="e">
        <f t="shared" si="1939"/>
        <v>#VALUE!</v>
      </c>
      <c r="W388" s="419" t="str">
        <f>IF(_jhy_month_day!A384="","",_jhy_month_day!A384)</f>
        <v/>
      </c>
      <c r="X388" s="420" t="str">
        <f>IF(_jhy_month_day!B384="","",_jhy_month_day!B384/100)</f>
        <v/>
      </c>
      <c r="Y388" s="420" t="str">
        <f>IF(_jhy_month_day!C384="","",_jhy_month_day!C384/100)</f>
        <v/>
      </c>
      <c r="Z388" s="439">
        <f t="shared" si="2028"/>
        <v>96</v>
      </c>
      <c r="AA388" s="440" t="str">
        <f>IF(_tag_month_day!G384="","",_tag_month_day!G384/100)</f>
        <v/>
      </c>
      <c r="AB388" s="440" t="str">
        <f>IF(_tag_month_day!H384="","",_tag_month_day!H384/100)</f>
        <v/>
      </c>
      <c r="AC388" s="193">
        <f t="shared" si="1985"/>
        <v>1.59963432013121</v>
      </c>
      <c r="AD388" s="441" t="str">
        <f t="shared" si="1986"/>
        <v/>
      </c>
      <c r="AE388" s="442" t="str">
        <f t="shared" si="1987"/>
        <v/>
      </c>
      <c r="AF388" s="443">
        <v>1</v>
      </c>
      <c r="AG388" s="68" t="str">
        <f>IF(_duihao_month_day!A384="","",_duihao_month_day!A384)</f>
        <v/>
      </c>
      <c r="AH388" s="463">
        <f>IF(_gyk_month_day!B384="",AH387,_gyk_month_day!B384)</f>
        <v>820</v>
      </c>
      <c r="AI388" s="464"/>
      <c r="AJ388" s="68" t="str">
        <f>IF(_tag_month_day!I384="","",_tag_month_day!I384)</f>
        <v/>
      </c>
      <c r="AK388" s="465" t="str">
        <f>IF(_tzyy_month_day!A384="","",_tzyy_month_day!A384)</f>
        <v/>
      </c>
      <c r="AL388" s="465" t="str">
        <f>IF(_tzyy_month_day!B384="","",_tzyy_month_day!B384)</f>
        <v/>
      </c>
      <c r="AM388" s="465" t="str">
        <f>IF(_tzyy_month_day!C384="","",_tzyy_month_day!C384)</f>
        <v/>
      </c>
      <c r="AN388" s="466" t="str">
        <f>IF(_tag_month_day!CG384="","",_tag_month_day!CG384)</f>
        <v/>
      </c>
      <c r="AO388" s="466" t="str">
        <f>IF(_tag_month_day!CH384="","",_tag_month_day!CH384)</f>
        <v/>
      </c>
      <c r="AP388" s="486" t="e">
        <f t="shared" si="1988"/>
        <v>#VALUE!</v>
      </c>
      <c r="AQ388" s="487" t="str">
        <f>IF(_tag_month_day!J384="","",_tag_month_day!J384/100)</f>
        <v/>
      </c>
      <c r="AR388" s="488">
        <f t="shared" si="1989"/>
        <v>1.3</v>
      </c>
      <c r="AS388" s="489" t="e">
        <f t="shared" si="1940"/>
        <v>#VALUE!</v>
      </c>
      <c r="AT388" s="489">
        <f t="shared" si="1990"/>
        <v>0</v>
      </c>
      <c r="AU388" s="490" t="str">
        <f>IF(_tag_month_day!K384="","",_tag_month_day!K384)</f>
        <v/>
      </c>
      <c r="AV388" s="491" t="str">
        <f>IF(_tag_month_day!L384="","",_tag_month_day!L384/100)</f>
        <v/>
      </c>
      <c r="AW388" s="420">
        <f t="shared" si="2299"/>
        <v>0</v>
      </c>
      <c r="AX388" s="420">
        <f t="shared" si="1991"/>
        <v>0</v>
      </c>
      <c r="AY388" s="420" t="str">
        <f>IF(_tag_month_day!M384="","",_tag_month_day!M384/100)</f>
        <v/>
      </c>
      <c r="AZ388" s="420" t="str">
        <f>IF(_tag_month_day!N384="","",_tag_month_day!N384/100)</f>
        <v/>
      </c>
      <c r="BA388" s="420" t="str">
        <f>IF(_tag_month_day!O384="","",_tag_month_day!O384/100)</f>
        <v/>
      </c>
      <c r="BB388" s="496" t="str">
        <f>IF(_tag_month_day!P384="","",_tag_month_day!P384/100)</f>
        <v/>
      </c>
      <c r="BC388" s="496">
        <f t="shared" si="1992"/>
        <v>0</v>
      </c>
      <c r="BD388" s="496" t="str">
        <f>IF(_tag_month_day!Q384="","",_tag_month_day!Q384/100)</f>
        <v/>
      </c>
      <c r="BE388" s="510" t="str">
        <f>IF(_tag_month_day!R384="","",_tag_month_day!R384/100)</f>
        <v/>
      </c>
      <c r="BF388" s="413" t="str">
        <f>IF(_tag_month_day!CC384="","",_tag_month_day!CC384/100)</f>
        <v/>
      </c>
      <c r="BG388" s="511" t="e">
        <f t="shared" si="1941"/>
        <v>#VALUE!</v>
      </c>
      <c r="BH388" s="198">
        <f t="shared" si="1942"/>
        <v>0</v>
      </c>
      <c r="BI388" s="512" t="e">
        <f>IF(CX388=0,BI387,(DK388*查询!$R$5+DL388*查询!$Q$5+DM388*查询!$N$5+DN388*查询!$O$5+DO388*查询!$P$5)*AF388/CX388)</f>
        <v>#VALUE!</v>
      </c>
      <c r="BJ388" s="512" t="e">
        <f>IF(CX388=0,BJ387,(DP388*查询!$S$5+DQ388*查询!$T$5+DR388*查询!$U$5)*AF388/CX388)</f>
        <v>#VALUE!</v>
      </c>
      <c r="BK388" s="512">
        <f t="shared" si="1993"/>
        <v>1</v>
      </c>
      <c r="BL388" s="513" t="str">
        <f>IF(_cfyc_month_day!A384="","",_cfyc_month_day!A384)</f>
        <v/>
      </c>
      <c r="BM388" s="513" t="str">
        <f>IF(_cfyc_month_day!B384="","",_cfyc_month_day!B384)</f>
        <v/>
      </c>
      <c r="BN388" s="513" t="str">
        <f>IF(_cfyc_month_day!C384="","",_cfyc_month_day!C384)</f>
        <v/>
      </c>
      <c r="BO388" s="522" t="str">
        <f>IF(_cfyc_month_day!D384="","",_cfyc_month_day!D384)</f>
        <v/>
      </c>
      <c r="BP388" s="522" t="str">
        <f>IF(_cfyc_month_day!E384="","",_cfyc_month_day!E384)</f>
        <v/>
      </c>
      <c r="BQ388" s="522" t="str">
        <f>IF(_cfyc_month_day!F384="","",_cfyc_month_day!F384)</f>
        <v/>
      </c>
      <c r="BR388" s="513" t="str">
        <f>IF(_tag_month_day!T384="","",_tag_month_day!T384)</f>
        <v/>
      </c>
      <c r="BS388" s="513" t="str">
        <f>IF(_tag_month_day!U384="","",_tag_month_day!U384)</f>
        <v/>
      </c>
      <c r="BT388" s="523" t="str">
        <f t="shared" si="1994"/>
        <v/>
      </c>
      <c r="BU388" s="223" t="str">
        <f>IF(_tag_month_day!V384="","",_tag_month_day!V384)</f>
        <v/>
      </c>
      <c r="BV388" s="206" t="str">
        <f>IF(_tag_month_day!W384="","",_tag_month_day!W384)</f>
        <v/>
      </c>
      <c r="BW388" s="540" t="str">
        <f>IF(_tag_month_day!X384="","",_tag_month_day!X384)</f>
        <v/>
      </c>
      <c r="BX388" s="540" t="str">
        <f>IF(_tag_month_day!Y384="","",_tag_month_day!Y384)</f>
        <v/>
      </c>
      <c r="BY388" s="541">
        <f ca="1" t="shared" si="1995"/>
        <v>43633.0416666657</v>
      </c>
      <c r="BZ388" s="542"/>
      <c r="CA388" s="543" t="str">
        <f>IF(_jhy2_month_day!A384="","",_jhy2_month_day!A384)</f>
        <v/>
      </c>
      <c r="CB388" s="464" t="str">
        <f>IF(_jhy2_month_day!B384="","",_jhy2_month_day!B384)</f>
        <v/>
      </c>
      <c r="CC388" s="464" t="str">
        <f>IF(_jhy2_month_day!C384="","",_jhy2_month_day!C384)</f>
        <v/>
      </c>
      <c r="CD388" s="464" t="str">
        <f>IF(_jhy2_month_day!D384="","",_jhy2_month_day!D384)</f>
        <v/>
      </c>
      <c r="CE388" s="464" t="str">
        <f>IF(_jhy2_month_day!E384="","",_jhy2_month_day!E384)</f>
        <v/>
      </c>
      <c r="CF388" s="464" t="str">
        <f>IF(_jhy2_month_day!F384="","",_jhy2_month_day!F384)</f>
        <v/>
      </c>
      <c r="CG388" s="464" t="str">
        <f>IF(_jhy2_month_day!G384="","",_jhy2_month_day!G384)</f>
        <v/>
      </c>
      <c r="CH388" s="464" t="str">
        <f>IF(_jhy2_month_day!H384="","",_jhy2_month_day!H384)</f>
        <v/>
      </c>
      <c r="CI388" s="464" t="str">
        <f>IF(_jhy2_month_day!I384="","",_jhy2_month_day!I384)</f>
        <v/>
      </c>
      <c r="CJ388" s="464" t="str">
        <f>IF(_jhy2_month_day!J384="","",_jhy2_month_day!J384)</f>
        <v/>
      </c>
      <c r="CK388" s="464" t="str">
        <f>IF(_jhy2_month_day!K384="","",_jhy2_month_day!K384)</f>
        <v/>
      </c>
      <c r="CL388" s="562" t="str">
        <f>IF(_jhy2_month_day!L384="","",_jhy2_month_day!L384)</f>
        <v/>
      </c>
      <c r="CM388" s="562" t="str">
        <f>IF(_jhy2_month_day!M384="","",_jhy2_month_day!M384)</f>
        <v/>
      </c>
      <c r="CN388" s="562" t="str">
        <f>IF(_jhy2_month_day!N384="","",_jhy2_month_day!N384)</f>
        <v/>
      </c>
      <c r="CO388" s="562" t="str">
        <f>IF(_jhy2_month_day!O384="","",_jhy2_month_day!O384)</f>
        <v/>
      </c>
      <c r="CP388" s="562" t="str">
        <f>IF(_jhy2_month_day!P384="","",_jhy2_month_day!P384)</f>
        <v/>
      </c>
      <c r="CQ388" s="562" t="str">
        <f>IF(_jhy2_month_day!Q384="","",_jhy2_month_day!Q384)</f>
        <v/>
      </c>
      <c r="CR388" s="563" t="str">
        <f>IF(_jhy2_month_day!R384="","",_jhy2_month_day!R384)</f>
        <v/>
      </c>
      <c r="CS388" s="576" t="str">
        <f>IF(_jhy2_month_day!S384="","",_jhy2_month_day!S384)</f>
        <v/>
      </c>
      <c r="CT388" s="562" t="str">
        <f>IF(_jhy2_month_day!T384="","",_jhy2_month_day!T384)</f>
        <v/>
      </c>
      <c r="CU388" s="577" t="e">
        <f t="shared" si="1943"/>
        <v>#VALUE!</v>
      </c>
      <c r="CV388" s="198" t="e">
        <f t="shared" si="1944"/>
        <v>#VALUE!</v>
      </c>
      <c r="CW388" s="192" t="e">
        <f t="shared" si="1945"/>
        <v>#VALUE!</v>
      </c>
      <c r="CX388" s="192" t="e">
        <f t="shared" si="1946"/>
        <v>#VALUE!</v>
      </c>
      <c r="CY388" s="202" t="e">
        <f t="shared" si="1947"/>
        <v>#VALUE!</v>
      </c>
      <c r="CZ388" s="192" t="e">
        <f t="shared" ref="CZ388:DI388" si="2320">$AJ388*EF388</f>
        <v>#VALUE!</v>
      </c>
      <c r="DA388" s="192" t="e">
        <f t="shared" si="2320"/>
        <v>#VALUE!</v>
      </c>
      <c r="DB388" s="192" t="e">
        <f t="shared" si="2320"/>
        <v>#VALUE!</v>
      </c>
      <c r="DC388" s="192" t="e">
        <f t="shared" si="2320"/>
        <v>#VALUE!</v>
      </c>
      <c r="DD388" s="192" t="e">
        <f t="shared" si="2320"/>
        <v>#VALUE!</v>
      </c>
      <c r="DE388" s="192" t="e">
        <f t="shared" si="2320"/>
        <v>#VALUE!</v>
      </c>
      <c r="DF388" s="192" t="e">
        <f t="shared" si="2320"/>
        <v>#VALUE!</v>
      </c>
      <c r="DG388" s="192" t="e">
        <f t="shared" si="2320"/>
        <v>#VALUE!</v>
      </c>
      <c r="DH388" s="192" t="e">
        <f t="shared" si="2320"/>
        <v>#VALUE!</v>
      </c>
      <c r="DI388" s="192" t="e">
        <f t="shared" si="2320"/>
        <v>#VALUE!</v>
      </c>
      <c r="DJ388" s="192" t="e">
        <f t="shared" si="1949"/>
        <v>#VALUE!</v>
      </c>
      <c r="DK388" s="192" t="e">
        <f t="shared" si="1950"/>
        <v>#VALUE!</v>
      </c>
      <c r="DL388" s="192" t="e">
        <f t="shared" si="1951"/>
        <v>#VALUE!</v>
      </c>
      <c r="DM388" s="192" t="e">
        <f t="shared" si="1952"/>
        <v>#VALUE!</v>
      </c>
      <c r="DN388" s="192" t="e">
        <f t="shared" si="1953"/>
        <v>#VALUE!</v>
      </c>
      <c r="DO388" s="192" t="e">
        <f t="shared" si="1954"/>
        <v>#VALUE!</v>
      </c>
      <c r="DP388" s="192" t="e">
        <f t="shared" si="1955"/>
        <v>#VALUE!</v>
      </c>
      <c r="DQ388" s="192" t="e">
        <f t="shared" si="1956"/>
        <v>#VALUE!</v>
      </c>
      <c r="DR388" s="192" t="e">
        <f t="shared" si="1957"/>
        <v>#VALUE!</v>
      </c>
      <c r="DS388" s="192" t="e">
        <f t="shared" si="1958"/>
        <v>#VALUE!</v>
      </c>
      <c r="DT388" s="192" t="e">
        <f t="shared" si="1959"/>
        <v>#VALUE!</v>
      </c>
      <c r="DU388" s="192" t="e">
        <f t="shared" si="1960"/>
        <v>#VALUE!</v>
      </c>
      <c r="DV388" s="198" t="e">
        <f t="shared" si="1961"/>
        <v>#VALUE!</v>
      </c>
      <c r="DW388" s="198" t="e">
        <f t="shared" si="1962"/>
        <v>#DIV/0!</v>
      </c>
      <c r="DX388" s="198" t="e">
        <f t="shared" si="1963"/>
        <v>#DIV/0!</v>
      </c>
      <c r="DY388" s="198" t="e">
        <f t="shared" si="1964"/>
        <v>#VALUE!</v>
      </c>
      <c r="DZ388" s="198" t="e">
        <f t="shared" si="1965"/>
        <v>#VALUE!</v>
      </c>
      <c r="EA388" s="198" t="e">
        <f t="shared" si="1966"/>
        <v>#VALUE!</v>
      </c>
      <c r="EB388" s="198" t="e">
        <f t="shared" si="1967"/>
        <v>#VALUE!</v>
      </c>
      <c r="EC388" s="198" t="e">
        <f t="shared" si="1968"/>
        <v>#DIV/0!</v>
      </c>
      <c r="ED388" s="198" t="e">
        <f t="shared" si="1969"/>
        <v>#VALUE!</v>
      </c>
      <c r="EE388" s="198" t="e">
        <f t="shared" si="1970"/>
        <v>#VALUE!</v>
      </c>
      <c r="EF388" s="198" t="e">
        <f t="shared" ref="EF388:EO388" si="2321">DV388/SUM($DV388:$EE388)</f>
        <v>#VALUE!</v>
      </c>
      <c r="EG388" s="198" t="e">
        <f t="shared" si="2321"/>
        <v>#DIV/0!</v>
      </c>
      <c r="EH388" s="198" t="e">
        <f t="shared" si="2321"/>
        <v>#DIV/0!</v>
      </c>
      <c r="EI388" s="198" t="e">
        <f t="shared" si="2321"/>
        <v>#VALUE!</v>
      </c>
      <c r="EJ388" s="198" t="e">
        <f t="shared" si="2321"/>
        <v>#VALUE!</v>
      </c>
      <c r="EK388" s="198" t="e">
        <f t="shared" si="2321"/>
        <v>#VALUE!</v>
      </c>
      <c r="EL388" s="198" t="e">
        <f t="shared" si="2321"/>
        <v>#VALUE!</v>
      </c>
      <c r="EM388" s="198" t="e">
        <f t="shared" si="2321"/>
        <v>#DIV/0!</v>
      </c>
      <c r="EN388" s="198" t="e">
        <f t="shared" si="2321"/>
        <v>#VALUE!</v>
      </c>
      <c r="EO388" s="198" t="e">
        <f t="shared" si="2321"/>
        <v>#VALUE!</v>
      </c>
      <c r="EP388" s="511">
        <f t="shared" ref="EP388:EW388" si="2322">EP387</f>
        <v>0.08</v>
      </c>
      <c r="EQ388" s="511">
        <f t="shared" si="2322"/>
        <v>0.015</v>
      </c>
      <c r="ER388" s="511">
        <f t="shared" si="2322"/>
        <v>0.015</v>
      </c>
      <c r="ES388" s="511">
        <f t="shared" si="2322"/>
        <v>0.015</v>
      </c>
      <c r="ET388" s="511">
        <f t="shared" si="2322"/>
        <v>0.015</v>
      </c>
      <c r="EU388" s="511">
        <f t="shared" si="2322"/>
        <v>0.09</v>
      </c>
      <c r="EV388" s="511">
        <f t="shared" si="2322"/>
        <v>0.09</v>
      </c>
      <c r="EW388" s="511">
        <f t="shared" si="2322"/>
        <v>0.09</v>
      </c>
      <c r="EX388" s="420" t="str">
        <f>IF(_tag_month_day!AS384="","",_tag_month_day!AS384/100)</f>
        <v/>
      </c>
      <c r="EY388" s="420" t="str">
        <f>IF(_tag_month_day!AT384="","",_tag_month_day!AT384/100)</f>
        <v/>
      </c>
      <c r="EZ388" s="420" t="str">
        <f>IF(_tag_month_day!AU384="","",_tag_month_day!AU384/100)</f>
        <v/>
      </c>
      <c r="FA388" s="420" t="str">
        <f>IF(_tag_month_day!AV384="","",_tag_month_day!AV384/100)</f>
        <v/>
      </c>
      <c r="FB388" s="420" t="str">
        <f>IF(_tag_month_day!AW384="","",_tag_month_day!AW384/100)</f>
        <v/>
      </c>
      <c r="FC388" s="420" t="str">
        <f>IF(_tag_month_day!AX384="","",_tag_month_day!AX384/100)</f>
        <v/>
      </c>
      <c r="FD388" s="510">
        <f t="shared" si="1999"/>
        <v>0.33</v>
      </c>
      <c r="FE388" s="510">
        <f t="shared" si="2000"/>
        <v>0.19</v>
      </c>
      <c r="FF388" s="510">
        <f t="shared" si="2001"/>
        <v>0.003</v>
      </c>
      <c r="FG388" s="510">
        <f t="shared" si="2002"/>
        <v>0</v>
      </c>
      <c r="FH388" s="603">
        <f t="shared" si="2003"/>
        <v>0.0001</v>
      </c>
      <c r="FI388" s="510">
        <f t="shared" ref="FI388:FR388" si="2323">FI387</f>
        <v>0.41</v>
      </c>
      <c r="FJ388" s="510">
        <f t="shared" si="2323"/>
        <v>0.11</v>
      </c>
      <c r="FK388" s="510">
        <f t="shared" si="2323"/>
        <v>0.015</v>
      </c>
      <c r="FL388" s="510">
        <f t="shared" si="2323"/>
        <v>0</v>
      </c>
      <c r="FM388" s="603">
        <f t="shared" si="2323"/>
        <v>0.0001</v>
      </c>
      <c r="FN388" s="510" t="str">
        <f>IF(_tag_month_day!AY384="","",_tag_month_day!AY384/100)</f>
        <v/>
      </c>
      <c r="FO388" s="510" t="str">
        <f>IF(_tag_month_day!AZ384="","",_tag_month_day!AZ384/100)</f>
        <v/>
      </c>
      <c r="FP388" s="510" t="str">
        <f>IF(_tag_month_day!BA384="","",_tag_month_day!BA384/100)</f>
        <v/>
      </c>
      <c r="FQ388" s="510" t="str">
        <f>IF(_tag_month_day!BB384="","",_tag_month_day!BB384/100)</f>
        <v/>
      </c>
      <c r="FR388" s="603" t="str">
        <f>IF(_tag_month_day!BC384="","",_tag_month_day!BC384/100)</f>
        <v/>
      </c>
      <c r="FS388" s="510" t="str">
        <f>IF(_tag_month_day!BD384="","",_tag_month_day!BD384/100)</f>
        <v/>
      </c>
      <c r="FT388" s="510" t="str">
        <f>IF(_tag_month_day!BE384="","",_tag_month_day!BE384/100)</f>
        <v/>
      </c>
      <c r="FU388" s="510" t="str">
        <f>IF(_tag_month_day!BF384="","",_tag_month_day!BF384/100)</f>
        <v/>
      </c>
      <c r="FV388" s="510" t="str">
        <f>IF(_tag_month_day!BG384="","",_tag_month_day!BG384/100)</f>
        <v/>
      </c>
      <c r="FW388" s="603" t="str">
        <f>IF(_tag_month_day!BH384="","",_tag_month_day!BH384/100)</f>
        <v/>
      </c>
      <c r="FX388" s="510" t="str">
        <f>IF(_tag_month_day!BI384="","",_tag_month_day!BI384/100)</f>
        <v/>
      </c>
      <c r="FY388" s="510" t="str">
        <f>IF(_tag_month_day!BJ384="","",_tag_month_day!BJ384/100)</f>
        <v/>
      </c>
      <c r="FZ388" s="605" t="str">
        <f>IF(_tag_month_day!BK384="","",_tag_month_day!BK384/100)</f>
        <v/>
      </c>
      <c r="GA388" s="510" t="str">
        <f>IF(_tag_month_day!BL384="","",_tag_month_day!BL384/100)</f>
        <v/>
      </c>
      <c r="GB388" s="603" t="str">
        <f>IF(_tag_month_day!BM384="","",_tag_month_day!BM384/100)</f>
        <v/>
      </c>
      <c r="GC388" s="420" t="str">
        <f>IF(_tag_month_day!BN384="","",_tag_month_day!BN384/100)</f>
        <v/>
      </c>
      <c r="GD388" s="420" t="str">
        <f>IF(_tag_month_day!BO384="","",_tag_month_day!BO384/100)</f>
        <v/>
      </c>
      <c r="GE388" s="420" t="str">
        <f>IF(_tag_month_day!BP384="","",_tag_month_day!BP384/100)</f>
        <v/>
      </c>
      <c r="GF388" s="420" t="str">
        <f>IF(_tag_month_day!BQ384="","",_tag_month_day!BQ384/100)</f>
        <v/>
      </c>
      <c r="GG388" s="420" t="str">
        <f>IF(_tag_month_day!BR384="","",_tag_month_day!BR384/100)</f>
        <v/>
      </c>
      <c r="GH388" s="420" t="str">
        <f>IF(_tag_month_day!BS384="","",_tag_month_day!BS384/100)</f>
        <v/>
      </c>
      <c r="GI388" s="603" t="str">
        <f>IF(_tag_month_day!BT384="","",_tag_month_day!BT384/100)</f>
        <v/>
      </c>
      <c r="GJ388" s="612" t="str">
        <f>IF(_tag_month_day!BU384="","",_tag_month_day!BU384/100)</f>
        <v/>
      </c>
      <c r="GK388" s="620" t="str">
        <f>IF(_tag_month_day!BV384="",IF(_rlcf_month_day!A$2="","",_rlcf_month_day!A$2/100),_tag_month_day!BV384/100)</f>
        <v/>
      </c>
      <c r="GL388" s="620" t="str">
        <f>IF(_tag_month_day!BW384="",IF(_rlcf_month_day!B$2="","",_rlcf_month_day!B$2/100),_tag_month_day!BW384/100)</f>
        <v/>
      </c>
      <c r="GM388" s="621" t="str">
        <f>IF(_tag_month_day!BX384="",IF(_rlcf_month_day!C$2="","",_rlcf_month_day!C$2/100),_tag_month_day!BX384/100)</f>
        <v/>
      </c>
      <c r="GN388" s="620" t="str">
        <f>IF(_tag_month_day!BV384="",IF(_rlcf_month_day!A$2="","",_rlcf_month_day!A$2/100),_tag_month_day!BV384/100)</f>
        <v/>
      </c>
      <c r="GO388" s="620" t="str">
        <f>IF(_tag_month_day!BW384="",IF(_rlcf_month_day!B$2="","",_rlcf_month_day!B$2/100),_tag_month_day!BW384/100)</f>
        <v/>
      </c>
      <c r="GP388" s="620" t="str">
        <f>IF(_tag_month_day!CD384="",IF(_rlcf_month_day!E$2="","",_rlcf_month_day!E$2/100),_tag_month_day!CD384/100)</f>
        <v/>
      </c>
      <c r="GQ388" s="620" t="str">
        <f>IF(_tag_month_day!CE384="",IF(_rlcf_month_day!F$2="","",_rlcf_month_day!F$2/100),_tag_month_day!CE384/100)</f>
        <v/>
      </c>
      <c r="GR388" s="621" t="str">
        <f>IF(_tag_month_day!CF384="",IF(_rlcf_month_day!G$2="","",_rlcf_month_day!G$2/100),_tag_month_day!CF384/100)</f>
        <v/>
      </c>
      <c r="GS388" s="626">
        <f t="shared" ref="GS388:HH388" si="2324">GS387</f>
        <v>0.953</v>
      </c>
      <c r="GT388" s="626">
        <f t="shared" si="2324"/>
        <v>0.55</v>
      </c>
      <c r="GU388" s="626">
        <f t="shared" si="2324"/>
        <v>0.55</v>
      </c>
      <c r="GV388" s="626">
        <f t="shared" si="2324"/>
        <v>0.55</v>
      </c>
      <c r="GW388" s="626">
        <f t="shared" si="2324"/>
        <v>0.5</v>
      </c>
      <c r="GX388" s="626">
        <f t="shared" si="2324"/>
        <v>0.935</v>
      </c>
      <c r="GY388" s="626">
        <f t="shared" si="2324"/>
        <v>0.15</v>
      </c>
      <c r="GZ388" s="626">
        <f t="shared" si="2324"/>
        <v>1</v>
      </c>
      <c r="HA388" s="632">
        <f t="shared" si="2324"/>
        <v>0.047</v>
      </c>
      <c r="HB388" s="632">
        <f t="shared" si="2324"/>
        <v>0.45</v>
      </c>
      <c r="HC388" s="632">
        <f t="shared" si="2324"/>
        <v>0.45</v>
      </c>
      <c r="HD388" s="632">
        <f t="shared" si="2324"/>
        <v>0.45</v>
      </c>
      <c r="HE388" s="632">
        <f t="shared" si="2324"/>
        <v>0.5</v>
      </c>
      <c r="HF388" s="632">
        <f t="shared" si="2324"/>
        <v>0.065</v>
      </c>
      <c r="HG388" s="632">
        <f t="shared" si="2324"/>
        <v>0.85</v>
      </c>
      <c r="HH388" s="632">
        <f t="shared" si="2324"/>
        <v>0</v>
      </c>
      <c r="HI388" s="68">
        <f t="shared" si="1975"/>
        <v>0</v>
      </c>
      <c r="HJ388" s="68" t="e">
        <f t="shared" si="2006"/>
        <v>#VALUE!</v>
      </c>
      <c r="HK388" s="202">
        <f t="shared" si="2007"/>
        <v>0.85</v>
      </c>
      <c r="HL388" s="464">
        <f t="shared" si="2008"/>
        <v>550000</v>
      </c>
      <c r="HM388" s="464">
        <f t="shared" si="2009"/>
        <v>480000</v>
      </c>
      <c r="HN388" s="192" t="e">
        <f t="shared" si="1976"/>
        <v>#VALUE!</v>
      </c>
      <c r="HO388" s="192" t="e">
        <f>HN388*HK388*$HO$2/HL388*1000000</f>
        <v>#VALUE!</v>
      </c>
      <c r="HP388" s="192" t="e">
        <f>HN388*HK388*$HP$2/HM388*1000000</f>
        <v>#VALUE!</v>
      </c>
    </row>
    <row r="389" customFormat="1" spans="1:224">
      <c r="A389" s="381">
        <v>384</v>
      </c>
      <c r="B389" s="54">
        <f ca="1" t="shared" si="2010"/>
        <v>43632</v>
      </c>
      <c r="C389" s="57">
        <f t="shared" si="2011"/>
        <v>0.0416666666666667</v>
      </c>
      <c r="D389" s="68" t="str">
        <f ca="1" t="shared" si="1977"/>
        <v>中班</v>
      </c>
      <c r="E389" s="68" t="str">
        <f ca="1" t="shared" si="1978"/>
        <v>丁</v>
      </c>
      <c r="F389" s="68">
        <f ca="1">SUMPRODUCT((成本日报!$A$3:$A$95=计划!B389)*(成本日报!$B$3:$B$95=计划!$D389),成本日报!$C$3:$C$95)</f>
        <v>4</v>
      </c>
      <c r="G389" s="382">
        <f ca="1" t="shared" si="2012"/>
        <v>43632.9583333324</v>
      </c>
      <c r="H389" s="382">
        <f ca="1" t="shared" si="1979"/>
        <v>43632.9652777768</v>
      </c>
      <c r="I389" s="382">
        <f ca="1" t="shared" si="1980"/>
        <v>43632.9708333324</v>
      </c>
      <c r="J389" s="382">
        <f ca="1" t="shared" si="1981"/>
        <v>43632.9999999991</v>
      </c>
      <c r="K389" s="382">
        <f ca="1" t="shared" si="1982"/>
        <v>43633.0624999991</v>
      </c>
      <c r="L389" s="382">
        <f ca="1" t="shared" si="1983"/>
        <v>43633.0833333324</v>
      </c>
      <c r="M389" s="398" t="str">
        <f>IF(_tag_month_day!A385="","",_tag_month_day!A385)</f>
        <v/>
      </c>
      <c r="N389" s="398" t="str">
        <f>IF(_tag_month_day!B385="","",_tag_month_day!B385)</f>
        <v/>
      </c>
      <c r="O389" s="399" t="e">
        <f t="shared" si="1984"/>
        <v>#VALUE!</v>
      </c>
      <c r="P389" s="398" t="str">
        <f>IF(_tag_month_day!C385="","",_tag_month_day!C385)</f>
        <v/>
      </c>
      <c r="Q389" s="398" t="str">
        <f>IF(_tag_month_day!D385="","",_tag_month_day!D385)</f>
        <v/>
      </c>
      <c r="R389" s="416">
        <f>IF(_tag_month_day!CB385="",R388,_tag_month_day!CB385/100)</f>
        <v>0.07</v>
      </c>
      <c r="S389" s="417" t="str">
        <f>IF(_tag_month_day!E385="","",_tag_month_day!E385)</f>
        <v/>
      </c>
      <c r="T389" s="417" t="str">
        <f>IF(_tag_month_day!F385="","",_tag_month_day!F385)</f>
        <v/>
      </c>
      <c r="U389" s="418" t="e">
        <f t="shared" ref="U389:U452" si="2325">S389+T389</f>
        <v>#VALUE!</v>
      </c>
      <c r="V389" s="53" t="e">
        <f t="shared" ref="V389:V452" si="2326">U389/AJ389</f>
        <v>#VALUE!</v>
      </c>
      <c r="W389" s="419" t="str">
        <f>IF(_jhy_month_day!A385="","",_jhy_month_day!A385)</f>
        <v/>
      </c>
      <c r="X389" s="420" t="str">
        <f>IF(_jhy_month_day!B385="","",_jhy_month_day!B385/100)</f>
        <v/>
      </c>
      <c r="Y389" s="420" t="str">
        <f>IF(_jhy_month_day!C385="","",_jhy_month_day!C385/100)</f>
        <v/>
      </c>
      <c r="Z389" s="439">
        <f t="shared" si="2028"/>
        <v>96</v>
      </c>
      <c r="AA389" s="440" t="str">
        <f>IF(_tag_month_day!G385="","",_tag_month_day!G385/100)</f>
        <v/>
      </c>
      <c r="AB389" s="440" t="str">
        <f>IF(_tag_month_day!H385="","",_tag_month_day!H385/100)</f>
        <v/>
      </c>
      <c r="AC389" s="193">
        <f t="shared" si="1985"/>
        <v>1.59963432013121</v>
      </c>
      <c r="AD389" s="441" t="str">
        <f t="shared" si="1986"/>
        <v/>
      </c>
      <c r="AE389" s="442" t="str">
        <f t="shared" si="1987"/>
        <v/>
      </c>
      <c r="AF389" s="443">
        <v>1</v>
      </c>
      <c r="AG389" s="68" t="str">
        <f>IF(_duihao_month_day!A385="","",_duihao_month_day!A385)</f>
        <v/>
      </c>
      <c r="AH389" s="463">
        <f>IF(_gyk_month_day!B385="",AH388,_gyk_month_day!B385)</f>
        <v>820</v>
      </c>
      <c r="AI389" s="464"/>
      <c r="AJ389" s="68" t="str">
        <f>IF(_tag_month_day!I385="","",_tag_month_day!I385)</f>
        <v/>
      </c>
      <c r="AK389" s="465" t="str">
        <f>IF(_tzyy_month_day!A385="","",_tzyy_month_day!A385)</f>
        <v/>
      </c>
      <c r="AL389" s="465" t="str">
        <f>IF(_tzyy_month_day!B385="","",_tzyy_month_day!B385)</f>
        <v/>
      </c>
      <c r="AM389" s="465" t="str">
        <f>IF(_tzyy_month_day!C385="","",_tzyy_month_day!C385)</f>
        <v/>
      </c>
      <c r="AN389" s="466" t="str">
        <f>IF(_tag_month_day!CG385="","",_tag_month_day!CG385)</f>
        <v/>
      </c>
      <c r="AO389" s="466" t="str">
        <f>IF(_tag_month_day!CH385="","",_tag_month_day!CH385)</f>
        <v/>
      </c>
      <c r="AP389" s="486" t="e">
        <f t="shared" si="1988"/>
        <v>#VALUE!</v>
      </c>
      <c r="AQ389" s="487" t="str">
        <f>IF(_tag_month_day!J385="","",_tag_month_day!J385/100)</f>
        <v/>
      </c>
      <c r="AR389" s="488">
        <f t="shared" si="1989"/>
        <v>1.3</v>
      </c>
      <c r="AS389" s="489" t="e">
        <f t="shared" ref="AS389:AS452" si="2327">AQ389*(AN389*AR389+AO389)/(AN389+AO389)</f>
        <v>#VALUE!</v>
      </c>
      <c r="AT389" s="489">
        <f t="shared" si="1990"/>
        <v>0</v>
      </c>
      <c r="AU389" s="490" t="str">
        <f>IF(_tag_month_day!K385="","",_tag_month_day!K385)</f>
        <v/>
      </c>
      <c r="AV389" s="491" t="str">
        <f>IF(_tag_month_day!L385="","",_tag_month_day!L385/100)</f>
        <v/>
      </c>
      <c r="AW389" s="420">
        <f t="shared" si="2299"/>
        <v>0</v>
      </c>
      <c r="AX389" s="420">
        <f t="shared" si="1991"/>
        <v>0</v>
      </c>
      <c r="AY389" s="420" t="str">
        <f>IF(_tag_month_day!M385="","",_tag_month_day!M385/100)</f>
        <v/>
      </c>
      <c r="AZ389" s="420" t="str">
        <f>IF(_tag_month_day!N385="","",_tag_month_day!N385/100)</f>
        <v/>
      </c>
      <c r="BA389" s="420" t="str">
        <f>IF(_tag_month_day!O385="","",_tag_month_day!O385/100)</f>
        <v/>
      </c>
      <c r="BB389" s="496" t="str">
        <f>IF(_tag_month_day!P385="","",_tag_month_day!P385/100)</f>
        <v/>
      </c>
      <c r="BC389" s="496">
        <f t="shared" si="1992"/>
        <v>0</v>
      </c>
      <c r="BD389" s="496" t="str">
        <f>IF(_tag_month_day!Q385="","",_tag_month_day!Q385/100)</f>
        <v/>
      </c>
      <c r="BE389" s="510" t="str">
        <f>IF(_tag_month_day!R385="","",_tag_month_day!R385/100)</f>
        <v/>
      </c>
      <c r="BF389" s="413" t="str">
        <f>IF(_tag_month_day!CC385="","",_tag_month_day!CC385/100)</f>
        <v/>
      </c>
      <c r="BG389" s="511" t="e">
        <f t="shared" ref="BG389:BG452" si="2328">BE389+BF389</f>
        <v>#VALUE!</v>
      </c>
      <c r="BH389" s="198">
        <f t="shared" ref="BH389:BH452" si="2329">SUM(AV389:BF389)</f>
        <v>0</v>
      </c>
      <c r="BI389" s="512" t="e">
        <f>IF(CX389=0,BI388,(DK389*查询!$R$5+DL389*查询!$Q$5+DM389*查询!$N$5+DN389*查询!$O$5+DO389*查询!$P$5)*AF389/CX389)</f>
        <v>#VALUE!</v>
      </c>
      <c r="BJ389" s="512" t="e">
        <f>IF(CX389=0,BJ388,(DP389*查询!$S$5+DQ389*查询!$T$5+DR389*查询!$U$5)*AF389/CX389)</f>
        <v>#VALUE!</v>
      </c>
      <c r="BK389" s="512">
        <f t="shared" si="1993"/>
        <v>1</v>
      </c>
      <c r="BL389" s="513" t="str">
        <f>IF(_cfyc_month_day!A385="","",_cfyc_month_day!A385)</f>
        <v/>
      </c>
      <c r="BM389" s="513" t="str">
        <f>IF(_cfyc_month_day!B385="","",_cfyc_month_day!B385)</f>
        <v/>
      </c>
      <c r="BN389" s="513" t="str">
        <f>IF(_cfyc_month_day!C385="","",_cfyc_month_day!C385)</f>
        <v/>
      </c>
      <c r="BO389" s="522" t="str">
        <f>IF(_cfyc_month_day!D385="","",_cfyc_month_day!D385)</f>
        <v/>
      </c>
      <c r="BP389" s="522" t="str">
        <f>IF(_cfyc_month_day!E385="","",_cfyc_month_day!E385)</f>
        <v/>
      </c>
      <c r="BQ389" s="522" t="str">
        <f>IF(_cfyc_month_day!F385="","",_cfyc_month_day!F385)</f>
        <v/>
      </c>
      <c r="BR389" s="513" t="str">
        <f>IF(_tag_month_day!T385="","",_tag_month_day!T385)</f>
        <v/>
      </c>
      <c r="BS389" s="513" t="str">
        <f>IF(_tag_month_day!U385="","",_tag_month_day!U385)</f>
        <v/>
      </c>
      <c r="BT389" s="523" t="str">
        <f t="shared" si="1994"/>
        <v/>
      </c>
      <c r="BU389" s="223" t="str">
        <f>IF(_tag_month_day!V385="","",_tag_month_day!V385)</f>
        <v/>
      </c>
      <c r="BV389" s="206" t="str">
        <f>IF(_tag_month_day!W385="","",_tag_month_day!W385)</f>
        <v/>
      </c>
      <c r="BW389" s="540" t="str">
        <f>IF(_tag_month_day!X385="","",_tag_month_day!X385)</f>
        <v/>
      </c>
      <c r="BX389" s="540" t="str">
        <f>IF(_tag_month_day!Y385="","",_tag_month_day!Y385)</f>
        <v/>
      </c>
      <c r="BY389" s="541">
        <f ca="1" t="shared" si="1995"/>
        <v>43633.0833333324</v>
      </c>
      <c r="BZ389" s="542"/>
      <c r="CA389" s="543" t="str">
        <f>IF(_jhy2_month_day!A385="","",_jhy2_month_day!A385)</f>
        <v/>
      </c>
      <c r="CB389" s="464" t="str">
        <f>IF(_jhy2_month_day!B385="","",_jhy2_month_day!B385)</f>
        <v/>
      </c>
      <c r="CC389" s="464" t="str">
        <f>IF(_jhy2_month_day!C385="","",_jhy2_month_day!C385)</f>
        <v/>
      </c>
      <c r="CD389" s="464" t="str">
        <f>IF(_jhy2_month_day!D385="","",_jhy2_month_day!D385)</f>
        <v/>
      </c>
      <c r="CE389" s="464" t="str">
        <f>IF(_jhy2_month_day!E385="","",_jhy2_month_day!E385)</f>
        <v/>
      </c>
      <c r="CF389" s="464" t="str">
        <f>IF(_jhy2_month_day!F385="","",_jhy2_month_day!F385)</f>
        <v/>
      </c>
      <c r="CG389" s="464" t="str">
        <f>IF(_jhy2_month_day!G385="","",_jhy2_month_day!G385)</f>
        <v/>
      </c>
      <c r="CH389" s="464" t="str">
        <f>IF(_jhy2_month_day!H385="","",_jhy2_month_day!H385)</f>
        <v/>
      </c>
      <c r="CI389" s="464" t="str">
        <f>IF(_jhy2_month_day!I385="","",_jhy2_month_day!I385)</f>
        <v/>
      </c>
      <c r="CJ389" s="464" t="str">
        <f>IF(_jhy2_month_day!J385="","",_jhy2_month_day!J385)</f>
        <v/>
      </c>
      <c r="CK389" s="464" t="str">
        <f>IF(_jhy2_month_day!K385="","",_jhy2_month_day!K385)</f>
        <v/>
      </c>
      <c r="CL389" s="562" t="str">
        <f>IF(_jhy2_month_day!L385="","",_jhy2_month_day!L385)</f>
        <v/>
      </c>
      <c r="CM389" s="562" t="str">
        <f>IF(_jhy2_month_day!M385="","",_jhy2_month_day!M385)</f>
        <v/>
      </c>
      <c r="CN389" s="562" t="str">
        <f>IF(_jhy2_month_day!N385="","",_jhy2_month_day!N385)</f>
        <v/>
      </c>
      <c r="CO389" s="562" t="str">
        <f>IF(_jhy2_month_day!O385="","",_jhy2_month_day!O385)</f>
        <v/>
      </c>
      <c r="CP389" s="562" t="str">
        <f>IF(_jhy2_month_day!P385="","",_jhy2_month_day!P385)</f>
        <v/>
      </c>
      <c r="CQ389" s="562" t="str">
        <f>IF(_jhy2_month_day!Q385="","",_jhy2_month_day!Q385)</f>
        <v/>
      </c>
      <c r="CR389" s="563" t="str">
        <f>IF(_jhy2_month_day!R385="","",_jhy2_month_day!R385)</f>
        <v/>
      </c>
      <c r="CS389" s="576" t="str">
        <f>IF(_jhy2_month_day!S385="","",_jhy2_month_day!S385)</f>
        <v/>
      </c>
      <c r="CT389" s="562" t="str">
        <f>IF(_jhy2_month_day!T385="","",_jhy2_month_day!T385)</f>
        <v/>
      </c>
      <c r="CU389" s="577" t="e">
        <f t="shared" ref="CU389:CU452" si="2330">DU389/AJ389</f>
        <v>#VALUE!</v>
      </c>
      <c r="CV389" s="198" t="e">
        <f t="shared" ref="CV389:CV452" si="2331">BG389/BH389</f>
        <v>#VALUE!</v>
      </c>
      <c r="CW389" s="192" t="e">
        <f t="shared" ref="CW389:CW452" si="2332">AJ389*(1-CV389)*CU389*AF389</f>
        <v>#VALUE!</v>
      </c>
      <c r="CX389" s="192" t="e">
        <f t="shared" ref="CX389:CX452" si="2333">CW389*94%</f>
        <v>#VALUE!</v>
      </c>
      <c r="CY389" s="202" t="e">
        <f t="shared" ref="CY389:CY452" si="2334">IF(CX389=0,0,DS389/(DS389+CX389))</f>
        <v>#VALUE!</v>
      </c>
      <c r="CZ389" s="192" t="e">
        <f t="shared" ref="CZ389:DI389" si="2335">$AJ389*EF389</f>
        <v>#VALUE!</v>
      </c>
      <c r="DA389" s="192" t="e">
        <f t="shared" si="2335"/>
        <v>#VALUE!</v>
      </c>
      <c r="DB389" s="192" t="e">
        <f t="shared" si="2335"/>
        <v>#VALUE!</v>
      </c>
      <c r="DC389" s="192" t="e">
        <f t="shared" si="2335"/>
        <v>#VALUE!</v>
      </c>
      <c r="DD389" s="192" t="e">
        <f t="shared" si="2335"/>
        <v>#VALUE!</v>
      </c>
      <c r="DE389" s="192" t="e">
        <f t="shared" si="2335"/>
        <v>#VALUE!</v>
      </c>
      <c r="DF389" s="192" t="e">
        <f t="shared" si="2335"/>
        <v>#VALUE!</v>
      </c>
      <c r="DG389" s="192" t="e">
        <f t="shared" si="2335"/>
        <v>#VALUE!</v>
      </c>
      <c r="DH389" s="192" t="e">
        <f t="shared" si="2335"/>
        <v>#VALUE!</v>
      </c>
      <c r="DI389" s="192" t="e">
        <f t="shared" si="2335"/>
        <v>#VALUE!</v>
      </c>
      <c r="DJ389" s="192" t="e">
        <f t="shared" ref="DJ389:DJ452" si="2336">CZ389*(1-EP389)</f>
        <v>#VALUE!</v>
      </c>
      <c r="DK389" s="192" t="e">
        <f t="shared" ref="DK389:DK452" si="2337">DA389*(1-ER389)</f>
        <v>#VALUE!</v>
      </c>
      <c r="DL389" s="192" t="e">
        <f t="shared" ref="DL389:DL452" si="2338">DB389*(1-EQ389)</f>
        <v>#VALUE!</v>
      </c>
      <c r="DM389" s="192" t="e">
        <f t="shared" ref="DM389:DM452" si="2339">DC389*(1-ES389)</f>
        <v>#VALUE!</v>
      </c>
      <c r="DN389" s="192" t="e">
        <f t="shared" ref="DN389:DN452" si="2340">DD389*(1-ET389)</f>
        <v>#VALUE!</v>
      </c>
      <c r="DO389" s="192" t="e">
        <f t="shared" ref="DO389:DO452" si="2341">DE389</f>
        <v>#VALUE!</v>
      </c>
      <c r="DP389" s="192" t="e">
        <f t="shared" ref="DP389:DP452" si="2342">DF389*(1-EU389)</f>
        <v>#VALUE!</v>
      </c>
      <c r="DQ389" s="192" t="e">
        <f t="shared" ref="DQ389:DQ452" si="2343">DG389*(1-EV389)</f>
        <v>#VALUE!</v>
      </c>
      <c r="DR389" s="192" t="e">
        <f t="shared" ref="DR389:DR452" si="2344">DH389*(1-EW389)</f>
        <v>#VALUE!</v>
      </c>
      <c r="DS389" s="192" t="e">
        <f t="shared" ref="DS389:DS452" si="2345">DI389</f>
        <v>#VALUE!</v>
      </c>
      <c r="DT389" s="192" t="e">
        <f t="shared" ref="DT389:DT452" si="2346">SUM(DJ389:DS389)</f>
        <v>#VALUE!</v>
      </c>
      <c r="DU389" s="192" t="e">
        <f t="shared" ref="DU389:DU452" si="2347">SUMPRODUCT((DJ389:DO389)*(GS389:GX389))+(DP389+DQ389+DR389)*GY389+DS389</f>
        <v>#VALUE!</v>
      </c>
      <c r="DV389" s="198" t="e">
        <f t="shared" ref="DV389:DV452" si="2348">AV389/$BH389/(1-EP389)</f>
        <v>#VALUE!</v>
      </c>
      <c r="DW389" s="198" t="e">
        <f t="shared" ref="DW389:DW452" si="2349">AW389/$BH389/(1-ER389)</f>
        <v>#DIV/0!</v>
      </c>
      <c r="DX389" s="198" t="e">
        <f t="shared" ref="DX389:DX452" si="2350">AX389/$BH389/(1-EQ389)</f>
        <v>#DIV/0!</v>
      </c>
      <c r="DY389" s="198" t="e">
        <f t="shared" ref="DY389:DY452" si="2351">AY389/$BH389/(1-ES389)</f>
        <v>#VALUE!</v>
      </c>
      <c r="DZ389" s="198" t="e">
        <f t="shared" ref="DZ389:DZ452" si="2352">AZ389/$BH389/(1-ET389)</f>
        <v>#VALUE!</v>
      </c>
      <c r="EA389" s="198" t="e">
        <f t="shared" ref="EA389:EA452" si="2353">BA389/$BH389/(1-AX389)</f>
        <v>#VALUE!</v>
      </c>
      <c r="EB389" s="198" t="e">
        <f t="shared" ref="EB389:EB452" si="2354">BB389/$BH389/(1-EU389)</f>
        <v>#VALUE!</v>
      </c>
      <c r="EC389" s="198" t="e">
        <f t="shared" ref="EC389:EC452" si="2355">BC389/$BH389/(1-EV389)</f>
        <v>#DIV/0!</v>
      </c>
      <c r="ED389" s="198" t="e">
        <f t="shared" ref="ED389:ED452" si="2356">BD389/$BH389/(1-EW389)</f>
        <v>#VALUE!</v>
      </c>
      <c r="EE389" s="198" t="e">
        <f t="shared" ref="EE389:EE452" si="2357">BG389/BH389</f>
        <v>#VALUE!</v>
      </c>
      <c r="EF389" s="198" t="e">
        <f t="shared" ref="EF389:EO389" si="2358">DV389/SUM($DV389:$EE389)</f>
        <v>#VALUE!</v>
      </c>
      <c r="EG389" s="198" t="e">
        <f t="shared" si="2358"/>
        <v>#DIV/0!</v>
      </c>
      <c r="EH389" s="198" t="e">
        <f t="shared" si="2358"/>
        <v>#DIV/0!</v>
      </c>
      <c r="EI389" s="198" t="e">
        <f t="shared" si="2358"/>
        <v>#VALUE!</v>
      </c>
      <c r="EJ389" s="198" t="e">
        <f t="shared" si="2358"/>
        <v>#VALUE!</v>
      </c>
      <c r="EK389" s="198" t="e">
        <f t="shared" si="2358"/>
        <v>#VALUE!</v>
      </c>
      <c r="EL389" s="198" t="e">
        <f t="shared" si="2358"/>
        <v>#VALUE!</v>
      </c>
      <c r="EM389" s="198" t="e">
        <f t="shared" si="2358"/>
        <v>#DIV/0!</v>
      </c>
      <c r="EN389" s="198" t="e">
        <f t="shared" si="2358"/>
        <v>#VALUE!</v>
      </c>
      <c r="EO389" s="198" t="e">
        <f t="shared" si="2358"/>
        <v>#VALUE!</v>
      </c>
      <c r="EP389" s="511">
        <f t="shared" ref="EP389:EW389" si="2359">EP388</f>
        <v>0.08</v>
      </c>
      <c r="EQ389" s="511">
        <f t="shared" si="2359"/>
        <v>0.015</v>
      </c>
      <c r="ER389" s="511">
        <f t="shared" si="2359"/>
        <v>0.015</v>
      </c>
      <c r="ES389" s="511">
        <f t="shared" si="2359"/>
        <v>0.015</v>
      </c>
      <c r="ET389" s="511">
        <f t="shared" si="2359"/>
        <v>0.015</v>
      </c>
      <c r="EU389" s="511">
        <f t="shared" si="2359"/>
        <v>0.09</v>
      </c>
      <c r="EV389" s="511">
        <f t="shared" si="2359"/>
        <v>0.09</v>
      </c>
      <c r="EW389" s="511">
        <f t="shared" si="2359"/>
        <v>0.09</v>
      </c>
      <c r="EX389" s="420" t="str">
        <f>IF(_tag_month_day!AS385="","",_tag_month_day!AS385/100)</f>
        <v/>
      </c>
      <c r="EY389" s="420" t="str">
        <f>IF(_tag_month_day!AT385="","",_tag_month_day!AT385/100)</f>
        <v/>
      </c>
      <c r="EZ389" s="420" t="str">
        <f>IF(_tag_month_day!AU385="","",_tag_month_day!AU385/100)</f>
        <v/>
      </c>
      <c r="FA389" s="420" t="str">
        <f>IF(_tag_month_day!AV385="","",_tag_month_day!AV385/100)</f>
        <v/>
      </c>
      <c r="FB389" s="420" t="str">
        <f>IF(_tag_month_day!AW385="","",_tag_month_day!AW385/100)</f>
        <v/>
      </c>
      <c r="FC389" s="420" t="str">
        <f>IF(_tag_month_day!AX385="","",_tag_month_day!AX385/100)</f>
        <v/>
      </c>
      <c r="FD389" s="510">
        <f t="shared" si="1999"/>
        <v>0.33</v>
      </c>
      <c r="FE389" s="510">
        <f t="shared" si="2000"/>
        <v>0.19</v>
      </c>
      <c r="FF389" s="510">
        <f t="shared" si="2001"/>
        <v>0.003</v>
      </c>
      <c r="FG389" s="510">
        <f t="shared" si="2002"/>
        <v>0</v>
      </c>
      <c r="FH389" s="603">
        <f t="shared" si="2003"/>
        <v>0.0001</v>
      </c>
      <c r="FI389" s="510">
        <f t="shared" ref="FI389:FR389" si="2360">FI388</f>
        <v>0.41</v>
      </c>
      <c r="FJ389" s="510">
        <f t="shared" si="2360"/>
        <v>0.11</v>
      </c>
      <c r="FK389" s="510">
        <f t="shared" si="2360"/>
        <v>0.015</v>
      </c>
      <c r="FL389" s="510">
        <f t="shared" si="2360"/>
        <v>0</v>
      </c>
      <c r="FM389" s="603">
        <f t="shared" si="2360"/>
        <v>0.0001</v>
      </c>
      <c r="FN389" s="510" t="str">
        <f>IF(_tag_month_day!AY385="","",_tag_month_day!AY385/100)</f>
        <v/>
      </c>
      <c r="FO389" s="510" t="str">
        <f>IF(_tag_month_day!AZ385="","",_tag_month_day!AZ385/100)</f>
        <v/>
      </c>
      <c r="FP389" s="510" t="str">
        <f>IF(_tag_month_day!BA385="","",_tag_month_day!BA385/100)</f>
        <v/>
      </c>
      <c r="FQ389" s="510" t="str">
        <f>IF(_tag_month_day!BB385="","",_tag_month_day!BB385/100)</f>
        <v/>
      </c>
      <c r="FR389" s="603" t="str">
        <f>IF(_tag_month_day!BC385="","",_tag_month_day!BC385/100)</f>
        <v/>
      </c>
      <c r="FS389" s="510" t="str">
        <f>IF(_tag_month_day!BD385="","",_tag_month_day!BD385/100)</f>
        <v/>
      </c>
      <c r="FT389" s="510" t="str">
        <f>IF(_tag_month_day!BE385="","",_tag_month_day!BE385/100)</f>
        <v/>
      </c>
      <c r="FU389" s="510" t="str">
        <f>IF(_tag_month_day!BF385="","",_tag_month_day!BF385/100)</f>
        <v/>
      </c>
      <c r="FV389" s="510" t="str">
        <f>IF(_tag_month_day!BG385="","",_tag_month_day!BG385/100)</f>
        <v/>
      </c>
      <c r="FW389" s="603" t="str">
        <f>IF(_tag_month_day!BH385="","",_tag_month_day!BH385/100)</f>
        <v/>
      </c>
      <c r="FX389" s="510" t="str">
        <f>IF(_tag_month_day!BI385="","",_tag_month_day!BI385/100)</f>
        <v/>
      </c>
      <c r="FY389" s="510" t="str">
        <f>IF(_tag_month_day!BJ385="","",_tag_month_day!BJ385/100)</f>
        <v/>
      </c>
      <c r="FZ389" s="605" t="str">
        <f>IF(_tag_month_day!BK385="","",_tag_month_day!BK385/100)</f>
        <v/>
      </c>
      <c r="GA389" s="510" t="str">
        <f>IF(_tag_month_day!BL385="","",_tag_month_day!BL385/100)</f>
        <v/>
      </c>
      <c r="GB389" s="603" t="str">
        <f>IF(_tag_month_day!BM385="","",_tag_month_day!BM385/100)</f>
        <v/>
      </c>
      <c r="GC389" s="420" t="str">
        <f>IF(_tag_month_day!BN385="","",_tag_month_day!BN385/100)</f>
        <v/>
      </c>
      <c r="GD389" s="420" t="str">
        <f>IF(_tag_month_day!BO385="","",_tag_month_day!BO385/100)</f>
        <v/>
      </c>
      <c r="GE389" s="420" t="str">
        <f>IF(_tag_month_day!BP385="","",_tag_month_day!BP385/100)</f>
        <v/>
      </c>
      <c r="GF389" s="420" t="str">
        <f>IF(_tag_month_day!BQ385="","",_tag_month_day!BQ385/100)</f>
        <v/>
      </c>
      <c r="GG389" s="420" t="str">
        <f>IF(_tag_month_day!BR385="","",_tag_month_day!BR385/100)</f>
        <v/>
      </c>
      <c r="GH389" s="420" t="str">
        <f>IF(_tag_month_day!BS385="","",_tag_month_day!BS385/100)</f>
        <v/>
      </c>
      <c r="GI389" s="603" t="str">
        <f>IF(_tag_month_day!BT385="","",_tag_month_day!BT385/100)</f>
        <v/>
      </c>
      <c r="GJ389" s="612" t="str">
        <f>IF(_tag_month_day!BU385="","",_tag_month_day!BU385/100)</f>
        <v/>
      </c>
      <c r="GK389" s="620" t="str">
        <f>IF(_tag_month_day!BV385="",IF(_rlcf_month_day!A$2="","",_rlcf_month_day!A$2/100),_tag_month_day!BV385/100)</f>
        <v/>
      </c>
      <c r="GL389" s="620" t="str">
        <f>IF(_tag_month_day!BW385="",IF(_rlcf_month_day!B$2="","",_rlcf_month_day!B$2/100),_tag_month_day!BW385/100)</f>
        <v/>
      </c>
      <c r="GM389" s="621" t="str">
        <f>IF(_tag_month_day!BX385="",IF(_rlcf_month_day!C$2="","",_rlcf_month_day!C$2/100),_tag_month_day!BX385/100)</f>
        <v/>
      </c>
      <c r="GN389" s="620" t="str">
        <f>IF(_tag_month_day!BV385="",IF(_rlcf_month_day!A$2="","",_rlcf_month_day!A$2/100),_tag_month_day!BV385/100)</f>
        <v/>
      </c>
      <c r="GO389" s="620" t="str">
        <f>IF(_tag_month_day!BW385="",IF(_rlcf_month_day!B$2="","",_rlcf_month_day!B$2/100),_tag_month_day!BW385/100)</f>
        <v/>
      </c>
      <c r="GP389" s="620" t="str">
        <f>IF(_tag_month_day!CD385="",IF(_rlcf_month_day!E$2="","",_rlcf_month_day!E$2/100),_tag_month_day!CD385/100)</f>
        <v/>
      </c>
      <c r="GQ389" s="620" t="str">
        <f>IF(_tag_month_day!CE385="",IF(_rlcf_month_day!F$2="","",_rlcf_month_day!F$2/100),_tag_month_day!CE385/100)</f>
        <v/>
      </c>
      <c r="GR389" s="621" t="str">
        <f>IF(_tag_month_day!CF385="",IF(_rlcf_month_day!G$2="","",_rlcf_month_day!G$2/100),_tag_month_day!CF385/100)</f>
        <v/>
      </c>
      <c r="GS389" s="626">
        <f t="shared" ref="GS389:HH389" si="2361">GS388</f>
        <v>0.953</v>
      </c>
      <c r="GT389" s="626">
        <f t="shared" si="2361"/>
        <v>0.55</v>
      </c>
      <c r="GU389" s="626">
        <f t="shared" si="2361"/>
        <v>0.55</v>
      </c>
      <c r="GV389" s="626">
        <f t="shared" si="2361"/>
        <v>0.55</v>
      </c>
      <c r="GW389" s="626">
        <f t="shared" si="2361"/>
        <v>0.5</v>
      </c>
      <c r="GX389" s="626">
        <f t="shared" si="2361"/>
        <v>0.935</v>
      </c>
      <c r="GY389" s="626">
        <f t="shared" si="2361"/>
        <v>0.15</v>
      </c>
      <c r="GZ389" s="626">
        <f t="shared" si="2361"/>
        <v>1</v>
      </c>
      <c r="HA389" s="632">
        <f t="shared" si="2361"/>
        <v>0.047</v>
      </c>
      <c r="HB389" s="632">
        <f t="shared" si="2361"/>
        <v>0.45</v>
      </c>
      <c r="HC389" s="632">
        <f t="shared" si="2361"/>
        <v>0.45</v>
      </c>
      <c r="HD389" s="632">
        <f t="shared" si="2361"/>
        <v>0.45</v>
      </c>
      <c r="HE389" s="632">
        <f t="shared" si="2361"/>
        <v>0.5</v>
      </c>
      <c r="HF389" s="632">
        <f t="shared" si="2361"/>
        <v>0.065</v>
      </c>
      <c r="HG389" s="632">
        <f t="shared" si="2361"/>
        <v>0.85</v>
      </c>
      <c r="HH389" s="632">
        <f t="shared" si="2361"/>
        <v>0</v>
      </c>
      <c r="HI389" s="68">
        <f t="shared" ref="HI389:HI452" si="2362">IF(BZ389&lt;&gt;"",CK389-BV389,0)</f>
        <v>0</v>
      </c>
      <c r="HJ389" s="68" t="e">
        <f t="shared" si="2006"/>
        <v>#VALUE!</v>
      </c>
      <c r="HK389" s="202">
        <f t="shared" si="2007"/>
        <v>0.85</v>
      </c>
      <c r="HL389" s="464">
        <f t="shared" si="2008"/>
        <v>550000</v>
      </c>
      <c r="HM389" s="464">
        <f t="shared" si="2009"/>
        <v>480000</v>
      </c>
      <c r="HN389" s="192" t="e">
        <f t="shared" ref="HN389:HN452" si="2363">(DJ389*EZ389+DK389*FH389+DL389*FM389+DM389*FR389+DN389*FW389+DO389*GB389+DS389*GI389+DP389*GM389+DR389*GR389)*1000*2</f>
        <v>#VALUE!</v>
      </c>
      <c r="HO389" s="192" t="e">
        <f>HN389*HK389*$HO$2/HL389*1000000</f>
        <v>#VALUE!</v>
      </c>
      <c r="HP389" s="192" t="e">
        <f>HN389*HK389*$HP$2/HM389*1000000</f>
        <v>#VALUE!</v>
      </c>
    </row>
    <row r="390" customFormat="1" spans="1:224">
      <c r="A390" s="381">
        <v>385</v>
      </c>
      <c r="B390" s="54">
        <f ca="1" t="shared" si="2010"/>
        <v>43633</v>
      </c>
      <c r="C390" s="57">
        <f t="shared" si="2011"/>
        <v>0.0416666666666667</v>
      </c>
      <c r="D390" s="68" t="str">
        <f ca="1" t="shared" ref="D390:D453" si="2364">IF(HOUR(G390)&lt;8,"夜班",IF(HOUR(G390)&lt;16,"白班",IF(HOUR(G390)&lt;24,"中班",0)))</f>
        <v>夜班</v>
      </c>
      <c r="E390" s="68" t="str">
        <f ca="1" t="shared" ref="E390:E453" si="2365">IF(F390=1,"甲",IF(F390=2,"乙",IF(F390=3,"丙",IF(F390=4,"丁",""))))</f>
        <v>乙</v>
      </c>
      <c r="F390" s="68">
        <f ca="1">SUMPRODUCT((成本日报!$A$3:$A$95=计划!B390)*(成本日报!$B$3:$B$95=计划!$D390),成本日报!$C$3:$C$95)</f>
        <v>2</v>
      </c>
      <c r="G390" s="382">
        <f ca="1" t="shared" si="2012"/>
        <v>43632.9999999991</v>
      </c>
      <c r="H390" s="382">
        <f ca="1" t="shared" ref="H390:H453" si="2366">$G390+$C390/60*10+$C390*0</f>
        <v>43633.0069444435</v>
      </c>
      <c r="I390" s="382">
        <f ca="1" t="shared" ref="I390:I453" si="2367">$G390+$C390/60*18+$C390*0</f>
        <v>43633.0124999991</v>
      </c>
      <c r="J390" s="382">
        <f ca="1" t="shared" ref="J390:J453" si="2368">$G390+$C390/60*0+$C390*1</f>
        <v>43633.0416666657</v>
      </c>
      <c r="K390" s="382">
        <f ca="1" t="shared" ref="K390:K453" si="2369">$G390+$C390/60*30+$C390*2</f>
        <v>43633.1041666657</v>
      </c>
      <c r="L390" s="382">
        <f ca="1" t="shared" ref="L390:L453" si="2370">$G390+$C390/60*0+$C390*3</f>
        <v>43633.1249999991</v>
      </c>
      <c r="M390" s="398" t="str">
        <f>IF(_tag_month_day!A386="","",_tag_month_day!A386)</f>
        <v/>
      </c>
      <c r="N390" s="398" t="str">
        <f>IF(_tag_month_day!B386="","",_tag_month_day!B386)</f>
        <v/>
      </c>
      <c r="O390" s="399" t="e">
        <f t="shared" ref="O390:O453" si="2371">IF(M390+N390=0,"",M390+N390)</f>
        <v>#VALUE!</v>
      </c>
      <c r="P390" s="398" t="str">
        <f>IF(_tag_month_day!C386="","",_tag_month_day!C386)</f>
        <v/>
      </c>
      <c r="Q390" s="398" t="str">
        <f>IF(_tag_month_day!D386="","",_tag_month_day!D386)</f>
        <v/>
      </c>
      <c r="R390" s="416">
        <f>IF(_tag_month_day!CB386="",R389,_tag_month_day!CB386/100)</f>
        <v>0.07</v>
      </c>
      <c r="S390" s="417" t="str">
        <f>IF(_tag_month_day!E386="","",_tag_month_day!E386)</f>
        <v/>
      </c>
      <c r="T390" s="417" t="str">
        <f>IF(_tag_month_day!F386="","",_tag_month_day!F386)</f>
        <v/>
      </c>
      <c r="U390" s="418" t="e">
        <f t="shared" si="2325"/>
        <v>#VALUE!</v>
      </c>
      <c r="V390" s="53" t="e">
        <f t="shared" si="2326"/>
        <v>#VALUE!</v>
      </c>
      <c r="W390" s="419" t="str">
        <f>IF(_jhy_month_day!A386="","",_jhy_month_day!A386)</f>
        <v/>
      </c>
      <c r="X390" s="420" t="str">
        <f>IF(_jhy_month_day!B386="","",_jhy_month_day!B386/100)</f>
        <v/>
      </c>
      <c r="Y390" s="420" t="str">
        <f>IF(_jhy_month_day!C386="","",_jhy_month_day!C386/100)</f>
        <v/>
      </c>
      <c r="Z390" s="439">
        <f t="shared" si="2028"/>
        <v>97</v>
      </c>
      <c r="AA390" s="440" t="str">
        <f>IF(_tag_month_day!G386="","",_tag_month_day!G386/100)</f>
        <v/>
      </c>
      <c r="AB390" s="440" t="str">
        <f>IF(_tag_month_day!H386="","",_tag_month_day!H386/100)</f>
        <v/>
      </c>
      <c r="AC390" s="193">
        <f t="shared" ref="AC390:AC453" si="2372">IF(X390="",AC389,BK390*($AV389*X390+$AW389*FD389+$AX389*FI389+$AY389*FN389+$AZ389*FS389+$BA389*FX389+$BG389*GE389)/(AV389*Y390+AX389*FK389+AW389*FF389+AY389*FP389+AZ389*FU389+BA389*FZ389+BG389*GG389+BB389*GK389+BC389*GN389+BD389*GP389))</f>
        <v>1.59963432013121</v>
      </c>
      <c r="AD390" s="441" t="str">
        <f t="shared" ref="AD390:AD453" si="2373">IF(AC390=AC389,"",AC390-AC389)</f>
        <v/>
      </c>
      <c r="AE390" s="442" t="str">
        <f t="shared" ref="AE390:AE453" si="2374">IF(1-AF390=0,"",(1-AF390))</f>
        <v/>
      </c>
      <c r="AF390" s="443">
        <v>1</v>
      </c>
      <c r="AG390" s="68" t="str">
        <f>IF(_duihao_month_day!A386="","",_duihao_month_day!A386)</f>
        <v/>
      </c>
      <c r="AH390" s="463">
        <f>IF(_gyk_month_day!B386="",AH389,_gyk_month_day!B386)</f>
        <v>820</v>
      </c>
      <c r="AI390" s="464"/>
      <c r="AJ390" s="68" t="str">
        <f>IF(_tag_month_day!I386="","",_tag_month_day!I386)</f>
        <v/>
      </c>
      <c r="AK390" s="465" t="str">
        <f>IF(_tzyy_month_day!A386="","",_tzyy_month_day!A386)</f>
        <v/>
      </c>
      <c r="AL390" s="465" t="str">
        <f>IF(_tzyy_month_day!B386="","",_tzyy_month_day!B386)</f>
        <v/>
      </c>
      <c r="AM390" s="465" t="str">
        <f>IF(_tzyy_month_day!C386="","",_tzyy_month_day!C386)</f>
        <v/>
      </c>
      <c r="AN390" s="466" t="str">
        <f>IF(_tag_month_day!CG386="","",_tag_month_day!CG386)</f>
        <v/>
      </c>
      <c r="AO390" s="466" t="str">
        <f>IF(_tag_month_day!CH386="","",_tag_month_day!CH386)</f>
        <v/>
      </c>
      <c r="AP390" s="486" t="e">
        <f t="shared" ref="AP390:AP453" si="2375">(IF(AN390=0,AS389,AS389*(1+AO390/AN390)/(AR390+AO390/AN390)))+AT390</f>
        <v>#VALUE!</v>
      </c>
      <c r="AQ390" s="487" t="str">
        <f>IF(_tag_month_day!J386="","",_tag_month_day!J386/100)</f>
        <v/>
      </c>
      <c r="AR390" s="488">
        <f t="shared" ref="AR390:AR453" si="2376">AR389</f>
        <v>1.3</v>
      </c>
      <c r="AS390" s="489" t="e">
        <f t="shared" si="2327"/>
        <v>#VALUE!</v>
      </c>
      <c r="AT390" s="489">
        <f t="shared" ref="AT390:AT453" si="2377">(SUM(BE390:BF390)-SUM(BE389:BF389))*0.05</f>
        <v>0</v>
      </c>
      <c r="AU390" s="490" t="str">
        <f>IF(_tag_month_day!K386="","",_tag_month_day!K386)</f>
        <v/>
      </c>
      <c r="AV390" s="491" t="str">
        <f>IF(_tag_month_day!L386="","",_tag_month_day!L386/100)</f>
        <v/>
      </c>
      <c r="AW390" s="420">
        <f t="shared" si="2299"/>
        <v>0</v>
      </c>
      <c r="AX390" s="420">
        <f t="shared" ref="AX390:AX453" si="2378">AX389</f>
        <v>0</v>
      </c>
      <c r="AY390" s="420" t="str">
        <f>IF(_tag_month_day!M386="","",_tag_month_day!M386/100)</f>
        <v/>
      </c>
      <c r="AZ390" s="420" t="str">
        <f>IF(_tag_month_day!N386="","",_tag_month_day!N386/100)</f>
        <v/>
      </c>
      <c r="BA390" s="420" t="str">
        <f>IF(_tag_month_day!O386="","",_tag_month_day!O386/100)</f>
        <v/>
      </c>
      <c r="BB390" s="496" t="str">
        <f>IF(_tag_month_day!P386="","",_tag_month_day!P386/100)</f>
        <v/>
      </c>
      <c r="BC390" s="496">
        <f t="shared" ref="BC390:BC453" si="2379">BC389</f>
        <v>0</v>
      </c>
      <c r="BD390" s="496" t="str">
        <f>IF(_tag_month_day!Q386="","",_tag_month_day!Q386/100)</f>
        <v/>
      </c>
      <c r="BE390" s="510" t="str">
        <f>IF(_tag_month_day!R386="","",_tag_month_day!R386/100)</f>
        <v/>
      </c>
      <c r="BF390" s="413" t="str">
        <f>IF(_tag_month_day!CC386="","",_tag_month_day!CC386/100)</f>
        <v/>
      </c>
      <c r="BG390" s="511" t="e">
        <f t="shared" si="2328"/>
        <v>#VALUE!</v>
      </c>
      <c r="BH390" s="198">
        <f t="shared" si="2329"/>
        <v>0</v>
      </c>
      <c r="BI390" s="512" t="e">
        <f>IF(CX390=0,BI389,(DK390*查询!$R$5+DL390*查询!$Q$5+DM390*查询!$N$5+DN390*查询!$O$5+DO390*查询!$P$5)*AF390/CX390)</f>
        <v>#VALUE!</v>
      </c>
      <c r="BJ390" s="512" t="e">
        <f>IF(CX390=0,BJ389,(DP390*查询!$S$5+DQ390*查询!$T$5+DR390*查询!$U$5)*AF390/CX390)</f>
        <v>#VALUE!</v>
      </c>
      <c r="BK390" s="512">
        <f t="shared" ref="BK390:BK453" si="2380">BK389</f>
        <v>1</v>
      </c>
      <c r="BL390" s="513" t="str">
        <f>IF(_cfyc_month_day!A386="","",_cfyc_month_day!A386)</f>
        <v/>
      </c>
      <c r="BM390" s="513" t="str">
        <f>IF(_cfyc_month_day!B386="","",_cfyc_month_day!B386)</f>
        <v/>
      </c>
      <c r="BN390" s="513" t="str">
        <f>IF(_cfyc_month_day!C386="","",_cfyc_month_day!C386)</f>
        <v/>
      </c>
      <c r="BO390" s="522" t="str">
        <f>IF(_cfyc_month_day!D386="","",_cfyc_month_day!D386)</f>
        <v/>
      </c>
      <c r="BP390" s="522" t="str">
        <f>IF(_cfyc_month_day!E386="","",_cfyc_month_day!E386)</f>
        <v/>
      </c>
      <c r="BQ390" s="522" t="str">
        <f>IF(_cfyc_month_day!F386="","",_cfyc_month_day!F386)</f>
        <v/>
      </c>
      <c r="BR390" s="513" t="str">
        <f>IF(_tag_month_day!T386="","",_tag_month_day!T386)</f>
        <v/>
      </c>
      <c r="BS390" s="513" t="str">
        <f>IF(_tag_month_day!U386="","",_tag_month_day!U386)</f>
        <v/>
      </c>
      <c r="BT390" s="523" t="str">
        <f t="shared" ref="BT390:BT453" si="2381">IF(CK390="","",IF((CK390&gt;=BV390-0.12)*(CK390&lt;=BV390+0.12),"合格","不合格"))</f>
        <v/>
      </c>
      <c r="BU390" s="223" t="str">
        <f>IF(_tag_month_day!V386="","",_tag_month_day!V386)</f>
        <v/>
      </c>
      <c r="BV390" s="206" t="str">
        <f>IF(_tag_month_day!W386="","",_tag_month_day!W386)</f>
        <v/>
      </c>
      <c r="BW390" s="540" t="str">
        <f>IF(_tag_month_day!X386="","",_tag_month_day!X386)</f>
        <v/>
      </c>
      <c r="BX390" s="540" t="str">
        <f>IF(_tag_month_day!Y386="","",_tag_month_day!Y386)</f>
        <v/>
      </c>
      <c r="BY390" s="541">
        <f ca="1" t="shared" ref="BY390:BY453" si="2382">L390</f>
        <v>43633.1249999991</v>
      </c>
      <c r="BZ390" s="542"/>
      <c r="CA390" s="543" t="str">
        <f>IF(_jhy2_month_day!A386="","",_jhy2_month_day!A386)</f>
        <v/>
      </c>
      <c r="CB390" s="464" t="str">
        <f>IF(_jhy2_month_day!B386="","",_jhy2_month_day!B386)</f>
        <v/>
      </c>
      <c r="CC390" s="464" t="str">
        <f>IF(_jhy2_month_day!C386="","",_jhy2_month_day!C386)</f>
        <v/>
      </c>
      <c r="CD390" s="464" t="str">
        <f>IF(_jhy2_month_day!D386="","",_jhy2_month_day!D386)</f>
        <v/>
      </c>
      <c r="CE390" s="464" t="str">
        <f>IF(_jhy2_month_day!E386="","",_jhy2_month_day!E386)</f>
        <v/>
      </c>
      <c r="CF390" s="464" t="str">
        <f>IF(_jhy2_month_day!F386="","",_jhy2_month_day!F386)</f>
        <v/>
      </c>
      <c r="CG390" s="464" t="str">
        <f>IF(_jhy2_month_day!G386="","",_jhy2_month_day!G386)</f>
        <v/>
      </c>
      <c r="CH390" s="464" t="str">
        <f>IF(_jhy2_month_day!H386="","",_jhy2_month_day!H386)</f>
        <v/>
      </c>
      <c r="CI390" s="464" t="str">
        <f>IF(_jhy2_month_day!I386="","",_jhy2_month_day!I386)</f>
        <v/>
      </c>
      <c r="CJ390" s="464" t="str">
        <f>IF(_jhy2_month_day!J386="","",_jhy2_month_day!J386)</f>
        <v/>
      </c>
      <c r="CK390" s="464" t="str">
        <f>IF(_jhy2_month_day!K386="","",_jhy2_month_day!K386)</f>
        <v/>
      </c>
      <c r="CL390" s="562" t="str">
        <f>IF(_jhy2_month_day!L386="","",_jhy2_month_day!L386)</f>
        <v/>
      </c>
      <c r="CM390" s="562" t="str">
        <f>IF(_jhy2_month_day!M386="","",_jhy2_month_day!M386)</f>
        <v/>
      </c>
      <c r="CN390" s="562" t="str">
        <f>IF(_jhy2_month_day!N386="","",_jhy2_month_day!N386)</f>
        <v/>
      </c>
      <c r="CO390" s="562" t="str">
        <f>IF(_jhy2_month_day!O386="","",_jhy2_month_day!O386)</f>
        <v/>
      </c>
      <c r="CP390" s="562" t="str">
        <f>IF(_jhy2_month_day!P386="","",_jhy2_month_day!P386)</f>
        <v/>
      </c>
      <c r="CQ390" s="562" t="str">
        <f>IF(_jhy2_month_day!Q386="","",_jhy2_month_day!Q386)</f>
        <v/>
      </c>
      <c r="CR390" s="563" t="str">
        <f>IF(_jhy2_month_day!R386="","",_jhy2_month_day!R386)</f>
        <v/>
      </c>
      <c r="CS390" s="576" t="str">
        <f>IF(_jhy2_month_day!S386="","",_jhy2_month_day!S386)</f>
        <v/>
      </c>
      <c r="CT390" s="562" t="str">
        <f>IF(_jhy2_month_day!T386="","",_jhy2_month_day!T386)</f>
        <v/>
      </c>
      <c r="CU390" s="577" t="e">
        <f t="shared" si="2330"/>
        <v>#VALUE!</v>
      </c>
      <c r="CV390" s="198" t="e">
        <f t="shared" si="2331"/>
        <v>#VALUE!</v>
      </c>
      <c r="CW390" s="192" t="e">
        <f t="shared" si="2332"/>
        <v>#VALUE!</v>
      </c>
      <c r="CX390" s="192" t="e">
        <f t="shared" si="2333"/>
        <v>#VALUE!</v>
      </c>
      <c r="CY390" s="202" t="e">
        <f t="shared" si="2334"/>
        <v>#VALUE!</v>
      </c>
      <c r="CZ390" s="192" t="e">
        <f t="shared" ref="CZ390:DI390" si="2383">$AJ390*EF390</f>
        <v>#VALUE!</v>
      </c>
      <c r="DA390" s="192" t="e">
        <f t="shared" si="2383"/>
        <v>#VALUE!</v>
      </c>
      <c r="DB390" s="192" t="e">
        <f t="shared" si="2383"/>
        <v>#VALUE!</v>
      </c>
      <c r="DC390" s="192" t="e">
        <f t="shared" si="2383"/>
        <v>#VALUE!</v>
      </c>
      <c r="DD390" s="192" t="e">
        <f t="shared" si="2383"/>
        <v>#VALUE!</v>
      </c>
      <c r="DE390" s="192" t="e">
        <f t="shared" si="2383"/>
        <v>#VALUE!</v>
      </c>
      <c r="DF390" s="192" t="e">
        <f t="shared" si="2383"/>
        <v>#VALUE!</v>
      </c>
      <c r="DG390" s="192" t="e">
        <f t="shared" si="2383"/>
        <v>#VALUE!</v>
      </c>
      <c r="DH390" s="192" t="e">
        <f t="shared" si="2383"/>
        <v>#VALUE!</v>
      </c>
      <c r="DI390" s="192" t="e">
        <f t="shared" si="2383"/>
        <v>#VALUE!</v>
      </c>
      <c r="DJ390" s="192" t="e">
        <f t="shared" si="2336"/>
        <v>#VALUE!</v>
      </c>
      <c r="DK390" s="192" t="e">
        <f t="shared" si="2337"/>
        <v>#VALUE!</v>
      </c>
      <c r="DL390" s="192" t="e">
        <f t="shared" si="2338"/>
        <v>#VALUE!</v>
      </c>
      <c r="DM390" s="192" t="e">
        <f t="shared" si="2339"/>
        <v>#VALUE!</v>
      </c>
      <c r="DN390" s="192" t="e">
        <f t="shared" si="2340"/>
        <v>#VALUE!</v>
      </c>
      <c r="DO390" s="192" t="e">
        <f t="shared" si="2341"/>
        <v>#VALUE!</v>
      </c>
      <c r="DP390" s="192" t="e">
        <f t="shared" si="2342"/>
        <v>#VALUE!</v>
      </c>
      <c r="DQ390" s="192" t="e">
        <f t="shared" si="2343"/>
        <v>#VALUE!</v>
      </c>
      <c r="DR390" s="192" t="e">
        <f t="shared" si="2344"/>
        <v>#VALUE!</v>
      </c>
      <c r="DS390" s="192" t="e">
        <f t="shared" si="2345"/>
        <v>#VALUE!</v>
      </c>
      <c r="DT390" s="192" t="e">
        <f t="shared" si="2346"/>
        <v>#VALUE!</v>
      </c>
      <c r="DU390" s="192" t="e">
        <f t="shared" si="2347"/>
        <v>#VALUE!</v>
      </c>
      <c r="DV390" s="198" t="e">
        <f t="shared" si="2348"/>
        <v>#VALUE!</v>
      </c>
      <c r="DW390" s="198" t="e">
        <f t="shared" si="2349"/>
        <v>#DIV/0!</v>
      </c>
      <c r="DX390" s="198" t="e">
        <f t="shared" si="2350"/>
        <v>#DIV/0!</v>
      </c>
      <c r="DY390" s="198" t="e">
        <f t="shared" si="2351"/>
        <v>#VALUE!</v>
      </c>
      <c r="DZ390" s="198" t="e">
        <f t="shared" si="2352"/>
        <v>#VALUE!</v>
      </c>
      <c r="EA390" s="198" t="e">
        <f t="shared" si="2353"/>
        <v>#VALUE!</v>
      </c>
      <c r="EB390" s="198" t="e">
        <f t="shared" si="2354"/>
        <v>#VALUE!</v>
      </c>
      <c r="EC390" s="198" t="e">
        <f t="shared" si="2355"/>
        <v>#DIV/0!</v>
      </c>
      <c r="ED390" s="198" t="e">
        <f t="shared" si="2356"/>
        <v>#VALUE!</v>
      </c>
      <c r="EE390" s="198" t="e">
        <f t="shared" si="2357"/>
        <v>#VALUE!</v>
      </c>
      <c r="EF390" s="198" t="e">
        <f t="shared" ref="EF390:EO390" si="2384">DV390/SUM($DV390:$EE390)</f>
        <v>#VALUE!</v>
      </c>
      <c r="EG390" s="198" t="e">
        <f t="shared" si="2384"/>
        <v>#DIV/0!</v>
      </c>
      <c r="EH390" s="198" t="e">
        <f t="shared" si="2384"/>
        <v>#DIV/0!</v>
      </c>
      <c r="EI390" s="198" t="e">
        <f t="shared" si="2384"/>
        <v>#VALUE!</v>
      </c>
      <c r="EJ390" s="198" t="e">
        <f t="shared" si="2384"/>
        <v>#VALUE!</v>
      </c>
      <c r="EK390" s="198" t="e">
        <f t="shared" si="2384"/>
        <v>#VALUE!</v>
      </c>
      <c r="EL390" s="198" t="e">
        <f t="shared" si="2384"/>
        <v>#VALUE!</v>
      </c>
      <c r="EM390" s="198" t="e">
        <f t="shared" si="2384"/>
        <v>#DIV/0!</v>
      </c>
      <c r="EN390" s="198" t="e">
        <f t="shared" si="2384"/>
        <v>#VALUE!</v>
      </c>
      <c r="EO390" s="198" t="e">
        <f t="shared" si="2384"/>
        <v>#VALUE!</v>
      </c>
      <c r="EP390" s="511">
        <f t="shared" ref="EP390:EW390" si="2385">EP389</f>
        <v>0.08</v>
      </c>
      <c r="EQ390" s="511">
        <f t="shared" si="2385"/>
        <v>0.015</v>
      </c>
      <c r="ER390" s="511">
        <f t="shared" si="2385"/>
        <v>0.015</v>
      </c>
      <c r="ES390" s="511">
        <f t="shared" si="2385"/>
        <v>0.015</v>
      </c>
      <c r="ET390" s="511">
        <f t="shared" si="2385"/>
        <v>0.015</v>
      </c>
      <c r="EU390" s="511">
        <f t="shared" si="2385"/>
        <v>0.09</v>
      </c>
      <c r="EV390" s="511">
        <f t="shared" si="2385"/>
        <v>0.09</v>
      </c>
      <c r="EW390" s="511">
        <f t="shared" si="2385"/>
        <v>0.09</v>
      </c>
      <c r="EX390" s="420" t="str">
        <f>IF(_tag_month_day!AS386="","",_tag_month_day!AS386/100)</f>
        <v/>
      </c>
      <c r="EY390" s="420" t="str">
        <f>IF(_tag_month_day!AT386="","",_tag_month_day!AT386/100)</f>
        <v/>
      </c>
      <c r="EZ390" s="420" t="str">
        <f>IF(_tag_month_day!AU386="","",_tag_month_day!AU386/100)</f>
        <v/>
      </c>
      <c r="FA390" s="420" t="str">
        <f>IF(_tag_month_day!AV386="","",_tag_month_day!AV386/100)</f>
        <v/>
      </c>
      <c r="FB390" s="420" t="str">
        <f>IF(_tag_month_day!AW386="","",_tag_month_day!AW386/100)</f>
        <v/>
      </c>
      <c r="FC390" s="420" t="str">
        <f>IF(_tag_month_day!AX386="","",_tag_month_day!AX386/100)</f>
        <v/>
      </c>
      <c r="FD390" s="510">
        <f t="shared" ref="FD390:FD453" si="2386">FD389</f>
        <v>0.33</v>
      </c>
      <c r="FE390" s="510">
        <f t="shared" ref="FE390:FE453" si="2387">FE389</f>
        <v>0.19</v>
      </c>
      <c r="FF390" s="510">
        <f t="shared" ref="FF390:FF453" si="2388">FF389</f>
        <v>0.003</v>
      </c>
      <c r="FG390" s="510">
        <f t="shared" ref="FG390:FG453" si="2389">FG389</f>
        <v>0</v>
      </c>
      <c r="FH390" s="603">
        <f t="shared" ref="FH390:FH453" si="2390">FH389</f>
        <v>0.0001</v>
      </c>
      <c r="FI390" s="510">
        <f t="shared" ref="FI390:FR390" si="2391">FI389</f>
        <v>0.41</v>
      </c>
      <c r="FJ390" s="510">
        <f t="shared" si="2391"/>
        <v>0.11</v>
      </c>
      <c r="FK390" s="510">
        <f t="shared" si="2391"/>
        <v>0.015</v>
      </c>
      <c r="FL390" s="510">
        <f t="shared" si="2391"/>
        <v>0</v>
      </c>
      <c r="FM390" s="603">
        <f t="shared" si="2391"/>
        <v>0.0001</v>
      </c>
      <c r="FN390" s="510" t="str">
        <f>IF(_tag_month_day!AY386="","",_tag_month_day!AY386/100)</f>
        <v/>
      </c>
      <c r="FO390" s="510" t="str">
        <f>IF(_tag_month_day!AZ386="","",_tag_month_day!AZ386/100)</f>
        <v/>
      </c>
      <c r="FP390" s="510" t="str">
        <f>IF(_tag_month_day!BA386="","",_tag_month_day!BA386/100)</f>
        <v/>
      </c>
      <c r="FQ390" s="510" t="str">
        <f>IF(_tag_month_day!BB386="","",_tag_month_day!BB386/100)</f>
        <v/>
      </c>
      <c r="FR390" s="603" t="str">
        <f>IF(_tag_month_day!BC386="","",_tag_month_day!BC386/100)</f>
        <v/>
      </c>
      <c r="FS390" s="510" t="str">
        <f>IF(_tag_month_day!BD386="","",_tag_month_day!BD386/100)</f>
        <v/>
      </c>
      <c r="FT390" s="510" t="str">
        <f>IF(_tag_month_day!BE386="","",_tag_month_day!BE386/100)</f>
        <v/>
      </c>
      <c r="FU390" s="510" t="str">
        <f>IF(_tag_month_day!BF386="","",_tag_month_day!BF386/100)</f>
        <v/>
      </c>
      <c r="FV390" s="510" t="str">
        <f>IF(_tag_month_day!BG386="","",_tag_month_day!BG386/100)</f>
        <v/>
      </c>
      <c r="FW390" s="603" t="str">
        <f>IF(_tag_month_day!BH386="","",_tag_month_day!BH386/100)</f>
        <v/>
      </c>
      <c r="FX390" s="510" t="str">
        <f>IF(_tag_month_day!BI386="","",_tag_month_day!BI386/100)</f>
        <v/>
      </c>
      <c r="FY390" s="510" t="str">
        <f>IF(_tag_month_day!BJ386="","",_tag_month_day!BJ386/100)</f>
        <v/>
      </c>
      <c r="FZ390" s="605" t="str">
        <f>IF(_tag_month_day!BK386="","",_tag_month_day!BK386/100)</f>
        <v/>
      </c>
      <c r="GA390" s="510" t="str">
        <f>IF(_tag_month_day!BL386="","",_tag_month_day!BL386/100)</f>
        <v/>
      </c>
      <c r="GB390" s="603" t="str">
        <f>IF(_tag_month_day!BM386="","",_tag_month_day!BM386/100)</f>
        <v/>
      </c>
      <c r="GC390" s="420" t="str">
        <f>IF(_tag_month_day!BN386="","",_tag_month_day!BN386/100)</f>
        <v/>
      </c>
      <c r="GD390" s="420" t="str">
        <f>IF(_tag_month_day!BO386="","",_tag_month_day!BO386/100)</f>
        <v/>
      </c>
      <c r="GE390" s="420" t="str">
        <f>IF(_tag_month_day!BP386="","",_tag_month_day!BP386/100)</f>
        <v/>
      </c>
      <c r="GF390" s="420" t="str">
        <f>IF(_tag_month_day!BQ386="","",_tag_month_day!BQ386/100)</f>
        <v/>
      </c>
      <c r="GG390" s="420" t="str">
        <f>IF(_tag_month_day!BR386="","",_tag_month_day!BR386/100)</f>
        <v/>
      </c>
      <c r="GH390" s="420" t="str">
        <f>IF(_tag_month_day!BS386="","",_tag_month_day!BS386/100)</f>
        <v/>
      </c>
      <c r="GI390" s="603" t="str">
        <f>IF(_tag_month_day!BT386="","",_tag_month_day!BT386/100)</f>
        <v/>
      </c>
      <c r="GJ390" s="612" t="str">
        <f>IF(_tag_month_day!BU386="","",_tag_month_day!BU386/100)</f>
        <v/>
      </c>
      <c r="GK390" s="620" t="str">
        <f>IF(_tag_month_day!BV386="",IF(_rlcf_month_day!A$2="","",_rlcf_month_day!A$2/100),_tag_month_day!BV386/100)</f>
        <v/>
      </c>
      <c r="GL390" s="620" t="str">
        <f>IF(_tag_month_day!BW386="",IF(_rlcf_month_day!B$2="","",_rlcf_month_day!B$2/100),_tag_month_day!BW386/100)</f>
        <v/>
      </c>
      <c r="GM390" s="621" t="str">
        <f>IF(_tag_month_day!BX386="",IF(_rlcf_month_day!C$2="","",_rlcf_month_day!C$2/100),_tag_month_day!BX386/100)</f>
        <v/>
      </c>
      <c r="GN390" s="620" t="str">
        <f>IF(_tag_month_day!BV386="",IF(_rlcf_month_day!A$2="","",_rlcf_month_day!A$2/100),_tag_month_day!BV386/100)</f>
        <v/>
      </c>
      <c r="GO390" s="620" t="str">
        <f>IF(_tag_month_day!BW386="",IF(_rlcf_month_day!B$2="","",_rlcf_month_day!B$2/100),_tag_month_day!BW386/100)</f>
        <v/>
      </c>
      <c r="GP390" s="620" t="str">
        <f>IF(_tag_month_day!CD386="",IF(_rlcf_month_day!E$2="","",_rlcf_month_day!E$2/100),_tag_month_day!CD386/100)</f>
        <v/>
      </c>
      <c r="GQ390" s="620" t="str">
        <f>IF(_tag_month_day!CE386="",IF(_rlcf_month_day!F$2="","",_rlcf_month_day!F$2/100),_tag_month_day!CE386/100)</f>
        <v/>
      </c>
      <c r="GR390" s="621" t="str">
        <f>IF(_tag_month_day!CF386="",IF(_rlcf_month_day!G$2="","",_rlcf_month_day!G$2/100),_tag_month_day!CF386/100)</f>
        <v/>
      </c>
      <c r="GS390" s="626">
        <f t="shared" ref="GS390:HH390" si="2392">GS389</f>
        <v>0.953</v>
      </c>
      <c r="GT390" s="626">
        <f t="shared" si="2392"/>
        <v>0.55</v>
      </c>
      <c r="GU390" s="626">
        <f t="shared" si="2392"/>
        <v>0.55</v>
      </c>
      <c r="GV390" s="626">
        <f t="shared" si="2392"/>
        <v>0.55</v>
      </c>
      <c r="GW390" s="626">
        <f t="shared" si="2392"/>
        <v>0.5</v>
      </c>
      <c r="GX390" s="626">
        <f t="shared" si="2392"/>
        <v>0.935</v>
      </c>
      <c r="GY390" s="626">
        <f t="shared" si="2392"/>
        <v>0.15</v>
      </c>
      <c r="GZ390" s="626">
        <f t="shared" si="2392"/>
        <v>1</v>
      </c>
      <c r="HA390" s="632">
        <f t="shared" si="2392"/>
        <v>0.047</v>
      </c>
      <c r="HB390" s="632">
        <f t="shared" si="2392"/>
        <v>0.45</v>
      </c>
      <c r="HC390" s="632">
        <f t="shared" si="2392"/>
        <v>0.45</v>
      </c>
      <c r="HD390" s="632">
        <f t="shared" si="2392"/>
        <v>0.45</v>
      </c>
      <c r="HE390" s="632">
        <f t="shared" si="2392"/>
        <v>0.5</v>
      </c>
      <c r="HF390" s="632">
        <f t="shared" si="2392"/>
        <v>0.065</v>
      </c>
      <c r="HG390" s="632">
        <f t="shared" si="2392"/>
        <v>0.85</v>
      </c>
      <c r="HH390" s="632">
        <f t="shared" si="2392"/>
        <v>0</v>
      </c>
      <c r="HI390" s="68">
        <f t="shared" si="2362"/>
        <v>0</v>
      </c>
      <c r="HJ390" s="68" t="e">
        <f t="shared" ref="HJ390:HJ453" si="2393">IF(AJ390&gt;0,AH390-AJ390,0)</f>
        <v>#VALUE!</v>
      </c>
      <c r="HK390" s="202">
        <f t="shared" ref="HK390:HK453" si="2394">HK389</f>
        <v>0.85</v>
      </c>
      <c r="HL390" s="464">
        <f t="shared" ref="HL390:HL453" si="2395">HL389</f>
        <v>550000</v>
      </c>
      <c r="HM390" s="464">
        <f t="shared" ref="HM390:HM453" si="2396">HM389</f>
        <v>480000</v>
      </c>
      <c r="HN390" s="192" t="e">
        <f t="shared" si="2363"/>
        <v>#VALUE!</v>
      </c>
      <c r="HO390" s="192" t="e">
        <f>HN390*HK390*$HO$2/HL390*1000000</f>
        <v>#VALUE!</v>
      </c>
      <c r="HP390" s="192" t="e">
        <f>HN390*HK390*$HP$2/HM390*1000000</f>
        <v>#VALUE!</v>
      </c>
    </row>
    <row r="391" customFormat="1" spans="1:224">
      <c r="A391" s="381">
        <v>386</v>
      </c>
      <c r="B391" s="54">
        <f ca="1" t="shared" ref="B391:B454" si="2397">IF(D391=D390,B390,IF(D391="夜班",B390+1,B390))</f>
        <v>43633</v>
      </c>
      <c r="C391" s="57">
        <f t="shared" ref="C391:C454" si="2398">C390</f>
        <v>0.0416666666666667</v>
      </c>
      <c r="D391" s="68" t="str">
        <f ca="1" t="shared" si="2364"/>
        <v>夜班</v>
      </c>
      <c r="E391" s="68" t="str">
        <f ca="1" t="shared" si="2365"/>
        <v>乙</v>
      </c>
      <c r="F391" s="68">
        <f ca="1">SUMPRODUCT((成本日报!$A$3:$A$95=计划!B391)*(成本日报!$B$3:$B$95=计划!$D391),成本日报!$C$3:$C$95)</f>
        <v>2</v>
      </c>
      <c r="G391" s="382">
        <f ca="1" t="shared" ref="G391:G454" si="2399">G390+C390</f>
        <v>43633.0416666657</v>
      </c>
      <c r="H391" s="382">
        <f ca="1" t="shared" si="2366"/>
        <v>43633.0486111102</v>
      </c>
      <c r="I391" s="382">
        <f ca="1" t="shared" si="2367"/>
        <v>43633.0541666657</v>
      </c>
      <c r="J391" s="382">
        <f ca="1" t="shared" si="2368"/>
        <v>43633.0833333324</v>
      </c>
      <c r="K391" s="382">
        <f ca="1" t="shared" si="2369"/>
        <v>43633.1458333324</v>
      </c>
      <c r="L391" s="382">
        <f ca="1" t="shared" si="2370"/>
        <v>43633.1666666657</v>
      </c>
      <c r="M391" s="398" t="str">
        <f>IF(_tag_month_day!A387="","",_tag_month_day!A387)</f>
        <v/>
      </c>
      <c r="N391" s="398" t="str">
        <f>IF(_tag_month_day!B387="","",_tag_month_day!B387)</f>
        <v/>
      </c>
      <c r="O391" s="399" t="e">
        <f t="shared" si="2371"/>
        <v>#VALUE!</v>
      </c>
      <c r="P391" s="398" t="str">
        <f>IF(_tag_month_day!C387="","",_tag_month_day!C387)</f>
        <v/>
      </c>
      <c r="Q391" s="398" t="str">
        <f>IF(_tag_month_day!D387="","",_tag_month_day!D387)</f>
        <v/>
      </c>
      <c r="R391" s="416">
        <f>IF(_tag_month_day!CB387="",R390,_tag_month_day!CB387/100)</f>
        <v>0.07</v>
      </c>
      <c r="S391" s="417" t="str">
        <f>IF(_tag_month_day!E387="","",_tag_month_day!E387)</f>
        <v/>
      </c>
      <c r="T391" s="417" t="str">
        <f>IF(_tag_month_day!F387="","",_tag_month_day!F387)</f>
        <v/>
      </c>
      <c r="U391" s="418" t="e">
        <f t="shared" si="2325"/>
        <v>#VALUE!</v>
      </c>
      <c r="V391" s="53" t="e">
        <f t="shared" si="2326"/>
        <v>#VALUE!</v>
      </c>
      <c r="W391" s="419" t="str">
        <f>IF(_jhy_month_day!A387="","",_jhy_month_day!A387)</f>
        <v/>
      </c>
      <c r="X391" s="420" t="str">
        <f>IF(_jhy_month_day!B387="","",_jhy_month_day!B387/100)</f>
        <v/>
      </c>
      <c r="Y391" s="420" t="str">
        <f>IF(_jhy_month_day!C387="","",_jhy_month_day!C387/100)</f>
        <v/>
      </c>
      <c r="Z391" s="439">
        <f t="shared" si="2028"/>
        <v>97</v>
      </c>
      <c r="AA391" s="440" t="str">
        <f>IF(_tag_month_day!G387="","",_tag_month_day!G387/100)</f>
        <v/>
      </c>
      <c r="AB391" s="440" t="str">
        <f>IF(_tag_month_day!H387="","",_tag_month_day!H387/100)</f>
        <v/>
      </c>
      <c r="AC391" s="193">
        <f t="shared" si="2372"/>
        <v>1.59963432013121</v>
      </c>
      <c r="AD391" s="441" t="str">
        <f t="shared" si="2373"/>
        <v/>
      </c>
      <c r="AE391" s="442" t="str">
        <f t="shared" si="2374"/>
        <v/>
      </c>
      <c r="AF391" s="443">
        <v>1</v>
      </c>
      <c r="AG391" s="68" t="str">
        <f>IF(_duihao_month_day!A387="","",_duihao_month_day!A387)</f>
        <v/>
      </c>
      <c r="AH391" s="463">
        <f>IF(_gyk_month_day!B387="",AH390,_gyk_month_day!B387)</f>
        <v>820</v>
      </c>
      <c r="AI391" s="464"/>
      <c r="AJ391" s="68" t="str">
        <f>IF(_tag_month_day!I387="","",_tag_month_day!I387)</f>
        <v/>
      </c>
      <c r="AK391" s="465" t="str">
        <f>IF(_tzyy_month_day!A387="","",_tzyy_month_day!A387)</f>
        <v/>
      </c>
      <c r="AL391" s="465" t="str">
        <f>IF(_tzyy_month_day!B387="","",_tzyy_month_day!B387)</f>
        <v/>
      </c>
      <c r="AM391" s="465" t="str">
        <f>IF(_tzyy_month_day!C387="","",_tzyy_month_day!C387)</f>
        <v/>
      </c>
      <c r="AN391" s="466" t="str">
        <f>IF(_tag_month_day!CG387="","",_tag_month_day!CG387)</f>
        <v/>
      </c>
      <c r="AO391" s="466" t="str">
        <f>IF(_tag_month_day!CH387="","",_tag_month_day!CH387)</f>
        <v/>
      </c>
      <c r="AP391" s="486" t="e">
        <f t="shared" si="2375"/>
        <v>#VALUE!</v>
      </c>
      <c r="AQ391" s="487" t="str">
        <f>IF(_tag_month_day!J387="","",_tag_month_day!J387/100)</f>
        <v/>
      </c>
      <c r="AR391" s="488">
        <f t="shared" si="2376"/>
        <v>1.3</v>
      </c>
      <c r="AS391" s="489" t="e">
        <f t="shared" si="2327"/>
        <v>#VALUE!</v>
      </c>
      <c r="AT391" s="489">
        <f t="shared" si="2377"/>
        <v>0</v>
      </c>
      <c r="AU391" s="490" t="str">
        <f>IF(_tag_month_day!K387="","",_tag_month_day!K387)</f>
        <v/>
      </c>
      <c r="AV391" s="491" t="str">
        <f>IF(_tag_month_day!L387="","",_tag_month_day!L387/100)</f>
        <v/>
      </c>
      <c r="AW391" s="420">
        <f t="shared" si="2299"/>
        <v>0</v>
      </c>
      <c r="AX391" s="420">
        <f t="shared" si="2378"/>
        <v>0</v>
      </c>
      <c r="AY391" s="420" t="str">
        <f>IF(_tag_month_day!M387="","",_tag_month_day!M387/100)</f>
        <v/>
      </c>
      <c r="AZ391" s="420" t="str">
        <f>IF(_tag_month_day!N387="","",_tag_month_day!N387/100)</f>
        <v/>
      </c>
      <c r="BA391" s="420" t="str">
        <f>IF(_tag_month_day!O387="","",_tag_month_day!O387/100)</f>
        <v/>
      </c>
      <c r="BB391" s="496" t="str">
        <f>IF(_tag_month_day!P387="","",_tag_month_day!P387/100)</f>
        <v/>
      </c>
      <c r="BC391" s="496">
        <f t="shared" si="2379"/>
        <v>0</v>
      </c>
      <c r="BD391" s="496" t="str">
        <f>IF(_tag_month_day!Q387="","",_tag_month_day!Q387/100)</f>
        <v/>
      </c>
      <c r="BE391" s="510" t="str">
        <f>IF(_tag_month_day!R387="","",_tag_month_day!R387/100)</f>
        <v/>
      </c>
      <c r="BF391" s="413" t="str">
        <f>IF(_tag_month_day!CC387="","",_tag_month_day!CC387/100)</f>
        <v/>
      </c>
      <c r="BG391" s="511" t="e">
        <f t="shared" si="2328"/>
        <v>#VALUE!</v>
      </c>
      <c r="BH391" s="198">
        <f t="shared" si="2329"/>
        <v>0</v>
      </c>
      <c r="BI391" s="512" t="e">
        <f>IF(CX391=0,BI390,(DK391*查询!$R$5+DL391*查询!$Q$5+DM391*查询!$N$5+DN391*查询!$O$5+DO391*查询!$P$5)*AF391/CX391)</f>
        <v>#VALUE!</v>
      </c>
      <c r="BJ391" s="512" t="e">
        <f>IF(CX391=0,BJ390,(DP391*查询!$S$5+DQ391*查询!$T$5+DR391*查询!$U$5)*AF391/CX391)</f>
        <v>#VALUE!</v>
      </c>
      <c r="BK391" s="512">
        <f t="shared" si="2380"/>
        <v>1</v>
      </c>
      <c r="BL391" s="513" t="str">
        <f>IF(_cfyc_month_day!A387="","",_cfyc_month_day!A387)</f>
        <v/>
      </c>
      <c r="BM391" s="513" t="str">
        <f>IF(_cfyc_month_day!B387="","",_cfyc_month_day!B387)</f>
        <v/>
      </c>
      <c r="BN391" s="513" t="str">
        <f>IF(_cfyc_month_day!C387="","",_cfyc_month_day!C387)</f>
        <v/>
      </c>
      <c r="BO391" s="522" t="str">
        <f>IF(_cfyc_month_day!D387="","",_cfyc_month_day!D387)</f>
        <v/>
      </c>
      <c r="BP391" s="522" t="str">
        <f>IF(_cfyc_month_day!E387="","",_cfyc_month_day!E387)</f>
        <v/>
      </c>
      <c r="BQ391" s="522" t="str">
        <f>IF(_cfyc_month_day!F387="","",_cfyc_month_day!F387)</f>
        <v/>
      </c>
      <c r="BR391" s="513" t="str">
        <f>IF(_tag_month_day!T387="","",_tag_month_day!T387)</f>
        <v/>
      </c>
      <c r="BS391" s="513" t="str">
        <f>IF(_tag_month_day!U387="","",_tag_month_day!U387)</f>
        <v/>
      </c>
      <c r="BT391" s="523" t="str">
        <f t="shared" si="2381"/>
        <v/>
      </c>
      <c r="BU391" s="223" t="str">
        <f>IF(_tag_month_day!V387="","",_tag_month_day!V387)</f>
        <v/>
      </c>
      <c r="BV391" s="206" t="str">
        <f>IF(_tag_month_day!W387="","",_tag_month_day!W387)</f>
        <v/>
      </c>
      <c r="BW391" s="540" t="str">
        <f>IF(_tag_month_day!X387="","",_tag_month_day!X387)</f>
        <v/>
      </c>
      <c r="BX391" s="540" t="str">
        <f>IF(_tag_month_day!Y387="","",_tag_month_day!Y387)</f>
        <v/>
      </c>
      <c r="BY391" s="541">
        <f ca="1" t="shared" si="2382"/>
        <v>43633.1666666657</v>
      </c>
      <c r="BZ391" s="542"/>
      <c r="CA391" s="543" t="str">
        <f>IF(_jhy2_month_day!A387="","",_jhy2_month_day!A387)</f>
        <v/>
      </c>
      <c r="CB391" s="464" t="str">
        <f>IF(_jhy2_month_day!B387="","",_jhy2_month_day!B387)</f>
        <v/>
      </c>
      <c r="CC391" s="464" t="str">
        <f>IF(_jhy2_month_day!C387="","",_jhy2_month_day!C387)</f>
        <v/>
      </c>
      <c r="CD391" s="464" t="str">
        <f>IF(_jhy2_month_day!D387="","",_jhy2_month_day!D387)</f>
        <v/>
      </c>
      <c r="CE391" s="464" t="str">
        <f>IF(_jhy2_month_day!E387="","",_jhy2_month_day!E387)</f>
        <v/>
      </c>
      <c r="CF391" s="464" t="str">
        <f>IF(_jhy2_month_day!F387="","",_jhy2_month_day!F387)</f>
        <v/>
      </c>
      <c r="CG391" s="464" t="str">
        <f>IF(_jhy2_month_day!G387="","",_jhy2_month_day!G387)</f>
        <v/>
      </c>
      <c r="CH391" s="464" t="str">
        <f>IF(_jhy2_month_day!H387="","",_jhy2_month_day!H387)</f>
        <v/>
      </c>
      <c r="CI391" s="464" t="str">
        <f>IF(_jhy2_month_day!I387="","",_jhy2_month_day!I387)</f>
        <v/>
      </c>
      <c r="CJ391" s="464" t="str">
        <f>IF(_jhy2_month_day!J387="","",_jhy2_month_day!J387)</f>
        <v/>
      </c>
      <c r="CK391" s="464" t="str">
        <f>IF(_jhy2_month_day!K387="","",_jhy2_month_day!K387)</f>
        <v/>
      </c>
      <c r="CL391" s="562" t="str">
        <f>IF(_jhy2_month_day!L387="","",_jhy2_month_day!L387)</f>
        <v/>
      </c>
      <c r="CM391" s="562" t="str">
        <f>IF(_jhy2_month_day!M387="","",_jhy2_month_day!M387)</f>
        <v/>
      </c>
      <c r="CN391" s="562" t="str">
        <f>IF(_jhy2_month_day!N387="","",_jhy2_month_day!N387)</f>
        <v/>
      </c>
      <c r="CO391" s="562" t="str">
        <f>IF(_jhy2_month_day!O387="","",_jhy2_month_day!O387)</f>
        <v/>
      </c>
      <c r="CP391" s="562" t="str">
        <f>IF(_jhy2_month_day!P387="","",_jhy2_month_day!P387)</f>
        <v/>
      </c>
      <c r="CQ391" s="562" t="str">
        <f>IF(_jhy2_month_day!Q387="","",_jhy2_month_day!Q387)</f>
        <v/>
      </c>
      <c r="CR391" s="563" t="str">
        <f>IF(_jhy2_month_day!R387="","",_jhy2_month_day!R387)</f>
        <v/>
      </c>
      <c r="CS391" s="576" t="str">
        <f>IF(_jhy2_month_day!S387="","",_jhy2_month_day!S387)</f>
        <v/>
      </c>
      <c r="CT391" s="562" t="str">
        <f>IF(_jhy2_month_day!T387="","",_jhy2_month_day!T387)</f>
        <v/>
      </c>
      <c r="CU391" s="577" t="e">
        <f t="shared" si="2330"/>
        <v>#VALUE!</v>
      </c>
      <c r="CV391" s="198" t="e">
        <f t="shared" si="2331"/>
        <v>#VALUE!</v>
      </c>
      <c r="CW391" s="192" t="e">
        <f t="shared" si="2332"/>
        <v>#VALUE!</v>
      </c>
      <c r="CX391" s="192" t="e">
        <f t="shared" si="2333"/>
        <v>#VALUE!</v>
      </c>
      <c r="CY391" s="202" t="e">
        <f t="shared" si="2334"/>
        <v>#VALUE!</v>
      </c>
      <c r="CZ391" s="192" t="e">
        <f t="shared" ref="CZ391:DI391" si="2400">$AJ391*EF391</f>
        <v>#VALUE!</v>
      </c>
      <c r="DA391" s="192" t="e">
        <f t="shared" si="2400"/>
        <v>#VALUE!</v>
      </c>
      <c r="DB391" s="192" t="e">
        <f t="shared" si="2400"/>
        <v>#VALUE!</v>
      </c>
      <c r="DC391" s="192" t="e">
        <f t="shared" si="2400"/>
        <v>#VALUE!</v>
      </c>
      <c r="DD391" s="192" t="e">
        <f t="shared" si="2400"/>
        <v>#VALUE!</v>
      </c>
      <c r="DE391" s="192" t="e">
        <f t="shared" si="2400"/>
        <v>#VALUE!</v>
      </c>
      <c r="DF391" s="192" t="e">
        <f t="shared" si="2400"/>
        <v>#VALUE!</v>
      </c>
      <c r="DG391" s="192" t="e">
        <f t="shared" si="2400"/>
        <v>#VALUE!</v>
      </c>
      <c r="DH391" s="192" t="e">
        <f t="shared" si="2400"/>
        <v>#VALUE!</v>
      </c>
      <c r="DI391" s="192" t="e">
        <f t="shared" si="2400"/>
        <v>#VALUE!</v>
      </c>
      <c r="DJ391" s="192" t="e">
        <f t="shared" si="2336"/>
        <v>#VALUE!</v>
      </c>
      <c r="DK391" s="192" t="e">
        <f t="shared" si="2337"/>
        <v>#VALUE!</v>
      </c>
      <c r="DL391" s="192" t="e">
        <f t="shared" si="2338"/>
        <v>#VALUE!</v>
      </c>
      <c r="DM391" s="192" t="e">
        <f t="shared" si="2339"/>
        <v>#VALUE!</v>
      </c>
      <c r="DN391" s="192" t="e">
        <f t="shared" si="2340"/>
        <v>#VALUE!</v>
      </c>
      <c r="DO391" s="192" t="e">
        <f t="shared" si="2341"/>
        <v>#VALUE!</v>
      </c>
      <c r="DP391" s="192" t="e">
        <f t="shared" si="2342"/>
        <v>#VALUE!</v>
      </c>
      <c r="DQ391" s="192" t="e">
        <f t="shared" si="2343"/>
        <v>#VALUE!</v>
      </c>
      <c r="DR391" s="192" t="e">
        <f t="shared" si="2344"/>
        <v>#VALUE!</v>
      </c>
      <c r="DS391" s="192" t="e">
        <f t="shared" si="2345"/>
        <v>#VALUE!</v>
      </c>
      <c r="DT391" s="192" t="e">
        <f t="shared" si="2346"/>
        <v>#VALUE!</v>
      </c>
      <c r="DU391" s="192" t="e">
        <f t="shared" si="2347"/>
        <v>#VALUE!</v>
      </c>
      <c r="DV391" s="198" t="e">
        <f t="shared" si="2348"/>
        <v>#VALUE!</v>
      </c>
      <c r="DW391" s="198" t="e">
        <f t="shared" si="2349"/>
        <v>#DIV/0!</v>
      </c>
      <c r="DX391" s="198" t="e">
        <f t="shared" si="2350"/>
        <v>#DIV/0!</v>
      </c>
      <c r="DY391" s="198" t="e">
        <f t="shared" si="2351"/>
        <v>#VALUE!</v>
      </c>
      <c r="DZ391" s="198" t="e">
        <f t="shared" si="2352"/>
        <v>#VALUE!</v>
      </c>
      <c r="EA391" s="198" t="e">
        <f t="shared" si="2353"/>
        <v>#VALUE!</v>
      </c>
      <c r="EB391" s="198" t="e">
        <f t="shared" si="2354"/>
        <v>#VALUE!</v>
      </c>
      <c r="EC391" s="198" t="e">
        <f t="shared" si="2355"/>
        <v>#DIV/0!</v>
      </c>
      <c r="ED391" s="198" t="e">
        <f t="shared" si="2356"/>
        <v>#VALUE!</v>
      </c>
      <c r="EE391" s="198" t="e">
        <f t="shared" si="2357"/>
        <v>#VALUE!</v>
      </c>
      <c r="EF391" s="198" t="e">
        <f t="shared" ref="EF391:EO391" si="2401">DV391/SUM($DV391:$EE391)</f>
        <v>#VALUE!</v>
      </c>
      <c r="EG391" s="198" t="e">
        <f t="shared" si="2401"/>
        <v>#DIV/0!</v>
      </c>
      <c r="EH391" s="198" t="e">
        <f t="shared" si="2401"/>
        <v>#DIV/0!</v>
      </c>
      <c r="EI391" s="198" t="e">
        <f t="shared" si="2401"/>
        <v>#VALUE!</v>
      </c>
      <c r="EJ391" s="198" t="e">
        <f t="shared" si="2401"/>
        <v>#VALUE!</v>
      </c>
      <c r="EK391" s="198" t="e">
        <f t="shared" si="2401"/>
        <v>#VALUE!</v>
      </c>
      <c r="EL391" s="198" t="e">
        <f t="shared" si="2401"/>
        <v>#VALUE!</v>
      </c>
      <c r="EM391" s="198" t="e">
        <f t="shared" si="2401"/>
        <v>#DIV/0!</v>
      </c>
      <c r="EN391" s="198" t="e">
        <f t="shared" si="2401"/>
        <v>#VALUE!</v>
      </c>
      <c r="EO391" s="198" t="e">
        <f t="shared" si="2401"/>
        <v>#VALUE!</v>
      </c>
      <c r="EP391" s="511">
        <f t="shared" ref="EP391:EW391" si="2402">EP390</f>
        <v>0.08</v>
      </c>
      <c r="EQ391" s="511">
        <f t="shared" si="2402"/>
        <v>0.015</v>
      </c>
      <c r="ER391" s="511">
        <f t="shared" si="2402"/>
        <v>0.015</v>
      </c>
      <c r="ES391" s="511">
        <f t="shared" si="2402"/>
        <v>0.015</v>
      </c>
      <c r="ET391" s="511">
        <f t="shared" si="2402"/>
        <v>0.015</v>
      </c>
      <c r="EU391" s="511">
        <f t="shared" si="2402"/>
        <v>0.09</v>
      </c>
      <c r="EV391" s="511">
        <f t="shared" si="2402"/>
        <v>0.09</v>
      </c>
      <c r="EW391" s="511">
        <f t="shared" si="2402"/>
        <v>0.09</v>
      </c>
      <c r="EX391" s="420" t="str">
        <f>IF(_tag_month_day!AS387="","",_tag_month_day!AS387/100)</f>
        <v/>
      </c>
      <c r="EY391" s="420" t="str">
        <f>IF(_tag_month_day!AT387="","",_tag_month_day!AT387/100)</f>
        <v/>
      </c>
      <c r="EZ391" s="420" t="str">
        <f>IF(_tag_month_day!AU387="","",_tag_month_day!AU387/100)</f>
        <v/>
      </c>
      <c r="FA391" s="420" t="str">
        <f>IF(_tag_month_day!AV387="","",_tag_month_day!AV387/100)</f>
        <v/>
      </c>
      <c r="FB391" s="420" t="str">
        <f>IF(_tag_month_day!AW387="","",_tag_month_day!AW387/100)</f>
        <v/>
      </c>
      <c r="FC391" s="420" t="str">
        <f>IF(_tag_month_day!AX387="","",_tag_month_day!AX387/100)</f>
        <v/>
      </c>
      <c r="FD391" s="510">
        <f t="shared" si="2386"/>
        <v>0.33</v>
      </c>
      <c r="FE391" s="510">
        <f t="shared" si="2387"/>
        <v>0.19</v>
      </c>
      <c r="FF391" s="510">
        <f t="shared" si="2388"/>
        <v>0.003</v>
      </c>
      <c r="FG391" s="510">
        <f t="shared" si="2389"/>
        <v>0</v>
      </c>
      <c r="FH391" s="603">
        <f t="shared" si="2390"/>
        <v>0.0001</v>
      </c>
      <c r="FI391" s="510">
        <f t="shared" ref="FI391:FR391" si="2403">FI390</f>
        <v>0.41</v>
      </c>
      <c r="FJ391" s="510">
        <f t="shared" si="2403"/>
        <v>0.11</v>
      </c>
      <c r="FK391" s="510">
        <f t="shared" si="2403"/>
        <v>0.015</v>
      </c>
      <c r="FL391" s="510">
        <f t="shared" si="2403"/>
        <v>0</v>
      </c>
      <c r="FM391" s="603">
        <f t="shared" si="2403"/>
        <v>0.0001</v>
      </c>
      <c r="FN391" s="510" t="str">
        <f>IF(_tag_month_day!AY387="","",_tag_month_day!AY387/100)</f>
        <v/>
      </c>
      <c r="FO391" s="510" t="str">
        <f>IF(_tag_month_day!AZ387="","",_tag_month_day!AZ387/100)</f>
        <v/>
      </c>
      <c r="FP391" s="510" t="str">
        <f>IF(_tag_month_day!BA387="","",_tag_month_day!BA387/100)</f>
        <v/>
      </c>
      <c r="FQ391" s="510" t="str">
        <f>IF(_tag_month_day!BB387="","",_tag_month_day!BB387/100)</f>
        <v/>
      </c>
      <c r="FR391" s="603" t="str">
        <f>IF(_tag_month_day!BC387="","",_tag_month_day!BC387/100)</f>
        <v/>
      </c>
      <c r="FS391" s="510" t="str">
        <f>IF(_tag_month_day!BD387="","",_tag_month_day!BD387/100)</f>
        <v/>
      </c>
      <c r="FT391" s="510" t="str">
        <f>IF(_tag_month_day!BE387="","",_tag_month_day!BE387/100)</f>
        <v/>
      </c>
      <c r="FU391" s="510" t="str">
        <f>IF(_tag_month_day!BF387="","",_tag_month_day!BF387/100)</f>
        <v/>
      </c>
      <c r="FV391" s="510" t="str">
        <f>IF(_tag_month_day!BG387="","",_tag_month_day!BG387/100)</f>
        <v/>
      </c>
      <c r="FW391" s="603" t="str">
        <f>IF(_tag_month_day!BH387="","",_tag_month_day!BH387/100)</f>
        <v/>
      </c>
      <c r="FX391" s="510" t="str">
        <f>IF(_tag_month_day!BI387="","",_tag_month_day!BI387/100)</f>
        <v/>
      </c>
      <c r="FY391" s="510" t="str">
        <f>IF(_tag_month_day!BJ387="","",_tag_month_day!BJ387/100)</f>
        <v/>
      </c>
      <c r="FZ391" s="605" t="str">
        <f>IF(_tag_month_day!BK387="","",_tag_month_day!BK387/100)</f>
        <v/>
      </c>
      <c r="GA391" s="510" t="str">
        <f>IF(_tag_month_day!BL387="","",_tag_month_day!BL387/100)</f>
        <v/>
      </c>
      <c r="GB391" s="603" t="str">
        <f>IF(_tag_month_day!BM387="","",_tag_month_day!BM387/100)</f>
        <v/>
      </c>
      <c r="GC391" s="420" t="str">
        <f>IF(_tag_month_day!BN387="","",_tag_month_day!BN387/100)</f>
        <v/>
      </c>
      <c r="GD391" s="420" t="str">
        <f>IF(_tag_month_day!BO387="","",_tag_month_day!BO387/100)</f>
        <v/>
      </c>
      <c r="GE391" s="420" t="str">
        <f>IF(_tag_month_day!BP387="","",_tag_month_day!BP387/100)</f>
        <v/>
      </c>
      <c r="GF391" s="420" t="str">
        <f>IF(_tag_month_day!BQ387="","",_tag_month_day!BQ387/100)</f>
        <v/>
      </c>
      <c r="GG391" s="420" t="str">
        <f>IF(_tag_month_day!BR387="","",_tag_month_day!BR387/100)</f>
        <v/>
      </c>
      <c r="GH391" s="420" t="str">
        <f>IF(_tag_month_day!BS387="","",_tag_month_day!BS387/100)</f>
        <v/>
      </c>
      <c r="GI391" s="603" t="str">
        <f>IF(_tag_month_day!BT387="","",_tag_month_day!BT387/100)</f>
        <v/>
      </c>
      <c r="GJ391" s="612" t="str">
        <f>IF(_tag_month_day!BU387="","",_tag_month_day!BU387/100)</f>
        <v/>
      </c>
      <c r="GK391" s="620" t="str">
        <f>IF(_tag_month_day!BV387="",IF(_rlcf_month_day!A$2="","",_rlcf_month_day!A$2/100),_tag_month_day!BV387/100)</f>
        <v/>
      </c>
      <c r="GL391" s="620" t="str">
        <f>IF(_tag_month_day!BW387="",IF(_rlcf_month_day!B$2="","",_rlcf_month_day!B$2/100),_tag_month_day!BW387/100)</f>
        <v/>
      </c>
      <c r="GM391" s="621" t="str">
        <f>IF(_tag_month_day!BX387="",IF(_rlcf_month_day!C$2="","",_rlcf_month_day!C$2/100),_tag_month_day!BX387/100)</f>
        <v/>
      </c>
      <c r="GN391" s="620" t="str">
        <f>IF(_tag_month_day!BV387="",IF(_rlcf_month_day!A$2="","",_rlcf_month_day!A$2/100),_tag_month_day!BV387/100)</f>
        <v/>
      </c>
      <c r="GO391" s="620" t="str">
        <f>IF(_tag_month_day!BW387="",IF(_rlcf_month_day!B$2="","",_rlcf_month_day!B$2/100),_tag_month_day!BW387/100)</f>
        <v/>
      </c>
      <c r="GP391" s="620" t="str">
        <f>IF(_tag_month_day!CD387="",IF(_rlcf_month_day!E$2="","",_rlcf_month_day!E$2/100),_tag_month_day!CD387/100)</f>
        <v/>
      </c>
      <c r="GQ391" s="620" t="str">
        <f>IF(_tag_month_day!CE387="",IF(_rlcf_month_day!F$2="","",_rlcf_month_day!F$2/100),_tag_month_day!CE387/100)</f>
        <v/>
      </c>
      <c r="GR391" s="621" t="str">
        <f>IF(_tag_month_day!CF387="",IF(_rlcf_month_day!G$2="","",_rlcf_month_day!G$2/100),_tag_month_day!CF387/100)</f>
        <v/>
      </c>
      <c r="GS391" s="626">
        <f t="shared" ref="GS391:HH391" si="2404">GS390</f>
        <v>0.953</v>
      </c>
      <c r="GT391" s="626">
        <f t="shared" si="2404"/>
        <v>0.55</v>
      </c>
      <c r="GU391" s="626">
        <f t="shared" si="2404"/>
        <v>0.55</v>
      </c>
      <c r="GV391" s="626">
        <f t="shared" si="2404"/>
        <v>0.55</v>
      </c>
      <c r="GW391" s="626">
        <f t="shared" si="2404"/>
        <v>0.5</v>
      </c>
      <c r="GX391" s="626">
        <f t="shared" si="2404"/>
        <v>0.935</v>
      </c>
      <c r="GY391" s="626">
        <f t="shared" si="2404"/>
        <v>0.15</v>
      </c>
      <c r="GZ391" s="626">
        <f t="shared" si="2404"/>
        <v>1</v>
      </c>
      <c r="HA391" s="632">
        <f t="shared" si="2404"/>
        <v>0.047</v>
      </c>
      <c r="HB391" s="632">
        <f t="shared" si="2404"/>
        <v>0.45</v>
      </c>
      <c r="HC391" s="632">
        <f t="shared" si="2404"/>
        <v>0.45</v>
      </c>
      <c r="HD391" s="632">
        <f t="shared" si="2404"/>
        <v>0.45</v>
      </c>
      <c r="HE391" s="632">
        <f t="shared" si="2404"/>
        <v>0.5</v>
      </c>
      <c r="HF391" s="632">
        <f t="shared" si="2404"/>
        <v>0.065</v>
      </c>
      <c r="HG391" s="632">
        <f t="shared" si="2404"/>
        <v>0.85</v>
      </c>
      <c r="HH391" s="632">
        <f t="shared" si="2404"/>
        <v>0</v>
      </c>
      <c r="HI391" s="68">
        <f t="shared" si="2362"/>
        <v>0</v>
      </c>
      <c r="HJ391" s="68" t="e">
        <f t="shared" si="2393"/>
        <v>#VALUE!</v>
      </c>
      <c r="HK391" s="202">
        <f t="shared" si="2394"/>
        <v>0.85</v>
      </c>
      <c r="HL391" s="464">
        <f t="shared" si="2395"/>
        <v>550000</v>
      </c>
      <c r="HM391" s="464">
        <f t="shared" si="2396"/>
        <v>480000</v>
      </c>
      <c r="HN391" s="192" t="e">
        <f t="shared" si="2363"/>
        <v>#VALUE!</v>
      </c>
      <c r="HO391" s="192" t="e">
        <f>HN391*HK391*$HO$2/HL391*1000000</f>
        <v>#VALUE!</v>
      </c>
      <c r="HP391" s="192" t="e">
        <f>HN391*HK391*$HP$2/HM391*1000000</f>
        <v>#VALUE!</v>
      </c>
    </row>
    <row r="392" customFormat="1" spans="1:224">
      <c r="A392" s="381">
        <v>387</v>
      </c>
      <c r="B392" s="54">
        <f ca="1" t="shared" si="2397"/>
        <v>43633</v>
      </c>
      <c r="C392" s="57">
        <f t="shared" si="2398"/>
        <v>0.0416666666666667</v>
      </c>
      <c r="D392" s="68" t="str">
        <f ca="1" t="shared" si="2364"/>
        <v>夜班</v>
      </c>
      <c r="E392" s="68" t="str">
        <f ca="1" t="shared" si="2365"/>
        <v>乙</v>
      </c>
      <c r="F392" s="68">
        <f ca="1">SUMPRODUCT((成本日报!$A$3:$A$95=计划!B392)*(成本日报!$B$3:$B$95=计划!$D392),成本日报!$C$3:$C$95)</f>
        <v>2</v>
      </c>
      <c r="G392" s="382">
        <f ca="1" t="shared" si="2399"/>
        <v>43633.0833333324</v>
      </c>
      <c r="H392" s="382">
        <f ca="1" t="shared" si="2366"/>
        <v>43633.0902777768</v>
      </c>
      <c r="I392" s="382">
        <f ca="1" t="shared" si="2367"/>
        <v>43633.0958333324</v>
      </c>
      <c r="J392" s="382">
        <f ca="1" t="shared" si="2368"/>
        <v>43633.1249999991</v>
      </c>
      <c r="K392" s="382">
        <f ca="1" t="shared" si="2369"/>
        <v>43633.1874999991</v>
      </c>
      <c r="L392" s="382">
        <f ca="1" t="shared" si="2370"/>
        <v>43633.2083333324</v>
      </c>
      <c r="M392" s="398" t="str">
        <f>IF(_tag_month_day!A388="","",_tag_month_day!A388)</f>
        <v/>
      </c>
      <c r="N392" s="398" t="str">
        <f>IF(_tag_month_day!B388="","",_tag_month_day!B388)</f>
        <v/>
      </c>
      <c r="O392" s="399" t="e">
        <f t="shared" si="2371"/>
        <v>#VALUE!</v>
      </c>
      <c r="P392" s="398" t="str">
        <f>IF(_tag_month_day!C388="","",_tag_month_day!C388)</f>
        <v/>
      </c>
      <c r="Q392" s="398" t="str">
        <f>IF(_tag_month_day!D388="","",_tag_month_day!D388)</f>
        <v/>
      </c>
      <c r="R392" s="416">
        <f>IF(_tag_month_day!CB388="",R391,_tag_month_day!CB388/100)</f>
        <v>0.07</v>
      </c>
      <c r="S392" s="417" t="str">
        <f>IF(_tag_month_day!E388="","",_tag_month_day!E388)</f>
        <v/>
      </c>
      <c r="T392" s="417" t="str">
        <f>IF(_tag_month_day!F388="","",_tag_month_day!F388)</f>
        <v/>
      </c>
      <c r="U392" s="418" t="e">
        <f t="shared" si="2325"/>
        <v>#VALUE!</v>
      </c>
      <c r="V392" s="53" t="e">
        <f t="shared" si="2326"/>
        <v>#VALUE!</v>
      </c>
      <c r="W392" s="419" t="str">
        <f>IF(_jhy_month_day!A388="","",_jhy_month_day!A388)</f>
        <v/>
      </c>
      <c r="X392" s="420" t="str">
        <f>IF(_jhy_month_day!B388="","",_jhy_month_day!B388/100)</f>
        <v/>
      </c>
      <c r="Y392" s="420" t="str">
        <f>IF(_jhy_month_day!C388="","",_jhy_month_day!C388/100)</f>
        <v/>
      </c>
      <c r="Z392" s="439">
        <f t="shared" si="2028"/>
        <v>97</v>
      </c>
      <c r="AA392" s="440" t="str">
        <f>IF(_tag_month_day!G388="","",_tag_month_day!G388/100)</f>
        <v/>
      </c>
      <c r="AB392" s="440" t="str">
        <f>IF(_tag_month_day!H388="","",_tag_month_day!H388/100)</f>
        <v/>
      </c>
      <c r="AC392" s="193">
        <f t="shared" si="2372"/>
        <v>1.59963432013121</v>
      </c>
      <c r="AD392" s="441" t="str">
        <f t="shared" si="2373"/>
        <v/>
      </c>
      <c r="AE392" s="442" t="str">
        <f t="shared" si="2374"/>
        <v/>
      </c>
      <c r="AF392" s="443">
        <v>1</v>
      </c>
      <c r="AG392" s="68" t="str">
        <f>IF(_duihao_month_day!A388="","",_duihao_month_day!A388)</f>
        <v/>
      </c>
      <c r="AH392" s="463">
        <f>IF(_gyk_month_day!B388="",AH391,_gyk_month_day!B388)</f>
        <v>820</v>
      </c>
      <c r="AI392" s="464"/>
      <c r="AJ392" s="68" t="str">
        <f>IF(_tag_month_day!I388="","",_tag_month_day!I388)</f>
        <v/>
      </c>
      <c r="AK392" s="465" t="str">
        <f>IF(_tzyy_month_day!A388="","",_tzyy_month_day!A388)</f>
        <v/>
      </c>
      <c r="AL392" s="465" t="str">
        <f>IF(_tzyy_month_day!B388="","",_tzyy_month_day!B388)</f>
        <v/>
      </c>
      <c r="AM392" s="465" t="str">
        <f>IF(_tzyy_month_day!C388="","",_tzyy_month_day!C388)</f>
        <v/>
      </c>
      <c r="AN392" s="466" t="str">
        <f>IF(_tag_month_day!CG388="","",_tag_month_day!CG388)</f>
        <v/>
      </c>
      <c r="AO392" s="466" t="str">
        <f>IF(_tag_month_day!CH388="","",_tag_month_day!CH388)</f>
        <v/>
      </c>
      <c r="AP392" s="486" t="e">
        <f t="shared" si="2375"/>
        <v>#VALUE!</v>
      </c>
      <c r="AQ392" s="487" t="str">
        <f>IF(_tag_month_day!J388="","",_tag_month_day!J388/100)</f>
        <v/>
      </c>
      <c r="AR392" s="488">
        <f t="shared" si="2376"/>
        <v>1.3</v>
      </c>
      <c r="AS392" s="489" t="e">
        <f t="shared" si="2327"/>
        <v>#VALUE!</v>
      </c>
      <c r="AT392" s="489">
        <f t="shared" si="2377"/>
        <v>0</v>
      </c>
      <c r="AU392" s="490" t="str">
        <f>IF(_tag_month_day!K388="","",_tag_month_day!K388)</f>
        <v/>
      </c>
      <c r="AV392" s="491" t="str">
        <f>IF(_tag_month_day!L388="","",_tag_month_day!L388/100)</f>
        <v/>
      </c>
      <c r="AW392" s="420">
        <f t="shared" si="2299"/>
        <v>0</v>
      </c>
      <c r="AX392" s="420">
        <f t="shared" si="2378"/>
        <v>0</v>
      </c>
      <c r="AY392" s="420" t="str">
        <f>IF(_tag_month_day!M388="","",_tag_month_day!M388/100)</f>
        <v/>
      </c>
      <c r="AZ392" s="420" t="str">
        <f>IF(_tag_month_day!N388="","",_tag_month_day!N388/100)</f>
        <v/>
      </c>
      <c r="BA392" s="420" t="str">
        <f>IF(_tag_month_day!O388="","",_tag_month_day!O388/100)</f>
        <v/>
      </c>
      <c r="BB392" s="496" t="str">
        <f>IF(_tag_month_day!P388="","",_tag_month_day!P388/100)</f>
        <v/>
      </c>
      <c r="BC392" s="496">
        <f t="shared" si="2379"/>
        <v>0</v>
      </c>
      <c r="BD392" s="496" t="str">
        <f>IF(_tag_month_day!Q388="","",_tag_month_day!Q388/100)</f>
        <v/>
      </c>
      <c r="BE392" s="510" t="str">
        <f>IF(_tag_month_day!R388="","",_tag_month_day!R388/100)</f>
        <v/>
      </c>
      <c r="BF392" s="413" t="str">
        <f>IF(_tag_month_day!CC388="","",_tag_month_day!CC388/100)</f>
        <v/>
      </c>
      <c r="BG392" s="511" t="e">
        <f t="shared" si="2328"/>
        <v>#VALUE!</v>
      </c>
      <c r="BH392" s="198">
        <f t="shared" si="2329"/>
        <v>0</v>
      </c>
      <c r="BI392" s="512" t="e">
        <f>IF(CX392=0,BI391,(DK392*查询!$R$5+DL392*查询!$Q$5+DM392*查询!$N$5+DN392*查询!$O$5+DO392*查询!$P$5)*AF392/CX392)</f>
        <v>#VALUE!</v>
      </c>
      <c r="BJ392" s="512" t="e">
        <f>IF(CX392=0,BJ391,(DP392*查询!$S$5+DQ392*查询!$T$5+DR392*查询!$U$5)*AF392/CX392)</f>
        <v>#VALUE!</v>
      </c>
      <c r="BK392" s="512">
        <f t="shared" si="2380"/>
        <v>1</v>
      </c>
      <c r="BL392" s="513" t="str">
        <f>IF(_cfyc_month_day!A388="","",_cfyc_month_day!A388)</f>
        <v/>
      </c>
      <c r="BM392" s="513" t="str">
        <f>IF(_cfyc_month_day!B388="","",_cfyc_month_day!B388)</f>
        <v/>
      </c>
      <c r="BN392" s="513" t="str">
        <f>IF(_cfyc_month_day!C388="","",_cfyc_month_day!C388)</f>
        <v/>
      </c>
      <c r="BO392" s="522" t="str">
        <f>IF(_cfyc_month_day!D388="","",_cfyc_month_day!D388)</f>
        <v/>
      </c>
      <c r="BP392" s="522" t="str">
        <f>IF(_cfyc_month_day!E388="","",_cfyc_month_day!E388)</f>
        <v/>
      </c>
      <c r="BQ392" s="522" t="str">
        <f>IF(_cfyc_month_day!F388="","",_cfyc_month_day!F388)</f>
        <v/>
      </c>
      <c r="BR392" s="513" t="str">
        <f>IF(_tag_month_day!T388="","",_tag_month_day!T388)</f>
        <v/>
      </c>
      <c r="BS392" s="513" t="str">
        <f>IF(_tag_month_day!U388="","",_tag_month_day!U388)</f>
        <v/>
      </c>
      <c r="BT392" s="523" t="str">
        <f t="shared" si="2381"/>
        <v/>
      </c>
      <c r="BU392" s="223" t="str">
        <f>IF(_tag_month_day!V388="","",_tag_month_day!V388)</f>
        <v/>
      </c>
      <c r="BV392" s="206" t="str">
        <f>IF(_tag_month_day!W388="","",_tag_month_day!W388)</f>
        <v/>
      </c>
      <c r="BW392" s="540" t="str">
        <f>IF(_tag_month_day!X388="","",_tag_month_day!X388)</f>
        <v/>
      </c>
      <c r="BX392" s="540" t="str">
        <f>IF(_tag_month_day!Y388="","",_tag_month_day!Y388)</f>
        <v/>
      </c>
      <c r="BY392" s="541">
        <f ca="1" t="shared" si="2382"/>
        <v>43633.2083333324</v>
      </c>
      <c r="BZ392" s="542"/>
      <c r="CA392" s="543" t="str">
        <f>IF(_jhy2_month_day!A388="","",_jhy2_month_day!A388)</f>
        <v/>
      </c>
      <c r="CB392" s="464" t="str">
        <f>IF(_jhy2_month_day!B388="","",_jhy2_month_day!B388)</f>
        <v/>
      </c>
      <c r="CC392" s="464" t="str">
        <f>IF(_jhy2_month_day!C388="","",_jhy2_month_day!C388)</f>
        <v/>
      </c>
      <c r="CD392" s="464" t="str">
        <f>IF(_jhy2_month_day!D388="","",_jhy2_month_day!D388)</f>
        <v/>
      </c>
      <c r="CE392" s="464" t="str">
        <f>IF(_jhy2_month_day!E388="","",_jhy2_month_day!E388)</f>
        <v/>
      </c>
      <c r="CF392" s="464" t="str">
        <f>IF(_jhy2_month_day!F388="","",_jhy2_month_day!F388)</f>
        <v/>
      </c>
      <c r="CG392" s="464" t="str">
        <f>IF(_jhy2_month_day!G388="","",_jhy2_month_day!G388)</f>
        <v/>
      </c>
      <c r="CH392" s="464" t="str">
        <f>IF(_jhy2_month_day!H388="","",_jhy2_month_day!H388)</f>
        <v/>
      </c>
      <c r="CI392" s="464" t="str">
        <f>IF(_jhy2_month_day!I388="","",_jhy2_month_day!I388)</f>
        <v/>
      </c>
      <c r="CJ392" s="464" t="str">
        <f>IF(_jhy2_month_day!J388="","",_jhy2_month_day!J388)</f>
        <v/>
      </c>
      <c r="CK392" s="464" t="str">
        <f>IF(_jhy2_month_day!K388="","",_jhy2_month_day!K388)</f>
        <v/>
      </c>
      <c r="CL392" s="562" t="str">
        <f>IF(_jhy2_month_day!L388="","",_jhy2_month_day!L388)</f>
        <v/>
      </c>
      <c r="CM392" s="562" t="str">
        <f>IF(_jhy2_month_day!M388="","",_jhy2_month_day!M388)</f>
        <v/>
      </c>
      <c r="CN392" s="562" t="str">
        <f>IF(_jhy2_month_day!N388="","",_jhy2_month_day!N388)</f>
        <v/>
      </c>
      <c r="CO392" s="562" t="str">
        <f>IF(_jhy2_month_day!O388="","",_jhy2_month_day!O388)</f>
        <v/>
      </c>
      <c r="CP392" s="562" t="str">
        <f>IF(_jhy2_month_day!P388="","",_jhy2_month_day!P388)</f>
        <v/>
      </c>
      <c r="CQ392" s="562" t="str">
        <f>IF(_jhy2_month_day!Q388="","",_jhy2_month_day!Q388)</f>
        <v/>
      </c>
      <c r="CR392" s="563" t="str">
        <f>IF(_jhy2_month_day!R388="","",_jhy2_month_day!R388)</f>
        <v/>
      </c>
      <c r="CS392" s="576" t="str">
        <f>IF(_jhy2_month_day!S388="","",_jhy2_month_day!S388)</f>
        <v/>
      </c>
      <c r="CT392" s="562" t="str">
        <f>IF(_jhy2_month_day!T388="","",_jhy2_month_day!T388)</f>
        <v/>
      </c>
      <c r="CU392" s="577" t="e">
        <f t="shared" si="2330"/>
        <v>#VALUE!</v>
      </c>
      <c r="CV392" s="198" t="e">
        <f t="shared" si="2331"/>
        <v>#VALUE!</v>
      </c>
      <c r="CW392" s="192" t="e">
        <f t="shared" si="2332"/>
        <v>#VALUE!</v>
      </c>
      <c r="CX392" s="192" t="e">
        <f t="shared" si="2333"/>
        <v>#VALUE!</v>
      </c>
      <c r="CY392" s="202" t="e">
        <f t="shared" si="2334"/>
        <v>#VALUE!</v>
      </c>
      <c r="CZ392" s="192" t="e">
        <f t="shared" ref="CZ392:DI392" si="2405">$AJ392*EF392</f>
        <v>#VALUE!</v>
      </c>
      <c r="DA392" s="192" t="e">
        <f t="shared" si="2405"/>
        <v>#VALUE!</v>
      </c>
      <c r="DB392" s="192" t="e">
        <f t="shared" si="2405"/>
        <v>#VALUE!</v>
      </c>
      <c r="DC392" s="192" t="e">
        <f t="shared" si="2405"/>
        <v>#VALUE!</v>
      </c>
      <c r="DD392" s="192" t="e">
        <f t="shared" si="2405"/>
        <v>#VALUE!</v>
      </c>
      <c r="DE392" s="192" t="e">
        <f t="shared" si="2405"/>
        <v>#VALUE!</v>
      </c>
      <c r="DF392" s="192" t="e">
        <f t="shared" si="2405"/>
        <v>#VALUE!</v>
      </c>
      <c r="DG392" s="192" t="e">
        <f t="shared" si="2405"/>
        <v>#VALUE!</v>
      </c>
      <c r="DH392" s="192" t="e">
        <f t="shared" si="2405"/>
        <v>#VALUE!</v>
      </c>
      <c r="DI392" s="192" t="e">
        <f t="shared" si="2405"/>
        <v>#VALUE!</v>
      </c>
      <c r="DJ392" s="192" t="e">
        <f t="shared" si="2336"/>
        <v>#VALUE!</v>
      </c>
      <c r="DK392" s="192" t="e">
        <f t="shared" si="2337"/>
        <v>#VALUE!</v>
      </c>
      <c r="DL392" s="192" t="e">
        <f t="shared" si="2338"/>
        <v>#VALUE!</v>
      </c>
      <c r="DM392" s="192" t="e">
        <f t="shared" si="2339"/>
        <v>#VALUE!</v>
      </c>
      <c r="DN392" s="192" t="e">
        <f t="shared" si="2340"/>
        <v>#VALUE!</v>
      </c>
      <c r="DO392" s="192" t="e">
        <f t="shared" si="2341"/>
        <v>#VALUE!</v>
      </c>
      <c r="DP392" s="192" t="e">
        <f t="shared" si="2342"/>
        <v>#VALUE!</v>
      </c>
      <c r="DQ392" s="192" t="e">
        <f t="shared" si="2343"/>
        <v>#VALUE!</v>
      </c>
      <c r="DR392" s="192" t="e">
        <f t="shared" si="2344"/>
        <v>#VALUE!</v>
      </c>
      <c r="DS392" s="192" t="e">
        <f t="shared" si="2345"/>
        <v>#VALUE!</v>
      </c>
      <c r="DT392" s="192" t="e">
        <f t="shared" si="2346"/>
        <v>#VALUE!</v>
      </c>
      <c r="DU392" s="192" t="e">
        <f t="shared" si="2347"/>
        <v>#VALUE!</v>
      </c>
      <c r="DV392" s="198" t="e">
        <f t="shared" si="2348"/>
        <v>#VALUE!</v>
      </c>
      <c r="DW392" s="198" t="e">
        <f t="shared" si="2349"/>
        <v>#DIV/0!</v>
      </c>
      <c r="DX392" s="198" t="e">
        <f t="shared" si="2350"/>
        <v>#DIV/0!</v>
      </c>
      <c r="DY392" s="198" t="e">
        <f t="shared" si="2351"/>
        <v>#VALUE!</v>
      </c>
      <c r="DZ392" s="198" t="e">
        <f t="shared" si="2352"/>
        <v>#VALUE!</v>
      </c>
      <c r="EA392" s="198" t="e">
        <f t="shared" si="2353"/>
        <v>#VALUE!</v>
      </c>
      <c r="EB392" s="198" t="e">
        <f t="shared" si="2354"/>
        <v>#VALUE!</v>
      </c>
      <c r="EC392" s="198" t="e">
        <f t="shared" si="2355"/>
        <v>#DIV/0!</v>
      </c>
      <c r="ED392" s="198" t="e">
        <f t="shared" si="2356"/>
        <v>#VALUE!</v>
      </c>
      <c r="EE392" s="198" t="e">
        <f t="shared" si="2357"/>
        <v>#VALUE!</v>
      </c>
      <c r="EF392" s="198" t="e">
        <f t="shared" ref="EF392:EO392" si="2406">DV392/SUM($DV392:$EE392)</f>
        <v>#VALUE!</v>
      </c>
      <c r="EG392" s="198" t="e">
        <f t="shared" si="2406"/>
        <v>#DIV/0!</v>
      </c>
      <c r="EH392" s="198" t="e">
        <f t="shared" si="2406"/>
        <v>#DIV/0!</v>
      </c>
      <c r="EI392" s="198" t="e">
        <f t="shared" si="2406"/>
        <v>#VALUE!</v>
      </c>
      <c r="EJ392" s="198" t="e">
        <f t="shared" si="2406"/>
        <v>#VALUE!</v>
      </c>
      <c r="EK392" s="198" t="e">
        <f t="shared" si="2406"/>
        <v>#VALUE!</v>
      </c>
      <c r="EL392" s="198" t="e">
        <f t="shared" si="2406"/>
        <v>#VALUE!</v>
      </c>
      <c r="EM392" s="198" t="e">
        <f t="shared" si="2406"/>
        <v>#DIV/0!</v>
      </c>
      <c r="EN392" s="198" t="e">
        <f t="shared" si="2406"/>
        <v>#VALUE!</v>
      </c>
      <c r="EO392" s="198" t="e">
        <f t="shared" si="2406"/>
        <v>#VALUE!</v>
      </c>
      <c r="EP392" s="511">
        <f t="shared" ref="EP392:EW392" si="2407">EP391</f>
        <v>0.08</v>
      </c>
      <c r="EQ392" s="511">
        <f t="shared" si="2407"/>
        <v>0.015</v>
      </c>
      <c r="ER392" s="511">
        <f t="shared" si="2407"/>
        <v>0.015</v>
      </c>
      <c r="ES392" s="511">
        <f t="shared" si="2407"/>
        <v>0.015</v>
      </c>
      <c r="ET392" s="511">
        <f t="shared" si="2407"/>
        <v>0.015</v>
      </c>
      <c r="EU392" s="511">
        <f t="shared" si="2407"/>
        <v>0.09</v>
      </c>
      <c r="EV392" s="511">
        <f t="shared" si="2407"/>
        <v>0.09</v>
      </c>
      <c r="EW392" s="511">
        <f t="shared" si="2407"/>
        <v>0.09</v>
      </c>
      <c r="EX392" s="420" t="str">
        <f>IF(_tag_month_day!AS388="","",_tag_month_day!AS388/100)</f>
        <v/>
      </c>
      <c r="EY392" s="420" t="str">
        <f>IF(_tag_month_day!AT388="","",_tag_month_day!AT388/100)</f>
        <v/>
      </c>
      <c r="EZ392" s="420" t="str">
        <f>IF(_tag_month_day!AU388="","",_tag_month_day!AU388/100)</f>
        <v/>
      </c>
      <c r="FA392" s="420" t="str">
        <f>IF(_tag_month_day!AV388="","",_tag_month_day!AV388/100)</f>
        <v/>
      </c>
      <c r="FB392" s="420" t="str">
        <f>IF(_tag_month_day!AW388="","",_tag_month_day!AW388/100)</f>
        <v/>
      </c>
      <c r="FC392" s="420" t="str">
        <f>IF(_tag_month_day!AX388="","",_tag_month_day!AX388/100)</f>
        <v/>
      </c>
      <c r="FD392" s="510">
        <f t="shared" si="2386"/>
        <v>0.33</v>
      </c>
      <c r="FE392" s="510">
        <f t="shared" si="2387"/>
        <v>0.19</v>
      </c>
      <c r="FF392" s="510">
        <f t="shared" si="2388"/>
        <v>0.003</v>
      </c>
      <c r="FG392" s="510">
        <f t="shared" si="2389"/>
        <v>0</v>
      </c>
      <c r="FH392" s="603">
        <f t="shared" si="2390"/>
        <v>0.0001</v>
      </c>
      <c r="FI392" s="510">
        <f t="shared" ref="FI392:FR392" si="2408">FI391</f>
        <v>0.41</v>
      </c>
      <c r="FJ392" s="510">
        <f t="shared" si="2408"/>
        <v>0.11</v>
      </c>
      <c r="FK392" s="510">
        <f t="shared" si="2408"/>
        <v>0.015</v>
      </c>
      <c r="FL392" s="510">
        <f t="shared" si="2408"/>
        <v>0</v>
      </c>
      <c r="FM392" s="603">
        <f t="shared" si="2408"/>
        <v>0.0001</v>
      </c>
      <c r="FN392" s="510" t="str">
        <f>IF(_tag_month_day!AY388="","",_tag_month_day!AY388/100)</f>
        <v/>
      </c>
      <c r="FO392" s="510" t="str">
        <f>IF(_tag_month_day!AZ388="","",_tag_month_day!AZ388/100)</f>
        <v/>
      </c>
      <c r="FP392" s="510" t="str">
        <f>IF(_tag_month_day!BA388="","",_tag_month_day!BA388/100)</f>
        <v/>
      </c>
      <c r="FQ392" s="510" t="str">
        <f>IF(_tag_month_day!BB388="","",_tag_month_day!BB388/100)</f>
        <v/>
      </c>
      <c r="FR392" s="603" t="str">
        <f>IF(_tag_month_day!BC388="","",_tag_month_day!BC388/100)</f>
        <v/>
      </c>
      <c r="FS392" s="510" t="str">
        <f>IF(_tag_month_day!BD388="","",_tag_month_day!BD388/100)</f>
        <v/>
      </c>
      <c r="FT392" s="510" t="str">
        <f>IF(_tag_month_day!BE388="","",_tag_month_day!BE388/100)</f>
        <v/>
      </c>
      <c r="FU392" s="510" t="str">
        <f>IF(_tag_month_day!BF388="","",_tag_month_day!BF388/100)</f>
        <v/>
      </c>
      <c r="FV392" s="510" t="str">
        <f>IF(_tag_month_day!BG388="","",_tag_month_day!BG388/100)</f>
        <v/>
      </c>
      <c r="FW392" s="603" t="str">
        <f>IF(_tag_month_day!BH388="","",_tag_month_day!BH388/100)</f>
        <v/>
      </c>
      <c r="FX392" s="510" t="str">
        <f>IF(_tag_month_day!BI388="","",_tag_month_day!BI388/100)</f>
        <v/>
      </c>
      <c r="FY392" s="510" t="str">
        <f>IF(_tag_month_day!BJ388="","",_tag_month_day!BJ388/100)</f>
        <v/>
      </c>
      <c r="FZ392" s="605" t="str">
        <f>IF(_tag_month_day!BK388="","",_tag_month_day!BK388/100)</f>
        <v/>
      </c>
      <c r="GA392" s="510" t="str">
        <f>IF(_tag_month_day!BL388="","",_tag_month_day!BL388/100)</f>
        <v/>
      </c>
      <c r="GB392" s="603" t="str">
        <f>IF(_tag_month_day!BM388="","",_tag_month_day!BM388/100)</f>
        <v/>
      </c>
      <c r="GC392" s="420" t="str">
        <f>IF(_tag_month_day!BN388="","",_tag_month_day!BN388/100)</f>
        <v/>
      </c>
      <c r="GD392" s="420" t="str">
        <f>IF(_tag_month_day!BO388="","",_tag_month_day!BO388/100)</f>
        <v/>
      </c>
      <c r="GE392" s="420" t="str">
        <f>IF(_tag_month_day!BP388="","",_tag_month_day!BP388/100)</f>
        <v/>
      </c>
      <c r="GF392" s="420" t="str">
        <f>IF(_tag_month_day!BQ388="","",_tag_month_day!BQ388/100)</f>
        <v/>
      </c>
      <c r="GG392" s="420" t="str">
        <f>IF(_tag_month_day!BR388="","",_tag_month_day!BR388/100)</f>
        <v/>
      </c>
      <c r="GH392" s="420" t="str">
        <f>IF(_tag_month_day!BS388="","",_tag_month_day!BS388/100)</f>
        <v/>
      </c>
      <c r="GI392" s="603" t="str">
        <f>IF(_tag_month_day!BT388="","",_tag_month_day!BT388/100)</f>
        <v/>
      </c>
      <c r="GJ392" s="612" t="str">
        <f>IF(_tag_month_day!BU388="","",_tag_month_day!BU388/100)</f>
        <v/>
      </c>
      <c r="GK392" s="620" t="str">
        <f>IF(_tag_month_day!BV388="",IF(_rlcf_month_day!A$2="","",_rlcf_month_day!A$2/100),_tag_month_day!BV388/100)</f>
        <v/>
      </c>
      <c r="GL392" s="620" t="str">
        <f>IF(_tag_month_day!BW388="",IF(_rlcf_month_day!B$2="","",_rlcf_month_day!B$2/100),_tag_month_day!BW388/100)</f>
        <v/>
      </c>
      <c r="GM392" s="621" t="str">
        <f>IF(_tag_month_day!BX388="",IF(_rlcf_month_day!C$2="","",_rlcf_month_day!C$2/100),_tag_month_day!BX388/100)</f>
        <v/>
      </c>
      <c r="GN392" s="620" t="str">
        <f>IF(_tag_month_day!BV388="",IF(_rlcf_month_day!A$2="","",_rlcf_month_day!A$2/100),_tag_month_day!BV388/100)</f>
        <v/>
      </c>
      <c r="GO392" s="620" t="str">
        <f>IF(_tag_month_day!BW388="",IF(_rlcf_month_day!B$2="","",_rlcf_month_day!B$2/100),_tag_month_day!BW388/100)</f>
        <v/>
      </c>
      <c r="GP392" s="620" t="str">
        <f>IF(_tag_month_day!CD388="",IF(_rlcf_month_day!E$2="","",_rlcf_month_day!E$2/100),_tag_month_day!CD388/100)</f>
        <v/>
      </c>
      <c r="GQ392" s="620" t="str">
        <f>IF(_tag_month_day!CE388="",IF(_rlcf_month_day!F$2="","",_rlcf_month_day!F$2/100),_tag_month_day!CE388/100)</f>
        <v/>
      </c>
      <c r="GR392" s="621" t="str">
        <f>IF(_tag_month_day!CF388="",IF(_rlcf_month_day!G$2="","",_rlcf_month_day!G$2/100),_tag_month_day!CF388/100)</f>
        <v/>
      </c>
      <c r="GS392" s="626">
        <f t="shared" ref="GS392:HH392" si="2409">GS391</f>
        <v>0.953</v>
      </c>
      <c r="GT392" s="626">
        <f t="shared" si="2409"/>
        <v>0.55</v>
      </c>
      <c r="GU392" s="626">
        <f t="shared" si="2409"/>
        <v>0.55</v>
      </c>
      <c r="GV392" s="626">
        <f t="shared" si="2409"/>
        <v>0.55</v>
      </c>
      <c r="GW392" s="626">
        <f t="shared" si="2409"/>
        <v>0.5</v>
      </c>
      <c r="GX392" s="626">
        <f t="shared" si="2409"/>
        <v>0.935</v>
      </c>
      <c r="GY392" s="626">
        <f t="shared" si="2409"/>
        <v>0.15</v>
      </c>
      <c r="GZ392" s="626">
        <f t="shared" si="2409"/>
        <v>1</v>
      </c>
      <c r="HA392" s="632">
        <f t="shared" si="2409"/>
        <v>0.047</v>
      </c>
      <c r="HB392" s="632">
        <f t="shared" si="2409"/>
        <v>0.45</v>
      </c>
      <c r="HC392" s="632">
        <f t="shared" si="2409"/>
        <v>0.45</v>
      </c>
      <c r="HD392" s="632">
        <f t="shared" si="2409"/>
        <v>0.45</v>
      </c>
      <c r="HE392" s="632">
        <f t="shared" si="2409"/>
        <v>0.5</v>
      </c>
      <c r="HF392" s="632">
        <f t="shared" si="2409"/>
        <v>0.065</v>
      </c>
      <c r="HG392" s="632">
        <f t="shared" si="2409"/>
        <v>0.85</v>
      </c>
      <c r="HH392" s="632">
        <f t="shared" si="2409"/>
        <v>0</v>
      </c>
      <c r="HI392" s="68">
        <f t="shared" si="2362"/>
        <v>0</v>
      </c>
      <c r="HJ392" s="68" t="e">
        <f t="shared" si="2393"/>
        <v>#VALUE!</v>
      </c>
      <c r="HK392" s="202">
        <f t="shared" si="2394"/>
        <v>0.85</v>
      </c>
      <c r="HL392" s="464">
        <f t="shared" si="2395"/>
        <v>550000</v>
      </c>
      <c r="HM392" s="464">
        <f t="shared" si="2396"/>
        <v>480000</v>
      </c>
      <c r="HN392" s="192" t="e">
        <f t="shared" si="2363"/>
        <v>#VALUE!</v>
      </c>
      <c r="HO392" s="192" t="e">
        <f>HN392*HK392*$HO$2/HL392*1000000</f>
        <v>#VALUE!</v>
      </c>
      <c r="HP392" s="192" t="e">
        <f>HN392*HK392*$HP$2/HM392*1000000</f>
        <v>#VALUE!</v>
      </c>
    </row>
    <row r="393" customFormat="1" spans="1:224">
      <c r="A393" s="381">
        <v>388</v>
      </c>
      <c r="B393" s="54">
        <f ca="1" t="shared" si="2397"/>
        <v>43633</v>
      </c>
      <c r="C393" s="57">
        <f t="shared" si="2398"/>
        <v>0.0416666666666667</v>
      </c>
      <c r="D393" s="68" t="str">
        <f ca="1" t="shared" si="2364"/>
        <v>夜班</v>
      </c>
      <c r="E393" s="68" t="str">
        <f ca="1" t="shared" si="2365"/>
        <v>乙</v>
      </c>
      <c r="F393" s="68">
        <f ca="1">SUMPRODUCT((成本日报!$A$3:$A$95=计划!B393)*(成本日报!$B$3:$B$95=计划!$D393),成本日报!$C$3:$C$95)</f>
        <v>2</v>
      </c>
      <c r="G393" s="382">
        <f ca="1" t="shared" si="2399"/>
        <v>43633.1249999991</v>
      </c>
      <c r="H393" s="382">
        <f ca="1" t="shared" si="2366"/>
        <v>43633.1319444435</v>
      </c>
      <c r="I393" s="382">
        <f ca="1" t="shared" si="2367"/>
        <v>43633.1374999991</v>
      </c>
      <c r="J393" s="382">
        <f ca="1" t="shared" si="2368"/>
        <v>43633.1666666657</v>
      </c>
      <c r="K393" s="382">
        <f ca="1" t="shared" si="2369"/>
        <v>43633.2291666657</v>
      </c>
      <c r="L393" s="382">
        <f ca="1" t="shared" si="2370"/>
        <v>43633.2499999991</v>
      </c>
      <c r="M393" s="398" t="str">
        <f>IF(_tag_month_day!A389="","",_tag_month_day!A389)</f>
        <v/>
      </c>
      <c r="N393" s="398" t="str">
        <f>IF(_tag_month_day!B389="","",_tag_month_day!B389)</f>
        <v/>
      </c>
      <c r="O393" s="399" t="e">
        <f t="shared" si="2371"/>
        <v>#VALUE!</v>
      </c>
      <c r="P393" s="398" t="str">
        <f>IF(_tag_month_day!C389="","",_tag_month_day!C389)</f>
        <v/>
      </c>
      <c r="Q393" s="398" t="str">
        <f>IF(_tag_month_day!D389="","",_tag_month_day!D389)</f>
        <v/>
      </c>
      <c r="R393" s="416">
        <f>IF(_tag_month_day!CB389="",R392,_tag_month_day!CB389/100)</f>
        <v>0.07</v>
      </c>
      <c r="S393" s="417" t="str">
        <f>IF(_tag_month_day!E389="","",_tag_month_day!E389)</f>
        <v/>
      </c>
      <c r="T393" s="417" t="str">
        <f>IF(_tag_month_day!F389="","",_tag_month_day!F389)</f>
        <v/>
      </c>
      <c r="U393" s="418" t="e">
        <f t="shared" si="2325"/>
        <v>#VALUE!</v>
      </c>
      <c r="V393" s="53" t="e">
        <f t="shared" si="2326"/>
        <v>#VALUE!</v>
      </c>
      <c r="W393" s="419" t="str">
        <f>IF(_jhy_month_day!A389="","",_jhy_month_day!A389)</f>
        <v/>
      </c>
      <c r="X393" s="420" t="str">
        <f>IF(_jhy_month_day!B389="","",_jhy_month_day!B389/100)</f>
        <v/>
      </c>
      <c r="Y393" s="420" t="str">
        <f>IF(_jhy_month_day!C389="","",_jhy_month_day!C389/100)</f>
        <v/>
      </c>
      <c r="Z393" s="439">
        <f t="shared" si="2028"/>
        <v>97</v>
      </c>
      <c r="AA393" s="440" t="str">
        <f>IF(_tag_month_day!G389="","",_tag_month_day!G389/100)</f>
        <v/>
      </c>
      <c r="AB393" s="440" t="str">
        <f>IF(_tag_month_day!H389="","",_tag_month_day!H389/100)</f>
        <v/>
      </c>
      <c r="AC393" s="193">
        <f t="shared" si="2372"/>
        <v>1.59963432013121</v>
      </c>
      <c r="AD393" s="441" t="str">
        <f t="shared" si="2373"/>
        <v/>
      </c>
      <c r="AE393" s="442" t="str">
        <f t="shared" si="2374"/>
        <v/>
      </c>
      <c r="AF393" s="443">
        <v>1</v>
      </c>
      <c r="AG393" s="68" t="str">
        <f>IF(_duihao_month_day!A389="","",_duihao_month_day!A389)</f>
        <v/>
      </c>
      <c r="AH393" s="463">
        <f>IF(_gyk_month_day!B389="",AH392,_gyk_month_day!B389)</f>
        <v>820</v>
      </c>
      <c r="AI393" s="464"/>
      <c r="AJ393" s="68" t="str">
        <f>IF(_tag_month_day!I389="","",_tag_month_day!I389)</f>
        <v/>
      </c>
      <c r="AK393" s="465" t="str">
        <f>IF(_tzyy_month_day!A389="","",_tzyy_month_day!A389)</f>
        <v/>
      </c>
      <c r="AL393" s="465" t="str">
        <f>IF(_tzyy_month_day!B389="","",_tzyy_month_day!B389)</f>
        <v/>
      </c>
      <c r="AM393" s="465" t="str">
        <f>IF(_tzyy_month_day!C389="","",_tzyy_month_day!C389)</f>
        <v/>
      </c>
      <c r="AN393" s="466" t="str">
        <f>IF(_tag_month_day!CG389="","",_tag_month_day!CG389)</f>
        <v/>
      </c>
      <c r="AO393" s="466" t="str">
        <f>IF(_tag_month_day!CH389="","",_tag_month_day!CH389)</f>
        <v/>
      </c>
      <c r="AP393" s="486" t="e">
        <f t="shared" si="2375"/>
        <v>#VALUE!</v>
      </c>
      <c r="AQ393" s="487" t="str">
        <f>IF(_tag_month_day!J389="","",_tag_month_day!J389/100)</f>
        <v/>
      </c>
      <c r="AR393" s="488">
        <f t="shared" si="2376"/>
        <v>1.3</v>
      </c>
      <c r="AS393" s="489" t="e">
        <f t="shared" si="2327"/>
        <v>#VALUE!</v>
      </c>
      <c r="AT393" s="489">
        <f t="shared" si="2377"/>
        <v>0</v>
      </c>
      <c r="AU393" s="490" t="str">
        <f>IF(_tag_month_day!K389="","",_tag_month_day!K389)</f>
        <v/>
      </c>
      <c r="AV393" s="491" t="str">
        <f>IF(_tag_month_day!L389="","",_tag_month_day!L389/100)</f>
        <v/>
      </c>
      <c r="AW393" s="420">
        <f t="shared" si="2299"/>
        <v>0</v>
      </c>
      <c r="AX393" s="420">
        <f t="shared" si="2378"/>
        <v>0</v>
      </c>
      <c r="AY393" s="420" t="str">
        <f>IF(_tag_month_day!M389="","",_tag_month_day!M389/100)</f>
        <v/>
      </c>
      <c r="AZ393" s="420" t="str">
        <f>IF(_tag_month_day!N389="","",_tag_month_day!N389/100)</f>
        <v/>
      </c>
      <c r="BA393" s="420" t="str">
        <f>IF(_tag_month_day!O389="","",_tag_month_day!O389/100)</f>
        <v/>
      </c>
      <c r="BB393" s="496" t="str">
        <f>IF(_tag_month_day!P389="","",_tag_month_day!P389/100)</f>
        <v/>
      </c>
      <c r="BC393" s="496">
        <f t="shared" si="2379"/>
        <v>0</v>
      </c>
      <c r="BD393" s="496" t="str">
        <f>IF(_tag_month_day!Q389="","",_tag_month_day!Q389/100)</f>
        <v/>
      </c>
      <c r="BE393" s="510" t="str">
        <f>IF(_tag_month_day!R389="","",_tag_month_day!R389/100)</f>
        <v/>
      </c>
      <c r="BF393" s="413" t="str">
        <f>IF(_tag_month_day!CC389="","",_tag_month_day!CC389/100)</f>
        <v/>
      </c>
      <c r="BG393" s="511" t="e">
        <f t="shared" si="2328"/>
        <v>#VALUE!</v>
      </c>
      <c r="BH393" s="198">
        <f t="shared" si="2329"/>
        <v>0</v>
      </c>
      <c r="BI393" s="512" t="e">
        <f>IF(CX393=0,BI392,(DK393*查询!$R$5+DL393*查询!$Q$5+DM393*查询!$N$5+DN393*查询!$O$5+DO393*查询!$P$5)*AF393/CX393)</f>
        <v>#VALUE!</v>
      </c>
      <c r="BJ393" s="512" t="e">
        <f>IF(CX393=0,BJ392,(DP393*查询!$S$5+DQ393*查询!$T$5+DR393*查询!$U$5)*AF393/CX393)</f>
        <v>#VALUE!</v>
      </c>
      <c r="BK393" s="512">
        <f t="shared" si="2380"/>
        <v>1</v>
      </c>
      <c r="BL393" s="513" t="str">
        <f>IF(_cfyc_month_day!A389="","",_cfyc_month_day!A389)</f>
        <v/>
      </c>
      <c r="BM393" s="513" t="str">
        <f>IF(_cfyc_month_day!B389="","",_cfyc_month_day!B389)</f>
        <v/>
      </c>
      <c r="BN393" s="513" t="str">
        <f>IF(_cfyc_month_day!C389="","",_cfyc_month_day!C389)</f>
        <v/>
      </c>
      <c r="BO393" s="522" t="str">
        <f>IF(_cfyc_month_day!D389="","",_cfyc_month_day!D389)</f>
        <v/>
      </c>
      <c r="BP393" s="522" t="str">
        <f>IF(_cfyc_month_day!E389="","",_cfyc_month_day!E389)</f>
        <v/>
      </c>
      <c r="BQ393" s="522" t="str">
        <f>IF(_cfyc_month_day!F389="","",_cfyc_month_day!F389)</f>
        <v/>
      </c>
      <c r="BR393" s="513" t="str">
        <f>IF(_tag_month_day!T389="","",_tag_month_day!T389)</f>
        <v/>
      </c>
      <c r="BS393" s="513" t="str">
        <f>IF(_tag_month_day!U389="","",_tag_month_day!U389)</f>
        <v/>
      </c>
      <c r="BT393" s="523" t="str">
        <f t="shared" si="2381"/>
        <v/>
      </c>
      <c r="BU393" s="223" t="str">
        <f>IF(_tag_month_day!V389="","",_tag_month_day!V389)</f>
        <v/>
      </c>
      <c r="BV393" s="206" t="str">
        <f>IF(_tag_month_day!W389="","",_tag_month_day!W389)</f>
        <v/>
      </c>
      <c r="BW393" s="540" t="str">
        <f>IF(_tag_month_day!X389="","",_tag_month_day!X389)</f>
        <v/>
      </c>
      <c r="BX393" s="540" t="str">
        <f>IF(_tag_month_day!Y389="","",_tag_month_day!Y389)</f>
        <v/>
      </c>
      <c r="BY393" s="541">
        <f ca="1" t="shared" si="2382"/>
        <v>43633.2499999991</v>
      </c>
      <c r="BZ393" s="542"/>
      <c r="CA393" s="543" t="str">
        <f>IF(_jhy2_month_day!A389="","",_jhy2_month_day!A389)</f>
        <v/>
      </c>
      <c r="CB393" s="464" t="str">
        <f>IF(_jhy2_month_day!B389="","",_jhy2_month_day!B389)</f>
        <v/>
      </c>
      <c r="CC393" s="464" t="str">
        <f>IF(_jhy2_month_day!C389="","",_jhy2_month_day!C389)</f>
        <v/>
      </c>
      <c r="CD393" s="464" t="str">
        <f>IF(_jhy2_month_day!D389="","",_jhy2_month_day!D389)</f>
        <v/>
      </c>
      <c r="CE393" s="464" t="str">
        <f>IF(_jhy2_month_day!E389="","",_jhy2_month_day!E389)</f>
        <v/>
      </c>
      <c r="CF393" s="464" t="str">
        <f>IF(_jhy2_month_day!F389="","",_jhy2_month_day!F389)</f>
        <v/>
      </c>
      <c r="CG393" s="464" t="str">
        <f>IF(_jhy2_month_day!G389="","",_jhy2_month_day!G389)</f>
        <v/>
      </c>
      <c r="CH393" s="464" t="str">
        <f>IF(_jhy2_month_day!H389="","",_jhy2_month_day!H389)</f>
        <v/>
      </c>
      <c r="CI393" s="464" t="str">
        <f>IF(_jhy2_month_day!I389="","",_jhy2_month_day!I389)</f>
        <v/>
      </c>
      <c r="CJ393" s="464" t="str">
        <f>IF(_jhy2_month_day!J389="","",_jhy2_month_day!J389)</f>
        <v/>
      </c>
      <c r="CK393" s="464" t="str">
        <f>IF(_jhy2_month_day!K389="","",_jhy2_month_day!K389)</f>
        <v/>
      </c>
      <c r="CL393" s="562" t="str">
        <f>IF(_jhy2_month_day!L389="","",_jhy2_month_day!L389)</f>
        <v/>
      </c>
      <c r="CM393" s="562" t="str">
        <f>IF(_jhy2_month_day!M389="","",_jhy2_month_day!M389)</f>
        <v/>
      </c>
      <c r="CN393" s="562" t="str">
        <f>IF(_jhy2_month_day!N389="","",_jhy2_month_day!N389)</f>
        <v/>
      </c>
      <c r="CO393" s="562" t="str">
        <f>IF(_jhy2_month_day!O389="","",_jhy2_month_day!O389)</f>
        <v/>
      </c>
      <c r="CP393" s="562" t="str">
        <f>IF(_jhy2_month_day!P389="","",_jhy2_month_day!P389)</f>
        <v/>
      </c>
      <c r="CQ393" s="562" t="str">
        <f>IF(_jhy2_month_day!Q389="","",_jhy2_month_day!Q389)</f>
        <v/>
      </c>
      <c r="CR393" s="563" t="str">
        <f>IF(_jhy2_month_day!R389="","",_jhy2_month_day!R389)</f>
        <v/>
      </c>
      <c r="CS393" s="576" t="str">
        <f>IF(_jhy2_month_day!S389="","",_jhy2_month_day!S389)</f>
        <v/>
      </c>
      <c r="CT393" s="562" t="str">
        <f>IF(_jhy2_month_day!T389="","",_jhy2_month_day!T389)</f>
        <v/>
      </c>
      <c r="CU393" s="577" t="e">
        <f t="shared" si="2330"/>
        <v>#VALUE!</v>
      </c>
      <c r="CV393" s="198" t="e">
        <f t="shared" si="2331"/>
        <v>#VALUE!</v>
      </c>
      <c r="CW393" s="192" t="e">
        <f t="shared" si="2332"/>
        <v>#VALUE!</v>
      </c>
      <c r="CX393" s="192" t="e">
        <f t="shared" si="2333"/>
        <v>#VALUE!</v>
      </c>
      <c r="CY393" s="202" t="e">
        <f t="shared" si="2334"/>
        <v>#VALUE!</v>
      </c>
      <c r="CZ393" s="192" t="e">
        <f t="shared" ref="CZ393:DI393" si="2410">$AJ393*EF393</f>
        <v>#VALUE!</v>
      </c>
      <c r="DA393" s="192" t="e">
        <f t="shared" si="2410"/>
        <v>#VALUE!</v>
      </c>
      <c r="DB393" s="192" t="e">
        <f t="shared" si="2410"/>
        <v>#VALUE!</v>
      </c>
      <c r="DC393" s="192" t="e">
        <f t="shared" si="2410"/>
        <v>#VALUE!</v>
      </c>
      <c r="DD393" s="192" t="e">
        <f t="shared" si="2410"/>
        <v>#VALUE!</v>
      </c>
      <c r="DE393" s="192" t="e">
        <f t="shared" si="2410"/>
        <v>#VALUE!</v>
      </c>
      <c r="DF393" s="192" t="e">
        <f t="shared" si="2410"/>
        <v>#VALUE!</v>
      </c>
      <c r="DG393" s="192" t="e">
        <f t="shared" si="2410"/>
        <v>#VALUE!</v>
      </c>
      <c r="DH393" s="192" t="e">
        <f t="shared" si="2410"/>
        <v>#VALUE!</v>
      </c>
      <c r="DI393" s="192" t="e">
        <f t="shared" si="2410"/>
        <v>#VALUE!</v>
      </c>
      <c r="DJ393" s="192" t="e">
        <f t="shared" si="2336"/>
        <v>#VALUE!</v>
      </c>
      <c r="DK393" s="192" t="e">
        <f t="shared" si="2337"/>
        <v>#VALUE!</v>
      </c>
      <c r="DL393" s="192" t="e">
        <f t="shared" si="2338"/>
        <v>#VALUE!</v>
      </c>
      <c r="DM393" s="192" t="e">
        <f t="shared" si="2339"/>
        <v>#VALUE!</v>
      </c>
      <c r="DN393" s="192" t="e">
        <f t="shared" si="2340"/>
        <v>#VALUE!</v>
      </c>
      <c r="DO393" s="192" t="e">
        <f t="shared" si="2341"/>
        <v>#VALUE!</v>
      </c>
      <c r="DP393" s="192" t="e">
        <f t="shared" si="2342"/>
        <v>#VALUE!</v>
      </c>
      <c r="DQ393" s="192" t="e">
        <f t="shared" si="2343"/>
        <v>#VALUE!</v>
      </c>
      <c r="DR393" s="192" t="e">
        <f t="shared" si="2344"/>
        <v>#VALUE!</v>
      </c>
      <c r="DS393" s="192" t="e">
        <f t="shared" si="2345"/>
        <v>#VALUE!</v>
      </c>
      <c r="DT393" s="192" t="e">
        <f t="shared" si="2346"/>
        <v>#VALUE!</v>
      </c>
      <c r="DU393" s="192" t="e">
        <f t="shared" si="2347"/>
        <v>#VALUE!</v>
      </c>
      <c r="DV393" s="198" t="e">
        <f t="shared" si="2348"/>
        <v>#VALUE!</v>
      </c>
      <c r="DW393" s="198" t="e">
        <f t="shared" si="2349"/>
        <v>#DIV/0!</v>
      </c>
      <c r="DX393" s="198" t="e">
        <f t="shared" si="2350"/>
        <v>#DIV/0!</v>
      </c>
      <c r="DY393" s="198" t="e">
        <f t="shared" si="2351"/>
        <v>#VALUE!</v>
      </c>
      <c r="DZ393" s="198" t="e">
        <f t="shared" si="2352"/>
        <v>#VALUE!</v>
      </c>
      <c r="EA393" s="198" t="e">
        <f t="shared" si="2353"/>
        <v>#VALUE!</v>
      </c>
      <c r="EB393" s="198" t="e">
        <f t="shared" si="2354"/>
        <v>#VALUE!</v>
      </c>
      <c r="EC393" s="198" t="e">
        <f t="shared" si="2355"/>
        <v>#DIV/0!</v>
      </c>
      <c r="ED393" s="198" t="e">
        <f t="shared" si="2356"/>
        <v>#VALUE!</v>
      </c>
      <c r="EE393" s="198" t="e">
        <f t="shared" si="2357"/>
        <v>#VALUE!</v>
      </c>
      <c r="EF393" s="198" t="e">
        <f t="shared" ref="EF393:EO393" si="2411">DV393/SUM($DV393:$EE393)</f>
        <v>#VALUE!</v>
      </c>
      <c r="EG393" s="198" t="e">
        <f t="shared" si="2411"/>
        <v>#DIV/0!</v>
      </c>
      <c r="EH393" s="198" t="e">
        <f t="shared" si="2411"/>
        <v>#DIV/0!</v>
      </c>
      <c r="EI393" s="198" t="e">
        <f t="shared" si="2411"/>
        <v>#VALUE!</v>
      </c>
      <c r="EJ393" s="198" t="e">
        <f t="shared" si="2411"/>
        <v>#VALUE!</v>
      </c>
      <c r="EK393" s="198" t="e">
        <f t="shared" si="2411"/>
        <v>#VALUE!</v>
      </c>
      <c r="EL393" s="198" t="e">
        <f t="shared" si="2411"/>
        <v>#VALUE!</v>
      </c>
      <c r="EM393" s="198" t="e">
        <f t="shared" si="2411"/>
        <v>#DIV/0!</v>
      </c>
      <c r="EN393" s="198" t="e">
        <f t="shared" si="2411"/>
        <v>#VALUE!</v>
      </c>
      <c r="EO393" s="198" t="e">
        <f t="shared" si="2411"/>
        <v>#VALUE!</v>
      </c>
      <c r="EP393" s="511">
        <f t="shared" ref="EP393:EW393" si="2412">EP392</f>
        <v>0.08</v>
      </c>
      <c r="EQ393" s="511">
        <f t="shared" si="2412"/>
        <v>0.015</v>
      </c>
      <c r="ER393" s="511">
        <f t="shared" si="2412"/>
        <v>0.015</v>
      </c>
      <c r="ES393" s="511">
        <f t="shared" si="2412"/>
        <v>0.015</v>
      </c>
      <c r="ET393" s="511">
        <f t="shared" si="2412"/>
        <v>0.015</v>
      </c>
      <c r="EU393" s="511">
        <f t="shared" si="2412"/>
        <v>0.09</v>
      </c>
      <c r="EV393" s="511">
        <f t="shared" si="2412"/>
        <v>0.09</v>
      </c>
      <c r="EW393" s="511">
        <f t="shared" si="2412"/>
        <v>0.09</v>
      </c>
      <c r="EX393" s="420" t="str">
        <f>IF(_tag_month_day!AS389="","",_tag_month_day!AS389/100)</f>
        <v/>
      </c>
      <c r="EY393" s="420" t="str">
        <f>IF(_tag_month_day!AT389="","",_tag_month_day!AT389/100)</f>
        <v/>
      </c>
      <c r="EZ393" s="420" t="str">
        <f>IF(_tag_month_day!AU389="","",_tag_month_day!AU389/100)</f>
        <v/>
      </c>
      <c r="FA393" s="420" t="str">
        <f>IF(_tag_month_day!AV389="","",_tag_month_day!AV389/100)</f>
        <v/>
      </c>
      <c r="FB393" s="420" t="str">
        <f>IF(_tag_month_day!AW389="","",_tag_month_day!AW389/100)</f>
        <v/>
      </c>
      <c r="FC393" s="420" t="str">
        <f>IF(_tag_month_day!AX389="","",_tag_month_day!AX389/100)</f>
        <v/>
      </c>
      <c r="FD393" s="510">
        <f t="shared" si="2386"/>
        <v>0.33</v>
      </c>
      <c r="FE393" s="510">
        <f t="shared" si="2387"/>
        <v>0.19</v>
      </c>
      <c r="FF393" s="510">
        <f t="shared" si="2388"/>
        <v>0.003</v>
      </c>
      <c r="FG393" s="510">
        <f t="shared" si="2389"/>
        <v>0</v>
      </c>
      <c r="FH393" s="603">
        <f t="shared" si="2390"/>
        <v>0.0001</v>
      </c>
      <c r="FI393" s="510">
        <f t="shared" ref="FI393:FR393" si="2413">FI392</f>
        <v>0.41</v>
      </c>
      <c r="FJ393" s="510">
        <f t="shared" si="2413"/>
        <v>0.11</v>
      </c>
      <c r="FK393" s="510">
        <f t="shared" si="2413"/>
        <v>0.015</v>
      </c>
      <c r="FL393" s="510">
        <f t="shared" si="2413"/>
        <v>0</v>
      </c>
      <c r="FM393" s="603">
        <f t="shared" si="2413"/>
        <v>0.0001</v>
      </c>
      <c r="FN393" s="510" t="str">
        <f>IF(_tag_month_day!AY389="","",_tag_month_day!AY389/100)</f>
        <v/>
      </c>
      <c r="FO393" s="510" t="str">
        <f>IF(_tag_month_day!AZ389="","",_tag_month_day!AZ389/100)</f>
        <v/>
      </c>
      <c r="FP393" s="510" t="str">
        <f>IF(_tag_month_day!BA389="","",_tag_month_day!BA389/100)</f>
        <v/>
      </c>
      <c r="FQ393" s="510" t="str">
        <f>IF(_tag_month_day!BB389="","",_tag_month_day!BB389/100)</f>
        <v/>
      </c>
      <c r="FR393" s="603" t="str">
        <f>IF(_tag_month_day!BC389="","",_tag_month_day!BC389/100)</f>
        <v/>
      </c>
      <c r="FS393" s="510" t="str">
        <f>IF(_tag_month_day!BD389="","",_tag_month_day!BD389/100)</f>
        <v/>
      </c>
      <c r="FT393" s="510" t="str">
        <f>IF(_tag_month_day!BE389="","",_tag_month_day!BE389/100)</f>
        <v/>
      </c>
      <c r="FU393" s="510" t="str">
        <f>IF(_tag_month_day!BF389="","",_tag_month_day!BF389/100)</f>
        <v/>
      </c>
      <c r="FV393" s="510" t="str">
        <f>IF(_tag_month_day!BG389="","",_tag_month_day!BG389/100)</f>
        <v/>
      </c>
      <c r="FW393" s="603" t="str">
        <f>IF(_tag_month_day!BH389="","",_tag_month_day!BH389/100)</f>
        <v/>
      </c>
      <c r="FX393" s="510" t="str">
        <f>IF(_tag_month_day!BI389="","",_tag_month_day!BI389/100)</f>
        <v/>
      </c>
      <c r="FY393" s="510" t="str">
        <f>IF(_tag_month_day!BJ389="","",_tag_month_day!BJ389/100)</f>
        <v/>
      </c>
      <c r="FZ393" s="605" t="str">
        <f>IF(_tag_month_day!BK389="","",_tag_month_day!BK389/100)</f>
        <v/>
      </c>
      <c r="GA393" s="510" t="str">
        <f>IF(_tag_month_day!BL389="","",_tag_month_day!BL389/100)</f>
        <v/>
      </c>
      <c r="GB393" s="603" t="str">
        <f>IF(_tag_month_day!BM389="","",_tag_month_day!BM389/100)</f>
        <v/>
      </c>
      <c r="GC393" s="420" t="str">
        <f>IF(_tag_month_day!BN389="","",_tag_month_day!BN389/100)</f>
        <v/>
      </c>
      <c r="GD393" s="420" t="str">
        <f>IF(_tag_month_day!BO389="","",_tag_month_day!BO389/100)</f>
        <v/>
      </c>
      <c r="GE393" s="420" t="str">
        <f>IF(_tag_month_day!BP389="","",_tag_month_day!BP389/100)</f>
        <v/>
      </c>
      <c r="GF393" s="420" t="str">
        <f>IF(_tag_month_day!BQ389="","",_tag_month_day!BQ389/100)</f>
        <v/>
      </c>
      <c r="GG393" s="420" t="str">
        <f>IF(_tag_month_day!BR389="","",_tag_month_day!BR389/100)</f>
        <v/>
      </c>
      <c r="GH393" s="420" t="str">
        <f>IF(_tag_month_day!BS389="","",_tag_month_day!BS389/100)</f>
        <v/>
      </c>
      <c r="GI393" s="603" t="str">
        <f>IF(_tag_month_day!BT389="","",_tag_month_day!BT389/100)</f>
        <v/>
      </c>
      <c r="GJ393" s="612" t="str">
        <f>IF(_tag_month_day!BU389="","",_tag_month_day!BU389/100)</f>
        <v/>
      </c>
      <c r="GK393" s="620" t="str">
        <f>IF(_tag_month_day!BV389="",IF(_rlcf_month_day!A$2="","",_rlcf_month_day!A$2/100),_tag_month_day!BV389/100)</f>
        <v/>
      </c>
      <c r="GL393" s="620" t="str">
        <f>IF(_tag_month_day!BW389="",IF(_rlcf_month_day!B$2="","",_rlcf_month_day!B$2/100),_tag_month_day!BW389/100)</f>
        <v/>
      </c>
      <c r="GM393" s="621" t="str">
        <f>IF(_tag_month_day!BX389="",IF(_rlcf_month_day!C$2="","",_rlcf_month_day!C$2/100),_tag_month_day!BX389/100)</f>
        <v/>
      </c>
      <c r="GN393" s="620" t="str">
        <f>IF(_tag_month_day!BV389="",IF(_rlcf_month_day!A$2="","",_rlcf_month_day!A$2/100),_tag_month_day!BV389/100)</f>
        <v/>
      </c>
      <c r="GO393" s="620" t="str">
        <f>IF(_tag_month_day!BW389="",IF(_rlcf_month_day!B$2="","",_rlcf_month_day!B$2/100),_tag_month_day!BW389/100)</f>
        <v/>
      </c>
      <c r="GP393" s="620" t="str">
        <f>IF(_tag_month_day!CD389="",IF(_rlcf_month_day!E$2="","",_rlcf_month_day!E$2/100),_tag_month_day!CD389/100)</f>
        <v/>
      </c>
      <c r="GQ393" s="620" t="str">
        <f>IF(_tag_month_day!CE389="",IF(_rlcf_month_day!F$2="","",_rlcf_month_day!F$2/100),_tag_month_day!CE389/100)</f>
        <v/>
      </c>
      <c r="GR393" s="621" t="str">
        <f>IF(_tag_month_day!CF389="",IF(_rlcf_month_day!G$2="","",_rlcf_month_day!G$2/100),_tag_month_day!CF389/100)</f>
        <v/>
      </c>
      <c r="GS393" s="626">
        <f t="shared" ref="GS393:HH393" si="2414">GS392</f>
        <v>0.953</v>
      </c>
      <c r="GT393" s="626">
        <f t="shared" si="2414"/>
        <v>0.55</v>
      </c>
      <c r="GU393" s="626">
        <f t="shared" si="2414"/>
        <v>0.55</v>
      </c>
      <c r="GV393" s="626">
        <f t="shared" si="2414"/>
        <v>0.55</v>
      </c>
      <c r="GW393" s="626">
        <f t="shared" si="2414"/>
        <v>0.5</v>
      </c>
      <c r="GX393" s="626">
        <f t="shared" si="2414"/>
        <v>0.935</v>
      </c>
      <c r="GY393" s="626">
        <f t="shared" si="2414"/>
        <v>0.15</v>
      </c>
      <c r="GZ393" s="626">
        <f t="shared" si="2414"/>
        <v>1</v>
      </c>
      <c r="HA393" s="632">
        <f t="shared" si="2414"/>
        <v>0.047</v>
      </c>
      <c r="HB393" s="632">
        <f t="shared" si="2414"/>
        <v>0.45</v>
      </c>
      <c r="HC393" s="632">
        <f t="shared" si="2414"/>
        <v>0.45</v>
      </c>
      <c r="HD393" s="632">
        <f t="shared" si="2414"/>
        <v>0.45</v>
      </c>
      <c r="HE393" s="632">
        <f t="shared" si="2414"/>
        <v>0.5</v>
      </c>
      <c r="HF393" s="632">
        <f t="shared" si="2414"/>
        <v>0.065</v>
      </c>
      <c r="HG393" s="632">
        <f t="shared" si="2414"/>
        <v>0.85</v>
      </c>
      <c r="HH393" s="632">
        <f t="shared" si="2414"/>
        <v>0</v>
      </c>
      <c r="HI393" s="68">
        <f t="shared" si="2362"/>
        <v>0</v>
      </c>
      <c r="HJ393" s="68" t="e">
        <f t="shared" si="2393"/>
        <v>#VALUE!</v>
      </c>
      <c r="HK393" s="202">
        <f t="shared" si="2394"/>
        <v>0.85</v>
      </c>
      <c r="HL393" s="464">
        <f t="shared" si="2395"/>
        <v>550000</v>
      </c>
      <c r="HM393" s="464">
        <f t="shared" si="2396"/>
        <v>480000</v>
      </c>
      <c r="HN393" s="192" t="e">
        <f t="shared" si="2363"/>
        <v>#VALUE!</v>
      </c>
      <c r="HO393" s="192" t="e">
        <f>HN393*HK393*$HO$2/HL393*1000000</f>
        <v>#VALUE!</v>
      </c>
      <c r="HP393" s="192" t="e">
        <f>HN393*HK393*$HP$2/HM393*1000000</f>
        <v>#VALUE!</v>
      </c>
    </row>
    <row r="394" customFormat="1" spans="1:224">
      <c r="A394" s="381">
        <v>389</v>
      </c>
      <c r="B394" s="54">
        <f ca="1" t="shared" si="2397"/>
        <v>43633</v>
      </c>
      <c r="C394" s="57">
        <f t="shared" si="2398"/>
        <v>0.0416666666666667</v>
      </c>
      <c r="D394" s="68" t="str">
        <f ca="1" t="shared" si="2364"/>
        <v>夜班</v>
      </c>
      <c r="E394" s="68" t="str">
        <f ca="1" t="shared" si="2365"/>
        <v>乙</v>
      </c>
      <c r="F394" s="68">
        <f ca="1">SUMPRODUCT((成本日报!$A$3:$A$95=计划!B394)*(成本日报!$B$3:$B$95=计划!$D394),成本日报!$C$3:$C$95)</f>
        <v>2</v>
      </c>
      <c r="G394" s="382">
        <f ca="1" t="shared" si="2399"/>
        <v>43633.1666666657</v>
      </c>
      <c r="H394" s="382">
        <f ca="1" t="shared" si="2366"/>
        <v>43633.1736111102</v>
      </c>
      <c r="I394" s="382">
        <f ca="1" t="shared" si="2367"/>
        <v>43633.1791666657</v>
      </c>
      <c r="J394" s="382">
        <f ca="1" t="shared" si="2368"/>
        <v>43633.2083333324</v>
      </c>
      <c r="K394" s="382">
        <f ca="1" t="shared" si="2369"/>
        <v>43633.2708333324</v>
      </c>
      <c r="L394" s="382">
        <f ca="1" t="shared" si="2370"/>
        <v>43633.2916666657</v>
      </c>
      <c r="M394" s="398" t="str">
        <f>IF(_tag_month_day!A390="","",_tag_month_day!A390)</f>
        <v/>
      </c>
      <c r="N394" s="398" t="str">
        <f>IF(_tag_month_day!B390="","",_tag_month_day!B390)</f>
        <v/>
      </c>
      <c r="O394" s="399" t="e">
        <f t="shared" si="2371"/>
        <v>#VALUE!</v>
      </c>
      <c r="P394" s="398" t="str">
        <f>IF(_tag_month_day!C390="","",_tag_month_day!C390)</f>
        <v/>
      </c>
      <c r="Q394" s="398" t="str">
        <f>IF(_tag_month_day!D390="","",_tag_month_day!D390)</f>
        <v/>
      </c>
      <c r="R394" s="416">
        <f>IF(_tag_month_day!CB390="",R393,_tag_month_day!CB390/100)</f>
        <v>0.07</v>
      </c>
      <c r="S394" s="417" t="str">
        <f>IF(_tag_month_day!E390="","",_tag_month_day!E390)</f>
        <v/>
      </c>
      <c r="T394" s="417" t="str">
        <f>IF(_tag_month_day!F390="","",_tag_month_day!F390)</f>
        <v/>
      </c>
      <c r="U394" s="418" t="e">
        <f t="shared" si="2325"/>
        <v>#VALUE!</v>
      </c>
      <c r="V394" s="53" t="e">
        <f t="shared" si="2326"/>
        <v>#VALUE!</v>
      </c>
      <c r="W394" s="419" t="str">
        <f>IF(_jhy_month_day!A390="","",_jhy_month_day!A390)</f>
        <v/>
      </c>
      <c r="X394" s="420" t="str">
        <f>IF(_jhy_month_day!B390="","",_jhy_month_day!B390/100)</f>
        <v/>
      </c>
      <c r="Y394" s="420" t="str">
        <f>IF(_jhy_month_day!C390="","",_jhy_month_day!C390/100)</f>
        <v/>
      </c>
      <c r="Z394" s="439">
        <f t="shared" ref="Z394:Z457" si="2415">Z390+1</f>
        <v>98</v>
      </c>
      <c r="AA394" s="440" t="str">
        <f>IF(_tag_month_day!G390="","",_tag_month_day!G390/100)</f>
        <v/>
      </c>
      <c r="AB394" s="440" t="str">
        <f>IF(_tag_month_day!H390="","",_tag_month_day!H390/100)</f>
        <v/>
      </c>
      <c r="AC394" s="193">
        <f t="shared" si="2372"/>
        <v>1.59963432013121</v>
      </c>
      <c r="AD394" s="441" t="str">
        <f t="shared" si="2373"/>
        <v/>
      </c>
      <c r="AE394" s="442" t="str">
        <f t="shared" si="2374"/>
        <v/>
      </c>
      <c r="AF394" s="443">
        <v>1</v>
      </c>
      <c r="AG394" s="68" t="str">
        <f>IF(_duihao_month_day!A390="","",_duihao_month_day!A390)</f>
        <v/>
      </c>
      <c r="AH394" s="463">
        <f>IF(_gyk_month_day!B390="",AH393,_gyk_month_day!B390)</f>
        <v>820</v>
      </c>
      <c r="AI394" s="464"/>
      <c r="AJ394" s="68" t="str">
        <f>IF(_tag_month_day!I390="","",_tag_month_day!I390)</f>
        <v/>
      </c>
      <c r="AK394" s="465" t="str">
        <f>IF(_tzyy_month_day!A390="","",_tzyy_month_day!A390)</f>
        <v/>
      </c>
      <c r="AL394" s="465" t="str">
        <f>IF(_tzyy_month_day!B390="","",_tzyy_month_day!B390)</f>
        <v/>
      </c>
      <c r="AM394" s="465" t="str">
        <f>IF(_tzyy_month_day!C390="","",_tzyy_month_day!C390)</f>
        <v/>
      </c>
      <c r="AN394" s="466" t="str">
        <f>IF(_tag_month_day!CG390="","",_tag_month_day!CG390)</f>
        <v/>
      </c>
      <c r="AO394" s="466" t="str">
        <f>IF(_tag_month_day!CH390="","",_tag_month_day!CH390)</f>
        <v/>
      </c>
      <c r="AP394" s="486" t="e">
        <f t="shared" si="2375"/>
        <v>#VALUE!</v>
      </c>
      <c r="AQ394" s="487" t="str">
        <f>IF(_tag_month_day!J390="","",_tag_month_day!J390/100)</f>
        <v/>
      </c>
      <c r="AR394" s="488">
        <f t="shared" si="2376"/>
        <v>1.3</v>
      </c>
      <c r="AS394" s="489" t="e">
        <f t="shared" si="2327"/>
        <v>#VALUE!</v>
      </c>
      <c r="AT394" s="489">
        <f t="shared" si="2377"/>
        <v>0</v>
      </c>
      <c r="AU394" s="490" t="str">
        <f>IF(_tag_month_day!K390="","",_tag_month_day!K390)</f>
        <v/>
      </c>
      <c r="AV394" s="491" t="str">
        <f>IF(_tag_month_day!L390="","",_tag_month_day!L390/100)</f>
        <v/>
      </c>
      <c r="AW394" s="420">
        <f t="shared" si="2299"/>
        <v>0</v>
      </c>
      <c r="AX394" s="420">
        <f t="shared" si="2378"/>
        <v>0</v>
      </c>
      <c r="AY394" s="420" t="str">
        <f>IF(_tag_month_day!M390="","",_tag_month_day!M390/100)</f>
        <v/>
      </c>
      <c r="AZ394" s="420" t="str">
        <f>IF(_tag_month_day!N390="","",_tag_month_day!N390/100)</f>
        <v/>
      </c>
      <c r="BA394" s="420" t="str">
        <f>IF(_tag_month_day!O390="","",_tag_month_day!O390/100)</f>
        <v/>
      </c>
      <c r="BB394" s="496" t="str">
        <f>IF(_tag_month_day!P390="","",_tag_month_day!P390/100)</f>
        <v/>
      </c>
      <c r="BC394" s="496">
        <f t="shared" si="2379"/>
        <v>0</v>
      </c>
      <c r="BD394" s="496" t="str">
        <f>IF(_tag_month_day!Q390="","",_tag_month_day!Q390/100)</f>
        <v/>
      </c>
      <c r="BE394" s="510" t="str">
        <f>IF(_tag_month_day!R390="","",_tag_month_day!R390/100)</f>
        <v/>
      </c>
      <c r="BF394" s="413" t="str">
        <f>IF(_tag_month_day!CC390="","",_tag_month_day!CC390/100)</f>
        <v/>
      </c>
      <c r="BG394" s="511" t="e">
        <f t="shared" si="2328"/>
        <v>#VALUE!</v>
      </c>
      <c r="BH394" s="198">
        <f t="shared" si="2329"/>
        <v>0</v>
      </c>
      <c r="BI394" s="512" t="e">
        <f>IF(CX394=0,BI393,(DK394*查询!$R$5+DL394*查询!$Q$5+DM394*查询!$N$5+DN394*查询!$O$5+DO394*查询!$P$5)*AF394/CX394)</f>
        <v>#VALUE!</v>
      </c>
      <c r="BJ394" s="512" t="e">
        <f>IF(CX394=0,BJ393,(DP394*查询!$S$5+DQ394*查询!$T$5+DR394*查询!$U$5)*AF394/CX394)</f>
        <v>#VALUE!</v>
      </c>
      <c r="BK394" s="512">
        <f t="shared" si="2380"/>
        <v>1</v>
      </c>
      <c r="BL394" s="513" t="str">
        <f>IF(_cfyc_month_day!A390="","",_cfyc_month_day!A390)</f>
        <v/>
      </c>
      <c r="BM394" s="513" t="str">
        <f>IF(_cfyc_month_day!B390="","",_cfyc_month_day!B390)</f>
        <v/>
      </c>
      <c r="BN394" s="513" t="str">
        <f>IF(_cfyc_month_day!C390="","",_cfyc_month_day!C390)</f>
        <v/>
      </c>
      <c r="BO394" s="522" t="str">
        <f>IF(_cfyc_month_day!D390="","",_cfyc_month_day!D390)</f>
        <v/>
      </c>
      <c r="BP394" s="522" t="str">
        <f>IF(_cfyc_month_day!E390="","",_cfyc_month_day!E390)</f>
        <v/>
      </c>
      <c r="BQ394" s="522" t="str">
        <f>IF(_cfyc_month_day!F390="","",_cfyc_month_day!F390)</f>
        <v/>
      </c>
      <c r="BR394" s="513" t="str">
        <f>IF(_tag_month_day!T390="","",_tag_month_day!T390)</f>
        <v/>
      </c>
      <c r="BS394" s="513" t="str">
        <f>IF(_tag_month_day!U390="","",_tag_month_day!U390)</f>
        <v/>
      </c>
      <c r="BT394" s="523" t="str">
        <f t="shared" si="2381"/>
        <v/>
      </c>
      <c r="BU394" s="223" t="str">
        <f>IF(_tag_month_day!V390="","",_tag_month_day!V390)</f>
        <v/>
      </c>
      <c r="BV394" s="206" t="str">
        <f>IF(_tag_month_day!W390="","",_tag_month_day!W390)</f>
        <v/>
      </c>
      <c r="BW394" s="540" t="str">
        <f>IF(_tag_month_day!X390="","",_tag_month_day!X390)</f>
        <v/>
      </c>
      <c r="BX394" s="540" t="str">
        <f>IF(_tag_month_day!Y390="","",_tag_month_day!Y390)</f>
        <v/>
      </c>
      <c r="BY394" s="541">
        <f ca="1" t="shared" si="2382"/>
        <v>43633.2916666657</v>
      </c>
      <c r="BZ394" s="542"/>
      <c r="CA394" s="543" t="str">
        <f>IF(_jhy2_month_day!A390="","",_jhy2_month_day!A390)</f>
        <v/>
      </c>
      <c r="CB394" s="464" t="str">
        <f>IF(_jhy2_month_day!B390="","",_jhy2_month_day!B390)</f>
        <v/>
      </c>
      <c r="CC394" s="464" t="str">
        <f>IF(_jhy2_month_day!C390="","",_jhy2_month_day!C390)</f>
        <v/>
      </c>
      <c r="CD394" s="464" t="str">
        <f>IF(_jhy2_month_day!D390="","",_jhy2_month_day!D390)</f>
        <v/>
      </c>
      <c r="CE394" s="464" t="str">
        <f>IF(_jhy2_month_day!E390="","",_jhy2_month_day!E390)</f>
        <v/>
      </c>
      <c r="CF394" s="464" t="str">
        <f>IF(_jhy2_month_day!F390="","",_jhy2_month_day!F390)</f>
        <v/>
      </c>
      <c r="CG394" s="464" t="str">
        <f>IF(_jhy2_month_day!G390="","",_jhy2_month_day!G390)</f>
        <v/>
      </c>
      <c r="CH394" s="464" t="str">
        <f>IF(_jhy2_month_day!H390="","",_jhy2_month_day!H390)</f>
        <v/>
      </c>
      <c r="CI394" s="464" t="str">
        <f>IF(_jhy2_month_day!I390="","",_jhy2_month_day!I390)</f>
        <v/>
      </c>
      <c r="CJ394" s="464" t="str">
        <f>IF(_jhy2_month_day!J390="","",_jhy2_month_day!J390)</f>
        <v/>
      </c>
      <c r="CK394" s="464" t="str">
        <f>IF(_jhy2_month_day!K390="","",_jhy2_month_day!K390)</f>
        <v/>
      </c>
      <c r="CL394" s="562" t="str">
        <f>IF(_jhy2_month_day!L390="","",_jhy2_month_day!L390)</f>
        <v/>
      </c>
      <c r="CM394" s="562" t="str">
        <f>IF(_jhy2_month_day!M390="","",_jhy2_month_day!M390)</f>
        <v/>
      </c>
      <c r="CN394" s="562" t="str">
        <f>IF(_jhy2_month_day!N390="","",_jhy2_month_day!N390)</f>
        <v/>
      </c>
      <c r="CO394" s="562" t="str">
        <f>IF(_jhy2_month_day!O390="","",_jhy2_month_day!O390)</f>
        <v/>
      </c>
      <c r="CP394" s="562" t="str">
        <f>IF(_jhy2_month_day!P390="","",_jhy2_month_day!P390)</f>
        <v/>
      </c>
      <c r="CQ394" s="562" t="str">
        <f>IF(_jhy2_month_day!Q390="","",_jhy2_month_day!Q390)</f>
        <v/>
      </c>
      <c r="CR394" s="563" t="str">
        <f>IF(_jhy2_month_day!R390="","",_jhy2_month_day!R390)</f>
        <v/>
      </c>
      <c r="CS394" s="576" t="str">
        <f>IF(_jhy2_month_day!S390="","",_jhy2_month_day!S390)</f>
        <v/>
      </c>
      <c r="CT394" s="562" t="str">
        <f>IF(_jhy2_month_day!T390="","",_jhy2_month_day!T390)</f>
        <v/>
      </c>
      <c r="CU394" s="577" t="e">
        <f t="shared" si="2330"/>
        <v>#VALUE!</v>
      </c>
      <c r="CV394" s="198" t="e">
        <f t="shared" si="2331"/>
        <v>#VALUE!</v>
      </c>
      <c r="CW394" s="192" t="e">
        <f t="shared" si="2332"/>
        <v>#VALUE!</v>
      </c>
      <c r="CX394" s="192" t="e">
        <f t="shared" si="2333"/>
        <v>#VALUE!</v>
      </c>
      <c r="CY394" s="202" t="e">
        <f t="shared" si="2334"/>
        <v>#VALUE!</v>
      </c>
      <c r="CZ394" s="192" t="e">
        <f t="shared" ref="CZ394:DI394" si="2416">$AJ394*EF394</f>
        <v>#VALUE!</v>
      </c>
      <c r="DA394" s="192" t="e">
        <f t="shared" si="2416"/>
        <v>#VALUE!</v>
      </c>
      <c r="DB394" s="192" t="e">
        <f t="shared" si="2416"/>
        <v>#VALUE!</v>
      </c>
      <c r="DC394" s="192" t="e">
        <f t="shared" si="2416"/>
        <v>#VALUE!</v>
      </c>
      <c r="DD394" s="192" t="e">
        <f t="shared" si="2416"/>
        <v>#VALUE!</v>
      </c>
      <c r="DE394" s="192" t="e">
        <f t="shared" si="2416"/>
        <v>#VALUE!</v>
      </c>
      <c r="DF394" s="192" t="e">
        <f t="shared" si="2416"/>
        <v>#VALUE!</v>
      </c>
      <c r="DG394" s="192" t="e">
        <f t="shared" si="2416"/>
        <v>#VALUE!</v>
      </c>
      <c r="DH394" s="192" t="e">
        <f t="shared" si="2416"/>
        <v>#VALUE!</v>
      </c>
      <c r="DI394" s="192" t="e">
        <f t="shared" si="2416"/>
        <v>#VALUE!</v>
      </c>
      <c r="DJ394" s="192" t="e">
        <f t="shared" si="2336"/>
        <v>#VALUE!</v>
      </c>
      <c r="DK394" s="192" t="e">
        <f t="shared" si="2337"/>
        <v>#VALUE!</v>
      </c>
      <c r="DL394" s="192" t="e">
        <f t="shared" si="2338"/>
        <v>#VALUE!</v>
      </c>
      <c r="DM394" s="192" t="e">
        <f t="shared" si="2339"/>
        <v>#VALUE!</v>
      </c>
      <c r="DN394" s="192" t="e">
        <f t="shared" si="2340"/>
        <v>#VALUE!</v>
      </c>
      <c r="DO394" s="192" t="e">
        <f t="shared" si="2341"/>
        <v>#VALUE!</v>
      </c>
      <c r="DP394" s="192" t="e">
        <f t="shared" si="2342"/>
        <v>#VALUE!</v>
      </c>
      <c r="DQ394" s="192" t="e">
        <f t="shared" si="2343"/>
        <v>#VALUE!</v>
      </c>
      <c r="DR394" s="192" t="e">
        <f t="shared" si="2344"/>
        <v>#VALUE!</v>
      </c>
      <c r="DS394" s="192" t="e">
        <f t="shared" si="2345"/>
        <v>#VALUE!</v>
      </c>
      <c r="DT394" s="192" t="e">
        <f t="shared" si="2346"/>
        <v>#VALUE!</v>
      </c>
      <c r="DU394" s="192" t="e">
        <f t="shared" si="2347"/>
        <v>#VALUE!</v>
      </c>
      <c r="DV394" s="198" t="e">
        <f t="shared" si="2348"/>
        <v>#VALUE!</v>
      </c>
      <c r="DW394" s="198" t="e">
        <f t="shared" si="2349"/>
        <v>#DIV/0!</v>
      </c>
      <c r="DX394" s="198" t="e">
        <f t="shared" si="2350"/>
        <v>#DIV/0!</v>
      </c>
      <c r="DY394" s="198" t="e">
        <f t="shared" si="2351"/>
        <v>#VALUE!</v>
      </c>
      <c r="DZ394" s="198" t="e">
        <f t="shared" si="2352"/>
        <v>#VALUE!</v>
      </c>
      <c r="EA394" s="198" t="e">
        <f t="shared" si="2353"/>
        <v>#VALUE!</v>
      </c>
      <c r="EB394" s="198" t="e">
        <f t="shared" si="2354"/>
        <v>#VALUE!</v>
      </c>
      <c r="EC394" s="198" t="e">
        <f t="shared" si="2355"/>
        <v>#DIV/0!</v>
      </c>
      <c r="ED394" s="198" t="e">
        <f t="shared" si="2356"/>
        <v>#VALUE!</v>
      </c>
      <c r="EE394" s="198" t="e">
        <f t="shared" si="2357"/>
        <v>#VALUE!</v>
      </c>
      <c r="EF394" s="198" t="e">
        <f t="shared" ref="EF394:EO394" si="2417">DV394/SUM($DV394:$EE394)</f>
        <v>#VALUE!</v>
      </c>
      <c r="EG394" s="198" t="e">
        <f t="shared" si="2417"/>
        <v>#DIV/0!</v>
      </c>
      <c r="EH394" s="198" t="e">
        <f t="shared" si="2417"/>
        <v>#DIV/0!</v>
      </c>
      <c r="EI394" s="198" t="e">
        <f t="shared" si="2417"/>
        <v>#VALUE!</v>
      </c>
      <c r="EJ394" s="198" t="e">
        <f t="shared" si="2417"/>
        <v>#VALUE!</v>
      </c>
      <c r="EK394" s="198" t="e">
        <f t="shared" si="2417"/>
        <v>#VALUE!</v>
      </c>
      <c r="EL394" s="198" t="e">
        <f t="shared" si="2417"/>
        <v>#VALUE!</v>
      </c>
      <c r="EM394" s="198" t="e">
        <f t="shared" si="2417"/>
        <v>#DIV/0!</v>
      </c>
      <c r="EN394" s="198" t="e">
        <f t="shared" si="2417"/>
        <v>#VALUE!</v>
      </c>
      <c r="EO394" s="198" t="e">
        <f t="shared" si="2417"/>
        <v>#VALUE!</v>
      </c>
      <c r="EP394" s="511">
        <f t="shared" ref="EP394:EW394" si="2418">EP393</f>
        <v>0.08</v>
      </c>
      <c r="EQ394" s="511">
        <f t="shared" si="2418"/>
        <v>0.015</v>
      </c>
      <c r="ER394" s="511">
        <f t="shared" si="2418"/>
        <v>0.015</v>
      </c>
      <c r="ES394" s="511">
        <f t="shared" si="2418"/>
        <v>0.015</v>
      </c>
      <c r="ET394" s="511">
        <f t="shared" si="2418"/>
        <v>0.015</v>
      </c>
      <c r="EU394" s="511">
        <f t="shared" si="2418"/>
        <v>0.09</v>
      </c>
      <c r="EV394" s="511">
        <f t="shared" si="2418"/>
        <v>0.09</v>
      </c>
      <c r="EW394" s="511">
        <f t="shared" si="2418"/>
        <v>0.09</v>
      </c>
      <c r="EX394" s="420" t="str">
        <f>IF(_tag_month_day!AS390="","",_tag_month_day!AS390/100)</f>
        <v/>
      </c>
      <c r="EY394" s="420" t="str">
        <f>IF(_tag_month_day!AT390="","",_tag_month_day!AT390/100)</f>
        <v/>
      </c>
      <c r="EZ394" s="420" t="str">
        <f>IF(_tag_month_day!AU390="","",_tag_month_day!AU390/100)</f>
        <v/>
      </c>
      <c r="FA394" s="420" t="str">
        <f>IF(_tag_month_day!AV390="","",_tag_month_day!AV390/100)</f>
        <v/>
      </c>
      <c r="FB394" s="420" t="str">
        <f>IF(_tag_month_day!AW390="","",_tag_month_day!AW390/100)</f>
        <v/>
      </c>
      <c r="FC394" s="420" t="str">
        <f>IF(_tag_month_day!AX390="","",_tag_month_day!AX390/100)</f>
        <v/>
      </c>
      <c r="FD394" s="510">
        <f t="shared" si="2386"/>
        <v>0.33</v>
      </c>
      <c r="FE394" s="510">
        <f t="shared" si="2387"/>
        <v>0.19</v>
      </c>
      <c r="FF394" s="510">
        <f t="shared" si="2388"/>
        <v>0.003</v>
      </c>
      <c r="FG394" s="510">
        <f t="shared" si="2389"/>
        <v>0</v>
      </c>
      <c r="FH394" s="603">
        <f t="shared" si="2390"/>
        <v>0.0001</v>
      </c>
      <c r="FI394" s="510">
        <f t="shared" ref="FI394:FR394" si="2419">FI393</f>
        <v>0.41</v>
      </c>
      <c r="FJ394" s="510">
        <f t="shared" si="2419"/>
        <v>0.11</v>
      </c>
      <c r="FK394" s="510">
        <f t="shared" si="2419"/>
        <v>0.015</v>
      </c>
      <c r="FL394" s="510">
        <f t="shared" si="2419"/>
        <v>0</v>
      </c>
      <c r="FM394" s="603">
        <f t="shared" si="2419"/>
        <v>0.0001</v>
      </c>
      <c r="FN394" s="510" t="str">
        <f>IF(_tag_month_day!AY390="","",_tag_month_day!AY390/100)</f>
        <v/>
      </c>
      <c r="FO394" s="510" t="str">
        <f>IF(_tag_month_day!AZ390="","",_tag_month_day!AZ390/100)</f>
        <v/>
      </c>
      <c r="FP394" s="510" t="str">
        <f>IF(_tag_month_day!BA390="","",_tag_month_day!BA390/100)</f>
        <v/>
      </c>
      <c r="FQ394" s="510" t="str">
        <f>IF(_tag_month_day!BB390="","",_tag_month_day!BB390/100)</f>
        <v/>
      </c>
      <c r="FR394" s="603" t="str">
        <f>IF(_tag_month_day!BC390="","",_tag_month_day!BC390/100)</f>
        <v/>
      </c>
      <c r="FS394" s="510" t="str">
        <f>IF(_tag_month_day!BD390="","",_tag_month_day!BD390/100)</f>
        <v/>
      </c>
      <c r="FT394" s="510" t="str">
        <f>IF(_tag_month_day!BE390="","",_tag_month_day!BE390/100)</f>
        <v/>
      </c>
      <c r="FU394" s="510" t="str">
        <f>IF(_tag_month_day!BF390="","",_tag_month_day!BF390/100)</f>
        <v/>
      </c>
      <c r="FV394" s="510" t="str">
        <f>IF(_tag_month_day!BG390="","",_tag_month_day!BG390/100)</f>
        <v/>
      </c>
      <c r="FW394" s="603" t="str">
        <f>IF(_tag_month_day!BH390="","",_tag_month_day!BH390/100)</f>
        <v/>
      </c>
      <c r="FX394" s="510" t="str">
        <f>IF(_tag_month_day!BI390="","",_tag_month_day!BI390/100)</f>
        <v/>
      </c>
      <c r="FY394" s="510" t="str">
        <f>IF(_tag_month_day!BJ390="","",_tag_month_day!BJ390/100)</f>
        <v/>
      </c>
      <c r="FZ394" s="605" t="str">
        <f>IF(_tag_month_day!BK390="","",_tag_month_day!BK390/100)</f>
        <v/>
      </c>
      <c r="GA394" s="510" t="str">
        <f>IF(_tag_month_day!BL390="","",_tag_month_day!BL390/100)</f>
        <v/>
      </c>
      <c r="GB394" s="603" t="str">
        <f>IF(_tag_month_day!BM390="","",_tag_month_day!BM390/100)</f>
        <v/>
      </c>
      <c r="GC394" s="420" t="str">
        <f>IF(_tag_month_day!BN390="","",_tag_month_day!BN390/100)</f>
        <v/>
      </c>
      <c r="GD394" s="420" t="str">
        <f>IF(_tag_month_day!BO390="","",_tag_month_day!BO390/100)</f>
        <v/>
      </c>
      <c r="GE394" s="420" t="str">
        <f>IF(_tag_month_day!BP390="","",_tag_month_day!BP390/100)</f>
        <v/>
      </c>
      <c r="GF394" s="420" t="str">
        <f>IF(_tag_month_day!BQ390="","",_tag_month_day!BQ390/100)</f>
        <v/>
      </c>
      <c r="GG394" s="420" t="str">
        <f>IF(_tag_month_day!BR390="","",_tag_month_day!BR390/100)</f>
        <v/>
      </c>
      <c r="GH394" s="420" t="str">
        <f>IF(_tag_month_day!BS390="","",_tag_month_day!BS390/100)</f>
        <v/>
      </c>
      <c r="GI394" s="603" t="str">
        <f>IF(_tag_month_day!BT390="","",_tag_month_day!BT390/100)</f>
        <v/>
      </c>
      <c r="GJ394" s="612" t="str">
        <f>IF(_tag_month_day!BU390="","",_tag_month_day!BU390/100)</f>
        <v/>
      </c>
      <c r="GK394" s="620" t="str">
        <f>IF(_tag_month_day!BV390="",IF(_rlcf_month_day!A$2="","",_rlcf_month_day!A$2/100),_tag_month_day!BV390/100)</f>
        <v/>
      </c>
      <c r="GL394" s="620" t="str">
        <f>IF(_tag_month_day!BW390="",IF(_rlcf_month_day!B$2="","",_rlcf_month_day!B$2/100),_tag_month_day!BW390/100)</f>
        <v/>
      </c>
      <c r="GM394" s="621" t="str">
        <f>IF(_tag_month_day!BX390="",IF(_rlcf_month_day!C$2="","",_rlcf_month_day!C$2/100),_tag_month_day!BX390/100)</f>
        <v/>
      </c>
      <c r="GN394" s="620" t="str">
        <f>IF(_tag_month_day!BV390="",IF(_rlcf_month_day!A$2="","",_rlcf_month_day!A$2/100),_tag_month_day!BV390/100)</f>
        <v/>
      </c>
      <c r="GO394" s="620" t="str">
        <f>IF(_tag_month_day!BW390="",IF(_rlcf_month_day!B$2="","",_rlcf_month_day!B$2/100),_tag_month_day!BW390/100)</f>
        <v/>
      </c>
      <c r="GP394" s="620" t="str">
        <f>IF(_tag_month_day!CD390="",IF(_rlcf_month_day!E$2="","",_rlcf_month_day!E$2/100),_tag_month_day!CD390/100)</f>
        <v/>
      </c>
      <c r="GQ394" s="620" t="str">
        <f>IF(_tag_month_day!CE390="",IF(_rlcf_month_day!F$2="","",_rlcf_month_day!F$2/100),_tag_month_day!CE390/100)</f>
        <v/>
      </c>
      <c r="GR394" s="621" t="str">
        <f>IF(_tag_month_day!CF390="",IF(_rlcf_month_day!G$2="","",_rlcf_month_day!G$2/100),_tag_month_day!CF390/100)</f>
        <v/>
      </c>
      <c r="GS394" s="626">
        <f t="shared" ref="GS394:HH394" si="2420">GS393</f>
        <v>0.953</v>
      </c>
      <c r="GT394" s="626">
        <f t="shared" si="2420"/>
        <v>0.55</v>
      </c>
      <c r="GU394" s="626">
        <f t="shared" si="2420"/>
        <v>0.55</v>
      </c>
      <c r="GV394" s="626">
        <f t="shared" si="2420"/>
        <v>0.55</v>
      </c>
      <c r="GW394" s="626">
        <f t="shared" si="2420"/>
        <v>0.5</v>
      </c>
      <c r="GX394" s="626">
        <f t="shared" si="2420"/>
        <v>0.935</v>
      </c>
      <c r="GY394" s="626">
        <f t="shared" si="2420"/>
        <v>0.15</v>
      </c>
      <c r="GZ394" s="626">
        <f t="shared" si="2420"/>
        <v>1</v>
      </c>
      <c r="HA394" s="632">
        <f t="shared" si="2420"/>
        <v>0.047</v>
      </c>
      <c r="HB394" s="632">
        <f t="shared" si="2420"/>
        <v>0.45</v>
      </c>
      <c r="HC394" s="632">
        <f t="shared" si="2420"/>
        <v>0.45</v>
      </c>
      <c r="HD394" s="632">
        <f t="shared" si="2420"/>
        <v>0.45</v>
      </c>
      <c r="HE394" s="632">
        <f t="shared" si="2420"/>
        <v>0.5</v>
      </c>
      <c r="HF394" s="632">
        <f t="shared" si="2420"/>
        <v>0.065</v>
      </c>
      <c r="HG394" s="632">
        <f t="shared" si="2420"/>
        <v>0.85</v>
      </c>
      <c r="HH394" s="632">
        <f t="shared" si="2420"/>
        <v>0</v>
      </c>
      <c r="HI394" s="68">
        <f t="shared" si="2362"/>
        <v>0</v>
      </c>
      <c r="HJ394" s="68" t="e">
        <f t="shared" si="2393"/>
        <v>#VALUE!</v>
      </c>
      <c r="HK394" s="202">
        <f t="shared" si="2394"/>
        <v>0.85</v>
      </c>
      <c r="HL394" s="464">
        <f t="shared" si="2395"/>
        <v>550000</v>
      </c>
      <c r="HM394" s="464">
        <f t="shared" si="2396"/>
        <v>480000</v>
      </c>
      <c r="HN394" s="192" t="e">
        <f t="shared" si="2363"/>
        <v>#VALUE!</v>
      </c>
      <c r="HO394" s="192" t="e">
        <f>HN394*HK394*$HO$2/HL394*1000000</f>
        <v>#VALUE!</v>
      </c>
      <c r="HP394" s="192" t="e">
        <f>HN394*HK394*$HP$2/HM394*1000000</f>
        <v>#VALUE!</v>
      </c>
    </row>
    <row r="395" customFormat="1" spans="1:224">
      <c r="A395" s="381">
        <v>390</v>
      </c>
      <c r="B395" s="54">
        <f ca="1" t="shared" si="2397"/>
        <v>43633</v>
      </c>
      <c r="C395" s="57">
        <f t="shared" si="2398"/>
        <v>0.0416666666666667</v>
      </c>
      <c r="D395" s="68" t="str">
        <f ca="1" t="shared" si="2364"/>
        <v>夜班</v>
      </c>
      <c r="E395" s="68" t="str">
        <f ca="1" t="shared" si="2365"/>
        <v>乙</v>
      </c>
      <c r="F395" s="68">
        <f ca="1">SUMPRODUCT((成本日报!$A$3:$A$95=计划!B395)*(成本日报!$B$3:$B$95=计划!$D395),成本日报!$C$3:$C$95)</f>
        <v>2</v>
      </c>
      <c r="G395" s="382">
        <f ca="1" t="shared" si="2399"/>
        <v>43633.2083333324</v>
      </c>
      <c r="H395" s="382">
        <f ca="1" t="shared" si="2366"/>
        <v>43633.2152777768</v>
      </c>
      <c r="I395" s="382">
        <f ca="1" t="shared" si="2367"/>
        <v>43633.2208333324</v>
      </c>
      <c r="J395" s="382">
        <f ca="1" t="shared" si="2368"/>
        <v>43633.2499999991</v>
      </c>
      <c r="K395" s="382">
        <f ca="1" t="shared" si="2369"/>
        <v>43633.3124999991</v>
      </c>
      <c r="L395" s="382">
        <f ca="1" t="shared" si="2370"/>
        <v>43633.3333333324</v>
      </c>
      <c r="M395" s="398" t="str">
        <f>IF(_tag_month_day!A391="","",_tag_month_day!A391)</f>
        <v/>
      </c>
      <c r="N395" s="398" t="str">
        <f>IF(_tag_month_day!B391="","",_tag_month_day!B391)</f>
        <v/>
      </c>
      <c r="O395" s="399" t="e">
        <f t="shared" si="2371"/>
        <v>#VALUE!</v>
      </c>
      <c r="P395" s="398" t="str">
        <f>IF(_tag_month_day!C391="","",_tag_month_day!C391)</f>
        <v/>
      </c>
      <c r="Q395" s="398" t="str">
        <f>IF(_tag_month_day!D391="","",_tag_month_day!D391)</f>
        <v/>
      </c>
      <c r="R395" s="416">
        <f>IF(_tag_month_day!CB391="",R394,_tag_month_day!CB391/100)</f>
        <v>0.07</v>
      </c>
      <c r="S395" s="417" t="str">
        <f>IF(_tag_month_day!E391="","",_tag_month_day!E391)</f>
        <v/>
      </c>
      <c r="T395" s="417" t="str">
        <f>IF(_tag_month_day!F391="","",_tag_month_day!F391)</f>
        <v/>
      </c>
      <c r="U395" s="418" t="e">
        <f t="shared" si="2325"/>
        <v>#VALUE!</v>
      </c>
      <c r="V395" s="53" t="e">
        <f t="shared" si="2326"/>
        <v>#VALUE!</v>
      </c>
      <c r="W395" s="419" t="str">
        <f>IF(_jhy_month_day!A391="","",_jhy_month_day!A391)</f>
        <v/>
      </c>
      <c r="X395" s="420" t="str">
        <f>IF(_jhy_month_day!B391="","",_jhy_month_day!B391/100)</f>
        <v/>
      </c>
      <c r="Y395" s="420" t="str">
        <f>IF(_jhy_month_day!C391="","",_jhy_month_day!C391/100)</f>
        <v/>
      </c>
      <c r="Z395" s="439">
        <f t="shared" si="2415"/>
        <v>98</v>
      </c>
      <c r="AA395" s="440" t="str">
        <f>IF(_tag_month_day!G391="","",_tag_month_day!G391/100)</f>
        <v/>
      </c>
      <c r="AB395" s="440" t="str">
        <f>IF(_tag_month_day!H391="","",_tag_month_day!H391/100)</f>
        <v/>
      </c>
      <c r="AC395" s="193">
        <f t="shared" si="2372"/>
        <v>1.59963432013121</v>
      </c>
      <c r="AD395" s="441" t="str">
        <f t="shared" si="2373"/>
        <v/>
      </c>
      <c r="AE395" s="442" t="str">
        <f t="shared" si="2374"/>
        <v/>
      </c>
      <c r="AF395" s="443">
        <v>1</v>
      </c>
      <c r="AG395" s="68" t="str">
        <f>IF(_duihao_month_day!A391="","",_duihao_month_day!A391)</f>
        <v/>
      </c>
      <c r="AH395" s="463">
        <f>IF(_gyk_month_day!B391="",AH394,_gyk_month_day!B391)</f>
        <v>820</v>
      </c>
      <c r="AI395" s="464"/>
      <c r="AJ395" s="68" t="str">
        <f>IF(_tag_month_day!I391="","",_tag_month_day!I391)</f>
        <v/>
      </c>
      <c r="AK395" s="465" t="str">
        <f>IF(_tzyy_month_day!A391="","",_tzyy_month_day!A391)</f>
        <v/>
      </c>
      <c r="AL395" s="465" t="str">
        <f>IF(_tzyy_month_day!B391="","",_tzyy_month_day!B391)</f>
        <v/>
      </c>
      <c r="AM395" s="465" t="str">
        <f>IF(_tzyy_month_day!C391="","",_tzyy_month_day!C391)</f>
        <v/>
      </c>
      <c r="AN395" s="466" t="str">
        <f>IF(_tag_month_day!CG391="","",_tag_month_day!CG391)</f>
        <v/>
      </c>
      <c r="AO395" s="466" t="str">
        <f>IF(_tag_month_day!CH391="","",_tag_month_day!CH391)</f>
        <v/>
      </c>
      <c r="AP395" s="486" t="e">
        <f t="shared" si="2375"/>
        <v>#VALUE!</v>
      </c>
      <c r="AQ395" s="487" t="str">
        <f>IF(_tag_month_day!J391="","",_tag_month_day!J391/100)</f>
        <v/>
      </c>
      <c r="AR395" s="488">
        <f t="shared" si="2376"/>
        <v>1.3</v>
      </c>
      <c r="AS395" s="489" t="e">
        <f t="shared" si="2327"/>
        <v>#VALUE!</v>
      </c>
      <c r="AT395" s="489">
        <f t="shared" si="2377"/>
        <v>0</v>
      </c>
      <c r="AU395" s="490" t="str">
        <f>IF(_tag_month_day!K391="","",_tag_month_day!K391)</f>
        <v/>
      </c>
      <c r="AV395" s="491" t="str">
        <f>IF(_tag_month_day!L391="","",_tag_month_day!L391/100)</f>
        <v/>
      </c>
      <c r="AW395" s="420">
        <f t="shared" si="2299"/>
        <v>0</v>
      </c>
      <c r="AX395" s="420">
        <f t="shared" si="2378"/>
        <v>0</v>
      </c>
      <c r="AY395" s="420" t="str">
        <f>IF(_tag_month_day!M391="","",_tag_month_day!M391/100)</f>
        <v/>
      </c>
      <c r="AZ395" s="420" t="str">
        <f>IF(_tag_month_day!N391="","",_tag_month_day!N391/100)</f>
        <v/>
      </c>
      <c r="BA395" s="420" t="str">
        <f>IF(_tag_month_day!O391="","",_tag_month_day!O391/100)</f>
        <v/>
      </c>
      <c r="BB395" s="496" t="str">
        <f>IF(_tag_month_day!P391="","",_tag_month_day!P391/100)</f>
        <v/>
      </c>
      <c r="BC395" s="496">
        <f t="shared" si="2379"/>
        <v>0</v>
      </c>
      <c r="BD395" s="496" t="str">
        <f>IF(_tag_month_day!Q391="","",_tag_month_day!Q391/100)</f>
        <v/>
      </c>
      <c r="BE395" s="510" t="str">
        <f>IF(_tag_month_day!R391="","",_tag_month_day!R391/100)</f>
        <v/>
      </c>
      <c r="BF395" s="413" t="str">
        <f>IF(_tag_month_day!CC391="","",_tag_month_day!CC391/100)</f>
        <v/>
      </c>
      <c r="BG395" s="511" t="e">
        <f t="shared" si="2328"/>
        <v>#VALUE!</v>
      </c>
      <c r="BH395" s="198">
        <f t="shared" si="2329"/>
        <v>0</v>
      </c>
      <c r="BI395" s="512" t="e">
        <f>IF(CX395=0,BI394,(DK395*查询!$R$5+DL395*查询!$Q$5+DM395*查询!$N$5+DN395*查询!$O$5+DO395*查询!$P$5)*AF395/CX395)</f>
        <v>#VALUE!</v>
      </c>
      <c r="BJ395" s="512" t="e">
        <f>IF(CX395=0,BJ394,(DP395*查询!$S$5+DQ395*查询!$T$5+DR395*查询!$U$5)*AF395/CX395)</f>
        <v>#VALUE!</v>
      </c>
      <c r="BK395" s="512">
        <f t="shared" si="2380"/>
        <v>1</v>
      </c>
      <c r="BL395" s="513" t="str">
        <f>IF(_cfyc_month_day!A391="","",_cfyc_month_day!A391)</f>
        <v/>
      </c>
      <c r="BM395" s="513" t="str">
        <f>IF(_cfyc_month_day!B391="","",_cfyc_month_day!B391)</f>
        <v/>
      </c>
      <c r="BN395" s="513" t="str">
        <f>IF(_cfyc_month_day!C391="","",_cfyc_month_day!C391)</f>
        <v/>
      </c>
      <c r="BO395" s="522" t="str">
        <f>IF(_cfyc_month_day!D391="","",_cfyc_month_day!D391)</f>
        <v/>
      </c>
      <c r="BP395" s="522" t="str">
        <f>IF(_cfyc_month_day!E391="","",_cfyc_month_day!E391)</f>
        <v/>
      </c>
      <c r="BQ395" s="522" t="str">
        <f>IF(_cfyc_month_day!F391="","",_cfyc_month_day!F391)</f>
        <v/>
      </c>
      <c r="BR395" s="513" t="str">
        <f>IF(_tag_month_day!T391="","",_tag_month_day!T391)</f>
        <v/>
      </c>
      <c r="BS395" s="513" t="str">
        <f>IF(_tag_month_day!U391="","",_tag_month_day!U391)</f>
        <v/>
      </c>
      <c r="BT395" s="523" t="str">
        <f t="shared" si="2381"/>
        <v/>
      </c>
      <c r="BU395" s="223" t="str">
        <f>IF(_tag_month_day!V391="","",_tag_month_day!V391)</f>
        <v/>
      </c>
      <c r="BV395" s="206" t="str">
        <f>IF(_tag_month_day!W391="","",_tag_month_day!W391)</f>
        <v/>
      </c>
      <c r="BW395" s="540" t="str">
        <f>IF(_tag_month_day!X391="","",_tag_month_day!X391)</f>
        <v/>
      </c>
      <c r="BX395" s="540" t="str">
        <f>IF(_tag_month_day!Y391="","",_tag_month_day!Y391)</f>
        <v/>
      </c>
      <c r="BY395" s="541">
        <f ca="1" t="shared" si="2382"/>
        <v>43633.3333333324</v>
      </c>
      <c r="BZ395" s="542"/>
      <c r="CA395" s="543" t="str">
        <f>IF(_jhy2_month_day!A391="","",_jhy2_month_day!A391)</f>
        <v/>
      </c>
      <c r="CB395" s="464" t="str">
        <f>IF(_jhy2_month_day!B391="","",_jhy2_month_day!B391)</f>
        <v/>
      </c>
      <c r="CC395" s="464" t="str">
        <f>IF(_jhy2_month_day!C391="","",_jhy2_month_day!C391)</f>
        <v/>
      </c>
      <c r="CD395" s="464" t="str">
        <f>IF(_jhy2_month_day!D391="","",_jhy2_month_day!D391)</f>
        <v/>
      </c>
      <c r="CE395" s="464" t="str">
        <f>IF(_jhy2_month_day!E391="","",_jhy2_month_day!E391)</f>
        <v/>
      </c>
      <c r="CF395" s="464" t="str">
        <f>IF(_jhy2_month_day!F391="","",_jhy2_month_day!F391)</f>
        <v/>
      </c>
      <c r="CG395" s="464" t="str">
        <f>IF(_jhy2_month_day!G391="","",_jhy2_month_day!G391)</f>
        <v/>
      </c>
      <c r="CH395" s="464" t="str">
        <f>IF(_jhy2_month_day!H391="","",_jhy2_month_day!H391)</f>
        <v/>
      </c>
      <c r="CI395" s="464" t="str">
        <f>IF(_jhy2_month_day!I391="","",_jhy2_month_day!I391)</f>
        <v/>
      </c>
      <c r="CJ395" s="464" t="str">
        <f>IF(_jhy2_month_day!J391="","",_jhy2_month_day!J391)</f>
        <v/>
      </c>
      <c r="CK395" s="464" t="str">
        <f>IF(_jhy2_month_day!K391="","",_jhy2_month_day!K391)</f>
        <v/>
      </c>
      <c r="CL395" s="562" t="str">
        <f>IF(_jhy2_month_day!L391="","",_jhy2_month_day!L391)</f>
        <v/>
      </c>
      <c r="CM395" s="562" t="str">
        <f>IF(_jhy2_month_day!M391="","",_jhy2_month_day!M391)</f>
        <v/>
      </c>
      <c r="CN395" s="562" t="str">
        <f>IF(_jhy2_month_day!N391="","",_jhy2_month_day!N391)</f>
        <v/>
      </c>
      <c r="CO395" s="562" t="str">
        <f>IF(_jhy2_month_day!O391="","",_jhy2_month_day!O391)</f>
        <v/>
      </c>
      <c r="CP395" s="562" t="str">
        <f>IF(_jhy2_month_day!P391="","",_jhy2_month_day!P391)</f>
        <v/>
      </c>
      <c r="CQ395" s="562" t="str">
        <f>IF(_jhy2_month_day!Q391="","",_jhy2_month_day!Q391)</f>
        <v/>
      </c>
      <c r="CR395" s="563" t="str">
        <f>IF(_jhy2_month_day!R391="","",_jhy2_month_day!R391)</f>
        <v/>
      </c>
      <c r="CS395" s="576" t="str">
        <f>IF(_jhy2_month_day!S391="","",_jhy2_month_day!S391)</f>
        <v/>
      </c>
      <c r="CT395" s="562" t="str">
        <f>IF(_jhy2_month_day!T391="","",_jhy2_month_day!T391)</f>
        <v/>
      </c>
      <c r="CU395" s="577" t="e">
        <f t="shared" si="2330"/>
        <v>#VALUE!</v>
      </c>
      <c r="CV395" s="198" t="e">
        <f t="shared" si="2331"/>
        <v>#VALUE!</v>
      </c>
      <c r="CW395" s="192" t="e">
        <f t="shared" si="2332"/>
        <v>#VALUE!</v>
      </c>
      <c r="CX395" s="192" t="e">
        <f t="shared" si="2333"/>
        <v>#VALUE!</v>
      </c>
      <c r="CY395" s="202" t="e">
        <f t="shared" si="2334"/>
        <v>#VALUE!</v>
      </c>
      <c r="CZ395" s="192" t="e">
        <f t="shared" ref="CZ395:DI395" si="2421">$AJ395*EF395</f>
        <v>#VALUE!</v>
      </c>
      <c r="DA395" s="192" t="e">
        <f t="shared" si="2421"/>
        <v>#VALUE!</v>
      </c>
      <c r="DB395" s="192" t="e">
        <f t="shared" si="2421"/>
        <v>#VALUE!</v>
      </c>
      <c r="DC395" s="192" t="e">
        <f t="shared" si="2421"/>
        <v>#VALUE!</v>
      </c>
      <c r="DD395" s="192" t="e">
        <f t="shared" si="2421"/>
        <v>#VALUE!</v>
      </c>
      <c r="DE395" s="192" t="e">
        <f t="shared" si="2421"/>
        <v>#VALUE!</v>
      </c>
      <c r="DF395" s="192" t="e">
        <f t="shared" si="2421"/>
        <v>#VALUE!</v>
      </c>
      <c r="DG395" s="192" t="e">
        <f t="shared" si="2421"/>
        <v>#VALUE!</v>
      </c>
      <c r="DH395" s="192" t="e">
        <f t="shared" si="2421"/>
        <v>#VALUE!</v>
      </c>
      <c r="DI395" s="192" t="e">
        <f t="shared" si="2421"/>
        <v>#VALUE!</v>
      </c>
      <c r="DJ395" s="192" t="e">
        <f t="shared" si="2336"/>
        <v>#VALUE!</v>
      </c>
      <c r="DK395" s="192" t="e">
        <f t="shared" si="2337"/>
        <v>#VALUE!</v>
      </c>
      <c r="DL395" s="192" t="e">
        <f t="shared" si="2338"/>
        <v>#VALUE!</v>
      </c>
      <c r="DM395" s="192" t="e">
        <f t="shared" si="2339"/>
        <v>#VALUE!</v>
      </c>
      <c r="DN395" s="192" t="e">
        <f t="shared" si="2340"/>
        <v>#VALUE!</v>
      </c>
      <c r="DO395" s="192" t="e">
        <f t="shared" si="2341"/>
        <v>#VALUE!</v>
      </c>
      <c r="DP395" s="192" t="e">
        <f t="shared" si="2342"/>
        <v>#VALUE!</v>
      </c>
      <c r="DQ395" s="192" t="e">
        <f t="shared" si="2343"/>
        <v>#VALUE!</v>
      </c>
      <c r="DR395" s="192" t="e">
        <f t="shared" si="2344"/>
        <v>#VALUE!</v>
      </c>
      <c r="DS395" s="192" t="e">
        <f t="shared" si="2345"/>
        <v>#VALUE!</v>
      </c>
      <c r="DT395" s="192" t="e">
        <f t="shared" si="2346"/>
        <v>#VALUE!</v>
      </c>
      <c r="DU395" s="192" t="e">
        <f t="shared" si="2347"/>
        <v>#VALUE!</v>
      </c>
      <c r="DV395" s="198" t="e">
        <f t="shared" si="2348"/>
        <v>#VALUE!</v>
      </c>
      <c r="DW395" s="198" t="e">
        <f t="shared" si="2349"/>
        <v>#DIV/0!</v>
      </c>
      <c r="DX395" s="198" t="e">
        <f t="shared" si="2350"/>
        <v>#DIV/0!</v>
      </c>
      <c r="DY395" s="198" t="e">
        <f t="shared" si="2351"/>
        <v>#VALUE!</v>
      </c>
      <c r="DZ395" s="198" t="e">
        <f t="shared" si="2352"/>
        <v>#VALUE!</v>
      </c>
      <c r="EA395" s="198" t="e">
        <f t="shared" si="2353"/>
        <v>#VALUE!</v>
      </c>
      <c r="EB395" s="198" t="e">
        <f t="shared" si="2354"/>
        <v>#VALUE!</v>
      </c>
      <c r="EC395" s="198" t="e">
        <f t="shared" si="2355"/>
        <v>#DIV/0!</v>
      </c>
      <c r="ED395" s="198" t="e">
        <f t="shared" si="2356"/>
        <v>#VALUE!</v>
      </c>
      <c r="EE395" s="198" t="e">
        <f t="shared" si="2357"/>
        <v>#VALUE!</v>
      </c>
      <c r="EF395" s="198" t="e">
        <f t="shared" ref="EF395:EO395" si="2422">DV395/SUM($DV395:$EE395)</f>
        <v>#VALUE!</v>
      </c>
      <c r="EG395" s="198" t="e">
        <f t="shared" si="2422"/>
        <v>#DIV/0!</v>
      </c>
      <c r="EH395" s="198" t="e">
        <f t="shared" si="2422"/>
        <v>#DIV/0!</v>
      </c>
      <c r="EI395" s="198" t="e">
        <f t="shared" si="2422"/>
        <v>#VALUE!</v>
      </c>
      <c r="EJ395" s="198" t="e">
        <f t="shared" si="2422"/>
        <v>#VALUE!</v>
      </c>
      <c r="EK395" s="198" t="e">
        <f t="shared" si="2422"/>
        <v>#VALUE!</v>
      </c>
      <c r="EL395" s="198" t="e">
        <f t="shared" si="2422"/>
        <v>#VALUE!</v>
      </c>
      <c r="EM395" s="198" t="e">
        <f t="shared" si="2422"/>
        <v>#DIV/0!</v>
      </c>
      <c r="EN395" s="198" t="e">
        <f t="shared" si="2422"/>
        <v>#VALUE!</v>
      </c>
      <c r="EO395" s="198" t="e">
        <f t="shared" si="2422"/>
        <v>#VALUE!</v>
      </c>
      <c r="EP395" s="511">
        <f t="shared" ref="EP395:EW395" si="2423">EP394</f>
        <v>0.08</v>
      </c>
      <c r="EQ395" s="511">
        <f t="shared" si="2423"/>
        <v>0.015</v>
      </c>
      <c r="ER395" s="511">
        <f t="shared" si="2423"/>
        <v>0.015</v>
      </c>
      <c r="ES395" s="511">
        <f t="shared" si="2423"/>
        <v>0.015</v>
      </c>
      <c r="ET395" s="511">
        <f t="shared" si="2423"/>
        <v>0.015</v>
      </c>
      <c r="EU395" s="511">
        <f t="shared" si="2423"/>
        <v>0.09</v>
      </c>
      <c r="EV395" s="511">
        <f t="shared" si="2423"/>
        <v>0.09</v>
      </c>
      <c r="EW395" s="511">
        <f t="shared" si="2423"/>
        <v>0.09</v>
      </c>
      <c r="EX395" s="420" t="str">
        <f>IF(_tag_month_day!AS391="","",_tag_month_day!AS391/100)</f>
        <v/>
      </c>
      <c r="EY395" s="420" t="str">
        <f>IF(_tag_month_day!AT391="","",_tag_month_day!AT391/100)</f>
        <v/>
      </c>
      <c r="EZ395" s="420" t="str">
        <f>IF(_tag_month_day!AU391="","",_tag_month_day!AU391/100)</f>
        <v/>
      </c>
      <c r="FA395" s="420" t="str">
        <f>IF(_tag_month_day!AV391="","",_tag_month_day!AV391/100)</f>
        <v/>
      </c>
      <c r="FB395" s="420" t="str">
        <f>IF(_tag_month_day!AW391="","",_tag_month_day!AW391/100)</f>
        <v/>
      </c>
      <c r="FC395" s="420" t="str">
        <f>IF(_tag_month_day!AX391="","",_tag_month_day!AX391/100)</f>
        <v/>
      </c>
      <c r="FD395" s="510">
        <f t="shared" si="2386"/>
        <v>0.33</v>
      </c>
      <c r="FE395" s="510">
        <f t="shared" si="2387"/>
        <v>0.19</v>
      </c>
      <c r="FF395" s="510">
        <f t="shared" si="2388"/>
        <v>0.003</v>
      </c>
      <c r="FG395" s="510">
        <f t="shared" si="2389"/>
        <v>0</v>
      </c>
      <c r="FH395" s="603">
        <f t="shared" si="2390"/>
        <v>0.0001</v>
      </c>
      <c r="FI395" s="510">
        <f t="shared" ref="FI395:FR395" si="2424">FI394</f>
        <v>0.41</v>
      </c>
      <c r="FJ395" s="510">
        <f t="shared" si="2424"/>
        <v>0.11</v>
      </c>
      <c r="FK395" s="510">
        <f t="shared" si="2424"/>
        <v>0.015</v>
      </c>
      <c r="FL395" s="510">
        <f t="shared" si="2424"/>
        <v>0</v>
      </c>
      <c r="FM395" s="603">
        <f t="shared" si="2424"/>
        <v>0.0001</v>
      </c>
      <c r="FN395" s="510" t="str">
        <f>IF(_tag_month_day!AY391="","",_tag_month_day!AY391/100)</f>
        <v/>
      </c>
      <c r="FO395" s="510" t="str">
        <f>IF(_tag_month_day!AZ391="","",_tag_month_day!AZ391/100)</f>
        <v/>
      </c>
      <c r="FP395" s="510" t="str">
        <f>IF(_tag_month_day!BA391="","",_tag_month_day!BA391/100)</f>
        <v/>
      </c>
      <c r="FQ395" s="510" t="str">
        <f>IF(_tag_month_day!BB391="","",_tag_month_day!BB391/100)</f>
        <v/>
      </c>
      <c r="FR395" s="603" t="str">
        <f>IF(_tag_month_day!BC391="","",_tag_month_day!BC391/100)</f>
        <v/>
      </c>
      <c r="FS395" s="510" t="str">
        <f>IF(_tag_month_day!BD391="","",_tag_month_day!BD391/100)</f>
        <v/>
      </c>
      <c r="FT395" s="510" t="str">
        <f>IF(_tag_month_day!BE391="","",_tag_month_day!BE391/100)</f>
        <v/>
      </c>
      <c r="FU395" s="510" t="str">
        <f>IF(_tag_month_day!BF391="","",_tag_month_day!BF391/100)</f>
        <v/>
      </c>
      <c r="FV395" s="510" t="str">
        <f>IF(_tag_month_day!BG391="","",_tag_month_day!BG391/100)</f>
        <v/>
      </c>
      <c r="FW395" s="603" t="str">
        <f>IF(_tag_month_day!BH391="","",_tag_month_day!BH391/100)</f>
        <v/>
      </c>
      <c r="FX395" s="510" t="str">
        <f>IF(_tag_month_day!BI391="","",_tag_month_day!BI391/100)</f>
        <v/>
      </c>
      <c r="FY395" s="510" t="str">
        <f>IF(_tag_month_day!BJ391="","",_tag_month_day!BJ391/100)</f>
        <v/>
      </c>
      <c r="FZ395" s="605" t="str">
        <f>IF(_tag_month_day!BK391="","",_tag_month_day!BK391/100)</f>
        <v/>
      </c>
      <c r="GA395" s="510" t="str">
        <f>IF(_tag_month_day!BL391="","",_tag_month_day!BL391/100)</f>
        <v/>
      </c>
      <c r="GB395" s="603" t="str">
        <f>IF(_tag_month_day!BM391="","",_tag_month_day!BM391/100)</f>
        <v/>
      </c>
      <c r="GC395" s="420" t="str">
        <f>IF(_tag_month_day!BN391="","",_tag_month_day!BN391/100)</f>
        <v/>
      </c>
      <c r="GD395" s="420" t="str">
        <f>IF(_tag_month_day!BO391="","",_tag_month_day!BO391/100)</f>
        <v/>
      </c>
      <c r="GE395" s="420" t="str">
        <f>IF(_tag_month_day!BP391="","",_tag_month_day!BP391/100)</f>
        <v/>
      </c>
      <c r="GF395" s="420" t="str">
        <f>IF(_tag_month_day!BQ391="","",_tag_month_day!BQ391/100)</f>
        <v/>
      </c>
      <c r="GG395" s="420" t="str">
        <f>IF(_tag_month_day!BR391="","",_tag_month_day!BR391/100)</f>
        <v/>
      </c>
      <c r="GH395" s="420" t="str">
        <f>IF(_tag_month_day!BS391="","",_tag_month_day!BS391/100)</f>
        <v/>
      </c>
      <c r="GI395" s="603" t="str">
        <f>IF(_tag_month_day!BT391="","",_tag_month_day!BT391/100)</f>
        <v/>
      </c>
      <c r="GJ395" s="612" t="str">
        <f>IF(_tag_month_day!BU391="","",_tag_month_day!BU391/100)</f>
        <v/>
      </c>
      <c r="GK395" s="620" t="str">
        <f>IF(_tag_month_day!BV391="",IF(_rlcf_month_day!A$2="","",_rlcf_month_day!A$2/100),_tag_month_day!BV391/100)</f>
        <v/>
      </c>
      <c r="GL395" s="620" t="str">
        <f>IF(_tag_month_day!BW391="",IF(_rlcf_month_day!B$2="","",_rlcf_month_day!B$2/100),_tag_month_day!BW391/100)</f>
        <v/>
      </c>
      <c r="GM395" s="621" t="str">
        <f>IF(_tag_month_day!BX391="",IF(_rlcf_month_day!C$2="","",_rlcf_month_day!C$2/100),_tag_month_day!BX391/100)</f>
        <v/>
      </c>
      <c r="GN395" s="620" t="str">
        <f>IF(_tag_month_day!BV391="",IF(_rlcf_month_day!A$2="","",_rlcf_month_day!A$2/100),_tag_month_day!BV391/100)</f>
        <v/>
      </c>
      <c r="GO395" s="620" t="str">
        <f>IF(_tag_month_day!BW391="",IF(_rlcf_month_day!B$2="","",_rlcf_month_day!B$2/100),_tag_month_day!BW391/100)</f>
        <v/>
      </c>
      <c r="GP395" s="620" t="str">
        <f>IF(_tag_month_day!CD391="",IF(_rlcf_month_day!E$2="","",_rlcf_month_day!E$2/100),_tag_month_day!CD391/100)</f>
        <v/>
      </c>
      <c r="GQ395" s="620" t="str">
        <f>IF(_tag_month_day!CE391="",IF(_rlcf_month_day!F$2="","",_rlcf_month_day!F$2/100),_tag_month_day!CE391/100)</f>
        <v/>
      </c>
      <c r="GR395" s="621" t="str">
        <f>IF(_tag_month_day!CF391="",IF(_rlcf_month_day!G$2="","",_rlcf_month_day!G$2/100),_tag_month_day!CF391/100)</f>
        <v/>
      </c>
      <c r="GS395" s="626">
        <f t="shared" ref="GS395:HH395" si="2425">GS394</f>
        <v>0.953</v>
      </c>
      <c r="GT395" s="626">
        <f t="shared" si="2425"/>
        <v>0.55</v>
      </c>
      <c r="GU395" s="626">
        <f t="shared" si="2425"/>
        <v>0.55</v>
      </c>
      <c r="GV395" s="626">
        <f t="shared" si="2425"/>
        <v>0.55</v>
      </c>
      <c r="GW395" s="626">
        <f t="shared" si="2425"/>
        <v>0.5</v>
      </c>
      <c r="GX395" s="626">
        <f t="shared" si="2425"/>
        <v>0.935</v>
      </c>
      <c r="GY395" s="626">
        <f t="shared" si="2425"/>
        <v>0.15</v>
      </c>
      <c r="GZ395" s="626">
        <f t="shared" si="2425"/>
        <v>1</v>
      </c>
      <c r="HA395" s="632">
        <f t="shared" si="2425"/>
        <v>0.047</v>
      </c>
      <c r="HB395" s="632">
        <f t="shared" si="2425"/>
        <v>0.45</v>
      </c>
      <c r="HC395" s="632">
        <f t="shared" si="2425"/>
        <v>0.45</v>
      </c>
      <c r="HD395" s="632">
        <f t="shared" si="2425"/>
        <v>0.45</v>
      </c>
      <c r="HE395" s="632">
        <f t="shared" si="2425"/>
        <v>0.5</v>
      </c>
      <c r="HF395" s="632">
        <f t="shared" si="2425"/>
        <v>0.065</v>
      </c>
      <c r="HG395" s="632">
        <f t="shared" si="2425"/>
        <v>0.85</v>
      </c>
      <c r="HH395" s="632">
        <f t="shared" si="2425"/>
        <v>0</v>
      </c>
      <c r="HI395" s="68">
        <f t="shared" si="2362"/>
        <v>0</v>
      </c>
      <c r="HJ395" s="68" t="e">
        <f t="shared" si="2393"/>
        <v>#VALUE!</v>
      </c>
      <c r="HK395" s="202">
        <f t="shared" si="2394"/>
        <v>0.85</v>
      </c>
      <c r="HL395" s="464">
        <f t="shared" si="2395"/>
        <v>550000</v>
      </c>
      <c r="HM395" s="464">
        <f t="shared" si="2396"/>
        <v>480000</v>
      </c>
      <c r="HN395" s="192" t="e">
        <f t="shared" si="2363"/>
        <v>#VALUE!</v>
      </c>
      <c r="HO395" s="192" t="e">
        <f>HN395*HK395*$HO$2/HL395*1000000</f>
        <v>#VALUE!</v>
      </c>
      <c r="HP395" s="192" t="e">
        <f>HN395*HK395*$HP$2/HM395*1000000</f>
        <v>#VALUE!</v>
      </c>
    </row>
    <row r="396" customFormat="1" spans="1:224">
      <c r="A396" s="381">
        <v>391</v>
      </c>
      <c r="B396" s="54">
        <f ca="1" t="shared" si="2397"/>
        <v>43633</v>
      </c>
      <c r="C396" s="57">
        <f t="shared" si="2398"/>
        <v>0.0416666666666667</v>
      </c>
      <c r="D396" s="68" t="str">
        <f ca="1" t="shared" si="2364"/>
        <v>夜班</v>
      </c>
      <c r="E396" s="68" t="str">
        <f ca="1" t="shared" si="2365"/>
        <v>乙</v>
      </c>
      <c r="F396" s="68">
        <f ca="1">SUMPRODUCT((成本日报!$A$3:$A$95=计划!B396)*(成本日报!$B$3:$B$95=计划!$D396),成本日报!$C$3:$C$95)</f>
        <v>2</v>
      </c>
      <c r="G396" s="382">
        <f ca="1" t="shared" si="2399"/>
        <v>43633.2499999991</v>
      </c>
      <c r="H396" s="382">
        <f ca="1" t="shared" si="2366"/>
        <v>43633.2569444435</v>
      </c>
      <c r="I396" s="382">
        <f ca="1" t="shared" si="2367"/>
        <v>43633.2624999991</v>
      </c>
      <c r="J396" s="382">
        <f ca="1" t="shared" si="2368"/>
        <v>43633.2916666657</v>
      </c>
      <c r="K396" s="382">
        <f ca="1" t="shared" si="2369"/>
        <v>43633.3541666657</v>
      </c>
      <c r="L396" s="382">
        <f ca="1" t="shared" si="2370"/>
        <v>43633.3749999991</v>
      </c>
      <c r="M396" s="398" t="str">
        <f>IF(_tag_month_day!A392="","",_tag_month_day!A392)</f>
        <v/>
      </c>
      <c r="N396" s="398" t="str">
        <f>IF(_tag_month_day!B392="","",_tag_month_day!B392)</f>
        <v/>
      </c>
      <c r="O396" s="399" t="e">
        <f t="shared" si="2371"/>
        <v>#VALUE!</v>
      </c>
      <c r="P396" s="398" t="str">
        <f>IF(_tag_month_day!C392="","",_tag_month_day!C392)</f>
        <v/>
      </c>
      <c r="Q396" s="398" t="str">
        <f>IF(_tag_month_day!D392="","",_tag_month_day!D392)</f>
        <v/>
      </c>
      <c r="R396" s="416">
        <f>IF(_tag_month_day!CB392="",R395,_tag_month_day!CB392/100)</f>
        <v>0.07</v>
      </c>
      <c r="S396" s="417" t="str">
        <f>IF(_tag_month_day!E392="","",_tag_month_day!E392)</f>
        <v/>
      </c>
      <c r="T396" s="417" t="str">
        <f>IF(_tag_month_day!F392="","",_tag_month_day!F392)</f>
        <v/>
      </c>
      <c r="U396" s="418" t="e">
        <f t="shared" si="2325"/>
        <v>#VALUE!</v>
      </c>
      <c r="V396" s="53" t="e">
        <f t="shared" si="2326"/>
        <v>#VALUE!</v>
      </c>
      <c r="W396" s="419" t="str">
        <f>IF(_jhy_month_day!A392="","",_jhy_month_day!A392)</f>
        <v/>
      </c>
      <c r="X396" s="420" t="str">
        <f>IF(_jhy_month_day!B392="","",_jhy_month_day!B392/100)</f>
        <v/>
      </c>
      <c r="Y396" s="420" t="str">
        <f>IF(_jhy_month_day!C392="","",_jhy_month_day!C392/100)</f>
        <v/>
      </c>
      <c r="Z396" s="439">
        <f t="shared" si="2415"/>
        <v>98</v>
      </c>
      <c r="AA396" s="440" t="str">
        <f>IF(_tag_month_day!G392="","",_tag_month_day!G392/100)</f>
        <v/>
      </c>
      <c r="AB396" s="440" t="str">
        <f>IF(_tag_month_day!H392="","",_tag_month_day!H392/100)</f>
        <v/>
      </c>
      <c r="AC396" s="193">
        <f t="shared" si="2372"/>
        <v>1.59963432013121</v>
      </c>
      <c r="AD396" s="441" t="str">
        <f t="shared" si="2373"/>
        <v/>
      </c>
      <c r="AE396" s="442" t="str">
        <f t="shared" si="2374"/>
        <v/>
      </c>
      <c r="AF396" s="443">
        <v>1</v>
      </c>
      <c r="AG396" s="68" t="str">
        <f>IF(_duihao_month_day!A392="","",_duihao_month_day!A392)</f>
        <v/>
      </c>
      <c r="AH396" s="463">
        <f>IF(_gyk_month_day!B392="",AH395,_gyk_month_day!B392)</f>
        <v>820</v>
      </c>
      <c r="AI396" s="464"/>
      <c r="AJ396" s="68" t="str">
        <f>IF(_tag_month_day!I392="","",_tag_month_day!I392)</f>
        <v/>
      </c>
      <c r="AK396" s="465" t="str">
        <f>IF(_tzyy_month_day!A392="","",_tzyy_month_day!A392)</f>
        <v/>
      </c>
      <c r="AL396" s="465" t="str">
        <f>IF(_tzyy_month_day!B392="","",_tzyy_month_day!B392)</f>
        <v/>
      </c>
      <c r="AM396" s="465" t="str">
        <f>IF(_tzyy_month_day!C392="","",_tzyy_month_day!C392)</f>
        <v/>
      </c>
      <c r="AN396" s="466" t="str">
        <f>IF(_tag_month_day!CG392="","",_tag_month_day!CG392)</f>
        <v/>
      </c>
      <c r="AO396" s="466" t="str">
        <f>IF(_tag_month_day!CH392="","",_tag_month_day!CH392)</f>
        <v/>
      </c>
      <c r="AP396" s="486" t="e">
        <f t="shared" si="2375"/>
        <v>#VALUE!</v>
      </c>
      <c r="AQ396" s="487" t="str">
        <f>IF(_tag_month_day!J392="","",_tag_month_day!J392/100)</f>
        <v/>
      </c>
      <c r="AR396" s="488">
        <f t="shared" si="2376"/>
        <v>1.3</v>
      </c>
      <c r="AS396" s="489" t="e">
        <f t="shared" si="2327"/>
        <v>#VALUE!</v>
      </c>
      <c r="AT396" s="489">
        <f t="shared" si="2377"/>
        <v>0</v>
      </c>
      <c r="AU396" s="490" t="str">
        <f>IF(_tag_month_day!K392="","",_tag_month_day!K392)</f>
        <v/>
      </c>
      <c r="AV396" s="491" t="str">
        <f>IF(_tag_month_day!L392="","",_tag_month_day!L392/100)</f>
        <v/>
      </c>
      <c r="AW396" s="420">
        <f t="shared" si="2299"/>
        <v>0</v>
      </c>
      <c r="AX396" s="420">
        <f t="shared" si="2378"/>
        <v>0</v>
      </c>
      <c r="AY396" s="420" t="str">
        <f>IF(_tag_month_day!M392="","",_tag_month_day!M392/100)</f>
        <v/>
      </c>
      <c r="AZ396" s="420" t="str">
        <f>IF(_tag_month_day!N392="","",_tag_month_day!N392/100)</f>
        <v/>
      </c>
      <c r="BA396" s="420" t="str">
        <f>IF(_tag_month_day!O392="","",_tag_month_day!O392/100)</f>
        <v/>
      </c>
      <c r="BB396" s="496" t="str">
        <f>IF(_tag_month_day!P392="","",_tag_month_day!P392/100)</f>
        <v/>
      </c>
      <c r="BC396" s="496">
        <f t="shared" si="2379"/>
        <v>0</v>
      </c>
      <c r="BD396" s="496" t="str">
        <f>IF(_tag_month_day!Q392="","",_tag_month_day!Q392/100)</f>
        <v/>
      </c>
      <c r="BE396" s="510" t="str">
        <f>IF(_tag_month_day!R392="","",_tag_month_day!R392/100)</f>
        <v/>
      </c>
      <c r="BF396" s="413" t="str">
        <f>IF(_tag_month_day!CC392="","",_tag_month_day!CC392/100)</f>
        <v/>
      </c>
      <c r="BG396" s="511" t="e">
        <f t="shared" si="2328"/>
        <v>#VALUE!</v>
      </c>
      <c r="BH396" s="198">
        <f t="shared" si="2329"/>
        <v>0</v>
      </c>
      <c r="BI396" s="512" t="e">
        <f>IF(CX396=0,BI395,(DK396*查询!$R$5+DL396*查询!$Q$5+DM396*查询!$N$5+DN396*查询!$O$5+DO396*查询!$P$5)*AF396/CX396)</f>
        <v>#VALUE!</v>
      </c>
      <c r="BJ396" s="512" t="e">
        <f>IF(CX396=0,BJ395,(DP396*查询!$S$5+DQ396*查询!$T$5+DR396*查询!$U$5)*AF396/CX396)</f>
        <v>#VALUE!</v>
      </c>
      <c r="BK396" s="512">
        <f t="shared" si="2380"/>
        <v>1</v>
      </c>
      <c r="BL396" s="513" t="str">
        <f>IF(_cfyc_month_day!A392="","",_cfyc_month_day!A392)</f>
        <v/>
      </c>
      <c r="BM396" s="513" t="str">
        <f>IF(_cfyc_month_day!B392="","",_cfyc_month_day!B392)</f>
        <v/>
      </c>
      <c r="BN396" s="513" t="str">
        <f>IF(_cfyc_month_day!C392="","",_cfyc_month_day!C392)</f>
        <v/>
      </c>
      <c r="BO396" s="522" t="str">
        <f>IF(_cfyc_month_day!D392="","",_cfyc_month_day!D392)</f>
        <v/>
      </c>
      <c r="BP396" s="522" t="str">
        <f>IF(_cfyc_month_day!E392="","",_cfyc_month_day!E392)</f>
        <v/>
      </c>
      <c r="BQ396" s="522" t="str">
        <f>IF(_cfyc_month_day!F392="","",_cfyc_month_day!F392)</f>
        <v/>
      </c>
      <c r="BR396" s="513" t="str">
        <f>IF(_tag_month_day!T392="","",_tag_month_day!T392)</f>
        <v/>
      </c>
      <c r="BS396" s="513" t="str">
        <f>IF(_tag_month_day!U392="","",_tag_month_day!U392)</f>
        <v/>
      </c>
      <c r="BT396" s="523" t="str">
        <f t="shared" si="2381"/>
        <v/>
      </c>
      <c r="BU396" s="223" t="str">
        <f>IF(_tag_month_day!V392="","",_tag_month_day!V392)</f>
        <v/>
      </c>
      <c r="BV396" s="206" t="str">
        <f>IF(_tag_month_day!W392="","",_tag_month_day!W392)</f>
        <v/>
      </c>
      <c r="BW396" s="540" t="str">
        <f>IF(_tag_month_day!X392="","",_tag_month_day!X392)</f>
        <v/>
      </c>
      <c r="BX396" s="540" t="str">
        <f>IF(_tag_month_day!Y392="","",_tag_month_day!Y392)</f>
        <v/>
      </c>
      <c r="BY396" s="541">
        <f ca="1" t="shared" si="2382"/>
        <v>43633.3749999991</v>
      </c>
      <c r="BZ396" s="542"/>
      <c r="CA396" s="543" t="str">
        <f>IF(_jhy2_month_day!A392="","",_jhy2_month_day!A392)</f>
        <v/>
      </c>
      <c r="CB396" s="464" t="str">
        <f>IF(_jhy2_month_day!B392="","",_jhy2_month_day!B392)</f>
        <v/>
      </c>
      <c r="CC396" s="464" t="str">
        <f>IF(_jhy2_month_day!C392="","",_jhy2_month_day!C392)</f>
        <v/>
      </c>
      <c r="CD396" s="464" t="str">
        <f>IF(_jhy2_month_day!D392="","",_jhy2_month_day!D392)</f>
        <v/>
      </c>
      <c r="CE396" s="464" t="str">
        <f>IF(_jhy2_month_day!E392="","",_jhy2_month_day!E392)</f>
        <v/>
      </c>
      <c r="CF396" s="464" t="str">
        <f>IF(_jhy2_month_day!F392="","",_jhy2_month_day!F392)</f>
        <v/>
      </c>
      <c r="CG396" s="464" t="str">
        <f>IF(_jhy2_month_day!G392="","",_jhy2_month_day!G392)</f>
        <v/>
      </c>
      <c r="CH396" s="464" t="str">
        <f>IF(_jhy2_month_day!H392="","",_jhy2_month_day!H392)</f>
        <v/>
      </c>
      <c r="CI396" s="464" t="str">
        <f>IF(_jhy2_month_day!I392="","",_jhy2_month_day!I392)</f>
        <v/>
      </c>
      <c r="CJ396" s="464" t="str">
        <f>IF(_jhy2_month_day!J392="","",_jhy2_month_day!J392)</f>
        <v/>
      </c>
      <c r="CK396" s="464" t="str">
        <f>IF(_jhy2_month_day!K392="","",_jhy2_month_day!K392)</f>
        <v/>
      </c>
      <c r="CL396" s="562" t="str">
        <f>IF(_jhy2_month_day!L392="","",_jhy2_month_day!L392)</f>
        <v/>
      </c>
      <c r="CM396" s="562" t="str">
        <f>IF(_jhy2_month_day!M392="","",_jhy2_month_day!M392)</f>
        <v/>
      </c>
      <c r="CN396" s="562" t="str">
        <f>IF(_jhy2_month_day!N392="","",_jhy2_month_day!N392)</f>
        <v/>
      </c>
      <c r="CO396" s="562" t="str">
        <f>IF(_jhy2_month_day!O392="","",_jhy2_month_day!O392)</f>
        <v/>
      </c>
      <c r="CP396" s="562" t="str">
        <f>IF(_jhy2_month_day!P392="","",_jhy2_month_day!P392)</f>
        <v/>
      </c>
      <c r="CQ396" s="562" t="str">
        <f>IF(_jhy2_month_day!Q392="","",_jhy2_month_day!Q392)</f>
        <v/>
      </c>
      <c r="CR396" s="563" t="str">
        <f>IF(_jhy2_month_day!R392="","",_jhy2_month_day!R392)</f>
        <v/>
      </c>
      <c r="CS396" s="576" t="str">
        <f>IF(_jhy2_month_day!S392="","",_jhy2_month_day!S392)</f>
        <v/>
      </c>
      <c r="CT396" s="562" t="str">
        <f>IF(_jhy2_month_day!T392="","",_jhy2_month_day!T392)</f>
        <v/>
      </c>
      <c r="CU396" s="577" t="e">
        <f t="shared" si="2330"/>
        <v>#VALUE!</v>
      </c>
      <c r="CV396" s="198" t="e">
        <f t="shared" si="2331"/>
        <v>#VALUE!</v>
      </c>
      <c r="CW396" s="192" t="e">
        <f t="shared" si="2332"/>
        <v>#VALUE!</v>
      </c>
      <c r="CX396" s="192" t="e">
        <f t="shared" si="2333"/>
        <v>#VALUE!</v>
      </c>
      <c r="CY396" s="202" t="e">
        <f t="shared" si="2334"/>
        <v>#VALUE!</v>
      </c>
      <c r="CZ396" s="192" t="e">
        <f t="shared" ref="CZ396:DI396" si="2426">$AJ396*EF396</f>
        <v>#VALUE!</v>
      </c>
      <c r="DA396" s="192" t="e">
        <f t="shared" si="2426"/>
        <v>#VALUE!</v>
      </c>
      <c r="DB396" s="192" t="e">
        <f t="shared" si="2426"/>
        <v>#VALUE!</v>
      </c>
      <c r="DC396" s="192" t="e">
        <f t="shared" si="2426"/>
        <v>#VALUE!</v>
      </c>
      <c r="DD396" s="192" t="e">
        <f t="shared" si="2426"/>
        <v>#VALUE!</v>
      </c>
      <c r="DE396" s="192" t="e">
        <f t="shared" si="2426"/>
        <v>#VALUE!</v>
      </c>
      <c r="DF396" s="192" t="e">
        <f t="shared" si="2426"/>
        <v>#VALUE!</v>
      </c>
      <c r="DG396" s="192" t="e">
        <f t="shared" si="2426"/>
        <v>#VALUE!</v>
      </c>
      <c r="DH396" s="192" t="e">
        <f t="shared" si="2426"/>
        <v>#VALUE!</v>
      </c>
      <c r="DI396" s="192" t="e">
        <f t="shared" si="2426"/>
        <v>#VALUE!</v>
      </c>
      <c r="DJ396" s="192" t="e">
        <f t="shared" si="2336"/>
        <v>#VALUE!</v>
      </c>
      <c r="DK396" s="192" t="e">
        <f t="shared" si="2337"/>
        <v>#VALUE!</v>
      </c>
      <c r="DL396" s="192" t="e">
        <f t="shared" si="2338"/>
        <v>#VALUE!</v>
      </c>
      <c r="DM396" s="192" t="e">
        <f t="shared" si="2339"/>
        <v>#VALUE!</v>
      </c>
      <c r="DN396" s="192" t="e">
        <f t="shared" si="2340"/>
        <v>#VALUE!</v>
      </c>
      <c r="DO396" s="192" t="e">
        <f t="shared" si="2341"/>
        <v>#VALUE!</v>
      </c>
      <c r="DP396" s="192" t="e">
        <f t="shared" si="2342"/>
        <v>#VALUE!</v>
      </c>
      <c r="DQ396" s="192" t="e">
        <f t="shared" si="2343"/>
        <v>#VALUE!</v>
      </c>
      <c r="DR396" s="192" t="e">
        <f t="shared" si="2344"/>
        <v>#VALUE!</v>
      </c>
      <c r="DS396" s="192" t="e">
        <f t="shared" si="2345"/>
        <v>#VALUE!</v>
      </c>
      <c r="DT396" s="192" t="e">
        <f t="shared" si="2346"/>
        <v>#VALUE!</v>
      </c>
      <c r="DU396" s="192" t="e">
        <f t="shared" si="2347"/>
        <v>#VALUE!</v>
      </c>
      <c r="DV396" s="198" t="e">
        <f t="shared" si="2348"/>
        <v>#VALUE!</v>
      </c>
      <c r="DW396" s="198" t="e">
        <f t="shared" si="2349"/>
        <v>#DIV/0!</v>
      </c>
      <c r="DX396" s="198" t="e">
        <f t="shared" si="2350"/>
        <v>#DIV/0!</v>
      </c>
      <c r="DY396" s="198" t="e">
        <f t="shared" si="2351"/>
        <v>#VALUE!</v>
      </c>
      <c r="DZ396" s="198" t="e">
        <f t="shared" si="2352"/>
        <v>#VALUE!</v>
      </c>
      <c r="EA396" s="198" t="e">
        <f t="shared" si="2353"/>
        <v>#VALUE!</v>
      </c>
      <c r="EB396" s="198" t="e">
        <f t="shared" si="2354"/>
        <v>#VALUE!</v>
      </c>
      <c r="EC396" s="198" t="e">
        <f t="shared" si="2355"/>
        <v>#DIV/0!</v>
      </c>
      <c r="ED396" s="198" t="e">
        <f t="shared" si="2356"/>
        <v>#VALUE!</v>
      </c>
      <c r="EE396" s="198" t="e">
        <f t="shared" si="2357"/>
        <v>#VALUE!</v>
      </c>
      <c r="EF396" s="198" t="e">
        <f t="shared" ref="EF396:EO396" si="2427">DV396/SUM($DV396:$EE396)</f>
        <v>#VALUE!</v>
      </c>
      <c r="EG396" s="198" t="e">
        <f t="shared" si="2427"/>
        <v>#DIV/0!</v>
      </c>
      <c r="EH396" s="198" t="e">
        <f t="shared" si="2427"/>
        <v>#DIV/0!</v>
      </c>
      <c r="EI396" s="198" t="e">
        <f t="shared" si="2427"/>
        <v>#VALUE!</v>
      </c>
      <c r="EJ396" s="198" t="e">
        <f t="shared" si="2427"/>
        <v>#VALUE!</v>
      </c>
      <c r="EK396" s="198" t="e">
        <f t="shared" si="2427"/>
        <v>#VALUE!</v>
      </c>
      <c r="EL396" s="198" t="e">
        <f t="shared" si="2427"/>
        <v>#VALUE!</v>
      </c>
      <c r="EM396" s="198" t="e">
        <f t="shared" si="2427"/>
        <v>#DIV/0!</v>
      </c>
      <c r="EN396" s="198" t="e">
        <f t="shared" si="2427"/>
        <v>#VALUE!</v>
      </c>
      <c r="EO396" s="198" t="e">
        <f t="shared" si="2427"/>
        <v>#VALUE!</v>
      </c>
      <c r="EP396" s="511">
        <f t="shared" ref="EP396:EW396" si="2428">EP395</f>
        <v>0.08</v>
      </c>
      <c r="EQ396" s="511">
        <f t="shared" si="2428"/>
        <v>0.015</v>
      </c>
      <c r="ER396" s="511">
        <f t="shared" si="2428"/>
        <v>0.015</v>
      </c>
      <c r="ES396" s="511">
        <f t="shared" si="2428"/>
        <v>0.015</v>
      </c>
      <c r="ET396" s="511">
        <f t="shared" si="2428"/>
        <v>0.015</v>
      </c>
      <c r="EU396" s="511">
        <f t="shared" si="2428"/>
        <v>0.09</v>
      </c>
      <c r="EV396" s="511">
        <f t="shared" si="2428"/>
        <v>0.09</v>
      </c>
      <c r="EW396" s="511">
        <f t="shared" si="2428"/>
        <v>0.09</v>
      </c>
      <c r="EX396" s="420" t="str">
        <f>IF(_tag_month_day!AS392="","",_tag_month_day!AS392/100)</f>
        <v/>
      </c>
      <c r="EY396" s="420" t="str">
        <f>IF(_tag_month_day!AT392="","",_tag_month_day!AT392/100)</f>
        <v/>
      </c>
      <c r="EZ396" s="420" t="str">
        <f>IF(_tag_month_day!AU392="","",_tag_month_day!AU392/100)</f>
        <v/>
      </c>
      <c r="FA396" s="420" t="str">
        <f>IF(_tag_month_day!AV392="","",_tag_month_day!AV392/100)</f>
        <v/>
      </c>
      <c r="FB396" s="420" t="str">
        <f>IF(_tag_month_day!AW392="","",_tag_month_day!AW392/100)</f>
        <v/>
      </c>
      <c r="FC396" s="420" t="str">
        <f>IF(_tag_month_day!AX392="","",_tag_month_day!AX392/100)</f>
        <v/>
      </c>
      <c r="FD396" s="510">
        <f t="shared" si="2386"/>
        <v>0.33</v>
      </c>
      <c r="FE396" s="510">
        <f t="shared" si="2387"/>
        <v>0.19</v>
      </c>
      <c r="FF396" s="510">
        <f t="shared" si="2388"/>
        <v>0.003</v>
      </c>
      <c r="FG396" s="510">
        <f t="shared" si="2389"/>
        <v>0</v>
      </c>
      <c r="FH396" s="603">
        <f t="shared" si="2390"/>
        <v>0.0001</v>
      </c>
      <c r="FI396" s="510">
        <f t="shared" ref="FI396:FR396" si="2429">FI395</f>
        <v>0.41</v>
      </c>
      <c r="FJ396" s="510">
        <f t="shared" si="2429"/>
        <v>0.11</v>
      </c>
      <c r="FK396" s="510">
        <f t="shared" si="2429"/>
        <v>0.015</v>
      </c>
      <c r="FL396" s="510">
        <f t="shared" si="2429"/>
        <v>0</v>
      </c>
      <c r="FM396" s="603">
        <f t="shared" si="2429"/>
        <v>0.0001</v>
      </c>
      <c r="FN396" s="510" t="str">
        <f>IF(_tag_month_day!AY392="","",_tag_month_day!AY392/100)</f>
        <v/>
      </c>
      <c r="FO396" s="510" t="str">
        <f>IF(_tag_month_day!AZ392="","",_tag_month_day!AZ392/100)</f>
        <v/>
      </c>
      <c r="FP396" s="510" t="str">
        <f>IF(_tag_month_day!BA392="","",_tag_month_day!BA392/100)</f>
        <v/>
      </c>
      <c r="FQ396" s="510" t="str">
        <f>IF(_tag_month_day!BB392="","",_tag_month_day!BB392/100)</f>
        <v/>
      </c>
      <c r="FR396" s="603" t="str">
        <f>IF(_tag_month_day!BC392="","",_tag_month_day!BC392/100)</f>
        <v/>
      </c>
      <c r="FS396" s="510" t="str">
        <f>IF(_tag_month_day!BD392="","",_tag_month_day!BD392/100)</f>
        <v/>
      </c>
      <c r="FT396" s="510" t="str">
        <f>IF(_tag_month_day!BE392="","",_tag_month_day!BE392/100)</f>
        <v/>
      </c>
      <c r="FU396" s="510" t="str">
        <f>IF(_tag_month_day!BF392="","",_tag_month_day!BF392/100)</f>
        <v/>
      </c>
      <c r="FV396" s="510" t="str">
        <f>IF(_tag_month_day!BG392="","",_tag_month_day!BG392/100)</f>
        <v/>
      </c>
      <c r="FW396" s="603" t="str">
        <f>IF(_tag_month_day!BH392="","",_tag_month_day!BH392/100)</f>
        <v/>
      </c>
      <c r="FX396" s="510" t="str">
        <f>IF(_tag_month_day!BI392="","",_tag_month_day!BI392/100)</f>
        <v/>
      </c>
      <c r="FY396" s="510" t="str">
        <f>IF(_tag_month_day!BJ392="","",_tag_month_day!BJ392/100)</f>
        <v/>
      </c>
      <c r="FZ396" s="605" t="str">
        <f>IF(_tag_month_day!BK392="","",_tag_month_day!BK392/100)</f>
        <v/>
      </c>
      <c r="GA396" s="510" t="str">
        <f>IF(_tag_month_day!BL392="","",_tag_month_day!BL392/100)</f>
        <v/>
      </c>
      <c r="GB396" s="603" t="str">
        <f>IF(_tag_month_day!BM392="","",_tag_month_day!BM392/100)</f>
        <v/>
      </c>
      <c r="GC396" s="420" t="str">
        <f>IF(_tag_month_day!BN392="","",_tag_month_day!BN392/100)</f>
        <v/>
      </c>
      <c r="GD396" s="420" t="str">
        <f>IF(_tag_month_day!BO392="","",_tag_month_day!BO392/100)</f>
        <v/>
      </c>
      <c r="GE396" s="420" t="str">
        <f>IF(_tag_month_day!BP392="","",_tag_month_day!BP392/100)</f>
        <v/>
      </c>
      <c r="GF396" s="420" t="str">
        <f>IF(_tag_month_day!BQ392="","",_tag_month_day!BQ392/100)</f>
        <v/>
      </c>
      <c r="GG396" s="420" t="str">
        <f>IF(_tag_month_day!BR392="","",_tag_month_day!BR392/100)</f>
        <v/>
      </c>
      <c r="GH396" s="420" t="str">
        <f>IF(_tag_month_day!BS392="","",_tag_month_day!BS392/100)</f>
        <v/>
      </c>
      <c r="GI396" s="603" t="str">
        <f>IF(_tag_month_day!BT392="","",_tag_month_day!BT392/100)</f>
        <v/>
      </c>
      <c r="GJ396" s="612" t="str">
        <f>IF(_tag_month_day!BU392="","",_tag_month_day!BU392/100)</f>
        <v/>
      </c>
      <c r="GK396" s="620" t="str">
        <f>IF(_tag_month_day!BV392="",IF(_rlcf_month_day!A$2="","",_rlcf_month_day!A$2/100),_tag_month_day!BV392/100)</f>
        <v/>
      </c>
      <c r="GL396" s="620" t="str">
        <f>IF(_tag_month_day!BW392="",IF(_rlcf_month_day!B$2="","",_rlcf_month_day!B$2/100),_tag_month_day!BW392/100)</f>
        <v/>
      </c>
      <c r="GM396" s="621" t="str">
        <f>IF(_tag_month_day!BX392="",IF(_rlcf_month_day!C$2="","",_rlcf_month_day!C$2/100),_tag_month_day!BX392/100)</f>
        <v/>
      </c>
      <c r="GN396" s="620" t="str">
        <f>IF(_tag_month_day!BV392="",IF(_rlcf_month_day!A$2="","",_rlcf_month_day!A$2/100),_tag_month_day!BV392/100)</f>
        <v/>
      </c>
      <c r="GO396" s="620" t="str">
        <f>IF(_tag_month_day!BW392="",IF(_rlcf_month_day!B$2="","",_rlcf_month_day!B$2/100),_tag_month_day!BW392/100)</f>
        <v/>
      </c>
      <c r="GP396" s="620" t="str">
        <f>IF(_tag_month_day!CD392="",IF(_rlcf_month_day!E$2="","",_rlcf_month_day!E$2/100),_tag_month_day!CD392/100)</f>
        <v/>
      </c>
      <c r="GQ396" s="620" t="str">
        <f>IF(_tag_month_day!CE392="",IF(_rlcf_month_day!F$2="","",_rlcf_month_day!F$2/100),_tag_month_day!CE392/100)</f>
        <v/>
      </c>
      <c r="GR396" s="621" t="str">
        <f>IF(_tag_month_day!CF392="",IF(_rlcf_month_day!G$2="","",_rlcf_month_day!G$2/100),_tag_month_day!CF392/100)</f>
        <v/>
      </c>
      <c r="GS396" s="626">
        <f t="shared" ref="GS396:HH396" si="2430">GS395</f>
        <v>0.953</v>
      </c>
      <c r="GT396" s="626">
        <f t="shared" si="2430"/>
        <v>0.55</v>
      </c>
      <c r="GU396" s="626">
        <f t="shared" si="2430"/>
        <v>0.55</v>
      </c>
      <c r="GV396" s="626">
        <f t="shared" si="2430"/>
        <v>0.55</v>
      </c>
      <c r="GW396" s="626">
        <f t="shared" si="2430"/>
        <v>0.5</v>
      </c>
      <c r="GX396" s="626">
        <f t="shared" si="2430"/>
        <v>0.935</v>
      </c>
      <c r="GY396" s="626">
        <f t="shared" si="2430"/>
        <v>0.15</v>
      </c>
      <c r="GZ396" s="626">
        <f t="shared" si="2430"/>
        <v>1</v>
      </c>
      <c r="HA396" s="632">
        <f t="shared" si="2430"/>
        <v>0.047</v>
      </c>
      <c r="HB396" s="632">
        <f t="shared" si="2430"/>
        <v>0.45</v>
      </c>
      <c r="HC396" s="632">
        <f t="shared" si="2430"/>
        <v>0.45</v>
      </c>
      <c r="HD396" s="632">
        <f t="shared" si="2430"/>
        <v>0.45</v>
      </c>
      <c r="HE396" s="632">
        <f t="shared" si="2430"/>
        <v>0.5</v>
      </c>
      <c r="HF396" s="632">
        <f t="shared" si="2430"/>
        <v>0.065</v>
      </c>
      <c r="HG396" s="632">
        <f t="shared" si="2430"/>
        <v>0.85</v>
      </c>
      <c r="HH396" s="632">
        <f t="shared" si="2430"/>
        <v>0</v>
      </c>
      <c r="HI396" s="68">
        <f t="shared" si="2362"/>
        <v>0</v>
      </c>
      <c r="HJ396" s="68" t="e">
        <f t="shared" si="2393"/>
        <v>#VALUE!</v>
      </c>
      <c r="HK396" s="202">
        <f t="shared" si="2394"/>
        <v>0.85</v>
      </c>
      <c r="HL396" s="464">
        <f t="shared" si="2395"/>
        <v>550000</v>
      </c>
      <c r="HM396" s="464">
        <f t="shared" si="2396"/>
        <v>480000</v>
      </c>
      <c r="HN396" s="192" t="e">
        <f t="shared" si="2363"/>
        <v>#VALUE!</v>
      </c>
      <c r="HO396" s="192" t="e">
        <f>HN396*HK396*$HO$2/HL396*1000000</f>
        <v>#VALUE!</v>
      </c>
      <c r="HP396" s="192" t="e">
        <f>HN396*HK396*$HP$2/HM396*1000000</f>
        <v>#VALUE!</v>
      </c>
    </row>
    <row r="397" customFormat="1" ht="13.5" customHeight="1" spans="1:224">
      <c r="A397" s="381">
        <v>392</v>
      </c>
      <c r="B397" s="54">
        <f ca="1" t="shared" si="2397"/>
        <v>43633</v>
      </c>
      <c r="C397" s="57">
        <f t="shared" si="2398"/>
        <v>0.0416666666666667</v>
      </c>
      <c r="D397" s="68" t="str">
        <f ca="1" t="shared" si="2364"/>
        <v>夜班</v>
      </c>
      <c r="E397" s="68" t="str">
        <f ca="1" t="shared" si="2365"/>
        <v>乙</v>
      </c>
      <c r="F397" s="68">
        <f ca="1">SUMPRODUCT((成本日报!$A$3:$A$95=计划!B397)*(成本日报!$B$3:$B$95=计划!$D397),成本日报!$C$3:$C$95)</f>
        <v>2</v>
      </c>
      <c r="G397" s="382">
        <f ca="1" t="shared" si="2399"/>
        <v>43633.2916666657</v>
      </c>
      <c r="H397" s="382">
        <f ca="1" t="shared" si="2366"/>
        <v>43633.2986111102</v>
      </c>
      <c r="I397" s="382">
        <f ca="1" t="shared" si="2367"/>
        <v>43633.3041666657</v>
      </c>
      <c r="J397" s="382">
        <f ca="1" t="shared" si="2368"/>
        <v>43633.3333333324</v>
      </c>
      <c r="K397" s="382">
        <f ca="1" t="shared" si="2369"/>
        <v>43633.3958333324</v>
      </c>
      <c r="L397" s="382">
        <f ca="1" t="shared" si="2370"/>
        <v>43633.4166666657</v>
      </c>
      <c r="M397" s="398" t="str">
        <f>IF(_tag_month_day!A393="","",_tag_month_day!A393)</f>
        <v/>
      </c>
      <c r="N397" s="398" t="str">
        <f>IF(_tag_month_day!B393="","",_tag_month_day!B393)</f>
        <v/>
      </c>
      <c r="O397" s="399" t="e">
        <f t="shared" si="2371"/>
        <v>#VALUE!</v>
      </c>
      <c r="P397" s="398" t="str">
        <f>IF(_tag_month_day!C393="","",_tag_month_day!C393)</f>
        <v/>
      </c>
      <c r="Q397" s="398" t="str">
        <f>IF(_tag_month_day!D393="","",_tag_month_day!D393)</f>
        <v/>
      </c>
      <c r="R397" s="416">
        <f>IF(_tag_month_day!CB393="",R396,_tag_month_day!CB393/100)</f>
        <v>0.07</v>
      </c>
      <c r="S397" s="417" t="str">
        <f>IF(_tag_month_day!E393="","",_tag_month_day!E393)</f>
        <v/>
      </c>
      <c r="T397" s="417" t="str">
        <f>IF(_tag_month_day!F393="","",_tag_month_day!F393)</f>
        <v/>
      </c>
      <c r="U397" s="418" t="e">
        <f t="shared" si="2325"/>
        <v>#VALUE!</v>
      </c>
      <c r="V397" s="53" t="e">
        <f t="shared" si="2326"/>
        <v>#VALUE!</v>
      </c>
      <c r="W397" s="419" t="str">
        <f>IF(_jhy_month_day!A393="","",_jhy_month_day!A393)</f>
        <v/>
      </c>
      <c r="X397" s="420" t="str">
        <f>IF(_jhy_month_day!B393="","",_jhy_month_day!B393/100)</f>
        <v/>
      </c>
      <c r="Y397" s="420" t="str">
        <f>IF(_jhy_month_day!C393="","",_jhy_month_day!C393/100)</f>
        <v/>
      </c>
      <c r="Z397" s="439">
        <f t="shared" si="2415"/>
        <v>98</v>
      </c>
      <c r="AA397" s="440" t="str">
        <f>IF(_tag_month_day!G393="","",_tag_month_day!G393/100)</f>
        <v/>
      </c>
      <c r="AB397" s="440" t="str">
        <f>IF(_tag_month_day!H393="","",_tag_month_day!H393/100)</f>
        <v/>
      </c>
      <c r="AC397" s="193">
        <f t="shared" si="2372"/>
        <v>1.59963432013121</v>
      </c>
      <c r="AD397" s="441" t="str">
        <f t="shared" si="2373"/>
        <v/>
      </c>
      <c r="AE397" s="442" t="str">
        <f t="shared" si="2374"/>
        <v/>
      </c>
      <c r="AF397" s="443">
        <v>1</v>
      </c>
      <c r="AG397" s="68" t="str">
        <f>IF(_duihao_month_day!A393="","",_duihao_month_day!A393)</f>
        <v/>
      </c>
      <c r="AH397" s="463">
        <f>IF(_gyk_month_day!B393="",AH396,_gyk_month_day!B393)</f>
        <v>820</v>
      </c>
      <c r="AI397" s="464"/>
      <c r="AJ397" s="68" t="str">
        <f>IF(_tag_month_day!I393="","",_tag_month_day!I393)</f>
        <v/>
      </c>
      <c r="AK397" s="465" t="str">
        <f>IF(_tzyy_month_day!A393="","",_tzyy_month_day!A393)</f>
        <v/>
      </c>
      <c r="AL397" s="465" t="str">
        <f>IF(_tzyy_month_day!B393="","",_tzyy_month_day!B393)</f>
        <v/>
      </c>
      <c r="AM397" s="465" t="str">
        <f>IF(_tzyy_month_day!C393="","",_tzyy_month_day!C393)</f>
        <v/>
      </c>
      <c r="AN397" s="466" t="str">
        <f>IF(_tag_month_day!CG393="","",_tag_month_day!CG393)</f>
        <v/>
      </c>
      <c r="AO397" s="466" t="str">
        <f>IF(_tag_month_day!CH393="","",_tag_month_day!CH393)</f>
        <v/>
      </c>
      <c r="AP397" s="486" t="e">
        <f t="shared" si="2375"/>
        <v>#VALUE!</v>
      </c>
      <c r="AQ397" s="487" t="str">
        <f>IF(_tag_month_day!J393="","",_tag_month_day!J393/100)</f>
        <v/>
      </c>
      <c r="AR397" s="488">
        <f t="shared" si="2376"/>
        <v>1.3</v>
      </c>
      <c r="AS397" s="489" t="e">
        <f t="shared" si="2327"/>
        <v>#VALUE!</v>
      </c>
      <c r="AT397" s="489">
        <f t="shared" si="2377"/>
        <v>0</v>
      </c>
      <c r="AU397" s="490" t="str">
        <f>IF(_tag_month_day!K393="","",_tag_month_day!K393)</f>
        <v/>
      </c>
      <c r="AV397" s="491" t="str">
        <f>IF(_tag_month_day!L393="","",_tag_month_day!L393/100)</f>
        <v/>
      </c>
      <c r="AW397" s="420">
        <f t="shared" si="2299"/>
        <v>0</v>
      </c>
      <c r="AX397" s="420">
        <f t="shared" si="2378"/>
        <v>0</v>
      </c>
      <c r="AY397" s="420" t="str">
        <f>IF(_tag_month_day!M393="","",_tag_month_day!M393/100)</f>
        <v/>
      </c>
      <c r="AZ397" s="420" t="str">
        <f>IF(_tag_month_day!N393="","",_tag_month_day!N393/100)</f>
        <v/>
      </c>
      <c r="BA397" s="420" t="str">
        <f>IF(_tag_month_day!O393="","",_tag_month_day!O393/100)</f>
        <v/>
      </c>
      <c r="BB397" s="496" t="str">
        <f>IF(_tag_month_day!P393="","",_tag_month_day!P393/100)</f>
        <v/>
      </c>
      <c r="BC397" s="496">
        <f t="shared" si="2379"/>
        <v>0</v>
      </c>
      <c r="BD397" s="496" t="str">
        <f>IF(_tag_month_day!Q393="","",_tag_month_day!Q393/100)</f>
        <v/>
      </c>
      <c r="BE397" s="510" t="str">
        <f>IF(_tag_month_day!R393="","",_tag_month_day!R393/100)</f>
        <v/>
      </c>
      <c r="BF397" s="413" t="str">
        <f>IF(_tag_month_day!CC393="","",_tag_month_day!CC393/100)</f>
        <v/>
      </c>
      <c r="BG397" s="511" t="e">
        <f t="shared" si="2328"/>
        <v>#VALUE!</v>
      </c>
      <c r="BH397" s="198">
        <f t="shared" si="2329"/>
        <v>0</v>
      </c>
      <c r="BI397" s="512" t="e">
        <f>IF(CX397=0,BI396,(DK397*查询!$R$5+DL397*查询!$Q$5+DM397*查询!$N$5+DN397*查询!$O$5+DO397*查询!$P$5)*AF397/CX397)</f>
        <v>#VALUE!</v>
      </c>
      <c r="BJ397" s="512" t="e">
        <f>IF(CX397=0,BJ396,(DP397*查询!$S$5+DQ397*查询!$T$5+DR397*查询!$U$5)*AF397/CX397)</f>
        <v>#VALUE!</v>
      </c>
      <c r="BK397" s="512">
        <f t="shared" si="2380"/>
        <v>1</v>
      </c>
      <c r="BL397" s="513" t="str">
        <f>IF(_cfyc_month_day!A393="","",_cfyc_month_day!A393)</f>
        <v/>
      </c>
      <c r="BM397" s="513" t="str">
        <f>IF(_cfyc_month_day!B393="","",_cfyc_month_day!B393)</f>
        <v/>
      </c>
      <c r="BN397" s="513" t="str">
        <f>IF(_cfyc_month_day!C393="","",_cfyc_month_day!C393)</f>
        <v/>
      </c>
      <c r="BO397" s="522" t="str">
        <f>IF(_cfyc_month_day!D393="","",_cfyc_month_day!D393)</f>
        <v/>
      </c>
      <c r="BP397" s="522" t="str">
        <f>IF(_cfyc_month_day!E393="","",_cfyc_month_day!E393)</f>
        <v/>
      </c>
      <c r="BQ397" s="522" t="str">
        <f>IF(_cfyc_month_day!F393="","",_cfyc_month_day!F393)</f>
        <v/>
      </c>
      <c r="BR397" s="513" t="str">
        <f>IF(_tag_month_day!T393="","",_tag_month_day!T393)</f>
        <v/>
      </c>
      <c r="BS397" s="513" t="str">
        <f>IF(_tag_month_day!U393="","",_tag_month_day!U393)</f>
        <v/>
      </c>
      <c r="BT397" s="523" t="str">
        <f t="shared" si="2381"/>
        <v/>
      </c>
      <c r="BU397" s="223" t="str">
        <f>IF(_tag_month_day!V393="","",_tag_month_day!V393)</f>
        <v/>
      </c>
      <c r="BV397" s="206" t="str">
        <f>IF(_tag_month_day!W393="","",_tag_month_day!W393)</f>
        <v/>
      </c>
      <c r="BW397" s="540" t="str">
        <f>IF(_tag_month_day!X393="","",_tag_month_day!X393)</f>
        <v/>
      </c>
      <c r="BX397" s="540" t="str">
        <f>IF(_tag_month_day!Y393="","",_tag_month_day!Y393)</f>
        <v/>
      </c>
      <c r="BY397" s="541">
        <f ca="1" t="shared" si="2382"/>
        <v>43633.4166666657</v>
      </c>
      <c r="BZ397" s="542"/>
      <c r="CA397" s="543" t="str">
        <f>IF(_jhy2_month_day!A393="","",_jhy2_month_day!A393)</f>
        <v/>
      </c>
      <c r="CB397" s="464" t="str">
        <f>IF(_jhy2_month_day!B393="","",_jhy2_month_day!B393)</f>
        <v/>
      </c>
      <c r="CC397" s="464" t="str">
        <f>IF(_jhy2_month_day!C393="","",_jhy2_month_day!C393)</f>
        <v/>
      </c>
      <c r="CD397" s="464" t="str">
        <f>IF(_jhy2_month_day!D393="","",_jhy2_month_day!D393)</f>
        <v/>
      </c>
      <c r="CE397" s="464" t="str">
        <f>IF(_jhy2_month_day!E393="","",_jhy2_month_day!E393)</f>
        <v/>
      </c>
      <c r="CF397" s="464" t="str">
        <f>IF(_jhy2_month_day!F393="","",_jhy2_month_day!F393)</f>
        <v/>
      </c>
      <c r="CG397" s="464" t="str">
        <f>IF(_jhy2_month_day!G393="","",_jhy2_month_day!G393)</f>
        <v/>
      </c>
      <c r="CH397" s="464" t="str">
        <f>IF(_jhy2_month_day!H393="","",_jhy2_month_day!H393)</f>
        <v/>
      </c>
      <c r="CI397" s="464" t="str">
        <f>IF(_jhy2_month_day!I393="","",_jhy2_month_day!I393)</f>
        <v/>
      </c>
      <c r="CJ397" s="464" t="str">
        <f>IF(_jhy2_month_day!J393="","",_jhy2_month_day!J393)</f>
        <v/>
      </c>
      <c r="CK397" s="464" t="str">
        <f>IF(_jhy2_month_day!K393="","",_jhy2_month_day!K393)</f>
        <v/>
      </c>
      <c r="CL397" s="562" t="str">
        <f>IF(_jhy2_month_day!L393="","",_jhy2_month_day!L393)</f>
        <v/>
      </c>
      <c r="CM397" s="562" t="str">
        <f>IF(_jhy2_month_day!M393="","",_jhy2_month_day!M393)</f>
        <v/>
      </c>
      <c r="CN397" s="562" t="str">
        <f>IF(_jhy2_month_day!N393="","",_jhy2_month_day!N393)</f>
        <v/>
      </c>
      <c r="CO397" s="562" t="str">
        <f>IF(_jhy2_month_day!O393="","",_jhy2_month_day!O393)</f>
        <v/>
      </c>
      <c r="CP397" s="562" t="str">
        <f>IF(_jhy2_month_day!P393="","",_jhy2_month_day!P393)</f>
        <v/>
      </c>
      <c r="CQ397" s="562" t="str">
        <f>IF(_jhy2_month_day!Q393="","",_jhy2_month_day!Q393)</f>
        <v/>
      </c>
      <c r="CR397" s="563" t="str">
        <f>IF(_jhy2_month_day!R393="","",_jhy2_month_day!R393)</f>
        <v/>
      </c>
      <c r="CS397" s="576" t="str">
        <f>IF(_jhy2_month_day!S393="","",_jhy2_month_day!S393)</f>
        <v/>
      </c>
      <c r="CT397" s="562" t="str">
        <f>IF(_jhy2_month_day!T393="","",_jhy2_month_day!T393)</f>
        <v/>
      </c>
      <c r="CU397" s="577" t="e">
        <f t="shared" si="2330"/>
        <v>#VALUE!</v>
      </c>
      <c r="CV397" s="198" t="e">
        <f t="shared" si="2331"/>
        <v>#VALUE!</v>
      </c>
      <c r="CW397" s="192" t="e">
        <f t="shared" si="2332"/>
        <v>#VALUE!</v>
      </c>
      <c r="CX397" s="192" t="e">
        <f t="shared" si="2333"/>
        <v>#VALUE!</v>
      </c>
      <c r="CY397" s="202" t="e">
        <f t="shared" si="2334"/>
        <v>#VALUE!</v>
      </c>
      <c r="CZ397" s="192" t="e">
        <f t="shared" ref="CZ397:DI397" si="2431">$AJ397*EF397</f>
        <v>#VALUE!</v>
      </c>
      <c r="DA397" s="192" t="e">
        <f t="shared" si="2431"/>
        <v>#VALUE!</v>
      </c>
      <c r="DB397" s="192" t="e">
        <f t="shared" si="2431"/>
        <v>#VALUE!</v>
      </c>
      <c r="DC397" s="192" t="e">
        <f t="shared" si="2431"/>
        <v>#VALUE!</v>
      </c>
      <c r="DD397" s="192" t="e">
        <f t="shared" si="2431"/>
        <v>#VALUE!</v>
      </c>
      <c r="DE397" s="192" t="e">
        <f t="shared" si="2431"/>
        <v>#VALUE!</v>
      </c>
      <c r="DF397" s="192" t="e">
        <f t="shared" si="2431"/>
        <v>#VALUE!</v>
      </c>
      <c r="DG397" s="192" t="e">
        <f t="shared" si="2431"/>
        <v>#VALUE!</v>
      </c>
      <c r="DH397" s="192" t="e">
        <f t="shared" si="2431"/>
        <v>#VALUE!</v>
      </c>
      <c r="DI397" s="192" t="e">
        <f t="shared" si="2431"/>
        <v>#VALUE!</v>
      </c>
      <c r="DJ397" s="192" t="e">
        <f t="shared" si="2336"/>
        <v>#VALUE!</v>
      </c>
      <c r="DK397" s="192" t="e">
        <f t="shared" si="2337"/>
        <v>#VALUE!</v>
      </c>
      <c r="DL397" s="192" t="e">
        <f t="shared" si="2338"/>
        <v>#VALUE!</v>
      </c>
      <c r="DM397" s="192" t="e">
        <f t="shared" si="2339"/>
        <v>#VALUE!</v>
      </c>
      <c r="DN397" s="192" t="e">
        <f t="shared" si="2340"/>
        <v>#VALUE!</v>
      </c>
      <c r="DO397" s="192" t="e">
        <f t="shared" si="2341"/>
        <v>#VALUE!</v>
      </c>
      <c r="DP397" s="192" t="e">
        <f t="shared" si="2342"/>
        <v>#VALUE!</v>
      </c>
      <c r="DQ397" s="192" t="e">
        <f t="shared" si="2343"/>
        <v>#VALUE!</v>
      </c>
      <c r="DR397" s="192" t="e">
        <f t="shared" si="2344"/>
        <v>#VALUE!</v>
      </c>
      <c r="DS397" s="192" t="e">
        <f t="shared" si="2345"/>
        <v>#VALUE!</v>
      </c>
      <c r="DT397" s="192" t="e">
        <f t="shared" si="2346"/>
        <v>#VALUE!</v>
      </c>
      <c r="DU397" s="192" t="e">
        <f t="shared" si="2347"/>
        <v>#VALUE!</v>
      </c>
      <c r="DV397" s="198" t="e">
        <f t="shared" si="2348"/>
        <v>#VALUE!</v>
      </c>
      <c r="DW397" s="198" t="e">
        <f t="shared" si="2349"/>
        <v>#DIV/0!</v>
      </c>
      <c r="DX397" s="198" t="e">
        <f t="shared" si="2350"/>
        <v>#DIV/0!</v>
      </c>
      <c r="DY397" s="198" t="e">
        <f t="shared" si="2351"/>
        <v>#VALUE!</v>
      </c>
      <c r="DZ397" s="198" t="e">
        <f t="shared" si="2352"/>
        <v>#VALUE!</v>
      </c>
      <c r="EA397" s="198" t="e">
        <f t="shared" si="2353"/>
        <v>#VALUE!</v>
      </c>
      <c r="EB397" s="198" t="e">
        <f t="shared" si="2354"/>
        <v>#VALUE!</v>
      </c>
      <c r="EC397" s="198" t="e">
        <f t="shared" si="2355"/>
        <v>#DIV/0!</v>
      </c>
      <c r="ED397" s="198" t="e">
        <f t="shared" si="2356"/>
        <v>#VALUE!</v>
      </c>
      <c r="EE397" s="198" t="e">
        <f t="shared" si="2357"/>
        <v>#VALUE!</v>
      </c>
      <c r="EF397" s="198" t="e">
        <f t="shared" ref="EF397:EO397" si="2432">DV397/SUM($DV397:$EE397)</f>
        <v>#VALUE!</v>
      </c>
      <c r="EG397" s="198" t="e">
        <f t="shared" si="2432"/>
        <v>#DIV/0!</v>
      </c>
      <c r="EH397" s="198" t="e">
        <f t="shared" si="2432"/>
        <v>#DIV/0!</v>
      </c>
      <c r="EI397" s="198" t="e">
        <f t="shared" si="2432"/>
        <v>#VALUE!</v>
      </c>
      <c r="EJ397" s="198" t="e">
        <f t="shared" si="2432"/>
        <v>#VALUE!</v>
      </c>
      <c r="EK397" s="198" t="e">
        <f t="shared" si="2432"/>
        <v>#VALUE!</v>
      </c>
      <c r="EL397" s="198" t="e">
        <f t="shared" si="2432"/>
        <v>#VALUE!</v>
      </c>
      <c r="EM397" s="198" t="e">
        <f t="shared" si="2432"/>
        <v>#DIV/0!</v>
      </c>
      <c r="EN397" s="198" t="e">
        <f t="shared" si="2432"/>
        <v>#VALUE!</v>
      </c>
      <c r="EO397" s="198" t="e">
        <f t="shared" si="2432"/>
        <v>#VALUE!</v>
      </c>
      <c r="EP397" s="511">
        <f t="shared" ref="EP397:EW397" si="2433">EP396</f>
        <v>0.08</v>
      </c>
      <c r="EQ397" s="511">
        <f t="shared" si="2433"/>
        <v>0.015</v>
      </c>
      <c r="ER397" s="511">
        <f t="shared" si="2433"/>
        <v>0.015</v>
      </c>
      <c r="ES397" s="511">
        <f t="shared" si="2433"/>
        <v>0.015</v>
      </c>
      <c r="ET397" s="511">
        <f t="shared" si="2433"/>
        <v>0.015</v>
      </c>
      <c r="EU397" s="511">
        <f t="shared" si="2433"/>
        <v>0.09</v>
      </c>
      <c r="EV397" s="511">
        <f t="shared" si="2433"/>
        <v>0.09</v>
      </c>
      <c r="EW397" s="511">
        <f t="shared" si="2433"/>
        <v>0.09</v>
      </c>
      <c r="EX397" s="420" t="str">
        <f>IF(_tag_month_day!AS393="","",_tag_month_day!AS393/100)</f>
        <v/>
      </c>
      <c r="EY397" s="420" t="str">
        <f>IF(_tag_month_day!AT393="","",_tag_month_day!AT393/100)</f>
        <v/>
      </c>
      <c r="EZ397" s="420" t="str">
        <f>IF(_tag_month_day!AU393="","",_tag_month_day!AU393/100)</f>
        <v/>
      </c>
      <c r="FA397" s="420" t="str">
        <f>IF(_tag_month_day!AV393="","",_tag_month_day!AV393/100)</f>
        <v/>
      </c>
      <c r="FB397" s="420" t="str">
        <f>IF(_tag_month_day!AW393="","",_tag_month_day!AW393/100)</f>
        <v/>
      </c>
      <c r="FC397" s="420" t="str">
        <f>IF(_tag_month_day!AX393="","",_tag_month_day!AX393/100)</f>
        <v/>
      </c>
      <c r="FD397" s="510">
        <f t="shared" si="2386"/>
        <v>0.33</v>
      </c>
      <c r="FE397" s="510">
        <f t="shared" si="2387"/>
        <v>0.19</v>
      </c>
      <c r="FF397" s="510">
        <f t="shared" si="2388"/>
        <v>0.003</v>
      </c>
      <c r="FG397" s="510">
        <f t="shared" si="2389"/>
        <v>0</v>
      </c>
      <c r="FH397" s="603">
        <f t="shared" si="2390"/>
        <v>0.0001</v>
      </c>
      <c r="FI397" s="510">
        <f t="shared" ref="FI397:FR397" si="2434">FI396</f>
        <v>0.41</v>
      </c>
      <c r="FJ397" s="510">
        <f t="shared" si="2434"/>
        <v>0.11</v>
      </c>
      <c r="FK397" s="510">
        <f t="shared" si="2434"/>
        <v>0.015</v>
      </c>
      <c r="FL397" s="510">
        <f t="shared" si="2434"/>
        <v>0</v>
      </c>
      <c r="FM397" s="603">
        <f t="shared" si="2434"/>
        <v>0.0001</v>
      </c>
      <c r="FN397" s="510" t="str">
        <f>IF(_tag_month_day!AY393="","",_tag_month_day!AY393/100)</f>
        <v/>
      </c>
      <c r="FO397" s="510" t="str">
        <f>IF(_tag_month_day!AZ393="","",_tag_month_day!AZ393/100)</f>
        <v/>
      </c>
      <c r="FP397" s="510" t="str">
        <f>IF(_tag_month_day!BA393="","",_tag_month_day!BA393/100)</f>
        <v/>
      </c>
      <c r="FQ397" s="510" t="str">
        <f>IF(_tag_month_day!BB393="","",_tag_month_day!BB393/100)</f>
        <v/>
      </c>
      <c r="FR397" s="603" t="str">
        <f>IF(_tag_month_day!BC393="","",_tag_month_day!BC393/100)</f>
        <v/>
      </c>
      <c r="FS397" s="510" t="str">
        <f>IF(_tag_month_day!BD393="","",_tag_month_day!BD393/100)</f>
        <v/>
      </c>
      <c r="FT397" s="510" t="str">
        <f>IF(_tag_month_day!BE393="","",_tag_month_day!BE393/100)</f>
        <v/>
      </c>
      <c r="FU397" s="510" t="str">
        <f>IF(_tag_month_day!BF393="","",_tag_month_day!BF393/100)</f>
        <v/>
      </c>
      <c r="FV397" s="510" t="str">
        <f>IF(_tag_month_day!BG393="","",_tag_month_day!BG393/100)</f>
        <v/>
      </c>
      <c r="FW397" s="603" t="str">
        <f>IF(_tag_month_day!BH393="","",_tag_month_day!BH393/100)</f>
        <v/>
      </c>
      <c r="FX397" s="510" t="str">
        <f>IF(_tag_month_day!BI393="","",_tag_month_day!BI393/100)</f>
        <v/>
      </c>
      <c r="FY397" s="510" t="str">
        <f>IF(_tag_month_day!BJ393="","",_tag_month_day!BJ393/100)</f>
        <v/>
      </c>
      <c r="FZ397" s="605" t="str">
        <f>IF(_tag_month_day!BK393="","",_tag_month_day!BK393/100)</f>
        <v/>
      </c>
      <c r="GA397" s="510" t="str">
        <f>IF(_tag_month_day!BL393="","",_tag_month_day!BL393/100)</f>
        <v/>
      </c>
      <c r="GB397" s="603" t="str">
        <f>IF(_tag_month_day!BM393="","",_tag_month_day!BM393/100)</f>
        <v/>
      </c>
      <c r="GC397" s="420" t="str">
        <f>IF(_tag_month_day!BN393="","",_tag_month_day!BN393/100)</f>
        <v/>
      </c>
      <c r="GD397" s="420" t="str">
        <f>IF(_tag_month_day!BO393="","",_tag_month_day!BO393/100)</f>
        <v/>
      </c>
      <c r="GE397" s="420" t="str">
        <f>IF(_tag_month_day!BP393="","",_tag_month_day!BP393/100)</f>
        <v/>
      </c>
      <c r="GF397" s="420" t="str">
        <f>IF(_tag_month_day!BQ393="","",_tag_month_day!BQ393/100)</f>
        <v/>
      </c>
      <c r="GG397" s="420" t="str">
        <f>IF(_tag_month_day!BR393="","",_tag_month_day!BR393/100)</f>
        <v/>
      </c>
      <c r="GH397" s="420" t="str">
        <f>IF(_tag_month_day!BS393="","",_tag_month_day!BS393/100)</f>
        <v/>
      </c>
      <c r="GI397" s="603" t="str">
        <f>IF(_tag_month_day!BT393="","",_tag_month_day!BT393/100)</f>
        <v/>
      </c>
      <c r="GJ397" s="612" t="str">
        <f>IF(_tag_month_day!BU393="","",_tag_month_day!BU393/100)</f>
        <v/>
      </c>
      <c r="GK397" s="620" t="str">
        <f>IF(_tag_month_day!BV393="",IF(_rlcf_month_day!A$2="","",_rlcf_month_day!A$2/100),_tag_month_day!BV393/100)</f>
        <v/>
      </c>
      <c r="GL397" s="620" t="str">
        <f>IF(_tag_month_day!BW393="",IF(_rlcf_month_day!B$2="","",_rlcf_month_day!B$2/100),_tag_month_day!BW393/100)</f>
        <v/>
      </c>
      <c r="GM397" s="621" t="str">
        <f>IF(_tag_month_day!BX393="",IF(_rlcf_month_day!C$2="","",_rlcf_month_day!C$2/100),_tag_month_day!BX393/100)</f>
        <v/>
      </c>
      <c r="GN397" s="620" t="str">
        <f>IF(_tag_month_day!BV393="",IF(_rlcf_month_day!A$2="","",_rlcf_month_day!A$2/100),_tag_month_day!BV393/100)</f>
        <v/>
      </c>
      <c r="GO397" s="620" t="str">
        <f>IF(_tag_month_day!BW393="",IF(_rlcf_month_day!B$2="","",_rlcf_month_day!B$2/100),_tag_month_day!BW393/100)</f>
        <v/>
      </c>
      <c r="GP397" s="620" t="str">
        <f>IF(_tag_month_day!CD393="",IF(_rlcf_month_day!E$2="","",_rlcf_month_day!E$2/100),_tag_month_day!CD393/100)</f>
        <v/>
      </c>
      <c r="GQ397" s="620" t="str">
        <f>IF(_tag_month_day!CE393="",IF(_rlcf_month_day!F$2="","",_rlcf_month_day!F$2/100),_tag_month_day!CE393/100)</f>
        <v/>
      </c>
      <c r="GR397" s="621" t="str">
        <f>IF(_tag_month_day!CF393="",IF(_rlcf_month_day!G$2="","",_rlcf_month_day!G$2/100),_tag_month_day!CF393/100)</f>
        <v/>
      </c>
      <c r="GS397" s="626">
        <f t="shared" ref="GS397:HH397" si="2435">GS396</f>
        <v>0.953</v>
      </c>
      <c r="GT397" s="626">
        <f t="shared" si="2435"/>
        <v>0.55</v>
      </c>
      <c r="GU397" s="626">
        <f t="shared" si="2435"/>
        <v>0.55</v>
      </c>
      <c r="GV397" s="626">
        <f t="shared" si="2435"/>
        <v>0.55</v>
      </c>
      <c r="GW397" s="626">
        <f t="shared" si="2435"/>
        <v>0.5</v>
      </c>
      <c r="GX397" s="626">
        <f t="shared" si="2435"/>
        <v>0.935</v>
      </c>
      <c r="GY397" s="626">
        <f t="shared" si="2435"/>
        <v>0.15</v>
      </c>
      <c r="GZ397" s="626">
        <f t="shared" si="2435"/>
        <v>1</v>
      </c>
      <c r="HA397" s="632">
        <f t="shared" si="2435"/>
        <v>0.047</v>
      </c>
      <c r="HB397" s="632">
        <f t="shared" si="2435"/>
        <v>0.45</v>
      </c>
      <c r="HC397" s="632">
        <f t="shared" si="2435"/>
        <v>0.45</v>
      </c>
      <c r="HD397" s="632">
        <f t="shared" si="2435"/>
        <v>0.45</v>
      </c>
      <c r="HE397" s="632">
        <f t="shared" si="2435"/>
        <v>0.5</v>
      </c>
      <c r="HF397" s="632">
        <f t="shared" si="2435"/>
        <v>0.065</v>
      </c>
      <c r="HG397" s="632">
        <f t="shared" si="2435"/>
        <v>0.85</v>
      </c>
      <c r="HH397" s="632">
        <f t="shared" si="2435"/>
        <v>0</v>
      </c>
      <c r="HI397" s="68">
        <f t="shared" si="2362"/>
        <v>0</v>
      </c>
      <c r="HJ397" s="68" t="e">
        <f t="shared" si="2393"/>
        <v>#VALUE!</v>
      </c>
      <c r="HK397" s="202">
        <f t="shared" si="2394"/>
        <v>0.85</v>
      </c>
      <c r="HL397" s="464">
        <f t="shared" si="2395"/>
        <v>550000</v>
      </c>
      <c r="HM397" s="464">
        <f t="shared" si="2396"/>
        <v>480000</v>
      </c>
      <c r="HN397" s="192" t="e">
        <f t="shared" si="2363"/>
        <v>#VALUE!</v>
      </c>
      <c r="HO397" s="192" t="e">
        <f>HN397*HK397*$HO$2/HL397*1000000</f>
        <v>#VALUE!</v>
      </c>
      <c r="HP397" s="192" t="e">
        <f>HN397*HK397*$HP$2/HM397*1000000</f>
        <v>#VALUE!</v>
      </c>
    </row>
    <row r="398" customFormat="1" spans="1:224">
      <c r="A398" s="381">
        <v>393</v>
      </c>
      <c r="B398" s="54">
        <f ca="1" t="shared" si="2397"/>
        <v>43633</v>
      </c>
      <c r="C398" s="57">
        <f t="shared" si="2398"/>
        <v>0.0416666666666667</v>
      </c>
      <c r="D398" s="68" t="str">
        <f ca="1" t="shared" si="2364"/>
        <v>白班</v>
      </c>
      <c r="E398" s="68" t="str">
        <f ca="1" t="shared" si="2365"/>
        <v>丙</v>
      </c>
      <c r="F398" s="68">
        <f ca="1">SUMPRODUCT((成本日报!$A$3:$A$95=计划!B398)*(成本日报!$B$3:$B$95=计划!$D398),成本日报!$C$3:$C$95)</f>
        <v>3</v>
      </c>
      <c r="G398" s="382">
        <f ca="1" t="shared" si="2399"/>
        <v>43633.3333333324</v>
      </c>
      <c r="H398" s="382">
        <f ca="1" t="shared" si="2366"/>
        <v>43633.3402777768</v>
      </c>
      <c r="I398" s="382">
        <f ca="1" t="shared" si="2367"/>
        <v>43633.3458333324</v>
      </c>
      <c r="J398" s="382">
        <f ca="1" t="shared" si="2368"/>
        <v>43633.374999999</v>
      </c>
      <c r="K398" s="382">
        <f ca="1" t="shared" si="2369"/>
        <v>43633.4374999991</v>
      </c>
      <c r="L398" s="382">
        <f ca="1" t="shared" si="2370"/>
        <v>43633.4583333324</v>
      </c>
      <c r="M398" s="398" t="str">
        <f>IF(_tag_month_day!A394="","",_tag_month_day!A394)</f>
        <v/>
      </c>
      <c r="N398" s="398" t="str">
        <f>IF(_tag_month_day!B394="","",_tag_month_day!B394)</f>
        <v/>
      </c>
      <c r="O398" s="399" t="e">
        <f t="shared" si="2371"/>
        <v>#VALUE!</v>
      </c>
      <c r="P398" s="398" t="str">
        <f>IF(_tag_month_day!C394="","",_tag_month_day!C394)</f>
        <v/>
      </c>
      <c r="Q398" s="398" t="str">
        <f>IF(_tag_month_day!D394="","",_tag_month_day!D394)</f>
        <v/>
      </c>
      <c r="R398" s="416">
        <f>IF(_tag_month_day!CB394="",R397,_tag_month_day!CB394/100)</f>
        <v>0.07</v>
      </c>
      <c r="S398" s="417" t="str">
        <f>IF(_tag_month_day!E394="","",_tag_month_day!E394)</f>
        <v/>
      </c>
      <c r="T398" s="417" t="str">
        <f>IF(_tag_month_day!F394="","",_tag_month_day!F394)</f>
        <v/>
      </c>
      <c r="U398" s="418" t="e">
        <f t="shared" si="2325"/>
        <v>#VALUE!</v>
      </c>
      <c r="V398" s="53" t="e">
        <f t="shared" si="2326"/>
        <v>#VALUE!</v>
      </c>
      <c r="W398" s="419" t="str">
        <f>IF(_jhy_month_day!A394="","",_jhy_month_day!A394)</f>
        <v/>
      </c>
      <c r="X398" s="420" t="str">
        <f>IF(_jhy_month_day!B394="","",_jhy_month_day!B394/100)</f>
        <v/>
      </c>
      <c r="Y398" s="420" t="str">
        <f>IF(_jhy_month_day!C394="","",_jhy_month_day!C394/100)</f>
        <v/>
      </c>
      <c r="Z398" s="439">
        <f t="shared" si="2415"/>
        <v>99</v>
      </c>
      <c r="AA398" s="440" t="str">
        <f>IF(_tag_month_day!G394="","",_tag_month_day!G394/100)</f>
        <v/>
      </c>
      <c r="AB398" s="440" t="str">
        <f>IF(_tag_month_day!H394="","",_tag_month_day!H394/100)</f>
        <v/>
      </c>
      <c r="AC398" s="193">
        <f t="shared" si="2372"/>
        <v>1.59963432013121</v>
      </c>
      <c r="AD398" s="441" t="str">
        <f t="shared" si="2373"/>
        <v/>
      </c>
      <c r="AE398" s="442" t="str">
        <f t="shared" si="2374"/>
        <v/>
      </c>
      <c r="AF398" s="443">
        <v>1</v>
      </c>
      <c r="AG398" s="68" t="str">
        <f>IF(_duihao_month_day!A394="","",_duihao_month_day!A394)</f>
        <v/>
      </c>
      <c r="AH398" s="463">
        <f>IF(_gyk_month_day!B394="",AH397,_gyk_month_day!B394)</f>
        <v>820</v>
      </c>
      <c r="AI398" s="464"/>
      <c r="AJ398" s="68" t="str">
        <f>IF(_tag_month_day!I394="","",_tag_month_day!I394)</f>
        <v/>
      </c>
      <c r="AK398" s="465" t="str">
        <f>IF(_tzyy_month_day!A394="","",_tzyy_month_day!A394)</f>
        <v/>
      </c>
      <c r="AL398" s="465" t="str">
        <f>IF(_tzyy_month_day!B394="","",_tzyy_month_day!B394)</f>
        <v/>
      </c>
      <c r="AM398" s="465" t="str">
        <f>IF(_tzyy_month_day!C394="","",_tzyy_month_day!C394)</f>
        <v/>
      </c>
      <c r="AN398" s="466" t="str">
        <f>IF(_tag_month_day!CG394="","",_tag_month_day!CG394)</f>
        <v/>
      </c>
      <c r="AO398" s="466" t="str">
        <f>IF(_tag_month_day!CH394="","",_tag_month_day!CH394)</f>
        <v/>
      </c>
      <c r="AP398" s="486" t="e">
        <f t="shared" si="2375"/>
        <v>#VALUE!</v>
      </c>
      <c r="AQ398" s="487" t="str">
        <f>IF(_tag_month_day!J394="","",_tag_month_day!J394/100)</f>
        <v/>
      </c>
      <c r="AR398" s="488">
        <f t="shared" si="2376"/>
        <v>1.3</v>
      </c>
      <c r="AS398" s="489" t="e">
        <f t="shared" si="2327"/>
        <v>#VALUE!</v>
      </c>
      <c r="AT398" s="489">
        <f t="shared" si="2377"/>
        <v>0</v>
      </c>
      <c r="AU398" s="490" t="str">
        <f>IF(_tag_month_day!K394="","",_tag_month_day!K394)</f>
        <v/>
      </c>
      <c r="AV398" s="491" t="str">
        <f>IF(_tag_month_day!L394="","",_tag_month_day!L394/100)</f>
        <v/>
      </c>
      <c r="AW398" s="420">
        <f t="shared" si="2299"/>
        <v>0</v>
      </c>
      <c r="AX398" s="420">
        <f t="shared" si="2378"/>
        <v>0</v>
      </c>
      <c r="AY398" s="420" t="str">
        <f>IF(_tag_month_day!M394="","",_tag_month_day!M394/100)</f>
        <v/>
      </c>
      <c r="AZ398" s="420" t="str">
        <f>IF(_tag_month_day!N394="","",_tag_month_day!N394/100)</f>
        <v/>
      </c>
      <c r="BA398" s="420" t="str">
        <f>IF(_tag_month_day!O394="","",_tag_month_day!O394/100)</f>
        <v/>
      </c>
      <c r="BB398" s="496" t="str">
        <f>IF(_tag_month_day!P394="","",_tag_month_day!P394/100)</f>
        <v/>
      </c>
      <c r="BC398" s="496">
        <f t="shared" si="2379"/>
        <v>0</v>
      </c>
      <c r="BD398" s="496" t="str">
        <f>IF(_tag_month_day!Q394="","",_tag_month_day!Q394/100)</f>
        <v/>
      </c>
      <c r="BE398" s="510" t="str">
        <f>IF(_tag_month_day!R394="","",_tag_month_day!R394/100)</f>
        <v/>
      </c>
      <c r="BF398" s="413" t="str">
        <f>IF(_tag_month_day!CC394="","",_tag_month_day!CC394/100)</f>
        <v/>
      </c>
      <c r="BG398" s="511" t="e">
        <f t="shared" si="2328"/>
        <v>#VALUE!</v>
      </c>
      <c r="BH398" s="198">
        <f t="shared" si="2329"/>
        <v>0</v>
      </c>
      <c r="BI398" s="512" t="e">
        <f>IF(CX398=0,BI397,(DK398*查询!$R$5+DL398*查询!$Q$5+DM398*查询!$N$5+DN398*查询!$O$5+DO398*查询!$P$5)*AF398/CX398)</f>
        <v>#VALUE!</v>
      </c>
      <c r="BJ398" s="512" t="e">
        <f>IF(CX398=0,BJ397,(DP398*查询!$S$5+DQ398*查询!$T$5+DR398*查询!$U$5)*AF398/CX398)</f>
        <v>#VALUE!</v>
      </c>
      <c r="BK398" s="512">
        <f t="shared" si="2380"/>
        <v>1</v>
      </c>
      <c r="BL398" s="513" t="str">
        <f>IF(_cfyc_month_day!A394="","",_cfyc_month_day!A394)</f>
        <v/>
      </c>
      <c r="BM398" s="513" t="str">
        <f>IF(_cfyc_month_day!B394="","",_cfyc_month_day!B394)</f>
        <v/>
      </c>
      <c r="BN398" s="513" t="str">
        <f>IF(_cfyc_month_day!C394="","",_cfyc_month_day!C394)</f>
        <v/>
      </c>
      <c r="BO398" s="522" t="str">
        <f>IF(_cfyc_month_day!D394="","",_cfyc_month_day!D394)</f>
        <v/>
      </c>
      <c r="BP398" s="522" t="str">
        <f>IF(_cfyc_month_day!E394="","",_cfyc_month_day!E394)</f>
        <v/>
      </c>
      <c r="BQ398" s="522" t="str">
        <f>IF(_cfyc_month_day!F394="","",_cfyc_month_day!F394)</f>
        <v/>
      </c>
      <c r="BR398" s="513" t="str">
        <f>IF(_tag_month_day!T394="","",_tag_month_day!T394)</f>
        <v/>
      </c>
      <c r="BS398" s="513" t="str">
        <f>IF(_tag_month_day!U394="","",_tag_month_day!U394)</f>
        <v/>
      </c>
      <c r="BT398" s="523" t="str">
        <f t="shared" si="2381"/>
        <v/>
      </c>
      <c r="BU398" s="223" t="str">
        <f>IF(_tag_month_day!V394="","",_tag_month_day!V394)</f>
        <v/>
      </c>
      <c r="BV398" s="206" t="str">
        <f>IF(_tag_month_day!W394="","",_tag_month_day!W394)</f>
        <v/>
      </c>
      <c r="BW398" s="540" t="str">
        <f>IF(_tag_month_day!X394="","",_tag_month_day!X394)</f>
        <v/>
      </c>
      <c r="BX398" s="540" t="str">
        <f>IF(_tag_month_day!Y394="","",_tag_month_day!Y394)</f>
        <v/>
      </c>
      <c r="BY398" s="541">
        <f ca="1" t="shared" si="2382"/>
        <v>43633.4583333324</v>
      </c>
      <c r="BZ398" s="542"/>
      <c r="CA398" s="543" t="str">
        <f>IF(_jhy2_month_day!A394="","",_jhy2_month_day!A394)</f>
        <v/>
      </c>
      <c r="CB398" s="464" t="str">
        <f>IF(_jhy2_month_day!B394="","",_jhy2_month_day!B394)</f>
        <v/>
      </c>
      <c r="CC398" s="464" t="str">
        <f>IF(_jhy2_month_day!C394="","",_jhy2_month_day!C394)</f>
        <v/>
      </c>
      <c r="CD398" s="464" t="str">
        <f>IF(_jhy2_month_day!D394="","",_jhy2_month_day!D394)</f>
        <v/>
      </c>
      <c r="CE398" s="464" t="str">
        <f>IF(_jhy2_month_day!E394="","",_jhy2_month_day!E394)</f>
        <v/>
      </c>
      <c r="CF398" s="464" t="str">
        <f>IF(_jhy2_month_day!F394="","",_jhy2_month_day!F394)</f>
        <v/>
      </c>
      <c r="CG398" s="464" t="str">
        <f>IF(_jhy2_month_day!G394="","",_jhy2_month_day!G394)</f>
        <v/>
      </c>
      <c r="CH398" s="464" t="str">
        <f>IF(_jhy2_month_day!H394="","",_jhy2_month_day!H394)</f>
        <v/>
      </c>
      <c r="CI398" s="464" t="str">
        <f>IF(_jhy2_month_day!I394="","",_jhy2_month_day!I394)</f>
        <v/>
      </c>
      <c r="CJ398" s="464" t="str">
        <f>IF(_jhy2_month_day!J394="","",_jhy2_month_day!J394)</f>
        <v/>
      </c>
      <c r="CK398" s="464" t="str">
        <f>IF(_jhy2_month_day!K394="","",_jhy2_month_day!K394)</f>
        <v/>
      </c>
      <c r="CL398" s="562" t="str">
        <f>IF(_jhy2_month_day!L394="","",_jhy2_month_day!L394)</f>
        <v/>
      </c>
      <c r="CM398" s="562" t="str">
        <f>IF(_jhy2_month_day!M394="","",_jhy2_month_day!M394)</f>
        <v/>
      </c>
      <c r="CN398" s="562" t="str">
        <f>IF(_jhy2_month_day!N394="","",_jhy2_month_day!N394)</f>
        <v/>
      </c>
      <c r="CO398" s="562" t="str">
        <f>IF(_jhy2_month_day!O394="","",_jhy2_month_day!O394)</f>
        <v/>
      </c>
      <c r="CP398" s="562" t="str">
        <f>IF(_jhy2_month_day!P394="","",_jhy2_month_day!P394)</f>
        <v/>
      </c>
      <c r="CQ398" s="562" t="str">
        <f>IF(_jhy2_month_day!Q394="","",_jhy2_month_day!Q394)</f>
        <v/>
      </c>
      <c r="CR398" s="563" t="str">
        <f>IF(_jhy2_month_day!R394="","",_jhy2_month_day!R394)</f>
        <v/>
      </c>
      <c r="CS398" s="576" t="str">
        <f>IF(_jhy2_month_day!S394="","",_jhy2_month_day!S394)</f>
        <v/>
      </c>
      <c r="CT398" s="562" t="str">
        <f>IF(_jhy2_month_day!T394="","",_jhy2_month_day!T394)</f>
        <v/>
      </c>
      <c r="CU398" s="577" t="e">
        <f t="shared" si="2330"/>
        <v>#VALUE!</v>
      </c>
      <c r="CV398" s="198" t="e">
        <f t="shared" si="2331"/>
        <v>#VALUE!</v>
      </c>
      <c r="CW398" s="192" t="e">
        <f t="shared" si="2332"/>
        <v>#VALUE!</v>
      </c>
      <c r="CX398" s="192" t="e">
        <f t="shared" si="2333"/>
        <v>#VALUE!</v>
      </c>
      <c r="CY398" s="202" t="e">
        <f t="shared" si="2334"/>
        <v>#VALUE!</v>
      </c>
      <c r="CZ398" s="192" t="e">
        <f t="shared" ref="CZ398:DI398" si="2436">$AJ398*EF398</f>
        <v>#VALUE!</v>
      </c>
      <c r="DA398" s="192" t="e">
        <f t="shared" si="2436"/>
        <v>#VALUE!</v>
      </c>
      <c r="DB398" s="192" t="e">
        <f t="shared" si="2436"/>
        <v>#VALUE!</v>
      </c>
      <c r="DC398" s="192" t="e">
        <f t="shared" si="2436"/>
        <v>#VALUE!</v>
      </c>
      <c r="DD398" s="192" t="e">
        <f t="shared" si="2436"/>
        <v>#VALUE!</v>
      </c>
      <c r="DE398" s="192" t="e">
        <f t="shared" si="2436"/>
        <v>#VALUE!</v>
      </c>
      <c r="DF398" s="192" t="e">
        <f t="shared" si="2436"/>
        <v>#VALUE!</v>
      </c>
      <c r="DG398" s="192" t="e">
        <f t="shared" si="2436"/>
        <v>#VALUE!</v>
      </c>
      <c r="DH398" s="192" t="e">
        <f t="shared" si="2436"/>
        <v>#VALUE!</v>
      </c>
      <c r="DI398" s="192" t="e">
        <f t="shared" si="2436"/>
        <v>#VALUE!</v>
      </c>
      <c r="DJ398" s="192" t="e">
        <f t="shared" si="2336"/>
        <v>#VALUE!</v>
      </c>
      <c r="DK398" s="192" t="e">
        <f t="shared" si="2337"/>
        <v>#VALUE!</v>
      </c>
      <c r="DL398" s="192" t="e">
        <f t="shared" si="2338"/>
        <v>#VALUE!</v>
      </c>
      <c r="DM398" s="192" t="e">
        <f t="shared" si="2339"/>
        <v>#VALUE!</v>
      </c>
      <c r="DN398" s="192" t="e">
        <f t="shared" si="2340"/>
        <v>#VALUE!</v>
      </c>
      <c r="DO398" s="192" t="e">
        <f t="shared" si="2341"/>
        <v>#VALUE!</v>
      </c>
      <c r="DP398" s="192" t="e">
        <f t="shared" si="2342"/>
        <v>#VALUE!</v>
      </c>
      <c r="DQ398" s="192" t="e">
        <f t="shared" si="2343"/>
        <v>#VALUE!</v>
      </c>
      <c r="DR398" s="192" t="e">
        <f t="shared" si="2344"/>
        <v>#VALUE!</v>
      </c>
      <c r="DS398" s="192" t="e">
        <f t="shared" si="2345"/>
        <v>#VALUE!</v>
      </c>
      <c r="DT398" s="192" t="e">
        <f t="shared" si="2346"/>
        <v>#VALUE!</v>
      </c>
      <c r="DU398" s="192" t="e">
        <f t="shared" si="2347"/>
        <v>#VALUE!</v>
      </c>
      <c r="DV398" s="198" t="e">
        <f t="shared" si="2348"/>
        <v>#VALUE!</v>
      </c>
      <c r="DW398" s="198" t="e">
        <f t="shared" si="2349"/>
        <v>#DIV/0!</v>
      </c>
      <c r="DX398" s="198" t="e">
        <f t="shared" si="2350"/>
        <v>#DIV/0!</v>
      </c>
      <c r="DY398" s="198" t="e">
        <f t="shared" si="2351"/>
        <v>#VALUE!</v>
      </c>
      <c r="DZ398" s="198" t="e">
        <f t="shared" si="2352"/>
        <v>#VALUE!</v>
      </c>
      <c r="EA398" s="198" t="e">
        <f t="shared" si="2353"/>
        <v>#VALUE!</v>
      </c>
      <c r="EB398" s="198" t="e">
        <f t="shared" si="2354"/>
        <v>#VALUE!</v>
      </c>
      <c r="EC398" s="198" t="e">
        <f t="shared" si="2355"/>
        <v>#DIV/0!</v>
      </c>
      <c r="ED398" s="198" t="e">
        <f t="shared" si="2356"/>
        <v>#VALUE!</v>
      </c>
      <c r="EE398" s="198" t="e">
        <f t="shared" si="2357"/>
        <v>#VALUE!</v>
      </c>
      <c r="EF398" s="198" t="e">
        <f t="shared" ref="EF398:EO398" si="2437">DV398/SUM($DV398:$EE398)</f>
        <v>#VALUE!</v>
      </c>
      <c r="EG398" s="198" t="e">
        <f t="shared" si="2437"/>
        <v>#DIV/0!</v>
      </c>
      <c r="EH398" s="198" t="e">
        <f t="shared" si="2437"/>
        <v>#DIV/0!</v>
      </c>
      <c r="EI398" s="198" t="e">
        <f t="shared" si="2437"/>
        <v>#VALUE!</v>
      </c>
      <c r="EJ398" s="198" t="e">
        <f t="shared" si="2437"/>
        <v>#VALUE!</v>
      </c>
      <c r="EK398" s="198" t="e">
        <f t="shared" si="2437"/>
        <v>#VALUE!</v>
      </c>
      <c r="EL398" s="198" t="e">
        <f t="shared" si="2437"/>
        <v>#VALUE!</v>
      </c>
      <c r="EM398" s="198" t="e">
        <f t="shared" si="2437"/>
        <v>#DIV/0!</v>
      </c>
      <c r="EN398" s="198" t="e">
        <f t="shared" si="2437"/>
        <v>#VALUE!</v>
      </c>
      <c r="EO398" s="198" t="e">
        <f t="shared" si="2437"/>
        <v>#VALUE!</v>
      </c>
      <c r="EP398" s="511">
        <f t="shared" ref="EP398:EW398" si="2438">EP397</f>
        <v>0.08</v>
      </c>
      <c r="EQ398" s="511">
        <f t="shared" si="2438"/>
        <v>0.015</v>
      </c>
      <c r="ER398" s="511">
        <f t="shared" si="2438"/>
        <v>0.015</v>
      </c>
      <c r="ES398" s="511">
        <f t="shared" si="2438"/>
        <v>0.015</v>
      </c>
      <c r="ET398" s="511">
        <f t="shared" si="2438"/>
        <v>0.015</v>
      </c>
      <c r="EU398" s="511">
        <f t="shared" si="2438"/>
        <v>0.09</v>
      </c>
      <c r="EV398" s="511">
        <f t="shared" si="2438"/>
        <v>0.09</v>
      </c>
      <c r="EW398" s="511">
        <f t="shared" si="2438"/>
        <v>0.09</v>
      </c>
      <c r="EX398" s="420" t="str">
        <f>IF(_tag_month_day!AS394="","",_tag_month_day!AS394/100)</f>
        <v/>
      </c>
      <c r="EY398" s="420" t="str">
        <f>IF(_tag_month_day!AT394="","",_tag_month_day!AT394/100)</f>
        <v/>
      </c>
      <c r="EZ398" s="420" t="str">
        <f>IF(_tag_month_day!AU394="","",_tag_month_day!AU394/100)</f>
        <v/>
      </c>
      <c r="FA398" s="420" t="str">
        <f>IF(_tag_month_day!AV394="","",_tag_month_day!AV394/100)</f>
        <v/>
      </c>
      <c r="FB398" s="420" t="str">
        <f>IF(_tag_month_day!AW394="","",_tag_month_day!AW394/100)</f>
        <v/>
      </c>
      <c r="FC398" s="420" t="str">
        <f>IF(_tag_month_day!AX394="","",_tag_month_day!AX394/100)</f>
        <v/>
      </c>
      <c r="FD398" s="510">
        <f t="shared" si="2386"/>
        <v>0.33</v>
      </c>
      <c r="FE398" s="510">
        <f t="shared" si="2387"/>
        <v>0.19</v>
      </c>
      <c r="FF398" s="510">
        <f t="shared" si="2388"/>
        <v>0.003</v>
      </c>
      <c r="FG398" s="510">
        <f t="shared" si="2389"/>
        <v>0</v>
      </c>
      <c r="FH398" s="603">
        <f t="shared" si="2390"/>
        <v>0.0001</v>
      </c>
      <c r="FI398" s="510">
        <f t="shared" ref="FI398:FR398" si="2439">FI397</f>
        <v>0.41</v>
      </c>
      <c r="FJ398" s="510">
        <f t="shared" si="2439"/>
        <v>0.11</v>
      </c>
      <c r="FK398" s="510">
        <f t="shared" si="2439"/>
        <v>0.015</v>
      </c>
      <c r="FL398" s="510">
        <f t="shared" si="2439"/>
        <v>0</v>
      </c>
      <c r="FM398" s="603">
        <f t="shared" si="2439"/>
        <v>0.0001</v>
      </c>
      <c r="FN398" s="510" t="str">
        <f>IF(_tag_month_day!AY394="","",_tag_month_day!AY394/100)</f>
        <v/>
      </c>
      <c r="FO398" s="510" t="str">
        <f>IF(_tag_month_day!AZ394="","",_tag_month_day!AZ394/100)</f>
        <v/>
      </c>
      <c r="FP398" s="510" t="str">
        <f>IF(_tag_month_day!BA394="","",_tag_month_day!BA394/100)</f>
        <v/>
      </c>
      <c r="FQ398" s="510" t="str">
        <f>IF(_tag_month_day!BB394="","",_tag_month_day!BB394/100)</f>
        <v/>
      </c>
      <c r="FR398" s="603" t="str">
        <f>IF(_tag_month_day!BC394="","",_tag_month_day!BC394/100)</f>
        <v/>
      </c>
      <c r="FS398" s="510" t="str">
        <f>IF(_tag_month_day!BD394="","",_tag_month_day!BD394/100)</f>
        <v/>
      </c>
      <c r="FT398" s="510" t="str">
        <f>IF(_tag_month_day!BE394="","",_tag_month_day!BE394/100)</f>
        <v/>
      </c>
      <c r="FU398" s="510" t="str">
        <f>IF(_tag_month_day!BF394="","",_tag_month_day!BF394/100)</f>
        <v/>
      </c>
      <c r="FV398" s="510" t="str">
        <f>IF(_tag_month_day!BG394="","",_tag_month_day!BG394/100)</f>
        <v/>
      </c>
      <c r="FW398" s="603" t="str">
        <f>IF(_tag_month_day!BH394="","",_tag_month_day!BH394/100)</f>
        <v/>
      </c>
      <c r="FX398" s="510" t="str">
        <f>IF(_tag_month_day!BI394="","",_tag_month_day!BI394/100)</f>
        <v/>
      </c>
      <c r="FY398" s="510" t="str">
        <f>IF(_tag_month_day!BJ394="","",_tag_month_day!BJ394/100)</f>
        <v/>
      </c>
      <c r="FZ398" s="605" t="str">
        <f>IF(_tag_month_day!BK394="","",_tag_month_day!BK394/100)</f>
        <v/>
      </c>
      <c r="GA398" s="510" t="str">
        <f>IF(_tag_month_day!BL394="","",_tag_month_day!BL394/100)</f>
        <v/>
      </c>
      <c r="GB398" s="603" t="str">
        <f>IF(_tag_month_day!BM394="","",_tag_month_day!BM394/100)</f>
        <v/>
      </c>
      <c r="GC398" s="420" t="str">
        <f>IF(_tag_month_day!BN394="","",_tag_month_day!BN394/100)</f>
        <v/>
      </c>
      <c r="GD398" s="420" t="str">
        <f>IF(_tag_month_day!BO394="","",_tag_month_day!BO394/100)</f>
        <v/>
      </c>
      <c r="GE398" s="420" t="str">
        <f>IF(_tag_month_day!BP394="","",_tag_month_day!BP394/100)</f>
        <v/>
      </c>
      <c r="GF398" s="420" t="str">
        <f>IF(_tag_month_day!BQ394="","",_tag_month_day!BQ394/100)</f>
        <v/>
      </c>
      <c r="GG398" s="420" t="str">
        <f>IF(_tag_month_day!BR394="","",_tag_month_day!BR394/100)</f>
        <v/>
      </c>
      <c r="GH398" s="420" t="str">
        <f>IF(_tag_month_day!BS394="","",_tag_month_day!BS394/100)</f>
        <v/>
      </c>
      <c r="GI398" s="603" t="str">
        <f>IF(_tag_month_day!BT394="","",_tag_month_day!BT394/100)</f>
        <v/>
      </c>
      <c r="GJ398" s="612" t="str">
        <f>IF(_tag_month_day!BU394="","",_tag_month_day!BU394/100)</f>
        <v/>
      </c>
      <c r="GK398" s="620" t="str">
        <f>IF(_tag_month_day!BV394="",IF(_rlcf_month_day!A$2="","",_rlcf_month_day!A$2/100),_tag_month_day!BV394/100)</f>
        <v/>
      </c>
      <c r="GL398" s="620" t="str">
        <f>IF(_tag_month_day!BW394="",IF(_rlcf_month_day!B$2="","",_rlcf_month_day!B$2/100),_tag_month_day!BW394/100)</f>
        <v/>
      </c>
      <c r="GM398" s="621" t="str">
        <f>IF(_tag_month_day!BX394="",IF(_rlcf_month_day!C$2="","",_rlcf_month_day!C$2/100),_tag_month_day!BX394/100)</f>
        <v/>
      </c>
      <c r="GN398" s="620" t="str">
        <f>IF(_tag_month_day!BV394="",IF(_rlcf_month_day!A$2="","",_rlcf_month_day!A$2/100),_tag_month_day!BV394/100)</f>
        <v/>
      </c>
      <c r="GO398" s="620" t="str">
        <f>IF(_tag_month_day!BW394="",IF(_rlcf_month_day!B$2="","",_rlcf_month_day!B$2/100),_tag_month_day!BW394/100)</f>
        <v/>
      </c>
      <c r="GP398" s="620" t="str">
        <f>IF(_tag_month_day!CD394="",IF(_rlcf_month_day!E$2="","",_rlcf_month_day!E$2/100),_tag_month_day!CD394/100)</f>
        <v/>
      </c>
      <c r="GQ398" s="620" t="str">
        <f>IF(_tag_month_day!CE394="",IF(_rlcf_month_day!F$2="","",_rlcf_month_day!F$2/100),_tag_month_day!CE394/100)</f>
        <v/>
      </c>
      <c r="GR398" s="621" t="str">
        <f>IF(_tag_month_day!CF394="",IF(_rlcf_month_day!G$2="","",_rlcf_month_day!G$2/100),_tag_month_day!CF394/100)</f>
        <v/>
      </c>
      <c r="GS398" s="626">
        <f t="shared" ref="GS398:HH398" si="2440">GS397</f>
        <v>0.953</v>
      </c>
      <c r="GT398" s="626">
        <f t="shared" si="2440"/>
        <v>0.55</v>
      </c>
      <c r="GU398" s="626">
        <f t="shared" si="2440"/>
        <v>0.55</v>
      </c>
      <c r="GV398" s="626">
        <f t="shared" si="2440"/>
        <v>0.55</v>
      </c>
      <c r="GW398" s="626">
        <f t="shared" si="2440"/>
        <v>0.5</v>
      </c>
      <c r="GX398" s="626">
        <f t="shared" si="2440"/>
        <v>0.935</v>
      </c>
      <c r="GY398" s="626">
        <f t="shared" si="2440"/>
        <v>0.15</v>
      </c>
      <c r="GZ398" s="626">
        <f t="shared" si="2440"/>
        <v>1</v>
      </c>
      <c r="HA398" s="632">
        <f t="shared" si="2440"/>
        <v>0.047</v>
      </c>
      <c r="HB398" s="632">
        <f t="shared" si="2440"/>
        <v>0.45</v>
      </c>
      <c r="HC398" s="632">
        <f t="shared" si="2440"/>
        <v>0.45</v>
      </c>
      <c r="HD398" s="632">
        <f t="shared" si="2440"/>
        <v>0.45</v>
      </c>
      <c r="HE398" s="632">
        <f t="shared" si="2440"/>
        <v>0.5</v>
      </c>
      <c r="HF398" s="632">
        <f t="shared" si="2440"/>
        <v>0.065</v>
      </c>
      <c r="HG398" s="632">
        <f t="shared" si="2440"/>
        <v>0.85</v>
      </c>
      <c r="HH398" s="632">
        <f t="shared" si="2440"/>
        <v>0</v>
      </c>
      <c r="HI398" s="68">
        <f t="shared" si="2362"/>
        <v>0</v>
      </c>
      <c r="HJ398" s="68" t="e">
        <f t="shared" si="2393"/>
        <v>#VALUE!</v>
      </c>
      <c r="HK398" s="202">
        <f t="shared" si="2394"/>
        <v>0.85</v>
      </c>
      <c r="HL398" s="464">
        <f t="shared" si="2395"/>
        <v>550000</v>
      </c>
      <c r="HM398" s="464">
        <f t="shared" si="2396"/>
        <v>480000</v>
      </c>
      <c r="HN398" s="192" t="e">
        <f t="shared" si="2363"/>
        <v>#VALUE!</v>
      </c>
      <c r="HO398" s="192" t="e">
        <f>HN398*HK398*$HO$2/HL398*1000000</f>
        <v>#VALUE!</v>
      </c>
      <c r="HP398" s="192" t="e">
        <f>HN398*HK398*$HP$2/HM398*1000000</f>
        <v>#VALUE!</v>
      </c>
    </row>
    <row r="399" customFormat="1" spans="1:224">
      <c r="A399" s="381">
        <v>394</v>
      </c>
      <c r="B399" s="54">
        <f ca="1" t="shared" si="2397"/>
        <v>43633</v>
      </c>
      <c r="C399" s="57">
        <f t="shared" si="2398"/>
        <v>0.0416666666666667</v>
      </c>
      <c r="D399" s="68" t="str">
        <f ca="1" t="shared" si="2364"/>
        <v>白班</v>
      </c>
      <c r="E399" s="68" t="str">
        <f ca="1" t="shared" si="2365"/>
        <v>丙</v>
      </c>
      <c r="F399" s="68">
        <f ca="1">SUMPRODUCT((成本日报!$A$3:$A$95=计划!B399)*(成本日报!$B$3:$B$95=计划!$D399),成本日报!$C$3:$C$95)</f>
        <v>3</v>
      </c>
      <c r="G399" s="382">
        <f ca="1" t="shared" si="2399"/>
        <v>43633.374999999</v>
      </c>
      <c r="H399" s="382">
        <f ca="1" t="shared" si="2366"/>
        <v>43633.3819444435</v>
      </c>
      <c r="I399" s="382">
        <f ca="1" t="shared" si="2367"/>
        <v>43633.387499999</v>
      </c>
      <c r="J399" s="382">
        <f ca="1" t="shared" si="2368"/>
        <v>43633.4166666657</v>
      </c>
      <c r="K399" s="382">
        <f ca="1" t="shared" si="2369"/>
        <v>43633.4791666657</v>
      </c>
      <c r="L399" s="382">
        <f ca="1" t="shared" si="2370"/>
        <v>43633.499999999</v>
      </c>
      <c r="M399" s="398" t="str">
        <f>IF(_tag_month_day!A395="","",_tag_month_day!A395)</f>
        <v/>
      </c>
      <c r="N399" s="398" t="str">
        <f>IF(_tag_month_day!B395="","",_tag_month_day!B395)</f>
        <v/>
      </c>
      <c r="O399" s="399" t="e">
        <f t="shared" si="2371"/>
        <v>#VALUE!</v>
      </c>
      <c r="P399" s="398" t="str">
        <f>IF(_tag_month_day!C395="","",_tag_month_day!C395)</f>
        <v/>
      </c>
      <c r="Q399" s="398" t="str">
        <f>IF(_tag_month_day!D395="","",_tag_month_day!D395)</f>
        <v/>
      </c>
      <c r="R399" s="416">
        <f>IF(_tag_month_day!CB395="",R398,_tag_month_day!CB395/100)</f>
        <v>0.07</v>
      </c>
      <c r="S399" s="417" t="str">
        <f>IF(_tag_month_day!E395="","",_tag_month_day!E395)</f>
        <v/>
      </c>
      <c r="T399" s="417" t="str">
        <f>IF(_tag_month_day!F395="","",_tag_month_day!F395)</f>
        <v/>
      </c>
      <c r="U399" s="418" t="e">
        <f t="shared" si="2325"/>
        <v>#VALUE!</v>
      </c>
      <c r="V399" s="53" t="e">
        <f t="shared" si="2326"/>
        <v>#VALUE!</v>
      </c>
      <c r="W399" s="419" t="str">
        <f>IF(_jhy_month_day!A395="","",_jhy_month_day!A395)</f>
        <v/>
      </c>
      <c r="X399" s="420" t="str">
        <f>IF(_jhy_month_day!B395="","",_jhy_month_day!B395/100)</f>
        <v/>
      </c>
      <c r="Y399" s="420" t="str">
        <f>IF(_jhy_month_day!C395="","",_jhy_month_day!C395/100)</f>
        <v/>
      </c>
      <c r="Z399" s="439">
        <f t="shared" si="2415"/>
        <v>99</v>
      </c>
      <c r="AA399" s="440" t="str">
        <f>IF(_tag_month_day!G395="","",_tag_month_day!G395/100)</f>
        <v/>
      </c>
      <c r="AB399" s="440" t="str">
        <f>IF(_tag_month_day!H395="","",_tag_month_day!H395/100)</f>
        <v/>
      </c>
      <c r="AC399" s="193">
        <f t="shared" si="2372"/>
        <v>1.59963432013121</v>
      </c>
      <c r="AD399" s="441" t="str">
        <f t="shared" si="2373"/>
        <v/>
      </c>
      <c r="AE399" s="442" t="str">
        <f t="shared" si="2374"/>
        <v/>
      </c>
      <c r="AF399" s="443">
        <v>1</v>
      </c>
      <c r="AG399" s="68" t="str">
        <f>IF(_duihao_month_day!A395="","",_duihao_month_day!A395)</f>
        <v/>
      </c>
      <c r="AH399" s="463">
        <f>IF(_gyk_month_day!B395="",AH398,_gyk_month_day!B395)</f>
        <v>820</v>
      </c>
      <c r="AI399" s="464"/>
      <c r="AJ399" s="68" t="str">
        <f>IF(_tag_month_day!I395="","",_tag_month_day!I395)</f>
        <v/>
      </c>
      <c r="AK399" s="465" t="str">
        <f>IF(_tzyy_month_day!A395="","",_tzyy_month_day!A395)</f>
        <v/>
      </c>
      <c r="AL399" s="465" t="str">
        <f>IF(_tzyy_month_day!B395="","",_tzyy_month_day!B395)</f>
        <v/>
      </c>
      <c r="AM399" s="465" t="str">
        <f>IF(_tzyy_month_day!C395="","",_tzyy_month_day!C395)</f>
        <v/>
      </c>
      <c r="AN399" s="466" t="str">
        <f>IF(_tag_month_day!CG395="","",_tag_month_day!CG395)</f>
        <v/>
      </c>
      <c r="AO399" s="466" t="str">
        <f>IF(_tag_month_day!CH395="","",_tag_month_day!CH395)</f>
        <v/>
      </c>
      <c r="AP399" s="486" t="e">
        <f t="shared" si="2375"/>
        <v>#VALUE!</v>
      </c>
      <c r="AQ399" s="487" t="str">
        <f>IF(_tag_month_day!J395="","",_tag_month_day!J395/100)</f>
        <v/>
      </c>
      <c r="AR399" s="488">
        <f t="shared" si="2376"/>
        <v>1.3</v>
      </c>
      <c r="AS399" s="489" t="e">
        <f t="shared" si="2327"/>
        <v>#VALUE!</v>
      </c>
      <c r="AT399" s="489">
        <f t="shared" si="2377"/>
        <v>0</v>
      </c>
      <c r="AU399" s="490" t="str">
        <f>IF(_tag_month_day!K395="","",_tag_month_day!K395)</f>
        <v/>
      </c>
      <c r="AV399" s="491" t="str">
        <f>IF(_tag_month_day!L395="","",_tag_month_day!L395/100)</f>
        <v/>
      </c>
      <c r="AW399" s="420">
        <f t="shared" si="2299"/>
        <v>0</v>
      </c>
      <c r="AX399" s="420">
        <f t="shared" si="2378"/>
        <v>0</v>
      </c>
      <c r="AY399" s="420" t="str">
        <f>IF(_tag_month_day!M395="","",_tag_month_day!M395/100)</f>
        <v/>
      </c>
      <c r="AZ399" s="420" t="str">
        <f>IF(_tag_month_day!N395="","",_tag_month_day!N395/100)</f>
        <v/>
      </c>
      <c r="BA399" s="420" t="str">
        <f>IF(_tag_month_day!O395="","",_tag_month_day!O395/100)</f>
        <v/>
      </c>
      <c r="BB399" s="496" t="str">
        <f>IF(_tag_month_day!P395="","",_tag_month_day!P395/100)</f>
        <v/>
      </c>
      <c r="BC399" s="496">
        <f t="shared" si="2379"/>
        <v>0</v>
      </c>
      <c r="BD399" s="496" t="str">
        <f>IF(_tag_month_day!Q395="","",_tag_month_day!Q395/100)</f>
        <v/>
      </c>
      <c r="BE399" s="510" t="str">
        <f>IF(_tag_month_day!R395="","",_tag_month_day!R395/100)</f>
        <v/>
      </c>
      <c r="BF399" s="413" t="str">
        <f>IF(_tag_month_day!CC395="","",_tag_month_day!CC395/100)</f>
        <v/>
      </c>
      <c r="BG399" s="511" t="e">
        <f t="shared" si="2328"/>
        <v>#VALUE!</v>
      </c>
      <c r="BH399" s="198">
        <f t="shared" si="2329"/>
        <v>0</v>
      </c>
      <c r="BI399" s="512" t="e">
        <f>IF(CX399=0,BI398,(DK399*查询!$R$5+DL399*查询!$Q$5+DM399*查询!$N$5+DN399*查询!$O$5+DO399*查询!$P$5)*AF399/CX399)</f>
        <v>#VALUE!</v>
      </c>
      <c r="BJ399" s="512" t="e">
        <f>IF(CX399=0,BJ398,(DP399*查询!$S$5+DQ399*查询!$T$5+DR399*查询!$U$5)*AF399/CX399)</f>
        <v>#VALUE!</v>
      </c>
      <c r="BK399" s="512">
        <f t="shared" si="2380"/>
        <v>1</v>
      </c>
      <c r="BL399" s="513" t="str">
        <f>IF(_cfyc_month_day!A395="","",_cfyc_month_day!A395)</f>
        <v/>
      </c>
      <c r="BM399" s="513" t="str">
        <f>IF(_cfyc_month_day!B395="","",_cfyc_month_day!B395)</f>
        <v/>
      </c>
      <c r="BN399" s="513" t="str">
        <f>IF(_cfyc_month_day!C395="","",_cfyc_month_day!C395)</f>
        <v/>
      </c>
      <c r="BO399" s="522" t="str">
        <f>IF(_cfyc_month_day!D395="","",_cfyc_month_day!D395)</f>
        <v/>
      </c>
      <c r="BP399" s="522" t="str">
        <f>IF(_cfyc_month_day!E395="","",_cfyc_month_day!E395)</f>
        <v/>
      </c>
      <c r="BQ399" s="522" t="str">
        <f>IF(_cfyc_month_day!F395="","",_cfyc_month_day!F395)</f>
        <v/>
      </c>
      <c r="BR399" s="513" t="str">
        <f>IF(_tag_month_day!T395="","",_tag_month_day!T395)</f>
        <v/>
      </c>
      <c r="BS399" s="513" t="str">
        <f>IF(_tag_month_day!U395="","",_tag_month_day!U395)</f>
        <v/>
      </c>
      <c r="BT399" s="523" t="str">
        <f t="shared" si="2381"/>
        <v/>
      </c>
      <c r="BU399" s="223" t="str">
        <f>IF(_tag_month_day!V395="","",_tag_month_day!V395)</f>
        <v/>
      </c>
      <c r="BV399" s="206" t="str">
        <f>IF(_tag_month_day!W395="","",_tag_month_day!W395)</f>
        <v/>
      </c>
      <c r="BW399" s="540" t="str">
        <f>IF(_tag_month_day!X395="","",_tag_month_day!X395)</f>
        <v/>
      </c>
      <c r="BX399" s="540" t="str">
        <f>IF(_tag_month_day!Y395="","",_tag_month_day!Y395)</f>
        <v/>
      </c>
      <c r="BY399" s="541">
        <f ca="1" t="shared" si="2382"/>
        <v>43633.499999999</v>
      </c>
      <c r="BZ399" s="542"/>
      <c r="CA399" s="543" t="str">
        <f>IF(_jhy2_month_day!A395="","",_jhy2_month_day!A395)</f>
        <v/>
      </c>
      <c r="CB399" s="464" t="str">
        <f>IF(_jhy2_month_day!B395="","",_jhy2_month_day!B395)</f>
        <v/>
      </c>
      <c r="CC399" s="464" t="str">
        <f>IF(_jhy2_month_day!C395="","",_jhy2_month_day!C395)</f>
        <v/>
      </c>
      <c r="CD399" s="464" t="str">
        <f>IF(_jhy2_month_day!D395="","",_jhy2_month_day!D395)</f>
        <v/>
      </c>
      <c r="CE399" s="464" t="str">
        <f>IF(_jhy2_month_day!E395="","",_jhy2_month_day!E395)</f>
        <v/>
      </c>
      <c r="CF399" s="464" t="str">
        <f>IF(_jhy2_month_day!F395="","",_jhy2_month_day!F395)</f>
        <v/>
      </c>
      <c r="CG399" s="464" t="str">
        <f>IF(_jhy2_month_day!G395="","",_jhy2_month_day!G395)</f>
        <v/>
      </c>
      <c r="CH399" s="464" t="str">
        <f>IF(_jhy2_month_day!H395="","",_jhy2_month_day!H395)</f>
        <v/>
      </c>
      <c r="CI399" s="464" t="str">
        <f>IF(_jhy2_month_day!I395="","",_jhy2_month_day!I395)</f>
        <v/>
      </c>
      <c r="CJ399" s="464" t="str">
        <f>IF(_jhy2_month_day!J395="","",_jhy2_month_day!J395)</f>
        <v/>
      </c>
      <c r="CK399" s="464" t="str">
        <f>IF(_jhy2_month_day!K395="","",_jhy2_month_day!K395)</f>
        <v/>
      </c>
      <c r="CL399" s="562" t="str">
        <f>IF(_jhy2_month_day!L395="","",_jhy2_month_day!L395)</f>
        <v/>
      </c>
      <c r="CM399" s="562" t="str">
        <f>IF(_jhy2_month_day!M395="","",_jhy2_month_day!M395)</f>
        <v/>
      </c>
      <c r="CN399" s="562" t="str">
        <f>IF(_jhy2_month_day!N395="","",_jhy2_month_day!N395)</f>
        <v/>
      </c>
      <c r="CO399" s="562" t="str">
        <f>IF(_jhy2_month_day!O395="","",_jhy2_month_day!O395)</f>
        <v/>
      </c>
      <c r="CP399" s="562" t="str">
        <f>IF(_jhy2_month_day!P395="","",_jhy2_month_day!P395)</f>
        <v/>
      </c>
      <c r="CQ399" s="562" t="str">
        <f>IF(_jhy2_month_day!Q395="","",_jhy2_month_day!Q395)</f>
        <v/>
      </c>
      <c r="CR399" s="563" t="str">
        <f>IF(_jhy2_month_day!R395="","",_jhy2_month_day!R395)</f>
        <v/>
      </c>
      <c r="CS399" s="576" t="str">
        <f>IF(_jhy2_month_day!S395="","",_jhy2_month_day!S395)</f>
        <v/>
      </c>
      <c r="CT399" s="562" t="str">
        <f>IF(_jhy2_month_day!T395="","",_jhy2_month_day!T395)</f>
        <v/>
      </c>
      <c r="CU399" s="577" t="e">
        <f t="shared" si="2330"/>
        <v>#VALUE!</v>
      </c>
      <c r="CV399" s="198" t="e">
        <f t="shared" si="2331"/>
        <v>#VALUE!</v>
      </c>
      <c r="CW399" s="192" t="e">
        <f t="shared" si="2332"/>
        <v>#VALUE!</v>
      </c>
      <c r="CX399" s="192" t="e">
        <f t="shared" si="2333"/>
        <v>#VALUE!</v>
      </c>
      <c r="CY399" s="202" t="e">
        <f t="shared" si="2334"/>
        <v>#VALUE!</v>
      </c>
      <c r="CZ399" s="192" t="e">
        <f t="shared" ref="CZ399:DI399" si="2441">$AJ399*EF399</f>
        <v>#VALUE!</v>
      </c>
      <c r="DA399" s="192" t="e">
        <f t="shared" si="2441"/>
        <v>#VALUE!</v>
      </c>
      <c r="DB399" s="192" t="e">
        <f t="shared" si="2441"/>
        <v>#VALUE!</v>
      </c>
      <c r="DC399" s="192" t="e">
        <f t="shared" si="2441"/>
        <v>#VALUE!</v>
      </c>
      <c r="DD399" s="192" t="e">
        <f t="shared" si="2441"/>
        <v>#VALUE!</v>
      </c>
      <c r="DE399" s="192" t="e">
        <f t="shared" si="2441"/>
        <v>#VALUE!</v>
      </c>
      <c r="DF399" s="192" t="e">
        <f t="shared" si="2441"/>
        <v>#VALUE!</v>
      </c>
      <c r="DG399" s="192" t="e">
        <f t="shared" si="2441"/>
        <v>#VALUE!</v>
      </c>
      <c r="DH399" s="192" t="e">
        <f t="shared" si="2441"/>
        <v>#VALUE!</v>
      </c>
      <c r="DI399" s="192" t="e">
        <f t="shared" si="2441"/>
        <v>#VALUE!</v>
      </c>
      <c r="DJ399" s="192" t="e">
        <f t="shared" si="2336"/>
        <v>#VALUE!</v>
      </c>
      <c r="DK399" s="192" t="e">
        <f t="shared" si="2337"/>
        <v>#VALUE!</v>
      </c>
      <c r="DL399" s="192" t="e">
        <f t="shared" si="2338"/>
        <v>#VALUE!</v>
      </c>
      <c r="DM399" s="192" t="e">
        <f t="shared" si="2339"/>
        <v>#VALUE!</v>
      </c>
      <c r="DN399" s="192" t="e">
        <f t="shared" si="2340"/>
        <v>#VALUE!</v>
      </c>
      <c r="DO399" s="192" t="e">
        <f t="shared" si="2341"/>
        <v>#VALUE!</v>
      </c>
      <c r="DP399" s="192" t="e">
        <f t="shared" si="2342"/>
        <v>#VALUE!</v>
      </c>
      <c r="DQ399" s="192" t="e">
        <f t="shared" si="2343"/>
        <v>#VALUE!</v>
      </c>
      <c r="DR399" s="192" t="e">
        <f t="shared" si="2344"/>
        <v>#VALUE!</v>
      </c>
      <c r="DS399" s="192" t="e">
        <f t="shared" si="2345"/>
        <v>#VALUE!</v>
      </c>
      <c r="DT399" s="192" t="e">
        <f t="shared" si="2346"/>
        <v>#VALUE!</v>
      </c>
      <c r="DU399" s="192" t="e">
        <f t="shared" si="2347"/>
        <v>#VALUE!</v>
      </c>
      <c r="DV399" s="198" t="e">
        <f t="shared" si="2348"/>
        <v>#VALUE!</v>
      </c>
      <c r="DW399" s="198" t="e">
        <f t="shared" si="2349"/>
        <v>#DIV/0!</v>
      </c>
      <c r="DX399" s="198" t="e">
        <f t="shared" si="2350"/>
        <v>#DIV/0!</v>
      </c>
      <c r="DY399" s="198" t="e">
        <f t="shared" si="2351"/>
        <v>#VALUE!</v>
      </c>
      <c r="DZ399" s="198" t="e">
        <f t="shared" si="2352"/>
        <v>#VALUE!</v>
      </c>
      <c r="EA399" s="198" t="e">
        <f t="shared" si="2353"/>
        <v>#VALUE!</v>
      </c>
      <c r="EB399" s="198" t="e">
        <f t="shared" si="2354"/>
        <v>#VALUE!</v>
      </c>
      <c r="EC399" s="198" t="e">
        <f t="shared" si="2355"/>
        <v>#DIV/0!</v>
      </c>
      <c r="ED399" s="198" t="e">
        <f t="shared" si="2356"/>
        <v>#VALUE!</v>
      </c>
      <c r="EE399" s="198" t="e">
        <f t="shared" si="2357"/>
        <v>#VALUE!</v>
      </c>
      <c r="EF399" s="198" t="e">
        <f t="shared" ref="EF399:EO399" si="2442">DV399/SUM($DV399:$EE399)</f>
        <v>#VALUE!</v>
      </c>
      <c r="EG399" s="198" t="e">
        <f t="shared" si="2442"/>
        <v>#DIV/0!</v>
      </c>
      <c r="EH399" s="198" t="e">
        <f t="shared" si="2442"/>
        <v>#DIV/0!</v>
      </c>
      <c r="EI399" s="198" t="e">
        <f t="shared" si="2442"/>
        <v>#VALUE!</v>
      </c>
      <c r="EJ399" s="198" t="e">
        <f t="shared" si="2442"/>
        <v>#VALUE!</v>
      </c>
      <c r="EK399" s="198" t="e">
        <f t="shared" si="2442"/>
        <v>#VALUE!</v>
      </c>
      <c r="EL399" s="198" t="e">
        <f t="shared" si="2442"/>
        <v>#VALUE!</v>
      </c>
      <c r="EM399" s="198" t="e">
        <f t="shared" si="2442"/>
        <v>#DIV/0!</v>
      </c>
      <c r="EN399" s="198" t="e">
        <f t="shared" si="2442"/>
        <v>#VALUE!</v>
      </c>
      <c r="EO399" s="198" t="e">
        <f t="shared" si="2442"/>
        <v>#VALUE!</v>
      </c>
      <c r="EP399" s="511">
        <f t="shared" ref="EP399:EW399" si="2443">EP398</f>
        <v>0.08</v>
      </c>
      <c r="EQ399" s="511">
        <f t="shared" si="2443"/>
        <v>0.015</v>
      </c>
      <c r="ER399" s="511">
        <f t="shared" si="2443"/>
        <v>0.015</v>
      </c>
      <c r="ES399" s="511">
        <f t="shared" si="2443"/>
        <v>0.015</v>
      </c>
      <c r="ET399" s="511">
        <f t="shared" si="2443"/>
        <v>0.015</v>
      </c>
      <c r="EU399" s="511">
        <f t="shared" si="2443"/>
        <v>0.09</v>
      </c>
      <c r="EV399" s="511">
        <f t="shared" si="2443"/>
        <v>0.09</v>
      </c>
      <c r="EW399" s="511">
        <f t="shared" si="2443"/>
        <v>0.09</v>
      </c>
      <c r="EX399" s="420" t="str">
        <f>IF(_tag_month_day!AS395="","",_tag_month_day!AS395/100)</f>
        <v/>
      </c>
      <c r="EY399" s="420" t="str">
        <f>IF(_tag_month_day!AT395="","",_tag_month_day!AT395/100)</f>
        <v/>
      </c>
      <c r="EZ399" s="420" t="str">
        <f>IF(_tag_month_day!AU395="","",_tag_month_day!AU395/100)</f>
        <v/>
      </c>
      <c r="FA399" s="420" t="str">
        <f>IF(_tag_month_day!AV395="","",_tag_month_day!AV395/100)</f>
        <v/>
      </c>
      <c r="FB399" s="420" t="str">
        <f>IF(_tag_month_day!AW395="","",_tag_month_day!AW395/100)</f>
        <v/>
      </c>
      <c r="FC399" s="420" t="str">
        <f>IF(_tag_month_day!AX395="","",_tag_month_day!AX395/100)</f>
        <v/>
      </c>
      <c r="FD399" s="510">
        <f t="shared" si="2386"/>
        <v>0.33</v>
      </c>
      <c r="FE399" s="510">
        <f t="shared" si="2387"/>
        <v>0.19</v>
      </c>
      <c r="FF399" s="510">
        <f t="shared" si="2388"/>
        <v>0.003</v>
      </c>
      <c r="FG399" s="510">
        <f t="shared" si="2389"/>
        <v>0</v>
      </c>
      <c r="FH399" s="603">
        <f t="shared" si="2390"/>
        <v>0.0001</v>
      </c>
      <c r="FI399" s="510">
        <f t="shared" ref="FI399:FR399" si="2444">FI398</f>
        <v>0.41</v>
      </c>
      <c r="FJ399" s="510">
        <f t="shared" si="2444"/>
        <v>0.11</v>
      </c>
      <c r="FK399" s="510">
        <f t="shared" si="2444"/>
        <v>0.015</v>
      </c>
      <c r="FL399" s="510">
        <f t="shared" si="2444"/>
        <v>0</v>
      </c>
      <c r="FM399" s="603">
        <f t="shared" si="2444"/>
        <v>0.0001</v>
      </c>
      <c r="FN399" s="510" t="str">
        <f>IF(_tag_month_day!AY395="","",_tag_month_day!AY395/100)</f>
        <v/>
      </c>
      <c r="FO399" s="510" t="str">
        <f>IF(_tag_month_day!AZ395="","",_tag_month_day!AZ395/100)</f>
        <v/>
      </c>
      <c r="FP399" s="510" t="str">
        <f>IF(_tag_month_day!BA395="","",_tag_month_day!BA395/100)</f>
        <v/>
      </c>
      <c r="FQ399" s="510" t="str">
        <f>IF(_tag_month_day!BB395="","",_tag_month_day!BB395/100)</f>
        <v/>
      </c>
      <c r="FR399" s="603" t="str">
        <f>IF(_tag_month_day!BC395="","",_tag_month_day!BC395/100)</f>
        <v/>
      </c>
      <c r="FS399" s="510" t="str">
        <f>IF(_tag_month_day!BD395="","",_tag_month_day!BD395/100)</f>
        <v/>
      </c>
      <c r="FT399" s="510" t="str">
        <f>IF(_tag_month_day!BE395="","",_tag_month_day!BE395/100)</f>
        <v/>
      </c>
      <c r="FU399" s="510" t="str">
        <f>IF(_tag_month_day!BF395="","",_tag_month_day!BF395/100)</f>
        <v/>
      </c>
      <c r="FV399" s="510" t="str">
        <f>IF(_tag_month_day!BG395="","",_tag_month_day!BG395/100)</f>
        <v/>
      </c>
      <c r="FW399" s="603" t="str">
        <f>IF(_tag_month_day!BH395="","",_tag_month_day!BH395/100)</f>
        <v/>
      </c>
      <c r="FX399" s="510" t="str">
        <f>IF(_tag_month_day!BI395="","",_tag_month_day!BI395/100)</f>
        <v/>
      </c>
      <c r="FY399" s="510" t="str">
        <f>IF(_tag_month_day!BJ395="","",_tag_month_day!BJ395/100)</f>
        <v/>
      </c>
      <c r="FZ399" s="605" t="str">
        <f>IF(_tag_month_day!BK395="","",_tag_month_day!BK395/100)</f>
        <v/>
      </c>
      <c r="GA399" s="510" t="str">
        <f>IF(_tag_month_day!BL395="","",_tag_month_day!BL395/100)</f>
        <v/>
      </c>
      <c r="GB399" s="603" t="str">
        <f>IF(_tag_month_day!BM395="","",_tag_month_day!BM395/100)</f>
        <v/>
      </c>
      <c r="GC399" s="420" t="str">
        <f>IF(_tag_month_day!BN395="","",_tag_month_day!BN395/100)</f>
        <v/>
      </c>
      <c r="GD399" s="420" t="str">
        <f>IF(_tag_month_day!BO395="","",_tag_month_day!BO395/100)</f>
        <v/>
      </c>
      <c r="GE399" s="420" t="str">
        <f>IF(_tag_month_day!BP395="","",_tag_month_day!BP395/100)</f>
        <v/>
      </c>
      <c r="GF399" s="420" t="str">
        <f>IF(_tag_month_day!BQ395="","",_tag_month_day!BQ395/100)</f>
        <v/>
      </c>
      <c r="GG399" s="420" t="str">
        <f>IF(_tag_month_day!BR395="","",_tag_month_day!BR395/100)</f>
        <v/>
      </c>
      <c r="GH399" s="420" t="str">
        <f>IF(_tag_month_day!BS395="","",_tag_month_day!BS395/100)</f>
        <v/>
      </c>
      <c r="GI399" s="603" t="str">
        <f>IF(_tag_month_day!BT395="","",_tag_month_day!BT395/100)</f>
        <v/>
      </c>
      <c r="GJ399" s="612" t="str">
        <f>IF(_tag_month_day!BU395="","",_tag_month_day!BU395/100)</f>
        <v/>
      </c>
      <c r="GK399" s="620" t="str">
        <f>IF(_tag_month_day!BV395="",IF(_rlcf_month_day!A$2="","",_rlcf_month_day!A$2/100),_tag_month_day!BV395/100)</f>
        <v/>
      </c>
      <c r="GL399" s="620" t="str">
        <f>IF(_tag_month_day!BW395="",IF(_rlcf_month_day!B$2="","",_rlcf_month_day!B$2/100),_tag_month_day!BW395/100)</f>
        <v/>
      </c>
      <c r="GM399" s="621" t="str">
        <f>IF(_tag_month_day!BX395="",IF(_rlcf_month_day!C$2="","",_rlcf_month_day!C$2/100),_tag_month_day!BX395/100)</f>
        <v/>
      </c>
      <c r="GN399" s="620" t="str">
        <f>IF(_tag_month_day!BV395="",IF(_rlcf_month_day!A$2="","",_rlcf_month_day!A$2/100),_tag_month_day!BV395/100)</f>
        <v/>
      </c>
      <c r="GO399" s="620" t="str">
        <f>IF(_tag_month_day!BW395="",IF(_rlcf_month_day!B$2="","",_rlcf_month_day!B$2/100),_tag_month_day!BW395/100)</f>
        <v/>
      </c>
      <c r="GP399" s="620" t="str">
        <f>IF(_tag_month_day!CD395="",IF(_rlcf_month_day!E$2="","",_rlcf_month_day!E$2/100),_tag_month_day!CD395/100)</f>
        <v/>
      </c>
      <c r="GQ399" s="620" t="str">
        <f>IF(_tag_month_day!CE395="",IF(_rlcf_month_day!F$2="","",_rlcf_month_day!F$2/100),_tag_month_day!CE395/100)</f>
        <v/>
      </c>
      <c r="GR399" s="621" t="str">
        <f>IF(_tag_month_day!CF395="",IF(_rlcf_month_day!G$2="","",_rlcf_month_day!G$2/100),_tag_month_day!CF395/100)</f>
        <v/>
      </c>
      <c r="GS399" s="626">
        <f t="shared" ref="GS399:HH399" si="2445">GS398</f>
        <v>0.953</v>
      </c>
      <c r="GT399" s="626">
        <f t="shared" si="2445"/>
        <v>0.55</v>
      </c>
      <c r="GU399" s="626">
        <f t="shared" si="2445"/>
        <v>0.55</v>
      </c>
      <c r="GV399" s="626">
        <f t="shared" si="2445"/>
        <v>0.55</v>
      </c>
      <c r="GW399" s="626">
        <f t="shared" si="2445"/>
        <v>0.5</v>
      </c>
      <c r="GX399" s="626">
        <f t="shared" si="2445"/>
        <v>0.935</v>
      </c>
      <c r="GY399" s="626">
        <f t="shared" si="2445"/>
        <v>0.15</v>
      </c>
      <c r="GZ399" s="626">
        <f t="shared" si="2445"/>
        <v>1</v>
      </c>
      <c r="HA399" s="632">
        <f t="shared" si="2445"/>
        <v>0.047</v>
      </c>
      <c r="HB399" s="632">
        <f t="shared" si="2445"/>
        <v>0.45</v>
      </c>
      <c r="HC399" s="632">
        <f t="shared" si="2445"/>
        <v>0.45</v>
      </c>
      <c r="HD399" s="632">
        <f t="shared" si="2445"/>
        <v>0.45</v>
      </c>
      <c r="HE399" s="632">
        <f t="shared" si="2445"/>
        <v>0.5</v>
      </c>
      <c r="HF399" s="632">
        <f t="shared" si="2445"/>
        <v>0.065</v>
      </c>
      <c r="HG399" s="632">
        <f t="shared" si="2445"/>
        <v>0.85</v>
      </c>
      <c r="HH399" s="632">
        <f t="shared" si="2445"/>
        <v>0</v>
      </c>
      <c r="HI399" s="68">
        <f t="shared" si="2362"/>
        <v>0</v>
      </c>
      <c r="HJ399" s="68" t="e">
        <f t="shared" si="2393"/>
        <v>#VALUE!</v>
      </c>
      <c r="HK399" s="202">
        <f t="shared" si="2394"/>
        <v>0.85</v>
      </c>
      <c r="HL399" s="464">
        <f t="shared" si="2395"/>
        <v>550000</v>
      </c>
      <c r="HM399" s="464">
        <f t="shared" si="2396"/>
        <v>480000</v>
      </c>
      <c r="HN399" s="192" t="e">
        <f t="shared" si="2363"/>
        <v>#VALUE!</v>
      </c>
      <c r="HO399" s="192" t="e">
        <f>HN399*HK399*$HO$2/HL399*1000000</f>
        <v>#VALUE!</v>
      </c>
      <c r="HP399" s="192" t="e">
        <f>HN399*HK399*$HP$2/HM399*1000000</f>
        <v>#VALUE!</v>
      </c>
    </row>
    <row r="400" customFormat="1" spans="1:224">
      <c r="A400" s="381">
        <v>395</v>
      </c>
      <c r="B400" s="54">
        <f ca="1" t="shared" si="2397"/>
        <v>43633</v>
      </c>
      <c r="C400" s="57">
        <f t="shared" si="2398"/>
        <v>0.0416666666666667</v>
      </c>
      <c r="D400" s="68" t="str">
        <f ca="1" t="shared" si="2364"/>
        <v>白班</v>
      </c>
      <c r="E400" s="68" t="str">
        <f ca="1" t="shared" si="2365"/>
        <v>丙</v>
      </c>
      <c r="F400" s="68">
        <f ca="1">SUMPRODUCT((成本日报!$A$3:$A$95=计划!B400)*(成本日报!$B$3:$B$95=计划!$D400),成本日报!$C$3:$C$95)</f>
        <v>3</v>
      </c>
      <c r="G400" s="382">
        <f ca="1" t="shared" si="2399"/>
        <v>43633.4166666657</v>
      </c>
      <c r="H400" s="382">
        <f ca="1" t="shared" si="2366"/>
        <v>43633.4236111102</v>
      </c>
      <c r="I400" s="382">
        <f ca="1" t="shared" si="2367"/>
        <v>43633.4291666657</v>
      </c>
      <c r="J400" s="382">
        <f ca="1" t="shared" si="2368"/>
        <v>43633.4583333324</v>
      </c>
      <c r="K400" s="382">
        <f ca="1" t="shared" si="2369"/>
        <v>43633.5208333324</v>
      </c>
      <c r="L400" s="382">
        <f ca="1" t="shared" si="2370"/>
        <v>43633.5416666657</v>
      </c>
      <c r="M400" s="398" t="str">
        <f>IF(_tag_month_day!A396="","",_tag_month_day!A396)</f>
        <v/>
      </c>
      <c r="N400" s="398" t="str">
        <f>IF(_tag_month_day!B396="","",_tag_month_day!B396)</f>
        <v/>
      </c>
      <c r="O400" s="399" t="e">
        <f t="shared" si="2371"/>
        <v>#VALUE!</v>
      </c>
      <c r="P400" s="398" t="str">
        <f>IF(_tag_month_day!C396="","",_tag_month_day!C396)</f>
        <v/>
      </c>
      <c r="Q400" s="398" t="str">
        <f>IF(_tag_month_day!D396="","",_tag_month_day!D396)</f>
        <v/>
      </c>
      <c r="R400" s="416">
        <f>IF(_tag_month_day!CB396="",R399,_tag_month_day!CB396/100)</f>
        <v>0.07</v>
      </c>
      <c r="S400" s="417" t="str">
        <f>IF(_tag_month_day!E396="","",_tag_month_day!E396)</f>
        <v/>
      </c>
      <c r="T400" s="417" t="str">
        <f>IF(_tag_month_day!F396="","",_tag_month_day!F396)</f>
        <v/>
      </c>
      <c r="U400" s="418" t="e">
        <f t="shared" si="2325"/>
        <v>#VALUE!</v>
      </c>
      <c r="V400" s="53" t="e">
        <f t="shared" si="2326"/>
        <v>#VALUE!</v>
      </c>
      <c r="W400" s="419" t="str">
        <f>IF(_jhy_month_day!A396="","",_jhy_month_day!A396)</f>
        <v/>
      </c>
      <c r="X400" s="420" t="str">
        <f>IF(_jhy_month_day!B396="","",_jhy_month_day!B396/100)</f>
        <v/>
      </c>
      <c r="Y400" s="420" t="str">
        <f>IF(_jhy_month_day!C396="","",_jhy_month_day!C396/100)</f>
        <v/>
      </c>
      <c r="Z400" s="439">
        <f t="shared" si="2415"/>
        <v>99</v>
      </c>
      <c r="AA400" s="440" t="str">
        <f>IF(_tag_month_day!G396="","",_tag_month_day!G396/100)</f>
        <v/>
      </c>
      <c r="AB400" s="440" t="str">
        <f>IF(_tag_month_day!H396="","",_tag_month_day!H396/100)</f>
        <v/>
      </c>
      <c r="AC400" s="193">
        <f t="shared" si="2372"/>
        <v>1.59963432013121</v>
      </c>
      <c r="AD400" s="441" t="str">
        <f t="shared" si="2373"/>
        <v/>
      </c>
      <c r="AE400" s="442" t="str">
        <f t="shared" si="2374"/>
        <v/>
      </c>
      <c r="AF400" s="443">
        <v>1</v>
      </c>
      <c r="AG400" s="68" t="str">
        <f>IF(_duihao_month_day!A396="","",_duihao_month_day!A396)</f>
        <v/>
      </c>
      <c r="AH400" s="463">
        <f>IF(_gyk_month_day!B396="",AH399,_gyk_month_day!B396)</f>
        <v>820</v>
      </c>
      <c r="AI400" s="464"/>
      <c r="AJ400" s="68" t="str">
        <f>IF(_tag_month_day!I396="","",_tag_month_day!I396)</f>
        <v/>
      </c>
      <c r="AK400" s="465" t="str">
        <f>IF(_tzyy_month_day!A396="","",_tzyy_month_day!A396)</f>
        <v/>
      </c>
      <c r="AL400" s="465" t="str">
        <f>IF(_tzyy_month_day!B396="","",_tzyy_month_day!B396)</f>
        <v/>
      </c>
      <c r="AM400" s="465" t="str">
        <f>IF(_tzyy_month_day!C396="","",_tzyy_month_day!C396)</f>
        <v/>
      </c>
      <c r="AN400" s="466" t="str">
        <f>IF(_tag_month_day!CG396="","",_tag_month_day!CG396)</f>
        <v/>
      </c>
      <c r="AO400" s="466" t="str">
        <f>IF(_tag_month_day!CH396="","",_tag_month_day!CH396)</f>
        <v/>
      </c>
      <c r="AP400" s="486" t="e">
        <f t="shared" si="2375"/>
        <v>#VALUE!</v>
      </c>
      <c r="AQ400" s="487" t="str">
        <f>IF(_tag_month_day!J396="","",_tag_month_day!J396/100)</f>
        <v/>
      </c>
      <c r="AR400" s="488">
        <f t="shared" si="2376"/>
        <v>1.3</v>
      </c>
      <c r="AS400" s="489" t="e">
        <f t="shared" si="2327"/>
        <v>#VALUE!</v>
      </c>
      <c r="AT400" s="489">
        <f t="shared" si="2377"/>
        <v>0</v>
      </c>
      <c r="AU400" s="490" t="str">
        <f>IF(_tag_month_day!K396="","",_tag_month_day!K396)</f>
        <v/>
      </c>
      <c r="AV400" s="491" t="str">
        <f>IF(_tag_month_day!L396="","",_tag_month_day!L396/100)</f>
        <v/>
      </c>
      <c r="AW400" s="420">
        <f t="shared" si="2299"/>
        <v>0</v>
      </c>
      <c r="AX400" s="420">
        <f t="shared" si="2378"/>
        <v>0</v>
      </c>
      <c r="AY400" s="420" t="str">
        <f>IF(_tag_month_day!M396="","",_tag_month_day!M396/100)</f>
        <v/>
      </c>
      <c r="AZ400" s="420" t="str">
        <f>IF(_tag_month_day!N396="","",_tag_month_day!N396/100)</f>
        <v/>
      </c>
      <c r="BA400" s="420" t="str">
        <f>IF(_tag_month_day!O396="","",_tag_month_day!O396/100)</f>
        <v/>
      </c>
      <c r="BB400" s="496" t="str">
        <f>IF(_tag_month_day!P396="","",_tag_month_day!P396/100)</f>
        <v/>
      </c>
      <c r="BC400" s="496">
        <f t="shared" si="2379"/>
        <v>0</v>
      </c>
      <c r="BD400" s="496" t="str">
        <f>IF(_tag_month_day!Q396="","",_tag_month_day!Q396/100)</f>
        <v/>
      </c>
      <c r="BE400" s="510" t="str">
        <f>IF(_tag_month_day!R396="","",_tag_month_day!R396/100)</f>
        <v/>
      </c>
      <c r="BF400" s="413" t="str">
        <f>IF(_tag_month_day!CC396="","",_tag_month_day!CC396/100)</f>
        <v/>
      </c>
      <c r="BG400" s="511" t="e">
        <f t="shared" si="2328"/>
        <v>#VALUE!</v>
      </c>
      <c r="BH400" s="198">
        <f t="shared" si="2329"/>
        <v>0</v>
      </c>
      <c r="BI400" s="512" t="e">
        <f>IF(CX400=0,BI399,(DK400*查询!$R$5+DL400*查询!$Q$5+DM400*查询!$N$5+DN400*查询!$O$5+DO400*查询!$P$5)*AF400/CX400)</f>
        <v>#VALUE!</v>
      </c>
      <c r="BJ400" s="512" t="e">
        <f>IF(CX400=0,BJ399,(DP400*查询!$S$5+DQ400*查询!$T$5+DR400*查询!$U$5)*AF400/CX400)</f>
        <v>#VALUE!</v>
      </c>
      <c r="BK400" s="512">
        <f t="shared" si="2380"/>
        <v>1</v>
      </c>
      <c r="BL400" s="513" t="str">
        <f>IF(_cfyc_month_day!A396="","",_cfyc_month_day!A396)</f>
        <v/>
      </c>
      <c r="BM400" s="513" t="str">
        <f>IF(_cfyc_month_day!B396="","",_cfyc_month_day!B396)</f>
        <v/>
      </c>
      <c r="BN400" s="513" t="str">
        <f>IF(_cfyc_month_day!C396="","",_cfyc_month_day!C396)</f>
        <v/>
      </c>
      <c r="BO400" s="522" t="str">
        <f>IF(_cfyc_month_day!D396="","",_cfyc_month_day!D396)</f>
        <v/>
      </c>
      <c r="BP400" s="522" t="str">
        <f>IF(_cfyc_month_day!E396="","",_cfyc_month_day!E396)</f>
        <v/>
      </c>
      <c r="BQ400" s="522" t="str">
        <f>IF(_cfyc_month_day!F396="","",_cfyc_month_day!F396)</f>
        <v/>
      </c>
      <c r="BR400" s="513" t="str">
        <f>IF(_tag_month_day!T396="","",_tag_month_day!T396)</f>
        <v/>
      </c>
      <c r="BS400" s="513" t="str">
        <f>IF(_tag_month_day!U396="","",_tag_month_day!U396)</f>
        <v/>
      </c>
      <c r="BT400" s="523" t="str">
        <f t="shared" si="2381"/>
        <v/>
      </c>
      <c r="BU400" s="223" t="str">
        <f>IF(_tag_month_day!V396="","",_tag_month_day!V396)</f>
        <v/>
      </c>
      <c r="BV400" s="206" t="str">
        <f>IF(_tag_month_day!W396="","",_tag_month_day!W396)</f>
        <v/>
      </c>
      <c r="BW400" s="540" t="str">
        <f>IF(_tag_month_day!X396="","",_tag_month_day!X396)</f>
        <v/>
      </c>
      <c r="BX400" s="540" t="str">
        <f>IF(_tag_month_day!Y396="","",_tag_month_day!Y396)</f>
        <v/>
      </c>
      <c r="BY400" s="541">
        <f ca="1" t="shared" si="2382"/>
        <v>43633.5416666657</v>
      </c>
      <c r="BZ400" s="542"/>
      <c r="CA400" s="543" t="str">
        <f>IF(_jhy2_month_day!A396="","",_jhy2_month_day!A396)</f>
        <v/>
      </c>
      <c r="CB400" s="464" t="str">
        <f>IF(_jhy2_month_day!B396="","",_jhy2_month_day!B396)</f>
        <v/>
      </c>
      <c r="CC400" s="464" t="str">
        <f>IF(_jhy2_month_day!C396="","",_jhy2_month_day!C396)</f>
        <v/>
      </c>
      <c r="CD400" s="464" t="str">
        <f>IF(_jhy2_month_day!D396="","",_jhy2_month_day!D396)</f>
        <v/>
      </c>
      <c r="CE400" s="464" t="str">
        <f>IF(_jhy2_month_day!E396="","",_jhy2_month_day!E396)</f>
        <v/>
      </c>
      <c r="CF400" s="464" t="str">
        <f>IF(_jhy2_month_day!F396="","",_jhy2_month_day!F396)</f>
        <v/>
      </c>
      <c r="CG400" s="464" t="str">
        <f>IF(_jhy2_month_day!G396="","",_jhy2_month_day!G396)</f>
        <v/>
      </c>
      <c r="CH400" s="464" t="str">
        <f>IF(_jhy2_month_day!H396="","",_jhy2_month_day!H396)</f>
        <v/>
      </c>
      <c r="CI400" s="464" t="str">
        <f>IF(_jhy2_month_day!I396="","",_jhy2_month_day!I396)</f>
        <v/>
      </c>
      <c r="CJ400" s="464" t="str">
        <f>IF(_jhy2_month_day!J396="","",_jhy2_month_day!J396)</f>
        <v/>
      </c>
      <c r="CK400" s="464" t="str">
        <f>IF(_jhy2_month_day!K396="","",_jhy2_month_day!K396)</f>
        <v/>
      </c>
      <c r="CL400" s="562" t="str">
        <f>IF(_jhy2_month_day!L396="","",_jhy2_month_day!L396)</f>
        <v/>
      </c>
      <c r="CM400" s="562" t="str">
        <f>IF(_jhy2_month_day!M396="","",_jhy2_month_day!M396)</f>
        <v/>
      </c>
      <c r="CN400" s="562" t="str">
        <f>IF(_jhy2_month_day!N396="","",_jhy2_month_day!N396)</f>
        <v/>
      </c>
      <c r="CO400" s="562" t="str">
        <f>IF(_jhy2_month_day!O396="","",_jhy2_month_day!O396)</f>
        <v/>
      </c>
      <c r="CP400" s="562" t="str">
        <f>IF(_jhy2_month_day!P396="","",_jhy2_month_day!P396)</f>
        <v/>
      </c>
      <c r="CQ400" s="562" t="str">
        <f>IF(_jhy2_month_day!Q396="","",_jhy2_month_day!Q396)</f>
        <v/>
      </c>
      <c r="CR400" s="563" t="str">
        <f>IF(_jhy2_month_day!R396="","",_jhy2_month_day!R396)</f>
        <v/>
      </c>
      <c r="CS400" s="576" t="str">
        <f>IF(_jhy2_month_day!S396="","",_jhy2_month_day!S396)</f>
        <v/>
      </c>
      <c r="CT400" s="562" t="str">
        <f>IF(_jhy2_month_day!T396="","",_jhy2_month_day!T396)</f>
        <v/>
      </c>
      <c r="CU400" s="577" t="e">
        <f t="shared" si="2330"/>
        <v>#VALUE!</v>
      </c>
      <c r="CV400" s="198" t="e">
        <f t="shared" si="2331"/>
        <v>#VALUE!</v>
      </c>
      <c r="CW400" s="192" t="e">
        <f t="shared" si="2332"/>
        <v>#VALUE!</v>
      </c>
      <c r="CX400" s="192" t="e">
        <f t="shared" si="2333"/>
        <v>#VALUE!</v>
      </c>
      <c r="CY400" s="202" t="e">
        <f t="shared" si="2334"/>
        <v>#VALUE!</v>
      </c>
      <c r="CZ400" s="192" t="e">
        <f t="shared" ref="CZ400:DI400" si="2446">$AJ400*EF400</f>
        <v>#VALUE!</v>
      </c>
      <c r="DA400" s="192" t="e">
        <f t="shared" si="2446"/>
        <v>#VALUE!</v>
      </c>
      <c r="DB400" s="192" t="e">
        <f t="shared" si="2446"/>
        <v>#VALUE!</v>
      </c>
      <c r="DC400" s="192" t="e">
        <f t="shared" si="2446"/>
        <v>#VALUE!</v>
      </c>
      <c r="DD400" s="192" t="e">
        <f t="shared" si="2446"/>
        <v>#VALUE!</v>
      </c>
      <c r="DE400" s="192" t="e">
        <f t="shared" si="2446"/>
        <v>#VALUE!</v>
      </c>
      <c r="DF400" s="192" t="e">
        <f t="shared" si="2446"/>
        <v>#VALUE!</v>
      </c>
      <c r="DG400" s="192" t="e">
        <f t="shared" si="2446"/>
        <v>#VALUE!</v>
      </c>
      <c r="DH400" s="192" t="e">
        <f t="shared" si="2446"/>
        <v>#VALUE!</v>
      </c>
      <c r="DI400" s="192" t="e">
        <f t="shared" si="2446"/>
        <v>#VALUE!</v>
      </c>
      <c r="DJ400" s="192" t="e">
        <f t="shared" si="2336"/>
        <v>#VALUE!</v>
      </c>
      <c r="DK400" s="192" t="e">
        <f t="shared" si="2337"/>
        <v>#VALUE!</v>
      </c>
      <c r="DL400" s="192" t="e">
        <f t="shared" si="2338"/>
        <v>#VALUE!</v>
      </c>
      <c r="DM400" s="192" t="e">
        <f t="shared" si="2339"/>
        <v>#VALUE!</v>
      </c>
      <c r="DN400" s="192" t="e">
        <f t="shared" si="2340"/>
        <v>#VALUE!</v>
      </c>
      <c r="DO400" s="192" t="e">
        <f t="shared" si="2341"/>
        <v>#VALUE!</v>
      </c>
      <c r="DP400" s="192" t="e">
        <f t="shared" si="2342"/>
        <v>#VALUE!</v>
      </c>
      <c r="DQ400" s="192" t="e">
        <f t="shared" si="2343"/>
        <v>#VALUE!</v>
      </c>
      <c r="DR400" s="192" t="e">
        <f t="shared" si="2344"/>
        <v>#VALUE!</v>
      </c>
      <c r="DS400" s="192" t="e">
        <f t="shared" si="2345"/>
        <v>#VALUE!</v>
      </c>
      <c r="DT400" s="192" t="e">
        <f t="shared" si="2346"/>
        <v>#VALUE!</v>
      </c>
      <c r="DU400" s="192" t="e">
        <f t="shared" si="2347"/>
        <v>#VALUE!</v>
      </c>
      <c r="DV400" s="198" t="e">
        <f t="shared" si="2348"/>
        <v>#VALUE!</v>
      </c>
      <c r="DW400" s="198" t="e">
        <f t="shared" si="2349"/>
        <v>#DIV/0!</v>
      </c>
      <c r="DX400" s="198" t="e">
        <f t="shared" si="2350"/>
        <v>#DIV/0!</v>
      </c>
      <c r="DY400" s="198" t="e">
        <f t="shared" si="2351"/>
        <v>#VALUE!</v>
      </c>
      <c r="DZ400" s="198" t="e">
        <f t="shared" si="2352"/>
        <v>#VALUE!</v>
      </c>
      <c r="EA400" s="198" t="e">
        <f t="shared" si="2353"/>
        <v>#VALUE!</v>
      </c>
      <c r="EB400" s="198" t="e">
        <f t="shared" si="2354"/>
        <v>#VALUE!</v>
      </c>
      <c r="EC400" s="198" t="e">
        <f t="shared" si="2355"/>
        <v>#DIV/0!</v>
      </c>
      <c r="ED400" s="198" t="e">
        <f t="shared" si="2356"/>
        <v>#VALUE!</v>
      </c>
      <c r="EE400" s="198" t="e">
        <f t="shared" si="2357"/>
        <v>#VALUE!</v>
      </c>
      <c r="EF400" s="198" t="e">
        <f t="shared" ref="EF400:EO400" si="2447">DV400/SUM($DV400:$EE400)</f>
        <v>#VALUE!</v>
      </c>
      <c r="EG400" s="198" t="e">
        <f t="shared" si="2447"/>
        <v>#DIV/0!</v>
      </c>
      <c r="EH400" s="198" t="e">
        <f t="shared" si="2447"/>
        <v>#DIV/0!</v>
      </c>
      <c r="EI400" s="198" t="e">
        <f t="shared" si="2447"/>
        <v>#VALUE!</v>
      </c>
      <c r="EJ400" s="198" t="e">
        <f t="shared" si="2447"/>
        <v>#VALUE!</v>
      </c>
      <c r="EK400" s="198" t="e">
        <f t="shared" si="2447"/>
        <v>#VALUE!</v>
      </c>
      <c r="EL400" s="198" t="e">
        <f t="shared" si="2447"/>
        <v>#VALUE!</v>
      </c>
      <c r="EM400" s="198" t="e">
        <f t="shared" si="2447"/>
        <v>#DIV/0!</v>
      </c>
      <c r="EN400" s="198" t="e">
        <f t="shared" si="2447"/>
        <v>#VALUE!</v>
      </c>
      <c r="EO400" s="198" t="e">
        <f t="shared" si="2447"/>
        <v>#VALUE!</v>
      </c>
      <c r="EP400" s="511">
        <f t="shared" ref="EP400:EW400" si="2448">EP399</f>
        <v>0.08</v>
      </c>
      <c r="EQ400" s="511">
        <f t="shared" si="2448"/>
        <v>0.015</v>
      </c>
      <c r="ER400" s="511">
        <f t="shared" si="2448"/>
        <v>0.015</v>
      </c>
      <c r="ES400" s="511">
        <f t="shared" si="2448"/>
        <v>0.015</v>
      </c>
      <c r="ET400" s="511">
        <f t="shared" si="2448"/>
        <v>0.015</v>
      </c>
      <c r="EU400" s="511">
        <f t="shared" si="2448"/>
        <v>0.09</v>
      </c>
      <c r="EV400" s="511">
        <f t="shared" si="2448"/>
        <v>0.09</v>
      </c>
      <c r="EW400" s="511">
        <f t="shared" si="2448"/>
        <v>0.09</v>
      </c>
      <c r="EX400" s="420" t="str">
        <f>IF(_tag_month_day!AS396="","",_tag_month_day!AS396/100)</f>
        <v/>
      </c>
      <c r="EY400" s="420" t="str">
        <f>IF(_tag_month_day!AT396="","",_tag_month_day!AT396/100)</f>
        <v/>
      </c>
      <c r="EZ400" s="420" t="str">
        <f>IF(_tag_month_day!AU396="","",_tag_month_day!AU396/100)</f>
        <v/>
      </c>
      <c r="FA400" s="420" t="str">
        <f>IF(_tag_month_day!AV396="","",_tag_month_day!AV396/100)</f>
        <v/>
      </c>
      <c r="FB400" s="420" t="str">
        <f>IF(_tag_month_day!AW396="","",_tag_month_day!AW396/100)</f>
        <v/>
      </c>
      <c r="FC400" s="420" t="str">
        <f>IF(_tag_month_day!AX396="","",_tag_month_day!AX396/100)</f>
        <v/>
      </c>
      <c r="FD400" s="510">
        <f t="shared" si="2386"/>
        <v>0.33</v>
      </c>
      <c r="FE400" s="510">
        <f t="shared" si="2387"/>
        <v>0.19</v>
      </c>
      <c r="FF400" s="510">
        <f t="shared" si="2388"/>
        <v>0.003</v>
      </c>
      <c r="FG400" s="510">
        <f t="shared" si="2389"/>
        <v>0</v>
      </c>
      <c r="FH400" s="603">
        <f t="shared" si="2390"/>
        <v>0.0001</v>
      </c>
      <c r="FI400" s="510">
        <f t="shared" ref="FI400:FR400" si="2449">FI399</f>
        <v>0.41</v>
      </c>
      <c r="FJ400" s="510">
        <f t="shared" si="2449"/>
        <v>0.11</v>
      </c>
      <c r="FK400" s="510">
        <f t="shared" si="2449"/>
        <v>0.015</v>
      </c>
      <c r="FL400" s="510">
        <f t="shared" si="2449"/>
        <v>0</v>
      </c>
      <c r="FM400" s="603">
        <f t="shared" si="2449"/>
        <v>0.0001</v>
      </c>
      <c r="FN400" s="510" t="str">
        <f>IF(_tag_month_day!AY396="","",_tag_month_day!AY396/100)</f>
        <v/>
      </c>
      <c r="FO400" s="510" t="str">
        <f>IF(_tag_month_day!AZ396="","",_tag_month_day!AZ396/100)</f>
        <v/>
      </c>
      <c r="FP400" s="510" t="str">
        <f>IF(_tag_month_day!BA396="","",_tag_month_day!BA396/100)</f>
        <v/>
      </c>
      <c r="FQ400" s="510" t="str">
        <f>IF(_tag_month_day!BB396="","",_tag_month_day!BB396/100)</f>
        <v/>
      </c>
      <c r="FR400" s="603" t="str">
        <f>IF(_tag_month_day!BC396="","",_tag_month_day!BC396/100)</f>
        <v/>
      </c>
      <c r="FS400" s="510" t="str">
        <f>IF(_tag_month_day!BD396="","",_tag_month_day!BD396/100)</f>
        <v/>
      </c>
      <c r="FT400" s="510" t="str">
        <f>IF(_tag_month_day!BE396="","",_tag_month_day!BE396/100)</f>
        <v/>
      </c>
      <c r="FU400" s="510" t="str">
        <f>IF(_tag_month_day!BF396="","",_tag_month_day!BF396/100)</f>
        <v/>
      </c>
      <c r="FV400" s="510" t="str">
        <f>IF(_tag_month_day!BG396="","",_tag_month_day!BG396/100)</f>
        <v/>
      </c>
      <c r="FW400" s="603" t="str">
        <f>IF(_tag_month_day!BH396="","",_tag_month_day!BH396/100)</f>
        <v/>
      </c>
      <c r="FX400" s="510" t="str">
        <f>IF(_tag_month_day!BI396="","",_tag_month_day!BI396/100)</f>
        <v/>
      </c>
      <c r="FY400" s="510" t="str">
        <f>IF(_tag_month_day!BJ396="","",_tag_month_day!BJ396/100)</f>
        <v/>
      </c>
      <c r="FZ400" s="605" t="str">
        <f>IF(_tag_month_day!BK396="","",_tag_month_day!BK396/100)</f>
        <v/>
      </c>
      <c r="GA400" s="510" t="str">
        <f>IF(_tag_month_day!BL396="","",_tag_month_day!BL396/100)</f>
        <v/>
      </c>
      <c r="GB400" s="603" t="str">
        <f>IF(_tag_month_day!BM396="","",_tag_month_day!BM396/100)</f>
        <v/>
      </c>
      <c r="GC400" s="420" t="str">
        <f>IF(_tag_month_day!BN396="","",_tag_month_day!BN396/100)</f>
        <v/>
      </c>
      <c r="GD400" s="420" t="str">
        <f>IF(_tag_month_day!BO396="","",_tag_month_day!BO396/100)</f>
        <v/>
      </c>
      <c r="GE400" s="420" t="str">
        <f>IF(_tag_month_day!BP396="","",_tag_month_day!BP396/100)</f>
        <v/>
      </c>
      <c r="GF400" s="420" t="str">
        <f>IF(_tag_month_day!BQ396="","",_tag_month_day!BQ396/100)</f>
        <v/>
      </c>
      <c r="GG400" s="420" t="str">
        <f>IF(_tag_month_day!BR396="","",_tag_month_day!BR396/100)</f>
        <v/>
      </c>
      <c r="GH400" s="420" t="str">
        <f>IF(_tag_month_day!BS396="","",_tag_month_day!BS396/100)</f>
        <v/>
      </c>
      <c r="GI400" s="603" t="str">
        <f>IF(_tag_month_day!BT396="","",_tag_month_day!BT396/100)</f>
        <v/>
      </c>
      <c r="GJ400" s="612" t="str">
        <f>IF(_tag_month_day!BU396="","",_tag_month_day!BU396/100)</f>
        <v/>
      </c>
      <c r="GK400" s="620" t="str">
        <f>IF(_tag_month_day!BV396="",IF(_rlcf_month_day!A$2="","",_rlcf_month_day!A$2/100),_tag_month_day!BV396/100)</f>
        <v/>
      </c>
      <c r="GL400" s="620" t="str">
        <f>IF(_tag_month_day!BW396="",IF(_rlcf_month_day!B$2="","",_rlcf_month_day!B$2/100),_tag_month_day!BW396/100)</f>
        <v/>
      </c>
      <c r="GM400" s="621" t="str">
        <f>IF(_tag_month_day!BX396="",IF(_rlcf_month_day!C$2="","",_rlcf_month_day!C$2/100),_tag_month_day!BX396/100)</f>
        <v/>
      </c>
      <c r="GN400" s="620" t="str">
        <f>IF(_tag_month_day!BV396="",IF(_rlcf_month_day!A$2="","",_rlcf_month_day!A$2/100),_tag_month_day!BV396/100)</f>
        <v/>
      </c>
      <c r="GO400" s="620" t="str">
        <f>IF(_tag_month_day!BW396="",IF(_rlcf_month_day!B$2="","",_rlcf_month_day!B$2/100),_tag_month_day!BW396/100)</f>
        <v/>
      </c>
      <c r="GP400" s="620" t="str">
        <f>IF(_tag_month_day!CD396="",IF(_rlcf_month_day!E$2="","",_rlcf_month_day!E$2/100),_tag_month_day!CD396/100)</f>
        <v/>
      </c>
      <c r="GQ400" s="620" t="str">
        <f>IF(_tag_month_day!CE396="",IF(_rlcf_month_day!F$2="","",_rlcf_month_day!F$2/100),_tag_month_day!CE396/100)</f>
        <v/>
      </c>
      <c r="GR400" s="621" t="str">
        <f>IF(_tag_month_day!CF396="",IF(_rlcf_month_day!G$2="","",_rlcf_month_day!G$2/100),_tag_month_day!CF396/100)</f>
        <v/>
      </c>
      <c r="GS400" s="626">
        <f t="shared" ref="GS400:HH400" si="2450">GS399</f>
        <v>0.953</v>
      </c>
      <c r="GT400" s="626">
        <f t="shared" si="2450"/>
        <v>0.55</v>
      </c>
      <c r="GU400" s="626">
        <f t="shared" si="2450"/>
        <v>0.55</v>
      </c>
      <c r="GV400" s="626">
        <f t="shared" si="2450"/>
        <v>0.55</v>
      </c>
      <c r="GW400" s="626">
        <f t="shared" si="2450"/>
        <v>0.5</v>
      </c>
      <c r="GX400" s="626">
        <f t="shared" si="2450"/>
        <v>0.935</v>
      </c>
      <c r="GY400" s="626">
        <f t="shared" si="2450"/>
        <v>0.15</v>
      </c>
      <c r="GZ400" s="626">
        <f t="shared" si="2450"/>
        <v>1</v>
      </c>
      <c r="HA400" s="632">
        <f t="shared" si="2450"/>
        <v>0.047</v>
      </c>
      <c r="HB400" s="632">
        <f t="shared" si="2450"/>
        <v>0.45</v>
      </c>
      <c r="HC400" s="632">
        <f t="shared" si="2450"/>
        <v>0.45</v>
      </c>
      <c r="HD400" s="632">
        <f t="shared" si="2450"/>
        <v>0.45</v>
      </c>
      <c r="HE400" s="632">
        <f t="shared" si="2450"/>
        <v>0.5</v>
      </c>
      <c r="HF400" s="632">
        <f t="shared" si="2450"/>
        <v>0.065</v>
      </c>
      <c r="HG400" s="632">
        <f t="shared" si="2450"/>
        <v>0.85</v>
      </c>
      <c r="HH400" s="632">
        <f t="shared" si="2450"/>
        <v>0</v>
      </c>
      <c r="HI400" s="68">
        <f t="shared" si="2362"/>
        <v>0</v>
      </c>
      <c r="HJ400" s="68" t="e">
        <f t="shared" si="2393"/>
        <v>#VALUE!</v>
      </c>
      <c r="HK400" s="202">
        <f t="shared" si="2394"/>
        <v>0.85</v>
      </c>
      <c r="HL400" s="464">
        <f t="shared" si="2395"/>
        <v>550000</v>
      </c>
      <c r="HM400" s="464">
        <f t="shared" si="2396"/>
        <v>480000</v>
      </c>
      <c r="HN400" s="192" t="e">
        <f t="shared" si="2363"/>
        <v>#VALUE!</v>
      </c>
      <c r="HO400" s="192" t="e">
        <f>HN400*HK400*$HO$2/HL400*1000000</f>
        <v>#VALUE!</v>
      </c>
      <c r="HP400" s="192" t="e">
        <f>HN400*HK400*$HP$2/HM400*1000000</f>
        <v>#VALUE!</v>
      </c>
    </row>
    <row r="401" customFormat="1" spans="1:224">
      <c r="A401" s="381">
        <v>396</v>
      </c>
      <c r="B401" s="54">
        <f ca="1" t="shared" si="2397"/>
        <v>43633</v>
      </c>
      <c r="C401" s="57">
        <f t="shared" si="2398"/>
        <v>0.0416666666666667</v>
      </c>
      <c r="D401" s="68" t="str">
        <f ca="1" t="shared" si="2364"/>
        <v>白班</v>
      </c>
      <c r="E401" s="68" t="str">
        <f ca="1" t="shared" si="2365"/>
        <v>丙</v>
      </c>
      <c r="F401" s="68">
        <f ca="1">SUMPRODUCT((成本日报!$A$3:$A$95=计划!B401)*(成本日报!$B$3:$B$95=计划!$D401),成本日报!$C$3:$C$95)</f>
        <v>3</v>
      </c>
      <c r="G401" s="382">
        <f ca="1" t="shared" si="2399"/>
        <v>43633.4583333324</v>
      </c>
      <c r="H401" s="382">
        <f ca="1" t="shared" si="2366"/>
        <v>43633.4652777768</v>
      </c>
      <c r="I401" s="382">
        <f ca="1" t="shared" si="2367"/>
        <v>43633.4708333324</v>
      </c>
      <c r="J401" s="382">
        <f ca="1" t="shared" si="2368"/>
        <v>43633.499999999</v>
      </c>
      <c r="K401" s="382">
        <f ca="1" t="shared" si="2369"/>
        <v>43633.562499999</v>
      </c>
      <c r="L401" s="382">
        <f ca="1" t="shared" si="2370"/>
        <v>43633.5833333324</v>
      </c>
      <c r="M401" s="398" t="str">
        <f>IF(_tag_month_day!A397="","",_tag_month_day!A397)</f>
        <v/>
      </c>
      <c r="N401" s="398" t="str">
        <f>IF(_tag_month_day!B397="","",_tag_month_day!B397)</f>
        <v/>
      </c>
      <c r="O401" s="399" t="e">
        <f t="shared" si="2371"/>
        <v>#VALUE!</v>
      </c>
      <c r="P401" s="398" t="str">
        <f>IF(_tag_month_day!C397="","",_tag_month_day!C397)</f>
        <v/>
      </c>
      <c r="Q401" s="398" t="str">
        <f>IF(_tag_month_day!D397="","",_tag_month_day!D397)</f>
        <v/>
      </c>
      <c r="R401" s="416">
        <f>IF(_tag_month_day!CB397="",R400,_tag_month_day!CB397/100)</f>
        <v>0.07</v>
      </c>
      <c r="S401" s="417" t="str">
        <f>IF(_tag_month_day!E397="","",_tag_month_day!E397)</f>
        <v/>
      </c>
      <c r="T401" s="417" t="str">
        <f>IF(_tag_month_day!F397="","",_tag_month_day!F397)</f>
        <v/>
      </c>
      <c r="U401" s="418" t="e">
        <f t="shared" si="2325"/>
        <v>#VALUE!</v>
      </c>
      <c r="V401" s="53" t="e">
        <f t="shared" si="2326"/>
        <v>#VALUE!</v>
      </c>
      <c r="W401" s="419" t="str">
        <f>IF(_jhy_month_day!A397="","",_jhy_month_day!A397)</f>
        <v/>
      </c>
      <c r="X401" s="420" t="str">
        <f>IF(_jhy_month_day!B397="","",_jhy_month_day!B397/100)</f>
        <v/>
      </c>
      <c r="Y401" s="420" t="str">
        <f>IF(_jhy_month_day!C397="","",_jhy_month_day!C397/100)</f>
        <v/>
      </c>
      <c r="Z401" s="439">
        <f t="shared" si="2415"/>
        <v>99</v>
      </c>
      <c r="AA401" s="440" t="str">
        <f>IF(_tag_month_day!G397="","",_tag_month_day!G397/100)</f>
        <v/>
      </c>
      <c r="AB401" s="440" t="str">
        <f>IF(_tag_month_day!H397="","",_tag_month_day!H397/100)</f>
        <v/>
      </c>
      <c r="AC401" s="193">
        <f t="shared" si="2372"/>
        <v>1.59963432013121</v>
      </c>
      <c r="AD401" s="441" t="str">
        <f t="shared" si="2373"/>
        <v/>
      </c>
      <c r="AE401" s="442" t="str">
        <f t="shared" si="2374"/>
        <v/>
      </c>
      <c r="AF401" s="443">
        <v>1</v>
      </c>
      <c r="AG401" s="68" t="str">
        <f>IF(_duihao_month_day!A397="","",_duihao_month_day!A397)</f>
        <v/>
      </c>
      <c r="AH401" s="463">
        <f>IF(_gyk_month_day!B397="",AH400,_gyk_month_day!B397)</f>
        <v>820</v>
      </c>
      <c r="AI401" s="464"/>
      <c r="AJ401" s="68" t="str">
        <f>IF(_tag_month_day!I397="","",_tag_month_day!I397)</f>
        <v/>
      </c>
      <c r="AK401" s="465" t="str">
        <f>IF(_tzyy_month_day!A397="","",_tzyy_month_day!A397)</f>
        <v/>
      </c>
      <c r="AL401" s="465" t="str">
        <f>IF(_tzyy_month_day!B397="","",_tzyy_month_day!B397)</f>
        <v/>
      </c>
      <c r="AM401" s="465" t="str">
        <f>IF(_tzyy_month_day!C397="","",_tzyy_month_day!C397)</f>
        <v/>
      </c>
      <c r="AN401" s="466" t="str">
        <f>IF(_tag_month_day!CG397="","",_tag_month_day!CG397)</f>
        <v/>
      </c>
      <c r="AO401" s="466" t="str">
        <f>IF(_tag_month_day!CH397="","",_tag_month_day!CH397)</f>
        <v/>
      </c>
      <c r="AP401" s="486" t="e">
        <f t="shared" si="2375"/>
        <v>#VALUE!</v>
      </c>
      <c r="AQ401" s="487" t="str">
        <f>IF(_tag_month_day!J397="","",_tag_month_day!J397/100)</f>
        <v/>
      </c>
      <c r="AR401" s="488">
        <f t="shared" si="2376"/>
        <v>1.3</v>
      </c>
      <c r="AS401" s="489" t="e">
        <f t="shared" si="2327"/>
        <v>#VALUE!</v>
      </c>
      <c r="AT401" s="489">
        <f t="shared" si="2377"/>
        <v>0</v>
      </c>
      <c r="AU401" s="490" t="str">
        <f>IF(_tag_month_day!K397="","",_tag_month_day!K397)</f>
        <v/>
      </c>
      <c r="AV401" s="491" t="str">
        <f>IF(_tag_month_day!L397="","",_tag_month_day!L397/100)</f>
        <v/>
      </c>
      <c r="AW401" s="420">
        <f t="shared" si="2299"/>
        <v>0</v>
      </c>
      <c r="AX401" s="420">
        <f t="shared" si="2378"/>
        <v>0</v>
      </c>
      <c r="AY401" s="420" t="str">
        <f>IF(_tag_month_day!M397="","",_tag_month_day!M397/100)</f>
        <v/>
      </c>
      <c r="AZ401" s="420" t="str">
        <f>IF(_tag_month_day!N397="","",_tag_month_day!N397/100)</f>
        <v/>
      </c>
      <c r="BA401" s="420" t="str">
        <f>IF(_tag_month_day!O397="","",_tag_month_day!O397/100)</f>
        <v/>
      </c>
      <c r="BB401" s="496" t="str">
        <f>IF(_tag_month_day!P397="","",_tag_month_day!P397/100)</f>
        <v/>
      </c>
      <c r="BC401" s="496">
        <f t="shared" si="2379"/>
        <v>0</v>
      </c>
      <c r="BD401" s="496" t="str">
        <f>IF(_tag_month_day!Q397="","",_tag_month_day!Q397/100)</f>
        <v/>
      </c>
      <c r="BE401" s="510" t="str">
        <f>IF(_tag_month_day!R397="","",_tag_month_day!R397/100)</f>
        <v/>
      </c>
      <c r="BF401" s="413" t="str">
        <f>IF(_tag_month_day!CC397="","",_tag_month_day!CC397/100)</f>
        <v/>
      </c>
      <c r="BG401" s="511" t="e">
        <f t="shared" si="2328"/>
        <v>#VALUE!</v>
      </c>
      <c r="BH401" s="198">
        <f t="shared" si="2329"/>
        <v>0</v>
      </c>
      <c r="BI401" s="512" t="e">
        <f>IF(CX401=0,BI400,(DK401*查询!$R$5+DL401*查询!$Q$5+DM401*查询!$N$5+DN401*查询!$O$5+DO401*查询!$P$5)*AF401/CX401)</f>
        <v>#VALUE!</v>
      </c>
      <c r="BJ401" s="512" t="e">
        <f>IF(CX401=0,BJ400,(DP401*查询!$S$5+DQ401*查询!$T$5+DR401*查询!$U$5)*AF401/CX401)</f>
        <v>#VALUE!</v>
      </c>
      <c r="BK401" s="512">
        <f t="shared" si="2380"/>
        <v>1</v>
      </c>
      <c r="BL401" s="513" t="str">
        <f>IF(_cfyc_month_day!A397="","",_cfyc_month_day!A397)</f>
        <v/>
      </c>
      <c r="BM401" s="513" t="str">
        <f>IF(_cfyc_month_day!B397="","",_cfyc_month_day!B397)</f>
        <v/>
      </c>
      <c r="BN401" s="513" t="str">
        <f>IF(_cfyc_month_day!C397="","",_cfyc_month_day!C397)</f>
        <v/>
      </c>
      <c r="BO401" s="522" t="str">
        <f>IF(_cfyc_month_day!D397="","",_cfyc_month_day!D397)</f>
        <v/>
      </c>
      <c r="BP401" s="522" t="str">
        <f>IF(_cfyc_month_day!E397="","",_cfyc_month_day!E397)</f>
        <v/>
      </c>
      <c r="BQ401" s="522" t="str">
        <f>IF(_cfyc_month_day!F397="","",_cfyc_month_day!F397)</f>
        <v/>
      </c>
      <c r="BR401" s="513" t="str">
        <f>IF(_tag_month_day!T397="","",_tag_month_day!T397)</f>
        <v/>
      </c>
      <c r="BS401" s="513" t="str">
        <f>IF(_tag_month_day!U397="","",_tag_month_day!U397)</f>
        <v/>
      </c>
      <c r="BT401" s="523" t="str">
        <f t="shared" si="2381"/>
        <v/>
      </c>
      <c r="BU401" s="223" t="str">
        <f>IF(_tag_month_day!V397="","",_tag_month_day!V397)</f>
        <v/>
      </c>
      <c r="BV401" s="206" t="str">
        <f>IF(_tag_month_day!W397="","",_tag_month_day!W397)</f>
        <v/>
      </c>
      <c r="BW401" s="540" t="str">
        <f>IF(_tag_month_day!X397="","",_tag_month_day!X397)</f>
        <v/>
      </c>
      <c r="BX401" s="540" t="str">
        <f>IF(_tag_month_day!Y397="","",_tag_month_day!Y397)</f>
        <v/>
      </c>
      <c r="BY401" s="541">
        <f ca="1" t="shared" si="2382"/>
        <v>43633.5833333324</v>
      </c>
      <c r="BZ401" s="542"/>
      <c r="CA401" s="543" t="str">
        <f>IF(_jhy2_month_day!A397="","",_jhy2_month_day!A397)</f>
        <v/>
      </c>
      <c r="CB401" s="464" t="str">
        <f>IF(_jhy2_month_day!B397="","",_jhy2_month_day!B397)</f>
        <v/>
      </c>
      <c r="CC401" s="464" t="str">
        <f>IF(_jhy2_month_day!C397="","",_jhy2_month_day!C397)</f>
        <v/>
      </c>
      <c r="CD401" s="464" t="str">
        <f>IF(_jhy2_month_day!D397="","",_jhy2_month_day!D397)</f>
        <v/>
      </c>
      <c r="CE401" s="464" t="str">
        <f>IF(_jhy2_month_day!E397="","",_jhy2_month_day!E397)</f>
        <v/>
      </c>
      <c r="CF401" s="464" t="str">
        <f>IF(_jhy2_month_day!F397="","",_jhy2_month_day!F397)</f>
        <v/>
      </c>
      <c r="CG401" s="464" t="str">
        <f>IF(_jhy2_month_day!G397="","",_jhy2_month_day!G397)</f>
        <v/>
      </c>
      <c r="CH401" s="464" t="str">
        <f>IF(_jhy2_month_day!H397="","",_jhy2_month_day!H397)</f>
        <v/>
      </c>
      <c r="CI401" s="464" t="str">
        <f>IF(_jhy2_month_day!I397="","",_jhy2_month_day!I397)</f>
        <v/>
      </c>
      <c r="CJ401" s="464" t="str">
        <f>IF(_jhy2_month_day!J397="","",_jhy2_month_day!J397)</f>
        <v/>
      </c>
      <c r="CK401" s="464" t="str">
        <f>IF(_jhy2_month_day!K397="","",_jhy2_month_day!K397)</f>
        <v/>
      </c>
      <c r="CL401" s="562" t="str">
        <f>IF(_jhy2_month_day!L397="","",_jhy2_month_day!L397)</f>
        <v/>
      </c>
      <c r="CM401" s="562" t="str">
        <f>IF(_jhy2_month_day!M397="","",_jhy2_month_day!M397)</f>
        <v/>
      </c>
      <c r="CN401" s="562" t="str">
        <f>IF(_jhy2_month_day!N397="","",_jhy2_month_day!N397)</f>
        <v/>
      </c>
      <c r="CO401" s="562" t="str">
        <f>IF(_jhy2_month_day!O397="","",_jhy2_month_day!O397)</f>
        <v/>
      </c>
      <c r="CP401" s="562" t="str">
        <f>IF(_jhy2_month_day!P397="","",_jhy2_month_day!P397)</f>
        <v/>
      </c>
      <c r="CQ401" s="562" t="str">
        <f>IF(_jhy2_month_day!Q397="","",_jhy2_month_day!Q397)</f>
        <v/>
      </c>
      <c r="CR401" s="563" t="str">
        <f>IF(_jhy2_month_day!R397="","",_jhy2_month_day!R397)</f>
        <v/>
      </c>
      <c r="CS401" s="576" t="str">
        <f>IF(_jhy2_month_day!S397="","",_jhy2_month_day!S397)</f>
        <v/>
      </c>
      <c r="CT401" s="562" t="str">
        <f>IF(_jhy2_month_day!T397="","",_jhy2_month_day!T397)</f>
        <v/>
      </c>
      <c r="CU401" s="577" t="e">
        <f t="shared" si="2330"/>
        <v>#VALUE!</v>
      </c>
      <c r="CV401" s="198" t="e">
        <f t="shared" si="2331"/>
        <v>#VALUE!</v>
      </c>
      <c r="CW401" s="192" t="e">
        <f t="shared" si="2332"/>
        <v>#VALUE!</v>
      </c>
      <c r="CX401" s="192" t="e">
        <f t="shared" si="2333"/>
        <v>#VALUE!</v>
      </c>
      <c r="CY401" s="202" t="e">
        <f t="shared" si="2334"/>
        <v>#VALUE!</v>
      </c>
      <c r="CZ401" s="192" t="e">
        <f t="shared" ref="CZ401:DI401" si="2451">$AJ401*EF401</f>
        <v>#VALUE!</v>
      </c>
      <c r="DA401" s="192" t="e">
        <f t="shared" si="2451"/>
        <v>#VALUE!</v>
      </c>
      <c r="DB401" s="192" t="e">
        <f t="shared" si="2451"/>
        <v>#VALUE!</v>
      </c>
      <c r="DC401" s="192" t="e">
        <f t="shared" si="2451"/>
        <v>#VALUE!</v>
      </c>
      <c r="DD401" s="192" t="e">
        <f t="shared" si="2451"/>
        <v>#VALUE!</v>
      </c>
      <c r="DE401" s="192" t="e">
        <f t="shared" si="2451"/>
        <v>#VALUE!</v>
      </c>
      <c r="DF401" s="192" t="e">
        <f t="shared" si="2451"/>
        <v>#VALUE!</v>
      </c>
      <c r="DG401" s="192" t="e">
        <f t="shared" si="2451"/>
        <v>#VALUE!</v>
      </c>
      <c r="DH401" s="192" t="e">
        <f t="shared" si="2451"/>
        <v>#VALUE!</v>
      </c>
      <c r="DI401" s="192" t="e">
        <f t="shared" si="2451"/>
        <v>#VALUE!</v>
      </c>
      <c r="DJ401" s="192" t="e">
        <f t="shared" si="2336"/>
        <v>#VALUE!</v>
      </c>
      <c r="DK401" s="192" t="e">
        <f t="shared" si="2337"/>
        <v>#VALUE!</v>
      </c>
      <c r="DL401" s="192" t="e">
        <f t="shared" si="2338"/>
        <v>#VALUE!</v>
      </c>
      <c r="DM401" s="192" t="e">
        <f t="shared" si="2339"/>
        <v>#VALUE!</v>
      </c>
      <c r="DN401" s="192" t="e">
        <f t="shared" si="2340"/>
        <v>#VALUE!</v>
      </c>
      <c r="DO401" s="192" t="e">
        <f t="shared" si="2341"/>
        <v>#VALUE!</v>
      </c>
      <c r="DP401" s="192" t="e">
        <f t="shared" si="2342"/>
        <v>#VALUE!</v>
      </c>
      <c r="DQ401" s="192" t="e">
        <f t="shared" si="2343"/>
        <v>#VALUE!</v>
      </c>
      <c r="DR401" s="192" t="e">
        <f t="shared" si="2344"/>
        <v>#VALUE!</v>
      </c>
      <c r="DS401" s="192" t="e">
        <f t="shared" si="2345"/>
        <v>#VALUE!</v>
      </c>
      <c r="DT401" s="192" t="e">
        <f t="shared" si="2346"/>
        <v>#VALUE!</v>
      </c>
      <c r="DU401" s="192" t="e">
        <f t="shared" si="2347"/>
        <v>#VALUE!</v>
      </c>
      <c r="DV401" s="198" t="e">
        <f t="shared" si="2348"/>
        <v>#VALUE!</v>
      </c>
      <c r="DW401" s="198" t="e">
        <f t="shared" si="2349"/>
        <v>#DIV/0!</v>
      </c>
      <c r="DX401" s="198" t="e">
        <f t="shared" si="2350"/>
        <v>#DIV/0!</v>
      </c>
      <c r="DY401" s="198" t="e">
        <f t="shared" si="2351"/>
        <v>#VALUE!</v>
      </c>
      <c r="DZ401" s="198" t="e">
        <f t="shared" si="2352"/>
        <v>#VALUE!</v>
      </c>
      <c r="EA401" s="198" t="e">
        <f t="shared" si="2353"/>
        <v>#VALUE!</v>
      </c>
      <c r="EB401" s="198" t="e">
        <f t="shared" si="2354"/>
        <v>#VALUE!</v>
      </c>
      <c r="EC401" s="198" t="e">
        <f t="shared" si="2355"/>
        <v>#DIV/0!</v>
      </c>
      <c r="ED401" s="198" t="e">
        <f t="shared" si="2356"/>
        <v>#VALUE!</v>
      </c>
      <c r="EE401" s="198" t="e">
        <f t="shared" si="2357"/>
        <v>#VALUE!</v>
      </c>
      <c r="EF401" s="198" t="e">
        <f t="shared" ref="EF401:EO401" si="2452">DV401/SUM($DV401:$EE401)</f>
        <v>#VALUE!</v>
      </c>
      <c r="EG401" s="198" t="e">
        <f t="shared" si="2452"/>
        <v>#DIV/0!</v>
      </c>
      <c r="EH401" s="198" t="e">
        <f t="shared" si="2452"/>
        <v>#DIV/0!</v>
      </c>
      <c r="EI401" s="198" t="e">
        <f t="shared" si="2452"/>
        <v>#VALUE!</v>
      </c>
      <c r="EJ401" s="198" t="e">
        <f t="shared" si="2452"/>
        <v>#VALUE!</v>
      </c>
      <c r="EK401" s="198" t="e">
        <f t="shared" si="2452"/>
        <v>#VALUE!</v>
      </c>
      <c r="EL401" s="198" t="e">
        <f t="shared" si="2452"/>
        <v>#VALUE!</v>
      </c>
      <c r="EM401" s="198" t="e">
        <f t="shared" si="2452"/>
        <v>#DIV/0!</v>
      </c>
      <c r="EN401" s="198" t="e">
        <f t="shared" si="2452"/>
        <v>#VALUE!</v>
      </c>
      <c r="EO401" s="198" t="e">
        <f t="shared" si="2452"/>
        <v>#VALUE!</v>
      </c>
      <c r="EP401" s="511">
        <f t="shared" ref="EP401:EW401" si="2453">EP400</f>
        <v>0.08</v>
      </c>
      <c r="EQ401" s="511">
        <f t="shared" si="2453"/>
        <v>0.015</v>
      </c>
      <c r="ER401" s="511">
        <f t="shared" si="2453"/>
        <v>0.015</v>
      </c>
      <c r="ES401" s="511">
        <f t="shared" si="2453"/>
        <v>0.015</v>
      </c>
      <c r="ET401" s="511">
        <f t="shared" si="2453"/>
        <v>0.015</v>
      </c>
      <c r="EU401" s="511">
        <f t="shared" si="2453"/>
        <v>0.09</v>
      </c>
      <c r="EV401" s="511">
        <f t="shared" si="2453"/>
        <v>0.09</v>
      </c>
      <c r="EW401" s="511">
        <f t="shared" si="2453"/>
        <v>0.09</v>
      </c>
      <c r="EX401" s="420" t="str">
        <f>IF(_tag_month_day!AS397="","",_tag_month_day!AS397/100)</f>
        <v/>
      </c>
      <c r="EY401" s="420" t="str">
        <f>IF(_tag_month_day!AT397="","",_tag_month_day!AT397/100)</f>
        <v/>
      </c>
      <c r="EZ401" s="420" t="str">
        <f>IF(_tag_month_day!AU397="","",_tag_month_day!AU397/100)</f>
        <v/>
      </c>
      <c r="FA401" s="420" t="str">
        <f>IF(_tag_month_day!AV397="","",_tag_month_day!AV397/100)</f>
        <v/>
      </c>
      <c r="FB401" s="420" t="str">
        <f>IF(_tag_month_day!AW397="","",_tag_month_day!AW397/100)</f>
        <v/>
      </c>
      <c r="FC401" s="420" t="str">
        <f>IF(_tag_month_day!AX397="","",_tag_month_day!AX397/100)</f>
        <v/>
      </c>
      <c r="FD401" s="510">
        <f t="shared" si="2386"/>
        <v>0.33</v>
      </c>
      <c r="FE401" s="510">
        <f t="shared" si="2387"/>
        <v>0.19</v>
      </c>
      <c r="FF401" s="510">
        <f t="shared" si="2388"/>
        <v>0.003</v>
      </c>
      <c r="FG401" s="510">
        <f t="shared" si="2389"/>
        <v>0</v>
      </c>
      <c r="FH401" s="603">
        <f t="shared" si="2390"/>
        <v>0.0001</v>
      </c>
      <c r="FI401" s="510">
        <f t="shared" ref="FI401:FR401" si="2454">FI400</f>
        <v>0.41</v>
      </c>
      <c r="FJ401" s="510">
        <f t="shared" si="2454"/>
        <v>0.11</v>
      </c>
      <c r="FK401" s="510">
        <f t="shared" si="2454"/>
        <v>0.015</v>
      </c>
      <c r="FL401" s="510">
        <f t="shared" si="2454"/>
        <v>0</v>
      </c>
      <c r="FM401" s="603">
        <f t="shared" si="2454"/>
        <v>0.0001</v>
      </c>
      <c r="FN401" s="510" t="str">
        <f>IF(_tag_month_day!AY397="","",_tag_month_day!AY397/100)</f>
        <v/>
      </c>
      <c r="FO401" s="510" t="str">
        <f>IF(_tag_month_day!AZ397="","",_tag_month_day!AZ397/100)</f>
        <v/>
      </c>
      <c r="FP401" s="510" t="str">
        <f>IF(_tag_month_day!BA397="","",_tag_month_day!BA397/100)</f>
        <v/>
      </c>
      <c r="FQ401" s="510" t="str">
        <f>IF(_tag_month_day!BB397="","",_tag_month_day!BB397/100)</f>
        <v/>
      </c>
      <c r="FR401" s="603" t="str">
        <f>IF(_tag_month_day!BC397="","",_tag_month_day!BC397/100)</f>
        <v/>
      </c>
      <c r="FS401" s="510" t="str">
        <f>IF(_tag_month_day!BD397="","",_tag_month_day!BD397/100)</f>
        <v/>
      </c>
      <c r="FT401" s="510" t="str">
        <f>IF(_tag_month_day!BE397="","",_tag_month_day!BE397/100)</f>
        <v/>
      </c>
      <c r="FU401" s="510" t="str">
        <f>IF(_tag_month_day!BF397="","",_tag_month_day!BF397/100)</f>
        <v/>
      </c>
      <c r="FV401" s="510" t="str">
        <f>IF(_tag_month_day!BG397="","",_tag_month_day!BG397/100)</f>
        <v/>
      </c>
      <c r="FW401" s="603" t="str">
        <f>IF(_tag_month_day!BH397="","",_tag_month_day!BH397/100)</f>
        <v/>
      </c>
      <c r="FX401" s="510" t="str">
        <f>IF(_tag_month_day!BI397="","",_tag_month_day!BI397/100)</f>
        <v/>
      </c>
      <c r="FY401" s="510" t="str">
        <f>IF(_tag_month_day!BJ397="","",_tag_month_day!BJ397/100)</f>
        <v/>
      </c>
      <c r="FZ401" s="605" t="str">
        <f>IF(_tag_month_day!BK397="","",_tag_month_day!BK397/100)</f>
        <v/>
      </c>
      <c r="GA401" s="510" t="str">
        <f>IF(_tag_month_day!BL397="","",_tag_month_day!BL397/100)</f>
        <v/>
      </c>
      <c r="GB401" s="603" t="str">
        <f>IF(_tag_month_day!BM397="","",_tag_month_day!BM397/100)</f>
        <v/>
      </c>
      <c r="GC401" s="420" t="str">
        <f>IF(_tag_month_day!BN397="","",_tag_month_day!BN397/100)</f>
        <v/>
      </c>
      <c r="GD401" s="420" t="str">
        <f>IF(_tag_month_day!BO397="","",_tag_month_day!BO397/100)</f>
        <v/>
      </c>
      <c r="GE401" s="420" t="str">
        <f>IF(_tag_month_day!BP397="","",_tag_month_day!BP397/100)</f>
        <v/>
      </c>
      <c r="GF401" s="420" t="str">
        <f>IF(_tag_month_day!BQ397="","",_tag_month_day!BQ397/100)</f>
        <v/>
      </c>
      <c r="GG401" s="420" t="str">
        <f>IF(_tag_month_day!BR397="","",_tag_month_day!BR397/100)</f>
        <v/>
      </c>
      <c r="GH401" s="420" t="str">
        <f>IF(_tag_month_day!BS397="","",_tag_month_day!BS397/100)</f>
        <v/>
      </c>
      <c r="GI401" s="603" t="str">
        <f>IF(_tag_month_day!BT397="","",_tag_month_day!BT397/100)</f>
        <v/>
      </c>
      <c r="GJ401" s="612" t="str">
        <f>IF(_tag_month_day!BU397="","",_tag_month_day!BU397/100)</f>
        <v/>
      </c>
      <c r="GK401" s="620" t="str">
        <f>IF(_tag_month_day!BV397="",IF(_rlcf_month_day!A$2="","",_rlcf_month_day!A$2/100),_tag_month_day!BV397/100)</f>
        <v/>
      </c>
      <c r="GL401" s="620" t="str">
        <f>IF(_tag_month_day!BW397="",IF(_rlcf_month_day!B$2="","",_rlcf_month_day!B$2/100),_tag_month_day!BW397/100)</f>
        <v/>
      </c>
      <c r="GM401" s="621" t="str">
        <f>IF(_tag_month_day!BX397="",IF(_rlcf_month_day!C$2="","",_rlcf_month_day!C$2/100),_tag_month_day!BX397/100)</f>
        <v/>
      </c>
      <c r="GN401" s="620" t="str">
        <f>IF(_tag_month_day!BV397="",IF(_rlcf_month_day!A$2="","",_rlcf_month_day!A$2/100),_tag_month_day!BV397/100)</f>
        <v/>
      </c>
      <c r="GO401" s="620" t="str">
        <f>IF(_tag_month_day!BW397="",IF(_rlcf_month_day!B$2="","",_rlcf_month_day!B$2/100),_tag_month_day!BW397/100)</f>
        <v/>
      </c>
      <c r="GP401" s="620" t="str">
        <f>IF(_tag_month_day!CD397="",IF(_rlcf_month_day!E$2="","",_rlcf_month_day!E$2/100),_tag_month_day!CD397/100)</f>
        <v/>
      </c>
      <c r="GQ401" s="620" t="str">
        <f>IF(_tag_month_day!CE397="",IF(_rlcf_month_day!F$2="","",_rlcf_month_day!F$2/100),_tag_month_day!CE397/100)</f>
        <v/>
      </c>
      <c r="GR401" s="621" t="str">
        <f>IF(_tag_month_day!CF397="",IF(_rlcf_month_day!G$2="","",_rlcf_month_day!G$2/100),_tag_month_day!CF397/100)</f>
        <v/>
      </c>
      <c r="GS401" s="626">
        <f t="shared" ref="GS401:HH401" si="2455">GS400</f>
        <v>0.953</v>
      </c>
      <c r="GT401" s="626">
        <f t="shared" si="2455"/>
        <v>0.55</v>
      </c>
      <c r="GU401" s="626">
        <f t="shared" si="2455"/>
        <v>0.55</v>
      </c>
      <c r="GV401" s="626">
        <f t="shared" si="2455"/>
        <v>0.55</v>
      </c>
      <c r="GW401" s="626">
        <f t="shared" si="2455"/>
        <v>0.5</v>
      </c>
      <c r="GX401" s="626">
        <f t="shared" si="2455"/>
        <v>0.935</v>
      </c>
      <c r="GY401" s="626">
        <f t="shared" si="2455"/>
        <v>0.15</v>
      </c>
      <c r="GZ401" s="626">
        <f t="shared" si="2455"/>
        <v>1</v>
      </c>
      <c r="HA401" s="632">
        <f t="shared" si="2455"/>
        <v>0.047</v>
      </c>
      <c r="HB401" s="632">
        <f t="shared" si="2455"/>
        <v>0.45</v>
      </c>
      <c r="HC401" s="632">
        <f t="shared" si="2455"/>
        <v>0.45</v>
      </c>
      <c r="HD401" s="632">
        <f t="shared" si="2455"/>
        <v>0.45</v>
      </c>
      <c r="HE401" s="632">
        <f t="shared" si="2455"/>
        <v>0.5</v>
      </c>
      <c r="HF401" s="632">
        <f t="shared" si="2455"/>
        <v>0.065</v>
      </c>
      <c r="HG401" s="632">
        <f t="shared" si="2455"/>
        <v>0.85</v>
      </c>
      <c r="HH401" s="632">
        <f t="shared" si="2455"/>
        <v>0</v>
      </c>
      <c r="HI401" s="68">
        <f t="shared" si="2362"/>
        <v>0</v>
      </c>
      <c r="HJ401" s="68" t="e">
        <f t="shared" si="2393"/>
        <v>#VALUE!</v>
      </c>
      <c r="HK401" s="202">
        <f t="shared" si="2394"/>
        <v>0.85</v>
      </c>
      <c r="HL401" s="464">
        <f t="shared" si="2395"/>
        <v>550000</v>
      </c>
      <c r="HM401" s="464">
        <f t="shared" si="2396"/>
        <v>480000</v>
      </c>
      <c r="HN401" s="192" t="e">
        <f t="shared" si="2363"/>
        <v>#VALUE!</v>
      </c>
      <c r="HO401" s="192" t="e">
        <f>HN401*HK401*$HO$2/HL401*1000000</f>
        <v>#VALUE!</v>
      </c>
      <c r="HP401" s="192" t="e">
        <f>HN401*HK401*$HP$2/HM401*1000000</f>
        <v>#VALUE!</v>
      </c>
    </row>
    <row r="402" customFormat="1" spans="1:224">
      <c r="A402" s="381">
        <v>397</v>
      </c>
      <c r="B402" s="54">
        <f ca="1" t="shared" si="2397"/>
        <v>43633</v>
      </c>
      <c r="C402" s="57">
        <f t="shared" si="2398"/>
        <v>0.0416666666666667</v>
      </c>
      <c r="D402" s="68" t="str">
        <f ca="1" t="shared" si="2364"/>
        <v>白班</v>
      </c>
      <c r="E402" s="68" t="str">
        <f ca="1" t="shared" si="2365"/>
        <v>丙</v>
      </c>
      <c r="F402" s="68">
        <f ca="1">SUMPRODUCT((成本日报!$A$3:$A$95=计划!B402)*(成本日报!$B$3:$B$95=计划!$D402),成本日报!$C$3:$C$95)</f>
        <v>3</v>
      </c>
      <c r="G402" s="382">
        <f ca="1" t="shared" si="2399"/>
        <v>43633.499999999</v>
      </c>
      <c r="H402" s="382">
        <f ca="1" t="shared" si="2366"/>
        <v>43633.5069444435</v>
      </c>
      <c r="I402" s="382">
        <f ca="1" t="shared" si="2367"/>
        <v>43633.512499999</v>
      </c>
      <c r="J402" s="382">
        <f ca="1" t="shared" si="2368"/>
        <v>43633.5416666657</v>
      </c>
      <c r="K402" s="382">
        <f ca="1" t="shared" si="2369"/>
        <v>43633.6041666657</v>
      </c>
      <c r="L402" s="382">
        <f ca="1" t="shared" si="2370"/>
        <v>43633.624999999</v>
      </c>
      <c r="M402" s="398" t="str">
        <f>IF(_tag_month_day!A398="","",_tag_month_day!A398)</f>
        <v/>
      </c>
      <c r="N402" s="398" t="str">
        <f>IF(_tag_month_day!B398="","",_tag_month_day!B398)</f>
        <v/>
      </c>
      <c r="O402" s="399" t="e">
        <f t="shared" si="2371"/>
        <v>#VALUE!</v>
      </c>
      <c r="P402" s="398" t="str">
        <f>IF(_tag_month_day!C398="","",_tag_month_day!C398)</f>
        <v/>
      </c>
      <c r="Q402" s="398" t="str">
        <f>IF(_tag_month_day!D398="","",_tag_month_day!D398)</f>
        <v/>
      </c>
      <c r="R402" s="416">
        <f>IF(_tag_month_day!CB398="",R401,_tag_month_day!CB398/100)</f>
        <v>0.07</v>
      </c>
      <c r="S402" s="417" t="str">
        <f>IF(_tag_month_day!E398="","",_tag_month_day!E398)</f>
        <v/>
      </c>
      <c r="T402" s="417" t="str">
        <f>IF(_tag_month_day!F398="","",_tag_month_day!F398)</f>
        <v/>
      </c>
      <c r="U402" s="418" t="e">
        <f t="shared" si="2325"/>
        <v>#VALUE!</v>
      </c>
      <c r="V402" s="53" t="e">
        <f t="shared" si="2326"/>
        <v>#VALUE!</v>
      </c>
      <c r="W402" s="419" t="str">
        <f>IF(_jhy_month_day!A398="","",_jhy_month_day!A398)</f>
        <v/>
      </c>
      <c r="X402" s="420" t="str">
        <f>IF(_jhy_month_day!B398="","",_jhy_month_day!B398/100)</f>
        <v/>
      </c>
      <c r="Y402" s="420" t="str">
        <f>IF(_jhy_month_day!C398="","",_jhy_month_day!C398/100)</f>
        <v/>
      </c>
      <c r="Z402" s="439">
        <f t="shared" si="2415"/>
        <v>100</v>
      </c>
      <c r="AA402" s="440" t="str">
        <f>IF(_tag_month_day!G398="","",_tag_month_day!G398/100)</f>
        <v/>
      </c>
      <c r="AB402" s="440" t="str">
        <f>IF(_tag_month_day!H398="","",_tag_month_day!H398/100)</f>
        <v/>
      </c>
      <c r="AC402" s="193">
        <f t="shared" si="2372"/>
        <v>1.59963432013121</v>
      </c>
      <c r="AD402" s="441" t="str">
        <f t="shared" si="2373"/>
        <v/>
      </c>
      <c r="AE402" s="442" t="str">
        <f t="shared" si="2374"/>
        <v/>
      </c>
      <c r="AF402" s="443">
        <v>1</v>
      </c>
      <c r="AG402" s="68" t="str">
        <f>IF(_duihao_month_day!A398="","",_duihao_month_day!A398)</f>
        <v/>
      </c>
      <c r="AH402" s="463">
        <f>IF(_gyk_month_day!B398="",AH401,_gyk_month_day!B398)</f>
        <v>820</v>
      </c>
      <c r="AI402" s="464"/>
      <c r="AJ402" s="68" t="str">
        <f>IF(_tag_month_day!I398="","",_tag_month_day!I398)</f>
        <v/>
      </c>
      <c r="AK402" s="465" t="str">
        <f>IF(_tzyy_month_day!A398="","",_tzyy_month_day!A398)</f>
        <v/>
      </c>
      <c r="AL402" s="465" t="str">
        <f>IF(_tzyy_month_day!B398="","",_tzyy_month_day!B398)</f>
        <v/>
      </c>
      <c r="AM402" s="465" t="str">
        <f>IF(_tzyy_month_day!C398="","",_tzyy_month_day!C398)</f>
        <v/>
      </c>
      <c r="AN402" s="466" t="str">
        <f>IF(_tag_month_day!CG398="","",_tag_month_day!CG398)</f>
        <v/>
      </c>
      <c r="AO402" s="466" t="str">
        <f>IF(_tag_month_day!CH398="","",_tag_month_day!CH398)</f>
        <v/>
      </c>
      <c r="AP402" s="486" t="e">
        <f t="shared" si="2375"/>
        <v>#VALUE!</v>
      </c>
      <c r="AQ402" s="487" t="str">
        <f>IF(_tag_month_day!J398="","",_tag_month_day!J398/100)</f>
        <v/>
      </c>
      <c r="AR402" s="488">
        <f t="shared" si="2376"/>
        <v>1.3</v>
      </c>
      <c r="AS402" s="489" t="e">
        <f t="shared" si="2327"/>
        <v>#VALUE!</v>
      </c>
      <c r="AT402" s="489">
        <f t="shared" si="2377"/>
        <v>0</v>
      </c>
      <c r="AU402" s="490" t="str">
        <f>IF(_tag_month_day!K398="","",_tag_month_day!K398)</f>
        <v/>
      </c>
      <c r="AV402" s="491" t="str">
        <f>IF(_tag_month_day!L398="","",_tag_month_day!L398/100)</f>
        <v/>
      </c>
      <c r="AW402" s="420">
        <f t="shared" si="2299"/>
        <v>0</v>
      </c>
      <c r="AX402" s="420">
        <f t="shared" si="2378"/>
        <v>0</v>
      </c>
      <c r="AY402" s="420" t="str">
        <f>IF(_tag_month_day!M398="","",_tag_month_day!M398/100)</f>
        <v/>
      </c>
      <c r="AZ402" s="420" t="str">
        <f>IF(_tag_month_day!N398="","",_tag_month_day!N398/100)</f>
        <v/>
      </c>
      <c r="BA402" s="420" t="str">
        <f>IF(_tag_month_day!O398="","",_tag_month_day!O398/100)</f>
        <v/>
      </c>
      <c r="BB402" s="496" t="str">
        <f>IF(_tag_month_day!P398="","",_tag_month_day!P398/100)</f>
        <v/>
      </c>
      <c r="BC402" s="496">
        <f t="shared" si="2379"/>
        <v>0</v>
      </c>
      <c r="BD402" s="496" t="str">
        <f>IF(_tag_month_day!Q398="","",_tag_month_day!Q398/100)</f>
        <v/>
      </c>
      <c r="BE402" s="510" t="str">
        <f>IF(_tag_month_day!R398="","",_tag_month_day!R398/100)</f>
        <v/>
      </c>
      <c r="BF402" s="413" t="str">
        <f>IF(_tag_month_day!CC398="","",_tag_month_day!CC398/100)</f>
        <v/>
      </c>
      <c r="BG402" s="511" t="e">
        <f t="shared" si="2328"/>
        <v>#VALUE!</v>
      </c>
      <c r="BH402" s="198">
        <f t="shared" si="2329"/>
        <v>0</v>
      </c>
      <c r="BI402" s="512" t="e">
        <f>IF(CX402=0,BI401,(DK402*查询!$R$5+DL402*查询!$Q$5+DM402*查询!$N$5+DN402*查询!$O$5+DO402*查询!$P$5)*AF402/CX402)</f>
        <v>#VALUE!</v>
      </c>
      <c r="BJ402" s="512" t="e">
        <f>IF(CX402=0,BJ401,(DP402*查询!$S$5+DQ402*查询!$T$5+DR402*查询!$U$5)*AF402/CX402)</f>
        <v>#VALUE!</v>
      </c>
      <c r="BK402" s="512">
        <f t="shared" si="2380"/>
        <v>1</v>
      </c>
      <c r="BL402" s="513" t="str">
        <f>IF(_cfyc_month_day!A398="","",_cfyc_month_day!A398)</f>
        <v/>
      </c>
      <c r="BM402" s="513" t="str">
        <f>IF(_cfyc_month_day!B398="","",_cfyc_month_day!B398)</f>
        <v/>
      </c>
      <c r="BN402" s="513" t="str">
        <f>IF(_cfyc_month_day!C398="","",_cfyc_month_day!C398)</f>
        <v/>
      </c>
      <c r="BO402" s="522" t="str">
        <f>IF(_cfyc_month_day!D398="","",_cfyc_month_day!D398)</f>
        <v/>
      </c>
      <c r="BP402" s="522" t="str">
        <f>IF(_cfyc_month_day!E398="","",_cfyc_month_day!E398)</f>
        <v/>
      </c>
      <c r="BQ402" s="522" t="str">
        <f>IF(_cfyc_month_day!F398="","",_cfyc_month_day!F398)</f>
        <v/>
      </c>
      <c r="BR402" s="513" t="str">
        <f>IF(_tag_month_day!T398="","",_tag_month_day!T398)</f>
        <v/>
      </c>
      <c r="BS402" s="513" t="str">
        <f>IF(_tag_month_day!U398="","",_tag_month_day!U398)</f>
        <v/>
      </c>
      <c r="BT402" s="523" t="str">
        <f t="shared" si="2381"/>
        <v/>
      </c>
      <c r="BU402" s="223" t="str">
        <f>IF(_tag_month_day!V398="","",_tag_month_day!V398)</f>
        <v/>
      </c>
      <c r="BV402" s="206" t="str">
        <f>IF(_tag_month_day!W398="","",_tag_month_day!W398)</f>
        <v/>
      </c>
      <c r="BW402" s="540" t="str">
        <f>IF(_tag_month_day!X398="","",_tag_month_day!X398)</f>
        <v/>
      </c>
      <c r="BX402" s="540" t="str">
        <f>IF(_tag_month_day!Y398="","",_tag_month_day!Y398)</f>
        <v/>
      </c>
      <c r="BY402" s="541">
        <f ca="1" t="shared" si="2382"/>
        <v>43633.624999999</v>
      </c>
      <c r="BZ402" s="542"/>
      <c r="CA402" s="543" t="str">
        <f>IF(_jhy2_month_day!A398="","",_jhy2_month_day!A398)</f>
        <v/>
      </c>
      <c r="CB402" s="464" t="str">
        <f>IF(_jhy2_month_day!B398="","",_jhy2_month_day!B398)</f>
        <v/>
      </c>
      <c r="CC402" s="464" t="str">
        <f>IF(_jhy2_month_day!C398="","",_jhy2_month_day!C398)</f>
        <v/>
      </c>
      <c r="CD402" s="464" t="str">
        <f>IF(_jhy2_month_day!D398="","",_jhy2_month_day!D398)</f>
        <v/>
      </c>
      <c r="CE402" s="464" t="str">
        <f>IF(_jhy2_month_day!E398="","",_jhy2_month_day!E398)</f>
        <v/>
      </c>
      <c r="CF402" s="464" t="str">
        <f>IF(_jhy2_month_day!F398="","",_jhy2_month_day!F398)</f>
        <v/>
      </c>
      <c r="CG402" s="464" t="str">
        <f>IF(_jhy2_month_day!G398="","",_jhy2_month_day!G398)</f>
        <v/>
      </c>
      <c r="CH402" s="464" t="str">
        <f>IF(_jhy2_month_day!H398="","",_jhy2_month_day!H398)</f>
        <v/>
      </c>
      <c r="CI402" s="464" t="str">
        <f>IF(_jhy2_month_day!I398="","",_jhy2_month_day!I398)</f>
        <v/>
      </c>
      <c r="CJ402" s="464" t="str">
        <f>IF(_jhy2_month_day!J398="","",_jhy2_month_day!J398)</f>
        <v/>
      </c>
      <c r="CK402" s="464" t="str">
        <f>IF(_jhy2_month_day!K398="","",_jhy2_month_day!K398)</f>
        <v/>
      </c>
      <c r="CL402" s="562" t="str">
        <f>IF(_jhy2_month_day!L398="","",_jhy2_month_day!L398)</f>
        <v/>
      </c>
      <c r="CM402" s="562" t="str">
        <f>IF(_jhy2_month_day!M398="","",_jhy2_month_day!M398)</f>
        <v/>
      </c>
      <c r="CN402" s="562" t="str">
        <f>IF(_jhy2_month_day!N398="","",_jhy2_month_day!N398)</f>
        <v/>
      </c>
      <c r="CO402" s="562" t="str">
        <f>IF(_jhy2_month_day!O398="","",_jhy2_month_day!O398)</f>
        <v/>
      </c>
      <c r="CP402" s="562" t="str">
        <f>IF(_jhy2_month_day!P398="","",_jhy2_month_day!P398)</f>
        <v/>
      </c>
      <c r="CQ402" s="562" t="str">
        <f>IF(_jhy2_month_day!Q398="","",_jhy2_month_day!Q398)</f>
        <v/>
      </c>
      <c r="CR402" s="563" t="str">
        <f>IF(_jhy2_month_day!R398="","",_jhy2_month_day!R398)</f>
        <v/>
      </c>
      <c r="CS402" s="576" t="str">
        <f>IF(_jhy2_month_day!S398="","",_jhy2_month_day!S398)</f>
        <v/>
      </c>
      <c r="CT402" s="562" t="str">
        <f>IF(_jhy2_month_day!T398="","",_jhy2_month_day!T398)</f>
        <v/>
      </c>
      <c r="CU402" s="577" t="e">
        <f t="shared" si="2330"/>
        <v>#VALUE!</v>
      </c>
      <c r="CV402" s="198" t="e">
        <f t="shared" si="2331"/>
        <v>#VALUE!</v>
      </c>
      <c r="CW402" s="192" t="e">
        <f t="shared" si="2332"/>
        <v>#VALUE!</v>
      </c>
      <c r="CX402" s="192" t="e">
        <f t="shared" si="2333"/>
        <v>#VALUE!</v>
      </c>
      <c r="CY402" s="202" t="e">
        <f t="shared" si="2334"/>
        <v>#VALUE!</v>
      </c>
      <c r="CZ402" s="192" t="e">
        <f t="shared" ref="CZ402:DI402" si="2456">$AJ402*EF402</f>
        <v>#VALUE!</v>
      </c>
      <c r="DA402" s="192" t="e">
        <f t="shared" si="2456"/>
        <v>#VALUE!</v>
      </c>
      <c r="DB402" s="192" t="e">
        <f t="shared" si="2456"/>
        <v>#VALUE!</v>
      </c>
      <c r="DC402" s="192" t="e">
        <f t="shared" si="2456"/>
        <v>#VALUE!</v>
      </c>
      <c r="DD402" s="192" t="e">
        <f t="shared" si="2456"/>
        <v>#VALUE!</v>
      </c>
      <c r="DE402" s="192" t="e">
        <f t="shared" si="2456"/>
        <v>#VALUE!</v>
      </c>
      <c r="DF402" s="192" t="e">
        <f t="shared" si="2456"/>
        <v>#VALUE!</v>
      </c>
      <c r="DG402" s="192" t="e">
        <f t="shared" si="2456"/>
        <v>#VALUE!</v>
      </c>
      <c r="DH402" s="192" t="e">
        <f t="shared" si="2456"/>
        <v>#VALUE!</v>
      </c>
      <c r="DI402" s="192" t="e">
        <f t="shared" si="2456"/>
        <v>#VALUE!</v>
      </c>
      <c r="DJ402" s="192" t="e">
        <f t="shared" si="2336"/>
        <v>#VALUE!</v>
      </c>
      <c r="DK402" s="192" t="e">
        <f t="shared" si="2337"/>
        <v>#VALUE!</v>
      </c>
      <c r="DL402" s="192" t="e">
        <f t="shared" si="2338"/>
        <v>#VALUE!</v>
      </c>
      <c r="DM402" s="192" t="e">
        <f t="shared" si="2339"/>
        <v>#VALUE!</v>
      </c>
      <c r="DN402" s="192" t="e">
        <f t="shared" si="2340"/>
        <v>#VALUE!</v>
      </c>
      <c r="DO402" s="192" t="e">
        <f t="shared" si="2341"/>
        <v>#VALUE!</v>
      </c>
      <c r="DP402" s="192" t="e">
        <f t="shared" si="2342"/>
        <v>#VALUE!</v>
      </c>
      <c r="DQ402" s="192" t="e">
        <f t="shared" si="2343"/>
        <v>#VALUE!</v>
      </c>
      <c r="DR402" s="192" t="e">
        <f t="shared" si="2344"/>
        <v>#VALUE!</v>
      </c>
      <c r="DS402" s="192" t="e">
        <f t="shared" si="2345"/>
        <v>#VALUE!</v>
      </c>
      <c r="DT402" s="192" t="e">
        <f t="shared" si="2346"/>
        <v>#VALUE!</v>
      </c>
      <c r="DU402" s="192" t="e">
        <f t="shared" si="2347"/>
        <v>#VALUE!</v>
      </c>
      <c r="DV402" s="198" t="e">
        <f t="shared" si="2348"/>
        <v>#VALUE!</v>
      </c>
      <c r="DW402" s="198" t="e">
        <f t="shared" si="2349"/>
        <v>#DIV/0!</v>
      </c>
      <c r="DX402" s="198" t="e">
        <f t="shared" si="2350"/>
        <v>#DIV/0!</v>
      </c>
      <c r="DY402" s="198" t="e">
        <f t="shared" si="2351"/>
        <v>#VALUE!</v>
      </c>
      <c r="DZ402" s="198" t="e">
        <f t="shared" si="2352"/>
        <v>#VALUE!</v>
      </c>
      <c r="EA402" s="198" t="e">
        <f t="shared" si="2353"/>
        <v>#VALUE!</v>
      </c>
      <c r="EB402" s="198" t="e">
        <f t="shared" si="2354"/>
        <v>#VALUE!</v>
      </c>
      <c r="EC402" s="198" t="e">
        <f t="shared" si="2355"/>
        <v>#DIV/0!</v>
      </c>
      <c r="ED402" s="198" t="e">
        <f t="shared" si="2356"/>
        <v>#VALUE!</v>
      </c>
      <c r="EE402" s="198" t="e">
        <f t="shared" si="2357"/>
        <v>#VALUE!</v>
      </c>
      <c r="EF402" s="198" t="e">
        <f t="shared" ref="EF402:EO402" si="2457">DV402/SUM($DV402:$EE402)</f>
        <v>#VALUE!</v>
      </c>
      <c r="EG402" s="198" t="e">
        <f t="shared" si="2457"/>
        <v>#DIV/0!</v>
      </c>
      <c r="EH402" s="198" t="e">
        <f t="shared" si="2457"/>
        <v>#DIV/0!</v>
      </c>
      <c r="EI402" s="198" t="e">
        <f t="shared" si="2457"/>
        <v>#VALUE!</v>
      </c>
      <c r="EJ402" s="198" t="e">
        <f t="shared" si="2457"/>
        <v>#VALUE!</v>
      </c>
      <c r="EK402" s="198" t="e">
        <f t="shared" si="2457"/>
        <v>#VALUE!</v>
      </c>
      <c r="EL402" s="198" t="e">
        <f t="shared" si="2457"/>
        <v>#VALUE!</v>
      </c>
      <c r="EM402" s="198" t="e">
        <f t="shared" si="2457"/>
        <v>#DIV/0!</v>
      </c>
      <c r="EN402" s="198" t="e">
        <f t="shared" si="2457"/>
        <v>#VALUE!</v>
      </c>
      <c r="EO402" s="198" t="e">
        <f t="shared" si="2457"/>
        <v>#VALUE!</v>
      </c>
      <c r="EP402" s="511">
        <f t="shared" ref="EP402:EW402" si="2458">EP401</f>
        <v>0.08</v>
      </c>
      <c r="EQ402" s="511">
        <f t="shared" si="2458"/>
        <v>0.015</v>
      </c>
      <c r="ER402" s="511">
        <f t="shared" si="2458"/>
        <v>0.015</v>
      </c>
      <c r="ES402" s="511">
        <f t="shared" si="2458"/>
        <v>0.015</v>
      </c>
      <c r="ET402" s="511">
        <f t="shared" si="2458"/>
        <v>0.015</v>
      </c>
      <c r="EU402" s="511">
        <f t="shared" si="2458"/>
        <v>0.09</v>
      </c>
      <c r="EV402" s="511">
        <f t="shared" si="2458"/>
        <v>0.09</v>
      </c>
      <c r="EW402" s="511">
        <f t="shared" si="2458"/>
        <v>0.09</v>
      </c>
      <c r="EX402" s="420" t="str">
        <f>IF(_tag_month_day!AS398="","",_tag_month_day!AS398/100)</f>
        <v/>
      </c>
      <c r="EY402" s="420" t="str">
        <f>IF(_tag_month_day!AT398="","",_tag_month_day!AT398/100)</f>
        <v/>
      </c>
      <c r="EZ402" s="420" t="str">
        <f>IF(_tag_month_day!AU398="","",_tag_month_day!AU398/100)</f>
        <v/>
      </c>
      <c r="FA402" s="420" t="str">
        <f>IF(_tag_month_day!AV398="","",_tag_month_day!AV398/100)</f>
        <v/>
      </c>
      <c r="FB402" s="420" t="str">
        <f>IF(_tag_month_day!AW398="","",_tag_month_day!AW398/100)</f>
        <v/>
      </c>
      <c r="FC402" s="420" t="str">
        <f>IF(_tag_month_day!AX398="","",_tag_month_day!AX398/100)</f>
        <v/>
      </c>
      <c r="FD402" s="510">
        <f t="shared" si="2386"/>
        <v>0.33</v>
      </c>
      <c r="FE402" s="510">
        <f t="shared" si="2387"/>
        <v>0.19</v>
      </c>
      <c r="FF402" s="510">
        <f t="shared" si="2388"/>
        <v>0.003</v>
      </c>
      <c r="FG402" s="510">
        <f t="shared" si="2389"/>
        <v>0</v>
      </c>
      <c r="FH402" s="603">
        <f t="shared" si="2390"/>
        <v>0.0001</v>
      </c>
      <c r="FI402" s="510">
        <f t="shared" ref="FI402:FR402" si="2459">FI401</f>
        <v>0.41</v>
      </c>
      <c r="FJ402" s="510">
        <f t="shared" si="2459"/>
        <v>0.11</v>
      </c>
      <c r="FK402" s="510">
        <f t="shared" si="2459"/>
        <v>0.015</v>
      </c>
      <c r="FL402" s="510">
        <f t="shared" si="2459"/>
        <v>0</v>
      </c>
      <c r="FM402" s="603">
        <f t="shared" si="2459"/>
        <v>0.0001</v>
      </c>
      <c r="FN402" s="510" t="str">
        <f>IF(_tag_month_day!AY398="","",_tag_month_day!AY398/100)</f>
        <v/>
      </c>
      <c r="FO402" s="510" t="str">
        <f>IF(_tag_month_day!AZ398="","",_tag_month_day!AZ398/100)</f>
        <v/>
      </c>
      <c r="FP402" s="510" t="str">
        <f>IF(_tag_month_day!BA398="","",_tag_month_day!BA398/100)</f>
        <v/>
      </c>
      <c r="FQ402" s="510" t="str">
        <f>IF(_tag_month_day!BB398="","",_tag_month_day!BB398/100)</f>
        <v/>
      </c>
      <c r="FR402" s="603" t="str">
        <f>IF(_tag_month_day!BC398="","",_tag_month_day!BC398/100)</f>
        <v/>
      </c>
      <c r="FS402" s="510" t="str">
        <f>IF(_tag_month_day!BD398="","",_tag_month_day!BD398/100)</f>
        <v/>
      </c>
      <c r="FT402" s="510" t="str">
        <f>IF(_tag_month_day!BE398="","",_tag_month_day!BE398/100)</f>
        <v/>
      </c>
      <c r="FU402" s="510" t="str">
        <f>IF(_tag_month_day!BF398="","",_tag_month_day!BF398/100)</f>
        <v/>
      </c>
      <c r="FV402" s="510" t="str">
        <f>IF(_tag_month_day!BG398="","",_tag_month_day!BG398/100)</f>
        <v/>
      </c>
      <c r="FW402" s="603" t="str">
        <f>IF(_tag_month_day!BH398="","",_tag_month_day!BH398/100)</f>
        <v/>
      </c>
      <c r="FX402" s="510" t="str">
        <f>IF(_tag_month_day!BI398="","",_tag_month_day!BI398/100)</f>
        <v/>
      </c>
      <c r="FY402" s="510" t="str">
        <f>IF(_tag_month_day!BJ398="","",_tag_month_day!BJ398/100)</f>
        <v/>
      </c>
      <c r="FZ402" s="605" t="str">
        <f>IF(_tag_month_day!BK398="","",_tag_month_day!BK398/100)</f>
        <v/>
      </c>
      <c r="GA402" s="510" t="str">
        <f>IF(_tag_month_day!BL398="","",_tag_month_day!BL398/100)</f>
        <v/>
      </c>
      <c r="GB402" s="603" t="str">
        <f>IF(_tag_month_day!BM398="","",_tag_month_day!BM398/100)</f>
        <v/>
      </c>
      <c r="GC402" s="420" t="str">
        <f>IF(_tag_month_day!BN398="","",_tag_month_day!BN398/100)</f>
        <v/>
      </c>
      <c r="GD402" s="420" t="str">
        <f>IF(_tag_month_day!BO398="","",_tag_month_day!BO398/100)</f>
        <v/>
      </c>
      <c r="GE402" s="420" t="str">
        <f>IF(_tag_month_day!BP398="","",_tag_month_day!BP398/100)</f>
        <v/>
      </c>
      <c r="GF402" s="420" t="str">
        <f>IF(_tag_month_day!BQ398="","",_tag_month_day!BQ398/100)</f>
        <v/>
      </c>
      <c r="GG402" s="420" t="str">
        <f>IF(_tag_month_day!BR398="","",_tag_month_day!BR398/100)</f>
        <v/>
      </c>
      <c r="GH402" s="420" t="str">
        <f>IF(_tag_month_day!BS398="","",_tag_month_day!BS398/100)</f>
        <v/>
      </c>
      <c r="GI402" s="603" t="str">
        <f>IF(_tag_month_day!BT398="","",_tag_month_day!BT398/100)</f>
        <v/>
      </c>
      <c r="GJ402" s="612" t="str">
        <f>IF(_tag_month_day!BU398="","",_tag_month_day!BU398/100)</f>
        <v/>
      </c>
      <c r="GK402" s="620" t="str">
        <f>IF(_tag_month_day!BV398="",IF(_rlcf_month_day!A$2="","",_rlcf_month_day!A$2/100),_tag_month_day!BV398/100)</f>
        <v/>
      </c>
      <c r="GL402" s="620" t="str">
        <f>IF(_tag_month_day!BW398="",IF(_rlcf_month_day!B$2="","",_rlcf_month_day!B$2/100),_tag_month_day!BW398/100)</f>
        <v/>
      </c>
      <c r="GM402" s="621" t="str">
        <f>IF(_tag_month_day!BX398="",IF(_rlcf_month_day!C$2="","",_rlcf_month_day!C$2/100),_tag_month_day!BX398/100)</f>
        <v/>
      </c>
      <c r="GN402" s="620" t="str">
        <f>IF(_tag_month_day!BV398="",IF(_rlcf_month_day!A$2="","",_rlcf_month_day!A$2/100),_tag_month_day!BV398/100)</f>
        <v/>
      </c>
      <c r="GO402" s="620" t="str">
        <f>IF(_tag_month_day!BW398="",IF(_rlcf_month_day!B$2="","",_rlcf_month_day!B$2/100),_tag_month_day!BW398/100)</f>
        <v/>
      </c>
      <c r="GP402" s="620" t="str">
        <f>IF(_tag_month_day!CD398="",IF(_rlcf_month_day!E$2="","",_rlcf_month_day!E$2/100),_tag_month_day!CD398/100)</f>
        <v/>
      </c>
      <c r="GQ402" s="620" t="str">
        <f>IF(_tag_month_day!CE398="",IF(_rlcf_month_day!F$2="","",_rlcf_month_day!F$2/100),_tag_month_day!CE398/100)</f>
        <v/>
      </c>
      <c r="GR402" s="621" t="str">
        <f>IF(_tag_month_day!CF398="",IF(_rlcf_month_day!G$2="","",_rlcf_month_day!G$2/100),_tag_month_day!CF398/100)</f>
        <v/>
      </c>
      <c r="GS402" s="626">
        <f t="shared" ref="GS402:HH402" si="2460">GS401</f>
        <v>0.953</v>
      </c>
      <c r="GT402" s="626">
        <f t="shared" si="2460"/>
        <v>0.55</v>
      </c>
      <c r="GU402" s="626">
        <f t="shared" si="2460"/>
        <v>0.55</v>
      </c>
      <c r="GV402" s="626">
        <f t="shared" si="2460"/>
        <v>0.55</v>
      </c>
      <c r="GW402" s="626">
        <f t="shared" si="2460"/>
        <v>0.5</v>
      </c>
      <c r="GX402" s="626">
        <f t="shared" si="2460"/>
        <v>0.935</v>
      </c>
      <c r="GY402" s="626">
        <f t="shared" si="2460"/>
        <v>0.15</v>
      </c>
      <c r="GZ402" s="626">
        <f t="shared" si="2460"/>
        <v>1</v>
      </c>
      <c r="HA402" s="632">
        <f t="shared" si="2460"/>
        <v>0.047</v>
      </c>
      <c r="HB402" s="632">
        <f t="shared" si="2460"/>
        <v>0.45</v>
      </c>
      <c r="HC402" s="632">
        <f t="shared" si="2460"/>
        <v>0.45</v>
      </c>
      <c r="HD402" s="632">
        <f t="shared" si="2460"/>
        <v>0.45</v>
      </c>
      <c r="HE402" s="632">
        <f t="shared" si="2460"/>
        <v>0.5</v>
      </c>
      <c r="HF402" s="632">
        <f t="shared" si="2460"/>
        <v>0.065</v>
      </c>
      <c r="HG402" s="632">
        <f t="shared" si="2460"/>
        <v>0.85</v>
      </c>
      <c r="HH402" s="632">
        <f t="shared" si="2460"/>
        <v>0</v>
      </c>
      <c r="HI402" s="68">
        <f t="shared" si="2362"/>
        <v>0</v>
      </c>
      <c r="HJ402" s="68" t="e">
        <f t="shared" si="2393"/>
        <v>#VALUE!</v>
      </c>
      <c r="HK402" s="202">
        <f t="shared" si="2394"/>
        <v>0.85</v>
      </c>
      <c r="HL402" s="464">
        <f t="shared" si="2395"/>
        <v>550000</v>
      </c>
      <c r="HM402" s="464">
        <f t="shared" si="2396"/>
        <v>480000</v>
      </c>
      <c r="HN402" s="192" t="e">
        <f t="shared" si="2363"/>
        <v>#VALUE!</v>
      </c>
      <c r="HO402" s="192" t="e">
        <f>HN402*HK402*$HO$2/HL402*1000000</f>
        <v>#VALUE!</v>
      </c>
      <c r="HP402" s="192" t="e">
        <f>HN402*HK402*$HP$2/HM402*1000000</f>
        <v>#VALUE!</v>
      </c>
    </row>
    <row r="403" customFormat="1" spans="1:224">
      <c r="A403" s="381">
        <v>398</v>
      </c>
      <c r="B403" s="54">
        <f ca="1" t="shared" si="2397"/>
        <v>43633</v>
      </c>
      <c r="C403" s="57">
        <f t="shared" si="2398"/>
        <v>0.0416666666666667</v>
      </c>
      <c r="D403" s="68" t="str">
        <f ca="1" t="shared" si="2364"/>
        <v>白班</v>
      </c>
      <c r="E403" s="68" t="str">
        <f ca="1" t="shared" si="2365"/>
        <v>丙</v>
      </c>
      <c r="F403" s="68">
        <f ca="1">SUMPRODUCT((成本日报!$A$3:$A$95=计划!B403)*(成本日报!$B$3:$B$95=计划!$D403),成本日报!$C$3:$C$95)</f>
        <v>3</v>
      </c>
      <c r="G403" s="382">
        <f ca="1" t="shared" si="2399"/>
        <v>43633.5416666657</v>
      </c>
      <c r="H403" s="382">
        <f ca="1" t="shared" si="2366"/>
        <v>43633.5486111101</v>
      </c>
      <c r="I403" s="382">
        <f ca="1" t="shared" si="2367"/>
        <v>43633.5541666657</v>
      </c>
      <c r="J403" s="382">
        <f ca="1" t="shared" si="2368"/>
        <v>43633.5833333324</v>
      </c>
      <c r="K403" s="382">
        <f ca="1" t="shared" si="2369"/>
        <v>43633.6458333324</v>
      </c>
      <c r="L403" s="382">
        <f ca="1" t="shared" si="2370"/>
        <v>43633.6666666657</v>
      </c>
      <c r="M403" s="398" t="str">
        <f>IF(_tag_month_day!A399="","",_tag_month_day!A399)</f>
        <v/>
      </c>
      <c r="N403" s="398" t="str">
        <f>IF(_tag_month_day!B399="","",_tag_month_day!B399)</f>
        <v/>
      </c>
      <c r="O403" s="399" t="e">
        <f t="shared" si="2371"/>
        <v>#VALUE!</v>
      </c>
      <c r="P403" s="398" t="str">
        <f>IF(_tag_month_day!C399="","",_tag_month_day!C399)</f>
        <v/>
      </c>
      <c r="Q403" s="398" t="str">
        <f>IF(_tag_month_day!D399="","",_tag_month_day!D399)</f>
        <v/>
      </c>
      <c r="R403" s="416">
        <f>IF(_tag_month_day!CB399="",R402,_tag_month_day!CB399/100)</f>
        <v>0.07</v>
      </c>
      <c r="S403" s="417" t="str">
        <f>IF(_tag_month_day!E399="","",_tag_month_day!E399)</f>
        <v/>
      </c>
      <c r="T403" s="417" t="str">
        <f>IF(_tag_month_day!F399="","",_tag_month_day!F399)</f>
        <v/>
      </c>
      <c r="U403" s="418" t="e">
        <f t="shared" si="2325"/>
        <v>#VALUE!</v>
      </c>
      <c r="V403" s="53" t="e">
        <f t="shared" si="2326"/>
        <v>#VALUE!</v>
      </c>
      <c r="W403" s="419" t="str">
        <f>IF(_jhy_month_day!A399="","",_jhy_month_day!A399)</f>
        <v/>
      </c>
      <c r="X403" s="420" t="str">
        <f>IF(_jhy_month_day!B399="","",_jhy_month_day!B399/100)</f>
        <v/>
      </c>
      <c r="Y403" s="420" t="str">
        <f>IF(_jhy_month_day!C399="","",_jhy_month_day!C399/100)</f>
        <v/>
      </c>
      <c r="Z403" s="439">
        <f t="shared" si="2415"/>
        <v>100</v>
      </c>
      <c r="AA403" s="440" t="str">
        <f>IF(_tag_month_day!G399="","",_tag_month_day!G399/100)</f>
        <v/>
      </c>
      <c r="AB403" s="440" t="str">
        <f>IF(_tag_month_day!H399="","",_tag_month_day!H399/100)</f>
        <v/>
      </c>
      <c r="AC403" s="193">
        <f t="shared" si="2372"/>
        <v>1.59963432013121</v>
      </c>
      <c r="AD403" s="441" t="str">
        <f t="shared" si="2373"/>
        <v/>
      </c>
      <c r="AE403" s="442" t="str">
        <f t="shared" si="2374"/>
        <v/>
      </c>
      <c r="AF403" s="443">
        <v>1</v>
      </c>
      <c r="AG403" s="68" t="str">
        <f>IF(_duihao_month_day!A399="","",_duihao_month_day!A399)</f>
        <v/>
      </c>
      <c r="AH403" s="463">
        <f>IF(_gyk_month_day!B399="",AH402,_gyk_month_day!B399)</f>
        <v>820</v>
      </c>
      <c r="AI403" s="464"/>
      <c r="AJ403" s="68" t="str">
        <f>IF(_tag_month_day!I399="","",_tag_month_day!I399)</f>
        <v/>
      </c>
      <c r="AK403" s="465" t="str">
        <f>IF(_tzyy_month_day!A399="","",_tzyy_month_day!A399)</f>
        <v/>
      </c>
      <c r="AL403" s="465" t="str">
        <f>IF(_tzyy_month_day!B399="","",_tzyy_month_day!B399)</f>
        <v/>
      </c>
      <c r="AM403" s="465" t="str">
        <f>IF(_tzyy_month_day!C399="","",_tzyy_month_day!C399)</f>
        <v/>
      </c>
      <c r="AN403" s="466" t="str">
        <f>IF(_tag_month_day!CG399="","",_tag_month_day!CG399)</f>
        <v/>
      </c>
      <c r="AO403" s="466" t="str">
        <f>IF(_tag_month_day!CH399="","",_tag_month_day!CH399)</f>
        <v/>
      </c>
      <c r="AP403" s="486" t="e">
        <f t="shared" si="2375"/>
        <v>#VALUE!</v>
      </c>
      <c r="AQ403" s="487" t="str">
        <f>IF(_tag_month_day!J399="","",_tag_month_day!J399/100)</f>
        <v/>
      </c>
      <c r="AR403" s="488">
        <f t="shared" si="2376"/>
        <v>1.3</v>
      </c>
      <c r="AS403" s="489" t="e">
        <f t="shared" si="2327"/>
        <v>#VALUE!</v>
      </c>
      <c r="AT403" s="489">
        <f t="shared" si="2377"/>
        <v>0</v>
      </c>
      <c r="AU403" s="490" t="str">
        <f>IF(_tag_month_day!K399="","",_tag_month_day!K399)</f>
        <v/>
      </c>
      <c r="AV403" s="491" t="str">
        <f>IF(_tag_month_day!L399="","",_tag_month_day!L399/100)</f>
        <v/>
      </c>
      <c r="AW403" s="420">
        <f t="shared" si="2299"/>
        <v>0</v>
      </c>
      <c r="AX403" s="420">
        <f t="shared" si="2378"/>
        <v>0</v>
      </c>
      <c r="AY403" s="420" t="str">
        <f>IF(_tag_month_day!M399="","",_tag_month_day!M399/100)</f>
        <v/>
      </c>
      <c r="AZ403" s="420" t="str">
        <f>IF(_tag_month_day!N399="","",_tag_month_day!N399/100)</f>
        <v/>
      </c>
      <c r="BA403" s="420" t="str">
        <f>IF(_tag_month_day!O399="","",_tag_month_day!O399/100)</f>
        <v/>
      </c>
      <c r="BB403" s="496" t="str">
        <f>IF(_tag_month_day!P399="","",_tag_month_day!P399/100)</f>
        <v/>
      </c>
      <c r="BC403" s="496">
        <f t="shared" si="2379"/>
        <v>0</v>
      </c>
      <c r="BD403" s="496" t="str">
        <f>IF(_tag_month_day!Q399="","",_tag_month_day!Q399/100)</f>
        <v/>
      </c>
      <c r="BE403" s="510" t="str">
        <f>IF(_tag_month_day!R399="","",_tag_month_day!R399/100)</f>
        <v/>
      </c>
      <c r="BF403" s="413" t="str">
        <f>IF(_tag_month_day!CC399="","",_tag_month_day!CC399/100)</f>
        <v/>
      </c>
      <c r="BG403" s="511" t="e">
        <f t="shared" si="2328"/>
        <v>#VALUE!</v>
      </c>
      <c r="BH403" s="198">
        <f t="shared" si="2329"/>
        <v>0</v>
      </c>
      <c r="BI403" s="512" t="e">
        <f>IF(CX403=0,BI402,(DK403*查询!$R$5+DL403*查询!$Q$5+DM403*查询!$N$5+DN403*查询!$O$5+DO403*查询!$P$5)*AF403/CX403)</f>
        <v>#VALUE!</v>
      </c>
      <c r="BJ403" s="512" t="e">
        <f>IF(CX403=0,BJ402,(DP403*查询!$S$5+DQ403*查询!$T$5+DR403*查询!$U$5)*AF403/CX403)</f>
        <v>#VALUE!</v>
      </c>
      <c r="BK403" s="512">
        <f t="shared" si="2380"/>
        <v>1</v>
      </c>
      <c r="BL403" s="513" t="str">
        <f>IF(_cfyc_month_day!A399="","",_cfyc_month_day!A399)</f>
        <v/>
      </c>
      <c r="BM403" s="513" t="str">
        <f>IF(_cfyc_month_day!B399="","",_cfyc_month_day!B399)</f>
        <v/>
      </c>
      <c r="BN403" s="513" t="str">
        <f>IF(_cfyc_month_day!C399="","",_cfyc_month_day!C399)</f>
        <v/>
      </c>
      <c r="BO403" s="522" t="str">
        <f>IF(_cfyc_month_day!D399="","",_cfyc_month_day!D399)</f>
        <v/>
      </c>
      <c r="BP403" s="522" t="str">
        <f>IF(_cfyc_month_day!E399="","",_cfyc_month_day!E399)</f>
        <v/>
      </c>
      <c r="BQ403" s="522" t="str">
        <f>IF(_cfyc_month_day!F399="","",_cfyc_month_day!F399)</f>
        <v/>
      </c>
      <c r="BR403" s="513" t="str">
        <f>IF(_tag_month_day!T399="","",_tag_month_day!T399)</f>
        <v/>
      </c>
      <c r="BS403" s="513" t="str">
        <f>IF(_tag_month_day!U399="","",_tag_month_day!U399)</f>
        <v/>
      </c>
      <c r="BT403" s="523" t="str">
        <f t="shared" si="2381"/>
        <v/>
      </c>
      <c r="BU403" s="223" t="str">
        <f>IF(_tag_month_day!V399="","",_tag_month_day!V399)</f>
        <v/>
      </c>
      <c r="BV403" s="206" t="str">
        <f>IF(_tag_month_day!W399="","",_tag_month_day!W399)</f>
        <v/>
      </c>
      <c r="BW403" s="540" t="str">
        <f>IF(_tag_month_day!X399="","",_tag_month_day!X399)</f>
        <v/>
      </c>
      <c r="BX403" s="540" t="str">
        <f>IF(_tag_month_day!Y399="","",_tag_month_day!Y399)</f>
        <v/>
      </c>
      <c r="BY403" s="541">
        <f ca="1" t="shared" si="2382"/>
        <v>43633.6666666657</v>
      </c>
      <c r="BZ403" s="542"/>
      <c r="CA403" s="543" t="str">
        <f>IF(_jhy2_month_day!A399="","",_jhy2_month_day!A399)</f>
        <v/>
      </c>
      <c r="CB403" s="464" t="str">
        <f>IF(_jhy2_month_day!B399="","",_jhy2_month_day!B399)</f>
        <v/>
      </c>
      <c r="CC403" s="464" t="str">
        <f>IF(_jhy2_month_day!C399="","",_jhy2_month_day!C399)</f>
        <v/>
      </c>
      <c r="CD403" s="464" t="str">
        <f>IF(_jhy2_month_day!D399="","",_jhy2_month_day!D399)</f>
        <v/>
      </c>
      <c r="CE403" s="464" t="str">
        <f>IF(_jhy2_month_day!E399="","",_jhy2_month_day!E399)</f>
        <v/>
      </c>
      <c r="CF403" s="464" t="str">
        <f>IF(_jhy2_month_day!F399="","",_jhy2_month_day!F399)</f>
        <v/>
      </c>
      <c r="CG403" s="464" t="str">
        <f>IF(_jhy2_month_day!G399="","",_jhy2_month_day!G399)</f>
        <v/>
      </c>
      <c r="CH403" s="464" t="str">
        <f>IF(_jhy2_month_day!H399="","",_jhy2_month_day!H399)</f>
        <v/>
      </c>
      <c r="CI403" s="464" t="str">
        <f>IF(_jhy2_month_day!I399="","",_jhy2_month_day!I399)</f>
        <v/>
      </c>
      <c r="CJ403" s="464" t="str">
        <f>IF(_jhy2_month_day!J399="","",_jhy2_month_day!J399)</f>
        <v/>
      </c>
      <c r="CK403" s="464" t="str">
        <f>IF(_jhy2_month_day!K399="","",_jhy2_month_day!K399)</f>
        <v/>
      </c>
      <c r="CL403" s="562" t="str">
        <f>IF(_jhy2_month_day!L399="","",_jhy2_month_day!L399)</f>
        <v/>
      </c>
      <c r="CM403" s="562" t="str">
        <f>IF(_jhy2_month_day!M399="","",_jhy2_month_day!M399)</f>
        <v/>
      </c>
      <c r="CN403" s="562" t="str">
        <f>IF(_jhy2_month_day!N399="","",_jhy2_month_day!N399)</f>
        <v/>
      </c>
      <c r="CO403" s="562" t="str">
        <f>IF(_jhy2_month_day!O399="","",_jhy2_month_day!O399)</f>
        <v/>
      </c>
      <c r="CP403" s="562" t="str">
        <f>IF(_jhy2_month_day!P399="","",_jhy2_month_day!P399)</f>
        <v/>
      </c>
      <c r="CQ403" s="562" t="str">
        <f>IF(_jhy2_month_day!Q399="","",_jhy2_month_day!Q399)</f>
        <v/>
      </c>
      <c r="CR403" s="563" t="str">
        <f>IF(_jhy2_month_day!R399="","",_jhy2_month_day!R399)</f>
        <v/>
      </c>
      <c r="CS403" s="576" t="str">
        <f>IF(_jhy2_month_day!S399="","",_jhy2_month_day!S399)</f>
        <v/>
      </c>
      <c r="CT403" s="562" t="str">
        <f>IF(_jhy2_month_day!T399="","",_jhy2_month_day!T399)</f>
        <v/>
      </c>
      <c r="CU403" s="577" t="e">
        <f t="shared" si="2330"/>
        <v>#VALUE!</v>
      </c>
      <c r="CV403" s="198" t="e">
        <f t="shared" si="2331"/>
        <v>#VALUE!</v>
      </c>
      <c r="CW403" s="192" t="e">
        <f t="shared" si="2332"/>
        <v>#VALUE!</v>
      </c>
      <c r="CX403" s="192" t="e">
        <f t="shared" si="2333"/>
        <v>#VALUE!</v>
      </c>
      <c r="CY403" s="202" t="e">
        <f t="shared" si="2334"/>
        <v>#VALUE!</v>
      </c>
      <c r="CZ403" s="192" t="e">
        <f t="shared" ref="CZ403:DI403" si="2461">$AJ403*EF403</f>
        <v>#VALUE!</v>
      </c>
      <c r="DA403" s="192" t="e">
        <f t="shared" si="2461"/>
        <v>#VALUE!</v>
      </c>
      <c r="DB403" s="192" t="e">
        <f t="shared" si="2461"/>
        <v>#VALUE!</v>
      </c>
      <c r="DC403" s="192" t="e">
        <f t="shared" si="2461"/>
        <v>#VALUE!</v>
      </c>
      <c r="DD403" s="192" t="e">
        <f t="shared" si="2461"/>
        <v>#VALUE!</v>
      </c>
      <c r="DE403" s="192" t="e">
        <f t="shared" si="2461"/>
        <v>#VALUE!</v>
      </c>
      <c r="DF403" s="192" t="e">
        <f t="shared" si="2461"/>
        <v>#VALUE!</v>
      </c>
      <c r="DG403" s="192" t="e">
        <f t="shared" si="2461"/>
        <v>#VALUE!</v>
      </c>
      <c r="DH403" s="192" t="e">
        <f t="shared" si="2461"/>
        <v>#VALUE!</v>
      </c>
      <c r="DI403" s="192" t="e">
        <f t="shared" si="2461"/>
        <v>#VALUE!</v>
      </c>
      <c r="DJ403" s="192" t="e">
        <f t="shared" si="2336"/>
        <v>#VALUE!</v>
      </c>
      <c r="DK403" s="192" t="e">
        <f t="shared" si="2337"/>
        <v>#VALUE!</v>
      </c>
      <c r="DL403" s="192" t="e">
        <f t="shared" si="2338"/>
        <v>#VALUE!</v>
      </c>
      <c r="DM403" s="192" t="e">
        <f t="shared" si="2339"/>
        <v>#VALUE!</v>
      </c>
      <c r="DN403" s="192" t="e">
        <f t="shared" si="2340"/>
        <v>#VALUE!</v>
      </c>
      <c r="DO403" s="192" t="e">
        <f t="shared" si="2341"/>
        <v>#VALUE!</v>
      </c>
      <c r="DP403" s="192" t="e">
        <f t="shared" si="2342"/>
        <v>#VALUE!</v>
      </c>
      <c r="DQ403" s="192" t="e">
        <f t="shared" si="2343"/>
        <v>#VALUE!</v>
      </c>
      <c r="DR403" s="192" t="e">
        <f t="shared" si="2344"/>
        <v>#VALUE!</v>
      </c>
      <c r="DS403" s="192" t="e">
        <f t="shared" si="2345"/>
        <v>#VALUE!</v>
      </c>
      <c r="DT403" s="192" t="e">
        <f t="shared" si="2346"/>
        <v>#VALUE!</v>
      </c>
      <c r="DU403" s="192" t="e">
        <f t="shared" si="2347"/>
        <v>#VALUE!</v>
      </c>
      <c r="DV403" s="198" t="e">
        <f t="shared" si="2348"/>
        <v>#VALUE!</v>
      </c>
      <c r="DW403" s="198" t="e">
        <f t="shared" si="2349"/>
        <v>#DIV/0!</v>
      </c>
      <c r="DX403" s="198" t="e">
        <f t="shared" si="2350"/>
        <v>#DIV/0!</v>
      </c>
      <c r="DY403" s="198" t="e">
        <f t="shared" si="2351"/>
        <v>#VALUE!</v>
      </c>
      <c r="DZ403" s="198" t="e">
        <f t="shared" si="2352"/>
        <v>#VALUE!</v>
      </c>
      <c r="EA403" s="198" t="e">
        <f t="shared" si="2353"/>
        <v>#VALUE!</v>
      </c>
      <c r="EB403" s="198" t="e">
        <f t="shared" si="2354"/>
        <v>#VALUE!</v>
      </c>
      <c r="EC403" s="198" t="e">
        <f t="shared" si="2355"/>
        <v>#DIV/0!</v>
      </c>
      <c r="ED403" s="198" t="e">
        <f t="shared" si="2356"/>
        <v>#VALUE!</v>
      </c>
      <c r="EE403" s="198" t="e">
        <f t="shared" si="2357"/>
        <v>#VALUE!</v>
      </c>
      <c r="EF403" s="198" t="e">
        <f t="shared" ref="EF403:EO403" si="2462">DV403/SUM($DV403:$EE403)</f>
        <v>#VALUE!</v>
      </c>
      <c r="EG403" s="198" t="e">
        <f t="shared" si="2462"/>
        <v>#DIV/0!</v>
      </c>
      <c r="EH403" s="198" t="e">
        <f t="shared" si="2462"/>
        <v>#DIV/0!</v>
      </c>
      <c r="EI403" s="198" t="e">
        <f t="shared" si="2462"/>
        <v>#VALUE!</v>
      </c>
      <c r="EJ403" s="198" t="e">
        <f t="shared" si="2462"/>
        <v>#VALUE!</v>
      </c>
      <c r="EK403" s="198" t="e">
        <f t="shared" si="2462"/>
        <v>#VALUE!</v>
      </c>
      <c r="EL403" s="198" t="e">
        <f t="shared" si="2462"/>
        <v>#VALUE!</v>
      </c>
      <c r="EM403" s="198" t="e">
        <f t="shared" si="2462"/>
        <v>#DIV/0!</v>
      </c>
      <c r="EN403" s="198" t="e">
        <f t="shared" si="2462"/>
        <v>#VALUE!</v>
      </c>
      <c r="EO403" s="198" t="e">
        <f t="shared" si="2462"/>
        <v>#VALUE!</v>
      </c>
      <c r="EP403" s="511">
        <f t="shared" ref="EP403:EW403" si="2463">EP402</f>
        <v>0.08</v>
      </c>
      <c r="EQ403" s="511">
        <f t="shared" si="2463"/>
        <v>0.015</v>
      </c>
      <c r="ER403" s="511">
        <f t="shared" si="2463"/>
        <v>0.015</v>
      </c>
      <c r="ES403" s="511">
        <f t="shared" si="2463"/>
        <v>0.015</v>
      </c>
      <c r="ET403" s="511">
        <f t="shared" si="2463"/>
        <v>0.015</v>
      </c>
      <c r="EU403" s="511">
        <f t="shared" si="2463"/>
        <v>0.09</v>
      </c>
      <c r="EV403" s="511">
        <f t="shared" si="2463"/>
        <v>0.09</v>
      </c>
      <c r="EW403" s="511">
        <f t="shared" si="2463"/>
        <v>0.09</v>
      </c>
      <c r="EX403" s="420" t="str">
        <f>IF(_tag_month_day!AS399="","",_tag_month_day!AS399/100)</f>
        <v/>
      </c>
      <c r="EY403" s="420" t="str">
        <f>IF(_tag_month_day!AT399="","",_tag_month_day!AT399/100)</f>
        <v/>
      </c>
      <c r="EZ403" s="420" t="str">
        <f>IF(_tag_month_day!AU399="","",_tag_month_day!AU399/100)</f>
        <v/>
      </c>
      <c r="FA403" s="420" t="str">
        <f>IF(_tag_month_day!AV399="","",_tag_month_day!AV399/100)</f>
        <v/>
      </c>
      <c r="FB403" s="420" t="str">
        <f>IF(_tag_month_day!AW399="","",_tag_month_day!AW399/100)</f>
        <v/>
      </c>
      <c r="FC403" s="420" t="str">
        <f>IF(_tag_month_day!AX399="","",_tag_month_day!AX399/100)</f>
        <v/>
      </c>
      <c r="FD403" s="510">
        <f t="shared" si="2386"/>
        <v>0.33</v>
      </c>
      <c r="FE403" s="510">
        <f t="shared" si="2387"/>
        <v>0.19</v>
      </c>
      <c r="FF403" s="510">
        <f t="shared" si="2388"/>
        <v>0.003</v>
      </c>
      <c r="FG403" s="510">
        <f t="shared" si="2389"/>
        <v>0</v>
      </c>
      <c r="FH403" s="603">
        <f t="shared" si="2390"/>
        <v>0.0001</v>
      </c>
      <c r="FI403" s="510">
        <f t="shared" ref="FI403:FR403" si="2464">FI402</f>
        <v>0.41</v>
      </c>
      <c r="FJ403" s="510">
        <f t="shared" si="2464"/>
        <v>0.11</v>
      </c>
      <c r="FK403" s="510">
        <f t="shared" si="2464"/>
        <v>0.015</v>
      </c>
      <c r="FL403" s="510">
        <f t="shared" si="2464"/>
        <v>0</v>
      </c>
      <c r="FM403" s="603">
        <f t="shared" si="2464"/>
        <v>0.0001</v>
      </c>
      <c r="FN403" s="510" t="str">
        <f>IF(_tag_month_day!AY399="","",_tag_month_day!AY399/100)</f>
        <v/>
      </c>
      <c r="FO403" s="510" t="str">
        <f>IF(_tag_month_day!AZ399="","",_tag_month_day!AZ399/100)</f>
        <v/>
      </c>
      <c r="FP403" s="510" t="str">
        <f>IF(_tag_month_day!BA399="","",_tag_month_day!BA399/100)</f>
        <v/>
      </c>
      <c r="FQ403" s="510" t="str">
        <f>IF(_tag_month_day!BB399="","",_tag_month_day!BB399/100)</f>
        <v/>
      </c>
      <c r="FR403" s="603" t="str">
        <f>IF(_tag_month_day!BC399="","",_tag_month_day!BC399/100)</f>
        <v/>
      </c>
      <c r="FS403" s="510" t="str">
        <f>IF(_tag_month_day!BD399="","",_tag_month_day!BD399/100)</f>
        <v/>
      </c>
      <c r="FT403" s="510" t="str">
        <f>IF(_tag_month_day!BE399="","",_tag_month_day!BE399/100)</f>
        <v/>
      </c>
      <c r="FU403" s="510" t="str">
        <f>IF(_tag_month_day!BF399="","",_tag_month_day!BF399/100)</f>
        <v/>
      </c>
      <c r="FV403" s="510" t="str">
        <f>IF(_tag_month_day!BG399="","",_tag_month_day!BG399/100)</f>
        <v/>
      </c>
      <c r="FW403" s="603" t="str">
        <f>IF(_tag_month_day!BH399="","",_tag_month_day!BH399/100)</f>
        <v/>
      </c>
      <c r="FX403" s="510" t="str">
        <f>IF(_tag_month_day!BI399="","",_tag_month_day!BI399/100)</f>
        <v/>
      </c>
      <c r="FY403" s="510" t="str">
        <f>IF(_tag_month_day!BJ399="","",_tag_month_day!BJ399/100)</f>
        <v/>
      </c>
      <c r="FZ403" s="605" t="str">
        <f>IF(_tag_month_day!BK399="","",_tag_month_day!BK399/100)</f>
        <v/>
      </c>
      <c r="GA403" s="510" t="str">
        <f>IF(_tag_month_day!BL399="","",_tag_month_day!BL399/100)</f>
        <v/>
      </c>
      <c r="GB403" s="603" t="str">
        <f>IF(_tag_month_day!BM399="","",_tag_month_day!BM399/100)</f>
        <v/>
      </c>
      <c r="GC403" s="420" t="str">
        <f>IF(_tag_month_day!BN399="","",_tag_month_day!BN399/100)</f>
        <v/>
      </c>
      <c r="GD403" s="420" t="str">
        <f>IF(_tag_month_day!BO399="","",_tag_month_day!BO399/100)</f>
        <v/>
      </c>
      <c r="GE403" s="420" t="str">
        <f>IF(_tag_month_day!BP399="","",_tag_month_day!BP399/100)</f>
        <v/>
      </c>
      <c r="GF403" s="420" t="str">
        <f>IF(_tag_month_day!BQ399="","",_tag_month_day!BQ399/100)</f>
        <v/>
      </c>
      <c r="GG403" s="420" t="str">
        <f>IF(_tag_month_day!BR399="","",_tag_month_day!BR399/100)</f>
        <v/>
      </c>
      <c r="GH403" s="420" t="str">
        <f>IF(_tag_month_day!BS399="","",_tag_month_day!BS399/100)</f>
        <v/>
      </c>
      <c r="GI403" s="603" t="str">
        <f>IF(_tag_month_day!BT399="","",_tag_month_day!BT399/100)</f>
        <v/>
      </c>
      <c r="GJ403" s="612" t="str">
        <f>IF(_tag_month_day!BU399="","",_tag_month_day!BU399/100)</f>
        <v/>
      </c>
      <c r="GK403" s="620" t="str">
        <f>IF(_tag_month_day!BV399="",IF(_rlcf_month_day!A$2="","",_rlcf_month_day!A$2/100),_tag_month_day!BV399/100)</f>
        <v/>
      </c>
      <c r="GL403" s="620" t="str">
        <f>IF(_tag_month_day!BW399="",IF(_rlcf_month_day!B$2="","",_rlcf_month_day!B$2/100),_tag_month_day!BW399/100)</f>
        <v/>
      </c>
      <c r="GM403" s="621" t="str">
        <f>IF(_tag_month_day!BX399="",IF(_rlcf_month_day!C$2="","",_rlcf_month_day!C$2/100),_tag_month_day!BX399/100)</f>
        <v/>
      </c>
      <c r="GN403" s="620" t="str">
        <f>IF(_tag_month_day!BV399="",IF(_rlcf_month_day!A$2="","",_rlcf_month_day!A$2/100),_tag_month_day!BV399/100)</f>
        <v/>
      </c>
      <c r="GO403" s="620" t="str">
        <f>IF(_tag_month_day!BW399="",IF(_rlcf_month_day!B$2="","",_rlcf_month_day!B$2/100),_tag_month_day!BW399/100)</f>
        <v/>
      </c>
      <c r="GP403" s="620" t="str">
        <f>IF(_tag_month_day!CD399="",IF(_rlcf_month_day!E$2="","",_rlcf_month_day!E$2/100),_tag_month_day!CD399/100)</f>
        <v/>
      </c>
      <c r="GQ403" s="620" t="str">
        <f>IF(_tag_month_day!CE399="",IF(_rlcf_month_day!F$2="","",_rlcf_month_day!F$2/100),_tag_month_day!CE399/100)</f>
        <v/>
      </c>
      <c r="GR403" s="621" t="str">
        <f>IF(_tag_month_day!CF399="",IF(_rlcf_month_day!G$2="","",_rlcf_month_day!G$2/100),_tag_month_day!CF399/100)</f>
        <v/>
      </c>
      <c r="GS403" s="626">
        <f t="shared" ref="GS403:HH403" si="2465">GS402</f>
        <v>0.953</v>
      </c>
      <c r="GT403" s="626">
        <f t="shared" si="2465"/>
        <v>0.55</v>
      </c>
      <c r="GU403" s="626">
        <f t="shared" si="2465"/>
        <v>0.55</v>
      </c>
      <c r="GV403" s="626">
        <f t="shared" si="2465"/>
        <v>0.55</v>
      </c>
      <c r="GW403" s="626">
        <f t="shared" si="2465"/>
        <v>0.5</v>
      </c>
      <c r="GX403" s="626">
        <f t="shared" si="2465"/>
        <v>0.935</v>
      </c>
      <c r="GY403" s="626">
        <f t="shared" si="2465"/>
        <v>0.15</v>
      </c>
      <c r="GZ403" s="626">
        <f t="shared" si="2465"/>
        <v>1</v>
      </c>
      <c r="HA403" s="632">
        <f t="shared" si="2465"/>
        <v>0.047</v>
      </c>
      <c r="HB403" s="632">
        <f t="shared" si="2465"/>
        <v>0.45</v>
      </c>
      <c r="HC403" s="632">
        <f t="shared" si="2465"/>
        <v>0.45</v>
      </c>
      <c r="HD403" s="632">
        <f t="shared" si="2465"/>
        <v>0.45</v>
      </c>
      <c r="HE403" s="632">
        <f t="shared" si="2465"/>
        <v>0.5</v>
      </c>
      <c r="HF403" s="632">
        <f t="shared" si="2465"/>
        <v>0.065</v>
      </c>
      <c r="HG403" s="632">
        <f t="shared" si="2465"/>
        <v>0.85</v>
      </c>
      <c r="HH403" s="632">
        <f t="shared" si="2465"/>
        <v>0</v>
      </c>
      <c r="HI403" s="68">
        <f t="shared" si="2362"/>
        <v>0</v>
      </c>
      <c r="HJ403" s="68" t="e">
        <f t="shared" si="2393"/>
        <v>#VALUE!</v>
      </c>
      <c r="HK403" s="202">
        <f t="shared" si="2394"/>
        <v>0.85</v>
      </c>
      <c r="HL403" s="464">
        <f t="shared" si="2395"/>
        <v>550000</v>
      </c>
      <c r="HM403" s="464">
        <f t="shared" si="2396"/>
        <v>480000</v>
      </c>
      <c r="HN403" s="192" t="e">
        <f t="shared" si="2363"/>
        <v>#VALUE!</v>
      </c>
      <c r="HO403" s="192" t="e">
        <f>HN403*HK403*$HO$2/HL403*1000000</f>
        <v>#VALUE!</v>
      </c>
      <c r="HP403" s="192" t="e">
        <f>HN403*HK403*$HP$2/HM403*1000000</f>
        <v>#VALUE!</v>
      </c>
    </row>
    <row r="404" customFormat="1" spans="1:224">
      <c r="A404" s="381">
        <v>399</v>
      </c>
      <c r="B404" s="54">
        <f ca="1" t="shared" si="2397"/>
        <v>43633</v>
      </c>
      <c r="C404" s="57">
        <f t="shared" si="2398"/>
        <v>0.0416666666666667</v>
      </c>
      <c r="D404" s="68" t="str">
        <f ca="1" t="shared" si="2364"/>
        <v>白班</v>
      </c>
      <c r="E404" s="68" t="str">
        <f ca="1" t="shared" si="2365"/>
        <v>丙</v>
      </c>
      <c r="F404" s="68">
        <f ca="1">SUMPRODUCT((成本日报!$A$3:$A$95=计划!B404)*(成本日报!$B$3:$B$95=计划!$D404),成本日报!$C$3:$C$95)</f>
        <v>3</v>
      </c>
      <c r="G404" s="382">
        <f ca="1" t="shared" si="2399"/>
        <v>43633.5833333324</v>
      </c>
      <c r="H404" s="382">
        <f ca="1" t="shared" si="2366"/>
        <v>43633.5902777768</v>
      </c>
      <c r="I404" s="382">
        <f ca="1" t="shared" si="2367"/>
        <v>43633.5958333324</v>
      </c>
      <c r="J404" s="382">
        <f ca="1" t="shared" si="2368"/>
        <v>43633.624999999</v>
      </c>
      <c r="K404" s="382">
        <f ca="1" t="shared" si="2369"/>
        <v>43633.687499999</v>
      </c>
      <c r="L404" s="382">
        <f ca="1" t="shared" si="2370"/>
        <v>43633.7083333324</v>
      </c>
      <c r="M404" s="398" t="str">
        <f>IF(_tag_month_day!A400="","",_tag_month_day!A400)</f>
        <v/>
      </c>
      <c r="N404" s="398" t="str">
        <f>IF(_tag_month_day!B400="","",_tag_month_day!B400)</f>
        <v/>
      </c>
      <c r="O404" s="399" t="e">
        <f t="shared" si="2371"/>
        <v>#VALUE!</v>
      </c>
      <c r="P404" s="398" t="str">
        <f>IF(_tag_month_day!C400="","",_tag_month_day!C400)</f>
        <v/>
      </c>
      <c r="Q404" s="398" t="str">
        <f>IF(_tag_month_day!D400="","",_tag_month_day!D400)</f>
        <v/>
      </c>
      <c r="R404" s="416">
        <f>IF(_tag_month_day!CB400="",R403,_tag_month_day!CB400/100)</f>
        <v>0.07</v>
      </c>
      <c r="S404" s="417" t="str">
        <f>IF(_tag_month_day!E400="","",_tag_month_day!E400)</f>
        <v/>
      </c>
      <c r="T404" s="417" t="str">
        <f>IF(_tag_month_day!F400="","",_tag_month_day!F400)</f>
        <v/>
      </c>
      <c r="U404" s="418" t="e">
        <f t="shared" si="2325"/>
        <v>#VALUE!</v>
      </c>
      <c r="V404" s="53" t="e">
        <f t="shared" si="2326"/>
        <v>#VALUE!</v>
      </c>
      <c r="W404" s="419" t="str">
        <f>IF(_jhy_month_day!A400="","",_jhy_month_day!A400)</f>
        <v/>
      </c>
      <c r="X404" s="420" t="str">
        <f>IF(_jhy_month_day!B400="","",_jhy_month_day!B400/100)</f>
        <v/>
      </c>
      <c r="Y404" s="420" t="str">
        <f>IF(_jhy_month_day!C400="","",_jhy_month_day!C400/100)</f>
        <v/>
      </c>
      <c r="Z404" s="439">
        <f t="shared" si="2415"/>
        <v>100</v>
      </c>
      <c r="AA404" s="440" t="str">
        <f>IF(_tag_month_day!G400="","",_tag_month_day!G400/100)</f>
        <v/>
      </c>
      <c r="AB404" s="440" t="str">
        <f>IF(_tag_month_day!H400="","",_tag_month_day!H400/100)</f>
        <v/>
      </c>
      <c r="AC404" s="193">
        <f t="shared" si="2372"/>
        <v>1.59963432013121</v>
      </c>
      <c r="AD404" s="441" t="str">
        <f t="shared" si="2373"/>
        <v/>
      </c>
      <c r="AE404" s="442" t="str">
        <f t="shared" si="2374"/>
        <v/>
      </c>
      <c r="AF404" s="443">
        <v>1</v>
      </c>
      <c r="AG404" s="68" t="str">
        <f>IF(_duihao_month_day!A400="","",_duihao_month_day!A400)</f>
        <v/>
      </c>
      <c r="AH404" s="463">
        <f>IF(_gyk_month_day!B400="",AH403,_gyk_month_day!B400)</f>
        <v>820</v>
      </c>
      <c r="AI404" s="464"/>
      <c r="AJ404" s="68" t="str">
        <f>IF(_tag_month_day!I400="","",_tag_month_day!I400)</f>
        <v/>
      </c>
      <c r="AK404" s="465" t="str">
        <f>IF(_tzyy_month_day!A400="","",_tzyy_month_day!A400)</f>
        <v/>
      </c>
      <c r="AL404" s="465" t="str">
        <f>IF(_tzyy_month_day!B400="","",_tzyy_month_day!B400)</f>
        <v/>
      </c>
      <c r="AM404" s="465" t="str">
        <f>IF(_tzyy_month_day!C400="","",_tzyy_month_day!C400)</f>
        <v/>
      </c>
      <c r="AN404" s="466" t="str">
        <f>IF(_tag_month_day!CG400="","",_tag_month_day!CG400)</f>
        <v/>
      </c>
      <c r="AO404" s="466" t="str">
        <f>IF(_tag_month_day!CH400="","",_tag_month_day!CH400)</f>
        <v/>
      </c>
      <c r="AP404" s="486" t="e">
        <f t="shared" si="2375"/>
        <v>#VALUE!</v>
      </c>
      <c r="AQ404" s="487" t="str">
        <f>IF(_tag_month_day!J400="","",_tag_month_day!J400/100)</f>
        <v/>
      </c>
      <c r="AR404" s="488">
        <f t="shared" si="2376"/>
        <v>1.3</v>
      </c>
      <c r="AS404" s="489" t="e">
        <f t="shared" si="2327"/>
        <v>#VALUE!</v>
      </c>
      <c r="AT404" s="489">
        <f t="shared" si="2377"/>
        <v>0</v>
      </c>
      <c r="AU404" s="490" t="str">
        <f>IF(_tag_month_day!K400="","",_tag_month_day!K400)</f>
        <v/>
      </c>
      <c r="AV404" s="491" t="str">
        <f>IF(_tag_month_day!L400="","",_tag_month_day!L400/100)</f>
        <v/>
      </c>
      <c r="AW404" s="420">
        <f t="shared" si="2299"/>
        <v>0</v>
      </c>
      <c r="AX404" s="420">
        <f t="shared" si="2378"/>
        <v>0</v>
      </c>
      <c r="AY404" s="420" t="str">
        <f>IF(_tag_month_day!M400="","",_tag_month_day!M400/100)</f>
        <v/>
      </c>
      <c r="AZ404" s="420" t="str">
        <f>IF(_tag_month_day!N400="","",_tag_month_day!N400/100)</f>
        <v/>
      </c>
      <c r="BA404" s="420" t="str">
        <f>IF(_tag_month_day!O400="","",_tag_month_day!O400/100)</f>
        <v/>
      </c>
      <c r="BB404" s="496" t="str">
        <f>IF(_tag_month_day!P400="","",_tag_month_day!P400/100)</f>
        <v/>
      </c>
      <c r="BC404" s="496">
        <f t="shared" si="2379"/>
        <v>0</v>
      </c>
      <c r="BD404" s="496" t="str">
        <f>IF(_tag_month_day!Q400="","",_tag_month_day!Q400/100)</f>
        <v/>
      </c>
      <c r="BE404" s="510" t="str">
        <f>IF(_tag_month_day!R400="","",_tag_month_day!R400/100)</f>
        <v/>
      </c>
      <c r="BF404" s="413" t="str">
        <f>IF(_tag_month_day!CC400="","",_tag_month_day!CC400/100)</f>
        <v/>
      </c>
      <c r="BG404" s="511" t="e">
        <f t="shared" si="2328"/>
        <v>#VALUE!</v>
      </c>
      <c r="BH404" s="198">
        <f t="shared" si="2329"/>
        <v>0</v>
      </c>
      <c r="BI404" s="512" t="e">
        <f>IF(CX404=0,BI403,(DK404*查询!$R$5+DL404*查询!$Q$5+DM404*查询!$N$5+DN404*查询!$O$5+DO404*查询!$P$5)*AF404/CX404)</f>
        <v>#VALUE!</v>
      </c>
      <c r="BJ404" s="512" t="e">
        <f>IF(CX404=0,BJ403,(DP404*查询!$S$5+DQ404*查询!$T$5+DR404*查询!$U$5)*AF404/CX404)</f>
        <v>#VALUE!</v>
      </c>
      <c r="BK404" s="512">
        <f t="shared" si="2380"/>
        <v>1</v>
      </c>
      <c r="BL404" s="513" t="str">
        <f>IF(_cfyc_month_day!A400="","",_cfyc_month_day!A400)</f>
        <v/>
      </c>
      <c r="BM404" s="513" t="str">
        <f>IF(_cfyc_month_day!B400="","",_cfyc_month_day!B400)</f>
        <v/>
      </c>
      <c r="BN404" s="513" t="str">
        <f>IF(_cfyc_month_day!C400="","",_cfyc_month_day!C400)</f>
        <v/>
      </c>
      <c r="BO404" s="522" t="str">
        <f>IF(_cfyc_month_day!D400="","",_cfyc_month_day!D400)</f>
        <v/>
      </c>
      <c r="BP404" s="522" t="str">
        <f>IF(_cfyc_month_day!E400="","",_cfyc_month_day!E400)</f>
        <v/>
      </c>
      <c r="BQ404" s="522" t="str">
        <f>IF(_cfyc_month_day!F400="","",_cfyc_month_day!F400)</f>
        <v/>
      </c>
      <c r="BR404" s="513" t="str">
        <f>IF(_tag_month_day!T400="","",_tag_month_day!T400)</f>
        <v/>
      </c>
      <c r="BS404" s="513" t="str">
        <f>IF(_tag_month_day!U400="","",_tag_month_day!U400)</f>
        <v/>
      </c>
      <c r="BT404" s="523" t="str">
        <f t="shared" si="2381"/>
        <v/>
      </c>
      <c r="BU404" s="223" t="str">
        <f>IF(_tag_month_day!V400="","",_tag_month_day!V400)</f>
        <v/>
      </c>
      <c r="BV404" s="206" t="str">
        <f>IF(_tag_month_day!W400="","",_tag_month_day!W400)</f>
        <v/>
      </c>
      <c r="BW404" s="540" t="str">
        <f>IF(_tag_month_day!X400="","",_tag_month_day!X400)</f>
        <v/>
      </c>
      <c r="BX404" s="540" t="str">
        <f>IF(_tag_month_day!Y400="","",_tag_month_day!Y400)</f>
        <v/>
      </c>
      <c r="BY404" s="541">
        <f ca="1" t="shared" si="2382"/>
        <v>43633.7083333324</v>
      </c>
      <c r="BZ404" s="542"/>
      <c r="CA404" s="543" t="str">
        <f>IF(_jhy2_month_day!A400="","",_jhy2_month_day!A400)</f>
        <v/>
      </c>
      <c r="CB404" s="464" t="str">
        <f>IF(_jhy2_month_day!B400="","",_jhy2_month_day!B400)</f>
        <v/>
      </c>
      <c r="CC404" s="464" t="str">
        <f>IF(_jhy2_month_day!C400="","",_jhy2_month_day!C400)</f>
        <v/>
      </c>
      <c r="CD404" s="464" t="str">
        <f>IF(_jhy2_month_day!D400="","",_jhy2_month_day!D400)</f>
        <v/>
      </c>
      <c r="CE404" s="464" t="str">
        <f>IF(_jhy2_month_day!E400="","",_jhy2_month_day!E400)</f>
        <v/>
      </c>
      <c r="CF404" s="464" t="str">
        <f>IF(_jhy2_month_day!F400="","",_jhy2_month_day!F400)</f>
        <v/>
      </c>
      <c r="CG404" s="464" t="str">
        <f>IF(_jhy2_month_day!G400="","",_jhy2_month_day!G400)</f>
        <v/>
      </c>
      <c r="CH404" s="464" t="str">
        <f>IF(_jhy2_month_day!H400="","",_jhy2_month_day!H400)</f>
        <v/>
      </c>
      <c r="CI404" s="464" t="str">
        <f>IF(_jhy2_month_day!I400="","",_jhy2_month_day!I400)</f>
        <v/>
      </c>
      <c r="CJ404" s="464" t="str">
        <f>IF(_jhy2_month_day!J400="","",_jhy2_month_day!J400)</f>
        <v/>
      </c>
      <c r="CK404" s="464" t="str">
        <f>IF(_jhy2_month_day!K400="","",_jhy2_month_day!K400)</f>
        <v/>
      </c>
      <c r="CL404" s="562" t="str">
        <f>IF(_jhy2_month_day!L400="","",_jhy2_month_day!L400)</f>
        <v/>
      </c>
      <c r="CM404" s="562" t="str">
        <f>IF(_jhy2_month_day!M400="","",_jhy2_month_day!M400)</f>
        <v/>
      </c>
      <c r="CN404" s="562" t="str">
        <f>IF(_jhy2_month_day!N400="","",_jhy2_month_day!N400)</f>
        <v/>
      </c>
      <c r="CO404" s="562" t="str">
        <f>IF(_jhy2_month_day!O400="","",_jhy2_month_day!O400)</f>
        <v/>
      </c>
      <c r="CP404" s="562" t="str">
        <f>IF(_jhy2_month_day!P400="","",_jhy2_month_day!P400)</f>
        <v/>
      </c>
      <c r="CQ404" s="562" t="str">
        <f>IF(_jhy2_month_day!Q400="","",_jhy2_month_day!Q400)</f>
        <v/>
      </c>
      <c r="CR404" s="563" t="str">
        <f>IF(_jhy2_month_day!R400="","",_jhy2_month_day!R400)</f>
        <v/>
      </c>
      <c r="CS404" s="576" t="str">
        <f>IF(_jhy2_month_day!S400="","",_jhy2_month_day!S400)</f>
        <v/>
      </c>
      <c r="CT404" s="562" t="str">
        <f>IF(_jhy2_month_day!T400="","",_jhy2_month_day!T400)</f>
        <v/>
      </c>
      <c r="CU404" s="577" t="e">
        <f t="shared" si="2330"/>
        <v>#VALUE!</v>
      </c>
      <c r="CV404" s="198" t="e">
        <f t="shared" si="2331"/>
        <v>#VALUE!</v>
      </c>
      <c r="CW404" s="192" t="e">
        <f t="shared" si="2332"/>
        <v>#VALUE!</v>
      </c>
      <c r="CX404" s="192" t="e">
        <f t="shared" si="2333"/>
        <v>#VALUE!</v>
      </c>
      <c r="CY404" s="202" t="e">
        <f t="shared" si="2334"/>
        <v>#VALUE!</v>
      </c>
      <c r="CZ404" s="192" t="e">
        <f t="shared" ref="CZ404:DI404" si="2466">$AJ404*EF404</f>
        <v>#VALUE!</v>
      </c>
      <c r="DA404" s="192" t="e">
        <f t="shared" si="2466"/>
        <v>#VALUE!</v>
      </c>
      <c r="DB404" s="192" t="e">
        <f t="shared" si="2466"/>
        <v>#VALUE!</v>
      </c>
      <c r="DC404" s="192" t="e">
        <f t="shared" si="2466"/>
        <v>#VALUE!</v>
      </c>
      <c r="DD404" s="192" t="e">
        <f t="shared" si="2466"/>
        <v>#VALUE!</v>
      </c>
      <c r="DE404" s="192" t="e">
        <f t="shared" si="2466"/>
        <v>#VALUE!</v>
      </c>
      <c r="DF404" s="192" t="e">
        <f t="shared" si="2466"/>
        <v>#VALUE!</v>
      </c>
      <c r="DG404" s="192" t="e">
        <f t="shared" si="2466"/>
        <v>#VALUE!</v>
      </c>
      <c r="DH404" s="192" t="e">
        <f t="shared" si="2466"/>
        <v>#VALUE!</v>
      </c>
      <c r="DI404" s="192" t="e">
        <f t="shared" si="2466"/>
        <v>#VALUE!</v>
      </c>
      <c r="DJ404" s="192" t="e">
        <f t="shared" si="2336"/>
        <v>#VALUE!</v>
      </c>
      <c r="DK404" s="192" t="e">
        <f t="shared" si="2337"/>
        <v>#VALUE!</v>
      </c>
      <c r="DL404" s="192" t="e">
        <f t="shared" si="2338"/>
        <v>#VALUE!</v>
      </c>
      <c r="DM404" s="192" t="e">
        <f t="shared" si="2339"/>
        <v>#VALUE!</v>
      </c>
      <c r="DN404" s="192" t="e">
        <f t="shared" si="2340"/>
        <v>#VALUE!</v>
      </c>
      <c r="DO404" s="192" t="e">
        <f t="shared" si="2341"/>
        <v>#VALUE!</v>
      </c>
      <c r="DP404" s="192" t="e">
        <f t="shared" si="2342"/>
        <v>#VALUE!</v>
      </c>
      <c r="DQ404" s="192" t="e">
        <f t="shared" si="2343"/>
        <v>#VALUE!</v>
      </c>
      <c r="DR404" s="192" t="e">
        <f t="shared" si="2344"/>
        <v>#VALUE!</v>
      </c>
      <c r="DS404" s="192" t="e">
        <f t="shared" si="2345"/>
        <v>#VALUE!</v>
      </c>
      <c r="DT404" s="192" t="e">
        <f t="shared" si="2346"/>
        <v>#VALUE!</v>
      </c>
      <c r="DU404" s="192" t="e">
        <f t="shared" si="2347"/>
        <v>#VALUE!</v>
      </c>
      <c r="DV404" s="198" t="e">
        <f t="shared" si="2348"/>
        <v>#VALUE!</v>
      </c>
      <c r="DW404" s="198" t="e">
        <f t="shared" si="2349"/>
        <v>#DIV/0!</v>
      </c>
      <c r="DX404" s="198" t="e">
        <f t="shared" si="2350"/>
        <v>#DIV/0!</v>
      </c>
      <c r="DY404" s="198" t="e">
        <f t="shared" si="2351"/>
        <v>#VALUE!</v>
      </c>
      <c r="DZ404" s="198" t="e">
        <f t="shared" si="2352"/>
        <v>#VALUE!</v>
      </c>
      <c r="EA404" s="198" t="e">
        <f t="shared" si="2353"/>
        <v>#VALUE!</v>
      </c>
      <c r="EB404" s="198" t="e">
        <f t="shared" si="2354"/>
        <v>#VALUE!</v>
      </c>
      <c r="EC404" s="198" t="e">
        <f t="shared" si="2355"/>
        <v>#DIV/0!</v>
      </c>
      <c r="ED404" s="198" t="e">
        <f t="shared" si="2356"/>
        <v>#VALUE!</v>
      </c>
      <c r="EE404" s="198" t="e">
        <f t="shared" si="2357"/>
        <v>#VALUE!</v>
      </c>
      <c r="EF404" s="198" t="e">
        <f t="shared" ref="EF404:EO404" si="2467">DV404/SUM($DV404:$EE404)</f>
        <v>#VALUE!</v>
      </c>
      <c r="EG404" s="198" t="e">
        <f t="shared" si="2467"/>
        <v>#DIV/0!</v>
      </c>
      <c r="EH404" s="198" t="e">
        <f t="shared" si="2467"/>
        <v>#DIV/0!</v>
      </c>
      <c r="EI404" s="198" t="e">
        <f t="shared" si="2467"/>
        <v>#VALUE!</v>
      </c>
      <c r="EJ404" s="198" t="e">
        <f t="shared" si="2467"/>
        <v>#VALUE!</v>
      </c>
      <c r="EK404" s="198" t="e">
        <f t="shared" si="2467"/>
        <v>#VALUE!</v>
      </c>
      <c r="EL404" s="198" t="e">
        <f t="shared" si="2467"/>
        <v>#VALUE!</v>
      </c>
      <c r="EM404" s="198" t="e">
        <f t="shared" si="2467"/>
        <v>#DIV/0!</v>
      </c>
      <c r="EN404" s="198" t="e">
        <f t="shared" si="2467"/>
        <v>#VALUE!</v>
      </c>
      <c r="EO404" s="198" t="e">
        <f t="shared" si="2467"/>
        <v>#VALUE!</v>
      </c>
      <c r="EP404" s="511">
        <f t="shared" ref="EP404:EW404" si="2468">EP403</f>
        <v>0.08</v>
      </c>
      <c r="EQ404" s="511">
        <f t="shared" si="2468"/>
        <v>0.015</v>
      </c>
      <c r="ER404" s="511">
        <f t="shared" si="2468"/>
        <v>0.015</v>
      </c>
      <c r="ES404" s="511">
        <f t="shared" si="2468"/>
        <v>0.015</v>
      </c>
      <c r="ET404" s="511">
        <f t="shared" si="2468"/>
        <v>0.015</v>
      </c>
      <c r="EU404" s="511">
        <f t="shared" si="2468"/>
        <v>0.09</v>
      </c>
      <c r="EV404" s="511">
        <f t="shared" si="2468"/>
        <v>0.09</v>
      </c>
      <c r="EW404" s="511">
        <f t="shared" si="2468"/>
        <v>0.09</v>
      </c>
      <c r="EX404" s="420" t="str">
        <f>IF(_tag_month_day!AS400="","",_tag_month_day!AS400/100)</f>
        <v/>
      </c>
      <c r="EY404" s="420" t="str">
        <f>IF(_tag_month_day!AT400="","",_tag_month_day!AT400/100)</f>
        <v/>
      </c>
      <c r="EZ404" s="420" t="str">
        <f>IF(_tag_month_day!AU400="","",_tag_month_day!AU400/100)</f>
        <v/>
      </c>
      <c r="FA404" s="420" t="str">
        <f>IF(_tag_month_day!AV400="","",_tag_month_day!AV400/100)</f>
        <v/>
      </c>
      <c r="FB404" s="420" t="str">
        <f>IF(_tag_month_day!AW400="","",_tag_month_day!AW400/100)</f>
        <v/>
      </c>
      <c r="FC404" s="420" t="str">
        <f>IF(_tag_month_day!AX400="","",_tag_month_day!AX400/100)</f>
        <v/>
      </c>
      <c r="FD404" s="510">
        <f t="shared" si="2386"/>
        <v>0.33</v>
      </c>
      <c r="FE404" s="510">
        <f t="shared" si="2387"/>
        <v>0.19</v>
      </c>
      <c r="FF404" s="510">
        <f t="shared" si="2388"/>
        <v>0.003</v>
      </c>
      <c r="FG404" s="510">
        <f t="shared" si="2389"/>
        <v>0</v>
      </c>
      <c r="FH404" s="603">
        <f t="shared" si="2390"/>
        <v>0.0001</v>
      </c>
      <c r="FI404" s="510">
        <f t="shared" ref="FI404:FR404" si="2469">FI403</f>
        <v>0.41</v>
      </c>
      <c r="FJ404" s="510">
        <f t="shared" si="2469"/>
        <v>0.11</v>
      </c>
      <c r="FK404" s="510">
        <f t="shared" si="2469"/>
        <v>0.015</v>
      </c>
      <c r="FL404" s="510">
        <f t="shared" si="2469"/>
        <v>0</v>
      </c>
      <c r="FM404" s="603">
        <f t="shared" si="2469"/>
        <v>0.0001</v>
      </c>
      <c r="FN404" s="510" t="str">
        <f>IF(_tag_month_day!AY400="","",_tag_month_day!AY400/100)</f>
        <v/>
      </c>
      <c r="FO404" s="510" t="str">
        <f>IF(_tag_month_day!AZ400="","",_tag_month_day!AZ400/100)</f>
        <v/>
      </c>
      <c r="FP404" s="510" t="str">
        <f>IF(_tag_month_day!BA400="","",_tag_month_day!BA400/100)</f>
        <v/>
      </c>
      <c r="FQ404" s="510" t="str">
        <f>IF(_tag_month_day!BB400="","",_tag_month_day!BB400/100)</f>
        <v/>
      </c>
      <c r="FR404" s="603" t="str">
        <f>IF(_tag_month_day!BC400="","",_tag_month_day!BC400/100)</f>
        <v/>
      </c>
      <c r="FS404" s="510" t="str">
        <f>IF(_tag_month_day!BD400="","",_tag_month_day!BD400/100)</f>
        <v/>
      </c>
      <c r="FT404" s="510" t="str">
        <f>IF(_tag_month_day!BE400="","",_tag_month_day!BE400/100)</f>
        <v/>
      </c>
      <c r="FU404" s="510" t="str">
        <f>IF(_tag_month_day!BF400="","",_tag_month_day!BF400/100)</f>
        <v/>
      </c>
      <c r="FV404" s="510" t="str">
        <f>IF(_tag_month_day!BG400="","",_tag_month_day!BG400/100)</f>
        <v/>
      </c>
      <c r="FW404" s="603" t="str">
        <f>IF(_tag_month_day!BH400="","",_tag_month_day!BH400/100)</f>
        <v/>
      </c>
      <c r="FX404" s="510" t="str">
        <f>IF(_tag_month_day!BI400="","",_tag_month_day!BI400/100)</f>
        <v/>
      </c>
      <c r="FY404" s="510" t="str">
        <f>IF(_tag_month_day!BJ400="","",_tag_month_day!BJ400/100)</f>
        <v/>
      </c>
      <c r="FZ404" s="605" t="str">
        <f>IF(_tag_month_day!BK400="","",_tag_month_day!BK400/100)</f>
        <v/>
      </c>
      <c r="GA404" s="510" t="str">
        <f>IF(_tag_month_day!BL400="","",_tag_month_day!BL400/100)</f>
        <v/>
      </c>
      <c r="GB404" s="603" t="str">
        <f>IF(_tag_month_day!BM400="","",_tag_month_day!BM400/100)</f>
        <v/>
      </c>
      <c r="GC404" s="420" t="str">
        <f>IF(_tag_month_day!BN400="","",_tag_month_day!BN400/100)</f>
        <v/>
      </c>
      <c r="GD404" s="420" t="str">
        <f>IF(_tag_month_day!BO400="","",_tag_month_day!BO400/100)</f>
        <v/>
      </c>
      <c r="GE404" s="420" t="str">
        <f>IF(_tag_month_day!BP400="","",_tag_month_day!BP400/100)</f>
        <v/>
      </c>
      <c r="GF404" s="420" t="str">
        <f>IF(_tag_month_day!BQ400="","",_tag_month_day!BQ400/100)</f>
        <v/>
      </c>
      <c r="GG404" s="420" t="str">
        <f>IF(_tag_month_day!BR400="","",_tag_month_day!BR400/100)</f>
        <v/>
      </c>
      <c r="GH404" s="420" t="str">
        <f>IF(_tag_month_day!BS400="","",_tag_month_day!BS400/100)</f>
        <v/>
      </c>
      <c r="GI404" s="603" t="str">
        <f>IF(_tag_month_day!BT400="","",_tag_month_day!BT400/100)</f>
        <v/>
      </c>
      <c r="GJ404" s="612" t="str">
        <f>IF(_tag_month_day!BU400="","",_tag_month_day!BU400/100)</f>
        <v/>
      </c>
      <c r="GK404" s="620" t="str">
        <f>IF(_tag_month_day!BV400="",IF(_rlcf_month_day!A$2="","",_rlcf_month_day!A$2/100),_tag_month_day!BV400/100)</f>
        <v/>
      </c>
      <c r="GL404" s="620" t="str">
        <f>IF(_tag_month_day!BW400="",IF(_rlcf_month_day!B$2="","",_rlcf_month_day!B$2/100),_tag_month_day!BW400/100)</f>
        <v/>
      </c>
      <c r="GM404" s="621" t="str">
        <f>IF(_tag_month_day!BX400="",IF(_rlcf_month_day!C$2="","",_rlcf_month_day!C$2/100),_tag_month_day!BX400/100)</f>
        <v/>
      </c>
      <c r="GN404" s="620" t="str">
        <f>IF(_tag_month_day!BV400="",IF(_rlcf_month_day!A$2="","",_rlcf_month_day!A$2/100),_tag_month_day!BV400/100)</f>
        <v/>
      </c>
      <c r="GO404" s="620" t="str">
        <f>IF(_tag_month_day!BW400="",IF(_rlcf_month_day!B$2="","",_rlcf_month_day!B$2/100),_tag_month_day!BW400/100)</f>
        <v/>
      </c>
      <c r="GP404" s="620" t="str">
        <f>IF(_tag_month_day!CD400="",IF(_rlcf_month_day!E$2="","",_rlcf_month_day!E$2/100),_tag_month_day!CD400/100)</f>
        <v/>
      </c>
      <c r="GQ404" s="620" t="str">
        <f>IF(_tag_month_day!CE400="",IF(_rlcf_month_day!F$2="","",_rlcf_month_day!F$2/100),_tag_month_day!CE400/100)</f>
        <v/>
      </c>
      <c r="GR404" s="621" t="str">
        <f>IF(_tag_month_day!CF400="",IF(_rlcf_month_day!G$2="","",_rlcf_month_day!G$2/100),_tag_month_day!CF400/100)</f>
        <v/>
      </c>
      <c r="GS404" s="626">
        <f t="shared" ref="GS404:HH404" si="2470">GS403</f>
        <v>0.953</v>
      </c>
      <c r="GT404" s="626">
        <f t="shared" si="2470"/>
        <v>0.55</v>
      </c>
      <c r="GU404" s="626">
        <f t="shared" si="2470"/>
        <v>0.55</v>
      </c>
      <c r="GV404" s="626">
        <f t="shared" si="2470"/>
        <v>0.55</v>
      </c>
      <c r="GW404" s="626">
        <f t="shared" si="2470"/>
        <v>0.5</v>
      </c>
      <c r="GX404" s="626">
        <f t="shared" si="2470"/>
        <v>0.935</v>
      </c>
      <c r="GY404" s="626">
        <f t="shared" si="2470"/>
        <v>0.15</v>
      </c>
      <c r="GZ404" s="626">
        <f t="shared" si="2470"/>
        <v>1</v>
      </c>
      <c r="HA404" s="632">
        <f t="shared" si="2470"/>
        <v>0.047</v>
      </c>
      <c r="HB404" s="632">
        <f t="shared" si="2470"/>
        <v>0.45</v>
      </c>
      <c r="HC404" s="632">
        <f t="shared" si="2470"/>
        <v>0.45</v>
      </c>
      <c r="HD404" s="632">
        <f t="shared" si="2470"/>
        <v>0.45</v>
      </c>
      <c r="HE404" s="632">
        <f t="shared" si="2470"/>
        <v>0.5</v>
      </c>
      <c r="HF404" s="632">
        <f t="shared" si="2470"/>
        <v>0.065</v>
      </c>
      <c r="HG404" s="632">
        <f t="shared" si="2470"/>
        <v>0.85</v>
      </c>
      <c r="HH404" s="632">
        <f t="shared" si="2470"/>
        <v>0</v>
      </c>
      <c r="HI404" s="68">
        <f t="shared" si="2362"/>
        <v>0</v>
      </c>
      <c r="HJ404" s="68" t="e">
        <f t="shared" si="2393"/>
        <v>#VALUE!</v>
      </c>
      <c r="HK404" s="202">
        <f t="shared" si="2394"/>
        <v>0.85</v>
      </c>
      <c r="HL404" s="464">
        <f t="shared" si="2395"/>
        <v>550000</v>
      </c>
      <c r="HM404" s="464">
        <f t="shared" si="2396"/>
        <v>480000</v>
      </c>
      <c r="HN404" s="192" t="e">
        <f t="shared" si="2363"/>
        <v>#VALUE!</v>
      </c>
      <c r="HO404" s="192" t="e">
        <f>HN404*HK404*$HO$2/HL404*1000000</f>
        <v>#VALUE!</v>
      </c>
      <c r="HP404" s="192" t="e">
        <f>HN404*HK404*$HP$2/HM404*1000000</f>
        <v>#VALUE!</v>
      </c>
    </row>
    <row r="405" customFormat="1" spans="1:224">
      <c r="A405" s="381">
        <v>400</v>
      </c>
      <c r="B405" s="54">
        <f ca="1" t="shared" si="2397"/>
        <v>43633</v>
      </c>
      <c r="C405" s="57">
        <f t="shared" si="2398"/>
        <v>0.0416666666666667</v>
      </c>
      <c r="D405" s="68" t="str">
        <f ca="1" t="shared" si="2364"/>
        <v>白班</v>
      </c>
      <c r="E405" s="68" t="str">
        <f ca="1" t="shared" si="2365"/>
        <v>丙</v>
      </c>
      <c r="F405" s="68">
        <f ca="1">SUMPRODUCT((成本日报!$A$3:$A$95=计划!B405)*(成本日报!$B$3:$B$95=计划!$D405),成本日报!$C$3:$C$95)</f>
        <v>3</v>
      </c>
      <c r="G405" s="382">
        <f ca="1" t="shared" si="2399"/>
        <v>43633.624999999</v>
      </c>
      <c r="H405" s="382">
        <f ca="1" t="shared" si="2366"/>
        <v>43633.6319444435</v>
      </c>
      <c r="I405" s="382">
        <f ca="1" t="shared" si="2367"/>
        <v>43633.637499999</v>
      </c>
      <c r="J405" s="382">
        <f ca="1" t="shared" si="2368"/>
        <v>43633.6666666657</v>
      </c>
      <c r="K405" s="382">
        <f ca="1" t="shared" si="2369"/>
        <v>43633.7291666657</v>
      </c>
      <c r="L405" s="382">
        <f ca="1" t="shared" si="2370"/>
        <v>43633.749999999</v>
      </c>
      <c r="M405" s="398" t="str">
        <f>IF(_tag_month_day!A401="","",_tag_month_day!A401)</f>
        <v/>
      </c>
      <c r="N405" s="398" t="str">
        <f>IF(_tag_month_day!B401="","",_tag_month_day!B401)</f>
        <v/>
      </c>
      <c r="O405" s="399" t="e">
        <f t="shared" si="2371"/>
        <v>#VALUE!</v>
      </c>
      <c r="P405" s="398" t="str">
        <f>IF(_tag_month_day!C401="","",_tag_month_day!C401)</f>
        <v/>
      </c>
      <c r="Q405" s="398" t="str">
        <f>IF(_tag_month_day!D401="","",_tag_month_day!D401)</f>
        <v/>
      </c>
      <c r="R405" s="416">
        <f>IF(_tag_month_day!CB401="",R404,_tag_month_day!CB401/100)</f>
        <v>0.07</v>
      </c>
      <c r="S405" s="417" t="str">
        <f>IF(_tag_month_day!E401="","",_tag_month_day!E401)</f>
        <v/>
      </c>
      <c r="T405" s="417" t="str">
        <f>IF(_tag_month_day!F401="","",_tag_month_day!F401)</f>
        <v/>
      </c>
      <c r="U405" s="418" t="e">
        <f t="shared" si="2325"/>
        <v>#VALUE!</v>
      </c>
      <c r="V405" s="53" t="e">
        <f t="shared" si="2326"/>
        <v>#VALUE!</v>
      </c>
      <c r="W405" s="419" t="str">
        <f>IF(_jhy_month_day!A401="","",_jhy_month_day!A401)</f>
        <v/>
      </c>
      <c r="X405" s="420" t="str">
        <f>IF(_jhy_month_day!B401="","",_jhy_month_day!B401/100)</f>
        <v/>
      </c>
      <c r="Y405" s="420" t="str">
        <f>IF(_jhy_month_day!C401="","",_jhy_month_day!C401/100)</f>
        <v/>
      </c>
      <c r="Z405" s="439">
        <f t="shared" si="2415"/>
        <v>100</v>
      </c>
      <c r="AA405" s="440" t="str">
        <f>IF(_tag_month_day!G401="","",_tag_month_day!G401/100)</f>
        <v/>
      </c>
      <c r="AB405" s="440" t="str">
        <f>IF(_tag_month_day!H401="","",_tag_month_day!H401/100)</f>
        <v/>
      </c>
      <c r="AC405" s="193">
        <f t="shared" si="2372"/>
        <v>1.59963432013121</v>
      </c>
      <c r="AD405" s="441" t="str">
        <f t="shared" si="2373"/>
        <v/>
      </c>
      <c r="AE405" s="442" t="str">
        <f t="shared" si="2374"/>
        <v/>
      </c>
      <c r="AF405" s="443">
        <v>1</v>
      </c>
      <c r="AG405" s="68" t="str">
        <f>IF(_duihao_month_day!A401="","",_duihao_month_day!A401)</f>
        <v/>
      </c>
      <c r="AH405" s="463">
        <f>IF(_gyk_month_day!B401="",AH404,_gyk_month_day!B401)</f>
        <v>820</v>
      </c>
      <c r="AI405" s="464"/>
      <c r="AJ405" s="68" t="str">
        <f>IF(_tag_month_day!I401="","",_tag_month_day!I401)</f>
        <v/>
      </c>
      <c r="AK405" s="465" t="str">
        <f>IF(_tzyy_month_day!A401="","",_tzyy_month_day!A401)</f>
        <v/>
      </c>
      <c r="AL405" s="465" t="str">
        <f>IF(_tzyy_month_day!B401="","",_tzyy_month_day!B401)</f>
        <v/>
      </c>
      <c r="AM405" s="465" t="str">
        <f>IF(_tzyy_month_day!C401="","",_tzyy_month_day!C401)</f>
        <v/>
      </c>
      <c r="AN405" s="466" t="str">
        <f>IF(_tag_month_day!CG401="","",_tag_month_day!CG401)</f>
        <v/>
      </c>
      <c r="AO405" s="466" t="str">
        <f>IF(_tag_month_day!CH401="","",_tag_month_day!CH401)</f>
        <v/>
      </c>
      <c r="AP405" s="486" t="e">
        <f t="shared" si="2375"/>
        <v>#VALUE!</v>
      </c>
      <c r="AQ405" s="487" t="str">
        <f>IF(_tag_month_day!J401="","",_tag_month_day!J401/100)</f>
        <v/>
      </c>
      <c r="AR405" s="488">
        <f t="shared" si="2376"/>
        <v>1.3</v>
      </c>
      <c r="AS405" s="489" t="e">
        <f t="shared" si="2327"/>
        <v>#VALUE!</v>
      </c>
      <c r="AT405" s="489">
        <f t="shared" si="2377"/>
        <v>0</v>
      </c>
      <c r="AU405" s="490" t="str">
        <f>IF(_tag_month_day!K401="","",_tag_month_day!K401)</f>
        <v/>
      </c>
      <c r="AV405" s="491" t="str">
        <f>IF(_tag_month_day!L401="","",_tag_month_day!L401/100)</f>
        <v/>
      </c>
      <c r="AW405" s="420">
        <f t="shared" si="2299"/>
        <v>0</v>
      </c>
      <c r="AX405" s="420">
        <f t="shared" si="2378"/>
        <v>0</v>
      </c>
      <c r="AY405" s="420" t="str">
        <f>IF(_tag_month_day!M401="","",_tag_month_day!M401/100)</f>
        <v/>
      </c>
      <c r="AZ405" s="420" t="str">
        <f>IF(_tag_month_day!N401="","",_tag_month_day!N401/100)</f>
        <v/>
      </c>
      <c r="BA405" s="420" t="str">
        <f>IF(_tag_month_day!O401="","",_tag_month_day!O401/100)</f>
        <v/>
      </c>
      <c r="BB405" s="496" t="str">
        <f>IF(_tag_month_day!P401="","",_tag_month_day!P401/100)</f>
        <v/>
      </c>
      <c r="BC405" s="496">
        <f t="shared" si="2379"/>
        <v>0</v>
      </c>
      <c r="BD405" s="496" t="str">
        <f>IF(_tag_month_day!Q401="","",_tag_month_day!Q401/100)</f>
        <v/>
      </c>
      <c r="BE405" s="510" t="str">
        <f>IF(_tag_month_day!R401="","",_tag_month_day!R401/100)</f>
        <v/>
      </c>
      <c r="BF405" s="413" t="str">
        <f>IF(_tag_month_day!CC401="","",_tag_month_day!CC401/100)</f>
        <v/>
      </c>
      <c r="BG405" s="511" t="e">
        <f t="shared" si="2328"/>
        <v>#VALUE!</v>
      </c>
      <c r="BH405" s="198">
        <f t="shared" si="2329"/>
        <v>0</v>
      </c>
      <c r="BI405" s="512" t="e">
        <f>IF(CX405=0,BI404,(DK405*查询!$R$5+DL405*查询!$Q$5+DM405*查询!$N$5+DN405*查询!$O$5+DO405*查询!$P$5)*AF405/CX405)</f>
        <v>#VALUE!</v>
      </c>
      <c r="BJ405" s="512" t="e">
        <f>IF(CX405=0,BJ404,(DP405*查询!$S$5+DQ405*查询!$T$5+DR405*查询!$U$5)*AF405/CX405)</f>
        <v>#VALUE!</v>
      </c>
      <c r="BK405" s="512">
        <f t="shared" si="2380"/>
        <v>1</v>
      </c>
      <c r="BL405" s="513" t="str">
        <f>IF(_cfyc_month_day!A401="","",_cfyc_month_day!A401)</f>
        <v/>
      </c>
      <c r="BM405" s="513" t="str">
        <f>IF(_cfyc_month_day!B401="","",_cfyc_month_day!B401)</f>
        <v/>
      </c>
      <c r="BN405" s="513" t="str">
        <f>IF(_cfyc_month_day!C401="","",_cfyc_month_day!C401)</f>
        <v/>
      </c>
      <c r="BO405" s="522" t="str">
        <f>IF(_cfyc_month_day!D401="","",_cfyc_month_day!D401)</f>
        <v/>
      </c>
      <c r="BP405" s="522" t="str">
        <f>IF(_cfyc_month_day!E401="","",_cfyc_month_day!E401)</f>
        <v/>
      </c>
      <c r="BQ405" s="522" t="str">
        <f>IF(_cfyc_month_day!F401="","",_cfyc_month_day!F401)</f>
        <v/>
      </c>
      <c r="BR405" s="513" t="str">
        <f>IF(_tag_month_day!T401="","",_tag_month_day!T401)</f>
        <v/>
      </c>
      <c r="BS405" s="513" t="str">
        <f>IF(_tag_month_day!U401="","",_tag_month_day!U401)</f>
        <v/>
      </c>
      <c r="BT405" s="523" t="str">
        <f t="shared" si="2381"/>
        <v/>
      </c>
      <c r="BU405" s="223" t="str">
        <f>IF(_tag_month_day!V401="","",_tag_month_day!V401)</f>
        <v/>
      </c>
      <c r="BV405" s="206" t="str">
        <f>IF(_tag_month_day!W401="","",_tag_month_day!W401)</f>
        <v/>
      </c>
      <c r="BW405" s="540" t="str">
        <f>IF(_tag_month_day!X401="","",_tag_month_day!X401)</f>
        <v/>
      </c>
      <c r="BX405" s="540" t="str">
        <f>IF(_tag_month_day!Y401="","",_tag_month_day!Y401)</f>
        <v/>
      </c>
      <c r="BY405" s="541">
        <f ca="1" t="shared" si="2382"/>
        <v>43633.749999999</v>
      </c>
      <c r="BZ405" s="542"/>
      <c r="CA405" s="543" t="str">
        <f>IF(_jhy2_month_day!A401="","",_jhy2_month_day!A401)</f>
        <v/>
      </c>
      <c r="CB405" s="464" t="str">
        <f>IF(_jhy2_month_day!B401="","",_jhy2_month_day!B401)</f>
        <v/>
      </c>
      <c r="CC405" s="464" t="str">
        <f>IF(_jhy2_month_day!C401="","",_jhy2_month_day!C401)</f>
        <v/>
      </c>
      <c r="CD405" s="464" t="str">
        <f>IF(_jhy2_month_day!D401="","",_jhy2_month_day!D401)</f>
        <v/>
      </c>
      <c r="CE405" s="464" t="str">
        <f>IF(_jhy2_month_day!E401="","",_jhy2_month_day!E401)</f>
        <v/>
      </c>
      <c r="CF405" s="464" t="str">
        <f>IF(_jhy2_month_day!F401="","",_jhy2_month_day!F401)</f>
        <v/>
      </c>
      <c r="CG405" s="464" t="str">
        <f>IF(_jhy2_month_day!G401="","",_jhy2_month_day!G401)</f>
        <v/>
      </c>
      <c r="CH405" s="464" t="str">
        <f>IF(_jhy2_month_day!H401="","",_jhy2_month_day!H401)</f>
        <v/>
      </c>
      <c r="CI405" s="464" t="str">
        <f>IF(_jhy2_month_day!I401="","",_jhy2_month_day!I401)</f>
        <v/>
      </c>
      <c r="CJ405" s="464" t="str">
        <f>IF(_jhy2_month_day!J401="","",_jhy2_month_day!J401)</f>
        <v/>
      </c>
      <c r="CK405" s="464" t="str">
        <f>IF(_jhy2_month_day!K401="","",_jhy2_month_day!K401)</f>
        <v/>
      </c>
      <c r="CL405" s="562" t="str">
        <f>IF(_jhy2_month_day!L401="","",_jhy2_month_day!L401)</f>
        <v/>
      </c>
      <c r="CM405" s="562" t="str">
        <f>IF(_jhy2_month_day!M401="","",_jhy2_month_day!M401)</f>
        <v/>
      </c>
      <c r="CN405" s="562" t="str">
        <f>IF(_jhy2_month_day!N401="","",_jhy2_month_day!N401)</f>
        <v/>
      </c>
      <c r="CO405" s="562" t="str">
        <f>IF(_jhy2_month_day!O401="","",_jhy2_month_day!O401)</f>
        <v/>
      </c>
      <c r="CP405" s="562" t="str">
        <f>IF(_jhy2_month_day!P401="","",_jhy2_month_day!P401)</f>
        <v/>
      </c>
      <c r="CQ405" s="562" t="str">
        <f>IF(_jhy2_month_day!Q401="","",_jhy2_month_day!Q401)</f>
        <v/>
      </c>
      <c r="CR405" s="563" t="str">
        <f>IF(_jhy2_month_day!R401="","",_jhy2_month_day!R401)</f>
        <v/>
      </c>
      <c r="CS405" s="576" t="str">
        <f>IF(_jhy2_month_day!S401="","",_jhy2_month_day!S401)</f>
        <v/>
      </c>
      <c r="CT405" s="562" t="str">
        <f>IF(_jhy2_month_day!T401="","",_jhy2_month_day!T401)</f>
        <v/>
      </c>
      <c r="CU405" s="577" t="e">
        <f t="shared" si="2330"/>
        <v>#VALUE!</v>
      </c>
      <c r="CV405" s="198" t="e">
        <f t="shared" si="2331"/>
        <v>#VALUE!</v>
      </c>
      <c r="CW405" s="192" t="e">
        <f t="shared" si="2332"/>
        <v>#VALUE!</v>
      </c>
      <c r="CX405" s="192" t="e">
        <f t="shared" si="2333"/>
        <v>#VALUE!</v>
      </c>
      <c r="CY405" s="202" t="e">
        <f t="shared" si="2334"/>
        <v>#VALUE!</v>
      </c>
      <c r="CZ405" s="192" t="e">
        <f t="shared" ref="CZ405:DI405" si="2471">$AJ405*EF405</f>
        <v>#VALUE!</v>
      </c>
      <c r="DA405" s="192" t="e">
        <f t="shared" si="2471"/>
        <v>#VALUE!</v>
      </c>
      <c r="DB405" s="192" t="e">
        <f t="shared" si="2471"/>
        <v>#VALUE!</v>
      </c>
      <c r="DC405" s="192" t="e">
        <f t="shared" si="2471"/>
        <v>#VALUE!</v>
      </c>
      <c r="DD405" s="192" t="e">
        <f t="shared" si="2471"/>
        <v>#VALUE!</v>
      </c>
      <c r="DE405" s="192" t="e">
        <f t="shared" si="2471"/>
        <v>#VALUE!</v>
      </c>
      <c r="DF405" s="192" t="e">
        <f t="shared" si="2471"/>
        <v>#VALUE!</v>
      </c>
      <c r="DG405" s="192" t="e">
        <f t="shared" si="2471"/>
        <v>#VALUE!</v>
      </c>
      <c r="DH405" s="192" t="e">
        <f t="shared" si="2471"/>
        <v>#VALUE!</v>
      </c>
      <c r="DI405" s="192" t="e">
        <f t="shared" si="2471"/>
        <v>#VALUE!</v>
      </c>
      <c r="DJ405" s="192" t="e">
        <f t="shared" si="2336"/>
        <v>#VALUE!</v>
      </c>
      <c r="DK405" s="192" t="e">
        <f t="shared" si="2337"/>
        <v>#VALUE!</v>
      </c>
      <c r="DL405" s="192" t="e">
        <f t="shared" si="2338"/>
        <v>#VALUE!</v>
      </c>
      <c r="DM405" s="192" t="e">
        <f t="shared" si="2339"/>
        <v>#VALUE!</v>
      </c>
      <c r="DN405" s="192" t="e">
        <f t="shared" si="2340"/>
        <v>#VALUE!</v>
      </c>
      <c r="DO405" s="192" t="e">
        <f t="shared" si="2341"/>
        <v>#VALUE!</v>
      </c>
      <c r="DP405" s="192" t="e">
        <f t="shared" si="2342"/>
        <v>#VALUE!</v>
      </c>
      <c r="DQ405" s="192" t="e">
        <f t="shared" si="2343"/>
        <v>#VALUE!</v>
      </c>
      <c r="DR405" s="192" t="e">
        <f t="shared" si="2344"/>
        <v>#VALUE!</v>
      </c>
      <c r="DS405" s="192" t="e">
        <f t="shared" si="2345"/>
        <v>#VALUE!</v>
      </c>
      <c r="DT405" s="192" t="e">
        <f t="shared" si="2346"/>
        <v>#VALUE!</v>
      </c>
      <c r="DU405" s="192" t="e">
        <f t="shared" si="2347"/>
        <v>#VALUE!</v>
      </c>
      <c r="DV405" s="198" t="e">
        <f t="shared" si="2348"/>
        <v>#VALUE!</v>
      </c>
      <c r="DW405" s="198" t="e">
        <f t="shared" si="2349"/>
        <v>#DIV/0!</v>
      </c>
      <c r="DX405" s="198" t="e">
        <f t="shared" si="2350"/>
        <v>#DIV/0!</v>
      </c>
      <c r="DY405" s="198" t="e">
        <f t="shared" si="2351"/>
        <v>#VALUE!</v>
      </c>
      <c r="DZ405" s="198" t="e">
        <f t="shared" si="2352"/>
        <v>#VALUE!</v>
      </c>
      <c r="EA405" s="198" t="e">
        <f t="shared" si="2353"/>
        <v>#VALUE!</v>
      </c>
      <c r="EB405" s="198" t="e">
        <f t="shared" si="2354"/>
        <v>#VALUE!</v>
      </c>
      <c r="EC405" s="198" t="e">
        <f t="shared" si="2355"/>
        <v>#DIV/0!</v>
      </c>
      <c r="ED405" s="198" t="e">
        <f t="shared" si="2356"/>
        <v>#VALUE!</v>
      </c>
      <c r="EE405" s="198" t="e">
        <f t="shared" si="2357"/>
        <v>#VALUE!</v>
      </c>
      <c r="EF405" s="198" t="e">
        <f t="shared" ref="EF405:EO405" si="2472">DV405/SUM($DV405:$EE405)</f>
        <v>#VALUE!</v>
      </c>
      <c r="EG405" s="198" t="e">
        <f t="shared" si="2472"/>
        <v>#DIV/0!</v>
      </c>
      <c r="EH405" s="198" t="e">
        <f t="shared" si="2472"/>
        <v>#DIV/0!</v>
      </c>
      <c r="EI405" s="198" t="e">
        <f t="shared" si="2472"/>
        <v>#VALUE!</v>
      </c>
      <c r="EJ405" s="198" t="e">
        <f t="shared" si="2472"/>
        <v>#VALUE!</v>
      </c>
      <c r="EK405" s="198" t="e">
        <f t="shared" si="2472"/>
        <v>#VALUE!</v>
      </c>
      <c r="EL405" s="198" t="e">
        <f t="shared" si="2472"/>
        <v>#VALUE!</v>
      </c>
      <c r="EM405" s="198" t="e">
        <f t="shared" si="2472"/>
        <v>#DIV/0!</v>
      </c>
      <c r="EN405" s="198" t="e">
        <f t="shared" si="2472"/>
        <v>#VALUE!</v>
      </c>
      <c r="EO405" s="198" t="e">
        <f t="shared" si="2472"/>
        <v>#VALUE!</v>
      </c>
      <c r="EP405" s="511">
        <f t="shared" ref="EP405:EW405" si="2473">EP404</f>
        <v>0.08</v>
      </c>
      <c r="EQ405" s="511">
        <f t="shared" si="2473"/>
        <v>0.015</v>
      </c>
      <c r="ER405" s="511">
        <f t="shared" si="2473"/>
        <v>0.015</v>
      </c>
      <c r="ES405" s="511">
        <f t="shared" si="2473"/>
        <v>0.015</v>
      </c>
      <c r="ET405" s="511">
        <f t="shared" si="2473"/>
        <v>0.015</v>
      </c>
      <c r="EU405" s="511">
        <f t="shared" si="2473"/>
        <v>0.09</v>
      </c>
      <c r="EV405" s="511">
        <f t="shared" si="2473"/>
        <v>0.09</v>
      </c>
      <c r="EW405" s="511">
        <f t="shared" si="2473"/>
        <v>0.09</v>
      </c>
      <c r="EX405" s="420" t="str">
        <f>IF(_tag_month_day!AS401="","",_tag_month_day!AS401/100)</f>
        <v/>
      </c>
      <c r="EY405" s="420" t="str">
        <f>IF(_tag_month_day!AT401="","",_tag_month_day!AT401/100)</f>
        <v/>
      </c>
      <c r="EZ405" s="420" t="str">
        <f>IF(_tag_month_day!AU401="","",_tag_month_day!AU401/100)</f>
        <v/>
      </c>
      <c r="FA405" s="420" t="str">
        <f>IF(_tag_month_day!AV401="","",_tag_month_day!AV401/100)</f>
        <v/>
      </c>
      <c r="FB405" s="420" t="str">
        <f>IF(_tag_month_day!AW401="","",_tag_month_day!AW401/100)</f>
        <v/>
      </c>
      <c r="FC405" s="420" t="str">
        <f>IF(_tag_month_day!AX401="","",_tag_month_day!AX401/100)</f>
        <v/>
      </c>
      <c r="FD405" s="510">
        <f t="shared" si="2386"/>
        <v>0.33</v>
      </c>
      <c r="FE405" s="510">
        <f t="shared" si="2387"/>
        <v>0.19</v>
      </c>
      <c r="FF405" s="510">
        <f t="shared" si="2388"/>
        <v>0.003</v>
      </c>
      <c r="FG405" s="510">
        <f t="shared" si="2389"/>
        <v>0</v>
      </c>
      <c r="FH405" s="603">
        <f t="shared" si="2390"/>
        <v>0.0001</v>
      </c>
      <c r="FI405" s="510">
        <f t="shared" ref="FI405:FR405" si="2474">FI404</f>
        <v>0.41</v>
      </c>
      <c r="FJ405" s="510">
        <f t="shared" si="2474"/>
        <v>0.11</v>
      </c>
      <c r="FK405" s="510">
        <f t="shared" si="2474"/>
        <v>0.015</v>
      </c>
      <c r="FL405" s="510">
        <f t="shared" si="2474"/>
        <v>0</v>
      </c>
      <c r="FM405" s="603">
        <f t="shared" si="2474"/>
        <v>0.0001</v>
      </c>
      <c r="FN405" s="510" t="str">
        <f>IF(_tag_month_day!AY401="","",_tag_month_day!AY401/100)</f>
        <v/>
      </c>
      <c r="FO405" s="510" t="str">
        <f>IF(_tag_month_day!AZ401="","",_tag_month_day!AZ401/100)</f>
        <v/>
      </c>
      <c r="FP405" s="510" t="str">
        <f>IF(_tag_month_day!BA401="","",_tag_month_day!BA401/100)</f>
        <v/>
      </c>
      <c r="FQ405" s="510" t="str">
        <f>IF(_tag_month_day!BB401="","",_tag_month_day!BB401/100)</f>
        <v/>
      </c>
      <c r="FR405" s="603" t="str">
        <f>IF(_tag_month_day!BC401="","",_tag_month_day!BC401/100)</f>
        <v/>
      </c>
      <c r="FS405" s="510" t="str">
        <f>IF(_tag_month_day!BD401="","",_tag_month_day!BD401/100)</f>
        <v/>
      </c>
      <c r="FT405" s="510" t="str">
        <f>IF(_tag_month_day!BE401="","",_tag_month_day!BE401/100)</f>
        <v/>
      </c>
      <c r="FU405" s="510" t="str">
        <f>IF(_tag_month_day!BF401="","",_tag_month_day!BF401/100)</f>
        <v/>
      </c>
      <c r="FV405" s="510" t="str">
        <f>IF(_tag_month_day!BG401="","",_tag_month_day!BG401/100)</f>
        <v/>
      </c>
      <c r="FW405" s="603" t="str">
        <f>IF(_tag_month_day!BH401="","",_tag_month_day!BH401/100)</f>
        <v/>
      </c>
      <c r="FX405" s="510" t="str">
        <f>IF(_tag_month_day!BI401="","",_tag_month_day!BI401/100)</f>
        <v/>
      </c>
      <c r="FY405" s="510" t="str">
        <f>IF(_tag_month_day!BJ401="","",_tag_month_day!BJ401/100)</f>
        <v/>
      </c>
      <c r="FZ405" s="605" t="str">
        <f>IF(_tag_month_day!BK401="","",_tag_month_day!BK401/100)</f>
        <v/>
      </c>
      <c r="GA405" s="510" t="str">
        <f>IF(_tag_month_day!BL401="","",_tag_month_day!BL401/100)</f>
        <v/>
      </c>
      <c r="GB405" s="603" t="str">
        <f>IF(_tag_month_day!BM401="","",_tag_month_day!BM401/100)</f>
        <v/>
      </c>
      <c r="GC405" s="420" t="str">
        <f>IF(_tag_month_day!BN401="","",_tag_month_day!BN401/100)</f>
        <v/>
      </c>
      <c r="GD405" s="420" t="str">
        <f>IF(_tag_month_day!BO401="","",_tag_month_day!BO401/100)</f>
        <v/>
      </c>
      <c r="GE405" s="420" t="str">
        <f>IF(_tag_month_day!BP401="","",_tag_month_day!BP401/100)</f>
        <v/>
      </c>
      <c r="GF405" s="420" t="str">
        <f>IF(_tag_month_day!BQ401="","",_tag_month_day!BQ401/100)</f>
        <v/>
      </c>
      <c r="GG405" s="420" t="str">
        <f>IF(_tag_month_day!BR401="","",_tag_month_day!BR401/100)</f>
        <v/>
      </c>
      <c r="GH405" s="420" t="str">
        <f>IF(_tag_month_day!BS401="","",_tag_month_day!BS401/100)</f>
        <v/>
      </c>
      <c r="GI405" s="603" t="str">
        <f>IF(_tag_month_day!BT401="","",_tag_month_day!BT401/100)</f>
        <v/>
      </c>
      <c r="GJ405" s="612" t="str">
        <f>IF(_tag_month_day!BU401="","",_tag_month_day!BU401/100)</f>
        <v/>
      </c>
      <c r="GK405" s="620" t="str">
        <f>IF(_tag_month_day!BV401="",IF(_rlcf_month_day!A$2="","",_rlcf_month_day!A$2/100),_tag_month_day!BV401/100)</f>
        <v/>
      </c>
      <c r="GL405" s="620" t="str">
        <f>IF(_tag_month_day!BW401="",IF(_rlcf_month_day!B$2="","",_rlcf_month_day!B$2/100),_tag_month_day!BW401/100)</f>
        <v/>
      </c>
      <c r="GM405" s="621" t="str">
        <f>IF(_tag_month_day!BX401="",IF(_rlcf_month_day!C$2="","",_rlcf_month_day!C$2/100),_tag_month_day!BX401/100)</f>
        <v/>
      </c>
      <c r="GN405" s="620" t="str">
        <f>IF(_tag_month_day!BV401="",IF(_rlcf_month_day!A$2="","",_rlcf_month_day!A$2/100),_tag_month_day!BV401/100)</f>
        <v/>
      </c>
      <c r="GO405" s="620" t="str">
        <f>IF(_tag_month_day!BW401="",IF(_rlcf_month_day!B$2="","",_rlcf_month_day!B$2/100),_tag_month_day!BW401/100)</f>
        <v/>
      </c>
      <c r="GP405" s="620" t="str">
        <f>IF(_tag_month_day!CD401="",IF(_rlcf_month_day!E$2="","",_rlcf_month_day!E$2/100),_tag_month_day!CD401/100)</f>
        <v/>
      </c>
      <c r="GQ405" s="620" t="str">
        <f>IF(_tag_month_day!CE401="",IF(_rlcf_month_day!F$2="","",_rlcf_month_day!F$2/100),_tag_month_day!CE401/100)</f>
        <v/>
      </c>
      <c r="GR405" s="621" t="str">
        <f>IF(_tag_month_day!CF401="",IF(_rlcf_month_day!G$2="","",_rlcf_month_day!G$2/100),_tag_month_day!CF401/100)</f>
        <v/>
      </c>
      <c r="GS405" s="626">
        <f t="shared" ref="GS405:HH405" si="2475">GS404</f>
        <v>0.953</v>
      </c>
      <c r="GT405" s="626">
        <f t="shared" si="2475"/>
        <v>0.55</v>
      </c>
      <c r="GU405" s="626">
        <f t="shared" si="2475"/>
        <v>0.55</v>
      </c>
      <c r="GV405" s="626">
        <f t="shared" si="2475"/>
        <v>0.55</v>
      </c>
      <c r="GW405" s="626">
        <f t="shared" si="2475"/>
        <v>0.5</v>
      </c>
      <c r="GX405" s="626">
        <f t="shared" si="2475"/>
        <v>0.935</v>
      </c>
      <c r="GY405" s="626">
        <f t="shared" si="2475"/>
        <v>0.15</v>
      </c>
      <c r="GZ405" s="626">
        <f t="shared" si="2475"/>
        <v>1</v>
      </c>
      <c r="HA405" s="632">
        <f t="shared" si="2475"/>
        <v>0.047</v>
      </c>
      <c r="HB405" s="632">
        <f t="shared" si="2475"/>
        <v>0.45</v>
      </c>
      <c r="HC405" s="632">
        <f t="shared" si="2475"/>
        <v>0.45</v>
      </c>
      <c r="HD405" s="632">
        <f t="shared" si="2475"/>
        <v>0.45</v>
      </c>
      <c r="HE405" s="632">
        <f t="shared" si="2475"/>
        <v>0.5</v>
      </c>
      <c r="HF405" s="632">
        <f t="shared" si="2475"/>
        <v>0.065</v>
      </c>
      <c r="HG405" s="632">
        <f t="shared" si="2475"/>
        <v>0.85</v>
      </c>
      <c r="HH405" s="632">
        <f t="shared" si="2475"/>
        <v>0</v>
      </c>
      <c r="HI405" s="68">
        <f t="shared" si="2362"/>
        <v>0</v>
      </c>
      <c r="HJ405" s="68" t="e">
        <f t="shared" si="2393"/>
        <v>#VALUE!</v>
      </c>
      <c r="HK405" s="202">
        <f t="shared" si="2394"/>
        <v>0.85</v>
      </c>
      <c r="HL405" s="464">
        <f t="shared" si="2395"/>
        <v>550000</v>
      </c>
      <c r="HM405" s="464">
        <f t="shared" si="2396"/>
        <v>480000</v>
      </c>
      <c r="HN405" s="192" t="e">
        <f t="shared" si="2363"/>
        <v>#VALUE!</v>
      </c>
      <c r="HO405" s="192" t="e">
        <f>HN405*HK405*$HO$2/HL405*1000000</f>
        <v>#VALUE!</v>
      </c>
      <c r="HP405" s="192" t="e">
        <f>HN405*HK405*$HP$2/HM405*1000000</f>
        <v>#VALUE!</v>
      </c>
    </row>
    <row r="406" customFormat="1" spans="1:224">
      <c r="A406" s="381">
        <v>401</v>
      </c>
      <c r="B406" s="54">
        <f ca="1" t="shared" si="2397"/>
        <v>43633</v>
      </c>
      <c r="C406" s="57">
        <f t="shared" si="2398"/>
        <v>0.0416666666666667</v>
      </c>
      <c r="D406" s="68" t="str">
        <f ca="1" t="shared" si="2364"/>
        <v>中班</v>
      </c>
      <c r="E406" s="68" t="str">
        <f ca="1" t="shared" si="2365"/>
        <v>丁</v>
      </c>
      <c r="F406" s="68">
        <f ca="1">SUMPRODUCT((成本日报!$A$3:$A$95=计划!B406)*(成本日报!$B$3:$B$95=计划!$D406),成本日报!$C$3:$C$95)</f>
        <v>4</v>
      </c>
      <c r="G406" s="382">
        <f ca="1" t="shared" si="2399"/>
        <v>43633.6666666657</v>
      </c>
      <c r="H406" s="382">
        <f ca="1" t="shared" si="2366"/>
        <v>43633.6736111101</v>
      </c>
      <c r="I406" s="382">
        <f ca="1" t="shared" si="2367"/>
        <v>43633.6791666657</v>
      </c>
      <c r="J406" s="382">
        <f ca="1" t="shared" si="2368"/>
        <v>43633.7083333324</v>
      </c>
      <c r="K406" s="382">
        <f ca="1" t="shared" si="2369"/>
        <v>43633.7708333324</v>
      </c>
      <c r="L406" s="382">
        <f ca="1" t="shared" si="2370"/>
        <v>43633.7916666657</v>
      </c>
      <c r="M406" s="398" t="str">
        <f>IF(_tag_month_day!A402="","",_tag_month_day!A402)</f>
        <v/>
      </c>
      <c r="N406" s="398" t="str">
        <f>IF(_tag_month_day!B402="","",_tag_month_day!B402)</f>
        <v/>
      </c>
      <c r="O406" s="399" t="e">
        <f t="shared" si="2371"/>
        <v>#VALUE!</v>
      </c>
      <c r="P406" s="398" t="str">
        <f>IF(_tag_month_day!C402="","",_tag_month_day!C402)</f>
        <v/>
      </c>
      <c r="Q406" s="398" t="str">
        <f>IF(_tag_month_day!D402="","",_tag_month_day!D402)</f>
        <v/>
      </c>
      <c r="R406" s="416">
        <f>IF(_tag_month_day!CB402="",R405,_tag_month_day!CB402/100)</f>
        <v>0.07</v>
      </c>
      <c r="S406" s="417" t="str">
        <f>IF(_tag_month_day!E402="","",_tag_month_day!E402)</f>
        <v/>
      </c>
      <c r="T406" s="417" t="str">
        <f>IF(_tag_month_day!F402="","",_tag_month_day!F402)</f>
        <v/>
      </c>
      <c r="U406" s="418" t="e">
        <f t="shared" si="2325"/>
        <v>#VALUE!</v>
      </c>
      <c r="V406" s="53" t="e">
        <f t="shared" si="2326"/>
        <v>#VALUE!</v>
      </c>
      <c r="W406" s="419" t="str">
        <f>IF(_jhy_month_day!A402="","",_jhy_month_day!A402)</f>
        <v/>
      </c>
      <c r="X406" s="420" t="str">
        <f>IF(_jhy_month_day!B402="","",_jhy_month_day!B402/100)</f>
        <v/>
      </c>
      <c r="Y406" s="420" t="str">
        <f>IF(_jhy_month_day!C402="","",_jhy_month_day!C402/100)</f>
        <v/>
      </c>
      <c r="Z406" s="439">
        <f t="shared" si="2415"/>
        <v>101</v>
      </c>
      <c r="AA406" s="440" t="str">
        <f>IF(_tag_month_day!G402="","",_tag_month_day!G402/100)</f>
        <v/>
      </c>
      <c r="AB406" s="440" t="str">
        <f>IF(_tag_month_day!H402="","",_tag_month_day!H402/100)</f>
        <v/>
      </c>
      <c r="AC406" s="193">
        <f t="shared" si="2372"/>
        <v>1.59963432013121</v>
      </c>
      <c r="AD406" s="441" t="str">
        <f t="shared" si="2373"/>
        <v/>
      </c>
      <c r="AE406" s="442" t="str">
        <f t="shared" si="2374"/>
        <v/>
      </c>
      <c r="AF406" s="443">
        <v>1</v>
      </c>
      <c r="AG406" s="68" t="str">
        <f>IF(_duihao_month_day!A402="","",_duihao_month_day!A402)</f>
        <v/>
      </c>
      <c r="AH406" s="463">
        <f>IF(_gyk_month_day!B402="",AH405,_gyk_month_day!B402)</f>
        <v>820</v>
      </c>
      <c r="AI406" s="464"/>
      <c r="AJ406" s="68" t="str">
        <f>IF(_tag_month_day!I402="","",_tag_month_day!I402)</f>
        <v/>
      </c>
      <c r="AK406" s="465" t="str">
        <f>IF(_tzyy_month_day!A402="","",_tzyy_month_day!A402)</f>
        <v/>
      </c>
      <c r="AL406" s="465" t="str">
        <f>IF(_tzyy_month_day!B402="","",_tzyy_month_day!B402)</f>
        <v/>
      </c>
      <c r="AM406" s="465" t="str">
        <f>IF(_tzyy_month_day!C402="","",_tzyy_month_day!C402)</f>
        <v/>
      </c>
      <c r="AN406" s="466" t="str">
        <f>IF(_tag_month_day!CG402="","",_tag_month_day!CG402)</f>
        <v/>
      </c>
      <c r="AO406" s="466" t="str">
        <f>IF(_tag_month_day!CH402="","",_tag_month_day!CH402)</f>
        <v/>
      </c>
      <c r="AP406" s="486" t="e">
        <f t="shared" si="2375"/>
        <v>#VALUE!</v>
      </c>
      <c r="AQ406" s="487" t="str">
        <f>IF(_tag_month_day!J402="","",_tag_month_day!J402/100)</f>
        <v/>
      </c>
      <c r="AR406" s="488">
        <f t="shared" si="2376"/>
        <v>1.3</v>
      </c>
      <c r="AS406" s="489" t="e">
        <f t="shared" si="2327"/>
        <v>#VALUE!</v>
      </c>
      <c r="AT406" s="489">
        <f t="shared" si="2377"/>
        <v>0</v>
      </c>
      <c r="AU406" s="490" t="str">
        <f>IF(_tag_month_day!K402="","",_tag_month_day!K402)</f>
        <v/>
      </c>
      <c r="AV406" s="491" t="str">
        <f>IF(_tag_month_day!L402="","",_tag_month_day!L402/100)</f>
        <v/>
      </c>
      <c r="AW406" s="420">
        <f t="shared" si="2299"/>
        <v>0</v>
      </c>
      <c r="AX406" s="420">
        <f t="shared" si="2378"/>
        <v>0</v>
      </c>
      <c r="AY406" s="420" t="str">
        <f>IF(_tag_month_day!M402="","",_tag_month_day!M402/100)</f>
        <v/>
      </c>
      <c r="AZ406" s="420" t="str">
        <f>IF(_tag_month_day!N402="","",_tag_month_day!N402/100)</f>
        <v/>
      </c>
      <c r="BA406" s="420" t="str">
        <f>IF(_tag_month_day!O402="","",_tag_month_day!O402/100)</f>
        <v/>
      </c>
      <c r="BB406" s="496" t="str">
        <f>IF(_tag_month_day!P402="","",_tag_month_day!P402/100)</f>
        <v/>
      </c>
      <c r="BC406" s="496">
        <f t="shared" si="2379"/>
        <v>0</v>
      </c>
      <c r="BD406" s="496" t="str">
        <f>IF(_tag_month_day!Q402="","",_tag_month_day!Q402/100)</f>
        <v/>
      </c>
      <c r="BE406" s="510" t="str">
        <f>IF(_tag_month_day!R402="","",_tag_month_day!R402/100)</f>
        <v/>
      </c>
      <c r="BF406" s="413" t="str">
        <f>IF(_tag_month_day!CC402="","",_tag_month_day!CC402/100)</f>
        <v/>
      </c>
      <c r="BG406" s="511" t="e">
        <f t="shared" si="2328"/>
        <v>#VALUE!</v>
      </c>
      <c r="BH406" s="198">
        <f t="shared" si="2329"/>
        <v>0</v>
      </c>
      <c r="BI406" s="512" t="e">
        <f>IF(CX406=0,BI405,(DK406*查询!$R$5+DL406*查询!$Q$5+DM406*查询!$N$5+DN406*查询!$O$5+DO406*查询!$P$5)*AF406/CX406)</f>
        <v>#VALUE!</v>
      </c>
      <c r="BJ406" s="512" t="e">
        <f>IF(CX406=0,BJ405,(DP406*查询!$S$5+DQ406*查询!$T$5+DR406*查询!$U$5)*AF406/CX406)</f>
        <v>#VALUE!</v>
      </c>
      <c r="BK406" s="512">
        <f t="shared" si="2380"/>
        <v>1</v>
      </c>
      <c r="BL406" s="513" t="str">
        <f>IF(_cfyc_month_day!A402="","",_cfyc_month_day!A402)</f>
        <v/>
      </c>
      <c r="BM406" s="513" t="str">
        <f>IF(_cfyc_month_day!B402="","",_cfyc_month_day!B402)</f>
        <v/>
      </c>
      <c r="BN406" s="513" t="str">
        <f>IF(_cfyc_month_day!C402="","",_cfyc_month_day!C402)</f>
        <v/>
      </c>
      <c r="BO406" s="522" t="str">
        <f>IF(_cfyc_month_day!D402="","",_cfyc_month_day!D402)</f>
        <v/>
      </c>
      <c r="BP406" s="522" t="str">
        <f>IF(_cfyc_month_day!E402="","",_cfyc_month_day!E402)</f>
        <v/>
      </c>
      <c r="BQ406" s="522" t="str">
        <f>IF(_cfyc_month_day!F402="","",_cfyc_month_day!F402)</f>
        <v/>
      </c>
      <c r="BR406" s="513" t="str">
        <f>IF(_tag_month_day!T402="","",_tag_month_day!T402)</f>
        <v/>
      </c>
      <c r="BS406" s="513" t="str">
        <f>IF(_tag_month_day!U402="","",_tag_month_day!U402)</f>
        <v/>
      </c>
      <c r="BT406" s="523" t="str">
        <f t="shared" si="2381"/>
        <v/>
      </c>
      <c r="BU406" s="223" t="str">
        <f>IF(_tag_month_day!V402="","",_tag_month_day!V402)</f>
        <v/>
      </c>
      <c r="BV406" s="206" t="str">
        <f>IF(_tag_month_day!W402="","",_tag_month_day!W402)</f>
        <v/>
      </c>
      <c r="BW406" s="540" t="str">
        <f>IF(_tag_month_day!X402="","",_tag_month_day!X402)</f>
        <v/>
      </c>
      <c r="BX406" s="540" t="str">
        <f>IF(_tag_month_day!Y402="","",_tag_month_day!Y402)</f>
        <v/>
      </c>
      <c r="BY406" s="541">
        <f ca="1" t="shared" si="2382"/>
        <v>43633.7916666657</v>
      </c>
      <c r="BZ406" s="542"/>
      <c r="CA406" s="543" t="str">
        <f>IF(_jhy2_month_day!A402="","",_jhy2_month_day!A402)</f>
        <v/>
      </c>
      <c r="CB406" s="464" t="str">
        <f>IF(_jhy2_month_day!B402="","",_jhy2_month_day!B402)</f>
        <v/>
      </c>
      <c r="CC406" s="464" t="str">
        <f>IF(_jhy2_month_day!C402="","",_jhy2_month_day!C402)</f>
        <v/>
      </c>
      <c r="CD406" s="464" t="str">
        <f>IF(_jhy2_month_day!D402="","",_jhy2_month_day!D402)</f>
        <v/>
      </c>
      <c r="CE406" s="464" t="str">
        <f>IF(_jhy2_month_day!E402="","",_jhy2_month_day!E402)</f>
        <v/>
      </c>
      <c r="CF406" s="464" t="str">
        <f>IF(_jhy2_month_day!F402="","",_jhy2_month_day!F402)</f>
        <v/>
      </c>
      <c r="CG406" s="464" t="str">
        <f>IF(_jhy2_month_day!G402="","",_jhy2_month_day!G402)</f>
        <v/>
      </c>
      <c r="CH406" s="464" t="str">
        <f>IF(_jhy2_month_day!H402="","",_jhy2_month_day!H402)</f>
        <v/>
      </c>
      <c r="CI406" s="464" t="str">
        <f>IF(_jhy2_month_day!I402="","",_jhy2_month_day!I402)</f>
        <v/>
      </c>
      <c r="CJ406" s="464" t="str">
        <f>IF(_jhy2_month_day!J402="","",_jhy2_month_day!J402)</f>
        <v/>
      </c>
      <c r="CK406" s="464" t="str">
        <f>IF(_jhy2_month_day!K402="","",_jhy2_month_day!K402)</f>
        <v/>
      </c>
      <c r="CL406" s="562" t="str">
        <f>IF(_jhy2_month_day!L402="","",_jhy2_month_day!L402)</f>
        <v/>
      </c>
      <c r="CM406" s="562" t="str">
        <f>IF(_jhy2_month_day!M402="","",_jhy2_month_day!M402)</f>
        <v/>
      </c>
      <c r="CN406" s="562" t="str">
        <f>IF(_jhy2_month_day!N402="","",_jhy2_month_day!N402)</f>
        <v/>
      </c>
      <c r="CO406" s="562" t="str">
        <f>IF(_jhy2_month_day!O402="","",_jhy2_month_day!O402)</f>
        <v/>
      </c>
      <c r="CP406" s="562" t="str">
        <f>IF(_jhy2_month_day!P402="","",_jhy2_month_day!P402)</f>
        <v/>
      </c>
      <c r="CQ406" s="562" t="str">
        <f>IF(_jhy2_month_day!Q402="","",_jhy2_month_day!Q402)</f>
        <v/>
      </c>
      <c r="CR406" s="563" t="str">
        <f>IF(_jhy2_month_day!R402="","",_jhy2_month_day!R402)</f>
        <v/>
      </c>
      <c r="CS406" s="576" t="str">
        <f>IF(_jhy2_month_day!S402="","",_jhy2_month_day!S402)</f>
        <v/>
      </c>
      <c r="CT406" s="562" t="str">
        <f>IF(_jhy2_month_day!T402="","",_jhy2_month_day!T402)</f>
        <v/>
      </c>
      <c r="CU406" s="577" t="e">
        <f t="shared" si="2330"/>
        <v>#VALUE!</v>
      </c>
      <c r="CV406" s="198" t="e">
        <f t="shared" si="2331"/>
        <v>#VALUE!</v>
      </c>
      <c r="CW406" s="192" t="e">
        <f t="shared" si="2332"/>
        <v>#VALUE!</v>
      </c>
      <c r="CX406" s="192" t="e">
        <f t="shared" si="2333"/>
        <v>#VALUE!</v>
      </c>
      <c r="CY406" s="202" t="e">
        <f t="shared" si="2334"/>
        <v>#VALUE!</v>
      </c>
      <c r="CZ406" s="192" t="e">
        <f t="shared" ref="CZ406:DI406" si="2476">$AJ406*EF406</f>
        <v>#VALUE!</v>
      </c>
      <c r="DA406" s="192" t="e">
        <f t="shared" si="2476"/>
        <v>#VALUE!</v>
      </c>
      <c r="DB406" s="192" t="e">
        <f t="shared" si="2476"/>
        <v>#VALUE!</v>
      </c>
      <c r="DC406" s="192" t="e">
        <f t="shared" si="2476"/>
        <v>#VALUE!</v>
      </c>
      <c r="DD406" s="192" t="e">
        <f t="shared" si="2476"/>
        <v>#VALUE!</v>
      </c>
      <c r="DE406" s="192" t="e">
        <f t="shared" si="2476"/>
        <v>#VALUE!</v>
      </c>
      <c r="DF406" s="192" t="e">
        <f t="shared" si="2476"/>
        <v>#VALUE!</v>
      </c>
      <c r="DG406" s="192" t="e">
        <f t="shared" si="2476"/>
        <v>#VALUE!</v>
      </c>
      <c r="DH406" s="192" t="e">
        <f t="shared" si="2476"/>
        <v>#VALUE!</v>
      </c>
      <c r="DI406" s="192" t="e">
        <f t="shared" si="2476"/>
        <v>#VALUE!</v>
      </c>
      <c r="DJ406" s="192" t="e">
        <f t="shared" si="2336"/>
        <v>#VALUE!</v>
      </c>
      <c r="DK406" s="192" t="e">
        <f t="shared" si="2337"/>
        <v>#VALUE!</v>
      </c>
      <c r="DL406" s="192" t="e">
        <f t="shared" si="2338"/>
        <v>#VALUE!</v>
      </c>
      <c r="DM406" s="192" t="e">
        <f t="shared" si="2339"/>
        <v>#VALUE!</v>
      </c>
      <c r="DN406" s="192" t="e">
        <f t="shared" si="2340"/>
        <v>#VALUE!</v>
      </c>
      <c r="DO406" s="192" t="e">
        <f t="shared" si="2341"/>
        <v>#VALUE!</v>
      </c>
      <c r="DP406" s="192" t="e">
        <f t="shared" si="2342"/>
        <v>#VALUE!</v>
      </c>
      <c r="DQ406" s="192" t="e">
        <f t="shared" si="2343"/>
        <v>#VALUE!</v>
      </c>
      <c r="DR406" s="192" t="e">
        <f t="shared" si="2344"/>
        <v>#VALUE!</v>
      </c>
      <c r="DS406" s="192" t="e">
        <f t="shared" si="2345"/>
        <v>#VALUE!</v>
      </c>
      <c r="DT406" s="192" t="e">
        <f t="shared" si="2346"/>
        <v>#VALUE!</v>
      </c>
      <c r="DU406" s="192" t="e">
        <f t="shared" si="2347"/>
        <v>#VALUE!</v>
      </c>
      <c r="DV406" s="198" t="e">
        <f t="shared" si="2348"/>
        <v>#VALUE!</v>
      </c>
      <c r="DW406" s="198" t="e">
        <f t="shared" si="2349"/>
        <v>#DIV/0!</v>
      </c>
      <c r="DX406" s="198" t="e">
        <f t="shared" si="2350"/>
        <v>#DIV/0!</v>
      </c>
      <c r="DY406" s="198" t="e">
        <f t="shared" si="2351"/>
        <v>#VALUE!</v>
      </c>
      <c r="DZ406" s="198" t="e">
        <f t="shared" si="2352"/>
        <v>#VALUE!</v>
      </c>
      <c r="EA406" s="198" t="e">
        <f t="shared" si="2353"/>
        <v>#VALUE!</v>
      </c>
      <c r="EB406" s="198" t="e">
        <f t="shared" si="2354"/>
        <v>#VALUE!</v>
      </c>
      <c r="EC406" s="198" t="e">
        <f t="shared" si="2355"/>
        <v>#DIV/0!</v>
      </c>
      <c r="ED406" s="198" t="e">
        <f t="shared" si="2356"/>
        <v>#VALUE!</v>
      </c>
      <c r="EE406" s="198" t="e">
        <f t="shared" si="2357"/>
        <v>#VALUE!</v>
      </c>
      <c r="EF406" s="198" t="e">
        <f t="shared" ref="EF406:EO406" si="2477">DV406/SUM($DV406:$EE406)</f>
        <v>#VALUE!</v>
      </c>
      <c r="EG406" s="198" t="e">
        <f t="shared" si="2477"/>
        <v>#DIV/0!</v>
      </c>
      <c r="EH406" s="198" t="e">
        <f t="shared" si="2477"/>
        <v>#DIV/0!</v>
      </c>
      <c r="EI406" s="198" t="e">
        <f t="shared" si="2477"/>
        <v>#VALUE!</v>
      </c>
      <c r="EJ406" s="198" t="e">
        <f t="shared" si="2477"/>
        <v>#VALUE!</v>
      </c>
      <c r="EK406" s="198" t="e">
        <f t="shared" si="2477"/>
        <v>#VALUE!</v>
      </c>
      <c r="EL406" s="198" t="e">
        <f t="shared" si="2477"/>
        <v>#VALUE!</v>
      </c>
      <c r="EM406" s="198" t="e">
        <f t="shared" si="2477"/>
        <v>#DIV/0!</v>
      </c>
      <c r="EN406" s="198" t="e">
        <f t="shared" si="2477"/>
        <v>#VALUE!</v>
      </c>
      <c r="EO406" s="198" t="e">
        <f t="shared" si="2477"/>
        <v>#VALUE!</v>
      </c>
      <c r="EP406" s="511">
        <f t="shared" ref="EP406:EW406" si="2478">EP405</f>
        <v>0.08</v>
      </c>
      <c r="EQ406" s="511">
        <f t="shared" si="2478"/>
        <v>0.015</v>
      </c>
      <c r="ER406" s="511">
        <f t="shared" si="2478"/>
        <v>0.015</v>
      </c>
      <c r="ES406" s="511">
        <f t="shared" si="2478"/>
        <v>0.015</v>
      </c>
      <c r="ET406" s="511">
        <f t="shared" si="2478"/>
        <v>0.015</v>
      </c>
      <c r="EU406" s="511">
        <f t="shared" si="2478"/>
        <v>0.09</v>
      </c>
      <c r="EV406" s="511">
        <f t="shared" si="2478"/>
        <v>0.09</v>
      </c>
      <c r="EW406" s="511">
        <f t="shared" si="2478"/>
        <v>0.09</v>
      </c>
      <c r="EX406" s="420" t="str">
        <f>IF(_tag_month_day!AS402="","",_tag_month_day!AS402/100)</f>
        <v/>
      </c>
      <c r="EY406" s="420" t="str">
        <f>IF(_tag_month_day!AT402="","",_tag_month_day!AT402/100)</f>
        <v/>
      </c>
      <c r="EZ406" s="420" t="str">
        <f>IF(_tag_month_day!AU402="","",_tag_month_day!AU402/100)</f>
        <v/>
      </c>
      <c r="FA406" s="420" t="str">
        <f>IF(_tag_month_day!AV402="","",_tag_month_day!AV402/100)</f>
        <v/>
      </c>
      <c r="FB406" s="420" t="str">
        <f>IF(_tag_month_day!AW402="","",_tag_month_day!AW402/100)</f>
        <v/>
      </c>
      <c r="FC406" s="420" t="str">
        <f>IF(_tag_month_day!AX402="","",_tag_month_day!AX402/100)</f>
        <v/>
      </c>
      <c r="FD406" s="510">
        <f t="shared" si="2386"/>
        <v>0.33</v>
      </c>
      <c r="FE406" s="510">
        <f t="shared" si="2387"/>
        <v>0.19</v>
      </c>
      <c r="FF406" s="510">
        <f t="shared" si="2388"/>
        <v>0.003</v>
      </c>
      <c r="FG406" s="510">
        <f t="shared" si="2389"/>
        <v>0</v>
      </c>
      <c r="FH406" s="603">
        <f t="shared" si="2390"/>
        <v>0.0001</v>
      </c>
      <c r="FI406" s="510">
        <f t="shared" ref="FI406:FR406" si="2479">FI405</f>
        <v>0.41</v>
      </c>
      <c r="FJ406" s="510">
        <f t="shared" si="2479"/>
        <v>0.11</v>
      </c>
      <c r="FK406" s="510">
        <f t="shared" si="2479"/>
        <v>0.015</v>
      </c>
      <c r="FL406" s="510">
        <f t="shared" si="2479"/>
        <v>0</v>
      </c>
      <c r="FM406" s="603">
        <f t="shared" si="2479"/>
        <v>0.0001</v>
      </c>
      <c r="FN406" s="510" t="str">
        <f>IF(_tag_month_day!AY402="","",_tag_month_day!AY402/100)</f>
        <v/>
      </c>
      <c r="FO406" s="510" t="str">
        <f>IF(_tag_month_day!AZ402="","",_tag_month_day!AZ402/100)</f>
        <v/>
      </c>
      <c r="FP406" s="510" t="str">
        <f>IF(_tag_month_day!BA402="","",_tag_month_day!BA402/100)</f>
        <v/>
      </c>
      <c r="FQ406" s="510" t="str">
        <f>IF(_tag_month_day!BB402="","",_tag_month_day!BB402/100)</f>
        <v/>
      </c>
      <c r="FR406" s="603" t="str">
        <f>IF(_tag_month_day!BC402="","",_tag_month_day!BC402/100)</f>
        <v/>
      </c>
      <c r="FS406" s="510" t="str">
        <f>IF(_tag_month_day!BD402="","",_tag_month_day!BD402/100)</f>
        <v/>
      </c>
      <c r="FT406" s="510" t="str">
        <f>IF(_tag_month_day!BE402="","",_tag_month_day!BE402/100)</f>
        <v/>
      </c>
      <c r="FU406" s="510" t="str">
        <f>IF(_tag_month_day!BF402="","",_tag_month_day!BF402/100)</f>
        <v/>
      </c>
      <c r="FV406" s="510" t="str">
        <f>IF(_tag_month_day!BG402="","",_tag_month_day!BG402/100)</f>
        <v/>
      </c>
      <c r="FW406" s="603" t="str">
        <f>IF(_tag_month_day!BH402="","",_tag_month_day!BH402/100)</f>
        <v/>
      </c>
      <c r="FX406" s="510" t="str">
        <f>IF(_tag_month_day!BI402="","",_tag_month_day!BI402/100)</f>
        <v/>
      </c>
      <c r="FY406" s="510" t="str">
        <f>IF(_tag_month_day!BJ402="","",_tag_month_day!BJ402/100)</f>
        <v/>
      </c>
      <c r="FZ406" s="605" t="str">
        <f>IF(_tag_month_day!BK402="","",_tag_month_day!BK402/100)</f>
        <v/>
      </c>
      <c r="GA406" s="510" t="str">
        <f>IF(_tag_month_day!BL402="","",_tag_month_day!BL402/100)</f>
        <v/>
      </c>
      <c r="GB406" s="603" t="str">
        <f>IF(_tag_month_day!BM402="","",_tag_month_day!BM402/100)</f>
        <v/>
      </c>
      <c r="GC406" s="420" t="str">
        <f>IF(_tag_month_day!BN402="","",_tag_month_day!BN402/100)</f>
        <v/>
      </c>
      <c r="GD406" s="420" t="str">
        <f>IF(_tag_month_day!BO402="","",_tag_month_day!BO402/100)</f>
        <v/>
      </c>
      <c r="GE406" s="420" t="str">
        <f>IF(_tag_month_day!BP402="","",_tag_month_day!BP402/100)</f>
        <v/>
      </c>
      <c r="GF406" s="420" t="str">
        <f>IF(_tag_month_day!BQ402="","",_tag_month_day!BQ402/100)</f>
        <v/>
      </c>
      <c r="GG406" s="420" t="str">
        <f>IF(_tag_month_day!BR402="","",_tag_month_day!BR402/100)</f>
        <v/>
      </c>
      <c r="GH406" s="420" t="str">
        <f>IF(_tag_month_day!BS402="","",_tag_month_day!BS402/100)</f>
        <v/>
      </c>
      <c r="GI406" s="603" t="str">
        <f>IF(_tag_month_day!BT402="","",_tag_month_day!BT402/100)</f>
        <v/>
      </c>
      <c r="GJ406" s="612" t="str">
        <f>IF(_tag_month_day!BU402="","",_tag_month_day!BU402/100)</f>
        <v/>
      </c>
      <c r="GK406" s="620" t="str">
        <f>IF(_tag_month_day!BV402="",IF(_rlcf_month_day!A$2="","",_rlcf_month_day!A$2/100),_tag_month_day!BV402/100)</f>
        <v/>
      </c>
      <c r="GL406" s="620" t="str">
        <f>IF(_tag_month_day!BW402="",IF(_rlcf_month_day!B$2="","",_rlcf_month_day!B$2/100),_tag_month_day!BW402/100)</f>
        <v/>
      </c>
      <c r="GM406" s="621" t="str">
        <f>IF(_tag_month_day!BX402="",IF(_rlcf_month_day!C$2="","",_rlcf_month_day!C$2/100),_tag_month_day!BX402/100)</f>
        <v/>
      </c>
      <c r="GN406" s="620" t="str">
        <f>IF(_tag_month_day!BV402="",IF(_rlcf_month_day!A$2="","",_rlcf_month_day!A$2/100),_tag_month_day!BV402/100)</f>
        <v/>
      </c>
      <c r="GO406" s="620" t="str">
        <f>IF(_tag_month_day!BW402="",IF(_rlcf_month_day!B$2="","",_rlcf_month_day!B$2/100),_tag_month_day!BW402/100)</f>
        <v/>
      </c>
      <c r="GP406" s="620" t="str">
        <f>IF(_tag_month_day!CD402="",IF(_rlcf_month_day!E$2="","",_rlcf_month_day!E$2/100),_tag_month_day!CD402/100)</f>
        <v/>
      </c>
      <c r="GQ406" s="620" t="str">
        <f>IF(_tag_month_day!CE402="",IF(_rlcf_month_day!F$2="","",_rlcf_month_day!F$2/100),_tag_month_day!CE402/100)</f>
        <v/>
      </c>
      <c r="GR406" s="621" t="str">
        <f>IF(_tag_month_day!CF402="",IF(_rlcf_month_day!G$2="","",_rlcf_month_day!G$2/100),_tag_month_day!CF402/100)</f>
        <v/>
      </c>
      <c r="GS406" s="626">
        <f t="shared" ref="GS406:HH406" si="2480">GS405</f>
        <v>0.953</v>
      </c>
      <c r="GT406" s="626">
        <f t="shared" si="2480"/>
        <v>0.55</v>
      </c>
      <c r="GU406" s="626">
        <f t="shared" si="2480"/>
        <v>0.55</v>
      </c>
      <c r="GV406" s="626">
        <f t="shared" si="2480"/>
        <v>0.55</v>
      </c>
      <c r="GW406" s="626">
        <f t="shared" si="2480"/>
        <v>0.5</v>
      </c>
      <c r="GX406" s="626">
        <f t="shared" si="2480"/>
        <v>0.935</v>
      </c>
      <c r="GY406" s="626">
        <f t="shared" si="2480"/>
        <v>0.15</v>
      </c>
      <c r="GZ406" s="626">
        <f t="shared" si="2480"/>
        <v>1</v>
      </c>
      <c r="HA406" s="632">
        <f t="shared" si="2480"/>
        <v>0.047</v>
      </c>
      <c r="HB406" s="632">
        <f t="shared" si="2480"/>
        <v>0.45</v>
      </c>
      <c r="HC406" s="632">
        <f t="shared" si="2480"/>
        <v>0.45</v>
      </c>
      <c r="HD406" s="632">
        <f t="shared" si="2480"/>
        <v>0.45</v>
      </c>
      <c r="HE406" s="632">
        <f t="shared" si="2480"/>
        <v>0.5</v>
      </c>
      <c r="HF406" s="632">
        <f t="shared" si="2480"/>
        <v>0.065</v>
      </c>
      <c r="HG406" s="632">
        <f t="shared" si="2480"/>
        <v>0.85</v>
      </c>
      <c r="HH406" s="632">
        <f t="shared" si="2480"/>
        <v>0</v>
      </c>
      <c r="HI406" s="68">
        <f t="shared" si="2362"/>
        <v>0</v>
      </c>
      <c r="HJ406" s="68" t="e">
        <f t="shared" si="2393"/>
        <v>#VALUE!</v>
      </c>
      <c r="HK406" s="202">
        <f t="shared" si="2394"/>
        <v>0.85</v>
      </c>
      <c r="HL406" s="464">
        <f t="shared" si="2395"/>
        <v>550000</v>
      </c>
      <c r="HM406" s="464">
        <f t="shared" si="2396"/>
        <v>480000</v>
      </c>
      <c r="HN406" s="192" t="e">
        <f t="shared" si="2363"/>
        <v>#VALUE!</v>
      </c>
      <c r="HO406" s="192" t="e">
        <f>HN406*HK406*$HO$2/HL406*1000000</f>
        <v>#VALUE!</v>
      </c>
      <c r="HP406" s="192" t="e">
        <f>HN406*HK406*$HP$2/HM406*1000000</f>
        <v>#VALUE!</v>
      </c>
    </row>
    <row r="407" customFormat="1" spans="1:224">
      <c r="A407" s="381">
        <v>402</v>
      </c>
      <c r="B407" s="54">
        <f ca="1" t="shared" si="2397"/>
        <v>43633</v>
      </c>
      <c r="C407" s="57">
        <f t="shared" si="2398"/>
        <v>0.0416666666666667</v>
      </c>
      <c r="D407" s="68" t="str">
        <f ca="1" t="shared" si="2364"/>
        <v>中班</v>
      </c>
      <c r="E407" s="68" t="str">
        <f ca="1" t="shared" si="2365"/>
        <v>丁</v>
      </c>
      <c r="F407" s="68">
        <f ca="1">SUMPRODUCT((成本日报!$A$3:$A$95=计划!B407)*(成本日报!$B$3:$B$95=计划!$D407),成本日报!$C$3:$C$95)</f>
        <v>4</v>
      </c>
      <c r="G407" s="382">
        <f ca="1" t="shared" si="2399"/>
        <v>43633.7083333324</v>
      </c>
      <c r="H407" s="382">
        <f ca="1" t="shared" si="2366"/>
        <v>43633.7152777768</v>
      </c>
      <c r="I407" s="382">
        <f ca="1" t="shared" si="2367"/>
        <v>43633.7208333324</v>
      </c>
      <c r="J407" s="382">
        <f ca="1" t="shared" si="2368"/>
        <v>43633.749999999</v>
      </c>
      <c r="K407" s="382">
        <f ca="1" t="shared" si="2369"/>
        <v>43633.812499999</v>
      </c>
      <c r="L407" s="382">
        <f ca="1" t="shared" si="2370"/>
        <v>43633.8333333324</v>
      </c>
      <c r="M407" s="398" t="str">
        <f>IF(_tag_month_day!A403="","",_tag_month_day!A403)</f>
        <v/>
      </c>
      <c r="N407" s="398" t="str">
        <f>IF(_tag_month_day!B403="","",_tag_month_day!B403)</f>
        <v/>
      </c>
      <c r="O407" s="399" t="e">
        <f t="shared" si="2371"/>
        <v>#VALUE!</v>
      </c>
      <c r="P407" s="398" t="str">
        <f>IF(_tag_month_day!C403="","",_tag_month_day!C403)</f>
        <v/>
      </c>
      <c r="Q407" s="398" t="str">
        <f>IF(_tag_month_day!D403="","",_tag_month_day!D403)</f>
        <v/>
      </c>
      <c r="R407" s="416">
        <f>IF(_tag_month_day!CB403="",R406,_tag_month_day!CB403/100)</f>
        <v>0.07</v>
      </c>
      <c r="S407" s="417" t="str">
        <f>IF(_tag_month_day!E403="","",_tag_month_day!E403)</f>
        <v/>
      </c>
      <c r="T407" s="417" t="str">
        <f>IF(_tag_month_day!F403="","",_tag_month_day!F403)</f>
        <v/>
      </c>
      <c r="U407" s="418" t="e">
        <f t="shared" si="2325"/>
        <v>#VALUE!</v>
      </c>
      <c r="V407" s="53" t="e">
        <f t="shared" si="2326"/>
        <v>#VALUE!</v>
      </c>
      <c r="W407" s="419" t="str">
        <f>IF(_jhy_month_day!A403="","",_jhy_month_day!A403)</f>
        <v/>
      </c>
      <c r="X407" s="420" t="str">
        <f>IF(_jhy_month_day!B403="","",_jhy_month_day!B403/100)</f>
        <v/>
      </c>
      <c r="Y407" s="420" t="str">
        <f>IF(_jhy_month_day!C403="","",_jhy_month_day!C403/100)</f>
        <v/>
      </c>
      <c r="Z407" s="439">
        <f t="shared" si="2415"/>
        <v>101</v>
      </c>
      <c r="AA407" s="440" t="str">
        <f>IF(_tag_month_day!G403="","",_tag_month_day!G403/100)</f>
        <v/>
      </c>
      <c r="AB407" s="440" t="str">
        <f>IF(_tag_month_day!H403="","",_tag_month_day!H403/100)</f>
        <v/>
      </c>
      <c r="AC407" s="193">
        <f t="shared" si="2372"/>
        <v>1.59963432013121</v>
      </c>
      <c r="AD407" s="441" t="str">
        <f t="shared" si="2373"/>
        <v/>
      </c>
      <c r="AE407" s="442" t="str">
        <f t="shared" si="2374"/>
        <v/>
      </c>
      <c r="AF407" s="443">
        <v>1</v>
      </c>
      <c r="AG407" s="68" t="str">
        <f>IF(_duihao_month_day!A403="","",_duihao_month_day!A403)</f>
        <v/>
      </c>
      <c r="AH407" s="463">
        <f>IF(_gyk_month_day!B403="",AH406,_gyk_month_day!B403)</f>
        <v>820</v>
      </c>
      <c r="AI407" s="464"/>
      <c r="AJ407" s="68" t="str">
        <f>IF(_tag_month_day!I403="","",_tag_month_day!I403)</f>
        <v/>
      </c>
      <c r="AK407" s="465" t="str">
        <f>IF(_tzyy_month_day!A403="","",_tzyy_month_day!A403)</f>
        <v/>
      </c>
      <c r="AL407" s="465" t="str">
        <f>IF(_tzyy_month_day!B403="","",_tzyy_month_day!B403)</f>
        <v/>
      </c>
      <c r="AM407" s="465" t="str">
        <f>IF(_tzyy_month_day!C403="","",_tzyy_month_day!C403)</f>
        <v/>
      </c>
      <c r="AN407" s="466" t="str">
        <f>IF(_tag_month_day!CG403="","",_tag_month_day!CG403)</f>
        <v/>
      </c>
      <c r="AO407" s="466" t="str">
        <f>IF(_tag_month_day!CH403="","",_tag_month_day!CH403)</f>
        <v/>
      </c>
      <c r="AP407" s="486" t="e">
        <f t="shared" si="2375"/>
        <v>#VALUE!</v>
      </c>
      <c r="AQ407" s="487" t="str">
        <f>IF(_tag_month_day!J403="","",_tag_month_day!J403/100)</f>
        <v/>
      </c>
      <c r="AR407" s="488">
        <f t="shared" si="2376"/>
        <v>1.3</v>
      </c>
      <c r="AS407" s="489" t="e">
        <f t="shared" si="2327"/>
        <v>#VALUE!</v>
      </c>
      <c r="AT407" s="489">
        <f t="shared" si="2377"/>
        <v>0</v>
      </c>
      <c r="AU407" s="490" t="str">
        <f>IF(_tag_month_day!K403="","",_tag_month_day!K403)</f>
        <v/>
      </c>
      <c r="AV407" s="491" t="str">
        <f>IF(_tag_month_day!L403="","",_tag_month_day!L403/100)</f>
        <v/>
      </c>
      <c r="AW407" s="420">
        <f t="shared" si="2299"/>
        <v>0</v>
      </c>
      <c r="AX407" s="420">
        <f t="shared" si="2378"/>
        <v>0</v>
      </c>
      <c r="AY407" s="420" t="str">
        <f>IF(_tag_month_day!M403="","",_tag_month_day!M403/100)</f>
        <v/>
      </c>
      <c r="AZ407" s="420" t="str">
        <f>IF(_tag_month_day!N403="","",_tag_month_day!N403/100)</f>
        <v/>
      </c>
      <c r="BA407" s="420" t="str">
        <f>IF(_tag_month_day!O403="","",_tag_month_day!O403/100)</f>
        <v/>
      </c>
      <c r="BB407" s="496" t="str">
        <f>IF(_tag_month_day!P403="","",_tag_month_day!P403/100)</f>
        <v/>
      </c>
      <c r="BC407" s="496">
        <f t="shared" si="2379"/>
        <v>0</v>
      </c>
      <c r="BD407" s="496" t="str">
        <f>IF(_tag_month_day!Q403="","",_tag_month_day!Q403/100)</f>
        <v/>
      </c>
      <c r="BE407" s="510" t="str">
        <f>IF(_tag_month_day!R403="","",_tag_month_day!R403/100)</f>
        <v/>
      </c>
      <c r="BF407" s="413" t="str">
        <f>IF(_tag_month_day!CC403="","",_tag_month_day!CC403/100)</f>
        <v/>
      </c>
      <c r="BG407" s="511" t="e">
        <f t="shared" si="2328"/>
        <v>#VALUE!</v>
      </c>
      <c r="BH407" s="198">
        <f t="shared" si="2329"/>
        <v>0</v>
      </c>
      <c r="BI407" s="512" t="e">
        <f>IF(CX407=0,BI406,(DK407*查询!$R$5+DL407*查询!$Q$5+DM407*查询!$N$5+DN407*查询!$O$5+DO407*查询!$P$5)*AF407/CX407)</f>
        <v>#VALUE!</v>
      </c>
      <c r="BJ407" s="512" t="e">
        <f>IF(CX407=0,BJ406,(DP407*查询!$S$5+DQ407*查询!$T$5+DR407*查询!$U$5)*AF407/CX407)</f>
        <v>#VALUE!</v>
      </c>
      <c r="BK407" s="512">
        <f t="shared" si="2380"/>
        <v>1</v>
      </c>
      <c r="BL407" s="513" t="str">
        <f>IF(_cfyc_month_day!A403="","",_cfyc_month_day!A403)</f>
        <v/>
      </c>
      <c r="BM407" s="513" t="str">
        <f>IF(_cfyc_month_day!B403="","",_cfyc_month_day!B403)</f>
        <v/>
      </c>
      <c r="BN407" s="513" t="str">
        <f>IF(_cfyc_month_day!C403="","",_cfyc_month_day!C403)</f>
        <v/>
      </c>
      <c r="BO407" s="522" t="str">
        <f>IF(_cfyc_month_day!D403="","",_cfyc_month_day!D403)</f>
        <v/>
      </c>
      <c r="BP407" s="522" t="str">
        <f>IF(_cfyc_month_day!E403="","",_cfyc_month_day!E403)</f>
        <v/>
      </c>
      <c r="BQ407" s="522" t="str">
        <f>IF(_cfyc_month_day!F403="","",_cfyc_month_day!F403)</f>
        <v/>
      </c>
      <c r="BR407" s="513" t="str">
        <f>IF(_tag_month_day!T403="","",_tag_month_day!T403)</f>
        <v/>
      </c>
      <c r="BS407" s="513" t="str">
        <f>IF(_tag_month_day!U403="","",_tag_month_day!U403)</f>
        <v/>
      </c>
      <c r="BT407" s="523" t="str">
        <f t="shared" si="2381"/>
        <v/>
      </c>
      <c r="BU407" s="223" t="str">
        <f>IF(_tag_month_day!V403="","",_tag_month_day!V403)</f>
        <v/>
      </c>
      <c r="BV407" s="206" t="str">
        <f>IF(_tag_month_day!W403="","",_tag_month_day!W403)</f>
        <v/>
      </c>
      <c r="BW407" s="540" t="str">
        <f>IF(_tag_month_day!X403="","",_tag_month_day!X403)</f>
        <v/>
      </c>
      <c r="BX407" s="540" t="str">
        <f>IF(_tag_month_day!Y403="","",_tag_month_day!Y403)</f>
        <v/>
      </c>
      <c r="BY407" s="541">
        <f ca="1" t="shared" si="2382"/>
        <v>43633.8333333324</v>
      </c>
      <c r="BZ407" s="542"/>
      <c r="CA407" s="543" t="str">
        <f>IF(_jhy2_month_day!A403="","",_jhy2_month_day!A403)</f>
        <v/>
      </c>
      <c r="CB407" s="464" t="str">
        <f>IF(_jhy2_month_day!B403="","",_jhy2_month_day!B403)</f>
        <v/>
      </c>
      <c r="CC407" s="464" t="str">
        <f>IF(_jhy2_month_day!C403="","",_jhy2_month_day!C403)</f>
        <v/>
      </c>
      <c r="CD407" s="464" t="str">
        <f>IF(_jhy2_month_day!D403="","",_jhy2_month_day!D403)</f>
        <v/>
      </c>
      <c r="CE407" s="464" t="str">
        <f>IF(_jhy2_month_day!E403="","",_jhy2_month_day!E403)</f>
        <v/>
      </c>
      <c r="CF407" s="464" t="str">
        <f>IF(_jhy2_month_day!F403="","",_jhy2_month_day!F403)</f>
        <v/>
      </c>
      <c r="CG407" s="464" t="str">
        <f>IF(_jhy2_month_day!G403="","",_jhy2_month_day!G403)</f>
        <v/>
      </c>
      <c r="CH407" s="464" t="str">
        <f>IF(_jhy2_month_day!H403="","",_jhy2_month_day!H403)</f>
        <v/>
      </c>
      <c r="CI407" s="464" t="str">
        <f>IF(_jhy2_month_day!I403="","",_jhy2_month_day!I403)</f>
        <v/>
      </c>
      <c r="CJ407" s="464" t="str">
        <f>IF(_jhy2_month_day!J403="","",_jhy2_month_day!J403)</f>
        <v/>
      </c>
      <c r="CK407" s="464" t="str">
        <f>IF(_jhy2_month_day!K403="","",_jhy2_month_day!K403)</f>
        <v/>
      </c>
      <c r="CL407" s="562" t="str">
        <f>IF(_jhy2_month_day!L403="","",_jhy2_month_day!L403)</f>
        <v/>
      </c>
      <c r="CM407" s="562" t="str">
        <f>IF(_jhy2_month_day!M403="","",_jhy2_month_day!M403)</f>
        <v/>
      </c>
      <c r="CN407" s="562" t="str">
        <f>IF(_jhy2_month_day!N403="","",_jhy2_month_day!N403)</f>
        <v/>
      </c>
      <c r="CO407" s="562" t="str">
        <f>IF(_jhy2_month_day!O403="","",_jhy2_month_day!O403)</f>
        <v/>
      </c>
      <c r="CP407" s="562" t="str">
        <f>IF(_jhy2_month_day!P403="","",_jhy2_month_day!P403)</f>
        <v/>
      </c>
      <c r="CQ407" s="562" t="str">
        <f>IF(_jhy2_month_day!Q403="","",_jhy2_month_day!Q403)</f>
        <v/>
      </c>
      <c r="CR407" s="563" t="str">
        <f>IF(_jhy2_month_day!R403="","",_jhy2_month_day!R403)</f>
        <v/>
      </c>
      <c r="CS407" s="576" t="str">
        <f>IF(_jhy2_month_day!S403="","",_jhy2_month_day!S403)</f>
        <v/>
      </c>
      <c r="CT407" s="562" t="str">
        <f>IF(_jhy2_month_day!T403="","",_jhy2_month_day!T403)</f>
        <v/>
      </c>
      <c r="CU407" s="577" t="e">
        <f t="shared" si="2330"/>
        <v>#VALUE!</v>
      </c>
      <c r="CV407" s="198" t="e">
        <f t="shared" si="2331"/>
        <v>#VALUE!</v>
      </c>
      <c r="CW407" s="192" t="e">
        <f t="shared" si="2332"/>
        <v>#VALUE!</v>
      </c>
      <c r="CX407" s="192" t="e">
        <f t="shared" si="2333"/>
        <v>#VALUE!</v>
      </c>
      <c r="CY407" s="202" t="e">
        <f t="shared" si="2334"/>
        <v>#VALUE!</v>
      </c>
      <c r="CZ407" s="192" t="e">
        <f t="shared" ref="CZ407:DI407" si="2481">$AJ407*EF407</f>
        <v>#VALUE!</v>
      </c>
      <c r="DA407" s="192" t="e">
        <f t="shared" si="2481"/>
        <v>#VALUE!</v>
      </c>
      <c r="DB407" s="192" t="e">
        <f t="shared" si="2481"/>
        <v>#VALUE!</v>
      </c>
      <c r="DC407" s="192" t="e">
        <f t="shared" si="2481"/>
        <v>#VALUE!</v>
      </c>
      <c r="DD407" s="192" t="e">
        <f t="shared" si="2481"/>
        <v>#VALUE!</v>
      </c>
      <c r="DE407" s="192" t="e">
        <f t="shared" si="2481"/>
        <v>#VALUE!</v>
      </c>
      <c r="DF407" s="192" t="e">
        <f t="shared" si="2481"/>
        <v>#VALUE!</v>
      </c>
      <c r="DG407" s="192" t="e">
        <f t="shared" si="2481"/>
        <v>#VALUE!</v>
      </c>
      <c r="DH407" s="192" t="e">
        <f t="shared" si="2481"/>
        <v>#VALUE!</v>
      </c>
      <c r="DI407" s="192" t="e">
        <f t="shared" si="2481"/>
        <v>#VALUE!</v>
      </c>
      <c r="DJ407" s="192" t="e">
        <f t="shared" si="2336"/>
        <v>#VALUE!</v>
      </c>
      <c r="DK407" s="192" t="e">
        <f t="shared" si="2337"/>
        <v>#VALUE!</v>
      </c>
      <c r="DL407" s="192" t="e">
        <f t="shared" si="2338"/>
        <v>#VALUE!</v>
      </c>
      <c r="DM407" s="192" t="e">
        <f t="shared" si="2339"/>
        <v>#VALUE!</v>
      </c>
      <c r="DN407" s="192" t="e">
        <f t="shared" si="2340"/>
        <v>#VALUE!</v>
      </c>
      <c r="DO407" s="192" t="e">
        <f t="shared" si="2341"/>
        <v>#VALUE!</v>
      </c>
      <c r="DP407" s="192" t="e">
        <f t="shared" si="2342"/>
        <v>#VALUE!</v>
      </c>
      <c r="DQ407" s="192" t="e">
        <f t="shared" si="2343"/>
        <v>#VALUE!</v>
      </c>
      <c r="DR407" s="192" t="e">
        <f t="shared" si="2344"/>
        <v>#VALUE!</v>
      </c>
      <c r="DS407" s="192" t="e">
        <f t="shared" si="2345"/>
        <v>#VALUE!</v>
      </c>
      <c r="DT407" s="192" t="e">
        <f t="shared" si="2346"/>
        <v>#VALUE!</v>
      </c>
      <c r="DU407" s="192" t="e">
        <f t="shared" si="2347"/>
        <v>#VALUE!</v>
      </c>
      <c r="DV407" s="198" t="e">
        <f t="shared" si="2348"/>
        <v>#VALUE!</v>
      </c>
      <c r="DW407" s="198" t="e">
        <f t="shared" si="2349"/>
        <v>#DIV/0!</v>
      </c>
      <c r="DX407" s="198" t="e">
        <f t="shared" si="2350"/>
        <v>#DIV/0!</v>
      </c>
      <c r="DY407" s="198" t="e">
        <f t="shared" si="2351"/>
        <v>#VALUE!</v>
      </c>
      <c r="DZ407" s="198" t="e">
        <f t="shared" si="2352"/>
        <v>#VALUE!</v>
      </c>
      <c r="EA407" s="198" t="e">
        <f t="shared" si="2353"/>
        <v>#VALUE!</v>
      </c>
      <c r="EB407" s="198" t="e">
        <f t="shared" si="2354"/>
        <v>#VALUE!</v>
      </c>
      <c r="EC407" s="198" t="e">
        <f t="shared" si="2355"/>
        <v>#DIV/0!</v>
      </c>
      <c r="ED407" s="198" t="e">
        <f t="shared" si="2356"/>
        <v>#VALUE!</v>
      </c>
      <c r="EE407" s="198" t="e">
        <f t="shared" si="2357"/>
        <v>#VALUE!</v>
      </c>
      <c r="EF407" s="198" t="e">
        <f t="shared" ref="EF407:EO407" si="2482">DV407/SUM($DV407:$EE407)</f>
        <v>#VALUE!</v>
      </c>
      <c r="EG407" s="198" t="e">
        <f t="shared" si="2482"/>
        <v>#DIV/0!</v>
      </c>
      <c r="EH407" s="198" t="e">
        <f t="shared" si="2482"/>
        <v>#DIV/0!</v>
      </c>
      <c r="EI407" s="198" t="e">
        <f t="shared" si="2482"/>
        <v>#VALUE!</v>
      </c>
      <c r="EJ407" s="198" t="e">
        <f t="shared" si="2482"/>
        <v>#VALUE!</v>
      </c>
      <c r="EK407" s="198" t="e">
        <f t="shared" si="2482"/>
        <v>#VALUE!</v>
      </c>
      <c r="EL407" s="198" t="e">
        <f t="shared" si="2482"/>
        <v>#VALUE!</v>
      </c>
      <c r="EM407" s="198" t="e">
        <f t="shared" si="2482"/>
        <v>#DIV/0!</v>
      </c>
      <c r="EN407" s="198" t="e">
        <f t="shared" si="2482"/>
        <v>#VALUE!</v>
      </c>
      <c r="EO407" s="198" t="e">
        <f t="shared" si="2482"/>
        <v>#VALUE!</v>
      </c>
      <c r="EP407" s="511">
        <f t="shared" ref="EP407:EW407" si="2483">EP406</f>
        <v>0.08</v>
      </c>
      <c r="EQ407" s="511">
        <f t="shared" si="2483"/>
        <v>0.015</v>
      </c>
      <c r="ER407" s="511">
        <f t="shared" si="2483"/>
        <v>0.015</v>
      </c>
      <c r="ES407" s="511">
        <f t="shared" si="2483"/>
        <v>0.015</v>
      </c>
      <c r="ET407" s="511">
        <f t="shared" si="2483"/>
        <v>0.015</v>
      </c>
      <c r="EU407" s="511">
        <f t="shared" si="2483"/>
        <v>0.09</v>
      </c>
      <c r="EV407" s="511">
        <f t="shared" si="2483"/>
        <v>0.09</v>
      </c>
      <c r="EW407" s="511">
        <f t="shared" si="2483"/>
        <v>0.09</v>
      </c>
      <c r="EX407" s="420" t="str">
        <f>IF(_tag_month_day!AS403="","",_tag_month_day!AS403/100)</f>
        <v/>
      </c>
      <c r="EY407" s="420" t="str">
        <f>IF(_tag_month_day!AT403="","",_tag_month_day!AT403/100)</f>
        <v/>
      </c>
      <c r="EZ407" s="420" t="str">
        <f>IF(_tag_month_day!AU403="","",_tag_month_day!AU403/100)</f>
        <v/>
      </c>
      <c r="FA407" s="420" t="str">
        <f>IF(_tag_month_day!AV403="","",_tag_month_day!AV403/100)</f>
        <v/>
      </c>
      <c r="FB407" s="420" t="str">
        <f>IF(_tag_month_day!AW403="","",_tag_month_day!AW403/100)</f>
        <v/>
      </c>
      <c r="FC407" s="420" t="str">
        <f>IF(_tag_month_day!AX403="","",_tag_month_day!AX403/100)</f>
        <v/>
      </c>
      <c r="FD407" s="510">
        <f t="shared" si="2386"/>
        <v>0.33</v>
      </c>
      <c r="FE407" s="510">
        <f t="shared" si="2387"/>
        <v>0.19</v>
      </c>
      <c r="FF407" s="510">
        <f t="shared" si="2388"/>
        <v>0.003</v>
      </c>
      <c r="FG407" s="510">
        <f t="shared" si="2389"/>
        <v>0</v>
      </c>
      <c r="FH407" s="603">
        <f t="shared" si="2390"/>
        <v>0.0001</v>
      </c>
      <c r="FI407" s="510">
        <f t="shared" ref="FI407:FR407" si="2484">FI406</f>
        <v>0.41</v>
      </c>
      <c r="FJ407" s="510">
        <f t="shared" si="2484"/>
        <v>0.11</v>
      </c>
      <c r="FK407" s="510">
        <f t="shared" si="2484"/>
        <v>0.015</v>
      </c>
      <c r="FL407" s="510">
        <f t="shared" si="2484"/>
        <v>0</v>
      </c>
      <c r="FM407" s="603">
        <f t="shared" si="2484"/>
        <v>0.0001</v>
      </c>
      <c r="FN407" s="510" t="str">
        <f>IF(_tag_month_day!AY403="","",_tag_month_day!AY403/100)</f>
        <v/>
      </c>
      <c r="FO407" s="510" t="str">
        <f>IF(_tag_month_day!AZ403="","",_tag_month_day!AZ403/100)</f>
        <v/>
      </c>
      <c r="FP407" s="510" t="str">
        <f>IF(_tag_month_day!BA403="","",_tag_month_day!BA403/100)</f>
        <v/>
      </c>
      <c r="FQ407" s="510" t="str">
        <f>IF(_tag_month_day!BB403="","",_tag_month_day!BB403/100)</f>
        <v/>
      </c>
      <c r="FR407" s="603" t="str">
        <f>IF(_tag_month_day!BC403="","",_tag_month_day!BC403/100)</f>
        <v/>
      </c>
      <c r="FS407" s="510" t="str">
        <f>IF(_tag_month_day!BD403="","",_tag_month_day!BD403/100)</f>
        <v/>
      </c>
      <c r="FT407" s="510" t="str">
        <f>IF(_tag_month_day!BE403="","",_tag_month_day!BE403/100)</f>
        <v/>
      </c>
      <c r="FU407" s="510" t="str">
        <f>IF(_tag_month_day!BF403="","",_tag_month_day!BF403/100)</f>
        <v/>
      </c>
      <c r="FV407" s="510" t="str">
        <f>IF(_tag_month_day!BG403="","",_tag_month_day!BG403/100)</f>
        <v/>
      </c>
      <c r="FW407" s="603" t="str">
        <f>IF(_tag_month_day!BH403="","",_tag_month_day!BH403/100)</f>
        <v/>
      </c>
      <c r="FX407" s="510" t="str">
        <f>IF(_tag_month_day!BI403="","",_tag_month_day!BI403/100)</f>
        <v/>
      </c>
      <c r="FY407" s="510" t="str">
        <f>IF(_tag_month_day!BJ403="","",_tag_month_day!BJ403/100)</f>
        <v/>
      </c>
      <c r="FZ407" s="605" t="str">
        <f>IF(_tag_month_day!BK403="","",_tag_month_day!BK403/100)</f>
        <v/>
      </c>
      <c r="GA407" s="510" t="str">
        <f>IF(_tag_month_day!BL403="","",_tag_month_day!BL403/100)</f>
        <v/>
      </c>
      <c r="GB407" s="603" t="str">
        <f>IF(_tag_month_day!BM403="","",_tag_month_day!BM403/100)</f>
        <v/>
      </c>
      <c r="GC407" s="420" t="str">
        <f>IF(_tag_month_day!BN403="","",_tag_month_day!BN403/100)</f>
        <v/>
      </c>
      <c r="GD407" s="420" t="str">
        <f>IF(_tag_month_day!BO403="","",_tag_month_day!BO403/100)</f>
        <v/>
      </c>
      <c r="GE407" s="420" t="str">
        <f>IF(_tag_month_day!BP403="","",_tag_month_day!BP403/100)</f>
        <v/>
      </c>
      <c r="GF407" s="420" t="str">
        <f>IF(_tag_month_day!BQ403="","",_tag_month_day!BQ403/100)</f>
        <v/>
      </c>
      <c r="GG407" s="420" t="str">
        <f>IF(_tag_month_day!BR403="","",_tag_month_day!BR403/100)</f>
        <v/>
      </c>
      <c r="GH407" s="420" t="str">
        <f>IF(_tag_month_day!BS403="","",_tag_month_day!BS403/100)</f>
        <v/>
      </c>
      <c r="GI407" s="603" t="str">
        <f>IF(_tag_month_day!BT403="","",_tag_month_day!BT403/100)</f>
        <v/>
      </c>
      <c r="GJ407" s="612" t="str">
        <f>IF(_tag_month_day!BU403="","",_tag_month_day!BU403/100)</f>
        <v/>
      </c>
      <c r="GK407" s="620" t="str">
        <f>IF(_tag_month_day!BV403="",IF(_rlcf_month_day!A$2="","",_rlcf_month_day!A$2/100),_tag_month_day!BV403/100)</f>
        <v/>
      </c>
      <c r="GL407" s="620" t="str">
        <f>IF(_tag_month_day!BW403="",IF(_rlcf_month_day!B$2="","",_rlcf_month_day!B$2/100),_tag_month_day!BW403/100)</f>
        <v/>
      </c>
      <c r="GM407" s="621" t="str">
        <f>IF(_tag_month_day!BX403="",IF(_rlcf_month_day!C$2="","",_rlcf_month_day!C$2/100),_tag_month_day!BX403/100)</f>
        <v/>
      </c>
      <c r="GN407" s="620" t="str">
        <f>IF(_tag_month_day!BV403="",IF(_rlcf_month_day!A$2="","",_rlcf_month_day!A$2/100),_tag_month_day!BV403/100)</f>
        <v/>
      </c>
      <c r="GO407" s="620" t="str">
        <f>IF(_tag_month_day!BW403="",IF(_rlcf_month_day!B$2="","",_rlcf_month_day!B$2/100),_tag_month_day!BW403/100)</f>
        <v/>
      </c>
      <c r="GP407" s="620" t="str">
        <f>IF(_tag_month_day!CD403="",IF(_rlcf_month_day!E$2="","",_rlcf_month_day!E$2/100),_tag_month_day!CD403/100)</f>
        <v/>
      </c>
      <c r="GQ407" s="620" t="str">
        <f>IF(_tag_month_day!CE403="",IF(_rlcf_month_day!F$2="","",_rlcf_month_day!F$2/100),_tag_month_day!CE403/100)</f>
        <v/>
      </c>
      <c r="GR407" s="621" t="str">
        <f>IF(_tag_month_day!CF403="",IF(_rlcf_month_day!G$2="","",_rlcf_month_day!G$2/100),_tag_month_day!CF403/100)</f>
        <v/>
      </c>
      <c r="GS407" s="626">
        <f t="shared" ref="GS407:HH407" si="2485">GS406</f>
        <v>0.953</v>
      </c>
      <c r="GT407" s="626">
        <f t="shared" si="2485"/>
        <v>0.55</v>
      </c>
      <c r="GU407" s="626">
        <f t="shared" si="2485"/>
        <v>0.55</v>
      </c>
      <c r="GV407" s="626">
        <f t="shared" si="2485"/>
        <v>0.55</v>
      </c>
      <c r="GW407" s="626">
        <f t="shared" si="2485"/>
        <v>0.5</v>
      </c>
      <c r="GX407" s="626">
        <f t="shared" si="2485"/>
        <v>0.935</v>
      </c>
      <c r="GY407" s="626">
        <f t="shared" si="2485"/>
        <v>0.15</v>
      </c>
      <c r="GZ407" s="626">
        <f t="shared" si="2485"/>
        <v>1</v>
      </c>
      <c r="HA407" s="632">
        <f t="shared" si="2485"/>
        <v>0.047</v>
      </c>
      <c r="HB407" s="632">
        <f t="shared" si="2485"/>
        <v>0.45</v>
      </c>
      <c r="HC407" s="632">
        <f t="shared" si="2485"/>
        <v>0.45</v>
      </c>
      <c r="HD407" s="632">
        <f t="shared" si="2485"/>
        <v>0.45</v>
      </c>
      <c r="HE407" s="632">
        <f t="shared" si="2485"/>
        <v>0.5</v>
      </c>
      <c r="HF407" s="632">
        <f t="shared" si="2485"/>
        <v>0.065</v>
      </c>
      <c r="HG407" s="632">
        <f t="shared" si="2485"/>
        <v>0.85</v>
      </c>
      <c r="HH407" s="632">
        <f t="shared" si="2485"/>
        <v>0</v>
      </c>
      <c r="HI407" s="68">
        <f t="shared" si="2362"/>
        <v>0</v>
      </c>
      <c r="HJ407" s="68" t="e">
        <f t="shared" si="2393"/>
        <v>#VALUE!</v>
      </c>
      <c r="HK407" s="202">
        <f t="shared" si="2394"/>
        <v>0.85</v>
      </c>
      <c r="HL407" s="464">
        <f t="shared" si="2395"/>
        <v>550000</v>
      </c>
      <c r="HM407" s="464">
        <f t="shared" si="2396"/>
        <v>480000</v>
      </c>
      <c r="HN407" s="192" t="e">
        <f t="shared" si="2363"/>
        <v>#VALUE!</v>
      </c>
      <c r="HO407" s="192" t="e">
        <f>HN407*HK407*$HO$2/HL407*1000000</f>
        <v>#VALUE!</v>
      </c>
      <c r="HP407" s="192" t="e">
        <f>HN407*HK407*$HP$2/HM407*1000000</f>
        <v>#VALUE!</v>
      </c>
    </row>
    <row r="408" customFormat="1" spans="1:224">
      <c r="A408" s="381">
        <v>403</v>
      </c>
      <c r="B408" s="54">
        <f ca="1" t="shared" si="2397"/>
        <v>43633</v>
      </c>
      <c r="C408" s="57">
        <f t="shared" si="2398"/>
        <v>0.0416666666666667</v>
      </c>
      <c r="D408" s="68" t="str">
        <f ca="1" t="shared" si="2364"/>
        <v>中班</v>
      </c>
      <c r="E408" s="68" t="str">
        <f ca="1" t="shared" si="2365"/>
        <v>丁</v>
      </c>
      <c r="F408" s="68">
        <f ca="1">SUMPRODUCT((成本日报!$A$3:$A$95=计划!B408)*(成本日报!$B$3:$B$95=计划!$D408),成本日报!$C$3:$C$95)</f>
        <v>4</v>
      </c>
      <c r="G408" s="382">
        <f ca="1" t="shared" si="2399"/>
        <v>43633.749999999</v>
      </c>
      <c r="H408" s="382">
        <f ca="1" t="shared" si="2366"/>
        <v>43633.7569444435</v>
      </c>
      <c r="I408" s="382">
        <f ca="1" t="shared" si="2367"/>
        <v>43633.762499999</v>
      </c>
      <c r="J408" s="382">
        <f ca="1" t="shared" si="2368"/>
        <v>43633.7916666657</v>
      </c>
      <c r="K408" s="382">
        <f ca="1" t="shared" si="2369"/>
        <v>43633.8541666657</v>
      </c>
      <c r="L408" s="382">
        <f ca="1" t="shared" si="2370"/>
        <v>43633.874999999</v>
      </c>
      <c r="M408" s="398" t="str">
        <f>IF(_tag_month_day!A404="","",_tag_month_day!A404)</f>
        <v/>
      </c>
      <c r="N408" s="398" t="str">
        <f>IF(_tag_month_day!B404="","",_tag_month_day!B404)</f>
        <v/>
      </c>
      <c r="O408" s="399" t="e">
        <f t="shared" si="2371"/>
        <v>#VALUE!</v>
      </c>
      <c r="P408" s="398" t="str">
        <f>IF(_tag_month_day!C404="","",_tag_month_day!C404)</f>
        <v/>
      </c>
      <c r="Q408" s="398" t="str">
        <f>IF(_tag_month_day!D404="","",_tag_month_day!D404)</f>
        <v/>
      </c>
      <c r="R408" s="416">
        <f>IF(_tag_month_day!CB404="",R407,_tag_month_day!CB404/100)</f>
        <v>0.07</v>
      </c>
      <c r="S408" s="417" t="str">
        <f>IF(_tag_month_day!E404="","",_tag_month_day!E404)</f>
        <v/>
      </c>
      <c r="T408" s="417" t="str">
        <f>IF(_tag_month_day!F404="","",_tag_month_day!F404)</f>
        <v/>
      </c>
      <c r="U408" s="418" t="e">
        <f t="shared" si="2325"/>
        <v>#VALUE!</v>
      </c>
      <c r="V408" s="53" t="e">
        <f t="shared" si="2326"/>
        <v>#VALUE!</v>
      </c>
      <c r="W408" s="419" t="str">
        <f>IF(_jhy_month_day!A404="","",_jhy_month_day!A404)</f>
        <v/>
      </c>
      <c r="X408" s="420" t="str">
        <f>IF(_jhy_month_day!B404="","",_jhy_month_day!B404/100)</f>
        <v/>
      </c>
      <c r="Y408" s="420" t="str">
        <f>IF(_jhy_month_day!C404="","",_jhy_month_day!C404/100)</f>
        <v/>
      </c>
      <c r="Z408" s="439">
        <f t="shared" si="2415"/>
        <v>101</v>
      </c>
      <c r="AA408" s="440" t="str">
        <f>IF(_tag_month_day!G404="","",_tag_month_day!G404/100)</f>
        <v/>
      </c>
      <c r="AB408" s="440" t="str">
        <f>IF(_tag_month_day!H404="","",_tag_month_day!H404/100)</f>
        <v/>
      </c>
      <c r="AC408" s="193">
        <f t="shared" si="2372"/>
        <v>1.59963432013121</v>
      </c>
      <c r="AD408" s="441" t="str">
        <f t="shared" si="2373"/>
        <v/>
      </c>
      <c r="AE408" s="442" t="str">
        <f t="shared" si="2374"/>
        <v/>
      </c>
      <c r="AF408" s="443">
        <v>1</v>
      </c>
      <c r="AG408" s="68" t="str">
        <f>IF(_duihao_month_day!A404="","",_duihao_month_day!A404)</f>
        <v/>
      </c>
      <c r="AH408" s="463">
        <f>IF(_gyk_month_day!B404="",AH407,_gyk_month_day!B404)</f>
        <v>820</v>
      </c>
      <c r="AI408" s="464"/>
      <c r="AJ408" s="68" t="str">
        <f>IF(_tag_month_day!I404="","",_tag_month_day!I404)</f>
        <v/>
      </c>
      <c r="AK408" s="465" t="str">
        <f>IF(_tzyy_month_day!A404="","",_tzyy_month_day!A404)</f>
        <v/>
      </c>
      <c r="AL408" s="465" t="str">
        <f>IF(_tzyy_month_day!B404="","",_tzyy_month_day!B404)</f>
        <v/>
      </c>
      <c r="AM408" s="465" t="str">
        <f>IF(_tzyy_month_day!C404="","",_tzyy_month_day!C404)</f>
        <v/>
      </c>
      <c r="AN408" s="466" t="str">
        <f>IF(_tag_month_day!CG404="","",_tag_month_day!CG404)</f>
        <v/>
      </c>
      <c r="AO408" s="466" t="str">
        <f>IF(_tag_month_day!CH404="","",_tag_month_day!CH404)</f>
        <v/>
      </c>
      <c r="AP408" s="486" t="e">
        <f t="shared" si="2375"/>
        <v>#VALUE!</v>
      </c>
      <c r="AQ408" s="487" t="str">
        <f>IF(_tag_month_day!J404="","",_tag_month_day!J404/100)</f>
        <v/>
      </c>
      <c r="AR408" s="488">
        <f t="shared" si="2376"/>
        <v>1.3</v>
      </c>
      <c r="AS408" s="489" t="e">
        <f t="shared" si="2327"/>
        <v>#VALUE!</v>
      </c>
      <c r="AT408" s="489">
        <f t="shared" si="2377"/>
        <v>0</v>
      </c>
      <c r="AU408" s="490" t="str">
        <f>IF(_tag_month_day!K404="","",_tag_month_day!K404)</f>
        <v/>
      </c>
      <c r="AV408" s="491" t="str">
        <f>IF(_tag_month_day!L404="","",_tag_month_day!L404/100)</f>
        <v/>
      </c>
      <c r="AW408" s="420">
        <f t="shared" si="2299"/>
        <v>0</v>
      </c>
      <c r="AX408" s="420">
        <f t="shared" si="2378"/>
        <v>0</v>
      </c>
      <c r="AY408" s="420" t="str">
        <f>IF(_tag_month_day!M404="","",_tag_month_day!M404/100)</f>
        <v/>
      </c>
      <c r="AZ408" s="420" t="str">
        <f>IF(_tag_month_day!N404="","",_tag_month_day!N404/100)</f>
        <v/>
      </c>
      <c r="BA408" s="420" t="str">
        <f>IF(_tag_month_day!O404="","",_tag_month_day!O404/100)</f>
        <v/>
      </c>
      <c r="BB408" s="496" t="str">
        <f>IF(_tag_month_day!P404="","",_tag_month_day!P404/100)</f>
        <v/>
      </c>
      <c r="BC408" s="496">
        <f t="shared" si="2379"/>
        <v>0</v>
      </c>
      <c r="BD408" s="496" t="str">
        <f>IF(_tag_month_day!Q404="","",_tag_month_day!Q404/100)</f>
        <v/>
      </c>
      <c r="BE408" s="510" t="str">
        <f>IF(_tag_month_day!R404="","",_tag_month_day!R404/100)</f>
        <v/>
      </c>
      <c r="BF408" s="413" t="str">
        <f>IF(_tag_month_day!CC404="","",_tag_month_day!CC404/100)</f>
        <v/>
      </c>
      <c r="BG408" s="511" t="e">
        <f t="shared" si="2328"/>
        <v>#VALUE!</v>
      </c>
      <c r="BH408" s="198">
        <f t="shared" si="2329"/>
        <v>0</v>
      </c>
      <c r="BI408" s="512" t="e">
        <f>IF(CX408=0,BI407,(DK408*查询!$R$5+DL408*查询!$Q$5+DM408*查询!$N$5+DN408*查询!$O$5+DO408*查询!$P$5)*AF408/CX408)</f>
        <v>#VALUE!</v>
      </c>
      <c r="BJ408" s="512" t="e">
        <f>IF(CX408=0,BJ407,(DP408*查询!$S$5+DQ408*查询!$T$5+DR408*查询!$U$5)*AF408/CX408)</f>
        <v>#VALUE!</v>
      </c>
      <c r="BK408" s="512">
        <f t="shared" si="2380"/>
        <v>1</v>
      </c>
      <c r="BL408" s="513" t="str">
        <f>IF(_cfyc_month_day!A404="","",_cfyc_month_day!A404)</f>
        <v/>
      </c>
      <c r="BM408" s="513" t="str">
        <f>IF(_cfyc_month_day!B404="","",_cfyc_month_day!B404)</f>
        <v/>
      </c>
      <c r="BN408" s="513" t="str">
        <f>IF(_cfyc_month_day!C404="","",_cfyc_month_day!C404)</f>
        <v/>
      </c>
      <c r="BO408" s="522" t="str">
        <f>IF(_cfyc_month_day!D404="","",_cfyc_month_day!D404)</f>
        <v/>
      </c>
      <c r="BP408" s="522" t="str">
        <f>IF(_cfyc_month_day!E404="","",_cfyc_month_day!E404)</f>
        <v/>
      </c>
      <c r="BQ408" s="522" t="str">
        <f>IF(_cfyc_month_day!F404="","",_cfyc_month_day!F404)</f>
        <v/>
      </c>
      <c r="BR408" s="513" t="str">
        <f>IF(_tag_month_day!T404="","",_tag_month_day!T404)</f>
        <v/>
      </c>
      <c r="BS408" s="513" t="str">
        <f>IF(_tag_month_day!U404="","",_tag_month_day!U404)</f>
        <v/>
      </c>
      <c r="BT408" s="523" t="str">
        <f t="shared" si="2381"/>
        <v/>
      </c>
      <c r="BU408" s="223" t="str">
        <f>IF(_tag_month_day!V404="","",_tag_month_day!V404)</f>
        <v/>
      </c>
      <c r="BV408" s="206" t="str">
        <f>IF(_tag_month_day!W404="","",_tag_month_day!W404)</f>
        <v/>
      </c>
      <c r="BW408" s="540" t="str">
        <f>IF(_tag_month_day!X404="","",_tag_month_day!X404)</f>
        <v/>
      </c>
      <c r="BX408" s="540" t="str">
        <f>IF(_tag_month_day!Y404="","",_tag_month_day!Y404)</f>
        <v/>
      </c>
      <c r="BY408" s="541">
        <f ca="1" t="shared" si="2382"/>
        <v>43633.874999999</v>
      </c>
      <c r="BZ408" s="542"/>
      <c r="CA408" s="543" t="str">
        <f>IF(_jhy2_month_day!A404="","",_jhy2_month_day!A404)</f>
        <v/>
      </c>
      <c r="CB408" s="464" t="str">
        <f>IF(_jhy2_month_day!B404="","",_jhy2_month_day!B404)</f>
        <v/>
      </c>
      <c r="CC408" s="464" t="str">
        <f>IF(_jhy2_month_day!C404="","",_jhy2_month_day!C404)</f>
        <v/>
      </c>
      <c r="CD408" s="464" t="str">
        <f>IF(_jhy2_month_day!D404="","",_jhy2_month_day!D404)</f>
        <v/>
      </c>
      <c r="CE408" s="464" t="str">
        <f>IF(_jhy2_month_day!E404="","",_jhy2_month_day!E404)</f>
        <v/>
      </c>
      <c r="CF408" s="464" t="str">
        <f>IF(_jhy2_month_day!F404="","",_jhy2_month_day!F404)</f>
        <v/>
      </c>
      <c r="CG408" s="464" t="str">
        <f>IF(_jhy2_month_day!G404="","",_jhy2_month_day!G404)</f>
        <v/>
      </c>
      <c r="CH408" s="464" t="str">
        <f>IF(_jhy2_month_day!H404="","",_jhy2_month_day!H404)</f>
        <v/>
      </c>
      <c r="CI408" s="464" t="str">
        <f>IF(_jhy2_month_day!I404="","",_jhy2_month_day!I404)</f>
        <v/>
      </c>
      <c r="CJ408" s="464" t="str">
        <f>IF(_jhy2_month_day!J404="","",_jhy2_month_day!J404)</f>
        <v/>
      </c>
      <c r="CK408" s="464" t="str">
        <f>IF(_jhy2_month_day!K404="","",_jhy2_month_day!K404)</f>
        <v/>
      </c>
      <c r="CL408" s="562" t="str">
        <f>IF(_jhy2_month_day!L404="","",_jhy2_month_day!L404)</f>
        <v/>
      </c>
      <c r="CM408" s="562" t="str">
        <f>IF(_jhy2_month_day!M404="","",_jhy2_month_day!M404)</f>
        <v/>
      </c>
      <c r="CN408" s="562" t="str">
        <f>IF(_jhy2_month_day!N404="","",_jhy2_month_day!N404)</f>
        <v/>
      </c>
      <c r="CO408" s="562" t="str">
        <f>IF(_jhy2_month_day!O404="","",_jhy2_month_day!O404)</f>
        <v/>
      </c>
      <c r="CP408" s="562" t="str">
        <f>IF(_jhy2_month_day!P404="","",_jhy2_month_day!P404)</f>
        <v/>
      </c>
      <c r="CQ408" s="562" t="str">
        <f>IF(_jhy2_month_day!Q404="","",_jhy2_month_day!Q404)</f>
        <v/>
      </c>
      <c r="CR408" s="563" t="str">
        <f>IF(_jhy2_month_day!R404="","",_jhy2_month_day!R404)</f>
        <v/>
      </c>
      <c r="CS408" s="576" t="str">
        <f>IF(_jhy2_month_day!S404="","",_jhy2_month_day!S404)</f>
        <v/>
      </c>
      <c r="CT408" s="562" t="str">
        <f>IF(_jhy2_month_day!T404="","",_jhy2_month_day!T404)</f>
        <v/>
      </c>
      <c r="CU408" s="577" t="e">
        <f t="shared" si="2330"/>
        <v>#VALUE!</v>
      </c>
      <c r="CV408" s="198" t="e">
        <f t="shared" si="2331"/>
        <v>#VALUE!</v>
      </c>
      <c r="CW408" s="192" t="e">
        <f t="shared" si="2332"/>
        <v>#VALUE!</v>
      </c>
      <c r="CX408" s="192" t="e">
        <f t="shared" si="2333"/>
        <v>#VALUE!</v>
      </c>
      <c r="CY408" s="202" t="e">
        <f t="shared" si="2334"/>
        <v>#VALUE!</v>
      </c>
      <c r="CZ408" s="192" t="e">
        <f t="shared" ref="CZ408:DI408" si="2486">$AJ408*EF408</f>
        <v>#VALUE!</v>
      </c>
      <c r="DA408" s="192" t="e">
        <f t="shared" si="2486"/>
        <v>#VALUE!</v>
      </c>
      <c r="DB408" s="192" t="e">
        <f t="shared" si="2486"/>
        <v>#VALUE!</v>
      </c>
      <c r="DC408" s="192" t="e">
        <f t="shared" si="2486"/>
        <v>#VALUE!</v>
      </c>
      <c r="DD408" s="192" t="e">
        <f t="shared" si="2486"/>
        <v>#VALUE!</v>
      </c>
      <c r="DE408" s="192" t="e">
        <f t="shared" si="2486"/>
        <v>#VALUE!</v>
      </c>
      <c r="DF408" s="192" t="e">
        <f t="shared" si="2486"/>
        <v>#VALUE!</v>
      </c>
      <c r="DG408" s="192" t="e">
        <f t="shared" si="2486"/>
        <v>#VALUE!</v>
      </c>
      <c r="DH408" s="192" t="e">
        <f t="shared" si="2486"/>
        <v>#VALUE!</v>
      </c>
      <c r="DI408" s="192" t="e">
        <f t="shared" si="2486"/>
        <v>#VALUE!</v>
      </c>
      <c r="DJ408" s="192" t="e">
        <f t="shared" si="2336"/>
        <v>#VALUE!</v>
      </c>
      <c r="DK408" s="192" t="e">
        <f t="shared" si="2337"/>
        <v>#VALUE!</v>
      </c>
      <c r="DL408" s="192" t="e">
        <f t="shared" si="2338"/>
        <v>#VALUE!</v>
      </c>
      <c r="DM408" s="192" t="e">
        <f t="shared" si="2339"/>
        <v>#VALUE!</v>
      </c>
      <c r="DN408" s="192" t="e">
        <f t="shared" si="2340"/>
        <v>#VALUE!</v>
      </c>
      <c r="DO408" s="192" t="e">
        <f t="shared" si="2341"/>
        <v>#VALUE!</v>
      </c>
      <c r="DP408" s="192" t="e">
        <f t="shared" si="2342"/>
        <v>#VALUE!</v>
      </c>
      <c r="DQ408" s="192" t="e">
        <f t="shared" si="2343"/>
        <v>#VALUE!</v>
      </c>
      <c r="DR408" s="192" t="e">
        <f t="shared" si="2344"/>
        <v>#VALUE!</v>
      </c>
      <c r="DS408" s="192" t="e">
        <f t="shared" si="2345"/>
        <v>#VALUE!</v>
      </c>
      <c r="DT408" s="192" t="e">
        <f t="shared" si="2346"/>
        <v>#VALUE!</v>
      </c>
      <c r="DU408" s="192" t="e">
        <f t="shared" si="2347"/>
        <v>#VALUE!</v>
      </c>
      <c r="DV408" s="198" t="e">
        <f t="shared" si="2348"/>
        <v>#VALUE!</v>
      </c>
      <c r="DW408" s="198" t="e">
        <f t="shared" si="2349"/>
        <v>#DIV/0!</v>
      </c>
      <c r="DX408" s="198" t="e">
        <f t="shared" si="2350"/>
        <v>#DIV/0!</v>
      </c>
      <c r="DY408" s="198" t="e">
        <f t="shared" si="2351"/>
        <v>#VALUE!</v>
      </c>
      <c r="DZ408" s="198" t="e">
        <f t="shared" si="2352"/>
        <v>#VALUE!</v>
      </c>
      <c r="EA408" s="198" t="e">
        <f t="shared" si="2353"/>
        <v>#VALUE!</v>
      </c>
      <c r="EB408" s="198" t="e">
        <f t="shared" si="2354"/>
        <v>#VALUE!</v>
      </c>
      <c r="EC408" s="198" t="e">
        <f t="shared" si="2355"/>
        <v>#DIV/0!</v>
      </c>
      <c r="ED408" s="198" t="e">
        <f t="shared" si="2356"/>
        <v>#VALUE!</v>
      </c>
      <c r="EE408" s="198" t="e">
        <f t="shared" si="2357"/>
        <v>#VALUE!</v>
      </c>
      <c r="EF408" s="198" t="e">
        <f t="shared" ref="EF408:EO408" si="2487">DV408/SUM($DV408:$EE408)</f>
        <v>#VALUE!</v>
      </c>
      <c r="EG408" s="198" t="e">
        <f t="shared" si="2487"/>
        <v>#DIV/0!</v>
      </c>
      <c r="EH408" s="198" t="e">
        <f t="shared" si="2487"/>
        <v>#DIV/0!</v>
      </c>
      <c r="EI408" s="198" t="e">
        <f t="shared" si="2487"/>
        <v>#VALUE!</v>
      </c>
      <c r="EJ408" s="198" t="e">
        <f t="shared" si="2487"/>
        <v>#VALUE!</v>
      </c>
      <c r="EK408" s="198" t="e">
        <f t="shared" si="2487"/>
        <v>#VALUE!</v>
      </c>
      <c r="EL408" s="198" t="e">
        <f t="shared" si="2487"/>
        <v>#VALUE!</v>
      </c>
      <c r="EM408" s="198" t="e">
        <f t="shared" si="2487"/>
        <v>#DIV/0!</v>
      </c>
      <c r="EN408" s="198" t="e">
        <f t="shared" si="2487"/>
        <v>#VALUE!</v>
      </c>
      <c r="EO408" s="198" t="e">
        <f t="shared" si="2487"/>
        <v>#VALUE!</v>
      </c>
      <c r="EP408" s="511">
        <f t="shared" ref="EP408:EW408" si="2488">EP407</f>
        <v>0.08</v>
      </c>
      <c r="EQ408" s="511">
        <f t="shared" si="2488"/>
        <v>0.015</v>
      </c>
      <c r="ER408" s="511">
        <f t="shared" si="2488"/>
        <v>0.015</v>
      </c>
      <c r="ES408" s="511">
        <f t="shared" si="2488"/>
        <v>0.015</v>
      </c>
      <c r="ET408" s="511">
        <f t="shared" si="2488"/>
        <v>0.015</v>
      </c>
      <c r="EU408" s="511">
        <f t="shared" si="2488"/>
        <v>0.09</v>
      </c>
      <c r="EV408" s="511">
        <f t="shared" si="2488"/>
        <v>0.09</v>
      </c>
      <c r="EW408" s="511">
        <f t="shared" si="2488"/>
        <v>0.09</v>
      </c>
      <c r="EX408" s="420" t="str">
        <f>IF(_tag_month_day!AS404="","",_tag_month_day!AS404/100)</f>
        <v/>
      </c>
      <c r="EY408" s="420" t="str">
        <f>IF(_tag_month_day!AT404="","",_tag_month_day!AT404/100)</f>
        <v/>
      </c>
      <c r="EZ408" s="420" t="str">
        <f>IF(_tag_month_day!AU404="","",_tag_month_day!AU404/100)</f>
        <v/>
      </c>
      <c r="FA408" s="420" t="str">
        <f>IF(_tag_month_day!AV404="","",_tag_month_day!AV404/100)</f>
        <v/>
      </c>
      <c r="FB408" s="420" t="str">
        <f>IF(_tag_month_day!AW404="","",_tag_month_day!AW404/100)</f>
        <v/>
      </c>
      <c r="FC408" s="420" t="str">
        <f>IF(_tag_month_day!AX404="","",_tag_month_day!AX404/100)</f>
        <v/>
      </c>
      <c r="FD408" s="510">
        <f t="shared" si="2386"/>
        <v>0.33</v>
      </c>
      <c r="FE408" s="510">
        <f t="shared" si="2387"/>
        <v>0.19</v>
      </c>
      <c r="FF408" s="510">
        <f t="shared" si="2388"/>
        <v>0.003</v>
      </c>
      <c r="FG408" s="510">
        <f t="shared" si="2389"/>
        <v>0</v>
      </c>
      <c r="FH408" s="603">
        <f t="shared" si="2390"/>
        <v>0.0001</v>
      </c>
      <c r="FI408" s="510">
        <f t="shared" ref="FI408:FR408" si="2489">FI407</f>
        <v>0.41</v>
      </c>
      <c r="FJ408" s="510">
        <f t="shared" si="2489"/>
        <v>0.11</v>
      </c>
      <c r="FK408" s="510">
        <f t="shared" si="2489"/>
        <v>0.015</v>
      </c>
      <c r="FL408" s="510">
        <f t="shared" si="2489"/>
        <v>0</v>
      </c>
      <c r="FM408" s="603">
        <f t="shared" si="2489"/>
        <v>0.0001</v>
      </c>
      <c r="FN408" s="510" t="str">
        <f>IF(_tag_month_day!AY404="","",_tag_month_day!AY404/100)</f>
        <v/>
      </c>
      <c r="FO408" s="510" t="str">
        <f>IF(_tag_month_day!AZ404="","",_tag_month_day!AZ404/100)</f>
        <v/>
      </c>
      <c r="FP408" s="510" t="str">
        <f>IF(_tag_month_day!BA404="","",_tag_month_day!BA404/100)</f>
        <v/>
      </c>
      <c r="FQ408" s="510" t="str">
        <f>IF(_tag_month_day!BB404="","",_tag_month_day!BB404/100)</f>
        <v/>
      </c>
      <c r="FR408" s="603" t="str">
        <f>IF(_tag_month_day!BC404="","",_tag_month_day!BC404/100)</f>
        <v/>
      </c>
      <c r="FS408" s="510" t="str">
        <f>IF(_tag_month_day!BD404="","",_tag_month_day!BD404/100)</f>
        <v/>
      </c>
      <c r="FT408" s="510" t="str">
        <f>IF(_tag_month_day!BE404="","",_tag_month_day!BE404/100)</f>
        <v/>
      </c>
      <c r="FU408" s="510" t="str">
        <f>IF(_tag_month_day!BF404="","",_tag_month_day!BF404/100)</f>
        <v/>
      </c>
      <c r="FV408" s="510" t="str">
        <f>IF(_tag_month_day!BG404="","",_tag_month_day!BG404/100)</f>
        <v/>
      </c>
      <c r="FW408" s="603" t="str">
        <f>IF(_tag_month_day!BH404="","",_tag_month_day!BH404/100)</f>
        <v/>
      </c>
      <c r="FX408" s="510" t="str">
        <f>IF(_tag_month_day!BI404="","",_tag_month_day!BI404/100)</f>
        <v/>
      </c>
      <c r="FY408" s="510" t="str">
        <f>IF(_tag_month_day!BJ404="","",_tag_month_day!BJ404/100)</f>
        <v/>
      </c>
      <c r="FZ408" s="605" t="str">
        <f>IF(_tag_month_day!BK404="","",_tag_month_day!BK404/100)</f>
        <v/>
      </c>
      <c r="GA408" s="510" t="str">
        <f>IF(_tag_month_day!BL404="","",_tag_month_day!BL404/100)</f>
        <v/>
      </c>
      <c r="GB408" s="603" t="str">
        <f>IF(_tag_month_day!BM404="","",_tag_month_day!BM404/100)</f>
        <v/>
      </c>
      <c r="GC408" s="420" t="str">
        <f>IF(_tag_month_day!BN404="","",_tag_month_day!BN404/100)</f>
        <v/>
      </c>
      <c r="GD408" s="420" t="str">
        <f>IF(_tag_month_day!BO404="","",_tag_month_day!BO404/100)</f>
        <v/>
      </c>
      <c r="GE408" s="420" t="str">
        <f>IF(_tag_month_day!BP404="","",_tag_month_day!BP404/100)</f>
        <v/>
      </c>
      <c r="GF408" s="420" t="str">
        <f>IF(_tag_month_day!BQ404="","",_tag_month_day!BQ404/100)</f>
        <v/>
      </c>
      <c r="GG408" s="420" t="str">
        <f>IF(_tag_month_day!BR404="","",_tag_month_day!BR404/100)</f>
        <v/>
      </c>
      <c r="GH408" s="420" t="str">
        <f>IF(_tag_month_day!BS404="","",_tag_month_day!BS404/100)</f>
        <v/>
      </c>
      <c r="GI408" s="603" t="str">
        <f>IF(_tag_month_day!BT404="","",_tag_month_day!BT404/100)</f>
        <v/>
      </c>
      <c r="GJ408" s="612" t="str">
        <f>IF(_tag_month_day!BU404="","",_tag_month_day!BU404/100)</f>
        <v/>
      </c>
      <c r="GK408" s="620" t="str">
        <f>IF(_tag_month_day!BV404="",IF(_rlcf_month_day!A$2="","",_rlcf_month_day!A$2/100),_tag_month_day!BV404/100)</f>
        <v/>
      </c>
      <c r="GL408" s="620" t="str">
        <f>IF(_tag_month_day!BW404="",IF(_rlcf_month_day!B$2="","",_rlcf_month_day!B$2/100),_tag_month_day!BW404/100)</f>
        <v/>
      </c>
      <c r="GM408" s="621" t="str">
        <f>IF(_tag_month_day!BX404="",IF(_rlcf_month_day!C$2="","",_rlcf_month_day!C$2/100),_tag_month_day!BX404/100)</f>
        <v/>
      </c>
      <c r="GN408" s="620" t="str">
        <f>IF(_tag_month_day!BV404="",IF(_rlcf_month_day!A$2="","",_rlcf_month_day!A$2/100),_tag_month_day!BV404/100)</f>
        <v/>
      </c>
      <c r="GO408" s="620" t="str">
        <f>IF(_tag_month_day!BW404="",IF(_rlcf_month_day!B$2="","",_rlcf_month_day!B$2/100),_tag_month_day!BW404/100)</f>
        <v/>
      </c>
      <c r="GP408" s="620" t="str">
        <f>IF(_tag_month_day!CD404="",IF(_rlcf_month_day!E$2="","",_rlcf_month_day!E$2/100),_tag_month_day!CD404/100)</f>
        <v/>
      </c>
      <c r="GQ408" s="620" t="str">
        <f>IF(_tag_month_day!CE404="",IF(_rlcf_month_day!F$2="","",_rlcf_month_day!F$2/100),_tag_month_day!CE404/100)</f>
        <v/>
      </c>
      <c r="GR408" s="621" t="str">
        <f>IF(_tag_month_day!CF404="",IF(_rlcf_month_day!G$2="","",_rlcf_month_day!G$2/100),_tag_month_day!CF404/100)</f>
        <v/>
      </c>
      <c r="GS408" s="626">
        <f t="shared" ref="GS408:HH408" si="2490">GS407</f>
        <v>0.953</v>
      </c>
      <c r="GT408" s="626">
        <f t="shared" si="2490"/>
        <v>0.55</v>
      </c>
      <c r="GU408" s="626">
        <f t="shared" si="2490"/>
        <v>0.55</v>
      </c>
      <c r="GV408" s="626">
        <f t="shared" si="2490"/>
        <v>0.55</v>
      </c>
      <c r="GW408" s="626">
        <f t="shared" si="2490"/>
        <v>0.5</v>
      </c>
      <c r="GX408" s="626">
        <f t="shared" si="2490"/>
        <v>0.935</v>
      </c>
      <c r="GY408" s="626">
        <f t="shared" si="2490"/>
        <v>0.15</v>
      </c>
      <c r="GZ408" s="626">
        <f t="shared" si="2490"/>
        <v>1</v>
      </c>
      <c r="HA408" s="632">
        <f t="shared" si="2490"/>
        <v>0.047</v>
      </c>
      <c r="HB408" s="632">
        <f t="shared" si="2490"/>
        <v>0.45</v>
      </c>
      <c r="HC408" s="632">
        <f t="shared" si="2490"/>
        <v>0.45</v>
      </c>
      <c r="HD408" s="632">
        <f t="shared" si="2490"/>
        <v>0.45</v>
      </c>
      <c r="HE408" s="632">
        <f t="shared" si="2490"/>
        <v>0.5</v>
      </c>
      <c r="HF408" s="632">
        <f t="shared" si="2490"/>
        <v>0.065</v>
      </c>
      <c r="HG408" s="632">
        <f t="shared" si="2490"/>
        <v>0.85</v>
      </c>
      <c r="HH408" s="632">
        <f t="shared" si="2490"/>
        <v>0</v>
      </c>
      <c r="HI408" s="68">
        <f t="shared" si="2362"/>
        <v>0</v>
      </c>
      <c r="HJ408" s="68" t="e">
        <f t="shared" si="2393"/>
        <v>#VALUE!</v>
      </c>
      <c r="HK408" s="202">
        <f t="shared" si="2394"/>
        <v>0.85</v>
      </c>
      <c r="HL408" s="464">
        <f t="shared" si="2395"/>
        <v>550000</v>
      </c>
      <c r="HM408" s="464">
        <f t="shared" si="2396"/>
        <v>480000</v>
      </c>
      <c r="HN408" s="192" t="e">
        <f t="shared" si="2363"/>
        <v>#VALUE!</v>
      </c>
      <c r="HO408" s="192" t="e">
        <f>HN408*HK408*$HO$2/HL408*1000000</f>
        <v>#VALUE!</v>
      </c>
      <c r="HP408" s="192" t="e">
        <f>HN408*HK408*$HP$2/HM408*1000000</f>
        <v>#VALUE!</v>
      </c>
    </row>
    <row r="409" customFormat="1" spans="1:224">
      <c r="A409" s="381">
        <v>404</v>
      </c>
      <c r="B409" s="54">
        <f ca="1" t="shared" si="2397"/>
        <v>43633</v>
      </c>
      <c r="C409" s="57">
        <f t="shared" si="2398"/>
        <v>0.0416666666666667</v>
      </c>
      <c r="D409" s="68" t="str">
        <f ca="1" t="shared" si="2364"/>
        <v>中班</v>
      </c>
      <c r="E409" s="68" t="str">
        <f ca="1" t="shared" si="2365"/>
        <v>丁</v>
      </c>
      <c r="F409" s="68">
        <f ca="1">SUMPRODUCT((成本日报!$A$3:$A$95=计划!B409)*(成本日报!$B$3:$B$95=计划!$D409),成本日报!$C$3:$C$95)</f>
        <v>4</v>
      </c>
      <c r="G409" s="382">
        <f ca="1" t="shared" si="2399"/>
        <v>43633.7916666657</v>
      </c>
      <c r="H409" s="382">
        <f ca="1" t="shared" si="2366"/>
        <v>43633.7986111101</v>
      </c>
      <c r="I409" s="382">
        <f ca="1" t="shared" si="2367"/>
        <v>43633.8041666657</v>
      </c>
      <c r="J409" s="382">
        <f ca="1" t="shared" si="2368"/>
        <v>43633.8333333324</v>
      </c>
      <c r="K409" s="382">
        <f ca="1" t="shared" si="2369"/>
        <v>43633.8958333324</v>
      </c>
      <c r="L409" s="382">
        <f ca="1" t="shared" si="2370"/>
        <v>43633.9166666657</v>
      </c>
      <c r="M409" s="398" t="str">
        <f>IF(_tag_month_day!A405="","",_tag_month_day!A405)</f>
        <v/>
      </c>
      <c r="N409" s="398" t="str">
        <f>IF(_tag_month_day!B405="","",_tag_month_day!B405)</f>
        <v/>
      </c>
      <c r="O409" s="399" t="e">
        <f t="shared" si="2371"/>
        <v>#VALUE!</v>
      </c>
      <c r="P409" s="398" t="str">
        <f>IF(_tag_month_day!C405="","",_tag_month_day!C405)</f>
        <v/>
      </c>
      <c r="Q409" s="398" t="str">
        <f>IF(_tag_month_day!D405="","",_tag_month_day!D405)</f>
        <v/>
      </c>
      <c r="R409" s="416">
        <f>IF(_tag_month_day!CB405="",R408,_tag_month_day!CB405/100)</f>
        <v>0.07</v>
      </c>
      <c r="S409" s="417" t="str">
        <f>IF(_tag_month_day!E405="","",_tag_month_day!E405)</f>
        <v/>
      </c>
      <c r="T409" s="417" t="str">
        <f>IF(_tag_month_day!F405="","",_tag_month_day!F405)</f>
        <v/>
      </c>
      <c r="U409" s="418" t="e">
        <f t="shared" si="2325"/>
        <v>#VALUE!</v>
      </c>
      <c r="V409" s="53" t="e">
        <f t="shared" si="2326"/>
        <v>#VALUE!</v>
      </c>
      <c r="W409" s="419" t="str">
        <f>IF(_jhy_month_day!A405="","",_jhy_month_day!A405)</f>
        <v/>
      </c>
      <c r="X409" s="420" t="str">
        <f>IF(_jhy_month_day!B405="","",_jhy_month_day!B405/100)</f>
        <v/>
      </c>
      <c r="Y409" s="420" t="str">
        <f>IF(_jhy_month_day!C405="","",_jhy_month_day!C405/100)</f>
        <v/>
      </c>
      <c r="Z409" s="439">
        <f t="shared" si="2415"/>
        <v>101</v>
      </c>
      <c r="AA409" s="440" t="str">
        <f>IF(_tag_month_day!G405="","",_tag_month_day!G405/100)</f>
        <v/>
      </c>
      <c r="AB409" s="440" t="str">
        <f>IF(_tag_month_day!H405="","",_tag_month_day!H405/100)</f>
        <v/>
      </c>
      <c r="AC409" s="193">
        <f t="shared" si="2372"/>
        <v>1.59963432013121</v>
      </c>
      <c r="AD409" s="441" t="str">
        <f t="shared" si="2373"/>
        <v/>
      </c>
      <c r="AE409" s="442" t="str">
        <f t="shared" si="2374"/>
        <v/>
      </c>
      <c r="AF409" s="443">
        <v>1</v>
      </c>
      <c r="AG409" s="68" t="str">
        <f>IF(_duihao_month_day!A405="","",_duihao_month_day!A405)</f>
        <v/>
      </c>
      <c r="AH409" s="463">
        <f>IF(_gyk_month_day!B405="",AH408,_gyk_month_day!B405)</f>
        <v>820</v>
      </c>
      <c r="AI409" s="464"/>
      <c r="AJ409" s="68" t="str">
        <f>IF(_tag_month_day!I405="","",_tag_month_day!I405)</f>
        <v/>
      </c>
      <c r="AK409" s="465" t="str">
        <f>IF(_tzyy_month_day!A405="","",_tzyy_month_day!A405)</f>
        <v/>
      </c>
      <c r="AL409" s="465" t="str">
        <f>IF(_tzyy_month_day!B405="","",_tzyy_month_day!B405)</f>
        <v/>
      </c>
      <c r="AM409" s="465" t="str">
        <f>IF(_tzyy_month_day!C405="","",_tzyy_month_day!C405)</f>
        <v/>
      </c>
      <c r="AN409" s="466" t="str">
        <f>IF(_tag_month_day!CG405="","",_tag_month_day!CG405)</f>
        <v/>
      </c>
      <c r="AO409" s="466" t="str">
        <f>IF(_tag_month_day!CH405="","",_tag_month_day!CH405)</f>
        <v/>
      </c>
      <c r="AP409" s="486" t="e">
        <f t="shared" si="2375"/>
        <v>#VALUE!</v>
      </c>
      <c r="AQ409" s="487" t="str">
        <f>IF(_tag_month_day!J405="","",_tag_month_day!J405/100)</f>
        <v/>
      </c>
      <c r="AR409" s="488">
        <f t="shared" si="2376"/>
        <v>1.3</v>
      </c>
      <c r="AS409" s="489" t="e">
        <f t="shared" si="2327"/>
        <v>#VALUE!</v>
      </c>
      <c r="AT409" s="489">
        <f t="shared" si="2377"/>
        <v>0</v>
      </c>
      <c r="AU409" s="490" t="str">
        <f>IF(_tag_month_day!K405="","",_tag_month_day!K405)</f>
        <v/>
      </c>
      <c r="AV409" s="491" t="str">
        <f>IF(_tag_month_day!L405="","",_tag_month_day!L405/100)</f>
        <v/>
      </c>
      <c r="AW409" s="420">
        <f t="shared" si="2299"/>
        <v>0</v>
      </c>
      <c r="AX409" s="420">
        <f t="shared" si="2378"/>
        <v>0</v>
      </c>
      <c r="AY409" s="420" t="str">
        <f>IF(_tag_month_day!M405="","",_tag_month_day!M405/100)</f>
        <v/>
      </c>
      <c r="AZ409" s="420" t="str">
        <f>IF(_tag_month_day!N405="","",_tag_month_day!N405/100)</f>
        <v/>
      </c>
      <c r="BA409" s="420" t="str">
        <f>IF(_tag_month_day!O405="","",_tag_month_day!O405/100)</f>
        <v/>
      </c>
      <c r="BB409" s="496" t="str">
        <f>IF(_tag_month_day!P405="","",_tag_month_day!P405/100)</f>
        <v/>
      </c>
      <c r="BC409" s="496">
        <f t="shared" si="2379"/>
        <v>0</v>
      </c>
      <c r="BD409" s="496" t="str">
        <f>IF(_tag_month_day!Q405="","",_tag_month_day!Q405/100)</f>
        <v/>
      </c>
      <c r="BE409" s="510" t="str">
        <f>IF(_tag_month_day!R405="","",_tag_month_day!R405/100)</f>
        <v/>
      </c>
      <c r="BF409" s="413" t="str">
        <f>IF(_tag_month_day!CC405="","",_tag_month_day!CC405/100)</f>
        <v/>
      </c>
      <c r="BG409" s="511" t="e">
        <f t="shared" si="2328"/>
        <v>#VALUE!</v>
      </c>
      <c r="BH409" s="198">
        <f t="shared" si="2329"/>
        <v>0</v>
      </c>
      <c r="BI409" s="512" t="e">
        <f>IF(CX409=0,BI408,(DK409*查询!$R$5+DL409*查询!$Q$5+DM409*查询!$N$5+DN409*查询!$O$5+DO409*查询!$P$5)*AF409/CX409)</f>
        <v>#VALUE!</v>
      </c>
      <c r="BJ409" s="512" t="e">
        <f>IF(CX409=0,BJ408,(DP409*查询!$S$5+DQ409*查询!$T$5+DR409*查询!$U$5)*AF409/CX409)</f>
        <v>#VALUE!</v>
      </c>
      <c r="BK409" s="512">
        <f t="shared" si="2380"/>
        <v>1</v>
      </c>
      <c r="BL409" s="513" t="str">
        <f>IF(_cfyc_month_day!A405="","",_cfyc_month_day!A405)</f>
        <v/>
      </c>
      <c r="BM409" s="513" t="str">
        <f>IF(_cfyc_month_day!B405="","",_cfyc_month_day!B405)</f>
        <v/>
      </c>
      <c r="BN409" s="513" t="str">
        <f>IF(_cfyc_month_day!C405="","",_cfyc_month_day!C405)</f>
        <v/>
      </c>
      <c r="BO409" s="522" t="str">
        <f>IF(_cfyc_month_day!D405="","",_cfyc_month_day!D405)</f>
        <v/>
      </c>
      <c r="BP409" s="522" t="str">
        <f>IF(_cfyc_month_day!E405="","",_cfyc_month_day!E405)</f>
        <v/>
      </c>
      <c r="BQ409" s="522" t="str">
        <f>IF(_cfyc_month_day!F405="","",_cfyc_month_day!F405)</f>
        <v/>
      </c>
      <c r="BR409" s="513" t="str">
        <f>IF(_tag_month_day!T405="","",_tag_month_day!T405)</f>
        <v/>
      </c>
      <c r="BS409" s="513" t="str">
        <f>IF(_tag_month_day!U405="","",_tag_month_day!U405)</f>
        <v/>
      </c>
      <c r="BT409" s="523" t="str">
        <f t="shared" si="2381"/>
        <v/>
      </c>
      <c r="BU409" s="223" t="str">
        <f>IF(_tag_month_day!V405="","",_tag_month_day!V405)</f>
        <v/>
      </c>
      <c r="BV409" s="206" t="str">
        <f>IF(_tag_month_day!W405="","",_tag_month_day!W405)</f>
        <v/>
      </c>
      <c r="BW409" s="540" t="str">
        <f>IF(_tag_month_day!X405="","",_tag_month_day!X405)</f>
        <v/>
      </c>
      <c r="BX409" s="540" t="str">
        <f>IF(_tag_month_day!Y405="","",_tag_month_day!Y405)</f>
        <v/>
      </c>
      <c r="BY409" s="541">
        <f ca="1" t="shared" si="2382"/>
        <v>43633.9166666657</v>
      </c>
      <c r="BZ409" s="542"/>
      <c r="CA409" s="543" t="str">
        <f>IF(_jhy2_month_day!A405="","",_jhy2_month_day!A405)</f>
        <v/>
      </c>
      <c r="CB409" s="464" t="str">
        <f>IF(_jhy2_month_day!B405="","",_jhy2_month_day!B405)</f>
        <v/>
      </c>
      <c r="CC409" s="464" t="str">
        <f>IF(_jhy2_month_day!C405="","",_jhy2_month_day!C405)</f>
        <v/>
      </c>
      <c r="CD409" s="464" t="str">
        <f>IF(_jhy2_month_day!D405="","",_jhy2_month_day!D405)</f>
        <v/>
      </c>
      <c r="CE409" s="464" t="str">
        <f>IF(_jhy2_month_day!E405="","",_jhy2_month_day!E405)</f>
        <v/>
      </c>
      <c r="CF409" s="464" t="str">
        <f>IF(_jhy2_month_day!F405="","",_jhy2_month_day!F405)</f>
        <v/>
      </c>
      <c r="CG409" s="464" t="str">
        <f>IF(_jhy2_month_day!G405="","",_jhy2_month_day!G405)</f>
        <v/>
      </c>
      <c r="CH409" s="464" t="str">
        <f>IF(_jhy2_month_day!H405="","",_jhy2_month_day!H405)</f>
        <v/>
      </c>
      <c r="CI409" s="464" t="str">
        <f>IF(_jhy2_month_day!I405="","",_jhy2_month_day!I405)</f>
        <v/>
      </c>
      <c r="CJ409" s="464" t="str">
        <f>IF(_jhy2_month_day!J405="","",_jhy2_month_day!J405)</f>
        <v/>
      </c>
      <c r="CK409" s="464" t="str">
        <f>IF(_jhy2_month_day!K405="","",_jhy2_month_day!K405)</f>
        <v/>
      </c>
      <c r="CL409" s="562" t="str">
        <f>IF(_jhy2_month_day!L405="","",_jhy2_month_day!L405)</f>
        <v/>
      </c>
      <c r="CM409" s="562" t="str">
        <f>IF(_jhy2_month_day!M405="","",_jhy2_month_day!M405)</f>
        <v/>
      </c>
      <c r="CN409" s="562" t="str">
        <f>IF(_jhy2_month_day!N405="","",_jhy2_month_day!N405)</f>
        <v/>
      </c>
      <c r="CO409" s="562" t="str">
        <f>IF(_jhy2_month_day!O405="","",_jhy2_month_day!O405)</f>
        <v/>
      </c>
      <c r="CP409" s="562" t="str">
        <f>IF(_jhy2_month_day!P405="","",_jhy2_month_day!P405)</f>
        <v/>
      </c>
      <c r="CQ409" s="562" t="str">
        <f>IF(_jhy2_month_day!Q405="","",_jhy2_month_day!Q405)</f>
        <v/>
      </c>
      <c r="CR409" s="563" t="str">
        <f>IF(_jhy2_month_day!R405="","",_jhy2_month_day!R405)</f>
        <v/>
      </c>
      <c r="CS409" s="576" t="str">
        <f>IF(_jhy2_month_day!S405="","",_jhy2_month_day!S405)</f>
        <v/>
      </c>
      <c r="CT409" s="562" t="str">
        <f>IF(_jhy2_month_day!T405="","",_jhy2_month_day!T405)</f>
        <v/>
      </c>
      <c r="CU409" s="577" t="e">
        <f t="shared" si="2330"/>
        <v>#VALUE!</v>
      </c>
      <c r="CV409" s="198" t="e">
        <f t="shared" si="2331"/>
        <v>#VALUE!</v>
      </c>
      <c r="CW409" s="192" t="e">
        <f t="shared" si="2332"/>
        <v>#VALUE!</v>
      </c>
      <c r="CX409" s="192" t="e">
        <f t="shared" si="2333"/>
        <v>#VALUE!</v>
      </c>
      <c r="CY409" s="202" t="e">
        <f t="shared" si="2334"/>
        <v>#VALUE!</v>
      </c>
      <c r="CZ409" s="192" t="e">
        <f t="shared" ref="CZ409:DI409" si="2491">$AJ409*EF409</f>
        <v>#VALUE!</v>
      </c>
      <c r="DA409" s="192" t="e">
        <f t="shared" si="2491"/>
        <v>#VALUE!</v>
      </c>
      <c r="DB409" s="192" t="e">
        <f t="shared" si="2491"/>
        <v>#VALUE!</v>
      </c>
      <c r="DC409" s="192" t="e">
        <f t="shared" si="2491"/>
        <v>#VALUE!</v>
      </c>
      <c r="DD409" s="192" t="e">
        <f t="shared" si="2491"/>
        <v>#VALUE!</v>
      </c>
      <c r="DE409" s="192" t="e">
        <f t="shared" si="2491"/>
        <v>#VALUE!</v>
      </c>
      <c r="DF409" s="192" t="e">
        <f t="shared" si="2491"/>
        <v>#VALUE!</v>
      </c>
      <c r="DG409" s="192" t="e">
        <f t="shared" si="2491"/>
        <v>#VALUE!</v>
      </c>
      <c r="DH409" s="192" t="e">
        <f t="shared" si="2491"/>
        <v>#VALUE!</v>
      </c>
      <c r="DI409" s="192" t="e">
        <f t="shared" si="2491"/>
        <v>#VALUE!</v>
      </c>
      <c r="DJ409" s="192" t="e">
        <f t="shared" si="2336"/>
        <v>#VALUE!</v>
      </c>
      <c r="DK409" s="192" t="e">
        <f t="shared" si="2337"/>
        <v>#VALUE!</v>
      </c>
      <c r="DL409" s="192" t="e">
        <f t="shared" si="2338"/>
        <v>#VALUE!</v>
      </c>
      <c r="DM409" s="192" t="e">
        <f t="shared" si="2339"/>
        <v>#VALUE!</v>
      </c>
      <c r="DN409" s="192" t="e">
        <f t="shared" si="2340"/>
        <v>#VALUE!</v>
      </c>
      <c r="DO409" s="192" t="e">
        <f t="shared" si="2341"/>
        <v>#VALUE!</v>
      </c>
      <c r="DP409" s="192" t="e">
        <f t="shared" si="2342"/>
        <v>#VALUE!</v>
      </c>
      <c r="DQ409" s="192" t="e">
        <f t="shared" si="2343"/>
        <v>#VALUE!</v>
      </c>
      <c r="DR409" s="192" t="e">
        <f t="shared" si="2344"/>
        <v>#VALUE!</v>
      </c>
      <c r="DS409" s="192" t="e">
        <f t="shared" si="2345"/>
        <v>#VALUE!</v>
      </c>
      <c r="DT409" s="192" t="e">
        <f t="shared" si="2346"/>
        <v>#VALUE!</v>
      </c>
      <c r="DU409" s="192" t="e">
        <f t="shared" si="2347"/>
        <v>#VALUE!</v>
      </c>
      <c r="DV409" s="198" t="e">
        <f t="shared" si="2348"/>
        <v>#VALUE!</v>
      </c>
      <c r="DW409" s="198" t="e">
        <f t="shared" si="2349"/>
        <v>#DIV/0!</v>
      </c>
      <c r="DX409" s="198" t="e">
        <f t="shared" si="2350"/>
        <v>#DIV/0!</v>
      </c>
      <c r="DY409" s="198" t="e">
        <f t="shared" si="2351"/>
        <v>#VALUE!</v>
      </c>
      <c r="DZ409" s="198" t="e">
        <f t="shared" si="2352"/>
        <v>#VALUE!</v>
      </c>
      <c r="EA409" s="198" t="e">
        <f t="shared" si="2353"/>
        <v>#VALUE!</v>
      </c>
      <c r="EB409" s="198" t="e">
        <f t="shared" si="2354"/>
        <v>#VALUE!</v>
      </c>
      <c r="EC409" s="198" t="e">
        <f t="shared" si="2355"/>
        <v>#DIV/0!</v>
      </c>
      <c r="ED409" s="198" t="e">
        <f t="shared" si="2356"/>
        <v>#VALUE!</v>
      </c>
      <c r="EE409" s="198" t="e">
        <f t="shared" si="2357"/>
        <v>#VALUE!</v>
      </c>
      <c r="EF409" s="198" t="e">
        <f t="shared" ref="EF409:EO409" si="2492">DV409/SUM($DV409:$EE409)</f>
        <v>#VALUE!</v>
      </c>
      <c r="EG409" s="198" t="e">
        <f t="shared" si="2492"/>
        <v>#DIV/0!</v>
      </c>
      <c r="EH409" s="198" t="e">
        <f t="shared" si="2492"/>
        <v>#DIV/0!</v>
      </c>
      <c r="EI409" s="198" t="e">
        <f t="shared" si="2492"/>
        <v>#VALUE!</v>
      </c>
      <c r="EJ409" s="198" t="e">
        <f t="shared" si="2492"/>
        <v>#VALUE!</v>
      </c>
      <c r="EK409" s="198" t="e">
        <f t="shared" si="2492"/>
        <v>#VALUE!</v>
      </c>
      <c r="EL409" s="198" t="e">
        <f t="shared" si="2492"/>
        <v>#VALUE!</v>
      </c>
      <c r="EM409" s="198" t="e">
        <f t="shared" si="2492"/>
        <v>#DIV/0!</v>
      </c>
      <c r="EN409" s="198" t="e">
        <f t="shared" si="2492"/>
        <v>#VALUE!</v>
      </c>
      <c r="EO409" s="198" t="e">
        <f t="shared" si="2492"/>
        <v>#VALUE!</v>
      </c>
      <c r="EP409" s="511">
        <f t="shared" ref="EP409:EW409" si="2493">EP408</f>
        <v>0.08</v>
      </c>
      <c r="EQ409" s="511">
        <f t="shared" si="2493"/>
        <v>0.015</v>
      </c>
      <c r="ER409" s="511">
        <f t="shared" si="2493"/>
        <v>0.015</v>
      </c>
      <c r="ES409" s="511">
        <f t="shared" si="2493"/>
        <v>0.015</v>
      </c>
      <c r="ET409" s="511">
        <f t="shared" si="2493"/>
        <v>0.015</v>
      </c>
      <c r="EU409" s="511">
        <f t="shared" si="2493"/>
        <v>0.09</v>
      </c>
      <c r="EV409" s="511">
        <f t="shared" si="2493"/>
        <v>0.09</v>
      </c>
      <c r="EW409" s="511">
        <f t="shared" si="2493"/>
        <v>0.09</v>
      </c>
      <c r="EX409" s="420" t="str">
        <f>IF(_tag_month_day!AS405="","",_tag_month_day!AS405/100)</f>
        <v/>
      </c>
      <c r="EY409" s="420" t="str">
        <f>IF(_tag_month_day!AT405="","",_tag_month_day!AT405/100)</f>
        <v/>
      </c>
      <c r="EZ409" s="420" t="str">
        <f>IF(_tag_month_day!AU405="","",_tag_month_day!AU405/100)</f>
        <v/>
      </c>
      <c r="FA409" s="420" t="str">
        <f>IF(_tag_month_day!AV405="","",_tag_month_day!AV405/100)</f>
        <v/>
      </c>
      <c r="FB409" s="420" t="str">
        <f>IF(_tag_month_day!AW405="","",_tag_month_day!AW405/100)</f>
        <v/>
      </c>
      <c r="FC409" s="420" t="str">
        <f>IF(_tag_month_day!AX405="","",_tag_month_day!AX405/100)</f>
        <v/>
      </c>
      <c r="FD409" s="510">
        <f t="shared" si="2386"/>
        <v>0.33</v>
      </c>
      <c r="FE409" s="510">
        <f t="shared" si="2387"/>
        <v>0.19</v>
      </c>
      <c r="FF409" s="510">
        <f t="shared" si="2388"/>
        <v>0.003</v>
      </c>
      <c r="FG409" s="510">
        <f t="shared" si="2389"/>
        <v>0</v>
      </c>
      <c r="FH409" s="603">
        <f t="shared" si="2390"/>
        <v>0.0001</v>
      </c>
      <c r="FI409" s="510">
        <f t="shared" ref="FI409:FR409" si="2494">FI408</f>
        <v>0.41</v>
      </c>
      <c r="FJ409" s="510">
        <f t="shared" si="2494"/>
        <v>0.11</v>
      </c>
      <c r="FK409" s="510">
        <f t="shared" si="2494"/>
        <v>0.015</v>
      </c>
      <c r="FL409" s="510">
        <f t="shared" si="2494"/>
        <v>0</v>
      </c>
      <c r="FM409" s="603">
        <f t="shared" si="2494"/>
        <v>0.0001</v>
      </c>
      <c r="FN409" s="510" t="str">
        <f>IF(_tag_month_day!AY405="","",_tag_month_day!AY405/100)</f>
        <v/>
      </c>
      <c r="FO409" s="510" t="str">
        <f>IF(_tag_month_day!AZ405="","",_tag_month_day!AZ405/100)</f>
        <v/>
      </c>
      <c r="FP409" s="510" t="str">
        <f>IF(_tag_month_day!BA405="","",_tag_month_day!BA405/100)</f>
        <v/>
      </c>
      <c r="FQ409" s="510" t="str">
        <f>IF(_tag_month_day!BB405="","",_tag_month_day!BB405/100)</f>
        <v/>
      </c>
      <c r="FR409" s="603" t="str">
        <f>IF(_tag_month_day!BC405="","",_tag_month_day!BC405/100)</f>
        <v/>
      </c>
      <c r="FS409" s="510" t="str">
        <f>IF(_tag_month_day!BD405="","",_tag_month_day!BD405/100)</f>
        <v/>
      </c>
      <c r="FT409" s="510" t="str">
        <f>IF(_tag_month_day!BE405="","",_tag_month_day!BE405/100)</f>
        <v/>
      </c>
      <c r="FU409" s="510" t="str">
        <f>IF(_tag_month_day!BF405="","",_tag_month_day!BF405/100)</f>
        <v/>
      </c>
      <c r="FV409" s="510" t="str">
        <f>IF(_tag_month_day!BG405="","",_tag_month_day!BG405/100)</f>
        <v/>
      </c>
      <c r="FW409" s="603" t="str">
        <f>IF(_tag_month_day!BH405="","",_tag_month_day!BH405/100)</f>
        <v/>
      </c>
      <c r="FX409" s="510" t="str">
        <f>IF(_tag_month_day!BI405="","",_tag_month_day!BI405/100)</f>
        <v/>
      </c>
      <c r="FY409" s="510" t="str">
        <f>IF(_tag_month_day!BJ405="","",_tag_month_day!BJ405/100)</f>
        <v/>
      </c>
      <c r="FZ409" s="605" t="str">
        <f>IF(_tag_month_day!BK405="","",_tag_month_day!BK405/100)</f>
        <v/>
      </c>
      <c r="GA409" s="510" t="str">
        <f>IF(_tag_month_day!BL405="","",_tag_month_day!BL405/100)</f>
        <v/>
      </c>
      <c r="GB409" s="603" t="str">
        <f>IF(_tag_month_day!BM405="","",_tag_month_day!BM405/100)</f>
        <v/>
      </c>
      <c r="GC409" s="420" t="str">
        <f>IF(_tag_month_day!BN405="","",_tag_month_day!BN405/100)</f>
        <v/>
      </c>
      <c r="GD409" s="420" t="str">
        <f>IF(_tag_month_day!BO405="","",_tag_month_day!BO405/100)</f>
        <v/>
      </c>
      <c r="GE409" s="420" t="str">
        <f>IF(_tag_month_day!BP405="","",_tag_month_day!BP405/100)</f>
        <v/>
      </c>
      <c r="GF409" s="420" t="str">
        <f>IF(_tag_month_day!BQ405="","",_tag_month_day!BQ405/100)</f>
        <v/>
      </c>
      <c r="GG409" s="420" t="str">
        <f>IF(_tag_month_day!BR405="","",_tag_month_day!BR405/100)</f>
        <v/>
      </c>
      <c r="GH409" s="420" t="str">
        <f>IF(_tag_month_day!BS405="","",_tag_month_day!BS405/100)</f>
        <v/>
      </c>
      <c r="GI409" s="603" t="str">
        <f>IF(_tag_month_day!BT405="","",_tag_month_day!BT405/100)</f>
        <v/>
      </c>
      <c r="GJ409" s="612" t="str">
        <f>IF(_tag_month_day!BU405="","",_tag_month_day!BU405/100)</f>
        <v/>
      </c>
      <c r="GK409" s="620" t="str">
        <f>IF(_tag_month_day!BV405="",IF(_rlcf_month_day!A$2="","",_rlcf_month_day!A$2/100),_tag_month_day!BV405/100)</f>
        <v/>
      </c>
      <c r="GL409" s="620" t="str">
        <f>IF(_tag_month_day!BW405="",IF(_rlcf_month_day!B$2="","",_rlcf_month_day!B$2/100),_tag_month_day!BW405/100)</f>
        <v/>
      </c>
      <c r="GM409" s="621" t="str">
        <f>IF(_tag_month_day!BX405="",IF(_rlcf_month_day!C$2="","",_rlcf_month_day!C$2/100),_tag_month_day!BX405/100)</f>
        <v/>
      </c>
      <c r="GN409" s="620" t="str">
        <f>IF(_tag_month_day!BV405="",IF(_rlcf_month_day!A$2="","",_rlcf_month_day!A$2/100),_tag_month_day!BV405/100)</f>
        <v/>
      </c>
      <c r="GO409" s="620" t="str">
        <f>IF(_tag_month_day!BW405="",IF(_rlcf_month_day!B$2="","",_rlcf_month_day!B$2/100),_tag_month_day!BW405/100)</f>
        <v/>
      </c>
      <c r="GP409" s="620" t="str">
        <f>IF(_tag_month_day!CD405="",IF(_rlcf_month_day!E$2="","",_rlcf_month_day!E$2/100),_tag_month_day!CD405/100)</f>
        <v/>
      </c>
      <c r="GQ409" s="620" t="str">
        <f>IF(_tag_month_day!CE405="",IF(_rlcf_month_day!F$2="","",_rlcf_month_day!F$2/100),_tag_month_day!CE405/100)</f>
        <v/>
      </c>
      <c r="GR409" s="621" t="str">
        <f>IF(_tag_month_day!CF405="",IF(_rlcf_month_day!G$2="","",_rlcf_month_day!G$2/100),_tag_month_day!CF405/100)</f>
        <v/>
      </c>
      <c r="GS409" s="626">
        <f t="shared" ref="GS409:HH409" si="2495">GS408</f>
        <v>0.953</v>
      </c>
      <c r="GT409" s="626">
        <f t="shared" si="2495"/>
        <v>0.55</v>
      </c>
      <c r="GU409" s="626">
        <f t="shared" si="2495"/>
        <v>0.55</v>
      </c>
      <c r="GV409" s="626">
        <f t="shared" si="2495"/>
        <v>0.55</v>
      </c>
      <c r="GW409" s="626">
        <f t="shared" si="2495"/>
        <v>0.5</v>
      </c>
      <c r="GX409" s="626">
        <f t="shared" si="2495"/>
        <v>0.935</v>
      </c>
      <c r="GY409" s="626">
        <f t="shared" si="2495"/>
        <v>0.15</v>
      </c>
      <c r="GZ409" s="626">
        <f t="shared" si="2495"/>
        <v>1</v>
      </c>
      <c r="HA409" s="632">
        <f t="shared" si="2495"/>
        <v>0.047</v>
      </c>
      <c r="HB409" s="632">
        <f t="shared" si="2495"/>
        <v>0.45</v>
      </c>
      <c r="HC409" s="632">
        <f t="shared" si="2495"/>
        <v>0.45</v>
      </c>
      <c r="HD409" s="632">
        <f t="shared" si="2495"/>
        <v>0.45</v>
      </c>
      <c r="HE409" s="632">
        <f t="shared" si="2495"/>
        <v>0.5</v>
      </c>
      <c r="HF409" s="632">
        <f t="shared" si="2495"/>
        <v>0.065</v>
      </c>
      <c r="HG409" s="632">
        <f t="shared" si="2495"/>
        <v>0.85</v>
      </c>
      <c r="HH409" s="632">
        <f t="shared" si="2495"/>
        <v>0</v>
      </c>
      <c r="HI409" s="68">
        <f t="shared" si="2362"/>
        <v>0</v>
      </c>
      <c r="HJ409" s="68" t="e">
        <f t="shared" si="2393"/>
        <v>#VALUE!</v>
      </c>
      <c r="HK409" s="202">
        <f t="shared" si="2394"/>
        <v>0.85</v>
      </c>
      <c r="HL409" s="464">
        <f t="shared" si="2395"/>
        <v>550000</v>
      </c>
      <c r="HM409" s="464">
        <f t="shared" si="2396"/>
        <v>480000</v>
      </c>
      <c r="HN409" s="192" t="e">
        <f t="shared" si="2363"/>
        <v>#VALUE!</v>
      </c>
      <c r="HO409" s="192" t="e">
        <f>HN409*HK409*$HO$2/HL409*1000000</f>
        <v>#VALUE!</v>
      </c>
      <c r="HP409" s="192" t="e">
        <f>HN409*HK409*$HP$2/HM409*1000000</f>
        <v>#VALUE!</v>
      </c>
    </row>
    <row r="410" customFormat="1" spans="1:224">
      <c r="A410" s="381">
        <v>405</v>
      </c>
      <c r="B410" s="54">
        <f ca="1" t="shared" si="2397"/>
        <v>43633</v>
      </c>
      <c r="C410" s="57">
        <f t="shared" si="2398"/>
        <v>0.0416666666666667</v>
      </c>
      <c r="D410" s="68" t="str">
        <f ca="1" t="shared" si="2364"/>
        <v>中班</v>
      </c>
      <c r="E410" s="68" t="str">
        <f ca="1" t="shared" si="2365"/>
        <v>丁</v>
      </c>
      <c r="F410" s="68">
        <f ca="1">SUMPRODUCT((成本日报!$A$3:$A$95=计划!B410)*(成本日报!$B$3:$B$95=计划!$D410),成本日报!$C$3:$C$95)</f>
        <v>4</v>
      </c>
      <c r="G410" s="382">
        <f ca="1" t="shared" si="2399"/>
        <v>43633.8333333324</v>
      </c>
      <c r="H410" s="382">
        <f ca="1" t="shared" si="2366"/>
        <v>43633.8402777768</v>
      </c>
      <c r="I410" s="382">
        <f ca="1" t="shared" si="2367"/>
        <v>43633.8458333324</v>
      </c>
      <c r="J410" s="382">
        <f ca="1" t="shared" si="2368"/>
        <v>43633.874999999</v>
      </c>
      <c r="K410" s="382">
        <f ca="1" t="shared" si="2369"/>
        <v>43633.937499999</v>
      </c>
      <c r="L410" s="382">
        <f ca="1" t="shared" si="2370"/>
        <v>43633.9583333324</v>
      </c>
      <c r="M410" s="398" t="str">
        <f>IF(_tag_month_day!A406="","",_tag_month_day!A406)</f>
        <v/>
      </c>
      <c r="N410" s="398" t="str">
        <f>IF(_tag_month_day!B406="","",_tag_month_day!B406)</f>
        <v/>
      </c>
      <c r="O410" s="399" t="e">
        <f t="shared" si="2371"/>
        <v>#VALUE!</v>
      </c>
      <c r="P410" s="398" t="str">
        <f>IF(_tag_month_day!C406="","",_tag_month_day!C406)</f>
        <v/>
      </c>
      <c r="Q410" s="398" t="str">
        <f>IF(_tag_month_day!D406="","",_tag_month_day!D406)</f>
        <v/>
      </c>
      <c r="R410" s="416">
        <f>IF(_tag_month_day!CB406="",R409,_tag_month_day!CB406/100)</f>
        <v>0.07</v>
      </c>
      <c r="S410" s="417" t="str">
        <f>IF(_tag_month_day!E406="","",_tag_month_day!E406)</f>
        <v/>
      </c>
      <c r="T410" s="417" t="str">
        <f>IF(_tag_month_day!F406="","",_tag_month_day!F406)</f>
        <v/>
      </c>
      <c r="U410" s="418" t="e">
        <f t="shared" si="2325"/>
        <v>#VALUE!</v>
      </c>
      <c r="V410" s="53" t="e">
        <f t="shared" si="2326"/>
        <v>#VALUE!</v>
      </c>
      <c r="W410" s="419" t="str">
        <f>IF(_jhy_month_day!A406="","",_jhy_month_day!A406)</f>
        <v/>
      </c>
      <c r="X410" s="420" t="str">
        <f>IF(_jhy_month_day!B406="","",_jhy_month_day!B406/100)</f>
        <v/>
      </c>
      <c r="Y410" s="420" t="str">
        <f>IF(_jhy_month_day!C406="","",_jhy_month_day!C406/100)</f>
        <v/>
      </c>
      <c r="Z410" s="439">
        <f t="shared" si="2415"/>
        <v>102</v>
      </c>
      <c r="AA410" s="440" t="str">
        <f>IF(_tag_month_day!G406="","",_tag_month_day!G406/100)</f>
        <v/>
      </c>
      <c r="AB410" s="440" t="str">
        <f>IF(_tag_month_day!H406="","",_tag_month_day!H406/100)</f>
        <v/>
      </c>
      <c r="AC410" s="193">
        <f t="shared" si="2372"/>
        <v>1.59963432013121</v>
      </c>
      <c r="AD410" s="441" t="str">
        <f t="shared" si="2373"/>
        <v/>
      </c>
      <c r="AE410" s="442" t="str">
        <f t="shared" si="2374"/>
        <v/>
      </c>
      <c r="AF410" s="443">
        <v>1</v>
      </c>
      <c r="AG410" s="68" t="str">
        <f>IF(_duihao_month_day!A406="","",_duihao_month_day!A406)</f>
        <v/>
      </c>
      <c r="AH410" s="463">
        <f>IF(_gyk_month_day!B406="",AH409,_gyk_month_day!B406)</f>
        <v>820</v>
      </c>
      <c r="AI410" s="464"/>
      <c r="AJ410" s="68" t="str">
        <f>IF(_tag_month_day!I406="","",_tag_month_day!I406)</f>
        <v/>
      </c>
      <c r="AK410" s="465" t="str">
        <f>IF(_tzyy_month_day!A406="","",_tzyy_month_day!A406)</f>
        <v/>
      </c>
      <c r="AL410" s="465" t="str">
        <f>IF(_tzyy_month_day!B406="","",_tzyy_month_day!B406)</f>
        <v/>
      </c>
      <c r="AM410" s="465" t="str">
        <f>IF(_tzyy_month_day!C406="","",_tzyy_month_day!C406)</f>
        <v/>
      </c>
      <c r="AN410" s="466" t="str">
        <f>IF(_tag_month_day!CG406="","",_tag_month_day!CG406)</f>
        <v/>
      </c>
      <c r="AO410" s="466" t="str">
        <f>IF(_tag_month_day!CH406="","",_tag_month_day!CH406)</f>
        <v/>
      </c>
      <c r="AP410" s="486" t="e">
        <f t="shared" si="2375"/>
        <v>#VALUE!</v>
      </c>
      <c r="AQ410" s="487" t="str">
        <f>IF(_tag_month_day!J406="","",_tag_month_day!J406/100)</f>
        <v/>
      </c>
      <c r="AR410" s="488">
        <f t="shared" si="2376"/>
        <v>1.3</v>
      </c>
      <c r="AS410" s="489" t="e">
        <f t="shared" si="2327"/>
        <v>#VALUE!</v>
      </c>
      <c r="AT410" s="489">
        <f t="shared" si="2377"/>
        <v>0</v>
      </c>
      <c r="AU410" s="490" t="str">
        <f>IF(_tag_month_day!K406="","",_tag_month_day!K406)</f>
        <v/>
      </c>
      <c r="AV410" s="491" t="str">
        <f>IF(_tag_month_day!L406="","",_tag_month_day!L406/100)</f>
        <v/>
      </c>
      <c r="AW410" s="420">
        <f t="shared" si="2299"/>
        <v>0</v>
      </c>
      <c r="AX410" s="420">
        <f t="shared" si="2378"/>
        <v>0</v>
      </c>
      <c r="AY410" s="420" t="str">
        <f>IF(_tag_month_day!M406="","",_tag_month_day!M406/100)</f>
        <v/>
      </c>
      <c r="AZ410" s="420" t="str">
        <f>IF(_tag_month_day!N406="","",_tag_month_day!N406/100)</f>
        <v/>
      </c>
      <c r="BA410" s="420" t="str">
        <f>IF(_tag_month_day!O406="","",_tag_month_day!O406/100)</f>
        <v/>
      </c>
      <c r="BB410" s="496" t="str">
        <f>IF(_tag_month_day!P406="","",_tag_month_day!P406/100)</f>
        <v/>
      </c>
      <c r="BC410" s="496">
        <f t="shared" si="2379"/>
        <v>0</v>
      </c>
      <c r="BD410" s="496" t="str">
        <f>IF(_tag_month_day!Q406="","",_tag_month_day!Q406/100)</f>
        <v/>
      </c>
      <c r="BE410" s="510" t="str">
        <f>IF(_tag_month_day!R406="","",_tag_month_day!R406/100)</f>
        <v/>
      </c>
      <c r="BF410" s="413" t="str">
        <f>IF(_tag_month_day!CC406="","",_tag_month_day!CC406/100)</f>
        <v/>
      </c>
      <c r="BG410" s="511" t="e">
        <f t="shared" si="2328"/>
        <v>#VALUE!</v>
      </c>
      <c r="BH410" s="198">
        <f t="shared" si="2329"/>
        <v>0</v>
      </c>
      <c r="BI410" s="512" t="e">
        <f>IF(CX410=0,BI409,(DK410*查询!$R$5+DL410*查询!$Q$5+DM410*查询!$N$5+DN410*查询!$O$5+DO410*查询!$P$5)*AF410/CX410)</f>
        <v>#VALUE!</v>
      </c>
      <c r="BJ410" s="512" t="e">
        <f>IF(CX410=0,BJ409,(DP410*查询!$S$5+DQ410*查询!$T$5+DR410*查询!$U$5)*AF410/CX410)</f>
        <v>#VALUE!</v>
      </c>
      <c r="BK410" s="512">
        <f t="shared" si="2380"/>
        <v>1</v>
      </c>
      <c r="BL410" s="513" t="str">
        <f>IF(_cfyc_month_day!A406="","",_cfyc_month_day!A406)</f>
        <v/>
      </c>
      <c r="BM410" s="513" t="str">
        <f>IF(_cfyc_month_day!B406="","",_cfyc_month_day!B406)</f>
        <v/>
      </c>
      <c r="BN410" s="513" t="str">
        <f>IF(_cfyc_month_day!C406="","",_cfyc_month_day!C406)</f>
        <v/>
      </c>
      <c r="BO410" s="522" t="str">
        <f>IF(_cfyc_month_day!D406="","",_cfyc_month_day!D406)</f>
        <v/>
      </c>
      <c r="BP410" s="522" t="str">
        <f>IF(_cfyc_month_day!E406="","",_cfyc_month_day!E406)</f>
        <v/>
      </c>
      <c r="BQ410" s="522" t="str">
        <f>IF(_cfyc_month_day!F406="","",_cfyc_month_day!F406)</f>
        <v/>
      </c>
      <c r="BR410" s="513" t="str">
        <f>IF(_tag_month_day!T406="","",_tag_month_day!T406)</f>
        <v/>
      </c>
      <c r="BS410" s="513" t="str">
        <f>IF(_tag_month_day!U406="","",_tag_month_day!U406)</f>
        <v/>
      </c>
      <c r="BT410" s="523" t="str">
        <f t="shared" si="2381"/>
        <v/>
      </c>
      <c r="BU410" s="223" t="str">
        <f>IF(_tag_month_day!V406="","",_tag_month_day!V406)</f>
        <v/>
      </c>
      <c r="BV410" s="206" t="str">
        <f>IF(_tag_month_day!W406="","",_tag_month_day!W406)</f>
        <v/>
      </c>
      <c r="BW410" s="540" t="str">
        <f>IF(_tag_month_day!X406="","",_tag_month_day!X406)</f>
        <v/>
      </c>
      <c r="BX410" s="540" t="str">
        <f>IF(_tag_month_day!Y406="","",_tag_month_day!Y406)</f>
        <v/>
      </c>
      <c r="BY410" s="541">
        <f ca="1" t="shared" si="2382"/>
        <v>43633.9583333324</v>
      </c>
      <c r="BZ410" s="542"/>
      <c r="CA410" s="543" t="str">
        <f>IF(_jhy2_month_day!A406="","",_jhy2_month_day!A406)</f>
        <v/>
      </c>
      <c r="CB410" s="464" t="str">
        <f>IF(_jhy2_month_day!B406="","",_jhy2_month_day!B406)</f>
        <v/>
      </c>
      <c r="CC410" s="464" t="str">
        <f>IF(_jhy2_month_day!C406="","",_jhy2_month_day!C406)</f>
        <v/>
      </c>
      <c r="CD410" s="464" t="str">
        <f>IF(_jhy2_month_day!D406="","",_jhy2_month_day!D406)</f>
        <v/>
      </c>
      <c r="CE410" s="464" t="str">
        <f>IF(_jhy2_month_day!E406="","",_jhy2_month_day!E406)</f>
        <v/>
      </c>
      <c r="CF410" s="464" t="str">
        <f>IF(_jhy2_month_day!F406="","",_jhy2_month_day!F406)</f>
        <v/>
      </c>
      <c r="CG410" s="464" t="str">
        <f>IF(_jhy2_month_day!G406="","",_jhy2_month_day!G406)</f>
        <v/>
      </c>
      <c r="CH410" s="464" t="str">
        <f>IF(_jhy2_month_day!H406="","",_jhy2_month_day!H406)</f>
        <v/>
      </c>
      <c r="CI410" s="464" t="str">
        <f>IF(_jhy2_month_day!I406="","",_jhy2_month_day!I406)</f>
        <v/>
      </c>
      <c r="CJ410" s="464" t="str">
        <f>IF(_jhy2_month_day!J406="","",_jhy2_month_day!J406)</f>
        <v/>
      </c>
      <c r="CK410" s="464" t="str">
        <f>IF(_jhy2_month_day!K406="","",_jhy2_month_day!K406)</f>
        <v/>
      </c>
      <c r="CL410" s="562" t="str">
        <f>IF(_jhy2_month_day!L406="","",_jhy2_month_day!L406)</f>
        <v/>
      </c>
      <c r="CM410" s="562" t="str">
        <f>IF(_jhy2_month_day!M406="","",_jhy2_month_day!M406)</f>
        <v/>
      </c>
      <c r="CN410" s="562" t="str">
        <f>IF(_jhy2_month_day!N406="","",_jhy2_month_day!N406)</f>
        <v/>
      </c>
      <c r="CO410" s="562" t="str">
        <f>IF(_jhy2_month_day!O406="","",_jhy2_month_day!O406)</f>
        <v/>
      </c>
      <c r="CP410" s="562" t="str">
        <f>IF(_jhy2_month_day!P406="","",_jhy2_month_day!P406)</f>
        <v/>
      </c>
      <c r="CQ410" s="562" t="str">
        <f>IF(_jhy2_month_day!Q406="","",_jhy2_month_day!Q406)</f>
        <v/>
      </c>
      <c r="CR410" s="563" t="str">
        <f>IF(_jhy2_month_day!R406="","",_jhy2_month_day!R406)</f>
        <v/>
      </c>
      <c r="CS410" s="576" t="str">
        <f>IF(_jhy2_month_day!S406="","",_jhy2_month_day!S406)</f>
        <v/>
      </c>
      <c r="CT410" s="562" t="str">
        <f>IF(_jhy2_month_day!T406="","",_jhy2_month_day!T406)</f>
        <v/>
      </c>
      <c r="CU410" s="577" t="e">
        <f t="shared" si="2330"/>
        <v>#VALUE!</v>
      </c>
      <c r="CV410" s="198" t="e">
        <f t="shared" si="2331"/>
        <v>#VALUE!</v>
      </c>
      <c r="CW410" s="192" t="e">
        <f t="shared" si="2332"/>
        <v>#VALUE!</v>
      </c>
      <c r="CX410" s="192" t="e">
        <f t="shared" si="2333"/>
        <v>#VALUE!</v>
      </c>
      <c r="CY410" s="202" t="e">
        <f t="shared" si="2334"/>
        <v>#VALUE!</v>
      </c>
      <c r="CZ410" s="192" t="e">
        <f t="shared" ref="CZ410:DI410" si="2496">$AJ410*EF410</f>
        <v>#VALUE!</v>
      </c>
      <c r="DA410" s="192" t="e">
        <f t="shared" si="2496"/>
        <v>#VALUE!</v>
      </c>
      <c r="DB410" s="192" t="e">
        <f t="shared" si="2496"/>
        <v>#VALUE!</v>
      </c>
      <c r="DC410" s="192" t="e">
        <f t="shared" si="2496"/>
        <v>#VALUE!</v>
      </c>
      <c r="DD410" s="192" t="e">
        <f t="shared" si="2496"/>
        <v>#VALUE!</v>
      </c>
      <c r="DE410" s="192" t="e">
        <f t="shared" si="2496"/>
        <v>#VALUE!</v>
      </c>
      <c r="DF410" s="192" t="e">
        <f t="shared" si="2496"/>
        <v>#VALUE!</v>
      </c>
      <c r="DG410" s="192" t="e">
        <f t="shared" si="2496"/>
        <v>#VALUE!</v>
      </c>
      <c r="DH410" s="192" t="e">
        <f t="shared" si="2496"/>
        <v>#VALUE!</v>
      </c>
      <c r="DI410" s="192" t="e">
        <f t="shared" si="2496"/>
        <v>#VALUE!</v>
      </c>
      <c r="DJ410" s="192" t="e">
        <f t="shared" si="2336"/>
        <v>#VALUE!</v>
      </c>
      <c r="DK410" s="192" t="e">
        <f t="shared" si="2337"/>
        <v>#VALUE!</v>
      </c>
      <c r="DL410" s="192" t="e">
        <f t="shared" si="2338"/>
        <v>#VALUE!</v>
      </c>
      <c r="DM410" s="192" t="e">
        <f t="shared" si="2339"/>
        <v>#VALUE!</v>
      </c>
      <c r="DN410" s="192" t="e">
        <f t="shared" si="2340"/>
        <v>#VALUE!</v>
      </c>
      <c r="DO410" s="192" t="e">
        <f t="shared" si="2341"/>
        <v>#VALUE!</v>
      </c>
      <c r="DP410" s="192" t="e">
        <f t="shared" si="2342"/>
        <v>#VALUE!</v>
      </c>
      <c r="DQ410" s="192" t="e">
        <f t="shared" si="2343"/>
        <v>#VALUE!</v>
      </c>
      <c r="DR410" s="192" t="e">
        <f t="shared" si="2344"/>
        <v>#VALUE!</v>
      </c>
      <c r="DS410" s="192" t="e">
        <f t="shared" si="2345"/>
        <v>#VALUE!</v>
      </c>
      <c r="DT410" s="192" t="e">
        <f t="shared" si="2346"/>
        <v>#VALUE!</v>
      </c>
      <c r="DU410" s="192" t="e">
        <f t="shared" si="2347"/>
        <v>#VALUE!</v>
      </c>
      <c r="DV410" s="198" t="e">
        <f t="shared" si="2348"/>
        <v>#VALUE!</v>
      </c>
      <c r="DW410" s="198" t="e">
        <f t="shared" si="2349"/>
        <v>#DIV/0!</v>
      </c>
      <c r="DX410" s="198" t="e">
        <f t="shared" si="2350"/>
        <v>#DIV/0!</v>
      </c>
      <c r="DY410" s="198" t="e">
        <f t="shared" si="2351"/>
        <v>#VALUE!</v>
      </c>
      <c r="DZ410" s="198" t="e">
        <f t="shared" si="2352"/>
        <v>#VALUE!</v>
      </c>
      <c r="EA410" s="198" t="e">
        <f t="shared" si="2353"/>
        <v>#VALUE!</v>
      </c>
      <c r="EB410" s="198" t="e">
        <f t="shared" si="2354"/>
        <v>#VALUE!</v>
      </c>
      <c r="EC410" s="198" t="e">
        <f t="shared" si="2355"/>
        <v>#DIV/0!</v>
      </c>
      <c r="ED410" s="198" t="e">
        <f t="shared" si="2356"/>
        <v>#VALUE!</v>
      </c>
      <c r="EE410" s="198" t="e">
        <f t="shared" si="2357"/>
        <v>#VALUE!</v>
      </c>
      <c r="EF410" s="198" t="e">
        <f t="shared" ref="EF410:EO410" si="2497">DV410/SUM($DV410:$EE410)</f>
        <v>#VALUE!</v>
      </c>
      <c r="EG410" s="198" t="e">
        <f t="shared" si="2497"/>
        <v>#DIV/0!</v>
      </c>
      <c r="EH410" s="198" t="e">
        <f t="shared" si="2497"/>
        <v>#DIV/0!</v>
      </c>
      <c r="EI410" s="198" t="e">
        <f t="shared" si="2497"/>
        <v>#VALUE!</v>
      </c>
      <c r="EJ410" s="198" t="e">
        <f t="shared" si="2497"/>
        <v>#VALUE!</v>
      </c>
      <c r="EK410" s="198" t="e">
        <f t="shared" si="2497"/>
        <v>#VALUE!</v>
      </c>
      <c r="EL410" s="198" t="e">
        <f t="shared" si="2497"/>
        <v>#VALUE!</v>
      </c>
      <c r="EM410" s="198" t="e">
        <f t="shared" si="2497"/>
        <v>#DIV/0!</v>
      </c>
      <c r="EN410" s="198" t="e">
        <f t="shared" si="2497"/>
        <v>#VALUE!</v>
      </c>
      <c r="EO410" s="198" t="e">
        <f t="shared" si="2497"/>
        <v>#VALUE!</v>
      </c>
      <c r="EP410" s="511">
        <f t="shared" ref="EP410:EW410" si="2498">EP409</f>
        <v>0.08</v>
      </c>
      <c r="EQ410" s="511">
        <f t="shared" si="2498"/>
        <v>0.015</v>
      </c>
      <c r="ER410" s="511">
        <f t="shared" si="2498"/>
        <v>0.015</v>
      </c>
      <c r="ES410" s="511">
        <f t="shared" si="2498"/>
        <v>0.015</v>
      </c>
      <c r="ET410" s="511">
        <f t="shared" si="2498"/>
        <v>0.015</v>
      </c>
      <c r="EU410" s="511">
        <f t="shared" si="2498"/>
        <v>0.09</v>
      </c>
      <c r="EV410" s="511">
        <f t="shared" si="2498"/>
        <v>0.09</v>
      </c>
      <c r="EW410" s="511">
        <f t="shared" si="2498"/>
        <v>0.09</v>
      </c>
      <c r="EX410" s="420" t="str">
        <f>IF(_tag_month_day!AS406="","",_tag_month_day!AS406/100)</f>
        <v/>
      </c>
      <c r="EY410" s="420" t="str">
        <f>IF(_tag_month_day!AT406="","",_tag_month_day!AT406/100)</f>
        <v/>
      </c>
      <c r="EZ410" s="420" t="str">
        <f>IF(_tag_month_day!AU406="","",_tag_month_day!AU406/100)</f>
        <v/>
      </c>
      <c r="FA410" s="420" t="str">
        <f>IF(_tag_month_day!AV406="","",_tag_month_day!AV406/100)</f>
        <v/>
      </c>
      <c r="FB410" s="420" t="str">
        <f>IF(_tag_month_day!AW406="","",_tag_month_day!AW406/100)</f>
        <v/>
      </c>
      <c r="FC410" s="420" t="str">
        <f>IF(_tag_month_day!AX406="","",_tag_month_day!AX406/100)</f>
        <v/>
      </c>
      <c r="FD410" s="510">
        <f t="shared" si="2386"/>
        <v>0.33</v>
      </c>
      <c r="FE410" s="510">
        <f t="shared" si="2387"/>
        <v>0.19</v>
      </c>
      <c r="FF410" s="510">
        <f t="shared" si="2388"/>
        <v>0.003</v>
      </c>
      <c r="FG410" s="510">
        <f t="shared" si="2389"/>
        <v>0</v>
      </c>
      <c r="FH410" s="603">
        <f t="shared" si="2390"/>
        <v>0.0001</v>
      </c>
      <c r="FI410" s="510">
        <f t="shared" ref="FI410:FR410" si="2499">FI409</f>
        <v>0.41</v>
      </c>
      <c r="FJ410" s="510">
        <f t="shared" si="2499"/>
        <v>0.11</v>
      </c>
      <c r="FK410" s="510">
        <f t="shared" si="2499"/>
        <v>0.015</v>
      </c>
      <c r="FL410" s="510">
        <f t="shared" si="2499"/>
        <v>0</v>
      </c>
      <c r="FM410" s="603">
        <f t="shared" si="2499"/>
        <v>0.0001</v>
      </c>
      <c r="FN410" s="510" t="str">
        <f>IF(_tag_month_day!AY406="","",_tag_month_day!AY406/100)</f>
        <v/>
      </c>
      <c r="FO410" s="510" t="str">
        <f>IF(_tag_month_day!AZ406="","",_tag_month_day!AZ406/100)</f>
        <v/>
      </c>
      <c r="FP410" s="510" t="str">
        <f>IF(_tag_month_day!BA406="","",_tag_month_day!BA406/100)</f>
        <v/>
      </c>
      <c r="FQ410" s="510" t="str">
        <f>IF(_tag_month_day!BB406="","",_tag_month_day!BB406/100)</f>
        <v/>
      </c>
      <c r="FR410" s="603" t="str">
        <f>IF(_tag_month_day!BC406="","",_tag_month_day!BC406/100)</f>
        <v/>
      </c>
      <c r="FS410" s="510" t="str">
        <f>IF(_tag_month_day!BD406="","",_tag_month_day!BD406/100)</f>
        <v/>
      </c>
      <c r="FT410" s="510" t="str">
        <f>IF(_tag_month_day!BE406="","",_tag_month_day!BE406/100)</f>
        <v/>
      </c>
      <c r="FU410" s="510" t="str">
        <f>IF(_tag_month_day!BF406="","",_tag_month_day!BF406/100)</f>
        <v/>
      </c>
      <c r="FV410" s="510" t="str">
        <f>IF(_tag_month_day!BG406="","",_tag_month_day!BG406/100)</f>
        <v/>
      </c>
      <c r="FW410" s="603" t="str">
        <f>IF(_tag_month_day!BH406="","",_tag_month_day!BH406/100)</f>
        <v/>
      </c>
      <c r="FX410" s="510" t="str">
        <f>IF(_tag_month_day!BI406="","",_tag_month_day!BI406/100)</f>
        <v/>
      </c>
      <c r="FY410" s="510" t="str">
        <f>IF(_tag_month_day!BJ406="","",_tag_month_day!BJ406/100)</f>
        <v/>
      </c>
      <c r="FZ410" s="605" t="str">
        <f>IF(_tag_month_day!BK406="","",_tag_month_day!BK406/100)</f>
        <v/>
      </c>
      <c r="GA410" s="510" t="str">
        <f>IF(_tag_month_day!BL406="","",_tag_month_day!BL406/100)</f>
        <v/>
      </c>
      <c r="GB410" s="603" t="str">
        <f>IF(_tag_month_day!BM406="","",_tag_month_day!BM406/100)</f>
        <v/>
      </c>
      <c r="GC410" s="420" t="str">
        <f>IF(_tag_month_day!BN406="","",_tag_month_day!BN406/100)</f>
        <v/>
      </c>
      <c r="GD410" s="420" t="str">
        <f>IF(_tag_month_day!BO406="","",_tag_month_day!BO406/100)</f>
        <v/>
      </c>
      <c r="GE410" s="420" t="str">
        <f>IF(_tag_month_day!BP406="","",_tag_month_day!BP406/100)</f>
        <v/>
      </c>
      <c r="GF410" s="420" t="str">
        <f>IF(_tag_month_day!BQ406="","",_tag_month_day!BQ406/100)</f>
        <v/>
      </c>
      <c r="GG410" s="420" t="str">
        <f>IF(_tag_month_day!BR406="","",_tag_month_day!BR406/100)</f>
        <v/>
      </c>
      <c r="GH410" s="420" t="str">
        <f>IF(_tag_month_day!BS406="","",_tag_month_day!BS406/100)</f>
        <v/>
      </c>
      <c r="GI410" s="603" t="str">
        <f>IF(_tag_month_day!BT406="","",_tag_month_day!BT406/100)</f>
        <v/>
      </c>
      <c r="GJ410" s="612" t="str">
        <f>IF(_tag_month_day!BU406="","",_tag_month_day!BU406/100)</f>
        <v/>
      </c>
      <c r="GK410" s="620" t="str">
        <f>IF(_tag_month_day!BV406="",IF(_rlcf_month_day!A$2="","",_rlcf_month_day!A$2/100),_tag_month_day!BV406/100)</f>
        <v/>
      </c>
      <c r="GL410" s="620" t="str">
        <f>IF(_tag_month_day!BW406="",IF(_rlcf_month_day!B$2="","",_rlcf_month_day!B$2/100),_tag_month_day!BW406/100)</f>
        <v/>
      </c>
      <c r="GM410" s="621" t="str">
        <f>IF(_tag_month_day!BX406="",IF(_rlcf_month_day!C$2="","",_rlcf_month_day!C$2/100),_tag_month_day!BX406/100)</f>
        <v/>
      </c>
      <c r="GN410" s="620" t="str">
        <f>IF(_tag_month_day!BV406="",IF(_rlcf_month_day!A$2="","",_rlcf_month_day!A$2/100),_tag_month_day!BV406/100)</f>
        <v/>
      </c>
      <c r="GO410" s="620" t="str">
        <f>IF(_tag_month_day!BW406="",IF(_rlcf_month_day!B$2="","",_rlcf_month_day!B$2/100),_tag_month_day!BW406/100)</f>
        <v/>
      </c>
      <c r="GP410" s="620" t="str">
        <f>IF(_tag_month_day!CD406="",IF(_rlcf_month_day!E$2="","",_rlcf_month_day!E$2/100),_tag_month_day!CD406/100)</f>
        <v/>
      </c>
      <c r="GQ410" s="620" t="str">
        <f>IF(_tag_month_day!CE406="",IF(_rlcf_month_day!F$2="","",_rlcf_month_day!F$2/100),_tag_month_day!CE406/100)</f>
        <v/>
      </c>
      <c r="GR410" s="621" t="str">
        <f>IF(_tag_month_day!CF406="",IF(_rlcf_month_day!G$2="","",_rlcf_month_day!G$2/100),_tag_month_day!CF406/100)</f>
        <v/>
      </c>
      <c r="GS410" s="626">
        <f t="shared" ref="GS410:HH410" si="2500">GS409</f>
        <v>0.953</v>
      </c>
      <c r="GT410" s="626">
        <f t="shared" si="2500"/>
        <v>0.55</v>
      </c>
      <c r="GU410" s="626">
        <f t="shared" si="2500"/>
        <v>0.55</v>
      </c>
      <c r="GV410" s="626">
        <f t="shared" si="2500"/>
        <v>0.55</v>
      </c>
      <c r="GW410" s="626">
        <f t="shared" si="2500"/>
        <v>0.5</v>
      </c>
      <c r="GX410" s="626">
        <f t="shared" si="2500"/>
        <v>0.935</v>
      </c>
      <c r="GY410" s="626">
        <f t="shared" si="2500"/>
        <v>0.15</v>
      </c>
      <c r="GZ410" s="626">
        <f t="shared" si="2500"/>
        <v>1</v>
      </c>
      <c r="HA410" s="632">
        <f t="shared" si="2500"/>
        <v>0.047</v>
      </c>
      <c r="HB410" s="632">
        <f t="shared" si="2500"/>
        <v>0.45</v>
      </c>
      <c r="HC410" s="632">
        <f t="shared" si="2500"/>
        <v>0.45</v>
      </c>
      <c r="HD410" s="632">
        <f t="shared" si="2500"/>
        <v>0.45</v>
      </c>
      <c r="HE410" s="632">
        <f t="shared" si="2500"/>
        <v>0.5</v>
      </c>
      <c r="HF410" s="632">
        <f t="shared" si="2500"/>
        <v>0.065</v>
      </c>
      <c r="HG410" s="632">
        <f t="shared" si="2500"/>
        <v>0.85</v>
      </c>
      <c r="HH410" s="632">
        <f t="shared" si="2500"/>
        <v>0</v>
      </c>
      <c r="HI410" s="68">
        <f t="shared" si="2362"/>
        <v>0</v>
      </c>
      <c r="HJ410" s="68" t="e">
        <f t="shared" si="2393"/>
        <v>#VALUE!</v>
      </c>
      <c r="HK410" s="202">
        <f t="shared" si="2394"/>
        <v>0.85</v>
      </c>
      <c r="HL410" s="464">
        <f t="shared" si="2395"/>
        <v>550000</v>
      </c>
      <c r="HM410" s="464">
        <f t="shared" si="2396"/>
        <v>480000</v>
      </c>
      <c r="HN410" s="192" t="e">
        <f t="shared" si="2363"/>
        <v>#VALUE!</v>
      </c>
      <c r="HO410" s="192" t="e">
        <f>HN410*HK410*$HO$2/HL410*1000000</f>
        <v>#VALUE!</v>
      </c>
      <c r="HP410" s="192" t="e">
        <f>HN410*HK410*$HP$2/HM410*1000000</f>
        <v>#VALUE!</v>
      </c>
    </row>
    <row r="411" customFormat="1" spans="1:224">
      <c r="A411" s="381">
        <v>406</v>
      </c>
      <c r="B411" s="54">
        <f ca="1" t="shared" si="2397"/>
        <v>43633</v>
      </c>
      <c r="C411" s="57">
        <f t="shared" si="2398"/>
        <v>0.0416666666666667</v>
      </c>
      <c r="D411" s="68" t="str">
        <f ca="1" t="shared" si="2364"/>
        <v>中班</v>
      </c>
      <c r="E411" s="68" t="str">
        <f ca="1" t="shared" si="2365"/>
        <v>丁</v>
      </c>
      <c r="F411" s="68">
        <f ca="1">SUMPRODUCT((成本日报!$A$3:$A$95=计划!B411)*(成本日报!$B$3:$B$95=计划!$D411),成本日报!$C$3:$C$95)</f>
        <v>4</v>
      </c>
      <c r="G411" s="382">
        <f ca="1" t="shared" si="2399"/>
        <v>43633.874999999</v>
      </c>
      <c r="H411" s="382">
        <f ca="1" t="shared" si="2366"/>
        <v>43633.8819444435</v>
      </c>
      <c r="I411" s="382">
        <f ca="1" t="shared" si="2367"/>
        <v>43633.887499999</v>
      </c>
      <c r="J411" s="382">
        <f ca="1" t="shared" si="2368"/>
        <v>43633.9166666657</v>
      </c>
      <c r="K411" s="382">
        <f ca="1" t="shared" si="2369"/>
        <v>43633.9791666657</v>
      </c>
      <c r="L411" s="382">
        <f ca="1" t="shared" si="2370"/>
        <v>43633.999999999</v>
      </c>
      <c r="M411" s="398" t="str">
        <f>IF(_tag_month_day!A407="","",_tag_month_day!A407)</f>
        <v/>
      </c>
      <c r="N411" s="398" t="str">
        <f>IF(_tag_month_day!B407="","",_tag_month_day!B407)</f>
        <v/>
      </c>
      <c r="O411" s="399" t="e">
        <f t="shared" si="2371"/>
        <v>#VALUE!</v>
      </c>
      <c r="P411" s="398" t="str">
        <f>IF(_tag_month_day!C407="","",_tag_month_day!C407)</f>
        <v/>
      </c>
      <c r="Q411" s="398" t="str">
        <f>IF(_tag_month_day!D407="","",_tag_month_day!D407)</f>
        <v/>
      </c>
      <c r="R411" s="416">
        <f>IF(_tag_month_day!CB407="",R410,_tag_month_day!CB407/100)</f>
        <v>0.07</v>
      </c>
      <c r="S411" s="417" t="str">
        <f>IF(_tag_month_day!E407="","",_tag_month_day!E407)</f>
        <v/>
      </c>
      <c r="T411" s="417" t="str">
        <f>IF(_tag_month_day!F407="","",_tag_month_day!F407)</f>
        <v/>
      </c>
      <c r="U411" s="418" t="e">
        <f t="shared" si="2325"/>
        <v>#VALUE!</v>
      </c>
      <c r="V411" s="53" t="e">
        <f t="shared" si="2326"/>
        <v>#VALUE!</v>
      </c>
      <c r="W411" s="419" t="str">
        <f>IF(_jhy_month_day!A407="","",_jhy_month_day!A407)</f>
        <v/>
      </c>
      <c r="X411" s="420" t="str">
        <f>IF(_jhy_month_day!B407="","",_jhy_month_day!B407/100)</f>
        <v/>
      </c>
      <c r="Y411" s="420" t="str">
        <f>IF(_jhy_month_day!C407="","",_jhy_month_day!C407/100)</f>
        <v/>
      </c>
      <c r="Z411" s="439">
        <f t="shared" si="2415"/>
        <v>102</v>
      </c>
      <c r="AA411" s="440" t="str">
        <f>IF(_tag_month_day!G407="","",_tag_month_day!G407/100)</f>
        <v/>
      </c>
      <c r="AB411" s="440" t="str">
        <f>IF(_tag_month_day!H407="","",_tag_month_day!H407/100)</f>
        <v/>
      </c>
      <c r="AC411" s="193">
        <f t="shared" si="2372"/>
        <v>1.59963432013121</v>
      </c>
      <c r="AD411" s="441" t="str">
        <f t="shared" si="2373"/>
        <v/>
      </c>
      <c r="AE411" s="442" t="str">
        <f t="shared" si="2374"/>
        <v/>
      </c>
      <c r="AF411" s="443">
        <v>1</v>
      </c>
      <c r="AG411" s="68" t="str">
        <f>IF(_duihao_month_day!A407="","",_duihao_month_day!A407)</f>
        <v/>
      </c>
      <c r="AH411" s="463">
        <f>IF(_gyk_month_day!B407="",AH410,_gyk_month_day!B407)</f>
        <v>820</v>
      </c>
      <c r="AI411" s="464"/>
      <c r="AJ411" s="68" t="str">
        <f>IF(_tag_month_day!I407="","",_tag_month_day!I407)</f>
        <v/>
      </c>
      <c r="AK411" s="465" t="str">
        <f>IF(_tzyy_month_day!A407="","",_tzyy_month_day!A407)</f>
        <v/>
      </c>
      <c r="AL411" s="465" t="str">
        <f>IF(_tzyy_month_day!B407="","",_tzyy_month_day!B407)</f>
        <v/>
      </c>
      <c r="AM411" s="465" t="str">
        <f>IF(_tzyy_month_day!C407="","",_tzyy_month_day!C407)</f>
        <v/>
      </c>
      <c r="AN411" s="466" t="str">
        <f>IF(_tag_month_day!CG407="","",_tag_month_day!CG407)</f>
        <v/>
      </c>
      <c r="AO411" s="466" t="str">
        <f>IF(_tag_month_day!CH407="","",_tag_month_day!CH407)</f>
        <v/>
      </c>
      <c r="AP411" s="486" t="e">
        <f t="shared" si="2375"/>
        <v>#VALUE!</v>
      </c>
      <c r="AQ411" s="487" t="str">
        <f>IF(_tag_month_day!J407="","",_tag_month_day!J407/100)</f>
        <v/>
      </c>
      <c r="AR411" s="488">
        <f t="shared" si="2376"/>
        <v>1.3</v>
      </c>
      <c r="AS411" s="489" t="e">
        <f t="shared" si="2327"/>
        <v>#VALUE!</v>
      </c>
      <c r="AT411" s="489">
        <f t="shared" si="2377"/>
        <v>0</v>
      </c>
      <c r="AU411" s="490" t="str">
        <f>IF(_tag_month_day!K407="","",_tag_month_day!K407)</f>
        <v/>
      </c>
      <c r="AV411" s="491" t="str">
        <f>IF(_tag_month_day!L407="","",_tag_month_day!L407/100)</f>
        <v/>
      </c>
      <c r="AW411" s="420">
        <f t="shared" si="2299"/>
        <v>0</v>
      </c>
      <c r="AX411" s="420">
        <f t="shared" si="2378"/>
        <v>0</v>
      </c>
      <c r="AY411" s="420" t="str">
        <f>IF(_tag_month_day!M407="","",_tag_month_day!M407/100)</f>
        <v/>
      </c>
      <c r="AZ411" s="420" t="str">
        <f>IF(_tag_month_day!N407="","",_tag_month_day!N407/100)</f>
        <v/>
      </c>
      <c r="BA411" s="420" t="str">
        <f>IF(_tag_month_day!O407="","",_tag_month_day!O407/100)</f>
        <v/>
      </c>
      <c r="BB411" s="496" t="str">
        <f>IF(_tag_month_day!P407="","",_tag_month_day!P407/100)</f>
        <v/>
      </c>
      <c r="BC411" s="496">
        <f t="shared" si="2379"/>
        <v>0</v>
      </c>
      <c r="BD411" s="496" t="str">
        <f>IF(_tag_month_day!Q407="","",_tag_month_day!Q407/100)</f>
        <v/>
      </c>
      <c r="BE411" s="510" t="str">
        <f>IF(_tag_month_day!R407="","",_tag_month_day!R407/100)</f>
        <v/>
      </c>
      <c r="BF411" s="413" t="str">
        <f>IF(_tag_month_day!CC407="","",_tag_month_day!CC407/100)</f>
        <v/>
      </c>
      <c r="BG411" s="511" t="e">
        <f t="shared" si="2328"/>
        <v>#VALUE!</v>
      </c>
      <c r="BH411" s="198">
        <f t="shared" si="2329"/>
        <v>0</v>
      </c>
      <c r="BI411" s="512" t="e">
        <f>IF(CX411=0,BI410,(DK411*查询!$R$5+DL411*查询!$Q$5+DM411*查询!$N$5+DN411*查询!$O$5+DO411*查询!$P$5)*AF411/CX411)</f>
        <v>#VALUE!</v>
      </c>
      <c r="BJ411" s="512" t="e">
        <f>IF(CX411=0,BJ410,(DP411*查询!$S$5+DQ411*查询!$T$5+DR411*查询!$U$5)*AF411/CX411)</f>
        <v>#VALUE!</v>
      </c>
      <c r="BK411" s="512">
        <f t="shared" si="2380"/>
        <v>1</v>
      </c>
      <c r="BL411" s="513" t="str">
        <f>IF(_cfyc_month_day!A407="","",_cfyc_month_day!A407)</f>
        <v/>
      </c>
      <c r="BM411" s="513" t="str">
        <f>IF(_cfyc_month_day!B407="","",_cfyc_month_day!B407)</f>
        <v/>
      </c>
      <c r="BN411" s="513" t="str">
        <f>IF(_cfyc_month_day!C407="","",_cfyc_month_day!C407)</f>
        <v/>
      </c>
      <c r="BO411" s="522" t="str">
        <f>IF(_cfyc_month_day!D407="","",_cfyc_month_day!D407)</f>
        <v/>
      </c>
      <c r="BP411" s="522" t="str">
        <f>IF(_cfyc_month_day!E407="","",_cfyc_month_day!E407)</f>
        <v/>
      </c>
      <c r="BQ411" s="522" t="str">
        <f>IF(_cfyc_month_day!F407="","",_cfyc_month_day!F407)</f>
        <v/>
      </c>
      <c r="BR411" s="513" t="str">
        <f>IF(_tag_month_day!T407="","",_tag_month_day!T407)</f>
        <v/>
      </c>
      <c r="BS411" s="513" t="str">
        <f>IF(_tag_month_day!U407="","",_tag_month_day!U407)</f>
        <v/>
      </c>
      <c r="BT411" s="523" t="str">
        <f t="shared" si="2381"/>
        <v/>
      </c>
      <c r="BU411" s="223" t="str">
        <f>IF(_tag_month_day!V407="","",_tag_month_day!V407)</f>
        <v/>
      </c>
      <c r="BV411" s="206" t="str">
        <f>IF(_tag_month_day!W407="","",_tag_month_day!W407)</f>
        <v/>
      </c>
      <c r="BW411" s="540" t="str">
        <f>IF(_tag_month_day!X407="","",_tag_month_day!X407)</f>
        <v/>
      </c>
      <c r="BX411" s="540" t="str">
        <f>IF(_tag_month_day!Y407="","",_tag_month_day!Y407)</f>
        <v/>
      </c>
      <c r="BY411" s="541">
        <f ca="1" t="shared" si="2382"/>
        <v>43633.999999999</v>
      </c>
      <c r="BZ411" s="542"/>
      <c r="CA411" s="543" t="str">
        <f>IF(_jhy2_month_day!A407="","",_jhy2_month_day!A407)</f>
        <v/>
      </c>
      <c r="CB411" s="464" t="str">
        <f>IF(_jhy2_month_day!B407="","",_jhy2_month_day!B407)</f>
        <v/>
      </c>
      <c r="CC411" s="464" t="str">
        <f>IF(_jhy2_month_day!C407="","",_jhy2_month_day!C407)</f>
        <v/>
      </c>
      <c r="CD411" s="464" t="str">
        <f>IF(_jhy2_month_day!D407="","",_jhy2_month_day!D407)</f>
        <v/>
      </c>
      <c r="CE411" s="464" t="str">
        <f>IF(_jhy2_month_day!E407="","",_jhy2_month_day!E407)</f>
        <v/>
      </c>
      <c r="CF411" s="464" t="str">
        <f>IF(_jhy2_month_day!F407="","",_jhy2_month_day!F407)</f>
        <v/>
      </c>
      <c r="CG411" s="464" t="str">
        <f>IF(_jhy2_month_day!G407="","",_jhy2_month_day!G407)</f>
        <v/>
      </c>
      <c r="CH411" s="464" t="str">
        <f>IF(_jhy2_month_day!H407="","",_jhy2_month_day!H407)</f>
        <v/>
      </c>
      <c r="CI411" s="464" t="str">
        <f>IF(_jhy2_month_day!I407="","",_jhy2_month_day!I407)</f>
        <v/>
      </c>
      <c r="CJ411" s="464" t="str">
        <f>IF(_jhy2_month_day!J407="","",_jhy2_month_day!J407)</f>
        <v/>
      </c>
      <c r="CK411" s="464" t="str">
        <f>IF(_jhy2_month_day!K407="","",_jhy2_month_day!K407)</f>
        <v/>
      </c>
      <c r="CL411" s="562" t="str">
        <f>IF(_jhy2_month_day!L407="","",_jhy2_month_day!L407)</f>
        <v/>
      </c>
      <c r="CM411" s="562" t="str">
        <f>IF(_jhy2_month_day!M407="","",_jhy2_month_day!M407)</f>
        <v/>
      </c>
      <c r="CN411" s="562" t="str">
        <f>IF(_jhy2_month_day!N407="","",_jhy2_month_day!N407)</f>
        <v/>
      </c>
      <c r="CO411" s="562" t="str">
        <f>IF(_jhy2_month_day!O407="","",_jhy2_month_day!O407)</f>
        <v/>
      </c>
      <c r="CP411" s="562" t="str">
        <f>IF(_jhy2_month_day!P407="","",_jhy2_month_day!P407)</f>
        <v/>
      </c>
      <c r="CQ411" s="562" t="str">
        <f>IF(_jhy2_month_day!Q407="","",_jhy2_month_day!Q407)</f>
        <v/>
      </c>
      <c r="CR411" s="563" t="str">
        <f>IF(_jhy2_month_day!R407="","",_jhy2_month_day!R407)</f>
        <v/>
      </c>
      <c r="CS411" s="576" t="str">
        <f>IF(_jhy2_month_day!S407="","",_jhy2_month_day!S407)</f>
        <v/>
      </c>
      <c r="CT411" s="562" t="str">
        <f>IF(_jhy2_month_day!T407="","",_jhy2_month_day!T407)</f>
        <v/>
      </c>
      <c r="CU411" s="577" t="e">
        <f t="shared" si="2330"/>
        <v>#VALUE!</v>
      </c>
      <c r="CV411" s="198" t="e">
        <f t="shared" si="2331"/>
        <v>#VALUE!</v>
      </c>
      <c r="CW411" s="192" t="e">
        <f t="shared" si="2332"/>
        <v>#VALUE!</v>
      </c>
      <c r="CX411" s="192" t="e">
        <f t="shared" si="2333"/>
        <v>#VALUE!</v>
      </c>
      <c r="CY411" s="202" t="e">
        <f t="shared" si="2334"/>
        <v>#VALUE!</v>
      </c>
      <c r="CZ411" s="192" t="e">
        <f t="shared" ref="CZ411:DI411" si="2501">$AJ411*EF411</f>
        <v>#VALUE!</v>
      </c>
      <c r="DA411" s="192" t="e">
        <f t="shared" si="2501"/>
        <v>#VALUE!</v>
      </c>
      <c r="DB411" s="192" t="e">
        <f t="shared" si="2501"/>
        <v>#VALUE!</v>
      </c>
      <c r="DC411" s="192" t="e">
        <f t="shared" si="2501"/>
        <v>#VALUE!</v>
      </c>
      <c r="DD411" s="192" t="e">
        <f t="shared" si="2501"/>
        <v>#VALUE!</v>
      </c>
      <c r="DE411" s="192" t="e">
        <f t="shared" si="2501"/>
        <v>#VALUE!</v>
      </c>
      <c r="DF411" s="192" t="e">
        <f t="shared" si="2501"/>
        <v>#VALUE!</v>
      </c>
      <c r="DG411" s="192" t="e">
        <f t="shared" si="2501"/>
        <v>#VALUE!</v>
      </c>
      <c r="DH411" s="192" t="e">
        <f t="shared" si="2501"/>
        <v>#VALUE!</v>
      </c>
      <c r="DI411" s="192" t="e">
        <f t="shared" si="2501"/>
        <v>#VALUE!</v>
      </c>
      <c r="DJ411" s="192" t="e">
        <f t="shared" si="2336"/>
        <v>#VALUE!</v>
      </c>
      <c r="DK411" s="192" t="e">
        <f t="shared" si="2337"/>
        <v>#VALUE!</v>
      </c>
      <c r="DL411" s="192" t="e">
        <f t="shared" si="2338"/>
        <v>#VALUE!</v>
      </c>
      <c r="DM411" s="192" t="e">
        <f t="shared" si="2339"/>
        <v>#VALUE!</v>
      </c>
      <c r="DN411" s="192" t="e">
        <f t="shared" si="2340"/>
        <v>#VALUE!</v>
      </c>
      <c r="DO411" s="192" t="e">
        <f t="shared" si="2341"/>
        <v>#VALUE!</v>
      </c>
      <c r="DP411" s="192" t="e">
        <f t="shared" si="2342"/>
        <v>#VALUE!</v>
      </c>
      <c r="DQ411" s="192" t="e">
        <f t="shared" si="2343"/>
        <v>#VALUE!</v>
      </c>
      <c r="DR411" s="192" t="e">
        <f t="shared" si="2344"/>
        <v>#VALUE!</v>
      </c>
      <c r="DS411" s="192" t="e">
        <f t="shared" si="2345"/>
        <v>#VALUE!</v>
      </c>
      <c r="DT411" s="192" t="e">
        <f t="shared" si="2346"/>
        <v>#VALUE!</v>
      </c>
      <c r="DU411" s="192" t="e">
        <f t="shared" si="2347"/>
        <v>#VALUE!</v>
      </c>
      <c r="DV411" s="198" t="e">
        <f t="shared" si="2348"/>
        <v>#VALUE!</v>
      </c>
      <c r="DW411" s="198" t="e">
        <f t="shared" si="2349"/>
        <v>#DIV/0!</v>
      </c>
      <c r="DX411" s="198" t="e">
        <f t="shared" si="2350"/>
        <v>#DIV/0!</v>
      </c>
      <c r="DY411" s="198" t="e">
        <f t="shared" si="2351"/>
        <v>#VALUE!</v>
      </c>
      <c r="DZ411" s="198" t="e">
        <f t="shared" si="2352"/>
        <v>#VALUE!</v>
      </c>
      <c r="EA411" s="198" t="e">
        <f t="shared" si="2353"/>
        <v>#VALUE!</v>
      </c>
      <c r="EB411" s="198" t="e">
        <f t="shared" si="2354"/>
        <v>#VALUE!</v>
      </c>
      <c r="EC411" s="198" t="e">
        <f t="shared" si="2355"/>
        <v>#DIV/0!</v>
      </c>
      <c r="ED411" s="198" t="e">
        <f t="shared" si="2356"/>
        <v>#VALUE!</v>
      </c>
      <c r="EE411" s="198" t="e">
        <f t="shared" si="2357"/>
        <v>#VALUE!</v>
      </c>
      <c r="EF411" s="198" t="e">
        <f t="shared" ref="EF411:EO411" si="2502">DV411/SUM($DV411:$EE411)</f>
        <v>#VALUE!</v>
      </c>
      <c r="EG411" s="198" t="e">
        <f t="shared" si="2502"/>
        <v>#DIV/0!</v>
      </c>
      <c r="EH411" s="198" t="e">
        <f t="shared" si="2502"/>
        <v>#DIV/0!</v>
      </c>
      <c r="EI411" s="198" t="e">
        <f t="shared" si="2502"/>
        <v>#VALUE!</v>
      </c>
      <c r="EJ411" s="198" t="e">
        <f t="shared" si="2502"/>
        <v>#VALUE!</v>
      </c>
      <c r="EK411" s="198" t="e">
        <f t="shared" si="2502"/>
        <v>#VALUE!</v>
      </c>
      <c r="EL411" s="198" t="e">
        <f t="shared" si="2502"/>
        <v>#VALUE!</v>
      </c>
      <c r="EM411" s="198" t="e">
        <f t="shared" si="2502"/>
        <v>#DIV/0!</v>
      </c>
      <c r="EN411" s="198" t="e">
        <f t="shared" si="2502"/>
        <v>#VALUE!</v>
      </c>
      <c r="EO411" s="198" t="e">
        <f t="shared" si="2502"/>
        <v>#VALUE!</v>
      </c>
      <c r="EP411" s="511">
        <f t="shared" ref="EP411:EW411" si="2503">EP410</f>
        <v>0.08</v>
      </c>
      <c r="EQ411" s="511">
        <f t="shared" si="2503"/>
        <v>0.015</v>
      </c>
      <c r="ER411" s="511">
        <f t="shared" si="2503"/>
        <v>0.015</v>
      </c>
      <c r="ES411" s="511">
        <f t="shared" si="2503"/>
        <v>0.015</v>
      </c>
      <c r="ET411" s="511">
        <f t="shared" si="2503"/>
        <v>0.015</v>
      </c>
      <c r="EU411" s="511">
        <f t="shared" si="2503"/>
        <v>0.09</v>
      </c>
      <c r="EV411" s="511">
        <f t="shared" si="2503"/>
        <v>0.09</v>
      </c>
      <c r="EW411" s="511">
        <f t="shared" si="2503"/>
        <v>0.09</v>
      </c>
      <c r="EX411" s="420" t="str">
        <f>IF(_tag_month_day!AS407="","",_tag_month_day!AS407/100)</f>
        <v/>
      </c>
      <c r="EY411" s="420" t="str">
        <f>IF(_tag_month_day!AT407="","",_tag_month_day!AT407/100)</f>
        <v/>
      </c>
      <c r="EZ411" s="420" t="str">
        <f>IF(_tag_month_day!AU407="","",_tag_month_day!AU407/100)</f>
        <v/>
      </c>
      <c r="FA411" s="420" t="str">
        <f>IF(_tag_month_day!AV407="","",_tag_month_day!AV407/100)</f>
        <v/>
      </c>
      <c r="FB411" s="420" t="str">
        <f>IF(_tag_month_day!AW407="","",_tag_month_day!AW407/100)</f>
        <v/>
      </c>
      <c r="FC411" s="420" t="str">
        <f>IF(_tag_month_day!AX407="","",_tag_month_day!AX407/100)</f>
        <v/>
      </c>
      <c r="FD411" s="510">
        <f t="shared" si="2386"/>
        <v>0.33</v>
      </c>
      <c r="FE411" s="510">
        <f t="shared" si="2387"/>
        <v>0.19</v>
      </c>
      <c r="FF411" s="510">
        <f t="shared" si="2388"/>
        <v>0.003</v>
      </c>
      <c r="FG411" s="510">
        <f t="shared" si="2389"/>
        <v>0</v>
      </c>
      <c r="FH411" s="603">
        <f t="shared" si="2390"/>
        <v>0.0001</v>
      </c>
      <c r="FI411" s="510">
        <f t="shared" ref="FI411:FR411" si="2504">FI410</f>
        <v>0.41</v>
      </c>
      <c r="FJ411" s="510">
        <f t="shared" si="2504"/>
        <v>0.11</v>
      </c>
      <c r="FK411" s="510">
        <f t="shared" si="2504"/>
        <v>0.015</v>
      </c>
      <c r="FL411" s="510">
        <f t="shared" si="2504"/>
        <v>0</v>
      </c>
      <c r="FM411" s="603">
        <f t="shared" si="2504"/>
        <v>0.0001</v>
      </c>
      <c r="FN411" s="510" t="str">
        <f>IF(_tag_month_day!AY407="","",_tag_month_day!AY407/100)</f>
        <v/>
      </c>
      <c r="FO411" s="510" t="str">
        <f>IF(_tag_month_day!AZ407="","",_tag_month_day!AZ407/100)</f>
        <v/>
      </c>
      <c r="FP411" s="510" t="str">
        <f>IF(_tag_month_day!BA407="","",_tag_month_day!BA407/100)</f>
        <v/>
      </c>
      <c r="FQ411" s="510" t="str">
        <f>IF(_tag_month_day!BB407="","",_tag_month_day!BB407/100)</f>
        <v/>
      </c>
      <c r="FR411" s="603" t="str">
        <f>IF(_tag_month_day!BC407="","",_tag_month_day!BC407/100)</f>
        <v/>
      </c>
      <c r="FS411" s="510" t="str">
        <f>IF(_tag_month_day!BD407="","",_tag_month_day!BD407/100)</f>
        <v/>
      </c>
      <c r="FT411" s="510" t="str">
        <f>IF(_tag_month_day!BE407="","",_tag_month_day!BE407/100)</f>
        <v/>
      </c>
      <c r="FU411" s="510" t="str">
        <f>IF(_tag_month_day!BF407="","",_tag_month_day!BF407/100)</f>
        <v/>
      </c>
      <c r="FV411" s="510" t="str">
        <f>IF(_tag_month_day!BG407="","",_tag_month_day!BG407/100)</f>
        <v/>
      </c>
      <c r="FW411" s="603" t="str">
        <f>IF(_tag_month_day!BH407="","",_tag_month_day!BH407/100)</f>
        <v/>
      </c>
      <c r="FX411" s="510" t="str">
        <f>IF(_tag_month_day!BI407="","",_tag_month_day!BI407/100)</f>
        <v/>
      </c>
      <c r="FY411" s="510" t="str">
        <f>IF(_tag_month_day!BJ407="","",_tag_month_day!BJ407/100)</f>
        <v/>
      </c>
      <c r="FZ411" s="605" t="str">
        <f>IF(_tag_month_day!BK407="","",_tag_month_day!BK407/100)</f>
        <v/>
      </c>
      <c r="GA411" s="510" t="str">
        <f>IF(_tag_month_day!BL407="","",_tag_month_day!BL407/100)</f>
        <v/>
      </c>
      <c r="GB411" s="603" t="str">
        <f>IF(_tag_month_day!BM407="","",_tag_month_day!BM407/100)</f>
        <v/>
      </c>
      <c r="GC411" s="420" t="str">
        <f>IF(_tag_month_day!BN407="","",_tag_month_day!BN407/100)</f>
        <v/>
      </c>
      <c r="GD411" s="420" t="str">
        <f>IF(_tag_month_day!BO407="","",_tag_month_day!BO407/100)</f>
        <v/>
      </c>
      <c r="GE411" s="420" t="str">
        <f>IF(_tag_month_day!BP407="","",_tag_month_day!BP407/100)</f>
        <v/>
      </c>
      <c r="GF411" s="420" t="str">
        <f>IF(_tag_month_day!BQ407="","",_tag_month_day!BQ407/100)</f>
        <v/>
      </c>
      <c r="GG411" s="420" t="str">
        <f>IF(_tag_month_day!BR407="","",_tag_month_day!BR407/100)</f>
        <v/>
      </c>
      <c r="GH411" s="420" t="str">
        <f>IF(_tag_month_day!BS407="","",_tag_month_day!BS407/100)</f>
        <v/>
      </c>
      <c r="GI411" s="603" t="str">
        <f>IF(_tag_month_day!BT407="","",_tag_month_day!BT407/100)</f>
        <v/>
      </c>
      <c r="GJ411" s="612" t="str">
        <f>IF(_tag_month_day!BU407="","",_tag_month_day!BU407/100)</f>
        <v/>
      </c>
      <c r="GK411" s="620" t="str">
        <f>IF(_tag_month_day!BV407="",IF(_rlcf_month_day!A$2="","",_rlcf_month_day!A$2/100),_tag_month_day!BV407/100)</f>
        <v/>
      </c>
      <c r="GL411" s="620" t="str">
        <f>IF(_tag_month_day!BW407="",IF(_rlcf_month_day!B$2="","",_rlcf_month_day!B$2/100),_tag_month_day!BW407/100)</f>
        <v/>
      </c>
      <c r="GM411" s="621" t="str">
        <f>IF(_tag_month_day!BX407="",IF(_rlcf_month_day!C$2="","",_rlcf_month_day!C$2/100),_tag_month_day!BX407/100)</f>
        <v/>
      </c>
      <c r="GN411" s="620" t="str">
        <f>IF(_tag_month_day!BV407="",IF(_rlcf_month_day!A$2="","",_rlcf_month_day!A$2/100),_tag_month_day!BV407/100)</f>
        <v/>
      </c>
      <c r="GO411" s="620" t="str">
        <f>IF(_tag_month_day!BW407="",IF(_rlcf_month_day!B$2="","",_rlcf_month_day!B$2/100),_tag_month_day!BW407/100)</f>
        <v/>
      </c>
      <c r="GP411" s="620" t="str">
        <f>IF(_tag_month_day!CD407="",IF(_rlcf_month_day!E$2="","",_rlcf_month_day!E$2/100),_tag_month_day!CD407/100)</f>
        <v/>
      </c>
      <c r="GQ411" s="620" t="str">
        <f>IF(_tag_month_day!CE407="",IF(_rlcf_month_day!F$2="","",_rlcf_month_day!F$2/100),_tag_month_day!CE407/100)</f>
        <v/>
      </c>
      <c r="GR411" s="621" t="str">
        <f>IF(_tag_month_day!CF407="",IF(_rlcf_month_day!G$2="","",_rlcf_month_day!G$2/100),_tag_month_day!CF407/100)</f>
        <v/>
      </c>
      <c r="GS411" s="626">
        <f t="shared" ref="GS411:HH411" si="2505">GS410</f>
        <v>0.953</v>
      </c>
      <c r="GT411" s="626">
        <f t="shared" si="2505"/>
        <v>0.55</v>
      </c>
      <c r="GU411" s="626">
        <f t="shared" si="2505"/>
        <v>0.55</v>
      </c>
      <c r="GV411" s="626">
        <f t="shared" si="2505"/>
        <v>0.55</v>
      </c>
      <c r="GW411" s="626">
        <f t="shared" si="2505"/>
        <v>0.5</v>
      </c>
      <c r="GX411" s="626">
        <f t="shared" si="2505"/>
        <v>0.935</v>
      </c>
      <c r="GY411" s="626">
        <f t="shared" si="2505"/>
        <v>0.15</v>
      </c>
      <c r="GZ411" s="626">
        <f t="shared" si="2505"/>
        <v>1</v>
      </c>
      <c r="HA411" s="632">
        <f t="shared" si="2505"/>
        <v>0.047</v>
      </c>
      <c r="HB411" s="632">
        <f t="shared" si="2505"/>
        <v>0.45</v>
      </c>
      <c r="HC411" s="632">
        <f t="shared" si="2505"/>
        <v>0.45</v>
      </c>
      <c r="HD411" s="632">
        <f t="shared" si="2505"/>
        <v>0.45</v>
      </c>
      <c r="HE411" s="632">
        <f t="shared" si="2505"/>
        <v>0.5</v>
      </c>
      <c r="HF411" s="632">
        <f t="shared" si="2505"/>
        <v>0.065</v>
      </c>
      <c r="HG411" s="632">
        <f t="shared" si="2505"/>
        <v>0.85</v>
      </c>
      <c r="HH411" s="632">
        <f t="shared" si="2505"/>
        <v>0</v>
      </c>
      <c r="HI411" s="68">
        <f t="shared" si="2362"/>
        <v>0</v>
      </c>
      <c r="HJ411" s="68" t="e">
        <f t="shared" si="2393"/>
        <v>#VALUE!</v>
      </c>
      <c r="HK411" s="202">
        <f t="shared" si="2394"/>
        <v>0.85</v>
      </c>
      <c r="HL411" s="464">
        <f t="shared" si="2395"/>
        <v>550000</v>
      </c>
      <c r="HM411" s="464">
        <f t="shared" si="2396"/>
        <v>480000</v>
      </c>
      <c r="HN411" s="192" t="e">
        <f t="shared" si="2363"/>
        <v>#VALUE!</v>
      </c>
      <c r="HO411" s="192" t="e">
        <f>HN411*HK411*$HO$2/HL411*1000000</f>
        <v>#VALUE!</v>
      </c>
      <c r="HP411" s="192" t="e">
        <f>HN411*HK411*$HP$2/HM411*1000000</f>
        <v>#VALUE!</v>
      </c>
    </row>
    <row r="412" customFormat="1" spans="1:224">
      <c r="A412" s="381">
        <v>407</v>
      </c>
      <c r="B412" s="54">
        <f ca="1" t="shared" si="2397"/>
        <v>43633</v>
      </c>
      <c r="C412" s="57">
        <f t="shared" si="2398"/>
        <v>0.0416666666666667</v>
      </c>
      <c r="D412" s="68" t="str">
        <f ca="1" t="shared" si="2364"/>
        <v>中班</v>
      </c>
      <c r="E412" s="68" t="str">
        <f ca="1" t="shared" si="2365"/>
        <v>丁</v>
      </c>
      <c r="F412" s="68">
        <f ca="1">SUMPRODUCT((成本日报!$A$3:$A$95=计划!B412)*(成本日报!$B$3:$B$95=计划!$D412),成本日报!$C$3:$C$95)</f>
        <v>4</v>
      </c>
      <c r="G412" s="382">
        <f ca="1" t="shared" si="2399"/>
        <v>43633.9166666657</v>
      </c>
      <c r="H412" s="382">
        <f ca="1" t="shared" si="2366"/>
        <v>43633.9236111101</v>
      </c>
      <c r="I412" s="382">
        <f ca="1" t="shared" si="2367"/>
        <v>43633.9291666657</v>
      </c>
      <c r="J412" s="382">
        <f ca="1" t="shared" si="2368"/>
        <v>43633.9583333323</v>
      </c>
      <c r="K412" s="382">
        <f ca="1" t="shared" si="2369"/>
        <v>43634.0208333324</v>
      </c>
      <c r="L412" s="382">
        <f ca="1" t="shared" si="2370"/>
        <v>43634.0416666657</v>
      </c>
      <c r="M412" s="398" t="str">
        <f>IF(_tag_month_day!A408="","",_tag_month_day!A408)</f>
        <v/>
      </c>
      <c r="N412" s="398" t="str">
        <f>IF(_tag_month_day!B408="","",_tag_month_day!B408)</f>
        <v/>
      </c>
      <c r="O412" s="399" t="e">
        <f t="shared" si="2371"/>
        <v>#VALUE!</v>
      </c>
      <c r="P412" s="398" t="str">
        <f>IF(_tag_month_day!C408="","",_tag_month_day!C408)</f>
        <v/>
      </c>
      <c r="Q412" s="398" t="str">
        <f>IF(_tag_month_day!D408="","",_tag_month_day!D408)</f>
        <v/>
      </c>
      <c r="R412" s="416">
        <f>IF(_tag_month_day!CB408="",R411,_tag_month_day!CB408/100)</f>
        <v>0.07</v>
      </c>
      <c r="S412" s="417" t="str">
        <f>IF(_tag_month_day!E408="","",_tag_month_day!E408)</f>
        <v/>
      </c>
      <c r="T412" s="417" t="str">
        <f>IF(_tag_month_day!F408="","",_tag_month_day!F408)</f>
        <v/>
      </c>
      <c r="U412" s="418" t="e">
        <f t="shared" si="2325"/>
        <v>#VALUE!</v>
      </c>
      <c r="V412" s="53" t="e">
        <f t="shared" si="2326"/>
        <v>#VALUE!</v>
      </c>
      <c r="W412" s="419" t="str">
        <f>IF(_jhy_month_day!A408="","",_jhy_month_day!A408)</f>
        <v/>
      </c>
      <c r="X412" s="420" t="str">
        <f>IF(_jhy_month_day!B408="","",_jhy_month_day!B408/100)</f>
        <v/>
      </c>
      <c r="Y412" s="420" t="str">
        <f>IF(_jhy_month_day!C408="","",_jhy_month_day!C408/100)</f>
        <v/>
      </c>
      <c r="Z412" s="439">
        <f t="shared" si="2415"/>
        <v>102</v>
      </c>
      <c r="AA412" s="440" t="str">
        <f>IF(_tag_month_day!G408="","",_tag_month_day!G408/100)</f>
        <v/>
      </c>
      <c r="AB412" s="440" t="str">
        <f>IF(_tag_month_day!H408="","",_tag_month_day!H408/100)</f>
        <v/>
      </c>
      <c r="AC412" s="193">
        <f t="shared" si="2372"/>
        <v>1.59963432013121</v>
      </c>
      <c r="AD412" s="441" t="str">
        <f t="shared" si="2373"/>
        <v/>
      </c>
      <c r="AE412" s="442" t="str">
        <f t="shared" si="2374"/>
        <v/>
      </c>
      <c r="AF412" s="443">
        <v>1</v>
      </c>
      <c r="AG412" s="68" t="str">
        <f>IF(_duihao_month_day!A408="","",_duihao_month_day!A408)</f>
        <v/>
      </c>
      <c r="AH412" s="463">
        <f>IF(_gyk_month_day!B408="",AH411,_gyk_month_day!B408)</f>
        <v>820</v>
      </c>
      <c r="AI412" s="464"/>
      <c r="AJ412" s="68" t="str">
        <f>IF(_tag_month_day!I408="","",_tag_month_day!I408)</f>
        <v/>
      </c>
      <c r="AK412" s="465" t="str">
        <f>IF(_tzyy_month_day!A408="","",_tzyy_month_day!A408)</f>
        <v/>
      </c>
      <c r="AL412" s="465" t="str">
        <f>IF(_tzyy_month_day!B408="","",_tzyy_month_day!B408)</f>
        <v/>
      </c>
      <c r="AM412" s="465" t="str">
        <f>IF(_tzyy_month_day!C408="","",_tzyy_month_day!C408)</f>
        <v/>
      </c>
      <c r="AN412" s="466" t="str">
        <f>IF(_tag_month_day!CG408="","",_tag_month_day!CG408)</f>
        <v/>
      </c>
      <c r="AO412" s="466" t="str">
        <f>IF(_tag_month_day!CH408="","",_tag_month_day!CH408)</f>
        <v/>
      </c>
      <c r="AP412" s="486" t="e">
        <f t="shared" si="2375"/>
        <v>#VALUE!</v>
      </c>
      <c r="AQ412" s="487" t="str">
        <f>IF(_tag_month_day!J408="","",_tag_month_day!J408/100)</f>
        <v/>
      </c>
      <c r="AR412" s="488">
        <f t="shared" si="2376"/>
        <v>1.3</v>
      </c>
      <c r="AS412" s="489" t="e">
        <f t="shared" si="2327"/>
        <v>#VALUE!</v>
      </c>
      <c r="AT412" s="489">
        <f t="shared" si="2377"/>
        <v>0</v>
      </c>
      <c r="AU412" s="490" t="str">
        <f>IF(_tag_month_day!K408="","",_tag_month_day!K408)</f>
        <v/>
      </c>
      <c r="AV412" s="491" t="str">
        <f>IF(_tag_month_day!L408="","",_tag_month_day!L408/100)</f>
        <v/>
      </c>
      <c r="AW412" s="420">
        <f t="shared" si="2299"/>
        <v>0</v>
      </c>
      <c r="AX412" s="420">
        <f t="shared" si="2378"/>
        <v>0</v>
      </c>
      <c r="AY412" s="420" t="str">
        <f>IF(_tag_month_day!M408="","",_tag_month_day!M408/100)</f>
        <v/>
      </c>
      <c r="AZ412" s="420" t="str">
        <f>IF(_tag_month_day!N408="","",_tag_month_day!N408/100)</f>
        <v/>
      </c>
      <c r="BA412" s="420" t="str">
        <f>IF(_tag_month_day!O408="","",_tag_month_day!O408/100)</f>
        <v/>
      </c>
      <c r="BB412" s="496" t="str">
        <f>IF(_tag_month_day!P408="","",_tag_month_day!P408/100)</f>
        <v/>
      </c>
      <c r="BC412" s="496">
        <f t="shared" si="2379"/>
        <v>0</v>
      </c>
      <c r="BD412" s="496" t="str">
        <f>IF(_tag_month_day!Q408="","",_tag_month_day!Q408/100)</f>
        <v/>
      </c>
      <c r="BE412" s="510" t="str">
        <f>IF(_tag_month_day!R408="","",_tag_month_day!R408/100)</f>
        <v/>
      </c>
      <c r="BF412" s="413" t="str">
        <f>IF(_tag_month_day!CC408="","",_tag_month_day!CC408/100)</f>
        <v/>
      </c>
      <c r="BG412" s="511" t="e">
        <f t="shared" si="2328"/>
        <v>#VALUE!</v>
      </c>
      <c r="BH412" s="198">
        <f t="shared" si="2329"/>
        <v>0</v>
      </c>
      <c r="BI412" s="512" t="e">
        <f>IF(CX412=0,BI411,(DK412*查询!$R$5+DL412*查询!$Q$5+DM412*查询!$N$5+DN412*查询!$O$5+DO412*查询!$P$5)*AF412/CX412)</f>
        <v>#VALUE!</v>
      </c>
      <c r="BJ412" s="512" t="e">
        <f>IF(CX412=0,BJ411,(DP412*查询!$S$5+DQ412*查询!$T$5+DR412*查询!$U$5)*AF412/CX412)</f>
        <v>#VALUE!</v>
      </c>
      <c r="BK412" s="512">
        <f t="shared" si="2380"/>
        <v>1</v>
      </c>
      <c r="BL412" s="513" t="str">
        <f>IF(_cfyc_month_day!A408="","",_cfyc_month_day!A408)</f>
        <v/>
      </c>
      <c r="BM412" s="513" t="str">
        <f>IF(_cfyc_month_day!B408="","",_cfyc_month_day!B408)</f>
        <v/>
      </c>
      <c r="BN412" s="513" t="str">
        <f>IF(_cfyc_month_day!C408="","",_cfyc_month_day!C408)</f>
        <v/>
      </c>
      <c r="BO412" s="522" t="str">
        <f>IF(_cfyc_month_day!D408="","",_cfyc_month_day!D408)</f>
        <v/>
      </c>
      <c r="BP412" s="522" t="str">
        <f>IF(_cfyc_month_day!E408="","",_cfyc_month_day!E408)</f>
        <v/>
      </c>
      <c r="BQ412" s="522" t="str">
        <f>IF(_cfyc_month_day!F408="","",_cfyc_month_day!F408)</f>
        <v/>
      </c>
      <c r="BR412" s="513" t="str">
        <f>IF(_tag_month_day!T408="","",_tag_month_day!T408)</f>
        <v/>
      </c>
      <c r="BS412" s="513" t="str">
        <f>IF(_tag_month_day!U408="","",_tag_month_day!U408)</f>
        <v/>
      </c>
      <c r="BT412" s="523" t="str">
        <f t="shared" si="2381"/>
        <v/>
      </c>
      <c r="BU412" s="223" t="str">
        <f>IF(_tag_month_day!V408="","",_tag_month_day!V408)</f>
        <v/>
      </c>
      <c r="BV412" s="206" t="str">
        <f>IF(_tag_month_day!W408="","",_tag_month_day!W408)</f>
        <v/>
      </c>
      <c r="BW412" s="540" t="str">
        <f>IF(_tag_month_day!X408="","",_tag_month_day!X408)</f>
        <v/>
      </c>
      <c r="BX412" s="540" t="str">
        <f>IF(_tag_month_day!Y408="","",_tag_month_day!Y408)</f>
        <v/>
      </c>
      <c r="BY412" s="541">
        <f ca="1" t="shared" si="2382"/>
        <v>43634.0416666657</v>
      </c>
      <c r="BZ412" s="542"/>
      <c r="CA412" s="543" t="str">
        <f>IF(_jhy2_month_day!A408="","",_jhy2_month_day!A408)</f>
        <v/>
      </c>
      <c r="CB412" s="464" t="str">
        <f>IF(_jhy2_month_day!B408="","",_jhy2_month_day!B408)</f>
        <v/>
      </c>
      <c r="CC412" s="464" t="str">
        <f>IF(_jhy2_month_day!C408="","",_jhy2_month_day!C408)</f>
        <v/>
      </c>
      <c r="CD412" s="464" t="str">
        <f>IF(_jhy2_month_day!D408="","",_jhy2_month_day!D408)</f>
        <v/>
      </c>
      <c r="CE412" s="464" t="str">
        <f>IF(_jhy2_month_day!E408="","",_jhy2_month_day!E408)</f>
        <v/>
      </c>
      <c r="CF412" s="464" t="str">
        <f>IF(_jhy2_month_day!F408="","",_jhy2_month_day!F408)</f>
        <v/>
      </c>
      <c r="CG412" s="464" t="str">
        <f>IF(_jhy2_month_day!G408="","",_jhy2_month_day!G408)</f>
        <v/>
      </c>
      <c r="CH412" s="464" t="str">
        <f>IF(_jhy2_month_day!H408="","",_jhy2_month_day!H408)</f>
        <v/>
      </c>
      <c r="CI412" s="464" t="str">
        <f>IF(_jhy2_month_day!I408="","",_jhy2_month_day!I408)</f>
        <v/>
      </c>
      <c r="CJ412" s="464" t="str">
        <f>IF(_jhy2_month_day!J408="","",_jhy2_month_day!J408)</f>
        <v/>
      </c>
      <c r="CK412" s="464" t="str">
        <f>IF(_jhy2_month_day!K408="","",_jhy2_month_day!K408)</f>
        <v/>
      </c>
      <c r="CL412" s="562" t="str">
        <f>IF(_jhy2_month_day!L408="","",_jhy2_month_day!L408)</f>
        <v/>
      </c>
      <c r="CM412" s="562" t="str">
        <f>IF(_jhy2_month_day!M408="","",_jhy2_month_day!M408)</f>
        <v/>
      </c>
      <c r="CN412" s="562" t="str">
        <f>IF(_jhy2_month_day!N408="","",_jhy2_month_day!N408)</f>
        <v/>
      </c>
      <c r="CO412" s="562" t="str">
        <f>IF(_jhy2_month_day!O408="","",_jhy2_month_day!O408)</f>
        <v/>
      </c>
      <c r="CP412" s="562" t="str">
        <f>IF(_jhy2_month_day!P408="","",_jhy2_month_day!P408)</f>
        <v/>
      </c>
      <c r="CQ412" s="562" t="str">
        <f>IF(_jhy2_month_day!Q408="","",_jhy2_month_day!Q408)</f>
        <v/>
      </c>
      <c r="CR412" s="563" t="str">
        <f>IF(_jhy2_month_day!R408="","",_jhy2_month_day!R408)</f>
        <v/>
      </c>
      <c r="CS412" s="576" t="str">
        <f>IF(_jhy2_month_day!S408="","",_jhy2_month_day!S408)</f>
        <v/>
      </c>
      <c r="CT412" s="562" t="str">
        <f>IF(_jhy2_month_day!T408="","",_jhy2_month_day!T408)</f>
        <v/>
      </c>
      <c r="CU412" s="577" t="e">
        <f t="shared" si="2330"/>
        <v>#VALUE!</v>
      </c>
      <c r="CV412" s="198" t="e">
        <f t="shared" si="2331"/>
        <v>#VALUE!</v>
      </c>
      <c r="CW412" s="192" t="e">
        <f t="shared" si="2332"/>
        <v>#VALUE!</v>
      </c>
      <c r="CX412" s="192" t="e">
        <f t="shared" si="2333"/>
        <v>#VALUE!</v>
      </c>
      <c r="CY412" s="202" t="e">
        <f t="shared" si="2334"/>
        <v>#VALUE!</v>
      </c>
      <c r="CZ412" s="192" t="e">
        <f t="shared" ref="CZ412:DI412" si="2506">$AJ412*EF412</f>
        <v>#VALUE!</v>
      </c>
      <c r="DA412" s="192" t="e">
        <f t="shared" si="2506"/>
        <v>#VALUE!</v>
      </c>
      <c r="DB412" s="192" t="e">
        <f t="shared" si="2506"/>
        <v>#VALUE!</v>
      </c>
      <c r="DC412" s="192" t="e">
        <f t="shared" si="2506"/>
        <v>#VALUE!</v>
      </c>
      <c r="DD412" s="192" t="e">
        <f t="shared" si="2506"/>
        <v>#VALUE!</v>
      </c>
      <c r="DE412" s="192" t="e">
        <f t="shared" si="2506"/>
        <v>#VALUE!</v>
      </c>
      <c r="DF412" s="192" t="e">
        <f t="shared" si="2506"/>
        <v>#VALUE!</v>
      </c>
      <c r="DG412" s="192" t="e">
        <f t="shared" si="2506"/>
        <v>#VALUE!</v>
      </c>
      <c r="DH412" s="192" t="e">
        <f t="shared" si="2506"/>
        <v>#VALUE!</v>
      </c>
      <c r="DI412" s="192" t="e">
        <f t="shared" si="2506"/>
        <v>#VALUE!</v>
      </c>
      <c r="DJ412" s="192" t="e">
        <f t="shared" si="2336"/>
        <v>#VALUE!</v>
      </c>
      <c r="DK412" s="192" t="e">
        <f t="shared" si="2337"/>
        <v>#VALUE!</v>
      </c>
      <c r="DL412" s="192" t="e">
        <f t="shared" si="2338"/>
        <v>#VALUE!</v>
      </c>
      <c r="DM412" s="192" t="e">
        <f t="shared" si="2339"/>
        <v>#VALUE!</v>
      </c>
      <c r="DN412" s="192" t="e">
        <f t="shared" si="2340"/>
        <v>#VALUE!</v>
      </c>
      <c r="DO412" s="192" t="e">
        <f t="shared" si="2341"/>
        <v>#VALUE!</v>
      </c>
      <c r="DP412" s="192" t="e">
        <f t="shared" si="2342"/>
        <v>#VALUE!</v>
      </c>
      <c r="DQ412" s="192" t="e">
        <f t="shared" si="2343"/>
        <v>#VALUE!</v>
      </c>
      <c r="DR412" s="192" t="e">
        <f t="shared" si="2344"/>
        <v>#VALUE!</v>
      </c>
      <c r="DS412" s="192" t="e">
        <f t="shared" si="2345"/>
        <v>#VALUE!</v>
      </c>
      <c r="DT412" s="192" t="e">
        <f t="shared" si="2346"/>
        <v>#VALUE!</v>
      </c>
      <c r="DU412" s="192" t="e">
        <f t="shared" si="2347"/>
        <v>#VALUE!</v>
      </c>
      <c r="DV412" s="198" t="e">
        <f t="shared" si="2348"/>
        <v>#VALUE!</v>
      </c>
      <c r="DW412" s="198" t="e">
        <f t="shared" si="2349"/>
        <v>#DIV/0!</v>
      </c>
      <c r="DX412" s="198" t="e">
        <f t="shared" si="2350"/>
        <v>#DIV/0!</v>
      </c>
      <c r="DY412" s="198" t="e">
        <f t="shared" si="2351"/>
        <v>#VALUE!</v>
      </c>
      <c r="DZ412" s="198" t="e">
        <f t="shared" si="2352"/>
        <v>#VALUE!</v>
      </c>
      <c r="EA412" s="198" t="e">
        <f t="shared" si="2353"/>
        <v>#VALUE!</v>
      </c>
      <c r="EB412" s="198" t="e">
        <f t="shared" si="2354"/>
        <v>#VALUE!</v>
      </c>
      <c r="EC412" s="198" t="e">
        <f t="shared" si="2355"/>
        <v>#DIV/0!</v>
      </c>
      <c r="ED412" s="198" t="e">
        <f t="shared" si="2356"/>
        <v>#VALUE!</v>
      </c>
      <c r="EE412" s="198" t="e">
        <f t="shared" si="2357"/>
        <v>#VALUE!</v>
      </c>
      <c r="EF412" s="198" t="e">
        <f t="shared" ref="EF412:EO412" si="2507">DV412/SUM($DV412:$EE412)</f>
        <v>#VALUE!</v>
      </c>
      <c r="EG412" s="198" t="e">
        <f t="shared" si="2507"/>
        <v>#DIV/0!</v>
      </c>
      <c r="EH412" s="198" t="e">
        <f t="shared" si="2507"/>
        <v>#DIV/0!</v>
      </c>
      <c r="EI412" s="198" t="e">
        <f t="shared" si="2507"/>
        <v>#VALUE!</v>
      </c>
      <c r="EJ412" s="198" t="e">
        <f t="shared" si="2507"/>
        <v>#VALUE!</v>
      </c>
      <c r="EK412" s="198" t="e">
        <f t="shared" si="2507"/>
        <v>#VALUE!</v>
      </c>
      <c r="EL412" s="198" t="e">
        <f t="shared" si="2507"/>
        <v>#VALUE!</v>
      </c>
      <c r="EM412" s="198" t="e">
        <f t="shared" si="2507"/>
        <v>#DIV/0!</v>
      </c>
      <c r="EN412" s="198" t="e">
        <f t="shared" si="2507"/>
        <v>#VALUE!</v>
      </c>
      <c r="EO412" s="198" t="e">
        <f t="shared" si="2507"/>
        <v>#VALUE!</v>
      </c>
      <c r="EP412" s="511">
        <f t="shared" ref="EP412:EW412" si="2508">EP411</f>
        <v>0.08</v>
      </c>
      <c r="EQ412" s="511">
        <f t="shared" si="2508"/>
        <v>0.015</v>
      </c>
      <c r="ER412" s="511">
        <f t="shared" si="2508"/>
        <v>0.015</v>
      </c>
      <c r="ES412" s="511">
        <f t="shared" si="2508"/>
        <v>0.015</v>
      </c>
      <c r="ET412" s="511">
        <f t="shared" si="2508"/>
        <v>0.015</v>
      </c>
      <c r="EU412" s="511">
        <f t="shared" si="2508"/>
        <v>0.09</v>
      </c>
      <c r="EV412" s="511">
        <f t="shared" si="2508"/>
        <v>0.09</v>
      </c>
      <c r="EW412" s="511">
        <f t="shared" si="2508"/>
        <v>0.09</v>
      </c>
      <c r="EX412" s="420" t="str">
        <f>IF(_tag_month_day!AS408="","",_tag_month_day!AS408/100)</f>
        <v/>
      </c>
      <c r="EY412" s="420" t="str">
        <f>IF(_tag_month_day!AT408="","",_tag_month_day!AT408/100)</f>
        <v/>
      </c>
      <c r="EZ412" s="420" t="str">
        <f>IF(_tag_month_day!AU408="","",_tag_month_day!AU408/100)</f>
        <v/>
      </c>
      <c r="FA412" s="420" t="str">
        <f>IF(_tag_month_day!AV408="","",_tag_month_day!AV408/100)</f>
        <v/>
      </c>
      <c r="FB412" s="420" t="str">
        <f>IF(_tag_month_day!AW408="","",_tag_month_day!AW408/100)</f>
        <v/>
      </c>
      <c r="FC412" s="420" t="str">
        <f>IF(_tag_month_day!AX408="","",_tag_month_day!AX408/100)</f>
        <v/>
      </c>
      <c r="FD412" s="510">
        <f t="shared" si="2386"/>
        <v>0.33</v>
      </c>
      <c r="FE412" s="510">
        <f t="shared" si="2387"/>
        <v>0.19</v>
      </c>
      <c r="FF412" s="510">
        <f t="shared" si="2388"/>
        <v>0.003</v>
      </c>
      <c r="FG412" s="510">
        <f t="shared" si="2389"/>
        <v>0</v>
      </c>
      <c r="FH412" s="603">
        <f t="shared" si="2390"/>
        <v>0.0001</v>
      </c>
      <c r="FI412" s="510">
        <f t="shared" ref="FI412:FR412" si="2509">FI411</f>
        <v>0.41</v>
      </c>
      <c r="FJ412" s="510">
        <f t="shared" si="2509"/>
        <v>0.11</v>
      </c>
      <c r="FK412" s="510">
        <f t="shared" si="2509"/>
        <v>0.015</v>
      </c>
      <c r="FL412" s="510">
        <f t="shared" si="2509"/>
        <v>0</v>
      </c>
      <c r="FM412" s="603">
        <f t="shared" si="2509"/>
        <v>0.0001</v>
      </c>
      <c r="FN412" s="510" t="str">
        <f>IF(_tag_month_day!AY408="","",_tag_month_day!AY408/100)</f>
        <v/>
      </c>
      <c r="FO412" s="510" t="str">
        <f>IF(_tag_month_day!AZ408="","",_tag_month_day!AZ408/100)</f>
        <v/>
      </c>
      <c r="FP412" s="510" t="str">
        <f>IF(_tag_month_day!BA408="","",_tag_month_day!BA408/100)</f>
        <v/>
      </c>
      <c r="FQ412" s="510" t="str">
        <f>IF(_tag_month_day!BB408="","",_tag_month_day!BB408/100)</f>
        <v/>
      </c>
      <c r="FR412" s="603" t="str">
        <f>IF(_tag_month_day!BC408="","",_tag_month_day!BC408/100)</f>
        <v/>
      </c>
      <c r="FS412" s="510" t="str">
        <f>IF(_tag_month_day!BD408="","",_tag_month_day!BD408/100)</f>
        <v/>
      </c>
      <c r="FT412" s="510" t="str">
        <f>IF(_tag_month_day!BE408="","",_tag_month_day!BE408/100)</f>
        <v/>
      </c>
      <c r="FU412" s="510" t="str">
        <f>IF(_tag_month_day!BF408="","",_tag_month_day!BF408/100)</f>
        <v/>
      </c>
      <c r="FV412" s="510" t="str">
        <f>IF(_tag_month_day!BG408="","",_tag_month_day!BG408/100)</f>
        <v/>
      </c>
      <c r="FW412" s="603" t="str">
        <f>IF(_tag_month_day!BH408="","",_tag_month_day!BH408/100)</f>
        <v/>
      </c>
      <c r="FX412" s="510" t="str">
        <f>IF(_tag_month_day!BI408="","",_tag_month_day!BI408/100)</f>
        <v/>
      </c>
      <c r="FY412" s="510" t="str">
        <f>IF(_tag_month_day!BJ408="","",_tag_month_day!BJ408/100)</f>
        <v/>
      </c>
      <c r="FZ412" s="605" t="str">
        <f>IF(_tag_month_day!BK408="","",_tag_month_day!BK408/100)</f>
        <v/>
      </c>
      <c r="GA412" s="510" t="str">
        <f>IF(_tag_month_day!BL408="","",_tag_month_day!BL408/100)</f>
        <v/>
      </c>
      <c r="GB412" s="603" t="str">
        <f>IF(_tag_month_day!BM408="","",_tag_month_day!BM408/100)</f>
        <v/>
      </c>
      <c r="GC412" s="420" t="str">
        <f>IF(_tag_month_day!BN408="","",_tag_month_day!BN408/100)</f>
        <v/>
      </c>
      <c r="GD412" s="420" t="str">
        <f>IF(_tag_month_day!BO408="","",_tag_month_day!BO408/100)</f>
        <v/>
      </c>
      <c r="GE412" s="420" t="str">
        <f>IF(_tag_month_day!BP408="","",_tag_month_day!BP408/100)</f>
        <v/>
      </c>
      <c r="GF412" s="420" t="str">
        <f>IF(_tag_month_day!BQ408="","",_tag_month_day!BQ408/100)</f>
        <v/>
      </c>
      <c r="GG412" s="420" t="str">
        <f>IF(_tag_month_day!BR408="","",_tag_month_day!BR408/100)</f>
        <v/>
      </c>
      <c r="GH412" s="420" t="str">
        <f>IF(_tag_month_day!BS408="","",_tag_month_day!BS408/100)</f>
        <v/>
      </c>
      <c r="GI412" s="603" t="str">
        <f>IF(_tag_month_day!BT408="","",_tag_month_day!BT408/100)</f>
        <v/>
      </c>
      <c r="GJ412" s="612" t="str">
        <f>IF(_tag_month_day!BU408="","",_tag_month_day!BU408/100)</f>
        <v/>
      </c>
      <c r="GK412" s="620" t="str">
        <f>IF(_tag_month_day!BV408="",IF(_rlcf_month_day!A$2="","",_rlcf_month_day!A$2/100),_tag_month_day!BV408/100)</f>
        <v/>
      </c>
      <c r="GL412" s="620" t="str">
        <f>IF(_tag_month_day!BW408="",IF(_rlcf_month_day!B$2="","",_rlcf_month_day!B$2/100),_tag_month_day!BW408/100)</f>
        <v/>
      </c>
      <c r="GM412" s="621" t="str">
        <f>IF(_tag_month_day!BX408="",IF(_rlcf_month_day!C$2="","",_rlcf_month_day!C$2/100),_tag_month_day!BX408/100)</f>
        <v/>
      </c>
      <c r="GN412" s="620" t="str">
        <f>IF(_tag_month_day!BV408="",IF(_rlcf_month_day!A$2="","",_rlcf_month_day!A$2/100),_tag_month_day!BV408/100)</f>
        <v/>
      </c>
      <c r="GO412" s="620" t="str">
        <f>IF(_tag_month_day!BW408="",IF(_rlcf_month_day!B$2="","",_rlcf_month_day!B$2/100),_tag_month_day!BW408/100)</f>
        <v/>
      </c>
      <c r="GP412" s="620" t="str">
        <f>IF(_tag_month_day!CD408="",IF(_rlcf_month_day!E$2="","",_rlcf_month_day!E$2/100),_tag_month_day!CD408/100)</f>
        <v/>
      </c>
      <c r="GQ412" s="620" t="str">
        <f>IF(_tag_month_day!CE408="",IF(_rlcf_month_day!F$2="","",_rlcf_month_day!F$2/100),_tag_month_day!CE408/100)</f>
        <v/>
      </c>
      <c r="GR412" s="621" t="str">
        <f>IF(_tag_month_day!CF408="",IF(_rlcf_month_day!G$2="","",_rlcf_month_day!G$2/100),_tag_month_day!CF408/100)</f>
        <v/>
      </c>
      <c r="GS412" s="626">
        <f t="shared" ref="GS412:HH412" si="2510">GS411</f>
        <v>0.953</v>
      </c>
      <c r="GT412" s="626">
        <f t="shared" si="2510"/>
        <v>0.55</v>
      </c>
      <c r="GU412" s="626">
        <f t="shared" si="2510"/>
        <v>0.55</v>
      </c>
      <c r="GV412" s="626">
        <f t="shared" si="2510"/>
        <v>0.55</v>
      </c>
      <c r="GW412" s="626">
        <f t="shared" si="2510"/>
        <v>0.5</v>
      </c>
      <c r="GX412" s="626">
        <f t="shared" si="2510"/>
        <v>0.935</v>
      </c>
      <c r="GY412" s="626">
        <f t="shared" si="2510"/>
        <v>0.15</v>
      </c>
      <c r="GZ412" s="626">
        <f t="shared" si="2510"/>
        <v>1</v>
      </c>
      <c r="HA412" s="632">
        <f t="shared" si="2510"/>
        <v>0.047</v>
      </c>
      <c r="HB412" s="632">
        <f t="shared" si="2510"/>
        <v>0.45</v>
      </c>
      <c r="HC412" s="632">
        <f t="shared" si="2510"/>
        <v>0.45</v>
      </c>
      <c r="HD412" s="632">
        <f t="shared" si="2510"/>
        <v>0.45</v>
      </c>
      <c r="HE412" s="632">
        <f t="shared" si="2510"/>
        <v>0.5</v>
      </c>
      <c r="HF412" s="632">
        <f t="shared" si="2510"/>
        <v>0.065</v>
      </c>
      <c r="HG412" s="632">
        <f t="shared" si="2510"/>
        <v>0.85</v>
      </c>
      <c r="HH412" s="632">
        <f t="shared" si="2510"/>
        <v>0</v>
      </c>
      <c r="HI412" s="68">
        <f t="shared" si="2362"/>
        <v>0</v>
      </c>
      <c r="HJ412" s="68" t="e">
        <f t="shared" si="2393"/>
        <v>#VALUE!</v>
      </c>
      <c r="HK412" s="202">
        <f t="shared" si="2394"/>
        <v>0.85</v>
      </c>
      <c r="HL412" s="464">
        <f t="shared" si="2395"/>
        <v>550000</v>
      </c>
      <c r="HM412" s="464">
        <f t="shared" si="2396"/>
        <v>480000</v>
      </c>
      <c r="HN412" s="192" t="e">
        <f t="shared" si="2363"/>
        <v>#VALUE!</v>
      </c>
      <c r="HO412" s="192" t="e">
        <f>HN412*HK412*$HO$2/HL412*1000000</f>
        <v>#VALUE!</v>
      </c>
      <c r="HP412" s="192" t="e">
        <f>HN412*HK412*$HP$2/HM412*1000000</f>
        <v>#VALUE!</v>
      </c>
    </row>
    <row r="413" customFormat="1" spans="1:224">
      <c r="A413" s="381">
        <v>408</v>
      </c>
      <c r="B413" s="54">
        <f ca="1" t="shared" si="2397"/>
        <v>43633</v>
      </c>
      <c r="C413" s="57">
        <f t="shared" si="2398"/>
        <v>0.0416666666666667</v>
      </c>
      <c r="D413" s="68" t="str">
        <f ca="1" t="shared" si="2364"/>
        <v>中班</v>
      </c>
      <c r="E413" s="68" t="str">
        <f ca="1" t="shared" si="2365"/>
        <v>丁</v>
      </c>
      <c r="F413" s="68">
        <f ca="1">SUMPRODUCT((成本日报!$A$3:$A$95=计划!B413)*(成本日报!$B$3:$B$95=计划!$D413),成本日报!$C$3:$C$95)</f>
        <v>4</v>
      </c>
      <c r="G413" s="382">
        <f ca="1" t="shared" si="2399"/>
        <v>43633.9583333323</v>
      </c>
      <c r="H413" s="382">
        <f ca="1" t="shared" si="2366"/>
        <v>43633.9652777768</v>
      </c>
      <c r="I413" s="382">
        <f ca="1" t="shared" si="2367"/>
        <v>43633.9708333323</v>
      </c>
      <c r="J413" s="382">
        <f ca="1" t="shared" si="2368"/>
        <v>43633.999999999</v>
      </c>
      <c r="K413" s="382">
        <f ca="1" t="shared" si="2369"/>
        <v>43634.062499999</v>
      </c>
      <c r="L413" s="382">
        <f ca="1" t="shared" si="2370"/>
        <v>43634.0833333323</v>
      </c>
      <c r="M413" s="398" t="str">
        <f>IF(_tag_month_day!A409="","",_tag_month_day!A409)</f>
        <v/>
      </c>
      <c r="N413" s="398" t="str">
        <f>IF(_tag_month_day!B409="","",_tag_month_day!B409)</f>
        <v/>
      </c>
      <c r="O413" s="399" t="e">
        <f t="shared" si="2371"/>
        <v>#VALUE!</v>
      </c>
      <c r="P413" s="398" t="str">
        <f>IF(_tag_month_day!C409="","",_tag_month_day!C409)</f>
        <v/>
      </c>
      <c r="Q413" s="398" t="str">
        <f>IF(_tag_month_day!D409="","",_tag_month_day!D409)</f>
        <v/>
      </c>
      <c r="R413" s="416">
        <f>IF(_tag_month_day!CB409="",R412,_tag_month_day!CB409/100)</f>
        <v>0.07</v>
      </c>
      <c r="S413" s="417" t="str">
        <f>IF(_tag_month_day!E409="","",_tag_month_day!E409)</f>
        <v/>
      </c>
      <c r="T413" s="417" t="str">
        <f>IF(_tag_month_day!F409="","",_tag_month_day!F409)</f>
        <v/>
      </c>
      <c r="U413" s="418" t="e">
        <f t="shared" si="2325"/>
        <v>#VALUE!</v>
      </c>
      <c r="V413" s="53" t="e">
        <f t="shared" si="2326"/>
        <v>#VALUE!</v>
      </c>
      <c r="W413" s="419" t="str">
        <f>IF(_jhy_month_day!A409="","",_jhy_month_day!A409)</f>
        <v/>
      </c>
      <c r="X413" s="420" t="str">
        <f>IF(_jhy_month_day!B409="","",_jhy_month_day!B409/100)</f>
        <v/>
      </c>
      <c r="Y413" s="420" t="str">
        <f>IF(_jhy_month_day!C409="","",_jhy_month_day!C409/100)</f>
        <v/>
      </c>
      <c r="Z413" s="439">
        <f t="shared" si="2415"/>
        <v>102</v>
      </c>
      <c r="AA413" s="440" t="str">
        <f>IF(_tag_month_day!G409="","",_tag_month_day!G409/100)</f>
        <v/>
      </c>
      <c r="AB413" s="440" t="str">
        <f>IF(_tag_month_day!H409="","",_tag_month_day!H409/100)</f>
        <v/>
      </c>
      <c r="AC413" s="193">
        <f t="shared" si="2372"/>
        <v>1.59963432013121</v>
      </c>
      <c r="AD413" s="441" t="str">
        <f t="shared" si="2373"/>
        <v/>
      </c>
      <c r="AE413" s="442" t="str">
        <f t="shared" si="2374"/>
        <v/>
      </c>
      <c r="AF413" s="443">
        <v>1</v>
      </c>
      <c r="AG413" s="68" t="str">
        <f>IF(_duihao_month_day!A409="","",_duihao_month_day!A409)</f>
        <v/>
      </c>
      <c r="AH413" s="463">
        <f>IF(_gyk_month_day!B409="",AH412,_gyk_month_day!B409)</f>
        <v>820</v>
      </c>
      <c r="AI413" s="464"/>
      <c r="AJ413" s="68" t="str">
        <f>IF(_tag_month_day!I409="","",_tag_month_day!I409)</f>
        <v/>
      </c>
      <c r="AK413" s="465" t="str">
        <f>IF(_tzyy_month_day!A409="","",_tzyy_month_day!A409)</f>
        <v/>
      </c>
      <c r="AL413" s="465" t="str">
        <f>IF(_tzyy_month_day!B409="","",_tzyy_month_day!B409)</f>
        <v/>
      </c>
      <c r="AM413" s="465" t="str">
        <f>IF(_tzyy_month_day!C409="","",_tzyy_month_day!C409)</f>
        <v/>
      </c>
      <c r="AN413" s="466" t="str">
        <f>IF(_tag_month_day!CG409="","",_tag_month_day!CG409)</f>
        <v/>
      </c>
      <c r="AO413" s="466" t="str">
        <f>IF(_tag_month_day!CH409="","",_tag_month_day!CH409)</f>
        <v/>
      </c>
      <c r="AP413" s="486" t="e">
        <f t="shared" si="2375"/>
        <v>#VALUE!</v>
      </c>
      <c r="AQ413" s="487" t="str">
        <f>IF(_tag_month_day!J409="","",_tag_month_day!J409/100)</f>
        <v/>
      </c>
      <c r="AR413" s="488">
        <f t="shared" si="2376"/>
        <v>1.3</v>
      </c>
      <c r="AS413" s="489" t="e">
        <f t="shared" si="2327"/>
        <v>#VALUE!</v>
      </c>
      <c r="AT413" s="489">
        <f t="shared" si="2377"/>
        <v>0</v>
      </c>
      <c r="AU413" s="490" t="str">
        <f>IF(_tag_month_day!K409="","",_tag_month_day!K409)</f>
        <v/>
      </c>
      <c r="AV413" s="491" t="str">
        <f>IF(_tag_month_day!L409="","",_tag_month_day!L409/100)</f>
        <v/>
      </c>
      <c r="AW413" s="420">
        <f t="shared" si="2299"/>
        <v>0</v>
      </c>
      <c r="AX413" s="420">
        <f t="shared" si="2378"/>
        <v>0</v>
      </c>
      <c r="AY413" s="420" t="str">
        <f>IF(_tag_month_day!M409="","",_tag_month_day!M409/100)</f>
        <v/>
      </c>
      <c r="AZ413" s="420" t="str">
        <f>IF(_tag_month_day!N409="","",_tag_month_day!N409/100)</f>
        <v/>
      </c>
      <c r="BA413" s="420" t="str">
        <f>IF(_tag_month_day!O409="","",_tag_month_day!O409/100)</f>
        <v/>
      </c>
      <c r="BB413" s="496" t="str">
        <f>IF(_tag_month_day!P409="","",_tag_month_day!P409/100)</f>
        <v/>
      </c>
      <c r="BC413" s="496">
        <f t="shared" si="2379"/>
        <v>0</v>
      </c>
      <c r="BD413" s="496" t="str">
        <f>IF(_tag_month_day!Q409="","",_tag_month_day!Q409/100)</f>
        <v/>
      </c>
      <c r="BE413" s="510" t="str">
        <f>IF(_tag_month_day!R409="","",_tag_month_day!R409/100)</f>
        <v/>
      </c>
      <c r="BF413" s="413" t="str">
        <f>IF(_tag_month_day!CC409="","",_tag_month_day!CC409/100)</f>
        <v/>
      </c>
      <c r="BG413" s="511" t="e">
        <f t="shared" si="2328"/>
        <v>#VALUE!</v>
      </c>
      <c r="BH413" s="198">
        <f t="shared" si="2329"/>
        <v>0</v>
      </c>
      <c r="BI413" s="512" t="e">
        <f>IF(CX413=0,BI412,(DK413*查询!$R$5+DL413*查询!$Q$5+DM413*查询!$N$5+DN413*查询!$O$5+DO413*查询!$P$5)*AF413/CX413)</f>
        <v>#VALUE!</v>
      </c>
      <c r="BJ413" s="512" t="e">
        <f>IF(CX413=0,BJ412,(DP413*查询!$S$5+DQ413*查询!$T$5+DR413*查询!$U$5)*AF413/CX413)</f>
        <v>#VALUE!</v>
      </c>
      <c r="BK413" s="512">
        <f t="shared" si="2380"/>
        <v>1</v>
      </c>
      <c r="BL413" s="513" t="str">
        <f>IF(_cfyc_month_day!A409="","",_cfyc_month_day!A409)</f>
        <v/>
      </c>
      <c r="BM413" s="513" t="str">
        <f>IF(_cfyc_month_day!B409="","",_cfyc_month_day!B409)</f>
        <v/>
      </c>
      <c r="BN413" s="513" t="str">
        <f>IF(_cfyc_month_day!C409="","",_cfyc_month_day!C409)</f>
        <v/>
      </c>
      <c r="BO413" s="522" t="str">
        <f>IF(_cfyc_month_day!D409="","",_cfyc_month_day!D409)</f>
        <v/>
      </c>
      <c r="BP413" s="522" t="str">
        <f>IF(_cfyc_month_day!E409="","",_cfyc_month_day!E409)</f>
        <v/>
      </c>
      <c r="BQ413" s="522" t="str">
        <f>IF(_cfyc_month_day!F409="","",_cfyc_month_day!F409)</f>
        <v/>
      </c>
      <c r="BR413" s="513" t="str">
        <f>IF(_tag_month_day!T409="","",_tag_month_day!T409)</f>
        <v/>
      </c>
      <c r="BS413" s="513" t="str">
        <f>IF(_tag_month_day!U409="","",_tag_month_day!U409)</f>
        <v/>
      </c>
      <c r="BT413" s="523" t="str">
        <f t="shared" si="2381"/>
        <v/>
      </c>
      <c r="BU413" s="223" t="str">
        <f>IF(_tag_month_day!V409="","",_tag_month_day!V409)</f>
        <v/>
      </c>
      <c r="BV413" s="206" t="str">
        <f>IF(_tag_month_day!W409="","",_tag_month_day!W409)</f>
        <v/>
      </c>
      <c r="BW413" s="540" t="str">
        <f>IF(_tag_month_day!X409="","",_tag_month_day!X409)</f>
        <v/>
      </c>
      <c r="BX413" s="540" t="str">
        <f>IF(_tag_month_day!Y409="","",_tag_month_day!Y409)</f>
        <v/>
      </c>
      <c r="BY413" s="541">
        <f ca="1" t="shared" si="2382"/>
        <v>43634.0833333323</v>
      </c>
      <c r="BZ413" s="542"/>
      <c r="CA413" s="543" t="str">
        <f>IF(_jhy2_month_day!A409="","",_jhy2_month_day!A409)</f>
        <v/>
      </c>
      <c r="CB413" s="464" t="str">
        <f>IF(_jhy2_month_day!B409="","",_jhy2_month_day!B409)</f>
        <v/>
      </c>
      <c r="CC413" s="464" t="str">
        <f>IF(_jhy2_month_day!C409="","",_jhy2_month_day!C409)</f>
        <v/>
      </c>
      <c r="CD413" s="464" t="str">
        <f>IF(_jhy2_month_day!D409="","",_jhy2_month_day!D409)</f>
        <v/>
      </c>
      <c r="CE413" s="464" t="str">
        <f>IF(_jhy2_month_day!E409="","",_jhy2_month_day!E409)</f>
        <v/>
      </c>
      <c r="CF413" s="464" t="str">
        <f>IF(_jhy2_month_day!F409="","",_jhy2_month_day!F409)</f>
        <v/>
      </c>
      <c r="CG413" s="464" t="str">
        <f>IF(_jhy2_month_day!G409="","",_jhy2_month_day!G409)</f>
        <v/>
      </c>
      <c r="CH413" s="464" t="str">
        <f>IF(_jhy2_month_day!H409="","",_jhy2_month_day!H409)</f>
        <v/>
      </c>
      <c r="CI413" s="464" t="str">
        <f>IF(_jhy2_month_day!I409="","",_jhy2_month_day!I409)</f>
        <v/>
      </c>
      <c r="CJ413" s="464" t="str">
        <f>IF(_jhy2_month_day!J409="","",_jhy2_month_day!J409)</f>
        <v/>
      </c>
      <c r="CK413" s="464" t="str">
        <f>IF(_jhy2_month_day!K409="","",_jhy2_month_day!K409)</f>
        <v/>
      </c>
      <c r="CL413" s="562" t="str">
        <f>IF(_jhy2_month_day!L409="","",_jhy2_month_day!L409)</f>
        <v/>
      </c>
      <c r="CM413" s="562" t="str">
        <f>IF(_jhy2_month_day!M409="","",_jhy2_month_day!M409)</f>
        <v/>
      </c>
      <c r="CN413" s="562" t="str">
        <f>IF(_jhy2_month_day!N409="","",_jhy2_month_day!N409)</f>
        <v/>
      </c>
      <c r="CO413" s="562" t="str">
        <f>IF(_jhy2_month_day!O409="","",_jhy2_month_day!O409)</f>
        <v/>
      </c>
      <c r="CP413" s="562" t="str">
        <f>IF(_jhy2_month_day!P409="","",_jhy2_month_day!P409)</f>
        <v/>
      </c>
      <c r="CQ413" s="562" t="str">
        <f>IF(_jhy2_month_day!Q409="","",_jhy2_month_day!Q409)</f>
        <v/>
      </c>
      <c r="CR413" s="563" t="str">
        <f>IF(_jhy2_month_day!R409="","",_jhy2_month_day!R409)</f>
        <v/>
      </c>
      <c r="CS413" s="576" t="str">
        <f>IF(_jhy2_month_day!S409="","",_jhy2_month_day!S409)</f>
        <v/>
      </c>
      <c r="CT413" s="562" t="str">
        <f>IF(_jhy2_month_day!T409="","",_jhy2_month_day!T409)</f>
        <v/>
      </c>
      <c r="CU413" s="577" t="e">
        <f t="shared" si="2330"/>
        <v>#VALUE!</v>
      </c>
      <c r="CV413" s="198" t="e">
        <f t="shared" si="2331"/>
        <v>#VALUE!</v>
      </c>
      <c r="CW413" s="192" t="e">
        <f t="shared" si="2332"/>
        <v>#VALUE!</v>
      </c>
      <c r="CX413" s="192" t="e">
        <f t="shared" si="2333"/>
        <v>#VALUE!</v>
      </c>
      <c r="CY413" s="202" t="e">
        <f t="shared" si="2334"/>
        <v>#VALUE!</v>
      </c>
      <c r="CZ413" s="192" t="e">
        <f t="shared" ref="CZ413:DI413" si="2511">$AJ413*EF413</f>
        <v>#VALUE!</v>
      </c>
      <c r="DA413" s="192" t="e">
        <f t="shared" si="2511"/>
        <v>#VALUE!</v>
      </c>
      <c r="DB413" s="192" t="e">
        <f t="shared" si="2511"/>
        <v>#VALUE!</v>
      </c>
      <c r="DC413" s="192" t="e">
        <f t="shared" si="2511"/>
        <v>#VALUE!</v>
      </c>
      <c r="DD413" s="192" t="e">
        <f t="shared" si="2511"/>
        <v>#VALUE!</v>
      </c>
      <c r="DE413" s="192" t="e">
        <f t="shared" si="2511"/>
        <v>#VALUE!</v>
      </c>
      <c r="DF413" s="192" t="e">
        <f t="shared" si="2511"/>
        <v>#VALUE!</v>
      </c>
      <c r="DG413" s="192" t="e">
        <f t="shared" si="2511"/>
        <v>#VALUE!</v>
      </c>
      <c r="DH413" s="192" t="e">
        <f t="shared" si="2511"/>
        <v>#VALUE!</v>
      </c>
      <c r="DI413" s="192" t="e">
        <f t="shared" si="2511"/>
        <v>#VALUE!</v>
      </c>
      <c r="DJ413" s="192" t="e">
        <f t="shared" si="2336"/>
        <v>#VALUE!</v>
      </c>
      <c r="DK413" s="192" t="e">
        <f t="shared" si="2337"/>
        <v>#VALUE!</v>
      </c>
      <c r="DL413" s="192" t="e">
        <f t="shared" si="2338"/>
        <v>#VALUE!</v>
      </c>
      <c r="DM413" s="192" t="e">
        <f t="shared" si="2339"/>
        <v>#VALUE!</v>
      </c>
      <c r="DN413" s="192" t="e">
        <f t="shared" si="2340"/>
        <v>#VALUE!</v>
      </c>
      <c r="DO413" s="192" t="e">
        <f t="shared" si="2341"/>
        <v>#VALUE!</v>
      </c>
      <c r="DP413" s="192" t="e">
        <f t="shared" si="2342"/>
        <v>#VALUE!</v>
      </c>
      <c r="DQ413" s="192" t="e">
        <f t="shared" si="2343"/>
        <v>#VALUE!</v>
      </c>
      <c r="DR413" s="192" t="e">
        <f t="shared" si="2344"/>
        <v>#VALUE!</v>
      </c>
      <c r="DS413" s="192" t="e">
        <f t="shared" si="2345"/>
        <v>#VALUE!</v>
      </c>
      <c r="DT413" s="192" t="e">
        <f t="shared" si="2346"/>
        <v>#VALUE!</v>
      </c>
      <c r="DU413" s="192" t="e">
        <f t="shared" si="2347"/>
        <v>#VALUE!</v>
      </c>
      <c r="DV413" s="198" t="e">
        <f t="shared" si="2348"/>
        <v>#VALUE!</v>
      </c>
      <c r="DW413" s="198" t="e">
        <f t="shared" si="2349"/>
        <v>#DIV/0!</v>
      </c>
      <c r="DX413" s="198" t="e">
        <f t="shared" si="2350"/>
        <v>#DIV/0!</v>
      </c>
      <c r="DY413" s="198" t="e">
        <f t="shared" si="2351"/>
        <v>#VALUE!</v>
      </c>
      <c r="DZ413" s="198" t="e">
        <f t="shared" si="2352"/>
        <v>#VALUE!</v>
      </c>
      <c r="EA413" s="198" t="e">
        <f t="shared" si="2353"/>
        <v>#VALUE!</v>
      </c>
      <c r="EB413" s="198" t="e">
        <f t="shared" si="2354"/>
        <v>#VALUE!</v>
      </c>
      <c r="EC413" s="198" t="e">
        <f t="shared" si="2355"/>
        <v>#DIV/0!</v>
      </c>
      <c r="ED413" s="198" t="e">
        <f t="shared" si="2356"/>
        <v>#VALUE!</v>
      </c>
      <c r="EE413" s="198" t="e">
        <f t="shared" si="2357"/>
        <v>#VALUE!</v>
      </c>
      <c r="EF413" s="198" t="e">
        <f t="shared" ref="EF413:EO413" si="2512">DV413/SUM($DV413:$EE413)</f>
        <v>#VALUE!</v>
      </c>
      <c r="EG413" s="198" t="e">
        <f t="shared" si="2512"/>
        <v>#DIV/0!</v>
      </c>
      <c r="EH413" s="198" t="e">
        <f t="shared" si="2512"/>
        <v>#DIV/0!</v>
      </c>
      <c r="EI413" s="198" t="e">
        <f t="shared" si="2512"/>
        <v>#VALUE!</v>
      </c>
      <c r="EJ413" s="198" t="e">
        <f t="shared" si="2512"/>
        <v>#VALUE!</v>
      </c>
      <c r="EK413" s="198" t="e">
        <f t="shared" si="2512"/>
        <v>#VALUE!</v>
      </c>
      <c r="EL413" s="198" t="e">
        <f t="shared" si="2512"/>
        <v>#VALUE!</v>
      </c>
      <c r="EM413" s="198" t="e">
        <f t="shared" si="2512"/>
        <v>#DIV/0!</v>
      </c>
      <c r="EN413" s="198" t="e">
        <f t="shared" si="2512"/>
        <v>#VALUE!</v>
      </c>
      <c r="EO413" s="198" t="e">
        <f t="shared" si="2512"/>
        <v>#VALUE!</v>
      </c>
      <c r="EP413" s="511">
        <f t="shared" ref="EP413:EW413" si="2513">EP412</f>
        <v>0.08</v>
      </c>
      <c r="EQ413" s="511">
        <f t="shared" si="2513"/>
        <v>0.015</v>
      </c>
      <c r="ER413" s="511">
        <f t="shared" si="2513"/>
        <v>0.015</v>
      </c>
      <c r="ES413" s="511">
        <f t="shared" si="2513"/>
        <v>0.015</v>
      </c>
      <c r="ET413" s="511">
        <f t="shared" si="2513"/>
        <v>0.015</v>
      </c>
      <c r="EU413" s="511">
        <f t="shared" si="2513"/>
        <v>0.09</v>
      </c>
      <c r="EV413" s="511">
        <f t="shared" si="2513"/>
        <v>0.09</v>
      </c>
      <c r="EW413" s="511">
        <f t="shared" si="2513"/>
        <v>0.09</v>
      </c>
      <c r="EX413" s="420" t="str">
        <f>IF(_tag_month_day!AS409="","",_tag_month_day!AS409/100)</f>
        <v/>
      </c>
      <c r="EY413" s="420" t="str">
        <f>IF(_tag_month_day!AT409="","",_tag_month_day!AT409/100)</f>
        <v/>
      </c>
      <c r="EZ413" s="420" t="str">
        <f>IF(_tag_month_day!AU409="","",_tag_month_day!AU409/100)</f>
        <v/>
      </c>
      <c r="FA413" s="420" t="str">
        <f>IF(_tag_month_day!AV409="","",_tag_month_day!AV409/100)</f>
        <v/>
      </c>
      <c r="FB413" s="420" t="str">
        <f>IF(_tag_month_day!AW409="","",_tag_month_day!AW409/100)</f>
        <v/>
      </c>
      <c r="FC413" s="420" t="str">
        <f>IF(_tag_month_day!AX409="","",_tag_month_day!AX409/100)</f>
        <v/>
      </c>
      <c r="FD413" s="510">
        <f t="shared" si="2386"/>
        <v>0.33</v>
      </c>
      <c r="FE413" s="510">
        <f t="shared" si="2387"/>
        <v>0.19</v>
      </c>
      <c r="FF413" s="510">
        <f t="shared" si="2388"/>
        <v>0.003</v>
      </c>
      <c r="FG413" s="510">
        <f t="shared" si="2389"/>
        <v>0</v>
      </c>
      <c r="FH413" s="603">
        <f t="shared" si="2390"/>
        <v>0.0001</v>
      </c>
      <c r="FI413" s="510">
        <f t="shared" ref="FI413:FR413" si="2514">FI412</f>
        <v>0.41</v>
      </c>
      <c r="FJ413" s="510">
        <f t="shared" si="2514"/>
        <v>0.11</v>
      </c>
      <c r="FK413" s="510">
        <f t="shared" si="2514"/>
        <v>0.015</v>
      </c>
      <c r="FL413" s="510">
        <f t="shared" si="2514"/>
        <v>0</v>
      </c>
      <c r="FM413" s="603">
        <f t="shared" si="2514"/>
        <v>0.0001</v>
      </c>
      <c r="FN413" s="510" t="str">
        <f>IF(_tag_month_day!AY409="","",_tag_month_day!AY409/100)</f>
        <v/>
      </c>
      <c r="FO413" s="510" t="str">
        <f>IF(_tag_month_day!AZ409="","",_tag_month_day!AZ409/100)</f>
        <v/>
      </c>
      <c r="FP413" s="510" t="str">
        <f>IF(_tag_month_day!BA409="","",_tag_month_day!BA409/100)</f>
        <v/>
      </c>
      <c r="FQ413" s="510" t="str">
        <f>IF(_tag_month_day!BB409="","",_tag_month_day!BB409/100)</f>
        <v/>
      </c>
      <c r="FR413" s="603" t="str">
        <f>IF(_tag_month_day!BC409="","",_tag_month_day!BC409/100)</f>
        <v/>
      </c>
      <c r="FS413" s="510" t="str">
        <f>IF(_tag_month_day!BD409="","",_tag_month_day!BD409/100)</f>
        <v/>
      </c>
      <c r="FT413" s="510" t="str">
        <f>IF(_tag_month_day!BE409="","",_tag_month_day!BE409/100)</f>
        <v/>
      </c>
      <c r="FU413" s="510" t="str">
        <f>IF(_tag_month_day!BF409="","",_tag_month_day!BF409/100)</f>
        <v/>
      </c>
      <c r="FV413" s="510" t="str">
        <f>IF(_tag_month_day!BG409="","",_tag_month_day!BG409/100)</f>
        <v/>
      </c>
      <c r="FW413" s="603" t="str">
        <f>IF(_tag_month_day!BH409="","",_tag_month_day!BH409/100)</f>
        <v/>
      </c>
      <c r="FX413" s="510" t="str">
        <f>IF(_tag_month_day!BI409="","",_tag_month_day!BI409/100)</f>
        <v/>
      </c>
      <c r="FY413" s="510" t="str">
        <f>IF(_tag_month_day!BJ409="","",_tag_month_day!BJ409/100)</f>
        <v/>
      </c>
      <c r="FZ413" s="605" t="str">
        <f>IF(_tag_month_day!BK409="","",_tag_month_day!BK409/100)</f>
        <v/>
      </c>
      <c r="GA413" s="510" t="str">
        <f>IF(_tag_month_day!BL409="","",_tag_month_day!BL409/100)</f>
        <v/>
      </c>
      <c r="GB413" s="603" t="str">
        <f>IF(_tag_month_day!BM409="","",_tag_month_day!BM409/100)</f>
        <v/>
      </c>
      <c r="GC413" s="420" t="str">
        <f>IF(_tag_month_day!BN409="","",_tag_month_day!BN409/100)</f>
        <v/>
      </c>
      <c r="GD413" s="420" t="str">
        <f>IF(_tag_month_day!BO409="","",_tag_month_day!BO409/100)</f>
        <v/>
      </c>
      <c r="GE413" s="420" t="str">
        <f>IF(_tag_month_day!BP409="","",_tag_month_day!BP409/100)</f>
        <v/>
      </c>
      <c r="GF413" s="420" t="str">
        <f>IF(_tag_month_day!BQ409="","",_tag_month_day!BQ409/100)</f>
        <v/>
      </c>
      <c r="GG413" s="420" t="str">
        <f>IF(_tag_month_day!BR409="","",_tag_month_day!BR409/100)</f>
        <v/>
      </c>
      <c r="GH413" s="420" t="str">
        <f>IF(_tag_month_day!BS409="","",_tag_month_day!BS409/100)</f>
        <v/>
      </c>
      <c r="GI413" s="603" t="str">
        <f>IF(_tag_month_day!BT409="","",_tag_month_day!BT409/100)</f>
        <v/>
      </c>
      <c r="GJ413" s="612" t="str">
        <f>IF(_tag_month_day!BU409="","",_tag_month_day!BU409/100)</f>
        <v/>
      </c>
      <c r="GK413" s="620" t="str">
        <f>IF(_tag_month_day!BV409="",IF(_rlcf_month_day!A$2="","",_rlcf_month_day!A$2/100),_tag_month_day!BV409/100)</f>
        <v/>
      </c>
      <c r="GL413" s="620" t="str">
        <f>IF(_tag_month_day!BW409="",IF(_rlcf_month_day!B$2="","",_rlcf_month_day!B$2/100),_tag_month_day!BW409/100)</f>
        <v/>
      </c>
      <c r="GM413" s="621" t="str">
        <f>IF(_tag_month_day!BX409="",IF(_rlcf_month_day!C$2="","",_rlcf_month_day!C$2/100),_tag_month_day!BX409/100)</f>
        <v/>
      </c>
      <c r="GN413" s="620" t="str">
        <f>IF(_tag_month_day!BV409="",IF(_rlcf_month_day!A$2="","",_rlcf_month_day!A$2/100),_tag_month_day!BV409/100)</f>
        <v/>
      </c>
      <c r="GO413" s="620" t="str">
        <f>IF(_tag_month_day!BW409="",IF(_rlcf_month_day!B$2="","",_rlcf_month_day!B$2/100),_tag_month_day!BW409/100)</f>
        <v/>
      </c>
      <c r="GP413" s="620" t="str">
        <f>IF(_tag_month_day!CD409="",IF(_rlcf_month_day!E$2="","",_rlcf_month_day!E$2/100),_tag_month_day!CD409/100)</f>
        <v/>
      </c>
      <c r="GQ413" s="620" t="str">
        <f>IF(_tag_month_day!CE409="",IF(_rlcf_month_day!F$2="","",_rlcf_month_day!F$2/100),_tag_month_day!CE409/100)</f>
        <v/>
      </c>
      <c r="GR413" s="621" t="str">
        <f>IF(_tag_month_day!CF409="",IF(_rlcf_month_day!G$2="","",_rlcf_month_day!G$2/100),_tag_month_day!CF409/100)</f>
        <v/>
      </c>
      <c r="GS413" s="626">
        <f t="shared" ref="GS413:HH413" si="2515">GS412</f>
        <v>0.953</v>
      </c>
      <c r="GT413" s="626">
        <f t="shared" si="2515"/>
        <v>0.55</v>
      </c>
      <c r="GU413" s="626">
        <f t="shared" si="2515"/>
        <v>0.55</v>
      </c>
      <c r="GV413" s="626">
        <f t="shared" si="2515"/>
        <v>0.55</v>
      </c>
      <c r="GW413" s="626">
        <f t="shared" si="2515"/>
        <v>0.5</v>
      </c>
      <c r="GX413" s="626">
        <f t="shared" si="2515"/>
        <v>0.935</v>
      </c>
      <c r="GY413" s="626">
        <f t="shared" si="2515"/>
        <v>0.15</v>
      </c>
      <c r="GZ413" s="626">
        <f t="shared" si="2515"/>
        <v>1</v>
      </c>
      <c r="HA413" s="632">
        <f t="shared" si="2515"/>
        <v>0.047</v>
      </c>
      <c r="HB413" s="632">
        <f t="shared" si="2515"/>
        <v>0.45</v>
      </c>
      <c r="HC413" s="632">
        <f t="shared" si="2515"/>
        <v>0.45</v>
      </c>
      <c r="HD413" s="632">
        <f t="shared" si="2515"/>
        <v>0.45</v>
      </c>
      <c r="HE413" s="632">
        <f t="shared" si="2515"/>
        <v>0.5</v>
      </c>
      <c r="HF413" s="632">
        <f t="shared" si="2515"/>
        <v>0.065</v>
      </c>
      <c r="HG413" s="632">
        <f t="shared" si="2515"/>
        <v>0.85</v>
      </c>
      <c r="HH413" s="632">
        <f t="shared" si="2515"/>
        <v>0</v>
      </c>
      <c r="HI413" s="68">
        <f t="shared" si="2362"/>
        <v>0</v>
      </c>
      <c r="HJ413" s="68" t="e">
        <f t="shared" si="2393"/>
        <v>#VALUE!</v>
      </c>
      <c r="HK413" s="202">
        <f t="shared" si="2394"/>
        <v>0.85</v>
      </c>
      <c r="HL413" s="464">
        <f t="shared" si="2395"/>
        <v>550000</v>
      </c>
      <c r="HM413" s="464">
        <f t="shared" si="2396"/>
        <v>480000</v>
      </c>
      <c r="HN413" s="192" t="e">
        <f t="shared" si="2363"/>
        <v>#VALUE!</v>
      </c>
      <c r="HO413" s="192" t="e">
        <f>HN413*HK413*$HO$2/HL413*1000000</f>
        <v>#VALUE!</v>
      </c>
      <c r="HP413" s="192" t="e">
        <f>HN413*HK413*$HP$2/HM413*1000000</f>
        <v>#VALUE!</v>
      </c>
    </row>
    <row r="414" customFormat="1" spans="1:224">
      <c r="A414" s="381">
        <v>409</v>
      </c>
      <c r="B414" s="54">
        <f ca="1" t="shared" si="2397"/>
        <v>43634</v>
      </c>
      <c r="C414" s="57">
        <f t="shared" si="2398"/>
        <v>0.0416666666666667</v>
      </c>
      <c r="D414" s="68" t="str">
        <f ca="1" t="shared" si="2364"/>
        <v>夜班</v>
      </c>
      <c r="E414" s="68" t="str">
        <f ca="1" t="shared" si="2365"/>
        <v>甲</v>
      </c>
      <c r="F414" s="68">
        <f ca="1">SUMPRODUCT((成本日报!$A$3:$A$95=计划!B414)*(成本日报!$B$3:$B$95=计划!$D414),成本日报!$C$3:$C$95)</f>
        <v>1</v>
      </c>
      <c r="G414" s="382">
        <f ca="1" t="shared" si="2399"/>
        <v>43633.999999999</v>
      </c>
      <c r="H414" s="382">
        <f ca="1" t="shared" si="2366"/>
        <v>43634.0069444435</v>
      </c>
      <c r="I414" s="382">
        <f ca="1" t="shared" si="2367"/>
        <v>43634.012499999</v>
      </c>
      <c r="J414" s="382">
        <f ca="1" t="shared" si="2368"/>
        <v>43634.0416666657</v>
      </c>
      <c r="K414" s="382">
        <f ca="1" t="shared" si="2369"/>
        <v>43634.1041666657</v>
      </c>
      <c r="L414" s="382">
        <f ca="1" t="shared" si="2370"/>
        <v>43634.124999999</v>
      </c>
      <c r="M414" s="398" t="str">
        <f>IF(_tag_month_day!A410="","",_tag_month_day!A410)</f>
        <v/>
      </c>
      <c r="N414" s="398" t="str">
        <f>IF(_tag_month_day!B410="","",_tag_month_day!B410)</f>
        <v/>
      </c>
      <c r="O414" s="399" t="e">
        <f t="shared" si="2371"/>
        <v>#VALUE!</v>
      </c>
      <c r="P414" s="398" t="str">
        <f>IF(_tag_month_day!C410="","",_tag_month_day!C410)</f>
        <v/>
      </c>
      <c r="Q414" s="398" t="str">
        <f>IF(_tag_month_day!D410="","",_tag_month_day!D410)</f>
        <v/>
      </c>
      <c r="R414" s="416">
        <f>IF(_tag_month_day!CB410="",R413,_tag_month_day!CB410/100)</f>
        <v>0.07</v>
      </c>
      <c r="S414" s="417" t="str">
        <f>IF(_tag_month_day!E410="","",_tag_month_day!E410)</f>
        <v/>
      </c>
      <c r="T414" s="417" t="str">
        <f>IF(_tag_month_day!F410="","",_tag_month_day!F410)</f>
        <v/>
      </c>
      <c r="U414" s="418" t="e">
        <f t="shared" si="2325"/>
        <v>#VALUE!</v>
      </c>
      <c r="V414" s="53" t="e">
        <f t="shared" si="2326"/>
        <v>#VALUE!</v>
      </c>
      <c r="W414" s="419" t="str">
        <f>IF(_jhy_month_day!A410="","",_jhy_month_day!A410)</f>
        <v/>
      </c>
      <c r="X414" s="420" t="str">
        <f>IF(_jhy_month_day!B410="","",_jhy_month_day!B410/100)</f>
        <v/>
      </c>
      <c r="Y414" s="420" t="str">
        <f>IF(_jhy_month_day!C410="","",_jhy_month_day!C410/100)</f>
        <v/>
      </c>
      <c r="Z414" s="439">
        <f t="shared" si="2415"/>
        <v>103</v>
      </c>
      <c r="AA414" s="440" t="str">
        <f>IF(_tag_month_day!G410="","",_tag_month_day!G410/100)</f>
        <v/>
      </c>
      <c r="AB414" s="440" t="str">
        <f>IF(_tag_month_day!H410="","",_tag_month_day!H410/100)</f>
        <v/>
      </c>
      <c r="AC414" s="193">
        <f t="shared" si="2372"/>
        <v>1.59963432013121</v>
      </c>
      <c r="AD414" s="441" t="str">
        <f t="shared" si="2373"/>
        <v/>
      </c>
      <c r="AE414" s="442" t="str">
        <f t="shared" si="2374"/>
        <v/>
      </c>
      <c r="AF414" s="443">
        <v>1</v>
      </c>
      <c r="AG414" s="68" t="str">
        <f>IF(_duihao_month_day!A410="","",_duihao_month_day!A410)</f>
        <v/>
      </c>
      <c r="AH414" s="463">
        <f>IF(_gyk_month_day!B410="",AH413,_gyk_month_day!B410)</f>
        <v>820</v>
      </c>
      <c r="AI414" s="464"/>
      <c r="AJ414" s="68" t="str">
        <f>IF(_tag_month_day!I410="","",_tag_month_day!I410)</f>
        <v/>
      </c>
      <c r="AK414" s="465" t="str">
        <f>IF(_tzyy_month_day!A410="","",_tzyy_month_day!A410)</f>
        <v/>
      </c>
      <c r="AL414" s="465" t="str">
        <f>IF(_tzyy_month_day!B410="","",_tzyy_month_day!B410)</f>
        <v/>
      </c>
      <c r="AM414" s="465" t="str">
        <f>IF(_tzyy_month_day!C410="","",_tzyy_month_day!C410)</f>
        <v/>
      </c>
      <c r="AN414" s="466" t="str">
        <f>IF(_tag_month_day!CG410="","",_tag_month_day!CG410)</f>
        <v/>
      </c>
      <c r="AO414" s="466" t="str">
        <f>IF(_tag_month_day!CH410="","",_tag_month_day!CH410)</f>
        <v/>
      </c>
      <c r="AP414" s="486" t="e">
        <f t="shared" si="2375"/>
        <v>#VALUE!</v>
      </c>
      <c r="AQ414" s="487" t="str">
        <f>IF(_tag_month_day!J410="","",_tag_month_day!J410/100)</f>
        <v/>
      </c>
      <c r="AR414" s="488">
        <f t="shared" si="2376"/>
        <v>1.3</v>
      </c>
      <c r="AS414" s="489" t="e">
        <f t="shared" si="2327"/>
        <v>#VALUE!</v>
      </c>
      <c r="AT414" s="489">
        <f t="shared" si="2377"/>
        <v>0</v>
      </c>
      <c r="AU414" s="490" t="str">
        <f>IF(_tag_month_day!K410="","",_tag_month_day!K410)</f>
        <v/>
      </c>
      <c r="AV414" s="491" t="str">
        <f>IF(_tag_month_day!L410="","",_tag_month_day!L410/100)</f>
        <v/>
      </c>
      <c r="AW414" s="420">
        <f t="shared" si="2299"/>
        <v>0</v>
      </c>
      <c r="AX414" s="420">
        <f t="shared" si="2378"/>
        <v>0</v>
      </c>
      <c r="AY414" s="420" t="str">
        <f>IF(_tag_month_day!M410="","",_tag_month_day!M410/100)</f>
        <v/>
      </c>
      <c r="AZ414" s="420" t="str">
        <f>IF(_tag_month_day!N410="","",_tag_month_day!N410/100)</f>
        <v/>
      </c>
      <c r="BA414" s="420" t="str">
        <f>IF(_tag_month_day!O410="","",_tag_month_day!O410/100)</f>
        <v/>
      </c>
      <c r="BB414" s="496" t="str">
        <f>IF(_tag_month_day!P410="","",_tag_month_day!P410/100)</f>
        <v/>
      </c>
      <c r="BC414" s="496">
        <f t="shared" si="2379"/>
        <v>0</v>
      </c>
      <c r="BD414" s="496" t="str">
        <f>IF(_tag_month_day!Q410="","",_tag_month_day!Q410/100)</f>
        <v/>
      </c>
      <c r="BE414" s="510" t="str">
        <f>IF(_tag_month_day!R410="","",_tag_month_day!R410/100)</f>
        <v/>
      </c>
      <c r="BF414" s="413" t="str">
        <f>IF(_tag_month_day!CC410="","",_tag_month_day!CC410/100)</f>
        <v/>
      </c>
      <c r="BG414" s="511" t="e">
        <f t="shared" si="2328"/>
        <v>#VALUE!</v>
      </c>
      <c r="BH414" s="198">
        <f t="shared" si="2329"/>
        <v>0</v>
      </c>
      <c r="BI414" s="512" t="e">
        <f>IF(CX414=0,BI413,(DK414*查询!$R$5+DL414*查询!$Q$5+DM414*查询!$N$5+DN414*查询!$O$5+DO414*查询!$P$5)*AF414/CX414)</f>
        <v>#VALUE!</v>
      </c>
      <c r="BJ414" s="512" t="e">
        <f>IF(CX414=0,BJ413,(DP414*查询!$S$5+DQ414*查询!$T$5+DR414*查询!$U$5)*AF414/CX414)</f>
        <v>#VALUE!</v>
      </c>
      <c r="BK414" s="512">
        <f t="shared" si="2380"/>
        <v>1</v>
      </c>
      <c r="BL414" s="513" t="str">
        <f>IF(_cfyc_month_day!A410="","",_cfyc_month_day!A410)</f>
        <v/>
      </c>
      <c r="BM414" s="513" t="str">
        <f>IF(_cfyc_month_day!B410="","",_cfyc_month_day!B410)</f>
        <v/>
      </c>
      <c r="BN414" s="513" t="str">
        <f>IF(_cfyc_month_day!C410="","",_cfyc_month_day!C410)</f>
        <v/>
      </c>
      <c r="BO414" s="522" t="str">
        <f>IF(_cfyc_month_day!D410="","",_cfyc_month_day!D410)</f>
        <v/>
      </c>
      <c r="BP414" s="522" t="str">
        <f>IF(_cfyc_month_day!E410="","",_cfyc_month_day!E410)</f>
        <v/>
      </c>
      <c r="BQ414" s="522" t="str">
        <f>IF(_cfyc_month_day!F410="","",_cfyc_month_day!F410)</f>
        <v/>
      </c>
      <c r="BR414" s="513" t="str">
        <f>IF(_tag_month_day!T410="","",_tag_month_day!T410)</f>
        <v/>
      </c>
      <c r="BS414" s="513" t="str">
        <f>IF(_tag_month_day!U410="","",_tag_month_day!U410)</f>
        <v/>
      </c>
      <c r="BT414" s="523" t="str">
        <f t="shared" si="2381"/>
        <v/>
      </c>
      <c r="BU414" s="223" t="str">
        <f>IF(_tag_month_day!V410="","",_tag_month_day!V410)</f>
        <v/>
      </c>
      <c r="BV414" s="206" t="str">
        <f>IF(_tag_month_day!W410="","",_tag_month_day!W410)</f>
        <v/>
      </c>
      <c r="BW414" s="540" t="str">
        <f>IF(_tag_month_day!X410="","",_tag_month_day!X410)</f>
        <v/>
      </c>
      <c r="BX414" s="540" t="str">
        <f>IF(_tag_month_day!Y410="","",_tag_month_day!Y410)</f>
        <v/>
      </c>
      <c r="BY414" s="541">
        <f ca="1" t="shared" si="2382"/>
        <v>43634.124999999</v>
      </c>
      <c r="BZ414" s="542"/>
      <c r="CA414" s="543" t="str">
        <f>IF(_jhy2_month_day!A410="","",_jhy2_month_day!A410)</f>
        <v/>
      </c>
      <c r="CB414" s="464" t="str">
        <f>IF(_jhy2_month_day!B410="","",_jhy2_month_day!B410)</f>
        <v/>
      </c>
      <c r="CC414" s="464" t="str">
        <f>IF(_jhy2_month_day!C410="","",_jhy2_month_day!C410)</f>
        <v/>
      </c>
      <c r="CD414" s="464" t="str">
        <f>IF(_jhy2_month_day!D410="","",_jhy2_month_day!D410)</f>
        <v/>
      </c>
      <c r="CE414" s="464" t="str">
        <f>IF(_jhy2_month_day!E410="","",_jhy2_month_day!E410)</f>
        <v/>
      </c>
      <c r="CF414" s="464" t="str">
        <f>IF(_jhy2_month_day!F410="","",_jhy2_month_day!F410)</f>
        <v/>
      </c>
      <c r="CG414" s="464" t="str">
        <f>IF(_jhy2_month_day!G410="","",_jhy2_month_day!G410)</f>
        <v/>
      </c>
      <c r="CH414" s="464" t="str">
        <f>IF(_jhy2_month_day!H410="","",_jhy2_month_day!H410)</f>
        <v/>
      </c>
      <c r="CI414" s="464" t="str">
        <f>IF(_jhy2_month_day!I410="","",_jhy2_month_day!I410)</f>
        <v/>
      </c>
      <c r="CJ414" s="464" t="str">
        <f>IF(_jhy2_month_day!J410="","",_jhy2_month_day!J410)</f>
        <v/>
      </c>
      <c r="CK414" s="464" t="str">
        <f>IF(_jhy2_month_day!K410="","",_jhy2_month_day!K410)</f>
        <v/>
      </c>
      <c r="CL414" s="562" t="str">
        <f>IF(_jhy2_month_day!L410="","",_jhy2_month_day!L410)</f>
        <v/>
      </c>
      <c r="CM414" s="562" t="str">
        <f>IF(_jhy2_month_day!M410="","",_jhy2_month_day!M410)</f>
        <v/>
      </c>
      <c r="CN414" s="562" t="str">
        <f>IF(_jhy2_month_day!N410="","",_jhy2_month_day!N410)</f>
        <v/>
      </c>
      <c r="CO414" s="562" t="str">
        <f>IF(_jhy2_month_day!O410="","",_jhy2_month_day!O410)</f>
        <v/>
      </c>
      <c r="CP414" s="562" t="str">
        <f>IF(_jhy2_month_day!P410="","",_jhy2_month_day!P410)</f>
        <v/>
      </c>
      <c r="CQ414" s="562" t="str">
        <f>IF(_jhy2_month_day!Q410="","",_jhy2_month_day!Q410)</f>
        <v/>
      </c>
      <c r="CR414" s="563" t="str">
        <f>IF(_jhy2_month_day!R410="","",_jhy2_month_day!R410)</f>
        <v/>
      </c>
      <c r="CS414" s="576" t="str">
        <f>IF(_jhy2_month_day!S410="","",_jhy2_month_day!S410)</f>
        <v/>
      </c>
      <c r="CT414" s="562" t="str">
        <f>IF(_jhy2_month_day!T410="","",_jhy2_month_day!T410)</f>
        <v/>
      </c>
      <c r="CU414" s="577" t="e">
        <f t="shared" si="2330"/>
        <v>#VALUE!</v>
      </c>
      <c r="CV414" s="198" t="e">
        <f t="shared" si="2331"/>
        <v>#VALUE!</v>
      </c>
      <c r="CW414" s="192" t="e">
        <f t="shared" si="2332"/>
        <v>#VALUE!</v>
      </c>
      <c r="CX414" s="192" t="e">
        <f t="shared" si="2333"/>
        <v>#VALUE!</v>
      </c>
      <c r="CY414" s="202" t="e">
        <f t="shared" si="2334"/>
        <v>#VALUE!</v>
      </c>
      <c r="CZ414" s="192" t="e">
        <f t="shared" ref="CZ414:DI414" si="2516">$AJ414*EF414</f>
        <v>#VALUE!</v>
      </c>
      <c r="DA414" s="192" t="e">
        <f t="shared" si="2516"/>
        <v>#VALUE!</v>
      </c>
      <c r="DB414" s="192" t="e">
        <f t="shared" si="2516"/>
        <v>#VALUE!</v>
      </c>
      <c r="DC414" s="192" t="e">
        <f t="shared" si="2516"/>
        <v>#VALUE!</v>
      </c>
      <c r="DD414" s="192" t="e">
        <f t="shared" si="2516"/>
        <v>#VALUE!</v>
      </c>
      <c r="DE414" s="192" t="e">
        <f t="shared" si="2516"/>
        <v>#VALUE!</v>
      </c>
      <c r="DF414" s="192" t="e">
        <f t="shared" si="2516"/>
        <v>#VALUE!</v>
      </c>
      <c r="DG414" s="192" t="e">
        <f t="shared" si="2516"/>
        <v>#VALUE!</v>
      </c>
      <c r="DH414" s="192" t="e">
        <f t="shared" si="2516"/>
        <v>#VALUE!</v>
      </c>
      <c r="DI414" s="192" t="e">
        <f t="shared" si="2516"/>
        <v>#VALUE!</v>
      </c>
      <c r="DJ414" s="192" t="e">
        <f t="shared" si="2336"/>
        <v>#VALUE!</v>
      </c>
      <c r="DK414" s="192" t="e">
        <f t="shared" si="2337"/>
        <v>#VALUE!</v>
      </c>
      <c r="DL414" s="192" t="e">
        <f t="shared" si="2338"/>
        <v>#VALUE!</v>
      </c>
      <c r="DM414" s="192" t="e">
        <f t="shared" si="2339"/>
        <v>#VALUE!</v>
      </c>
      <c r="DN414" s="192" t="e">
        <f t="shared" si="2340"/>
        <v>#VALUE!</v>
      </c>
      <c r="DO414" s="192" t="e">
        <f t="shared" si="2341"/>
        <v>#VALUE!</v>
      </c>
      <c r="DP414" s="192" t="e">
        <f t="shared" si="2342"/>
        <v>#VALUE!</v>
      </c>
      <c r="DQ414" s="192" t="e">
        <f t="shared" si="2343"/>
        <v>#VALUE!</v>
      </c>
      <c r="DR414" s="192" t="e">
        <f t="shared" si="2344"/>
        <v>#VALUE!</v>
      </c>
      <c r="DS414" s="192" t="e">
        <f t="shared" si="2345"/>
        <v>#VALUE!</v>
      </c>
      <c r="DT414" s="192" t="e">
        <f t="shared" si="2346"/>
        <v>#VALUE!</v>
      </c>
      <c r="DU414" s="192" t="e">
        <f t="shared" si="2347"/>
        <v>#VALUE!</v>
      </c>
      <c r="DV414" s="198" t="e">
        <f t="shared" si="2348"/>
        <v>#VALUE!</v>
      </c>
      <c r="DW414" s="198" t="e">
        <f t="shared" si="2349"/>
        <v>#DIV/0!</v>
      </c>
      <c r="DX414" s="198" t="e">
        <f t="shared" si="2350"/>
        <v>#DIV/0!</v>
      </c>
      <c r="DY414" s="198" t="e">
        <f t="shared" si="2351"/>
        <v>#VALUE!</v>
      </c>
      <c r="DZ414" s="198" t="e">
        <f t="shared" si="2352"/>
        <v>#VALUE!</v>
      </c>
      <c r="EA414" s="198" t="e">
        <f t="shared" si="2353"/>
        <v>#VALUE!</v>
      </c>
      <c r="EB414" s="198" t="e">
        <f t="shared" si="2354"/>
        <v>#VALUE!</v>
      </c>
      <c r="EC414" s="198" t="e">
        <f t="shared" si="2355"/>
        <v>#DIV/0!</v>
      </c>
      <c r="ED414" s="198" t="e">
        <f t="shared" si="2356"/>
        <v>#VALUE!</v>
      </c>
      <c r="EE414" s="198" t="e">
        <f t="shared" si="2357"/>
        <v>#VALUE!</v>
      </c>
      <c r="EF414" s="198" t="e">
        <f t="shared" ref="EF414:EO414" si="2517">DV414/SUM($DV414:$EE414)</f>
        <v>#VALUE!</v>
      </c>
      <c r="EG414" s="198" t="e">
        <f t="shared" si="2517"/>
        <v>#DIV/0!</v>
      </c>
      <c r="EH414" s="198" t="e">
        <f t="shared" si="2517"/>
        <v>#DIV/0!</v>
      </c>
      <c r="EI414" s="198" t="e">
        <f t="shared" si="2517"/>
        <v>#VALUE!</v>
      </c>
      <c r="EJ414" s="198" t="e">
        <f t="shared" si="2517"/>
        <v>#VALUE!</v>
      </c>
      <c r="EK414" s="198" t="e">
        <f t="shared" si="2517"/>
        <v>#VALUE!</v>
      </c>
      <c r="EL414" s="198" t="e">
        <f t="shared" si="2517"/>
        <v>#VALUE!</v>
      </c>
      <c r="EM414" s="198" t="e">
        <f t="shared" si="2517"/>
        <v>#DIV/0!</v>
      </c>
      <c r="EN414" s="198" t="e">
        <f t="shared" si="2517"/>
        <v>#VALUE!</v>
      </c>
      <c r="EO414" s="198" t="e">
        <f t="shared" si="2517"/>
        <v>#VALUE!</v>
      </c>
      <c r="EP414" s="511">
        <f t="shared" ref="EP414:EW414" si="2518">EP413</f>
        <v>0.08</v>
      </c>
      <c r="EQ414" s="511">
        <f t="shared" si="2518"/>
        <v>0.015</v>
      </c>
      <c r="ER414" s="511">
        <f t="shared" si="2518"/>
        <v>0.015</v>
      </c>
      <c r="ES414" s="511">
        <f t="shared" si="2518"/>
        <v>0.015</v>
      </c>
      <c r="ET414" s="511">
        <f t="shared" si="2518"/>
        <v>0.015</v>
      </c>
      <c r="EU414" s="511">
        <f t="shared" si="2518"/>
        <v>0.09</v>
      </c>
      <c r="EV414" s="511">
        <f t="shared" si="2518"/>
        <v>0.09</v>
      </c>
      <c r="EW414" s="511">
        <f t="shared" si="2518"/>
        <v>0.09</v>
      </c>
      <c r="EX414" s="420" t="str">
        <f>IF(_tag_month_day!AS410="","",_tag_month_day!AS410/100)</f>
        <v/>
      </c>
      <c r="EY414" s="420" t="str">
        <f>IF(_tag_month_day!AT410="","",_tag_month_day!AT410/100)</f>
        <v/>
      </c>
      <c r="EZ414" s="420" t="str">
        <f>IF(_tag_month_day!AU410="","",_tag_month_day!AU410/100)</f>
        <v/>
      </c>
      <c r="FA414" s="420" t="str">
        <f>IF(_tag_month_day!AV410="","",_tag_month_day!AV410/100)</f>
        <v/>
      </c>
      <c r="FB414" s="420" t="str">
        <f>IF(_tag_month_day!AW410="","",_tag_month_day!AW410/100)</f>
        <v/>
      </c>
      <c r="FC414" s="420" t="str">
        <f>IF(_tag_month_day!AX410="","",_tag_month_day!AX410/100)</f>
        <v/>
      </c>
      <c r="FD414" s="510">
        <f t="shared" si="2386"/>
        <v>0.33</v>
      </c>
      <c r="FE414" s="510">
        <f t="shared" si="2387"/>
        <v>0.19</v>
      </c>
      <c r="FF414" s="510">
        <f t="shared" si="2388"/>
        <v>0.003</v>
      </c>
      <c r="FG414" s="510">
        <f t="shared" si="2389"/>
        <v>0</v>
      </c>
      <c r="FH414" s="603">
        <f t="shared" si="2390"/>
        <v>0.0001</v>
      </c>
      <c r="FI414" s="510">
        <f t="shared" ref="FI414:FR414" si="2519">FI413</f>
        <v>0.41</v>
      </c>
      <c r="FJ414" s="510">
        <f t="shared" si="2519"/>
        <v>0.11</v>
      </c>
      <c r="FK414" s="510">
        <f t="shared" si="2519"/>
        <v>0.015</v>
      </c>
      <c r="FL414" s="510">
        <f t="shared" si="2519"/>
        <v>0</v>
      </c>
      <c r="FM414" s="603">
        <f t="shared" si="2519"/>
        <v>0.0001</v>
      </c>
      <c r="FN414" s="510" t="str">
        <f>IF(_tag_month_day!AY410="","",_tag_month_day!AY410/100)</f>
        <v/>
      </c>
      <c r="FO414" s="510" t="str">
        <f>IF(_tag_month_day!AZ410="","",_tag_month_day!AZ410/100)</f>
        <v/>
      </c>
      <c r="FP414" s="510" t="str">
        <f>IF(_tag_month_day!BA410="","",_tag_month_day!BA410/100)</f>
        <v/>
      </c>
      <c r="FQ414" s="510" t="str">
        <f>IF(_tag_month_day!BB410="","",_tag_month_day!BB410/100)</f>
        <v/>
      </c>
      <c r="FR414" s="603" t="str">
        <f>IF(_tag_month_day!BC410="","",_tag_month_day!BC410/100)</f>
        <v/>
      </c>
      <c r="FS414" s="510" t="str">
        <f>IF(_tag_month_day!BD410="","",_tag_month_day!BD410/100)</f>
        <v/>
      </c>
      <c r="FT414" s="510" t="str">
        <f>IF(_tag_month_day!BE410="","",_tag_month_day!BE410/100)</f>
        <v/>
      </c>
      <c r="FU414" s="510" t="str">
        <f>IF(_tag_month_day!BF410="","",_tag_month_day!BF410/100)</f>
        <v/>
      </c>
      <c r="FV414" s="510" t="str">
        <f>IF(_tag_month_day!BG410="","",_tag_month_day!BG410/100)</f>
        <v/>
      </c>
      <c r="FW414" s="603" t="str">
        <f>IF(_tag_month_day!BH410="","",_tag_month_day!BH410/100)</f>
        <v/>
      </c>
      <c r="FX414" s="510" t="str">
        <f>IF(_tag_month_day!BI410="","",_tag_month_day!BI410/100)</f>
        <v/>
      </c>
      <c r="FY414" s="510" t="str">
        <f>IF(_tag_month_day!BJ410="","",_tag_month_day!BJ410/100)</f>
        <v/>
      </c>
      <c r="FZ414" s="605" t="str">
        <f>IF(_tag_month_day!BK410="","",_tag_month_day!BK410/100)</f>
        <v/>
      </c>
      <c r="GA414" s="510" t="str">
        <f>IF(_tag_month_day!BL410="","",_tag_month_day!BL410/100)</f>
        <v/>
      </c>
      <c r="GB414" s="603" t="str">
        <f>IF(_tag_month_day!BM410="","",_tag_month_day!BM410/100)</f>
        <v/>
      </c>
      <c r="GC414" s="420" t="str">
        <f>IF(_tag_month_day!BN410="","",_tag_month_day!BN410/100)</f>
        <v/>
      </c>
      <c r="GD414" s="420" t="str">
        <f>IF(_tag_month_day!BO410="","",_tag_month_day!BO410/100)</f>
        <v/>
      </c>
      <c r="GE414" s="420" t="str">
        <f>IF(_tag_month_day!BP410="","",_tag_month_day!BP410/100)</f>
        <v/>
      </c>
      <c r="GF414" s="420" t="str">
        <f>IF(_tag_month_day!BQ410="","",_tag_month_day!BQ410/100)</f>
        <v/>
      </c>
      <c r="GG414" s="420" t="str">
        <f>IF(_tag_month_day!BR410="","",_tag_month_day!BR410/100)</f>
        <v/>
      </c>
      <c r="GH414" s="420" t="str">
        <f>IF(_tag_month_day!BS410="","",_tag_month_day!BS410/100)</f>
        <v/>
      </c>
      <c r="GI414" s="603" t="str">
        <f>IF(_tag_month_day!BT410="","",_tag_month_day!BT410/100)</f>
        <v/>
      </c>
      <c r="GJ414" s="612" t="str">
        <f>IF(_tag_month_day!BU410="","",_tag_month_day!BU410/100)</f>
        <v/>
      </c>
      <c r="GK414" s="620" t="str">
        <f>IF(_tag_month_day!BV410="",IF(_rlcf_month_day!A$2="","",_rlcf_month_day!A$2/100),_tag_month_day!BV410/100)</f>
        <v/>
      </c>
      <c r="GL414" s="620" t="str">
        <f>IF(_tag_month_day!BW410="",IF(_rlcf_month_day!B$2="","",_rlcf_month_day!B$2/100),_tag_month_day!BW410/100)</f>
        <v/>
      </c>
      <c r="GM414" s="621" t="str">
        <f>IF(_tag_month_day!BX410="",IF(_rlcf_month_day!C$2="","",_rlcf_month_day!C$2/100),_tag_month_day!BX410/100)</f>
        <v/>
      </c>
      <c r="GN414" s="620" t="str">
        <f>IF(_tag_month_day!BV410="",IF(_rlcf_month_day!A$2="","",_rlcf_month_day!A$2/100),_tag_month_day!BV410/100)</f>
        <v/>
      </c>
      <c r="GO414" s="620" t="str">
        <f>IF(_tag_month_day!BW410="",IF(_rlcf_month_day!B$2="","",_rlcf_month_day!B$2/100),_tag_month_day!BW410/100)</f>
        <v/>
      </c>
      <c r="GP414" s="620" t="str">
        <f>IF(_tag_month_day!CD410="",IF(_rlcf_month_day!E$2="","",_rlcf_month_day!E$2/100),_tag_month_day!CD410/100)</f>
        <v/>
      </c>
      <c r="GQ414" s="620" t="str">
        <f>IF(_tag_month_day!CE410="",IF(_rlcf_month_day!F$2="","",_rlcf_month_day!F$2/100),_tag_month_day!CE410/100)</f>
        <v/>
      </c>
      <c r="GR414" s="621" t="str">
        <f>IF(_tag_month_day!CF410="",IF(_rlcf_month_day!G$2="","",_rlcf_month_day!G$2/100),_tag_month_day!CF410/100)</f>
        <v/>
      </c>
      <c r="GS414" s="626">
        <f t="shared" ref="GS414:HH414" si="2520">GS413</f>
        <v>0.953</v>
      </c>
      <c r="GT414" s="626">
        <f t="shared" si="2520"/>
        <v>0.55</v>
      </c>
      <c r="GU414" s="626">
        <f t="shared" si="2520"/>
        <v>0.55</v>
      </c>
      <c r="GV414" s="626">
        <f t="shared" si="2520"/>
        <v>0.55</v>
      </c>
      <c r="GW414" s="626">
        <f t="shared" si="2520"/>
        <v>0.5</v>
      </c>
      <c r="GX414" s="626">
        <f t="shared" si="2520"/>
        <v>0.935</v>
      </c>
      <c r="GY414" s="626">
        <f t="shared" si="2520"/>
        <v>0.15</v>
      </c>
      <c r="GZ414" s="626">
        <f t="shared" si="2520"/>
        <v>1</v>
      </c>
      <c r="HA414" s="632">
        <f t="shared" si="2520"/>
        <v>0.047</v>
      </c>
      <c r="HB414" s="632">
        <f t="shared" si="2520"/>
        <v>0.45</v>
      </c>
      <c r="HC414" s="632">
        <f t="shared" si="2520"/>
        <v>0.45</v>
      </c>
      <c r="HD414" s="632">
        <f t="shared" si="2520"/>
        <v>0.45</v>
      </c>
      <c r="HE414" s="632">
        <f t="shared" si="2520"/>
        <v>0.5</v>
      </c>
      <c r="HF414" s="632">
        <f t="shared" si="2520"/>
        <v>0.065</v>
      </c>
      <c r="HG414" s="632">
        <f t="shared" si="2520"/>
        <v>0.85</v>
      </c>
      <c r="HH414" s="632">
        <f t="shared" si="2520"/>
        <v>0</v>
      </c>
      <c r="HI414" s="68">
        <f t="shared" si="2362"/>
        <v>0</v>
      </c>
      <c r="HJ414" s="68" t="e">
        <f t="shared" si="2393"/>
        <v>#VALUE!</v>
      </c>
      <c r="HK414" s="202">
        <f t="shared" si="2394"/>
        <v>0.85</v>
      </c>
      <c r="HL414" s="464">
        <f t="shared" si="2395"/>
        <v>550000</v>
      </c>
      <c r="HM414" s="464">
        <f t="shared" si="2396"/>
        <v>480000</v>
      </c>
      <c r="HN414" s="192" t="e">
        <f t="shared" si="2363"/>
        <v>#VALUE!</v>
      </c>
      <c r="HO414" s="192" t="e">
        <f>HN414*HK414*$HO$2/HL414*1000000</f>
        <v>#VALUE!</v>
      </c>
      <c r="HP414" s="192" t="e">
        <f>HN414*HK414*$HP$2/HM414*1000000</f>
        <v>#VALUE!</v>
      </c>
    </row>
    <row r="415" customFormat="1" spans="1:224">
      <c r="A415" s="381">
        <v>410</v>
      </c>
      <c r="B415" s="54">
        <f ca="1" t="shared" si="2397"/>
        <v>43634</v>
      </c>
      <c r="C415" s="57">
        <f t="shared" si="2398"/>
        <v>0.0416666666666667</v>
      </c>
      <c r="D415" s="68" t="str">
        <f ca="1" t="shared" si="2364"/>
        <v>夜班</v>
      </c>
      <c r="E415" s="68" t="str">
        <f ca="1" t="shared" si="2365"/>
        <v>甲</v>
      </c>
      <c r="F415" s="68">
        <f ca="1">SUMPRODUCT((成本日报!$A$3:$A$95=计划!B415)*(成本日报!$B$3:$B$95=计划!$D415),成本日报!$C$3:$C$95)</f>
        <v>1</v>
      </c>
      <c r="G415" s="382">
        <f ca="1" t="shared" si="2399"/>
        <v>43634.0416666657</v>
      </c>
      <c r="H415" s="382">
        <f ca="1" t="shared" si="2366"/>
        <v>43634.0486111101</v>
      </c>
      <c r="I415" s="382">
        <f ca="1" t="shared" si="2367"/>
        <v>43634.0541666657</v>
      </c>
      <c r="J415" s="382">
        <f ca="1" t="shared" si="2368"/>
        <v>43634.0833333323</v>
      </c>
      <c r="K415" s="382">
        <f ca="1" t="shared" si="2369"/>
        <v>43634.1458333323</v>
      </c>
      <c r="L415" s="382">
        <f ca="1" t="shared" si="2370"/>
        <v>43634.1666666657</v>
      </c>
      <c r="M415" s="398" t="str">
        <f>IF(_tag_month_day!A411="","",_tag_month_day!A411)</f>
        <v/>
      </c>
      <c r="N415" s="398" t="str">
        <f>IF(_tag_month_day!B411="","",_tag_month_day!B411)</f>
        <v/>
      </c>
      <c r="O415" s="399" t="e">
        <f t="shared" si="2371"/>
        <v>#VALUE!</v>
      </c>
      <c r="P415" s="398" t="str">
        <f>IF(_tag_month_day!C411="","",_tag_month_day!C411)</f>
        <v/>
      </c>
      <c r="Q415" s="398" t="str">
        <f>IF(_tag_month_day!D411="","",_tag_month_day!D411)</f>
        <v/>
      </c>
      <c r="R415" s="416">
        <f>IF(_tag_month_day!CB411="",R414,_tag_month_day!CB411/100)</f>
        <v>0.07</v>
      </c>
      <c r="S415" s="417" t="str">
        <f>IF(_tag_month_day!E411="","",_tag_month_day!E411)</f>
        <v/>
      </c>
      <c r="T415" s="417" t="str">
        <f>IF(_tag_month_day!F411="","",_tag_month_day!F411)</f>
        <v/>
      </c>
      <c r="U415" s="418" t="e">
        <f t="shared" si="2325"/>
        <v>#VALUE!</v>
      </c>
      <c r="V415" s="53" t="e">
        <f t="shared" si="2326"/>
        <v>#VALUE!</v>
      </c>
      <c r="W415" s="419" t="str">
        <f>IF(_jhy_month_day!A411="","",_jhy_month_day!A411)</f>
        <v/>
      </c>
      <c r="X415" s="420" t="str">
        <f>IF(_jhy_month_day!B411="","",_jhy_month_day!B411/100)</f>
        <v/>
      </c>
      <c r="Y415" s="420" t="str">
        <f>IF(_jhy_month_day!C411="","",_jhy_month_day!C411/100)</f>
        <v/>
      </c>
      <c r="Z415" s="439">
        <f t="shared" si="2415"/>
        <v>103</v>
      </c>
      <c r="AA415" s="440" t="str">
        <f>IF(_tag_month_day!G411="","",_tag_month_day!G411/100)</f>
        <v/>
      </c>
      <c r="AB415" s="440" t="str">
        <f>IF(_tag_month_day!H411="","",_tag_month_day!H411/100)</f>
        <v/>
      </c>
      <c r="AC415" s="193">
        <f t="shared" si="2372"/>
        <v>1.59963432013121</v>
      </c>
      <c r="AD415" s="441" t="str">
        <f t="shared" si="2373"/>
        <v/>
      </c>
      <c r="AE415" s="442" t="str">
        <f t="shared" si="2374"/>
        <v/>
      </c>
      <c r="AF415" s="443">
        <v>1</v>
      </c>
      <c r="AG415" s="68" t="str">
        <f>IF(_duihao_month_day!A411="","",_duihao_month_day!A411)</f>
        <v/>
      </c>
      <c r="AH415" s="463">
        <f>IF(_gyk_month_day!B411="",AH414,_gyk_month_day!B411)</f>
        <v>820</v>
      </c>
      <c r="AI415" s="464"/>
      <c r="AJ415" s="68" t="str">
        <f>IF(_tag_month_day!I411="","",_tag_month_day!I411)</f>
        <v/>
      </c>
      <c r="AK415" s="465" t="str">
        <f>IF(_tzyy_month_day!A411="","",_tzyy_month_day!A411)</f>
        <v/>
      </c>
      <c r="AL415" s="465" t="str">
        <f>IF(_tzyy_month_day!B411="","",_tzyy_month_day!B411)</f>
        <v/>
      </c>
      <c r="AM415" s="465" t="str">
        <f>IF(_tzyy_month_day!C411="","",_tzyy_month_day!C411)</f>
        <v/>
      </c>
      <c r="AN415" s="466" t="str">
        <f>IF(_tag_month_day!CG411="","",_tag_month_day!CG411)</f>
        <v/>
      </c>
      <c r="AO415" s="466" t="str">
        <f>IF(_tag_month_day!CH411="","",_tag_month_day!CH411)</f>
        <v/>
      </c>
      <c r="AP415" s="486" t="e">
        <f t="shared" si="2375"/>
        <v>#VALUE!</v>
      </c>
      <c r="AQ415" s="487" t="str">
        <f>IF(_tag_month_day!J411="","",_tag_month_day!J411/100)</f>
        <v/>
      </c>
      <c r="AR415" s="488">
        <f t="shared" si="2376"/>
        <v>1.3</v>
      </c>
      <c r="AS415" s="489" t="e">
        <f t="shared" si="2327"/>
        <v>#VALUE!</v>
      </c>
      <c r="AT415" s="489">
        <f t="shared" si="2377"/>
        <v>0</v>
      </c>
      <c r="AU415" s="490" t="str">
        <f>IF(_tag_month_day!K411="","",_tag_month_day!K411)</f>
        <v/>
      </c>
      <c r="AV415" s="491" t="str">
        <f>IF(_tag_month_day!L411="","",_tag_month_day!L411/100)</f>
        <v/>
      </c>
      <c r="AW415" s="420">
        <f t="shared" si="2299"/>
        <v>0</v>
      </c>
      <c r="AX415" s="420">
        <f t="shared" si="2378"/>
        <v>0</v>
      </c>
      <c r="AY415" s="420" t="str">
        <f>IF(_tag_month_day!M411="","",_tag_month_day!M411/100)</f>
        <v/>
      </c>
      <c r="AZ415" s="420" t="str">
        <f>IF(_tag_month_day!N411="","",_tag_month_day!N411/100)</f>
        <v/>
      </c>
      <c r="BA415" s="420" t="str">
        <f>IF(_tag_month_day!O411="","",_tag_month_day!O411/100)</f>
        <v/>
      </c>
      <c r="BB415" s="496" t="str">
        <f>IF(_tag_month_day!P411="","",_tag_month_day!P411/100)</f>
        <v/>
      </c>
      <c r="BC415" s="496">
        <f t="shared" si="2379"/>
        <v>0</v>
      </c>
      <c r="BD415" s="496" t="str">
        <f>IF(_tag_month_day!Q411="","",_tag_month_day!Q411/100)</f>
        <v/>
      </c>
      <c r="BE415" s="510" t="str">
        <f>IF(_tag_month_day!R411="","",_tag_month_day!R411/100)</f>
        <v/>
      </c>
      <c r="BF415" s="413" t="str">
        <f>IF(_tag_month_day!CC411="","",_tag_month_day!CC411/100)</f>
        <v/>
      </c>
      <c r="BG415" s="511" t="e">
        <f t="shared" si="2328"/>
        <v>#VALUE!</v>
      </c>
      <c r="BH415" s="198">
        <f t="shared" si="2329"/>
        <v>0</v>
      </c>
      <c r="BI415" s="512" t="e">
        <f>IF(CX415=0,BI414,(DK415*查询!$R$5+DL415*查询!$Q$5+DM415*查询!$N$5+DN415*查询!$O$5+DO415*查询!$P$5)*AF415/CX415)</f>
        <v>#VALUE!</v>
      </c>
      <c r="BJ415" s="512" t="e">
        <f>IF(CX415=0,BJ414,(DP415*查询!$S$5+DQ415*查询!$T$5+DR415*查询!$U$5)*AF415/CX415)</f>
        <v>#VALUE!</v>
      </c>
      <c r="BK415" s="512">
        <f t="shared" si="2380"/>
        <v>1</v>
      </c>
      <c r="BL415" s="513" t="str">
        <f>IF(_cfyc_month_day!A411="","",_cfyc_month_day!A411)</f>
        <v/>
      </c>
      <c r="BM415" s="513" t="str">
        <f>IF(_cfyc_month_day!B411="","",_cfyc_month_day!B411)</f>
        <v/>
      </c>
      <c r="BN415" s="513" t="str">
        <f>IF(_cfyc_month_day!C411="","",_cfyc_month_day!C411)</f>
        <v/>
      </c>
      <c r="BO415" s="522" t="str">
        <f>IF(_cfyc_month_day!D411="","",_cfyc_month_day!D411)</f>
        <v/>
      </c>
      <c r="BP415" s="522" t="str">
        <f>IF(_cfyc_month_day!E411="","",_cfyc_month_day!E411)</f>
        <v/>
      </c>
      <c r="BQ415" s="522" t="str">
        <f>IF(_cfyc_month_day!F411="","",_cfyc_month_day!F411)</f>
        <v/>
      </c>
      <c r="BR415" s="513" t="str">
        <f>IF(_tag_month_day!T411="","",_tag_month_day!T411)</f>
        <v/>
      </c>
      <c r="BS415" s="513" t="str">
        <f>IF(_tag_month_day!U411="","",_tag_month_day!U411)</f>
        <v/>
      </c>
      <c r="BT415" s="523" t="str">
        <f t="shared" si="2381"/>
        <v/>
      </c>
      <c r="BU415" s="223" t="str">
        <f>IF(_tag_month_day!V411="","",_tag_month_day!V411)</f>
        <v/>
      </c>
      <c r="BV415" s="206" t="str">
        <f>IF(_tag_month_day!W411="","",_tag_month_day!W411)</f>
        <v/>
      </c>
      <c r="BW415" s="540" t="str">
        <f>IF(_tag_month_day!X411="","",_tag_month_day!X411)</f>
        <v/>
      </c>
      <c r="BX415" s="540" t="str">
        <f>IF(_tag_month_day!Y411="","",_tag_month_day!Y411)</f>
        <v/>
      </c>
      <c r="BY415" s="541">
        <f ca="1" t="shared" si="2382"/>
        <v>43634.1666666657</v>
      </c>
      <c r="BZ415" s="542"/>
      <c r="CA415" s="543" t="str">
        <f>IF(_jhy2_month_day!A411="","",_jhy2_month_day!A411)</f>
        <v/>
      </c>
      <c r="CB415" s="464" t="str">
        <f>IF(_jhy2_month_day!B411="","",_jhy2_month_day!B411)</f>
        <v/>
      </c>
      <c r="CC415" s="464" t="str">
        <f>IF(_jhy2_month_day!C411="","",_jhy2_month_day!C411)</f>
        <v/>
      </c>
      <c r="CD415" s="464" t="str">
        <f>IF(_jhy2_month_day!D411="","",_jhy2_month_day!D411)</f>
        <v/>
      </c>
      <c r="CE415" s="464" t="str">
        <f>IF(_jhy2_month_day!E411="","",_jhy2_month_day!E411)</f>
        <v/>
      </c>
      <c r="CF415" s="464" t="str">
        <f>IF(_jhy2_month_day!F411="","",_jhy2_month_day!F411)</f>
        <v/>
      </c>
      <c r="CG415" s="464" t="str">
        <f>IF(_jhy2_month_day!G411="","",_jhy2_month_day!G411)</f>
        <v/>
      </c>
      <c r="CH415" s="464" t="str">
        <f>IF(_jhy2_month_day!H411="","",_jhy2_month_day!H411)</f>
        <v/>
      </c>
      <c r="CI415" s="464" t="str">
        <f>IF(_jhy2_month_day!I411="","",_jhy2_month_day!I411)</f>
        <v/>
      </c>
      <c r="CJ415" s="464" t="str">
        <f>IF(_jhy2_month_day!J411="","",_jhy2_month_day!J411)</f>
        <v/>
      </c>
      <c r="CK415" s="464" t="str">
        <f>IF(_jhy2_month_day!K411="","",_jhy2_month_day!K411)</f>
        <v/>
      </c>
      <c r="CL415" s="562" t="str">
        <f>IF(_jhy2_month_day!L411="","",_jhy2_month_day!L411)</f>
        <v/>
      </c>
      <c r="CM415" s="562" t="str">
        <f>IF(_jhy2_month_day!M411="","",_jhy2_month_day!M411)</f>
        <v/>
      </c>
      <c r="CN415" s="562" t="str">
        <f>IF(_jhy2_month_day!N411="","",_jhy2_month_day!N411)</f>
        <v/>
      </c>
      <c r="CO415" s="562" t="str">
        <f>IF(_jhy2_month_day!O411="","",_jhy2_month_day!O411)</f>
        <v/>
      </c>
      <c r="CP415" s="562" t="str">
        <f>IF(_jhy2_month_day!P411="","",_jhy2_month_day!P411)</f>
        <v/>
      </c>
      <c r="CQ415" s="562" t="str">
        <f>IF(_jhy2_month_day!Q411="","",_jhy2_month_day!Q411)</f>
        <v/>
      </c>
      <c r="CR415" s="563" t="str">
        <f>IF(_jhy2_month_day!R411="","",_jhy2_month_day!R411)</f>
        <v/>
      </c>
      <c r="CS415" s="576" t="str">
        <f>IF(_jhy2_month_day!S411="","",_jhy2_month_day!S411)</f>
        <v/>
      </c>
      <c r="CT415" s="562" t="str">
        <f>IF(_jhy2_month_day!T411="","",_jhy2_month_day!T411)</f>
        <v/>
      </c>
      <c r="CU415" s="577" t="e">
        <f t="shared" si="2330"/>
        <v>#VALUE!</v>
      </c>
      <c r="CV415" s="198" t="e">
        <f t="shared" si="2331"/>
        <v>#VALUE!</v>
      </c>
      <c r="CW415" s="192" t="e">
        <f t="shared" si="2332"/>
        <v>#VALUE!</v>
      </c>
      <c r="CX415" s="192" t="e">
        <f t="shared" si="2333"/>
        <v>#VALUE!</v>
      </c>
      <c r="CY415" s="202" t="e">
        <f t="shared" si="2334"/>
        <v>#VALUE!</v>
      </c>
      <c r="CZ415" s="192" t="e">
        <f t="shared" ref="CZ415:DI415" si="2521">$AJ415*EF415</f>
        <v>#VALUE!</v>
      </c>
      <c r="DA415" s="192" t="e">
        <f t="shared" si="2521"/>
        <v>#VALUE!</v>
      </c>
      <c r="DB415" s="192" t="e">
        <f t="shared" si="2521"/>
        <v>#VALUE!</v>
      </c>
      <c r="DC415" s="192" t="e">
        <f t="shared" si="2521"/>
        <v>#VALUE!</v>
      </c>
      <c r="DD415" s="192" t="e">
        <f t="shared" si="2521"/>
        <v>#VALUE!</v>
      </c>
      <c r="DE415" s="192" t="e">
        <f t="shared" si="2521"/>
        <v>#VALUE!</v>
      </c>
      <c r="DF415" s="192" t="e">
        <f t="shared" si="2521"/>
        <v>#VALUE!</v>
      </c>
      <c r="DG415" s="192" t="e">
        <f t="shared" si="2521"/>
        <v>#VALUE!</v>
      </c>
      <c r="DH415" s="192" t="e">
        <f t="shared" si="2521"/>
        <v>#VALUE!</v>
      </c>
      <c r="DI415" s="192" t="e">
        <f t="shared" si="2521"/>
        <v>#VALUE!</v>
      </c>
      <c r="DJ415" s="192" t="e">
        <f t="shared" si="2336"/>
        <v>#VALUE!</v>
      </c>
      <c r="DK415" s="192" t="e">
        <f t="shared" si="2337"/>
        <v>#VALUE!</v>
      </c>
      <c r="DL415" s="192" t="e">
        <f t="shared" si="2338"/>
        <v>#VALUE!</v>
      </c>
      <c r="DM415" s="192" t="e">
        <f t="shared" si="2339"/>
        <v>#VALUE!</v>
      </c>
      <c r="DN415" s="192" t="e">
        <f t="shared" si="2340"/>
        <v>#VALUE!</v>
      </c>
      <c r="DO415" s="192" t="e">
        <f t="shared" si="2341"/>
        <v>#VALUE!</v>
      </c>
      <c r="DP415" s="192" t="e">
        <f t="shared" si="2342"/>
        <v>#VALUE!</v>
      </c>
      <c r="DQ415" s="192" t="e">
        <f t="shared" si="2343"/>
        <v>#VALUE!</v>
      </c>
      <c r="DR415" s="192" t="e">
        <f t="shared" si="2344"/>
        <v>#VALUE!</v>
      </c>
      <c r="DS415" s="192" t="e">
        <f t="shared" si="2345"/>
        <v>#VALUE!</v>
      </c>
      <c r="DT415" s="192" t="e">
        <f t="shared" si="2346"/>
        <v>#VALUE!</v>
      </c>
      <c r="DU415" s="192" t="e">
        <f t="shared" si="2347"/>
        <v>#VALUE!</v>
      </c>
      <c r="DV415" s="198" t="e">
        <f t="shared" si="2348"/>
        <v>#VALUE!</v>
      </c>
      <c r="DW415" s="198" t="e">
        <f t="shared" si="2349"/>
        <v>#DIV/0!</v>
      </c>
      <c r="DX415" s="198" t="e">
        <f t="shared" si="2350"/>
        <v>#DIV/0!</v>
      </c>
      <c r="DY415" s="198" t="e">
        <f t="shared" si="2351"/>
        <v>#VALUE!</v>
      </c>
      <c r="DZ415" s="198" t="e">
        <f t="shared" si="2352"/>
        <v>#VALUE!</v>
      </c>
      <c r="EA415" s="198" t="e">
        <f t="shared" si="2353"/>
        <v>#VALUE!</v>
      </c>
      <c r="EB415" s="198" t="e">
        <f t="shared" si="2354"/>
        <v>#VALUE!</v>
      </c>
      <c r="EC415" s="198" t="e">
        <f t="shared" si="2355"/>
        <v>#DIV/0!</v>
      </c>
      <c r="ED415" s="198" t="e">
        <f t="shared" si="2356"/>
        <v>#VALUE!</v>
      </c>
      <c r="EE415" s="198" t="e">
        <f t="shared" si="2357"/>
        <v>#VALUE!</v>
      </c>
      <c r="EF415" s="198" t="e">
        <f t="shared" ref="EF415:EO415" si="2522">DV415/SUM($DV415:$EE415)</f>
        <v>#VALUE!</v>
      </c>
      <c r="EG415" s="198" t="e">
        <f t="shared" si="2522"/>
        <v>#DIV/0!</v>
      </c>
      <c r="EH415" s="198" t="e">
        <f t="shared" si="2522"/>
        <v>#DIV/0!</v>
      </c>
      <c r="EI415" s="198" t="e">
        <f t="shared" si="2522"/>
        <v>#VALUE!</v>
      </c>
      <c r="EJ415" s="198" t="e">
        <f t="shared" si="2522"/>
        <v>#VALUE!</v>
      </c>
      <c r="EK415" s="198" t="e">
        <f t="shared" si="2522"/>
        <v>#VALUE!</v>
      </c>
      <c r="EL415" s="198" t="e">
        <f t="shared" si="2522"/>
        <v>#VALUE!</v>
      </c>
      <c r="EM415" s="198" t="e">
        <f t="shared" si="2522"/>
        <v>#DIV/0!</v>
      </c>
      <c r="EN415" s="198" t="e">
        <f t="shared" si="2522"/>
        <v>#VALUE!</v>
      </c>
      <c r="EO415" s="198" t="e">
        <f t="shared" si="2522"/>
        <v>#VALUE!</v>
      </c>
      <c r="EP415" s="511">
        <f t="shared" ref="EP415:EW415" si="2523">EP414</f>
        <v>0.08</v>
      </c>
      <c r="EQ415" s="511">
        <f t="shared" si="2523"/>
        <v>0.015</v>
      </c>
      <c r="ER415" s="511">
        <f t="shared" si="2523"/>
        <v>0.015</v>
      </c>
      <c r="ES415" s="511">
        <f t="shared" si="2523"/>
        <v>0.015</v>
      </c>
      <c r="ET415" s="511">
        <f t="shared" si="2523"/>
        <v>0.015</v>
      </c>
      <c r="EU415" s="511">
        <f t="shared" si="2523"/>
        <v>0.09</v>
      </c>
      <c r="EV415" s="511">
        <f t="shared" si="2523"/>
        <v>0.09</v>
      </c>
      <c r="EW415" s="511">
        <f t="shared" si="2523"/>
        <v>0.09</v>
      </c>
      <c r="EX415" s="420" t="str">
        <f>IF(_tag_month_day!AS411="","",_tag_month_day!AS411/100)</f>
        <v/>
      </c>
      <c r="EY415" s="420" t="str">
        <f>IF(_tag_month_day!AT411="","",_tag_month_day!AT411/100)</f>
        <v/>
      </c>
      <c r="EZ415" s="420" t="str">
        <f>IF(_tag_month_day!AU411="","",_tag_month_day!AU411/100)</f>
        <v/>
      </c>
      <c r="FA415" s="420" t="str">
        <f>IF(_tag_month_day!AV411="","",_tag_month_day!AV411/100)</f>
        <v/>
      </c>
      <c r="FB415" s="420" t="str">
        <f>IF(_tag_month_day!AW411="","",_tag_month_day!AW411/100)</f>
        <v/>
      </c>
      <c r="FC415" s="420" t="str">
        <f>IF(_tag_month_day!AX411="","",_tag_month_day!AX411/100)</f>
        <v/>
      </c>
      <c r="FD415" s="510">
        <f t="shared" si="2386"/>
        <v>0.33</v>
      </c>
      <c r="FE415" s="510">
        <f t="shared" si="2387"/>
        <v>0.19</v>
      </c>
      <c r="FF415" s="510">
        <f t="shared" si="2388"/>
        <v>0.003</v>
      </c>
      <c r="FG415" s="510">
        <f t="shared" si="2389"/>
        <v>0</v>
      </c>
      <c r="FH415" s="603">
        <f t="shared" si="2390"/>
        <v>0.0001</v>
      </c>
      <c r="FI415" s="510">
        <f t="shared" ref="FI415:FR415" si="2524">FI414</f>
        <v>0.41</v>
      </c>
      <c r="FJ415" s="510">
        <f t="shared" si="2524"/>
        <v>0.11</v>
      </c>
      <c r="FK415" s="510">
        <f t="shared" si="2524"/>
        <v>0.015</v>
      </c>
      <c r="FL415" s="510">
        <f t="shared" si="2524"/>
        <v>0</v>
      </c>
      <c r="FM415" s="603">
        <f t="shared" si="2524"/>
        <v>0.0001</v>
      </c>
      <c r="FN415" s="510" t="str">
        <f>IF(_tag_month_day!AY411="","",_tag_month_day!AY411/100)</f>
        <v/>
      </c>
      <c r="FO415" s="510" t="str">
        <f>IF(_tag_month_day!AZ411="","",_tag_month_day!AZ411/100)</f>
        <v/>
      </c>
      <c r="FP415" s="510" t="str">
        <f>IF(_tag_month_day!BA411="","",_tag_month_day!BA411/100)</f>
        <v/>
      </c>
      <c r="FQ415" s="510" t="str">
        <f>IF(_tag_month_day!BB411="","",_tag_month_day!BB411/100)</f>
        <v/>
      </c>
      <c r="FR415" s="603" t="str">
        <f>IF(_tag_month_day!BC411="","",_tag_month_day!BC411/100)</f>
        <v/>
      </c>
      <c r="FS415" s="510" t="str">
        <f>IF(_tag_month_day!BD411="","",_tag_month_day!BD411/100)</f>
        <v/>
      </c>
      <c r="FT415" s="510" t="str">
        <f>IF(_tag_month_day!BE411="","",_tag_month_day!BE411/100)</f>
        <v/>
      </c>
      <c r="FU415" s="510" t="str">
        <f>IF(_tag_month_day!BF411="","",_tag_month_day!BF411/100)</f>
        <v/>
      </c>
      <c r="FV415" s="510" t="str">
        <f>IF(_tag_month_day!BG411="","",_tag_month_day!BG411/100)</f>
        <v/>
      </c>
      <c r="FW415" s="603" t="str">
        <f>IF(_tag_month_day!BH411="","",_tag_month_day!BH411/100)</f>
        <v/>
      </c>
      <c r="FX415" s="510" t="str">
        <f>IF(_tag_month_day!BI411="","",_tag_month_day!BI411/100)</f>
        <v/>
      </c>
      <c r="FY415" s="510" t="str">
        <f>IF(_tag_month_day!BJ411="","",_tag_month_day!BJ411/100)</f>
        <v/>
      </c>
      <c r="FZ415" s="605" t="str">
        <f>IF(_tag_month_day!BK411="","",_tag_month_day!BK411/100)</f>
        <v/>
      </c>
      <c r="GA415" s="510" t="str">
        <f>IF(_tag_month_day!BL411="","",_tag_month_day!BL411/100)</f>
        <v/>
      </c>
      <c r="GB415" s="603" t="str">
        <f>IF(_tag_month_day!BM411="","",_tag_month_day!BM411/100)</f>
        <v/>
      </c>
      <c r="GC415" s="420" t="str">
        <f>IF(_tag_month_day!BN411="","",_tag_month_day!BN411/100)</f>
        <v/>
      </c>
      <c r="GD415" s="420" t="str">
        <f>IF(_tag_month_day!BO411="","",_tag_month_day!BO411/100)</f>
        <v/>
      </c>
      <c r="GE415" s="420" t="str">
        <f>IF(_tag_month_day!BP411="","",_tag_month_day!BP411/100)</f>
        <v/>
      </c>
      <c r="GF415" s="420" t="str">
        <f>IF(_tag_month_day!BQ411="","",_tag_month_day!BQ411/100)</f>
        <v/>
      </c>
      <c r="GG415" s="420" t="str">
        <f>IF(_tag_month_day!BR411="","",_tag_month_day!BR411/100)</f>
        <v/>
      </c>
      <c r="GH415" s="420" t="str">
        <f>IF(_tag_month_day!BS411="","",_tag_month_day!BS411/100)</f>
        <v/>
      </c>
      <c r="GI415" s="603" t="str">
        <f>IF(_tag_month_day!BT411="","",_tag_month_day!BT411/100)</f>
        <v/>
      </c>
      <c r="GJ415" s="612" t="str">
        <f>IF(_tag_month_day!BU411="","",_tag_month_day!BU411/100)</f>
        <v/>
      </c>
      <c r="GK415" s="620" t="str">
        <f>IF(_tag_month_day!BV411="",IF(_rlcf_month_day!A$2="","",_rlcf_month_day!A$2/100),_tag_month_day!BV411/100)</f>
        <v/>
      </c>
      <c r="GL415" s="620" t="str">
        <f>IF(_tag_month_day!BW411="",IF(_rlcf_month_day!B$2="","",_rlcf_month_day!B$2/100),_tag_month_day!BW411/100)</f>
        <v/>
      </c>
      <c r="GM415" s="621" t="str">
        <f>IF(_tag_month_day!BX411="",IF(_rlcf_month_day!C$2="","",_rlcf_month_day!C$2/100),_tag_month_day!BX411/100)</f>
        <v/>
      </c>
      <c r="GN415" s="620" t="str">
        <f>IF(_tag_month_day!BV411="",IF(_rlcf_month_day!A$2="","",_rlcf_month_day!A$2/100),_tag_month_day!BV411/100)</f>
        <v/>
      </c>
      <c r="GO415" s="620" t="str">
        <f>IF(_tag_month_day!BW411="",IF(_rlcf_month_day!B$2="","",_rlcf_month_day!B$2/100),_tag_month_day!BW411/100)</f>
        <v/>
      </c>
      <c r="GP415" s="620" t="str">
        <f>IF(_tag_month_day!CD411="",IF(_rlcf_month_day!E$2="","",_rlcf_month_day!E$2/100),_tag_month_day!CD411/100)</f>
        <v/>
      </c>
      <c r="GQ415" s="620" t="str">
        <f>IF(_tag_month_day!CE411="",IF(_rlcf_month_day!F$2="","",_rlcf_month_day!F$2/100),_tag_month_day!CE411/100)</f>
        <v/>
      </c>
      <c r="GR415" s="621" t="str">
        <f>IF(_tag_month_day!CF411="",IF(_rlcf_month_day!G$2="","",_rlcf_month_day!G$2/100),_tag_month_day!CF411/100)</f>
        <v/>
      </c>
      <c r="GS415" s="626">
        <f t="shared" ref="GS415:HH415" si="2525">GS414</f>
        <v>0.953</v>
      </c>
      <c r="GT415" s="626">
        <f t="shared" si="2525"/>
        <v>0.55</v>
      </c>
      <c r="GU415" s="626">
        <f t="shared" si="2525"/>
        <v>0.55</v>
      </c>
      <c r="GV415" s="626">
        <f t="shared" si="2525"/>
        <v>0.55</v>
      </c>
      <c r="GW415" s="626">
        <f t="shared" si="2525"/>
        <v>0.5</v>
      </c>
      <c r="GX415" s="626">
        <f t="shared" si="2525"/>
        <v>0.935</v>
      </c>
      <c r="GY415" s="626">
        <f t="shared" si="2525"/>
        <v>0.15</v>
      </c>
      <c r="GZ415" s="626">
        <f t="shared" si="2525"/>
        <v>1</v>
      </c>
      <c r="HA415" s="632">
        <f t="shared" si="2525"/>
        <v>0.047</v>
      </c>
      <c r="HB415" s="632">
        <f t="shared" si="2525"/>
        <v>0.45</v>
      </c>
      <c r="HC415" s="632">
        <f t="shared" si="2525"/>
        <v>0.45</v>
      </c>
      <c r="HD415" s="632">
        <f t="shared" si="2525"/>
        <v>0.45</v>
      </c>
      <c r="HE415" s="632">
        <f t="shared" si="2525"/>
        <v>0.5</v>
      </c>
      <c r="HF415" s="632">
        <f t="shared" si="2525"/>
        <v>0.065</v>
      </c>
      <c r="HG415" s="632">
        <f t="shared" si="2525"/>
        <v>0.85</v>
      </c>
      <c r="HH415" s="632">
        <f t="shared" si="2525"/>
        <v>0</v>
      </c>
      <c r="HI415" s="68">
        <f t="shared" si="2362"/>
        <v>0</v>
      </c>
      <c r="HJ415" s="68" t="e">
        <f t="shared" si="2393"/>
        <v>#VALUE!</v>
      </c>
      <c r="HK415" s="202">
        <f t="shared" si="2394"/>
        <v>0.85</v>
      </c>
      <c r="HL415" s="464">
        <f t="shared" si="2395"/>
        <v>550000</v>
      </c>
      <c r="HM415" s="464">
        <f t="shared" si="2396"/>
        <v>480000</v>
      </c>
      <c r="HN415" s="192" t="e">
        <f t="shared" si="2363"/>
        <v>#VALUE!</v>
      </c>
      <c r="HO415" s="192" t="e">
        <f>HN415*HK415*$HO$2/HL415*1000000</f>
        <v>#VALUE!</v>
      </c>
      <c r="HP415" s="192" t="e">
        <f>HN415*HK415*$HP$2/HM415*1000000</f>
        <v>#VALUE!</v>
      </c>
    </row>
    <row r="416" customFormat="1" spans="1:224">
      <c r="A416" s="381">
        <v>411</v>
      </c>
      <c r="B416" s="54">
        <f ca="1" t="shared" si="2397"/>
        <v>43634</v>
      </c>
      <c r="C416" s="57">
        <f t="shared" si="2398"/>
        <v>0.0416666666666667</v>
      </c>
      <c r="D416" s="68" t="str">
        <f ca="1" t="shared" si="2364"/>
        <v>夜班</v>
      </c>
      <c r="E416" s="68" t="str">
        <f ca="1" t="shared" si="2365"/>
        <v>甲</v>
      </c>
      <c r="F416" s="68">
        <f ca="1">SUMPRODUCT((成本日报!$A$3:$A$95=计划!B416)*(成本日报!$B$3:$B$95=计划!$D416),成本日报!$C$3:$C$95)</f>
        <v>1</v>
      </c>
      <c r="G416" s="382">
        <f ca="1" t="shared" si="2399"/>
        <v>43634.0833333323</v>
      </c>
      <c r="H416" s="382">
        <f ca="1" t="shared" si="2366"/>
        <v>43634.0902777768</v>
      </c>
      <c r="I416" s="382">
        <f ca="1" t="shared" si="2367"/>
        <v>43634.0958333323</v>
      </c>
      <c r="J416" s="382">
        <f ca="1" t="shared" si="2368"/>
        <v>43634.124999999</v>
      </c>
      <c r="K416" s="382">
        <f ca="1" t="shared" si="2369"/>
        <v>43634.187499999</v>
      </c>
      <c r="L416" s="382">
        <f ca="1" t="shared" si="2370"/>
        <v>43634.2083333323</v>
      </c>
      <c r="M416" s="398" t="str">
        <f>IF(_tag_month_day!A412="","",_tag_month_day!A412)</f>
        <v/>
      </c>
      <c r="N416" s="398" t="str">
        <f>IF(_tag_month_day!B412="","",_tag_month_day!B412)</f>
        <v/>
      </c>
      <c r="O416" s="399" t="e">
        <f t="shared" si="2371"/>
        <v>#VALUE!</v>
      </c>
      <c r="P416" s="398" t="str">
        <f>IF(_tag_month_day!C412="","",_tag_month_day!C412)</f>
        <v/>
      </c>
      <c r="Q416" s="398" t="str">
        <f>IF(_tag_month_day!D412="","",_tag_month_day!D412)</f>
        <v/>
      </c>
      <c r="R416" s="416">
        <f>IF(_tag_month_day!CB412="",R415,_tag_month_day!CB412/100)</f>
        <v>0.07</v>
      </c>
      <c r="S416" s="417" t="str">
        <f>IF(_tag_month_day!E412="","",_tag_month_day!E412)</f>
        <v/>
      </c>
      <c r="T416" s="417" t="str">
        <f>IF(_tag_month_day!F412="","",_tag_month_day!F412)</f>
        <v/>
      </c>
      <c r="U416" s="418" t="e">
        <f t="shared" si="2325"/>
        <v>#VALUE!</v>
      </c>
      <c r="V416" s="53" t="e">
        <f t="shared" si="2326"/>
        <v>#VALUE!</v>
      </c>
      <c r="W416" s="419" t="str">
        <f>IF(_jhy_month_day!A412="","",_jhy_month_day!A412)</f>
        <v/>
      </c>
      <c r="X416" s="420" t="str">
        <f>IF(_jhy_month_day!B412="","",_jhy_month_day!B412/100)</f>
        <v/>
      </c>
      <c r="Y416" s="420" t="str">
        <f>IF(_jhy_month_day!C412="","",_jhy_month_day!C412/100)</f>
        <v/>
      </c>
      <c r="Z416" s="439">
        <f t="shared" si="2415"/>
        <v>103</v>
      </c>
      <c r="AA416" s="440" t="str">
        <f>IF(_tag_month_day!G412="","",_tag_month_day!G412/100)</f>
        <v/>
      </c>
      <c r="AB416" s="440" t="str">
        <f>IF(_tag_month_day!H412="","",_tag_month_day!H412/100)</f>
        <v/>
      </c>
      <c r="AC416" s="193">
        <f t="shared" si="2372"/>
        <v>1.59963432013121</v>
      </c>
      <c r="AD416" s="441" t="str">
        <f t="shared" si="2373"/>
        <v/>
      </c>
      <c r="AE416" s="442" t="str">
        <f t="shared" si="2374"/>
        <v/>
      </c>
      <c r="AF416" s="443">
        <v>1</v>
      </c>
      <c r="AG416" s="68" t="str">
        <f>IF(_duihao_month_day!A412="","",_duihao_month_day!A412)</f>
        <v/>
      </c>
      <c r="AH416" s="463">
        <f>IF(_gyk_month_day!B412="",AH415,_gyk_month_day!B412)</f>
        <v>820</v>
      </c>
      <c r="AI416" s="464"/>
      <c r="AJ416" s="68" t="str">
        <f>IF(_tag_month_day!I412="","",_tag_month_day!I412)</f>
        <v/>
      </c>
      <c r="AK416" s="465" t="str">
        <f>IF(_tzyy_month_day!A412="","",_tzyy_month_day!A412)</f>
        <v/>
      </c>
      <c r="AL416" s="465" t="str">
        <f>IF(_tzyy_month_day!B412="","",_tzyy_month_day!B412)</f>
        <v/>
      </c>
      <c r="AM416" s="465" t="str">
        <f>IF(_tzyy_month_day!C412="","",_tzyy_month_day!C412)</f>
        <v/>
      </c>
      <c r="AN416" s="466" t="str">
        <f>IF(_tag_month_day!CG412="","",_tag_month_day!CG412)</f>
        <v/>
      </c>
      <c r="AO416" s="466" t="str">
        <f>IF(_tag_month_day!CH412="","",_tag_month_day!CH412)</f>
        <v/>
      </c>
      <c r="AP416" s="486" t="e">
        <f t="shared" si="2375"/>
        <v>#VALUE!</v>
      </c>
      <c r="AQ416" s="487" t="str">
        <f>IF(_tag_month_day!J412="","",_tag_month_day!J412/100)</f>
        <v/>
      </c>
      <c r="AR416" s="488">
        <f t="shared" si="2376"/>
        <v>1.3</v>
      </c>
      <c r="AS416" s="489" t="e">
        <f t="shared" si="2327"/>
        <v>#VALUE!</v>
      </c>
      <c r="AT416" s="489">
        <f t="shared" si="2377"/>
        <v>0</v>
      </c>
      <c r="AU416" s="490" t="str">
        <f>IF(_tag_month_day!K412="","",_tag_month_day!K412)</f>
        <v/>
      </c>
      <c r="AV416" s="491" t="str">
        <f>IF(_tag_month_day!L412="","",_tag_month_day!L412/100)</f>
        <v/>
      </c>
      <c r="AW416" s="420">
        <f t="shared" si="2299"/>
        <v>0</v>
      </c>
      <c r="AX416" s="420">
        <f t="shared" si="2378"/>
        <v>0</v>
      </c>
      <c r="AY416" s="420" t="str">
        <f>IF(_tag_month_day!M412="","",_tag_month_day!M412/100)</f>
        <v/>
      </c>
      <c r="AZ416" s="420" t="str">
        <f>IF(_tag_month_day!N412="","",_tag_month_day!N412/100)</f>
        <v/>
      </c>
      <c r="BA416" s="420" t="str">
        <f>IF(_tag_month_day!O412="","",_tag_month_day!O412/100)</f>
        <v/>
      </c>
      <c r="BB416" s="496" t="str">
        <f>IF(_tag_month_day!P412="","",_tag_month_day!P412/100)</f>
        <v/>
      </c>
      <c r="BC416" s="496">
        <f t="shared" si="2379"/>
        <v>0</v>
      </c>
      <c r="BD416" s="496" t="str">
        <f>IF(_tag_month_day!Q412="","",_tag_month_day!Q412/100)</f>
        <v/>
      </c>
      <c r="BE416" s="510" t="str">
        <f>IF(_tag_month_day!R412="","",_tag_month_day!R412/100)</f>
        <v/>
      </c>
      <c r="BF416" s="413" t="str">
        <f>IF(_tag_month_day!CC412="","",_tag_month_day!CC412/100)</f>
        <v/>
      </c>
      <c r="BG416" s="511" t="e">
        <f t="shared" si="2328"/>
        <v>#VALUE!</v>
      </c>
      <c r="BH416" s="198">
        <f t="shared" si="2329"/>
        <v>0</v>
      </c>
      <c r="BI416" s="512" t="e">
        <f>IF(CX416=0,BI415,(DK416*查询!$R$5+DL416*查询!$Q$5+DM416*查询!$N$5+DN416*查询!$O$5+DO416*查询!$P$5)*AF416/CX416)</f>
        <v>#VALUE!</v>
      </c>
      <c r="BJ416" s="512" t="e">
        <f>IF(CX416=0,BJ415,(DP416*查询!$S$5+DQ416*查询!$T$5+DR416*查询!$U$5)*AF416/CX416)</f>
        <v>#VALUE!</v>
      </c>
      <c r="BK416" s="512">
        <f t="shared" si="2380"/>
        <v>1</v>
      </c>
      <c r="BL416" s="513" t="str">
        <f>IF(_cfyc_month_day!A412="","",_cfyc_month_day!A412)</f>
        <v/>
      </c>
      <c r="BM416" s="513" t="str">
        <f>IF(_cfyc_month_day!B412="","",_cfyc_month_day!B412)</f>
        <v/>
      </c>
      <c r="BN416" s="513" t="str">
        <f>IF(_cfyc_month_day!C412="","",_cfyc_month_day!C412)</f>
        <v/>
      </c>
      <c r="BO416" s="522" t="str">
        <f>IF(_cfyc_month_day!D412="","",_cfyc_month_day!D412)</f>
        <v/>
      </c>
      <c r="BP416" s="522" t="str">
        <f>IF(_cfyc_month_day!E412="","",_cfyc_month_day!E412)</f>
        <v/>
      </c>
      <c r="BQ416" s="522" t="str">
        <f>IF(_cfyc_month_day!F412="","",_cfyc_month_day!F412)</f>
        <v/>
      </c>
      <c r="BR416" s="513" t="str">
        <f>IF(_tag_month_day!T412="","",_tag_month_day!T412)</f>
        <v/>
      </c>
      <c r="BS416" s="513" t="str">
        <f>IF(_tag_month_day!U412="","",_tag_month_day!U412)</f>
        <v/>
      </c>
      <c r="BT416" s="523" t="str">
        <f t="shared" si="2381"/>
        <v/>
      </c>
      <c r="BU416" s="223" t="str">
        <f>IF(_tag_month_day!V412="","",_tag_month_day!V412)</f>
        <v/>
      </c>
      <c r="BV416" s="206" t="str">
        <f>IF(_tag_month_day!W412="","",_tag_month_day!W412)</f>
        <v/>
      </c>
      <c r="BW416" s="540" t="str">
        <f>IF(_tag_month_day!X412="","",_tag_month_day!X412)</f>
        <v/>
      </c>
      <c r="BX416" s="540" t="str">
        <f>IF(_tag_month_day!Y412="","",_tag_month_day!Y412)</f>
        <v/>
      </c>
      <c r="BY416" s="541">
        <f ca="1" t="shared" si="2382"/>
        <v>43634.2083333323</v>
      </c>
      <c r="BZ416" s="542"/>
      <c r="CA416" s="543" t="str">
        <f>IF(_jhy2_month_day!A412="","",_jhy2_month_day!A412)</f>
        <v/>
      </c>
      <c r="CB416" s="464" t="str">
        <f>IF(_jhy2_month_day!B412="","",_jhy2_month_day!B412)</f>
        <v/>
      </c>
      <c r="CC416" s="464" t="str">
        <f>IF(_jhy2_month_day!C412="","",_jhy2_month_day!C412)</f>
        <v/>
      </c>
      <c r="CD416" s="464" t="str">
        <f>IF(_jhy2_month_day!D412="","",_jhy2_month_day!D412)</f>
        <v/>
      </c>
      <c r="CE416" s="464" t="str">
        <f>IF(_jhy2_month_day!E412="","",_jhy2_month_day!E412)</f>
        <v/>
      </c>
      <c r="CF416" s="464" t="str">
        <f>IF(_jhy2_month_day!F412="","",_jhy2_month_day!F412)</f>
        <v/>
      </c>
      <c r="CG416" s="464" t="str">
        <f>IF(_jhy2_month_day!G412="","",_jhy2_month_day!G412)</f>
        <v/>
      </c>
      <c r="CH416" s="464" t="str">
        <f>IF(_jhy2_month_day!H412="","",_jhy2_month_day!H412)</f>
        <v/>
      </c>
      <c r="CI416" s="464" t="str">
        <f>IF(_jhy2_month_day!I412="","",_jhy2_month_day!I412)</f>
        <v/>
      </c>
      <c r="CJ416" s="464" t="str">
        <f>IF(_jhy2_month_day!J412="","",_jhy2_month_day!J412)</f>
        <v/>
      </c>
      <c r="CK416" s="464" t="str">
        <f>IF(_jhy2_month_day!K412="","",_jhy2_month_day!K412)</f>
        <v/>
      </c>
      <c r="CL416" s="562" t="str">
        <f>IF(_jhy2_month_day!L412="","",_jhy2_month_day!L412)</f>
        <v/>
      </c>
      <c r="CM416" s="562" t="str">
        <f>IF(_jhy2_month_day!M412="","",_jhy2_month_day!M412)</f>
        <v/>
      </c>
      <c r="CN416" s="562" t="str">
        <f>IF(_jhy2_month_day!N412="","",_jhy2_month_day!N412)</f>
        <v/>
      </c>
      <c r="CO416" s="562" t="str">
        <f>IF(_jhy2_month_day!O412="","",_jhy2_month_day!O412)</f>
        <v/>
      </c>
      <c r="CP416" s="562" t="str">
        <f>IF(_jhy2_month_day!P412="","",_jhy2_month_day!P412)</f>
        <v/>
      </c>
      <c r="CQ416" s="562" t="str">
        <f>IF(_jhy2_month_day!Q412="","",_jhy2_month_day!Q412)</f>
        <v/>
      </c>
      <c r="CR416" s="563" t="str">
        <f>IF(_jhy2_month_day!R412="","",_jhy2_month_day!R412)</f>
        <v/>
      </c>
      <c r="CS416" s="576" t="str">
        <f>IF(_jhy2_month_day!S412="","",_jhy2_month_day!S412)</f>
        <v/>
      </c>
      <c r="CT416" s="562" t="str">
        <f>IF(_jhy2_month_day!T412="","",_jhy2_month_day!T412)</f>
        <v/>
      </c>
      <c r="CU416" s="577" t="e">
        <f t="shared" si="2330"/>
        <v>#VALUE!</v>
      </c>
      <c r="CV416" s="198" t="e">
        <f t="shared" si="2331"/>
        <v>#VALUE!</v>
      </c>
      <c r="CW416" s="192" t="e">
        <f t="shared" si="2332"/>
        <v>#VALUE!</v>
      </c>
      <c r="CX416" s="192" t="e">
        <f t="shared" si="2333"/>
        <v>#VALUE!</v>
      </c>
      <c r="CY416" s="202" t="e">
        <f t="shared" si="2334"/>
        <v>#VALUE!</v>
      </c>
      <c r="CZ416" s="192" t="e">
        <f t="shared" ref="CZ416:DI416" si="2526">$AJ416*EF416</f>
        <v>#VALUE!</v>
      </c>
      <c r="DA416" s="192" t="e">
        <f t="shared" si="2526"/>
        <v>#VALUE!</v>
      </c>
      <c r="DB416" s="192" t="e">
        <f t="shared" si="2526"/>
        <v>#VALUE!</v>
      </c>
      <c r="DC416" s="192" t="e">
        <f t="shared" si="2526"/>
        <v>#VALUE!</v>
      </c>
      <c r="DD416" s="192" t="e">
        <f t="shared" si="2526"/>
        <v>#VALUE!</v>
      </c>
      <c r="DE416" s="192" t="e">
        <f t="shared" si="2526"/>
        <v>#VALUE!</v>
      </c>
      <c r="DF416" s="192" t="e">
        <f t="shared" si="2526"/>
        <v>#VALUE!</v>
      </c>
      <c r="DG416" s="192" t="e">
        <f t="shared" si="2526"/>
        <v>#VALUE!</v>
      </c>
      <c r="DH416" s="192" t="e">
        <f t="shared" si="2526"/>
        <v>#VALUE!</v>
      </c>
      <c r="DI416" s="192" t="e">
        <f t="shared" si="2526"/>
        <v>#VALUE!</v>
      </c>
      <c r="DJ416" s="192" t="e">
        <f t="shared" si="2336"/>
        <v>#VALUE!</v>
      </c>
      <c r="DK416" s="192" t="e">
        <f t="shared" si="2337"/>
        <v>#VALUE!</v>
      </c>
      <c r="DL416" s="192" t="e">
        <f t="shared" si="2338"/>
        <v>#VALUE!</v>
      </c>
      <c r="DM416" s="192" t="e">
        <f t="shared" si="2339"/>
        <v>#VALUE!</v>
      </c>
      <c r="DN416" s="192" t="e">
        <f t="shared" si="2340"/>
        <v>#VALUE!</v>
      </c>
      <c r="DO416" s="192" t="e">
        <f t="shared" si="2341"/>
        <v>#VALUE!</v>
      </c>
      <c r="DP416" s="192" t="e">
        <f t="shared" si="2342"/>
        <v>#VALUE!</v>
      </c>
      <c r="DQ416" s="192" t="e">
        <f t="shared" si="2343"/>
        <v>#VALUE!</v>
      </c>
      <c r="DR416" s="192" t="e">
        <f t="shared" si="2344"/>
        <v>#VALUE!</v>
      </c>
      <c r="DS416" s="192" t="e">
        <f t="shared" si="2345"/>
        <v>#VALUE!</v>
      </c>
      <c r="DT416" s="192" t="e">
        <f t="shared" si="2346"/>
        <v>#VALUE!</v>
      </c>
      <c r="DU416" s="192" t="e">
        <f t="shared" si="2347"/>
        <v>#VALUE!</v>
      </c>
      <c r="DV416" s="198" t="e">
        <f t="shared" si="2348"/>
        <v>#VALUE!</v>
      </c>
      <c r="DW416" s="198" t="e">
        <f t="shared" si="2349"/>
        <v>#DIV/0!</v>
      </c>
      <c r="DX416" s="198" t="e">
        <f t="shared" si="2350"/>
        <v>#DIV/0!</v>
      </c>
      <c r="DY416" s="198" t="e">
        <f t="shared" si="2351"/>
        <v>#VALUE!</v>
      </c>
      <c r="DZ416" s="198" t="e">
        <f t="shared" si="2352"/>
        <v>#VALUE!</v>
      </c>
      <c r="EA416" s="198" t="e">
        <f t="shared" si="2353"/>
        <v>#VALUE!</v>
      </c>
      <c r="EB416" s="198" t="e">
        <f t="shared" si="2354"/>
        <v>#VALUE!</v>
      </c>
      <c r="EC416" s="198" t="e">
        <f t="shared" si="2355"/>
        <v>#DIV/0!</v>
      </c>
      <c r="ED416" s="198" t="e">
        <f t="shared" si="2356"/>
        <v>#VALUE!</v>
      </c>
      <c r="EE416" s="198" t="e">
        <f t="shared" si="2357"/>
        <v>#VALUE!</v>
      </c>
      <c r="EF416" s="198" t="e">
        <f t="shared" ref="EF416:EO416" si="2527">DV416/SUM($DV416:$EE416)</f>
        <v>#VALUE!</v>
      </c>
      <c r="EG416" s="198" t="e">
        <f t="shared" si="2527"/>
        <v>#DIV/0!</v>
      </c>
      <c r="EH416" s="198" t="e">
        <f t="shared" si="2527"/>
        <v>#DIV/0!</v>
      </c>
      <c r="EI416" s="198" t="e">
        <f t="shared" si="2527"/>
        <v>#VALUE!</v>
      </c>
      <c r="EJ416" s="198" t="e">
        <f t="shared" si="2527"/>
        <v>#VALUE!</v>
      </c>
      <c r="EK416" s="198" t="e">
        <f t="shared" si="2527"/>
        <v>#VALUE!</v>
      </c>
      <c r="EL416" s="198" t="e">
        <f t="shared" si="2527"/>
        <v>#VALUE!</v>
      </c>
      <c r="EM416" s="198" t="e">
        <f t="shared" si="2527"/>
        <v>#DIV/0!</v>
      </c>
      <c r="EN416" s="198" t="e">
        <f t="shared" si="2527"/>
        <v>#VALUE!</v>
      </c>
      <c r="EO416" s="198" t="e">
        <f t="shared" si="2527"/>
        <v>#VALUE!</v>
      </c>
      <c r="EP416" s="511">
        <f t="shared" ref="EP416:EW416" si="2528">EP415</f>
        <v>0.08</v>
      </c>
      <c r="EQ416" s="511">
        <f t="shared" si="2528"/>
        <v>0.015</v>
      </c>
      <c r="ER416" s="511">
        <f t="shared" si="2528"/>
        <v>0.015</v>
      </c>
      <c r="ES416" s="511">
        <f t="shared" si="2528"/>
        <v>0.015</v>
      </c>
      <c r="ET416" s="511">
        <f t="shared" si="2528"/>
        <v>0.015</v>
      </c>
      <c r="EU416" s="511">
        <f t="shared" si="2528"/>
        <v>0.09</v>
      </c>
      <c r="EV416" s="511">
        <f t="shared" si="2528"/>
        <v>0.09</v>
      </c>
      <c r="EW416" s="511">
        <f t="shared" si="2528"/>
        <v>0.09</v>
      </c>
      <c r="EX416" s="420" t="str">
        <f>IF(_tag_month_day!AS412="","",_tag_month_day!AS412/100)</f>
        <v/>
      </c>
      <c r="EY416" s="420" t="str">
        <f>IF(_tag_month_day!AT412="","",_tag_month_day!AT412/100)</f>
        <v/>
      </c>
      <c r="EZ416" s="420" t="str">
        <f>IF(_tag_month_day!AU412="","",_tag_month_day!AU412/100)</f>
        <v/>
      </c>
      <c r="FA416" s="420" t="str">
        <f>IF(_tag_month_day!AV412="","",_tag_month_day!AV412/100)</f>
        <v/>
      </c>
      <c r="FB416" s="420" t="str">
        <f>IF(_tag_month_day!AW412="","",_tag_month_day!AW412/100)</f>
        <v/>
      </c>
      <c r="FC416" s="420" t="str">
        <f>IF(_tag_month_day!AX412="","",_tag_month_day!AX412/100)</f>
        <v/>
      </c>
      <c r="FD416" s="510">
        <f t="shared" si="2386"/>
        <v>0.33</v>
      </c>
      <c r="FE416" s="510">
        <f t="shared" si="2387"/>
        <v>0.19</v>
      </c>
      <c r="FF416" s="510">
        <f t="shared" si="2388"/>
        <v>0.003</v>
      </c>
      <c r="FG416" s="510">
        <f t="shared" si="2389"/>
        <v>0</v>
      </c>
      <c r="FH416" s="603">
        <f t="shared" si="2390"/>
        <v>0.0001</v>
      </c>
      <c r="FI416" s="510">
        <f t="shared" ref="FI416:FR416" si="2529">FI415</f>
        <v>0.41</v>
      </c>
      <c r="FJ416" s="510">
        <f t="shared" si="2529"/>
        <v>0.11</v>
      </c>
      <c r="FK416" s="510">
        <f t="shared" si="2529"/>
        <v>0.015</v>
      </c>
      <c r="FL416" s="510">
        <f t="shared" si="2529"/>
        <v>0</v>
      </c>
      <c r="FM416" s="603">
        <f t="shared" si="2529"/>
        <v>0.0001</v>
      </c>
      <c r="FN416" s="510" t="str">
        <f>IF(_tag_month_day!AY412="","",_tag_month_day!AY412/100)</f>
        <v/>
      </c>
      <c r="FO416" s="510" t="str">
        <f>IF(_tag_month_day!AZ412="","",_tag_month_day!AZ412/100)</f>
        <v/>
      </c>
      <c r="FP416" s="510" t="str">
        <f>IF(_tag_month_day!BA412="","",_tag_month_day!BA412/100)</f>
        <v/>
      </c>
      <c r="FQ416" s="510" t="str">
        <f>IF(_tag_month_day!BB412="","",_tag_month_day!BB412/100)</f>
        <v/>
      </c>
      <c r="FR416" s="603" t="str">
        <f>IF(_tag_month_day!BC412="","",_tag_month_day!BC412/100)</f>
        <v/>
      </c>
      <c r="FS416" s="510" t="str">
        <f>IF(_tag_month_day!BD412="","",_tag_month_day!BD412/100)</f>
        <v/>
      </c>
      <c r="FT416" s="510" t="str">
        <f>IF(_tag_month_day!BE412="","",_tag_month_day!BE412/100)</f>
        <v/>
      </c>
      <c r="FU416" s="510" t="str">
        <f>IF(_tag_month_day!BF412="","",_tag_month_day!BF412/100)</f>
        <v/>
      </c>
      <c r="FV416" s="510" t="str">
        <f>IF(_tag_month_day!BG412="","",_tag_month_day!BG412/100)</f>
        <v/>
      </c>
      <c r="FW416" s="603" t="str">
        <f>IF(_tag_month_day!BH412="","",_tag_month_day!BH412/100)</f>
        <v/>
      </c>
      <c r="FX416" s="510" t="str">
        <f>IF(_tag_month_day!BI412="","",_tag_month_day!BI412/100)</f>
        <v/>
      </c>
      <c r="FY416" s="510" t="str">
        <f>IF(_tag_month_day!BJ412="","",_tag_month_day!BJ412/100)</f>
        <v/>
      </c>
      <c r="FZ416" s="605" t="str">
        <f>IF(_tag_month_day!BK412="","",_tag_month_day!BK412/100)</f>
        <v/>
      </c>
      <c r="GA416" s="510" t="str">
        <f>IF(_tag_month_day!BL412="","",_tag_month_day!BL412/100)</f>
        <v/>
      </c>
      <c r="GB416" s="603" t="str">
        <f>IF(_tag_month_day!BM412="","",_tag_month_day!BM412/100)</f>
        <v/>
      </c>
      <c r="GC416" s="420" t="str">
        <f>IF(_tag_month_day!BN412="","",_tag_month_day!BN412/100)</f>
        <v/>
      </c>
      <c r="GD416" s="420" t="str">
        <f>IF(_tag_month_day!BO412="","",_tag_month_day!BO412/100)</f>
        <v/>
      </c>
      <c r="GE416" s="420" t="str">
        <f>IF(_tag_month_day!BP412="","",_tag_month_day!BP412/100)</f>
        <v/>
      </c>
      <c r="GF416" s="420" t="str">
        <f>IF(_tag_month_day!BQ412="","",_tag_month_day!BQ412/100)</f>
        <v/>
      </c>
      <c r="GG416" s="420" t="str">
        <f>IF(_tag_month_day!BR412="","",_tag_month_day!BR412/100)</f>
        <v/>
      </c>
      <c r="GH416" s="420" t="str">
        <f>IF(_tag_month_day!BS412="","",_tag_month_day!BS412/100)</f>
        <v/>
      </c>
      <c r="GI416" s="603" t="str">
        <f>IF(_tag_month_day!BT412="","",_tag_month_day!BT412/100)</f>
        <v/>
      </c>
      <c r="GJ416" s="612" t="str">
        <f>IF(_tag_month_day!BU412="","",_tag_month_day!BU412/100)</f>
        <v/>
      </c>
      <c r="GK416" s="620" t="str">
        <f>IF(_tag_month_day!BV412="",IF(_rlcf_month_day!A$2="","",_rlcf_month_day!A$2/100),_tag_month_day!BV412/100)</f>
        <v/>
      </c>
      <c r="GL416" s="620" t="str">
        <f>IF(_tag_month_day!BW412="",IF(_rlcf_month_day!B$2="","",_rlcf_month_day!B$2/100),_tag_month_day!BW412/100)</f>
        <v/>
      </c>
      <c r="GM416" s="621" t="str">
        <f>IF(_tag_month_day!BX412="",IF(_rlcf_month_day!C$2="","",_rlcf_month_day!C$2/100),_tag_month_day!BX412/100)</f>
        <v/>
      </c>
      <c r="GN416" s="620" t="str">
        <f>IF(_tag_month_day!BV412="",IF(_rlcf_month_day!A$2="","",_rlcf_month_day!A$2/100),_tag_month_day!BV412/100)</f>
        <v/>
      </c>
      <c r="GO416" s="620" t="str">
        <f>IF(_tag_month_day!BW412="",IF(_rlcf_month_day!B$2="","",_rlcf_month_day!B$2/100),_tag_month_day!BW412/100)</f>
        <v/>
      </c>
      <c r="GP416" s="620" t="str">
        <f>IF(_tag_month_day!CD412="",IF(_rlcf_month_day!E$2="","",_rlcf_month_day!E$2/100),_tag_month_day!CD412/100)</f>
        <v/>
      </c>
      <c r="GQ416" s="620" t="str">
        <f>IF(_tag_month_day!CE412="",IF(_rlcf_month_day!F$2="","",_rlcf_month_day!F$2/100),_tag_month_day!CE412/100)</f>
        <v/>
      </c>
      <c r="GR416" s="621" t="str">
        <f>IF(_tag_month_day!CF412="",IF(_rlcf_month_day!G$2="","",_rlcf_month_day!G$2/100),_tag_month_day!CF412/100)</f>
        <v/>
      </c>
      <c r="GS416" s="626">
        <f t="shared" ref="GS416:HH416" si="2530">GS415</f>
        <v>0.953</v>
      </c>
      <c r="GT416" s="626">
        <f t="shared" si="2530"/>
        <v>0.55</v>
      </c>
      <c r="GU416" s="626">
        <f t="shared" si="2530"/>
        <v>0.55</v>
      </c>
      <c r="GV416" s="626">
        <f t="shared" si="2530"/>
        <v>0.55</v>
      </c>
      <c r="GW416" s="626">
        <f t="shared" si="2530"/>
        <v>0.5</v>
      </c>
      <c r="GX416" s="626">
        <f t="shared" si="2530"/>
        <v>0.935</v>
      </c>
      <c r="GY416" s="626">
        <f t="shared" si="2530"/>
        <v>0.15</v>
      </c>
      <c r="GZ416" s="626">
        <f t="shared" si="2530"/>
        <v>1</v>
      </c>
      <c r="HA416" s="632">
        <f t="shared" si="2530"/>
        <v>0.047</v>
      </c>
      <c r="HB416" s="632">
        <f t="shared" si="2530"/>
        <v>0.45</v>
      </c>
      <c r="HC416" s="632">
        <f t="shared" si="2530"/>
        <v>0.45</v>
      </c>
      <c r="HD416" s="632">
        <f t="shared" si="2530"/>
        <v>0.45</v>
      </c>
      <c r="HE416" s="632">
        <f t="shared" si="2530"/>
        <v>0.5</v>
      </c>
      <c r="HF416" s="632">
        <f t="shared" si="2530"/>
        <v>0.065</v>
      </c>
      <c r="HG416" s="632">
        <f t="shared" si="2530"/>
        <v>0.85</v>
      </c>
      <c r="HH416" s="632">
        <f t="shared" si="2530"/>
        <v>0</v>
      </c>
      <c r="HI416" s="68">
        <f t="shared" si="2362"/>
        <v>0</v>
      </c>
      <c r="HJ416" s="68" t="e">
        <f t="shared" si="2393"/>
        <v>#VALUE!</v>
      </c>
      <c r="HK416" s="202">
        <f t="shared" si="2394"/>
        <v>0.85</v>
      </c>
      <c r="HL416" s="464">
        <f t="shared" si="2395"/>
        <v>550000</v>
      </c>
      <c r="HM416" s="464">
        <f t="shared" si="2396"/>
        <v>480000</v>
      </c>
      <c r="HN416" s="192" t="e">
        <f t="shared" si="2363"/>
        <v>#VALUE!</v>
      </c>
      <c r="HO416" s="192" t="e">
        <f>HN416*HK416*$HO$2/HL416*1000000</f>
        <v>#VALUE!</v>
      </c>
      <c r="HP416" s="192" t="e">
        <f>HN416*HK416*$HP$2/HM416*1000000</f>
        <v>#VALUE!</v>
      </c>
    </row>
    <row r="417" customFormat="1" spans="1:224">
      <c r="A417" s="381">
        <v>412</v>
      </c>
      <c r="B417" s="54">
        <f ca="1" t="shared" si="2397"/>
        <v>43634</v>
      </c>
      <c r="C417" s="57">
        <f t="shared" si="2398"/>
        <v>0.0416666666666667</v>
      </c>
      <c r="D417" s="68" t="str">
        <f ca="1" t="shared" si="2364"/>
        <v>夜班</v>
      </c>
      <c r="E417" s="68" t="str">
        <f ca="1" t="shared" si="2365"/>
        <v>甲</v>
      </c>
      <c r="F417" s="68">
        <f ca="1">SUMPRODUCT((成本日报!$A$3:$A$95=计划!B417)*(成本日报!$B$3:$B$95=计划!$D417),成本日报!$C$3:$C$95)</f>
        <v>1</v>
      </c>
      <c r="G417" s="382">
        <f ca="1" t="shared" si="2399"/>
        <v>43634.124999999</v>
      </c>
      <c r="H417" s="382">
        <f ca="1" t="shared" si="2366"/>
        <v>43634.1319444434</v>
      </c>
      <c r="I417" s="382">
        <f ca="1" t="shared" si="2367"/>
        <v>43634.137499999</v>
      </c>
      <c r="J417" s="382">
        <f ca="1" t="shared" si="2368"/>
        <v>43634.1666666657</v>
      </c>
      <c r="K417" s="382">
        <f ca="1" t="shared" si="2369"/>
        <v>43634.2291666657</v>
      </c>
      <c r="L417" s="382">
        <f ca="1" t="shared" si="2370"/>
        <v>43634.249999999</v>
      </c>
      <c r="M417" s="398" t="str">
        <f>IF(_tag_month_day!A413="","",_tag_month_day!A413)</f>
        <v/>
      </c>
      <c r="N417" s="398" t="str">
        <f>IF(_tag_month_day!B413="","",_tag_month_day!B413)</f>
        <v/>
      </c>
      <c r="O417" s="399" t="e">
        <f t="shared" si="2371"/>
        <v>#VALUE!</v>
      </c>
      <c r="P417" s="398" t="str">
        <f>IF(_tag_month_day!C413="","",_tag_month_day!C413)</f>
        <v/>
      </c>
      <c r="Q417" s="398" t="str">
        <f>IF(_tag_month_day!D413="","",_tag_month_day!D413)</f>
        <v/>
      </c>
      <c r="R417" s="416">
        <f>IF(_tag_month_day!CB413="",R416,_tag_month_day!CB413/100)</f>
        <v>0.07</v>
      </c>
      <c r="S417" s="417" t="str">
        <f>IF(_tag_month_day!E413="","",_tag_month_day!E413)</f>
        <v/>
      </c>
      <c r="T417" s="417" t="str">
        <f>IF(_tag_month_day!F413="","",_tag_month_day!F413)</f>
        <v/>
      </c>
      <c r="U417" s="418" t="e">
        <f t="shared" si="2325"/>
        <v>#VALUE!</v>
      </c>
      <c r="V417" s="53" t="e">
        <f t="shared" si="2326"/>
        <v>#VALUE!</v>
      </c>
      <c r="W417" s="419" t="str">
        <f>IF(_jhy_month_day!A413="","",_jhy_month_day!A413)</f>
        <v/>
      </c>
      <c r="X417" s="420" t="str">
        <f>IF(_jhy_month_day!B413="","",_jhy_month_day!B413/100)</f>
        <v/>
      </c>
      <c r="Y417" s="420" t="str">
        <f>IF(_jhy_month_day!C413="","",_jhy_month_day!C413/100)</f>
        <v/>
      </c>
      <c r="Z417" s="439">
        <f t="shared" si="2415"/>
        <v>103</v>
      </c>
      <c r="AA417" s="440" t="str">
        <f>IF(_tag_month_day!G413="","",_tag_month_day!G413/100)</f>
        <v/>
      </c>
      <c r="AB417" s="440" t="str">
        <f>IF(_tag_month_day!H413="","",_tag_month_day!H413/100)</f>
        <v/>
      </c>
      <c r="AC417" s="193">
        <f t="shared" si="2372"/>
        <v>1.59963432013121</v>
      </c>
      <c r="AD417" s="441" t="str">
        <f t="shared" si="2373"/>
        <v/>
      </c>
      <c r="AE417" s="442" t="str">
        <f t="shared" si="2374"/>
        <v/>
      </c>
      <c r="AF417" s="443">
        <v>1</v>
      </c>
      <c r="AG417" s="68" t="str">
        <f>IF(_duihao_month_day!A413="","",_duihao_month_day!A413)</f>
        <v/>
      </c>
      <c r="AH417" s="463">
        <f>IF(_gyk_month_day!B413="",AH416,_gyk_month_day!B413)</f>
        <v>820</v>
      </c>
      <c r="AI417" s="464"/>
      <c r="AJ417" s="68" t="str">
        <f>IF(_tag_month_day!I413="","",_tag_month_day!I413)</f>
        <v/>
      </c>
      <c r="AK417" s="465" t="str">
        <f>IF(_tzyy_month_day!A413="","",_tzyy_month_day!A413)</f>
        <v/>
      </c>
      <c r="AL417" s="465" t="str">
        <f>IF(_tzyy_month_day!B413="","",_tzyy_month_day!B413)</f>
        <v/>
      </c>
      <c r="AM417" s="465" t="str">
        <f>IF(_tzyy_month_day!C413="","",_tzyy_month_day!C413)</f>
        <v/>
      </c>
      <c r="AN417" s="466" t="str">
        <f>IF(_tag_month_day!CG413="","",_tag_month_day!CG413)</f>
        <v/>
      </c>
      <c r="AO417" s="466" t="str">
        <f>IF(_tag_month_day!CH413="","",_tag_month_day!CH413)</f>
        <v/>
      </c>
      <c r="AP417" s="486" t="e">
        <f t="shared" si="2375"/>
        <v>#VALUE!</v>
      </c>
      <c r="AQ417" s="487" t="str">
        <f>IF(_tag_month_day!J413="","",_tag_month_day!J413/100)</f>
        <v/>
      </c>
      <c r="AR417" s="488">
        <f t="shared" si="2376"/>
        <v>1.3</v>
      </c>
      <c r="AS417" s="489" t="e">
        <f t="shared" si="2327"/>
        <v>#VALUE!</v>
      </c>
      <c r="AT417" s="489">
        <f t="shared" si="2377"/>
        <v>0</v>
      </c>
      <c r="AU417" s="490" t="str">
        <f>IF(_tag_month_day!K413="","",_tag_month_day!K413)</f>
        <v/>
      </c>
      <c r="AV417" s="491" t="str">
        <f>IF(_tag_month_day!L413="","",_tag_month_day!L413/100)</f>
        <v/>
      </c>
      <c r="AW417" s="420">
        <f t="shared" si="2299"/>
        <v>0</v>
      </c>
      <c r="AX417" s="420">
        <f t="shared" si="2378"/>
        <v>0</v>
      </c>
      <c r="AY417" s="420" t="str">
        <f>IF(_tag_month_day!M413="","",_tag_month_day!M413/100)</f>
        <v/>
      </c>
      <c r="AZ417" s="420" t="str">
        <f>IF(_tag_month_day!N413="","",_tag_month_day!N413/100)</f>
        <v/>
      </c>
      <c r="BA417" s="420" t="str">
        <f>IF(_tag_month_day!O413="","",_tag_month_day!O413/100)</f>
        <v/>
      </c>
      <c r="BB417" s="496" t="str">
        <f>IF(_tag_month_day!P413="","",_tag_month_day!P413/100)</f>
        <v/>
      </c>
      <c r="BC417" s="496">
        <f t="shared" si="2379"/>
        <v>0</v>
      </c>
      <c r="BD417" s="496" t="str">
        <f>IF(_tag_month_day!Q413="","",_tag_month_day!Q413/100)</f>
        <v/>
      </c>
      <c r="BE417" s="510" t="str">
        <f>IF(_tag_month_day!R413="","",_tag_month_day!R413/100)</f>
        <v/>
      </c>
      <c r="BF417" s="413" t="str">
        <f>IF(_tag_month_day!CC413="","",_tag_month_day!CC413/100)</f>
        <v/>
      </c>
      <c r="BG417" s="511" t="e">
        <f t="shared" si="2328"/>
        <v>#VALUE!</v>
      </c>
      <c r="BH417" s="198">
        <f t="shared" si="2329"/>
        <v>0</v>
      </c>
      <c r="BI417" s="512" t="e">
        <f>IF(CX417=0,BI416,(DK417*查询!$R$5+DL417*查询!$Q$5+DM417*查询!$N$5+DN417*查询!$O$5+DO417*查询!$P$5)*AF417/CX417)</f>
        <v>#VALUE!</v>
      </c>
      <c r="BJ417" s="512" t="e">
        <f>IF(CX417=0,BJ416,(DP417*查询!$S$5+DQ417*查询!$T$5+DR417*查询!$U$5)*AF417/CX417)</f>
        <v>#VALUE!</v>
      </c>
      <c r="BK417" s="512">
        <f t="shared" si="2380"/>
        <v>1</v>
      </c>
      <c r="BL417" s="513" t="str">
        <f>IF(_cfyc_month_day!A413="","",_cfyc_month_day!A413)</f>
        <v/>
      </c>
      <c r="BM417" s="513" t="str">
        <f>IF(_cfyc_month_day!B413="","",_cfyc_month_day!B413)</f>
        <v/>
      </c>
      <c r="BN417" s="513" t="str">
        <f>IF(_cfyc_month_day!C413="","",_cfyc_month_day!C413)</f>
        <v/>
      </c>
      <c r="BO417" s="522" t="str">
        <f>IF(_cfyc_month_day!D413="","",_cfyc_month_day!D413)</f>
        <v/>
      </c>
      <c r="BP417" s="522" t="str">
        <f>IF(_cfyc_month_day!E413="","",_cfyc_month_day!E413)</f>
        <v/>
      </c>
      <c r="BQ417" s="522" t="str">
        <f>IF(_cfyc_month_day!F413="","",_cfyc_month_day!F413)</f>
        <v/>
      </c>
      <c r="BR417" s="513" t="str">
        <f>IF(_tag_month_day!T413="","",_tag_month_day!T413)</f>
        <v/>
      </c>
      <c r="BS417" s="513" t="str">
        <f>IF(_tag_month_day!U413="","",_tag_month_day!U413)</f>
        <v/>
      </c>
      <c r="BT417" s="523" t="str">
        <f t="shared" si="2381"/>
        <v/>
      </c>
      <c r="BU417" s="223" t="str">
        <f>IF(_tag_month_day!V413="","",_tag_month_day!V413)</f>
        <v/>
      </c>
      <c r="BV417" s="206" t="str">
        <f>IF(_tag_month_day!W413="","",_tag_month_day!W413)</f>
        <v/>
      </c>
      <c r="BW417" s="540" t="str">
        <f>IF(_tag_month_day!X413="","",_tag_month_day!X413)</f>
        <v/>
      </c>
      <c r="BX417" s="540" t="str">
        <f>IF(_tag_month_day!Y413="","",_tag_month_day!Y413)</f>
        <v/>
      </c>
      <c r="BY417" s="541">
        <f ca="1" t="shared" si="2382"/>
        <v>43634.249999999</v>
      </c>
      <c r="BZ417" s="542"/>
      <c r="CA417" s="543" t="str">
        <f>IF(_jhy2_month_day!A413="","",_jhy2_month_day!A413)</f>
        <v/>
      </c>
      <c r="CB417" s="464" t="str">
        <f>IF(_jhy2_month_day!B413="","",_jhy2_month_day!B413)</f>
        <v/>
      </c>
      <c r="CC417" s="464" t="str">
        <f>IF(_jhy2_month_day!C413="","",_jhy2_month_day!C413)</f>
        <v/>
      </c>
      <c r="CD417" s="464" t="str">
        <f>IF(_jhy2_month_day!D413="","",_jhy2_month_day!D413)</f>
        <v/>
      </c>
      <c r="CE417" s="464" t="str">
        <f>IF(_jhy2_month_day!E413="","",_jhy2_month_day!E413)</f>
        <v/>
      </c>
      <c r="CF417" s="464" t="str">
        <f>IF(_jhy2_month_day!F413="","",_jhy2_month_day!F413)</f>
        <v/>
      </c>
      <c r="CG417" s="464" t="str">
        <f>IF(_jhy2_month_day!G413="","",_jhy2_month_day!G413)</f>
        <v/>
      </c>
      <c r="CH417" s="464" t="str">
        <f>IF(_jhy2_month_day!H413="","",_jhy2_month_day!H413)</f>
        <v/>
      </c>
      <c r="CI417" s="464" t="str">
        <f>IF(_jhy2_month_day!I413="","",_jhy2_month_day!I413)</f>
        <v/>
      </c>
      <c r="CJ417" s="464" t="str">
        <f>IF(_jhy2_month_day!J413="","",_jhy2_month_day!J413)</f>
        <v/>
      </c>
      <c r="CK417" s="464" t="str">
        <f>IF(_jhy2_month_day!K413="","",_jhy2_month_day!K413)</f>
        <v/>
      </c>
      <c r="CL417" s="562" t="str">
        <f>IF(_jhy2_month_day!L413="","",_jhy2_month_day!L413)</f>
        <v/>
      </c>
      <c r="CM417" s="562" t="str">
        <f>IF(_jhy2_month_day!M413="","",_jhy2_month_day!M413)</f>
        <v/>
      </c>
      <c r="CN417" s="562" t="str">
        <f>IF(_jhy2_month_day!N413="","",_jhy2_month_day!N413)</f>
        <v/>
      </c>
      <c r="CO417" s="562" t="str">
        <f>IF(_jhy2_month_day!O413="","",_jhy2_month_day!O413)</f>
        <v/>
      </c>
      <c r="CP417" s="562" t="str">
        <f>IF(_jhy2_month_day!P413="","",_jhy2_month_day!P413)</f>
        <v/>
      </c>
      <c r="CQ417" s="562" t="str">
        <f>IF(_jhy2_month_day!Q413="","",_jhy2_month_day!Q413)</f>
        <v/>
      </c>
      <c r="CR417" s="563" t="str">
        <f>IF(_jhy2_month_day!R413="","",_jhy2_month_day!R413)</f>
        <v/>
      </c>
      <c r="CS417" s="576" t="str">
        <f>IF(_jhy2_month_day!S413="","",_jhy2_month_day!S413)</f>
        <v/>
      </c>
      <c r="CT417" s="562" t="str">
        <f>IF(_jhy2_month_day!T413="","",_jhy2_month_day!T413)</f>
        <v/>
      </c>
      <c r="CU417" s="577" t="e">
        <f t="shared" si="2330"/>
        <v>#VALUE!</v>
      </c>
      <c r="CV417" s="198" t="e">
        <f t="shared" si="2331"/>
        <v>#VALUE!</v>
      </c>
      <c r="CW417" s="192" t="e">
        <f t="shared" si="2332"/>
        <v>#VALUE!</v>
      </c>
      <c r="CX417" s="192" t="e">
        <f t="shared" si="2333"/>
        <v>#VALUE!</v>
      </c>
      <c r="CY417" s="202" t="e">
        <f t="shared" si="2334"/>
        <v>#VALUE!</v>
      </c>
      <c r="CZ417" s="192" t="e">
        <f t="shared" ref="CZ417:DI417" si="2531">$AJ417*EF417</f>
        <v>#VALUE!</v>
      </c>
      <c r="DA417" s="192" t="e">
        <f t="shared" si="2531"/>
        <v>#VALUE!</v>
      </c>
      <c r="DB417" s="192" t="e">
        <f t="shared" si="2531"/>
        <v>#VALUE!</v>
      </c>
      <c r="DC417" s="192" t="e">
        <f t="shared" si="2531"/>
        <v>#VALUE!</v>
      </c>
      <c r="DD417" s="192" t="e">
        <f t="shared" si="2531"/>
        <v>#VALUE!</v>
      </c>
      <c r="DE417" s="192" t="e">
        <f t="shared" si="2531"/>
        <v>#VALUE!</v>
      </c>
      <c r="DF417" s="192" t="e">
        <f t="shared" si="2531"/>
        <v>#VALUE!</v>
      </c>
      <c r="DG417" s="192" t="e">
        <f t="shared" si="2531"/>
        <v>#VALUE!</v>
      </c>
      <c r="DH417" s="192" t="e">
        <f t="shared" si="2531"/>
        <v>#VALUE!</v>
      </c>
      <c r="DI417" s="192" t="e">
        <f t="shared" si="2531"/>
        <v>#VALUE!</v>
      </c>
      <c r="DJ417" s="192" t="e">
        <f t="shared" si="2336"/>
        <v>#VALUE!</v>
      </c>
      <c r="DK417" s="192" t="e">
        <f t="shared" si="2337"/>
        <v>#VALUE!</v>
      </c>
      <c r="DL417" s="192" t="e">
        <f t="shared" si="2338"/>
        <v>#VALUE!</v>
      </c>
      <c r="DM417" s="192" t="e">
        <f t="shared" si="2339"/>
        <v>#VALUE!</v>
      </c>
      <c r="DN417" s="192" t="e">
        <f t="shared" si="2340"/>
        <v>#VALUE!</v>
      </c>
      <c r="DO417" s="192" t="e">
        <f t="shared" si="2341"/>
        <v>#VALUE!</v>
      </c>
      <c r="DP417" s="192" t="e">
        <f t="shared" si="2342"/>
        <v>#VALUE!</v>
      </c>
      <c r="DQ417" s="192" t="e">
        <f t="shared" si="2343"/>
        <v>#VALUE!</v>
      </c>
      <c r="DR417" s="192" t="e">
        <f t="shared" si="2344"/>
        <v>#VALUE!</v>
      </c>
      <c r="DS417" s="192" t="e">
        <f t="shared" si="2345"/>
        <v>#VALUE!</v>
      </c>
      <c r="DT417" s="192" t="e">
        <f t="shared" si="2346"/>
        <v>#VALUE!</v>
      </c>
      <c r="DU417" s="192" t="e">
        <f t="shared" si="2347"/>
        <v>#VALUE!</v>
      </c>
      <c r="DV417" s="198" t="e">
        <f t="shared" si="2348"/>
        <v>#VALUE!</v>
      </c>
      <c r="DW417" s="198" t="e">
        <f t="shared" si="2349"/>
        <v>#DIV/0!</v>
      </c>
      <c r="DX417" s="198" t="e">
        <f t="shared" si="2350"/>
        <v>#DIV/0!</v>
      </c>
      <c r="DY417" s="198" t="e">
        <f t="shared" si="2351"/>
        <v>#VALUE!</v>
      </c>
      <c r="DZ417" s="198" t="e">
        <f t="shared" si="2352"/>
        <v>#VALUE!</v>
      </c>
      <c r="EA417" s="198" t="e">
        <f t="shared" si="2353"/>
        <v>#VALUE!</v>
      </c>
      <c r="EB417" s="198" t="e">
        <f t="shared" si="2354"/>
        <v>#VALUE!</v>
      </c>
      <c r="EC417" s="198" t="e">
        <f t="shared" si="2355"/>
        <v>#DIV/0!</v>
      </c>
      <c r="ED417" s="198" t="e">
        <f t="shared" si="2356"/>
        <v>#VALUE!</v>
      </c>
      <c r="EE417" s="198" t="e">
        <f t="shared" si="2357"/>
        <v>#VALUE!</v>
      </c>
      <c r="EF417" s="198" t="e">
        <f t="shared" ref="EF417:EO417" si="2532">DV417/SUM($DV417:$EE417)</f>
        <v>#VALUE!</v>
      </c>
      <c r="EG417" s="198" t="e">
        <f t="shared" si="2532"/>
        <v>#DIV/0!</v>
      </c>
      <c r="EH417" s="198" t="e">
        <f t="shared" si="2532"/>
        <v>#DIV/0!</v>
      </c>
      <c r="EI417" s="198" t="e">
        <f t="shared" si="2532"/>
        <v>#VALUE!</v>
      </c>
      <c r="EJ417" s="198" t="e">
        <f t="shared" si="2532"/>
        <v>#VALUE!</v>
      </c>
      <c r="EK417" s="198" t="e">
        <f t="shared" si="2532"/>
        <v>#VALUE!</v>
      </c>
      <c r="EL417" s="198" t="e">
        <f t="shared" si="2532"/>
        <v>#VALUE!</v>
      </c>
      <c r="EM417" s="198" t="e">
        <f t="shared" si="2532"/>
        <v>#DIV/0!</v>
      </c>
      <c r="EN417" s="198" t="e">
        <f t="shared" si="2532"/>
        <v>#VALUE!</v>
      </c>
      <c r="EO417" s="198" t="e">
        <f t="shared" si="2532"/>
        <v>#VALUE!</v>
      </c>
      <c r="EP417" s="511">
        <f t="shared" ref="EP417:EW417" si="2533">EP416</f>
        <v>0.08</v>
      </c>
      <c r="EQ417" s="511">
        <f t="shared" si="2533"/>
        <v>0.015</v>
      </c>
      <c r="ER417" s="511">
        <f t="shared" si="2533"/>
        <v>0.015</v>
      </c>
      <c r="ES417" s="511">
        <f t="shared" si="2533"/>
        <v>0.015</v>
      </c>
      <c r="ET417" s="511">
        <f t="shared" si="2533"/>
        <v>0.015</v>
      </c>
      <c r="EU417" s="511">
        <f t="shared" si="2533"/>
        <v>0.09</v>
      </c>
      <c r="EV417" s="511">
        <f t="shared" si="2533"/>
        <v>0.09</v>
      </c>
      <c r="EW417" s="511">
        <f t="shared" si="2533"/>
        <v>0.09</v>
      </c>
      <c r="EX417" s="420" t="str">
        <f>IF(_tag_month_day!AS413="","",_tag_month_day!AS413/100)</f>
        <v/>
      </c>
      <c r="EY417" s="420" t="str">
        <f>IF(_tag_month_day!AT413="","",_tag_month_day!AT413/100)</f>
        <v/>
      </c>
      <c r="EZ417" s="420" t="str">
        <f>IF(_tag_month_day!AU413="","",_tag_month_day!AU413/100)</f>
        <v/>
      </c>
      <c r="FA417" s="420" t="str">
        <f>IF(_tag_month_day!AV413="","",_tag_month_day!AV413/100)</f>
        <v/>
      </c>
      <c r="FB417" s="420" t="str">
        <f>IF(_tag_month_day!AW413="","",_tag_month_day!AW413/100)</f>
        <v/>
      </c>
      <c r="FC417" s="420" t="str">
        <f>IF(_tag_month_day!AX413="","",_tag_month_day!AX413/100)</f>
        <v/>
      </c>
      <c r="FD417" s="510">
        <f t="shared" si="2386"/>
        <v>0.33</v>
      </c>
      <c r="FE417" s="510">
        <f t="shared" si="2387"/>
        <v>0.19</v>
      </c>
      <c r="FF417" s="510">
        <f t="shared" si="2388"/>
        <v>0.003</v>
      </c>
      <c r="FG417" s="510">
        <f t="shared" si="2389"/>
        <v>0</v>
      </c>
      <c r="FH417" s="603">
        <f t="shared" si="2390"/>
        <v>0.0001</v>
      </c>
      <c r="FI417" s="510">
        <f t="shared" ref="FI417:FR417" si="2534">FI416</f>
        <v>0.41</v>
      </c>
      <c r="FJ417" s="510">
        <f t="shared" si="2534"/>
        <v>0.11</v>
      </c>
      <c r="FK417" s="510">
        <f t="shared" si="2534"/>
        <v>0.015</v>
      </c>
      <c r="FL417" s="510">
        <f t="shared" si="2534"/>
        <v>0</v>
      </c>
      <c r="FM417" s="603">
        <f t="shared" si="2534"/>
        <v>0.0001</v>
      </c>
      <c r="FN417" s="510" t="str">
        <f>IF(_tag_month_day!AY413="","",_tag_month_day!AY413/100)</f>
        <v/>
      </c>
      <c r="FO417" s="510" t="str">
        <f>IF(_tag_month_day!AZ413="","",_tag_month_day!AZ413/100)</f>
        <v/>
      </c>
      <c r="FP417" s="510" t="str">
        <f>IF(_tag_month_day!BA413="","",_tag_month_day!BA413/100)</f>
        <v/>
      </c>
      <c r="FQ417" s="510" t="str">
        <f>IF(_tag_month_day!BB413="","",_tag_month_day!BB413/100)</f>
        <v/>
      </c>
      <c r="FR417" s="603" t="str">
        <f>IF(_tag_month_day!BC413="","",_tag_month_day!BC413/100)</f>
        <v/>
      </c>
      <c r="FS417" s="510" t="str">
        <f>IF(_tag_month_day!BD413="","",_tag_month_day!BD413/100)</f>
        <v/>
      </c>
      <c r="FT417" s="510" t="str">
        <f>IF(_tag_month_day!BE413="","",_tag_month_day!BE413/100)</f>
        <v/>
      </c>
      <c r="FU417" s="510" t="str">
        <f>IF(_tag_month_day!BF413="","",_tag_month_day!BF413/100)</f>
        <v/>
      </c>
      <c r="FV417" s="510" t="str">
        <f>IF(_tag_month_day!BG413="","",_tag_month_day!BG413/100)</f>
        <v/>
      </c>
      <c r="FW417" s="603" t="str">
        <f>IF(_tag_month_day!BH413="","",_tag_month_day!BH413/100)</f>
        <v/>
      </c>
      <c r="FX417" s="510" t="str">
        <f>IF(_tag_month_day!BI413="","",_tag_month_day!BI413/100)</f>
        <v/>
      </c>
      <c r="FY417" s="510" t="str">
        <f>IF(_tag_month_day!BJ413="","",_tag_month_day!BJ413/100)</f>
        <v/>
      </c>
      <c r="FZ417" s="605" t="str">
        <f>IF(_tag_month_day!BK413="","",_tag_month_day!BK413/100)</f>
        <v/>
      </c>
      <c r="GA417" s="510" t="str">
        <f>IF(_tag_month_day!BL413="","",_tag_month_day!BL413/100)</f>
        <v/>
      </c>
      <c r="GB417" s="603" t="str">
        <f>IF(_tag_month_day!BM413="","",_tag_month_day!BM413/100)</f>
        <v/>
      </c>
      <c r="GC417" s="420" t="str">
        <f>IF(_tag_month_day!BN413="","",_tag_month_day!BN413/100)</f>
        <v/>
      </c>
      <c r="GD417" s="420" t="str">
        <f>IF(_tag_month_day!BO413="","",_tag_month_day!BO413/100)</f>
        <v/>
      </c>
      <c r="GE417" s="420" t="str">
        <f>IF(_tag_month_day!BP413="","",_tag_month_day!BP413/100)</f>
        <v/>
      </c>
      <c r="GF417" s="420" t="str">
        <f>IF(_tag_month_day!BQ413="","",_tag_month_day!BQ413/100)</f>
        <v/>
      </c>
      <c r="GG417" s="420" t="str">
        <f>IF(_tag_month_day!BR413="","",_tag_month_day!BR413/100)</f>
        <v/>
      </c>
      <c r="GH417" s="420" t="str">
        <f>IF(_tag_month_day!BS413="","",_tag_month_day!BS413/100)</f>
        <v/>
      </c>
      <c r="GI417" s="603" t="str">
        <f>IF(_tag_month_day!BT413="","",_tag_month_day!BT413/100)</f>
        <v/>
      </c>
      <c r="GJ417" s="612" t="str">
        <f>IF(_tag_month_day!BU413="","",_tag_month_day!BU413/100)</f>
        <v/>
      </c>
      <c r="GK417" s="620" t="str">
        <f>IF(_tag_month_day!BV413="",IF(_rlcf_month_day!A$2="","",_rlcf_month_day!A$2/100),_tag_month_day!BV413/100)</f>
        <v/>
      </c>
      <c r="GL417" s="620" t="str">
        <f>IF(_tag_month_day!BW413="",IF(_rlcf_month_day!B$2="","",_rlcf_month_day!B$2/100),_tag_month_day!BW413/100)</f>
        <v/>
      </c>
      <c r="GM417" s="621" t="str">
        <f>IF(_tag_month_day!BX413="",IF(_rlcf_month_day!C$2="","",_rlcf_month_day!C$2/100),_tag_month_day!BX413/100)</f>
        <v/>
      </c>
      <c r="GN417" s="620" t="str">
        <f>IF(_tag_month_day!BV413="",IF(_rlcf_month_day!A$2="","",_rlcf_month_day!A$2/100),_tag_month_day!BV413/100)</f>
        <v/>
      </c>
      <c r="GO417" s="620" t="str">
        <f>IF(_tag_month_day!BW413="",IF(_rlcf_month_day!B$2="","",_rlcf_month_day!B$2/100),_tag_month_day!BW413/100)</f>
        <v/>
      </c>
      <c r="GP417" s="620" t="str">
        <f>IF(_tag_month_day!CD413="",IF(_rlcf_month_day!E$2="","",_rlcf_month_day!E$2/100),_tag_month_day!CD413/100)</f>
        <v/>
      </c>
      <c r="GQ417" s="620" t="str">
        <f>IF(_tag_month_day!CE413="",IF(_rlcf_month_day!F$2="","",_rlcf_month_day!F$2/100),_tag_month_day!CE413/100)</f>
        <v/>
      </c>
      <c r="GR417" s="621" t="str">
        <f>IF(_tag_month_day!CF413="",IF(_rlcf_month_day!G$2="","",_rlcf_month_day!G$2/100),_tag_month_day!CF413/100)</f>
        <v/>
      </c>
      <c r="GS417" s="626">
        <f t="shared" ref="GS417:HH417" si="2535">GS416</f>
        <v>0.953</v>
      </c>
      <c r="GT417" s="626">
        <f t="shared" si="2535"/>
        <v>0.55</v>
      </c>
      <c r="GU417" s="626">
        <f t="shared" si="2535"/>
        <v>0.55</v>
      </c>
      <c r="GV417" s="626">
        <f t="shared" si="2535"/>
        <v>0.55</v>
      </c>
      <c r="GW417" s="626">
        <f t="shared" si="2535"/>
        <v>0.5</v>
      </c>
      <c r="GX417" s="626">
        <f t="shared" si="2535"/>
        <v>0.935</v>
      </c>
      <c r="GY417" s="626">
        <f t="shared" si="2535"/>
        <v>0.15</v>
      </c>
      <c r="GZ417" s="626">
        <f t="shared" si="2535"/>
        <v>1</v>
      </c>
      <c r="HA417" s="632">
        <f t="shared" si="2535"/>
        <v>0.047</v>
      </c>
      <c r="HB417" s="632">
        <f t="shared" si="2535"/>
        <v>0.45</v>
      </c>
      <c r="HC417" s="632">
        <f t="shared" si="2535"/>
        <v>0.45</v>
      </c>
      <c r="HD417" s="632">
        <f t="shared" si="2535"/>
        <v>0.45</v>
      </c>
      <c r="HE417" s="632">
        <f t="shared" si="2535"/>
        <v>0.5</v>
      </c>
      <c r="HF417" s="632">
        <f t="shared" si="2535"/>
        <v>0.065</v>
      </c>
      <c r="HG417" s="632">
        <f t="shared" si="2535"/>
        <v>0.85</v>
      </c>
      <c r="HH417" s="632">
        <f t="shared" si="2535"/>
        <v>0</v>
      </c>
      <c r="HI417" s="68">
        <f t="shared" si="2362"/>
        <v>0</v>
      </c>
      <c r="HJ417" s="68" t="e">
        <f t="shared" si="2393"/>
        <v>#VALUE!</v>
      </c>
      <c r="HK417" s="202">
        <f t="shared" si="2394"/>
        <v>0.85</v>
      </c>
      <c r="HL417" s="464">
        <f t="shared" si="2395"/>
        <v>550000</v>
      </c>
      <c r="HM417" s="464">
        <f t="shared" si="2396"/>
        <v>480000</v>
      </c>
      <c r="HN417" s="192" t="e">
        <f t="shared" si="2363"/>
        <v>#VALUE!</v>
      </c>
      <c r="HO417" s="192" t="e">
        <f>HN417*HK417*$HO$2/HL417*1000000</f>
        <v>#VALUE!</v>
      </c>
      <c r="HP417" s="192" t="e">
        <f>HN417*HK417*$HP$2/HM417*1000000</f>
        <v>#VALUE!</v>
      </c>
    </row>
    <row r="418" customFormat="1" spans="1:224">
      <c r="A418" s="381">
        <v>413</v>
      </c>
      <c r="B418" s="54">
        <f ca="1" t="shared" si="2397"/>
        <v>43634</v>
      </c>
      <c r="C418" s="57">
        <f t="shared" si="2398"/>
        <v>0.0416666666666667</v>
      </c>
      <c r="D418" s="68" t="str">
        <f ca="1" t="shared" si="2364"/>
        <v>夜班</v>
      </c>
      <c r="E418" s="68" t="str">
        <f ca="1" t="shared" si="2365"/>
        <v>甲</v>
      </c>
      <c r="F418" s="68">
        <f ca="1">SUMPRODUCT((成本日报!$A$3:$A$95=计划!B418)*(成本日报!$B$3:$B$95=计划!$D418),成本日报!$C$3:$C$95)</f>
        <v>1</v>
      </c>
      <c r="G418" s="382">
        <f ca="1" t="shared" si="2399"/>
        <v>43634.1666666657</v>
      </c>
      <c r="H418" s="382">
        <f ca="1" t="shared" si="2366"/>
        <v>43634.1736111101</v>
      </c>
      <c r="I418" s="382">
        <f ca="1" t="shared" si="2367"/>
        <v>43634.1791666657</v>
      </c>
      <c r="J418" s="382">
        <f ca="1" t="shared" si="2368"/>
        <v>43634.2083333323</v>
      </c>
      <c r="K418" s="382">
        <f ca="1" t="shared" si="2369"/>
        <v>43634.2708333323</v>
      </c>
      <c r="L418" s="382">
        <f ca="1" t="shared" si="2370"/>
        <v>43634.2916666657</v>
      </c>
      <c r="M418" s="398" t="str">
        <f>IF(_tag_month_day!A414="","",_tag_month_day!A414)</f>
        <v/>
      </c>
      <c r="N418" s="398" t="str">
        <f>IF(_tag_month_day!B414="","",_tag_month_day!B414)</f>
        <v/>
      </c>
      <c r="O418" s="399" t="e">
        <f t="shared" si="2371"/>
        <v>#VALUE!</v>
      </c>
      <c r="P418" s="398" t="str">
        <f>IF(_tag_month_day!C414="","",_tag_month_day!C414)</f>
        <v/>
      </c>
      <c r="Q418" s="398" t="str">
        <f>IF(_tag_month_day!D414="","",_tag_month_day!D414)</f>
        <v/>
      </c>
      <c r="R418" s="416">
        <f>IF(_tag_month_day!CB414="",R417,_tag_month_day!CB414/100)</f>
        <v>0.07</v>
      </c>
      <c r="S418" s="417" t="str">
        <f>IF(_tag_month_day!E414="","",_tag_month_day!E414)</f>
        <v/>
      </c>
      <c r="T418" s="417" t="str">
        <f>IF(_tag_month_day!F414="","",_tag_month_day!F414)</f>
        <v/>
      </c>
      <c r="U418" s="418" t="e">
        <f t="shared" si="2325"/>
        <v>#VALUE!</v>
      </c>
      <c r="V418" s="53" t="e">
        <f t="shared" si="2326"/>
        <v>#VALUE!</v>
      </c>
      <c r="W418" s="419" t="str">
        <f>IF(_jhy_month_day!A414="","",_jhy_month_day!A414)</f>
        <v/>
      </c>
      <c r="X418" s="420" t="str">
        <f>IF(_jhy_month_day!B414="","",_jhy_month_day!B414/100)</f>
        <v/>
      </c>
      <c r="Y418" s="420" t="str">
        <f>IF(_jhy_month_day!C414="","",_jhy_month_day!C414/100)</f>
        <v/>
      </c>
      <c r="Z418" s="439">
        <f t="shared" si="2415"/>
        <v>104</v>
      </c>
      <c r="AA418" s="440" t="str">
        <f>IF(_tag_month_day!G414="","",_tag_month_day!G414/100)</f>
        <v/>
      </c>
      <c r="AB418" s="440" t="str">
        <f>IF(_tag_month_day!H414="","",_tag_month_day!H414/100)</f>
        <v/>
      </c>
      <c r="AC418" s="193">
        <f t="shared" si="2372"/>
        <v>1.59963432013121</v>
      </c>
      <c r="AD418" s="441" t="str">
        <f t="shared" si="2373"/>
        <v/>
      </c>
      <c r="AE418" s="442" t="str">
        <f t="shared" si="2374"/>
        <v/>
      </c>
      <c r="AF418" s="443">
        <v>1</v>
      </c>
      <c r="AG418" s="68" t="str">
        <f>IF(_duihao_month_day!A414="","",_duihao_month_day!A414)</f>
        <v/>
      </c>
      <c r="AH418" s="463">
        <f>IF(_gyk_month_day!B414="",AH417,_gyk_month_day!B414)</f>
        <v>820</v>
      </c>
      <c r="AI418" s="464"/>
      <c r="AJ418" s="68" t="str">
        <f>IF(_tag_month_day!I414="","",_tag_month_day!I414)</f>
        <v/>
      </c>
      <c r="AK418" s="465" t="str">
        <f>IF(_tzyy_month_day!A414="","",_tzyy_month_day!A414)</f>
        <v/>
      </c>
      <c r="AL418" s="465" t="str">
        <f>IF(_tzyy_month_day!B414="","",_tzyy_month_day!B414)</f>
        <v/>
      </c>
      <c r="AM418" s="465" t="str">
        <f>IF(_tzyy_month_day!C414="","",_tzyy_month_day!C414)</f>
        <v/>
      </c>
      <c r="AN418" s="466" t="str">
        <f>IF(_tag_month_day!CG414="","",_tag_month_day!CG414)</f>
        <v/>
      </c>
      <c r="AO418" s="466" t="str">
        <f>IF(_tag_month_day!CH414="","",_tag_month_day!CH414)</f>
        <v/>
      </c>
      <c r="AP418" s="486" t="e">
        <f t="shared" si="2375"/>
        <v>#VALUE!</v>
      </c>
      <c r="AQ418" s="487" t="str">
        <f>IF(_tag_month_day!J414="","",_tag_month_day!J414/100)</f>
        <v/>
      </c>
      <c r="AR418" s="488">
        <f t="shared" si="2376"/>
        <v>1.3</v>
      </c>
      <c r="AS418" s="489" t="e">
        <f t="shared" si="2327"/>
        <v>#VALUE!</v>
      </c>
      <c r="AT418" s="489">
        <f t="shared" si="2377"/>
        <v>0</v>
      </c>
      <c r="AU418" s="490" t="str">
        <f>IF(_tag_month_day!K414="","",_tag_month_day!K414)</f>
        <v/>
      </c>
      <c r="AV418" s="491" t="str">
        <f>IF(_tag_month_day!L414="","",_tag_month_day!L414/100)</f>
        <v/>
      </c>
      <c r="AW418" s="420">
        <f t="shared" si="2299"/>
        <v>0</v>
      </c>
      <c r="AX418" s="420">
        <f t="shared" si="2378"/>
        <v>0</v>
      </c>
      <c r="AY418" s="420" t="str">
        <f>IF(_tag_month_day!M414="","",_tag_month_day!M414/100)</f>
        <v/>
      </c>
      <c r="AZ418" s="420" t="str">
        <f>IF(_tag_month_day!N414="","",_tag_month_day!N414/100)</f>
        <v/>
      </c>
      <c r="BA418" s="420" t="str">
        <f>IF(_tag_month_day!O414="","",_tag_month_day!O414/100)</f>
        <v/>
      </c>
      <c r="BB418" s="496" t="str">
        <f>IF(_tag_month_day!P414="","",_tag_month_day!P414/100)</f>
        <v/>
      </c>
      <c r="BC418" s="496">
        <f t="shared" si="2379"/>
        <v>0</v>
      </c>
      <c r="BD418" s="496" t="str">
        <f>IF(_tag_month_day!Q414="","",_tag_month_day!Q414/100)</f>
        <v/>
      </c>
      <c r="BE418" s="510" t="str">
        <f>IF(_tag_month_day!R414="","",_tag_month_day!R414/100)</f>
        <v/>
      </c>
      <c r="BF418" s="413" t="str">
        <f>IF(_tag_month_day!CC414="","",_tag_month_day!CC414/100)</f>
        <v/>
      </c>
      <c r="BG418" s="511" t="e">
        <f t="shared" si="2328"/>
        <v>#VALUE!</v>
      </c>
      <c r="BH418" s="198">
        <f t="shared" si="2329"/>
        <v>0</v>
      </c>
      <c r="BI418" s="512" t="e">
        <f>IF(CX418=0,BI417,(DK418*查询!$R$5+DL418*查询!$Q$5+DM418*查询!$N$5+DN418*查询!$O$5+DO418*查询!$P$5)*AF418/CX418)</f>
        <v>#VALUE!</v>
      </c>
      <c r="BJ418" s="512" t="e">
        <f>IF(CX418=0,BJ417,(DP418*查询!$S$5+DQ418*查询!$T$5+DR418*查询!$U$5)*AF418/CX418)</f>
        <v>#VALUE!</v>
      </c>
      <c r="BK418" s="512">
        <f t="shared" si="2380"/>
        <v>1</v>
      </c>
      <c r="BL418" s="513" t="str">
        <f>IF(_cfyc_month_day!A414="","",_cfyc_month_day!A414)</f>
        <v/>
      </c>
      <c r="BM418" s="513" t="str">
        <f>IF(_cfyc_month_day!B414="","",_cfyc_month_day!B414)</f>
        <v/>
      </c>
      <c r="BN418" s="513" t="str">
        <f>IF(_cfyc_month_day!C414="","",_cfyc_month_day!C414)</f>
        <v/>
      </c>
      <c r="BO418" s="522" t="str">
        <f>IF(_cfyc_month_day!D414="","",_cfyc_month_day!D414)</f>
        <v/>
      </c>
      <c r="BP418" s="522" t="str">
        <f>IF(_cfyc_month_day!E414="","",_cfyc_month_day!E414)</f>
        <v/>
      </c>
      <c r="BQ418" s="522" t="str">
        <f>IF(_cfyc_month_day!F414="","",_cfyc_month_day!F414)</f>
        <v/>
      </c>
      <c r="BR418" s="513" t="str">
        <f>IF(_tag_month_day!T414="","",_tag_month_day!T414)</f>
        <v/>
      </c>
      <c r="BS418" s="513" t="str">
        <f>IF(_tag_month_day!U414="","",_tag_month_day!U414)</f>
        <v/>
      </c>
      <c r="BT418" s="523" t="str">
        <f t="shared" si="2381"/>
        <v/>
      </c>
      <c r="BU418" s="223" t="str">
        <f>IF(_tag_month_day!V414="","",_tag_month_day!V414)</f>
        <v/>
      </c>
      <c r="BV418" s="206" t="str">
        <f>IF(_tag_month_day!W414="","",_tag_month_day!W414)</f>
        <v/>
      </c>
      <c r="BW418" s="540" t="str">
        <f>IF(_tag_month_day!X414="","",_tag_month_day!X414)</f>
        <v/>
      </c>
      <c r="BX418" s="540" t="str">
        <f>IF(_tag_month_day!Y414="","",_tag_month_day!Y414)</f>
        <v/>
      </c>
      <c r="BY418" s="541">
        <f ca="1" t="shared" si="2382"/>
        <v>43634.2916666657</v>
      </c>
      <c r="BZ418" s="542"/>
      <c r="CA418" s="543" t="str">
        <f>IF(_jhy2_month_day!A414="","",_jhy2_month_day!A414)</f>
        <v/>
      </c>
      <c r="CB418" s="464" t="str">
        <f>IF(_jhy2_month_day!B414="","",_jhy2_month_day!B414)</f>
        <v/>
      </c>
      <c r="CC418" s="464" t="str">
        <f>IF(_jhy2_month_day!C414="","",_jhy2_month_day!C414)</f>
        <v/>
      </c>
      <c r="CD418" s="464" t="str">
        <f>IF(_jhy2_month_day!D414="","",_jhy2_month_day!D414)</f>
        <v/>
      </c>
      <c r="CE418" s="464" t="str">
        <f>IF(_jhy2_month_day!E414="","",_jhy2_month_day!E414)</f>
        <v/>
      </c>
      <c r="CF418" s="464" t="str">
        <f>IF(_jhy2_month_day!F414="","",_jhy2_month_day!F414)</f>
        <v/>
      </c>
      <c r="CG418" s="464" t="str">
        <f>IF(_jhy2_month_day!G414="","",_jhy2_month_day!G414)</f>
        <v/>
      </c>
      <c r="CH418" s="464" t="str">
        <f>IF(_jhy2_month_day!H414="","",_jhy2_month_day!H414)</f>
        <v/>
      </c>
      <c r="CI418" s="464" t="str">
        <f>IF(_jhy2_month_day!I414="","",_jhy2_month_day!I414)</f>
        <v/>
      </c>
      <c r="CJ418" s="464" t="str">
        <f>IF(_jhy2_month_day!J414="","",_jhy2_month_day!J414)</f>
        <v/>
      </c>
      <c r="CK418" s="464" t="str">
        <f>IF(_jhy2_month_day!K414="","",_jhy2_month_day!K414)</f>
        <v/>
      </c>
      <c r="CL418" s="562" t="str">
        <f>IF(_jhy2_month_day!L414="","",_jhy2_month_day!L414)</f>
        <v/>
      </c>
      <c r="CM418" s="562" t="str">
        <f>IF(_jhy2_month_day!M414="","",_jhy2_month_day!M414)</f>
        <v/>
      </c>
      <c r="CN418" s="562" t="str">
        <f>IF(_jhy2_month_day!N414="","",_jhy2_month_day!N414)</f>
        <v/>
      </c>
      <c r="CO418" s="562" t="str">
        <f>IF(_jhy2_month_day!O414="","",_jhy2_month_day!O414)</f>
        <v/>
      </c>
      <c r="CP418" s="562" t="str">
        <f>IF(_jhy2_month_day!P414="","",_jhy2_month_day!P414)</f>
        <v/>
      </c>
      <c r="CQ418" s="562" t="str">
        <f>IF(_jhy2_month_day!Q414="","",_jhy2_month_day!Q414)</f>
        <v/>
      </c>
      <c r="CR418" s="563" t="str">
        <f>IF(_jhy2_month_day!R414="","",_jhy2_month_day!R414)</f>
        <v/>
      </c>
      <c r="CS418" s="576" t="str">
        <f>IF(_jhy2_month_day!S414="","",_jhy2_month_day!S414)</f>
        <v/>
      </c>
      <c r="CT418" s="562" t="str">
        <f>IF(_jhy2_month_day!T414="","",_jhy2_month_day!T414)</f>
        <v/>
      </c>
      <c r="CU418" s="577" t="e">
        <f t="shared" si="2330"/>
        <v>#VALUE!</v>
      </c>
      <c r="CV418" s="198" t="e">
        <f t="shared" si="2331"/>
        <v>#VALUE!</v>
      </c>
      <c r="CW418" s="192" t="e">
        <f t="shared" si="2332"/>
        <v>#VALUE!</v>
      </c>
      <c r="CX418" s="192" t="e">
        <f t="shared" si="2333"/>
        <v>#VALUE!</v>
      </c>
      <c r="CY418" s="202" t="e">
        <f t="shared" si="2334"/>
        <v>#VALUE!</v>
      </c>
      <c r="CZ418" s="192" t="e">
        <f t="shared" ref="CZ418:DI418" si="2536">$AJ418*EF418</f>
        <v>#VALUE!</v>
      </c>
      <c r="DA418" s="192" t="e">
        <f t="shared" si="2536"/>
        <v>#VALUE!</v>
      </c>
      <c r="DB418" s="192" t="e">
        <f t="shared" si="2536"/>
        <v>#VALUE!</v>
      </c>
      <c r="DC418" s="192" t="e">
        <f t="shared" si="2536"/>
        <v>#VALUE!</v>
      </c>
      <c r="DD418" s="192" t="e">
        <f t="shared" si="2536"/>
        <v>#VALUE!</v>
      </c>
      <c r="DE418" s="192" t="e">
        <f t="shared" si="2536"/>
        <v>#VALUE!</v>
      </c>
      <c r="DF418" s="192" t="e">
        <f t="shared" si="2536"/>
        <v>#VALUE!</v>
      </c>
      <c r="DG418" s="192" t="e">
        <f t="shared" si="2536"/>
        <v>#VALUE!</v>
      </c>
      <c r="DH418" s="192" t="e">
        <f t="shared" si="2536"/>
        <v>#VALUE!</v>
      </c>
      <c r="DI418" s="192" t="e">
        <f t="shared" si="2536"/>
        <v>#VALUE!</v>
      </c>
      <c r="DJ418" s="192" t="e">
        <f t="shared" si="2336"/>
        <v>#VALUE!</v>
      </c>
      <c r="DK418" s="192" t="e">
        <f t="shared" si="2337"/>
        <v>#VALUE!</v>
      </c>
      <c r="DL418" s="192" t="e">
        <f t="shared" si="2338"/>
        <v>#VALUE!</v>
      </c>
      <c r="DM418" s="192" t="e">
        <f t="shared" si="2339"/>
        <v>#VALUE!</v>
      </c>
      <c r="DN418" s="192" t="e">
        <f t="shared" si="2340"/>
        <v>#VALUE!</v>
      </c>
      <c r="DO418" s="192" t="e">
        <f t="shared" si="2341"/>
        <v>#VALUE!</v>
      </c>
      <c r="DP418" s="192" t="e">
        <f t="shared" si="2342"/>
        <v>#VALUE!</v>
      </c>
      <c r="DQ418" s="192" t="e">
        <f t="shared" si="2343"/>
        <v>#VALUE!</v>
      </c>
      <c r="DR418" s="192" t="e">
        <f t="shared" si="2344"/>
        <v>#VALUE!</v>
      </c>
      <c r="DS418" s="192" t="e">
        <f t="shared" si="2345"/>
        <v>#VALUE!</v>
      </c>
      <c r="DT418" s="192" t="e">
        <f t="shared" si="2346"/>
        <v>#VALUE!</v>
      </c>
      <c r="DU418" s="192" t="e">
        <f t="shared" si="2347"/>
        <v>#VALUE!</v>
      </c>
      <c r="DV418" s="198" t="e">
        <f t="shared" si="2348"/>
        <v>#VALUE!</v>
      </c>
      <c r="DW418" s="198" t="e">
        <f t="shared" si="2349"/>
        <v>#DIV/0!</v>
      </c>
      <c r="DX418" s="198" t="e">
        <f t="shared" si="2350"/>
        <v>#DIV/0!</v>
      </c>
      <c r="DY418" s="198" t="e">
        <f t="shared" si="2351"/>
        <v>#VALUE!</v>
      </c>
      <c r="DZ418" s="198" t="e">
        <f t="shared" si="2352"/>
        <v>#VALUE!</v>
      </c>
      <c r="EA418" s="198" t="e">
        <f t="shared" si="2353"/>
        <v>#VALUE!</v>
      </c>
      <c r="EB418" s="198" t="e">
        <f t="shared" si="2354"/>
        <v>#VALUE!</v>
      </c>
      <c r="EC418" s="198" t="e">
        <f t="shared" si="2355"/>
        <v>#DIV/0!</v>
      </c>
      <c r="ED418" s="198" t="e">
        <f t="shared" si="2356"/>
        <v>#VALUE!</v>
      </c>
      <c r="EE418" s="198" t="e">
        <f t="shared" si="2357"/>
        <v>#VALUE!</v>
      </c>
      <c r="EF418" s="198" t="e">
        <f t="shared" ref="EF418:EO418" si="2537">DV418/SUM($DV418:$EE418)</f>
        <v>#VALUE!</v>
      </c>
      <c r="EG418" s="198" t="e">
        <f t="shared" si="2537"/>
        <v>#DIV/0!</v>
      </c>
      <c r="EH418" s="198" t="e">
        <f t="shared" si="2537"/>
        <v>#DIV/0!</v>
      </c>
      <c r="EI418" s="198" t="e">
        <f t="shared" si="2537"/>
        <v>#VALUE!</v>
      </c>
      <c r="EJ418" s="198" t="e">
        <f t="shared" si="2537"/>
        <v>#VALUE!</v>
      </c>
      <c r="EK418" s="198" t="e">
        <f t="shared" si="2537"/>
        <v>#VALUE!</v>
      </c>
      <c r="EL418" s="198" t="e">
        <f t="shared" si="2537"/>
        <v>#VALUE!</v>
      </c>
      <c r="EM418" s="198" t="e">
        <f t="shared" si="2537"/>
        <v>#DIV/0!</v>
      </c>
      <c r="EN418" s="198" t="e">
        <f t="shared" si="2537"/>
        <v>#VALUE!</v>
      </c>
      <c r="EO418" s="198" t="e">
        <f t="shared" si="2537"/>
        <v>#VALUE!</v>
      </c>
      <c r="EP418" s="511">
        <f t="shared" ref="EP418:EW418" si="2538">EP417</f>
        <v>0.08</v>
      </c>
      <c r="EQ418" s="511">
        <f t="shared" si="2538"/>
        <v>0.015</v>
      </c>
      <c r="ER418" s="511">
        <f t="shared" si="2538"/>
        <v>0.015</v>
      </c>
      <c r="ES418" s="511">
        <f t="shared" si="2538"/>
        <v>0.015</v>
      </c>
      <c r="ET418" s="511">
        <f t="shared" si="2538"/>
        <v>0.015</v>
      </c>
      <c r="EU418" s="511">
        <f t="shared" si="2538"/>
        <v>0.09</v>
      </c>
      <c r="EV418" s="511">
        <f t="shared" si="2538"/>
        <v>0.09</v>
      </c>
      <c r="EW418" s="511">
        <f t="shared" si="2538"/>
        <v>0.09</v>
      </c>
      <c r="EX418" s="420" t="str">
        <f>IF(_tag_month_day!AS414="","",_tag_month_day!AS414/100)</f>
        <v/>
      </c>
      <c r="EY418" s="420" t="str">
        <f>IF(_tag_month_day!AT414="","",_tag_month_day!AT414/100)</f>
        <v/>
      </c>
      <c r="EZ418" s="420" t="str">
        <f>IF(_tag_month_day!AU414="","",_tag_month_day!AU414/100)</f>
        <v/>
      </c>
      <c r="FA418" s="420" t="str">
        <f>IF(_tag_month_day!AV414="","",_tag_month_day!AV414/100)</f>
        <v/>
      </c>
      <c r="FB418" s="420" t="str">
        <f>IF(_tag_month_day!AW414="","",_tag_month_day!AW414/100)</f>
        <v/>
      </c>
      <c r="FC418" s="420" t="str">
        <f>IF(_tag_month_day!AX414="","",_tag_month_day!AX414/100)</f>
        <v/>
      </c>
      <c r="FD418" s="510">
        <f t="shared" si="2386"/>
        <v>0.33</v>
      </c>
      <c r="FE418" s="510">
        <f t="shared" si="2387"/>
        <v>0.19</v>
      </c>
      <c r="FF418" s="510">
        <f t="shared" si="2388"/>
        <v>0.003</v>
      </c>
      <c r="FG418" s="510">
        <f t="shared" si="2389"/>
        <v>0</v>
      </c>
      <c r="FH418" s="603">
        <f t="shared" si="2390"/>
        <v>0.0001</v>
      </c>
      <c r="FI418" s="510">
        <f t="shared" ref="FI418:FR418" si="2539">FI417</f>
        <v>0.41</v>
      </c>
      <c r="FJ418" s="510">
        <f t="shared" si="2539"/>
        <v>0.11</v>
      </c>
      <c r="FK418" s="510">
        <f t="shared" si="2539"/>
        <v>0.015</v>
      </c>
      <c r="FL418" s="510">
        <f t="shared" si="2539"/>
        <v>0</v>
      </c>
      <c r="FM418" s="603">
        <f t="shared" si="2539"/>
        <v>0.0001</v>
      </c>
      <c r="FN418" s="510" t="str">
        <f>IF(_tag_month_day!AY414="","",_tag_month_day!AY414/100)</f>
        <v/>
      </c>
      <c r="FO418" s="510" t="str">
        <f>IF(_tag_month_day!AZ414="","",_tag_month_day!AZ414/100)</f>
        <v/>
      </c>
      <c r="FP418" s="510" t="str">
        <f>IF(_tag_month_day!BA414="","",_tag_month_day!BA414/100)</f>
        <v/>
      </c>
      <c r="FQ418" s="510" t="str">
        <f>IF(_tag_month_day!BB414="","",_tag_month_day!BB414/100)</f>
        <v/>
      </c>
      <c r="FR418" s="603" t="str">
        <f>IF(_tag_month_day!BC414="","",_tag_month_day!BC414/100)</f>
        <v/>
      </c>
      <c r="FS418" s="510" t="str">
        <f>IF(_tag_month_day!BD414="","",_tag_month_day!BD414/100)</f>
        <v/>
      </c>
      <c r="FT418" s="510" t="str">
        <f>IF(_tag_month_day!BE414="","",_tag_month_day!BE414/100)</f>
        <v/>
      </c>
      <c r="FU418" s="510" t="str">
        <f>IF(_tag_month_day!BF414="","",_tag_month_day!BF414/100)</f>
        <v/>
      </c>
      <c r="FV418" s="510" t="str">
        <f>IF(_tag_month_day!BG414="","",_tag_month_day!BG414/100)</f>
        <v/>
      </c>
      <c r="FW418" s="603" t="str">
        <f>IF(_tag_month_day!BH414="","",_tag_month_day!BH414/100)</f>
        <v/>
      </c>
      <c r="FX418" s="510" t="str">
        <f>IF(_tag_month_day!BI414="","",_tag_month_day!BI414/100)</f>
        <v/>
      </c>
      <c r="FY418" s="510" t="str">
        <f>IF(_tag_month_day!BJ414="","",_tag_month_day!BJ414/100)</f>
        <v/>
      </c>
      <c r="FZ418" s="605" t="str">
        <f>IF(_tag_month_day!BK414="","",_tag_month_day!BK414/100)</f>
        <v/>
      </c>
      <c r="GA418" s="510" t="str">
        <f>IF(_tag_month_day!BL414="","",_tag_month_day!BL414/100)</f>
        <v/>
      </c>
      <c r="GB418" s="603" t="str">
        <f>IF(_tag_month_day!BM414="","",_tag_month_day!BM414/100)</f>
        <v/>
      </c>
      <c r="GC418" s="420" t="str">
        <f>IF(_tag_month_day!BN414="","",_tag_month_day!BN414/100)</f>
        <v/>
      </c>
      <c r="GD418" s="420" t="str">
        <f>IF(_tag_month_day!BO414="","",_tag_month_day!BO414/100)</f>
        <v/>
      </c>
      <c r="GE418" s="420" t="str">
        <f>IF(_tag_month_day!BP414="","",_tag_month_day!BP414/100)</f>
        <v/>
      </c>
      <c r="GF418" s="420" t="str">
        <f>IF(_tag_month_day!BQ414="","",_tag_month_day!BQ414/100)</f>
        <v/>
      </c>
      <c r="GG418" s="420" t="str">
        <f>IF(_tag_month_day!BR414="","",_tag_month_day!BR414/100)</f>
        <v/>
      </c>
      <c r="GH418" s="420" t="str">
        <f>IF(_tag_month_day!BS414="","",_tag_month_day!BS414/100)</f>
        <v/>
      </c>
      <c r="GI418" s="603" t="str">
        <f>IF(_tag_month_day!BT414="","",_tag_month_day!BT414/100)</f>
        <v/>
      </c>
      <c r="GJ418" s="612" t="str">
        <f>IF(_tag_month_day!BU414="","",_tag_month_day!BU414/100)</f>
        <v/>
      </c>
      <c r="GK418" s="620" t="str">
        <f>IF(_tag_month_day!BV414="",IF(_rlcf_month_day!A$2="","",_rlcf_month_day!A$2/100),_tag_month_day!BV414/100)</f>
        <v/>
      </c>
      <c r="GL418" s="620" t="str">
        <f>IF(_tag_month_day!BW414="",IF(_rlcf_month_day!B$2="","",_rlcf_month_day!B$2/100),_tag_month_day!BW414/100)</f>
        <v/>
      </c>
      <c r="GM418" s="621" t="str">
        <f>IF(_tag_month_day!BX414="",IF(_rlcf_month_day!C$2="","",_rlcf_month_day!C$2/100),_tag_month_day!BX414/100)</f>
        <v/>
      </c>
      <c r="GN418" s="620" t="str">
        <f>IF(_tag_month_day!BV414="",IF(_rlcf_month_day!A$2="","",_rlcf_month_day!A$2/100),_tag_month_day!BV414/100)</f>
        <v/>
      </c>
      <c r="GO418" s="620" t="str">
        <f>IF(_tag_month_day!BW414="",IF(_rlcf_month_day!B$2="","",_rlcf_month_day!B$2/100),_tag_month_day!BW414/100)</f>
        <v/>
      </c>
      <c r="GP418" s="620" t="str">
        <f>IF(_tag_month_day!CD414="",IF(_rlcf_month_day!E$2="","",_rlcf_month_day!E$2/100),_tag_month_day!CD414/100)</f>
        <v/>
      </c>
      <c r="GQ418" s="620" t="str">
        <f>IF(_tag_month_day!CE414="",IF(_rlcf_month_day!F$2="","",_rlcf_month_day!F$2/100),_tag_month_day!CE414/100)</f>
        <v/>
      </c>
      <c r="GR418" s="621" t="str">
        <f>IF(_tag_month_day!CF414="",IF(_rlcf_month_day!G$2="","",_rlcf_month_day!G$2/100),_tag_month_day!CF414/100)</f>
        <v/>
      </c>
      <c r="GS418" s="626">
        <f t="shared" ref="GS418:HH418" si="2540">GS417</f>
        <v>0.953</v>
      </c>
      <c r="GT418" s="626">
        <f t="shared" si="2540"/>
        <v>0.55</v>
      </c>
      <c r="GU418" s="626">
        <f t="shared" si="2540"/>
        <v>0.55</v>
      </c>
      <c r="GV418" s="626">
        <f t="shared" si="2540"/>
        <v>0.55</v>
      </c>
      <c r="GW418" s="626">
        <f t="shared" si="2540"/>
        <v>0.5</v>
      </c>
      <c r="GX418" s="626">
        <f t="shared" si="2540"/>
        <v>0.935</v>
      </c>
      <c r="GY418" s="626">
        <f t="shared" si="2540"/>
        <v>0.15</v>
      </c>
      <c r="GZ418" s="626">
        <f t="shared" si="2540"/>
        <v>1</v>
      </c>
      <c r="HA418" s="632">
        <f t="shared" si="2540"/>
        <v>0.047</v>
      </c>
      <c r="HB418" s="632">
        <f t="shared" si="2540"/>
        <v>0.45</v>
      </c>
      <c r="HC418" s="632">
        <f t="shared" si="2540"/>
        <v>0.45</v>
      </c>
      <c r="HD418" s="632">
        <f t="shared" si="2540"/>
        <v>0.45</v>
      </c>
      <c r="HE418" s="632">
        <f t="shared" si="2540"/>
        <v>0.5</v>
      </c>
      <c r="HF418" s="632">
        <f t="shared" si="2540"/>
        <v>0.065</v>
      </c>
      <c r="HG418" s="632">
        <f t="shared" si="2540"/>
        <v>0.85</v>
      </c>
      <c r="HH418" s="632">
        <f t="shared" si="2540"/>
        <v>0</v>
      </c>
      <c r="HI418" s="68">
        <f t="shared" si="2362"/>
        <v>0</v>
      </c>
      <c r="HJ418" s="68" t="e">
        <f t="shared" si="2393"/>
        <v>#VALUE!</v>
      </c>
      <c r="HK418" s="202">
        <f t="shared" si="2394"/>
        <v>0.85</v>
      </c>
      <c r="HL418" s="464">
        <f t="shared" si="2395"/>
        <v>550000</v>
      </c>
      <c r="HM418" s="464">
        <f t="shared" si="2396"/>
        <v>480000</v>
      </c>
      <c r="HN418" s="192" t="e">
        <f t="shared" si="2363"/>
        <v>#VALUE!</v>
      </c>
      <c r="HO418" s="192" t="e">
        <f>HN418*HK418*$HO$2/HL418*1000000</f>
        <v>#VALUE!</v>
      </c>
      <c r="HP418" s="192" t="e">
        <f>HN418*HK418*$HP$2/HM418*1000000</f>
        <v>#VALUE!</v>
      </c>
    </row>
    <row r="419" customFormat="1" spans="1:224">
      <c r="A419" s="381">
        <v>414</v>
      </c>
      <c r="B419" s="54">
        <f ca="1" t="shared" si="2397"/>
        <v>43634</v>
      </c>
      <c r="C419" s="57">
        <f t="shared" si="2398"/>
        <v>0.0416666666666667</v>
      </c>
      <c r="D419" s="68" t="str">
        <f ca="1" t="shared" si="2364"/>
        <v>夜班</v>
      </c>
      <c r="E419" s="68" t="str">
        <f ca="1" t="shared" si="2365"/>
        <v>甲</v>
      </c>
      <c r="F419" s="68">
        <f ca="1">SUMPRODUCT((成本日报!$A$3:$A$95=计划!B419)*(成本日报!$B$3:$B$95=计划!$D419),成本日报!$C$3:$C$95)</f>
        <v>1</v>
      </c>
      <c r="G419" s="382">
        <f ca="1" t="shared" si="2399"/>
        <v>43634.2083333323</v>
      </c>
      <c r="H419" s="382">
        <f ca="1" t="shared" si="2366"/>
        <v>43634.2152777768</v>
      </c>
      <c r="I419" s="382">
        <f ca="1" t="shared" si="2367"/>
        <v>43634.2208333323</v>
      </c>
      <c r="J419" s="382">
        <f ca="1" t="shared" si="2368"/>
        <v>43634.249999999</v>
      </c>
      <c r="K419" s="382">
        <f ca="1" t="shared" si="2369"/>
        <v>43634.312499999</v>
      </c>
      <c r="L419" s="382">
        <f ca="1" t="shared" si="2370"/>
        <v>43634.3333333323</v>
      </c>
      <c r="M419" s="398" t="str">
        <f>IF(_tag_month_day!A415="","",_tag_month_day!A415)</f>
        <v/>
      </c>
      <c r="N419" s="398" t="str">
        <f>IF(_tag_month_day!B415="","",_tag_month_day!B415)</f>
        <v/>
      </c>
      <c r="O419" s="399" t="e">
        <f t="shared" si="2371"/>
        <v>#VALUE!</v>
      </c>
      <c r="P419" s="398" t="str">
        <f>IF(_tag_month_day!C415="","",_tag_month_day!C415)</f>
        <v/>
      </c>
      <c r="Q419" s="398" t="str">
        <f>IF(_tag_month_day!D415="","",_tag_month_day!D415)</f>
        <v/>
      </c>
      <c r="R419" s="416">
        <f>IF(_tag_month_day!CB415="",R418,_tag_month_day!CB415/100)</f>
        <v>0.07</v>
      </c>
      <c r="S419" s="417" t="str">
        <f>IF(_tag_month_day!E415="","",_tag_month_day!E415)</f>
        <v/>
      </c>
      <c r="T419" s="417" t="str">
        <f>IF(_tag_month_day!F415="","",_tag_month_day!F415)</f>
        <v/>
      </c>
      <c r="U419" s="418" t="e">
        <f t="shared" si="2325"/>
        <v>#VALUE!</v>
      </c>
      <c r="V419" s="53" t="e">
        <f t="shared" si="2326"/>
        <v>#VALUE!</v>
      </c>
      <c r="W419" s="419" t="str">
        <f>IF(_jhy_month_day!A415="","",_jhy_month_day!A415)</f>
        <v/>
      </c>
      <c r="X419" s="420" t="str">
        <f>IF(_jhy_month_day!B415="","",_jhy_month_day!B415/100)</f>
        <v/>
      </c>
      <c r="Y419" s="420" t="str">
        <f>IF(_jhy_month_day!C415="","",_jhy_month_day!C415/100)</f>
        <v/>
      </c>
      <c r="Z419" s="439">
        <f t="shared" si="2415"/>
        <v>104</v>
      </c>
      <c r="AA419" s="440" t="str">
        <f>IF(_tag_month_day!G415="","",_tag_month_day!G415/100)</f>
        <v/>
      </c>
      <c r="AB419" s="440" t="str">
        <f>IF(_tag_month_day!H415="","",_tag_month_day!H415/100)</f>
        <v/>
      </c>
      <c r="AC419" s="193">
        <f t="shared" si="2372"/>
        <v>1.59963432013121</v>
      </c>
      <c r="AD419" s="441" t="str">
        <f t="shared" si="2373"/>
        <v/>
      </c>
      <c r="AE419" s="442" t="str">
        <f t="shared" si="2374"/>
        <v/>
      </c>
      <c r="AF419" s="443">
        <v>1</v>
      </c>
      <c r="AG419" s="68" t="str">
        <f>IF(_duihao_month_day!A415="","",_duihao_month_day!A415)</f>
        <v/>
      </c>
      <c r="AH419" s="463">
        <f>IF(_gyk_month_day!B415="",AH418,_gyk_month_day!B415)</f>
        <v>820</v>
      </c>
      <c r="AI419" s="464"/>
      <c r="AJ419" s="68" t="str">
        <f>IF(_tag_month_day!I415="","",_tag_month_day!I415)</f>
        <v/>
      </c>
      <c r="AK419" s="465" t="str">
        <f>IF(_tzyy_month_day!A415="","",_tzyy_month_day!A415)</f>
        <v/>
      </c>
      <c r="AL419" s="465" t="str">
        <f>IF(_tzyy_month_day!B415="","",_tzyy_month_day!B415)</f>
        <v/>
      </c>
      <c r="AM419" s="465" t="str">
        <f>IF(_tzyy_month_day!C415="","",_tzyy_month_day!C415)</f>
        <v/>
      </c>
      <c r="AN419" s="466" t="str">
        <f>IF(_tag_month_day!CG415="","",_tag_month_day!CG415)</f>
        <v/>
      </c>
      <c r="AO419" s="466" t="str">
        <f>IF(_tag_month_day!CH415="","",_tag_month_day!CH415)</f>
        <v/>
      </c>
      <c r="AP419" s="486" t="e">
        <f t="shared" si="2375"/>
        <v>#VALUE!</v>
      </c>
      <c r="AQ419" s="487" t="str">
        <f>IF(_tag_month_day!J415="","",_tag_month_day!J415/100)</f>
        <v/>
      </c>
      <c r="AR419" s="488">
        <f t="shared" si="2376"/>
        <v>1.3</v>
      </c>
      <c r="AS419" s="489" t="e">
        <f t="shared" si="2327"/>
        <v>#VALUE!</v>
      </c>
      <c r="AT419" s="489">
        <f t="shared" si="2377"/>
        <v>0</v>
      </c>
      <c r="AU419" s="490" t="str">
        <f>IF(_tag_month_day!K415="","",_tag_month_day!K415)</f>
        <v/>
      </c>
      <c r="AV419" s="491" t="str">
        <f>IF(_tag_month_day!L415="","",_tag_month_day!L415/100)</f>
        <v/>
      </c>
      <c r="AW419" s="420">
        <f t="shared" si="2299"/>
        <v>0</v>
      </c>
      <c r="AX419" s="420">
        <f t="shared" si="2378"/>
        <v>0</v>
      </c>
      <c r="AY419" s="420" t="str">
        <f>IF(_tag_month_day!M415="","",_tag_month_day!M415/100)</f>
        <v/>
      </c>
      <c r="AZ419" s="420" t="str">
        <f>IF(_tag_month_day!N415="","",_tag_month_day!N415/100)</f>
        <v/>
      </c>
      <c r="BA419" s="420" t="str">
        <f>IF(_tag_month_day!O415="","",_tag_month_day!O415/100)</f>
        <v/>
      </c>
      <c r="BB419" s="496" t="str">
        <f>IF(_tag_month_day!P415="","",_tag_month_day!P415/100)</f>
        <v/>
      </c>
      <c r="BC419" s="496">
        <f t="shared" si="2379"/>
        <v>0</v>
      </c>
      <c r="BD419" s="496" t="str">
        <f>IF(_tag_month_day!Q415="","",_tag_month_day!Q415/100)</f>
        <v/>
      </c>
      <c r="BE419" s="510" t="str">
        <f>IF(_tag_month_day!R415="","",_tag_month_day!R415/100)</f>
        <v/>
      </c>
      <c r="BF419" s="413" t="str">
        <f>IF(_tag_month_day!CC415="","",_tag_month_day!CC415/100)</f>
        <v/>
      </c>
      <c r="BG419" s="511" t="e">
        <f t="shared" si="2328"/>
        <v>#VALUE!</v>
      </c>
      <c r="BH419" s="198">
        <f t="shared" si="2329"/>
        <v>0</v>
      </c>
      <c r="BI419" s="512" t="e">
        <f>IF(CX419=0,BI418,(DK419*查询!$R$5+DL419*查询!$Q$5+DM419*查询!$N$5+DN419*查询!$O$5+DO419*查询!$P$5)*AF419/CX419)</f>
        <v>#VALUE!</v>
      </c>
      <c r="BJ419" s="512" t="e">
        <f>IF(CX419=0,BJ418,(DP419*查询!$S$5+DQ419*查询!$T$5+DR419*查询!$U$5)*AF419/CX419)</f>
        <v>#VALUE!</v>
      </c>
      <c r="BK419" s="512">
        <f t="shared" si="2380"/>
        <v>1</v>
      </c>
      <c r="BL419" s="513" t="str">
        <f>IF(_cfyc_month_day!A415="","",_cfyc_month_day!A415)</f>
        <v/>
      </c>
      <c r="BM419" s="513" t="str">
        <f>IF(_cfyc_month_day!B415="","",_cfyc_month_day!B415)</f>
        <v/>
      </c>
      <c r="BN419" s="513" t="str">
        <f>IF(_cfyc_month_day!C415="","",_cfyc_month_day!C415)</f>
        <v/>
      </c>
      <c r="BO419" s="522" t="str">
        <f>IF(_cfyc_month_day!D415="","",_cfyc_month_day!D415)</f>
        <v/>
      </c>
      <c r="BP419" s="522" t="str">
        <f>IF(_cfyc_month_day!E415="","",_cfyc_month_day!E415)</f>
        <v/>
      </c>
      <c r="BQ419" s="522" t="str">
        <f>IF(_cfyc_month_day!F415="","",_cfyc_month_day!F415)</f>
        <v/>
      </c>
      <c r="BR419" s="513" t="str">
        <f>IF(_tag_month_day!T415="","",_tag_month_day!T415)</f>
        <v/>
      </c>
      <c r="BS419" s="513" t="str">
        <f>IF(_tag_month_day!U415="","",_tag_month_day!U415)</f>
        <v/>
      </c>
      <c r="BT419" s="523" t="str">
        <f t="shared" si="2381"/>
        <v/>
      </c>
      <c r="BU419" s="223" t="str">
        <f>IF(_tag_month_day!V415="","",_tag_month_day!V415)</f>
        <v/>
      </c>
      <c r="BV419" s="206" t="str">
        <f>IF(_tag_month_day!W415="","",_tag_month_day!W415)</f>
        <v/>
      </c>
      <c r="BW419" s="540" t="str">
        <f>IF(_tag_month_day!X415="","",_tag_month_day!X415)</f>
        <v/>
      </c>
      <c r="BX419" s="540" t="str">
        <f>IF(_tag_month_day!Y415="","",_tag_month_day!Y415)</f>
        <v/>
      </c>
      <c r="BY419" s="541">
        <f ca="1" t="shared" si="2382"/>
        <v>43634.3333333323</v>
      </c>
      <c r="BZ419" s="542"/>
      <c r="CA419" s="543" t="str">
        <f>IF(_jhy2_month_day!A415="","",_jhy2_month_day!A415)</f>
        <v/>
      </c>
      <c r="CB419" s="464" t="str">
        <f>IF(_jhy2_month_day!B415="","",_jhy2_month_day!B415)</f>
        <v/>
      </c>
      <c r="CC419" s="464" t="str">
        <f>IF(_jhy2_month_day!C415="","",_jhy2_month_day!C415)</f>
        <v/>
      </c>
      <c r="CD419" s="464" t="str">
        <f>IF(_jhy2_month_day!D415="","",_jhy2_month_day!D415)</f>
        <v/>
      </c>
      <c r="CE419" s="464" t="str">
        <f>IF(_jhy2_month_day!E415="","",_jhy2_month_day!E415)</f>
        <v/>
      </c>
      <c r="CF419" s="464" t="str">
        <f>IF(_jhy2_month_day!F415="","",_jhy2_month_day!F415)</f>
        <v/>
      </c>
      <c r="CG419" s="464" t="str">
        <f>IF(_jhy2_month_day!G415="","",_jhy2_month_day!G415)</f>
        <v/>
      </c>
      <c r="CH419" s="464" t="str">
        <f>IF(_jhy2_month_day!H415="","",_jhy2_month_day!H415)</f>
        <v/>
      </c>
      <c r="CI419" s="464" t="str">
        <f>IF(_jhy2_month_day!I415="","",_jhy2_month_day!I415)</f>
        <v/>
      </c>
      <c r="CJ419" s="464" t="str">
        <f>IF(_jhy2_month_day!J415="","",_jhy2_month_day!J415)</f>
        <v/>
      </c>
      <c r="CK419" s="464" t="str">
        <f>IF(_jhy2_month_day!K415="","",_jhy2_month_day!K415)</f>
        <v/>
      </c>
      <c r="CL419" s="562" t="str">
        <f>IF(_jhy2_month_day!L415="","",_jhy2_month_day!L415)</f>
        <v/>
      </c>
      <c r="CM419" s="562" t="str">
        <f>IF(_jhy2_month_day!M415="","",_jhy2_month_day!M415)</f>
        <v/>
      </c>
      <c r="CN419" s="562" t="str">
        <f>IF(_jhy2_month_day!N415="","",_jhy2_month_day!N415)</f>
        <v/>
      </c>
      <c r="CO419" s="562" t="str">
        <f>IF(_jhy2_month_day!O415="","",_jhy2_month_day!O415)</f>
        <v/>
      </c>
      <c r="CP419" s="562" t="str">
        <f>IF(_jhy2_month_day!P415="","",_jhy2_month_day!P415)</f>
        <v/>
      </c>
      <c r="CQ419" s="562" t="str">
        <f>IF(_jhy2_month_day!Q415="","",_jhy2_month_day!Q415)</f>
        <v/>
      </c>
      <c r="CR419" s="563" t="str">
        <f>IF(_jhy2_month_day!R415="","",_jhy2_month_day!R415)</f>
        <v/>
      </c>
      <c r="CS419" s="576" t="str">
        <f>IF(_jhy2_month_day!S415="","",_jhy2_month_day!S415)</f>
        <v/>
      </c>
      <c r="CT419" s="562" t="str">
        <f>IF(_jhy2_month_day!T415="","",_jhy2_month_day!T415)</f>
        <v/>
      </c>
      <c r="CU419" s="577" t="e">
        <f t="shared" si="2330"/>
        <v>#VALUE!</v>
      </c>
      <c r="CV419" s="198" t="e">
        <f t="shared" si="2331"/>
        <v>#VALUE!</v>
      </c>
      <c r="CW419" s="192" t="e">
        <f t="shared" si="2332"/>
        <v>#VALUE!</v>
      </c>
      <c r="CX419" s="192" t="e">
        <f t="shared" si="2333"/>
        <v>#VALUE!</v>
      </c>
      <c r="CY419" s="202" t="e">
        <f t="shared" si="2334"/>
        <v>#VALUE!</v>
      </c>
      <c r="CZ419" s="192" t="e">
        <f t="shared" ref="CZ419:DI419" si="2541">$AJ419*EF419</f>
        <v>#VALUE!</v>
      </c>
      <c r="DA419" s="192" t="e">
        <f t="shared" si="2541"/>
        <v>#VALUE!</v>
      </c>
      <c r="DB419" s="192" t="e">
        <f t="shared" si="2541"/>
        <v>#VALUE!</v>
      </c>
      <c r="DC419" s="192" t="e">
        <f t="shared" si="2541"/>
        <v>#VALUE!</v>
      </c>
      <c r="DD419" s="192" t="e">
        <f t="shared" si="2541"/>
        <v>#VALUE!</v>
      </c>
      <c r="DE419" s="192" t="e">
        <f t="shared" si="2541"/>
        <v>#VALUE!</v>
      </c>
      <c r="DF419" s="192" t="e">
        <f t="shared" si="2541"/>
        <v>#VALUE!</v>
      </c>
      <c r="DG419" s="192" t="e">
        <f t="shared" si="2541"/>
        <v>#VALUE!</v>
      </c>
      <c r="DH419" s="192" t="e">
        <f t="shared" si="2541"/>
        <v>#VALUE!</v>
      </c>
      <c r="DI419" s="192" t="e">
        <f t="shared" si="2541"/>
        <v>#VALUE!</v>
      </c>
      <c r="DJ419" s="192" t="e">
        <f t="shared" si="2336"/>
        <v>#VALUE!</v>
      </c>
      <c r="DK419" s="192" t="e">
        <f t="shared" si="2337"/>
        <v>#VALUE!</v>
      </c>
      <c r="DL419" s="192" t="e">
        <f t="shared" si="2338"/>
        <v>#VALUE!</v>
      </c>
      <c r="DM419" s="192" t="e">
        <f t="shared" si="2339"/>
        <v>#VALUE!</v>
      </c>
      <c r="DN419" s="192" t="e">
        <f t="shared" si="2340"/>
        <v>#VALUE!</v>
      </c>
      <c r="DO419" s="192" t="e">
        <f t="shared" si="2341"/>
        <v>#VALUE!</v>
      </c>
      <c r="DP419" s="192" t="e">
        <f t="shared" si="2342"/>
        <v>#VALUE!</v>
      </c>
      <c r="DQ419" s="192" t="e">
        <f t="shared" si="2343"/>
        <v>#VALUE!</v>
      </c>
      <c r="DR419" s="192" t="e">
        <f t="shared" si="2344"/>
        <v>#VALUE!</v>
      </c>
      <c r="DS419" s="192" t="e">
        <f t="shared" si="2345"/>
        <v>#VALUE!</v>
      </c>
      <c r="DT419" s="192" t="e">
        <f t="shared" si="2346"/>
        <v>#VALUE!</v>
      </c>
      <c r="DU419" s="192" t="e">
        <f t="shared" si="2347"/>
        <v>#VALUE!</v>
      </c>
      <c r="DV419" s="198" t="e">
        <f t="shared" si="2348"/>
        <v>#VALUE!</v>
      </c>
      <c r="DW419" s="198" t="e">
        <f t="shared" si="2349"/>
        <v>#DIV/0!</v>
      </c>
      <c r="DX419" s="198" t="e">
        <f t="shared" si="2350"/>
        <v>#DIV/0!</v>
      </c>
      <c r="DY419" s="198" t="e">
        <f t="shared" si="2351"/>
        <v>#VALUE!</v>
      </c>
      <c r="DZ419" s="198" t="e">
        <f t="shared" si="2352"/>
        <v>#VALUE!</v>
      </c>
      <c r="EA419" s="198" t="e">
        <f t="shared" si="2353"/>
        <v>#VALUE!</v>
      </c>
      <c r="EB419" s="198" t="e">
        <f t="shared" si="2354"/>
        <v>#VALUE!</v>
      </c>
      <c r="EC419" s="198" t="e">
        <f t="shared" si="2355"/>
        <v>#DIV/0!</v>
      </c>
      <c r="ED419" s="198" t="e">
        <f t="shared" si="2356"/>
        <v>#VALUE!</v>
      </c>
      <c r="EE419" s="198" t="e">
        <f t="shared" si="2357"/>
        <v>#VALUE!</v>
      </c>
      <c r="EF419" s="198" t="e">
        <f t="shared" ref="EF419:EO419" si="2542">DV419/SUM($DV419:$EE419)</f>
        <v>#VALUE!</v>
      </c>
      <c r="EG419" s="198" t="e">
        <f t="shared" si="2542"/>
        <v>#DIV/0!</v>
      </c>
      <c r="EH419" s="198" t="e">
        <f t="shared" si="2542"/>
        <v>#DIV/0!</v>
      </c>
      <c r="EI419" s="198" t="e">
        <f t="shared" si="2542"/>
        <v>#VALUE!</v>
      </c>
      <c r="EJ419" s="198" t="e">
        <f t="shared" si="2542"/>
        <v>#VALUE!</v>
      </c>
      <c r="EK419" s="198" t="e">
        <f t="shared" si="2542"/>
        <v>#VALUE!</v>
      </c>
      <c r="EL419" s="198" t="e">
        <f t="shared" si="2542"/>
        <v>#VALUE!</v>
      </c>
      <c r="EM419" s="198" t="e">
        <f t="shared" si="2542"/>
        <v>#DIV/0!</v>
      </c>
      <c r="EN419" s="198" t="e">
        <f t="shared" si="2542"/>
        <v>#VALUE!</v>
      </c>
      <c r="EO419" s="198" t="e">
        <f t="shared" si="2542"/>
        <v>#VALUE!</v>
      </c>
      <c r="EP419" s="511">
        <f t="shared" ref="EP419:EW419" si="2543">EP418</f>
        <v>0.08</v>
      </c>
      <c r="EQ419" s="511">
        <f t="shared" si="2543"/>
        <v>0.015</v>
      </c>
      <c r="ER419" s="511">
        <f t="shared" si="2543"/>
        <v>0.015</v>
      </c>
      <c r="ES419" s="511">
        <f t="shared" si="2543"/>
        <v>0.015</v>
      </c>
      <c r="ET419" s="511">
        <f t="shared" si="2543"/>
        <v>0.015</v>
      </c>
      <c r="EU419" s="511">
        <f t="shared" si="2543"/>
        <v>0.09</v>
      </c>
      <c r="EV419" s="511">
        <f t="shared" si="2543"/>
        <v>0.09</v>
      </c>
      <c r="EW419" s="511">
        <f t="shared" si="2543"/>
        <v>0.09</v>
      </c>
      <c r="EX419" s="420" t="str">
        <f>IF(_tag_month_day!AS415="","",_tag_month_day!AS415/100)</f>
        <v/>
      </c>
      <c r="EY419" s="420" t="str">
        <f>IF(_tag_month_day!AT415="","",_tag_month_day!AT415/100)</f>
        <v/>
      </c>
      <c r="EZ419" s="420" t="str">
        <f>IF(_tag_month_day!AU415="","",_tag_month_day!AU415/100)</f>
        <v/>
      </c>
      <c r="FA419" s="420" t="str">
        <f>IF(_tag_month_day!AV415="","",_tag_month_day!AV415/100)</f>
        <v/>
      </c>
      <c r="FB419" s="420" t="str">
        <f>IF(_tag_month_day!AW415="","",_tag_month_day!AW415/100)</f>
        <v/>
      </c>
      <c r="FC419" s="420" t="str">
        <f>IF(_tag_month_day!AX415="","",_tag_month_day!AX415/100)</f>
        <v/>
      </c>
      <c r="FD419" s="510">
        <f t="shared" si="2386"/>
        <v>0.33</v>
      </c>
      <c r="FE419" s="510">
        <f t="shared" si="2387"/>
        <v>0.19</v>
      </c>
      <c r="FF419" s="510">
        <f t="shared" si="2388"/>
        <v>0.003</v>
      </c>
      <c r="FG419" s="510">
        <f t="shared" si="2389"/>
        <v>0</v>
      </c>
      <c r="FH419" s="603">
        <f t="shared" si="2390"/>
        <v>0.0001</v>
      </c>
      <c r="FI419" s="510">
        <f t="shared" ref="FI419:FR419" si="2544">FI418</f>
        <v>0.41</v>
      </c>
      <c r="FJ419" s="510">
        <f t="shared" si="2544"/>
        <v>0.11</v>
      </c>
      <c r="FK419" s="510">
        <f t="shared" si="2544"/>
        <v>0.015</v>
      </c>
      <c r="FL419" s="510">
        <f t="shared" si="2544"/>
        <v>0</v>
      </c>
      <c r="FM419" s="603">
        <f t="shared" si="2544"/>
        <v>0.0001</v>
      </c>
      <c r="FN419" s="510" t="str">
        <f>IF(_tag_month_day!AY415="","",_tag_month_day!AY415/100)</f>
        <v/>
      </c>
      <c r="FO419" s="510" t="str">
        <f>IF(_tag_month_day!AZ415="","",_tag_month_day!AZ415/100)</f>
        <v/>
      </c>
      <c r="FP419" s="510" t="str">
        <f>IF(_tag_month_day!BA415="","",_tag_month_day!BA415/100)</f>
        <v/>
      </c>
      <c r="FQ419" s="510" t="str">
        <f>IF(_tag_month_day!BB415="","",_tag_month_day!BB415/100)</f>
        <v/>
      </c>
      <c r="FR419" s="603" t="str">
        <f>IF(_tag_month_day!BC415="","",_tag_month_day!BC415/100)</f>
        <v/>
      </c>
      <c r="FS419" s="510" t="str">
        <f>IF(_tag_month_day!BD415="","",_tag_month_day!BD415/100)</f>
        <v/>
      </c>
      <c r="FT419" s="510" t="str">
        <f>IF(_tag_month_day!BE415="","",_tag_month_day!BE415/100)</f>
        <v/>
      </c>
      <c r="FU419" s="510" t="str">
        <f>IF(_tag_month_day!BF415="","",_tag_month_day!BF415/100)</f>
        <v/>
      </c>
      <c r="FV419" s="510" t="str">
        <f>IF(_tag_month_day!BG415="","",_tag_month_day!BG415/100)</f>
        <v/>
      </c>
      <c r="FW419" s="603" t="str">
        <f>IF(_tag_month_day!BH415="","",_tag_month_day!BH415/100)</f>
        <v/>
      </c>
      <c r="FX419" s="510" t="str">
        <f>IF(_tag_month_day!BI415="","",_tag_month_day!BI415/100)</f>
        <v/>
      </c>
      <c r="FY419" s="510" t="str">
        <f>IF(_tag_month_day!BJ415="","",_tag_month_day!BJ415/100)</f>
        <v/>
      </c>
      <c r="FZ419" s="605" t="str">
        <f>IF(_tag_month_day!BK415="","",_tag_month_day!BK415/100)</f>
        <v/>
      </c>
      <c r="GA419" s="510" t="str">
        <f>IF(_tag_month_day!BL415="","",_tag_month_day!BL415/100)</f>
        <v/>
      </c>
      <c r="GB419" s="603" t="str">
        <f>IF(_tag_month_day!BM415="","",_tag_month_day!BM415/100)</f>
        <v/>
      </c>
      <c r="GC419" s="420" t="str">
        <f>IF(_tag_month_day!BN415="","",_tag_month_day!BN415/100)</f>
        <v/>
      </c>
      <c r="GD419" s="420" t="str">
        <f>IF(_tag_month_day!BO415="","",_tag_month_day!BO415/100)</f>
        <v/>
      </c>
      <c r="GE419" s="420" t="str">
        <f>IF(_tag_month_day!BP415="","",_tag_month_day!BP415/100)</f>
        <v/>
      </c>
      <c r="GF419" s="420" t="str">
        <f>IF(_tag_month_day!BQ415="","",_tag_month_day!BQ415/100)</f>
        <v/>
      </c>
      <c r="GG419" s="420" t="str">
        <f>IF(_tag_month_day!BR415="","",_tag_month_day!BR415/100)</f>
        <v/>
      </c>
      <c r="GH419" s="420" t="str">
        <f>IF(_tag_month_day!BS415="","",_tag_month_day!BS415/100)</f>
        <v/>
      </c>
      <c r="GI419" s="603" t="str">
        <f>IF(_tag_month_day!BT415="","",_tag_month_day!BT415/100)</f>
        <v/>
      </c>
      <c r="GJ419" s="612" t="str">
        <f>IF(_tag_month_day!BU415="","",_tag_month_day!BU415/100)</f>
        <v/>
      </c>
      <c r="GK419" s="620" t="str">
        <f>IF(_tag_month_day!BV415="",IF(_rlcf_month_day!A$2="","",_rlcf_month_day!A$2/100),_tag_month_day!BV415/100)</f>
        <v/>
      </c>
      <c r="GL419" s="620" t="str">
        <f>IF(_tag_month_day!BW415="",IF(_rlcf_month_day!B$2="","",_rlcf_month_day!B$2/100),_tag_month_day!BW415/100)</f>
        <v/>
      </c>
      <c r="GM419" s="621" t="str">
        <f>IF(_tag_month_day!BX415="",IF(_rlcf_month_day!C$2="","",_rlcf_month_day!C$2/100),_tag_month_day!BX415/100)</f>
        <v/>
      </c>
      <c r="GN419" s="620" t="str">
        <f>IF(_tag_month_day!BV415="",IF(_rlcf_month_day!A$2="","",_rlcf_month_day!A$2/100),_tag_month_day!BV415/100)</f>
        <v/>
      </c>
      <c r="GO419" s="620" t="str">
        <f>IF(_tag_month_day!BW415="",IF(_rlcf_month_day!B$2="","",_rlcf_month_day!B$2/100),_tag_month_day!BW415/100)</f>
        <v/>
      </c>
      <c r="GP419" s="620" t="str">
        <f>IF(_tag_month_day!CD415="",IF(_rlcf_month_day!E$2="","",_rlcf_month_day!E$2/100),_tag_month_day!CD415/100)</f>
        <v/>
      </c>
      <c r="GQ419" s="620" t="str">
        <f>IF(_tag_month_day!CE415="",IF(_rlcf_month_day!F$2="","",_rlcf_month_day!F$2/100),_tag_month_day!CE415/100)</f>
        <v/>
      </c>
      <c r="GR419" s="621" t="str">
        <f>IF(_tag_month_day!CF415="",IF(_rlcf_month_day!G$2="","",_rlcf_month_day!G$2/100),_tag_month_day!CF415/100)</f>
        <v/>
      </c>
      <c r="GS419" s="626">
        <f t="shared" ref="GS419:HH419" si="2545">GS418</f>
        <v>0.953</v>
      </c>
      <c r="GT419" s="626">
        <f t="shared" si="2545"/>
        <v>0.55</v>
      </c>
      <c r="GU419" s="626">
        <f t="shared" si="2545"/>
        <v>0.55</v>
      </c>
      <c r="GV419" s="626">
        <f t="shared" si="2545"/>
        <v>0.55</v>
      </c>
      <c r="GW419" s="626">
        <f t="shared" si="2545"/>
        <v>0.5</v>
      </c>
      <c r="GX419" s="626">
        <f t="shared" si="2545"/>
        <v>0.935</v>
      </c>
      <c r="GY419" s="626">
        <f t="shared" si="2545"/>
        <v>0.15</v>
      </c>
      <c r="GZ419" s="626">
        <f t="shared" si="2545"/>
        <v>1</v>
      </c>
      <c r="HA419" s="632">
        <f t="shared" si="2545"/>
        <v>0.047</v>
      </c>
      <c r="HB419" s="632">
        <f t="shared" si="2545"/>
        <v>0.45</v>
      </c>
      <c r="HC419" s="632">
        <f t="shared" si="2545"/>
        <v>0.45</v>
      </c>
      <c r="HD419" s="632">
        <f t="shared" si="2545"/>
        <v>0.45</v>
      </c>
      <c r="HE419" s="632">
        <f t="shared" si="2545"/>
        <v>0.5</v>
      </c>
      <c r="HF419" s="632">
        <f t="shared" si="2545"/>
        <v>0.065</v>
      </c>
      <c r="HG419" s="632">
        <f t="shared" si="2545"/>
        <v>0.85</v>
      </c>
      <c r="HH419" s="632">
        <f t="shared" si="2545"/>
        <v>0</v>
      </c>
      <c r="HI419" s="68">
        <f t="shared" si="2362"/>
        <v>0</v>
      </c>
      <c r="HJ419" s="68" t="e">
        <f t="shared" si="2393"/>
        <v>#VALUE!</v>
      </c>
      <c r="HK419" s="202">
        <f t="shared" si="2394"/>
        <v>0.85</v>
      </c>
      <c r="HL419" s="464">
        <f t="shared" si="2395"/>
        <v>550000</v>
      </c>
      <c r="HM419" s="464">
        <f t="shared" si="2396"/>
        <v>480000</v>
      </c>
      <c r="HN419" s="192" t="e">
        <f t="shared" si="2363"/>
        <v>#VALUE!</v>
      </c>
      <c r="HO419" s="192" t="e">
        <f>HN419*HK419*$HO$2/HL419*1000000</f>
        <v>#VALUE!</v>
      </c>
      <c r="HP419" s="192" t="e">
        <f>HN419*HK419*$HP$2/HM419*1000000</f>
        <v>#VALUE!</v>
      </c>
    </row>
    <row r="420" customFormat="1" spans="1:224">
      <c r="A420" s="381">
        <v>415</v>
      </c>
      <c r="B420" s="54">
        <f ca="1" t="shared" si="2397"/>
        <v>43634</v>
      </c>
      <c r="C420" s="57">
        <f t="shared" si="2398"/>
        <v>0.0416666666666667</v>
      </c>
      <c r="D420" s="68" t="str">
        <f ca="1" t="shared" si="2364"/>
        <v>夜班</v>
      </c>
      <c r="E420" s="68" t="str">
        <f ca="1" t="shared" si="2365"/>
        <v>甲</v>
      </c>
      <c r="F420" s="68">
        <f ca="1">SUMPRODUCT((成本日报!$A$3:$A$95=计划!B420)*(成本日报!$B$3:$B$95=计划!$D420),成本日报!$C$3:$C$95)</f>
        <v>1</v>
      </c>
      <c r="G420" s="382">
        <f ca="1" t="shared" si="2399"/>
        <v>43634.249999999</v>
      </c>
      <c r="H420" s="382">
        <f ca="1" t="shared" si="2366"/>
        <v>43634.2569444434</v>
      </c>
      <c r="I420" s="382">
        <f ca="1" t="shared" si="2367"/>
        <v>43634.262499999</v>
      </c>
      <c r="J420" s="382">
        <f ca="1" t="shared" si="2368"/>
        <v>43634.2916666657</v>
      </c>
      <c r="K420" s="382">
        <f ca="1" t="shared" si="2369"/>
        <v>43634.3541666657</v>
      </c>
      <c r="L420" s="382">
        <f ca="1" t="shared" si="2370"/>
        <v>43634.374999999</v>
      </c>
      <c r="M420" s="398" t="str">
        <f>IF(_tag_month_day!A416="","",_tag_month_day!A416)</f>
        <v/>
      </c>
      <c r="N420" s="398" t="str">
        <f>IF(_tag_month_day!B416="","",_tag_month_day!B416)</f>
        <v/>
      </c>
      <c r="O420" s="399" t="e">
        <f t="shared" si="2371"/>
        <v>#VALUE!</v>
      </c>
      <c r="P420" s="398" t="str">
        <f>IF(_tag_month_day!C416="","",_tag_month_day!C416)</f>
        <v/>
      </c>
      <c r="Q420" s="398" t="str">
        <f>IF(_tag_month_day!D416="","",_tag_month_day!D416)</f>
        <v/>
      </c>
      <c r="R420" s="416">
        <f>IF(_tag_month_day!CB416="",R419,_tag_month_day!CB416/100)</f>
        <v>0.07</v>
      </c>
      <c r="S420" s="417" t="str">
        <f>IF(_tag_month_day!E416="","",_tag_month_day!E416)</f>
        <v/>
      </c>
      <c r="T420" s="417" t="str">
        <f>IF(_tag_month_day!F416="","",_tag_month_day!F416)</f>
        <v/>
      </c>
      <c r="U420" s="418" t="e">
        <f t="shared" si="2325"/>
        <v>#VALUE!</v>
      </c>
      <c r="V420" s="53" t="e">
        <f t="shared" si="2326"/>
        <v>#VALUE!</v>
      </c>
      <c r="W420" s="419" t="str">
        <f>IF(_jhy_month_day!A416="","",_jhy_month_day!A416)</f>
        <v/>
      </c>
      <c r="X420" s="420" t="str">
        <f>IF(_jhy_month_day!B416="","",_jhy_month_day!B416/100)</f>
        <v/>
      </c>
      <c r="Y420" s="420" t="str">
        <f>IF(_jhy_month_day!C416="","",_jhy_month_day!C416/100)</f>
        <v/>
      </c>
      <c r="Z420" s="439">
        <f t="shared" si="2415"/>
        <v>104</v>
      </c>
      <c r="AA420" s="440" t="str">
        <f>IF(_tag_month_day!G416="","",_tag_month_day!G416/100)</f>
        <v/>
      </c>
      <c r="AB420" s="440" t="str">
        <f>IF(_tag_month_day!H416="","",_tag_month_day!H416/100)</f>
        <v/>
      </c>
      <c r="AC420" s="193">
        <f t="shared" si="2372"/>
        <v>1.59963432013121</v>
      </c>
      <c r="AD420" s="441" t="str">
        <f t="shared" si="2373"/>
        <v/>
      </c>
      <c r="AE420" s="442" t="str">
        <f t="shared" si="2374"/>
        <v/>
      </c>
      <c r="AF420" s="443">
        <v>1</v>
      </c>
      <c r="AG420" s="68" t="str">
        <f>IF(_duihao_month_day!A416="","",_duihao_month_day!A416)</f>
        <v/>
      </c>
      <c r="AH420" s="463">
        <f>IF(_gyk_month_day!B416="",AH419,_gyk_month_day!B416)</f>
        <v>820</v>
      </c>
      <c r="AI420" s="464"/>
      <c r="AJ420" s="68" t="str">
        <f>IF(_tag_month_day!I416="","",_tag_month_day!I416)</f>
        <v/>
      </c>
      <c r="AK420" s="465" t="str">
        <f>IF(_tzyy_month_day!A416="","",_tzyy_month_day!A416)</f>
        <v/>
      </c>
      <c r="AL420" s="465" t="str">
        <f>IF(_tzyy_month_day!B416="","",_tzyy_month_day!B416)</f>
        <v/>
      </c>
      <c r="AM420" s="465" t="str">
        <f>IF(_tzyy_month_day!C416="","",_tzyy_month_day!C416)</f>
        <v/>
      </c>
      <c r="AN420" s="466" t="str">
        <f>IF(_tag_month_day!CG416="","",_tag_month_day!CG416)</f>
        <v/>
      </c>
      <c r="AO420" s="466" t="str">
        <f>IF(_tag_month_day!CH416="","",_tag_month_day!CH416)</f>
        <v/>
      </c>
      <c r="AP420" s="486" t="e">
        <f t="shared" si="2375"/>
        <v>#VALUE!</v>
      </c>
      <c r="AQ420" s="487" t="str">
        <f>IF(_tag_month_day!J416="","",_tag_month_day!J416/100)</f>
        <v/>
      </c>
      <c r="AR420" s="488">
        <f t="shared" si="2376"/>
        <v>1.3</v>
      </c>
      <c r="AS420" s="489" t="e">
        <f t="shared" si="2327"/>
        <v>#VALUE!</v>
      </c>
      <c r="AT420" s="489">
        <f t="shared" si="2377"/>
        <v>0</v>
      </c>
      <c r="AU420" s="490" t="str">
        <f>IF(_tag_month_day!K416="","",_tag_month_day!K416)</f>
        <v/>
      </c>
      <c r="AV420" s="491" t="str">
        <f>IF(_tag_month_day!L416="","",_tag_month_day!L416/100)</f>
        <v/>
      </c>
      <c r="AW420" s="420">
        <f t="shared" si="2299"/>
        <v>0</v>
      </c>
      <c r="AX420" s="420">
        <f t="shared" si="2378"/>
        <v>0</v>
      </c>
      <c r="AY420" s="420" t="str">
        <f>IF(_tag_month_day!M416="","",_tag_month_day!M416/100)</f>
        <v/>
      </c>
      <c r="AZ420" s="420" t="str">
        <f>IF(_tag_month_day!N416="","",_tag_month_day!N416/100)</f>
        <v/>
      </c>
      <c r="BA420" s="420" t="str">
        <f>IF(_tag_month_day!O416="","",_tag_month_day!O416/100)</f>
        <v/>
      </c>
      <c r="BB420" s="496" t="str">
        <f>IF(_tag_month_day!P416="","",_tag_month_day!P416/100)</f>
        <v/>
      </c>
      <c r="BC420" s="496">
        <f t="shared" si="2379"/>
        <v>0</v>
      </c>
      <c r="BD420" s="496" t="str">
        <f>IF(_tag_month_day!Q416="","",_tag_month_day!Q416/100)</f>
        <v/>
      </c>
      <c r="BE420" s="510" t="str">
        <f>IF(_tag_month_day!R416="","",_tag_month_day!R416/100)</f>
        <v/>
      </c>
      <c r="BF420" s="413" t="str">
        <f>IF(_tag_month_day!CC416="","",_tag_month_day!CC416/100)</f>
        <v/>
      </c>
      <c r="BG420" s="511" t="e">
        <f t="shared" si="2328"/>
        <v>#VALUE!</v>
      </c>
      <c r="BH420" s="198">
        <f t="shared" si="2329"/>
        <v>0</v>
      </c>
      <c r="BI420" s="512" t="e">
        <f>IF(CX420=0,BI419,(DK420*查询!$R$5+DL420*查询!$Q$5+DM420*查询!$N$5+DN420*查询!$O$5+DO420*查询!$P$5)*AF420/CX420)</f>
        <v>#VALUE!</v>
      </c>
      <c r="BJ420" s="512" t="e">
        <f>IF(CX420=0,BJ419,(DP420*查询!$S$5+DQ420*查询!$T$5+DR420*查询!$U$5)*AF420/CX420)</f>
        <v>#VALUE!</v>
      </c>
      <c r="BK420" s="512">
        <f t="shared" si="2380"/>
        <v>1</v>
      </c>
      <c r="BL420" s="513" t="str">
        <f>IF(_cfyc_month_day!A416="","",_cfyc_month_day!A416)</f>
        <v/>
      </c>
      <c r="BM420" s="513" t="str">
        <f>IF(_cfyc_month_day!B416="","",_cfyc_month_day!B416)</f>
        <v/>
      </c>
      <c r="BN420" s="513" t="str">
        <f>IF(_cfyc_month_day!C416="","",_cfyc_month_day!C416)</f>
        <v/>
      </c>
      <c r="BO420" s="522" t="str">
        <f>IF(_cfyc_month_day!D416="","",_cfyc_month_day!D416)</f>
        <v/>
      </c>
      <c r="BP420" s="522" t="str">
        <f>IF(_cfyc_month_day!E416="","",_cfyc_month_day!E416)</f>
        <v/>
      </c>
      <c r="BQ420" s="522" t="str">
        <f>IF(_cfyc_month_day!F416="","",_cfyc_month_day!F416)</f>
        <v/>
      </c>
      <c r="BR420" s="513" t="str">
        <f>IF(_tag_month_day!T416="","",_tag_month_day!T416)</f>
        <v/>
      </c>
      <c r="BS420" s="513" t="str">
        <f>IF(_tag_month_day!U416="","",_tag_month_day!U416)</f>
        <v/>
      </c>
      <c r="BT420" s="523" t="str">
        <f t="shared" si="2381"/>
        <v/>
      </c>
      <c r="BU420" s="223" t="str">
        <f>IF(_tag_month_day!V416="","",_tag_month_day!V416)</f>
        <v/>
      </c>
      <c r="BV420" s="206" t="str">
        <f>IF(_tag_month_day!W416="","",_tag_month_day!W416)</f>
        <v/>
      </c>
      <c r="BW420" s="540" t="str">
        <f>IF(_tag_month_day!X416="","",_tag_month_day!X416)</f>
        <v/>
      </c>
      <c r="BX420" s="540" t="str">
        <f>IF(_tag_month_day!Y416="","",_tag_month_day!Y416)</f>
        <v/>
      </c>
      <c r="BY420" s="541">
        <f ca="1" t="shared" si="2382"/>
        <v>43634.374999999</v>
      </c>
      <c r="BZ420" s="542"/>
      <c r="CA420" s="543" t="str">
        <f>IF(_jhy2_month_day!A416="","",_jhy2_month_day!A416)</f>
        <v/>
      </c>
      <c r="CB420" s="464" t="str">
        <f>IF(_jhy2_month_day!B416="","",_jhy2_month_day!B416)</f>
        <v/>
      </c>
      <c r="CC420" s="464" t="str">
        <f>IF(_jhy2_month_day!C416="","",_jhy2_month_day!C416)</f>
        <v/>
      </c>
      <c r="CD420" s="464" t="str">
        <f>IF(_jhy2_month_day!D416="","",_jhy2_month_day!D416)</f>
        <v/>
      </c>
      <c r="CE420" s="464" t="str">
        <f>IF(_jhy2_month_day!E416="","",_jhy2_month_day!E416)</f>
        <v/>
      </c>
      <c r="CF420" s="464" t="str">
        <f>IF(_jhy2_month_day!F416="","",_jhy2_month_day!F416)</f>
        <v/>
      </c>
      <c r="CG420" s="464" t="str">
        <f>IF(_jhy2_month_day!G416="","",_jhy2_month_day!G416)</f>
        <v/>
      </c>
      <c r="CH420" s="464" t="str">
        <f>IF(_jhy2_month_day!H416="","",_jhy2_month_day!H416)</f>
        <v/>
      </c>
      <c r="CI420" s="464" t="str">
        <f>IF(_jhy2_month_day!I416="","",_jhy2_month_day!I416)</f>
        <v/>
      </c>
      <c r="CJ420" s="464" t="str">
        <f>IF(_jhy2_month_day!J416="","",_jhy2_month_day!J416)</f>
        <v/>
      </c>
      <c r="CK420" s="464" t="str">
        <f>IF(_jhy2_month_day!K416="","",_jhy2_month_day!K416)</f>
        <v/>
      </c>
      <c r="CL420" s="562" t="str">
        <f>IF(_jhy2_month_day!L416="","",_jhy2_month_day!L416)</f>
        <v/>
      </c>
      <c r="CM420" s="562" t="str">
        <f>IF(_jhy2_month_day!M416="","",_jhy2_month_day!M416)</f>
        <v/>
      </c>
      <c r="CN420" s="562" t="str">
        <f>IF(_jhy2_month_day!N416="","",_jhy2_month_day!N416)</f>
        <v/>
      </c>
      <c r="CO420" s="562" t="str">
        <f>IF(_jhy2_month_day!O416="","",_jhy2_month_day!O416)</f>
        <v/>
      </c>
      <c r="CP420" s="562" t="str">
        <f>IF(_jhy2_month_day!P416="","",_jhy2_month_day!P416)</f>
        <v/>
      </c>
      <c r="CQ420" s="562" t="str">
        <f>IF(_jhy2_month_day!Q416="","",_jhy2_month_day!Q416)</f>
        <v/>
      </c>
      <c r="CR420" s="563" t="str">
        <f>IF(_jhy2_month_day!R416="","",_jhy2_month_day!R416)</f>
        <v/>
      </c>
      <c r="CS420" s="576" t="str">
        <f>IF(_jhy2_month_day!S416="","",_jhy2_month_day!S416)</f>
        <v/>
      </c>
      <c r="CT420" s="562" t="str">
        <f>IF(_jhy2_month_day!T416="","",_jhy2_month_day!T416)</f>
        <v/>
      </c>
      <c r="CU420" s="577" t="e">
        <f t="shared" si="2330"/>
        <v>#VALUE!</v>
      </c>
      <c r="CV420" s="198" t="e">
        <f t="shared" si="2331"/>
        <v>#VALUE!</v>
      </c>
      <c r="CW420" s="192" t="e">
        <f t="shared" si="2332"/>
        <v>#VALUE!</v>
      </c>
      <c r="CX420" s="192" t="e">
        <f t="shared" si="2333"/>
        <v>#VALUE!</v>
      </c>
      <c r="CY420" s="202" t="e">
        <f t="shared" si="2334"/>
        <v>#VALUE!</v>
      </c>
      <c r="CZ420" s="192" t="e">
        <f t="shared" ref="CZ420:DI420" si="2546">$AJ420*EF420</f>
        <v>#VALUE!</v>
      </c>
      <c r="DA420" s="192" t="e">
        <f t="shared" si="2546"/>
        <v>#VALUE!</v>
      </c>
      <c r="DB420" s="192" t="e">
        <f t="shared" si="2546"/>
        <v>#VALUE!</v>
      </c>
      <c r="DC420" s="192" t="e">
        <f t="shared" si="2546"/>
        <v>#VALUE!</v>
      </c>
      <c r="DD420" s="192" t="e">
        <f t="shared" si="2546"/>
        <v>#VALUE!</v>
      </c>
      <c r="DE420" s="192" t="e">
        <f t="shared" si="2546"/>
        <v>#VALUE!</v>
      </c>
      <c r="DF420" s="192" t="e">
        <f t="shared" si="2546"/>
        <v>#VALUE!</v>
      </c>
      <c r="DG420" s="192" t="e">
        <f t="shared" si="2546"/>
        <v>#VALUE!</v>
      </c>
      <c r="DH420" s="192" t="e">
        <f t="shared" si="2546"/>
        <v>#VALUE!</v>
      </c>
      <c r="DI420" s="192" t="e">
        <f t="shared" si="2546"/>
        <v>#VALUE!</v>
      </c>
      <c r="DJ420" s="192" t="e">
        <f t="shared" si="2336"/>
        <v>#VALUE!</v>
      </c>
      <c r="DK420" s="192" t="e">
        <f t="shared" si="2337"/>
        <v>#VALUE!</v>
      </c>
      <c r="DL420" s="192" t="e">
        <f t="shared" si="2338"/>
        <v>#VALUE!</v>
      </c>
      <c r="DM420" s="192" t="e">
        <f t="shared" si="2339"/>
        <v>#VALUE!</v>
      </c>
      <c r="DN420" s="192" t="e">
        <f t="shared" si="2340"/>
        <v>#VALUE!</v>
      </c>
      <c r="DO420" s="192" t="e">
        <f t="shared" si="2341"/>
        <v>#VALUE!</v>
      </c>
      <c r="DP420" s="192" t="e">
        <f t="shared" si="2342"/>
        <v>#VALUE!</v>
      </c>
      <c r="DQ420" s="192" t="e">
        <f t="shared" si="2343"/>
        <v>#VALUE!</v>
      </c>
      <c r="DR420" s="192" t="e">
        <f t="shared" si="2344"/>
        <v>#VALUE!</v>
      </c>
      <c r="DS420" s="192" t="e">
        <f t="shared" si="2345"/>
        <v>#VALUE!</v>
      </c>
      <c r="DT420" s="192" t="e">
        <f t="shared" si="2346"/>
        <v>#VALUE!</v>
      </c>
      <c r="DU420" s="192" t="e">
        <f t="shared" si="2347"/>
        <v>#VALUE!</v>
      </c>
      <c r="DV420" s="198" t="e">
        <f t="shared" si="2348"/>
        <v>#VALUE!</v>
      </c>
      <c r="DW420" s="198" t="e">
        <f t="shared" si="2349"/>
        <v>#DIV/0!</v>
      </c>
      <c r="DX420" s="198" t="e">
        <f t="shared" si="2350"/>
        <v>#DIV/0!</v>
      </c>
      <c r="DY420" s="198" t="e">
        <f t="shared" si="2351"/>
        <v>#VALUE!</v>
      </c>
      <c r="DZ420" s="198" t="e">
        <f t="shared" si="2352"/>
        <v>#VALUE!</v>
      </c>
      <c r="EA420" s="198" t="e">
        <f t="shared" si="2353"/>
        <v>#VALUE!</v>
      </c>
      <c r="EB420" s="198" t="e">
        <f t="shared" si="2354"/>
        <v>#VALUE!</v>
      </c>
      <c r="EC420" s="198" t="e">
        <f t="shared" si="2355"/>
        <v>#DIV/0!</v>
      </c>
      <c r="ED420" s="198" t="e">
        <f t="shared" si="2356"/>
        <v>#VALUE!</v>
      </c>
      <c r="EE420" s="198" t="e">
        <f t="shared" si="2357"/>
        <v>#VALUE!</v>
      </c>
      <c r="EF420" s="198" t="e">
        <f t="shared" ref="EF420:EO420" si="2547">DV420/SUM($DV420:$EE420)</f>
        <v>#VALUE!</v>
      </c>
      <c r="EG420" s="198" t="e">
        <f t="shared" si="2547"/>
        <v>#DIV/0!</v>
      </c>
      <c r="EH420" s="198" t="e">
        <f t="shared" si="2547"/>
        <v>#DIV/0!</v>
      </c>
      <c r="EI420" s="198" t="e">
        <f t="shared" si="2547"/>
        <v>#VALUE!</v>
      </c>
      <c r="EJ420" s="198" t="e">
        <f t="shared" si="2547"/>
        <v>#VALUE!</v>
      </c>
      <c r="EK420" s="198" t="e">
        <f t="shared" si="2547"/>
        <v>#VALUE!</v>
      </c>
      <c r="EL420" s="198" t="e">
        <f t="shared" si="2547"/>
        <v>#VALUE!</v>
      </c>
      <c r="EM420" s="198" t="e">
        <f t="shared" si="2547"/>
        <v>#DIV/0!</v>
      </c>
      <c r="EN420" s="198" t="e">
        <f t="shared" si="2547"/>
        <v>#VALUE!</v>
      </c>
      <c r="EO420" s="198" t="e">
        <f t="shared" si="2547"/>
        <v>#VALUE!</v>
      </c>
      <c r="EP420" s="511">
        <f t="shared" ref="EP420:EW420" si="2548">EP419</f>
        <v>0.08</v>
      </c>
      <c r="EQ420" s="511">
        <f t="shared" si="2548"/>
        <v>0.015</v>
      </c>
      <c r="ER420" s="511">
        <f t="shared" si="2548"/>
        <v>0.015</v>
      </c>
      <c r="ES420" s="511">
        <f t="shared" si="2548"/>
        <v>0.015</v>
      </c>
      <c r="ET420" s="511">
        <f t="shared" si="2548"/>
        <v>0.015</v>
      </c>
      <c r="EU420" s="511">
        <f t="shared" si="2548"/>
        <v>0.09</v>
      </c>
      <c r="EV420" s="511">
        <f t="shared" si="2548"/>
        <v>0.09</v>
      </c>
      <c r="EW420" s="511">
        <f t="shared" si="2548"/>
        <v>0.09</v>
      </c>
      <c r="EX420" s="420" t="str">
        <f>IF(_tag_month_day!AS416="","",_tag_month_day!AS416/100)</f>
        <v/>
      </c>
      <c r="EY420" s="420" t="str">
        <f>IF(_tag_month_day!AT416="","",_tag_month_day!AT416/100)</f>
        <v/>
      </c>
      <c r="EZ420" s="420" t="str">
        <f>IF(_tag_month_day!AU416="","",_tag_month_day!AU416/100)</f>
        <v/>
      </c>
      <c r="FA420" s="420" t="str">
        <f>IF(_tag_month_day!AV416="","",_tag_month_day!AV416/100)</f>
        <v/>
      </c>
      <c r="FB420" s="420" t="str">
        <f>IF(_tag_month_day!AW416="","",_tag_month_day!AW416/100)</f>
        <v/>
      </c>
      <c r="FC420" s="420" t="str">
        <f>IF(_tag_month_day!AX416="","",_tag_month_day!AX416/100)</f>
        <v/>
      </c>
      <c r="FD420" s="510">
        <f t="shared" si="2386"/>
        <v>0.33</v>
      </c>
      <c r="FE420" s="510">
        <f t="shared" si="2387"/>
        <v>0.19</v>
      </c>
      <c r="FF420" s="510">
        <f t="shared" si="2388"/>
        <v>0.003</v>
      </c>
      <c r="FG420" s="510">
        <f t="shared" si="2389"/>
        <v>0</v>
      </c>
      <c r="FH420" s="603">
        <f t="shared" si="2390"/>
        <v>0.0001</v>
      </c>
      <c r="FI420" s="510">
        <f t="shared" ref="FI420:FR420" si="2549">FI419</f>
        <v>0.41</v>
      </c>
      <c r="FJ420" s="510">
        <f t="shared" si="2549"/>
        <v>0.11</v>
      </c>
      <c r="FK420" s="510">
        <f t="shared" si="2549"/>
        <v>0.015</v>
      </c>
      <c r="FL420" s="510">
        <f t="shared" si="2549"/>
        <v>0</v>
      </c>
      <c r="FM420" s="603">
        <f t="shared" si="2549"/>
        <v>0.0001</v>
      </c>
      <c r="FN420" s="510" t="str">
        <f>IF(_tag_month_day!AY416="","",_tag_month_day!AY416/100)</f>
        <v/>
      </c>
      <c r="FO420" s="510" t="str">
        <f>IF(_tag_month_day!AZ416="","",_tag_month_day!AZ416/100)</f>
        <v/>
      </c>
      <c r="FP420" s="510" t="str">
        <f>IF(_tag_month_day!BA416="","",_tag_month_day!BA416/100)</f>
        <v/>
      </c>
      <c r="FQ420" s="510" t="str">
        <f>IF(_tag_month_day!BB416="","",_tag_month_day!BB416/100)</f>
        <v/>
      </c>
      <c r="FR420" s="603" t="str">
        <f>IF(_tag_month_day!BC416="","",_tag_month_day!BC416/100)</f>
        <v/>
      </c>
      <c r="FS420" s="510" t="str">
        <f>IF(_tag_month_day!BD416="","",_tag_month_day!BD416/100)</f>
        <v/>
      </c>
      <c r="FT420" s="510" t="str">
        <f>IF(_tag_month_day!BE416="","",_tag_month_day!BE416/100)</f>
        <v/>
      </c>
      <c r="FU420" s="510" t="str">
        <f>IF(_tag_month_day!BF416="","",_tag_month_day!BF416/100)</f>
        <v/>
      </c>
      <c r="FV420" s="510" t="str">
        <f>IF(_tag_month_day!BG416="","",_tag_month_day!BG416/100)</f>
        <v/>
      </c>
      <c r="FW420" s="603" t="str">
        <f>IF(_tag_month_day!BH416="","",_tag_month_day!BH416/100)</f>
        <v/>
      </c>
      <c r="FX420" s="510" t="str">
        <f>IF(_tag_month_day!BI416="","",_tag_month_day!BI416/100)</f>
        <v/>
      </c>
      <c r="FY420" s="510" t="str">
        <f>IF(_tag_month_day!BJ416="","",_tag_month_day!BJ416/100)</f>
        <v/>
      </c>
      <c r="FZ420" s="605" t="str">
        <f>IF(_tag_month_day!BK416="","",_tag_month_day!BK416/100)</f>
        <v/>
      </c>
      <c r="GA420" s="510" t="str">
        <f>IF(_tag_month_day!BL416="","",_tag_month_day!BL416/100)</f>
        <v/>
      </c>
      <c r="GB420" s="603" t="str">
        <f>IF(_tag_month_day!BM416="","",_tag_month_day!BM416/100)</f>
        <v/>
      </c>
      <c r="GC420" s="420" t="str">
        <f>IF(_tag_month_day!BN416="","",_tag_month_day!BN416/100)</f>
        <v/>
      </c>
      <c r="GD420" s="420" t="str">
        <f>IF(_tag_month_day!BO416="","",_tag_month_day!BO416/100)</f>
        <v/>
      </c>
      <c r="GE420" s="420" t="str">
        <f>IF(_tag_month_day!BP416="","",_tag_month_day!BP416/100)</f>
        <v/>
      </c>
      <c r="GF420" s="420" t="str">
        <f>IF(_tag_month_day!BQ416="","",_tag_month_day!BQ416/100)</f>
        <v/>
      </c>
      <c r="GG420" s="420" t="str">
        <f>IF(_tag_month_day!BR416="","",_tag_month_day!BR416/100)</f>
        <v/>
      </c>
      <c r="GH420" s="420" t="str">
        <f>IF(_tag_month_day!BS416="","",_tag_month_day!BS416/100)</f>
        <v/>
      </c>
      <c r="GI420" s="603" t="str">
        <f>IF(_tag_month_day!BT416="","",_tag_month_day!BT416/100)</f>
        <v/>
      </c>
      <c r="GJ420" s="612" t="str">
        <f>IF(_tag_month_day!BU416="","",_tag_month_day!BU416/100)</f>
        <v/>
      </c>
      <c r="GK420" s="620" t="str">
        <f>IF(_tag_month_day!BV416="",IF(_rlcf_month_day!A$2="","",_rlcf_month_day!A$2/100),_tag_month_day!BV416/100)</f>
        <v/>
      </c>
      <c r="GL420" s="620" t="str">
        <f>IF(_tag_month_day!BW416="",IF(_rlcf_month_day!B$2="","",_rlcf_month_day!B$2/100),_tag_month_day!BW416/100)</f>
        <v/>
      </c>
      <c r="GM420" s="621" t="str">
        <f>IF(_tag_month_day!BX416="",IF(_rlcf_month_day!C$2="","",_rlcf_month_day!C$2/100),_tag_month_day!BX416/100)</f>
        <v/>
      </c>
      <c r="GN420" s="620" t="str">
        <f>IF(_tag_month_day!BV416="",IF(_rlcf_month_day!A$2="","",_rlcf_month_day!A$2/100),_tag_month_day!BV416/100)</f>
        <v/>
      </c>
      <c r="GO420" s="620" t="str">
        <f>IF(_tag_month_day!BW416="",IF(_rlcf_month_day!B$2="","",_rlcf_month_day!B$2/100),_tag_month_day!BW416/100)</f>
        <v/>
      </c>
      <c r="GP420" s="620" t="str">
        <f>IF(_tag_month_day!CD416="",IF(_rlcf_month_day!E$2="","",_rlcf_month_day!E$2/100),_tag_month_day!CD416/100)</f>
        <v/>
      </c>
      <c r="GQ420" s="620" t="str">
        <f>IF(_tag_month_day!CE416="",IF(_rlcf_month_day!F$2="","",_rlcf_month_day!F$2/100),_tag_month_day!CE416/100)</f>
        <v/>
      </c>
      <c r="GR420" s="621" t="str">
        <f>IF(_tag_month_day!CF416="",IF(_rlcf_month_day!G$2="","",_rlcf_month_day!G$2/100),_tag_month_day!CF416/100)</f>
        <v/>
      </c>
      <c r="GS420" s="626">
        <f t="shared" ref="GS420:HH420" si="2550">GS419</f>
        <v>0.953</v>
      </c>
      <c r="GT420" s="626">
        <f t="shared" si="2550"/>
        <v>0.55</v>
      </c>
      <c r="GU420" s="626">
        <f t="shared" si="2550"/>
        <v>0.55</v>
      </c>
      <c r="GV420" s="626">
        <f t="shared" si="2550"/>
        <v>0.55</v>
      </c>
      <c r="GW420" s="626">
        <f t="shared" si="2550"/>
        <v>0.5</v>
      </c>
      <c r="GX420" s="626">
        <f t="shared" si="2550"/>
        <v>0.935</v>
      </c>
      <c r="GY420" s="626">
        <f t="shared" si="2550"/>
        <v>0.15</v>
      </c>
      <c r="GZ420" s="626">
        <f t="shared" si="2550"/>
        <v>1</v>
      </c>
      <c r="HA420" s="632">
        <f t="shared" si="2550"/>
        <v>0.047</v>
      </c>
      <c r="HB420" s="632">
        <f t="shared" si="2550"/>
        <v>0.45</v>
      </c>
      <c r="HC420" s="632">
        <f t="shared" si="2550"/>
        <v>0.45</v>
      </c>
      <c r="HD420" s="632">
        <f t="shared" si="2550"/>
        <v>0.45</v>
      </c>
      <c r="HE420" s="632">
        <f t="shared" si="2550"/>
        <v>0.5</v>
      </c>
      <c r="HF420" s="632">
        <f t="shared" si="2550"/>
        <v>0.065</v>
      </c>
      <c r="HG420" s="632">
        <f t="shared" si="2550"/>
        <v>0.85</v>
      </c>
      <c r="HH420" s="632">
        <f t="shared" si="2550"/>
        <v>0</v>
      </c>
      <c r="HI420" s="68">
        <f t="shared" si="2362"/>
        <v>0</v>
      </c>
      <c r="HJ420" s="68" t="e">
        <f t="shared" si="2393"/>
        <v>#VALUE!</v>
      </c>
      <c r="HK420" s="202">
        <f t="shared" si="2394"/>
        <v>0.85</v>
      </c>
      <c r="HL420" s="464">
        <f t="shared" si="2395"/>
        <v>550000</v>
      </c>
      <c r="HM420" s="464">
        <f t="shared" si="2396"/>
        <v>480000</v>
      </c>
      <c r="HN420" s="192" t="e">
        <f t="shared" si="2363"/>
        <v>#VALUE!</v>
      </c>
      <c r="HO420" s="192" t="e">
        <f>HN420*HK420*$HO$2/HL420*1000000</f>
        <v>#VALUE!</v>
      </c>
      <c r="HP420" s="192" t="e">
        <f>HN420*HK420*$HP$2/HM420*1000000</f>
        <v>#VALUE!</v>
      </c>
    </row>
    <row r="421" customFormat="1" spans="1:224">
      <c r="A421" s="381">
        <v>416</v>
      </c>
      <c r="B421" s="54">
        <f ca="1" t="shared" si="2397"/>
        <v>43634</v>
      </c>
      <c r="C421" s="57">
        <f t="shared" si="2398"/>
        <v>0.0416666666666667</v>
      </c>
      <c r="D421" s="68" t="str">
        <f ca="1" t="shared" si="2364"/>
        <v>夜班</v>
      </c>
      <c r="E421" s="68" t="str">
        <f ca="1" t="shared" si="2365"/>
        <v>甲</v>
      </c>
      <c r="F421" s="68">
        <f ca="1">SUMPRODUCT((成本日报!$A$3:$A$95=计划!B421)*(成本日报!$B$3:$B$95=计划!$D421),成本日报!$C$3:$C$95)</f>
        <v>1</v>
      </c>
      <c r="G421" s="382">
        <f ca="1" t="shared" si="2399"/>
        <v>43634.2916666657</v>
      </c>
      <c r="H421" s="382">
        <f ca="1" t="shared" si="2366"/>
        <v>43634.2986111101</v>
      </c>
      <c r="I421" s="382">
        <f ca="1" t="shared" si="2367"/>
        <v>43634.3041666657</v>
      </c>
      <c r="J421" s="382">
        <f ca="1" t="shared" si="2368"/>
        <v>43634.3333333323</v>
      </c>
      <c r="K421" s="382">
        <f ca="1" t="shared" si="2369"/>
        <v>43634.3958333323</v>
      </c>
      <c r="L421" s="382">
        <f ca="1" t="shared" si="2370"/>
        <v>43634.4166666657</v>
      </c>
      <c r="M421" s="398" t="str">
        <f>IF(_tag_month_day!A417="","",_tag_month_day!A417)</f>
        <v/>
      </c>
      <c r="N421" s="398" t="str">
        <f>IF(_tag_month_day!B417="","",_tag_month_day!B417)</f>
        <v/>
      </c>
      <c r="O421" s="399" t="e">
        <f t="shared" si="2371"/>
        <v>#VALUE!</v>
      </c>
      <c r="P421" s="398" t="str">
        <f>IF(_tag_month_day!C417="","",_tag_month_day!C417)</f>
        <v/>
      </c>
      <c r="Q421" s="398" t="str">
        <f>IF(_tag_month_day!D417="","",_tag_month_day!D417)</f>
        <v/>
      </c>
      <c r="R421" s="416">
        <f>IF(_tag_month_day!CB417="",R420,_tag_month_day!CB417/100)</f>
        <v>0.07</v>
      </c>
      <c r="S421" s="417" t="str">
        <f>IF(_tag_month_day!E417="","",_tag_month_day!E417)</f>
        <v/>
      </c>
      <c r="T421" s="417" t="str">
        <f>IF(_tag_month_day!F417="","",_tag_month_day!F417)</f>
        <v/>
      </c>
      <c r="U421" s="418" t="e">
        <f t="shared" si="2325"/>
        <v>#VALUE!</v>
      </c>
      <c r="V421" s="53" t="e">
        <f t="shared" si="2326"/>
        <v>#VALUE!</v>
      </c>
      <c r="W421" s="419" t="str">
        <f>IF(_jhy_month_day!A417="","",_jhy_month_day!A417)</f>
        <v/>
      </c>
      <c r="X421" s="420" t="str">
        <f>IF(_jhy_month_day!B417="","",_jhy_month_day!B417/100)</f>
        <v/>
      </c>
      <c r="Y421" s="420" t="str">
        <f>IF(_jhy_month_day!C417="","",_jhy_month_day!C417/100)</f>
        <v/>
      </c>
      <c r="Z421" s="439">
        <f t="shared" si="2415"/>
        <v>104</v>
      </c>
      <c r="AA421" s="440" t="str">
        <f>IF(_tag_month_day!G417="","",_tag_month_day!G417/100)</f>
        <v/>
      </c>
      <c r="AB421" s="440" t="str">
        <f>IF(_tag_month_day!H417="","",_tag_month_day!H417/100)</f>
        <v/>
      </c>
      <c r="AC421" s="193">
        <f t="shared" si="2372"/>
        <v>1.59963432013121</v>
      </c>
      <c r="AD421" s="441" t="str">
        <f t="shared" si="2373"/>
        <v/>
      </c>
      <c r="AE421" s="442" t="str">
        <f t="shared" si="2374"/>
        <v/>
      </c>
      <c r="AF421" s="443">
        <v>1</v>
      </c>
      <c r="AG421" s="68" t="str">
        <f>IF(_duihao_month_day!A417="","",_duihao_month_day!A417)</f>
        <v/>
      </c>
      <c r="AH421" s="463">
        <f>IF(_gyk_month_day!B417="",AH420,_gyk_month_day!B417)</f>
        <v>820</v>
      </c>
      <c r="AI421" s="464"/>
      <c r="AJ421" s="68" t="str">
        <f>IF(_tag_month_day!I417="","",_tag_month_day!I417)</f>
        <v/>
      </c>
      <c r="AK421" s="465" t="str">
        <f>IF(_tzyy_month_day!A417="","",_tzyy_month_day!A417)</f>
        <v/>
      </c>
      <c r="AL421" s="465" t="str">
        <f>IF(_tzyy_month_day!B417="","",_tzyy_month_day!B417)</f>
        <v/>
      </c>
      <c r="AM421" s="465" t="str">
        <f>IF(_tzyy_month_day!C417="","",_tzyy_month_day!C417)</f>
        <v/>
      </c>
      <c r="AN421" s="466" t="str">
        <f>IF(_tag_month_day!CG417="","",_tag_month_day!CG417)</f>
        <v/>
      </c>
      <c r="AO421" s="466" t="str">
        <f>IF(_tag_month_day!CH417="","",_tag_month_day!CH417)</f>
        <v/>
      </c>
      <c r="AP421" s="486" t="e">
        <f t="shared" si="2375"/>
        <v>#VALUE!</v>
      </c>
      <c r="AQ421" s="487" t="str">
        <f>IF(_tag_month_day!J417="","",_tag_month_day!J417/100)</f>
        <v/>
      </c>
      <c r="AR421" s="488">
        <f t="shared" si="2376"/>
        <v>1.3</v>
      </c>
      <c r="AS421" s="489" t="e">
        <f t="shared" si="2327"/>
        <v>#VALUE!</v>
      </c>
      <c r="AT421" s="489">
        <f t="shared" si="2377"/>
        <v>0</v>
      </c>
      <c r="AU421" s="490" t="str">
        <f>IF(_tag_month_day!K417="","",_tag_month_day!K417)</f>
        <v/>
      </c>
      <c r="AV421" s="491" t="str">
        <f>IF(_tag_month_day!L417="","",_tag_month_day!L417/100)</f>
        <v/>
      </c>
      <c r="AW421" s="420">
        <f t="shared" si="2299"/>
        <v>0</v>
      </c>
      <c r="AX421" s="420">
        <f t="shared" si="2378"/>
        <v>0</v>
      </c>
      <c r="AY421" s="420" t="str">
        <f>IF(_tag_month_day!M417="","",_tag_month_day!M417/100)</f>
        <v/>
      </c>
      <c r="AZ421" s="420" t="str">
        <f>IF(_tag_month_day!N417="","",_tag_month_day!N417/100)</f>
        <v/>
      </c>
      <c r="BA421" s="420" t="str">
        <f>IF(_tag_month_day!O417="","",_tag_month_day!O417/100)</f>
        <v/>
      </c>
      <c r="BB421" s="496" t="str">
        <f>IF(_tag_month_day!P417="","",_tag_month_day!P417/100)</f>
        <v/>
      </c>
      <c r="BC421" s="496">
        <f t="shared" si="2379"/>
        <v>0</v>
      </c>
      <c r="BD421" s="496" t="str">
        <f>IF(_tag_month_day!Q417="","",_tag_month_day!Q417/100)</f>
        <v/>
      </c>
      <c r="BE421" s="510" t="str">
        <f>IF(_tag_month_day!R417="","",_tag_month_day!R417/100)</f>
        <v/>
      </c>
      <c r="BF421" s="413" t="str">
        <f>IF(_tag_month_day!CC417="","",_tag_month_day!CC417/100)</f>
        <v/>
      </c>
      <c r="BG421" s="511" t="e">
        <f t="shared" si="2328"/>
        <v>#VALUE!</v>
      </c>
      <c r="BH421" s="198">
        <f t="shared" si="2329"/>
        <v>0</v>
      </c>
      <c r="BI421" s="512" t="e">
        <f>IF(CX421=0,BI420,(DK421*查询!$R$5+DL421*查询!$Q$5+DM421*查询!$N$5+DN421*查询!$O$5+DO421*查询!$P$5)*AF421/CX421)</f>
        <v>#VALUE!</v>
      </c>
      <c r="BJ421" s="512" t="e">
        <f>IF(CX421=0,BJ420,(DP421*查询!$S$5+DQ421*查询!$T$5+DR421*查询!$U$5)*AF421/CX421)</f>
        <v>#VALUE!</v>
      </c>
      <c r="BK421" s="512">
        <f t="shared" si="2380"/>
        <v>1</v>
      </c>
      <c r="BL421" s="513" t="str">
        <f>IF(_cfyc_month_day!A417="","",_cfyc_month_day!A417)</f>
        <v/>
      </c>
      <c r="BM421" s="513" t="str">
        <f>IF(_cfyc_month_day!B417="","",_cfyc_month_day!B417)</f>
        <v/>
      </c>
      <c r="BN421" s="513" t="str">
        <f>IF(_cfyc_month_day!C417="","",_cfyc_month_day!C417)</f>
        <v/>
      </c>
      <c r="BO421" s="522" t="str">
        <f>IF(_cfyc_month_day!D417="","",_cfyc_month_day!D417)</f>
        <v/>
      </c>
      <c r="BP421" s="522" t="str">
        <f>IF(_cfyc_month_day!E417="","",_cfyc_month_day!E417)</f>
        <v/>
      </c>
      <c r="BQ421" s="522" t="str">
        <f>IF(_cfyc_month_day!F417="","",_cfyc_month_day!F417)</f>
        <v/>
      </c>
      <c r="BR421" s="513" t="str">
        <f>IF(_tag_month_day!T417="","",_tag_month_day!T417)</f>
        <v/>
      </c>
      <c r="BS421" s="513" t="str">
        <f>IF(_tag_month_day!U417="","",_tag_month_day!U417)</f>
        <v/>
      </c>
      <c r="BT421" s="523" t="str">
        <f t="shared" si="2381"/>
        <v/>
      </c>
      <c r="BU421" s="223" t="str">
        <f>IF(_tag_month_day!V417="","",_tag_month_day!V417)</f>
        <v/>
      </c>
      <c r="BV421" s="206" t="str">
        <f>IF(_tag_month_day!W417="","",_tag_month_day!W417)</f>
        <v/>
      </c>
      <c r="BW421" s="540" t="str">
        <f>IF(_tag_month_day!X417="","",_tag_month_day!X417)</f>
        <v/>
      </c>
      <c r="BX421" s="540" t="str">
        <f>IF(_tag_month_day!Y417="","",_tag_month_day!Y417)</f>
        <v/>
      </c>
      <c r="BY421" s="541">
        <f ca="1" t="shared" si="2382"/>
        <v>43634.4166666657</v>
      </c>
      <c r="BZ421" s="542"/>
      <c r="CA421" s="543" t="str">
        <f>IF(_jhy2_month_day!A417="","",_jhy2_month_day!A417)</f>
        <v/>
      </c>
      <c r="CB421" s="464" t="str">
        <f>IF(_jhy2_month_day!B417="","",_jhy2_month_day!B417)</f>
        <v/>
      </c>
      <c r="CC421" s="464" t="str">
        <f>IF(_jhy2_month_day!C417="","",_jhy2_month_day!C417)</f>
        <v/>
      </c>
      <c r="CD421" s="464" t="str">
        <f>IF(_jhy2_month_day!D417="","",_jhy2_month_day!D417)</f>
        <v/>
      </c>
      <c r="CE421" s="464" t="str">
        <f>IF(_jhy2_month_day!E417="","",_jhy2_month_day!E417)</f>
        <v/>
      </c>
      <c r="CF421" s="464" t="str">
        <f>IF(_jhy2_month_day!F417="","",_jhy2_month_day!F417)</f>
        <v/>
      </c>
      <c r="CG421" s="464" t="str">
        <f>IF(_jhy2_month_day!G417="","",_jhy2_month_day!G417)</f>
        <v/>
      </c>
      <c r="CH421" s="464" t="str">
        <f>IF(_jhy2_month_day!H417="","",_jhy2_month_day!H417)</f>
        <v/>
      </c>
      <c r="CI421" s="464" t="str">
        <f>IF(_jhy2_month_day!I417="","",_jhy2_month_day!I417)</f>
        <v/>
      </c>
      <c r="CJ421" s="464" t="str">
        <f>IF(_jhy2_month_day!J417="","",_jhy2_month_day!J417)</f>
        <v/>
      </c>
      <c r="CK421" s="464" t="str">
        <f>IF(_jhy2_month_day!K417="","",_jhy2_month_day!K417)</f>
        <v/>
      </c>
      <c r="CL421" s="562" t="str">
        <f>IF(_jhy2_month_day!L417="","",_jhy2_month_day!L417)</f>
        <v/>
      </c>
      <c r="CM421" s="562" t="str">
        <f>IF(_jhy2_month_day!M417="","",_jhy2_month_day!M417)</f>
        <v/>
      </c>
      <c r="CN421" s="562" t="str">
        <f>IF(_jhy2_month_day!N417="","",_jhy2_month_day!N417)</f>
        <v/>
      </c>
      <c r="CO421" s="562" t="str">
        <f>IF(_jhy2_month_day!O417="","",_jhy2_month_day!O417)</f>
        <v/>
      </c>
      <c r="CP421" s="562" t="str">
        <f>IF(_jhy2_month_day!P417="","",_jhy2_month_day!P417)</f>
        <v/>
      </c>
      <c r="CQ421" s="562" t="str">
        <f>IF(_jhy2_month_day!Q417="","",_jhy2_month_day!Q417)</f>
        <v/>
      </c>
      <c r="CR421" s="563" t="str">
        <f>IF(_jhy2_month_day!R417="","",_jhy2_month_day!R417)</f>
        <v/>
      </c>
      <c r="CS421" s="576" t="str">
        <f>IF(_jhy2_month_day!S417="","",_jhy2_month_day!S417)</f>
        <v/>
      </c>
      <c r="CT421" s="562" t="str">
        <f>IF(_jhy2_month_day!T417="","",_jhy2_month_day!T417)</f>
        <v/>
      </c>
      <c r="CU421" s="577" t="e">
        <f t="shared" si="2330"/>
        <v>#VALUE!</v>
      </c>
      <c r="CV421" s="198" t="e">
        <f t="shared" si="2331"/>
        <v>#VALUE!</v>
      </c>
      <c r="CW421" s="192" t="e">
        <f t="shared" si="2332"/>
        <v>#VALUE!</v>
      </c>
      <c r="CX421" s="192" t="e">
        <f t="shared" si="2333"/>
        <v>#VALUE!</v>
      </c>
      <c r="CY421" s="202" t="e">
        <f t="shared" si="2334"/>
        <v>#VALUE!</v>
      </c>
      <c r="CZ421" s="192" t="e">
        <f t="shared" ref="CZ421:DI421" si="2551">$AJ421*EF421</f>
        <v>#VALUE!</v>
      </c>
      <c r="DA421" s="192" t="e">
        <f t="shared" si="2551"/>
        <v>#VALUE!</v>
      </c>
      <c r="DB421" s="192" t="e">
        <f t="shared" si="2551"/>
        <v>#VALUE!</v>
      </c>
      <c r="DC421" s="192" t="e">
        <f t="shared" si="2551"/>
        <v>#VALUE!</v>
      </c>
      <c r="DD421" s="192" t="e">
        <f t="shared" si="2551"/>
        <v>#VALUE!</v>
      </c>
      <c r="DE421" s="192" t="e">
        <f t="shared" si="2551"/>
        <v>#VALUE!</v>
      </c>
      <c r="DF421" s="192" t="e">
        <f t="shared" si="2551"/>
        <v>#VALUE!</v>
      </c>
      <c r="DG421" s="192" t="e">
        <f t="shared" si="2551"/>
        <v>#VALUE!</v>
      </c>
      <c r="DH421" s="192" t="e">
        <f t="shared" si="2551"/>
        <v>#VALUE!</v>
      </c>
      <c r="DI421" s="192" t="e">
        <f t="shared" si="2551"/>
        <v>#VALUE!</v>
      </c>
      <c r="DJ421" s="192" t="e">
        <f t="shared" si="2336"/>
        <v>#VALUE!</v>
      </c>
      <c r="DK421" s="192" t="e">
        <f t="shared" si="2337"/>
        <v>#VALUE!</v>
      </c>
      <c r="DL421" s="192" t="e">
        <f t="shared" si="2338"/>
        <v>#VALUE!</v>
      </c>
      <c r="DM421" s="192" t="e">
        <f t="shared" si="2339"/>
        <v>#VALUE!</v>
      </c>
      <c r="DN421" s="192" t="e">
        <f t="shared" si="2340"/>
        <v>#VALUE!</v>
      </c>
      <c r="DO421" s="192" t="e">
        <f t="shared" si="2341"/>
        <v>#VALUE!</v>
      </c>
      <c r="DP421" s="192" t="e">
        <f t="shared" si="2342"/>
        <v>#VALUE!</v>
      </c>
      <c r="DQ421" s="192" t="e">
        <f t="shared" si="2343"/>
        <v>#VALUE!</v>
      </c>
      <c r="DR421" s="192" t="e">
        <f t="shared" si="2344"/>
        <v>#VALUE!</v>
      </c>
      <c r="DS421" s="192" t="e">
        <f t="shared" si="2345"/>
        <v>#VALUE!</v>
      </c>
      <c r="DT421" s="192" t="e">
        <f t="shared" si="2346"/>
        <v>#VALUE!</v>
      </c>
      <c r="DU421" s="192" t="e">
        <f t="shared" si="2347"/>
        <v>#VALUE!</v>
      </c>
      <c r="DV421" s="198" t="e">
        <f t="shared" si="2348"/>
        <v>#VALUE!</v>
      </c>
      <c r="DW421" s="198" t="e">
        <f t="shared" si="2349"/>
        <v>#DIV/0!</v>
      </c>
      <c r="DX421" s="198" t="e">
        <f t="shared" si="2350"/>
        <v>#DIV/0!</v>
      </c>
      <c r="DY421" s="198" t="e">
        <f t="shared" si="2351"/>
        <v>#VALUE!</v>
      </c>
      <c r="DZ421" s="198" t="e">
        <f t="shared" si="2352"/>
        <v>#VALUE!</v>
      </c>
      <c r="EA421" s="198" t="e">
        <f t="shared" si="2353"/>
        <v>#VALUE!</v>
      </c>
      <c r="EB421" s="198" t="e">
        <f t="shared" si="2354"/>
        <v>#VALUE!</v>
      </c>
      <c r="EC421" s="198" t="e">
        <f t="shared" si="2355"/>
        <v>#DIV/0!</v>
      </c>
      <c r="ED421" s="198" t="e">
        <f t="shared" si="2356"/>
        <v>#VALUE!</v>
      </c>
      <c r="EE421" s="198" t="e">
        <f t="shared" si="2357"/>
        <v>#VALUE!</v>
      </c>
      <c r="EF421" s="198" t="e">
        <f t="shared" ref="EF421:EO421" si="2552">DV421/SUM($DV421:$EE421)</f>
        <v>#VALUE!</v>
      </c>
      <c r="EG421" s="198" t="e">
        <f t="shared" si="2552"/>
        <v>#DIV/0!</v>
      </c>
      <c r="EH421" s="198" t="e">
        <f t="shared" si="2552"/>
        <v>#DIV/0!</v>
      </c>
      <c r="EI421" s="198" t="e">
        <f t="shared" si="2552"/>
        <v>#VALUE!</v>
      </c>
      <c r="EJ421" s="198" t="e">
        <f t="shared" si="2552"/>
        <v>#VALUE!</v>
      </c>
      <c r="EK421" s="198" t="e">
        <f t="shared" si="2552"/>
        <v>#VALUE!</v>
      </c>
      <c r="EL421" s="198" t="e">
        <f t="shared" si="2552"/>
        <v>#VALUE!</v>
      </c>
      <c r="EM421" s="198" t="e">
        <f t="shared" si="2552"/>
        <v>#DIV/0!</v>
      </c>
      <c r="EN421" s="198" t="e">
        <f t="shared" si="2552"/>
        <v>#VALUE!</v>
      </c>
      <c r="EO421" s="198" t="e">
        <f t="shared" si="2552"/>
        <v>#VALUE!</v>
      </c>
      <c r="EP421" s="511">
        <f t="shared" ref="EP421:EW421" si="2553">EP420</f>
        <v>0.08</v>
      </c>
      <c r="EQ421" s="511">
        <f t="shared" si="2553"/>
        <v>0.015</v>
      </c>
      <c r="ER421" s="511">
        <f t="shared" si="2553"/>
        <v>0.015</v>
      </c>
      <c r="ES421" s="511">
        <f t="shared" si="2553"/>
        <v>0.015</v>
      </c>
      <c r="ET421" s="511">
        <f t="shared" si="2553"/>
        <v>0.015</v>
      </c>
      <c r="EU421" s="511">
        <f t="shared" si="2553"/>
        <v>0.09</v>
      </c>
      <c r="EV421" s="511">
        <f t="shared" si="2553"/>
        <v>0.09</v>
      </c>
      <c r="EW421" s="511">
        <f t="shared" si="2553"/>
        <v>0.09</v>
      </c>
      <c r="EX421" s="420" t="str">
        <f>IF(_tag_month_day!AS417="","",_tag_month_day!AS417/100)</f>
        <v/>
      </c>
      <c r="EY421" s="420" t="str">
        <f>IF(_tag_month_day!AT417="","",_tag_month_day!AT417/100)</f>
        <v/>
      </c>
      <c r="EZ421" s="420" t="str">
        <f>IF(_tag_month_day!AU417="","",_tag_month_day!AU417/100)</f>
        <v/>
      </c>
      <c r="FA421" s="420" t="str">
        <f>IF(_tag_month_day!AV417="","",_tag_month_day!AV417/100)</f>
        <v/>
      </c>
      <c r="FB421" s="420" t="str">
        <f>IF(_tag_month_day!AW417="","",_tag_month_day!AW417/100)</f>
        <v/>
      </c>
      <c r="FC421" s="420" t="str">
        <f>IF(_tag_month_day!AX417="","",_tag_month_day!AX417/100)</f>
        <v/>
      </c>
      <c r="FD421" s="510">
        <f t="shared" si="2386"/>
        <v>0.33</v>
      </c>
      <c r="FE421" s="510">
        <f t="shared" si="2387"/>
        <v>0.19</v>
      </c>
      <c r="FF421" s="510">
        <f t="shared" si="2388"/>
        <v>0.003</v>
      </c>
      <c r="FG421" s="510">
        <f t="shared" si="2389"/>
        <v>0</v>
      </c>
      <c r="FH421" s="603">
        <f t="shared" si="2390"/>
        <v>0.0001</v>
      </c>
      <c r="FI421" s="510">
        <f t="shared" ref="FI421:FR421" si="2554">FI420</f>
        <v>0.41</v>
      </c>
      <c r="FJ421" s="510">
        <f t="shared" si="2554"/>
        <v>0.11</v>
      </c>
      <c r="FK421" s="510">
        <f t="shared" si="2554"/>
        <v>0.015</v>
      </c>
      <c r="FL421" s="510">
        <f t="shared" si="2554"/>
        <v>0</v>
      </c>
      <c r="FM421" s="603">
        <f t="shared" si="2554"/>
        <v>0.0001</v>
      </c>
      <c r="FN421" s="510" t="str">
        <f>IF(_tag_month_day!AY417="","",_tag_month_day!AY417/100)</f>
        <v/>
      </c>
      <c r="FO421" s="510" t="str">
        <f>IF(_tag_month_day!AZ417="","",_tag_month_day!AZ417/100)</f>
        <v/>
      </c>
      <c r="FP421" s="510" t="str">
        <f>IF(_tag_month_day!BA417="","",_tag_month_day!BA417/100)</f>
        <v/>
      </c>
      <c r="FQ421" s="510" t="str">
        <f>IF(_tag_month_day!BB417="","",_tag_month_day!BB417/100)</f>
        <v/>
      </c>
      <c r="FR421" s="603" t="str">
        <f>IF(_tag_month_day!BC417="","",_tag_month_day!BC417/100)</f>
        <v/>
      </c>
      <c r="FS421" s="510" t="str">
        <f>IF(_tag_month_day!BD417="","",_tag_month_day!BD417/100)</f>
        <v/>
      </c>
      <c r="FT421" s="510" t="str">
        <f>IF(_tag_month_day!BE417="","",_tag_month_day!BE417/100)</f>
        <v/>
      </c>
      <c r="FU421" s="510" t="str">
        <f>IF(_tag_month_day!BF417="","",_tag_month_day!BF417/100)</f>
        <v/>
      </c>
      <c r="FV421" s="510" t="str">
        <f>IF(_tag_month_day!BG417="","",_tag_month_day!BG417/100)</f>
        <v/>
      </c>
      <c r="FW421" s="603" t="str">
        <f>IF(_tag_month_day!BH417="","",_tag_month_day!BH417/100)</f>
        <v/>
      </c>
      <c r="FX421" s="510" t="str">
        <f>IF(_tag_month_day!BI417="","",_tag_month_day!BI417/100)</f>
        <v/>
      </c>
      <c r="FY421" s="510" t="str">
        <f>IF(_tag_month_day!BJ417="","",_tag_month_day!BJ417/100)</f>
        <v/>
      </c>
      <c r="FZ421" s="605" t="str">
        <f>IF(_tag_month_day!BK417="","",_tag_month_day!BK417/100)</f>
        <v/>
      </c>
      <c r="GA421" s="510" t="str">
        <f>IF(_tag_month_day!BL417="","",_tag_month_day!BL417/100)</f>
        <v/>
      </c>
      <c r="GB421" s="603" t="str">
        <f>IF(_tag_month_day!BM417="","",_tag_month_day!BM417/100)</f>
        <v/>
      </c>
      <c r="GC421" s="420" t="str">
        <f>IF(_tag_month_day!BN417="","",_tag_month_day!BN417/100)</f>
        <v/>
      </c>
      <c r="GD421" s="420" t="str">
        <f>IF(_tag_month_day!BO417="","",_tag_month_day!BO417/100)</f>
        <v/>
      </c>
      <c r="GE421" s="420" t="str">
        <f>IF(_tag_month_day!BP417="","",_tag_month_day!BP417/100)</f>
        <v/>
      </c>
      <c r="GF421" s="420" t="str">
        <f>IF(_tag_month_day!BQ417="","",_tag_month_day!BQ417/100)</f>
        <v/>
      </c>
      <c r="GG421" s="420" t="str">
        <f>IF(_tag_month_day!BR417="","",_tag_month_day!BR417/100)</f>
        <v/>
      </c>
      <c r="GH421" s="420" t="str">
        <f>IF(_tag_month_day!BS417="","",_tag_month_day!BS417/100)</f>
        <v/>
      </c>
      <c r="GI421" s="603" t="str">
        <f>IF(_tag_month_day!BT417="","",_tag_month_day!BT417/100)</f>
        <v/>
      </c>
      <c r="GJ421" s="612" t="str">
        <f>IF(_tag_month_day!BU417="","",_tag_month_day!BU417/100)</f>
        <v/>
      </c>
      <c r="GK421" s="620" t="str">
        <f>IF(_tag_month_day!BV417="",IF(_rlcf_month_day!A$2="","",_rlcf_month_day!A$2/100),_tag_month_day!BV417/100)</f>
        <v/>
      </c>
      <c r="GL421" s="620" t="str">
        <f>IF(_tag_month_day!BW417="",IF(_rlcf_month_day!B$2="","",_rlcf_month_day!B$2/100),_tag_month_day!BW417/100)</f>
        <v/>
      </c>
      <c r="GM421" s="621" t="str">
        <f>IF(_tag_month_day!BX417="",IF(_rlcf_month_day!C$2="","",_rlcf_month_day!C$2/100),_tag_month_day!BX417/100)</f>
        <v/>
      </c>
      <c r="GN421" s="620" t="str">
        <f>IF(_tag_month_day!BV417="",IF(_rlcf_month_day!A$2="","",_rlcf_month_day!A$2/100),_tag_month_day!BV417/100)</f>
        <v/>
      </c>
      <c r="GO421" s="620" t="str">
        <f>IF(_tag_month_day!BW417="",IF(_rlcf_month_day!B$2="","",_rlcf_month_day!B$2/100),_tag_month_day!BW417/100)</f>
        <v/>
      </c>
      <c r="GP421" s="620" t="str">
        <f>IF(_tag_month_day!CD417="",IF(_rlcf_month_day!E$2="","",_rlcf_month_day!E$2/100),_tag_month_day!CD417/100)</f>
        <v/>
      </c>
      <c r="GQ421" s="620" t="str">
        <f>IF(_tag_month_day!CE417="",IF(_rlcf_month_day!F$2="","",_rlcf_month_day!F$2/100),_tag_month_day!CE417/100)</f>
        <v/>
      </c>
      <c r="GR421" s="621" t="str">
        <f>IF(_tag_month_day!CF417="",IF(_rlcf_month_day!G$2="","",_rlcf_month_day!G$2/100),_tag_month_day!CF417/100)</f>
        <v/>
      </c>
      <c r="GS421" s="626">
        <f t="shared" ref="GS421:HH421" si="2555">GS420</f>
        <v>0.953</v>
      </c>
      <c r="GT421" s="626">
        <f t="shared" si="2555"/>
        <v>0.55</v>
      </c>
      <c r="GU421" s="626">
        <f t="shared" si="2555"/>
        <v>0.55</v>
      </c>
      <c r="GV421" s="626">
        <f t="shared" si="2555"/>
        <v>0.55</v>
      </c>
      <c r="GW421" s="626">
        <f t="shared" si="2555"/>
        <v>0.5</v>
      </c>
      <c r="GX421" s="626">
        <f t="shared" si="2555"/>
        <v>0.935</v>
      </c>
      <c r="GY421" s="626">
        <f t="shared" si="2555"/>
        <v>0.15</v>
      </c>
      <c r="GZ421" s="626">
        <f t="shared" si="2555"/>
        <v>1</v>
      </c>
      <c r="HA421" s="632">
        <f t="shared" si="2555"/>
        <v>0.047</v>
      </c>
      <c r="HB421" s="632">
        <f t="shared" si="2555"/>
        <v>0.45</v>
      </c>
      <c r="HC421" s="632">
        <f t="shared" si="2555"/>
        <v>0.45</v>
      </c>
      <c r="HD421" s="632">
        <f t="shared" si="2555"/>
        <v>0.45</v>
      </c>
      <c r="HE421" s="632">
        <f t="shared" si="2555"/>
        <v>0.5</v>
      </c>
      <c r="HF421" s="632">
        <f t="shared" si="2555"/>
        <v>0.065</v>
      </c>
      <c r="HG421" s="632">
        <f t="shared" si="2555"/>
        <v>0.85</v>
      </c>
      <c r="HH421" s="632">
        <f t="shared" si="2555"/>
        <v>0</v>
      </c>
      <c r="HI421" s="68">
        <f t="shared" si="2362"/>
        <v>0</v>
      </c>
      <c r="HJ421" s="68" t="e">
        <f t="shared" si="2393"/>
        <v>#VALUE!</v>
      </c>
      <c r="HK421" s="202">
        <f t="shared" si="2394"/>
        <v>0.85</v>
      </c>
      <c r="HL421" s="464">
        <f t="shared" si="2395"/>
        <v>550000</v>
      </c>
      <c r="HM421" s="464">
        <f t="shared" si="2396"/>
        <v>480000</v>
      </c>
      <c r="HN421" s="192" t="e">
        <f t="shared" si="2363"/>
        <v>#VALUE!</v>
      </c>
      <c r="HO421" s="192" t="e">
        <f>HN421*HK421*$HO$2/HL421*1000000</f>
        <v>#VALUE!</v>
      </c>
      <c r="HP421" s="192" t="e">
        <f>HN421*HK421*$HP$2/HM421*1000000</f>
        <v>#VALUE!</v>
      </c>
    </row>
    <row r="422" customFormat="1" spans="1:224">
      <c r="A422" s="381">
        <v>417</v>
      </c>
      <c r="B422" s="54">
        <f ca="1" t="shared" si="2397"/>
        <v>43634</v>
      </c>
      <c r="C422" s="57">
        <f t="shared" si="2398"/>
        <v>0.0416666666666667</v>
      </c>
      <c r="D422" s="68" t="str">
        <f ca="1" t="shared" si="2364"/>
        <v>白班</v>
      </c>
      <c r="E422" s="68" t="str">
        <f ca="1" t="shared" si="2365"/>
        <v>乙</v>
      </c>
      <c r="F422" s="68">
        <f ca="1">SUMPRODUCT((成本日报!$A$3:$A$95=计划!B422)*(成本日报!$B$3:$B$95=计划!$D422),成本日报!$C$3:$C$95)</f>
        <v>2</v>
      </c>
      <c r="G422" s="382">
        <f ca="1" t="shared" si="2399"/>
        <v>43634.3333333323</v>
      </c>
      <c r="H422" s="382">
        <f ca="1" t="shared" si="2366"/>
        <v>43634.3402777768</v>
      </c>
      <c r="I422" s="382">
        <f ca="1" t="shared" si="2367"/>
        <v>43634.3458333323</v>
      </c>
      <c r="J422" s="382">
        <f ca="1" t="shared" si="2368"/>
        <v>43634.374999999</v>
      </c>
      <c r="K422" s="382">
        <f ca="1" t="shared" si="2369"/>
        <v>43634.437499999</v>
      </c>
      <c r="L422" s="382">
        <f ca="1" t="shared" si="2370"/>
        <v>43634.4583333323</v>
      </c>
      <c r="M422" s="398" t="str">
        <f>IF(_tag_month_day!A418="","",_tag_month_day!A418)</f>
        <v/>
      </c>
      <c r="N422" s="398" t="str">
        <f>IF(_tag_month_day!B418="","",_tag_month_day!B418)</f>
        <v/>
      </c>
      <c r="O422" s="399" t="e">
        <f t="shared" si="2371"/>
        <v>#VALUE!</v>
      </c>
      <c r="P422" s="398" t="str">
        <f>IF(_tag_month_day!C418="","",_tag_month_day!C418)</f>
        <v/>
      </c>
      <c r="Q422" s="398" t="str">
        <f>IF(_tag_month_day!D418="","",_tag_month_day!D418)</f>
        <v/>
      </c>
      <c r="R422" s="416">
        <f>IF(_tag_month_day!CB418="",R421,_tag_month_day!CB418/100)</f>
        <v>0.07</v>
      </c>
      <c r="S422" s="417" t="str">
        <f>IF(_tag_month_day!E418="","",_tag_month_day!E418)</f>
        <v/>
      </c>
      <c r="T422" s="417" t="str">
        <f>IF(_tag_month_day!F418="","",_tag_month_day!F418)</f>
        <v/>
      </c>
      <c r="U422" s="418" t="e">
        <f t="shared" si="2325"/>
        <v>#VALUE!</v>
      </c>
      <c r="V422" s="53" t="e">
        <f t="shared" si="2326"/>
        <v>#VALUE!</v>
      </c>
      <c r="W422" s="419" t="str">
        <f>IF(_jhy_month_day!A418="","",_jhy_month_day!A418)</f>
        <v/>
      </c>
      <c r="X422" s="420" t="str">
        <f>IF(_jhy_month_day!B418="","",_jhy_month_day!B418/100)</f>
        <v/>
      </c>
      <c r="Y422" s="420" t="str">
        <f>IF(_jhy_month_day!C418="","",_jhy_month_day!C418/100)</f>
        <v/>
      </c>
      <c r="Z422" s="439">
        <f t="shared" si="2415"/>
        <v>105</v>
      </c>
      <c r="AA422" s="440" t="str">
        <f>IF(_tag_month_day!G418="","",_tag_month_day!G418/100)</f>
        <v/>
      </c>
      <c r="AB422" s="440" t="str">
        <f>IF(_tag_month_day!H418="","",_tag_month_day!H418/100)</f>
        <v/>
      </c>
      <c r="AC422" s="193">
        <f t="shared" si="2372"/>
        <v>1.59963432013121</v>
      </c>
      <c r="AD422" s="441" t="str">
        <f t="shared" si="2373"/>
        <v/>
      </c>
      <c r="AE422" s="442" t="str">
        <f t="shared" si="2374"/>
        <v/>
      </c>
      <c r="AF422" s="443">
        <v>1</v>
      </c>
      <c r="AG422" s="68" t="str">
        <f>IF(_duihao_month_day!A418="","",_duihao_month_day!A418)</f>
        <v/>
      </c>
      <c r="AH422" s="463">
        <f>IF(_gyk_month_day!B418="",AH421,_gyk_month_day!B418)</f>
        <v>820</v>
      </c>
      <c r="AI422" s="464"/>
      <c r="AJ422" s="68" t="str">
        <f>IF(_tag_month_day!I418="","",_tag_month_day!I418)</f>
        <v/>
      </c>
      <c r="AK422" s="465" t="str">
        <f>IF(_tzyy_month_day!A418="","",_tzyy_month_day!A418)</f>
        <v/>
      </c>
      <c r="AL422" s="465" t="str">
        <f>IF(_tzyy_month_day!B418="","",_tzyy_month_day!B418)</f>
        <v/>
      </c>
      <c r="AM422" s="465" t="str">
        <f>IF(_tzyy_month_day!C418="","",_tzyy_month_day!C418)</f>
        <v/>
      </c>
      <c r="AN422" s="466" t="str">
        <f>IF(_tag_month_day!CG418="","",_tag_month_day!CG418)</f>
        <v/>
      </c>
      <c r="AO422" s="466" t="str">
        <f>IF(_tag_month_day!CH418="","",_tag_month_day!CH418)</f>
        <v/>
      </c>
      <c r="AP422" s="486" t="e">
        <f t="shared" si="2375"/>
        <v>#VALUE!</v>
      </c>
      <c r="AQ422" s="487" t="str">
        <f>IF(_tag_month_day!J418="","",_tag_month_day!J418/100)</f>
        <v/>
      </c>
      <c r="AR422" s="488">
        <f t="shared" si="2376"/>
        <v>1.3</v>
      </c>
      <c r="AS422" s="489" t="e">
        <f t="shared" si="2327"/>
        <v>#VALUE!</v>
      </c>
      <c r="AT422" s="489">
        <f t="shared" si="2377"/>
        <v>0</v>
      </c>
      <c r="AU422" s="490" t="str">
        <f>IF(_tag_month_day!K418="","",_tag_month_day!K418)</f>
        <v/>
      </c>
      <c r="AV422" s="491" t="str">
        <f>IF(_tag_month_day!L418="","",_tag_month_day!L418/100)</f>
        <v/>
      </c>
      <c r="AW422" s="420">
        <f t="shared" si="2299"/>
        <v>0</v>
      </c>
      <c r="AX422" s="420">
        <f t="shared" si="2378"/>
        <v>0</v>
      </c>
      <c r="AY422" s="420" t="str">
        <f>IF(_tag_month_day!M418="","",_tag_month_day!M418/100)</f>
        <v/>
      </c>
      <c r="AZ422" s="420" t="str">
        <f>IF(_tag_month_day!N418="","",_tag_month_day!N418/100)</f>
        <v/>
      </c>
      <c r="BA422" s="420" t="str">
        <f>IF(_tag_month_day!O418="","",_tag_month_day!O418/100)</f>
        <v/>
      </c>
      <c r="BB422" s="496" t="str">
        <f>IF(_tag_month_day!P418="","",_tag_month_day!P418/100)</f>
        <v/>
      </c>
      <c r="BC422" s="496">
        <f t="shared" si="2379"/>
        <v>0</v>
      </c>
      <c r="BD422" s="496" t="str">
        <f>IF(_tag_month_day!Q418="","",_tag_month_day!Q418/100)</f>
        <v/>
      </c>
      <c r="BE422" s="510" t="str">
        <f>IF(_tag_month_day!R418="","",_tag_month_day!R418/100)</f>
        <v/>
      </c>
      <c r="BF422" s="413" t="str">
        <f>IF(_tag_month_day!CC418="","",_tag_month_day!CC418/100)</f>
        <v/>
      </c>
      <c r="BG422" s="511" t="e">
        <f t="shared" si="2328"/>
        <v>#VALUE!</v>
      </c>
      <c r="BH422" s="198">
        <f t="shared" si="2329"/>
        <v>0</v>
      </c>
      <c r="BI422" s="512" t="e">
        <f>IF(CX422=0,BI421,(DK422*查询!$R$5+DL422*查询!$Q$5+DM422*查询!$N$5+DN422*查询!$O$5+DO422*查询!$P$5)*AF422/CX422)</f>
        <v>#VALUE!</v>
      </c>
      <c r="BJ422" s="512" t="e">
        <f>IF(CX422=0,BJ421,(DP422*查询!$S$5+DQ422*查询!$T$5+DR422*查询!$U$5)*AF422/CX422)</f>
        <v>#VALUE!</v>
      </c>
      <c r="BK422" s="512">
        <f t="shared" si="2380"/>
        <v>1</v>
      </c>
      <c r="BL422" s="513" t="str">
        <f>IF(_cfyc_month_day!A418="","",_cfyc_month_day!A418)</f>
        <v/>
      </c>
      <c r="BM422" s="513" t="str">
        <f>IF(_cfyc_month_day!B418="","",_cfyc_month_day!B418)</f>
        <v/>
      </c>
      <c r="BN422" s="513" t="str">
        <f>IF(_cfyc_month_day!C418="","",_cfyc_month_day!C418)</f>
        <v/>
      </c>
      <c r="BO422" s="522" t="str">
        <f>IF(_cfyc_month_day!D418="","",_cfyc_month_day!D418)</f>
        <v/>
      </c>
      <c r="BP422" s="522" t="str">
        <f>IF(_cfyc_month_day!E418="","",_cfyc_month_day!E418)</f>
        <v/>
      </c>
      <c r="BQ422" s="522" t="str">
        <f>IF(_cfyc_month_day!F418="","",_cfyc_month_day!F418)</f>
        <v/>
      </c>
      <c r="BR422" s="513" t="str">
        <f>IF(_tag_month_day!T418="","",_tag_month_day!T418)</f>
        <v/>
      </c>
      <c r="BS422" s="513" t="str">
        <f>IF(_tag_month_day!U418="","",_tag_month_day!U418)</f>
        <v/>
      </c>
      <c r="BT422" s="523" t="str">
        <f t="shared" si="2381"/>
        <v/>
      </c>
      <c r="BU422" s="223" t="str">
        <f>IF(_tag_month_day!V418="","",_tag_month_day!V418)</f>
        <v/>
      </c>
      <c r="BV422" s="206" t="str">
        <f>IF(_tag_month_day!W418="","",_tag_month_day!W418)</f>
        <v/>
      </c>
      <c r="BW422" s="540" t="str">
        <f>IF(_tag_month_day!X418="","",_tag_month_day!X418)</f>
        <v/>
      </c>
      <c r="BX422" s="540" t="str">
        <f>IF(_tag_month_day!Y418="","",_tag_month_day!Y418)</f>
        <v/>
      </c>
      <c r="BY422" s="541">
        <f ca="1" t="shared" si="2382"/>
        <v>43634.4583333323</v>
      </c>
      <c r="BZ422" s="542"/>
      <c r="CA422" s="543" t="str">
        <f>IF(_jhy2_month_day!A418="","",_jhy2_month_day!A418)</f>
        <v/>
      </c>
      <c r="CB422" s="464" t="str">
        <f>IF(_jhy2_month_day!B418="","",_jhy2_month_day!B418)</f>
        <v/>
      </c>
      <c r="CC422" s="464" t="str">
        <f>IF(_jhy2_month_day!C418="","",_jhy2_month_day!C418)</f>
        <v/>
      </c>
      <c r="CD422" s="464" t="str">
        <f>IF(_jhy2_month_day!D418="","",_jhy2_month_day!D418)</f>
        <v/>
      </c>
      <c r="CE422" s="464" t="str">
        <f>IF(_jhy2_month_day!E418="","",_jhy2_month_day!E418)</f>
        <v/>
      </c>
      <c r="CF422" s="464" t="str">
        <f>IF(_jhy2_month_day!F418="","",_jhy2_month_day!F418)</f>
        <v/>
      </c>
      <c r="CG422" s="464" t="str">
        <f>IF(_jhy2_month_day!G418="","",_jhy2_month_day!G418)</f>
        <v/>
      </c>
      <c r="CH422" s="464" t="str">
        <f>IF(_jhy2_month_day!H418="","",_jhy2_month_day!H418)</f>
        <v/>
      </c>
      <c r="CI422" s="464" t="str">
        <f>IF(_jhy2_month_day!I418="","",_jhy2_month_day!I418)</f>
        <v/>
      </c>
      <c r="CJ422" s="464" t="str">
        <f>IF(_jhy2_month_day!J418="","",_jhy2_month_day!J418)</f>
        <v/>
      </c>
      <c r="CK422" s="464" t="str">
        <f>IF(_jhy2_month_day!K418="","",_jhy2_month_day!K418)</f>
        <v/>
      </c>
      <c r="CL422" s="562" t="str">
        <f>IF(_jhy2_month_day!L418="","",_jhy2_month_day!L418)</f>
        <v/>
      </c>
      <c r="CM422" s="562" t="str">
        <f>IF(_jhy2_month_day!M418="","",_jhy2_month_day!M418)</f>
        <v/>
      </c>
      <c r="CN422" s="562" t="str">
        <f>IF(_jhy2_month_day!N418="","",_jhy2_month_day!N418)</f>
        <v/>
      </c>
      <c r="CO422" s="562" t="str">
        <f>IF(_jhy2_month_day!O418="","",_jhy2_month_day!O418)</f>
        <v/>
      </c>
      <c r="CP422" s="562" t="str">
        <f>IF(_jhy2_month_day!P418="","",_jhy2_month_day!P418)</f>
        <v/>
      </c>
      <c r="CQ422" s="562" t="str">
        <f>IF(_jhy2_month_day!Q418="","",_jhy2_month_day!Q418)</f>
        <v/>
      </c>
      <c r="CR422" s="563" t="str">
        <f>IF(_jhy2_month_day!R418="","",_jhy2_month_day!R418)</f>
        <v/>
      </c>
      <c r="CS422" s="576" t="str">
        <f>IF(_jhy2_month_day!S418="","",_jhy2_month_day!S418)</f>
        <v/>
      </c>
      <c r="CT422" s="562" t="str">
        <f>IF(_jhy2_month_day!T418="","",_jhy2_month_day!T418)</f>
        <v/>
      </c>
      <c r="CU422" s="577" t="e">
        <f t="shared" si="2330"/>
        <v>#VALUE!</v>
      </c>
      <c r="CV422" s="198" t="e">
        <f t="shared" si="2331"/>
        <v>#VALUE!</v>
      </c>
      <c r="CW422" s="192" t="e">
        <f t="shared" si="2332"/>
        <v>#VALUE!</v>
      </c>
      <c r="CX422" s="192" t="e">
        <f t="shared" si="2333"/>
        <v>#VALUE!</v>
      </c>
      <c r="CY422" s="202" t="e">
        <f t="shared" si="2334"/>
        <v>#VALUE!</v>
      </c>
      <c r="CZ422" s="192" t="e">
        <f t="shared" ref="CZ422:DI422" si="2556">$AJ422*EF422</f>
        <v>#VALUE!</v>
      </c>
      <c r="DA422" s="192" t="e">
        <f t="shared" si="2556"/>
        <v>#VALUE!</v>
      </c>
      <c r="DB422" s="192" t="e">
        <f t="shared" si="2556"/>
        <v>#VALUE!</v>
      </c>
      <c r="DC422" s="192" t="e">
        <f t="shared" si="2556"/>
        <v>#VALUE!</v>
      </c>
      <c r="DD422" s="192" t="e">
        <f t="shared" si="2556"/>
        <v>#VALUE!</v>
      </c>
      <c r="DE422" s="192" t="e">
        <f t="shared" si="2556"/>
        <v>#VALUE!</v>
      </c>
      <c r="DF422" s="192" t="e">
        <f t="shared" si="2556"/>
        <v>#VALUE!</v>
      </c>
      <c r="DG422" s="192" t="e">
        <f t="shared" si="2556"/>
        <v>#VALUE!</v>
      </c>
      <c r="DH422" s="192" t="e">
        <f t="shared" si="2556"/>
        <v>#VALUE!</v>
      </c>
      <c r="DI422" s="192" t="e">
        <f t="shared" si="2556"/>
        <v>#VALUE!</v>
      </c>
      <c r="DJ422" s="192" t="e">
        <f t="shared" si="2336"/>
        <v>#VALUE!</v>
      </c>
      <c r="DK422" s="192" t="e">
        <f t="shared" si="2337"/>
        <v>#VALUE!</v>
      </c>
      <c r="DL422" s="192" t="e">
        <f t="shared" si="2338"/>
        <v>#VALUE!</v>
      </c>
      <c r="DM422" s="192" t="e">
        <f t="shared" si="2339"/>
        <v>#VALUE!</v>
      </c>
      <c r="DN422" s="192" t="e">
        <f t="shared" si="2340"/>
        <v>#VALUE!</v>
      </c>
      <c r="DO422" s="192" t="e">
        <f t="shared" si="2341"/>
        <v>#VALUE!</v>
      </c>
      <c r="DP422" s="192" t="e">
        <f t="shared" si="2342"/>
        <v>#VALUE!</v>
      </c>
      <c r="DQ422" s="192" t="e">
        <f t="shared" si="2343"/>
        <v>#VALUE!</v>
      </c>
      <c r="DR422" s="192" t="e">
        <f t="shared" si="2344"/>
        <v>#VALUE!</v>
      </c>
      <c r="DS422" s="192" t="e">
        <f t="shared" si="2345"/>
        <v>#VALUE!</v>
      </c>
      <c r="DT422" s="192" t="e">
        <f t="shared" si="2346"/>
        <v>#VALUE!</v>
      </c>
      <c r="DU422" s="192" t="e">
        <f t="shared" si="2347"/>
        <v>#VALUE!</v>
      </c>
      <c r="DV422" s="198" t="e">
        <f t="shared" si="2348"/>
        <v>#VALUE!</v>
      </c>
      <c r="DW422" s="198" t="e">
        <f t="shared" si="2349"/>
        <v>#DIV/0!</v>
      </c>
      <c r="DX422" s="198" t="e">
        <f t="shared" si="2350"/>
        <v>#DIV/0!</v>
      </c>
      <c r="DY422" s="198" t="e">
        <f t="shared" si="2351"/>
        <v>#VALUE!</v>
      </c>
      <c r="DZ422" s="198" t="e">
        <f t="shared" si="2352"/>
        <v>#VALUE!</v>
      </c>
      <c r="EA422" s="198" t="e">
        <f t="shared" si="2353"/>
        <v>#VALUE!</v>
      </c>
      <c r="EB422" s="198" t="e">
        <f t="shared" si="2354"/>
        <v>#VALUE!</v>
      </c>
      <c r="EC422" s="198" t="e">
        <f t="shared" si="2355"/>
        <v>#DIV/0!</v>
      </c>
      <c r="ED422" s="198" t="e">
        <f t="shared" si="2356"/>
        <v>#VALUE!</v>
      </c>
      <c r="EE422" s="198" t="e">
        <f t="shared" si="2357"/>
        <v>#VALUE!</v>
      </c>
      <c r="EF422" s="198" t="e">
        <f t="shared" ref="EF422:EO422" si="2557">DV422/SUM($DV422:$EE422)</f>
        <v>#VALUE!</v>
      </c>
      <c r="EG422" s="198" t="e">
        <f t="shared" si="2557"/>
        <v>#DIV/0!</v>
      </c>
      <c r="EH422" s="198" t="e">
        <f t="shared" si="2557"/>
        <v>#DIV/0!</v>
      </c>
      <c r="EI422" s="198" t="e">
        <f t="shared" si="2557"/>
        <v>#VALUE!</v>
      </c>
      <c r="EJ422" s="198" t="e">
        <f t="shared" si="2557"/>
        <v>#VALUE!</v>
      </c>
      <c r="EK422" s="198" t="e">
        <f t="shared" si="2557"/>
        <v>#VALUE!</v>
      </c>
      <c r="EL422" s="198" t="e">
        <f t="shared" si="2557"/>
        <v>#VALUE!</v>
      </c>
      <c r="EM422" s="198" t="e">
        <f t="shared" si="2557"/>
        <v>#DIV/0!</v>
      </c>
      <c r="EN422" s="198" t="e">
        <f t="shared" si="2557"/>
        <v>#VALUE!</v>
      </c>
      <c r="EO422" s="198" t="e">
        <f t="shared" si="2557"/>
        <v>#VALUE!</v>
      </c>
      <c r="EP422" s="511">
        <f t="shared" ref="EP422:EW422" si="2558">EP421</f>
        <v>0.08</v>
      </c>
      <c r="EQ422" s="511">
        <f t="shared" si="2558"/>
        <v>0.015</v>
      </c>
      <c r="ER422" s="511">
        <f t="shared" si="2558"/>
        <v>0.015</v>
      </c>
      <c r="ES422" s="511">
        <f t="shared" si="2558"/>
        <v>0.015</v>
      </c>
      <c r="ET422" s="511">
        <f t="shared" si="2558"/>
        <v>0.015</v>
      </c>
      <c r="EU422" s="511">
        <f t="shared" si="2558"/>
        <v>0.09</v>
      </c>
      <c r="EV422" s="511">
        <f t="shared" si="2558"/>
        <v>0.09</v>
      </c>
      <c r="EW422" s="511">
        <f t="shared" si="2558"/>
        <v>0.09</v>
      </c>
      <c r="EX422" s="420" t="str">
        <f>IF(_tag_month_day!AS418="","",_tag_month_day!AS418/100)</f>
        <v/>
      </c>
      <c r="EY422" s="420" t="str">
        <f>IF(_tag_month_day!AT418="","",_tag_month_day!AT418/100)</f>
        <v/>
      </c>
      <c r="EZ422" s="420" t="str">
        <f>IF(_tag_month_day!AU418="","",_tag_month_day!AU418/100)</f>
        <v/>
      </c>
      <c r="FA422" s="420" t="str">
        <f>IF(_tag_month_day!AV418="","",_tag_month_day!AV418/100)</f>
        <v/>
      </c>
      <c r="FB422" s="420" t="str">
        <f>IF(_tag_month_day!AW418="","",_tag_month_day!AW418/100)</f>
        <v/>
      </c>
      <c r="FC422" s="420" t="str">
        <f>IF(_tag_month_day!AX418="","",_tag_month_day!AX418/100)</f>
        <v/>
      </c>
      <c r="FD422" s="510">
        <f t="shared" si="2386"/>
        <v>0.33</v>
      </c>
      <c r="FE422" s="510">
        <f t="shared" si="2387"/>
        <v>0.19</v>
      </c>
      <c r="FF422" s="510">
        <f t="shared" si="2388"/>
        <v>0.003</v>
      </c>
      <c r="FG422" s="510">
        <f t="shared" si="2389"/>
        <v>0</v>
      </c>
      <c r="FH422" s="603">
        <f t="shared" si="2390"/>
        <v>0.0001</v>
      </c>
      <c r="FI422" s="510">
        <f t="shared" ref="FI422:FR422" si="2559">FI421</f>
        <v>0.41</v>
      </c>
      <c r="FJ422" s="510">
        <f t="shared" si="2559"/>
        <v>0.11</v>
      </c>
      <c r="FK422" s="510">
        <f t="shared" si="2559"/>
        <v>0.015</v>
      </c>
      <c r="FL422" s="510">
        <f t="shared" si="2559"/>
        <v>0</v>
      </c>
      <c r="FM422" s="603">
        <f t="shared" si="2559"/>
        <v>0.0001</v>
      </c>
      <c r="FN422" s="510" t="str">
        <f>IF(_tag_month_day!AY418="","",_tag_month_day!AY418/100)</f>
        <v/>
      </c>
      <c r="FO422" s="510" t="str">
        <f>IF(_tag_month_day!AZ418="","",_tag_month_day!AZ418/100)</f>
        <v/>
      </c>
      <c r="FP422" s="510" t="str">
        <f>IF(_tag_month_day!BA418="","",_tag_month_day!BA418/100)</f>
        <v/>
      </c>
      <c r="FQ422" s="510" t="str">
        <f>IF(_tag_month_day!BB418="","",_tag_month_day!BB418/100)</f>
        <v/>
      </c>
      <c r="FR422" s="603" t="str">
        <f>IF(_tag_month_day!BC418="","",_tag_month_day!BC418/100)</f>
        <v/>
      </c>
      <c r="FS422" s="510" t="str">
        <f>IF(_tag_month_day!BD418="","",_tag_month_day!BD418/100)</f>
        <v/>
      </c>
      <c r="FT422" s="510" t="str">
        <f>IF(_tag_month_day!BE418="","",_tag_month_day!BE418/100)</f>
        <v/>
      </c>
      <c r="FU422" s="510" t="str">
        <f>IF(_tag_month_day!BF418="","",_tag_month_day!BF418/100)</f>
        <v/>
      </c>
      <c r="FV422" s="510" t="str">
        <f>IF(_tag_month_day!BG418="","",_tag_month_day!BG418/100)</f>
        <v/>
      </c>
      <c r="FW422" s="603" t="str">
        <f>IF(_tag_month_day!BH418="","",_tag_month_day!BH418/100)</f>
        <v/>
      </c>
      <c r="FX422" s="510" t="str">
        <f>IF(_tag_month_day!BI418="","",_tag_month_day!BI418/100)</f>
        <v/>
      </c>
      <c r="FY422" s="510" t="str">
        <f>IF(_tag_month_day!BJ418="","",_tag_month_day!BJ418/100)</f>
        <v/>
      </c>
      <c r="FZ422" s="605" t="str">
        <f>IF(_tag_month_day!BK418="","",_tag_month_day!BK418/100)</f>
        <v/>
      </c>
      <c r="GA422" s="510" t="str">
        <f>IF(_tag_month_day!BL418="","",_tag_month_day!BL418/100)</f>
        <v/>
      </c>
      <c r="GB422" s="603" t="str">
        <f>IF(_tag_month_day!BM418="","",_tag_month_day!BM418/100)</f>
        <v/>
      </c>
      <c r="GC422" s="420" t="str">
        <f>IF(_tag_month_day!BN418="","",_tag_month_day!BN418/100)</f>
        <v/>
      </c>
      <c r="GD422" s="420" t="str">
        <f>IF(_tag_month_day!BO418="","",_tag_month_day!BO418/100)</f>
        <v/>
      </c>
      <c r="GE422" s="420" t="str">
        <f>IF(_tag_month_day!BP418="","",_tag_month_day!BP418/100)</f>
        <v/>
      </c>
      <c r="GF422" s="420" t="str">
        <f>IF(_tag_month_day!BQ418="","",_tag_month_day!BQ418/100)</f>
        <v/>
      </c>
      <c r="GG422" s="420" t="str">
        <f>IF(_tag_month_day!BR418="","",_tag_month_day!BR418/100)</f>
        <v/>
      </c>
      <c r="GH422" s="420" t="str">
        <f>IF(_tag_month_day!BS418="","",_tag_month_day!BS418/100)</f>
        <v/>
      </c>
      <c r="GI422" s="603" t="str">
        <f>IF(_tag_month_day!BT418="","",_tag_month_day!BT418/100)</f>
        <v/>
      </c>
      <c r="GJ422" s="612" t="str">
        <f>IF(_tag_month_day!BU418="","",_tag_month_day!BU418/100)</f>
        <v/>
      </c>
      <c r="GK422" s="620" t="str">
        <f>IF(_tag_month_day!BV418="",IF(_rlcf_month_day!A$2="","",_rlcf_month_day!A$2/100),_tag_month_day!BV418/100)</f>
        <v/>
      </c>
      <c r="GL422" s="620" t="str">
        <f>IF(_tag_month_day!BW418="",IF(_rlcf_month_day!B$2="","",_rlcf_month_day!B$2/100),_tag_month_day!BW418/100)</f>
        <v/>
      </c>
      <c r="GM422" s="621" t="str">
        <f>IF(_tag_month_day!BX418="",IF(_rlcf_month_day!C$2="","",_rlcf_month_day!C$2/100),_tag_month_day!BX418/100)</f>
        <v/>
      </c>
      <c r="GN422" s="620" t="str">
        <f>IF(_tag_month_day!BV418="",IF(_rlcf_month_day!A$2="","",_rlcf_month_day!A$2/100),_tag_month_day!BV418/100)</f>
        <v/>
      </c>
      <c r="GO422" s="620" t="str">
        <f>IF(_tag_month_day!BW418="",IF(_rlcf_month_day!B$2="","",_rlcf_month_day!B$2/100),_tag_month_day!BW418/100)</f>
        <v/>
      </c>
      <c r="GP422" s="620" t="str">
        <f>IF(_tag_month_day!CD418="",IF(_rlcf_month_day!E$2="","",_rlcf_month_day!E$2/100),_tag_month_day!CD418/100)</f>
        <v/>
      </c>
      <c r="GQ422" s="620" t="str">
        <f>IF(_tag_month_day!CE418="",IF(_rlcf_month_day!F$2="","",_rlcf_month_day!F$2/100),_tag_month_day!CE418/100)</f>
        <v/>
      </c>
      <c r="GR422" s="621" t="str">
        <f>IF(_tag_month_day!CF418="",IF(_rlcf_month_day!G$2="","",_rlcf_month_day!G$2/100),_tag_month_day!CF418/100)</f>
        <v/>
      </c>
      <c r="GS422" s="626">
        <f t="shared" ref="GS422:HH422" si="2560">GS421</f>
        <v>0.953</v>
      </c>
      <c r="GT422" s="626">
        <f t="shared" si="2560"/>
        <v>0.55</v>
      </c>
      <c r="GU422" s="626">
        <f t="shared" si="2560"/>
        <v>0.55</v>
      </c>
      <c r="GV422" s="626">
        <f t="shared" si="2560"/>
        <v>0.55</v>
      </c>
      <c r="GW422" s="626">
        <f t="shared" si="2560"/>
        <v>0.5</v>
      </c>
      <c r="GX422" s="626">
        <f t="shared" si="2560"/>
        <v>0.935</v>
      </c>
      <c r="GY422" s="626">
        <f t="shared" si="2560"/>
        <v>0.15</v>
      </c>
      <c r="GZ422" s="626">
        <f t="shared" si="2560"/>
        <v>1</v>
      </c>
      <c r="HA422" s="632">
        <f t="shared" si="2560"/>
        <v>0.047</v>
      </c>
      <c r="HB422" s="632">
        <f t="shared" si="2560"/>
        <v>0.45</v>
      </c>
      <c r="HC422" s="632">
        <f t="shared" si="2560"/>
        <v>0.45</v>
      </c>
      <c r="HD422" s="632">
        <f t="shared" si="2560"/>
        <v>0.45</v>
      </c>
      <c r="HE422" s="632">
        <f t="shared" si="2560"/>
        <v>0.5</v>
      </c>
      <c r="HF422" s="632">
        <f t="shared" si="2560"/>
        <v>0.065</v>
      </c>
      <c r="HG422" s="632">
        <f t="shared" si="2560"/>
        <v>0.85</v>
      </c>
      <c r="HH422" s="632">
        <f t="shared" si="2560"/>
        <v>0</v>
      </c>
      <c r="HI422" s="68">
        <f t="shared" si="2362"/>
        <v>0</v>
      </c>
      <c r="HJ422" s="68" t="e">
        <f t="shared" si="2393"/>
        <v>#VALUE!</v>
      </c>
      <c r="HK422" s="202">
        <f t="shared" si="2394"/>
        <v>0.85</v>
      </c>
      <c r="HL422" s="464">
        <f t="shared" si="2395"/>
        <v>550000</v>
      </c>
      <c r="HM422" s="464">
        <f t="shared" si="2396"/>
        <v>480000</v>
      </c>
      <c r="HN422" s="192" t="e">
        <f t="shared" si="2363"/>
        <v>#VALUE!</v>
      </c>
      <c r="HO422" s="192" t="e">
        <f>HN422*HK422*$HO$2/HL422*1000000</f>
        <v>#VALUE!</v>
      </c>
      <c r="HP422" s="192" t="e">
        <f>HN422*HK422*$HP$2/HM422*1000000</f>
        <v>#VALUE!</v>
      </c>
    </row>
    <row r="423" customFormat="1" spans="1:224">
      <c r="A423" s="381">
        <v>418</v>
      </c>
      <c r="B423" s="54">
        <f ca="1" t="shared" si="2397"/>
        <v>43634</v>
      </c>
      <c r="C423" s="57">
        <f t="shared" si="2398"/>
        <v>0.0416666666666667</v>
      </c>
      <c r="D423" s="68" t="str">
        <f ca="1" t="shared" si="2364"/>
        <v>白班</v>
      </c>
      <c r="E423" s="68" t="str">
        <f ca="1" t="shared" si="2365"/>
        <v>乙</v>
      </c>
      <c r="F423" s="68">
        <f ca="1">SUMPRODUCT((成本日报!$A$3:$A$95=计划!B423)*(成本日报!$B$3:$B$95=计划!$D423),成本日报!$C$3:$C$95)</f>
        <v>2</v>
      </c>
      <c r="G423" s="382">
        <f ca="1" t="shared" si="2399"/>
        <v>43634.374999999</v>
      </c>
      <c r="H423" s="382">
        <f ca="1" t="shared" si="2366"/>
        <v>43634.3819444434</v>
      </c>
      <c r="I423" s="382">
        <f ca="1" t="shared" si="2367"/>
        <v>43634.387499999</v>
      </c>
      <c r="J423" s="382">
        <f ca="1" t="shared" si="2368"/>
        <v>43634.4166666657</v>
      </c>
      <c r="K423" s="382">
        <f ca="1" t="shared" si="2369"/>
        <v>43634.4791666657</v>
      </c>
      <c r="L423" s="382">
        <f ca="1" t="shared" si="2370"/>
        <v>43634.499999999</v>
      </c>
      <c r="M423" s="398" t="str">
        <f>IF(_tag_month_day!A419="","",_tag_month_day!A419)</f>
        <v/>
      </c>
      <c r="N423" s="398" t="str">
        <f>IF(_tag_month_day!B419="","",_tag_month_day!B419)</f>
        <v/>
      </c>
      <c r="O423" s="399" t="e">
        <f t="shared" si="2371"/>
        <v>#VALUE!</v>
      </c>
      <c r="P423" s="398" t="str">
        <f>IF(_tag_month_day!C419="","",_tag_month_day!C419)</f>
        <v/>
      </c>
      <c r="Q423" s="398" t="str">
        <f>IF(_tag_month_day!D419="","",_tag_month_day!D419)</f>
        <v/>
      </c>
      <c r="R423" s="416">
        <f>IF(_tag_month_day!CB419="",R422,_tag_month_day!CB419/100)</f>
        <v>0.07</v>
      </c>
      <c r="S423" s="417" t="str">
        <f>IF(_tag_month_day!E419="","",_tag_month_day!E419)</f>
        <v/>
      </c>
      <c r="T423" s="417" t="str">
        <f>IF(_tag_month_day!F419="","",_tag_month_day!F419)</f>
        <v/>
      </c>
      <c r="U423" s="418" t="e">
        <f t="shared" si="2325"/>
        <v>#VALUE!</v>
      </c>
      <c r="V423" s="53" t="e">
        <f t="shared" si="2326"/>
        <v>#VALUE!</v>
      </c>
      <c r="W423" s="419" t="str">
        <f>IF(_jhy_month_day!A419="","",_jhy_month_day!A419)</f>
        <v/>
      </c>
      <c r="X423" s="420" t="str">
        <f>IF(_jhy_month_day!B419="","",_jhy_month_day!B419/100)</f>
        <v/>
      </c>
      <c r="Y423" s="420" t="str">
        <f>IF(_jhy_month_day!C419="","",_jhy_month_day!C419/100)</f>
        <v/>
      </c>
      <c r="Z423" s="439">
        <f t="shared" si="2415"/>
        <v>105</v>
      </c>
      <c r="AA423" s="440" t="str">
        <f>IF(_tag_month_day!G419="","",_tag_month_day!G419/100)</f>
        <v/>
      </c>
      <c r="AB423" s="440" t="str">
        <f>IF(_tag_month_day!H419="","",_tag_month_day!H419/100)</f>
        <v/>
      </c>
      <c r="AC423" s="193">
        <f t="shared" si="2372"/>
        <v>1.59963432013121</v>
      </c>
      <c r="AD423" s="441" t="str">
        <f t="shared" si="2373"/>
        <v/>
      </c>
      <c r="AE423" s="442" t="str">
        <f t="shared" si="2374"/>
        <v/>
      </c>
      <c r="AF423" s="443">
        <v>1</v>
      </c>
      <c r="AG423" s="68" t="str">
        <f>IF(_duihao_month_day!A419="","",_duihao_month_day!A419)</f>
        <v/>
      </c>
      <c r="AH423" s="463">
        <f>IF(_gyk_month_day!B419="",AH422,_gyk_month_day!B419)</f>
        <v>820</v>
      </c>
      <c r="AI423" s="464"/>
      <c r="AJ423" s="68" t="str">
        <f>IF(_tag_month_day!I419="","",_tag_month_day!I419)</f>
        <v/>
      </c>
      <c r="AK423" s="465" t="str">
        <f>IF(_tzyy_month_day!A419="","",_tzyy_month_day!A419)</f>
        <v/>
      </c>
      <c r="AL423" s="465" t="str">
        <f>IF(_tzyy_month_day!B419="","",_tzyy_month_day!B419)</f>
        <v/>
      </c>
      <c r="AM423" s="465" t="str">
        <f>IF(_tzyy_month_day!C419="","",_tzyy_month_day!C419)</f>
        <v/>
      </c>
      <c r="AN423" s="466" t="str">
        <f>IF(_tag_month_day!CG419="","",_tag_month_day!CG419)</f>
        <v/>
      </c>
      <c r="AO423" s="466" t="str">
        <f>IF(_tag_month_day!CH419="","",_tag_month_day!CH419)</f>
        <v/>
      </c>
      <c r="AP423" s="486" t="e">
        <f t="shared" si="2375"/>
        <v>#VALUE!</v>
      </c>
      <c r="AQ423" s="487" t="str">
        <f>IF(_tag_month_day!J419="","",_tag_month_day!J419/100)</f>
        <v/>
      </c>
      <c r="AR423" s="488">
        <f t="shared" si="2376"/>
        <v>1.3</v>
      </c>
      <c r="AS423" s="489" t="e">
        <f t="shared" si="2327"/>
        <v>#VALUE!</v>
      </c>
      <c r="AT423" s="489">
        <f t="shared" si="2377"/>
        <v>0</v>
      </c>
      <c r="AU423" s="490" t="str">
        <f>IF(_tag_month_day!K419="","",_tag_month_day!K419)</f>
        <v/>
      </c>
      <c r="AV423" s="491" t="str">
        <f>IF(_tag_month_day!L419="","",_tag_month_day!L419/100)</f>
        <v/>
      </c>
      <c r="AW423" s="420">
        <f t="shared" si="2299"/>
        <v>0</v>
      </c>
      <c r="AX423" s="420">
        <f t="shared" si="2378"/>
        <v>0</v>
      </c>
      <c r="AY423" s="420" t="str">
        <f>IF(_tag_month_day!M419="","",_tag_month_day!M419/100)</f>
        <v/>
      </c>
      <c r="AZ423" s="420" t="str">
        <f>IF(_tag_month_day!N419="","",_tag_month_day!N419/100)</f>
        <v/>
      </c>
      <c r="BA423" s="420" t="str">
        <f>IF(_tag_month_day!O419="","",_tag_month_day!O419/100)</f>
        <v/>
      </c>
      <c r="BB423" s="496" t="str">
        <f>IF(_tag_month_day!P419="","",_tag_month_day!P419/100)</f>
        <v/>
      </c>
      <c r="BC423" s="496">
        <f t="shared" si="2379"/>
        <v>0</v>
      </c>
      <c r="BD423" s="496" t="str">
        <f>IF(_tag_month_day!Q419="","",_tag_month_day!Q419/100)</f>
        <v/>
      </c>
      <c r="BE423" s="510" t="str">
        <f>IF(_tag_month_day!R419="","",_tag_month_day!R419/100)</f>
        <v/>
      </c>
      <c r="BF423" s="413" t="str">
        <f>IF(_tag_month_day!CC419="","",_tag_month_day!CC419/100)</f>
        <v/>
      </c>
      <c r="BG423" s="511" t="e">
        <f t="shared" si="2328"/>
        <v>#VALUE!</v>
      </c>
      <c r="BH423" s="198">
        <f t="shared" si="2329"/>
        <v>0</v>
      </c>
      <c r="BI423" s="512" t="e">
        <f>IF(CX423=0,BI422,(DK423*查询!$R$5+DL423*查询!$Q$5+DM423*查询!$N$5+DN423*查询!$O$5+DO423*查询!$P$5)*AF423/CX423)</f>
        <v>#VALUE!</v>
      </c>
      <c r="BJ423" s="512" t="e">
        <f>IF(CX423=0,BJ422,(DP423*查询!$S$5+DQ423*查询!$T$5+DR423*查询!$U$5)*AF423/CX423)</f>
        <v>#VALUE!</v>
      </c>
      <c r="BK423" s="512">
        <f t="shared" si="2380"/>
        <v>1</v>
      </c>
      <c r="BL423" s="513" t="str">
        <f>IF(_cfyc_month_day!A419="","",_cfyc_month_day!A419)</f>
        <v/>
      </c>
      <c r="BM423" s="513" t="str">
        <f>IF(_cfyc_month_day!B419="","",_cfyc_month_day!B419)</f>
        <v/>
      </c>
      <c r="BN423" s="513" t="str">
        <f>IF(_cfyc_month_day!C419="","",_cfyc_month_day!C419)</f>
        <v/>
      </c>
      <c r="BO423" s="522" t="str">
        <f>IF(_cfyc_month_day!D419="","",_cfyc_month_day!D419)</f>
        <v/>
      </c>
      <c r="BP423" s="522" t="str">
        <f>IF(_cfyc_month_day!E419="","",_cfyc_month_day!E419)</f>
        <v/>
      </c>
      <c r="BQ423" s="522" t="str">
        <f>IF(_cfyc_month_day!F419="","",_cfyc_month_day!F419)</f>
        <v/>
      </c>
      <c r="BR423" s="513" t="str">
        <f>IF(_tag_month_day!T419="","",_tag_month_day!T419)</f>
        <v/>
      </c>
      <c r="BS423" s="513" t="str">
        <f>IF(_tag_month_day!U419="","",_tag_month_day!U419)</f>
        <v/>
      </c>
      <c r="BT423" s="523" t="str">
        <f t="shared" si="2381"/>
        <v/>
      </c>
      <c r="BU423" s="223" t="str">
        <f>IF(_tag_month_day!V419="","",_tag_month_day!V419)</f>
        <v/>
      </c>
      <c r="BV423" s="206" t="str">
        <f>IF(_tag_month_day!W419="","",_tag_month_day!W419)</f>
        <v/>
      </c>
      <c r="BW423" s="540" t="str">
        <f>IF(_tag_month_day!X419="","",_tag_month_day!X419)</f>
        <v/>
      </c>
      <c r="BX423" s="540" t="str">
        <f>IF(_tag_month_day!Y419="","",_tag_month_day!Y419)</f>
        <v/>
      </c>
      <c r="BY423" s="541">
        <f ca="1" t="shared" si="2382"/>
        <v>43634.499999999</v>
      </c>
      <c r="BZ423" s="542"/>
      <c r="CA423" s="543" t="str">
        <f>IF(_jhy2_month_day!A419="","",_jhy2_month_day!A419)</f>
        <v/>
      </c>
      <c r="CB423" s="464" t="str">
        <f>IF(_jhy2_month_day!B419="","",_jhy2_month_day!B419)</f>
        <v/>
      </c>
      <c r="CC423" s="464" t="str">
        <f>IF(_jhy2_month_day!C419="","",_jhy2_month_day!C419)</f>
        <v/>
      </c>
      <c r="CD423" s="464" t="str">
        <f>IF(_jhy2_month_day!D419="","",_jhy2_month_day!D419)</f>
        <v/>
      </c>
      <c r="CE423" s="464" t="str">
        <f>IF(_jhy2_month_day!E419="","",_jhy2_month_day!E419)</f>
        <v/>
      </c>
      <c r="CF423" s="464" t="str">
        <f>IF(_jhy2_month_day!F419="","",_jhy2_month_day!F419)</f>
        <v/>
      </c>
      <c r="CG423" s="464" t="str">
        <f>IF(_jhy2_month_day!G419="","",_jhy2_month_day!G419)</f>
        <v/>
      </c>
      <c r="CH423" s="464" t="str">
        <f>IF(_jhy2_month_day!H419="","",_jhy2_month_day!H419)</f>
        <v/>
      </c>
      <c r="CI423" s="464" t="str">
        <f>IF(_jhy2_month_day!I419="","",_jhy2_month_day!I419)</f>
        <v/>
      </c>
      <c r="CJ423" s="464" t="str">
        <f>IF(_jhy2_month_day!J419="","",_jhy2_month_day!J419)</f>
        <v/>
      </c>
      <c r="CK423" s="464" t="str">
        <f>IF(_jhy2_month_day!K419="","",_jhy2_month_day!K419)</f>
        <v/>
      </c>
      <c r="CL423" s="562" t="str">
        <f>IF(_jhy2_month_day!L419="","",_jhy2_month_day!L419)</f>
        <v/>
      </c>
      <c r="CM423" s="562" t="str">
        <f>IF(_jhy2_month_day!M419="","",_jhy2_month_day!M419)</f>
        <v/>
      </c>
      <c r="CN423" s="562" t="str">
        <f>IF(_jhy2_month_day!N419="","",_jhy2_month_day!N419)</f>
        <v/>
      </c>
      <c r="CO423" s="562" t="str">
        <f>IF(_jhy2_month_day!O419="","",_jhy2_month_day!O419)</f>
        <v/>
      </c>
      <c r="CP423" s="562" t="str">
        <f>IF(_jhy2_month_day!P419="","",_jhy2_month_day!P419)</f>
        <v/>
      </c>
      <c r="CQ423" s="562" t="str">
        <f>IF(_jhy2_month_day!Q419="","",_jhy2_month_day!Q419)</f>
        <v/>
      </c>
      <c r="CR423" s="563" t="str">
        <f>IF(_jhy2_month_day!R419="","",_jhy2_month_day!R419)</f>
        <v/>
      </c>
      <c r="CS423" s="576" t="str">
        <f>IF(_jhy2_month_day!S419="","",_jhy2_month_day!S419)</f>
        <v/>
      </c>
      <c r="CT423" s="562" t="str">
        <f>IF(_jhy2_month_day!T419="","",_jhy2_month_day!T419)</f>
        <v/>
      </c>
      <c r="CU423" s="577" t="e">
        <f t="shared" si="2330"/>
        <v>#VALUE!</v>
      </c>
      <c r="CV423" s="198" t="e">
        <f t="shared" si="2331"/>
        <v>#VALUE!</v>
      </c>
      <c r="CW423" s="192" t="e">
        <f t="shared" si="2332"/>
        <v>#VALUE!</v>
      </c>
      <c r="CX423" s="192" t="e">
        <f t="shared" si="2333"/>
        <v>#VALUE!</v>
      </c>
      <c r="CY423" s="202" t="e">
        <f t="shared" si="2334"/>
        <v>#VALUE!</v>
      </c>
      <c r="CZ423" s="192" t="e">
        <f t="shared" ref="CZ423:DI423" si="2561">$AJ423*EF423</f>
        <v>#VALUE!</v>
      </c>
      <c r="DA423" s="192" t="e">
        <f t="shared" si="2561"/>
        <v>#VALUE!</v>
      </c>
      <c r="DB423" s="192" t="e">
        <f t="shared" si="2561"/>
        <v>#VALUE!</v>
      </c>
      <c r="DC423" s="192" t="e">
        <f t="shared" si="2561"/>
        <v>#VALUE!</v>
      </c>
      <c r="DD423" s="192" t="e">
        <f t="shared" si="2561"/>
        <v>#VALUE!</v>
      </c>
      <c r="DE423" s="192" t="e">
        <f t="shared" si="2561"/>
        <v>#VALUE!</v>
      </c>
      <c r="DF423" s="192" t="e">
        <f t="shared" si="2561"/>
        <v>#VALUE!</v>
      </c>
      <c r="DG423" s="192" t="e">
        <f t="shared" si="2561"/>
        <v>#VALUE!</v>
      </c>
      <c r="DH423" s="192" t="e">
        <f t="shared" si="2561"/>
        <v>#VALUE!</v>
      </c>
      <c r="DI423" s="192" t="e">
        <f t="shared" si="2561"/>
        <v>#VALUE!</v>
      </c>
      <c r="DJ423" s="192" t="e">
        <f t="shared" si="2336"/>
        <v>#VALUE!</v>
      </c>
      <c r="DK423" s="192" t="e">
        <f t="shared" si="2337"/>
        <v>#VALUE!</v>
      </c>
      <c r="DL423" s="192" t="e">
        <f t="shared" si="2338"/>
        <v>#VALUE!</v>
      </c>
      <c r="DM423" s="192" t="e">
        <f t="shared" si="2339"/>
        <v>#VALUE!</v>
      </c>
      <c r="DN423" s="192" t="e">
        <f t="shared" si="2340"/>
        <v>#VALUE!</v>
      </c>
      <c r="DO423" s="192" t="e">
        <f t="shared" si="2341"/>
        <v>#VALUE!</v>
      </c>
      <c r="DP423" s="192" t="e">
        <f t="shared" si="2342"/>
        <v>#VALUE!</v>
      </c>
      <c r="DQ423" s="192" t="e">
        <f t="shared" si="2343"/>
        <v>#VALUE!</v>
      </c>
      <c r="DR423" s="192" t="e">
        <f t="shared" si="2344"/>
        <v>#VALUE!</v>
      </c>
      <c r="DS423" s="192" t="e">
        <f t="shared" si="2345"/>
        <v>#VALUE!</v>
      </c>
      <c r="DT423" s="192" t="e">
        <f t="shared" si="2346"/>
        <v>#VALUE!</v>
      </c>
      <c r="DU423" s="192" t="e">
        <f t="shared" si="2347"/>
        <v>#VALUE!</v>
      </c>
      <c r="DV423" s="198" t="e">
        <f t="shared" si="2348"/>
        <v>#VALUE!</v>
      </c>
      <c r="DW423" s="198" t="e">
        <f t="shared" si="2349"/>
        <v>#DIV/0!</v>
      </c>
      <c r="DX423" s="198" t="e">
        <f t="shared" si="2350"/>
        <v>#DIV/0!</v>
      </c>
      <c r="DY423" s="198" t="e">
        <f t="shared" si="2351"/>
        <v>#VALUE!</v>
      </c>
      <c r="DZ423" s="198" t="e">
        <f t="shared" si="2352"/>
        <v>#VALUE!</v>
      </c>
      <c r="EA423" s="198" t="e">
        <f t="shared" si="2353"/>
        <v>#VALUE!</v>
      </c>
      <c r="EB423" s="198" t="e">
        <f t="shared" si="2354"/>
        <v>#VALUE!</v>
      </c>
      <c r="EC423" s="198" t="e">
        <f t="shared" si="2355"/>
        <v>#DIV/0!</v>
      </c>
      <c r="ED423" s="198" t="e">
        <f t="shared" si="2356"/>
        <v>#VALUE!</v>
      </c>
      <c r="EE423" s="198" t="e">
        <f t="shared" si="2357"/>
        <v>#VALUE!</v>
      </c>
      <c r="EF423" s="198" t="e">
        <f t="shared" ref="EF423:EO423" si="2562">DV423/SUM($DV423:$EE423)</f>
        <v>#VALUE!</v>
      </c>
      <c r="EG423" s="198" t="e">
        <f t="shared" si="2562"/>
        <v>#DIV/0!</v>
      </c>
      <c r="EH423" s="198" t="e">
        <f t="shared" si="2562"/>
        <v>#DIV/0!</v>
      </c>
      <c r="EI423" s="198" t="e">
        <f t="shared" si="2562"/>
        <v>#VALUE!</v>
      </c>
      <c r="EJ423" s="198" t="e">
        <f t="shared" si="2562"/>
        <v>#VALUE!</v>
      </c>
      <c r="EK423" s="198" t="e">
        <f t="shared" si="2562"/>
        <v>#VALUE!</v>
      </c>
      <c r="EL423" s="198" t="e">
        <f t="shared" si="2562"/>
        <v>#VALUE!</v>
      </c>
      <c r="EM423" s="198" t="e">
        <f t="shared" si="2562"/>
        <v>#DIV/0!</v>
      </c>
      <c r="EN423" s="198" t="e">
        <f t="shared" si="2562"/>
        <v>#VALUE!</v>
      </c>
      <c r="EO423" s="198" t="e">
        <f t="shared" si="2562"/>
        <v>#VALUE!</v>
      </c>
      <c r="EP423" s="511">
        <f t="shared" ref="EP423:EW423" si="2563">EP422</f>
        <v>0.08</v>
      </c>
      <c r="EQ423" s="511">
        <f t="shared" si="2563"/>
        <v>0.015</v>
      </c>
      <c r="ER423" s="511">
        <f t="shared" si="2563"/>
        <v>0.015</v>
      </c>
      <c r="ES423" s="511">
        <f t="shared" si="2563"/>
        <v>0.015</v>
      </c>
      <c r="ET423" s="511">
        <f t="shared" si="2563"/>
        <v>0.015</v>
      </c>
      <c r="EU423" s="511">
        <f t="shared" si="2563"/>
        <v>0.09</v>
      </c>
      <c r="EV423" s="511">
        <f t="shared" si="2563"/>
        <v>0.09</v>
      </c>
      <c r="EW423" s="511">
        <f t="shared" si="2563"/>
        <v>0.09</v>
      </c>
      <c r="EX423" s="420" t="str">
        <f>IF(_tag_month_day!AS419="","",_tag_month_day!AS419/100)</f>
        <v/>
      </c>
      <c r="EY423" s="420" t="str">
        <f>IF(_tag_month_day!AT419="","",_tag_month_day!AT419/100)</f>
        <v/>
      </c>
      <c r="EZ423" s="420" t="str">
        <f>IF(_tag_month_day!AU419="","",_tag_month_day!AU419/100)</f>
        <v/>
      </c>
      <c r="FA423" s="420" t="str">
        <f>IF(_tag_month_day!AV419="","",_tag_month_day!AV419/100)</f>
        <v/>
      </c>
      <c r="FB423" s="420" t="str">
        <f>IF(_tag_month_day!AW419="","",_tag_month_day!AW419/100)</f>
        <v/>
      </c>
      <c r="FC423" s="420" t="str">
        <f>IF(_tag_month_day!AX419="","",_tag_month_day!AX419/100)</f>
        <v/>
      </c>
      <c r="FD423" s="510">
        <f t="shared" si="2386"/>
        <v>0.33</v>
      </c>
      <c r="FE423" s="510">
        <f t="shared" si="2387"/>
        <v>0.19</v>
      </c>
      <c r="FF423" s="510">
        <f t="shared" si="2388"/>
        <v>0.003</v>
      </c>
      <c r="FG423" s="510">
        <f t="shared" si="2389"/>
        <v>0</v>
      </c>
      <c r="FH423" s="603">
        <f t="shared" si="2390"/>
        <v>0.0001</v>
      </c>
      <c r="FI423" s="510">
        <f t="shared" ref="FI423:FR423" si="2564">FI422</f>
        <v>0.41</v>
      </c>
      <c r="FJ423" s="510">
        <f t="shared" si="2564"/>
        <v>0.11</v>
      </c>
      <c r="FK423" s="510">
        <f t="shared" si="2564"/>
        <v>0.015</v>
      </c>
      <c r="FL423" s="510">
        <f t="shared" si="2564"/>
        <v>0</v>
      </c>
      <c r="FM423" s="603">
        <f t="shared" si="2564"/>
        <v>0.0001</v>
      </c>
      <c r="FN423" s="510" t="str">
        <f>IF(_tag_month_day!AY419="","",_tag_month_day!AY419/100)</f>
        <v/>
      </c>
      <c r="FO423" s="510" t="str">
        <f>IF(_tag_month_day!AZ419="","",_tag_month_day!AZ419/100)</f>
        <v/>
      </c>
      <c r="FP423" s="510" t="str">
        <f>IF(_tag_month_day!BA419="","",_tag_month_day!BA419/100)</f>
        <v/>
      </c>
      <c r="FQ423" s="510" t="str">
        <f>IF(_tag_month_day!BB419="","",_tag_month_day!BB419/100)</f>
        <v/>
      </c>
      <c r="FR423" s="603" t="str">
        <f>IF(_tag_month_day!BC419="","",_tag_month_day!BC419/100)</f>
        <v/>
      </c>
      <c r="FS423" s="510" t="str">
        <f>IF(_tag_month_day!BD419="","",_tag_month_day!BD419/100)</f>
        <v/>
      </c>
      <c r="FT423" s="510" t="str">
        <f>IF(_tag_month_day!BE419="","",_tag_month_day!BE419/100)</f>
        <v/>
      </c>
      <c r="FU423" s="510" t="str">
        <f>IF(_tag_month_day!BF419="","",_tag_month_day!BF419/100)</f>
        <v/>
      </c>
      <c r="FV423" s="510" t="str">
        <f>IF(_tag_month_day!BG419="","",_tag_month_day!BG419/100)</f>
        <v/>
      </c>
      <c r="FW423" s="603" t="str">
        <f>IF(_tag_month_day!BH419="","",_tag_month_day!BH419/100)</f>
        <v/>
      </c>
      <c r="FX423" s="510" t="str">
        <f>IF(_tag_month_day!BI419="","",_tag_month_day!BI419/100)</f>
        <v/>
      </c>
      <c r="FY423" s="510" t="str">
        <f>IF(_tag_month_day!BJ419="","",_tag_month_day!BJ419/100)</f>
        <v/>
      </c>
      <c r="FZ423" s="605" t="str">
        <f>IF(_tag_month_day!BK419="","",_tag_month_day!BK419/100)</f>
        <v/>
      </c>
      <c r="GA423" s="510" t="str">
        <f>IF(_tag_month_day!BL419="","",_tag_month_day!BL419/100)</f>
        <v/>
      </c>
      <c r="GB423" s="603" t="str">
        <f>IF(_tag_month_day!BM419="","",_tag_month_day!BM419/100)</f>
        <v/>
      </c>
      <c r="GC423" s="420" t="str">
        <f>IF(_tag_month_day!BN419="","",_tag_month_day!BN419/100)</f>
        <v/>
      </c>
      <c r="GD423" s="420" t="str">
        <f>IF(_tag_month_day!BO419="","",_tag_month_day!BO419/100)</f>
        <v/>
      </c>
      <c r="GE423" s="420" t="str">
        <f>IF(_tag_month_day!BP419="","",_tag_month_day!BP419/100)</f>
        <v/>
      </c>
      <c r="GF423" s="420" t="str">
        <f>IF(_tag_month_day!BQ419="","",_tag_month_day!BQ419/100)</f>
        <v/>
      </c>
      <c r="GG423" s="420" t="str">
        <f>IF(_tag_month_day!BR419="","",_tag_month_day!BR419/100)</f>
        <v/>
      </c>
      <c r="GH423" s="420" t="str">
        <f>IF(_tag_month_day!BS419="","",_tag_month_day!BS419/100)</f>
        <v/>
      </c>
      <c r="GI423" s="603" t="str">
        <f>IF(_tag_month_day!BT419="","",_tag_month_day!BT419/100)</f>
        <v/>
      </c>
      <c r="GJ423" s="612" t="str">
        <f>IF(_tag_month_day!BU419="","",_tag_month_day!BU419/100)</f>
        <v/>
      </c>
      <c r="GK423" s="620" t="str">
        <f>IF(_tag_month_day!BV419="",IF(_rlcf_month_day!A$2="","",_rlcf_month_day!A$2/100),_tag_month_day!BV419/100)</f>
        <v/>
      </c>
      <c r="GL423" s="620" t="str">
        <f>IF(_tag_month_day!BW419="",IF(_rlcf_month_day!B$2="","",_rlcf_month_day!B$2/100),_tag_month_day!BW419/100)</f>
        <v/>
      </c>
      <c r="GM423" s="621" t="str">
        <f>IF(_tag_month_day!BX419="",IF(_rlcf_month_day!C$2="","",_rlcf_month_day!C$2/100),_tag_month_day!BX419/100)</f>
        <v/>
      </c>
      <c r="GN423" s="620" t="str">
        <f>IF(_tag_month_day!BV419="",IF(_rlcf_month_day!A$2="","",_rlcf_month_day!A$2/100),_tag_month_day!BV419/100)</f>
        <v/>
      </c>
      <c r="GO423" s="620" t="str">
        <f>IF(_tag_month_day!BW419="",IF(_rlcf_month_day!B$2="","",_rlcf_month_day!B$2/100),_tag_month_day!BW419/100)</f>
        <v/>
      </c>
      <c r="GP423" s="620" t="str">
        <f>IF(_tag_month_day!CD419="",IF(_rlcf_month_day!E$2="","",_rlcf_month_day!E$2/100),_tag_month_day!CD419/100)</f>
        <v/>
      </c>
      <c r="GQ423" s="620" t="str">
        <f>IF(_tag_month_day!CE419="",IF(_rlcf_month_day!F$2="","",_rlcf_month_day!F$2/100),_tag_month_day!CE419/100)</f>
        <v/>
      </c>
      <c r="GR423" s="621" t="str">
        <f>IF(_tag_month_day!CF419="",IF(_rlcf_month_day!G$2="","",_rlcf_month_day!G$2/100),_tag_month_day!CF419/100)</f>
        <v/>
      </c>
      <c r="GS423" s="626">
        <f t="shared" ref="GS423:HH423" si="2565">GS422</f>
        <v>0.953</v>
      </c>
      <c r="GT423" s="626">
        <f t="shared" si="2565"/>
        <v>0.55</v>
      </c>
      <c r="GU423" s="626">
        <f t="shared" si="2565"/>
        <v>0.55</v>
      </c>
      <c r="GV423" s="626">
        <f t="shared" si="2565"/>
        <v>0.55</v>
      </c>
      <c r="GW423" s="626">
        <f t="shared" si="2565"/>
        <v>0.5</v>
      </c>
      <c r="GX423" s="626">
        <f t="shared" si="2565"/>
        <v>0.935</v>
      </c>
      <c r="GY423" s="626">
        <f t="shared" si="2565"/>
        <v>0.15</v>
      </c>
      <c r="GZ423" s="626">
        <f t="shared" si="2565"/>
        <v>1</v>
      </c>
      <c r="HA423" s="632">
        <f t="shared" si="2565"/>
        <v>0.047</v>
      </c>
      <c r="HB423" s="632">
        <f t="shared" si="2565"/>
        <v>0.45</v>
      </c>
      <c r="HC423" s="632">
        <f t="shared" si="2565"/>
        <v>0.45</v>
      </c>
      <c r="HD423" s="632">
        <f t="shared" si="2565"/>
        <v>0.45</v>
      </c>
      <c r="HE423" s="632">
        <f t="shared" si="2565"/>
        <v>0.5</v>
      </c>
      <c r="HF423" s="632">
        <f t="shared" si="2565"/>
        <v>0.065</v>
      </c>
      <c r="HG423" s="632">
        <f t="shared" si="2565"/>
        <v>0.85</v>
      </c>
      <c r="HH423" s="632">
        <f t="shared" si="2565"/>
        <v>0</v>
      </c>
      <c r="HI423" s="68">
        <f t="shared" si="2362"/>
        <v>0</v>
      </c>
      <c r="HJ423" s="68" t="e">
        <f t="shared" si="2393"/>
        <v>#VALUE!</v>
      </c>
      <c r="HK423" s="202">
        <f t="shared" si="2394"/>
        <v>0.85</v>
      </c>
      <c r="HL423" s="464">
        <f t="shared" si="2395"/>
        <v>550000</v>
      </c>
      <c r="HM423" s="464">
        <f t="shared" si="2396"/>
        <v>480000</v>
      </c>
      <c r="HN423" s="192" t="e">
        <f t="shared" si="2363"/>
        <v>#VALUE!</v>
      </c>
      <c r="HO423" s="192" t="e">
        <f>HN423*HK423*$HO$2/HL423*1000000</f>
        <v>#VALUE!</v>
      </c>
      <c r="HP423" s="192" t="e">
        <f>HN423*HK423*$HP$2/HM423*1000000</f>
        <v>#VALUE!</v>
      </c>
    </row>
    <row r="424" customFormat="1" spans="1:224">
      <c r="A424" s="381">
        <v>419</v>
      </c>
      <c r="B424" s="54">
        <f ca="1" t="shared" si="2397"/>
        <v>43634</v>
      </c>
      <c r="C424" s="57">
        <f t="shared" si="2398"/>
        <v>0.0416666666666667</v>
      </c>
      <c r="D424" s="68" t="str">
        <f ca="1" t="shared" si="2364"/>
        <v>白班</v>
      </c>
      <c r="E424" s="68" t="str">
        <f ca="1" t="shared" si="2365"/>
        <v>乙</v>
      </c>
      <c r="F424" s="68">
        <f ca="1">SUMPRODUCT((成本日报!$A$3:$A$95=计划!B424)*(成本日报!$B$3:$B$95=计划!$D424),成本日报!$C$3:$C$95)</f>
        <v>2</v>
      </c>
      <c r="G424" s="382">
        <f ca="1" t="shared" si="2399"/>
        <v>43634.4166666657</v>
      </c>
      <c r="H424" s="382">
        <f ca="1" t="shared" si="2366"/>
        <v>43634.4236111101</v>
      </c>
      <c r="I424" s="382">
        <f ca="1" t="shared" si="2367"/>
        <v>43634.4291666656</v>
      </c>
      <c r="J424" s="382">
        <f ca="1" t="shared" si="2368"/>
        <v>43634.4583333323</v>
      </c>
      <c r="K424" s="382">
        <f ca="1" t="shared" si="2369"/>
        <v>43634.5208333323</v>
      </c>
      <c r="L424" s="382">
        <f ca="1" t="shared" si="2370"/>
        <v>43634.5416666657</v>
      </c>
      <c r="M424" s="398" t="str">
        <f>IF(_tag_month_day!A420="","",_tag_month_day!A420)</f>
        <v/>
      </c>
      <c r="N424" s="398" t="str">
        <f>IF(_tag_month_day!B420="","",_tag_month_day!B420)</f>
        <v/>
      </c>
      <c r="O424" s="399" t="e">
        <f t="shared" si="2371"/>
        <v>#VALUE!</v>
      </c>
      <c r="P424" s="398" t="str">
        <f>IF(_tag_month_day!C420="","",_tag_month_day!C420)</f>
        <v/>
      </c>
      <c r="Q424" s="398" t="str">
        <f>IF(_tag_month_day!D420="","",_tag_month_day!D420)</f>
        <v/>
      </c>
      <c r="R424" s="416">
        <f>IF(_tag_month_day!CB420="",R423,_tag_month_day!CB420/100)</f>
        <v>0.07</v>
      </c>
      <c r="S424" s="417" t="str">
        <f>IF(_tag_month_day!E420="","",_tag_month_day!E420)</f>
        <v/>
      </c>
      <c r="T424" s="417" t="str">
        <f>IF(_tag_month_day!F420="","",_tag_month_day!F420)</f>
        <v/>
      </c>
      <c r="U424" s="418" t="e">
        <f t="shared" si="2325"/>
        <v>#VALUE!</v>
      </c>
      <c r="V424" s="53" t="e">
        <f t="shared" si="2326"/>
        <v>#VALUE!</v>
      </c>
      <c r="W424" s="419" t="str">
        <f>IF(_jhy_month_day!A420="","",_jhy_month_day!A420)</f>
        <v/>
      </c>
      <c r="X424" s="420" t="str">
        <f>IF(_jhy_month_day!B420="","",_jhy_month_day!B420/100)</f>
        <v/>
      </c>
      <c r="Y424" s="420" t="str">
        <f>IF(_jhy_month_day!C420="","",_jhy_month_day!C420/100)</f>
        <v/>
      </c>
      <c r="Z424" s="439">
        <f t="shared" si="2415"/>
        <v>105</v>
      </c>
      <c r="AA424" s="440" t="str">
        <f>IF(_tag_month_day!G420="","",_tag_month_day!G420/100)</f>
        <v/>
      </c>
      <c r="AB424" s="440" t="str">
        <f>IF(_tag_month_day!H420="","",_tag_month_day!H420/100)</f>
        <v/>
      </c>
      <c r="AC424" s="193">
        <f t="shared" si="2372"/>
        <v>1.59963432013121</v>
      </c>
      <c r="AD424" s="441" t="str">
        <f t="shared" si="2373"/>
        <v/>
      </c>
      <c r="AE424" s="442" t="str">
        <f t="shared" si="2374"/>
        <v/>
      </c>
      <c r="AF424" s="443">
        <v>1</v>
      </c>
      <c r="AG424" s="68" t="str">
        <f>IF(_duihao_month_day!A420="","",_duihao_month_day!A420)</f>
        <v/>
      </c>
      <c r="AH424" s="463">
        <f>IF(_gyk_month_day!B420="",AH423,_gyk_month_day!B420)</f>
        <v>820</v>
      </c>
      <c r="AI424" s="464"/>
      <c r="AJ424" s="68" t="str">
        <f>IF(_tag_month_day!I420="","",_tag_month_day!I420)</f>
        <v/>
      </c>
      <c r="AK424" s="465" t="str">
        <f>IF(_tzyy_month_day!A420="","",_tzyy_month_day!A420)</f>
        <v/>
      </c>
      <c r="AL424" s="465" t="str">
        <f>IF(_tzyy_month_day!B420="","",_tzyy_month_day!B420)</f>
        <v/>
      </c>
      <c r="AM424" s="465" t="str">
        <f>IF(_tzyy_month_day!C420="","",_tzyy_month_day!C420)</f>
        <v/>
      </c>
      <c r="AN424" s="466" t="str">
        <f>IF(_tag_month_day!CG420="","",_tag_month_day!CG420)</f>
        <v/>
      </c>
      <c r="AO424" s="466" t="str">
        <f>IF(_tag_month_day!CH420="","",_tag_month_day!CH420)</f>
        <v/>
      </c>
      <c r="AP424" s="486" t="e">
        <f t="shared" si="2375"/>
        <v>#VALUE!</v>
      </c>
      <c r="AQ424" s="487" t="str">
        <f>IF(_tag_month_day!J420="","",_tag_month_day!J420/100)</f>
        <v/>
      </c>
      <c r="AR424" s="488">
        <f t="shared" si="2376"/>
        <v>1.3</v>
      </c>
      <c r="AS424" s="489" t="e">
        <f t="shared" si="2327"/>
        <v>#VALUE!</v>
      </c>
      <c r="AT424" s="489">
        <f t="shared" si="2377"/>
        <v>0</v>
      </c>
      <c r="AU424" s="490" t="str">
        <f>IF(_tag_month_day!K420="","",_tag_month_day!K420)</f>
        <v/>
      </c>
      <c r="AV424" s="491" t="str">
        <f>IF(_tag_month_day!L420="","",_tag_month_day!L420/100)</f>
        <v/>
      </c>
      <c r="AW424" s="420">
        <f t="shared" si="2299"/>
        <v>0</v>
      </c>
      <c r="AX424" s="420">
        <f t="shared" si="2378"/>
        <v>0</v>
      </c>
      <c r="AY424" s="420" t="str">
        <f>IF(_tag_month_day!M420="","",_tag_month_day!M420/100)</f>
        <v/>
      </c>
      <c r="AZ424" s="420" t="str">
        <f>IF(_tag_month_day!N420="","",_tag_month_day!N420/100)</f>
        <v/>
      </c>
      <c r="BA424" s="420" t="str">
        <f>IF(_tag_month_day!O420="","",_tag_month_day!O420/100)</f>
        <v/>
      </c>
      <c r="BB424" s="496" t="str">
        <f>IF(_tag_month_day!P420="","",_tag_month_day!P420/100)</f>
        <v/>
      </c>
      <c r="BC424" s="496">
        <f t="shared" si="2379"/>
        <v>0</v>
      </c>
      <c r="BD424" s="496" t="str">
        <f>IF(_tag_month_day!Q420="","",_tag_month_day!Q420/100)</f>
        <v/>
      </c>
      <c r="BE424" s="510" t="str">
        <f>IF(_tag_month_day!R420="","",_tag_month_day!R420/100)</f>
        <v/>
      </c>
      <c r="BF424" s="413" t="str">
        <f>IF(_tag_month_day!CC420="","",_tag_month_day!CC420/100)</f>
        <v/>
      </c>
      <c r="BG424" s="511" t="e">
        <f t="shared" si="2328"/>
        <v>#VALUE!</v>
      </c>
      <c r="BH424" s="198">
        <f t="shared" si="2329"/>
        <v>0</v>
      </c>
      <c r="BI424" s="512" t="e">
        <f>IF(CX424=0,BI423,(DK424*查询!$R$5+DL424*查询!$Q$5+DM424*查询!$N$5+DN424*查询!$O$5+DO424*查询!$P$5)*AF424/CX424)</f>
        <v>#VALUE!</v>
      </c>
      <c r="BJ424" s="512" t="e">
        <f>IF(CX424=0,BJ423,(DP424*查询!$S$5+DQ424*查询!$T$5+DR424*查询!$U$5)*AF424/CX424)</f>
        <v>#VALUE!</v>
      </c>
      <c r="BK424" s="512">
        <f t="shared" si="2380"/>
        <v>1</v>
      </c>
      <c r="BL424" s="513" t="str">
        <f>IF(_cfyc_month_day!A420="","",_cfyc_month_day!A420)</f>
        <v/>
      </c>
      <c r="BM424" s="513" t="str">
        <f>IF(_cfyc_month_day!B420="","",_cfyc_month_day!B420)</f>
        <v/>
      </c>
      <c r="BN424" s="513" t="str">
        <f>IF(_cfyc_month_day!C420="","",_cfyc_month_day!C420)</f>
        <v/>
      </c>
      <c r="BO424" s="522" t="str">
        <f>IF(_cfyc_month_day!D420="","",_cfyc_month_day!D420)</f>
        <v/>
      </c>
      <c r="BP424" s="522" t="str">
        <f>IF(_cfyc_month_day!E420="","",_cfyc_month_day!E420)</f>
        <v/>
      </c>
      <c r="BQ424" s="522" t="str">
        <f>IF(_cfyc_month_day!F420="","",_cfyc_month_day!F420)</f>
        <v/>
      </c>
      <c r="BR424" s="513" t="str">
        <f>IF(_tag_month_day!T420="","",_tag_month_day!T420)</f>
        <v/>
      </c>
      <c r="BS424" s="513" t="str">
        <f>IF(_tag_month_day!U420="","",_tag_month_day!U420)</f>
        <v/>
      </c>
      <c r="BT424" s="523" t="str">
        <f t="shared" si="2381"/>
        <v/>
      </c>
      <c r="BU424" s="223" t="str">
        <f>IF(_tag_month_day!V420="","",_tag_month_day!V420)</f>
        <v/>
      </c>
      <c r="BV424" s="206" t="str">
        <f>IF(_tag_month_day!W420="","",_tag_month_day!W420)</f>
        <v/>
      </c>
      <c r="BW424" s="540" t="str">
        <f>IF(_tag_month_day!X420="","",_tag_month_day!X420)</f>
        <v/>
      </c>
      <c r="BX424" s="540" t="str">
        <f>IF(_tag_month_day!Y420="","",_tag_month_day!Y420)</f>
        <v/>
      </c>
      <c r="BY424" s="541">
        <f ca="1" t="shared" si="2382"/>
        <v>43634.5416666657</v>
      </c>
      <c r="BZ424" s="542"/>
      <c r="CA424" s="543" t="str">
        <f>IF(_jhy2_month_day!A420="","",_jhy2_month_day!A420)</f>
        <v/>
      </c>
      <c r="CB424" s="464" t="str">
        <f>IF(_jhy2_month_day!B420="","",_jhy2_month_day!B420)</f>
        <v/>
      </c>
      <c r="CC424" s="464" t="str">
        <f>IF(_jhy2_month_day!C420="","",_jhy2_month_day!C420)</f>
        <v/>
      </c>
      <c r="CD424" s="464" t="str">
        <f>IF(_jhy2_month_day!D420="","",_jhy2_month_day!D420)</f>
        <v/>
      </c>
      <c r="CE424" s="464" t="str">
        <f>IF(_jhy2_month_day!E420="","",_jhy2_month_day!E420)</f>
        <v/>
      </c>
      <c r="CF424" s="464" t="str">
        <f>IF(_jhy2_month_day!F420="","",_jhy2_month_day!F420)</f>
        <v/>
      </c>
      <c r="CG424" s="464" t="str">
        <f>IF(_jhy2_month_day!G420="","",_jhy2_month_day!G420)</f>
        <v/>
      </c>
      <c r="CH424" s="464" t="str">
        <f>IF(_jhy2_month_day!H420="","",_jhy2_month_day!H420)</f>
        <v/>
      </c>
      <c r="CI424" s="464" t="str">
        <f>IF(_jhy2_month_day!I420="","",_jhy2_month_day!I420)</f>
        <v/>
      </c>
      <c r="CJ424" s="464" t="str">
        <f>IF(_jhy2_month_day!J420="","",_jhy2_month_day!J420)</f>
        <v/>
      </c>
      <c r="CK424" s="464" t="str">
        <f>IF(_jhy2_month_day!K420="","",_jhy2_month_day!K420)</f>
        <v/>
      </c>
      <c r="CL424" s="562" t="str">
        <f>IF(_jhy2_month_day!L420="","",_jhy2_month_day!L420)</f>
        <v/>
      </c>
      <c r="CM424" s="562" t="str">
        <f>IF(_jhy2_month_day!M420="","",_jhy2_month_day!M420)</f>
        <v/>
      </c>
      <c r="CN424" s="562" t="str">
        <f>IF(_jhy2_month_day!N420="","",_jhy2_month_day!N420)</f>
        <v/>
      </c>
      <c r="CO424" s="562" t="str">
        <f>IF(_jhy2_month_day!O420="","",_jhy2_month_day!O420)</f>
        <v/>
      </c>
      <c r="CP424" s="562" t="str">
        <f>IF(_jhy2_month_day!P420="","",_jhy2_month_day!P420)</f>
        <v/>
      </c>
      <c r="CQ424" s="562" t="str">
        <f>IF(_jhy2_month_day!Q420="","",_jhy2_month_day!Q420)</f>
        <v/>
      </c>
      <c r="CR424" s="563" t="str">
        <f>IF(_jhy2_month_day!R420="","",_jhy2_month_day!R420)</f>
        <v/>
      </c>
      <c r="CS424" s="576" t="str">
        <f>IF(_jhy2_month_day!S420="","",_jhy2_month_day!S420)</f>
        <v/>
      </c>
      <c r="CT424" s="562" t="str">
        <f>IF(_jhy2_month_day!T420="","",_jhy2_month_day!T420)</f>
        <v/>
      </c>
      <c r="CU424" s="577" t="e">
        <f t="shared" si="2330"/>
        <v>#VALUE!</v>
      </c>
      <c r="CV424" s="198" t="e">
        <f t="shared" si="2331"/>
        <v>#VALUE!</v>
      </c>
      <c r="CW424" s="192" t="e">
        <f t="shared" si="2332"/>
        <v>#VALUE!</v>
      </c>
      <c r="CX424" s="192" t="e">
        <f t="shared" si="2333"/>
        <v>#VALUE!</v>
      </c>
      <c r="CY424" s="202" t="e">
        <f t="shared" si="2334"/>
        <v>#VALUE!</v>
      </c>
      <c r="CZ424" s="192" t="e">
        <f t="shared" ref="CZ424:DI424" si="2566">$AJ424*EF424</f>
        <v>#VALUE!</v>
      </c>
      <c r="DA424" s="192" t="e">
        <f t="shared" si="2566"/>
        <v>#VALUE!</v>
      </c>
      <c r="DB424" s="192" t="e">
        <f t="shared" si="2566"/>
        <v>#VALUE!</v>
      </c>
      <c r="DC424" s="192" t="e">
        <f t="shared" si="2566"/>
        <v>#VALUE!</v>
      </c>
      <c r="DD424" s="192" t="e">
        <f t="shared" si="2566"/>
        <v>#VALUE!</v>
      </c>
      <c r="DE424" s="192" t="e">
        <f t="shared" si="2566"/>
        <v>#VALUE!</v>
      </c>
      <c r="DF424" s="192" t="e">
        <f t="shared" si="2566"/>
        <v>#VALUE!</v>
      </c>
      <c r="DG424" s="192" t="e">
        <f t="shared" si="2566"/>
        <v>#VALUE!</v>
      </c>
      <c r="DH424" s="192" t="e">
        <f t="shared" si="2566"/>
        <v>#VALUE!</v>
      </c>
      <c r="DI424" s="192" t="e">
        <f t="shared" si="2566"/>
        <v>#VALUE!</v>
      </c>
      <c r="DJ424" s="192" t="e">
        <f t="shared" si="2336"/>
        <v>#VALUE!</v>
      </c>
      <c r="DK424" s="192" t="e">
        <f t="shared" si="2337"/>
        <v>#VALUE!</v>
      </c>
      <c r="DL424" s="192" t="e">
        <f t="shared" si="2338"/>
        <v>#VALUE!</v>
      </c>
      <c r="DM424" s="192" t="e">
        <f t="shared" si="2339"/>
        <v>#VALUE!</v>
      </c>
      <c r="DN424" s="192" t="e">
        <f t="shared" si="2340"/>
        <v>#VALUE!</v>
      </c>
      <c r="DO424" s="192" t="e">
        <f t="shared" si="2341"/>
        <v>#VALUE!</v>
      </c>
      <c r="DP424" s="192" t="e">
        <f t="shared" si="2342"/>
        <v>#VALUE!</v>
      </c>
      <c r="DQ424" s="192" t="e">
        <f t="shared" si="2343"/>
        <v>#VALUE!</v>
      </c>
      <c r="DR424" s="192" t="e">
        <f t="shared" si="2344"/>
        <v>#VALUE!</v>
      </c>
      <c r="DS424" s="192" t="e">
        <f t="shared" si="2345"/>
        <v>#VALUE!</v>
      </c>
      <c r="DT424" s="192" t="e">
        <f t="shared" si="2346"/>
        <v>#VALUE!</v>
      </c>
      <c r="DU424" s="192" t="e">
        <f t="shared" si="2347"/>
        <v>#VALUE!</v>
      </c>
      <c r="DV424" s="198" t="e">
        <f t="shared" si="2348"/>
        <v>#VALUE!</v>
      </c>
      <c r="DW424" s="198" t="e">
        <f t="shared" si="2349"/>
        <v>#DIV/0!</v>
      </c>
      <c r="DX424" s="198" t="e">
        <f t="shared" si="2350"/>
        <v>#DIV/0!</v>
      </c>
      <c r="DY424" s="198" t="e">
        <f t="shared" si="2351"/>
        <v>#VALUE!</v>
      </c>
      <c r="DZ424" s="198" t="e">
        <f t="shared" si="2352"/>
        <v>#VALUE!</v>
      </c>
      <c r="EA424" s="198" t="e">
        <f t="shared" si="2353"/>
        <v>#VALUE!</v>
      </c>
      <c r="EB424" s="198" t="e">
        <f t="shared" si="2354"/>
        <v>#VALUE!</v>
      </c>
      <c r="EC424" s="198" t="e">
        <f t="shared" si="2355"/>
        <v>#DIV/0!</v>
      </c>
      <c r="ED424" s="198" t="e">
        <f t="shared" si="2356"/>
        <v>#VALUE!</v>
      </c>
      <c r="EE424" s="198" t="e">
        <f t="shared" si="2357"/>
        <v>#VALUE!</v>
      </c>
      <c r="EF424" s="198" t="e">
        <f t="shared" ref="EF424:EO424" si="2567">DV424/SUM($DV424:$EE424)</f>
        <v>#VALUE!</v>
      </c>
      <c r="EG424" s="198" t="e">
        <f t="shared" si="2567"/>
        <v>#DIV/0!</v>
      </c>
      <c r="EH424" s="198" t="e">
        <f t="shared" si="2567"/>
        <v>#DIV/0!</v>
      </c>
      <c r="EI424" s="198" t="e">
        <f t="shared" si="2567"/>
        <v>#VALUE!</v>
      </c>
      <c r="EJ424" s="198" t="e">
        <f t="shared" si="2567"/>
        <v>#VALUE!</v>
      </c>
      <c r="EK424" s="198" t="e">
        <f t="shared" si="2567"/>
        <v>#VALUE!</v>
      </c>
      <c r="EL424" s="198" t="e">
        <f t="shared" si="2567"/>
        <v>#VALUE!</v>
      </c>
      <c r="EM424" s="198" t="e">
        <f t="shared" si="2567"/>
        <v>#DIV/0!</v>
      </c>
      <c r="EN424" s="198" t="e">
        <f t="shared" si="2567"/>
        <v>#VALUE!</v>
      </c>
      <c r="EO424" s="198" t="e">
        <f t="shared" si="2567"/>
        <v>#VALUE!</v>
      </c>
      <c r="EP424" s="511">
        <f t="shared" ref="EP424:EW424" si="2568">EP423</f>
        <v>0.08</v>
      </c>
      <c r="EQ424" s="511">
        <f t="shared" si="2568"/>
        <v>0.015</v>
      </c>
      <c r="ER424" s="511">
        <f t="shared" si="2568"/>
        <v>0.015</v>
      </c>
      <c r="ES424" s="511">
        <f t="shared" si="2568"/>
        <v>0.015</v>
      </c>
      <c r="ET424" s="511">
        <f t="shared" si="2568"/>
        <v>0.015</v>
      </c>
      <c r="EU424" s="511">
        <f t="shared" si="2568"/>
        <v>0.09</v>
      </c>
      <c r="EV424" s="511">
        <f t="shared" si="2568"/>
        <v>0.09</v>
      </c>
      <c r="EW424" s="511">
        <f t="shared" si="2568"/>
        <v>0.09</v>
      </c>
      <c r="EX424" s="420" t="str">
        <f>IF(_tag_month_day!AS420="","",_tag_month_day!AS420/100)</f>
        <v/>
      </c>
      <c r="EY424" s="420" t="str">
        <f>IF(_tag_month_day!AT420="","",_tag_month_day!AT420/100)</f>
        <v/>
      </c>
      <c r="EZ424" s="420" t="str">
        <f>IF(_tag_month_day!AU420="","",_tag_month_day!AU420/100)</f>
        <v/>
      </c>
      <c r="FA424" s="420" t="str">
        <f>IF(_tag_month_day!AV420="","",_tag_month_day!AV420/100)</f>
        <v/>
      </c>
      <c r="FB424" s="420" t="str">
        <f>IF(_tag_month_day!AW420="","",_tag_month_day!AW420/100)</f>
        <v/>
      </c>
      <c r="FC424" s="420" t="str">
        <f>IF(_tag_month_day!AX420="","",_tag_month_day!AX420/100)</f>
        <v/>
      </c>
      <c r="FD424" s="510">
        <f t="shared" si="2386"/>
        <v>0.33</v>
      </c>
      <c r="FE424" s="510">
        <f t="shared" si="2387"/>
        <v>0.19</v>
      </c>
      <c r="FF424" s="510">
        <f t="shared" si="2388"/>
        <v>0.003</v>
      </c>
      <c r="FG424" s="510">
        <f t="shared" si="2389"/>
        <v>0</v>
      </c>
      <c r="FH424" s="603">
        <f t="shared" si="2390"/>
        <v>0.0001</v>
      </c>
      <c r="FI424" s="510">
        <f t="shared" ref="FI424:FR424" si="2569">FI423</f>
        <v>0.41</v>
      </c>
      <c r="FJ424" s="510">
        <f t="shared" si="2569"/>
        <v>0.11</v>
      </c>
      <c r="FK424" s="510">
        <f t="shared" si="2569"/>
        <v>0.015</v>
      </c>
      <c r="FL424" s="510">
        <f t="shared" si="2569"/>
        <v>0</v>
      </c>
      <c r="FM424" s="603">
        <f t="shared" si="2569"/>
        <v>0.0001</v>
      </c>
      <c r="FN424" s="510" t="str">
        <f>IF(_tag_month_day!AY420="","",_tag_month_day!AY420/100)</f>
        <v/>
      </c>
      <c r="FO424" s="510" t="str">
        <f>IF(_tag_month_day!AZ420="","",_tag_month_day!AZ420/100)</f>
        <v/>
      </c>
      <c r="FP424" s="510" t="str">
        <f>IF(_tag_month_day!BA420="","",_tag_month_day!BA420/100)</f>
        <v/>
      </c>
      <c r="FQ424" s="510" t="str">
        <f>IF(_tag_month_day!BB420="","",_tag_month_day!BB420/100)</f>
        <v/>
      </c>
      <c r="FR424" s="603" t="str">
        <f>IF(_tag_month_day!BC420="","",_tag_month_day!BC420/100)</f>
        <v/>
      </c>
      <c r="FS424" s="510" t="str">
        <f>IF(_tag_month_day!BD420="","",_tag_month_day!BD420/100)</f>
        <v/>
      </c>
      <c r="FT424" s="510" t="str">
        <f>IF(_tag_month_day!BE420="","",_tag_month_day!BE420/100)</f>
        <v/>
      </c>
      <c r="FU424" s="510" t="str">
        <f>IF(_tag_month_day!BF420="","",_tag_month_day!BF420/100)</f>
        <v/>
      </c>
      <c r="FV424" s="510" t="str">
        <f>IF(_tag_month_day!BG420="","",_tag_month_day!BG420/100)</f>
        <v/>
      </c>
      <c r="FW424" s="603" t="str">
        <f>IF(_tag_month_day!BH420="","",_tag_month_day!BH420/100)</f>
        <v/>
      </c>
      <c r="FX424" s="510" t="str">
        <f>IF(_tag_month_day!BI420="","",_tag_month_day!BI420/100)</f>
        <v/>
      </c>
      <c r="FY424" s="510" t="str">
        <f>IF(_tag_month_day!BJ420="","",_tag_month_day!BJ420/100)</f>
        <v/>
      </c>
      <c r="FZ424" s="605" t="str">
        <f>IF(_tag_month_day!BK420="","",_tag_month_day!BK420/100)</f>
        <v/>
      </c>
      <c r="GA424" s="510" t="str">
        <f>IF(_tag_month_day!BL420="","",_tag_month_day!BL420/100)</f>
        <v/>
      </c>
      <c r="GB424" s="603" t="str">
        <f>IF(_tag_month_day!BM420="","",_tag_month_day!BM420/100)</f>
        <v/>
      </c>
      <c r="GC424" s="420" t="str">
        <f>IF(_tag_month_day!BN420="","",_tag_month_day!BN420/100)</f>
        <v/>
      </c>
      <c r="GD424" s="420" t="str">
        <f>IF(_tag_month_day!BO420="","",_tag_month_day!BO420/100)</f>
        <v/>
      </c>
      <c r="GE424" s="420" t="str">
        <f>IF(_tag_month_day!BP420="","",_tag_month_day!BP420/100)</f>
        <v/>
      </c>
      <c r="GF424" s="420" t="str">
        <f>IF(_tag_month_day!BQ420="","",_tag_month_day!BQ420/100)</f>
        <v/>
      </c>
      <c r="GG424" s="420" t="str">
        <f>IF(_tag_month_day!BR420="","",_tag_month_day!BR420/100)</f>
        <v/>
      </c>
      <c r="GH424" s="420" t="str">
        <f>IF(_tag_month_day!BS420="","",_tag_month_day!BS420/100)</f>
        <v/>
      </c>
      <c r="GI424" s="603" t="str">
        <f>IF(_tag_month_day!BT420="","",_tag_month_day!BT420/100)</f>
        <v/>
      </c>
      <c r="GJ424" s="612" t="str">
        <f>IF(_tag_month_day!BU420="","",_tag_month_day!BU420/100)</f>
        <v/>
      </c>
      <c r="GK424" s="620" t="str">
        <f>IF(_tag_month_day!BV420="",IF(_rlcf_month_day!A$2="","",_rlcf_month_day!A$2/100),_tag_month_day!BV420/100)</f>
        <v/>
      </c>
      <c r="GL424" s="620" t="str">
        <f>IF(_tag_month_day!BW420="",IF(_rlcf_month_day!B$2="","",_rlcf_month_day!B$2/100),_tag_month_day!BW420/100)</f>
        <v/>
      </c>
      <c r="GM424" s="621" t="str">
        <f>IF(_tag_month_day!BX420="",IF(_rlcf_month_day!C$2="","",_rlcf_month_day!C$2/100),_tag_month_day!BX420/100)</f>
        <v/>
      </c>
      <c r="GN424" s="620" t="str">
        <f>IF(_tag_month_day!BV420="",IF(_rlcf_month_day!A$2="","",_rlcf_month_day!A$2/100),_tag_month_day!BV420/100)</f>
        <v/>
      </c>
      <c r="GO424" s="620" t="str">
        <f>IF(_tag_month_day!BW420="",IF(_rlcf_month_day!B$2="","",_rlcf_month_day!B$2/100),_tag_month_day!BW420/100)</f>
        <v/>
      </c>
      <c r="GP424" s="620" t="str">
        <f>IF(_tag_month_day!CD420="",IF(_rlcf_month_day!E$2="","",_rlcf_month_day!E$2/100),_tag_month_day!CD420/100)</f>
        <v/>
      </c>
      <c r="GQ424" s="620" t="str">
        <f>IF(_tag_month_day!CE420="",IF(_rlcf_month_day!F$2="","",_rlcf_month_day!F$2/100),_tag_month_day!CE420/100)</f>
        <v/>
      </c>
      <c r="GR424" s="621" t="str">
        <f>IF(_tag_month_day!CF420="",IF(_rlcf_month_day!G$2="","",_rlcf_month_day!G$2/100),_tag_month_day!CF420/100)</f>
        <v/>
      </c>
      <c r="GS424" s="626">
        <f t="shared" ref="GS424:HH424" si="2570">GS423</f>
        <v>0.953</v>
      </c>
      <c r="GT424" s="626">
        <f t="shared" si="2570"/>
        <v>0.55</v>
      </c>
      <c r="GU424" s="626">
        <f t="shared" si="2570"/>
        <v>0.55</v>
      </c>
      <c r="GV424" s="626">
        <f t="shared" si="2570"/>
        <v>0.55</v>
      </c>
      <c r="GW424" s="626">
        <f t="shared" si="2570"/>
        <v>0.5</v>
      </c>
      <c r="GX424" s="626">
        <f t="shared" si="2570"/>
        <v>0.935</v>
      </c>
      <c r="GY424" s="626">
        <f t="shared" si="2570"/>
        <v>0.15</v>
      </c>
      <c r="GZ424" s="626">
        <f t="shared" si="2570"/>
        <v>1</v>
      </c>
      <c r="HA424" s="632">
        <f t="shared" si="2570"/>
        <v>0.047</v>
      </c>
      <c r="HB424" s="632">
        <f t="shared" si="2570"/>
        <v>0.45</v>
      </c>
      <c r="HC424" s="632">
        <f t="shared" si="2570"/>
        <v>0.45</v>
      </c>
      <c r="HD424" s="632">
        <f t="shared" si="2570"/>
        <v>0.45</v>
      </c>
      <c r="HE424" s="632">
        <f t="shared" si="2570"/>
        <v>0.5</v>
      </c>
      <c r="HF424" s="632">
        <f t="shared" si="2570"/>
        <v>0.065</v>
      </c>
      <c r="HG424" s="632">
        <f t="shared" si="2570"/>
        <v>0.85</v>
      </c>
      <c r="HH424" s="632">
        <f t="shared" si="2570"/>
        <v>0</v>
      </c>
      <c r="HI424" s="68">
        <f t="shared" si="2362"/>
        <v>0</v>
      </c>
      <c r="HJ424" s="68" t="e">
        <f t="shared" si="2393"/>
        <v>#VALUE!</v>
      </c>
      <c r="HK424" s="202">
        <f t="shared" si="2394"/>
        <v>0.85</v>
      </c>
      <c r="HL424" s="464">
        <f t="shared" si="2395"/>
        <v>550000</v>
      </c>
      <c r="HM424" s="464">
        <f t="shared" si="2396"/>
        <v>480000</v>
      </c>
      <c r="HN424" s="192" t="e">
        <f t="shared" si="2363"/>
        <v>#VALUE!</v>
      </c>
      <c r="HO424" s="192" t="e">
        <f>HN424*HK424*$HO$2/HL424*1000000</f>
        <v>#VALUE!</v>
      </c>
      <c r="HP424" s="192" t="e">
        <f>HN424*HK424*$HP$2/HM424*1000000</f>
        <v>#VALUE!</v>
      </c>
    </row>
    <row r="425" customFormat="1" spans="1:224">
      <c r="A425" s="381">
        <v>420</v>
      </c>
      <c r="B425" s="54">
        <f ca="1" t="shared" si="2397"/>
        <v>43634</v>
      </c>
      <c r="C425" s="57">
        <f t="shared" si="2398"/>
        <v>0.0416666666666667</v>
      </c>
      <c r="D425" s="68" t="str">
        <f ca="1" t="shared" si="2364"/>
        <v>白班</v>
      </c>
      <c r="E425" s="68" t="str">
        <f ca="1" t="shared" si="2365"/>
        <v>乙</v>
      </c>
      <c r="F425" s="68">
        <f ca="1">SUMPRODUCT((成本日报!$A$3:$A$95=计划!B425)*(成本日报!$B$3:$B$95=计划!$D425),成本日报!$C$3:$C$95)</f>
        <v>2</v>
      </c>
      <c r="G425" s="382">
        <f ca="1" t="shared" si="2399"/>
        <v>43634.4583333323</v>
      </c>
      <c r="H425" s="382">
        <f ca="1" t="shared" si="2366"/>
        <v>43634.4652777768</v>
      </c>
      <c r="I425" s="382">
        <f ca="1" t="shared" si="2367"/>
        <v>43634.4708333323</v>
      </c>
      <c r="J425" s="382">
        <f ca="1" t="shared" si="2368"/>
        <v>43634.499999999</v>
      </c>
      <c r="K425" s="382">
        <f ca="1" t="shared" si="2369"/>
        <v>43634.562499999</v>
      </c>
      <c r="L425" s="382">
        <f ca="1" t="shared" si="2370"/>
        <v>43634.5833333323</v>
      </c>
      <c r="M425" s="398" t="str">
        <f>IF(_tag_month_day!A421="","",_tag_month_day!A421)</f>
        <v/>
      </c>
      <c r="N425" s="398" t="str">
        <f>IF(_tag_month_day!B421="","",_tag_month_day!B421)</f>
        <v/>
      </c>
      <c r="O425" s="399" t="e">
        <f t="shared" si="2371"/>
        <v>#VALUE!</v>
      </c>
      <c r="P425" s="398" t="str">
        <f>IF(_tag_month_day!C421="","",_tag_month_day!C421)</f>
        <v/>
      </c>
      <c r="Q425" s="398" t="str">
        <f>IF(_tag_month_day!D421="","",_tag_month_day!D421)</f>
        <v/>
      </c>
      <c r="R425" s="416">
        <f>IF(_tag_month_day!CB421="",R424,_tag_month_day!CB421/100)</f>
        <v>0.07</v>
      </c>
      <c r="S425" s="417" t="str">
        <f>IF(_tag_month_day!E421="","",_tag_month_day!E421)</f>
        <v/>
      </c>
      <c r="T425" s="417" t="str">
        <f>IF(_tag_month_day!F421="","",_tag_month_day!F421)</f>
        <v/>
      </c>
      <c r="U425" s="418" t="e">
        <f t="shared" si="2325"/>
        <v>#VALUE!</v>
      </c>
      <c r="V425" s="53" t="e">
        <f t="shared" si="2326"/>
        <v>#VALUE!</v>
      </c>
      <c r="W425" s="419" t="str">
        <f>IF(_jhy_month_day!A421="","",_jhy_month_day!A421)</f>
        <v/>
      </c>
      <c r="X425" s="420" t="str">
        <f>IF(_jhy_month_day!B421="","",_jhy_month_day!B421/100)</f>
        <v/>
      </c>
      <c r="Y425" s="420" t="str">
        <f>IF(_jhy_month_day!C421="","",_jhy_month_day!C421/100)</f>
        <v/>
      </c>
      <c r="Z425" s="439">
        <f t="shared" si="2415"/>
        <v>105</v>
      </c>
      <c r="AA425" s="440" t="str">
        <f>IF(_tag_month_day!G421="","",_tag_month_day!G421/100)</f>
        <v/>
      </c>
      <c r="AB425" s="440" t="str">
        <f>IF(_tag_month_day!H421="","",_tag_month_day!H421/100)</f>
        <v/>
      </c>
      <c r="AC425" s="193">
        <f t="shared" si="2372"/>
        <v>1.59963432013121</v>
      </c>
      <c r="AD425" s="441" t="str">
        <f t="shared" si="2373"/>
        <v/>
      </c>
      <c r="AE425" s="442" t="str">
        <f t="shared" si="2374"/>
        <v/>
      </c>
      <c r="AF425" s="443">
        <v>1</v>
      </c>
      <c r="AG425" s="68" t="str">
        <f>IF(_duihao_month_day!A421="","",_duihao_month_day!A421)</f>
        <v/>
      </c>
      <c r="AH425" s="463">
        <f>IF(_gyk_month_day!B421="",AH424,_gyk_month_day!B421)</f>
        <v>820</v>
      </c>
      <c r="AI425" s="464"/>
      <c r="AJ425" s="68" t="str">
        <f>IF(_tag_month_day!I421="","",_tag_month_day!I421)</f>
        <v/>
      </c>
      <c r="AK425" s="465" t="str">
        <f>IF(_tzyy_month_day!A421="","",_tzyy_month_day!A421)</f>
        <v/>
      </c>
      <c r="AL425" s="465" t="str">
        <f>IF(_tzyy_month_day!B421="","",_tzyy_month_day!B421)</f>
        <v/>
      </c>
      <c r="AM425" s="465" t="str">
        <f>IF(_tzyy_month_day!C421="","",_tzyy_month_day!C421)</f>
        <v/>
      </c>
      <c r="AN425" s="466" t="str">
        <f>IF(_tag_month_day!CG421="","",_tag_month_day!CG421)</f>
        <v/>
      </c>
      <c r="AO425" s="466" t="str">
        <f>IF(_tag_month_day!CH421="","",_tag_month_day!CH421)</f>
        <v/>
      </c>
      <c r="AP425" s="486" t="e">
        <f t="shared" si="2375"/>
        <v>#VALUE!</v>
      </c>
      <c r="AQ425" s="487" t="str">
        <f>IF(_tag_month_day!J421="","",_tag_month_day!J421/100)</f>
        <v/>
      </c>
      <c r="AR425" s="488">
        <f t="shared" si="2376"/>
        <v>1.3</v>
      </c>
      <c r="AS425" s="489" t="e">
        <f t="shared" si="2327"/>
        <v>#VALUE!</v>
      </c>
      <c r="AT425" s="489">
        <f t="shared" si="2377"/>
        <v>0</v>
      </c>
      <c r="AU425" s="490" t="str">
        <f>IF(_tag_month_day!K421="","",_tag_month_day!K421)</f>
        <v/>
      </c>
      <c r="AV425" s="491" t="str">
        <f>IF(_tag_month_day!L421="","",_tag_month_day!L421/100)</f>
        <v/>
      </c>
      <c r="AW425" s="420">
        <f t="shared" si="2299"/>
        <v>0</v>
      </c>
      <c r="AX425" s="420">
        <f t="shared" si="2378"/>
        <v>0</v>
      </c>
      <c r="AY425" s="420" t="str">
        <f>IF(_tag_month_day!M421="","",_tag_month_day!M421/100)</f>
        <v/>
      </c>
      <c r="AZ425" s="420" t="str">
        <f>IF(_tag_month_day!N421="","",_tag_month_day!N421/100)</f>
        <v/>
      </c>
      <c r="BA425" s="420" t="str">
        <f>IF(_tag_month_day!O421="","",_tag_month_day!O421/100)</f>
        <v/>
      </c>
      <c r="BB425" s="496" t="str">
        <f>IF(_tag_month_day!P421="","",_tag_month_day!P421/100)</f>
        <v/>
      </c>
      <c r="BC425" s="496">
        <f t="shared" si="2379"/>
        <v>0</v>
      </c>
      <c r="BD425" s="496" t="str">
        <f>IF(_tag_month_day!Q421="","",_tag_month_day!Q421/100)</f>
        <v/>
      </c>
      <c r="BE425" s="510" t="str">
        <f>IF(_tag_month_day!R421="","",_tag_month_day!R421/100)</f>
        <v/>
      </c>
      <c r="BF425" s="413" t="str">
        <f>IF(_tag_month_day!CC421="","",_tag_month_day!CC421/100)</f>
        <v/>
      </c>
      <c r="BG425" s="511" t="e">
        <f t="shared" si="2328"/>
        <v>#VALUE!</v>
      </c>
      <c r="BH425" s="198">
        <f t="shared" si="2329"/>
        <v>0</v>
      </c>
      <c r="BI425" s="512" t="e">
        <f>IF(CX425=0,BI424,(DK425*查询!$R$5+DL425*查询!$Q$5+DM425*查询!$N$5+DN425*查询!$O$5+DO425*查询!$P$5)*AF425/CX425)</f>
        <v>#VALUE!</v>
      </c>
      <c r="BJ425" s="512" t="e">
        <f>IF(CX425=0,BJ424,(DP425*查询!$S$5+DQ425*查询!$T$5+DR425*查询!$U$5)*AF425/CX425)</f>
        <v>#VALUE!</v>
      </c>
      <c r="BK425" s="512">
        <f t="shared" si="2380"/>
        <v>1</v>
      </c>
      <c r="BL425" s="513" t="str">
        <f>IF(_cfyc_month_day!A421="","",_cfyc_month_day!A421)</f>
        <v/>
      </c>
      <c r="BM425" s="513" t="str">
        <f>IF(_cfyc_month_day!B421="","",_cfyc_month_day!B421)</f>
        <v/>
      </c>
      <c r="BN425" s="513" t="str">
        <f>IF(_cfyc_month_day!C421="","",_cfyc_month_day!C421)</f>
        <v/>
      </c>
      <c r="BO425" s="522" t="str">
        <f>IF(_cfyc_month_day!D421="","",_cfyc_month_day!D421)</f>
        <v/>
      </c>
      <c r="BP425" s="522" t="str">
        <f>IF(_cfyc_month_day!E421="","",_cfyc_month_day!E421)</f>
        <v/>
      </c>
      <c r="BQ425" s="522" t="str">
        <f>IF(_cfyc_month_day!F421="","",_cfyc_month_day!F421)</f>
        <v/>
      </c>
      <c r="BR425" s="513" t="str">
        <f>IF(_tag_month_day!T421="","",_tag_month_day!T421)</f>
        <v/>
      </c>
      <c r="BS425" s="513" t="str">
        <f>IF(_tag_month_day!U421="","",_tag_month_day!U421)</f>
        <v/>
      </c>
      <c r="BT425" s="523" t="str">
        <f t="shared" si="2381"/>
        <v/>
      </c>
      <c r="BU425" s="223" t="str">
        <f>IF(_tag_month_day!V421="","",_tag_month_day!V421)</f>
        <v/>
      </c>
      <c r="BV425" s="206" t="str">
        <f>IF(_tag_month_day!W421="","",_tag_month_day!W421)</f>
        <v/>
      </c>
      <c r="BW425" s="540" t="str">
        <f>IF(_tag_month_day!X421="","",_tag_month_day!X421)</f>
        <v/>
      </c>
      <c r="BX425" s="540" t="str">
        <f>IF(_tag_month_day!Y421="","",_tag_month_day!Y421)</f>
        <v/>
      </c>
      <c r="BY425" s="541">
        <f ca="1" t="shared" si="2382"/>
        <v>43634.5833333323</v>
      </c>
      <c r="BZ425" s="542"/>
      <c r="CA425" s="543" t="str">
        <f>IF(_jhy2_month_day!A421="","",_jhy2_month_day!A421)</f>
        <v/>
      </c>
      <c r="CB425" s="464" t="str">
        <f>IF(_jhy2_month_day!B421="","",_jhy2_month_day!B421)</f>
        <v/>
      </c>
      <c r="CC425" s="464" t="str">
        <f>IF(_jhy2_month_day!C421="","",_jhy2_month_day!C421)</f>
        <v/>
      </c>
      <c r="CD425" s="464" t="str">
        <f>IF(_jhy2_month_day!D421="","",_jhy2_month_day!D421)</f>
        <v/>
      </c>
      <c r="CE425" s="464" t="str">
        <f>IF(_jhy2_month_day!E421="","",_jhy2_month_day!E421)</f>
        <v/>
      </c>
      <c r="CF425" s="464" t="str">
        <f>IF(_jhy2_month_day!F421="","",_jhy2_month_day!F421)</f>
        <v/>
      </c>
      <c r="CG425" s="464" t="str">
        <f>IF(_jhy2_month_day!G421="","",_jhy2_month_day!G421)</f>
        <v/>
      </c>
      <c r="CH425" s="464" t="str">
        <f>IF(_jhy2_month_day!H421="","",_jhy2_month_day!H421)</f>
        <v/>
      </c>
      <c r="CI425" s="464" t="str">
        <f>IF(_jhy2_month_day!I421="","",_jhy2_month_day!I421)</f>
        <v/>
      </c>
      <c r="CJ425" s="464" t="str">
        <f>IF(_jhy2_month_day!J421="","",_jhy2_month_day!J421)</f>
        <v/>
      </c>
      <c r="CK425" s="464" t="str">
        <f>IF(_jhy2_month_day!K421="","",_jhy2_month_day!K421)</f>
        <v/>
      </c>
      <c r="CL425" s="562" t="str">
        <f>IF(_jhy2_month_day!L421="","",_jhy2_month_day!L421)</f>
        <v/>
      </c>
      <c r="CM425" s="562" t="str">
        <f>IF(_jhy2_month_day!M421="","",_jhy2_month_day!M421)</f>
        <v/>
      </c>
      <c r="CN425" s="562" t="str">
        <f>IF(_jhy2_month_day!N421="","",_jhy2_month_day!N421)</f>
        <v/>
      </c>
      <c r="CO425" s="562" t="str">
        <f>IF(_jhy2_month_day!O421="","",_jhy2_month_day!O421)</f>
        <v/>
      </c>
      <c r="CP425" s="562" t="str">
        <f>IF(_jhy2_month_day!P421="","",_jhy2_month_day!P421)</f>
        <v/>
      </c>
      <c r="CQ425" s="562" t="str">
        <f>IF(_jhy2_month_day!Q421="","",_jhy2_month_day!Q421)</f>
        <v/>
      </c>
      <c r="CR425" s="563" t="str">
        <f>IF(_jhy2_month_day!R421="","",_jhy2_month_day!R421)</f>
        <v/>
      </c>
      <c r="CS425" s="576" t="str">
        <f>IF(_jhy2_month_day!S421="","",_jhy2_month_day!S421)</f>
        <v/>
      </c>
      <c r="CT425" s="562" t="str">
        <f>IF(_jhy2_month_day!T421="","",_jhy2_month_day!T421)</f>
        <v/>
      </c>
      <c r="CU425" s="577" t="e">
        <f t="shared" si="2330"/>
        <v>#VALUE!</v>
      </c>
      <c r="CV425" s="198" t="e">
        <f t="shared" si="2331"/>
        <v>#VALUE!</v>
      </c>
      <c r="CW425" s="192" t="e">
        <f t="shared" si="2332"/>
        <v>#VALUE!</v>
      </c>
      <c r="CX425" s="192" t="e">
        <f t="shared" si="2333"/>
        <v>#VALUE!</v>
      </c>
      <c r="CY425" s="202" t="e">
        <f t="shared" si="2334"/>
        <v>#VALUE!</v>
      </c>
      <c r="CZ425" s="192" t="e">
        <f t="shared" ref="CZ425:DI425" si="2571">$AJ425*EF425</f>
        <v>#VALUE!</v>
      </c>
      <c r="DA425" s="192" t="e">
        <f t="shared" si="2571"/>
        <v>#VALUE!</v>
      </c>
      <c r="DB425" s="192" t="e">
        <f t="shared" si="2571"/>
        <v>#VALUE!</v>
      </c>
      <c r="DC425" s="192" t="e">
        <f t="shared" si="2571"/>
        <v>#VALUE!</v>
      </c>
      <c r="DD425" s="192" t="e">
        <f t="shared" si="2571"/>
        <v>#VALUE!</v>
      </c>
      <c r="DE425" s="192" t="e">
        <f t="shared" si="2571"/>
        <v>#VALUE!</v>
      </c>
      <c r="DF425" s="192" t="e">
        <f t="shared" si="2571"/>
        <v>#VALUE!</v>
      </c>
      <c r="DG425" s="192" t="e">
        <f t="shared" si="2571"/>
        <v>#VALUE!</v>
      </c>
      <c r="DH425" s="192" t="e">
        <f t="shared" si="2571"/>
        <v>#VALUE!</v>
      </c>
      <c r="DI425" s="192" t="e">
        <f t="shared" si="2571"/>
        <v>#VALUE!</v>
      </c>
      <c r="DJ425" s="192" t="e">
        <f t="shared" si="2336"/>
        <v>#VALUE!</v>
      </c>
      <c r="DK425" s="192" t="e">
        <f t="shared" si="2337"/>
        <v>#VALUE!</v>
      </c>
      <c r="DL425" s="192" t="e">
        <f t="shared" si="2338"/>
        <v>#VALUE!</v>
      </c>
      <c r="DM425" s="192" t="e">
        <f t="shared" si="2339"/>
        <v>#VALUE!</v>
      </c>
      <c r="DN425" s="192" t="e">
        <f t="shared" si="2340"/>
        <v>#VALUE!</v>
      </c>
      <c r="DO425" s="192" t="e">
        <f t="shared" si="2341"/>
        <v>#VALUE!</v>
      </c>
      <c r="DP425" s="192" t="e">
        <f t="shared" si="2342"/>
        <v>#VALUE!</v>
      </c>
      <c r="DQ425" s="192" t="e">
        <f t="shared" si="2343"/>
        <v>#VALUE!</v>
      </c>
      <c r="DR425" s="192" t="e">
        <f t="shared" si="2344"/>
        <v>#VALUE!</v>
      </c>
      <c r="DS425" s="192" t="e">
        <f t="shared" si="2345"/>
        <v>#VALUE!</v>
      </c>
      <c r="DT425" s="192" t="e">
        <f t="shared" si="2346"/>
        <v>#VALUE!</v>
      </c>
      <c r="DU425" s="192" t="e">
        <f t="shared" si="2347"/>
        <v>#VALUE!</v>
      </c>
      <c r="DV425" s="198" t="e">
        <f t="shared" si="2348"/>
        <v>#VALUE!</v>
      </c>
      <c r="DW425" s="198" t="e">
        <f t="shared" si="2349"/>
        <v>#DIV/0!</v>
      </c>
      <c r="DX425" s="198" t="e">
        <f t="shared" si="2350"/>
        <v>#DIV/0!</v>
      </c>
      <c r="DY425" s="198" t="e">
        <f t="shared" si="2351"/>
        <v>#VALUE!</v>
      </c>
      <c r="DZ425" s="198" t="e">
        <f t="shared" si="2352"/>
        <v>#VALUE!</v>
      </c>
      <c r="EA425" s="198" t="e">
        <f t="shared" si="2353"/>
        <v>#VALUE!</v>
      </c>
      <c r="EB425" s="198" t="e">
        <f t="shared" si="2354"/>
        <v>#VALUE!</v>
      </c>
      <c r="EC425" s="198" t="e">
        <f t="shared" si="2355"/>
        <v>#DIV/0!</v>
      </c>
      <c r="ED425" s="198" t="e">
        <f t="shared" si="2356"/>
        <v>#VALUE!</v>
      </c>
      <c r="EE425" s="198" t="e">
        <f t="shared" si="2357"/>
        <v>#VALUE!</v>
      </c>
      <c r="EF425" s="198" t="e">
        <f t="shared" ref="EF425:EO425" si="2572">DV425/SUM($DV425:$EE425)</f>
        <v>#VALUE!</v>
      </c>
      <c r="EG425" s="198" t="e">
        <f t="shared" si="2572"/>
        <v>#DIV/0!</v>
      </c>
      <c r="EH425" s="198" t="e">
        <f t="shared" si="2572"/>
        <v>#DIV/0!</v>
      </c>
      <c r="EI425" s="198" t="e">
        <f t="shared" si="2572"/>
        <v>#VALUE!</v>
      </c>
      <c r="EJ425" s="198" t="e">
        <f t="shared" si="2572"/>
        <v>#VALUE!</v>
      </c>
      <c r="EK425" s="198" t="e">
        <f t="shared" si="2572"/>
        <v>#VALUE!</v>
      </c>
      <c r="EL425" s="198" t="e">
        <f t="shared" si="2572"/>
        <v>#VALUE!</v>
      </c>
      <c r="EM425" s="198" t="e">
        <f t="shared" si="2572"/>
        <v>#DIV/0!</v>
      </c>
      <c r="EN425" s="198" t="e">
        <f t="shared" si="2572"/>
        <v>#VALUE!</v>
      </c>
      <c r="EO425" s="198" t="e">
        <f t="shared" si="2572"/>
        <v>#VALUE!</v>
      </c>
      <c r="EP425" s="511">
        <f t="shared" ref="EP425:EW425" si="2573">EP424</f>
        <v>0.08</v>
      </c>
      <c r="EQ425" s="511">
        <f t="shared" si="2573"/>
        <v>0.015</v>
      </c>
      <c r="ER425" s="511">
        <f t="shared" si="2573"/>
        <v>0.015</v>
      </c>
      <c r="ES425" s="511">
        <f t="shared" si="2573"/>
        <v>0.015</v>
      </c>
      <c r="ET425" s="511">
        <f t="shared" si="2573"/>
        <v>0.015</v>
      </c>
      <c r="EU425" s="511">
        <f t="shared" si="2573"/>
        <v>0.09</v>
      </c>
      <c r="EV425" s="511">
        <f t="shared" si="2573"/>
        <v>0.09</v>
      </c>
      <c r="EW425" s="511">
        <f t="shared" si="2573"/>
        <v>0.09</v>
      </c>
      <c r="EX425" s="420" t="str">
        <f>IF(_tag_month_day!AS421="","",_tag_month_day!AS421/100)</f>
        <v/>
      </c>
      <c r="EY425" s="420" t="str">
        <f>IF(_tag_month_day!AT421="","",_tag_month_day!AT421/100)</f>
        <v/>
      </c>
      <c r="EZ425" s="420" t="str">
        <f>IF(_tag_month_day!AU421="","",_tag_month_day!AU421/100)</f>
        <v/>
      </c>
      <c r="FA425" s="420" t="str">
        <f>IF(_tag_month_day!AV421="","",_tag_month_day!AV421/100)</f>
        <v/>
      </c>
      <c r="FB425" s="420" t="str">
        <f>IF(_tag_month_day!AW421="","",_tag_month_day!AW421/100)</f>
        <v/>
      </c>
      <c r="FC425" s="420" t="str">
        <f>IF(_tag_month_day!AX421="","",_tag_month_day!AX421/100)</f>
        <v/>
      </c>
      <c r="FD425" s="510">
        <f t="shared" si="2386"/>
        <v>0.33</v>
      </c>
      <c r="FE425" s="510">
        <f t="shared" si="2387"/>
        <v>0.19</v>
      </c>
      <c r="FF425" s="510">
        <f t="shared" si="2388"/>
        <v>0.003</v>
      </c>
      <c r="FG425" s="510">
        <f t="shared" si="2389"/>
        <v>0</v>
      </c>
      <c r="FH425" s="603">
        <f t="shared" si="2390"/>
        <v>0.0001</v>
      </c>
      <c r="FI425" s="510">
        <f t="shared" ref="FI425:FR425" si="2574">FI424</f>
        <v>0.41</v>
      </c>
      <c r="FJ425" s="510">
        <f t="shared" si="2574"/>
        <v>0.11</v>
      </c>
      <c r="FK425" s="510">
        <f t="shared" si="2574"/>
        <v>0.015</v>
      </c>
      <c r="FL425" s="510">
        <f t="shared" si="2574"/>
        <v>0</v>
      </c>
      <c r="FM425" s="603">
        <f t="shared" si="2574"/>
        <v>0.0001</v>
      </c>
      <c r="FN425" s="510" t="str">
        <f>IF(_tag_month_day!AY421="","",_tag_month_day!AY421/100)</f>
        <v/>
      </c>
      <c r="FO425" s="510" t="str">
        <f>IF(_tag_month_day!AZ421="","",_tag_month_day!AZ421/100)</f>
        <v/>
      </c>
      <c r="FP425" s="510" t="str">
        <f>IF(_tag_month_day!BA421="","",_tag_month_day!BA421/100)</f>
        <v/>
      </c>
      <c r="FQ425" s="510" t="str">
        <f>IF(_tag_month_day!BB421="","",_tag_month_day!BB421/100)</f>
        <v/>
      </c>
      <c r="FR425" s="603" t="str">
        <f>IF(_tag_month_day!BC421="","",_tag_month_day!BC421/100)</f>
        <v/>
      </c>
      <c r="FS425" s="510" t="str">
        <f>IF(_tag_month_day!BD421="","",_tag_month_day!BD421/100)</f>
        <v/>
      </c>
      <c r="FT425" s="510" t="str">
        <f>IF(_tag_month_day!BE421="","",_tag_month_day!BE421/100)</f>
        <v/>
      </c>
      <c r="FU425" s="510" t="str">
        <f>IF(_tag_month_day!BF421="","",_tag_month_day!BF421/100)</f>
        <v/>
      </c>
      <c r="FV425" s="510" t="str">
        <f>IF(_tag_month_day!BG421="","",_tag_month_day!BG421/100)</f>
        <v/>
      </c>
      <c r="FW425" s="603" t="str">
        <f>IF(_tag_month_day!BH421="","",_tag_month_day!BH421/100)</f>
        <v/>
      </c>
      <c r="FX425" s="510" t="str">
        <f>IF(_tag_month_day!BI421="","",_tag_month_day!BI421/100)</f>
        <v/>
      </c>
      <c r="FY425" s="510" t="str">
        <f>IF(_tag_month_day!BJ421="","",_tag_month_day!BJ421/100)</f>
        <v/>
      </c>
      <c r="FZ425" s="605" t="str">
        <f>IF(_tag_month_day!BK421="","",_tag_month_day!BK421/100)</f>
        <v/>
      </c>
      <c r="GA425" s="510" t="str">
        <f>IF(_tag_month_day!BL421="","",_tag_month_day!BL421/100)</f>
        <v/>
      </c>
      <c r="GB425" s="603" t="str">
        <f>IF(_tag_month_day!BM421="","",_tag_month_day!BM421/100)</f>
        <v/>
      </c>
      <c r="GC425" s="420" t="str">
        <f>IF(_tag_month_day!BN421="","",_tag_month_day!BN421/100)</f>
        <v/>
      </c>
      <c r="GD425" s="420" t="str">
        <f>IF(_tag_month_day!BO421="","",_tag_month_day!BO421/100)</f>
        <v/>
      </c>
      <c r="GE425" s="420" t="str">
        <f>IF(_tag_month_day!BP421="","",_tag_month_day!BP421/100)</f>
        <v/>
      </c>
      <c r="GF425" s="420" t="str">
        <f>IF(_tag_month_day!BQ421="","",_tag_month_day!BQ421/100)</f>
        <v/>
      </c>
      <c r="GG425" s="420" t="str">
        <f>IF(_tag_month_day!BR421="","",_tag_month_day!BR421/100)</f>
        <v/>
      </c>
      <c r="GH425" s="420" t="str">
        <f>IF(_tag_month_day!BS421="","",_tag_month_day!BS421/100)</f>
        <v/>
      </c>
      <c r="GI425" s="603" t="str">
        <f>IF(_tag_month_day!BT421="","",_tag_month_day!BT421/100)</f>
        <v/>
      </c>
      <c r="GJ425" s="612" t="str">
        <f>IF(_tag_month_day!BU421="","",_tag_month_day!BU421/100)</f>
        <v/>
      </c>
      <c r="GK425" s="620" t="str">
        <f>IF(_tag_month_day!BV421="",IF(_rlcf_month_day!A$2="","",_rlcf_month_day!A$2/100),_tag_month_day!BV421/100)</f>
        <v/>
      </c>
      <c r="GL425" s="620" t="str">
        <f>IF(_tag_month_day!BW421="",IF(_rlcf_month_day!B$2="","",_rlcf_month_day!B$2/100),_tag_month_day!BW421/100)</f>
        <v/>
      </c>
      <c r="GM425" s="621" t="str">
        <f>IF(_tag_month_day!BX421="",IF(_rlcf_month_day!C$2="","",_rlcf_month_day!C$2/100),_tag_month_day!BX421/100)</f>
        <v/>
      </c>
      <c r="GN425" s="620" t="str">
        <f>IF(_tag_month_day!BV421="",IF(_rlcf_month_day!A$2="","",_rlcf_month_day!A$2/100),_tag_month_day!BV421/100)</f>
        <v/>
      </c>
      <c r="GO425" s="620" t="str">
        <f>IF(_tag_month_day!BW421="",IF(_rlcf_month_day!B$2="","",_rlcf_month_day!B$2/100),_tag_month_day!BW421/100)</f>
        <v/>
      </c>
      <c r="GP425" s="620" t="str">
        <f>IF(_tag_month_day!CD421="",IF(_rlcf_month_day!E$2="","",_rlcf_month_day!E$2/100),_tag_month_day!CD421/100)</f>
        <v/>
      </c>
      <c r="GQ425" s="620" t="str">
        <f>IF(_tag_month_day!CE421="",IF(_rlcf_month_day!F$2="","",_rlcf_month_day!F$2/100),_tag_month_day!CE421/100)</f>
        <v/>
      </c>
      <c r="GR425" s="621" t="str">
        <f>IF(_tag_month_day!CF421="",IF(_rlcf_month_day!G$2="","",_rlcf_month_day!G$2/100),_tag_month_day!CF421/100)</f>
        <v/>
      </c>
      <c r="GS425" s="626">
        <f t="shared" ref="GS425:HH425" si="2575">GS424</f>
        <v>0.953</v>
      </c>
      <c r="GT425" s="626">
        <f t="shared" si="2575"/>
        <v>0.55</v>
      </c>
      <c r="GU425" s="626">
        <f t="shared" si="2575"/>
        <v>0.55</v>
      </c>
      <c r="GV425" s="626">
        <f t="shared" si="2575"/>
        <v>0.55</v>
      </c>
      <c r="GW425" s="626">
        <f t="shared" si="2575"/>
        <v>0.5</v>
      </c>
      <c r="GX425" s="626">
        <f t="shared" si="2575"/>
        <v>0.935</v>
      </c>
      <c r="GY425" s="626">
        <f t="shared" si="2575"/>
        <v>0.15</v>
      </c>
      <c r="GZ425" s="626">
        <f t="shared" si="2575"/>
        <v>1</v>
      </c>
      <c r="HA425" s="632">
        <f t="shared" si="2575"/>
        <v>0.047</v>
      </c>
      <c r="HB425" s="632">
        <f t="shared" si="2575"/>
        <v>0.45</v>
      </c>
      <c r="HC425" s="632">
        <f t="shared" si="2575"/>
        <v>0.45</v>
      </c>
      <c r="HD425" s="632">
        <f t="shared" si="2575"/>
        <v>0.45</v>
      </c>
      <c r="HE425" s="632">
        <f t="shared" si="2575"/>
        <v>0.5</v>
      </c>
      <c r="HF425" s="632">
        <f t="shared" si="2575"/>
        <v>0.065</v>
      </c>
      <c r="HG425" s="632">
        <f t="shared" si="2575"/>
        <v>0.85</v>
      </c>
      <c r="HH425" s="632">
        <f t="shared" si="2575"/>
        <v>0</v>
      </c>
      <c r="HI425" s="68">
        <f t="shared" si="2362"/>
        <v>0</v>
      </c>
      <c r="HJ425" s="68" t="e">
        <f t="shared" si="2393"/>
        <v>#VALUE!</v>
      </c>
      <c r="HK425" s="202">
        <f t="shared" si="2394"/>
        <v>0.85</v>
      </c>
      <c r="HL425" s="464">
        <f t="shared" si="2395"/>
        <v>550000</v>
      </c>
      <c r="HM425" s="464">
        <f t="shared" si="2396"/>
        <v>480000</v>
      </c>
      <c r="HN425" s="192" t="e">
        <f t="shared" si="2363"/>
        <v>#VALUE!</v>
      </c>
      <c r="HO425" s="192" t="e">
        <f>HN425*HK425*$HO$2/HL425*1000000</f>
        <v>#VALUE!</v>
      </c>
      <c r="HP425" s="192" t="e">
        <f>HN425*HK425*$HP$2/HM425*1000000</f>
        <v>#VALUE!</v>
      </c>
    </row>
    <row r="426" customFormat="1" spans="1:224">
      <c r="A426" s="381">
        <v>421</v>
      </c>
      <c r="B426" s="54">
        <f ca="1" t="shared" si="2397"/>
        <v>43634</v>
      </c>
      <c r="C426" s="57">
        <f t="shared" si="2398"/>
        <v>0.0416666666666667</v>
      </c>
      <c r="D426" s="68" t="str">
        <f ca="1" t="shared" si="2364"/>
        <v>白班</v>
      </c>
      <c r="E426" s="68" t="str">
        <f ca="1" t="shared" si="2365"/>
        <v>乙</v>
      </c>
      <c r="F426" s="68">
        <f ca="1">SUMPRODUCT((成本日报!$A$3:$A$95=计划!B426)*(成本日报!$B$3:$B$95=计划!$D426),成本日报!$C$3:$C$95)</f>
        <v>2</v>
      </c>
      <c r="G426" s="382">
        <f ca="1" t="shared" si="2399"/>
        <v>43634.499999999</v>
      </c>
      <c r="H426" s="382">
        <f ca="1" t="shared" si="2366"/>
        <v>43634.5069444434</v>
      </c>
      <c r="I426" s="382">
        <f ca="1" t="shared" si="2367"/>
        <v>43634.512499999</v>
      </c>
      <c r="J426" s="382">
        <f ca="1" t="shared" si="2368"/>
        <v>43634.5416666656</v>
      </c>
      <c r="K426" s="382">
        <f ca="1" t="shared" si="2369"/>
        <v>43634.6041666657</v>
      </c>
      <c r="L426" s="382">
        <f ca="1" t="shared" si="2370"/>
        <v>43634.624999999</v>
      </c>
      <c r="M426" s="398" t="str">
        <f>IF(_tag_month_day!A422="","",_tag_month_day!A422)</f>
        <v/>
      </c>
      <c r="N426" s="398" t="str">
        <f>IF(_tag_month_day!B422="","",_tag_month_day!B422)</f>
        <v/>
      </c>
      <c r="O426" s="399" t="e">
        <f t="shared" si="2371"/>
        <v>#VALUE!</v>
      </c>
      <c r="P426" s="398" t="str">
        <f>IF(_tag_month_day!C422="","",_tag_month_day!C422)</f>
        <v/>
      </c>
      <c r="Q426" s="398" t="str">
        <f>IF(_tag_month_day!D422="","",_tag_month_day!D422)</f>
        <v/>
      </c>
      <c r="R426" s="416">
        <f>IF(_tag_month_day!CB422="",R425,_tag_month_day!CB422/100)</f>
        <v>0.07</v>
      </c>
      <c r="S426" s="417" t="str">
        <f>IF(_tag_month_day!E422="","",_tag_month_day!E422)</f>
        <v/>
      </c>
      <c r="T426" s="417" t="str">
        <f>IF(_tag_month_day!F422="","",_tag_month_day!F422)</f>
        <v/>
      </c>
      <c r="U426" s="418" t="e">
        <f t="shared" si="2325"/>
        <v>#VALUE!</v>
      </c>
      <c r="V426" s="53" t="e">
        <f t="shared" si="2326"/>
        <v>#VALUE!</v>
      </c>
      <c r="W426" s="419" t="str">
        <f>IF(_jhy_month_day!A422="","",_jhy_month_day!A422)</f>
        <v/>
      </c>
      <c r="X426" s="420" t="str">
        <f>IF(_jhy_month_day!B422="","",_jhy_month_day!B422/100)</f>
        <v/>
      </c>
      <c r="Y426" s="420" t="str">
        <f>IF(_jhy_month_day!C422="","",_jhy_month_day!C422/100)</f>
        <v/>
      </c>
      <c r="Z426" s="439">
        <f t="shared" si="2415"/>
        <v>106</v>
      </c>
      <c r="AA426" s="440" t="str">
        <f>IF(_tag_month_day!G422="","",_tag_month_day!G422/100)</f>
        <v/>
      </c>
      <c r="AB426" s="440" t="str">
        <f>IF(_tag_month_day!H422="","",_tag_month_day!H422/100)</f>
        <v/>
      </c>
      <c r="AC426" s="193">
        <f t="shared" si="2372"/>
        <v>1.59963432013121</v>
      </c>
      <c r="AD426" s="441" t="str">
        <f t="shared" si="2373"/>
        <v/>
      </c>
      <c r="AE426" s="442" t="str">
        <f t="shared" si="2374"/>
        <v/>
      </c>
      <c r="AF426" s="443">
        <v>1</v>
      </c>
      <c r="AG426" s="68" t="str">
        <f>IF(_duihao_month_day!A422="","",_duihao_month_day!A422)</f>
        <v/>
      </c>
      <c r="AH426" s="463">
        <f>IF(_gyk_month_day!B422="",AH425,_gyk_month_day!B422)</f>
        <v>820</v>
      </c>
      <c r="AI426" s="464"/>
      <c r="AJ426" s="68" t="str">
        <f>IF(_tag_month_day!I422="","",_tag_month_day!I422)</f>
        <v/>
      </c>
      <c r="AK426" s="465" t="str">
        <f>IF(_tzyy_month_day!A422="","",_tzyy_month_day!A422)</f>
        <v/>
      </c>
      <c r="AL426" s="465" t="str">
        <f>IF(_tzyy_month_day!B422="","",_tzyy_month_day!B422)</f>
        <v/>
      </c>
      <c r="AM426" s="465" t="str">
        <f>IF(_tzyy_month_day!C422="","",_tzyy_month_day!C422)</f>
        <v/>
      </c>
      <c r="AN426" s="466" t="str">
        <f>IF(_tag_month_day!CG422="","",_tag_month_day!CG422)</f>
        <v/>
      </c>
      <c r="AO426" s="466" t="str">
        <f>IF(_tag_month_day!CH422="","",_tag_month_day!CH422)</f>
        <v/>
      </c>
      <c r="AP426" s="486" t="e">
        <f t="shared" si="2375"/>
        <v>#VALUE!</v>
      </c>
      <c r="AQ426" s="487" t="str">
        <f>IF(_tag_month_day!J422="","",_tag_month_day!J422/100)</f>
        <v/>
      </c>
      <c r="AR426" s="488">
        <f t="shared" si="2376"/>
        <v>1.3</v>
      </c>
      <c r="AS426" s="489" t="e">
        <f t="shared" si="2327"/>
        <v>#VALUE!</v>
      </c>
      <c r="AT426" s="489">
        <f t="shared" si="2377"/>
        <v>0</v>
      </c>
      <c r="AU426" s="490" t="str">
        <f>IF(_tag_month_day!K422="","",_tag_month_day!K422)</f>
        <v/>
      </c>
      <c r="AV426" s="491" t="str">
        <f>IF(_tag_month_day!L422="","",_tag_month_day!L422/100)</f>
        <v/>
      </c>
      <c r="AW426" s="420">
        <f t="shared" si="2299"/>
        <v>0</v>
      </c>
      <c r="AX426" s="420">
        <f t="shared" si="2378"/>
        <v>0</v>
      </c>
      <c r="AY426" s="420" t="str">
        <f>IF(_tag_month_day!M422="","",_tag_month_day!M422/100)</f>
        <v/>
      </c>
      <c r="AZ426" s="420" t="str">
        <f>IF(_tag_month_day!N422="","",_tag_month_day!N422/100)</f>
        <v/>
      </c>
      <c r="BA426" s="420" t="str">
        <f>IF(_tag_month_day!O422="","",_tag_month_day!O422/100)</f>
        <v/>
      </c>
      <c r="BB426" s="496" t="str">
        <f>IF(_tag_month_day!P422="","",_tag_month_day!P422/100)</f>
        <v/>
      </c>
      <c r="BC426" s="496">
        <f t="shared" si="2379"/>
        <v>0</v>
      </c>
      <c r="BD426" s="496" t="str">
        <f>IF(_tag_month_day!Q422="","",_tag_month_day!Q422/100)</f>
        <v/>
      </c>
      <c r="BE426" s="510" t="str">
        <f>IF(_tag_month_day!R422="","",_tag_month_day!R422/100)</f>
        <v/>
      </c>
      <c r="BF426" s="413" t="str">
        <f>IF(_tag_month_day!CC422="","",_tag_month_day!CC422/100)</f>
        <v/>
      </c>
      <c r="BG426" s="511" t="e">
        <f t="shared" si="2328"/>
        <v>#VALUE!</v>
      </c>
      <c r="BH426" s="198">
        <f t="shared" si="2329"/>
        <v>0</v>
      </c>
      <c r="BI426" s="512" t="e">
        <f>IF(CX426=0,BI425,(DK426*查询!$R$5+DL426*查询!$Q$5+DM426*查询!$N$5+DN426*查询!$O$5+DO426*查询!$P$5)*AF426/CX426)</f>
        <v>#VALUE!</v>
      </c>
      <c r="BJ426" s="512" t="e">
        <f>IF(CX426=0,BJ425,(DP426*查询!$S$5+DQ426*查询!$T$5+DR426*查询!$U$5)*AF426/CX426)</f>
        <v>#VALUE!</v>
      </c>
      <c r="BK426" s="512">
        <f t="shared" si="2380"/>
        <v>1</v>
      </c>
      <c r="BL426" s="513" t="str">
        <f>IF(_cfyc_month_day!A422="","",_cfyc_month_day!A422)</f>
        <v/>
      </c>
      <c r="BM426" s="513" t="str">
        <f>IF(_cfyc_month_day!B422="","",_cfyc_month_day!B422)</f>
        <v/>
      </c>
      <c r="BN426" s="513" t="str">
        <f>IF(_cfyc_month_day!C422="","",_cfyc_month_day!C422)</f>
        <v/>
      </c>
      <c r="BO426" s="522" t="str">
        <f>IF(_cfyc_month_day!D422="","",_cfyc_month_day!D422)</f>
        <v/>
      </c>
      <c r="BP426" s="522" t="str">
        <f>IF(_cfyc_month_day!E422="","",_cfyc_month_day!E422)</f>
        <v/>
      </c>
      <c r="BQ426" s="522" t="str">
        <f>IF(_cfyc_month_day!F422="","",_cfyc_month_day!F422)</f>
        <v/>
      </c>
      <c r="BR426" s="513" t="str">
        <f>IF(_tag_month_day!T422="","",_tag_month_day!T422)</f>
        <v/>
      </c>
      <c r="BS426" s="513" t="str">
        <f>IF(_tag_month_day!U422="","",_tag_month_day!U422)</f>
        <v/>
      </c>
      <c r="BT426" s="523" t="str">
        <f t="shared" si="2381"/>
        <v/>
      </c>
      <c r="BU426" s="223" t="str">
        <f>IF(_tag_month_day!V422="","",_tag_month_day!V422)</f>
        <v/>
      </c>
      <c r="BV426" s="206" t="str">
        <f>IF(_tag_month_day!W422="","",_tag_month_day!W422)</f>
        <v/>
      </c>
      <c r="BW426" s="540" t="str">
        <f>IF(_tag_month_day!X422="","",_tag_month_day!X422)</f>
        <v/>
      </c>
      <c r="BX426" s="540" t="str">
        <f>IF(_tag_month_day!Y422="","",_tag_month_day!Y422)</f>
        <v/>
      </c>
      <c r="BY426" s="541">
        <f ca="1" t="shared" si="2382"/>
        <v>43634.624999999</v>
      </c>
      <c r="BZ426" s="542"/>
      <c r="CA426" s="543" t="str">
        <f>IF(_jhy2_month_day!A422="","",_jhy2_month_day!A422)</f>
        <v/>
      </c>
      <c r="CB426" s="464" t="str">
        <f>IF(_jhy2_month_day!B422="","",_jhy2_month_day!B422)</f>
        <v/>
      </c>
      <c r="CC426" s="464" t="str">
        <f>IF(_jhy2_month_day!C422="","",_jhy2_month_day!C422)</f>
        <v/>
      </c>
      <c r="CD426" s="464" t="str">
        <f>IF(_jhy2_month_day!D422="","",_jhy2_month_day!D422)</f>
        <v/>
      </c>
      <c r="CE426" s="464" t="str">
        <f>IF(_jhy2_month_day!E422="","",_jhy2_month_day!E422)</f>
        <v/>
      </c>
      <c r="CF426" s="464" t="str">
        <f>IF(_jhy2_month_day!F422="","",_jhy2_month_day!F422)</f>
        <v/>
      </c>
      <c r="CG426" s="464" t="str">
        <f>IF(_jhy2_month_day!G422="","",_jhy2_month_day!G422)</f>
        <v/>
      </c>
      <c r="CH426" s="464" t="str">
        <f>IF(_jhy2_month_day!H422="","",_jhy2_month_day!H422)</f>
        <v/>
      </c>
      <c r="CI426" s="464" t="str">
        <f>IF(_jhy2_month_day!I422="","",_jhy2_month_day!I422)</f>
        <v/>
      </c>
      <c r="CJ426" s="464" t="str">
        <f>IF(_jhy2_month_day!J422="","",_jhy2_month_day!J422)</f>
        <v/>
      </c>
      <c r="CK426" s="464" t="str">
        <f>IF(_jhy2_month_day!K422="","",_jhy2_month_day!K422)</f>
        <v/>
      </c>
      <c r="CL426" s="562" t="str">
        <f>IF(_jhy2_month_day!L422="","",_jhy2_month_day!L422)</f>
        <v/>
      </c>
      <c r="CM426" s="562" t="str">
        <f>IF(_jhy2_month_day!M422="","",_jhy2_month_day!M422)</f>
        <v/>
      </c>
      <c r="CN426" s="562" t="str">
        <f>IF(_jhy2_month_day!N422="","",_jhy2_month_day!N422)</f>
        <v/>
      </c>
      <c r="CO426" s="562" t="str">
        <f>IF(_jhy2_month_day!O422="","",_jhy2_month_day!O422)</f>
        <v/>
      </c>
      <c r="CP426" s="562" t="str">
        <f>IF(_jhy2_month_day!P422="","",_jhy2_month_day!P422)</f>
        <v/>
      </c>
      <c r="CQ426" s="562" t="str">
        <f>IF(_jhy2_month_day!Q422="","",_jhy2_month_day!Q422)</f>
        <v/>
      </c>
      <c r="CR426" s="563" t="str">
        <f>IF(_jhy2_month_day!R422="","",_jhy2_month_day!R422)</f>
        <v/>
      </c>
      <c r="CS426" s="576" t="str">
        <f>IF(_jhy2_month_day!S422="","",_jhy2_month_day!S422)</f>
        <v/>
      </c>
      <c r="CT426" s="562" t="str">
        <f>IF(_jhy2_month_day!T422="","",_jhy2_month_day!T422)</f>
        <v/>
      </c>
      <c r="CU426" s="577" t="e">
        <f t="shared" si="2330"/>
        <v>#VALUE!</v>
      </c>
      <c r="CV426" s="198" t="e">
        <f t="shared" si="2331"/>
        <v>#VALUE!</v>
      </c>
      <c r="CW426" s="192" t="e">
        <f t="shared" si="2332"/>
        <v>#VALUE!</v>
      </c>
      <c r="CX426" s="192" t="e">
        <f t="shared" si="2333"/>
        <v>#VALUE!</v>
      </c>
      <c r="CY426" s="202" t="e">
        <f t="shared" si="2334"/>
        <v>#VALUE!</v>
      </c>
      <c r="CZ426" s="192" t="e">
        <f t="shared" ref="CZ426:DI426" si="2576">$AJ426*EF426</f>
        <v>#VALUE!</v>
      </c>
      <c r="DA426" s="192" t="e">
        <f t="shared" si="2576"/>
        <v>#VALUE!</v>
      </c>
      <c r="DB426" s="192" t="e">
        <f t="shared" si="2576"/>
        <v>#VALUE!</v>
      </c>
      <c r="DC426" s="192" t="e">
        <f t="shared" si="2576"/>
        <v>#VALUE!</v>
      </c>
      <c r="DD426" s="192" t="e">
        <f t="shared" si="2576"/>
        <v>#VALUE!</v>
      </c>
      <c r="DE426" s="192" t="e">
        <f t="shared" si="2576"/>
        <v>#VALUE!</v>
      </c>
      <c r="DF426" s="192" t="e">
        <f t="shared" si="2576"/>
        <v>#VALUE!</v>
      </c>
      <c r="DG426" s="192" t="e">
        <f t="shared" si="2576"/>
        <v>#VALUE!</v>
      </c>
      <c r="DH426" s="192" t="e">
        <f t="shared" si="2576"/>
        <v>#VALUE!</v>
      </c>
      <c r="DI426" s="192" t="e">
        <f t="shared" si="2576"/>
        <v>#VALUE!</v>
      </c>
      <c r="DJ426" s="192" t="e">
        <f t="shared" si="2336"/>
        <v>#VALUE!</v>
      </c>
      <c r="DK426" s="192" t="e">
        <f t="shared" si="2337"/>
        <v>#VALUE!</v>
      </c>
      <c r="DL426" s="192" t="e">
        <f t="shared" si="2338"/>
        <v>#VALUE!</v>
      </c>
      <c r="DM426" s="192" t="e">
        <f t="shared" si="2339"/>
        <v>#VALUE!</v>
      </c>
      <c r="DN426" s="192" t="e">
        <f t="shared" si="2340"/>
        <v>#VALUE!</v>
      </c>
      <c r="DO426" s="192" t="e">
        <f t="shared" si="2341"/>
        <v>#VALUE!</v>
      </c>
      <c r="DP426" s="192" t="e">
        <f t="shared" si="2342"/>
        <v>#VALUE!</v>
      </c>
      <c r="DQ426" s="192" t="e">
        <f t="shared" si="2343"/>
        <v>#VALUE!</v>
      </c>
      <c r="DR426" s="192" t="e">
        <f t="shared" si="2344"/>
        <v>#VALUE!</v>
      </c>
      <c r="DS426" s="192" t="e">
        <f t="shared" si="2345"/>
        <v>#VALUE!</v>
      </c>
      <c r="DT426" s="192" t="e">
        <f t="shared" si="2346"/>
        <v>#VALUE!</v>
      </c>
      <c r="DU426" s="192" t="e">
        <f t="shared" si="2347"/>
        <v>#VALUE!</v>
      </c>
      <c r="DV426" s="198" t="e">
        <f t="shared" si="2348"/>
        <v>#VALUE!</v>
      </c>
      <c r="DW426" s="198" t="e">
        <f t="shared" si="2349"/>
        <v>#DIV/0!</v>
      </c>
      <c r="DX426" s="198" t="e">
        <f t="shared" si="2350"/>
        <v>#DIV/0!</v>
      </c>
      <c r="DY426" s="198" t="e">
        <f t="shared" si="2351"/>
        <v>#VALUE!</v>
      </c>
      <c r="DZ426" s="198" t="e">
        <f t="shared" si="2352"/>
        <v>#VALUE!</v>
      </c>
      <c r="EA426" s="198" t="e">
        <f t="shared" si="2353"/>
        <v>#VALUE!</v>
      </c>
      <c r="EB426" s="198" t="e">
        <f t="shared" si="2354"/>
        <v>#VALUE!</v>
      </c>
      <c r="EC426" s="198" t="e">
        <f t="shared" si="2355"/>
        <v>#DIV/0!</v>
      </c>
      <c r="ED426" s="198" t="e">
        <f t="shared" si="2356"/>
        <v>#VALUE!</v>
      </c>
      <c r="EE426" s="198" t="e">
        <f t="shared" si="2357"/>
        <v>#VALUE!</v>
      </c>
      <c r="EF426" s="198" t="e">
        <f t="shared" ref="EF426:EO426" si="2577">DV426/SUM($DV426:$EE426)</f>
        <v>#VALUE!</v>
      </c>
      <c r="EG426" s="198" t="e">
        <f t="shared" si="2577"/>
        <v>#DIV/0!</v>
      </c>
      <c r="EH426" s="198" t="e">
        <f t="shared" si="2577"/>
        <v>#DIV/0!</v>
      </c>
      <c r="EI426" s="198" t="e">
        <f t="shared" si="2577"/>
        <v>#VALUE!</v>
      </c>
      <c r="EJ426" s="198" t="e">
        <f t="shared" si="2577"/>
        <v>#VALUE!</v>
      </c>
      <c r="EK426" s="198" t="e">
        <f t="shared" si="2577"/>
        <v>#VALUE!</v>
      </c>
      <c r="EL426" s="198" t="e">
        <f t="shared" si="2577"/>
        <v>#VALUE!</v>
      </c>
      <c r="EM426" s="198" t="e">
        <f t="shared" si="2577"/>
        <v>#DIV/0!</v>
      </c>
      <c r="EN426" s="198" t="e">
        <f t="shared" si="2577"/>
        <v>#VALUE!</v>
      </c>
      <c r="EO426" s="198" t="e">
        <f t="shared" si="2577"/>
        <v>#VALUE!</v>
      </c>
      <c r="EP426" s="511">
        <f t="shared" ref="EP426:EW426" si="2578">EP425</f>
        <v>0.08</v>
      </c>
      <c r="EQ426" s="511">
        <f t="shared" si="2578"/>
        <v>0.015</v>
      </c>
      <c r="ER426" s="511">
        <f t="shared" si="2578"/>
        <v>0.015</v>
      </c>
      <c r="ES426" s="511">
        <f t="shared" si="2578"/>
        <v>0.015</v>
      </c>
      <c r="ET426" s="511">
        <f t="shared" si="2578"/>
        <v>0.015</v>
      </c>
      <c r="EU426" s="511">
        <f t="shared" si="2578"/>
        <v>0.09</v>
      </c>
      <c r="EV426" s="511">
        <f t="shared" si="2578"/>
        <v>0.09</v>
      </c>
      <c r="EW426" s="511">
        <f t="shared" si="2578"/>
        <v>0.09</v>
      </c>
      <c r="EX426" s="420" t="str">
        <f>IF(_tag_month_day!AS422="","",_tag_month_day!AS422/100)</f>
        <v/>
      </c>
      <c r="EY426" s="420" t="str">
        <f>IF(_tag_month_day!AT422="","",_tag_month_day!AT422/100)</f>
        <v/>
      </c>
      <c r="EZ426" s="420" t="str">
        <f>IF(_tag_month_day!AU422="","",_tag_month_day!AU422/100)</f>
        <v/>
      </c>
      <c r="FA426" s="420" t="str">
        <f>IF(_tag_month_day!AV422="","",_tag_month_day!AV422/100)</f>
        <v/>
      </c>
      <c r="FB426" s="420" t="str">
        <f>IF(_tag_month_day!AW422="","",_tag_month_day!AW422/100)</f>
        <v/>
      </c>
      <c r="FC426" s="420" t="str">
        <f>IF(_tag_month_day!AX422="","",_tag_month_day!AX422/100)</f>
        <v/>
      </c>
      <c r="FD426" s="510">
        <f t="shared" si="2386"/>
        <v>0.33</v>
      </c>
      <c r="FE426" s="510">
        <f t="shared" si="2387"/>
        <v>0.19</v>
      </c>
      <c r="FF426" s="510">
        <f t="shared" si="2388"/>
        <v>0.003</v>
      </c>
      <c r="FG426" s="510">
        <f t="shared" si="2389"/>
        <v>0</v>
      </c>
      <c r="FH426" s="603">
        <f t="shared" si="2390"/>
        <v>0.0001</v>
      </c>
      <c r="FI426" s="510">
        <f t="shared" ref="FI426:FR426" si="2579">FI425</f>
        <v>0.41</v>
      </c>
      <c r="FJ426" s="510">
        <f t="shared" si="2579"/>
        <v>0.11</v>
      </c>
      <c r="FK426" s="510">
        <f t="shared" si="2579"/>
        <v>0.015</v>
      </c>
      <c r="FL426" s="510">
        <f t="shared" si="2579"/>
        <v>0</v>
      </c>
      <c r="FM426" s="603">
        <f t="shared" si="2579"/>
        <v>0.0001</v>
      </c>
      <c r="FN426" s="510" t="str">
        <f>IF(_tag_month_day!AY422="","",_tag_month_day!AY422/100)</f>
        <v/>
      </c>
      <c r="FO426" s="510" t="str">
        <f>IF(_tag_month_day!AZ422="","",_tag_month_day!AZ422/100)</f>
        <v/>
      </c>
      <c r="FP426" s="510" t="str">
        <f>IF(_tag_month_day!BA422="","",_tag_month_day!BA422/100)</f>
        <v/>
      </c>
      <c r="FQ426" s="510" t="str">
        <f>IF(_tag_month_day!BB422="","",_tag_month_day!BB422/100)</f>
        <v/>
      </c>
      <c r="FR426" s="603" t="str">
        <f>IF(_tag_month_day!BC422="","",_tag_month_day!BC422/100)</f>
        <v/>
      </c>
      <c r="FS426" s="510" t="str">
        <f>IF(_tag_month_day!BD422="","",_tag_month_day!BD422/100)</f>
        <v/>
      </c>
      <c r="FT426" s="510" t="str">
        <f>IF(_tag_month_day!BE422="","",_tag_month_day!BE422/100)</f>
        <v/>
      </c>
      <c r="FU426" s="510" t="str">
        <f>IF(_tag_month_day!BF422="","",_tag_month_day!BF422/100)</f>
        <v/>
      </c>
      <c r="FV426" s="510" t="str">
        <f>IF(_tag_month_day!BG422="","",_tag_month_day!BG422/100)</f>
        <v/>
      </c>
      <c r="FW426" s="603" t="str">
        <f>IF(_tag_month_day!BH422="","",_tag_month_day!BH422/100)</f>
        <v/>
      </c>
      <c r="FX426" s="510" t="str">
        <f>IF(_tag_month_day!BI422="","",_tag_month_day!BI422/100)</f>
        <v/>
      </c>
      <c r="FY426" s="510" t="str">
        <f>IF(_tag_month_day!BJ422="","",_tag_month_day!BJ422/100)</f>
        <v/>
      </c>
      <c r="FZ426" s="605" t="str">
        <f>IF(_tag_month_day!BK422="","",_tag_month_day!BK422/100)</f>
        <v/>
      </c>
      <c r="GA426" s="510" t="str">
        <f>IF(_tag_month_day!BL422="","",_tag_month_day!BL422/100)</f>
        <v/>
      </c>
      <c r="GB426" s="603" t="str">
        <f>IF(_tag_month_day!BM422="","",_tag_month_day!BM422/100)</f>
        <v/>
      </c>
      <c r="GC426" s="420" t="str">
        <f>IF(_tag_month_day!BN422="","",_tag_month_day!BN422/100)</f>
        <v/>
      </c>
      <c r="GD426" s="420" t="str">
        <f>IF(_tag_month_day!BO422="","",_tag_month_day!BO422/100)</f>
        <v/>
      </c>
      <c r="GE426" s="420" t="str">
        <f>IF(_tag_month_day!BP422="","",_tag_month_day!BP422/100)</f>
        <v/>
      </c>
      <c r="GF426" s="420" t="str">
        <f>IF(_tag_month_day!BQ422="","",_tag_month_day!BQ422/100)</f>
        <v/>
      </c>
      <c r="GG426" s="420" t="str">
        <f>IF(_tag_month_day!BR422="","",_tag_month_day!BR422/100)</f>
        <v/>
      </c>
      <c r="GH426" s="420" t="str">
        <f>IF(_tag_month_day!BS422="","",_tag_month_day!BS422/100)</f>
        <v/>
      </c>
      <c r="GI426" s="603" t="str">
        <f>IF(_tag_month_day!BT422="","",_tag_month_day!BT422/100)</f>
        <v/>
      </c>
      <c r="GJ426" s="612" t="str">
        <f>IF(_tag_month_day!BU422="","",_tag_month_day!BU422/100)</f>
        <v/>
      </c>
      <c r="GK426" s="620" t="str">
        <f>IF(_tag_month_day!BV422="",IF(_rlcf_month_day!A$2="","",_rlcf_month_day!A$2/100),_tag_month_day!BV422/100)</f>
        <v/>
      </c>
      <c r="GL426" s="620" t="str">
        <f>IF(_tag_month_day!BW422="",IF(_rlcf_month_day!B$2="","",_rlcf_month_day!B$2/100),_tag_month_day!BW422/100)</f>
        <v/>
      </c>
      <c r="GM426" s="621" t="str">
        <f>IF(_tag_month_day!BX422="",IF(_rlcf_month_day!C$2="","",_rlcf_month_day!C$2/100),_tag_month_day!BX422/100)</f>
        <v/>
      </c>
      <c r="GN426" s="620" t="str">
        <f>IF(_tag_month_day!BV422="",IF(_rlcf_month_day!A$2="","",_rlcf_month_day!A$2/100),_tag_month_day!BV422/100)</f>
        <v/>
      </c>
      <c r="GO426" s="620" t="str">
        <f>IF(_tag_month_day!BW422="",IF(_rlcf_month_day!B$2="","",_rlcf_month_day!B$2/100),_tag_month_day!BW422/100)</f>
        <v/>
      </c>
      <c r="GP426" s="620" t="str">
        <f>IF(_tag_month_day!CD422="",IF(_rlcf_month_day!E$2="","",_rlcf_month_day!E$2/100),_tag_month_day!CD422/100)</f>
        <v/>
      </c>
      <c r="GQ426" s="620" t="str">
        <f>IF(_tag_month_day!CE422="",IF(_rlcf_month_day!F$2="","",_rlcf_month_day!F$2/100),_tag_month_day!CE422/100)</f>
        <v/>
      </c>
      <c r="GR426" s="621" t="str">
        <f>IF(_tag_month_day!CF422="",IF(_rlcf_month_day!G$2="","",_rlcf_month_day!G$2/100),_tag_month_day!CF422/100)</f>
        <v/>
      </c>
      <c r="GS426" s="626">
        <f t="shared" ref="GS426:HH426" si="2580">GS425</f>
        <v>0.953</v>
      </c>
      <c r="GT426" s="626">
        <f t="shared" si="2580"/>
        <v>0.55</v>
      </c>
      <c r="GU426" s="626">
        <f t="shared" si="2580"/>
        <v>0.55</v>
      </c>
      <c r="GV426" s="626">
        <f t="shared" si="2580"/>
        <v>0.55</v>
      </c>
      <c r="GW426" s="626">
        <f t="shared" si="2580"/>
        <v>0.5</v>
      </c>
      <c r="GX426" s="626">
        <f t="shared" si="2580"/>
        <v>0.935</v>
      </c>
      <c r="GY426" s="626">
        <f t="shared" si="2580"/>
        <v>0.15</v>
      </c>
      <c r="GZ426" s="626">
        <f t="shared" si="2580"/>
        <v>1</v>
      </c>
      <c r="HA426" s="632">
        <f t="shared" si="2580"/>
        <v>0.047</v>
      </c>
      <c r="HB426" s="632">
        <f t="shared" si="2580"/>
        <v>0.45</v>
      </c>
      <c r="HC426" s="632">
        <f t="shared" si="2580"/>
        <v>0.45</v>
      </c>
      <c r="HD426" s="632">
        <f t="shared" si="2580"/>
        <v>0.45</v>
      </c>
      <c r="HE426" s="632">
        <f t="shared" si="2580"/>
        <v>0.5</v>
      </c>
      <c r="HF426" s="632">
        <f t="shared" si="2580"/>
        <v>0.065</v>
      </c>
      <c r="HG426" s="632">
        <f t="shared" si="2580"/>
        <v>0.85</v>
      </c>
      <c r="HH426" s="632">
        <f t="shared" si="2580"/>
        <v>0</v>
      </c>
      <c r="HI426" s="68">
        <f t="shared" si="2362"/>
        <v>0</v>
      </c>
      <c r="HJ426" s="68" t="e">
        <f t="shared" si="2393"/>
        <v>#VALUE!</v>
      </c>
      <c r="HK426" s="202">
        <f t="shared" si="2394"/>
        <v>0.85</v>
      </c>
      <c r="HL426" s="464">
        <f t="shared" si="2395"/>
        <v>550000</v>
      </c>
      <c r="HM426" s="464">
        <f t="shared" si="2396"/>
        <v>480000</v>
      </c>
      <c r="HN426" s="192" t="e">
        <f t="shared" si="2363"/>
        <v>#VALUE!</v>
      </c>
      <c r="HO426" s="192" t="e">
        <f>HN426*HK426*$HO$2/HL426*1000000</f>
        <v>#VALUE!</v>
      </c>
      <c r="HP426" s="192" t="e">
        <f>HN426*HK426*$HP$2/HM426*1000000</f>
        <v>#VALUE!</v>
      </c>
    </row>
    <row r="427" customFormat="1" spans="1:224">
      <c r="A427" s="381">
        <v>422</v>
      </c>
      <c r="B427" s="54">
        <f ca="1" t="shared" si="2397"/>
        <v>43634</v>
      </c>
      <c r="C427" s="57">
        <f t="shared" si="2398"/>
        <v>0.0416666666666667</v>
      </c>
      <c r="D427" s="68" t="str">
        <f ca="1" t="shared" si="2364"/>
        <v>白班</v>
      </c>
      <c r="E427" s="68" t="str">
        <f ca="1" t="shared" si="2365"/>
        <v>乙</v>
      </c>
      <c r="F427" s="68">
        <f ca="1">SUMPRODUCT((成本日报!$A$3:$A$95=计划!B427)*(成本日报!$B$3:$B$95=计划!$D427),成本日报!$C$3:$C$95)</f>
        <v>2</v>
      </c>
      <c r="G427" s="382">
        <f ca="1" t="shared" si="2399"/>
        <v>43634.5416666656</v>
      </c>
      <c r="H427" s="382">
        <f ca="1" t="shared" si="2366"/>
        <v>43634.5486111101</v>
      </c>
      <c r="I427" s="382">
        <f ca="1" t="shared" si="2367"/>
        <v>43634.5541666656</v>
      </c>
      <c r="J427" s="382">
        <f ca="1" t="shared" si="2368"/>
        <v>43634.5833333323</v>
      </c>
      <c r="K427" s="382">
        <f ca="1" t="shared" si="2369"/>
        <v>43634.6458333323</v>
      </c>
      <c r="L427" s="382">
        <f ca="1" t="shared" si="2370"/>
        <v>43634.6666666656</v>
      </c>
      <c r="M427" s="398" t="str">
        <f>IF(_tag_month_day!A423="","",_tag_month_day!A423)</f>
        <v/>
      </c>
      <c r="N427" s="398" t="str">
        <f>IF(_tag_month_day!B423="","",_tag_month_day!B423)</f>
        <v/>
      </c>
      <c r="O427" s="399" t="e">
        <f t="shared" si="2371"/>
        <v>#VALUE!</v>
      </c>
      <c r="P427" s="398" t="str">
        <f>IF(_tag_month_day!C423="","",_tag_month_day!C423)</f>
        <v/>
      </c>
      <c r="Q427" s="398" t="str">
        <f>IF(_tag_month_day!D423="","",_tag_month_day!D423)</f>
        <v/>
      </c>
      <c r="R427" s="416">
        <f>IF(_tag_month_day!CB423="",R426,_tag_month_day!CB423/100)</f>
        <v>0.07</v>
      </c>
      <c r="S427" s="417" t="str">
        <f>IF(_tag_month_day!E423="","",_tag_month_day!E423)</f>
        <v/>
      </c>
      <c r="T427" s="417" t="str">
        <f>IF(_tag_month_day!F423="","",_tag_month_day!F423)</f>
        <v/>
      </c>
      <c r="U427" s="418" t="e">
        <f t="shared" si="2325"/>
        <v>#VALUE!</v>
      </c>
      <c r="V427" s="53" t="e">
        <f t="shared" si="2326"/>
        <v>#VALUE!</v>
      </c>
      <c r="W427" s="419" t="str">
        <f>IF(_jhy_month_day!A423="","",_jhy_month_day!A423)</f>
        <v/>
      </c>
      <c r="X427" s="420" t="str">
        <f>IF(_jhy_month_day!B423="","",_jhy_month_day!B423/100)</f>
        <v/>
      </c>
      <c r="Y427" s="420" t="str">
        <f>IF(_jhy_month_day!C423="","",_jhy_month_day!C423/100)</f>
        <v/>
      </c>
      <c r="Z427" s="439">
        <f t="shared" si="2415"/>
        <v>106</v>
      </c>
      <c r="AA427" s="440" t="str">
        <f>IF(_tag_month_day!G423="","",_tag_month_day!G423/100)</f>
        <v/>
      </c>
      <c r="AB427" s="440" t="str">
        <f>IF(_tag_month_day!H423="","",_tag_month_day!H423/100)</f>
        <v/>
      </c>
      <c r="AC427" s="193">
        <f t="shared" si="2372"/>
        <v>1.59963432013121</v>
      </c>
      <c r="AD427" s="441" t="str">
        <f t="shared" si="2373"/>
        <v/>
      </c>
      <c r="AE427" s="442" t="str">
        <f t="shared" si="2374"/>
        <v/>
      </c>
      <c r="AF427" s="443">
        <v>1</v>
      </c>
      <c r="AG427" s="68" t="str">
        <f>IF(_duihao_month_day!A423="","",_duihao_month_day!A423)</f>
        <v/>
      </c>
      <c r="AH427" s="463">
        <f>IF(_gyk_month_day!B423="",AH426,_gyk_month_day!B423)</f>
        <v>820</v>
      </c>
      <c r="AI427" s="464"/>
      <c r="AJ427" s="68" t="str">
        <f>IF(_tag_month_day!I423="","",_tag_month_day!I423)</f>
        <v/>
      </c>
      <c r="AK427" s="465" t="str">
        <f>IF(_tzyy_month_day!A423="","",_tzyy_month_day!A423)</f>
        <v/>
      </c>
      <c r="AL427" s="465" t="str">
        <f>IF(_tzyy_month_day!B423="","",_tzyy_month_day!B423)</f>
        <v/>
      </c>
      <c r="AM427" s="465" t="str">
        <f>IF(_tzyy_month_day!C423="","",_tzyy_month_day!C423)</f>
        <v/>
      </c>
      <c r="AN427" s="466" t="str">
        <f>IF(_tag_month_day!CG423="","",_tag_month_day!CG423)</f>
        <v/>
      </c>
      <c r="AO427" s="466" t="str">
        <f>IF(_tag_month_day!CH423="","",_tag_month_day!CH423)</f>
        <v/>
      </c>
      <c r="AP427" s="486" t="e">
        <f t="shared" si="2375"/>
        <v>#VALUE!</v>
      </c>
      <c r="AQ427" s="487" t="str">
        <f>IF(_tag_month_day!J423="","",_tag_month_day!J423/100)</f>
        <v/>
      </c>
      <c r="AR427" s="488">
        <f t="shared" si="2376"/>
        <v>1.3</v>
      </c>
      <c r="AS427" s="489" t="e">
        <f t="shared" si="2327"/>
        <v>#VALUE!</v>
      </c>
      <c r="AT427" s="489">
        <f t="shared" si="2377"/>
        <v>0</v>
      </c>
      <c r="AU427" s="490" t="str">
        <f>IF(_tag_month_day!K423="","",_tag_month_day!K423)</f>
        <v/>
      </c>
      <c r="AV427" s="491" t="str">
        <f>IF(_tag_month_day!L423="","",_tag_month_day!L423/100)</f>
        <v/>
      </c>
      <c r="AW427" s="420">
        <f t="shared" si="2299"/>
        <v>0</v>
      </c>
      <c r="AX427" s="420">
        <f t="shared" si="2378"/>
        <v>0</v>
      </c>
      <c r="AY427" s="420" t="str">
        <f>IF(_tag_month_day!M423="","",_tag_month_day!M423/100)</f>
        <v/>
      </c>
      <c r="AZ427" s="420" t="str">
        <f>IF(_tag_month_day!N423="","",_tag_month_day!N423/100)</f>
        <v/>
      </c>
      <c r="BA427" s="420" t="str">
        <f>IF(_tag_month_day!O423="","",_tag_month_day!O423/100)</f>
        <v/>
      </c>
      <c r="BB427" s="496" t="str">
        <f>IF(_tag_month_day!P423="","",_tag_month_day!P423/100)</f>
        <v/>
      </c>
      <c r="BC427" s="496">
        <f t="shared" si="2379"/>
        <v>0</v>
      </c>
      <c r="BD427" s="496" t="str">
        <f>IF(_tag_month_day!Q423="","",_tag_month_day!Q423/100)</f>
        <v/>
      </c>
      <c r="BE427" s="510" t="str">
        <f>IF(_tag_month_day!R423="","",_tag_month_day!R423/100)</f>
        <v/>
      </c>
      <c r="BF427" s="413" t="str">
        <f>IF(_tag_month_day!CC423="","",_tag_month_day!CC423/100)</f>
        <v/>
      </c>
      <c r="BG427" s="511" t="e">
        <f t="shared" si="2328"/>
        <v>#VALUE!</v>
      </c>
      <c r="BH427" s="198">
        <f t="shared" si="2329"/>
        <v>0</v>
      </c>
      <c r="BI427" s="512" t="e">
        <f>IF(CX427=0,BI426,(DK427*查询!$R$5+DL427*查询!$Q$5+DM427*查询!$N$5+DN427*查询!$O$5+DO427*查询!$P$5)*AF427/CX427)</f>
        <v>#VALUE!</v>
      </c>
      <c r="BJ427" s="512" t="e">
        <f>IF(CX427=0,BJ426,(DP427*查询!$S$5+DQ427*查询!$T$5+DR427*查询!$U$5)*AF427/CX427)</f>
        <v>#VALUE!</v>
      </c>
      <c r="BK427" s="512">
        <f t="shared" si="2380"/>
        <v>1</v>
      </c>
      <c r="BL427" s="513" t="str">
        <f>IF(_cfyc_month_day!A423="","",_cfyc_month_day!A423)</f>
        <v/>
      </c>
      <c r="BM427" s="513" t="str">
        <f>IF(_cfyc_month_day!B423="","",_cfyc_month_day!B423)</f>
        <v/>
      </c>
      <c r="BN427" s="513" t="str">
        <f>IF(_cfyc_month_day!C423="","",_cfyc_month_day!C423)</f>
        <v/>
      </c>
      <c r="BO427" s="522" t="str">
        <f>IF(_cfyc_month_day!D423="","",_cfyc_month_day!D423)</f>
        <v/>
      </c>
      <c r="BP427" s="522" t="str">
        <f>IF(_cfyc_month_day!E423="","",_cfyc_month_day!E423)</f>
        <v/>
      </c>
      <c r="BQ427" s="522" t="str">
        <f>IF(_cfyc_month_day!F423="","",_cfyc_month_day!F423)</f>
        <v/>
      </c>
      <c r="BR427" s="513" t="str">
        <f>IF(_tag_month_day!T423="","",_tag_month_day!T423)</f>
        <v/>
      </c>
      <c r="BS427" s="513" t="str">
        <f>IF(_tag_month_day!U423="","",_tag_month_day!U423)</f>
        <v/>
      </c>
      <c r="BT427" s="523" t="str">
        <f t="shared" si="2381"/>
        <v/>
      </c>
      <c r="BU427" s="223" t="str">
        <f>IF(_tag_month_day!V423="","",_tag_month_day!V423)</f>
        <v/>
      </c>
      <c r="BV427" s="206" t="str">
        <f>IF(_tag_month_day!W423="","",_tag_month_day!W423)</f>
        <v/>
      </c>
      <c r="BW427" s="540" t="str">
        <f>IF(_tag_month_day!X423="","",_tag_month_day!X423)</f>
        <v/>
      </c>
      <c r="BX427" s="540" t="str">
        <f>IF(_tag_month_day!Y423="","",_tag_month_day!Y423)</f>
        <v/>
      </c>
      <c r="BY427" s="541">
        <f ca="1" t="shared" si="2382"/>
        <v>43634.6666666656</v>
      </c>
      <c r="BZ427" s="542"/>
      <c r="CA427" s="543" t="str">
        <f>IF(_jhy2_month_day!A423="","",_jhy2_month_day!A423)</f>
        <v/>
      </c>
      <c r="CB427" s="464" t="str">
        <f>IF(_jhy2_month_day!B423="","",_jhy2_month_day!B423)</f>
        <v/>
      </c>
      <c r="CC427" s="464" t="str">
        <f>IF(_jhy2_month_day!C423="","",_jhy2_month_day!C423)</f>
        <v/>
      </c>
      <c r="CD427" s="464" t="str">
        <f>IF(_jhy2_month_day!D423="","",_jhy2_month_day!D423)</f>
        <v/>
      </c>
      <c r="CE427" s="464" t="str">
        <f>IF(_jhy2_month_day!E423="","",_jhy2_month_day!E423)</f>
        <v/>
      </c>
      <c r="CF427" s="464" t="str">
        <f>IF(_jhy2_month_day!F423="","",_jhy2_month_day!F423)</f>
        <v/>
      </c>
      <c r="CG427" s="464" t="str">
        <f>IF(_jhy2_month_day!G423="","",_jhy2_month_day!G423)</f>
        <v/>
      </c>
      <c r="CH427" s="464" t="str">
        <f>IF(_jhy2_month_day!H423="","",_jhy2_month_day!H423)</f>
        <v/>
      </c>
      <c r="CI427" s="464" t="str">
        <f>IF(_jhy2_month_day!I423="","",_jhy2_month_day!I423)</f>
        <v/>
      </c>
      <c r="CJ427" s="464" t="str">
        <f>IF(_jhy2_month_day!J423="","",_jhy2_month_day!J423)</f>
        <v/>
      </c>
      <c r="CK427" s="464" t="str">
        <f>IF(_jhy2_month_day!K423="","",_jhy2_month_day!K423)</f>
        <v/>
      </c>
      <c r="CL427" s="562" t="str">
        <f>IF(_jhy2_month_day!L423="","",_jhy2_month_day!L423)</f>
        <v/>
      </c>
      <c r="CM427" s="562" t="str">
        <f>IF(_jhy2_month_day!M423="","",_jhy2_month_day!M423)</f>
        <v/>
      </c>
      <c r="CN427" s="562" t="str">
        <f>IF(_jhy2_month_day!N423="","",_jhy2_month_day!N423)</f>
        <v/>
      </c>
      <c r="CO427" s="562" t="str">
        <f>IF(_jhy2_month_day!O423="","",_jhy2_month_day!O423)</f>
        <v/>
      </c>
      <c r="CP427" s="562" t="str">
        <f>IF(_jhy2_month_day!P423="","",_jhy2_month_day!P423)</f>
        <v/>
      </c>
      <c r="CQ427" s="562" t="str">
        <f>IF(_jhy2_month_day!Q423="","",_jhy2_month_day!Q423)</f>
        <v/>
      </c>
      <c r="CR427" s="563" t="str">
        <f>IF(_jhy2_month_day!R423="","",_jhy2_month_day!R423)</f>
        <v/>
      </c>
      <c r="CS427" s="576" t="str">
        <f>IF(_jhy2_month_day!S423="","",_jhy2_month_day!S423)</f>
        <v/>
      </c>
      <c r="CT427" s="562" t="str">
        <f>IF(_jhy2_month_day!T423="","",_jhy2_month_day!T423)</f>
        <v/>
      </c>
      <c r="CU427" s="577" t="e">
        <f t="shared" si="2330"/>
        <v>#VALUE!</v>
      </c>
      <c r="CV427" s="198" t="e">
        <f t="shared" si="2331"/>
        <v>#VALUE!</v>
      </c>
      <c r="CW427" s="192" t="e">
        <f t="shared" si="2332"/>
        <v>#VALUE!</v>
      </c>
      <c r="CX427" s="192" t="e">
        <f t="shared" si="2333"/>
        <v>#VALUE!</v>
      </c>
      <c r="CY427" s="202" t="e">
        <f t="shared" si="2334"/>
        <v>#VALUE!</v>
      </c>
      <c r="CZ427" s="192" t="e">
        <f t="shared" ref="CZ427:DI427" si="2581">$AJ427*EF427</f>
        <v>#VALUE!</v>
      </c>
      <c r="DA427" s="192" t="e">
        <f t="shared" si="2581"/>
        <v>#VALUE!</v>
      </c>
      <c r="DB427" s="192" t="e">
        <f t="shared" si="2581"/>
        <v>#VALUE!</v>
      </c>
      <c r="DC427" s="192" t="e">
        <f t="shared" si="2581"/>
        <v>#VALUE!</v>
      </c>
      <c r="DD427" s="192" t="e">
        <f t="shared" si="2581"/>
        <v>#VALUE!</v>
      </c>
      <c r="DE427" s="192" t="e">
        <f t="shared" si="2581"/>
        <v>#VALUE!</v>
      </c>
      <c r="DF427" s="192" t="e">
        <f t="shared" si="2581"/>
        <v>#VALUE!</v>
      </c>
      <c r="DG427" s="192" t="e">
        <f t="shared" si="2581"/>
        <v>#VALUE!</v>
      </c>
      <c r="DH427" s="192" t="e">
        <f t="shared" si="2581"/>
        <v>#VALUE!</v>
      </c>
      <c r="DI427" s="192" t="e">
        <f t="shared" si="2581"/>
        <v>#VALUE!</v>
      </c>
      <c r="DJ427" s="192" t="e">
        <f t="shared" si="2336"/>
        <v>#VALUE!</v>
      </c>
      <c r="DK427" s="192" t="e">
        <f t="shared" si="2337"/>
        <v>#VALUE!</v>
      </c>
      <c r="DL427" s="192" t="e">
        <f t="shared" si="2338"/>
        <v>#VALUE!</v>
      </c>
      <c r="DM427" s="192" t="e">
        <f t="shared" si="2339"/>
        <v>#VALUE!</v>
      </c>
      <c r="DN427" s="192" t="e">
        <f t="shared" si="2340"/>
        <v>#VALUE!</v>
      </c>
      <c r="DO427" s="192" t="e">
        <f t="shared" si="2341"/>
        <v>#VALUE!</v>
      </c>
      <c r="DP427" s="192" t="e">
        <f t="shared" si="2342"/>
        <v>#VALUE!</v>
      </c>
      <c r="DQ427" s="192" t="e">
        <f t="shared" si="2343"/>
        <v>#VALUE!</v>
      </c>
      <c r="DR427" s="192" t="e">
        <f t="shared" si="2344"/>
        <v>#VALUE!</v>
      </c>
      <c r="DS427" s="192" t="e">
        <f t="shared" si="2345"/>
        <v>#VALUE!</v>
      </c>
      <c r="DT427" s="192" t="e">
        <f t="shared" si="2346"/>
        <v>#VALUE!</v>
      </c>
      <c r="DU427" s="192" t="e">
        <f t="shared" si="2347"/>
        <v>#VALUE!</v>
      </c>
      <c r="DV427" s="198" t="e">
        <f t="shared" si="2348"/>
        <v>#VALUE!</v>
      </c>
      <c r="DW427" s="198" t="e">
        <f t="shared" si="2349"/>
        <v>#DIV/0!</v>
      </c>
      <c r="DX427" s="198" t="e">
        <f t="shared" si="2350"/>
        <v>#DIV/0!</v>
      </c>
      <c r="DY427" s="198" t="e">
        <f t="shared" si="2351"/>
        <v>#VALUE!</v>
      </c>
      <c r="DZ427" s="198" t="e">
        <f t="shared" si="2352"/>
        <v>#VALUE!</v>
      </c>
      <c r="EA427" s="198" t="e">
        <f t="shared" si="2353"/>
        <v>#VALUE!</v>
      </c>
      <c r="EB427" s="198" t="e">
        <f t="shared" si="2354"/>
        <v>#VALUE!</v>
      </c>
      <c r="EC427" s="198" t="e">
        <f t="shared" si="2355"/>
        <v>#DIV/0!</v>
      </c>
      <c r="ED427" s="198" t="e">
        <f t="shared" si="2356"/>
        <v>#VALUE!</v>
      </c>
      <c r="EE427" s="198" t="e">
        <f t="shared" si="2357"/>
        <v>#VALUE!</v>
      </c>
      <c r="EF427" s="198" t="e">
        <f t="shared" ref="EF427:EO427" si="2582">DV427/SUM($DV427:$EE427)</f>
        <v>#VALUE!</v>
      </c>
      <c r="EG427" s="198" t="e">
        <f t="shared" si="2582"/>
        <v>#DIV/0!</v>
      </c>
      <c r="EH427" s="198" t="e">
        <f t="shared" si="2582"/>
        <v>#DIV/0!</v>
      </c>
      <c r="EI427" s="198" t="e">
        <f t="shared" si="2582"/>
        <v>#VALUE!</v>
      </c>
      <c r="EJ427" s="198" t="e">
        <f t="shared" si="2582"/>
        <v>#VALUE!</v>
      </c>
      <c r="EK427" s="198" t="e">
        <f t="shared" si="2582"/>
        <v>#VALUE!</v>
      </c>
      <c r="EL427" s="198" t="e">
        <f t="shared" si="2582"/>
        <v>#VALUE!</v>
      </c>
      <c r="EM427" s="198" t="e">
        <f t="shared" si="2582"/>
        <v>#DIV/0!</v>
      </c>
      <c r="EN427" s="198" t="e">
        <f t="shared" si="2582"/>
        <v>#VALUE!</v>
      </c>
      <c r="EO427" s="198" t="e">
        <f t="shared" si="2582"/>
        <v>#VALUE!</v>
      </c>
      <c r="EP427" s="511">
        <f t="shared" ref="EP427:EW427" si="2583">EP426</f>
        <v>0.08</v>
      </c>
      <c r="EQ427" s="511">
        <f t="shared" si="2583"/>
        <v>0.015</v>
      </c>
      <c r="ER427" s="511">
        <f t="shared" si="2583"/>
        <v>0.015</v>
      </c>
      <c r="ES427" s="511">
        <f t="shared" si="2583"/>
        <v>0.015</v>
      </c>
      <c r="ET427" s="511">
        <f t="shared" si="2583"/>
        <v>0.015</v>
      </c>
      <c r="EU427" s="511">
        <f t="shared" si="2583"/>
        <v>0.09</v>
      </c>
      <c r="EV427" s="511">
        <f t="shared" si="2583"/>
        <v>0.09</v>
      </c>
      <c r="EW427" s="511">
        <f t="shared" si="2583"/>
        <v>0.09</v>
      </c>
      <c r="EX427" s="420" t="str">
        <f>IF(_tag_month_day!AS423="","",_tag_month_day!AS423/100)</f>
        <v/>
      </c>
      <c r="EY427" s="420" t="str">
        <f>IF(_tag_month_day!AT423="","",_tag_month_day!AT423/100)</f>
        <v/>
      </c>
      <c r="EZ427" s="420" t="str">
        <f>IF(_tag_month_day!AU423="","",_tag_month_day!AU423/100)</f>
        <v/>
      </c>
      <c r="FA427" s="420" t="str">
        <f>IF(_tag_month_day!AV423="","",_tag_month_day!AV423/100)</f>
        <v/>
      </c>
      <c r="FB427" s="420" t="str">
        <f>IF(_tag_month_day!AW423="","",_tag_month_day!AW423/100)</f>
        <v/>
      </c>
      <c r="FC427" s="420" t="str">
        <f>IF(_tag_month_day!AX423="","",_tag_month_day!AX423/100)</f>
        <v/>
      </c>
      <c r="FD427" s="510">
        <f t="shared" si="2386"/>
        <v>0.33</v>
      </c>
      <c r="FE427" s="510">
        <f t="shared" si="2387"/>
        <v>0.19</v>
      </c>
      <c r="FF427" s="510">
        <f t="shared" si="2388"/>
        <v>0.003</v>
      </c>
      <c r="FG427" s="510">
        <f t="shared" si="2389"/>
        <v>0</v>
      </c>
      <c r="FH427" s="603">
        <f t="shared" si="2390"/>
        <v>0.0001</v>
      </c>
      <c r="FI427" s="510">
        <f t="shared" ref="FI427:FR427" si="2584">FI426</f>
        <v>0.41</v>
      </c>
      <c r="FJ427" s="510">
        <f t="shared" si="2584"/>
        <v>0.11</v>
      </c>
      <c r="FK427" s="510">
        <f t="shared" si="2584"/>
        <v>0.015</v>
      </c>
      <c r="FL427" s="510">
        <f t="shared" si="2584"/>
        <v>0</v>
      </c>
      <c r="FM427" s="603">
        <f t="shared" si="2584"/>
        <v>0.0001</v>
      </c>
      <c r="FN427" s="510" t="str">
        <f>IF(_tag_month_day!AY423="","",_tag_month_day!AY423/100)</f>
        <v/>
      </c>
      <c r="FO427" s="510" t="str">
        <f>IF(_tag_month_day!AZ423="","",_tag_month_day!AZ423/100)</f>
        <v/>
      </c>
      <c r="FP427" s="510" t="str">
        <f>IF(_tag_month_day!BA423="","",_tag_month_day!BA423/100)</f>
        <v/>
      </c>
      <c r="FQ427" s="510" t="str">
        <f>IF(_tag_month_day!BB423="","",_tag_month_day!BB423/100)</f>
        <v/>
      </c>
      <c r="FR427" s="603" t="str">
        <f>IF(_tag_month_day!BC423="","",_tag_month_day!BC423/100)</f>
        <v/>
      </c>
      <c r="FS427" s="510" t="str">
        <f>IF(_tag_month_day!BD423="","",_tag_month_day!BD423/100)</f>
        <v/>
      </c>
      <c r="FT427" s="510" t="str">
        <f>IF(_tag_month_day!BE423="","",_tag_month_day!BE423/100)</f>
        <v/>
      </c>
      <c r="FU427" s="510" t="str">
        <f>IF(_tag_month_day!BF423="","",_tag_month_day!BF423/100)</f>
        <v/>
      </c>
      <c r="FV427" s="510" t="str">
        <f>IF(_tag_month_day!BG423="","",_tag_month_day!BG423/100)</f>
        <v/>
      </c>
      <c r="FW427" s="603" t="str">
        <f>IF(_tag_month_day!BH423="","",_tag_month_day!BH423/100)</f>
        <v/>
      </c>
      <c r="FX427" s="510" t="str">
        <f>IF(_tag_month_day!BI423="","",_tag_month_day!BI423/100)</f>
        <v/>
      </c>
      <c r="FY427" s="510" t="str">
        <f>IF(_tag_month_day!BJ423="","",_tag_month_day!BJ423/100)</f>
        <v/>
      </c>
      <c r="FZ427" s="605" t="str">
        <f>IF(_tag_month_day!BK423="","",_tag_month_day!BK423/100)</f>
        <v/>
      </c>
      <c r="GA427" s="510" t="str">
        <f>IF(_tag_month_day!BL423="","",_tag_month_day!BL423/100)</f>
        <v/>
      </c>
      <c r="GB427" s="603" t="str">
        <f>IF(_tag_month_day!BM423="","",_tag_month_day!BM423/100)</f>
        <v/>
      </c>
      <c r="GC427" s="420" t="str">
        <f>IF(_tag_month_day!BN423="","",_tag_month_day!BN423/100)</f>
        <v/>
      </c>
      <c r="GD427" s="420" t="str">
        <f>IF(_tag_month_day!BO423="","",_tag_month_day!BO423/100)</f>
        <v/>
      </c>
      <c r="GE427" s="420" t="str">
        <f>IF(_tag_month_day!BP423="","",_tag_month_day!BP423/100)</f>
        <v/>
      </c>
      <c r="GF427" s="420" t="str">
        <f>IF(_tag_month_day!BQ423="","",_tag_month_day!BQ423/100)</f>
        <v/>
      </c>
      <c r="GG427" s="420" t="str">
        <f>IF(_tag_month_day!BR423="","",_tag_month_day!BR423/100)</f>
        <v/>
      </c>
      <c r="GH427" s="420" t="str">
        <f>IF(_tag_month_day!BS423="","",_tag_month_day!BS423/100)</f>
        <v/>
      </c>
      <c r="GI427" s="603" t="str">
        <f>IF(_tag_month_day!BT423="","",_tag_month_day!BT423/100)</f>
        <v/>
      </c>
      <c r="GJ427" s="612" t="str">
        <f>IF(_tag_month_day!BU423="","",_tag_month_day!BU423/100)</f>
        <v/>
      </c>
      <c r="GK427" s="620" t="str">
        <f>IF(_tag_month_day!BV423="",IF(_rlcf_month_day!A$2="","",_rlcf_month_day!A$2/100),_tag_month_day!BV423/100)</f>
        <v/>
      </c>
      <c r="GL427" s="620" t="str">
        <f>IF(_tag_month_day!BW423="",IF(_rlcf_month_day!B$2="","",_rlcf_month_day!B$2/100),_tag_month_day!BW423/100)</f>
        <v/>
      </c>
      <c r="GM427" s="621" t="str">
        <f>IF(_tag_month_day!BX423="",IF(_rlcf_month_day!C$2="","",_rlcf_month_day!C$2/100),_tag_month_day!BX423/100)</f>
        <v/>
      </c>
      <c r="GN427" s="620" t="str">
        <f>IF(_tag_month_day!BV423="",IF(_rlcf_month_day!A$2="","",_rlcf_month_day!A$2/100),_tag_month_day!BV423/100)</f>
        <v/>
      </c>
      <c r="GO427" s="620" t="str">
        <f>IF(_tag_month_day!BW423="",IF(_rlcf_month_day!B$2="","",_rlcf_month_day!B$2/100),_tag_month_day!BW423/100)</f>
        <v/>
      </c>
      <c r="GP427" s="620" t="str">
        <f>IF(_tag_month_day!CD423="",IF(_rlcf_month_day!E$2="","",_rlcf_month_day!E$2/100),_tag_month_day!CD423/100)</f>
        <v/>
      </c>
      <c r="GQ427" s="620" t="str">
        <f>IF(_tag_month_day!CE423="",IF(_rlcf_month_day!F$2="","",_rlcf_month_day!F$2/100),_tag_month_day!CE423/100)</f>
        <v/>
      </c>
      <c r="GR427" s="621" t="str">
        <f>IF(_tag_month_day!CF423="",IF(_rlcf_month_day!G$2="","",_rlcf_month_day!G$2/100),_tag_month_day!CF423/100)</f>
        <v/>
      </c>
      <c r="GS427" s="626">
        <f t="shared" ref="GS427:HH427" si="2585">GS426</f>
        <v>0.953</v>
      </c>
      <c r="GT427" s="626">
        <f t="shared" si="2585"/>
        <v>0.55</v>
      </c>
      <c r="GU427" s="626">
        <f t="shared" si="2585"/>
        <v>0.55</v>
      </c>
      <c r="GV427" s="626">
        <f t="shared" si="2585"/>
        <v>0.55</v>
      </c>
      <c r="GW427" s="626">
        <f t="shared" si="2585"/>
        <v>0.5</v>
      </c>
      <c r="GX427" s="626">
        <f t="shared" si="2585"/>
        <v>0.935</v>
      </c>
      <c r="GY427" s="626">
        <f t="shared" si="2585"/>
        <v>0.15</v>
      </c>
      <c r="GZ427" s="626">
        <f t="shared" si="2585"/>
        <v>1</v>
      </c>
      <c r="HA427" s="632">
        <f t="shared" si="2585"/>
        <v>0.047</v>
      </c>
      <c r="HB427" s="632">
        <f t="shared" si="2585"/>
        <v>0.45</v>
      </c>
      <c r="HC427" s="632">
        <f t="shared" si="2585"/>
        <v>0.45</v>
      </c>
      <c r="HD427" s="632">
        <f t="shared" si="2585"/>
        <v>0.45</v>
      </c>
      <c r="HE427" s="632">
        <f t="shared" si="2585"/>
        <v>0.5</v>
      </c>
      <c r="HF427" s="632">
        <f t="shared" si="2585"/>
        <v>0.065</v>
      </c>
      <c r="HG427" s="632">
        <f t="shared" si="2585"/>
        <v>0.85</v>
      </c>
      <c r="HH427" s="632">
        <f t="shared" si="2585"/>
        <v>0</v>
      </c>
      <c r="HI427" s="68">
        <f t="shared" si="2362"/>
        <v>0</v>
      </c>
      <c r="HJ427" s="68" t="e">
        <f t="shared" si="2393"/>
        <v>#VALUE!</v>
      </c>
      <c r="HK427" s="202">
        <f t="shared" si="2394"/>
        <v>0.85</v>
      </c>
      <c r="HL427" s="464">
        <f t="shared" si="2395"/>
        <v>550000</v>
      </c>
      <c r="HM427" s="464">
        <f t="shared" si="2396"/>
        <v>480000</v>
      </c>
      <c r="HN427" s="192" t="e">
        <f t="shared" si="2363"/>
        <v>#VALUE!</v>
      </c>
      <c r="HO427" s="192" t="e">
        <f>HN427*HK427*$HO$2/HL427*1000000</f>
        <v>#VALUE!</v>
      </c>
      <c r="HP427" s="192" t="e">
        <f>HN427*HK427*$HP$2/HM427*1000000</f>
        <v>#VALUE!</v>
      </c>
    </row>
    <row r="428" customFormat="1" spans="1:224">
      <c r="A428" s="381">
        <v>423</v>
      </c>
      <c r="B428" s="54">
        <f ca="1" t="shared" si="2397"/>
        <v>43634</v>
      </c>
      <c r="C428" s="57">
        <f t="shared" si="2398"/>
        <v>0.0416666666666667</v>
      </c>
      <c r="D428" s="68" t="str">
        <f ca="1" t="shared" si="2364"/>
        <v>白班</v>
      </c>
      <c r="E428" s="68" t="str">
        <f ca="1" t="shared" si="2365"/>
        <v>乙</v>
      </c>
      <c r="F428" s="68">
        <f ca="1">SUMPRODUCT((成本日报!$A$3:$A$95=计划!B428)*(成本日报!$B$3:$B$95=计划!$D428),成本日报!$C$3:$C$95)</f>
        <v>2</v>
      </c>
      <c r="G428" s="382">
        <f ca="1" t="shared" si="2399"/>
        <v>43634.5833333323</v>
      </c>
      <c r="H428" s="382">
        <f ca="1" t="shared" si="2366"/>
        <v>43634.5902777768</v>
      </c>
      <c r="I428" s="382">
        <f ca="1" t="shared" si="2367"/>
        <v>43634.5958333323</v>
      </c>
      <c r="J428" s="382">
        <f ca="1" t="shared" si="2368"/>
        <v>43634.624999999</v>
      </c>
      <c r="K428" s="382">
        <f ca="1" t="shared" si="2369"/>
        <v>43634.687499999</v>
      </c>
      <c r="L428" s="382">
        <f ca="1" t="shared" si="2370"/>
        <v>43634.7083333323</v>
      </c>
      <c r="M428" s="398" t="str">
        <f>IF(_tag_month_day!A424="","",_tag_month_day!A424)</f>
        <v/>
      </c>
      <c r="N428" s="398" t="str">
        <f>IF(_tag_month_day!B424="","",_tag_month_day!B424)</f>
        <v/>
      </c>
      <c r="O428" s="399" t="e">
        <f t="shared" si="2371"/>
        <v>#VALUE!</v>
      </c>
      <c r="P428" s="398" t="str">
        <f>IF(_tag_month_day!C424="","",_tag_month_day!C424)</f>
        <v/>
      </c>
      <c r="Q428" s="398" t="str">
        <f>IF(_tag_month_day!D424="","",_tag_month_day!D424)</f>
        <v/>
      </c>
      <c r="R428" s="416">
        <f>IF(_tag_month_day!CB424="",R427,_tag_month_day!CB424/100)</f>
        <v>0.07</v>
      </c>
      <c r="S428" s="417" t="str">
        <f>IF(_tag_month_day!E424="","",_tag_month_day!E424)</f>
        <v/>
      </c>
      <c r="T428" s="417" t="str">
        <f>IF(_tag_month_day!F424="","",_tag_month_day!F424)</f>
        <v/>
      </c>
      <c r="U428" s="418" t="e">
        <f t="shared" si="2325"/>
        <v>#VALUE!</v>
      </c>
      <c r="V428" s="53" t="e">
        <f t="shared" si="2326"/>
        <v>#VALUE!</v>
      </c>
      <c r="W428" s="419" t="str">
        <f>IF(_jhy_month_day!A424="","",_jhy_month_day!A424)</f>
        <v/>
      </c>
      <c r="X428" s="420" t="str">
        <f>IF(_jhy_month_day!B424="","",_jhy_month_day!B424/100)</f>
        <v/>
      </c>
      <c r="Y428" s="420" t="str">
        <f>IF(_jhy_month_day!C424="","",_jhy_month_day!C424/100)</f>
        <v/>
      </c>
      <c r="Z428" s="439">
        <f t="shared" si="2415"/>
        <v>106</v>
      </c>
      <c r="AA428" s="440" t="str">
        <f>IF(_tag_month_day!G424="","",_tag_month_day!G424/100)</f>
        <v/>
      </c>
      <c r="AB428" s="440" t="str">
        <f>IF(_tag_month_day!H424="","",_tag_month_day!H424/100)</f>
        <v/>
      </c>
      <c r="AC428" s="193">
        <f t="shared" si="2372"/>
        <v>1.59963432013121</v>
      </c>
      <c r="AD428" s="441" t="str">
        <f t="shared" si="2373"/>
        <v/>
      </c>
      <c r="AE428" s="442" t="str">
        <f t="shared" si="2374"/>
        <v/>
      </c>
      <c r="AF428" s="443">
        <v>1</v>
      </c>
      <c r="AG428" s="68" t="str">
        <f>IF(_duihao_month_day!A424="","",_duihao_month_day!A424)</f>
        <v/>
      </c>
      <c r="AH428" s="463">
        <f>IF(_gyk_month_day!B424="",AH427,_gyk_month_day!B424)</f>
        <v>820</v>
      </c>
      <c r="AI428" s="464"/>
      <c r="AJ428" s="68" t="str">
        <f>IF(_tag_month_day!I424="","",_tag_month_day!I424)</f>
        <v/>
      </c>
      <c r="AK428" s="465" t="str">
        <f>IF(_tzyy_month_day!A424="","",_tzyy_month_day!A424)</f>
        <v/>
      </c>
      <c r="AL428" s="465" t="str">
        <f>IF(_tzyy_month_day!B424="","",_tzyy_month_day!B424)</f>
        <v/>
      </c>
      <c r="AM428" s="465" t="str">
        <f>IF(_tzyy_month_day!C424="","",_tzyy_month_day!C424)</f>
        <v/>
      </c>
      <c r="AN428" s="466" t="str">
        <f>IF(_tag_month_day!CG424="","",_tag_month_day!CG424)</f>
        <v/>
      </c>
      <c r="AO428" s="466" t="str">
        <f>IF(_tag_month_day!CH424="","",_tag_month_day!CH424)</f>
        <v/>
      </c>
      <c r="AP428" s="486" t="e">
        <f t="shared" si="2375"/>
        <v>#VALUE!</v>
      </c>
      <c r="AQ428" s="487" t="str">
        <f>IF(_tag_month_day!J424="","",_tag_month_day!J424/100)</f>
        <v/>
      </c>
      <c r="AR428" s="488">
        <f t="shared" si="2376"/>
        <v>1.3</v>
      </c>
      <c r="AS428" s="489" t="e">
        <f t="shared" si="2327"/>
        <v>#VALUE!</v>
      </c>
      <c r="AT428" s="489">
        <f t="shared" si="2377"/>
        <v>0</v>
      </c>
      <c r="AU428" s="490" t="str">
        <f>IF(_tag_month_day!K424="","",_tag_month_day!K424)</f>
        <v/>
      </c>
      <c r="AV428" s="491" t="str">
        <f>IF(_tag_month_day!L424="","",_tag_month_day!L424/100)</f>
        <v/>
      </c>
      <c r="AW428" s="420">
        <f t="shared" si="2299"/>
        <v>0</v>
      </c>
      <c r="AX428" s="420">
        <f t="shared" si="2378"/>
        <v>0</v>
      </c>
      <c r="AY428" s="420" t="str">
        <f>IF(_tag_month_day!M424="","",_tag_month_day!M424/100)</f>
        <v/>
      </c>
      <c r="AZ428" s="420" t="str">
        <f>IF(_tag_month_day!N424="","",_tag_month_day!N424/100)</f>
        <v/>
      </c>
      <c r="BA428" s="420" t="str">
        <f>IF(_tag_month_day!O424="","",_tag_month_day!O424/100)</f>
        <v/>
      </c>
      <c r="BB428" s="496" t="str">
        <f>IF(_tag_month_day!P424="","",_tag_month_day!P424/100)</f>
        <v/>
      </c>
      <c r="BC428" s="496">
        <f t="shared" si="2379"/>
        <v>0</v>
      </c>
      <c r="BD428" s="496" t="str">
        <f>IF(_tag_month_day!Q424="","",_tag_month_day!Q424/100)</f>
        <v/>
      </c>
      <c r="BE428" s="510" t="str">
        <f>IF(_tag_month_day!R424="","",_tag_month_day!R424/100)</f>
        <v/>
      </c>
      <c r="BF428" s="413" t="str">
        <f>IF(_tag_month_day!CC424="","",_tag_month_day!CC424/100)</f>
        <v/>
      </c>
      <c r="BG428" s="511" t="e">
        <f t="shared" si="2328"/>
        <v>#VALUE!</v>
      </c>
      <c r="BH428" s="198">
        <f t="shared" si="2329"/>
        <v>0</v>
      </c>
      <c r="BI428" s="512" t="e">
        <f>IF(CX428=0,BI427,(DK428*查询!$R$5+DL428*查询!$Q$5+DM428*查询!$N$5+DN428*查询!$O$5+DO428*查询!$P$5)*AF428/CX428)</f>
        <v>#VALUE!</v>
      </c>
      <c r="BJ428" s="512" t="e">
        <f>IF(CX428=0,BJ427,(DP428*查询!$S$5+DQ428*查询!$T$5+DR428*查询!$U$5)*AF428/CX428)</f>
        <v>#VALUE!</v>
      </c>
      <c r="BK428" s="512">
        <f t="shared" si="2380"/>
        <v>1</v>
      </c>
      <c r="BL428" s="513" t="str">
        <f>IF(_cfyc_month_day!A424="","",_cfyc_month_day!A424)</f>
        <v/>
      </c>
      <c r="BM428" s="513" t="str">
        <f>IF(_cfyc_month_day!B424="","",_cfyc_month_day!B424)</f>
        <v/>
      </c>
      <c r="BN428" s="513" t="str">
        <f>IF(_cfyc_month_day!C424="","",_cfyc_month_day!C424)</f>
        <v/>
      </c>
      <c r="BO428" s="522" t="str">
        <f>IF(_cfyc_month_day!D424="","",_cfyc_month_day!D424)</f>
        <v/>
      </c>
      <c r="BP428" s="522" t="str">
        <f>IF(_cfyc_month_day!E424="","",_cfyc_month_day!E424)</f>
        <v/>
      </c>
      <c r="BQ428" s="522" t="str">
        <f>IF(_cfyc_month_day!F424="","",_cfyc_month_day!F424)</f>
        <v/>
      </c>
      <c r="BR428" s="513" t="str">
        <f>IF(_tag_month_day!T424="","",_tag_month_day!T424)</f>
        <v/>
      </c>
      <c r="BS428" s="513" t="str">
        <f>IF(_tag_month_day!U424="","",_tag_month_day!U424)</f>
        <v/>
      </c>
      <c r="BT428" s="523" t="str">
        <f t="shared" si="2381"/>
        <v/>
      </c>
      <c r="BU428" s="223" t="str">
        <f>IF(_tag_month_day!V424="","",_tag_month_day!V424)</f>
        <v/>
      </c>
      <c r="BV428" s="206" t="str">
        <f>IF(_tag_month_day!W424="","",_tag_month_day!W424)</f>
        <v/>
      </c>
      <c r="BW428" s="540" t="str">
        <f>IF(_tag_month_day!X424="","",_tag_month_day!X424)</f>
        <v/>
      </c>
      <c r="BX428" s="540" t="str">
        <f>IF(_tag_month_day!Y424="","",_tag_month_day!Y424)</f>
        <v/>
      </c>
      <c r="BY428" s="541">
        <f ca="1" t="shared" si="2382"/>
        <v>43634.7083333323</v>
      </c>
      <c r="BZ428" s="542"/>
      <c r="CA428" s="543" t="str">
        <f>IF(_jhy2_month_day!A424="","",_jhy2_month_day!A424)</f>
        <v/>
      </c>
      <c r="CB428" s="464" t="str">
        <f>IF(_jhy2_month_day!B424="","",_jhy2_month_day!B424)</f>
        <v/>
      </c>
      <c r="CC428" s="464" t="str">
        <f>IF(_jhy2_month_day!C424="","",_jhy2_month_day!C424)</f>
        <v/>
      </c>
      <c r="CD428" s="464" t="str">
        <f>IF(_jhy2_month_day!D424="","",_jhy2_month_day!D424)</f>
        <v/>
      </c>
      <c r="CE428" s="464" t="str">
        <f>IF(_jhy2_month_day!E424="","",_jhy2_month_day!E424)</f>
        <v/>
      </c>
      <c r="CF428" s="464" t="str">
        <f>IF(_jhy2_month_day!F424="","",_jhy2_month_day!F424)</f>
        <v/>
      </c>
      <c r="CG428" s="464" t="str">
        <f>IF(_jhy2_month_day!G424="","",_jhy2_month_day!G424)</f>
        <v/>
      </c>
      <c r="CH428" s="464" t="str">
        <f>IF(_jhy2_month_day!H424="","",_jhy2_month_day!H424)</f>
        <v/>
      </c>
      <c r="CI428" s="464" t="str">
        <f>IF(_jhy2_month_day!I424="","",_jhy2_month_day!I424)</f>
        <v/>
      </c>
      <c r="CJ428" s="464" t="str">
        <f>IF(_jhy2_month_day!J424="","",_jhy2_month_day!J424)</f>
        <v/>
      </c>
      <c r="CK428" s="464" t="str">
        <f>IF(_jhy2_month_day!K424="","",_jhy2_month_day!K424)</f>
        <v/>
      </c>
      <c r="CL428" s="562" t="str">
        <f>IF(_jhy2_month_day!L424="","",_jhy2_month_day!L424)</f>
        <v/>
      </c>
      <c r="CM428" s="562" t="str">
        <f>IF(_jhy2_month_day!M424="","",_jhy2_month_day!M424)</f>
        <v/>
      </c>
      <c r="CN428" s="562" t="str">
        <f>IF(_jhy2_month_day!N424="","",_jhy2_month_day!N424)</f>
        <v/>
      </c>
      <c r="CO428" s="562" t="str">
        <f>IF(_jhy2_month_day!O424="","",_jhy2_month_day!O424)</f>
        <v/>
      </c>
      <c r="CP428" s="562" t="str">
        <f>IF(_jhy2_month_day!P424="","",_jhy2_month_day!P424)</f>
        <v/>
      </c>
      <c r="CQ428" s="562" t="str">
        <f>IF(_jhy2_month_day!Q424="","",_jhy2_month_day!Q424)</f>
        <v/>
      </c>
      <c r="CR428" s="563" t="str">
        <f>IF(_jhy2_month_day!R424="","",_jhy2_month_day!R424)</f>
        <v/>
      </c>
      <c r="CS428" s="576" t="str">
        <f>IF(_jhy2_month_day!S424="","",_jhy2_month_day!S424)</f>
        <v/>
      </c>
      <c r="CT428" s="562" t="str">
        <f>IF(_jhy2_month_day!T424="","",_jhy2_month_day!T424)</f>
        <v/>
      </c>
      <c r="CU428" s="577" t="e">
        <f t="shared" si="2330"/>
        <v>#VALUE!</v>
      </c>
      <c r="CV428" s="198" t="e">
        <f t="shared" si="2331"/>
        <v>#VALUE!</v>
      </c>
      <c r="CW428" s="192" t="e">
        <f t="shared" si="2332"/>
        <v>#VALUE!</v>
      </c>
      <c r="CX428" s="192" t="e">
        <f t="shared" si="2333"/>
        <v>#VALUE!</v>
      </c>
      <c r="CY428" s="202" t="e">
        <f t="shared" si="2334"/>
        <v>#VALUE!</v>
      </c>
      <c r="CZ428" s="192" t="e">
        <f t="shared" ref="CZ428:DI428" si="2586">$AJ428*EF428</f>
        <v>#VALUE!</v>
      </c>
      <c r="DA428" s="192" t="e">
        <f t="shared" si="2586"/>
        <v>#VALUE!</v>
      </c>
      <c r="DB428" s="192" t="e">
        <f t="shared" si="2586"/>
        <v>#VALUE!</v>
      </c>
      <c r="DC428" s="192" t="e">
        <f t="shared" si="2586"/>
        <v>#VALUE!</v>
      </c>
      <c r="DD428" s="192" t="e">
        <f t="shared" si="2586"/>
        <v>#VALUE!</v>
      </c>
      <c r="DE428" s="192" t="e">
        <f t="shared" si="2586"/>
        <v>#VALUE!</v>
      </c>
      <c r="DF428" s="192" t="e">
        <f t="shared" si="2586"/>
        <v>#VALUE!</v>
      </c>
      <c r="DG428" s="192" t="e">
        <f t="shared" si="2586"/>
        <v>#VALUE!</v>
      </c>
      <c r="DH428" s="192" t="e">
        <f t="shared" si="2586"/>
        <v>#VALUE!</v>
      </c>
      <c r="DI428" s="192" t="e">
        <f t="shared" si="2586"/>
        <v>#VALUE!</v>
      </c>
      <c r="DJ428" s="192" t="e">
        <f t="shared" si="2336"/>
        <v>#VALUE!</v>
      </c>
      <c r="DK428" s="192" t="e">
        <f t="shared" si="2337"/>
        <v>#VALUE!</v>
      </c>
      <c r="DL428" s="192" t="e">
        <f t="shared" si="2338"/>
        <v>#VALUE!</v>
      </c>
      <c r="DM428" s="192" t="e">
        <f t="shared" si="2339"/>
        <v>#VALUE!</v>
      </c>
      <c r="DN428" s="192" t="e">
        <f t="shared" si="2340"/>
        <v>#VALUE!</v>
      </c>
      <c r="DO428" s="192" t="e">
        <f t="shared" si="2341"/>
        <v>#VALUE!</v>
      </c>
      <c r="DP428" s="192" t="e">
        <f t="shared" si="2342"/>
        <v>#VALUE!</v>
      </c>
      <c r="DQ428" s="192" t="e">
        <f t="shared" si="2343"/>
        <v>#VALUE!</v>
      </c>
      <c r="DR428" s="192" t="e">
        <f t="shared" si="2344"/>
        <v>#VALUE!</v>
      </c>
      <c r="DS428" s="192" t="e">
        <f t="shared" si="2345"/>
        <v>#VALUE!</v>
      </c>
      <c r="DT428" s="192" t="e">
        <f t="shared" si="2346"/>
        <v>#VALUE!</v>
      </c>
      <c r="DU428" s="192" t="e">
        <f t="shared" si="2347"/>
        <v>#VALUE!</v>
      </c>
      <c r="DV428" s="198" t="e">
        <f t="shared" si="2348"/>
        <v>#VALUE!</v>
      </c>
      <c r="DW428" s="198" t="e">
        <f t="shared" si="2349"/>
        <v>#DIV/0!</v>
      </c>
      <c r="DX428" s="198" t="e">
        <f t="shared" si="2350"/>
        <v>#DIV/0!</v>
      </c>
      <c r="DY428" s="198" t="e">
        <f t="shared" si="2351"/>
        <v>#VALUE!</v>
      </c>
      <c r="DZ428" s="198" t="e">
        <f t="shared" si="2352"/>
        <v>#VALUE!</v>
      </c>
      <c r="EA428" s="198" t="e">
        <f t="shared" si="2353"/>
        <v>#VALUE!</v>
      </c>
      <c r="EB428" s="198" t="e">
        <f t="shared" si="2354"/>
        <v>#VALUE!</v>
      </c>
      <c r="EC428" s="198" t="e">
        <f t="shared" si="2355"/>
        <v>#DIV/0!</v>
      </c>
      <c r="ED428" s="198" t="e">
        <f t="shared" si="2356"/>
        <v>#VALUE!</v>
      </c>
      <c r="EE428" s="198" t="e">
        <f t="shared" si="2357"/>
        <v>#VALUE!</v>
      </c>
      <c r="EF428" s="198" t="e">
        <f t="shared" ref="EF428:EO428" si="2587">DV428/SUM($DV428:$EE428)</f>
        <v>#VALUE!</v>
      </c>
      <c r="EG428" s="198" t="e">
        <f t="shared" si="2587"/>
        <v>#DIV/0!</v>
      </c>
      <c r="EH428" s="198" t="e">
        <f t="shared" si="2587"/>
        <v>#DIV/0!</v>
      </c>
      <c r="EI428" s="198" t="e">
        <f t="shared" si="2587"/>
        <v>#VALUE!</v>
      </c>
      <c r="EJ428" s="198" t="e">
        <f t="shared" si="2587"/>
        <v>#VALUE!</v>
      </c>
      <c r="EK428" s="198" t="e">
        <f t="shared" si="2587"/>
        <v>#VALUE!</v>
      </c>
      <c r="EL428" s="198" t="e">
        <f t="shared" si="2587"/>
        <v>#VALUE!</v>
      </c>
      <c r="EM428" s="198" t="e">
        <f t="shared" si="2587"/>
        <v>#DIV/0!</v>
      </c>
      <c r="EN428" s="198" t="e">
        <f t="shared" si="2587"/>
        <v>#VALUE!</v>
      </c>
      <c r="EO428" s="198" t="e">
        <f t="shared" si="2587"/>
        <v>#VALUE!</v>
      </c>
      <c r="EP428" s="511">
        <f t="shared" ref="EP428:EW428" si="2588">EP427</f>
        <v>0.08</v>
      </c>
      <c r="EQ428" s="511">
        <f t="shared" si="2588"/>
        <v>0.015</v>
      </c>
      <c r="ER428" s="511">
        <f t="shared" si="2588"/>
        <v>0.015</v>
      </c>
      <c r="ES428" s="511">
        <f t="shared" si="2588"/>
        <v>0.015</v>
      </c>
      <c r="ET428" s="511">
        <f t="shared" si="2588"/>
        <v>0.015</v>
      </c>
      <c r="EU428" s="511">
        <f t="shared" si="2588"/>
        <v>0.09</v>
      </c>
      <c r="EV428" s="511">
        <f t="shared" si="2588"/>
        <v>0.09</v>
      </c>
      <c r="EW428" s="511">
        <f t="shared" si="2588"/>
        <v>0.09</v>
      </c>
      <c r="EX428" s="420" t="str">
        <f>IF(_tag_month_day!AS424="","",_tag_month_day!AS424/100)</f>
        <v/>
      </c>
      <c r="EY428" s="420" t="str">
        <f>IF(_tag_month_day!AT424="","",_tag_month_day!AT424/100)</f>
        <v/>
      </c>
      <c r="EZ428" s="420" t="str">
        <f>IF(_tag_month_day!AU424="","",_tag_month_day!AU424/100)</f>
        <v/>
      </c>
      <c r="FA428" s="420" t="str">
        <f>IF(_tag_month_day!AV424="","",_tag_month_day!AV424/100)</f>
        <v/>
      </c>
      <c r="FB428" s="420" t="str">
        <f>IF(_tag_month_day!AW424="","",_tag_month_day!AW424/100)</f>
        <v/>
      </c>
      <c r="FC428" s="420" t="str">
        <f>IF(_tag_month_day!AX424="","",_tag_month_day!AX424/100)</f>
        <v/>
      </c>
      <c r="FD428" s="510">
        <f t="shared" si="2386"/>
        <v>0.33</v>
      </c>
      <c r="FE428" s="510">
        <f t="shared" si="2387"/>
        <v>0.19</v>
      </c>
      <c r="FF428" s="510">
        <f t="shared" si="2388"/>
        <v>0.003</v>
      </c>
      <c r="FG428" s="510">
        <f t="shared" si="2389"/>
        <v>0</v>
      </c>
      <c r="FH428" s="603">
        <f t="shared" si="2390"/>
        <v>0.0001</v>
      </c>
      <c r="FI428" s="510">
        <f t="shared" ref="FI428:FR428" si="2589">FI427</f>
        <v>0.41</v>
      </c>
      <c r="FJ428" s="510">
        <f t="shared" si="2589"/>
        <v>0.11</v>
      </c>
      <c r="FK428" s="510">
        <f t="shared" si="2589"/>
        <v>0.015</v>
      </c>
      <c r="FL428" s="510">
        <f t="shared" si="2589"/>
        <v>0</v>
      </c>
      <c r="FM428" s="603">
        <f t="shared" si="2589"/>
        <v>0.0001</v>
      </c>
      <c r="FN428" s="510" t="str">
        <f>IF(_tag_month_day!AY424="","",_tag_month_day!AY424/100)</f>
        <v/>
      </c>
      <c r="FO428" s="510" t="str">
        <f>IF(_tag_month_day!AZ424="","",_tag_month_day!AZ424/100)</f>
        <v/>
      </c>
      <c r="FP428" s="510" t="str">
        <f>IF(_tag_month_day!BA424="","",_tag_month_day!BA424/100)</f>
        <v/>
      </c>
      <c r="FQ428" s="510" t="str">
        <f>IF(_tag_month_day!BB424="","",_tag_month_day!BB424/100)</f>
        <v/>
      </c>
      <c r="FR428" s="603" t="str">
        <f>IF(_tag_month_day!BC424="","",_tag_month_day!BC424/100)</f>
        <v/>
      </c>
      <c r="FS428" s="510" t="str">
        <f>IF(_tag_month_day!BD424="","",_tag_month_day!BD424/100)</f>
        <v/>
      </c>
      <c r="FT428" s="510" t="str">
        <f>IF(_tag_month_day!BE424="","",_tag_month_day!BE424/100)</f>
        <v/>
      </c>
      <c r="FU428" s="510" t="str">
        <f>IF(_tag_month_day!BF424="","",_tag_month_day!BF424/100)</f>
        <v/>
      </c>
      <c r="FV428" s="510" t="str">
        <f>IF(_tag_month_day!BG424="","",_tag_month_day!BG424/100)</f>
        <v/>
      </c>
      <c r="FW428" s="603" t="str">
        <f>IF(_tag_month_day!BH424="","",_tag_month_day!BH424/100)</f>
        <v/>
      </c>
      <c r="FX428" s="510" t="str">
        <f>IF(_tag_month_day!BI424="","",_tag_month_day!BI424/100)</f>
        <v/>
      </c>
      <c r="FY428" s="510" t="str">
        <f>IF(_tag_month_day!BJ424="","",_tag_month_day!BJ424/100)</f>
        <v/>
      </c>
      <c r="FZ428" s="605" t="str">
        <f>IF(_tag_month_day!BK424="","",_tag_month_day!BK424/100)</f>
        <v/>
      </c>
      <c r="GA428" s="510" t="str">
        <f>IF(_tag_month_day!BL424="","",_tag_month_day!BL424/100)</f>
        <v/>
      </c>
      <c r="GB428" s="603" t="str">
        <f>IF(_tag_month_day!BM424="","",_tag_month_day!BM424/100)</f>
        <v/>
      </c>
      <c r="GC428" s="420" t="str">
        <f>IF(_tag_month_day!BN424="","",_tag_month_day!BN424/100)</f>
        <v/>
      </c>
      <c r="GD428" s="420" t="str">
        <f>IF(_tag_month_day!BO424="","",_tag_month_day!BO424/100)</f>
        <v/>
      </c>
      <c r="GE428" s="420" t="str">
        <f>IF(_tag_month_day!BP424="","",_tag_month_day!BP424/100)</f>
        <v/>
      </c>
      <c r="GF428" s="420" t="str">
        <f>IF(_tag_month_day!BQ424="","",_tag_month_day!BQ424/100)</f>
        <v/>
      </c>
      <c r="GG428" s="420" t="str">
        <f>IF(_tag_month_day!BR424="","",_tag_month_day!BR424/100)</f>
        <v/>
      </c>
      <c r="GH428" s="420" t="str">
        <f>IF(_tag_month_day!BS424="","",_tag_month_day!BS424/100)</f>
        <v/>
      </c>
      <c r="GI428" s="603" t="str">
        <f>IF(_tag_month_day!BT424="","",_tag_month_day!BT424/100)</f>
        <v/>
      </c>
      <c r="GJ428" s="612" t="str">
        <f>IF(_tag_month_day!BU424="","",_tag_month_day!BU424/100)</f>
        <v/>
      </c>
      <c r="GK428" s="620" t="str">
        <f>IF(_tag_month_day!BV424="",IF(_rlcf_month_day!A$2="","",_rlcf_month_day!A$2/100),_tag_month_day!BV424/100)</f>
        <v/>
      </c>
      <c r="GL428" s="620" t="str">
        <f>IF(_tag_month_day!BW424="",IF(_rlcf_month_day!B$2="","",_rlcf_month_day!B$2/100),_tag_month_day!BW424/100)</f>
        <v/>
      </c>
      <c r="GM428" s="621" t="str">
        <f>IF(_tag_month_day!BX424="",IF(_rlcf_month_day!C$2="","",_rlcf_month_day!C$2/100),_tag_month_day!BX424/100)</f>
        <v/>
      </c>
      <c r="GN428" s="620" t="str">
        <f>IF(_tag_month_day!BV424="",IF(_rlcf_month_day!A$2="","",_rlcf_month_day!A$2/100),_tag_month_day!BV424/100)</f>
        <v/>
      </c>
      <c r="GO428" s="620" t="str">
        <f>IF(_tag_month_day!BW424="",IF(_rlcf_month_day!B$2="","",_rlcf_month_day!B$2/100),_tag_month_day!BW424/100)</f>
        <v/>
      </c>
      <c r="GP428" s="620" t="str">
        <f>IF(_tag_month_day!CD424="",IF(_rlcf_month_day!E$2="","",_rlcf_month_day!E$2/100),_tag_month_day!CD424/100)</f>
        <v/>
      </c>
      <c r="GQ428" s="620" t="str">
        <f>IF(_tag_month_day!CE424="",IF(_rlcf_month_day!F$2="","",_rlcf_month_day!F$2/100),_tag_month_day!CE424/100)</f>
        <v/>
      </c>
      <c r="GR428" s="621" t="str">
        <f>IF(_tag_month_day!CF424="",IF(_rlcf_month_day!G$2="","",_rlcf_month_day!G$2/100),_tag_month_day!CF424/100)</f>
        <v/>
      </c>
      <c r="GS428" s="626">
        <f t="shared" ref="GS428:HH428" si="2590">GS427</f>
        <v>0.953</v>
      </c>
      <c r="GT428" s="626">
        <f t="shared" si="2590"/>
        <v>0.55</v>
      </c>
      <c r="GU428" s="626">
        <f t="shared" si="2590"/>
        <v>0.55</v>
      </c>
      <c r="GV428" s="626">
        <f t="shared" si="2590"/>
        <v>0.55</v>
      </c>
      <c r="GW428" s="626">
        <f t="shared" si="2590"/>
        <v>0.5</v>
      </c>
      <c r="GX428" s="626">
        <f t="shared" si="2590"/>
        <v>0.935</v>
      </c>
      <c r="GY428" s="626">
        <f t="shared" si="2590"/>
        <v>0.15</v>
      </c>
      <c r="GZ428" s="626">
        <f t="shared" si="2590"/>
        <v>1</v>
      </c>
      <c r="HA428" s="632">
        <f t="shared" si="2590"/>
        <v>0.047</v>
      </c>
      <c r="HB428" s="632">
        <f t="shared" si="2590"/>
        <v>0.45</v>
      </c>
      <c r="HC428" s="632">
        <f t="shared" si="2590"/>
        <v>0.45</v>
      </c>
      <c r="HD428" s="632">
        <f t="shared" si="2590"/>
        <v>0.45</v>
      </c>
      <c r="HE428" s="632">
        <f t="shared" si="2590"/>
        <v>0.5</v>
      </c>
      <c r="HF428" s="632">
        <f t="shared" si="2590"/>
        <v>0.065</v>
      </c>
      <c r="HG428" s="632">
        <f t="shared" si="2590"/>
        <v>0.85</v>
      </c>
      <c r="HH428" s="632">
        <f t="shared" si="2590"/>
        <v>0</v>
      </c>
      <c r="HI428" s="68">
        <f t="shared" si="2362"/>
        <v>0</v>
      </c>
      <c r="HJ428" s="68" t="e">
        <f t="shared" si="2393"/>
        <v>#VALUE!</v>
      </c>
      <c r="HK428" s="202">
        <f t="shared" si="2394"/>
        <v>0.85</v>
      </c>
      <c r="HL428" s="464">
        <f t="shared" si="2395"/>
        <v>550000</v>
      </c>
      <c r="HM428" s="464">
        <f t="shared" si="2396"/>
        <v>480000</v>
      </c>
      <c r="HN428" s="192" t="e">
        <f t="shared" si="2363"/>
        <v>#VALUE!</v>
      </c>
      <c r="HO428" s="192" t="e">
        <f>HN428*HK428*$HO$2/HL428*1000000</f>
        <v>#VALUE!</v>
      </c>
      <c r="HP428" s="192" t="e">
        <f>HN428*HK428*$HP$2/HM428*1000000</f>
        <v>#VALUE!</v>
      </c>
    </row>
    <row r="429" customFormat="1" customHeight="1" spans="1:224">
      <c r="A429" s="381">
        <v>424</v>
      </c>
      <c r="B429" s="54">
        <f ca="1" t="shared" si="2397"/>
        <v>43634</v>
      </c>
      <c r="C429" s="57">
        <f t="shared" si="2398"/>
        <v>0.0416666666666667</v>
      </c>
      <c r="D429" s="68" t="str">
        <f ca="1" t="shared" si="2364"/>
        <v>白班</v>
      </c>
      <c r="E429" s="68" t="str">
        <f ca="1" t="shared" si="2365"/>
        <v>乙</v>
      </c>
      <c r="F429" s="68">
        <f ca="1">SUMPRODUCT((成本日报!$A$3:$A$95=计划!B429)*(成本日报!$B$3:$B$95=计划!$D429),成本日报!$C$3:$C$95)</f>
        <v>2</v>
      </c>
      <c r="G429" s="382">
        <f ca="1" t="shared" si="2399"/>
        <v>43634.624999999</v>
      </c>
      <c r="H429" s="382">
        <f ca="1" t="shared" si="2366"/>
        <v>43634.6319444434</v>
      </c>
      <c r="I429" s="382">
        <f ca="1" t="shared" si="2367"/>
        <v>43634.637499999</v>
      </c>
      <c r="J429" s="382">
        <f ca="1" t="shared" si="2368"/>
        <v>43634.6666666656</v>
      </c>
      <c r="K429" s="382">
        <f ca="1" t="shared" si="2369"/>
        <v>43634.7291666656</v>
      </c>
      <c r="L429" s="382">
        <f ca="1" t="shared" si="2370"/>
        <v>43634.749999999</v>
      </c>
      <c r="M429" s="398" t="str">
        <f>IF(_tag_month_day!A425="","",_tag_month_day!A425)</f>
        <v/>
      </c>
      <c r="N429" s="398" t="str">
        <f>IF(_tag_month_day!B425="","",_tag_month_day!B425)</f>
        <v/>
      </c>
      <c r="O429" s="399" t="e">
        <f t="shared" si="2371"/>
        <v>#VALUE!</v>
      </c>
      <c r="P429" s="398" t="str">
        <f>IF(_tag_month_day!C425="","",_tag_month_day!C425)</f>
        <v/>
      </c>
      <c r="Q429" s="398" t="str">
        <f>IF(_tag_month_day!D425="","",_tag_month_day!D425)</f>
        <v/>
      </c>
      <c r="R429" s="416">
        <f>IF(_tag_month_day!CB425="",R428,_tag_month_day!CB425/100)</f>
        <v>0.07</v>
      </c>
      <c r="S429" s="417" t="str">
        <f>IF(_tag_month_day!E425="","",_tag_month_day!E425)</f>
        <v/>
      </c>
      <c r="T429" s="417" t="str">
        <f>IF(_tag_month_day!F425="","",_tag_month_day!F425)</f>
        <v/>
      </c>
      <c r="U429" s="418" t="e">
        <f t="shared" si="2325"/>
        <v>#VALUE!</v>
      </c>
      <c r="V429" s="53" t="e">
        <f t="shared" si="2326"/>
        <v>#VALUE!</v>
      </c>
      <c r="W429" s="419" t="str">
        <f>IF(_jhy_month_day!A425="","",_jhy_month_day!A425)</f>
        <v/>
      </c>
      <c r="X429" s="420" t="str">
        <f>IF(_jhy_month_day!B425="","",_jhy_month_day!B425/100)</f>
        <v/>
      </c>
      <c r="Y429" s="420" t="str">
        <f>IF(_jhy_month_day!C425="","",_jhy_month_day!C425/100)</f>
        <v/>
      </c>
      <c r="Z429" s="439">
        <f t="shared" si="2415"/>
        <v>106</v>
      </c>
      <c r="AA429" s="440" t="str">
        <f>IF(_tag_month_day!G425="","",_tag_month_day!G425/100)</f>
        <v/>
      </c>
      <c r="AB429" s="440" t="str">
        <f>IF(_tag_month_day!H425="","",_tag_month_day!H425/100)</f>
        <v/>
      </c>
      <c r="AC429" s="193">
        <f t="shared" si="2372"/>
        <v>1.59963432013121</v>
      </c>
      <c r="AD429" s="441" t="str">
        <f t="shared" si="2373"/>
        <v/>
      </c>
      <c r="AE429" s="442" t="str">
        <f t="shared" si="2374"/>
        <v/>
      </c>
      <c r="AF429" s="443">
        <v>1</v>
      </c>
      <c r="AG429" s="68" t="str">
        <f>IF(_duihao_month_day!A425="","",_duihao_month_day!A425)</f>
        <v/>
      </c>
      <c r="AH429" s="463">
        <f>IF(_gyk_month_day!B425="",AH428,_gyk_month_day!B425)</f>
        <v>820</v>
      </c>
      <c r="AI429" s="464"/>
      <c r="AJ429" s="68" t="str">
        <f>IF(_tag_month_day!I425="","",_tag_month_day!I425)</f>
        <v/>
      </c>
      <c r="AK429" s="465" t="str">
        <f>IF(_tzyy_month_day!A425="","",_tzyy_month_day!A425)</f>
        <v/>
      </c>
      <c r="AL429" s="465" t="str">
        <f>IF(_tzyy_month_day!B425="","",_tzyy_month_day!B425)</f>
        <v/>
      </c>
      <c r="AM429" s="465" t="str">
        <f>IF(_tzyy_month_day!C425="","",_tzyy_month_day!C425)</f>
        <v/>
      </c>
      <c r="AN429" s="466" t="str">
        <f>IF(_tag_month_day!CG425="","",_tag_month_day!CG425)</f>
        <v/>
      </c>
      <c r="AO429" s="466" t="str">
        <f>IF(_tag_month_day!CH425="","",_tag_month_day!CH425)</f>
        <v/>
      </c>
      <c r="AP429" s="486" t="e">
        <f t="shared" si="2375"/>
        <v>#VALUE!</v>
      </c>
      <c r="AQ429" s="487" t="str">
        <f>IF(_tag_month_day!J425="","",_tag_month_day!J425/100)</f>
        <v/>
      </c>
      <c r="AR429" s="488">
        <f t="shared" si="2376"/>
        <v>1.3</v>
      </c>
      <c r="AS429" s="489" t="e">
        <f t="shared" si="2327"/>
        <v>#VALUE!</v>
      </c>
      <c r="AT429" s="489">
        <f t="shared" si="2377"/>
        <v>0</v>
      </c>
      <c r="AU429" s="490" t="str">
        <f>IF(_tag_month_day!K425="","",_tag_month_day!K425)</f>
        <v/>
      </c>
      <c r="AV429" s="491" t="str">
        <f>IF(_tag_month_day!L425="","",_tag_month_day!L425/100)</f>
        <v/>
      </c>
      <c r="AW429" s="420">
        <f t="shared" si="2299"/>
        <v>0</v>
      </c>
      <c r="AX429" s="420">
        <f t="shared" si="2378"/>
        <v>0</v>
      </c>
      <c r="AY429" s="420" t="str">
        <f>IF(_tag_month_day!M425="","",_tag_month_day!M425/100)</f>
        <v/>
      </c>
      <c r="AZ429" s="420" t="str">
        <f>IF(_tag_month_day!N425="","",_tag_month_day!N425/100)</f>
        <v/>
      </c>
      <c r="BA429" s="420" t="str">
        <f>IF(_tag_month_day!O425="","",_tag_month_day!O425/100)</f>
        <v/>
      </c>
      <c r="BB429" s="496" t="str">
        <f>IF(_tag_month_day!P425="","",_tag_month_day!P425/100)</f>
        <v/>
      </c>
      <c r="BC429" s="496">
        <f t="shared" si="2379"/>
        <v>0</v>
      </c>
      <c r="BD429" s="496" t="str">
        <f>IF(_tag_month_day!Q425="","",_tag_month_day!Q425/100)</f>
        <v/>
      </c>
      <c r="BE429" s="510" t="str">
        <f>IF(_tag_month_day!R425="","",_tag_month_day!R425/100)</f>
        <v/>
      </c>
      <c r="BF429" s="413" t="str">
        <f>IF(_tag_month_day!CC425="","",_tag_month_day!CC425/100)</f>
        <v/>
      </c>
      <c r="BG429" s="511" t="e">
        <f t="shared" si="2328"/>
        <v>#VALUE!</v>
      </c>
      <c r="BH429" s="198">
        <f t="shared" si="2329"/>
        <v>0</v>
      </c>
      <c r="BI429" s="512" t="e">
        <f>IF(CX429=0,BI428,(DK429*查询!$R$5+DL429*查询!$Q$5+DM429*查询!$N$5+DN429*查询!$O$5+DO429*查询!$P$5)*AF429/CX429)</f>
        <v>#VALUE!</v>
      </c>
      <c r="BJ429" s="512" t="e">
        <f>IF(CX429=0,BJ428,(DP429*查询!$S$5+DQ429*查询!$T$5+DR429*查询!$U$5)*AF429/CX429)</f>
        <v>#VALUE!</v>
      </c>
      <c r="BK429" s="512">
        <f t="shared" si="2380"/>
        <v>1</v>
      </c>
      <c r="BL429" s="513" t="str">
        <f>IF(_cfyc_month_day!A425="","",_cfyc_month_day!A425)</f>
        <v/>
      </c>
      <c r="BM429" s="513" t="str">
        <f>IF(_cfyc_month_day!B425="","",_cfyc_month_day!B425)</f>
        <v/>
      </c>
      <c r="BN429" s="513" t="str">
        <f>IF(_cfyc_month_day!C425="","",_cfyc_month_day!C425)</f>
        <v/>
      </c>
      <c r="BO429" s="522" t="str">
        <f>IF(_cfyc_month_day!D425="","",_cfyc_month_day!D425)</f>
        <v/>
      </c>
      <c r="BP429" s="522" t="str">
        <f>IF(_cfyc_month_day!E425="","",_cfyc_month_day!E425)</f>
        <v/>
      </c>
      <c r="BQ429" s="522" t="str">
        <f>IF(_cfyc_month_day!F425="","",_cfyc_month_day!F425)</f>
        <v/>
      </c>
      <c r="BR429" s="513" t="str">
        <f>IF(_tag_month_day!T425="","",_tag_month_day!T425)</f>
        <v/>
      </c>
      <c r="BS429" s="513" t="str">
        <f>IF(_tag_month_day!U425="","",_tag_month_day!U425)</f>
        <v/>
      </c>
      <c r="BT429" s="523" t="str">
        <f t="shared" si="2381"/>
        <v/>
      </c>
      <c r="BU429" s="223" t="str">
        <f>IF(_tag_month_day!V425="","",_tag_month_day!V425)</f>
        <v/>
      </c>
      <c r="BV429" s="206" t="str">
        <f>IF(_tag_month_day!W425="","",_tag_month_day!W425)</f>
        <v/>
      </c>
      <c r="BW429" s="540" t="str">
        <f>IF(_tag_month_day!X425="","",_tag_month_day!X425)</f>
        <v/>
      </c>
      <c r="BX429" s="540" t="str">
        <f>IF(_tag_month_day!Y425="","",_tag_month_day!Y425)</f>
        <v/>
      </c>
      <c r="BY429" s="541">
        <f ca="1" t="shared" si="2382"/>
        <v>43634.749999999</v>
      </c>
      <c r="BZ429" s="542"/>
      <c r="CA429" s="543" t="str">
        <f>IF(_jhy2_month_day!A425="","",_jhy2_month_day!A425)</f>
        <v/>
      </c>
      <c r="CB429" s="464" t="str">
        <f>IF(_jhy2_month_day!B425="","",_jhy2_month_day!B425)</f>
        <v/>
      </c>
      <c r="CC429" s="464" t="str">
        <f>IF(_jhy2_month_day!C425="","",_jhy2_month_day!C425)</f>
        <v/>
      </c>
      <c r="CD429" s="464" t="str">
        <f>IF(_jhy2_month_day!D425="","",_jhy2_month_day!D425)</f>
        <v/>
      </c>
      <c r="CE429" s="464" t="str">
        <f>IF(_jhy2_month_day!E425="","",_jhy2_month_day!E425)</f>
        <v/>
      </c>
      <c r="CF429" s="464" t="str">
        <f>IF(_jhy2_month_day!F425="","",_jhy2_month_day!F425)</f>
        <v/>
      </c>
      <c r="CG429" s="464" t="str">
        <f>IF(_jhy2_month_day!G425="","",_jhy2_month_day!G425)</f>
        <v/>
      </c>
      <c r="CH429" s="464" t="str">
        <f>IF(_jhy2_month_day!H425="","",_jhy2_month_day!H425)</f>
        <v/>
      </c>
      <c r="CI429" s="464" t="str">
        <f>IF(_jhy2_month_day!I425="","",_jhy2_month_day!I425)</f>
        <v/>
      </c>
      <c r="CJ429" s="464" t="str">
        <f>IF(_jhy2_month_day!J425="","",_jhy2_month_day!J425)</f>
        <v/>
      </c>
      <c r="CK429" s="464" t="str">
        <f>IF(_jhy2_month_day!K425="","",_jhy2_month_day!K425)</f>
        <v/>
      </c>
      <c r="CL429" s="562" t="str">
        <f>IF(_jhy2_month_day!L425="","",_jhy2_month_day!L425)</f>
        <v/>
      </c>
      <c r="CM429" s="562" t="str">
        <f>IF(_jhy2_month_day!M425="","",_jhy2_month_day!M425)</f>
        <v/>
      </c>
      <c r="CN429" s="562" t="str">
        <f>IF(_jhy2_month_day!N425="","",_jhy2_month_day!N425)</f>
        <v/>
      </c>
      <c r="CO429" s="562" t="str">
        <f>IF(_jhy2_month_day!O425="","",_jhy2_month_day!O425)</f>
        <v/>
      </c>
      <c r="CP429" s="562" t="str">
        <f>IF(_jhy2_month_day!P425="","",_jhy2_month_day!P425)</f>
        <v/>
      </c>
      <c r="CQ429" s="562" t="str">
        <f>IF(_jhy2_month_day!Q425="","",_jhy2_month_day!Q425)</f>
        <v/>
      </c>
      <c r="CR429" s="563" t="str">
        <f>IF(_jhy2_month_day!R425="","",_jhy2_month_day!R425)</f>
        <v/>
      </c>
      <c r="CS429" s="576" t="str">
        <f>IF(_jhy2_month_day!S425="","",_jhy2_month_day!S425)</f>
        <v/>
      </c>
      <c r="CT429" s="562" t="str">
        <f>IF(_jhy2_month_day!T425="","",_jhy2_month_day!T425)</f>
        <v/>
      </c>
      <c r="CU429" s="577" t="e">
        <f t="shared" si="2330"/>
        <v>#VALUE!</v>
      </c>
      <c r="CV429" s="198" t="e">
        <f t="shared" si="2331"/>
        <v>#VALUE!</v>
      </c>
      <c r="CW429" s="192" t="e">
        <f t="shared" si="2332"/>
        <v>#VALUE!</v>
      </c>
      <c r="CX429" s="192" t="e">
        <f t="shared" si="2333"/>
        <v>#VALUE!</v>
      </c>
      <c r="CY429" s="202" t="e">
        <f t="shared" si="2334"/>
        <v>#VALUE!</v>
      </c>
      <c r="CZ429" s="192" t="e">
        <f t="shared" ref="CZ429:DI429" si="2591">$AJ429*EF429</f>
        <v>#VALUE!</v>
      </c>
      <c r="DA429" s="192" t="e">
        <f t="shared" si="2591"/>
        <v>#VALUE!</v>
      </c>
      <c r="DB429" s="192" t="e">
        <f t="shared" si="2591"/>
        <v>#VALUE!</v>
      </c>
      <c r="DC429" s="192" t="e">
        <f t="shared" si="2591"/>
        <v>#VALUE!</v>
      </c>
      <c r="DD429" s="192" t="e">
        <f t="shared" si="2591"/>
        <v>#VALUE!</v>
      </c>
      <c r="DE429" s="192" t="e">
        <f t="shared" si="2591"/>
        <v>#VALUE!</v>
      </c>
      <c r="DF429" s="192" t="e">
        <f t="shared" si="2591"/>
        <v>#VALUE!</v>
      </c>
      <c r="DG429" s="192" t="e">
        <f t="shared" si="2591"/>
        <v>#VALUE!</v>
      </c>
      <c r="DH429" s="192" t="e">
        <f t="shared" si="2591"/>
        <v>#VALUE!</v>
      </c>
      <c r="DI429" s="192" t="e">
        <f t="shared" si="2591"/>
        <v>#VALUE!</v>
      </c>
      <c r="DJ429" s="192" t="e">
        <f t="shared" si="2336"/>
        <v>#VALUE!</v>
      </c>
      <c r="DK429" s="192" t="e">
        <f t="shared" si="2337"/>
        <v>#VALUE!</v>
      </c>
      <c r="DL429" s="192" t="e">
        <f t="shared" si="2338"/>
        <v>#VALUE!</v>
      </c>
      <c r="DM429" s="192" t="e">
        <f t="shared" si="2339"/>
        <v>#VALUE!</v>
      </c>
      <c r="DN429" s="192" t="e">
        <f t="shared" si="2340"/>
        <v>#VALUE!</v>
      </c>
      <c r="DO429" s="192" t="e">
        <f t="shared" si="2341"/>
        <v>#VALUE!</v>
      </c>
      <c r="DP429" s="192" t="e">
        <f t="shared" si="2342"/>
        <v>#VALUE!</v>
      </c>
      <c r="DQ429" s="192" t="e">
        <f t="shared" si="2343"/>
        <v>#VALUE!</v>
      </c>
      <c r="DR429" s="192" t="e">
        <f t="shared" si="2344"/>
        <v>#VALUE!</v>
      </c>
      <c r="DS429" s="192" t="e">
        <f t="shared" si="2345"/>
        <v>#VALUE!</v>
      </c>
      <c r="DT429" s="192" t="e">
        <f t="shared" si="2346"/>
        <v>#VALUE!</v>
      </c>
      <c r="DU429" s="192" t="e">
        <f t="shared" si="2347"/>
        <v>#VALUE!</v>
      </c>
      <c r="DV429" s="198" t="e">
        <f t="shared" si="2348"/>
        <v>#VALUE!</v>
      </c>
      <c r="DW429" s="198" t="e">
        <f t="shared" si="2349"/>
        <v>#DIV/0!</v>
      </c>
      <c r="DX429" s="198" t="e">
        <f t="shared" si="2350"/>
        <v>#DIV/0!</v>
      </c>
      <c r="DY429" s="198" t="e">
        <f t="shared" si="2351"/>
        <v>#VALUE!</v>
      </c>
      <c r="DZ429" s="198" t="e">
        <f t="shared" si="2352"/>
        <v>#VALUE!</v>
      </c>
      <c r="EA429" s="198" t="e">
        <f t="shared" si="2353"/>
        <v>#VALUE!</v>
      </c>
      <c r="EB429" s="198" t="e">
        <f t="shared" si="2354"/>
        <v>#VALUE!</v>
      </c>
      <c r="EC429" s="198" t="e">
        <f t="shared" si="2355"/>
        <v>#DIV/0!</v>
      </c>
      <c r="ED429" s="198" t="e">
        <f t="shared" si="2356"/>
        <v>#VALUE!</v>
      </c>
      <c r="EE429" s="198" t="e">
        <f t="shared" si="2357"/>
        <v>#VALUE!</v>
      </c>
      <c r="EF429" s="198" t="e">
        <f t="shared" ref="EF429:EO429" si="2592">DV429/SUM($DV429:$EE429)</f>
        <v>#VALUE!</v>
      </c>
      <c r="EG429" s="198" t="e">
        <f t="shared" si="2592"/>
        <v>#DIV/0!</v>
      </c>
      <c r="EH429" s="198" t="e">
        <f t="shared" si="2592"/>
        <v>#DIV/0!</v>
      </c>
      <c r="EI429" s="198" t="e">
        <f t="shared" si="2592"/>
        <v>#VALUE!</v>
      </c>
      <c r="EJ429" s="198" t="e">
        <f t="shared" si="2592"/>
        <v>#VALUE!</v>
      </c>
      <c r="EK429" s="198" t="e">
        <f t="shared" si="2592"/>
        <v>#VALUE!</v>
      </c>
      <c r="EL429" s="198" t="e">
        <f t="shared" si="2592"/>
        <v>#VALUE!</v>
      </c>
      <c r="EM429" s="198" t="e">
        <f t="shared" si="2592"/>
        <v>#DIV/0!</v>
      </c>
      <c r="EN429" s="198" t="e">
        <f t="shared" si="2592"/>
        <v>#VALUE!</v>
      </c>
      <c r="EO429" s="198" t="e">
        <f t="shared" si="2592"/>
        <v>#VALUE!</v>
      </c>
      <c r="EP429" s="511">
        <f t="shared" ref="EP429:EW429" si="2593">EP428</f>
        <v>0.08</v>
      </c>
      <c r="EQ429" s="511">
        <f t="shared" si="2593"/>
        <v>0.015</v>
      </c>
      <c r="ER429" s="511">
        <f t="shared" si="2593"/>
        <v>0.015</v>
      </c>
      <c r="ES429" s="511">
        <f t="shared" si="2593"/>
        <v>0.015</v>
      </c>
      <c r="ET429" s="511">
        <f t="shared" si="2593"/>
        <v>0.015</v>
      </c>
      <c r="EU429" s="511">
        <f t="shared" si="2593"/>
        <v>0.09</v>
      </c>
      <c r="EV429" s="511">
        <f t="shared" si="2593"/>
        <v>0.09</v>
      </c>
      <c r="EW429" s="511">
        <f t="shared" si="2593"/>
        <v>0.09</v>
      </c>
      <c r="EX429" s="420" t="str">
        <f>IF(_tag_month_day!AS425="","",_tag_month_day!AS425/100)</f>
        <v/>
      </c>
      <c r="EY429" s="420" t="str">
        <f>IF(_tag_month_day!AT425="","",_tag_month_day!AT425/100)</f>
        <v/>
      </c>
      <c r="EZ429" s="420" t="str">
        <f>IF(_tag_month_day!AU425="","",_tag_month_day!AU425/100)</f>
        <v/>
      </c>
      <c r="FA429" s="420" t="str">
        <f>IF(_tag_month_day!AV425="","",_tag_month_day!AV425/100)</f>
        <v/>
      </c>
      <c r="FB429" s="420" t="str">
        <f>IF(_tag_month_day!AW425="","",_tag_month_day!AW425/100)</f>
        <v/>
      </c>
      <c r="FC429" s="420" t="str">
        <f>IF(_tag_month_day!AX425="","",_tag_month_day!AX425/100)</f>
        <v/>
      </c>
      <c r="FD429" s="510">
        <f t="shared" si="2386"/>
        <v>0.33</v>
      </c>
      <c r="FE429" s="510">
        <f t="shared" si="2387"/>
        <v>0.19</v>
      </c>
      <c r="FF429" s="510">
        <f t="shared" si="2388"/>
        <v>0.003</v>
      </c>
      <c r="FG429" s="510">
        <f t="shared" si="2389"/>
        <v>0</v>
      </c>
      <c r="FH429" s="603">
        <f t="shared" si="2390"/>
        <v>0.0001</v>
      </c>
      <c r="FI429" s="510">
        <f t="shared" ref="FI429:FR429" si="2594">FI428</f>
        <v>0.41</v>
      </c>
      <c r="FJ429" s="510">
        <f t="shared" si="2594"/>
        <v>0.11</v>
      </c>
      <c r="FK429" s="510">
        <f t="shared" si="2594"/>
        <v>0.015</v>
      </c>
      <c r="FL429" s="510">
        <f t="shared" si="2594"/>
        <v>0</v>
      </c>
      <c r="FM429" s="603">
        <f t="shared" si="2594"/>
        <v>0.0001</v>
      </c>
      <c r="FN429" s="510" t="str">
        <f>IF(_tag_month_day!AY425="","",_tag_month_day!AY425/100)</f>
        <v/>
      </c>
      <c r="FO429" s="510" t="str">
        <f>IF(_tag_month_day!AZ425="","",_tag_month_day!AZ425/100)</f>
        <v/>
      </c>
      <c r="FP429" s="510" t="str">
        <f>IF(_tag_month_day!BA425="","",_tag_month_day!BA425/100)</f>
        <v/>
      </c>
      <c r="FQ429" s="510" t="str">
        <f>IF(_tag_month_day!BB425="","",_tag_month_day!BB425/100)</f>
        <v/>
      </c>
      <c r="FR429" s="603" t="str">
        <f>IF(_tag_month_day!BC425="","",_tag_month_day!BC425/100)</f>
        <v/>
      </c>
      <c r="FS429" s="510" t="str">
        <f>IF(_tag_month_day!BD425="","",_tag_month_day!BD425/100)</f>
        <v/>
      </c>
      <c r="FT429" s="510" t="str">
        <f>IF(_tag_month_day!BE425="","",_tag_month_day!BE425/100)</f>
        <v/>
      </c>
      <c r="FU429" s="510" t="str">
        <f>IF(_tag_month_day!BF425="","",_tag_month_day!BF425/100)</f>
        <v/>
      </c>
      <c r="FV429" s="510" t="str">
        <f>IF(_tag_month_day!BG425="","",_tag_month_day!BG425/100)</f>
        <v/>
      </c>
      <c r="FW429" s="603" t="str">
        <f>IF(_tag_month_day!BH425="","",_tag_month_day!BH425/100)</f>
        <v/>
      </c>
      <c r="FX429" s="510" t="str">
        <f>IF(_tag_month_day!BI425="","",_tag_month_day!BI425/100)</f>
        <v/>
      </c>
      <c r="FY429" s="510" t="str">
        <f>IF(_tag_month_day!BJ425="","",_tag_month_day!BJ425/100)</f>
        <v/>
      </c>
      <c r="FZ429" s="605" t="str">
        <f>IF(_tag_month_day!BK425="","",_tag_month_day!BK425/100)</f>
        <v/>
      </c>
      <c r="GA429" s="510" t="str">
        <f>IF(_tag_month_day!BL425="","",_tag_month_day!BL425/100)</f>
        <v/>
      </c>
      <c r="GB429" s="603" t="str">
        <f>IF(_tag_month_day!BM425="","",_tag_month_day!BM425/100)</f>
        <v/>
      </c>
      <c r="GC429" s="420" t="str">
        <f>IF(_tag_month_day!BN425="","",_tag_month_day!BN425/100)</f>
        <v/>
      </c>
      <c r="GD429" s="420" t="str">
        <f>IF(_tag_month_day!BO425="","",_tag_month_day!BO425/100)</f>
        <v/>
      </c>
      <c r="GE429" s="420" t="str">
        <f>IF(_tag_month_day!BP425="","",_tag_month_day!BP425/100)</f>
        <v/>
      </c>
      <c r="GF429" s="420" t="str">
        <f>IF(_tag_month_day!BQ425="","",_tag_month_day!BQ425/100)</f>
        <v/>
      </c>
      <c r="GG429" s="420" t="str">
        <f>IF(_tag_month_day!BR425="","",_tag_month_day!BR425/100)</f>
        <v/>
      </c>
      <c r="GH429" s="420" t="str">
        <f>IF(_tag_month_day!BS425="","",_tag_month_day!BS425/100)</f>
        <v/>
      </c>
      <c r="GI429" s="603" t="str">
        <f>IF(_tag_month_day!BT425="","",_tag_month_day!BT425/100)</f>
        <v/>
      </c>
      <c r="GJ429" s="612" t="str">
        <f>IF(_tag_month_day!BU425="","",_tag_month_day!BU425/100)</f>
        <v/>
      </c>
      <c r="GK429" s="620" t="str">
        <f>IF(_tag_month_day!BV425="",IF(_rlcf_month_day!A$2="","",_rlcf_month_day!A$2/100),_tag_month_day!BV425/100)</f>
        <v/>
      </c>
      <c r="GL429" s="620" t="str">
        <f>IF(_tag_month_day!BW425="",IF(_rlcf_month_day!B$2="","",_rlcf_month_day!B$2/100),_tag_month_day!BW425/100)</f>
        <v/>
      </c>
      <c r="GM429" s="621" t="str">
        <f>IF(_tag_month_day!BX425="",IF(_rlcf_month_day!C$2="","",_rlcf_month_day!C$2/100),_tag_month_day!BX425/100)</f>
        <v/>
      </c>
      <c r="GN429" s="620" t="str">
        <f>IF(_tag_month_day!BV425="",IF(_rlcf_month_day!A$2="","",_rlcf_month_day!A$2/100),_tag_month_day!BV425/100)</f>
        <v/>
      </c>
      <c r="GO429" s="620" t="str">
        <f>IF(_tag_month_day!BW425="",IF(_rlcf_month_day!B$2="","",_rlcf_month_day!B$2/100),_tag_month_day!BW425/100)</f>
        <v/>
      </c>
      <c r="GP429" s="620" t="str">
        <f>IF(_tag_month_day!CD425="",IF(_rlcf_month_day!E$2="","",_rlcf_month_day!E$2/100),_tag_month_day!CD425/100)</f>
        <v/>
      </c>
      <c r="GQ429" s="620" t="str">
        <f>IF(_tag_month_day!CE425="",IF(_rlcf_month_day!F$2="","",_rlcf_month_day!F$2/100),_tag_month_day!CE425/100)</f>
        <v/>
      </c>
      <c r="GR429" s="621" t="str">
        <f>IF(_tag_month_day!CF425="",IF(_rlcf_month_day!G$2="","",_rlcf_month_day!G$2/100),_tag_month_day!CF425/100)</f>
        <v/>
      </c>
      <c r="GS429" s="626">
        <f t="shared" ref="GS429:HH429" si="2595">GS428</f>
        <v>0.953</v>
      </c>
      <c r="GT429" s="626">
        <f t="shared" si="2595"/>
        <v>0.55</v>
      </c>
      <c r="GU429" s="626">
        <f t="shared" si="2595"/>
        <v>0.55</v>
      </c>
      <c r="GV429" s="626">
        <f t="shared" si="2595"/>
        <v>0.55</v>
      </c>
      <c r="GW429" s="626">
        <f t="shared" si="2595"/>
        <v>0.5</v>
      </c>
      <c r="GX429" s="626">
        <f t="shared" si="2595"/>
        <v>0.935</v>
      </c>
      <c r="GY429" s="626">
        <f t="shared" si="2595"/>
        <v>0.15</v>
      </c>
      <c r="GZ429" s="626">
        <f t="shared" si="2595"/>
        <v>1</v>
      </c>
      <c r="HA429" s="632">
        <f t="shared" si="2595"/>
        <v>0.047</v>
      </c>
      <c r="HB429" s="632">
        <f t="shared" si="2595"/>
        <v>0.45</v>
      </c>
      <c r="HC429" s="632">
        <f t="shared" si="2595"/>
        <v>0.45</v>
      </c>
      <c r="HD429" s="632">
        <f t="shared" si="2595"/>
        <v>0.45</v>
      </c>
      <c r="HE429" s="632">
        <f t="shared" si="2595"/>
        <v>0.5</v>
      </c>
      <c r="HF429" s="632">
        <f t="shared" si="2595"/>
        <v>0.065</v>
      </c>
      <c r="HG429" s="632">
        <f t="shared" si="2595"/>
        <v>0.85</v>
      </c>
      <c r="HH429" s="632">
        <f t="shared" si="2595"/>
        <v>0</v>
      </c>
      <c r="HI429" s="68">
        <f t="shared" si="2362"/>
        <v>0</v>
      </c>
      <c r="HJ429" s="68" t="e">
        <f t="shared" si="2393"/>
        <v>#VALUE!</v>
      </c>
      <c r="HK429" s="202">
        <f t="shared" si="2394"/>
        <v>0.85</v>
      </c>
      <c r="HL429" s="464">
        <f t="shared" si="2395"/>
        <v>550000</v>
      </c>
      <c r="HM429" s="464">
        <f t="shared" si="2396"/>
        <v>480000</v>
      </c>
      <c r="HN429" s="192" t="e">
        <f t="shared" si="2363"/>
        <v>#VALUE!</v>
      </c>
      <c r="HO429" s="192" t="e">
        <f>HN429*HK429*$HO$2/HL429*1000000</f>
        <v>#VALUE!</v>
      </c>
      <c r="HP429" s="192" t="e">
        <f>HN429*HK429*$HP$2/HM429*1000000</f>
        <v>#VALUE!</v>
      </c>
    </row>
    <row r="430" customFormat="1" spans="1:224">
      <c r="A430" s="381">
        <v>425</v>
      </c>
      <c r="B430" s="54">
        <f ca="1" t="shared" si="2397"/>
        <v>43634</v>
      </c>
      <c r="C430" s="57">
        <f t="shared" si="2398"/>
        <v>0.0416666666666667</v>
      </c>
      <c r="D430" s="68" t="str">
        <f ca="1" t="shared" si="2364"/>
        <v>中班</v>
      </c>
      <c r="E430" s="68" t="str">
        <f ca="1" t="shared" si="2365"/>
        <v>丙</v>
      </c>
      <c r="F430" s="68">
        <f ca="1">SUMPRODUCT((成本日报!$A$3:$A$95=计划!B430)*(成本日报!$B$3:$B$95=计划!$D430),成本日报!$C$3:$C$95)</f>
        <v>3</v>
      </c>
      <c r="G430" s="382">
        <f ca="1" t="shared" si="2399"/>
        <v>43634.6666666656</v>
      </c>
      <c r="H430" s="382">
        <f ca="1" t="shared" si="2366"/>
        <v>43634.6736111101</v>
      </c>
      <c r="I430" s="382">
        <f ca="1" t="shared" si="2367"/>
        <v>43634.6791666656</v>
      </c>
      <c r="J430" s="382">
        <f ca="1" t="shared" si="2368"/>
        <v>43634.7083333323</v>
      </c>
      <c r="K430" s="382">
        <f ca="1" t="shared" si="2369"/>
        <v>43634.7708333323</v>
      </c>
      <c r="L430" s="382">
        <f ca="1" t="shared" si="2370"/>
        <v>43634.7916666656</v>
      </c>
      <c r="M430" s="398" t="str">
        <f>IF(_tag_month_day!A426="","",_tag_month_day!A426)</f>
        <v/>
      </c>
      <c r="N430" s="398" t="str">
        <f>IF(_tag_month_day!B426="","",_tag_month_day!B426)</f>
        <v/>
      </c>
      <c r="O430" s="399" t="e">
        <f t="shared" si="2371"/>
        <v>#VALUE!</v>
      </c>
      <c r="P430" s="398" t="str">
        <f>IF(_tag_month_day!C426="","",_tag_month_day!C426)</f>
        <v/>
      </c>
      <c r="Q430" s="398" t="str">
        <f>IF(_tag_month_day!D426="","",_tag_month_day!D426)</f>
        <v/>
      </c>
      <c r="R430" s="416">
        <f>IF(_tag_month_day!CB426="",R429,_tag_month_day!CB426/100)</f>
        <v>0.07</v>
      </c>
      <c r="S430" s="417" t="str">
        <f>IF(_tag_month_day!E426="","",_tag_month_day!E426)</f>
        <v/>
      </c>
      <c r="T430" s="417" t="str">
        <f>IF(_tag_month_day!F426="","",_tag_month_day!F426)</f>
        <v/>
      </c>
      <c r="U430" s="418" t="e">
        <f t="shared" si="2325"/>
        <v>#VALUE!</v>
      </c>
      <c r="V430" s="53" t="e">
        <f t="shared" si="2326"/>
        <v>#VALUE!</v>
      </c>
      <c r="W430" s="419" t="str">
        <f>IF(_jhy_month_day!A426="","",_jhy_month_day!A426)</f>
        <v/>
      </c>
      <c r="X430" s="420" t="str">
        <f>IF(_jhy_month_day!B426="","",_jhy_month_day!B426/100)</f>
        <v/>
      </c>
      <c r="Y430" s="420" t="str">
        <f>IF(_jhy_month_day!C426="","",_jhy_month_day!C426/100)</f>
        <v/>
      </c>
      <c r="Z430" s="439">
        <f t="shared" si="2415"/>
        <v>107</v>
      </c>
      <c r="AA430" s="440" t="str">
        <f>IF(_tag_month_day!G426="","",_tag_month_day!G426/100)</f>
        <v/>
      </c>
      <c r="AB430" s="440" t="str">
        <f>IF(_tag_month_day!H426="","",_tag_month_day!H426/100)</f>
        <v/>
      </c>
      <c r="AC430" s="193">
        <f t="shared" si="2372"/>
        <v>1.59963432013121</v>
      </c>
      <c r="AD430" s="441" t="str">
        <f t="shared" si="2373"/>
        <v/>
      </c>
      <c r="AE430" s="442" t="str">
        <f t="shared" si="2374"/>
        <v/>
      </c>
      <c r="AF430" s="443">
        <v>1</v>
      </c>
      <c r="AG430" s="68" t="str">
        <f>IF(_duihao_month_day!A426="","",_duihao_month_day!A426)</f>
        <v/>
      </c>
      <c r="AH430" s="463">
        <f>IF(_gyk_month_day!B426="",AH429,_gyk_month_day!B426)</f>
        <v>820</v>
      </c>
      <c r="AI430" s="464"/>
      <c r="AJ430" s="68" t="str">
        <f>IF(_tag_month_day!I426="","",_tag_month_day!I426)</f>
        <v/>
      </c>
      <c r="AK430" s="465" t="str">
        <f>IF(_tzyy_month_day!A426="","",_tzyy_month_day!A426)</f>
        <v/>
      </c>
      <c r="AL430" s="465" t="str">
        <f>IF(_tzyy_month_day!B426="","",_tzyy_month_day!B426)</f>
        <v/>
      </c>
      <c r="AM430" s="465" t="str">
        <f>IF(_tzyy_month_day!C426="","",_tzyy_month_day!C426)</f>
        <v/>
      </c>
      <c r="AN430" s="466" t="str">
        <f>IF(_tag_month_day!CG426="","",_tag_month_day!CG426)</f>
        <v/>
      </c>
      <c r="AO430" s="466" t="str">
        <f>IF(_tag_month_day!CH426="","",_tag_month_day!CH426)</f>
        <v/>
      </c>
      <c r="AP430" s="486" t="e">
        <f t="shared" si="2375"/>
        <v>#VALUE!</v>
      </c>
      <c r="AQ430" s="487" t="str">
        <f>IF(_tag_month_day!J426="","",_tag_month_day!J426/100)</f>
        <v/>
      </c>
      <c r="AR430" s="488">
        <f t="shared" si="2376"/>
        <v>1.3</v>
      </c>
      <c r="AS430" s="489" t="e">
        <f t="shared" si="2327"/>
        <v>#VALUE!</v>
      </c>
      <c r="AT430" s="489">
        <f t="shared" si="2377"/>
        <v>0</v>
      </c>
      <c r="AU430" s="490" t="str">
        <f>IF(_tag_month_day!K426="","",_tag_month_day!K426)</f>
        <v/>
      </c>
      <c r="AV430" s="491" t="str">
        <f>IF(_tag_month_day!L426="","",_tag_month_day!L426/100)</f>
        <v/>
      </c>
      <c r="AW430" s="420">
        <f t="shared" si="2299"/>
        <v>0</v>
      </c>
      <c r="AX430" s="420">
        <f t="shared" si="2378"/>
        <v>0</v>
      </c>
      <c r="AY430" s="420" t="str">
        <f>IF(_tag_month_day!M426="","",_tag_month_day!M426/100)</f>
        <v/>
      </c>
      <c r="AZ430" s="420" t="str">
        <f>IF(_tag_month_day!N426="","",_tag_month_day!N426/100)</f>
        <v/>
      </c>
      <c r="BA430" s="420" t="str">
        <f>IF(_tag_month_day!O426="","",_tag_month_day!O426/100)</f>
        <v/>
      </c>
      <c r="BB430" s="496" t="str">
        <f>IF(_tag_month_day!P426="","",_tag_month_day!P426/100)</f>
        <v/>
      </c>
      <c r="BC430" s="496">
        <f t="shared" si="2379"/>
        <v>0</v>
      </c>
      <c r="BD430" s="496" t="str">
        <f>IF(_tag_month_day!Q426="","",_tag_month_day!Q426/100)</f>
        <v/>
      </c>
      <c r="BE430" s="510" t="str">
        <f>IF(_tag_month_day!R426="","",_tag_month_day!R426/100)</f>
        <v/>
      </c>
      <c r="BF430" s="413" t="str">
        <f>IF(_tag_month_day!CC426="","",_tag_month_day!CC426/100)</f>
        <v/>
      </c>
      <c r="BG430" s="511" t="e">
        <f t="shared" si="2328"/>
        <v>#VALUE!</v>
      </c>
      <c r="BH430" s="198">
        <f t="shared" si="2329"/>
        <v>0</v>
      </c>
      <c r="BI430" s="512" t="e">
        <f>IF(CX430=0,BI429,(DK430*查询!$R$5+DL430*查询!$Q$5+DM430*查询!$N$5+DN430*查询!$O$5+DO430*查询!$P$5)*AF430/CX430)</f>
        <v>#VALUE!</v>
      </c>
      <c r="BJ430" s="512" t="e">
        <f>IF(CX430=0,BJ429,(DP430*查询!$S$5+DQ430*查询!$T$5+DR430*查询!$U$5)*AF430/CX430)</f>
        <v>#VALUE!</v>
      </c>
      <c r="BK430" s="512">
        <f t="shared" si="2380"/>
        <v>1</v>
      </c>
      <c r="BL430" s="513" t="str">
        <f>IF(_cfyc_month_day!A426="","",_cfyc_month_day!A426)</f>
        <v/>
      </c>
      <c r="BM430" s="513" t="str">
        <f>IF(_cfyc_month_day!B426="","",_cfyc_month_day!B426)</f>
        <v/>
      </c>
      <c r="BN430" s="513" t="str">
        <f>IF(_cfyc_month_day!C426="","",_cfyc_month_day!C426)</f>
        <v/>
      </c>
      <c r="BO430" s="522" t="str">
        <f>IF(_cfyc_month_day!D426="","",_cfyc_month_day!D426)</f>
        <v/>
      </c>
      <c r="BP430" s="522" t="str">
        <f>IF(_cfyc_month_day!E426="","",_cfyc_month_day!E426)</f>
        <v/>
      </c>
      <c r="BQ430" s="522" t="str">
        <f>IF(_cfyc_month_day!F426="","",_cfyc_month_day!F426)</f>
        <v/>
      </c>
      <c r="BR430" s="513" t="str">
        <f>IF(_tag_month_day!T426="","",_tag_month_day!T426)</f>
        <v/>
      </c>
      <c r="BS430" s="513" t="str">
        <f>IF(_tag_month_day!U426="","",_tag_month_day!U426)</f>
        <v/>
      </c>
      <c r="BT430" s="523" t="str">
        <f t="shared" si="2381"/>
        <v/>
      </c>
      <c r="BU430" s="223" t="str">
        <f>IF(_tag_month_day!V426="","",_tag_month_day!V426)</f>
        <v/>
      </c>
      <c r="BV430" s="206" t="str">
        <f>IF(_tag_month_day!W426="","",_tag_month_day!W426)</f>
        <v/>
      </c>
      <c r="BW430" s="540" t="str">
        <f>IF(_tag_month_day!X426="","",_tag_month_day!X426)</f>
        <v/>
      </c>
      <c r="BX430" s="540" t="str">
        <f>IF(_tag_month_day!Y426="","",_tag_month_day!Y426)</f>
        <v/>
      </c>
      <c r="BY430" s="541">
        <f ca="1" t="shared" si="2382"/>
        <v>43634.7916666656</v>
      </c>
      <c r="BZ430" s="542"/>
      <c r="CA430" s="543" t="str">
        <f>IF(_jhy2_month_day!A426="","",_jhy2_month_day!A426)</f>
        <v/>
      </c>
      <c r="CB430" s="464" t="str">
        <f>IF(_jhy2_month_day!B426="","",_jhy2_month_day!B426)</f>
        <v/>
      </c>
      <c r="CC430" s="464" t="str">
        <f>IF(_jhy2_month_day!C426="","",_jhy2_month_day!C426)</f>
        <v/>
      </c>
      <c r="CD430" s="464" t="str">
        <f>IF(_jhy2_month_day!D426="","",_jhy2_month_day!D426)</f>
        <v/>
      </c>
      <c r="CE430" s="464" t="str">
        <f>IF(_jhy2_month_day!E426="","",_jhy2_month_day!E426)</f>
        <v/>
      </c>
      <c r="CF430" s="464" t="str">
        <f>IF(_jhy2_month_day!F426="","",_jhy2_month_day!F426)</f>
        <v/>
      </c>
      <c r="CG430" s="464" t="str">
        <f>IF(_jhy2_month_day!G426="","",_jhy2_month_day!G426)</f>
        <v/>
      </c>
      <c r="CH430" s="464" t="str">
        <f>IF(_jhy2_month_day!H426="","",_jhy2_month_day!H426)</f>
        <v/>
      </c>
      <c r="CI430" s="464" t="str">
        <f>IF(_jhy2_month_day!I426="","",_jhy2_month_day!I426)</f>
        <v/>
      </c>
      <c r="CJ430" s="464" t="str">
        <f>IF(_jhy2_month_day!J426="","",_jhy2_month_day!J426)</f>
        <v/>
      </c>
      <c r="CK430" s="464" t="str">
        <f>IF(_jhy2_month_day!K426="","",_jhy2_month_day!K426)</f>
        <v/>
      </c>
      <c r="CL430" s="562" t="str">
        <f>IF(_jhy2_month_day!L426="","",_jhy2_month_day!L426)</f>
        <v/>
      </c>
      <c r="CM430" s="562" t="str">
        <f>IF(_jhy2_month_day!M426="","",_jhy2_month_day!M426)</f>
        <v/>
      </c>
      <c r="CN430" s="562" t="str">
        <f>IF(_jhy2_month_day!N426="","",_jhy2_month_day!N426)</f>
        <v/>
      </c>
      <c r="CO430" s="562" t="str">
        <f>IF(_jhy2_month_day!O426="","",_jhy2_month_day!O426)</f>
        <v/>
      </c>
      <c r="CP430" s="562" t="str">
        <f>IF(_jhy2_month_day!P426="","",_jhy2_month_day!P426)</f>
        <v/>
      </c>
      <c r="CQ430" s="562" t="str">
        <f>IF(_jhy2_month_day!Q426="","",_jhy2_month_day!Q426)</f>
        <v/>
      </c>
      <c r="CR430" s="563" t="str">
        <f>IF(_jhy2_month_day!R426="","",_jhy2_month_day!R426)</f>
        <v/>
      </c>
      <c r="CS430" s="576" t="str">
        <f>IF(_jhy2_month_day!S426="","",_jhy2_month_day!S426)</f>
        <v/>
      </c>
      <c r="CT430" s="562" t="str">
        <f>IF(_jhy2_month_day!T426="","",_jhy2_month_day!T426)</f>
        <v/>
      </c>
      <c r="CU430" s="577" t="e">
        <f t="shared" si="2330"/>
        <v>#VALUE!</v>
      </c>
      <c r="CV430" s="198" t="e">
        <f t="shared" si="2331"/>
        <v>#VALUE!</v>
      </c>
      <c r="CW430" s="192" t="e">
        <f t="shared" si="2332"/>
        <v>#VALUE!</v>
      </c>
      <c r="CX430" s="192" t="e">
        <f t="shared" si="2333"/>
        <v>#VALUE!</v>
      </c>
      <c r="CY430" s="202" t="e">
        <f t="shared" si="2334"/>
        <v>#VALUE!</v>
      </c>
      <c r="CZ430" s="192" t="e">
        <f t="shared" ref="CZ430:DI430" si="2596">$AJ430*EF430</f>
        <v>#VALUE!</v>
      </c>
      <c r="DA430" s="192" t="e">
        <f t="shared" si="2596"/>
        <v>#VALUE!</v>
      </c>
      <c r="DB430" s="192" t="e">
        <f t="shared" si="2596"/>
        <v>#VALUE!</v>
      </c>
      <c r="DC430" s="192" t="e">
        <f t="shared" si="2596"/>
        <v>#VALUE!</v>
      </c>
      <c r="DD430" s="192" t="e">
        <f t="shared" si="2596"/>
        <v>#VALUE!</v>
      </c>
      <c r="DE430" s="192" t="e">
        <f t="shared" si="2596"/>
        <v>#VALUE!</v>
      </c>
      <c r="DF430" s="192" t="e">
        <f t="shared" si="2596"/>
        <v>#VALUE!</v>
      </c>
      <c r="DG430" s="192" t="e">
        <f t="shared" si="2596"/>
        <v>#VALUE!</v>
      </c>
      <c r="DH430" s="192" t="e">
        <f t="shared" si="2596"/>
        <v>#VALUE!</v>
      </c>
      <c r="DI430" s="192" t="e">
        <f t="shared" si="2596"/>
        <v>#VALUE!</v>
      </c>
      <c r="DJ430" s="192" t="e">
        <f t="shared" si="2336"/>
        <v>#VALUE!</v>
      </c>
      <c r="DK430" s="192" t="e">
        <f t="shared" si="2337"/>
        <v>#VALUE!</v>
      </c>
      <c r="DL430" s="192" t="e">
        <f t="shared" si="2338"/>
        <v>#VALUE!</v>
      </c>
      <c r="DM430" s="192" t="e">
        <f t="shared" si="2339"/>
        <v>#VALUE!</v>
      </c>
      <c r="DN430" s="192" t="e">
        <f t="shared" si="2340"/>
        <v>#VALUE!</v>
      </c>
      <c r="DO430" s="192" t="e">
        <f t="shared" si="2341"/>
        <v>#VALUE!</v>
      </c>
      <c r="DP430" s="192" t="e">
        <f t="shared" si="2342"/>
        <v>#VALUE!</v>
      </c>
      <c r="DQ430" s="192" t="e">
        <f t="shared" si="2343"/>
        <v>#VALUE!</v>
      </c>
      <c r="DR430" s="192" t="e">
        <f t="shared" si="2344"/>
        <v>#VALUE!</v>
      </c>
      <c r="DS430" s="192" t="e">
        <f t="shared" si="2345"/>
        <v>#VALUE!</v>
      </c>
      <c r="DT430" s="192" t="e">
        <f t="shared" si="2346"/>
        <v>#VALUE!</v>
      </c>
      <c r="DU430" s="192" t="e">
        <f t="shared" si="2347"/>
        <v>#VALUE!</v>
      </c>
      <c r="DV430" s="198" t="e">
        <f t="shared" si="2348"/>
        <v>#VALUE!</v>
      </c>
      <c r="DW430" s="198" t="e">
        <f t="shared" si="2349"/>
        <v>#DIV/0!</v>
      </c>
      <c r="DX430" s="198" t="e">
        <f t="shared" si="2350"/>
        <v>#DIV/0!</v>
      </c>
      <c r="DY430" s="198" t="e">
        <f t="shared" si="2351"/>
        <v>#VALUE!</v>
      </c>
      <c r="DZ430" s="198" t="e">
        <f t="shared" si="2352"/>
        <v>#VALUE!</v>
      </c>
      <c r="EA430" s="198" t="e">
        <f t="shared" si="2353"/>
        <v>#VALUE!</v>
      </c>
      <c r="EB430" s="198" t="e">
        <f t="shared" si="2354"/>
        <v>#VALUE!</v>
      </c>
      <c r="EC430" s="198" t="e">
        <f t="shared" si="2355"/>
        <v>#DIV/0!</v>
      </c>
      <c r="ED430" s="198" t="e">
        <f t="shared" si="2356"/>
        <v>#VALUE!</v>
      </c>
      <c r="EE430" s="198" t="e">
        <f t="shared" si="2357"/>
        <v>#VALUE!</v>
      </c>
      <c r="EF430" s="198" t="e">
        <f t="shared" ref="EF430:EO430" si="2597">DV430/SUM($DV430:$EE430)</f>
        <v>#VALUE!</v>
      </c>
      <c r="EG430" s="198" t="e">
        <f t="shared" si="2597"/>
        <v>#DIV/0!</v>
      </c>
      <c r="EH430" s="198" t="e">
        <f t="shared" si="2597"/>
        <v>#DIV/0!</v>
      </c>
      <c r="EI430" s="198" t="e">
        <f t="shared" si="2597"/>
        <v>#VALUE!</v>
      </c>
      <c r="EJ430" s="198" t="e">
        <f t="shared" si="2597"/>
        <v>#VALUE!</v>
      </c>
      <c r="EK430" s="198" t="e">
        <f t="shared" si="2597"/>
        <v>#VALUE!</v>
      </c>
      <c r="EL430" s="198" t="e">
        <f t="shared" si="2597"/>
        <v>#VALUE!</v>
      </c>
      <c r="EM430" s="198" t="e">
        <f t="shared" si="2597"/>
        <v>#DIV/0!</v>
      </c>
      <c r="EN430" s="198" t="e">
        <f t="shared" si="2597"/>
        <v>#VALUE!</v>
      </c>
      <c r="EO430" s="198" t="e">
        <f t="shared" si="2597"/>
        <v>#VALUE!</v>
      </c>
      <c r="EP430" s="511">
        <f t="shared" ref="EP430:EW430" si="2598">EP429</f>
        <v>0.08</v>
      </c>
      <c r="EQ430" s="511">
        <f t="shared" si="2598"/>
        <v>0.015</v>
      </c>
      <c r="ER430" s="511">
        <f t="shared" si="2598"/>
        <v>0.015</v>
      </c>
      <c r="ES430" s="511">
        <f t="shared" si="2598"/>
        <v>0.015</v>
      </c>
      <c r="ET430" s="511">
        <f t="shared" si="2598"/>
        <v>0.015</v>
      </c>
      <c r="EU430" s="511">
        <f t="shared" si="2598"/>
        <v>0.09</v>
      </c>
      <c r="EV430" s="511">
        <f t="shared" si="2598"/>
        <v>0.09</v>
      </c>
      <c r="EW430" s="511">
        <f t="shared" si="2598"/>
        <v>0.09</v>
      </c>
      <c r="EX430" s="420" t="str">
        <f>IF(_tag_month_day!AS426="","",_tag_month_day!AS426/100)</f>
        <v/>
      </c>
      <c r="EY430" s="420" t="str">
        <f>IF(_tag_month_day!AT426="","",_tag_month_day!AT426/100)</f>
        <v/>
      </c>
      <c r="EZ430" s="420" t="str">
        <f>IF(_tag_month_day!AU426="","",_tag_month_day!AU426/100)</f>
        <v/>
      </c>
      <c r="FA430" s="420" t="str">
        <f>IF(_tag_month_day!AV426="","",_tag_month_day!AV426/100)</f>
        <v/>
      </c>
      <c r="FB430" s="420" t="str">
        <f>IF(_tag_month_day!AW426="","",_tag_month_day!AW426/100)</f>
        <v/>
      </c>
      <c r="FC430" s="420" t="str">
        <f>IF(_tag_month_day!AX426="","",_tag_month_day!AX426/100)</f>
        <v/>
      </c>
      <c r="FD430" s="510">
        <f t="shared" si="2386"/>
        <v>0.33</v>
      </c>
      <c r="FE430" s="510">
        <f t="shared" si="2387"/>
        <v>0.19</v>
      </c>
      <c r="FF430" s="510">
        <f t="shared" si="2388"/>
        <v>0.003</v>
      </c>
      <c r="FG430" s="510">
        <f t="shared" si="2389"/>
        <v>0</v>
      </c>
      <c r="FH430" s="603">
        <f t="shared" si="2390"/>
        <v>0.0001</v>
      </c>
      <c r="FI430" s="510">
        <f t="shared" ref="FI430:FR430" si="2599">FI429</f>
        <v>0.41</v>
      </c>
      <c r="FJ430" s="510">
        <f t="shared" si="2599"/>
        <v>0.11</v>
      </c>
      <c r="FK430" s="510">
        <f t="shared" si="2599"/>
        <v>0.015</v>
      </c>
      <c r="FL430" s="510">
        <f t="shared" si="2599"/>
        <v>0</v>
      </c>
      <c r="FM430" s="603">
        <f t="shared" si="2599"/>
        <v>0.0001</v>
      </c>
      <c r="FN430" s="510" t="str">
        <f>IF(_tag_month_day!AY426="","",_tag_month_day!AY426/100)</f>
        <v/>
      </c>
      <c r="FO430" s="510" t="str">
        <f>IF(_tag_month_day!AZ426="","",_tag_month_day!AZ426/100)</f>
        <v/>
      </c>
      <c r="FP430" s="510" t="str">
        <f>IF(_tag_month_day!BA426="","",_tag_month_day!BA426/100)</f>
        <v/>
      </c>
      <c r="FQ430" s="510" t="str">
        <f>IF(_tag_month_day!BB426="","",_tag_month_day!BB426/100)</f>
        <v/>
      </c>
      <c r="FR430" s="603" t="str">
        <f>IF(_tag_month_day!BC426="","",_tag_month_day!BC426/100)</f>
        <v/>
      </c>
      <c r="FS430" s="510" t="str">
        <f>IF(_tag_month_day!BD426="","",_tag_month_day!BD426/100)</f>
        <v/>
      </c>
      <c r="FT430" s="510" t="str">
        <f>IF(_tag_month_day!BE426="","",_tag_month_day!BE426/100)</f>
        <v/>
      </c>
      <c r="FU430" s="510" t="str">
        <f>IF(_tag_month_day!BF426="","",_tag_month_day!BF426/100)</f>
        <v/>
      </c>
      <c r="FV430" s="510" t="str">
        <f>IF(_tag_month_day!BG426="","",_tag_month_day!BG426/100)</f>
        <v/>
      </c>
      <c r="FW430" s="603" t="str">
        <f>IF(_tag_month_day!BH426="","",_tag_month_day!BH426/100)</f>
        <v/>
      </c>
      <c r="FX430" s="510" t="str">
        <f>IF(_tag_month_day!BI426="","",_tag_month_day!BI426/100)</f>
        <v/>
      </c>
      <c r="FY430" s="510" t="str">
        <f>IF(_tag_month_day!BJ426="","",_tag_month_day!BJ426/100)</f>
        <v/>
      </c>
      <c r="FZ430" s="605" t="str">
        <f>IF(_tag_month_day!BK426="","",_tag_month_day!BK426/100)</f>
        <v/>
      </c>
      <c r="GA430" s="510" t="str">
        <f>IF(_tag_month_day!BL426="","",_tag_month_day!BL426/100)</f>
        <v/>
      </c>
      <c r="GB430" s="603" t="str">
        <f>IF(_tag_month_day!BM426="","",_tag_month_day!BM426/100)</f>
        <v/>
      </c>
      <c r="GC430" s="420" t="str">
        <f>IF(_tag_month_day!BN426="","",_tag_month_day!BN426/100)</f>
        <v/>
      </c>
      <c r="GD430" s="420" t="str">
        <f>IF(_tag_month_day!BO426="","",_tag_month_day!BO426/100)</f>
        <v/>
      </c>
      <c r="GE430" s="420" t="str">
        <f>IF(_tag_month_day!BP426="","",_tag_month_day!BP426/100)</f>
        <v/>
      </c>
      <c r="GF430" s="420" t="str">
        <f>IF(_tag_month_day!BQ426="","",_tag_month_day!BQ426/100)</f>
        <v/>
      </c>
      <c r="GG430" s="420" t="str">
        <f>IF(_tag_month_day!BR426="","",_tag_month_day!BR426/100)</f>
        <v/>
      </c>
      <c r="GH430" s="420" t="str">
        <f>IF(_tag_month_day!BS426="","",_tag_month_day!BS426/100)</f>
        <v/>
      </c>
      <c r="GI430" s="603" t="str">
        <f>IF(_tag_month_day!BT426="","",_tag_month_day!BT426/100)</f>
        <v/>
      </c>
      <c r="GJ430" s="612" t="str">
        <f>IF(_tag_month_day!BU426="","",_tag_month_day!BU426/100)</f>
        <v/>
      </c>
      <c r="GK430" s="620" t="str">
        <f>IF(_tag_month_day!BV426="",IF(_rlcf_month_day!A$2="","",_rlcf_month_day!A$2/100),_tag_month_day!BV426/100)</f>
        <v/>
      </c>
      <c r="GL430" s="620" t="str">
        <f>IF(_tag_month_day!BW426="",IF(_rlcf_month_day!B$2="","",_rlcf_month_day!B$2/100),_tag_month_day!BW426/100)</f>
        <v/>
      </c>
      <c r="GM430" s="621" t="str">
        <f>IF(_tag_month_day!BX426="",IF(_rlcf_month_day!C$2="","",_rlcf_month_day!C$2/100),_tag_month_day!BX426/100)</f>
        <v/>
      </c>
      <c r="GN430" s="620" t="str">
        <f>IF(_tag_month_day!BV426="",IF(_rlcf_month_day!A$2="","",_rlcf_month_day!A$2/100),_tag_month_day!BV426/100)</f>
        <v/>
      </c>
      <c r="GO430" s="620" t="str">
        <f>IF(_tag_month_day!BW426="",IF(_rlcf_month_day!B$2="","",_rlcf_month_day!B$2/100),_tag_month_day!BW426/100)</f>
        <v/>
      </c>
      <c r="GP430" s="620" t="str">
        <f>IF(_tag_month_day!CD426="",IF(_rlcf_month_day!E$2="","",_rlcf_month_day!E$2/100),_tag_month_day!CD426/100)</f>
        <v/>
      </c>
      <c r="GQ430" s="620" t="str">
        <f>IF(_tag_month_day!CE426="",IF(_rlcf_month_day!F$2="","",_rlcf_month_day!F$2/100),_tag_month_day!CE426/100)</f>
        <v/>
      </c>
      <c r="GR430" s="621" t="str">
        <f>IF(_tag_month_day!CF426="",IF(_rlcf_month_day!G$2="","",_rlcf_month_day!G$2/100),_tag_month_day!CF426/100)</f>
        <v/>
      </c>
      <c r="GS430" s="626">
        <f t="shared" ref="GS430:HH430" si="2600">GS429</f>
        <v>0.953</v>
      </c>
      <c r="GT430" s="626">
        <f t="shared" si="2600"/>
        <v>0.55</v>
      </c>
      <c r="GU430" s="626">
        <f t="shared" si="2600"/>
        <v>0.55</v>
      </c>
      <c r="GV430" s="626">
        <f t="shared" si="2600"/>
        <v>0.55</v>
      </c>
      <c r="GW430" s="626">
        <f t="shared" si="2600"/>
        <v>0.5</v>
      </c>
      <c r="GX430" s="626">
        <f t="shared" si="2600"/>
        <v>0.935</v>
      </c>
      <c r="GY430" s="626">
        <f t="shared" si="2600"/>
        <v>0.15</v>
      </c>
      <c r="GZ430" s="626">
        <f t="shared" si="2600"/>
        <v>1</v>
      </c>
      <c r="HA430" s="632">
        <f t="shared" si="2600"/>
        <v>0.047</v>
      </c>
      <c r="HB430" s="632">
        <f t="shared" si="2600"/>
        <v>0.45</v>
      </c>
      <c r="HC430" s="632">
        <f t="shared" si="2600"/>
        <v>0.45</v>
      </c>
      <c r="HD430" s="632">
        <f t="shared" si="2600"/>
        <v>0.45</v>
      </c>
      <c r="HE430" s="632">
        <f t="shared" si="2600"/>
        <v>0.5</v>
      </c>
      <c r="HF430" s="632">
        <f t="shared" si="2600"/>
        <v>0.065</v>
      </c>
      <c r="HG430" s="632">
        <f t="shared" si="2600"/>
        <v>0.85</v>
      </c>
      <c r="HH430" s="632">
        <f t="shared" si="2600"/>
        <v>0</v>
      </c>
      <c r="HI430" s="68">
        <f t="shared" si="2362"/>
        <v>0</v>
      </c>
      <c r="HJ430" s="68" t="e">
        <f t="shared" si="2393"/>
        <v>#VALUE!</v>
      </c>
      <c r="HK430" s="202">
        <f t="shared" si="2394"/>
        <v>0.85</v>
      </c>
      <c r="HL430" s="464">
        <f t="shared" si="2395"/>
        <v>550000</v>
      </c>
      <c r="HM430" s="464">
        <f t="shared" si="2396"/>
        <v>480000</v>
      </c>
      <c r="HN430" s="192" t="e">
        <f t="shared" si="2363"/>
        <v>#VALUE!</v>
      </c>
      <c r="HO430" s="192" t="e">
        <f>HN430*HK430*$HO$2/HL430*1000000</f>
        <v>#VALUE!</v>
      </c>
      <c r="HP430" s="192" t="e">
        <f>HN430*HK430*$HP$2/HM430*1000000</f>
        <v>#VALUE!</v>
      </c>
    </row>
    <row r="431" customFormat="1" spans="1:224">
      <c r="A431" s="381">
        <v>426</v>
      </c>
      <c r="B431" s="54">
        <f ca="1" t="shared" si="2397"/>
        <v>43634</v>
      </c>
      <c r="C431" s="57">
        <f t="shared" si="2398"/>
        <v>0.0416666666666667</v>
      </c>
      <c r="D431" s="68" t="str">
        <f ca="1" t="shared" si="2364"/>
        <v>中班</v>
      </c>
      <c r="E431" s="68" t="str">
        <f ca="1" t="shared" si="2365"/>
        <v>丙</v>
      </c>
      <c r="F431" s="68">
        <f ca="1">SUMPRODUCT((成本日报!$A$3:$A$95=计划!B431)*(成本日报!$B$3:$B$95=计划!$D431),成本日报!$C$3:$C$95)</f>
        <v>3</v>
      </c>
      <c r="G431" s="382">
        <f ca="1" t="shared" si="2399"/>
        <v>43634.7083333323</v>
      </c>
      <c r="H431" s="382">
        <f ca="1" t="shared" si="2366"/>
        <v>43634.7152777767</v>
      </c>
      <c r="I431" s="382">
        <f ca="1" t="shared" si="2367"/>
        <v>43634.7208333323</v>
      </c>
      <c r="J431" s="382">
        <f ca="1" t="shared" si="2368"/>
        <v>43634.749999999</v>
      </c>
      <c r="K431" s="382">
        <f ca="1" t="shared" si="2369"/>
        <v>43634.812499999</v>
      </c>
      <c r="L431" s="382">
        <f ca="1" t="shared" si="2370"/>
        <v>43634.8333333323</v>
      </c>
      <c r="M431" s="398" t="str">
        <f>IF(_tag_month_day!A427="","",_tag_month_day!A427)</f>
        <v/>
      </c>
      <c r="N431" s="398" t="str">
        <f>IF(_tag_month_day!B427="","",_tag_month_day!B427)</f>
        <v/>
      </c>
      <c r="O431" s="399" t="e">
        <f t="shared" si="2371"/>
        <v>#VALUE!</v>
      </c>
      <c r="P431" s="398" t="str">
        <f>IF(_tag_month_day!C427="","",_tag_month_day!C427)</f>
        <v/>
      </c>
      <c r="Q431" s="398" t="str">
        <f>IF(_tag_month_day!D427="","",_tag_month_day!D427)</f>
        <v/>
      </c>
      <c r="R431" s="416">
        <f>IF(_tag_month_day!CB427="",R430,_tag_month_day!CB427/100)</f>
        <v>0.07</v>
      </c>
      <c r="S431" s="417" t="str">
        <f>IF(_tag_month_day!E427="","",_tag_month_day!E427)</f>
        <v/>
      </c>
      <c r="T431" s="417" t="str">
        <f>IF(_tag_month_day!F427="","",_tag_month_day!F427)</f>
        <v/>
      </c>
      <c r="U431" s="418" t="e">
        <f t="shared" si="2325"/>
        <v>#VALUE!</v>
      </c>
      <c r="V431" s="53" t="e">
        <f t="shared" si="2326"/>
        <v>#VALUE!</v>
      </c>
      <c r="W431" s="419" t="str">
        <f>IF(_jhy_month_day!A427="","",_jhy_month_day!A427)</f>
        <v/>
      </c>
      <c r="X431" s="420" t="str">
        <f>IF(_jhy_month_day!B427="","",_jhy_month_day!B427/100)</f>
        <v/>
      </c>
      <c r="Y431" s="420" t="str">
        <f>IF(_jhy_month_day!C427="","",_jhy_month_day!C427/100)</f>
        <v/>
      </c>
      <c r="Z431" s="439">
        <f t="shared" si="2415"/>
        <v>107</v>
      </c>
      <c r="AA431" s="440" t="str">
        <f>IF(_tag_month_day!G427="","",_tag_month_day!G427/100)</f>
        <v/>
      </c>
      <c r="AB431" s="440" t="str">
        <f>IF(_tag_month_day!H427="","",_tag_month_day!H427/100)</f>
        <v/>
      </c>
      <c r="AC431" s="193">
        <f t="shared" si="2372"/>
        <v>1.59963432013121</v>
      </c>
      <c r="AD431" s="441" t="str">
        <f t="shared" si="2373"/>
        <v/>
      </c>
      <c r="AE431" s="442" t="str">
        <f t="shared" si="2374"/>
        <v/>
      </c>
      <c r="AF431" s="443">
        <v>1</v>
      </c>
      <c r="AG431" s="68" t="str">
        <f>IF(_duihao_month_day!A427="","",_duihao_month_day!A427)</f>
        <v/>
      </c>
      <c r="AH431" s="463">
        <f>IF(_gyk_month_day!B427="",AH430,_gyk_month_day!B427)</f>
        <v>820</v>
      </c>
      <c r="AI431" s="464"/>
      <c r="AJ431" s="68" t="str">
        <f>IF(_tag_month_day!I427="","",_tag_month_day!I427)</f>
        <v/>
      </c>
      <c r="AK431" s="465" t="str">
        <f>IF(_tzyy_month_day!A427="","",_tzyy_month_day!A427)</f>
        <v/>
      </c>
      <c r="AL431" s="465" t="str">
        <f>IF(_tzyy_month_day!B427="","",_tzyy_month_day!B427)</f>
        <v/>
      </c>
      <c r="AM431" s="465" t="str">
        <f>IF(_tzyy_month_day!C427="","",_tzyy_month_day!C427)</f>
        <v/>
      </c>
      <c r="AN431" s="466" t="str">
        <f>IF(_tag_month_day!CG427="","",_tag_month_day!CG427)</f>
        <v/>
      </c>
      <c r="AO431" s="466" t="str">
        <f>IF(_tag_month_day!CH427="","",_tag_month_day!CH427)</f>
        <v/>
      </c>
      <c r="AP431" s="486" t="e">
        <f t="shared" si="2375"/>
        <v>#VALUE!</v>
      </c>
      <c r="AQ431" s="487" t="str">
        <f>IF(_tag_month_day!J427="","",_tag_month_day!J427/100)</f>
        <v/>
      </c>
      <c r="AR431" s="488">
        <f t="shared" si="2376"/>
        <v>1.3</v>
      </c>
      <c r="AS431" s="489" t="e">
        <f t="shared" si="2327"/>
        <v>#VALUE!</v>
      </c>
      <c r="AT431" s="489">
        <f t="shared" si="2377"/>
        <v>0</v>
      </c>
      <c r="AU431" s="490" t="str">
        <f>IF(_tag_month_day!K427="","",_tag_month_day!K427)</f>
        <v/>
      </c>
      <c r="AV431" s="491" t="str">
        <f>IF(_tag_month_day!L427="","",_tag_month_day!L427/100)</f>
        <v/>
      </c>
      <c r="AW431" s="420">
        <f t="shared" si="2299"/>
        <v>0</v>
      </c>
      <c r="AX431" s="420">
        <f t="shared" si="2378"/>
        <v>0</v>
      </c>
      <c r="AY431" s="420" t="str">
        <f>IF(_tag_month_day!M427="","",_tag_month_day!M427/100)</f>
        <v/>
      </c>
      <c r="AZ431" s="420" t="str">
        <f>IF(_tag_month_day!N427="","",_tag_month_day!N427/100)</f>
        <v/>
      </c>
      <c r="BA431" s="420" t="str">
        <f>IF(_tag_month_day!O427="","",_tag_month_day!O427/100)</f>
        <v/>
      </c>
      <c r="BB431" s="496" t="str">
        <f>IF(_tag_month_day!P427="","",_tag_month_day!P427/100)</f>
        <v/>
      </c>
      <c r="BC431" s="496">
        <f t="shared" si="2379"/>
        <v>0</v>
      </c>
      <c r="BD431" s="496" t="str">
        <f>IF(_tag_month_day!Q427="","",_tag_month_day!Q427/100)</f>
        <v/>
      </c>
      <c r="BE431" s="510" t="str">
        <f>IF(_tag_month_day!R427="","",_tag_month_day!R427/100)</f>
        <v/>
      </c>
      <c r="BF431" s="413" t="str">
        <f>IF(_tag_month_day!CC427="","",_tag_month_day!CC427/100)</f>
        <v/>
      </c>
      <c r="BG431" s="511" t="e">
        <f t="shared" si="2328"/>
        <v>#VALUE!</v>
      </c>
      <c r="BH431" s="198">
        <f t="shared" si="2329"/>
        <v>0</v>
      </c>
      <c r="BI431" s="512" t="e">
        <f>IF(CX431=0,BI430,(DK431*查询!$R$5+DL431*查询!$Q$5+DM431*查询!$N$5+DN431*查询!$O$5+DO431*查询!$P$5)*AF431/CX431)</f>
        <v>#VALUE!</v>
      </c>
      <c r="BJ431" s="512" t="e">
        <f>IF(CX431=0,BJ430,(DP431*查询!$S$5+DQ431*查询!$T$5+DR431*查询!$U$5)*AF431/CX431)</f>
        <v>#VALUE!</v>
      </c>
      <c r="BK431" s="512">
        <f t="shared" si="2380"/>
        <v>1</v>
      </c>
      <c r="BL431" s="513" t="str">
        <f>IF(_cfyc_month_day!A427="","",_cfyc_month_day!A427)</f>
        <v/>
      </c>
      <c r="BM431" s="513" t="str">
        <f>IF(_cfyc_month_day!B427="","",_cfyc_month_day!B427)</f>
        <v/>
      </c>
      <c r="BN431" s="513" t="str">
        <f>IF(_cfyc_month_day!C427="","",_cfyc_month_day!C427)</f>
        <v/>
      </c>
      <c r="BO431" s="522" t="str">
        <f>IF(_cfyc_month_day!D427="","",_cfyc_month_day!D427)</f>
        <v/>
      </c>
      <c r="BP431" s="522" t="str">
        <f>IF(_cfyc_month_day!E427="","",_cfyc_month_day!E427)</f>
        <v/>
      </c>
      <c r="BQ431" s="522" t="str">
        <f>IF(_cfyc_month_day!F427="","",_cfyc_month_day!F427)</f>
        <v/>
      </c>
      <c r="BR431" s="513" t="str">
        <f>IF(_tag_month_day!T427="","",_tag_month_day!T427)</f>
        <v/>
      </c>
      <c r="BS431" s="513" t="str">
        <f>IF(_tag_month_day!U427="","",_tag_month_day!U427)</f>
        <v/>
      </c>
      <c r="BT431" s="523" t="str">
        <f t="shared" si="2381"/>
        <v/>
      </c>
      <c r="BU431" s="223" t="str">
        <f>IF(_tag_month_day!V427="","",_tag_month_day!V427)</f>
        <v/>
      </c>
      <c r="BV431" s="206" t="str">
        <f>IF(_tag_month_day!W427="","",_tag_month_day!W427)</f>
        <v/>
      </c>
      <c r="BW431" s="540" t="str">
        <f>IF(_tag_month_day!X427="","",_tag_month_day!X427)</f>
        <v/>
      </c>
      <c r="BX431" s="540" t="str">
        <f>IF(_tag_month_day!Y427="","",_tag_month_day!Y427)</f>
        <v/>
      </c>
      <c r="BY431" s="541">
        <f ca="1" t="shared" si="2382"/>
        <v>43634.8333333323</v>
      </c>
      <c r="BZ431" s="542"/>
      <c r="CA431" s="543" t="str">
        <f>IF(_jhy2_month_day!A427="","",_jhy2_month_day!A427)</f>
        <v/>
      </c>
      <c r="CB431" s="464" t="str">
        <f>IF(_jhy2_month_day!B427="","",_jhy2_month_day!B427)</f>
        <v/>
      </c>
      <c r="CC431" s="464" t="str">
        <f>IF(_jhy2_month_day!C427="","",_jhy2_month_day!C427)</f>
        <v/>
      </c>
      <c r="CD431" s="464" t="str">
        <f>IF(_jhy2_month_day!D427="","",_jhy2_month_day!D427)</f>
        <v/>
      </c>
      <c r="CE431" s="464" t="str">
        <f>IF(_jhy2_month_day!E427="","",_jhy2_month_day!E427)</f>
        <v/>
      </c>
      <c r="CF431" s="464" t="str">
        <f>IF(_jhy2_month_day!F427="","",_jhy2_month_day!F427)</f>
        <v/>
      </c>
      <c r="CG431" s="464" t="str">
        <f>IF(_jhy2_month_day!G427="","",_jhy2_month_day!G427)</f>
        <v/>
      </c>
      <c r="CH431" s="464" t="str">
        <f>IF(_jhy2_month_day!H427="","",_jhy2_month_day!H427)</f>
        <v/>
      </c>
      <c r="CI431" s="464" t="str">
        <f>IF(_jhy2_month_day!I427="","",_jhy2_month_day!I427)</f>
        <v/>
      </c>
      <c r="CJ431" s="464" t="str">
        <f>IF(_jhy2_month_day!J427="","",_jhy2_month_day!J427)</f>
        <v/>
      </c>
      <c r="CK431" s="464" t="str">
        <f>IF(_jhy2_month_day!K427="","",_jhy2_month_day!K427)</f>
        <v/>
      </c>
      <c r="CL431" s="562" t="str">
        <f>IF(_jhy2_month_day!L427="","",_jhy2_month_day!L427)</f>
        <v/>
      </c>
      <c r="CM431" s="562" t="str">
        <f>IF(_jhy2_month_day!M427="","",_jhy2_month_day!M427)</f>
        <v/>
      </c>
      <c r="CN431" s="562" t="str">
        <f>IF(_jhy2_month_day!N427="","",_jhy2_month_day!N427)</f>
        <v/>
      </c>
      <c r="CO431" s="562" t="str">
        <f>IF(_jhy2_month_day!O427="","",_jhy2_month_day!O427)</f>
        <v/>
      </c>
      <c r="CP431" s="562" t="str">
        <f>IF(_jhy2_month_day!P427="","",_jhy2_month_day!P427)</f>
        <v/>
      </c>
      <c r="CQ431" s="562" t="str">
        <f>IF(_jhy2_month_day!Q427="","",_jhy2_month_day!Q427)</f>
        <v/>
      </c>
      <c r="CR431" s="563" t="str">
        <f>IF(_jhy2_month_day!R427="","",_jhy2_month_day!R427)</f>
        <v/>
      </c>
      <c r="CS431" s="576" t="str">
        <f>IF(_jhy2_month_day!S427="","",_jhy2_month_day!S427)</f>
        <v/>
      </c>
      <c r="CT431" s="562" t="str">
        <f>IF(_jhy2_month_day!T427="","",_jhy2_month_day!T427)</f>
        <v/>
      </c>
      <c r="CU431" s="577" t="e">
        <f t="shared" si="2330"/>
        <v>#VALUE!</v>
      </c>
      <c r="CV431" s="198" t="e">
        <f t="shared" si="2331"/>
        <v>#VALUE!</v>
      </c>
      <c r="CW431" s="192" t="e">
        <f t="shared" si="2332"/>
        <v>#VALUE!</v>
      </c>
      <c r="CX431" s="192" t="e">
        <f t="shared" si="2333"/>
        <v>#VALUE!</v>
      </c>
      <c r="CY431" s="202" t="e">
        <f t="shared" si="2334"/>
        <v>#VALUE!</v>
      </c>
      <c r="CZ431" s="192" t="e">
        <f t="shared" ref="CZ431:DI431" si="2601">$AJ431*EF431</f>
        <v>#VALUE!</v>
      </c>
      <c r="DA431" s="192" t="e">
        <f t="shared" si="2601"/>
        <v>#VALUE!</v>
      </c>
      <c r="DB431" s="192" t="e">
        <f t="shared" si="2601"/>
        <v>#VALUE!</v>
      </c>
      <c r="DC431" s="192" t="e">
        <f t="shared" si="2601"/>
        <v>#VALUE!</v>
      </c>
      <c r="DD431" s="192" t="e">
        <f t="shared" si="2601"/>
        <v>#VALUE!</v>
      </c>
      <c r="DE431" s="192" t="e">
        <f t="shared" si="2601"/>
        <v>#VALUE!</v>
      </c>
      <c r="DF431" s="192" t="e">
        <f t="shared" si="2601"/>
        <v>#VALUE!</v>
      </c>
      <c r="DG431" s="192" t="e">
        <f t="shared" si="2601"/>
        <v>#VALUE!</v>
      </c>
      <c r="DH431" s="192" t="e">
        <f t="shared" si="2601"/>
        <v>#VALUE!</v>
      </c>
      <c r="DI431" s="192" t="e">
        <f t="shared" si="2601"/>
        <v>#VALUE!</v>
      </c>
      <c r="DJ431" s="192" t="e">
        <f t="shared" si="2336"/>
        <v>#VALUE!</v>
      </c>
      <c r="DK431" s="192" t="e">
        <f t="shared" si="2337"/>
        <v>#VALUE!</v>
      </c>
      <c r="DL431" s="192" t="e">
        <f t="shared" si="2338"/>
        <v>#VALUE!</v>
      </c>
      <c r="DM431" s="192" t="e">
        <f t="shared" si="2339"/>
        <v>#VALUE!</v>
      </c>
      <c r="DN431" s="192" t="e">
        <f t="shared" si="2340"/>
        <v>#VALUE!</v>
      </c>
      <c r="DO431" s="192" t="e">
        <f t="shared" si="2341"/>
        <v>#VALUE!</v>
      </c>
      <c r="DP431" s="192" t="e">
        <f t="shared" si="2342"/>
        <v>#VALUE!</v>
      </c>
      <c r="DQ431" s="192" t="e">
        <f t="shared" si="2343"/>
        <v>#VALUE!</v>
      </c>
      <c r="DR431" s="192" t="e">
        <f t="shared" si="2344"/>
        <v>#VALUE!</v>
      </c>
      <c r="DS431" s="192" t="e">
        <f t="shared" si="2345"/>
        <v>#VALUE!</v>
      </c>
      <c r="DT431" s="192" t="e">
        <f t="shared" si="2346"/>
        <v>#VALUE!</v>
      </c>
      <c r="DU431" s="192" t="e">
        <f t="shared" si="2347"/>
        <v>#VALUE!</v>
      </c>
      <c r="DV431" s="198" t="e">
        <f t="shared" si="2348"/>
        <v>#VALUE!</v>
      </c>
      <c r="DW431" s="198" t="e">
        <f t="shared" si="2349"/>
        <v>#DIV/0!</v>
      </c>
      <c r="DX431" s="198" t="e">
        <f t="shared" si="2350"/>
        <v>#DIV/0!</v>
      </c>
      <c r="DY431" s="198" t="e">
        <f t="shared" si="2351"/>
        <v>#VALUE!</v>
      </c>
      <c r="DZ431" s="198" t="e">
        <f t="shared" si="2352"/>
        <v>#VALUE!</v>
      </c>
      <c r="EA431" s="198" t="e">
        <f t="shared" si="2353"/>
        <v>#VALUE!</v>
      </c>
      <c r="EB431" s="198" t="e">
        <f t="shared" si="2354"/>
        <v>#VALUE!</v>
      </c>
      <c r="EC431" s="198" t="e">
        <f t="shared" si="2355"/>
        <v>#DIV/0!</v>
      </c>
      <c r="ED431" s="198" t="e">
        <f t="shared" si="2356"/>
        <v>#VALUE!</v>
      </c>
      <c r="EE431" s="198" t="e">
        <f t="shared" si="2357"/>
        <v>#VALUE!</v>
      </c>
      <c r="EF431" s="198" t="e">
        <f t="shared" ref="EF431:EO431" si="2602">DV431/SUM($DV431:$EE431)</f>
        <v>#VALUE!</v>
      </c>
      <c r="EG431" s="198" t="e">
        <f t="shared" si="2602"/>
        <v>#DIV/0!</v>
      </c>
      <c r="EH431" s="198" t="e">
        <f t="shared" si="2602"/>
        <v>#DIV/0!</v>
      </c>
      <c r="EI431" s="198" t="e">
        <f t="shared" si="2602"/>
        <v>#VALUE!</v>
      </c>
      <c r="EJ431" s="198" t="e">
        <f t="shared" si="2602"/>
        <v>#VALUE!</v>
      </c>
      <c r="EK431" s="198" t="e">
        <f t="shared" si="2602"/>
        <v>#VALUE!</v>
      </c>
      <c r="EL431" s="198" t="e">
        <f t="shared" si="2602"/>
        <v>#VALUE!</v>
      </c>
      <c r="EM431" s="198" t="e">
        <f t="shared" si="2602"/>
        <v>#DIV/0!</v>
      </c>
      <c r="EN431" s="198" t="e">
        <f t="shared" si="2602"/>
        <v>#VALUE!</v>
      </c>
      <c r="EO431" s="198" t="e">
        <f t="shared" si="2602"/>
        <v>#VALUE!</v>
      </c>
      <c r="EP431" s="511">
        <f t="shared" ref="EP431:EW431" si="2603">EP430</f>
        <v>0.08</v>
      </c>
      <c r="EQ431" s="511">
        <f t="shared" si="2603"/>
        <v>0.015</v>
      </c>
      <c r="ER431" s="511">
        <f t="shared" si="2603"/>
        <v>0.015</v>
      </c>
      <c r="ES431" s="511">
        <f t="shared" si="2603"/>
        <v>0.015</v>
      </c>
      <c r="ET431" s="511">
        <f t="shared" si="2603"/>
        <v>0.015</v>
      </c>
      <c r="EU431" s="511">
        <f t="shared" si="2603"/>
        <v>0.09</v>
      </c>
      <c r="EV431" s="511">
        <f t="shared" si="2603"/>
        <v>0.09</v>
      </c>
      <c r="EW431" s="511">
        <f t="shared" si="2603"/>
        <v>0.09</v>
      </c>
      <c r="EX431" s="420" t="str">
        <f>IF(_tag_month_day!AS427="","",_tag_month_day!AS427/100)</f>
        <v/>
      </c>
      <c r="EY431" s="420" t="str">
        <f>IF(_tag_month_day!AT427="","",_tag_month_day!AT427/100)</f>
        <v/>
      </c>
      <c r="EZ431" s="420" t="str">
        <f>IF(_tag_month_day!AU427="","",_tag_month_day!AU427/100)</f>
        <v/>
      </c>
      <c r="FA431" s="420" t="str">
        <f>IF(_tag_month_day!AV427="","",_tag_month_day!AV427/100)</f>
        <v/>
      </c>
      <c r="FB431" s="420" t="str">
        <f>IF(_tag_month_day!AW427="","",_tag_month_day!AW427/100)</f>
        <v/>
      </c>
      <c r="FC431" s="420" t="str">
        <f>IF(_tag_month_day!AX427="","",_tag_month_day!AX427/100)</f>
        <v/>
      </c>
      <c r="FD431" s="510">
        <f t="shared" si="2386"/>
        <v>0.33</v>
      </c>
      <c r="FE431" s="510">
        <f t="shared" si="2387"/>
        <v>0.19</v>
      </c>
      <c r="FF431" s="510">
        <f t="shared" si="2388"/>
        <v>0.003</v>
      </c>
      <c r="FG431" s="510">
        <f t="shared" si="2389"/>
        <v>0</v>
      </c>
      <c r="FH431" s="603">
        <f t="shared" si="2390"/>
        <v>0.0001</v>
      </c>
      <c r="FI431" s="510">
        <f t="shared" ref="FI431:FR431" si="2604">FI430</f>
        <v>0.41</v>
      </c>
      <c r="FJ431" s="510">
        <f t="shared" si="2604"/>
        <v>0.11</v>
      </c>
      <c r="FK431" s="510">
        <f t="shared" si="2604"/>
        <v>0.015</v>
      </c>
      <c r="FL431" s="510">
        <f t="shared" si="2604"/>
        <v>0</v>
      </c>
      <c r="FM431" s="603">
        <f t="shared" si="2604"/>
        <v>0.0001</v>
      </c>
      <c r="FN431" s="510" t="str">
        <f>IF(_tag_month_day!AY427="","",_tag_month_day!AY427/100)</f>
        <v/>
      </c>
      <c r="FO431" s="510" t="str">
        <f>IF(_tag_month_day!AZ427="","",_tag_month_day!AZ427/100)</f>
        <v/>
      </c>
      <c r="FP431" s="510" t="str">
        <f>IF(_tag_month_day!BA427="","",_tag_month_day!BA427/100)</f>
        <v/>
      </c>
      <c r="FQ431" s="510" t="str">
        <f>IF(_tag_month_day!BB427="","",_tag_month_day!BB427/100)</f>
        <v/>
      </c>
      <c r="FR431" s="603" t="str">
        <f>IF(_tag_month_day!BC427="","",_tag_month_day!BC427/100)</f>
        <v/>
      </c>
      <c r="FS431" s="510" t="str">
        <f>IF(_tag_month_day!BD427="","",_tag_month_day!BD427/100)</f>
        <v/>
      </c>
      <c r="FT431" s="510" t="str">
        <f>IF(_tag_month_day!BE427="","",_tag_month_day!BE427/100)</f>
        <v/>
      </c>
      <c r="FU431" s="510" t="str">
        <f>IF(_tag_month_day!BF427="","",_tag_month_day!BF427/100)</f>
        <v/>
      </c>
      <c r="FV431" s="510" t="str">
        <f>IF(_tag_month_day!BG427="","",_tag_month_day!BG427/100)</f>
        <v/>
      </c>
      <c r="FW431" s="603" t="str">
        <f>IF(_tag_month_day!BH427="","",_tag_month_day!BH427/100)</f>
        <v/>
      </c>
      <c r="FX431" s="510" t="str">
        <f>IF(_tag_month_day!BI427="","",_tag_month_day!BI427/100)</f>
        <v/>
      </c>
      <c r="FY431" s="510" t="str">
        <f>IF(_tag_month_day!BJ427="","",_tag_month_day!BJ427/100)</f>
        <v/>
      </c>
      <c r="FZ431" s="605" t="str">
        <f>IF(_tag_month_day!BK427="","",_tag_month_day!BK427/100)</f>
        <v/>
      </c>
      <c r="GA431" s="510" t="str">
        <f>IF(_tag_month_day!BL427="","",_tag_month_day!BL427/100)</f>
        <v/>
      </c>
      <c r="GB431" s="603" t="str">
        <f>IF(_tag_month_day!BM427="","",_tag_month_day!BM427/100)</f>
        <v/>
      </c>
      <c r="GC431" s="420" t="str">
        <f>IF(_tag_month_day!BN427="","",_tag_month_day!BN427/100)</f>
        <v/>
      </c>
      <c r="GD431" s="420" t="str">
        <f>IF(_tag_month_day!BO427="","",_tag_month_day!BO427/100)</f>
        <v/>
      </c>
      <c r="GE431" s="420" t="str">
        <f>IF(_tag_month_day!BP427="","",_tag_month_day!BP427/100)</f>
        <v/>
      </c>
      <c r="GF431" s="420" t="str">
        <f>IF(_tag_month_day!BQ427="","",_tag_month_day!BQ427/100)</f>
        <v/>
      </c>
      <c r="GG431" s="420" t="str">
        <f>IF(_tag_month_day!BR427="","",_tag_month_day!BR427/100)</f>
        <v/>
      </c>
      <c r="GH431" s="420" t="str">
        <f>IF(_tag_month_day!BS427="","",_tag_month_day!BS427/100)</f>
        <v/>
      </c>
      <c r="GI431" s="603" t="str">
        <f>IF(_tag_month_day!BT427="","",_tag_month_day!BT427/100)</f>
        <v/>
      </c>
      <c r="GJ431" s="612" t="str">
        <f>IF(_tag_month_day!BU427="","",_tag_month_day!BU427/100)</f>
        <v/>
      </c>
      <c r="GK431" s="620" t="str">
        <f>IF(_tag_month_day!BV427="",IF(_rlcf_month_day!A$2="","",_rlcf_month_day!A$2/100),_tag_month_day!BV427/100)</f>
        <v/>
      </c>
      <c r="GL431" s="620" t="str">
        <f>IF(_tag_month_day!BW427="",IF(_rlcf_month_day!B$2="","",_rlcf_month_day!B$2/100),_tag_month_day!BW427/100)</f>
        <v/>
      </c>
      <c r="GM431" s="621" t="str">
        <f>IF(_tag_month_day!BX427="",IF(_rlcf_month_day!C$2="","",_rlcf_month_day!C$2/100),_tag_month_day!BX427/100)</f>
        <v/>
      </c>
      <c r="GN431" s="620" t="str">
        <f>IF(_tag_month_day!BV427="",IF(_rlcf_month_day!A$2="","",_rlcf_month_day!A$2/100),_tag_month_day!BV427/100)</f>
        <v/>
      </c>
      <c r="GO431" s="620" t="str">
        <f>IF(_tag_month_day!BW427="",IF(_rlcf_month_day!B$2="","",_rlcf_month_day!B$2/100),_tag_month_day!BW427/100)</f>
        <v/>
      </c>
      <c r="GP431" s="620" t="str">
        <f>IF(_tag_month_day!CD427="",IF(_rlcf_month_day!E$2="","",_rlcf_month_day!E$2/100),_tag_month_day!CD427/100)</f>
        <v/>
      </c>
      <c r="GQ431" s="620" t="str">
        <f>IF(_tag_month_day!CE427="",IF(_rlcf_month_day!F$2="","",_rlcf_month_day!F$2/100),_tag_month_day!CE427/100)</f>
        <v/>
      </c>
      <c r="GR431" s="621" t="str">
        <f>IF(_tag_month_day!CF427="",IF(_rlcf_month_day!G$2="","",_rlcf_month_day!G$2/100),_tag_month_day!CF427/100)</f>
        <v/>
      </c>
      <c r="GS431" s="626">
        <f t="shared" ref="GS431:HH431" si="2605">GS430</f>
        <v>0.953</v>
      </c>
      <c r="GT431" s="626">
        <f t="shared" si="2605"/>
        <v>0.55</v>
      </c>
      <c r="GU431" s="626">
        <f t="shared" si="2605"/>
        <v>0.55</v>
      </c>
      <c r="GV431" s="626">
        <f t="shared" si="2605"/>
        <v>0.55</v>
      </c>
      <c r="GW431" s="626">
        <f t="shared" si="2605"/>
        <v>0.5</v>
      </c>
      <c r="GX431" s="626">
        <f t="shared" si="2605"/>
        <v>0.935</v>
      </c>
      <c r="GY431" s="626">
        <f t="shared" si="2605"/>
        <v>0.15</v>
      </c>
      <c r="GZ431" s="626">
        <f t="shared" si="2605"/>
        <v>1</v>
      </c>
      <c r="HA431" s="632">
        <f t="shared" si="2605"/>
        <v>0.047</v>
      </c>
      <c r="HB431" s="632">
        <f t="shared" si="2605"/>
        <v>0.45</v>
      </c>
      <c r="HC431" s="632">
        <f t="shared" si="2605"/>
        <v>0.45</v>
      </c>
      <c r="HD431" s="632">
        <f t="shared" si="2605"/>
        <v>0.45</v>
      </c>
      <c r="HE431" s="632">
        <f t="shared" si="2605"/>
        <v>0.5</v>
      </c>
      <c r="HF431" s="632">
        <f t="shared" si="2605"/>
        <v>0.065</v>
      </c>
      <c r="HG431" s="632">
        <f t="shared" si="2605"/>
        <v>0.85</v>
      </c>
      <c r="HH431" s="632">
        <f t="shared" si="2605"/>
        <v>0</v>
      </c>
      <c r="HI431" s="68">
        <f t="shared" si="2362"/>
        <v>0</v>
      </c>
      <c r="HJ431" s="68" t="e">
        <f t="shared" si="2393"/>
        <v>#VALUE!</v>
      </c>
      <c r="HK431" s="202">
        <f t="shared" si="2394"/>
        <v>0.85</v>
      </c>
      <c r="HL431" s="464">
        <f t="shared" si="2395"/>
        <v>550000</v>
      </c>
      <c r="HM431" s="464">
        <f t="shared" si="2396"/>
        <v>480000</v>
      </c>
      <c r="HN431" s="192" t="e">
        <f t="shared" si="2363"/>
        <v>#VALUE!</v>
      </c>
      <c r="HO431" s="192" t="e">
        <f>HN431*HK431*$HO$2/HL431*1000000</f>
        <v>#VALUE!</v>
      </c>
      <c r="HP431" s="192" t="e">
        <f>HN431*HK431*$HP$2/HM431*1000000</f>
        <v>#VALUE!</v>
      </c>
    </row>
    <row r="432" customFormat="1" spans="1:224">
      <c r="A432" s="381">
        <v>427</v>
      </c>
      <c r="B432" s="54">
        <f ca="1" t="shared" si="2397"/>
        <v>43634</v>
      </c>
      <c r="C432" s="57">
        <f t="shared" si="2398"/>
        <v>0.0416666666666667</v>
      </c>
      <c r="D432" s="68" t="str">
        <f ca="1" t="shared" si="2364"/>
        <v>中班</v>
      </c>
      <c r="E432" s="68" t="str">
        <f ca="1" t="shared" si="2365"/>
        <v>丙</v>
      </c>
      <c r="F432" s="68">
        <f ca="1">SUMPRODUCT((成本日报!$A$3:$A$95=计划!B432)*(成本日报!$B$3:$B$95=计划!$D432),成本日报!$C$3:$C$95)</f>
        <v>3</v>
      </c>
      <c r="G432" s="382">
        <f ca="1" t="shared" si="2399"/>
        <v>43634.749999999</v>
      </c>
      <c r="H432" s="382">
        <f ca="1" t="shared" si="2366"/>
        <v>43634.7569444434</v>
      </c>
      <c r="I432" s="382">
        <f ca="1" t="shared" si="2367"/>
        <v>43634.762499999</v>
      </c>
      <c r="J432" s="382">
        <f ca="1" t="shared" si="2368"/>
        <v>43634.7916666656</v>
      </c>
      <c r="K432" s="382">
        <f ca="1" t="shared" si="2369"/>
        <v>43634.8541666656</v>
      </c>
      <c r="L432" s="382">
        <f ca="1" t="shared" si="2370"/>
        <v>43634.874999999</v>
      </c>
      <c r="M432" s="398" t="str">
        <f>IF(_tag_month_day!A428="","",_tag_month_day!A428)</f>
        <v/>
      </c>
      <c r="N432" s="398" t="str">
        <f>IF(_tag_month_day!B428="","",_tag_month_day!B428)</f>
        <v/>
      </c>
      <c r="O432" s="399" t="e">
        <f t="shared" si="2371"/>
        <v>#VALUE!</v>
      </c>
      <c r="P432" s="398" t="str">
        <f>IF(_tag_month_day!C428="","",_tag_month_day!C428)</f>
        <v/>
      </c>
      <c r="Q432" s="398" t="str">
        <f>IF(_tag_month_day!D428="","",_tag_month_day!D428)</f>
        <v/>
      </c>
      <c r="R432" s="416">
        <f>IF(_tag_month_day!CB428="",R431,_tag_month_day!CB428/100)</f>
        <v>0.07</v>
      </c>
      <c r="S432" s="417" t="str">
        <f>IF(_tag_month_day!E428="","",_tag_month_day!E428)</f>
        <v/>
      </c>
      <c r="T432" s="417" t="str">
        <f>IF(_tag_month_day!F428="","",_tag_month_day!F428)</f>
        <v/>
      </c>
      <c r="U432" s="418" t="e">
        <f t="shared" si="2325"/>
        <v>#VALUE!</v>
      </c>
      <c r="V432" s="53" t="e">
        <f t="shared" si="2326"/>
        <v>#VALUE!</v>
      </c>
      <c r="W432" s="419" t="str">
        <f>IF(_jhy_month_day!A428="","",_jhy_month_day!A428)</f>
        <v/>
      </c>
      <c r="X432" s="420" t="str">
        <f>IF(_jhy_month_day!B428="","",_jhy_month_day!B428/100)</f>
        <v/>
      </c>
      <c r="Y432" s="420" t="str">
        <f>IF(_jhy_month_day!C428="","",_jhy_month_day!C428/100)</f>
        <v/>
      </c>
      <c r="Z432" s="439">
        <f t="shared" si="2415"/>
        <v>107</v>
      </c>
      <c r="AA432" s="440" t="str">
        <f>IF(_tag_month_day!G428="","",_tag_month_day!G428/100)</f>
        <v/>
      </c>
      <c r="AB432" s="440" t="str">
        <f>IF(_tag_month_day!H428="","",_tag_month_day!H428/100)</f>
        <v/>
      </c>
      <c r="AC432" s="193">
        <f t="shared" si="2372"/>
        <v>1.59963432013121</v>
      </c>
      <c r="AD432" s="441" t="str">
        <f t="shared" si="2373"/>
        <v/>
      </c>
      <c r="AE432" s="442" t="str">
        <f t="shared" si="2374"/>
        <v/>
      </c>
      <c r="AF432" s="443">
        <v>1</v>
      </c>
      <c r="AG432" s="68" t="str">
        <f>IF(_duihao_month_day!A428="","",_duihao_month_day!A428)</f>
        <v/>
      </c>
      <c r="AH432" s="463">
        <f>IF(_gyk_month_day!B428="",AH431,_gyk_month_day!B428)</f>
        <v>820</v>
      </c>
      <c r="AI432" s="464"/>
      <c r="AJ432" s="68" t="str">
        <f>IF(_tag_month_day!I428="","",_tag_month_day!I428)</f>
        <v/>
      </c>
      <c r="AK432" s="465" t="str">
        <f>IF(_tzyy_month_day!A428="","",_tzyy_month_day!A428)</f>
        <v/>
      </c>
      <c r="AL432" s="465" t="str">
        <f>IF(_tzyy_month_day!B428="","",_tzyy_month_day!B428)</f>
        <v/>
      </c>
      <c r="AM432" s="465" t="str">
        <f>IF(_tzyy_month_day!C428="","",_tzyy_month_day!C428)</f>
        <v/>
      </c>
      <c r="AN432" s="466" t="str">
        <f>IF(_tag_month_day!CG428="","",_tag_month_day!CG428)</f>
        <v/>
      </c>
      <c r="AO432" s="466" t="str">
        <f>IF(_tag_month_day!CH428="","",_tag_month_day!CH428)</f>
        <v/>
      </c>
      <c r="AP432" s="486" t="e">
        <f t="shared" si="2375"/>
        <v>#VALUE!</v>
      </c>
      <c r="AQ432" s="487" t="str">
        <f>IF(_tag_month_day!J428="","",_tag_month_day!J428/100)</f>
        <v/>
      </c>
      <c r="AR432" s="488">
        <f t="shared" si="2376"/>
        <v>1.3</v>
      </c>
      <c r="AS432" s="489" t="e">
        <f t="shared" si="2327"/>
        <v>#VALUE!</v>
      </c>
      <c r="AT432" s="489">
        <f t="shared" si="2377"/>
        <v>0</v>
      </c>
      <c r="AU432" s="490" t="str">
        <f>IF(_tag_month_day!K428="","",_tag_month_day!K428)</f>
        <v/>
      </c>
      <c r="AV432" s="491" t="str">
        <f>IF(_tag_month_day!L428="","",_tag_month_day!L428/100)</f>
        <v/>
      </c>
      <c r="AW432" s="420">
        <f t="shared" si="2299"/>
        <v>0</v>
      </c>
      <c r="AX432" s="420">
        <f t="shared" si="2378"/>
        <v>0</v>
      </c>
      <c r="AY432" s="420" t="str">
        <f>IF(_tag_month_day!M428="","",_tag_month_day!M428/100)</f>
        <v/>
      </c>
      <c r="AZ432" s="420" t="str">
        <f>IF(_tag_month_day!N428="","",_tag_month_day!N428/100)</f>
        <v/>
      </c>
      <c r="BA432" s="420" t="str">
        <f>IF(_tag_month_day!O428="","",_tag_month_day!O428/100)</f>
        <v/>
      </c>
      <c r="BB432" s="496" t="str">
        <f>IF(_tag_month_day!P428="","",_tag_month_day!P428/100)</f>
        <v/>
      </c>
      <c r="BC432" s="496">
        <f t="shared" si="2379"/>
        <v>0</v>
      </c>
      <c r="BD432" s="496" t="str">
        <f>IF(_tag_month_day!Q428="","",_tag_month_day!Q428/100)</f>
        <v/>
      </c>
      <c r="BE432" s="510" t="str">
        <f>IF(_tag_month_day!R428="","",_tag_month_day!R428/100)</f>
        <v/>
      </c>
      <c r="BF432" s="413" t="str">
        <f>IF(_tag_month_day!CC428="","",_tag_month_day!CC428/100)</f>
        <v/>
      </c>
      <c r="BG432" s="511" t="e">
        <f t="shared" si="2328"/>
        <v>#VALUE!</v>
      </c>
      <c r="BH432" s="198">
        <f t="shared" si="2329"/>
        <v>0</v>
      </c>
      <c r="BI432" s="512" t="e">
        <f>IF(CX432=0,BI431,(DK432*查询!$R$5+DL432*查询!$Q$5+DM432*查询!$N$5+DN432*查询!$O$5+DO432*查询!$P$5)*AF432/CX432)</f>
        <v>#VALUE!</v>
      </c>
      <c r="BJ432" s="512" t="e">
        <f>IF(CX432=0,BJ431,(DP432*查询!$S$5+DQ432*查询!$T$5+DR432*查询!$U$5)*AF432/CX432)</f>
        <v>#VALUE!</v>
      </c>
      <c r="BK432" s="512">
        <f t="shared" si="2380"/>
        <v>1</v>
      </c>
      <c r="BL432" s="513" t="str">
        <f>IF(_cfyc_month_day!A428="","",_cfyc_month_day!A428)</f>
        <v/>
      </c>
      <c r="BM432" s="513" t="str">
        <f>IF(_cfyc_month_day!B428="","",_cfyc_month_day!B428)</f>
        <v/>
      </c>
      <c r="BN432" s="513" t="str">
        <f>IF(_cfyc_month_day!C428="","",_cfyc_month_day!C428)</f>
        <v/>
      </c>
      <c r="BO432" s="522" t="str">
        <f>IF(_cfyc_month_day!D428="","",_cfyc_month_day!D428)</f>
        <v/>
      </c>
      <c r="BP432" s="522" t="str">
        <f>IF(_cfyc_month_day!E428="","",_cfyc_month_day!E428)</f>
        <v/>
      </c>
      <c r="BQ432" s="522" t="str">
        <f>IF(_cfyc_month_day!F428="","",_cfyc_month_day!F428)</f>
        <v/>
      </c>
      <c r="BR432" s="513" t="str">
        <f>IF(_tag_month_day!T428="","",_tag_month_day!T428)</f>
        <v/>
      </c>
      <c r="BS432" s="513" t="str">
        <f>IF(_tag_month_day!U428="","",_tag_month_day!U428)</f>
        <v/>
      </c>
      <c r="BT432" s="523" t="str">
        <f t="shared" si="2381"/>
        <v/>
      </c>
      <c r="BU432" s="223" t="str">
        <f>IF(_tag_month_day!V428="","",_tag_month_day!V428)</f>
        <v/>
      </c>
      <c r="BV432" s="206" t="str">
        <f>IF(_tag_month_day!W428="","",_tag_month_day!W428)</f>
        <v/>
      </c>
      <c r="BW432" s="540" t="str">
        <f>IF(_tag_month_day!X428="","",_tag_month_day!X428)</f>
        <v/>
      </c>
      <c r="BX432" s="540" t="str">
        <f>IF(_tag_month_day!Y428="","",_tag_month_day!Y428)</f>
        <v/>
      </c>
      <c r="BY432" s="541">
        <f ca="1" t="shared" si="2382"/>
        <v>43634.874999999</v>
      </c>
      <c r="BZ432" s="542"/>
      <c r="CA432" s="543" t="str">
        <f>IF(_jhy2_month_day!A428="","",_jhy2_month_day!A428)</f>
        <v/>
      </c>
      <c r="CB432" s="464" t="str">
        <f>IF(_jhy2_month_day!B428="","",_jhy2_month_day!B428)</f>
        <v/>
      </c>
      <c r="CC432" s="464" t="str">
        <f>IF(_jhy2_month_day!C428="","",_jhy2_month_day!C428)</f>
        <v/>
      </c>
      <c r="CD432" s="464" t="str">
        <f>IF(_jhy2_month_day!D428="","",_jhy2_month_day!D428)</f>
        <v/>
      </c>
      <c r="CE432" s="464" t="str">
        <f>IF(_jhy2_month_day!E428="","",_jhy2_month_day!E428)</f>
        <v/>
      </c>
      <c r="CF432" s="464" t="str">
        <f>IF(_jhy2_month_day!F428="","",_jhy2_month_day!F428)</f>
        <v/>
      </c>
      <c r="CG432" s="464" t="str">
        <f>IF(_jhy2_month_day!G428="","",_jhy2_month_day!G428)</f>
        <v/>
      </c>
      <c r="CH432" s="464" t="str">
        <f>IF(_jhy2_month_day!H428="","",_jhy2_month_day!H428)</f>
        <v/>
      </c>
      <c r="CI432" s="464" t="str">
        <f>IF(_jhy2_month_day!I428="","",_jhy2_month_day!I428)</f>
        <v/>
      </c>
      <c r="CJ432" s="464" t="str">
        <f>IF(_jhy2_month_day!J428="","",_jhy2_month_day!J428)</f>
        <v/>
      </c>
      <c r="CK432" s="464" t="str">
        <f>IF(_jhy2_month_day!K428="","",_jhy2_month_day!K428)</f>
        <v/>
      </c>
      <c r="CL432" s="562" t="str">
        <f>IF(_jhy2_month_day!L428="","",_jhy2_month_day!L428)</f>
        <v/>
      </c>
      <c r="CM432" s="562" t="str">
        <f>IF(_jhy2_month_day!M428="","",_jhy2_month_day!M428)</f>
        <v/>
      </c>
      <c r="CN432" s="562" t="str">
        <f>IF(_jhy2_month_day!N428="","",_jhy2_month_day!N428)</f>
        <v/>
      </c>
      <c r="CO432" s="562" t="str">
        <f>IF(_jhy2_month_day!O428="","",_jhy2_month_day!O428)</f>
        <v/>
      </c>
      <c r="CP432" s="562" t="str">
        <f>IF(_jhy2_month_day!P428="","",_jhy2_month_day!P428)</f>
        <v/>
      </c>
      <c r="CQ432" s="562" t="str">
        <f>IF(_jhy2_month_day!Q428="","",_jhy2_month_day!Q428)</f>
        <v/>
      </c>
      <c r="CR432" s="563" t="str">
        <f>IF(_jhy2_month_day!R428="","",_jhy2_month_day!R428)</f>
        <v/>
      </c>
      <c r="CS432" s="576" t="str">
        <f>IF(_jhy2_month_day!S428="","",_jhy2_month_day!S428)</f>
        <v/>
      </c>
      <c r="CT432" s="562" t="str">
        <f>IF(_jhy2_month_day!T428="","",_jhy2_month_day!T428)</f>
        <v/>
      </c>
      <c r="CU432" s="577" t="e">
        <f t="shared" si="2330"/>
        <v>#VALUE!</v>
      </c>
      <c r="CV432" s="198" t="e">
        <f t="shared" si="2331"/>
        <v>#VALUE!</v>
      </c>
      <c r="CW432" s="192" t="e">
        <f t="shared" si="2332"/>
        <v>#VALUE!</v>
      </c>
      <c r="CX432" s="192" t="e">
        <f t="shared" si="2333"/>
        <v>#VALUE!</v>
      </c>
      <c r="CY432" s="202" t="e">
        <f t="shared" si="2334"/>
        <v>#VALUE!</v>
      </c>
      <c r="CZ432" s="192" t="e">
        <f t="shared" ref="CZ432:DI432" si="2606">$AJ432*EF432</f>
        <v>#VALUE!</v>
      </c>
      <c r="DA432" s="192" t="e">
        <f t="shared" si="2606"/>
        <v>#VALUE!</v>
      </c>
      <c r="DB432" s="192" t="e">
        <f t="shared" si="2606"/>
        <v>#VALUE!</v>
      </c>
      <c r="DC432" s="192" t="e">
        <f t="shared" si="2606"/>
        <v>#VALUE!</v>
      </c>
      <c r="DD432" s="192" t="e">
        <f t="shared" si="2606"/>
        <v>#VALUE!</v>
      </c>
      <c r="DE432" s="192" t="e">
        <f t="shared" si="2606"/>
        <v>#VALUE!</v>
      </c>
      <c r="DF432" s="192" t="e">
        <f t="shared" si="2606"/>
        <v>#VALUE!</v>
      </c>
      <c r="DG432" s="192" t="e">
        <f t="shared" si="2606"/>
        <v>#VALUE!</v>
      </c>
      <c r="DH432" s="192" t="e">
        <f t="shared" si="2606"/>
        <v>#VALUE!</v>
      </c>
      <c r="DI432" s="192" t="e">
        <f t="shared" si="2606"/>
        <v>#VALUE!</v>
      </c>
      <c r="DJ432" s="192" t="e">
        <f t="shared" si="2336"/>
        <v>#VALUE!</v>
      </c>
      <c r="DK432" s="192" t="e">
        <f t="shared" si="2337"/>
        <v>#VALUE!</v>
      </c>
      <c r="DL432" s="192" t="e">
        <f t="shared" si="2338"/>
        <v>#VALUE!</v>
      </c>
      <c r="DM432" s="192" t="e">
        <f t="shared" si="2339"/>
        <v>#VALUE!</v>
      </c>
      <c r="DN432" s="192" t="e">
        <f t="shared" si="2340"/>
        <v>#VALUE!</v>
      </c>
      <c r="DO432" s="192" t="e">
        <f t="shared" si="2341"/>
        <v>#VALUE!</v>
      </c>
      <c r="DP432" s="192" t="e">
        <f t="shared" si="2342"/>
        <v>#VALUE!</v>
      </c>
      <c r="DQ432" s="192" t="e">
        <f t="shared" si="2343"/>
        <v>#VALUE!</v>
      </c>
      <c r="DR432" s="192" t="e">
        <f t="shared" si="2344"/>
        <v>#VALUE!</v>
      </c>
      <c r="DS432" s="192" t="e">
        <f t="shared" si="2345"/>
        <v>#VALUE!</v>
      </c>
      <c r="DT432" s="192" t="e">
        <f t="shared" si="2346"/>
        <v>#VALUE!</v>
      </c>
      <c r="DU432" s="192" t="e">
        <f t="shared" si="2347"/>
        <v>#VALUE!</v>
      </c>
      <c r="DV432" s="198" t="e">
        <f t="shared" si="2348"/>
        <v>#VALUE!</v>
      </c>
      <c r="DW432" s="198" t="e">
        <f t="shared" si="2349"/>
        <v>#DIV/0!</v>
      </c>
      <c r="DX432" s="198" t="e">
        <f t="shared" si="2350"/>
        <v>#DIV/0!</v>
      </c>
      <c r="DY432" s="198" t="e">
        <f t="shared" si="2351"/>
        <v>#VALUE!</v>
      </c>
      <c r="DZ432" s="198" t="e">
        <f t="shared" si="2352"/>
        <v>#VALUE!</v>
      </c>
      <c r="EA432" s="198" t="e">
        <f t="shared" si="2353"/>
        <v>#VALUE!</v>
      </c>
      <c r="EB432" s="198" t="e">
        <f t="shared" si="2354"/>
        <v>#VALUE!</v>
      </c>
      <c r="EC432" s="198" t="e">
        <f t="shared" si="2355"/>
        <v>#DIV/0!</v>
      </c>
      <c r="ED432" s="198" t="e">
        <f t="shared" si="2356"/>
        <v>#VALUE!</v>
      </c>
      <c r="EE432" s="198" t="e">
        <f t="shared" si="2357"/>
        <v>#VALUE!</v>
      </c>
      <c r="EF432" s="198" t="e">
        <f t="shared" ref="EF432:EO432" si="2607">DV432/SUM($DV432:$EE432)</f>
        <v>#VALUE!</v>
      </c>
      <c r="EG432" s="198" t="e">
        <f t="shared" si="2607"/>
        <v>#DIV/0!</v>
      </c>
      <c r="EH432" s="198" t="e">
        <f t="shared" si="2607"/>
        <v>#DIV/0!</v>
      </c>
      <c r="EI432" s="198" t="e">
        <f t="shared" si="2607"/>
        <v>#VALUE!</v>
      </c>
      <c r="EJ432" s="198" t="e">
        <f t="shared" si="2607"/>
        <v>#VALUE!</v>
      </c>
      <c r="EK432" s="198" t="e">
        <f t="shared" si="2607"/>
        <v>#VALUE!</v>
      </c>
      <c r="EL432" s="198" t="e">
        <f t="shared" si="2607"/>
        <v>#VALUE!</v>
      </c>
      <c r="EM432" s="198" t="e">
        <f t="shared" si="2607"/>
        <v>#DIV/0!</v>
      </c>
      <c r="EN432" s="198" t="e">
        <f t="shared" si="2607"/>
        <v>#VALUE!</v>
      </c>
      <c r="EO432" s="198" t="e">
        <f t="shared" si="2607"/>
        <v>#VALUE!</v>
      </c>
      <c r="EP432" s="511">
        <f t="shared" ref="EP432:EW432" si="2608">EP431</f>
        <v>0.08</v>
      </c>
      <c r="EQ432" s="511">
        <f t="shared" si="2608"/>
        <v>0.015</v>
      </c>
      <c r="ER432" s="511">
        <f t="shared" si="2608"/>
        <v>0.015</v>
      </c>
      <c r="ES432" s="511">
        <f t="shared" si="2608"/>
        <v>0.015</v>
      </c>
      <c r="ET432" s="511">
        <f t="shared" si="2608"/>
        <v>0.015</v>
      </c>
      <c r="EU432" s="511">
        <f t="shared" si="2608"/>
        <v>0.09</v>
      </c>
      <c r="EV432" s="511">
        <f t="shared" si="2608"/>
        <v>0.09</v>
      </c>
      <c r="EW432" s="511">
        <f t="shared" si="2608"/>
        <v>0.09</v>
      </c>
      <c r="EX432" s="420" t="str">
        <f>IF(_tag_month_day!AS428="","",_tag_month_day!AS428/100)</f>
        <v/>
      </c>
      <c r="EY432" s="420" t="str">
        <f>IF(_tag_month_day!AT428="","",_tag_month_day!AT428/100)</f>
        <v/>
      </c>
      <c r="EZ432" s="420" t="str">
        <f>IF(_tag_month_day!AU428="","",_tag_month_day!AU428/100)</f>
        <v/>
      </c>
      <c r="FA432" s="420" t="str">
        <f>IF(_tag_month_day!AV428="","",_tag_month_day!AV428/100)</f>
        <v/>
      </c>
      <c r="FB432" s="420" t="str">
        <f>IF(_tag_month_day!AW428="","",_tag_month_day!AW428/100)</f>
        <v/>
      </c>
      <c r="FC432" s="420" t="str">
        <f>IF(_tag_month_day!AX428="","",_tag_month_day!AX428/100)</f>
        <v/>
      </c>
      <c r="FD432" s="510">
        <f t="shared" si="2386"/>
        <v>0.33</v>
      </c>
      <c r="FE432" s="510">
        <f t="shared" si="2387"/>
        <v>0.19</v>
      </c>
      <c r="FF432" s="510">
        <f t="shared" si="2388"/>
        <v>0.003</v>
      </c>
      <c r="FG432" s="510">
        <f t="shared" si="2389"/>
        <v>0</v>
      </c>
      <c r="FH432" s="603">
        <f t="shared" si="2390"/>
        <v>0.0001</v>
      </c>
      <c r="FI432" s="510">
        <f t="shared" ref="FI432:FR432" si="2609">FI431</f>
        <v>0.41</v>
      </c>
      <c r="FJ432" s="510">
        <f t="shared" si="2609"/>
        <v>0.11</v>
      </c>
      <c r="FK432" s="510">
        <f t="shared" si="2609"/>
        <v>0.015</v>
      </c>
      <c r="FL432" s="510">
        <f t="shared" si="2609"/>
        <v>0</v>
      </c>
      <c r="FM432" s="603">
        <f t="shared" si="2609"/>
        <v>0.0001</v>
      </c>
      <c r="FN432" s="510" t="str">
        <f>IF(_tag_month_day!AY428="","",_tag_month_day!AY428/100)</f>
        <v/>
      </c>
      <c r="FO432" s="510" t="str">
        <f>IF(_tag_month_day!AZ428="","",_tag_month_day!AZ428/100)</f>
        <v/>
      </c>
      <c r="FP432" s="510" t="str">
        <f>IF(_tag_month_day!BA428="","",_tag_month_day!BA428/100)</f>
        <v/>
      </c>
      <c r="FQ432" s="510" t="str">
        <f>IF(_tag_month_day!BB428="","",_tag_month_day!BB428/100)</f>
        <v/>
      </c>
      <c r="FR432" s="603" t="str">
        <f>IF(_tag_month_day!BC428="","",_tag_month_day!BC428/100)</f>
        <v/>
      </c>
      <c r="FS432" s="510" t="str">
        <f>IF(_tag_month_day!BD428="","",_tag_month_day!BD428/100)</f>
        <v/>
      </c>
      <c r="FT432" s="510" t="str">
        <f>IF(_tag_month_day!BE428="","",_tag_month_day!BE428/100)</f>
        <v/>
      </c>
      <c r="FU432" s="510" t="str">
        <f>IF(_tag_month_day!BF428="","",_tag_month_day!BF428/100)</f>
        <v/>
      </c>
      <c r="FV432" s="510" t="str">
        <f>IF(_tag_month_day!BG428="","",_tag_month_day!BG428/100)</f>
        <v/>
      </c>
      <c r="FW432" s="603" t="str">
        <f>IF(_tag_month_day!BH428="","",_tag_month_day!BH428/100)</f>
        <v/>
      </c>
      <c r="FX432" s="510" t="str">
        <f>IF(_tag_month_day!BI428="","",_tag_month_day!BI428/100)</f>
        <v/>
      </c>
      <c r="FY432" s="510" t="str">
        <f>IF(_tag_month_day!BJ428="","",_tag_month_day!BJ428/100)</f>
        <v/>
      </c>
      <c r="FZ432" s="605" t="str">
        <f>IF(_tag_month_day!BK428="","",_tag_month_day!BK428/100)</f>
        <v/>
      </c>
      <c r="GA432" s="510" t="str">
        <f>IF(_tag_month_day!BL428="","",_tag_month_day!BL428/100)</f>
        <v/>
      </c>
      <c r="GB432" s="603" t="str">
        <f>IF(_tag_month_day!BM428="","",_tag_month_day!BM428/100)</f>
        <v/>
      </c>
      <c r="GC432" s="420" t="str">
        <f>IF(_tag_month_day!BN428="","",_tag_month_day!BN428/100)</f>
        <v/>
      </c>
      <c r="GD432" s="420" t="str">
        <f>IF(_tag_month_day!BO428="","",_tag_month_day!BO428/100)</f>
        <v/>
      </c>
      <c r="GE432" s="420" t="str">
        <f>IF(_tag_month_day!BP428="","",_tag_month_day!BP428/100)</f>
        <v/>
      </c>
      <c r="GF432" s="420" t="str">
        <f>IF(_tag_month_day!BQ428="","",_tag_month_day!BQ428/100)</f>
        <v/>
      </c>
      <c r="GG432" s="420" t="str">
        <f>IF(_tag_month_day!BR428="","",_tag_month_day!BR428/100)</f>
        <v/>
      </c>
      <c r="GH432" s="420" t="str">
        <f>IF(_tag_month_day!BS428="","",_tag_month_day!BS428/100)</f>
        <v/>
      </c>
      <c r="GI432" s="603" t="str">
        <f>IF(_tag_month_day!BT428="","",_tag_month_day!BT428/100)</f>
        <v/>
      </c>
      <c r="GJ432" s="612" t="str">
        <f>IF(_tag_month_day!BU428="","",_tag_month_day!BU428/100)</f>
        <v/>
      </c>
      <c r="GK432" s="620" t="str">
        <f>IF(_tag_month_day!BV428="",IF(_rlcf_month_day!A$2="","",_rlcf_month_day!A$2/100),_tag_month_day!BV428/100)</f>
        <v/>
      </c>
      <c r="GL432" s="620" t="str">
        <f>IF(_tag_month_day!BW428="",IF(_rlcf_month_day!B$2="","",_rlcf_month_day!B$2/100),_tag_month_day!BW428/100)</f>
        <v/>
      </c>
      <c r="GM432" s="621" t="str">
        <f>IF(_tag_month_day!BX428="",IF(_rlcf_month_day!C$2="","",_rlcf_month_day!C$2/100),_tag_month_day!BX428/100)</f>
        <v/>
      </c>
      <c r="GN432" s="620" t="str">
        <f>IF(_tag_month_day!BV428="",IF(_rlcf_month_day!A$2="","",_rlcf_month_day!A$2/100),_tag_month_day!BV428/100)</f>
        <v/>
      </c>
      <c r="GO432" s="620" t="str">
        <f>IF(_tag_month_day!BW428="",IF(_rlcf_month_day!B$2="","",_rlcf_month_day!B$2/100),_tag_month_day!BW428/100)</f>
        <v/>
      </c>
      <c r="GP432" s="620" t="str">
        <f>IF(_tag_month_day!CD428="",IF(_rlcf_month_day!E$2="","",_rlcf_month_day!E$2/100),_tag_month_day!CD428/100)</f>
        <v/>
      </c>
      <c r="GQ432" s="620" t="str">
        <f>IF(_tag_month_day!CE428="",IF(_rlcf_month_day!F$2="","",_rlcf_month_day!F$2/100),_tag_month_day!CE428/100)</f>
        <v/>
      </c>
      <c r="GR432" s="621" t="str">
        <f>IF(_tag_month_day!CF428="",IF(_rlcf_month_day!G$2="","",_rlcf_month_day!G$2/100),_tag_month_day!CF428/100)</f>
        <v/>
      </c>
      <c r="GS432" s="626">
        <f t="shared" ref="GS432:HH432" si="2610">GS431</f>
        <v>0.953</v>
      </c>
      <c r="GT432" s="626">
        <f t="shared" si="2610"/>
        <v>0.55</v>
      </c>
      <c r="GU432" s="626">
        <f t="shared" si="2610"/>
        <v>0.55</v>
      </c>
      <c r="GV432" s="626">
        <f t="shared" si="2610"/>
        <v>0.55</v>
      </c>
      <c r="GW432" s="626">
        <f t="shared" si="2610"/>
        <v>0.5</v>
      </c>
      <c r="GX432" s="626">
        <f t="shared" si="2610"/>
        <v>0.935</v>
      </c>
      <c r="GY432" s="626">
        <f t="shared" si="2610"/>
        <v>0.15</v>
      </c>
      <c r="GZ432" s="626">
        <f t="shared" si="2610"/>
        <v>1</v>
      </c>
      <c r="HA432" s="632">
        <f t="shared" si="2610"/>
        <v>0.047</v>
      </c>
      <c r="HB432" s="632">
        <f t="shared" si="2610"/>
        <v>0.45</v>
      </c>
      <c r="HC432" s="632">
        <f t="shared" si="2610"/>
        <v>0.45</v>
      </c>
      <c r="HD432" s="632">
        <f t="shared" si="2610"/>
        <v>0.45</v>
      </c>
      <c r="HE432" s="632">
        <f t="shared" si="2610"/>
        <v>0.5</v>
      </c>
      <c r="HF432" s="632">
        <f t="shared" si="2610"/>
        <v>0.065</v>
      </c>
      <c r="HG432" s="632">
        <f t="shared" si="2610"/>
        <v>0.85</v>
      </c>
      <c r="HH432" s="632">
        <f t="shared" si="2610"/>
        <v>0</v>
      </c>
      <c r="HI432" s="68">
        <f t="shared" si="2362"/>
        <v>0</v>
      </c>
      <c r="HJ432" s="68" t="e">
        <f t="shared" si="2393"/>
        <v>#VALUE!</v>
      </c>
      <c r="HK432" s="202">
        <f t="shared" si="2394"/>
        <v>0.85</v>
      </c>
      <c r="HL432" s="464">
        <f t="shared" si="2395"/>
        <v>550000</v>
      </c>
      <c r="HM432" s="464">
        <f t="shared" si="2396"/>
        <v>480000</v>
      </c>
      <c r="HN432" s="192" t="e">
        <f t="shared" si="2363"/>
        <v>#VALUE!</v>
      </c>
      <c r="HO432" s="192" t="e">
        <f>HN432*HK432*$HO$2/HL432*1000000</f>
        <v>#VALUE!</v>
      </c>
      <c r="HP432" s="192" t="e">
        <f>HN432*HK432*$HP$2/HM432*1000000</f>
        <v>#VALUE!</v>
      </c>
    </row>
    <row r="433" customFormat="1" spans="1:224">
      <c r="A433" s="381">
        <v>428</v>
      </c>
      <c r="B433" s="54">
        <f ca="1" t="shared" si="2397"/>
        <v>43634</v>
      </c>
      <c r="C433" s="57">
        <f t="shared" si="2398"/>
        <v>0.0416666666666667</v>
      </c>
      <c r="D433" s="68" t="str">
        <f ca="1" t="shared" si="2364"/>
        <v>中班</v>
      </c>
      <c r="E433" s="68" t="str">
        <f ca="1" t="shared" si="2365"/>
        <v>丙</v>
      </c>
      <c r="F433" s="68">
        <f ca="1">SUMPRODUCT((成本日报!$A$3:$A$95=计划!B433)*(成本日报!$B$3:$B$95=计划!$D433),成本日报!$C$3:$C$95)</f>
        <v>3</v>
      </c>
      <c r="G433" s="382">
        <f ca="1" t="shared" si="2399"/>
        <v>43634.7916666656</v>
      </c>
      <c r="H433" s="382">
        <f ca="1" t="shared" si="2366"/>
        <v>43634.7986111101</v>
      </c>
      <c r="I433" s="382">
        <f ca="1" t="shared" si="2367"/>
        <v>43634.8041666656</v>
      </c>
      <c r="J433" s="382">
        <f ca="1" t="shared" si="2368"/>
        <v>43634.8333333323</v>
      </c>
      <c r="K433" s="382">
        <f ca="1" t="shared" si="2369"/>
        <v>43634.8958333323</v>
      </c>
      <c r="L433" s="382">
        <f ca="1" t="shared" si="2370"/>
        <v>43634.9166666656</v>
      </c>
      <c r="M433" s="398" t="str">
        <f>IF(_tag_month_day!A429="","",_tag_month_day!A429)</f>
        <v/>
      </c>
      <c r="N433" s="398" t="str">
        <f>IF(_tag_month_day!B429="","",_tag_month_day!B429)</f>
        <v/>
      </c>
      <c r="O433" s="399" t="e">
        <f t="shared" si="2371"/>
        <v>#VALUE!</v>
      </c>
      <c r="P433" s="398" t="str">
        <f>IF(_tag_month_day!C429="","",_tag_month_day!C429)</f>
        <v/>
      </c>
      <c r="Q433" s="398" t="str">
        <f>IF(_tag_month_day!D429="","",_tag_month_day!D429)</f>
        <v/>
      </c>
      <c r="R433" s="416">
        <f>IF(_tag_month_day!CB429="",R432,_tag_month_day!CB429/100)</f>
        <v>0.07</v>
      </c>
      <c r="S433" s="417" t="str">
        <f>IF(_tag_month_day!E429="","",_tag_month_day!E429)</f>
        <v/>
      </c>
      <c r="T433" s="417" t="str">
        <f>IF(_tag_month_day!F429="","",_tag_month_day!F429)</f>
        <v/>
      </c>
      <c r="U433" s="418" t="e">
        <f t="shared" si="2325"/>
        <v>#VALUE!</v>
      </c>
      <c r="V433" s="53" t="e">
        <f t="shared" si="2326"/>
        <v>#VALUE!</v>
      </c>
      <c r="W433" s="419" t="str">
        <f>IF(_jhy_month_day!A429="","",_jhy_month_day!A429)</f>
        <v/>
      </c>
      <c r="X433" s="420" t="str">
        <f>IF(_jhy_month_day!B429="","",_jhy_month_day!B429/100)</f>
        <v/>
      </c>
      <c r="Y433" s="420" t="str">
        <f>IF(_jhy_month_day!C429="","",_jhy_month_day!C429/100)</f>
        <v/>
      </c>
      <c r="Z433" s="439">
        <f t="shared" si="2415"/>
        <v>107</v>
      </c>
      <c r="AA433" s="440" t="str">
        <f>IF(_tag_month_day!G429="","",_tag_month_day!G429/100)</f>
        <v/>
      </c>
      <c r="AB433" s="440" t="str">
        <f>IF(_tag_month_day!H429="","",_tag_month_day!H429/100)</f>
        <v/>
      </c>
      <c r="AC433" s="193">
        <f t="shared" si="2372"/>
        <v>1.59963432013121</v>
      </c>
      <c r="AD433" s="441" t="str">
        <f t="shared" si="2373"/>
        <v/>
      </c>
      <c r="AE433" s="442" t="str">
        <f t="shared" si="2374"/>
        <v/>
      </c>
      <c r="AF433" s="443">
        <v>1</v>
      </c>
      <c r="AG433" s="68" t="str">
        <f>IF(_duihao_month_day!A429="","",_duihao_month_day!A429)</f>
        <v/>
      </c>
      <c r="AH433" s="463">
        <f>IF(_gyk_month_day!B429="",AH432,_gyk_month_day!B429)</f>
        <v>820</v>
      </c>
      <c r="AI433" s="464"/>
      <c r="AJ433" s="68" t="str">
        <f>IF(_tag_month_day!I429="","",_tag_month_day!I429)</f>
        <v/>
      </c>
      <c r="AK433" s="465" t="str">
        <f>IF(_tzyy_month_day!A429="","",_tzyy_month_day!A429)</f>
        <v/>
      </c>
      <c r="AL433" s="465" t="str">
        <f>IF(_tzyy_month_day!B429="","",_tzyy_month_day!B429)</f>
        <v/>
      </c>
      <c r="AM433" s="465" t="str">
        <f>IF(_tzyy_month_day!C429="","",_tzyy_month_day!C429)</f>
        <v/>
      </c>
      <c r="AN433" s="466" t="str">
        <f>IF(_tag_month_day!CG429="","",_tag_month_day!CG429)</f>
        <v/>
      </c>
      <c r="AO433" s="466" t="str">
        <f>IF(_tag_month_day!CH429="","",_tag_month_day!CH429)</f>
        <v/>
      </c>
      <c r="AP433" s="486" t="e">
        <f t="shared" si="2375"/>
        <v>#VALUE!</v>
      </c>
      <c r="AQ433" s="487" t="str">
        <f>IF(_tag_month_day!J429="","",_tag_month_day!J429/100)</f>
        <v/>
      </c>
      <c r="AR433" s="488">
        <f t="shared" si="2376"/>
        <v>1.3</v>
      </c>
      <c r="AS433" s="489" t="e">
        <f t="shared" si="2327"/>
        <v>#VALUE!</v>
      </c>
      <c r="AT433" s="489">
        <f t="shared" si="2377"/>
        <v>0</v>
      </c>
      <c r="AU433" s="490" t="str">
        <f>IF(_tag_month_day!K429="","",_tag_month_day!K429)</f>
        <v/>
      </c>
      <c r="AV433" s="491" t="str">
        <f>IF(_tag_month_day!L429="","",_tag_month_day!L429/100)</f>
        <v/>
      </c>
      <c r="AW433" s="420">
        <f t="shared" si="2299"/>
        <v>0</v>
      </c>
      <c r="AX433" s="420">
        <f t="shared" si="2378"/>
        <v>0</v>
      </c>
      <c r="AY433" s="420" t="str">
        <f>IF(_tag_month_day!M429="","",_tag_month_day!M429/100)</f>
        <v/>
      </c>
      <c r="AZ433" s="420" t="str">
        <f>IF(_tag_month_day!N429="","",_tag_month_day!N429/100)</f>
        <v/>
      </c>
      <c r="BA433" s="420" t="str">
        <f>IF(_tag_month_day!O429="","",_tag_month_day!O429/100)</f>
        <v/>
      </c>
      <c r="BB433" s="496" t="str">
        <f>IF(_tag_month_day!P429="","",_tag_month_day!P429/100)</f>
        <v/>
      </c>
      <c r="BC433" s="496">
        <f t="shared" si="2379"/>
        <v>0</v>
      </c>
      <c r="BD433" s="496" t="str">
        <f>IF(_tag_month_day!Q429="","",_tag_month_day!Q429/100)</f>
        <v/>
      </c>
      <c r="BE433" s="510" t="str">
        <f>IF(_tag_month_day!R429="","",_tag_month_day!R429/100)</f>
        <v/>
      </c>
      <c r="BF433" s="413" t="str">
        <f>IF(_tag_month_day!CC429="","",_tag_month_day!CC429/100)</f>
        <v/>
      </c>
      <c r="BG433" s="511" t="e">
        <f t="shared" si="2328"/>
        <v>#VALUE!</v>
      </c>
      <c r="BH433" s="198">
        <f t="shared" si="2329"/>
        <v>0</v>
      </c>
      <c r="BI433" s="512" t="e">
        <f>IF(CX433=0,BI432,(DK433*查询!$R$5+DL433*查询!$Q$5+DM433*查询!$N$5+DN433*查询!$O$5+DO433*查询!$P$5)*AF433/CX433)</f>
        <v>#VALUE!</v>
      </c>
      <c r="BJ433" s="512" t="e">
        <f>IF(CX433=0,BJ432,(DP433*查询!$S$5+DQ433*查询!$T$5+DR433*查询!$U$5)*AF433/CX433)</f>
        <v>#VALUE!</v>
      </c>
      <c r="BK433" s="512">
        <f t="shared" si="2380"/>
        <v>1</v>
      </c>
      <c r="BL433" s="513" t="str">
        <f>IF(_cfyc_month_day!A429="","",_cfyc_month_day!A429)</f>
        <v/>
      </c>
      <c r="BM433" s="513" t="str">
        <f>IF(_cfyc_month_day!B429="","",_cfyc_month_day!B429)</f>
        <v/>
      </c>
      <c r="BN433" s="513" t="str">
        <f>IF(_cfyc_month_day!C429="","",_cfyc_month_day!C429)</f>
        <v/>
      </c>
      <c r="BO433" s="522" t="str">
        <f>IF(_cfyc_month_day!D429="","",_cfyc_month_day!D429)</f>
        <v/>
      </c>
      <c r="BP433" s="522" t="str">
        <f>IF(_cfyc_month_day!E429="","",_cfyc_month_day!E429)</f>
        <v/>
      </c>
      <c r="BQ433" s="522" t="str">
        <f>IF(_cfyc_month_day!F429="","",_cfyc_month_day!F429)</f>
        <v/>
      </c>
      <c r="BR433" s="513" t="str">
        <f>IF(_tag_month_day!T429="","",_tag_month_day!T429)</f>
        <v/>
      </c>
      <c r="BS433" s="513" t="str">
        <f>IF(_tag_month_day!U429="","",_tag_month_day!U429)</f>
        <v/>
      </c>
      <c r="BT433" s="523" t="str">
        <f t="shared" si="2381"/>
        <v/>
      </c>
      <c r="BU433" s="223" t="str">
        <f>IF(_tag_month_day!V429="","",_tag_month_day!V429)</f>
        <v/>
      </c>
      <c r="BV433" s="206" t="str">
        <f>IF(_tag_month_day!W429="","",_tag_month_day!W429)</f>
        <v/>
      </c>
      <c r="BW433" s="540" t="str">
        <f>IF(_tag_month_day!X429="","",_tag_month_day!X429)</f>
        <v/>
      </c>
      <c r="BX433" s="540" t="str">
        <f>IF(_tag_month_day!Y429="","",_tag_month_day!Y429)</f>
        <v/>
      </c>
      <c r="BY433" s="541">
        <f ca="1" t="shared" si="2382"/>
        <v>43634.9166666656</v>
      </c>
      <c r="BZ433" s="542"/>
      <c r="CA433" s="543" t="str">
        <f>IF(_jhy2_month_day!A429="","",_jhy2_month_day!A429)</f>
        <v/>
      </c>
      <c r="CB433" s="464" t="str">
        <f>IF(_jhy2_month_day!B429="","",_jhy2_month_day!B429)</f>
        <v/>
      </c>
      <c r="CC433" s="464" t="str">
        <f>IF(_jhy2_month_day!C429="","",_jhy2_month_day!C429)</f>
        <v/>
      </c>
      <c r="CD433" s="464" t="str">
        <f>IF(_jhy2_month_day!D429="","",_jhy2_month_day!D429)</f>
        <v/>
      </c>
      <c r="CE433" s="464" t="str">
        <f>IF(_jhy2_month_day!E429="","",_jhy2_month_day!E429)</f>
        <v/>
      </c>
      <c r="CF433" s="464" t="str">
        <f>IF(_jhy2_month_day!F429="","",_jhy2_month_day!F429)</f>
        <v/>
      </c>
      <c r="CG433" s="464" t="str">
        <f>IF(_jhy2_month_day!G429="","",_jhy2_month_day!G429)</f>
        <v/>
      </c>
      <c r="CH433" s="464" t="str">
        <f>IF(_jhy2_month_day!H429="","",_jhy2_month_day!H429)</f>
        <v/>
      </c>
      <c r="CI433" s="464" t="str">
        <f>IF(_jhy2_month_day!I429="","",_jhy2_month_day!I429)</f>
        <v/>
      </c>
      <c r="CJ433" s="464" t="str">
        <f>IF(_jhy2_month_day!J429="","",_jhy2_month_day!J429)</f>
        <v/>
      </c>
      <c r="CK433" s="464" t="str">
        <f>IF(_jhy2_month_day!K429="","",_jhy2_month_day!K429)</f>
        <v/>
      </c>
      <c r="CL433" s="562" t="str">
        <f>IF(_jhy2_month_day!L429="","",_jhy2_month_day!L429)</f>
        <v/>
      </c>
      <c r="CM433" s="562" t="str">
        <f>IF(_jhy2_month_day!M429="","",_jhy2_month_day!M429)</f>
        <v/>
      </c>
      <c r="CN433" s="562" t="str">
        <f>IF(_jhy2_month_day!N429="","",_jhy2_month_day!N429)</f>
        <v/>
      </c>
      <c r="CO433" s="562" t="str">
        <f>IF(_jhy2_month_day!O429="","",_jhy2_month_day!O429)</f>
        <v/>
      </c>
      <c r="CP433" s="562" t="str">
        <f>IF(_jhy2_month_day!P429="","",_jhy2_month_day!P429)</f>
        <v/>
      </c>
      <c r="CQ433" s="562" t="str">
        <f>IF(_jhy2_month_day!Q429="","",_jhy2_month_day!Q429)</f>
        <v/>
      </c>
      <c r="CR433" s="563" t="str">
        <f>IF(_jhy2_month_day!R429="","",_jhy2_month_day!R429)</f>
        <v/>
      </c>
      <c r="CS433" s="576" t="str">
        <f>IF(_jhy2_month_day!S429="","",_jhy2_month_day!S429)</f>
        <v/>
      </c>
      <c r="CT433" s="562" t="str">
        <f>IF(_jhy2_month_day!T429="","",_jhy2_month_day!T429)</f>
        <v/>
      </c>
      <c r="CU433" s="577" t="e">
        <f t="shared" si="2330"/>
        <v>#VALUE!</v>
      </c>
      <c r="CV433" s="198" t="e">
        <f t="shared" si="2331"/>
        <v>#VALUE!</v>
      </c>
      <c r="CW433" s="192" t="e">
        <f t="shared" si="2332"/>
        <v>#VALUE!</v>
      </c>
      <c r="CX433" s="192" t="e">
        <f t="shared" si="2333"/>
        <v>#VALUE!</v>
      </c>
      <c r="CY433" s="202" t="e">
        <f t="shared" si="2334"/>
        <v>#VALUE!</v>
      </c>
      <c r="CZ433" s="192" t="e">
        <f t="shared" ref="CZ433:DI433" si="2611">$AJ433*EF433</f>
        <v>#VALUE!</v>
      </c>
      <c r="DA433" s="192" t="e">
        <f t="shared" si="2611"/>
        <v>#VALUE!</v>
      </c>
      <c r="DB433" s="192" t="e">
        <f t="shared" si="2611"/>
        <v>#VALUE!</v>
      </c>
      <c r="DC433" s="192" t="e">
        <f t="shared" si="2611"/>
        <v>#VALUE!</v>
      </c>
      <c r="DD433" s="192" t="e">
        <f t="shared" si="2611"/>
        <v>#VALUE!</v>
      </c>
      <c r="DE433" s="192" t="e">
        <f t="shared" si="2611"/>
        <v>#VALUE!</v>
      </c>
      <c r="DF433" s="192" t="e">
        <f t="shared" si="2611"/>
        <v>#VALUE!</v>
      </c>
      <c r="DG433" s="192" t="e">
        <f t="shared" si="2611"/>
        <v>#VALUE!</v>
      </c>
      <c r="DH433" s="192" t="e">
        <f t="shared" si="2611"/>
        <v>#VALUE!</v>
      </c>
      <c r="DI433" s="192" t="e">
        <f t="shared" si="2611"/>
        <v>#VALUE!</v>
      </c>
      <c r="DJ433" s="192" t="e">
        <f t="shared" si="2336"/>
        <v>#VALUE!</v>
      </c>
      <c r="DK433" s="192" t="e">
        <f t="shared" si="2337"/>
        <v>#VALUE!</v>
      </c>
      <c r="DL433" s="192" t="e">
        <f t="shared" si="2338"/>
        <v>#VALUE!</v>
      </c>
      <c r="DM433" s="192" t="e">
        <f t="shared" si="2339"/>
        <v>#VALUE!</v>
      </c>
      <c r="DN433" s="192" t="e">
        <f t="shared" si="2340"/>
        <v>#VALUE!</v>
      </c>
      <c r="DO433" s="192" t="e">
        <f t="shared" si="2341"/>
        <v>#VALUE!</v>
      </c>
      <c r="DP433" s="192" t="e">
        <f t="shared" si="2342"/>
        <v>#VALUE!</v>
      </c>
      <c r="DQ433" s="192" t="e">
        <f t="shared" si="2343"/>
        <v>#VALUE!</v>
      </c>
      <c r="DR433" s="192" t="e">
        <f t="shared" si="2344"/>
        <v>#VALUE!</v>
      </c>
      <c r="DS433" s="192" t="e">
        <f t="shared" si="2345"/>
        <v>#VALUE!</v>
      </c>
      <c r="DT433" s="192" t="e">
        <f t="shared" si="2346"/>
        <v>#VALUE!</v>
      </c>
      <c r="DU433" s="192" t="e">
        <f t="shared" si="2347"/>
        <v>#VALUE!</v>
      </c>
      <c r="DV433" s="198" t="e">
        <f t="shared" si="2348"/>
        <v>#VALUE!</v>
      </c>
      <c r="DW433" s="198" t="e">
        <f t="shared" si="2349"/>
        <v>#DIV/0!</v>
      </c>
      <c r="DX433" s="198" t="e">
        <f t="shared" si="2350"/>
        <v>#DIV/0!</v>
      </c>
      <c r="DY433" s="198" t="e">
        <f t="shared" si="2351"/>
        <v>#VALUE!</v>
      </c>
      <c r="DZ433" s="198" t="e">
        <f t="shared" si="2352"/>
        <v>#VALUE!</v>
      </c>
      <c r="EA433" s="198" t="e">
        <f t="shared" si="2353"/>
        <v>#VALUE!</v>
      </c>
      <c r="EB433" s="198" t="e">
        <f t="shared" si="2354"/>
        <v>#VALUE!</v>
      </c>
      <c r="EC433" s="198" t="e">
        <f t="shared" si="2355"/>
        <v>#DIV/0!</v>
      </c>
      <c r="ED433" s="198" t="e">
        <f t="shared" si="2356"/>
        <v>#VALUE!</v>
      </c>
      <c r="EE433" s="198" t="e">
        <f t="shared" si="2357"/>
        <v>#VALUE!</v>
      </c>
      <c r="EF433" s="198" t="e">
        <f t="shared" ref="EF433:EO433" si="2612">DV433/SUM($DV433:$EE433)</f>
        <v>#VALUE!</v>
      </c>
      <c r="EG433" s="198" t="e">
        <f t="shared" si="2612"/>
        <v>#DIV/0!</v>
      </c>
      <c r="EH433" s="198" t="e">
        <f t="shared" si="2612"/>
        <v>#DIV/0!</v>
      </c>
      <c r="EI433" s="198" t="e">
        <f t="shared" si="2612"/>
        <v>#VALUE!</v>
      </c>
      <c r="EJ433" s="198" t="e">
        <f t="shared" si="2612"/>
        <v>#VALUE!</v>
      </c>
      <c r="EK433" s="198" t="e">
        <f t="shared" si="2612"/>
        <v>#VALUE!</v>
      </c>
      <c r="EL433" s="198" t="e">
        <f t="shared" si="2612"/>
        <v>#VALUE!</v>
      </c>
      <c r="EM433" s="198" t="e">
        <f t="shared" si="2612"/>
        <v>#DIV/0!</v>
      </c>
      <c r="EN433" s="198" t="e">
        <f t="shared" si="2612"/>
        <v>#VALUE!</v>
      </c>
      <c r="EO433" s="198" t="e">
        <f t="shared" si="2612"/>
        <v>#VALUE!</v>
      </c>
      <c r="EP433" s="511">
        <f t="shared" ref="EP433:EW433" si="2613">EP432</f>
        <v>0.08</v>
      </c>
      <c r="EQ433" s="511">
        <f t="shared" si="2613"/>
        <v>0.015</v>
      </c>
      <c r="ER433" s="511">
        <f t="shared" si="2613"/>
        <v>0.015</v>
      </c>
      <c r="ES433" s="511">
        <f t="shared" si="2613"/>
        <v>0.015</v>
      </c>
      <c r="ET433" s="511">
        <f t="shared" si="2613"/>
        <v>0.015</v>
      </c>
      <c r="EU433" s="511">
        <f t="shared" si="2613"/>
        <v>0.09</v>
      </c>
      <c r="EV433" s="511">
        <f t="shared" si="2613"/>
        <v>0.09</v>
      </c>
      <c r="EW433" s="511">
        <f t="shared" si="2613"/>
        <v>0.09</v>
      </c>
      <c r="EX433" s="420" t="str">
        <f>IF(_tag_month_day!AS429="","",_tag_month_day!AS429/100)</f>
        <v/>
      </c>
      <c r="EY433" s="420" t="str">
        <f>IF(_tag_month_day!AT429="","",_tag_month_day!AT429/100)</f>
        <v/>
      </c>
      <c r="EZ433" s="420" t="str">
        <f>IF(_tag_month_day!AU429="","",_tag_month_day!AU429/100)</f>
        <v/>
      </c>
      <c r="FA433" s="420" t="str">
        <f>IF(_tag_month_day!AV429="","",_tag_month_day!AV429/100)</f>
        <v/>
      </c>
      <c r="FB433" s="420" t="str">
        <f>IF(_tag_month_day!AW429="","",_tag_month_day!AW429/100)</f>
        <v/>
      </c>
      <c r="FC433" s="420" t="str">
        <f>IF(_tag_month_day!AX429="","",_tag_month_day!AX429/100)</f>
        <v/>
      </c>
      <c r="FD433" s="510">
        <f t="shared" si="2386"/>
        <v>0.33</v>
      </c>
      <c r="FE433" s="510">
        <f t="shared" si="2387"/>
        <v>0.19</v>
      </c>
      <c r="FF433" s="510">
        <f t="shared" si="2388"/>
        <v>0.003</v>
      </c>
      <c r="FG433" s="510">
        <f t="shared" si="2389"/>
        <v>0</v>
      </c>
      <c r="FH433" s="603">
        <f t="shared" si="2390"/>
        <v>0.0001</v>
      </c>
      <c r="FI433" s="510">
        <f t="shared" ref="FI433:FR433" si="2614">FI432</f>
        <v>0.41</v>
      </c>
      <c r="FJ433" s="510">
        <f t="shared" si="2614"/>
        <v>0.11</v>
      </c>
      <c r="FK433" s="510">
        <f t="shared" si="2614"/>
        <v>0.015</v>
      </c>
      <c r="FL433" s="510">
        <f t="shared" si="2614"/>
        <v>0</v>
      </c>
      <c r="FM433" s="603">
        <f t="shared" si="2614"/>
        <v>0.0001</v>
      </c>
      <c r="FN433" s="510" t="str">
        <f>IF(_tag_month_day!AY429="","",_tag_month_day!AY429/100)</f>
        <v/>
      </c>
      <c r="FO433" s="510" t="str">
        <f>IF(_tag_month_day!AZ429="","",_tag_month_day!AZ429/100)</f>
        <v/>
      </c>
      <c r="FP433" s="510" t="str">
        <f>IF(_tag_month_day!BA429="","",_tag_month_day!BA429/100)</f>
        <v/>
      </c>
      <c r="FQ433" s="510" t="str">
        <f>IF(_tag_month_day!BB429="","",_tag_month_day!BB429/100)</f>
        <v/>
      </c>
      <c r="FR433" s="603" t="str">
        <f>IF(_tag_month_day!BC429="","",_tag_month_day!BC429/100)</f>
        <v/>
      </c>
      <c r="FS433" s="510" t="str">
        <f>IF(_tag_month_day!BD429="","",_tag_month_day!BD429/100)</f>
        <v/>
      </c>
      <c r="FT433" s="510" t="str">
        <f>IF(_tag_month_day!BE429="","",_tag_month_day!BE429/100)</f>
        <v/>
      </c>
      <c r="FU433" s="510" t="str">
        <f>IF(_tag_month_day!BF429="","",_tag_month_day!BF429/100)</f>
        <v/>
      </c>
      <c r="FV433" s="510" t="str">
        <f>IF(_tag_month_day!BG429="","",_tag_month_day!BG429/100)</f>
        <v/>
      </c>
      <c r="FW433" s="603" t="str">
        <f>IF(_tag_month_day!BH429="","",_tag_month_day!BH429/100)</f>
        <v/>
      </c>
      <c r="FX433" s="510" t="str">
        <f>IF(_tag_month_day!BI429="","",_tag_month_day!BI429/100)</f>
        <v/>
      </c>
      <c r="FY433" s="510" t="str">
        <f>IF(_tag_month_day!BJ429="","",_tag_month_day!BJ429/100)</f>
        <v/>
      </c>
      <c r="FZ433" s="605" t="str">
        <f>IF(_tag_month_day!BK429="","",_tag_month_day!BK429/100)</f>
        <v/>
      </c>
      <c r="GA433" s="510" t="str">
        <f>IF(_tag_month_day!BL429="","",_tag_month_day!BL429/100)</f>
        <v/>
      </c>
      <c r="GB433" s="603" t="str">
        <f>IF(_tag_month_day!BM429="","",_tag_month_day!BM429/100)</f>
        <v/>
      </c>
      <c r="GC433" s="420" t="str">
        <f>IF(_tag_month_day!BN429="","",_tag_month_day!BN429/100)</f>
        <v/>
      </c>
      <c r="GD433" s="420" t="str">
        <f>IF(_tag_month_day!BO429="","",_tag_month_day!BO429/100)</f>
        <v/>
      </c>
      <c r="GE433" s="420" t="str">
        <f>IF(_tag_month_day!BP429="","",_tag_month_day!BP429/100)</f>
        <v/>
      </c>
      <c r="GF433" s="420" t="str">
        <f>IF(_tag_month_day!BQ429="","",_tag_month_day!BQ429/100)</f>
        <v/>
      </c>
      <c r="GG433" s="420" t="str">
        <f>IF(_tag_month_day!BR429="","",_tag_month_day!BR429/100)</f>
        <v/>
      </c>
      <c r="GH433" s="420" t="str">
        <f>IF(_tag_month_day!BS429="","",_tag_month_day!BS429/100)</f>
        <v/>
      </c>
      <c r="GI433" s="603" t="str">
        <f>IF(_tag_month_day!BT429="","",_tag_month_day!BT429/100)</f>
        <v/>
      </c>
      <c r="GJ433" s="612" t="str">
        <f>IF(_tag_month_day!BU429="","",_tag_month_day!BU429/100)</f>
        <v/>
      </c>
      <c r="GK433" s="620" t="str">
        <f>IF(_tag_month_day!BV429="",IF(_rlcf_month_day!A$2="","",_rlcf_month_day!A$2/100),_tag_month_day!BV429/100)</f>
        <v/>
      </c>
      <c r="GL433" s="620" t="str">
        <f>IF(_tag_month_day!BW429="",IF(_rlcf_month_day!B$2="","",_rlcf_month_day!B$2/100),_tag_month_day!BW429/100)</f>
        <v/>
      </c>
      <c r="GM433" s="621" t="str">
        <f>IF(_tag_month_day!BX429="",IF(_rlcf_month_day!C$2="","",_rlcf_month_day!C$2/100),_tag_month_day!BX429/100)</f>
        <v/>
      </c>
      <c r="GN433" s="620" t="str">
        <f>IF(_tag_month_day!BV429="",IF(_rlcf_month_day!A$2="","",_rlcf_month_day!A$2/100),_tag_month_day!BV429/100)</f>
        <v/>
      </c>
      <c r="GO433" s="620" t="str">
        <f>IF(_tag_month_day!BW429="",IF(_rlcf_month_day!B$2="","",_rlcf_month_day!B$2/100),_tag_month_day!BW429/100)</f>
        <v/>
      </c>
      <c r="GP433" s="620" t="str">
        <f>IF(_tag_month_day!CD429="",IF(_rlcf_month_day!E$2="","",_rlcf_month_day!E$2/100),_tag_month_day!CD429/100)</f>
        <v/>
      </c>
      <c r="GQ433" s="620" t="str">
        <f>IF(_tag_month_day!CE429="",IF(_rlcf_month_day!F$2="","",_rlcf_month_day!F$2/100),_tag_month_day!CE429/100)</f>
        <v/>
      </c>
      <c r="GR433" s="621" t="str">
        <f>IF(_tag_month_day!CF429="",IF(_rlcf_month_day!G$2="","",_rlcf_month_day!G$2/100),_tag_month_day!CF429/100)</f>
        <v/>
      </c>
      <c r="GS433" s="626">
        <f t="shared" ref="GS433:HH433" si="2615">GS432</f>
        <v>0.953</v>
      </c>
      <c r="GT433" s="626">
        <f t="shared" si="2615"/>
        <v>0.55</v>
      </c>
      <c r="GU433" s="626">
        <f t="shared" si="2615"/>
        <v>0.55</v>
      </c>
      <c r="GV433" s="626">
        <f t="shared" si="2615"/>
        <v>0.55</v>
      </c>
      <c r="GW433" s="626">
        <f t="shared" si="2615"/>
        <v>0.5</v>
      </c>
      <c r="GX433" s="626">
        <f t="shared" si="2615"/>
        <v>0.935</v>
      </c>
      <c r="GY433" s="626">
        <f t="shared" si="2615"/>
        <v>0.15</v>
      </c>
      <c r="GZ433" s="626">
        <f t="shared" si="2615"/>
        <v>1</v>
      </c>
      <c r="HA433" s="632">
        <f t="shared" si="2615"/>
        <v>0.047</v>
      </c>
      <c r="HB433" s="632">
        <f t="shared" si="2615"/>
        <v>0.45</v>
      </c>
      <c r="HC433" s="632">
        <f t="shared" si="2615"/>
        <v>0.45</v>
      </c>
      <c r="HD433" s="632">
        <f t="shared" si="2615"/>
        <v>0.45</v>
      </c>
      <c r="HE433" s="632">
        <f t="shared" si="2615"/>
        <v>0.5</v>
      </c>
      <c r="HF433" s="632">
        <f t="shared" si="2615"/>
        <v>0.065</v>
      </c>
      <c r="HG433" s="632">
        <f t="shared" si="2615"/>
        <v>0.85</v>
      </c>
      <c r="HH433" s="632">
        <f t="shared" si="2615"/>
        <v>0</v>
      </c>
      <c r="HI433" s="68">
        <f t="shared" si="2362"/>
        <v>0</v>
      </c>
      <c r="HJ433" s="68" t="e">
        <f t="shared" si="2393"/>
        <v>#VALUE!</v>
      </c>
      <c r="HK433" s="202">
        <f t="shared" si="2394"/>
        <v>0.85</v>
      </c>
      <c r="HL433" s="464">
        <f t="shared" si="2395"/>
        <v>550000</v>
      </c>
      <c r="HM433" s="464">
        <f t="shared" si="2396"/>
        <v>480000</v>
      </c>
      <c r="HN433" s="192" t="e">
        <f t="shared" si="2363"/>
        <v>#VALUE!</v>
      </c>
      <c r="HO433" s="192" t="e">
        <f>HN433*HK433*$HO$2/HL433*1000000</f>
        <v>#VALUE!</v>
      </c>
      <c r="HP433" s="192" t="e">
        <f>HN433*HK433*$HP$2/HM433*1000000</f>
        <v>#VALUE!</v>
      </c>
    </row>
    <row r="434" customFormat="1" spans="1:224">
      <c r="A434" s="381">
        <v>429</v>
      </c>
      <c r="B434" s="54">
        <f ca="1" t="shared" si="2397"/>
        <v>43634</v>
      </c>
      <c r="C434" s="57">
        <f t="shared" si="2398"/>
        <v>0.0416666666666667</v>
      </c>
      <c r="D434" s="68" t="str">
        <f ca="1" t="shared" si="2364"/>
        <v>中班</v>
      </c>
      <c r="E434" s="68" t="str">
        <f ca="1" t="shared" si="2365"/>
        <v>丙</v>
      </c>
      <c r="F434" s="68">
        <f ca="1">SUMPRODUCT((成本日报!$A$3:$A$95=计划!B434)*(成本日报!$B$3:$B$95=计划!$D434),成本日报!$C$3:$C$95)</f>
        <v>3</v>
      </c>
      <c r="G434" s="382">
        <f ca="1" t="shared" si="2399"/>
        <v>43634.8333333323</v>
      </c>
      <c r="H434" s="382">
        <f ca="1" t="shared" si="2366"/>
        <v>43634.8402777767</v>
      </c>
      <c r="I434" s="382">
        <f ca="1" t="shared" si="2367"/>
        <v>43634.8458333323</v>
      </c>
      <c r="J434" s="382">
        <f ca="1" t="shared" si="2368"/>
        <v>43634.874999999</v>
      </c>
      <c r="K434" s="382">
        <f ca="1" t="shared" si="2369"/>
        <v>43634.937499999</v>
      </c>
      <c r="L434" s="382">
        <f ca="1" t="shared" si="2370"/>
        <v>43634.9583333323</v>
      </c>
      <c r="M434" s="398" t="str">
        <f>IF(_tag_month_day!A430="","",_tag_month_day!A430)</f>
        <v/>
      </c>
      <c r="N434" s="398" t="str">
        <f>IF(_tag_month_day!B430="","",_tag_month_day!B430)</f>
        <v/>
      </c>
      <c r="O434" s="399" t="e">
        <f t="shared" si="2371"/>
        <v>#VALUE!</v>
      </c>
      <c r="P434" s="398" t="str">
        <f>IF(_tag_month_day!C430="","",_tag_month_day!C430)</f>
        <v/>
      </c>
      <c r="Q434" s="398" t="str">
        <f>IF(_tag_month_day!D430="","",_tag_month_day!D430)</f>
        <v/>
      </c>
      <c r="R434" s="416">
        <f>IF(_tag_month_day!CB430="",R433,_tag_month_day!CB430/100)</f>
        <v>0.07</v>
      </c>
      <c r="S434" s="417" t="str">
        <f>IF(_tag_month_day!E430="","",_tag_month_day!E430)</f>
        <v/>
      </c>
      <c r="T434" s="417" t="str">
        <f>IF(_tag_month_day!F430="","",_tag_month_day!F430)</f>
        <v/>
      </c>
      <c r="U434" s="418" t="e">
        <f t="shared" si="2325"/>
        <v>#VALUE!</v>
      </c>
      <c r="V434" s="53" t="e">
        <f t="shared" si="2326"/>
        <v>#VALUE!</v>
      </c>
      <c r="W434" s="419" t="str">
        <f>IF(_jhy_month_day!A430="","",_jhy_month_day!A430)</f>
        <v/>
      </c>
      <c r="X434" s="420" t="str">
        <f>IF(_jhy_month_day!B430="","",_jhy_month_day!B430/100)</f>
        <v/>
      </c>
      <c r="Y434" s="420" t="str">
        <f>IF(_jhy_month_day!C430="","",_jhy_month_day!C430/100)</f>
        <v/>
      </c>
      <c r="Z434" s="439">
        <f t="shared" si="2415"/>
        <v>108</v>
      </c>
      <c r="AA434" s="440" t="str">
        <f>IF(_tag_month_day!G430="","",_tag_month_day!G430/100)</f>
        <v/>
      </c>
      <c r="AB434" s="440" t="str">
        <f>IF(_tag_month_day!H430="","",_tag_month_day!H430/100)</f>
        <v/>
      </c>
      <c r="AC434" s="193">
        <f t="shared" si="2372"/>
        <v>1.59963432013121</v>
      </c>
      <c r="AD434" s="441" t="str">
        <f t="shared" si="2373"/>
        <v/>
      </c>
      <c r="AE434" s="442" t="str">
        <f t="shared" si="2374"/>
        <v/>
      </c>
      <c r="AF434" s="443">
        <v>1</v>
      </c>
      <c r="AG434" s="68" t="str">
        <f>IF(_duihao_month_day!A430="","",_duihao_month_day!A430)</f>
        <v/>
      </c>
      <c r="AH434" s="463">
        <f>IF(_gyk_month_day!B430="",AH433,_gyk_month_day!B430)</f>
        <v>820</v>
      </c>
      <c r="AI434" s="464"/>
      <c r="AJ434" s="68" t="str">
        <f>IF(_tag_month_day!I430="","",_tag_month_day!I430)</f>
        <v/>
      </c>
      <c r="AK434" s="465" t="str">
        <f>IF(_tzyy_month_day!A430="","",_tzyy_month_day!A430)</f>
        <v/>
      </c>
      <c r="AL434" s="465" t="str">
        <f>IF(_tzyy_month_day!B430="","",_tzyy_month_day!B430)</f>
        <v/>
      </c>
      <c r="AM434" s="465" t="str">
        <f>IF(_tzyy_month_day!C430="","",_tzyy_month_day!C430)</f>
        <v/>
      </c>
      <c r="AN434" s="466" t="str">
        <f>IF(_tag_month_day!CG430="","",_tag_month_day!CG430)</f>
        <v/>
      </c>
      <c r="AO434" s="466" t="str">
        <f>IF(_tag_month_day!CH430="","",_tag_month_day!CH430)</f>
        <v/>
      </c>
      <c r="AP434" s="486" t="e">
        <f t="shared" si="2375"/>
        <v>#VALUE!</v>
      </c>
      <c r="AQ434" s="487" t="str">
        <f>IF(_tag_month_day!J430="","",_tag_month_day!J430/100)</f>
        <v/>
      </c>
      <c r="AR434" s="488">
        <f t="shared" si="2376"/>
        <v>1.3</v>
      </c>
      <c r="AS434" s="489" t="e">
        <f t="shared" si="2327"/>
        <v>#VALUE!</v>
      </c>
      <c r="AT434" s="489">
        <f t="shared" si="2377"/>
        <v>0</v>
      </c>
      <c r="AU434" s="490" t="str">
        <f>IF(_tag_month_day!K430="","",_tag_month_day!K430)</f>
        <v/>
      </c>
      <c r="AV434" s="491" t="str">
        <f>IF(_tag_month_day!L430="","",_tag_month_day!L430/100)</f>
        <v/>
      </c>
      <c r="AW434" s="420">
        <f t="shared" si="2299"/>
        <v>0</v>
      </c>
      <c r="AX434" s="420">
        <f t="shared" si="2378"/>
        <v>0</v>
      </c>
      <c r="AY434" s="420" t="str">
        <f>IF(_tag_month_day!M430="","",_tag_month_day!M430/100)</f>
        <v/>
      </c>
      <c r="AZ434" s="420" t="str">
        <f>IF(_tag_month_day!N430="","",_tag_month_day!N430/100)</f>
        <v/>
      </c>
      <c r="BA434" s="420" t="str">
        <f>IF(_tag_month_day!O430="","",_tag_month_day!O430/100)</f>
        <v/>
      </c>
      <c r="BB434" s="496" t="str">
        <f>IF(_tag_month_day!P430="","",_tag_month_day!P430/100)</f>
        <v/>
      </c>
      <c r="BC434" s="496">
        <f t="shared" si="2379"/>
        <v>0</v>
      </c>
      <c r="BD434" s="496" t="str">
        <f>IF(_tag_month_day!Q430="","",_tag_month_day!Q430/100)</f>
        <v/>
      </c>
      <c r="BE434" s="510" t="str">
        <f>IF(_tag_month_day!R430="","",_tag_month_day!R430/100)</f>
        <v/>
      </c>
      <c r="BF434" s="413" t="str">
        <f>IF(_tag_month_day!CC430="","",_tag_month_day!CC430/100)</f>
        <v/>
      </c>
      <c r="BG434" s="511" t="e">
        <f t="shared" si="2328"/>
        <v>#VALUE!</v>
      </c>
      <c r="BH434" s="198">
        <f t="shared" si="2329"/>
        <v>0</v>
      </c>
      <c r="BI434" s="512" t="e">
        <f>IF(CX434=0,BI433,(DK434*查询!$R$5+DL434*查询!$Q$5+DM434*查询!$N$5+DN434*查询!$O$5+DO434*查询!$P$5)*AF434/CX434)</f>
        <v>#VALUE!</v>
      </c>
      <c r="BJ434" s="512" t="e">
        <f>IF(CX434=0,BJ433,(DP434*查询!$S$5+DQ434*查询!$T$5+DR434*查询!$U$5)*AF434/CX434)</f>
        <v>#VALUE!</v>
      </c>
      <c r="BK434" s="512">
        <f t="shared" si="2380"/>
        <v>1</v>
      </c>
      <c r="BL434" s="513" t="str">
        <f>IF(_cfyc_month_day!A430="","",_cfyc_month_day!A430)</f>
        <v/>
      </c>
      <c r="BM434" s="513" t="str">
        <f>IF(_cfyc_month_day!B430="","",_cfyc_month_day!B430)</f>
        <v/>
      </c>
      <c r="BN434" s="513" t="str">
        <f>IF(_cfyc_month_day!C430="","",_cfyc_month_day!C430)</f>
        <v/>
      </c>
      <c r="BO434" s="522" t="str">
        <f>IF(_cfyc_month_day!D430="","",_cfyc_month_day!D430)</f>
        <v/>
      </c>
      <c r="BP434" s="522" t="str">
        <f>IF(_cfyc_month_day!E430="","",_cfyc_month_day!E430)</f>
        <v/>
      </c>
      <c r="BQ434" s="522" t="str">
        <f>IF(_cfyc_month_day!F430="","",_cfyc_month_day!F430)</f>
        <v/>
      </c>
      <c r="BR434" s="513" t="str">
        <f>IF(_tag_month_day!T430="","",_tag_month_day!T430)</f>
        <v/>
      </c>
      <c r="BS434" s="513" t="str">
        <f>IF(_tag_month_day!U430="","",_tag_month_day!U430)</f>
        <v/>
      </c>
      <c r="BT434" s="523" t="str">
        <f t="shared" si="2381"/>
        <v/>
      </c>
      <c r="BU434" s="223" t="str">
        <f>IF(_tag_month_day!V430="","",_tag_month_day!V430)</f>
        <v/>
      </c>
      <c r="BV434" s="206" t="str">
        <f>IF(_tag_month_day!W430="","",_tag_month_day!W430)</f>
        <v/>
      </c>
      <c r="BW434" s="540" t="str">
        <f>IF(_tag_month_day!X430="","",_tag_month_day!X430)</f>
        <v/>
      </c>
      <c r="BX434" s="540" t="str">
        <f>IF(_tag_month_day!Y430="","",_tag_month_day!Y430)</f>
        <v/>
      </c>
      <c r="BY434" s="541">
        <f ca="1" t="shared" si="2382"/>
        <v>43634.9583333323</v>
      </c>
      <c r="BZ434" s="542"/>
      <c r="CA434" s="543" t="str">
        <f>IF(_jhy2_month_day!A430="","",_jhy2_month_day!A430)</f>
        <v/>
      </c>
      <c r="CB434" s="464" t="str">
        <f>IF(_jhy2_month_day!B430="","",_jhy2_month_day!B430)</f>
        <v/>
      </c>
      <c r="CC434" s="464" t="str">
        <f>IF(_jhy2_month_day!C430="","",_jhy2_month_day!C430)</f>
        <v/>
      </c>
      <c r="CD434" s="464" t="str">
        <f>IF(_jhy2_month_day!D430="","",_jhy2_month_day!D430)</f>
        <v/>
      </c>
      <c r="CE434" s="464" t="str">
        <f>IF(_jhy2_month_day!E430="","",_jhy2_month_day!E430)</f>
        <v/>
      </c>
      <c r="CF434" s="464" t="str">
        <f>IF(_jhy2_month_day!F430="","",_jhy2_month_day!F430)</f>
        <v/>
      </c>
      <c r="CG434" s="464" t="str">
        <f>IF(_jhy2_month_day!G430="","",_jhy2_month_day!G430)</f>
        <v/>
      </c>
      <c r="CH434" s="464" t="str">
        <f>IF(_jhy2_month_day!H430="","",_jhy2_month_day!H430)</f>
        <v/>
      </c>
      <c r="CI434" s="464" t="str">
        <f>IF(_jhy2_month_day!I430="","",_jhy2_month_day!I430)</f>
        <v/>
      </c>
      <c r="CJ434" s="464" t="str">
        <f>IF(_jhy2_month_day!J430="","",_jhy2_month_day!J430)</f>
        <v/>
      </c>
      <c r="CK434" s="464" t="str">
        <f>IF(_jhy2_month_day!K430="","",_jhy2_month_day!K430)</f>
        <v/>
      </c>
      <c r="CL434" s="562" t="str">
        <f>IF(_jhy2_month_day!L430="","",_jhy2_month_day!L430)</f>
        <v/>
      </c>
      <c r="CM434" s="562" t="str">
        <f>IF(_jhy2_month_day!M430="","",_jhy2_month_day!M430)</f>
        <v/>
      </c>
      <c r="CN434" s="562" t="str">
        <f>IF(_jhy2_month_day!N430="","",_jhy2_month_day!N430)</f>
        <v/>
      </c>
      <c r="CO434" s="562" t="str">
        <f>IF(_jhy2_month_day!O430="","",_jhy2_month_day!O430)</f>
        <v/>
      </c>
      <c r="CP434" s="562" t="str">
        <f>IF(_jhy2_month_day!P430="","",_jhy2_month_day!P430)</f>
        <v/>
      </c>
      <c r="CQ434" s="562" t="str">
        <f>IF(_jhy2_month_day!Q430="","",_jhy2_month_day!Q430)</f>
        <v/>
      </c>
      <c r="CR434" s="563" t="str">
        <f>IF(_jhy2_month_day!R430="","",_jhy2_month_day!R430)</f>
        <v/>
      </c>
      <c r="CS434" s="576" t="str">
        <f>IF(_jhy2_month_day!S430="","",_jhy2_month_day!S430)</f>
        <v/>
      </c>
      <c r="CT434" s="562" t="str">
        <f>IF(_jhy2_month_day!T430="","",_jhy2_month_day!T430)</f>
        <v/>
      </c>
      <c r="CU434" s="577" t="e">
        <f t="shared" si="2330"/>
        <v>#VALUE!</v>
      </c>
      <c r="CV434" s="198" t="e">
        <f t="shared" si="2331"/>
        <v>#VALUE!</v>
      </c>
      <c r="CW434" s="192" t="e">
        <f t="shared" si="2332"/>
        <v>#VALUE!</v>
      </c>
      <c r="CX434" s="192" t="e">
        <f t="shared" si="2333"/>
        <v>#VALUE!</v>
      </c>
      <c r="CY434" s="202" t="e">
        <f t="shared" si="2334"/>
        <v>#VALUE!</v>
      </c>
      <c r="CZ434" s="192" t="e">
        <f t="shared" ref="CZ434:DI434" si="2616">$AJ434*EF434</f>
        <v>#VALUE!</v>
      </c>
      <c r="DA434" s="192" t="e">
        <f t="shared" si="2616"/>
        <v>#VALUE!</v>
      </c>
      <c r="DB434" s="192" t="e">
        <f t="shared" si="2616"/>
        <v>#VALUE!</v>
      </c>
      <c r="DC434" s="192" t="e">
        <f t="shared" si="2616"/>
        <v>#VALUE!</v>
      </c>
      <c r="DD434" s="192" t="e">
        <f t="shared" si="2616"/>
        <v>#VALUE!</v>
      </c>
      <c r="DE434" s="192" t="e">
        <f t="shared" si="2616"/>
        <v>#VALUE!</v>
      </c>
      <c r="DF434" s="192" t="e">
        <f t="shared" si="2616"/>
        <v>#VALUE!</v>
      </c>
      <c r="DG434" s="192" t="e">
        <f t="shared" si="2616"/>
        <v>#VALUE!</v>
      </c>
      <c r="DH434" s="192" t="e">
        <f t="shared" si="2616"/>
        <v>#VALUE!</v>
      </c>
      <c r="DI434" s="192" t="e">
        <f t="shared" si="2616"/>
        <v>#VALUE!</v>
      </c>
      <c r="DJ434" s="192" t="e">
        <f t="shared" si="2336"/>
        <v>#VALUE!</v>
      </c>
      <c r="DK434" s="192" t="e">
        <f t="shared" si="2337"/>
        <v>#VALUE!</v>
      </c>
      <c r="DL434" s="192" t="e">
        <f t="shared" si="2338"/>
        <v>#VALUE!</v>
      </c>
      <c r="DM434" s="192" t="e">
        <f t="shared" si="2339"/>
        <v>#VALUE!</v>
      </c>
      <c r="DN434" s="192" t="e">
        <f t="shared" si="2340"/>
        <v>#VALUE!</v>
      </c>
      <c r="DO434" s="192" t="e">
        <f t="shared" si="2341"/>
        <v>#VALUE!</v>
      </c>
      <c r="DP434" s="192" t="e">
        <f t="shared" si="2342"/>
        <v>#VALUE!</v>
      </c>
      <c r="DQ434" s="192" t="e">
        <f t="shared" si="2343"/>
        <v>#VALUE!</v>
      </c>
      <c r="DR434" s="192" t="e">
        <f t="shared" si="2344"/>
        <v>#VALUE!</v>
      </c>
      <c r="DS434" s="192" t="e">
        <f t="shared" si="2345"/>
        <v>#VALUE!</v>
      </c>
      <c r="DT434" s="192" t="e">
        <f t="shared" si="2346"/>
        <v>#VALUE!</v>
      </c>
      <c r="DU434" s="192" t="e">
        <f t="shared" si="2347"/>
        <v>#VALUE!</v>
      </c>
      <c r="DV434" s="198" t="e">
        <f t="shared" si="2348"/>
        <v>#VALUE!</v>
      </c>
      <c r="DW434" s="198" t="e">
        <f t="shared" si="2349"/>
        <v>#DIV/0!</v>
      </c>
      <c r="DX434" s="198" t="e">
        <f t="shared" si="2350"/>
        <v>#DIV/0!</v>
      </c>
      <c r="DY434" s="198" t="e">
        <f t="shared" si="2351"/>
        <v>#VALUE!</v>
      </c>
      <c r="DZ434" s="198" t="e">
        <f t="shared" si="2352"/>
        <v>#VALUE!</v>
      </c>
      <c r="EA434" s="198" t="e">
        <f t="shared" si="2353"/>
        <v>#VALUE!</v>
      </c>
      <c r="EB434" s="198" t="e">
        <f t="shared" si="2354"/>
        <v>#VALUE!</v>
      </c>
      <c r="EC434" s="198" t="e">
        <f t="shared" si="2355"/>
        <v>#DIV/0!</v>
      </c>
      <c r="ED434" s="198" t="e">
        <f t="shared" si="2356"/>
        <v>#VALUE!</v>
      </c>
      <c r="EE434" s="198" t="e">
        <f t="shared" si="2357"/>
        <v>#VALUE!</v>
      </c>
      <c r="EF434" s="198" t="e">
        <f t="shared" ref="EF434:EO434" si="2617">DV434/SUM($DV434:$EE434)</f>
        <v>#VALUE!</v>
      </c>
      <c r="EG434" s="198" t="e">
        <f t="shared" si="2617"/>
        <v>#DIV/0!</v>
      </c>
      <c r="EH434" s="198" t="e">
        <f t="shared" si="2617"/>
        <v>#DIV/0!</v>
      </c>
      <c r="EI434" s="198" t="e">
        <f t="shared" si="2617"/>
        <v>#VALUE!</v>
      </c>
      <c r="EJ434" s="198" t="e">
        <f t="shared" si="2617"/>
        <v>#VALUE!</v>
      </c>
      <c r="EK434" s="198" t="e">
        <f t="shared" si="2617"/>
        <v>#VALUE!</v>
      </c>
      <c r="EL434" s="198" t="e">
        <f t="shared" si="2617"/>
        <v>#VALUE!</v>
      </c>
      <c r="EM434" s="198" t="e">
        <f t="shared" si="2617"/>
        <v>#DIV/0!</v>
      </c>
      <c r="EN434" s="198" t="e">
        <f t="shared" si="2617"/>
        <v>#VALUE!</v>
      </c>
      <c r="EO434" s="198" t="e">
        <f t="shared" si="2617"/>
        <v>#VALUE!</v>
      </c>
      <c r="EP434" s="511">
        <f t="shared" ref="EP434:EW434" si="2618">EP433</f>
        <v>0.08</v>
      </c>
      <c r="EQ434" s="511">
        <f t="shared" si="2618"/>
        <v>0.015</v>
      </c>
      <c r="ER434" s="511">
        <f t="shared" si="2618"/>
        <v>0.015</v>
      </c>
      <c r="ES434" s="511">
        <f t="shared" si="2618"/>
        <v>0.015</v>
      </c>
      <c r="ET434" s="511">
        <f t="shared" si="2618"/>
        <v>0.015</v>
      </c>
      <c r="EU434" s="511">
        <f t="shared" si="2618"/>
        <v>0.09</v>
      </c>
      <c r="EV434" s="511">
        <f t="shared" si="2618"/>
        <v>0.09</v>
      </c>
      <c r="EW434" s="511">
        <f t="shared" si="2618"/>
        <v>0.09</v>
      </c>
      <c r="EX434" s="420" t="str">
        <f>IF(_tag_month_day!AS430="","",_tag_month_day!AS430/100)</f>
        <v/>
      </c>
      <c r="EY434" s="420" t="str">
        <f>IF(_tag_month_day!AT430="","",_tag_month_day!AT430/100)</f>
        <v/>
      </c>
      <c r="EZ434" s="420" t="str">
        <f>IF(_tag_month_day!AU430="","",_tag_month_day!AU430/100)</f>
        <v/>
      </c>
      <c r="FA434" s="420" t="str">
        <f>IF(_tag_month_day!AV430="","",_tag_month_day!AV430/100)</f>
        <v/>
      </c>
      <c r="FB434" s="420" t="str">
        <f>IF(_tag_month_day!AW430="","",_tag_month_day!AW430/100)</f>
        <v/>
      </c>
      <c r="FC434" s="420" t="str">
        <f>IF(_tag_month_day!AX430="","",_tag_month_day!AX430/100)</f>
        <v/>
      </c>
      <c r="FD434" s="510">
        <f t="shared" si="2386"/>
        <v>0.33</v>
      </c>
      <c r="FE434" s="510">
        <f t="shared" si="2387"/>
        <v>0.19</v>
      </c>
      <c r="FF434" s="510">
        <f t="shared" si="2388"/>
        <v>0.003</v>
      </c>
      <c r="FG434" s="510">
        <f t="shared" si="2389"/>
        <v>0</v>
      </c>
      <c r="FH434" s="603">
        <f t="shared" si="2390"/>
        <v>0.0001</v>
      </c>
      <c r="FI434" s="510">
        <f t="shared" ref="FI434:FR434" si="2619">FI433</f>
        <v>0.41</v>
      </c>
      <c r="FJ434" s="510">
        <f t="shared" si="2619"/>
        <v>0.11</v>
      </c>
      <c r="FK434" s="510">
        <f t="shared" si="2619"/>
        <v>0.015</v>
      </c>
      <c r="FL434" s="510">
        <f t="shared" si="2619"/>
        <v>0</v>
      </c>
      <c r="FM434" s="603">
        <f t="shared" si="2619"/>
        <v>0.0001</v>
      </c>
      <c r="FN434" s="510" t="str">
        <f>IF(_tag_month_day!AY430="","",_tag_month_day!AY430/100)</f>
        <v/>
      </c>
      <c r="FO434" s="510" t="str">
        <f>IF(_tag_month_day!AZ430="","",_tag_month_day!AZ430/100)</f>
        <v/>
      </c>
      <c r="FP434" s="510" t="str">
        <f>IF(_tag_month_day!BA430="","",_tag_month_day!BA430/100)</f>
        <v/>
      </c>
      <c r="FQ434" s="510" t="str">
        <f>IF(_tag_month_day!BB430="","",_tag_month_day!BB430/100)</f>
        <v/>
      </c>
      <c r="FR434" s="603" t="str">
        <f>IF(_tag_month_day!BC430="","",_tag_month_day!BC430/100)</f>
        <v/>
      </c>
      <c r="FS434" s="510" t="str">
        <f>IF(_tag_month_day!BD430="","",_tag_month_day!BD430/100)</f>
        <v/>
      </c>
      <c r="FT434" s="510" t="str">
        <f>IF(_tag_month_day!BE430="","",_tag_month_day!BE430/100)</f>
        <v/>
      </c>
      <c r="FU434" s="510" t="str">
        <f>IF(_tag_month_day!BF430="","",_tag_month_day!BF430/100)</f>
        <v/>
      </c>
      <c r="FV434" s="510" t="str">
        <f>IF(_tag_month_day!BG430="","",_tag_month_day!BG430/100)</f>
        <v/>
      </c>
      <c r="FW434" s="603" t="str">
        <f>IF(_tag_month_day!BH430="","",_tag_month_day!BH430/100)</f>
        <v/>
      </c>
      <c r="FX434" s="510" t="str">
        <f>IF(_tag_month_day!BI430="","",_tag_month_day!BI430/100)</f>
        <v/>
      </c>
      <c r="FY434" s="510" t="str">
        <f>IF(_tag_month_day!BJ430="","",_tag_month_day!BJ430/100)</f>
        <v/>
      </c>
      <c r="FZ434" s="605" t="str">
        <f>IF(_tag_month_day!BK430="","",_tag_month_day!BK430/100)</f>
        <v/>
      </c>
      <c r="GA434" s="510" t="str">
        <f>IF(_tag_month_day!BL430="","",_tag_month_day!BL430/100)</f>
        <v/>
      </c>
      <c r="GB434" s="603" t="str">
        <f>IF(_tag_month_day!BM430="","",_tag_month_day!BM430/100)</f>
        <v/>
      </c>
      <c r="GC434" s="420" t="str">
        <f>IF(_tag_month_day!BN430="","",_tag_month_day!BN430/100)</f>
        <v/>
      </c>
      <c r="GD434" s="420" t="str">
        <f>IF(_tag_month_day!BO430="","",_tag_month_day!BO430/100)</f>
        <v/>
      </c>
      <c r="GE434" s="420" t="str">
        <f>IF(_tag_month_day!BP430="","",_tag_month_day!BP430/100)</f>
        <v/>
      </c>
      <c r="GF434" s="420" t="str">
        <f>IF(_tag_month_day!BQ430="","",_tag_month_day!BQ430/100)</f>
        <v/>
      </c>
      <c r="GG434" s="420" t="str">
        <f>IF(_tag_month_day!BR430="","",_tag_month_day!BR430/100)</f>
        <v/>
      </c>
      <c r="GH434" s="420" t="str">
        <f>IF(_tag_month_day!BS430="","",_tag_month_day!BS430/100)</f>
        <v/>
      </c>
      <c r="GI434" s="603" t="str">
        <f>IF(_tag_month_day!BT430="","",_tag_month_day!BT430/100)</f>
        <v/>
      </c>
      <c r="GJ434" s="612" t="str">
        <f>IF(_tag_month_day!BU430="","",_tag_month_day!BU430/100)</f>
        <v/>
      </c>
      <c r="GK434" s="620" t="str">
        <f>IF(_tag_month_day!BV430="",IF(_rlcf_month_day!A$2="","",_rlcf_month_day!A$2/100),_tag_month_day!BV430/100)</f>
        <v/>
      </c>
      <c r="GL434" s="620" t="str">
        <f>IF(_tag_month_day!BW430="",IF(_rlcf_month_day!B$2="","",_rlcf_month_day!B$2/100),_tag_month_day!BW430/100)</f>
        <v/>
      </c>
      <c r="GM434" s="621" t="str">
        <f>IF(_tag_month_day!BX430="",IF(_rlcf_month_day!C$2="","",_rlcf_month_day!C$2/100),_tag_month_day!BX430/100)</f>
        <v/>
      </c>
      <c r="GN434" s="620" t="str">
        <f>IF(_tag_month_day!BV430="",IF(_rlcf_month_day!A$2="","",_rlcf_month_day!A$2/100),_tag_month_day!BV430/100)</f>
        <v/>
      </c>
      <c r="GO434" s="620" t="str">
        <f>IF(_tag_month_day!BW430="",IF(_rlcf_month_day!B$2="","",_rlcf_month_day!B$2/100),_tag_month_day!BW430/100)</f>
        <v/>
      </c>
      <c r="GP434" s="620" t="str">
        <f>IF(_tag_month_day!CD430="",IF(_rlcf_month_day!E$2="","",_rlcf_month_day!E$2/100),_tag_month_day!CD430/100)</f>
        <v/>
      </c>
      <c r="GQ434" s="620" t="str">
        <f>IF(_tag_month_day!CE430="",IF(_rlcf_month_day!F$2="","",_rlcf_month_day!F$2/100),_tag_month_day!CE430/100)</f>
        <v/>
      </c>
      <c r="GR434" s="621" t="str">
        <f>IF(_tag_month_day!CF430="",IF(_rlcf_month_day!G$2="","",_rlcf_month_day!G$2/100),_tag_month_day!CF430/100)</f>
        <v/>
      </c>
      <c r="GS434" s="626">
        <f t="shared" ref="GS434:HH434" si="2620">GS433</f>
        <v>0.953</v>
      </c>
      <c r="GT434" s="626">
        <f t="shared" si="2620"/>
        <v>0.55</v>
      </c>
      <c r="GU434" s="626">
        <f t="shared" si="2620"/>
        <v>0.55</v>
      </c>
      <c r="GV434" s="626">
        <f t="shared" si="2620"/>
        <v>0.55</v>
      </c>
      <c r="GW434" s="626">
        <f t="shared" si="2620"/>
        <v>0.5</v>
      </c>
      <c r="GX434" s="626">
        <f t="shared" si="2620"/>
        <v>0.935</v>
      </c>
      <c r="GY434" s="626">
        <f t="shared" si="2620"/>
        <v>0.15</v>
      </c>
      <c r="GZ434" s="626">
        <f t="shared" si="2620"/>
        <v>1</v>
      </c>
      <c r="HA434" s="632">
        <f t="shared" si="2620"/>
        <v>0.047</v>
      </c>
      <c r="HB434" s="632">
        <f t="shared" si="2620"/>
        <v>0.45</v>
      </c>
      <c r="HC434" s="632">
        <f t="shared" si="2620"/>
        <v>0.45</v>
      </c>
      <c r="HD434" s="632">
        <f t="shared" si="2620"/>
        <v>0.45</v>
      </c>
      <c r="HE434" s="632">
        <f t="shared" si="2620"/>
        <v>0.5</v>
      </c>
      <c r="HF434" s="632">
        <f t="shared" si="2620"/>
        <v>0.065</v>
      </c>
      <c r="HG434" s="632">
        <f t="shared" si="2620"/>
        <v>0.85</v>
      </c>
      <c r="HH434" s="632">
        <f t="shared" si="2620"/>
        <v>0</v>
      </c>
      <c r="HI434" s="68">
        <f t="shared" si="2362"/>
        <v>0</v>
      </c>
      <c r="HJ434" s="68" t="e">
        <f t="shared" si="2393"/>
        <v>#VALUE!</v>
      </c>
      <c r="HK434" s="202">
        <f t="shared" si="2394"/>
        <v>0.85</v>
      </c>
      <c r="HL434" s="464">
        <f t="shared" si="2395"/>
        <v>550000</v>
      </c>
      <c r="HM434" s="464">
        <f t="shared" si="2396"/>
        <v>480000</v>
      </c>
      <c r="HN434" s="192" t="e">
        <f t="shared" si="2363"/>
        <v>#VALUE!</v>
      </c>
      <c r="HO434" s="192" t="e">
        <f>HN434*HK434*$HO$2/HL434*1000000</f>
        <v>#VALUE!</v>
      </c>
      <c r="HP434" s="192" t="e">
        <f>HN434*HK434*$HP$2/HM434*1000000</f>
        <v>#VALUE!</v>
      </c>
    </row>
    <row r="435" customFormat="1" spans="1:224">
      <c r="A435" s="381">
        <v>430</v>
      </c>
      <c r="B435" s="54">
        <f ca="1" t="shared" si="2397"/>
        <v>43634</v>
      </c>
      <c r="C435" s="57">
        <f t="shared" si="2398"/>
        <v>0.0416666666666667</v>
      </c>
      <c r="D435" s="68" t="str">
        <f ca="1" t="shared" si="2364"/>
        <v>中班</v>
      </c>
      <c r="E435" s="68" t="str">
        <f ca="1" t="shared" si="2365"/>
        <v>丙</v>
      </c>
      <c r="F435" s="68">
        <f ca="1">SUMPRODUCT((成本日报!$A$3:$A$95=计划!B435)*(成本日报!$B$3:$B$95=计划!$D435),成本日报!$C$3:$C$95)</f>
        <v>3</v>
      </c>
      <c r="G435" s="382">
        <f ca="1" t="shared" si="2399"/>
        <v>43634.874999999</v>
      </c>
      <c r="H435" s="382">
        <f ca="1" t="shared" si="2366"/>
        <v>43634.8819444434</v>
      </c>
      <c r="I435" s="382">
        <f ca="1" t="shared" si="2367"/>
        <v>43634.887499999</v>
      </c>
      <c r="J435" s="382">
        <f ca="1" t="shared" si="2368"/>
        <v>43634.9166666656</v>
      </c>
      <c r="K435" s="382">
        <f ca="1" t="shared" si="2369"/>
        <v>43634.9791666656</v>
      </c>
      <c r="L435" s="382">
        <f ca="1" t="shared" si="2370"/>
        <v>43634.999999999</v>
      </c>
      <c r="M435" s="398" t="str">
        <f>IF(_tag_month_day!A431="","",_tag_month_day!A431)</f>
        <v/>
      </c>
      <c r="N435" s="398" t="str">
        <f>IF(_tag_month_day!B431="","",_tag_month_day!B431)</f>
        <v/>
      </c>
      <c r="O435" s="399" t="e">
        <f t="shared" si="2371"/>
        <v>#VALUE!</v>
      </c>
      <c r="P435" s="398" t="str">
        <f>IF(_tag_month_day!C431="","",_tag_month_day!C431)</f>
        <v/>
      </c>
      <c r="Q435" s="398" t="str">
        <f>IF(_tag_month_day!D431="","",_tag_month_day!D431)</f>
        <v/>
      </c>
      <c r="R435" s="416">
        <f>IF(_tag_month_day!CB431="",R434,_tag_month_day!CB431/100)</f>
        <v>0.07</v>
      </c>
      <c r="S435" s="417" t="str">
        <f>IF(_tag_month_day!E431="","",_tag_month_day!E431)</f>
        <v/>
      </c>
      <c r="T435" s="417" t="str">
        <f>IF(_tag_month_day!F431="","",_tag_month_day!F431)</f>
        <v/>
      </c>
      <c r="U435" s="418" t="e">
        <f t="shared" si="2325"/>
        <v>#VALUE!</v>
      </c>
      <c r="V435" s="53" t="e">
        <f t="shared" si="2326"/>
        <v>#VALUE!</v>
      </c>
      <c r="W435" s="419" t="str">
        <f>IF(_jhy_month_day!A431="","",_jhy_month_day!A431)</f>
        <v/>
      </c>
      <c r="X435" s="420" t="str">
        <f>IF(_jhy_month_day!B431="","",_jhy_month_day!B431/100)</f>
        <v/>
      </c>
      <c r="Y435" s="420" t="str">
        <f>IF(_jhy_month_day!C431="","",_jhy_month_day!C431/100)</f>
        <v/>
      </c>
      <c r="Z435" s="439">
        <f t="shared" si="2415"/>
        <v>108</v>
      </c>
      <c r="AA435" s="440" t="str">
        <f>IF(_tag_month_day!G431="","",_tag_month_day!G431/100)</f>
        <v/>
      </c>
      <c r="AB435" s="440" t="str">
        <f>IF(_tag_month_day!H431="","",_tag_month_day!H431/100)</f>
        <v/>
      </c>
      <c r="AC435" s="193">
        <f t="shared" si="2372"/>
        <v>1.59963432013121</v>
      </c>
      <c r="AD435" s="441" t="str">
        <f t="shared" si="2373"/>
        <v/>
      </c>
      <c r="AE435" s="442" t="str">
        <f t="shared" si="2374"/>
        <v/>
      </c>
      <c r="AF435" s="443">
        <v>1</v>
      </c>
      <c r="AG435" s="68" t="str">
        <f>IF(_duihao_month_day!A431="","",_duihao_month_day!A431)</f>
        <v/>
      </c>
      <c r="AH435" s="463">
        <f>IF(_gyk_month_day!B431="",AH434,_gyk_month_day!B431)</f>
        <v>820</v>
      </c>
      <c r="AI435" s="464"/>
      <c r="AJ435" s="68" t="str">
        <f>IF(_tag_month_day!I431="","",_tag_month_day!I431)</f>
        <v/>
      </c>
      <c r="AK435" s="465" t="str">
        <f>IF(_tzyy_month_day!A431="","",_tzyy_month_day!A431)</f>
        <v/>
      </c>
      <c r="AL435" s="465" t="str">
        <f>IF(_tzyy_month_day!B431="","",_tzyy_month_day!B431)</f>
        <v/>
      </c>
      <c r="AM435" s="465" t="str">
        <f>IF(_tzyy_month_day!C431="","",_tzyy_month_day!C431)</f>
        <v/>
      </c>
      <c r="AN435" s="466" t="str">
        <f>IF(_tag_month_day!CG431="","",_tag_month_day!CG431)</f>
        <v/>
      </c>
      <c r="AO435" s="466" t="str">
        <f>IF(_tag_month_day!CH431="","",_tag_month_day!CH431)</f>
        <v/>
      </c>
      <c r="AP435" s="486" t="e">
        <f t="shared" si="2375"/>
        <v>#VALUE!</v>
      </c>
      <c r="AQ435" s="487" t="str">
        <f>IF(_tag_month_day!J431="","",_tag_month_day!J431/100)</f>
        <v/>
      </c>
      <c r="AR435" s="488">
        <f t="shared" si="2376"/>
        <v>1.3</v>
      </c>
      <c r="AS435" s="489" t="e">
        <f t="shared" si="2327"/>
        <v>#VALUE!</v>
      </c>
      <c r="AT435" s="489">
        <f t="shared" si="2377"/>
        <v>0</v>
      </c>
      <c r="AU435" s="490" t="str">
        <f>IF(_tag_month_day!K431="","",_tag_month_day!K431)</f>
        <v/>
      </c>
      <c r="AV435" s="491" t="str">
        <f>IF(_tag_month_day!L431="","",_tag_month_day!L431/100)</f>
        <v/>
      </c>
      <c r="AW435" s="420">
        <f t="shared" si="2299"/>
        <v>0</v>
      </c>
      <c r="AX435" s="420">
        <f t="shared" si="2378"/>
        <v>0</v>
      </c>
      <c r="AY435" s="420" t="str">
        <f>IF(_tag_month_day!M431="","",_tag_month_day!M431/100)</f>
        <v/>
      </c>
      <c r="AZ435" s="420" t="str">
        <f>IF(_tag_month_day!N431="","",_tag_month_day!N431/100)</f>
        <v/>
      </c>
      <c r="BA435" s="420" t="str">
        <f>IF(_tag_month_day!O431="","",_tag_month_day!O431/100)</f>
        <v/>
      </c>
      <c r="BB435" s="496" t="str">
        <f>IF(_tag_month_day!P431="","",_tag_month_day!P431/100)</f>
        <v/>
      </c>
      <c r="BC435" s="496">
        <f t="shared" si="2379"/>
        <v>0</v>
      </c>
      <c r="BD435" s="496" t="str">
        <f>IF(_tag_month_day!Q431="","",_tag_month_day!Q431/100)</f>
        <v/>
      </c>
      <c r="BE435" s="510" t="str">
        <f>IF(_tag_month_day!R431="","",_tag_month_day!R431/100)</f>
        <v/>
      </c>
      <c r="BF435" s="413" t="str">
        <f>IF(_tag_month_day!CC431="","",_tag_month_day!CC431/100)</f>
        <v/>
      </c>
      <c r="BG435" s="511" t="e">
        <f t="shared" si="2328"/>
        <v>#VALUE!</v>
      </c>
      <c r="BH435" s="198">
        <f t="shared" si="2329"/>
        <v>0</v>
      </c>
      <c r="BI435" s="512" t="e">
        <f>IF(CX435=0,BI434,(DK435*查询!$R$5+DL435*查询!$Q$5+DM435*查询!$N$5+DN435*查询!$O$5+DO435*查询!$P$5)*AF435/CX435)</f>
        <v>#VALUE!</v>
      </c>
      <c r="BJ435" s="512" t="e">
        <f>IF(CX435=0,BJ434,(DP435*查询!$S$5+DQ435*查询!$T$5+DR435*查询!$U$5)*AF435/CX435)</f>
        <v>#VALUE!</v>
      </c>
      <c r="BK435" s="512">
        <f t="shared" si="2380"/>
        <v>1</v>
      </c>
      <c r="BL435" s="513" t="str">
        <f>IF(_cfyc_month_day!A431="","",_cfyc_month_day!A431)</f>
        <v/>
      </c>
      <c r="BM435" s="513" t="str">
        <f>IF(_cfyc_month_day!B431="","",_cfyc_month_day!B431)</f>
        <v/>
      </c>
      <c r="BN435" s="513" t="str">
        <f>IF(_cfyc_month_day!C431="","",_cfyc_month_day!C431)</f>
        <v/>
      </c>
      <c r="BO435" s="522" t="str">
        <f>IF(_cfyc_month_day!D431="","",_cfyc_month_day!D431)</f>
        <v/>
      </c>
      <c r="BP435" s="522" t="str">
        <f>IF(_cfyc_month_day!E431="","",_cfyc_month_day!E431)</f>
        <v/>
      </c>
      <c r="BQ435" s="522" t="str">
        <f>IF(_cfyc_month_day!F431="","",_cfyc_month_day!F431)</f>
        <v/>
      </c>
      <c r="BR435" s="513" t="str">
        <f>IF(_tag_month_day!T431="","",_tag_month_day!T431)</f>
        <v/>
      </c>
      <c r="BS435" s="513" t="str">
        <f>IF(_tag_month_day!U431="","",_tag_month_day!U431)</f>
        <v/>
      </c>
      <c r="BT435" s="523" t="str">
        <f t="shared" si="2381"/>
        <v/>
      </c>
      <c r="BU435" s="223" t="str">
        <f>IF(_tag_month_day!V431="","",_tag_month_day!V431)</f>
        <v/>
      </c>
      <c r="BV435" s="206" t="str">
        <f>IF(_tag_month_day!W431="","",_tag_month_day!W431)</f>
        <v/>
      </c>
      <c r="BW435" s="540" t="str">
        <f>IF(_tag_month_day!X431="","",_tag_month_day!X431)</f>
        <v/>
      </c>
      <c r="BX435" s="540" t="str">
        <f>IF(_tag_month_day!Y431="","",_tag_month_day!Y431)</f>
        <v/>
      </c>
      <c r="BY435" s="541">
        <f ca="1" t="shared" si="2382"/>
        <v>43634.999999999</v>
      </c>
      <c r="BZ435" s="542"/>
      <c r="CA435" s="543" t="str">
        <f>IF(_jhy2_month_day!A431="","",_jhy2_month_day!A431)</f>
        <v/>
      </c>
      <c r="CB435" s="464" t="str">
        <f>IF(_jhy2_month_day!B431="","",_jhy2_month_day!B431)</f>
        <v/>
      </c>
      <c r="CC435" s="464" t="str">
        <f>IF(_jhy2_month_day!C431="","",_jhy2_month_day!C431)</f>
        <v/>
      </c>
      <c r="CD435" s="464" t="str">
        <f>IF(_jhy2_month_day!D431="","",_jhy2_month_day!D431)</f>
        <v/>
      </c>
      <c r="CE435" s="464" t="str">
        <f>IF(_jhy2_month_day!E431="","",_jhy2_month_day!E431)</f>
        <v/>
      </c>
      <c r="CF435" s="464" t="str">
        <f>IF(_jhy2_month_day!F431="","",_jhy2_month_day!F431)</f>
        <v/>
      </c>
      <c r="CG435" s="464" t="str">
        <f>IF(_jhy2_month_day!G431="","",_jhy2_month_day!G431)</f>
        <v/>
      </c>
      <c r="CH435" s="464" t="str">
        <f>IF(_jhy2_month_day!H431="","",_jhy2_month_day!H431)</f>
        <v/>
      </c>
      <c r="CI435" s="464" t="str">
        <f>IF(_jhy2_month_day!I431="","",_jhy2_month_day!I431)</f>
        <v/>
      </c>
      <c r="CJ435" s="464" t="str">
        <f>IF(_jhy2_month_day!J431="","",_jhy2_month_day!J431)</f>
        <v/>
      </c>
      <c r="CK435" s="464" t="str">
        <f>IF(_jhy2_month_day!K431="","",_jhy2_month_day!K431)</f>
        <v/>
      </c>
      <c r="CL435" s="562" t="str">
        <f>IF(_jhy2_month_day!L431="","",_jhy2_month_day!L431)</f>
        <v/>
      </c>
      <c r="CM435" s="562" t="str">
        <f>IF(_jhy2_month_day!M431="","",_jhy2_month_day!M431)</f>
        <v/>
      </c>
      <c r="CN435" s="562" t="str">
        <f>IF(_jhy2_month_day!N431="","",_jhy2_month_day!N431)</f>
        <v/>
      </c>
      <c r="CO435" s="562" t="str">
        <f>IF(_jhy2_month_day!O431="","",_jhy2_month_day!O431)</f>
        <v/>
      </c>
      <c r="CP435" s="562" t="str">
        <f>IF(_jhy2_month_day!P431="","",_jhy2_month_day!P431)</f>
        <v/>
      </c>
      <c r="CQ435" s="562" t="str">
        <f>IF(_jhy2_month_day!Q431="","",_jhy2_month_day!Q431)</f>
        <v/>
      </c>
      <c r="CR435" s="563" t="str">
        <f>IF(_jhy2_month_day!R431="","",_jhy2_month_day!R431)</f>
        <v/>
      </c>
      <c r="CS435" s="576" t="str">
        <f>IF(_jhy2_month_day!S431="","",_jhy2_month_day!S431)</f>
        <v/>
      </c>
      <c r="CT435" s="562" t="str">
        <f>IF(_jhy2_month_day!T431="","",_jhy2_month_day!T431)</f>
        <v/>
      </c>
      <c r="CU435" s="577" t="e">
        <f t="shared" si="2330"/>
        <v>#VALUE!</v>
      </c>
      <c r="CV435" s="198" t="e">
        <f t="shared" si="2331"/>
        <v>#VALUE!</v>
      </c>
      <c r="CW435" s="192" t="e">
        <f t="shared" si="2332"/>
        <v>#VALUE!</v>
      </c>
      <c r="CX435" s="192" t="e">
        <f t="shared" si="2333"/>
        <v>#VALUE!</v>
      </c>
      <c r="CY435" s="202" t="e">
        <f t="shared" si="2334"/>
        <v>#VALUE!</v>
      </c>
      <c r="CZ435" s="192" t="e">
        <f t="shared" ref="CZ435:DI435" si="2621">$AJ435*EF435</f>
        <v>#VALUE!</v>
      </c>
      <c r="DA435" s="192" t="e">
        <f t="shared" si="2621"/>
        <v>#VALUE!</v>
      </c>
      <c r="DB435" s="192" t="e">
        <f t="shared" si="2621"/>
        <v>#VALUE!</v>
      </c>
      <c r="DC435" s="192" t="e">
        <f t="shared" si="2621"/>
        <v>#VALUE!</v>
      </c>
      <c r="DD435" s="192" t="e">
        <f t="shared" si="2621"/>
        <v>#VALUE!</v>
      </c>
      <c r="DE435" s="192" t="e">
        <f t="shared" si="2621"/>
        <v>#VALUE!</v>
      </c>
      <c r="DF435" s="192" t="e">
        <f t="shared" si="2621"/>
        <v>#VALUE!</v>
      </c>
      <c r="DG435" s="192" t="e">
        <f t="shared" si="2621"/>
        <v>#VALUE!</v>
      </c>
      <c r="DH435" s="192" t="e">
        <f t="shared" si="2621"/>
        <v>#VALUE!</v>
      </c>
      <c r="DI435" s="192" t="e">
        <f t="shared" si="2621"/>
        <v>#VALUE!</v>
      </c>
      <c r="DJ435" s="192" t="e">
        <f t="shared" si="2336"/>
        <v>#VALUE!</v>
      </c>
      <c r="DK435" s="192" t="e">
        <f t="shared" si="2337"/>
        <v>#VALUE!</v>
      </c>
      <c r="DL435" s="192" t="e">
        <f t="shared" si="2338"/>
        <v>#VALUE!</v>
      </c>
      <c r="DM435" s="192" t="e">
        <f t="shared" si="2339"/>
        <v>#VALUE!</v>
      </c>
      <c r="DN435" s="192" t="e">
        <f t="shared" si="2340"/>
        <v>#VALUE!</v>
      </c>
      <c r="DO435" s="192" t="e">
        <f t="shared" si="2341"/>
        <v>#VALUE!</v>
      </c>
      <c r="DP435" s="192" t="e">
        <f t="shared" si="2342"/>
        <v>#VALUE!</v>
      </c>
      <c r="DQ435" s="192" t="e">
        <f t="shared" si="2343"/>
        <v>#VALUE!</v>
      </c>
      <c r="DR435" s="192" t="e">
        <f t="shared" si="2344"/>
        <v>#VALUE!</v>
      </c>
      <c r="DS435" s="192" t="e">
        <f t="shared" si="2345"/>
        <v>#VALUE!</v>
      </c>
      <c r="DT435" s="192" t="e">
        <f t="shared" si="2346"/>
        <v>#VALUE!</v>
      </c>
      <c r="DU435" s="192" t="e">
        <f t="shared" si="2347"/>
        <v>#VALUE!</v>
      </c>
      <c r="DV435" s="198" t="e">
        <f t="shared" si="2348"/>
        <v>#VALUE!</v>
      </c>
      <c r="DW435" s="198" t="e">
        <f t="shared" si="2349"/>
        <v>#DIV/0!</v>
      </c>
      <c r="DX435" s="198" t="e">
        <f t="shared" si="2350"/>
        <v>#DIV/0!</v>
      </c>
      <c r="DY435" s="198" t="e">
        <f t="shared" si="2351"/>
        <v>#VALUE!</v>
      </c>
      <c r="DZ435" s="198" t="e">
        <f t="shared" si="2352"/>
        <v>#VALUE!</v>
      </c>
      <c r="EA435" s="198" t="e">
        <f t="shared" si="2353"/>
        <v>#VALUE!</v>
      </c>
      <c r="EB435" s="198" t="e">
        <f t="shared" si="2354"/>
        <v>#VALUE!</v>
      </c>
      <c r="EC435" s="198" t="e">
        <f t="shared" si="2355"/>
        <v>#DIV/0!</v>
      </c>
      <c r="ED435" s="198" t="e">
        <f t="shared" si="2356"/>
        <v>#VALUE!</v>
      </c>
      <c r="EE435" s="198" t="e">
        <f t="shared" si="2357"/>
        <v>#VALUE!</v>
      </c>
      <c r="EF435" s="198" t="e">
        <f t="shared" ref="EF435:EO435" si="2622">DV435/SUM($DV435:$EE435)</f>
        <v>#VALUE!</v>
      </c>
      <c r="EG435" s="198" t="e">
        <f t="shared" si="2622"/>
        <v>#DIV/0!</v>
      </c>
      <c r="EH435" s="198" t="e">
        <f t="shared" si="2622"/>
        <v>#DIV/0!</v>
      </c>
      <c r="EI435" s="198" t="e">
        <f t="shared" si="2622"/>
        <v>#VALUE!</v>
      </c>
      <c r="EJ435" s="198" t="e">
        <f t="shared" si="2622"/>
        <v>#VALUE!</v>
      </c>
      <c r="EK435" s="198" t="e">
        <f t="shared" si="2622"/>
        <v>#VALUE!</v>
      </c>
      <c r="EL435" s="198" t="e">
        <f t="shared" si="2622"/>
        <v>#VALUE!</v>
      </c>
      <c r="EM435" s="198" t="e">
        <f t="shared" si="2622"/>
        <v>#DIV/0!</v>
      </c>
      <c r="EN435" s="198" t="e">
        <f t="shared" si="2622"/>
        <v>#VALUE!</v>
      </c>
      <c r="EO435" s="198" t="e">
        <f t="shared" si="2622"/>
        <v>#VALUE!</v>
      </c>
      <c r="EP435" s="511">
        <f t="shared" ref="EP435:EW435" si="2623">EP434</f>
        <v>0.08</v>
      </c>
      <c r="EQ435" s="511">
        <f t="shared" si="2623"/>
        <v>0.015</v>
      </c>
      <c r="ER435" s="511">
        <f t="shared" si="2623"/>
        <v>0.015</v>
      </c>
      <c r="ES435" s="511">
        <f t="shared" si="2623"/>
        <v>0.015</v>
      </c>
      <c r="ET435" s="511">
        <f t="shared" si="2623"/>
        <v>0.015</v>
      </c>
      <c r="EU435" s="511">
        <f t="shared" si="2623"/>
        <v>0.09</v>
      </c>
      <c r="EV435" s="511">
        <f t="shared" si="2623"/>
        <v>0.09</v>
      </c>
      <c r="EW435" s="511">
        <f t="shared" si="2623"/>
        <v>0.09</v>
      </c>
      <c r="EX435" s="420" t="str">
        <f>IF(_tag_month_day!AS431="","",_tag_month_day!AS431/100)</f>
        <v/>
      </c>
      <c r="EY435" s="420" t="str">
        <f>IF(_tag_month_day!AT431="","",_tag_month_day!AT431/100)</f>
        <v/>
      </c>
      <c r="EZ435" s="420" t="str">
        <f>IF(_tag_month_day!AU431="","",_tag_month_day!AU431/100)</f>
        <v/>
      </c>
      <c r="FA435" s="420" t="str">
        <f>IF(_tag_month_day!AV431="","",_tag_month_day!AV431/100)</f>
        <v/>
      </c>
      <c r="FB435" s="420" t="str">
        <f>IF(_tag_month_day!AW431="","",_tag_month_day!AW431/100)</f>
        <v/>
      </c>
      <c r="FC435" s="420" t="str">
        <f>IF(_tag_month_day!AX431="","",_tag_month_day!AX431/100)</f>
        <v/>
      </c>
      <c r="FD435" s="510">
        <f t="shared" si="2386"/>
        <v>0.33</v>
      </c>
      <c r="FE435" s="510">
        <f t="shared" si="2387"/>
        <v>0.19</v>
      </c>
      <c r="FF435" s="510">
        <f t="shared" si="2388"/>
        <v>0.003</v>
      </c>
      <c r="FG435" s="510">
        <f t="shared" si="2389"/>
        <v>0</v>
      </c>
      <c r="FH435" s="603">
        <f t="shared" si="2390"/>
        <v>0.0001</v>
      </c>
      <c r="FI435" s="510">
        <f t="shared" ref="FI435:FR435" si="2624">FI434</f>
        <v>0.41</v>
      </c>
      <c r="FJ435" s="510">
        <f t="shared" si="2624"/>
        <v>0.11</v>
      </c>
      <c r="FK435" s="510">
        <f t="shared" si="2624"/>
        <v>0.015</v>
      </c>
      <c r="FL435" s="510">
        <f t="shared" si="2624"/>
        <v>0</v>
      </c>
      <c r="FM435" s="603">
        <f t="shared" si="2624"/>
        <v>0.0001</v>
      </c>
      <c r="FN435" s="510" t="str">
        <f>IF(_tag_month_day!AY431="","",_tag_month_day!AY431/100)</f>
        <v/>
      </c>
      <c r="FO435" s="510" t="str">
        <f>IF(_tag_month_day!AZ431="","",_tag_month_day!AZ431/100)</f>
        <v/>
      </c>
      <c r="FP435" s="510" t="str">
        <f>IF(_tag_month_day!BA431="","",_tag_month_day!BA431/100)</f>
        <v/>
      </c>
      <c r="FQ435" s="510" t="str">
        <f>IF(_tag_month_day!BB431="","",_tag_month_day!BB431/100)</f>
        <v/>
      </c>
      <c r="FR435" s="603" t="str">
        <f>IF(_tag_month_day!BC431="","",_tag_month_day!BC431/100)</f>
        <v/>
      </c>
      <c r="FS435" s="510" t="str">
        <f>IF(_tag_month_day!BD431="","",_tag_month_day!BD431/100)</f>
        <v/>
      </c>
      <c r="FT435" s="510" t="str">
        <f>IF(_tag_month_day!BE431="","",_tag_month_day!BE431/100)</f>
        <v/>
      </c>
      <c r="FU435" s="510" t="str">
        <f>IF(_tag_month_day!BF431="","",_tag_month_day!BF431/100)</f>
        <v/>
      </c>
      <c r="FV435" s="510" t="str">
        <f>IF(_tag_month_day!BG431="","",_tag_month_day!BG431/100)</f>
        <v/>
      </c>
      <c r="FW435" s="603" t="str">
        <f>IF(_tag_month_day!BH431="","",_tag_month_day!BH431/100)</f>
        <v/>
      </c>
      <c r="FX435" s="510" t="str">
        <f>IF(_tag_month_day!BI431="","",_tag_month_day!BI431/100)</f>
        <v/>
      </c>
      <c r="FY435" s="510" t="str">
        <f>IF(_tag_month_day!BJ431="","",_tag_month_day!BJ431/100)</f>
        <v/>
      </c>
      <c r="FZ435" s="605" t="str">
        <f>IF(_tag_month_day!BK431="","",_tag_month_day!BK431/100)</f>
        <v/>
      </c>
      <c r="GA435" s="510" t="str">
        <f>IF(_tag_month_day!BL431="","",_tag_month_day!BL431/100)</f>
        <v/>
      </c>
      <c r="GB435" s="603" t="str">
        <f>IF(_tag_month_day!BM431="","",_tag_month_day!BM431/100)</f>
        <v/>
      </c>
      <c r="GC435" s="420" t="str">
        <f>IF(_tag_month_day!BN431="","",_tag_month_day!BN431/100)</f>
        <v/>
      </c>
      <c r="GD435" s="420" t="str">
        <f>IF(_tag_month_day!BO431="","",_tag_month_day!BO431/100)</f>
        <v/>
      </c>
      <c r="GE435" s="420" t="str">
        <f>IF(_tag_month_day!BP431="","",_tag_month_day!BP431/100)</f>
        <v/>
      </c>
      <c r="GF435" s="420" t="str">
        <f>IF(_tag_month_day!BQ431="","",_tag_month_day!BQ431/100)</f>
        <v/>
      </c>
      <c r="GG435" s="420" t="str">
        <f>IF(_tag_month_day!BR431="","",_tag_month_day!BR431/100)</f>
        <v/>
      </c>
      <c r="GH435" s="420" t="str">
        <f>IF(_tag_month_day!BS431="","",_tag_month_day!BS431/100)</f>
        <v/>
      </c>
      <c r="GI435" s="603" t="str">
        <f>IF(_tag_month_day!BT431="","",_tag_month_day!BT431/100)</f>
        <v/>
      </c>
      <c r="GJ435" s="612" t="str">
        <f>IF(_tag_month_day!BU431="","",_tag_month_day!BU431/100)</f>
        <v/>
      </c>
      <c r="GK435" s="620" t="str">
        <f>IF(_tag_month_day!BV431="",IF(_rlcf_month_day!A$2="","",_rlcf_month_day!A$2/100),_tag_month_day!BV431/100)</f>
        <v/>
      </c>
      <c r="GL435" s="620" t="str">
        <f>IF(_tag_month_day!BW431="",IF(_rlcf_month_day!B$2="","",_rlcf_month_day!B$2/100),_tag_month_day!BW431/100)</f>
        <v/>
      </c>
      <c r="GM435" s="621" t="str">
        <f>IF(_tag_month_day!BX431="",IF(_rlcf_month_day!C$2="","",_rlcf_month_day!C$2/100),_tag_month_day!BX431/100)</f>
        <v/>
      </c>
      <c r="GN435" s="620" t="str">
        <f>IF(_tag_month_day!BV431="",IF(_rlcf_month_day!A$2="","",_rlcf_month_day!A$2/100),_tag_month_day!BV431/100)</f>
        <v/>
      </c>
      <c r="GO435" s="620" t="str">
        <f>IF(_tag_month_day!BW431="",IF(_rlcf_month_day!B$2="","",_rlcf_month_day!B$2/100),_tag_month_day!BW431/100)</f>
        <v/>
      </c>
      <c r="GP435" s="620" t="str">
        <f>IF(_tag_month_day!CD431="",IF(_rlcf_month_day!E$2="","",_rlcf_month_day!E$2/100),_tag_month_day!CD431/100)</f>
        <v/>
      </c>
      <c r="GQ435" s="620" t="str">
        <f>IF(_tag_month_day!CE431="",IF(_rlcf_month_day!F$2="","",_rlcf_month_day!F$2/100),_tag_month_day!CE431/100)</f>
        <v/>
      </c>
      <c r="GR435" s="621" t="str">
        <f>IF(_tag_month_day!CF431="",IF(_rlcf_month_day!G$2="","",_rlcf_month_day!G$2/100),_tag_month_day!CF431/100)</f>
        <v/>
      </c>
      <c r="GS435" s="626">
        <f t="shared" ref="GS435:HH435" si="2625">GS434</f>
        <v>0.953</v>
      </c>
      <c r="GT435" s="626">
        <f t="shared" si="2625"/>
        <v>0.55</v>
      </c>
      <c r="GU435" s="626">
        <f t="shared" si="2625"/>
        <v>0.55</v>
      </c>
      <c r="GV435" s="626">
        <f t="shared" si="2625"/>
        <v>0.55</v>
      </c>
      <c r="GW435" s="626">
        <f t="shared" si="2625"/>
        <v>0.5</v>
      </c>
      <c r="GX435" s="626">
        <f t="shared" si="2625"/>
        <v>0.935</v>
      </c>
      <c r="GY435" s="626">
        <f t="shared" si="2625"/>
        <v>0.15</v>
      </c>
      <c r="GZ435" s="626">
        <f t="shared" si="2625"/>
        <v>1</v>
      </c>
      <c r="HA435" s="632">
        <f t="shared" si="2625"/>
        <v>0.047</v>
      </c>
      <c r="HB435" s="632">
        <f t="shared" si="2625"/>
        <v>0.45</v>
      </c>
      <c r="HC435" s="632">
        <f t="shared" si="2625"/>
        <v>0.45</v>
      </c>
      <c r="HD435" s="632">
        <f t="shared" si="2625"/>
        <v>0.45</v>
      </c>
      <c r="HE435" s="632">
        <f t="shared" si="2625"/>
        <v>0.5</v>
      </c>
      <c r="HF435" s="632">
        <f t="shared" si="2625"/>
        <v>0.065</v>
      </c>
      <c r="HG435" s="632">
        <f t="shared" si="2625"/>
        <v>0.85</v>
      </c>
      <c r="HH435" s="632">
        <f t="shared" si="2625"/>
        <v>0</v>
      </c>
      <c r="HI435" s="68">
        <f t="shared" si="2362"/>
        <v>0</v>
      </c>
      <c r="HJ435" s="68" t="e">
        <f t="shared" si="2393"/>
        <v>#VALUE!</v>
      </c>
      <c r="HK435" s="202">
        <f t="shared" si="2394"/>
        <v>0.85</v>
      </c>
      <c r="HL435" s="464">
        <f t="shared" si="2395"/>
        <v>550000</v>
      </c>
      <c r="HM435" s="464">
        <f t="shared" si="2396"/>
        <v>480000</v>
      </c>
      <c r="HN435" s="192" t="e">
        <f t="shared" si="2363"/>
        <v>#VALUE!</v>
      </c>
      <c r="HO435" s="192" t="e">
        <f>HN435*HK435*$HO$2/HL435*1000000</f>
        <v>#VALUE!</v>
      </c>
      <c r="HP435" s="192" t="e">
        <f>HN435*HK435*$HP$2/HM435*1000000</f>
        <v>#VALUE!</v>
      </c>
    </row>
    <row r="436" customFormat="1" spans="1:224">
      <c r="A436" s="381">
        <v>431</v>
      </c>
      <c r="B436" s="54">
        <f ca="1" t="shared" si="2397"/>
        <v>43634</v>
      </c>
      <c r="C436" s="57">
        <f t="shared" si="2398"/>
        <v>0.0416666666666667</v>
      </c>
      <c r="D436" s="68" t="str">
        <f ca="1" t="shared" si="2364"/>
        <v>中班</v>
      </c>
      <c r="E436" s="68" t="str">
        <f ca="1" t="shared" si="2365"/>
        <v>丙</v>
      </c>
      <c r="F436" s="68">
        <f ca="1">SUMPRODUCT((成本日报!$A$3:$A$95=计划!B436)*(成本日报!$B$3:$B$95=计划!$D436),成本日报!$C$3:$C$95)</f>
        <v>3</v>
      </c>
      <c r="G436" s="382">
        <f ca="1" t="shared" si="2399"/>
        <v>43634.9166666656</v>
      </c>
      <c r="H436" s="382">
        <f ca="1" t="shared" si="2366"/>
        <v>43634.9236111101</v>
      </c>
      <c r="I436" s="382">
        <f ca="1" t="shared" si="2367"/>
        <v>43634.9291666656</v>
      </c>
      <c r="J436" s="382">
        <f ca="1" t="shared" si="2368"/>
        <v>43634.9583333323</v>
      </c>
      <c r="K436" s="382">
        <f ca="1" t="shared" si="2369"/>
        <v>43635.0208333323</v>
      </c>
      <c r="L436" s="382">
        <f ca="1" t="shared" si="2370"/>
        <v>43635.0416666656</v>
      </c>
      <c r="M436" s="398" t="str">
        <f>IF(_tag_month_day!A432="","",_tag_month_day!A432)</f>
        <v/>
      </c>
      <c r="N436" s="398" t="str">
        <f>IF(_tag_month_day!B432="","",_tag_month_day!B432)</f>
        <v/>
      </c>
      <c r="O436" s="399" t="e">
        <f t="shared" si="2371"/>
        <v>#VALUE!</v>
      </c>
      <c r="P436" s="398" t="str">
        <f>IF(_tag_month_day!C432="","",_tag_month_day!C432)</f>
        <v/>
      </c>
      <c r="Q436" s="398" t="str">
        <f>IF(_tag_month_day!D432="","",_tag_month_day!D432)</f>
        <v/>
      </c>
      <c r="R436" s="416">
        <f>IF(_tag_month_day!CB432="",R435,_tag_month_day!CB432/100)</f>
        <v>0.07</v>
      </c>
      <c r="S436" s="417" t="str">
        <f>IF(_tag_month_day!E432="","",_tag_month_day!E432)</f>
        <v/>
      </c>
      <c r="T436" s="417" t="str">
        <f>IF(_tag_month_day!F432="","",_tag_month_day!F432)</f>
        <v/>
      </c>
      <c r="U436" s="418" t="e">
        <f t="shared" si="2325"/>
        <v>#VALUE!</v>
      </c>
      <c r="V436" s="53" t="e">
        <f t="shared" si="2326"/>
        <v>#VALUE!</v>
      </c>
      <c r="W436" s="419" t="str">
        <f>IF(_jhy_month_day!A432="","",_jhy_month_day!A432)</f>
        <v/>
      </c>
      <c r="X436" s="420" t="str">
        <f>IF(_jhy_month_day!B432="","",_jhy_month_day!B432/100)</f>
        <v/>
      </c>
      <c r="Y436" s="420" t="str">
        <f>IF(_jhy_month_day!C432="","",_jhy_month_day!C432/100)</f>
        <v/>
      </c>
      <c r="Z436" s="439">
        <f t="shared" si="2415"/>
        <v>108</v>
      </c>
      <c r="AA436" s="440" t="str">
        <f>IF(_tag_month_day!G432="","",_tag_month_day!G432/100)</f>
        <v/>
      </c>
      <c r="AB436" s="440" t="str">
        <f>IF(_tag_month_day!H432="","",_tag_month_day!H432/100)</f>
        <v/>
      </c>
      <c r="AC436" s="193">
        <f t="shared" si="2372"/>
        <v>1.59963432013121</v>
      </c>
      <c r="AD436" s="441" t="str">
        <f t="shared" si="2373"/>
        <v/>
      </c>
      <c r="AE436" s="442" t="str">
        <f t="shared" si="2374"/>
        <v/>
      </c>
      <c r="AF436" s="443">
        <v>1</v>
      </c>
      <c r="AG436" s="68" t="str">
        <f>IF(_duihao_month_day!A432="","",_duihao_month_day!A432)</f>
        <v/>
      </c>
      <c r="AH436" s="463">
        <f>IF(_gyk_month_day!B432="",AH435,_gyk_month_day!B432)</f>
        <v>820</v>
      </c>
      <c r="AI436" s="464"/>
      <c r="AJ436" s="68" t="str">
        <f>IF(_tag_month_day!I432="","",_tag_month_day!I432)</f>
        <v/>
      </c>
      <c r="AK436" s="465" t="str">
        <f>IF(_tzyy_month_day!A432="","",_tzyy_month_day!A432)</f>
        <v/>
      </c>
      <c r="AL436" s="465" t="str">
        <f>IF(_tzyy_month_day!B432="","",_tzyy_month_day!B432)</f>
        <v/>
      </c>
      <c r="AM436" s="465" t="str">
        <f>IF(_tzyy_month_day!C432="","",_tzyy_month_day!C432)</f>
        <v/>
      </c>
      <c r="AN436" s="466" t="str">
        <f>IF(_tag_month_day!CG432="","",_tag_month_day!CG432)</f>
        <v/>
      </c>
      <c r="AO436" s="466" t="str">
        <f>IF(_tag_month_day!CH432="","",_tag_month_day!CH432)</f>
        <v/>
      </c>
      <c r="AP436" s="486" t="e">
        <f t="shared" si="2375"/>
        <v>#VALUE!</v>
      </c>
      <c r="AQ436" s="487" t="str">
        <f>IF(_tag_month_day!J432="","",_tag_month_day!J432/100)</f>
        <v/>
      </c>
      <c r="AR436" s="488">
        <f t="shared" si="2376"/>
        <v>1.3</v>
      </c>
      <c r="AS436" s="489" t="e">
        <f t="shared" si="2327"/>
        <v>#VALUE!</v>
      </c>
      <c r="AT436" s="489">
        <f t="shared" si="2377"/>
        <v>0</v>
      </c>
      <c r="AU436" s="490" t="str">
        <f>IF(_tag_month_day!K432="","",_tag_month_day!K432)</f>
        <v/>
      </c>
      <c r="AV436" s="491" t="str">
        <f>IF(_tag_month_day!L432="","",_tag_month_day!L432/100)</f>
        <v/>
      </c>
      <c r="AW436" s="420">
        <f t="shared" si="2299"/>
        <v>0</v>
      </c>
      <c r="AX436" s="420">
        <f t="shared" si="2378"/>
        <v>0</v>
      </c>
      <c r="AY436" s="420" t="str">
        <f>IF(_tag_month_day!M432="","",_tag_month_day!M432/100)</f>
        <v/>
      </c>
      <c r="AZ436" s="420" t="str">
        <f>IF(_tag_month_day!N432="","",_tag_month_day!N432/100)</f>
        <v/>
      </c>
      <c r="BA436" s="420" t="str">
        <f>IF(_tag_month_day!O432="","",_tag_month_day!O432/100)</f>
        <v/>
      </c>
      <c r="BB436" s="496" t="str">
        <f>IF(_tag_month_day!P432="","",_tag_month_day!P432/100)</f>
        <v/>
      </c>
      <c r="BC436" s="496">
        <f t="shared" si="2379"/>
        <v>0</v>
      </c>
      <c r="BD436" s="496" t="str">
        <f>IF(_tag_month_day!Q432="","",_tag_month_day!Q432/100)</f>
        <v/>
      </c>
      <c r="BE436" s="510" t="str">
        <f>IF(_tag_month_day!R432="","",_tag_month_day!R432/100)</f>
        <v/>
      </c>
      <c r="BF436" s="413" t="str">
        <f>IF(_tag_month_day!CC432="","",_tag_month_day!CC432/100)</f>
        <v/>
      </c>
      <c r="BG436" s="511" t="e">
        <f t="shared" si="2328"/>
        <v>#VALUE!</v>
      </c>
      <c r="BH436" s="198">
        <f t="shared" si="2329"/>
        <v>0</v>
      </c>
      <c r="BI436" s="512" t="e">
        <f>IF(CX436=0,BI435,(DK436*查询!$R$5+DL436*查询!$Q$5+DM436*查询!$N$5+DN436*查询!$O$5+DO436*查询!$P$5)*AF436/CX436)</f>
        <v>#VALUE!</v>
      </c>
      <c r="BJ436" s="512" t="e">
        <f>IF(CX436=0,BJ435,(DP436*查询!$S$5+DQ436*查询!$T$5+DR436*查询!$U$5)*AF436/CX436)</f>
        <v>#VALUE!</v>
      </c>
      <c r="BK436" s="512">
        <f t="shared" si="2380"/>
        <v>1</v>
      </c>
      <c r="BL436" s="513" t="str">
        <f>IF(_cfyc_month_day!A432="","",_cfyc_month_day!A432)</f>
        <v/>
      </c>
      <c r="BM436" s="513" t="str">
        <f>IF(_cfyc_month_day!B432="","",_cfyc_month_day!B432)</f>
        <v/>
      </c>
      <c r="BN436" s="513" t="str">
        <f>IF(_cfyc_month_day!C432="","",_cfyc_month_day!C432)</f>
        <v/>
      </c>
      <c r="BO436" s="522" t="str">
        <f>IF(_cfyc_month_day!D432="","",_cfyc_month_day!D432)</f>
        <v/>
      </c>
      <c r="BP436" s="522" t="str">
        <f>IF(_cfyc_month_day!E432="","",_cfyc_month_day!E432)</f>
        <v/>
      </c>
      <c r="BQ436" s="522" t="str">
        <f>IF(_cfyc_month_day!F432="","",_cfyc_month_day!F432)</f>
        <v/>
      </c>
      <c r="BR436" s="513" t="str">
        <f>IF(_tag_month_day!T432="","",_tag_month_day!T432)</f>
        <v/>
      </c>
      <c r="BS436" s="513" t="str">
        <f>IF(_tag_month_day!U432="","",_tag_month_day!U432)</f>
        <v/>
      </c>
      <c r="BT436" s="523" t="str">
        <f t="shared" si="2381"/>
        <v/>
      </c>
      <c r="BU436" s="223" t="str">
        <f>IF(_tag_month_day!V432="","",_tag_month_day!V432)</f>
        <v/>
      </c>
      <c r="BV436" s="206" t="str">
        <f>IF(_tag_month_day!W432="","",_tag_month_day!W432)</f>
        <v/>
      </c>
      <c r="BW436" s="540" t="str">
        <f>IF(_tag_month_day!X432="","",_tag_month_day!X432)</f>
        <v/>
      </c>
      <c r="BX436" s="540" t="str">
        <f>IF(_tag_month_day!Y432="","",_tag_month_day!Y432)</f>
        <v/>
      </c>
      <c r="BY436" s="541">
        <f ca="1" t="shared" si="2382"/>
        <v>43635.0416666656</v>
      </c>
      <c r="BZ436" s="542"/>
      <c r="CA436" s="543" t="str">
        <f>IF(_jhy2_month_day!A432="","",_jhy2_month_day!A432)</f>
        <v/>
      </c>
      <c r="CB436" s="464" t="str">
        <f>IF(_jhy2_month_day!B432="","",_jhy2_month_day!B432)</f>
        <v/>
      </c>
      <c r="CC436" s="464" t="str">
        <f>IF(_jhy2_month_day!C432="","",_jhy2_month_day!C432)</f>
        <v/>
      </c>
      <c r="CD436" s="464" t="str">
        <f>IF(_jhy2_month_day!D432="","",_jhy2_month_day!D432)</f>
        <v/>
      </c>
      <c r="CE436" s="464" t="str">
        <f>IF(_jhy2_month_day!E432="","",_jhy2_month_day!E432)</f>
        <v/>
      </c>
      <c r="CF436" s="464" t="str">
        <f>IF(_jhy2_month_day!F432="","",_jhy2_month_day!F432)</f>
        <v/>
      </c>
      <c r="CG436" s="464" t="str">
        <f>IF(_jhy2_month_day!G432="","",_jhy2_month_day!G432)</f>
        <v/>
      </c>
      <c r="CH436" s="464" t="str">
        <f>IF(_jhy2_month_day!H432="","",_jhy2_month_day!H432)</f>
        <v/>
      </c>
      <c r="CI436" s="464" t="str">
        <f>IF(_jhy2_month_day!I432="","",_jhy2_month_day!I432)</f>
        <v/>
      </c>
      <c r="CJ436" s="464" t="str">
        <f>IF(_jhy2_month_day!J432="","",_jhy2_month_day!J432)</f>
        <v/>
      </c>
      <c r="CK436" s="464" t="str">
        <f>IF(_jhy2_month_day!K432="","",_jhy2_month_day!K432)</f>
        <v/>
      </c>
      <c r="CL436" s="562" t="str">
        <f>IF(_jhy2_month_day!L432="","",_jhy2_month_day!L432)</f>
        <v/>
      </c>
      <c r="CM436" s="562" t="str">
        <f>IF(_jhy2_month_day!M432="","",_jhy2_month_day!M432)</f>
        <v/>
      </c>
      <c r="CN436" s="562" t="str">
        <f>IF(_jhy2_month_day!N432="","",_jhy2_month_day!N432)</f>
        <v/>
      </c>
      <c r="CO436" s="562" t="str">
        <f>IF(_jhy2_month_day!O432="","",_jhy2_month_day!O432)</f>
        <v/>
      </c>
      <c r="CP436" s="562" t="str">
        <f>IF(_jhy2_month_day!P432="","",_jhy2_month_day!P432)</f>
        <v/>
      </c>
      <c r="CQ436" s="562" t="str">
        <f>IF(_jhy2_month_day!Q432="","",_jhy2_month_day!Q432)</f>
        <v/>
      </c>
      <c r="CR436" s="563" t="str">
        <f>IF(_jhy2_month_day!R432="","",_jhy2_month_day!R432)</f>
        <v/>
      </c>
      <c r="CS436" s="576" t="str">
        <f>IF(_jhy2_month_day!S432="","",_jhy2_month_day!S432)</f>
        <v/>
      </c>
      <c r="CT436" s="562" t="str">
        <f>IF(_jhy2_month_day!T432="","",_jhy2_month_day!T432)</f>
        <v/>
      </c>
      <c r="CU436" s="577" t="e">
        <f t="shared" si="2330"/>
        <v>#VALUE!</v>
      </c>
      <c r="CV436" s="198" t="e">
        <f t="shared" si="2331"/>
        <v>#VALUE!</v>
      </c>
      <c r="CW436" s="192" t="e">
        <f t="shared" si="2332"/>
        <v>#VALUE!</v>
      </c>
      <c r="CX436" s="192" t="e">
        <f t="shared" si="2333"/>
        <v>#VALUE!</v>
      </c>
      <c r="CY436" s="202" t="e">
        <f t="shared" si="2334"/>
        <v>#VALUE!</v>
      </c>
      <c r="CZ436" s="192" t="e">
        <f t="shared" ref="CZ436:DI436" si="2626">$AJ436*EF436</f>
        <v>#VALUE!</v>
      </c>
      <c r="DA436" s="192" t="e">
        <f t="shared" si="2626"/>
        <v>#VALUE!</v>
      </c>
      <c r="DB436" s="192" t="e">
        <f t="shared" si="2626"/>
        <v>#VALUE!</v>
      </c>
      <c r="DC436" s="192" t="e">
        <f t="shared" si="2626"/>
        <v>#VALUE!</v>
      </c>
      <c r="DD436" s="192" t="e">
        <f t="shared" si="2626"/>
        <v>#VALUE!</v>
      </c>
      <c r="DE436" s="192" t="e">
        <f t="shared" si="2626"/>
        <v>#VALUE!</v>
      </c>
      <c r="DF436" s="192" t="e">
        <f t="shared" si="2626"/>
        <v>#VALUE!</v>
      </c>
      <c r="DG436" s="192" t="e">
        <f t="shared" si="2626"/>
        <v>#VALUE!</v>
      </c>
      <c r="DH436" s="192" t="e">
        <f t="shared" si="2626"/>
        <v>#VALUE!</v>
      </c>
      <c r="DI436" s="192" t="e">
        <f t="shared" si="2626"/>
        <v>#VALUE!</v>
      </c>
      <c r="DJ436" s="192" t="e">
        <f t="shared" si="2336"/>
        <v>#VALUE!</v>
      </c>
      <c r="DK436" s="192" t="e">
        <f t="shared" si="2337"/>
        <v>#VALUE!</v>
      </c>
      <c r="DL436" s="192" t="e">
        <f t="shared" si="2338"/>
        <v>#VALUE!</v>
      </c>
      <c r="DM436" s="192" t="e">
        <f t="shared" si="2339"/>
        <v>#VALUE!</v>
      </c>
      <c r="DN436" s="192" t="e">
        <f t="shared" si="2340"/>
        <v>#VALUE!</v>
      </c>
      <c r="DO436" s="192" t="e">
        <f t="shared" si="2341"/>
        <v>#VALUE!</v>
      </c>
      <c r="DP436" s="192" t="e">
        <f t="shared" si="2342"/>
        <v>#VALUE!</v>
      </c>
      <c r="DQ436" s="192" t="e">
        <f t="shared" si="2343"/>
        <v>#VALUE!</v>
      </c>
      <c r="DR436" s="192" t="e">
        <f t="shared" si="2344"/>
        <v>#VALUE!</v>
      </c>
      <c r="DS436" s="192" t="e">
        <f t="shared" si="2345"/>
        <v>#VALUE!</v>
      </c>
      <c r="DT436" s="192" t="e">
        <f t="shared" si="2346"/>
        <v>#VALUE!</v>
      </c>
      <c r="DU436" s="192" t="e">
        <f t="shared" si="2347"/>
        <v>#VALUE!</v>
      </c>
      <c r="DV436" s="198" t="e">
        <f t="shared" si="2348"/>
        <v>#VALUE!</v>
      </c>
      <c r="DW436" s="198" t="e">
        <f t="shared" si="2349"/>
        <v>#DIV/0!</v>
      </c>
      <c r="DX436" s="198" t="e">
        <f t="shared" si="2350"/>
        <v>#DIV/0!</v>
      </c>
      <c r="DY436" s="198" t="e">
        <f t="shared" si="2351"/>
        <v>#VALUE!</v>
      </c>
      <c r="DZ436" s="198" t="e">
        <f t="shared" si="2352"/>
        <v>#VALUE!</v>
      </c>
      <c r="EA436" s="198" t="e">
        <f t="shared" si="2353"/>
        <v>#VALUE!</v>
      </c>
      <c r="EB436" s="198" t="e">
        <f t="shared" si="2354"/>
        <v>#VALUE!</v>
      </c>
      <c r="EC436" s="198" t="e">
        <f t="shared" si="2355"/>
        <v>#DIV/0!</v>
      </c>
      <c r="ED436" s="198" t="e">
        <f t="shared" si="2356"/>
        <v>#VALUE!</v>
      </c>
      <c r="EE436" s="198" t="e">
        <f t="shared" si="2357"/>
        <v>#VALUE!</v>
      </c>
      <c r="EF436" s="198" t="e">
        <f t="shared" ref="EF436:EO436" si="2627">DV436/SUM($DV436:$EE436)</f>
        <v>#VALUE!</v>
      </c>
      <c r="EG436" s="198" t="e">
        <f t="shared" si="2627"/>
        <v>#DIV/0!</v>
      </c>
      <c r="EH436" s="198" t="e">
        <f t="shared" si="2627"/>
        <v>#DIV/0!</v>
      </c>
      <c r="EI436" s="198" t="e">
        <f t="shared" si="2627"/>
        <v>#VALUE!</v>
      </c>
      <c r="EJ436" s="198" t="e">
        <f t="shared" si="2627"/>
        <v>#VALUE!</v>
      </c>
      <c r="EK436" s="198" t="e">
        <f t="shared" si="2627"/>
        <v>#VALUE!</v>
      </c>
      <c r="EL436" s="198" t="e">
        <f t="shared" si="2627"/>
        <v>#VALUE!</v>
      </c>
      <c r="EM436" s="198" t="e">
        <f t="shared" si="2627"/>
        <v>#DIV/0!</v>
      </c>
      <c r="EN436" s="198" t="e">
        <f t="shared" si="2627"/>
        <v>#VALUE!</v>
      </c>
      <c r="EO436" s="198" t="e">
        <f t="shared" si="2627"/>
        <v>#VALUE!</v>
      </c>
      <c r="EP436" s="511">
        <f t="shared" ref="EP436:EW436" si="2628">EP435</f>
        <v>0.08</v>
      </c>
      <c r="EQ436" s="511">
        <f t="shared" si="2628"/>
        <v>0.015</v>
      </c>
      <c r="ER436" s="511">
        <f t="shared" si="2628"/>
        <v>0.015</v>
      </c>
      <c r="ES436" s="511">
        <f t="shared" si="2628"/>
        <v>0.015</v>
      </c>
      <c r="ET436" s="511">
        <f t="shared" si="2628"/>
        <v>0.015</v>
      </c>
      <c r="EU436" s="511">
        <f t="shared" si="2628"/>
        <v>0.09</v>
      </c>
      <c r="EV436" s="511">
        <f t="shared" si="2628"/>
        <v>0.09</v>
      </c>
      <c r="EW436" s="511">
        <f t="shared" si="2628"/>
        <v>0.09</v>
      </c>
      <c r="EX436" s="420" t="str">
        <f>IF(_tag_month_day!AS432="","",_tag_month_day!AS432/100)</f>
        <v/>
      </c>
      <c r="EY436" s="420" t="str">
        <f>IF(_tag_month_day!AT432="","",_tag_month_day!AT432/100)</f>
        <v/>
      </c>
      <c r="EZ436" s="420" t="str">
        <f>IF(_tag_month_day!AU432="","",_tag_month_day!AU432/100)</f>
        <v/>
      </c>
      <c r="FA436" s="420" t="str">
        <f>IF(_tag_month_day!AV432="","",_tag_month_day!AV432/100)</f>
        <v/>
      </c>
      <c r="FB436" s="420" t="str">
        <f>IF(_tag_month_day!AW432="","",_tag_month_day!AW432/100)</f>
        <v/>
      </c>
      <c r="FC436" s="420" t="str">
        <f>IF(_tag_month_day!AX432="","",_tag_month_day!AX432/100)</f>
        <v/>
      </c>
      <c r="FD436" s="510">
        <f t="shared" si="2386"/>
        <v>0.33</v>
      </c>
      <c r="FE436" s="510">
        <f t="shared" si="2387"/>
        <v>0.19</v>
      </c>
      <c r="FF436" s="510">
        <f t="shared" si="2388"/>
        <v>0.003</v>
      </c>
      <c r="FG436" s="510">
        <f t="shared" si="2389"/>
        <v>0</v>
      </c>
      <c r="FH436" s="603">
        <f t="shared" si="2390"/>
        <v>0.0001</v>
      </c>
      <c r="FI436" s="510">
        <f t="shared" ref="FI436:FR436" si="2629">FI435</f>
        <v>0.41</v>
      </c>
      <c r="FJ436" s="510">
        <f t="shared" si="2629"/>
        <v>0.11</v>
      </c>
      <c r="FK436" s="510">
        <f t="shared" si="2629"/>
        <v>0.015</v>
      </c>
      <c r="FL436" s="510">
        <f t="shared" si="2629"/>
        <v>0</v>
      </c>
      <c r="FM436" s="603">
        <f t="shared" si="2629"/>
        <v>0.0001</v>
      </c>
      <c r="FN436" s="510" t="str">
        <f>IF(_tag_month_day!AY432="","",_tag_month_day!AY432/100)</f>
        <v/>
      </c>
      <c r="FO436" s="510" t="str">
        <f>IF(_tag_month_day!AZ432="","",_tag_month_day!AZ432/100)</f>
        <v/>
      </c>
      <c r="FP436" s="510" t="str">
        <f>IF(_tag_month_day!BA432="","",_tag_month_day!BA432/100)</f>
        <v/>
      </c>
      <c r="FQ436" s="510" t="str">
        <f>IF(_tag_month_day!BB432="","",_tag_month_day!BB432/100)</f>
        <v/>
      </c>
      <c r="FR436" s="603" t="str">
        <f>IF(_tag_month_day!BC432="","",_tag_month_day!BC432/100)</f>
        <v/>
      </c>
      <c r="FS436" s="510" t="str">
        <f>IF(_tag_month_day!BD432="","",_tag_month_day!BD432/100)</f>
        <v/>
      </c>
      <c r="FT436" s="510" t="str">
        <f>IF(_tag_month_day!BE432="","",_tag_month_day!BE432/100)</f>
        <v/>
      </c>
      <c r="FU436" s="510" t="str">
        <f>IF(_tag_month_day!BF432="","",_tag_month_day!BF432/100)</f>
        <v/>
      </c>
      <c r="FV436" s="510" t="str">
        <f>IF(_tag_month_day!BG432="","",_tag_month_day!BG432/100)</f>
        <v/>
      </c>
      <c r="FW436" s="603" t="str">
        <f>IF(_tag_month_day!BH432="","",_tag_month_day!BH432/100)</f>
        <v/>
      </c>
      <c r="FX436" s="510" t="str">
        <f>IF(_tag_month_day!BI432="","",_tag_month_day!BI432/100)</f>
        <v/>
      </c>
      <c r="FY436" s="510" t="str">
        <f>IF(_tag_month_day!BJ432="","",_tag_month_day!BJ432/100)</f>
        <v/>
      </c>
      <c r="FZ436" s="605" t="str">
        <f>IF(_tag_month_day!BK432="","",_tag_month_day!BK432/100)</f>
        <v/>
      </c>
      <c r="GA436" s="510" t="str">
        <f>IF(_tag_month_day!BL432="","",_tag_month_day!BL432/100)</f>
        <v/>
      </c>
      <c r="GB436" s="603" t="str">
        <f>IF(_tag_month_day!BM432="","",_tag_month_day!BM432/100)</f>
        <v/>
      </c>
      <c r="GC436" s="420" t="str">
        <f>IF(_tag_month_day!BN432="","",_tag_month_day!BN432/100)</f>
        <v/>
      </c>
      <c r="GD436" s="420" t="str">
        <f>IF(_tag_month_day!BO432="","",_tag_month_day!BO432/100)</f>
        <v/>
      </c>
      <c r="GE436" s="420" t="str">
        <f>IF(_tag_month_day!BP432="","",_tag_month_day!BP432/100)</f>
        <v/>
      </c>
      <c r="GF436" s="420" t="str">
        <f>IF(_tag_month_day!BQ432="","",_tag_month_day!BQ432/100)</f>
        <v/>
      </c>
      <c r="GG436" s="420" t="str">
        <f>IF(_tag_month_day!BR432="","",_tag_month_day!BR432/100)</f>
        <v/>
      </c>
      <c r="GH436" s="420" t="str">
        <f>IF(_tag_month_day!BS432="","",_tag_month_day!BS432/100)</f>
        <v/>
      </c>
      <c r="GI436" s="603" t="str">
        <f>IF(_tag_month_day!BT432="","",_tag_month_day!BT432/100)</f>
        <v/>
      </c>
      <c r="GJ436" s="612" t="str">
        <f>IF(_tag_month_day!BU432="","",_tag_month_day!BU432/100)</f>
        <v/>
      </c>
      <c r="GK436" s="620" t="str">
        <f>IF(_tag_month_day!BV432="",IF(_rlcf_month_day!A$2="","",_rlcf_month_day!A$2/100),_tag_month_day!BV432/100)</f>
        <v/>
      </c>
      <c r="GL436" s="620" t="str">
        <f>IF(_tag_month_day!BW432="",IF(_rlcf_month_day!B$2="","",_rlcf_month_day!B$2/100),_tag_month_day!BW432/100)</f>
        <v/>
      </c>
      <c r="GM436" s="621" t="str">
        <f>IF(_tag_month_day!BX432="",IF(_rlcf_month_day!C$2="","",_rlcf_month_day!C$2/100),_tag_month_day!BX432/100)</f>
        <v/>
      </c>
      <c r="GN436" s="620" t="str">
        <f>IF(_tag_month_day!BV432="",IF(_rlcf_month_day!A$2="","",_rlcf_month_day!A$2/100),_tag_month_day!BV432/100)</f>
        <v/>
      </c>
      <c r="GO436" s="620" t="str">
        <f>IF(_tag_month_day!BW432="",IF(_rlcf_month_day!B$2="","",_rlcf_month_day!B$2/100),_tag_month_day!BW432/100)</f>
        <v/>
      </c>
      <c r="GP436" s="620" t="str">
        <f>IF(_tag_month_day!CD432="",IF(_rlcf_month_day!E$2="","",_rlcf_month_day!E$2/100),_tag_month_day!CD432/100)</f>
        <v/>
      </c>
      <c r="GQ436" s="620" t="str">
        <f>IF(_tag_month_day!CE432="",IF(_rlcf_month_day!F$2="","",_rlcf_month_day!F$2/100),_tag_month_day!CE432/100)</f>
        <v/>
      </c>
      <c r="GR436" s="621" t="str">
        <f>IF(_tag_month_day!CF432="",IF(_rlcf_month_day!G$2="","",_rlcf_month_day!G$2/100),_tag_month_day!CF432/100)</f>
        <v/>
      </c>
      <c r="GS436" s="626">
        <f t="shared" ref="GS436:HH436" si="2630">GS435</f>
        <v>0.953</v>
      </c>
      <c r="GT436" s="626">
        <f t="shared" si="2630"/>
        <v>0.55</v>
      </c>
      <c r="GU436" s="626">
        <f t="shared" si="2630"/>
        <v>0.55</v>
      </c>
      <c r="GV436" s="626">
        <f t="shared" si="2630"/>
        <v>0.55</v>
      </c>
      <c r="GW436" s="626">
        <f t="shared" si="2630"/>
        <v>0.5</v>
      </c>
      <c r="GX436" s="626">
        <f t="shared" si="2630"/>
        <v>0.935</v>
      </c>
      <c r="GY436" s="626">
        <f t="shared" si="2630"/>
        <v>0.15</v>
      </c>
      <c r="GZ436" s="626">
        <f t="shared" si="2630"/>
        <v>1</v>
      </c>
      <c r="HA436" s="632">
        <f t="shared" si="2630"/>
        <v>0.047</v>
      </c>
      <c r="HB436" s="632">
        <f t="shared" si="2630"/>
        <v>0.45</v>
      </c>
      <c r="HC436" s="632">
        <f t="shared" si="2630"/>
        <v>0.45</v>
      </c>
      <c r="HD436" s="632">
        <f t="shared" si="2630"/>
        <v>0.45</v>
      </c>
      <c r="HE436" s="632">
        <f t="shared" si="2630"/>
        <v>0.5</v>
      </c>
      <c r="HF436" s="632">
        <f t="shared" si="2630"/>
        <v>0.065</v>
      </c>
      <c r="HG436" s="632">
        <f t="shared" si="2630"/>
        <v>0.85</v>
      </c>
      <c r="HH436" s="632">
        <f t="shared" si="2630"/>
        <v>0</v>
      </c>
      <c r="HI436" s="68">
        <f t="shared" si="2362"/>
        <v>0</v>
      </c>
      <c r="HJ436" s="68" t="e">
        <f t="shared" si="2393"/>
        <v>#VALUE!</v>
      </c>
      <c r="HK436" s="202">
        <f t="shared" si="2394"/>
        <v>0.85</v>
      </c>
      <c r="HL436" s="464">
        <f t="shared" si="2395"/>
        <v>550000</v>
      </c>
      <c r="HM436" s="464">
        <f t="shared" si="2396"/>
        <v>480000</v>
      </c>
      <c r="HN436" s="192" t="e">
        <f t="shared" si="2363"/>
        <v>#VALUE!</v>
      </c>
      <c r="HO436" s="192" t="e">
        <f>HN436*HK436*$HO$2/HL436*1000000</f>
        <v>#VALUE!</v>
      </c>
      <c r="HP436" s="192" t="e">
        <f>HN436*HK436*$HP$2/HM436*1000000</f>
        <v>#VALUE!</v>
      </c>
    </row>
    <row r="437" customFormat="1" spans="1:224">
      <c r="A437" s="381">
        <v>432</v>
      </c>
      <c r="B437" s="54">
        <f ca="1" t="shared" si="2397"/>
        <v>43634</v>
      </c>
      <c r="C437" s="57">
        <f t="shared" si="2398"/>
        <v>0.0416666666666667</v>
      </c>
      <c r="D437" s="68" t="str">
        <f ca="1" t="shared" si="2364"/>
        <v>中班</v>
      </c>
      <c r="E437" s="68" t="str">
        <f ca="1" t="shared" si="2365"/>
        <v>丙</v>
      </c>
      <c r="F437" s="68">
        <f ca="1">SUMPRODUCT((成本日报!$A$3:$A$95=计划!B437)*(成本日报!$B$3:$B$95=计划!$D437),成本日报!$C$3:$C$95)</f>
        <v>3</v>
      </c>
      <c r="G437" s="382">
        <f ca="1" t="shared" si="2399"/>
        <v>43634.9583333323</v>
      </c>
      <c r="H437" s="382">
        <f ca="1" t="shared" si="2366"/>
        <v>43634.9652777767</v>
      </c>
      <c r="I437" s="382">
        <f ca="1" t="shared" si="2367"/>
        <v>43634.9708333323</v>
      </c>
      <c r="J437" s="382">
        <f ca="1" t="shared" si="2368"/>
        <v>43634.999999999</v>
      </c>
      <c r="K437" s="382">
        <f ca="1" t="shared" si="2369"/>
        <v>43635.062499999</v>
      </c>
      <c r="L437" s="382">
        <f ca="1" t="shared" si="2370"/>
        <v>43635.0833333323</v>
      </c>
      <c r="M437" s="398" t="str">
        <f>IF(_tag_month_day!A433="","",_tag_month_day!A433)</f>
        <v/>
      </c>
      <c r="N437" s="398" t="str">
        <f>IF(_tag_month_day!B433="","",_tag_month_day!B433)</f>
        <v/>
      </c>
      <c r="O437" s="399" t="e">
        <f t="shared" si="2371"/>
        <v>#VALUE!</v>
      </c>
      <c r="P437" s="398" t="str">
        <f>IF(_tag_month_day!C433="","",_tag_month_day!C433)</f>
        <v/>
      </c>
      <c r="Q437" s="398" t="str">
        <f>IF(_tag_month_day!D433="","",_tag_month_day!D433)</f>
        <v/>
      </c>
      <c r="R437" s="416">
        <f>IF(_tag_month_day!CB433="",R436,_tag_month_day!CB433/100)</f>
        <v>0.07</v>
      </c>
      <c r="S437" s="417" t="str">
        <f>IF(_tag_month_day!E433="","",_tag_month_day!E433)</f>
        <v/>
      </c>
      <c r="T437" s="417" t="str">
        <f>IF(_tag_month_day!F433="","",_tag_month_day!F433)</f>
        <v/>
      </c>
      <c r="U437" s="418" t="e">
        <f t="shared" si="2325"/>
        <v>#VALUE!</v>
      </c>
      <c r="V437" s="53" t="e">
        <f t="shared" si="2326"/>
        <v>#VALUE!</v>
      </c>
      <c r="W437" s="419" t="str">
        <f>IF(_jhy_month_day!A433="","",_jhy_month_day!A433)</f>
        <v/>
      </c>
      <c r="X437" s="420" t="str">
        <f>IF(_jhy_month_day!B433="","",_jhy_month_day!B433/100)</f>
        <v/>
      </c>
      <c r="Y437" s="420" t="str">
        <f>IF(_jhy_month_day!C433="","",_jhy_month_day!C433/100)</f>
        <v/>
      </c>
      <c r="Z437" s="439">
        <f t="shared" si="2415"/>
        <v>108</v>
      </c>
      <c r="AA437" s="440" t="str">
        <f>IF(_tag_month_day!G433="","",_tag_month_day!G433/100)</f>
        <v/>
      </c>
      <c r="AB437" s="440" t="str">
        <f>IF(_tag_month_day!H433="","",_tag_month_day!H433/100)</f>
        <v/>
      </c>
      <c r="AC437" s="193">
        <f t="shared" si="2372"/>
        <v>1.59963432013121</v>
      </c>
      <c r="AD437" s="441" t="str">
        <f t="shared" si="2373"/>
        <v/>
      </c>
      <c r="AE437" s="442" t="str">
        <f t="shared" si="2374"/>
        <v/>
      </c>
      <c r="AF437" s="443">
        <v>1</v>
      </c>
      <c r="AG437" s="68" t="str">
        <f>IF(_duihao_month_day!A433="","",_duihao_month_day!A433)</f>
        <v/>
      </c>
      <c r="AH437" s="463">
        <f>IF(_gyk_month_day!B433="",AH436,_gyk_month_day!B433)</f>
        <v>820</v>
      </c>
      <c r="AI437" s="464"/>
      <c r="AJ437" s="68" t="str">
        <f>IF(_tag_month_day!I433="","",_tag_month_day!I433)</f>
        <v/>
      </c>
      <c r="AK437" s="465" t="str">
        <f>IF(_tzyy_month_day!A433="","",_tzyy_month_day!A433)</f>
        <v/>
      </c>
      <c r="AL437" s="465" t="str">
        <f>IF(_tzyy_month_day!B433="","",_tzyy_month_day!B433)</f>
        <v/>
      </c>
      <c r="AM437" s="465" t="str">
        <f>IF(_tzyy_month_day!C433="","",_tzyy_month_day!C433)</f>
        <v/>
      </c>
      <c r="AN437" s="466" t="str">
        <f>IF(_tag_month_day!CG433="","",_tag_month_day!CG433)</f>
        <v/>
      </c>
      <c r="AO437" s="466" t="str">
        <f>IF(_tag_month_day!CH433="","",_tag_month_day!CH433)</f>
        <v/>
      </c>
      <c r="AP437" s="486" t="e">
        <f t="shared" si="2375"/>
        <v>#VALUE!</v>
      </c>
      <c r="AQ437" s="487" t="str">
        <f>IF(_tag_month_day!J433="","",_tag_month_day!J433/100)</f>
        <v/>
      </c>
      <c r="AR437" s="488">
        <f t="shared" si="2376"/>
        <v>1.3</v>
      </c>
      <c r="AS437" s="489" t="e">
        <f t="shared" si="2327"/>
        <v>#VALUE!</v>
      </c>
      <c r="AT437" s="489">
        <f t="shared" si="2377"/>
        <v>0</v>
      </c>
      <c r="AU437" s="490" t="str">
        <f>IF(_tag_month_day!K433="","",_tag_month_day!K433)</f>
        <v/>
      </c>
      <c r="AV437" s="491" t="str">
        <f>IF(_tag_month_day!L433="","",_tag_month_day!L433/100)</f>
        <v/>
      </c>
      <c r="AW437" s="420">
        <f t="shared" si="2299"/>
        <v>0</v>
      </c>
      <c r="AX437" s="420">
        <f t="shared" si="2378"/>
        <v>0</v>
      </c>
      <c r="AY437" s="420" t="str">
        <f>IF(_tag_month_day!M433="","",_tag_month_day!M433/100)</f>
        <v/>
      </c>
      <c r="AZ437" s="420" t="str">
        <f>IF(_tag_month_day!N433="","",_tag_month_day!N433/100)</f>
        <v/>
      </c>
      <c r="BA437" s="420" t="str">
        <f>IF(_tag_month_day!O433="","",_tag_month_day!O433/100)</f>
        <v/>
      </c>
      <c r="BB437" s="496" t="str">
        <f>IF(_tag_month_day!P433="","",_tag_month_day!P433/100)</f>
        <v/>
      </c>
      <c r="BC437" s="496">
        <f t="shared" si="2379"/>
        <v>0</v>
      </c>
      <c r="BD437" s="496" t="str">
        <f>IF(_tag_month_day!Q433="","",_tag_month_day!Q433/100)</f>
        <v/>
      </c>
      <c r="BE437" s="510" t="str">
        <f>IF(_tag_month_day!R433="","",_tag_month_day!R433/100)</f>
        <v/>
      </c>
      <c r="BF437" s="413" t="str">
        <f>IF(_tag_month_day!CC433="","",_tag_month_day!CC433/100)</f>
        <v/>
      </c>
      <c r="BG437" s="511" t="e">
        <f t="shared" si="2328"/>
        <v>#VALUE!</v>
      </c>
      <c r="BH437" s="198">
        <f t="shared" si="2329"/>
        <v>0</v>
      </c>
      <c r="BI437" s="512" t="e">
        <f>IF(CX437=0,BI436,(DK437*查询!$R$5+DL437*查询!$Q$5+DM437*查询!$N$5+DN437*查询!$O$5+DO437*查询!$P$5)*AF437/CX437)</f>
        <v>#VALUE!</v>
      </c>
      <c r="BJ437" s="512" t="e">
        <f>IF(CX437=0,BJ436,(DP437*查询!$S$5+DQ437*查询!$T$5+DR437*查询!$U$5)*AF437/CX437)</f>
        <v>#VALUE!</v>
      </c>
      <c r="BK437" s="512">
        <f t="shared" si="2380"/>
        <v>1</v>
      </c>
      <c r="BL437" s="513" t="str">
        <f>IF(_cfyc_month_day!A433="","",_cfyc_month_day!A433)</f>
        <v/>
      </c>
      <c r="BM437" s="513" t="str">
        <f>IF(_cfyc_month_day!B433="","",_cfyc_month_day!B433)</f>
        <v/>
      </c>
      <c r="BN437" s="513" t="str">
        <f>IF(_cfyc_month_day!C433="","",_cfyc_month_day!C433)</f>
        <v/>
      </c>
      <c r="BO437" s="522" t="str">
        <f>IF(_cfyc_month_day!D433="","",_cfyc_month_day!D433)</f>
        <v/>
      </c>
      <c r="BP437" s="522" t="str">
        <f>IF(_cfyc_month_day!E433="","",_cfyc_month_day!E433)</f>
        <v/>
      </c>
      <c r="BQ437" s="522" t="str">
        <f>IF(_cfyc_month_day!F433="","",_cfyc_month_day!F433)</f>
        <v/>
      </c>
      <c r="BR437" s="513" t="str">
        <f>IF(_tag_month_day!T433="","",_tag_month_day!T433)</f>
        <v/>
      </c>
      <c r="BS437" s="513" t="str">
        <f>IF(_tag_month_day!U433="","",_tag_month_day!U433)</f>
        <v/>
      </c>
      <c r="BT437" s="523" t="str">
        <f t="shared" si="2381"/>
        <v/>
      </c>
      <c r="BU437" s="223" t="str">
        <f>IF(_tag_month_day!V433="","",_tag_month_day!V433)</f>
        <v/>
      </c>
      <c r="BV437" s="206" t="str">
        <f>IF(_tag_month_day!W433="","",_tag_month_day!W433)</f>
        <v/>
      </c>
      <c r="BW437" s="540" t="str">
        <f>IF(_tag_month_day!X433="","",_tag_month_day!X433)</f>
        <v/>
      </c>
      <c r="BX437" s="540" t="str">
        <f>IF(_tag_month_day!Y433="","",_tag_month_day!Y433)</f>
        <v/>
      </c>
      <c r="BY437" s="541">
        <f ca="1" t="shared" si="2382"/>
        <v>43635.0833333323</v>
      </c>
      <c r="BZ437" s="542"/>
      <c r="CA437" s="543" t="str">
        <f>IF(_jhy2_month_day!A433="","",_jhy2_month_day!A433)</f>
        <v/>
      </c>
      <c r="CB437" s="464" t="str">
        <f>IF(_jhy2_month_day!B433="","",_jhy2_month_day!B433)</f>
        <v/>
      </c>
      <c r="CC437" s="464" t="str">
        <f>IF(_jhy2_month_day!C433="","",_jhy2_month_day!C433)</f>
        <v/>
      </c>
      <c r="CD437" s="464" t="str">
        <f>IF(_jhy2_month_day!D433="","",_jhy2_month_day!D433)</f>
        <v/>
      </c>
      <c r="CE437" s="464" t="str">
        <f>IF(_jhy2_month_day!E433="","",_jhy2_month_day!E433)</f>
        <v/>
      </c>
      <c r="CF437" s="464" t="str">
        <f>IF(_jhy2_month_day!F433="","",_jhy2_month_day!F433)</f>
        <v/>
      </c>
      <c r="CG437" s="464" t="str">
        <f>IF(_jhy2_month_day!G433="","",_jhy2_month_day!G433)</f>
        <v/>
      </c>
      <c r="CH437" s="464" t="str">
        <f>IF(_jhy2_month_day!H433="","",_jhy2_month_day!H433)</f>
        <v/>
      </c>
      <c r="CI437" s="464" t="str">
        <f>IF(_jhy2_month_day!I433="","",_jhy2_month_day!I433)</f>
        <v/>
      </c>
      <c r="CJ437" s="464" t="str">
        <f>IF(_jhy2_month_day!J433="","",_jhy2_month_day!J433)</f>
        <v/>
      </c>
      <c r="CK437" s="464" t="str">
        <f>IF(_jhy2_month_day!K433="","",_jhy2_month_day!K433)</f>
        <v/>
      </c>
      <c r="CL437" s="562" t="str">
        <f>IF(_jhy2_month_day!L433="","",_jhy2_month_day!L433)</f>
        <v/>
      </c>
      <c r="CM437" s="562" t="str">
        <f>IF(_jhy2_month_day!M433="","",_jhy2_month_day!M433)</f>
        <v/>
      </c>
      <c r="CN437" s="562" t="str">
        <f>IF(_jhy2_month_day!N433="","",_jhy2_month_day!N433)</f>
        <v/>
      </c>
      <c r="CO437" s="562" t="str">
        <f>IF(_jhy2_month_day!O433="","",_jhy2_month_day!O433)</f>
        <v/>
      </c>
      <c r="CP437" s="562" t="str">
        <f>IF(_jhy2_month_day!P433="","",_jhy2_month_day!P433)</f>
        <v/>
      </c>
      <c r="CQ437" s="562" t="str">
        <f>IF(_jhy2_month_day!Q433="","",_jhy2_month_day!Q433)</f>
        <v/>
      </c>
      <c r="CR437" s="563" t="str">
        <f>IF(_jhy2_month_day!R433="","",_jhy2_month_day!R433)</f>
        <v/>
      </c>
      <c r="CS437" s="576" t="str">
        <f>IF(_jhy2_month_day!S433="","",_jhy2_month_day!S433)</f>
        <v/>
      </c>
      <c r="CT437" s="562" t="str">
        <f>IF(_jhy2_month_day!T433="","",_jhy2_month_day!T433)</f>
        <v/>
      </c>
      <c r="CU437" s="577" t="e">
        <f t="shared" si="2330"/>
        <v>#VALUE!</v>
      </c>
      <c r="CV437" s="198" t="e">
        <f t="shared" si="2331"/>
        <v>#VALUE!</v>
      </c>
      <c r="CW437" s="192" t="e">
        <f t="shared" si="2332"/>
        <v>#VALUE!</v>
      </c>
      <c r="CX437" s="192" t="e">
        <f t="shared" si="2333"/>
        <v>#VALUE!</v>
      </c>
      <c r="CY437" s="202" t="e">
        <f t="shared" si="2334"/>
        <v>#VALUE!</v>
      </c>
      <c r="CZ437" s="192" t="e">
        <f t="shared" ref="CZ437:DI437" si="2631">$AJ437*EF437</f>
        <v>#VALUE!</v>
      </c>
      <c r="DA437" s="192" t="e">
        <f t="shared" si="2631"/>
        <v>#VALUE!</v>
      </c>
      <c r="DB437" s="192" t="e">
        <f t="shared" si="2631"/>
        <v>#VALUE!</v>
      </c>
      <c r="DC437" s="192" t="e">
        <f t="shared" si="2631"/>
        <v>#VALUE!</v>
      </c>
      <c r="DD437" s="192" t="e">
        <f t="shared" si="2631"/>
        <v>#VALUE!</v>
      </c>
      <c r="DE437" s="192" t="e">
        <f t="shared" si="2631"/>
        <v>#VALUE!</v>
      </c>
      <c r="DF437" s="192" t="e">
        <f t="shared" si="2631"/>
        <v>#VALUE!</v>
      </c>
      <c r="DG437" s="192" t="e">
        <f t="shared" si="2631"/>
        <v>#VALUE!</v>
      </c>
      <c r="DH437" s="192" t="e">
        <f t="shared" si="2631"/>
        <v>#VALUE!</v>
      </c>
      <c r="DI437" s="192" t="e">
        <f t="shared" si="2631"/>
        <v>#VALUE!</v>
      </c>
      <c r="DJ437" s="192" t="e">
        <f t="shared" si="2336"/>
        <v>#VALUE!</v>
      </c>
      <c r="DK437" s="192" t="e">
        <f t="shared" si="2337"/>
        <v>#VALUE!</v>
      </c>
      <c r="DL437" s="192" t="e">
        <f t="shared" si="2338"/>
        <v>#VALUE!</v>
      </c>
      <c r="DM437" s="192" t="e">
        <f t="shared" si="2339"/>
        <v>#VALUE!</v>
      </c>
      <c r="DN437" s="192" t="e">
        <f t="shared" si="2340"/>
        <v>#VALUE!</v>
      </c>
      <c r="DO437" s="192" t="e">
        <f t="shared" si="2341"/>
        <v>#VALUE!</v>
      </c>
      <c r="DP437" s="192" t="e">
        <f t="shared" si="2342"/>
        <v>#VALUE!</v>
      </c>
      <c r="DQ437" s="192" t="e">
        <f t="shared" si="2343"/>
        <v>#VALUE!</v>
      </c>
      <c r="DR437" s="192" t="e">
        <f t="shared" si="2344"/>
        <v>#VALUE!</v>
      </c>
      <c r="DS437" s="192" t="e">
        <f t="shared" si="2345"/>
        <v>#VALUE!</v>
      </c>
      <c r="DT437" s="192" t="e">
        <f t="shared" si="2346"/>
        <v>#VALUE!</v>
      </c>
      <c r="DU437" s="192" t="e">
        <f t="shared" si="2347"/>
        <v>#VALUE!</v>
      </c>
      <c r="DV437" s="198" t="e">
        <f t="shared" si="2348"/>
        <v>#VALUE!</v>
      </c>
      <c r="DW437" s="198" t="e">
        <f t="shared" si="2349"/>
        <v>#DIV/0!</v>
      </c>
      <c r="DX437" s="198" t="e">
        <f t="shared" si="2350"/>
        <v>#DIV/0!</v>
      </c>
      <c r="DY437" s="198" t="e">
        <f t="shared" si="2351"/>
        <v>#VALUE!</v>
      </c>
      <c r="DZ437" s="198" t="e">
        <f t="shared" si="2352"/>
        <v>#VALUE!</v>
      </c>
      <c r="EA437" s="198" t="e">
        <f t="shared" si="2353"/>
        <v>#VALUE!</v>
      </c>
      <c r="EB437" s="198" t="e">
        <f t="shared" si="2354"/>
        <v>#VALUE!</v>
      </c>
      <c r="EC437" s="198" t="e">
        <f t="shared" si="2355"/>
        <v>#DIV/0!</v>
      </c>
      <c r="ED437" s="198" t="e">
        <f t="shared" si="2356"/>
        <v>#VALUE!</v>
      </c>
      <c r="EE437" s="198" t="e">
        <f t="shared" si="2357"/>
        <v>#VALUE!</v>
      </c>
      <c r="EF437" s="198" t="e">
        <f t="shared" ref="EF437:EO437" si="2632">DV437/SUM($DV437:$EE437)</f>
        <v>#VALUE!</v>
      </c>
      <c r="EG437" s="198" t="e">
        <f t="shared" si="2632"/>
        <v>#DIV/0!</v>
      </c>
      <c r="EH437" s="198" t="e">
        <f t="shared" si="2632"/>
        <v>#DIV/0!</v>
      </c>
      <c r="EI437" s="198" t="e">
        <f t="shared" si="2632"/>
        <v>#VALUE!</v>
      </c>
      <c r="EJ437" s="198" t="e">
        <f t="shared" si="2632"/>
        <v>#VALUE!</v>
      </c>
      <c r="EK437" s="198" t="e">
        <f t="shared" si="2632"/>
        <v>#VALUE!</v>
      </c>
      <c r="EL437" s="198" t="e">
        <f t="shared" si="2632"/>
        <v>#VALUE!</v>
      </c>
      <c r="EM437" s="198" t="e">
        <f t="shared" si="2632"/>
        <v>#DIV/0!</v>
      </c>
      <c r="EN437" s="198" t="e">
        <f t="shared" si="2632"/>
        <v>#VALUE!</v>
      </c>
      <c r="EO437" s="198" t="e">
        <f t="shared" si="2632"/>
        <v>#VALUE!</v>
      </c>
      <c r="EP437" s="511">
        <f t="shared" ref="EP437:EW437" si="2633">EP436</f>
        <v>0.08</v>
      </c>
      <c r="EQ437" s="511">
        <f t="shared" si="2633"/>
        <v>0.015</v>
      </c>
      <c r="ER437" s="511">
        <f t="shared" si="2633"/>
        <v>0.015</v>
      </c>
      <c r="ES437" s="511">
        <f t="shared" si="2633"/>
        <v>0.015</v>
      </c>
      <c r="ET437" s="511">
        <f t="shared" si="2633"/>
        <v>0.015</v>
      </c>
      <c r="EU437" s="511">
        <f t="shared" si="2633"/>
        <v>0.09</v>
      </c>
      <c r="EV437" s="511">
        <f t="shared" si="2633"/>
        <v>0.09</v>
      </c>
      <c r="EW437" s="511">
        <f t="shared" si="2633"/>
        <v>0.09</v>
      </c>
      <c r="EX437" s="420" t="str">
        <f>IF(_tag_month_day!AS433="","",_tag_month_day!AS433/100)</f>
        <v/>
      </c>
      <c r="EY437" s="420" t="str">
        <f>IF(_tag_month_day!AT433="","",_tag_month_day!AT433/100)</f>
        <v/>
      </c>
      <c r="EZ437" s="420" t="str">
        <f>IF(_tag_month_day!AU433="","",_tag_month_day!AU433/100)</f>
        <v/>
      </c>
      <c r="FA437" s="420" t="str">
        <f>IF(_tag_month_day!AV433="","",_tag_month_day!AV433/100)</f>
        <v/>
      </c>
      <c r="FB437" s="420" t="str">
        <f>IF(_tag_month_day!AW433="","",_tag_month_day!AW433/100)</f>
        <v/>
      </c>
      <c r="FC437" s="420" t="str">
        <f>IF(_tag_month_day!AX433="","",_tag_month_day!AX433/100)</f>
        <v/>
      </c>
      <c r="FD437" s="510">
        <f t="shared" si="2386"/>
        <v>0.33</v>
      </c>
      <c r="FE437" s="510">
        <f t="shared" si="2387"/>
        <v>0.19</v>
      </c>
      <c r="FF437" s="510">
        <f t="shared" si="2388"/>
        <v>0.003</v>
      </c>
      <c r="FG437" s="510">
        <f t="shared" si="2389"/>
        <v>0</v>
      </c>
      <c r="FH437" s="603">
        <f t="shared" si="2390"/>
        <v>0.0001</v>
      </c>
      <c r="FI437" s="510">
        <f t="shared" ref="FI437:FR437" si="2634">FI436</f>
        <v>0.41</v>
      </c>
      <c r="FJ437" s="510">
        <f t="shared" si="2634"/>
        <v>0.11</v>
      </c>
      <c r="FK437" s="510">
        <f t="shared" si="2634"/>
        <v>0.015</v>
      </c>
      <c r="FL437" s="510">
        <f t="shared" si="2634"/>
        <v>0</v>
      </c>
      <c r="FM437" s="603">
        <f t="shared" si="2634"/>
        <v>0.0001</v>
      </c>
      <c r="FN437" s="510" t="str">
        <f>IF(_tag_month_day!AY433="","",_tag_month_day!AY433/100)</f>
        <v/>
      </c>
      <c r="FO437" s="510" t="str">
        <f>IF(_tag_month_day!AZ433="","",_tag_month_day!AZ433/100)</f>
        <v/>
      </c>
      <c r="FP437" s="510" t="str">
        <f>IF(_tag_month_day!BA433="","",_tag_month_day!BA433/100)</f>
        <v/>
      </c>
      <c r="FQ437" s="510" t="str">
        <f>IF(_tag_month_day!BB433="","",_tag_month_day!BB433/100)</f>
        <v/>
      </c>
      <c r="FR437" s="603" t="str">
        <f>IF(_tag_month_day!BC433="","",_tag_month_day!BC433/100)</f>
        <v/>
      </c>
      <c r="FS437" s="510" t="str">
        <f>IF(_tag_month_day!BD433="","",_tag_month_day!BD433/100)</f>
        <v/>
      </c>
      <c r="FT437" s="510" t="str">
        <f>IF(_tag_month_day!BE433="","",_tag_month_day!BE433/100)</f>
        <v/>
      </c>
      <c r="FU437" s="510" t="str">
        <f>IF(_tag_month_day!BF433="","",_tag_month_day!BF433/100)</f>
        <v/>
      </c>
      <c r="FV437" s="510" t="str">
        <f>IF(_tag_month_day!BG433="","",_tag_month_day!BG433/100)</f>
        <v/>
      </c>
      <c r="FW437" s="603" t="str">
        <f>IF(_tag_month_day!BH433="","",_tag_month_day!BH433/100)</f>
        <v/>
      </c>
      <c r="FX437" s="510" t="str">
        <f>IF(_tag_month_day!BI433="","",_tag_month_day!BI433/100)</f>
        <v/>
      </c>
      <c r="FY437" s="510" t="str">
        <f>IF(_tag_month_day!BJ433="","",_tag_month_day!BJ433/100)</f>
        <v/>
      </c>
      <c r="FZ437" s="605" t="str">
        <f>IF(_tag_month_day!BK433="","",_tag_month_day!BK433/100)</f>
        <v/>
      </c>
      <c r="GA437" s="510" t="str">
        <f>IF(_tag_month_day!BL433="","",_tag_month_day!BL433/100)</f>
        <v/>
      </c>
      <c r="GB437" s="603" t="str">
        <f>IF(_tag_month_day!BM433="","",_tag_month_day!BM433/100)</f>
        <v/>
      </c>
      <c r="GC437" s="420" t="str">
        <f>IF(_tag_month_day!BN433="","",_tag_month_day!BN433/100)</f>
        <v/>
      </c>
      <c r="GD437" s="420" t="str">
        <f>IF(_tag_month_day!BO433="","",_tag_month_day!BO433/100)</f>
        <v/>
      </c>
      <c r="GE437" s="420" t="str">
        <f>IF(_tag_month_day!BP433="","",_tag_month_day!BP433/100)</f>
        <v/>
      </c>
      <c r="GF437" s="420" t="str">
        <f>IF(_tag_month_day!BQ433="","",_tag_month_day!BQ433/100)</f>
        <v/>
      </c>
      <c r="GG437" s="420" t="str">
        <f>IF(_tag_month_day!BR433="","",_tag_month_day!BR433/100)</f>
        <v/>
      </c>
      <c r="GH437" s="420" t="str">
        <f>IF(_tag_month_day!BS433="","",_tag_month_day!BS433/100)</f>
        <v/>
      </c>
      <c r="GI437" s="603" t="str">
        <f>IF(_tag_month_day!BT433="","",_tag_month_day!BT433/100)</f>
        <v/>
      </c>
      <c r="GJ437" s="612" t="str">
        <f>IF(_tag_month_day!BU433="","",_tag_month_day!BU433/100)</f>
        <v/>
      </c>
      <c r="GK437" s="620" t="str">
        <f>IF(_tag_month_day!BV433="",IF(_rlcf_month_day!A$2="","",_rlcf_month_day!A$2/100),_tag_month_day!BV433/100)</f>
        <v/>
      </c>
      <c r="GL437" s="620" t="str">
        <f>IF(_tag_month_day!BW433="",IF(_rlcf_month_day!B$2="","",_rlcf_month_day!B$2/100),_tag_month_day!BW433/100)</f>
        <v/>
      </c>
      <c r="GM437" s="621" t="str">
        <f>IF(_tag_month_day!BX433="",IF(_rlcf_month_day!C$2="","",_rlcf_month_day!C$2/100),_tag_month_day!BX433/100)</f>
        <v/>
      </c>
      <c r="GN437" s="620" t="str">
        <f>IF(_tag_month_day!BV433="",IF(_rlcf_month_day!A$2="","",_rlcf_month_day!A$2/100),_tag_month_day!BV433/100)</f>
        <v/>
      </c>
      <c r="GO437" s="620" t="str">
        <f>IF(_tag_month_day!BW433="",IF(_rlcf_month_day!B$2="","",_rlcf_month_day!B$2/100),_tag_month_day!BW433/100)</f>
        <v/>
      </c>
      <c r="GP437" s="620" t="str">
        <f>IF(_tag_month_day!CD433="",IF(_rlcf_month_day!E$2="","",_rlcf_month_day!E$2/100),_tag_month_day!CD433/100)</f>
        <v/>
      </c>
      <c r="GQ437" s="620" t="str">
        <f>IF(_tag_month_day!CE433="",IF(_rlcf_month_day!F$2="","",_rlcf_month_day!F$2/100),_tag_month_day!CE433/100)</f>
        <v/>
      </c>
      <c r="GR437" s="621" t="str">
        <f>IF(_tag_month_day!CF433="",IF(_rlcf_month_day!G$2="","",_rlcf_month_day!G$2/100),_tag_month_day!CF433/100)</f>
        <v/>
      </c>
      <c r="GS437" s="626">
        <f t="shared" ref="GS437:HH437" si="2635">GS436</f>
        <v>0.953</v>
      </c>
      <c r="GT437" s="626">
        <f t="shared" si="2635"/>
        <v>0.55</v>
      </c>
      <c r="GU437" s="626">
        <f t="shared" si="2635"/>
        <v>0.55</v>
      </c>
      <c r="GV437" s="626">
        <f t="shared" si="2635"/>
        <v>0.55</v>
      </c>
      <c r="GW437" s="626">
        <f t="shared" si="2635"/>
        <v>0.5</v>
      </c>
      <c r="GX437" s="626">
        <f t="shared" si="2635"/>
        <v>0.935</v>
      </c>
      <c r="GY437" s="626">
        <f t="shared" si="2635"/>
        <v>0.15</v>
      </c>
      <c r="GZ437" s="626">
        <f t="shared" si="2635"/>
        <v>1</v>
      </c>
      <c r="HA437" s="632">
        <f t="shared" si="2635"/>
        <v>0.047</v>
      </c>
      <c r="HB437" s="632">
        <f t="shared" si="2635"/>
        <v>0.45</v>
      </c>
      <c r="HC437" s="632">
        <f t="shared" si="2635"/>
        <v>0.45</v>
      </c>
      <c r="HD437" s="632">
        <f t="shared" si="2635"/>
        <v>0.45</v>
      </c>
      <c r="HE437" s="632">
        <f t="shared" si="2635"/>
        <v>0.5</v>
      </c>
      <c r="HF437" s="632">
        <f t="shared" si="2635"/>
        <v>0.065</v>
      </c>
      <c r="HG437" s="632">
        <f t="shared" si="2635"/>
        <v>0.85</v>
      </c>
      <c r="HH437" s="632">
        <f t="shared" si="2635"/>
        <v>0</v>
      </c>
      <c r="HI437" s="68">
        <f t="shared" si="2362"/>
        <v>0</v>
      </c>
      <c r="HJ437" s="68" t="e">
        <f t="shared" si="2393"/>
        <v>#VALUE!</v>
      </c>
      <c r="HK437" s="202">
        <f t="shared" si="2394"/>
        <v>0.85</v>
      </c>
      <c r="HL437" s="464">
        <f t="shared" si="2395"/>
        <v>550000</v>
      </c>
      <c r="HM437" s="464">
        <f t="shared" si="2396"/>
        <v>480000</v>
      </c>
      <c r="HN437" s="192" t="e">
        <f t="shared" si="2363"/>
        <v>#VALUE!</v>
      </c>
      <c r="HO437" s="192" t="e">
        <f>HN437*HK437*$HO$2/HL437*1000000</f>
        <v>#VALUE!</v>
      </c>
      <c r="HP437" s="192" t="e">
        <f>HN437*HK437*$HP$2/HM437*1000000</f>
        <v>#VALUE!</v>
      </c>
    </row>
    <row r="438" customFormat="1" spans="1:224">
      <c r="A438" s="381">
        <v>433</v>
      </c>
      <c r="B438" s="54">
        <f ca="1" t="shared" si="2397"/>
        <v>43635</v>
      </c>
      <c r="C438" s="57">
        <f t="shared" si="2398"/>
        <v>0.0416666666666667</v>
      </c>
      <c r="D438" s="68" t="str">
        <f ca="1" t="shared" si="2364"/>
        <v>夜班</v>
      </c>
      <c r="E438" s="68" t="str">
        <f ca="1" t="shared" si="2365"/>
        <v>甲</v>
      </c>
      <c r="F438" s="68">
        <f ca="1">SUMPRODUCT((成本日报!$A$3:$A$95=计划!B438)*(成本日报!$B$3:$B$95=计划!$D438),成本日报!$C$3:$C$95)</f>
        <v>1</v>
      </c>
      <c r="G438" s="382">
        <f ca="1" t="shared" si="2399"/>
        <v>43634.999999999</v>
      </c>
      <c r="H438" s="382">
        <f ca="1" t="shared" si="2366"/>
        <v>43635.0069444434</v>
      </c>
      <c r="I438" s="382">
        <f ca="1" t="shared" si="2367"/>
        <v>43635.0124999989</v>
      </c>
      <c r="J438" s="382">
        <f ca="1" t="shared" si="2368"/>
        <v>43635.0416666656</v>
      </c>
      <c r="K438" s="382">
        <f ca="1" t="shared" si="2369"/>
        <v>43635.1041666656</v>
      </c>
      <c r="L438" s="382">
        <f ca="1" t="shared" si="2370"/>
        <v>43635.124999999</v>
      </c>
      <c r="M438" s="398" t="str">
        <f>IF(_tag_month_day!A434="","",_tag_month_day!A434)</f>
        <v/>
      </c>
      <c r="N438" s="398" t="str">
        <f>IF(_tag_month_day!B434="","",_tag_month_day!B434)</f>
        <v/>
      </c>
      <c r="O438" s="399" t="e">
        <f t="shared" si="2371"/>
        <v>#VALUE!</v>
      </c>
      <c r="P438" s="398" t="str">
        <f>IF(_tag_month_day!C434="","",_tag_month_day!C434)</f>
        <v/>
      </c>
      <c r="Q438" s="398" t="str">
        <f>IF(_tag_month_day!D434="","",_tag_month_day!D434)</f>
        <v/>
      </c>
      <c r="R438" s="416">
        <f>IF(_tag_month_day!CB434="",R437,_tag_month_day!CB434/100)</f>
        <v>0.07</v>
      </c>
      <c r="S438" s="417" t="str">
        <f>IF(_tag_month_day!E434="","",_tag_month_day!E434)</f>
        <v/>
      </c>
      <c r="T438" s="417" t="str">
        <f>IF(_tag_month_day!F434="","",_tag_month_day!F434)</f>
        <v/>
      </c>
      <c r="U438" s="418" t="e">
        <f t="shared" si="2325"/>
        <v>#VALUE!</v>
      </c>
      <c r="V438" s="53" t="e">
        <f t="shared" si="2326"/>
        <v>#VALUE!</v>
      </c>
      <c r="W438" s="419" t="str">
        <f>IF(_jhy_month_day!A434="","",_jhy_month_day!A434)</f>
        <v/>
      </c>
      <c r="X438" s="420" t="str">
        <f>IF(_jhy_month_day!B434="","",_jhy_month_day!B434/100)</f>
        <v/>
      </c>
      <c r="Y438" s="420" t="str">
        <f>IF(_jhy_month_day!C434="","",_jhy_month_day!C434/100)</f>
        <v/>
      </c>
      <c r="Z438" s="439">
        <f t="shared" si="2415"/>
        <v>109</v>
      </c>
      <c r="AA438" s="440" t="str">
        <f>IF(_tag_month_day!G434="","",_tag_month_day!G434/100)</f>
        <v/>
      </c>
      <c r="AB438" s="440" t="str">
        <f>IF(_tag_month_day!H434="","",_tag_month_day!H434/100)</f>
        <v/>
      </c>
      <c r="AC438" s="193">
        <f t="shared" si="2372"/>
        <v>1.59963432013121</v>
      </c>
      <c r="AD438" s="441" t="str">
        <f t="shared" si="2373"/>
        <v/>
      </c>
      <c r="AE438" s="442" t="str">
        <f t="shared" si="2374"/>
        <v/>
      </c>
      <c r="AF438" s="443">
        <v>1</v>
      </c>
      <c r="AG438" s="68" t="str">
        <f>IF(_duihao_month_day!A434="","",_duihao_month_day!A434)</f>
        <v/>
      </c>
      <c r="AH438" s="463">
        <f>IF(_gyk_month_day!B434="",AH437,_gyk_month_day!B434)</f>
        <v>820</v>
      </c>
      <c r="AI438" s="464"/>
      <c r="AJ438" s="68" t="str">
        <f>IF(_tag_month_day!I434="","",_tag_month_day!I434)</f>
        <v/>
      </c>
      <c r="AK438" s="465" t="str">
        <f>IF(_tzyy_month_day!A434="","",_tzyy_month_day!A434)</f>
        <v/>
      </c>
      <c r="AL438" s="465" t="str">
        <f>IF(_tzyy_month_day!B434="","",_tzyy_month_day!B434)</f>
        <v/>
      </c>
      <c r="AM438" s="465" t="str">
        <f>IF(_tzyy_month_day!C434="","",_tzyy_month_day!C434)</f>
        <v/>
      </c>
      <c r="AN438" s="466" t="str">
        <f>IF(_tag_month_day!CG434="","",_tag_month_day!CG434)</f>
        <v/>
      </c>
      <c r="AO438" s="466" t="str">
        <f>IF(_tag_month_day!CH434="","",_tag_month_day!CH434)</f>
        <v/>
      </c>
      <c r="AP438" s="486" t="e">
        <f t="shared" si="2375"/>
        <v>#VALUE!</v>
      </c>
      <c r="AQ438" s="487" t="str">
        <f>IF(_tag_month_day!J434="","",_tag_month_day!J434/100)</f>
        <v/>
      </c>
      <c r="AR438" s="488">
        <f t="shared" si="2376"/>
        <v>1.3</v>
      </c>
      <c r="AS438" s="489" t="e">
        <f t="shared" si="2327"/>
        <v>#VALUE!</v>
      </c>
      <c r="AT438" s="489">
        <f t="shared" si="2377"/>
        <v>0</v>
      </c>
      <c r="AU438" s="490" t="str">
        <f>IF(_tag_month_day!K434="","",_tag_month_day!K434)</f>
        <v/>
      </c>
      <c r="AV438" s="491" t="str">
        <f>IF(_tag_month_day!L434="","",_tag_month_day!L434/100)</f>
        <v/>
      </c>
      <c r="AW438" s="420">
        <f t="shared" si="2299"/>
        <v>0</v>
      </c>
      <c r="AX438" s="420">
        <f t="shared" si="2378"/>
        <v>0</v>
      </c>
      <c r="AY438" s="420" t="str">
        <f>IF(_tag_month_day!M434="","",_tag_month_day!M434/100)</f>
        <v/>
      </c>
      <c r="AZ438" s="420" t="str">
        <f>IF(_tag_month_day!N434="","",_tag_month_day!N434/100)</f>
        <v/>
      </c>
      <c r="BA438" s="420" t="str">
        <f>IF(_tag_month_day!O434="","",_tag_month_day!O434/100)</f>
        <v/>
      </c>
      <c r="BB438" s="496" t="str">
        <f>IF(_tag_month_day!P434="","",_tag_month_day!P434/100)</f>
        <v/>
      </c>
      <c r="BC438" s="496">
        <f t="shared" si="2379"/>
        <v>0</v>
      </c>
      <c r="BD438" s="496" t="str">
        <f>IF(_tag_month_day!Q434="","",_tag_month_day!Q434/100)</f>
        <v/>
      </c>
      <c r="BE438" s="510" t="str">
        <f>IF(_tag_month_day!R434="","",_tag_month_day!R434/100)</f>
        <v/>
      </c>
      <c r="BF438" s="413" t="str">
        <f>IF(_tag_month_day!CC434="","",_tag_month_day!CC434/100)</f>
        <v/>
      </c>
      <c r="BG438" s="511" t="e">
        <f t="shared" si="2328"/>
        <v>#VALUE!</v>
      </c>
      <c r="BH438" s="198">
        <f t="shared" si="2329"/>
        <v>0</v>
      </c>
      <c r="BI438" s="512" t="e">
        <f>IF(CX438=0,BI437,(DK438*查询!$R$5+DL438*查询!$Q$5+DM438*查询!$N$5+DN438*查询!$O$5+DO438*查询!$P$5)*AF438/CX438)</f>
        <v>#VALUE!</v>
      </c>
      <c r="BJ438" s="512" t="e">
        <f>IF(CX438=0,BJ437,(DP438*查询!$S$5+DQ438*查询!$T$5+DR438*查询!$U$5)*AF438/CX438)</f>
        <v>#VALUE!</v>
      </c>
      <c r="BK438" s="512">
        <f t="shared" si="2380"/>
        <v>1</v>
      </c>
      <c r="BL438" s="513" t="str">
        <f>IF(_cfyc_month_day!A434="","",_cfyc_month_day!A434)</f>
        <v/>
      </c>
      <c r="BM438" s="513" t="str">
        <f>IF(_cfyc_month_day!B434="","",_cfyc_month_day!B434)</f>
        <v/>
      </c>
      <c r="BN438" s="513" t="str">
        <f>IF(_cfyc_month_day!C434="","",_cfyc_month_day!C434)</f>
        <v/>
      </c>
      <c r="BO438" s="522" t="str">
        <f>IF(_cfyc_month_day!D434="","",_cfyc_month_day!D434)</f>
        <v/>
      </c>
      <c r="BP438" s="522" t="str">
        <f>IF(_cfyc_month_day!E434="","",_cfyc_month_day!E434)</f>
        <v/>
      </c>
      <c r="BQ438" s="522" t="str">
        <f>IF(_cfyc_month_day!F434="","",_cfyc_month_day!F434)</f>
        <v/>
      </c>
      <c r="BR438" s="513" t="str">
        <f>IF(_tag_month_day!T434="","",_tag_month_day!T434)</f>
        <v/>
      </c>
      <c r="BS438" s="513" t="str">
        <f>IF(_tag_month_day!U434="","",_tag_month_day!U434)</f>
        <v/>
      </c>
      <c r="BT438" s="523" t="str">
        <f t="shared" si="2381"/>
        <v/>
      </c>
      <c r="BU438" s="223" t="str">
        <f>IF(_tag_month_day!V434="","",_tag_month_day!V434)</f>
        <v/>
      </c>
      <c r="BV438" s="206" t="str">
        <f>IF(_tag_month_day!W434="","",_tag_month_day!W434)</f>
        <v/>
      </c>
      <c r="BW438" s="540" t="str">
        <f>IF(_tag_month_day!X434="","",_tag_month_day!X434)</f>
        <v/>
      </c>
      <c r="BX438" s="540" t="str">
        <f>IF(_tag_month_day!Y434="","",_tag_month_day!Y434)</f>
        <v/>
      </c>
      <c r="BY438" s="541">
        <f ca="1" t="shared" si="2382"/>
        <v>43635.124999999</v>
      </c>
      <c r="BZ438" s="542"/>
      <c r="CA438" s="543" t="str">
        <f>IF(_jhy2_month_day!A434="","",_jhy2_month_day!A434)</f>
        <v/>
      </c>
      <c r="CB438" s="464" t="str">
        <f>IF(_jhy2_month_day!B434="","",_jhy2_month_day!B434)</f>
        <v/>
      </c>
      <c r="CC438" s="464" t="str">
        <f>IF(_jhy2_month_day!C434="","",_jhy2_month_day!C434)</f>
        <v/>
      </c>
      <c r="CD438" s="464" t="str">
        <f>IF(_jhy2_month_day!D434="","",_jhy2_month_day!D434)</f>
        <v/>
      </c>
      <c r="CE438" s="464" t="str">
        <f>IF(_jhy2_month_day!E434="","",_jhy2_month_day!E434)</f>
        <v/>
      </c>
      <c r="CF438" s="464" t="str">
        <f>IF(_jhy2_month_day!F434="","",_jhy2_month_day!F434)</f>
        <v/>
      </c>
      <c r="CG438" s="464" t="str">
        <f>IF(_jhy2_month_day!G434="","",_jhy2_month_day!G434)</f>
        <v/>
      </c>
      <c r="CH438" s="464" t="str">
        <f>IF(_jhy2_month_day!H434="","",_jhy2_month_day!H434)</f>
        <v/>
      </c>
      <c r="CI438" s="464" t="str">
        <f>IF(_jhy2_month_day!I434="","",_jhy2_month_day!I434)</f>
        <v/>
      </c>
      <c r="CJ438" s="464" t="str">
        <f>IF(_jhy2_month_day!J434="","",_jhy2_month_day!J434)</f>
        <v/>
      </c>
      <c r="CK438" s="464" t="str">
        <f>IF(_jhy2_month_day!K434="","",_jhy2_month_day!K434)</f>
        <v/>
      </c>
      <c r="CL438" s="562" t="str">
        <f>IF(_jhy2_month_day!L434="","",_jhy2_month_day!L434)</f>
        <v/>
      </c>
      <c r="CM438" s="562" t="str">
        <f>IF(_jhy2_month_day!M434="","",_jhy2_month_day!M434)</f>
        <v/>
      </c>
      <c r="CN438" s="562" t="str">
        <f>IF(_jhy2_month_day!N434="","",_jhy2_month_day!N434)</f>
        <v/>
      </c>
      <c r="CO438" s="562" t="str">
        <f>IF(_jhy2_month_day!O434="","",_jhy2_month_day!O434)</f>
        <v/>
      </c>
      <c r="CP438" s="562" t="str">
        <f>IF(_jhy2_month_day!P434="","",_jhy2_month_day!P434)</f>
        <v/>
      </c>
      <c r="CQ438" s="562" t="str">
        <f>IF(_jhy2_month_day!Q434="","",_jhy2_month_day!Q434)</f>
        <v/>
      </c>
      <c r="CR438" s="563" t="str">
        <f>IF(_jhy2_month_day!R434="","",_jhy2_month_day!R434)</f>
        <v/>
      </c>
      <c r="CS438" s="576" t="str">
        <f>IF(_jhy2_month_day!S434="","",_jhy2_month_day!S434)</f>
        <v/>
      </c>
      <c r="CT438" s="562" t="str">
        <f>IF(_jhy2_month_day!T434="","",_jhy2_month_day!T434)</f>
        <v/>
      </c>
      <c r="CU438" s="577" t="e">
        <f t="shared" si="2330"/>
        <v>#VALUE!</v>
      </c>
      <c r="CV438" s="198" t="e">
        <f t="shared" si="2331"/>
        <v>#VALUE!</v>
      </c>
      <c r="CW438" s="192" t="e">
        <f t="shared" si="2332"/>
        <v>#VALUE!</v>
      </c>
      <c r="CX438" s="192" t="e">
        <f t="shared" si="2333"/>
        <v>#VALUE!</v>
      </c>
      <c r="CY438" s="202" t="e">
        <f t="shared" si="2334"/>
        <v>#VALUE!</v>
      </c>
      <c r="CZ438" s="192" t="e">
        <f t="shared" ref="CZ438:DI438" si="2636">$AJ438*EF438</f>
        <v>#VALUE!</v>
      </c>
      <c r="DA438" s="192" t="e">
        <f t="shared" si="2636"/>
        <v>#VALUE!</v>
      </c>
      <c r="DB438" s="192" t="e">
        <f t="shared" si="2636"/>
        <v>#VALUE!</v>
      </c>
      <c r="DC438" s="192" t="e">
        <f t="shared" si="2636"/>
        <v>#VALUE!</v>
      </c>
      <c r="DD438" s="192" t="e">
        <f t="shared" si="2636"/>
        <v>#VALUE!</v>
      </c>
      <c r="DE438" s="192" t="e">
        <f t="shared" si="2636"/>
        <v>#VALUE!</v>
      </c>
      <c r="DF438" s="192" t="e">
        <f t="shared" si="2636"/>
        <v>#VALUE!</v>
      </c>
      <c r="DG438" s="192" t="e">
        <f t="shared" si="2636"/>
        <v>#VALUE!</v>
      </c>
      <c r="DH438" s="192" t="e">
        <f t="shared" si="2636"/>
        <v>#VALUE!</v>
      </c>
      <c r="DI438" s="192" t="e">
        <f t="shared" si="2636"/>
        <v>#VALUE!</v>
      </c>
      <c r="DJ438" s="192" t="e">
        <f t="shared" si="2336"/>
        <v>#VALUE!</v>
      </c>
      <c r="DK438" s="192" t="e">
        <f t="shared" si="2337"/>
        <v>#VALUE!</v>
      </c>
      <c r="DL438" s="192" t="e">
        <f t="shared" si="2338"/>
        <v>#VALUE!</v>
      </c>
      <c r="DM438" s="192" t="e">
        <f t="shared" si="2339"/>
        <v>#VALUE!</v>
      </c>
      <c r="DN438" s="192" t="e">
        <f t="shared" si="2340"/>
        <v>#VALUE!</v>
      </c>
      <c r="DO438" s="192" t="e">
        <f t="shared" si="2341"/>
        <v>#VALUE!</v>
      </c>
      <c r="DP438" s="192" t="e">
        <f t="shared" si="2342"/>
        <v>#VALUE!</v>
      </c>
      <c r="DQ438" s="192" t="e">
        <f t="shared" si="2343"/>
        <v>#VALUE!</v>
      </c>
      <c r="DR438" s="192" t="e">
        <f t="shared" si="2344"/>
        <v>#VALUE!</v>
      </c>
      <c r="DS438" s="192" t="e">
        <f t="shared" si="2345"/>
        <v>#VALUE!</v>
      </c>
      <c r="DT438" s="192" t="e">
        <f t="shared" si="2346"/>
        <v>#VALUE!</v>
      </c>
      <c r="DU438" s="192" t="e">
        <f t="shared" si="2347"/>
        <v>#VALUE!</v>
      </c>
      <c r="DV438" s="198" t="e">
        <f t="shared" si="2348"/>
        <v>#VALUE!</v>
      </c>
      <c r="DW438" s="198" t="e">
        <f t="shared" si="2349"/>
        <v>#DIV/0!</v>
      </c>
      <c r="DX438" s="198" t="e">
        <f t="shared" si="2350"/>
        <v>#DIV/0!</v>
      </c>
      <c r="DY438" s="198" t="e">
        <f t="shared" si="2351"/>
        <v>#VALUE!</v>
      </c>
      <c r="DZ438" s="198" t="e">
        <f t="shared" si="2352"/>
        <v>#VALUE!</v>
      </c>
      <c r="EA438" s="198" t="e">
        <f t="shared" si="2353"/>
        <v>#VALUE!</v>
      </c>
      <c r="EB438" s="198" t="e">
        <f t="shared" si="2354"/>
        <v>#VALUE!</v>
      </c>
      <c r="EC438" s="198" t="e">
        <f t="shared" si="2355"/>
        <v>#DIV/0!</v>
      </c>
      <c r="ED438" s="198" t="e">
        <f t="shared" si="2356"/>
        <v>#VALUE!</v>
      </c>
      <c r="EE438" s="198" t="e">
        <f t="shared" si="2357"/>
        <v>#VALUE!</v>
      </c>
      <c r="EF438" s="198" t="e">
        <f t="shared" ref="EF438:EO438" si="2637">DV438/SUM($DV438:$EE438)</f>
        <v>#VALUE!</v>
      </c>
      <c r="EG438" s="198" t="e">
        <f t="shared" si="2637"/>
        <v>#DIV/0!</v>
      </c>
      <c r="EH438" s="198" t="e">
        <f t="shared" si="2637"/>
        <v>#DIV/0!</v>
      </c>
      <c r="EI438" s="198" t="e">
        <f t="shared" si="2637"/>
        <v>#VALUE!</v>
      </c>
      <c r="EJ438" s="198" t="e">
        <f t="shared" si="2637"/>
        <v>#VALUE!</v>
      </c>
      <c r="EK438" s="198" t="e">
        <f t="shared" si="2637"/>
        <v>#VALUE!</v>
      </c>
      <c r="EL438" s="198" t="e">
        <f t="shared" si="2637"/>
        <v>#VALUE!</v>
      </c>
      <c r="EM438" s="198" t="e">
        <f t="shared" si="2637"/>
        <v>#DIV/0!</v>
      </c>
      <c r="EN438" s="198" t="e">
        <f t="shared" si="2637"/>
        <v>#VALUE!</v>
      </c>
      <c r="EO438" s="198" t="e">
        <f t="shared" si="2637"/>
        <v>#VALUE!</v>
      </c>
      <c r="EP438" s="511">
        <f t="shared" ref="EP438:EW438" si="2638">EP437</f>
        <v>0.08</v>
      </c>
      <c r="EQ438" s="511">
        <f t="shared" si="2638"/>
        <v>0.015</v>
      </c>
      <c r="ER438" s="511">
        <f t="shared" si="2638"/>
        <v>0.015</v>
      </c>
      <c r="ES438" s="511">
        <f t="shared" si="2638"/>
        <v>0.015</v>
      </c>
      <c r="ET438" s="511">
        <f t="shared" si="2638"/>
        <v>0.015</v>
      </c>
      <c r="EU438" s="511">
        <f t="shared" si="2638"/>
        <v>0.09</v>
      </c>
      <c r="EV438" s="511">
        <f t="shared" si="2638"/>
        <v>0.09</v>
      </c>
      <c r="EW438" s="511">
        <f t="shared" si="2638"/>
        <v>0.09</v>
      </c>
      <c r="EX438" s="420" t="str">
        <f>IF(_tag_month_day!AS434="","",_tag_month_day!AS434/100)</f>
        <v/>
      </c>
      <c r="EY438" s="420" t="str">
        <f>IF(_tag_month_day!AT434="","",_tag_month_day!AT434/100)</f>
        <v/>
      </c>
      <c r="EZ438" s="420" t="str">
        <f>IF(_tag_month_day!AU434="","",_tag_month_day!AU434/100)</f>
        <v/>
      </c>
      <c r="FA438" s="420" t="str">
        <f>IF(_tag_month_day!AV434="","",_tag_month_day!AV434/100)</f>
        <v/>
      </c>
      <c r="FB438" s="420" t="str">
        <f>IF(_tag_month_day!AW434="","",_tag_month_day!AW434/100)</f>
        <v/>
      </c>
      <c r="FC438" s="420" t="str">
        <f>IF(_tag_month_day!AX434="","",_tag_month_day!AX434/100)</f>
        <v/>
      </c>
      <c r="FD438" s="510">
        <f t="shared" si="2386"/>
        <v>0.33</v>
      </c>
      <c r="FE438" s="510">
        <f t="shared" si="2387"/>
        <v>0.19</v>
      </c>
      <c r="FF438" s="510">
        <f t="shared" si="2388"/>
        <v>0.003</v>
      </c>
      <c r="FG438" s="510">
        <f t="shared" si="2389"/>
        <v>0</v>
      </c>
      <c r="FH438" s="603">
        <f t="shared" si="2390"/>
        <v>0.0001</v>
      </c>
      <c r="FI438" s="510">
        <f t="shared" ref="FI438:FR438" si="2639">FI437</f>
        <v>0.41</v>
      </c>
      <c r="FJ438" s="510">
        <f t="shared" si="2639"/>
        <v>0.11</v>
      </c>
      <c r="FK438" s="510">
        <f t="shared" si="2639"/>
        <v>0.015</v>
      </c>
      <c r="FL438" s="510">
        <f t="shared" si="2639"/>
        <v>0</v>
      </c>
      <c r="FM438" s="603">
        <f t="shared" si="2639"/>
        <v>0.0001</v>
      </c>
      <c r="FN438" s="510" t="str">
        <f>IF(_tag_month_day!AY434="","",_tag_month_day!AY434/100)</f>
        <v/>
      </c>
      <c r="FO438" s="510" t="str">
        <f>IF(_tag_month_day!AZ434="","",_tag_month_day!AZ434/100)</f>
        <v/>
      </c>
      <c r="FP438" s="510" t="str">
        <f>IF(_tag_month_day!BA434="","",_tag_month_day!BA434/100)</f>
        <v/>
      </c>
      <c r="FQ438" s="510" t="str">
        <f>IF(_tag_month_day!BB434="","",_tag_month_day!BB434/100)</f>
        <v/>
      </c>
      <c r="FR438" s="603" t="str">
        <f>IF(_tag_month_day!BC434="","",_tag_month_day!BC434/100)</f>
        <v/>
      </c>
      <c r="FS438" s="510" t="str">
        <f>IF(_tag_month_day!BD434="","",_tag_month_day!BD434/100)</f>
        <v/>
      </c>
      <c r="FT438" s="510" t="str">
        <f>IF(_tag_month_day!BE434="","",_tag_month_day!BE434/100)</f>
        <v/>
      </c>
      <c r="FU438" s="510" t="str">
        <f>IF(_tag_month_day!BF434="","",_tag_month_day!BF434/100)</f>
        <v/>
      </c>
      <c r="FV438" s="510" t="str">
        <f>IF(_tag_month_day!BG434="","",_tag_month_day!BG434/100)</f>
        <v/>
      </c>
      <c r="FW438" s="603" t="str">
        <f>IF(_tag_month_day!BH434="","",_tag_month_day!BH434/100)</f>
        <v/>
      </c>
      <c r="FX438" s="510" t="str">
        <f>IF(_tag_month_day!BI434="","",_tag_month_day!BI434/100)</f>
        <v/>
      </c>
      <c r="FY438" s="510" t="str">
        <f>IF(_tag_month_day!BJ434="","",_tag_month_day!BJ434/100)</f>
        <v/>
      </c>
      <c r="FZ438" s="605" t="str">
        <f>IF(_tag_month_day!BK434="","",_tag_month_day!BK434/100)</f>
        <v/>
      </c>
      <c r="GA438" s="510" t="str">
        <f>IF(_tag_month_day!BL434="","",_tag_month_day!BL434/100)</f>
        <v/>
      </c>
      <c r="GB438" s="603" t="str">
        <f>IF(_tag_month_day!BM434="","",_tag_month_day!BM434/100)</f>
        <v/>
      </c>
      <c r="GC438" s="420" t="str">
        <f>IF(_tag_month_day!BN434="","",_tag_month_day!BN434/100)</f>
        <v/>
      </c>
      <c r="GD438" s="420" t="str">
        <f>IF(_tag_month_day!BO434="","",_tag_month_day!BO434/100)</f>
        <v/>
      </c>
      <c r="GE438" s="420" t="str">
        <f>IF(_tag_month_day!BP434="","",_tag_month_day!BP434/100)</f>
        <v/>
      </c>
      <c r="GF438" s="420" t="str">
        <f>IF(_tag_month_day!BQ434="","",_tag_month_day!BQ434/100)</f>
        <v/>
      </c>
      <c r="GG438" s="420" t="str">
        <f>IF(_tag_month_day!BR434="","",_tag_month_day!BR434/100)</f>
        <v/>
      </c>
      <c r="GH438" s="420" t="str">
        <f>IF(_tag_month_day!BS434="","",_tag_month_day!BS434/100)</f>
        <v/>
      </c>
      <c r="GI438" s="603" t="str">
        <f>IF(_tag_month_day!BT434="","",_tag_month_day!BT434/100)</f>
        <v/>
      </c>
      <c r="GJ438" s="612" t="str">
        <f>IF(_tag_month_day!BU434="","",_tag_month_day!BU434/100)</f>
        <v/>
      </c>
      <c r="GK438" s="620" t="str">
        <f>IF(_tag_month_day!BV434="",IF(_rlcf_month_day!A$2="","",_rlcf_month_day!A$2/100),_tag_month_day!BV434/100)</f>
        <v/>
      </c>
      <c r="GL438" s="620" t="str">
        <f>IF(_tag_month_day!BW434="",IF(_rlcf_month_day!B$2="","",_rlcf_month_day!B$2/100),_tag_month_day!BW434/100)</f>
        <v/>
      </c>
      <c r="GM438" s="621" t="str">
        <f>IF(_tag_month_day!BX434="",IF(_rlcf_month_day!C$2="","",_rlcf_month_day!C$2/100),_tag_month_day!BX434/100)</f>
        <v/>
      </c>
      <c r="GN438" s="620" t="str">
        <f>IF(_tag_month_day!BV434="",IF(_rlcf_month_day!A$2="","",_rlcf_month_day!A$2/100),_tag_month_day!BV434/100)</f>
        <v/>
      </c>
      <c r="GO438" s="620" t="str">
        <f>IF(_tag_month_day!BW434="",IF(_rlcf_month_day!B$2="","",_rlcf_month_day!B$2/100),_tag_month_day!BW434/100)</f>
        <v/>
      </c>
      <c r="GP438" s="620" t="str">
        <f>IF(_tag_month_day!CD434="",IF(_rlcf_month_day!E$2="","",_rlcf_month_day!E$2/100),_tag_month_day!CD434/100)</f>
        <v/>
      </c>
      <c r="GQ438" s="620" t="str">
        <f>IF(_tag_month_day!CE434="",IF(_rlcf_month_day!F$2="","",_rlcf_month_day!F$2/100),_tag_month_day!CE434/100)</f>
        <v/>
      </c>
      <c r="GR438" s="621" t="str">
        <f>IF(_tag_month_day!CF434="",IF(_rlcf_month_day!G$2="","",_rlcf_month_day!G$2/100),_tag_month_day!CF434/100)</f>
        <v/>
      </c>
      <c r="GS438" s="626">
        <f t="shared" ref="GS438:HH438" si="2640">GS437</f>
        <v>0.953</v>
      </c>
      <c r="GT438" s="626">
        <f t="shared" si="2640"/>
        <v>0.55</v>
      </c>
      <c r="GU438" s="626">
        <f t="shared" si="2640"/>
        <v>0.55</v>
      </c>
      <c r="GV438" s="626">
        <f t="shared" si="2640"/>
        <v>0.55</v>
      </c>
      <c r="GW438" s="626">
        <f t="shared" si="2640"/>
        <v>0.5</v>
      </c>
      <c r="GX438" s="626">
        <f t="shared" si="2640"/>
        <v>0.935</v>
      </c>
      <c r="GY438" s="626">
        <f t="shared" si="2640"/>
        <v>0.15</v>
      </c>
      <c r="GZ438" s="626">
        <f t="shared" si="2640"/>
        <v>1</v>
      </c>
      <c r="HA438" s="632">
        <f t="shared" si="2640"/>
        <v>0.047</v>
      </c>
      <c r="HB438" s="632">
        <f t="shared" si="2640"/>
        <v>0.45</v>
      </c>
      <c r="HC438" s="632">
        <f t="shared" si="2640"/>
        <v>0.45</v>
      </c>
      <c r="HD438" s="632">
        <f t="shared" si="2640"/>
        <v>0.45</v>
      </c>
      <c r="HE438" s="632">
        <f t="shared" si="2640"/>
        <v>0.5</v>
      </c>
      <c r="HF438" s="632">
        <f t="shared" si="2640"/>
        <v>0.065</v>
      </c>
      <c r="HG438" s="632">
        <f t="shared" si="2640"/>
        <v>0.85</v>
      </c>
      <c r="HH438" s="632">
        <f t="shared" si="2640"/>
        <v>0</v>
      </c>
      <c r="HI438" s="68">
        <f t="shared" si="2362"/>
        <v>0</v>
      </c>
      <c r="HJ438" s="68" t="e">
        <f t="shared" si="2393"/>
        <v>#VALUE!</v>
      </c>
      <c r="HK438" s="202">
        <f t="shared" si="2394"/>
        <v>0.85</v>
      </c>
      <c r="HL438" s="464">
        <f t="shared" si="2395"/>
        <v>550000</v>
      </c>
      <c r="HM438" s="464">
        <f t="shared" si="2396"/>
        <v>480000</v>
      </c>
      <c r="HN438" s="192" t="e">
        <f t="shared" si="2363"/>
        <v>#VALUE!</v>
      </c>
      <c r="HO438" s="192" t="e">
        <f>HN438*HK438*$HO$2/HL438*1000000</f>
        <v>#VALUE!</v>
      </c>
      <c r="HP438" s="192" t="e">
        <f>HN438*HK438*$HP$2/HM438*1000000</f>
        <v>#VALUE!</v>
      </c>
    </row>
    <row r="439" customFormat="1" spans="1:224">
      <c r="A439" s="381">
        <v>434</v>
      </c>
      <c r="B439" s="54">
        <f ca="1" t="shared" si="2397"/>
        <v>43635</v>
      </c>
      <c r="C439" s="57">
        <f t="shared" si="2398"/>
        <v>0.0416666666666667</v>
      </c>
      <c r="D439" s="68" t="str">
        <f ca="1" t="shared" si="2364"/>
        <v>夜班</v>
      </c>
      <c r="E439" s="68" t="str">
        <f ca="1" t="shared" si="2365"/>
        <v>甲</v>
      </c>
      <c r="F439" s="68">
        <f ca="1">SUMPRODUCT((成本日报!$A$3:$A$95=计划!B439)*(成本日报!$B$3:$B$95=计划!$D439),成本日报!$C$3:$C$95)</f>
        <v>1</v>
      </c>
      <c r="G439" s="382">
        <f ca="1" t="shared" si="2399"/>
        <v>43635.0416666656</v>
      </c>
      <c r="H439" s="382">
        <f ca="1" t="shared" si="2366"/>
        <v>43635.0486111101</v>
      </c>
      <c r="I439" s="382">
        <f ca="1" t="shared" si="2367"/>
        <v>43635.0541666656</v>
      </c>
      <c r="J439" s="382">
        <f ca="1" t="shared" si="2368"/>
        <v>43635.0833333323</v>
      </c>
      <c r="K439" s="382">
        <f ca="1" t="shared" si="2369"/>
        <v>43635.1458333323</v>
      </c>
      <c r="L439" s="382">
        <f ca="1" t="shared" si="2370"/>
        <v>43635.1666666656</v>
      </c>
      <c r="M439" s="398" t="str">
        <f>IF(_tag_month_day!A435="","",_tag_month_day!A435)</f>
        <v/>
      </c>
      <c r="N439" s="398" t="str">
        <f>IF(_tag_month_day!B435="","",_tag_month_day!B435)</f>
        <v/>
      </c>
      <c r="O439" s="399" t="e">
        <f t="shared" si="2371"/>
        <v>#VALUE!</v>
      </c>
      <c r="P439" s="398" t="str">
        <f>IF(_tag_month_day!C435="","",_tag_month_day!C435)</f>
        <v/>
      </c>
      <c r="Q439" s="398" t="str">
        <f>IF(_tag_month_day!D435="","",_tag_month_day!D435)</f>
        <v/>
      </c>
      <c r="R439" s="416">
        <f>IF(_tag_month_day!CB435="",R438,_tag_month_day!CB435/100)</f>
        <v>0.07</v>
      </c>
      <c r="S439" s="417" t="str">
        <f>IF(_tag_month_day!E435="","",_tag_month_day!E435)</f>
        <v/>
      </c>
      <c r="T439" s="417" t="str">
        <f>IF(_tag_month_day!F435="","",_tag_month_day!F435)</f>
        <v/>
      </c>
      <c r="U439" s="418" t="e">
        <f t="shared" si="2325"/>
        <v>#VALUE!</v>
      </c>
      <c r="V439" s="53" t="e">
        <f t="shared" si="2326"/>
        <v>#VALUE!</v>
      </c>
      <c r="W439" s="419" t="str">
        <f>IF(_jhy_month_day!A435="","",_jhy_month_day!A435)</f>
        <v/>
      </c>
      <c r="X439" s="420" t="str">
        <f>IF(_jhy_month_day!B435="","",_jhy_month_day!B435/100)</f>
        <v/>
      </c>
      <c r="Y439" s="420" t="str">
        <f>IF(_jhy_month_day!C435="","",_jhy_month_day!C435/100)</f>
        <v/>
      </c>
      <c r="Z439" s="439">
        <f t="shared" si="2415"/>
        <v>109</v>
      </c>
      <c r="AA439" s="440" t="str">
        <f>IF(_tag_month_day!G435="","",_tag_month_day!G435/100)</f>
        <v/>
      </c>
      <c r="AB439" s="440" t="str">
        <f>IF(_tag_month_day!H435="","",_tag_month_day!H435/100)</f>
        <v/>
      </c>
      <c r="AC439" s="193">
        <f t="shared" si="2372"/>
        <v>1.59963432013121</v>
      </c>
      <c r="AD439" s="441" t="str">
        <f t="shared" si="2373"/>
        <v/>
      </c>
      <c r="AE439" s="442" t="str">
        <f t="shared" si="2374"/>
        <v/>
      </c>
      <c r="AF439" s="443">
        <v>1</v>
      </c>
      <c r="AG439" s="68" t="str">
        <f>IF(_duihao_month_day!A435="","",_duihao_month_day!A435)</f>
        <v/>
      </c>
      <c r="AH439" s="463">
        <f>IF(_gyk_month_day!B435="",AH438,_gyk_month_day!B435)</f>
        <v>820</v>
      </c>
      <c r="AI439" s="464"/>
      <c r="AJ439" s="68" t="str">
        <f>IF(_tag_month_day!I435="","",_tag_month_day!I435)</f>
        <v/>
      </c>
      <c r="AK439" s="465" t="str">
        <f>IF(_tzyy_month_day!A435="","",_tzyy_month_day!A435)</f>
        <v/>
      </c>
      <c r="AL439" s="465" t="str">
        <f>IF(_tzyy_month_day!B435="","",_tzyy_month_day!B435)</f>
        <v/>
      </c>
      <c r="AM439" s="465" t="str">
        <f>IF(_tzyy_month_day!C435="","",_tzyy_month_day!C435)</f>
        <v/>
      </c>
      <c r="AN439" s="466" t="str">
        <f>IF(_tag_month_day!CG435="","",_tag_month_day!CG435)</f>
        <v/>
      </c>
      <c r="AO439" s="466" t="str">
        <f>IF(_tag_month_day!CH435="","",_tag_month_day!CH435)</f>
        <v/>
      </c>
      <c r="AP439" s="486" t="e">
        <f t="shared" si="2375"/>
        <v>#VALUE!</v>
      </c>
      <c r="AQ439" s="487" t="str">
        <f>IF(_tag_month_day!J435="","",_tag_month_day!J435/100)</f>
        <v/>
      </c>
      <c r="AR439" s="488">
        <f t="shared" si="2376"/>
        <v>1.3</v>
      </c>
      <c r="AS439" s="489" t="e">
        <f t="shared" si="2327"/>
        <v>#VALUE!</v>
      </c>
      <c r="AT439" s="489">
        <f t="shared" si="2377"/>
        <v>0</v>
      </c>
      <c r="AU439" s="490" t="str">
        <f>IF(_tag_month_day!K435="","",_tag_month_day!K435)</f>
        <v/>
      </c>
      <c r="AV439" s="491" t="str">
        <f>IF(_tag_month_day!L435="","",_tag_month_day!L435/100)</f>
        <v/>
      </c>
      <c r="AW439" s="420">
        <f t="shared" si="2299"/>
        <v>0</v>
      </c>
      <c r="AX439" s="420">
        <f t="shared" si="2378"/>
        <v>0</v>
      </c>
      <c r="AY439" s="420" t="str">
        <f>IF(_tag_month_day!M435="","",_tag_month_day!M435/100)</f>
        <v/>
      </c>
      <c r="AZ439" s="420" t="str">
        <f>IF(_tag_month_day!N435="","",_tag_month_day!N435/100)</f>
        <v/>
      </c>
      <c r="BA439" s="420" t="str">
        <f>IF(_tag_month_day!O435="","",_tag_month_day!O435/100)</f>
        <v/>
      </c>
      <c r="BB439" s="496" t="str">
        <f>IF(_tag_month_day!P435="","",_tag_month_day!P435/100)</f>
        <v/>
      </c>
      <c r="BC439" s="496">
        <f t="shared" si="2379"/>
        <v>0</v>
      </c>
      <c r="BD439" s="496" t="str">
        <f>IF(_tag_month_day!Q435="","",_tag_month_day!Q435/100)</f>
        <v/>
      </c>
      <c r="BE439" s="510" t="str">
        <f>IF(_tag_month_day!R435="","",_tag_month_day!R435/100)</f>
        <v/>
      </c>
      <c r="BF439" s="413" t="str">
        <f>IF(_tag_month_day!CC435="","",_tag_month_day!CC435/100)</f>
        <v/>
      </c>
      <c r="BG439" s="511" t="e">
        <f t="shared" si="2328"/>
        <v>#VALUE!</v>
      </c>
      <c r="BH439" s="198">
        <f t="shared" si="2329"/>
        <v>0</v>
      </c>
      <c r="BI439" s="512" t="e">
        <f>IF(CX439=0,BI438,(DK439*查询!$R$5+DL439*查询!$Q$5+DM439*查询!$N$5+DN439*查询!$O$5+DO439*查询!$P$5)*AF439/CX439)</f>
        <v>#VALUE!</v>
      </c>
      <c r="BJ439" s="512" t="e">
        <f>IF(CX439=0,BJ438,(DP439*查询!$S$5+DQ439*查询!$T$5+DR439*查询!$U$5)*AF439/CX439)</f>
        <v>#VALUE!</v>
      </c>
      <c r="BK439" s="512">
        <f t="shared" si="2380"/>
        <v>1</v>
      </c>
      <c r="BL439" s="513" t="str">
        <f>IF(_cfyc_month_day!A435="","",_cfyc_month_day!A435)</f>
        <v/>
      </c>
      <c r="BM439" s="513" t="str">
        <f>IF(_cfyc_month_day!B435="","",_cfyc_month_day!B435)</f>
        <v/>
      </c>
      <c r="BN439" s="513" t="str">
        <f>IF(_cfyc_month_day!C435="","",_cfyc_month_day!C435)</f>
        <v/>
      </c>
      <c r="BO439" s="522" t="str">
        <f>IF(_cfyc_month_day!D435="","",_cfyc_month_day!D435)</f>
        <v/>
      </c>
      <c r="BP439" s="522" t="str">
        <f>IF(_cfyc_month_day!E435="","",_cfyc_month_day!E435)</f>
        <v/>
      </c>
      <c r="BQ439" s="522" t="str">
        <f>IF(_cfyc_month_day!F435="","",_cfyc_month_day!F435)</f>
        <v/>
      </c>
      <c r="BR439" s="513" t="str">
        <f>IF(_tag_month_day!T435="","",_tag_month_day!T435)</f>
        <v/>
      </c>
      <c r="BS439" s="513" t="str">
        <f>IF(_tag_month_day!U435="","",_tag_month_day!U435)</f>
        <v/>
      </c>
      <c r="BT439" s="523" t="str">
        <f t="shared" si="2381"/>
        <v/>
      </c>
      <c r="BU439" s="223" t="str">
        <f>IF(_tag_month_day!V435="","",_tag_month_day!V435)</f>
        <v/>
      </c>
      <c r="BV439" s="206" t="str">
        <f>IF(_tag_month_day!W435="","",_tag_month_day!W435)</f>
        <v/>
      </c>
      <c r="BW439" s="540" t="str">
        <f>IF(_tag_month_day!X435="","",_tag_month_day!X435)</f>
        <v/>
      </c>
      <c r="BX439" s="540" t="str">
        <f>IF(_tag_month_day!Y435="","",_tag_month_day!Y435)</f>
        <v/>
      </c>
      <c r="BY439" s="541">
        <f ca="1" t="shared" si="2382"/>
        <v>43635.1666666656</v>
      </c>
      <c r="BZ439" s="542"/>
      <c r="CA439" s="543" t="str">
        <f>IF(_jhy2_month_day!A435="","",_jhy2_month_day!A435)</f>
        <v/>
      </c>
      <c r="CB439" s="464" t="str">
        <f>IF(_jhy2_month_day!B435="","",_jhy2_month_day!B435)</f>
        <v/>
      </c>
      <c r="CC439" s="464" t="str">
        <f>IF(_jhy2_month_day!C435="","",_jhy2_month_day!C435)</f>
        <v/>
      </c>
      <c r="CD439" s="464" t="str">
        <f>IF(_jhy2_month_day!D435="","",_jhy2_month_day!D435)</f>
        <v/>
      </c>
      <c r="CE439" s="464" t="str">
        <f>IF(_jhy2_month_day!E435="","",_jhy2_month_day!E435)</f>
        <v/>
      </c>
      <c r="CF439" s="464" t="str">
        <f>IF(_jhy2_month_day!F435="","",_jhy2_month_day!F435)</f>
        <v/>
      </c>
      <c r="CG439" s="464" t="str">
        <f>IF(_jhy2_month_day!G435="","",_jhy2_month_day!G435)</f>
        <v/>
      </c>
      <c r="CH439" s="464" t="str">
        <f>IF(_jhy2_month_day!H435="","",_jhy2_month_day!H435)</f>
        <v/>
      </c>
      <c r="CI439" s="464" t="str">
        <f>IF(_jhy2_month_day!I435="","",_jhy2_month_day!I435)</f>
        <v/>
      </c>
      <c r="CJ439" s="464" t="str">
        <f>IF(_jhy2_month_day!J435="","",_jhy2_month_day!J435)</f>
        <v/>
      </c>
      <c r="CK439" s="464" t="str">
        <f>IF(_jhy2_month_day!K435="","",_jhy2_month_day!K435)</f>
        <v/>
      </c>
      <c r="CL439" s="562" t="str">
        <f>IF(_jhy2_month_day!L435="","",_jhy2_month_day!L435)</f>
        <v/>
      </c>
      <c r="CM439" s="562" t="str">
        <f>IF(_jhy2_month_day!M435="","",_jhy2_month_day!M435)</f>
        <v/>
      </c>
      <c r="CN439" s="562" t="str">
        <f>IF(_jhy2_month_day!N435="","",_jhy2_month_day!N435)</f>
        <v/>
      </c>
      <c r="CO439" s="562" t="str">
        <f>IF(_jhy2_month_day!O435="","",_jhy2_month_day!O435)</f>
        <v/>
      </c>
      <c r="CP439" s="562" t="str">
        <f>IF(_jhy2_month_day!P435="","",_jhy2_month_day!P435)</f>
        <v/>
      </c>
      <c r="CQ439" s="562" t="str">
        <f>IF(_jhy2_month_day!Q435="","",_jhy2_month_day!Q435)</f>
        <v/>
      </c>
      <c r="CR439" s="563" t="str">
        <f>IF(_jhy2_month_day!R435="","",_jhy2_month_day!R435)</f>
        <v/>
      </c>
      <c r="CS439" s="576" t="str">
        <f>IF(_jhy2_month_day!S435="","",_jhy2_month_day!S435)</f>
        <v/>
      </c>
      <c r="CT439" s="562" t="str">
        <f>IF(_jhy2_month_day!T435="","",_jhy2_month_day!T435)</f>
        <v/>
      </c>
      <c r="CU439" s="577" t="e">
        <f t="shared" si="2330"/>
        <v>#VALUE!</v>
      </c>
      <c r="CV439" s="198" t="e">
        <f t="shared" si="2331"/>
        <v>#VALUE!</v>
      </c>
      <c r="CW439" s="192" t="e">
        <f t="shared" si="2332"/>
        <v>#VALUE!</v>
      </c>
      <c r="CX439" s="192" t="e">
        <f t="shared" si="2333"/>
        <v>#VALUE!</v>
      </c>
      <c r="CY439" s="202" t="e">
        <f t="shared" si="2334"/>
        <v>#VALUE!</v>
      </c>
      <c r="CZ439" s="192" t="e">
        <f t="shared" ref="CZ439:DI439" si="2641">$AJ439*EF439</f>
        <v>#VALUE!</v>
      </c>
      <c r="DA439" s="192" t="e">
        <f t="shared" si="2641"/>
        <v>#VALUE!</v>
      </c>
      <c r="DB439" s="192" t="e">
        <f t="shared" si="2641"/>
        <v>#VALUE!</v>
      </c>
      <c r="DC439" s="192" t="e">
        <f t="shared" si="2641"/>
        <v>#VALUE!</v>
      </c>
      <c r="DD439" s="192" t="e">
        <f t="shared" si="2641"/>
        <v>#VALUE!</v>
      </c>
      <c r="DE439" s="192" t="e">
        <f t="shared" si="2641"/>
        <v>#VALUE!</v>
      </c>
      <c r="DF439" s="192" t="e">
        <f t="shared" si="2641"/>
        <v>#VALUE!</v>
      </c>
      <c r="DG439" s="192" t="e">
        <f t="shared" si="2641"/>
        <v>#VALUE!</v>
      </c>
      <c r="DH439" s="192" t="e">
        <f t="shared" si="2641"/>
        <v>#VALUE!</v>
      </c>
      <c r="DI439" s="192" t="e">
        <f t="shared" si="2641"/>
        <v>#VALUE!</v>
      </c>
      <c r="DJ439" s="192" t="e">
        <f t="shared" si="2336"/>
        <v>#VALUE!</v>
      </c>
      <c r="DK439" s="192" t="e">
        <f t="shared" si="2337"/>
        <v>#VALUE!</v>
      </c>
      <c r="DL439" s="192" t="e">
        <f t="shared" si="2338"/>
        <v>#VALUE!</v>
      </c>
      <c r="DM439" s="192" t="e">
        <f t="shared" si="2339"/>
        <v>#VALUE!</v>
      </c>
      <c r="DN439" s="192" t="e">
        <f t="shared" si="2340"/>
        <v>#VALUE!</v>
      </c>
      <c r="DO439" s="192" t="e">
        <f t="shared" si="2341"/>
        <v>#VALUE!</v>
      </c>
      <c r="DP439" s="192" t="e">
        <f t="shared" si="2342"/>
        <v>#VALUE!</v>
      </c>
      <c r="DQ439" s="192" t="e">
        <f t="shared" si="2343"/>
        <v>#VALUE!</v>
      </c>
      <c r="DR439" s="192" t="e">
        <f t="shared" si="2344"/>
        <v>#VALUE!</v>
      </c>
      <c r="DS439" s="192" t="e">
        <f t="shared" si="2345"/>
        <v>#VALUE!</v>
      </c>
      <c r="DT439" s="192" t="e">
        <f t="shared" si="2346"/>
        <v>#VALUE!</v>
      </c>
      <c r="DU439" s="192" t="e">
        <f t="shared" si="2347"/>
        <v>#VALUE!</v>
      </c>
      <c r="DV439" s="198" t="e">
        <f t="shared" si="2348"/>
        <v>#VALUE!</v>
      </c>
      <c r="DW439" s="198" t="e">
        <f t="shared" si="2349"/>
        <v>#DIV/0!</v>
      </c>
      <c r="DX439" s="198" t="e">
        <f t="shared" si="2350"/>
        <v>#DIV/0!</v>
      </c>
      <c r="DY439" s="198" t="e">
        <f t="shared" si="2351"/>
        <v>#VALUE!</v>
      </c>
      <c r="DZ439" s="198" t="e">
        <f t="shared" si="2352"/>
        <v>#VALUE!</v>
      </c>
      <c r="EA439" s="198" t="e">
        <f t="shared" si="2353"/>
        <v>#VALUE!</v>
      </c>
      <c r="EB439" s="198" t="e">
        <f t="shared" si="2354"/>
        <v>#VALUE!</v>
      </c>
      <c r="EC439" s="198" t="e">
        <f t="shared" si="2355"/>
        <v>#DIV/0!</v>
      </c>
      <c r="ED439" s="198" t="e">
        <f t="shared" si="2356"/>
        <v>#VALUE!</v>
      </c>
      <c r="EE439" s="198" t="e">
        <f t="shared" si="2357"/>
        <v>#VALUE!</v>
      </c>
      <c r="EF439" s="198" t="e">
        <f t="shared" ref="EF439:EO439" si="2642">DV439/SUM($DV439:$EE439)</f>
        <v>#VALUE!</v>
      </c>
      <c r="EG439" s="198" t="e">
        <f t="shared" si="2642"/>
        <v>#DIV/0!</v>
      </c>
      <c r="EH439" s="198" t="e">
        <f t="shared" si="2642"/>
        <v>#DIV/0!</v>
      </c>
      <c r="EI439" s="198" t="e">
        <f t="shared" si="2642"/>
        <v>#VALUE!</v>
      </c>
      <c r="EJ439" s="198" t="e">
        <f t="shared" si="2642"/>
        <v>#VALUE!</v>
      </c>
      <c r="EK439" s="198" t="e">
        <f t="shared" si="2642"/>
        <v>#VALUE!</v>
      </c>
      <c r="EL439" s="198" t="e">
        <f t="shared" si="2642"/>
        <v>#VALUE!</v>
      </c>
      <c r="EM439" s="198" t="e">
        <f t="shared" si="2642"/>
        <v>#DIV/0!</v>
      </c>
      <c r="EN439" s="198" t="e">
        <f t="shared" si="2642"/>
        <v>#VALUE!</v>
      </c>
      <c r="EO439" s="198" t="e">
        <f t="shared" si="2642"/>
        <v>#VALUE!</v>
      </c>
      <c r="EP439" s="511">
        <f t="shared" ref="EP439:EW439" si="2643">EP438</f>
        <v>0.08</v>
      </c>
      <c r="EQ439" s="511">
        <f t="shared" si="2643"/>
        <v>0.015</v>
      </c>
      <c r="ER439" s="511">
        <f t="shared" si="2643"/>
        <v>0.015</v>
      </c>
      <c r="ES439" s="511">
        <f t="shared" si="2643"/>
        <v>0.015</v>
      </c>
      <c r="ET439" s="511">
        <f t="shared" si="2643"/>
        <v>0.015</v>
      </c>
      <c r="EU439" s="511">
        <f t="shared" si="2643"/>
        <v>0.09</v>
      </c>
      <c r="EV439" s="511">
        <f t="shared" si="2643"/>
        <v>0.09</v>
      </c>
      <c r="EW439" s="511">
        <f t="shared" si="2643"/>
        <v>0.09</v>
      </c>
      <c r="EX439" s="420" t="str">
        <f>IF(_tag_month_day!AS435="","",_tag_month_day!AS435/100)</f>
        <v/>
      </c>
      <c r="EY439" s="420" t="str">
        <f>IF(_tag_month_day!AT435="","",_tag_month_day!AT435/100)</f>
        <v/>
      </c>
      <c r="EZ439" s="420" t="str">
        <f>IF(_tag_month_day!AU435="","",_tag_month_day!AU435/100)</f>
        <v/>
      </c>
      <c r="FA439" s="420" t="str">
        <f>IF(_tag_month_day!AV435="","",_tag_month_day!AV435/100)</f>
        <v/>
      </c>
      <c r="FB439" s="420" t="str">
        <f>IF(_tag_month_day!AW435="","",_tag_month_day!AW435/100)</f>
        <v/>
      </c>
      <c r="FC439" s="420" t="str">
        <f>IF(_tag_month_day!AX435="","",_tag_month_day!AX435/100)</f>
        <v/>
      </c>
      <c r="FD439" s="510">
        <f t="shared" si="2386"/>
        <v>0.33</v>
      </c>
      <c r="FE439" s="510">
        <f t="shared" si="2387"/>
        <v>0.19</v>
      </c>
      <c r="FF439" s="510">
        <f t="shared" si="2388"/>
        <v>0.003</v>
      </c>
      <c r="FG439" s="510">
        <f t="shared" si="2389"/>
        <v>0</v>
      </c>
      <c r="FH439" s="603">
        <f t="shared" si="2390"/>
        <v>0.0001</v>
      </c>
      <c r="FI439" s="510">
        <f t="shared" ref="FI439:FR439" si="2644">FI438</f>
        <v>0.41</v>
      </c>
      <c r="FJ439" s="510">
        <f t="shared" si="2644"/>
        <v>0.11</v>
      </c>
      <c r="FK439" s="510">
        <f t="shared" si="2644"/>
        <v>0.015</v>
      </c>
      <c r="FL439" s="510">
        <f t="shared" si="2644"/>
        <v>0</v>
      </c>
      <c r="FM439" s="603">
        <f t="shared" si="2644"/>
        <v>0.0001</v>
      </c>
      <c r="FN439" s="510" t="str">
        <f>IF(_tag_month_day!AY435="","",_tag_month_day!AY435/100)</f>
        <v/>
      </c>
      <c r="FO439" s="510" t="str">
        <f>IF(_tag_month_day!AZ435="","",_tag_month_day!AZ435/100)</f>
        <v/>
      </c>
      <c r="FP439" s="510" t="str">
        <f>IF(_tag_month_day!BA435="","",_tag_month_day!BA435/100)</f>
        <v/>
      </c>
      <c r="FQ439" s="510" t="str">
        <f>IF(_tag_month_day!BB435="","",_tag_month_day!BB435/100)</f>
        <v/>
      </c>
      <c r="FR439" s="603" t="str">
        <f>IF(_tag_month_day!BC435="","",_tag_month_day!BC435/100)</f>
        <v/>
      </c>
      <c r="FS439" s="510" t="str">
        <f>IF(_tag_month_day!BD435="","",_tag_month_day!BD435/100)</f>
        <v/>
      </c>
      <c r="FT439" s="510" t="str">
        <f>IF(_tag_month_day!BE435="","",_tag_month_day!BE435/100)</f>
        <v/>
      </c>
      <c r="FU439" s="510" t="str">
        <f>IF(_tag_month_day!BF435="","",_tag_month_day!BF435/100)</f>
        <v/>
      </c>
      <c r="FV439" s="510" t="str">
        <f>IF(_tag_month_day!BG435="","",_tag_month_day!BG435/100)</f>
        <v/>
      </c>
      <c r="FW439" s="603" t="str">
        <f>IF(_tag_month_day!BH435="","",_tag_month_day!BH435/100)</f>
        <v/>
      </c>
      <c r="FX439" s="510" t="str">
        <f>IF(_tag_month_day!BI435="","",_tag_month_day!BI435/100)</f>
        <v/>
      </c>
      <c r="FY439" s="510" t="str">
        <f>IF(_tag_month_day!BJ435="","",_tag_month_day!BJ435/100)</f>
        <v/>
      </c>
      <c r="FZ439" s="605" t="str">
        <f>IF(_tag_month_day!BK435="","",_tag_month_day!BK435/100)</f>
        <v/>
      </c>
      <c r="GA439" s="510" t="str">
        <f>IF(_tag_month_day!BL435="","",_tag_month_day!BL435/100)</f>
        <v/>
      </c>
      <c r="GB439" s="603" t="str">
        <f>IF(_tag_month_day!BM435="","",_tag_month_day!BM435/100)</f>
        <v/>
      </c>
      <c r="GC439" s="420" t="str">
        <f>IF(_tag_month_day!BN435="","",_tag_month_day!BN435/100)</f>
        <v/>
      </c>
      <c r="GD439" s="420" t="str">
        <f>IF(_tag_month_day!BO435="","",_tag_month_day!BO435/100)</f>
        <v/>
      </c>
      <c r="GE439" s="420" t="str">
        <f>IF(_tag_month_day!BP435="","",_tag_month_day!BP435/100)</f>
        <v/>
      </c>
      <c r="GF439" s="420" t="str">
        <f>IF(_tag_month_day!BQ435="","",_tag_month_day!BQ435/100)</f>
        <v/>
      </c>
      <c r="GG439" s="420" t="str">
        <f>IF(_tag_month_day!BR435="","",_tag_month_day!BR435/100)</f>
        <v/>
      </c>
      <c r="GH439" s="420" t="str">
        <f>IF(_tag_month_day!BS435="","",_tag_month_day!BS435/100)</f>
        <v/>
      </c>
      <c r="GI439" s="603" t="str">
        <f>IF(_tag_month_day!BT435="","",_tag_month_day!BT435/100)</f>
        <v/>
      </c>
      <c r="GJ439" s="612" t="str">
        <f>IF(_tag_month_day!BU435="","",_tag_month_day!BU435/100)</f>
        <v/>
      </c>
      <c r="GK439" s="620" t="str">
        <f>IF(_tag_month_day!BV435="",IF(_rlcf_month_day!A$2="","",_rlcf_month_day!A$2/100),_tag_month_day!BV435/100)</f>
        <v/>
      </c>
      <c r="GL439" s="620" t="str">
        <f>IF(_tag_month_day!BW435="",IF(_rlcf_month_day!B$2="","",_rlcf_month_day!B$2/100),_tag_month_day!BW435/100)</f>
        <v/>
      </c>
      <c r="GM439" s="621" t="str">
        <f>IF(_tag_month_day!BX435="",IF(_rlcf_month_day!C$2="","",_rlcf_month_day!C$2/100),_tag_month_day!BX435/100)</f>
        <v/>
      </c>
      <c r="GN439" s="620" t="str">
        <f>IF(_tag_month_day!BV435="",IF(_rlcf_month_day!A$2="","",_rlcf_month_day!A$2/100),_tag_month_day!BV435/100)</f>
        <v/>
      </c>
      <c r="GO439" s="620" t="str">
        <f>IF(_tag_month_day!BW435="",IF(_rlcf_month_day!B$2="","",_rlcf_month_day!B$2/100),_tag_month_day!BW435/100)</f>
        <v/>
      </c>
      <c r="GP439" s="620" t="str">
        <f>IF(_tag_month_day!CD435="",IF(_rlcf_month_day!E$2="","",_rlcf_month_day!E$2/100),_tag_month_day!CD435/100)</f>
        <v/>
      </c>
      <c r="GQ439" s="620" t="str">
        <f>IF(_tag_month_day!CE435="",IF(_rlcf_month_day!F$2="","",_rlcf_month_day!F$2/100),_tag_month_day!CE435/100)</f>
        <v/>
      </c>
      <c r="GR439" s="621" t="str">
        <f>IF(_tag_month_day!CF435="",IF(_rlcf_month_day!G$2="","",_rlcf_month_day!G$2/100),_tag_month_day!CF435/100)</f>
        <v/>
      </c>
      <c r="GS439" s="626">
        <f t="shared" ref="GS439:HH439" si="2645">GS438</f>
        <v>0.953</v>
      </c>
      <c r="GT439" s="626">
        <f t="shared" si="2645"/>
        <v>0.55</v>
      </c>
      <c r="GU439" s="626">
        <f t="shared" si="2645"/>
        <v>0.55</v>
      </c>
      <c r="GV439" s="626">
        <f t="shared" si="2645"/>
        <v>0.55</v>
      </c>
      <c r="GW439" s="626">
        <f t="shared" si="2645"/>
        <v>0.5</v>
      </c>
      <c r="GX439" s="626">
        <f t="shared" si="2645"/>
        <v>0.935</v>
      </c>
      <c r="GY439" s="626">
        <f t="shared" si="2645"/>
        <v>0.15</v>
      </c>
      <c r="GZ439" s="626">
        <f t="shared" si="2645"/>
        <v>1</v>
      </c>
      <c r="HA439" s="632">
        <f t="shared" si="2645"/>
        <v>0.047</v>
      </c>
      <c r="HB439" s="632">
        <f t="shared" si="2645"/>
        <v>0.45</v>
      </c>
      <c r="HC439" s="632">
        <f t="shared" si="2645"/>
        <v>0.45</v>
      </c>
      <c r="HD439" s="632">
        <f t="shared" si="2645"/>
        <v>0.45</v>
      </c>
      <c r="HE439" s="632">
        <f t="shared" si="2645"/>
        <v>0.5</v>
      </c>
      <c r="HF439" s="632">
        <f t="shared" si="2645"/>
        <v>0.065</v>
      </c>
      <c r="HG439" s="632">
        <f t="shared" si="2645"/>
        <v>0.85</v>
      </c>
      <c r="HH439" s="632">
        <f t="shared" si="2645"/>
        <v>0</v>
      </c>
      <c r="HI439" s="68">
        <f t="shared" si="2362"/>
        <v>0</v>
      </c>
      <c r="HJ439" s="68" t="e">
        <f t="shared" si="2393"/>
        <v>#VALUE!</v>
      </c>
      <c r="HK439" s="202">
        <f t="shared" si="2394"/>
        <v>0.85</v>
      </c>
      <c r="HL439" s="464">
        <f t="shared" si="2395"/>
        <v>550000</v>
      </c>
      <c r="HM439" s="464">
        <f t="shared" si="2396"/>
        <v>480000</v>
      </c>
      <c r="HN439" s="192" t="e">
        <f t="shared" si="2363"/>
        <v>#VALUE!</v>
      </c>
      <c r="HO439" s="192" t="e">
        <f>HN439*HK439*$HO$2/HL439*1000000</f>
        <v>#VALUE!</v>
      </c>
      <c r="HP439" s="192" t="e">
        <f>HN439*HK439*$HP$2/HM439*1000000</f>
        <v>#VALUE!</v>
      </c>
    </row>
    <row r="440" customFormat="1" ht="15.75" customHeight="1" spans="1:224">
      <c r="A440" s="381">
        <v>435</v>
      </c>
      <c r="B440" s="54">
        <f ca="1" t="shared" si="2397"/>
        <v>43635</v>
      </c>
      <c r="C440" s="57">
        <f t="shared" si="2398"/>
        <v>0.0416666666666667</v>
      </c>
      <c r="D440" s="68" t="str">
        <f ca="1" t="shared" si="2364"/>
        <v>夜班</v>
      </c>
      <c r="E440" s="68" t="str">
        <f ca="1" t="shared" si="2365"/>
        <v>甲</v>
      </c>
      <c r="F440" s="68">
        <f ca="1">SUMPRODUCT((成本日报!$A$3:$A$95=计划!B440)*(成本日报!$B$3:$B$95=计划!$D440),成本日报!$C$3:$C$95)</f>
        <v>1</v>
      </c>
      <c r="G440" s="382">
        <f ca="1" t="shared" si="2399"/>
        <v>43635.0833333323</v>
      </c>
      <c r="H440" s="382">
        <f ca="1" t="shared" si="2366"/>
        <v>43635.0902777767</v>
      </c>
      <c r="I440" s="382">
        <f ca="1" t="shared" si="2367"/>
        <v>43635.0958333323</v>
      </c>
      <c r="J440" s="382">
        <f ca="1" t="shared" si="2368"/>
        <v>43635.1249999989</v>
      </c>
      <c r="K440" s="382">
        <f ca="1" t="shared" si="2369"/>
        <v>43635.187499999</v>
      </c>
      <c r="L440" s="382">
        <f ca="1" t="shared" si="2370"/>
        <v>43635.2083333323</v>
      </c>
      <c r="M440" s="398" t="str">
        <f>IF(_tag_month_day!A436="","",_tag_month_day!A436)</f>
        <v/>
      </c>
      <c r="N440" s="398" t="str">
        <f>IF(_tag_month_day!B436="","",_tag_month_day!B436)</f>
        <v/>
      </c>
      <c r="O440" s="399" t="e">
        <f t="shared" si="2371"/>
        <v>#VALUE!</v>
      </c>
      <c r="P440" s="398" t="str">
        <f>IF(_tag_month_day!C436="","",_tag_month_day!C436)</f>
        <v/>
      </c>
      <c r="Q440" s="398" t="str">
        <f>IF(_tag_month_day!D436="","",_tag_month_day!D436)</f>
        <v/>
      </c>
      <c r="R440" s="416">
        <f>IF(_tag_month_day!CB436="",R439,_tag_month_day!CB436/100)</f>
        <v>0.07</v>
      </c>
      <c r="S440" s="417" t="str">
        <f>IF(_tag_month_day!E436="","",_tag_month_day!E436)</f>
        <v/>
      </c>
      <c r="T440" s="417" t="str">
        <f>IF(_tag_month_day!F436="","",_tag_month_day!F436)</f>
        <v/>
      </c>
      <c r="U440" s="418" t="e">
        <f t="shared" si="2325"/>
        <v>#VALUE!</v>
      </c>
      <c r="V440" s="53" t="e">
        <f t="shared" si="2326"/>
        <v>#VALUE!</v>
      </c>
      <c r="W440" s="419" t="str">
        <f>IF(_jhy_month_day!A436="","",_jhy_month_day!A436)</f>
        <v/>
      </c>
      <c r="X440" s="420" t="str">
        <f>IF(_jhy_month_day!B436="","",_jhy_month_day!B436/100)</f>
        <v/>
      </c>
      <c r="Y440" s="420" t="str">
        <f>IF(_jhy_month_day!C436="","",_jhy_month_day!C436/100)</f>
        <v/>
      </c>
      <c r="Z440" s="439">
        <f t="shared" si="2415"/>
        <v>109</v>
      </c>
      <c r="AA440" s="440" t="str">
        <f>IF(_tag_month_day!G436="","",_tag_month_day!G436/100)</f>
        <v/>
      </c>
      <c r="AB440" s="440" t="str">
        <f>IF(_tag_month_day!H436="","",_tag_month_day!H436/100)</f>
        <v/>
      </c>
      <c r="AC440" s="193">
        <f t="shared" si="2372"/>
        <v>1.59963432013121</v>
      </c>
      <c r="AD440" s="441" t="str">
        <f t="shared" si="2373"/>
        <v/>
      </c>
      <c r="AE440" s="442" t="str">
        <f t="shared" si="2374"/>
        <v/>
      </c>
      <c r="AF440" s="443">
        <v>1</v>
      </c>
      <c r="AG440" s="68" t="str">
        <f>IF(_duihao_month_day!A436="","",_duihao_month_day!A436)</f>
        <v/>
      </c>
      <c r="AH440" s="463">
        <f>IF(_gyk_month_day!B436="",AH439,_gyk_month_day!B436)</f>
        <v>820</v>
      </c>
      <c r="AI440" s="464"/>
      <c r="AJ440" s="68" t="str">
        <f>IF(_tag_month_day!I436="","",_tag_month_day!I436)</f>
        <v/>
      </c>
      <c r="AK440" s="465" t="str">
        <f>IF(_tzyy_month_day!A436="","",_tzyy_month_day!A436)</f>
        <v/>
      </c>
      <c r="AL440" s="465" t="str">
        <f>IF(_tzyy_month_day!B436="","",_tzyy_month_day!B436)</f>
        <v/>
      </c>
      <c r="AM440" s="465" t="str">
        <f>IF(_tzyy_month_day!C436="","",_tzyy_month_day!C436)</f>
        <v/>
      </c>
      <c r="AN440" s="466" t="str">
        <f>IF(_tag_month_day!CG436="","",_tag_month_day!CG436)</f>
        <v/>
      </c>
      <c r="AO440" s="466" t="str">
        <f>IF(_tag_month_day!CH436="","",_tag_month_day!CH436)</f>
        <v/>
      </c>
      <c r="AP440" s="486" t="e">
        <f t="shared" si="2375"/>
        <v>#VALUE!</v>
      </c>
      <c r="AQ440" s="487" t="str">
        <f>IF(_tag_month_day!J436="","",_tag_month_day!J436/100)</f>
        <v/>
      </c>
      <c r="AR440" s="488">
        <f t="shared" si="2376"/>
        <v>1.3</v>
      </c>
      <c r="AS440" s="489" t="e">
        <f t="shared" si="2327"/>
        <v>#VALUE!</v>
      </c>
      <c r="AT440" s="489">
        <f t="shared" si="2377"/>
        <v>0</v>
      </c>
      <c r="AU440" s="490" t="str">
        <f>IF(_tag_month_day!K436="","",_tag_month_day!K436)</f>
        <v/>
      </c>
      <c r="AV440" s="491" t="str">
        <f>IF(_tag_month_day!L436="","",_tag_month_day!L436/100)</f>
        <v/>
      </c>
      <c r="AW440" s="420">
        <f t="shared" si="2299"/>
        <v>0</v>
      </c>
      <c r="AX440" s="420">
        <f t="shared" si="2378"/>
        <v>0</v>
      </c>
      <c r="AY440" s="420" t="str">
        <f>IF(_tag_month_day!M436="","",_tag_month_day!M436/100)</f>
        <v/>
      </c>
      <c r="AZ440" s="420" t="str">
        <f>IF(_tag_month_day!N436="","",_tag_month_day!N436/100)</f>
        <v/>
      </c>
      <c r="BA440" s="420" t="str">
        <f>IF(_tag_month_day!O436="","",_tag_month_day!O436/100)</f>
        <v/>
      </c>
      <c r="BB440" s="496" t="str">
        <f>IF(_tag_month_day!P436="","",_tag_month_day!P436/100)</f>
        <v/>
      </c>
      <c r="BC440" s="496">
        <f t="shared" si="2379"/>
        <v>0</v>
      </c>
      <c r="BD440" s="496" t="str">
        <f>IF(_tag_month_day!Q436="","",_tag_month_day!Q436/100)</f>
        <v/>
      </c>
      <c r="BE440" s="510" t="str">
        <f>IF(_tag_month_day!R436="","",_tag_month_day!R436/100)</f>
        <v/>
      </c>
      <c r="BF440" s="413" t="str">
        <f>IF(_tag_month_day!CC436="","",_tag_month_day!CC436/100)</f>
        <v/>
      </c>
      <c r="BG440" s="511" t="e">
        <f t="shared" si="2328"/>
        <v>#VALUE!</v>
      </c>
      <c r="BH440" s="198">
        <f t="shared" si="2329"/>
        <v>0</v>
      </c>
      <c r="BI440" s="512" t="e">
        <f>IF(CX440=0,BI439,(DK440*查询!$R$5+DL440*查询!$Q$5+DM440*查询!$N$5+DN440*查询!$O$5+DO440*查询!$P$5)*AF440/CX440)</f>
        <v>#VALUE!</v>
      </c>
      <c r="BJ440" s="512" t="e">
        <f>IF(CX440=0,BJ439,(DP440*查询!$S$5+DQ440*查询!$T$5+DR440*查询!$U$5)*AF440/CX440)</f>
        <v>#VALUE!</v>
      </c>
      <c r="BK440" s="512">
        <f t="shared" si="2380"/>
        <v>1</v>
      </c>
      <c r="BL440" s="513" t="str">
        <f>IF(_cfyc_month_day!A436="","",_cfyc_month_day!A436)</f>
        <v/>
      </c>
      <c r="BM440" s="513" t="str">
        <f>IF(_cfyc_month_day!B436="","",_cfyc_month_day!B436)</f>
        <v/>
      </c>
      <c r="BN440" s="513" t="str">
        <f>IF(_cfyc_month_day!C436="","",_cfyc_month_day!C436)</f>
        <v/>
      </c>
      <c r="BO440" s="522" t="str">
        <f>IF(_cfyc_month_day!D436="","",_cfyc_month_day!D436)</f>
        <v/>
      </c>
      <c r="BP440" s="522" t="str">
        <f>IF(_cfyc_month_day!E436="","",_cfyc_month_day!E436)</f>
        <v/>
      </c>
      <c r="BQ440" s="522" t="str">
        <f>IF(_cfyc_month_day!F436="","",_cfyc_month_day!F436)</f>
        <v/>
      </c>
      <c r="BR440" s="513" t="str">
        <f>IF(_tag_month_day!T436="","",_tag_month_day!T436)</f>
        <v/>
      </c>
      <c r="BS440" s="513" t="str">
        <f>IF(_tag_month_day!U436="","",_tag_month_day!U436)</f>
        <v/>
      </c>
      <c r="BT440" s="523" t="str">
        <f t="shared" si="2381"/>
        <v/>
      </c>
      <c r="BU440" s="223" t="str">
        <f>IF(_tag_month_day!V436="","",_tag_month_day!V436)</f>
        <v/>
      </c>
      <c r="BV440" s="206" t="str">
        <f>IF(_tag_month_day!W436="","",_tag_month_day!W436)</f>
        <v/>
      </c>
      <c r="BW440" s="540" t="str">
        <f>IF(_tag_month_day!X436="","",_tag_month_day!X436)</f>
        <v/>
      </c>
      <c r="BX440" s="540" t="str">
        <f>IF(_tag_month_day!Y436="","",_tag_month_day!Y436)</f>
        <v/>
      </c>
      <c r="BY440" s="541">
        <f ca="1" t="shared" si="2382"/>
        <v>43635.2083333323</v>
      </c>
      <c r="BZ440" s="542"/>
      <c r="CA440" s="543" t="str">
        <f>IF(_jhy2_month_day!A436="","",_jhy2_month_day!A436)</f>
        <v/>
      </c>
      <c r="CB440" s="464" t="str">
        <f>IF(_jhy2_month_day!B436="","",_jhy2_month_day!B436)</f>
        <v/>
      </c>
      <c r="CC440" s="464" t="str">
        <f>IF(_jhy2_month_day!C436="","",_jhy2_month_day!C436)</f>
        <v/>
      </c>
      <c r="CD440" s="464" t="str">
        <f>IF(_jhy2_month_day!D436="","",_jhy2_month_day!D436)</f>
        <v/>
      </c>
      <c r="CE440" s="464" t="str">
        <f>IF(_jhy2_month_day!E436="","",_jhy2_month_day!E436)</f>
        <v/>
      </c>
      <c r="CF440" s="464" t="str">
        <f>IF(_jhy2_month_day!F436="","",_jhy2_month_day!F436)</f>
        <v/>
      </c>
      <c r="CG440" s="464" t="str">
        <f>IF(_jhy2_month_day!G436="","",_jhy2_month_day!G436)</f>
        <v/>
      </c>
      <c r="CH440" s="464" t="str">
        <f>IF(_jhy2_month_day!H436="","",_jhy2_month_day!H436)</f>
        <v/>
      </c>
      <c r="CI440" s="464" t="str">
        <f>IF(_jhy2_month_day!I436="","",_jhy2_month_day!I436)</f>
        <v/>
      </c>
      <c r="CJ440" s="464" t="str">
        <f>IF(_jhy2_month_day!J436="","",_jhy2_month_day!J436)</f>
        <v/>
      </c>
      <c r="CK440" s="464" t="str">
        <f>IF(_jhy2_month_day!K436="","",_jhy2_month_day!K436)</f>
        <v/>
      </c>
      <c r="CL440" s="562" t="str">
        <f>IF(_jhy2_month_day!L436="","",_jhy2_month_day!L436)</f>
        <v/>
      </c>
      <c r="CM440" s="562" t="str">
        <f>IF(_jhy2_month_day!M436="","",_jhy2_month_day!M436)</f>
        <v/>
      </c>
      <c r="CN440" s="562" t="str">
        <f>IF(_jhy2_month_day!N436="","",_jhy2_month_day!N436)</f>
        <v/>
      </c>
      <c r="CO440" s="562" t="str">
        <f>IF(_jhy2_month_day!O436="","",_jhy2_month_day!O436)</f>
        <v/>
      </c>
      <c r="CP440" s="562" t="str">
        <f>IF(_jhy2_month_day!P436="","",_jhy2_month_day!P436)</f>
        <v/>
      </c>
      <c r="CQ440" s="562" t="str">
        <f>IF(_jhy2_month_day!Q436="","",_jhy2_month_day!Q436)</f>
        <v/>
      </c>
      <c r="CR440" s="563" t="str">
        <f>IF(_jhy2_month_day!R436="","",_jhy2_month_day!R436)</f>
        <v/>
      </c>
      <c r="CS440" s="576" t="str">
        <f>IF(_jhy2_month_day!S436="","",_jhy2_month_day!S436)</f>
        <v/>
      </c>
      <c r="CT440" s="562" t="str">
        <f>IF(_jhy2_month_day!T436="","",_jhy2_month_day!T436)</f>
        <v/>
      </c>
      <c r="CU440" s="577" t="e">
        <f t="shared" si="2330"/>
        <v>#VALUE!</v>
      </c>
      <c r="CV440" s="198" t="e">
        <f t="shared" si="2331"/>
        <v>#VALUE!</v>
      </c>
      <c r="CW440" s="192" t="e">
        <f t="shared" si="2332"/>
        <v>#VALUE!</v>
      </c>
      <c r="CX440" s="192" t="e">
        <f t="shared" si="2333"/>
        <v>#VALUE!</v>
      </c>
      <c r="CY440" s="202" t="e">
        <f t="shared" si="2334"/>
        <v>#VALUE!</v>
      </c>
      <c r="CZ440" s="192" t="e">
        <f t="shared" ref="CZ440:DI440" si="2646">$AJ440*EF440</f>
        <v>#VALUE!</v>
      </c>
      <c r="DA440" s="192" t="e">
        <f t="shared" si="2646"/>
        <v>#VALUE!</v>
      </c>
      <c r="DB440" s="192" t="e">
        <f t="shared" si="2646"/>
        <v>#VALUE!</v>
      </c>
      <c r="DC440" s="192" t="e">
        <f t="shared" si="2646"/>
        <v>#VALUE!</v>
      </c>
      <c r="DD440" s="192" t="e">
        <f t="shared" si="2646"/>
        <v>#VALUE!</v>
      </c>
      <c r="DE440" s="192" t="e">
        <f t="shared" si="2646"/>
        <v>#VALUE!</v>
      </c>
      <c r="DF440" s="192" t="e">
        <f t="shared" si="2646"/>
        <v>#VALUE!</v>
      </c>
      <c r="DG440" s="192" t="e">
        <f t="shared" si="2646"/>
        <v>#VALUE!</v>
      </c>
      <c r="DH440" s="192" t="e">
        <f t="shared" si="2646"/>
        <v>#VALUE!</v>
      </c>
      <c r="DI440" s="192" t="e">
        <f t="shared" si="2646"/>
        <v>#VALUE!</v>
      </c>
      <c r="DJ440" s="192" t="e">
        <f t="shared" si="2336"/>
        <v>#VALUE!</v>
      </c>
      <c r="DK440" s="192" t="e">
        <f t="shared" si="2337"/>
        <v>#VALUE!</v>
      </c>
      <c r="DL440" s="192" t="e">
        <f t="shared" si="2338"/>
        <v>#VALUE!</v>
      </c>
      <c r="DM440" s="192" t="e">
        <f t="shared" si="2339"/>
        <v>#VALUE!</v>
      </c>
      <c r="DN440" s="192" t="e">
        <f t="shared" si="2340"/>
        <v>#VALUE!</v>
      </c>
      <c r="DO440" s="192" t="e">
        <f t="shared" si="2341"/>
        <v>#VALUE!</v>
      </c>
      <c r="DP440" s="192" t="e">
        <f t="shared" si="2342"/>
        <v>#VALUE!</v>
      </c>
      <c r="DQ440" s="192" t="e">
        <f t="shared" si="2343"/>
        <v>#VALUE!</v>
      </c>
      <c r="DR440" s="192" t="e">
        <f t="shared" si="2344"/>
        <v>#VALUE!</v>
      </c>
      <c r="DS440" s="192" t="e">
        <f t="shared" si="2345"/>
        <v>#VALUE!</v>
      </c>
      <c r="DT440" s="192" t="e">
        <f t="shared" si="2346"/>
        <v>#VALUE!</v>
      </c>
      <c r="DU440" s="192" t="e">
        <f t="shared" si="2347"/>
        <v>#VALUE!</v>
      </c>
      <c r="DV440" s="198" t="e">
        <f t="shared" si="2348"/>
        <v>#VALUE!</v>
      </c>
      <c r="DW440" s="198" t="e">
        <f t="shared" si="2349"/>
        <v>#DIV/0!</v>
      </c>
      <c r="DX440" s="198" t="e">
        <f t="shared" si="2350"/>
        <v>#DIV/0!</v>
      </c>
      <c r="DY440" s="198" t="e">
        <f t="shared" si="2351"/>
        <v>#VALUE!</v>
      </c>
      <c r="DZ440" s="198" t="e">
        <f t="shared" si="2352"/>
        <v>#VALUE!</v>
      </c>
      <c r="EA440" s="198" t="e">
        <f t="shared" si="2353"/>
        <v>#VALUE!</v>
      </c>
      <c r="EB440" s="198" t="e">
        <f t="shared" si="2354"/>
        <v>#VALUE!</v>
      </c>
      <c r="EC440" s="198" t="e">
        <f t="shared" si="2355"/>
        <v>#DIV/0!</v>
      </c>
      <c r="ED440" s="198" t="e">
        <f t="shared" si="2356"/>
        <v>#VALUE!</v>
      </c>
      <c r="EE440" s="198" t="e">
        <f t="shared" si="2357"/>
        <v>#VALUE!</v>
      </c>
      <c r="EF440" s="198" t="e">
        <f t="shared" ref="EF440:EO440" si="2647">DV440/SUM($DV440:$EE440)</f>
        <v>#VALUE!</v>
      </c>
      <c r="EG440" s="198" t="e">
        <f t="shared" si="2647"/>
        <v>#DIV/0!</v>
      </c>
      <c r="EH440" s="198" t="e">
        <f t="shared" si="2647"/>
        <v>#DIV/0!</v>
      </c>
      <c r="EI440" s="198" t="e">
        <f t="shared" si="2647"/>
        <v>#VALUE!</v>
      </c>
      <c r="EJ440" s="198" t="e">
        <f t="shared" si="2647"/>
        <v>#VALUE!</v>
      </c>
      <c r="EK440" s="198" t="e">
        <f t="shared" si="2647"/>
        <v>#VALUE!</v>
      </c>
      <c r="EL440" s="198" t="e">
        <f t="shared" si="2647"/>
        <v>#VALUE!</v>
      </c>
      <c r="EM440" s="198" t="e">
        <f t="shared" si="2647"/>
        <v>#DIV/0!</v>
      </c>
      <c r="EN440" s="198" t="e">
        <f t="shared" si="2647"/>
        <v>#VALUE!</v>
      </c>
      <c r="EO440" s="198" t="e">
        <f t="shared" si="2647"/>
        <v>#VALUE!</v>
      </c>
      <c r="EP440" s="511">
        <f t="shared" ref="EP440:EW440" si="2648">EP439</f>
        <v>0.08</v>
      </c>
      <c r="EQ440" s="511">
        <f t="shared" si="2648"/>
        <v>0.015</v>
      </c>
      <c r="ER440" s="511">
        <f t="shared" si="2648"/>
        <v>0.015</v>
      </c>
      <c r="ES440" s="511">
        <f t="shared" si="2648"/>
        <v>0.015</v>
      </c>
      <c r="ET440" s="511">
        <f t="shared" si="2648"/>
        <v>0.015</v>
      </c>
      <c r="EU440" s="511">
        <f t="shared" si="2648"/>
        <v>0.09</v>
      </c>
      <c r="EV440" s="511">
        <f t="shared" si="2648"/>
        <v>0.09</v>
      </c>
      <c r="EW440" s="511">
        <f t="shared" si="2648"/>
        <v>0.09</v>
      </c>
      <c r="EX440" s="420" t="str">
        <f>IF(_tag_month_day!AS436="","",_tag_month_day!AS436/100)</f>
        <v/>
      </c>
      <c r="EY440" s="420" t="str">
        <f>IF(_tag_month_day!AT436="","",_tag_month_day!AT436/100)</f>
        <v/>
      </c>
      <c r="EZ440" s="420" t="str">
        <f>IF(_tag_month_day!AU436="","",_tag_month_day!AU436/100)</f>
        <v/>
      </c>
      <c r="FA440" s="420" t="str">
        <f>IF(_tag_month_day!AV436="","",_tag_month_day!AV436/100)</f>
        <v/>
      </c>
      <c r="FB440" s="420" t="str">
        <f>IF(_tag_month_day!AW436="","",_tag_month_day!AW436/100)</f>
        <v/>
      </c>
      <c r="FC440" s="420" t="str">
        <f>IF(_tag_month_day!AX436="","",_tag_month_day!AX436/100)</f>
        <v/>
      </c>
      <c r="FD440" s="510">
        <f t="shared" si="2386"/>
        <v>0.33</v>
      </c>
      <c r="FE440" s="510">
        <f t="shared" si="2387"/>
        <v>0.19</v>
      </c>
      <c r="FF440" s="510">
        <f t="shared" si="2388"/>
        <v>0.003</v>
      </c>
      <c r="FG440" s="510">
        <f t="shared" si="2389"/>
        <v>0</v>
      </c>
      <c r="FH440" s="603">
        <f t="shared" si="2390"/>
        <v>0.0001</v>
      </c>
      <c r="FI440" s="510">
        <f t="shared" ref="FI440:FR440" si="2649">FI439</f>
        <v>0.41</v>
      </c>
      <c r="FJ440" s="510">
        <f t="shared" si="2649"/>
        <v>0.11</v>
      </c>
      <c r="FK440" s="510">
        <f t="shared" si="2649"/>
        <v>0.015</v>
      </c>
      <c r="FL440" s="510">
        <f t="shared" si="2649"/>
        <v>0</v>
      </c>
      <c r="FM440" s="603">
        <f t="shared" si="2649"/>
        <v>0.0001</v>
      </c>
      <c r="FN440" s="510" t="str">
        <f>IF(_tag_month_day!AY436="","",_tag_month_day!AY436/100)</f>
        <v/>
      </c>
      <c r="FO440" s="510" t="str">
        <f>IF(_tag_month_day!AZ436="","",_tag_month_day!AZ436/100)</f>
        <v/>
      </c>
      <c r="FP440" s="510" t="str">
        <f>IF(_tag_month_day!BA436="","",_tag_month_day!BA436/100)</f>
        <v/>
      </c>
      <c r="FQ440" s="510" t="str">
        <f>IF(_tag_month_day!BB436="","",_tag_month_day!BB436/100)</f>
        <v/>
      </c>
      <c r="FR440" s="603" t="str">
        <f>IF(_tag_month_day!BC436="","",_tag_month_day!BC436/100)</f>
        <v/>
      </c>
      <c r="FS440" s="510" t="str">
        <f>IF(_tag_month_day!BD436="","",_tag_month_day!BD436/100)</f>
        <v/>
      </c>
      <c r="FT440" s="510" t="str">
        <f>IF(_tag_month_day!BE436="","",_tag_month_day!BE436/100)</f>
        <v/>
      </c>
      <c r="FU440" s="510" t="str">
        <f>IF(_tag_month_day!BF436="","",_tag_month_day!BF436/100)</f>
        <v/>
      </c>
      <c r="FV440" s="510" t="str">
        <f>IF(_tag_month_day!BG436="","",_tag_month_day!BG436/100)</f>
        <v/>
      </c>
      <c r="FW440" s="603" t="str">
        <f>IF(_tag_month_day!BH436="","",_tag_month_day!BH436/100)</f>
        <v/>
      </c>
      <c r="FX440" s="510" t="str">
        <f>IF(_tag_month_day!BI436="","",_tag_month_day!BI436/100)</f>
        <v/>
      </c>
      <c r="FY440" s="510" t="str">
        <f>IF(_tag_month_day!BJ436="","",_tag_month_day!BJ436/100)</f>
        <v/>
      </c>
      <c r="FZ440" s="605" t="str">
        <f>IF(_tag_month_day!BK436="","",_tag_month_day!BK436/100)</f>
        <v/>
      </c>
      <c r="GA440" s="510" t="str">
        <f>IF(_tag_month_day!BL436="","",_tag_month_day!BL436/100)</f>
        <v/>
      </c>
      <c r="GB440" s="603" t="str">
        <f>IF(_tag_month_day!BM436="","",_tag_month_day!BM436/100)</f>
        <v/>
      </c>
      <c r="GC440" s="420" t="str">
        <f>IF(_tag_month_day!BN436="","",_tag_month_day!BN436/100)</f>
        <v/>
      </c>
      <c r="GD440" s="420" t="str">
        <f>IF(_tag_month_day!BO436="","",_tag_month_day!BO436/100)</f>
        <v/>
      </c>
      <c r="GE440" s="420" t="str">
        <f>IF(_tag_month_day!BP436="","",_tag_month_day!BP436/100)</f>
        <v/>
      </c>
      <c r="GF440" s="420" t="str">
        <f>IF(_tag_month_day!BQ436="","",_tag_month_day!BQ436/100)</f>
        <v/>
      </c>
      <c r="GG440" s="420" t="str">
        <f>IF(_tag_month_day!BR436="","",_tag_month_day!BR436/100)</f>
        <v/>
      </c>
      <c r="GH440" s="420" t="str">
        <f>IF(_tag_month_day!BS436="","",_tag_month_day!BS436/100)</f>
        <v/>
      </c>
      <c r="GI440" s="603" t="str">
        <f>IF(_tag_month_day!BT436="","",_tag_month_day!BT436/100)</f>
        <v/>
      </c>
      <c r="GJ440" s="612" t="str">
        <f>IF(_tag_month_day!BU436="","",_tag_month_day!BU436/100)</f>
        <v/>
      </c>
      <c r="GK440" s="620" t="str">
        <f>IF(_tag_month_day!BV436="",IF(_rlcf_month_day!A$2="","",_rlcf_month_day!A$2/100),_tag_month_day!BV436/100)</f>
        <v/>
      </c>
      <c r="GL440" s="620" t="str">
        <f>IF(_tag_month_day!BW436="",IF(_rlcf_month_day!B$2="","",_rlcf_month_day!B$2/100),_tag_month_day!BW436/100)</f>
        <v/>
      </c>
      <c r="GM440" s="621" t="str">
        <f>IF(_tag_month_day!BX436="",IF(_rlcf_month_day!C$2="","",_rlcf_month_day!C$2/100),_tag_month_day!BX436/100)</f>
        <v/>
      </c>
      <c r="GN440" s="620" t="str">
        <f>IF(_tag_month_day!BV436="",IF(_rlcf_month_day!A$2="","",_rlcf_month_day!A$2/100),_tag_month_day!BV436/100)</f>
        <v/>
      </c>
      <c r="GO440" s="620" t="str">
        <f>IF(_tag_month_day!BW436="",IF(_rlcf_month_day!B$2="","",_rlcf_month_day!B$2/100),_tag_month_day!BW436/100)</f>
        <v/>
      </c>
      <c r="GP440" s="620" t="str">
        <f>IF(_tag_month_day!CD436="",IF(_rlcf_month_day!E$2="","",_rlcf_month_day!E$2/100),_tag_month_day!CD436/100)</f>
        <v/>
      </c>
      <c r="GQ440" s="620" t="str">
        <f>IF(_tag_month_day!CE436="",IF(_rlcf_month_day!F$2="","",_rlcf_month_day!F$2/100),_tag_month_day!CE436/100)</f>
        <v/>
      </c>
      <c r="GR440" s="621" t="str">
        <f>IF(_tag_month_day!CF436="",IF(_rlcf_month_day!G$2="","",_rlcf_month_day!G$2/100),_tag_month_day!CF436/100)</f>
        <v/>
      </c>
      <c r="GS440" s="626">
        <f t="shared" ref="GS440:HH440" si="2650">GS439</f>
        <v>0.953</v>
      </c>
      <c r="GT440" s="626">
        <f t="shared" si="2650"/>
        <v>0.55</v>
      </c>
      <c r="GU440" s="626">
        <f t="shared" si="2650"/>
        <v>0.55</v>
      </c>
      <c r="GV440" s="626">
        <f t="shared" si="2650"/>
        <v>0.55</v>
      </c>
      <c r="GW440" s="626">
        <f t="shared" si="2650"/>
        <v>0.5</v>
      </c>
      <c r="GX440" s="626">
        <f t="shared" si="2650"/>
        <v>0.935</v>
      </c>
      <c r="GY440" s="626">
        <f t="shared" si="2650"/>
        <v>0.15</v>
      </c>
      <c r="GZ440" s="626">
        <f t="shared" si="2650"/>
        <v>1</v>
      </c>
      <c r="HA440" s="632">
        <f t="shared" si="2650"/>
        <v>0.047</v>
      </c>
      <c r="HB440" s="632">
        <f t="shared" si="2650"/>
        <v>0.45</v>
      </c>
      <c r="HC440" s="632">
        <f t="shared" si="2650"/>
        <v>0.45</v>
      </c>
      <c r="HD440" s="632">
        <f t="shared" si="2650"/>
        <v>0.45</v>
      </c>
      <c r="HE440" s="632">
        <f t="shared" si="2650"/>
        <v>0.5</v>
      </c>
      <c r="HF440" s="632">
        <f t="shared" si="2650"/>
        <v>0.065</v>
      </c>
      <c r="HG440" s="632">
        <f t="shared" si="2650"/>
        <v>0.85</v>
      </c>
      <c r="HH440" s="632">
        <f t="shared" si="2650"/>
        <v>0</v>
      </c>
      <c r="HI440" s="68">
        <f t="shared" si="2362"/>
        <v>0</v>
      </c>
      <c r="HJ440" s="68" t="e">
        <f t="shared" si="2393"/>
        <v>#VALUE!</v>
      </c>
      <c r="HK440" s="202">
        <f t="shared" si="2394"/>
        <v>0.85</v>
      </c>
      <c r="HL440" s="464">
        <f t="shared" si="2395"/>
        <v>550000</v>
      </c>
      <c r="HM440" s="464">
        <f t="shared" si="2396"/>
        <v>480000</v>
      </c>
      <c r="HN440" s="192" t="e">
        <f t="shared" si="2363"/>
        <v>#VALUE!</v>
      </c>
      <c r="HO440" s="192" t="e">
        <f>HN440*HK440*$HO$2/HL440*1000000</f>
        <v>#VALUE!</v>
      </c>
      <c r="HP440" s="192" t="e">
        <f>HN440*HK440*$HP$2/HM440*1000000</f>
        <v>#VALUE!</v>
      </c>
    </row>
    <row r="441" customFormat="1" spans="1:224">
      <c r="A441" s="381">
        <v>436</v>
      </c>
      <c r="B441" s="54">
        <f ca="1" t="shared" si="2397"/>
        <v>43635</v>
      </c>
      <c r="C441" s="57">
        <f t="shared" si="2398"/>
        <v>0.0416666666666667</v>
      </c>
      <c r="D441" s="68" t="str">
        <f ca="1" t="shared" si="2364"/>
        <v>夜班</v>
      </c>
      <c r="E441" s="68" t="str">
        <f ca="1" t="shared" si="2365"/>
        <v>甲</v>
      </c>
      <c r="F441" s="68">
        <f ca="1">SUMPRODUCT((成本日报!$A$3:$A$95=计划!B441)*(成本日报!$B$3:$B$95=计划!$D441),成本日报!$C$3:$C$95)</f>
        <v>1</v>
      </c>
      <c r="G441" s="382">
        <f ca="1" t="shared" si="2399"/>
        <v>43635.1249999989</v>
      </c>
      <c r="H441" s="382">
        <f ca="1" t="shared" si="2366"/>
        <v>43635.1319444434</v>
      </c>
      <c r="I441" s="382">
        <f ca="1" t="shared" si="2367"/>
        <v>43635.1374999989</v>
      </c>
      <c r="J441" s="382">
        <f ca="1" t="shared" si="2368"/>
        <v>43635.1666666656</v>
      </c>
      <c r="K441" s="382">
        <f ca="1" t="shared" si="2369"/>
        <v>43635.2291666656</v>
      </c>
      <c r="L441" s="382">
        <f ca="1" t="shared" si="2370"/>
        <v>43635.2499999989</v>
      </c>
      <c r="M441" s="398" t="str">
        <f>IF(_tag_month_day!A437="","",_tag_month_day!A437)</f>
        <v/>
      </c>
      <c r="N441" s="398" t="str">
        <f>IF(_tag_month_day!B437="","",_tag_month_day!B437)</f>
        <v/>
      </c>
      <c r="O441" s="399" t="e">
        <f t="shared" si="2371"/>
        <v>#VALUE!</v>
      </c>
      <c r="P441" s="398" t="str">
        <f>IF(_tag_month_day!C437="","",_tag_month_day!C437)</f>
        <v/>
      </c>
      <c r="Q441" s="398" t="str">
        <f>IF(_tag_month_day!D437="","",_tag_month_day!D437)</f>
        <v/>
      </c>
      <c r="R441" s="416">
        <f>IF(_tag_month_day!CB437="",R440,_tag_month_day!CB437/100)</f>
        <v>0.07</v>
      </c>
      <c r="S441" s="417" t="str">
        <f>IF(_tag_month_day!E437="","",_tag_month_day!E437)</f>
        <v/>
      </c>
      <c r="T441" s="417" t="str">
        <f>IF(_tag_month_day!F437="","",_tag_month_day!F437)</f>
        <v/>
      </c>
      <c r="U441" s="418" t="e">
        <f t="shared" si="2325"/>
        <v>#VALUE!</v>
      </c>
      <c r="V441" s="53" t="e">
        <f t="shared" si="2326"/>
        <v>#VALUE!</v>
      </c>
      <c r="W441" s="419" t="str">
        <f>IF(_jhy_month_day!A437="","",_jhy_month_day!A437)</f>
        <v/>
      </c>
      <c r="X441" s="420" t="str">
        <f>IF(_jhy_month_day!B437="","",_jhy_month_day!B437/100)</f>
        <v/>
      </c>
      <c r="Y441" s="420" t="str">
        <f>IF(_jhy_month_day!C437="","",_jhy_month_day!C437/100)</f>
        <v/>
      </c>
      <c r="Z441" s="439">
        <f t="shared" si="2415"/>
        <v>109</v>
      </c>
      <c r="AA441" s="440" t="str">
        <f>IF(_tag_month_day!G437="","",_tag_month_day!G437/100)</f>
        <v/>
      </c>
      <c r="AB441" s="440" t="str">
        <f>IF(_tag_month_day!H437="","",_tag_month_day!H437/100)</f>
        <v/>
      </c>
      <c r="AC441" s="193">
        <f t="shared" si="2372"/>
        <v>1.59963432013121</v>
      </c>
      <c r="AD441" s="441" t="str">
        <f t="shared" si="2373"/>
        <v/>
      </c>
      <c r="AE441" s="442" t="str">
        <f t="shared" si="2374"/>
        <v/>
      </c>
      <c r="AF441" s="443">
        <v>1</v>
      </c>
      <c r="AG441" s="68" t="str">
        <f>IF(_duihao_month_day!A437="","",_duihao_month_day!A437)</f>
        <v/>
      </c>
      <c r="AH441" s="463">
        <f>IF(_gyk_month_day!B437="",AH440,_gyk_month_day!B437)</f>
        <v>820</v>
      </c>
      <c r="AI441" s="464"/>
      <c r="AJ441" s="68" t="str">
        <f>IF(_tag_month_day!I437="","",_tag_month_day!I437)</f>
        <v/>
      </c>
      <c r="AK441" s="465" t="str">
        <f>IF(_tzyy_month_day!A437="","",_tzyy_month_day!A437)</f>
        <v/>
      </c>
      <c r="AL441" s="465" t="str">
        <f>IF(_tzyy_month_day!B437="","",_tzyy_month_day!B437)</f>
        <v/>
      </c>
      <c r="AM441" s="465" t="str">
        <f>IF(_tzyy_month_day!C437="","",_tzyy_month_day!C437)</f>
        <v/>
      </c>
      <c r="AN441" s="466" t="str">
        <f>IF(_tag_month_day!CG437="","",_tag_month_day!CG437)</f>
        <v/>
      </c>
      <c r="AO441" s="466" t="str">
        <f>IF(_tag_month_day!CH437="","",_tag_month_day!CH437)</f>
        <v/>
      </c>
      <c r="AP441" s="486" t="e">
        <f t="shared" si="2375"/>
        <v>#VALUE!</v>
      </c>
      <c r="AQ441" s="487" t="str">
        <f>IF(_tag_month_day!J437="","",_tag_month_day!J437/100)</f>
        <v/>
      </c>
      <c r="AR441" s="488">
        <f t="shared" si="2376"/>
        <v>1.3</v>
      </c>
      <c r="AS441" s="489" t="e">
        <f t="shared" si="2327"/>
        <v>#VALUE!</v>
      </c>
      <c r="AT441" s="489">
        <f t="shared" si="2377"/>
        <v>0</v>
      </c>
      <c r="AU441" s="490" t="str">
        <f>IF(_tag_month_day!K437="","",_tag_month_day!K437)</f>
        <v/>
      </c>
      <c r="AV441" s="491" t="str">
        <f>IF(_tag_month_day!L437="","",_tag_month_day!L437/100)</f>
        <v/>
      </c>
      <c r="AW441" s="420">
        <f t="shared" si="2299"/>
        <v>0</v>
      </c>
      <c r="AX441" s="420">
        <f t="shared" si="2378"/>
        <v>0</v>
      </c>
      <c r="AY441" s="420" t="str">
        <f>IF(_tag_month_day!M437="","",_tag_month_day!M437/100)</f>
        <v/>
      </c>
      <c r="AZ441" s="420" t="str">
        <f>IF(_tag_month_day!N437="","",_tag_month_day!N437/100)</f>
        <v/>
      </c>
      <c r="BA441" s="420" t="str">
        <f>IF(_tag_month_day!O437="","",_tag_month_day!O437/100)</f>
        <v/>
      </c>
      <c r="BB441" s="496" t="str">
        <f>IF(_tag_month_day!P437="","",_tag_month_day!P437/100)</f>
        <v/>
      </c>
      <c r="BC441" s="496">
        <f t="shared" si="2379"/>
        <v>0</v>
      </c>
      <c r="BD441" s="496" t="str">
        <f>IF(_tag_month_day!Q437="","",_tag_month_day!Q437/100)</f>
        <v/>
      </c>
      <c r="BE441" s="510" t="str">
        <f>IF(_tag_month_day!R437="","",_tag_month_day!R437/100)</f>
        <v/>
      </c>
      <c r="BF441" s="413" t="str">
        <f>IF(_tag_month_day!CC437="","",_tag_month_day!CC437/100)</f>
        <v/>
      </c>
      <c r="BG441" s="511" t="e">
        <f t="shared" si="2328"/>
        <v>#VALUE!</v>
      </c>
      <c r="BH441" s="198">
        <f t="shared" si="2329"/>
        <v>0</v>
      </c>
      <c r="BI441" s="512" t="e">
        <f>IF(CX441=0,BI440,(DK441*查询!$R$5+DL441*查询!$Q$5+DM441*查询!$N$5+DN441*查询!$O$5+DO441*查询!$P$5)*AF441/CX441)</f>
        <v>#VALUE!</v>
      </c>
      <c r="BJ441" s="512" t="e">
        <f>IF(CX441=0,BJ440,(DP441*查询!$S$5+DQ441*查询!$T$5+DR441*查询!$U$5)*AF441/CX441)</f>
        <v>#VALUE!</v>
      </c>
      <c r="BK441" s="512">
        <f t="shared" si="2380"/>
        <v>1</v>
      </c>
      <c r="BL441" s="513" t="str">
        <f>IF(_cfyc_month_day!A437="","",_cfyc_month_day!A437)</f>
        <v/>
      </c>
      <c r="BM441" s="513" t="str">
        <f>IF(_cfyc_month_day!B437="","",_cfyc_month_day!B437)</f>
        <v/>
      </c>
      <c r="BN441" s="513" t="str">
        <f>IF(_cfyc_month_day!C437="","",_cfyc_month_day!C437)</f>
        <v/>
      </c>
      <c r="BO441" s="522" t="str">
        <f>IF(_cfyc_month_day!D437="","",_cfyc_month_day!D437)</f>
        <v/>
      </c>
      <c r="BP441" s="522" t="str">
        <f>IF(_cfyc_month_day!E437="","",_cfyc_month_day!E437)</f>
        <v/>
      </c>
      <c r="BQ441" s="522" t="str">
        <f>IF(_cfyc_month_day!F437="","",_cfyc_month_day!F437)</f>
        <v/>
      </c>
      <c r="BR441" s="513" t="str">
        <f>IF(_tag_month_day!T437="","",_tag_month_day!T437)</f>
        <v/>
      </c>
      <c r="BS441" s="513" t="str">
        <f>IF(_tag_month_day!U437="","",_tag_month_day!U437)</f>
        <v/>
      </c>
      <c r="BT441" s="523" t="str">
        <f t="shared" si="2381"/>
        <v/>
      </c>
      <c r="BU441" s="223" t="str">
        <f>IF(_tag_month_day!V437="","",_tag_month_day!V437)</f>
        <v/>
      </c>
      <c r="BV441" s="206" t="str">
        <f>IF(_tag_month_day!W437="","",_tag_month_day!W437)</f>
        <v/>
      </c>
      <c r="BW441" s="540" t="str">
        <f>IF(_tag_month_day!X437="","",_tag_month_day!X437)</f>
        <v/>
      </c>
      <c r="BX441" s="540" t="str">
        <f>IF(_tag_month_day!Y437="","",_tag_month_day!Y437)</f>
        <v/>
      </c>
      <c r="BY441" s="541">
        <f ca="1" t="shared" si="2382"/>
        <v>43635.2499999989</v>
      </c>
      <c r="BZ441" s="542"/>
      <c r="CA441" s="543" t="str">
        <f>IF(_jhy2_month_day!A437="","",_jhy2_month_day!A437)</f>
        <v/>
      </c>
      <c r="CB441" s="464" t="str">
        <f>IF(_jhy2_month_day!B437="","",_jhy2_month_day!B437)</f>
        <v/>
      </c>
      <c r="CC441" s="464" t="str">
        <f>IF(_jhy2_month_day!C437="","",_jhy2_month_day!C437)</f>
        <v/>
      </c>
      <c r="CD441" s="464" t="str">
        <f>IF(_jhy2_month_day!D437="","",_jhy2_month_day!D437)</f>
        <v/>
      </c>
      <c r="CE441" s="464" t="str">
        <f>IF(_jhy2_month_day!E437="","",_jhy2_month_day!E437)</f>
        <v/>
      </c>
      <c r="CF441" s="464" t="str">
        <f>IF(_jhy2_month_day!F437="","",_jhy2_month_day!F437)</f>
        <v/>
      </c>
      <c r="CG441" s="464" t="str">
        <f>IF(_jhy2_month_day!G437="","",_jhy2_month_day!G437)</f>
        <v/>
      </c>
      <c r="CH441" s="464" t="str">
        <f>IF(_jhy2_month_day!H437="","",_jhy2_month_day!H437)</f>
        <v/>
      </c>
      <c r="CI441" s="464" t="str">
        <f>IF(_jhy2_month_day!I437="","",_jhy2_month_day!I437)</f>
        <v/>
      </c>
      <c r="CJ441" s="464" t="str">
        <f>IF(_jhy2_month_day!J437="","",_jhy2_month_day!J437)</f>
        <v/>
      </c>
      <c r="CK441" s="464" t="str">
        <f>IF(_jhy2_month_day!K437="","",_jhy2_month_day!K437)</f>
        <v/>
      </c>
      <c r="CL441" s="562" t="str">
        <f>IF(_jhy2_month_day!L437="","",_jhy2_month_day!L437)</f>
        <v/>
      </c>
      <c r="CM441" s="562" t="str">
        <f>IF(_jhy2_month_day!M437="","",_jhy2_month_day!M437)</f>
        <v/>
      </c>
      <c r="CN441" s="562" t="str">
        <f>IF(_jhy2_month_day!N437="","",_jhy2_month_day!N437)</f>
        <v/>
      </c>
      <c r="CO441" s="562" t="str">
        <f>IF(_jhy2_month_day!O437="","",_jhy2_month_day!O437)</f>
        <v/>
      </c>
      <c r="CP441" s="562" t="str">
        <f>IF(_jhy2_month_day!P437="","",_jhy2_month_day!P437)</f>
        <v/>
      </c>
      <c r="CQ441" s="562" t="str">
        <f>IF(_jhy2_month_day!Q437="","",_jhy2_month_day!Q437)</f>
        <v/>
      </c>
      <c r="CR441" s="563" t="str">
        <f>IF(_jhy2_month_day!R437="","",_jhy2_month_day!R437)</f>
        <v/>
      </c>
      <c r="CS441" s="576" t="str">
        <f>IF(_jhy2_month_day!S437="","",_jhy2_month_day!S437)</f>
        <v/>
      </c>
      <c r="CT441" s="562" t="str">
        <f>IF(_jhy2_month_day!T437="","",_jhy2_month_day!T437)</f>
        <v/>
      </c>
      <c r="CU441" s="577" t="e">
        <f t="shared" si="2330"/>
        <v>#VALUE!</v>
      </c>
      <c r="CV441" s="198" t="e">
        <f t="shared" si="2331"/>
        <v>#VALUE!</v>
      </c>
      <c r="CW441" s="192" t="e">
        <f t="shared" si="2332"/>
        <v>#VALUE!</v>
      </c>
      <c r="CX441" s="192" t="e">
        <f t="shared" si="2333"/>
        <v>#VALUE!</v>
      </c>
      <c r="CY441" s="202" t="e">
        <f t="shared" si="2334"/>
        <v>#VALUE!</v>
      </c>
      <c r="CZ441" s="192" t="e">
        <f t="shared" ref="CZ441:DI441" si="2651">$AJ441*EF441</f>
        <v>#VALUE!</v>
      </c>
      <c r="DA441" s="192" t="e">
        <f t="shared" si="2651"/>
        <v>#VALUE!</v>
      </c>
      <c r="DB441" s="192" t="e">
        <f t="shared" si="2651"/>
        <v>#VALUE!</v>
      </c>
      <c r="DC441" s="192" t="e">
        <f t="shared" si="2651"/>
        <v>#VALUE!</v>
      </c>
      <c r="DD441" s="192" t="e">
        <f t="shared" si="2651"/>
        <v>#VALUE!</v>
      </c>
      <c r="DE441" s="192" t="e">
        <f t="shared" si="2651"/>
        <v>#VALUE!</v>
      </c>
      <c r="DF441" s="192" t="e">
        <f t="shared" si="2651"/>
        <v>#VALUE!</v>
      </c>
      <c r="DG441" s="192" t="e">
        <f t="shared" si="2651"/>
        <v>#VALUE!</v>
      </c>
      <c r="DH441" s="192" t="e">
        <f t="shared" si="2651"/>
        <v>#VALUE!</v>
      </c>
      <c r="DI441" s="192" t="e">
        <f t="shared" si="2651"/>
        <v>#VALUE!</v>
      </c>
      <c r="DJ441" s="192" t="e">
        <f t="shared" si="2336"/>
        <v>#VALUE!</v>
      </c>
      <c r="DK441" s="192" t="e">
        <f t="shared" si="2337"/>
        <v>#VALUE!</v>
      </c>
      <c r="DL441" s="192" t="e">
        <f t="shared" si="2338"/>
        <v>#VALUE!</v>
      </c>
      <c r="DM441" s="192" t="e">
        <f t="shared" si="2339"/>
        <v>#VALUE!</v>
      </c>
      <c r="DN441" s="192" t="e">
        <f t="shared" si="2340"/>
        <v>#VALUE!</v>
      </c>
      <c r="DO441" s="192" t="e">
        <f t="shared" si="2341"/>
        <v>#VALUE!</v>
      </c>
      <c r="DP441" s="192" t="e">
        <f t="shared" si="2342"/>
        <v>#VALUE!</v>
      </c>
      <c r="DQ441" s="192" t="e">
        <f t="shared" si="2343"/>
        <v>#VALUE!</v>
      </c>
      <c r="DR441" s="192" t="e">
        <f t="shared" si="2344"/>
        <v>#VALUE!</v>
      </c>
      <c r="DS441" s="192" t="e">
        <f t="shared" si="2345"/>
        <v>#VALUE!</v>
      </c>
      <c r="DT441" s="192" t="e">
        <f t="shared" si="2346"/>
        <v>#VALUE!</v>
      </c>
      <c r="DU441" s="192" t="e">
        <f t="shared" si="2347"/>
        <v>#VALUE!</v>
      </c>
      <c r="DV441" s="198" t="e">
        <f t="shared" si="2348"/>
        <v>#VALUE!</v>
      </c>
      <c r="DW441" s="198" t="e">
        <f t="shared" si="2349"/>
        <v>#DIV/0!</v>
      </c>
      <c r="DX441" s="198" t="e">
        <f t="shared" si="2350"/>
        <v>#DIV/0!</v>
      </c>
      <c r="DY441" s="198" t="e">
        <f t="shared" si="2351"/>
        <v>#VALUE!</v>
      </c>
      <c r="DZ441" s="198" t="e">
        <f t="shared" si="2352"/>
        <v>#VALUE!</v>
      </c>
      <c r="EA441" s="198" t="e">
        <f t="shared" si="2353"/>
        <v>#VALUE!</v>
      </c>
      <c r="EB441" s="198" t="e">
        <f t="shared" si="2354"/>
        <v>#VALUE!</v>
      </c>
      <c r="EC441" s="198" t="e">
        <f t="shared" si="2355"/>
        <v>#DIV/0!</v>
      </c>
      <c r="ED441" s="198" t="e">
        <f t="shared" si="2356"/>
        <v>#VALUE!</v>
      </c>
      <c r="EE441" s="198" t="e">
        <f t="shared" si="2357"/>
        <v>#VALUE!</v>
      </c>
      <c r="EF441" s="198" t="e">
        <f t="shared" ref="EF441:EO441" si="2652">DV441/SUM($DV441:$EE441)</f>
        <v>#VALUE!</v>
      </c>
      <c r="EG441" s="198" t="e">
        <f t="shared" si="2652"/>
        <v>#DIV/0!</v>
      </c>
      <c r="EH441" s="198" t="e">
        <f t="shared" si="2652"/>
        <v>#DIV/0!</v>
      </c>
      <c r="EI441" s="198" t="e">
        <f t="shared" si="2652"/>
        <v>#VALUE!</v>
      </c>
      <c r="EJ441" s="198" t="e">
        <f t="shared" si="2652"/>
        <v>#VALUE!</v>
      </c>
      <c r="EK441" s="198" t="e">
        <f t="shared" si="2652"/>
        <v>#VALUE!</v>
      </c>
      <c r="EL441" s="198" t="e">
        <f t="shared" si="2652"/>
        <v>#VALUE!</v>
      </c>
      <c r="EM441" s="198" t="e">
        <f t="shared" si="2652"/>
        <v>#DIV/0!</v>
      </c>
      <c r="EN441" s="198" t="e">
        <f t="shared" si="2652"/>
        <v>#VALUE!</v>
      </c>
      <c r="EO441" s="198" t="e">
        <f t="shared" si="2652"/>
        <v>#VALUE!</v>
      </c>
      <c r="EP441" s="511">
        <f t="shared" ref="EP441:EW441" si="2653">EP440</f>
        <v>0.08</v>
      </c>
      <c r="EQ441" s="511">
        <f t="shared" si="2653"/>
        <v>0.015</v>
      </c>
      <c r="ER441" s="511">
        <f t="shared" si="2653"/>
        <v>0.015</v>
      </c>
      <c r="ES441" s="511">
        <f t="shared" si="2653"/>
        <v>0.015</v>
      </c>
      <c r="ET441" s="511">
        <f t="shared" si="2653"/>
        <v>0.015</v>
      </c>
      <c r="EU441" s="511">
        <f t="shared" si="2653"/>
        <v>0.09</v>
      </c>
      <c r="EV441" s="511">
        <f t="shared" si="2653"/>
        <v>0.09</v>
      </c>
      <c r="EW441" s="511">
        <f t="shared" si="2653"/>
        <v>0.09</v>
      </c>
      <c r="EX441" s="420" t="str">
        <f>IF(_tag_month_day!AS437="","",_tag_month_day!AS437/100)</f>
        <v/>
      </c>
      <c r="EY441" s="420" t="str">
        <f>IF(_tag_month_day!AT437="","",_tag_month_day!AT437/100)</f>
        <v/>
      </c>
      <c r="EZ441" s="420" t="str">
        <f>IF(_tag_month_day!AU437="","",_tag_month_day!AU437/100)</f>
        <v/>
      </c>
      <c r="FA441" s="420" t="str">
        <f>IF(_tag_month_day!AV437="","",_tag_month_day!AV437/100)</f>
        <v/>
      </c>
      <c r="FB441" s="420" t="str">
        <f>IF(_tag_month_day!AW437="","",_tag_month_day!AW437/100)</f>
        <v/>
      </c>
      <c r="FC441" s="420" t="str">
        <f>IF(_tag_month_day!AX437="","",_tag_month_day!AX437/100)</f>
        <v/>
      </c>
      <c r="FD441" s="510">
        <f t="shared" si="2386"/>
        <v>0.33</v>
      </c>
      <c r="FE441" s="510">
        <f t="shared" si="2387"/>
        <v>0.19</v>
      </c>
      <c r="FF441" s="510">
        <f t="shared" si="2388"/>
        <v>0.003</v>
      </c>
      <c r="FG441" s="510">
        <f t="shared" si="2389"/>
        <v>0</v>
      </c>
      <c r="FH441" s="603">
        <f t="shared" si="2390"/>
        <v>0.0001</v>
      </c>
      <c r="FI441" s="510">
        <f t="shared" ref="FI441:FR441" si="2654">FI440</f>
        <v>0.41</v>
      </c>
      <c r="FJ441" s="510">
        <f t="shared" si="2654"/>
        <v>0.11</v>
      </c>
      <c r="FK441" s="510">
        <f t="shared" si="2654"/>
        <v>0.015</v>
      </c>
      <c r="FL441" s="510">
        <f t="shared" si="2654"/>
        <v>0</v>
      </c>
      <c r="FM441" s="603">
        <f t="shared" si="2654"/>
        <v>0.0001</v>
      </c>
      <c r="FN441" s="510" t="str">
        <f>IF(_tag_month_day!AY437="","",_tag_month_day!AY437/100)</f>
        <v/>
      </c>
      <c r="FO441" s="510" t="str">
        <f>IF(_tag_month_day!AZ437="","",_tag_month_day!AZ437/100)</f>
        <v/>
      </c>
      <c r="FP441" s="510" t="str">
        <f>IF(_tag_month_day!BA437="","",_tag_month_day!BA437/100)</f>
        <v/>
      </c>
      <c r="FQ441" s="510" t="str">
        <f>IF(_tag_month_day!BB437="","",_tag_month_day!BB437/100)</f>
        <v/>
      </c>
      <c r="FR441" s="603" t="str">
        <f>IF(_tag_month_day!BC437="","",_tag_month_day!BC437/100)</f>
        <v/>
      </c>
      <c r="FS441" s="510" t="str">
        <f>IF(_tag_month_day!BD437="","",_tag_month_day!BD437/100)</f>
        <v/>
      </c>
      <c r="FT441" s="510" t="str">
        <f>IF(_tag_month_day!BE437="","",_tag_month_day!BE437/100)</f>
        <v/>
      </c>
      <c r="FU441" s="510" t="str">
        <f>IF(_tag_month_day!BF437="","",_tag_month_day!BF437/100)</f>
        <v/>
      </c>
      <c r="FV441" s="510" t="str">
        <f>IF(_tag_month_day!BG437="","",_tag_month_day!BG437/100)</f>
        <v/>
      </c>
      <c r="FW441" s="603" t="str">
        <f>IF(_tag_month_day!BH437="","",_tag_month_day!BH437/100)</f>
        <v/>
      </c>
      <c r="FX441" s="510" t="str">
        <f>IF(_tag_month_day!BI437="","",_tag_month_day!BI437/100)</f>
        <v/>
      </c>
      <c r="FY441" s="510" t="str">
        <f>IF(_tag_month_day!BJ437="","",_tag_month_day!BJ437/100)</f>
        <v/>
      </c>
      <c r="FZ441" s="605" t="str">
        <f>IF(_tag_month_day!BK437="","",_tag_month_day!BK437/100)</f>
        <v/>
      </c>
      <c r="GA441" s="510" t="str">
        <f>IF(_tag_month_day!BL437="","",_tag_month_day!BL437/100)</f>
        <v/>
      </c>
      <c r="GB441" s="603" t="str">
        <f>IF(_tag_month_day!BM437="","",_tag_month_day!BM437/100)</f>
        <v/>
      </c>
      <c r="GC441" s="420" t="str">
        <f>IF(_tag_month_day!BN437="","",_tag_month_day!BN437/100)</f>
        <v/>
      </c>
      <c r="GD441" s="420" t="str">
        <f>IF(_tag_month_day!BO437="","",_tag_month_day!BO437/100)</f>
        <v/>
      </c>
      <c r="GE441" s="420" t="str">
        <f>IF(_tag_month_day!BP437="","",_tag_month_day!BP437/100)</f>
        <v/>
      </c>
      <c r="GF441" s="420" t="str">
        <f>IF(_tag_month_day!BQ437="","",_tag_month_day!BQ437/100)</f>
        <v/>
      </c>
      <c r="GG441" s="420" t="str">
        <f>IF(_tag_month_day!BR437="","",_tag_month_day!BR437/100)</f>
        <v/>
      </c>
      <c r="GH441" s="420" t="str">
        <f>IF(_tag_month_day!BS437="","",_tag_month_day!BS437/100)</f>
        <v/>
      </c>
      <c r="GI441" s="603" t="str">
        <f>IF(_tag_month_day!BT437="","",_tag_month_day!BT437/100)</f>
        <v/>
      </c>
      <c r="GJ441" s="612" t="str">
        <f>IF(_tag_month_day!BU437="","",_tag_month_day!BU437/100)</f>
        <v/>
      </c>
      <c r="GK441" s="620" t="str">
        <f>IF(_tag_month_day!BV437="",IF(_rlcf_month_day!A$2="","",_rlcf_month_day!A$2/100),_tag_month_day!BV437/100)</f>
        <v/>
      </c>
      <c r="GL441" s="620" t="str">
        <f>IF(_tag_month_day!BW437="",IF(_rlcf_month_day!B$2="","",_rlcf_month_day!B$2/100),_tag_month_day!BW437/100)</f>
        <v/>
      </c>
      <c r="GM441" s="621" t="str">
        <f>IF(_tag_month_day!BX437="",IF(_rlcf_month_day!C$2="","",_rlcf_month_day!C$2/100),_tag_month_day!BX437/100)</f>
        <v/>
      </c>
      <c r="GN441" s="620" t="str">
        <f>IF(_tag_month_day!BV437="",IF(_rlcf_month_day!A$2="","",_rlcf_month_day!A$2/100),_tag_month_day!BV437/100)</f>
        <v/>
      </c>
      <c r="GO441" s="620" t="str">
        <f>IF(_tag_month_day!BW437="",IF(_rlcf_month_day!B$2="","",_rlcf_month_day!B$2/100),_tag_month_day!BW437/100)</f>
        <v/>
      </c>
      <c r="GP441" s="620" t="str">
        <f>IF(_tag_month_day!CD437="",IF(_rlcf_month_day!E$2="","",_rlcf_month_day!E$2/100),_tag_month_day!CD437/100)</f>
        <v/>
      </c>
      <c r="GQ441" s="620" t="str">
        <f>IF(_tag_month_day!CE437="",IF(_rlcf_month_day!F$2="","",_rlcf_month_day!F$2/100),_tag_month_day!CE437/100)</f>
        <v/>
      </c>
      <c r="GR441" s="621" t="str">
        <f>IF(_tag_month_day!CF437="",IF(_rlcf_month_day!G$2="","",_rlcf_month_day!G$2/100),_tag_month_day!CF437/100)</f>
        <v/>
      </c>
      <c r="GS441" s="626">
        <f t="shared" ref="GS441:HH441" si="2655">GS440</f>
        <v>0.953</v>
      </c>
      <c r="GT441" s="626">
        <f t="shared" si="2655"/>
        <v>0.55</v>
      </c>
      <c r="GU441" s="626">
        <f t="shared" si="2655"/>
        <v>0.55</v>
      </c>
      <c r="GV441" s="626">
        <f t="shared" si="2655"/>
        <v>0.55</v>
      </c>
      <c r="GW441" s="626">
        <f t="shared" si="2655"/>
        <v>0.5</v>
      </c>
      <c r="GX441" s="626">
        <f t="shared" si="2655"/>
        <v>0.935</v>
      </c>
      <c r="GY441" s="626">
        <f t="shared" si="2655"/>
        <v>0.15</v>
      </c>
      <c r="GZ441" s="626">
        <f t="shared" si="2655"/>
        <v>1</v>
      </c>
      <c r="HA441" s="632">
        <f t="shared" si="2655"/>
        <v>0.047</v>
      </c>
      <c r="HB441" s="632">
        <f t="shared" si="2655"/>
        <v>0.45</v>
      </c>
      <c r="HC441" s="632">
        <f t="shared" si="2655"/>
        <v>0.45</v>
      </c>
      <c r="HD441" s="632">
        <f t="shared" si="2655"/>
        <v>0.45</v>
      </c>
      <c r="HE441" s="632">
        <f t="shared" si="2655"/>
        <v>0.5</v>
      </c>
      <c r="HF441" s="632">
        <f t="shared" si="2655"/>
        <v>0.065</v>
      </c>
      <c r="HG441" s="632">
        <f t="shared" si="2655"/>
        <v>0.85</v>
      </c>
      <c r="HH441" s="632">
        <f t="shared" si="2655"/>
        <v>0</v>
      </c>
      <c r="HI441" s="68">
        <f t="shared" si="2362"/>
        <v>0</v>
      </c>
      <c r="HJ441" s="68" t="e">
        <f t="shared" si="2393"/>
        <v>#VALUE!</v>
      </c>
      <c r="HK441" s="202">
        <f t="shared" si="2394"/>
        <v>0.85</v>
      </c>
      <c r="HL441" s="464">
        <f t="shared" si="2395"/>
        <v>550000</v>
      </c>
      <c r="HM441" s="464">
        <f t="shared" si="2396"/>
        <v>480000</v>
      </c>
      <c r="HN441" s="192" t="e">
        <f t="shared" si="2363"/>
        <v>#VALUE!</v>
      </c>
      <c r="HO441" s="192" t="e">
        <f>HN441*HK441*$HO$2/HL441*1000000</f>
        <v>#VALUE!</v>
      </c>
      <c r="HP441" s="192" t="e">
        <f>HN441*HK441*$HP$2/HM441*1000000</f>
        <v>#VALUE!</v>
      </c>
    </row>
    <row r="442" customFormat="1" spans="1:224">
      <c r="A442" s="381">
        <v>437</v>
      </c>
      <c r="B442" s="54">
        <f ca="1" t="shared" si="2397"/>
        <v>43635</v>
      </c>
      <c r="C442" s="57">
        <f t="shared" si="2398"/>
        <v>0.0416666666666667</v>
      </c>
      <c r="D442" s="68" t="str">
        <f ca="1" t="shared" si="2364"/>
        <v>夜班</v>
      </c>
      <c r="E442" s="68" t="str">
        <f ca="1" t="shared" si="2365"/>
        <v>甲</v>
      </c>
      <c r="F442" s="68">
        <f ca="1">SUMPRODUCT((成本日报!$A$3:$A$95=计划!B442)*(成本日报!$B$3:$B$95=计划!$D442),成本日报!$C$3:$C$95)</f>
        <v>1</v>
      </c>
      <c r="G442" s="382">
        <f ca="1" t="shared" si="2399"/>
        <v>43635.1666666656</v>
      </c>
      <c r="H442" s="382">
        <f ca="1" t="shared" si="2366"/>
        <v>43635.1736111101</v>
      </c>
      <c r="I442" s="382">
        <f ca="1" t="shared" si="2367"/>
        <v>43635.1791666656</v>
      </c>
      <c r="J442" s="382">
        <f ca="1" t="shared" si="2368"/>
        <v>43635.2083333323</v>
      </c>
      <c r="K442" s="382">
        <f ca="1" t="shared" si="2369"/>
        <v>43635.2708333323</v>
      </c>
      <c r="L442" s="382">
        <f ca="1" t="shared" si="2370"/>
        <v>43635.2916666656</v>
      </c>
      <c r="M442" s="398" t="str">
        <f>IF(_tag_month_day!A438="","",_tag_month_day!A438)</f>
        <v/>
      </c>
      <c r="N442" s="398" t="str">
        <f>IF(_tag_month_day!B438="","",_tag_month_day!B438)</f>
        <v/>
      </c>
      <c r="O442" s="399" t="e">
        <f t="shared" si="2371"/>
        <v>#VALUE!</v>
      </c>
      <c r="P442" s="398" t="str">
        <f>IF(_tag_month_day!C438="","",_tag_month_day!C438)</f>
        <v/>
      </c>
      <c r="Q442" s="398" t="str">
        <f>IF(_tag_month_day!D438="","",_tag_month_day!D438)</f>
        <v/>
      </c>
      <c r="R442" s="416">
        <f>IF(_tag_month_day!CB438="",R441,_tag_month_day!CB438/100)</f>
        <v>0.07</v>
      </c>
      <c r="S442" s="417" t="str">
        <f>IF(_tag_month_day!E438="","",_tag_month_day!E438)</f>
        <v/>
      </c>
      <c r="T442" s="417" t="str">
        <f>IF(_tag_month_day!F438="","",_tag_month_day!F438)</f>
        <v/>
      </c>
      <c r="U442" s="418" t="e">
        <f t="shared" si="2325"/>
        <v>#VALUE!</v>
      </c>
      <c r="V442" s="53" t="e">
        <f t="shared" si="2326"/>
        <v>#VALUE!</v>
      </c>
      <c r="W442" s="419" t="str">
        <f>IF(_jhy_month_day!A438="","",_jhy_month_day!A438)</f>
        <v/>
      </c>
      <c r="X442" s="420" t="str">
        <f>IF(_jhy_month_day!B438="","",_jhy_month_day!B438/100)</f>
        <v/>
      </c>
      <c r="Y442" s="420" t="str">
        <f>IF(_jhy_month_day!C438="","",_jhy_month_day!C438/100)</f>
        <v/>
      </c>
      <c r="Z442" s="439">
        <f t="shared" si="2415"/>
        <v>110</v>
      </c>
      <c r="AA442" s="440" t="str">
        <f>IF(_tag_month_day!G438="","",_tag_month_day!G438/100)</f>
        <v/>
      </c>
      <c r="AB442" s="440" t="str">
        <f>IF(_tag_month_day!H438="","",_tag_month_day!H438/100)</f>
        <v/>
      </c>
      <c r="AC442" s="193">
        <f t="shared" si="2372"/>
        <v>1.59963432013121</v>
      </c>
      <c r="AD442" s="441" t="str">
        <f t="shared" si="2373"/>
        <v/>
      </c>
      <c r="AE442" s="442" t="str">
        <f t="shared" si="2374"/>
        <v/>
      </c>
      <c r="AF442" s="443">
        <v>1</v>
      </c>
      <c r="AG442" s="68" t="str">
        <f>IF(_duihao_month_day!A438="","",_duihao_month_day!A438)</f>
        <v/>
      </c>
      <c r="AH442" s="463">
        <f>IF(_gyk_month_day!B438="",AH441,_gyk_month_day!B438)</f>
        <v>820</v>
      </c>
      <c r="AI442" s="464"/>
      <c r="AJ442" s="68" t="str">
        <f>IF(_tag_month_day!I438="","",_tag_month_day!I438)</f>
        <v/>
      </c>
      <c r="AK442" s="465" t="str">
        <f>IF(_tzyy_month_day!A438="","",_tzyy_month_day!A438)</f>
        <v/>
      </c>
      <c r="AL442" s="465" t="str">
        <f>IF(_tzyy_month_day!B438="","",_tzyy_month_day!B438)</f>
        <v/>
      </c>
      <c r="AM442" s="465" t="str">
        <f>IF(_tzyy_month_day!C438="","",_tzyy_month_day!C438)</f>
        <v/>
      </c>
      <c r="AN442" s="466" t="str">
        <f>IF(_tag_month_day!CG438="","",_tag_month_day!CG438)</f>
        <v/>
      </c>
      <c r="AO442" s="466" t="str">
        <f>IF(_tag_month_day!CH438="","",_tag_month_day!CH438)</f>
        <v/>
      </c>
      <c r="AP442" s="486" t="e">
        <f t="shared" si="2375"/>
        <v>#VALUE!</v>
      </c>
      <c r="AQ442" s="487" t="str">
        <f>IF(_tag_month_day!J438="","",_tag_month_day!J438/100)</f>
        <v/>
      </c>
      <c r="AR442" s="488">
        <f t="shared" si="2376"/>
        <v>1.3</v>
      </c>
      <c r="AS442" s="489" t="e">
        <f t="shared" si="2327"/>
        <v>#VALUE!</v>
      </c>
      <c r="AT442" s="489">
        <f t="shared" si="2377"/>
        <v>0</v>
      </c>
      <c r="AU442" s="490" t="str">
        <f>IF(_tag_month_day!K438="","",_tag_month_day!K438)</f>
        <v/>
      </c>
      <c r="AV442" s="491" t="str">
        <f>IF(_tag_month_day!L438="","",_tag_month_day!L438/100)</f>
        <v/>
      </c>
      <c r="AW442" s="420">
        <f t="shared" si="2299"/>
        <v>0</v>
      </c>
      <c r="AX442" s="420">
        <f t="shared" si="2378"/>
        <v>0</v>
      </c>
      <c r="AY442" s="420" t="str">
        <f>IF(_tag_month_day!M438="","",_tag_month_day!M438/100)</f>
        <v/>
      </c>
      <c r="AZ442" s="420" t="str">
        <f>IF(_tag_month_day!N438="","",_tag_month_day!N438/100)</f>
        <v/>
      </c>
      <c r="BA442" s="420" t="str">
        <f>IF(_tag_month_day!O438="","",_tag_month_day!O438/100)</f>
        <v/>
      </c>
      <c r="BB442" s="496" t="str">
        <f>IF(_tag_month_day!P438="","",_tag_month_day!P438/100)</f>
        <v/>
      </c>
      <c r="BC442" s="496">
        <f t="shared" si="2379"/>
        <v>0</v>
      </c>
      <c r="BD442" s="496" t="str">
        <f>IF(_tag_month_day!Q438="","",_tag_month_day!Q438/100)</f>
        <v/>
      </c>
      <c r="BE442" s="510" t="str">
        <f>IF(_tag_month_day!R438="","",_tag_month_day!R438/100)</f>
        <v/>
      </c>
      <c r="BF442" s="413" t="str">
        <f>IF(_tag_month_day!CC438="","",_tag_month_day!CC438/100)</f>
        <v/>
      </c>
      <c r="BG442" s="511" t="e">
        <f t="shared" si="2328"/>
        <v>#VALUE!</v>
      </c>
      <c r="BH442" s="198">
        <f t="shared" si="2329"/>
        <v>0</v>
      </c>
      <c r="BI442" s="512" t="e">
        <f>IF(CX442=0,BI441,(DK442*查询!$R$5+DL442*查询!$Q$5+DM442*查询!$N$5+DN442*查询!$O$5+DO442*查询!$P$5)*AF442/CX442)</f>
        <v>#VALUE!</v>
      </c>
      <c r="BJ442" s="512" t="e">
        <f>IF(CX442=0,BJ441,(DP442*查询!$S$5+DQ442*查询!$T$5+DR442*查询!$U$5)*AF442/CX442)</f>
        <v>#VALUE!</v>
      </c>
      <c r="BK442" s="512">
        <f t="shared" si="2380"/>
        <v>1</v>
      </c>
      <c r="BL442" s="513" t="str">
        <f>IF(_cfyc_month_day!A438="","",_cfyc_month_day!A438)</f>
        <v/>
      </c>
      <c r="BM442" s="513" t="str">
        <f>IF(_cfyc_month_day!B438="","",_cfyc_month_day!B438)</f>
        <v/>
      </c>
      <c r="BN442" s="513" t="str">
        <f>IF(_cfyc_month_day!C438="","",_cfyc_month_day!C438)</f>
        <v/>
      </c>
      <c r="BO442" s="522" t="str">
        <f>IF(_cfyc_month_day!D438="","",_cfyc_month_day!D438)</f>
        <v/>
      </c>
      <c r="BP442" s="522" t="str">
        <f>IF(_cfyc_month_day!E438="","",_cfyc_month_day!E438)</f>
        <v/>
      </c>
      <c r="BQ442" s="522" t="str">
        <f>IF(_cfyc_month_day!F438="","",_cfyc_month_day!F438)</f>
        <v/>
      </c>
      <c r="BR442" s="513" t="str">
        <f>IF(_tag_month_day!T438="","",_tag_month_day!T438)</f>
        <v/>
      </c>
      <c r="BS442" s="513" t="str">
        <f>IF(_tag_month_day!U438="","",_tag_month_day!U438)</f>
        <v/>
      </c>
      <c r="BT442" s="523" t="str">
        <f t="shared" si="2381"/>
        <v/>
      </c>
      <c r="BU442" s="223" t="str">
        <f>IF(_tag_month_day!V438="","",_tag_month_day!V438)</f>
        <v/>
      </c>
      <c r="BV442" s="206" t="str">
        <f>IF(_tag_month_day!W438="","",_tag_month_day!W438)</f>
        <v/>
      </c>
      <c r="BW442" s="540" t="str">
        <f>IF(_tag_month_day!X438="","",_tag_month_day!X438)</f>
        <v/>
      </c>
      <c r="BX442" s="540" t="str">
        <f>IF(_tag_month_day!Y438="","",_tag_month_day!Y438)</f>
        <v/>
      </c>
      <c r="BY442" s="541">
        <f ca="1" t="shared" si="2382"/>
        <v>43635.2916666656</v>
      </c>
      <c r="BZ442" s="542"/>
      <c r="CA442" s="543" t="str">
        <f>IF(_jhy2_month_day!A438="","",_jhy2_month_day!A438)</f>
        <v/>
      </c>
      <c r="CB442" s="464" t="str">
        <f>IF(_jhy2_month_day!B438="","",_jhy2_month_day!B438)</f>
        <v/>
      </c>
      <c r="CC442" s="464" t="str">
        <f>IF(_jhy2_month_day!C438="","",_jhy2_month_day!C438)</f>
        <v/>
      </c>
      <c r="CD442" s="464" t="str">
        <f>IF(_jhy2_month_day!D438="","",_jhy2_month_day!D438)</f>
        <v/>
      </c>
      <c r="CE442" s="464" t="str">
        <f>IF(_jhy2_month_day!E438="","",_jhy2_month_day!E438)</f>
        <v/>
      </c>
      <c r="CF442" s="464" t="str">
        <f>IF(_jhy2_month_day!F438="","",_jhy2_month_day!F438)</f>
        <v/>
      </c>
      <c r="CG442" s="464" t="str">
        <f>IF(_jhy2_month_day!G438="","",_jhy2_month_day!G438)</f>
        <v/>
      </c>
      <c r="CH442" s="464" t="str">
        <f>IF(_jhy2_month_day!H438="","",_jhy2_month_day!H438)</f>
        <v/>
      </c>
      <c r="CI442" s="464" t="str">
        <f>IF(_jhy2_month_day!I438="","",_jhy2_month_day!I438)</f>
        <v/>
      </c>
      <c r="CJ442" s="464" t="str">
        <f>IF(_jhy2_month_day!J438="","",_jhy2_month_day!J438)</f>
        <v/>
      </c>
      <c r="CK442" s="464" t="str">
        <f>IF(_jhy2_month_day!K438="","",_jhy2_month_day!K438)</f>
        <v/>
      </c>
      <c r="CL442" s="562" t="str">
        <f>IF(_jhy2_month_day!L438="","",_jhy2_month_day!L438)</f>
        <v/>
      </c>
      <c r="CM442" s="562" t="str">
        <f>IF(_jhy2_month_day!M438="","",_jhy2_month_day!M438)</f>
        <v/>
      </c>
      <c r="CN442" s="562" t="str">
        <f>IF(_jhy2_month_day!N438="","",_jhy2_month_day!N438)</f>
        <v/>
      </c>
      <c r="CO442" s="562" t="str">
        <f>IF(_jhy2_month_day!O438="","",_jhy2_month_day!O438)</f>
        <v/>
      </c>
      <c r="CP442" s="562" t="str">
        <f>IF(_jhy2_month_day!P438="","",_jhy2_month_day!P438)</f>
        <v/>
      </c>
      <c r="CQ442" s="562" t="str">
        <f>IF(_jhy2_month_day!Q438="","",_jhy2_month_day!Q438)</f>
        <v/>
      </c>
      <c r="CR442" s="563" t="str">
        <f>IF(_jhy2_month_day!R438="","",_jhy2_month_day!R438)</f>
        <v/>
      </c>
      <c r="CS442" s="576" t="str">
        <f>IF(_jhy2_month_day!S438="","",_jhy2_month_day!S438)</f>
        <v/>
      </c>
      <c r="CT442" s="562" t="str">
        <f>IF(_jhy2_month_day!T438="","",_jhy2_month_day!T438)</f>
        <v/>
      </c>
      <c r="CU442" s="577" t="e">
        <f t="shared" si="2330"/>
        <v>#VALUE!</v>
      </c>
      <c r="CV442" s="198" t="e">
        <f t="shared" si="2331"/>
        <v>#VALUE!</v>
      </c>
      <c r="CW442" s="192" t="e">
        <f t="shared" si="2332"/>
        <v>#VALUE!</v>
      </c>
      <c r="CX442" s="192" t="e">
        <f t="shared" si="2333"/>
        <v>#VALUE!</v>
      </c>
      <c r="CY442" s="202" t="e">
        <f t="shared" si="2334"/>
        <v>#VALUE!</v>
      </c>
      <c r="CZ442" s="192" t="e">
        <f t="shared" ref="CZ442:DI442" si="2656">$AJ442*EF442</f>
        <v>#VALUE!</v>
      </c>
      <c r="DA442" s="192" t="e">
        <f t="shared" si="2656"/>
        <v>#VALUE!</v>
      </c>
      <c r="DB442" s="192" t="e">
        <f t="shared" si="2656"/>
        <v>#VALUE!</v>
      </c>
      <c r="DC442" s="192" t="e">
        <f t="shared" si="2656"/>
        <v>#VALUE!</v>
      </c>
      <c r="DD442" s="192" t="e">
        <f t="shared" si="2656"/>
        <v>#VALUE!</v>
      </c>
      <c r="DE442" s="192" t="e">
        <f t="shared" si="2656"/>
        <v>#VALUE!</v>
      </c>
      <c r="DF442" s="192" t="e">
        <f t="shared" si="2656"/>
        <v>#VALUE!</v>
      </c>
      <c r="DG442" s="192" t="e">
        <f t="shared" si="2656"/>
        <v>#VALUE!</v>
      </c>
      <c r="DH442" s="192" t="e">
        <f t="shared" si="2656"/>
        <v>#VALUE!</v>
      </c>
      <c r="DI442" s="192" t="e">
        <f t="shared" si="2656"/>
        <v>#VALUE!</v>
      </c>
      <c r="DJ442" s="192" t="e">
        <f t="shared" si="2336"/>
        <v>#VALUE!</v>
      </c>
      <c r="DK442" s="192" t="e">
        <f t="shared" si="2337"/>
        <v>#VALUE!</v>
      </c>
      <c r="DL442" s="192" t="e">
        <f t="shared" si="2338"/>
        <v>#VALUE!</v>
      </c>
      <c r="DM442" s="192" t="e">
        <f t="shared" si="2339"/>
        <v>#VALUE!</v>
      </c>
      <c r="DN442" s="192" t="e">
        <f t="shared" si="2340"/>
        <v>#VALUE!</v>
      </c>
      <c r="DO442" s="192" t="e">
        <f t="shared" si="2341"/>
        <v>#VALUE!</v>
      </c>
      <c r="DP442" s="192" t="e">
        <f t="shared" si="2342"/>
        <v>#VALUE!</v>
      </c>
      <c r="DQ442" s="192" t="e">
        <f t="shared" si="2343"/>
        <v>#VALUE!</v>
      </c>
      <c r="DR442" s="192" t="e">
        <f t="shared" si="2344"/>
        <v>#VALUE!</v>
      </c>
      <c r="DS442" s="192" t="e">
        <f t="shared" si="2345"/>
        <v>#VALUE!</v>
      </c>
      <c r="DT442" s="192" t="e">
        <f t="shared" si="2346"/>
        <v>#VALUE!</v>
      </c>
      <c r="DU442" s="192" t="e">
        <f t="shared" si="2347"/>
        <v>#VALUE!</v>
      </c>
      <c r="DV442" s="198" t="e">
        <f t="shared" si="2348"/>
        <v>#VALUE!</v>
      </c>
      <c r="DW442" s="198" t="e">
        <f t="shared" si="2349"/>
        <v>#DIV/0!</v>
      </c>
      <c r="DX442" s="198" t="e">
        <f t="shared" si="2350"/>
        <v>#DIV/0!</v>
      </c>
      <c r="DY442" s="198" t="e">
        <f t="shared" si="2351"/>
        <v>#VALUE!</v>
      </c>
      <c r="DZ442" s="198" t="e">
        <f t="shared" si="2352"/>
        <v>#VALUE!</v>
      </c>
      <c r="EA442" s="198" t="e">
        <f t="shared" si="2353"/>
        <v>#VALUE!</v>
      </c>
      <c r="EB442" s="198" t="e">
        <f t="shared" si="2354"/>
        <v>#VALUE!</v>
      </c>
      <c r="EC442" s="198" t="e">
        <f t="shared" si="2355"/>
        <v>#DIV/0!</v>
      </c>
      <c r="ED442" s="198" t="e">
        <f t="shared" si="2356"/>
        <v>#VALUE!</v>
      </c>
      <c r="EE442" s="198" t="e">
        <f t="shared" si="2357"/>
        <v>#VALUE!</v>
      </c>
      <c r="EF442" s="198" t="e">
        <f t="shared" ref="EF442:EO442" si="2657">DV442/SUM($DV442:$EE442)</f>
        <v>#VALUE!</v>
      </c>
      <c r="EG442" s="198" t="e">
        <f t="shared" si="2657"/>
        <v>#DIV/0!</v>
      </c>
      <c r="EH442" s="198" t="e">
        <f t="shared" si="2657"/>
        <v>#DIV/0!</v>
      </c>
      <c r="EI442" s="198" t="e">
        <f t="shared" si="2657"/>
        <v>#VALUE!</v>
      </c>
      <c r="EJ442" s="198" t="e">
        <f t="shared" si="2657"/>
        <v>#VALUE!</v>
      </c>
      <c r="EK442" s="198" t="e">
        <f t="shared" si="2657"/>
        <v>#VALUE!</v>
      </c>
      <c r="EL442" s="198" t="e">
        <f t="shared" si="2657"/>
        <v>#VALUE!</v>
      </c>
      <c r="EM442" s="198" t="e">
        <f t="shared" si="2657"/>
        <v>#DIV/0!</v>
      </c>
      <c r="EN442" s="198" t="e">
        <f t="shared" si="2657"/>
        <v>#VALUE!</v>
      </c>
      <c r="EO442" s="198" t="e">
        <f t="shared" si="2657"/>
        <v>#VALUE!</v>
      </c>
      <c r="EP442" s="511">
        <f t="shared" ref="EP442:EW442" si="2658">EP441</f>
        <v>0.08</v>
      </c>
      <c r="EQ442" s="511">
        <f t="shared" si="2658"/>
        <v>0.015</v>
      </c>
      <c r="ER442" s="511">
        <f t="shared" si="2658"/>
        <v>0.015</v>
      </c>
      <c r="ES442" s="511">
        <f t="shared" si="2658"/>
        <v>0.015</v>
      </c>
      <c r="ET442" s="511">
        <f t="shared" si="2658"/>
        <v>0.015</v>
      </c>
      <c r="EU442" s="511">
        <f t="shared" si="2658"/>
        <v>0.09</v>
      </c>
      <c r="EV442" s="511">
        <f t="shared" si="2658"/>
        <v>0.09</v>
      </c>
      <c r="EW442" s="511">
        <f t="shared" si="2658"/>
        <v>0.09</v>
      </c>
      <c r="EX442" s="420" t="str">
        <f>IF(_tag_month_day!AS438="","",_tag_month_day!AS438/100)</f>
        <v/>
      </c>
      <c r="EY442" s="420" t="str">
        <f>IF(_tag_month_day!AT438="","",_tag_month_day!AT438/100)</f>
        <v/>
      </c>
      <c r="EZ442" s="420" t="str">
        <f>IF(_tag_month_day!AU438="","",_tag_month_day!AU438/100)</f>
        <v/>
      </c>
      <c r="FA442" s="420" t="str">
        <f>IF(_tag_month_day!AV438="","",_tag_month_day!AV438/100)</f>
        <v/>
      </c>
      <c r="FB442" s="420" t="str">
        <f>IF(_tag_month_day!AW438="","",_tag_month_day!AW438/100)</f>
        <v/>
      </c>
      <c r="FC442" s="420" t="str">
        <f>IF(_tag_month_day!AX438="","",_tag_month_day!AX438/100)</f>
        <v/>
      </c>
      <c r="FD442" s="510">
        <f t="shared" si="2386"/>
        <v>0.33</v>
      </c>
      <c r="FE442" s="510">
        <f t="shared" si="2387"/>
        <v>0.19</v>
      </c>
      <c r="FF442" s="510">
        <f t="shared" si="2388"/>
        <v>0.003</v>
      </c>
      <c r="FG442" s="510">
        <f t="shared" si="2389"/>
        <v>0</v>
      </c>
      <c r="FH442" s="603">
        <f t="shared" si="2390"/>
        <v>0.0001</v>
      </c>
      <c r="FI442" s="510">
        <f t="shared" ref="FI442:FR442" si="2659">FI441</f>
        <v>0.41</v>
      </c>
      <c r="FJ442" s="510">
        <f t="shared" si="2659"/>
        <v>0.11</v>
      </c>
      <c r="FK442" s="510">
        <f t="shared" si="2659"/>
        <v>0.015</v>
      </c>
      <c r="FL442" s="510">
        <f t="shared" si="2659"/>
        <v>0</v>
      </c>
      <c r="FM442" s="603">
        <f t="shared" si="2659"/>
        <v>0.0001</v>
      </c>
      <c r="FN442" s="510" t="str">
        <f>IF(_tag_month_day!AY438="","",_tag_month_day!AY438/100)</f>
        <v/>
      </c>
      <c r="FO442" s="510" t="str">
        <f>IF(_tag_month_day!AZ438="","",_tag_month_day!AZ438/100)</f>
        <v/>
      </c>
      <c r="FP442" s="510" t="str">
        <f>IF(_tag_month_day!BA438="","",_tag_month_day!BA438/100)</f>
        <v/>
      </c>
      <c r="FQ442" s="510" t="str">
        <f>IF(_tag_month_day!BB438="","",_tag_month_day!BB438/100)</f>
        <v/>
      </c>
      <c r="FR442" s="603" t="str">
        <f>IF(_tag_month_day!BC438="","",_tag_month_day!BC438/100)</f>
        <v/>
      </c>
      <c r="FS442" s="510" t="str">
        <f>IF(_tag_month_day!BD438="","",_tag_month_day!BD438/100)</f>
        <v/>
      </c>
      <c r="FT442" s="510" t="str">
        <f>IF(_tag_month_day!BE438="","",_tag_month_day!BE438/100)</f>
        <v/>
      </c>
      <c r="FU442" s="510" t="str">
        <f>IF(_tag_month_day!BF438="","",_tag_month_day!BF438/100)</f>
        <v/>
      </c>
      <c r="FV442" s="510" t="str">
        <f>IF(_tag_month_day!BG438="","",_tag_month_day!BG438/100)</f>
        <v/>
      </c>
      <c r="FW442" s="603" t="str">
        <f>IF(_tag_month_day!BH438="","",_tag_month_day!BH438/100)</f>
        <v/>
      </c>
      <c r="FX442" s="510" t="str">
        <f>IF(_tag_month_day!BI438="","",_tag_month_day!BI438/100)</f>
        <v/>
      </c>
      <c r="FY442" s="510" t="str">
        <f>IF(_tag_month_day!BJ438="","",_tag_month_day!BJ438/100)</f>
        <v/>
      </c>
      <c r="FZ442" s="605" t="str">
        <f>IF(_tag_month_day!BK438="","",_tag_month_day!BK438/100)</f>
        <v/>
      </c>
      <c r="GA442" s="510" t="str">
        <f>IF(_tag_month_day!BL438="","",_tag_month_day!BL438/100)</f>
        <v/>
      </c>
      <c r="GB442" s="603" t="str">
        <f>IF(_tag_month_day!BM438="","",_tag_month_day!BM438/100)</f>
        <v/>
      </c>
      <c r="GC442" s="420" t="str">
        <f>IF(_tag_month_day!BN438="","",_tag_month_day!BN438/100)</f>
        <v/>
      </c>
      <c r="GD442" s="420" t="str">
        <f>IF(_tag_month_day!BO438="","",_tag_month_day!BO438/100)</f>
        <v/>
      </c>
      <c r="GE442" s="420" t="str">
        <f>IF(_tag_month_day!BP438="","",_tag_month_day!BP438/100)</f>
        <v/>
      </c>
      <c r="GF442" s="420" t="str">
        <f>IF(_tag_month_day!BQ438="","",_tag_month_day!BQ438/100)</f>
        <v/>
      </c>
      <c r="GG442" s="420" t="str">
        <f>IF(_tag_month_day!BR438="","",_tag_month_day!BR438/100)</f>
        <v/>
      </c>
      <c r="GH442" s="420" t="str">
        <f>IF(_tag_month_day!BS438="","",_tag_month_day!BS438/100)</f>
        <v/>
      </c>
      <c r="GI442" s="603" t="str">
        <f>IF(_tag_month_day!BT438="","",_tag_month_day!BT438/100)</f>
        <v/>
      </c>
      <c r="GJ442" s="612" t="str">
        <f>IF(_tag_month_day!BU438="","",_tag_month_day!BU438/100)</f>
        <v/>
      </c>
      <c r="GK442" s="620" t="str">
        <f>IF(_tag_month_day!BV438="",IF(_rlcf_month_day!A$2="","",_rlcf_month_day!A$2/100),_tag_month_day!BV438/100)</f>
        <v/>
      </c>
      <c r="GL442" s="620" t="str">
        <f>IF(_tag_month_day!BW438="",IF(_rlcf_month_day!B$2="","",_rlcf_month_day!B$2/100),_tag_month_day!BW438/100)</f>
        <v/>
      </c>
      <c r="GM442" s="621" t="str">
        <f>IF(_tag_month_day!BX438="",IF(_rlcf_month_day!C$2="","",_rlcf_month_day!C$2/100),_tag_month_day!BX438/100)</f>
        <v/>
      </c>
      <c r="GN442" s="620" t="str">
        <f>IF(_tag_month_day!BV438="",IF(_rlcf_month_day!A$2="","",_rlcf_month_day!A$2/100),_tag_month_day!BV438/100)</f>
        <v/>
      </c>
      <c r="GO442" s="620" t="str">
        <f>IF(_tag_month_day!BW438="",IF(_rlcf_month_day!B$2="","",_rlcf_month_day!B$2/100),_tag_month_day!BW438/100)</f>
        <v/>
      </c>
      <c r="GP442" s="620" t="str">
        <f>IF(_tag_month_day!CD438="",IF(_rlcf_month_day!E$2="","",_rlcf_month_day!E$2/100),_tag_month_day!CD438/100)</f>
        <v/>
      </c>
      <c r="GQ442" s="620" t="str">
        <f>IF(_tag_month_day!CE438="",IF(_rlcf_month_day!F$2="","",_rlcf_month_day!F$2/100),_tag_month_day!CE438/100)</f>
        <v/>
      </c>
      <c r="GR442" s="621" t="str">
        <f>IF(_tag_month_day!CF438="",IF(_rlcf_month_day!G$2="","",_rlcf_month_day!G$2/100),_tag_month_day!CF438/100)</f>
        <v/>
      </c>
      <c r="GS442" s="626">
        <f t="shared" ref="GS442:HH442" si="2660">GS441</f>
        <v>0.953</v>
      </c>
      <c r="GT442" s="626">
        <f t="shared" si="2660"/>
        <v>0.55</v>
      </c>
      <c r="GU442" s="626">
        <f t="shared" si="2660"/>
        <v>0.55</v>
      </c>
      <c r="GV442" s="626">
        <f t="shared" si="2660"/>
        <v>0.55</v>
      </c>
      <c r="GW442" s="626">
        <f t="shared" si="2660"/>
        <v>0.5</v>
      </c>
      <c r="GX442" s="626">
        <f t="shared" si="2660"/>
        <v>0.935</v>
      </c>
      <c r="GY442" s="626">
        <f t="shared" si="2660"/>
        <v>0.15</v>
      </c>
      <c r="GZ442" s="626">
        <f t="shared" si="2660"/>
        <v>1</v>
      </c>
      <c r="HA442" s="632">
        <f t="shared" si="2660"/>
        <v>0.047</v>
      </c>
      <c r="HB442" s="632">
        <f t="shared" si="2660"/>
        <v>0.45</v>
      </c>
      <c r="HC442" s="632">
        <f t="shared" si="2660"/>
        <v>0.45</v>
      </c>
      <c r="HD442" s="632">
        <f t="shared" si="2660"/>
        <v>0.45</v>
      </c>
      <c r="HE442" s="632">
        <f t="shared" si="2660"/>
        <v>0.5</v>
      </c>
      <c r="HF442" s="632">
        <f t="shared" si="2660"/>
        <v>0.065</v>
      </c>
      <c r="HG442" s="632">
        <f t="shared" si="2660"/>
        <v>0.85</v>
      </c>
      <c r="HH442" s="632">
        <f t="shared" si="2660"/>
        <v>0</v>
      </c>
      <c r="HI442" s="68">
        <f t="shared" si="2362"/>
        <v>0</v>
      </c>
      <c r="HJ442" s="68" t="e">
        <f t="shared" si="2393"/>
        <v>#VALUE!</v>
      </c>
      <c r="HK442" s="202">
        <f t="shared" si="2394"/>
        <v>0.85</v>
      </c>
      <c r="HL442" s="464">
        <f t="shared" si="2395"/>
        <v>550000</v>
      </c>
      <c r="HM442" s="464">
        <f t="shared" si="2396"/>
        <v>480000</v>
      </c>
      <c r="HN442" s="192" t="e">
        <f t="shared" si="2363"/>
        <v>#VALUE!</v>
      </c>
      <c r="HO442" s="192" t="e">
        <f>HN442*HK442*$HO$2/HL442*1000000</f>
        <v>#VALUE!</v>
      </c>
      <c r="HP442" s="192" t="e">
        <f>HN442*HK442*$HP$2/HM442*1000000</f>
        <v>#VALUE!</v>
      </c>
    </row>
    <row r="443" customFormat="1" spans="1:224">
      <c r="A443" s="381">
        <v>438</v>
      </c>
      <c r="B443" s="54">
        <f ca="1" t="shared" si="2397"/>
        <v>43635</v>
      </c>
      <c r="C443" s="57">
        <f t="shared" si="2398"/>
        <v>0.0416666666666667</v>
      </c>
      <c r="D443" s="68" t="str">
        <f ca="1" t="shared" si="2364"/>
        <v>夜班</v>
      </c>
      <c r="E443" s="68" t="str">
        <f ca="1" t="shared" si="2365"/>
        <v>甲</v>
      </c>
      <c r="F443" s="68">
        <f ca="1">SUMPRODUCT((成本日报!$A$3:$A$95=计划!B443)*(成本日报!$B$3:$B$95=计划!$D443),成本日报!$C$3:$C$95)</f>
        <v>1</v>
      </c>
      <c r="G443" s="382">
        <f ca="1" t="shared" si="2399"/>
        <v>43635.2083333323</v>
      </c>
      <c r="H443" s="382">
        <f ca="1" t="shared" si="2366"/>
        <v>43635.2152777767</v>
      </c>
      <c r="I443" s="382">
        <f ca="1" t="shared" si="2367"/>
        <v>43635.2208333323</v>
      </c>
      <c r="J443" s="382">
        <f ca="1" t="shared" si="2368"/>
        <v>43635.2499999989</v>
      </c>
      <c r="K443" s="382">
        <f ca="1" t="shared" si="2369"/>
        <v>43635.3124999989</v>
      </c>
      <c r="L443" s="382">
        <f ca="1" t="shared" si="2370"/>
        <v>43635.3333333323</v>
      </c>
      <c r="M443" s="398" t="str">
        <f>IF(_tag_month_day!A439="","",_tag_month_day!A439)</f>
        <v/>
      </c>
      <c r="N443" s="398" t="str">
        <f>IF(_tag_month_day!B439="","",_tag_month_day!B439)</f>
        <v/>
      </c>
      <c r="O443" s="399" t="e">
        <f t="shared" si="2371"/>
        <v>#VALUE!</v>
      </c>
      <c r="P443" s="398" t="str">
        <f>IF(_tag_month_day!C439="","",_tag_month_day!C439)</f>
        <v/>
      </c>
      <c r="Q443" s="398" t="str">
        <f>IF(_tag_month_day!D439="","",_tag_month_day!D439)</f>
        <v/>
      </c>
      <c r="R443" s="416">
        <f>IF(_tag_month_day!CB439="",R442,_tag_month_day!CB439/100)</f>
        <v>0.07</v>
      </c>
      <c r="S443" s="417" t="str">
        <f>IF(_tag_month_day!E439="","",_tag_month_day!E439)</f>
        <v/>
      </c>
      <c r="T443" s="417" t="str">
        <f>IF(_tag_month_day!F439="","",_tag_month_day!F439)</f>
        <v/>
      </c>
      <c r="U443" s="418" t="e">
        <f t="shared" si="2325"/>
        <v>#VALUE!</v>
      </c>
      <c r="V443" s="53" t="e">
        <f t="shared" si="2326"/>
        <v>#VALUE!</v>
      </c>
      <c r="W443" s="419" t="str">
        <f>IF(_jhy_month_day!A439="","",_jhy_month_day!A439)</f>
        <v/>
      </c>
      <c r="X443" s="420" t="str">
        <f>IF(_jhy_month_day!B439="","",_jhy_month_day!B439/100)</f>
        <v/>
      </c>
      <c r="Y443" s="420" t="str">
        <f>IF(_jhy_month_day!C439="","",_jhy_month_day!C439/100)</f>
        <v/>
      </c>
      <c r="Z443" s="439">
        <f t="shared" si="2415"/>
        <v>110</v>
      </c>
      <c r="AA443" s="440" t="str">
        <f>IF(_tag_month_day!G439="","",_tag_month_day!G439/100)</f>
        <v/>
      </c>
      <c r="AB443" s="440" t="str">
        <f>IF(_tag_month_day!H439="","",_tag_month_day!H439/100)</f>
        <v/>
      </c>
      <c r="AC443" s="193">
        <f t="shared" si="2372"/>
        <v>1.59963432013121</v>
      </c>
      <c r="AD443" s="441" t="str">
        <f t="shared" si="2373"/>
        <v/>
      </c>
      <c r="AE443" s="442" t="str">
        <f t="shared" si="2374"/>
        <v/>
      </c>
      <c r="AF443" s="443">
        <v>1</v>
      </c>
      <c r="AG443" s="68" t="str">
        <f>IF(_duihao_month_day!A439="","",_duihao_month_day!A439)</f>
        <v/>
      </c>
      <c r="AH443" s="463">
        <f>IF(_gyk_month_day!B439="",AH442,_gyk_month_day!B439)</f>
        <v>820</v>
      </c>
      <c r="AI443" s="464"/>
      <c r="AJ443" s="68" t="str">
        <f>IF(_tag_month_day!I439="","",_tag_month_day!I439)</f>
        <v/>
      </c>
      <c r="AK443" s="465" t="str">
        <f>IF(_tzyy_month_day!A439="","",_tzyy_month_day!A439)</f>
        <v/>
      </c>
      <c r="AL443" s="465" t="str">
        <f>IF(_tzyy_month_day!B439="","",_tzyy_month_day!B439)</f>
        <v/>
      </c>
      <c r="AM443" s="465" t="str">
        <f>IF(_tzyy_month_day!C439="","",_tzyy_month_day!C439)</f>
        <v/>
      </c>
      <c r="AN443" s="466" t="str">
        <f>IF(_tag_month_day!CG439="","",_tag_month_day!CG439)</f>
        <v/>
      </c>
      <c r="AO443" s="466" t="str">
        <f>IF(_tag_month_day!CH439="","",_tag_month_day!CH439)</f>
        <v/>
      </c>
      <c r="AP443" s="486" t="e">
        <f t="shared" si="2375"/>
        <v>#VALUE!</v>
      </c>
      <c r="AQ443" s="487" t="str">
        <f>IF(_tag_month_day!J439="","",_tag_month_day!J439/100)</f>
        <v/>
      </c>
      <c r="AR443" s="488">
        <f t="shared" si="2376"/>
        <v>1.3</v>
      </c>
      <c r="AS443" s="489" t="e">
        <f t="shared" si="2327"/>
        <v>#VALUE!</v>
      </c>
      <c r="AT443" s="489">
        <f t="shared" si="2377"/>
        <v>0</v>
      </c>
      <c r="AU443" s="490" t="str">
        <f>IF(_tag_month_day!K439="","",_tag_month_day!K439)</f>
        <v/>
      </c>
      <c r="AV443" s="491" t="str">
        <f>IF(_tag_month_day!L439="","",_tag_month_day!L439/100)</f>
        <v/>
      </c>
      <c r="AW443" s="420">
        <f t="shared" si="2299"/>
        <v>0</v>
      </c>
      <c r="AX443" s="420">
        <f t="shared" si="2378"/>
        <v>0</v>
      </c>
      <c r="AY443" s="420" t="str">
        <f>IF(_tag_month_day!M439="","",_tag_month_day!M439/100)</f>
        <v/>
      </c>
      <c r="AZ443" s="420" t="str">
        <f>IF(_tag_month_day!N439="","",_tag_month_day!N439/100)</f>
        <v/>
      </c>
      <c r="BA443" s="420" t="str">
        <f>IF(_tag_month_day!O439="","",_tag_month_day!O439/100)</f>
        <v/>
      </c>
      <c r="BB443" s="496" t="str">
        <f>IF(_tag_month_day!P439="","",_tag_month_day!P439/100)</f>
        <v/>
      </c>
      <c r="BC443" s="496">
        <f t="shared" si="2379"/>
        <v>0</v>
      </c>
      <c r="BD443" s="496" t="str">
        <f>IF(_tag_month_day!Q439="","",_tag_month_day!Q439/100)</f>
        <v/>
      </c>
      <c r="BE443" s="510" t="str">
        <f>IF(_tag_month_day!R439="","",_tag_month_day!R439/100)</f>
        <v/>
      </c>
      <c r="BF443" s="413" t="str">
        <f>IF(_tag_month_day!CC439="","",_tag_month_day!CC439/100)</f>
        <v/>
      </c>
      <c r="BG443" s="511" t="e">
        <f t="shared" si="2328"/>
        <v>#VALUE!</v>
      </c>
      <c r="BH443" s="198">
        <f t="shared" si="2329"/>
        <v>0</v>
      </c>
      <c r="BI443" s="512" t="e">
        <f>IF(CX443=0,BI442,(DK443*查询!$R$5+DL443*查询!$Q$5+DM443*查询!$N$5+DN443*查询!$O$5+DO443*查询!$P$5)*AF443/CX443)</f>
        <v>#VALUE!</v>
      </c>
      <c r="BJ443" s="512" t="e">
        <f>IF(CX443=0,BJ442,(DP443*查询!$S$5+DQ443*查询!$T$5+DR443*查询!$U$5)*AF443/CX443)</f>
        <v>#VALUE!</v>
      </c>
      <c r="BK443" s="512">
        <f t="shared" si="2380"/>
        <v>1</v>
      </c>
      <c r="BL443" s="513" t="str">
        <f>IF(_cfyc_month_day!A439="","",_cfyc_month_day!A439)</f>
        <v/>
      </c>
      <c r="BM443" s="513" t="str">
        <f>IF(_cfyc_month_day!B439="","",_cfyc_month_day!B439)</f>
        <v/>
      </c>
      <c r="BN443" s="513" t="str">
        <f>IF(_cfyc_month_day!C439="","",_cfyc_month_day!C439)</f>
        <v/>
      </c>
      <c r="BO443" s="522" t="str">
        <f>IF(_cfyc_month_day!D439="","",_cfyc_month_day!D439)</f>
        <v/>
      </c>
      <c r="BP443" s="522" t="str">
        <f>IF(_cfyc_month_day!E439="","",_cfyc_month_day!E439)</f>
        <v/>
      </c>
      <c r="BQ443" s="522" t="str">
        <f>IF(_cfyc_month_day!F439="","",_cfyc_month_day!F439)</f>
        <v/>
      </c>
      <c r="BR443" s="513" t="str">
        <f>IF(_tag_month_day!T439="","",_tag_month_day!T439)</f>
        <v/>
      </c>
      <c r="BS443" s="513" t="str">
        <f>IF(_tag_month_day!U439="","",_tag_month_day!U439)</f>
        <v/>
      </c>
      <c r="BT443" s="523" t="str">
        <f t="shared" si="2381"/>
        <v/>
      </c>
      <c r="BU443" s="223" t="str">
        <f>IF(_tag_month_day!V439="","",_tag_month_day!V439)</f>
        <v/>
      </c>
      <c r="BV443" s="206" t="str">
        <f>IF(_tag_month_day!W439="","",_tag_month_day!W439)</f>
        <v/>
      </c>
      <c r="BW443" s="540" t="str">
        <f>IF(_tag_month_day!X439="","",_tag_month_day!X439)</f>
        <v/>
      </c>
      <c r="BX443" s="540" t="str">
        <f>IF(_tag_month_day!Y439="","",_tag_month_day!Y439)</f>
        <v/>
      </c>
      <c r="BY443" s="541">
        <f ca="1" t="shared" si="2382"/>
        <v>43635.3333333323</v>
      </c>
      <c r="BZ443" s="542"/>
      <c r="CA443" s="543" t="str">
        <f>IF(_jhy2_month_day!A439="","",_jhy2_month_day!A439)</f>
        <v/>
      </c>
      <c r="CB443" s="464" t="str">
        <f>IF(_jhy2_month_day!B439="","",_jhy2_month_day!B439)</f>
        <v/>
      </c>
      <c r="CC443" s="464" t="str">
        <f>IF(_jhy2_month_day!C439="","",_jhy2_month_day!C439)</f>
        <v/>
      </c>
      <c r="CD443" s="464" t="str">
        <f>IF(_jhy2_month_day!D439="","",_jhy2_month_day!D439)</f>
        <v/>
      </c>
      <c r="CE443" s="464" t="str">
        <f>IF(_jhy2_month_day!E439="","",_jhy2_month_day!E439)</f>
        <v/>
      </c>
      <c r="CF443" s="464" t="str">
        <f>IF(_jhy2_month_day!F439="","",_jhy2_month_day!F439)</f>
        <v/>
      </c>
      <c r="CG443" s="464" t="str">
        <f>IF(_jhy2_month_day!G439="","",_jhy2_month_day!G439)</f>
        <v/>
      </c>
      <c r="CH443" s="464" t="str">
        <f>IF(_jhy2_month_day!H439="","",_jhy2_month_day!H439)</f>
        <v/>
      </c>
      <c r="CI443" s="464" t="str">
        <f>IF(_jhy2_month_day!I439="","",_jhy2_month_day!I439)</f>
        <v/>
      </c>
      <c r="CJ443" s="464" t="str">
        <f>IF(_jhy2_month_day!J439="","",_jhy2_month_day!J439)</f>
        <v/>
      </c>
      <c r="CK443" s="464" t="str">
        <f>IF(_jhy2_month_day!K439="","",_jhy2_month_day!K439)</f>
        <v/>
      </c>
      <c r="CL443" s="562" t="str">
        <f>IF(_jhy2_month_day!L439="","",_jhy2_month_day!L439)</f>
        <v/>
      </c>
      <c r="CM443" s="562" t="str">
        <f>IF(_jhy2_month_day!M439="","",_jhy2_month_day!M439)</f>
        <v/>
      </c>
      <c r="CN443" s="562" t="str">
        <f>IF(_jhy2_month_day!N439="","",_jhy2_month_day!N439)</f>
        <v/>
      </c>
      <c r="CO443" s="562" t="str">
        <f>IF(_jhy2_month_day!O439="","",_jhy2_month_day!O439)</f>
        <v/>
      </c>
      <c r="CP443" s="562" t="str">
        <f>IF(_jhy2_month_day!P439="","",_jhy2_month_day!P439)</f>
        <v/>
      </c>
      <c r="CQ443" s="562" t="str">
        <f>IF(_jhy2_month_day!Q439="","",_jhy2_month_day!Q439)</f>
        <v/>
      </c>
      <c r="CR443" s="563" t="str">
        <f>IF(_jhy2_month_day!R439="","",_jhy2_month_day!R439)</f>
        <v/>
      </c>
      <c r="CS443" s="576" t="str">
        <f>IF(_jhy2_month_day!S439="","",_jhy2_month_day!S439)</f>
        <v/>
      </c>
      <c r="CT443" s="562" t="str">
        <f>IF(_jhy2_month_day!T439="","",_jhy2_month_day!T439)</f>
        <v/>
      </c>
      <c r="CU443" s="577" t="e">
        <f t="shared" si="2330"/>
        <v>#VALUE!</v>
      </c>
      <c r="CV443" s="198" t="e">
        <f t="shared" si="2331"/>
        <v>#VALUE!</v>
      </c>
      <c r="CW443" s="192" t="e">
        <f t="shared" si="2332"/>
        <v>#VALUE!</v>
      </c>
      <c r="CX443" s="192" t="e">
        <f t="shared" si="2333"/>
        <v>#VALUE!</v>
      </c>
      <c r="CY443" s="202" t="e">
        <f t="shared" si="2334"/>
        <v>#VALUE!</v>
      </c>
      <c r="CZ443" s="192" t="e">
        <f t="shared" ref="CZ443:DI443" si="2661">$AJ443*EF443</f>
        <v>#VALUE!</v>
      </c>
      <c r="DA443" s="192" t="e">
        <f t="shared" si="2661"/>
        <v>#VALUE!</v>
      </c>
      <c r="DB443" s="192" t="e">
        <f t="shared" si="2661"/>
        <v>#VALUE!</v>
      </c>
      <c r="DC443" s="192" t="e">
        <f t="shared" si="2661"/>
        <v>#VALUE!</v>
      </c>
      <c r="DD443" s="192" t="e">
        <f t="shared" si="2661"/>
        <v>#VALUE!</v>
      </c>
      <c r="DE443" s="192" t="e">
        <f t="shared" si="2661"/>
        <v>#VALUE!</v>
      </c>
      <c r="DF443" s="192" t="e">
        <f t="shared" si="2661"/>
        <v>#VALUE!</v>
      </c>
      <c r="DG443" s="192" t="e">
        <f t="shared" si="2661"/>
        <v>#VALUE!</v>
      </c>
      <c r="DH443" s="192" t="e">
        <f t="shared" si="2661"/>
        <v>#VALUE!</v>
      </c>
      <c r="DI443" s="192" t="e">
        <f t="shared" si="2661"/>
        <v>#VALUE!</v>
      </c>
      <c r="DJ443" s="192" t="e">
        <f t="shared" si="2336"/>
        <v>#VALUE!</v>
      </c>
      <c r="DK443" s="192" t="e">
        <f t="shared" si="2337"/>
        <v>#VALUE!</v>
      </c>
      <c r="DL443" s="192" t="e">
        <f t="shared" si="2338"/>
        <v>#VALUE!</v>
      </c>
      <c r="DM443" s="192" t="e">
        <f t="shared" si="2339"/>
        <v>#VALUE!</v>
      </c>
      <c r="DN443" s="192" t="e">
        <f t="shared" si="2340"/>
        <v>#VALUE!</v>
      </c>
      <c r="DO443" s="192" t="e">
        <f t="shared" si="2341"/>
        <v>#VALUE!</v>
      </c>
      <c r="DP443" s="192" t="e">
        <f t="shared" si="2342"/>
        <v>#VALUE!</v>
      </c>
      <c r="DQ443" s="192" t="e">
        <f t="shared" si="2343"/>
        <v>#VALUE!</v>
      </c>
      <c r="DR443" s="192" t="e">
        <f t="shared" si="2344"/>
        <v>#VALUE!</v>
      </c>
      <c r="DS443" s="192" t="e">
        <f t="shared" si="2345"/>
        <v>#VALUE!</v>
      </c>
      <c r="DT443" s="192" t="e">
        <f t="shared" si="2346"/>
        <v>#VALUE!</v>
      </c>
      <c r="DU443" s="192" t="e">
        <f t="shared" si="2347"/>
        <v>#VALUE!</v>
      </c>
      <c r="DV443" s="198" t="e">
        <f t="shared" si="2348"/>
        <v>#VALUE!</v>
      </c>
      <c r="DW443" s="198" t="e">
        <f t="shared" si="2349"/>
        <v>#DIV/0!</v>
      </c>
      <c r="DX443" s="198" t="e">
        <f t="shared" si="2350"/>
        <v>#DIV/0!</v>
      </c>
      <c r="DY443" s="198" t="e">
        <f t="shared" si="2351"/>
        <v>#VALUE!</v>
      </c>
      <c r="DZ443" s="198" t="e">
        <f t="shared" si="2352"/>
        <v>#VALUE!</v>
      </c>
      <c r="EA443" s="198" t="e">
        <f t="shared" si="2353"/>
        <v>#VALUE!</v>
      </c>
      <c r="EB443" s="198" t="e">
        <f t="shared" si="2354"/>
        <v>#VALUE!</v>
      </c>
      <c r="EC443" s="198" t="e">
        <f t="shared" si="2355"/>
        <v>#DIV/0!</v>
      </c>
      <c r="ED443" s="198" t="e">
        <f t="shared" si="2356"/>
        <v>#VALUE!</v>
      </c>
      <c r="EE443" s="198" t="e">
        <f t="shared" si="2357"/>
        <v>#VALUE!</v>
      </c>
      <c r="EF443" s="198" t="e">
        <f t="shared" ref="EF443:EO443" si="2662">DV443/SUM($DV443:$EE443)</f>
        <v>#VALUE!</v>
      </c>
      <c r="EG443" s="198" t="e">
        <f t="shared" si="2662"/>
        <v>#DIV/0!</v>
      </c>
      <c r="EH443" s="198" t="e">
        <f t="shared" si="2662"/>
        <v>#DIV/0!</v>
      </c>
      <c r="EI443" s="198" t="e">
        <f t="shared" si="2662"/>
        <v>#VALUE!</v>
      </c>
      <c r="EJ443" s="198" t="e">
        <f t="shared" si="2662"/>
        <v>#VALUE!</v>
      </c>
      <c r="EK443" s="198" t="e">
        <f t="shared" si="2662"/>
        <v>#VALUE!</v>
      </c>
      <c r="EL443" s="198" t="e">
        <f t="shared" si="2662"/>
        <v>#VALUE!</v>
      </c>
      <c r="EM443" s="198" t="e">
        <f t="shared" si="2662"/>
        <v>#DIV/0!</v>
      </c>
      <c r="EN443" s="198" t="e">
        <f t="shared" si="2662"/>
        <v>#VALUE!</v>
      </c>
      <c r="EO443" s="198" t="e">
        <f t="shared" si="2662"/>
        <v>#VALUE!</v>
      </c>
      <c r="EP443" s="511">
        <f t="shared" ref="EP443:EW443" si="2663">EP442</f>
        <v>0.08</v>
      </c>
      <c r="EQ443" s="511">
        <f t="shared" si="2663"/>
        <v>0.015</v>
      </c>
      <c r="ER443" s="511">
        <f t="shared" si="2663"/>
        <v>0.015</v>
      </c>
      <c r="ES443" s="511">
        <f t="shared" si="2663"/>
        <v>0.015</v>
      </c>
      <c r="ET443" s="511">
        <f t="shared" si="2663"/>
        <v>0.015</v>
      </c>
      <c r="EU443" s="511">
        <f t="shared" si="2663"/>
        <v>0.09</v>
      </c>
      <c r="EV443" s="511">
        <f t="shared" si="2663"/>
        <v>0.09</v>
      </c>
      <c r="EW443" s="511">
        <f t="shared" si="2663"/>
        <v>0.09</v>
      </c>
      <c r="EX443" s="420" t="str">
        <f>IF(_tag_month_day!AS439="","",_tag_month_day!AS439/100)</f>
        <v/>
      </c>
      <c r="EY443" s="420" t="str">
        <f>IF(_tag_month_day!AT439="","",_tag_month_day!AT439/100)</f>
        <v/>
      </c>
      <c r="EZ443" s="420" t="str">
        <f>IF(_tag_month_day!AU439="","",_tag_month_day!AU439/100)</f>
        <v/>
      </c>
      <c r="FA443" s="420" t="str">
        <f>IF(_tag_month_day!AV439="","",_tag_month_day!AV439/100)</f>
        <v/>
      </c>
      <c r="FB443" s="420" t="str">
        <f>IF(_tag_month_day!AW439="","",_tag_month_day!AW439/100)</f>
        <v/>
      </c>
      <c r="FC443" s="420" t="str">
        <f>IF(_tag_month_day!AX439="","",_tag_month_day!AX439/100)</f>
        <v/>
      </c>
      <c r="FD443" s="510">
        <f t="shared" si="2386"/>
        <v>0.33</v>
      </c>
      <c r="FE443" s="510">
        <f t="shared" si="2387"/>
        <v>0.19</v>
      </c>
      <c r="FF443" s="510">
        <f t="shared" si="2388"/>
        <v>0.003</v>
      </c>
      <c r="FG443" s="510">
        <f t="shared" si="2389"/>
        <v>0</v>
      </c>
      <c r="FH443" s="603">
        <f t="shared" si="2390"/>
        <v>0.0001</v>
      </c>
      <c r="FI443" s="510">
        <f t="shared" ref="FI443:FR443" si="2664">FI442</f>
        <v>0.41</v>
      </c>
      <c r="FJ443" s="510">
        <f t="shared" si="2664"/>
        <v>0.11</v>
      </c>
      <c r="FK443" s="510">
        <f t="shared" si="2664"/>
        <v>0.015</v>
      </c>
      <c r="FL443" s="510">
        <f t="shared" si="2664"/>
        <v>0</v>
      </c>
      <c r="FM443" s="603">
        <f t="shared" si="2664"/>
        <v>0.0001</v>
      </c>
      <c r="FN443" s="510" t="str">
        <f>IF(_tag_month_day!AY439="","",_tag_month_day!AY439/100)</f>
        <v/>
      </c>
      <c r="FO443" s="510" t="str">
        <f>IF(_tag_month_day!AZ439="","",_tag_month_day!AZ439/100)</f>
        <v/>
      </c>
      <c r="FP443" s="510" t="str">
        <f>IF(_tag_month_day!BA439="","",_tag_month_day!BA439/100)</f>
        <v/>
      </c>
      <c r="FQ443" s="510" t="str">
        <f>IF(_tag_month_day!BB439="","",_tag_month_day!BB439/100)</f>
        <v/>
      </c>
      <c r="FR443" s="603" t="str">
        <f>IF(_tag_month_day!BC439="","",_tag_month_day!BC439/100)</f>
        <v/>
      </c>
      <c r="FS443" s="510" t="str">
        <f>IF(_tag_month_day!BD439="","",_tag_month_day!BD439/100)</f>
        <v/>
      </c>
      <c r="FT443" s="510" t="str">
        <f>IF(_tag_month_day!BE439="","",_tag_month_day!BE439/100)</f>
        <v/>
      </c>
      <c r="FU443" s="510" t="str">
        <f>IF(_tag_month_day!BF439="","",_tag_month_day!BF439/100)</f>
        <v/>
      </c>
      <c r="FV443" s="510" t="str">
        <f>IF(_tag_month_day!BG439="","",_tag_month_day!BG439/100)</f>
        <v/>
      </c>
      <c r="FW443" s="603" t="str">
        <f>IF(_tag_month_day!BH439="","",_tag_month_day!BH439/100)</f>
        <v/>
      </c>
      <c r="FX443" s="510" t="str">
        <f>IF(_tag_month_day!BI439="","",_tag_month_day!BI439/100)</f>
        <v/>
      </c>
      <c r="FY443" s="510" t="str">
        <f>IF(_tag_month_day!BJ439="","",_tag_month_day!BJ439/100)</f>
        <v/>
      </c>
      <c r="FZ443" s="605" t="str">
        <f>IF(_tag_month_day!BK439="","",_tag_month_day!BK439/100)</f>
        <v/>
      </c>
      <c r="GA443" s="510" t="str">
        <f>IF(_tag_month_day!BL439="","",_tag_month_day!BL439/100)</f>
        <v/>
      </c>
      <c r="GB443" s="603" t="str">
        <f>IF(_tag_month_day!BM439="","",_tag_month_day!BM439/100)</f>
        <v/>
      </c>
      <c r="GC443" s="420" t="str">
        <f>IF(_tag_month_day!BN439="","",_tag_month_day!BN439/100)</f>
        <v/>
      </c>
      <c r="GD443" s="420" t="str">
        <f>IF(_tag_month_day!BO439="","",_tag_month_day!BO439/100)</f>
        <v/>
      </c>
      <c r="GE443" s="420" t="str">
        <f>IF(_tag_month_day!BP439="","",_tag_month_day!BP439/100)</f>
        <v/>
      </c>
      <c r="GF443" s="420" t="str">
        <f>IF(_tag_month_day!BQ439="","",_tag_month_day!BQ439/100)</f>
        <v/>
      </c>
      <c r="GG443" s="420" t="str">
        <f>IF(_tag_month_day!BR439="","",_tag_month_day!BR439/100)</f>
        <v/>
      </c>
      <c r="GH443" s="420" t="str">
        <f>IF(_tag_month_day!BS439="","",_tag_month_day!BS439/100)</f>
        <v/>
      </c>
      <c r="GI443" s="603" t="str">
        <f>IF(_tag_month_day!BT439="","",_tag_month_day!BT439/100)</f>
        <v/>
      </c>
      <c r="GJ443" s="612" t="str">
        <f>IF(_tag_month_day!BU439="","",_tag_month_day!BU439/100)</f>
        <v/>
      </c>
      <c r="GK443" s="620" t="str">
        <f>IF(_tag_month_day!BV439="",IF(_rlcf_month_day!A$2="","",_rlcf_month_day!A$2/100),_tag_month_day!BV439/100)</f>
        <v/>
      </c>
      <c r="GL443" s="620" t="str">
        <f>IF(_tag_month_day!BW439="",IF(_rlcf_month_day!B$2="","",_rlcf_month_day!B$2/100),_tag_month_day!BW439/100)</f>
        <v/>
      </c>
      <c r="GM443" s="621" t="str">
        <f>IF(_tag_month_day!BX439="",IF(_rlcf_month_day!C$2="","",_rlcf_month_day!C$2/100),_tag_month_day!BX439/100)</f>
        <v/>
      </c>
      <c r="GN443" s="620" t="str">
        <f>IF(_tag_month_day!BV439="",IF(_rlcf_month_day!A$2="","",_rlcf_month_day!A$2/100),_tag_month_day!BV439/100)</f>
        <v/>
      </c>
      <c r="GO443" s="620" t="str">
        <f>IF(_tag_month_day!BW439="",IF(_rlcf_month_day!B$2="","",_rlcf_month_day!B$2/100),_tag_month_day!BW439/100)</f>
        <v/>
      </c>
      <c r="GP443" s="620" t="str">
        <f>IF(_tag_month_day!CD439="",IF(_rlcf_month_day!E$2="","",_rlcf_month_day!E$2/100),_tag_month_day!CD439/100)</f>
        <v/>
      </c>
      <c r="GQ443" s="620" t="str">
        <f>IF(_tag_month_day!CE439="",IF(_rlcf_month_day!F$2="","",_rlcf_month_day!F$2/100),_tag_month_day!CE439/100)</f>
        <v/>
      </c>
      <c r="GR443" s="621" t="str">
        <f>IF(_tag_month_day!CF439="",IF(_rlcf_month_day!G$2="","",_rlcf_month_day!G$2/100),_tag_month_day!CF439/100)</f>
        <v/>
      </c>
      <c r="GS443" s="626">
        <f t="shared" ref="GS443:HH443" si="2665">GS442</f>
        <v>0.953</v>
      </c>
      <c r="GT443" s="626">
        <f t="shared" si="2665"/>
        <v>0.55</v>
      </c>
      <c r="GU443" s="626">
        <f t="shared" si="2665"/>
        <v>0.55</v>
      </c>
      <c r="GV443" s="626">
        <f t="shared" si="2665"/>
        <v>0.55</v>
      </c>
      <c r="GW443" s="626">
        <f t="shared" si="2665"/>
        <v>0.5</v>
      </c>
      <c r="GX443" s="626">
        <f t="shared" si="2665"/>
        <v>0.935</v>
      </c>
      <c r="GY443" s="626">
        <f t="shared" si="2665"/>
        <v>0.15</v>
      </c>
      <c r="GZ443" s="626">
        <f t="shared" si="2665"/>
        <v>1</v>
      </c>
      <c r="HA443" s="632">
        <f t="shared" si="2665"/>
        <v>0.047</v>
      </c>
      <c r="HB443" s="632">
        <f t="shared" si="2665"/>
        <v>0.45</v>
      </c>
      <c r="HC443" s="632">
        <f t="shared" si="2665"/>
        <v>0.45</v>
      </c>
      <c r="HD443" s="632">
        <f t="shared" si="2665"/>
        <v>0.45</v>
      </c>
      <c r="HE443" s="632">
        <f t="shared" si="2665"/>
        <v>0.5</v>
      </c>
      <c r="HF443" s="632">
        <f t="shared" si="2665"/>
        <v>0.065</v>
      </c>
      <c r="HG443" s="632">
        <f t="shared" si="2665"/>
        <v>0.85</v>
      </c>
      <c r="HH443" s="632">
        <f t="shared" si="2665"/>
        <v>0</v>
      </c>
      <c r="HI443" s="68">
        <f t="shared" si="2362"/>
        <v>0</v>
      </c>
      <c r="HJ443" s="68" t="e">
        <f t="shared" si="2393"/>
        <v>#VALUE!</v>
      </c>
      <c r="HK443" s="202">
        <f t="shared" si="2394"/>
        <v>0.85</v>
      </c>
      <c r="HL443" s="464">
        <f t="shared" si="2395"/>
        <v>550000</v>
      </c>
      <c r="HM443" s="464">
        <f t="shared" si="2396"/>
        <v>480000</v>
      </c>
      <c r="HN443" s="192" t="e">
        <f t="shared" si="2363"/>
        <v>#VALUE!</v>
      </c>
      <c r="HO443" s="192" t="e">
        <f>HN443*HK443*$HO$2/HL443*1000000</f>
        <v>#VALUE!</v>
      </c>
      <c r="HP443" s="192" t="e">
        <f>HN443*HK443*$HP$2/HM443*1000000</f>
        <v>#VALUE!</v>
      </c>
    </row>
    <row r="444" customFormat="1" spans="1:224">
      <c r="A444" s="381">
        <v>439</v>
      </c>
      <c r="B444" s="54">
        <f ca="1" t="shared" si="2397"/>
        <v>43635</v>
      </c>
      <c r="C444" s="57">
        <f t="shared" si="2398"/>
        <v>0.0416666666666667</v>
      </c>
      <c r="D444" s="68" t="str">
        <f ca="1" t="shared" si="2364"/>
        <v>夜班</v>
      </c>
      <c r="E444" s="68" t="str">
        <f ca="1" t="shared" si="2365"/>
        <v>甲</v>
      </c>
      <c r="F444" s="68">
        <f ca="1">SUMPRODUCT((成本日报!$A$3:$A$95=计划!B444)*(成本日报!$B$3:$B$95=计划!$D444),成本日报!$C$3:$C$95)</f>
        <v>1</v>
      </c>
      <c r="G444" s="382">
        <f ca="1" t="shared" si="2399"/>
        <v>43635.2499999989</v>
      </c>
      <c r="H444" s="382">
        <f ca="1" t="shared" si="2366"/>
        <v>43635.2569444434</v>
      </c>
      <c r="I444" s="382">
        <f ca="1" t="shared" si="2367"/>
        <v>43635.2624999989</v>
      </c>
      <c r="J444" s="382">
        <f ca="1" t="shared" si="2368"/>
        <v>43635.2916666656</v>
      </c>
      <c r="K444" s="382">
        <f ca="1" t="shared" si="2369"/>
        <v>43635.3541666656</v>
      </c>
      <c r="L444" s="382">
        <f ca="1" t="shared" si="2370"/>
        <v>43635.3749999989</v>
      </c>
      <c r="M444" s="398" t="str">
        <f>IF(_tag_month_day!A440="","",_tag_month_day!A440)</f>
        <v/>
      </c>
      <c r="N444" s="398" t="str">
        <f>IF(_tag_month_day!B440="","",_tag_month_day!B440)</f>
        <v/>
      </c>
      <c r="O444" s="399" t="e">
        <f t="shared" si="2371"/>
        <v>#VALUE!</v>
      </c>
      <c r="P444" s="398" t="str">
        <f>IF(_tag_month_day!C440="","",_tag_month_day!C440)</f>
        <v/>
      </c>
      <c r="Q444" s="398" t="str">
        <f>IF(_tag_month_day!D440="","",_tag_month_day!D440)</f>
        <v/>
      </c>
      <c r="R444" s="416">
        <f>IF(_tag_month_day!CB440="",R443,_tag_month_day!CB440/100)</f>
        <v>0.07</v>
      </c>
      <c r="S444" s="417" t="str">
        <f>IF(_tag_month_day!E440="","",_tag_month_day!E440)</f>
        <v/>
      </c>
      <c r="T444" s="417" t="str">
        <f>IF(_tag_month_day!F440="","",_tag_month_day!F440)</f>
        <v/>
      </c>
      <c r="U444" s="418" t="e">
        <f t="shared" si="2325"/>
        <v>#VALUE!</v>
      </c>
      <c r="V444" s="53" t="e">
        <f t="shared" si="2326"/>
        <v>#VALUE!</v>
      </c>
      <c r="W444" s="419" t="str">
        <f>IF(_jhy_month_day!A440="","",_jhy_month_day!A440)</f>
        <v/>
      </c>
      <c r="X444" s="420" t="str">
        <f>IF(_jhy_month_day!B440="","",_jhy_month_day!B440/100)</f>
        <v/>
      </c>
      <c r="Y444" s="420" t="str">
        <f>IF(_jhy_month_day!C440="","",_jhy_month_day!C440/100)</f>
        <v/>
      </c>
      <c r="Z444" s="439">
        <f t="shared" si="2415"/>
        <v>110</v>
      </c>
      <c r="AA444" s="440" t="str">
        <f>IF(_tag_month_day!G440="","",_tag_month_day!G440/100)</f>
        <v/>
      </c>
      <c r="AB444" s="440" t="str">
        <f>IF(_tag_month_day!H440="","",_tag_month_day!H440/100)</f>
        <v/>
      </c>
      <c r="AC444" s="193">
        <f t="shared" si="2372"/>
        <v>1.59963432013121</v>
      </c>
      <c r="AD444" s="441" t="str">
        <f t="shared" si="2373"/>
        <v/>
      </c>
      <c r="AE444" s="442" t="str">
        <f t="shared" si="2374"/>
        <v/>
      </c>
      <c r="AF444" s="443">
        <v>1</v>
      </c>
      <c r="AG444" s="68" t="str">
        <f>IF(_duihao_month_day!A440="","",_duihao_month_day!A440)</f>
        <v/>
      </c>
      <c r="AH444" s="463">
        <f>IF(_gyk_month_day!B440="",AH443,_gyk_month_day!B440)</f>
        <v>820</v>
      </c>
      <c r="AI444" s="464"/>
      <c r="AJ444" s="68" t="str">
        <f>IF(_tag_month_day!I440="","",_tag_month_day!I440)</f>
        <v/>
      </c>
      <c r="AK444" s="465" t="str">
        <f>IF(_tzyy_month_day!A440="","",_tzyy_month_day!A440)</f>
        <v/>
      </c>
      <c r="AL444" s="465" t="str">
        <f>IF(_tzyy_month_day!B440="","",_tzyy_month_day!B440)</f>
        <v/>
      </c>
      <c r="AM444" s="465" t="str">
        <f>IF(_tzyy_month_day!C440="","",_tzyy_month_day!C440)</f>
        <v/>
      </c>
      <c r="AN444" s="466" t="str">
        <f>IF(_tag_month_day!CG440="","",_tag_month_day!CG440)</f>
        <v/>
      </c>
      <c r="AO444" s="466" t="str">
        <f>IF(_tag_month_day!CH440="","",_tag_month_day!CH440)</f>
        <v/>
      </c>
      <c r="AP444" s="486" t="e">
        <f t="shared" si="2375"/>
        <v>#VALUE!</v>
      </c>
      <c r="AQ444" s="487" t="str">
        <f>IF(_tag_month_day!J440="","",_tag_month_day!J440/100)</f>
        <v/>
      </c>
      <c r="AR444" s="488">
        <f t="shared" si="2376"/>
        <v>1.3</v>
      </c>
      <c r="AS444" s="489" t="e">
        <f t="shared" si="2327"/>
        <v>#VALUE!</v>
      </c>
      <c r="AT444" s="489">
        <f t="shared" si="2377"/>
        <v>0</v>
      </c>
      <c r="AU444" s="490" t="str">
        <f>IF(_tag_month_day!K440="","",_tag_month_day!K440)</f>
        <v/>
      </c>
      <c r="AV444" s="491" t="str">
        <f>IF(_tag_month_day!L440="","",_tag_month_day!L440/100)</f>
        <v/>
      </c>
      <c r="AW444" s="420">
        <f t="shared" si="2299"/>
        <v>0</v>
      </c>
      <c r="AX444" s="420">
        <f t="shared" si="2378"/>
        <v>0</v>
      </c>
      <c r="AY444" s="420" t="str">
        <f>IF(_tag_month_day!M440="","",_tag_month_day!M440/100)</f>
        <v/>
      </c>
      <c r="AZ444" s="420" t="str">
        <f>IF(_tag_month_day!N440="","",_tag_month_day!N440/100)</f>
        <v/>
      </c>
      <c r="BA444" s="420" t="str">
        <f>IF(_tag_month_day!O440="","",_tag_month_day!O440/100)</f>
        <v/>
      </c>
      <c r="BB444" s="496" t="str">
        <f>IF(_tag_month_day!P440="","",_tag_month_day!P440/100)</f>
        <v/>
      </c>
      <c r="BC444" s="496">
        <f t="shared" si="2379"/>
        <v>0</v>
      </c>
      <c r="BD444" s="496" t="str">
        <f>IF(_tag_month_day!Q440="","",_tag_month_day!Q440/100)</f>
        <v/>
      </c>
      <c r="BE444" s="510" t="str">
        <f>IF(_tag_month_day!R440="","",_tag_month_day!R440/100)</f>
        <v/>
      </c>
      <c r="BF444" s="413" t="str">
        <f>IF(_tag_month_day!CC440="","",_tag_month_day!CC440/100)</f>
        <v/>
      </c>
      <c r="BG444" s="511" t="e">
        <f t="shared" si="2328"/>
        <v>#VALUE!</v>
      </c>
      <c r="BH444" s="198">
        <f t="shared" si="2329"/>
        <v>0</v>
      </c>
      <c r="BI444" s="512" t="e">
        <f>IF(CX444=0,BI443,(DK444*查询!$R$5+DL444*查询!$Q$5+DM444*查询!$N$5+DN444*查询!$O$5+DO444*查询!$P$5)*AF444/CX444)</f>
        <v>#VALUE!</v>
      </c>
      <c r="BJ444" s="512" t="e">
        <f>IF(CX444=0,BJ443,(DP444*查询!$S$5+DQ444*查询!$T$5+DR444*查询!$U$5)*AF444/CX444)</f>
        <v>#VALUE!</v>
      </c>
      <c r="BK444" s="512">
        <f t="shared" si="2380"/>
        <v>1</v>
      </c>
      <c r="BL444" s="513" t="str">
        <f>IF(_cfyc_month_day!A440="","",_cfyc_month_day!A440)</f>
        <v/>
      </c>
      <c r="BM444" s="513" t="str">
        <f>IF(_cfyc_month_day!B440="","",_cfyc_month_day!B440)</f>
        <v/>
      </c>
      <c r="BN444" s="513" t="str">
        <f>IF(_cfyc_month_day!C440="","",_cfyc_month_day!C440)</f>
        <v/>
      </c>
      <c r="BO444" s="522" t="str">
        <f>IF(_cfyc_month_day!D440="","",_cfyc_month_day!D440)</f>
        <v/>
      </c>
      <c r="BP444" s="522" t="str">
        <f>IF(_cfyc_month_day!E440="","",_cfyc_month_day!E440)</f>
        <v/>
      </c>
      <c r="BQ444" s="522" t="str">
        <f>IF(_cfyc_month_day!F440="","",_cfyc_month_day!F440)</f>
        <v/>
      </c>
      <c r="BR444" s="513" t="str">
        <f>IF(_tag_month_day!T440="","",_tag_month_day!T440)</f>
        <v/>
      </c>
      <c r="BS444" s="513" t="str">
        <f>IF(_tag_month_day!U440="","",_tag_month_day!U440)</f>
        <v/>
      </c>
      <c r="BT444" s="523" t="str">
        <f t="shared" si="2381"/>
        <v/>
      </c>
      <c r="BU444" s="223" t="str">
        <f>IF(_tag_month_day!V440="","",_tag_month_day!V440)</f>
        <v/>
      </c>
      <c r="BV444" s="206" t="str">
        <f>IF(_tag_month_day!W440="","",_tag_month_day!W440)</f>
        <v/>
      </c>
      <c r="BW444" s="540" t="str">
        <f>IF(_tag_month_day!X440="","",_tag_month_day!X440)</f>
        <v/>
      </c>
      <c r="BX444" s="540" t="str">
        <f>IF(_tag_month_day!Y440="","",_tag_month_day!Y440)</f>
        <v/>
      </c>
      <c r="BY444" s="541">
        <f ca="1" t="shared" si="2382"/>
        <v>43635.3749999989</v>
      </c>
      <c r="BZ444" s="542"/>
      <c r="CA444" s="543" t="str">
        <f>IF(_jhy2_month_day!A440="","",_jhy2_month_day!A440)</f>
        <v/>
      </c>
      <c r="CB444" s="464" t="str">
        <f>IF(_jhy2_month_day!B440="","",_jhy2_month_day!B440)</f>
        <v/>
      </c>
      <c r="CC444" s="464" t="str">
        <f>IF(_jhy2_month_day!C440="","",_jhy2_month_day!C440)</f>
        <v/>
      </c>
      <c r="CD444" s="464" t="str">
        <f>IF(_jhy2_month_day!D440="","",_jhy2_month_day!D440)</f>
        <v/>
      </c>
      <c r="CE444" s="464" t="str">
        <f>IF(_jhy2_month_day!E440="","",_jhy2_month_day!E440)</f>
        <v/>
      </c>
      <c r="CF444" s="464" t="str">
        <f>IF(_jhy2_month_day!F440="","",_jhy2_month_day!F440)</f>
        <v/>
      </c>
      <c r="CG444" s="464" t="str">
        <f>IF(_jhy2_month_day!G440="","",_jhy2_month_day!G440)</f>
        <v/>
      </c>
      <c r="CH444" s="464" t="str">
        <f>IF(_jhy2_month_day!H440="","",_jhy2_month_day!H440)</f>
        <v/>
      </c>
      <c r="CI444" s="464" t="str">
        <f>IF(_jhy2_month_day!I440="","",_jhy2_month_day!I440)</f>
        <v/>
      </c>
      <c r="CJ444" s="464" t="str">
        <f>IF(_jhy2_month_day!J440="","",_jhy2_month_day!J440)</f>
        <v/>
      </c>
      <c r="CK444" s="464" t="str">
        <f>IF(_jhy2_month_day!K440="","",_jhy2_month_day!K440)</f>
        <v/>
      </c>
      <c r="CL444" s="562" t="str">
        <f>IF(_jhy2_month_day!L440="","",_jhy2_month_day!L440)</f>
        <v/>
      </c>
      <c r="CM444" s="562" t="str">
        <f>IF(_jhy2_month_day!M440="","",_jhy2_month_day!M440)</f>
        <v/>
      </c>
      <c r="CN444" s="562" t="str">
        <f>IF(_jhy2_month_day!N440="","",_jhy2_month_day!N440)</f>
        <v/>
      </c>
      <c r="CO444" s="562" t="str">
        <f>IF(_jhy2_month_day!O440="","",_jhy2_month_day!O440)</f>
        <v/>
      </c>
      <c r="CP444" s="562" t="str">
        <f>IF(_jhy2_month_day!P440="","",_jhy2_month_day!P440)</f>
        <v/>
      </c>
      <c r="CQ444" s="562" t="str">
        <f>IF(_jhy2_month_day!Q440="","",_jhy2_month_day!Q440)</f>
        <v/>
      </c>
      <c r="CR444" s="563" t="str">
        <f>IF(_jhy2_month_day!R440="","",_jhy2_month_day!R440)</f>
        <v/>
      </c>
      <c r="CS444" s="576" t="str">
        <f>IF(_jhy2_month_day!S440="","",_jhy2_month_day!S440)</f>
        <v/>
      </c>
      <c r="CT444" s="562" t="str">
        <f>IF(_jhy2_month_day!T440="","",_jhy2_month_day!T440)</f>
        <v/>
      </c>
      <c r="CU444" s="577" t="e">
        <f t="shared" si="2330"/>
        <v>#VALUE!</v>
      </c>
      <c r="CV444" s="198" t="e">
        <f t="shared" si="2331"/>
        <v>#VALUE!</v>
      </c>
      <c r="CW444" s="192" t="e">
        <f t="shared" si="2332"/>
        <v>#VALUE!</v>
      </c>
      <c r="CX444" s="192" t="e">
        <f t="shared" si="2333"/>
        <v>#VALUE!</v>
      </c>
      <c r="CY444" s="202" t="e">
        <f t="shared" si="2334"/>
        <v>#VALUE!</v>
      </c>
      <c r="CZ444" s="192" t="e">
        <f t="shared" ref="CZ444:DI444" si="2666">$AJ444*EF444</f>
        <v>#VALUE!</v>
      </c>
      <c r="DA444" s="192" t="e">
        <f t="shared" si="2666"/>
        <v>#VALUE!</v>
      </c>
      <c r="DB444" s="192" t="e">
        <f t="shared" si="2666"/>
        <v>#VALUE!</v>
      </c>
      <c r="DC444" s="192" t="e">
        <f t="shared" si="2666"/>
        <v>#VALUE!</v>
      </c>
      <c r="DD444" s="192" t="e">
        <f t="shared" si="2666"/>
        <v>#VALUE!</v>
      </c>
      <c r="DE444" s="192" t="e">
        <f t="shared" si="2666"/>
        <v>#VALUE!</v>
      </c>
      <c r="DF444" s="192" t="e">
        <f t="shared" si="2666"/>
        <v>#VALUE!</v>
      </c>
      <c r="DG444" s="192" t="e">
        <f t="shared" si="2666"/>
        <v>#VALUE!</v>
      </c>
      <c r="DH444" s="192" t="e">
        <f t="shared" si="2666"/>
        <v>#VALUE!</v>
      </c>
      <c r="DI444" s="192" t="e">
        <f t="shared" si="2666"/>
        <v>#VALUE!</v>
      </c>
      <c r="DJ444" s="192" t="e">
        <f t="shared" si="2336"/>
        <v>#VALUE!</v>
      </c>
      <c r="DK444" s="192" t="e">
        <f t="shared" si="2337"/>
        <v>#VALUE!</v>
      </c>
      <c r="DL444" s="192" t="e">
        <f t="shared" si="2338"/>
        <v>#VALUE!</v>
      </c>
      <c r="DM444" s="192" t="e">
        <f t="shared" si="2339"/>
        <v>#VALUE!</v>
      </c>
      <c r="DN444" s="192" t="e">
        <f t="shared" si="2340"/>
        <v>#VALUE!</v>
      </c>
      <c r="DO444" s="192" t="e">
        <f t="shared" si="2341"/>
        <v>#VALUE!</v>
      </c>
      <c r="DP444" s="192" t="e">
        <f t="shared" si="2342"/>
        <v>#VALUE!</v>
      </c>
      <c r="DQ444" s="192" t="e">
        <f t="shared" si="2343"/>
        <v>#VALUE!</v>
      </c>
      <c r="DR444" s="192" t="e">
        <f t="shared" si="2344"/>
        <v>#VALUE!</v>
      </c>
      <c r="DS444" s="192" t="e">
        <f t="shared" si="2345"/>
        <v>#VALUE!</v>
      </c>
      <c r="DT444" s="192" t="e">
        <f t="shared" si="2346"/>
        <v>#VALUE!</v>
      </c>
      <c r="DU444" s="192" t="e">
        <f t="shared" si="2347"/>
        <v>#VALUE!</v>
      </c>
      <c r="DV444" s="198" t="e">
        <f t="shared" si="2348"/>
        <v>#VALUE!</v>
      </c>
      <c r="DW444" s="198" t="e">
        <f t="shared" si="2349"/>
        <v>#DIV/0!</v>
      </c>
      <c r="DX444" s="198" t="e">
        <f t="shared" si="2350"/>
        <v>#DIV/0!</v>
      </c>
      <c r="DY444" s="198" t="e">
        <f t="shared" si="2351"/>
        <v>#VALUE!</v>
      </c>
      <c r="DZ444" s="198" t="e">
        <f t="shared" si="2352"/>
        <v>#VALUE!</v>
      </c>
      <c r="EA444" s="198" t="e">
        <f t="shared" si="2353"/>
        <v>#VALUE!</v>
      </c>
      <c r="EB444" s="198" t="e">
        <f t="shared" si="2354"/>
        <v>#VALUE!</v>
      </c>
      <c r="EC444" s="198" t="e">
        <f t="shared" si="2355"/>
        <v>#DIV/0!</v>
      </c>
      <c r="ED444" s="198" t="e">
        <f t="shared" si="2356"/>
        <v>#VALUE!</v>
      </c>
      <c r="EE444" s="198" t="e">
        <f t="shared" si="2357"/>
        <v>#VALUE!</v>
      </c>
      <c r="EF444" s="198" t="e">
        <f t="shared" ref="EF444:EO444" si="2667">DV444/SUM($DV444:$EE444)</f>
        <v>#VALUE!</v>
      </c>
      <c r="EG444" s="198" t="e">
        <f t="shared" si="2667"/>
        <v>#DIV/0!</v>
      </c>
      <c r="EH444" s="198" t="e">
        <f t="shared" si="2667"/>
        <v>#DIV/0!</v>
      </c>
      <c r="EI444" s="198" t="e">
        <f t="shared" si="2667"/>
        <v>#VALUE!</v>
      </c>
      <c r="EJ444" s="198" t="e">
        <f t="shared" si="2667"/>
        <v>#VALUE!</v>
      </c>
      <c r="EK444" s="198" t="e">
        <f t="shared" si="2667"/>
        <v>#VALUE!</v>
      </c>
      <c r="EL444" s="198" t="e">
        <f t="shared" si="2667"/>
        <v>#VALUE!</v>
      </c>
      <c r="EM444" s="198" t="e">
        <f t="shared" si="2667"/>
        <v>#DIV/0!</v>
      </c>
      <c r="EN444" s="198" t="e">
        <f t="shared" si="2667"/>
        <v>#VALUE!</v>
      </c>
      <c r="EO444" s="198" t="e">
        <f t="shared" si="2667"/>
        <v>#VALUE!</v>
      </c>
      <c r="EP444" s="511">
        <f t="shared" ref="EP444:EW444" si="2668">EP443</f>
        <v>0.08</v>
      </c>
      <c r="EQ444" s="511">
        <f t="shared" si="2668"/>
        <v>0.015</v>
      </c>
      <c r="ER444" s="511">
        <f t="shared" si="2668"/>
        <v>0.015</v>
      </c>
      <c r="ES444" s="511">
        <f t="shared" si="2668"/>
        <v>0.015</v>
      </c>
      <c r="ET444" s="511">
        <f t="shared" si="2668"/>
        <v>0.015</v>
      </c>
      <c r="EU444" s="511">
        <f t="shared" si="2668"/>
        <v>0.09</v>
      </c>
      <c r="EV444" s="511">
        <f t="shared" si="2668"/>
        <v>0.09</v>
      </c>
      <c r="EW444" s="511">
        <f t="shared" si="2668"/>
        <v>0.09</v>
      </c>
      <c r="EX444" s="420" t="str">
        <f>IF(_tag_month_day!AS440="","",_tag_month_day!AS440/100)</f>
        <v/>
      </c>
      <c r="EY444" s="420" t="str">
        <f>IF(_tag_month_day!AT440="","",_tag_month_day!AT440/100)</f>
        <v/>
      </c>
      <c r="EZ444" s="420" t="str">
        <f>IF(_tag_month_day!AU440="","",_tag_month_day!AU440/100)</f>
        <v/>
      </c>
      <c r="FA444" s="420" t="str">
        <f>IF(_tag_month_day!AV440="","",_tag_month_day!AV440/100)</f>
        <v/>
      </c>
      <c r="FB444" s="420" t="str">
        <f>IF(_tag_month_day!AW440="","",_tag_month_day!AW440/100)</f>
        <v/>
      </c>
      <c r="FC444" s="420" t="str">
        <f>IF(_tag_month_day!AX440="","",_tag_month_day!AX440/100)</f>
        <v/>
      </c>
      <c r="FD444" s="510">
        <f t="shared" si="2386"/>
        <v>0.33</v>
      </c>
      <c r="FE444" s="510">
        <f t="shared" si="2387"/>
        <v>0.19</v>
      </c>
      <c r="FF444" s="510">
        <f t="shared" si="2388"/>
        <v>0.003</v>
      </c>
      <c r="FG444" s="510">
        <f t="shared" si="2389"/>
        <v>0</v>
      </c>
      <c r="FH444" s="603">
        <f t="shared" si="2390"/>
        <v>0.0001</v>
      </c>
      <c r="FI444" s="510">
        <f t="shared" ref="FI444:FR444" si="2669">FI443</f>
        <v>0.41</v>
      </c>
      <c r="FJ444" s="510">
        <f t="shared" si="2669"/>
        <v>0.11</v>
      </c>
      <c r="FK444" s="510">
        <f t="shared" si="2669"/>
        <v>0.015</v>
      </c>
      <c r="FL444" s="510">
        <f t="shared" si="2669"/>
        <v>0</v>
      </c>
      <c r="FM444" s="603">
        <f t="shared" si="2669"/>
        <v>0.0001</v>
      </c>
      <c r="FN444" s="510" t="str">
        <f>IF(_tag_month_day!AY440="","",_tag_month_day!AY440/100)</f>
        <v/>
      </c>
      <c r="FO444" s="510" t="str">
        <f>IF(_tag_month_day!AZ440="","",_tag_month_day!AZ440/100)</f>
        <v/>
      </c>
      <c r="FP444" s="510" t="str">
        <f>IF(_tag_month_day!BA440="","",_tag_month_day!BA440/100)</f>
        <v/>
      </c>
      <c r="FQ444" s="510" t="str">
        <f>IF(_tag_month_day!BB440="","",_tag_month_day!BB440/100)</f>
        <v/>
      </c>
      <c r="FR444" s="603" t="str">
        <f>IF(_tag_month_day!BC440="","",_tag_month_day!BC440/100)</f>
        <v/>
      </c>
      <c r="FS444" s="510" t="str">
        <f>IF(_tag_month_day!BD440="","",_tag_month_day!BD440/100)</f>
        <v/>
      </c>
      <c r="FT444" s="510" t="str">
        <f>IF(_tag_month_day!BE440="","",_tag_month_day!BE440/100)</f>
        <v/>
      </c>
      <c r="FU444" s="510" t="str">
        <f>IF(_tag_month_day!BF440="","",_tag_month_day!BF440/100)</f>
        <v/>
      </c>
      <c r="FV444" s="510" t="str">
        <f>IF(_tag_month_day!BG440="","",_tag_month_day!BG440/100)</f>
        <v/>
      </c>
      <c r="FW444" s="603" t="str">
        <f>IF(_tag_month_day!BH440="","",_tag_month_day!BH440/100)</f>
        <v/>
      </c>
      <c r="FX444" s="510" t="str">
        <f>IF(_tag_month_day!BI440="","",_tag_month_day!BI440/100)</f>
        <v/>
      </c>
      <c r="FY444" s="510" t="str">
        <f>IF(_tag_month_day!BJ440="","",_tag_month_day!BJ440/100)</f>
        <v/>
      </c>
      <c r="FZ444" s="605" t="str">
        <f>IF(_tag_month_day!BK440="","",_tag_month_day!BK440/100)</f>
        <v/>
      </c>
      <c r="GA444" s="510" t="str">
        <f>IF(_tag_month_day!BL440="","",_tag_month_day!BL440/100)</f>
        <v/>
      </c>
      <c r="GB444" s="603" t="str">
        <f>IF(_tag_month_day!BM440="","",_tag_month_day!BM440/100)</f>
        <v/>
      </c>
      <c r="GC444" s="420" t="str">
        <f>IF(_tag_month_day!BN440="","",_tag_month_day!BN440/100)</f>
        <v/>
      </c>
      <c r="GD444" s="420" t="str">
        <f>IF(_tag_month_day!BO440="","",_tag_month_day!BO440/100)</f>
        <v/>
      </c>
      <c r="GE444" s="420" t="str">
        <f>IF(_tag_month_day!BP440="","",_tag_month_day!BP440/100)</f>
        <v/>
      </c>
      <c r="GF444" s="420" t="str">
        <f>IF(_tag_month_day!BQ440="","",_tag_month_day!BQ440/100)</f>
        <v/>
      </c>
      <c r="GG444" s="420" t="str">
        <f>IF(_tag_month_day!BR440="","",_tag_month_day!BR440/100)</f>
        <v/>
      </c>
      <c r="GH444" s="420" t="str">
        <f>IF(_tag_month_day!BS440="","",_tag_month_day!BS440/100)</f>
        <v/>
      </c>
      <c r="GI444" s="603" t="str">
        <f>IF(_tag_month_day!BT440="","",_tag_month_day!BT440/100)</f>
        <v/>
      </c>
      <c r="GJ444" s="612" t="str">
        <f>IF(_tag_month_day!BU440="","",_tag_month_day!BU440/100)</f>
        <v/>
      </c>
      <c r="GK444" s="620" t="str">
        <f>IF(_tag_month_day!BV440="",IF(_rlcf_month_day!A$2="","",_rlcf_month_day!A$2/100),_tag_month_day!BV440/100)</f>
        <v/>
      </c>
      <c r="GL444" s="620" t="str">
        <f>IF(_tag_month_day!BW440="",IF(_rlcf_month_day!B$2="","",_rlcf_month_day!B$2/100),_tag_month_day!BW440/100)</f>
        <v/>
      </c>
      <c r="GM444" s="621" t="str">
        <f>IF(_tag_month_day!BX440="",IF(_rlcf_month_day!C$2="","",_rlcf_month_day!C$2/100),_tag_month_day!BX440/100)</f>
        <v/>
      </c>
      <c r="GN444" s="620" t="str">
        <f>IF(_tag_month_day!BV440="",IF(_rlcf_month_day!A$2="","",_rlcf_month_day!A$2/100),_tag_month_day!BV440/100)</f>
        <v/>
      </c>
      <c r="GO444" s="620" t="str">
        <f>IF(_tag_month_day!BW440="",IF(_rlcf_month_day!B$2="","",_rlcf_month_day!B$2/100),_tag_month_day!BW440/100)</f>
        <v/>
      </c>
      <c r="GP444" s="620" t="str">
        <f>IF(_tag_month_day!CD440="",IF(_rlcf_month_day!E$2="","",_rlcf_month_day!E$2/100),_tag_month_day!CD440/100)</f>
        <v/>
      </c>
      <c r="GQ444" s="620" t="str">
        <f>IF(_tag_month_day!CE440="",IF(_rlcf_month_day!F$2="","",_rlcf_month_day!F$2/100),_tag_month_day!CE440/100)</f>
        <v/>
      </c>
      <c r="GR444" s="621" t="str">
        <f>IF(_tag_month_day!CF440="",IF(_rlcf_month_day!G$2="","",_rlcf_month_day!G$2/100),_tag_month_day!CF440/100)</f>
        <v/>
      </c>
      <c r="GS444" s="626">
        <f t="shared" ref="GS444:HH444" si="2670">GS443</f>
        <v>0.953</v>
      </c>
      <c r="GT444" s="626">
        <f t="shared" si="2670"/>
        <v>0.55</v>
      </c>
      <c r="GU444" s="626">
        <f t="shared" si="2670"/>
        <v>0.55</v>
      </c>
      <c r="GV444" s="626">
        <f t="shared" si="2670"/>
        <v>0.55</v>
      </c>
      <c r="GW444" s="626">
        <f t="shared" si="2670"/>
        <v>0.5</v>
      </c>
      <c r="GX444" s="626">
        <f t="shared" si="2670"/>
        <v>0.935</v>
      </c>
      <c r="GY444" s="626">
        <f t="shared" si="2670"/>
        <v>0.15</v>
      </c>
      <c r="GZ444" s="626">
        <f t="shared" si="2670"/>
        <v>1</v>
      </c>
      <c r="HA444" s="632">
        <f t="shared" si="2670"/>
        <v>0.047</v>
      </c>
      <c r="HB444" s="632">
        <f t="shared" si="2670"/>
        <v>0.45</v>
      </c>
      <c r="HC444" s="632">
        <f t="shared" si="2670"/>
        <v>0.45</v>
      </c>
      <c r="HD444" s="632">
        <f t="shared" si="2670"/>
        <v>0.45</v>
      </c>
      <c r="HE444" s="632">
        <f t="shared" si="2670"/>
        <v>0.5</v>
      </c>
      <c r="HF444" s="632">
        <f t="shared" si="2670"/>
        <v>0.065</v>
      </c>
      <c r="HG444" s="632">
        <f t="shared" si="2670"/>
        <v>0.85</v>
      </c>
      <c r="HH444" s="632">
        <f t="shared" si="2670"/>
        <v>0</v>
      </c>
      <c r="HI444" s="68">
        <f t="shared" si="2362"/>
        <v>0</v>
      </c>
      <c r="HJ444" s="68" t="e">
        <f t="shared" si="2393"/>
        <v>#VALUE!</v>
      </c>
      <c r="HK444" s="202">
        <f t="shared" si="2394"/>
        <v>0.85</v>
      </c>
      <c r="HL444" s="464">
        <f t="shared" si="2395"/>
        <v>550000</v>
      </c>
      <c r="HM444" s="464">
        <f t="shared" si="2396"/>
        <v>480000</v>
      </c>
      <c r="HN444" s="192" t="e">
        <f t="shared" si="2363"/>
        <v>#VALUE!</v>
      </c>
      <c r="HO444" s="192" t="e">
        <f>HN444*HK444*$HO$2/HL444*1000000</f>
        <v>#VALUE!</v>
      </c>
      <c r="HP444" s="192" t="e">
        <f>HN444*HK444*$HP$2/HM444*1000000</f>
        <v>#VALUE!</v>
      </c>
    </row>
    <row r="445" customFormat="1" spans="1:224">
      <c r="A445" s="381">
        <v>440</v>
      </c>
      <c r="B445" s="54">
        <f ca="1" t="shared" si="2397"/>
        <v>43635</v>
      </c>
      <c r="C445" s="57">
        <f t="shared" si="2398"/>
        <v>0.0416666666666667</v>
      </c>
      <c r="D445" s="68" t="str">
        <f ca="1" t="shared" si="2364"/>
        <v>夜班</v>
      </c>
      <c r="E445" s="68" t="str">
        <f ca="1" t="shared" si="2365"/>
        <v>甲</v>
      </c>
      <c r="F445" s="68">
        <f ca="1">SUMPRODUCT((成本日报!$A$3:$A$95=计划!B445)*(成本日报!$B$3:$B$95=计划!$D445),成本日报!$C$3:$C$95)</f>
        <v>1</v>
      </c>
      <c r="G445" s="382">
        <f ca="1" t="shared" si="2399"/>
        <v>43635.2916666656</v>
      </c>
      <c r="H445" s="382">
        <f ca="1" t="shared" si="2366"/>
        <v>43635.29861111</v>
      </c>
      <c r="I445" s="382">
        <f ca="1" t="shared" si="2367"/>
        <v>43635.3041666656</v>
      </c>
      <c r="J445" s="382">
        <f ca="1" t="shared" si="2368"/>
        <v>43635.3333333323</v>
      </c>
      <c r="K445" s="382">
        <f ca="1" t="shared" si="2369"/>
        <v>43635.3958333323</v>
      </c>
      <c r="L445" s="382">
        <f ca="1" t="shared" si="2370"/>
        <v>43635.4166666656</v>
      </c>
      <c r="M445" s="398" t="str">
        <f>IF(_tag_month_day!A441="","",_tag_month_day!A441)</f>
        <v/>
      </c>
      <c r="N445" s="398" t="str">
        <f>IF(_tag_month_day!B441="","",_tag_month_day!B441)</f>
        <v/>
      </c>
      <c r="O445" s="399" t="e">
        <f t="shared" si="2371"/>
        <v>#VALUE!</v>
      </c>
      <c r="P445" s="398" t="str">
        <f>IF(_tag_month_day!C441="","",_tag_month_day!C441)</f>
        <v/>
      </c>
      <c r="Q445" s="398" t="str">
        <f>IF(_tag_month_day!D441="","",_tag_month_day!D441)</f>
        <v/>
      </c>
      <c r="R445" s="416">
        <f>IF(_tag_month_day!CB441="",R444,_tag_month_day!CB441/100)</f>
        <v>0.07</v>
      </c>
      <c r="S445" s="417" t="str">
        <f>IF(_tag_month_day!E441="","",_tag_month_day!E441)</f>
        <v/>
      </c>
      <c r="T445" s="417" t="str">
        <f>IF(_tag_month_day!F441="","",_tag_month_day!F441)</f>
        <v/>
      </c>
      <c r="U445" s="418" t="e">
        <f t="shared" si="2325"/>
        <v>#VALUE!</v>
      </c>
      <c r="V445" s="53" t="e">
        <f t="shared" si="2326"/>
        <v>#VALUE!</v>
      </c>
      <c r="W445" s="419" t="str">
        <f>IF(_jhy_month_day!A441="","",_jhy_month_day!A441)</f>
        <v/>
      </c>
      <c r="X445" s="420" t="str">
        <f>IF(_jhy_month_day!B441="","",_jhy_month_day!B441/100)</f>
        <v/>
      </c>
      <c r="Y445" s="420" t="str">
        <f>IF(_jhy_month_day!C441="","",_jhy_month_day!C441/100)</f>
        <v/>
      </c>
      <c r="Z445" s="439">
        <f t="shared" si="2415"/>
        <v>110</v>
      </c>
      <c r="AA445" s="440" t="str">
        <f>IF(_tag_month_day!G441="","",_tag_month_day!G441/100)</f>
        <v/>
      </c>
      <c r="AB445" s="440" t="str">
        <f>IF(_tag_month_day!H441="","",_tag_month_day!H441/100)</f>
        <v/>
      </c>
      <c r="AC445" s="193">
        <f t="shared" si="2372"/>
        <v>1.59963432013121</v>
      </c>
      <c r="AD445" s="441" t="str">
        <f t="shared" si="2373"/>
        <v/>
      </c>
      <c r="AE445" s="442" t="str">
        <f t="shared" si="2374"/>
        <v/>
      </c>
      <c r="AF445" s="443">
        <v>1</v>
      </c>
      <c r="AG445" s="68" t="str">
        <f>IF(_duihao_month_day!A441="","",_duihao_month_day!A441)</f>
        <v/>
      </c>
      <c r="AH445" s="463">
        <f>IF(_gyk_month_day!B441="",AH444,_gyk_month_day!B441)</f>
        <v>820</v>
      </c>
      <c r="AI445" s="464"/>
      <c r="AJ445" s="68" t="str">
        <f>IF(_tag_month_day!I441="","",_tag_month_day!I441)</f>
        <v/>
      </c>
      <c r="AK445" s="465" t="str">
        <f>IF(_tzyy_month_day!A441="","",_tzyy_month_day!A441)</f>
        <v/>
      </c>
      <c r="AL445" s="465" t="str">
        <f>IF(_tzyy_month_day!B441="","",_tzyy_month_day!B441)</f>
        <v/>
      </c>
      <c r="AM445" s="465" t="str">
        <f>IF(_tzyy_month_day!C441="","",_tzyy_month_day!C441)</f>
        <v/>
      </c>
      <c r="AN445" s="466" t="str">
        <f>IF(_tag_month_day!CG441="","",_tag_month_day!CG441)</f>
        <v/>
      </c>
      <c r="AO445" s="466" t="str">
        <f>IF(_tag_month_day!CH441="","",_tag_month_day!CH441)</f>
        <v/>
      </c>
      <c r="AP445" s="486" t="e">
        <f t="shared" si="2375"/>
        <v>#VALUE!</v>
      </c>
      <c r="AQ445" s="487" t="str">
        <f>IF(_tag_month_day!J441="","",_tag_month_day!J441/100)</f>
        <v/>
      </c>
      <c r="AR445" s="488">
        <f t="shared" si="2376"/>
        <v>1.3</v>
      </c>
      <c r="AS445" s="489" t="e">
        <f t="shared" si="2327"/>
        <v>#VALUE!</v>
      </c>
      <c r="AT445" s="489">
        <f t="shared" si="2377"/>
        <v>0</v>
      </c>
      <c r="AU445" s="490" t="str">
        <f>IF(_tag_month_day!K441="","",_tag_month_day!K441)</f>
        <v/>
      </c>
      <c r="AV445" s="491" t="str">
        <f>IF(_tag_month_day!L441="","",_tag_month_day!L441/100)</f>
        <v/>
      </c>
      <c r="AW445" s="420">
        <f t="shared" si="2299"/>
        <v>0</v>
      </c>
      <c r="AX445" s="420">
        <f t="shared" si="2378"/>
        <v>0</v>
      </c>
      <c r="AY445" s="420" t="str">
        <f>IF(_tag_month_day!M441="","",_tag_month_day!M441/100)</f>
        <v/>
      </c>
      <c r="AZ445" s="420" t="str">
        <f>IF(_tag_month_day!N441="","",_tag_month_day!N441/100)</f>
        <v/>
      </c>
      <c r="BA445" s="420" t="str">
        <f>IF(_tag_month_day!O441="","",_tag_month_day!O441/100)</f>
        <v/>
      </c>
      <c r="BB445" s="496" t="str">
        <f>IF(_tag_month_day!P441="","",_tag_month_day!P441/100)</f>
        <v/>
      </c>
      <c r="BC445" s="496">
        <f t="shared" si="2379"/>
        <v>0</v>
      </c>
      <c r="BD445" s="496" t="str">
        <f>IF(_tag_month_day!Q441="","",_tag_month_day!Q441/100)</f>
        <v/>
      </c>
      <c r="BE445" s="510" t="str">
        <f>IF(_tag_month_day!R441="","",_tag_month_day!R441/100)</f>
        <v/>
      </c>
      <c r="BF445" s="413" t="str">
        <f>IF(_tag_month_day!CC441="","",_tag_month_day!CC441/100)</f>
        <v/>
      </c>
      <c r="BG445" s="511" t="e">
        <f t="shared" si="2328"/>
        <v>#VALUE!</v>
      </c>
      <c r="BH445" s="198">
        <f t="shared" si="2329"/>
        <v>0</v>
      </c>
      <c r="BI445" s="512" t="e">
        <f>IF(CX445=0,BI444,(DK445*查询!$R$5+DL445*查询!$Q$5+DM445*查询!$N$5+DN445*查询!$O$5+DO445*查询!$P$5)*AF445/CX445)</f>
        <v>#VALUE!</v>
      </c>
      <c r="BJ445" s="512" t="e">
        <f>IF(CX445=0,BJ444,(DP445*查询!$S$5+DQ445*查询!$T$5+DR445*查询!$U$5)*AF445/CX445)</f>
        <v>#VALUE!</v>
      </c>
      <c r="BK445" s="512">
        <f t="shared" si="2380"/>
        <v>1</v>
      </c>
      <c r="BL445" s="513" t="str">
        <f>IF(_cfyc_month_day!A441="","",_cfyc_month_day!A441)</f>
        <v/>
      </c>
      <c r="BM445" s="513" t="str">
        <f>IF(_cfyc_month_day!B441="","",_cfyc_month_day!B441)</f>
        <v/>
      </c>
      <c r="BN445" s="513" t="str">
        <f>IF(_cfyc_month_day!C441="","",_cfyc_month_day!C441)</f>
        <v/>
      </c>
      <c r="BO445" s="522" t="str">
        <f>IF(_cfyc_month_day!D441="","",_cfyc_month_day!D441)</f>
        <v/>
      </c>
      <c r="BP445" s="522" t="str">
        <f>IF(_cfyc_month_day!E441="","",_cfyc_month_day!E441)</f>
        <v/>
      </c>
      <c r="BQ445" s="522" t="str">
        <f>IF(_cfyc_month_day!F441="","",_cfyc_month_day!F441)</f>
        <v/>
      </c>
      <c r="BR445" s="513" t="str">
        <f>IF(_tag_month_day!T441="","",_tag_month_day!T441)</f>
        <v/>
      </c>
      <c r="BS445" s="513" t="str">
        <f>IF(_tag_month_day!U441="","",_tag_month_day!U441)</f>
        <v/>
      </c>
      <c r="BT445" s="523" t="str">
        <f t="shared" si="2381"/>
        <v/>
      </c>
      <c r="BU445" s="223" t="str">
        <f>IF(_tag_month_day!V441="","",_tag_month_day!V441)</f>
        <v/>
      </c>
      <c r="BV445" s="206" t="str">
        <f>IF(_tag_month_day!W441="","",_tag_month_day!W441)</f>
        <v/>
      </c>
      <c r="BW445" s="540" t="str">
        <f>IF(_tag_month_day!X441="","",_tag_month_day!X441)</f>
        <v/>
      </c>
      <c r="BX445" s="540" t="str">
        <f>IF(_tag_month_day!Y441="","",_tag_month_day!Y441)</f>
        <v/>
      </c>
      <c r="BY445" s="541">
        <f ca="1" t="shared" si="2382"/>
        <v>43635.4166666656</v>
      </c>
      <c r="BZ445" s="542"/>
      <c r="CA445" s="543" t="str">
        <f>IF(_jhy2_month_day!A441="","",_jhy2_month_day!A441)</f>
        <v/>
      </c>
      <c r="CB445" s="464" t="str">
        <f>IF(_jhy2_month_day!B441="","",_jhy2_month_day!B441)</f>
        <v/>
      </c>
      <c r="CC445" s="464" t="str">
        <f>IF(_jhy2_month_day!C441="","",_jhy2_month_day!C441)</f>
        <v/>
      </c>
      <c r="CD445" s="464" t="str">
        <f>IF(_jhy2_month_day!D441="","",_jhy2_month_day!D441)</f>
        <v/>
      </c>
      <c r="CE445" s="464" t="str">
        <f>IF(_jhy2_month_day!E441="","",_jhy2_month_day!E441)</f>
        <v/>
      </c>
      <c r="CF445" s="464" t="str">
        <f>IF(_jhy2_month_day!F441="","",_jhy2_month_day!F441)</f>
        <v/>
      </c>
      <c r="CG445" s="464" t="str">
        <f>IF(_jhy2_month_day!G441="","",_jhy2_month_day!G441)</f>
        <v/>
      </c>
      <c r="CH445" s="464" t="str">
        <f>IF(_jhy2_month_day!H441="","",_jhy2_month_day!H441)</f>
        <v/>
      </c>
      <c r="CI445" s="464" t="str">
        <f>IF(_jhy2_month_day!I441="","",_jhy2_month_day!I441)</f>
        <v/>
      </c>
      <c r="CJ445" s="464" t="str">
        <f>IF(_jhy2_month_day!J441="","",_jhy2_month_day!J441)</f>
        <v/>
      </c>
      <c r="CK445" s="464" t="str">
        <f>IF(_jhy2_month_day!K441="","",_jhy2_month_day!K441)</f>
        <v/>
      </c>
      <c r="CL445" s="562" t="str">
        <f>IF(_jhy2_month_day!L441="","",_jhy2_month_day!L441)</f>
        <v/>
      </c>
      <c r="CM445" s="562" t="str">
        <f>IF(_jhy2_month_day!M441="","",_jhy2_month_day!M441)</f>
        <v/>
      </c>
      <c r="CN445" s="562" t="str">
        <f>IF(_jhy2_month_day!N441="","",_jhy2_month_day!N441)</f>
        <v/>
      </c>
      <c r="CO445" s="562" t="str">
        <f>IF(_jhy2_month_day!O441="","",_jhy2_month_day!O441)</f>
        <v/>
      </c>
      <c r="CP445" s="562" t="str">
        <f>IF(_jhy2_month_day!P441="","",_jhy2_month_day!P441)</f>
        <v/>
      </c>
      <c r="CQ445" s="562" t="str">
        <f>IF(_jhy2_month_day!Q441="","",_jhy2_month_day!Q441)</f>
        <v/>
      </c>
      <c r="CR445" s="563" t="str">
        <f>IF(_jhy2_month_day!R441="","",_jhy2_month_day!R441)</f>
        <v/>
      </c>
      <c r="CS445" s="576" t="str">
        <f>IF(_jhy2_month_day!S441="","",_jhy2_month_day!S441)</f>
        <v/>
      </c>
      <c r="CT445" s="562" t="str">
        <f>IF(_jhy2_month_day!T441="","",_jhy2_month_day!T441)</f>
        <v/>
      </c>
      <c r="CU445" s="577" t="e">
        <f t="shared" si="2330"/>
        <v>#VALUE!</v>
      </c>
      <c r="CV445" s="198" t="e">
        <f t="shared" si="2331"/>
        <v>#VALUE!</v>
      </c>
      <c r="CW445" s="192" t="e">
        <f t="shared" si="2332"/>
        <v>#VALUE!</v>
      </c>
      <c r="CX445" s="192" t="e">
        <f t="shared" si="2333"/>
        <v>#VALUE!</v>
      </c>
      <c r="CY445" s="202" t="e">
        <f t="shared" si="2334"/>
        <v>#VALUE!</v>
      </c>
      <c r="CZ445" s="192" t="e">
        <f t="shared" ref="CZ445:DI445" si="2671">$AJ445*EF445</f>
        <v>#VALUE!</v>
      </c>
      <c r="DA445" s="192" t="e">
        <f t="shared" si="2671"/>
        <v>#VALUE!</v>
      </c>
      <c r="DB445" s="192" t="e">
        <f t="shared" si="2671"/>
        <v>#VALUE!</v>
      </c>
      <c r="DC445" s="192" t="e">
        <f t="shared" si="2671"/>
        <v>#VALUE!</v>
      </c>
      <c r="DD445" s="192" t="e">
        <f t="shared" si="2671"/>
        <v>#VALUE!</v>
      </c>
      <c r="DE445" s="192" t="e">
        <f t="shared" si="2671"/>
        <v>#VALUE!</v>
      </c>
      <c r="DF445" s="192" t="e">
        <f t="shared" si="2671"/>
        <v>#VALUE!</v>
      </c>
      <c r="DG445" s="192" t="e">
        <f t="shared" si="2671"/>
        <v>#VALUE!</v>
      </c>
      <c r="DH445" s="192" t="e">
        <f t="shared" si="2671"/>
        <v>#VALUE!</v>
      </c>
      <c r="DI445" s="192" t="e">
        <f t="shared" si="2671"/>
        <v>#VALUE!</v>
      </c>
      <c r="DJ445" s="192" t="e">
        <f t="shared" si="2336"/>
        <v>#VALUE!</v>
      </c>
      <c r="DK445" s="192" t="e">
        <f t="shared" si="2337"/>
        <v>#VALUE!</v>
      </c>
      <c r="DL445" s="192" t="e">
        <f t="shared" si="2338"/>
        <v>#VALUE!</v>
      </c>
      <c r="DM445" s="192" t="e">
        <f t="shared" si="2339"/>
        <v>#VALUE!</v>
      </c>
      <c r="DN445" s="192" t="e">
        <f t="shared" si="2340"/>
        <v>#VALUE!</v>
      </c>
      <c r="DO445" s="192" t="e">
        <f t="shared" si="2341"/>
        <v>#VALUE!</v>
      </c>
      <c r="DP445" s="192" t="e">
        <f t="shared" si="2342"/>
        <v>#VALUE!</v>
      </c>
      <c r="DQ445" s="192" t="e">
        <f t="shared" si="2343"/>
        <v>#VALUE!</v>
      </c>
      <c r="DR445" s="192" t="e">
        <f t="shared" si="2344"/>
        <v>#VALUE!</v>
      </c>
      <c r="DS445" s="192" t="e">
        <f t="shared" si="2345"/>
        <v>#VALUE!</v>
      </c>
      <c r="DT445" s="192" t="e">
        <f t="shared" si="2346"/>
        <v>#VALUE!</v>
      </c>
      <c r="DU445" s="192" t="e">
        <f t="shared" si="2347"/>
        <v>#VALUE!</v>
      </c>
      <c r="DV445" s="198" t="e">
        <f t="shared" si="2348"/>
        <v>#VALUE!</v>
      </c>
      <c r="DW445" s="198" t="e">
        <f t="shared" si="2349"/>
        <v>#DIV/0!</v>
      </c>
      <c r="DX445" s="198" t="e">
        <f t="shared" si="2350"/>
        <v>#DIV/0!</v>
      </c>
      <c r="DY445" s="198" t="e">
        <f t="shared" si="2351"/>
        <v>#VALUE!</v>
      </c>
      <c r="DZ445" s="198" t="e">
        <f t="shared" si="2352"/>
        <v>#VALUE!</v>
      </c>
      <c r="EA445" s="198" t="e">
        <f t="shared" si="2353"/>
        <v>#VALUE!</v>
      </c>
      <c r="EB445" s="198" t="e">
        <f t="shared" si="2354"/>
        <v>#VALUE!</v>
      </c>
      <c r="EC445" s="198" t="e">
        <f t="shared" si="2355"/>
        <v>#DIV/0!</v>
      </c>
      <c r="ED445" s="198" t="e">
        <f t="shared" si="2356"/>
        <v>#VALUE!</v>
      </c>
      <c r="EE445" s="198" t="e">
        <f t="shared" si="2357"/>
        <v>#VALUE!</v>
      </c>
      <c r="EF445" s="198" t="e">
        <f t="shared" ref="EF445:EO445" si="2672">DV445/SUM($DV445:$EE445)</f>
        <v>#VALUE!</v>
      </c>
      <c r="EG445" s="198" t="e">
        <f t="shared" si="2672"/>
        <v>#DIV/0!</v>
      </c>
      <c r="EH445" s="198" t="e">
        <f t="shared" si="2672"/>
        <v>#DIV/0!</v>
      </c>
      <c r="EI445" s="198" t="e">
        <f t="shared" si="2672"/>
        <v>#VALUE!</v>
      </c>
      <c r="EJ445" s="198" t="e">
        <f t="shared" si="2672"/>
        <v>#VALUE!</v>
      </c>
      <c r="EK445" s="198" t="e">
        <f t="shared" si="2672"/>
        <v>#VALUE!</v>
      </c>
      <c r="EL445" s="198" t="e">
        <f t="shared" si="2672"/>
        <v>#VALUE!</v>
      </c>
      <c r="EM445" s="198" t="e">
        <f t="shared" si="2672"/>
        <v>#DIV/0!</v>
      </c>
      <c r="EN445" s="198" t="e">
        <f t="shared" si="2672"/>
        <v>#VALUE!</v>
      </c>
      <c r="EO445" s="198" t="e">
        <f t="shared" si="2672"/>
        <v>#VALUE!</v>
      </c>
      <c r="EP445" s="511">
        <f t="shared" ref="EP445:EW445" si="2673">EP444</f>
        <v>0.08</v>
      </c>
      <c r="EQ445" s="511">
        <f t="shared" si="2673"/>
        <v>0.015</v>
      </c>
      <c r="ER445" s="511">
        <f t="shared" si="2673"/>
        <v>0.015</v>
      </c>
      <c r="ES445" s="511">
        <f t="shared" si="2673"/>
        <v>0.015</v>
      </c>
      <c r="ET445" s="511">
        <f t="shared" si="2673"/>
        <v>0.015</v>
      </c>
      <c r="EU445" s="511">
        <f t="shared" si="2673"/>
        <v>0.09</v>
      </c>
      <c r="EV445" s="511">
        <f t="shared" si="2673"/>
        <v>0.09</v>
      </c>
      <c r="EW445" s="511">
        <f t="shared" si="2673"/>
        <v>0.09</v>
      </c>
      <c r="EX445" s="420" t="str">
        <f>IF(_tag_month_day!AS441="","",_tag_month_day!AS441/100)</f>
        <v/>
      </c>
      <c r="EY445" s="420" t="str">
        <f>IF(_tag_month_day!AT441="","",_tag_month_day!AT441/100)</f>
        <v/>
      </c>
      <c r="EZ445" s="420" t="str">
        <f>IF(_tag_month_day!AU441="","",_tag_month_day!AU441/100)</f>
        <v/>
      </c>
      <c r="FA445" s="420" t="str">
        <f>IF(_tag_month_day!AV441="","",_tag_month_day!AV441/100)</f>
        <v/>
      </c>
      <c r="FB445" s="420" t="str">
        <f>IF(_tag_month_day!AW441="","",_tag_month_day!AW441/100)</f>
        <v/>
      </c>
      <c r="FC445" s="420" t="str">
        <f>IF(_tag_month_day!AX441="","",_tag_month_day!AX441/100)</f>
        <v/>
      </c>
      <c r="FD445" s="510">
        <f t="shared" si="2386"/>
        <v>0.33</v>
      </c>
      <c r="FE445" s="510">
        <f t="shared" si="2387"/>
        <v>0.19</v>
      </c>
      <c r="FF445" s="510">
        <f t="shared" si="2388"/>
        <v>0.003</v>
      </c>
      <c r="FG445" s="510">
        <f t="shared" si="2389"/>
        <v>0</v>
      </c>
      <c r="FH445" s="603">
        <f t="shared" si="2390"/>
        <v>0.0001</v>
      </c>
      <c r="FI445" s="510">
        <f t="shared" ref="FI445:FR445" si="2674">FI444</f>
        <v>0.41</v>
      </c>
      <c r="FJ445" s="510">
        <f t="shared" si="2674"/>
        <v>0.11</v>
      </c>
      <c r="FK445" s="510">
        <f t="shared" si="2674"/>
        <v>0.015</v>
      </c>
      <c r="FL445" s="510">
        <f t="shared" si="2674"/>
        <v>0</v>
      </c>
      <c r="FM445" s="603">
        <f t="shared" si="2674"/>
        <v>0.0001</v>
      </c>
      <c r="FN445" s="510" t="str">
        <f>IF(_tag_month_day!AY441="","",_tag_month_day!AY441/100)</f>
        <v/>
      </c>
      <c r="FO445" s="510" t="str">
        <f>IF(_tag_month_day!AZ441="","",_tag_month_day!AZ441/100)</f>
        <v/>
      </c>
      <c r="FP445" s="510" t="str">
        <f>IF(_tag_month_day!BA441="","",_tag_month_day!BA441/100)</f>
        <v/>
      </c>
      <c r="FQ445" s="510" t="str">
        <f>IF(_tag_month_day!BB441="","",_tag_month_day!BB441/100)</f>
        <v/>
      </c>
      <c r="FR445" s="603" t="str">
        <f>IF(_tag_month_day!BC441="","",_tag_month_day!BC441/100)</f>
        <v/>
      </c>
      <c r="FS445" s="510" t="str">
        <f>IF(_tag_month_day!BD441="","",_tag_month_day!BD441/100)</f>
        <v/>
      </c>
      <c r="FT445" s="510" t="str">
        <f>IF(_tag_month_day!BE441="","",_tag_month_day!BE441/100)</f>
        <v/>
      </c>
      <c r="FU445" s="510" t="str">
        <f>IF(_tag_month_day!BF441="","",_tag_month_day!BF441/100)</f>
        <v/>
      </c>
      <c r="FV445" s="510" t="str">
        <f>IF(_tag_month_day!BG441="","",_tag_month_day!BG441/100)</f>
        <v/>
      </c>
      <c r="FW445" s="603" t="str">
        <f>IF(_tag_month_day!BH441="","",_tag_month_day!BH441/100)</f>
        <v/>
      </c>
      <c r="FX445" s="510" t="str">
        <f>IF(_tag_month_day!BI441="","",_tag_month_day!BI441/100)</f>
        <v/>
      </c>
      <c r="FY445" s="510" t="str">
        <f>IF(_tag_month_day!BJ441="","",_tag_month_day!BJ441/100)</f>
        <v/>
      </c>
      <c r="FZ445" s="605" t="str">
        <f>IF(_tag_month_day!BK441="","",_tag_month_day!BK441/100)</f>
        <v/>
      </c>
      <c r="GA445" s="510" t="str">
        <f>IF(_tag_month_day!BL441="","",_tag_month_day!BL441/100)</f>
        <v/>
      </c>
      <c r="GB445" s="603" t="str">
        <f>IF(_tag_month_day!BM441="","",_tag_month_day!BM441/100)</f>
        <v/>
      </c>
      <c r="GC445" s="420" t="str">
        <f>IF(_tag_month_day!BN441="","",_tag_month_day!BN441/100)</f>
        <v/>
      </c>
      <c r="GD445" s="420" t="str">
        <f>IF(_tag_month_day!BO441="","",_tag_month_day!BO441/100)</f>
        <v/>
      </c>
      <c r="GE445" s="420" t="str">
        <f>IF(_tag_month_day!BP441="","",_tag_month_day!BP441/100)</f>
        <v/>
      </c>
      <c r="GF445" s="420" t="str">
        <f>IF(_tag_month_day!BQ441="","",_tag_month_day!BQ441/100)</f>
        <v/>
      </c>
      <c r="GG445" s="420" t="str">
        <f>IF(_tag_month_day!BR441="","",_tag_month_day!BR441/100)</f>
        <v/>
      </c>
      <c r="GH445" s="420" t="str">
        <f>IF(_tag_month_day!BS441="","",_tag_month_day!BS441/100)</f>
        <v/>
      </c>
      <c r="GI445" s="603" t="str">
        <f>IF(_tag_month_day!BT441="","",_tag_month_day!BT441/100)</f>
        <v/>
      </c>
      <c r="GJ445" s="612" t="str">
        <f>IF(_tag_month_day!BU441="","",_tag_month_day!BU441/100)</f>
        <v/>
      </c>
      <c r="GK445" s="620" t="str">
        <f>IF(_tag_month_day!BV441="",IF(_rlcf_month_day!A$2="","",_rlcf_month_day!A$2/100),_tag_month_day!BV441/100)</f>
        <v/>
      </c>
      <c r="GL445" s="620" t="str">
        <f>IF(_tag_month_day!BW441="",IF(_rlcf_month_day!B$2="","",_rlcf_month_day!B$2/100),_tag_month_day!BW441/100)</f>
        <v/>
      </c>
      <c r="GM445" s="621" t="str">
        <f>IF(_tag_month_day!BX441="",IF(_rlcf_month_day!C$2="","",_rlcf_month_day!C$2/100),_tag_month_day!BX441/100)</f>
        <v/>
      </c>
      <c r="GN445" s="620" t="str">
        <f>IF(_tag_month_day!BV441="",IF(_rlcf_month_day!A$2="","",_rlcf_month_day!A$2/100),_tag_month_day!BV441/100)</f>
        <v/>
      </c>
      <c r="GO445" s="620" t="str">
        <f>IF(_tag_month_day!BW441="",IF(_rlcf_month_day!B$2="","",_rlcf_month_day!B$2/100),_tag_month_day!BW441/100)</f>
        <v/>
      </c>
      <c r="GP445" s="620" t="str">
        <f>IF(_tag_month_day!CD441="",IF(_rlcf_month_day!E$2="","",_rlcf_month_day!E$2/100),_tag_month_day!CD441/100)</f>
        <v/>
      </c>
      <c r="GQ445" s="620" t="str">
        <f>IF(_tag_month_day!CE441="",IF(_rlcf_month_day!F$2="","",_rlcf_month_day!F$2/100),_tag_month_day!CE441/100)</f>
        <v/>
      </c>
      <c r="GR445" s="621" t="str">
        <f>IF(_tag_month_day!CF441="",IF(_rlcf_month_day!G$2="","",_rlcf_month_day!G$2/100),_tag_month_day!CF441/100)</f>
        <v/>
      </c>
      <c r="GS445" s="626">
        <f t="shared" ref="GS445:HH445" si="2675">GS444</f>
        <v>0.953</v>
      </c>
      <c r="GT445" s="626">
        <f t="shared" si="2675"/>
        <v>0.55</v>
      </c>
      <c r="GU445" s="626">
        <f t="shared" si="2675"/>
        <v>0.55</v>
      </c>
      <c r="GV445" s="626">
        <f t="shared" si="2675"/>
        <v>0.55</v>
      </c>
      <c r="GW445" s="626">
        <f t="shared" si="2675"/>
        <v>0.5</v>
      </c>
      <c r="GX445" s="626">
        <f t="shared" si="2675"/>
        <v>0.935</v>
      </c>
      <c r="GY445" s="626">
        <f t="shared" si="2675"/>
        <v>0.15</v>
      </c>
      <c r="GZ445" s="626">
        <f t="shared" si="2675"/>
        <v>1</v>
      </c>
      <c r="HA445" s="632">
        <f t="shared" si="2675"/>
        <v>0.047</v>
      </c>
      <c r="HB445" s="632">
        <f t="shared" si="2675"/>
        <v>0.45</v>
      </c>
      <c r="HC445" s="632">
        <f t="shared" si="2675"/>
        <v>0.45</v>
      </c>
      <c r="HD445" s="632">
        <f t="shared" si="2675"/>
        <v>0.45</v>
      </c>
      <c r="HE445" s="632">
        <f t="shared" si="2675"/>
        <v>0.5</v>
      </c>
      <c r="HF445" s="632">
        <f t="shared" si="2675"/>
        <v>0.065</v>
      </c>
      <c r="HG445" s="632">
        <f t="shared" si="2675"/>
        <v>0.85</v>
      </c>
      <c r="HH445" s="632">
        <f t="shared" si="2675"/>
        <v>0</v>
      </c>
      <c r="HI445" s="68">
        <f t="shared" si="2362"/>
        <v>0</v>
      </c>
      <c r="HJ445" s="68" t="e">
        <f t="shared" si="2393"/>
        <v>#VALUE!</v>
      </c>
      <c r="HK445" s="202">
        <f t="shared" si="2394"/>
        <v>0.85</v>
      </c>
      <c r="HL445" s="464">
        <f t="shared" si="2395"/>
        <v>550000</v>
      </c>
      <c r="HM445" s="464">
        <f t="shared" si="2396"/>
        <v>480000</v>
      </c>
      <c r="HN445" s="192" t="e">
        <f t="shared" si="2363"/>
        <v>#VALUE!</v>
      </c>
      <c r="HO445" s="192" t="e">
        <f>HN445*HK445*$HO$2/HL445*1000000</f>
        <v>#VALUE!</v>
      </c>
      <c r="HP445" s="192" t="e">
        <f>HN445*HK445*$HP$2/HM445*1000000</f>
        <v>#VALUE!</v>
      </c>
    </row>
    <row r="446" customFormat="1" spans="1:224">
      <c r="A446" s="381">
        <v>441</v>
      </c>
      <c r="B446" s="54">
        <f ca="1" t="shared" si="2397"/>
        <v>43635</v>
      </c>
      <c r="C446" s="57">
        <f t="shared" si="2398"/>
        <v>0.0416666666666667</v>
      </c>
      <c r="D446" s="68" t="str">
        <f ca="1" t="shared" si="2364"/>
        <v>白班</v>
      </c>
      <c r="E446" s="68" t="str">
        <f ca="1" t="shared" si="2365"/>
        <v>乙</v>
      </c>
      <c r="F446" s="68">
        <f ca="1">SUMPRODUCT((成本日报!$A$3:$A$95=计划!B446)*(成本日报!$B$3:$B$95=计划!$D446),成本日报!$C$3:$C$95)</f>
        <v>2</v>
      </c>
      <c r="G446" s="382">
        <f ca="1" t="shared" si="2399"/>
        <v>43635.3333333323</v>
      </c>
      <c r="H446" s="382">
        <f ca="1" t="shared" si="2366"/>
        <v>43635.3402777767</v>
      </c>
      <c r="I446" s="382">
        <f ca="1" t="shared" si="2367"/>
        <v>43635.3458333323</v>
      </c>
      <c r="J446" s="382">
        <f ca="1" t="shared" si="2368"/>
        <v>43635.3749999989</v>
      </c>
      <c r="K446" s="382">
        <f ca="1" t="shared" si="2369"/>
        <v>43635.4374999989</v>
      </c>
      <c r="L446" s="382">
        <f ca="1" t="shared" si="2370"/>
        <v>43635.4583333323</v>
      </c>
      <c r="M446" s="398" t="str">
        <f>IF(_tag_month_day!A442="","",_tag_month_day!A442)</f>
        <v/>
      </c>
      <c r="N446" s="398" t="str">
        <f>IF(_tag_month_day!B442="","",_tag_month_day!B442)</f>
        <v/>
      </c>
      <c r="O446" s="399" t="e">
        <f t="shared" si="2371"/>
        <v>#VALUE!</v>
      </c>
      <c r="P446" s="398" t="str">
        <f>IF(_tag_month_day!C442="","",_tag_month_day!C442)</f>
        <v/>
      </c>
      <c r="Q446" s="398" t="str">
        <f>IF(_tag_month_day!D442="","",_tag_month_day!D442)</f>
        <v/>
      </c>
      <c r="R446" s="416">
        <f>IF(_tag_month_day!CB442="",R445,_tag_month_day!CB442/100)</f>
        <v>0.07</v>
      </c>
      <c r="S446" s="417" t="str">
        <f>IF(_tag_month_day!E442="","",_tag_month_day!E442)</f>
        <v/>
      </c>
      <c r="T446" s="417" t="str">
        <f>IF(_tag_month_day!F442="","",_tag_month_day!F442)</f>
        <v/>
      </c>
      <c r="U446" s="418" t="e">
        <f t="shared" si="2325"/>
        <v>#VALUE!</v>
      </c>
      <c r="V446" s="53" t="e">
        <f t="shared" si="2326"/>
        <v>#VALUE!</v>
      </c>
      <c r="W446" s="419" t="str">
        <f>IF(_jhy_month_day!A442="","",_jhy_month_day!A442)</f>
        <v/>
      </c>
      <c r="X446" s="420" t="str">
        <f>IF(_jhy_month_day!B442="","",_jhy_month_day!B442/100)</f>
        <v/>
      </c>
      <c r="Y446" s="420" t="str">
        <f>IF(_jhy_month_day!C442="","",_jhy_month_day!C442/100)</f>
        <v/>
      </c>
      <c r="Z446" s="439">
        <f t="shared" si="2415"/>
        <v>111</v>
      </c>
      <c r="AA446" s="440" t="str">
        <f>IF(_tag_month_day!G442="","",_tag_month_day!G442/100)</f>
        <v/>
      </c>
      <c r="AB446" s="440" t="str">
        <f>IF(_tag_month_day!H442="","",_tag_month_day!H442/100)</f>
        <v/>
      </c>
      <c r="AC446" s="193">
        <f t="shared" si="2372"/>
        <v>1.59963432013121</v>
      </c>
      <c r="AD446" s="441" t="str">
        <f t="shared" si="2373"/>
        <v/>
      </c>
      <c r="AE446" s="442" t="str">
        <f t="shared" si="2374"/>
        <v/>
      </c>
      <c r="AF446" s="443">
        <v>1</v>
      </c>
      <c r="AG446" s="68" t="str">
        <f>IF(_duihao_month_day!A442="","",_duihao_month_day!A442)</f>
        <v/>
      </c>
      <c r="AH446" s="463">
        <f>IF(_gyk_month_day!B442="",AH445,_gyk_month_day!B442)</f>
        <v>820</v>
      </c>
      <c r="AI446" s="464"/>
      <c r="AJ446" s="68" t="str">
        <f>IF(_tag_month_day!I442="","",_tag_month_day!I442)</f>
        <v/>
      </c>
      <c r="AK446" s="465" t="str">
        <f>IF(_tzyy_month_day!A442="","",_tzyy_month_day!A442)</f>
        <v/>
      </c>
      <c r="AL446" s="465" t="str">
        <f>IF(_tzyy_month_day!B442="","",_tzyy_month_day!B442)</f>
        <v/>
      </c>
      <c r="AM446" s="465" t="str">
        <f>IF(_tzyy_month_day!C442="","",_tzyy_month_day!C442)</f>
        <v/>
      </c>
      <c r="AN446" s="466" t="str">
        <f>IF(_tag_month_day!CG442="","",_tag_month_day!CG442)</f>
        <v/>
      </c>
      <c r="AO446" s="466" t="str">
        <f>IF(_tag_month_day!CH442="","",_tag_month_day!CH442)</f>
        <v/>
      </c>
      <c r="AP446" s="486" t="e">
        <f t="shared" si="2375"/>
        <v>#VALUE!</v>
      </c>
      <c r="AQ446" s="487" t="str">
        <f>IF(_tag_month_day!J442="","",_tag_month_day!J442/100)</f>
        <v/>
      </c>
      <c r="AR446" s="488">
        <f t="shared" si="2376"/>
        <v>1.3</v>
      </c>
      <c r="AS446" s="489" t="e">
        <f t="shared" si="2327"/>
        <v>#VALUE!</v>
      </c>
      <c r="AT446" s="489">
        <f t="shared" si="2377"/>
        <v>0</v>
      </c>
      <c r="AU446" s="490" t="str">
        <f>IF(_tag_month_day!K442="","",_tag_month_day!K442)</f>
        <v/>
      </c>
      <c r="AV446" s="491" t="str">
        <f>IF(_tag_month_day!L442="","",_tag_month_day!L442/100)</f>
        <v/>
      </c>
      <c r="AW446" s="420">
        <f t="shared" si="2299"/>
        <v>0</v>
      </c>
      <c r="AX446" s="420">
        <f t="shared" si="2378"/>
        <v>0</v>
      </c>
      <c r="AY446" s="420" t="str">
        <f>IF(_tag_month_day!M442="","",_tag_month_day!M442/100)</f>
        <v/>
      </c>
      <c r="AZ446" s="420" t="str">
        <f>IF(_tag_month_day!N442="","",_tag_month_day!N442/100)</f>
        <v/>
      </c>
      <c r="BA446" s="420" t="str">
        <f>IF(_tag_month_day!O442="","",_tag_month_day!O442/100)</f>
        <v/>
      </c>
      <c r="BB446" s="496" t="str">
        <f>IF(_tag_month_day!P442="","",_tag_month_day!P442/100)</f>
        <v/>
      </c>
      <c r="BC446" s="496">
        <f t="shared" si="2379"/>
        <v>0</v>
      </c>
      <c r="BD446" s="496" t="str">
        <f>IF(_tag_month_day!Q442="","",_tag_month_day!Q442/100)</f>
        <v/>
      </c>
      <c r="BE446" s="510" t="str">
        <f>IF(_tag_month_day!R442="","",_tag_month_day!R442/100)</f>
        <v/>
      </c>
      <c r="BF446" s="413" t="str">
        <f>IF(_tag_month_day!CC442="","",_tag_month_day!CC442/100)</f>
        <v/>
      </c>
      <c r="BG446" s="511" t="e">
        <f t="shared" si="2328"/>
        <v>#VALUE!</v>
      </c>
      <c r="BH446" s="198">
        <f t="shared" si="2329"/>
        <v>0</v>
      </c>
      <c r="BI446" s="512" t="e">
        <f>IF(CX446=0,BI445,(DK446*查询!$R$5+DL446*查询!$Q$5+DM446*查询!$N$5+DN446*查询!$O$5+DO446*查询!$P$5)*AF446/CX446)</f>
        <v>#VALUE!</v>
      </c>
      <c r="BJ446" s="512" t="e">
        <f>IF(CX446=0,BJ445,(DP446*查询!$S$5+DQ446*查询!$T$5+DR446*查询!$U$5)*AF446/CX446)</f>
        <v>#VALUE!</v>
      </c>
      <c r="BK446" s="512">
        <f t="shared" si="2380"/>
        <v>1</v>
      </c>
      <c r="BL446" s="513" t="str">
        <f>IF(_cfyc_month_day!A442="","",_cfyc_month_day!A442)</f>
        <v/>
      </c>
      <c r="BM446" s="513" t="str">
        <f>IF(_cfyc_month_day!B442="","",_cfyc_month_day!B442)</f>
        <v/>
      </c>
      <c r="BN446" s="513" t="str">
        <f>IF(_cfyc_month_day!C442="","",_cfyc_month_day!C442)</f>
        <v/>
      </c>
      <c r="BO446" s="522" t="str">
        <f>IF(_cfyc_month_day!D442="","",_cfyc_month_day!D442)</f>
        <v/>
      </c>
      <c r="BP446" s="522" t="str">
        <f>IF(_cfyc_month_day!E442="","",_cfyc_month_day!E442)</f>
        <v/>
      </c>
      <c r="BQ446" s="522" t="str">
        <f>IF(_cfyc_month_day!F442="","",_cfyc_month_day!F442)</f>
        <v/>
      </c>
      <c r="BR446" s="513" t="str">
        <f>IF(_tag_month_day!T442="","",_tag_month_day!T442)</f>
        <v/>
      </c>
      <c r="BS446" s="513" t="str">
        <f>IF(_tag_month_day!U442="","",_tag_month_day!U442)</f>
        <v/>
      </c>
      <c r="BT446" s="523" t="str">
        <f t="shared" si="2381"/>
        <v/>
      </c>
      <c r="BU446" s="223" t="str">
        <f>IF(_tag_month_day!V442="","",_tag_month_day!V442)</f>
        <v/>
      </c>
      <c r="BV446" s="206" t="str">
        <f>IF(_tag_month_day!W442="","",_tag_month_day!W442)</f>
        <v/>
      </c>
      <c r="BW446" s="540" t="str">
        <f>IF(_tag_month_day!X442="","",_tag_month_day!X442)</f>
        <v/>
      </c>
      <c r="BX446" s="540" t="str">
        <f>IF(_tag_month_day!Y442="","",_tag_month_day!Y442)</f>
        <v/>
      </c>
      <c r="BY446" s="541">
        <f ca="1" t="shared" si="2382"/>
        <v>43635.4583333323</v>
      </c>
      <c r="BZ446" s="542"/>
      <c r="CA446" s="543" t="str">
        <f>IF(_jhy2_month_day!A442="","",_jhy2_month_day!A442)</f>
        <v/>
      </c>
      <c r="CB446" s="464" t="str">
        <f>IF(_jhy2_month_day!B442="","",_jhy2_month_day!B442)</f>
        <v/>
      </c>
      <c r="CC446" s="464" t="str">
        <f>IF(_jhy2_month_day!C442="","",_jhy2_month_day!C442)</f>
        <v/>
      </c>
      <c r="CD446" s="464" t="str">
        <f>IF(_jhy2_month_day!D442="","",_jhy2_month_day!D442)</f>
        <v/>
      </c>
      <c r="CE446" s="464" t="str">
        <f>IF(_jhy2_month_day!E442="","",_jhy2_month_day!E442)</f>
        <v/>
      </c>
      <c r="CF446" s="464" t="str">
        <f>IF(_jhy2_month_day!F442="","",_jhy2_month_day!F442)</f>
        <v/>
      </c>
      <c r="CG446" s="464" t="str">
        <f>IF(_jhy2_month_day!G442="","",_jhy2_month_day!G442)</f>
        <v/>
      </c>
      <c r="CH446" s="464" t="str">
        <f>IF(_jhy2_month_day!H442="","",_jhy2_month_day!H442)</f>
        <v/>
      </c>
      <c r="CI446" s="464" t="str">
        <f>IF(_jhy2_month_day!I442="","",_jhy2_month_day!I442)</f>
        <v/>
      </c>
      <c r="CJ446" s="464" t="str">
        <f>IF(_jhy2_month_day!J442="","",_jhy2_month_day!J442)</f>
        <v/>
      </c>
      <c r="CK446" s="464" t="str">
        <f>IF(_jhy2_month_day!K442="","",_jhy2_month_day!K442)</f>
        <v/>
      </c>
      <c r="CL446" s="562" t="str">
        <f>IF(_jhy2_month_day!L442="","",_jhy2_month_day!L442)</f>
        <v/>
      </c>
      <c r="CM446" s="562" t="str">
        <f>IF(_jhy2_month_day!M442="","",_jhy2_month_day!M442)</f>
        <v/>
      </c>
      <c r="CN446" s="562" t="str">
        <f>IF(_jhy2_month_day!N442="","",_jhy2_month_day!N442)</f>
        <v/>
      </c>
      <c r="CO446" s="562" t="str">
        <f>IF(_jhy2_month_day!O442="","",_jhy2_month_day!O442)</f>
        <v/>
      </c>
      <c r="CP446" s="562" t="str">
        <f>IF(_jhy2_month_day!P442="","",_jhy2_month_day!P442)</f>
        <v/>
      </c>
      <c r="CQ446" s="562" t="str">
        <f>IF(_jhy2_month_day!Q442="","",_jhy2_month_day!Q442)</f>
        <v/>
      </c>
      <c r="CR446" s="563" t="str">
        <f>IF(_jhy2_month_day!R442="","",_jhy2_month_day!R442)</f>
        <v/>
      </c>
      <c r="CS446" s="576" t="str">
        <f>IF(_jhy2_month_day!S442="","",_jhy2_month_day!S442)</f>
        <v/>
      </c>
      <c r="CT446" s="562" t="str">
        <f>IF(_jhy2_month_day!T442="","",_jhy2_month_day!T442)</f>
        <v/>
      </c>
      <c r="CU446" s="577" t="e">
        <f t="shared" si="2330"/>
        <v>#VALUE!</v>
      </c>
      <c r="CV446" s="198" t="e">
        <f t="shared" si="2331"/>
        <v>#VALUE!</v>
      </c>
      <c r="CW446" s="192" t="e">
        <f t="shared" si="2332"/>
        <v>#VALUE!</v>
      </c>
      <c r="CX446" s="192" t="e">
        <f t="shared" si="2333"/>
        <v>#VALUE!</v>
      </c>
      <c r="CY446" s="202" t="e">
        <f t="shared" si="2334"/>
        <v>#VALUE!</v>
      </c>
      <c r="CZ446" s="192" t="e">
        <f t="shared" ref="CZ446:DI446" si="2676">$AJ446*EF446</f>
        <v>#VALUE!</v>
      </c>
      <c r="DA446" s="192" t="e">
        <f t="shared" si="2676"/>
        <v>#VALUE!</v>
      </c>
      <c r="DB446" s="192" t="e">
        <f t="shared" si="2676"/>
        <v>#VALUE!</v>
      </c>
      <c r="DC446" s="192" t="e">
        <f t="shared" si="2676"/>
        <v>#VALUE!</v>
      </c>
      <c r="DD446" s="192" t="e">
        <f t="shared" si="2676"/>
        <v>#VALUE!</v>
      </c>
      <c r="DE446" s="192" t="e">
        <f t="shared" si="2676"/>
        <v>#VALUE!</v>
      </c>
      <c r="DF446" s="192" t="e">
        <f t="shared" si="2676"/>
        <v>#VALUE!</v>
      </c>
      <c r="DG446" s="192" t="e">
        <f t="shared" si="2676"/>
        <v>#VALUE!</v>
      </c>
      <c r="DH446" s="192" t="e">
        <f t="shared" si="2676"/>
        <v>#VALUE!</v>
      </c>
      <c r="DI446" s="192" t="e">
        <f t="shared" si="2676"/>
        <v>#VALUE!</v>
      </c>
      <c r="DJ446" s="192" t="e">
        <f t="shared" si="2336"/>
        <v>#VALUE!</v>
      </c>
      <c r="DK446" s="192" t="e">
        <f t="shared" si="2337"/>
        <v>#VALUE!</v>
      </c>
      <c r="DL446" s="192" t="e">
        <f t="shared" si="2338"/>
        <v>#VALUE!</v>
      </c>
      <c r="DM446" s="192" t="e">
        <f t="shared" si="2339"/>
        <v>#VALUE!</v>
      </c>
      <c r="DN446" s="192" t="e">
        <f t="shared" si="2340"/>
        <v>#VALUE!</v>
      </c>
      <c r="DO446" s="192" t="e">
        <f t="shared" si="2341"/>
        <v>#VALUE!</v>
      </c>
      <c r="DP446" s="192" t="e">
        <f t="shared" si="2342"/>
        <v>#VALUE!</v>
      </c>
      <c r="DQ446" s="192" t="e">
        <f t="shared" si="2343"/>
        <v>#VALUE!</v>
      </c>
      <c r="DR446" s="192" t="e">
        <f t="shared" si="2344"/>
        <v>#VALUE!</v>
      </c>
      <c r="DS446" s="192" t="e">
        <f t="shared" si="2345"/>
        <v>#VALUE!</v>
      </c>
      <c r="DT446" s="192" t="e">
        <f t="shared" si="2346"/>
        <v>#VALUE!</v>
      </c>
      <c r="DU446" s="192" t="e">
        <f t="shared" si="2347"/>
        <v>#VALUE!</v>
      </c>
      <c r="DV446" s="198" t="e">
        <f t="shared" si="2348"/>
        <v>#VALUE!</v>
      </c>
      <c r="DW446" s="198" t="e">
        <f t="shared" si="2349"/>
        <v>#DIV/0!</v>
      </c>
      <c r="DX446" s="198" t="e">
        <f t="shared" si="2350"/>
        <v>#DIV/0!</v>
      </c>
      <c r="DY446" s="198" t="e">
        <f t="shared" si="2351"/>
        <v>#VALUE!</v>
      </c>
      <c r="DZ446" s="198" t="e">
        <f t="shared" si="2352"/>
        <v>#VALUE!</v>
      </c>
      <c r="EA446" s="198" t="e">
        <f t="shared" si="2353"/>
        <v>#VALUE!</v>
      </c>
      <c r="EB446" s="198" t="e">
        <f t="shared" si="2354"/>
        <v>#VALUE!</v>
      </c>
      <c r="EC446" s="198" t="e">
        <f t="shared" si="2355"/>
        <v>#DIV/0!</v>
      </c>
      <c r="ED446" s="198" t="e">
        <f t="shared" si="2356"/>
        <v>#VALUE!</v>
      </c>
      <c r="EE446" s="198" t="e">
        <f t="shared" si="2357"/>
        <v>#VALUE!</v>
      </c>
      <c r="EF446" s="198" t="e">
        <f t="shared" ref="EF446:EO446" si="2677">DV446/SUM($DV446:$EE446)</f>
        <v>#VALUE!</v>
      </c>
      <c r="EG446" s="198" t="e">
        <f t="shared" si="2677"/>
        <v>#DIV/0!</v>
      </c>
      <c r="EH446" s="198" t="e">
        <f t="shared" si="2677"/>
        <v>#DIV/0!</v>
      </c>
      <c r="EI446" s="198" t="e">
        <f t="shared" si="2677"/>
        <v>#VALUE!</v>
      </c>
      <c r="EJ446" s="198" t="e">
        <f t="shared" si="2677"/>
        <v>#VALUE!</v>
      </c>
      <c r="EK446" s="198" t="e">
        <f t="shared" si="2677"/>
        <v>#VALUE!</v>
      </c>
      <c r="EL446" s="198" t="e">
        <f t="shared" si="2677"/>
        <v>#VALUE!</v>
      </c>
      <c r="EM446" s="198" t="e">
        <f t="shared" si="2677"/>
        <v>#DIV/0!</v>
      </c>
      <c r="EN446" s="198" t="e">
        <f t="shared" si="2677"/>
        <v>#VALUE!</v>
      </c>
      <c r="EO446" s="198" t="e">
        <f t="shared" si="2677"/>
        <v>#VALUE!</v>
      </c>
      <c r="EP446" s="511">
        <f t="shared" ref="EP446:EW446" si="2678">EP445</f>
        <v>0.08</v>
      </c>
      <c r="EQ446" s="511">
        <f t="shared" si="2678"/>
        <v>0.015</v>
      </c>
      <c r="ER446" s="511">
        <f t="shared" si="2678"/>
        <v>0.015</v>
      </c>
      <c r="ES446" s="511">
        <f t="shared" si="2678"/>
        <v>0.015</v>
      </c>
      <c r="ET446" s="511">
        <f t="shared" si="2678"/>
        <v>0.015</v>
      </c>
      <c r="EU446" s="511">
        <f t="shared" si="2678"/>
        <v>0.09</v>
      </c>
      <c r="EV446" s="511">
        <f t="shared" si="2678"/>
        <v>0.09</v>
      </c>
      <c r="EW446" s="511">
        <f t="shared" si="2678"/>
        <v>0.09</v>
      </c>
      <c r="EX446" s="420" t="str">
        <f>IF(_tag_month_day!AS442="","",_tag_month_day!AS442/100)</f>
        <v/>
      </c>
      <c r="EY446" s="420" t="str">
        <f>IF(_tag_month_day!AT442="","",_tag_month_day!AT442/100)</f>
        <v/>
      </c>
      <c r="EZ446" s="420" t="str">
        <f>IF(_tag_month_day!AU442="","",_tag_month_day!AU442/100)</f>
        <v/>
      </c>
      <c r="FA446" s="420" t="str">
        <f>IF(_tag_month_day!AV442="","",_tag_month_day!AV442/100)</f>
        <v/>
      </c>
      <c r="FB446" s="420" t="str">
        <f>IF(_tag_month_day!AW442="","",_tag_month_day!AW442/100)</f>
        <v/>
      </c>
      <c r="FC446" s="420" t="str">
        <f>IF(_tag_month_day!AX442="","",_tag_month_day!AX442/100)</f>
        <v/>
      </c>
      <c r="FD446" s="510">
        <f t="shared" si="2386"/>
        <v>0.33</v>
      </c>
      <c r="FE446" s="510">
        <f t="shared" si="2387"/>
        <v>0.19</v>
      </c>
      <c r="FF446" s="510">
        <f t="shared" si="2388"/>
        <v>0.003</v>
      </c>
      <c r="FG446" s="510">
        <f t="shared" si="2389"/>
        <v>0</v>
      </c>
      <c r="FH446" s="603">
        <f t="shared" si="2390"/>
        <v>0.0001</v>
      </c>
      <c r="FI446" s="510">
        <f t="shared" ref="FI446:FR446" si="2679">FI445</f>
        <v>0.41</v>
      </c>
      <c r="FJ446" s="510">
        <f t="shared" si="2679"/>
        <v>0.11</v>
      </c>
      <c r="FK446" s="510">
        <f t="shared" si="2679"/>
        <v>0.015</v>
      </c>
      <c r="FL446" s="510">
        <f t="shared" si="2679"/>
        <v>0</v>
      </c>
      <c r="FM446" s="603">
        <f t="shared" si="2679"/>
        <v>0.0001</v>
      </c>
      <c r="FN446" s="510" t="str">
        <f>IF(_tag_month_day!AY442="","",_tag_month_day!AY442/100)</f>
        <v/>
      </c>
      <c r="FO446" s="510" t="str">
        <f>IF(_tag_month_day!AZ442="","",_tag_month_day!AZ442/100)</f>
        <v/>
      </c>
      <c r="FP446" s="510" t="str">
        <f>IF(_tag_month_day!BA442="","",_tag_month_day!BA442/100)</f>
        <v/>
      </c>
      <c r="FQ446" s="510" t="str">
        <f>IF(_tag_month_day!BB442="","",_tag_month_day!BB442/100)</f>
        <v/>
      </c>
      <c r="FR446" s="603" t="str">
        <f>IF(_tag_month_day!BC442="","",_tag_month_day!BC442/100)</f>
        <v/>
      </c>
      <c r="FS446" s="510" t="str">
        <f>IF(_tag_month_day!BD442="","",_tag_month_day!BD442/100)</f>
        <v/>
      </c>
      <c r="FT446" s="510" t="str">
        <f>IF(_tag_month_day!BE442="","",_tag_month_day!BE442/100)</f>
        <v/>
      </c>
      <c r="FU446" s="510" t="str">
        <f>IF(_tag_month_day!BF442="","",_tag_month_day!BF442/100)</f>
        <v/>
      </c>
      <c r="FV446" s="510" t="str">
        <f>IF(_tag_month_day!BG442="","",_tag_month_day!BG442/100)</f>
        <v/>
      </c>
      <c r="FW446" s="603" t="str">
        <f>IF(_tag_month_day!BH442="","",_tag_month_day!BH442/100)</f>
        <v/>
      </c>
      <c r="FX446" s="510" t="str">
        <f>IF(_tag_month_day!BI442="","",_tag_month_day!BI442/100)</f>
        <v/>
      </c>
      <c r="FY446" s="510" t="str">
        <f>IF(_tag_month_day!BJ442="","",_tag_month_day!BJ442/100)</f>
        <v/>
      </c>
      <c r="FZ446" s="605" t="str">
        <f>IF(_tag_month_day!BK442="","",_tag_month_day!BK442/100)</f>
        <v/>
      </c>
      <c r="GA446" s="510" t="str">
        <f>IF(_tag_month_day!BL442="","",_tag_month_day!BL442/100)</f>
        <v/>
      </c>
      <c r="GB446" s="603" t="str">
        <f>IF(_tag_month_day!BM442="","",_tag_month_day!BM442/100)</f>
        <v/>
      </c>
      <c r="GC446" s="420" t="str">
        <f>IF(_tag_month_day!BN442="","",_tag_month_day!BN442/100)</f>
        <v/>
      </c>
      <c r="GD446" s="420" t="str">
        <f>IF(_tag_month_day!BO442="","",_tag_month_day!BO442/100)</f>
        <v/>
      </c>
      <c r="GE446" s="420" t="str">
        <f>IF(_tag_month_day!BP442="","",_tag_month_day!BP442/100)</f>
        <v/>
      </c>
      <c r="GF446" s="420" t="str">
        <f>IF(_tag_month_day!BQ442="","",_tag_month_day!BQ442/100)</f>
        <v/>
      </c>
      <c r="GG446" s="420" t="str">
        <f>IF(_tag_month_day!BR442="","",_tag_month_day!BR442/100)</f>
        <v/>
      </c>
      <c r="GH446" s="420" t="str">
        <f>IF(_tag_month_day!BS442="","",_tag_month_day!BS442/100)</f>
        <v/>
      </c>
      <c r="GI446" s="603" t="str">
        <f>IF(_tag_month_day!BT442="","",_tag_month_day!BT442/100)</f>
        <v/>
      </c>
      <c r="GJ446" s="612" t="str">
        <f>IF(_tag_month_day!BU442="","",_tag_month_day!BU442/100)</f>
        <v/>
      </c>
      <c r="GK446" s="620" t="str">
        <f>IF(_tag_month_day!BV442="",IF(_rlcf_month_day!A$2="","",_rlcf_month_day!A$2/100),_tag_month_day!BV442/100)</f>
        <v/>
      </c>
      <c r="GL446" s="620" t="str">
        <f>IF(_tag_month_day!BW442="",IF(_rlcf_month_day!B$2="","",_rlcf_month_day!B$2/100),_tag_month_day!BW442/100)</f>
        <v/>
      </c>
      <c r="GM446" s="621" t="str">
        <f>IF(_tag_month_day!BX442="",IF(_rlcf_month_day!C$2="","",_rlcf_month_day!C$2/100),_tag_month_day!BX442/100)</f>
        <v/>
      </c>
      <c r="GN446" s="620" t="str">
        <f>IF(_tag_month_day!BV442="",IF(_rlcf_month_day!A$2="","",_rlcf_month_day!A$2/100),_tag_month_day!BV442/100)</f>
        <v/>
      </c>
      <c r="GO446" s="620" t="str">
        <f>IF(_tag_month_day!BW442="",IF(_rlcf_month_day!B$2="","",_rlcf_month_day!B$2/100),_tag_month_day!BW442/100)</f>
        <v/>
      </c>
      <c r="GP446" s="620" t="str">
        <f>IF(_tag_month_day!CD442="",IF(_rlcf_month_day!E$2="","",_rlcf_month_day!E$2/100),_tag_month_day!CD442/100)</f>
        <v/>
      </c>
      <c r="GQ446" s="620" t="str">
        <f>IF(_tag_month_day!CE442="",IF(_rlcf_month_day!F$2="","",_rlcf_month_day!F$2/100),_tag_month_day!CE442/100)</f>
        <v/>
      </c>
      <c r="GR446" s="621" t="str">
        <f>IF(_tag_month_day!CF442="",IF(_rlcf_month_day!G$2="","",_rlcf_month_day!G$2/100),_tag_month_day!CF442/100)</f>
        <v/>
      </c>
      <c r="GS446" s="626">
        <f t="shared" ref="GS446:HH446" si="2680">GS445</f>
        <v>0.953</v>
      </c>
      <c r="GT446" s="626">
        <f t="shared" si="2680"/>
        <v>0.55</v>
      </c>
      <c r="GU446" s="626">
        <f t="shared" si="2680"/>
        <v>0.55</v>
      </c>
      <c r="GV446" s="626">
        <f t="shared" si="2680"/>
        <v>0.55</v>
      </c>
      <c r="GW446" s="626">
        <f t="shared" si="2680"/>
        <v>0.5</v>
      </c>
      <c r="GX446" s="626">
        <f t="shared" si="2680"/>
        <v>0.935</v>
      </c>
      <c r="GY446" s="626">
        <f t="shared" si="2680"/>
        <v>0.15</v>
      </c>
      <c r="GZ446" s="626">
        <f t="shared" si="2680"/>
        <v>1</v>
      </c>
      <c r="HA446" s="632">
        <f t="shared" si="2680"/>
        <v>0.047</v>
      </c>
      <c r="HB446" s="632">
        <f t="shared" si="2680"/>
        <v>0.45</v>
      </c>
      <c r="HC446" s="632">
        <f t="shared" si="2680"/>
        <v>0.45</v>
      </c>
      <c r="HD446" s="632">
        <f t="shared" si="2680"/>
        <v>0.45</v>
      </c>
      <c r="HE446" s="632">
        <f t="shared" si="2680"/>
        <v>0.5</v>
      </c>
      <c r="HF446" s="632">
        <f t="shared" si="2680"/>
        <v>0.065</v>
      </c>
      <c r="HG446" s="632">
        <f t="shared" si="2680"/>
        <v>0.85</v>
      </c>
      <c r="HH446" s="632">
        <f t="shared" si="2680"/>
        <v>0</v>
      </c>
      <c r="HI446" s="68">
        <f t="shared" si="2362"/>
        <v>0</v>
      </c>
      <c r="HJ446" s="68" t="e">
        <f t="shared" si="2393"/>
        <v>#VALUE!</v>
      </c>
      <c r="HK446" s="202">
        <f t="shared" si="2394"/>
        <v>0.85</v>
      </c>
      <c r="HL446" s="464">
        <f t="shared" si="2395"/>
        <v>550000</v>
      </c>
      <c r="HM446" s="464">
        <f t="shared" si="2396"/>
        <v>480000</v>
      </c>
      <c r="HN446" s="192" t="e">
        <f t="shared" si="2363"/>
        <v>#VALUE!</v>
      </c>
      <c r="HO446" s="192" t="e">
        <f>HN446*HK446*$HO$2/HL446*1000000</f>
        <v>#VALUE!</v>
      </c>
      <c r="HP446" s="192" t="e">
        <f>HN446*HK446*$HP$2/HM446*1000000</f>
        <v>#VALUE!</v>
      </c>
    </row>
    <row r="447" customFormat="1" spans="1:224">
      <c r="A447" s="381">
        <v>442</v>
      </c>
      <c r="B447" s="54">
        <f ca="1" t="shared" si="2397"/>
        <v>43635</v>
      </c>
      <c r="C447" s="57">
        <f t="shared" si="2398"/>
        <v>0.0416666666666667</v>
      </c>
      <c r="D447" s="68" t="str">
        <f ca="1" t="shared" si="2364"/>
        <v>白班</v>
      </c>
      <c r="E447" s="68" t="str">
        <f ca="1" t="shared" si="2365"/>
        <v>乙</v>
      </c>
      <c r="F447" s="68">
        <f ca="1">SUMPRODUCT((成本日报!$A$3:$A$95=计划!B447)*(成本日报!$B$3:$B$95=计划!$D447),成本日报!$C$3:$C$95)</f>
        <v>2</v>
      </c>
      <c r="G447" s="382">
        <f ca="1" t="shared" si="2399"/>
        <v>43635.3749999989</v>
      </c>
      <c r="H447" s="382">
        <f ca="1" t="shared" si="2366"/>
        <v>43635.3819444434</v>
      </c>
      <c r="I447" s="382">
        <f ca="1" t="shared" si="2367"/>
        <v>43635.3874999989</v>
      </c>
      <c r="J447" s="382">
        <f ca="1" t="shared" si="2368"/>
        <v>43635.4166666656</v>
      </c>
      <c r="K447" s="382">
        <f ca="1" t="shared" si="2369"/>
        <v>43635.4791666656</v>
      </c>
      <c r="L447" s="382">
        <f ca="1" t="shared" si="2370"/>
        <v>43635.4999999989</v>
      </c>
      <c r="M447" s="398" t="str">
        <f>IF(_tag_month_day!A443="","",_tag_month_day!A443)</f>
        <v/>
      </c>
      <c r="N447" s="398" t="str">
        <f>IF(_tag_month_day!B443="","",_tag_month_day!B443)</f>
        <v/>
      </c>
      <c r="O447" s="399" t="e">
        <f t="shared" si="2371"/>
        <v>#VALUE!</v>
      </c>
      <c r="P447" s="398" t="str">
        <f>IF(_tag_month_day!C443="","",_tag_month_day!C443)</f>
        <v/>
      </c>
      <c r="Q447" s="398" t="str">
        <f>IF(_tag_month_day!D443="","",_tag_month_day!D443)</f>
        <v/>
      </c>
      <c r="R447" s="416">
        <f>IF(_tag_month_day!CB443="",R446,_tag_month_day!CB443/100)</f>
        <v>0.07</v>
      </c>
      <c r="S447" s="417" t="str">
        <f>IF(_tag_month_day!E443="","",_tag_month_day!E443)</f>
        <v/>
      </c>
      <c r="T447" s="417" t="str">
        <f>IF(_tag_month_day!F443="","",_tag_month_day!F443)</f>
        <v/>
      </c>
      <c r="U447" s="418" t="e">
        <f t="shared" si="2325"/>
        <v>#VALUE!</v>
      </c>
      <c r="V447" s="53" t="e">
        <f t="shared" si="2326"/>
        <v>#VALUE!</v>
      </c>
      <c r="W447" s="419" t="str">
        <f>IF(_jhy_month_day!A443="","",_jhy_month_day!A443)</f>
        <v/>
      </c>
      <c r="X447" s="420" t="str">
        <f>IF(_jhy_month_day!B443="","",_jhy_month_day!B443/100)</f>
        <v/>
      </c>
      <c r="Y447" s="420" t="str">
        <f>IF(_jhy_month_day!C443="","",_jhy_month_day!C443/100)</f>
        <v/>
      </c>
      <c r="Z447" s="439">
        <f t="shared" si="2415"/>
        <v>111</v>
      </c>
      <c r="AA447" s="440" t="str">
        <f>IF(_tag_month_day!G443="","",_tag_month_day!G443/100)</f>
        <v/>
      </c>
      <c r="AB447" s="440" t="str">
        <f>IF(_tag_month_day!H443="","",_tag_month_day!H443/100)</f>
        <v/>
      </c>
      <c r="AC447" s="193">
        <f t="shared" si="2372"/>
        <v>1.59963432013121</v>
      </c>
      <c r="AD447" s="441" t="str">
        <f t="shared" si="2373"/>
        <v/>
      </c>
      <c r="AE447" s="442" t="str">
        <f t="shared" si="2374"/>
        <v/>
      </c>
      <c r="AF447" s="443">
        <v>1</v>
      </c>
      <c r="AG447" s="68" t="str">
        <f>IF(_duihao_month_day!A443="","",_duihao_month_day!A443)</f>
        <v/>
      </c>
      <c r="AH447" s="463">
        <f>IF(_gyk_month_day!B443="",AH446,_gyk_month_day!B443)</f>
        <v>820</v>
      </c>
      <c r="AI447" s="464"/>
      <c r="AJ447" s="68" t="str">
        <f>IF(_tag_month_day!I443="","",_tag_month_day!I443)</f>
        <v/>
      </c>
      <c r="AK447" s="465" t="str">
        <f>IF(_tzyy_month_day!A443="","",_tzyy_month_day!A443)</f>
        <v/>
      </c>
      <c r="AL447" s="465" t="str">
        <f>IF(_tzyy_month_day!B443="","",_tzyy_month_day!B443)</f>
        <v/>
      </c>
      <c r="AM447" s="465" t="str">
        <f>IF(_tzyy_month_day!C443="","",_tzyy_month_day!C443)</f>
        <v/>
      </c>
      <c r="AN447" s="466" t="str">
        <f>IF(_tag_month_day!CG443="","",_tag_month_day!CG443)</f>
        <v/>
      </c>
      <c r="AO447" s="466" t="str">
        <f>IF(_tag_month_day!CH443="","",_tag_month_day!CH443)</f>
        <v/>
      </c>
      <c r="AP447" s="486" t="e">
        <f t="shared" si="2375"/>
        <v>#VALUE!</v>
      </c>
      <c r="AQ447" s="487" t="str">
        <f>IF(_tag_month_day!J443="","",_tag_month_day!J443/100)</f>
        <v/>
      </c>
      <c r="AR447" s="488">
        <f t="shared" si="2376"/>
        <v>1.3</v>
      </c>
      <c r="AS447" s="489" t="e">
        <f t="shared" si="2327"/>
        <v>#VALUE!</v>
      </c>
      <c r="AT447" s="489">
        <f t="shared" si="2377"/>
        <v>0</v>
      </c>
      <c r="AU447" s="490" t="str">
        <f>IF(_tag_month_day!K443="","",_tag_month_day!K443)</f>
        <v/>
      </c>
      <c r="AV447" s="491" t="str">
        <f>IF(_tag_month_day!L443="","",_tag_month_day!L443/100)</f>
        <v/>
      </c>
      <c r="AW447" s="420">
        <f t="shared" si="2299"/>
        <v>0</v>
      </c>
      <c r="AX447" s="420">
        <f t="shared" si="2378"/>
        <v>0</v>
      </c>
      <c r="AY447" s="420" t="str">
        <f>IF(_tag_month_day!M443="","",_tag_month_day!M443/100)</f>
        <v/>
      </c>
      <c r="AZ447" s="420" t="str">
        <f>IF(_tag_month_day!N443="","",_tag_month_day!N443/100)</f>
        <v/>
      </c>
      <c r="BA447" s="420" t="str">
        <f>IF(_tag_month_day!O443="","",_tag_month_day!O443/100)</f>
        <v/>
      </c>
      <c r="BB447" s="496" t="str">
        <f>IF(_tag_month_day!P443="","",_tag_month_day!P443/100)</f>
        <v/>
      </c>
      <c r="BC447" s="496">
        <f t="shared" si="2379"/>
        <v>0</v>
      </c>
      <c r="BD447" s="496" t="str">
        <f>IF(_tag_month_day!Q443="","",_tag_month_day!Q443/100)</f>
        <v/>
      </c>
      <c r="BE447" s="510" t="str">
        <f>IF(_tag_month_day!R443="","",_tag_month_day!R443/100)</f>
        <v/>
      </c>
      <c r="BF447" s="413" t="str">
        <f>IF(_tag_month_day!CC443="","",_tag_month_day!CC443/100)</f>
        <v/>
      </c>
      <c r="BG447" s="511" t="e">
        <f t="shared" si="2328"/>
        <v>#VALUE!</v>
      </c>
      <c r="BH447" s="198">
        <f t="shared" si="2329"/>
        <v>0</v>
      </c>
      <c r="BI447" s="512" t="e">
        <f>IF(CX447=0,BI446,(DK447*查询!$R$5+DL447*查询!$Q$5+DM447*查询!$N$5+DN447*查询!$O$5+DO447*查询!$P$5)*AF447/CX447)</f>
        <v>#VALUE!</v>
      </c>
      <c r="BJ447" s="512" t="e">
        <f>IF(CX447=0,BJ446,(DP447*查询!$S$5+DQ447*查询!$T$5+DR447*查询!$U$5)*AF447/CX447)</f>
        <v>#VALUE!</v>
      </c>
      <c r="BK447" s="512">
        <f t="shared" si="2380"/>
        <v>1</v>
      </c>
      <c r="BL447" s="513" t="str">
        <f>IF(_cfyc_month_day!A443="","",_cfyc_month_day!A443)</f>
        <v/>
      </c>
      <c r="BM447" s="513" t="str">
        <f>IF(_cfyc_month_day!B443="","",_cfyc_month_day!B443)</f>
        <v/>
      </c>
      <c r="BN447" s="513" t="str">
        <f>IF(_cfyc_month_day!C443="","",_cfyc_month_day!C443)</f>
        <v/>
      </c>
      <c r="BO447" s="522" t="str">
        <f>IF(_cfyc_month_day!D443="","",_cfyc_month_day!D443)</f>
        <v/>
      </c>
      <c r="BP447" s="522" t="str">
        <f>IF(_cfyc_month_day!E443="","",_cfyc_month_day!E443)</f>
        <v/>
      </c>
      <c r="BQ447" s="522" t="str">
        <f>IF(_cfyc_month_day!F443="","",_cfyc_month_day!F443)</f>
        <v/>
      </c>
      <c r="BR447" s="513" t="str">
        <f>IF(_tag_month_day!T443="","",_tag_month_day!T443)</f>
        <v/>
      </c>
      <c r="BS447" s="513" t="str">
        <f>IF(_tag_month_day!U443="","",_tag_month_day!U443)</f>
        <v/>
      </c>
      <c r="BT447" s="523" t="str">
        <f t="shared" si="2381"/>
        <v/>
      </c>
      <c r="BU447" s="223" t="str">
        <f>IF(_tag_month_day!V443="","",_tag_month_day!V443)</f>
        <v/>
      </c>
      <c r="BV447" s="206" t="str">
        <f>IF(_tag_month_day!W443="","",_tag_month_day!W443)</f>
        <v/>
      </c>
      <c r="BW447" s="540" t="str">
        <f>IF(_tag_month_day!X443="","",_tag_month_day!X443)</f>
        <v/>
      </c>
      <c r="BX447" s="540" t="str">
        <f>IF(_tag_month_day!Y443="","",_tag_month_day!Y443)</f>
        <v/>
      </c>
      <c r="BY447" s="541">
        <f ca="1" t="shared" si="2382"/>
        <v>43635.4999999989</v>
      </c>
      <c r="BZ447" s="542"/>
      <c r="CA447" s="543" t="str">
        <f>IF(_jhy2_month_day!A443="","",_jhy2_month_day!A443)</f>
        <v/>
      </c>
      <c r="CB447" s="464" t="str">
        <f>IF(_jhy2_month_day!B443="","",_jhy2_month_day!B443)</f>
        <v/>
      </c>
      <c r="CC447" s="464" t="str">
        <f>IF(_jhy2_month_day!C443="","",_jhy2_month_day!C443)</f>
        <v/>
      </c>
      <c r="CD447" s="464" t="str">
        <f>IF(_jhy2_month_day!D443="","",_jhy2_month_day!D443)</f>
        <v/>
      </c>
      <c r="CE447" s="464" t="str">
        <f>IF(_jhy2_month_day!E443="","",_jhy2_month_day!E443)</f>
        <v/>
      </c>
      <c r="CF447" s="464" t="str">
        <f>IF(_jhy2_month_day!F443="","",_jhy2_month_day!F443)</f>
        <v/>
      </c>
      <c r="CG447" s="464" t="str">
        <f>IF(_jhy2_month_day!G443="","",_jhy2_month_day!G443)</f>
        <v/>
      </c>
      <c r="CH447" s="464" t="str">
        <f>IF(_jhy2_month_day!H443="","",_jhy2_month_day!H443)</f>
        <v/>
      </c>
      <c r="CI447" s="464" t="str">
        <f>IF(_jhy2_month_day!I443="","",_jhy2_month_day!I443)</f>
        <v/>
      </c>
      <c r="CJ447" s="464" t="str">
        <f>IF(_jhy2_month_day!J443="","",_jhy2_month_day!J443)</f>
        <v/>
      </c>
      <c r="CK447" s="464" t="str">
        <f>IF(_jhy2_month_day!K443="","",_jhy2_month_day!K443)</f>
        <v/>
      </c>
      <c r="CL447" s="562" t="str">
        <f>IF(_jhy2_month_day!L443="","",_jhy2_month_day!L443)</f>
        <v/>
      </c>
      <c r="CM447" s="562" t="str">
        <f>IF(_jhy2_month_day!M443="","",_jhy2_month_day!M443)</f>
        <v/>
      </c>
      <c r="CN447" s="562" t="str">
        <f>IF(_jhy2_month_day!N443="","",_jhy2_month_day!N443)</f>
        <v/>
      </c>
      <c r="CO447" s="562" t="str">
        <f>IF(_jhy2_month_day!O443="","",_jhy2_month_day!O443)</f>
        <v/>
      </c>
      <c r="CP447" s="562" t="str">
        <f>IF(_jhy2_month_day!P443="","",_jhy2_month_day!P443)</f>
        <v/>
      </c>
      <c r="CQ447" s="562" t="str">
        <f>IF(_jhy2_month_day!Q443="","",_jhy2_month_day!Q443)</f>
        <v/>
      </c>
      <c r="CR447" s="563" t="str">
        <f>IF(_jhy2_month_day!R443="","",_jhy2_month_day!R443)</f>
        <v/>
      </c>
      <c r="CS447" s="576" t="str">
        <f>IF(_jhy2_month_day!S443="","",_jhy2_month_day!S443)</f>
        <v/>
      </c>
      <c r="CT447" s="562" t="str">
        <f>IF(_jhy2_month_day!T443="","",_jhy2_month_day!T443)</f>
        <v/>
      </c>
      <c r="CU447" s="577" t="e">
        <f t="shared" si="2330"/>
        <v>#VALUE!</v>
      </c>
      <c r="CV447" s="198" t="e">
        <f t="shared" si="2331"/>
        <v>#VALUE!</v>
      </c>
      <c r="CW447" s="192" t="e">
        <f t="shared" si="2332"/>
        <v>#VALUE!</v>
      </c>
      <c r="CX447" s="192" t="e">
        <f t="shared" si="2333"/>
        <v>#VALUE!</v>
      </c>
      <c r="CY447" s="202" t="e">
        <f t="shared" si="2334"/>
        <v>#VALUE!</v>
      </c>
      <c r="CZ447" s="192" t="e">
        <f t="shared" ref="CZ447:DI447" si="2681">$AJ447*EF447</f>
        <v>#VALUE!</v>
      </c>
      <c r="DA447" s="192" t="e">
        <f t="shared" si="2681"/>
        <v>#VALUE!</v>
      </c>
      <c r="DB447" s="192" t="e">
        <f t="shared" si="2681"/>
        <v>#VALUE!</v>
      </c>
      <c r="DC447" s="192" t="e">
        <f t="shared" si="2681"/>
        <v>#VALUE!</v>
      </c>
      <c r="DD447" s="192" t="e">
        <f t="shared" si="2681"/>
        <v>#VALUE!</v>
      </c>
      <c r="DE447" s="192" t="e">
        <f t="shared" si="2681"/>
        <v>#VALUE!</v>
      </c>
      <c r="DF447" s="192" t="e">
        <f t="shared" si="2681"/>
        <v>#VALUE!</v>
      </c>
      <c r="DG447" s="192" t="e">
        <f t="shared" si="2681"/>
        <v>#VALUE!</v>
      </c>
      <c r="DH447" s="192" t="e">
        <f t="shared" si="2681"/>
        <v>#VALUE!</v>
      </c>
      <c r="DI447" s="192" t="e">
        <f t="shared" si="2681"/>
        <v>#VALUE!</v>
      </c>
      <c r="DJ447" s="192" t="e">
        <f t="shared" si="2336"/>
        <v>#VALUE!</v>
      </c>
      <c r="DK447" s="192" t="e">
        <f t="shared" si="2337"/>
        <v>#VALUE!</v>
      </c>
      <c r="DL447" s="192" t="e">
        <f t="shared" si="2338"/>
        <v>#VALUE!</v>
      </c>
      <c r="DM447" s="192" t="e">
        <f t="shared" si="2339"/>
        <v>#VALUE!</v>
      </c>
      <c r="DN447" s="192" t="e">
        <f t="shared" si="2340"/>
        <v>#VALUE!</v>
      </c>
      <c r="DO447" s="192" t="e">
        <f t="shared" si="2341"/>
        <v>#VALUE!</v>
      </c>
      <c r="DP447" s="192" t="e">
        <f t="shared" si="2342"/>
        <v>#VALUE!</v>
      </c>
      <c r="DQ447" s="192" t="e">
        <f t="shared" si="2343"/>
        <v>#VALUE!</v>
      </c>
      <c r="DR447" s="192" t="e">
        <f t="shared" si="2344"/>
        <v>#VALUE!</v>
      </c>
      <c r="DS447" s="192" t="e">
        <f t="shared" si="2345"/>
        <v>#VALUE!</v>
      </c>
      <c r="DT447" s="192" t="e">
        <f t="shared" si="2346"/>
        <v>#VALUE!</v>
      </c>
      <c r="DU447" s="192" t="e">
        <f t="shared" si="2347"/>
        <v>#VALUE!</v>
      </c>
      <c r="DV447" s="198" t="e">
        <f t="shared" si="2348"/>
        <v>#VALUE!</v>
      </c>
      <c r="DW447" s="198" t="e">
        <f t="shared" si="2349"/>
        <v>#DIV/0!</v>
      </c>
      <c r="DX447" s="198" t="e">
        <f t="shared" si="2350"/>
        <v>#DIV/0!</v>
      </c>
      <c r="DY447" s="198" t="e">
        <f t="shared" si="2351"/>
        <v>#VALUE!</v>
      </c>
      <c r="DZ447" s="198" t="e">
        <f t="shared" si="2352"/>
        <v>#VALUE!</v>
      </c>
      <c r="EA447" s="198" t="e">
        <f t="shared" si="2353"/>
        <v>#VALUE!</v>
      </c>
      <c r="EB447" s="198" t="e">
        <f t="shared" si="2354"/>
        <v>#VALUE!</v>
      </c>
      <c r="EC447" s="198" t="e">
        <f t="shared" si="2355"/>
        <v>#DIV/0!</v>
      </c>
      <c r="ED447" s="198" t="e">
        <f t="shared" si="2356"/>
        <v>#VALUE!</v>
      </c>
      <c r="EE447" s="198" t="e">
        <f t="shared" si="2357"/>
        <v>#VALUE!</v>
      </c>
      <c r="EF447" s="198" t="e">
        <f t="shared" ref="EF447:EO447" si="2682">DV447/SUM($DV447:$EE447)</f>
        <v>#VALUE!</v>
      </c>
      <c r="EG447" s="198" t="e">
        <f t="shared" si="2682"/>
        <v>#DIV/0!</v>
      </c>
      <c r="EH447" s="198" t="e">
        <f t="shared" si="2682"/>
        <v>#DIV/0!</v>
      </c>
      <c r="EI447" s="198" t="e">
        <f t="shared" si="2682"/>
        <v>#VALUE!</v>
      </c>
      <c r="EJ447" s="198" t="e">
        <f t="shared" si="2682"/>
        <v>#VALUE!</v>
      </c>
      <c r="EK447" s="198" t="e">
        <f t="shared" si="2682"/>
        <v>#VALUE!</v>
      </c>
      <c r="EL447" s="198" t="e">
        <f t="shared" si="2682"/>
        <v>#VALUE!</v>
      </c>
      <c r="EM447" s="198" t="e">
        <f t="shared" si="2682"/>
        <v>#DIV/0!</v>
      </c>
      <c r="EN447" s="198" t="e">
        <f t="shared" si="2682"/>
        <v>#VALUE!</v>
      </c>
      <c r="EO447" s="198" t="e">
        <f t="shared" si="2682"/>
        <v>#VALUE!</v>
      </c>
      <c r="EP447" s="511">
        <f t="shared" ref="EP447:EW447" si="2683">EP446</f>
        <v>0.08</v>
      </c>
      <c r="EQ447" s="511">
        <f t="shared" si="2683"/>
        <v>0.015</v>
      </c>
      <c r="ER447" s="511">
        <f t="shared" si="2683"/>
        <v>0.015</v>
      </c>
      <c r="ES447" s="511">
        <f t="shared" si="2683"/>
        <v>0.015</v>
      </c>
      <c r="ET447" s="511">
        <f t="shared" si="2683"/>
        <v>0.015</v>
      </c>
      <c r="EU447" s="511">
        <f t="shared" si="2683"/>
        <v>0.09</v>
      </c>
      <c r="EV447" s="511">
        <f t="shared" si="2683"/>
        <v>0.09</v>
      </c>
      <c r="EW447" s="511">
        <f t="shared" si="2683"/>
        <v>0.09</v>
      </c>
      <c r="EX447" s="420" t="str">
        <f>IF(_tag_month_day!AS443="","",_tag_month_day!AS443/100)</f>
        <v/>
      </c>
      <c r="EY447" s="420" t="str">
        <f>IF(_tag_month_day!AT443="","",_tag_month_day!AT443/100)</f>
        <v/>
      </c>
      <c r="EZ447" s="420" t="str">
        <f>IF(_tag_month_day!AU443="","",_tag_month_day!AU443/100)</f>
        <v/>
      </c>
      <c r="FA447" s="420" t="str">
        <f>IF(_tag_month_day!AV443="","",_tag_month_day!AV443/100)</f>
        <v/>
      </c>
      <c r="FB447" s="420" t="str">
        <f>IF(_tag_month_day!AW443="","",_tag_month_day!AW443/100)</f>
        <v/>
      </c>
      <c r="FC447" s="420" t="str">
        <f>IF(_tag_month_day!AX443="","",_tag_month_day!AX443/100)</f>
        <v/>
      </c>
      <c r="FD447" s="510">
        <f t="shared" si="2386"/>
        <v>0.33</v>
      </c>
      <c r="FE447" s="510">
        <f t="shared" si="2387"/>
        <v>0.19</v>
      </c>
      <c r="FF447" s="510">
        <f t="shared" si="2388"/>
        <v>0.003</v>
      </c>
      <c r="FG447" s="510">
        <f t="shared" si="2389"/>
        <v>0</v>
      </c>
      <c r="FH447" s="603">
        <f t="shared" si="2390"/>
        <v>0.0001</v>
      </c>
      <c r="FI447" s="510">
        <f t="shared" ref="FI447:FR447" si="2684">FI446</f>
        <v>0.41</v>
      </c>
      <c r="FJ447" s="510">
        <f t="shared" si="2684"/>
        <v>0.11</v>
      </c>
      <c r="FK447" s="510">
        <f t="shared" si="2684"/>
        <v>0.015</v>
      </c>
      <c r="FL447" s="510">
        <f t="shared" si="2684"/>
        <v>0</v>
      </c>
      <c r="FM447" s="603">
        <f t="shared" si="2684"/>
        <v>0.0001</v>
      </c>
      <c r="FN447" s="510" t="str">
        <f>IF(_tag_month_day!AY443="","",_tag_month_day!AY443/100)</f>
        <v/>
      </c>
      <c r="FO447" s="510" t="str">
        <f>IF(_tag_month_day!AZ443="","",_tag_month_day!AZ443/100)</f>
        <v/>
      </c>
      <c r="FP447" s="510" t="str">
        <f>IF(_tag_month_day!BA443="","",_tag_month_day!BA443/100)</f>
        <v/>
      </c>
      <c r="FQ447" s="510" t="str">
        <f>IF(_tag_month_day!BB443="","",_tag_month_day!BB443/100)</f>
        <v/>
      </c>
      <c r="FR447" s="603" t="str">
        <f>IF(_tag_month_day!BC443="","",_tag_month_day!BC443/100)</f>
        <v/>
      </c>
      <c r="FS447" s="510" t="str">
        <f>IF(_tag_month_day!BD443="","",_tag_month_day!BD443/100)</f>
        <v/>
      </c>
      <c r="FT447" s="510" t="str">
        <f>IF(_tag_month_day!BE443="","",_tag_month_day!BE443/100)</f>
        <v/>
      </c>
      <c r="FU447" s="510" t="str">
        <f>IF(_tag_month_day!BF443="","",_tag_month_day!BF443/100)</f>
        <v/>
      </c>
      <c r="FV447" s="510" t="str">
        <f>IF(_tag_month_day!BG443="","",_tag_month_day!BG443/100)</f>
        <v/>
      </c>
      <c r="FW447" s="603" t="str">
        <f>IF(_tag_month_day!BH443="","",_tag_month_day!BH443/100)</f>
        <v/>
      </c>
      <c r="FX447" s="510" t="str">
        <f>IF(_tag_month_day!BI443="","",_tag_month_day!BI443/100)</f>
        <v/>
      </c>
      <c r="FY447" s="510" t="str">
        <f>IF(_tag_month_day!BJ443="","",_tag_month_day!BJ443/100)</f>
        <v/>
      </c>
      <c r="FZ447" s="605" t="str">
        <f>IF(_tag_month_day!BK443="","",_tag_month_day!BK443/100)</f>
        <v/>
      </c>
      <c r="GA447" s="510" t="str">
        <f>IF(_tag_month_day!BL443="","",_tag_month_day!BL443/100)</f>
        <v/>
      </c>
      <c r="GB447" s="603" t="str">
        <f>IF(_tag_month_day!BM443="","",_tag_month_day!BM443/100)</f>
        <v/>
      </c>
      <c r="GC447" s="420" t="str">
        <f>IF(_tag_month_day!BN443="","",_tag_month_day!BN443/100)</f>
        <v/>
      </c>
      <c r="GD447" s="420" t="str">
        <f>IF(_tag_month_day!BO443="","",_tag_month_day!BO443/100)</f>
        <v/>
      </c>
      <c r="GE447" s="420" t="str">
        <f>IF(_tag_month_day!BP443="","",_tag_month_day!BP443/100)</f>
        <v/>
      </c>
      <c r="GF447" s="420" t="str">
        <f>IF(_tag_month_day!BQ443="","",_tag_month_day!BQ443/100)</f>
        <v/>
      </c>
      <c r="GG447" s="420" t="str">
        <f>IF(_tag_month_day!BR443="","",_tag_month_day!BR443/100)</f>
        <v/>
      </c>
      <c r="GH447" s="420" t="str">
        <f>IF(_tag_month_day!BS443="","",_tag_month_day!BS443/100)</f>
        <v/>
      </c>
      <c r="GI447" s="603" t="str">
        <f>IF(_tag_month_day!BT443="","",_tag_month_day!BT443/100)</f>
        <v/>
      </c>
      <c r="GJ447" s="612" t="str">
        <f>IF(_tag_month_day!BU443="","",_tag_month_day!BU443/100)</f>
        <v/>
      </c>
      <c r="GK447" s="620" t="str">
        <f>IF(_tag_month_day!BV443="",IF(_rlcf_month_day!A$2="","",_rlcf_month_day!A$2/100),_tag_month_day!BV443/100)</f>
        <v/>
      </c>
      <c r="GL447" s="620" t="str">
        <f>IF(_tag_month_day!BW443="",IF(_rlcf_month_day!B$2="","",_rlcf_month_day!B$2/100),_tag_month_day!BW443/100)</f>
        <v/>
      </c>
      <c r="GM447" s="621" t="str">
        <f>IF(_tag_month_day!BX443="",IF(_rlcf_month_day!C$2="","",_rlcf_month_day!C$2/100),_tag_month_day!BX443/100)</f>
        <v/>
      </c>
      <c r="GN447" s="620" t="str">
        <f>IF(_tag_month_day!BV443="",IF(_rlcf_month_day!A$2="","",_rlcf_month_day!A$2/100),_tag_month_day!BV443/100)</f>
        <v/>
      </c>
      <c r="GO447" s="620" t="str">
        <f>IF(_tag_month_day!BW443="",IF(_rlcf_month_day!B$2="","",_rlcf_month_day!B$2/100),_tag_month_day!BW443/100)</f>
        <v/>
      </c>
      <c r="GP447" s="620" t="str">
        <f>IF(_tag_month_day!CD443="",IF(_rlcf_month_day!E$2="","",_rlcf_month_day!E$2/100),_tag_month_day!CD443/100)</f>
        <v/>
      </c>
      <c r="GQ447" s="620" t="str">
        <f>IF(_tag_month_day!CE443="",IF(_rlcf_month_day!F$2="","",_rlcf_month_day!F$2/100),_tag_month_day!CE443/100)</f>
        <v/>
      </c>
      <c r="GR447" s="621" t="str">
        <f>IF(_tag_month_day!CF443="",IF(_rlcf_month_day!G$2="","",_rlcf_month_day!G$2/100),_tag_month_day!CF443/100)</f>
        <v/>
      </c>
      <c r="GS447" s="626">
        <f t="shared" ref="GS447:HH447" si="2685">GS446</f>
        <v>0.953</v>
      </c>
      <c r="GT447" s="626">
        <f t="shared" si="2685"/>
        <v>0.55</v>
      </c>
      <c r="GU447" s="626">
        <f t="shared" si="2685"/>
        <v>0.55</v>
      </c>
      <c r="GV447" s="626">
        <f t="shared" si="2685"/>
        <v>0.55</v>
      </c>
      <c r="GW447" s="626">
        <f t="shared" si="2685"/>
        <v>0.5</v>
      </c>
      <c r="GX447" s="626">
        <f t="shared" si="2685"/>
        <v>0.935</v>
      </c>
      <c r="GY447" s="626">
        <f t="shared" si="2685"/>
        <v>0.15</v>
      </c>
      <c r="GZ447" s="626">
        <f t="shared" si="2685"/>
        <v>1</v>
      </c>
      <c r="HA447" s="632">
        <f t="shared" si="2685"/>
        <v>0.047</v>
      </c>
      <c r="HB447" s="632">
        <f t="shared" si="2685"/>
        <v>0.45</v>
      </c>
      <c r="HC447" s="632">
        <f t="shared" si="2685"/>
        <v>0.45</v>
      </c>
      <c r="HD447" s="632">
        <f t="shared" si="2685"/>
        <v>0.45</v>
      </c>
      <c r="HE447" s="632">
        <f t="shared" si="2685"/>
        <v>0.5</v>
      </c>
      <c r="HF447" s="632">
        <f t="shared" si="2685"/>
        <v>0.065</v>
      </c>
      <c r="HG447" s="632">
        <f t="shared" si="2685"/>
        <v>0.85</v>
      </c>
      <c r="HH447" s="632">
        <f t="shared" si="2685"/>
        <v>0</v>
      </c>
      <c r="HI447" s="68">
        <f t="shared" si="2362"/>
        <v>0</v>
      </c>
      <c r="HJ447" s="68" t="e">
        <f t="shared" si="2393"/>
        <v>#VALUE!</v>
      </c>
      <c r="HK447" s="202">
        <f t="shared" si="2394"/>
        <v>0.85</v>
      </c>
      <c r="HL447" s="464">
        <f t="shared" si="2395"/>
        <v>550000</v>
      </c>
      <c r="HM447" s="464">
        <f t="shared" si="2396"/>
        <v>480000</v>
      </c>
      <c r="HN447" s="192" t="e">
        <f t="shared" si="2363"/>
        <v>#VALUE!</v>
      </c>
      <c r="HO447" s="192" t="e">
        <f>HN447*HK447*$HO$2/HL447*1000000</f>
        <v>#VALUE!</v>
      </c>
      <c r="HP447" s="192" t="e">
        <f>HN447*HK447*$HP$2/HM447*1000000</f>
        <v>#VALUE!</v>
      </c>
    </row>
    <row r="448" customFormat="1" spans="1:224">
      <c r="A448" s="381">
        <v>443</v>
      </c>
      <c r="B448" s="54">
        <f ca="1" t="shared" si="2397"/>
        <v>43635</v>
      </c>
      <c r="C448" s="57">
        <f t="shared" si="2398"/>
        <v>0.0416666666666667</v>
      </c>
      <c r="D448" s="68" t="str">
        <f ca="1" t="shared" si="2364"/>
        <v>白班</v>
      </c>
      <c r="E448" s="68" t="str">
        <f ca="1" t="shared" si="2365"/>
        <v>乙</v>
      </c>
      <c r="F448" s="68">
        <f ca="1">SUMPRODUCT((成本日报!$A$3:$A$95=计划!B448)*(成本日报!$B$3:$B$95=计划!$D448),成本日报!$C$3:$C$95)</f>
        <v>2</v>
      </c>
      <c r="G448" s="382">
        <f ca="1" t="shared" si="2399"/>
        <v>43635.4166666656</v>
      </c>
      <c r="H448" s="382">
        <f ca="1" t="shared" si="2366"/>
        <v>43635.42361111</v>
      </c>
      <c r="I448" s="382">
        <f ca="1" t="shared" si="2367"/>
        <v>43635.4291666656</v>
      </c>
      <c r="J448" s="382">
        <f ca="1" t="shared" si="2368"/>
        <v>43635.4583333323</v>
      </c>
      <c r="K448" s="382">
        <f ca="1" t="shared" si="2369"/>
        <v>43635.5208333323</v>
      </c>
      <c r="L448" s="382">
        <f ca="1" t="shared" si="2370"/>
        <v>43635.5416666656</v>
      </c>
      <c r="M448" s="398" t="str">
        <f>IF(_tag_month_day!A444="","",_tag_month_day!A444)</f>
        <v/>
      </c>
      <c r="N448" s="398" t="str">
        <f>IF(_tag_month_day!B444="","",_tag_month_day!B444)</f>
        <v/>
      </c>
      <c r="O448" s="399" t="e">
        <f t="shared" si="2371"/>
        <v>#VALUE!</v>
      </c>
      <c r="P448" s="398" t="str">
        <f>IF(_tag_month_day!C444="","",_tag_month_day!C444)</f>
        <v/>
      </c>
      <c r="Q448" s="398" t="str">
        <f>IF(_tag_month_day!D444="","",_tag_month_day!D444)</f>
        <v/>
      </c>
      <c r="R448" s="416">
        <f>IF(_tag_month_day!CB444="",R447,_tag_month_day!CB444/100)</f>
        <v>0.07</v>
      </c>
      <c r="S448" s="417" t="str">
        <f>IF(_tag_month_day!E444="","",_tag_month_day!E444)</f>
        <v/>
      </c>
      <c r="T448" s="417" t="str">
        <f>IF(_tag_month_day!F444="","",_tag_month_day!F444)</f>
        <v/>
      </c>
      <c r="U448" s="418" t="e">
        <f t="shared" si="2325"/>
        <v>#VALUE!</v>
      </c>
      <c r="V448" s="53" t="e">
        <f t="shared" si="2326"/>
        <v>#VALUE!</v>
      </c>
      <c r="W448" s="419" t="str">
        <f>IF(_jhy_month_day!A444="","",_jhy_month_day!A444)</f>
        <v/>
      </c>
      <c r="X448" s="420" t="str">
        <f>IF(_jhy_month_day!B444="","",_jhy_month_day!B444/100)</f>
        <v/>
      </c>
      <c r="Y448" s="420" t="str">
        <f>IF(_jhy_month_day!C444="","",_jhy_month_day!C444/100)</f>
        <v/>
      </c>
      <c r="Z448" s="439">
        <f t="shared" si="2415"/>
        <v>111</v>
      </c>
      <c r="AA448" s="440" t="str">
        <f>IF(_tag_month_day!G444="","",_tag_month_day!G444/100)</f>
        <v/>
      </c>
      <c r="AB448" s="440" t="str">
        <f>IF(_tag_month_day!H444="","",_tag_month_day!H444/100)</f>
        <v/>
      </c>
      <c r="AC448" s="193">
        <f t="shared" si="2372"/>
        <v>1.59963432013121</v>
      </c>
      <c r="AD448" s="441" t="str">
        <f t="shared" si="2373"/>
        <v/>
      </c>
      <c r="AE448" s="442" t="str">
        <f t="shared" si="2374"/>
        <v/>
      </c>
      <c r="AF448" s="443">
        <v>1</v>
      </c>
      <c r="AG448" s="68" t="str">
        <f>IF(_duihao_month_day!A444="","",_duihao_month_day!A444)</f>
        <v/>
      </c>
      <c r="AH448" s="463">
        <f>IF(_gyk_month_day!B444="",AH447,_gyk_month_day!B444)</f>
        <v>820</v>
      </c>
      <c r="AI448" s="464"/>
      <c r="AJ448" s="68" t="str">
        <f>IF(_tag_month_day!I444="","",_tag_month_day!I444)</f>
        <v/>
      </c>
      <c r="AK448" s="465" t="str">
        <f>IF(_tzyy_month_day!A444="","",_tzyy_month_day!A444)</f>
        <v/>
      </c>
      <c r="AL448" s="465" t="str">
        <f>IF(_tzyy_month_day!B444="","",_tzyy_month_day!B444)</f>
        <v/>
      </c>
      <c r="AM448" s="465" t="str">
        <f>IF(_tzyy_month_day!C444="","",_tzyy_month_day!C444)</f>
        <v/>
      </c>
      <c r="AN448" s="466" t="str">
        <f>IF(_tag_month_day!CG444="","",_tag_month_day!CG444)</f>
        <v/>
      </c>
      <c r="AO448" s="466" t="str">
        <f>IF(_tag_month_day!CH444="","",_tag_month_day!CH444)</f>
        <v/>
      </c>
      <c r="AP448" s="486" t="e">
        <f t="shared" si="2375"/>
        <v>#VALUE!</v>
      </c>
      <c r="AQ448" s="487" t="str">
        <f>IF(_tag_month_day!J444="","",_tag_month_day!J444/100)</f>
        <v/>
      </c>
      <c r="AR448" s="488">
        <f t="shared" si="2376"/>
        <v>1.3</v>
      </c>
      <c r="AS448" s="489" t="e">
        <f t="shared" si="2327"/>
        <v>#VALUE!</v>
      </c>
      <c r="AT448" s="489">
        <f t="shared" si="2377"/>
        <v>0</v>
      </c>
      <c r="AU448" s="490" t="str">
        <f>IF(_tag_month_day!K444="","",_tag_month_day!K444)</f>
        <v/>
      </c>
      <c r="AV448" s="491" t="str">
        <f>IF(_tag_month_day!L444="","",_tag_month_day!L444/100)</f>
        <v/>
      </c>
      <c r="AW448" s="420">
        <f t="shared" ref="AW448:AW511" si="2686">AW447</f>
        <v>0</v>
      </c>
      <c r="AX448" s="420">
        <f t="shared" si="2378"/>
        <v>0</v>
      </c>
      <c r="AY448" s="420" t="str">
        <f>IF(_tag_month_day!M444="","",_tag_month_day!M444/100)</f>
        <v/>
      </c>
      <c r="AZ448" s="420" t="str">
        <f>IF(_tag_month_day!N444="","",_tag_month_day!N444/100)</f>
        <v/>
      </c>
      <c r="BA448" s="420" t="str">
        <f>IF(_tag_month_day!O444="","",_tag_month_day!O444/100)</f>
        <v/>
      </c>
      <c r="BB448" s="496" t="str">
        <f>IF(_tag_month_day!P444="","",_tag_month_day!P444/100)</f>
        <v/>
      </c>
      <c r="BC448" s="496">
        <f t="shared" si="2379"/>
        <v>0</v>
      </c>
      <c r="BD448" s="496" t="str">
        <f>IF(_tag_month_day!Q444="","",_tag_month_day!Q444/100)</f>
        <v/>
      </c>
      <c r="BE448" s="510" t="str">
        <f>IF(_tag_month_day!R444="","",_tag_month_day!R444/100)</f>
        <v/>
      </c>
      <c r="BF448" s="413" t="str">
        <f>IF(_tag_month_day!CC444="","",_tag_month_day!CC444/100)</f>
        <v/>
      </c>
      <c r="BG448" s="511" t="e">
        <f t="shared" si="2328"/>
        <v>#VALUE!</v>
      </c>
      <c r="BH448" s="198">
        <f t="shared" si="2329"/>
        <v>0</v>
      </c>
      <c r="BI448" s="512" t="e">
        <f>IF(CX448=0,BI447,(DK448*查询!$R$5+DL448*查询!$Q$5+DM448*查询!$N$5+DN448*查询!$O$5+DO448*查询!$P$5)*AF448/CX448)</f>
        <v>#VALUE!</v>
      </c>
      <c r="BJ448" s="512" t="e">
        <f>IF(CX448=0,BJ447,(DP448*查询!$S$5+DQ448*查询!$T$5+DR448*查询!$U$5)*AF448/CX448)</f>
        <v>#VALUE!</v>
      </c>
      <c r="BK448" s="512">
        <f t="shared" si="2380"/>
        <v>1</v>
      </c>
      <c r="BL448" s="513" t="str">
        <f>IF(_cfyc_month_day!A444="","",_cfyc_month_day!A444)</f>
        <v/>
      </c>
      <c r="BM448" s="513" t="str">
        <f>IF(_cfyc_month_day!B444="","",_cfyc_month_day!B444)</f>
        <v/>
      </c>
      <c r="BN448" s="513" t="str">
        <f>IF(_cfyc_month_day!C444="","",_cfyc_month_day!C444)</f>
        <v/>
      </c>
      <c r="BO448" s="522" t="str">
        <f>IF(_cfyc_month_day!D444="","",_cfyc_month_day!D444)</f>
        <v/>
      </c>
      <c r="BP448" s="522" t="str">
        <f>IF(_cfyc_month_day!E444="","",_cfyc_month_day!E444)</f>
        <v/>
      </c>
      <c r="BQ448" s="522" t="str">
        <f>IF(_cfyc_month_day!F444="","",_cfyc_month_day!F444)</f>
        <v/>
      </c>
      <c r="BR448" s="513" t="str">
        <f>IF(_tag_month_day!T444="","",_tag_month_day!T444)</f>
        <v/>
      </c>
      <c r="BS448" s="513" t="str">
        <f>IF(_tag_month_day!U444="","",_tag_month_day!U444)</f>
        <v/>
      </c>
      <c r="BT448" s="523" t="str">
        <f t="shared" si="2381"/>
        <v/>
      </c>
      <c r="BU448" s="223" t="str">
        <f>IF(_tag_month_day!V444="","",_tag_month_day!V444)</f>
        <v/>
      </c>
      <c r="BV448" s="206" t="str">
        <f>IF(_tag_month_day!W444="","",_tag_month_day!W444)</f>
        <v/>
      </c>
      <c r="BW448" s="540" t="str">
        <f>IF(_tag_month_day!X444="","",_tag_month_day!X444)</f>
        <v/>
      </c>
      <c r="BX448" s="540" t="str">
        <f>IF(_tag_month_day!Y444="","",_tag_month_day!Y444)</f>
        <v/>
      </c>
      <c r="BY448" s="541">
        <f ca="1" t="shared" si="2382"/>
        <v>43635.5416666656</v>
      </c>
      <c r="BZ448" s="542"/>
      <c r="CA448" s="543" t="str">
        <f>IF(_jhy2_month_day!A444="","",_jhy2_month_day!A444)</f>
        <v/>
      </c>
      <c r="CB448" s="464" t="str">
        <f>IF(_jhy2_month_day!B444="","",_jhy2_month_day!B444)</f>
        <v/>
      </c>
      <c r="CC448" s="464" t="str">
        <f>IF(_jhy2_month_day!C444="","",_jhy2_month_day!C444)</f>
        <v/>
      </c>
      <c r="CD448" s="464" t="str">
        <f>IF(_jhy2_month_day!D444="","",_jhy2_month_day!D444)</f>
        <v/>
      </c>
      <c r="CE448" s="464" t="str">
        <f>IF(_jhy2_month_day!E444="","",_jhy2_month_day!E444)</f>
        <v/>
      </c>
      <c r="CF448" s="464" t="str">
        <f>IF(_jhy2_month_day!F444="","",_jhy2_month_day!F444)</f>
        <v/>
      </c>
      <c r="CG448" s="464" t="str">
        <f>IF(_jhy2_month_day!G444="","",_jhy2_month_day!G444)</f>
        <v/>
      </c>
      <c r="CH448" s="464" t="str">
        <f>IF(_jhy2_month_day!H444="","",_jhy2_month_day!H444)</f>
        <v/>
      </c>
      <c r="CI448" s="464" t="str">
        <f>IF(_jhy2_month_day!I444="","",_jhy2_month_day!I444)</f>
        <v/>
      </c>
      <c r="CJ448" s="464" t="str">
        <f>IF(_jhy2_month_day!J444="","",_jhy2_month_day!J444)</f>
        <v/>
      </c>
      <c r="CK448" s="464" t="str">
        <f>IF(_jhy2_month_day!K444="","",_jhy2_month_day!K444)</f>
        <v/>
      </c>
      <c r="CL448" s="562" t="str">
        <f>IF(_jhy2_month_day!L444="","",_jhy2_month_day!L444)</f>
        <v/>
      </c>
      <c r="CM448" s="562" t="str">
        <f>IF(_jhy2_month_day!M444="","",_jhy2_month_day!M444)</f>
        <v/>
      </c>
      <c r="CN448" s="562" t="str">
        <f>IF(_jhy2_month_day!N444="","",_jhy2_month_day!N444)</f>
        <v/>
      </c>
      <c r="CO448" s="562" t="str">
        <f>IF(_jhy2_month_day!O444="","",_jhy2_month_day!O444)</f>
        <v/>
      </c>
      <c r="CP448" s="562" t="str">
        <f>IF(_jhy2_month_day!P444="","",_jhy2_month_day!P444)</f>
        <v/>
      </c>
      <c r="CQ448" s="562" t="str">
        <f>IF(_jhy2_month_day!Q444="","",_jhy2_month_day!Q444)</f>
        <v/>
      </c>
      <c r="CR448" s="563" t="str">
        <f>IF(_jhy2_month_day!R444="","",_jhy2_month_day!R444)</f>
        <v/>
      </c>
      <c r="CS448" s="576" t="str">
        <f>IF(_jhy2_month_day!S444="","",_jhy2_month_day!S444)</f>
        <v/>
      </c>
      <c r="CT448" s="562" t="str">
        <f>IF(_jhy2_month_day!T444="","",_jhy2_month_day!T444)</f>
        <v/>
      </c>
      <c r="CU448" s="577" t="e">
        <f t="shared" si="2330"/>
        <v>#VALUE!</v>
      </c>
      <c r="CV448" s="198" t="e">
        <f t="shared" si="2331"/>
        <v>#VALUE!</v>
      </c>
      <c r="CW448" s="192" t="e">
        <f t="shared" si="2332"/>
        <v>#VALUE!</v>
      </c>
      <c r="CX448" s="192" t="e">
        <f t="shared" si="2333"/>
        <v>#VALUE!</v>
      </c>
      <c r="CY448" s="202" t="e">
        <f t="shared" si="2334"/>
        <v>#VALUE!</v>
      </c>
      <c r="CZ448" s="192" t="e">
        <f t="shared" ref="CZ448:DI448" si="2687">$AJ448*EF448</f>
        <v>#VALUE!</v>
      </c>
      <c r="DA448" s="192" t="e">
        <f t="shared" si="2687"/>
        <v>#VALUE!</v>
      </c>
      <c r="DB448" s="192" t="e">
        <f t="shared" si="2687"/>
        <v>#VALUE!</v>
      </c>
      <c r="DC448" s="192" t="e">
        <f t="shared" si="2687"/>
        <v>#VALUE!</v>
      </c>
      <c r="DD448" s="192" t="e">
        <f t="shared" si="2687"/>
        <v>#VALUE!</v>
      </c>
      <c r="DE448" s="192" t="e">
        <f t="shared" si="2687"/>
        <v>#VALUE!</v>
      </c>
      <c r="DF448" s="192" t="e">
        <f t="shared" si="2687"/>
        <v>#VALUE!</v>
      </c>
      <c r="DG448" s="192" t="e">
        <f t="shared" si="2687"/>
        <v>#VALUE!</v>
      </c>
      <c r="DH448" s="192" t="e">
        <f t="shared" si="2687"/>
        <v>#VALUE!</v>
      </c>
      <c r="DI448" s="192" t="e">
        <f t="shared" si="2687"/>
        <v>#VALUE!</v>
      </c>
      <c r="DJ448" s="192" t="e">
        <f t="shared" si="2336"/>
        <v>#VALUE!</v>
      </c>
      <c r="DK448" s="192" t="e">
        <f t="shared" si="2337"/>
        <v>#VALUE!</v>
      </c>
      <c r="DL448" s="192" t="e">
        <f t="shared" si="2338"/>
        <v>#VALUE!</v>
      </c>
      <c r="DM448" s="192" t="e">
        <f t="shared" si="2339"/>
        <v>#VALUE!</v>
      </c>
      <c r="DN448" s="192" t="e">
        <f t="shared" si="2340"/>
        <v>#VALUE!</v>
      </c>
      <c r="DO448" s="192" t="e">
        <f t="shared" si="2341"/>
        <v>#VALUE!</v>
      </c>
      <c r="DP448" s="192" t="e">
        <f t="shared" si="2342"/>
        <v>#VALUE!</v>
      </c>
      <c r="DQ448" s="192" t="e">
        <f t="shared" si="2343"/>
        <v>#VALUE!</v>
      </c>
      <c r="DR448" s="192" t="e">
        <f t="shared" si="2344"/>
        <v>#VALUE!</v>
      </c>
      <c r="DS448" s="192" t="e">
        <f t="shared" si="2345"/>
        <v>#VALUE!</v>
      </c>
      <c r="DT448" s="192" t="e">
        <f t="shared" si="2346"/>
        <v>#VALUE!</v>
      </c>
      <c r="DU448" s="192" t="e">
        <f t="shared" si="2347"/>
        <v>#VALUE!</v>
      </c>
      <c r="DV448" s="198" t="e">
        <f t="shared" si="2348"/>
        <v>#VALUE!</v>
      </c>
      <c r="DW448" s="198" t="e">
        <f t="shared" si="2349"/>
        <v>#DIV/0!</v>
      </c>
      <c r="DX448" s="198" t="e">
        <f t="shared" si="2350"/>
        <v>#DIV/0!</v>
      </c>
      <c r="DY448" s="198" t="e">
        <f t="shared" si="2351"/>
        <v>#VALUE!</v>
      </c>
      <c r="DZ448" s="198" t="e">
        <f t="shared" si="2352"/>
        <v>#VALUE!</v>
      </c>
      <c r="EA448" s="198" t="e">
        <f t="shared" si="2353"/>
        <v>#VALUE!</v>
      </c>
      <c r="EB448" s="198" t="e">
        <f t="shared" si="2354"/>
        <v>#VALUE!</v>
      </c>
      <c r="EC448" s="198" t="e">
        <f t="shared" si="2355"/>
        <v>#DIV/0!</v>
      </c>
      <c r="ED448" s="198" t="e">
        <f t="shared" si="2356"/>
        <v>#VALUE!</v>
      </c>
      <c r="EE448" s="198" t="e">
        <f t="shared" si="2357"/>
        <v>#VALUE!</v>
      </c>
      <c r="EF448" s="198" t="e">
        <f t="shared" ref="EF448:EO448" si="2688">DV448/SUM($DV448:$EE448)</f>
        <v>#VALUE!</v>
      </c>
      <c r="EG448" s="198" t="e">
        <f t="shared" si="2688"/>
        <v>#DIV/0!</v>
      </c>
      <c r="EH448" s="198" t="e">
        <f t="shared" si="2688"/>
        <v>#DIV/0!</v>
      </c>
      <c r="EI448" s="198" t="e">
        <f t="shared" si="2688"/>
        <v>#VALUE!</v>
      </c>
      <c r="EJ448" s="198" t="e">
        <f t="shared" si="2688"/>
        <v>#VALUE!</v>
      </c>
      <c r="EK448" s="198" t="e">
        <f t="shared" si="2688"/>
        <v>#VALUE!</v>
      </c>
      <c r="EL448" s="198" t="e">
        <f t="shared" si="2688"/>
        <v>#VALUE!</v>
      </c>
      <c r="EM448" s="198" t="e">
        <f t="shared" si="2688"/>
        <v>#DIV/0!</v>
      </c>
      <c r="EN448" s="198" t="e">
        <f t="shared" si="2688"/>
        <v>#VALUE!</v>
      </c>
      <c r="EO448" s="198" t="e">
        <f t="shared" si="2688"/>
        <v>#VALUE!</v>
      </c>
      <c r="EP448" s="511">
        <f t="shared" ref="EP448:EW448" si="2689">EP447</f>
        <v>0.08</v>
      </c>
      <c r="EQ448" s="511">
        <f t="shared" si="2689"/>
        <v>0.015</v>
      </c>
      <c r="ER448" s="511">
        <f t="shared" si="2689"/>
        <v>0.015</v>
      </c>
      <c r="ES448" s="511">
        <f t="shared" si="2689"/>
        <v>0.015</v>
      </c>
      <c r="ET448" s="511">
        <f t="shared" si="2689"/>
        <v>0.015</v>
      </c>
      <c r="EU448" s="511">
        <f t="shared" si="2689"/>
        <v>0.09</v>
      </c>
      <c r="EV448" s="511">
        <f t="shared" si="2689"/>
        <v>0.09</v>
      </c>
      <c r="EW448" s="511">
        <f t="shared" si="2689"/>
        <v>0.09</v>
      </c>
      <c r="EX448" s="420" t="str">
        <f>IF(_tag_month_day!AS444="","",_tag_month_day!AS444/100)</f>
        <v/>
      </c>
      <c r="EY448" s="420" t="str">
        <f>IF(_tag_month_day!AT444="","",_tag_month_day!AT444/100)</f>
        <v/>
      </c>
      <c r="EZ448" s="420" t="str">
        <f>IF(_tag_month_day!AU444="","",_tag_month_day!AU444/100)</f>
        <v/>
      </c>
      <c r="FA448" s="420" t="str">
        <f>IF(_tag_month_day!AV444="","",_tag_month_day!AV444/100)</f>
        <v/>
      </c>
      <c r="FB448" s="420" t="str">
        <f>IF(_tag_month_day!AW444="","",_tag_month_day!AW444/100)</f>
        <v/>
      </c>
      <c r="FC448" s="420" t="str">
        <f>IF(_tag_month_day!AX444="","",_tag_month_day!AX444/100)</f>
        <v/>
      </c>
      <c r="FD448" s="510">
        <f t="shared" si="2386"/>
        <v>0.33</v>
      </c>
      <c r="FE448" s="510">
        <f t="shared" si="2387"/>
        <v>0.19</v>
      </c>
      <c r="FF448" s="510">
        <f t="shared" si="2388"/>
        <v>0.003</v>
      </c>
      <c r="FG448" s="510">
        <f t="shared" si="2389"/>
        <v>0</v>
      </c>
      <c r="FH448" s="603">
        <f t="shared" si="2390"/>
        <v>0.0001</v>
      </c>
      <c r="FI448" s="510">
        <f t="shared" ref="FI448:FR448" si="2690">FI447</f>
        <v>0.41</v>
      </c>
      <c r="FJ448" s="510">
        <f t="shared" si="2690"/>
        <v>0.11</v>
      </c>
      <c r="FK448" s="510">
        <f t="shared" si="2690"/>
        <v>0.015</v>
      </c>
      <c r="FL448" s="510">
        <f t="shared" si="2690"/>
        <v>0</v>
      </c>
      <c r="FM448" s="603">
        <f t="shared" si="2690"/>
        <v>0.0001</v>
      </c>
      <c r="FN448" s="510" t="str">
        <f>IF(_tag_month_day!AY444="","",_tag_month_day!AY444/100)</f>
        <v/>
      </c>
      <c r="FO448" s="510" t="str">
        <f>IF(_tag_month_day!AZ444="","",_tag_month_day!AZ444/100)</f>
        <v/>
      </c>
      <c r="FP448" s="510" t="str">
        <f>IF(_tag_month_day!BA444="","",_tag_month_day!BA444/100)</f>
        <v/>
      </c>
      <c r="FQ448" s="510" t="str">
        <f>IF(_tag_month_day!BB444="","",_tag_month_day!BB444/100)</f>
        <v/>
      </c>
      <c r="FR448" s="603" t="str">
        <f>IF(_tag_month_day!BC444="","",_tag_month_day!BC444/100)</f>
        <v/>
      </c>
      <c r="FS448" s="510" t="str">
        <f>IF(_tag_month_day!BD444="","",_tag_month_day!BD444/100)</f>
        <v/>
      </c>
      <c r="FT448" s="510" t="str">
        <f>IF(_tag_month_day!BE444="","",_tag_month_day!BE444/100)</f>
        <v/>
      </c>
      <c r="FU448" s="510" t="str">
        <f>IF(_tag_month_day!BF444="","",_tag_month_day!BF444/100)</f>
        <v/>
      </c>
      <c r="FV448" s="510" t="str">
        <f>IF(_tag_month_day!BG444="","",_tag_month_day!BG444/100)</f>
        <v/>
      </c>
      <c r="FW448" s="603" t="str">
        <f>IF(_tag_month_day!BH444="","",_tag_month_day!BH444/100)</f>
        <v/>
      </c>
      <c r="FX448" s="510" t="str">
        <f>IF(_tag_month_day!BI444="","",_tag_month_day!BI444/100)</f>
        <v/>
      </c>
      <c r="FY448" s="510" t="str">
        <f>IF(_tag_month_day!BJ444="","",_tag_month_day!BJ444/100)</f>
        <v/>
      </c>
      <c r="FZ448" s="605" t="str">
        <f>IF(_tag_month_day!BK444="","",_tag_month_day!BK444/100)</f>
        <v/>
      </c>
      <c r="GA448" s="510" t="str">
        <f>IF(_tag_month_day!BL444="","",_tag_month_day!BL444/100)</f>
        <v/>
      </c>
      <c r="GB448" s="603" t="str">
        <f>IF(_tag_month_day!BM444="","",_tag_month_day!BM444/100)</f>
        <v/>
      </c>
      <c r="GC448" s="420" t="str">
        <f>IF(_tag_month_day!BN444="","",_tag_month_day!BN444/100)</f>
        <v/>
      </c>
      <c r="GD448" s="420" t="str">
        <f>IF(_tag_month_day!BO444="","",_tag_month_day!BO444/100)</f>
        <v/>
      </c>
      <c r="GE448" s="420" t="str">
        <f>IF(_tag_month_day!BP444="","",_tag_month_day!BP444/100)</f>
        <v/>
      </c>
      <c r="GF448" s="420" t="str">
        <f>IF(_tag_month_day!BQ444="","",_tag_month_day!BQ444/100)</f>
        <v/>
      </c>
      <c r="GG448" s="420" t="str">
        <f>IF(_tag_month_day!BR444="","",_tag_month_day!BR444/100)</f>
        <v/>
      </c>
      <c r="GH448" s="420" t="str">
        <f>IF(_tag_month_day!BS444="","",_tag_month_day!BS444/100)</f>
        <v/>
      </c>
      <c r="GI448" s="603" t="str">
        <f>IF(_tag_month_day!BT444="","",_tag_month_day!BT444/100)</f>
        <v/>
      </c>
      <c r="GJ448" s="612" t="str">
        <f>IF(_tag_month_day!BU444="","",_tag_month_day!BU444/100)</f>
        <v/>
      </c>
      <c r="GK448" s="620" t="str">
        <f>IF(_tag_month_day!BV444="",IF(_rlcf_month_day!A$2="","",_rlcf_month_day!A$2/100),_tag_month_day!BV444/100)</f>
        <v/>
      </c>
      <c r="GL448" s="620" t="str">
        <f>IF(_tag_month_day!BW444="",IF(_rlcf_month_day!B$2="","",_rlcf_month_day!B$2/100),_tag_month_day!BW444/100)</f>
        <v/>
      </c>
      <c r="GM448" s="621" t="str">
        <f>IF(_tag_month_day!BX444="",IF(_rlcf_month_day!C$2="","",_rlcf_month_day!C$2/100),_tag_month_day!BX444/100)</f>
        <v/>
      </c>
      <c r="GN448" s="620" t="str">
        <f>IF(_tag_month_day!BV444="",IF(_rlcf_month_day!A$2="","",_rlcf_month_day!A$2/100),_tag_month_day!BV444/100)</f>
        <v/>
      </c>
      <c r="GO448" s="620" t="str">
        <f>IF(_tag_month_day!BW444="",IF(_rlcf_month_day!B$2="","",_rlcf_month_day!B$2/100),_tag_month_day!BW444/100)</f>
        <v/>
      </c>
      <c r="GP448" s="620" t="str">
        <f>IF(_tag_month_day!CD444="",IF(_rlcf_month_day!E$2="","",_rlcf_month_day!E$2/100),_tag_month_day!CD444/100)</f>
        <v/>
      </c>
      <c r="GQ448" s="620" t="str">
        <f>IF(_tag_month_day!CE444="",IF(_rlcf_month_day!F$2="","",_rlcf_month_day!F$2/100),_tag_month_day!CE444/100)</f>
        <v/>
      </c>
      <c r="GR448" s="621" t="str">
        <f>IF(_tag_month_day!CF444="",IF(_rlcf_month_day!G$2="","",_rlcf_month_day!G$2/100),_tag_month_day!CF444/100)</f>
        <v/>
      </c>
      <c r="GS448" s="626">
        <f t="shared" ref="GS448:HH448" si="2691">GS447</f>
        <v>0.953</v>
      </c>
      <c r="GT448" s="626">
        <f t="shared" si="2691"/>
        <v>0.55</v>
      </c>
      <c r="GU448" s="626">
        <f t="shared" si="2691"/>
        <v>0.55</v>
      </c>
      <c r="GV448" s="626">
        <f t="shared" si="2691"/>
        <v>0.55</v>
      </c>
      <c r="GW448" s="626">
        <f t="shared" si="2691"/>
        <v>0.5</v>
      </c>
      <c r="GX448" s="626">
        <f t="shared" si="2691"/>
        <v>0.935</v>
      </c>
      <c r="GY448" s="626">
        <f t="shared" si="2691"/>
        <v>0.15</v>
      </c>
      <c r="GZ448" s="626">
        <f t="shared" si="2691"/>
        <v>1</v>
      </c>
      <c r="HA448" s="632">
        <f t="shared" si="2691"/>
        <v>0.047</v>
      </c>
      <c r="HB448" s="632">
        <f t="shared" si="2691"/>
        <v>0.45</v>
      </c>
      <c r="HC448" s="632">
        <f t="shared" si="2691"/>
        <v>0.45</v>
      </c>
      <c r="HD448" s="632">
        <f t="shared" si="2691"/>
        <v>0.45</v>
      </c>
      <c r="HE448" s="632">
        <f t="shared" si="2691"/>
        <v>0.5</v>
      </c>
      <c r="HF448" s="632">
        <f t="shared" si="2691"/>
        <v>0.065</v>
      </c>
      <c r="HG448" s="632">
        <f t="shared" si="2691"/>
        <v>0.85</v>
      </c>
      <c r="HH448" s="632">
        <f t="shared" si="2691"/>
        <v>0</v>
      </c>
      <c r="HI448" s="68">
        <f t="shared" si="2362"/>
        <v>0</v>
      </c>
      <c r="HJ448" s="68" t="e">
        <f t="shared" si="2393"/>
        <v>#VALUE!</v>
      </c>
      <c r="HK448" s="202">
        <f t="shared" si="2394"/>
        <v>0.85</v>
      </c>
      <c r="HL448" s="464">
        <f t="shared" si="2395"/>
        <v>550000</v>
      </c>
      <c r="HM448" s="464">
        <f t="shared" si="2396"/>
        <v>480000</v>
      </c>
      <c r="HN448" s="192" t="e">
        <f t="shared" si="2363"/>
        <v>#VALUE!</v>
      </c>
      <c r="HO448" s="192" t="e">
        <f>HN448*HK448*$HO$2/HL448*1000000</f>
        <v>#VALUE!</v>
      </c>
      <c r="HP448" s="192" t="e">
        <f>HN448*HK448*$HP$2/HM448*1000000</f>
        <v>#VALUE!</v>
      </c>
    </row>
    <row r="449" customFormat="1" spans="1:224">
      <c r="A449" s="381">
        <v>444</v>
      </c>
      <c r="B449" s="54">
        <f ca="1" t="shared" si="2397"/>
        <v>43635</v>
      </c>
      <c r="C449" s="57">
        <f t="shared" si="2398"/>
        <v>0.0416666666666667</v>
      </c>
      <c r="D449" s="68" t="str">
        <f ca="1" t="shared" si="2364"/>
        <v>白班</v>
      </c>
      <c r="E449" s="68" t="str">
        <f ca="1" t="shared" si="2365"/>
        <v>乙</v>
      </c>
      <c r="F449" s="68">
        <f ca="1">SUMPRODUCT((成本日报!$A$3:$A$95=计划!B449)*(成本日报!$B$3:$B$95=计划!$D449),成本日报!$C$3:$C$95)</f>
        <v>2</v>
      </c>
      <c r="G449" s="382">
        <f ca="1" t="shared" si="2399"/>
        <v>43635.4583333323</v>
      </c>
      <c r="H449" s="382">
        <f ca="1" t="shared" si="2366"/>
        <v>43635.4652777767</v>
      </c>
      <c r="I449" s="382">
        <f ca="1" t="shared" si="2367"/>
        <v>43635.4708333323</v>
      </c>
      <c r="J449" s="382">
        <f ca="1" t="shared" si="2368"/>
        <v>43635.4999999989</v>
      </c>
      <c r="K449" s="382">
        <f ca="1" t="shared" si="2369"/>
        <v>43635.5624999989</v>
      </c>
      <c r="L449" s="382">
        <f ca="1" t="shared" si="2370"/>
        <v>43635.5833333323</v>
      </c>
      <c r="M449" s="398" t="str">
        <f>IF(_tag_month_day!A445="","",_tag_month_day!A445)</f>
        <v/>
      </c>
      <c r="N449" s="398" t="str">
        <f>IF(_tag_month_day!B445="","",_tag_month_day!B445)</f>
        <v/>
      </c>
      <c r="O449" s="399" t="e">
        <f t="shared" si="2371"/>
        <v>#VALUE!</v>
      </c>
      <c r="P449" s="398" t="str">
        <f>IF(_tag_month_day!C445="","",_tag_month_day!C445)</f>
        <v/>
      </c>
      <c r="Q449" s="398" t="str">
        <f>IF(_tag_month_day!D445="","",_tag_month_day!D445)</f>
        <v/>
      </c>
      <c r="R449" s="416">
        <f>IF(_tag_month_day!CB445="",R448,_tag_month_day!CB445/100)</f>
        <v>0.07</v>
      </c>
      <c r="S449" s="417" t="str">
        <f>IF(_tag_month_day!E445="","",_tag_month_day!E445)</f>
        <v/>
      </c>
      <c r="T449" s="417" t="str">
        <f>IF(_tag_month_day!F445="","",_tag_month_day!F445)</f>
        <v/>
      </c>
      <c r="U449" s="418" t="e">
        <f t="shared" si="2325"/>
        <v>#VALUE!</v>
      </c>
      <c r="V449" s="53" t="e">
        <f t="shared" si="2326"/>
        <v>#VALUE!</v>
      </c>
      <c r="W449" s="419" t="str">
        <f>IF(_jhy_month_day!A445="","",_jhy_month_day!A445)</f>
        <v/>
      </c>
      <c r="X449" s="420" t="str">
        <f>IF(_jhy_month_day!B445="","",_jhy_month_day!B445/100)</f>
        <v/>
      </c>
      <c r="Y449" s="420" t="str">
        <f>IF(_jhy_month_day!C445="","",_jhy_month_day!C445/100)</f>
        <v/>
      </c>
      <c r="Z449" s="439">
        <f t="shared" si="2415"/>
        <v>111</v>
      </c>
      <c r="AA449" s="440" t="str">
        <f>IF(_tag_month_day!G445="","",_tag_month_day!G445/100)</f>
        <v/>
      </c>
      <c r="AB449" s="440" t="str">
        <f>IF(_tag_month_day!H445="","",_tag_month_day!H445/100)</f>
        <v/>
      </c>
      <c r="AC449" s="193">
        <f t="shared" si="2372"/>
        <v>1.59963432013121</v>
      </c>
      <c r="AD449" s="441" t="str">
        <f t="shared" si="2373"/>
        <v/>
      </c>
      <c r="AE449" s="442" t="str">
        <f t="shared" si="2374"/>
        <v/>
      </c>
      <c r="AF449" s="443">
        <v>1</v>
      </c>
      <c r="AG449" s="68" t="str">
        <f>IF(_duihao_month_day!A445="","",_duihao_month_day!A445)</f>
        <v/>
      </c>
      <c r="AH449" s="463">
        <f>IF(_gyk_month_day!B445="",AH448,_gyk_month_day!B445)</f>
        <v>820</v>
      </c>
      <c r="AI449" s="464"/>
      <c r="AJ449" s="68" t="str">
        <f>IF(_tag_month_day!I445="","",_tag_month_day!I445)</f>
        <v/>
      </c>
      <c r="AK449" s="465" t="str">
        <f>IF(_tzyy_month_day!A445="","",_tzyy_month_day!A445)</f>
        <v/>
      </c>
      <c r="AL449" s="465" t="str">
        <f>IF(_tzyy_month_day!B445="","",_tzyy_month_day!B445)</f>
        <v/>
      </c>
      <c r="AM449" s="465" t="str">
        <f>IF(_tzyy_month_day!C445="","",_tzyy_month_day!C445)</f>
        <v/>
      </c>
      <c r="AN449" s="466" t="str">
        <f>IF(_tag_month_day!CG445="","",_tag_month_day!CG445)</f>
        <v/>
      </c>
      <c r="AO449" s="466" t="str">
        <f>IF(_tag_month_day!CH445="","",_tag_month_day!CH445)</f>
        <v/>
      </c>
      <c r="AP449" s="486" t="e">
        <f t="shared" si="2375"/>
        <v>#VALUE!</v>
      </c>
      <c r="AQ449" s="487" t="str">
        <f>IF(_tag_month_day!J445="","",_tag_month_day!J445/100)</f>
        <v/>
      </c>
      <c r="AR449" s="488">
        <f t="shared" si="2376"/>
        <v>1.3</v>
      </c>
      <c r="AS449" s="489" t="e">
        <f t="shared" si="2327"/>
        <v>#VALUE!</v>
      </c>
      <c r="AT449" s="489">
        <f t="shared" si="2377"/>
        <v>0</v>
      </c>
      <c r="AU449" s="490" t="str">
        <f>IF(_tag_month_day!K445="","",_tag_month_day!K445)</f>
        <v/>
      </c>
      <c r="AV449" s="491" t="str">
        <f>IF(_tag_month_day!L445="","",_tag_month_day!L445/100)</f>
        <v/>
      </c>
      <c r="AW449" s="420">
        <f t="shared" si="2686"/>
        <v>0</v>
      </c>
      <c r="AX449" s="420">
        <f t="shared" si="2378"/>
        <v>0</v>
      </c>
      <c r="AY449" s="420" t="str">
        <f>IF(_tag_month_day!M445="","",_tag_month_day!M445/100)</f>
        <v/>
      </c>
      <c r="AZ449" s="420" t="str">
        <f>IF(_tag_month_day!N445="","",_tag_month_day!N445/100)</f>
        <v/>
      </c>
      <c r="BA449" s="420" t="str">
        <f>IF(_tag_month_day!O445="","",_tag_month_day!O445/100)</f>
        <v/>
      </c>
      <c r="BB449" s="496" t="str">
        <f>IF(_tag_month_day!P445="","",_tag_month_day!P445/100)</f>
        <v/>
      </c>
      <c r="BC449" s="496">
        <f t="shared" si="2379"/>
        <v>0</v>
      </c>
      <c r="BD449" s="496" t="str">
        <f>IF(_tag_month_day!Q445="","",_tag_month_day!Q445/100)</f>
        <v/>
      </c>
      <c r="BE449" s="510" t="str">
        <f>IF(_tag_month_day!R445="","",_tag_month_day!R445/100)</f>
        <v/>
      </c>
      <c r="BF449" s="413" t="str">
        <f>IF(_tag_month_day!CC445="","",_tag_month_day!CC445/100)</f>
        <v/>
      </c>
      <c r="BG449" s="511" t="e">
        <f t="shared" si="2328"/>
        <v>#VALUE!</v>
      </c>
      <c r="BH449" s="198">
        <f t="shared" si="2329"/>
        <v>0</v>
      </c>
      <c r="BI449" s="512" t="e">
        <f>IF(CX449=0,BI448,(DK449*查询!$R$5+DL449*查询!$Q$5+DM449*查询!$N$5+DN449*查询!$O$5+DO449*查询!$P$5)*AF449/CX449)</f>
        <v>#VALUE!</v>
      </c>
      <c r="BJ449" s="512" t="e">
        <f>IF(CX449=0,BJ448,(DP449*查询!$S$5+DQ449*查询!$T$5+DR449*查询!$U$5)*AF449/CX449)</f>
        <v>#VALUE!</v>
      </c>
      <c r="BK449" s="512">
        <f t="shared" si="2380"/>
        <v>1</v>
      </c>
      <c r="BL449" s="513" t="str">
        <f>IF(_cfyc_month_day!A445="","",_cfyc_month_day!A445)</f>
        <v/>
      </c>
      <c r="BM449" s="513" t="str">
        <f>IF(_cfyc_month_day!B445="","",_cfyc_month_day!B445)</f>
        <v/>
      </c>
      <c r="BN449" s="513" t="str">
        <f>IF(_cfyc_month_day!C445="","",_cfyc_month_day!C445)</f>
        <v/>
      </c>
      <c r="BO449" s="522" t="str">
        <f>IF(_cfyc_month_day!D445="","",_cfyc_month_day!D445)</f>
        <v/>
      </c>
      <c r="BP449" s="522" t="str">
        <f>IF(_cfyc_month_day!E445="","",_cfyc_month_day!E445)</f>
        <v/>
      </c>
      <c r="BQ449" s="522" t="str">
        <f>IF(_cfyc_month_day!F445="","",_cfyc_month_day!F445)</f>
        <v/>
      </c>
      <c r="BR449" s="513" t="str">
        <f>IF(_tag_month_day!T445="","",_tag_month_day!T445)</f>
        <v/>
      </c>
      <c r="BS449" s="513" t="str">
        <f>IF(_tag_month_day!U445="","",_tag_month_day!U445)</f>
        <v/>
      </c>
      <c r="BT449" s="523" t="str">
        <f t="shared" si="2381"/>
        <v/>
      </c>
      <c r="BU449" s="223" t="str">
        <f>IF(_tag_month_day!V445="","",_tag_month_day!V445)</f>
        <v/>
      </c>
      <c r="BV449" s="206" t="str">
        <f>IF(_tag_month_day!W445="","",_tag_month_day!W445)</f>
        <v/>
      </c>
      <c r="BW449" s="540" t="str">
        <f>IF(_tag_month_day!X445="","",_tag_month_day!X445)</f>
        <v/>
      </c>
      <c r="BX449" s="540" t="str">
        <f>IF(_tag_month_day!Y445="","",_tag_month_day!Y445)</f>
        <v/>
      </c>
      <c r="BY449" s="541">
        <f ca="1" t="shared" si="2382"/>
        <v>43635.5833333323</v>
      </c>
      <c r="BZ449" s="542"/>
      <c r="CA449" s="543" t="str">
        <f>IF(_jhy2_month_day!A445="","",_jhy2_month_day!A445)</f>
        <v/>
      </c>
      <c r="CB449" s="464" t="str">
        <f>IF(_jhy2_month_day!B445="","",_jhy2_month_day!B445)</f>
        <v/>
      </c>
      <c r="CC449" s="464" t="str">
        <f>IF(_jhy2_month_day!C445="","",_jhy2_month_day!C445)</f>
        <v/>
      </c>
      <c r="CD449" s="464" t="str">
        <f>IF(_jhy2_month_day!D445="","",_jhy2_month_day!D445)</f>
        <v/>
      </c>
      <c r="CE449" s="464" t="str">
        <f>IF(_jhy2_month_day!E445="","",_jhy2_month_day!E445)</f>
        <v/>
      </c>
      <c r="CF449" s="464" t="str">
        <f>IF(_jhy2_month_day!F445="","",_jhy2_month_day!F445)</f>
        <v/>
      </c>
      <c r="CG449" s="464" t="str">
        <f>IF(_jhy2_month_day!G445="","",_jhy2_month_day!G445)</f>
        <v/>
      </c>
      <c r="CH449" s="464" t="str">
        <f>IF(_jhy2_month_day!H445="","",_jhy2_month_day!H445)</f>
        <v/>
      </c>
      <c r="CI449" s="464" t="str">
        <f>IF(_jhy2_month_day!I445="","",_jhy2_month_day!I445)</f>
        <v/>
      </c>
      <c r="CJ449" s="464" t="str">
        <f>IF(_jhy2_month_day!J445="","",_jhy2_month_day!J445)</f>
        <v/>
      </c>
      <c r="CK449" s="464" t="str">
        <f>IF(_jhy2_month_day!K445="","",_jhy2_month_day!K445)</f>
        <v/>
      </c>
      <c r="CL449" s="562" t="str">
        <f>IF(_jhy2_month_day!L445="","",_jhy2_month_day!L445)</f>
        <v/>
      </c>
      <c r="CM449" s="562" t="str">
        <f>IF(_jhy2_month_day!M445="","",_jhy2_month_day!M445)</f>
        <v/>
      </c>
      <c r="CN449" s="562" t="str">
        <f>IF(_jhy2_month_day!N445="","",_jhy2_month_day!N445)</f>
        <v/>
      </c>
      <c r="CO449" s="562" t="str">
        <f>IF(_jhy2_month_day!O445="","",_jhy2_month_day!O445)</f>
        <v/>
      </c>
      <c r="CP449" s="562" t="str">
        <f>IF(_jhy2_month_day!P445="","",_jhy2_month_day!P445)</f>
        <v/>
      </c>
      <c r="CQ449" s="562" t="str">
        <f>IF(_jhy2_month_day!Q445="","",_jhy2_month_day!Q445)</f>
        <v/>
      </c>
      <c r="CR449" s="563" t="str">
        <f>IF(_jhy2_month_day!R445="","",_jhy2_month_day!R445)</f>
        <v/>
      </c>
      <c r="CS449" s="576" t="str">
        <f>IF(_jhy2_month_day!S445="","",_jhy2_month_day!S445)</f>
        <v/>
      </c>
      <c r="CT449" s="562" t="str">
        <f>IF(_jhy2_month_day!T445="","",_jhy2_month_day!T445)</f>
        <v/>
      </c>
      <c r="CU449" s="577" t="e">
        <f t="shared" si="2330"/>
        <v>#VALUE!</v>
      </c>
      <c r="CV449" s="198" t="e">
        <f t="shared" si="2331"/>
        <v>#VALUE!</v>
      </c>
      <c r="CW449" s="192" t="e">
        <f t="shared" si="2332"/>
        <v>#VALUE!</v>
      </c>
      <c r="CX449" s="192" t="e">
        <f t="shared" si="2333"/>
        <v>#VALUE!</v>
      </c>
      <c r="CY449" s="202" t="e">
        <f t="shared" si="2334"/>
        <v>#VALUE!</v>
      </c>
      <c r="CZ449" s="192" t="e">
        <f t="shared" ref="CZ449:DI449" si="2692">$AJ449*EF449</f>
        <v>#VALUE!</v>
      </c>
      <c r="DA449" s="192" t="e">
        <f t="shared" si="2692"/>
        <v>#VALUE!</v>
      </c>
      <c r="DB449" s="192" t="e">
        <f t="shared" si="2692"/>
        <v>#VALUE!</v>
      </c>
      <c r="DC449" s="192" t="e">
        <f t="shared" si="2692"/>
        <v>#VALUE!</v>
      </c>
      <c r="DD449" s="192" t="e">
        <f t="shared" si="2692"/>
        <v>#VALUE!</v>
      </c>
      <c r="DE449" s="192" t="e">
        <f t="shared" si="2692"/>
        <v>#VALUE!</v>
      </c>
      <c r="DF449" s="192" t="e">
        <f t="shared" si="2692"/>
        <v>#VALUE!</v>
      </c>
      <c r="DG449" s="192" t="e">
        <f t="shared" si="2692"/>
        <v>#VALUE!</v>
      </c>
      <c r="DH449" s="192" t="e">
        <f t="shared" si="2692"/>
        <v>#VALUE!</v>
      </c>
      <c r="DI449" s="192" t="e">
        <f t="shared" si="2692"/>
        <v>#VALUE!</v>
      </c>
      <c r="DJ449" s="192" t="e">
        <f t="shared" si="2336"/>
        <v>#VALUE!</v>
      </c>
      <c r="DK449" s="192" t="e">
        <f t="shared" si="2337"/>
        <v>#VALUE!</v>
      </c>
      <c r="DL449" s="192" t="e">
        <f t="shared" si="2338"/>
        <v>#VALUE!</v>
      </c>
      <c r="DM449" s="192" t="e">
        <f t="shared" si="2339"/>
        <v>#VALUE!</v>
      </c>
      <c r="DN449" s="192" t="e">
        <f t="shared" si="2340"/>
        <v>#VALUE!</v>
      </c>
      <c r="DO449" s="192" t="e">
        <f t="shared" si="2341"/>
        <v>#VALUE!</v>
      </c>
      <c r="DP449" s="192" t="e">
        <f t="shared" si="2342"/>
        <v>#VALUE!</v>
      </c>
      <c r="DQ449" s="192" t="e">
        <f t="shared" si="2343"/>
        <v>#VALUE!</v>
      </c>
      <c r="DR449" s="192" t="e">
        <f t="shared" si="2344"/>
        <v>#VALUE!</v>
      </c>
      <c r="DS449" s="192" t="e">
        <f t="shared" si="2345"/>
        <v>#VALUE!</v>
      </c>
      <c r="DT449" s="192" t="e">
        <f t="shared" si="2346"/>
        <v>#VALUE!</v>
      </c>
      <c r="DU449" s="192" t="e">
        <f t="shared" si="2347"/>
        <v>#VALUE!</v>
      </c>
      <c r="DV449" s="198" t="e">
        <f t="shared" si="2348"/>
        <v>#VALUE!</v>
      </c>
      <c r="DW449" s="198" t="e">
        <f t="shared" si="2349"/>
        <v>#DIV/0!</v>
      </c>
      <c r="DX449" s="198" t="e">
        <f t="shared" si="2350"/>
        <v>#DIV/0!</v>
      </c>
      <c r="DY449" s="198" t="e">
        <f t="shared" si="2351"/>
        <v>#VALUE!</v>
      </c>
      <c r="DZ449" s="198" t="e">
        <f t="shared" si="2352"/>
        <v>#VALUE!</v>
      </c>
      <c r="EA449" s="198" t="e">
        <f t="shared" si="2353"/>
        <v>#VALUE!</v>
      </c>
      <c r="EB449" s="198" t="e">
        <f t="shared" si="2354"/>
        <v>#VALUE!</v>
      </c>
      <c r="EC449" s="198" t="e">
        <f t="shared" si="2355"/>
        <v>#DIV/0!</v>
      </c>
      <c r="ED449" s="198" t="e">
        <f t="shared" si="2356"/>
        <v>#VALUE!</v>
      </c>
      <c r="EE449" s="198" t="e">
        <f t="shared" si="2357"/>
        <v>#VALUE!</v>
      </c>
      <c r="EF449" s="198" t="e">
        <f t="shared" ref="EF449:EO449" si="2693">DV449/SUM($DV449:$EE449)</f>
        <v>#VALUE!</v>
      </c>
      <c r="EG449" s="198" t="e">
        <f t="shared" si="2693"/>
        <v>#DIV/0!</v>
      </c>
      <c r="EH449" s="198" t="e">
        <f t="shared" si="2693"/>
        <v>#DIV/0!</v>
      </c>
      <c r="EI449" s="198" t="e">
        <f t="shared" si="2693"/>
        <v>#VALUE!</v>
      </c>
      <c r="EJ449" s="198" t="e">
        <f t="shared" si="2693"/>
        <v>#VALUE!</v>
      </c>
      <c r="EK449" s="198" t="e">
        <f t="shared" si="2693"/>
        <v>#VALUE!</v>
      </c>
      <c r="EL449" s="198" t="e">
        <f t="shared" si="2693"/>
        <v>#VALUE!</v>
      </c>
      <c r="EM449" s="198" t="e">
        <f t="shared" si="2693"/>
        <v>#DIV/0!</v>
      </c>
      <c r="EN449" s="198" t="e">
        <f t="shared" si="2693"/>
        <v>#VALUE!</v>
      </c>
      <c r="EO449" s="198" t="e">
        <f t="shared" si="2693"/>
        <v>#VALUE!</v>
      </c>
      <c r="EP449" s="511">
        <f t="shared" ref="EP449:EW449" si="2694">EP448</f>
        <v>0.08</v>
      </c>
      <c r="EQ449" s="511">
        <f t="shared" si="2694"/>
        <v>0.015</v>
      </c>
      <c r="ER449" s="511">
        <f t="shared" si="2694"/>
        <v>0.015</v>
      </c>
      <c r="ES449" s="511">
        <f t="shared" si="2694"/>
        <v>0.015</v>
      </c>
      <c r="ET449" s="511">
        <f t="shared" si="2694"/>
        <v>0.015</v>
      </c>
      <c r="EU449" s="511">
        <f t="shared" si="2694"/>
        <v>0.09</v>
      </c>
      <c r="EV449" s="511">
        <f t="shared" si="2694"/>
        <v>0.09</v>
      </c>
      <c r="EW449" s="511">
        <f t="shared" si="2694"/>
        <v>0.09</v>
      </c>
      <c r="EX449" s="420" t="str">
        <f>IF(_tag_month_day!AS445="","",_tag_month_day!AS445/100)</f>
        <v/>
      </c>
      <c r="EY449" s="420" t="str">
        <f>IF(_tag_month_day!AT445="","",_tag_month_day!AT445/100)</f>
        <v/>
      </c>
      <c r="EZ449" s="420" t="str">
        <f>IF(_tag_month_day!AU445="","",_tag_month_day!AU445/100)</f>
        <v/>
      </c>
      <c r="FA449" s="420" t="str">
        <f>IF(_tag_month_day!AV445="","",_tag_month_day!AV445/100)</f>
        <v/>
      </c>
      <c r="FB449" s="420" t="str">
        <f>IF(_tag_month_day!AW445="","",_tag_month_day!AW445/100)</f>
        <v/>
      </c>
      <c r="FC449" s="420" t="str">
        <f>IF(_tag_month_day!AX445="","",_tag_month_day!AX445/100)</f>
        <v/>
      </c>
      <c r="FD449" s="510">
        <f t="shared" si="2386"/>
        <v>0.33</v>
      </c>
      <c r="FE449" s="510">
        <f t="shared" si="2387"/>
        <v>0.19</v>
      </c>
      <c r="FF449" s="510">
        <f t="shared" si="2388"/>
        <v>0.003</v>
      </c>
      <c r="FG449" s="510">
        <f t="shared" si="2389"/>
        <v>0</v>
      </c>
      <c r="FH449" s="603">
        <f t="shared" si="2390"/>
        <v>0.0001</v>
      </c>
      <c r="FI449" s="510">
        <f t="shared" ref="FI449:FR449" si="2695">FI448</f>
        <v>0.41</v>
      </c>
      <c r="FJ449" s="510">
        <f t="shared" si="2695"/>
        <v>0.11</v>
      </c>
      <c r="FK449" s="510">
        <f t="shared" si="2695"/>
        <v>0.015</v>
      </c>
      <c r="FL449" s="510">
        <f t="shared" si="2695"/>
        <v>0</v>
      </c>
      <c r="FM449" s="603">
        <f t="shared" si="2695"/>
        <v>0.0001</v>
      </c>
      <c r="FN449" s="510" t="str">
        <f>IF(_tag_month_day!AY445="","",_tag_month_day!AY445/100)</f>
        <v/>
      </c>
      <c r="FO449" s="510" t="str">
        <f>IF(_tag_month_day!AZ445="","",_tag_month_day!AZ445/100)</f>
        <v/>
      </c>
      <c r="FP449" s="510" t="str">
        <f>IF(_tag_month_day!BA445="","",_tag_month_day!BA445/100)</f>
        <v/>
      </c>
      <c r="FQ449" s="510" t="str">
        <f>IF(_tag_month_day!BB445="","",_tag_month_day!BB445/100)</f>
        <v/>
      </c>
      <c r="FR449" s="603" t="str">
        <f>IF(_tag_month_day!BC445="","",_tag_month_day!BC445/100)</f>
        <v/>
      </c>
      <c r="FS449" s="510" t="str">
        <f>IF(_tag_month_day!BD445="","",_tag_month_day!BD445/100)</f>
        <v/>
      </c>
      <c r="FT449" s="510" t="str">
        <f>IF(_tag_month_day!BE445="","",_tag_month_day!BE445/100)</f>
        <v/>
      </c>
      <c r="FU449" s="510" t="str">
        <f>IF(_tag_month_day!BF445="","",_tag_month_day!BF445/100)</f>
        <v/>
      </c>
      <c r="FV449" s="510" t="str">
        <f>IF(_tag_month_day!BG445="","",_tag_month_day!BG445/100)</f>
        <v/>
      </c>
      <c r="FW449" s="603" t="str">
        <f>IF(_tag_month_day!BH445="","",_tag_month_day!BH445/100)</f>
        <v/>
      </c>
      <c r="FX449" s="510" t="str">
        <f>IF(_tag_month_day!BI445="","",_tag_month_day!BI445/100)</f>
        <v/>
      </c>
      <c r="FY449" s="510" t="str">
        <f>IF(_tag_month_day!BJ445="","",_tag_month_day!BJ445/100)</f>
        <v/>
      </c>
      <c r="FZ449" s="605" t="str">
        <f>IF(_tag_month_day!BK445="","",_tag_month_day!BK445/100)</f>
        <v/>
      </c>
      <c r="GA449" s="510" t="str">
        <f>IF(_tag_month_day!BL445="","",_tag_month_day!BL445/100)</f>
        <v/>
      </c>
      <c r="GB449" s="603" t="str">
        <f>IF(_tag_month_day!BM445="","",_tag_month_day!BM445/100)</f>
        <v/>
      </c>
      <c r="GC449" s="420" t="str">
        <f>IF(_tag_month_day!BN445="","",_tag_month_day!BN445/100)</f>
        <v/>
      </c>
      <c r="GD449" s="420" t="str">
        <f>IF(_tag_month_day!BO445="","",_tag_month_day!BO445/100)</f>
        <v/>
      </c>
      <c r="GE449" s="420" t="str">
        <f>IF(_tag_month_day!BP445="","",_tag_month_day!BP445/100)</f>
        <v/>
      </c>
      <c r="GF449" s="420" t="str">
        <f>IF(_tag_month_day!BQ445="","",_tag_month_day!BQ445/100)</f>
        <v/>
      </c>
      <c r="GG449" s="420" t="str">
        <f>IF(_tag_month_day!BR445="","",_tag_month_day!BR445/100)</f>
        <v/>
      </c>
      <c r="GH449" s="420" t="str">
        <f>IF(_tag_month_day!BS445="","",_tag_month_day!BS445/100)</f>
        <v/>
      </c>
      <c r="GI449" s="603" t="str">
        <f>IF(_tag_month_day!BT445="","",_tag_month_day!BT445/100)</f>
        <v/>
      </c>
      <c r="GJ449" s="612" t="str">
        <f>IF(_tag_month_day!BU445="","",_tag_month_day!BU445/100)</f>
        <v/>
      </c>
      <c r="GK449" s="620" t="str">
        <f>IF(_tag_month_day!BV445="",IF(_rlcf_month_day!A$2="","",_rlcf_month_day!A$2/100),_tag_month_day!BV445/100)</f>
        <v/>
      </c>
      <c r="GL449" s="620" t="str">
        <f>IF(_tag_month_day!BW445="",IF(_rlcf_month_day!B$2="","",_rlcf_month_day!B$2/100),_tag_month_day!BW445/100)</f>
        <v/>
      </c>
      <c r="GM449" s="621" t="str">
        <f>IF(_tag_month_day!BX445="",IF(_rlcf_month_day!C$2="","",_rlcf_month_day!C$2/100),_tag_month_day!BX445/100)</f>
        <v/>
      </c>
      <c r="GN449" s="620" t="str">
        <f>IF(_tag_month_day!BV445="",IF(_rlcf_month_day!A$2="","",_rlcf_month_day!A$2/100),_tag_month_day!BV445/100)</f>
        <v/>
      </c>
      <c r="GO449" s="620" t="str">
        <f>IF(_tag_month_day!BW445="",IF(_rlcf_month_day!B$2="","",_rlcf_month_day!B$2/100),_tag_month_day!BW445/100)</f>
        <v/>
      </c>
      <c r="GP449" s="620" t="str">
        <f>IF(_tag_month_day!CD445="",IF(_rlcf_month_day!E$2="","",_rlcf_month_day!E$2/100),_tag_month_day!CD445/100)</f>
        <v/>
      </c>
      <c r="GQ449" s="620" t="str">
        <f>IF(_tag_month_day!CE445="",IF(_rlcf_month_day!F$2="","",_rlcf_month_day!F$2/100),_tag_month_day!CE445/100)</f>
        <v/>
      </c>
      <c r="GR449" s="621" t="str">
        <f>IF(_tag_month_day!CF445="",IF(_rlcf_month_day!G$2="","",_rlcf_month_day!G$2/100),_tag_month_day!CF445/100)</f>
        <v/>
      </c>
      <c r="GS449" s="626">
        <f t="shared" ref="GS449:HH449" si="2696">GS448</f>
        <v>0.953</v>
      </c>
      <c r="GT449" s="626">
        <f t="shared" si="2696"/>
        <v>0.55</v>
      </c>
      <c r="GU449" s="626">
        <f t="shared" si="2696"/>
        <v>0.55</v>
      </c>
      <c r="GV449" s="626">
        <f t="shared" si="2696"/>
        <v>0.55</v>
      </c>
      <c r="GW449" s="626">
        <f t="shared" si="2696"/>
        <v>0.5</v>
      </c>
      <c r="GX449" s="626">
        <f t="shared" si="2696"/>
        <v>0.935</v>
      </c>
      <c r="GY449" s="626">
        <f t="shared" si="2696"/>
        <v>0.15</v>
      </c>
      <c r="GZ449" s="626">
        <f t="shared" si="2696"/>
        <v>1</v>
      </c>
      <c r="HA449" s="632">
        <f t="shared" si="2696"/>
        <v>0.047</v>
      </c>
      <c r="HB449" s="632">
        <f t="shared" si="2696"/>
        <v>0.45</v>
      </c>
      <c r="HC449" s="632">
        <f t="shared" si="2696"/>
        <v>0.45</v>
      </c>
      <c r="HD449" s="632">
        <f t="shared" si="2696"/>
        <v>0.45</v>
      </c>
      <c r="HE449" s="632">
        <f t="shared" si="2696"/>
        <v>0.5</v>
      </c>
      <c r="HF449" s="632">
        <f t="shared" si="2696"/>
        <v>0.065</v>
      </c>
      <c r="HG449" s="632">
        <f t="shared" si="2696"/>
        <v>0.85</v>
      </c>
      <c r="HH449" s="632">
        <f t="shared" si="2696"/>
        <v>0</v>
      </c>
      <c r="HI449" s="68">
        <f t="shared" si="2362"/>
        <v>0</v>
      </c>
      <c r="HJ449" s="68" t="e">
        <f t="shared" si="2393"/>
        <v>#VALUE!</v>
      </c>
      <c r="HK449" s="202">
        <f t="shared" si="2394"/>
        <v>0.85</v>
      </c>
      <c r="HL449" s="464">
        <f t="shared" si="2395"/>
        <v>550000</v>
      </c>
      <c r="HM449" s="464">
        <f t="shared" si="2396"/>
        <v>480000</v>
      </c>
      <c r="HN449" s="192" t="e">
        <f t="shared" si="2363"/>
        <v>#VALUE!</v>
      </c>
      <c r="HO449" s="192" t="e">
        <f>HN449*HK449*$HO$2/HL449*1000000</f>
        <v>#VALUE!</v>
      </c>
      <c r="HP449" s="192" t="e">
        <f>HN449*HK449*$HP$2/HM449*1000000</f>
        <v>#VALUE!</v>
      </c>
    </row>
    <row r="450" customFormat="1" spans="1:224">
      <c r="A450" s="381">
        <v>445</v>
      </c>
      <c r="B450" s="54">
        <f ca="1" t="shared" si="2397"/>
        <v>43635</v>
      </c>
      <c r="C450" s="57">
        <f t="shared" si="2398"/>
        <v>0.0416666666666667</v>
      </c>
      <c r="D450" s="68" t="str">
        <f ca="1" t="shared" si="2364"/>
        <v>白班</v>
      </c>
      <c r="E450" s="68" t="str">
        <f ca="1" t="shared" si="2365"/>
        <v>乙</v>
      </c>
      <c r="F450" s="68">
        <f ca="1">SUMPRODUCT((成本日报!$A$3:$A$95=计划!B450)*(成本日报!$B$3:$B$95=计划!$D450),成本日报!$C$3:$C$95)</f>
        <v>2</v>
      </c>
      <c r="G450" s="382">
        <f ca="1" t="shared" si="2399"/>
        <v>43635.4999999989</v>
      </c>
      <c r="H450" s="382">
        <f ca="1" t="shared" si="2366"/>
        <v>43635.5069444434</v>
      </c>
      <c r="I450" s="382">
        <f ca="1" t="shared" si="2367"/>
        <v>43635.5124999989</v>
      </c>
      <c r="J450" s="382">
        <f ca="1" t="shared" si="2368"/>
        <v>43635.5416666656</v>
      </c>
      <c r="K450" s="382">
        <f ca="1" t="shared" si="2369"/>
        <v>43635.6041666656</v>
      </c>
      <c r="L450" s="382">
        <f ca="1" t="shared" si="2370"/>
        <v>43635.6249999989</v>
      </c>
      <c r="M450" s="398" t="str">
        <f>IF(_tag_month_day!A446="","",_tag_month_day!A446)</f>
        <v/>
      </c>
      <c r="N450" s="398" t="str">
        <f>IF(_tag_month_day!B446="","",_tag_month_day!B446)</f>
        <v/>
      </c>
      <c r="O450" s="399" t="e">
        <f t="shared" si="2371"/>
        <v>#VALUE!</v>
      </c>
      <c r="P450" s="398" t="str">
        <f>IF(_tag_month_day!C446="","",_tag_month_day!C446)</f>
        <v/>
      </c>
      <c r="Q450" s="398" t="str">
        <f>IF(_tag_month_day!D446="","",_tag_month_day!D446)</f>
        <v/>
      </c>
      <c r="R450" s="416">
        <f>IF(_tag_month_day!CB446="",R449,_tag_month_day!CB446/100)</f>
        <v>0.07</v>
      </c>
      <c r="S450" s="417" t="str">
        <f>IF(_tag_month_day!E446="","",_tag_month_day!E446)</f>
        <v/>
      </c>
      <c r="T450" s="417" t="str">
        <f>IF(_tag_month_day!F446="","",_tag_month_day!F446)</f>
        <v/>
      </c>
      <c r="U450" s="418" t="e">
        <f t="shared" si="2325"/>
        <v>#VALUE!</v>
      </c>
      <c r="V450" s="53" t="e">
        <f t="shared" si="2326"/>
        <v>#VALUE!</v>
      </c>
      <c r="W450" s="419" t="str">
        <f>IF(_jhy_month_day!A446="","",_jhy_month_day!A446)</f>
        <v/>
      </c>
      <c r="X450" s="420" t="str">
        <f>IF(_jhy_month_day!B446="","",_jhy_month_day!B446/100)</f>
        <v/>
      </c>
      <c r="Y450" s="420" t="str">
        <f>IF(_jhy_month_day!C446="","",_jhy_month_day!C446/100)</f>
        <v/>
      </c>
      <c r="Z450" s="439">
        <f t="shared" si="2415"/>
        <v>112</v>
      </c>
      <c r="AA450" s="440" t="str">
        <f>IF(_tag_month_day!G446="","",_tag_month_day!G446/100)</f>
        <v/>
      </c>
      <c r="AB450" s="440" t="str">
        <f>IF(_tag_month_day!H446="","",_tag_month_day!H446/100)</f>
        <v/>
      </c>
      <c r="AC450" s="193">
        <f t="shared" si="2372"/>
        <v>1.59963432013121</v>
      </c>
      <c r="AD450" s="441" t="str">
        <f t="shared" si="2373"/>
        <v/>
      </c>
      <c r="AE450" s="442" t="str">
        <f t="shared" si="2374"/>
        <v/>
      </c>
      <c r="AF450" s="443">
        <v>1</v>
      </c>
      <c r="AG450" s="68" t="str">
        <f>IF(_duihao_month_day!A446="","",_duihao_month_day!A446)</f>
        <v/>
      </c>
      <c r="AH450" s="463">
        <f>IF(_gyk_month_day!B446="",AH449,_gyk_month_day!B446)</f>
        <v>820</v>
      </c>
      <c r="AI450" s="464"/>
      <c r="AJ450" s="68" t="str">
        <f>IF(_tag_month_day!I446="","",_tag_month_day!I446)</f>
        <v/>
      </c>
      <c r="AK450" s="465" t="str">
        <f>IF(_tzyy_month_day!A446="","",_tzyy_month_day!A446)</f>
        <v/>
      </c>
      <c r="AL450" s="465" t="str">
        <f>IF(_tzyy_month_day!B446="","",_tzyy_month_day!B446)</f>
        <v/>
      </c>
      <c r="AM450" s="465" t="str">
        <f>IF(_tzyy_month_day!C446="","",_tzyy_month_day!C446)</f>
        <v/>
      </c>
      <c r="AN450" s="466" t="str">
        <f>IF(_tag_month_day!CG446="","",_tag_month_day!CG446)</f>
        <v/>
      </c>
      <c r="AO450" s="466" t="str">
        <f>IF(_tag_month_day!CH446="","",_tag_month_day!CH446)</f>
        <v/>
      </c>
      <c r="AP450" s="486" t="e">
        <f t="shared" si="2375"/>
        <v>#VALUE!</v>
      </c>
      <c r="AQ450" s="487" t="str">
        <f>IF(_tag_month_day!J446="","",_tag_month_day!J446/100)</f>
        <v/>
      </c>
      <c r="AR450" s="488">
        <f t="shared" si="2376"/>
        <v>1.3</v>
      </c>
      <c r="AS450" s="489" t="e">
        <f t="shared" si="2327"/>
        <v>#VALUE!</v>
      </c>
      <c r="AT450" s="489">
        <f t="shared" si="2377"/>
        <v>0</v>
      </c>
      <c r="AU450" s="490" t="str">
        <f>IF(_tag_month_day!K446="","",_tag_month_day!K446)</f>
        <v/>
      </c>
      <c r="AV450" s="491" t="str">
        <f>IF(_tag_month_day!L446="","",_tag_month_day!L446/100)</f>
        <v/>
      </c>
      <c r="AW450" s="420">
        <f t="shared" si="2686"/>
        <v>0</v>
      </c>
      <c r="AX450" s="420">
        <f t="shared" si="2378"/>
        <v>0</v>
      </c>
      <c r="AY450" s="420" t="str">
        <f>IF(_tag_month_day!M446="","",_tag_month_day!M446/100)</f>
        <v/>
      </c>
      <c r="AZ450" s="420" t="str">
        <f>IF(_tag_month_day!N446="","",_tag_month_day!N446/100)</f>
        <v/>
      </c>
      <c r="BA450" s="420" t="str">
        <f>IF(_tag_month_day!O446="","",_tag_month_day!O446/100)</f>
        <v/>
      </c>
      <c r="BB450" s="496" t="str">
        <f>IF(_tag_month_day!P446="","",_tag_month_day!P446/100)</f>
        <v/>
      </c>
      <c r="BC450" s="496">
        <f t="shared" si="2379"/>
        <v>0</v>
      </c>
      <c r="BD450" s="496" t="str">
        <f>IF(_tag_month_day!Q446="","",_tag_month_day!Q446/100)</f>
        <v/>
      </c>
      <c r="BE450" s="510" t="str">
        <f>IF(_tag_month_day!R446="","",_tag_month_day!R446/100)</f>
        <v/>
      </c>
      <c r="BF450" s="413" t="str">
        <f>IF(_tag_month_day!CC446="","",_tag_month_day!CC446/100)</f>
        <v/>
      </c>
      <c r="BG450" s="511" t="e">
        <f t="shared" si="2328"/>
        <v>#VALUE!</v>
      </c>
      <c r="BH450" s="198">
        <f t="shared" si="2329"/>
        <v>0</v>
      </c>
      <c r="BI450" s="512" t="e">
        <f>IF(CX450=0,BI449,(DK450*查询!$R$5+DL450*查询!$Q$5+DM450*查询!$N$5+DN450*查询!$O$5+DO450*查询!$P$5)*AF450/CX450)</f>
        <v>#VALUE!</v>
      </c>
      <c r="BJ450" s="512" t="e">
        <f>IF(CX450=0,BJ449,(DP450*查询!$S$5+DQ450*查询!$T$5+DR450*查询!$U$5)*AF450/CX450)</f>
        <v>#VALUE!</v>
      </c>
      <c r="BK450" s="512">
        <f t="shared" si="2380"/>
        <v>1</v>
      </c>
      <c r="BL450" s="513" t="str">
        <f>IF(_cfyc_month_day!A446="","",_cfyc_month_day!A446)</f>
        <v/>
      </c>
      <c r="BM450" s="513" t="str">
        <f>IF(_cfyc_month_day!B446="","",_cfyc_month_day!B446)</f>
        <v/>
      </c>
      <c r="BN450" s="513" t="str">
        <f>IF(_cfyc_month_day!C446="","",_cfyc_month_day!C446)</f>
        <v/>
      </c>
      <c r="BO450" s="522" t="str">
        <f>IF(_cfyc_month_day!D446="","",_cfyc_month_day!D446)</f>
        <v/>
      </c>
      <c r="BP450" s="522" t="str">
        <f>IF(_cfyc_month_day!E446="","",_cfyc_month_day!E446)</f>
        <v/>
      </c>
      <c r="BQ450" s="522" t="str">
        <f>IF(_cfyc_month_day!F446="","",_cfyc_month_day!F446)</f>
        <v/>
      </c>
      <c r="BR450" s="513" t="str">
        <f>IF(_tag_month_day!T446="","",_tag_month_day!T446)</f>
        <v/>
      </c>
      <c r="BS450" s="513" t="str">
        <f>IF(_tag_month_day!U446="","",_tag_month_day!U446)</f>
        <v/>
      </c>
      <c r="BT450" s="523" t="str">
        <f t="shared" si="2381"/>
        <v/>
      </c>
      <c r="BU450" s="223" t="str">
        <f>IF(_tag_month_day!V446="","",_tag_month_day!V446)</f>
        <v/>
      </c>
      <c r="BV450" s="206" t="str">
        <f>IF(_tag_month_day!W446="","",_tag_month_day!W446)</f>
        <v/>
      </c>
      <c r="BW450" s="540" t="str">
        <f>IF(_tag_month_day!X446="","",_tag_month_day!X446)</f>
        <v/>
      </c>
      <c r="BX450" s="540" t="str">
        <f>IF(_tag_month_day!Y446="","",_tag_month_day!Y446)</f>
        <v/>
      </c>
      <c r="BY450" s="541">
        <f ca="1" t="shared" si="2382"/>
        <v>43635.6249999989</v>
      </c>
      <c r="BZ450" s="542"/>
      <c r="CA450" s="543" t="str">
        <f>IF(_jhy2_month_day!A446="","",_jhy2_month_day!A446)</f>
        <v/>
      </c>
      <c r="CB450" s="464" t="str">
        <f>IF(_jhy2_month_day!B446="","",_jhy2_month_day!B446)</f>
        <v/>
      </c>
      <c r="CC450" s="464" t="str">
        <f>IF(_jhy2_month_day!C446="","",_jhy2_month_day!C446)</f>
        <v/>
      </c>
      <c r="CD450" s="464" t="str">
        <f>IF(_jhy2_month_day!D446="","",_jhy2_month_day!D446)</f>
        <v/>
      </c>
      <c r="CE450" s="464" t="str">
        <f>IF(_jhy2_month_day!E446="","",_jhy2_month_day!E446)</f>
        <v/>
      </c>
      <c r="CF450" s="464" t="str">
        <f>IF(_jhy2_month_day!F446="","",_jhy2_month_day!F446)</f>
        <v/>
      </c>
      <c r="CG450" s="464" t="str">
        <f>IF(_jhy2_month_day!G446="","",_jhy2_month_day!G446)</f>
        <v/>
      </c>
      <c r="CH450" s="464" t="str">
        <f>IF(_jhy2_month_day!H446="","",_jhy2_month_day!H446)</f>
        <v/>
      </c>
      <c r="CI450" s="464" t="str">
        <f>IF(_jhy2_month_day!I446="","",_jhy2_month_day!I446)</f>
        <v/>
      </c>
      <c r="CJ450" s="464" t="str">
        <f>IF(_jhy2_month_day!J446="","",_jhy2_month_day!J446)</f>
        <v/>
      </c>
      <c r="CK450" s="464" t="str">
        <f>IF(_jhy2_month_day!K446="","",_jhy2_month_day!K446)</f>
        <v/>
      </c>
      <c r="CL450" s="562" t="str">
        <f>IF(_jhy2_month_day!L446="","",_jhy2_month_day!L446)</f>
        <v/>
      </c>
      <c r="CM450" s="562" t="str">
        <f>IF(_jhy2_month_day!M446="","",_jhy2_month_day!M446)</f>
        <v/>
      </c>
      <c r="CN450" s="562" t="str">
        <f>IF(_jhy2_month_day!N446="","",_jhy2_month_day!N446)</f>
        <v/>
      </c>
      <c r="CO450" s="562" t="str">
        <f>IF(_jhy2_month_day!O446="","",_jhy2_month_day!O446)</f>
        <v/>
      </c>
      <c r="CP450" s="562" t="str">
        <f>IF(_jhy2_month_day!P446="","",_jhy2_month_day!P446)</f>
        <v/>
      </c>
      <c r="CQ450" s="562" t="str">
        <f>IF(_jhy2_month_day!Q446="","",_jhy2_month_day!Q446)</f>
        <v/>
      </c>
      <c r="CR450" s="563" t="str">
        <f>IF(_jhy2_month_day!R446="","",_jhy2_month_day!R446)</f>
        <v/>
      </c>
      <c r="CS450" s="576" t="str">
        <f>IF(_jhy2_month_day!S446="","",_jhy2_month_day!S446)</f>
        <v/>
      </c>
      <c r="CT450" s="562" t="str">
        <f>IF(_jhy2_month_day!T446="","",_jhy2_month_day!T446)</f>
        <v/>
      </c>
      <c r="CU450" s="577" t="e">
        <f t="shared" si="2330"/>
        <v>#VALUE!</v>
      </c>
      <c r="CV450" s="198" t="e">
        <f t="shared" si="2331"/>
        <v>#VALUE!</v>
      </c>
      <c r="CW450" s="192" t="e">
        <f t="shared" si="2332"/>
        <v>#VALUE!</v>
      </c>
      <c r="CX450" s="192" t="e">
        <f t="shared" si="2333"/>
        <v>#VALUE!</v>
      </c>
      <c r="CY450" s="202" t="e">
        <f t="shared" si="2334"/>
        <v>#VALUE!</v>
      </c>
      <c r="CZ450" s="192" t="e">
        <f t="shared" ref="CZ450:DI450" si="2697">$AJ450*EF450</f>
        <v>#VALUE!</v>
      </c>
      <c r="DA450" s="192" t="e">
        <f t="shared" si="2697"/>
        <v>#VALUE!</v>
      </c>
      <c r="DB450" s="192" t="e">
        <f t="shared" si="2697"/>
        <v>#VALUE!</v>
      </c>
      <c r="DC450" s="192" t="e">
        <f t="shared" si="2697"/>
        <v>#VALUE!</v>
      </c>
      <c r="DD450" s="192" t="e">
        <f t="shared" si="2697"/>
        <v>#VALUE!</v>
      </c>
      <c r="DE450" s="192" t="e">
        <f t="shared" si="2697"/>
        <v>#VALUE!</v>
      </c>
      <c r="DF450" s="192" t="e">
        <f t="shared" si="2697"/>
        <v>#VALUE!</v>
      </c>
      <c r="DG450" s="192" t="e">
        <f t="shared" si="2697"/>
        <v>#VALUE!</v>
      </c>
      <c r="DH450" s="192" t="e">
        <f t="shared" si="2697"/>
        <v>#VALUE!</v>
      </c>
      <c r="DI450" s="192" t="e">
        <f t="shared" si="2697"/>
        <v>#VALUE!</v>
      </c>
      <c r="DJ450" s="192" t="e">
        <f t="shared" si="2336"/>
        <v>#VALUE!</v>
      </c>
      <c r="DK450" s="192" t="e">
        <f t="shared" si="2337"/>
        <v>#VALUE!</v>
      </c>
      <c r="DL450" s="192" t="e">
        <f t="shared" si="2338"/>
        <v>#VALUE!</v>
      </c>
      <c r="DM450" s="192" t="e">
        <f t="shared" si="2339"/>
        <v>#VALUE!</v>
      </c>
      <c r="DN450" s="192" t="e">
        <f t="shared" si="2340"/>
        <v>#VALUE!</v>
      </c>
      <c r="DO450" s="192" t="e">
        <f t="shared" si="2341"/>
        <v>#VALUE!</v>
      </c>
      <c r="DP450" s="192" t="e">
        <f t="shared" si="2342"/>
        <v>#VALUE!</v>
      </c>
      <c r="DQ450" s="192" t="e">
        <f t="shared" si="2343"/>
        <v>#VALUE!</v>
      </c>
      <c r="DR450" s="192" t="e">
        <f t="shared" si="2344"/>
        <v>#VALUE!</v>
      </c>
      <c r="DS450" s="192" t="e">
        <f t="shared" si="2345"/>
        <v>#VALUE!</v>
      </c>
      <c r="DT450" s="192" t="e">
        <f t="shared" si="2346"/>
        <v>#VALUE!</v>
      </c>
      <c r="DU450" s="192" t="e">
        <f t="shared" si="2347"/>
        <v>#VALUE!</v>
      </c>
      <c r="DV450" s="198" t="e">
        <f t="shared" si="2348"/>
        <v>#VALUE!</v>
      </c>
      <c r="DW450" s="198" t="e">
        <f t="shared" si="2349"/>
        <v>#DIV/0!</v>
      </c>
      <c r="DX450" s="198" t="e">
        <f t="shared" si="2350"/>
        <v>#DIV/0!</v>
      </c>
      <c r="DY450" s="198" t="e">
        <f t="shared" si="2351"/>
        <v>#VALUE!</v>
      </c>
      <c r="DZ450" s="198" t="e">
        <f t="shared" si="2352"/>
        <v>#VALUE!</v>
      </c>
      <c r="EA450" s="198" t="e">
        <f t="shared" si="2353"/>
        <v>#VALUE!</v>
      </c>
      <c r="EB450" s="198" t="e">
        <f t="shared" si="2354"/>
        <v>#VALUE!</v>
      </c>
      <c r="EC450" s="198" t="e">
        <f t="shared" si="2355"/>
        <v>#DIV/0!</v>
      </c>
      <c r="ED450" s="198" t="e">
        <f t="shared" si="2356"/>
        <v>#VALUE!</v>
      </c>
      <c r="EE450" s="198" t="e">
        <f t="shared" si="2357"/>
        <v>#VALUE!</v>
      </c>
      <c r="EF450" s="198" t="e">
        <f t="shared" ref="EF450:EO450" si="2698">DV450/SUM($DV450:$EE450)</f>
        <v>#VALUE!</v>
      </c>
      <c r="EG450" s="198" t="e">
        <f t="shared" si="2698"/>
        <v>#DIV/0!</v>
      </c>
      <c r="EH450" s="198" t="e">
        <f t="shared" si="2698"/>
        <v>#DIV/0!</v>
      </c>
      <c r="EI450" s="198" t="e">
        <f t="shared" si="2698"/>
        <v>#VALUE!</v>
      </c>
      <c r="EJ450" s="198" t="e">
        <f t="shared" si="2698"/>
        <v>#VALUE!</v>
      </c>
      <c r="EK450" s="198" t="e">
        <f t="shared" si="2698"/>
        <v>#VALUE!</v>
      </c>
      <c r="EL450" s="198" t="e">
        <f t="shared" si="2698"/>
        <v>#VALUE!</v>
      </c>
      <c r="EM450" s="198" t="e">
        <f t="shared" si="2698"/>
        <v>#DIV/0!</v>
      </c>
      <c r="EN450" s="198" t="e">
        <f t="shared" si="2698"/>
        <v>#VALUE!</v>
      </c>
      <c r="EO450" s="198" t="e">
        <f t="shared" si="2698"/>
        <v>#VALUE!</v>
      </c>
      <c r="EP450" s="511">
        <f t="shared" ref="EP450:EW450" si="2699">EP449</f>
        <v>0.08</v>
      </c>
      <c r="EQ450" s="511">
        <f t="shared" si="2699"/>
        <v>0.015</v>
      </c>
      <c r="ER450" s="511">
        <f t="shared" si="2699"/>
        <v>0.015</v>
      </c>
      <c r="ES450" s="511">
        <f t="shared" si="2699"/>
        <v>0.015</v>
      </c>
      <c r="ET450" s="511">
        <f t="shared" si="2699"/>
        <v>0.015</v>
      </c>
      <c r="EU450" s="511">
        <f t="shared" si="2699"/>
        <v>0.09</v>
      </c>
      <c r="EV450" s="511">
        <f t="shared" si="2699"/>
        <v>0.09</v>
      </c>
      <c r="EW450" s="511">
        <f t="shared" si="2699"/>
        <v>0.09</v>
      </c>
      <c r="EX450" s="420" t="str">
        <f>IF(_tag_month_day!AS446="","",_tag_month_day!AS446/100)</f>
        <v/>
      </c>
      <c r="EY450" s="420" t="str">
        <f>IF(_tag_month_day!AT446="","",_tag_month_day!AT446/100)</f>
        <v/>
      </c>
      <c r="EZ450" s="420" t="str">
        <f>IF(_tag_month_day!AU446="","",_tag_month_day!AU446/100)</f>
        <v/>
      </c>
      <c r="FA450" s="420" t="str">
        <f>IF(_tag_month_day!AV446="","",_tag_month_day!AV446/100)</f>
        <v/>
      </c>
      <c r="FB450" s="420" t="str">
        <f>IF(_tag_month_day!AW446="","",_tag_month_day!AW446/100)</f>
        <v/>
      </c>
      <c r="FC450" s="420" t="str">
        <f>IF(_tag_month_day!AX446="","",_tag_month_day!AX446/100)</f>
        <v/>
      </c>
      <c r="FD450" s="510">
        <f t="shared" si="2386"/>
        <v>0.33</v>
      </c>
      <c r="FE450" s="510">
        <f t="shared" si="2387"/>
        <v>0.19</v>
      </c>
      <c r="FF450" s="510">
        <f t="shared" si="2388"/>
        <v>0.003</v>
      </c>
      <c r="FG450" s="510">
        <f t="shared" si="2389"/>
        <v>0</v>
      </c>
      <c r="FH450" s="603">
        <f t="shared" si="2390"/>
        <v>0.0001</v>
      </c>
      <c r="FI450" s="510">
        <f t="shared" ref="FI450:FR450" si="2700">FI449</f>
        <v>0.41</v>
      </c>
      <c r="FJ450" s="510">
        <f t="shared" si="2700"/>
        <v>0.11</v>
      </c>
      <c r="FK450" s="510">
        <f t="shared" si="2700"/>
        <v>0.015</v>
      </c>
      <c r="FL450" s="510">
        <f t="shared" si="2700"/>
        <v>0</v>
      </c>
      <c r="FM450" s="603">
        <f t="shared" si="2700"/>
        <v>0.0001</v>
      </c>
      <c r="FN450" s="510" t="str">
        <f>IF(_tag_month_day!AY446="","",_tag_month_day!AY446/100)</f>
        <v/>
      </c>
      <c r="FO450" s="510" t="str">
        <f>IF(_tag_month_day!AZ446="","",_tag_month_day!AZ446/100)</f>
        <v/>
      </c>
      <c r="FP450" s="510" t="str">
        <f>IF(_tag_month_day!BA446="","",_tag_month_day!BA446/100)</f>
        <v/>
      </c>
      <c r="FQ450" s="510" t="str">
        <f>IF(_tag_month_day!BB446="","",_tag_month_day!BB446/100)</f>
        <v/>
      </c>
      <c r="FR450" s="603" t="str">
        <f>IF(_tag_month_day!BC446="","",_tag_month_day!BC446/100)</f>
        <v/>
      </c>
      <c r="FS450" s="510" t="str">
        <f>IF(_tag_month_day!BD446="","",_tag_month_day!BD446/100)</f>
        <v/>
      </c>
      <c r="FT450" s="510" t="str">
        <f>IF(_tag_month_day!BE446="","",_tag_month_day!BE446/100)</f>
        <v/>
      </c>
      <c r="FU450" s="510" t="str">
        <f>IF(_tag_month_day!BF446="","",_tag_month_day!BF446/100)</f>
        <v/>
      </c>
      <c r="FV450" s="510" t="str">
        <f>IF(_tag_month_day!BG446="","",_tag_month_day!BG446/100)</f>
        <v/>
      </c>
      <c r="FW450" s="603" t="str">
        <f>IF(_tag_month_day!BH446="","",_tag_month_day!BH446/100)</f>
        <v/>
      </c>
      <c r="FX450" s="510" t="str">
        <f>IF(_tag_month_day!BI446="","",_tag_month_day!BI446/100)</f>
        <v/>
      </c>
      <c r="FY450" s="510" t="str">
        <f>IF(_tag_month_day!BJ446="","",_tag_month_day!BJ446/100)</f>
        <v/>
      </c>
      <c r="FZ450" s="605" t="str">
        <f>IF(_tag_month_day!BK446="","",_tag_month_day!BK446/100)</f>
        <v/>
      </c>
      <c r="GA450" s="510" t="str">
        <f>IF(_tag_month_day!BL446="","",_tag_month_day!BL446/100)</f>
        <v/>
      </c>
      <c r="GB450" s="603" t="str">
        <f>IF(_tag_month_day!BM446="","",_tag_month_day!BM446/100)</f>
        <v/>
      </c>
      <c r="GC450" s="420" t="str">
        <f>IF(_tag_month_day!BN446="","",_tag_month_day!BN446/100)</f>
        <v/>
      </c>
      <c r="GD450" s="420" t="str">
        <f>IF(_tag_month_day!BO446="","",_tag_month_day!BO446/100)</f>
        <v/>
      </c>
      <c r="GE450" s="420" t="str">
        <f>IF(_tag_month_day!BP446="","",_tag_month_day!BP446/100)</f>
        <v/>
      </c>
      <c r="GF450" s="420" t="str">
        <f>IF(_tag_month_day!BQ446="","",_tag_month_day!BQ446/100)</f>
        <v/>
      </c>
      <c r="GG450" s="420" t="str">
        <f>IF(_tag_month_day!BR446="","",_tag_month_day!BR446/100)</f>
        <v/>
      </c>
      <c r="GH450" s="420" t="str">
        <f>IF(_tag_month_day!BS446="","",_tag_month_day!BS446/100)</f>
        <v/>
      </c>
      <c r="GI450" s="603" t="str">
        <f>IF(_tag_month_day!BT446="","",_tag_month_day!BT446/100)</f>
        <v/>
      </c>
      <c r="GJ450" s="612" t="str">
        <f>IF(_tag_month_day!BU446="","",_tag_month_day!BU446/100)</f>
        <v/>
      </c>
      <c r="GK450" s="620" t="str">
        <f>IF(_tag_month_day!BV446="",IF(_rlcf_month_day!A$2="","",_rlcf_month_day!A$2/100),_tag_month_day!BV446/100)</f>
        <v/>
      </c>
      <c r="GL450" s="620" t="str">
        <f>IF(_tag_month_day!BW446="",IF(_rlcf_month_day!B$2="","",_rlcf_month_day!B$2/100),_tag_month_day!BW446/100)</f>
        <v/>
      </c>
      <c r="GM450" s="621" t="str">
        <f>IF(_tag_month_day!BX446="",IF(_rlcf_month_day!C$2="","",_rlcf_month_day!C$2/100),_tag_month_day!BX446/100)</f>
        <v/>
      </c>
      <c r="GN450" s="620" t="str">
        <f>IF(_tag_month_day!BV446="",IF(_rlcf_month_day!A$2="","",_rlcf_month_day!A$2/100),_tag_month_day!BV446/100)</f>
        <v/>
      </c>
      <c r="GO450" s="620" t="str">
        <f>IF(_tag_month_day!BW446="",IF(_rlcf_month_day!B$2="","",_rlcf_month_day!B$2/100),_tag_month_day!BW446/100)</f>
        <v/>
      </c>
      <c r="GP450" s="620" t="str">
        <f>IF(_tag_month_day!CD446="",IF(_rlcf_month_day!E$2="","",_rlcf_month_day!E$2/100),_tag_month_day!CD446/100)</f>
        <v/>
      </c>
      <c r="GQ450" s="620" t="str">
        <f>IF(_tag_month_day!CE446="",IF(_rlcf_month_day!F$2="","",_rlcf_month_day!F$2/100),_tag_month_day!CE446/100)</f>
        <v/>
      </c>
      <c r="GR450" s="621" t="str">
        <f>IF(_tag_month_day!CF446="",IF(_rlcf_month_day!G$2="","",_rlcf_month_day!G$2/100),_tag_month_day!CF446/100)</f>
        <v/>
      </c>
      <c r="GS450" s="626">
        <f t="shared" ref="GS450:HH450" si="2701">GS449</f>
        <v>0.953</v>
      </c>
      <c r="GT450" s="626">
        <f t="shared" si="2701"/>
        <v>0.55</v>
      </c>
      <c r="GU450" s="626">
        <f t="shared" si="2701"/>
        <v>0.55</v>
      </c>
      <c r="GV450" s="626">
        <f t="shared" si="2701"/>
        <v>0.55</v>
      </c>
      <c r="GW450" s="626">
        <f t="shared" si="2701"/>
        <v>0.5</v>
      </c>
      <c r="GX450" s="626">
        <f t="shared" si="2701"/>
        <v>0.935</v>
      </c>
      <c r="GY450" s="626">
        <f t="shared" si="2701"/>
        <v>0.15</v>
      </c>
      <c r="GZ450" s="626">
        <f t="shared" si="2701"/>
        <v>1</v>
      </c>
      <c r="HA450" s="632">
        <f t="shared" si="2701"/>
        <v>0.047</v>
      </c>
      <c r="HB450" s="632">
        <f t="shared" si="2701"/>
        <v>0.45</v>
      </c>
      <c r="HC450" s="632">
        <f t="shared" si="2701"/>
        <v>0.45</v>
      </c>
      <c r="HD450" s="632">
        <f t="shared" si="2701"/>
        <v>0.45</v>
      </c>
      <c r="HE450" s="632">
        <f t="shared" si="2701"/>
        <v>0.5</v>
      </c>
      <c r="HF450" s="632">
        <f t="shared" si="2701"/>
        <v>0.065</v>
      </c>
      <c r="HG450" s="632">
        <f t="shared" si="2701"/>
        <v>0.85</v>
      </c>
      <c r="HH450" s="632">
        <f t="shared" si="2701"/>
        <v>0</v>
      </c>
      <c r="HI450" s="68">
        <f t="shared" si="2362"/>
        <v>0</v>
      </c>
      <c r="HJ450" s="68" t="e">
        <f t="shared" si="2393"/>
        <v>#VALUE!</v>
      </c>
      <c r="HK450" s="202">
        <f t="shared" si="2394"/>
        <v>0.85</v>
      </c>
      <c r="HL450" s="464">
        <f t="shared" si="2395"/>
        <v>550000</v>
      </c>
      <c r="HM450" s="464">
        <f t="shared" si="2396"/>
        <v>480000</v>
      </c>
      <c r="HN450" s="192" t="e">
        <f t="shared" si="2363"/>
        <v>#VALUE!</v>
      </c>
      <c r="HO450" s="192" t="e">
        <f>HN450*HK450*$HO$2/HL450*1000000</f>
        <v>#VALUE!</v>
      </c>
      <c r="HP450" s="192" t="e">
        <f>HN450*HK450*$HP$2/HM450*1000000</f>
        <v>#VALUE!</v>
      </c>
    </row>
    <row r="451" customFormat="1" spans="1:224">
      <c r="A451" s="381">
        <v>446</v>
      </c>
      <c r="B451" s="54">
        <f ca="1" t="shared" si="2397"/>
        <v>43635</v>
      </c>
      <c r="C451" s="57">
        <f t="shared" si="2398"/>
        <v>0.0416666666666667</v>
      </c>
      <c r="D451" s="68" t="str">
        <f ca="1" t="shared" si="2364"/>
        <v>白班</v>
      </c>
      <c r="E451" s="68" t="str">
        <f ca="1" t="shared" si="2365"/>
        <v>乙</v>
      </c>
      <c r="F451" s="68">
        <f ca="1">SUMPRODUCT((成本日报!$A$3:$A$95=计划!B451)*(成本日报!$B$3:$B$95=计划!$D451),成本日报!$C$3:$C$95)</f>
        <v>2</v>
      </c>
      <c r="G451" s="382">
        <f ca="1" t="shared" si="2399"/>
        <v>43635.5416666656</v>
      </c>
      <c r="H451" s="382">
        <f ca="1" t="shared" si="2366"/>
        <v>43635.54861111</v>
      </c>
      <c r="I451" s="382">
        <f ca="1" t="shared" si="2367"/>
        <v>43635.5541666656</v>
      </c>
      <c r="J451" s="382">
        <f ca="1" t="shared" si="2368"/>
        <v>43635.5833333323</v>
      </c>
      <c r="K451" s="382">
        <f ca="1" t="shared" si="2369"/>
        <v>43635.6458333323</v>
      </c>
      <c r="L451" s="382">
        <f ca="1" t="shared" si="2370"/>
        <v>43635.6666666656</v>
      </c>
      <c r="M451" s="398" t="str">
        <f>IF(_tag_month_day!A447="","",_tag_month_day!A447)</f>
        <v/>
      </c>
      <c r="N451" s="398" t="str">
        <f>IF(_tag_month_day!B447="","",_tag_month_day!B447)</f>
        <v/>
      </c>
      <c r="O451" s="399" t="e">
        <f t="shared" si="2371"/>
        <v>#VALUE!</v>
      </c>
      <c r="P451" s="398" t="str">
        <f>IF(_tag_month_day!C447="","",_tag_month_day!C447)</f>
        <v/>
      </c>
      <c r="Q451" s="398" t="str">
        <f>IF(_tag_month_day!D447="","",_tag_month_day!D447)</f>
        <v/>
      </c>
      <c r="R451" s="416">
        <f>IF(_tag_month_day!CB447="",R450,_tag_month_day!CB447/100)</f>
        <v>0.07</v>
      </c>
      <c r="S451" s="417" t="str">
        <f>IF(_tag_month_day!E447="","",_tag_month_day!E447)</f>
        <v/>
      </c>
      <c r="T451" s="417" t="str">
        <f>IF(_tag_month_day!F447="","",_tag_month_day!F447)</f>
        <v/>
      </c>
      <c r="U451" s="418" t="e">
        <f t="shared" si="2325"/>
        <v>#VALUE!</v>
      </c>
      <c r="V451" s="53" t="e">
        <f t="shared" si="2326"/>
        <v>#VALUE!</v>
      </c>
      <c r="W451" s="419" t="str">
        <f>IF(_jhy_month_day!A447="","",_jhy_month_day!A447)</f>
        <v/>
      </c>
      <c r="X451" s="420" t="str">
        <f>IF(_jhy_month_day!B447="","",_jhy_month_day!B447/100)</f>
        <v/>
      </c>
      <c r="Y451" s="420" t="str">
        <f>IF(_jhy_month_day!C447="","",_jhy_month_day!C447/100)</f>
        <v/>
      </c>
      <c r="Z451" s="439">
        <f t="shared" si="2415"/>
        <v>112</v>
      </c>
      <c r="AA451" s="440" t="str">
        <f>IF(_tag_month_day!G447="","",_tag_month_day!G447/100)</f>
        <v/>
      </c>
      <c r="AB451" s="440" t="str">
        <f>IF(_tag_month_day!H447="","",_tag_month_day!H447/100)</f>
        <v/>
      </c>
      <c r="AC451" s="193">
        <f t="shared" si="2372"/>
        <v>1.59963432013121</v>
      </c>
      <c r="AD451" s="441" t="str">
        <f t="shared" si="2373"/>
        <v/>
      </c>
      <c r="AE451" s="442" t="str">
        <f t="shared" si="2374"/>
        <v/>
      </c>
      <c r="AF451" s="443">
        <v>1</v>
      </c>
      <c r="AG451" s="68" t="str">
        <f>IF(_duihao_month_day!A447="","",_duihao_month_day!A447)</f>
        <v/>
      </c>
      <c r="AH451" s="463">
        <f>IF(_gyk_month_day!B447="",AH450,_gyk_month_day!B447)</f>
        <v>820</v>
      </c>
      <c r="AI451" s="464"/>
      <c r="AJ451" s="68" t="str">
        <f>IF(_tag_month_day!I447="","",_tag_month_day!I447)</f>
        <v/>
      </c>
      <c r="AK451" s="465" t="str">
        <f>IF(_tzyy_month_day!A447="","",_tzyy_month_day!A447)</f>
        <v/>
      </c>
      <c r="AL451" s="465" t="str">
        <f>IF(_tzyy_month_day!B447="","",_tzyy_month_day!B447)</f>
        <v/>
      </c>
      <c r="AM451" s="465" t="str">
        <f>IF(_tzyy_month_day!C447="","",_tzyy_month_day!C447)</f>
        <v/>
      </c>
      <c r="AN451" s="466" t="str">
        <f>IF(_tag_month_day!CG447="","",_tag_month_day!CG447)</f>
        <v/>
      </c>
      <c r="AO451" s="466" t="str">
        <f>IF(_tag_month_day!CH447="","",_tag_month_day!CH447)</f>
        <v/>
      </c>
      <c r="AP451" s="486" t="e">
        <f t="shared" si="2375"/>
        <v>#VALUE!</v>
      </c>
      <c r="AQ451" s="487" t="str">
        <f>IF(_tag_month_day!J447="","",_tag_month_day!J447/100)</f>
        <v/>
      </c>
      <c r="AR451" s="488">
        <f t="shared" si="2376"/>
        <v>1.3</v>
      </c>
      <c r="AS451" s="489" t="e">
        <f t="shared" si="2327"/>
        <v>#VALUE!</v>
      </c>
      <c r="AT451" s="489">
        <f t="shared" si="2377"/>
        <v>0</v>
      </c>
      <c r="AU451" s="490" t="str">
        <f>IF(_tag_month_day!K447="","",_tag_month_day!K447)</f>
        <v/>
      </c>
      <c r="AV451" s="491" t="str">
        <f>IF(_tag_month_day!L447="","",_tag_month_day!L447/100)</f>
        <v/>
      </c>
      <c r="AW451" s="420">
        <f t="shared" si="2686"/>
        <v>0</v>
      </c>
      <c r="AX451" s="420">
        <f t="shared" si="2378"/>
        <v>0</v>
      </c>
      <c r="AY451" s="420" t="str">
        <f>IF(_tag_month_day!M447="","",_tag_month_day!M447/100)</f>
        <v/>
      </c>
      <c r="AZ451" s="420" t="str">
        <f>IF(_tag_month_day!N447="","",_tag_month_day!N447/100)</f>
        <v/>
      </c>
      <c r="BA451" s="420" t="str">
        <f>IF(_tag_month_day!O447="","",_tag_month_day!O447/100)</f>
        <v/>
      </c>
      <c r="BB451" s="496" t="str">
        <f>IF(_tag_month_day!P447="","",_tag_month_day!P447/100)</f>
        <v/>
      </c>
      <c r="BC451" s="496">
        <f t="shared" si="2379"/>
        <v>0</v>
      </c>
      <c r="BD451" s="496" t="str">
        <f>IF(_tag_month_day!Q447="","",_tag_month_day!Q447/100)</f>
        <v/>
      </c>
      <c r="BE451" s="510" t="str">
        <f>IF(_tag_month_day!R447="","",_tag_month_day!R447/100)</f>
        <v/>
      </c>
      <c r="BF451" s="413" t="str">
        <f>IF(_tag_month_day!CC447="","",_tag_month_day!CC447/100)</f>
        <v/>
      </c>
      <c r="BG451" s="511" t="e">
        <f t="shared" si="2328"/>
        <v>#VALUE!</v>
      </c>
      <c r="BH451" s="198">
        <f t="shared" si="2329"/>
        <v>0</v>
      </c>
      <c r="BI451" s="512" t="e">
        <f>IF(CX451=0,BI450,(DK451*查询!$R$5+DL451*查询!$Q$5+DM451*查询!$N$5+DN451*查询!$O$5+DO451*查询!$P$5)*AF451/CX451)</f>
        <v>#VALUE!</v>
      </c>
      <c r="BJ451" s="512" t="e">
        <f>IF(CX451=0,BJ450,(DP451*查询!$S$5+DQ451*查询!$T$5+DR451*查询!$U$5)*AF451/CX451)</f>
        <v>#VALUE!</v>
      </c>
      <c r="BK451" s="512">
        <f t="shared" si="2380"/>
        <v>1</v>
      </c>
      <c r="BL451" s="513" t="str">
        <f>IF(_cfyc_month_day!A447="","",_cfyc_month_day!A447)</f>
        <v/>
      </c>
      <c r="BM451" s="513" t="str">
        <f>IF(_cfyc_month_day!B447="","",_cfyc_month_day!B447)</f>
        <v/>
      </c>
      <c r="BN451" s="513" t="str">
        <f>IF(_cfyc_month_day!C447="","",_cfyc_month_day!C447)</f>
        <v/>
      </c>
      <c r="BO451" s="522" t="str">
        <f>IF(_cfyc_month_day!D447="","",_cfyc_month_day!D447)</f>
        <v/>
      </c>
      <c r="BP451" s="522" t="str">
        <f>IF(_cfyc_month_day!E447="","",_cfyc_month_day!E447)</f>
        <v/>
      </c>
      <c r="BQ451" s="522" t="str">
        <f>IF(_cfyc_month_day!F447="","",_cfyc_month_day!F447)</f>
        <v/>
      </c>
      <c r="BR451" s="513" t="str">
        <f>IF(_tag_month_day!T447="","",_tag_month_day!T447)</f>
        <v/>
      </c>
      <c r="BS451" s="513" t="str">
        <f>IF(_tag_month_day!U447="","",_tag_month_day!U447)</f>
        <v/>
      </c>
      <c r="BT451" s="523" t="str">
        <f t="shared" si="2381"/>
        <v/>
      </c>
      <c r="BU451" s="223" t="str">
        <f>IF(_tag_month_day!V447="","",_tag_month_day!V447)</f>
        <v/>
      </c>
      <c r="BV451" s="206" t="str">
        <f>IF(_tag_month_day!W447="","",_tag_month_day!W447)</f>
        <v/>
      </c>
      <c r="BW451" s="540" t="str">
        <f>IF(_tag_month_day!X447="","",_tag_month_day!X447)</f>
        <v/>
      </c>
      <c r="BX451" s="540" t="str">
        <f>IF(_tag_month_day!Y447="","",_tag_month_day!Y447)</f>
        <v/>
      </c>
      <c r="BY451" s="541">
        <f ca="1" t="shared" si="2382"/>
        <v>43635.6666666656</v>
      </c>
      <c r="BZ451" s="542"/>
      <c r="CA451" s="543" t="str">
        <f>IF(_jhy2_month_day!A447="","",_jhy2_month_day!A447)</f>
        <v/>
      </c>
      <c r="CB451" s="464" t="str">
        <f>IF(_jhy2_month_day!B447="","",_jhy2_month_day!B447)</f>
        <v/>
      </c>
      <c r="CC451" s="464" t="str">
        <f>IF(_jhy2_month_day!C447="","",_jhy2_month_day!C447)</f>
        <v/>
      </c>
      <c r="CD451" s="464" t="str">
        <f>IF(_jhy2_month_day!D447="","",_jhy2_month_day!D447)</f>
        <v/>
      </c>
      <c r="CE451" s="464" t="str">
        <f>IF(_jhy2_month_day!E447="","",_jhy2_month_day!E447)</f>
        <v/>
      </c>
      <c r="CF451" s="464" t="str">
        <f>IF(_jhy2_month_day!F447="","",_jhy2_month_day!F447)</f>
        <v/>
      </c>
      <c r="CG451" s="464" t="str">
        <f>IF(_jhy2_month_day!G447="","",_jhy2_month_day!G447)</f>
        <v/>
      </c>
      <c r="CH451" s="464" t="str">
        <f>IF(_jhy2_month_day!H447="","",_jhy2_month_day!H447)</f>
        <v/>
      </c>
      <c r="CI451" s="464" t="str">
        <f>IF(_jhy2_month_day!I447="","",_jhy2_month_day!I447)</f>
        <v/>
      </c>
      <c r="CJ451" s="464" t="str">
        <f>IF(_jhy2_month_day!J447="","",_jhy2_month_day!J447)</f>
        <v/>
      </c>
      <c r="CK451" s="464" t="str">
        <f>IF(_jhy2_month_day!K447="","",_jhy2_month_day!K447)</f>
        <v/>
      </c>
      <c r="CL451" s="562" t="str">
        <f>IF(_jhy2_month_day!L447="","",_jhy2_month_day!L447)</f>
        <v/>
      </c>
      <c r="CM451" s="562" t="str">
        <f>IF(_jhy2_month_day!M447="","",_jhy2_month_day!M447)</f>
        <v/>
      </c>
      <c r="CN451" s="562" t="str">
        <f>IF(_jhy2_month_day!N447="","",_jhy2_month_day!N447)</f>
        <v/>
      </c>
      <c r="CO451" s="562" t="str">
        <f>IF(_jhy2_month_day!O447="","",_jhy2_month_day!O447)</f>
        <v/>
      </c>
      <c r="CP451" s="562" t="str">
        <f>IF(_jhy2_month_day!P447="","",_jhy2_month_day!P447)</f>
        <v/>
      </c>
      <c r="CQ451" s="562" t="str">
        <f>IF(_jhy2_month_day!Q447="","",_jhy2_month_day!Q447)</f>
        <v/>
      </c>
      <c r="CR451" s="563" t="str">
        <f>IF(_jhy2_month_day!R447="","",_jhy2_month_day!R447)</f>
        <v/>
      </c>
      <c r="CS451" s="576" t="str">
        <f>IF(_jhy2_month_day!S447="","",_jhy2_month_day!S447)</f>
        <v/>
      </c>
      <c r="CT451" s="562" t="str">
        <f>IF(_jhy2_month_day!T447="","",_jhy2_month_day!T447)</f>
        <v/>
      </c>
      <c r="CU451" s="577" t="e">
        <f t="shared" si="2330"/>
        <v>#VALUE!</v>
      </c>
      <c r="CV451" s="198" t="e">
        <f t="shared" si="2331"/>
        <v>#VALUE!</v>
      </c>
      <c r="CW451" s="192" t="e">
        <f t="shared" si="2332"/>
        <v>#VALUE!</v>
      </c>
      <c r="CX451" s="192" t="e">
        <f t="shared" si="2333"/>
        <v>#VALUE!</v>
      </c>
      <c r="CY451" s="202" t="e">
        <f t="shared" si="2334"/>
        <v>#VALUE!</v>
      </c>
      <c r="CZ451" s="192" t="e">
        <f t="shared" ref="CZ451:DI451" si="2702">$AJ451*EF451</f>
        <v>#VALUE!</v>
      </c>
      <c r="DA451" s="192" t="e">
        <f t="shared" si="2702"/>
        <v>#VALUE!</v>
      </c>
      <c r="DB451" s="192" t="e">
        <f t="shared" si="2702"/>
        <v>#VALUE!</v>
      </c>
      <c r="DC451" s="192" t="e">
        <f t="shared" si="2702"/>
        <v>#VALUE!</v>
      </c>
      <c r="DD451" s="192" t="e">
        <f t="shared" si="2702"/>
        <v>#VALUE!</v>
      </c>
      <c r="DE451" s="192" t="e">
        <f t="shared" si="2702"/>
        <v>#VALUE!</v>
      </c>
      <c r="DF451" s="192" t="e">
        <f t="shared" si="2702"/>
        <v>#VALUE!</v>
      </c>
      <c r="DG451" s="192" t="e">
        <f t="shared" si="2702"/>
        <v>#VALUE!</v>
      </c>
      <c r="DH451" s="192" t="e">
        <f t="shared" si="2702"/>
        <v>#VALUE!</v>
      </c>
      <c r="DI451" s="192" t="e">
        <f t="shared" si="2702"/>
        <v>#VALUE!</v>
      </c>
      <c r="DJ451" s="192" t="e">
        <f t="shared" si="2336"/>
        <v>#VALUE!</v>
      </c>
      <c r="DK451" s="192" t="e">
        <f t="shared" si="2337"/>
        <v>#VALUE!</v>
      </c>
      <c r="DL451" s="192" t="e">
        <f t="shared" si="2338"/>
        <v>#VALUE!</v>
      </c>
      <c r="DM451" s="192" t="e">
        <f t="shared" si="2339"/>
        <v>#VALUE!</v>
      </c>
      <c r="DN451" s="192" t="e">
        <f t="shared" si="2340"/>
        <v>#VALUE!</v>
      </c>
      <c r="DO451" s="192" t="e">
        <f t="shared" si="2341"/>
        <v>#VALUE!</v>
      </c>
      <c r="DP451" s="192" t="e">
        <f t="shared" si="2342"/>
        <v>#VALUE!</v>
      </c>
      <c r="DQ451" s="192" t="e">
        <f t="shared" si="2343"/>
        <v>#VALUE!</v>
      </c>
      <c r="DR451" s="192" t="e">
        <f t="shared" si="2344"/>
        <v>#VALUE!</v>
      </c>
      <c r="DS451" s="192" t="e">
        <f t="shared" si="2345"/>
        <v>#VALUE!</v>
      </c>
      <c r="DT451" s="192" t="e">
        <f t="shared" si="2346"/>
        <v>#VALUE!</v>
      </c>
      <c r="DU451" s="192" t="e">
        <f t="shared" si="2347"/>
        <v>#VALUE!</v>
      </c>
      <c r="DV451" s="198" t="e">
        <f t="shared" si="2348"/>
        <v>#VALUE!</v>
      </c>
      <c r="DW451" s="198" t="e">
        <f t="shared" si="2349"/>
        <v>#DIV/0!</v>
      </c>
      <c r="DX451" s="198" t="e">
        <f t="shared" si="2350"/>
        <v>#DIV/0!</v>
      </c>
      <c r="DY451" s="198" t="e">
        <f t="shared" si="2351"/>
        <v>#VALUE!</v>
      </c>
      <c r="DZ451" s="198" t="e">
        <f t="shared" si="2352"/>
        <v>#VALUE!</v>
      </c>
      <c r="EA451" s="198" t="e">
        <f t="shared" si="2353"/>
        <v>#VALUE!</v>
      </c>
      <c r="EB451" s="198" t="e">
        <f t="shared" si="2354"/>
        <v>#VALUE!</v>
      </c>
      <c r="EC451" s="198" t="e">
        <f t="shared" si="2355"/>
        <v>#DIV/0!</v>
      </c>
      <c r="ED451" s="198" t="e">
        <f t="shared" si="2356"/>
        <v>#VALUE!</v>
      </c>
      <c r="EE451" s="198" t="e">
        <f t="shared" si="2357"/>
        <v>#VALUE!</v>
      </c>
      <c r="EF451" s="198" t="e">
        <f t="shared" ref="EF451:EO451" si="2703">DV451/SUM($DV451:$EE451)</f>
        <v>#VALUE!</v>
      </c>
      <c r="EG451" s="198" t="e">
        <f t="shared" si="2703"/>
        <v>#DIV/0!</v>
      </c>
      <c r="EH451" s="198" t="e">
        <f t="shared" si="2703"/>
        <v>#DIV/0!</v>
      </c>
      <c r="EI451" s="198" t="e">
        <f t="shared" si="2703"/>
        <v>#VALUE!</v>
      </c>
      <c r="EJ451" s="198" t="e">
        <f t="shared" si="2703"/>
        <v>#VALUE!</v>
      </c>
      <c r="EK451" s="198" t="e">
        <f t="shared" si="2703"/>
        <v>#VALUE!</v>
      </c>
      <c r="EL451" s="198" t="e">
        <f t="shared" si="2703"/>
        <v>#VALUE!</v>
      </c>
      <c r="EM451" s="198" t="e">
        <f t="shared" si="2703"/>
        <v>#DIV/0!</v>
      </c>
      <c r="EN451" s="198" t="e">
        <f t="shared" si="2703"/>
        <v>#VALUE!</v>
      </c>
      <c r="EO451" s="198" t="e">
        <f t="shared" si="2703"/>
        <v>#VALUE!</v>
      </c>
      <c r="EP451" s="511">
        <f t="shared" ref="EP451:EW451" si="2704">EP450</f>
        <v>0.08</v>
      </c>
      <c r="EQ451" s="511">
        <f t="shared" si="2704"/>
        <v>0.015</v>
      </c>
      <c r="ER451" s="511">
        <f t="shared" si="2704"/>
        <v>0.015</v>
      </c>
      <c r="ES451" s="511">
        <f t="shared" si="2704"/>
        <v>0.015</v>
      </c>
      <c r="ET451" s="511">
        <f t="shared" si="2704"/>
        <v>0.015</v>
      </c>
      <c r="EU451" s="511">
        <f t="shared" si="2704"/>
        <v>0.09</v>
      </c>
      <c r="EV451" s="511">
        <f t="shared" si="2704"/>
        <v>0.09</v>
      </c>
      <c r="EW451" s="511">
        <f t="shared" si="2704"/>
        <v>0.09</v>
      </c>
      <c r="EX451" s="420" t="str">
        <f>IF(_tag_month_day!AS447="","",_tag_month_day!AS447/100)</f>
        <v/>
      </c>
      <c r="EY451" s="420" t="str">
        <f>IF(_tag_month_day!AT447="","",_tag_month_day!AT447/100)</f>
        <v/>
      </c>
      <c r="EZ451" s="420" t="str">
        <f>IF(_tag_month_day!AU447="","",_tag_month_day!AU447/100)</f>
        <v/>
      </c>
      <c r="FA451" s="420" t="str">
        <f>IF(_tag_month_day!AV447="","",_tag_month_day!AV447/100)</f>
        <v/>
      </c>
      <c r="FB451" s="420" t="str">
        <f>IF(_tag_month_day!AW447="","",_tag_month_day!AW447/100)</f>
        <v/>
      </c>
      <c r="FC451" s="420" t="str">
        <f>IF(_tag_month_day!AX447="","",_tag_month_day!AX447/100)</f>
        <v/>
      </c>
      <c r="FD451" s="510">
        <f t="shared" si="2386"/>
        <v>0.33</v>
      </c>
      <c r="FE451" s="510">
        <f t="shared" si="2387"/>
        <v>0.19</v>
      </c>
      <c r="FF451" s="510">
        <f t="shared" si="2388"/>
        <v>0.003</v>
      </c>
      <c r="FG451" s="510">
        <f t="shared" si="2389"/>
        <v>0</v>
      </c>
      <c r="FH451" s="603">
        <f t="shared" si="2390"/>
        <v>0.0001</v>
      </c>
      <c r="FI451" s="510">
        <f t="shared" ref="FI451:FR451" si="2705">FI450</f>
        <v>0.41</v>
      </c>
      <c r="FJ451" s="510">
        <f t="shared" si="2705"/>
        <v>0.11</v>
      </c>
      <c r="FK451" s="510">
        <f t="shared" si="2705"/>
        <v>0.015</v>
      </c>
      <c r="FL451" s="510">
        <f t="shared" si="2705"/>
        <v>0</v>
      </c>
      <c r="FM451" s="603">
        <f t="shared" si="2705"/>
        <v>0.0001</v>
      </c>
      <c r="FN451" s="510" t="str">
        <f>IF(_tag_month_day!AY447="","",_tag_month_day!AY447/100)</f>
        <v/>
      </c>
      <c r="FO451" s="510" t="str">
        <f>IF(_tag_month_day!AZ447="","",_tag_month_day!AZ447/100)</f>
        <v/>
      </c>
      <c r="FP451" s="510" t="str">
        <f>IF(_tag_month_day!BA447="","",_tag_month_day!BA447/100)</f>
        <v/>
      </c>
      <c r="FQ451" s="510" t="str">
        <f>IF(_tag_month_day!BB447="","",_tag_month_day!BB447/100)</f>
        <v/>
      </c>
      <c r="FR451" s="603" t="str">
        <f>IF(_tag_month_day!BC447="","",_tag_month_day!BC447/100)</f>
        <v/>
      </c>
      <c r="FS451" s="510" t="str">
        <f>IF(_tag_month_day!BD447="","",_tag_month_day!BD447/100)</f>
        <v/>
      </c>
      <c r="FT451" s="510" t="str">
        <f>IF(_tag_month_day!BE447="","",_tag_month_day!BE447/100)</f>
        <v/>
      </c>
      <c r="FU451" s="510" t="str">
        <f>IF(_tag_month_day!BF447="","",_tag_month_day!BF447/100)</f>
        <v/>
      </c>
      <c r="FV451" s="510" t="str">
        <f>IF(_tag_month_day!BG447="","",_tag_month_day!BG447/100)</f>
        <v/>
      </c>
      <c r="FW451" s="603" t="str">
        <f>IF(_tag_month_day!BH447="","",_tag_month_day!BH447/100)</f>
        <v/>
      </c>
      <c r="FX451" s="510" t="str">
        <f>IF(_tag_month_day!BI447="","",_tag_month_day!BI447/100)</f>
        <v/>
      </c>
      <c r="FY451" s="510" t="str">
        <f>IF(_tag_month_day!BJ447="","",_tag_month_day!BJ447/100)</f>
        <v/>
      </c>
      <c r="FZ451" s="605" t="str">
        <f>IF(_tag_month_day!BK447="","",_tag_month_day!BK447/100)</f>
        <v/>
      </c>
      <c r="GA451" s="510" t="str">
        <f>IF(_tag_month_day!BL447="","",_tag_month_day!BL447/100)</f>
        <v/>
      </c>
      <c r="GB451" s="603" t="str">
        <f>IF(_tag_month_day!BM447="","",_tag_month_day!BM447/100)</f>
        <v/>
      </c>
      <c r="GC451" s="420" t="str">
        <f>IF(_tag_month_day!BN447="","",_tag_month_day!BN447/100)</f>
        <v/>
      </c>
      <c r="GD451" s="420" t="str">
        <f>IF(_tag_month_day!BO447="","",_tag_month_day!BO447/100)</f>
        <v/>
      </c>
      <c r="GE451" s="420" t="str">
        <f>IF(_tag_month_day!BP447="","",_tag_month_day!BP447/100)</f>
        <v/>
      </c>
      <c r="GF451" s="420" t="str">
        <f>IF(_tag_month_day!BQ447="","",_tag_month_day!BQ447/100)</f>
        <v/>
      </c>
      <c r="GG451" s="420" t="str">
        <f>IF(_tag_month_day!BR447="","",_tag_month_day!BR447/100)</f>
        <v/>
      </c>
      <c r="GH451" s="420" t="str">
        <f>IF(_tag_month_day!BS447="","",_tag_month_day!BS447/100)</f>
        <v/>
      </c>
      <c r="GI451" s="603" t="str">
        <f>IF(_tag_month_day!BT447="","",_tag_month_day!BT447/100)</f>
        <v/>
      </c>
      <c r="GJ451" s="612" t="str">
        <f>IF(_tag_month_day!BU447="","",_tag_month_day!BU447/100)</f>
        <v/>
      </c>
      <c r="GK451" s="620" t="str">
        <f>IF(_tag_month_day!BV447="",IF(_rlcf_month_day!A$2="","",_rlcf_month_day!A$2/100),_tag_month_day!BV447/100)</f>
        <v/>
      </c>
      <c r="GL451" s="620" t="str">
        <f>IF(_tag_month_day!BW447="",IF(_rlcf_month_day!B$2="","",_rlcf_month_day!B$2/100),_tag_month_day!BW447/100)</f>
        <v/>
      </c>
      <c r="GM451" s="621" t="str">
        <f>IF(_tag_month_day!BX447="",IF(_rlcf_month_day!C$2="","",_rlcf_month_day!C$2/100),_tag_month_day!BX447/100)</f>
        <v/>
      </c>
      <c r="GN451" s="620" t="str">
        <f>IF(_tag_month_day!BV447="",IF(_rlcf_month_day!A$2="","",_rlcf_month_day!A$2/100),_tag_month_day!BV447/100)</f>
        <v/>
      </c>
      <c r="GO451" s="620" t="str">
        <f>IF(_tag_month_day!BW447="",IF(_rlcf_month_day!B$2="","",_rlcf_month_day!B$2/100),_tag_month_day!BW447/100)</f>
        <v/>
      </c>
      <c r="GP451" s="620" t="str">
        <f>IF(_tag_month_day!CD447="",IF(_rlcf_month_day!E$2="","",_rlcf_month_day!E$2/100),_tag_month_day!CD447/100)</f>
        <v/>
      </c>
      <c r="GQ451" s="620" t="str">
        <f>IF(_tag_month_day!CE447="",IF(_rlcf_month_day!F$2="","",_rlcf_month_day!F$2/100),_tag_month_day!CE447/100)</f>
        <v/>
      </c>
      <c r="GR451" s="621" t="str">
        <f>IF(_tag_month_day!CF447="",IF(_rlcf_month_day!G$2="","",_rlcf_month_day!G$2/100),_tag_month_day!CF447/100)</f>
        <v/>
      </c>
      <c r="GS451" s="626">
        <f t="shared" ref="GS451:HH451" si="2706">GS450</f>
        <v>0.953</v>
      </c>
      <c r="GT451" s="626">
        <f t="shared" si="2706"/>
        <v>0.55</v>
      </c>
      <c r="GU451" s="626">
        <f t="shared" si="2706"/>
        <v>0.55</v>
      </c>
      <c r="GV451" s="626">
        <f t="shared" si="2706"/>
        <v>0.55</v>
      </c>
      <c r="GW451" s="626">
        <f t="shared" si="2706"/>
        <v>0.5</v>
      </c>
      <c r="GX451" s="626">
        <f t="shared" si="2706"/>
        <v>0.935</v>
      </c>
      <c r="GY451" s="626">
        <f t="shared" si="2706"/>
        <v>0.15</v>
      </c>
      <c r="GZ451" s="626">
        <f t="shared" si="2706"/>
        <v>1</v>
      </c>
      <c r="HA451" s="632">
        <f t="shared" si="2706"/>
        <v>0.047</v>
      </c>
      <c r="HB451" s="632">
        <f t="shared" si="2706"/>
        <v>0.45</v>
      </c>
      <c r="HC451" s="632">
        <f t="shared" si="2706"/>
        <v>0.45</v>
      </c>
      <c r="HD451" s="632">
        <f t="shared" si="2706"/>
        <v>0.45</v>
      </c>
      <c r="HE451" s="632">
        <f t="shared" si="2706"/>
        <v>0.5</v>
      </c>
      <c r="HF451" s="632">
        <f t="shared" si="2706"/>
        <v>0.065</v>
      </c>
      <c r="HG451" s="632">
        <f t="shared" si="2706"/>
        <v>0.85</v>
      </c>
      <c r="HH451" s="632">
        <f t="shared" si="2706"/>
        <v>0</v>
      </c>
      <c r="HI451" s="68">
        <f t="shared" si="2362"/>
        <v>0</v>
      </c>
      <c r="HJ451" s="68" t="e">
        <f t="shared" si="2393"/>
        <v>#VALUE!</v>
      </c>
      <c r="HK451" s="202">
        <f t="shared" si="2394"/>
        <v>0.85</v>
      </c>
      <c r="HL451" s="464">
        <f t="shared" si="2395"/>
        <v>550000</v>
      </c>
      <c r="HM451" s="464">
        <f t="shared" si="2396"/>
        <v>480000</v>
      </c>
      <c r="HN451" s="192" t="e">
        <f t="shared" si="2363"/>
        <v>#VALUE!</v>
      </c>
      <c r="HO451" s="192" t="e">
        <f>HN451*HK451*$HO$2/HL451*1000000</f>
        <v>#VALUE!</v>
      </c>
      <c r="HP451" s="192" t="e">
        <f>HN451*HK451*$HP$2/HM451*1000000</f>
        <v>#VALUE!</v>
      </c>
    </row>
    <row r="452" customFormat="1" spans="1:224">
      <c r="A452" s="381">
        <v>447</v>
      </c>
      <c r="B452" s="54">
        <f ca="1" t="shared" si="2397"/>
        <v>43635</v>
      </c>
      <c r="C452" s="57">
        <f t="shared" si="2398"/>
        <v>0.0416666666666667</v>
      </c>
      <c r="D452" s="68" t="str">
        <f ca="1" t="shared" si="2364"/>
        <v>白班</v>
      </c>
      <c r="E452" s="68" t="str">
        <f ca="1" t="shared" si="2365"/>
        <v>乙</v>
      </c>
      <c r="F452" s="68">
        <f ca="1">SUMPRODUCT((成本日报!$A$3:$A$95=计划!B452)*(成本日报!$B$3:$B$95=计划!$D452),成本日报!$C$3:$C$95)</f>
        <v>2</v>
      </c>
      <c r="G452" s="382">
        <f ca="1" t="shared" si="2399"/>
        <v>43635.5833333323</v>
      </c>
      <c r="H452" s="382">
        <f ca="1" t="shared" si="2366"/>
        <v>43635.5902777767</v>
      </c>
      <c r="I452" s="382">
        <f ca="1" t="shared" si="2367"/>
        <v>43635.5958333322</v>
      </c>
      <c r="J452" s="382">
        <f ca="1" t="shared" si="2368"/>
        <v>43635.6249999989</v>
      </c>
      <c r="K452" s="382">
        <f ca="1" t="shared" si="2369"/>
        <v>43635.6874999989</v>
      </c>
      <c r="L452" s="382">
        <f ca="1" t="shared" si="2370"/>
        <v>43635.7083333323</v>
      </c>
      <c r="M452" s="398" t="str">
        <f>IF(_tag_month_day!A448="","",_tag_month_day!A448)</f>
        <v/>
      </c>
      <c r="N452" s="398" t="str">
        <f>IF(_tag_month_day!B448="","",_tag_month_day!B448)</f>
        <v/>
      </c>
      <c r="O452" s="399" t="e">
        <f t="shared" si="2371"/>
        <v>#VALUE!</v>
      </c>
      <c r="P452" s="398" t="str">
        <f>IF(_tag_month_day!C448="","",_tag_month_day!C448)</f>
        <v/>
      </c>
      <c r="Q452" s="398" t="str">
        <f>IF(_tag_month_day!D448="","",_tag_month_day!D448)</f>
        <v/>
      </c>
      <c r="R452" s="416">
        <f>IF(_tag_month_day!CB448="",R451,_tag_month_day!CB448/100)</f>
        <v>0.07</v>
      </c>
      <c r="S452" s="417" t="str">
        <f>IF(_tag_month_day!E448="","",_tag_month_day!E448)</f>
        <v/>
      </c>
      <c r="T452" s="417" t="str">
        <f>IF(_tag_month_day!F448="","",_tag_month_day!F448)</f>
        <v/>
      </c>
      <c r="U452" s="418" t="e">
        <f t="shared" si="2325"/>
        <v>#VALUE!</v>
      </c>
      <c r="V452" s="53" t="e">
        <f t="shared" si="2326"/>
        <v>#VALUE!</v>
      </c>
      <c r="W452" s="419" t="str">
        <f>IF(_jhy_month_day!A448="","",_jhy_month_day!A448)</f>
        <v/>
      </c>
      <c r="X452" s="420" t="str">
        <f>IF(_jhy_month_day!B448="","",_jhy_month_day!B448/100)</f>
        <v/>
      </c>
      <c r="Y452" s="420" t="str">
        <f>IF(_jhy_month_day!C448="","",_jhy_month_day!C448/100)</f>
        <v/>
      </c>
      <c r="Z452" s="439">
        <f t="shared" si="2415"/>
        <v>112</v>
      </c>
      <c r="AA452" s="440" t="str">
        <f>IF(_tag_month_day!G448="","",_tag_month_day!G448/100)</f>
        <v/>
      </c>
      <c r="AB452" s="440" t="str">
        <f>IF(_tag_month_day!H448="","",_tag_month_day!H448/100)</f>
        <v/>
      </c>
      <c r="AC452" s="193">
        <f t="shared" si="2372"/>
        <v>1.59963432013121</v>
      </c>
      <c r="AD452" s="441" t="str">
        <f t="shared" si="2373"/>
        <v/>
      </c>
      <c r="AE452" s="442" t="str">
        <f t="shared" si="2374"/>
        <v/>
      </c>
      <c r="AF452" s="443">
        <v>1</v>
      </c>
      <c r="AG452" s="68" t="str">
        <f>IF(_duihao_month_day!A448="","",_duihao_month_day!A448)</f>
        <v/>
      </c>
      <c r="AH452" s="463">
        <f>IF(_gyk_month_day!B448="",AH451,_gyk_month_day!B448)</f>
        <v>820</v>
      </c>
      <c r="AI452" s="464"/>
      <c r="AJ452" s="68" t="str">
        <f>IF(_tag_month_day!I448="","",_tag_month_day!I448)</f>
        <v/>
      </c>
      <c r="AK452" s="465" t="str">
        <f>IF(_tzyy_month_day!A448="","",_tzyy_month_day!A448)</f>
        <v/>
      </c>
      <c r="AL452" s="465" t="str">
        <f>IF(_tzyy_month_day!B448="","",_tzyy_month_day!B448)</f>
        <v/>
      </c>
      <c r="AM452" s="465" t="str">
        <f>IF(_tzyy_month_day!C448="","",_tzyy_month_day!C448)</f>
        <v/>
      </c>
      <c r="AN452" s="466" t="str">
        <f>IF(_tag_month_day!CG448="","",_tag_month_day!CG448)</f>
        <v/>
      </c>
      <c r="AO452" s="466" t="str">
        <f>IF(_tag_month_day!CH448="","",_tag_month_day!CH448)</f>
        <v/>
      </c>
      <c r="AP452" s="486" t="e">
        <f t="shared" si="2375"/>
        <v>#VALUE!</v>
      </c>
      <c r="AQ452" s="487" t="str">
        <f>IF(_tag_month_day!J448="","",_tag_month_day!J448/100)</f>
        <v/>
      </c>
      <c r="AR452" s="488">
        <f t="shared" si="2376"/>
        <v>1.3</v>
      </c>
      <c r="AS452" s="489" t="e">
        <f t="shared" si="2327"/>
        <v>#VALUE!</v>
      </c>
      <c r="AT452" s="489">
        <f t="shared" si="2377"/>
        <v>0</v>
      </c>
      <c r="AU452" s="490" t="str">
        <f>IF(_tag_month_day!K448="","",_tag_month_day!K448)</f>
        <v/>
      </c>
      <c r="AV452" s="491" t="str">
        <f>IF(_tag_month_day!L448="","",_tag_month_day!L448/100)</f>
        <v/>
      </c>
      <c r="AW452" s="420">
        <f t="shared" si="2686"/>
        <v>0</v>
      </c>
      <c r="AX452" s="420">
        <f t="shared" si="2378"/>
        <v>0</v>
      </c>
      <c r="AY452" s="420" t="str">
        <f>IF(_tag_month_day!M448="","",_tag_month_day!M448/100)</f>
        <v/>
      </c>
      <c r="AZ452" s="420" t="str">
        <f>IF(_tag_month_day!N448="","",_tag_month_day!N448/100)</f>
        <v/>
      </c>
      <c r="BA452" s="420" t="str">
        <f>IF(_tag_month_day!O448="","",_tag_month_day!O448/100)</f>
        <v/>
      </c>
      <c r="BB452" s="496" t="str">
        <f>IF(_tag_month_day!P448="","",_tag_month_day!P448/100)</f>
        <v/>
      </c>
      <c r="BC452" s="496">
        <f t="shared" si="2379"/>
        <v>0</v>
      </c>
      <c r="BD452" s="496" t="str">
        <f>IF(_tag_month_day!Q448="","",_tag_month_day!Q448/100)</f>
        <v/>
      </c>
      <c r="BE452" s="510" t="str">
        <f>IF(_tag_month_day!R448="","",_tag_month_day!R448/100)</f>
        <v/>
      </c>
      <c r="BF452" s="413" t="str">
        <f>IF(_tag_month_day!CC448="","",_tag_month_day!CC448/100)</f>
        <v/>
      </c>
      <c r="BG452" s="511" t="e">
        <f t="shared" si="2328"/>
        <v>#VALUE!</v>
      </c>
      <c r="BH452" s="198">
        <f t="shared" si="2329"/>
        <v>0</v>
      </c>
      <c r="BI452" s="512" t="e">
        <f>IF(CX452=0,BI451,(DK452*查询!$R$5+DL452*查询!$Q$5+DM452*查询!$N$5+DN452*查询!$O$5+DO452*查询!$P$5)*AF452/CX452)</f>
        <v>#VALUE!</v>
      </c>
      <c r="BJ452" s="512" t="e">
        <f>IF(CX452=0,BJ451,(DP452*查询!$S$5+DQ452*查询!$T$5+DR452*查询!$U$5)*AF452/CX452)</f>
        <v>#VALUE!</v>
      </c>
      <c r="BK452" s="512">
        <f t="shared" si="2380"/>
        <v>1</v>
      </c>
      <c r="BL452" s="513" t="str">
        <f>IF(_cfyc_month_day!A448="","",_cfyc_month_day!A448)</f>
        <v/>
      </c>
      <c r="BM452" s="513" t="str">
        <f>IF(_cfyc_month_day!B448="","",_cfyc_month_day!B448)</f>
        <v/>
      </c>
      <c r="BN452" s="513" t="str">
        <f>IF(_cfyc_month_day!C448="","",_cfyc_month_day!C448)</f>
        <v/>
      </c>
      <c r="BO452" s="522" t="str">
        <f>IF(_cfyc_month_day!D448="","",_cfyc_month_day!D448)</f>
        <v/>
      </c>
      <c r="BP452" s="522" t="str">
        <f>IF(_cfyc_month_day!E448="","",_cfyc_month_day!E448)</f>
        <v/>
      </c>
      <c r="BQ452" s="522" t="str">
        <f>IF(_cfyc_month_day!F448="","",_cfyc_month_day!F448)</f>
        <v/>
      </c>
      <c r="BR452" s="513" t="str">
        <f>IF(_tag_month_day!T448="","",_tag_month_day!T448)</f>
        <v/>
      </c>
      <c r="BS452" s="513" t="str">
        <f>IF(_tag_month_day!U448="","",_tag_month_day!U448)</f>
        <v/>
      </c>
      <c r="BT452" s="523" t="str">
        <f t="shared" si="2381"/>
        <v/>
      </c>
      <c r="BU452" s="223" t="str">
        <f>IF(_tag_month_day!V448="","",_tag_month_day!V448)</f>
        <v/>
      </c>
      <c r="BV452" s="206" t="str">
        <f>IF(_tag_month_day!W448="","",_tag_month_day!W448)</f>
        <v/>
      </c>
      <c r="BW452" s="540" t="str">
        <f>IF(_tag_month_day!X448="","",_tag_month_day!X448)</f>
        <v/>
      </c>
      <c r="BX452" s="540" t="str">
        <f>IF(_tag_month_day!Y448="","",_tag_month_day!Y448)</f>
        <v/>
      </c>
      <c r="BY452" s="541">
        <f ca="1" t="shared" si="2382"/>
        <v>43635.7083333323</v>
      </c>
      <c r="BZ452" s="542"/>
      <c r="CA452" s="543" t="str">
        <f>IF(_jhy2_month_day!A448="","",_jhy2_month_day!A448)</f>
        <v/>
      </c>
      <c r="CB452" s="464" t="str">
        <f>IF(_jhy2_month_day!B448="","",_jhy2_month_day!B448)</f>
        <v/>
      </c>
      <c r="CC452" s="464" t="str">
        <f>IF(_jhy2_month_day!C448="","",_jhy2_month_day!C448)</f>
        <v/>
      </c>
      <c r="CD452" s="464" t="str">
        <f>IF(_jhy2_month_day!D448="","",_jhy2_month_day!D448)</f>
        <v/>
      </c>
      <c r="CE452" s="464" t="str">
        <f>IF(_jhy2_month_day!E448="","",_jhy2_month_day!E448)</f>
        <v/>
      </c>
      <c r="CF452" s="464" t="str">
        <f>IF(_jhy2_month_day!F448="","",_jhy2_month_day!F448)</f>
        <v/>
      </c>
      <c r="CG452" s="464" t="str">
        <f>IF(_jhy2_month_day!G448="","",_jhy2_month_day!G448)</f>
        <v/>
      </c>
      <c r="CH452" s="464" t="str">
        <f>IF(_jhy2_month_day!H448="","",_jhy2_month_day!H448)</f>
        <v/>
      </c>
      <c r="CI452" s="464" t="str">
        <f>IF(_jhy2_month_day!I448="","",_jhy2_month_day!I448)</f>
        <v/>
      </c>
      <c r="CJ452" s="464" t="str">
        <f>IF(_jhy2_month_day!J448="","",_jhy2_month_day!J448)</f>
        <v/>
      </c>
      <c r="CK452" s="464" t="str">
        <f>IF(_jhy2_month_day!K448="","",_jhy2_month_day!K448)</f>
        <v/>
      </c>
      <c r="CL452" s="562" t="str">
        <f>IF(_jhy2_month_day!L448="","",_jhy2_month_day!L448)</f>
        <v/>
      </c>
      <c r="CM452" s="562" t="str">
        <f>IF(_jhy2_month_day!M448="","",_jhy2_month_day!M448)</f>
        <v/>
      </c>
      <c r="CN452" s="562" t="str">
        <f>IF(_jhy2_month_day!N448="","",_jhy2_month_day!N448)</f>
        <v/>
      </c>
      <c r="CO452" s="562" t="str">
        <f>IF(_jhy2_month_day!O448="","",_jhy2_month_day!O448)</f>
        <v/>
      </c>
      <c r="CP452" s="562" t="str">
        <f>IF(_jhy2_month_day!P448="","",_jhy2_month_day!P448)</f>
        <v/>
      </c>
      <c r="CQ452" s="562" t="str">
        <f>IF(_jhy2_month_day!Q448="","",_jhy2_month_day!Q448)</f>
        <v/>
      </c>
      <c r="CR452" s="563" t="str">
        <f>IF(_jhy2_month_day!R448="","",_jhy2_month_day!R448)</f>
        <v/>
      </c>
      <c r="CS452" s="576" t="str">
        <f>IF(_jhy2_month_day!S448="","",_jhy2_month_day!S448)</f>
        <v/>
      </c>
      <c r="CT452" s="562" t="str">
        <f>IF(_jhy2_month_day!T448="","",_jhy2_month_day!T448)</f>
        <v/>
      </c>
      <c r="CU452" s="577" t="e">
        <f t="shared" si="2330"/>
        <v>#VALUE!</v>
      </c>
      <c r="CV452" s="198" t="e">
        <f t="shared" si="2331"/>
        <v>#VALUE!</v>
      </c>
      <c r="CW452" s="192" t="e">
        <f t="shared" si="2332"/>
        <v>#VALUE!</v>
      </c>
      <c r="CX452" s="192" t="e">
        <f t="shared" si="2333"/>
        <v>#VALUE!</v>
      </c>
      <c r="CY452" s="202" t="e">
        <f t="shared" si="2334"/>
        <v>#VALUE!</v>
      </c>
      <c r="CZ452" s="192" t="e">
        <f t="shared" ref="CZ452:DI452" si="2707">$AJ452*EF452</f>
        <v>#VALUE!</v>
      </c>
      <c r="DA452" s="192" t="e">
        <f t="shared" si="2707"/>
        <v>#VALUE!</v>
      </c>
      <c r="DB452" s="192" t="e">
        <f t="shared" si="2707"/>
        <v>#VALUE!</v>
      </c>
      <c r="DC452" s="192" t="e">
        <f t="shared" si="2707"/>
        <v>#VALUE!</v>
      </c>
      <c r="DD452" s="192" t="e">
        <f t="shared" si="2707"/>
        <v>#VALUE!</v>
      </c>
      <c r="DE452" s="192" t="e">
        <f t="shared" si="2707"/>
        <v>#VALUE!</v>
      </c>
      <c r="DF452" s="192" t="e">
        <f t="shared" si="2707"/>
        <v>#VALUE!</v>
      </c>
      <c r="DG452" s="192" t="e">
        <f t="shared" si="2707"/>
        <v>#VALUE!</v>
      </c>
      <c r="DH452" s="192" t="e">
        <f t="shared" si="2707"/>
        <v>#VALUE!</v>
      </c>
      <c r="DI452" s="192" t="e">
        <f t="shared" si="2707"/>
        <v>#VALUE!</v>
      </c>
      <c r="DJ452" s="192" t="e">
        <f t="shared" si="2336"/>
        <v>#VALUE!</v>
      </c>
      <c r="DK452" s="192" t="e">
        <f t="shared" si="2337"/>
        <v>#VALUE!</v>
      </c>
      <c r="DL452" s="192" t="e">
        <f t="shared" si="2338"/>
        <v>#VALUE!</v>
      </c>
      <c r="DM452" s="192" t="e">
        <f t="shared" si="2339"/>
        <v>#VALUE!</v>
      </c>
      <c r="DN452" s="192" t="e">
        <f t="shared" si="2340"/>
        <v>#VALUE!</v>
      </c>
      <c r="DO452" s="192" t="e">
        <f t="shared" si="2341"/>
        <v>#VALUE!</v>
      </c>
      <c r="DP452" s="192" t="e">
        <f t="shared" si="2342"/>
        <v>#VALUE!</v>
      </c>
      <c r="DQ452" s="192" t="e">
        <f t="shared" si="2343"/>
        <v>#VALUE!</v>
      </c>
      <c r="DR452" s="192" t="e">
        <f t="shared" si="2344"/>
        <v>#VALUE!</v>
      </c>
      <c r="DS452" s="192" t="e">
        <f t="shared" si="2345"/>
        <v>#VALUE!</v>
      </c>
      <c r="DT452" s="192" t="e">
        <f t="shared" si="2346"/>
        <v>#VALUE!</v>
      </c>
      <c r="DU452" s="192" t="e">
        <f t="shared" si="2347"/>
        <v>#VALUE!</v>
      </c>
      <c r="DV452" s="198" t="e">
        <f t="shared" si="2348"/>
        <v>#VALUE!</v>
      </c>
      <c r="DW452" s="198" t="e">
        <f t="shared" si="2349"/>
        <v>#DIV/0!</v>
      </c>
      <c r="DX452" s="198" t="e">
        <f t="shared" si="2350"/>
        <v>#DIV/0!</v>
      </c>
      <c r="DY452" s="198" t="e">
        <f t="shared" si="2351"/>
        <v>#VALUE!</v>
      </c>
      <c r="DZ452" s="198" t="e">
        <f t="shared" si="2352"/>
        <v>#VALUE!</v>
      </c>
      <c r="EA452" s="198" t="e">
        <f t="shared" si="2353"/>
        <v>#VALUE!</v>
      </c>
      <c r="EB452" s="198" t="e">
        <f t="shared" si="2354"/>
        <v>#VALUE!</v>
      </c>
      <c r="EC452" s="198" t="e">
        <f t="shared" si="2355"/>
        <v>#DIV/0!</v>
      </c>
      <c r="ED452" s="198" t="e">
        <f t="shared" si="2356"/>
        <v>#VALUE!</v>
      </c>
      <c r="EE452" s="198" t="e">
        <f t="shared" si="2357"/>
        <v>#VALUE!</v>
      </c>
      <c r="EF452" s="198" t="e">
        <f t="shared" ref="EF452:EO452" si="2708">DV452/SUM($DV452:$EE452)</f>
        <v>#VALUE!</v>
      </c>
      <c r="EG452" s="198" t="e">
        <f t="shared" si="2708"/>
        <v>#DIV/0!</v>
      </c>
      <c r="EH452" s="198" t="e">
        <f t="shared" si="2708"/>
        <v>#DIV/0!</v>
      </c>
      <c r="EI452" s="198" t="e">
        <f t="shared" si="2708"/>
        <v>#VALUE!</v>
      </c>
      <c r="EJ452" s="198" t="e">
        <f t="shared" si="2708"/>
        <v>#VALUE!</v>
      </c>
      <c r="EK452" s="198" t="e">
        <f t="shared" si="2708"/>
        <v>#VALUE!</v>
      </c>
      <c r="EL452" s="198" t="e">
        <f t="shared" si="2708"/>
        <v>#VALUE!</v>
      </c>
      <c r="EM452" s="198" t="e">
        <f t="shared" si="2708"/>
        <v>#DIV/0!</v>
      </c>
      <c r="EN452" s="198" t="e">
        <f t="shared" si="2708"/>
        <v>#VALUE!</v>
      </c>
      <c r="EO452" s="198" t="e">
        <f t="shared" si="2708"/>
        <v>#VALUE!</v>
      </c>
      <c r="EP452" s="511">
        <f t="shared" ref="EP452:EW452" si="2709">EP451</f>
        <v>0.08</v>
      </c>
      <c r="EQ452" s="511">
        <f t="shared" si="2709"/>
        <v>0.015</v>
      </c>
      <c r="ER452" s="511">
        <f t="shared" si="2709"/>
        <v>0.015</v>
      </c>
      <c r="ES452" s="511">
        <f t="shared" si="2709"/>
        <v>0.015</v>
      </c>
      <c r="ET452" s="511">
        <f t="shared" si="2709"/>
        <v>0.015</v>
      </c>
      <c r="EU452" s="511">
        <f t="shared" si="2709"/>
        <v>0.09</v>
      </c>
      <c r="EV452" s="511">
        <f t="shared" si="2709"/>
        <v>0.09</v>
      </c>
      <c r="EW452" s="511">
        <f t="shared" si="2709"/>
        <v>0.09</v>
      </c>
      <c r="EX452" s="420" t="str">
        <f>IF(_tag_month_day!AS448="","",_tag_month_day!AS448/100)</f>
        <v/>
      </c>
      <c r="EY452" s="420" t="str">
        <f>IF(_tag_month_day!AT448="","",_tag_month_day!AT448/100)</f>
        <v/>
      </c>
      <c r="EZ452" s="420" t="str">
        <f>IF(_tag_month_day!AU448="","",_tag_month_day!AU448/100)</f>
        <v/>
      </c>
      <c r="FA452" s="420" t="str">
        <f>IF(_tag_month_day!AV448="","",_tag_month_day!AV448/100)</f>
        <v/>
      </c>
      <c r="FB452" s="420" t="str">
        <f>IF(_tag_month_day!AW448="","",_tag_month_day!AW448/100)</f>
        <v/>
      </c>
      <c r="FC452" s="420" t="str">
        <f>IF(_tag_month_day!AX448="","",_tag_month_day!AX448/100)</f>
        <v/>
      </c>
      <c r="FD452" s="510">
        <f t="shared" si="2386"/>
        <v>0.33</v>
      </c>
      <c r="FE452" s="510">
        <f t="shared" si="2387"/>
        <v>0.19</v>
      </c>
      <c r="FF452" s="510">
        <f t="shared" si="2388"/>
        <v>0.003</v>
      </c>
      <c r="FG452" s="510">
        <f t="shared" si="2389"/>
        <v>0</v>
      </c>
      <c r="FH452" s="603">
        <f t="shared" si="2390"/>
        <v>0.0001</v>
      </c>
      <c r="FI452" s="510">
        <f t="shared" ref="FI452:FR452" si="2710">FI451</f>
        <v>0.41</v>
      </c>
      <c r="FJ452" s="510">
        <f t="shared" si="2710"/>
        <v>0.11</v>
      </c>
      <c r="FK452" s="510">
        <f t="shared" si="2710"/>
        <v>0.015</v>
      </c>
      <c r="FL452" s="510">
        <f t="shared" si="2710"/>
        <v>0</v>
      </c>
      <c r="FM452" s="603">
        <f t="shared" si="2710"/>
        <v>0.0001</v>
      </c>
      <c r="FN452" s="510" t="str">
        <f>IF(_tag_month_day!AY448="","",_tag_month_day!AY448/100)</f>
        <v/>
      </c>
      <c r="FO452" s="510" t="str">
        <f>IF(_tag_month_day!AZ448="","",_tag_month_day!AZ448/100)</f>
        <v/>
      </c>
      <c r="FP452" s="510" t="str">
        <f>IF(_tag_month_day!BA448="","",_tag_month_day!BA448/100)</f>
        <v/>
      </c>
      <c r="FQ452" s="510" t="str">
        <f>IF(_tag_month_day!BB448="","",_tag_month_day!BB448/100)</f>
        <v/>
      </c>
      <c r="FR452" s="603" t="str">
        <f>IF(_tag_month_day!BC448="","",_tag_month_day!BC448/100)</f>
        <v/>
      </c>
      <c r="FS452" s="510" t="str">
        <f>IF(_tag_month_day!BD448="","",_tag_month_day!BD448/100)</f>
        <v/>
      </c>
      <c r="FT452" s="510" t="str">
        <f>IF(_tag_month_day!BE448="","",_tag_month_day!BE448/100)</f>
        <v/>
      </c>
      <c r="FU452" s="510" t="str">
        <f>IF(_tag_month_day!BF448="","",_tag_month_day!BF448/100)</f>
        <v/>
      </c>
      <c r="FV452" s="510" t="str">
        <f>IF(_tag_month_day!BG448="","",_tag_month_day!BG448/100)</f>
        <v/>
      </c>
      <c r="FW452" s="603" t="str">
        <f>IF(_tag_month_day!BH448="","",_tag_month_day!BH448/100)</f>
        <v/>
      </c>
      <c r="FX452" s="510" t="str">
        <f>IF(_tag_month_day!BI448="","",_tag_month_day!BI448/100)</f>
        <v/>
      </c>
      <c r="FY452" s="510" t="str">
        <f>IF(_tag_month_day!BJ448="","",_tag_month_day!BJ448/100)</f>
        <v/>
      </c>
      <c r="FZ452" s="605" t="str">
        <f>IF(_tag_month_day!BK448="","",_tag_month_day!BK448/100)</f>
        <v/>
      </c>
      <c r="GA452" s="510" t="str">
        <f>IF(_tag_month_day!BL448="","",_tag_month_day!BL448/100)</f>
        <v/>
      </c>
      <c r="GB452" s="603" t="str">
        <f>IF(_tag_month_day!BM448="","",_tag_month_day!BM448/100)</f>
        <v/>
      </c>
      <c r="GC452" s="420" t="str">
        <f>IF(_tag_month_day!BN448="","",_tag_month_day!BN448/100)</f>
        <v/>
      </c>
      <c r="GD452" s="420" t="str">
        <f>IF(_tag_month_day!BO448="","",_tag_month_day!BO448/100)</f>
        <v/>
      </c>
      <c r="GE452" s="420" t="str">
        <f>IF(_tag_month_day!BP448="","",_tag_month_day!BP448/100)</f>
        <v/>
      </c>
      <c r="GF452" s="420" t="str">
        <f>IF(_tag_month_day!BQ448="","",_tag_month_day!BQ448/100)</f>
        <v/>
      </c>
      <c r="GG452" s="420" t="str">
        <f>IF(_tag_month_day!BR448="","",_tag_month_day!BR448/100)</f>
        <v/>
      </c>
      <c r="GH452" s="420" t="str">
        <f>IF(_tag_month_day!BS448="","",_tag_month_day!BS448/100)</f>
        <v/>
      </c>
      <c r="GI452" s="603" t="str">
        <f>IF(_tag_month_day!BT448="","",_tag_month_day!BT448/100)</f>
        <v/>
      </c>
      <c r="GJ452" s="612" t="str">
        <f>IF(_tag_month_day!BU448="","",_tag_month_day!BU448/100)</f>
        <v/>
      </c>
      <c r="GK452" s="620" t="str">
        <f>IF(_tag_month_day!BV448="",IF(_rlcf_month_day!A$2="","",_rlcf_month_day!A$2/100),_tag_month_day!BV448/100)</f>
        <v/>
      </c>
      <c r="GL452" s="620" t="str">
        <f>IF(_tag_month_day!BW448="",IF(_rlcf_month_day!B$2="","",_rlcf_month_day!B$2/100),_tag_month_day!BW448/100)</f>
        <v/>
      </c>
      <c r="GM452" s="621" t="str">
        <f>IF(_tag_month_day!BX448="",IF(_rlcf_month_day!C$2="","",_rlcf_month_day!C$2/100),_tag_month_day!BX448/100)</f>
        <v/>
      </c>
      <c r="GN452" s="620" t="str">
        <f>IF(_tag_month_day!BV448="",IF(_rlcf_month_day!A$2="","",_rlcf_month_day!A$2/100),_tag_month_day!BV448/100)</f>
        <v/>
      </c>
      <c r="GO452" s="620" t="str">
        <f>IF(_tag_month_day!BW448="",IF(_rlcf_month_day!B$2="","",_rlcf_month_day!B$2/100),_tag_month_day!BW448/100)</f>
        <v/>
      </c>
      <c r="GP452" s="620" t="str">
        <f>IF(_tag_month_day!CD448="",IF(_rlcf_month_day!E$2="","",_rlcf_month_day!E$2/100),_tag_month_day!CD448/100)</f>
        <v/>
      </c>
      <c r="GQ452" s="620" t="str">
        <f>IF(_tag_month_day!CE448="",IF(_rlcf_month_day!F$2="","",_rlcf_month_day!F$2/100),_tag_month_day!CE448/100)</f>
        <v/>
      </c>
      <c r="GR452" s="621" t="str">
        <f>IF(_tag_month_day!CF448="",IF(_rlcf_month_day!G$2="","",_rlcf_month_day!G$2/100),_tag_month_day!CF448/100)</f>
        <v/>
      </c>
      <c r="GS452" s="626">
        <f t="shared" ref="GS452:HH452" si="2711">GS451</f>
        <v>0.953</v>
      </c>
      <c r="GT452" s="626">
        <f t="shared" si="2711"/>
        <v>0.55</v>
      </c>
      <c r="GU452" s="626">
        <f t="shared" si="2711"/>
        <v>0.55</v>
      </c>
      <c r="GV452" s="626">
        <f t="shared" si="2711"/>
        <v>0.55</v>
      </c>
      <c r="GW452" s="626">
        <f t="shared" si="2711"/>
        <v>0.5</v>
      </c>
      <c r="GX452" s="626">
        <f t="shared" si="2711"/>
        <v>0.935</v>
      </c>
      <c r="GY452" s="626">
        <f t="shared" si="2711"/>
        <v>0.15</v>
      </c>
      <c r="GZ452" s="626">
        <f t="shared" si="2711"/>
        <v>1</v>
      </c>
      <c r="HA452" s="632">
        <f t="shared" si="2711"/>
        <v>0.047</v>
      </c>
      <c r="HB452" s="632">
        <f t="shared" si="2711"/>
        <v>0.45</v>
      </c>
      <c r="HC452" s="632">
        <f t="shared" si="2711"/>
        <v>0.45</v>
      </c>
      <c r="HD452" s="632">
        <f t="shared" si="2711"/>
        <v>0.45</v>
      </c>
      <c r="HE452" s="632">
        <f t="shared" si="2711"/>
        <v>0.5</v>
      </c>
      <c r="HF452" s="632">
        <f t="shared" si="2711"/>
        <v>0.065</v>
      </c>
      <c r="HG452" s="632">
        <f t="shared" si="2711"/>
        <v>0.85</v>
      </c>
      <c r="HH452" s="632">
        <f t="shared" si="2711"/>
        <v>0</v>
      </c>
      <c r="HI452" s="68">
        <f t="shared" si="2362"/>
        <v>0</v>
      </c>
      <c r="HJ452" s="68" t="e">
        <f t="shared" si="2393"/>
        <v>#VALUE!</v>
      </c>
      <c r="HK452" s="202">
        <f t="shared" si="2394"/>
        <v>0.85</v>
      </c>
      <c r="HL452" s="464">
        <f t="shared" si="2395"/>
        <v>550000</v>
      </c>
      <c r="HM452" s="464">
        <f t="shared" si="2396"/>
        <v>480000</v>
      </c>
      <c r="HN452" s="192" t="e">
        <f t="shared" si="2363"/>
        <v>#VALUE!</v>
      </c>
      <c r="HO452" s="192" t="e">
        <f>HN452*HK452*$HO$2/HL452*1000000</f>
        <v>#VALUE!</v>
      </c>
      <c r="HP452" s="192" t="e">
        <f>HN452*HK452*$HP$2/HM452*1000000</f>
        <v>#VALUE!</v>
      </c>
    </row>
    <row r="453" customFormat="1" spans="1:224">
      <c r="A453" s="381">
        <v>448</v>
      </c>
      <c r="B453" s="54">
        <f ca="1" t="shared" si="2397"/>
        <v>43635</v>
      </c>
      <c r="C453" s="57">
        <f t="shared" si="2398"/>
        <v>0.0416666666666667</v>
      </c>
      <c r="D453" s="68" t="str">
        <f ca="1" t="shared" si="2364"/>
        <v>白班</v>
      </c>
      <c r="E453" s="68" t="str">
        <f ca="1" t="shared" si="2365"/>
        <v>乙</v>
      </c>
      <c r="F453" s="68">
        <f ca="1">SUMPRODUCT((成本日报!$A$3:$A$95=计划!B453)*(成本日报!$B$3:$B$95=计划!$D453),成本日报!$C$3:$C$95)</f>
        <v>2</v>
      </c>
      <c r="G453" s="382">
        <f ca="1" t="shared" si="2399"/>
        <v>43635.6249999989</v>
      </c>
      <c r="H453" s="382">
        <f ca="1" t="shared" si="2366"/>
        <v>43635.6319444434</v>
      </c>
      <c r="I453" s="382">
        <f ca="1" t="shared" si="2367"/>
        <v>43635.6374999989</v>
      </c>
      <c r="J453" s="382">
        <f ca="1" t="shared" si="2368"/>
        <v>43635.6666666656</v>
      </c>
      <c r="K453" s="382">
        <f ca="1" t="shared" si="2369"/>
        <v>43635.7291666656</v>
      </c>
      <c r="L453" s="382">
        <f ca="1" t="shared" si="2370"/>
        <v>43635.7499999989</v>
      </c>
      <c r="M453" s="398" t="str">
        <f>IF(_tag_month_day!A449="","",_tag_month_day!A449)</f>
        <v/>
      </c>
      <c r="N453" s="398" t="str">
        <f>IF(_tag_month_day!B449="","",_tag_month_day!B449)</f>
        <v/>
      </c>
      <c r="O453" s="399" t="e">
        <f t="shared" si="2371"/>
        <v>#VALUE!</v>
      </c>
      <c r="P453" s="398" t="str">
        <f>IF(_tag_month_day!C449="","",_tag_month_day!C449)</f>
        <v/>
      </c>
      <c r="Q453" s="398" t="str">
        <f>IF(_tag_month_day!D449="","",_tag_month_day!D449)</f>
        <v/>
      </c>
      <c r="R453" s="416">
        <f>IF(_tag_month_day!CB449="",R452,_tag_month_day!CB449/100)</f>
        <v>0.07</v>
      </c>
      <c r="S453" s="417" t="str">
        <f>IF(_tag_month_day!E449="","",_tag_month_day!E449)</f>
        <v/>
      </c>
      <c r="T453" s="417" t="str">
        <f>IF(_tag_month_day!F449="","",_tag_month_day!F449)</f>
        <v/>
      </c>
      <c r="U453" s="418" t="e">
        <f t="shared" ref="U453:U516" si="2712">S453+T453</f>
        <v>#VALUE!</v>
      </c>
      <c r="V453" s="53" t="e">
        <f t="shared" ref="V453:V516" si="2713">U453/AJ453</f>
        <v>#VALUE!</v>
      </c>
      <c r="W453" s="419" t="str">
        <f>IF(_jhy_month_day!A449="","",_jhy_month_day!A449)</f>
        <v/>
      </c>
      <c r="X453" s="420" t="str">
        <f>IF(_jhy_month_day!B449="","",_jhy_month_day!B449/100)</f>
        <v/>
      </c>
      <c r="Y453" s="420" t="str">
        <f>IF(_jhy_month_day!C449="","",_jhy_month_day!C449/100)</f>
        <v/>
      </c>
      <c r="Z453" s="439">
        <f t="shared" si="2415"/>
        <v>112</v>
      </c>
      <c r="AA453" s="440" t="str">
        <f>IF(_tag_month_day!G449="","",_tag_month_day!G449/100)</f>
        <v/>
      </c>
      <c r="AB453" s="440" t="str">
        <f>IF(_tag_month_day!H449="","",_tag_month_day!H449/100)</f>
        <v/>
      </c>
      <c r="AC453" s="193">
        <f t="shared" si="2372"/>
        <v>1.59963432013121</v>
      </c>
      <c r="AD453" s="441" t="str">
        <f t="shared" si="2373"/>
        <v/>
      </c>
      <c r="AE453" s="442" t="str">
        <f t="shared" si="2374"/>
        <v/>
      </c>
      <c r="AF453" s="443">
        <v>1</v>
      </c>
      <c r="AG453" s="68" t="str">
        <f>IF(_duihao_month_day!A449="","",_duihao_month_day!A449)</f>
        <v/>
      </c>
      <c r="AH453" s="463">
        <f>IF(_gyk_month_day!B449="",AH452,_gyk_month_day!B449)</f>
        <v>820</v>
      </c>
      <c r="AI453" s="464"/>
      <c r="AJ453" s="68" t="str">
        <f>IF(_tag_month_day!I449="","",_tag_month_day!I449)</f>
        <v/>
      </c>
      <c r="AK453" s="465" t="str">
        <f>IF(_tzyy_month_day!A449="","",_tzyy_month_day!A449)</f>
        <v/>
      </c>
      <c r="AL453" s="465" t="str">
        <f>IF(_tzyy_month_day!B449="","",_tzyy_month_day!B449)</f>
        <v/>
      </c>
      <c r="AM453" s="465" t="str">
        <f>IF(_tzyy_month_day!C449="","",_tzyy_month_day!C449)</f>
        <v/>
      </c>
      <c r="AN453" s="466" t="str">
        <f>IF(_tag_month_day!CG449="","",_tag_month_day!CG449)</f>
        <v/>
      </c>
      <c r="AO453" s="466" t="str">
        <f>IF(_tag_month_day!CH449="","",_tag_month_day!CH449)</f>
        <v/>
      </c>
      <c r="AP453" s="486" t="e">
        <f t="shared" si="2375"/>
        <v>#VALUE!</v>
      </c>
      <c r="AQ453" s="487" t="str">
        <f>IF(_tag_month_day!J449="","",_tag_month_day!J449/100)</f>
        <v/>
      </c>
      <c r="AR453" s="488">
        <f t="shared" si="2376"/>
        <v>1.3</v>
      </c>
      <c r="AS453" s="489" t="e">
        <f t="shared" ref="AS453:AS516" si="2714">AQ453*(AN453*AR453+AO453)/(AN453+AO453)</f>
        <v>#VALUE!</v>
      </c>
      <c r="AT453" s="489">
        <f t="shared" si="2377"/>
        <v>0</v>
      </c>
      <c r="AU453" s="490" t="str">
        <f>IF(_tag_month_day!K449="","",_tag_month_day!K449)</f>
        <v/>
      </c>
      <c r="AV453" s="491" t="str">
        <f>IF(_tag_month_day!L449="","",_tag_month_day!L449/100)</f>
        <v/>
      </c>
      <c r="AW453" s="420">
        <f t="shared" si="2686"/>
        <v>0</v>
      </c>
      <c r="AX453" s="420">
        <f t="shared" si="2378"/>
        <v>0</v>
      </c>
      <c r="AY453" s="420" t="str">
        <f>IF(_tag_month_day!M449="","",_tag_month_day!M449/100)</f>
        <v/>
      </c>
      <c r="AZ453" s="420" t="str">
        <f>IF(_tag_month_day!N449="","",_tag_month_day!N449/100)</f>
        <v/>
      </c>
      <c r="BA453" s="420" t="str">
        <f>IF(_tag_month_day!O449="","",_tag_month_day!O449/100)</f>
        <v/>
      </c>
      <c r="BB453" s="496" t="str">
        <f>IF(_tag_month_day!P449="","",_tag_month_day!P449/100)</f>
        <v/>
      </c>
      <c r="BC453" s="496">
        <f t="shared" si="2379"/>
        <v>0</v>
      </c>
      <c r="BD453" s="496" t="str">
        <f>IF(_tag_month_day!Q449="","",_tag_month_day!Q449/100)</f>
        <v/>
      </c>
      <c r="BE453" s="510" t="str">
        <f>IF(_tag_month_day!R449="","",_tag_month_day!R449/100)</f>
        <v/>
      </c>
      <c r="BF453" s="413" t="str">
        <f>IF(_tag_month_day!CC449="","",_tag_month_day!CC449/100)</f>
        <v/>
      </c>
      <c r="BG453" s="511" t="e">
        <f t="shared" ref="BG453:BG516" si="2715">BE453+BF453</f>
        <v>#VALUE!</v>
      </c>
      <c r="BH453" s="198">
        <f t="shared" ref="BH453:BH516" si="2716">SUM(AV453:BF453)</f>
        <v>0</v>
      </c>
      <c r="BI453" s="512" t="e">
        <f>IF(CX453=0,BI452,(DK453*查询!$R$5+DL453*查询!$Q$5+DM453*查询!$N$5+DN453*查询!$O$5+DO453*查询!$P$5)*AF453/CX453)</f>
        <v>#VALUE!</v>
      </c>
      <c r="BJ453" s="512" t="e">
        <f>IF(CX453=0,BJ452,(DP453*查询!$S$5+DQ453*查询!$T$5+DR453*查询!$U$5)*AF453/CX453)</f>
        <v>#VALUE!</v>
      </c>
      <c r="BK453" s="512">
        <f t="shared" si="2380"/>
        <v>1</v>
      </c>
      <c r="BL453" s="513" t="str">
        <f>IF(_cfyc_month_day!A449="","",_cfyc_month_day!A449)</f>
        <v/>
      </c>
      <c r="BM453" s="513" t="str">
        <f>IF(_cfyc_month_day!B449="","",_cfyc_month_day!B449)</f>
        <v/>
      </c>
      <c r="BN453" s="513" t="str">
        <f>IF(_cfyc_month_day!C449="","",_cfyc_month_day!C449)</f>
        <v/>
      </c>
      <c r="BO453" s="522" t="str">
        <f>IF(_cfyc_month_day!D449="","",_cfyc_month_day!D449)</f>
        <v/>
      </c>
      <c r="BP453" s="522" t="str">
        <f>IF(_cfyc_month_day!E449="","",_cfyc_month_day!E449)</f>
        <v/>
      </c>
      <c r="BQ453" s="522" t="str">
        <f>IF(_cfyc_month_day!F449="","",_cfyc_month_day!F449)</f>
        <v/>
      </c>
      <c r="BR453" s="513" t="str">
        <f>IF(_tag_month_day!T449="","",_tag_month_day!T449)</f>
        <v/>
      </c>
      <c r="BS453" s="513" t="str">
        <f>IF(_tag_month_day!U449="","",_tag_month_day!U449)</f>
        <v/>
      </c>
      <c r="BT453" s="523" t="str">
        <f t="shared" si="2381"/>
        <v/>
      </c>
      <c r="BU453" s="223" t="str">
        <f>IF(_tag_month_day!V449="","",_tag_month_day!V449)</f>
        <v/>
      </c>
      <c r="BV453" s="206" t="str">
        <f>IF(_tag_month_day!W449="","",_tag_month_day!W449)</f>
        <v/>
      </c>
      <c r="BW453" s="540" t="str">
        <f>IF(_tag_month_day!X449="","",_tag_month_day!X449)</f>
        <v/>
      </c>
      <c r="BX453" s="540" t="str">
        <f>IF(_tag_month_day!Y449="","",_tag_month_day!Y449)</f>
        <v/>
      </c>
      <c r="BY453" s="541">
        <f ca="1" t="shared" si="2382"/>
        <v>43635.7499999989</v>
      </c>
      <c r="BZ453" s="542"/>
      <c r="CA453" s="543" t="str">
        <f>IF(_jhy2_month_day!A449="","",_jhy2_month_day!A449)</f>
        <v/>
      </c>
      <c r="CB453" s="464" t="str">
        <f>IF(_jhy2_month_day!B449="","",_jhy2_month_day!B449)</f>
        <v/>
      </c>
      <c r="CC453" s="464" t="str">
        <f>IF(_jhy2_month_day!C449="","",_jhy2_month_day!C449)</f>
        <v/>
      </c>
      <c r="CD453" s="464" t="str">
        <f>IF(_jhy2_month_day!D449="","",_jhy2_month_day!D449)</f>
        <v/>
      </c>
      <c r="CE453" s="464" t="str">
        <f>IF(_jhy2_month_day!E449="","",_jhy2_month_day!E449)</f>
        <v/>
      </c>
      <c r="CF453" s="464" t="str">
        <f>IF(_jhy2_month_day!F449="","",_jhy2_month_day!F449)</f>
        <v/>
      </c>
      <c r="CG453" s="464" t="str">
        <f>IF(_jhy2_month_day!G449="","",_jhy2_month_day!G449)</f>
        <v/>
      </c>
      <c r="CH453" s="464" t="str">
        <f>IF(_jhy2_month_day!H449="","",_jhy2_month_day!H449)</f>
        <v/>
      </c>
      <c r="CI453" s="464" t="str">
        <f>IF(_jhy2_month_day!I449="","",_jhy2_month_day!I449)</f>
        <v/>
      </c>
      <c r="CJ453" s="464" t="str">
        <f>IF(_jhy2_month_day!J449="","",_jhy2_month_day!J449)</f>
        <v/>
      </c>
      <c r="CK453" s="464" t="str">
        <f>IF(_jhy2_month_day!K449="","",_jhy2_month_day!K449)</f>
        <v/>
      </c>
      <c r="CL453" s="562" t="str">
        <f>IF(_jhy2_month_day!L449="","",_jhy2_month_day!L449)</f>
        <v/>
      </c>
      <c r="CM453" s="562" t="str">
        <f>IF(_jhy2_month_day!M449="","",_jhy2_month_day!M449)</f>
        <v/>
      </c>
      <c r="CN453" s="562" t="str">
        <f>IF(_jhy2_month_day!N449="","",_jhy2_month_day!N449)</f>
        <v/>
      </c>
      <c r="CO453" s="562" t="str">
        <f>IF(_jhy2_month_day!O449="","",_jhy2_month_day!O449)</f>
        <v/>
      </c>
      <c r="CP453" s="562" t="str">
        <f>IF(_jhy2_month_day!P449="","",_jhy2_month_day!P449)</f>
        <v/>
      </c>
      <c r="CQ453" s="562" t="str">
        <f>IF(_jhy2_month_day!Q449="","",_jhy2_month_day!Q449)</f>
        <v/>
      </c>
      <c r="CR453" s="563" t="str">
        <f>IF(_jhy2_month_day!R449="","",_jhy2_month_day!R449)</f>
        <v/>
      </c>
      <c r="CS453" s="576" t="str">
        <f>IF(_jhy2_month_day!S449="","",_jhy2_month_day!S449)</f>
        <v/>
      </c>
      <c r="CT453" s="562" t="str">
        <f>IF(_jhy2_month_day!T449="","",_jhy2_month_day!T449)</f>
        <v/>
      </c>
      <c r="CU453" s="577" t="e">
        <f t="shared" ref="CU453:CU516" si="2717">DU453/AJ453</f>
        <v>#VALUE!</v>
      </c>
      <c r="CV453" s="198" t="e">
        <f t="shared" ref="CV453:CV516" si="2718">BG453/BH453</f>
        <v>#VALUE!</v>
      </c>
      <c r="CW453" s="192" t="e">
        <f t="shared" ref="CW453:CW516" si="2719">AJ453*(1-CV453)*CU453*AF453</f>
        <v>#VALUE!</v>
      </c>
      <c r="CX453" s="192" t="e">
        <f t="shared" ref="CX453:CX516" si="2720">CW453*94%</f>
        <v>#VALUE!</v>
      </c>
      <c r="CY453" s="202" t="e">
        <f t="shared" ref="CY453:CY516" si="2721">IF(CX453=0,0,DS453/(DS453+CX453))</f>
        <v>#VALUE!</v>
      </c>
      <c r="CZ453" s="192" t="e">
        <f t="shared" ref="CZ453:DI453" si="2722">$AJ453*EF453</f>
        <v>#VALUE!</v>
      </c>
      <c r="DA453" s="192" t="e">
        <f t="shared" si="2722"/>
        <v>#VALUE!</v>
      </c>
      <c r="DB453" s="192" t="e">
        <f t="shared" si="2722"/>
        <v>#VALUE!</v>
      </c>
      <c r="DC453" s="192" t="e">
        <f t="shared" si="2722"/>
        <v>#VALUE!</v>
      </c>
      <c r="DD453" s="192" t="e">
        <f t="shared" si="2722"/>
        <v>#VALUE!</v>
      </c>
      <c r="DE453" s="192" t="e">
        <f t="shared" si="2722"/>
        <v>#VALUE!</v>
      </c>
      <c r="DF453" s="192" t="e">
        <f t="shared" si="2722"/>
        <v>#VALUE!</v>
      </c>
      <c r="DG453" s="192" t="e">
        <f t="shared" si="2722"/>
        <v>#VALUE!</v>
      </c>
      <c r="DH453" s="192" t="e">
        <f t="shared" si="2722"/>
        <v>#VALUE!</v>
      </c>
      <c r="DI453" s="192" t="e">
        <f t="shared" si="2722"/>
        <v>#VALUE!</v>
      </c>
      <c r="DJ453" s="192" t="e">
        <f t="shared" ref="DJ453:DJ516" si="2723">CZ453*(1-EP453)</f>
        <v>#VALUE!</v>
      </c>
      <c r="DK453" s="192" t="e">
        <f t="shared" ref="DK453:DK516" si="2724">DA453*(1-ER453)</f>
        <v>#VALUE!</v>
      </c>
      <c r="DL453" s="192" t="e">
        <f t="shared" ref="DL453:DL516" si="2725">DB453*(1-EQ453)</f>
        <v>#VALUE!</v>
      </c>
      <c r="DM453" s="192" t="e">
        <f t="shared" ref="DM453:DM516" si="2726">DC453*(1-ES453)</f>
        <v>#VALUE!</v>
      </c>
      <c r="DN453" s="192" t="e">
        <f t="shared" ref="DN453:DN516" si="2727">DD453*(1-ET453)</f>
        <v>#VALUE!</v>
      </c>
      <c r="DO453" s="192" t="e">
        <f t="shared" ref="DO453:DO516" si="2728">DE453</f>
        <v>#VALUE!</v>
      </c>
      <c r="DP453" s="192" t="e">
        <f t="shared" ref="DP453:DP516" si="2729">DF453*(1-EU453)</f>
        <v>#VALUE!</v>
      </c>
      <c r="DQ453" s="192" t="e">
        <f t="shared" ref="DQ453:DQ516" si="2730">DG453*(1-EV453)</f>
        <v>#VALUE!</v>
      </c>
      <c r="DR453" s="192" t="e">
        <f t="shared" ref="DR453:DR516" si="2731">DH453*(1-EW453)</f>
        <v>#VALUE!</v>
      </c>
      <c r="DS453" s="192" t="e">
        <f t="shared" ref="DS453:DS516" si="2732">DI453</f>
        <v>#VALUE!</v>
      </c>
      <c r="DT453" s="192" t="e">
        <f t="shared" ref="DT453:DT516" si="2733">SUM(DJ453:DS453)</f>
        <v>#VALUE!</v>
      </c>
      <c r="DU453" s="192" t="e">
        <f t="shared" ref="DU453:DU516" si="2734">SUMPRODUCT((DJ453:DO453)*(GS453:GX453))+(DP453+DQ453+DR453)*GY453+DS453</f>
        <v>#VALUE!</v>
      </c>
      <c r="DV453" s="198" t="e">
        <f t="shared" ref="DV453:DV516" si="2735">AV453/$BH453/(1-EP453)</f>
        <v>#VALUE!</v>
      </c>
      <c r="DW453" s="198" t="e">
        <f t="shared" ref="DW453:DW516" si="2736">AW453/$BH453/(1-ER453)</f>
        <v>#DIV/0!</v>
      </c>
      <c r="DX453" s="198" t="e">
        <f t="shared" ref="DX453:DX516" si="2737">AX453/$BH453/(1-EQ453)</f>
        <v>#DIV/0!</v>
      </c>
      <c r="DY453" s="198" t="e">
        <f t="shared" ref="DY453:DY516" si="2738">AY453/$BH453/(1-ES453)</f>
        <v>#VALUE!</v>
      </c>
      <c r="DZ453" s="198" t="e">
        <f t="shared" ref="DZ453:DZ516" si="2739">AZ453/$BH453/(1-ET453)</f>
        <v>#VALUE!</v>
      </c>
      <c r="EA453" s="198" t="e">
        <f t="shared" ref="EA453:EA516" si="2740">BA453/$BH453/(1-AX453)</f>
        <v>#VALUE!</v>
      </c>
      <c r="EB453" s="198" t="e">
        <f t="shared" ref="EB453:EB516" si="2741">BB453/$BH453/(1-EU453)</f>
        <v>#VALUE!</v>
      </c>
      <c r="EC453" s="198" t="e">
        <f t="shared" ref="EC453:EC516" si="2742">BC453/$BH453/(1-EV453)</f>
        <v>#DIV/0!</v>
      </c>
      <c r="ED453" s="198" t="e">
        <f t="shared" ref="ED453:ED516" si="2743">BD453/$BH453/(1-EW453)</f>
        <v>#VALUE!</v>
      </c>
      <c r="EE453" s="198" t="e">
        <f t="shared" ref="EE453:EE516" si="2744">BG453/BH453</f>
        <v>#VALUE!</v>
      </c>
      <c r="EF453" s="198" t="e">
        <f t="shared" ref="EF453:EO453" si="2745">DV453/SUM($DV453:$EE453)</f>
        <v>#VALUE!</v>
      </c>
      <c r="EG453" s="198" t="e">
        <f t="shared" si="2745"/>
        <v>#DIV/0!</v>
      </c>
      <c r="EH453" s="198" t="e">
        <f t="shared" si="2745"/>
        <v>#DIV/0!</v>
      </c>
      <c r="EI453" s="198" t="e">
        <f t="shared" si="2745"/>
        <v>#VALUE!</v>
      </c>
      <c r="EJ453" s="198" t="e">
        <f t="shared" si="2745"/>
        <v>#VALUE!</v>
      </c>
      <c r="EK453" s="198" t="e">
        <f t="shared" si="2745"/>
        <v>#VALUE!</v>
      </c>
      <c r="EL453" s="198" t="e">
        <f t="shared" si="2745"/>
        <v>#VALUE!</v>
      </c>
      <c r="EM453" s="198" t="e">
        <f t="shared" si="2745"/>
        <v>#DIV/0!</v>
      </c>
      <c r="EN453" s="198" t="e">
        <f t="shared" si="2745"/>
        <v>#VALUE!</v>
      </c>
      <c r="EO453" s="198" t="e">
        <f t="shared" si="2745"/>
        <v>#VALUE!</v>
      </c>
      <c r="EP453" s="511">
        <f t="shared" ref="EP453:EW453" si="2746">EP452</f>
        <v>0.08</v>
      </c>
      <c r="EQ453" s="511">
        <f t="shared" si="2746"/>
        <v>0.015</v>
      </c>
      <c r="ER453" s="511">
        <f t="shared" si="2746"/>
        <v>0.015</v>
      </c>
      <c r="ES453" s="511">
        <f t="shared" si="2746"/>
        <v>0.015</v>
      </c>
      <c r="ET453" s="511">
        <f t="shared" si="2746"/>
        <v>0.015</v>
      </c>
      <c r="EU453" s="511">
        <f t="shared" si="2746"/>
        <v>0.09</v>
      </c>
      <c r="EV453" s="511">
        <f t="shared" si="2746"/>
        <v>0.09</v>
      </c>
      <c r="EW453" s="511">
        <f t="shared" si="2746"/>
        <v>0.09</v>
      </c>
      <c r="EX453" s="420" t="str">
        <f>IF(_tag_month_day!AS449="","",_tag_month_day!AS449/100)</f>
        <v/>
      </c>
      <c r="EY453" s="420" t="str">
        <f>IF(_tag_month_day!AT449="","",_tag_month_day!AT449/100)</f>
        <v/>
      </c>
      <c r="EZ453" s="420" t="str">
        <f>IF(_tag_month_day!AU449="","",_tag_month_day!AU449/100)</f>
        <v/>
      </c>
      <c r="FA453" s="420" t="str">
        <f>IF(_tag_month_day!AV449="","",_tag_month_day!AV449/100)</f>
        <v/>
      </c>
      <c r="FB453" s="420" t="str">
        <f>IF(_tag_month_day!AW449="","",_tag_month_day!AW449/100)</f>
        <v/>
      </c>
      <c r="FC453" s="420" t="str">
        <f>IF(_tag_month_day!AX449="","",_tag_month_day!AX449/100)</f>
        <v/>
      </c>
      <c r="FD453" s="510">
        <f t="shared" si="2386"/>
        <v>0.33</v>
      </c>
      <c r="FE453" s="510">
        <f t="shared" si="2387"/>
        <v>0.19</v>
      </c>
      <c r="FF453" s="510">
        <f t="shared" si="2388"/>
        <v>0.003</v>
      </c>
      <c r="FG453" s="510">
        <f t="shared" si="2389"/>
        <v>0</v>
      </c>
      <c r="FH453" s="603">
        <f t="shared" si="2390"/>
        <v>0.0001</v>
      </c>
      <c r="FI453" s="510">
        <f t="shared" ref="FI453:FR453" si="2747">FI452</f>
        <v>0.41</v>
      </c>
      <c r="FJ453" s="510">
        <f t="shared" si="2747"/>
        <v>0.11</v>
      </c>
      <c r="FK453" s="510">
        <f t="shared" si="2747"/>
        <v>0.015</v>
      </c>
      <c r="FL453" s="510">
        <f t="shared" si="2747"/>
        <v>0</v>
      </c>
      <c r="FM453" s="603">
        <f t="shared" si="2747"/>
        <v>0.0001</v>
      </c>
      <c r="FN453" s="510" t="str">
        <f>IF(_tag_month_day!AY449="","",_tag_month_day!AY449/100)</f>
        <v/>
      </c>
      <c r="FO453" s="510" t="str">
        <f>IF(_tag_month_day!AZ449="","",_tag_month_day!AZ449/100)</f>
        <v/>
      </c>
      <c r="FP453" s="510" t="str">
        <f>IF(_tag_month_day!BA449="","",_tag_month_day!BA449/100)</f>
        <v/>
      </c>
      <c r="FQ453" s="510" t="str">
        <f>IF(_tag_month_day!BB449="","",_tag_month_day!BB449/100)</f>
        <v/>
      </c>
      <c r="FR453" s="603" t="str">
        <f>IF(_tag_month_day!BC449="","",_tag_month_day!BC449/100)</f>
        <v/>
      </c>
      <c r="FS453" s="510" t="str">
        <f>IF(_tag_month_day!BD449="","",_tag_month_day!BD449/100)</f>
        <v/>
      </c>
      <c r="FT453" s="510" t="str">
        <f>IF(_tag_month_day!BE449="","",_tag_month_day!BE449/100)</f>
        <v/>
      </c>
      <c r="FU453" s="510" t="str">
        <f>IF(_tag_month_day!BF449="","",_tag_month_day!BF449/100)</f>
        <v/>
      </c>
      <c r="FV453" s="510" t="str">
        <f>IF(_tag_month_day!BG449="","",_tag_month_day!BG449/100)</f>
        <v/>
      </c>
      <c r="FW453" s="603" t="str">
        <f>IF(_tag_month_day!BH449="","",_tag_month_day!BH449/100)</f>
        <v/>
      </c>
      <c r="FX453" s="510" t="str">
        <f>IF(_tag_month_day!BI449="","",_tag_month_day!BI449/100)</f>
        <v/>
      </c>
      <c r="FY453" s="510" t="str">
        <f>IF(_tag_month_day!BJ449="","",_tag_month_day!BJ449/100)</f>
        <v/>
      </c>
      <c r="FZ453" s="605" t="str">
        <f>IF(_tag_month_day!BK449="","",_tag_month_day!BK449/100)</f>
        <v/>
      </c>
      <c r="GA453" s="510" t="str">
        <f>IF(_tag_month_day!BL449="","",_tag_month_day!BL449/100)</f>
        <v/>
      </c>
      <c r="GB453" s="603" t="str">
        <f>IF(_tag_month_day!BM449="","",_tag_month_day!BM449/100)</f>
        <v/>
      </c>
      <c r="GC453" s="420" t="str">
        <f>IF(_tag_month_day!BN449="","",_tag_month_day!BN449/100)</f>
        <v/>
      </c>
      <c r="GD453" s="420" t="str">
        <f>IF(_tag_month_day!BO449="","",_tag_month_day!BO449/100)</f>
        <v/>
      </c>
      <c r="GE453" s="420" t="str">
        <f>IF(_tag_month_day!BP449="","",_tag_month_day!BP449/100)</f>
        <v/>
      </c>
      <c r="GF453" s="420" t="str">
        <f>IF(_tag_month_day!BQ449="","",_tag_month_day!BQ449/100)</f>
        <v/>
      </c>
      <c r="GG453" s="420" t="str">
        <f>IF(_tag_month_day!BR449="","",_tag_month_day!BR449/100)</f>
        <v/>
      </c>
      <c r="GH453" s="420" t="str">
        <f>IF(_tag_month_day!BS449="","",_tag_month_day!BS449/100)</f>
        <v/>
      </c>
      <c r="GI453" s="603" t="str">
        <f>IF(_tag_month_day!BT449="","",_tag_month_day!BT449/100)</f>
        <v/>
      </c>
      <c r="GJ453" s="612" t="str">
        <f>IF(_tag_month_day!BU449="","",_tag_month_day!BU449/100)</f>
        <v/>
      </c>
      <c r="GK453" s="620" t="str">
        <f>IF(_tag_month_day!BV449="",IF(_rlcf_month_day!A$2="","",_rlcf_month_day!A$2/100),_tag_month_day!BV449/100)</f>
        <v/>
      </c>
      <c r="GL453" s="620" t="str">
        <f>IF(_tag_month_day!BW449="",IF(_rlcf_month_day!B$2="","",_rlcf_month_day!B$2/100),_tag_month_day!BW449/100)</f>
        <v/>
      </c>
      <c r="GM453" s="621" t="str">
        <f>IF(_tag_month_day!BX449="",IF(_rlcf_month_day!C$2="","",_rlcf_month_day!C$2/100),_tag_month_day!BX449/100)</f>
        <v/>
      </c>
      <c r="GN453" s="620" t="str">
        <f>IF(_tag_month_day!BV449="",IF(_rlcf_month_day!A$2="","",_rlcf_month_day!A$2/100),_tag_month_day!BV449/100)</f>
        <v/>
      </c>
      <c r="GO453" s="620" t="str">
        <f>IF(_tag_month_day!BW449="",IF(_rlcf_month_day!B$2="","",_rlcf_month_day!B$2/100),_tag_month_day!BW449/100)</f>
        <v/>
      </c>
      <c r="GP453" s="620" t="str">
        <f>IF(_tag_month_day!CD449="",IF(_rlcf_month_day!E$2="","",_rlcf_month_day!E$2/100),_tag_month_day!CD449/100)</f>
        <v/>
      </c>
      <c r="GQ453" s="620" t="str">
        <f>IF(_tag_month_day!CE449="",IF(_rlcf_month_day!F$2="","",_rlcf_month_day!F$2/100),_tag_month_day!CE449/100)</f>
        <v/>
      </c>
      <c r="GR453" s="621" t="str">
        <f>IF(_tag_month_day!CF449="",IF(_rlcf_month_day!G$2="","",_rlcf_month_day!G$2/100),_tag_month_day!CF449/100)</f>
        <v/>
      </c>
      <c r="GS453" s="626">
        <f t="shared" ref="GS453:HH453" si="2748">GS452</f>
        <v>0.953</v>
      </c>
      <c r="GT453" s="626">
        <f t="shared" si="2748"/>
        <v>0.55</v>
      </c>
      <c r="GU453" s="626">
        <f t="shared" si="2748"/>
        <v>0.55</v>
      </c>
      <c r="GV453" s="626">
        <f t="shared" si="2748"/>
        <v>0.55</v>
      </c>
      <c r="GW453" s="626">
        <f t="shared" si="2748"/>
        <v>0.5</v>
      </c>
      <c r="GX453" s="626">
        <f t="shared" si="2748"/>
        <v>0.935</v>
      </c>
      <c r="GY453" s="626">
        <f t="shared" si="2748"/>
        <v>0.15</v>
      </c>
      <c r="GZ453" s="626">
        <f t="shared" si="2748"/>
        <v>1</v>
      </c>
      <c r="HA453" s="632">
        <f t="shared" si="2748"/>
        <v>0.047</v>
      </c>
      <c r="HB453" s="632">
        <f t="shared" si="2748"/>
        <v>0.45</v>
      </c>
      <c r="HC453" s="632">
        <f t="shared" si="2748"/>
        <v>0.45</v>
      </c>
      <c r="HD453" s="632">
        <f t="shared" si="2748"/>
        <v>0.45</v>
      </c>
      <c r="HE453" s="632">
        <f t="shared" si="2748"/>
        <v>0.5</v>
      </c>
      <c r="HF453" s="632">
        <f t="shared" si="2748"/>
        <v>0.065</v>
      </c>
      <c r="HG453" s="632">
        <f t="shared" si="2748"/>
        <v>0.85</v>
      </c>
      <c r="HH453" s="632">
        <f t="shared" si="2748"/>
        <v>0</v>
      </c>
      <c r="HI453" s="68">
        <f t="shared" ref="HI453:HI516" si="2749">IF(BZ453&lt;&gt;"",CK453-BV453,0)</f>
        <v>0</v>
      </c>
      <c r="HJ453" s="68" t="e">
        <f t="shared" si="2393"/>
        <v>#VALUE!</v>
      </c>
      <c r="HK453" s="202">
        <f t="shared" si="2394"/>
        <v>0.85</v>
      </c>
      <c r="HL453" s="464">
        <f t="shared" si="2395"/>
        <v>550000</v>
      </c>
      <c r="HM453" s="464">
        <f t="shared" si="2396"/>
        <v>480000</v>
      </c>
      <c r="HN453" s="192" t="e">
        <f t="shared" ref="HN453:HN516" si="2750">(DJ453*EZ453+DK453*FH453+DL453*FM453+DM453*FR453+DN453*FW453+DO453*GB453+DS453*GI453+DP453*GM453+DR453*GR453)*1000*2</f>
        <v>#VALUE!</v>
      </c>
      <c r="HO453" s="192" t="e">
        <f>HN453*HK453*$HO$2/HL453*1000000</f>
        <v>#VALUE!</v>
      </c>
      <c r="HP453" s="192" t="e">
        <f>HN453*HK453*$HP$2/HM453*1000000</f>
        <v>#VALUE!</v>
      </c>
    </row>
    <row r="454" customFormat="1" spans="1:224">
      <c r="A454" s="381">
        <v>449</v>
      </c>
      <c r="B454" s="54">
        <f ca="1" t="shared" si="2397"/>
        <v>43635</v>
      </c>
      <c r="C454" s="57">
        <f t="shared" si="2398"/>
        <v>0.0416666666666667</v>
      </c>
      <c r="D454" s="68" t="str">
        <f ca="1" t="shared" ref="D454:D517" si="2751">IF(HOUR(G454)&lt;8,"夜班",IF(HOUR(G454)&lt;16,"白班",IF(HOUR(G454)&lt;24,"中班",0)))</f>
        <v>中班</v>
      </c>
      <c r="E454" s="68" t="str">
        <f ca="1" t="shared" ref="E454:E517" si="2752">IF(F454=1,"甲",IF(F454=2,"乙",IF(F454=3,"丙",IF(F454=4,"丁",""))))</f>
        <v>丙</v>
      </c>
      <c r="F454" s="68">
        <f ca="1">SUMPRODUCT((成本日报!$A$3:$A$95=计划!B454)*(成本日报!$B$3:$B$95=计划!$D454),成本日报!$C$3:$C$95)</f>
        <v>3</v>
      </c>
      <c r="G454" s="382">
        <f ca="1" t="shared" si="2399"/>
        <v>43635.6666666656</v>
      </c>
      <c r="H454" s="382">
        <f ca="1" t="shared" ref="H454:H517" si="2753">$G454+$C454/60*10+$C454*0</f>
        <v>43635.67361111</v>
      </c>
      <c r="I454" s="382">
        <f ca="1" t="shared" ref="I454:I517" si="2754">$G454+$C454/60*18+$C454*0</f>
        <v>43635.6791666656</v>
      </c>
      <c r="J454" s="382">
        <f ca="1" t="shared" ref="J454:J517" si="2755">$G454+$C454/60*0+$C454*1</f>
        <v>43635.7083333322</v>
      </c>
      <c r="K454" s="382">
        <f ca="1" t="shared" ref="K454:K517" si="2756">$G454+$C454/60*30+$C454*2</f>
        <v>43635.7708333323</v>
      </c>
      <c r="L454" s="382">
        <f ca="1" t="shared" ref="L454:L517" si="2757">$G454+$C454/60*0+$C454*3</f>
        <v>43635.7916666656</v>
      </c>
      <c r="M454" s="398" t="str">
        <f>IF(_tag_month_day!A450="","",_tag_month_day!A450)</f>
        <v/>
      </c>
      <c r="N454" s="398" t="str">
        <f>IF(_tag_month_day!B450="","",_tag_month_day!B450)</f>
        <v/>
      </c>
      <c r="O454" s="399" t="e">
        <f t="shared" ref="O454:O517" si="2758">IF(M454+N454=0,"",M454+N454)</f>
        <v>#VALUE!</v>
      </c>
      <c r="P454" s="398" t="str">
        <f>IF(_tag_month_day!C450="","",_tag_month_day!C450)</f>
        <v/>
      </c>
      <c r="Q454" s="398" t="str">
        <f>IF(_tag_month_day!D450="","",_tag_month_day!D450)</f>
        <v/>
      </c>
      <c r="R454" s="416">
        <f>IF(_tag_month_day!CB450="",R453,_tag_month_day!CB450/100)</f>
        <v>0.07</v>
      </c>
      <c r="S454" s="417" t="str">
        <f>IF(_tag_month_day!E450="","",_tag_month_day!E450)</f>
        <v/>
      </c>
      <c r="T454" s="417" t="str">
        <f>IF(_tag_month_day!F450="","",_tag_month_day!F450)</f>
        <v/>
      </c>
      <c r="U454" s="418" t="e">
        <f t="shared" si="2712"/>
        <v>#VALUE!</v>
      </c>
      <c r="V454" s="53" t="e">
        <f t="shared" si="2713"/>
        <v>#VALUE!</v>
      </c>
      <c r="W454" s="419" t="str">
        <f>IF(_jhy_month_day!A450="","",_jhy_month_day!A450)</f>
        <v/>
      </c>
      <c r="X454" s="420" t="str">
        <f>IF(_jhy_month_day!B450="","",_jhy_month_day!B450/100)</f>
        <v/>
      </c>
      <c r="Y454" s="420" t="str">
        <f>IF(_jhy_month_day!C450="","",_jhy_month_day!C450/100)</f>
        <v/>
      </c>
      <c r="Z454" s="439">
        <f t="shared" si="2415"/>
        <v>113</v>
      </c>
      <c r="AA454" s="440" t="str">
        <f>IF(_tag_month_day!G450="","",_tag_month_day!G450/100)</f>
        <v/>
      </c>
      <c r="AB454" s="440" t="str">
        <f>IF(_tag_month_day!H450="","",_tag_month_day!H450/100)</f>
        <v/>
      </c>
      <c r="AC454" s="193">
        <f t="shared" ref="AC454:AC517" si="2759">IF(X454="",AC453,BK454*($AV453*X454+$AW453*FD453+$AX453*FI453+$AY453*FN453+$AZ453*FS453+$BA453*FX453+$BG453*GE453)/(AV453*Y454+AX453*FK453+AW453*FF453+AY453*FP453+AZ453*FU453+BA453*FZ453+BG453*GG453+BB453*GK453+BC453*GN453+BD453*GP453))</f>
        <v>1.59963432013121</v>
      </c>
      <c r="AD454" s="441" t="str">
        <f t="shared" ref="AD454:AD517" si="2760">IF(AC454=AC453,"",AC454-AC453)</f>
        <v/>
      </c>
      <c r="AE454" s="442" t="str">
        <f t="shared" ref="AE454:AE517" si="2761">IF(1-AF454=0,"",(1-AF454))</f>
        <v/>
      </c>
      <c r="AF454" s="443">
        <v>1</v>
      </c>
      <c r="AG454" s="68" t="str">
        <f>IF(_duihao_month_day!A450="","",_duihao_month_day!A450)</f>
        <v/>
      </c>
      <c r="AH454" s="463">
        <f>IF(_gyk_month_day!B450="",AH453,_gyk_month_day!B450)</f>
        <v>820</v>
      </c>
      <c r="AI454" s="464"/>
      <c r="AJ454" s="68" t="str">
        <f>IF(_tag_month_day!I450="","",_tag_month_day!I450)</f>
        <v/>
      </c>
      <c r="AK454" s="465" t="str">
        <f>IF(_tzyy_month_day!A450="","",_tzyy_month_day!A450)</f>
        <v/>
      </c>
      <c r="AL454" s="465" t="str">
        <f>IF(_tzyy_month_day!B450="","",_tzyy_month_day!B450)</f>
        <v/>
      </c>
      <c r="AM454" s="465" t="str">
        <f>IF(_tzyy_month_day!C450="","",_tzyy_month_day!C450)</f>
        <v/>
      </c>
      <c r="AN454" s="466" t="str">
        <f>IF(_tag_month_day!CG450="","",_tag_month_day!CG450)</f>
        <v/>
      </c>
      <c r="AO454" s="466" t="str">
        <f>IF(_tag_month_day!CH450="","",_tag_month_day!CH450)</f>
        <v/>
      </c>
      <c r="AP454" s="486" t="e">
        <f t="shared" ref="AP454:AP517" si="2762">(IF(AN454=0,AS453,AS453*(1+AO454/AN454)/(AR454+AO454/AN454)))+AT454</f>
        <v>#VALUE!</v>
      </c>
      <c r="AQ454" s="487" t="str">
        <f>IF(_tag_month_day!J450="","",_tag_month_day!J450/100)</f>
        <v/>
      </c>
      <c r="AR454" s="488">
        <f t="shared" ref="AR454:AR517" si="2763">AR453</f>
        <v>1.3</v>
      </c>
      <c r="AS454" s="489" t="e">
        <f t="shared" si="2714"/>
        <v>#VALUE!</v>
      </c>
      <c r="AT454" s="489">
        <f t="shared" ref="AT454:AT517" si="2764">(SUM(BE454:BF454)-SUM(BE453:BF453))*0.05</f>
        <v>0</v>
      </c>
      <c r="AU454" s="490" t="str">
        <f>IF(_tag_month_day!K450="","",_tag_month_day!K450)</f>
        <v/>
      </c>
      <c r="AV454" s="491" t="str">
        <f>IF(_tag_month_day!L450="","",_tag_month_day!L450/100)</f>
        <v/>
      </c>
      <c r="AW454" s="420">
        <f t="shared" si="2686"/>
        <v>0</v>
      </c>
      <c r="AX454" s="420">
        <f t="shared" ref="AX454:AX517" si="2765">AX453</f>
        <v>0</v>
      </c>
      <c r="AY454" s="420" t="str">
        <f>IF(_tag_month_day!M450="","",_tag_month_day!M450/100)</f>
        <v/>
      </c>
      <c r="AZ454" s="420" t="str">
        <f>IF(_tag_month_day!N450="","",_tag_month_day!N450/100)</f>
        <v/>
      </c>
      <c r="BA454" s="420" t="str">
        <f>IF(_tag_month_day!O450="","",_tag_month_day!O450/100)</f>
        <v/>
      </c>
      <c r="BB454" s="496" t="str">
        <f>IF(_tag_month_day!P450="","",_tag_month_day!P450/100)</f>
        <v/>
      </c>
      <c r="BC454" s="496">
        <f t="shared" ref="BC454:BC517" si="2766">BC453</f>
        <v>0</v>
      </c>
      <c r="BD454" s="496" t="str">
        <f>IF(_tag_month_day!Q450="","",_tag_month_day!Q450/100)</f>
        <v/>
      </c>
      <c r="BE454" s="510" t="str">
        <f>IF(_tag_month_day!R450="","",_tag_month_day!R450/100)</f>
        <v/>
      </c>
      <c r="BF454" s="413" t="str">
        <f>IF(_tag_month_day!CC450="","",_tag_month_day!CC450/100)</f>
        <v/>
      </c>
      <c r="BG454" s="511" t="e">
        <f t="shared" si="2715"/>
        <v>#VALUE!</v>
      </c>
      <c r="BH454" s="198">
        <f t="shared" si="2716"/>
        <v>0</v>
      </c>
      <c r="BI454" s="512" t="e">
        <f>IF(CX454=0,BI453,(DK454*查询!$R$5+DL454*查询!$Q$5+DM454*查询!$N$5+DN454*查询!$O$5+DO454*查询!$P$5)*AF454/CX454)</f>
        <v>#VALUE!</v>
      </c>
      <c r="BJ454" s="512" t="e">
        <f>IF(CX454=0,BJ453,(DP454*查询!$S$5+DQ454*查询!$T$5+DR454*查询!$U$5)*AF454/CX454)</f>
        <v>#VALUE!</v>
      </c>
      <c r="BK454" s="512">
        <f t="shared" ref="BK454:BK517" si="2767">BK453</f>
        <v>1</v>
      </c>
      <c r="BL454" s="513" t="str">
        <f>IF(_cfyc_month_day!A450="","",_cfyc_month_day!A450)</f>
        <v/>
      </c>
      <c r="BM454" s="513" t="str">
        <f>IF(_cfyc_month_day!B450="","",_cfyc_month_day!B450)</f>
        <v/>
      </c>
      <c r="BN454" s="513" t="str">
        <f>IF(_cfyc_month_day!C450="","",_cfyc_month_day!C450)</f>
        <v/>
      </c>
      <c r="BO454" s="522" t="str">
        <f>IF(_cfyc_month_day!D450="","",_cfyc_month_day!D450)</f>
        <v/>
      </c>
      <c r="BP454" s="522" t="str">
        <f>IF(_cfyc_month_day!E450="","",_cfyc_month_day!E450)</f>
        <v/>
      </c>
      <c r="BQ454" s="522" t="str">
        <f>IF(_cfyc_month_day!F450="","",_cfyc_month_day!F450)</f>
        <v/>
      </c>
      <c r="BR454" s="513" t="str">
        <f>IF(_tag_month_day!T450="","",_tag_month_day!T450)</f>
        <v/>
      </c>
      <c r="BS454" s="513" t="str">
        <f>IF(_tag_month_day!U450="","",_tag_month_day!U450)</f>
        <v/>
      </c>
      <c r="BT454" s="523" t="str">
        <f t="shared" ref="BT454:BT517" si="2768">IF(CK454="","",IF((CK454&gt;=BV454-0.12)*(CK454&lt;=BV454+0.12),"合格","不合格"))</f>
        <v/>
      </c>
      <c r="BU454" s="223" t="str">
        <f>IF(_tag_month_day!V450="","",_tag_month_day!V450)</f>
        <v/>
      </c>
      <c r="BV454" s="206" t="str">
        <f>IF(_tag_month_day!W450="","",_tag_month_day!W450)</f>
        <v/>
      </c>
      <c r="BW454" s="540" t="str">
        <f>IF(_tag_month_day!X450="","",_tag_month_day!X450)</f>
        <v/>
      </c>
      <c r="BX454" s="540" t="str">
        <f>IF(_tag_month_day!Y450="","",_tag_month_day!Y450)</f>
        <v/>
      </c>
      <c r="BY454" s="541">
        <f ca="1" t="shared" ref="BY454:BY517" si="2769">L454</f>
        <v>43635.7916666656</v>
      </c>
      <c r="BZ454" s="542"/>
      <c r="CA454" s="543" t="str">
        <f>IF(_jhy2_month_day!A450="","",_jhy2_month_day!A450)</f>
        <v/>
      </c>
      <c r="CB454" s="464" t="str">
        <f>IF(_jhy2_month_day!B450="","",_jhy2_month_day!B450)</f>
        <v/>
      </c>
      <c r="CC454" s="464" t="str">
        <f>IF(_jhy2_month_day!C450="","",_jhy2_month_day!C450)</f>
        <v/>
      </c>
      <c r="CD454" s="464" t="str">
        <f>IF(_jhy2_month_day!D450="","",_jhy2_month_day!D450)</f>
        <v/>
      </c>
      <c r="CE454" s="464" t="str">
        <f>IF(_jhy2_month_day!E450="","",_jhy2_month_day!E450)</f>
        <v/>
      </c>
      <c r="CF454" s="464" t="str">
        <f>IF(_jhy2_month_day!F450="","",_jhy2_month_day!F450)</f>
        <v/>
      </c>
      <c r="CG454" s="464" t="str">
        <f>IF(_jhy2_month_day!G450="","",_jhy2_month_day!G450)</f>
        <v/>
      </c>
      <c r="CH454" s="464" t="str">
        <f>IF(_jhy2_month_day!H450="","",_jhy2_month_day!H450)</f>
        <v/>
      </c>
      <c r="CI454" s="464" t="str">
        <f>IF(_jhy2_month_day!I450="","",_jhy2_month_day!I450)</f>
        <v/>
      </c>
      <c r="CJ454" s="464" t="str">
        <f>IF(_jhy2_month_day!J450="","",_jhy2_month_day!J450)</f>
        <v/>
      </c>
      <c r="CK454" s="464" t="str">
        <f>IF(_jhy2_month_day!K450="","",_jhy2_month_day!K450)</f>
        <v/>
      </c>
      <c r="CL454" s="562" t="str">
        <f>IF(_jhy2_month_day!L450="","",_jhy2_month_day!L450)</f>
        <v/>
      </c>
      <c r="CM454" s="562" t="str">
        <f>IF(_jhy2_month_day!M450="","",_jhy2_month_day!M450)</f>
        <v/>
      </c>
      <c r="CN454" s="562" t="str">
        <f>IF(_jhy2_month_day!N450="","",_jhy2_month_day!N450)</f>
        <v/>
      </c>
      <c r="CO454" s="562" t="str">
        <f>IF(_jhy2_month_day!O450="","",_jhy2_month_day!O450)</f>
        <v/>
      </c>
      <c r="CP454" s="562" t="str">
        <f>IF(_jhy2_month_day!P450="","",_jhy2_month_day!P450)</f>
        <v/>
      </c>
      <c r="CQ454" s="562" t="str">
        <f>IF(_jhy2_month_day!Q450="","",_jhy2_month_day!Q450)</f>
        <v/>
      </c>
      <c r="CR454" s="563" t="str">
        <f>IF(_jhy2_month_day!R450="","",_jhy2_month_day!R450)</f>
        <v/>
      </c>
      <c r="CS454" s="576" t="str">
        <f>IF(_jhy2_month_day!S450="","",_jhy2_month_day!S450)</f>
        <v/>
      </c>
      <c r="CT454" s="562" t="str">
        <f>IF(_jhy2_month_day!T450="","",_jhy2_month_day!T450)</f>
        <v/>
      </c>
      <c r="CU454" s="577" t="e">
        <f t="shared" si="2717"/>
        <v>#VALUE!</v>
      </c>
      <c r="CV454" s="198" t="e">
        <f t="shared" si="2718"/>
        <v>#VALUE!</v>
      </c>
      <c r="CW454" s="192" t="e">
        <f t="shared" si="2719"/>
        <v>#VALUE!</v>
      </c>
      <c r="CX454" s="192" t="e">
        <f t="shared" si="2720"/>
        <v>#VALUE!</v>
      </c>
      <c r="CY454" s="202" t="e">
        <f t="shared" si="2721"/>
        <v>#VALUE!</v>
      </c>
      <c r="CZ454" s="192" t="e">
        <f t="shared" ref="CZ454:DI454" si="2770">$AJ454*EF454</f>
        <v>#VALUE!</v>
      </c>
      <c r="DA454" s="192" t="e">
        <f t="shared" si="2770"/>
        <v>#VALUE!</v>
      </c>
      <c r="DB454" s="192" t="e">
        <f t="shared" si="2770"/>
        <v>#VALUE!</v>
      </c>
      <c r="DC454" s="192" t="e">
        <f t="shared" si="2770"/>
        <v>#VALUE!</v>
      </c>
      <c r="DD454" s="192" t="e">
        <f t="shared" si="2770"/>
        <v>#VALUE!</v>
      </c>
      <c r="DE454" s="192" t="e">
        <f t="shared" si="2770"/>
        <v>#VALUE!</v>
      </c>
      <c r="DF454" s="192" t="e">
        <f t="shared" si="2770"/>
        <v>#VALUE!</v>
      </c>
      <c r="DG454" s="192" t="e">
        <f t="shared" si="2770"/>
        <v>#VALUE!</v>
      </c>
      <c r="DH454" s="192" t="e">
        <f t="shared" si="2770"/>
        <v>#VALUE!</v>
      </c>
      <c r="DI454" s="192" t="e">
        <f t="shared" si="2770"/>
        <v>#VALUE!</v>
      </c>
      <c r="DJ454" s="192" t="e">
        <f t="shared" si="2723"/>
        <v>#VALUE!</v>
      </c>
      <c r="DK454" s="192" t="e">
        <f t="shared" si="2724"/>
        <v>#VALUE!</v>
      </c>
      <c r="DL454" s="192" t="e">
        <f t="shared" si="2725"/>
        <v>#VALUE!</v>
      </c>
      <c r="DM454" s="192" t="e">
        <f t="shared" si="2726"/>
        <v>#VALUE!</v>
      </c>
      <c r="DN454" s="192" t="e">
        <f t="shared" si="2727"/>
        <v>#VALUE!</v>
      </c>
      <c r="DO454" s="192" t="e">
        <f t="shared" si="2728"/>
        <v>#VALUE!</v>
      </c>
      <c r="DP454" s="192" t="e">
        <f t="shared" si="2729"/>
        <v>#VALUE!</v>
      </c>
      <c r="DQ454" s="192" t="e">
        <f t="shared" si="2730"/>
        <v>#VALUE!</v>
      </c>
      <c r="DR454" s="192" t="e">
        <f t="shared" si="2731"/>
        <v>#VALUE!</v>
      </c>
      <c r="DS454" s="192" t="e">
        <f t="shared" si="2732"/>
        <v>#VALUE!</v>
      </c>
      <c r="DT454" s="192" t="e">
        <f t="shared" si="2733"/>
        <v>#VALUE!</v>
      </c>
      <c r="DU454" s="192" t="e">
        <f t="shared" si="2734"/>
        <v>#VALUE!</v>
      </c>
      <c r="DV454" s="198" t="e">
        <f t="shared" si="2735"/>
        <v>#VALUE!</v>
      </c>
      <c r="DW454" s="198" t="e">
        <f t="shared" si="2736"/>
        <v>#DIV/0!</v>
      </c>
      <c r="DX454" s="198" t="e">
        <f t="shared" si="2737"/>
        <v>#DIV/0!</v>
      </c>
      <c r="DY454" s="198" t="e">
        <f t="shared" si="2738"/>
        <v>#VALUE!</v>
      </c>
      <c r="DZ454" s="198" t="e">
        <f t="shared" si="2739"/>
        <v>#VALUE!</v>
      </c>
      <c r="EA454" s="198" t="e">
        <f t="shared" si="2740"/>
        <v>#VALUE!</v>
      </c>
      <c r="EB454" s="198" t="e">
        <f t="shared" si="2741"/>
        <v>#VALUE!</v>
      </c>
      <c r="EC454" s="198" t="e">
        <f t="shared" si="2742"/>
        <v>#DIV/0!</v>
      </c>
      <c r="ED454" s="198" t="e">
        <f t="shared" si="2743"/>
        <v>#VALUE!</v>
      </c>
      <c r="EE454" s="198" t="e">
        <f t="shared" si="2744"/>
        <v>#VALUE!</v>
      </c>
      <c r="EF454" s="198" t="e">
        <f t="shared" ref="EF454:EO454" si="2771">DV454/SUM($DV454:$EE454)</f>
        <v>#VALUE!</v>
      </c>
      <c r="EG454" s="198" t="e">
        <f t="shared" si="2771"/>
        <v>#DIV/0!</v>
      </c>
      <c r="EH454" s="198" t="e">
        <f t="shared" si="2771"/>
        <v>#DIV/0!</v>
      </c>
      <c r="EI454" s="198" t="e">
        <f t="shared" si="2771"/>
        <v>#VALUE!</v>
      </c>
      <c r="EJ454" s="198" t="e">
        <f t="shared" si="2771"/>
        <v>#VALUE!</v>
      </c>
      <c r="EK454" s="198" t="e">
        <f t="shared" si="2771"/>
        <v>#VALUE!</v>
      </c>
      <c r="EL454" s="198" t="e">
        <f t="shared" si="2771"/>
        <v>#VALUE!</v>
      </c>
      <c r="EM454" s="198" t="e">
        <f t="shared" si="2771"/>
        <v>#DIV/0!</v>
      </c>
      <c r="EN454" s="198" t="e">
        <f t="shared" si="2771"/>
        <v>#VALUE!</v>
      </c>
      <c r="EO454" s="198" t="e">
        <f t="shared" si="2771"/>
        <v>#VALUE!</v>
      </c>
      <c r="EP454" s="511">
        <f t="shared" ref="EP454:EW454" si="2772">EP453</f>
        <v>0.08</v>
      </c>
      <c r="EQ454" s="511">
        <f t="shared" si="2772"/>
        <v>0.015</v>
      </c>
      <c r="ER454" s="511">
        <f t="shared" si="2772"/>
        <v>0.015</v>
      </c>
      <c r="ES454" s="511">
        <f t="shared" si="2772"/>
        <v>0.015</v>
      </c>
      <c r="ET454" s="511">
        <f t="shared" si="2772"/>
        <v>0.015</v>
      </c>
      <c r="EU454" s="511">
        <f t="shared" si="2772"/>
        <v>0.09</v>
      </c>
      <c r="EV454" s="511">
        <f t="shared" si="2772"/>
        <v>0.09</v>
      </c>
      <c r="EW454" s="511">
        <f t="shared" si="2772"/>
        <v>0.09</v>
      </c>
      <c r="EX454" s="420" t="str">
        <f>IF(_tag_month_day!AS450="","",_tag_month_day!AS450/100)</f>
        <v/>
      </c>
      <c r="EY454" s="420" t="str">
        <f>IF(_tag_month_day!AT450="","",_tag_month_day!AT450/100)</f>
        <v/>
      </c>
      <c r="EZ454" s="420" t="str">
        <f>IF(_tag_month_day!AU450="","",_tag_month_day!AU450/100)</f>
        <v/>
      </c>
      <c r="FA454" s="420" t="str">
        <f>IF(_tag_month_day!AV450="","",_tag_month_day!AV450/100)</f>
        <v/>
      </c>
      <c r="FB454" s="420" t="str">
        <f>IF(_tag_month_day!AW450="","",_tag_month_day!AW450/100)</f>
        <v/>
      </c>
      <c r="FC454" s="420" t="str">
        <f>IF(_tag_month_day!AX450="","",_tag_month_day!AX450/100)</f>
        <v/>
      </c>
      <c r="FD454" s="510">
        <f t="shared" ref="FD454:FD517" si="2773">FD453</f>
        <v>0.33</v>
      </c>
      <c r="FE454" s="510">
        <f t="shared" ref="FE454:FE517" si="2774">FE453</f>
        <v>0.19</v>
      </c>
      <c r="FF454" s="510">
        <f t="shared" ref="FF454:FF517" si="2775">FF453</f>
        <v>0.003</v>
      </c>
      <c r="FG454" s="510">
        <f t="shared" ref="FG454:FG517" si="2776">FG453</f>
        <v>0</v>
      </c>
      <c r="FH454" s="603">
        <f t="shared" ref="FH454:FH517" si="2777">FH453</f>
        <v>0.0001</v>
      </c>
      <c r="FI454" s="510">
        <f t="shared" ref="FI454:FR454" si="2778">FI453</f>
        <v>0.41</v>
      </c>
      <c r="FJ454" s="510">
        <f t="shared" si="2778"/>
        <v>0.11</v>
      </c>
      <c r="FK454" s="510">
        <f t="shared" si="2778"/>
        <v>0.015</v>
      </c>
      <c r="FL454" s="510">
        <f t="shared" si="2778"/>
        <v>0</v>
      </c>
      <c r="FM454" s="603">
        <f t="shared" si="2778"/>
        <v>0.0001</v>
      </c>
      <c r="FN454" s="510" t="str">
        <f>IF(_tag_month_day!AY450="","",_tag_month_day!AY450/100)</f>
        <v/>
      </c>
      <c r="FO454" s="510" t="str">
        <f>IF(_tag_month_day!AZ450="","",_tag_month_day!AZ450/100)</f>
        <v/>
      </c>
      <c r="FP454" s="510" t="str">
        <f>IF(_tag_month_day!BA450="","",_tag_month_day!BA450/100)</f>
        <v/>
      </c>
      <c r="FQ454" s="510" t="str">
        <f>IF(_tag_month_day!BB450="","",_tag_month_day!BB450/100)</f>
        <v/>
      </c>
      <c r="FR454" s="603" t="str">
        <f>IF(_tag_month_day!BC450="","",_tag_month_day!BC450/100)</f>
        <v/>
      </c>
      <c r="FS454" s="510" t="str">
        <f>IF(_tag_month_day!BD450="","",_tag_month_day!BD450/100)</f>
        <v/>
      </c>
      <c r="FT454" s="510" t="str">
        <f>IF(_tag_month_day!BE450="","",_tag_month_day!BE450/100)</f>
        <v/>
      </c>
      <c r="FU454" s="510" t="str">
        <f>IF(_tag_month_day!BF450="","",_tag_month_day!BF450/100)</f>
        <v/>
      </c>
      <c r="FV454" s="510" t="str">
        <f>IF(_tag_month_day!BG450="","",_tag_month_day!BG450/100)</f>
        <v/>
      </c>
      <c r="FW454" s="603" t="str">
        <f>IF(_tag_month_day!BH450="","",_tag_month_day!BH450/100)</f>
        <v/>
      </c>
      <c r="FX454" s="510" t="str">
        <f>IF(_tag_month_day!BI450="","",_tag_month_day!BI450/100)</f>
        <v/>
      </c>
      <c r="FY454" s="510" t="str">
        <f>IF(_tag_month_day!BJ450="","",_tag_month_day!BJ450/100)</f>
        <v/>
      </c>
      <c r="FZ454" s="605" t="str">
        <f>IF(_tag_month_day!BK450="","",_tag_month_day!BK450/100)</f>
        <v/>
      </c>
      <c r="GA454" s="510" t="str">
        <f>IF(_tag_month_day!BL450="","",_tag_month_day!BL450/100)</f>
        <v/>
      </c>
      <c r="GB454" s="603" t="str">
        <f>IF(_tag_month_day!BM450="","",_tag_month_day!BM450/100)</f>
        <v/>
      </c>
      <c r="GC454" s="420" t="str">
        <f>IF(_tag_month_day!BN450="","",_tag_month_day!BN450/100)</f>
        <v/>
      </c>
      <c r="GD454" s="420" t="str">
        <f>IF(_tag_month_day!BO450="","",_tag_month_day!BO450/100)</f>
        <v/>
      </c>
      <c r="GE454" s="420" t="str">
        <f>IF(_tag_month_day!BP450="","",_tag_month_day!BP450/100)</f>
        <v/>
      </c>
      <c r="GF454" s="420" t="str">
        <f>IF(_tag_month_day!BQ450="","",_tag_month_day!BQ450/100)</f>
        <v/>
      </c>
      <c r="GG454" s="420" t="str">
        <f>IF(_tag_month_day!BR450="","",_tag_month_day!BR450/100)</f>
        <v/>
      </c>
      <c r="GH454" s="420" t="str">
        <f>IF(_tag_month_day!BS450="","",_tag_month_day!BS450/100)</f>
        <v/>
      </c>
      <c r="GI454" s="603" t="str">
        <f>IF(_tag_month_day!BT450="","",_tag_month_day!BT450/100)</f>
        <v/>
      </c>
      <c r="GJ454" s="612" t="str">
        <f>IF(_tag_month_day!BU450="","",_tag_month_day!BU450/100)</f>
        <v/>
      </c>
      <c r="GK454" s="620" t="str">
        <f>IF(_tag_month_day!BV450="",IF(_rlcf_month_day!A$2="","",_rlcf_month_day!A$2/100),_tag_month_day!BV450/100)</f>
        <v/>
      </c>
      <c r="GL454" s="620" t="str">
        <f>IF(_tag_month_day!BW450="",IF(_rlcf_month_day!B$2="","",_rlcf_month_day!B$2/100),_tag_month_day!BW450/100)</f>
        <v/>
      </c>
      <c r="GM454" s="621" t="str">
        <f>IF(_tag_month_day!BX450="",IF(_rlcf_month_day!C$2="","",_rlcf_month_day!C$2/100),_tag_month_day!BX450/100)</f>
        <v/>
      </c>
      <c r="GN454" s="620" t="str">
        <f>IF(_tag_month_day!BV450="",IF(_rlcf_month_day!A$2="","",_rlcf_month_day!A$2/100),_tag_month_day!BV450/100)</f>
        <v/>
      </c>
      <c r="GO454" s="620" t="str">
        <f>IF(_tag_month_day!BW450="",IF(_rlcf_month_day!B$2="","",_rlcf_month_day!B$2/100),_tag_month_day!BW450/100)</f>
        <v/>
      </c>
      <c r="GP454" s="620" t="str">
        <f>IF(_tag_month_day!CD450="",IF(_rlcf_month_day!E$2="","",_rlcf_month_day!E$2/100),_tag_month_day!CD450/100)</f>
        <v/>
      </c>
      <c r="GQ454" s="620" t="str">
        <f>IF(_tag_month_day!CE450="",IF(_rlcf_month_day!F$2="","",_rlcf_month_day!F$2/100),_tag_month_day!CE450/100)</f>
        <v/>
      </c>
      <c r="GR454" s="621" t="str">
        <f>IF(_tag_month_day!CF450="",IF(_rlcf_month_day!G$2="","",_rlcf_month_day!G$2/100),_tag_month_day!CF450/100)</f>
        <v/>
      </c>
      <c r="GS454" s="626">
        <f t="shared" ref="GS454:HH454" si="2779">GS453</f>
        <v>0.953</v>
      </c>
      <c r="GT454" s="626">
        <f t="shared" si="2779"/>
        <v>0.55</v>
      </c>
      <c r="GU454" s="626">
        <f t="shared" si="2779"/>
        <v>0.55</v>
      </c>
      <c r="GV454" s="626">
        <f t="shared" si="2779"/>
        <v>0.55</v>
      </c>
      <c r="GW454" s="626">
        <f t="shared" si="2779"/>
        <v>0.5</v>
      </c>
      <c r="GX454" s="626">
        <f t="shared" si="2779"/>
        <v>0.935</v>
      </c>
      <c r="GY454" s="626">
        <f t="shared" si="2779"/>
        <v>0.15</v>
      </c>
      <c r="GZ454" s="626">
        <f t="shared" si="2779"/>
        <v>1</v>
      </c>
      <c r="HA454" s="632">
        <f t="shared" si="2779"/>
        <v>0.047</v>
      </c>
      <c r="HB454" s="632">
        <f t="shared" si="2779"/>
        <v>0.45</v>
      </c>
      <c r="HC454" s="632">
        <f t="shared" si="2779"/>
        <v>0.45</v>
      </c>
      <c r="HD454" s="632">
        <f t="shared" si="2779"/>
        <v>0.45</v>
      </c>
      <c r="HE454" s="632">
        <f t="shared" si="2779"/>
        <v>0.5</v>
      </c>
      <c r="HF454" s="632">
        <f t="shared" si="2779"/>
        <v>0.065</v>
      </c>
      <c r="HG454" s="632">
        <f t="shared" si="2779"/>
        <v>0.85</v>
      </c>
      <c r="HH454" s="632">
        <f t="shared" si="2779"/>
        <v>0</v>
      </c>
      <c r="HI454" s="68">
        <f t="shared" si="2749"/>
        <v>0</v>
      </c>
      <c r="HJ454" s="68" t="e">
        <f t="shared" ref="HJ454:HJ517" si="2780">IF(AJ454&gt;0,AH454-AJ454,0)</f>
        <v>#VALUE!</v>
      </c>
      <c r="HK454" s="202">
        <f t="shared" ref="HK454:HK517" si="2781">HK453</f>
        <v>0.85</v>
      </c>
      <c r="HL454" s="464">
        <f t="shared" ref="HL454:HL517" si="2782">HL453</f>
        <v>550000</v>
      </c>
      <c r="HM454" s="464">
        <f t="shared" ref="HM454:HM517" si="2783">HM453</f>
        <v>480000</v>
      </c>
      <c r="HN454" s="192" t="e">
        <f t="shared" si="2750"/>
        <v>#VALUE!</v>
      </c>
      <c r="HO454" s="192" t="e">
        <f>HN454*HK454*$HO$2/HL454*1000000</f>
        <v>#VALUE!</v>
      </c>
      <c r="HP454" s="192" t="e">
        <f>HN454*HK454*$HP$2/HM454*1000000</f>
        <v>#VALUE!</v>
      </c>
    </row>
    <row r="455" customFormat="1" spans="1:224">
      <c r="A455" s="381">
        <v>450</v>
      </c>
      <c r="B455" s="54">
        <f ca="1" t="shared" ref="B455:B518" si="2784">IF(D455=D454,B454,IF(D455="夜班",B454+1,B454))</f>
        <v>43635</v>
      </c>
      <c r="C455" s="57">
        <f t="shared" ref="C455:C518" si="2785">C454</f>
        <v>0.0416666666666667</v>
      </c>
      <c r="D455" s="68" t="str">
        <f ca="1" t="shared" si="2751"/>
        <v>中班</v>
      </c>
      <c r="E455" s="68" t="str">
        <f ca="1" t="shared" si="2752"/>
        <v>丙</v>
      </c>
      <c r="F455" s="68">
        <f ca="1">SUMPRODUCT((成本日报!$A$3:$A$95=计划!B455)*(成本日报!$B$3:$B$95=计划!$D455),成本日报!$C$3:$C$95)</f>
        <v>3</v>
      </c>
      <c r="G455" s="382">
        <f ca="1" t="shared" ref="G455:G518" si="2786">G454+C454</f>
        <v>43635.7083333322</v>
      </c>
      <c r="H455" s="382">
        <f ca="1" t="shared" si="2753"/>
        <v>43635.7152777767</v>
      </c>
      <c r="I455" s="382">
        <f ca="1" t="shared" si="2754"/>
        <v>43635.7208333322</v>
      </c>
      <c r="J455" s="382">
        <f ca="1" t="shared" si="2755"/>
        <v>43635.7499999989</v>
      </c>
      <c r="K455" s="382">
        <f ca="1" t="shared" si="2756"/>
        <v>43635.8124999989</v>
      </c>
      <c r="L455" s="382">
        <f ca="1" t="shared" si="2757"/>
        <v>43635.8333333322</v>
      </c>
      <c r="M455" s="398" t="str">
        <f>IF(_tag_month_day!A451="","",_tag_month_day!A451)</f>
        <v/>
      </c>
      <c r="N455" s="398" t="str">
        <f>IF(_tag_month_day!B451="","",_tag_month_day!B451)</f>
        <v/>
      </c>
      <c r="O455" s="399" t="e">
        <f t="shared" si="2758"/>
        <v>#VALUE!</v>
      </c>
      <c r="P455" s="398" t="str">
        <f>IF(_tag_month_day!C451="","",_tag_month_day!C451)</f>
        <v/>
      </c>
      <c r="Q455" s="398" t="str">
        <f>IF(_tag_month_day!D451="","",_tag_month_day!D451)</f>
        <v/>
      </c>
      <c r="R455" s="416">
        <f>IF(_tag_month_day!CB451="",R454,_tag_month_day!CB451/100)</f>
        <v>0.07</v>
      </c>
      <c r="S455" s="417" t="str">
        <f>IF(_tag_month_day!E451="","",_tag_month_day!E451)</f>
        <v/>
      </c>
      <c r="T455" s="417" t="str">
        <f>IF(_tag_month_day!F451="","",_tag_month_day!F451)</f>
        <v/>
      </c>
      <c r="U455" s="418" t="e">
        <f t="shared" si="2712"/>
        <v>#VALUE!</v>
      </c>
      <c r="V455" s="53" t="e">
        <f t="shared" si="2713"/>
        <v>#VALUE!</v>
      </c>
      <c r="W455" s="419" t="str">
        <f>IF(_jhy_month_day!A451="","",_jhy_month_day!A451)</f>
        <v/>
      </c>
      <c r="X455" s="420" t="str">
        <f>IF(_jhy_month_day!B451="","",_jhy_month_day!B451/100)</f>
        <v/>
      </c>
      <c r="Y455" s="420" t="str">
        <f>IF(_jhy_month_day!C451="","",_jhy_month_day!C451/100)</f>
        <v/>
      </c>
      <c r="Z455" s="439">
        <f t="shared" si="2415"/>
        <v>113</v>
      </c>
      <c r="AA455" s="440" t="str">
        <f>IF(_tag_month_day!G451="","",_tag_month_day!G451/100)</f>
        <v/>
      </c>
      <c r="AB455" s="440" t="str">
        <f>IF(_tag_month_day!H451="","",_tag_month_day!H451/100)</f>
        <v/>
      </c>
      <c r="AC455" s="193">
        <f t="shared" si="2759"/>
        <v>1.59963432013121</v>
      </c>
      <c r="AD455" s="441" t="str">
        <f t="shared" si="2760"/>
        <v/>
      </c>
      <c r="AE455" s="442" t="str">
        <f t="shared" si="2761"/>
        <v/>
      </c>
      <c r="AF455" s="443">
        <v>1</v>
      </c>
      <c r="AG455" s="68" t="str">
        <f>IF(_duihao_month_day!A451="","",_duihao_month_day!A451)</f>
        <v/>
      </c>
      <c r="AH455" s="463">
        <f>IF(_gyk_month_day!B451="",AH454,_gyk_month_day!B451)</f>
        <v>820</v>
      </c>
      <c r="AI455" s="464"/>
      <c r="AJ455" s="68" t="str">
        <f>IF(_tag_month_day!I451="","",_tag_month_day!I451)</f>
        <v/>
      </c>
      <c r="AK455" s="465" t="str">
        <f>IF(_tzyy_month_day!A451="","",_tzyy_month_day!A451)</f>
        <v/>
      </c>
      <c r="AL455" s="465" t="str">
        <f>IF(_tzyy_month_day!B451="","",_tzyy_month_day!B451)</f>
        <v/>
      </c>
      <c r="AM455" s="465" t="str">
        <f>IF(_tzyy_month_day!C451="","",_tzyy_month_day!C451)</f>
        <v/>
      </c>
      <c r="AN455" s="466" t="str">
        <f>IF(_tag_month_day!CG451="","",_tag_month_day!CG451)</f>
        <v/>
      </c>
      <c r="AO455" s="466" t="str">
        <f>IF(_tag_month_day!CH451="","",_tag_month_day!CH451)</f>
        <v/>
      </c>
      <c r="AP455" s="486" t="e">
        <f t="shared" si="2762"/>
        <v>#VALUE!</v>
      </c>
      <c r="AQ455" s="487" t="str">
        <f>IF(_tag_month_day!J451="","",_tag_month_day!J451/100)</f>
        <v/>
      </c>
      <c r="AR455" s="488">
        <f t="shared" si="2763"/>
        <v>1.3</v>
      </c>
      <c r="AS455" s="489" t="e">
        <f t="shared" si="2714"/>
        <v>#VALUE!</v>
      </c>
      <c r="AT455" s="489">
        <f t="shared" si="2764"/>
        <v>0</v>
      </c>
      <c r="AU455" s="490" t="str">
        <f>IF(_tag_month_day!K451="","",_tag_month_day!K451)</f>
        <v/>
      </c>
      <c r="AV455" s="491" t="str">
        <f>IF(_tag_month_day!L451="","",_tag_month_day!L451/100)</f>
        <v/>
      </c>
      <c r="AW455" s="420">
        <f t="shared" si="2686"/>
        <v>0</v>
      </c>
      <c r="AX455" s="420">
        <f t="shared" si="2765"/>
        <v>0</v>
      </c>
      <c r="AY455" s="420" t="str">
        <f>IF(_tag_month_day!M451="","",_tag_month_day!M451/100)</f>
        <v/>
      </c>
      <c r="AZ455" s="420" t="str">
        <f>IF(_tag_month_day!N451="","",_tag_month_day!N451/100)</f>
        <v/>
      </c>
      <c r="BA455" s="420" t="str">
        <f>IF(_tag_month_day!O451="","",_tag_month_day!O451/100)</f>
        <v/>
      </c>
      <c r="BB455" s="496" t="str">
        <f>IF(_tag_month_day!P451="","",_tag_month_day!P451/100)</f>
        <v/>
      </c>
      <c r="BC455" s="496">
        <f t="shared" si="2766"/>
        <v>0</v>
      </c>
      <c r="BD455" s="496" t="str">
        <f>IF(_tag_month_day!Q451="","",_tag_month_day!Q451/100)</f>
        <v/>
      </c>
      <c r="BE455" s="510" t="str">
        <f>IF(_tag_month_day!R451="","",_tag_month_day!R451/100)</f>
        <v/>
      </c>
      <c r="BF455" s="413" t="str">
        <f>IF(_tag_month_day!CC451="","",_tag_month_day!CC451/100)</f>
        <v/>
      </c>
      <c r="BG455" s="511" t="e">
        <f t="shared" si="2715"/>
        <v>#VALUE!</v>
      </c>
      <c r="BH455" s="198">
        <f t="shared" si="2716"/>
        <v>0</v>
      </c>
      <c r="BI455" s="512" t="e">
        <f>IF(CX455=0,BI454,(DK455*查询!$R$5+DL455*查询!$Q$5+DM455*查询!$N$5+DN455*查询!$O$5+DO455*查询!$P$5)*AF455/CX455)</f>
        <v>#VALUE!</v>
      </c>
      <c r="BJ455" s="512" t="e">
        <f>IF(CX455=0,BJ454,(DP455*查询!$S$5+DQ455*查询!$T$5+DR455*查询!$U$5)*AF455/CX455)</f>
        <v>#VALUE!</v>
      </c>
      <c r="BK455" s="512">
        <f t="shared" si="2767"/>
        <v>1</v>
      </c>
      <c r="BL455" s="513" t="str">
        <f>IF(_cfyc_month_day!A451="","",_cfyc_month_day!A451)</f>
        <v/>
      </c>
      <c r="BM455" s="513" t="str">
        <f>IF(_cfyc_month_day!B451="","",_cfyc_month_day!B451)</f>
        <v/>
      </c>
      <c r="BN455" s="513" t="str">
        <f>IF(_cfyc_month_day!C451="","",_cfyc_month_day!C451)</f>
        <v/>
      </c>
      <c r="BO455" s="522" t="str">
        <f>IF(_cfyc_month_day!D451="","",_cfyc_month_day!D451)</f>
        <v/>
      </c>
      <c r="BP455" s="522" t="str">
        <f>IF(_cfyc_month_day!E451="","",_cfyc_month_day!E451)</f>
        <v/>
      </c>
      <c r="BQ455" s="522" t="str">
        <f>IF(_cfyc_month_day!F451="","",_cfyc_month_day!F451)</f>
        <v/>
      </c>
      <c r="BR455" s="513" t="str">
        <f>IF(_tag_month_day!T451="","",_tag_month_day!T451)</f>
        <v/>
      </c>
      <c r="BS455" s="513" t="str">
        <f>IF(_tag_month_day!U451="","",_tag_month_day!U451)</f>
        <v/>
      </c>
      <c r="BT455" s="523" t="str">
        <f t="shared" si="2768"/>
        <v/>
      </c>
      <c r="BU455" s="223" t="str">
        <f>IF(_tag_month_day!V451="","",_tag_month_day!V451)</f>
        <v/>
      </c>
      <c r="BV455" s="206" t="str">
        <f>IF(_tag_month_day!W451="","",_tag_month_day!W451)</f>
        <v/>
      </c>
      <c r="BW455" s="540" t="str">
        <f>IF(_tag_month_day!X451="","",_tag_month_day!X451)</f>
        <v/>
      </c>
      <c r="BX455" s="540" t="str">
        <f>IF(_tag_month_day!Y451="","",_tag_month_day!Y451)</f>
        <v/>
      </c>
      <c r="BY455" s="541">
        <f ca="1" t="shared" si="2769"/>
        <v>43635.8333333322</v>
      </c>
      <c r="BZ455" s="542"/>
      <c r="CA455" s="543" t="str">
        <f>IF(_jhy2_month_day!A451="","",_jhy2_month_day!A451)</f>
        <v/>
      </c>
      <c r="CB455" s="464" t="str">
        <f>IF(_jhy2_month_day!B451="","",_jhy2_month_day!B451)</f>
        <v/>
      </c>
      <c r="CC455" s="464" t="str">
        <f>IF(_jhy2_month_day!C451="","",_jhy2_month_day!C451)</f>
        <v/>
      </c>
      <c r="CD455" s="464" t="str">
        <f>IF(_jhy2_month_day!D451="","",_jhy2_month_day!D451)</f>
        <v/>
      </c>
      <c r="CE455" s="464" t="str">
        <f>IF(_jhy2_month_day!E451="","",_jhy2_month_day!E451)</f>
        <v/>
      </c>
      <c r="CF455" s="464" t="str">
        <f>IF(_jhy2_month_day!F451="","",_jhy2_month_day!F451)</f>
        <v/>
      </c>
      <c r="CG455" s="464" t="str">
        <f>IF(_jhy2_month_day!G451="","",_jhy2_month_day!G451)</f>
        <v/>
      </c>
      <c r="CH455" s="464" t="str">
        <f>IF(_jhy2_month_day!H451="","",_jhy2_month_day!H451)</f>
        <v/>
      </c>
      <c r="CI455" s="464" t="str">
        <f>IF(_jhy2_month_day!I451="","",_jhy2_month_day!I451)</f>
        <v/>
      </c>
      <c r="CJ455" s="464" t="str">
        <f>IF(_jhy2_month_day!J451="","",_jhy2_month_day!J451)</f>
        <v/>
      </c>
      <c r="CK455" s="464" t="str">
        <f>IF(_jhy2_month_day!K451="","",_jhy2_month_day!K451)</f>
        <v/>
      </c>
      <c r="CL455" s="562" t="str">
        <f>IF(_jhy2_month_day!L451="","",_jhy2_month_day!L451)</f>
        <v/>
      </c>
      <c r="CM455" s="562" t="str">
        <f>IF(_jhy2_month_day!M451="","",_jhy2_month_day!M451)</f>
        <v/>
      </c>
      <c r="CN455" s="562" t="str">
        <f>IF(_jhy2_month_day!N451="","",_jhy2_month_day!N451)</f>
        <v/>
      </c>
      <c r="CO455" s="562" t="str">
        <f>IF(_jhy2_month_day!O451="","",_jhy2_month_day!O451)</f>
        <v/>
      </c>
      <c r="CP455" s="562" t="str">
        <f>IF(_jhy2_month_day!P451="","",_jhy2_month_day!P451)</f>
        <v/>
      </c>
      <c r="CQ455" s="562" t="str">
        <f>IF(_jhy2_month_day!Q451="","",_jhy2_month_day!Q451)</f>
        <v/>
      </c>
      <c r="CR455" s="563" t="str">
        <f>IF(_jhy2_month_day!R451="","",_jhy2_month_day!R451)</f>
        <v/>
      </c>
      <c r="CS455" s="576" t="str">
        <f>IF(_jhy2_month_day!S451="","",_jhy2_month_day!S451)</f>
        <v/>
      </c>
      <c r="CT455" s="562" t="str">
        <f>IF(_jhy2_month_day!T451="","",_jhy2_month_day!T451)</f>
        <v/>
      </c>
      <c r="CU455" s="577" t="e">
        <f t="shared" si="2717"/>
        <v>#VALUE!</v>
      </c>
      <c r="CV455" s="198" t="e">
        <f t="shared" si="2718"/>
        <v>#VALUE!</v>
      </c>
      <c r="CW455" s="192" t="e">
        <f t="shared" si="2719"/>
        <v>#VALUE!</v>
      </c>
      <c r="CX455" s="192" t="e">
        <f t="shared" si="2720"/>
        <v>#VALUE!</v>
      </c>
      <c r="CY455" s="202" t="e">
        <f t="shared" si="2721"/>
        <v>#VALUE!</v>
      </c>
      <c r="CZ455" s="192" t="e">
        <f t="shared" ref="CZ455:DI455" si="2787">$AJ455*EF455</f>
        <v>#VALUE!</v>
      </c>
      <c r="DA455" s="192" t="e">
        <f t="shared" si="2787"/>
        <v>#VALUE!</v>
      </c>
      <c r="DB455" s="192" t="e">
        <f t="shared" si="2787"/>
        <v>#VALUE!</v>
      </c>
      <c r="DC455" s="192" t="e">
        <f t="shared" si="2787"/>
        <v>#VALUE!</v>
      </c>
      <c r="DD455" s="192" t="e">
        <f t="shared" si="2787"/>
        <v>#VALUE!</v>
      </c>
      <c r="DE455" s="192" t="e">
        <f t="shared" si="2787"/>
        <v>#VALUE!</v>
      </c>
      <c r="DF455" s="192" t="e">
        <f t="shared" si="2787"/>
        <v>#VALUE!</v>
      </c>
      <c r="DG455" s="192" t="e">
        <f t="shared" si="2787"/>
        <v>#VALUE!</v>
      </c>
      <c r="DH455" s="192" t="e">
        <f t="shared" si="2787"/>
        <v>#VALUE!</v>
      </c>
      <c r="DI455" s="192" t="e">
        <f t="shared" si="2787"/>
        <v>#VALUE!</v>
      </c>
      <c r="DJ455" s="192" t="e">
        <f t="shared" si="2723"/>
        <v>#VALUE!</v>
      </c>
      <c r="DK455" s="192" t="e">
        <f t="shared" si="2724"/>
        <v>#VALUE!</v>
      </c>
      <c r="DL455" s="192" t="e">
        <f t="shared" si="2725"/>
        <v>#VALUE!</v>
      </c>
      <c r="DM455" s="192" t="e">
        <f t="shared" si="2726"/>
        <v>#VALUE!</v>
      </c>
      <c r="DN455" s="192" t="e">
        <f t="shared" si="2727"/>
        <v>#VALUE!</v>
      </c>
      <c r="DO455" s="192" t="e">
        <f t="shared" si="2728"/>
        <v>#VALUE!</v>
      </c>
      <c r="DP455" s="192" t="e">
        <f t="shared" si="2729"/>
        <v>#VALUE!</v>
      </c>
      <c r="DQ455" s="192" t="e">
        <f t="shared" si="2730"/>
        <v>#VALUE!</v>
      </c>
      <c r="DR455" s="192" t="e">
        <f t="shared" si="2731"/>
        <v>#VALUE!</v>
      </c>
      <c r="DS455" s="192" t="e">
        <f t="shared" si="2732"/>
        <v>#VALUE!</v>
      </c>
      <c r="DT455" s="192" t="e">
        <f t="shared" si="2733"/>
        <v>#VALUE!</v>
      </c>
      <c r="DU455" s="192" t="e">
        <f t="shared" si="2734"/>
        <v>#VALUE!</v>
      </c>
      <c r="DV455" s="198" t="e">
        <f t="shared" si="2735"/>
        <v>#VALUE!</v>
      </c>
      <c r="DW455" s="198" t="e">
        <f t="shared" si="2736"/>
        <v>#DIV/0!</v>
      </c>
      <c r="DX455" s="198" t="e">
        <f t="shared" si="2737"/>
        <v>#DIV/0!</v>
      </c>
      <c r="DY455" s="198" t="e">
        <f t="shared" si="2738"/>
        <v>#VALUE!</v>
      </c>
      <c r="DZ455" s="198" t="e">
        <f t="shared" si="2739"/>
        <v>#VALUE!</v>
      </c>
      <c r="EA455" s="198" t="e">
        <f t="shared" si="2740"/>
        <v>#VALUE!</v>
      </c>
      <c r="EB455" s="198" t="e">
        <f t="shared" si="2741"/>
        <v>#VALUE!</v>
      </c>
      <c r="EC455" s="198" t="e">
        <f t="shared" si="2742"/>
        <v>#DIV/0!</v>
      </c>
      <c r="ED455" s="198" t="e">
        <f t="shared" si="2743"/>
        <v>#VALUE!</v>
      </c>
      <c r="EE455" s="198" t="e">
        <f t="shared" si="2744"/>
        <v>#VALUE!</v>
      </c>
      <c r="EF455" s="198" t="e">
        <f t="shared" ref="EF455:EO455" si="2788">DV455/SUM($DV455:$EE455)</f>
        <v>#VALUE!</v>
      </c>
      <c r="EG455" s="198" t="e">
        <f t="shared" si="2788"/>
        <v>#DIV/0!</v>
      </c>
      <c r="EH455" s="198" t="e">
        <f t="shared" si="2788"/>
        <v>#DIV/0!</v>
      </c>
      <c r="EI455" s="198" t="e">
        <f t="shared" si="2788"/>
        <v>#VALUE!</v>
      </c>
      <c r="EJ455" s="198" t="e">
        <f t="shared" si="2788"/>
        <v>#VALUE!</v>
      </c>
      <c r="EK455" s="198" t="e">
        <f t="shared" si="2788"/>
        <v>#VALUE!</v>
      </c>
      <c r="EL455" s="198" t="e">
        <f t="shared" si="2788"/>
        <v>#VALUE!</v>
      </c>
      <c r="EM455" s="198" t="e">
        <f t="shared" si="2788"/>
        <v>#DIV/0!</v>
      </c>
      <c r="EN455" s="198" t="e">
        <f t="shared" si="2788"/>
        <v>#VALUE!</v>
      </c>
      <c r="EO455" s="198" t="e">
        <f t="shared" si="2788"/>
        <v>#VALUE!</v>
      </c>
      <c r="EP455" s="511">
        <f t="shared" ref="EP455:EW455" si="2789">EP454</f>
        <v>0.08</v>
      </c>
      <c r="EQ455" s="511">
        <f t="shared" si="2789"/>
        <v>0.015</v>
      </c>
      <c r="ER455" s="511">
        <f t="shared" si="2789"/>
        <v>0.015</v>
      </c>
      <c r="ES455" s="511">
        <f t="shared" si="2789"/>
        <v>0.015</v>
      </c>
      <c r="ET455" s="511">
        <f t="shared" si="2789"/>
        <v>0.015</v>
      </c>
      <c r="EU455" s="511">
        <f t="shared" si="2789"/>
        <v>0.09</v>
      </c>
      <c r="EV455" s="511">
        <f t="shared" si="2789"/>
        <v>0.09</v>
      </c>
      <c r="EW455" s="511">
        <f t="shared" si="2789"/>
        <v>0.09</v>
      </c>
      <c r="EX455" s="420" t="str">
        <f>IF(_tag_month_day!AS451="","",_tag_month_day!AS451/100)</f>
        <v/>
      </c>
      <c r="EY455" s="420" t="str">
        <f>IF(_tag_month_day!AT451="","",_tag_month_day!AT451/100)</f>
        <v/>
      </c>
      <c r="EZ455" s="420" t="str">
        <f>IF(_tag_month_day!AU451="","",_tag_month_day!AU451/100)</f>
        <v/>
      </c>
      <c r="FA455" s="420" t="str">
        <f>IF(_tag_month_day!AV451="","",_tag_month_day!AV451/100)</f>
        <v/>
      </c>
      <c r="FB455" s="420" t="str">
        <f>IF(_tag_month_day!AW451="","",_tag_month_day!AW451/100)</f>
        <v/>
      </c>
      <c r="FC455" s="420" t="str">
        <f>IF(_tag_month_day!AX451="","",_tag_month_day!AX451/100)</f>
        <v/>
      </c>
      <c r="FD455" s="510">
        <f t="shared" si="2773"/>
        <v>0.33</v>
      </c>
      <c r="FE455" s="510">
        <f t="shared" si="2774"/>
        <v>0.19</v>
      </c>
      <c r="FF455" s="510">
        <f t="shared" si="2775"/>
        <v>0.003</v>
      </c>
      <c r="FG455" s="510">
        <f t="shared" si="2776"/>
        <v>0</v>
      </c>
      <c r="FH455" s="603">
        <f t="shared" si="2777"/>
        <v>0.0001</v>
      </c>
      <c r="FI455" s="510">
        <f t="shared" ref="FI455:FR455" si="2790">FI454</f>
        <v>0.41</v>
      </c>
      <c r="FJ455" s="510">
        <f t="shared" si="2790"/>
        <v>0.11</v>
      </c>
      <c r="FK455" s="510">
        <f t="shared" si="2790"/>
        <v>0.015</v>
      </c>
      <c r="FL455" s="510">
        <f t="shared" si="2790"/>
        <v>0</v>
      </c>
      <c r="FM455" s="603">
        <f t="shared" si="2790"/>
        <v>0.0001</v>
      </c>
      <c r="FN455" s="510" t="str">
        <f>IF(_tag_month_day!AY451="","",_tag_month_day!AY451/100)</f>
        <v/>
      </c>
      <c r="FO455" s="510" t="str">
        <f>IF(_tag_month_day!AZ451="","",_tag_month_day!AZ451/100)</f>
        <v/>
      </c>
      <c r="FP455" s="510" t="str">
        <f>IF(_tag_month_day!BA451="","",_tag_month_day!BA451/100)</f>
        <v/>
      </c>
      <c r="FQ455" s="510" t="str">
        <f>IF(_tag_month_day!BB451="","",_tag_month_day!BB451/100)</f>
        <v/>
      </c>
      <c r="FR455" s="603" t="str">
        <f>IF(_tag_month_day!BC451="","",_tag_month_day!BC451/100)</f>
        <v/>
      </c>
      <c r="FS455" s="510" t="str">
        <f>IF(_tag_month_day!BD451="","",_tag_month_day!BD451/100)</f>
        <v/>
      </c>
      <c r="FT455" s="510" t="str">
        <f>IF(_tag_month_day!BE451="","",_tag_month_day!BE451/100)</f>
        <v/>
      </c>
      <c r="FU455" s="510" t="str">
        <f>IF(_tag_month_day!BF451="","",_tag_month_day!BF451/100)</f>
        <v/>
      </c>
      <c r="FV455" s="510" t="str">
        <f>IF(_tag_month_day!BG451="","",_tag_month_day!BG451/100)</f>
        <v/>
      </c>
      <c r="FW455" s="603" t="str">
        <f>IF(_tag_month_day!BH451="","",_tag_month_day!BH451/100)</f>
        <v/>
      </c>
      <c r="FX455" s="510" t="str">
        <f>IF(_tag_month_day!BI451="","",_tag_month_day!BI451/100)</f>
        <v/>
      </c>
      <c r="FY455" s="510" t="str">
        <f>IF(_tag_month_day!BJ451="","",_tag_month_day!BJ451/100)</f>
        <v/>
      </c>
      <c r="FZ455" s="605" t="str">
        <f>IF(_tag_month_day!BK451="","",_tag_month_day!BK451/100)</f>
        <v/>
      </c>
      <c r="GA455" s="510" t="str">
        <f>IF(_tag_month_day!BL451="","",_tag_month_day!BL451/100)</f>
        <v/>
      </c>
      <c r="GB455" s="603" t="str">
        <f>IF(_tag_month_day!BM451="","",_tag_month_day!BM451/100)</f>
        <v/>
      </c>
      <c r="GC455" s="420" t="str">
        <f>IF(_tag_month_day!BN451="","",_tag_month_day!BN451/100)</f>
        <v/>
      </c>
      <c r="GD455" s="420" t="str">
        <f>IF(_tag_month_day!BO451="","",_tag_month_day!BO451/100)</f>
        <v/>
      </c>
      <c r="GE455" s="420" t="str">
        <f>IF(_tag_month_day!BP451="","",_tag_month_day!BP451/100)</f>
        <v/>
      </c>
      <c r="GF455" s="420" t="str">
        <f>IF(_tag_month_day!BQ451="","",_tag_month_day!BQ451/100)</f>
        <v/>
      </c>
      <c r="GG455" s="420" t="str">
        <f>IF(_tag_month_day!BR451="","",_tag_month_day!BR451/100)</f>
        <v/>
      </c>
      <c r="GH455" s="420" t="str">
        <f>IF(_tag_month_day!BS451="","",_tag_month_day!BS451/100)</f>
        <v/>
      </c>
      <c r="GI455" s="603" t="str">
        <f>IF(_tag_month_day!BT451="","",_tag_month_day!BT451/100)</f>
        <v/>
      </c>
      <c r="GJ455" s="612" t="str">
        <f>IF(_tag_month_day!BU451="","",_tag_month_day!BU451/100)</f>
        <v/>
      </c>
      <c r="GK455" s="620" t="str">
        <f>IF(_tag_month_day!BV451="",IF(_rlcf_month_day!A$2="","",_rlcf_month_day!A$2/100),_tag_month_day!BV451/100)</f>
        <v/>
      </c>
      <c r="GL455" s="620" t="str">
        <f>IF(_tag_month_day!BW451="",IF(_rlcf_month_day!B$2="","",_rlcf_month_day!B$2/100),_tag_month_day!BW451/100)</f>
        <v/>
      </c>
      <c r="GM455" s="621" t="str">
        <f>IF(_tag_month_day!BX451="",IF(_rlcf_month_day!C$2="","",_rlcf_month_day!C$2/100),_tag_month_day!BX451/100)</f>
        <v/>
      </c>
      <c r="GN455" s="620" t="str">
        <f>IF(_tag_month_day!BV451="",IF(_rlcf_month_day!A$2="","",_rlcf_month_day!A$2/100),_tag_month_day!BV451/100)</f>
        <v/>
      </c>
      <c r="GO455" s="620" t="str">
        <f>IF(_tag_month_day!BW451="",IF(_rlcf_month_day!B$2="","",_rlcf_month_day!B$2/100),_tag_month_day!BW451/100)</f>
        <v/>
      </c>
      <c r="GP455" s="620" t="str">
        <f>IF(_tag_month_day!CD451="",IF(_rlcf_month_day!E$2="","",_rlcf_month_day!E$2/100),_tag_month_day!CD451/100)</f>
        <v/>
      </c>
      <c r="GQ455" s="620" t="str">
        <f>IF(_tag_month_day!CE451="",IF(_rlcf_month_day!F$2="","",_rlcf_month_day!F$2/100),_tag_month_day!CE451/100)</f>
        <v/>
      </c>
      <c r="GR455" s="621" t="str">
        <f>IF(_tag_month_day!CF451="",IF(_rlcf_month_day!G$2="","",_rlcf_month_day!G$2/100),_tag_month_day!CF451/100)</f>
        <v/>
      </c>
      <c r="GS455" s="626">
        <f t="shared" ref="GS455:HH455" si="2791">GS454</f>
        <v>0.953</v>
      </c>
      <c r="GT455" s="626">
        <f t="shared" si="2791"/>
        <v>0.55</v>
      </c>
      <c r="GU455" s="626">
        <f t="shared" si="2791"/>
        <v>0.55</v>
      </c>
      <c r="GV455" s="626">
        <f t="shared" si="2791"/>
        <v>0.55</v>
      </c>
      <c r="GW455" s="626">
        <f t="shared" si="2791"/>
        <v>0.5</v>
      </c>
      <c r="GX455" s="626">
        <f t="shared" si="2791"/>
        <v>0.935</v>
      </c>
      <c r="GY455" s="626">
        <f t="shared" si="2791"/>
        <v>0.15</v>
      </c>
      <c r="GZ455" s="626">
        <f t="shared" si="2791"/>
        <v>1</v>
      </c>
      <c r="HA455" s="632">
        <f t="shared" si="2791"/>
        <v>0.047</v>
      </c>
      <c r="HB455" s="632">
        <f t="shared" si="2791"/>
        <v>0.45</v>
      </c>
      <c r="HC455" s="632">
        <f t="shared" si="2791"/>
        <v>0.45</v>
      </c>
      <c r="HD455" s="632">
        <f t="shared" si="2791"/>
        <v>0.45</v>
      </c>
      <c r="HE455" s="632">
        <f t="shared" si="2791"/>
        <v>0.5</v>
      </c>
      <c r="HF455" s="632">
        <f t="shared" si="2791"/>
        <v>0.065</v>
      </c>
      <c r="HG455" s="632">
        <f t="shared" si="2791"/>
        <v>0.85</v>
      </c>
      <c r="HH455" s="632">
        <f t="shared" si="2791"/>
        <v>0</v>
      </c>
      <c r="HI455" s="68">
        <f t="shared" si="2749"/>
        <v>0</v>
      </c>
      <c r="HJ455" s="68" t="e">
        <f t="shared" si="2780"/>
        <v>#VALUE!</v>
      </c>
      <c r="HK455" s="202">
        <f t="shared" si="2781"/>
        <v>0.85</v>
      </c>
      <c r="HL455" s="464">
        <f t="shared" si="2782"/>
        <v>550000</v>
      </c>
      <c r="HM455" s="464">
        <f t="shared" si="2783"/>
        <v>480000</v>
      </c>
      <c r="HN455" s="192" t="e">
        <f t="shared" si="2750"/>
        <v>#VALUE!</v>
      </c>
      <c r="HO455" s="192" t="e">
        <f>HN455*HK455*$HO$2/HL455*1000000</f>
        <v>#VALUE!</v>
      </c>
      <c r="HP455" s="192" t="e">
        <f>HN455*HK455*$HP$2/HM455*1000000</f>
        <v>#VALUE!</v>
      </c>
    </row>
    <row r="456" customFormat="1" spans="1:224">
      <c r="A456" s="381">
        <v>451</v>
      </c>
      <c r="B456" s="54">
        <f ca="1" t="shared" si="2784"/>
        <v>43635</v>
      </c>
      <c r="C456" s="57">
        <f t="shared" si="2785"/>
        <v>0.0416666666666667</v>
      </c>
      <c r="D456" s="68" t="str">
        <f ca="1" t="shared" si="2751"/>
        <v>中班</v>
      </c>
      <c r="E456" s="68" t="str">
        <f ca="1" t="shared" si="2752"/>
        <v>丙</v>
      </c>
      <c r="F456" s="68">
        <f ca="1">SUMPRODUCT((成本日报!$A$3:$A$95=计划!B456)*(成本日报!$B$3:$B$95=计划!$D456),成本日报!$C$3:$C$95)</f>
        <v>3</v>
      </c>
      <c r="G456" s="382">
        <f ca="1" t="shared" si="2786"/>
        <v>43635.7499999989</v>
      </c>
      <c r="H456" s="382">
        <f ca="1" t="shared" si="2753"/>
        <v>43635.7569444434</v>
      </c>
      <c r="I456" s="382">
        <f ca="1" t="shared" si="2754"/>
        <v>43635.7624999989</v>
      </c>
      <c r="J456" s="382">
        <f ca="1" t="shared" si="2755"/>
        <v>43635.7916666656</v>
      </c>
      <c r="K456" s="382">
        <f ca="1" t="shared" si="2756"/>
        <v>43635.8541666656</v>
      </c>
      <c r="L456" s="382">
        <f ca="1" t="shared" si="2757"/>
        <v>43635.8749999989</v>
      </c>
      <c r="M456" s="398" t="str">
        <f>IF(_tag_month_day!A452="","",_tag_month_day!A452)</f>
        <v/>
      </c>
      <c r="N456" s="398" t="str">
        <f>IF(_tag_month_day!B452="","",_tag_month_day!B452)</f>
        <v/>
      </c>
      <c r="O456" s="399" t="e">
        <f t="shared" si="2758"/>
        <v>#VALUE!</v>
      </c>
      <c r="P456" s="398" t="str">
        <f>IF(_tag_month_day!C452="","",_tag_month_day!C452)</f>
        <v/>
      </c>
      <c r="Q456" s="398" t="str">
        <f>IF(_tag_month_day!D452="","",_tag_month_day!D452)</f>
        <v/>
      </c>
      <c r="R456" s="416">
        <f>IF(_tag_month_day!CB452="",R455,_tag_month_day!CB452/100)</f>
        <v>0.07</v>
      </c>
      <c r="S456" s="417" t="str">
        <f>IF(_tag_month_day!E452="","",_tag_month_day!E452)</f>
        <v/>
      </c>
      <c r="T456" s="417" t="str">
        <f>IF(_tag_month_day!F452="","",_tag_month_day!F452)</f>
        <v/>
      </c>
      <c r="U456" s="418" t="e">
        <f t="shared" si="2712"/>
        <v>#VALUE!</v>
      </c>
      <c r="V456" s="53" t="e">
        <f t="shared" si="2713"/>
        <v>#VALUE!</v>
      </c>
      <c r="W456" s="419" t="str">
        <f>IF(_jhy_month_day!A452="","",_jhy_month_day!A452)</f>
        <v/>
      </c>
      <c r="X456" s="420" t="str">
        <f>IF(_jhy_month_day!B452="","",_jhy_month_day!B452/100)</f>
        <v/>
      </c>
      <c r="Y456" s="420" t="str">
        <f>IF(_jhy_month_day!C452="","",_jhy_month_day!C452/100)</f>
        <v/>
      </c>
      <c r="Z456" s="439">
        <f t="shared" si="2415"/>
        <v>113</v>
      </c>
      <c r="AA456" s="440" t="str">
        <f>IF(_tag_month_day!G452="","",_tag_month_day!G452/100)</f>
        <v/>
      </c>
      <c r="AB456" s="440" t="str">
        <f>IF(_tag_month_day!H452="","",_tag_month_day!H452/100)</f>
        <v/>
      </c>
      <c r="AC456" s="193">
        <f t="shared" si="2759"/>
        <v>1.59963432013121</v>
      </c>
      <c r="AD456" s="441" t="str">
        <f t="shared" si="2760"/>
        <v/>
      </c>
      <c r="AE456" s="442" t="str">
        <f t="shared" si="2761"/>
        <v/>
      </c>
      <c r="AF456" s="443">
        <v>1</v>
      </c>
      <c r="AG456" s="68" t="str">
        <f>IF(_duihao_month_day!A452="","",_duihao_month_day!A452)</f>
        <v/>
      </c>
      <c r="AH456" s="463">
        <f>IF(_gyk_month_day!B452="",AH455,_gyk_month_day!B452)</f>
        <v>820</v>
      </c>
      <c r="AI456" s="464"/>
      <c r="AJ456" s="68" t="str">
        <f>IF(_tag_month_day!I452="","",_tag_month_day!I452)</f>
        <v/>
      </c>
      <c r="AK456" s="465" t="str">
        <f>IF(_tzyy_month_day!A452="","",_tzyy_month_day!A452)</f>
        <v/>
      </c>
      <c r="AL456" s="465" t="str">
        <f>IF(_tzyy_month_day!B452="","",_tzyy_month_day!B452)</f>
        <v/>
      </c>
      <c r="AM456" s="465" t="str">
        <f>IF(_tzyy_month_day!C452="","",_tzyy_month_day!C452)</f>
        <v/>
      </c>
      <c r="AN456" s="466" t="str">
        <f>IF(_tag_month_day!CG452="","",_tag_month_day!CG452)</f>
        <v/>
      </c>
      <c r="AO456" s="466" t="str">
        <f>IF(_tag_month_day!CH452="","",_tag_month_day!CH452)</f>
        <v/>
      </c>
      <c r="AP456" s="486" t="e">
        <f t="shared" si="2762"/>
        <v>#VALUE!</v>
      </c>
      <c r="AQ456" s="487" t="str">
        <f>IF(_tag_month_day!J452="","",_tag_month_day!J452/100)</f>
        <v/>
      </c>
      <c r="AR456" s="488">
        <f t="shared" si="2763"/>
        <v>1.3</v>
      </c>
      <c r="AS456" s="489" t="e">
        <f t="shared" si="2714"/>
        <v>#VALUE!</v>
      </c>
      <c r="AT456" s="489">
        <f t="shared" si="2764"/>
        <v>0</v>
      </c>
      <c r="AU456" s="490" t="str">
        <f>IF(_tag_month_day!K452="","",_tag_month_day!K452)</f>
        <v/>
      </c>
      <c r="AV456" s="491" t="str">
        <f>IF(_tag_month_day!L452="","",_tag_month_day!L452/100)</f>
        <v/>
      </c>
      <c r="AW456" s="420">
        <f t="shared" si="2686"/>
        <v>0</v>
      </c>
      <c r="AX456" s="420">
        <f t="shared" si="2765"/>
        <v>0</v>
      </c>
      <c r="AY456" s="420" t="str">
        <f>IF(_tag_month_day!M452="","",_tag_month_day!M452/100)</f>
        <v/>
      </c>
      <c r="AZ456" s="420" t="str">
        <f>IF(_tag_month_day!N452="","",_tag_month_day!N452/100)</f>
        <v/>
      </c>
      <c r="BA456" s="420" t="str">
        <f>IF(_tag_month_day!O452="","",_tag_month_day!O452/100)</f>
        <v/>
      </c>
      <c r="BB456" s="496" t="str">
        <f>IF(_tag_month_day!P452="","",_tag_month_day!P452/100)</f>
        <v/>
      </c>
      <c r="BC456" s="496">
        <f t="shared" si="2766"/>
        <v>0</v>
      </c>
      <c r="BD456" s="496" t="str">
        <f>IF(_tag_month_day!Q452="","",_tag_month_day!Q452/100)</f>
        <v/>
      </c>
      <c r="BE456" s="510" t="str">
        <f>IF(_tag_month_day!R452="","",_tag_month_day!R452/100)</f>
        <v/>
      </c>
      <c r="BF456" s="413" t="str">
        <f>IF(_tag_month_day!CC452="","",_tag_month_day!CC452/100)</f>
        <v/>
      </c>
      <c r="BG456" s="511" t="e">
        <f t="shared" si="2715"/>
        <v>#VALUE!</v>
      </c>
      <c r="BH456" s="198">
        <f t="shared" si="2716"/>
        <v>0</v>
      </c>
      <c r="BI456" s="512" t="e">
        <f>IF(CX456=0,BI455,(DK456*查询!$R$5+DL456*查询!$Q$5+DM456*查询!$N$5+DN456*查询!$O$5+DO456*查询!$P$5)*AF456/CX456)</f>
        <v>#VALUE!</v>
      </c>
      <c r="BJ456" s="512" t="e">
        <f>IF(CX456=0,BJ455,(DP456*查询!$S$5+DQ456*查询!$T$5+DR456*查询!$U$5)*AF456/CX456)</f>
        <v>#VALUE!</v>
      </c>
      <c r="BK456" s="512">
        <f t="shared" si="2767"/>
        <v>1</v>
      </c>
      <c r="BL456" s="513" t="str">
        <f>IF(_cfyc_month_day!A452="","",_cfyc_month_day!A452)</f>
        <v/>
      </c>
      <c r="BM456" s="513" t="str">
        <f>IF(_cfyc_month_day!B452="","",_cfyc_month_day!B452)</f>
        <v/>
      </c>
      <c r="BN456" s="513" t="str">
        <f>IF(_cfyc_month_day!C452="","",_cfyc_month_day!C452)</f>
        <v/>
      </c>
      <c r="BO456" s="522" t="str">
        <f>IF(_cfyc_month_day!D452="","",_cfyc_month_day!D452)</f>
        <v/>
      </c>
      <c r="BP456" s="522" t="str">
        <f>IF(_cfyc_month_day!E452="","",_cfyc_month_day!E452)</f>
        <v/>
      </c>
      <c r="BQ456" s="522" t="str">
        <f>IF(_cfyc_month_day!F452="","",_cfyc_month_day!F452)</f>
        <v/>
      </c>
      <c r="BR456" s="513" t="str">
        <f>IF(_tag_month_day!T452="","",_tag_month_day!T452)</f>
        <v/>
      </c>
      <c r="BS456" s="513" t="str">
        <f>IF(_tag_month_day!U452="","",_tag_month_day!U452)</f>
        <v/>
      </c>
      <c r="BT456" s="523" t="str">
        <f t="shared" si="2768"/>
        <v/>
      </c>
      <c r="BU456" s="223" t="str">
        <f>IF(_tag_month_day!V452="","",_tag_month_day!V452)</f>
        <v/>
      </c>
      <c r="BV456" s="206" t="str">
        <f>IF(_tag_month_day!W452="","",_tag_month_day!W452)</f>
        <v/>
      </c>
      <c r="BW456" s="540" t="str">
        <f>IF(_tag_month_day!X452="","",_tag_month_day!X452)</f>
        <v/>
      </c>
      <c r="BX456" s="540" t="str">
        <f>IF(_tag_month_day!Y452="","",_tag_month_day!Y452)</f>
        <v/>
      </c>
      <c r="BY456" s="541">
        <f ca="1" t="shared" si="2769"/>
        <v>43635.8749999989</v>
      </c>
      <c r="BZ456" s="542"/>
      <c r="CA456" s="543" t="str">
        <f>IF(_jhy2_month_day!A452="","",_jhy2_month_day!A452)</f>
        <v/>
      </c>
      <c r="CB456" s="464" t="str">
        <f>IF(_jhy2_month_day!B452="","",_jhy2_month_day!B452)</f>
        <v/>
      </c>
      <c r="CC456" s="464" t="str">
        <f>IF(_jhy2_month_day!C452="","",_jhy2_month_day!C452)</f>
        <v/>
      </c>
      <c r="CD456" s="464" t="str">
        <f>IF(_jhy2_month_day!D452="","",_jhy2_month_day!D452)</f>
        <v/>
      </c>
      <c r="CE456" s="464" t="str">
        <f>IF(_jhy2_month_day!E452="","",_jhy2_month_day!E452)</f>
        <v/>
      </c>
      <c r="CF456" s="464" t="str">
        <f>IF(_jhy2_month_day!F452="","",_jhy2_month_day!F452)</f>
        <v/>
      </c>
      <c r="CG456" s="464" t="str">
        <f>IF(_jhy2_month_day!G452="","",_jhy2_month_day!G452)</f>
        <v/>
      </c>
      <c r="CH456" s="464" t="str">
        <f>IF(_jhy2_month_day!H452="","",_jhy2_month_day!H452)</f>
        <v/>
      </c>
      <c r="CI456" s="464" t="str">
        <f>IF(_jhy2_month_day!I452="","",_jhy2_month_day!I452)</f>
        <v/>
      </c>
      <c r="CJ456" s="464" t="str">
        <f>IF(_jhy2_month_day!J452="","",_jhy2_month_day!J452)</f>
        <v/>
      </c>
      <c r="CK456" s="464" t="str">
        <f>IF(_jhy2_month_day!K452="","",_jhy2_month_day!K452)</f>
        <v/>
      </c>
      <c r="CL456" s="562" t="str">
        <f>IF(_jhy2_month_day!L452="","",_jhy2_month_day!L452)</f>
        <v/>
      </c>
      <c r="CM456" s="562" t="str">
        <f>IF(_jhy2_month_day!M452="","",_jhy2_month_day!M452)</f>
        <v/>
      </c>
      <c r="CN456" s="562" t="str">
        <f>IF(_jhy2_month_day!N452="","",_jhy2_month_day!N452)</f>
        <v/>
      </c>
      <c r="CO456" s="562" t="str">
        <f>IF(_jhy2_month_day!O452="","",_jhy2_month_day!O452)</f>
        <v/>
      </c>
      <c r="CP456" s="562" t="str">
        <f>IF(_jhy2_month_day!P452="","",_jhy2_month_day!P452)</f>
        <v/>
      </c>
      <c r="CQ456" s="562" t="str">
        <f>IF(_jhy2_month_day!Q452="","",_jhy2_month_day!Q452)</f>
        <v/>
      </c>
      <c r="CR456" s="563" t="str">
        <f>IF(_jhy2_month_day!R452="","",_jhy2_month_day!R452)</f>
        <v/>
      </c>
      <c r="CS456" s="576" t="str">
        <f>IF(_jhy2_month_day!S452="","",_jhy2_month_day!S452)</f>
        <v/>
      </c>
      <c r="CT456" s="562" t="str">
        <f>IF(_jhy2_month_day!T452="","",_jhy2_month_day!T452)</f>
        <v/>
      </c>
      <c r="CU456" s="577" t="e">
        <f t="shared" si="2717"/>
        <v>#VALUE!</v>
      </c>
      <c r="CV456" s="198" t="e">
        <f t="shared" si="2718"/>
        <v>#VALUE!</v>
      </c>
      <c r="CW456" s="192" t="e">
        <f t="shared" si="2719"/>
        <v>#VALUE!</v>
      </c>
      <c r="CX456" s="192" t="e">
        <f t="shared" si="2720"/>
        <v>#VALUE!</v>
      </c>
      <c r="CY456" s="202" t="e">
        <f t="shared" si="2721"/>
        <v>#VALUE!</v>
      </c>
      <c r="CZ456" s="192" t="e">
        <f t="shared" ref="CZ456:DI456" si="2792">$AJ456*EF456</f>
        <v>#VALUE!</v>
      </c>
      <c r="DA456" s="192" t="e">
        <f t="shared" si="2792"/>
        <v>#VALUE!</v>
      </c>
      <c r="DB456" s="192" t="e">
        <f t="shared" si="2792"/>
        <v>#VALUE!</v>
      </c>
      <c r="DC456" s="192" t="e">
        <f t="shared" si="2792"/>
        <v>#VALUE!</v>
      </c>
      <c r="DD456" s="192" t="e">
        <f t="shared" si="2792"/>
        <v>#VALUE!</v>
      </c>
      <c r="DE456" s="192" t="e">
        <f t="shared" si="2792"/>
        <v>#VALUE!</v>
      </c>
      <c r="DF456" s="192" t="e">
        <f t="shared" si="2792"/>
        <v>#VALUE!</v>
      </c>
      <c r="DG456" s="192" t="e">
        <f t="shared" si="2792"/>
        <v>#VALUE!</v>
      </c>
      <c r="DH456" s="192" t="e">
        <f t="shared" si="2792"/>
        <v>#VALUE!</v>
      </c>
      <c r="DI456" s="192" t="e">
        <f t="shared" si="2792"/>
        <v>#VALUE!</v>
      </c>
      <c r="DJ456" s="192" t="e">
        <f t="shared" si="2723"/>
        <v>#VALUE!</v>
      </c>
      <c r="DK456" s="192" t="e">
        <f t="shared" si="2724"/>
        <v>#VALUE!</v>
      </c>
      <c r="DL456" s="192" t="e">
        <f t="shared" si="2725"/>
        <v>#VALUE!</v>
      </c>
      <c r="DM456" s="192" t="e">
        <f t="shared" si="2726"/>
        <v>#VALUE!</v>
      </c>
      <c r="DN456" s="192" t="e">
        <f t="shared" si="2727"/>
        <v>#VALUE!</v>
      </c>
      <c r="DO456" s="192" t="e">
        <f t="shared" si="2728"/>
        <v>#VALUE!</v>
      </c>
      <c r="DP456" s="192" t="e">
        <f t="shared" si="2729"/>
        <v>#VALUE!</v>
      </c>
      <c r="DQ456" s="192" t="e">
        <f t="shared" si="2730"/>
        <v>#VALUE!</v>
      </c>
      <c r="DR456" s="192" t="e">
        <f t="shared" si="2731"/>
        <v>#VALUE!</v>
      </c>
      <c r="DS456" s="192" t="e">
        <f t="shared" si="2732"/>
        <v>#VALUE!</v>
      </c>
      <c r="DT456" s="192" t="e">
        <f t="shared" si="2733"/>
        <v>#VALUE!</v>
      </c>
      <c r="DU456" s="192" t="e">
        <f t="shared" si="2734"/>
        <v>#VALUE!</v>
      </c>
      <c r="DV456" s="198" t="e">
        <f t="shared" si="2735"/>
        <v>#VALUE!</v>
      </c>
      <c r="DW456" s="198" t="e">
        <f t="shared" si="2736"/>
        <v>#DIV/0!</v>
      </c>
      <c r="DX456" s="198" t="e">
        <f t="shared" si="2737"/>
        <v>#DIV/0!</v>
      </c>
      <c r="DY456" s="198" t="e">
        <f t="shared" si="2738"/>
        <v>#VALUE!</v>
      </c>
      <c r="DZ456" s="198" t="e">
        <f t="shared" si="2739"/>
        <v>#VALUE!</v>
      </c>
      <c r="EA456" s="198" t="e">
        <f t="shared" si="2740"/>
        <v>#VALUE!</v>
      </c>
      <c r="EB456" s="198" t="e">
        <f t="shared" si="2741"/>
        <v>#VALUE!</v>
      </c>
      <c r="EC456" s="198" t="e">
        <f t="shared" si="2742"/>
        <v>#DIV/0!</v>
      </c>
      <c r="ED456" s="198" t="e">
        <f t="shared" si="2743"/>
        <v>#VALUE!</v>
      </c>
      <c r="EE456" s="198" t="e">
        <f t="shared" si="2744"/>
        <v>#VALUE!</v>
      </c>
      <c r="EF456" s="198" t="e">
        <f t="shared" ref="EF456:EO456" si="2793">DV456/SUM($DV456:$EE456)</f>
        <v>#VALUE!</v>
      </c>
      <c r="EG456" s="198" t="e">
        <f t="shared" si="2793"/>
        <v>#DIV/0!</v>
      </c>
      <c r="EH456" s="198" t="e">
        <f t="shared" si="2793"/>
        <v>#DIV/0!</v>
      </c>
      <c r="EI456" s="198" t="e">
        <f t="shared" si="2793"/>
        <v>#VALUE!</v>
      </c>
      <c r="EJ456" s="198" t="e">
        <f t="shared" si="2793"/>
        <v>#VALUE!</v>
      </c>
      <c r="EK456" s="198" t="e">
        <f t="shared" si="2793"/>
        <v>#VALUE!</v>
      </c>
      <c r="EL456" s="198" t="e">
        <f t="shared" si="2793"/>
        <v>#VALUE!</v>
      </c>
      <c r="EM456" s="198" t="e">
        <f t="shared" si="2793"/>
        <v>#DIV/0!</v>
      </c>
      <c r="EN456" s="198" t="e">
        <f t="shared" si="2793"/>
        <v>#VALUE!</v>
      </c>
      <c r="EO456" s="198" t="e">
        <f t="shared" si="2793"/>
        <v>#VALUE!</v>
      </c>
      <c r="EP456" s="511">
        <f t="shared" ref="EP456:EW456" si="2794">EP455</f>
        <v>0.08</v>
      </c>
      <c r="EQ456" s="511">
        <f t="shared" si="2794"/>
        <v>0.015</v>
      </c>
      <c r="ER456" s="511">
        <f t="shared" si="2794"/>
        <v>0.015</v>
      </c>
      <c r="ES456" s="511">
        <f t="shared" si="2794"/>
        <v>0.015</v>
      </c>
      <c r="ET456" s="511">
        <f t="shared" si="2794"/>
        <v>0.015</v>
      </c>
      <c r="EU456" s="511">
        <f t="shared" si="2794"/>
        <v>0.09</v>
      </c>
      <c r="EV456" s="511">
        <f t="shared" si="2794"/>
        <v>0.09</v>
      </c>
      <c r="EW456" s="511">
        <f t="shared" si="2794"/>
        <v>0.09</v>
      </c>
      <c r="EX456" s="420" t="str">
        <f>IF(_tag_month_day!AS452="","",_tag_month_day!AS452/100)</f>
        <v/>
      </c>
      <c r="EY456" s="420" t="str">
        <f>IF(_tag_month_day!AT452="","",_tag_month_day!AT452/100)</f>
        <v/>
      </c>
      <c r="EZ456" s="420" t="str">
        <f>IF(_tag_month_day!AU452="","",_tag_month_day!AU452/100)</f>
        <v/>
      </c>
      <c r="FA456" s="420" t="str">
        <f>IF(_tag_month_day!AV452="","",_tag_month_day!AV452/100)</f>
        <v/>
      </c>
      <c r="FB456" s="420" t="str">
        <f>IF(_tag_month_day!AW452="","",_tag_month_day!AW452/100)</f>
        <v/>
      </c>
      <c r="FC456" s="420" t="str">
        <f>IF(_tag_month_day!AX452="","",_tag_month_day!AX452/100)</f>
        <v/>
      </c>
      <c r="FD456" s="510">
        <f t="shared" si="2773"/>
        <v>0.33</v>
      </c>
      <c r="FE456" s="510">
        <f t="shared" si="2774"/>
        <v>0.19</v>
      </c>
      <c r="FF456" s="510">
        <f t="shared" si="2775"/>
        <v>0.003</v>
      </c>
      <c r="FG456" s="510">
        <f t="shared" si="2776"/>
        <v>0</v>
      </c>
      <c r="FH456" s="603">
        <f t="shared" si="2777"/>
        <v>0.0001</v>
      </c>
      <c r="FI456" s="510">
        <f t="shared" ref="FI456:FR456" si="2795">FI455</f>
        <v>0.41</v>
      </c>
      <c r="FJ456" s="510">
        <f t="shared" si="2795"/>
        <v>0.11</v>
      </c>
      <c r="FK456" s="510">
        <f t="shared" si="2795"/>
        <v>0.015</v>
      </c>
      <c r="FL456" s="510">
        <f t="shared" si="2795"/>
        <v>0</v>
      </c>
      <c r="FM456" s="603">
        <f t="shared" si="2795"/>
        <v>0.0001</v>
      </c>
      <c r="FN456" s="510" t="str">
        <f>IF(_tag_month_day!AY452="","",_tag_month_day!AY452/100)</f>
        <v/>
      </c>
      <c r="FO456" s="510" t="str">
        <f>IF(_tag_month_day!AZ452="","",_tag_month_day!AZ452/100)</f>
        <v/>
      </c>
      <c r="FP456" s="510" t="str">
        <f>IF(_tag_month_day!BA452="","",_tag_month_day!BA452/100)</f>
        <v/>
      </c>
      <c r="FQ456" s="510" t="str">
        <f>IF(_tag_month_day!BB452="","",_tag_month_day!BB452/100)</f>
        <v/>
      </c>
      <c r="FR456" s="603" t="str">
        <f>IF(_tag_month_day!BC452="","",_tag_month_day!BC452/100)</f>
        <v/>
      </c>
      <c r="FS456" s="510" t="str">
        <f>IF(_tag_month_day!BD452="","",_tag_month_day!BD452/100)</f>
        <v/>
      </c>
      <c r="FT456" s="510" t="str">
        <f>IF(_tag_month_day!BE452="","",_tag_month_day!BE452/100)</f>
        <v/>
      </c>
      <c r="FU456" s="510" t="str">
        <f>IF(_tag_month_day!BF452="","",_tag_month_day!BF452/100)</f>
        <v/>
      </c>
      <c r="FV456" s="510" t="str">
        <f>IF(_tag_month_day!BG452="","",_tag_month_day!BG452/100)</f>
        <v/>
      </c>
      <c r="FW456" s="603" t="str">
        <f>IF(_tag_month_day!BH452="","",_tag_month_day!BH452/100)</f>
        <v/>
      </c>
      <c r="FX456" s="510" t="str">
        <f>IF(_tag_month_day!BI452="","",_tag_month_day!BI452/100)</f>
        <v/>
      </c>
      <c r="FY456" s="510" t="str">
        <f>IF(_tag_month_day!BJ452="","",_tag_month_day!BJ452/100)</f>
        <v/>
      </c>
      <c r="FZ456" s="605" t="str">
        <f>IF(_tag_month_day!BK452="","",_tag_month_day!BK452/100)</f>
        <v/>
      </c>
      <c r="GA456" s="510" t="str">
        <f>IF(_tag_month_day!BL452="","",_tag_month_day!BL452/100)</f>
        <v/>
      </c>
      <c r="GB456" s="603" t="str">
        <f>IF(_tag_month_day!BM452="","",_tag_month_day!BM452/100)</f>
        <v/>
      </c>
      <c r="GC456" s="420" t="str">
        <f>IF(_tag_month_day!BN452="","",_tag_month_day!BN452/100)</f>
        <v/>
      </c>
      <c r="GD456" s="420" t="str">
        <f>IF(_tag_month_day!BO452="","",_tag_month_day!BO452/100)</f>
        <v/>
      </c>
      <c r="GE456" s="420" t="str">
        <f>IF(_tag_month_day!BP452="","",_tag_month_day!BP452/100)</f>
        <v/>
      </c>
      <c r="GF456" s="420" t="str">
        <f>IF(_tag_month_day!BQ452="","",_tag_month_day!BQ452/100)</f>
        <v/>
      </c>
      <c r="GG456" s="420" t="str">
        <f>IF(_tag_month_day!BR452="","",_tag_month_day!BR452/100)</f>
        <v/>
      </c>
      <c r="GH456" s="420" t="str">
        <f>IF(_tag_month_day!BS452="","",_tag_month_day!BS452/100)</f>
        <v/>
      </c>
      <c r="GI456" s="603" t="str">
        <f>IF(_tag_month_day!BT452="","",_tag_month_day!BT452/100)</f>
        <v/>
      </c>
      <c r="GJ456" s="612" t="str">
        <f>IF(_tag_month_day!BU452="","",_tag_month_day!BU452/100)</f>
        <v/>
      </c>
      <c r="GK456" s="620" t="str">
        <f>IF(_tag_month_day!BV452="",IF(_rlcf_month_day!A$2="","",_rlcf_month_day!A$2/100),_tag_month_day!BV452/100)</f>
        <v/>
      </c>
      <c r="GL456" s="620" t="str">
        <f>IF(_tag_month_day!BW452="",IF(_rlcf_month_day!B$2="","",_rlcf_month_day!B$2/100),_tag_month_day!BW452/100)</f>
        <v/>
      </c>
      <c r="GM456" s="621" t="str">
        <f>IF(_tag_month_day!BX452="",IF(_rlcf_month_day!C$2="","",_rlcf_month_day!C$2/100),_tag_month_day!BX452/100)</f>
        <v/>
      </c>
      <c r="GN456" s="620" t="str">
        <f>IF(_tag_month_day!BV452="",IF(_rlcf_month_day!A$2="","",_rlcf_month_day!A$2/100),_tag_month_day!BV452/100)</f>
        <v/>
      </c>
      <c r="GO456" s="620" t="str">
        <f>IF(_tag_month_day!BW452="",IF(_rlcf_month_day!B$2="","",_rlcf_month_day!B$2/100),_tag_month_day!BW452/100)</f>
        <v/>
      </c>
      <c r="GP456" s="620" t="str">
        <f>IF(_tag_month_day!CD452="",IF(_rlcf_month_day!E$2="","",_rlcf_month_day!E$2/100),_tag_month_day!CD452/100)</f>
        <v/>
      </c>
      <c r="GQ456" s="620" t="str">
        <f>IF(_tag_month_day!CE452="",IF(_rlcf_month_day!F$2="","",_rlcf_month_day!F$2/100),_tag_month_day!CE452/100)</f>
        <v/>
      </c>
      <c r="GR456" s="621" t="str">
        <f>IF(_tag_month_day!CF452="",IF(_rlcf_month_day!G$2="","",_rlcf_month_day!G$2/100),_tag_month_day!CF452/100)</f>
        <v/>
      </c>
      <c r="GS456" s="626">
        <f t="shared" ref="GS456:HH456" si="2796">GS455</f>
        <v>0.953</v>
      </c>
      <c r="GT456" s="626">
        <f t="shared" si="2796"/>
        <v>0.55</v>
      </c>
      <c r="GU456" s="626">
        <f t="shared" si="2796"/>
        <v>0.55</v>
      </c>
      <c r="GV456" s="626">
        <f t="shared" si="2796"/>
        <v>0.55</v>
      </c>
      <c r="GW456" s="626">
        <f t="shared" si="2796"/>
        <v>0.5</v>
      </c>
      <c r="GX456" s="626">
        <f t="shared" si="2796"/>
        <v>0.935</v>
      </c>
      <c r="GY456" s="626">
        <f t="shared" si="2796"/>
        <v>0.15</v>
      </c>
      <c r="GZ456" s="626">
        <f t="shared" si="2796"/>
        <v>1</v>
      </c>
      <c r="HA456" s="632">
        <f t="shared" si="2796"/>
        <v>0.047</v>
      </c>
      <c r="HB456" s="632">
        <f t="shared" si="2796"/>
        <v>0.45</v>
      </c>
      <c r="HC456" s="632">
        <f t="shared" si="2796"/>
        <v>0.45</v>
      </c>
      <c r="HD456" s="632">
        <f t="shared" si="2796"/>
        <v>0.45</v>
      </c>
      <c r="HE456" s="632">
        <f t="shared" si="2796"/>
        <v>0.5</v>
      </c>
      <c r="HF456" s="632">
        <f t="shared" si="2796"/>
        <v>0.065</v>
      </c>
      <c r="HG456" s="632">
        <f t="shared" si="2796"/>
        <v>0.85</v>
      </c>
      <c r="HH456" s="632">
        <f t="shared" si="2796"/>
        <v>0</v>
      </c>
      <c r="HI456" s="68">
        <f t="shared" si="2749"/>
        <v>0</v>
      </c>
      <c r="HJ456" s="68" t="e">
        <f t="shared" si="2780"/>
        <v>#VALUE!</v>
      </c>
      <c r="HK456" s="202">
        <f t="shared" si="2781"/>
        <v>0.85</v>
      </c>
      <c r="HL456" s="464">
        <f t="shared" si="2782"/>
        <v>550000</v>
      </c>
      <c r="HM456" s="464">
        <f t="shared" si="2783"/>
        <v>480000</v>
      </c>
      <c r="HN456" s="192" t="e">
        <f t="shared" si="2750"/>
        <v>#VALUE!</v>
      </c>
      <c r="HO456" s="192" t="e">
        <f>HN456*HK456*$HO$2/HL456*1000000</f>
        <v>#VALUE!</v>
      </c>
      <c r="HP456" s="192" t="e">
        <f>HN456*HK456*$HP$2/HM456*1000000</f>
        <v>#VALUE!</v>
      </c>
    </row>
    <row r="457" customFormat="1" spans="1:224">
      <c r="A457" s="381">
        <v>452</v>
      </c>
      <c r="B457" s="54">
        <f ca="1" t="shared" si="2784"/>
        <v>43635</v>
      </c>
      <c r="C457" s="57">
        <f t="shared" si="2785"/>
        <v>0.0416666666666667</v>
      </c>
      <c r="D457" s="68" t="str">
        <f ca="1" t="shared" si="2751"/>
        <v>中班</v>
      </c>
      <c r="E457" s="68" t="str">
        <f ca="1" t="shared" si="2752"/>
        <v>丙</v>
      </c>
      <c r="F457" s="68">
        <f ca="1">SUMPRODUCT((成本日报!$A$3:$A$95=计划!B457)*(成本日报!$B$3:$B$95=计划!$D457),成本日报!$C$3:$C$95)</f>
        <v>3</v>
      </c>
      <c r="G457" s="382">
        <f ca="1" t="shared" si="2786"/>
        <v>43635.7916666656</v>
      </c>
      <c r="H457" s="382">
        <f ca="1" t="shared" si="2753"/>
        <v>43635.79861111</v>
      </c>
      <c r="I457" s="382">
        <f ca="1" t="shared" si="2754"/>
        <v>43635.8041666656</v>
      </c>
      <c r="J457" s="382">
        <f ca="1" t="shared" si="2755"/>
        <v>43635.8333333322</v>
      </c>
      <c r="K457" s="382">
        <f ca="1" t="shared" si="2756"/>
        <v>43635.8958333322</v>
      </c>
      <c r="L457" s="382">
        <f ca="1" t="shared" si="2757"/>
        <v>43635.9166666656</v>
      </c>
      <c r="M457" s="398" t="str">
        <f>IF(_tag_month_day!A453="","",_tag_month_day!A453)</f>
        <v/>
      </c>
      <c r="N457" s="398" t="str">
        <f>IF(_tag_month_day!B453="","",_tag_month_day!B453)</f>
        <v/>
      </c>
      <c r="O457" s="399" t="e">
        <f t="shared" si="2758"/>
        <v>#VALUE!</v>
      </c>
      <c r="P457" s="398" t="str">
        <f>IF(_tag_month_day!C453="","",_tag_month_day!C453)</f>
        <v/>
      </c>
      <c r="Q457" s="398" t="str">
        <f>IF(_tag_month_day!D453="","",_tag_month_day!D453)</f>
        <v/>
      </c>
      <c r="R457" s="416">
        <f>IF(_tag_month_day!CB453="",R456,_tag_month_day!CB453/100)</f>
        <v>0.07</v>
      </c>
      <c r="S457" s="417" t="str">
        <f>IF(_tag_month_day!E453="","",_tag_month_day!E453)</f>
        <v/>
      </c>
      <c r="T457" s="417" t="str">
        <f>IF(_tag_month_day!F453="","",_tag_month_day!F453)</f>
        <v/>
      </c>
      <c r="U457" s="418" t="e">
        <f t="shared" si="2712"/>
        <v>#VALUE!</v>
      </c>
      <c r="V457" s="53" t="e">
        <f t="shared" si="2713"/>
        <v>#VALUE!</v>
      </c>
      <c r="W457" s="419" t="str">
        <f>IF(_jhy_month_day!A453="","",_jhy_month_day!A453)</f>
        <v/>
      </c>
      <c r="X457" s="420" t="str">
        <f>IF(_jhy_month_day!B453="","",_jhy_month_day!B453/100)</f>
        <v/>
      </c>
      <c r="Y457" s="420" t="str">
        <f>IF(_jhy_month_day!C453="","",_jhy_month_day!C453/100)</f>
        <v/>
      </c>
      <c r="Z457" s="439">
        <f t="shared" si="2415"/>
        <v>113</v>
      </c>
      <c r="AA457" s="440" t="str">
        <f>IF(_tag_month_day!G453="","",_tag_month_day!G453/100)</f>
        <v/>
      </c>
      <c r="AB457" s="440" t="str">
        <f>IF(_tag_month_day!H453="","",_tag_month_day!H453/100)</f>
        <v/>
      </c>
      <c r="AC457" s="193">
        <f t="shared" si="2759"/>
        <v>1.59963432013121</v>
      </c>
      <c r="AD457" s="441" t="str">
        <f t="shared" si="2760"/>
        <v/>
      </c>
      <c r="AE457" s="442" t="str">
        <f t="shared" si="2761"/>
        <v/>
      </c>
      <c r="AF457" s="443">
        <v>1</v>
      </c>
      <c r="AG457" s="68" t="str">
        <f>IF(_duihao_month_day!A453="","",_duihao_month_day!A453)</f>
        <v/>
      </c>
      <c r="AH457" s="463">
        <f>IF(_gyk_month_day!B453="",AH456,_gyk_month_day!B453)</f>
        <v>820</v>
      </c>
      <c r="AI457" s="464"/>
      <c r="AJ457" s="68" t="str">
        <f>IF(_tag_month_day!I453="","",_tag_month_day!I453)</f>
        <v/>
      </c>
      <c r="AK457" s="465" t="str">
        <f>IF(_tzyy_month_day!A453="","",_tzyy_month_day!A453)</f>
        <v/>
      </c>
      <c r="AL457" s="465" t="str">
        <f>IF(_tzyy_month_day!B453="","",_tzyy_month_day!B453)</f>
        <v/>
      </c>
      <c r="AM457" s="465" t="str">
        <f>IF(_tzyy_month_day!C453="","",_tzyy_month_day!C453)</f>
        <v/>
      </c>
      <c r="AN457" s="466" t="str">
        <f>IF(_tag_month_day!CG453="","",_tag_month_day!CG453)</f>
        <v/>
      </c>
      <c r="AO457" s="466" t="str">
        <f>IF(_tag_month_day!CH453="","",_tag_month_day!CH453)</f>
        <v/>
      </c>
      <c r="AP457" s="486" t="e">
        <f t="shared" si="2762"/>
        <v>#VALUE!</v>
      </c>
      <c r="AQ457" s="487" t="str">
        <f>IF(_tag_month_day!J453="","",_tag_month_day!J453/100)</f>
        <v/>
      </c>
      <c r="AR457" s="488">
        <f t="shared" si="2763"/>
        <v>1.3</v>
      </c>
      <c r="AS457" s="489" t="e">
        <f t="shared" si="2714"/>
        <v>#VALUE!</v>
      </c>
      <c r="AT457" s="489">
        <f t="shared" si="2764"/>
        <v>0</v>
      </c>
      <c r="AU457" s="490" t="str">
        <f>IF(_tag_month_day!K453="","",_tag_month_day!K453)</f>
        <v/>
      </c>
      <c r="AV457" s="491" t="str">
        <f>IF(_tag_month_day!L453="","",_tag_month_day!L453/100)</f>
        <v/>
      </c>
      <c r="AW457" s="420">
        <f t="shared" si="2686"/>
        <v>0</v>
      </c>
      <c r="AX457" s="420">
        <f t="shared" si="2765"/>
        <v>0</v>
      </c>
      <c r="AY457" s="420" t="str">
        <f>IF(_tag_month_day!M453="","",_tag_month_day!M453/100)</f>
        <v/>
      </c>
      <c r="AZ457" s="420" t="str">
        <f>IF(_tag_month_day!N453="","",_tag_month_day!N453/100)</f>
        <v/>
      </c>
      <c r="BA457" s="420" t="str">
        <f>IF(_tag_month_day!O453="","",_tag_month_day!O453/100)</f>
        <v/>
      </c>
      <c r="BB457" s="496" t="str">
        <f>IF(_tag_month_day!P453="","",_tag_month_day!P453/100)</f>
        <v/>
      </c>
      <c r="BC457" s="496">
        <f t="shared" si="2766"/>
        <v>0</v>
      </c>
      <c r="BD457" s="496" t="str">
        <f>IF(_tag_month_day!Q453="","",_tag_month_day!Q453/100)</f>
        <v/>
      </c>
      <c r="BE457" s="510" t="str">
        <f>IF(_tag_month_day!R453="","",_tag_month_day!R453/100)</f>
        <v/>
      </c>
      <c r="BF457" s="413" t="str">
        <f>IF(_tag_month_day!CC453="","",_tag_month_day!CC453/100)</f>
        <v/>
      </c>
      <c r="BG457" s="511" t="e">
        <f t="shared" si="2715"/>
        <v>#VALUE!</v>
      </c>
      <c r="BH457" s="198">
        <f t="shared" si="2716"/>
        <v>0</v>
      </c>
      <c r="BI457" s="512" t="e">
        <f>IF(CX457=0,BI456,(DK457*查询!$R$5+DL457*查询!$Q$5+DM457*查询!$N$5+DN457*查询!$O$5+DO457*查询!$P$5)*AF457/CX457)</f>
        <v>#VALUE!</v>
      </c>
      <c r="BJ457" s="512" t="e">
        <f>IF(CX457=0,BJ456,(DP457*查询!$S$5+DQ457*查询!$T$5+DR457*查询!$U$5)*AF457/CX457)</f>
        <v>#VALUE!</v>
      </c>
      <c r="BK457" s="512">
        <f t="shared" si="2767"/>
        <v>1</v>
      </c>
      <c r="BL457" s="513" t="str">
        <f>IF(_cfyc_month_day!A453="","",_cfyc_month_day!A453)</f>
        <v/>
      </c>
      <c r="BM457" s="513" t="str">
        <f>IF(_cfyc_month_day!B453="","",_cfyc_month_day!B453)</f>
        <v/>
      </c>
      <c r="BN457" s="513" t="str">
        <f>IF(_cfyc_month_day!C453="","",_cfyc_month_day!C453)</f>
        <v/>
      </c>
      <c r="BO457" s="522" t="str">
        <f>IF(_cfyc_month_day!D453="","",_cfyc_month_day!D453)</f>
        <v/>
      </c>
      <c r="BP457" s="522" t="str">
        <f>IF(_cfyc_month_day!E453="","",_cfyc_month_day!E453)</f>
        <v/>
      </c>
      <c r="BQ457" s="522" t="str">
        <f>IF(_cfyc_month_day!F453="","",_cfyc_month_day!F453)</f>
        <v/>
      </c>
      <c r="BR457" s="513" t="str">
        <f>IF(_tag_month_day!T453="","",_tag_month_day!T453)</f>
        <v/>
      </c>
      <c r="BS457" s="513" t="str">
        <f>IF(_tag_month_day!U453="","",_tag_month_day!U453)</f>
        <v/>
      </c>
      <c r="BT457" s="523" t="str">
        <f t="shared" si="2768"/>
        <v/>
      </c>
      <c r="BU457" s="223" t="str">
        <f>IF(_tag_month_day!V453="","",_tag_month_day!V453)</f>
        <v/>
      </c>
      <c r="BV457" s="206" t="str">
        <f>IF(_tag_month_day!W453="","",_tag_month_day!W453)</f>
        <v/>
      </c>
      <c r="BW457" s="540" t="str">
        <f>IF(_tag_month_day!X453="","",_tag_month_day!X453)</f>
        <v/>
      </c>
      <c r="BX457" s="540" t="str">
        <f>IF(_tag_month_day!Y453="","",_tag_month_day!Y453)</f>
        <v/>
      </c>
      <c r="BY457" s="541">
        <f ca="1" t="shared" si="2769"/>
        <v>43635.9166666656</v>
      </c>
      <c r="BZ457" s="542"/>
      <c r="CA457" s="543" t="str">
        <f>IF(_jhy2_month_day!A453="","",_jhy2_month_day!A453)</f>
        <v/>
      </c>
      <c r="CB457" s="464" t="str">
        <f>IF(_jhy2_month_day!B453="","",_jhy2_month_day!B453)</f>
        <v/>
      </c>
      <c r="CC457" s="464" t="str">
        <f>IF(_jhy2_month_day!C453="","",_jhy2_month_day!C453)</f>
        <v/>
      </c>
      <c r="CD457" s="464" t="str">
        <f>IF(_jhy2_month_day!D453="","",_jhy2_month_day!D453)</f>
        <v/>
      </c>
      <c r="CE457" s="464" t="str">
        <f>IF(_jhy2_month_day!E453="","",_jhy2_month_day!E453)</f>
        <v/>
      </c>
      <c r="CF457" s="464" t="str">
        <f>IF(_jhy2_month_day!F453="","",_jhy2_month_day!F453)</f>
        <v/>
      </c>
      <c r="CG457" s="464" t="str">
        <f>IF(_jhy2_month_day!G453="","",_jhy2_month_day!G453)</f>
        <v/>
      </c>
      <c r="CH457" s="464" t="str">
        <f>IF(_jhy2_month_day!H453="","",_jhy2_month_day!H453)</f>
        <v/>
      </c>
      <c r="CI457" s="464" t="str">
        <f>IF(_jhy2_month_day!I453="","",_jhy2_month_day!I453)</f>
        <v/>
      </c>
      <c r="CJ457" s="464" t="str">
        <f>IF(_jhy2_month_day!J453="","",_jhy2_month_day!J453)</f>
        <v/>
      </c>
      <c r="CK457" s="464" t="str">
        <f>IF(_jhy2_month_day!K453="","",_jhy2_month_day!K453)</f>
        <v/>
      </c>
      <c r="CL457" s="562" t="str">
        <f>IF(_jhy2_month_day!L453="","",_jhy2_month_day!L453)</f>
        <v/>
      </c>
      <c r="CM457" s="562" t="str">
        <f>IF(_jhy2_month_day!M453="","",_jhy2_month_day!M453)</f>
        <v/>
      </c>
      <c r="CN457" s="562" t="str">
        <f>IF(_jhy2_month_day!N453="","",_jhy2_month_day!N453)</f>
        <v/>
      </c>
      <c r="CO457" s="562" t="str">
        <f>IF(_jhy2_month_day!O453="","",_jhy2_month_day!O453)</f>
        <v/>
      </c>
      <c r="CP457" s="562" t="str">
        <f>IF(_jhy2_month_day!P453="","",_jhy2_month_day!P453)</f>
        <v/>
      </c>
      <c r="CQ457" s="562" t="str">
        <f>IF(_jhy2_month_day!Q453="","",_jhy2_month_day!Q453)</f>
        <v/>
      </c>
      <c r="CR457" s="563" t="str">
        <f>IF(_jhy2_month_day!R453="","",_jhy2_month_day!R453)</f>
        <v/>
      </c>
      <c r="CS457" s="576" t="str">
        <f>IF(_jhy2_month_day!S453="","",_jhy2_month_day!S453)</f>
        <v/>
      </c>
      <c r="CT457" s="562" t="str">
        <f>IF(_jhy2_month_day!T453="","",_jhy2_month_day!T453)</f>
        <v/>
      </c>
      <c r="CU457" s="577" t="e">
        <f t="shared" si="2717"/>
        <v>#VALUE!</v>
      </c>
      <c r="CV457" s="198" t="e">
        <f t="shared" si="2718"/>
        <v>#VALUE!</v>
      </c>
      <c r="CW457" s="192" t="e">
        <f t="shared" si="2719"/>
        <v>#VALUE!</v>
      </c>
      <c r="CX457" s="192" t="e">
        <f t="shared" si="2720"/>
        <v>#VALUE!</v>
      </c>
      <c r="CY457" s="202" t="e">
        <f t="shared" si="2721"/>
        <v>#VALUE!</v>
      </c>
      <c r="CZ457" s="192" t="e">
        <f t="shared" ref="CZ457:DI457" si="2797">$AJ457*EF457</f>
        <v>#VALUE!</v>
      </c>
      <c r="DA457" s="192" t="e">
        <f t="shared" si="2797"/>
        <v>#VALUE!</v>
      </c>
      <c r="DB457" s="192" t="e">
        <f t="shared" si="2797"/>
        <v>#VALUE!</v>
      </c>
      <c r="DC457" s="192" t="e">
        <f t="shared" si="2797"/>
        <v>#VALUE!</v>
      </c>
      <c r="DD457" s="192" t="e">
        <f t="shared" si="2797"/>
        <v>#VALUE!</v>
      </c>
      <c r="DE457" s="192" t="e">
        <f t="shared" si="2797"/>
        <v>#VALUE!</v>
      </c>
      <c r="DF457" s="192" t="e">
        <f t="shared" si="2797"/>
        <v>#VALUE!</v>
      </c>
      <c r="DG457" s="192" t="e">
        <f t="shared" si="2797"/>
        <v>#VALUE!</v>
      </c>
      <c r="DH457" s="192" t="e">
        <f t="shared" si="2797"/>
        <v>#VALUE!</v>
      </c>
      <c r="DI457" s="192" t="e">
        <f t="shared" si="2797"/>
        <v>#VALUE!</v>
      </c>
      <c r="DJ457" s="192" t="e">
        <f t="shared" si="2723"/>
        <v>#VALUE!</v>
      </c>
      <c r="DK457" s="192" t="e">
        <f t="shared" si="2724"/>
        <v>#VALUE!</v>
      </c>
      <c r="DL457" s="192" t="e">
        <f t="shared" si="2725"/>
        <v>#VALUE!</v>
      </c>
      <c r="DM457" s="192" t="e">
        <f t="shared" si="2726"/>
        <v>#VALUE!</v>
      </c>
      <c r="DN457" s="192" t="e">
        <f t="shared" si="2727"/>
        <v>#VALUE!</v>
      </c>
      <c r="DO457" s="192" t="e">
        <f t="shared" si="2728"/>
        <v>#VALUE!</v>
      </c>
      <c r="DP457" s="192" t="e">
        <f t="shared" si="2729"/>
        <v>#VALUE!</v>
      </c>
      <c r="DQ457" s="192" t="e">
        <f t="shared" si="2730"/>
        <v>#VALUE!</v>
      </c>
      <c r="DR457" s="192" t="e">
        <f t="shared" si="2731"/>
        <v>#VALUE!</v>
      </c>
      <c r="DS457" s="192" t="e">
        <f t="shared" si="2732"/>
        <v>#VALUE!</v>
      </c>
      <c r="DT457" s="192" t="e">
        <f t="shared" si="2733"/>
        <v>#VALUE!</v>
      </c>
      <c r="DU457" s="192" t="e">
        <f t="shared" si="2734"/>
        <v>#VALUE!</v>
      </c>
      <c r="DV457" s="198" t="e">
        <f t="shared" si="2735"/>
        <v>#VALUE!</v>
      </c>
      <c r="DW457" s="198" t="e">
        <f t="shared" si="2736"/>
        <v>#DIV/0!</v>
      </c>
      <c r="DX457" s="198" t="e">
        <f t="shared" si="2737"/>
        <v>#DIV/0!</v>
      </c>
      <c r="DY457" s="198" t="e">
        <f t="shared" si="2738"/>
        <v>#VALUE!</v>
      </c>
      <c r="DZ457" s="198" t="e">
        <f t="shared" si="2739"/>
        <v>#VALUE!</v>
      </c>
      <c r="EA457" s="198" t="e">
        <f t="shared" si="2740"/>
        <v>#VALUE!</v>
      </c>
      <c r="EB457" s="198" t="e">
        <f t="shared" si="2741"/>
        <v>#VALUE!</v>
      </c>
      <c r="EC457" s="198" t="e">
        <f t="shared" si="2742"/>
        <v>#DIV/0!</v>
      </c>
      <c r="ED457" s="198" t="e">
        <f t="shared" si="2743"/>
        <v>#VALUE!</v>
      </c>
      <c r="EE457" s="198" t="e">
        <f t="shared" si="2744"/>
        <v>#VALUE!</v>
      </c>
      <c r="EF457" s="198" t="e">
        <f t="shared" ref="EF457:EO457" si="2798">DV457/SUM($DV457:$EE457)</f>
        <v>#VALUE!</v>
      </c>
      <c r="EG457" s="198" t="e">
        <f t="shared" si="2798"/>
        <v>#DIV/0!</v>
      </c>
      <c r="EH457" s="198" t="e">
        <f t="shared" si="2798"/>
        <v>#DIV/0!</v>
      </c>
      <c r="EI457" s="198" t="e">
        <f t="shared" si="2798"/>
        <v>#VALUE!</v>
      </c>
      <c r="EJ457" s="198" t="e">
        <f t="shared" si="2798"/>
        <v>#VALUE!</v>
      </c>
      <c r="EK457" s="198" t="e">
        <f t="shared" si="2798"/>
        <v>#VALUE!</v>
      </c>
      <c r="EL457" s="198" t="e">
        <f t="shared" si="2798"/>
        <v>#VALUE!</v>
      </c>
      <c r="EM457" s="198" t="e">
        <f t="shared" si="2798"/>
        <v>#DIV/0!</v>
      </c>
      <c r="EN457" s="198" t="e">
        <f t="shared" si="2798"/>
        <v>#VALUE!</v>
      </c>
      <c r="EO457" s="198" t="e">
        <f t="shared" si="2798"/>
        <v>#VALUE!</v>
      </c>
      <c r="EP457" s="511">
        <f t="shared" ref="EP457:EW457" si="2799">EP456</f>
        <v>0.08</v>
      </c>
      <c r="EQ457" s="511">
        <f t="shared" si="2799"/>
        <v>0.015</v>
      </c>
      <c r="ER457" s="511">
        <f t="shared" si="2799"/>
        <v>0.015</v>
      </c>
      <c r="ES457" s="511">
        <f t="shared" si="2799"/>
        <v>0.015</v>
      </c>
      <c r="ET457" s="511">
        <f t="shared" si="2799"/>
        <v>0.015</v>
      </c>
      <c r="EU457" s="511">
        <f t="shared" si="2799"/>
        <v>0.09</v>
      </c>
      <c r="EV457" s="511">
        <f t="shared" si="2799"/>
        <v>0.09</v>
      </c>
      <c r="EW457" s="511">
        <f t="shared" si="2799"/>
        <v>0.09</v>
      </c>
      <c r="EX457" s="420" t="str">
        <f>IF(_tag_month_day!AS453="","",_tag_month_day!AS453/100)</f>
        <v/>
      </c>
      <c r="EY457" s="420" t="str">
        <f>IF(_tag_month_day!AT453="","",_tag_month_day!AT453/100)</f>
        <v/>
      </c>
      <c r="EZ457" s="420" t="str">
        <f>IF(_tag_month_day!AU453="","",_tag_month_day!AU453/100)</f>
        <v/>
      </c>
      <c r="FA457" s="420" t="str">
        <f>IF(_tag_month_day!AV453="","",_tag_month_day!AV453/100)</f>
        <v/>
      </c>
      <c r="FB457" s="420" t="str">
        <f>IF(_tag_month_day!AW453="","",_tag_month_day!AW453/100)</f>
        <v/>
      </c>
      <c r="FC457" s="420" t="str">
        <f>IF(_tag_month_day!AX453="","",_tag_month_day!AX453/100)</f>
        <v/>
      </c>
      <c r="FD457" s="510">
        <f t="shared" si="2773"/>
        <v>0.33</v>
      </c>
      <c r="FE457" s="510">
        <f t="shared" si="2774"/>
        <v>0.19</v>
      </c>
      <c r="FF457" s="510">
        <f t="shared" si="2775"/>
        <v>0.003</v>
      </c>
      <c r="FG457" s="510">
        <f t="shared" si="2776"/>
        <v>0</v>
      </c>
      <c r="FH457" s="603">
        <f t="shared" si="2777"/>
        <v>0.0001</v>
      </c>
      <c r="FI457" s="510">
        <f t="shared" ref="FI457:FR457" si="2800">FI456</f>
        <v>0.41</v>
      </c>
      <c r="FJ457" s="510">
        <f t="shared" si="2800"/>
        <v>0.11</v>
      </c>
      <c r="FK457" s="510">
        <f t="shared" si="2800"/>
        <v>0.015</v>
      </c>
      <c r="FL457" s="510">
        <f t="shared" si="2800"/>
        <v>0</v>
      </c>
      <c r="FM457" s="603">
        <f t="shared" si="2800"/>
        <v>0.0001</v>
      </c>
      <c r="FN457" s="510" t="str">
        <f>IF(_tag_month_day!AY453="","",_tag_month_day!AY453/100)</f>
        <v/>
      </c>
      <c r="FO457" s="510" t="str">
        <f>IF(_tag_month_day!AZ453="","",_tag_month_day!AZ453/100)</f>
        <v/>
      </c>
      <c r="FP457" s="510" t="str">
        <f>IF(_tag_month_day!BA453="","",_tag_month_day!BA453/100)</f>
        <v/>
      </c>
      <c r="FQ457" s="510" t="str">
        <f>IF(_tag_month_day!BB453="","",_tag_month_day!BB453/100)</f>
        <v/>
      </c>
      <c r="FR457" s="603" t="str">
        <f>IF(_tag_month_day!BC453="","",_tag_month_day!BC453/100)</f>
        <v/>
      </c>
      <c r="FS457" s="510" t="str">
        <f>IF(_tag_month_day!BD453="","",_tag_month_day!BD453/100)</f>
        <v/>
      </c>
      <c r="FT457" s="510" t="str">
        <f>IF(_tag_month_day!BE453="","",_tag_month_day!BE453/100)</f>
        <v/>
      </c>
      <c r="FU457" s="510" t="str">
        <f>IF(_tag_month_day!BF453="","",_tag_month_day!BF453/100)</f>
        <v/>
      </c>
      <c r="FV457" s="510" t="str">
        <f>IF(_tag_month_day!BG453="","",_tag_month_day!BG453/100)</f>
        <v/>
      </c>
      <c r="FW457" s="603" t="str">
        <f>IF(_tag_month_day!BH453="","",_tag_month_day!BH453/100)</f>
        <v/>
      </c>
      <c r="FX457" s="510" t="str">
        <f>IF(_tag_month_day!BI453="","",_tag_month_day!BI453/100)</f>
        <v/>
      </c>
      <c r="FY457" s="510" t="str">
        <f>IF(_tag_month_day!BJ453="","",_tag_month_day!BJ453/100)</f>
        <v/>
      </c>
      <c r="FZ457" s="605" t="str">
        <f>IF(_tag_month_day!BK453="","",_tag_month_day!BK453/100)</f>
        <v/>
      </c>
      <c r="GA457" s="510" t="str">
        <f>IF(_tag_month_day!BL453="","",_tag_month_day!BL453/100)</f>
        <v/>
      </c>
      <c r="GB457" s="603" t="str">
        <f>IF(_tag_month_day!BM453="","",_tag_month_day!BM453/100)</f>
        <v/>
      </c>
      <c r="GC457" s="420" t="str">
        <f>IF(_tag_month_day!BN453="","",_tag_month_day!BN453/100)</f>
        <v/>
      </c>
      <c r="GD457" s="420" t="str">
        <f>IF(_tag_month_day!BO453="","",_tag_month_day!BO453/100)</f>
        <v/>
      </c>
      <c r="GE457" s="420" t="str">
        <f>IF(_tag_month_day!BP453="","",_tag_month_day!BP453/100)</f>
        <v/>
      </c>
      <c r="GF457" s="420" t="str">
        <f>IF(_tag_month_day!BQ453="","",_tag_month_day!BQ453/100)</f>
        <v/>
      </c>
      <c r="GG457" s="420" t="str">
        <f>IF(_tag_month_day!BR453="","",_tag_month_day!BR453/100)</f>
        <v/>
      </c>
      <c r="GH457" s="420" t="str">
        <f>IF(_tag_month_day!BS453="","",_tag_month_day!BS453/100)</f>
        <v/>
      </c>
      <c r="GI457" s="603" t="str">
        <f>IF(_tag_month_day!BT453="","",_tag_month_day!BT453/100)</f>
        <v/>
      </c>
      <c r="GJ457" s="612" t="str">
        <f>IF(_tag_month_day!BU453="","",_tag_month_day!BU453/100)</f>
        <v/>
      </c>
      <c r="GK457" s="620" t="str">
        <f>IF(_tag_month_day!BV453="",IF(_rlcf_month_day!A$2="","",_rlcf_month_day!A$2/100),_tag_month_day!BV453/100)</f>
        <v/>
      </c>
      <c r="GL457" s="620" t="str">
        <f>IF(_tag_month_day!BW453="",IF(_rlcf_month_day!B$2="","",_rlcf_month_day!B$2/100),_tag_month_day!BW453/100)</f>
        <v/>
      </c>
      <c r="GM457" s="621" t="str">
        <f>IF(_tag_month_day!BX453="",IF(_rlcf_month_day!C$2="","",_rlcf_month_day!C$2/100),_tag_month_day!BX453/100)</f>
        <v/>
      </c>
      <c r="GN457" s="620" t="str">
        <f>IF(_tag_month_day!BV453="",IF(_rlcf_month_day!A$2="","",_rlcf_month_day!A$2/100),_tag_month_day!BV453/100)</f>
        <v/>
      </c>
      <c r="GO457" s="620" t="str">
        <f>IF(_tag_month_day!BW453="",IF(_rlcf_month_day!B$2="","",_rlcf_month_day!B$2/100),_tag_month_day!BW453/100)</f>
        <v/>
      </c>
      <c r="GP457" s="620" t="str">
        <f>IF(_tag_month_day!CD453="",IF(_rlcf_month_day!E$2="","",_rlcf_month_day!E$2/100),_tag_month_day!CD453/100)</f>
        <v/>
      </c>
      <c r="GQ457" s="620" t="str">
        <f>IF(_tag_month_day!CE453="",IF(_rlcf_month_day!F$2="","",_rlcf_month_day!F$2/100),_tag_month_day!CE453/100)</f>
        <v/>
      </c>
      <c r="GR457" s="621" t="str">
        <f>IF(_tag_month_day!CF453="",IF(_rlcf_month_day!G$2="","",_rlcf_month_day!G$2/100),_tag_month_day!CF453/100)</f>
        <v/>
      </c>
      <c r="GS457" s="626">
        <f t="shared" ref="GS457:HH457" si="2801">GS456</f>
        <v>0.953</v>
      </c>
      <c r="GT457" s="626">
        <f t="shared" si="2801"/>
        <v>0.55</v>
      </c>
      <c r="GU457" s="626">
        <f t="shared" si="2801"/>
        <v>0.55</v>
      </c>
      <c r="GV457" s="626">
        <f t="shared" si="2801"/>
        <v>0.55</v>
      </c>
      <c r="GW457" s="626">
        <f t="shared" si="2801"/>
        <v>0.5</v>
      </c>
      <c r="GX457" s="626">
        <f t="shared" si="2801"/>
        <v>0.935</v>
      </c>
      <c r="GY457" s="626">
        <f t="shared" si="2801"/>
        <v>0.15</v>
      </c>
      <c r="GZ457" s="626">
        <f t="shared" si="2801"/>
        <v>1</v>
      </c>
      <c r="HA457" s="632">
        <f t="shared" si="2801"/>
        <v>0.047</v>
      </c>
      <c r="HB457" s="632">
        <f t="shared" si="2801"/>
        <v>0.45</v>
      </c>
      <c r="HC457" s="632">
        <f t="shared" si="2801"/>
        <v>0.45</v>
      </c>
      <c r="HD457" s="632">
        <f t="shared" si="2801"/>
        <v>0.45</v>
      </c>
      <c r="HE457" s="632">
        <f t="shared" si="2801"/>
        <v>0.5</v>
      </c>
      <c r="HF457" s="632">
        <f t="shared" si="2801"/>
        <v>0.065</v>
      </c>
      <c r="HG457" s="632">
        <f t="shared" si="2801"/>
        <v>0.85</v>
      </c>
      <c r="HH457" s="632">
        <f t="shared" si="2801"/>
        <v>0</v>
      </c>
      <c r="HI457" s="68">
        <f t="shared" si="2749"/>
        <v>0</v>
      </c>
      <c r="HJ457" s="68" t="e">
        <f t="shared" si="2780"/>
        <v>#VALUE!</v>
      </c>
      <c r="HK457" s="202">
        <f t="shared" si="2781"/>
        <v>0.85</v>
      </c>
      <c r="HL457" s="464">
        <f t="shared" si="2782"/>
        <v>550000</v>
      </c>
      <c r="HM457" s="464">
        <f t="shared" si="2783"/>
        <v>480000</v>
      </c>
      <c r="HN457" s="192" t="e">
        <f t="shared" si="2750"/>
        <v>#VALUE!</v>
      </c>
      <c r="HO457" s="192" t="e">
        <f>HN457*HK457*$HO$2/HL457*1000000</f>
        <v>#VALUE!</v>
      </c>
      <c r="HP457" s="192" t="e">
        <f>HN457*HK457*$HP$2/HM457*1000000</f>
        <v>#VALUE!</v>
      </c>
    </row>
    <row r="458" customFormat="1" spans="1:224">
      <c r="A458" s="381">
        <v>453</v>
      </c>
      <c r="B458" s="54">
        <f ca="1" t="shared" si="2784"/>
        <v>43635</v>
      </c>
      <c r="C458" s="57">
        <f t="shared" si="2785"/>
        <v>0.0416666666666667</v>
      </c>
      <c r="D458" s="68" t="str">
        <f ca="1" t="shared" si="2751"/>
        <v>中班</v>
      </c>
      <c r="E458" s="68" t="str">
        <f ca="1" t="shared" si="2752"/>
        <v>丙</v>
      </c>
      <c r="F458" s="68">
        <f ca="1">SUMPRODUCT((成本日报!$A$3:$A$95=计划!B458)*(成本日报!$B$3:$B$95=计划!$D458),成本日报!$C$3:$C$95)</f>
        <v>3</v>
      </c>
      <c r="G458" s="382">
        <f ca="1" t="shared" si="2786"/>
        <v>43635.8333333322</v>
      </c>
      <c r="H458" s="382">
        <f ca="1" t="shared" si="2753"/>
        <v>43635.8402777767</v>
      </c>
      <c r="I458" s="382">
        <f ca="1" t="shared" si="2754"/>
        <v>43635.8458333322</v>
      </c>
      <c r="J458" s="382">
        <f ca="1" t="shared" si="2755"/>
        <v>43635.8749999989</v>
      </c>
      <c r="K458" s="382">
        <f ca="1" t="shared" si="2756"/>
        <v>43635.9374999989</v>
      </c>
      <c r="L458" s="382">
        <f ca="1" t="shared" si="2757"/>
        <v>43635.9583333322</v>
      </c>
      <c r="M458" s="398" t="str">
        <f>IF(_tag_month_day!A454="","",_tag_month_day!A454)</f>
        <v/>
      </c>
      <c r="N458" s="398" t="str">
        <f>IF(_tag_month_day!B454="","",_tag_month_day!B454)</f>
        <v/>
      </c>
      <c r="O458" s="399" t="e">
        <f t="shared" si="2758"/>
        <v>#VALUE!</v>
      </c>
      <c r="P458" s="398" t="str">
        <f>IF(_tag_month_day!C454="","",_tag_month_day!C454)</f>
        <v/>
      </c>
      <c r="Q458" s="398" t="str">
        <f>IF(_tag_month_day!D454="","",_tag_month_day!D454)</f>
        <v/>
      </c>
      <c r="R458" s="416">
        <f>IF(_tag_month_day!CB454="",R457,_tag_month_day!CB454/100)</f>
        <v>0.07</v>
      </c>
      <c r="S458" s="417" t="str">
        <f>IF(_tag_month_day!E454="","",_tag_month_day!E454)</f>
        <v/>
      </c>
      <c r="T458" s="417" t="str">
        <f>IF(_tag_month_day!F454="","",_tag_month_day!F454)</f>
        <v/>
      </c>
      <c r="U458" s="418" t="e">
        <f t="shared" si="2712"/>
        <v>#VALUE!</v>
      </c>
      <c r="V458" s="53" t="e">
        <f t="shared" si="2713"/>
        <v>#VALUE!</v>
      </c>
      <c r="W458" s="419" t="str">
        <f>IF(_jhy_month_day!A454="","",_jhy_month_day!A454)</f>
        <v/>
      </c>
      <c r="X458" s="420" t="str">
        <f>IF(_jhy_month_day!B454="","",_jhy_month_day!B454/100)</f>
        <v/>
      </c>
      <c r="Y458" s="420" t="str">
        <f>IF(_jhy_month_day!C454="","",_jhy_month_day!C454/100)</f>
        <v/>
      </c>
      <c r="Z458" s="439">
        <f t="shared" ref="Z458:Z521" si="2802">Z454+1</f>
        <v>114</v>
      </c>
      <c r="AA458" s="440" t="str">
        <f>IF(_tag_month_day!G454="","",_tag_month_day!G454/100)</f>
        <v/>
      </c>
      <c r="AB458" s="440" t="str">
        <f>IF(_tag_month_day!H454="","",_tag_month_day!H454/100)</f>
        <v/>
      </c>
      <c r="AC458" s="193">
        <f t="shared" si="2759"/>
        <v>1.59963432013121</v>
      </c>
      <c r="AD458" s="441" t="str">
        <f t="shared" si="2760"/>
        <v/>
      </c>
      <c r="AE458" s="442" t="str">
        <f t="shared" si="2761"/>
        <v/>
      </c>
      <c r="AF458" s="443">
        <v>1</v>
      </c>
      <c r="AG458" s="68" t="str">
        <f>IF(_duihao_month_day!A454="","",_duihao_month_day!A454)</f>
        <v/>
      </c>
      <c r="AH458" s="463">
        <f>IF(_gyk_month_day!B454="",AH457,_gyk_month_day!B454)</f>
        <v>820</v>
      </c>
      <c r="AI458" s="464"/>
      <c r="AJ458" s="68" t="str">
        <f>IF(_tag_month_day!I454="","",_tag_month_day!I454)</f>
        <v/>
      </c>
      <c r="AK458" s="465" t="str">
        <f>IF(_tzyy_month_day!A454="","",_tzyy_month_day!A454)</f>
        <v/>
      </c>
      <c r="AL458" s="465" t="str">
        <f>IF(_tzyy_month_day!B454="","",_tzyy_month_day!B454)</f>
        <v/>
      </c>
      <c r="AM458" s="465" t="str">
        <f>IF(_tzyy_month_day!C454="","",_tzyy_month_day!C454)</f>
        <v/>
      </c>
      <c r="AN458" s="466" t="str">
        <f>IF(_tag_month_day!CG454="","",_tag_month_day!CG454)</f>
        <v/>
      </c>
      <c r="AO458" s="466" t="str">
        <f>IF(_tag_month_day!CH454="","",_tag_month_day!CH454)</f>
        <v/>
      </c>
      <c r="AP458" s="486" t="e">
        <f t="shared" si="2762"/>
        <v>#VALUE!</v>
      </c>
      <c r="AQ458" s="487" t="str">
        <f>IF(_tag_month_day!J454="","",_tag_month_day!J454/100)</f>
        <v/>
      </c>
      <c r="AR458" s="488">
        <f t="shared" si="2763"/>
        <v>1.3</v>
      </c>
      <c r="AS458" s="489" t="e">
        <f t="shared" si="2714"/>
        <v>#VALUE!</v>
      </c>
      <c r="AT458" s="489">
        <f t="shared" si="2764"/>
        <v>0</v>
      </c>
      <c r="AU458" s="490" t="str">
        <f>IF(_tag_month_day!K454="","",_tag_month_day!K454)</f>
        <v/>
      </c>
      <c r="AV458" s="491" t="str">
        <f>IF(_tag_month_day!L454="","",_tag_month_day!L454/100)</f>
        <v/>
      </c>
      <c r="AW458" s="420">
        <f t="shared" si="2686"/>
        <v>0</v>
      </c>
      <c r="AX458" s="420">
        <f t="shared" si="2765"/>
        <v>0</v>
      </c>
      <c r="AY458" s="420" t="str">
        <f>IF(_tag_month_day!M454="","",_tag_month_day!M454/100)</f>
        <v/>
      </c>
      <c r="AZ458" s="420" t="str">
        <f>IF(_tag_month_day!N454="","",_tag_month_day!N454/100)</f>
        <v/>
      </c>
      <c r="BA458" s="420" t="str">
        <f>IF(_tag_month_day!O454="","",_tag_month_day!O454/100)</f>
        <v/>
      </c>
      <c r="BB458" s="496" t="str">
        <f>IF(_tag_month_day!P454="","",_tag_month_day!P454/100)</f>
        <v/>
      </c>
      <c r="BC458" s="496">
        <f t="shared" si="2766"/>
        <v>0</v>
      </c>
      <c r="BD458" s="496" t="str">
        <f>IF(_tag_month_day!Q454="","",_tag_month_day!Q454/100)</f>
        <v/>
      </c>
      <c r="BE458" s="510" t="str">
        <f>IF(_tag_month_day!R454="","",_tag_month_day!R454/100)</f>
        <v/>
      </c>
      <c r="BF458" s="413" t="str">
        <f>IF(_tag_month_day!CC454="","",_tag_month_day!CC454/100)</f>
        <v/>
      </c>
      <c r="BG458" s="511" t="e">
        <f t="shared" si="2715"/>
        <v>#VALUE!</v>
      </c>
      <c r="BH458" s="198">
        <f t="shared" si="2716"/>
        <v>0</v>
      </c>
      <c r="BI458" s="512" t="e">
        <f>IF(CX458=0,BI457,(DK458*查询!$R$5+DL458*查询!$Q$5+DM458*查询!$N$5+DN458*查询!$O$5+DO458*查询!$P$5)*AF458/CX458)</f>
        <v>#VALUE!</v>
      </c>
      <c r="BJ458" s="512" t="e">
        <f>IF(CX458=0,BJ457,(DP458*查询!$S$5+DQ458*查询!$T$5+DR458*查询!$U$5)*AF458/CX458)</f>
        <v>#VALUE!</v>
      </c>
      <c r="BK458" s="512">
        <f t="shared" si="2767"/>
        <v>1</v>
      </c>
      <c r="BL458" s="513" t="str">
        <f>IF(_cfyc_month_day!A454="","",_cfyc_month_day!A454)</f>
        <v/>
      </c>
      <c r="BM458" s="513" t="str">
        <f>IF(_cfyc_month_day!B454="","",_cfyc_month_day!B454)</f>
        <v/>
      </c>
      <c r="BN458" s="513" t="str">
        <f>IF(_cfyc_month_day!C454="","",_cfyc_month_day!C454)</f>
        <v/>
      </c>
      <c r="BO458" s="522" t="str">
        <f>IF(_cfyc_month_day!D454="","",_cfyc_month_day!D454)</f>
        <v/>
      </c>
      <c r="BP458" s="522" t="str">
        <f>IF(_cfyc_month_day!E454="","",_cfyc_month_day!E454)</f>
        <v/>
      </c>
      <c r="BQ458" s="522" t="str">
        <f>IF(_cfyc_month_day!F454="","",_cfyc_month_day!F454)</f>
        <v/>
      </c>
      <c r="BR458" s="513" t="str">
        <f>IF(_tag_month_day!T454="","",_tag_month_day!T454)</f>
        <v/>
      </c>
      <c r="BS458" s="513" t="str">
        <f>IF(_tag_month_day!U454="","",_tag_month_day!U454)</f>
        <v/>
      </c>
      <c r="BT458" s="523" t="str">
        <f t="shared" si="2768"/>
        <v/>
      </c>
      <c r="BU458" s="223" t="str">
        <f>IF(_tag_month_day!V454="","",_tag_month_day!V454)</f>
        <v/>
      </c>
      <c r="BV458" s="206" t="str">
        <f>IF(_tag_month_day!W454="","",_tag_month_day!W454)</f>
        <v/>
      </c>
      <c r="BW458" s="540" t="str">
        <f>IF(_tag_month_day!X454="","",_tag_month_day!X454)</f>
        <v/>
      </c>
      <c r="BX458" s="540" t="str">
        <f>IF(_tag_month_day!Y454="","",_tag_month_day!Y454)</f>
        <v/>
      </c>
      <c r="BY458" s="541">
        <f ca="1" t="shared" si="2769"/>
        <v>43635.9583333322</v>
      </c>
      <c r="BZ458" s="542"/>
      <c r="CA458" s="543" t="str">
        <f>IF(_jhy2_month_day!A454="","",_jhy2_month_day!A454)</f>
        <v/>
      </c>
      <c r="CB458" s="464" t="str">
        <f>IF(_jhy2_month_day!B454="","",_jhy2_month_day!B454)</f>
        <v/>
      </c>
      <c r="CC458" s="464" t="str">
        <f>IF(_jhy2_month_day!C454="","",_jhy2_month_day!C454)</f>
        <v/>
      </c>
      <c r="CD458" s="464" t="str">
        <f>IF(_jhy2_month_day!D454="","",_jhy2_month_day!D454)</f>
        <v/>
      </c>
      <c r="CE458" s="464" t="str">
        <f>IF(_jhy2_month_day!E454="","",_jhy2_month_day!E454)</f>
        <v/>
      </c>
      <c r="CF458" s="464" t="str">
        <f>IF(_jhy2_month_day!F454="","",_jhy2_month_day!F454)</f>
        <v/>
      </c>
      <c r="CG458" s="464" t="str">
        <f>IF(_jhy2_month_day!G454="","",_jhy2_month_day!G454)</f>
        <v/>
      </c>
      <c r="CH458" s="464" t="str">
        <f>IF(_jhy2_month_day!H454="","",_jhy2_month_day!H454)</f>
        <v/>
      </c>
      <c r="CI458" s="464" t="str">
        <f>IF(_jhy2_month_day!I454="","",_jhy2_month_day!I454)</f>
        <v/>
      </c>
      <c r="CJ458" s="464" t="str">
        <f>IF(_jhy2_month_day!J454="","",_jhy2_month_day!J454)</f>
        <v/>
      </c>
      <c r="CK458" s="464" t="str">
        <f>IF(_jhy2_month_day!K454="","",_jhy2_month_day!K454)</f>
        <v/>
      </c>
      <c r="CL458" s="562" t="str">
        <f>IF(_jhy2_month_day!L454="","",_jhy2_month_day!L454)</f>
        <v/>
      </c>
      <c r="CM458" s="562" t="str">
        <f>IF(_jhy2_month_day!M454="","",_jhy2_month_day!M454)</f>
        <v/>
      </c>
      <c r="CN458" s="562" t="str">
        <f>IF(_jhy2_month_day!N454="","",_jhy2_month_day!N454)</f>
        <v/>
      </c>
      <c r="CO458" s="562" t="str">
        <f>IF(_jhy2_month_day!O454="","",_jhy2_month_day!O454)</f>
        <v/>
      </c>
      <c r="CP458" s="562" t="str">
        <f>IF(_jhy2_month_day!P454="","",_jhy2_month_day!P454)</f>
        <v/>
      </c>
      <c r="CQ458" s="562" t="str">
        <f>IF(_jhy2_month_day!Q454="","",_jhy2_month_day!Q454)</f>
        <v/>
      </c>
      <c r="CR458" s="563" t="str">
        <f>IF(_jhy2_month_day!R454="","",_jhy2_month_day!R454)</f>
        <v/>
      </c>
      <c r="CS458" s="576" t="str">
        <f>IF(_jhy2_month_day!S454="","",_jhy2_month_day!S454)</f>
        <v/>
      </c>
      <c r="CT458" s="562" t="str">
        <f>IF(_jhy2_month_day!T454="","",_jhy2_month_day!T454)</f>
        <v/>
      </c>
      <c r="CU458" s="577" t="e">
        <f t="shared" si="2717"/>
        <v>#VALUE!</v>
      </c>
      <c r="CV458" s="198" t="e">
        <f t="shared" si="2718"/>
        <v>#VALUE!</v>
      </c>
      <c r="CW458" s="192" t="e">
        <f t="shared" si="2719"/>
        <v>#VALUE!</v>
      </c>
      <c r="CX458" s="192" t="e">
        <f t="shared" si="2720"/>
        <v>#VALUE!</v>
      </c>
      <c r="CY458" s="202" t="e">
        <f t="shared" si="2721"/>
        <v>#VALUE!</v>
      </c>
      <c r="CZ458" s="192" t="e">
        <f t="shared" ref="CZ458:DI458" si="2803">$AJ458*EF458</f>
        <v>#VALUE!</v>
      </c>
      <c r="DA458" s="192" t="e">
        <f t="shared" si="2803"/>
        <v>#VALUE!</v>
      </c>
      <c r="DB458" s="192" t="e">
        <f t="shared" si="2803"/>
        <v>#VALUE!</v>
      </c>
      <c r="DC458" s="192" t="e">
        <f t="shared" si="2803"/>
        <v>#VALUE!</v>
      </c>
      <c r="DD458" s="192" t="e">
        <f t="shared" si="2803"/>
        <v>#VALUE!</v>
      </c>
      <c r="DE458" s="192" t="e">
        <f t="shared" si="2803"/>
        <v>#VALUE!</v>
      </c>
      <c r="DF458" s="192" t="e">
        <f t="shared" si="2803"/>
        <v>#VALUE!</v>
      </c>
      <c r="DG458" s="192" t="e">
        <f t="shared" si="2803"/>
        <v>#VALUE!</v>
      </c>
      <c r="DH458" s="192" t="e">
        <f t="shared" si="2803"/>
        <v>#VALUE!</v>
      </c>
      <c r="DI458" s="192" t="e">
        <f t="shared" si="2803"/>
        <v>#VALUE!</v>
      </c>
      <c r="DJ458" s="192" t="e">
        <f t="shared" si="2723"/>
        <v>#VALUE!</v>
      </c>
      <c r="DK458" s="192" t="e">
        <f t="shared" si="2724"/>
        <v>#VALUE!</v>
      </c>
      <c r="DL458" s="192" t="e">
        <f t="shared" si="2725"/>
        <v>#VALUE!</v>
      </c>
      <c r="DM458" s="192" t="e">
        <f t="shared" si="2726"/>
        <v>#VALUE!</v>
      </c>
      <c r="DN458" s="192" t="e">
        <f t="shared" si="2727"/>
        <v>#VALUE!</v>
      </c>
      <c r="DO458" s="192" t="e">
        <f t="shared" si="2728"/>
        <v>#VALUE!</v>
      </c>
      <c r="DP458" s="192" t="e">
        <f t="shared" si="2729"/>
        <v>#VALUE!</v>
      </c>
      <c r="DQ458" s="192" t="e">
        <f t="shared" si="2730"/>
        <v>#VALUE!</v>
      </c>
      <c r="DR458" s="192" t="e">
        <f t="shared" si="2731"/>
        <v>#VALUE!</v>
      </c>
      <c r="DS458" s="192" t="e">
        <f t="shared" si="2732"/>
        <v>#VALUE!</v>
      </c>
      <c r="DT458" s="192" t="e">
        <f t="shared" si="2733"/>
        <v>#VALUE!</v>
      </c>
      <c r="DU458" s="192" t="e">
        <f t="shared" si="2734"/>
        <v>#VALUE!</v>
      </c>
      <c r="DV458" s="198" t="e">
        <f t="shared" si="2735"/>
        <v>#VALUE!</v>
      </c>
      <c r="DW458" s="198" t="e">
        <f t="shared" si="2736"/>
        <v>#DIV/0!</v>
      </c>
      <c r="DX458" s="198" t="e">
        <f t="shared" si="2737"/>
        <v>#DIV/0!</v>
      </c>
      <c r="DY458" s="198" t="e">
        <f t="shared" si="2738"/>
        <v>#VALUE!</v>
      </c>
      <c r="DZ458" s="198" t="e">
        <f t="shared" si="2739"/>
        <v>#VALUE!</v>
      </c>
      <c r="EA458" s="198" t="e">
        <f t="shared" si="2740"/>
        <v>#VALUE!</v>
      </c>
      <c r="EB458" s="198" t="e">
        <f t="shared" si="2741"/>
        <v>#VALUE!</v>
      </c>
      <c r="EC458" s="198" t="e">
        <f t="shared" si="2742"/>
        <v>#DIV/0!</v>
      </c>
      <c r="ED458" s="198" t="e">
        <f t="shared" si="2743"/>
        <v>#VALUE!</v>
      </c>
      <c r="EE458" s="198" t="e">
        <f t="shared" si="2744"/>
        <v>#VALUE!</v>
      </c>
      <c r="EF458" s="198" t="e">
        <f t="shared" ref="EF458:EO458" si="2804">DV458/SUM($DV458:$EE458)</f>
        <v>#VALUE!</v>
      </c>
      <c r="EG458" s="198" t="e">
        <f t="shared" si="2804"/>
        <v>#DIV/0!</v>
      </c>
      <c r="EH458" s="198" t="e">
        <f t="shared" si="2804"/>
        <v>#DIV/0!</v>
      </c>
      <c r="EI458" s="198" t="e">
        <f t="shared" si="2804"/>
        <v>#VALUE!</v>
      </c>
      <c r="EJ458" s="198" t="e">
        <f t="shared" si="2804"/>
        <v>#VALUE!</v>
      </c>
      <c r="EK458" s="198" t="e">
        <f t="shared" si="2804"/>
        <v>#VALUE!</v>
      </c>
      <c r="EL458" s="198" t="e">
        <f t="shared" si="2804"/>
        <v>#VALUE!</v>
      </c>
      <c r="EM458" s="198" t="e">
        <f t="shared" si="2804"/>
        <v>#DIV/0!</v>
      </c>
      <c r="EN458" s="198" t="e">
        <f t="shared" si="2804"/>
        <v>#VALUE!</v>
      </c>
      <c r="EO458" s="198" t="e">
        <f t="shared" si="2804"/>
        <v>#VALUE!</v>
      </c>
      <c r="EP458" s="511">
        <f t="shared" ref="EP458:EW458" si="2805">EP457</f>
        <v>0.08</v>
      </c>
      <c r="EQ458" s="511">
        <f t="shared" si="2805"/>
        <v>0.015</v>
      </c>
      <c r="ER458" s="511">
        <f t="shared" si="2805"/>
        <v>0.015</v>
      </c>
      <c r="ES458" s="511">
        <f t="shared" si="2805"/>
        <v>0.015</v>
      </c>
      <c r="ET458" s="511">
        <f t="shared" si="2805"/>
        <v>0.015</v>
      </c>
      <c r="EU458" s="511">
        <f t="shared" si="2805"/>
        <v>0.09</v>
      </c>
      <c r="EV458" s="511">
        <f t="shared" si="2805"/>
        <v>0.09</v>
      </c>
      <c r="EW458" s="511">
        <f t="shared" si="2805"/>
        <v>0.09</v>
      </c>
      <c r="EX458" s="420" t="str">
        <f>IF(_tag_month_day!AS454="","",_tag_month_day!AS454/100)</f>
        <v/>
      </c>
      <c r="EY458" s="420" t="str">
        <f>IF(_tag_month_day!AT454="","",_tag_month_day!AT454/100)</f>
        <v/>
      </c>
      <c r="EZ458" s="420" t="str">
        <f>IF(_tag_month_day!AU454="","",_tag_month_day!AU454/100)</f>
        <v/>
      </c>
      <c r="FA458" s="420" t="str">
        <f>IF(_tag_month_day!AV454="","",_tag_month_day!AV454/100)</f>
        <v/>
      </c>
      <c r="FB458" s="420" t="str">
        <f>IF(_tag_month_day!AW454="","",_tag_month_day!AW454/100)</f>
        <v/>
      </c>
      <c r="FC458" s="420" t="str">
        <f>IF(_tag_month_day!AX454="","",_tag_month_day!AX454/100)</f>
        <v/>
      </c>
      <c r="FD458" s="510">
        <f t="shared" si="2773"/>
        <v>0.33</v>
      </c>
      <c r="FE458" s="510">
        <f t="shared" si="2774"/>
        <v>0.19</v>
      </c>
      <c r="FF458" s="510">
        <f t="shared" si="2775"/>
        <v>0.003</v>
      </c>
      <c r="FG458" s="510">
        <f t="shared" si="2776"/>
        <v>0</v>
      </c>
      <c r="FH458" s="603">
        <f t="shared" si="2777"/>
        <v>0.0001</v>
      </c>
      <c r="FI458" s="510">
        <f t="shared" ref="FI458:FR458" si="2806">FI457</f>
        <v>0.41</v>
      </c>
      <c r="FJ458" s="510">
        <f t="shared" si="2806"/>
        <v>0.11</v>
      </c>
      <c r="FK458" s="510">
        <f t="shared" si="2806"/>
        <v>0.015</v>
      </c>
      <c r="FL458" s="510">
        <f t="shared" si="2806"/>
        <v>0</v>
      </c>
      <c r="FM458" s="603">
        <f t="shared" si="2806"/>
        <v>0.0001</v>
      </c>
      <c r="FN458" s="510" t="str">
        <f>IF(_tag_month_day!AY454="","",_tag_month_day!AY454/100)</f>
        <v/>
      </c>
      <c r="FO458" s="510" t="str">
        <f>IF(_tag_month_day!AZ454="","",_tag_month_day!AZ454/100)</f>
        <v/>
      </c>
      <c r="FP458" s="510" t="str">
        <f>IF(_tag_month_day!BA454="","",_tag_month_day!BA454/100)</f>
        <v/>
      </c>
      <c r="FQ458" s="510" t="str">
        <f>IF(_tag_month_day!BB454="","",_tag_month_day!BB454/100)</f>
        <v/>
      </c>
      <c r="FR458" s="603" t="str">
        <f>IF(_tag_month_day!BC454="","",_tag_month_day!BC454/100)</f>
        <v/>
      </c>
      <c r="FS458" s="510" t="str">
        <f>IF(_tag_month_day!BD454="","",_tag_month_day!BD454/100)</f>
        <v/>
      </c>
      <c r="FT458" s="510" t="str">
        <f>IF(_tag_month_day!BE454="","",_tag_month_day!BE454/100)</f>
        <v/>
      </c>
      <c r="FU458" s="510" t="str">
        <f>IF(_tag_month_day!BF454="","",_tag_month_day!BF454/100)</f>
        <v/>
      </c>
      <c r="FV458" s="510" t="str">
        <f>IF(_tag_month_day!BG454="","",_tag_month_day!BG454/100)</f>
        <v/>
      </c>
      <c r="FW458" s="603" t="str">
        <f>IF(_tag_month_day!BH454="","",_tag_month_day!BH454/100)</f>
        <v/>
      </c>
      <c r="FX458" s="510" t="str">
        <f>IF(_tag_month_day!BI454="","",_tag_month_day!BI454/100)</f>
        <v/>
      </c>
      <c r="FY458" s="510" t="str">
        <f>IF(_tag_month_day!BJ454="","",_tag_month_day!BJ454/100)</f>
        <v/>
      </c>
      <c r="FZ458" s="605" t="str">
        <f>IF(_tag_month_day!BK454="","",_tag_month_day!BK454/100)</f>
        <v/>
      </c>
      <c r="GA458" s="510" t="str">
        <f>IF(_tag_month_day!BL454="","",_tag_month_day!BL454/100)</f>
        <v/>
      </c>
      <c r="GB458" s="603" t="str">
        <f>IF(_tag_month_day!BM454="","",_tag_month_day!BM454/100)</f>
        <v/>
      </c>
      <c r="GC458" s="420" t="str">
        <f>IF(_tag_month_day!BN454="","",_tag_month_day!BN454/100)</f>
        <v/>
      </c>
      <c r="GD458" s="420" t="str">
        <f>IF(_tag_month_day!BO454="","",_tag_month_day!BO454/100)</f>
        <v/>
      </c>
      <c r="GE458" s="420" t="str">
        <f>IF(_tag_month_day!BP454="","",_tag_month_day!BP454/100)</f>
        <v/>
      </c>
      <c r="GF458" s="420" t="str">
        <f>IF(_tag_month_day!BQ454="","",_tag_month_day!BQ454/100)</f>
        <v/>
      </c>
      <c r="GG458" s="420" t="str">
        <f>IF(_tag_month_day!BR454="","",_tag_month_day!BR454/100)</f>
        <v/>
      </c>
      <c r="GH458" s="420" t="str">
        <f>IF(_tag_month_day!BS454="","",_tag_month_day!BS454/100)</f>
        <v/>
      </c>
      <c r="GI458" s="603" t="str">
        <f>IF(_tag_month_day!BT454="","",_tag_month_day!BT454/100)</f>
        <v/>
      </c>
      <c r="GJ458" s="612" t="str">
        <f>IF(_tag_month_day!BU454="","",_tag_month_day!BU454/100)</f>
        <v/>
      </c>
      <c r="GK458" s="620" t="str">
        <f>IF(_tag_month_day!BV454="",IF(_rlcf_month_day!A$2="","",_rlcf_month_day!A$2/100),_tag_month_day!BV454/100)</f>
        <v/>
      </c>
      <c r="GL458" s="620" t="str">
        <f>IF(_tag_month_day!BW454="",IF(_rlcf_month_day!B$2="","",_rlcf_month_day!B$2/100),_tag_month_day!BW454/100)</f>
        <v/>
      </c>
      <c r="GM458" s="621" t="str">
        <f>IF(_tag_month_day!BX454="",IF(_rlcf_month_day!C$2="","",_rlcf_month_day!C$2/100),_tag_month_day!BX454/100)</f>
        <v/>
      </c>
      <c r="GN458" s="620" t="str">
        <f>IF(_tag_month_day!BV454="",IF(_rlcf_month_day!A$2="","",_rlcf_month_day!A$2/100),_tag_month_day!BV454/100)</f>
        <v/>
      </c>
      <c r="GO458" s="620" t="str">
        <f>IF(_tag_month_day!BW454="",IF(_rlcf_month_day!B$2="","",_rlcf_month_day!B$2/100),_tag_month_day!BW454/100)</f>
        <v/>
      </c>
      <c r="GP458" s="620" t="str">
        <f>IF(_tag_month_day!CD454="",IF(_rlcf_month_day!E$2="","",_rlcf_month_day!E$2/100),_tag_month_day!CD454/100)</f>
        <v/>
      </c>
      <c r="GQ458" s="620" t="str">
        <f>IF(_tag_month_day!CE454="",IF(_rlcf_month_day!F$2="","",_rlcf_month_day!F$2/100),_tag_month_day!CE454/100)</f>
        <v/>
      </c>
      <c r="GR458" s="621" t="str">
        <f>IF(_tag_month_day!CF454="",IF(_rlcf_month_day!G$2="","",_rlcf_month_day!G$2/100),_tag_month_day!CF454/100)</f>
        <v/>
      </c>
      <c r="GS458" s="626">
        <f t="shared" ref="GS458:HH458" si="2807">GS457</f>
        <v>0.953</v>
      </c>
      <c r="GT458" s="626">
        <f t="shared" si="2807"/>
        <v>0.55</v>
      </c>
      <c r="GU458" s="626">
        <f t="shared" si="2807"/>
        <v>0.55</v>
      </c>
      <c r="GV458" s="626">
        <f t="shared" si="2807"/>
        <v>0.55</v>
      </c>
      <c r="GW458" s="626">
        <f t="shared" si="2807"/>
        <v>0.5</v>
      </c>
      <c r="GX458" s="626">
        <f t="shared" si="2807"/>
        <v>0.935</v>
      </c>
      <c r="GY458" s="626">
        <f t="shared" si="2807"/>
        <v>0.15</v>
      </c>
      <c r="GZ458" s="626">
        <f t="shared" si="2807"/>
        <v>1</v>
      </c>
      <c r="HA458" s="632">
        <f t="shared" si="2807"/>
        <v>0.047</v>
      </c>
      <c r="HB458" s="632">
        <f t="shared" si="2807"/>
        <v>0.45</v>
      </c>
      <c r="HC458" s="632">
        <f t="shared" si="2807"/>
        <v>0.45</v>
      </c>
      <c r="HD458" s="632">
        <f t="shared" si="2807"/>
        <v>0.45</v>
      </c>
      <c r="HE458" s="632">
        <f t="shared" si="2807"/>
        <v>0.5</v>
      </c>
      <c r="HF458" s="632">
        <f t="shared" si="2807"/>
        <v>0.065</v>
      </c>
      <c r="HG458" s="632">
        <f t="shared" si="2807"/>
        <v>0.85</v>
      </c>
      <c r="HH458" s="632">
        <f t="shared" si="2807"/>
        <v>0</v>
      </c>
      <c r="HI458" s="68">
        <f t="shared" si="2749"/>
        <v>0</v>
      </c>
      <c r="HJ458" s="68" t="e">
        <f t="shared" si="2780"/>
        <v>#VALUE!</v>
      </c>
      <c r="HK458" s="202">
        <f t="shared" si="2781"/>
        <v>0.85</v>
      </c>
      <c r="HL458" s="464">
        <f t="shared" si="2782"/>
        <v>550000</v>
      </c>
      <c r="HM458" s="464">
        <f t="shared" si="2783"/>
        <v>480000</v>
      </c>
      <c r="HN458" s="192" t="e">
        <f t="shared" si="2750"/>
        <v>#VALUE!</v>
      </c>
      <c r="HO458" s="192" t="e">
        <f>HN458*HK458*$HO$2/HL458*1000000</f>
        <v>#VALUE!</v>
      </c>
      <c r="HP458" s="192" t="e">
        <f>HN458*HK458*$HP$2/HM458*1000000</f>
        <v>#VALUE!</v>
      </c>
    </row>
    <row r="459" customFormat="1" spans="1:224">
      <c r="A459" s="381">
        <v>454</v>
      </c>
      <c r="B459" s="54">
        <f ca="1" t="shared" si="2784"/>
        <v>43635</v>
      </c>
      <c r="C459" s="57">
        <f t="shared" si="2785"/>
        <v>0.0416666666666667</v>
      </c>
      <c r="D459" s="68" t="str">
        <f ca="1" t="shared" si="2751"/>
        <v>中班</v>
      </c>
      <c r="E459" s="68" t="str">
        <f ca="1" t="shared" si="2752"/>
        <v>丙</v>
      </c>
      <c r="F459" s="68">
        <f ca="1">SUMPRODUCT((成本日报!$A$3:$A$95=计划!B459)*(成本日报!$B$3:$B$95=计划!$D459),成本日报!$C$3:$C$95)</f>
        <v>3</v>
      </c>
      <c r="G459" s="382">
        <f ca="1" t="shared" si="2786"/>
        <v>43635.8749999989</v>
      </c>
      <c r="H459" s="382">
        <f ca="1" t="shared" si="2753"/>
        <v>43635.8819444433</v>
      </c>
      <c r="I459" s="382">
        <f ca="1" t="shared" si="2754"/>
        <v>43635.8874999989</v>
      </c>
      <c r="J459" s="382">
        <f ca="1" t="shared" si="2755"/>
        <v>43635.9166666656</v>
      </c>
      <c r="K459" s="382">
        <f ca="1" t="shared" si="2756"/>
        <v>43635.9791666656</v>
      </c>
      <c r="L459" s="382">
        <f ca="1" t="shared" si="2757"/>
        <v>43635.9999999989</v>
      </c>
      <c r="M459" s="398" t="str">
        <f>IF(_tag_month_day!A455="","",_tag_month_day!A455)</f>
        <v/>
      </c>
      <c r="N459" s="398" t="str">
        <f>IF(_tag_month_day!B455="","",_tag_month_day!B455)</f>
        <v/>
      </c>
      <c r="O459" s="399" t="e">
        <f t="shared" si="2758"/>
        <v>#VALUE!</v>
      </c>
      <c r="P459" s="398" t="str">
        <f>IF(_tag_month_day!C455="","",_tag_month_day!C455)</f>
        <v/>
      </c>
      <c r="Q459" s="398" t="str">
        <f>IF(_tag_month_day!D455="","",_tag_month_day!D455)</f>
        <v/>
      </c>
      <c r="R459" s="416">
        <f>IF(_tag_month_day!CB455="",R458,_tag_month_day!CB455/100)</f>
        <v>0.07</v>
      </c>
      <c r="S459" s="417" t="str">
        <f>IF(_tag_month_day!E455="","",_tag_month_day!E455)</f>
        <v/>
      </c>
      <c r="T459" s="417" t="str">
        <f>IF(_tag_month_day!F455="","",_tag_month_day!F455)</f>
        <v/>
      </c>
      <c r="U459" s="418" t="e">
        <f t="shared" si="2712"/>
        <v>#VALUE!</v>
      </c>
      <c r="V459" s="53" t="e">
        <f t="shared" si="2713"/>
        <v>#VALUE!</v>
      </c>
      <c r="W459" s="419" t="str">
        <f>IF(_jhy_month_day!A455="","",_jhy_month_day!A455)</f>
        <v/>
      </c>
      <c r="X459" s="420" t="str">
        <f>IF(_jhy_month_day!B455="","",_jhy_month_day!B455/100)</f>
        <v/>
      </c>
      <c r="Y459" s="420" t="str">
        <f>IF(_jhy_month_day!C455="","",_jhy_month_day!C455/100)</f>
        <v/>
      </c>
      <c r="Z459" s="439">
        <f t="shared" si="2802"/>
        <v>114</v>
      </c>
      <c r="AA459" s="440" t="str">
        <f>IF(_tag_month_day!G455="","",_tag_month_day!G455/100)</f>
        <v/>
      </c>
      <c r="AB459" s="440" t="str">
        <f>IF(_tag_month_day!H455="","",_tag_month_day!H455/100)</f>
        <v/>
      </c>
      <c r="AC459" s="193">
        <f t="shared" si="2759"/>
        <v>1.59963432013121</v>
      </c>
      <c r="AD459" s="441" t="str">
        <f t="shared" si="2760"/>
        <v/>
      </c>
      <c r="AE459" s="442" t="str">
        <f t="shared" si="2761"/>
        <v/>
      </c>
      <c r="AF459" s="443">
        <v>1</v>
      </c>
      <c r="AG459" s="68" t="str">
        <f>IF(_duihao_month_day!A455="","",_duihao_month_day!A455)</f>
        <v/>
      </c>
      <c r="AH459" s="463">
        <f>IF(_gyk_month_day!B455="",AH458,_gyk_month_day!B455)</f>
        <v>820</v>
      </c>
      <c r="AI459" s="464"/>
      <c r="AJ459" s="68" t="str">
        <f>IF(_tag_month_day!I455="","",_tag_month_day!I455)</f>
        <v/>
      </c>
      <c r="AK459" s="465" t="str">
        <f>IF(_tzyy_month_day!A455="","",_tzyy_month_day!A455)</f>
        <v/>
      </c>
      <c r="AL459" s="465" t="str">
        <f>IF(_tzyy_month_day!B455="","",_tzyy_month_day!B455)</f>
        <v/>
      </c>
      <c r="AM459" s="465" t="str">
        <f>IF(_tzyy_month_day!C455="","",_tzyy_month_day!C455)</f>
        <v/>
      </c>
      <c r="AN459" s="466" t="str">
        <f>IF(_tag_month_day!CG455="","",_tag_month_day!CG455)</f>
        <v/>
      </c>
      <c r="AO459" s="466" t="str">
        <f>IF(_tag_month_day!CH455="","",_tag_month_day!CH455)</f>
        <v/>
      </c>
      <c r="AP459" s="486" t="e">
        <f t="shared" si="2762"/>
        <v>#VALUE!</v>
      </c>
      <c r="AQ459" s="487" t="str">
        <f>IF(_tag_month_day!J455="","",_tag_month_day!J455/100)</f>
        <v/>
      </c>
      <c r="AR459" s="488">
        <f t="shared" si="2763"/>
        <v>1.3</v>
      </c>
      <c r="AS459" s="489" t="e">
        <f t="shared" si="2714"/>
        <v>#VALUE!</v>
      </c>
      <c r="AT459" s="489">
        <f t="shared" si="2764"/>
        <v>0</v>
      </c>
      <c r="AU459" s="490" t="str">
        <f>IF(_tag_month_day!K455="","",_tag_month_day!K455)</f>
        <v/>
      </c>
      <c r="AV459" s="491" t="str">
        <f>IF(_tag_month_day!L455="","",_tag_month_day!L455/100)</f>
        <v/>
      </c>
      <c r="AW459" s="420">
        <f t="shared" si="2686"/>
        <v>0</v>
      </c>
      <c r="AX459" s="420">
        <f t="shared" si="2765"/>
        <v>0</v>
      </c>
      <c r="AY459" s="420" t="str">
        <f>IF(_tag_month_day!M455="","",_tag_month_day!M455/100)</f>
        <v/>
      </c>
      <c r="AZ459" s="420" t="str">
        <f>IF(_tag_month_day!N455="","",_tag_month_day!N455/100)</f>
        <v/>
      </c>
      <c r="BA459" s="420" t="str">
        <f>IF(_tag_month_day!O455="","",_tag_month_day!O455/100)</f>
        <v/>
      </c>
      <c r="BB459" s="496" t="str">
        <f>IF(_tag_month_day!P455="","",_tag_month_day!P455/100)</f>
        <v/>
      </c>
      <c r="BC459" s="496">
        <f t="shared" si="2766"/>
        <v>0</v>
      </c>
      <c r="BD459" s="496" t="str">
        <f>IF(_tag_month_day!Q455="","",_tag_month_day!Q455/100)</f>
        <v/>
      </c>
      <c r="BE459" s="510" t="str">
        <f>IF(_tag_month_day!R455="","",_tag_month_day!R455/100)</f>
        <v/>
      </c>
      <c r="BF459" s="413" t="str">
        <f>IF(_tag_month_day!CC455="","",_tag_month_day!CC455/100)</f>
        <v/>
      </c>
      <c r="BG459" s="511" t="e">
        <f t="shared" si="2715"/>
        <v>#VALUE!</v>
      </c>
      <c r="BH459" s="198">
        <f t="shared" si="2716"/>
        <v>0</v>
      </c>
      <c r="BI459" s="512" t="e">
        <f>IF(CX459=0,BI458,(DK459*查询!$R$5+DL459*查询!$Q$5+DM459*查询!$N$5+DN459*查询!$O$5+DO459*查询!$P$5)*AF459/CX459)</f>
        <v>#VALUE!</v>
      </c>
      <c r="BJ459" s="512" t="e">
        <f>IF(CX459=0,BJ458,(DP459*查询!$S$5+DQ459*查询!$T$5+DR459*查询!$U$5)*AF459/CX459)</f>
        <v>#VALUE!</v>
      </c>
      <c r="BK459" s="512">
        <f t="shared" si="2767"/>
        <v>1</v>
      </c>
      <c r="BL459" s="513" t="str">
        <f>IF(_cfyc_month_day!A455="","",_cfyc_month_day!A455)</f>
        <v/>
      </c>
      <c r="BM459" s="513" t="str">
        <f>IF(_cfyc_month_day!B455="","",_cfyc_month_day!B455)</f>
        <v/>
      </c>
      <c r="BN459" s="513" t="str">
        <f>IF(_cfyc_month_day!C455="","",_cfyc_month_day!C455)</f>
        <v/>
      </c>
      <c r="BO459" s="522" t="str">
        <f>IF(_cfyc_month_day!D455="","",_cfyc_month_day!D455)</f>
        <v/>
      </c>
      <c r="BP459" s="522" t="str">
        <f>IF(_cfyc_month_day!E455="","",_cfyc_month_day!E455)</f>
        <v/>
      </c>
      <c r="BQ459" s="522" t="str">
        <f>IF(_cfyc_month_day!F455="","",_cfyc_month_day!F455)</f>
        <v/>
      </c>
      <c r="BR459" s="513" t="str">
        <f>IF(_tag_month_day!T455="","",_tag_month_day!T455)</f>
        <v/>
      </c>
      <c r="BS459" s="513" t="str">
        <f>IF(_tag_month_day!U455="","",_tag_month_day!U455)</f>
        <v/>
      </c>
      <c r="BT459" s="523" t="str">
        <f t="shared" si="2768"/>
        <v/>
      </c>
      <c r="BU459" s="223" t="str">
        <f>IF(_tag_month_day!V455="","",_tag_month_day!V455)</f>
        <v/>
      </c>
      <c r="BV459" s="206" t="str">
        <f>IF(_tag_month_day!W455="","",_tag_month_day!W455)</f>
        <v/>
      </c>
      <c r="BW459" s="540" t="str">
        <f>IF(_tag_month_day!X455="","",_tag_month_day!X455)</f>
        <v/>
      </c>
      <c r="BX459" s="540" t="str">
        <f>IF(_tag_month_day!Y455="","",_tag_month_day!Y455)</f>
        <v/>
      </c>
      <c r="BY459" s="541">
        <f ca="1" t="shared" si="2769"/>
        <v>43635.9999999989</v>
      </c>
      <c r="BZ459" s="542"/>
      <c r="CA459" s="543" t="str">
        <f>IF(_jhy2_month_day!A455="","",_jhy2_month_day!A455)</f>
        <v/>
      </c>
      <c r="CB459" s="464" t="str">
        <f>IF(_jhy2_month_day!B455="","",_jhy2_month_day!B455)</f>
        <v/>
      </c>
      <c r="CC459" s="464" t="str">
        <f>IF(_jhy2_month_day!C455="","",_jhy2_month_day!C455)</f>
        <v/>
      </c>
      <c r="CD459" s="464" t="str">
        <f>IF(_jhy2_month_day!D455="","",_jhy2_month_day!D455)</f>
        <v/>
      </c>
      <c r="CE459" s="464" t="str">
        <f>IF(_jhy2_month_day!E455="","",_jhy2_month_day!E455)</f>
        <v/>
      </c>
      <c r="CF459" s="464" t="str">
        <f>IF(_jhy2_month_day!F455="","",_jhy2_month_day!F455)</f>
        <v/>
      </c>
      <c r="CG459" s="464" t="str">
        <f>IF(_jhy2_month_day!G455="","",_jhy2_month_day!G455)</f>
        <v/>
      </c>
      <c r="CH459" s="464" t="str">
        <f>IF(_jhy2_month_day!H455="","",_jhy2_month_day!H455)</f>
        <v/>
      </c>
      <c r="CI459" s="464" t="str">
        <f>IF(_jhy2_month_day!I455="","",_jhy2_month_day!I455)</f>
        <v/>
      </c>
      <c r="CJ459" s="464" t="str">
        <f>IF(_jhy2_month_day!J455="","",_jhy2_month_day!J455)</f>
        <v/>
      </c>
      <c r="CK459" s="464" t="str">
        <f>IF(_jhy2_month_day!K455="","",_jhy2_month_day!K455)</f>
        <v/>
      </c>
      <c r="CL459" s="562" t="str">
        <f>IF(_jhy2_month_day!L455="","",_jhy2_month_day!L455)</f>
        <v/>
      </c>
      <c r="CM459" s="562" t="str">
        <f>IF(_jhy2_month_day!M455="","",_jhy2_month_day!M455)</f>
        <v/>
      </c>
      <c r="CN459" s="562" t="str">
        <f>IF(_jhy2_month_day!N455="","",_jhy2_month_day!N455)</f>
        <v/>
      </c>
      <c r="CO459" s="562" t="str">
        <f>IF(_jhy2_month_day!O455="","",_jhy2_month_day!O455)</f>
        <v/>
      </c>
      <c r="CP459" s="562" t="str">
        <f>IF(_jhy2_month_day!P455="","",_jhy2_month_day!P455)</f>
        <v/>
      </c>
      <c r="CQ459" s="562" t="str">
        <f>IF(_jhy2_month_day!Q455="","",_jhy2_month_day!Q455)</f>
        <v/>
      </c>
      <c r="CR459" s="563" t="str">
        <f>IF(_jhy2_month_day!R455="","",_jhy2_month_day!R455)</f>
        <v/>
      </c>
      <c r="CS459" s="576" t="str">
        <f>IF(_jhy2_month_day!S455="","",_jhy2_month_day!S455)</f>
        <v/>
      </c>
      <c r="CT459" s="562" t="str">
        <f>IF(_jhy2_month_day!T455="","",_jhy2_month_day!T455)</f>
        <v/>
      </c>
      <c r="CU459" s="577" t="e">
        <f t="shared" si="2717"/>
        <v>#VALUE!</v>
      </c>
      <c r="CV459" s="198" t="e">
        <f t="shared" si="2718"/>
        <v>#VALUE!</v>
      </c>
      <c r="CW459" s="192" t="e">
        <f t="shared" si="2719"/>
        <v>#VALUE!</v>
      </c>
      <c r="CX459" s="192" t="e">
        <f t="shared" si="2720"/>
        <v>#VALUE!</v>
      </c>
      <c r="CY459" s="202" t="e">
        <f t="shared" si="2721"/>
        <v>#VALUE!</v>
      </c>
      <c r="CZ459" s="192" t="e">
        <f t="shared" ref="CZ459:DI459" si="2808">$AJ459*EF459</f>
        <v>#VALUE!</v>
      </c>
      <c r="DA459" s="192" t="e">
        <f t="shared" si="2808"/>
        <v>#VALUE!</v>
      </c>
      <c r="DB459" s="192" t="e">
        <f t="shared" si="2808"/>
        <v>#VALUE!</v>
      </c>
      <c r="DC459" s="192" t="e">
        <f t="shared" si="2808"/>
        <v>#VALUE!</v>
      </c>
      <c r="DD459" s="192" t="e">
        <f t="shared" si="2808"/>
        <v>#VALUE!</v>
      </c>
      <c r="DE459" s="192" t="e">
        <f t="shared" si="2808"/>
        <v>#VALUE!</v>
      </c>
      <c r="DF459" s="192" t="e">
        <f t="shared" si="2808"/>
        <v>#VALUE!</v>
      </c>
      <c r="DG459" s="192" t="e">
        <f t="shared" si="2808"/>
        <v>#VALUE!</v>
      </c>
      <c r="DH459" s="192" t="e">
        <f t="shared" si="2808"/>
        <v>#VALUE!</v>
      </c>
      <c r="DI459" s="192" t="e">
        <f t="shared" si="2808"/>
        <v>#VALUE!</v>
      </c>
      <c r="DJ459" s="192" t="e">
        <f t="shared" si="2723"/>
        <v>#VALUE!</v>
      </c>
      <c r="DK459" s="192" t="e">
        <f t="shared" si="2724"/>
        <v>#VALUE!</v>
      </c>
      <c r="DL459" s="192" t="e">
        <f t="shared" si="2725"/>
        <v>#VALUE!</v>
      </c>
      <c r="DM459" s="192" t="e">
        <f t="shared" si="2726"/>
        <v>#VALUE!</v>
      </c>
      <c r="DN459" s="192" t="e">
        <f t="shared" si="2727"/>
        <v>#VALUE!</v>
      </c>
      <c r="DO459" s="192" t="e">
        <f t="shared" si="2728"/>
        <v>#VALUE!</v>
      </c>
      <c r="DP459" s="192" t="e">
        <f t="shared" si="2729"/>
        <v>#VALUE!</v>
      </c>
      <c r="DQ459" s="192" t="e">
        <f t="shared" si="2730"/>
        <v>#VALUE!</v>
      </c>
      <c r="DR459" s="192" t="e">
        <f t="shared" si="2731"/>
        <v>#VALUE!</v>
      </c>
      <c r="DS459" s="192" t="e">
        <f t="shared" si="2732"/>
        <v>#VALUE!</v>
      </c>
      <c r="DT459" s="192" t="e">
        <f t="shared" si="2733"/>
        <v>#VALUE!</v>
      </c>
      <c r="DU459" s="192" t="e">
        <f t="shared" si="2734"/>
        <v>#VALUE!</v>
      </c>
      <c r="DV459" s="198" t="e">
        <f t="shared" si="2735"/>
        <v>#VALUE!</v>
      </c>
      <c r="DW459" s="198" t="e">
        <f t="shared" si="2736"/>
        <v>#DIV/0!</v>
      </c>
      <c r="DX459" s="198" t="e">
        <f t="shared" si="2737"/>
        <v>#DIV/0!</v>
      </c>
      <c r="DY459" s="198" t="e">
        <f t="shared" si="2738"/>
        <v>#VALUE!</v>
      </c>
      <c r="DZ459" s="198" t="e">
        <f t="shared" si="2739"/>
        <v>#VALUE!</v>
      </c>
      <c r="EA459" s="198" t="e">
        <f t="shared" si="2740"/>
        <v>#VALUE!</v>
      </c>
      <c r="EB459" s="198" t="e">
        <f t="shared" si="2741"/>
        <v>#VALUE!</v>
      </c>
      <c r="EC459" s="198" t="e">
        <f t="shared" si="2742"/>
        <v>#DIV/0!</v>
      </c>
      <c r="ED459" s="198" t="e">
        <f t="shared" si="2743"/>
        <v>#VALUE!</v>
      </c>
      <c r="EE459" s="198" t="e">
        <f t="shared" si="2744"/>
        <v>#VALUE!</v>
      </c>
      <c r="EF459" s="198" t="e">
        <f t="shared" ref="EF459:EO459" si="2809">DV459/SUM($DV459:$EE459)</f>
        <v>#VALUE!</v>
      </c>
      <c r="EG459" s="198" t="e">
        <f t="shared" si="2809"/>
        <v>#DIV/0!</v>
      </c>
      <c r="EH459" s="198" t="e">
        <f t="shared" si="2809"/>
        <v>#DIV/0!</v>
      </c>
      <c r="EI459" s="198" t="e">
        <f t="shared" si="2809"/>
        <v>#VALUE!</v>
      </c>
      <c r="EJ459" s="198" t="e">
        <f t="shared" si="2809"/>
        <v>#VALUE!</v>
      </c>
      <c r="EK459" s="198" t="e">
        <f t="shared" si="2809"/>
        <v>#VALUE!</v>
      </c>
      <c r="EL459" s="198" t="e">
        <f t="shared" si="2809"/>
        <v>#VALUE!</v>
      </c>
      <c r="EM459" s="198" t="e">
        <f t="shared" si="2809"/>
        <v>#DIV/0!</v>
      </c>
      <c r="EN459" s="198" t="e">
        <f t="shared" si="2809"/>
        <v>#VALUE!</v>
      </c>
      <c r="EO459" s="198" t="e">
        <f t="shared" si="2809"/>
        <v>#VALUE!</v>
      </c>
      <c r="EP459" s="511">
        <f t="shared" ref="EP459:EW459" si="2810">EP458</f>
        <v>0.08</v>
      </c>
      <c r="EQ459" s="511">
        <f t="shared" si="2810"/>
        <v>0.015</v>
      </c>
      <c r="ER459" s="511">
        <f t="shared" si="2810"/>
        <v>0.015</v>
      </c>
      <c r="ES459" s="511">
        <f t="shared" si="2810"/>
        <v>0.015</v>
      </c>
      <c r="ET459" s="511">
        <f t="shared" si="2810"/>
        <v>0.015</v>
      </c>
      <c r="EU459" s="511">
        <f t="shared" si="2810"/>
        <v>0.09</v>
      </c>
      <c r="EV459" s="511">
        <f t="shared" si="2810"/>
        <v>0.09</v>
      </c>
      <c r="EW459" s="511">
        <f t="shared" si="2810"/>
        <v>0.09</v>
      </c>
      <c r="EX459" s="420" t="str">
        <f>IF(_tag_month_day!AS455="","",_tag_month_day!AS455/100)</f>
        <v/>
      </c>
      <c r="EY459" s="420" t="str">
        <f>IF(_tag_month_day!AT455="","",_tag_month_day!AT455/100)</f>
        <v/>
      </c>
      <c r="EZ459" s="420" t="str">
        <f>IF(_tag_month_day!AU455="","",_tag_month_day!AU455/100)</f>
        <v/>
      </c>
      <c r="FA459" s="420" t="str">
        <f>IF(_tag_month_day!AV455="","",_tag_month_day!AV455/100)</f>
        <v/>
      </c>
      <c r="FB459" s="420" t="str">
        <f>IF(_tag_month_day!AW455="","",_tag_month_day!AW455/100)</f>
        <v/>
      </c>
      <c r="FC459" s="420" t="str">
        <f>IF(_tag_month_day!AX455="","",_tag_month_day!AX455/100)</f>
        <v/>
      </c>
      <c r="FD459" s="510">
        <f t="shared" si="2773"/>
        <v>0.33</v>
      </c>
      <c r="FE459" s="510">
        <f t="shared" si="2774"/>
        <v>0.19</v>
      </c>
      <c r="FF459" s="510">
        <f t="shared" si="2775"/>
        <v>0.003</v>
      </c>
      <c r="FG459" s="510">
        <f t="shared" si="2776"/>
        <v>0</v>
      </c>
      <c r="FH459" s="603">
        <f t="shared" si="2777"/>
        <v>0.0001</v>
      </c>
      <c r="FI459" s="510">
        <f t="shared" ref="FI459:FR459" si="2811">FI458</f>
        <v>0.41</v>
      </c>
      <c r="FJ459" s="510">
        <f t="shared" si="2811"/>
        <v>0.11</v>
      </c>
      <c r="FK459" s="510">
        <f t="shared" si="2811"/>
        <v>0.015</v>
      </c>
      <c r="FL459" s="510">
        <f t="shared" si="2811"/>
        <v>0</v>
      </c>
      <c r="FM459" s="603">
        <f t="shared" si="2811"/>
        <v>0.0001</v>
      </c>
      <c r="FN459" s="510" t="str">
        <f>IF(_tag_month_day!AY455="","",_tag_month_day!AY455/100)</f>
        <v/>
      </c>
      <c r="FO459" s="510" t="str">
        <f>IF(_tag_month_day!AZ455="","",_tag_month_day!AZ455/100)</f>
        <v/>
      </c>
      <c r="FP459" s="510" t="str">
        <f>IF(_tag_month_day!BA455="","",_tag_month_day!BA455/100)</f>
        <v/>
      </c>
      <c r="FQ459" s="510" t="str">
        <f>IF(_tag_month_day!BB455="","",_tag_month_day!BB455/100)</f>
        <v/>
      </c>
      <c r="FR459" s="603" t="str">
        <f>IF(_tag_month_day!BC455="","",_tag_month_day!BC455/100)</f>
        <v/>
      </c>
      <c r="FS459" s="510" t="str">
        <f>IF(_tag_month_day!BD455="","",_tag_month_day!BD455/100)</f>
        <v/>
      </c>
      <c r="FT459" s="510" t="str">
        <f>IF(_tag_month_day!BE455="","",_tag_month_day!BE455/100)</f>
        <v/>
      </c>
      <c r="FU459" s="510" t="str">
        <f>IF(_tag_month_day!BF455="","",_tag_month_day!BF455/100)</f>
        <v/>
      </c>
      <c r="FV459" s="510" t="str">
        <f>IF(_tag_month_day!BG455="","",_tag_month_day!BG455/100)</f>
        <v/>
      </c>
      <c r="FW459" s="603" t="str">
        <f>IF(_tag_month_day!BH455="","",_tag_month_day!BH455/100)</f>
        <v/>
      </c>
      <c r="FX459" s="510" t="str">
        <f>IF(_tag_month_day!BI455="","",_tag_month_day!BI455/100)</f>
        <v/>
      </c>
      <c r="FY459" s="510" t="str">
        <f>IF(_tag_month_day!BJ455="","",_tag_month_day!BJ455/100)</f>
        <v/>
      </c>
      <c r="FZ459" s="605" t="str">
        <f>IF(_tag_month_day!BK455="","",_tag_month_day!BK455/100)</f>
        <v/>
      </c>
      <c r="GA459" s="510" t="str">
        <f>IF(_tag_month_day!BL455="","",_tag_month_day!BL455/100)</f>
        <v/>
      </c>
      <c r="GB459" s="603" t="str">
        <f>IF(_tag_month_day!BM455="","",_tag_month_day!BM455/100)</f>
        <v/>
      </c>
      <c r="GC459" s="420" t="str">
        <f>IF(_tag_month_day!BN455="","",_tag_month_day!BN455/100)</f>
        <v/>
      </c>
      <c r="GD459" s="420" t="str">
        <f>IF(_tag_month_day!BO455="","",_tag_month_day!BO455/100)</f>
        <v/>
      </c>
      <c r="GE459" s="420" t="str">
        <f>IF(_tag_month_day!BP455="","",_tag_month_day!BP455/100)</f>
        <v/>
      </c>
      <c r="GF459" s="420" t="str">
        <f>IF(_tag_month_day!BQ455="","",_tag_month_day!BQ455/100)</f>
        <v/>
      </c>
      <c r="GG459" s="420" t="str">
        <f>IF(_tag_month_day!BR455="","",_tag_month_day!BR455/100)</f>
        <v/>
      </c>
      <c r="GH459" s="420" t="str">
        <f>IF(_tag_month_day!BS455="","",_tag_month_day!BS455/100)</f>
        <v/>
      </c>
      <c r="GI459" s="603" t="str">
        <f>IF(_tag_month_day!BT455="","",_tag_month_day!BT455/100)</f>
        <v/>
      </c>
      <c r="GJ459" s="612" t="str">
        <f>IF(_tag_month_day!BU455="","",_tag_month_day!BU455/100)</f>
        <v/>
      </c>
      <c r="GK459" s="620" t="str">
        <f>IF(_tag_month_day!BV455="",IF(_rlcf_month_day!A$2="","",_rlcf_month_day!A$2/100),_tag_month_day!BV455/100)</f>
        <v/>
      </c>
      <c r="GL459" s="620" t="str">
        <f>IF(_tag_month_day!BW455="",IF(_rlcf_month_day!B$2="","",_rlcf_month_day!B$2/100),_tag_month_day!BW455/100)</f>
        <v/>
      </c>
      <c r="GM459" s="621" t="str">
        <f>IF(_tag_month_day!BX455="",IF(_rlcf_month_day!C$2="","",_rlcf_month_day!C$2/100),_tag_month_day!BX455/100)</f>
        <v/>
      </c>
      <c r="GN459" s="620" t="str">
        <f>IF(_tag_month_day!BV455="",IF(_rlcf_month_day!A$2="","",_rlcf_month_day!A$2/100),_tag_month_day!BV455/100)</f>
        <v/>
      </c>
      <c r="GO459" s="620" t="str">
        <f>IF(_tag_month_day!BW455="",IF(_rlcf_month_day!B$2="","",_rlcf_month_day!B$2/100),_tag_month_day!BW455/100)</f>
        <v/>
      </c>
      <c r="GP459" s="620" t="str">
        <f>IF(_tag_month_day!CD455="",IF(_rlcf_month_day!E$2="","",_rlcf_month_day!E$2/100),_tag_month_day!CD455/100)</f>
        <v/>
      </c>
      <c r="GQ459" s="620" t="str">
        <f>IF(_tag_month_day!CE455="",IF(_rlcf_month_day!F$2="","",_rlcf_month_day!F$2/100),_tag_month_day!CE455/100)</f>
        <v/>
      </c>
      <c r="GR459" s="621" t="str">
        <f>IF(_tag_month_day!CF455="",IF(_rlcf_month_day!G$2="","",_rlcf_month_day!G$2/100),_tag_month_day!CF455/100)</f>
        <v/>
      </c>
      <c r="GS459" s="626">
        <f t="shared" ref="GS459:HH459" si="2812">GS458</f>
        <v>0.953</v>
      </c>
      <c r="GT459" s="626">
        <f t="shared" si="2812"/>
        <v>0.55</v>
      </c>
      <c r="GU459" s="626">
        <f t="shared" si="2812"/>
        <v>0.55</v>
      </c>
      <c r="GV459" s="626">
        <f t="shared" si="2812"/>
        <v>0.55</v>
      </c>
      <c r="GW459" s="626">
        <f t="shared" si="2812"/>
        <v>0.5</v>
      </c>
      <c r="GX459" s="626">
        <f t="shared" si="2812"/>
        <v>0.935</v>
      </c>
      <c r="GY459" s="626">
        <f t="shared" si="2812"/>
        <v>0.15</v>
      </c>
      <c r="GZ459" s="626">
        <f t="shared" si="2812"/>
        <v>1</v>
      </c>
      <c r="HA459" s="632">
        <f t="shared" si="2812"/>
        <v>0.047</v>
      </c>
      <c r="HB459" s="632">
        <f t="shared" si="2812"/>
        <v>0.45</v>
      </c>
      <c r="HC459" s="632">
        <f t="shared" si="2812"/>
        <v>0.45</v>
      </c>
      <c r="HD459" s="632">
        <f t="shared" si="2812"/>
        <v>0.45</v>
      </c>
      <c r="HE459" s="632">
        <f t="shared" si="2812"/>
        <v>0.5</v>
      </c>
      <c r="HF459" s="632">
        <f t="shared" si="2812"/>
        <v>0.065</v>
      </c>
      <c r="HG459" s="632">
        <f t="shared" si="2812"/>
        <v>0.85</v>
      </c>
      <c r="HH459" s="632">
        <f t="shared" si="2812"/>
        <v>0</v>
      </c>
      <c r="HI459" s="68">
        <f t="shared" si="2749"/>
        <v>0</v>
      </c>
      <c r="HJ459" s="68" t="e">
        <f t="shared" si="2780"/>
        <v>#VALUE!</v>
      </c>
      <c r="HK459" s="202">
        <f t="shared" si="2781"/>
        <v>0.85</v>
      </c>
      <c r="HL459" s="464">
        <f t="shared" si="2782"/>
        <v>550000</v>
      </c>
      <c r="HM459" s="464">
        <f t="shared" si="2783"/>
        <v>480000</v>
      </c>
      <c r="HN459" s="192" t="e">
        <f t="shared" si="2750"/>
        <v>#VALUE!</v>
      </c>
      <c r="HO459" s="192" t="e">
        <f>HN459*HK459*$HO$2/HL459*1000000</f>
        <v>#VALUE!</v>
      </c>
      <c r="HP459" s="192" t="e">
        <f>HN459*HK459*$HP$2/HM459*1000000</f>
        <v>#VALUE!</v>
      </c>
    </row>
    <row r="460" customFormat="1" spans="1:224">
      <c r="A460" s="381">
        <v>455</v>
      </c>
      <c r="B460" s="54">
        <f ca="1" t="shared" si="2784"/>
        <v>43635</v>
      </c>
      <c r="C460" s="57">
        <f t="shared" si="2785"/>
        <v>0.0416666666666667</v>
      </c>
      <c r="D460" s="68" t="str">
        <f ca="1" t="shared" si="2751"/>
        <v>中班</v>
      </c>
      <c r="E460" s="68" t="str">
        <f ca="1" t="shared" si="2752"/>
        <v>丙</v>
      </c>
      <c r="F460" s="68">
        <f ca="1">SUMPRODUCT((成本日报!$A$3:$A$95=计划!B460)*(成本日报!$B$3:$B$95=计划!$D460),成本日报!$C$3:$C$95)</f>
        <v>3</v>
      </c>
      <c r="G460" s="382">
        <f ca="1" t="shared" si="2786"/>
        <v>43635.9166666656</v>
      </c>
      <c r="H460" s="382">
        <f ca="1" t="shared" si="2753"/>
        <v>43635.92361111</v>
      </c>
      <c r="I460" s="382">
        <f ca="1" t="shared" si="2754"/>
        <v>43635.9291666656</v>
      </c>
      <c r="J460" s="382">
        <f ca="1" t="shared" si="2755"/>
        <v>43635.9583333322</v>
      </c>
      <c r="K460" s="382">
        <f ca="1" t="shared" si="2756"/>
        <v>43636.0208333322</v>
      </c>
      <c r="L460" s="382">
        <f ca="1" t="shared" si="2757"/>
        <v>43636.0416666656</v>
      </c>
      <c r="M460" s="398" t="str">
        <f>IF(_tag_month_day!A456="","",_tag_month_day!A456)</f>
        <v/>
      </c>
      <c r="N460" s="398" t="str">
        <f>IF(_tag_month_day!B456="","",_tag_month_day!B456)</f>
        <v/>
      </c>
      <c r="O460" s="399" t="e">
        <f t="shared" si="2758"/>
        <v>#VALUE!</v>
      </c>
      <c r="P460" s="398" t="str">
        <f>IF(_tag_month_day!C456="","",_tag_month_day!C456)</f>
        <v/>
      </c>
      <c r="Q460" s="398" t="str">
        <f>IF(_tag_month_day!D456="","",_tag_month_day!D456)</f>
        <v/>
      </c>
      <c r="R460" s="416">
        <f>IF(_tag_month_day!CB456="",R459,_tag_month_day!CB456/100)</f>
        <v>0.07</v>
      </c>
      <c r="S460" s="417" t="str">
        <f>IF(_tag_month_day!E456="","",_tag_month_day!E456)</f>
        <v/>
      </c>
      <c r="T460" s="417" t="str">
        <f>IF(_tag_month_day!F456="","",_tag_month_day!F456)</f>
        <v/>
      </c>
      <c r="U460" s="418" t="e">
        <f t="shared" si="2712"/>
        <v>#VALUE!</v>
      </c>
      <c r="V460" s="53" t="e">
        <f t="shared" si="2713"/>
        <v>#VALUE!</v>
      </c>
      <c r="W460" s="419" t="str">
        <f>IF(_jhy_month_day!A456="","",_jhy_month_day!A456)</f>
        <v/>
      </c>
      <c r="X460" s="420" t="str">
        <f>IF(_jhy_month_day!B456="","",_jhy_month_day!B456/100)</f>
        <v/>
      </c>
      <c r="Y460" s="420" t="str">
        <f>IF(_jhy_month_day!C456="","",_jhy_month_day!C456/100)</f>
        <v/>
      </c>
      <c r="Z460" s="439">
        <f t="shared" si="2802"/>
        <v>114</v>
      </c>
      <c r="AA460" s="440" t="str">
        <f>IF(_tag_month_day!G456="","",_tag_month_day!G456/100)</f>
        <v/>
      </c>
      <c r="AB460" s="440" t="str">
        <f>IF(_tag_month_day!H456="","",_tag_month_day!H456/100)</f>
        <v/>
      </c>
      <c r="AC460" s="193">
        <f t="shared" si="2759"/>
        <v>1.59963432013121</v>
      </c>
      <c r="AD460" s="441" t="str">
        <f t="shared" si="2760"/>
        <v/>
      </c>
      <c r="AE460" s="442" t="str">
        <f t="shared" si="2761"/>
        <v/>
      </c>
      <c r="AF460" s="443">
        <v>1</v>
      </c>
      <c r="AG460" s="68" t="str">
        <f>IF(_duihao_month_day!A456="","",_duihao_month_day!A456)</f>
        <v/>
      </c>
      <c r="AH460" s="463">
        <f>IF(_gyk_month_day!B456="",AH459,_gyk_month_day!B456)</f>
        <v>820</v>
      </c>
      <c r="AI460" s="464"/>
      <c r="AJ460" s="68" t="str">
        <f>IF(_tag_month_day!I456="","",_tag_month_day!I456)</f>
        <v/>
      </c>
      <c r="AK460" s="465" t="str">
        <f>IF(_tzyy_month_day!A456="","",_tzyy_month_day!A456)</f>
        <v/>
      </c>
      <c r="AL460" s="465" t="str">
        <f>IF(_tzyy_month_day!B456="","",_tzyy_month_day!B456)</f>
        <v/>
      </c>
      <c r="AM460" s="465" t="str">
        <f>IF(_tzyy_month_day!C456="","",_tzyy_month_day!C456)</f>
        <v/>
      </c>
      <c r="AN460" s="466" t="str">
        <f>IF(_tag_month_day!CG456="","",_tag_month_day!CG456)</f>
        <v/>
      </c>
      <c r="AO460" s="466" t="str">
        <f>IF(_tag_month_day!CH456="","",_tag_month_day!CH456)</f>
        <v/>
      </c>
      <c r="AP460" s="486" t="e">
        <f t="shared" si="2762"/>
        <v>#VALUE!</v>
      </c>
      <c r="AQ460" s="487" t="str">
        <f>IF(_tag_month_day!J456="","",_tag_month_day!J456/100)</f>
        <v/>
      </c>
      <c r="AR460" s="488">
        <f t="shared" si="2763"/>
        <v>1.3</v>
      </c>
      <c r="AS460" s="489" t="e">
        <f t="shared" si="2714"/>
        <v>#VALUE!</v>
      </c>
      <c r="AT460" s="489">
        <f t="shared" si="2764"/>
        <v>0</v>
      </c>
      <c r="AU460" s="490" t="str">
        <f>IF(_tag_month_day!K456="","",_tag_month_day!K456)</f>
        <v/>
      </c>
      <c r="AV460" s="491" t="str">
        <f>IF(_tag_month_day!L456="","",_tag_month_day!L456/100)</f>
        <v/>
      </c>
      <c r="AW460" s="420">
        <f t="shared" si="2686"/>
        <v>0</v>
      </c>
      <c r="AX460" s="420">
        <f t="shared" si="2765"/>
        <v>0</v>
      </c>
      <c r="AY460" s="420" t="str">
        <f>IF(_tag_month_day!M456="","",_tag_month_day!M456/100)</f>
        <v/>
      </c>
      <c r="AZ460" s="420" t="str">
        <f>IF(_tag_month_day!N456="","",_tag_month_day!N456/100)</f>
        <v/>
      </c>
      <c r="BA460" s="420" t="str">
        <f>IF(_tag_month_day!O456="","",_tag_month_day!O456/100)</f>
        <v/>
      </c>
      <c r="BB460" s="496" t="str">
        <f>IF(_tag_month_day!P456="","",_tag_month_day!P456/100)</f>
        <v/>
      </c>
      <c r="BC460" s="496">
        <f t="shared" si="2766"/>
        <v>0</v>
      </c>
      <c r="BD460" s="496" t="str">
        <f>IF(_tag_month_day!Q456="","",_tag_month_day!Q456/100)</f>
        <v/>
      </c>
      <c r="BE460" s="510" t="str">
        <f>IF(_tag_month_day!R456="","",_tag_month_day!R456/100)</f>
        <v/>
      </c>
      <c r="BF460" s="413" t="str">
        <f>IF(_tag_month_day!CC456="","",_tag_month_day!CC456/100)</f>
        <v/>
      </c>
      <c r="BG460" s="511" t="e">
        <f t="shared" si="2715"/>
        <v>#VALUE!</v>
      </c>
      <c r="BH460" s="198">
        <f t="shared" si="2716"/>
        <v>0</v>
      </c>
      <c r="BI460" s="512" t="e">
        <f>IF(CX460=0,BI459,(DK460*查询!$R$5+DL460*查询!$Q$5+DM460*查询!$N$5+DN460*查询!$O$5+DO460*查询!$P$5)*AF460/CX460)</f>
        <v>#VALUE!</v>
      </c>
      <c r="BJ460" s="512" t="e">
        <f>IF(CX460=0,BJ459,(DP460*查询!$S$5+DQ460*查询!$T$5+DR460*查询!$U$5)*AF460/CX460)</f>
        <v>#VALUE!</v>
      </c>
      <c r="BK460" s="512">
        <f t="shared" si="2767"/>
        <v>1</v>
      </c>
      <c r="BL460" s="513" t="str">
        <f>IF(_cfyc_month_day!A456="","",_cfyc_month_day!A456)</f>
        <v/>
      </c>
      <c r="BM460" s="513" t="str">
        <f>IF(_cfyc_month_day!B456="","",_cfyc_month_day!B456)</f>
        <v/>
      </c>
      <c r="BN460" s="513" t="str">
        <f>IF(_cfyc_month_day!C456="","",_cfyc_month_day!C456)</f>
        <v/>
      </c>
      <c r="BO460" s="522" t="str">
        <f>IF(_cfyc_month_day!D456="","",_cfyc_month_day!D456)</f>
        <v/>
      </c>
      <c r="BP460" s="522" t="str">
        <f>IF(_cfyc_month_day!E456="","",_cfyc_month_day!E456)</f>
        <v/>
      </c>
      <c r="BQ460" s="522" t="str">
        <f>IF(_cfyc_month_day!F456="","",_cfyc_month_day!F456)</f>
        <v/>
      </c>
      <c r="BR460" s="513" t="str">
        <f>IF(_tag_month_day!T456="","",_tag_month_day!T456)</f>
        <v/>
      </c>
      <c r="BS460" s="513" t="str">
        <f>IF(_tag_month_day!U456="","",_tag_month_day!U456)</f>
        <v/>
      </c>
      <c r="BT460" s="523" t="str">
        <f t="shared" si="2768"/>
        <v/>
      </c>
      <c r="BU460" s="223" t="str">
        <f>IF(_tag_month_day!V456="","",_tag_month_day!V456)</f>
        <v/>
      </c>
      <c r="BV460" s="206" t="str">
        <f>IF(_tag_month_day!W456="","",_tag_month_day!W456)</f>
        <v/>
      </c>
      <c r="BW460" s="540" t="str">
        <f>IF(_tag_month_day!X456="","",_tag_month_day!X456)</f>
        <v/>
      </c>
      <c r="BX460" s="540" t="str">
        <f>IF(_tag_month_day!Y456="","",_tag_month_day!Y456)</f>
        <v/>
      </c>
      <c r="BY460" s="541">
        <f ca="1" t="shared" si="2769"/>
        <v>43636.0416666656</v>
      </c>
      <c r="BZ460" s="542"/>
      <c r="CA460" s="543" t="str">
        <f>IF(_jhy2_month_day!A456="","",_jhy2_month_day!A456)</f>
        <v/>
      </c>
      <c r="CB460" s="464" t="str">
        <f>IF(_jhy2_month_day!B456="","",_jhy2_month_day!B456)</f>
        <v/>
      </c>
      <c r="CC460" s="464" t="str">
        <f>IF(_jhy2_month_day!C456="","",_jhy2_month_day!C456)</f>
        <v/>
      </c>
      <c r="CD460" s="464" t="str">
        <f>IF(_jhy2_month_day!D456="","",_jhy2_month_day!D456)</f>
        <v/>
      </c>
      <c r="CE460" s="464" t="str">
        <f>IF(_jhy2_month_day!E456="","",_jhy2_month_day!E456)</f>
        <v/>
      </c>
      <c r="CF460" s="464" t="str">
        <f>IF(_jhy2_month_day!F456="","",_jhy2_month_day!F456)</f>
        <v/>
      </c>
      <c r="CG460" s="464" t="str">
        <f>IF(_jhy2_month_day!G456="","",_jhy2_month_day!G456)</f>
        <v/>
      </c>
      <c r="CH460" s="464" t="str">
        <f>IF(_jhy2_month_day!H456="","",_jhy2_month_day!H456)</f>
        <v/>
      </c>
      <c r="CI460" s="464" t="str">
        <f>IF(_jhy2_month_day!I456="","",_jhy2_month_day!I456)</f>
        <v/>
      </c>
      <c r="CJ460" s="464" t="str">
        <f>IF(_jhy2_month_day!J456="","",_jhy2_month_day!J456)</f>
        <v/>
      </c>
      <c r="CK460" s="464" t="str">
        <f>IF(_jhy2_month_day!K456="","",_jhy2_month_day!K456)</f>
        <v/>
      </c>
      <c r="CL460" s="562" t="str">
        <f>IF(_jhy2_month_day!L456="","",_jhy2_month_day!L456)</f>
        <v/>
      </c>
      <c r="CM460" s="562" t="str">
        <f>IF(_jhy2_month_day!M456="","",_jhy2_month_day!M456)</f>
        <v/>
      </c>
      <c r="CN460" s="562" t="str">
        <f>IF(_jhy2_month_day!N456="","",_jhy2_month_day!N456)</f>
        <v/>
      </c>
      <c r="CO460" s="562" t="str">
        <f>IF(_jhy2_month_day!O456="","",_jhy2_month_day!O456)</f>
        <v/>
      </c>
      <c r="CP460" s="562" t="str">
        <f>IF(_jhy2_month_day!P456="","",_jhy2_month_day!P456)</f>
        <v/>
      </c>
      <c r="CQ460" s="562" t="str">
        <f>IF(_jhy2_month_day!Q456="","",_jhy2_month_day!Q456)</f>
        <v/>
      </c>
      <c r="CR460" s="563" t="str">
        <f>IF(_jhy2_month_day!R456="","",_jhy2_month_day!R456)</f>
        <v/>
      </c>
      <c r="CS460" s="576" t="str">
        <f>IF(_jhy2_month_day!S456="","",_jhy2_month_day!S456)</f>
        <v/>
      </c>
      <c r="CT460" s="562" t="str">
        <f>IF(_jhy2_month_day!T456="","",_jhy2_month_day!T456)</f>
        <v/>
      </c>
      <c r="CU460" s="577" t="e">
        <f t="shared" si="2717"/>
        <v>#VALUE!</v>
      </c>
      <c r="CV460" s="198" t="e">
        <f t="shared" si="2718"/>
        <v>#VALUE!</v>
      </c>
      <c r="CW460" s="192" t="e">
        <f t="shared" si="2719"/>
        <v>#VALUE!</v>
      </c>
      <c r="CX460" s="192" t="e">
        <f t="shared" si="2720"/>
        <v>#VALUE!</v>
      </c>
      <c r="CY460" s="202" t="e">
        <f t="shared" si="2721"/>
        <v>#VALUE!</v>
      </c>
      <c r="CZ460" s="192" t="e">
        <f t="shared" ref="CZ460:DI460" si="2813">$AJ460*EF460</f>
        <v>#VALUE!</v>
      </c>
      <c r="DA460" s="192" t="e">
        <f t="shared" si="2813"/>
        <v>#VALUE!</v>
      </c>
      <c r="DB460" s="192" t="e">
        <f t="shared" si="2813"/>
        <v>#VALUE!</v>
      </c>
      <c r="DC460" s="192" t="e">
        <f t="shared" si="2813"/>
        <v>#VALUE!</v>
      </c>
      <c r="DD460" s="192" t="e">
        <f t="shared" si="2813"/>
        <v>#VALUE!</v>
      </c>
      <c r="DE460" s="192" t="e">
        <f t="shared" si="2813"/>
        <v>#VALUE!</v>
      </c>
      <c r="DF460" s="192" t="e">
        <f t="shared" si="2813"/>
        <v>#VALUE!</v>
      </c>
      <c r="DG460" s="192" t="e">
        <f t="shared" si="2813"/>
        <v>#VALUE!</v>
      </c>
      <c r="DH460" s="192" t="e">
        <f t="shared" si="2813"/>
        <v>#VALUE!</v>
      </c>
      <c r="DI460" s="192" t="e">
        <f t="shared" si="2813"/>
        <v>#VALUE!</v>
      </c>
      <c r="DJ460" s="192" t="e">
        <f t="shared" si="2723"/>
        <v>#VALUE!</v>
      </c>
      <c r="DK460" s="192" t="e">
        <f t="shared" si="2724"/>
        <v>#VALUE!</v>
      </c>
      <c r="DL460" s="192" t="e">
        <f t="shared" si="2725"/>
        <v>#VALUE!</v>
      </c>
      <c r="DM460" s="192" t="e">
        <f t="shared" si="2726"/>
        <v>#VALUE!</v>
      </c>
      <c r="DN460" s="192" t="e">
        <f t="shared" si="2727"/>
        <v>#VALUE!</v>
      </c>
      <c r="DO460" s="192" t="e">
        <f t="shared" si="2728"/>
        <v>#VALUE!</v>
      </c>
      <c r="DP460" s="192" t="e">
        <f t="shared" si="2729"/>
        <v>#VALUE!</v>
      </c>
      <c r="DQ460" s="192" t="e">
        <f t="shared" si="2730"/>
        <v>#VALUE!</v>
      </c>
      <c r="DR460" s="192" t="e">
        <f t="shared" si="2731"/>
        <v>#VALUE!</v>
      </c>
      <c r="DS460" s="192" t="e">
        <f t="shared" si="2732"/>
        <v>#VALUE!</v>
      </c>
      <c r="DT460" s="192" t="e">
        <f t="shared" si="2733"/>
        <v>#VALUE!</v>
      </c>
      <c r="DU460" s="192" t="e">
        <f t="shared" si="2734"/>
        <v>#VALUE!</v>
      </c>
      <c r="DV460" s="198" t="e">
        <f t="shared" si="2735"/>
        <v>#VALUE!</v>
      </c>
      <c r="DW460" s="198" t="e">
        <f t="shared" si="2736"/>
        <v>#DIV/0!</v>
      </c>
      <c r="DX460" s="198" t="e">
        <f t="shared" si="2737"/>
        <v>#DIV/0!</v>
      </c>
      <c r="DY460" s="198" t="e">
        <f t="shared" si="2738"/>
        <v>#VALUE!</v>
      </c>
      <c r="DZ460" s="198" t="e">
        <f t="shared" si="2739"/>
        <v>#VALUE!</v>
      </c>
      <c r="EA460" s="198" t="e">
        <f t="shared" si="2740"/>
        <v>#VALUE!</v>
      </c>
      <c r="EB460" s="198" t="e">
        <f t="shared" si="2741"/>
        <v>#VALUE!</v>
      </c>
      <c r="EC460" s="198" t="e">
        <f t="shared" si="2742"/>
        <v>#DIV/0!</v>
      </c>
      <c r="ED460" s="198" t="e">
        <f t="shared" si="2743"/>
        <v>#VALUE!</v>
      </c>
      <c r="EE460" s="198" t="e">
        <f t="shared" si="2744"/>
        <v>#VALUE!</v>
      </c>
      <c r="EF460" s="198" t="e">
        <f t="shared" ref="EF460:EO460" si="2814">DV460/SUM($DV460:$EE460)</f>
        <v>#VALUE!</v>
      </c>
      <c r="EG460" s="198" t="e">
        <f t="shared" si="2814"/>
        <v>#DIV/0!</v>
      </c>
      <c r="EH460" s="198" t="e">
        <f t="shared" si="2814"/>
        <v>#DIV/0!</v>
      </c>
      <c r="EI460" s="198" t="e">
        <f t="shared" si="2814"/>
        <v>#VALUE!</v>
      </c>
      <c r="EJ460" s="198" t="e">
        <f t="shared" si="2814"/>
        <v>#VALUE!</v>
      </c>
      <c r="EK460" s="198" t="e">
        <f t="shared" si="2814"/>
        <v>#VALUE!</v>
      </c>
      <c r="EL460" s="198" t="e">
        <f t="shared" si="2814"/>
        <v>#VALUE!</v>
      </c>
      <c r="EM460" s="198" t="e">
        <f t="shared" si="2814"/>
        <v>#DIV/0!</v>
      </c>
      <c r="EN460" s="198" t="e">
        <f t="shared" si="2814"/>
        <v>#VALUE!</v>
      </c>
      <c r="EO460" s="198" t="e">
        <f t="shared" si="2814"/>
        <v>#VALUE!</v>
      </c>
      <c r="EP460" s="511">
        <f t="shared" ref="EP460:EW460" si="2815">EP459</f>
        <v>0.08</v>
      </c>
      <c r="EQ460" s="511">
        <f t="shared" si="2815"/>
        <v>0.015</v>
      </c>
      <c r="ER460" s="511">
        <f t="shared" si="2815"/>
        <v>0.015</v>
      </c>
      <c r="ES460" s="511">
        <f t="shared" si="2815"/>
        <v>0.015</v>
      </c>
      <c r="ET460" s="511">
        <f t="shared" si="2815"/>
        <v>0.015</v>
      </c>
      <c r="EU460" s="511">
        <f t="shared" si="2815"/>
        <v>0.09</v>
      </c>
      <c r="EV460" s="511">
        <f t="shared" si="2815"/>
        <v>0.09</v>
      </c>
      <c r="EW460" s="511">
        <f t="shared" si="2815"/>
        <v>0.09</v>
      </c>
      <c r="EX460" s="420" t="str">
        <f>IF(_tag_month_day!AS456="","",_tag_month_day!AS456/100)</f>
        <v/>
      </c>
      <c r="EY460" s="420" t="str">
        <f>IF(_tag_month_day!AT456="","",_tag_month_day!AT456/100)</f>
        <v/>
      </c>
      <c r="EZ460" s="420" t="str">
        <f>IF(_tag_month_day!AU456="","",_tag_month_day!AU456/100)</f>
        <v/>
      </c>
      <c r="FA460" s="420" t="str">
        <f>IF(_tag_month_day!AV456="","",_tag_month_day!AV456/100)</f>
        <v/>
      </c>
      <c r="FB460" s="420" t="str">
        <f>IF(_tag_month_day!AW456="","",_tag_month_day!AW456/100)</f>
        <v/>
      </c>
      <c r="FC460" s="420" t="str">
        <f>IF(_tag_month_day!AX456="","",_tag_month_day!AX456/100)</f>
        <v/>
      </c>
      <c r="FD460" s="510">
        <f t="shared" si="2773"/>
        <v>0.33</v>
      </c>
      <c r="FE460" s="510">
        <f t="shared" si="2774"/>
        <v>0.19</v>
      </c>
      <c r="FF460" s="510">
        <f t="shared" si="2775"/>
        <v>0.003</v>
      </c>
      <c r="FG460" s="510">
        <f t="shared" si="2776"/>
        <v>0</v>
      </c>
      <c r="FH460" s="603">
        <f t="shared" si="2777"/>
        <v>0.0001</v>
      </c>
      <c r="FI460" s="510">
        <f t="shared" ref="FI460:FR460" si="2816">FI459</f>
        <v>0.41</v>
      </c>
      <c r="FJ460" s="510">
        <f t="shared" si="2816"/>
        <v>0.11</v>
      </c>
      <c r="FK460" s="510">
        <f t="shared" si="2816"/>
        <v>0.015</v>
      </c>
      <c r="FL460" s="510">
        <f t="shared" si="2816"/>
        <v>0</v>
      </c>
      <c r="FM460" s="603">
        <f t="shared" si="2816"/>
        <v>0.0001</v>
      </c>
      <c r="FN460" s="510" t="str">
        <f>IF(_tag_month_day!AY456="","",_tag_month_day!AY456/100)</f>
        <v/>
      </c>
      <c r="FO460" s="510" t="str">
        <f>IF(_tag_month_day!AZ456="","",_tag_month_day!AZ456/100)</f>
        <v/>
      </c>
      <c r="FP460" s="510" t="str">
        <f>IF(_tag_month_day!BA456="","",_tag_month_day!BA456/100)</f>
        <v/>
      </c>
      <c r="FQ460" s="510" t="str">
        <f>IF(_tag_month_day!BB456="","",_tag_month_day!BB456/100)</f>
        <v/>
      </c>
      <c r="FR460" s="603" t="str">
        <f>IF(_tag_month_day!BC456="","",_tag_month_day!BC456/100)</f>
        <v/>
      </c>
      <c r="FS460" s="510" t="str">
        <f>IF(_tag_month_day!BD456="","",_tag_month_day!BD456/100)</f>
        <v/>
      </c>
      <c r="FT460" s="510" t="str">
        <f>IF(_tag_month_day!BE456="","",_tag_month_day!BE456/100)</f>
        <v/>
      </c>
      <c r="FU460" s="510" t="str">
        <f>IF(_tag_month_day!BF456="","",_tag_month_day!BF456/100)</f>
        <v/>
      </c>
      <c r="FV460" s="510" t="str">
        <f>IF(_tag_month_day!BG456="","",_tag_month_day!BG456/100)</f>
        <v/>
      </c>
      <c r="FW460" s="603" t="str">
        <f>IF(_tag_month_day!BH456="","",_tag_month_day!BH456/100)</f>
        <v/>
      </c>
      <c r="FX460" s="510" t="str">
        <f>IF(_tag_month_day!BI456="","",_tag_month_day!BI456/100)</f>
        <v/>
      </c>
      <c r="FY460" s="510" t="str">
        <f>IF(_tag_month_day!BJ456="","",_tag_month_day!BJ456/100)</f>
        <v/>
      </c>
      <c r="FZ460" s="605" t="str">
        <f>IF(_tag_month_day!BK456="","",_tag_month_day!BK456/100)</f>
        <v/>
      </c>
      <c r="GA460" s="510" t="str">
        <f>IF(_tag_month_day!BL456="","",_tag_month_day!BL456/100)</f>
        <v/>
      </c>
      <c r="GB460" s="603" t="str">
        <f>IF(_tag_month_day!BM456="","",_tag_month_day!BM456/100)</f>
        <v/>
      </c>
      <c r="GC460" s="420" t="str">
        <f>IF(_tag_month_day!BN456="","",_tag_month_day!BN456/100)</f>
        <v/>
      </c>
      <c r="GD460" s="420" t="str">
        <f>IF(_tag_month_day!BO456="","",_tag_month_day!BO456/100)</f>
        <v/>
      </c>
      <c r="GE460" s="420" t="str">
        <f>IF(_tag_month_day!BP456="","",_tag_month_day!BP456/100)</f>
        <v/>
      </c>
      <c r="GF460" s="420" t="str">
        <f>IF(_tag_month_day!BQ456="","",_tag_month_day!BQ456/100)</f>
        <v/>
      </c>
      <c r="GG460" s="420" t="str">
        <f>IF(_tag_month_day!BR456="","",_tag_month_day!BR456/100)</f>
        <v/>
      </c>
      <c r="GH460" s="420" t="str">
        <f>IF(_tag_month_day!BS456="","",_tag_month_day!BS456/100)</f>
        <v/>
      </c>
      <c r="GI460" s="603" t="str">
        <f>IF(_tag_month_day!BT456="","",_tag_month_day!BT456/100)</f>
        <v/>
      </c>
      <c r="GJ460" s="612" t="str">
        <f>IF(_tag_month_day!BU456="","",_tag_month_day!BU456/100)</f>
        <v/>
      </c>
      <c r="GK460" s="620" t="str">
        <f>IF(_tag_month_day!BV456="",IF(_rlcf_month_day!A$2="","",_rlcf_month_day!A$2/100),_tag_month_day!BV456/100)</f>
        <v/>
      </c>
      <c r="GL460" s="620" t="str">
        <f>IF(_tag_month_day!BW456="",IF(_rlcf_month_day!B$2="","",_rlcf_month_day!B$2/100),_tag_month_day!BW456/100)</f>
        <v/>
      </c>
      <c r="GM460" s="621" t="str">
        <f>IF(_tag_month_day!BX456="",IF(_rlcf_month_day!C$2="","",_rlcf_month_day!C$2/100),_tag_month_day!BX456/100)</f>
        <v/>
      </c>
      <c r="GN460" s="620" t="str">
        <f>IF(_tag_month_day!BV456="",IF(_rlcf_month_day!A$2="","",_rlcf_month_day!A$2/100),_tag_month_day!BV456/100)</f>
        <v/>
      </c>
      <c r="GO460" s="620" t="str">
        <f>IF(_tag_month_day!BW456="",IF(_rlcf_month_day!B$2="","",_rlcf_month_day!B$2/100),_tag_month_day!BW456/100)</f>
        <v/>
      </c>
      <c r="GP460" s="620" t="str">
        <f>IF(_tag_month_day!CD456="",IF(_rlcf_month_day!E$2="","",_rlcf_month_day!E$2/100),_tag_month_day!CD456/100)</f>
        <v/>
      </c>
      <c r="GQ460" s="620" t="str">
        <f>IF(_tag_month_day!CE456="",IF(_rlcf_month_day!F$2="","",_rlcf_month_day!F$2/100),_tag_month_day!CE456/100)</f>
        <v/>
      </c>
      <c r="GR460" s="621" t="str">
        <f>IF(_tag_month_day!CF456="",IF(_rlcf_month_day!G$2="","",_rlcf_month_day!G$2/100),_tag_month_day!CF456/100)</f>
        <v/>
      </c>
      <c r="GS460" s="626">
        <f t="shared" ref="GS460:HH460" si="2817">GS459</f>
        <v>0.953</v>
      </c>
      <c r="GT460" s="626">
        <f t="shared" si="2817"/>
        <v>0.55</v>
      </c>
      <c r="GU460" s="626">
        <f t="shared" si="2817"/>
        <v>0.55</v>
      </c>
      <c r="GV460" s="626">
        <f t="shared" si="2817"/>
        <v>0.55</v>
      </c>
      <c r="GW460" s="626">
        <f t="shared" si="2817"/>
        <v>0.5</v>
      </c>
      <c r="GX460" s="626">
        <f t="shared" si="2817"/>
        <v>0.935</v>
      </c>
      <c r="GY460" s="626">
        <f t="shared" si="2817"/>
        <v>0.15</v>
      </c>
      <c r="GZ460" s="626">
        <f t="shared" si="2817"/>
        <v>1</v>
      </c>
      <c r="HA460" s="632">
        <f t="shared" si="2817"/>
        <v>0.047</v>
      </c>
      <c r="HB460" s="632">
        <f t="shared" si="2817"/>
        <v>0.45</v>
      </c>
      <c r="HC460" s="632">
        <f t="shared" si="2817"/>
        <v>0.45</v>
      </c>
      <c r="HD460" s="632">
        <f t="shared" si="2817"/>
        <v>0.45</v>
      </c>
      <c r="HE460" s="632">
        <f t="shared" si="2817"/>
        <v>0.5</v>
      </c>
      <c r="HF460" s="632">
        <f t="shared" si="2817"/>
        <v>0.065</v>
      </c>
      <c r="HG460" s="632">
        <f t="shared" si="2817"/>
        <v>0.85</v>
      </c>
      <c r="HH460" s="632">
        <f t="shared" si="2817"/>
        <v>0</v>
      </c>
      <c r="HI460" s="68">
        <f t="shared" si="2749"/>
        <v>0</v>
      </c>
      <c r="HJ460" s="68" t="e">
        <f t="shared" si="2780"/>
        <v>#VALUE!</v>
      </c>
      <c r="HK460" s="202">
        <f t="shared" si="2781"/>
        <v>0.85</v>
      </c>
      <c r="HL460" s="464">
        <f t="shared" si="2782"/>
        <v>550000</v>
      </c>
      <c r="HM460" s="464">
        <f t="shared" si="2783"/>
        <v>480000</v>
      </c>
      <c r="HN460" s="192" t="e">
        <f t="shared" si="2750"/>
        <v>#VALUE!</v>
      </c>
      <c r="HO460" s="192" t="e">
        <f>HN460*HK460*$HO$2/HL460*1000000</f>
        <v>#VALUE!</v>
      </c>
      <c r="HP460" s="192" t="e">
        <f>HN460*HK460*$HP$2/HM460*1000000</f>
        <v>#VALUE!</v>
      </c>
    </row>
    <row r="461" customFormat="1" spans="1:224">
      <c r="A461" s="381">
        <v>456</v>
      </c>
      <c r="B461" s="54">
        <f ca="1" t="shared" si="2784"/>
        <v>43635</v>
      </c>
      <c r="C461" s="57">
        <f t="shared" si="2785"/>
        <v>0.0416666666666667</v>
      </c>
      <c r="D461" s="68" t="str">
        <f ca="1" t="shared" si="2751"/>
        <v>中班</v>
      </c>
      <c r="E461" s="68" t="str">
        <f ca="1" t="shared" si="2752"/>
        <v>丙</v>
      </c>
      <c r="F461" s="68">
        <f ca="1">SUMPRODUCT((成本日报!$A$3:$A$95=计划!B461)*(成本日报!$B$3:$B$95=计划!$D461),成本日报!$C$3:$C$95)</f>
        <v>3</v>
      </c>
      <c r="G461" s="382">
        <f ca="1" t="shared" si="2786"/>
        <v>43635.9583333322</v>
      </c>
      <c r="H461" s="382">
        <f ca="1" t="shared" si="2753"/>
        <v>43635.9652777767</v>
      </c>
      <c r="I461" s="382">
        <f ca="1" t="shared" si="2754"/>
        <v>43635.9708333322</v>
      </c>
      <c r="J461" s="382">
        <f ca="1" t="shared" si="2755"/>
        <v>43635.9999999989</v>
      </c>
      <c r="K461" s="382">
        <f ca="1" t="shared" si="2756"/>
        <v>43636.0624999989</v>
      </c>
      <c r="L461" s="382">
        <f ca="1" t="shared" si="2757"/>
        <v>43636.0833333322</v>
      </c>
      <c r="M461" s="398" t="str">
        <f>IF(_tag_month_day!A457="","",_tag_month_day!A457)</f>
        <v/>
      </c>
      <c r="N461" s="398" t="str">
        <f>IF(_tag_month_day!B457="","",_tag_month_day!B457)</f>
        <v/>
      </c>
      <c r="O461" s="399" t="e">
        <f t="shared" si="2758"/>
        <v>#VALUE!</v>
      </c>
      <c r="P461" s="398" t="str">
        <f>IF(_tag_month_day!C457="","",_tag_month_day!C457)</f>
        <v/>
      </c>
      <c r="Q461" s="398" t="str">
        <f>IF(_tag_month_day!D457="","",_tag_month_day!D457)</f>
        <v/>
      </c>
      <c r="R461" s="416">
        <f>IF(_tag_month_day!CB457="",R460,_tag_month_day!CB457/100)</f>
        <v>0.07</v>
      </c>
      <c r="S461" s="417" t="str">
        <f>IF(_tag_month_day!E457="","",_tag_month_day!E457)</f>
        <v/>
      </c>
      <c r="T461" s="417" t="str">
        <f>IF(_tag_month_day!F457="","",_tag_month_day!F457)</f>
        <v/>
      </c>
      <c r="U461" s="418" t="e">
        <f t="shared" si="2712"/>
        <v>#VALUE!</v>
      </c>
      <c r="V461" s="53" t="e">
        <f t="shared" si="2713"/>
        <v>#VALUE!</v>
      </c>
      <c r="W461" s="419" t="str">
        <f>IF(_jhy_month_day!A457="","",_jhy_month_day!A457)</f>
        <v/>
      </c>
      <c r="X461" s="420" t="str">
        <f>IF(_jhy_month_day!B457="","",_jhy_month_day!B457/100)</f>
        <v/>
      </c>
      <c r="Y461" s="420" t="str">
        <f>IF(_jhy_month_day!C457="","",_jhy_month_day!C457/100)</f>
        <v/>
      </c>
      <c r="Z461" s="439">
        <f t="shared" si="2802"/>
        <v>114</v>
      </c>
      <c r="AA461" s="440" t="str">
        <f>IF(_tag_month_day!G457="","",_tag_month_day!G457/100)</f>
        <v/>
      </c>
      <c r="AB461" s="440" t="str">
        <f>IF(_tag_month_day!H457="","",_tag_month_day!H457/100)</f>
        <v/>
      </c>
      <c r="AC461" s="193">
        <f t="shared" si="2759"/>
        <v>1.59963432013121</v>
      </c>
      <c r="AD461" s="441" t="str">
        <f t="shared" si="2760"/>
        <v/>
      </c>
      <c r="AE461" s="442" t="str">
        <f t="shared" si="2761"/>
        <v/>
      </c>
      <c r="AF461" s="443">
        <v>1</v>
      </c>
      <c r="AG461" s="68" t="str">
        <f>IF(_duihao_month_day!A457="","",_duihao_month_day!A457)</f>
        <v/>
      </c>
      <c r="AH461" s="463">
        <f>IF(_gyk_month_day!B457="",AH460,_gyk_month_day!B457)</f>
        <v>820</v>
      </c>
      <c r="AI461" s="464"/>
      <c r="AJ461" s="68" t="str">
        <f>IF(_tag_month_day!I457="","",_tag_month_day!I457)</f>
        <v/>
      </c>
      <c r="AK461" s="465" t="str">
        <f>IF(_tzyy_month_day!A457="","",_tzyy_month_day!A457)</f>
        <v/>
      </c>
      <c r="AL461" s="465" t="str">
        <f>IF(_tzyy_month_day!B457="","",_tzyy_month_day!B457)</f>
        <v/>
      </c>
      <c r="AM461" s="465" t="str">
        <f>IF(_tzyy_month_day!C457="","",_tzyy_month_day!C457)</f>
        <v/>
      </c>
      <c r="AN461" s="466" t="str">
        <f>IF(_tag_month_day!CG457="","",_tag_month_day!CG457)</f>
        <v/>
      </c>
      <c r="AO461" s="466" t="str">
        <f>IF(_tag_month_day!CH457="","",_tag_month_day!CH457)</f>
        <v/>
      </c>
      <c r="AP461" s="486" t="e">
        <f t="shared" si="2762"/>
        <v>#VALUE!</v>
      </c>
      <c r="AQ461" s="487" t="str">
        <f>IF(_tag_month_day!J457="","",_tag_month_day!J457/100)</f>
        <v/>
      </c>
      <c r="AR461" s="488">
        <f t="shared" si="2763"/>
        <v>1.3</v>
      </c>
      <c r="AS461" s="489" t="e">
        <f t="shared" si="2714"/>
        <v>#VALUE!</v>
      </c>
      <c r="AT461" s="489">
        <f t="shared" si="2764"/>
        <v>0</v>
      </c>
      <c r="AU461" s="490" t="str">
        <f>IF(_tag_month_day!K457="","",_tag_month_day!K457)</f>
        <v/>
      </c>
      <c r="AV461" s="491" t="str">
        <f>IF(_tag_month_day!L457="","",_tag_month_day!L457/100)</f>
        <v/>
      </c>
      <c r="AW461" s="420">
        <f t="shared" si="2686"/>
        <v>0</v>
      </c>
      <c r="AX461" s="420">
        <f t="shared" si="2765"/>
        <v>0</v>
      </c>
      <c r="AY461" s="420" t="str">
        <f>IF(_tag_month_day!M457="","",_tag_month_day!M457/100)</f>
        <v/>
      </c>
      <c r="AZ461" s="420" t="str">
        <f>IF(_tag_month_day!N457="","",_tag_month_day!N457/100)</f>
        <v/>
      </c>
      <c r="BA461" s="420" t="str">
        <f>IF(_tag_month_day!O457="","",_tag_month_day!O457/100)</f>
        <v/>
      </c>
      <c r="BB461" s="496" t="str">
        <f>IF(_tag_month_day!P457="","",_tag_month_day!P457/100)</f>
        <v/>
      </c>
      <c r="BC461" s="496">
        <f t="shared" si="2766"/>
        <v>0</v>
      </c>
      <c r="BD461" s="496" t="str">
        <f>IF(_tag_month_day!Q457="","",_tag_month_day!Q457/100)</f>
        <v/>
      </c>
      <c r="BE461" s="510" t="str">
        <f>IF(_tag_month_day!R457="","",_tag_month_day!R457/100)</f>
        <v/>
      </c>
      <c r="BF461" s="413" t="str">
        <f>IF(_tag_month_day!CC457="","",_tag_month_day!CC457/100)</f>
        <v/>
      </c>
      <c r="BG461" s="511" t="e">
        <f t="shared" si="2715"/>
        <v>#VALUE!</v>
      </c>
      <c r="BH461" s="198">
        <f t="shared" si="2716"/>
        <v>0</v>
      </c>
      <c r="BI461" s="512" t="e">
        <f>IF(CX461=0,BI460,(DK461*查询!$R$5+DL461*查询!$Q$5+DM461*查询!$N$5+DN461*查询!$O$5+DO461*查询!$P$5)*AF461/CX461)</f>
        <v>#VALUE!</v>
      </c>
      <c r="BJ461" s="512" t="e">
        <f>IF(CX461=0,BJ460,(DP461*查询!$S$5+DQ461*查询!$T$5+DR461*查询!$U$5)*AF461/CX461)</f>
        <v>#VALUE!</v>
      </c>
      <c r="BK461" s="512">
        <f t="shared" si="2767"/>
        <v>1</v>
      </c>
      <c r="BL461" s="513" t="str">
        <f>IF(_cfyc_month_day!A457="","",_cfyc_month_day!A457)</f>
        <v/>
      </c>
      <c r="BM461" s="513" t="str">
        <f>IF(_cfyc_month_day!B457="","",_cfyc_month_day!B457)</f>
        <v/>
      </c>
      <c r="BN461" s="513" t="str">
        <f>IF(_cfyc_month_day!C457="","",_cfyc_month_day!C457)</f>
        <v/>
      </c>
      <c r="BO461" s="522" t="str">
        <f>IF(_cfyc_month_day!D457="","",_cfyc_month_day!D457)</f>
        <v/>
      </c>
      <c r="BP461" s="522" t="str">
        <f>IF(_cfyc_month_day!E457="","",_cfyc_month_day!E457)</f>
        <v/>
      </c>
      <c r="BQ461" s="522" t="str">
        <f>IF(_cfyc_month_day!F457="","",_cfyc_month_day!F457)</f>
        <v/>
      </c>
      <c r="BR461" s="513" t="str">
        <f>IF(_tag_month_day!T457="","",_tag_month_day!T457)</f>
        <v/>
      </c>
      <c r="BS461" s="513" t="str">
        <f>IF(_tag_month_day!U457="","",_tag_month_day!U457)</f>
        <v/>
      </c>
      <c r="BT461" s="523" t="str">
        <f t="shared" si="2768"/>
        <v/>
      </c>
      <c r="BU461" s="223" t="str">
        <f>IF(_tag_month_day!V457="","",_tag_month_day!V457)</f>
        <v/>
      </c>
      <c r="BV461" s="206" t="str">
        <f>IF(_tag_month_day!W457="","",_tag_month_day!W457)</f>
        <v/>
      </c>
      <c r="BW461" s="540" t="str">
        <f>IF(_tag_month_day!X457="","",_tag_month_day!X457)</f>
        <v/>
      </c>
      <c r="BX461" s="540" t="str">
        <f>IF(_tag_month_day!Y457="","",_tag_month_day!Y457)</f>
        <v/>
      </c>
      <c r="BY461" s="541">
        <f ca="1" t="shared" si="2769"/>
        <v>43636.0833333322</v>
      </c>
      <c r="BZ461" s="542"/>
      <c r="CA461" s="543" t="str">
        <f>IF(_jhy2_month_day!A457="","",_jhy2_month_day!A457)</f>
        <v/>
      </c>
      <c r="CB461" s="464" t="str">
        <f>IF(_jhy2_month_day!B457="","",_jhy2_month_day!B457)</f>
        <v/>
      </c>
      <c r="CC461" s="464" t="str">
        <f>IF(_jhy2_month_day!C457="","",_jhy2_month_day!C457)</f>
        <v/>
      </c>
      <c r="CD461" s="464" t="str">
        <f>IF(_jhy2_month_day!D457="","",_jhy2_month_day!D457)</f>
        <v/>
      </c>
      <c r="CE461" s="464" t="str">
        <f>IF(_jhy2_month_day!E457="","",_jhy2_month_day!E457)</f>
        <v/>
      </c>
      <c r="CF461" s="464" t="str">
        <f>IF(_jhy2_month_day!F457="","",_jhy2_month_day!F457)</f>
        <v/>
      </c>
      <c r="CG461" s="464" t="str">
        <f>IF(_jhy2_month_day!G457="","",_jhy2_month_day!G457)</f>
        <v/>
      </c>
      <c r="CH461" s="464" t="str">
        <f>IF(_jhy2_month_day!H457="","",_jhy2_month_day!H457)</f>
        <v/>
      </c>
      <c r="CI461" s="464" t="str">
        <f>IF(_jhy2_month_day!I457="","",_jhy2_month_day!I457)</f>
        <v/>
      </c>
      <c r="CJ461" s="464" t="str">
        <f>IF(_jhy2_month_day!J457="","",_jhy2_month_day!J457)</f>
        <v/>
      </c>
      <c r="CK461" s="464" t="str">
        <f>IF(_jhy2_month_day!K457="","",_jhy2_month_day!K457)</f>
        <v/>
      </c>
      <c r="CL461" s="562" t="str">
        <f>IF(_jhy2_month_day!L457="","",_jhy2_month_day!L457)</f>
        <v/>
      </c>
      <c r="CM461" s="562" t="str">
        <f>IF(_jhy2_month_day!M457="","",_jhy2_month_day!M457)</f>
        <v/>
      </c>
      <c r="CN461" s="562" t="str">
        <f>IF(_jhy2_month_day!N457="","",_jhy2_month_day!N457)</f>
        <v/>
      </c>
      <c r="CO461" s="562" t="str">
        <f>IF(_jhy2_month_day!O457="","",_jhy2_month_day!O457)</f>
        <v/>
      </c>
      <c r="CP461" s="562" t="str">
        <f>IF(_jhy2_month_day!P457="","",_jhy2_month_day!P457)</f>
        <v/>
      </c>
      <c r="CQ461" s="562" t="str">
        <f>IF(_jhy2_month_day!Q457="","",_jhy2_month_day!Q457)</f>
        <v/>
      </c>
      <c r="CR461" s="563" t="str">
        <f>IF(_jhy2_month_day!R457="","",_jhy2_month_day!R457)</f>
        <v/>
      </c>
      <c r="CS461" s="576" t="str">
        <f>IF(_jhy2_month_day!S457="","",_jhy2_month_day!S457)</f>
        <v/>
      </c>
      <c r="CT461" s="562" t="str">
        <f>IF(_jhy2_month_day!T457="","",_jhy2_month_day!T457)</f>
        <v/>
      </c>
      <c r="CU461" s="577" t="e">
        <f t="shared" si="2717"/>
        <v>#VALUE!</v>
      </c>
      <c r="CV461" s="198" t="e">
        <f t="shared" si="2718"/>
        <v>#VALUE!</v>
      </c>
      <c r="CW461" s="192" t="e">
        <f t="shared" si="2719"/>
        <v>#VALUE!</v>
      </c>
      <c r="CX461" s="192" t="e">
        <f t="shared" si="2720"/>
        <v>#VALUE!</v>
      </c>
      <c r="CY461" s="202" t="e">
        <f t="shared" si="2721"/>
        <v>#VALUE!</v>
      </c>
      <c r="CZ461" s="192" t="e">
        <f t="shared" ref="CZ461:DI461" si="2818">$AJ461*EF461</f>
        <v>#VALUE!</v>
      </c>
      <c r="DA461" s="192" t="e">
        <f t="shared" si="2818"/>
        <v>#VALUE!</v>
      </c>
      <c r="DB461" s="192" t="e">
        <f t="shared" si="2818"/>
        <v>#VALUE!</v>
      </c>
      <c r="DC461" s="192" t="e">
        <f t="shared" si="2818"/>
        <v>#VALUE!</v>
      </c>
      <c r="DD461" s="192" t="e">
        <f t="shared" si="2818"/>
        <v>#VALUE!</v>
      </c>
      <c r="DE461" s="192" t="e">
        <f t="shared" si="2818"/>
        <v>#VALUE!</v>
      </c>
      <c r="DF461" s="192" t="e">
        <f t="shared" si="2818"/>
        <v>#VALUE!</v>
      </c>
      <c r="DG461" s="192" t="e">
        <f t="shared" si="2818"/>
        <v>#VALUE!</v>
      </c>
      <c r="DH461" s="192" t="e">
        <f t="shared" si="2818"/>
        <v>#VALUE!</v>
      </c>
      <c r="DI461" s="192" t="e">
        <f t="shared" si="2818"/>
        <v>#VALUE!</v>
      </c>
      <c r="DJ461" s="192" t="e">
        <f t="shared" si="2723"/>
        <v>#VALUE!</v>
      </c>
      <c r="DK461" s="192" t="e">
        <f t="shared" si="2724"/>
        <v>#VALUE!</v>
      </c>
      <c r="DL461" s="192" t="e">
        <f t="shared" si="2725"/>
        <v>#VALUE!</v>
      </c>
      <c r="DM461" s="192" t="e">
        <f t="shared" si="2726"/>
        <v>#VALUE!</v>
      </c>
      <c r="DN461" s="192" t="e">
        <f t="shared" si="2727"/>
        <v>#VALUE!</v>
      </c>
      <c r="DO461" s="192" t="e">
        <f t="shared" si="2728"/>
        <v>#VALUE!</v>
      </c>
      <c r="DP461" s="192" t="e">
        <f t="shared" si="2729"/>
        <v>#VALUE!</v>
      </c>
      <c r="DQ461" s="192" t="e">
        <f t="shared" si="2730"/>
        <v>#VALUE!</v>
      </c>
      <c r="DR461" s="192" t="e">
        <f t="shared" si="2731"/>
        <v>#VALUE!</v>
      </c>
      <c r="DS461" s="192" t="e">
        <f t="shared" si="2732"/>
        <v>#VALUE!</v>
      </c>
      <c r="DT461" s="192" t="e">
        <f t="shared" si="2733"/>
        <v>#VALUE!</v>
      </c>
      <c r="DU461" s="192" t="e">
        <f t="shared" si="2734"/>
        <v>#VALUE!</v>
      </c>
      <c r="DV461" s="198" t="e">
        <f t="shared" si="2735"/>
        <v>#VALUE!</v>
      </c>
      <c r="DW461" s="198" t="e">
        <f t="shared" si="2736"/>
        <v>#DIV/0!</v>
      </c>
      <c r="DX461" s="198" t="e">
        <f t="shared" si="2737"/>
        <v>#DIV/0!</v>
      </c>
      <c r="DY461" s="198" t="e">
        <f t="shared" si="2738"/>
        <v>#VALUE!</v>
      </c>
      <c r="DZ461" s="198" t="e">
        <f t="shared" si="2739"/>
        <v>#VALUE!</v>
      </c>
      <c r="EA461" s="198" t="e">
        <f t="shared" si="2740"/>
        <v>#VALUE!</v>
      </c>
      <c r="EB461" s="198" t="e">
        <f t="shared" si="2741"/>
        <v>#VALUE!</v>
      </c>
      <c r="EC461" s="198" t="e">
        <f t="shared" si="2742"/>
        <v>#DIV/0!</v>
      </c>
      <c r="ED461" s="198" t="e">
        <f t="shared" si="2743"/>
        <v>#VALUE!</v>
      </c>
      <c r="EE461" s="198" t="e">
        <f t="shared" si="2744"/>
        <v>#VALUE!</v>
      </c>
      <c r="EF461" s="198" t="e">
        <f t="shared" ref="EF461:EO461" si="2819">DV461/SUM($DV461:$EE461)</f>
        <v>#VALUE!</v>
      </c>
      <c r="EG461" s="198" t="e">
        <f t="shared" si="2819"/>
        <v>#DIV/0!</v>
      </c>
      <c r="EH461" s="198" t="e">
        <f t="shared" si="2819"/>
        <v>#DIV/0!</v>
      </c>
      <c r="EI461" s="198" t="e">
        <f t="shared" si="2819"/>
        <v>#VALUE!</v>
      </c>
      <c r="EJ461" s="198" t="e">
        <f t="shared" si="2819"/>
        <v>#VALUE!</v>
      </c>
      <c r="EK461" s="198" t="e">
        <f t="shared" si="2819"/>
        <v>#VALUE!</v>
      </c>
      <c r="EL461" s="198" t="e">
        <f t="shared" si="2819"/>
        <v>#VALUE!</v>
      </c>
      <c r="EM461" s="198" t="e">
        <f t="shared" si="2819"/>
        <v>#DIV/0!</v>
      </c>
      <c r="EN461" s="198" t="e">
        <f t="shared" si="2819"/>
        <v>#VALUE!</v>
      </c>
      <c r="EO461" s="198" t="e">
        <f t="shared" si="2819"/>
        <v>#VALUE!</v>
      </c>
      <c r="EP461" s="511">
        <f t="shared" ref="EP461:EW461" si="2820">EP460</f>
        <v>0.08</v>
      </c>
      <c r="EQ461" s="511">
        <f t="shared" si="2820"/>
        <v>0.015</v>
      </c>
      <c r="ER461" s="511">
        <f t="shared" si="2820"/>
        <v>0.015</v>
      </c>
      <c r="ES461" s="511">
        <f t="shared" si="2820"/>
        <v>0.015</v>
      </c>
      <c r="ET461" s="511">
        <f t="shared" si="2820"/>
        <v>0.015</v>
      </c>
      <c r="EU461" s="511">
        <f t="shared" si="2820"/>
        <v>0.09</v>
      </c>
      <c r="EV461" s="511">
        <f t="shared" si="2820"/>
        <v>0.09</v>
      </c>
      <c r="EW461" s="511">
        <f t="shared" si="2820"/>
        <v>0.09</v>
      </c>
      <c r="EX461" s="420" t="str">
        <f>IF(_tag_month_day!AS457="","",_tag_month_day!AS457/100)</f>
        <v/>
      </c>
      <c r="EY461" s="420" t="str">
        <f>IF(_tag_month_day!AT457="","",_tag_month_day!AT457/100)</f>
        <v/>
      </c>
      <c r="EZ461" s="420" t="str">
        <f>IF(_tag_month_day!AU457="","",_tag_month_day!AU457/100)</f>
        <v/>
      </c>
      <c r="FA461" s="420" t="str">
        <f>IF(_tag_month_day!AV457="","",_tag_month_day!AV457/100)</f>
        <v/>
      </c>
      <c r="FB461" s="420" t="str">
        <f>IF(_tag_month_day!AW457="","",_tag_month_day!AW457/100)</f>
        <v/>
      </c>
      <c r="FC461" s="420" t="str">
        <f>IF(_tag_month_day!AX457="","",_tag_month_day!AX457/100)</f>
        <v/>
      </c>
      <c r="FD461" s="510">
        <f t="shared" si="2773"/>
        <v>0.33</v>
      </c>
      <c r="FE461" s="510">
        <f t="shared" si="2774"/>
        <v>0.19</v>
      </c>
      <c r="FF461" s="510">
        <f t="shared" si="2775"/>
        <v>0.003</v>
      </c>
      <c r="FG461" s="510">
        <f t="shared" si="2776"/>
        <v>0</v>
      </c>
      <c r="FH461" s="603">
        <f t="shared" si="2777"/>
        <v>0.0001</v>
      </c>
      <c r="FI461" s="510">
        <f t="shared" ref="FI461:FR461" si="2821">FI460</f>
        <v>0.41</v>
      </c>
      <c r="FJ461" s="510">
        <f t="shared" si="2821"/>
        <v>0.11</v>
      </c>
      <c r="FK461" s="510">
        <f t="shared" si="2821"/>
        <v>0.015</v>
      </c>
      <c r="FL461" s="510">
        <f t="shared" si="2821"/>
        <v>0</v>
      </c>
      <c r="FM461" s="603">
        <f t="shared" si="2821"/>
        <v>0.0001</v>
      </c>
      <c r="FN461" s="510" t="str">
        <f>IF(_tag_month_day!AY457="","",_tag_month_day!AY457/100)</f>
        <v/>
      </c>
      <c r="FO461" s="510" t="str">
        <f>IF(_tag_month_day!AZ457="","",_tag_month_day!AZ457/100)</f>
        <v/>
      </c>
      <c r="FP461" s="510" t="str">
        <f>IF(_tag_month_day!BA457="","",_tag_month_day!BA457/100)</f>
        <v/>
      </c>
      <c r="FQ461" s="510" t="str">
        <f>IF(_tag_month_day!BB457="","",_tag_month_day!BB457/100)</f>
        <v/>
      </c>
      <c r="FR461" s="603" t="str">
        <f>IF(_tag_month_day!BC457="","",_tag_month_day!BC457/100)</f>
        <v/>
      </c>
      <c r="FS461" s="510" t="str">
        <f>IF(_tag_month_day!BD457="","",_tag_month_day!BD457/100)</f>
        <v/>
      </c>
      <c r="FT461" s="510" t="str">
        <f>IF(_tag_month_day!BE457="","",_tag_month_day!BE457/100)</f>
        <v/>
      </c>
      <c r="FU461" s="510" t="str">
        <f>IF(_tag_month_day!BF457="","",_tag_month_day!BF457/100)</f>
        <v/>
      </c>
      <c r="FV461" s="510" t="str">
        <f>IF(_tag_month_day!BG457="","",_tag_month_day!BG457/100)</f>
        <v/>
      </c>
      <c r="FW461" s="603" t="str">
        <f>IF(_tag_month_day!BH457="","",_tag_month_day!BH457/100)</f>
        <v/>
      </c>
      <c r="FX461" s="510" t="str">
        <f>IF(_tag_month_day!BI457="","",_tag_month_day!BI457/100)</f>
        <v/>
      </c>
      <c r="FY461" s="510" t="str">
        <f>IF(_tag_month_day!BJ457="","",_tag_month_day!BJ457/100)</f>
        <v/>
      </c>
      <c r="FZ461" s="605" t="str">
        <f>IF(_tag_month_day!BK457="","",_tag_month_day!BK457/100)</f>
        <v/>
      </c>
      <c r="GA461" s="510" t="str">
        <f>IF(_tag_month_day!BL457="","",_tag_month_day!BL457/100)</f>
        <v/>
      </c>
      <c r="GB461" s="603" t="str">
        <f>IF(_tag_month_day!BM457="","",_tag_month_day!BM457/100)</f>
        <v/>
      </c>
      <c r="GC461" s="420" t="str">
        <f>IF(_tag_month_day!BN457="","",_tag_month_day!BN457/100)</f>
        <v/>
      </c>
      <c r="GD461" s="420" t="str">
        <f>IF(_tag_month_day!BO457="","",_tag_month_day!BO457/100)</f>
        <v/>
      </c>
      <c r="GE461" s="420" t="str">
        <f>IF(_tag_month_day!BP457="","",_tag_month_day!BP457/100)</f>
        <v/>
      </c>
      <c r="GF461" s="420" t="str">
        <f>IF(_tag_month_day!BQ457="","",_tag_month_day!BQ457/100)</f>
        <v/>
      </c>
      <c r="GG461" s="420" t="str">
        <f>IF(_tag_month_day!BR457="","",_tag_month_day!BR457/100)</f>
        <v/>
      </c>
      <c r="GH461" s="420" t="str">
        <f>IF(_tag_month_day!BS457="","",_tag_month_day!BS457/100)</f>
        <v/>
      </c>
      <c r="GI461" s="603" t="str">
        <f>IF(_tag_month_day!BT457="","",_tag_month_day!BT457/100)</f>
        <v/>
      </c>
      <c r="GJ461" s="612" t="str">
        <f>IF(_tag_month_day!BU457="","",_tag_month_day!BU457/100)</f>
        <v/>
      </c>
      <c r="GK461" s="620" t="str">
        <f>IF(_tag_month_day!BV457="",IF(_rlcf_month_day!A$2="","",_rlcf_month_day!A$2/100),_tag_month_day!BV457/100)</f>
        <v/>
      </c>
      <c r="GL461" s="620" t="str">
        <f>IF(_tag_month_day!BW457="",IF(_rlcf_month_day!B$2="","",_rlcf_month_day!B$2/100),_tag_month_day!BW457/100)</f>
        <v/>
      </c>
      <c r="GM461" s="621" t="str">
        <f>IF(_tag_month_day!BX457="",IF(_rlcf_month_day!C$2="","",_rlcf_month_day!C$2/100),_tag_month_day!BX457/100)</f>
        <v/>
      </c>
      <c r="GN461" s="620" t="str">
        <f>IF(_tag_month_day!BV457="",IF(_rlcf_month_day!A$2="","",_rlcf_month_day!A$2/100),_tag_month_day!BV457/100)</f>
        <v/>
      </c>
      <c r="GO461" s="620" t="str">
        <f>IF(_tag_month_day!BW457="",IF(_rlcf_month_day!B$2="","",_rlcf_month_day!B$2/100),_tag_month_day!BW457/100)</f>
        <v/>
      </c>
      <c r="GP461" s="620" t="str">
        <f>IF(_tag_month_day!CD457="",IF(_rlcf_month_day!E$2="","",_rlcf_month_day!E$2/100),_tag_month_day!CD457/100)</f>
        <v/>
      </c>
      <c r="GQ461" s="620" t="str">
        <f>IF(_tag_month_day!CE457="",IF(_rlcf_month_day!F$2="","",_rlcf_month_day!F$2/100),_tag_month_day!CE457/100)</f>
        <v/>
      </c>
      <c r="GR461" s="621" t="str">
        <f>IF(_tag_month_day!CF457="",IF(_rlcf_month_day!G$2="","",_rlcf_month_day!G$2/100),_tag_month_day!CF457/100)</f>
        <v/>
      </c>
      <c r="GS461" s="626">
        <f t="shared" ref="GS461:HH461" si="2822">GS460</f>
        <v>0.953</v>
      </c>
      <c r="GT461" s="626">
        <f t="shared" si="2822"/>
        <v>0.55</v>
      </c>
      <c r="GU461" s="626">
        <f t="shared" si="2822"/>
        <v>0.55</v>
      </c>
      <c r="GV461" s="626">
        <f t="shared" si="2822"/>
        <v>0.55</v>
      </c>
      <c r="GW461" s="626">
        <f t="shared" si="2822"/>
        <v>0.5</v>
      </c>
      <c r="GX461" s="626">
        <f t="shared" si="2822"/>
        <v>0.935</v>
      </c>
      <c r="GY461" s="626">
        <f t="shared" si="2822"/>
        <v>0.15</v>
      </c>
      <c r="GZ461" s="626">
        <f t="shared" si="2822"/>
        <v>1</v>
      </c>
      <c r="HA461" s="632">
        <f t="shared" si="2822"/>
        <v>0.047</v>
      </c>
      <c r="HB461" s="632">
        <f t="shared" si="2822"/>
        <v>0.45</v>
      </c>
      <c r="HC461" s="632">
        <f t="shared" si="2822"/>
        <v>0.45</v>
      </c>
      <c r="HD461" s="632">
        <f t="shared" si="2822"/>
        <v>0.45</v>
      </c>
      <c r="HE461" s="632">
        <f t="shared" si="2822"/>
        <v>0.5</v>
      </c>
      <c r="HF461" s="632">
        <f t="shared" si="2822"/>
        <v>0.065</v>
      </c>
      <c r="HG461" s="632">
        <f t="shared" si="2822"/>
        <v>0.85</v>
      </c>
      <c r="HH461" s="632">
        <f t="shared" si="2822"/>
        <v>0</v>
      </c>
      <c r="HI461" s="68">
        <f t="shared" si="2749"/>
        <v>0</v>
      </c>
      <c r="HJ461" s="68" t="e">
        <f t="shared" si="2780"/>
        <v>#VALUE!</v>
      </c>
      <c r="HK461" s="202">
        <f t="shared" si="2781"/>
        <v>0.85</v>
      </c>
      <c r="HL461" s="464">
        <f t="shared" si="2782"/>
        <v>550000</v>
      </c>
      <c r="HM461" s="464">
        <f t="shared" si="2783"/>
        <v>480000</v>
      </c>
      <c r="HN461" s="192" t="e">
        <f t="shared" si="2750"/>
        <v>#VALUE!</v>
      </c>
      <c r="HO461" s="192" t="e">
        <f>HN461*HK461*$HO$2/HL461*1000000</f>
        <v>#VALUE!</v>
      </c>
      <c r="HP461" s="192" t="e">
        <f>HN461*HK461*$HP$2/HM461*1000000</f>
        <v>#VALUE!</v>
      </c>
    </row>
    <row r="462" customFormat="1" spans="1:224">
      <c r="A462" s="381">
        <v>457</v>
      </c>
      <c r="B462" s="54">
        <f ca="1" t="shared" si="2784"/>
        <v>43636</v>
      </c>
      <c r="C462" s="57">
        <f t="shared" si="2785"/>
        <v>0.0416666666666667</v>
      </c>
      <c r="D462" s="68" t="str">
        <f ca="1" t="shared" si="2751"/>
        <v>夜班</v>
      </c>
      <c r="E462" s="68" t="str">
        <f ca="1" t="shared" si="2752"/>
        <v>丁</v>
      </c>
      <c r="F462" s="68">
        <f ca="1">SUMPRODUCT((成本日报!$A$3:$A$95=计划!B462)*(成本日报!$B$3:$B$95=计划!$D462),成本日报!$C$3:$C$95)</f>
        <v>4</v>
      </c>
      <c r="G462" s="382">
        <f ca="1" t="shared" si="2786"/>
        <v>43635.9999999989</v>
      </c>
      <c r="H462" s="382">
        <f ca="1" t="shared" si="2753"/>
        <v>43636.0069444433</v>
      </c>
      <c r="I462" s="382">
        <f ca="1" t="shared" si="2754"/>
        <v>43636.0124999989</v>
      </c>
      <c r="J462" s="382">
        <f ca="1" t="shared" si="2755"/>
        <v>43636.0416666656</v>
      </c>
      <c r="K462" s="382">
        <f ca="1" t="shared" si="2756"/>
        <v>43636.1041666656</v>
      </c>
      <c r="L462" s="382">
        <f ca="1" t="shared" si="2757"/>
        <v>43636.1249999989</v>
      </c>
      <c r="M462" s="398" t="str">
        <f>IF(_tag_month_day!A458="","",_tag_month_day!A458)</f>
        <v/>
      </c>
      <c r="N462" s="398" t="str">
        <f>IF(_tag_month_day!B458="","",_tag_month_day!B458)</f>
        <v/>
      </c>
      <c r="O462" s="399" t="e">
        <f t="shared" si="2758"/>
        <v>#VALUE!</v>
      </c>
      <c r="P462" s="398" t="str">
        <f>IF(_tag_month_day!C458="","",_tag_month_day!C458)</f>
        <v/>
      </c>
      <c r="Q462" s="398" t="str">
        <f>IF(_tag_month_day!D458="","",_tag_month_day!D458)</f>
        <v/>
      </c>
      <c r="R462" s="416">
        <f>IF(_tag_month_day!CB458="",R461,_tag_month_day!CB458/100)</f>
        <v>0.07</v>
      </c>
      <c r="S462" s="417" t="str">
        <f>IF(_tag_month_day!E458="","",_tag_month_day!E458)</f>
        <v/>
      </c>
      <c r="T462" s="417" t="str">
        <f>IF(_tag_month_day!F458="","",_tag_month_day!F458)</f>
        <v/>
      </c>
      <c r="U462" s="418" t="e">
        <f t="shared" si="2712"/>
        <v>#VALUE!</v>
      </c>
      <c r="V462" s="53" t="e">
        <f t="shared" si="2713"/>
        <v>#VALUE!</v>
      </c>
      <c r="W462" s="419" t="str">
        <f>IF(_jhy_month_day!A458="","",_jhy_month_day!A458)</f>
        <v/>
      </c>
      <c r="X462" s="420" t="str">
        <f>IF(_jhy_month_day!B458="","",_jhy_month_day!B458/100)</f>
        <v/>
      </c>
      <c r="Y462" s="420" t="str">
        <f>IF(_jhy_month_day!C458="","",_jhy_month_day!C458/100)</f>
        <v/>
      </c>
      <c r="Z462" s="439">
        <f t="shared" si="2802"/>
        <v>115</v>
      </c>
      <c r="AA462" s="440" t="str">
        <f>IF(_tag_month_day!G458="","",_tag_month_day!G458/100)</f>
        <v/>
      </c>
      <c r="AB462" s="440" t="str">
        <f>IF(_tag_month_day!H458="","",_tag_month_day!H458/100)</f>
        <v/>
      </c>
      <c r="AC462" s="193">
        <f t="shared" si="2759"/>
        <v>1.59963432013121</v>
      </c>
      <c r="AD462" s="441" t="str">
        <f t="shared" si="2760"/>
        <v/>
      </c>
      <c r="AE462" s="442" t="str">
        <f t="shared" si="2761"/>
        <v/>
      </c>
      <c r="AF462" s="443">
        <v>1</v>
      </c>
      <c r="AG462" s="68" t="str">
        <f>IF(_duihao_month_day!A458="","",_duihao_month_day!A458)</f>
        <v/>
      </c>
      <c r="AH462" s="463">
        <f>IF(_gyk_month_day!B458="",AH461,_gyk_month_day!B458)</f>
        <v>820</v>
      </c>
      <c r="AI462" s="464"/>
      <c r="AJ462" s="68" t="str">
        <f>IF(_tag_month_day!I458="","",_tag_month_day!I458)</f>
        <v/>
      </c>
      <c r="AK462" s="465" t="str">
        <f>IF(_tzyy_month_day!A458="","",_tzyy_month_day!A458)</f>
        <v/>
      </c>
      <c r="AL462" s="465" t="str">
        <f>IF(_tzyy_month_day!B458="","",_tzyy_month_day!B458)</f>
        <v/>
      </c>
      <c r="AM462" s="465" t="str">
        <f>IF(_tzyy_month_day!C458="","",_tzyy_month_day!C458)</f>
        <v/>
      </c>
      <c r="AN462" s="466" t="str">
        <f>IF(_tag_month_day!CG458="","",_tag_month_day!CG458)</f>
        <v/>
      </c>
      <c r="AO462" s="466" t="str">
        <f>IF(_tag_month_day!CH458="","",_tag_month_day!CH458)</f>
        <v/>
      </c>
      <c r="AP462" s="486" t="e">
        <f t="shared" si="2762"/>
        <v>#VALUE!</v>
      </c>
      <c r="AQ462" s="487" t="str">
        <f>IF(_tag_month_day!J458="","",_tag_month_day!J458/100)</f>
        <v/>
      </c>
      <c r="AR462" s="488">
        <f t="shared" si="2763"/>
        <v>1.3</v>
      </c>
      <c r="AS462" s="489" t="e">
        <f t="shared" si="2714"/>
        <v>#VALUE!</v>
      </c>
      <c r="AT462" s="489">
        <f t="shared" si="2764"/>
        <v>0</v>
      </c>
      <c r="AU462" s="490" t="str">
        <f>IF(_tag_month_day!K458="","",_tag_month_day!K458)</f>
        <v/>
      </c>
      <c r="AV462" s="491" t="str">
        <f>IF(_tag_month_day!L458="","",_tag_month_day!L458/100)</f>
        <v/>
      </c>
      <c r="AW462" s="420">
        <f t="shared" si="2686"/>
        <v>0</v>
      </c>
      <c r="AX462" s="420">
        <f t="shared" si="2765"/>
        <v>0</v>
      </c>
      <c r="AY462" s="420" t="str">
        <f>IF(_tag_month_day!M458="","",_tag_month_day!M458/100)</f>
        <v/>
      </c>
      <c r="AZ462" s="420" t="str">
        <f>IF(_tag_month_day!N458="","",_tag_month_day!N458/100)</f>
        <v/>
      </c>
      <c r="BA462" s="420" t="str">
        <f>IF(_tag_month_day!O458="","",_tag_month_day!O458/100)</f>
        <v/>
      </c>
      <c r="BB462" s="496" t="str">
        <f>IF(_tag_month_day!P458="","",_tag_month_day!P458/100)</f>
        <v/>
      </c>
      <c r="BC462" s="496">
        <f t="shared" si="2766"/>
        <v>0</v>
      </c>
      <c r="BD462" s="496" t="str">
        <f>IF(_tag_month_day!Q458="","",_tag_month_day!Q458/100)</f>
        <v/>
      </c>
      <c r="BE462" s="510" t="str">
        <f>IF(_tag_month_day!R458="","",_tag_month_day!R458/100)</f>
        <v/>
      </c>
      <c r="BF462" s="413" t="str">
        <f>IF(_tag_month_day!CC458="","",_tag_month_day!CC458/100)</f>
        <v/>
      </c>
      <c r="BG462" s="511" t="e">
        <f t="shared" si="2715"/>
        <v>#VALUE!</v>
      </c>
      <c r="BH462" s="198">
        <f t="shared" si="2716"/>
        <v>0</v>
      </c>
      <c r="BI462" s="512" t="e">
        <f>IF(CX462=0,BI461,(DK462*查询!$R$5+DL462*查询!$Q$5+DM462*查询!$N$5+DN462*查询!$O$5+DO462*查询!$P$5)*AF462/CX462)</f>
        <v>#VALUE!</v>
      </c>
      <c r="BJ462" s="512" t="e">
        <f>IF(CX462=0,BJ461,(DP462*查询!$S$5+DQ462*查询!$T$5+DR462*查询!$U$5)*AF462/CX462)</f>
        <v>#VALUE!</v>
      </c>
      <c r="BK462" s="512">
        <f t="shared" si="2767"/>
        <v>1</v>
      </c>
      <c r="BL462" s="513" t="str">
        <f>IF(_cfyc_month_day!A458="","",_cfyc_month_day!A458)</f>
        <v/>
      </c>
      <c r="BM462" s="513" t="str">
        <f>IF(_cfyc_month_day!B458="","",_cfyc_month_day!B458)</f>
        <v/>
      </c>
      <c r="BN462" s="513" t="str">
        <f>IF(_cfyc_month_day!C458="","",_cfyc_month_day!C458)</f>
        <v/>
      </c>
      <c r="BO462" s="522" t="str">
        <f>IF(_cfyc_month_day!D458="","",_cfyc_month_day!D458)</f>
        <v/>
      </c>
      <c r="BP462" s="522" t="str">
        <f>IF(_cfyc_month_day!E458="","",_cfyc_month_day!E458)</f>
        <v/>
      </c>
      <c r="BQ462" s="522" t="str">
        <f>IF(_cfyc_month_day!F458="","",_cfyc_month_day!F458)</f>
        <v/>
      </c>
      <c r="BR462" s="513" t="str">
        <f>IF(_tag_month_day!T458="","",_tag_month_day!T458)</f>
        <v/>
      </c>
      <c r="BS462" s="513" t="str">
        <f>IF(_tag_month_day!U458="","",_tag_month_day!U458)</f>
        <v/>
      </c>
      <c r="BT462" s="523" t="str">
        <f t="shared" si="2768"/>
        <v/>
      </c>
      <c r="BU462" s="223" t="str">
        <f>IF(_tag_month_day!V458="","",_tag_month_day!V458)</f>
        <v/>
      </c>
      <c r="BV462" s="206" t="str">
        <f>IF(_tag_month_day!W458="","",_tag_month_day!W458)</f>
        <v/>
      </c>
      <c r="BW462" s="540" t="str">
        <f>IF(_tag_month_day!X458="","",_tag_month_day!X458)</f>
        <v/>
      </c>
      <c r="BX462" s="540" t="str">
        <f>IF(_tag_month_day!Y458="","",_tag_month_day!Y458)</f>
        <v/>
      </c>
      <c r="BY462" s="541">
        <f ca="1" t="shared" si="2769"/>
        <v>43636.1249999989</v>
      </c>
      <c r="BZ462" s="542"/>
      <c r="CA462" s="543" t="str">
        <f>IF(_jhy2_month_day!A458="","",_jhy2_month_day!A458)</f>
        <v/>
      </c>
      <c r="CB462" s="464" t="str">
        <f>IF(_jhy2_month_day!B458="","",_jhy2_month_day!B458)</f>
        <v/>
      </c>
      <c r="CC462" s="464" t="str">
        <f>IF(_jhy2_month_day!C458="","",_jhy2_month_day!C458)</f>
        <v/>
      </c>
      <c r="CD462" s="464" t="str">
        <f>IF(_jhy2_month_day!D458="","",_jhy2_month_day!D458)</f>
        <v/>
      </c>
      <c r="CE462" s="464" t="str">
        <f>IF(_jhy2_month_day!E458="","",_jhy2_month_day!E458)</f>
        <v/>
      </c>
      <c r="CF462" s="464" t="str">
        <f>IF(_jhy2_month_day!F458="","",_jhy2_month_day!F458)</f>
        <v/>
      </c>
      <c r="CG462" s="464" t="str">
        <f>IF(_jhy2_month_day!G458="","",_jhy2_month_day!G458)</f>
        <v/>
      </c>
      <c r="CH462" s="464" t="str">
        <f>IF(_jhy2_month_day!H458="","",_jhy2_month_day!H458)</f>
        <v/>
      </c>
      <c r="CI462" s="464" t="str">
        <f>IF(_jhy2_month_day!I458="","",_jhy2_month_day!I458)</f>
        <v/>
      </c>
      <c r="CJ462" s="464" t="str">
        <f>IF(_jhy2_month_day!J458="","",_jhy2_month_day!J458)</f>
        <v/>
      </c>
      <c r="CK462" s="464" t="str">
        <f>IF(_jhy2_month_day!K458="","",_jhy2_month_day!K458)</f>
        <v/>
      </c>
      <c r="CL462" s="562" t="str">
        <f>IF(_jhy2_month_day!L458="","",_jhy2_month_day!L458)</f>
        <v/>
      </c>
      <c r="CM462" s="562" t="str">
        <f>IF(_jhy2_month_day!M458="","",_jhy2_month_day!M458)</f>
        <v/>
      </c>
      <c r="CN462" s="562" t="str">
        <f>IF(_jhy2_month_day!N458="","",_jhy2_month_day!N458)</f>
        <v/>
      </c>
      <c r="CO462" s="562" t="str">
        <f>IF(_jhy2_month_day!O458="","",_jhy2_month_day!O458)</f>
        <v/>
      </c>
      <c r="CP462" s="562" t="str">
        <f>IF(_jhy2_month_day!P458="","",_jhy2_month_day!P458)</f>
        <v/>
      </c>
      <c r="CQ462" s="562" t="str">
        <f>IF(_jhy2_month_day!Q458="","",_jhy2_month_day!Q458)</f>
        <v/>
      </c>
      <c r="CR462" s="563" t="str">
        <f>IF(_jhy2_month_day!R458="","",_jhy2_month_day!R458)</f>
        <v/>
      </c>
      <c r="CS462" s="576" t="str">
        <f>IF(_jhy2_month_day!S458="","",_jhy2_month_day!S458)</f>
        <v/>
      </c>
      <c r="CT462" s="562" t="str">
        <f>IF(_jhy2_month_day!T458="","",_jhy2_month_day!T458)</f>
        <v/>
      </c>
      <c r="CU462" s="577" t="e">
        <f t="shared" si="2717"/>
        <v>#VALUE!</v>
      </c>
      <c r="CV462" s="198" t="e">
        <f t="shared" si="2718"/>
        <v>#VALUE!</v>
      </c>
      <c r="CW462" s="192" t="e">
        <f t="shared" si="2719"/>
        <v>#VALUE!</v>
      </c>
      <c r="CX462" s="192" t="e">
        <f t="shared" si="2720"/>
        <v>#VALUE!</v>
      </c>
      <c r="CY462" s="202" t="e">
        <f t="shared" si="2721"/>
        <v>#VALUE!</v>
      </c>
      <c r="CZ462" s="192" t="e">
        <f t="shared" ref="CZ462:DI462" si="2823">$AJ462*EF462</f>
        <v>#VALUE!</v>
      </c>
      <c r="DA462" s="192" t="e">
        <f t="shared" si="2823"/>
        <v>#VALUE!</v>
      </c>
      <c r="DB462" s="192" t="e">
        <f t="shared" si="2823"/>
        <v>#VALUE!</v>
      </c>
      <c r="DC462" s="192" t="e">
        <f t="shared" si="2823"/>
        <v>#VALUE!</v>
      </c>
      <c r="DD462" s="192" t="e">
        <f t="shared" si="2823"/>
        <v>#VALUE!</v>
      </c>
      <c r="DE462" s="192" t="e">
        <f t="shared" si="2823"/>
        <v>#VALUE!</v>
      </c>
      <c r="DF462" s="192" t="e">
        <f t="shared" si="2823"/>
        <v>#VALUE!</v>
      </c>
      <c r="DG462" s="192" t="e">
        <f t="shared" si="2823"/>
        <v>#VALUE!</v>
      </c>
      <c r="DH462" s="192" t="e">
        <f t="shared" si="2823"/>
        <v>#VALUE!</v>
      </c>
      <c r="DI462" s="192" t="e">
        <f t="shared" si="2823"/>
        <v>#VALUE!</v>
      </c>
      <c r="DJ462" s="192" t="e">
        <f t="shared" si="2723"/>
        <v>#VALUE!</v>
      </c>
      <c r="DK462" s="192" t="e">
        <f t="shared" si="2724"/>
        <v>#VALUE!</v>
      </c>
      <c r="DL462" s="192" t="e">
        <f t="shared" si="2725"/>
        <v>#VALUE!</v>
      </c>
      <c r="DM462" s="192" t="e">
        <f t="shared" si="2726"/>
        <v>#VALUE!</v>
      </c>
      <c r="DN462" s="192" t="e">
        <f t="shared" si="2727"/>
        <v>#VALUE!</v>
      </c>
      <c r="DO462" s="192" t="e">
        <f t="shared" si="2728"/>
        <v>#VALUE!</v>
      </c>
      <c r="DP462" s="192" t="e">
        <f t="shared" si="2729"/>
        <v>#VALUE!</v>
      </c>
      <c r="DQ462" s="192" t="e">
        <f t="shared" si="2730"/>
        <v>#VALUE!</v>
      </c>
      <c r="DR462" s="192" t="e">
        <f t="shared" si="2731"/>
        <v>#VALUE!</v>
      </c>
      <c r="DS462" s="192" t="e">
        <f t="shared" si="2732"/>
        <v>#VALUE!</v>
      </c>
      <c r="DT462" s="192" t="e">
        <f t="shared" si="2733"/>
        <v>#VALUE!</v>
      </c>
      <c r="DU462" s="192" t="e">
        <f t="shared" si="2734"/>
        <v>#VALUE!</v>
      </c>
      <c r="DV462" s="198" t="e">
        <f t="shared" si="2735"/>
        <v>#VALUE!</v>
      </c>
      <c r="DW462" s="198" t="e">
        <f t="shared" si="2736"/>
        <v>#DIV/0!</v>
      </c>
      <c r="DX462" s="198" t="e">
        <f t="shared" si="2737"/>
        <v>#DIV/0!</v>
      </c>
      <c r="DY462" s="198" t="e">
        <f t="shared" si="2738"/>
        <v>#VALUE!</v>
      </c>
      <c r="DZ462" s="198" t="e">
        <f t="shared" si="2739"/>
        <v>#VALUE!</v>
      </c>
      <c r="EA462" s="198" t="e">
        <f t="shared" si="2740"/>
        <v>#VALUE!</v>
      </c>
      <c r="EB462" s="198" t="e">
        <f t="shared" si="2741"/>
        <v>#VALUE!</v>
      </c>
      <c r="EC462" s="198" t="e">
        <f t="shared" si="2742"/>
        <v>#DIV/0!</v>
      </c>
      <c r="ED462" s="198" t="e">
        <f t="shared" si="2743"/>
        <v>#VALUE!</v>
      </c>
      <c r="EE462" s="198" t="e">
        <f t="shared" si="2744"/>
        <v>#VALUE!</v>
      </c>
      <c r="EF462" s="198" t="e">
        <f t="shared" ref="EF462:EO462" si="2824">DV462/SUM($DV462:$EE462)</f>
        <v>#VALUE!</v>
      </c>
      <c r="EG462" s="198" t="e">
        <f t="shared" si="2824"/>
        <v>#DIV/0!</v>
      </c>
      <c r="EH462" s="198" t="e">
        <f t="shared" si="2824"/>
        <v>#DIV/0!</v>
      </c>
      <c r="EI462" s="198" t="e">
        <f t="shared" si="2824"/>
        <v>#VALUE!</v>
      </c>
      <c r="EJ462" s="198" t="e">
        <f t="shared" si="2824"/>
        <v>#VALUE!</v>
      </c>
      <c r="EK462" s="198" t="e">
        <f t="shared" si="2824"/>
        <v>#VALUE!</v>
      </c>
      <c r="EL462" s="198" t="e">
        <f t="shared" si="2824"/>
        <v>#VALUE!</v>
      </c>
      <c r="EM462" s="198" t="e">
        <f t="shared" si="2824"/>
        <v>#DIV/0!</v>
      </c>
      <c r="EN462" s="198" t="e">
        <f t="shared" si="2824"/>
        <v>#VALUE!</v>
      </c>
      <c r="EO462" s="198" t="e">
        <f t="shared" si="2824"/>
        <v>#VALUE!</v>
      </c>
      <c r="EP462" s="511">
        <f t="shared" ref="EP462:EW462" si="2825">EP461</f>
        <v>0.08</v>
      </c>
      <c r="EQ462" s="511">
        <f t="shared" si="2825"/>
        <v>0.015</v>
      </c>
      <c r="ER462" s="511">
        <f t="shared" si="2825"/>
        <v>0.015</v>
      </c>
      <c r="ES462" s="511">
        <f t="shared" si="2825"/>
        <v>0.015</v>
      </c>
      <c r="ET462" s="511">
        <f t="shared" si="2825"/>
        <v>0.015</v>
      </c>
      <c r="EU462" s="511">
        <f t="shared" si="2825"/>
        <v>0.09</v>
      </c>
      <c r="EV462" s="511">
        <f t="shared" si="2825"/>
        <v>0.09</v>
      </c>
      <c r="EW462" s="511">
        <f t="shared" si="2825"/>
        <v>0.09</v>
      </c>
      <c r="EX462" s="420" t="str">
        <f>IF(_tag_month_day!AS458="","",_tag_month_day!AS458/100)</f>
        <v/>
      </c>
      <c r="EY462" s="420" t="str">
        <f>IF(_tag_month_day!AT458="","",_tag_month_day!AT458/100)</f>
        <v/>
      </c>
      <c r="EZ462" s="420" t="str">
        <f>IF(_tag_month_day!AU458="","",_tag_month_day!AU458/100)</f>
        <v/>
      </c>
      <c r="FA462" s="420" t="str">
        <f>IF(_tag_month_day!AV458="","",_tag_month_day!AV458/100)</f>
        <v/>
      </c>
      <c r="FB462" s="420" t="str">
        <f>IF(_tag_month_day!AW458="","",_tag_month_day!AW458/100)</f>
        <v/>
      </c>
      <c r="FC462" s="420" t="str">
        <f>IF(_tag_month_day!AX458="","",_tag_month_day!AX458/100)</f>
        <v/>
      </c>
      <c r="FD462" s="510">
        <f t="shared" si="2773"/>
        <v>0.33</v>
      </c>
      <c r="FE462" s="510">
        <f t="shared" si="2774"/>
        <v>0.19</v>
      </c>
      <c r="FF462" s="510">
        <f t="shared" si="2775"/>
        <v>0.003</v>
      </c>
      <c r="FG462" s="510">
        <f t="shared" si="2776"/>
        <v>0</v>
      </c>
      <c r="FH462" s="603">
        <f t="shared" si="2777"/>
        <v>0.0001</v>
      </c>
      <c r="FI462" s="510">
        <f t="shared" ref="FI462:FR462" si="2826">FI461</f>
        <v>0.41</v>
      </c>
      <c r="FJ462" s="510">
        <f t="shared" si="2826"/>
        <v>0.11</v>
      </c>
      <c r="FK462" s="510">
        <f t="shared" si="2826"/>
        <v>0.015</v>
      </c>
      <c r="FL462" s="510">
        <f t="shared" si="2826"/>
        <v>0</v>
      </c>
      <c r="FM462" s="603">
        <f t="shared" si="2826"/>
        <v>0.0001</v>
      </c>
      <c r="FN462" s="510" t="str">
        <f>IF(_tag_month_day!AY458="","",_tag_month_day!AY458/100)</f>
        <v/>
      </c>
      <c r="FO462" s="510" t="str">
        <f>IF(_tag_month_day!AZ458="","",_tag_month_day!AZ458/100)</f>
        <v/>
      </c>
      <c r="FP462" s="510" t="str">
        <f>IF(_tag_month_day!BA458="","",_tag_month_day!BA458/100)</f>
        <v/>
      </c>
      <c r="FQ462" s="510" t="str">
        <f>IF(_tag_month_day!BB458="","",_tag_month_day!BB458/100)</f>
        <v/>
      </c>
      <c r="FR462" s="603" t="str">
        <f>IF(_tag_month_day!BC458="","",_tag_month_day!BC458/100)</f>
        <v/>
      </c>
      <c r="FS462" s="510" t="str">
        <f>IF(_tag_month_day!BD458="","",_tag_month_day!BD458/100)</f>
        <v/>
      </c>
      <c r="FT462" s="510" t="str">
        <f>IF(_tag_month_day!BE458="","",_tag_month_day!BE458/100)</f>
        <v/>
      </c>
      <c r="FU462" s="510" t="str">
        <f>IF(_tag_month_day!BF458="","",_tag_month_day!BF458/100)</f>
        <v/>
      </c>
      <c r="FV462" s="510" t="str">
        <f>IF(_tag_month_day!BG458="","",_tag_month_day!BG458/100)</f>
        <v/>
      </c>
      <c r="FW462" s="603" t="str">
        <f>IF(_tag_month_day!BH458="","",_tag_month_day!BH458/100)</f>
        <v/>
      </c>
      <c r="FX462" s="510" t="str">
        <f>IF(_tag_month_day!BI458="","",_tag_month_day!BI458/100)</f>
        <v/>
      </c>
      <c r="FY462" s="510" t="str">
        <f>IF(_tag_month_day!BJ458="","",_tag_month_day!BJ458/100)</f>
        <v/>
      </c>
      <c r="FZ462" s="605" t="str">
        <f>IF(_tag_month_day!BK458="","",_tag_month_day!BK458/100)</f>
        <v/>
      </c>
      <c r="GA462" s="510" t="str">
        <f>IF(_tag_month_day!BL458="","",_tag_month_day!BL458/100)</f>
        <v/>
      </c>
      <c r="GB462" s="603" t="str">
        <f>IF(_tag_month_day!BM458="","",_tag_month_day!BM458/100)</f>
        <v/>
      </c>
      <c r="GC462" s="420" t="str">
        <f>IF(_tag_month_day!BN458="","",_tag_month_day!BN458/100)</f>
        <v/>
      </c>
      <c r="GD462" s="420" t="str">
        <f>IF(_tag_month_day!BO458="","",_tag_month_day!BO458/100)</f>
        <v/>
      </c>
      <c r="GE462" s="420" t="str">
        <f>IF(_tag_month_day!BP458="","",_tag_month_day!BP458/100)</f>
        <v/>
      </c>
      <c r="GF462" s="420" t="str">
        <f>IF(_tag_month_day!BQ458="","",_tag_month_day!BQ458/100)</f>
        <v/>
      </c>
      <c r="GG462" s="420" t="str">
        <f>IF(_tag_month_day!BR458="","",_tag_month_day!BR458/100)</f>
        <v/>
      </c>
      <c r="GH462" s="420" t="str">
        <f>IF(_tag_month_day!BS458="","",_tag_month_day!BS458/100)</f>
        <v/>
      </c>
      <c r="GI462" s="603" t="str">
        <f>IF(_tag_month_day!BT458="","",_tag_month_day!BT458/100)</f>
        <v/>
      </c>
      <c r="GJ462" s="612" t="str">
        <f>IF(_tag_month_day!BU458="","",_tag_month_day!BU458/100)</f>
        <v/>
      </c>
      <c r="GK462" s="620" t="str">
        <f>IF(_tag_month_day!BV458="",IF(_rlcf_month_day!A$2="","",_rlcf_month_day!A$2/100),_tag_month_day!BV458/100)</f>
        <v/>
      </c>
      <c r="GL462" s="620" t="str">
        <f>IF(_tag_month_day!BW458="",IF(_rlcf_month_day!B$2="","",_rlcf_month_day!B$2/100),_tag_month_day!BW458/100)</f>
        <v/>
      </c>
      <c r="GM462" s="621" t="str">
        <f>IF(_tag_month_day!BX458="",IF(_rlcf_month_day!C$2="","",_rlcf_month_day!C$2/100),_tag_month_day!BX458/100)</f>
        <v/>
      </c>
      <c r="GN462" s="620" t="str">
        <f>IF(_tag_month_day!BV458="",IF(_rlcf_month_day!A$2="","",_rlcf_month_day!A$2/100),_tag_month_day!BV458/100)</f>
        <v/>
      </c>
      <c r="GO462" s="620" t="str">
        <f>IF(_tag_month_day!BW458="",IF(_rlcf_month_day!B$2="","",_rlcf_month_day!B$2/100),_tag_month_day!BW458/100)</f>
        <v/>
      </c>
      <c r="GP462" s="620" t="str">
        <f>IF(_tag_month_day!CD458="",IF(_rlcf_month_day!E$2="","",_rlcf_month_day!E$2/100),_tag_month_day!CD458/100)</f>
        <v/>
      </c>
      <c r="GQ462" s="620" t="str">
        <f>IF(_tag_month_day!CE458="",IF(_rlcf_month_day!F$2="","",_rlcf_month_day!F$2/100),_tag_month_day!CE458/100)</f>
        <v/>
      </c>
      <c r="GR462" s="621" t="str">
        <f>IF(_tag_month_day!CF458="",IF(_rlcf_month_day!G$2="","",_rlcf_month_day!G$2/100),_tag_month_day!CF458/100)</f>
        <v/>
      </c>
      <c r="GS462" s="626">
        <f t="shared" ref="GS462:HH462" si="2827">GS461</f>
        <v>0.953</v>
      </c>
      <c r="GT462" s="626">
        <f t="shared" si="2827"/>
        <v>0.55</v>
      </c>
      <c r="GU462" s="626">
        <f t="shared" si="2827"/>
        <v>0.55</v>
      </c>
      <c r="GV462" s="626">
        <f t="shared" si="2827"/>
        <v>0.55</v>
      </c>
      <c r="GW462" s="626">
        <f t="shared" si="2827"/>
        <v>0.5</v>
      </c>
      <c r="GX462" s="626">
        <f t="shared" si="2827"/>
        <v>0.935</v>
      </c>
      <c r="GY462" s="626">
        <f t="shared" si="2827"/>
        <v>0.15</v>
      </c>
      <c r="GZ462" s="626">
        <f t="shared" si="2827"/>
        <v>1</v>
      </c>
      <c r="HA462" s="632">
        <f t="shared" si="2827"/>
        <v>0.047</v>
      </c>
      <c r="HB462" s="632">
        <f t="shared" si="2827"/>
        <v>0.45</v>
      </c>
      <c r="HC462" s="632">
        <f t="shared" si="2827"/>
        <v>0.45</v>
      </c>
      <c r="HD462" s="632">
        <f t="shared" si="2827"/>
        <v>0.45</v>
      </c>
      <c r="HE462" s="632">
        <f t="shared" si="2827"/>
        <v>0.5</v>
      </c>
      <c r="HF462" s="632">
        <f t="shared" si="2827"/>
        <v>0.065</v>
      </c>
      <c r="HG462" s="632">
        <f t="shared" si="2827"/>
        <v>0.85</v>
      </c>
      <c r="HH462" s="632">
        <f t="shared" si="2827"/>
        <v>0</v>
      </c>
      <c r="HI462" s="68">
        <f t="shared" si="2749"/>
        <v>0</v>
      </c>
      <c r="HJ462" s="68" t="e">
        <f t="shared" si="2780"/>
        <v>#VALUE!</v>
      </c>
      <c r="HK462" s="202">
        <f t="shared" si="2781"/>
        <v>0.85</v>
      </c>
      <c r="HL462" s="464">
        <f t="shared" si="2782"/>
        <v>550000</v>
      </c>
      <c r="HM462" s="464">
        <f t="shared" si="2783"/>
        <v>480000</v>
      </c>
      <c r="HN462" s="192" t="e">
        <f t="shared" si="2750"/>
        <v>#VALUE!</v>
      </c>
      <c r="HO462" s="192" t="e">
        <f>HN462*HK462*$HO$2/HL462*1000000</f>
        <v>#VALUE!</v>
      </c>
      <c r="HP462" s="192" t="e">
        <f>HN462*HK462*$HP$2/HM462*1000000</f>
        <v>#VALUE!</v>
      </c>
    </row>
    <row r="463" s="347" customFormat="1" spans="1:256">
      <c r="A463" s="638">
        <v>458</v>
      </c>
      <c r="B463" s="54">
        <f ca="1" t="shared" si="2784"/>
        <v>43636</v>
      </c>
      <c r="C463" s="57">
        <f t="shared" si="2785"/>
        <v>0.0416666666666667</v>
      </c>
      <c r="D463" s="68" t="str">
        <f ca="1" t="shared" si="2751"/>
        <v>夜班</v>
      </c>
      <c r="E463" s="68" t="str">
        <f ca="1" t="shared" si="2752"/>
        <v>丁</v>
      </c>
      <c r="F463" s="68">
        <f ca="1">SUMPRODUCT((成本日报!$A$3:$A$95=计划!B463)*(成本日报!$B$3:$B$95=计划!$D463),成本日报!$C$3:$C$95)</f>
        <v>4</v>
      </c>
      <c r="G463" s="382">
        <f ca="1" t="shared" si="2786"/>
        <v>43636.0416666656</v>
      </c>
      <c r="H463" s="639">
        <f ca="1" t="shared" si="2753"/>
        <v>43636.04861111</v>
      </c>
      <c r="I463" s="639">
        <f ca="1" t="shared" si="2754"/>
        <v>43636.0541666656</v>
      </c>
      <c r="J463" s="639">
        <f ca="1" t="shared" si="2755"/>
        <v>43636.0833333322</v>
      </c>
      <c r="K463" s="639">
        <f ca="1" t="shared" si="2756"/>
        <v>43636.1458333322</v>
      </c>
      <c r="L463" s="639">
        <f ca="1" t="shared" si="2757"/>
        <v>43636.1666666656</v>
      </c>
      <c r="M463" s="398" t="str">
        <f>IF(_tag_month_day!A459="","",_tag_month_day!A459)</f>
        <v/>
      </c>
      <c r="N463" s="398" t="str">
        <f>IF(_tag_month_day!B459="","",_tag_month_day!B459)</f>
        <v/>
      </c>
      <c r="O463" s="399" t="e">
        <f t="shared" si="2758"/>
        <v>#VALUE!</v>
      </c>
      <c r="P463" s="398" t="str">
        <f>IF(_tag_month_day!C459="","",_tag_month_day!C459)</f>
        <v/>
      </c>
      <c r="Q463" s="398" t="str">
        <f>IF(_tag_month_day!D459="","",_tag_month_day!D459)</f>
        <v/>
      </c>
      <c r="R463" s="416">
        <f>IF(_tag_month_day!CB459="",R462,_tag_month_day!CB459/100)</f>
        <v>0.07</v>
      </c>
      <c r="S463" s="417" t="str">
        <f>IF(_tag_month_day!E459="","",_tag_month_day!E459)</f>
        <v/>
      </c>
      <c r="T463" s="417" t="str">
        <f>IF(_tag_month_day!F459="","",_tag_month_day!F459)</f>
        <v/>
      </c>
      <c r="U463" s="418" t="e">
        <f t="shared" si="2712"/>
        <v>#VALUE!</v>
      </c>
      <c r="V463" s="640" t="e">
        <f t="shared" si="2713"/>
        <v>#VALUE!</v>
      </c>
      <c r="W463" s="419" t="str">
        <f>IF(_jhy_month_day!A459="","",_jhy_month_day!A459)</f>
        <v/>
      </c>
      <c r="X463" s="420" t="str">
        <f>IF(_jhy_month_day!B459="","",_jhy_month_day!B459/100)</f>
        <v/>
      </c>
      <c r="Y463" s="420" t="str">
        <f>IF(_jhy_month_day!C459="","",_jhy_month_day!C459/100)</f>
        <v/>
      </c>
      <c r="Z463" s="464">
        <f t="shared" si="2802"/>
        <v>115</v>
      </c>
      <c r="AA463" s="440" t="str">
        <f>IF(_tag_month_day!G459="","",_tag_month_day!G459/100)</f>
        <v/>
      </c>
      <c r="AB463" s="440" t="str">
        <f>IF(_tag_month_day!H459="","",_tag_month_day!H459/100)</f>
        <v/>
      </c>
      <c r="AC463" s="641">
        <f t="shared" si="2759"/>
        <v>1.59963432013121</v>
      </c>
      <c r="AD463" s="642" t="str">
        <f t="shared" si="2760"/>
        <v/>
      </c>
      <c r="AE463" s="442" t="str">
        <f t="shared" si="2761"/>
        <v/>
      </c>
      <c r="AF463" s="443">
        <v>1</v>
      </c>
      <c r="AG463" s="68" t="str">
        <f>IF(_duihao_month_day!A459="","",_duihao_month_day!A459)</f>
        <v/>
      </c>
      <c r="AH463" s="463">
        <f>IF(_gyk_month_day!B459="",AH462,_gyk_month_day!B459)</f>
        <v>820</v>
      </c>
      <c r="AI463" s="464"/>
      <c r="AJ463" s="68" t="str">
        <f>IF(_tag_month_day!I459="","",_tag_month_day!I459)</f>
        <v/>
      </c>
      <c r="AK463" s="465" t="str">
        <f>IF(_tzyy_month_day!A459="","",_tzyy_month_day!A459)</f>
        <v/>
      </c>
      <c r="AL463" s="465" t="str">
        <f>IF(_tzyy_month_day!B459="","",_tzyy_month_day!B459)</f>
        <v/>
      </c>
      <c r="AM463" s="465" t="str">
        <f>IF(_tzyy_month_day!C459="","",_tzyy_month_day!C459)</f>
        <v/>
      </c>
      <c r="AN463" s="466" t="str">
        <f>IF(_tag_month_day!CG459="","",_tag_month_day!CG459)</f>
        <v/>
      </c>
      <c r="AO463" s="466" t="str">
        <f>IF(_tag_month_day!CH459="","",_tag_month_day!CH459)</f>
        <v/>
      </c>
      <c r="AP463" s="486" t="e">
        <f t="shared" si="2762"/>
        <v>#VALUE!</v>
      </c>
      <c r="AQ463" s="487" t="str">
        <f>IF(_tag_month_day!J459="","",_tag_month_day!J459/100)</f>
        <v/>
      </c>
      <c r="AR463" s="488">
        <f t="shared" si="2763"/>
        <v>1.3</v>
      </c>
      <c r="AS463" s="489" t="e">
        <f t="shared" si="2714"/>
        <v>#VALUE!</v>
      </c>
      <c r="AT463" s="489">
        <f t="shared" si="2764"/>
        <v>0</v>
      </c>
      <c r="AU463" s="490" t="str">
        <f>IF(_tag_month_day!K459="","",_tag_month_day!K459)</f>
        <v/>
      </c>
      <c r="AV463" s="491" t="str">
        <f>IF(_tag_month_day!L459="","",_tag_month_day!L459/100)</f>
        <v/>
      </c>
      <c r="AW463" s="420">
        <f t="shared" si="2686"/>
        <v>0</v>
      </c>
      <c r="AX463" s="420">
        <f t="shared" si="2765"/>
        <v>0</v>
      </c>
      <c r="AY463" s="420" t="str">
        <f>IF(_tag_month_day!M459="","",_tag_month_day!M459/100)</f>
        <v/>
      </c>
      <c r="AZ463" s="420" t="str">
        <f>IF(_tag_month_day!N459="","",_tag_month_day!N459/100)</f>
        <v/>
      </c>
      <c r="BA463" s="420" t="str">
        <f>IF(_tag_month_day!O459="","",_tag_month_day!O459/100)</f>
        <v/>
      </c>
      <c r="BB463" s="496" t="str">
        <f>IF(_tag_month_day!P459="","",_tag_month_day!P459/100)</f>
        <v/>
      </c>
      <c r="BC463" s="496">
        <f t="shared" si="2766"/>
        <v>0</v>
      </c>
      <c r="BD463" s="496" t="str">
        <f>IF(_tag_month_day!Q459="","",_tag_month_day!Q459/100)</f>
        <v/>
      </c>
      <c r="BE463" s="510" t="str">
        <f>IF(_tag_month_day!R459="","",_tag_month_day!R459/100)</f>
        <v/>
      </c>
      <c r="BF463" s="413" t="str">
        <f>IF(_tag_month_day!CC459="","",_tag_month_day!CC459/100)</f>
        <v/>
      </c>
      <c r="BG463" s="511" t="e">
        <f t="shared" si="2715"/>
        <v>#VALUE!</v>
      </c>
      <c r="BH463" s="198">
        <f t="shared" si="2716"/>
        <v>0</v>
      </c>
      <c r="BI463" s="512" t="e">
        <f>IF(CX463=0,BI462,(DK463*查询!$R$5+DL463*查询!$Q$5+DM463*查询!$N$5+DN463*查询!$O$5+DO463*查询!$P$5)*AF463/CX463)</f>
        <v>#VALUE!</v>
      </c>
      <c r="BJ463" s="512" t="e">
        <f>IF(CX463=0,BJ462,(DP463*查询!$S$5+DQ463*查询!$T$5+DR463*查询!$U$5)*AF463/CX463)</f>
        <v>#VALUE!</v>
      </c>
      <c r="BK463" s="512">
        <f t="shared" si="2767"/>
        <v>1</v>
      </c>
      <c r="BL463" s="513" t="str">
        <f>IF(_cfyc_month_day!A459="","",_cfyc_month_day!A459)</f>
        <v/>
      </c>
      <c r="BM463" s="513" t="str">
        <f>IF(_cfyc_month_day!B459="","",_cfyc_month_day!B459)</f>
        <v/>
      </c>
      <c r="BN463" s="513" t="str">
        <f>IF(_cfyc_month_day!C459="","",_cfyc_month_day!C459)</f>
        <v/>
      </c>
      <c r="BO463" s="522" t="str">
        <f>IF(_cfyc_month_day!D459="","",_cfyc_month_day!D459)</f>
        <v/>
      </c>
      <c r="BP463" s="522" t="str">
        <f>IF(_cfyc_month_day!E459="","",_cfyc_month_day!E459)</f>
        <v/>
      </c>
      <c r="BQ463" s="522" t="str">
        <f>IF(_cfyc_month_day!F459="","",_cfyc_month_day!F459)</f>
        <v/>
      </c>
      <c r="BR463" s="513" t="str">
        <f>IF(_tag_month_day!T459="","",_tag_month_day!T459)</f>
        <v/>
      </c>
      <c r="BS463" s="513" t="str">
        <f>IF(_tag_month_day!U459="","",_tag_month_day!U459)</f>
        <v/>
      </c>
      <c r="BT463" s="523" t="str">
        <f t="shared" si="2768"/>
        <v/>
      </c>
      <c r="BU463" s="223" t="str">
        <f>IF(_tag_month_day!V459="","",_tag_month_day!V459)</f>
        <v/>
      </c>
      <c r="BV463" s="206" t="str">
        <f>IF(_tag_month_day!W459="","",_tag_month_day!W459)</f>
        <v/>
      </c>
      <c r="BW463" s="540" t="str">
        <f>IF(_tag_month_day!X459="","",_tag_month_day!X459)</f>
        <v/>
      </c>
      <c r="BX463" s="540" t="str">
        <f>IF(_tag_month_day!Y459="","",_tag_month_day!Y459)</f>
        <v/>
      </c>
      <c r="BY463" s="541">
        <f ca="1" t="shared" si="2769"/>
        <v>43636.1666666656</v>
      </c>
      <c r="BZ463" s="542"/>
      <c r="CA463" s="543" t="str">
        <f>IF(_jhy2_month_day!A459="","",_jhy2_month_day!A459)</f>
        <v/>
      </c>
      <c r="CB463" s="464" t="str">
        <f>IF(_jhy2_month_day!B459="","",_jhy2_month_day!B459)</f>
        <v/>
      </c>
      <c r="CC463" s="464" t="str">
        <f>IF(_jhy2_month_day!C459="","",_jhy2_month_day!C459)</f>
        <v/>
      </c>
      <c r="CD463" s="464" t="str">
        <f>IF(_jhy2_month_day!D459="","",_jhy2_month_day!D459)</f>
        <v/>
      </c>
      <c r="CE463" s="464" t="str">
        <f>IF(_jhy2_month_day!E459="","",_jhy2_month_day!E459)</f>
        <v/>
      </c>
      <c r="CF463" s="464" t="str">
        <f>IF(_jhy2_month_day!F459="","",_jhy2_month_day!F459)</f>
        <v/>
      </c>
      <c r="CG463" s="464" t="str">
        <f>IF(_jhy2_month_day!G459="","",_jhy2_month_day!G459)</f>
        <v/>
      </c>
      <c r="CH463" s="464" t="str">
        <f>IF(_jhy2_month_day!H459="","",_jhy2_month_day!H459)</f>
        <v/>
      </c>
      <c r="CI463" s="464" t="str">
        <f>IF(_jhy2_month_day!I459="","",_jhy2_month_day!I459)</f>
        <v/>
      </c>
      <c r="CJ463" s="464" t="str">
        <f>IF(_jhy2_month_day!J459="","",_jhy2_month_day!J459)</f>
        <v/>
      </c>
      <c r="CK463" s="464" t="str">
        <f>IF(_jhy2_month_day!K459="","",_jhy2_month_day!K459)</f>
        <v/>
      </c>
      <c r="CL463" s="562" t="str">
        <f>IF(_jhy2_month_day!L459="","",_jhy2_month_day!L459)</f>
        <v/>
      </c>
      <c r="CM463" s="562" t="str">
        <f>IF(_jhy2_month_day!M459="","",_jhy2_month_day!M459)</f>
        <v/>
      </c>
      <c r="CN463" s="562" t="str">
        <f>IF(_jhy2_month_day!N459="","",_jhy2_month_day!N459)</f>
        <v/>
      </c>
      <c r="CO463" s="562" t="str">
        <f>IF(_jhy2_month_day!O459="","",_jhy2_month_day!O459)</f>
        <v/>
      </c>
      <c r="CP463" s="562" t="str">
        <f>IF(_jhy2_month_day!P459="","",_jhy2_month_day!P459)</f>
        <v/>
      </c>
      <c r="CQ463" s="562" t="str">
        <f>IF(_jhy2_month_day!Q459="","",_jhy2_month_day!Q459)</f>
        <v/>
      </c>
      <c r="CR463" s="563" t="str">
        <f>IF(_jhy2_month_day!R459="","",_jhy2_month_day!R459)</f>
        <v/>
      </c>
      <c r="CS463" s="576" t="str">
        <f>IF(_jhy2_month_day!S459="","",_jhy2_month_day!S459)</f>
        <v/>
      </c>
      <c r="CT463" s="562" t="str">
        <f>IF(_jhy2_month_day!T459="","",_jhy2_month_day!T459)</f>
        <v/>
      </c>
      <c r="CU463" s="577" t="e">
        <f t="shared" si="2717"/>
        <v>#VALUE!</v>
      </c>
      <c r="CV463" s="416" t="e">
        <f t="shared" si="2718"/>
        <v>#VALUE!</v>
      </c>
      <c r="CW463" s="192" t="e">
        <f t="shared" si="2719"/>
        <v>#VALUE!</v>
      </c>
      <c r="CX463" s="192" t="e">
        <f t="shared" si="2720"/>
        <v>#VALUE!</v>
      </c>
      <c r="CY463" s="202" t="e">
        <f t="shared" si="2721"/>
        <v>#VALUE!</v>
      </c>
      <c r="CZ463" s="192" t="e">
        <f t="shared" ref="CZ463:DI463" si="2828">$AJ463*EF463</f>
        <v>#VALUE!</v>
      </c>
      <c r="DA463" s="192" t="e">
        <f t="shared" si="2828"/>
        <v>#VALUE!</v>
      </c>
      <c r="DB463" s="192" t="e">
        <f t="shared" si="2828"/>
        <v>#VALUE!</v>
      </c>
      <c r="DC463" s="192" t="e">
        <f t="shared" si="2828"/>
        <v>#VALUE!</v>
      </c>
      <c r="DD463" s="192" t="e">
        <f t="shared" si="2828"/>
        <v>#VALUE!</v>
      </c>
      <c r="DE463" s="192" t="e">
        <f t="shared" si="2828"/>
        <v>#VALUE!</v>
      </c>
      <c r="DF463" s="192" t="e">
        <f t="shared" si="2828"/>
        <v>#VALUE!</v>
      </c>
      <c r="DG463" s="192" t="e">
        <f t="shared" si="2828"/>
        <v>#VALUE!</v>
      </c>
      <c r="DH463" s="192" t="e">
        <f t="shared" si="2828"/>
        <v>#VALUE!</v>
      </c>
      <c r="DI463" s="192" t="e">
        <f t="shared" si="2828"/>
        <v>#VALUE!</v>
      </c>
      <c r="DJ463" s="643" t="e">
        <f t="shared" si="2723"/>
        <v>#VALUE!</v>
      </c>
      <c r="DK463" s="643" t="e">
        <f t="shared" si="2724"/>
        <v>#VALUE!</v>
      </c>
      <c r="DL463" s="643" t="e">
        <f t="shared" si="2725"/>
        <v>#VALUE!</v>
      </c>
      <c r="DM463" s="643" t="e">
        <f t="shared" si="2726"/>
        <v>#VALUE!</v>
      </c>
      <c r="DN463" s="643" t="e">
        <f t="shared" si="2727"/>
        <v>#VALUE!</v>
      </c>
      <c r="DO463" s="643" t="e">
        <f t="shared" si="2728"/>
        <v>#VALUE!</v>
      </c>
      <c r="DP463" s="643" t="e">
        <f t="shared" si="2729"/>
        <v>#VALUE!</v>
      </c>
      <c r="DQ463" s="643" t="e">
        <f t="shared" si="2730"/>
        <v>#VALUE!</v>
      </c>
      <c r="DR463" s="643" t="e">
        <f t="shared" si="2731"/>
        <v>#VALUE!</v>
      </c>
      <c r="DS463" s="643" t="e">
        <f t="shared" si="2732"/>
        <v>#VALUE!</v>
      </c>
      <c r="DT463" s="643" t="e">
        <f t="shared" si="2733"/>
        <v>#VALUE!</v>
      </c>
      <c r="DU463" s="643" t="e">
        <f t="shared" si="2734"/>
        <v>#VALUE!</v>
      </c>
      <c r="DV463" s="416" t="e">
        <f t="shared" si="2735"/>
        <v>#VALUE!</v>
      </c>
      <c r="DW463" s="416" t="e">
        <f t="shared" si="2736"/>
        <v>#DIV/0!</v>
      </c>
      <c r="DX463" s="416" t="e">
        <f t="shared" si="2737"/>
        <v>#DIV/0!</v>
      </c>
      <c r="DY463" s="416" t="e">
        <f t="shared" si="2738"/>
        <v>#VALUE!</v>
      </c>
      <c r="DZ463" s="416" t="e">
        <f t="shared" si="2739"/>
        <v>#VALUE!</v>
      </c>
      <c r="EA463" s="416" t="e">
        <f t="shared" si="2740"/>
        <v>#VALUE!</v>
      </c>
      <c r="EB463" s="416" t="e">
        <f t="shared" si="2741"/>
        <v>#VALUE!</v>
      </c>
      <c r="EC463" s="416" t="e">
        <f t="shared" si="2742"/>
        <v>#DIV/0!</v>
      </c>
      <c r="ED463" s="416" t="e">
        <f t="shared" si="2743"/>
        <v>#VALUE!</v>
      </c>
      <c r="EE463" s="416" t="e">
        <f t="shared" si="2744"/>
        <v>#VALUE!</v>
      </c>
      <c r="EF463" s="416" t="e">
        <f t="shared" ref="EF463:EO463" si="2829">DV463/SUM($DV463:$EE463)</f>
        <v>#VALUE!</v>
      </c>
      <c r="EG463" s="416" t="e">
        <f t="shared" si="2829"/>
        <v>#DIV/0!</v>
      </c>
      <c r="EH463" s="416" t="e">
        <f t="shared" si="2829"/>
        <v>#DIV/0!</v>
      </c>
      <c r="EI463" s="416" t="e">
        <f t="shared" si="2829"/>
        <v>#VALUE!</v>
      </c>
      <c r="EJ463" s="416" t="e">
        <f t="shared" si="2829"/>
        <v>#VALUE!</v>
      </c>
      <c r="EK463" s="416" t="e">
        <f t="shared" si="2829"/>
        <v>#VALUE!</v>
      </c>
      <c r="EL463" s="416" t="e">
        <f t="shared" si="2829"/>
        <v>#VALUE!</v>
      </c>
      <c r="EM463" s="416" t="e">
        <f t="shared" si="2829"/>
        <v>#DIV/0!</v>
      </c>
      <c r="EN463" s="416" t="e">
        <f t="shared" si="2829"/>
        <v>#VALUE!</v>
      </c>
      <c r="EO463" s="416" t="e">
        <f t="shared" si="2829"/>
        <v>#VALUE!</v>
      </c>
      <c r="EP463" s="416">
        <f t="shared" ref="EP463:EW463" si="2830">EP462</f>
        <v>0.08</v>
      </c>
      <c r="EQ463" s="416">
        <f t="shared" si="2830"/>
        <v>0.015</v>
      </c>
      <c r="ER463" s="416">
        <f t="shared" si="2830"/>
        <v>0.015</v>
      </c>
      <c r="ES463" s="416">
        <f t="shared" si="2830"/>
        <v>0.015</v>
      </c>
      <c r="ET463" s="416">
        <f t="shared" si="2830"/>
        <v>0.015</v>
      </c>
      <c r="EU463" s="416">
        <f t="shared" si="2830"/>
        <v>0.09</v>
      </c>
      <c r="EV463" s="416">
        <f t="shared" si="2830"/>
        <v>0.09</v>
      </c>
      <c r="EW463" s="416">
        <f t="shared" si="2830"/>
        <v>0.09</v>
      </c>
      <c r="EX463" s="420" t="str">
        <f>IF(_tag_month_day!AS459="","",_tag_month_day!AS459/100)</f>
        <v/>
      </c>
      <c r="EY463" s="420" t="str">
        <f>IF(_tag_month_day!AT459="","",_tag_month_day!AT459/100)</f>
        <v/>
      </c>
      <c r="EZ463" s="420" t="str">
        <f>IF(_tag_month_day!AU459="","",_tag_month_day!AU459/100)</f>
        <v/>
      </c>
      <c r="FA463" s="420" t="str">
        <f>IF(_tag_month_day!AV459="","",_tag_month_day!AV459/100)</f>
        <v/>
      </c>
      <c r="FB463" s="420" t="str">
        <f>IF(_tag_month_day!AW459="","",_tag_month_day!AW459/100)</f>
        <v/>
      </c>
      <c r="FC463" s="420" t="str">
        <f>IF(_tag_month_day!AX459="","",_tag_month_day!AX459/100)</f>
        <v/>
      </c>
      <c r="FD463" s="510">
        <f t="shared" si="2773"/>
        <v>0.33</v>
      </c>
      <c r="FE463" s="510">
        <f t="shared" si="2774"/>
        <v>0.19</v>
      </c>
      <c r="FF463" s="510">
        <f t="shared" si="2775"/>
        <v>0.003</v>
      </c>
      <c r="FG463" s="510">
        <f t="shared" si="2776"/>
        <v>0</v>
      </c>
      <c r="FH463" s="603">
        <f t="shared" si="2777"/>
        <v>0.0001</v>
      </c>
      <c r="FI463" s="510">
        <f t="shared" ref="FI463:FR463" si="2831">FI462</f>
        <v>0.41</v>
      </c>
      <c r="FJ463" s="510">
        <f t="shared" si="2831"/>
        <v>0.11</v>
      </c>
      <c r="FK463" s="510">
        <f t="shared" si="2831"/>
        <v>0.015</v>
      </c>
      <c r="FL463" s="510">
        <f t="shared" si="2831"/>
        <v>0</v>
      </c>
      <c r="FM463" s="603">
        <f t="shared" si="2831"/>
        <v>0.0001</v>
      </c>
      <c r="FN463" s="510" t="str">
        <f>IF(_tag_month_day!AY459="","",_tag_month_day!AY459/100)</f>
        <v/>
      </c>
      <c r="FO463" s="510" t="str">
        <f>IF(_tag_month_day!AZ459="","",_tag_month_day!AZ459/100)</f>
        <v/>
      </c>
      <c r="FP463" s="510" t="str">
        <f>IF(_tag_month_day!BA459="","",_tag_month_day!BA459/100)</f>
        <v/>
      </c>
      <c r="FQ463" s="510" t="str">
        <f>IF(_tag_month_day!BB459="","",_tag_month_day!BB459/100)</f>
        <v/>
      </c>
      <c r="FR463" s="603" t="str">
        <f>IF(_tag_month_day!BC459="","",_tag_month_day!BC459/100)</f>
        <v/>
      </c>
      <c r="FS463" s="510" t="str">
        <f>IF(_tag_month_day!BD459="","",_tag_month_day!BD459/100)</f>
        <v/>
      </c>
      <c r="FT463" s="510" t="str">
        <f>IF(_tag_month_day!BE459="","",_tag_month_day!BE459/100)</f>
        <v/>
      </c>
      <c r="FU463" s="510" t="str">
        <f>IF(_tag_month_day!BF459="","",_tag_month_day!BF459/100)</f>
        <v/>
      </c>
      <c r="FV463" s="510" t="str">
        <f>IF(_tag_month_day!BG459="","",_tag_month_day!BG459/100)</f>
        <v/>
      </c>
      <c r="FW463" s="603" t="str">
        <f>IF(_tag_month_day!BH459="","",_tag_month_day!BH459/100)</f>
        <v/>
      </c>
      <c r="FX463" s="510" t="str">
        <f>IF(_tag_month_day!BI459="","",_tag_month_day!BI459/100)</f>
        <v/>
      </c>
      <c r="FY463" s="510" t="str">
        <f>IF(_tag_month_day!BJ459="","",_tag_month_day!BJ459/100)</f>
        <v/>
      </c>
      <c r="FZ463" s="605" t="str">
        <f>IF(_tag_month_day!BK459="","",_tag_month_day!BK459/100)</f>
        <v/>
      </c>
      <c r="GA463" s="510" t="str">
        <f>IF(_tag_month_day!BL459="","",_tag_month_day!BL459/100)</f>
        <v/>
      </c>
      <c r="GB463" s="603" t="str">
        <f>IF(_tag_month_day!BM459="","",_tag_month_day!BM459/100)</f>
        <v/>
      </c>
      <c r="GC463" s="420" t="str">
        <f>IF(_tag_month_day!BN459="","",_tag_month_day!BN459/100)</f>
        <v/>
      </c>
      <c r="GD463" s="420" t="str">
        <f>IF(_tag_month_day!BO459="","",_tag_month_day!BO459/100)</f>
        <v/>
      </c>
      <c r="GE463" s="420" t="str">
        <f>IF(_tag_month_day!BP459="","",_tag_month_day!BP459/100)</f>
        <v/>
      </c>
      <c r="GF463" s="420" t="str">
        <f>IF(_tag_month_day!BQ459="","",_tag_month_day!BQ459/100)</f>
        <v/>
      </c>
      <c r="GG463" s="420" t="str">
        <f>IF(_tag_month_day!BR459="","",_tag_month_day!BR459/100)</f>
        <v/>
      </c>
      <c r="GH463" s="420" t="str">
        <f>IF(_tag_month_day!BS459="","",_tag_month_day!BS459/100)</f>
        <v/>
      </c>
      <c r="GI463" s="603" t="str">
        <f>IF(_tag_month_day!BT459="","",_tag_month_day!BT459/100)</f>
        <v/>
      </c>
      <c r="GJ463" s="612" t="str">
        <f>IF(_tag_month_day!BU459="","",_tag_month_day!BU459/100)</f>
        <v/>
      </c>
      <c r="GK463" s="620" t="str">
        <f>IF(_tag_month_day!BV459="",IF(_rlcf_month_day!A$2="","",_rlcf_month_day!A$2/100),_tag_month_day!BV459/100)</f>
        <v/>
      </c>
      <c r="GL463" s="620" t="str">
        <f>IF(_tag_month_day!BW459="",IF(_rlcf_month_day!B$2="","",_rlcf_month_day!B$2/100),_tag_month_day!BW459/100)</f>
        <v/>
      </c>
      <c r="GM463" s="621" t="str">
        <f>IF(_tag_month_day!BX459="",IF(_rlcf_month_day!C$2="","",_rlcf_month_day!C$2/100),_tag_month_day!BX459/100)</f>
        <v/>
      </c>
      <c r="GN463" s="620" t="str">
        <f>IF(_tag_month_day!BV459="",IF(_rlcf_month_day!A$2="","",_rlcf_month_day!A$2/100),_tag_month_day!BV459/100)</f>
        <v/>
      </c>
      <c r="GO463" s="620" t="str">
        <f>IF(_tag_month_day!BW459="",IF(_rlcf_month_day!B$2="","",_rlcf_month_day!B$2/100),_tag_month_day!BW459/100)</f>
        <v/>
      </c>
      <c r="GP463" s="620" t="str">
        <f>IF(_tag_month_day!CD459="",IF(_rlcf_month_day!E$2="","",_rlcf_month_day!E$2/100),_tag_month_day!CD459/100)</f>
        <v/>
      </c>
      <c r="GQ463" s="620" t="str">
        <f>IF(_tag_month_day!CE459="",IF(_rlcf_month_day!F$2="","",_rlcf_month_day!F$2/100),_tag_month_day!CE459/100)</f>
        <v/>
      </c>
      <c r="GR463" s="621" t="str">
        <f>IF(_tag_month_day!CF459="",IF(_rlcf_month_day!G$2="","",_rlcf_month_day!G$2/100),_tag_month_day!CF459/100)</f>
        <v/>
      </c>
      <c r="GS463" s="644">
        <f t="shared" ref="GS463:HH463" si="2832">GS462</f>
        <v>0.953</v>
      </c>
      <c r="GT463" s="644">
        <f t="shared" si="2832"/>
        <v>0.55</v>
      </c>
      <c r="GU463" s="644">
        <f t="shared" si="2832"/>
        <v>0.55</v>
      </c>
      <c r="GV463" s="644">
        <f t="shared" si="2832"/>
        <v>0.55</v>
      </c>
      <c r="GW463" s="644">
        <f t="shared" si="2832"/>
        <v>0.5</v>
      </c>
      <c r="GX463" s="644">
        <f t="shared" si="2832"/>
        <v>0.935</v>
      </c>
      <c r="GY463" s="644">
        <f t="shared" si="2832"/>
        <v>0.15</v>
      </c>
      <c r="GZ463" s="644">
        <f t="shared" si="2832"/>
        <v>1</v>
      </c>
      <c r="HA463" s="644">
        <f t="shared" si="2832"/>
        <v>0.047</v>
      </c>
      <c r="HB463" s="644">
        <f t="shared" si="2832"/>
        <v>0.45</v>
      </c>
      <c r="HC463" s="644">
        <f t="shared" si="2832"/>
        <v>0.45</v>
      </c>
      <c r="HD463" s="644">
        <f t="shared" si="2832"/>
        <v>0.45</v>
      </c>
      <c r="HE463" s="644">
        <f t="shared" si="2832"/>
        <v>0.5</v>
      </c>
      <c r="HF463" s="644">
        <f t="shared" si="2832"/>
        <v>0.065</v>
      </c>
      <c r="HG463" s="644">
        <f t="shared" si="2832"/>
        <v>0.85</v>
      </c>
      <c r="HH463" s="644">
        <f t="shared" si="2832"/>
        <v>0</v>
      </c>
      <c r="HI463" s="464">
        <f t="shared" si="2749"/>
        <v>0</v>
      </c>
      <c r="HJ463" s="464" t="e">
        <f t="shared" si="2780"/>
        <v>#VALUE!</v>
      </c>
      <c r="HK463" s="202">
        <f t="shared" si="2781"/>
        <v>0.85</v>
      </c>
      <c r="HL463" s="464">
        <f t="shared" si="2782"/>
        <v>550000</v>
      </c>
      <c r="HM463" s="464">
        <f t="shared" si="2783"/>
        <v>480000</v>
      </c>
      <c r="HN463" s="192" t="e">
        <f t="shared" si="2750"/>
        <v>#VALUE!</v>
      </c>
      <c r="HO463" s="192" t="e">
        <f>HN463*HK463*$HO$2/HL463*1000000</f>
        <v>#VALUE!</v>
      </c>
      <c r="HP463" s="192" t="e">
        <f>HN463*HK463*$HP$2/HM463*1000000</f>
        <v>#VALUE!</v>
      </c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</row>
    <row r="464" customFormat="1" spans="1:224">
      <c r="A464" s="381">
        <v>459</v>
      </c>
      <c r="B464" s="54">
        <f ca="1" t="shared" si="2784"/>
        <v>43636</v>
      </c>
      <c r="C464" s="57">
        <f t="shared" si="2785"/>
        <v>0.0416666666666667</v>
      </c>
      <c r="D464" s="68" t="str">
        <f ca="1" t="shared" si="2751"/>
        <v>夜班</v>
      </c>
      <c r="E464" s="68" t="str">
        <f ca="1" t="shared" si="2752"/>
        <v>丁</v>
      </c>
      <c r="F464" s="68">
        <f ca="1">SUMPRODUCT((成本日报!$A$3:$A$95=计划!B464)*(成本日报!$B$3:$B$95=计划!$D464),成本日报!$C$3:$C$95)</f>
        <v>4</v>
      </c>
      <c r="G464" s="382">
        <f ca="1" t="shared" si="2786"/>
        <v>43636.0833333322</v>
      </c>
      <c r="H464" s="382">
        <f ca="1" t="shared" si="2753"/>
        <v>43636.0902777767</v>
      </c>
      <c r="I464" s="382">
        <f ca="1" t="shared" si="2754"/>
        <v>43636.0958333322</v>
      </c>
      <c r="J464" s="382">
        <f ca="1" t="shared" si="2755"/>
        <v>43636.1249999989</v>
      </c>
      <c r="K464" s="382">
        <f ca="1" t="shared" si="2756"/>
        <v>43636.1874999989</v>
      </c>
      <c r="L464" s="382">
        <f ca="1" t="shared" si="2757"/>
        <v>43636.2083333322</v>
      </c>
      <c r="M464" s="398" t="str">
        <f>IF(_tag_month_day!A460="","",_tag_month_day!A460)</f>
        <v/>
      </c>
      <c r="N464" s="398" t="str">
        <f>IF(_tag_month_day!B460="","",_tag_month_day!B460)</f>
        <v/>
      </c>
      <c r="O464" s="399" t="e">
        <f t="shared" si="2758"/>
        <v>#VALUE!</v>
      </c>
      <c r="P464" s="398" t="str">
        <f>IF(_tag_month_day!C460="","",_tag_month_day!C460)</f>
        <v/>
      </c>
      <c r="Q464" s="398" t="str">
        <f>IF(_tag_month_day!D460="","",_tag_month_day!D460)</f>
        <v/>
      </c>
      <c r="R464" s="416">
        <f>IF(_tag_month_day!CB460="",R463,_tag_month_day!CB460/100)</f>
        <v>0.07</v>
      </c>
      <c r="S464" s="417" t="str">
        <f>IF(_tag_month_day!E460="","",_tag_month_day!E460)</f>
        <v/>
      </c>
      <c r="T464" s="417" t="str">
        <f>IF(_tag_month_day!F460="","",_tag_month_day!F460)</f>
        <v/>
      </c>
      <c r="U464" s="418" t="e">
        <f t="shared" si="2712"/>
        <v>#VALUE!</v>
      </c>
      <c r="V464" s="53" t="e">
        <f t="shared" si="2713"/>
        <v>#VALUE!</v>
      </c>
      <c r="W464" s="419" t="str">
        <f>IF(_jhy_month_day!A460="","",_jhy_month_day!A460)</f>
        <v/>
      </c>
      <c r="X464" s="420" t="str">
        <f>IF(_jhy_month_day!B460="","",_jhy_month_day!B460/100)</f>
        <v/>
      </c>
      <c r="Y464" s="420" t="str">
        <f>IF(_jhy_month_day!C460="","",_jhy_month_day!C460/100)</f>
        <v/>
      </c>
      <c r="Z464" s="439">
        <f t="shared" si="2802"/>
        <v>115</v>
      </c>
      <c r="AA464" s="440" t="str">
        <f>IF(_tag_month_day!G460="","",_tag_month_day!G460/100)</f>
        <v/>
      </c>
      <c r="AB464" s="440" t="str">
        <f>IF(_tag_month_day!H460="","",_tag_month_day!H460/100)</f>
        <v/>
      </c>
      <c r="AC464" s="193">
        <f t="shared" si="2759"/>
        <v>1.59963432013121</v>
      </c>
      <c r="AD464" s="441" t="str">
        <f t="shared" si="2760"/>
        <v/>
      </c>
      <c r="AE464" s="442" t="str">
        <f t="shared" si="2761"/>
        <v/>
      </c>
      <c r="AF464" s="443">
        <v>1</v>
      </c>
      <c r="AG464" s="68" t="str">
        <f>IF(_duihao_month_day!A460="","",_duihao_month_day!A460)</f>
        <v/>
      </c>
      <c r="AH464" s="463">
        <f>IF(_gyk_month_day!B460="",AH463,_gyk_month_day!B460)</f>
        <v>820</v>
      </c>
      <c r="AI464" s="464"/>
      <c r="AJ464" s="68" t="str">
        <f>IF(_tag_month_day!I460="","",_tag_month_day!I460)</f>
        <v/>
      </c>
      <c r="AK464" s="465" t="str">
        <f>IF(_tzyy_month_day!A460="","",_tzyy_month_day!A460)</f>
        <v/>
      </c>
      <c r="AL464" s="465" t="str">
        <f>IF(_tzyy_month_day!B460="","",_tzyy_month_day!B460)</f>
        <v/>
      </c>
      <c r="AM464" s="465" t="str">
        <f>IF(_tzyy_month_day!C460="","",_tzyy_month_day!C460)</f>
        <v/>
      </c>
      <c r="AN464" s="466" t="str">
        <f>IF(_tag_month_day!CG460="","",_tag_month_day!CG460)</f>
        <v/>
      </c>
      <c r="AO464" s="466" t="str">
        <f>IF(_tag_month_day!CH460="","",_tag_month_day!CH460)</f>
        <v/>
      </c>
      <c r="AP464" s="486" t="e">
        <f t="shared" si="2762"/>
        <v>#VALUE!</v>
      </c>
      <c r="AQ464" s="487" t="str">
        <f>IF(_tag_month_day!J460="","",_tag_month_day!J460/100)</f>
        <v/>
      </c>
      <c r="AR464" s="488">
        <f t="shared" si="2763"/>
        <v>1.3</v>
      </c>
      <c r="AS464" s="489" t="e">
        <f t="shared" si="2714"/>
        <v>#VALUE!</v>
      </c>
      <c r="AT464" s="489">
        <f t="shared" si="2764"/>
        <v>0</v>
      </c>
      <c r="AU464" s="490" t="str">
        <f>IF(_tag_month_day!K460="","",_tag_month_day!K460)</f>
        <v/>
      </c>
      <c r="AV464" s="491" t="str">
        <f>IF(_tag_month_day!L460="","",_tag_month_day!L460/100)</f>
        <v/>
      </c>
      <c r="AW464" s="420">
        <f t="shared" si="2686"/>
        <v>0</v>
      </c>
      <c r="AX464" s="420">
        <f t="shared" si="2765"/>
        <v>0</v>
      </c>
      <c r="AY464" s="420" t="str">
        <f>IF(_tag_month_day!M460="","",_tag_month_day!M460/100)</f>
        <v/>
      </c>
      <c r="AZ464" s="420" t="str">
        <f>IF(_tag_month_day!N460="","",_tag_month_day!N460/100)</f>
        <v/>
      </c>
      <c r="BA464" s="420" t="str">
        <f>IF(_tag_month_day!O460="","",_tag_month_day!O460/100)</f>
        <v/>
      </c>
      <c r="BB464" s="496" t="str">
        <f>IF(_tag_month_day!P460="","",_tag_month_day!P460/100)</f>
        <v/>
      </c>
      <c r="BC464" s="496">
        <f t="shared" si="2766"/>
        <v>0</v>
      </c>
      <c r="BD464" s="496" t="str">
        <f>IF(_tag_month_day!Q460="","",_tag_month_day!Q460/100)</f>
        <v/>
      </c>
      <c r="BE464" s="510" t="str">
        <f>IF(_tag_month_day!R460="","",_tag_month_day!R460/100)</f>
        <v/>
      </c>
      <c r="BF464" s="413" t="str">
        <f>IF(_tag_month_day!CC460="","",_tag_month_day!CC460/100)</f>
        <v/>
      </c>
      <c r="BG464" s="511" t="e">
        <f t="shared" si="2715"/>
        <v>#VALUE!</v>
      </c>
      <c r="BH464" s="198">
        <f t="shared" si="2716"/>
        <v>0</v>
      </c>
      <c r="BI464" s="512" t="e">
        <f>IF(CX464=0,BI463,(DK464*查询!$R$5+DL464*查询!$Q$5+DM464*查询!$N$5+DN464*查询!$O$5+DO464*查询!$P$5)*AF464/CX464)</f>
        <v>#VALUE!</v>
      </c>
      <c r="BJ464" s="512" t="e">
        <f>IF(CX464=0,BJ463,(DP464*查询!$S$5+DQ464*查询!$T$5+DR464*查询!$U$5)*AF464/CX464)</f>
        <v>#VALUE!</v>
      </c>
      <c r="BK464" s="512">
        <f t="shared" si="2767"/>
        <v>1</v>
      </c>
      <c r="BL464" s="513" t="str">
        <f>IF(_cfyc_month_day!A460="","",_cfyc_month_day!A460)</f>
        <v/>
      </c>
      <c r="BM464" s="513" t="str">
        <f>IF(_cfyc_month_day!B460="","",_cfyc_month_day!B460)</f>
        <v/>
      </c>
      <c r="BN464" s="513" t="str">
        <f>IF(_cfyc_month_day!C460="","",_cfyc_month_day!C460)</f>
        <v/>
      </c>
      <c r="BO464" s="522" t="str">
        <f>IF(_cfyc_month_day!D460="","",_cfyc_month_day!D460)</f>
        <v/>
      </c>
      <c r="BP464" s="522" t="str">
        <f>IF(_cfyc_month_day!E460="","",_cfyc_month_day!E460)</f>
        <v/>
      </c>
      <c r="BQ464" s="522" t="str">
        <f>IF(_cfyc_month_day!F460="","",_cfyc_month_day!F460)</f>
        <v/>
      </c>
      <c r="BR464" s="513" t="str">
        <f>IF(_tag_month_day!T460="","",_tag_month_day!T460)</f>
        <v/>
      </c>
      <c r="BS464" s="513" t="str">
        <f>IF(_tag_month_day!U460="","",_tag_month_day!U460)</f>
        <v/>
      </c>
      <c r="BT464" s="523" t="str">
        <f t="shared" si="2768"/>
        <v/>
      </c>
      <c r="BU464" s="223" t="str">
        <f>IF(_tag_month_day!V460="","",_tag_month_day!V460)</f>
        <v/>
      </c>
      <c r="BV464" s="206" t="str">
        <f>IF(_tag_month_day!W460="","",_tag_month_day!W460)</f>
        <v/>
      </c>
      <c r="BW464" s="540" t="str">
        <f>IF(_tag_month_day!X460="","",_tag_month_day!X460)</f>
        <v/>
      </c>
      <c r="BX464" s="540" t="str">
        <f>IF(_tag_month_day!Y460="","",_tag_month_day!Y460)</f>
        <v/>
      </c>
      <c r="BY464" s="541">
        <f ca="1" t="shared" si="2769"/>
        <v>43636.2083333322</v>
      </c>
      <c r="BZ464" s="542"/>
      <c r="CA464" s="543" t="str">
        <f>IF(_jhy2_month_day!A460="","",_jhy2_month_day!A460)</f>
        <v/>
      </c>
      <c r="CB464" s="464" t="str">
        <f>IF(_jhy2_month_day!B460="","",_jhy2_month_day!B460)</f>
        <v/>
      </c>
      <c r="CC464" s="464" t="str">
        <f>IF(_jhy2_month_day!C460="","",_jhy2_month_day!C460)</f>
        <v/>
      </c>
      <c r="CD464" s="464" t="str">
        <f>IF(_jhy2_month_day!D460="","",_jhy2_month_day!D460)</f>
        <v/>
      </c>
      <c r="CE464" s="464" t="str">
        <f>IF(_jhy2_month_day!E460="","",_jhy2_month_day!E460)</f>
        <v/>
      </c>
      <c r="CF464" s="464" t="str">
        <f>IF(_jhy2_month_day!F460="","",_jhy2_month_day!F460)</f>
        <v/>
      </c>
      <c r="CG464" s="464" t="str">
        <f>IF(_jhy2_month_day!G460="","",_jhy2_month_day!G460)</f>
        <v/>
      </c>
      <c r="CH464" s="464" t="str">
        <f>IF(_jhy2_month_day!H460="","",_jhy2_month_day!H460)</f>
        <v/>
      </c>
      <c r="CI464" s="464" t="str">
        <f>IF(_jhy2_month_day!I460="","",_jhy2_month_day!I460)</f>
        <v/>
      </c>
      <c r="CJ464" s="464" t="str">
        <f>IF(_jhy2_month_day!J460="","",_jhy2_month_day!J460)</f>
        <v/>
      </c>
      <c r="CK464" s="464" t="str">
        <f>IF(_jhy2_month_day!K460="","",_jhy2_month_day!K460)</f>
        <v/>
      </c>
      <c r="CL464" s="562" t="str">
        <f>IF(_jhy2_month_day!L460="","",_jhy2_month_day!L460)</f>
        <v/>
      </c>
      <c r="CM464" s="562" t="str">
        <f>IF(_jhy2_month_day!M460="","",_jhy2_month_day!M460)</f>
        <v/>
      </c>
      <c r="CN464" s="562" t="str">
        <f>IF(_jhy2_month_day!N460="","",_jhy2_month_day!N460)</f>
        <v/>
      </c>
      <c r="CO464" s="562" t="str">
        <f>IF(_jhy2_month_day!O460="","",_jhy2_month_day!O460)</f>
        <v/>
      </c>
      <c r="CP464" s="562" t="str">
        <f>IF(_jhy2_month_day!P460="","",_jhy2_month_day!P460)</f>
        <v/>
      </c>
      <c r="CQ464" s="562" t="str">
        <f>IF(_jhy2_month_day!Q460="","",_jhy2_month_day!Q460)</f>
        <v/>
      </c>
      <c r="CR464" s="563" t="str">
        <f>IF(_jhy2_month_day!R460="","",_jhy2_month_day!R460)</f>
        <v/>
      </c>
      <c r="CS464" s="576" t="str">
        <f>IF(_jhy2_month_day!S460="","",_jhy2_month_day!S460)</f>
        <v/>
      </c>
      <c r="CT464" s="562" t="str">
        <f>IF(_jhy2_month_day!T460="","",_jhy2_month_day!T460)</f>
        <v/>
      </c>
      <c r="CU464" s="577" t="e">
        <f t="shared" si="2717"/>
        <v>#VALUE!</v>
      </c>
      <c r="CV464" s="198" t="e">
        <f t="shared" si="2718"/>
        <v>#VALUE!</v>
      </c>
      <c r="CW464" s="192" t="e">
        <f t="shared" si="2719"/>
        <v>#VALUE!</v>
      </c>
      <c r="CX464" s="192" t="e">
        <f t="shared" si="2720"/>
        <v>#VALUE!</v>
      </c>
      <c r="CY464" s="202" t="e">
        <f t="shared" si="2721"/>
        <v>#VALUE!</v>
      </c>
      <c r="CZ464" s="192" t="e">
        <f t="shared" ref="CZ464:DI464" si="2833">$AJ464*EF464</f>
        <v>#VALUE!</v>
      </c>
      <c r="DA464" s="192" t="e">
        <f t="shared" si="2833"/>
        <v>#VALUE!</v>
      </c>
      <c r="DB464" s="192" t="e">
        <f t="shared" si="2833"/>
        <v>#VALUE!</v>
      </c>
      <c r="DC464" s="192" t="e">
        <f t="shared" si="2833"/>
        <v>#VALUE!</v>
      </c>
      <c r="DD464" s="192" t="e">
        <f t="shared" si="2833"/>
        <v>#VALUE!</v>
      </c>
      <c r="DE464" s="192" t="e">
        <f t="shared" si="2833"/>
        <v>#VALUE!</v>
      </c>
      <c r="DF464" s="192" t="e">
        <f t="shared" si="2833"/>
        <v>#VALUE!</v>
      </c>
      <c r="DG464" s="192" t="e">
        <f t="shared" si="2833"/>
        <v>#VALUE!</v>
      </c>
      <c r="DH464" s="192" t="e">
        <f t="shared" si="2833"/>
        <v>#VALUE!</v>
      </c>
      <c r="DI464" s="192" t="e">
        <f t="shared" si="2833"/>
        <v>#VALUE!</v>
      </c>
      <c r="DJ464" s="192" t="e">
        <f t="shared" si="2723"/>
        <v>#VALUE!</v>
      </c>
      <c r="DK464" s="192" t="e">
        <f t="shared" si="2724"/>
        <v>#VALUE!</v>
      </c>
      <c r="DL464" s="192" t="e">
        <f t="shared" si="2725"/>
        <v>#VALUE!</v>
      </c>
      <c r="DM464" s="192" t="e">
        <f t="shared" si="2726"/>
        <v>#VALUE!</v>
      </c>
      <c r="DN464" s="192" t="e">
        <f t="shared" si="2727"/>
        <v>#VALUE!</v>
      </c>
      <c r="DO464" s="192" t="e">
        <f t="shared" si="2728"/>
        <v>#VALUE!</v>
      </c>
      <c r="DP464" s="192" t="e">
        <f t="shared" si="2729"/>
        <v>#VALUE!</v>
      </c>
      <c r="DQ464" s="192" t="e">
        <f t="shared" si="2730"/>
        <v>#VALUE!</v>
      </c>
      <c r="DR464" s="192" t="e">
        <f t="shared" si="2731"/>
        <v>#VALUE!</v>
      </c>
      <c r="DS464" s="192" t="e">
        <f t="shared" si="2732"/>
        <v>#VALUE!</v>
      </c>
      <c r="DT464" s="192" t="e">
        <f t="shared" si="2733"/>
        <v>#VALUE!</v>
      </c>
      <c r="DU464" s="192" t="e">
        <f t="shared" si="2734"/>
        <v>#VALUE!</v>
      </c>
      <c r="DV464" s="198" t="e">
        <f t="shared" si="2735"/>
        <v>#VALUE!</v>
      </c>
      <c r="DW464" s="198" t="e">
        <f t="shared" si="2736"/>
        <v>#DIV/0!</v>
      </c>
      <c r="DX464" s="198" t="e">
        <f t="shared" si="2737"/>
        <v>#DIV/0!</v>
      </c>
      <c r="DY464" s="198" t="e">
        <f t="shared" si="2738"/>
        <v>#VALUE!</v>
      </c>
      <c r="DZ464" s="198" t="e">
        <f t="shared" si="2739"/>
        <v>#VALUE!</v>
      </c>
      <c r="EA464" s="198" t="e">
        <f t="shared" si="2740"/>
        <v>#VALUE!</v>
      </c>
      <c r="EB464" s="198" t="e">
        <f t="shared" si="2741"/>
        <v>#VALUE!</v>
      </c>
      <c r="EC464" s="198" t="e">
        <f t="shared" si="2742"/>
        <v>#DIV/0!</v>
      </c>
      <c r="ED464" s="198" t="e">
        <f t="shared" si="2743"/>
        <v>#VALUE!</v>
      </c>
      <c r="EE464" s="198" t="e">
        <f t="shared" si="2744"/>
        <v>#VALUE!</v>
      </c>
      <c r="EF464" s="198" t="e">
        <f t="shared" ref="EF464:EO464" si="2834">DV464/SUM($DV464:$EE464)</f>
        <v>#VALUE!</v>
      </c>
      <c r="EG464" s="198" t="e">
        <f t="shared" si="2834"/>
        <v>#DIV/0!</v>
      </c>
      <c r="EH464" s="198" t="e">
        <f t="shared" si="2834"/>
        <v>#DIV/0!</v>
      </c>
      <c r="EI464" s="198" t="e">
        <f t="shared" si="2834"/>
        <v>#VALUE!</v>
      </c>
      <c r="EJ464" s="198" t="e">
        <f t="shared" si="2834"/>
        <v>#VALUE!</v>
      </c>
      <c r="EK464" s="198" t="e">
        <f t="shared" si="2834"/>
        <v>#VALUE!</v>
      </c>
      <c r="EL464" s="198" t="e">
        <f t="shared" si="2834"/>
        <v>#VALUE!</v>
      </c>
      <c r="EM464" s="198" t="e">
        <f t="shared" si="2834"/>
        <v>#DIV/0!</v>
      </c>
      <c r="EN464" s="198" t="e">
        <f t="shared" si="2834"/>
        <v>#VALUE!</v>
      </c>
      <c r="EO464" s="198" t="e">
        <f t="shared" si="2834"/>
        <v>#VALUE!</v>
      </c>
      <c r="EP464" s="511">
        <f t="shared" ref="EP464:EW464" si="2835">EP463</f>
        <v>0.08</v>
      </c>
      <c r="EQ464" s="511">
        <f t="shared" si="2835"/>
        <v>0.015</v>
      </c>
      <c r="ER464" s="511">
        <f t="shared" si="2835"/>
        <v>0.015</v>
      </c>
      <c r="ES464" s="511">
        <f t="shared" si="2835"/>
        <v>0.015</v>
      </c>
      <c r="ET464" s="511">
        <f t="shared" si="2835"/>
        <v>0.015</v>
      </c>
      <c r="EU464" s="511">
        <f t="shared" si="2835"/>
        <v>0.09</v>
      </c>
      <c r="EV464" s="511">
        <f t="shared" si="2835"/>
        <v>0.09</v>
      </c>
      <c r="EW464" s="511">
        <f t="shared" si="2835"/>
        <v>0.09</v>
      </c>
      <c r="EX464" s="420" t="str">
        <f>IF(_tag_month_day!AS460="","",_tag_month_day!AS460/100)</f>
        <v/>
      </c>
      <c r="EY464" s="420" t="str">
        <f>IF(_tag_month_day!AT460="","",_tag_month_day!AT460/100)</f>
        <v/>
      </c>
      <c r="EZ464" s="420" t="str">
        <f>IF(_tag_month_day!AU460="","",_tag_month_day!AU460/100)</f>
        <v/>
      </c>
      <c r="FA464" s="420" t="str">
        <f>IF(_tag_month_day!AV460="","",_tag_month_day!AV460/100)</f>
        <v/>
      </c>
      <c r="FB464" s="420" t="str">
        <f>IF(_tag_month_day!AW460="","",_tag_month_day!AW460/100)</f>
        <v/>
      </c>
      <c r="FC464" s="420" t="str">
        <f>IF(_tag_month_day!AX460="","",_tag_month_day!AX460/100)</f>
        <v/>
      </c>
      <c r="FD464" s="510">
        <f t="shared" si="2773"/>
        <v>0.33</v>
      </c>
      <c r="FE464" s="510">
        <f t="shared" si="2774"/>
        <v>0.19</v>
      </c>
      <c r="FF464" s="510">
        <f t="shared" si="2775"/>
        <v>0.003</v>
      </c>
      <c r="FG464" s="510">
        <f t="shared" si="2776"/>
        <v>0</v>
      </c>
      <c r="FH464" s="603">
        <f t="shared" si="2777"/>
        <v>0.0001</v>
      </c>
      <c r="FI464" s="510">
        <f t="shared" ref="FI464:FR464" si="2836">FI463</f>
        <v>0.41</v>
      </c>
      <c r="FJ464" s="510">
        <f t="shared" si="2836"/>
        <v>0.11</v>
      </c>
      <c r="FK464" s="510">
        <f t="shared" si="2836"/>
        <v>0.015</v>
      </c>
      <c r="FL464" s="510">
        <f t="shared" si="2836"/>
        <v>0</v>
      </c>
      <c r="FM464" s="603">
        <f t="shared" si="2836"/>
        <v>0.0001</v>
      </c>
      <c r="FN464" s="510" t="str">
        <f>IF(_tag_month_day!AY460="","",_tag_month_day!AY460/100)</f>
        <v/>
      </c>
      <c r="FO464" s="510" t="str">
        <f>IF(_tag_month_day!AZ460="","",_tag_month_day!AZ460/100)</f>
        <v/>
      </c>
      <c r="FP464" s="510" t="str">
        <f>IF(_tag_month_day!BA460="","",_tag_month_day!BA460/100)</f>
        <v/>
      </c>
      <c r="FQ464" s="510" t="str">
        <f>IF(_tag_month_day!BB460="","",_tag_month_day!BB460/100)</f>
        <v/>
      </c>
      <c r="FR464" s="603" t="str">
        <f>IF(_tag_month_day!BC460="","",_tag_month_day!BC460/100)</f>
        <v/>
      </c>
      <c r="FS464" s="510" t="str">
        <f>IF(_tag_month_day!BD460="","",_tag_month_day!BD460/100)</f>
        <v/>
      </c>
      <c r="FT464" s="510" t="str">
        <f>IF(_tag_month_day!BE460="","",_tag_month_day!BE460/100)</f>
        <v/>
      </c>
      <c r="FU464" s="510" t="str">
        <f>IF(_tag_month_day!BF460="","",_tag_month_day!BF460/100)</f>
        <v/>
      </c>
      <c r="FV464" s="510" t="str">
        <f>IF(_tag_month_day!BG460="","",_tag_month_day!BG460/100)</f>
        <v/>
      </c>
      <c r="FW464" s="603" t="str">
        <f>IF(_tag_month_day!BH460="","",_tag_month_day!BH460/100)</f>
        <v/>
      </c>
      <c r="FX464" s="510" t="str">
        <f>IF(_tag_month_day!BI460="","",_tag_month_day!BI460/100)</f>
        <v/>
      </c>
      <c r="FY464" s="510" t="str">
        <f>IF(_tag_month_day!BJ460="","",_tag_month_day!BJ460/100)</f>
        <v/>
      </c>
      <c r="FZ464" s="605" t="str">
        <f>IF(_tag_month_day!BK460="","",_tag_month_day!BK460/100)</f>
        <v/>
      </c>
      <c r="GA464" s="510" t="str">
        <f>IF(_tag_month_day!BL460="","",_tag_month_day!BL460/100)</f>
        <v/>
      </c>
      <c r="GB464" s="603" t="str">
        <f>IF(_tag_month_day!BM460="","",_tag_month_day!BM460/100)</f>
        <v/>
      </c>
      <c r="GC464" s="420" t="str">
        <f>IF(_tag_month_day!BN460="","",_tag_month_day!BN460/100)</f>
        <v/>
      </c>
      <c r="GD464" s="420" t="str">
        <f>IF(_tag_month_day!BO460="","",_tag_month_day!BO460/100)</f>
        <v/>
      </c>
      <c r="GE464" s="420" t="str">
        <f>IF(_tag_month_day!BP460="","",_tag_month_day!BP460/100)</f>
        <v/>
      </c>
      <c r="GF464" s="420" t="str">
        <f>IF(_tag_month_day!BQ460="","",_tag_month_day!BQ460/100)</f>
        <v/>
      </c>
      <c r="GG464" s="420" t="str">
        <f>IF(_tag_month_day!BR460="","",_tag_month_day!BR460/100)</f>
        <v/>
      </c>
      <c r="GH464" s="420" t="str">
        <f>IF(_tag_month_day!BS460="","",_tag_month_day!BS460/100)</f>
        <v/>
      </c>
      <c r="GI464" s="603" t="str">
        <f>IF(_tag_month_day!BT460="","",_tag_month_day!BT460/100)</f>
        <v/>
      </c>
      <c r="GJ464" s="612" t="str">
        <f>IF(_tag_month_day!BU460="","",_tag_month_day!BU460/100)</f>
        <v/>
      </c>
      <c r="GK464" s="620" t="str">
        <f>IF(_tag_month_day!BV460="",IF(_rlcf_month_day!A$2="","",_rlcf_month_day!A$2/100),_tag_month_day!BV460/100)</f>
        <v/>
      </c>
      <c r="GL464" s="620" t="str">
        <f>IF(_tag_month_day!BW460="",IF(_rlcf_month_day!B$2="","",_rlcf_month_day!B$2/100),_tag_month_day!BW460/100)</f>
        <v/>
      </c>
      <c r="GM464" s="621" t="str">
        <f>IF(_tag_month_day!BX460="",IF(_rlcf_month_day!C$2="","",_rlcf_month_day!C$2/100),_tag_month_day!BX460/100)</f>
        <v/>
      </c>
      <c r="GN464" s="620" t="str">
        <f>IF(_tag_month_day!BV460="",IF(_rlcf_month_day!A$2="","",_rlcf_month_day!A$2/100),_tag_month_day!BV460/100)</f>
        <v/>
      </c>
      <c r="GO464" s="620" t="str">
        <f>IF(_tag_month_day!BW460="",IF(_rlcf_month_day!B$2="","",_rlcf_month_day!B$2/100),_tag_month_day!BW460/100)</f>
        <v/>
      </c>
      <c r="GP464" s="620" t="str">
        <f>IF(_tag_month_day!CD460="",IF(_rlcf_month_day!E$2="","",_rlcf_month_day!E$2/100),_tag_month_day!CD460/100)</f>
        <v/>
      </c>
      <c r="GQ464" s="620" t="str">
        <f>IF(_tag_month_day!CE460="",IF(_rlcf_month_day!F$2="","",_rlcf_month_day!F$2/100),_tag_month_day!CE460/100)</f>
        <v/>
      </c>
      <c r="GR464" s="621" t="str">
        <f>IF(_tag_month_day!CF460="",IF(_rlcf_month_day!G$2="","",_rlcf_month_day!G$2/100),_tag_month_day!CF460/100)</f>
        <v/>
      </c>
      <c r="GS464" s="626">
        <f t="shared" ref="GS464:HH464" si="2837">GS463</f>
        <v>0.953</v>
      </c>
      <c r="GT464" s="626">
        <f t="shared" si="2837"/>
        <v>0.55</v>
      </c>
      <c r="GU464" s="626">
        <f t="shared" si="2837"/>
        <v>0.55</v>
      </c>
      <c r="GV464" s="626">
        <f t="shared" si="2837"/>
        <v>0.55</v>
      </c>
      <c r="GW464" s="626">
        <f t="shared" si="2837"/>
        <v>0.5</v>
      </c>
      <c r="GX464" s="626">
        <f t="shared" si="2837"/>
        <v>0.935</v>
      </c>
      <c r="GY464" s="626">
        <f t="shared" si="2837"/>
        <v>0.15</v>
      </c>
      <c r="GZ464" s="626">
        <f t="shared" si="2837"/>
        <v>1</v>
      </c>
      <c r="HA464" s="632">
        <f t="shared" si="2837"/>
        <v>0.047</v>
      </c>
      <c r="HB464" s="632">
        <f t="shared" si="2837"/>
        <v>0.45</v>
      </c>
      <c r="HC464" s="632">
        <f t="shared" si="2837"/>
        <v>0.45</v>
      </c>
      <c r="HD464" s="632">
        <f t="shared" si="2837"/>
        <v>0.45</v>
      </c>
      <c r="HE464" s="632">
        <f t="shared" si="2837"/>
        <v>0.5</v>
      </c>
      <c r="HF464" s="632">
        <f t="shared" si="2837"/>
        <v>0.065</v>
      </c>
      <c r="HG464" s="632">
        <f t="shared" si="2837"/>
        <v>0.85</v>
      </c>
      <c r="HH464" s="632">
        <f t="shared" si="2837"/>
        <v>0</v>
      </c>
      <c r="HI464" s="68">
        <f t="shared" si="2749"/>
        <v>0</v>
      </c>
      <c r="HJ464" s="68" t="e">
        <f t="shared" si="2780"/>
        <v>#VALUE!</v>
      </c>
      <c r="HK464" s="202">
        <f t="shared" si="2781"/>
        <v>0.85</v>
      </c>
      <c r="HL464" s="464">
        <f t="shared" si="2782"/>
        <v>550000</v>
      </c>
      <c r="HM464" s="464">
        <f t="shared" si="2783"/>
        <v>480000</v>
      </c>
      <c r="HN464" s="192" t="e">
        <f t="shared" si="2750"/>
        <v>#VALUE!</v>
      </c>
      <c r="HO464" s="192" t="e">
        <f>HN464*HK464*$HO$2/HL464*1000000</f>
        <v>#VALUE!</v>
      </c>
      <c r="HP464" s="192" t="e">
        <f>HN464*HK464*$HP$2/HM464*1000000</f>
        <v>#VALUE!</v>
      </c>
    </row>
    <row r="465" customFormat="1" spans="1:224">
      <c r="A465" s="381">
        <v>460</v>
      </c>
      <c r="B465" s="54">
        <f ca="1" t="shared" si="2784"/>
        <v>43636</v>
      </c>
      <c r="C465" s="57">
        <f t="shared" si="2785"/>
        <v>0.0416666666666667</v>
      </c>
      <c r="D465" s="68" t="str">
        <f ca="1" t="shared" si="2751"/>
        <v>夜班</v>
      </c>
      <c r="E465" s="68" t="str">
        <f ca="1" t="shared" si="2752"/>
        <v>丁</v>
      </c>
      <c r="F465" s="68">
        <f ca="1">SUMPRODUCT((成本日报!$A$3:$A$95=计划!B465)*(成本日报!$B$3:$B$95=计划!$D465),成本日报!$C$3:$C$95)</f>
        <v>4</v>
      </c>
      <c r="G465" s="382">
        <f ca="1" t="shared" si="2786"/>
        <v>43636.1249999989</v>
      </c>
      <c r="H465" s="382">
        <f ca="1" t="shared" si="2753"/>
        <v>43636.1319444433</v>
      </c>
      <c r="I465" s="382">
        <f ca="1" t="shared" si="2754"/>
        <v>43636.1374999989</v>
      </c>
      <c r="J465" s="382">
        <f ca="1" t="shared" si="2755"/>
        <v>43636.1666666656</v>
      </c>
      <c r="K465" s="382">
        <f ca="1" t="shared" si="2756"/>
        <v>43636.2291666656</v>
      </c>
      <c r="L465" s="382">
        <f ca="1" t="shared" si="2757"/>
        <v>43636.2499999989</v>
      </c>
      <c r="M465" s="398" t="str">
        <f>IF(_tag_month_day!A461="","",_tag_month_day!A461)</f>
        <v/>
      </c>
      <c r="N465" s="398" t="str">
        <f>IF(_tag_month_day!B461="","",_tag_month_day!B461)</f>
        <v/>
      </c>
      <c r="O465" s="399" t="e">
        <f t="shared" si="2758"/>
        <v>#VALUE!</v>
      </c>
      <c r="P465" s="398" t="str">
        <f>IF(_tag_month_day!C461="","",_tag_month_day!C461)</f>
        <v/>
      </c>
      <c r="Q465" s="398" t="str">
        <f>IF(_tag_month_day!D461="","",_tag_month_day!D461)</f>
        <v/>
      </c>
      <c r="R465" s="416">
        <f>IF(_tag_month_day!CB461="",R464,_tag_month_day!CB461/100)</f>
        <v>0.07</v>
      </c>
      <c r="S465" s="417" t="str">
        <f>IF(_tag_month_day!E461="","",_tag_month_day!E461)</f>
        <v/>
      </c>
      <c r="T465" s="417" t="str">
        <f>IF(_tag_month_day!F461="","",_tag_month_day!F461)</f>
        <v/>
      </c>
      <c r="U465" s="418" t="e">
        <f t="shared" si="2712"/>
        <v>#VALUE!</v>
      </c>
      <c r="V465" s="53" t="e">
        <f t="shared" si="2713"/>
        <v>#VALUE!</v>
      </c>
      <c r="W465" s="419" t="str">
        <f>IF(_jhy_month_day!A461="","",_jhy_month_day!A461)</f>
        <v/>
      </c>
      <c r="X465" s="420" t="str">
        <f>IF(_jhy_month_day!B461="","",_jhy_month_day!B461/100)</f>
        <v/>
      </c>
      <c r="Y465" s="420" t="str">
        <f>IF(_jhy_month_day!C461="","",_jhy_month_day!C461/100)</f>
        <v/>
      </c>
      <c r="Z465" s="439">
        <f t="shared" si="2802"/>
        <v>115</v>
      </c>
      <c r="AA465" s="440" t="str">
        <f>IF(_tag_month_day!G461="","",_tag_month_day!G461/100)</f>
        <v/>
      </c>
      <c r="AB465" s="440" t="str">
        <f>IF(_tag_month_day!H461="","",_tag_month_day!H461/100)</f>
        <v/>
      </c>
      <c r="AC465" s="193">
        <f t="shared" si="2759"/>
        <v>1.59963432013121</v>
      </c>
      <c r="AD465" s="441" t="str">
        <f t="shared" si="2760"/>
        <v/>
      </c>
      <c r="AE465" s="442" t="str">
        <f t="shared" si="2761"/>
        <v/>
      </c>
      <c r="AF465" s="443">
        <v>1</v>
      </c>
      <c r="AG465" s="68" t="str">
        <f>IF(_duihao_month_day!A461="","",_duihao_month_day!A461)</f>
        <v/>
      </c>
      <c r="AH465" s="463">
        <f>IF(_gyk_month_day!B461="",AH464,_gyk_month_day!B461)</f>
        <v>820</v>
      </c>
      <c r="AI465" s="464"/>
      <c r="AJ465" s="68" t="str">
        <f>IF(_tag_month_day!I461="","",_tag_month_day!I461)</f>
        <v/>
      </c>
      <c r="AK465" s="465" t="str">
        <f>IF(_tzyy_month_day!A461="","",_tzyy_month_day!A461)</f>
        <v/>
      </c>
      <c r="AL465" s="465" t="str">
        <f>IF(_tzyy_month_day!B461="","",_tzyy_month_day!B461)</f>
        <v/>
      </c>
      <c r="AM465" s="465" t="str">
        <f>IF(_tzyy_month_day!C461="","",_tzyy_month_day!C461)</f>
        <v/>
      </c>
      <c r="AN465" s="466" t="str">
        <f>IF(_tag_month_day!CG461="","",_tag_month_day!CG461)</f>
        <v/>
      </c>
      <c r="AO465" s="466" t="str">
        <f>IF(_tag_month_day!CH461="","",_tag_month_day!CH461)</f>
        <v/>
      </c>
      <c r="AP465" s="486" t="e">
        <f t="shared" si="2762"/>
        <v>#VALUE!</v>
      </c>
      <c r="AQ465" s="487" t="str">
        <f>IF(_tag_month_day!J461="","",_tag_month_day!J461/100)</f>
        <v/>
      </c>
      <c r="AR465" s="488">
        <f t="shared" si="2763"/>
        <v>1.3</v>
      </c>
      <c r="AS465" s="489" t="e">
        <f t="shared" si="2714"/>
        <v>#VALUE!</v>
      </c>
      <c r="AT465" s="489">
        <f t="shared" si="2764"/>
        <v>0</v>
      </c>
      <c r="AU465" s="490" t="str">
        <f>IF(_tag_month_day!K461="","",_tag_month_day!K461)</f>
        <v/>
      </c>
      <c r="AV465" s="491" t="str">
        <f>IF(_tag_month_day!L461="","",_tag_month_day!L461/100)</f>
        <v/>
      </c>
      <c r="AW465" s="420">
        <f t="shared" si="2686"/>
        <v>0</v>
      </c>
      <c r="AX465" s="420">
        <f t="shared" si="2765"/>
        <v>0</v>
      </c>
      <c r="AY465" s="420" t="str">
        <f>IF(_tag_month_day!M461="","",_tag_month_day!M461/100)</f>
        <v/>
      </c>
      <c r="AZ465" s="420" t="str">
        <f>IF(_tag_month_day!N461="","",_tag_month_day!N461/100)</f>
        <v/>
      </c>
      <c r="BA465" s="420" t="str">
        <f>IF(_tag_month_day!O461="","",_tag_month_day!O461/100)</f>
        <v/>
      </c>
      <c r="BB465" s="496" t="str">
        <f>IF(_tag_month_day!P461="","",_tag_month_day!P461/100)</f>
        <v/>
      </c>
      <c r="BC465" s="496">
        <f t="shared" si="2766"/>
        <v>0</v>
      </c>
      <c r="BD465" s="496" t="str">
        <f>IF(_tag_month_day!Q461="","",_tag_month_day!Q461/100)</f>
        <v/>
      </c>
      <c r="BE465" s="510" t="str">
        <f>IF(_tag_month_day!R461="","",_tag_month_day!R461/100)</f>
        <v/>
      </c>
      <c r="BF465" s="413" t="str">
        <f>IF(_tag_month_day!CC461="","",_tag_month_day!CC461/100)</f>
        <v/>
      </c>
      <c r="BG465" s="511" t="e">
        <f t="shared" si="2715"/>
        <v>#VALUE!</v>
      </c>
      <c r="BH465" s="198">
        <f t="shared" si="2716"/>
        <v>0</v>
      </c>
      <c r="BI465" s="512" t="e">
        <f>IF(CX465=0,BI464,(DK465*查询!$R$5+DL465*查询!$Q$5+DM465*查询!$N$5+DN465*查询!$O$5+DO465*查询!$P$5)*AF465/CX465)</f>
        <v>#VALUE!</v>
      </c>
      <c r="BJ465" s="512" t="e">
        <f>IF(CX465=0,BJ464,(DP465*查询!$S$5+DQ465*查询!$T$5+DR465*查询!$U$5)*AF465/CX465)</f>
        <v>#VALUE!</v>
      </c>
      <c r="BK465" s="512">
        <f t="shared" si="2767"/>
        <v>1</v>
      </c>
      <c r="BL465" s="513" t="str">
        <f>IF(_cfyc_month_day!A461="","",_cfyc_month_day!A461)</f>
        <v/>
      </c>
      <c r="BM465" s="513" t="str">
        <f>IF(_cfyc_month_day!B461="","",_cfyc_month_day!B461)</f>
        <v/>
      </c>
      <c r="BN465" s="513" t="str">
        <f>IF(_cfyc_month_day!C461="","",_cfyc_month_day!C461)</f>
        <v/>
      </c>
      <c r="BO465" s="522" t="str">
        <f>IF(_cfyc_month_day!D461="","",_cfyc_month_day!D461)</f>
        <v/>
      </c>
      <c r="BP465" s="522" t="str">
        <f>IF(_cfyc_month_day!E461="","",_cfyc_month_day!E461)</f>
        <v/>
      </c>
      <c r="BQ465" s="522" t="str">
        <f>IF(_cfyc_month_day!F461="","",_cfyc_month_day!F461)</f>
        <v/>
      </c>
      <c r="BR465" s="513" t="str">
        <f>IF(_tag_month_day!T461="","",_tag_month_day!T461)</f>
        <v/>
      </c>
      <c r="BS465" s="513" t="str">
        <f>IF(_tag_month_day!U461="","",_tag_month_day!U461)</f>
        <v/>
      </c>
      <c r="BT465" s="523" t="str">
        <f t="shared" si="2768"/>
        <v/>
      </c>
      <c r="BU465" s="223" t="str">
        <f>IF(_tag_month_day!V461="","",_tag_month_day!V461)</f>
        <v/>
      </c>
      <c r="BV465" s="206" t="str">
        <f>IF(_tag_month_day!W461="","",_tag_month_day!W461)</f>
        <v/>
      </c>
      <c r="BW465" s="540" t="str">
        <f>IF(_tag_month_day!X461="","",_tag_month_day!X461)</f>
        <v/>
      </c>
      <c r="BX465" s="540" t="str">
        <f>IF(_tag_month_day!Y461="","",_tag_month_day!Y461)</f>
        <v/>
      </c>
      <c r="BY465" s="541">
        <f ca="1" t="shared" si="2769"/>
        <v>43636.2499999989</v>
      </c>
      <c r="BZ465" s="542"/>
      <c r="CA465" s="543" t="str">
        <f>IF(_jhy2_month_day!A461="","",_jhy2_month_day!A461)</f>
        <v/>
      </c>
      <c r="CB465" s="464" t="str">
        <f>IF(_jhy2_month_day!B461="","",_jhy2_month_day!B461)</f>
        <v/>
      </c>
      <c r="CC465" s="464" t="str">
        <f>IF(_jhy2_month_day!C461="","",_jhy2_month_day!C461)</f>
        <v/>
      </c>
      <c r="CD465" s="464" t="str">
        <f>IF(_jhy2_month_day!D461="","",_jhy2_month_day!D461)</f>
        <v/>
      </c>
      <c r="CE465" s="464" t="str">
        <f>IF(_jhy2_month_day!E461="","",_jhy2_month_day!E461)</f>
        <v/>
      </c>
      <c r="CF465" s="464" t="str">
        <f>IF(_jhy2_month_day!F461="","",_jhy2_month_day!F461)</f>
        <v/>
      </c>
      <c r="CG465" s="464" t="str">
        <f>IF(_jhy2_month_day!G461="","",_jhy2_month_day!G461)</f>
        <v/>
      </c>
      <c r="CH465" s="464" t="str">
        <f>IF(_jhy2_month_day!H461="","",_jhy2_month_day!H461)</f>
        <v/>
      </c>
      <c r="CI465" s="464" t="str">
        <f>IF(_jhy2_month_day!I461="","",_jhy2_month_day!I461)</f>
        <v/>
      </c>
      <c r="CJ465" s="464" t="str">
        <f>IF(_jhy2_month_day!J461="","",_jhy2_month_day!J461)</f>
        <v/>
      </c>
      <c r="CK465" s="464" t="str">
        <f>IF(_jhy2_month_day!K461="","",_jhy2_month_day!K461)</f>
        <v/>
      </c>
      <c r="CL465" s="562" t="str">
        <f>IF(_jhy2_month_day!L461="","",_jhy2_month_day!L461)</f>
        <v/>
      </c>
      <c r="CM465" s="562" t="str">
        <f>IF(_jhy2_month_day!M461="","",_jhy2_month_day!M461)</f>
        <v/>
      </c>
      <c r="CN465" s="562" t="str">
        <f>IF(_jhy2_month_day!N461="","",_jhy2_month_day!N461)</f>
        <v/>
      </c>
      <c r="CO465" s="562" t="str">
        <f>IF(_jhy2_month_day!O461="","",_jhy2_month_day!O461)</f>
        <v/>
      </c>
      <c r="CP465" s="562" t="str">
        <f>IF(_jhy2_month_day!P461="","",_jhy2_month_day!P461)</f>
        <v/>
      </c>
      <c r="CQ465" s="562" t="str">
        <f>IF(_jhy2_month_day!Q461="","",_jhy2_month_day!Q461)</f>
        <v/>
      </c>
      <c r="CR465" s="563" t="str">
        <f>IF(_jhy2_month_day!R461="","",_jhy2_month_day!R461)</f>
        <v/>
      </c>
      <c r="CS465" s="576" t="str">
        <f>IF(_jhy2_month_day!S461="","",_jhy2_month_day!S461)</f>
        <v/>
      </c>
      <c r="CT465" s="562" t="str">
        <f>IF(_jhy2_month_day!T461="","",_jhy2_month_day!T461)</f>
        <v/>
      </c>
      <c r="CU465" s="577" t="e">
        <f t="shared" si="2717"/>
        <v>#VALUE!</v>
      </c>
      <c r="CV465" s="198" t="e">
        <f t="shared" si="2718"/>
        <v>#VALUE!</v>
      </c>
      <c r="CW465" s="192" t="e">
        <f t="shared" si="2719"/>
        <v>#VALUE!</v>
      </c>
      <c r="CX465" s="192" t="e">
        <f t="shared" si="2720"/>
        <v>#VALUE!</v>
      </c>
      <c r="CY465" s="202" t="e">
        <f t="shared" si="2721"/>
        <v>#VALUE!</v>
      </c>
      <c r="CZ465" s="192" t="e">
        <f t="shared" ref="CZ465:DI465" si="2838">$AJ465*EF465</f>
        <v>#VALUE!</v>
      </c>
      <c r="DA465" s="192" t="e">
        <f t="shared" si="2838"/>
        <v>#VALUE!</v>
      </c>
      <c r="DB465" s="192" t="e">
        <f t="shared" si="2838"/>
        <v>#VALUE!</v>
      </c>
      <c r="DC465" s="192" t="e">
        <f t="shared" si="2838"/>
        <v>#VALUE!</v>
      </c>
      <c r="DD465" s="192" t="e">
        <f t="shared" si="2838"/>
        <v>#VALUE!</v>
      </c>
      <c r="DE465" s="192" t="e">
        <f t="shared" si="2838"/>
        <v>#VALUE!</v>
      </c>
      <c r="DF465" s="192" t="e">
        <f t="shared" si="2838"/>
        <v>#VALUE!</v>
      </c>
      <c r="DG465" s="192" t="e">
        <f t="shared" si="2838"/>
        <v>#VALUE!</v>
      </c>
      <c r="DH465" s="192" t="e">
        <f t="shared" si="2838"/>
        <v>#VALUE!</v>
      </c>
      <c r="DI465" s="192" t="e">
        <f t="shared" si="2838"/>
        <v>#VALUE!</v>
      </c>
      <c r="DJ465" s="192" t="e">
        <f t="shared" si="2723"/>
        <v>#VALUE!</v>
      </c>
      <c r="DK465" s="192" t="e">
        <f t="shared" si="2724"/>
        <v>#VALUE!</v>
      </c>
      <c r="DL465" s="192" t="e">
        <f t="shared" si="2725"/>
        <v>#VALUE!</v>
      </c>
      <c r="DM465" s="192" t="e">
        <f t="shared" si="2726"/>
        <v>#VALUE!</v>
      </c>
      <c r="DN465" s="192" t="e">
        <f t="shared" si="2727"/>
        <v>#VALUE!</v>
      </c>
      <c r="DO465" s="192" t="e">
        <f t="shared" si="2728"/>
        <v>#VALUE!</v>
      </c>
      <c r="DP465" s="192" t="e">
        <f t="shared" si="2729"/>
        <v>#VALUE!</v>
      </c>
      <c r="DQ465" s="192" t="e">
        <f t="shared" si="2730"/>
        <v>#VALUE!</v>
      </c>
      <c r="DR465" s="192" t="e">
        <f t="shared" si="2731"/>
        <v>#VALUE!</v>
      </c>
      <c r="DS465" s="192" t="e">
        <f t="shared" si="2732"/>
        <v>#VALUE!</v>
      </c>
      <c r="DT465" s="192" t="e">
        <f t="shared" si="2733"/>
        <v>#VALUE!</v>
      </c>
      <c r="DU465" s="192" t="e">
        <f t="shared" si="2734"/>
        <v>#VALUE!</v>
      </c>
      <c r="DV465" s="198" t="e">
        <f t="shared" si="2735"/>
        <v>#VALUE!</v>
      </c>
      <c r="DW465" s="198" t="e">
        <f t="shared" si="2736"/>
        <v>#DIV/0!</v>
      </c>
      <c r="DX465" s="198" t="e">
        <f t="shared" si="2737"/>
        <v>#DIV/0!</v>
      </c>
      <c r="DY465" s="198" t="e">
        <f t="shared" si="2738"/>
        <v>#VALUE!</v>
      </c>
      <c r="DZ465" s="198" t="e">
        <f t="shared" si="2739"/>
        <v>#VALUE!</v>
      </c>
      <c r="EA465" s="198" t="e">
        <f t="shared" si="2740"/>
        <v>#VALUE!</v>
      </c>
      <c r="EB465" s="198" t="e">
        <f t="shared" si="2741"/>
        <v>#VALUE!</v>
      </c>
      <c r="EC465" s="198" t="e">
        <f t="shared" si="2742"/>
        <v>#DIV/0!</v>
      </c>
      <c r="ED465" s="198" t="e">
        <f t="shared" si="2743"/>
        <v>#VALUE!</v>
      </c>
      <c r="EE465" s="198" t="e">
        <f t="shared" si="2744"/>
        <v>#VALUE!</v>
      </c>
      <c r="EF465" s="198" t="e">
        <f t="shared" ref="EF465:EO465" si="2839">DV465/SUM($DV465:$EE465)</f>
        <v>#VALUE!</v>
      </c>
      <c r="EG465" s="198" t="e">
        <f t="shared" si="2839"/>
        <v>#DIV/0!</v>
      </c>
      <c r="EH465" s="198" t="e">
        <f t="shared" si="2839"/>
        <v>#DIV/0!</v>
      </c>
      <c r="EI465" s="198" t="e">
        <f t="shared" si="2839"/>
        <v>#VALUE!</v>
      </c>
      <c r="EJ465" s="198" t="e">
        <f t="shared" si="2839"/>
        <v>#VALUE!</v>
      </c>
      <c r="EK465" s="198" t="e">
        <f t="shared" si="2839"/>
        <v>#VALUE!</v>
      </c>
      <c r="EL465" s="198" t="e">
        <f t="shared" si="2839"/>
        <v>#VALUE!</v>
      </c>
      <c r="EM465" s="198" t="e">
        <f t="shared" si="2839"/>
        <v>#DIV/0!</v>
      </c>
      <c r="EN465" s="198" t="e">
        <f t="shared" si="2839"/>
        <v>#VALUE!</v>
      </c>
      <c r="EO465" s="198" t="e">
        <f t="shared" si="2839"/>
        <v>#VALUE!</v>
      </c>
      <c r="EP465" s="511">
        <f t="shared" ref="EP465:EW465" si="2840">EP464</f>
        <v>0.08</v>
      </c>
      <c r="EQ465" s="511">
        <f t="shared" si="2840"/>
        <v>0.015</v>
      </c>
      <c r="ER465" s="511">
        <f t="shared" si="2840"/>
        <v>0.015</v>
      </c>
      <c r="ES465" s="511">
        <f t="shared" si="2840"/>
        <v>0.015</v>
      </c>
      <c r="ET465" s="511">
        <f t="shared" si="2840"/>
        <v>0.015</v>
      </c>
      <c r="EU465" s="511">
        <f t="shared" si="2840"/>
        <v>0.09</v>
      </c>
      <c r="EV465" s="511">
        <f t="shared" si="2840"/>
        <v>0.09</v>
      </c>
      <c r="EW465" s="511">
        <f t="shared" si="2840"/>
        <v>0.09</v>
      </c>
      <c r="EX465" s="420" t="str">
        <f>IF(_tag_month_day!AS461="","",_tag_month_day!AS461/100)</f>
        <v/>
      </c>
      <c r="EY465" s="420" t="str">
        <f>IF(_tag_month_day!AT461="","",_tag_month_day!AT461/100)</f>
        <v/>
      </c>
      <c r="EZ465" s="420" t="str">
        <f>IF(_tag_month_day!AU461="","",_tag_month_day!AU461/100)</f>
        <v/>
      </c>
      <c r="FA465" s="420" t="str">
        <f>IF(_tag_month_day!AV461="","",_tag_month_day!AV461/100)</f>
        <v/>
      </c>
      <c r="FB465" s="420" t="str">
        <f>IF(_tag_month_day!AW461="","",_tag_month_day!AW461/100)</f>
        <v/>
      </c>
      <c r="FC465" s="420" t="str">
        <f>IF(_tag_month_day!AX461="","",_tag_month_day!AX461/100)</f>
        <v/>
      </c>
      <c r="FD465" s="510">
        <f t="shared" si="2773"/>
        <v>0.33</v>
      </c>
      <c r="FE465" s="510">
        <f t="shared" si="2774"/>
        <v>0.19</v>
      </c>
      <c r="FF465" s="510">
        <f t="shared" si="2775"/>
        <v>0.003</v>
      </c>
      <c r="FG465" s="510">
        <f t="shared" si="2776"/>
        <v>0</v>
      </c>
      <c r="FH465" s="603">
        <f t="shared" si="2777"/>
        <v>0.0001</v>
      </c>
      <c r="FI465" s="510">
        <f t="shared" ref="FI465:FR465" si="2841">FI464</f>
        <v>0.41</v>
      </c>
      <c r="FJ465" s="510">
        <f t="shared" si="2841"/>
        <v>0.11</v>
      </c>
      <c r="FK465" s="510">
        <f t="shared" si="2841"/>
        <v>0.015</v>
      </c>
      <c r="FL465" s="510">
        <f t="shared" si="2841"/>
        <v>0</v>
      </c>
      <c r="FM465" s="603">
        <f t="shared" si="2841"/>
        <v>0.0001</v>
      </c>
      <c r="FN465" s="510" t="str">
        <f>IF(_tag_month_day!AY461="","",_tag_month_day!AY461/100)</f>
        <v/>
      </c>
      <c r="FO465" s="510" t="str">
        <f>IF(_tag_month_day!AZ461="","",_tag_month_day!AZ461/100)</f>
        <v/>
      </c>
      <c r="FP465" s="510" t="str">
        <f>IF(_tag_month_day!BA461="","",_tag_month_day!BA461/100)</f>
        <v/>
      </c>
      <c r="FQ465" s="510" t="str">
        <f>IF(_tag_month_day!BB461="","",_tag_month_day!BB461/100)</f>
        <v/>
      </c>
      <c r="FR465" s="603" t="str">
        <f>IF(_tag_month_day!BC461="","",_tag_month_day!BC461/100)</f>
        <v/>
      </c>
      <c r="FS465" s="510" t="str">
        <f>IF(_tag_month_day!BD461="","",_tag_month_day!BD461/100)</f>
        <v/>
      </c>
      <c r="FT465" s="510" t="str">
        <f>IF(_tag_month_day!BE461="","",_tag_month_day!BE461/100)</f>
        <v/>
      </c>
      <c r="FU465" s="510" t="str">
        <f>IF(_tag_month_day!BF461="","",_tag_month_day!BF461/100)</f>
        <v/>
      </c>
      <c r="FV465" s="510" t="str">
        <f>IF(_tag_month_day!BG461="","",_tag_month_day!BG461/100)</f>
        <v/>
      </c>
      <c r="FW465" s="603" t="str">
        <f>IF(_tag_month_day!BH461="","",_tag_month_day!BH461/100)</f>
        <v/>
      </c>
      <c r="FX465" s="510" t="str">
        <f>IF(_tag_month_day!BI461="","",_tag_month_day!BI461/100)</f>
        <v/>
      </c>
      <c r="FY465" s="510" t="str">
        <f>IF(_tag_month_day!BJ461="","",_tag_month_day!BJ461/100)</f>
        <v/>
      </c>
      <c r="FZ465" s="605" t="str">
        <f>IF(_tag_month_day!BK461="","",_tag_month_day!BK461/100)</f>
        <v/>
      </c>
      <c r="GA465" s="510" t="str">
        <f>IF(_tag_month_day!BL461="","",_tag_month_day!BL461/100)</f>
        <v/>
      </c>
      <c r="GB465" s="603" t="str">
        <f>IF(_tag_month_day!BM461="","",_tag_month_day!BM461/100)</f>
        <v/>
      </c>
      <c r="GC465" s="420" t="str">
        <f>IF(_tag_month_day!BN461="","",_tag_month_day!BN461/100)</f>
        <v/>
      </c>
      <c r="GD465" s="420" t="str">
        <f>IF(_tag_month_day!BO461="","",_tag_month_day!BO461/100)</f>
        <v/>
      </c>
      <c r="GE465" s="420" t="str">
        <f>IF(_tag_month_day!BP461="","",_tag_month_day!BP461/100)</f>
        <v/>
      </c>
      <c r="GF465" s="420" t="str">
        <f>IF(_tag_month_day!BQ461="","",_tag_month_day!BQ461/100)</f>
        <v/>
      </c>
      <c r="GG465" s="420" t="str">
        <f>IF(_tag_month_day!BR461="","",_tag_month_day!BR461/100)</f>
        <v/>
      </c>
      <c r="GH465" s="420" t="str">
        <f>IF(_tag_month_day!BS461="","",_tag_month_day!BS461/100)</f>
        <v/>
      </c>
      <c r="GI465" s="603" t="str">
        <f>IF(_tag_month_day!BT461="","",_tag_month_day!BT461/100)</f>
        <v/>
      </c>
      <c r="GJ465" s="612" t="str">
        <f>IF(_tag_month_day!BU461="","",_tag_month_day!BU461/100)</f>
        <v/>
      </c>
      <c r="GK465" s="620" t="str">
        <f>IF(_tag_month_day!BV461="",IF(_rlcf_month_day!A$2="","",_rlcf_month_day!A$2/100),_tag_month_day!BV461/100)</f>
        <v/>
      </c>
      <c r="GL465" s="620" t="str">
        <f>IF(_tag_month_day!BW461="",IF(_rlcf_month_day!B$2="","",_rlcf_month_day!B$2/100),_tag_month_day!BW461/100)</f>
        <v/>
      </c>
      <c r="GM465" s="621" t="str">
        <f>IF(_tag_month_day!BX461="",IF(_rlcf_month_day!C$2="","",_rlcf_month_day!C$2/100),_tag_month_day!BX461/100)</f>
        <v/>
      </c>
      <c r="GN465" s="620" t="str">
        <f>IF(_tag_month_day!BV461="",IF(_rlcf_month_day!A$2="","",_rlcf_month_day!A$2/100),_tag_month_day!BV461/100)</f>
        <v/>
      </c>
      <c r="GO465" s="620" t="str">
        <f>IF(_tag_month_day!BW461="",IF(_rlcf_month_day!B$2="","",_rlcf_month_day!B$2/100),_tag_month_day!BW461/100)</f>
        <v/>
      </c>
      <c r="GP465" s="620" t="str">
        <f>IF(_tag_month_day!CD461="",IF(_rlcf_month_day!E$2="","",_rlcf_month_day!E$2/100),_tag_month_day!CD461/100)</f>
        <v/>
      </c>
      <c r="GQ465" s="620" t="str">
        <f>IF(_tag_month_day!CE461="",IF(_rlcf_month_day!F$2="","",_rlcf_month_day!F$2/100),_tag_month_day!CE461/100)</f>
        <v/>
      </c>
      <c r="GR465" s="621" t="str">
        <f>IF(_tag_month_day!CF461="",IF(_rlcf_month_day!G$2="","",_rlcf_month_day!G$2/100),_tag_month_day!CF461/100)</f>
        <v/>
      </c>
      <c r="GS465" s="626">
        <f t="shared" ref="GS465:HH465" si="2842">GS464</f>
        <v>0.953</v>
      </c>
      <c r="GT465" s="626">
        <f t="shared" si="2842"/>
        <v>0.55</v>
      </c>
      <c r="GU465" s="626">
        <f t="shared" si="2842"/>
        <v>0.55</v>
      </c>
      <c r="GV465" s="626">
        <f t="shared" si="2842"/>
        <v>0.55</v>
      </c>
      <c r="GW465" s="626">
        <f t="shared" si="2842"/>
        <v>0.5</v>
      </c>
      <c r="GX465" s="626">
        <f t="shared" si="2842"/>
        <v>0.935</v>
      </c>
      <c r="GY465" s="626">
        <f t="shared" si="2842"/>
        <v>0.15</v>
      </c>
      <c r="GZ465" s="626">
        <f t="shared" si="2842"/>
        <v>1</v>
      </c>
      <c r="HA465" s="632">
        <f t="shared" si="2842"/>
        <v>0.047</v>
      </c>
      <c r="HB465" s="632">
        <f t="shared" si="2842"/>
        <v>0.45</v>
      </c>
      <c r="HC465" s="632">
        <f t="shared" si="2842"/>
        <v>0.45</v>
      </c>
      <c r="HD465" s="632">
        <f t="shared" si="2842"/>
        <v>0.45</v>
      </c>
      <c r="HE465" s="632">
        <f t="shared" si="2842"/>
        <v>0.5</v>
      </c>
      <c r="HF465" s="632">
        <f t="shared" si="2842"/>
        <v>0.065</v>
      </c>
      <c r="HG465" s="632">
        <f t="shared" si="2842"/>
        <v>0.85</v>
      </c>
      <c r="HH465" s="632">
        <f t="shared" si="2842"/>
        <v>0</v>
      </c>
      <c r="HI465" s="68">
        <f t="shared" si="2749"/>
        <v>0</v>
      </c>
      <c r="HJ465" s="68" t="e">
        <f t="shared" si="2780"/>
        <v>#VALUE!</v>
      </c>
      <c r="HK465" s="202">
        <f t="shared" si="2781"/>
        <v>0.85</v>
      </c>
      <c r="HL465" s="464">
        <f t="shared" si="2782"/>
        <v>550000</v>
      </c>
      <c r="HM465" s="464">
        <f t="shared" si="2783"/>
        <v>480000</v>
      </c>
      <c r="HN465" s="192" t="e">
        <f t="shared" si="2750"/>
        <v>#VALUE!</v>
      </c>
      <c r="HO465" s="192" t="e">
        <f>HN465*HK465*$HO$2/HL465*1000000</f>
        <v>#VALUE!</v>
      </c>
      <c r="HP465" s="192" t="e">
        <f>HN465*HK465*$HP$2/HM465*1000000</f>
        <v>#VALUE!</v>
      </c>
    </row>
    <row r="466" customFormat="1" spans="1:224">
      <c r="A466" s="381">
        <v>461</v>
      </c>
      <c r="B466" s="54">
        <f ca="1" t="shared" si="2784"/>
        <v>43636</v>
      </c>
      <c r="C466" s="57">
        <f t="shared" si="2785"/>
        <v>0.0416666666666667</v>
      </c>
      <c r="D466" s="68" t="str">
        <f ca="1" t="shared" si="2751"/>
        <v>夜班</v>
      </c>
      <c r="E466" s="68" t="str">
        <f ca="1" t="shared" si="2752"/>
        <v>丁</v>
      </c>
      <c r="F466" s="68">
        <f ca="1">SUMPRODUCT((成本日报!$A$3:$A$95=计划!B466)*(成本日报!$B$3:$B$95=计划!$D466),成本日报!$C$3:$C$95)</f>
        <v>4</v>
      </c>
      <c r="G466" s="382">
        <f ca="1" t="shared" si="2786"/>
        <v>43636.1666666656</v>
      </c>
      <c r="H466" s="382">
        <f ca="1" t="shared" si="2753"/>
        <v>43636.17361111</v>
      </c>
      <c r="I466" s="382">
        <f ca="1" t="shared" si="2754"/>
        <v>43636.1791666655</v>
      </c>
      <c r="J466" s="382">
        <f ca="1" t="shared" si="2755"/>
        <v>43636.2083333322</v>
      </c>
      <c r="K466" s="382">
        <f ca="1" t="shared" si="2756"/>
        <v>43636.2708333322</v>
      </c>
      <c r="L466" s="382">
        <f ca="1" t="shared" si="2757"/>
        <v>43636.2916666656</v>
      </c>
      <c r="M466" s="398" t="str">
        <f>IF(_tag_month_day!A462="","",_tag_month_day!A462)</f>
        <v/>
      </c>
      <c r="N466" s="398" t="str">
        <f>IF(_tag_month_day!B462="","",_tag_month_day!B462)</f>
        <v/>
      </c>
      <c r="O466" s="399" t="e">
        <f t="shared" si="2758"/>
        <v>#VALUE!</v>
      </c>
      <c r="P466" s="398" t="str">
        <f>IF(_tag_month_day!C462="","",_tag_month_day!C462)</f>
        <v/>
      </c>
      <c r="Q466" s="398" t="str">
        <f>IF(_tag_month_day!D462="","",_tag_month_day!D462)</f>
        <v/>
      </c>
      <c r="R466" s="416">
        <f>IF(_tag_month_day!CB462="",R465,_tag_month_day!CB462/100)</f>
        <v>0.07</v>
      </c>
      <c r="S466" s="417" t="str">
        <f>IF(_tag_month_day!E462="","",_tag_month_day!E462)</f>
        <v/>
      </c>
      <c r="T466" s="417" t="str">
        <f>IF(_tag_month_day!F462="","",_tag_month_day!F462)</f>
        <v/>
      </c>
      <c r="U466" s="418" t="e">
        <f t="shared" si="2712"/>
        <v>#VALUE!</v>
      </c>
      <c r="V466" s="53" t="e">
        <f t="shared" si="2713"/>
        <v>#VALUE!</v>
      </c>
      <c r="W466" s="419" t="str">
        <f>IF(_jhy_month_day!A462="","",_jhy_month_day!A462)</f>
        <v/>
      </c>
      <c r="X466" s="420" t="str">
        <f>IF(_jhy_month_day!B462="","",_jhy_month_day!B462/100)</f>
        <v/>
      </c>
      <c r="Y466" s="420" t="str">
        <f>IF(_jhy_month_day!C462="","",_jhy_month_day!C462/100)</f>
        <v/>
      </c>
      <c r="Z466" s="439">
        <f t="shared" si="2802"/>
        <v>116</v>
      </c>
      <c r="AA466" s="440" t="str">
        <f>IF(_tag_month_day!G462="","",_tag_month_day!G462/100)</f>
        <v/>
      </c>
      <c r="AB466" s="440" t="str">
        <f>IF(_tag_month_day!H462="","",_tag_month_day!H462/100)</f>
        <v/>
      </c>
      <c r="AC466" s="193">
        <f t="shared" si="2759"/>
        <v>1.59963432013121</v>
      </c>
      <c r="AD466" s="441" t="str">
        <f t="shared" si="2760"/>
        <v/>
      </c>
      <c r="AE466" s="442" t="str">
        <f t="shared" si="2761"/>
        <v/>
      </c>
      <c r="AF466" s="443">
        <v>1</v>
      </c>
      <c r="AG466" s="68" t="str">
        <f>IF(_duihao_month_day!A462="","",_duihao_month_day!A462)</f>
        <v/>
      </c>
      <c r="AH466" s="463">
        <f>IF(_gyk_month_day!B462="",AH465,_gyk_month_day!B462)</f>
        <v>820</v>
      </c>
      <c r="AI466" s="464"/>
      <c r="AJ466" s="68" t="str">
        <f>IF(_tag_month_day!I462="","",_tag_month_day!I462)</f>
        <v/>
      </c>
      <c r="AK466" s="465" t="str">
        <f>IF(_tzyy_month_day!A462="","",_tzyy_month_day!A462)</f>
        <v/>
      </c>
      <c r="AL466" s="465" t="str">
        <f>IF(_tzyy_month_day!B462="","",_tzyy_month_day!B462)</f>
        <v/>
      </c>
      <c r="AM466" s="465" t="str">
        <f>IF(_tzyy_month_day!C462="","",_tzyy_month_day!C462)</f>
        <v/>
      </c>
      <c r="AN466" s="466" t="str">
        <f>IF(_tag_month_day!CG462="","",_tag_month_day!CG462)</f>
        <v/>
      </c>
      <c r="AO466" s="466" t="str">
        <f>IF(_tag_month_day!CH462="","",_tag_month_day!CH462)</f>
        <v/>
      </c>
      <c r="AP466" s="486" t="e">
        <f t="shared" si="2762"/>
        <v>#VALUE!</v>
      </c>
      <c r="AQ466" s="487" t="str">
        <f>IF(_tag_month_day!J462="","",_tag_month_day!J462/100)</f>
        <v/>
      </c>
      <c r="AR466" s="488">
        <f t="shared" si="2763"/>
        <v>1.3</v>
      </c>
      <c r="AS466" s="489" t="e">
        <f t="shared" si="2714"/>
        <v>#VALUE!</v>
      </c>
      <c r="AT466" s="489">
        <f t="shared" si="2764"/>
        <v>0</v>
      </c>
      <c r="AU466" s="490" t="str">
        <f>IF(_tag_month_day!K462="","",_tag_month_day!K462)</f>
        <v/>
      </c>
      <c r="AV466" s="491" t="str">
        <f>IF(_tag_month_day!L462="","",_tag_month_day!L462/100)</f>
        <v/>
      </c>
      <c r="AW466" s="420">
        <f t="shared" si="2686"/>
        <v>0</v>
      </c>
      <c r="AX466" s="420">
        <f t="shared" si="2765"/>
        <v>0</v>
      </c>
      <c r="AY466" s="420" t="str">
        <f>IF(_tag_month_day!M462="","",_tag_month_day!M462/100)</f>
        <v/>
      </c>
      <c r="AZ466" s="420" t="str">
        <f>IF(_tag_month_day!N462="","",_tag_month_day!N462/100)</f>
        <v/>
      </c>
      <c r="BA466" s="420" t="str">
        <f>IF(_tag_month_day!O462="","",_tag_month_day!O462/100)</f>
        <v/>
      </c>
      <c r="BB466" s="496" t="str">
        <f>IF(_tag_month_day!P462="","",_tag_month_day!P462/100)</f>
        <v/>
      </c>
      <c r="BC466" s="496">
        <f t="shared" si="2766"/>
        <v>0</v>
      </c>
      <c r="BD466" s="496" t="str">
        <f>IF(_tag_month_day!Q462="","",_tag_month_day!Q462/100)</f>
        <v/>
      </c>
      <c r="BE466" s="510" t="str">
        <f>IF(_tag_month_day!R462="","",_tag_month_day!R462/100)</f>
        <v/>
      </c>
      <c r="BF466" s="413" t="str">
        <f>IF(_tag_month_day!CC462="","",_tag_month_day!CC462/100)</f>
        <v/>
      </c>
      <c r="BG466" s="511" t="e">
        <f t="shared" si="2715"/>
        <v>#VALUE!</v>
      </c>
      <c r="BH466" s="198">
        <f t="shared" si="2716"/>
        <v>0</v>
      </c>
      <c r="BI466" s="512" t="e">
        <f>IF(CX466=0,BI465,(DK466*查询!$R$5+DL466*查询!$Q$5+DM466*查询!$N$5+DN466*查询!$O$5+DO466*查询!$P$5)*AF466/CX466)</f>
        <v>#VALUE!</v>
      </c>
      <c r="BJ466" s="512" t="e">
        <f>IF(CX466=0,BJ465,(DP466*查询!$S$5+DQ466*查询!$T$5+DR466*查询!$U$5)*AF466/CX466)</f>
        <v>#VALUE!</v>
      </c>
      <c r="BK466" s="512">
        <f t="shared" si="2767"/>
        <v>1</v>
      </c>
      <c r="BL466" s="513" t="str">
        <f>IF(_cfyc_month_day!A462="","",_cfyc_month_day!A462)</f>
        <v/>
      </c>
      <c r="BM466" s="513" t="str">
        <f>IF(_cfyc_month_day!B462="","",_cfyc_month_day!B462)</f>
        <v/>
      </c>
      <c r="BN466" s="513" t="str">
        <f>IF(_cfyc_month_day!C462="","",_cfyc_month_day!C462)</f>
        <v/>
      </c>
      <c r="BO466" s="522" t="str">
        <f>IF(_cfyc_month_day!D462="","",_cfyc_month_day!D462)</f>
        <v/>
      </c>
      <c r="BP466" s="522" t="str">
        <f>IF(_cfyc_month_day!E462="","",_cfyc_month_day!E462)</f>
        <v/>
      </c>
      <c r="BQ466" s="522" t="str">
        <f>IF(_cfyc_month_day!F462="","",_cfyc_month_day!F462)</f>
        <v/>
      </c>
      <c r="BR466" s="513" t="str">
        <f>IF(_tag_month_day!T462="","",_tag_month_day!T462)</f>
        <v/>
      </c>
      <c r="BS466" s="513" t="str">
        <f>IF(_tag_month_day!U462="","",_tag_month_day!U462)</f>
        <v/>
      </c>
      <c r="BT466" s="523" t="str">
        <f t="shared" si="2768"/>
        <v/>
      </c>
      <c r="BU466" s="223" t="str">
        <f>IF(_tag_month_day!V462="","",_tag_month_day!V462)</f>
        <v/>
      </c>
      <c r="BV466" s="206" t="str">
        <f>IF(_tag_month_day!W462="","",_tag_month_day!W462)</f>
        <v/>
      </c>
      <c r="BW466" s="540" t="str">
        <f>IF(_tag_month_day!X462="","",_tag_month_day!X462)</f>
        <v/>
      </c>
      <c r="BX466" s="540" t="str">
        <f>IF(_tag_month_day!Y462="","",_tag_month_day!Y462)</f>
        <v/>
      </c>
      <c r="BY466" s="541">
        <f ca="1" t="shared" si="2769"/>
        <v>43636.2916666656</v>
      </c>
      <c r="BZ466" s="542"/>
      <c r="CA466" s="543" t="str">
        <f>IF(_jhy2_month_day!A462="","",_jhy2_month_day!A462)</f>
        <v/>
      </c>
      <c r="CB466" s="464" t="str">
        <f>IF(_jhy2_month_day!B462="","",_jhy2_month_day!B462)</f>
        <v/>
      </c>
      <c r="CC466" s="464" t="str">
        <f>IF(_jhy2_month_day!C462="","",_jhy2_month_day!C462)</f>
        <v/>
      </c>
      <c r="CD466" s="464" t="str">
        <f>IF(_jhy2_month_day!D462="","",_jhy2_month_day!D462)</f>
        <v/>
      </c>
      <c r="CE466" s="464" t="str">
        <f>IF(_jhy2_month_day!E462="","",_jhy2_month_day!E462)</f>
        <v/>
      </c>
      <c r="CF466" s="464" t="str">
        <f>IF(_jhy2_month_day!F462="","",_jhy2_month_day!F462)</f>
        <v/>
      </c>
      <c r="CG466" s="464" t="str">
        <f>IF(_jhy2_month_day!G462="","",_jhy2_month_day!G462)</f>
        <v/>
      </c>
      <c r="CH466" s="464" t="str">
        <f>IF(_jhy2_month_day!H462="","",_jhy2_month_day!H462)</f>
        <v/>
      </c>
      <c r="CI466" s="464" t="str">
        <f>IF(_jhy2_month_day!I462="","",_jhy2_month_day!I462)</f>
        <v/>
      </c>
      <c r="CJ466" s="464" t="str">
        <f>IF(_jhy2_month_day!J462="","",_jhy2_month_day!J462)</f>
        <v/>
      </c>
      <c r="CK466" s="464" t="str">
        <f>IF(_jhy2_month_day!K462="","",_jhy2_month_day!K462)</f>
        <v/>
      </c>
      <c r="CL466" s="562" t="str">
        <f>IF(_jhy2_month_day!L462="","",_jhy2_month_day!L462)</f>
        <v/>
      </c>
      <c r="CM466" s="562" t="str">
        <f>IF(_jhy2_month_day!M462="","",_jhy2_month_day!M462)</f>
        <v/>
      </c>
      <c r="CN466" s="562" t="str">
        <f>IF(_jhy2_month_day!N462="","",_jhy2_month_day!N462)</f>
        <v/>
      </c>
      <c r="CO466" s="562" t="str">
        <f>IF(_jhy2_month_day!O462="","",_jhy2_month_day!O462)</f>
        <v/>
      </c>
      <c r="CP466" s="562" t="str">
        <f>IF(_jhy2_month_day!P462="","",_jhy2_month_day!P462)</f>
        <v/>
      </c>
      <c r="CQ466" s="562" t="str">
        <f>IF(_jhy2_month_day!Q462="","",_jhy2_month_day!Q462)</f>
        <v/>
      </c>
      <c r="CR466" s="563" t="str">
        <f>IF(_jhy2_month_day!R462="","",_jhy2_month_day!R462)</f>
        <v/>
      </c>
      <c r="CS466" s="576" t="str">
        <f>IF(_jhy2_month_day!S462="","",_jhy2_month_day!S462)</f>
        <v/>
      </c>
      <c r="CT466" s="562" t="str">
        <f>IF(_jhy2_month_day!T462="","",_jhy2_month_day!T462)</f>
        <v/>
      </c>
      <c r="CU466" s="577" t="e">
        <f t="shared" si="2717"/>
        <v>#VALUE!</v>
      </c>
      <c r="CV466" s="198" t="e">
        <f t="shared" si="2718"/>
        <v>#VALUE!</v>
      </c>
      <c r="CW466" s="192" t="e">
        <f t="shared" si="2719"/>
        <v>#VALUE!</v>
      </c>
      <c r="CX466" s="192" t="e">
        <f t="shared" si="2720"/>
        <v>#VALUE!</v>
      </c>
      <c r="CY466" s="202" t="e">
        <f t="shared" si="2721"/>
        <v>#VALUE!</v>
      </c>
      <c r="CZ466" s="192" t="e">
        <f t="shared" ref="CZ466:DI466" si="2843">$AJ466*EF466</f>
        <v>#VALUE!</v>
      </c>
      <c r="DA466" s="192" t="e">
        <f t="shared" si="2843"/>
        <v>#VALUE!</v>
      </c>
      <c r="DB466" s="192" t="e">
        <f t="shared" si="2843"/>
        <v>#VALUE!</v>
      </c>
      <c r="DC466" s="192" t="e">
        <f t="shared" si="2843"/>
        <v>#VALUE!</v>
      </c>
      <c r="DD466" s="192" t="e">
        <f t="shared" si="2843"/>
        <v>#VALUE!</v>
      </c>
      <c r="DE466" s="192" t="e">
        <f t="shared" si="2843"/>
        <v>#VALUE!</v>
      </c>
      <c r="DF466" s="192" t="e">
        <f t="shared" si="2843"/>
        <v>#VALUE!</v>
      </c>
      <c r="DG466" s="192" t="e">
        <f t="shared" si="2843"/>
        <v>#VALUE!</v>
      </c>
      <c r="DH466" s="192" t="e">
        <f t="shared" si="2843"/>
        <v>#VALUE!</v>
      </c>
      <c r="DI466" s="192" t="e">
        <f t="shared" si="2843"/>
        <v>#VALUE!</v>
      </c>
      <c r="DJ466" s="192" t="e">
        <f t="shared" si="2723"/>
        <v>#VALUE!</v>
      </c>
      <c r="DK466" s="192" t="e">
        <f t="shared" si="2724"/>
        <v>#VALUE!</v>
      </c>
      <c r="DL466" s="192" t="e">
        <f t="shared" si="2725"/>
        <v>#VALUE!</v>
      </c>
      <c r="DM466" s="192" t="e">
        <f t="shared" si="2726"/>
        <v>#VALUE!</v>
      </c>
      <c r="DN466" s="192" t="e">
        <f t="shared" si="2727"/>
        <v>#VALUE!</v>
      </c>
      <c r="DO466" s="192" t="e">
        <f t="shared" si="2728"/>
        <v>#VALUE!</v>
      </c>
      <c r="DP466" s="192" t="e">
        <f t="shared" si="2729"/>
        <v>#VALUE!</v>
      </c>
      <c r="DQ466" s="192" t="e">
        <f t="shared" si="2730"/>
        <v>#VALUE!</v>
      </c>
      <c r="DR466" s="192" t="e">
        <f t="shared" si="2731"/>
        <v>#VALUE!</v>
      </c>
      <c r="DS466" s="192" t="e">
        <f t="shared" si="2732"/>
        <v>#VALUE!</v>
      </c>
      <c r="DT466" s="192" t="e">
        <f t="shared" si="2733"/>
        <v>#VALUE!</v>
      </c>
      <c r="DU466" s="192" t="e">
        <f t="shared" si="2734"/>
        <v>#VALUE!</v>
      </c>
      <c r="DV466" s="198" t="e">
        <f t="shared" si="2735"/>
        <v>#VALUE!</v>
      </c>
      <c r="DW466" s="198" t="e">
        <f t="shared" si="2736"/>
        <v>#DIV/0!</v>
      </c>
      <c r="DX466" s="198" t="e">
        <f t="shared" si="2737"/>
        <v>#DIV/0!</v>
      </c>
      <c r="DY466" s="198" t="e">
        <f t="shared" si="2738"/>
        <v>#VALUE!</v>
      </c>
      <c r="DZ466" s="198" t="e">
        <f t="shared" si="2739"/>
        <v>#VALUE!</v>
      </c>
      <c r="EA466" s="198" t="e">
        <f t="shared" si="2740"/>
        <v>#VALUE!</v>
      </c>
      <c r="EB466" s="198" t="e">
        <f t="shared" si="2741"/>
        <v>#VALUE!</v>
      </c>
      <c r="EC466" s="198" t="e">
        <f t="shared" si="2742"/>
        <v>#DIV/0!</v>
      </c>
      <c r="ED466" s="198" t="e">
        <f t="shared" si="2743"/>
        <v>#VALUE!</v>
      </c>
      <c r="EE466" s="198" t="e">
        <f t="shared" si="2744"/>
        <v>#VALUE!</v>
      </c>
      <c r="EF466" s="198" t="e">
        <f t="shared" ref="EF466:EO466" si="2844">DV466/SUM($DV466:$EE466)</f>
        <v>#VALUE!</v>
      </c>
      <c r="EG466" s="198" t="e">
        <f t="shared" si="2844"/>
        <v>#DIV/0!</v>
      </c>
      <c r="EH466" s="198" t="e">
        <f t="shared" si="2844"/>
        <v>#DIV/0!</v>
      </c>
      <c r="EI466" s="198" t="e">
        <f t="shared" si="2844"/>
        <v>#VALUE!</v>
      </c>
      <c r="EJ466" s="198" t="e">
        <f t="shared" si="2844"/>
        <v>#VALUE!</v>
      </c>
      <c r="EK466" s="198" t="e">
        <f t="shared" si="2844"/>
        <v>#VALUE!</v>
      </c>
      <c r="EL466" s="198" t="e">
        <f t="shared" si="2844"/>
        <v>#VALUE!</v>
      </c>
      <c r="EM466" s="198" t="e">
        <f t="shared" si="2844"/>
        <v>#DIV/0!</v>
      </c>
      <c r="EN466" s="198" t="e">
        <f t="shared" si="2844"/>
        <v>#VALUE!</v>
      </c>
      <c r="EO466" s="198" t="e">
        <f t="shared" si="2844"/>
        <v>#VALUE!</v>
      </c>
      <c r="EP466" s="511">
        <f t="shared" ref="EP466:EW466" si="2845">EP465</f>
        <v>0.08</v>
      </c>
      <c r="EQ466" s="511">
        <f t="shared" si="2845"/>
        <v>0.015</v>
      </c>
      <c r="ER466" s="511">
        <f t="shared" si="2845"/>
        <v>0.015</v>
      </c>
      <c r="ES466" s="511">
        <f t="shared" si="2845"/>
        <v>0.015</v>
      </c>
      <c r="ET466" s="511">
        <f t="shared" si="2845"/>
        <v>0.015</v>
      </c>
      <c r="EU466" s="511">
        <f t="shared" si="2845"/>
        <v>0.09</v>
      </c>
      <c r="EV466" s="511">
        <f t="shared" si="2845"/>
        <v>0.09</v>
      </c>
      <c r="EW466" s="511">
        <f t="shared" si="2845"/>
        <v>0.09</v>
      </c>
      <c r="EX466" s="420" t="str">
        <f>IF(_tag_month_day!AS462="","",_tag_month_day!AS462/100)</f>
        <v/>
      </c>
      <c r="EY466" s="420" t="str">
        <f>IF(_tag_month_day!AT462="","",_tag_month_day!AT462/100)</f>
        <v/>
      </c>
      <c r="EZ466" s="420" t="str">
        <f>IF(_tag_month_day!AU462="","",_tag_month_day!AU462/100)</f>
        <v/>
      </c>
      <c r="FA466" s="420" t="str">
        <f>IF(_tag_month_day!AV462="","",_tag_month_day!AV462/100)</f>
        <v/>
      </c>
      <c r="FB466" s="420" t="str">
        <f>IF(_tag_month_day!AW462="","",_tag_month_day!AW462/100)</f>
        <v/>
      </c>
      <c r="FC466" s="420" t="str">
        <f>IF(_tag_month_day!AX462="","",_tag_month_day!AX462/100)</f>
        <v/>
      </c>
      <c r="FD466" s="510">
        <f t="shared" si="2773"/>
        <v>0.33</v>
      </c>
      <c r="FE466" s="510">
        <f t="shared" si="2774"/>
        <v>0.19</v>
      </c>
      <c r="FF466" s="510">
        <f t="shared" si="2775"/>
        <v>0.003</v>
      </c>
      <c r="FG466" s="510">
        <f t="shared" si="2776"/>
        <v>0</v>
      </c>
      <c r="FH466" s="603">
        <f t="shared" si="2777"/>
        <v>0.0001</v>
      </c>
      <c r="FI466" s="510">
        <f t="shared" ref="FI466:FR466" si="2846">FI465</f>
        <v>0.41</v>
      </c>
      <c r="FJ466" s="510">
        <f t="shared" si="2846"/>
        <v>0.11</v>
      </c>
      <c r="FK466" s="510">
        <f t="shared" si="2846"/>
        <v>0.015</v>
      </c>
      <c r="FL466" s="510">
        <f t="shared" si="2846"/>
        <v>0</v>
      </c>
      <c r="FM466" s="603">
        <f t="shared" si="2846"/>
        <v>0.0001</v>
      </c>
      <c r="FN466" s="510" t="str">
        <f>IF(_tag_month_day!AY462="","",_tag_month_day!AY462/100)</f>
        <v/>
      </c>
      <c r="FO466" s="510" t="str">
        <f>IF(_tag_month_day!AZ462="","",_tag_month_day!AZ462/100)</f>
        <v/>
      </c>
      <c r="FP466" s="510" t="str">
        <f>IF(_tag_month_day!BA462="","",_tag_month_day!BA462/100)</f>
        <v/>
      </c>
      <c r="FQ466" s="510" t="str">
        <f>IF(_tag_month_day!BB462="","",_tag_month_day!BB462/100)</f>
        <v/>
      </c>
      <c r="FR466" s="603" t="str">
        <f>IF(_tag_month_day!BC462="","",_tag_month_day!BC462/100)</f>
        <v/>
      </c>
      <c r="FS466" s="510" t="str">
        <f>IF(_tag_month_day!BD462="","",_tag_month_day!BD462/100)</f>
        <v/>
      </c>
      <c r="FT466" s="510" t="str">
        <f>IF(_tag_month_day!BE462="","",_tag_month_day!BE462/100)</f>
        <v/>
      </c>
      <c r="FU466" s="510" t="str">
        <f>IF(_tag_month_day!BF462="","",_tag_month_day!BF462/100)</f>
        <v/>
      </c>
      <c r="FV466" s="510" t="str">
        <f>IF(_tag_month_day!BG462="","",_tag_month_day!BG462/100)</f>
        <v/>
      </c>
      <c r="FW466" s="603" t="str">
        <f>IF(_tag_month_day!BH462="","",_tag_month_day!BH462/100)</f>
        <v/>
      </c>
      <c r="FX466" s="510" t="str">
        <f>IF(_tag_month_day!BI462="","",_tag_month_day!BI462/100)</f>
        <v/>
      </c>
      <c r="FY466" s="510" t="str">
        <f>IF(_tag_month_day!BJ462="","",_tag_month_day!BJ462/100)</f>
        <v/>
      </c>
      <c r="FZ466" s="605" t="str">
        <f>IF(_tag_month_day!BK462="","",_tag_month_day!BK462/100)</f>
        <v/>
      </c>
      <c r="GA466" s="510" t="str">
        <f>IF(_tag_month_day!BL462="","",_tag_month_day!BL462/100)</f>
        <v/>
      </c>
      <c r="GB466" s="603" t="str">
        <f>IF(_tag_month_day!BM462="","",_tag_month_day!BM462/100)</f>
        <v/>
      </c>
      <c r="GC466" s="420" t="str">
        <f>IF(_tag_month_day!BN462="","",_tag_month_day!BN462/100)</f>
        <v/>
      </c>
      <c r="GD466" s="420" t="str">
        <f>IF(_tag_month_day!BO462="","",_tag_month_day!BO462/100)</f>
        <v/>
      </c>
      <c r="GE466" s="420" t="str">
        <f>IF(_tag_month_day!BP462="","",_tag_month_day!BP462/100)</f>
        <v/>
      </c>
      <c r="GF466" s="420" t="str">
        <f>IF(_tag_month_day!BQ462="","",_tag_month_day!BQ462/100)</f>
        <v/>
      </c>
      <c r="GG466" s="420" t="str">
        <f>IF(_tag_month_day!BR462="","",_tag_month_day!BR462/100)</f>
        <v/>
      </c>
      <c r="GH466" s="420" t="str">
        <f>IF(_tag_month_day!BS462="","",_tag_month_day!BS462/100)</f>
        <v/>
      </c>
      <c r="GI466" s="603" t="str">
        <f>IF(_tag_month_day!BT462="","",_tag_month_day!BT462/100)</f>
        <v/>
      </c>
      <c r="GJ466" s="612" t="str">
        <f>IF(_tag_month_day!BU462="","",_tag_month_day!BU462/100)</f>
        <v/>
      </c>
      <c r="GK466" s="620" t="str">
        <f>IF(_tag_month_day!BV462="",IF(_rlcf_month_day!A$2="","",_rlcf_month_day!A$2/100),_tag_month_day!BV462/100)</f>
        <v/>
      </c>
      <c r="GL466" s="620" t="str">
        <f>IF(_tag_month_day!BW462="",IF(_rlcf_month_day!B$2="","",_rlcf_month_day!B$2/100),_tag_month_day!BW462/100)</f>
        <v/>
      </c>
      <c r="GM466" s="621" t="str">
        <f>IF(_tag_month_day!BX462="",IF(_rlcf_month_day!C$2="","",_rlcf_month_day!C$2/100),_tag_month_day!BX462/100)</f>
        <v/>
      </c>
      <c r="GN466" s="620" t="str">
        <f>IF(_tag_month_day!BV462="",IF(_rlcf_month_day!A$2="","",_rlcf_month_day!A$2/100),_tag_month_day!BV462/100)</f>
        <v/>
      </c>
      <c r="GO466" s="620" t="str">
        <f>IF(_tag_month_day!BW462="",IF(_rlcf_month_day!B$2="","",_rlcf_month_day!B$2/100),_tag_month_day!BW462/100)</f>
        <v/>
      </c>
      <c r="GP466" s="620" t="str">
        <f>IF(_tag_month_day!CD462="",IF(_rlcf_month_day!E$2="","",_rlcf_month_day!E$2/100),_tag_month_day!CD462/100)</f>
        <v/>
      </c>
      <c r="GQ466" s="620" t="str">
        <f>IF(_tag_month_day!CE462="",IF(_rlcf_month_day!F$2="","",_rlcf_month_day!F$2/100),_tag_month_day!CE462/100)</f>
        <v/>
      </c>
      <c r="GR466" s="621" t="str">
        <f>IF(_tag_month_day!CF462="",IF(_rlcf_month_day!G$2="","",_rlcf_month_day!G$2/100),_tag_month_day!CF462/100)</f>
        <v/>
      </c>
      <c r="GS466" s="626">
        <f t="shared" ref="GS466:HH466" si="2847">GS465</f>
        <v>0.953</v>
      </c>
      <c r="GT466" s="626">
        <f t="shared" si="2847"/>
        <v>0.55</v>
      </c>
      <c r="GU466" s="626">
        <f t="shared" si="2847"/>
        <v>0.55</v>
      </c>
      <c r="GV466" s="626">
        <f t="shared" si="2847"/>
        <v>0.55</v>
      </c>
      <c r="GW466" s="626">
        <f t="shared" si="2847"/>
        <v>0.5</v>
      </c>
      <c r="GX466" s="626">
        <f t="shared" si="2847"/>
        <v>0.935</v>
      </c>
      <c r="GY466" s="626">
        <f t="shared" si="2847"/>
        <v>0.15</v>
      </c>
      <c r="GZ466" s="626">
        <f t="shared" si="2847"/>
        <v>1</v>
      </c>
      <c r="HA466" s="632">
        <f t="shared" si="2847"/>
        <v>0.047</v>
      </c>
      <c r="HB466" s="632">
        <f t="shared" si="2847"/>
        <v>0.45</v>
      </c>
      <c r="HC466" s="632">
        <f t="shared" si="2847"/>
        <v>0.45</v>
      </c>
      <c r="HD466" s="632">
        <f t="shared" si="2847"/>
        <v>0.45</v>
      </c>
      <c r="HE466" s="632">
        <f t="shared" si="2847"/>
        <v>0.5</v>
      </c>
      <c r="HF466" s="632">
        <f t="shared" si="2847"/>
        <v>0.065</v>
      </c>
      <c r="HG466" s="632">
        <f t="shared" si="2847"/>
        <v>0.85</v>
      </c>
      <c r="HH466" s="632">
        <f t="shared" si="2847"/>
        <v>0</v>
      </c>
      <c r="HI466" s="68">
        <f t="shared" si="2749"/>
        <v>0</v>
      </c>
      <c r="HJ466" s="68" t="e">
        <f t="shared" si="2780"/>
        <v>#VALUE!</v>
      </c>
      <c r="HK466" s="202">
        <f t="shared" si="2781"/>
        <v>0.85</v>
      </c>
      <c r="HL466" s="464">
        <f t="shared" si="2782"/>
        <v>550000</v>
      </c>
      <c r="HM466" s="464">
        <f t="shared" si="2783"/>
        <v>480000</v>
      </c>
      <c r="HN466" s="192" t="e">
        <f t="shared" si="2750"/>
        <v>#VALUE!</v>
      </c>
      <c r="HO466" s="192" t="e">
        <f>HN466*HK466*$HO$2/HL466*1000000</f>
        <v>#VALUE!</v>
      </c>
      <c r="HP466" s="192" t="e">
        <f>HN466*HK466*$HP$2/HM466*1000000</f>
        <v>#VALUE!</v>
      </c>
    </row>
    <row r="467" customFormat="1" spans="1:224">
      <c r="A467" s="381">
        <v>462</v>
      </c>
      <c r="B467" s="54">
        <f ca="1" t="shared" si="2784"/>
        <v>43636</v>
      </c>
      <c r="C467" s="57">
        <f t="shared" si="2785"/>
        <v>0.0416666666666667</v>
      </c>
      <c r="D467" s="68" t="str">
        <f ca="1" t="shared" si="2751"/>
        <v>夜班</v>
      </c>
      <c r="E467" s="68" t="str">
        <f ca="1" t="shared" si="2752"/>
        <v>丁</v>
      </c>
      <c r="F467" s="68">
        <f ca="1">SUMPRODUCT((成本日报!$A$3:$A$95=计划!B467)*(成本日报!$B$3:$B$95=计划!$D467),成本日报!$C$3:$C$95)</f>
        <v>4</v>
      </c>
      <c r="G467" s="382">
        <f ca="1" t="shared" si="2786"/>
        <v>43636.2083333322</v>
      </c>
      <c r="H467" s="382">
        <f ca="1" t="shared" si="2753"/>
        <v>43636.2152777767</v>
      </c>
      <c r="I467" s="382">
        <f ca="1" t="shared" si="2754"/>
        <v>43636.2208333322</v>
      </c>
      <c r="J467" s="382">
        <f ca="1" t="shared" si="2755"/>
        <v>43636.2499999989</v>
      </c>
      <c r="K467" s="382">
        <f ca="1" t="shared" si="2756"/>
        <v>43636.3124999989</v>
      </c>
      <c r="L467" s="382">
        <f ca="1" t="shared" si="2757"/>
        <v>43636.3333333322</v>
      </c>
      <c r="M467" s="398" t="str">
        <f>IF(_tag_month_day!A463="","",_tag_month_day!A463)</f>
        <v/>
      </c>
      <c r="N467" s="398" t="str">
        <f>IF(_tag_month_day!B463="","",_tag_month_day!B463)</f>
        <v/>
      </c>
      <c r="O467" s="399" t="e">
        <f t="shared" si="2758"/>
        <v>#VALUE!</v>
      </c>
      <c r="P467" s="398" t="str">
        <f>IF(_tag_month_day!C463="","",_tag_month_day!C463)</f>
        <v/>
      </c>
      <c r="Q467" s="398" t="str">
        <f>IF(_tag_month_day!D463="","",_tag_month_day!D463)</f>
        <v/>
      </c>
      <c r="R467" s="416">
        <f>IF(_tag_month_day!CB463="",R466,_tag_month_day!CB463/100)</f>
        <v>0.07</v>
      </c>
      <c r="S467" s="417" t="str">
        <f>IF(_tag_month_day!E463="","",_tag_month_day!E463)</f>
        <v/>
      </c>
      <c r="T467" s="417" t="str">
        <f>IF(_tag_month_day!F463="","",_tag_month_day!F463)</f>
        <v/>
      </c>
      <c r="U467" s="418" t="e">
        <f t="shared" si="2712"/>
        <v>#VALUE!</v>
      </c>
      <c r="V467" s="53" t="e">
        <f t="shared" si="2713"/>
        <v>#VALUE!</v>
      </c>
      <c r="W467" s="419" t="str">
        <f>IF(_jhy_month_day!A463="","",_jhy_month_day!A463)</f>
        <v/>
      </c>
      <c r="X467" s="420" t="str">
        <f>IF(_jhy_month_day!B463="","",_jhy_month_day!B463/100)</f>
        <v/>
      </c>
      <c r="Y467" s="420" t="str">
        <f>IF(_jhy_month_day!C463="","",_jhy_month_day!C463/100)</f>
        <v/>
      </c>
      <c r="Z467" s="439">
        <f t="shared" si="2802"/>
        <v>116</v>
      </c>
      <c r="AA467" s="440" t="str">
        <f>IF(_tag_month_day!G463="","",_tag_month_day!G463/100)</f>
        <v/>
      </c>
      <c r="AB467" s="440" t="str">
        <f>IF(_tag_month_day!H463="","",_tag_month_day!H463/100)</f>
        <v/>
      </c>
      <c r="AC467" s="193">
        <f t="shared" si="2759"/>
        <v>1.59963432013121</v>
      </c>
      <c r="AD467" s="441" t="str">
        <f t="shared" si="2760"/>
        <v/>
      </c>
      <c r="AE467" s="442" t="str">
        <f t="shared" si="2761"/>
        <v/>
      </c>
      <c r="AF467" s="443">
        <v>1</v>
      </c>
      <c r="AG467" s="68" t="str">
        <f>IF(_duihao_month_day!A463="","",_duihao_month_day!A463)</f>
        <v/>
      </c>
      <c r="AH467" s="463">
        <f>IF(_gyk_month_day!B463="",AH466,_gyk_month_day!B463)</f>
        <v>820</v>
      </c>
      <c r="AI467" s="464"/>
      <c r="AJ467" s="68" t="str">
        <f>IF(_tag_month_day!I463="","",_tag_month_day!I463)</f>
        <v/>
      </c>
      <c r="AK467" s="465" t="str">
        <f>IF(_tzyy_month_day!A463="","",_tzyy_month_day!A463)</f>
        <v/>
      </c>
      <c r="AL467" s="465" t="str">
        <f>IF(_tzyy_month_day!B463="","",_tzyy_month_day!B463)</f>
        <v/>
      </c>
      <c r="AM467" s="465" t="str">
        <f>IF(_tzyy_month_day!C463="","",_tzyy_month_day!C463)</f>
        <v/>
      </c>
      <c r="AN467" s="466" t="str">
        <f>IF(_tag_month_day!CG463="","",_tag_month_day!CG463)</f>
        <v/>
      </c>
      <c r="AO467" s="466" t="str">
        <f>IF(_tag_month_day!CH463="","",_tag_month_day!CH463)</f>
        <v/>
      </c>
      <c r="AP467" s="486" t="e">
        <f t="shared" si="2762"/>
        <v>#VALUE!</v>
      </c>
      <c r="AQ467" s="487" t="str">
        <f>IF(_tag_month_day!J463="","",_tag_month_day!J463/100)</f>
        <v/>
      </c>
      <c r="AR467" s="488">
        <f t="shared" si="2763"/>
        <v>1.3</v>
      </c>
      <c r="AS467" s="489" t="e">
        <f t="shared" si="2714"/>
        <v>#VALUE!</v>
      </c>
      <c r="AT467" s="489">
        <f t="shared" si="2764"/>
        <v>0</v>
      </c>
      <c r="AU467" s="490" t="str">
        <f>IF(_tag_month_day!K463="","",_tag_month_day!K463)</f>
        <v/>
      </c>
      <c r="AV467" s="491" t="str">
        <f>IF(_tag_month_day!L463="","",_tag_month_day!L463/100)</f>
        <v/>
      </c>
      <c r="AW467" s="420">
        <f t="shared" si="2686"/>
        <v>0</v>
      </c>
      <c r="AX467" s="420">
        <f t="shared" si="2765"/>
        <v>0</v>
      </c>
      <c r="AY467" s="420" t="str">
        <f>IF(_tag_month_day!M463="","",_tag_month_day!M463/100)</f>
        <v/>
      </c>
      <c r="AZ467" s="420" t="str">
        <f>IF(_tag_month_day!N463="","",_tag_month_day!N463/100)</f>
        <v/>
      </c>
      <c r="BA467" s="420" t="str">
        <f>IF(_tag_month_day!O463="","",_tag_month_day!O463/100)</f>
        <v/>
      </c>
      <c r="BB467" s="496" t="str">
        <f>IF(_tag_month_day!P463="","",_tag_month_day!P463/100)</f>
        <v/>
      </c>
      <c r="BC467" s="496">
        <f t="shared" si="2766"/>
        <v>0</v>
      </c>
      <c r="BD467" s="496" t="str">
        <f>IF(_tag_month_day!Q463="","",_tag_month_day!Q463/100)</f>
        <v/>
      </c>
      <c r="BE467" s="510" t="str">
        <f>IF(_tag_month_day!R463="","",_tag_month_day!R463/100)</f>
        <v/>
      </c>
      <c r="BF467" s="413" t="str">
        <f>IF(_tag_month_day!CC463="","",_tag_month_day!CC463/100)</f>
        <v/>
      </c>
      <c r="BG467" s="511" t="e">
        <f t="shared" si="2715"/>
        <v>#VALUE!</v>
      </c>
      <c r="BH467" s="198">
        <f t="shared" si="2716"/>
        <v>0</v>
      </c>
      <c r="BI467" s="512" t="e">
        <f>IF(CX467=0,BI466,(DK467*查询!$R$5+DL467*查询!$Q$5+DM467*查询!$N$5+DN467*查询!$O$5+DO467*查询!$P$5)*AF467/CX467)</f>
        <v>#VALUE!</v>
      </c>
      <c r="BJ467" s="512" t="e">
        <f>IF(CX467=0,BJ466,(DP467*查询!$S$5+DQ467*查询!$T$5+DR467*查询!$U$5)*AF467/CX467)</f>
        <v>#VALUE!</v>
      </c>
      <c r="BK467" s="512">
        <f t="shared" si="2767"/>
        <v>1</v>
      </c>
      <c r="BL467" s="513" t="str">
        <f>IF(_cfyc_month_day!A463="","",_cfyc_month_day!A463)</f>
        <v/>
      </c>
      <c r="BM467" s="513" t="str">
        <f>IF(_cfyc_month_day!B463="","",_cfyc_month_day!B463)</f>
        <v/>
      </c>
      <c r="BN467" s="513" t="str">
        <f>IF(_cfyc_month_day!C463="","",_cfyc_month_day!C463)</f>
        <v/>
      </c>
      <c r="BO467" s="522" t="str">
        <f>IF(_cfyc_month_day!D463="","",_cfyc_month_day!D463)</f>
        <v/>
      </c>
      <c r="BP467" s="522" t="str">
        <f>IF(_cfyc_month_day!E463="","",_cfyc_month_day!E463)</f>
        <v/>
      </c>
      <c r="BQ467" s="522" t="str">
        <f>IF(_cfyc_month_day!F463="","",_cfyc_month_day!F463)</f>
        <v/>
      </c>
      <c r="BR467" s="513" t="str">
        <f>IF(_tag_month_day!T463="","",_tag_month_day!T463)</f>
        <v/>
      </c>
      <c r="BS467" s="513" t="str">
        <f>IF(_tag_month_day!U463="","",_tag_month_day!U463)</f>
        <v/>
      </c>
      <c r="BT467" s="523" t="str">
        <f t="shared" si="2768"/>
        <v/>
      </c>
      <c r="BU467" s="223" t="str">
        <f>IF(_tag_month_day!V463="","",_tag_month_day!V463)</f>
        <v/>
      </c>
      <c r="BV467" s="206" t="str">
        <f>IF(_tag_month_day!W463="","",_tag_month_day!W463)</f>
        <v/>
      </c>
      <c r="BW467" s="540" t="str">
        <f>IF(_tag_month_day!X463="","",_tag_month_day!X463)</f>
        <v/>
      </c>
      <c r="BX467" s="540" t="str">
        <f>IF(_tag_month_day!Y463="","",_tag_month_day!Y463)</f>
        <v/>
      </c>
      <c r="BY467" s="541">
        <f ca="1" t="shared" si="2769"/>
        <v>43636.3333333322</v>
      </c>
      <c r="BZ467" s="542"/>
      <c r="CA467" s="543" t="str">
        <f>IF(_jhy2_month_day!A463="","",_jhy2_month_day!A463)</f>
        <v/>
      </c>
      <c r="CB467" s="464" t="str">
        <f>IF(_jhy2_month_day!B463="","",_jhy2_month_day!B463)</f>
        <v/>
      </c>
      <c r="CC467" s="464" t="str">
        <f>IF(_jhy2_month_day!C463="","",_jhy2_month_day!C463)</f>
        <v/>
      </c>
      <c r="CD467" s="464" t="str">
        <f>IF(_jhy2_month_day!D463="","",_jhy2_month_day!D463)</f>
        <v/>
      </c>
      <c r="CE467" s="464" t="str">
        <f>IF(_jhy2_month_day!E463="","",_jhy2_month_day!E463)</f>
        <v/>
      </c>
      <c r="CF467" s="464" t="str">
        <f>IF(_jhy2_month_day!F463="","",_jhy2_month_day!F463)</f>
        <v/>
      </c>
      <c r="CG467" s="464" t="str">
        <f>IF(_jhy2_month_day!G463="","",_jhy2_month_day!G463)</f>
        <v/>
      </c>
      <c r="CH467" s="464" t="str">
        <f>IF(_jhy2_month_day!H463="","",_jhy2_month_day!H463)</f>
        <v/>
      </c>
      <c r="CI467" s="464" t="str">
        <f>IF(_jhy2_month_day!I463="","",_jhy2_month_day!I463)</f>
        <v/>
      </c>
      <c r="CJ467" s="464" t="str">
        <f>IF(_jhy2_month_day!J463="","",_jhy2_month_day!J463)</f>
        <v/>
      </c>
      <c r="CK467" s="464" t="str">
        <f>IF(_jhy2_month_day!K463="","",_jhy2_month_day!K463)</f>
        <v/>
      </c>
      <c r="CL467" s="562" t="str">
        <f>IF(_jhy2_month_day!L463="","",_jhy2_month_day!L463)</f>
        <v/>
      </c>
      <c r="CM467" s="562" t="str">
        <f>IF(_jhy2_month_day!M463="","",_jhy2_month_day!M463)</f>
        <v/>
      </c>
      <c r="CN467" s="562" t="str">
        <f>IF(_jhy2_month_day!N463="","",_jhy2_month_day!N463)</f>
        <v/>
      </c>
      <c r="CO467" s="562" t="str">
        <f>IF(_jhy2_month_day!O463="","",_jhy2_month_day!O463)</f>
        <v/>
      </c>
      <c r="CP467" s="562" t="str">
        <f>IF(_jhy2_month_day!P463="","",_jhy2_month_day!P463)</f>
        <v/>
      </c>
      <c r="CQ467" s="562" t="str">
        <f>IF(_jhy2_month_day!Q463="","",_jhy2_month_day!Q463)</f>
        <v/>
      </c>
      <c r="CR467" s="563" t="str">
        <f>IF(_jhy2_month_day!R463="","",_jhy2_month_day!R463)</f>
        <v/>
      </c>
      <c r="CS467" s="576" t="str">
        <f>IF(_jhy2_month_day!S463="","",_jhy2_month_day!S463)</f>
        <v/>
      </c>
      <c r="CT467" s="562" t="str">
        <f>IF(_jhy2_month_day!T463="","",_jhy2_month_day!T463)</f>
        <v/>
      </c>
      <c r="CU467" s="577" t="e">
        <f t="shared" si="2717"/>
        <v>#VALUE!</v>
      </c>
      <c r="CV467" s="198" t="e">
        <f t="shared" si="2718"/>
        <v>#VALUE!</v>
      </c>
      <c r="CW467" s="192" t="e">
        <f t="shared" si="2719"/>
        <v>#VALUE!</v>
      </c>
      <c r="CX467" s="192" t="e">
        <f t="shared" si="2720"/>
        <v>#VALUE!</v>
      </c>
      <c r="CY467" s="202" t="e">
        <f t="shared" si="2721"/>
        <v>#VALUE!</v>
      </c>
      <c r="CZ467" s="192" t="e">
        <f t="shared" ref="CZ467:DI467" si="2848">$AJ467*EF467</f>
        <v>#VALUE!</v>
      </c>
      <c r="DA467" s="192" t="e">
        <f t="shared" si="2848"/>
        <v>#VALUE!</v>
      </c>
      <c r="DB467" s="192" t="e">
        <f t="shared" si="2848"/>
        <v>#VALUE!</v>
      </c>
      <c r="DC467" s="192" t="e">
        <f t="shared" si="2848"/>
        <v>#VALUE!</v>
      </c>
      <c r="DD467" s="192" t="e">
        <f t="shared" si="2848"/>
        <v>#VALUE!</v>
      </c>
      <c r="DE467" s="192" t="e">
        <f t="shared" si="2848"/>
        <v>#VALUE!</v>
      </c>
      <c r="DF467" s="192" t="e">
        <f t="shared" si="2848"/>
        <v>#VALUE!</v>
      </c>
      <c r="DG467" s="192" t="e">
        <f t="shared" si="2848"/>
        <v>#VALUE!</v>
      </c>
      <c r="DH467" s="192" t="e">
        <f t="shared" si="2848"/>
        <v>#VALUE!</v>
      </c>
      <c r="DI467" s="192" t="e">
        <f t="shared" si="2848"/>
        <v>#VALUE!</v>
      </c>
      <c r="DJ467" s="192" t="e">
        <f t="shared" si="2723"/>
        <v>#VALUE!</v>
      </c>
      <c r="DK467" s="192" t="e">
        <f t="shared" si="2724"/>
        <v>#VALUE!</v>
      </c>
      <c r="DL467" s="192" t="e">
        <f t="shared" si="2725"/>
        <v>#VALUE!</v>
      </c>
      <c r="DM467" s="192" t="e">
        <f t="shared" si="2726"/>
        <v>#VALUE!</v>
      </c>
      <c r="DN467" s="192" t="e">
        <f t="shared" si="2727"/>
        <v>#VALUE!</v>
      </c>
      <c r="DO467" s="192" t="e">
        <f t="shared" si="2728"/>
        <v>#VALUE!</v>
      </c>
      <c r="DP467" s="192" t="e">
        <f t="shared" si="2729"/>
        <v>#VALUE!</v>
      </c>
      <c r="DQ467" s="192" t="e">
        <f t="shared" si="2730"/>
        <v>#VALUE!</v>
      </c>
      <c r="DR467" s="192" t="e">
        <f t="shared" si="2731"/>
        <v>#VALUE!</v>
      </c>
      <c r="DS467" s="192" t="e">
        <f t="shared" si="2732"/>
        <v>#VALUE!</v>
      </c>
      <c r="DT467" s="192" t="e">
        <f t="shared" si="2733"/>
        <v>#VALUE!</v>
      </c>
      <c r="DU467" s="192" t="e">
        <f t="shared" si="2734"/>
        <v>#VALUE!</v>
      </c>
      <c r="DV467" s="198" t="e">
        <f t="shared" si="2735"/>
        <v>#VALUE!</v>
      </c>
      <c r="DW467" s="198" t="e">
        <f t="shared" si="2736"/>
        <v>#DIV/0!</v>
      </c>
      <c r="DX467" s="198" t="e">
        <f t="shared" si="2737"/>
        <v>#DIV/0!</v>
      </c>
      <c r="DY467" s="198" t="e">
        <f t="shared" si="2738"/>
        <v>#VALUE!</v>
      </c>
      <c r="DZ467" s="198" t="e">
        <f t="shared" si="2739"/>
        <v>#VALUE!</v>
      </c>
      <c r="EA467" s="198" t="e">
        <f t="shared" si="2740"/>
        <v>#VALUE!</v>
      </c>
      <c r="EB467" s="198" t="e">
        <f t="shared" si="2741"/>
        <v>#VALUE!</v>
      </c>
      <c r="EC467" s="198" t="e">
        <f t="shared" si="2742"/>
        <v>#DIV/0!</v>
      </c>
      <c r="ED467" s="198" t="e">
        <f t="shared" si="2743"/>
        <v>#VALUE!</v>
      </c>
      <c r="EE467" s="198" t="e">
        <f t="shared" si="2744"/>
        <v>#VALUE!</v>
      </c>
      <c r="EF467" s="198" t="e">
        <f t="shared" ref="EF467:EO467" si="2849">DV467/SUM($DV467:$EE467)</f>
        <v>#VALUE!</v>
      </c>
      <c r="EG467" s="198" t="e">
        <f t="shared" si="2849"/>
        <v>#DIV/0!</v>
      </c>
      <c r="EH467" s="198" t="e">
        <f t="shared" si="2849"/>
        <v>#DIV/0!</v>
      </c>
      <c r="EI467" s="198" t="e">
        <f t="shared" si="2849"/>
        <v>#VALUE!</v>
      </c>
      <c r="EJ467" s="198" t="e">
        <f t="shared" si="2849"/>
        <v>#VALUE!</v>
      </c>
      <c r="EK467" s="198" t="e">
        <f t="shared" si="2849"/>
        <v>#VALUE!</v>
      </c>
      <c r="EL467" s="198" t="e">
        <f t="shared" si="2849"/>
        <v>#VALUE!</v>
      </c>
      <c r="EM467" s="198" t="e">
        <f t="shared" si="2849"/>
        <v>#DIV/0!</v>
      </c>
      <c r="EN467" s="198" t="e">
        <f t="shared" si="2849"/>
        <v>#VALUE!</v>
      </c>
      <c r="EO467" s="198" t="e">
        <f t="shared" si="2849"/>
        <v>#VALUE!</v>
      </c>
      <c r="EP467" s="511">
        <f t="shared" ref="EP467:EW467" si="2850">EP466</f>
        <v>0.08</v>
      </c>
      <c r="EQ467" s="511">
        <f t="shared" si="2850"/>
        <v>0.015</v>
      </c>
      <c r="ER467" s="511">
        <f t="shared" si="2850"/>
        <v>0.015</v>
      </c>
      <c r="ES467" s="511">
        <f t="shared" si="2850"/>
        <v>0.015</v>
      </c>
      <c r="ET467" s="511">
        <f t="shared" si="2850"/>
        <v>0.015</v>
      </c>
      <c r="EU467" s="511">
        <f t="shared" si="2850"/>
        <v>0.09</v>
      </c>
      <c r="EV467" s="511">
        <f t="shared" si="2850"/>
        <v>0.09</v>
      </c>
      <c r="EW467" s="511">
        <f t="shared" si="2850"/>
        <v>0.09</v>
      </c>
      <c r="EX467" s="420" t="str">
        <f>IF(_tag_month_day!AS463="","",_tag_month_day!AS463/100)</f>
        <v/>
      </c>
      <c r="EY467" s="420" t="str">
        <f>IF(_tag_month_day!AT463="","",_tag_month_day!AT463/100)</f>
        <v/>
      </c>
      <c r="EZ467" s="420" t="str">
        <f>IF(_tag_month_day!AU463="","",_tag_month_day!AU463/100)</f>
        <v/>
      </c>
      <c r="FA467" s="420" t="str">
        <f>IF(_tag_month_day!AV463="","",_tag_month_day!AV463/100)</f>
        <v/>
      </c>
      <c r="FB467" s="420" t="str">
        <f>IF(_tag_month_day!AW463="","",_tag_month_day!AW463/100)</f>
        <v/>
      </c>
      <c r="FC467" s="420" t="str">
        <f>IF(_tag_month_day!AX463="","",_tag_month_day!AX463/100)</f>
        <v/>
      </c>
      <c r="FD467" s="510">
        <f t="shared" si="2773"/>
        <v>0.33</v>
      </c>
      <c r="FE467" s="510">
        <f t="shared" si="2774"/>
        <v>0.19</v>
      </c>
      <c r="FF467" s="510">
        <f t="shared" si="2775"/>
        <v>0.003</v>
      </c>
      <c r="FG467" s="510">
        <f t="shared" si="2776"/>
        <v>0</v>
      </c>
      <c r="FH467" s="603">
        <f t="shared" si="2777"/>
        <v>0.0001</v>
      </c>
      <c r="FI467" s="510">
        <f t="shared" ref="FI467:FR467" si="2851">FI466</f>
        <v>0.41</v>
      </c>
      <c r="FJ467" s="510">
        <f t="shared" si="2851"/>
        <v>0.11</v>
      </c>
      <c r="FK467" s="510">
        <f t="shared" si="2851"/>
        <v>0.015</v>
      </c>
      <c r="FL467" s="510">
        <f t="shared" si="2851"/>
        <v>0</v>
      </c>
      <c r="FM467" s="603">
        <f t="shared" si="2851"/>
        <v>0.0001</v>
      </c>
      <c r="FN467" s="510" t="str">
        <f>IF(_tag_month_day!AY463="","",_tag_month_day!AY463/100)</f>
        <v/>
      </c>
      <c r="FO467" s="510" t="str">
        <f>IF(_tag_month_day!AZ463="","",_tag_month_day!AZ463/100)</f>
        <v/>
      </c>
      <c r="FP467" s="510" t="str">
        <f>IF(_tag_month_day!BA463="","",_tag_month_day!BA463/100)</f>
        <v/>
      </c>
      <c r="FQ467" s="510" t="str">
        <f>IF(_tag_month_day!BB463="","",_tag_month_day!BB463/100)</f>
        <v/>
      </c>
      <c r="FR467" s="603" t="str">
        <f>IF(_tag_month_day!BC463="","",_tag_month_day!BC463/100)</f>
        <v/>
      </c>
      <c r="FS467" s="510" t="str">
        <f>IF(_tag_month_day!BD463="","",_tag_month_day!BD463/100)</f>
        <v/>
      </c>
      <c r="FT467" s="510" t="str">
        <f>IF(_tag_month_day!BE463="","",_tag_month_day!BE463/100)</f>
        <v/>
      </c>
      <c r="FU467" s="510" t="str">
        <f>IF(_tag_month_day!BF463="","",_tag_month_day!BF463/100)</f>
        <v/>
      </c>
      <c r="FV467" s="510" t="str">
        <f>IF(_tag_month_day!BG463="","",_tag_month_day!BG463/100)</f>
        <v/>
      </c>
      <c r="FW467" s="603" t="str">
        <f>IF(_tag_month_day!BH463="","",_tag_month_day!BH463/100)</f>
        <v/>
      </c>
      <c r="FX467" s="510" t="str">
        <f>IF(_tag_month_day!BI463="","",_tag_month_day!BI463/100)</f>
        <v/>
      </c>
      <c r="FY467" s="510" t="str">
        <f>IF(_tag_month_day!BJ463="","",_tag_month_day!BJ463/100)</f>
        <v/>
      </c>
      <c r="FZ467" s="605" t="str">
        <f>IF(_tag_month_day!BK463="","",_tag_month_day!BK463/100)</f>
        <v/>
      </c>
      <c r="GA467" s="510" t="str">
        <f>IF(_tag_month_day!BL463="","",_tag_month_day!BL463/100)</f>
        <v/>
      </c>
      <c r="GB467" s="603" t="str">
        <f>IF(_tag_month_day!BM463="","",_tag_month_day!BM463/100)</f>
        <v/>
      </c>
      <c r="GC467" s="420" t="str">
        <f>IF(_tag_month_day!BN463="","",_tag_month_day!BN463/100)</f>
        <v/>
      </c>
      <c r="GD467" s="420" t="str">
        <f>IF(_tag_month_day!BO463="","",_tag_month_day!BO463/100)</f>
        <v/>
      </c>
      <c r="GE467" s="420" t="str">
        <f>IF(_tag_month_day!BP463="","",_tag_month_day!BP463/100)</f>
        <v/>
      </c>
      <c r="GF467" s="420" t="str">
        <f>IF(_tag_month_day!BQ463="","",_tag_month_day!BQ463/100)</f>
        <v/>
      </c>
      <c r="GG467" s="420" t="str">
        <f>IF(_tag_month_day!BR463="","",_tag_month_day!BR463/100)</f>
        <v/>
      </c>
      <c r="GH467" s="420" t="str">
        <f>IF(_tag_month_day!BS463="","",_tag_month_day!BS463/100)</f>
        <v/>
      </c>
      <c r="GI467" s="603" t="str">
        <f>IF(_tag_month_day!BT463="","",_tag_month_day!BT463/100)</f>
        <v/>
      </c>
      <c r="GJ467" s="612" t="str">
        <f>IF(_tag_month_day!BU463="","",_tag_month_day!BU463/100)</f>
        <v/>
      </c>
      <c r="GK467" s="620" t="str">
        <f>IF(_tag_month_day!BV463="",IF(_rlcf_month_day!A$2="","",_rlcf_month_day!A$2/100),_tag_month_day!BV463/100)</f>
        <v/>
      </c>
      <c r="GL467" s="620" t="str">
        <f>IF(_tag_month_day!BW463="",IF(_rlcf_month_day!B$2="","",_rlcf_month_day!B$2/100),_tag_month_day!BW463/100)</f>
        <v/>
      </c>
      <c r="GM467" s="621" t="str">
        <f>IF(_tag_month_day!BX463="",IF(_rlcf_month_day!C$2="","",_rlcf_month_day!C$2/100),_tag_month_day!BX463/100)</f>
        <v/>
      </c>
      <c r="GN467" s="620" t="str">
        <f>IF(_tag_month_day!BV463="",IF(_rlcf_month_day!A$2="","",_rlcf_month_day!A$2/100),_tag_month_day!BV463/100)</f>
        <v/>
      </c>
      <c r="GO467" s="620" t="str">
        <f>IF(_tag_month_day!BW463="",IF(_rlcf_month_day!B$2="","",_rlcf_month_day!B$2/100),_tag_month_day!BW463/100)</f>
        <v/>
      </c>
      <c r="GP467" s="620" t="str">
        <f>IF(_tag_month_day!CD463="",IF(_rlcf_month_day!E$2="","",_rlcf_month_day!E$2/100),_tag_month_day!CD463/100)</f>
        <v/>
      </c>
      <c r="GQ467" s="620" t="str">
        <f>IF(_tag_month_day!CE463="",IF(_rlcf_month_day!F$2="","",_rlcf_month_day!F$2/100),_tag_month_day!CE463/100)</f>
        <v/>
      </c>
      <c r="GR467" s="621" t="str">
        <f>IF(_tag_month_day!CF463="",IF(_rlcf_month_day!G$2="","",_rlcf_month_day!G$2/100),_tag_month_day!CF463/100)</f>
        <v/>
      </c>
      <c r="GS467" s="626">
        <f t="shared" ref="GS467:HH467" si="2852">GS466</f>
        <v>0.953</v>
      </c>
      <c r="GT467" s="626">
        <f t="shared" si="2852"/>
        <v>0.55</v>
      </c>
      <c r="GU467" s="626">
        <f t="shared" si="2852"/>
        <v>0.55</v>
      </c>
      <c r="GV467" s="626">
        <f t="shared" si="2852"/>
        <v>0.55</v>
      </c>
      <c r="GW467" s="626">
        <f t="shared" si="2852"/>
        <v>0.5</v>
      </c>
      <c r="GX467" s="626">
        <f t="shared" si="2852"/>
        <v>0.935</v>
      </c>
      <c r="GY467" s="626">
        <f t="shared" si="2852"/>
        <v>0.15</v>
      </c>
      <c r="GZ467" s="626">
        <f t="shared" si="2852"/>
        <v>1</v>
      </c>
      <c r="HA467" s="632">
        <f t="shared" si="2852"/>
        <v>0.047</v>
      </c>
      <c r="HB467" s="632">
        <f t="shared" si="2852"/>
        <v>0.45</v>
      </c>
      <c r="HC467" s="632">
        <f t="shared" si="2852"/>
        <v>0.45</v>
      </c>
      <c r="HD467" s="632">
        <f t="shared" si="2852"/>
        <v>0.45</v>
      </c>
      <c r="HE467" s="632">
        <f t="shared" si="2852"/>
        <v>0.5</v>
      </c>
      <c r="HF467" s="632">
        <f t="shared" si="2852"/>
        <v>0.065</v>
      </c>
      <c r="HG467" s="632">
        <f t="shared" si="2852"/>
        <v>0.85</v>
      </c>
      <c r="HH467" s="632">
        <f t="shared" si="2852"/>
        <v>0</v>
      </c>
      <c r="HI467" s="68">
        <f t="shared" si="2749"/>
        <v>0</v>
      </c>
      <c r="HJ467" s="68" t="e">
        <f t="shared" si="2780"/>
        <v>#VALUE!</v>
      </c>
      <c r="HK467" s="202">
        <f t="shared" si="2781"/>
        <v>0.85</v>
      </c>
      <c r="HL467" s="464">
        <f t="shared" si="2782"/>
        <v>550000</v>
      </c>
      <c r="HM467" s="464">
        <f t="shared" si="2783"/>
        <v>480000</v>
      </c>
      <c r="HN467" s="192" t="e">
        <f t="shared" si="2750"/>
        <v>#VALUE!</v>
      </c>
      <c r="HO467" s="192" t="e">
        <f>HN467*HK467*$HO$2/HL467*1000000</f>
        <v>#VALUE!</v>
      </c>
      <c r="HP467" s="192" t="e">
        <f>HN467*HK467*$HP$2/HM467*1000000</f>
        <v>#VALUE!</v>
      </c>
    </row>
    <row r="468" customFormat="1" spans="1:224">
      <c r="A468" s="381">
        <v>463</v>
      </c>
      <c r="B468" s="54">
        <f ca="1" t="shared" si="2784"/>
        <v>43636</v>
      </c>
      <c r="C468" s="57">
        <f t="shared" si="2785"/>
        <v>0.0416666666666667</v>
      </c>
      <c r="D468" s="68" t="str">
        <f ca="1" t="shared" si="2751"/>
        <v>夜班</v>
      </c>
      <c r="E468" s="68" t="str">
        <f ca="1" t="shared" si="2752"/>
        <v>丁</v>
      </c>
      <c r="F468" s="68">
        <f ca="1">SUMPRODUCT((成本日报!$A$3:$A$95=计划!B468)*(成本日报!$B$3:$B$95=计划!$D468),成本日报!$C$3:$C$95)</f>
        <v>4</v>
      </c>
      <c r="G468" s="382">
        <f ca="1" t="shared" si="2786"/>
        <v>43636.2499999989</v>
      </c>
      <c r="H468" s="382">
        <f ca="1" t="shared" si="2753"/>
        <v>43636.2569444433</v>
      </c>
      <c r="I468" s="382">
        <f ca="1" t="shared" si="2754"/>
        <v>43636.2624999989</v>
      </c>
      <c r="J468" s="382">
        <f ca="1" t="shared" si="2755"/>
        <v>43636.2916666655</v>
      </c>
      <c r="K468" s="382">
        <f ca="1" t="shared" si="2756"/>
        <v>43636.3541666656</v>
      </c>
      <c r="L468" s="382">
        <f ca="1" t="shared" si="2757"/>
        <v>43636.3749999989</v>
      </c>
      <c r="M468" s="398" t="str">
        <f>IF(_tag_month_day!A464="","",_tag_month_day!A464)</f>
        <v/>
      </c>
      <c r="N468" s="398" t="str">
        <f>IF(_tag_month_day!B464="","",_tag_month_day!B464)</f>
        <v/>
      </c>
      <c r="O468" s="399" t="e">
        <f t="shared" si="2758"/>
        <v>#VALUE!</v>
      </c>
      <c r="P468" s="398" t="str">
        <f>IF(_tag_month_day!C464="","",_tag_month_day!C464)</f>
        <v/>
      </c>
      <c r="Q468" s="398" t="str">
        <f>IF(_tag_month_day!D464="","",_tag_month_day!D464)</f>
        <v/>
      </c>
      <c r="R468" s="416">
        <f>IF(_tag_month_day!CB464="",R467,_tag_month_day!CB464/100)</f>
        <v>0.07</v>
      </c>
      <c r="S468" s="417" t="str">
        <f>IF(_tag_month_day!E464="","",_tag_month_day!E464)</f>
        <v/>
      </c>
      <c r="T468" s="417" t="str">
        <f>IF(_tag_month_day!F464="","",_tag_month_day!F464)</f>
        <v/>
      </c>
      <c r="U468" s="418" t="e">
        <f t="shared" si="2712"/>
        <v>#VALUE!</v>
      </c>
      <c r="V468" s="53" t="e">
        <f t="shared" si="2713"/>
        <v>#VALUE!</v>
      </c>
      <c r="W468" s="419" t="str">
        <f>IF(_jhy_month_day!A464="","",_jhy_month_day!A464)</f>
        <v/>
      </c>
      <c r="X468" s="420" t="str">
        <f>IF(_jhy_month_day!B464="","",_jhy_month_day!B464/100)</f>
        <v/>
      </c>
      <c r="Y468" s="420" t="str">
        <f>IF(_jhy_month_day!C464="","",_jhy_month_day!C464/100)</f>
        <v/>
      </c>
      <c r="Z468" s="439">
        <f t="shared" si="2802"/>
        <v>116</v>
      </c>
      <c r="AA468" s="440" t="str">
        <f>IF(_tag_month_day!G464="","",_tag_month_day!G464/100)</f>
        <v/>
      </c>
      <c r="AB468" s="440" t="str">
        <f>IF(_tag_month_day!H464="","",_tag_month_day!H464/100)</f>
        <v/>
      </c>
      <c r="AC468" s="193">
        <f t="shared" si="2759"/>
        <v>1.59963432013121</v>
      </c>
      <c r="AD468" s="441" t="str">
        <f t="shared" si="2760"/>
        <v/>
      </c>
      <c r="AE468" s="442" t="str">
        <f t="shared" si="2761"/>
        <v/>
      </c>
      <c r="AF468" s="443">
        <v>1</v>
      </c>
      <c r="AG468" s="68" t="str">
        <f>IF(_duihao_month_day!A464="","",_duihao_month_day!A464)</f>
        <v/>
      </c>
      <c r="AH468" s="463">
        <f>IF(_gyk_month_day!B464="",AH467,_gyk_month_day!B464)</f>
        <v>820</v>
      </c>
      <c r="AI468" s="464"/>
      <c r="AJ468" s="68" t="str">
        <f>IF(_tag_month_day!I464="","",_tag_month_day!I464)</f>
        <v/>
      </c>
      <c r="AK468" s="465" t="str">
        <f>IF(_tzyy_month_day!A464="","",_tzyy_month_day!A464)</f>
        <v/>
      </c>
      <c r="AL468" s="465" t="str">
        <f>IF(_tzyy_month_day!B464="","",_tzyy_month_day!B464)</f>
        <v/>
      </c>
      <c r="AM468" s="465" t="str">
        <f>IF(_tzyy_month_day!C464="","",_tzyy_month_day!C464)</f>
        <v/>
      </c>
      <c r="AN468" s="466" t="str">
        <f>IF(_tag_month_day!CG464="","",_tag_month_day!CG464)</f>
        <v/>
      </c>
      <c r="AO468" s="466" t="str">
        <f>IF(_tag_month_day!CH464="","",_tag_month_day!CH464)</f>
        <v/>
      </c>
      <c r="AP468" s="486" t="e">
        <f t="shared" si="2762"/>
        <v>#VALUE!</v>
      </c>
      <c r="AQ468" s="487" t="str">
        <f>IF(_tag_month_day!J464="","",_tag_month_day!J464/100)</f>
        <v/>
      </c>
      <c r="AR468" s="488">
        <f t="shared" si="2763"/>
        <v>1.3</v>
      </c>
      <c r="AS468" s="489" t="e">
        <f t="shared" si="2714"/>
        <v>#VALUE!</v>
      </c>
      <c r="AT468" s="489">
        <f t="shared" si="2764"/>
        <v>0</v>
      </c>
      <c r="AU468" s="490" t="str">
        <f>IF(_tag_month_day!K464="","",_tag_month_day!K464)</f>
        <v/>
      </c>
      <c r="AV468" s="491" t="str">
        <f>IF(_tag_month_day!L464="","",_tag_month_day!L464/100)</f>
        <v/>
      </c>
      <c r="AW468" s="420">
        <f t="shared" si="2686"/>
        <v>0</v>
      </c>
      <c r="AX468" s="420">
        <f t="shared" si="2765"/>
        <v>0</v>
      </c>
      <c r="AY468" s="420" t="str">
        <f>IF(_tag_month_day!M464="","",_tag_month_day!M464/100)</f>
        <v/>
      </c>
      <c r="AZ468" s="420" t="str">
        <f>IF(_tag_month_day!N464="","",_tag_month_day!N464/100)</f>
        <v/>
      </c>
      <c r="BA468" s="420" t="str">
        <f>IF(_tag_month_day!O464="","",_tag_month_day!O464/100)</f>
        <v/>
      </c>
      <c r="BB468" s="496" t="str">
        <f>IF(_tag_month_day!P464="","",_tag_month_day!P464/100)</f>
        <v/>
      </c>
      <c r="BC468" s="496">
        <f t="shared" si="2766"/>
        <v>0</v>
      </c>
      <c r="BD468" s="496" t="str">
        <f>IF(_tag_month_day!Q464="","",_tag_month_day!Q464/100)</f>
        <v/>
      </c>
      <c r="BE468" s="510" t="str">
        <f>IF(_tag_month_day!R464="","",_tag_month_day!R464/100)</f>
        <v/>
      </c>
      <c r="BF468" s="413" t="str">
        <f>IF(_tag_month_day!CC464="","",_tag_month_day!CC464/100)</f>
        <v/>
      </c>
      <c r="BG468" s="511" t="e">
        <f t="shared" si="2715"/>
        <v>#VALUE!</v>
      </c>
      <c r="BH468" s="198">
        <f t="shared" si="2716"/>
        <v>0</v>
      </c>
      <c r="BI468" s="512" t="e">
        <f>IF(CX468=0,BI467,(DK468*查询!$R$5+DL468*查询!$Q$5+DM468*查询!$N$5+DN468*查询!$O$5+DO468*查询!$P$5)*AF468/CX468)</f>
        <v>#VALUE!</v>
      </c>
      <c r="BJ468" s="512" t="e">
        <f>IF(CX468=0,BJ467,(DP468*查询!$S$5+DQ468*查询!$T$5+DR468*查询!$U$5)*AF468/CX468)</f>
        <v>#VALUE!</v>
      </c>
      <c r="BK468" s="512">
        <f t="shared" si="2767"/>
        <v>1</v>
      </c>
      <c r="BL468" s="513" t="str">
        <f>IF(_cfyc_month_day!A464="","",_cfyc_month_day!A464)</f>
        <v/>
      </c>
      <c r="BM468" s="513" t="str">
        <f>IF(_cfyc_month_day!B464="","",_cfyc_month_day!B464)</f>
        <v/>
      </c>
      <c r="BN468" s="513" t="str">
        <f>IF(_cfyc_month_day!C464="","",_cfyc_month_day!C464)</f>
        <v/>
      </c>
      <c r="BO468" s="522" t="str">
        <f>IF(_cfyc_month_day!D464="","",_cfyc_month_day!D464)</f>
        <v/>
      </c>
      <c r="BP468" s="522" t="str">
        <f>IF(_cfyc_month_day!E464="","",_cfyc_month_day!E464)</f>
        <v/>
      </c>
      <c r="BQ468" s="522" t="str">
        <f>IF(_cfyc_month_day!F464="","",_cfyc_month_day!F464)</f>
        <v/>
      </c>
      <c r="BR468" s="513" t="str">
        <f>IF(_tag_month_day!T464="","",_tag_month_day!T464)</f>
        <v/>
      </c>
      <c r="BS468" s="513" t="str">
        <f>IF(_tag_month_day!U464="","",_tag_month_day!U464)</f>
        <v/>
      </c>
      <c r="BT468" s="523" t="str">
        <f t="shared" si="2768"/>
        <v/>
      </c>
      <c r="BU468" s="223" t="str">
        <f>IF(_tag_month_day!V464="","",_tag_month_day!V464)</f>
        <v/>
      </c>
      <c r="BV468" s="206" t="str">
        <f>IF(_tag_month_day!W464="","",_tag_month_day!W464)</f>
        <v/>
      </c>
      <c r="BW468" s="540" t="str">
        <f>IF(_tag_month_day!X464="","",_tag_month_day!X464)</f>
        <v/>
      </c>
      <c r="BX468" s="540" t="str">
        <f>IF(_tag_month_day!Y464="","",_tag_month_day!Y464)</f>
        <v/>
      </c>
      <c r="BY468" s="541">
        <f ca="1" t="shared" si="2769"/>
        <v>43636.3749999989</v>
      </c>
      <c r="BZ468" s="542"/>
      <c r="CA468" s="543" t="str">
        <f>IF(_jhy2_month_day!A464="","",_jhy2_month_day!A464)</f>
        <v/>
      </c>
      <c r="CB468" s="464" t="str">
        <f>IF(_jhy2_month_day!B464="","",_jhy2_month_day!B464)</f>
        <v/>
      </c>
      <c r="CC468" s="464" t="str">
        <f>IF(_jhy2_month_day!C464="","",_jhy2_month_day!C464)</f>
        <v/>
      </c>
      <c r="CD468" s="464" t="str">
        <f>IF(_jhy2_month_day!D464="","",_jhy2_month_day!D464)</f>
        <v/>
      </c>
      <c r="CE468" s="464" t="str">
        <f>IF(_jhy2_month_day!E464="","",_jhy2_month_day!E464)</f>
        <v/>
      </c>
      <c r="CF468" s="464" t="str">
        <f>IF(_jhy2_month_day!F464="","",_jhy2_month_day!F464)</f>
        <v/>
      </c>
      <c r="CG468" s="464" t="str">
        <f>IF(_jhy2_month_day!G464="","",_jhy2_month_day!G464)</f>
        <v/>
      </c>
      <c r="CH468" s="464" t="str">
        <f>IF(_jhy2_month_day!H464="","",_jhy2_month_day!H464)</f>
        <v/>
      </c>
      <c r="CI468" s="464" t="str">
        <f>IF(_jhy2_month_day!I464="","",_jhy2_month_day!I464)</f>
        <v/>
      </c>
      <c r="CJ468" s="464" t="str">
        <f>IF(_jhy2_month_day!J464="","",_jhy2_month_day!J464)</f>
        <v/>
      </c>
      <c r="CK468" s="464" t="str">
        <f>IF(_jhy2_month_day!K464="","",_jhy2_month_day!K464)</f>
        <v/>
      </c>
      <c r="CL468" s="562" t="str">
        <f>IF(_jhy2_month_day!L464="","",_jhy2_month_day!L464)</f>
        <v/>
      </c>
      <c r="CM468" s="562" t="str">
        <f>IF(_jhy2_month_day!M464="","",_jhy2_month_day!M464)</f>
        <v/>
      </c>
      <c r="CN468" s="562" t="str">
        <f>IF(_jhy2_month_day!N464="","",_jhy2_month_day!N464)</f>
        <v/>
      </c>
      <c r="CO468" s="562" t="str">
        <f>IF(_jhy2_month_day!O464="","",_jhy2_month_day!O464)</f>
        <v/>
      </c>
      <c r="CP468" s="562" t="str">
        <f>IF(_jhy2_month_day!P464="","",_jhy2_month_day!P464)</f>
        <v/>
      </c>
      <c r="CQ468" s="562" t="str">
        <f>IF(_jhy2_month_day!Q464="","",_jhy2_month_day!Q464)</f>
        <v/>
      </c>
      <c r="CR468" s="563" t="str">
        <f>IF(_jhy2_month_day!R464="","",_jhy2_month_day!R464)</f>
        <v/>
      </c>
      <c r="CS468" s="576" t="str">
        <f>IF(_jhy2_month_day!S464="","",_jhy2_month_day!S464)</f>
        <v/>
      </c>
      <c r="CT468" s="562" t="str">
        <f>IF(_jhy2_month_day!T464="","",_jhy2_month_day!T464)</f>
        <v/>
      </c>
      <c r="CU468" s="577" t="e">
        <f t="shared" si="2717"/>
        <v>#VALUE!</v>
      </c>
      <c r="CV468" s="198" t="e">
        <f t="shared" si="2718"/>
        <v>#VALUE!</v>
      </c>
      <c r="CW468" s="192" t="e">
        <f t="shared" si="2719"/>
        <v>#VALUE!</v>
      </c>
      <c r="CX468" s="192" t="e">
        <f t="shared" si="2720"/>
        <v>#VALUE!</v>
      </c>
      <c r="CY468" s="202" t="e">
        <f t="shared" si="2721"/>
        <v>#VALUE!</v>
      </c>
      <c r="CZ468" s="192" t="e">
        <f t="shared" ref="CZ468:DI468" si="2853">$AJ468*EF468</f>
        <v>#VALUE!</v>
      </c>
      <c r="DA468" s="192" t="e">
        <f t="shared" si="2853"/>
        <v>#VALUE!</v>
      </c>
      <c r="DB468" s="192" t="e">
        <f t="shared" si="2853"/>
        <v>#VALUE!</v>
      </c>
      <c r="DC468" s="192" t="e">
        <f t="shared" si="2853"/>
        <v>#VALUE!</v>
      </c>
      <c r="DD468" s="192" t="e">
        <f t="shared" si="2853"/>
        <v>#VALUE!</v>
      </c>
      <c r="DE468" s="192" t="e">
        <f t="shared" si="2853"/>
        <v>#VALUE!</v>
      </c>
      <c r="DF468" s="192" t="e">
        <f t="shared" si="2853"/>
        <v>#VALUE!</v>
      </c>
      <c r="DG468" s="192" t="e">
        <f t="shared" si="2853"/>
        <v>#VALUE!</v>
      </c>
      <c r="DH468" s="192" t="e">
        <f t="shared" si="2853"/>
        <v>#VALUE!</v>
      </c>
      <c r="DI468" s="192" t="e">
        <f t="shared" si="2853"/>
        <v>#VALUE!</v>
      </c>
      <c r="DJ468" s="192" t="e">
        <f t="shared" si="2723"/>
        <v>#VALUE!</v>
      </c>
      <c r="DK468" s="192" t="e">
        <f t="shared" si="2724"/>
        <v>#VALUE!</v>
      </c>
      <c r="DL468" s="192" t="e">
        <f t="shared" si="2725"/>
        <v>#VALUE!</v>
      </c>
      <c r="DM468" s="192" t="e">
        <f t="shared" si="2726"/>
        <v>#VALUE!</v>
      </c>
      <c r="DN468" s="192" t="e">
        <f t="shared" si="2727"/>
        <v>#VALUE!</v>
      </c>
      <c r="DO468" s="192" t="e">
        <f t="shared" si="2728"/>
        <v>#VALUE!</v>
      </c>
      <c r="DP468" s="192" t="e">
        <f t="shared" si="2729"/>
        <v>#VALUE!</v>
      </c>
      <c r="DQ468" s="192" t="e">
        <f t="shared" si="2730"/>
        <v>#VALUE!</v>
      </c>
      <c r="DR468" s="192" t="e">
        <f t="shared" si="2731"/>
        <v>#VALUE!</v>
      </c>
      <c r="DS468" s="192" t="e">
        <f t="shared" si="2732"/>
        <v>#VALUE!</v>
      </c>
      <c r="DT468" s="192" t="e">
        <f t="shared" si="2733"/>
        <v>#VALUE!</v>
      </c>
      <c r="DU468" s="192" t="e">
        <f t="shared" si="2734"/>
        <v>#VALUE!</v>
      </c>
      <c r="DV468" s="198" t="e">
        <f t="shared" si="2735"/>
        <v>#VALUE!</v>
      </c>
      <c r="DW468" s="198" t="e">
        <f t="shared" si="2736"/>
        <v>#DIV/0!</v>
      </c>
      <c r="DX468" s="198" t="e">
        <f t="shared" si="2737"/>
        <v>#DIV/0!</v>
      </c>
      <c r="DY468" s="198" t="e">
        <f t="shared" si="2738"/>
        <v>#VALUE!</v>
      </c>
      <c r="DZ468" s="198" t="e">
        <f t="shared" si="2739"/>
        <v>#VALUE!</v>
      </c>
      <c r="EA468" s="198" t="e">
        <f t="shared" si="2740"/>
        <v>#VALUE!</v>
      </c>
      <c r="EB468" s="198" t="e">
        <f t="shared" si="2741"/>
        <v>#VALUE!</v>
      </c>
      <c r="EC468" s="198" t="e">
        <f t="shared" si="2742"/>
        <v>#DIV/0!</v>
      </c>
      <c r="ED468" s="198" t="e">
        <f t="shared" si="2743"/>
        <v>#VALUE!</v>
      </c>
      <c r="EE468" s="198" t="e">
        <f t="shared" si="2744"/>
        <v>#VALUE!</v>
      </c>
      <c r="EF468" s="198" t="e">
        <f t="shared" ref="EF468:EO468" si="2854">DV468/SUM($DV468:$EE468)</f>
        <v>#VALUE!</v>
      </c>
      <c r="EG468" s="198" t="e">
        <f t="shared" si="2854"/>
        <v>#DIV/0!</v>
      </c>
      <c r="EH468" s="198" t="e">
        <f t="shared" si="2854"/>
        <v>#DIV/0!</v>
      </c>
      <c r="EI468" s="198" t="e">
        <f t="shared" si="2854"/>
        <v>#VALUE!</v>
      </c>
      <c r="EJ468" s="198" t="e">
        <f t="shared" si="2854"/>
        <v>#VALUE!</v>
      </c>
      <c r="EK468" s="198" t="e">
        <f t="shared" si="2854"/>
        <v>#VALUE!</v>
      </c>
      <c r="EL468" s="198" t="e">
        <f t="shared" si="2854"/>
        <v>#VALUE!</v>
      </c>
      <c r="EM468" s="198" t="e">
        <f t="shared" si="2854"/>
        <v>#DIV/0!</v>
      </c>
      <c r="EN468" s="198" t="e">
        <f t="shared" si="2854"/>
        <v>#VALUE!</v>
      </c>
      <c r="EO468" s="198" t="e">
        <f t="shared" si="2854"/>
        <v>#VALUE!</v>
      </c>
      <c r="EP468" s="511">
        <f t="shared" ref="EP468:EW468" si="2855">EP467</f>
        <v>0.08</v>
      </c>
      <c r="EQ468" s="511">
        <f t="shared" si="2855"/>
        <v>0.015</v>
      </c>
      <c r="ER468" s="511">
        <f t="shared" si="2855"/>
        <v>0.015</v>
      </c>
      <c r="ES468" s="511">
        <f t="shared" si="2855"/>
        <v>0.015</v>
      </c>
      <c r="ET468" s="511">
        <f t="shared" si="2855"/>
        <v>0.015</v>
      </c>
      <c r="EU468" s="511">
        <f t="shared" si="2855"/>
        <v>0.09</v>
      </c>
      <c r="EV468" s="511">
        <f t="shared" si="2855"/>
        <v>0.09</v>
      </c>
      <c r="EW468" s="511">
        <f t="shared" si="2855"/>
        <v>0.09</v>
      </c>
      <c r="EX468" s="420" t="str">
        <f>IF(_tag_month_day!AS464="","",_tag_month_day!AS464/100)</f>
        <v/>
      </c>
      <c r="EY468" s="420" t="str">
        <f>IF(_tag_month_day!AT464="","",_tag_month_day!AT464/100)</f>
        <v/>
      </c>
      <c r="EZ468" s="420" t="str">
        <f>IF(_tag_month_day!AU464="","",_tag_month_day!AU464/100)</f>
        <v/>
      </c>
      <c r="FA468" s="420" t="str">
        <f>IF(_tag_month_day!AV464="","",_tag_month_day!AV464/100)</f>
        <v/>
      </c>
      <c r="FB468" s="420" t="str">
        <f>IF(_tag_month_day!AW464="","",_tag_month_day!AW464/100)</f>
        <v/>
      </c>
      <c r="FC468" s="420" t="str">
        <f>IF(_tag_month_day!AX464="","",_tag_month_day!AX464/100)</f>
        <v/>
      </c>
      <c r="FD468" s="510">
        <f t="shared" si="2773"/>
        <v>0.33</v>
      </c>
      <c r="FE468" s="510">
        <f t="shared" si="2774"/>
        <v>0.19</v>
      </c>
      <c r="FF468" s="510">
        <f t="shared" si="2775"/>
        <v>0.003</v>
      </c>
      <c r="FG468" s="510">
        <f t="shared" si="2776"/>
        <v>0</v>
      </c>
      <c r="FH468" s="603">
        <f t="shared" si="2777"/>
        <v>0.0001</v>
      </c>
      <c r="FI468" s="510">
        <f t="shared" ref="FI468:FR468" si="2856">FI467</f>
        <v>0.41</v>
      </c>
      <c r="FJ468" s="510">
        <f t="shared" si="2856"/>
        <v>0.11</v>
      </c>
      <c r="FK468" s="510">
        <f t="shared" si="2856"/>
        <v>0.015</v>
      </c>
      <c r="FL468" s="510">
        <f t="shared" si="2856"/>
        <v>0</v>
      </c>
      <c r="FM468" s="603">
        <f t="shared" si="2856"/>
        <v>0.0001</v>
      </c>
      <c r="FN468" s="510" t="str">
        <f>IF(_tag_month_day!AY464="","",_tag_month_day!AY464/100)</f>
        <v/>
      </c>
      <c r="FO468" s="510" t="str">
        <f>IF(_tag_month_day!AZ464="","",_tag_month_day!AZ464/100)</f>
        <v/>
      </c>
      <c r="FP468" s="510" t="str">
        <f>IF(_tag_month_day!BA464="","",_tag_month_day!BA464/100)</f>
        <v/>
      </c>
      <c r="FQ468" s="510" t="str">
        <f>IF(_tag_month_day!BB464="","",_tag_month_day!BB464/100)</f>
        <v/>
      </c>
      <c r="FR468" s="603" t="str">
        <f>IF(_tag_month_day!BC464="","",_tag_month_day!BC464/100)</f>
        <v/>
      </c>
      <c r="FS468" s="510" t="str">
        <f>IF(_tag_month_day!BD464="","",_tag_month_day!BD464/100)</f>
        <v/>
      </c>
      <c r="FT468" s="510" t="str">
        <f>IF(_tag_month_day!BE464="","",_tag_month_day!BE464/100)</f>
        <v/>
      </c>
      <c r="FU468" s="510" t="str">
        <f>IF(_tag_month_day!BF464="","",_tag_month_day!BF464/100)</f>
        <v/>
      </c>
      <c r="FV468" s="510" t="str">
        <f>IF(_tag_month_day!BG464="","",_tag_month_day!BG464/100)</f>
        <v/>
      </c>
      <c r="FW468" s="603" t="str">
        <f>IF(_tag_month_day!BH464="","",_tag_month_day!BH464/100)</f>
        <v/>
      </c>
      <c r="FX468" s="510" t="str">
        <f>IF(_tag_month_day!BI464="","",_tag_month_day!BI464/100)</f>
        <v/>
      </c>
      <c r="FY468" s="510" t="str">
        <f>IF(_tag_month_day!BJ464="","",_tag_month_day!BJ464/100)</f>
        <v/>
      </c>
      <c r="FZ468" s="605" t="str">
        <f>IF(_tag_month_day!BK464="","",_tag_month_day!BK464/100)</f>
        <v/>
      </c>
      <c r="GA468" s="510" t="str">
        <f>IF(_tag_month_day!BL464="","",_tag_month_day!BL464/100)</f>
        <v/>
      </c>
      <c r="GB468" s="603" t="str">
        <f>IF(_tag_month_day!BM464="","",_tag_month_day!BM464/100)</f>
        <v/>
      </c>
      <c r="GC468" s="420" t="str">
        <f>IF(_tag_month_day!BN464="","",_tag_month_day!BN464/100)</f>
        <v/>
      </c>
      <c r="GD468" s="420" t="str">
        <f>IF(_tag_month_day!BO464="","",_tag_month_day!BO464/100)</f>
        <v/>
      </c>
      <c r="GE468" s="420" t="str">
        <f>IF(_tag_month_day!BP464="","",_tag_month_day!BP464/100)</f>
        <v/>
      </c>
      <c r="GF468" s="420" t="str">
        <f>IF(_tag_month_day!BQ464="","",_tag_month_day!BQ464/100)</f>
        <v/>
      </c>
      <c r="GG468" s="420" t="str">
        <f>IF(_tag_month_day!BR464="","",_tag_month_day!BR464/100)</f>
        <v/>
      </c>
      <c r="GH468" s="420" t="str">
        <f>IF(_tag_month_day!BS464="","",_tag_month_day!BS464/100)</f>
        <v/>
      </c>
      <c r="GI468" s="603" t="str">
        <f>IF(_tag_month_day!BT464="","",_tag_month_day!BT464/100)</f>
        <v/>
      </c>
      <c r="GJ468" s="612" t="str">
        <f>IF(_tag_month_day!BU464="","",_tag_month_day!BU464/100)</f>
        <v/>
      </c>
      <c r="GK468" s="620" t="str">
        <f>IF(_tag_month_day!BV464="",IF(_rlcf_month_day!A$2="","",_rlcf_month_day!A$2/100),_tag_month_day!BV464/100)</f>
        <v/>
      </c>
      <c r="GL468" s="620" t="str">
        <f>IF(_tag_month_day!BW464="",IF(_rlcf_month_day!B$2="","",_rlcf_month_day!B$2/100),_tag_month_day!BW464/100)</f>
        <v/>
      </c>
      <c r="GM468" s="621" t="str">
        <f>IF(_tag_month_day!BX464="",IF(_rlcf_month_day!C$2="","",_rlcf_month_day!C$2/100),_tag_month_day!BX464/100)</f>
        <v/>
      </c>
      <c r="GN468" s="620" t="str">
        <f>IF(_tag_month_day!BV464="",IF(_rlcf_month_day!A$2="","",_rlcf_month_day!A$2/100),_tag_month_day!BV464/100)</f>
        <v/>
      </c>
      <c r="GO468" s="620" t="str">
        <f>IF(_tag_month_day!BW464="",IF(_rlcf_month_day!B$2="","",_rlcf_month_day!B$2/100),_tag_month_day!BW464/100)</f>
        <v/>
      </c>
      <c r="GP468" s="620" t="str">
        <f>IF(_tag_month_day!CD464="",IF(_rlcf_month_day!E$2="","",_rlcf_month_day!E$2/100),_tag_month_day!CD464/100)</f>
        <v/>
      </c>
      <c r="GQ468" s="620" t="str">
        <f>IF(_tag_month_day!CE464="",IF(_rlcf_month_day!F$2="","",_rlcf_month_day!F$2/100),_tag_month_day!CE464/100)</f>
        <v/>
      </c>
      <c r="GR468" s="621" t="str">
        <f>IF(_tag_month_day!CF464="",IF(_rlcf_month_day!G$2="","",_rlcf_month_day!G$2/100),_tag_month_day!CF464/100)</f>
        <v/>
      </c>
      <c r="GS468" s="626">
        <f t="shared" ref="GS468:HH468" si="2857">GS467</f>
        <v>0.953</v>
      </c>
      <c r="GT468" s="626">
        <f t="shared" si="2857"/>
        <v>0.55</v>
      </c>
      <c r="GU468" s="626">
        <f t="shared" si="2857"/>
        <v>0.55</v>
      </c>
      <c r="GV468" s="626">
        <f t="shared" si="2857"/>
        <v>0.55</v>
      </c>
      <c r="GW468" s="626">
        <f t="shared" si="2857"/>
        <v>0.5</v>
      </c>
      <c r="GX468" s="626">
        <f t="shared" si="2857"/>
        <v>0.935</v>
      </c>
      <c r="GY468" s="626">
        <f t="shared" si="2857"/>
        <v>0.15</v>
      </c>
      <c r="GZ468" s="626">
        <f t="shared" si="2857"/>
        <v>1</v>
      </c>
      <c r="HA468" s="632">
        <f t="shared" si="2857"/>
        <v>0.047</v>
      </c>
      <c r="HB468" s="632">
        <f t="shared" si="2857"/>
        <v>0.45</v>
      </c>
      <c r="HC468" s="632">
        <f t="shared" si="2857"/>
        <v>0.45</v>
      </c>
      <c r="HD468" s="632">
        <f t="shared" si="2857"/>
        <v>0.45</v>
      </c>
      <c r="HE468" s="632">
        <f t="shared" si="2857"/>
        <v>0.5</v>
      </c>
      <c r="HF468" s="632">
        <f t="shared" si="2857"/>
        <v>0.065</v>
      </c>
      <c r="HG468" s="632">
        <f t="shared" si="2857"/>
        <v>0.85</v>
      </c>
      <c r="HH468" s="632">
        <f t="shared" si="2857"/>
        <v>0</v>
      </c>
      <c r="HI468" s="68">
        <f t="shared" si="2749"/>
        <v>0</v>
      </c>
      <c r="HJ468" s="68" t="e">
        <f t="shared" si="2780"/>
        <v>#VALUE!</v>
      </c>
      <c r="HK468" s="202">
        <f t="shared" si="2781"/>
        <v>0.85</v>
      </c>
      <c r="HL468" s="464">
        <f t="shared" si="2782"/>
        <v>550000</v>
      </c>
      <c r="HM468" s="464">
        <f t="shared" si="2783"/>
        <v>480000</v>
      </c>
      <c r="HN468" s="192" t="e">
        <f t="shared" si="2750"/>
        <v>#VALUE!</v>
      </c>
      <c r="HO468" s="192" t="e">
        <f>HN468*HK468*$HO$2/HL468*1000000</f>
        <v>#VALUE!</v>
      </c>
      <c r="HP468" s="192" t="e">
        <f>HN468*HK468*$HP$2/HM468*1000000</f>
        <v>#VALUE!</v>
      </c>
    </row>
    <row r="469" customFormat="1" spans="1:224">
      <c r="A469" s="381">
        <v>464</v>
      </c>
      <c r="B469" s="54">
        <f ca="1" t="shared" si="2784"/>
        <v>43636</v>
      </c>
      <c r="C469" s="57">
        <f t="shared" si="2785"/>
        <v>0.0416666666666667</v>
      </c>
      <c r="D469" s="68" t="str">
        <f ca="1" t="shared" si="2751"/>
        <v>夜班</v>
      </c>
      <c r="E469" s="68" t="str">
        <f ca="1" t="shared" si="2752"/>
        <v>丁</v>
      </c>
      <c r="F469" s="68">
        <f ca="1">SUMPRODUCT((成本日报!$A$3:$A$95=计划!B469)*(成本日报!$B$3:$B$95=计划!$D469),成本日报!$C$3:$C$95)</f>
        <v>4</v>
      </c>
      <c r="G469" s="382">
        <f ca="1" t="shared" si="2786"/>
        <v>43636.2916666655</v>
      </c>
      <c r="H469" s="382">
        <f ca="1" t="shared" si="2753"/>
        <v>43636.29861111</v>
      </c>
      <c r="I469" s="382">
        <f ca="1" t="shared" si="2754"/>
        <v>43636.3041666655</v>
      </c>
      <c r="J469" s="382">
        <f ca="1" t="shared" si="2755"/>
        <v>43636.3333333322</v>
      </c>
      <c r="K469" s="382">
        <f ca="1" t="shared" si="2756"/>
        <v>43636.3958333322</v>
      </c>
      <c r="L469" s="382">
        <f ca="1" t="shared" si="2757"/>
        <v>43636.4166666655</v>
      </c>
      <c r="M469" s="398" t="str">
        <f>IF(_tag_month_day!A465="","",_tag_month_day!A465)</f>
        <v/>
      </c>
      <c r="N469" s="398" t="str">
        <f>IF(_tag_month_day!B465="","",_tag_month_day!B465)</f>
        <v/>
      </c>
      <c r="O469" s="399" t="e">
        <f t="shared" si="2758"/>
        <v>#VALUE!</v>
      </c>
      <c r="P469" s="398" t="str">
        <f>IF(_tag_month_day!C465="","",_tag_month_day!C465)</f>
        <v/>
      </c>
      <c r="Q469" s="398" t="str">
        <f>IF(_tag_month_day!D465="","",_tag_month_day!D465)</f>
        <v/>
      </c>
      <c r="R469" s="416">
        <f>IF(_tag_month_day!CB465="",R468,_tag_month_day!CB465/100)</f>
        <v>0.07</v>
      </c>
      <c r="S469" s="417" t="str">
        <f>IF(_tag_month_day!E465="","",_tag_month_day!E465)</f>
        <v/>
      </c>
      <c r="T469" s="417" t="str">
        <f>IF(_tag_month_day!F465="","",_tag_month_day!F465)</f>
        <v/>
      </c>
      <c r="U469" s="418" t="e">
        <f t="shared" si="2712"/>
        <v>#VALUE!</v>
      </c>
      <c r="V469" s="53" t="e">
        <f t="shared" si="2713"/>
        <v>#VALUE!</v>
      </c>
      <c r="W469" s="419" t="str">
        <f>IF(_jhy_month_day!A465="","",_jhy_month_day!A465)</f>
        <v/>
      </c>
      <c r="X469" s="420" t="str">
        <f>IF(_jhy_month_day!B465="","",_jhy_month_day!B465/100)</f>
        <v/>
      </c>
      <c r="Y469" s="420" t="str">
        <f>IF(_jhy_month_day!C465="","",_jhy_month_day!C465/100)</f>
        <v/>
      </c>
      <c r="Z469" s="439">
        <f t="shared" si="2802"/>
        <v>116</v>
      </c>
      <c r="AA469" s="440" t="str">
        <f>IF(_tag_month_day!G465="","",_tag_month_day!G465/100)</f>
        <v/>
      </c>
      <c r="AB469" s="440" t="str">
        <f>IF(_tag_month_day!H465="","",_tag_month_day!H465/100)</f>
        <v/>
      </c>
      <c r="AC469" s="193">
        <f t="shared" si="2759"/>
        <v>1.59963432013121</v>
      </c>
      <c r="AD469" s="441" t="str">
        <f t="shared" si="2760"/>
        <v/>
      </c>
      <c r="AE469" s="442" t="str">
        <f t="shared" si="2761"/>
        <v/>
      </c>
      <c r="AF469" s="443">
        <v>1</v>
      </c>
      <c r="AG469" s="68" t="str">
        <f>IF(_duihao_month_day!A465="","",_duihao_month_day!A465)</f>
        <v/>
      </c>
      <c r="AH469" s="463">
        <f>IF(_gyk_month_day!B465="",AH468,_gyk_month_day!B465)</f>
        <v>820</v>
      </c>
      <c r="AI469" s="464"/>
      <c r="AJ469" s="68" t="str">
        <f>IF(_tag_month_day!I465="","",_tag_month_day!I465)</f>
        <v/>
      </c>
      <c r="AK469" s="465" t="str">
        <f>IF(_tzyy_month_day!A465="","",_tzyy_month_day!A465)</f>
        <v/>
      </c>
      <c r="AL469" s="465" t="str">
        <f>IF(_tzyy_month_day!B465="","",_tzyy_month_day!B465)</f>
        <v/>
      </c>
      <c r="AM469" s="465" t="str">
        <f>IF(_tzyy_month_day!C465="","",_tzyy_month_day!C465)</f>
        <v/>
      </c>
      <c r="AN469" s="466" t="str">
        <f>IF(_tag_month_day!CG465="","",_tag_month_day!CG465)</f>
        <v/>
      </c>
      <c r="AO469" s="466" t="str">
        <f>IF(_tag_month_day!CH465="","",_tag_month_day!CH465)</f>
        <v/>
      </c>
      <c r="AP469" s="486" t="e">
        <f t="shared" si="2762"/>
        <v>#VALUE!</v>
      </c>
      <c r="AQ469" s="487" t="str">
        <f>IF(_tag_month_day!J465="","",_tag_month_day!J465/100)</f>
        <v/>
      </c>
      <c r="AR469" s="488">
        <f t="shared" si="2763"/>
        <v>1.3</v>
      </c>
      <c r="AS469" s="489" t="e">
        <f t="shared" si="2714"/>
        <v>#VALUE!</v>
      </c>
      <c r="AT469" s="489">
        <f t="shared" si="2764"/>
        <v>0</v>
      </c>
      <c r="AU469" s="490" t="str">
        <f>IF(_tag_month_day!K465="","",_tag_month_day!K465)</f>
        <v/>
      </c>
      <c r="AV469" s="491" t="str">
        <f>IF(_tag_month_day!L465="","",_tag_month_day!L465/100)</f>
        <v/>
      </c>
      <c r="AW469" s="420">
        <f t="shared" si="2686"/>
        <v>0</v>
      </c>
      <c r="AX469" s="420">
        <f t="shared" si="2765"/>
        <v>0</v>
      </c>
      <c r="AY469" s="420" t="str">
        <f>IF(_tag_month_day!M465="","",_tag_month_day!M465/100)</f>
        <v/>
      </c>
      <c r="AZ469" s="420" t="str">
        <f>IF(_tag_month_day!N465="","",_tag_month_day!N465/100)</f>
        <v/>
      </c>
      <c r="BA469" s="420" t="str">
        <f>IF(_tag_month_day!O465="","",_tag_month_day!O465/100)</f>
        <v/>
      </c>
      <c r="BB469" s="496" t="str">
        <f>IF(_tag_month_day!P465="","",_tag_month_day!P465/100)</f>
        <v/>
      </c>
      <c r="BC469" s="496">
        <f t="shared" si="2766"/>
        <v>0</v>
      </c>
      <c r="BD469" s="496" t="str">
        <f>IF(_tag_month_day!Q465="","",_tag_month_day!Q465/100)</f>
        <v/>
      </c>
      <c r="BE469" s="510" t="str">
        <f>IF(_tag_month_day!R465="","",_tag_month_day!R465/100)</f>
        <v/>
      </c>
      <c r="BF469" s="413" t="str">
        <f>IF(_tag_month_day!CC465="","",_tag_month_day!CC465/100)</f>
        <v/>
      </c>
      <c r="BG469" s="511" t="e">
        <f t="shared" si="2715"/>
        <v>#VALUE!</v>
      </c>
      <c r="BH469" s="198">
        <f t="shared" si="2716"/>
        <v>0</v>
      </c>
      <c r="BI469" s="512" t="e">
        <f>IF(CX469=0,BI468,(DK469*查询!$R$5+DL469*查询!$Q$5+DM469*查询!$N$5+DN469*查询!$O$5+DO469*查询!$P$5)*AF469/CX469)</f>
        <v>#VALUE!</v>
      </c>
      <c r="BJ469" s="512" t="e">
        <f>IF(CX469=0,BJ468,(DP469*查询!$S$5+DQ469*查询!$T$5+DR469*查询!$U$5)*AF469/CX469)</f>
        <v>#VALUE!</v>
      </c>
      <c r="BK469" s="512">
        <f t="shared" si="2767"/>
        <v>1</v>
      </c>
      <c r="BL469" s="513" t="str">
        <f>IF(_cfyc_month_day!A465="","",_cfyc_month_day!A465)</f>
        <v/>
      </c>
      <c r="BM469" s="513" t="str">
        <f>IF(_cfyc_month_day!B465="","",_cfyc_month_day!B465)</f>
        <v/>
      </c>
      <c r="BN469" s="513" t="str">
        <f>IF(_cfyc_month_day!C465="","",_cfyc_month_day!C465)</f>
        <v/>
      </c>
      <c r="BO469" s="522" t="str">
        <f>IF(_cfyc_month_day!D465="","",_cfyc_month_day!D465)</f>
        <v/>
      </c>
      <c r="BP469" s="522" t="str">
        <f>IF(_cfyc_month_day!E465="","",_cfyc_month_day!E465)</f>
        <v/>
      </c>
      <c r="BQ469" s="522" t="str">
        <f>IF(_cfyc_month_day!F465="","",_cfyc_month_day!F465)</f>
        <v/>
      </c>
      <c r="BR469" s="513" t="str">
        <f>IF(_tag_month_day!T465="","",_tag_month_day!T465)</f>
        <v/>
      </c>
      <c r="BS469" s="513" t="str">
        <f>IF(_tag_month_day!U465="","",_tag_month_day!U465)</f>
        <v/>
      </c>
      <c r="BT469" s="523" t="str">
        <f t="shared" si="2768"/>
        <v/>
      </c>
      <c r="BU469" s="223" t="str">
        <f>IF(_tag_month_day!V465="","",_tag_month_day!V465)</f>
        <v/>
      </c>
      <c r="BV469" s="206" t="str">
        <f>IF(_tag_month_day!W465="","",_tag_month_day!W465)</f>
        <v/>
      </c>
      <c r="BW469" s="540" t="str">
        <f>IF(_tag_month_day!X465="","",_tag_month_day!X465)</f>
        <v/>
      </c>
      <c r="BX469" s="540" t="str">
        <f>IF(_tag_month_day!Y465="","",_tag_month_day!Y465)</f>
        <v/>
      </c>
      <c r="BY469" s="541">
        <f ca="1" t="shared" si="2769"/>
        <v>43636.4166666655</v>
      </c>
      <c r="BZ469" s="542"/>
      <c r="CA469" s="543" t="str">
        <f>IF(_jhy2_month_day!A465="","",_jhy2_month_day!A465)</f>
        <v/>
      </c>
      <c r="CB469" s="464" t="str">
        <f>IF(_jhy2_month_day!B465="","",_jhy2_month_day!B465)</f>
        <v/>
      </c>
      <c r="CC469" s="464" t="str">
        <f>IF(_jhy2_month_day!C465="","",_jhy2_month_day!C465)</f>
        <v/>
      </c>
      <c r="CD469" s="464" t="str">
        <f>IF(_jhy2_month_day!D465="","",_jhy2_month_day!D465)</f>
        <v/>
      </c>
      <c r="CE469" s="464" t="str">
        <f>IF(_jhy2_month_day!E465="","",_jhy2_month_day!E465)</f>
        <v/>
      </c>
      <c r="CF469" s="464" t="str">
        <f>IF(_jhy2_month_day!F465="","",_jhy2_month_day!F465)</f>
        <v/>
      </c>
      <c r="CG469" s="464" t="str">
        <f>IF(_jhy2_month_day!G465="","",_jhy2_month_day!G465)</f>
        <v/>
      </c>
      <c r="CH469" s="464" t="str">
        <f>IF(_jhy2_month_day!H465="","",_jhy2_month_day!H465)</f>
        <v/>
      </c>
      <c r="CI469" s="464" t="str">
        <f>IF(_jhy2_month_day!I465="","",_jhy2_month_day!I465)</f>
        <v/>
      </c>
      <c r="CJ469" s="464" t="str">
        <f>IF(_jhy2_month_day!J465="","",_jhy2_month_day!J465)</f>
        <v/>
      </c>
      <c r="CK469" s="464" t="str">
        <f>IF(_jhy2_month_day!K465="","",_jhy2_month_day!K465)</f>
        <v/>
      </c>
      <c r="CL469" s="562" t="str">
        <f>IF(_jhy2_month_day!L465="","",_jhy2_month_day!L465)</f>
        <v/>
      </c>
      <c r="CM469" s="562" t="str">
        <f>IF(_jhy2_month_day!M465="","",_jhy2_month_day!M465)</f>
        <v/>
      </c>
      <c r="CN469" s="562" t="str">
        <f>IF(_jhy2_month_day!N465="","",_jhy2_month_day!N465)</f>
        <v/>
      </c>
      <c r="CO469" s="562" t="str">
        <f>IF(_jhy2_month_day!O465="","",_jhy2_month_day!O465)</f>
        <v/>
      </c>
      <c r="CP469" s="562" t="str">
        <f>IF(_jhy2_month_day!P465="","",_jhy2_month_day!P465)</f>
        <v/>
      </c>
      <c r="CQ469" s="562" t="str">
        <f>IF(_jhy2_month_day!Q465="","",_jhy2_month_day!Q465)</f>
        <v/>
      </c>
      <c r="CR469" s="563" t="str">
        <f>IF(_jhy2_month_day!R465="","",_jhy2_month_day!R465)</f>
        <v/>
      </c>
      <c r="CS469" s="576" t="str">
        <f>IF(_jhy2_month_day!S465="","",_jhy2_month_day!S465)</f>
        <v/>
      </c>
      <c r="CT469" s="562" t="str">
        <f>IF(_jhy2_month_day!T465="","",_jhy2_month_day!T465)</f>
        <v/>
      </c>
      <c r="CU469" s="577" t="e">
        <f t="shared" si="2717"/>
        <v>#VALUE!</v>
      </c>
      <c r="CV469" s="198" t="e">
        <f t="shared" si="2718"/>
        <v>#VALUE!</v>
      </c>
      <c r="CW469" s="192" t="e">
        <f t="shared" si="2719"/>
        <v>#VALUE!</v>
      </c>
      <c r="CX469" s="192" t="e">
        <f t="shared" si="2720"/>
        <v>#VALUE!</v>
      </c>
      <c r="CY469" s="202" t="e">
        <f t="shared" si="2721"/>
        <v>#VALUE!</v>
      </c>
      <c r="CZ469" s="192" t="e">
        <f t="shared" ref="CZ469:DI469" si="2858">$AJ469*EF469</f>
        <v>#VALUE!</v>
      </c>
      <c r="DA469" s="192" t="e">
        <f t="shared" si="2858"/>
        <v>#VALUE!</v>
      </c>
      <c r="DB469" s="192" t="e">
        <f t="shared" si="2858"/>
        <v>#VALUE!</v>
      </c>
      <c r="DC469" s="192" t="e">
        <f t="shared" si="2858"/>
        <v>#VALUE!</v>
      </c>
      <c r="DD469" s="192" t="e">
        <f t="shared" si="2858"/>
        <v>#VALUE!</v>
      </c>
      <c r="DE469" s="192" t="e">
        <f t="shared" si="2858"/>
        <v>#VALUE!</v>
      </c>
      <c r="DF469" s="192" t="e">
        <f t="shared" si="2858"/>
        <v>#VALUE!</v>
      </c>
      <c r="DG469" s="192" t="e">
        <f t="shared" si="2858"/>
        <v>#VALUE!</v>
      </c>
      <c r="DH469" s="192" t="e">
        <f t="shared" si="2858"/>
        <v>#VALUE!</v>
      </c>
      <c r="DI469" s="192" t="e">
        <f t="shared" si="2858"/>
        <v>#VALUE!</v>
      </c>
      <c r="DJ469" s="192" t="e">
        <f t="shared" si="2723"/>
        <v>#VALUE!</v>
      </c>
      <c r="DK469" s="192" t="e">
        <f t="shared" si="2724"/>
        <v>#VALUE!</v>
      </c>
      <c r="DL469" s="192" t="e">
        <f t="shared" si="2725"/>
        <v>#VALUE!</v>
      </c>
      <c r="DM469" s="192" t="e">
        <f t="shared" si="2726"/>
        <v>#VALUE!</v>
      </c>
      <c r="DN469" s="192" t="e">
        <f t="shared" si="2727"/>
        <v>#VALUE!</v>
      </c>
      <c r="DO469" s="192" t="e">
        <f t="shared" si="2728"/>
        <v>#VALUE!</v>
      </c>
      <c r="DP469" s="192" t="e">
        <f t="shared" si="2729"/>
        <v>#VALUE!</v>
      </c>
      <c r="DQ469" s="192" t="e">
        <f t="shared" si="2730"/>
        <v>#VALUE!</v>
      </c>
      <c r="DR469" s="192" t="e">
        <f t="shared" si="2731"/>
        <v>#VALUE!</v>
      </c>
      <c r="DS469" s="192" t="e">
        <f t="shared" si="2732"/>
        <v>#VALUE!</v>
      </c>
      <c r="DT469" s="192" t="e">
        <f t="shared" si="2733"/>
        <v>#VALUE!</v>
      </c>
      <c r="DU469" s="192" t="e">
        <f t="shared" si="2734"/>
        <v>#VALUE!</v>
      </c>
      <c r="DV469" s="198" t="e">
        <f t="shared" si="2735"/>
        <v>#VALUE!</v>
      </c>
      <c r="DW469" s="198" t="e">
        <f t="shared" si="2736"/>
        <v>#DIV/0!</v>
      </c>
      <c r="DX469" s="198" t="e">
        <f t="shared" si="2737"/>
        <v>#DIV/0!</v>
      </c>
      <c r="DY469" s="198" t="e">
        <f t="shared" si="2738"/>
        <v>#VALUE!</v>
      </c>
      <c r="DZ469" s="198" t="e">
        <f t="shared" si="2739"/>
        <v>#VALUE!</v>
      </c>
      <c r="EA469" s="198" t="e">
        <f t="shared" si="2740"/>
        <v>#VALUE!</v>
      </c>
      <c r="EB469" s="198" t="e">
        <f t="shared" si="2741"/>
        <v>#VALUE!</v>
      </c>
      <c r="EC469" s="198" t="e">
        <f t="shared" si="2742"/>
        <v>#DIV/0!</v>
      </c>
      <c r="ED469" s="198" t="e">
        <f t="shared" si="2743"/>
        <v>#VALUE!</v>
      </c>
      <c r="EE469" s="198" t="e">
        <f t="shared" si="2744"/>
        <v>#VALUE!</v>
      </c>
      <c r="EF469" s="198" t="e">
        <f t="shared" ref="EF469:EO469" si="2859">DV469/SUM($DV469:$EE469)</f>
        <v>#VALUE!</v>
      </c>
      <c r="EG469" s="198" t="e">
        <f t="shared" si="2859"/>
        <v>#DIV/0!</v>
      </c>
      <c r="EH469" s="198" t="e">
        <f t="shared" si="2859"/>
        <v>#DIV/0!</v>
      </c>
      <c r="EI469" s="198" t="e">
        <f t="shared" si="2859"/>
        <v>#VALUE!</v>
      </c>
      <c r="EJ469" s="198" t="e">
        <f t="shared" si="2859"/>
        <v>#VALUE!</v>
      </c>
      <c r="EK469" s="198" t="e">
        <f t="shared" si="2859"/>
        <v>#VALUE!</v>
      </c>
      <c r="EL469" s="198" t="e">
        <f t="shared" si="2859"/>
        <v>#VALUE!</v>
      </c>
      <c r="EM469" s="198" t="e">
        <f t="shared" si="2859"/>
        <v>#DIV/0!</v>
      </c>
      <c r="EN469" s="198" t="e">
        <f t="shared" si="2859"/>
        <v>#VALUE!</v>
      </c>
      <c r="EO469" s="198" t="e">
        <f t="shared" si="2859"/>
        <v>#VALUE!</v>
      </c>
      <c r="EP469" s="511">
        <f t="shared" ref="EP469:EW469" si="2860">EP468</f>
        <v>0.08</v>
      </c>
      <c r="EQ469" s="511">
        <f t="shared" si="2860"/>
        <v>0.015</v>
      </c>
      <c r="ER469" s="511">
        <f t="shared" si="2860"/>
        <v>0.015</v>
      </c>
      <c r="ES469" s="511">
        <f t="shared" si="2860"/>
        <v>0.015</v>
      </c>
      <c r="ET469" s="511">
        <f t="shared" si="2860"/>
        <v>0.015</v>
      </c>
      <c r="EU469" s="511">
        <f t="shared" si="2860"/>
        <v>0.09</v>
      </c>
      <c r="EV469" s="511">
        <f t="shared" si="2860"/>
        <v>0.09</v>
      </c>
      <c r="EW469" s="511">
        <f t="shared" si="2860"/>
        <v>0.09</v>
      </c>
      <c r="EX469" s="420" t="str">
        <f>IF(_tag_month_day!AS465="","",_tag_month_day!AS465/100)</f>
        <v/>
      </c>
      <c r="EY469" s="420" t="str">
        <f>IF(_tag_month_day!AT465="","",_tag_month_day!AT465/100)</f>
        <v/>
      </c>
      <c r="EZ469" s="420" t="str">
        <f>IF(_tag_month_day!AU465="","",_tag_month_day!AU465/100)</f>
        <v/>
      </c>
      <c r="FA469" s="420" t="str">
        <f>IF(_tag_month_day!AV465="","",_tag_month_day!AV465/100)</f>
        <v/>
      </c>
      <c r="FB469" s="420" t="str">
        <f>IF(_tag_month_day!AW465="","",_tag_month_day!AW465/100)</f>
        <v/>
      </c>
      <c r="FC469" s="420" t="str">
        <f>IF(_tag_month_day!AX465="","",_tag_month_day!AX465/100)</f>
        <v/>
      </c>
      <c r="FD469" s="510">
        <f t="shared" si="2773"/>
        <v>0.33</v>
      </c>
      <c r="FE469" s="510">
        <f t="shared" si="2774"/>
        <v>0.19</v>
      </c>
      <c r="FF469" s="510">
        <f t="shared" si="2775"/>
        <v>0.003</v>
      </c>
      <c r="FG469" s="510">
        <f t="shared" si="2776"/>
        <v>0</v>
      </c>
      <c r="FH469" s="603">
        <f t="shared" si="2777"/>
        <v>0.0001</v>
      </c>
      <c r="FI469" s="510">
        <f t="shared" ref="FI469:FR469" si="2861">FI468</f>
        <v>0.41</v>
      </c>
      <c r="FJ469" s="510">
        <f t="shared" si="2861"/>
        <v>0.11</v>
      </c>
      <c r="FK469" s="510">
        <f t="shared" si="2861"/>
        <v>0.015</v>
      </c>
      <c r="FL469" s="510">
        <f t="shared" si="2861"/>
        <v>0</v>
      </c>
      <c r="FM469" s="603">
        <f t="shared" si="2861"/>
        <v>0.0001</v>
      </c>
      <c r="FN469" s="510" t="str">
        <f>IF(_tag_month_day!AY465="","",_tag_month_day!AY465/100)</f>
        <v/>
      </c>
      <c r="FO469" s="510" t="str">
        <f>IF(_tag_month_day!AZ465="","",_tag_month_day!AZ465/100)</f>
        <v/>
      </c>
      <c r="FP469" s="510" t="str">
        <f>IF(_tag_month_day!BA465="","",_tag_month_day!BA465/100)</f>
        <v/>
      </c>
      <c r="FQ469" s="510" t="str">
        <f>IF(_tag_month_day!BB465="","",_tag_month_day!BB465/100)</f>
        <v/>
      </c>
      <c r="FR469" s="603" t="str">
        <f>IF(_tag_month_day!BC465="","",_tag_month_day!BC465/100)</f>
        <v/>
      </c>
      <c r="FS469" s="510" t="str">
        <f>IF(_tag_month_day!BD465="","",_tag_month_day!BD465/100)</f>
        <v/>
      </c>
      <c r="FT469" s="510" t="str">
        <f>IF(_tag_month_day!BE465="","",_tag_month_day!BE465/100)</f>
        <v/>
      </c>
      <c r="FU469" s="510" t="str">
        <f>IF(_tag_month_day!BF465="","",_tag_month_day!BF465/100)</f>
        <v/>
      </c>
      <c r="FV469" s="510" t="str">
        <f>IF(_tag_month_day!BG465="","",_tag_month_day!BG465/100)</f>
        <v/>
      </c>
      <c r="FW469" s="603" t="str">
        <f>IF(_tag_month_day!BH465="","",_tag_month_day!BH465/100)</f>
        <v/>
      </c>
      <c r="FX469" s="510" t="str">
        <f>IF(_tag_month_day!BI465="","",_tag_month_day!BI465/100)</f>
        <v/>
      </c>
      <c r="FY469" s="510" t="str">
        <f>IF(_tag_month_day!BJ465="","",_tag_month_day!BJ465/100)</f>
        <v/>
      </c>
      <c r="FZ469" s="605" t="str">
        <f>IF(_tag_month_day!BK465="","",_tag_month_day!BK465/100)</f>
        <v/>
      </c>
      <c r="GA469" s="510" t="str">
        <f>IF(_tag_month_day!BL465="","",_tag_month_day!BL465/100)</f>
        <v/>
      </c>
      <c r="GB469" s="603" t="str">
        <f>IF(_tag_month_day!BM465="","",_tag_month_day!BM465/100)</f>
        <v/>
      </c>
      <c r="GC469" s="420" t="str">
        <f>IF(_tag_month_day!BN465="","",_tag_month_day!BN465/100)</f>
        <v/>
      </c>
      <c r="GD469" s="420" t="str">
        <f>IF(_tag_month_day!BO465="","",_tag_month_day!BO465/100)</f>
        <v/>
      </c>
      <c r="GE469" s="420" t="str">
        <f>IF(_tag_month_day!BP465="","",_tag_month_day!BP465/100)</f>
        <v/>
      </c>
      <c r="GF469" s="420" t="str">
        <f>IF(_tag_month_day!BQ465="","",_tag_month_day!BQ465/100)</f>
        <v/>
      </c>
      <c r="GG469" s="420" t="str">
        <f>IF(_tag_month_day!BR465="","",_tag_month_day!BR465/100)</f>
        <v/>
      </c>
      <c r="GH469" s="420" t="str">
        <f>IF(_tag_month_day!BS465="","",_tag_month_day!BS465/100)</f>
        <v/>
      </c>
      <c r="GI469" s="603" t="str">
        <f>IF(_tag_month_day!BT465="","",_tag_month_day!BT465/100)</f>
        <v/>
      </c>
      <c r="GJ469" s="612" t="str">
        <f>IF(_tag_month_day!BU465="","",_tag_month_day!BU465/100)</f>
        <v/>
      </c>
      <c r="GK469" s="620" t="str">
        <f>IF(_tag_month_day!BV465="",IF(_rlcf_month_day!A$2="","",_rlcf_month_day!A$2/100),_tag_month_day!BV465/100)</f>
        <v/>
      </c>
      <c r="GL469" s="620" t="str">
        <f>IF(_tag_month_day!BW465="",IF(_rlcf_month_day!B$2="","",_rlcf_month_day!B$2/100),_tag_month_day!BW465/100)</f>
        <v/>
      </c>
      <c r="GM469" s="621" t="str">
        <f>IF(_tag_month_day!BX465="",IF(_rlcf_month_day!C$2="","",_rlcf_month_day!C$2/100),_tag_month_day!BX465/100)</f>
        <v/>
      </c>
      <c r="GN469" s="620" t="str">
        <f>IF(_tag_month_day!BV465="",IF(_rlcf_month_day!A$2="","",_rlcf_month_day!A$2/100),_tag_month_day!BV465/100)</f>
        <v/>
      </c>
      <c r="GO469" s="620" t="str">
        <f>IF(_tag_month_day!BW465="",IF(_rlcf_month_day!B$2="","",_rlcf_month_day!B$2/100),_tag_month_day!BW465/100)</f>
        <v/>
      </c>
      <c r="GP469" s="620" t="str">
        <f>IF(_tag_month_day!CD465="",IF(_rlcf_month_day!E$2="","",_rlcf_month_day!E$2/100),_tag_month_day!CD465/100)</f>
        <v/>
      </c>
      <c r="GQ469" s="620" t="str">
        <f>IF(_tag_month_day!CE465="",IF(_rlcf_month_day!F$2="","",_rlcf_month_day!F$2/100),_tag_month_day!CE465/100)</f>
        <v/>
      </c>
      <c r="GR469" s="621" t="str">
        <f>IF(_tag_month_day!CF465="",IF(_rlcf_month_day!G$2="","",_rlcf_month_day!G$2/100),_tag_month_day!CF465/100)</f>
        <v/>
      </c>
      <c r="GS469" s="626">
        <f t="shared" ref="GS469:HH469" si="2862">GS468</f>
        <v>0.953</v>
      </c>
      <c r="GT469" s="626">
        <f t="shared" si="2862"/>
        <v>0.55</v>
      </c>
      <c r="GU469" s="626">
        <f t="shared" si="2862"/>
        <v>0.55</v>
      </c>
      <c r="GV469" s="626">
        <f t="shared" si="2862"/>
        <v>0.55</v>
      </c>
      <c r="GW469" s="626">
        <f t="shared" si="2862"/>
        <v>0.5</v>
      </c>
      <c r="GX469" s="626">
        <f t="shared" si="2862"/>
        <v>0.935</v>
      </c>
      <c r="GY469" s="626">
        <f t="shared" si="2862"/>
        <v>0.15</v>
      </c>
      <c r="GZ469" s="626">
        <f t="shared" si="2862"/>
        <v>1</v>
      </c>
      <c r="HA469" s="632">
        <f t="shared" si="2862"/>
        <v>0.047</v>
      </c>
      <c r="HB469" s="632">
        <f t="shared" si="2862"/>
        <v>0.45</v>
      </c>
      <c r="HC469" s="632">
        <f t="shared" si="2862"/>
        <v>0.45</v>
      </c>
      <c r="HD469" s="632">
        <f t="shared" si="2862"/>
        <v>0.45</v>
      </c>
      <c r="HE469" s="632">
        <f t="shared" si="2862"/>
        <v>0.5</v>
      </c>
      <c r="HF469" s="632">
        <f t="shared" si="2862"/>
        <v>0.065</v>
      </c>
      <c r="HG469" s="632">
        <f t="shared" si="2862"/>
        <v>0.85</v>
      </c>
      <c r="HH469" s="632">
        <f t="shared" si="2862"/>
        <v>0</v>
      </c>
      <c r="HI469" s="68">
        <f t="shared" si="2749"/>
        <v>0</v>
      </c>
      <c r="HJ469" s="68" t="e">
        <f t="shared" si="2780"/>
        <v>#VALUE!</v>
      </c>
      <c r="HK469" s="202">
        <f t="shared" si="2781"/>
        <v>0.85</v>
      </c>
      <c r="HL469" s="464">
        <f t="shared" si="2782"/>
        <v>550000</v>
      </c>
      <c r="HM469" s="464">
        <f t="shared" si="2783"/>
        <v>480000</v>
      </c>
      <c r="HN469" s="192" t="e">
        <f t="shared" si="2750"/>
        <v>#VALUE!</v>
      </c>
      <c r="HO469" s="192" t="e">
        <f>HN469*HK469*$HO$2/HL469*1000000</f>
        <v>#VALUE!</v>
      </c>
      <c r="HP469" s="192" t="e">
        <f>HN469*HK469*$HP$2/HM469*1000000</f>
        <v>#VALUE!</v>
      </c>
    </row>
    <row r="470" customFormat="1" spans="1:224">
      <c r="A470" s="381">
        <v>465</v>
      </c>
      <c r="B470" s="54">
        <f ca="1" t="shared" si="2784"/>
        <v>43636</v>
      </c>
      <c r="C470" s="57">
        <f t="shared" si="2785"/>
        <v>0.0416666666666667</v>
      </c>
      <c r="D470" s="68" t="str">
        <f ca="1" t="shared" si="2751"/>
        <v>白班</v>
      </c>
      <c r="E470" s="68" t="str">
        <f ca="1" t="shared" si="2752"/>
        <v>甲</v>
      </c>
      <c r="F470" s="68">
        <f ca="1">SUMPRODUCT((成本日报!$A$3:$A$95=计划!B470)*(成本日报!$B$3:$B$95=计划!$D470),成本日报!$C$3:$C$95)</f>
        <v>1</v>
      </c>
      <c r="G470" s="382">
        <f ca="1" t="shared" si="2786"/>
        <v>43636.3333333322</v>
      </c>
      <c r="H470" s="382">
        <f ca="1" t="shared" si="2753"/>
        <v>43636.3402777767</v>
      </c>
      <c r="I470" s="382">
        <f ca="1" t="shared" si="2754"/>
        <v>43636.3458333322</v>
      </c>
      <c r="J470" s="382">
        <f ca="1" t="shared" si="2755"/>
        <v>43636.3749999989</v>
      </c>
      <c r="K470" s="382">
        <f ca="1" t="shared" si="2756"/>
        <v>43636.4374999989</v>
      </c>
      <c r="L470" s="382">
        <f ca="1" t="shared" si="2757"/>
        <v>43636.4583333322</v>
      </c>
      <c r="M470" s="398" t="str">
        <f>IF(_tag_month_day!A466="","",_tag_month_day!A466)</f>
        <v/>
      </c>
      <c r="N470" s="398" t="str">
        <f>IF(_tag_month_day!B466="","",_tag_month_day!B466)</f>
        <v/>
      </c>
      <c r="O470" s="399" t="e">
        <f t="shared" si="2758"/>
        <v>#VALUE!</v>
      </c>
      <c r="P470" s="398" t="str">
        <f>IF(_tag_month_day!C466="","",_tag_month_day!C466)</f>
        <v/>
      </c>
      <c r="Q470" s="398" t="str">
        <f>IF(_tag_month_day!D466="","",_tag_month_day!D466)</f>
        <v/>
      </c>
      <c r="R470" s="416">
        <f>IF(_tag_month_day!CB466="",R469,_tag_month_day!CB466/100)</f>
        <v>0.07</v>
      </c>
      <c r="S470" s="417" t="str">
        <f>IF(_tag_month_day!E466="","",_tag_month_day!E466)</f>
        <v/>
      </c>
      <c r="T470" s="417" t="str">
        <f>IF(_tag_month_day!F466="","",_tag_month_day!F466)</f>
        <v/>
      </c>
      <c r="U470" s="418" t="e">
        <f t="shared" si="2712"/>
        <v>#VALUE!</v>
      </c>
      <c r="V470" s="53" t="e">
        <f t="shared" si="2713"/>
        <v>#VALUE!</v>
      </c>
      <c r="W470" s="419" t="str">
        <f>IF(_jhy_month_day!A466="","",_jhy_month_day!A466)</f>
        <v/>
      </c>
      <c r="X470" s="420" t="str">
        <f>IF(_jhy_month_day!B466="","",_jhy_month_day!B466/100)</f>
        <v/>
      </c>
      <c r="Y470" s="420" t="str">
        <f>IF(_jhy_month_day!C466="","",_jhy_month_day!C466/100)</f>
        <v/>
      </c>
      <c r="Z470" s="439">
        <f t="shared" si="2802"/>
        <v>117</v>
      </c>
      <c r="AA470" s="440" t="str">
        <f>IF(_tag_month_day!G466="","",_tag_month_day!G466/100)</f>
        <v/>
      </c>
      <c r="AB470" s="440" t="str">
        <f>IF(_tag_month_day!H466="","",_tag_month_day!H466/100)</f>
        <v/>
      </c>
      <c r="AC470" s="193">
        <f t="shared" si="2759"/>
        <v>1.59963432013121</v>
      </c>
      <c r="AD470" s="441" t="str">
        <f t="shared" si="2760"/>
        <v/>
      </c>
      <c r="AE470" s="442" t="str">
        <f t="shared" si="2761"/>
        <v/>
      </c>
      <c r="AF470" s="443">
        <v>1</v>
      </c>
      <c r="AG470" s="68" t="str">
        <f>IF(_duihao_month_day!A466="","",_duihao_month_day!A466)</f>
        <v/>
      </c>
      <c r="AH470" s="463">
        <f>IF(_gyk_month_day!B466="",AH469,_gyk_month_day!B466)</f>
        <v>820</v>
      </c>
      <c r="AI470" s="464"/>
      <c r="AJ470" s="68" t="str">
        <f>IF(_tag_month_day!I466="","",_tag_month_day!I466)</f>
        <v/>
      </c>
      <c r="AK470" s="465" t="str">
        <f>IF(_tzyy_month_day!A466="","",_tzyy_month_day!A466)</f>
        <v/>
      </c>
      <c r="AL470" s="465" t="str">
        <f>IF(_tzyy_month_day!B466="","",_tzyy_month_day!B466)</f>
        <v/>
      </c>
      <c r="AM470" s="465" t="str">
        <f>IF(_tzyy_month_day!C466="","",_tzyy_month_day!C466)</f>
        <v/>
      </c>
      <c r="AN470" s="466" t="str">
        <f>IF(_tag_month_day!CG466="","",_tag_month_day!CG466)</f>
        <v/>
      </c>
      <c r="AO470" s="466" t="str">
        <f>IF(_tag_month_day!CH466="","",_tag_month_day!CH466)</f>
        <v/>
      </c>
      <c r="AP470" s="486" t="e">
        <f t="shared" si="2762"/>
        <v>#VALUE!</v>
      </c>
      <c r="AQ470" s="487" t="str">
        <f>IF(_tag_month_day!J466="","",_tag_month_day!J466/100)</f>
        <v/>
      </c>
      <c r="AR470" s="488">
        <f t="shared" si="2763"/>
        <v>1.3</v>
      </c>
      <c r="AS470" s="489" t="e">
        <f t="shared" si="2714"/>
        <v>#VALUE!</v>
      </c>
      <c r="AT470" s="489">
        <f t="shared" si="2764"/>
        <v>0</v>
      </c>
      <c r="AU470" s="490" t="str">
        <f>IF(_tag_month_day!K466="","",_tag_month_day!K466)</f>
        <v/>
      </c>
      <c r="AV470" s="491" t="str">
        <f>IF(_tag_month_day!L466="","",_tag_month_day!L466/100)</f>
        <v/>
      </c>
      <c r="AW470" s="420">
        <f t="shared" si="2686"/>
        <v>0</v>
      </c>
      <c r="AX470" s="420">
        <f t="shared" si="2765"/>
        <v>0</v>
      </c>
      <c r="AY470" s="420" t="str">
        <f>IF(_tag_month_day!M466="","",_tag_month_day!M466/100)</f>
        <v/>
      </c>
      <c r="AZ470" s="420" t="str">
        <f>IF(_tag_month_day!N466="","",_tag_month_day!N466/100)</f>
        <v/>
      </c>
      <c r="BA470" s="420" t="str">
        <f>IF(_tag_month_day!O466="","",_tag_month_day!O466/100)</f>
        <v/>
      </c>
      <c r="BB470" s="496" t="str">
        <f>IF(_tag_month_day!P466="","",_tag_month_day!P466/100)</f>
        <v/>
      </c>
      <c r="BC470" s="496">
        <f t="shared" si="2766"/>
        <v>0</v>
      </c>
      <c r="BD470" s="496" t="str">
        <f>IF(_tag_month_day!Q466="","",_tag_month_day!Q466/100)</f>
        <v/>
      </c>
      <c r="BE470" s="510" t="str">
        <f>IF(_tag_month_day!R466="","",_tag_month_day!R466/100)</f>
        <v/>
      </c>
      <c r="BF470" s="413" t="str">
        <f>IF(_tag_month_day!CC466="","",_tag_month_day!CC466/100)</f>
        <v/>
      </c>
      <c r="BG470" s="511" t="e">
        <f t="shared" si="2715"/>
        <v>#VALUE!</v>
      </c>
      <c r="BH470" s="198">
        <f t="shared" si="2716"/>
        <v>0</v>
      </c>
      <c r="BI470" s="512" t="e">
        <f>IF(CX470=0,BI469,(DK470*查询!$R$5+DL470*查询!$Q$5+DM470*查询!$N$5+DN470*查询!$O$5+DO470*查询!$P$5)*AF470/CX470)</f>
        <v>#VALUE!</v>
      </c>
      <c r="BJ470" s="512" t="e">
        <f>IF(CX470=0,BJ469,(DP470*查询!$S$5+DQ470*查询!$T$5+DR470*查询!$U$5)*AF470/CX470)</f>
        <v>#VALUE!</v>
      </c>
      <c r="BK470" s="512">
        <f t="shared" si="2767"/>
        <v>1</v>
      </c>
      <c r="BL470" s="513" t="str">
        <f>IF(_cfyc_month_day!A466="","",_cfyc_month_day!A466)</f>
        <v/>
      </c>
      <c r="BM470" s="513" t="str">
        <f>IF(_cfyc_month_day!B466="","",_cfyc_month_day!B466)</f>
        <v/>
      </c>
      <c r="BN470" s="513" t="str">
        <f>IF(_cfyc_month_day!C466="","",_cfyc_month_day!C466)</f>
        <v/>
      </c>
      <c r="BO470" s="522" t="str">
        <f>IF(_cfyc_month_day!D466="","",_cfyc_month_day!D466)</f>
        <v/>
      </c>
      <c r="BP470" s="522" t="str">
        <f>IF(_cfyc_month_day!E466="","",_cfyc_month_day!E466)</f>
        <v/>
      </c>
      <c r="BQ470" s="522" t="str">
        <f>IF(_cfyc_month_day!F466="","",_cfyc_month_day!F466)</f>
        <v/>
      </c>
      <c r="BR470" s="513" t="str">
        <f>IF(_tag_month_day!T466="","",_tag_month_day!T466)</f>
        <v/>
      </c>
      <c r="BS470" s="513" t="str">
        <f>IF(_tag_month_day!U466="","",_tag_month_day!U466)</f>
        <v/>
      </c>
      <c r="BT470" s="523" t="str">
        <f t="shared" si="2768"/>
        <v/>
      </c>
      <c r="BU470" s="223" t="str">
        <f>IF(_tag_month_day!V466="","",_tag_month_day!V466)</f>
        <v/>
      </c>
      <c r="BV470" s="206" t="str">
        <f>IF(_tag_month_day!W466="","",_tag_month_day!W466)</f>
        <v/>
      </c>
      <c r="BW470" s="540" t="str">
        <f>IF(_tag_month_day!X466="","",_tag_month_day!X466)</f>
        <v/>
      </c>
      <c r="BX470" s="540" t="str">
        <f>IF(_tag_month_day!Y466="","",_tag_month_day!Y466)</f>
        <v/>
      </c>
      <c r="BY470" s="541">
        <f ca="1" t="shared" si="2769"/>
        <v>43636.4583333322</v>
      </c>
      <c r="BZ470" s="542"/>
      <c r="CA470" s="543" t="str">
        <f>IF(_jhy2_month_day!A466="","",_jhy2_month_day!A466)</f>
        <v/>
      </c>
      <c r="CB470" s="464" t="str">
        <f>IF(_jhy2_month_day!B466="","",_jhy2_month_day!B466)</f>
        <v/>
      </c>
      <c r="CC470" s="464" t="str">
        <f>IF(_jhy2_month_day!C466="","",_jhy2_month_day!C466)</f>
        <v/>
      </c>
      <c r="CD470" s="464" t="str">
        <f>IF(_jhy2_month_day!D466="","",_jhy2_month_day!D466)</f>
        <v/>
      </c>
      <c r="CE470" s="464" t="str">
        <f>IF(_jhy2_month_day!E466="","",_jhy2_month_day!E466)</f>
        <v/>
      </c>
      <c r="CF470" s="464" t="str">
        <f>IF(_jhy2_month_day!F466="","",_jhy2_month_day!F466)</f>
        <v/>
      </c>
      <c r="CG470" s="464" t="str">
        <f>IF(_jhy2_month_day!G466="","",_jhy2_month_day!G466)</f>
        <v/>
      </c>
      <c r="CH470" s="464" t="str">
        <f>IF(_jhy2_month_day!H466="","",_jhy2_month_day!H466)</f>
        <v/>
      </c>
      <c r="CI470" s="464" t="str">
        <f>IF(_jhy2_month_day!I466="","",_jhy2_month_day!I466)</f>
        <v/>
      </c>
      <c r="CJ470" s="464" t="str">
        <f>IF(_jhy2_month_day!J466="","",_jhy2_month_day!J466)</f>
        <v/>
      </c>
      <c r="CK470" s="464" t="str">
        <f>IF(_jhy2_month_day!K466="","",_jhy2_month_day!K466)</f>
        <v/>
      </c>
      <c r="CL470" s="562" t="str">
        <f>IF(_jhy2_month_day!L466="","",_jhy2_month_day!L466)</f>
        <v/>
      </c>
      <c r="CM470" s="562" t="str">
        <f>IF(_jhy2_month_day!M466="","",_jhy2_month_day!M466)</f>
        <v/>
      </c>
      <c r="CN470" s="562" t="str">
        <f>IF(_jhy2_month_day!N466="","",_jhy2_month_day!N466)</f>
        <v/>
      </c>
      <c r="CO470" s="562" t="str">
        <f>IF(_jhy2_month_day!O466="","",_jhy2_month_day!O466)</f>
        <v/>
      </c>
      <c r="CP470" s="562" t="str">
        <f>IF(_jhy2_month_day!P466="","",_jhy2_month_day!P466)</f>
        <v/>
      </c>
      <c r="CQ470" s="562" t="str">
        <f>IF(_jhy2_month_day!Q466="","",_jhy2_month_day!Q466)</f>
        <v/>
      </c>
      <c r="CR470" s="563" t="str">
        <f>IF(_jhy2_month_day!R466="","",_jhy2_month_day!R466)</f>
        <v/>
      </c>
      <c r="CS470" s="576" t="str">
        <f>IF(_jhy2_month_day!S466="","",_jhy2_month_day!S466)</f>
        <v/>
      </c>
      <c r="CT470" s="562" t="str">
        <f>IF(_jhy2_month_day!T466="","",_jhy2_month_day!T466)</f>
        <v/>
      </c>
      <c r="CU470" s="577" t="e">
        <f t="shared" si="2717"/>
        <v>#VALUE!</v>
      </c>
      <c r="CV470" s="198" t="e">
        <f t="shared" si="2718"/>
        <v>#VALUE!</v>
      </c>
      <c r="CW470" s="192" t="e">
        <f t="shared" si="2719"/>
        <v>#VALUE!</v>
      </c>
      <c r="CX470" s="192" t="e">
        <f t="shared" si="2720"/>
        <v>#VALUE!</v>
      </c>
      <c r="CY470" s="202" t="e">
        <f t="shared" si="2721"/>
        <v>#VALUE!</v>
      </c>
      <c r="CZ470" s="192" t="e">
        <f t="shared" ref="CZ470:DI470" si="2863">$AJ470*EF470</f>
        <v>#VALUE!</v>
      </c>
      <c r="DA470" s="192" t="e">
        <f t="shared" si="2863"/>
        <v>#VALUE!</v>
      </c>
      <c r="DB470" s="192" t="e">
        <f t="shared" si="2863"/>
        <v>#VALUE!</v>
      </c>
      <c r="DC470" s="192" t="e">
        <f t="shared" si="2863"/>
        <v>#VALUE!</v>
      </c>
      <c r="DD470" s="192" t="e">
        <f t="shared" si="2863"/>
        <v>#VALUE!</v>
      </c>
      <c r="DE470" s="192" t="e">
        <f t="shared" si="2863"/>
        <v>#VALUE!</v>
      </c>
      <c r="DF470" s="192" t="e">
        <f t="shared" si="2863"/>
        <v>#VALUE!</v>
      </c>
      <c r="DG470" s="192" t="e">
        <f t="shared" si="2863"/>
        <v>#VALUE!</v>
      </c>
      <c r="DH470" s="192" t="e">
        <f t="shared" si="2863"/>
        <v>#VALUE!</v>
      </c>
      <c r="DI470" s="192" t="e">
        <f t="shared" si="2863"/>
        <v>#VALUE!</v>
      </c>
      <c r="DJ470" s="192" t="e">
        <f t="shared" si="2723"/>
        <v>#VALUE!</v>
      </c>
      <c r="DK470" s="192" t="e">
        <f t="shared" si="2724"/>
        <v>#VALUE!</v>
      </c>
      <c r="DL470" s="192" t="e">
        <f t="shared" si="2725"/>
        <v>#VALUE!</v>
      </c>
      <c r="DM470" s="192" t="e">
        <f t="shared" si="2726"/>
        <v>#VALUE!</v>
      </c>
      <c r="DN470" s="192" t="e">
        <f t="shared" si="2727"/>
        <v>#VALUE!</v>
      </c>
      <c r="DO470" s="192" t="e">
        <f t="shared" si="2728"/>
        <v>#VALUE!</v>
      </c>
      <c r="DP470" s="192" t="e">
        <f t="shared" si="2729"/>
        <v>#VALUE!</v>
      </c>
      <c r="DQ470" s="192" t="e">
        <f t="shared" si="2730"/>
        <v>#VALUE!</v>
      </c>
      <c r="DR470" s="192" t="e">
        <f t="shared" si="2731"/>
        <v>#VALUE!</v>
      </c>
      <c r="DS470" s="192" t="e">
        <f t="shared" si="2732"/>
        <v>#VALUE!</v>
      </c>
      <c r="DT470" s="192" t="e">
        <f t="shared" si="2733"/>
        <v>#VALUE!</v>
      </c>
      <c r="DU470" s="192" t="e">
        <f t="shared" si="2734"/>
        <v>#VALUE!</v>
      </c>
      <c r="DV470" s="198" t="e">
        <f t="shared" si="2735"/>
        <v>#VALUE!</v>
      </c>
      <c r="DW470" s="198" t="e">
        <f t="shared" si="2736"/>
        <v>#DIV/0!</v>
      </c>
      <c r="DX470" s="198" t="e">
        <f t="shared" si="2737"/>
        <v>#DIV/0!</v>
      </c>
      <c r="DY470" s="198" t="e">
        <f t="shared" si="2738"/>
        <v>#VALUE!</v>
      </c>
      <c r="DZ470" s="198" t="e">
        <f t="shared" si="2739"/>
        <v>#VALUE!</v>
      </c>
      <c r="EA470" s="198" t="e">
        <f t="shared" si="2740"/>
        <v>#VALUE!</v>
      </c>
      <c r="EB470" s="198" t="e">
        <f t="shared" si="2741"/>
        <v>#VALUE!</v>
      </c>
      <c r="EC470" s="198" t="e">
        <f t="shared" si="2742"/>
        <v>#DIV/0!</v>
      </c>
      <c r="ED470" s="198" t="e">
        <f t="shared" si="2743"/>
        <v>#VALUE!</v>
      </c>
      <c r="EE470" s="198" t="e">
        <f t="shared" si="2744"/>
        <v>#VALUE!</v>
      </c>
      <c r="EF470" s="198" t="e">
        <f t="shared" ref="EF470:EO470" si="2864">DV470/SUM($DV470:$EE470)</f>
        <v>#VALUE!</v>
      </c>
      <c r="EG470" s="198" t="e">
        <f t="shared" si="2864"/>
        <v>#DIV/0!</v>
      </c>
      <c r="EH470" s="198" t="e">
        <f t="shared" si="2864"/>
        <v>#DIV/0!</v>
      </c>
      <c r="EI470" s="198" t="e">
        <f t="shared" si="2864"/>
        <v>#VALUE!</v>
      </c>
      <c r="EJ470" s="198" t="e">
        <f t="shared" si="2864"/>
        <v>#VALUE!</v>
      </c>
      <c r="EK470" s="198" t="e">
        <f t="shared" si="2864"/>
        <v>#VALUE!</v>
      </c>
      <c r="EL470" s="198" t="e">
        <f t="shared" si="2864"/>
        <v>#VALUE!</v>
      </c>
      <c r="EM470" s="198" t="e">
        <f t="shared" si="2864"/>
        <v>#DIV/0!</v>
      </c>
      <c r="EN470" s="198" t="e">
        <f t="shared" si="2864"/>
        <v>#VALUE!</v>
      </c>
      <c r="EO470" s="198" t="e">
        <f t="shared" si="2864"/>
        <v>#VALUE!</v>
      </c>
      <c r="EP470" s="511">
        <f t="shared" ref="EP470:EW470" si="2865">EP469</f>
        <v>0.08</v>
      </c>
      <c r="EQ470" s="511">
        <f t="shared" si="2865"/>
        <v>0.015</v>
      </c>
      <c r="ER470" s="511">
        <f t="shared" si="2865"/>
        <v>0.015</v>
      </c>
      <c r="ES470" s="511">
        <f t="shared" si="2865"/>
        <v>0.015</v>
      </c>
      <c r="ET470" s="511">
        <f t="shared" si="2865"/>
        <v>0.015</v>
      </c>
      <c r="EU470" s="511">
        <f t="shared" si="2865"/>
        <v>0.09</v>
      </c>
      <c r="EV470" s="511">
        <f t="shared" si="2865"/>
        <v>0.09</v>
      </c>
      <c r="EW470" s="511">
        <f t="shared" si="2865"/>
        <v>0.09</v>
      </c>
      <c r="EX470" s="420" t="str">
        <f>IF(_tag_month_day!AS466="","",_tag_month_day!AS466/100)</f>
        <v/>
      </c>
      <c r="EY470" s="420" t="str">
        <f>IF(_tag_month_day!AT466="","",_tag_month_day!AT466/100)</f>
        <v/>
      </c>
      <c r="EZ470" s="420" t="str">
        <f>IF(_tag_month_day!AU466="","",_tag_month_day!AU466/100)</f>
        <v/>
      </c>
      <c r="FA470" s="420" t="str">
        <f>IF(_tag_month_day!AV466="","",_tag_month_day!AV466/100)</f>
        <v/>
      </c>
      <c r="FB470" s="420" t="str">
        <f>IF(_tag_month_day!AW466="","",_tag_month_day!AW466/100)</f>
        <v/>
      </c>
      <c r="FC470" s="420" t="str">
        <f>IF(_tag_month_day!AX466="","",_tag_month_day!AX466/100)</f>
        <v/>
      </c>
      <c r="FD470" s="510">
        <f t="shared" si="2773"/>
        <v>0.33</v>
      </c>
      <c r="FE470" s="510">
        <f t="shared" si="2774"/>
        <v>0.19</v>
      </c>
      <c r="FF470" s="510">
        <f t="shared" si="2775"/>
        <v>0.003</v>
      </c>
      <c r="FG470" s="510">
        <f t="shared" si="2776"/>
        <v>0</v>
      </c>
      <c r="FH470" s="603">
        <f t="shared" si="2777"/>
        <v>0.0001</v>
      </c>
      <c r="FI470" s="510">
        <f t="shared" ref="FI470:FR470" si="2866">FI469</f>
        <v>0.41</v>
      </c>
      <c r="FJ470" s="510">
        <f t="shared" si="2866"/>
        <v>0.11</v>
      </c>
      <c r="FK470" s="510">
        <f t="shared" si="2866"/>
        <v>0.015</v>
      </c>
      <c r="FL470" s="510">
        <f t="shared" si="2866"/>
        <v>0</v>
      </c>
      <c r="FM470" s="603">
        <f t="shared" si="2866"/>
        <v>0.0001</v>
      </c>
      <c r="FN470" s="510" t="str">
        <f>IF(_tag_month_day!AY466="","",_tag_month_day!AY466/100)</f>
        <v/>
      </c>
      <c r="FO470" s="510" t="str">
        <f>IF(_tag_month_day!AZ466="","",_tag_month_day!AZ466/100)</f>
        <v/>
      </c>
      <c r="FP470" s="510" t="str">
        <f>IF(_tag_month_day!BA466="","",_tag_month_day!BA466/100)</f>
        <v/>
      </c>
      <c r="FQ470" s="510" t="str">
        <f>IF(_tag_month_day!BB466="","",_tag_month_day!BB466/100)</f>
        <v/>
      </c>
      <c r="FR470" s="603" t="str">
        <f>IF(_tag_month_day!BC466="","",_tag_month_day!BC466/100)</f>
        <v/>
      </c>
      <c r="FS470" s="510" t="str">
        <f>IF(_tag_month_day!BD466="","",_tag_month_day!BD466/100)</f>
        <v/>
      </c>
      <c r="FT470" s="510" t="str">
        <f>IF(_tag_month_day!BE466="","",_tag_month_day!BE466/100)</f>
        <v/>
      </c>
      <c r="FU470" s="510" t="str">
        <f>IF(_tag_month_day!BF466="","",_tag_month_day!BF466/100)</f>
        <v/>
      </c>
      <c r="FV470" s="510" t="str">
        <f>IF(_tag_month_day!BG466="","",_tag_month_day!BG466/100)</f>
        <v/>
      </c>
      <c r="FW470" s="603" t="str">
        <f>IF(_tag_month_day!BH466="","",_tag_month_day!BH466/100)</f>
        <v/>
      </c>
      <c r="FX470" s="510" t="str">
        <f>IF(_tag_month_day!BI466="","",_tag_month_day!BI466/100)</f>
        <v/>
      </c>
      <c r="FY470" s="510" t="str">
        <f>IF(_tag_month_day!BJ466="","",_tag_month_day!BJ466/100)</f>
        <v/>
      </c>
      <c r="FZ470" s="605" t="str">
        <f>IF(_tag_month_day!BK466="","",_tag_month_day!BK466/100)</f>
        <v/>
      </c>
      <c r="GA470" s="510" t="str">
        <f>IF(_tag_month_day!BL466="","",_tag_month_day!BL466/100)</f>
        <v/>
      </c>
      <c r="GB470" s="603" t="str">
        <f>IF(_tag_month_day!BM466="","",_tag_month_day!BM466/100)</f>
        <v/>
      </c>
      <c r="GC470" s="420" t="str">
        <f>IF(_tag_month_day!BN466="","",_tag_month_day!BN466/100)</f>
        <v/>
      </c>
      <c r="GD470" s="420" t="str">
        <f>IF(_tag_month_day!BO466="","",_tag_month_day!BO466/100)</f>
        <v/>
      </c>
      <c r="GE470" s="420" t="str">
        <f>IF(_tag_month_day!BP466="","",_tag_month_day!BP466/100)</f>
        <v/>
      </c>
      <c r="GF470" s="420" t="str">
        <f>IF(_tag_month_day!BQ466="","",_tag_month_day!BQ466/100)</f>
        <v/>
      </c>
      <c r="GG470" s="420" t="str">
        <f>IF(_tag_month_day!BR466="","",_tag_month_day!BR466/100)</f>
        <v/>
      </c>
      <c r="GH470" s="420" t="str">
        <f>IF(_tag_month_day!BS466="","",_tag_month_day!BS466/100)</f>
        <v/>
      </c>
      <c r="GI470" s="603" t="str">
        <f>IF(_tag_month_day!BT466="","",_tag_month_day!BT466/100)</f>
        <v/>
      </c>
      <c r="GJ470" s="612" t="str">
        <f>IF(_tag_month_day!BU466="","",_tag_month_day!BU466/100)</f>
        <v/>
      </c>
      <c r="GK470" s="620" t="str">
        <f>IF(_tag_month_day!BV466="",IF(_rlcf_month_day!A$2="","",_rlcf_month_day!A$2/100),_tag_month_day!BV466/100)</f>
        <v/>
      </c>
      <c r="GL470" s="620" t="str">
        <f>IF(_tag_month_day!BW466="",IF(_rlcf_month_day!B$2="","",_rlcf_month_day!B$2/100),_tag_month_day!BW466/100)</f>
        <v/>
      </c>
      <c r="GM470" s="621" t="str">
        <f>IF(_tag_month_day!BX466="",IF(_rlcf_month_day!C$2="","",_rlcf_month_day!C$2/100),_tag_month_day!BX466/100)</f>
        <v/>
      </c>
      <c r="GN470" s="620" t="str">
        <f>IF(_tag_month_day!BV466="",IF(_rlcf_month_day!A$2="","",_rlcf_month_day!A$2/100),_tag_month_day!BV466/100)</f>
        <v/>
      </c>
      <c r="GO470" s="620" t="str">
        <f>IF(_tag_month_day!BW466="",IF(_rlcf_month_day!B$2="","",_rlcf_month_day!B$2/100),_tag_month_day!BW466/100)</f>
        <v/>
      </c>
      <c r="GP470" s="620" t="str">
        <f>IF(_tag_month_day!CD466="",IF(_rlcf_month_day!E$2="","",_rlcf_month_day!E$2/100),_tag_month_day!CD466/100)</f>
        <v/>
      </c>
      <c r="GQ470" s="620" t="str">
        <f>IF(_tag_month_day!CE466="",IF(_rlcf_month_day!F$2="","",_rlcf_month_day!F$2/100),_tag_month_day!CE466/100)</f>
        <v/>
      </c>
      <c r="GR470" s="621" t="str">
        <f>IF(_tag_month_day!CF466="",IF(_rlcf_month_day!G$2="","",_rlcf_month_day!G$2/100),_tag_month_day!CF466/100)</f>
        <v/>
      </c>
      <c r="GS470" s="626">
        <f t="shared" ref="GS470:HH470" si="2867">GS469</f>
        <v>0.953</v>
      </c>
      <c r="GT470" s="626">
        <f t="shared" si="2867"/>
        <v>0.55</v>
      </c>
      <c r="GU470" s="626">
        <f t="shared" si="2867"/>
        <v>0.55</v>
      </c>
      <c r="GV470" s="626">
        <f t="shared" si="2867"/>
        <v>0.55</v>
      </c>
      <c r="GW470" s="626">
        <f t="shared" si="2867"/>
        <v>0.5</v>
      </c>
      <c r="GX470" s="626">
        <f t="shared" si="2867"/>
        <v>0.935</v>
      </c>
      <c r="GY470" s="626">
        <f t="shared" si="2867"/>
        <v>0.15</v>
      </c>
      <c r="GZ470" s="626">
        <f t="shared" si="2867"/>
        <v>1</v>
      </c>
      <c r="HA470" s="632">
        <f t="shared" si="2867"/>
        <v>0.047</v>
      </c>
      <c r="HB470" s="632">
        <f t="shared" si="2867"/>
        <v>0.45</v>
      </c>
      <c r="HC470" s="632">
        <f t="shared" si="2867"/>
        <v>0.45</v>
      </c>
      <c r="HD470" s="632">
        <f t="shared" si="2867"/>
        <v>0.45</v>
      </c>
      <c r="HE470" s="632">
        <f t="shared" si="2867"/>
        <v>0.5</v>
      </c>
      <c r="HF470" s="632">
        <f t="shared" si="2867"/>
        <v>0.065</v>
      </c>
      <c r="HG470" s="632">
        <f t="shared" si="2867"/>
        <v>0.85</v>
      </c>
      <c r="HH470" s="632">
        <f t="shared" si="2867"/>
        <v>0</v>
      </c>
      <c r="HI470" s="68">
        <f t="shared" si="2749"/>
        <v>0</v>
      </c>
      <c r="HJ470" s="68" t="e">
        <f t="shared" si="2780"/>
        <v>#VALUE!</v>
      </c>
      <c r="HK470" s="202">
        <f t="shared" si="2781"/>
        <v>0.85</v>
      </c>
      <c r="HL470" s="464">
        <f t="shared" si="2782"/>
        <v>550000</v>
      </c>
      <c r="HM470" s="464">
        <f t="shared" si="2783"/>
        <v>480000</v>
      </c>
      <c r="HN470" s="192" t="e">
        <f t="shared" si="2750"/>
        <v>#VALUE!</v>
      </c>
      <c r="HO470" s="192" t="e">
        <f>HN470*HK470*$HO$2/HL470*1000000</f>
        <v>#VALUE!</v>
      </c>
      <c r="HP470" s="192" t="e">
        <f>HN470*HK470*$HP$2/HM470*1000000</f>
        <v>#VALUE!</v>
      </c>
    </row>
    <row r="471" customFormat="1" spans="1:224">
      <c r="A471" s="381">
        <v>466</v>
      </c>
      <c r="B471" s="54">
        <f ca="1" t="shared" si="2784"/>
        <v>43636</v>
      </c>
      <c r="C471" s="57">
        <f t="shared" si="2785"/>
        <v>0.0416666666666667</v>
      </c>
      <c r="D471" s="68" t="str">
        <f ca="1" t="shared" si="2751"/>
        <v>白班</v>
      </c>
      <c r="E471" s="68" t="str">
        <f ca="1" t="shared" si="2752"/>
        <v>甲</v>
      </c>
      <c r="F471" s="68">
        <f ca="1">SUMPRODUCT((成本日报!$A$3:$A$95=计划!B471)*(成本日报!$B$3:$B$95=计划!$D471),成本日报!$C$3:$C$95)</f>
        <v>1</v>
      </c>
      <c r="G471" s="382">
        <f ca="1" t="shared" si="2786"/>
        <v>43636.3749999989</v>
      </c>
      <c r="H471" s="382">
        <f ca="1" t="shared" si="2753"/>
        <v>43636.3819444433</v>
      </c>
      <c r="I471" s="382">
        <f ca="1" t="shared" si="2754"/>
        <v>43636.3874999989</v>
      </c>
      <c r="J471" s="382">
        <f ca="1" t="shared" si="2755"/>
        <v>43636.4166666655</v>
      </c>
      <c r="K471" s="382">
        <f ca="1" t="shared" si="2756"/>
        <v>43636.4791666655</v>
      </c>
      <c r="L471" s="382">
        <f ca="1" t="shared" si="2757"/>
        <v>43636.4999999989</v>
      </c>
      <c r="M471" s="398" t="str">
        <f>IF(_tag_month_day!A467="","",_tag_month_day!A467)</f>
        <v/>
      </c>
      <c r="N471" s="398" t="str">
        <f>IF(_tag_month_day!B467="","",_tag_month_day!B467)</f>
        <v/>
      </c>
      <c r="O471" s="399" t="e">
        <f t="shared" si="2758"/>
        <v>#VALUE!</v>
      </c>
      <c r="P471" s="398" t="str">
        <f>IF(_tag_month_day!C467="","",_tag_month_day!C467)</f>
        <v/>
      </c>
      <c r="Q471" s="398" t="str">
        <f>IF(_tag_month_day!D467="","",_tag_month_day!D467)</f>
        <v/>
      </c>
      <c r="R471" s="416">
        <f>IF(_tag_month_day!CB467="",R470,_tag_month_day!CB467/100)</f>
        <v>0.07</v>
      </c>
      <c r="S471" s="417" t="str">
        <f>IF(_tag_month_day!E467="","",_tag_month_day!E467)</f>
        <v/>
      </c>
      <c r="T471" s="417" t="str">
        <f>IF(_tag_month_day!F467="","",_tag_month_day!F467)</f>
        <v/>
      </c>
      <c r="U471" s="418" t="e">
        <f t="shared" si="2712"/>
        <v>#VALUE!</v>
      </c>
      <c r="V471" s="53" t="e">
        <f t="shared" si="2713"/>
        <v>#VALUE!</v>
      </c>
      <c r="W471" s="419" t="str">
        <f>IF(_jhy_month_day!A467="","",_jhy_month_day!A467)</f>
        <v/>
      </c>
      <c r="X471" s="420" t="str">
        <f>IF(_jhy_month_day!B467="","",_jhy_month_day!B467/100)</f>
        <v/>
      </c>
      <c r="Y471" s="420" t="str">
        <f>IF(_jhy_month_day!C467="","",_jhy_month_day!C467/100)</f>
        <v/>
      </c>
      <c r="Z471" s="439">
        <f t="shared" si="2802"/>
        <v>117</v>
      </c>
      <c r="AA471" s="440" t="str">
        <f>IF(_tag_month_day!G467="","",_tag_month_day!G467/100)</f>
        <v/>
      </c>
      <c r="AB471" s="440" t="str">
        <f>IF(_tag_month_day!H467="","",_tag_month_day!H467/100)</f>
        <v/>
      </c>
      <c r="AC471" s="193">
        <f t="shared" si="2759"/>
        <v>1.59963432013121</v>
      </c>
      <c r="AD471" s="441" t="str">
        <f t="shared" si="2760"/>
        <v/>
      </c>
      <c r="AE471" s="442" t="str">
        <f t="shared" si="2761"/>
        <v/>
      </c>
      <c r="AF471" s="443">
        <v>1</v>
      </c>
      <c r="AG471" s="68" t="str">
        <f>IF(_duihao_month_day!A467="","",_duihao_month_day!A467)</f>
        <v/>
      </c>
      <c r="AH471" s="463">
        <f>IF(_gyk_month_day!B467="",AH470,_gyk_month_day!B467)</f>
        <v>820</v>
      </c>
      <c r="AI471" s="464"/>
      <c r="AJ471" s="68" t="str">
        <f>IF(_tag_month_day!I467="","",_tag_month_day!I467)</f>
        <v/>
      </c>
      <c r="AK471" s="465" t="str">
        <f>IF(_tzyy_month_day!A467="","",_tzyy_month_day!A467)</f>
        <v/>
      </c>
      <c r="AL471" s="465" t="str">
        <f>IF(_tzyy_month_day!B467="","",_tzyy_month_day!B467)</f>
        <v/>
      </c>
      <c r="AM471" s="465" t="str">
        <f>IF(_tzyy_month_day!C467="","",_tzyy_month_day!C467)</f>
        <v/>
      </c>
      <c r="AN471" s="466" t="str">
        <f>IF(_tag_month_day!CG467="","",_tag_month_day!CG467)</f>
        <v/>
      </c>
      <c r="AO471" s="466" t="str">
        <f>IF(_tag_month_day!CH467="","",_tag_month_day!CH467)</f>
        <v/>
      </c>
      <c r="AP471" s="486" t="e">
        <f t="shared" si="2762"/>
        <v>#VALUE!</v>
      </c>
      <c r="AQ471" s="487" t="str">
        <f>IF(_tag_month_day!J467="","",_tag_month_day!J467/100)</f>
        <v/>
      </c>
      <c r="AR471" s="488">
        <f t="shared" si="2763"/>
        <v>1.3</v>
      </c>
      <c r="AS471" s="489" t="e">
        <f t="shared" si="2714"/>
        <v>#VALUE!</v>
      </c>
      <c r="AT471" s="489">
        <f t="shared" si="2764"/>
        <v>0</v>
      </c>
      <c r="AU471" s="490" t="str">
        <f>IF(_tag_month_day!K467="","",_tag_month_day!K467)</f>
        <v/>
      </c>
      <c r="AV471" s="491" t="str">
        <f>IF(_tag_month_day!L467="","",_tag_month_day!L467/100)</f>
        <v/>
      </c>
      <c r="AW471" s="420">
        <f t="shared" si="2686"/>
        <v>0</v>
      </c>
      <c r="AX471" s="420">
        <f t="shared" si="2765"/>
        <v>0</v>
      </c>
      <c r="AY471" s="420" t="str">
        <f>IF(_tag_month_day!M467="","",_tag_month_day!M467/100)</f>
        <v/>
      </c>
      <c r="AZ471" s="420" t="str">
        <f>IF(_tag_month_day!N467="","",_tag_month_day!N467/100)</f>
        <v/>
      </c>
      <c r="BA471" s="420" t="str">
        <f>IF(_tag_month_day!O467="","",_tag_month_day!O467/100)</f>
        <v/>
      </c>
      <c r="BB471" s="496" t="str">
        <f>IF(_tag_month_day!P467="","",_tag_month_day!P467/100)</f>
        <v/>
      </c>
      <c r="BC471" s="496">
        <f t="shared" si="2766"/>
        <v>0</v>
      </c>
      <c r="BD471" s="496" t="str">
        <f>IF(_tag_month_day!Q467="","",_tag_month_day!Q467/100)</f>
        <v/>
      </c>
      <c r="BE471" s="510" t="str">
        <f>IF(_tag_month_day!R467="","",_tag_month_day!R467/100)</f>
        <v/>
      </c>
      <c r="BF471" s="413" t="str">
        <f>IF(_tag_month_day!CC467="","",_tag_month_day!CC467/100)</f>
        <v/>
      </c>
      <c r="BG471" s="511" t="e">
        <f t="shared" si="2715"/>
        <v>#VALUE!</v>
      </c>
      <c r="BH471" s="198">
        <f t="shared" si="2716"/>
        <v>0</v>
      </c>
      <c r="BI471" s="512" t="e">
        <f>IF(CX471=0,BI470,(DK471*查询!$R$5+DL471*查询!$Q$5+DM471*查询!$N$5+DN471*查询!$O$5+DO471*查询!$P$5)*AF471/CX471)</f>
        <v>#VALUE!</v>
      </c>
      <c r="BJ471" s="512" t="e">
        <f>IF(CX471=0,BJ470,(DP471*查询!$S$5+DQ471*查询!$T$5+DR471*查询!$U$5)*AF471/CX471)</f>
        <v>#VALUE!</v>
      </c>
      <c r="BK471" s="512">
        <f t="shared" si="2767"/>
        <v>1</v>
      </c>
      <c r="BL471" s="513" t="str">
        <f>IF(_cfyc_month_day!A467="","",_cfyc_month_day!A467)</f>
        <v/>
      </c>
      <c r="BM471" s="513" t="str">
        <f>IF(_cfyc_month_day!B467="","",_cfyc_month_day!B467)</f>
        <v/>
      </c>
      <c r="BN471" s="513" t="str">
        <f>IF(_cfyc_month_day!C467="","",_cfyc_month_day!C467)</f>
        <v/>
      </c>
      <c r="BO471" s="522" t="str">
        <f>IF(_cfyc_month_day!D467="","",_cfyc_month_day!D467)</f>
        <v/>
      </c>
      <c r="BP471" s="522" t="str">
        <f>IF(_cfyc_month_day!E467="","",_cfyc_month_day!E467)</f>
        <v/>
      </c>
      <c r="BQ471" s="522" t="str">
        <f>IF(_cfyc_month_day!F467="","",_cfyc_month_day!F467)</f>
        <v/>
      </c>
      <c r="BR471" s="513" t="str">
        <f>IF(_tag_month_day!T467="","",_tag_month_day!T467)</f>
        <v/>
      </c>
      <c r="BS471" s="513" t="str">
        <f>IF(_tag_month_day!U467="","",_tag_month_day!U467)</f>
        <v/>
      </c>
      <c r="BT471" s="523" t="str">
        <f t="shared" si="2768"/>
        <v/>
      </c>
      <c r="BU471" s="223" t="str">
        <f>IF(_tag_month_day!V467="","",_tag_month_day!V467)</f>
        <v/>
      </c>
      <c r="BV471" s="206" t="str">
        <f>IF(_tag_month_day!W467="","",_tag_month_day!W467)</f>
        <v/>
      </c>
      <c r="BW471" s="540" t="str">
        <f>IF(_tag_month_day!X467="","",_tag_month_day!X467)</f>
        <v/>
      </c>
      <c r="BX471" s="540" t="str">
        <f>IF(_tag_month_day!Y467="","",_tag_month_day!Y467)</f>
        <v/>
      </c>
      <c r="BY471" s="541">
        <f ca="1" t="shared" si="2769"/>
        <v>43636.4999999989</v>
      </c>
      <c r="BZ471" s="542"/>
      <c r="CA471" s="543" t="str">
        <f>IF(_jhy2_month_day!A467="","",_jhy2_month_day!A467)</f>
        <v/>
      </c>
      <c r="CB471" s="464" t="str">
        <f>IF(_jhy2_month_day!B467="","",_jhy2_month_day!B467)</f>
        <v/>
      </c>
      <c r="CC471" s="464" t="str">
        <f>IF(_jhy2_month_day!C467="","",_jhy2_month_day!C467)</f>
        <v/>
      </c>
      <c r="CD471" s="464" t="str">
        <f>IF(_jhy2_month_day!D467="","",_jhy2_month_day!D467)</f>
        <v/>
      </c>
      <c r="CE471" s="464" t="str">
        <f>IF(_jhy2_month_day!E467="","",_jhy2_month_day!E467)</f>
        <v/>
      </c>
      <c r="CF471" s="464" t="str">
        <f>IF(_jhy2_month_day!F467="","",_jhy2_month_day!F467)</f>
        <v/>
      </c>
      <c r="CG471" s="464" t="str">
        <f>IF(_jhy2_month_day!G467="","",_jhy2_month_day!G467)</f>
        <v/>
      </c>
      <c r="CH471" s="464" t="str">
        <f>IF(_jhy2_month_day!H467="","",_jhy2_month_day!H467)</f>
        <v/>
      </c>
      <c r="CI471" s="464" t="str">
        <f>IF(_jhy2_month_day!I467="","",_jhy2_month_day!I467)</f>
        <v/>
      </c>
      <c r="CJ471" s="464" t="str">
        <f>IF(_jhy2_month_day!J467="","",_jhy2_month_day!J467)</f>
        <v/>
      </c>
      <c r="CK471" s="464" t="str">
        <f>IF(_jhy2_month_day!K467="","",_jhy2_month_day!K467)</f>
        <v/>
      </c>
      <c r="CL471" s="562" t="str">
        <f>IF(_jhy2_month_day!L467="","",_jhy2_month_day!L467)</f>
        <v/>
      </c>
      <c r="CM471" s="562" t="str">
        <f>IF(_jhy2_month_day!M467="","",_jhy2_month_day!M467)</f>
        <v/>
      </c>
      <c r="CN471" s="562" t="str">
        <f>IF(_jhy2_month_day!N467="","",_jhy2_month_day!N467)</f>
        <v/>
      </c>
      <c r="CO471" s="562" t="str">
        <f>IF(_jhy2_month_day!O467="","",_jhy2_month_day!O467)</f>
        <v/>
      </c>
      <c r="CP471" s="562" t="str">
        <f>IF(_jhy2_month_day!P467="","",_jhy2_month_day!P467)</f>
        <v/>
      </c>
      <c r="CQ471" s="562" t="str">
        <f>IF(_jhy2_month_day!Q467="","",_jhy2_month_day!Q467)</f>
        <v/>
      </c>
      <c r="CR471" s="563" t="str">
        <f>IF(_jhy2_month_day!R467="","",_jhy2_month_day!R467)</f>
        <v/>
      </c>
      <c r="CS471" s="576" t="str">
        <f>IF(_jhy2_month_day!S467="","",_jhy2_month_day!S467)</f>
        <v/>
      </c>
      <c r="CT471" s="562" t="str">
        <f>IF(_jhy2_month_day!T467="","",_jhy2_month_day!T467)</f>
        <v/>
      </c>
      <c r="CU471" s="577" t="e">
        <f t="shared" si="2717"/>
        <v>#VALUE!</v>
      </c>
      <c r="CV471" s="198" t="e">
        <f t="shared" si="2718"/>
        <v>#VALUE!</v>
      </c>
      <c r="CW471" s="192" t="e">
        <f t="shared" si="2719"/>
        <v>#VALUE!</v>
      </c>
      <c r="CX471" s="192" t="e">
        <f t="shared" si="2720"/>
        <v>#VALUE!</v>
      </c>
      <c r="CY471" s="202" t="e">
        <f t="shared" si="2721"/>
        <v>#VALUE!</v>
      </c>
      <c r="CZ471" s="192" t="e">
        <f t="shared" ref="CZ471:DI471" si="2868">$AJ471*EF471</f>
        <v>#VALUE!</v>
      </c>
      <c r="DA471" s="192" t="e">
        <f t="shared" si="2868"/>
        <v>#VALUE!</v>
      </c>
      <c r="DB471" s="192" t="e">
        <f t="shared" si="2868"/>
        <v>#VALUE!</v>
      </c>
      <c r="DC471" s="192" t="e">
        <f t="shared" si="2868"/>
        <v>#VALUE!</v>
      </c>
      <c r="DD471" s="192" t="e">
        <f t="shared" si="2868"/>
        <v>#VALUE!</v>
      </c>
      <c r="DE471" s="192" t="e">
        <f t="shared" si="2868"/>
        <v>#VALUE!</v>
      </c>
      <c r="DF471" s="192" t="e">
        <f t="shared" si="2868"/>
        <v>#VALUE!</v>
      </c>
      <c r="DG471" s="192" t="e">
        <f t="shared" si="2868"/>
        <v>#VALUE!</v>
      </c>
      <c r="DH471" s="192" t="e">
        <f t="shared" si="2868"/>
        <v>#VALUE!</v>
      </c>
      <c r="DI471" s="192" t="e">
        <f t="shared" si="2868"/>
        <v>#VALUE!</v>
      </c>
      <c r="DJ471" s="192" t="e">
        <f t="shared" si="2723"/>
        <v>#VALUE!</v>
      </c>
      <c r="DK471" s="192" t="e">
        <f t="shared" si="2724"/>
        <v>#VALUE!</v>
      </c>
      <c r="DL471" s="192" t="e">
        <f t="shared" si="2725"/>
        <v>#VALUE!</v>
      </c>
      <c r="DM471" s="192" t="e">
        <f t="shared" si="2726"/>
        <v>#VALUE!</v>
      </c>
      <c r="DN471" s="192" t="e">
        <f t="shared" si="2727"/>
        <v>#VALUE!</v>
      </c>
      <c r="DO471" s="192" t="e">
        <f t="shared" si="2728"/>
        <v>#VALUE!</v>
      </c>
      <c r="DP471" s="192" t="e">
        <f t="shared" si="2729"/>
        <v>#VALUE!</v>
      </c>
      <c r="DQ471" s="192" t="e">
        <f t="shared" si="2730"/>
        <v>#VALUE!</v>
      </c>
      <c r="DR471" s="192" t="e">
        <f t="shared" si="2731"/>
        <v>#VALUE!</v>
      </c>
      <c r="DS471" s="192" t="e">
        <f t="shared" si="2732"/>
        <v>#VALUE!</v>
      </c>
      <c r="DT471" s="192" t="e">
        <f t="shared" si="2733"/>
        <v>#VALUE!</v>
      </c>
      <c r="DU471" s="192" t="e">
        <f t="shared" si="2734"/>
        <v>#VALUE!</v>
      </c>
      <c r="DV471" s="198" t="e">
        <f t="shared" si="2735"/>
        <v>#VALUE!</v>
      </c>
      <c r="DW471" s="198" t="e">
        <f t="shared" si="2736"/>
        <v>#DIV/0!</v>
      </c>
      <c r="DX471" s="198" t="e">
        <f t="shared" si="2737"/>
        <v>#DIV/0!</v>
      </c>
      <c r="DY471" s="198" t="e">
        <f t="shared" si="2738"/>
        <v>#VALUE!</v>
      </c>
      <c r="DZ471" s="198" t="e">
        <f t="shared" si="2739"/>
        <v>#VALUE!</v>
      </c>
      <c r="EA471" s="198" t="e">
        <f t="shared" si="2740"/>
        <v>#VALUE!</v>
      </c>
      <c r="EB471" s="198" t="e">
        <f t="shared" si="2741"/>
        <v>#VALUE!</v>
      </c>
      <c r="EC471" s="198" t="e">
        <f t="shared" si="2742"/>
        <v>#DIV/0!</v>
      </c>
      <c r="ED471" s="198" t="e">
        <f t="shared" si="2743"/>
        <v>#VALUE!</v>
      </c>
      <c r="EE471" s="198" t="e">
        <f t="shared" si="2744"/>
        <v>#VALUE!</v>
      </c>
      <c r="EF471" s="198" t="e">
        <f t="shared" ref="EF471:EO471" si="2869">DV471/SUM($DV471:$EE471)</f>
        <v>#VALUE!</v>
      </c>
      <c r="EG471" s="198" t="e">
        <f t="shared" si="2869"/>
        <v>#DIV/0!</v>
      </c>
      <c r="EH471" s="198" t="e">
        <f t="shared" si="2869"/>
        <v>#DIV/0!</v>
      </c>
      <c r="EI471" s="198" t="e">
        <f t="shared" si="2869"/>
        <v>#VALUE!</v>
      </c>
      <c r="EJ471" s="198" t="e">
        <f t="shared" si="2869"/>
        <v>#VALUE!</v>
      </c>
      <c r="EK471" s="198" t="e">
        <f t="shared" si="2869"/>
        <v>#VALUE!</v>
      </c>
      <c r="EL471" s="198" t="e">
        <f t="shared" si="2869"/>
        <v>#VALUE!</v>
      </c>
      <c r="EM471" s="198" t="e">
        <f t="shared" si="2869"/>
        <v>#DIV/0!</v>
      </c>
      <c r="EN471" s="198" t="e">
        <f t="shared" si="2869"/>
        <v>#VALUE!</v>
      </c>
      <c r="EO471" s="198" t="e">
        <f t="shared" si="2869"/>
        <v>#VALUE!</v>
      </c>
      <c r="EP471" s="511">
        <f t="shared" ref="EP471:EW471" si="2870">EP470</f>
        <v>0.08</v>
      </c>
      <c r="EQ471" s="511">
        <f t="shared" si="2870"/>
        <v>0.015</v>
      </c>
      <c r="ER471" s="511">
        <f t="shared" si="2870"/>
        <v>0.015</v>
      </c>
      <c r="ES471" s="511">
        <f t="shared" si="2870"/>
        <v>0.015</v>
      </c>
      <c r="ET471" s="511">
        <f t="shared" si="2870"/>
        <v>0.015</v>
      </c>
      <c r="EU471" s="511">
        <f t="shared" si="2870"/>
        <v>0.09</v>
      </c>
      <c r="EV471" s="511">
        <f t="shared" si="2870"/>
        <v>0.09</v>
      </c>
      <c r="EW471" s="511">
        <f t="shared" si="2870"/>
        <v>0.09</v>
      </c>
      <c r="EX471" s="420" t="str">
        <f>IF(_tag_month_day!AS467="","",_tag_month_day!AS467/100)</f>
        <v/>
      </c>
      <c r="EY471" s="420" t="str">
        <f>IF(_tag_month_day!AT467="","",_tag_month_day!AT467/100)</f>
        <v/>
      </c>
      <c r="EZ471" s="420" t="str">
        <f>IF(_tag_month_day!AU467="","",_tag_month_day!AU467/100)</f>
        <v/>
      </c>
      <c r="FA471" s="420" t="str">
        <f>IF(_tag_month_day!AV467="","",_tag_month_day!AV467/100)</f>
        <v/>
      </c>
      <c r="FB471" s="420" t="str">
        <f>IF(_tag_month_day!AW467="","",_tag_month_day!AW467/100)</f>
        <v/>
      </c>
      <c r="FC471" s="420" t="str">
        <f>IF(_tag_month_day!AX467="","",_tag_month_day!AX467/100)</f>
        <v/>
      </c>
      <c r="FD471" s="510">
        <f t="shared" si="2773"/>
        <v>0.33</v>
      </c>
      <c r="FE471" s="510">
        <f t="shared" si="2774"/>
        <v>0.19</v>
      </c>
      <c r="FF471" s="510">
        <f t="shared" si="2775"/>
        <v>0.003</v>
      </c>
      <c r="FG471" s="510">
        <f t="shared" si="2776"/>
        <v>0</v>
      </c>
      <c r="FH471" s="603">
        <f t="shared" si="2777"/>
        <v>0.0001</v>
      </c>
      <c r="FI471" s="510">
        <f t="shared" ref="FI471:FR471" si="2871">FI470</f>
        <v>0.41</v>
      </c>
      <c r="FJ471" s="510">
        <f t="shared" si="2871"/>
        <v>0.11</v>
      </c>
      <c r="FK471" s="510">
        <f t="shared" si="2871"/>
        <v>0.015</v>
      </c>
      <c r="FL471" s="510">
        <f t="shared" si="2871"/>
        <v>0</v>
      </c>
      <c r="FM471" s="603">
        <f t="shared" si="2871"/>
        <v>0.0001</v>
      </c>
      <c r="FN471" s="510" t="str">
        <f>IF(_tag_month_day!AY467="","",_tag_month_day!AY467/100)</f>
        <v/>
      </c>
      <c r="FO471" s="510" t="str">
        <f>IF(_tag_month_day!AZ467="","",_tag_month_day!AZ467/100)</f>
        <v/>
      </c>
      <c r="FP471" s="510" t="str">
        <f>IF(_tag_month_day!BA467="","",_tag_month_day!BA467/100)</f>
        <v/>
      </c>
      <c r="FQ471" s="510" t="str">
        <f>IF(_tag_month_day!BB467="","",_tag_month_day!BB467/100)</f>
        <v/>
      </c>
      <c r="FR471" s="603" t="str">
        <f>IF(_tag_month_day!BC467="","",_tag_month_day!BC467/100)</f>
        <v/>
      </c>
      <c r="FS471" s="510" t="str">
        <f>IF(_tag_month_day!BD467="","",_tag_month_day!BD467/100)</f>
        <v/>
      </c>
      <c r="FT471" s="510" t="str">
        <f>IF(_tag_month_day!BE467="","",_tag_month_day!BE467/100)</f>
        <v/>
      </c>
      <c r="FU471" s="510" t="str">
        <f>IF(_tag_month_day!BF467="","",_tag_month_day!BF467/100)</f>
        <v/>
      </c>
      <c r="FV471" s="510" t="str">
        <f>IF(_tag_month_day!BG467="","",_tag_month_day!BG467/100)</f>
        <v/>
      </c>
      <c r="FW471" s="603" t="str">
        <f>IF(_tag_month_day!BH467="","",_tag_month_day!BH467/100)</f>
        <v/>
      </c>
      <c r="FX471" s="510" t="str">
        <f>IF(_tag_month_day!BI467="","",_tag_month_day!BI467/100)</f>
        <v/>
      </c>
      <c r="FY471" s="510" t="str">
        <f>IF(_tag_month_day!BJ467="","",_tag_month_day!BJ467/100)</f>
        <v/>
      </c>
      <c r="FZ471" s="605" t="str">
        <f>IF(_tag_month_day!BK467="","",_tag_month_day!BK467/100)</f>
        <v/>
      </c>
      <c r="GA471" s="510" t="str">
        <f>IF(_tag_month_day!BL467="","",_tag_month_day!BL467/100)</f>
        <v/>
      </c>
      <c r="GB471" s="603" t="str">
        <f>IF(_tag_month_day!BM467="","",_tag_month_day!BM467/100)</f>
        <v/>
      </c>
      <c r="GC471" s="420" t="str">
        <f>IF(_tag_month_day!BN467="","",_tag_month_day!BN467/100)</f>
        <v/>
      </c>
      <c r="GD471" s="420" t="str">
        <f>IF(_tag_month_day!BO467="","",_tag_month_day!BO467/100)</f>
        <v/>
      </c>
      <c r="GE471" s="420" t="str">
        <f>IF(_tag_month_day!BP467="","",_tag_month_day!BP467/100)</f>
        <v/>
      </c>
      <c r="GF471" s="420" t="str">
        <f>IF(_tag_month_day!BQ467="","",_tag_month_day!BQ467/100)</f>
        <v/>
      </c>
      <c r="GG471" s="420" t="str">
        <f>IF(_tag_month_day!BR467="","",_tag_month_day!BR467/100)</f>
        <v/>
      </c>
      <c r="GH471" s="420" t="str">
        <f>IF(_tag_month_day!BS467="","",_tag_month_day!BS467/100)</f>
        <v/>
      </c>
      <c r="GI471" s="603" t="str">
        <f>IF(_tag_month_day!BT467="","",_tag_month_day!BT467/100)</f>
        <v/>
      </c>
      <c r="GJ471" s="612" t="str">
        <f>IF(_tag_month_day!BU467="","",_tag_month_day!BU467/100)</f>
        <v/>
      </c>
      <c r="GK471" s="620" t="str">
        <f>IF(_tag_month_day!BV467="",IF(_rlcf_month_day!A$2="","",_rlcf_month_day!A$2/100),_tag_month_day!BV467/100)</f>
        <v/>
      </c>
      <c r="GL471" s="620" t="str">
        <f>IF(_tag_month_day!BW467="",IF(_rlcf_month_day!B$2="","",_rlcf_month_day!B$2/100),_tag_month_day!BW467/100)</f>
        <v/>
      </c>
      <c r="GM471" s="621" t="str">
        <f>IF(_tag_month_day!BX467="",IF(_rlcf_month_day!C$2="","",_rlcf_month_day!C$2/100),_tag_month_day!BX467/100)</f>
        <v/>
      </c>
      <c r="GN471" s="620" t="str">
        <f>IF(_tag_month_day!BV467="",IF(_rlcf_month_day!A$2="","",_rlcf_month_day!A$2/100),_tag_month_day!BV467/100)</f>
        <v/>
      </c>
      <c r="GO471" s="620" t="str">
        <f>IF(_tag_month_day!BW467="",IF(_rlcf_month_day!B$2="","",_rlcf_month_day!B$2/100),_tag_month_day!BW467/100)</f>
        <v/>
      </c>
      <c r="GP471" s="620" t="str">
        <f>IF(_tag_month_day!CD467="",IF(_rlcf_month_day!E$2="","",_rlcf_month_day!E$2/100),_tag_month_day!CD467/100)</f>
        <v/>
      </c>
      <c r="GQ471" s="620" t="str">
        <f>IF(_tag_month_day!CE467="",IF(_rlcf_month_day!F$2="","",_rlcf_month_day!F$2/100),_tag_month_day!CE467/100)</f>
        <v/>
      </c>
      <c r="GR471" s="621" t="str">
        <f>IF(_tag_month_day!CF467="",IF(_rlcf_month_day!G$2="","",_rlcf_month_day!G$2/100),_tag_month_day!CF467/100)</f>
        <v/>
      </c>
      <c r="GS471" s="626">
        <f t="shared" ref="GS471:HH471" si="2872">GS470</f>
        <v>0.953</v>
      </c>
      <c r="GT471" s="626">
        <f t="shared" si="2872"/>
        <v>0.55</v>
      </c>
      <c r="GU471" s="626">
        <f t="shared" si="2872"/>
        <v>0.55</v>
      </c>
      <c r="GV471" s="626">
        <f t="shared" si="2872"/>
        <v>0.55</v>
      </c>
      <c r="GW471" s="626">
        <f t="shared" si="2872"/>
        <v>0.5</v>
      </c>
      <c r="GX471" s="626">
        <f t="shared" si="2872"/>
        <v>0.935</v>
      </c>
      <c r="GY471" s="626">
        <f t="shared" si="2872"/>
        <v>0.15</v>
      </c>
      <c r="GZ471" s="626">
        <f t="shared" si="2872"/>
        <v>1</v>
      </c>
      <c r="HA471" s="632">
        <f t="shared" si="2872"/>
        <v>0.047</v>
      </c>
      <c r="HB471" s="632">
        <f t="shared" si="2872"/>
        <v>0.45</v>
      </c>
      <c r="HC471" s="632">
        <f t="shared" si="2872"/>
        <v>0.45</v>
      </c>
      <c r="HD471" s="632">
        <f t="shared" si="2872"/>
        <v>0.45</v>
      </c>
      <c r="HE471" s="632">
        <f t="shared" si="2872"/>
        <v>0.5</v>
      </c>
      <c r="HF471" s="632">
        <f t="shared" si="2872"/>
        <v>0.065</v>
      </c>
      <c r="HG471" s="632">
        <f t="shared" si="2872"/>
        <v>0.85</v>
      </c>
      <c r="HH471" s="632">
        <f t="shared" si="2872"/>
        <v>0</v>
      </c>
      <c r="HI471" s="68">
        <f t="shared" si="2749"/>
        <v>0</v>
      </c>
      <c r="HJ471" s="68" t="e">
        <f t="shared" si="2780"/>
        <v>#VALUE!</v>
      </c>
      <c r="HK471" s="202">
        <f t="shared" si="2781"/>
        <v>0.85</v>
      </c>
      <c r="HL471" s="464">
        <f t="shared" si="2782"/>
        <v>550000</v>
      </c>
      <c r="HM471" s="464">
        <f t="shared" si="2783"/>
        <v>480000</v>
      </c>
      <c r="HN471" s="192" t="e">
        <f t="shared" si="2750"/>
        <v>#VALUE!</v>
      </c>
      <c r="HO471" s="192" t="e">
        <f>HN471*HK471*$HO$2/HL471*1000000</f>
        <v>#VALUE!</v>
      </c>
      <c r="HP471" s="192" t="e">
        <f>HN471*HK471*$HP$2/HM471*1000000</f>
        <v>#VALUE!</v>
      </c>
    </row>
    <row r="472" customFormat="1" spans="1:224">
      <c r="A472" s="381">
        <v>467</v>
      </c>
      <c r="B472" s="54">
        <f ca="1" t="shared" si="2784"/>
        <v>43636</v>
      </c>
      <c r="C472" s="57">
        <f t="shared" si="2785"/>
        <v>0.0416666666666667</v>
      </c>
      <c r="D472" s="68" t="str">
        <f ca="1" t="shared" si="2751"/>
        <v>白班</v>
      </c>
      <c r="E472" s="68" t="str">
        <f ca="1" t="shared" si="2752"/>
        <v>甲</v>
      </c>
      <c r="F472" s="68">
        <f ca="1">SUMPRODUCT((成本日报!$A$3:$A$95=计划!B472)*(成本日报!$B$3:$B$95=计划!$D472),成本日报!$C$3:$C$95)</f>
        <v>1</v>
      </c>
      <c r="G472" s="382">
        <f ca="1" t="shared" si="2786"/>
        <v>43636.4166666655</v>
      </c>
      <c r="H472" s="382">
        <f ca="1" t="shared" si="2753"/>
        <v>43636.42361111</v>
      </c>
      <c r="I472" s="382">
        <f ca="1" t="shared" si="2754"/>
        <v>43636.4291666655</v>
      </c>
      <c r="J472" s="382">
        <f ca="1" t="shared" si="2755"/>
        <v>43636.4583333322</v>
      </c>
      <c r="K472" s="382">
        <f ca="1" t="shared" si="2756"/>
        <v>43636.5208333322</v>
      </c>
      <c r="L472" s="382">
        <f ca="1" t="shared" si="2757"/>
        <v>43636.5416666655</v>
      </c>
      <c r="M472" s="398" t="str">
        <f>IF(_tag_month_day!A468="","",_tag_month_day!A468)</f>
        <v/>
      </c>
      <c r="N472" s="398" t="str">
        <f>IF(_tag_month_day!B468="","",_tag_month_day!B468)</f>
        <v/>
      </c>
      <c r="O472" s="399" t="e">
        <f t="shared" si="2758"/>
        <v>#VALUE!</v>
      </c>
      <c r="P472" s="398" t="str">
        <f>IF(_tag_month_day!C468="","",_tag_month_day!C468)</f>
        <v/>
      </c>
      <c r="Q472" s="398" t="str">
        <f>IF(_tag_month_day!D468="","",_tag_month_day!D468)</f>
        <v/>
      </c>
      <c r="R472" s="416">
        <f>IF(_tag_month_day!CB468="",R471,_tag_month_day!CB468/100)</f>
        <v>0.07</v>
      </c>
      <c r="S472" s="417" t="str">
        <f>IF(_tag_month_day!E468="","",_tag_month_day!E468)</f>
        <v/>
      </c>
      <c r="T472" s="417" t="str">
        <f>IF(_tag_month_day!F468="","",_tag_month_day!F468)</f>
        <v/>
      </c>
      <c r="U472" s="418" t="e">
        <f t="shared" si="2712"/>
        <v>#VALUE!</v>
      </c>
      <c r="V472" s="53" t="e">
        <f t="shared" si="2713"/>
        <v>#VALUE!</v>
      </c>
      <c r="W472" s="419" t="str">
        <f>IF(_jhy_month_day!A468="","",_jhy_month_day!A468)</f>
        <v/>
      </c>
      <c r="X472" s="420" t="str">
        <f>IF(_jhy_month_day!B468="","",_jhy_month_day!B468/100)</f>
        <v/>
      </c>
      <c r="Y472" s="420" t="str">
        <f>IF(_jhy_month_day!C468="","",_jhy_month_day!C468/100)</f>
        <v/>
      </c>
      <c r="Z472" s="439">
        <f t="shared" si="2802"/>
        <v>117</v>
      </c>
      <c r="AA472" s="440" t="str">
        <f>IF(_tag_month_day!G468="","",_tag_month_day!G468/100)</f>
        <v/>
      </c>
      <c r="AB472" s="440" t="str">
        <f>IF(_tag_month_day!H468="","",_tag_month_day!H468/100)</f>
        <v/>
      </c>
      <c r="AC472" s="193">
        <f t="shared" si="2759"/>
        <v>1.59963432013121</v>
      </c>
      <c r="AD472" s="441" t="str">
        <f t="shared" si="2760"/>
        <v/>
      </c>
      <c r="AE472" s="442" t="str">
        <f t="shared" si="2761"/>
        <v/>
      </c>
      <c r="AF472" s="443">
        <v>1</v>
      </c>
      <c r="AG472" s="68" t="str">
        <f>IF(_duihao_month_day!A468="","",_duihao_month_day!A468)</f>
        <v/>
      </c>
      <c r="AH472" s="463">
        <f>IF(_gyk_month_day!B468="",AH471,_gyk_month_day!B468)</f>
        <v>820</v>
      </c>
      <c r="AI472" s="464"/>
      <c r="AJ472" s="68" t="str">
        <f>IF(_tag_month_day!I468="","",_tag_month_day!I468)</f>
        <v/>
      </c>
      <c r="AK472" s="465" t="str">
        <f>IF(_tzyy_month_day!A468="","",_tzyy_month_day!A468)</f>
        <v/>
      </c>
      <c r="AL472" s="465" t="str">
        <f>IF(_tzyy_month_day!B468="","",_tzyy_month_day!B468)</f>
        <v/>
      </c>
      <c r="AM472" s="465" t="str">
        <f>IF(_tzyy_month_day!C468="","",_tzyy_month_day!C468)</f>
        <v/>
      </c>
      <c r="AN472" s="466" t="str">
        <f>IF(_tag_month_day!CG468="","",_tag_month_day!CG468)</f>
        <v/>
      </c>
      <c r="AO472" s="466" t="str">
        <f>IF(_tag_month_day!CH468="","",_tag_month_day!CH468)</f>
        <v/>
      </c>
      <c r="AP472" s="486" t="e">
        <f t="shared" si="2762"/>
        <v>#VALUE!</v>
      </c>
      <c r="AQ472" s="487" t="str">
        <f>IF(_tag_month_day!J468="","",_tag_month_day!J468/100)</f>
        <v/>
      </c>
      <c r="AR472" s="488">
        <f t="shared" si="2763"/>
        <v>1.3</v>
      </c>
      <c r="AS472" s="489" t="e">
        <f t="shared" si="2714"/>
        <v>#VALUE!</v>
      </c>
      <c r="AT472" s="489">
        <f t="shared" si="2764"/>
        <v>0</v>
      </c>
      <c r="AU472" s="490" t="str">
        <f>IF(_tag_month_day!K468="","",_tag_month_day!K468)</f>
        <v/>
      </c>
      <c r="AV472" s="491" t="str">
        <f>IF(_tag_month_day!L468="","",_tag_month_day!L468/100)</f>
        <v/>
      </c>
      <c r="AW472" s="420">
        <f t="shared" si="2686"/>
        <v>0</v>
      </c>
      <c r="AX472" s="420">
        <f t="shared" si="2765"/>
        <v>0</v>
      </c>
      <c r="AY472" s="420" t="str">
        <f>IF(_tag_month_day!M468="","",_tag_month_day!M468/100)</f>
        <v/>
      </c>
      <c r="AZ472" s="420" t="str">
        <f>IF(_tag_month_day!N468="","",_tag_month_day!N468/100)</f>
        <v/>
      </c>
      <c r="BA472" s="420" t="str">
        <f>IF(_tag_month_day!O468="","",_tag_month_day!O468/100)</f>
        <v/>
      </c>
      <c r="BB472" s="496" t="str">
        <f>IF(_tag_month_day!P468="","",_tag_month_day!P468/100)</f>
        <v/>
      </c>
      <c r="BC472" s="496">
        <f t="shared" si="2766"/>
        <v>0</v>
      </c>
      <c r="BD472" s="496" t="str">
        <f>IF(_tag_month_day!Q468="","",_tag_month_day!Q468/100)</f>
        <v/>
      </c>
      <c r="BE472" s="510" t="str">
        <f>IF(_tag_month_day!R468="","",_tag_month_day!R468/100)</f>
        <v/>
      </c>
      <c r="BF472" s="413" t="str">
        <f>IF(_tag_month_day!CC468="","",_tag_month_day!CC468/100)</f>
        <v/>
      </c>
      <c r="BG472" s="511" t="e">
        <f t="shared" si="2715"/>
        <v>#VALUE!</v>
      </c>
      <c r="BH472" s="198">
        <f t="shared" si="2716"/>
        <v>0</v>
      </c>
      <c r="BI472" s="512" t="e">
        <f>IF(CX472=0,BI471,(DK472*查询!$R$5+DL472*查询!$Q$5+DM472*查询!$N$5+DN472*查询!$O$5+DO472*查询!$P$5)*AF472/CX472)</f>
        <v>#VALUE!</v>
      </c>
      <c r="BJ472" s="512" t="e">
        <f>IF(CX472=0,BJ471,(DP472*查询!$S$5+DQ472*查询!$T$5+DR472*查询!$U$5)*AF472/CX472)</f>
        <v>#VALUE!</v>
      </c>
      <c r="BK472" s="512">
        <f t="shared" si="2767"/>
        <v>1</v>
      </c>
      <c r="BL472" s="513" t="str">
        <f>IF(_cfyc_month_day!A468="","",_cfyc_month_day!A468)</f>
        <v/>
      </c>
      <c r="BM472" s="513" t="str">
        <f>IF(_cfyc_month_day!B468="","",_cfyc_month_day!B468)</f>
        <v/>
      </c>
      <c r="BN472" s="513" t="str">
        <f>IF(_cfyc_month_day!C468="","",_cfyc_month_day!C468)</f>
        <v/>
      </c>
      <c r="BO472" s="522" t="str">
        <f>IF(_cfyc_month_day!D468="","",_cfyc_month_day!D468)</f>
        <v/>
      </c>
      <c r="BP472" s="522" t="str">
        <f>IF(_cfyc_month_day!E468="","",_cfyc_month_day!E468)</f>
        <v/>
      </c>
      <c r="BQ472" s="522" t="str">
        <f>IF(_cfyc_month_day!F468="","",_cfyc_month_day!F468)</f>
        <v/>
      </c>
      <c r="BR472" s="513" t="str">
        <f>IF(_tag_month_day!T468="","",_tag_month_day!T468)</f>
        <v/>
      </c>
      <c r="BS472" s="513" t="str">
        <f>IF(_tag_month_day!U468="","",_tag_month_day!U468)</f>
        <v/>
      </c>
      <c r="BT472" s="523" t="str">
        <f t="shared" si="2768"/>
        <v/>
      </c>
      <c r="BU472" s="223" t="str">
        <f>IF(_tag_month_day!V468="","",_tag_month_day!V468)</f>
        <v/>
      </c>
      <c r="BV472" s="206" t="str">
        <f>IF(_tag_month_day!W468="","",_tag_month_day!W468)</f>
        <v/>
      </c>
      <c r="BW472" s="540" t="str">
        <f>IF(_tag_month_day!X468="","",_tag_month_day!X468)</f>
        <v/>
      </c>
      <c r="BX472" s="540" t="str">
        <f>IF(_tag_month_day!Y468="","",_tag_month_day!Y468)</f>
        <v/>
      </c>
      <c r="BY472" s="541">
        <f ca="1" t="shared" si="2769"/>
        <v>43636.5416666655</v>
      </c>
      <c r="BZ472" s="542"/>
      <c r="CA472" s="543" t="str">
        <f>IF(_jhy2_month_day!A468="","",_jhy2_month_day!A468)</f>
        <v/>
      </c>
      <c r="CB472" s="464" t="str">
        <f>IF(_jhy2_month_day!B468="","",_jhy2_month_day!B468)</f>
        <v/>
      </c>
      <c r="CC472" s="464" t="str">
        <f>IF(_jhy2_month_day!C468="","",_jhy2_month_day!C468)</f>
        <v/>
      </c>
      <c r="CD472" s="464" t="str">
        <f>IF(_jhy2_month_day!D468="","",_jhy2_month_day!D468)</f>
        <v/>
      </c>
      <c r="CE472" s="464" t="str">
        <f>IF(_jhy2_month_day!E468="","",_jhy2_month_day!E468)</f>
        <v/>
      </c>
      <c r="CF472" s="464" t="str">
        <f>IF(_jhy2_month_day!F468="","",_jhy2_month_day!F468)</f>
        <v/>
      </c>
      <c r="CG472" s="464" t="str">
        <f>IF(_jhy2_month_day!G468="","",_jhy2_month_day!G468)</f>
        <v/>
      </c>
      <c r="CH472" s="464" t="str">
        <f>IF(_jhy2_month_day!H468="","",_jhy2_month_day!H468)</f>
        <v/>
      </c>
      <c r="CI472" s="464" t="str">
        <f>IF(_jhy2_month_day!I468="","",_jhy2_month_day!I468)</f>
        <v/>
      </c>
      <c r="CJ472" s="464" t="str">
        <f>IF(_jhy2_month_day!J468="","",_jhy2_month_day!J468)</f>
        <v/>
      </c>
      <c r="CK472" s="464" t="str">
        <f>IF(_jhy2_month_day!K468="","",_jhy2_month_day!K468)</f>
        <v/>
      </c>
      <c r="CL472" s="562" t="str">
        <f>IF(_jhy2_month_day!L468="","",_jhy2_month_day!L468)</f>
        <v/>
      </c>
      <c r="CM472" s="562" t="str">
        <f>IF(_jhy2_month_day!M468="","",_jhy2_month_day!M468)</f>
        <v/>
      </c>
      <c r="CN472" s="562" t="str">
        <f>IF(_jhy2_month_day!N468="","",_jhy2_month_day!N468)</f>
        <v/>
      </c>
      <c r="CO472" s="562" t="str">
        <f>IF(_jhy2_month_day!O468="","",_jhy2_month_day!O468)</f>
        <v/>
      </c>
      <c r="CP472" s="562" t="str">
        <f>IF(_jhy2_month_day!P468="","",_jhy2_month_day!P468)</f>
        <v/>
      </c>
      <c r="CQ472" s="562" t="str">
        <f>IF(_jhy2_month_day!Q468="","",_jhy2_month_day!Q468)</f>
        <v/>
      </c>
      <c r="CR472" s="563" t="str">
        <f>IF(_jhy2_month_day!R468="","",_jhy2_month_day!R468)</f>
        <v/>
      </c>
      <c r="CS472" s="576" t="str">
        <f>IF(_jhy2_month_day!S468="","",_jhy2_month_day!S468)</f>
        <v/>
      </c>
      <c r="CT472" s="562" t="str">
        <f>IF(_jhy2_month_day!T468="","",_jhy2_month_day!T468)</f>
        <v/>
      </c>
      <c r="CU472" s="577" t="e">
        <f t="shared" si="2717"/>
        <v>#VALUE!</v>
      </c>
      <c r="CV472" s="198" t="e">
        <f t="shared" si="2718"/>
        <v>#VALUE!</v>
      </c>
      <c r="CW472" s="192" t="e">
        <f t="shared" si="2719"/>
        <v>#VALUE!</v>
      </c>
      <c r="CX472" s="192" t="e">
        <f t="shared" si="2720"/>
        <v>#VALUE!</v>
      </c>
      <c r="CY472" s="202" t="e">
        <f t="shared" si="2721"/>
        <v>#VALUE!</v>
      </c>
      <c r="CZ472" s="192" t="e">
        <f t="shared" ref="CZ472:DI472" si="2873">$AJ472*EF472</f>
        <v>#VALUE!</v>
      </c>
      <c r="DA472" s="192" t="e">
        <f t="shared" si="2873"/>
        <v>#VALUE!</v>
      </c>
      <c r="DB472" s="192" t="e">
        <f t="shared" si="2873"/>
        <v>#VALUE!</v>
      </c>
      <c r="DC472" s="192" t="e">
        <f t="shared" si="2873"/>
        <v>#VALUE!</v>
      </c>
      <c r="DD472" s="192" t="e">
        <f t="shared" si="2873"/>
        <v>#VALUE!</v>
      </c>
      <c r="DE472" s="192" t="e">
        <f t="shared" si="2873"/>
        <v>#VALUE!</v>
      </c>
      <c r="DF472" s="192" t="e">
        <f t="shared" si="2873"/>
        <v>#VALUE!</v>
      </c>
      <c r="DG472" s="192" t="e">
        <f t="shared" si="2873"/>
        <v>#VALUE!</v>
      </c>
      <c r="DH472" s="192" t="e">
        <f t="shared" si="2873"/>
        <v>#VALUE!</v>
      </c>
      <c r="DI472" s="192" t="e">
        <f t="shared" si="2873"/>
        <v>#VALUE!</v>
      </c>
      <c r="DJ472" s="192" t="e">
        <f t="shared" si="2723"/>
        <v>#VALUE!</v>
      </c>
      <c r="DK472" s="192" t="e">
        <f t="shared" si="2724"/>
        <v>#VALUE!</v>
      </c>
      <c r="DL472" s="192" t="e">
        <f t="shared" si="2725"/>
        <v>#VALUE!</v>
      </c>
      <c r="DM472" s="192" t="e">
        <f t="shared" si="2726"/>
        <v>#VALUE!</v>
      </c>
      <c r="DN472" s="192" t="e">
        <f t="shared" si="2727"/>
        <v>#VALUE!</v>
      </c>
      <c r="DO472" s="192" t="e">
        <f t="shared" si="2728"/>
        <v>#VALUE!</v>
      </c>
      <c r="DP472" s="192" t="e">
        <f t="shared" si="2729"/>
        <v>#VALUE!</v>
      </c>
      <c r="DQ472" s="192" t="e">
        <f t="shared" si="2730"/>
        <v>#VALUE!</v>
      </c>
      <c r="DR472" s="192" t="e">
        <f t="shared" si="2731"/>
        <v>#VALUE!</v>
      </c>
      <c r="DS472" s="192" t="e">
        <f t="shared" si="2732"/>
        <v>#VALUE!</v>
      </c>
      <c r="DT472" s="192" t="e">
        <f t="shared" si="2733"/>
        <v>#VALUE!</v>
      </c>
      <c r="DU472" s="192" t="e">
        <f t="shared" si="2734"/>
        <v>#VALUE!</v>
      </c>
      <c r="DV472" s="198" t="e">
        <f t="shared" si="2735"/>
        <v>#VALUE!</v>
      </c>
      <c r="DW472" s="198" t="e">
        <f t="shared" si="2736"/>
        <v>#DIV/0!</v>
      </c>
      <c r="DX472" s="198" t="e">
        <f t="shared" si="2737"/>
        <v>#DIV/0!</v>
      </c>
      <c r="DY472" s="198" t="e">
        <f t="shared" si="2738"/>
        <v>#VALUE!</v>
      </c>
      <c r="DZ472" s="198" t="e">
        <f t="shared" si="2739"/>
        <v>#VALUE!</v>
      </c>
      <c r="EA472" s="198" t="e">
        <f t="shared" si="2740"/>
        <v>#VALUE!</v>
      </c>
      <c r="EB472" s="198" t="e">
        <f t="shared" si="2741"/>
        <v>#VALUE!</v>
      </c>
      <c r="EC472" s="198" t="e">
        <f t="shared" si="2742"/>
        <v>#DIV/0!</v>
      </c>
      <c r="ED472" s="198" t="e">
        <f t="shared" si="2743"/>
        <v>#VALUE!</v>
      </c>
      <c r="EE472" s="198" t="e">
        <f t="shared" si="2744"/>
        <v>#VALUE!</v>
      </c>
      <c r="EF472" s="198" t="e">
        <f t="shared" ref="EF472:EO472" si="2874">DV472/SUM($DV472:$EE472)</f>
        <v>#VALUE!</v>
      </c>
      <c r="EG472" s="198" t="e">
        <f t="shared" si="2874"/>
        <v>#DIV/0!</v>
      </c>
      <c r="EH472" s="198" t="e">
        <f t="shared" si="2874"/>
        <v>#DIV/0!</v>
      </c>
      <c r="EI472" s="198" t="e">
        <f t="shared" si="2874"/>
        <v>#VALUE!</v>
      </c>
      <c r="EJ472" s="198" t="e">
        <f t="shared" si="2874"/>
        <v>#VALUE!</v>
      </c>
      <c r="EK472" s="198" t="e">
        <f t="shared" si="2874"/>
        <v>#VALUE!</v>
      </c>
      <c r="EL472" s="198" t="e">
        <f t="shared" si="2874"/>
        <v>#VALUE!</v>
      </c>
      <c r="EM472" s="198" t="e">
        <f t="shared" si="2874"/>
        <v>#DIV/0!</v>
      </c>
      <c r="EN472" s="198" t="e">
        <f t="shared" si="2874"/>
        <v>#VALUE!</v>
      </c>
      <c r="EO472" s="198" t="e">
        <f t="shared" si="2874"/>
        <v>#VALUE!</v>
      </c>
      <c r="EP472" s="511">
        <f t="shared" ref="EP472:EW472" si="2875">EP471</f>
        <v>0.08</v>
      </c>
      <c r="EQ472" s="511">
        <f t="shared" si="2875"/>
        <v>0.015</v>
      </c>
      <c r="ER472" s="511">
        <f t="shared" si="2875"/>
        <v>0.015</v>
      </c>
      <c r="ES472" s="511">
        <f t="shared" si="2875"/>
        <v>0.015</v>
      </c>
      <c r="ET472" s="511">
        <f t="shared" si="2875"/>
        <v>0.015</v>
      </c>
      <c r="EU472" s="511">
        <f t="shared" si="2875"/>
        <v>0.09</v>
      </c>
      <c r="EV472" s="511">
        <f t="shared" si="2875"/>
        <v>0.09</v>
      </c>
      <c r="EW472" s="511">
        <f t="shared" si="2875"/>
        <v>0.09</v>
      </c>
      <c r="EX472" s="420" t="str">
        <f>IF(_tag_month_day!AS468="","",_tag_month_day!AS468/100)</f>
        <v/>
      </c>
      <c r="EY472" s="420" t="str">
        <f>IF(_tag_month_day!AT468="","",_tag_month_day!AT468/100)</f>
        <v/>
      </c>
      <c r="EZ472" s="420" t="str">
        <f>IF(_tag_month_day!AU468="","",_tag_month_day!AU468/100)</f>
        <v/>
      </c>
      <c r="FA472" s="420" t="str">
        <f>IF(_tag_month_day!AV468="","",_tag_month_day!AV468/100)</f>
        <v/>
      </c>
      <c r="FB472" s="420" t="str">
        <f>IF(_tag_month_day!AW468="","",_tag_month_day!AW468/100)</f>
        <v/>
      </c>
      <c r="FC472" s="420" t="str">
        <f>IF(_tag_month_day!AX468="","",_tag_month_day!AX468/100)</f>
        <v/>
      </c>
      <c r="FD472" s="510">
        <f t="shared" si="2773"/>
        <v>0.33</v>
      </c>
      <c r="FE472" s="510">
        <f t="shared" si="2774"/>
        <v>0.19</v>
      </c>
      <c r="FF472" s="510">
        <f t="shared" si="2775"/>
        <v>0.003</v>
      </c>
      <c r="FG472" s="510">
        <f t="shared" si="2776"/>
        <v>0</v>
      </c>
      <c r="FH472" s="603">
        <f t="shared" si="2777"/>
        <v>0.0001</v>
      </c>
      <c r="FI472" s="510">
        <f t="shared" ref="FI472:FR472" si="2876">FI471</f>
        <v>0.41</v>
      </c>
      <c r="FJ472" s="510">
        <f t="shared" si="2876"/>
        <v>0.11</v>
      </c>
      <c r="FK472" s="510">
        <f t="shared" si="2876"/>
        <v>0.015</v>
      </c>
      <c r="FL472" s="510">
        <f t="shared" si="2876"/>
        <v>0</v>
      </c>
      <c r="FM472" s="603">
        <f t="shared" si="2876"/>
        <v>0.0001</v>
      </c>
      <c r="FN472" s="510" t="str">
        <f>IF(_tag_month_day!AY468="","",_tag_month_day!AY468/100)</f>
        <v/>
      </c>
      <c r="FO472" s="510" t="str">
        <f>IF(_tag_month_day!AZ468="","",_tag_month_day!AZ468/100)</f>
        <v/>
      </c>
      <c r="FP472" s="510" t="str">
        <f>IF(_tag_month_day!BA468="","",_tag_month_day!BA468/100)</f>
        <v/>
      </c>
      <c r="FQ472" s="510" t="str">
        <f>IF(_tag_month_day!BB468="","",_tag_month_day!BB468/100)</f>
        <v/>
      </c>
      <c r="FR472" s="603" t="str">
        <f>IF(_tag_month_day!BC468="","",_tag_month_day!BC468/100)</f>
        <v/>
      </c>
      <c r="FS472" s="510" t="str">
        <f>IF(_tag_month_day!BD468="","",_tag_month_day!BD468/100)</f>
        <v/>
      </c>
      <c r="FT472" s="510" t="str">
        <f>IF(_tag_month_day!BE468="","",_tag_month_day!BE468/100)</f>
        <v/>
      </c>
      <c r="FU472" s="510" t="str">
        <f>IF(_tag_month_day!BF468="","",_tag_month_day!BF468/100)</f>
        <v/>
      </c>
      <c r="FV472" s="510" t="str">
        <f>IF(_tag_month_day!BG468="","",_tag_month_day!BG468/100)</f>
        <v/>
      </c>
      <c r="FW472" s="603" t="str">
        <f>IF(_tag_month_day!BH468="","",_tag_month_day!BH468/100)</f>
        <v/>
      </c>
      <c r="FX472" s="510" t="str">
        <f>IF(_tag_month_day!BI468="","",_tag_month_day!BI468/100)</f>
        <v/>
      </c>
      <c r="FY472" s="510" t="str">
        <f>IF(_tag_month_day!BJ468="","",_tag_month_day!BJ468/100)</f>
        <v/>
      </c>
      <c r="FZ472" s="605" t="str">
        <f>IF(_tag_month_day!BK468="","",_tag_month_day!BK468/100)</f>
        <v/>
      </c>
      <c r="GA472" s="510" t="str">
        <f>IF(_tag_month_day!BL468="","",_tag_month_day!BL468/100)</f>
        <v/>
      </c>
      <c r="GB472" s="603" t="str">
        <f>IF(_tag_month_day!BM468="","",_tag_month_day!BM468/100)</f>
        <v/>
      </c>
      <c r="GC472" s="420" t="str">
        <f>IF(_tag_month_day!BN468="","",_tag_month_day!BN468/100)</f>
        <v/>
      </c>
      <c r="GD472" s="420" t="str">
        <f>IF(_tag_month_day!BO468="","",_tag_month_day!BO468/100)</f>
        <v/>
      </c>
      <c r="GE472" s="420" t="str">
        <f>IF(_tag_month_day!BP468="","",_tag_month_day!BP468/100)</f>
        <v/>
      </c>
      <c r="GF472" s="420" t="str">
        <f>IF(_tag_month_day!BQ468="","",_tag_month_day!BQ468/100)</f>
        <v/>
      </c>
      <c r="GG472" s="420" t="str">
        <f>IF(_tag_month_day!BR468="","",_tag_month_day!BR468/100)</f>
        <v/>
      </c>
      <c r="GH472" s="420" t="str">
        <f>IF(_tag_month_day!BS468="","",_tag_month_day!BS468/100)</f>
        <v/>
      </c>
      <c r="GI472" s="603" t="str">
        <f>IF(_tag_month_day!BT468="","",_tag_month_day!BT468/100)</f>
        <v/>
      </c>
      <c r="GJ472" s="612" t="str">
        <f>IF(_tag_month_day!BU468="","",_tag_month_day!BU468/100)</f>
        <v/>
      </c>
      <c r="GK472" s="620" t="str">
        <f>IF(_tag_month_day!BV468="",IF(_rlcf_month_day!A$2="","",_rlcf_month_day!A$2/100),_tag_month_day!BV468/100)</f>
        <v/>
      </c>
      <c r="GL472" s="620" t="str">
        <f>IF(_tag_month_day!BW468="",IF(_rlcf_month_day!B$2="","",_rlcf_month_day!B$2/100),_tag_month_day!BW468/100)</f>
        <v/>
      </c>
      <c r="GM472" s="621" t="str">
        <f>IF(_tag_month_day!BX468="",IF(_rlcf_month_day!C$2="","",_rlcf_month_day!C$2/100),_tag_month_day!BX468/100)</f>
        <v/>
      </c>
      <c r="GN472" s="620" t="str">
        <f>IF(_tag_month_day!BV468="",IF(_rlcf_month_day!A$2="","",_rlcf_month_day!A$2/100),_tag_month_day!BV468/100)</f>
        <v/>
      </c>
      <c r="GO472" s="620" t="str">
        <f>IF(_tag_month_day!BW468="",IF(_rlcf_month_day!B$2="","",_rlcf_month_day!B$2/100),_tag_month_day!BW468/100)</f>
        <v/>
      </c>
      <c r="GP472" s="620" t="str">
        <f>IF(_tag_month_day!CD468="",IF(_rlcf_month_day!E$2="","",_rlcf_month_day!E$2/100),_tag_month_day!CD468/100)</f>
        <v/>
      </c>
      <c r="GQ472" s="620" t="str">
        <f>IF(_tag_month_day!CE468="",IF(_rlcf_month_day!F$2="","",_rlcf_month_day!F$2/100),_tag_month_day!CE468/100)</f>
        <v/>
      </c>
      <c r="GR472" s="621" t="str">
        <f>IF(_tag_month_day!CF468="",IF(_rlcf_month_day!G$2="","",_rlcf_month_day!G$2/100),_tag_month_day!CF468/100)</f>
        <v/>
      </c>
      <c r="GS472" s="626">
        <f t="shared" ref="GS472:HH472" si="2877">GS471</f>
        <v>0.953</v>
      </c>
      <c r="GT472" s="626">
        <f t="shared" si="2877"/>
        <v>0.55</v>
      </c>
      <c r="GU472" s="626">
        <f t="shared" si="2877"/>
        <v>0.55</v>
      </c>
      <c r="GV472" s="626">
        <f t="shared" si="2877"/>
        <v>0.55</v>
      </c>
      <c r="GW472" s="626">
        <f t="shared" si="2877"/>
        <v>0.5</v>
      </c>
      <c r="GX472" s="626">
        <f t="shared" si="2877"/>
        <v>0.935</v>
      </c>
      <c r="GY472" s="626">
        <f t="shared" si="2877"/>
        <v>0.15</v>
      </c>
      <c r="GZ472" s="626">
        <f t="shared" si="2877"/>
        <v>1</v>
      </c>
      <c r="HA472" s="632">
        <f t="shared" si="2877"/>
        <v>0.047</v>
      </c>
      <c r="HB472" s="632">
        <f t="shared" si="2877"/>
        <v>0.45</v>
      </c>
      <c r="HC472" s="632">
        <f t="shared" si="2877"/>
        <v>0.45</v>
      </c>
      <c r="HD472" s="632">
        <f t="shared" si="2877"/>
        <v>0.45</v>
      </c>
      <c r="HE472" s="632">
        <f t="shared" si="2877"/>
        <v>0.5</v>
      </c>
      <c r="HF472" s="632">
        <f t="shared" si="2877"/>
        <v>0.065</v>
      </c>
      <c r="HG472" s="632">
        <f t="shared" si="2877"/>
        <v>0.85</v>
      </c>
      <c r="HH472" s="632">
        <f t="shared" si="2877"/>
        <v>0</v>
      </c>
      <c r="HI472" s="68">
        <f t="shared" si="2749"/>
        <v>0</v>
      </c>
      <c r="HJ472" s="68" t="e">
        <f t="shared" si="2780"/>
        <v>#VALUE!</v>
      </c>
      <c r="HK472" s="202">
        <f t="shared" si="2781"/>
        <v>0.85</v>
      </c>
      <c r="HL472" s="464">
        <f t="shared" si="2782"/>
        <v>550000</v>
      </c>
      <c r="HM472" s="464">
        <f t="shared" si="2783"/>
        <v>480000</v>
      </c>
      <c r="HN472" s="192" t="e">
        <f t="shared" si="2750"/>
        <v>#VALUE!</v>
      </c>
      <c r="HO472" s="192" t="e">
        <f>HN472*HK472*$HO$2/HL472*1000000</f>
        <v>#VALUE!</v>
      </c>
      <c r="HP472" s="192" t="e">
        <f>HN472*HK472*$HP$2/HM472*1000000</f>
        <v>#VALUE!</v>
      </c>
    </row>
    <row r="473" customFormat="1" spans="1:224">
      <c r="A473" s="381">
        <v>468</v>
      </c>
      <c r="B473" s="54">
        <f ca="1" t="shared" si="2784"/>
        <v>43636</v>
      </c>
      <c r="C473" s="57">
        <f t="shared" si="2785"/>
        <v>0.0416666666666667</v>
      </c>
      <c r="D473" s="68" t="str">
        <f ca="1" t="shared" si="2751"/>
        <v>白班</v>
      </c>
      <c r="E473" s="68" t="str">
        <f ca="1" t="shared" si="2752"/>
        <v>甲</v>
      </c>
      <c r="F473" s="68">
        <f ca="1">SUMPRODUCT((成本日报!$A$3:$A$95=计划!B473)*(成本日报!$B$3:$B$95=计划!$D473),成本日报!$C$3:$C$95)</f>
        <v>1</v>
      </c>
      <c r="G473" s="382">
        <f ca="1" t="shared" si="2786"/>
        <v>43636.4583333322</v>
      </c>
      <c r="H473" s="382">
        <f ca="1" t="shared" si="2753"/>
        <v>43636.4652777766</v>
      </c>
      <c r="I473" s="382">
        <f ca="1" t="shared" si="2754"/>
        <v>43636.4708333322</v>
      </c>
      <c r="J473" s="382">
        <f ca="1" t="shared" si="2755"/>
        <v>43636.4999999989</v>
      </c>
      <c r="K473" s="382">
        <f ca="1" t="shared" si="2756"/>
        <v>43636.5624999989</v>
      </c>
      <c r="L473" s="382">
        <f ca="1" t="shared" si="2757"/>
        <v>43636.5833333322</v>
      </c>
      <c r="M473" s="398" t="str">
        <f>IF(_tag_month_day!A469="","",_tag_month_day!A469)</f>
        <v/>
      </c>
      <c r="N473" s="398" t="str">
        <f>IF(_tag_month_day!B469="","",_tag_month_day!B469)</f>
        <v/>
      </c>
      <c r="O473" s="399" t="e">
        <f t="shared" si="2758"/>
        <v>#VALUE!</v>
      </c>
      <c r="P473" s="398" t="str">
        <f>IF(_tag_month_day!C469="","",_tag_month_day!C469)</f>
        <v/>
      </c>
      <c r="Q473" s="398" t="str">
        <f>IF(_tag_month_day!D469="","",_tag_month_day!D469)</f>
        <v/>
      </c>
      <c r="R473" s="416">
        <f>IF(_tag_month_day!CB469="",R472,_tag_month_day!CB469/100)</f>
        <v>0.07</v>
      </c>
      <c r="S473" s="417" t="str">
        <f>IF(_tag_month_day!E469="","",_tag_month_day!E469)</f>
        <v/>
      </c>
      <c r="T473" s="417" t="str">
        <f>IF(_tag_month_day!F469="","",_tag_month_day!F469)</f>
        <v/>
      </c>
      <c r="U473" s="418" t="e">
        <f t="shared" si="2712"/>
        <v>#VALUE!</v>
      </c>
      <c r="V473" s="53" t="e">
        <f t="shared" si="2713"/>
        <v>#VALUE!</v>
      </c>
      <c r="W473" s="419" t="str">
        <f>IF(_jhy_month_day!A469="","",_jhy_month_day!A469)</f>
        <v/>
      </c>
      <c r="X473" s="420" t="str">
        <f>IF(_jhy_month_day!B469="","",_jhy_month_day!B469/100)</f>
        <v/>
      </c>
      <c r="Y473" s="420" t="str">
        <f>IF(_jhy_month_day!C469="","",_jhy_month_day!C469/100)</f>
        <v/>
      </c>
      <c r="Z473" s="439">
        <f t="shared" si="2802"/>
        <v>117</v>
      </c>
      <c r="AA473" s="440" t="str">
        <f>IF(_tag_month_day!G469="","",_tag_month_day!G469/100)</f>
        <v/>
      </c>
      <c r="AB473" s="440" t="str">
        <f>IF(_tag_month_day!H469="","",_tag_month_day!H469/100)</f>
        <v/>
      </c>
      <c r="AC473" s="193">
        <f t="shared" si="2759"/>
        <v>1.59963432013121</v>
      </c>
      <c r="AD473" s="441" t="str">
        <f t="shared" si="2760"/>
        <v/>
      </c>
      <c r="AE473" s="442" t="str">
        <f t="shared" si="2761"/>
        <v/>
      </c>
      <c r="AF473" s="443">
        <v>1</v>
      </c>
      <c r="AG473" s="68" t="str">
        <f>IF(_duihao_month_day!A469="","",_duihao_month_day!A469)</f>
        <v/>
      </c>
      <c r="AH473" s="463">
        <f>IF(_gyk_month_day!B469="",AH472,_gyk_month_day!B469)</f>
        <v>820</v>
      </c>
      <c r="AI473" s="464"/>
      <c r="AJ473" s="68" t="str">
        <f>IF(_tag_month_day!I469="","",_tag_month_day!I469)</f>
        <v/>
      </c>
      <c r="AK473" s="465" t="str">
        <f>IF(_tzyy_month_day!A469="","",_tzyy_month_day!A469)</f>
        <v/>
      </c>
      <c r="AL473" s="465" t="str">
        <f>IF(_tzyy_month_day!B469="","",_tzyy_month_day!B469)</f>
        <v/>
      </c>
      <c r="AM473" s="465" t="str">
        <f>IF(_tzyy_month_day!C469="","",_tzyy_month_day!C469)</f>
        <v/>
      </c>
      <c r="AN473" s="466" t="str">
        <f>IF(_tag_month_day!CG469="","",_tag_month_day!CG469)</f>
        <v/>
      </c>
      <c r="AO473" s="466" t="str">
        <f>IF(_tag_month_day!CH469="","",_tag_month_day!CH469)</f>
        <v/>
      </c>
      <c r="AP473" s="486" t="e">
        <f t="shared" si="2762"/>
        <v>#VALUE!</v>
      </c>
      <c r="AQ473" s="487" t="str">
        <f>IF(_tag_month_day!J469="","",_tag_month_day!J469/100)</f>
        <v/>
      </c>
      <c r="AR473" s="488">
        <f t="shared" si="2763"/>
        <v>1.3</v>
      </c>
      <c r="AS473" s="489" t="e">
        <f t="shared" si="2714"/>
        <v>#VALUE!</v>
      </c>
      <c r="AT473" s="489">
        <f t="shared" si="2764"/>
        <v>0</v>
      </c>
      <c r="AU473" s="490" t="str">
        <f>IF(_tag_month_day!K469="","",_tag_month_day!K469)</f>
        <v/>
      </c>
      <c r="AV473" s="491" t="str">
        <f>IF(_tag_month_day!L469="","",_tag_month_day!L469/100)</f>
        <v/>
      </c>
      <c r="AW473" s="420">
        <f t="shared" si="2686"/>
        <v>0</v>
      </c>
      <c r="AX473" s="420">
        <f t="shared" si="2765"/>
        <v>0</v>
      </c>
      <c r="AY473" s="420" t="str">
        <f>IF(_tag_month_day!M469="","",_tag_month_day!M469/100)</f>
        <v/>
      </c>
      <c r="AZ473" s="420" t="str">
        <f>IF(_tag_month_day!N469="","",_tag_month_day!N469/100)</f>
        <v/>
      </c>
      <c r="BA473" s="420" t="str">
        <f>IF(_tag_month_day!O469="","",_tag_month_day!O469/100)</f>
        <v/>
      </c>
      <c r="BB473" s="496" t="str">
        <f>IF(_tag_month_day!P469="","",_tag_month_day!P469/100)</f>
        <v/>
      </c>
      <c r="BC473" s="496">
        <f t="shared" si="2766"/>
        <v>0</v>
      </c>
      <c r="BD473" s="496" t="str">
        <f>IF(_tag_month_day!Q469="","",_tag_month_day!Q469/100)</f>
        <v/>
      </c>
      <c r="BE473" s="510" t="str">
        <f>IF(_tag_month_day!R469="","",_tag_month_day!R469/100)</f>
        <v/>
      </c>
      <c r="BF473" s="413" t="str">
        <f>IF(_tag_month_day!CC469="","",_tag_month_day!CC469/100)</f>
        <v/>
      </c>
      <c r="BG473" s="511" t="e">
        <f t="shared" si="2715"/>
        <v>#VALUE!</v>
      </c>
      <c r="BH473" s="198">
        <f t="shared" si="2716"/>
        <v>0</v>
      </c>
      <c r="BI473" s="512" t="e">
        <f>IF(CX473=0,BI472,(DK473*查询!$R$5+DL473*查询!$Q$5+DM473*查询!$N$5+DN473*查询!$O$5+DO473*查询!$P$5)*AF473/CX473)</f>
        <v>#VALUE!</v>
      </c>
      <c r="BJ473" s="512" t="e">
        <f>IF(CX473=0,BJ472,(DP473*查询!$S$5+DQ473*查询!$T$5+DR473*查询!$U$5)*AF473/CX473)</f>
        <v>#VALUE!</v>
      </c>
      <c r="BK473" s="512">
        <f t="shared" si="2767"/>
        <v>1</v>
      </c>
      <c r="BL473" s="513" t="str">
        <f>IF(_cfyc_month_day!A469="","",_cfyc_month_day!A469)</f>
        <v/>
      </c>
      <c r="BM473" s="513" t="str">
        <f>IF(_cfyc_month_day!B469="","",_cfyc_month_day!B469)</f>
        <v/>
      </c>
      <c r="BN473" s="513" t="str">
        <f>IF(_cfyc_month_day!C469="","",_cfyc_month_day!C469)</f>
        <v/>
      </c>
      <c r="BO473" s="522" t="str">
        <f>IF(_cfyc_month_day!D469="","",_cfyc_month_day!D469)</f>
        <v/>
      </c>
      <c r="BP473" s="522" t="str">
        <f>IF(_cfyc_month_day!E469="","",_cfyc_month_day!E469)</f>
        <v/>
      </c>
      <c r="BQ473" s="522" t="str">
        <f>IF(_cfyc_month_day!F469="","",_cfyc_month_day!F469)</f>
        <v/>
      </c>
      <c r="BR473" s="513" t="str">
        <f>IF(_tag_month_day!T469="","",_tag_month_day!T469)</f>
        <v/>
      </c>
      <c r="BS473" s="513" t="str">
        <f>IF(_tag_month_day!U469="","",_tag_month_day!U469)</f>
        <v/>
      </c>
      <c r="BT473" s="523" t="str">
        <f t="shared" si="2768"/>
        <v/>
      </c>
      <c r="BU473" s="223" t="str">
        <f>IF(_tag_month_day!V469="","",_tag_month_day!V469)</f>
        <v/>
      </c>
      <c r="BV473" s="206" t="str">
        <f>IF(_tag_month_day!W469="","",_tag_month_day!W469)</f>
        <v/>
      </c>
      <c r="BW473" s="540" t="str">
        <f>IF(_tag_month_day!X469="","",_tag_month_day!X469)</f>
        <v/>
      </c>
      <c r="BX473" s="540" t="str">
        <f>IF(_tag_month_day!Y469="","",_tag_month_day!Y469)</f>
        <v/>
      </c>
      <c r="BY473" s="541">
        <f ca="1" t="shared" si="2769"/>
        <v>43636.5833333322</v>
      </c>
      <c r="BZ473" s="542"/>
      <c r="CA473" s="543" t="str">
        <f>IF(_jhy2_month_day!A469="","",_jhy2_month_day!A469)</f>
        <v/>
      </c>
      <c r="CB473" s="464" t="str">
        <f>IF(_jhy2_month_day!B469="","",_jhy2_month_day!B469)</f>
        <v/>
      </c>
      <c r="CC473" s="464" t="str">
        <f>IF(_jhy2_month_day!C469="","",_jhy2_month_day!C469)</f>
        <v/>
      </c>
      <c r="CD473" s="464" t="str">
        <f>IF(_jhy2_month_day!D469="","",_jhy2_month_day!D469)</f>
        <v/>
      </c>
      <c r="CE473" s="464" t="str">
        <f>IF(_jhy2_month_day!E469="","",_jhy2_month_day!E469)</f>
        <v/>
      </c>
      <c r="CF473" s="464" t="str">
        <f>IF(_jhy2_month_day!F469="","",_jhy2_month_day!F469)</f>
        <v/>
      </c>
      <c r="CG473" s="464" t="str">
        <f>IF(_jhy2_month_day!G469="","",_jhy2_month_day!G469)</f>
        <v/>
      </c>
      <c r="CH473" s="464" t="str">
        <f>IF(_jhy2_month_day!H469="","",_jhy2_month_day!H469)</f>
        <v/>
      </c>
      <c r="CI473" s="464" t="str">
        <f>IF(_jhy2_month_day!I469="","",_jhy2_month_day!I469)</f>
        <v/>
      </c>
      <c r="CJ473" s="464" t="str">
        <f>IF(_jhy2_month_day!J469="","",_jhy2_month_day!J469)</f>
        <v/>
      </c>
      <c r="CK473" s="464" t="str">
        <f>IF(_jhy2_month_day!K469="","",_jhy2_month_day!K469)</f>
        <v/>
      </c>
      <c r="CL473" s="562" t="str">
        <f>IF(_jhy2_month_day!L469="","",_jhy2_month_day!L469)</f>
        <v/>
      </c>
      <c r="CM473" s="562" t="str">
        <f>IF(_jhy2_month_day!M469="","",_jhy2_month_day!M469)</f>
        <v/>
      </c>
      <c r="CN473" s="562" t="str">
        <f>IF(_jhy2_month_day!N469="","",_jhy2_month_day!N469)</f>
        <v/>
      </c>
      <c r="CO473" s="562" t="str">
        <f>IF(_jhy2_month_day!O469="","",_jhy2_month_day!O469)</f>
        <v/>
      </c>
      <c r="CP473" s="562" t="str">
        <f>IF(_jhy2_month_day!P469="","",_jhy2_month_day!P469)</f>
        <v/>
      </c>
      <c r="CQ473" s="562" t="str">
        <f>IF(_jhy2_month_day!Q469="","",_jhy2_month_day!Q469)</f>
        <v/>
      </c>
      <c r="CR473" s="563" t="str">
        <f>IF(_jhy2_month_day!R469="","",_jhy2_month_day!R469)</f>
        <v/>
      </c>
      <c r="CS473" s="576" t="str">
        <f>IF(_jhy2_month_day!S469="","",_jhy2_month_day!S469)</f>
        <v/>
      </c>
      <c r="CT473" s="562" t="str">
        <f>IF(_jhy2_month_day!T469="","",_jhy2_month_day!T469)</f>
        <v/>
      </c>
      <c r="CU473" s="577" t="e">
        <f t="shared" si="2717"/>
        <v>#VALUE!</v>
      </c>
      <c r="CV473" s="198" t="e">
        <f t="shared" si="2718"/>
        <v>#VALUE!</v>
      </c>
      <c r="CW473" s="192" t="e">
        <f t="shared" si="2719"/>
        <v>#VALUE!</v>
      </c>
      <c r="CX473" s="192" t="e">
        <f t="shared" si="2720"/>
        <v>#VALUE!</v>
      </c>
      <c r="CY473" s="202" t="e">
        <f t="shared" si="2721"/>
        <v>#VALUE!</v>
      </c>
      <c r="CZ473" s="192" t="e">
        <f t="shared" ref="CZ473:DI473" si="2878">$AJ473*EF473</f>
        <v>#VALUE!</v>
      </c>
      <c r="DA473" s="192" t="e">
        <f t="shared" si="2878"/>
        <v>#VALUE!</v>
      </c>
      <c r="DB473" s="192" t="e">
        <f t="shared" si="2878"/>
        <v>#VALUE!</v>
      </c>
      <c r="DC473" s="192" t="e">
        <f t="shared" si="2878"/>
        <v>#VALUE!</v>
      </c>
      <c r="DD473" s="192" t="e">
        <f t="shared" si="2878"/>
        <v>#VALUE!</v>
      </c>
      <c r="DE473" s="192" t="e">
        <f t="shared" si="2878"/>
        <v>#VALUE!</v>
      </c>
      <c r="DF473" s="192" t="e">
        <f t="shared" si="2878"/>
        <v>#VALUE!</v>
      </c>
      <c r="DG473" s="192" t="e">
        <f t="shared" si="2878"/>
        <v>#VALUE!</v>
      </c>
      <c r="DH473" s="192" t="e">
        <f t="shared" si="2878"/>
        <v>#VALUE!</v>
      </c>
      <c r="DI473" s="192" t="e">
        <f t="shared" si="2878"/>
        <v>#VALUE!</v>
      </c>
      <c r="DJ473" s="192" t="e">
        <f t="shared" si="2723"/>
        <v>#VALUE!</v>
      </c>
      <c r="DK473" s="192" t="e">
        <f t="shared" si="2724"/>
        <v>#VALUE!</v>
      </c>
      <c r="DL473" s="192" t="e">
        <f t="shared" si="2725"/>
        <v>#VALUE!</v>
      </c>
      <c r="DM473" s="192" t="e">
        <f t="shared" si="2726"/>
        <v>#VALUE!</v>
      </c>
      <c r="DN473" s="192" t="e">
        <f t="shared" si="2727"/>
        <v>#VALUE!</v>
      </c>
      <c r="DO473" s="192" t="e">
        <f t="shared" si="2728"/>
        <v>#VALUE!</v>
      </c>
      <c r="DP473" s="192" t="e">
        <f t="shared" si="2729"/>
        <v>#VALUE!</v>
      </c>
      <c r="DQ473" s="192" t="e">
        <f t="shared" si="2730"/>
        <v>#VALUE!</v>
      </c>
      <c r="DR473" s="192" t="e">
        <f t="shared" si="2731"/>
        <v>#VALUE!</v>
      </c>
      <c r="DS473" s="192" t="e">
        <f t="shared" si="2732"/>
        <v>#VALUE!</v>
      </c>
      <c r="DT473" s="192" t="e">
        <f t="shared" si="2733"/>
        <v>#VALUE!</v>
      </c>
      <c r="DU473" s="192" t="e">
        <f t="shared" si="2734"/>
        <v>#VALUE!</v>
      </c>
      <c r="DV473" s="198" t="e">
        <f t="shared" si="2735"/>
        <v>#VALUE!</v>
      </c>
      <c r="DW473" s="198" t="e">
        <f t="shared" si="2736"/>
        <v>#DIV/0!</v>
      </c>
      <c r="DX473" s="198" t="e">
        <f t="shared" si="2737"/>
        <v>#DIV/0!</v>
      </c>
      <c r="DY473" s="198" t="e">
        <f t="shared" si="2738"/>
        <v>#VALUE!</v>
      </c>
      <c r="DZ473" s="198" t="e">
        <f t="shared" si="2739"/>
        <v>#VALUE!</v>
      </c>
      <c r="EA473" s="198" t="e">
        <f t="shared" si="2740"/>
        <v>#VALUE!</v>
      </c>
      <c r="EB473" s="198" t="e">
        <f t="shared" si="2741"/>
        <v>#VALUE!</v>
      </c>
      <c r="EC473" s="198" t="e">
        <f t="shared" si="2742"/>
        <v>#DIV/0!</v>
      </c>
      <c r="ED473" s="198" t="e">
        <f t="shared" si="2743"/>
        <v>#VALUE!</v>
      </c>
      <c r="EE473" s="198" t="e">
        <f t="shared" si="2744"/>
        <v>#VALUE!</v>
      </c>
      <c r="EF473" s="198" t="e">
        <f t="shared" ref="EF473:EO473" si="2879">DV473/SUM($DV473:$EE473)</f>
        <v>#VALUE!</v>
      </c>
      <c r="EG473" s="198" t="e">
        <f t="shared" si="2879"/>
        <v>#DIV/0!</v>
      </c>
      <c r="EH473" s="198" t="e">
        <f t="shared" si="2879"/>
        <v>#DIV/0!</v>
      </c>
      <c r="EI473" s="198" t="e">
        <f t="shared" si="2879"/>
        <v>#VALUE!</v>
      </c>
      <c r="EJ473" s="198" t="e">
        <f t="shared" si="2879"/>
        <v>#VALUE!</v>
      </c>
      <c r="EK473" s="198" t="e">
        <f t="shared" si="2879"/>
        <v>#VALUE!</v>
      </c>
      <c r="EL473" s="198" t="e">
        <f t="shared" si="2879"/>
        <v>#VALUE!</v>
      </c>
      <c r="EM473" s="198" t="e">
        <f t="shared" si="2879"/>
        <v>#DIV/0!</v>
      </c>
      <c r="EN473" s="198" t="e">
        <f t="shared" si="2879"/>
        <v>#VALUE!</v>
      </c>
      <c r="EO473" s="198" t="e">
        <f t="shared" si="2879"/>
        <v>#VALUE!</v>
      </c>
      <c r="EP473" s="511">
        <f t="shared" ref="EP473:EW473" si="2880">EP472</f>
        <v>0.08</v>
      </c>
      <c r="EQ473" s="511">
        <f t="shared" si="2880"/>
        <v>0.015</v>
      </c>
      <c r="ER473" s="511">
        <f t="shared" si="2880"/>
        <v>0.015</v>
      </c>
      <c r="ES473" s="511">
        <f t="shared" si="2880"/>
        <v>0.015</v>
      </c>
      <c r="ET473" s="511">
        <f t="shared" si="2880"/>
        <v>0.015</v>
      </c>
      <c r="EU473" s="511">
        <f t="shared" si="2880"/>
        <v>0.09</v>
      </c>
      <c r="EV473" s="511">
        <f t="shared" si="2880"/>
        <v>0.09</v>
      </c>
      <c r="EW473" s="511">
        <f t="shared" si="2880"/>
        <v>0.09</v>
      </c>
      <c r="EX473" s="420" t="str">
        <f>IF(_tag_month_day!AS469="","",_tag_month_day!AS469/100)</f>
        <v/>
      </c>
      <c r="EY473" s="420" t="str">
        <f>IF(_tag_month_day!AT469="","",_tag_month_day!AT469/100)</f>
        <v/>
      </c>
      <c r="EZ473" s="420" t="str">
        <f>IF(_tag_month_day!AU469="","",_tag_month_day!AU469/100)</f>
        <v/>
      </c>
      <c r="FA473" s="420" t="str">
        <f>IF(_tag_month_day!AV469="","",_tag_month_day!AV469/100)</f>
        <v/>
      </c>
      <c r="FB473" s="420" t="str">
        <f>IF(_tag_month_day!AW469="","",_tag_month_day!AW469/100)</f>
        <v/>
      </c>
      <c r="FC473" s="420" t="str">
        <f>IF(_tag_month_day!AX469="","",_tag_month_day!AX469/100)</f>
        <v/>
      </c>
      <c r="FD473" s="510">
        <f t="shared" si="2773"/>
        <v>0.33</v>
      </c>
      <c r="FE473" s="510">
        <f t="shared" si="2774"/>
        <v>0.19</v>
      </c>
      <c r="FF473" s="510">
        <f t="shared" si="2775"/>
        <v>0.003</v>
      </c>
      <c r="FG473" s="510">
        <f t="shared" si="2776"/>
        <v>0</v>
      </c>
      <c r="FH473" s="603">
        <f t="shared" si="2777"/>
        <v>0.0001</v>
      </c>
      <c r="FI473" s="510">
        <f t="shared" ref="FI473:FR473" si="2881">FI472</f>
        <v>0.41</v>
      </c>
      <c r="FJ473" s="510">
        <f t="shared" si="2881"/>
        <v>0.11</v>
      </c>
      <c r="FK473" s="510">
        <f t="shared" si="2881"/>
        <v>0.015</v>
      </c>
      <c r="FL473" s="510">
        <f t="shared" si="2881"/>
        <v>0</v>
      </c>
      <c r="FM473" s="603">
        <f t="shared" si="2881"/>
        <v>0.0001</v>
      </c>
      <c r="FN473" s="510" t="str">
        <f>IF(_tag_month_day!AY469="","",_tag_month_day!AY469/100)</f>
        <v/>
      </c>
      <c r="FO473" s="510" t="str">
        <f>IF(_tag_month_day!AZ469="","",_tag_month_day!AZ469/100)</f>
        <v/>
      </c>
      <c r="FP473" s="510" t="str">
        <f>IF(_tag_month_day!BA469="","",_tag_month_day!BA469/100)</f>
        <v/>
      </c>
      <c r="FQ473" s="510" t="str">
        <f>IF(_tag_month_day!BB469="","",_tag_month_day!BB469/100)</f>
        <v/>
      </c>
      <c r="FR473" s="603" t="str">
        <f>IF(_tag_month_day!BC469="","",_tag_month_day!BC469/100)</f>
        <v/>
      </c>
      <c r="FS473" s="510" t="str">
        <f>IF(_tag_month_day!BD469="","",_tag_month_day!BD469/100)</f>
        <v/>
      </c>
      <c r="FT473" s="510" t="str">
        <f>IF(_tag_month_day!BE469="","",_tag_month_day!BE469/100)</f>
        <v/>
      </c>
      <c r="FU473" s="510" t="str">
        <f>IF(_tag_month_day!BF469="","",_tag_month_day!BF469/100)</f>
        <v/>
      </c>
      <c r="FV473" s="510" t="str">
        <f>IF(_tag_month_day!BG469="","",_tag_month_day!BG469/100)</f>
        <v/>
      </c>
      <c r="FW473" s="603" t="str">
        <f>IF(_tag_month_day!BH469="","",_tag_month_day!BH469/100)</f>
        <v/>
      </c>
      <c r="FX473" s="510" t="str">
        <f>IF(_tag_month_day!BI469="","",_tag_month_day!BI469/100)</f>
        <v/>
      </c>
      <c r="FY473" s="510" t="str">
        <f>IF(_tag_month_day!BJ469="","",_tag_month_day!BJ469/100)</f>
        <v/>
      </c>
      <c r="FZ473" s="605" t="str">
        <f>IF(_tag_month_day!BK469="","",_tag_month_day!BK469/100)</f>
        <v/>
      </c>
      <c r="GA473" s="510" t="str">
        <f>IF(_tag_month_day!BL469="","",_tag_month_day!BL469/100)</f>
        <v/>
      </c>
      <c r="GB473" s="603" t="str">
        <f>IF(_tag_month_day!BM469="","",_tag_month_day!BM469/100)</f>
        <v/>
      </c>
      <c r="GC473" s="420" t="str">
        <f>IF(_tag_month_day!BN469="","",_tag_month_day!BN469/100)</f>
        <v/>
      </c>
      <c r="GD473" s="420" t="str">
        <f>IF(_tag_month_day!BO469="","",_tag_month_day!BO469/100)</f>
        <v/>
      </c>
      <c r="GE473" s="420" t="str">
        <f>IF(_tag_month_day!BP469="","",_tag_month_day!BP469/100)</f>
        <v/>
      </c>
      <c r="GF473" s="420" t="str">
        <f>IF(_tag_month_day!BQ469="","",_tag_month_day!BQ469/100)</f>
        <v/>
      </c>
      <c r="GG473" s="420" t="str">
        <f>IF(_tag_month_day!BR469="","",_tag_month_day!BR469/100)</f>
        <v/>
      </c>
      <c r="GH473" s="420" t="str">
        <f>IF(_tag_month_day!BS469="","",_tag_month_day!BS469/100)</f>
        <v/>
      </c>
      <c r="GI473" s="603" t="str">
        <f>IF(_tag_month_day!BT469="","",_tag_month_day!BT469/100)</f>
        <v/>
      </c>
      <c r="GJ473" s="612" t="str">
        <f>IF(_tag_month_day!BU469="","",_tag_month_day!BU469/100)</f>
        <v/>
      </c>
      <c r="GK473" s="620" t="str">
        <f>IF(_tag_month_day!BV469="",IF(_rlcf_month_day!A$2="","",_rlcf_month_day!A$2/100),_tag_month_day!BV469/100)</f>
        <v/>
      </c>
      <c r="GL473" s="620" t="str">
        <f>IF(_tag_month_day!BW469="",IF(_rlcf_month_day!B$2="","",_rlcf_month_day!B$2/100),_tag_month_day!BW469/100)</f>
        <v/>
      </c>
      <c r="GM473" s="621" t="str">
        <f>IF(_tag_month_day!BX469="",IF(_rlcf_month_day!C$2="","",_rlcf_month_day!C$2/100),_tag_month_day!BX469/100)</f>
        <v/>
      </c>
      <c r="GN473" s="620" t="str">
        <f>IF(_tag_month_day!BV469="",IF(_rlcf_month_day!A$2="","",_rlcf_month_day!A$2/100),_tag_month_day!BV469/100)</f>
        <v/>
      </c>
      <c r="GO473" s="620" t="str">
        <f>IF(_tag_month_day!BW469="",IF(_rlcf_month_day!B$2="","",_rlcf_month_day!B$2/100),_tag_month_day!BW469/100)</f>
        <v/>
      </c>
      <c r="GP473" s="620" t="str">
        <f>IF(_tag_month_day!CD469="",IF(_rlcf_month_day!E$2="","",_rlcf_month_day!E$2/100),_tag_month_day!CD469/100)</f>
        <v/>
      </c>
      <c r="GQ473" s="620" t="str">
        <f>IF(_tag_month_day!CE469="",IF(_rlcf_month_day!F$2="","",_rlcf_month_day!F$2/100),_tag_month_day!CE469/100)</f>
        <v/>
      </c>
      <c r="GR473" s="621" t="str">
        <f>IF(_tag_month_day!CF469="",IF(_rlcf_month_day!G$2="","",_rlcf_month_day!G$2/100),_tag_month_day!CF469/100)</f>
        <v/>
      </c>
      <c r="GS473" s="626">
        <f t="shared" ref="GS473:HH473" si="2882">GS472</f>
        <v>0.953</v>
      </c>
      <c r="GT473" s="626">
        <f t="shared" si="2882"/>
        <v>0.55</v>
      </c>
      <c r="GU473" s="626">
        <f t="shared" si="2882"/>
        <v>0.55</v>
      </c>
      <c r="GV473" s="626">
        <f t="shared" si="2882"/>
        <v>0.55</v>
      </c>
      <c r="GW473" s="626">
        <f t="shared" si="2882"/>
        <v>0.5</v>
      </c>
      <c r="GX473" s="626">
        <f t="shared" si="2882"/>
        <v>0.935</v>
      </c>
      <c r="GY473" s="626">
        <f t="shared" si="2882"/>
        <v>0.15</v>
      </c>
      <c r="GZ473" s="626">
        <f t="shared" si="2882"/>
        <v>1</v>
      </c>
      <c r="HA473" s="632">
        <f t="shared" si="2882"/>
        <v>0.047</v>
      </c>
      <c r="HB473" s="632">
        <f t="shared" si="2882"/>
        <v>0.45</v>
      </c>
      <c r="HC473" s="632">
        <f t="shared" si="2882"/>
        <v>0.45</v>
      </c>
      <c r="HD473" s="632">
        <f t="shared" si="2882"/>
        <v>0.45</v>
      </c>
      <c r="HE473" s="632">
        <f t="shared" si="2882"/>
        <v>0.5</v>
      </c>
      <c r="HF473" s="632">
        <f t="shared" si="2882"/>
        <v>0.065</v>
      </c>
      <c r="HG473" s="632">
        <f t="shared" si="2882"/>
        <v>0.85</v>
      </c>
      <c r="HH473" s="632">
        <f t="shared" si="2882"/>
        <v>0</v>
      </c>
      <c r="HI473" s="68">
        <f t="shared" si="2749"/>
        <v>0</v>
      </c>
      <c r="HJ473" s="68" t="e">
        <f t="shared" si="2780"/>
        <v>#VALUE!</v>
      </c>
      <c r="HK473" s="202">
        <f t="shared" si="2781"/>
        <v>0.85</v>
      </c>
      <c r="HL473" s="464">
        <f t="shared" si="2782"/>
        <v>550000</v>
      </c>
      <c r="HM473" s="464">
        <f t="shared" si="2783"/>
        <v>480000</v>
      </c>
      <c r="HN473" s="192" t="e">
        <f t="shared" si="2750"/>
        <v>#VALUE!</v>
      </c>
      <c r="HO473" s="192" t="e">
        <f>HN473*HK473*$HO$2/HL473*1000000</f>
        <v>#VALUE!</v>
      </c>
      <c r="HP473" s="192" t="e">
        <f>HN473*HK473*$HP$2/HM473*1000000</f>
        <v>#VALUE!</v>
      </c>
    </row>
    <row r="474" customFormat="1" spans="1:224">
      <c r="A474" s="381">
        <v>469</v>
      </c>
      <c r="B474" s="54">
        <f ca="1" t="shared" si="2784"/>
        <v>43636</v>
      </c>
      <c r="C474" s="57">
        <f t="shared" si="2785"/>
        <v>0.0416666666666667</v>
      </c>
      <c r="D474" s="68" t="str">
        <f ca="1" t="shared" si="2751"/>
        <v>白班</v>
      </c>
      <c r="E474" s="68" t="str">
        <f ca="1" t="shared" si="2752"/>
        <v>甲</v>
      </c>
      <c r="F474" s="68">
        <f ca="1">SUMPRODUCT((成本日报!$A$3:$A$95=计划!B474)*(成本日报!$B$3:$B$95=计划!$D474),成本日报!$C$3:$C$95)</f>
        <v>1</v>
      </c>
      <c r="G474" s="382">
        <f ca="1" t="shared" si="2786"/>
        <v>43636.4999999989</v>
      </c>
      <c r="H474" s="382">
        <f ca="1" t="shared" si="2753"/>
        <v>43636.5069444433</v>
      </c>
      <c r="I474" s="382">
        <f ca="1" t="shared" si="2754"/>
        <v>43636.5124999989</v>
      </c>
      <c r="J474" s="382">
        <f ca="1" t="shared" si="2755"/>
        <v>43636.5416666655</v>
      </c>
      <c r="K474" s="382">
        <f ca="1" t="shared" si="2756"/>
        <v>43636.6041666655</v>
      </c>
      <c r="L474" s="382">
        <f ca="1" t="shared" si="2757"/>
        <v>43636.6249999989</v>
      </c>
      <c r="M474" s="398" t="str">
        <f>IF(_tag_month_day!A470="","",_tag_month_day!A470)</f>
        <v/>
      </c>
      <c r="N474" s="398" t="str">
        <f>IF(_tag_month_day!B470="","",_tag_month_day!B470)</f>
        <v/>
      </c>
      <c r="O474" s="399" t="e">
        <f t="shared" si="2758"/>
        <v>#VALUE!</v>
      </c>
      <c r="P474" s="398" t="str">
        <f>IF(_tag_month_day!C470="","",_tag_month_day!C470)</f>
        <v/>
      </c>
      <c r="Q474" s="398" t="str">
        <f>IF(_tag_month_day!D470="","",_tag_month_day!D470)</f>
        <v/>
      </c>
      <c r="R474" s="416">
        <f>IF(_tag_month_day!CB470="",R473,_tag_month_day!CB470/100)</f>
        <v>0.07</v>
      </c>
      <c r="S474" s="417" t="str">
        <f>IF(_tag_month_day!E470="","",_tag_month_day!E470)</f>
        <v/>
      </c>
      <c r="T474" s="417" t="str">
        <f>IF(_tag_month_day!F470="","",_tag_month_day!F470)</f>
        <v/>
      </c>
      <c r="U474" s="418" t="e">
        <f t="shared" si="2712"/>
        <v>#VALUE!</v>
      </c>
      <c r="V474" s="53" t="e">
        <f t="shared" si="2713"/>
        <v>#VALUE!</v>
      </c>
      <c r="W474" s="419" t="str">
        <f>IF(_jhy_month_day!A470="","",_jhy_month_day!A470)</f>
        <v/>
      </c>
      <c r="X474" s="420" t="str">
        <f>IF(_jhy_month_day!B470="","",_jhy_month_day!B470/100)</f>
        <v/>
      </c>
      <c r="Y474" s="420" t="str">
        <f>IF(_jhy_month_day!C470="","",_jhy_month_day!C470/100)</f>
        <v/>
      </c>
      <c r="Z474" s="439">
        <f t="shared" si="2802"/>
        <v>118</v>
      </c>
      <c r="AA474" s="440" t="str">
        <f>IF(_tag_month_day!G470="","",_tag_month_day!G470/100)</f>
        <v/>
      </c>
      <c r="AB474" s="440" t="str">
        <f>IF(_tag_month_day!H470="","",_tag_month_day!H470/100)</f>
        <v/>
      </c>
      <c r="AC474" s="193">
        <f t="shared" si="2759"/>
        <v>1.59963432013121</v>
      </c>
      <c r="AD474" s="441" t="str">
        <f t="shared" si="2760"/>
        <v/>
      </c>
      <c r="AE474" s="442" t="str">
        <f t="shared" si="2761"/>
        <v/>
      </c>
      <c r="AF474" s="443">
        <v>1</v>
      </c>
      <c r="AG474" s="68" t="str">
        <f>IF(_duihao_month_day!A470="","",_duihao_month_day!A470)</f>
        <v/>
      </c>
      <c r="AH474" s="463">
        <f>IF(_gyk_month_day!B470="",AH473,_gyk_month_day!B470)</f>
        <v>820</v>
      </c>
      <c r="AI474" s="464"/>
      <c r="AJ474" s="68" t="str">
        <f>IF(_tag_month_day!I470="","",_tag_month_day!I470)</f>
        <v/>
      </c>
      <c r="AK474" s="465" t="str">
        <f>IF(_tzyy_month_day!A470="","",_tzyy_month_day!A470)</f>
        <v/>
      </c>
      <c r="AL474" s="465" t="str">
        <f>IF(_tzyy_month_day!B470="","",_tzyy_month_day!B470)</f>
        <v/>
      </c>
      <c r="AM474" s="465" t="str">
        <f>IF(_tzyy_month_day!C470="","",_tzyy_month_day!C470)</f>
        <v/>
      </c>
      <c r="AN474" s="466" t="str">
        <f>IF(_tag_month_day!CG470="","",_tag_month_day!CG470)</f>
        <v/>
      </c>
      <c r="AO474" s="466" t="str">
        <f>IF(_tag_month_day!CH470="","",_tag_month_day!CH470)</f>
        <v/>
      </c>
      <c r="AP474" s="486" t="e">
        <f t="shared" si="2762"/>
        <v>#VALUE!</v>
      </c>
      <c r="AQ474" s="487" t="str">
        <f>IF(_tag_month_day!J470="","",_tag_month_day!J470/100)</f>
        <v/>
      </c>
      <c r="AR474" s="488">
        <f t="shared" si="2763"/>
        <v>1.3</v>
      </c>
      <c r="AS474" s="489" t="e">
        <f t="shared" si="2714"/>
        <v>#VALUE!</v>
      </c>
      <c r="AT474" s="489">
        <f t="shared" si="2764"/>
        <v>0</v>
      </c>
      <c r="AU474" s="490" t="str">
        <f>IF(_tag_month_day!K470="","",_tag_month_day!K470)</f>
        <v/>
      </c>
      <c r="AV474" s="491" t="str">
        <f>IF(_tag_month_day!L470="","",_tag_month_day!L470/100)</f>
        <v/>
      </c>
      <c r="AW474" s="420">
        <f t="shared" si="2686"/>
        <v>0</v>
      </c>
      <c r="AX474" s="420">
        <f t="shared" si="2765"/>
        <v>0</v>
      </c>
      <c r="AY474" s="420" t="str">
        <f>IF(_tag_month_day!M470="","",_tag_month_day!M470/100)</f>
        <v/>
      </c>
      <c r="AZ474" s="420" t="str">
        <f>IF(_tag_month_day!N470="","",_tag_month_day!N470/100)</f>
        <v/>
      </c>
      <c r="BA474" s="420" t="str">
        <f>IF(_tag_month_day!O470="","",_tag_month_day!O470/100)</f>
        <v/>
      </c>
      <c r="BB474" s="496" t="str">
        <f>IF(_tag_month_day!P470="","",_tag_month_day!P470/100)</f>
        <v/>
      </c>
      <c r="BC474" s="496">
        <f t="shared" si="2766"/>
        <v>0</v>
      </c>
      <c r="BD474" s="496" t="str">
        <f>IF(_tag_month_day!Q470="","",_tag_month_day!Q470/100)</f>
        <v/>
      </c>
      <c r="BE474" s="510" t="str">
        <f>IF(_tag_month_day!R470="","",_tag_month_day!R470/100)</f>
        <v/>
      </c>
      <c r="BF474" s="413" t="str">
        <f>IF(_tag_month_day!CC470="","",_tag_month_day!CC470/100)</f>
        <v/>
      </c>
      <c r="BG474" s="511" t="e">
        <f t="shared" si="2715"/>
        <v>#VALUE!</v>
      </c>
      <c r="BH474" s="198">
        <f t="shared" si="2716"/>
        <v>0</v>
      </c>
      <c r="BI474" s="512" t="e">
        <f>IF(CX474=0,BI473,(DK474*查询!$R$5+DL474*查询!$Q$5+DM474*查询!$N$5+DN474*查询!$O$5+DO474*查询!$P$5)*AF474/CX474)</f>
        <v>#VALUE!</v>
      </c>
      <c r="BJ474" s="512" t="e">
        <f>IF(CX474=0,BJ473,(DP474*查询!$S$5+DQ474*查询!$T$5+DR474*查询!$U$5)*AF474/CX474)</f>
        <v>#VALUE!</v>
      </c>
      <c r="BK474" s="512">
        <f t="shared" si="2767"/>
        <v>1</v>
      </c>
      <c r="BL474" s="513" t="str">
        <f>IF(_cfyc_month_day!A470="","",_cfyc_month_day!A470)</f>
        <v/>
      </c>
      <c r="BM474" s="513" t="str">
        <f>IF(_cfyc_month_day!B470="","",_cfyc_month_day!B470)</f>
        <v/>
      </c>
      <c r="BN474" s="513" t="str">
        <f>IF(_cfyc_month_day!C470="","",_cfyc_month_day!C470)</f>
        <v/>
      </c>
      <c r="BO474" s="522" t="str">
        <f>IF(_cfyc_month_day!D470="","",_cfyc_month_day!D470)</f>
        <v/>
      </c>
      <c r="BP474" s="522" t="str">
        <f>IF(_cfyc_month_day!E470="","",_cfyc_month_day!E470)</f>
        <v/>
      </c>
      <c r="BQ474" s="522" t="str">
        <f>IF(_cfyc_month_day!F470="","",_cfyc_month_day!F470)</f>
        <v/>
      </c>
      <c r="BR474" s="513" t="str">
        <f>IF(_tag_month_day!T470="","",_tag_month_day!T470)</f>
        <v/>
      </c>
      <c r="BS474" s="513" t="str">
        <f>IF(_tag_month_day!U470="","",_tag_month_day!U470)</f>
        <v/>
      </c>
      <c r="BT474" s="523" t="str">
        <f t="shared" si="2768"/>
        <v/>
      </c>
      <c r="BU474" s="223" t="str">
        <f>IF(_tag_month_day!V470="","",_tag_month_day!V470)</f>
        <v/>
      </c>
      <c r="BV474" s="206" t="str">
        <f>IF(_tag_month_day!W470="","",_tag_month_day!W470)</f>
        <v/>
      </c>
      <c r="BW474" s="540" t="str">
        <f>IF(_tag_month_day!X470="","",_tag_month_day!X470)</f>
        <v/>
      </c>
      <c r="BX474" s="540" t="str">
        <f>IF(_tag_month_day!Y470="","",_tag_month_day!Y470)</f>
        <v/>
      </c>
      <c r="BY474" s="541">
        <f ca="1" t="shared" si="2769"/>
        <v>43636.6249999989</v>
      </c>
      <c r="BZ474" s="542"/>
      <c r="CA474" s="543" t="str">
        <f>IF(_jhy2_month_day!A470="","",_jhy2_month_day!A470)</f>
        <v/>
      </c>
      <c r="CB474" s="464" t="str">
        <f>IF(_jhy2_month_day!B470="","",_jhy2_month_day!B470)</f>
        <v/>
      </c>
      <c r="CC474" s="464" t="str">
        <f>IF(_jhy2_month_day!C470="","",_jhy2_month_day!C470)</f>
        <v/>
      </c>
      <c r="CD474" s="464" t="str">
        <f>IF(_jhy2_month_day!D470="","",_jhy2_month_day!D470)</f>
        <v/>
      </c>
      <c r="CE474" s="464" t="str">
        <f>IF(_jhy2_month_day!E470="","",_jhy2_month_day!E470)</f>
        <v/>
      </c>
      <c r="CF474" s="464" t="str">
        <f>IF(_jhy2_month_day!F470="","",_jhy2_month_day!F470)</f>
        <v/>
      </c>
      <c r="CG474" s="464" t="str">
        <f>IF(_jhy2_month_day!G470="","",_jhy2_month_day!G470)</f>
        <v/>
      </c>
      <c r="CH474" s="464" t="str">
        <f>IF(_jhy2_month_day!H470="","",_jhy2_month_day!H470)</f>
        <v/>
      </c>
      <c r="CI474" s="464" t="str">
        <f>IF(_jhy2_month_day!I470="","",_jhy2_month_day!I470)</f>
        <v/>
      </c>
      <c r="CJ474" s="464" t="str">
        <f>IF(_jhy2_month_day!J470="","",_jhy2_month_day!J470)</f>
        <v/>
      </c>
      <c r="CK474" s="464" t="str">
        <f>IF(_jhy2_month_day!K470="","",_jhy2_month_day!K470)</f>
        <v/>
      </c>
      <c r="CL474" s="562" t="str">
        <f>IF(_jhy2_month_day!L470="","",_jhy2_month_day!L470)</f>
        <v/>
      </c>
      <c r="CM474" s="562" t="str">
        <f>IF(_jhy2_month_day!M470="","",_jhy2_month_day!M470)</f>
        <v/>
      </c>
      <c r="CN474" s="562" t="str">
        <f>IF(_jhy2_month_day!N470="","",_jhy2_month_day!N470)</f>
        <v/>
      </c>
      <c r="CO474" s="562" t="str">
        <f>IF(_jhy2_month_day!O470="","",_jhy2_month_day!O470)</f>
        <v/>
      </c>
      <c r="CP474" s="562" t="str">
        <f>IF(_jhy2_month_day!P470="","",_jhy2_month_day!P470)</f>
        <v/>
      </c>
      <c r="CQ474" s="562" t="str">
        <f>IF(_jhy2_month_day!Q470="","",_jhy2_month_day!Q470)</f>
        <v/>
      </c>
      <c r="CR474" s="563" t="str">
        <f>IF(_jhy2_month_day!R470="","",_jhy2_month_day!R470)</f>
        <v/>
      </c>
      <c r="CS474" s="576" t="str">
        <f>IF(_jhy2_month_day!S470="","",_jhy2_month_day!S470)</f>
        <v/>
      </c>
      <c r="CT474" s="562" t="str">
        <f>IF(_jhy2_month_day!T470="","",_jhy2_month_day!T470)</f>
        <v/>
      </c>
      <c r="CU474" s="577" t="e">
        <f t="shared" si="2717"/>
        <v>#VALUE!</v>
      </c>
      <c r="CV474" s="198" t="e">
        <f t="shared" si="2718"/>
        <v>#VALUE!</v>
      </c>
      <c r="CW474" s="192" t="e">
        <f t="shared" si="2719"/>
        <v>#VALUE!</v>
      </c>
      <c r="CX474" s="192" t="e">
        <f t="shared" si="2720"/>
        <v>#VALUE!</v>
      </c>
      <c r="CY474" s="202" t="e">
        <f t="shared" si="2721"/>
        <v>#VALUE!</v>
      </c>
      <c r="CZ474" s="192" t="e">
        <f t="shared" ref="CZ474:DI474" si="2883">$AJ474*EF474</f>
        <v>#VALUE!</v>
      </c>
      <c r="DA474" s="192" t="e">
        <f t="shared" si="2883"/>
        <v>#VALUE!</v>
      </c>
      <c r="DB474" s="192" t="e">
        <f t="shared" si="2883"/>
        <v>#VALUE!</v>
      </c>
      <c r="DC474" s="192" t="e">
        <f t="shared" si="2883"/>
        <v>#VALUE!</v>
      </c>
      <c r="DD474" s="192" t="e">
        <f t="shared" si="2883"/>
        <v>#VALUE!</v>
      </c>
      <c r="DE474" s="192" t="e">
        <f t="shared" si="2883"/>
        <v>#VALUE!</v>
      </c>
      <c r="DF474" s="192" t="e">
        <f t="shared" si="2883"/>
        <v>#VALUE!</v>
      </c>
      <c r="DG474" s="192" t="e">
        <f t="shared" si="2883"/>
        <v>#VALUE!</v>
      </c>
      <c r="DH474" s="192" t="e">
        <f t="shared" si="2883"/>
        <v>#VALUE!</v>
      </c>
      <c r="DI474" s="192" t="e">
        <f t="shared" si="2883"/>
        <v>#VALUE!</v>
      </c>
      <c r="DJ474" s="192" t="e">
        <f t="shared" si="2723"/>
        <v>#VALUE!</v>
      </c>
      <c r="DK474" s="192" t="e">
        <f t="shared" si="2724"/>
        <v>#VALUE!</v>
      </c>
      <c r="DL474" s="192" t="e">
        <f t="shared" si="2725"/>
        <v>#VALUE!</v>
      </c>
      <c r="DM474" s="192" t="e">
        <f t="shared" si="2726"/>
        <v>#VALUE!</v>
      </c>
      <c r="DN474" s="192" t="e">
        <f t="shared" si="2727"/>
        <v>#VALUE!</v>
      </c>
      <c r="DO474" s="192" t="e">
        <f t="shared" si="2728"/>
        <v>#VALUE!</v>
      </c>
      <c r="DP474" s="192" t="e">
        <f t="shared" si="2729"/>
        <v>#VALUE!</v>
      </c>
      <c r="DQ474" s="192" t="e">
        <f t="shared" si="2730"/>
        <v>#VALUE!</v>
      </c>
      <c r="DR474" s="192" t="e">
        <f t="shared" si="2731"/>
        <v>#VALUE!</v>
      </c>
      <c r="DS474" s="192" t="e">
        <f t="shared" si="2732"/>
        <v>#VALUE!</v>
      </c>
      <c r="DT474" s="192" t="e">
        <f t="shared" si="2733"/>
        <v>#VALUE!</v>
      </c>
      <c r="DU474" s="192" t="e">
        <f t="shared" si="2734"/>
        <v>#VALUE!</v>
      </c>
      <c r="DV474" s="198" t="e">
        <f t="shared" si="2735"/>
        <v>#VALUE!</v>
      </c>
      <c r="DW474" s="198" t="e">
        <f t="shared" si="2736"/>
        <v>#DIV/0!</v>
      </c>
      <c r="DX474" s="198" t="e">
        <f t="shared" si="2737"/>
        <v>#DIV/0!</v>
      </c>
      <c r="DY474" s="198" t="e">
        <f t="shared" si="2738"/>
        <v>#VALUE!</v>
      </c>
      <c r="DZ474" s="198" t="e">
        <f t="shared" si="2739"/>
        <v>#VALUE!</v>
      </c>
      <c r="EA474" s="198" t="e">
        <f t="shared" si="2740"/>
        <v>#VALUE!</v>
      </c>
      <c r="EB474" s="198" t="e">
        <f t="shared" si="2741"/>
        <v>#VALUE!</v>
      </c>
      <c r="EC474" s="198" t="e">
        <f t="shared" si="2742"/>
        <v>#DIV/0!</v>
      </c>
      <c r="ED474" s="198" t="e">
        <f t="shared" si="2743"/>
        <v>#VALUE!</v>
      </c>
      <c r="EE474" s="198" t="e">
        <f t="shared" si="2744"/>
        <v>#VALUE!</v>
      </c>
      <c r="EF474" s="198" t="e">
        <f t="shared" ref="EF474:EO474" si="2884">DV474/SUM($DV474:$EE474)</f>
        <v>#VALUE!</v>
      </c>
      <c r="EG474" s="198" t="e">
        <f t="shared" si="2884"/>
        <v>#DIV/0!</v>
      </c>
      <c r="EH474" s="198" t="e">
        <f t="shared" si="2884"/>
        <v>#DIV/0!</v>
      </c>
      <c r="EI474" s="198" t="e">
        <f t="shared" si="2884"/>
        <v>#VALUE!</v>
      </c>
      <c r="EJ474" s="198" t="e">
        <f t="shared" si="2884"/>
        <v>#VALUE!</v>
      </c>
      <c r="EK474" s="198" t="e">
        <f t="shared" si="2884"/>
        <v>#VALUE!</v>
      </c>
      <c r="EL474" s="198" t="e">
        <f t="shared" si="2884"/>
        <v>#VALUE!</v>
      </c>
      <c r="EM474" s="198" t="e">
        <f t="shared" si="2884"/>
        <v>#DIV/0!</v>
      </c>
      <c r="EN474" s="198" t="e">
        <f t="shared" si="2884"/>
        <v>#VALUE!</v>
      </c>
      <c r="EO474" s="198" t="e">
        <f t="shared" si="2884"/>
        <v>#VALUE!</v>
      </c>
      <c r="EP474" s="511">
        <f t="shared" ref="EP474:EW474" si="2885">EP473</f>
        <v>0.08</v>
      </c>
      <c r="EQ474" s="511">
        <f t="shared" si="2885"/>
        <v>0.015</v>
      </c>
      <c r="ER474" s="511">
        <f t="shared" si="2885"/>
        <v>0.015</v>
      </c>
      <c r="ES474" s="511">
        <f t="shared" si="2885"/>
        <v>0.015</v>
      </c>
      <c r="ET474" s="511">
        <f t="shared" si="2885"/>
        <v>0.015</v>
      </c>
      <c r="EU474" s="511">
        <f t="shared" si="2885"/>
        <v>0.09</v>
      </c>
      <c r="EV474" s="511">
        <f t="shared" si="2885"/>
        <v>0.09</v>
      </c>
      <c r="EW474" s="511">
        <f t="shared" si="2885"/>
        <v>0.09</v>
      </c>
      <c r="EX474" s="420" t="str">
        <f>IF(_tag_month_day!AS470="","",_tag_month_day!AS470/100)</f>
        <v/>
      </c>
      <c r="EY474" s="420" t="str">
        <f>IF(_tag_month_day!AT470="","",_tag_month_day!AT470/100)</f>
        <v/>
      </c>
      <c r="EZ474" s="420" t="str">
        <f>IF(_tag_month_day!AU470="","",_tag_month_day!AU470/100)</f>
        <v/>
      </c>
      <c r="FA474" s="420" t="str">
        <f>IF(_tag_month_day!AV470="","",_tag_month_day!AV470/100)</f>
        <v/>
      </c>
      <c r="FB474" s="420" t="str">
        <f>IF(_tag_month_day!AW470="","",_tag_month_day!AW470/100)</f>
        <v/>
      </c>
      <c r="FC474" s="420" t="str">
        <f>IF(_tag_month_day!AX470="","",_tag_month_day!AX470/100)</f>
        <v/>
      </c>
      <c r="FD474" s="510">
        <f t="shared" si="2773"/>
        <v>0.33</v>
      </c>
      <c r="FE474" s="510">
        <f t="shared" si="2774"/>
        <v>0.19</v>
      </c>
      <c r="FF474" s="510">
        <f t="shared" si="2775"/>
        <v>0.003</v>
      </c>
      <c r="FG474" s="510">
        <f t="shared" si="2776"/>
        <v>0</v>
      </c>
      <c r="FH474" s="603">
        <f t="shared" si="2777"/>
        <v>0.0001</v>
      </c>
      <c r="FI474" s="510">
        <f t="shared" ref="FI474:FR474" si="2886">FI473</f>
        <v>0.41</v>
      </c>
      <c r="FJ474" s="510">
        <f t="shared" si="2886"/>
        <v>0.11</v>
      </c>
      <c r="FK474" s="510">
        <f t="shared" si="2886"/>
        <v>0.015</v>
      </c>
      <c r="FL474" s="510">
        <f t="shared" si="2886"/>
        <v>0</v>
      </c>
      <c r="FM474" s="603">
        <f t="shared" si="2886"/>
        <v>0.0001</v>
      </c>
      <c r="FN474" s="510" t="str">
        <f>IF(_tag_month_day!AY470="","",_tag_month_day!AY470/100)</f>
        <v/>
      </c>
      <c r="FO474" s="510" t="str">
        <f>IF(_tag_month_day!AZ470="","",_tag_month_day!AZ470/100)</f>
        <v/>
      </c>
      <c r="FP474" s="510" t="str">
        <f>IF(_tag_month_day!BA470="","",_tag_month_day!BA470/100)</f>
        <v/>
      </c>
      <c r="FQ474" s="510" t="str">
        <f>IF(_tag_month_day!BB470="","",_tag_month_day!BB470/100)</f>
        <v/>
      </c>
      <c r="FR474" s="603" t="str">
        <f>IF(_tag_month_day!BC470="","",_tag_month_day!BC470/100)</f>
        <v/>
      </c>
      <c r="FS474" s="510" t="str">
        <f>IF(_tag_month_day!BD470="","",_tag_month_day!BD470/100)</f>
        <v/>
      </c>
      <c r="FT474" s="510" t="str">
        <f>IF(_tag_month_day!BE470="","",_tag_month_day!BE470/100)</f>
        <v/>
      </c>
      <c r="FU474" s="510" t="str">
        <f>IF(_tag_month_day!BF470="","",_tag_month_day!BF470/100)</f>
        <v/>
      </c>
      <c r="FV474" s="510" t="str">
        <f>IF(_tag_month_day!BG470="","",_tag_month_day!BG470/100)</f>
        <v/>
      </c>
      <c r="FW474" s="603" t="str">
        <f>IF(_tag_month_day!BH470="","",_tag_month_day!BH470/100)</f>
        <v/>
      </c>
      <c r="FX474" s="510" t="str">
        <f>IF(_tag_month_day!BI470="","",_tag_month_day!BI470/100)</f>
        <v/>
      </c>
      <c r="FY474" s="510" t="str">
        <f>IF(_tag_month_day!BJ470="","",_tag_month_day!BJ470/100)</f>
        <v/>
      </c>
      <c r="FZ474" s="605" t="str">
        <f>IF(_tag_month_day!BK470="","",_tag_month_day!BK470/100)</f>
        <v/>
      </c>
      <c r="GA474" s="510" t="str">
        <f>IF(_tag_month_day!BL470="","",_tag_month_day!BL470/100)</f>
        <v/>
      </c>
      <c r="GB474" s="603" t="str">
        <f>IF(_tag_month_day!BM470="","",_tag_month_day!BM470/100)</f>
        <v/>
      </c>
      <c r="GC474" s="420" t="str">
        <f>IF(_tag_month_day!BN470="","",_tag_month_day!BN470/100)</f>
        <v/>
      </c>
      <c r="GD474" s="420" t="str">
        <f>IF(_tag_month_day!BO470="","",_tag_month_day!BO470/100)</f>
        <v/>
      </c>
      <c r="GE474" s="420" t="str">
        <f>IF(_tag_month_day!BP470="","",_tag_month_day!BP470/100)</f>
        <v/>
      </c>
      <c r="GF474" s="420" t="str">
        <f>IF(_tag_month_day!BQ470="","",_tag_month_day!BQ470/100)</f>
        <v/>
      </c>
      <c r="GG474" s="420" t="str">
        <f>IF(_tag_month_day!BR470="","",_tag_month_day!BR470/100)</f>
        <v/>
      </c>
      <c r="GH474" s="420" t="str">
        <f>IF(_tag_month_day!BS470="","",_tag_month_day!BS470/100)</f>
        <v/>
      </c>
      <c r="GI474" s="603" t="str">
        <f>IF(_tag_month_day!BT470="","",_tag_month_day!BT470/100)</f>
        <v/>
      </c>
      <c r="GJ474" s="612" t="str">
        <f>IF(_tag_month_day!BU470="","",_tag_month_day!BU470/100)</f>
        <v/>
      </c>
      <c r="GK474" s="620" t="str">
        <f>IF(_tag_month_day!BV470="",IF(_rlcf_month_day!A$2="","",_rlcf_month_day!A$2/100),_tag_month_day!BV470/100)</f>
        <v/>
      </c>
      <c r="GL474" s="620" t="str">
        <f>IF(_tag_month_day!BW470="",IF(_rlcf_month_day!B$2="","",_rlcf_month_day!B$2/100),_tag_month_day!BW470/100)</f>
        <v/>
      </c>
      <c r="GM474" s="621" t="str">
        <f>IF(_tag_month_day!BX470="",IF(_rlcf_month_day!C$2="","",_rlcf_month_day!C$2/100),_tag_month_day!BX470/100)</f>
        <v/>
      </c>
      <c r="GN474" s="620" t="str">
        <f>IF(_tag_month_day!BV470="",IF(_rlcf_month_day!A$2="","",_rlcf_month_day!A$2/100),_tag_month_day!BV470/100)</f>
        <v/>
      </c>
      <c r="GO474" s="620" t="str">
        <f>IF(_tag_month_day!BW470="",IF(_rlcf_month_day!B$2="","",_rlcf_month_day!B$2/100),_tag_month_day!BW470/100)</f>
        <v/>
      </c>
      <c r="GP474" s="620" t="str">
        <f>IF(_tag_month_day!CD470="",IF(_rlcf_month_day!E$2="","",_rlcf_month_day!E$2/100),_tag_month_day!CD470/100)</f>
        <v/>
      </c>
      <c r="GQ474" s="620" t="str">
        <f>IF(_tag_month_day!CE470="",IF(_rlcf_month_day!F$2="","",_rlcf_month_day!F$2/100),_tag_month_day!CE470/100)</f>
        <v/>
      </c>
      <c r="GR474" s="621" t="str">
        <f>IF(_tag_month_day!CF470="",IF(_rlcf_month_day!G$2="","",_rlcf_month_day!G$2/100),_tag_month_day!CF470/100)</f>
        <v/>
      </c>
      <c r="GS474" s="626">
        <f t="shared" ref="GS474:HH474" si="2887">GS473</f>
        <v>0.953</v>
      </c>
      <c r="GT474" s="626">
        <f t="shared" si="2887"/>
        <v>0.55</v>
      </c>
      <c r="GU474" s="626">
        <f t="shared" si="2887"/>
        <v>0.55</v>
      </c>
      <c r="GV474" s="626">
        <f t="shared" si="2887"/>
        <v>0.55</v>
      </c>
      <c r="GW474" s="626">
        <f t="shared" si="2887"/>
        <v>0.5</v>
      </c>
      <c r="GX474" s="626">
        <f t="shared" si="2887"/>
        <v>0.935</v>
      </c>
      <c r="GY474" s="626">
        <f t="shared" si="2887"/>
        <v>0.15</v>
      </c>
      <c r="GZ474" s="626">
        <f t="shared" si="2887"/>
        <v>1</v>
      </c>
      <c r="HA474" s="632">
        <f t="shared" si="2887"/>
        <v>0.047</v>
      </c>
      <c r="HB474" s="632">
        <f t="shared" si="2887"/>
        <v>0.45</v>
      </c>
      <c r="HC474" s="632">
        <f t="shared" si="2887"/>
        <v>0.45</v>
      </c>
      <c r="HD474" s="632">
        <f t="shared" si="2887"/>
        <v>0.45</v>
      </c>
      <c r="HE474" s="632">
        <f t="shared" si="2887"/>
        <v>0.5</v>
      </c>
      <c r="HF474" s="632">
        <f t="shared" si="2887"/>
        <v>0.065</v>
      </c>
      <c r="HG474" s="632">
        <f t="shared" si="2887"/>
        <v>0.85</v>
      </c>
      <c r="HH474" s="632">
        <f t="shared" si="2887"/>
        <v>0</v>
      </c>
      <c r="HI474" s="68">
        <f t="shared" si="2749"/>
        <v>0</v>
      </c>
      <c r="HJ474" s="68" t="e">
        <f t="shared" si="2780"/>
        <v>#VALUE!</v>
      </c>
      <c r="HK474" s="202">
        <f t="shared" si="2781"/>
        <v>0.85</v>
      </c>
      <c r="HL474" s="464">
        <f t="shared" si="2782"/>
        <v>550000</v>
      </c>
      <c r="HM474" s="464">
        <f t="shared" si="2783"/>
        <v>480000</v>
      </c>
      <c r="HN474" s="192" t="e">
        <f t="shared" si="2750"/>
        <v>#VALUE!</v>
      </c>
      <c r="HO474" s="192" t="e">
        <f>HN474*HK474*$HO$2/HL474*1000000</f>
        <v>#VALUE!</v>
      </c>
      <c r="HP474" s="192" t="e">
        <f>HN474*HK474*$HP$2/HM474*1000000</f>
        <v>#VALUE!</v>
      </c>
    </row>
    <row r="475" customFormat="1" spans="1:224">
      <c r="A475" s="381">
        <v>470</v>
      </c>
      <c r="B475" s="54">
        <f ca="1" t="shared" si="2784"/>
        <v>43636</v>
      </c>
      <c r="C475" s="57">
        <f t="shared" si="2785"/>
        <v>0.0416666666666667</v>
      </c>
      <c r="D475" s="68" t="str">
        <f ca="1" t="shared" si="2751"/>
        <v>白班</v>
      </c>
      <c r="E475" s="68" t="str">
        <f ca="1" t="shared" si="2752"/>
        <v>甲</v>
      </c>
      <c r="F475" s="68">
        <f ca="1">SUMPRODUCT((成本日报!$A$3:$A$95=计划!B475)*(成本日报!$B$3:$B$95=计划!$D475),成本日报!$C$3:$C$95)</f>
        <v>1</v>
      </c>
      <c r="G475" s="382">
        <f ca="1" t="shared" si="2786"/>
        <v>43636.5416666655</v>
      </c>
      <c r="H475" s="382">
        <f ca="1" t="shared" si="2753"/>
        <v>43636.54861111</v>
      </c>
      <c r="I475" s="382">
        <f ca="1" t="shared" si="2754"/>
        <v>43636.5541666655</v>
      </c>
      <c r="J475" s="382">
        <f ca="1" t="shared" si="2755"/>
        <v>43636.5833333322</v>
      </c>
      <c r="K475" s="382">
        <f ca="1" t="shared" si="2756"/>
        <v>43636.6458333322</v>
      </c>
      <c r="L475" s="382">
        <f ca="1" t="shared" si="2757"/>
        <v>43636.6666666655</v>
      </c>
      <c r="M475" s="398" t="str">
        <f>IF(_tag_month_day!A471="","",_tag_month_day!A471)</f>
        <v/>
      </c>
      <c r="N475" s="398" t="str">
        <f>IF(_tag_month_day!B471="","",_tag_month_day!B471)</f>
        <v/>
      </c>
      <c r="O475" s="399" t="e">
        <f t="shared" si="2758"/>
        <v>#VALUE!</v>
      </c>
      <c r="P475" s="398" t="str">
        <f>IF(_tag_month_day!C471="","",_tag_month_day!C471)</f>
        <v/>
      </c>
      <c r="Q475" s="398" t="str">
        <f>IF(_tag_month_day!D471="","",_tag_month_day!D471)</f>
        <v/>
      </c>
      <c r="R475" s="416">
        <f>IF(_tag_month_day!CB471="",R474,_tag_month_day!CB471/100)</f>
        <v>0.07</v>
      </c>
      <c r="S475" s="417" t="str">
        <f>IF(_tag_month_day!E471="","",_tag_month_day!E471)</f>
        <v/>
      </c>
      <c r="T475" s="417" t="str">
        <f>IF(_tag_month_day!F471="","",_tag_month_day!F471)</f>
        <v/>
      </c>
      <c r="U475" s="418" t="e">
        <f t="shared" si="2712"/>
        <v>#VALUE!</v>
      </c>
      <c r="V475" s="53" t="e">
        <f t="shared" si="2713"/>
        <v>#VALUE!</v>
      </c>
      <c r="W475" s="419" t="str">
        <f>IF(_jhy_month_day!A471="","",_jhy_month_day!A471)</f>
        <v/>
      </c>
      <c r="X475" s="420" t="str">
        <f>IF(_jhy_month_day!B471="","",_jhy_month_day!B471/100)</f>
        <v/>
      </c>
      <c r="Y475" s="420" t="str">
        <f>IF(_jhy_month_day!C471="","",_jhy_month_day!C471/100)</f>
        <v/>
      </c>
      <c r="Z475" s="439">
        <f t="shared" si="2802"/>
        <v>118</v>
      </c>
      <c r="AA475" s="440" t="str">
        <f>IF(_tag_month_day!G471="","",_tag_month_day!G471/100)</f>
        <v/>
      </c>
      <c r="AB475" s="440" t="str">
        <f>IF(_tag_month_day!H471="","",_tag_month_day!H471/100)</f>
        <v/>
      </c>
      <c r="AC475" s="193">
        <f t="shared" si="2759"/>
        <v>1.59963432013121</v>
      </c>
      <c r="AD475" s="441" t="str">
        <f t="shared" si="2760"/>
        <v/>
      </c>
      <c r="AE475" s="442" t="str">
        <f t="shared" si="2761"/>
        <v/>
      </c>
      <c r="AF475" s="443">
        <v>1</v>
      </c>
      <c r="AG475" s="68" t="str">
        <f>IF(_duihao_month_day!A471="","",_duihao_month_day!A471)</f>
        <v/>
      </c>
      <c r="AH475" s="463">
        <f>IF(_gyk_month_day!B471="",AH474,_gyk_month_day!B471)</f>
        <v>820</v>
      </c>
      <c r="AI475" s="464"/>
      <c r="AJ475" s="68" t="str">
        <f>IF(_tag_month_day!I471="","",_tag_month_day!I471)</f>
        <v/>
      </c>
      <c r="AK475" s="465" t="str">
        <f>IF(_tzyy_month_day!A471="","",_tzyy_month_day!A471)</f>
        <v/>
      </c>
      <c r="AL475" s="465" t="str">
        <f>IF(_tzyy_month_day!B471="","",_tzyy_month_day!B471)</f>
        <v/>
      </c>
      <c r="AM475" s="465" t="str">
        <f>IF(_tzyy_month_day!C471="","",_tzyy_month_day!C471)</f>
        <v/>
      </c>
      <c r="AN475" s="466" t="str">
        <f>IF(_tag_month_day!CG471="","",_tag_month_day!CG471)</f>
        <v/>
      </c>
      <c r="AO475" s="466" t="str">
        <f>IF(_tag_month_day!CH471="","",_tag_month_day!CH471)</f>
        <v/>
      </c>
      <c r="AP475" s="486" t="e">
        <f t="shared" si="2762"/>
        <v>#VALUE!</v>
      </c>
      <c r="AQ475" s="487" t="str">
        <f>IF(_tag_month_day!J471="","",_tag_month_day!J471/100)</f>
        <v/>
      </c>
      <c r="AR475" s="488">
        <f t="shared" si="2763"/>
        <v>1.3</v>
      </c>
      <c r="AS475" s="489" t="e">
        <f t="shared" si="2714"/>
        <v>#VALUE!</v>
      </c>
      <c r="AT475" s="489">
        <f t="shared" si="2764"/>
        <v>0</v>
      </c>
      <c r="AU475" s="490" t="str">
        <f>IF(_tag_month_day!K471="","",_tag_month_day!K471)</f>
        <v/>
      </c>
      <c r="AV475" s="491" t="str">
        <f>IF(_tag_month_day!L471="","",_tag_month_day!L471/100)</f>
        <v/>
      </c>
      <c r="AW475" s="420">
        <f t="shared" si="2686"/>
        <v>0</v>
      </c>
      <c r="AX475" s="420">
        <f t="shared" si="2765"/>
        <v>0</v>
      </c>
      <c r="AY475" s="420" t="str">
        <f>IF(_tag_month_day!M471="","",_tag_month_day!M471/100)</f>
        <v/>
      </c>
      <c r="AZ475" s="420" t="str">
        <f>IF(_tag_month_day!N471="","",_tag_month_day!N471/100)</f>
        <v/>
      </c>
      <c r="BA475" s="420" t="str">
        <f>IF(_tag_month_day!O471="","",_tag_month_day!O471/100)</f>
        <v/>
      </c>
      <c r="BB475" s="496" t="str">
        <f>IF(_tag_month_day!P471="","",_tag_month_day!P471/100)</f>
        <v/>
      </c>
      <c r="BC475" s="496">
        <f t="shared" si="2766"/>
        <v>0</v>
      </c>
      <c r="BD475" s="496" t="str">
        <f>IF(_tag_month_day!Q471="","",_tag_month_day!Q471/100)</f>
        <v/>
      </c>
      <c r="BE475" s="510" t="str">
        <f>IF(_tag_month_day!R471="","",_tag_month_day!R471/100)</f>
        <v/>
      </c>
      <c r="BF475" s="413" t="str">
        <f>IF(_tag_month_day!CC471="","",_tag_month_day!CC471/100)</f>
        <v/>
      </c>
      <c r="BG475" s="511" t="e">
        <f t="shared" si="2715"/>
        <v>#VALUE!</v>
      </c>
      <c r="BH475" s="198">
        <f t="shared" si="2716"/>
        <v>0</v>
      </c>
      <c r="BI475" s="512" t="e">
        <f>IF(CX475=0,BI474,(DK475*查询!$R$5+DL475*查询!$Q$5+DM475*查询!$N$5+DN475*查询!$O$5+DO475*查询!$P$5)*AF475/CX475)</f>
        <v>#VALUE!</v>
      </c>
      <c r="BJ475" s="512" t="e">
        <f>IF(CX475=0,BJ474,(DP475*查询!$S$5+DQ475*查询!$T$5+DR475*查询!$U$5)*AF475/CX475)</f>
        <v>#VALUE!</v>
      </c>
      <c r="BK475" s="512">
        <f t="shared" si="2767"/>
        <v>1</v>
      </c>
      <c r="BL475" s="513" t="str">
        <f>IF(_cfyc_month_day!A471="","",_cfyc_month_day!A471)</f>
        <v/>
      </c>
      <c r="BM475" s="513" t="str">
        <f>IF(_cfyc_month_day!B471="","",_cfyc_month_day!B471)</f>
        <v/>
      </c>
      <c r="BN475" s="513" t="str">
        <f>IF(_cfyc_month_day!C471="","",_cfyc_month_day!C471)</f>
        <v/>
      </c>
      <c r="BO475" s="522" t="str">
        <f>IF(_cfyc_month_day!D471="","",_cfyc_month_day!D471)</f>
        <v/>
      </c>
      <c r="BP475" s="522" t="str">
        <f>IF(_cfyc_month_day!E471="","",_cfyc_month_day!E471)</f>
        <v/>
      </c>
      <c r="BQ475" s="522" t="str">
        <f>IF(_cfyc_month_day!F471="","",_cfyc_month_day!F471)</f>
        <v/>
      </c>
      <c r="BR475" s="513" t="str">
        <f>IF(_tag_month_day!T471="","",_tag_month_day!T471)</f>
        <v/>
      </c>
      <c r="BS475" s="513" t="str">
        <f>IF(_tag_month_day!U471="","",_tag_month_day!U471)</f>
        <v/>
      </c>
      <c r="BT475" s="523" t="str">
        <f t="shared" si="2768"/>
        <v/>
      </c>
      <c r="BU475" s="223" t="str">
        <f>IF(_tag_month_day!V471="","",_tag_month_day!V471)</f>
        <v/>
      </c>
      <c r="BV475" s="206" t="str">
        <f>IF(_tag_month_day!W471="","",_tag_month_day!W471)</f>
        <v/>
      </c>
      <c r="BW475" s="540" t="str">
        <f>IF(_tag_month_day!X471="","",_tag_month_day!X471)</f>
        <v/>
      </c>
      <c r="BX475" s="540" t="str">
        <f>IF(_tag_month_day!Y471="","",_tag_month_day!Y471)</f>
        <v/>
      </c>
      <c r="BY475" s="541">
        <f ca="1" t="shared" si="2769"/>
        <v>43636.6666666655</v>
      </c>
      <c r="BZ475" s="542"/>
      <c r="CA475" s="543" t="str">
        <f>IF(_jhy2_month_day!A471="","",_jhy2_month_day!A471)</f>
        <v/>
      </c>
      <c r="CB475" s="464" t="str">
        <f>IF(_jhy2_month_day!B471="","",_jhy2_month_day!B471)</f>
        <v/>
      </c>
      <c r="CC475" s="464" t="str">
        <f>IF(_jhy2_month_day!C471="","",_jhy2_month_day!C471)</f>
        <v/>
      </c>
      <c r="CD475" s="464" t="str">
        <f>IF(_jhy2_month_day!D471="","",_jhy2_month_day!D471)</f>
        <v/>
      </c>
      <c r="CE475" s="464" t="str">
        <f>IF(_jhy2_month_day!E471="","",_jhy2_month_day!E471)</f>
        <v/>
      </c>
      <c r="CF475" s="464" t="str">
        <f>IF(_jhy2_month_day!F471="","",_jhy2_month_day!F471)</f>
        <v/>
      </c>
      <c r="CG475" s="464" t="str">
        <f>IF(_jhy2_month_day!G471="","",_jhy2_month_day!G471)</f>
        <v/>
      </c>
      <c r="CH475" s="464" t="str">
        <f>IF(_jhy2_month_day!H471="","",_jhy2_month_day!H471)</f>
        <v/>
      </c>
      <c r="CI475" s="464" t="str">
        <f>IF(_jhy2_month_day!I471="","",_jhy2_month_day!I471)</f>
        <v/>
      </c>
      <c r="CJ475" s="464" t="str">
        <f>IF(_jhy2_month_day!J471="","",_jhy2_month_day!J471)</f>
        <v/>
      </c>
      <c r="CK475" s="464" t="str">
        <f>IF(_jhy2_month_day!K471="","",_jhy2_month_day!K471)</f>
        <v/>
      </c>
      <c r="CL475" s="562" t="str">
        <f>IF(_jhy2_month_day!L471="","",_jhy2_month_day!L471)</f>
        <v/>
      </c>
      <c r="CM475" s="562" t="str">
        <f>IF(_jhy2_month_day!M471="","",_jhy2_month_day!M471)</f>
        <v/>
      </c>
      <c r="CN475" s="562" t="str">
        <f>IF(_jhy2_month_day!N471="","",_jhy2_month_day!N471)</f>
        <v/>
      </c>
      <c r="CO475" s="562" t="str">
        <f>IF(_jhy2_month_day!O471="","",_jhy2_month_day!O471)</f>
        <v/>
      </c>
      <c r="CP475" s="562" t="str">
        <f>IF(_jhy2_month_day!P471="","",_jhy2_month_day!P471)</f>
        <v/>
      </c>
      <c r="CQ475" s="562" t="str">
        <f>IF(_jhy2_month_day!Q471="","",_jhy2_month_day!Q471)</f>
        <v/>
      </c>
      <c r="CR475" s="563" t="str">
        <f>IF(_jhy2_month_day!R471="","",_jhy2_month_day!R471)</f>
        <v/>
      </c>
      <c r="CS475" s="576" t="str">
        <f>IF(_jhy2_month_day!S471="","",_jhy2_month_day!S471)</f>
        <v/>
      </c>
      <c r="CT475" s="562" t="str">
        <f>IF(_jhy2_month_day!T471="","",_jhy2_month_day!T471)</f>
        <v/>
      </c>
      <c r="CU475" s="577" t="e">
        <f t="shared" si="2717"/>
        <v>#VALUE!</v>
      </c>
      <c r="CV475" s="198" t="e">
        <f t="shared" si="2718"/>
        <v>#VALUE!</v>
      </c>
      <c r="CW475" s="192" t="e">
        <f t="shared" si="2719"/>
        <v>#VALUE!</v>
      </c>
      <c r="CX475" s="192" t="e">
        <f t="shared" si="2720"/>
        <v>#VALUE!</v>
      </c>
      <c r="CY475" s="202" t="e">
        <f t="shared" si="2721"/>
        <v>#VALUE!</v>
      </c>
      <c r="CZ475" s="192" t="e">
        <f t="shared" ref="CZ475:DI475" si="2888">$AJ475*EF475</f>
        <v>#VALUE!</v>
      </c>
      <c r="DA475" s="192" t="e">
        <f t="shared" si="2888"/>
        <v>#VALUE!</v>
      </c>
      <c r="DB475" s="192" t="e">
        <f t="shared" si="2888"/>
        <v>#VALUE!</v>
      </c>
      <c r="DC475" s="192" t="e">
        <f t="shared" si="2888"/>
        <v>#VALUE!</v>
      </c>
      <c r="DD475" s="192" t="e">
        <f t="shared" si="2888"/>
        <v>#VALUE!</v>
      </c>
      <c r="DE475" s="192" t="e">
        <f t="shared" si="2888"/>
        <v>#VALUE!</v>
      </c>
      <c r="DF475" s="192" t="e">
        <f t="shared" si="2888"/>
        <v>#VALUE!</v>
      </c>
      <c r="DG475" s="192" t="e">
        <f t="shared" si="2888"/>
        <v>#VALUE!</v>
      </c>
      <c r="DH475" s="192" t="e">
        <f t="shared" si="2888"/>
        <v>#VALUE!</v>
      </c>
      <c r="DI475" s="192" t="e">
        <f t="shared" si="2888"/>
        <v>#VALUE!</v>
      </c>
      <c r="DJ475" s="192" t="e">
        <f t="shared" si="2723"/>
        <v>#VALUE!</v>
      </c>
      <c r="DK475" s="192" t="e">
        <f t="shared" si="2724"/>
        <v>#VALUE!</v>
      </c>
      <c r="DL475" s="192" t="e">
        <f t="shared" si="2725"/>
        <v>#VALUE!</v>
      </c>
      <c r="DM475" s="192" t="e">
        <f t="shared" si="2726"/>
        <v>#VALUE!</v>
      </c>
      <c r="DN475" s="192" t="e">
        <f t="shared" si="2727"/>
        <v>#VALUE!</v>
      </c>
      <c r="DO475" s="192" t="e">
        <f t="shared" si="2728"/>
        <v>#VALUE!</v>
      </c>
      <c r="DP475" s="192" t="e">
        <f t="shared" si="2729"/>
        <v>#VALUE!</v>
      </c>
      <c r="DQ475" s="192" t="e">
        <f t="shared" si="2730"/>
        <v>#VALUE!</v>
      </c>
      <c r="DR475" s="192" t="e">
        <f t="shared" si="2731"/>
        <v>#VALUE!</v>
      </c>
      <c r="DS475" s="192" t="e">
        <f t="shared" si="2732"/>
        <v>#VALUE!</v>
      </c>
      <c r="DT475" s="192" t="e">
        <f t="shared" si="2733"/>
        <v>#VALUE!</v>
      </c>
      <c r="DU475" s="192" t="e">
        <f t="shared" si="2734"/>
        <v>#VALUE!</v>
      </c>
      <c r="DV475" s="198" t="e">
        <f t="shared" si="2735"/>
        <v>#VALUE!</v>
      </c>
      <c r="DW475" s="198" t="e">
        <f t="shared" si="2736"/>
        <v>#DIV/0!</v>
      </c>
      <c r="DX475" s="198" t="e">
        <f t="shared" si="2737"/>
        <v>#DIV/0!</v>
      </c>
      <c r="DY475" s="198" t="e">
        <f t="shared" si="2738"/>
        <v>#VALUE!</v>
      </c>
      <c r="DZ475" s="198" t="e">
        <f t="shared" si="2739"/>
        <v>#VALUE!</v>
      </c>
      <c r="EA475" s="198" t="e">
        <f t="shared" si="2740"/>
        <v>#VALUE!</v>
      </c>
      <c r="EB475" s="198" t="e">
        <f t="shared" si="2741"/>
        <v>#VALUE!</v>
      </c>
      <c r="EC475" s="198" t="e">
        <f t="shared" si="2742"/>
        <v>#DIV/0!</v>
      </c>
      <c r="ED475" s="198" t="e">
        <f t="shared" si="2743"/>
        <v>#VALUE!</v>
      </c>
      <c r="EE475" s="198" t="e">
        <f t="shared" si="2744"/>
        <v>#VALUE!</v>
      </c>
      <c r="EF475" s="198" t="e">
        <f t="shared" ref="EF475:EO475" si="2889">DV475/SUM($DV475:$EE475)</f>
        <v>#VALUE!</v>
      </c>
      <c r="EG475" s="198" t="e">
        <f t="shared" si="2889"/>
        <v>#DIV/0!</v>
      </c>
      <c r="EH475" s="198" t="e">
        <f t="shared" si="2889"/>
        <v>#DIV/0!</v>
      </c>
      <c r="EI475" s="198" t="e">
        <f t="shared" si="2889"/>
        <v>#VALUE!</v>
      </c>
      <c r="EJ475" s="198" t="e">
        <f t="shared" si="2889"/>
        <v>#VALUE!</v>
      </c>
      <c r="EK475" s="198" t="e">
        <f t="shared" si="2889"/>
        <v>#VALUE!</v>
      </c>
      <c r="EL475" s="198" t="e">
        <f t="shared" si="2889"/>
        <v>#VALUE!</v>
      </c>
      <c r="EM475" s="198" t="e">
        <f t="shared" si="2889"/>
        <v>#DIV/0!</v>
      </c>
      <c r="EN475" s="198" t="e">
        <f t="shared" si="2889"/>
        <v>#VALUE!</v>
      </c>
      <c r="EO475" s="198" t="e">
        <f t="shared" si="2889"/>
        <v>#VALUE!</v>
      </c>
      <c r="EP475" s="511">
        <f t="shared" ref="EP475:EW475" si="2890">EP474</f>
        <v>0.08</v>
      </c>
      <c r="EQ475" s="511">
        <f t="shared" si="2890"/>
        <v>0.015</v>
      </c>
      <c r="ER475" s="511">
        <f t="shared" si="2890"/>
        <v>0.015</v>
      </c>
      <c r="ES475" s="511">
        <f t="shared" si="2890"/>
        <v>0.015</v>
      </c>
      <c r="ET475" s="511">
        <f t="shared" si="2890"/>
        <v>0.015</v>
      </c>
      <c r="EU475" s="511">
        <f t="shared" si="2890"/>
        <v>0.09</v>
      </c>
      <c r="EV475" s="511">
        <f t="shared" si="2890"/>
        <v>0.09</v>
      </c>
      <c r="EW475" s="511">
        <f t="shared" si="2890"/>
        <v>0.09</v>
      </c>
      <c r="EX475" s="420" t="str">
        <f>IF(_tag_month_day!AS471="","",_tag_month_day!AS471/100)</f>
        <v/>
      </c>
      <c r="EY475" s="420" t="str">
        <f>IF(_tag_month_day!AT471="","",_tag_month_day!AT471/100)</f>
        <v/>
      </c>
      <c r="EZ475" s="420" t="str">
        <f>IF(_tag_month_day!AU471="","",_tag_month_day!AU471/100)</f>
        <v/>
      </c>
      <c r="FA475" s="420" t="str">
        <f>IF(_tag_month_day!AV471="","",_tag_month_day!AV471/100)</f>
        <v/>
      </c>
      <c r="FB475" s="420" t="str">
        <f>IF(_tag_month_day!AW471="","",_tag_month_day!AW471/100)</f>
        <v/>
      </c>
      <c r="FC475" s="420" t="str">
        <f>IF(_tag_month_day!AX471="","",_tag_month_day!AX471/100)</f>
        <v/>
      </c>
      <c r="FD475" s="510">
        <f t="shared" si="2773"/>
        <v>0.33</v>
      </c>
      <c r="FE475" s="510">
        <f t="shared" si="2774"/>
        <v>0.19</v>
      </c>
      <c r="FF475" s="510">
        <f t="shared" si="2775"/>
        <v>0.003</v>
      </c>
      <c r="FG475" s="510">
        <f t="shared" si="2776"/>
        <v>0</v>
      </c>
      <c r="FH475" s="603">
        <f t="shared" si="2777"/>
        <v>0.0001</v>
      </c>
      <c r="FI475" s="510">
        <f t="shared" ref="FI475:FR475" si="2891">FI474</f>
        <v>0.41</v>
      </c>
      <c r="FJ475" s="510">
        <f t="shared" si="2891"/>
        <v>0.11</v>
      </c>
      <c r="FK475" s="510">
        <f t="shared" si="2891"/>
        <v>0.015</v>
      </c>
      <c r="FL475" s="510">
        <f t="shared" si="2891"/>
        <v>0</v>
      </c>
      <c r="FM475" s="603">
        <f t="shared" si="2891"/>
        <v>0.0001</v>
      </c>
      <c r="FN475" s="510" t="str">
        <f>IF(_tag_month_day!AY471="","",_tag_month_day!AY471/100)</f>
        <v/>
      </c>
      <c r="FO475" s="510" t="str">
        <f>IF(_tag_month_day!AZ471="","",_tag_month_day!AZ471/100)</f>
        <v/>
      </c>
      <c r="FP475" s="510" t="str">
        <f>IF(_tag_month_day!BA471="","",_tag_month_day!BA471/100)</f>
        <v/>
      </c>
      <c r="FQ475" s="510" t="str">
        <f>IF(_tag_month_day!BB471="","",_tag_month_day!BB471/100)</f>
        <v/>
      </c>
      <c r="FR475" s="603" t="str">
        <f>IF(_tag_month_day!BC471="","",_tag_month_day!BC471/100)</f>
        <v/>
      </c>
      <c r="FS475" s="510" t="str">
        <f>IF(_tag_month_day!BD471="","",_tag_month_day!BD471/100)</f>
        <v/>
      </c>
      <c r="FT475" s="510" t="str">
        <f>IF(_tag_month_day!BE471="","",_tag_month_day!BE471/100)</f>
        <v/>
      </c>
      <c r="FU475" s="510" t="str">
        <f>IF(_tag_month_day!BF471="","",_tag_month_day!BF471/100)</f>
        <v/>
      </c>
      <c r="FV475" s="510" t="str">
        <f>IF(_tag_month_day!BG471="","",_tag_month_day!BG471/100)</f>
        <v/>
      </c>
      <c r="FW475" s="603" t="str">
        <f>IF(_tag_month_day!BH471="","",_tag_month_day!BH471/100)</f>
        <v/>
      </c>
      <c r="FX475" s="510" t="str">
        <f>IF(_tag_month_day!BI471="","",_tag_month_day!BI471/100)</f>
        <v/>
      </c>
      <c r="FY475" s="510" t="str">
        <f>IF(_tag_month_day!BJ471="","",_tag_month_day!BJ471/100)</f>
        <v/>
      </c>
      <c r="FZ475" s="605" t="str">
        <f>IF(_tag_month_day!BK471="","",_tag_month_day!BK471/100)</f>
        <v/>
      </c>
      <c r="GA475" s="510" t="str">
        <f>IF(_tag_month_day!BL471="","",_tag_month_day!BL471/100)</f>
        <v/>
      </c>
      <c r="GB475" s="603" t="str">
        <f>IF(_tag_month_day!BM471="","",_tag_month_day!BM471/100)</f>
        <v/>
      </c>
      <c r="GC475" s="420" t="str">
        <f>IF(_tag_month_day!BN471="","",_tag_month_day!BN471/100)</f>
        <v/>
      </c>
      <c r="GD475" s="420" t="str">
        <f>IF(_tag_month_day!BO471="","",_tag_month_day!BO471/100)</f>
        <v/>
      </c>
      <c r="GE475" s="420" t="str">
        <f>IF(_tag_month_day!BP471="","",_tag_month_day!BP471/100)</f>
        <v/>
      </c>
      <c r="GF475" s="420" t="str">
        <f>IF(_tag_month_day!BQ471="","",_tag_month_day!BQ471/100)</f>
        <v/>
      </c>
      <c r="GG475" s="420" t="str">
        <f>IF(_tag_month_day!BR471="","",_tag_month_day!BR471/100)</f>
        <v/>
      </c>
      <c r="GH475" s="420" t="str">
        <f>IF(_tag_month_day!BS471="","",_tag_month_day!BS471/100)</f>
        <v/>
      </c>
      <c r="GI475" s="603" t="str">
        <f>IF(_tag_month_day!BT471="","",_tag_month_day!BT471/100)</f>
        <v/>
      </c>
      <c r="GJ475" s="612" t="str">
        <f>IF(_tag_month_day!BU471="","",_tag_month_day!BU471/100)</f>
        <v/>
      </c>
      <c r="GK475" s="620" t="str">
        <f>IF(_tag_month_day!BV471="",IF(_rlcf_month_day!A$2="","",_rlcf_month_day!A$2/100),_tag_month_day!BV471/100)</f>
        <v/>
      </c>
      <c r="GL475" s="620" t="str">
        <f>IF(_tag_month_day!BW471="",IF(_rlcf_month_day!B$2="","",_rlcf_month_day!B$2/100),_tag_month_day!BW471/100)</f>
        <v/>
      </c>
      <c r="GM475" s="621" t="str">
        <f>IF(_tag_month_day!BX471="",IF(_rlcf_month_day!C$2="","",_rlcf_month_day!C$2/100),_tag_month_day!BX471/100)</f>
        <v/>
      </c>
      <c r="GN475" s="620" t="str">
        <f>IF(_tag_month_day!BV471="",IF(_rlcf_month_day!A$2="","",_rlcf_month_day!A$2/100),_tag_month_day!BV471/100)</f>
        <v/>
      </c>
      <c r="GO475" s="620" t="str">
        <f>IF(_tag_month_day!BW471="",IF(_rlcf_month_day!B$2="","",_rlcf_month_day!B$2/100),_tag_month_day!BW471/100)</f>
        <v/>
      </c>
      <c r="GP475" s="620" t="str">
        <f>IF(_tag_month_day!CD471="",IF(_rlcf_month_day!E$2="","",_rlcf_month_day!E$2/100),_tag_month_day!CD471/100)</f>
        <v/>
      </c>
      <c r="GQ475" s="620" t="str">
        <f>IF(_tag_month_day!CE471="",IF(_rlcf_month_day!F$2="","",_rlcf_month_day!F$2/100),_tag_month_day!CE471/100)</f>
        <v/>
      </c>
      <c r="GR475" s="621" t="str">
        <f>IF(_tag_month_day!CF471="",IF(_rlcf_month_day!G$2="","",_rlcf_month_day!G$2/100),_tag_month_day!CF471/100)</f>
        <v/>
      </c>
      <c r="GS475" s="626">
        <f t="shared" ref="GS475:HH475" si="2892">GS474</f>
        <v>0.953</v>
      </c>
      <c r="GT475" s="626">
        <f t="shared" si="2892"/>
        <v>0.55</v>
      </c>
      <c r="GU475" s="626">
        <f t="shared" si="2892"/>
        <v>0.55</v>
      </c>
      <c r="GV475" s="626">
        <f t="shared" si="2892"/>
        <v>0.55</v>
      </c>
      <c r="GW475" s="626">
        <f t="shared" si="2892"/>
        <v>0.5</v>
      </c>
      <c r="GX475" s="626">
        <f t="shared" si="2892"/>
        <v>0.935</v>
      </c>
      <c r="GY475" s="626">
        <f t="shared" si="2892"/>
        <v>0.15</v>
      </c>
      <c r="GZ475" s="626">
        <f t="shared" si="2892"/>
        <v>1</v>
      </c>
      <c r="HA475" s="632">
        <f t="shared" si="2892"/>
        <v>0.047</v>
      </c>
      <c r="HB475" s="632">
        <f t="shared" si="2892"/>
        <v>0.45</v>
      </c>
      <c r="HC475" s="632">
        <f t="shared" si="2892"/>
        <v>0.45</v>
      </c>
      <c r="HD475" s="632">
        <f t="shared" si="2892"/>
        <v>0.45</v>
      </c>
      <c r="HE475" s="632">
        <f t="shared" si="2892"/>
        <v>0.5</v>
      </c>
      <c r="HF475" s="632">
        <f t="shared" si="2892"/>
        <v>0.065</v>
      </c>
      <c r="HG475" s="632">
        <f t="shared" si="2892"/>
        <v>0.85</v>
      </c>
      <c r="HH475" s="632">
        <f t="shared" si="2892"/>
        <v>0</v>
      </c>
      <c r="HI475" s="68">
        <f t="shared" si="2749"/>
        <v>0</v>
      </c>
      <c r="HJ475" s="68" t="e">
        <f t="shared" si="2780"/>
        <v>#VALUE!</v>
      </c>
      <c r="HK475" s="202">
        <f t="shared" si="2781"/>
        <v>0.85</v>
      </c>
      <c r="HL475" s="464">
        <f t="shared" si="2782"/>
        <v>550000</v>
      </c>
      <c r="HM475" s="464">
        <f t="shared" si="2783"/>
        <v>480000</v>
      </c>
      <c r="HN475" s="192" t="e">
        <f t="shared" si="2750"/>
        <v>#VALUE!</v>
      </c>
      <c r="HO475" s="192" t="e">
        <f>HN475*HK475*$HO$2/HL475*1000000</f>
        <v>#VALUE!</v>
      </c>
      <c r="HP475" s="192" t="e">
        <f>HN475*HK475*$HP$2/HM475*1000000</f>
        <v>#VALUE!</v>
      </c>
    </row>
    <row r="476" customFormat="1" spans="1:224">
      <c r="A476" s="381">
        <v>471</v>
      </c>
      <c r="B476" s="54">
        <f ca="1" t="shared" si="2784"/>
        <v>43636</v>
      </c>
      <c r="C476" s="57">
        <f t="shared" si="2785"/>
        <v>0.0416666666666667</v>
      </c>
      <c r="D476" s="68" t="str">
        <f ca="1" t="shared" si="2751"/>
        <v>白班</v>
      </c>
      <c r="E476" s="68" t="str">
        <f ca="1" t="shared" si="2752"/>
        <v>甲</v>
      </c>
      <c r="F476" s="68">
        <f ca="1">SUMPRODUCT((成本日报!$A$3:$A$95=计划!B476)*(成本日报!$B$3:$B$95=计划!$D476),成本日报!$C$3:$C$95)</f>
        <v>1</v>
      </c>
      <c r="G476" s="382">
        <f ca="1" t="shared" si="2786"/>
        <v>43636.5833333322</v>
      </c>
      <c r="H476" s="382">
        <f ca="1" t="shared" si="2753"/>
        <v>43636.5902777766</v>
      </c>
      <c r="I476" s="382">
        <f ca="1" t="shared" si="2754"/>
        <v>43636.5958333322</v>
      </c>
      <c r="J476" s="382">
        <f ca="1" t="shared" si="2755"/>
        <v>43636.6249999989</v>
      </c>
      <c r="K476" s="382">
        <f ca="1" t="shared" si="2756"/>
        <v>43636.6874999989</v>
      </c>
      <c r="L476" s="382">
        <f ca="1" t="shared" si="2757"/>
        <v>43636.7083333322</v>
      </c>
      <c r="M476" s="398" t="str">
        <f>IF(_tag_month_day!A472="","",_tag_month_day!A472)</f>
        <v/>
      </c>
      <c r="N476" s="398" t="str">
        <f>IF(_tag_month_day!B472="","",_tag_month_day!B472)</f>
        <v/>
      </c>
      <c r="O476" s="399" t="e">
        <f t="shared" si="2758"/>
        <v>#VALUE!</v>
      </c>
      <c r="P476" s="398" t="str">
        <f>IF(_tag_month_day!C472="","",_tag_month_day!C472)</f>
        <v/>
      </c>
      <c r="Q476" s="398" t="str">
        <f>IF(_tag_month_day!D472="","",_tag_month_day!D472)</f>
        <v/>
      </c>
      <c r="R476" s="416">
        <f>IF(_tag_month_day!CB472="",R475,_tag_month_day!CB472/100)</f>
        <v>0.07</v>
      </c>
      <c r="S476" s="417" t="str">
        <f>IF(_tag_month_day!E472="","",_tag_month_day!E472)</f>
        <v/>
      </c>
      <c r="T476" s="417" t="str">
        <f>IF(_tag_month_day!F472="","",_tag_month_day!F472)</f>
        <v/>
      </c>
      <c r="U476" s="418" t="e">
        <f t="shared" si="2712"/>
        <v>#VALUE!</v>
      </c>
      <c r="V476" s="53" t="e">
        <f t="shared" si="2713"/>
        <v>#VALUE!</v>
      </c>
      <c r="W476" s="419" t="str">
        <f>IF(_jhy_month_day!A472="","",_jhy_month_day!A472)</f>
        <v/>
      </c>
      <c r="X476" s="420" t="str">
        <f>IF(_jhy_month_day!B472="","",_jhy_month_day!B472/100)</f>
        <v/>
      </c>
      <c r="Y476" s="420" t="str">
        <f>IF(_jhy_month_day!C472="","",_jhy_month_day!C472/100)</f>
        <v/>
      </c>
      <c r="Z476" s="439">
        <f t="shared" si="2802"/>
        <v>118</v>
      </c>
      <c r="AA476" s="440" t="str">
        <f>IF(_tag_month_day!G472="","",_tag_month_day!G472/100)</f>
        <v/>
      </c>
      <c r="AB476" s="440" t="str">
        <f>IF(_tag_month_day!H472="","",_tag_month_day!H472/100)</f>
        <v/>
      </c>
      <c r="AC476" s="193">
        <f t="shared" si="2759"/>
        <v>1.59963432013121</v>
      </c>
      <c r="AD476" s="441" t="str">
        <f t="shared" si="2760"/>
        <v/>
      </c>
      <c r="AE476" s="442" t="str">
        <f t="shared" si="2761"/>
        <v/>
      </c>
      <c r="AF476" s="443">
        <v>1</v>
      </c>
      <c r="AG476" s="68" t="str">
        <f>IF(_duihao_month_day!A472="","",_duihao_month_day!A472)</f>
        <v/>
      </c>
      <c r="AH476" s="463">
        <f>IF(_gyk_month_day!B472="",AH475,_gyk_month_day!B472)</f>
        <v>820</v>
      </c>
      <c r="AI476" s="464"/>
      <c r="AJ476" s="68" t="str">
        <f>IF(_tag_month_day!I472="","",_tag_month_day!I472)</f>
        <v/>
      </c>
      <c r="AK476" s="465" t="str">
        <f>IF(_tzyy_month_day!A472="","",_tzyy_month_day!A472)</f>
        <v/>
      </c>
      <c r="AL476" s="465" t="str">
        <f>IF(_tzyy_month_day!B472="","",_tzyy_month_day!B472)</f>
        <v/>
      </c>
      <c r="AM476" s="465" t="str">
        <f>IF(_tzyy_month_day!C472="","",_tzyy_month_day!C472)</f>
        <v/>
      </c>
      <c r="AN476" s="466" t="str">
        <f>IF(_tag_month_day!CG472="","",_tag_month_day!CG472)</f>
        <v/>
      </c>
      <c r="AO476" s="466" t="str">
        <f>IF(_tag_month_day!CH472="","",_tag_month_day!CH472)</f>
        <v/>
      </c>
      <c r="AP476" s="486" t="e">
        <f t="shared" si="2762"/>
        <v>#VALUE!</v>
      </c>
      <c r="AQ476" s="487" t="str">
        <f>IF(_tag_month_day!J472="","",_tag_month_day!J472/100)</f>
        <v/>
      </c>
      <c r="AR476" s="488">
        <f t="shared" si="2763"/>
        <v>1.3</v>
      </c>
      <c r="AS476" s="489" t="e">
        <f t="shared" si="2714"/>
        <v>#VALUE!</v>
      </c>
      <c r="AT476" s="489">
        <f t="shared" si="2764"/>
        <v>0</v>
      </c>
      <c r="AU476" s="490" t="str">
        <f>IF(_tag_month_day!K472="","",_tag_month_day!K472)</f>
        <v/>
      </c>
      <c r="AV476" s="491" t="str">
        <f>IF(_tag_month_day!L472="","",_tag_month_day!L472/100)</f>
        <v/>
      </c>
      <c r="AW476" s="420">
        <f t="shared" si="2686"/>
        <v>0</v>
      </c>
      <c r="AX476" s="420">
        <f t="shared" si="2765"/>
        <v>0</v>
      </c>
      <c r="AY476" s="420" t="str">
        <f>IF(_tag_month_day!M472="","",_tag_month_day!M472/100)</f>
        <v/>
      </c>
      <c r="AZ476" s="420" t="str">
        <f>IF(_tag_month_day!N472="","",_tag_month_day!N472/100)</f>
        <v/>
      </c>
      <c r="BA476" s="420" t="str">
        <f>IF(_tag_month_day!O472="","",_tag_month_day!O472/100)</f>
        <v/>
      </c>
      <c r="BB476" s="496" t="str">
        <f>IF(_tag_month_day!P472="","",_tag_month_day!P472/100)</f>
        <v/>
      </c>
      <c r="BC476" s="496">
        <f t="shared" si="2766"/>
        <v>0</v>
      </c>
      <c r="BD476" s="496" t="str">
        <f>IF(_tag_month_day!Q472="","",_tag_month_day!Q472/100)</f>
        <v/>
      </c>
      <c r="BE476" s="510" t="str">
        <f>IF(_tag_month_day!R472="","",_tag_month_day!R472/100)</f>
        <v/>
      </c>
      <c r="BF476" s="413" t="str">
        <f>IF(_tag_month_day!CC472="","",_tag_month_day!CC472/100)</f>
        <v/>
      </c>
      <c r="BG476" s="511" t="e">
        <f t="shared" si="2715"/>
        <v>#VALUE!</v>
      </c>
      <c r="BH476" s="198">
        <f t="shared" si="2716"/>
        <v>0</v>
      </c>
      <c r="BI476" s="512" t="e">
        <f>IF(CX476=0,BI475,(DK476*查询!$R$5+DL476*查询!$Q$5+DM476*查询!$N$5+DN476*查询!$O$5+DO476*查询!$P$5)*AF476/CX476)</f>
        <v>#VALUE!</v>
      </c>
      <c r="BJ476" s="512" t="e">
        <f>IF(CX476=0,BJ475,(DP476*查询!$S$5+DQ476*查询!$T$5+DR476*查询!$U$5)*AF476/CX476)</f>
        <v>#VALUE!</v>
      </c>
      <c r="BK476" s="512">
        <f t="shared" si="2767"/>
        <v>1</v>
      </c>
      <c r="BL476" s="513" t="str">
        <f>IF(_cfyc_month_day!A472="","",_cfyc_month_day!A472)</f>
        <v/>
      </c>
      <c r="BM476" s="513" t="str">
        <f>IF(_cfyc_month_day!B472="","",_cfyc_month_day!B472)</f>
        <v/>
      </c>
      <c r="BN476" s="513" t="str">
        <f>IF(_cfyc_month_day!C472="","",_cfyc_month_day!C472)</f>
        <v/>
      </c>
      <c r="BO476" s="522" t="str">
        <f>IF(_cfyc_month_day!D472="","",_cfyc_month_day!D472)</f>
        <v/>
      </c>
      <c r="BP476" s="522" t="str">
        <f>IF(_cfyc_month_day!E472="","",_cfyc_month_day!E472)</f>
        <v/>
      </c>
      <c r="BQ476" s="522" t="str">
        <f>IF(_cfyc_month_day!F472="","",_cfyc_month_day!F472)</f>
        <v/>
      </c>
      <c r="BR476" s="513" t="str">
        <f>IF(_tag_month_day!T472="","",_tag_month_day!T472)</f>
        <v/>
      </c>
      <c r="BS476" s="513" t="str">
        <f>IF(_tag_month_day!U472="","",_tag_month_day!U472)</f>
        <v/>
      </c>
      <c r="BT476" s="523" t="str">
        <f t="shared" si="2768"/>
        <v/>
      </c>
      <c r="BU476" s="223" t="str">
        <f>IF(_tag_month_day!V472="","",_tag_month_day!V472)</f>
        <v/>
      </c>
      <c r="BV476" s="206" t="str">
        <f>IF(_tag_month_day!W472="","",_tag_month_day!W472)</f>
        <v/>
      </c>
      <c r="BW476" s="540" t="str">
        <f>IF(_tag_month_day!X472="","",_tag_month_day!X472)</f>
        <v/>
      </c>
      <c r="BX476" s="540" t="str">
        <f>IF(_tag_month_day!Y472="","",_tag_month_day!Y472)</f>
        <v/>
      </c>
      <c r="BY476" s="541">
        <f ca="1" t="shared" si="2769"/>
        <v>43636.7083333322</v>
      </c>
      <c r="BZ476" s="542"/>
      <c r="CA476" s="543" t="str">
        <f>IF(_jhy2_month_day!A472="","",_jhy2_month_day!A472)</f>
        <v/>
      </c>
      <c r="CB476" s="464" t="str">
        <f>IF(_jhy2_month_day!B472="","",_jhy2_month_day!B472)</f>
        <v/>
      </c>
      <c r="CC476" s="464" t="str">
        <f>IF(_jhy2_month_day!C472="","",_jhy2_month_day!C472)</f>
        <v/>
      </c>
      <c r="CD476" s="464" t="str">
        <f>IF(_jhy2_month_day!D472="","",_jhy2_month_day!D472)</f>
        <v/>
      </c>
      <c r="CE476" s="464" t="str">
        <f>IF(_jhy2_month_day!E472="","",_jhy2_month_day!E472)</f>
        <v/>
      </c>
      <c r="CF476" s="464" t="str">
        <f>IF(_jhy2_month_day!F472="","",_jhy2_month_day!F472)</f>
        <v/>
      </c>
      <c r="CG476" s="464" t="str">
        <f>IF(_jhy2_month_day!G472="","",_jhy2_month_day!G472)</f>
        <v/>
      </c>
      <c r="CH476" s="464" t="str">
        <f>IF(_jhy2_month_day!H472="","",_jhy2_month_day!H472)</f>
        <v/>
      </c>
      <c r="CI476" s="464" t="str">
        <f>IF(_jhy2_month_day!I472="","",_jhy2_month_day!I472)</f>
        <v/>
      </c>
      <c r="CJ476" s="464" t="str">
        <f>IF(_jhy2_month_day!J472="","",_jhy2_month_day!J472)</f>
        <v/>
      </c>
      <c r="CK476" s="464" t="str">
        <f>IF(_jhy2_month_day!K472="","",_jhy2_month_day!K472)</f>
        <v/>
      </c>
      <c r="CL476" s="562" t="str">
        <f>IF(_jhy2_month_day!L472="","",_jhy2_month_day!L472)</f>
        <v/>
      </c>
      <c r="CM476" s="562" t="str">
        <f>IF(_jhy2_month_day!M472="","",_jhy2_month_day!M472)</f>
        <v/>
      </c>
      <c r="CN476" s="562" t="str">
        <f>IF(_jhy2_month_day!N472="","",_jhy2_month_day!N472)</f>
        <v/>
      </c>
      <c r="CO476" s="562" t="str">
        <f>IF(_jhy2_month_day!O472="","",_jhy2_month_day!O472)</f>
        <v/>
      </c>
      <c r="CP476" s="562" t="str">
        <f>IF(_jhy2_month_day!P472="","",_jhy2_month_day!P472)</f>
        <v/>
      </c>
      <c r="CQ476" s="562" t="str">
        <f>IF(_jhy2_month_day!Q472="","",_jhy2_month_day!Q472)</f>
        <v/>
      </c>
      <c r="CR476" s="563" t="str">
        <f>IF(_jhy2_month_day!R472="","",_jhy2_month_day!R472)</f>
        <v/>
      </c>
      <c r="CS476" s="576" t="str">
        <f>IF(_jhy2_month_day!S472="","",_jhy2_month_day!S472)</f>
        <v/>
      </c>
      <c r="CT476" s="562" t="str">
        <f>IF(_jhy2_month_day!T472="","",_jhy2_month_day!T472)</f>
        <v/>
      </c>
      <c r="CU476" s="577" t="e">
        <f t="shared" si="2717"/>
        <v>#VALUE!</v>
      </c>
      <c r="CV476" s="198" t="e">
        <f t="shared" si="2718"/>
        <v>#VALUE!</v>
      </c>
      <c r="CW476" s="192" t="e">
        <f t="shared" si="2719"/>
        <v>#VALUE!</v>
      </c>
      <c r="CX476" s="192" t="e">
        <f t="shared" si="2720"/>
        <v>#VALUE!</v>
      </c>
      <c r="CY476" s="202" t="e">
        <f t="shared" si="2721"/>
        <v>#VALUE!</v>
      </c>
      <c r="CZ476" s="192" t="e">
        <f t="shared" ref="CZ476:DI476" si="2893">$AJ476*EF476</f>
        <v>#VALUE!</v>
      </c>
      <c r="DA476" s="192" t="e">
        <f t="shared" si="2893"/>
        <v>#VALUE!</v>
      </c>
      <c r="DB476" s="192" t="e">
        <f t="shared" si="2893"/>
        <v>#VALUE!</v>
      </c>
      <c r="DC476" s="192" t="e">
        <f t="shared" si="2893"/>
        <v>#VALUE!</v>
      </c>
      <c r="DD476" s="192" t="e">
        <f t="shared" si="2893"/>
        <v>#VALUE!</v>
      </c>
      <c r="DE476" s="192" t="e">
        <f t="shared" si="2893"/>
        <v>#VALUE!</v>
      </c>
      <c r="DF476" s="192" t="e">
        <f t="shared" si="2893"/>
        <v>#VALUE!</v>
      </c>
      <c r="DG476" s="192" t="e">
        <f t="shared" si="2893"/>
        <v>#VALUE!</v>
      </c>
      <c r="DH476" s="192" t="e">
        <f t="shared" si="2893"/>
        <v>#VALUE!</v>
      </c>
      <c r="DI476" s="192" t="e">
        <f t="shared" si="2893"/>
        <v>#VALUE!</v>
      </c>
      <c r="DJ476" s="192" t="e">
        <f t="shared" si="2723"/>
        <v>#VALUE!</v>
      </c>
      <c r="DK476" s="192" t="e">
        <f t="shared" si="2724"/>
        <v>#VALUE!</v>
      </c>
      <c r="DL476" s="192" t="e">
        <f t="shared" si="2725"/>
        <v>#VALUE!</v>
      </c>
      <c r="DM476" s="192" t="e">
        <f t="shared" si="2726"/>
        <v>#VALUE!</v>
      </c>
      <c r="DN476" s="192" t="e">
        <f t="shared" si="2727"/>
        <v>#VALUE!</v>
      </c>
      <c r="DO476" s="192" t="e">
        <f t="shared" si="2728"/>
        <v>#VALUE!</v>
      </c>
      <c r="DP476" s="192" t="e">
        <f t="shared" si="2729"/>
        <v>#VALUE!</v>
      </c>
      <c r="DQ476" s="192" t="e">
        <f t="shared" si="2730"/>
        <v>#VALUE!</v>
      </c>
      <c r="DR476" s="192" t="e">
        <f t="shared" si="2731"/>
        <v>#VALUE!</v>
      </c>
      <c r="DS476" s="192" t="e">
        <f t="shared" si="2732"/>
        <v>#VALUE!</v>
      </c>
      <c r="DT476" s="192" t="e">
        <f t="shared" si="2733"/>
        <v>#VALUE!</v>
      </c>
      <c r="DU476" s="192" t="e">
        <f t="shared" si="2734"/>
        <v>#VALUE!</v>
      </c>
      <c r="DV476" s="198" t="e">
        <f t="shared" si="2735"/>
        <v>#VALUE!</v>
      </c>
      <c r="DW476" s="198" t="e">
        <f t="shared" si="2736"/>
        <v>#DIV/0!</v>
      </c>
      <c r="DX476" s="198" t="e">
        <f t="shared" si="2737"/>
        <v>#DIV/0!</v>
      </c>
      <c r="DY476" s="198" t="e">
        <f t="shared" si="2738"/>
        <v>#VALUE!</v>
      </c>
      <c r="DZ476" s="198" t="e">
        <f t="shared" si="2739"/>
        <v>#VALUE!</v>
      </c>
      <c r="EA476" s="198" t="e">
        <f t="shared" si="2740"/>
        <v>#VALUE!</v>
      </c>
      <c r="EB476" s="198" t="e">
        <f t="shared" si="2741"/>
        <v>#VALUE!</v>
      </c>
      <c r="EC476" s="198" t="e">
        <f t="shared" si="2742"/>
        <v>#DIV/0!</v>
      </c>
      <c r="ED476" s="198" t="e">
        <f t="shared" si="2743"/>
        <v>#VALUE!</v>
      </c>
      <c r="EE476" s="198" t="e">
        <f t="shared" si="2744"/>
        <v>#VALUE!</v>
      </c>
      <c r="EF476" s="198" t="e">
        <f t="shared" ref="EF476:EO476" si="2894">DV476/SUM($DV476:$EE476)</f>
        <v>#VALUE!</v>
      </c>
      <c r="EG476" s="198" t="e">
        <f t="shared" si="2894"/>
        <v>#DIV/0!</v>
      </c>
      <c r="EH476" s="198" t="e">
        <f t="shared" si="2894"/>
        <v>#DIV/0!</v>
      </c>
      <c r="EI476" s="198" t="e">
        <f t="shared" si="2894"/>
        <v>#VALUE!</v>
      </c>
      <c r="EJ476" s="198" t="e">
        <f t="shared" si="2894"/>
        <v>#VALUE!</v>
      </c>
      <c r="EK476" s="198" t="e">
        <f t="shared" si="2894"/>
        <v>#VALUE!</v>
      </c>
      <c r="EL476" s="198" t="e">
        <f t="shared" si="2894"/>
        <v>#VALUE!</v>
      </c>
      <c r="EM476" s="198" t="e">
        <f t="shared" si="2894"/>
        <v>#DIV/0!</v>
      </c>
      <c r="EN476" s="198" t="e">
        <f t="shared" si="2894"/>
        <v>#VALUE!</v>
      </c>
      <c r="EO476" s="198" t="e">
        <f t="shared" si="2894"/>
        <v>#VALUE!</v>
      </c>
      <c r="EP476" s="511">
        <f t="shared" ref="EP476:EW476" si="2895">EP475</f>
        <v>0.08</v>
      </c>
      <c r="EQ476" s="511">
        <f t="shared" si="2895"/>
        <v>0.015</v>
      </c>
      <c r="ER476" s="511">
        <f t="shared" si="2895"/>
        <v>0.015</v>
      </c>
      <c r="ES476" s="511">
        <f t="shared" si="2895"/>
        <v>0.015</v>
      </c>
      <c r="ET476" s="511">
        <f t="shared" si="2895"/>
        <v>0.015</v>
      </c>
      <c r="EU476" s="511">
        <f t="shared" si="2895"/>
        <v>0.09</v>
      </c>
      <c r="EV476" s="511">
        <f t="shared" si="2895"/>
        <v>0.09</v>
      </c>
      <c r="EW476" s="511">
        <f t="shared" si="2895"/>
        <v>0.09</v>
      </c>
      <c r="EX476" s="420" t="str">
        <f>IF(_tag_month_day!AS472="","",_tag_month_day!AS472/100)</f>
        <v/>
      </c>
      <c r="EY476" s="420" t="str">
        <f>IF(_tag_month_day!AT472="","",_tag_month_day!AT472/100)</f>
        <v/>
      </c>
      <c r="EZ476" s="420" t="str">
        <f>IF(_tag_month_day!AU472="","",_tag_month_day!AU472/100)</f>
        <v/>
      </c>
      <c r="FA476" s="420" t="str">
        <f>IF(_tag_month_day!AV472="","",_tag_month_day!AV472/100)</f>
        <v/>
      </c>
      <c r="FB476" s="420" t="str">
        <f>IF(_tag_month_day!AW472="","",_tag_month_day!AW472/100)</f>
        <v/>
      </c>
      <c r="FC476" s="420" t="str">
        <f>IF(_tag_month_day!AX472="","",_tag_month_day!AX472/100)</f>
        <v/>
      </c>
      <c r="FD476" s="510">
        <f t="shared" si="2773"/>
        <v>0.33</v>
      </c>
      <c r="FE476" s="510">
        <f t="shared" si="2774"/>
        <v>0.19</v>
      </c>
      <c r="FF476" s="510">
        <f t="shared" si="2775"/>
        <v>0.003</v>
      </c>
      <c r="FG476" s="510">
        <f t="shared" si="2776"/>
        <v>0</v>
      </c>
      <c r="FH476" s="603">
        <f t="shared" si="2777"/>
        <v>0.0001</v>
      </c>
      <c r="FI476" s="510">
        <f t="shared" ref="FI476:FR476" si="2896">FI475</f>
        <v>0.41</v>
      </c>
      <c r="FJ476" s="510">
        <f t="shared" si="2896"/>
        <v>0.11</v>
      </c>
      <c r="FK476" s="510">
        <f t="shared" si="2896"/>
        <v>0.015</v>
      </c>
      <c r="FL476" s="510">
        <f t="shared" si="2896"/>
        <v>0</v>
      </c>
      <c r="FM476" s="603">
        <f t="shared" si="2896"/>
        <v>0.0001</v>
      </c>
      <c r="FN476" s="510" t="str">
        <f>IF(_tag_month_day!AY472="","",_tag_month_day!AY472/100)</f>
        <v/>
      </c>
      <c r="FO476" s="510" t="str">
        <f>IF(_tag_month_day!AZ472="","",_tag_month_day!AZ472/100)</f>
        <v/>
      </c>
      <c r="FP476" s="510" t="str">
        <f>IF(_tag_month_day!BA472="","",_tag_month_day!BA472/100)</f>
        <v/>
      </c>
      <c r="FQ476" s="510" t="str">
        <f>IF(_tag_month_day!BB472="","",_tag_month_day!BB472/100)</f>
        <v/>
      </c>
      <c r="FR476" s="603" t="str">
        <f>IF(_tag_month_day!BC472="","",_tag_month_day!BC472/100)</f>
        <v/>
      </c>
      <c r="FS476" s="510" t="str">
        <f>IF(_tag_month_day!BD472="","",_tag_month_day!BD472/100)</f>
        <v/>
      </c>
      <c r="FT476" s="510" t="str">
        <f>IF(_tag_month_day!BE472="","",_tag_month_day!BE472/100)</f>
        <v/>
      </c>
      <c r="FU476" s="510" t="str">
        <f>IF(_tag_month_day!BF472="","",_tag_month_day!BF472/100)</f>
        <v/>
      </c>
      <c r="FV476" s="510" t="str">
        <f>IF(_tag_month_day!BG472="","",_tag_month_day!BG472/100)</f>
        <v/>
      </c>
      <c r="FW476" s="603" t="str">
        <f>IF(_tag_month_day!BH472="","",_tag_month_day!BH472/100)</f>
        <v/>
      </c>
      <c r="FX476" s="510" t="str">
        <f>IF(_tag_month_day!BI472="","",_tag_month_day!BI472/100)</f>
        <v/>
      </c>
      <c r="FY476" s="510" t="str">
        <f>IF(_tag_month_day!BJ472="","",_tag_month_day!BJ472/100)</f>
        <v/>
      </c>
      <c r="FZ476" s="605" t="str">
        <f>IF(_tag_month_day!BK472="","",_tag_month_day!BK472/100)</f>
        <v/>
      </c>
      <c r="GA476" s="510" t="str">
        <f>IF(_tag_month_day!BL472="","",_tag_month_day!BL472/100)</f>
        <v/>
      </c>
      <c r="GB476" s="603" t="str">
        <f>IF(_tag_month_day!BM472="","",_tag_month_day!BM472/100)</f>
        <v/>
      </c>
      <c r="GC476" s="420" t="str">
        <f>IF(_tag_month_day!BN472="","",_tag_month_day!BN472/100)</f>
        <v/>
      </c>
      <c r="GD476" s="420" t="str">
        <f>IF(_tag_month_day!BO472="","",_tag_month_day!BO472/100)</f>
        <v/>
      </c>
      <c r="GE476" s="420" t="str">
        <f>IF(_tag_month_day!BP472="","",_tag_month_day!BP472/100)</f>
        <v/>
      </c>
      <c r="GF476" s="420" t="str">
        <f>IF(_tag_month_day!BQ472="","",_tag_month_day!BQ472/100)</f>
        <v/>
      </c>
      <c r="GG476" s="420" t="str">
        <f>IF(_tag_month_day!BR472="","",_tag_month_day!BR472/100)</f>
        <v/>
      </c>
      <c r="GH476" s="420" t="str">
        <f>IF(_tag_month_day!BS472="","",_tag_month_day!BS472/100)</f>
        <v/>
      </c>
      <c r="GI476" s="603" t="str">
        <f>IF(_tag_month_day!BT472="","",_tag_month_day!BT472/100)</f>
        <v/>
      </c>
      <c r="GJ476" s="612" t="str">
        <f>IF(_tag_month_day!BU472="","",_tag_month_day!BU472/100)</f>
        <v/>
      </c>
      <c r="GK476" s="620" t="str">
        <f>IF(_tag_month_day!BV472="",IF(_rlcf_month_day!A$2="","",_rlcf_month_day!A$2/100),_tag_month_day!BV472/100)</f>
        <v/>
      </c>
      <c r="GL476" s="620" t="str">
        <f>IF(_tag_month_day!BW472="",IF(_rlcf_month_day!B$2="","",_rlcf_month_day!B$2/100),_tag_month_day!BW472/100)</f>
        <v/>
      </c>
      <c r="GM476" s="621" t="str">
        <f>IF(_tag_month_day!BX472="",IF(_rlcf_month_day!C$2="","",_rlcf_month_day!C$2/100),_tag_month_day!BX472/100)</f>
        <v/>
      </c>
      <c r="GN476" s="620" t="str">
        <f>IF(_tag_month_day!BV472="",IF(_rlcf_month_day!A$2="","",_rlcf_month_day!A$2/100),_tag_month_day!BV472/100)</f>
        <v/>
      </c>
      <c r="GO476" s="620" t="str">
        <f>IF(_tag_month_day!BW472="",IF(_rlcf_month_day!B$2="","",_rlcf_month_day!B$2/100),_tag_month_day!BW472/100)</f>
        <v/>
      </c>
      <c r="GP476" s="620" t="str">
        <f>IF(_tag_month_day!CD472="",IF(_rlcf_month_day!E$2="","",_rlcf_month_day!E$2/100),_tag_month_day!CD472/100)</f>
        <v/>
      </c>
      <c r="GQ476" s="620" t="str">
        <f>IF(_tag_month_day!CE472="",IF(_rlcf_month_day!F$2="","",_rlcf_month_day!F$2/100),_tag_month_day!CE472/100)</f>
        <v/>
      </c>
      <c r="GR476" s="621" t="str">
        <f>IF(_tag_month_day!CF472="",IF(_rlcf_month_day!G$2="","",_rlcf_month_day!G$2/100),_tag_month_day!CF472/100)</f>
        <v/>
      </c>
      <c r="GS476" s="626">
        <f t="shared" ref="GS476:HH476" si="2897">GS475</f>
        <v>0.953</v>
      </c>
      <c r="GT476" s="626">
        <f t="shared" si="2897"/>
        <v>0.55</v>
      </c>
      <c r="GU476" s="626">
        <f t="shared" si="2897"/>
        <v>0.55</v>
      </c>
      <c r="GV476" s="626">
        <f t="shared" si="2897"/>
        <v>0.55</v>
      </c>
      <c r="GW476" s="626">
        <f t="shared" si="2897"/>
        <v>0.5</v>
      </c>
      <c r="GX476" s="626">
        <f t="shared" si="2897"/>
        <v>0.935</v>
      </c>
      <c r="GY476" s="626">
        <f t="shared" si="2897"/>
        <v>0.15</v>
      </c>
      <c r="GZ476" s="626">
        <f t="shared" si="2897"/>
        <v>1</v>
      </c>
      <c r="HA476" s="632">
        <f t="shared" si="2897"/>
        <v>0.047</v>
      </c>
      <c r="HB476" s="632">
        <f t="shared" si="2897"/>
        <v>0.45</v>
      </c>
      <c r="HC476" s="632">
        <f t="shared" si="2897"/>
        <v>0.45</v>
      </c>
      <c r="HD476" s="632">
        <f t="shared" si="2897"/>
        <v>0.45</v>
      </c>
      <c r="HE476" s="632">
        <f t="shared" si="2897"/>
        <v>0.5</v>
      </c>
      <c r="HF476" s="632">
        <f t="shared" si="2897"/>
        <v>0.065</v>
      </c>
      <c r="HG476" s="632">
        <f t="shared" si="2897"/>
        <v>0.85</v>
      </c>
      <c r="HH476" s="632">
        <f t="shared" si="2897"/>
        <v>0</v>
      </c>
      <c r="HI476" s="68">
        <f t="shared" si="2749"/>
        <v>0</v>
      </c>
      <c r="HJ476" s="68" t="e">
        <f t="shared" si="2780"/>
        <v>#VALUE!</v>
      </c>
      <c r="HK476" s="202">
        <f t="shared" si="2781"/>
        <v>0.85</v>
      </c>
      <c r="HL476" s="464">
        <f t="shared" si="2782"/>
        <v>550000</v>
      </c>
      <c r="HM476" s="464">
        <f t="shared" si="2783"/>
        <v>480000</v>
      </c>
      <c r="HN476" s="192" t="e">
        <f t="shared" si="2750"/>
        <v>#VALUE!</v>
      </c>
      <c r="HO476" s="192" t="e">
        <f>HN476*HK476*$HO$2/HL476*1000000</f>
        <v>#VALUE!</v>
      </c>
      <c r="HP476" s="192" t="e">
        <f>HN476*HK476*$HP$2/HM476*1000000</f>
        <v>#VALUE!</v>
      </c>
    </row>
    <row r="477" customFormat="1" spans="1:224">
      <c r="A477" s="381">
        <v>472</v>
      </c>
      <c r="B477" s="54">
        <f ca="1" t="shared" si="2784"/>
        <v>43636</v>
      </c>
      <c r="C477" s="57">
        <f t="shared" si="2785"/>
        <v>0.0416666666666667</v>
      </c>
      <c r="D477" s="68" t="str">
        <f ca="1" t="shared" si="2751"/>
        <v>白班</v>
      </c>
      <c r="E477" s="68" t="str">
        <f ca="1" t="shared" si="2752"/>
        <v>甲</v>
      </c>
      <c r="F477" s="68">
        <f ca="1">SUMPRODUCT((成本日报!$A$3:$A$95=计划!B477)*(成本日报!$B$3:$B$95=计划!$D477),成本日报!$C$3:$C$95)</f>
        <v>1</v>
      </c>
      <c r="G477" s="382">
        <f ca="1" t="shared" si="2786"/>
        <v>43636.6249999989</v>
      </c>
      <c r="H477" s="382">
        <f ca="1" t="shared" si="2753"/>
        <v>43636.6319444433</v>
      </c>
      <c r="I477" s="382">
        <f ca="1" t="shared" si="2754"/>
        <v>43636.6374999989</v>
      </c>
      <c r="J477" s="382">
        <f ca="1" t="shared" si="2755"/>
        <v>43636.6666666655</v>
      </c>
      <c r="K477" s="382">
        <f ca="1" t="shared" si="2756"/>
        <v>43636.7291666655</v>
      </c>
      <c r="L477" s="382">
        <f ca="1" t="shared" si="2757"/>
        <v>43636.7499999989</v>
      </c>
      <c r="M477" s="398" t="str">
        <f>IF(_tag_month_day!A473="","",_tag_month_day!A473)</f>
        <v/>
      </c>
      <c r="N477" s="398" t="str">
        <f>IF(_tag_month_day!B473="","",_tag_month_day!B473)</f>
        <v/>
      </c>
      <c r="O477" s="399" t="e">
        <f t="shared" si="2758"/>
        <v>#VALUE!</v>
      </c>
      <c r="P477" s="398" t="str">
        <f>IF(_tag_month_day!C473="","",_tag_month_day!C473)</f>
        <v/>
      </c>
      <c r="Q477" s="398" t="str">
        <f>IF(_tag_month_day!D473="","",_tag_month_day!D473)</f>
        <v/>
      </c>
      <c r="R477" s="416">
        <f>IF(_tag_month_day!CB473="",R476,_tag_month_day!CB473/100)</f>
        <v>0.07</v>
      </c>
      <c r="S477" s="417" t="str">
        <f>IF(_tag_month_day!E473="","",_tag_month_day!E473)</f>
        <v/>
      </c>
      <c r="T477" s="417" t="str">
        <f>IF(_tag_month_day!F473="","",_tag_month_day!F473)</f>
        <v/>
      </c>
      <c r="U477" s="418" t="e">
        <f t="shared" si="2712"/>
        <v>#VALUE!</v>
      </c>
      <c r="V477" s="53" t="e">
        <f t="shared" si="2713"/>
        <v>#VALUE!</v>
      </c>
      <c r="W477" s="419" t="str">
        <f>IF(_jhy_month_day!A473="","",_jhy_month_day!A473)</f>
        <v/>
      </c>
      <c r="X477" s="420" t="str">
        <f>IF(_jhy_month_day!B473="","",_jhy_month_day!B473/100)</f>
        <v/>
      </c>
      <c r="Y477" s="420" t="str">
        <f>IF(_jhy_month_day!C473="","",_jhy_month_day!C473/100)</f>
        <v/>
      </c>
      <c r="Z477" s="439">
        <f t="shared" si="2802"/>
        <v>118</v>
      </c>
      <c r="AA477" s="440" t="str">
        <f>IF(_tag_month_day!G473="","",_tag_month_day!G473/100)</f>
        <v/>
      </c>
      <c r="AB477" s="440" t="str">
        <f>IF(_tag_month_day!H473="","",_tag_month_day!H473/100)</f>
        <v/>
      </c>
      <c r="AC477" s="193">
        <f t="shared" si="2759"/>
        <v>1.59963432013121</v>
      </c>
      <c r="AD477" s="441" t="str">
        <f t="shared" si="2760"/>
        <v/>
      </c>
      <c r="AE477" s="442" t="str">
        <f t="shared" si="2761"/>
        <v/>
      </c>
      <c r="AF477" s="443">
        <v>1</v>
      </c>
      <c r="AG477" s="68" t="str">
        <f>IF(_duihao_month_day!A473="","",_duihao_month_day!A473)</f>
        <v/>
      </c>
      <c r="AH477" s="463">
        <f>IF(_gyk_month_day!B473="",AH476,_gyk_month_day!B473)</f>
        <v>820</v>
      </c>
      <c r="AI477" s="464"/>
      <c r="AJ477" s="68" t="str">
        <f>IF(_tag_month_day!I473="","",_tag_month_day!I473)</f>
        <v/>
      </c>
      <c r="AK477" s="465" t="str">
        <f>IF(_tzyy_month_day!A473="","",_tzyy_month_day!A473)</f>
        <v/>
      </c>
      <c r="AL477" s="465" t="str">
        <f>IF(_tzyy_month_day!B473="","",_tzyy_month_day!B473)</f>
        <v/>
      </c>
      <c r="AM477" s="465" t="str">
        <f>IF(_tzyy_month_day!C473="","",_tzyy_month_day!C473)</f>
        <v/>
      </c>
      <c r="AN477" s="466" t="str">
        <f>IF(_tag_month_day!CG473="","",_tag_month_day!CG473)</f>
        <v/>
      </c>
      <c r="AO477" s="466" t="str">
        <f>IF(_tag_month_day!CH473="","",_tag_month_day!CH473)</f>
        <v/>
      </c>
      <c r="AP477" s="486" t="e">
        <f t="shared" si="2762"/>
        <v>#VALUE!</v>
      </c>
      <c r="AQ477" s="487" t="str">
        <f>IF(_tag_month_day!J473="","",_tag_month_day!J473/100)</f>
        <v/>
      </c>
      <c r="AR477" s="488">
        <f t="shared" si="2763"/>
        <v>1.3</v>
      </c>
      <c r="AS477" s="489" t="e">
        <f t="shared" si="2714"/>
        <v>#VALUE!</v>
      </c>
      <c r="AT477" s="489">
        <f t="shared" si="2764"/>
        <v>0</v>
      </c>
      <c r="AU477" s="490" t="str">
        <f>IF(_tag_month_day!K473="","",_tag_month_day!K473)</f>
        <v/>
      </c>
      <c r="AV477" s="491" t="str">
        <f>IF(_tag_month_day!L473="","",_tag_month_day!L473/100)</f>
        <v/>
      </c>
      <c r="AW477" s="420">
        <f t="shared" si="2686"/>
        <v>0</v>
      </c>
      <c r="AX477" s="420">
        <f t="shared" si="2765"/>
        <v>0</v>
      </c>
      <c r="AY477" s="420" t="str">
        <f>IF(_tag_month_day!M473="","",_tag_month_day!M473/100)</f>
        <v/>
      </c>
      <c r="AZ477" s="420" t="str">
        <f>IF(_tag_month_day!N473="","",_tag_month_day!N473/100)</f>
        <v/>
      </c>
      <c r="BA477" s="420" t="str">
        <f>IF(_tag_month_day!O473="","",_tag_month_day!O473/100)</f>
        <v/>
      </c>
      <c r="BB477" s="496" t="str">
        <f>IF(_tag_month_day!P473="","",_tag_month_day!P473/100)</f>
        <v/>
      </c>
      <c r="BC477" s="496">
        <f t="shared" si="2766"/>
        <v>0</v>
      </c>
      <c r="BD477" s="496" t="str">
        <f>IF(_tag_month_day!Q473="","",_tag_month_day!Q473/100)</f>
        <v/>
      </c>
      <c r="BE477" s="510" t="str">
        <f>IF(_tag_month_day!R473="","",_tag_month_day!R473/100)</f>
        <v/>
      </c>
      <c r="BF477" s="413" t="str">
        <f>IF(_tag_month_day!CC473="","",_tag_month_day!CC473/100)</f>
        <v/>
      </c>
      <c r="BG477" s="511" t="e">
        <f t="shared" si="2715"/>
        <v>#VALUE!</v>
      </c>
      <c r="BH477" s="198">
        <f t="shared" si="2716"/>
        <v>0</v>
      </c>
      <c r="BI477" s="512" t="e">
        <f>IF(CX477=0,BI476,(DK477*查询!$R$5+DL477*查询!$Q$5+DM477*查询!$N$5+DN477*查询!$O$5+DO477*查询!$P$5)*AF477/CX477)</f>
        <v>#VALUE!</v>
      </c>
      <c r="BJ477" s="512" t="e">
        <f>IF(CX477=0,BJ476,(DP477*查询!$S$5+DQ477*查询!$T$5+DR477*查询!$U$5)*AF477/CX477)</f>
        <v>#VALUE!</v>
      </c>
      <c r="BK477" s="512">
        <f t="shared" si="2767"/>
        <v>1</v>
      </c>
      <c r="BL477" s="513" t="str">
        <f>IF(_cfyc_month_day!A473="","",_cfyc_month_day!A473)</f>
        <v/>
      </c>
      <c r="BM477" s="513" t="str">
        <f>IF(_cfyc_month_day!B473="","",_cfyc_month_day!B473)</f>
        <v/>
      </c>
      <c r="BN477" s="513" t="str">
        <f>IF(_cfyc_month_day!C473="","",_cfyc_month_day!C473)</f>
        <v/>
      </c>
      <c r="BO477" s="522" t="str">
        <f>IF(_cfyc_month_day!D473="","",_cfyc_month_day!D473)</f>
        <v/>
      </c>
      <c r="BP477" s="522" t="str">
        <f>IF(_cfyc_month_day!E473="","",_cfyc_month_day!E473)</f>
        <v/>
      </c>
      <c r="BQ477" s="522" t="str">
        <f>IF(_cfyc_month_day!F473="","",_cfyc_month_day!F473)</f>
        <v/>
      </c>
      <c r="BR477" s="513" t="str">
        <f>IF(_tag_month_day!T473="","",_tag_month_day!T473)</f>
        <v/>
      </c>
      <c r="BS477" s="513" t="str">
        <f>IF(_tag_month_day!U473="","",_tag_month_day!U473)</f>
        <v/>
      </c>
      <c r="BT477" s="523" t="str">
        <f t="shared" si="2768"/>
        <v/>
      </c>
      <c r="BU477" s="223" t="str">
        <f>IF(_tag_month_day!V473="","",_tag_month_day!V473)</f>
        <v/>
      </c>
      <c r="BV477" s="206" t="str">
        <f>IF(_tag_month_day!W473="","",_tag_month_day!W473)</f>
        <v/>
      </c>
      <c r="BW477" s="540" t="str">
        <f>IF(_tag_month_day!X473="","",_tag_month_day!X473)</f>
        <v/>
      </c>
      <c r="BX477" s="540" t="str">
        <f>IF(_tag_month_day!Y473="","",_tag_month_day!Y473)</f>
        <v/>
      </c>
      <c r="BY477" s="541">
        <f ca="1" t="shared" si="2769"/>
        <v>43636.7499999989</v>
      </c>
      <c r="BZ477" s="542"/>
      <c r="CA477" s="543" t="str">
        <f>IF(_jhy2_month_day!A473="","",_jhy2_month_day!A473)</f>
        <v/>
      </c>
      <c r="CB477" s="464" t="str">
        <f>IF(_jhy2_month_day!B473="","",_jhy2_month_day!B473)</f>
        <v/>
      </c>
      <c r="CC477" s="464" t="str">
        <f>IF(_jhy2_month_day!C473="","",_jhy2_month_day!C473)</f>
        <v/>
      </c>
      <c r="CD477" s="464" t="str">
        <f>IF(_jhy2_month_day!D473="","",_jhy2_month_day!D473)</f>
        <v/>
      </c>
      <c r="CE477" s="464" t="str">
        <f>IF(_jhy2_month_day!E473="","",_jhy2_month_day!E473)</f>
        <v/>
      </c>
      <c r="CF477" s="464" t="str">
        <f>IF(_jhy2_month_day!F473="","",_jhy2_month_day!F473)</f>
        <v/>
      </c>
      <c r="CG477" s="464" t="str">
        <f>IF(_jhy2_month_day!G473="","",_jhy2_month_day!G473)</f>
        <v/>
      </c>
      <c r="CH477" s="464" t="str">
        <f>IF(_jhy2_month_day!H473="","",_jhy2_month_day!H473)</f>
        <v/>
      </c>
      <c r="CI477" s="464" t="str">
        <f>IF(_jhy2_month_day!I473="","",_jhy2_month_day!I473)</f>
        <v/>
      </c>
      <c r="CJ477" s="464" t="str">
        <f>IF(_jhy2_month_day!J473="","",_jhy2_month_day!J473)</f>
        <v/>
      </c>
      <c r="CK477" s="464" t="str">
        <f>IF(_jhy2_month_day!K473="","",_jhy2_month_day!K473)</f>
        <v/>
      </c>
      <c r="CL477" s="562" t="str">
        <f>IF(_jhy2_month_day!L473="","",_jhy2_month_day!L473)</f>
        <v/>
      </c>
      <c r="CM477" s="562" t="str">
        <f>IF(_jhy2_month_day!M473="","",_jhy2_month_day!M473)</f>
        <v/>
      </c>
      <c r="CN477" s="562" t="str">
        <f>IF(_jhy2_month_day!N473="","",_jhy2_month_day!N473)</f>
        <v/>
      </c>
      <c r="CO477" s="562" t="str">
        <f>IF(_jhy2_month_day!O473="","",_jhy2_month_day!O473)</f>
        <v/>
      </c>
      <c r="CP477" s="562" t="str">
        <f>IF(_jhy2_month_day!P473="","",_jhy2_month_day!P473)</f>
        <v/>
      </c>
      <c r="CQ477" s="562" t="str">
        <f>IF(_jhy2_month_day!Q473="","",_jhy2_month_day!Q473)</f>
        <v/>
      </c>
      <c r="CR477" s="563" t="str">
        <f>IF(_jhy2_month_day!R473="","",_jhy2_month_day!R473)</f>
        <v/>
      </c>
      <c r="CS477" s="576" t="str">
        <f>IF(_jhy2_month_day!S473="","",_jhy2_month_day!S473)</f>
        <v/>
      </c>
      <c r="CT477" s="562" t="str">
        <f>IF(_jhy2_month_day!T473="","",_jhy2_month_day!T473)</f>
        <v/>
      </c>
      <c r="CU477" s="577" t="e">
        <f t="shared" si="2717"/>
        <v>#VALUE!</v>
      </c>
      <c r="CV477" s="198" t="e">
        <f t="shared" si="2718"/>
        <v>#VALUE!</v>
      </c>
      <c r="CW477" s="192" t="e">
        <f t="shared" si="2719"/>
        <v>#VALUE!</v>
      </c>
      <c r="CX477" s="192" t="e">
        <f t="shared" si="2720"/>
        <v>#VALUE!</v>
      </c>
      <c r="CY477" s="202" t="e">
        <f t="shared" si="2721"/>
        <v>#VALUE!</v>
      </c>
      <c r="CZ477" s="192" t="e">
        <f t="shared" ref="CZ477:DI477" si="2898">$AJ477*EF477</f>
        <v>#VALUE!</v>
      </c>
      <c r="DA477" s="192" t="e">
        <f t="shared" si="2898"/>
        <v>#VALUE!</v>
      </c>
      <c r="DB477" s="192" t="e">
        <f t="shared" si="2898"/>
        <v>#VALUE!</v>
      </c>
      <c r="DC477" s="192" t="e">
        <f t="shared" si="2898"/>
        <v>#VALUE!</v>
      </c>
      <c r="DD477" s="192" t="e">
        <f t="shared" si="2898"/>
        <v>#VALUE!</v>
      </c>
      <c r="DE477" s="192" t="e">
        <f t="shared" si="2898"/>
        <v>#VALUE!</v>
      </c>
      <c r="DF477" s="192" t="e">
        <f t="shared" si="2898"/>
        <v>#VALUE!</v>
      </c>
      <c r="DG477" s="192" t="e">
        <f t="shared" si="2898"/>
        <v>#VALUE!</v>
      </c>
      <c r="DH477" s="192" t="e">
        <f t="shared" si="2898"/>
        <v>#VALUE!</v>
      </c>
      <c r="DI477" s="192" t="e">
        <f t="shared" si="2898"/>
        <v>#VALUE!</v>
      </c>
      <c r="DJ477" s="192" t="e">
        <f t="shared" si="2723"/>
        <v>#VALUE!</v>
      </c>
      <c r="DK477" s="192" t="e">
        <f t="shared" si="2724"/>
        <v>#VALUE!</v>
      </c>
      <c r="DL477" s="192" t="e">
        <f t="shared" si="2725"/>
        <v>#VALUE!</v>
      </c>
      <c r="DM477" s="192" t="e">
        <f t="shared" si="2726"/>
        <v>#VALUE!</v>
      </c>
      <c r="DN477" s="192" t="e">
        <f t="shared" si="2727"/>
        <v>#VALUE!</v>
      </c>
      <c r="DO477" s="192" t="e">
        <f t="shared" si="2728"/>
        <v>#VALUE!</v>
      </c>
      <c r="DP477" s="192" t="e">
        <f t="shared" si="2729"/>
        <v>#VALUE!</v>
      </c>
      <c r="DQ477" s="192" t="e">
        <f t="shared" si="2730"/>
        <v>#VALUE!</v>
      </c>
      <c r="DR477" s="192" t="e">
        <f t="shared" si="2731"/>
        <v>#VALUE!</v>
      </c>
      <c r="DS477" s="192" t="e">
        <f t="shared" si="2732"/>
        <v>#VALUE!</v>
      </c>
      <c r="DT477" s="192" t="e">
        <f t="shared" si="2733"/>
        <v>#VALUE!</v>
      </c>
      <c r="DU477" s="192" t="e">
        <f t="shared" si="2734"/>
        <v>#VALUE!</v>
      </c>
      <c r="DV477" s="198" t="e">
        <f t="shared" si="2735"/>
        <v>#VALUE!</v>
      </c>
      <c r="DW477" s="198" t="e">
        <f t="shared" si="2736"/>
        <v>#DIV/0!</v>
      </c>
      <c r="DX477" s="198" t="e">
        <f t="shared" si="2737"/>
        <v>#DIV/0!</v>
      </c>
      <c r="DY477" s="198" t="e">
        <f t="shared" si="2738"/>
        <v>#VALUE!</v>
      </c>
      <c r="DZ477" s="198" t="e">
        <f t="shared" si="2739"/>
        <v>#VALUE!</v>
      </c>
      <c r="EA477" s="198" t="e">
        <f t="shared" si="2740"/>
        <v>#VALUE!</v>
      </c>
      <c r="EB477" s="198" t="e">
        <f t="shared" si="2741"/>
        <v>#VALUE!</v>
      </c>
      <c r="EC477" s="198" t="e">
        <f t="shared" si="2742"/>
        <v>#DIV/0!</v>
      </c>
      <c r="ED477" s="198" t="e">
        <f t="shared" si="2743"/>
        <v>#VALUE!</v>
      </c>
      <c r="EE477" s="198" t="e">
        <f t="shared" si="2744"/>
        <v>#VALUE!</v>
      </c>
      <c r="EF477" s="198" t="e">
        <f t="shared" ref="EF477:EO477" si="2899">DV477/SUM($DV477:$EE477)</f>
        <v>#VALUE!</v>
      </c>
      <c r="EG477" s="198" t="e">
        <f t="shared" si="2899"/>
        <v>#DIV/0!</v>
      </c>
      <c r="EH477" s="198" t="e">
        <f t="shared" si="2899"/>
        <v>#DIV/0!</v>
      </c>
      <c r="EI477" s="198" t="e">
        <f t="shared" si="2899"/>
        <v>#VALUE!</v>
      </c>
      <c r="EJ477" s="198" t="e">
        <f t="shared" si="2899"/>
        <v>#VALUE!</v>
      </c>
      <c r="EK477" s="198" t="e">
        <f t="shared" si="2899"/>
        <v>#VALUE!</v>
      </c>
      <c r="EL477" s="198" t="e">
        <f t="shared" si="2899"/>
        <v>#VALUE!</v>
      </c>
      <c r="EM477" s="198" t="e">
        <f t="shared" si="2899"/>
        <v>#DIV/0!</v>
      </c>
      <c r="EN477" s="198" t="e">
        <f t="shared" si="2899"/>
        <v>#VALUE!</v>
      </c>
      <c r="EO477" s="198" t="e">
        <f t="shared" si="2899"/>
        <v>#VALUE!</v>
      </c>
      <c r="EP477" s="511">
        <f t="shared" ref="EP477:EW477" si="2900">EP476</f>
        <v>0.08</v>
      </c>
      <c r="EQ477" s="511">
        <f t="shared" si="2900"/>
        <v>0.015</v>
      </c>
      <c r="ER477" s="511">
        <f t="shared" si="2900"/>
        <v>0.015</v>
      </c>
      <c r="ES477" s="511">
        <f t="shared" si="2900"/>
        <v>0.015</v>
      </c>
      <c r="ET477" s="511">
        <f t="shared" si="2900"/>
        <v>0.015</v>
      </c>
      <c r="EU477" s="511">
        <f t="shared" si="2900"/>
        <v>0.09</v>
      </c>
      <c r="EV477" s="511">
        <f t="shared" si="2900"/>
        <v>0.09</v>
      </c>
      <c r="EW477" s="511">
        <f t="shared" si="2900"/>
        <v>0.09</v>
      </c>
      <c r="EX477" s="420" t="str">
        <f>IF(_tag_month_day!AS473="","",_tag_month_day!AS473/100)</f>
        <v/>
      </c>
      <c r="EY477" s="420" t="str">
        <f>IF(_tag_month_day!AT473="","",_tag_month_day!AT473/100)</f>
        <v/>
      </c>
      <c r="EZ477" s="420" t="str">
        <f>IF(_tag_month_day!AU473="","",_tag_month_day!AU473/100)</f>
        <v/>
      </c>
      <c r="FA477" s="420" t="str">
        <f>IF(_tag_month_day!AV473="","",_tag_month_day!AV473/100)</f>
        <v/>
      </c>
      <c r="FB477" s="420" t="str">
        <f>IF(_tag_month_day!AW473="","",_tag_month_day!AW473/100)</f>
        <v/>
      </c>
      <c r="FC477" s="420" t="str">
        <f>IF(_tag_month_day!AX473="","",_tag_month_day!AX473/100)</f>
        <v/>
      </c>
      <c r="FD477" s="510">
        <f t="shared" si="2773"/>
        <v>0.33</v>
      </c>
      <c r="FE477" s="510">
        <f t="shared" si="2774"/>
        <v>0.19</v>
      </c>
      <c r="FF477" s="510">
        <f t="shared" si="2775"/>
        <v>0.003</v>
      </c>
      <c r="FG477" s="510">
        <f t="shared" si="2776"/>
        <v>0</v>
      </c>
      <c r="FH477" s="603">
        <f t="shared" si="2777"/>
        <v>0.0001</v>
      </c>
      <c r="FI477" s="510">
        <f t="shared" ref="FI477:FR477" si="2901">FI476</f>
        <v>0.41</v>
      </c>
      <c r="FJ477" s="510">
        <f t="shared" si="2901"/>
        <v>0.11</v>
      </c>
      <c r="FK477" s="510">
        <f t="shared" si="2901"/>
        <v>0.015</v>
      </c>
      <c r="FL477" s="510">
        <f t="shared" si="2901"/>
        <v>0</v>
      </c>
      <c r="FM477" s="603">
        <f t="shared" si="2901"/>
        <v>0.0001</v>
      </c>
      <c r="FN477" s="510" t="str">
        <f>IF(_tag_month_day!AY473="","",_tag_month_day!AY473/100)</f>
        <v/>
      </c>
      <c r="FO477" s="510" t="str">
        <f>IF(_tag_month_day!AZ473="","",_tag_month_day!AZ473/100)</f>
        <v/>
      </c>
      <c r="FP477" s="510" t="str">
        <f>IF(_tag_month_day!BA473="","",_tag_month_day!BA473/100)</f>
        <v/>
      </c>
      <c r="FQ477" s="510" t="str">
        <f>IF(_tag_month_day!BB473="","",_tag_month_day!BB473/100)</f>
        <v/>
      </c>
      <c r="FR477" s="603" t="str">
        <f>IF(_tag_month_day!BC473="","",_tag_month_day!BC473/100)</f>
        <v/>
      </c>
      <c r="FS477" s="510" t="str">
        <f>IF(_tag_month_day!BD473="","",_tag_month_day!BD473/100)</f>
        <v/>
      </c>
      <c r="FT477" s="510" t="str">
        <f>IF(_tag_month_day!BE473="","",_tag_month_day!BE473/100)</f>
        <v/>
      </c>
      <c r="FU477" s="510" t="str">
        <f>IF(_tag_month_day!BF473="","",_tag_month_day!BF473/100)</f>
        <v/>
      </c>
      <c r="FV477" s="510" t="str">
        <f>IF(_tag_month_day!BG473="","",_tag_month_day!BG473/100)</f>
        <v/>
      </c>
      <c r="FW477" s="603" t="str">
        <f>IF(_tag_month_day!BH473="","",_tag_month_day!BH473/100)</f>
        <v/>
      </c>
      <c r="FX477" s="510" t="str">
        <f>IF(_tag_month_day!BI473="","",_tag_month_day!BI473/100)</f>
        <v/>
      </c>
      <c r="FY477" s="510" t="str">
        <f>IF(_tag_month_day!BJ473="","",_tag_month_day!BJ473/100)</f>
        <v/>
      </c>
      <c r="FZ477" s="605" t="str">
        <f>IF(_tag_month_day!BK473="","",_tag_month_day!BK473/100)</f>
        <v/>
      </c>
      <c r="GA477" s="510" t="str">
        <f>IF(_tag_month_day!BL473="","",_tag_month_day!BL473/100)</f>
        <v/>
      </c>
      <c r="GB477" s="603" t="str">
        <f>IF(_tag_month_day!BM473="","",_tag_month_day!BM473/100)</f>
        <v/>
      </c>
      <c r="GC477" s="420" t="str">
        <f>IF(_tag_month_day!BN473="","",_tag_month_day!BN473/100)</f>
        <v/>
      </c>
      <c r="GD477" s="420" t="str">
        <f>IF(_tag_month_day!BO473="","",_tag_month_day!BO473/100)</f>
        <v/>
      </c>
      <c r="GE477" s="420" t="str">
        <f>IF(_tag_month_day!BP473="","",_tag_month_day!BP473/100)</f>
        <v/>
      </c>
      <c r="GF477" s="420" t="str">
        <f>IF(_tag_month_day!BQ473="","",_tag_month_day!BQ473/100)</f>
        <v/>
      </c>
      <c r="GG477" s="420" t="str">
        <f>IF(_tag_month_day!BR473="","",_tag_month_day!BR473/100)</f>
        <v/>
      </c>
      <c r="GH477" s="420" t="str">
        <f>IF(_tag_month_day!BS473="","",_tag_month_day!BS473/100)</f>
        <v/>
      </c>
      <c r="GI477" s="603" t="str">
        <f>IF(_tag_month_day!BT473="","",_tag_month_day!BT473/100)</f>
        <v/>
      </c>
      <c r="GJ477" s="612" t="str">
        <f>IF(_tag_month_day!BU473="","",_tag_month_day!BU473/100)</f>
        <v/>
      </c>
      <c r="GK477" s="620" t="str">
        <f>IF(_tag_month_day!BV473="",IF(_rlcf_month_day!A$2="","",_rlcf_month_day!A$2/100),_tag_month_day!BV473/100)</f>
        <v/>
      </c>
      <c r="GL477" s="620" t="str">
        <f>IF(_tag_month_day!BW473="",IF(_rlcf_month_day!B$2="","",_rlcf_month_day!B$2/100),_tag_month_day!BW473/100)</f>
        <v/>
      </c>
      <c r="GM477" s="621" t="str">
        <f>IF(_tag_month_day!BX473="",IF(_rlcf_month_day!C$2="","",_rlcf_month_day!C$2/100),_tag_month_day!BX473/100)</f>
        <v/>
      </c>
      <c r="GN477" s="620" t="str">
        <f>IF(_tag_month_day!BV473="",IF(_rlcf_month_day!A$2="","",_rlcf_month_day!A$2/100),_tag_month_day!BV473/100)</f>
        <v/>
      </c>
      <c r="GO477" s="620" t="str">
        <f>IF(_tag_month_day!BW473="",IF(_rlcf_month_day!B$2="","",_rlcf_month_day!B$2/100),_tag_month_day!BW473/100)</f>
        <v/>
      </c>
      <c r="GP477" s="620" t="str">
        <f>IF(_tag_month_day!CD473="",IF(_rlcf_month_day!E$2="","",_rlcf_month_day!E$2/100),_tag_month_day!CD473/100)</f>
        <v/>
      </c>
      <c r="GQ477" s="620" t="str">
        <f>IF(_tag_month_day!CE473="",IF(_rlcf_month_day!F$2="","",_rlcf_month_day!F$2/100),_tag_month_day!CE473/100)</f>
        <v/>
      </c>
      <c r="GR477" s="621" t="str">
        <f>IF(_tag_month_day!CF473="",IF(_rlcf_month_day!G$2="","",_rlcf_month_day!G$2/100),_tag_month_day!CF473/100)</f>
        <v/>
      </c>
      <c r="GS477" s="626">
        <f t="shared" ref="GS477:HH477" si="2902">GS476</f>
        <v>0.953</v>
      </c>
      <c r="GT477" s="626">
        <f t="shared" si="2902"/>
        <v>0.55</v>
      </c>
      <c r="GU477" s="626">
        <f t="shared" si="2902"/>
        <v>0.55</v>
      </c>
      <c r="GV477" s="626">
        <f t="shared" si="2902"/>
        <v>0.55</v>
      </c>
      <c r="GW477" s="626">
        <f t="shared" si="2902"/>
        <v>0.5</v>
      </c>
      <c r="GX477" s="626">
        <f t="shared" si="2902"/>
        <v>0.935</v>
      </c>
      <c r="GY477" s="626">
        <f t="shared" si="2902"/>
        <v>0.15</v>
      </c>
      <c r="GZ477" s="626">
        <f t="shared" si="2902"/>
        <v>1</v>
      </c>
      <c r="HA477" s="632">
        <f t="shared" si="2902"/>
        <v>0.047</v>
      </c>
      <c r="HB477" s="632">
        <f t="shared" si="2902"/>
        <v>0.45</v>
      </c>
      <c r="HC477" s="632">
        <f t="shared" si="2902"/>
        <v>0.45</v>
      </c>
      <c r="HD477" s="632">
        <f t="shared" si="2902"/>
        <v>0.45</v>
      </c>
      <c r="HE477" s="632">
        <f t="shared" si="2902"/>
        <v>0.5</v>
      </c>
      <c r="HF477" s="632">
        <f t="shared" si="2902"/>
        <v>0.065</v>
      </c>
      <c r="HG477" s="632">
        <f t="shared" si="2902"/>
        <v>0.85</v>
      </c>
      <c r="HH477" s="632">
        <f t="shared" si="2902"/>
        <v>0</v>
      </c>
      <c r="HI477" s="68">
        <f t="shared" si="2749"/>
        <v>0</v>
      </c>
      <c r="HJ477" s="68" t="e">
        <f t="shared" si="2780"/>
        <v>#VALUE!</v>
      </c>
      <c r="HK477" s="202">
        <f t="shared" si="2781"/>
        <v>0.85</v>
      </c>
      <c r="HL477" s="464">
        <f t="shared" si="2782"/>
        <v>550000</v>
      </c>
      <c r="HM477" s="464">
        <f t="shared" si="2783"/>
        <v>480000</v>
      </c>
      <c r="HN477" s="192" t="e">
        <f t="shared" si="2750"/>
        <v>#VALUE!</v>
      </c>
      <c r="HO477" s="192" t="e">
        <f>HN477*HK477*$HO$2/HL477*1000000</f>
        <v>#VALUE!</v>
      </c>
      <c r="HP477" s="192" t="e">
        <f>HN477*HK477*$HP$2/HM477*1000000</f>
        <v>#VALUE!</v>
      </c>
    </row>
    <row r="478" customFormat="1" spans="1:224">
      <c r="A478" s="381">
        <v>473</v>
      </c>
      <c r="B478" s="54">
        <f ca="1" t="shared" si="2784"/>
        <v>43636</v>
      </c>
      <c r="C478" s="57">
        <f t="shared" si="2785"/>
        <v>0.0416666666666667</v>
      </c>
      <c r="D478" s="68" t="str">
        <f ca="1" t="shared" si="2751"/>
        <v>中班</v>
      </c>
      <c r="E478" s="68" t="str">
        <f ca="1" t="shared" si="2752"/>
        <v>乙</v>
      </c>
      <c r="F478" s="68">
        <f ca="1">SUMPRODUCT((成本日报!$A$3:$A$95=计划!B478)*(成本日报!$B$3:$B$95=计划!$D478),成本日报!$C$3:$C$95)</f>
        <v>2</v>
      </c>
      <c r="G478" s="382">
        <f ca="1" t="shared" si="2786"/>
        <v>43636.6666666655</v>
      </c>
      <c r="H478" s="382">
        <f ca="1" t="shared" si="2753"/>
        <v>43636.67361111</v>
      </c>
      <c r="I478" s="382">
        <f ca="1" t="shared" si="2754"/>
        <v>43636.6791666655</v>
      </c>
      <c r="J478" s="382">
        <f ca="1" t="shared" si="2755"/>
        <v>43636.7083333322</v>
      </c>
      <c r="K478" s="382">
        <f ca="1" t="shared" si="2756"/>
        <v>43636.7708333322</v>
      </c>
      <c r="L478" s="382">
        <f ca="1" t="shared" si="2757"/>
        <v>43636.7916666655</v>
      </c>
      <c r="M478" s="398" t="str">
        <f>IF(_tag_month_day!A474="","",_tag_month_day!A474)</f>
        <v/>
      </c>
      <c r="N478" s="398" t="str">
        <f>IF(_tag_month_day!B474="","",_tag_month_day!B474)</f>
        <v/>
      </c>
      <c r="O478" s="399" t="e">
        <f t="shared" si="2758"/>
        <v>#VALUE!</v>
      </c>
      <c r="P478" s="398" t="str">
        <f>IF(_tag_month_day!C474="","",_tag_month_day!C474)</f>
        <v/>
      </c>
      <c r="Q478" s="398" t="str">
        <f>IF(_tag_month_day!D474="","",_tag_month_day!D474)</f>
        <v/>
      </c>
      <c r="R478" s="416">
        <f>IF(_tag_month_day!CB474="",R477,_tag_month_day!CB474/100)</f>
        <v>0.07</v>
      </c>
      <c r="S478" s="417" t="str">
        <f>IF(_tag_month_day!E474="","",_tag_month_day!E474)</f>
        <v/>
      </c>
      <c r="T478" s="417" t="str">
        <f>IF(_tag_month_day!F474="","",_tag_month_day!F474)</f>
        <v/>
      </c>
      <c r="U478" s="418" t="e">
        <f t="shared" si="2712"/>
        <v>#VALUE!</v>
      </c>
      <c r="V478" s="53" t="e">
        <f t="shared" si="2713"/>
        <v>#VALUE!</v>
      </c>
      <c r="W478" s="419" t="str">
        <f>IF(_jhy_month_day!A474="","",_jhy_month_day!A474)</f>
        <v/>
      </c>
      <c r="X478" s="420" t="str">
        <f>IF(_jhy_month_day!B474="","",_jhy_month_day!B474/100)</f>
        <v/>
      </c>
      <c r="Y478" s="420" t="str">
        <f>IF(_jhy_month_day!C474="","",_jhy_month_day!C474/100)</f>
        <v/>
      </c>
      <c r="Z478" s="439">
        <f t="shared" si="2802"/>
        <v>119</v>
      </c>
      <c r="AA478" s="440" t="str">
        <f>IF(_tag_month_day!G474="","",_tag_month_day!G474/100)</f>
        <v/>
      </c>
      <c r="AB478" s="440" t="str">
        <f>IF(_tag_month_day!H474="","",_tag_month_day!H474/100)</f>
        <v/>
      </c>
      <c r="AC478" s="193">
        <f t="shared" si="2759"/>
        <v>1.59963432013121</v>
      </c>
      <c r="AD478" s="441" t="str">
        <f t="shared" si="2760"/>
        <v/>
      </c>
      <c r="AE478" s="442" t="str">
        <f t="shared" si="2761"/>
        <v/>
      </c>
      <c r="AF478" s="443">
        <v>1</v>
      </c>
      <c r="AG478" s="68" t="str">
        <f>IF(_duihao_month_day!A474="","",_duihao_month_day!A474)</f>
        <v/>
      </c>
      <c r="AH478" s="463">
        <f>IF(_gyk_month_day!B474="",AH477,_gyk_month_day!B474)</f>
        <v>820</v>
      </c>
      <c r="AI478" s="464"/>
      <c r="AJ478" s="68" t="str">
        <f>IF(_tag_month_day!I474="","",_tag_month_day!I474)</f>
        <v/>
      </c>
      <c r="AK478" s="465" t="str">
        <f>IF(_tzyy_month_day!A474="","",_tzyy_month_day!A474)</f>
        <v/>
      </c>
      <c r="AL478" s="465" t="str">
        <f>IF(_tzyy_month_day!B474="","",_tzyy_month_day!B474)</f>
        <v/>
      </c>
      <c r="AM478" s="465" t="str">
        <f>IF(_tzyy_month_day!C474="","",_tzyy_month_day!C474)</f>
        <v/>
      </c>
      <c r="AN478" s="466" t="str">
        <f>IF(_tag_month_day!CG474="","",_tag_month_day!CG474)</f>
        <v/>
      </c>
      <c r="AO478" s="466" t="str">
        <f>IF(_tag_month_day!CH474="","",_tag_month_day!CH474)</f>
        <v/>
      </c>
      <c r="AP478" s="486" t="e">
        <f t="shared" si="2762"/>
        <v>#VALUE!</v>
      </c>
      <c r="AQ478" s="487" t="str">
        <f>IF(_tag_month_day!J474="","",_tag_month_day!J474/100)</f>
        <v/>
      </c>
      <c r="AR478" s="488">
        <f t="shared" si="2763"/>
        <v>1.3</v>
      </c>
      <c r="AS478" s="489" t="e">
        <f t="shared" si="2714"/>
        <v>#VALUE!</v>
      </c>
      <c r="AT478" s="489">
        <f t="shared" si="2764"/>
        <v>0</v>
      </c>
      <c r="AU478" s="490" t="str">
        <f>IF(_tag_month_day!K474="","",_tag_month_day!K474)</f>
        <v/>
      </c>
      <c r="AV478" s="491" t="str">
        <f>IF(_tag_month_day!L474="","",_tag_month_day!L474/100)</f>
        <v/>
      </c>
      <c r="AW478" s="420">
        <f t="shared" si="2686"/>
        <v>0</v>
      </c>
      <c r="AX478" s="420">
        <f t="shared" si="2765"/>
        <v>0</v>
      </c>
      <c r="AY478" s="420" t="str">
        <f>IF(_tag_month_day!M474="","",_tag_month_day!M474/100)</f>
        <v/>
      </c>
      <c r="AZ478" s="420" t="str">
        <f>IF(_tag_month_day!N474="","",_tag_month_day!N474/100)</f>
        <v/>
      </c>
      <c r="BA478" s="420" t="str">
        <f>IF(_tag_month_day!O474="","",_tag_month_day!O474/100)</f>
        <v/>
      </c>
      <c r="BB478" s="496" t="str">
        <f>IF(_tag_month_day!P474="","",_tag_month_day!P474/100)</f>
        <v/>
      </c>
      <c r="BC478" s="496">
        <f t="shared" si="2766"/>
        <v>0</v>
      </c>
      <c r="BD478" s="496" t="str">
        <f>IF(_tag_month_day!Q474="","",_tag_month_day!Q474/100)</f>
        <v/>
      </c>
      <c r="BE478" s="510" t="str">
        <f>IF(_tag_month_day!R474="","",_tag_month_day!R474/100)</f>
        <v/>
      </c>
      <c r="BF478" s="413" t="str">
        <f>IF(_tag_month_day!CC474="","",_tag_month_day!CC474/100)</f>
        <v/>
      </c>
      <c r="BG478" s="511" t="e">
        <f t="shared" si="2715"/>
        <v>#VALUE!</v>
      </c>
      <c r="BH478" s="198">
        <f t="shared" si="2716"/>
        <v>0</v>
      </c>
      <c r="BI478" s="512" t="e">
        <f>IF(CX478=0,BI477,(DK478*查询!$R$5+DL478*查询!$Q$5+DM478*查询!$N$5+DN478*查询!$O$5+DO478*查询!$P$5)*AF478/CX478)</f>
        <v>#VALUE!</v>
      </c>
      <c r="BJ478" s="512" t="e">
        <f>IF(CX478=0,BJ477,(DP478*查询!$S$5+DQ478*查询!$T$5+DR478*查询!$U$5)*AF478/CX478)</f>
        <v>#VALUE!</v>
      </c>
      <c r="BK478" s="512">
        <f t="shared" si="2767"/>
        <v>1</v>
      </c>
      <c r="BL478" s="513" t="str">
        <f>IF(_cfyc_month_day!A474="","",_cfyc_month_day!A474)</f>
        <v/>
      </c>
      <c r="BM478" s="513" t="str">
        <f>IF(_cfyc_month_day!B474="","",_cfyc_month_day!B474)</f>
        <v/>
      </c>
      <c r="BN478" s="513" t="str">
        <f>IF(_cfyc_month_day!C474="","",_cfyc_month_day!C474)</f>
        <v/>
      </c>
      <c r="BO478" s="522" t="str">
        <f>IF(_cfyc_month_day!D474="","",_cfyc_month_day!D474)</f>
        <v/>
      </c>
      <c r="BP478" s="522" t="str">
        <f>IF(_cfyc_month_day!E474="","",_cfyc_month_day!E474)</f>
        <v/>
      </c>
      <c r="BQ478" s="522" t="str">
        <f>IF(_cfyc_month_day!F474="","",_cfyc_month_day!F474)</f>
        <v/>
      </c>
      <c r="BR478" s="513" t="str">
        <f>IF(_tag_month_day!T474="","",_tag_month_day!T474)</f>
        <v/>
      </c>
      <c r="BS478" s="513" t="str">
        <f>IF(_tag_month_day!U474="","",_tag_month_day!U474)</f>
        <v/>
      </c>
      <c r="BT478" s="523" t="str">
        <f t="shared" si="2768"/>
        <v/>
      </c>
      <c r="BU478" s="223" t="str">
        <f>IF(_tag_month_day!V474="","",_tag_month_day!V474)</f>
        <v/>
      </c>
      <c r="BV478" s="206" t="str">
        <f>IF(_tag_month_day!W474="","",_tag_month_day!W474)</f>
        <v/>
      </c>
      <c r="BW478" s="540" t="str">
        <f>IF(_tag_month_day!X474="","",_tag_month_day!X474)</f>
        <v/>
      </c>
      <c r="BX478" s="540" t="str">
        <f>IF(_tag_month_day!Y474="","",_tag_month_day!Y474)</f>
        <v/>
      </c>
      <c r="BY478" s="541">
        <f ca="1" t="shared" si="2769"/>
        <v>43636.7916666655</v>
      </c>
      <c r="BZ478" s="542"/>
      <c r="CA478" s="543" t="str">
        <f>IF(_jhy2_month_day!A474="","",_jhy2_month_day!A474)</f>
        <v/>
      </c>
      <c r="CB478" s="464" t="str">
        <f>IF(_jhy2_month_day!B474="","",_jhy2_month_day!B474)</f>
        <v/>
      </c>
      <c r="CC478" s="464" t="str">
        <f>IF(_jhy2_month_day!C474="","",_jhy2_month_day!C474)</f>
        <v/>
      </c>
      <c r="CD478" s="464" t="str">
        <f>IF(_jhy2_month_day!D474="","",_jhy2_month_day!D474)</f>
        <v/>
      </c>
      <c r="CE478" s="464" t="str">
        <f>IF(_jhy2_month_day!E474="","",_jhy2_month_day!E474)</f>
        <v/>
      </c>
      <c r="CF478" s="464" t="str">
        <f>IF(_jhy2_month_day!F474="","",_jhy2_month_day!F474)</f>
        <v/>
      </c>
      <c r="CG478" s="464" t="str">
        <f>IF(_jhy2_month_day!G474="","",_jhy2_month_day!G474)</f>
        <v/>
      </c>
      <c r="CH478" s="464" t="str">
        <f>IF(_jhy2_month_day!H474="","",_jhy2_month_day!H474)</f>
        <v/>
      </c>
      <c r="CI478" s="464" t="str">
        <f>IF(_jhy2_month_day!I474="","",_jhy2_month_day!I474)</f>
        <v/>
      </c>
      <c r="CJ478" s="464" t="str">
        <f>IF(_jhy2_month_day!J474="","",_jhy2_month_day!J474)</f>
        <v/>
      </c>
      <c r="CK478" s="464" t="str">
        <f>IF(_jhy2_month_day!K474="","",_jhy2_month_day!K474)</f>
        <v/>
      </c>
      <c r="CL478" s="562" t="str">
        <f>IF(_jhy2_month_day!L474="","",_jhy2_month_day!L474)</f>
        <v/>
      </c>
      <c r="CM478" s="562" t="str">
        <f>IF(_jhy2_month_day!M474="","",_jhy2_month_day!M474)</f>
        <v/>
      </c>
      <c r="CN478" s="562" t="str">
        <f>IF(_jhy2_month_day!N474="","",_jhy2_month_day!N474)</f>
        <v/>
      </c>
      <c r="CO478" s="562" t="str">
        <f>IF(_jhy2_month_day!O474="","",_jhy2_month_day!O474)</f>
        <v/>
      </c>
      <c r="CP478" s="562" t="str">
        <f>IF(_jhy2_month_day!P474="","",_jhy2_month_day!P474)</f>
        <v/>
      </c>
      <c r="CQ478" s="562" t="str">
        <f>IF(_jhy2_month_day!Q474="","",_jhy2_month_day!Q474)</f>
        <v/>
      </c>
      <c r="CR478" s="563" t="str">
        <f>IF(_jhy2_month_day!R474="","",_jhy2_month_day!R474)</f>
        <v/>
      </c>
      <c r="CS478" s="576" t="str">
        <f>IF(_jhy2_month_day!S474="","",_jhy2_month_day!S474)</f>
        <v/>
      </c>
      <c r="CT478" s="562" t="str">
        <f>IF(_jhy2_month_day!T474="","",_jhy2_month_day!T474)</f>
        <v/>
      </c>
      <c r="CU478" s="577" t="e">
        <f t="shared" si="2717"/>
        <v>#VALUE!</v>
      </c>
      <c r="CV478" s="198" t="e">
        <f t="shared" si="2718"/>
        <v>#VALUE!</v>
      </c>
      <c r="CW478" s="192" t="e">
        <f t="shared" si="2719"/>
        <v>#VALUE!</v>
      </c>
      <c r="CX478" s="192" t="e">
        <f t="shared" si="2720"/>
        <v>#VALUE!</v>
      </c>
      <c r="CY478" s="202" t="e">
        <f t="shared" si="2721"/>
        <v>#VALUE!</v>
      </c>
      <c r="CZ478" s="192" t="e">
        <f t="shared" ref="CZ478:DI478" si="2903">$AJ478*EF478</f>
        <v>#VALUE!</v>
      </c>
      <c r="DA478" s="192" t="e">
        <f t="shared" si="2903"/>
        <v>#VALUE!</v>
      </c>
      <c r="DB478" s="192" t="e">
        <f t="shared" si="2903"/>
        <v>#VALUE!</v>
      </c>
      <c r="DC478" s="192" t="e">
        <f t="shared" si="2903"/>
        <v>#VALUE!</v>
      </c>
      <c r="DD478" s="192" t="e">
        <f t="shared" si="2903"/>
        <v>#VALUE!</v>
      </c>
      <c r="DE478" s="192" t="e">
        <f t="shared" si="2903"/>
        <v>#VALUE!</v>
      </c>
      <c r="DF478" s="192" t="e">
        <f t="shared" si="2903"/>
        <v>#VALUE!</v>
      </c>
      <c r="DG478" s="192" t="e">
        <f t="shared" si="2903"/>
        <v>#VALUE!</v>
      </c>
      <c r="DH478" s="192" t="e">
        <f t="shared" si="2903"/>
        <v>#VALUE!</v>
      </c>
      <c r="DI478" s="192" t="e">
        <f t="shared" si="2903"/>
        <v>#VALUE!</v>
      </c>
      <c r="DJ478" s="192" t="e">
        <f t="shared" si="2723"/>
        <v>#VALUE!</v>
      </c>
      <c r="DK478" s="192" t="e">
        <f t="shared" si="2724"/>
        <v>#VALUE!</v>
      </c>
      <c r="DL478" s="192" t="e">
        <f t="shared" si="2725"/>
        <v>#VALUE!</v>
      </c>
      <c r="DM478" s="192" t="e">
        <f t="shared" si="2726"/>
        <v>#VALUE!</v>
      </c>
      <c r="DN478" s="192" t="e">
        <f t="shared" si="2727"/>
        <v>#VALUE!</v>
      </c>
      <c r="DO478" s="192" t="e">
        <f t="shared" si="2728"/>
        <v>#VALUE!</v>
      </c>
      <c r="DP478" s="192" t="e">
        <f t="shared" si="2729"/>
        <v>#VALUE!</v>
      </c>
      <c r="DQ478" s="192" t="e">
        <f t="shared" si="2730"/>
        <v>#VALUE!</v>
      </c>
      <c r="DR478" s="192" t="e">
        <f t="shared" si="2731"/>
        <v>#VALUE!</v>
      </c>
      <c r="DS478" s="192" t="e">
        <f t="shared" si="2732"/>
        <v>#VALUE!</v>
      </c>
      <c r="DT478" s="192" t="e">
        <f t="shared" si="2733"/>
        <v>#VALUE!</v>
      </c>
      <c r="DU478" s="192" t="e">
        <f t="shared" si="2734"/>
        <v>#VALUE!</v>
      </c>
      <c r="DV478" s="198" t="e">
        <f t="shared" si="2735"/>
        <v>#VALUE!</v>
      </c>
      <c r="DW478" s="198" t="e">
        <f t="shared" si="2736"/>
        <v>#DIV/0!</v>
      </c>
      <c r="DX478" s="198" t="e">
        <f t="shared" si="2737"/>
        <v>#DIV/0!</v>
      </c>
      <c r="DY478" s="198" t="e">
        <f t="shared" si="2738"/>
        <v>#VALUE!</v>
      </c>
      <c r="DZ478" s="198" t="e">
        <f t="shared" si="2739"/>
        <v>#VALUE!</v>
      </c>
      <c r="EA478" s="198" t="e">
        <f t="shared" si="2740"/>
        <v>#VALUE!</v>
      </c>
      <c r="EB478" s="198" t="e">
        <f t="shared" si="2741"/>
        <v>#VALUE!</v>
      </c>
      <c r="EC478" s="198" t="e">
        <f t="shared" si="2742"/>
        <v>#DIV/0!</v>
      </c>
      <c r="ED478" s="198" t="e">
        <f t="shared" si="2743"/>
        <v>#VALUE!</v>
      </c>
      <c r="EE478" s="198" t="e">
        <f t="shared" si="2744"/>
        <v>#VALUE!</v>
      </c>
      <c r="EF478" s="198" t="e">
        <f t="shared" ref="EF478:EO478" si="2904">DV478/SUM($DV478:$EE478)</f>
        <v>#VALUE!</v>
      </c>
      <c r="EG478" s="198" t="e">
        <f t="shared" si="2904"/>
        <v>#DIV/0!</v>
      </c>
      <c r="EH478" s="198" t="e">
        <f t="shared" si="2904"/>
        <v>#DIV/0!</v>
      </c>
      <c r="EI478" s="198" t="e">
        <f t="shared" si="2904"/>
        <v>#VALUE!</v>
      </c>
      <c r="EJ478" s="198" t="e">
        <f t="shared" si="2904"/>
        <v>#VALUE!</v>
      </c>
      <c r="EK478" s="198" t="e">
        <f t="shared" si="2904"/>
        <v>#VALUE!</v>
      </c>
      <c r="EL478" s="198" t="e">
        <f t="shared" si="2904"/>
        <v>#VALUE!</v>
      </c>
      <c r="EM478" s="198" t="e">
        <f t="shared" si="2904"/>
        <v>#DIV/0!</v>
      </c>
      <c r="EN478" s="198" t="e">
        <f t="shared" si="2904"/>
        <v>#VALUE!</v>
      </c>
      <c r="EO478" s="198" t="e">
        <f t="shared" si="2904"/>
        <v>#VALUE!</v>
      </c>
      <c r="EP478" s="511">
        <f t="shared" ref="EP478:EW478" si="2905">EP477</f>
        <v>0.08</v>
      </c>
      <c r="EQ478" s="511">
        <f t="shared" si="2905"/>
        <v>0.015</v>
      </c>
      <c r="ER478" s="511">
        <f t="shared" si="2905"/>
        <v>0.015</v>
      </c>
      <c r="ES478" s="511">
        <f t="shared" si="2905"/>
        <v>0.015</v>
      </c>
      <c r="ET478" s="511">
        <f t="shared" si="2905"/>
        <v>0.015</v>
      </c>
      <c r="EU478" s="511">
        <f t="shared" si="2905"/>
        <v>0.09</v>
      </c>
      <c r="EV478" s="511">
        <f t="shared" si="2905"/>
        <v>0.09</v>
      </c>
      <c r="EW478" s="511">
        <f t="shared" si="2905"/>
        <v>0.09</v>
      </c>
      <c r="EX478" s="420" t="str">
        <f>IF(_tag_month_day!AS474="","",_tag_month_day!AS474/100)</f>
        <v/>
      </c>
      <c r="EY478" s="420" t="str">
        <f>IF(_tag_month_day!AT474="","",_tag_month_day!AT474/100)</f>
        <v/>
      </c>
      <c r="EZ478" s="420" t="str">
        <f>IF(_tag_month_day!AU474="","",_tag_month_day!AU474/100)</f>
        <v/>
      </c>
      <c r="FA478" s="420" t="str">
        <f>IF(_tag_month_day!AV474="","",_tag_month_day!AV474/100)</f>
        <v/>
      </c>
      <c r="FB478" s="420" t="str">
        <f>IF(_tag_month_day!AW474="","",_tag_month_day!AW474/100)</f>
        <v/>
      </c>
      <c r="FC478" s="420" t="str">
        <f>IF(_tag_month_day!AX474="","",_tag_month_day!AX474/100)</f>
        <v/>
      </c>
      <c r="FD478" s="510">
        <f t="shared" si="2773"/>
        <v>0.33</v>
      </c>
      <c r="FE478" s="510">
        <f t="shared" si="2774"/>
        <v>0.19</v>
      </c>
      <c r="FF478" s="510">
        <f t="shared" si="2775"/>
        <v>0.003</v>
      </c>
      <c r="FG478" s="510">
        <f t="shared" si="2776"/>
        <v>0</v>
      </c>
      <c r="FH478" s="603">
        <f t="shared" si="2777"/>
        <v>0.0001</v>
      </c>
      <c r="FI478" s="510">
        <f t="shared" ref="FI478:FR478" si="2906">FI477</f>
        <v>0.41</v>
      </c>
      <c r="FJ478" s="510">
        <f t="shared" si="2906"/>
        <v>0.11</v>
      </c>
      <c r="FK478" s="510">
        <f t="shared" si="2906"/>
        <v>0.015</v>
      </c>
      <c r="FL478" s="510">
        <f t="shared" si="2906"/>
        <v>0</v>
      </c>
      <c r="FM478" s="603">
        <f t="shared" si="2906"/>
        <v>0.0001</v>
      </c>
      <c r="FN478" s="510" t="str">
        <f>IF(_tag_month_day!AY474="","",_tag_month_day!AY474/100)</f>
        <v/>
      </c>
      <c r="FO478" s="510" t="str">
        <f>IF(_tag_month_day!AZ474="","",_tag_month_day!AZ474/100)</f>
        <v/>
      </c>
      <c r="FP478" s="510" t="str">
        <f>IF(_tag_month_day!BA474="","",_tag_month_day!BA474/100)</f>
        <v/>
      </c>
      <c r="FQ478" s="510" t="str">
        <f>IF(_tag_month_day!BB474="","",_tag_month_day!BB474/100)</f>
        <v/>
      </c>
      <c r="FR478" s="603" t="str">
        <f>IF(_tag_month_day!BC474="","",_tag_month_day!BC474/100)</f>
        <v/>
      </c>
      <c r="FS478" s="510" t="str">
        <f>IF(_tag_month_day!BD474="","",_tag_month_day!BD474/100)</f>
        <v/>
      </c>
      <c r="FT478" s="510" t="str">
        <f>IF(_tag_month_day!BE474="","",_tag_month_day!BE474/100)</f>
        <v/>
      </c>
      <c r="FU478" s="510" t="str">
        <f>IF(_tag_month_day!BF474="","",_tag_month_day!BF474/100)</f>
        <v/>
      </c>
      <c r="FV478" s="510" t="str">
        <f>IF(_tag_month_day!BG474="","",_tag_month_day!BG474/100)</f>
        <v/>
      </c>
      <c r="FW478" s="603" t="str">
        <f>IF(_tag_month_day!BH474="","",_tag_month_day!BH474/100)</f>
        <v/>
      </c>
      <c r="FX478" s="510" t="str">
        <f>IF(_tag_month_day!BI474="","",_tag_month_day!BI474/100)</f>
        <v/>
      </c>
      <c r="FY478" s="510" t="str">
        <f>IF(_tag_month_day!BJ474="","",_tag_month_day!BJ474/100)</f>
        <v/>
      </c>
      <c r="FZ478" s="605" t="str">
        <f>IF(_tag_month_day!BK474="","",_tag_month_day!BK474/100)</f>
        <v/>
      </c>
      <c r="GA478" s="510" t="str">
        <f>IF(_tag_month_day!BL474="","",_tag_month_day!BL474/100)</f>
        <v/>
      </c>
      <c r="GB478" s="603" t="str">
        <f>IF(_tag_month_day!BM474="","",_tag_month_day!BM474/100)</f>
        <v/>
      </c>
      <c r="GC478" s="420" t="str">
        <f>IF(_tag_month_day!BN474="","",_tag_month_day!BN474/100)</f>
        <v/>
      </c>
      <c r="GD478" s="420" t="str">
        <f>IF(_tag_month_day!BO474="","",_tag_month_day!BO474/100)</f>
        <v/>
      </c>
      <c r="GE478" s="420" t="str">
        <f>IF(_tag_month_day!BP474="","",_tag_month_day!BP474/100)</f>
        <v/>
      </c>
      <c r="GF478" s="420" t="str">
        <f>IF(_tag_month_day!BQ474="","",_tag_month_day!BQ474/100)</f>
        <v/>
      </c>
      <c r="GG478" s="420" t="str">
        <f>IF(_tag_month_day!BR474="","",_tag_month_day!BR474/100)</f>
        <v/>
      </c>
      <c r="GH478" s="420" t="str">
        <f>IF(_tag_month_day!BS474="","",_tag_month_day!BS474/100)</f>
        <v/>
      </c>
      <c r="GI478" s="603" t="str">
        <f>IF(_tag_month_day!BT474="","",_tag_month_day!BT474/100)</f>
        <v/>
      </c>
      <c r="GJ478" s="612" t="str">
        <f>IF(_tag_month_day!BU474="","",_tag_month_day!BU474/100)</f>
        <v/>
      </c>
      <c r="GK478" s="620" t="str">
        <f>IF(_tag_month_day!BV474="",IF(_rlcf_month_day!A$2="","",_rlcf_month_day!A$2/100),_tag_month_day!BV474/100)</f>
        <v/>
      </c>
      <c r="GL478" s="620" t="str">
        <f>IF(_tag_month_day!BW474="",IF(_rlcf_month_day!B$2="","",_rlcf_month_day!B$2/100),_tag_month_day!BW474/100)</f>
        <v/>
      </c>
      <c r="GM478" s="621" t="str">
        <f>IF(_tag_month_day!BX474="",IF(_rlcf_month_day!C$2="","",_rlcf_month_day!C$2/100),_tag_month_day!BX474/100)</f>
        <v/>
      </c>
      <c r="GN478" s="620" t="str">
        <f>IF(_tag_month_day!BV474="",IF(_rlcf_month_day!A$2="","",_rlcf_month_day!A$2/100),_tag_month_day!BV474/100)</f>
        <v/>
      </c>
      <c r="GO478" s="620" t="str">
        <f>IF(_tag_month_day!BW474="",IF(_rlcf_month_day!B$2="","",_rlcf_month_day!B$2/100),_tag_month_day!BW474/100)</f>
        <v/>
      </c>
      <c r="GP478" s="620" t="str">
        <f>IF(_tag_month_day!CD474="",IF(_rlcf_month_day!E$2="","",_rlcf_month_day!E$2/100),_tag_month_day!CD474/100)</f>
        <v/>
      </c>
      <c r="GQ478" s="620" t="str">
        <f>IF(_tag_month_day!CE474="",IF(_rlcf_month_day!F$2="","",_rlcf_month_day!F$2/100),_tag_month_day!CE474/100)</f>
        <v/>
      </c>
      <c r="GR478" s="621" t="str">
        <f>IF(_tag_month_day!CF474="",IF(_rlcf_month_day!G$2="","",_rlcf_month_day!G$2/100),_tag_month_day!CF474/100)</f>
        <v/>
      </c>
      <c r="GS478" s="626">
        <f t="shared" ref="GS478:HH478" si="2907">GS477</f>
        <v>0.953</v>
      </c>
      <c r="GT478" s="626">
        <f t="shared" si="2907"/>
        <v>0.55</v>
      </c>
      <c r="GU478" s="626">
        <f t="shared" si="2907"/>
        <v>0.55</v>
      </c>
      <c r="GV478" s="626">
        <f t="shared" si="2907"/>
        <v>0.55</v>
      </c>
      <c r="GW478" s="626">
        <f t="shared" si="2907"/>
        <v>0.5</v>
      </c>
      <c r="GX478" s="626">
        <f t="shared" si="2907"/>
        <v>0.935</v>
      </c>
      <c r="GY478" s="626">
        <f t="shared" si="2907"/>
        <v>0.15</v>
      </c>
      <c r="GZ478" s="626">
        <f t="shared" si="2907"/>
        <v>1</v>
      </c>
      <c r="HA478" s="632">
        <f t="shared" si="2907"/>
        <v>0.047</v>
      </c>
      <c r="HB478" s="632">
        <f t="shared" si="2907"/>
        <v>0.45</v>
      </c>
      <c r="HC478" s="632">
        <f t="shared" si="2907"/>
        <v>0.45</v>
      </c>
      <c r="HD478" s="632">
        <f t="shared" si="2907"/>
        <v>0.45</v>
      </c>
      <c r="HE478" s="632">
        <f t="shared" si="2907"/>
        <v>0.5</v>
      </c>
      <c r="HF478" s="632">
        <f t="shared" si="2907"/>
        <v>0.065</v>
      </c>
      <c r="HG478" s="632">
        <f t="shared" si="2907"/>
        <v>0.85</v>
      </c>
      <c r="HH478" s="632">
        <f t="shared" si="2907"/>
        <v>0</v>
      </c>
      <c r="HI478" s="68">
        <f t="shared" si="2749"/>
        <v>0</v>
      </c>
      <c r="HJ478" s="68" t="e">
        <f t="shared" si="2780"/>
        <v>#VALUE!</v>
      </c>
      <c r="HK478" s="202">
        <f t="shared" si="2781"/>
        <v>0.85</v>
      </c>
      <c r="HL478" s="464">
        <f t="shared" si="2782"/>
        <v>550000</v>
      </c>
      <c r="HM478" s="464">
        <f t="shared" si="2783"/>
        <v>480000</v>
      </c>
      <c r="HN478" s="192" t="e">
        <f t="shared" si="2750"/>
        <v>#VALUE!</v>
      </c>
      <c r="HO478" s="192" t="e">
        <f>HN478*HK478*$HO$2/HL478*1000000</f>
        <v>#VALUE!</v>
      </c>
      <c r="HP478" s="192" t="e">
        <f>HN478*HK478*$HP$2/HM478*1000000</f>
        <v>#VALUE!</v>
      </c>
    </row>
    <row r="479" customFormat="1" spans="1:224">
      <c r="A479" s="381">
        <v>474</v>
      </c>
      <c r="B479" s="54">
        <f ca="1" t="shared" si="2784"/>
        <v>43636</v>
      </c>
      <c r="C479" s="57">
        <f t="shared" si="2785"/>
        <v>0.0416666666666667</v>
      </c>
      <c r="D479" s="68" t="str">
        <f ca="1" t="shared" si="2751"/>
        <v>中班</v>
      </c>
      <c r="E479" s="68" t="str">
        <f ca="1" t="shared" si="2752"/>
        <v>乙</v>
      </c>
      <c r="F479" s="68">
        <f ca="1">SUMPRODUCT((成本日报!$A$3:$A$95=计划!B479)*(成本日报!$B$3:$B$95=计划!$D479),成本日报!$C$3:$C$95)</f>
        <v>2</v>
      </c>
      <c r="G479" s="382">
        <f ca="1" t="shared" si="2786"/>
        <v>43636.7083333322</v>
      </c>
      <c r="H479" s="382">
        <f ca="1" t="shared" si="2753"/>
        <v>43636.7152777766</v>
      </c>
      <c r="I479" s="382">
        <f ca="1" t="shared" si="2754"/>
        <v>43636.7208333322</v>
      </c>
      <c r="J479" s="382">
        <f ca="1" t="shared" si="2755"/>
        <v>43636.7499999989</v>
      </c>
      <c r="K479" s="382">
        <f ca="1" t="shared" si="2756"/>
        <v>43636.8124999989</v>
      </c>
      <c r="L479" s="382">
        <f ca="1" t="shared" si="2757"/>
        <v>43636.8333333322</v>
      </c>
      <c r="M479" s="398" t="str">
        <f>IF(_tag_month_day!A475="","",_tag_month_day!A475)</f>
        <v/>
      </c>
      <c r="N479" s="398" t="str">
        <f>IF(_tag_month_day!B475="","",_tag_month_day!B475)</f>
        <v/>
      </c>
      <c r="O479" s="399" t="e">
        <f t="shared" si="2758"/>
        <v>#VALUE!</v>
      </c>
      <c r="P479" s="398" t="str">
        <f>IF(_tag_month_day!C475="","",_tag_month_day!C475)</f>
        <v/>
      </c>
      <c r="Q479" s="398" t="str">
        <f>IF(_tag_month_day!D475="","",_tag_month_day!D475)</f>
        <v/>
      </c>
      <c r="R479" s="416">
        <f>IF(_tag_month_day!CB475="",R478,_tag_month_day!CB475/100)</f>
        <v>0.07</v>
      </c>
      <c r="S479" s="417" t="str">
        <f>IF(_tag_month_day!E475="","",_tag_month_day!E475)</f>
        <v/>
      </c>
      <c r="T479" s="417" t="str">
        <f>IF(_tag_month_day!F475="","",_tag_month_day!F475)</f>
        <v/>
      </c>
      <c r="U479" s="418" t="e">
        <f t="shared" si="2712"/>
        <v>#VALUE!</v>
      </c>
      <c r="V479" s="53" t="e">
        <f t="shared" si="2713"/>
        <v>#VALUE!</v>
      </c>
      <c r="W479" s="419" t="str">
        <f>IF(_jhy_month_day!A475="","",_jhy_month_day!A475)</f>
        <v/>
      </c>
      <c r="X479" s="420" t="str">
        <f>IF(_jhy_month_day!B475="","",_jhy_month_day!B475/100)</f>
        <v/>
      </c>
      <c r="Y479" s="420" t="str">
        <f>IF(_jhy_month_day!C475="","",_jhy_month_day!C475/100)</f>
        <v/>
      </c>
      <c r="Z479" s="439">
        <f t="shared" si="2802"/>
        <v>119</v>
      </c>
      <c r="AA479" s="440" t="str">
        <f>IF(_tag_month_day!G475="","",_tag_month_day!G475/100)</f>
        <v/>
      </c>
      <c r="AB479" s="440" t="str">
        <f>IF(_tag_month_day!H475="","",_tag_month_day!H475/100)</f>
        <v/>
      </c>
      <c r="AC479" s="193">
        <f t="shared" si="2759"/>
        <v>1.59963432013121</v>
      </c>
      <c r="AD479" s="441" t="str">
        <f t="shared" si="2760"/>
        <v/>
      </c>
      <c r="AE479" s="442" t="str">
        <f t="shared" si="2761"/>
        <v/>
      </c>
      <c r="AF479" s="443">
        <v>1</v>
      </c>
      <c r="AG479" s="68" t="str">
        <f>IF(_duihao_month_day!A475="","",_duihao_month_day!A475)</f>
        <v/>
      </c>
      <c r="AH479" s="463">
        <f>IF(_gyk_month_day!B475="",AH478,_gyk_month_day!B475)</f>
        <v>820</v>
      </c>
      <c r="AI479" s="464"/>
      <c r="AJ479" s="68" t="str">
        <f>IF(_tag_month_day!I475="","",_tag_month_day!I475)</f>
        <v/>
      </c>
      <c r="AK479" s="465" t="str">
        <f>IF(_tzyy_month_day!A475="","",_tzyy_month_day!A475)</f>
        <v/>
      </c>
      <c r="AL479" s="465" t="str">
        <f>IF(_tzyy_month_day!B475="","",_tzyy_month_day!B475)</f>
        <v/>
      </c>
      <c r="AM479" s="465" t="str">
        <f>IF(_tzyy_month_day!C475="","",_tzyy_month_day!C475)</f>
        <v/>
      </c>
      <c r="AN479" s="466" t="str">
        <f>IF(_tag_month_day!CG475="","",_tag_month_day!CG475)</f>
        <v/>
      </c>
      <c r="AO479" s="466" t="str">
        <f>IF(_tag_month_day!CH475="","",_tag_month_day!CH475)</f>
        <v/>
      </c>
      <c r="AP479" s="486" t="e">
        <f t="shared" si="2762"/>
        <v>#VALUE!</v>
      </c>
      <c r="AQ479" s="487" t="str">
        <f>IF(_tag_month_day!J475="","",_tag_month_day!J475/100)</f>
        <v/>
      </c>
      <c r="AR479" s="488">
        <f t="shared" si="2763"/>
        <v>1.3</v>
      </c>
      <c r="AS479" s="489" t="e">
        <f t="shared" si="2714"/>
        <v>#VALUE!</v>
      </c>
      <c r="AT479" s="489">
        <f t="shared" si="2764"/>
        <v>0</v>
      </c>
      <c r="AU479" s="490" t="str">
        <f>IF(_tag_month_day!K475="","",_tag_month_day!K475)</f>
        <v/>
      </c>
      <c r="AV479" s="491" t="str">
        <f>IF(_tag_month_day!L475="","",_tag_month_day!L475/100)</f>
        <v/>
      </c>
      <c r="AW479" s="420">
        <f t="shared" si="2686"/>
        <v>0</v>
      </c>
      <c r="AX479" s="420">
        <f t="shared" si="2765"/>
        <v>0</v>
      </c>
      <c r="AY479" s="420" t="str">
        <f>IF(_tag_month_day!M475="","",_tag_month_day!M475/100)</f>
        <v/>
      </c>
      <c r="AZ479" s="420" t="str">
        <f>IF(_tag_month_day!N475="","",_tag_month_day!N475/100)</f>
        <v/>
      </c>
      <c r="BA479" s="420" t="str">
        <f>IF(_tag_month_day!O475="","",_tag_month_day!O475/100)</f>
        <v/>
      </c>
      <c r="BB479" s="496" t="str">
        <f>IF(_tag_month_day!P475="","",_tag_month_day!P475/100)</f>
        <v/>
      </c>
      <c r="BC479" s="496">
        <f t="shared" si="2766"/>
        <v>0</v>
      </c>
      <c r="BD479" s="496" t="str">
        <f>IF(_tag_month_day!Q475="","",_tag_month_day!Q475/100)</f>
        <v/>
      </c>
      <c r="BE479" s="510" t="str">
        <f>IF(_tag_month_day!R475="","",_tag_month_day!R475/100)</f>
        <v/>
      </c>
      <c r="BF479" s="413" t="str">
        <f>IF(_tag_month_day!CC475="","",_tag_month_day!CC475/100)</f>
        <v/>
      </c>
      <c r="BG479" s="511" t="e">
        <f t="shared" si="2715"/>
        <v>#VALUE!</v>
      </c>
      <c r="BH479" s="198">
        <f t="shared" si="2716"/>
        <v>0</v>
      </c>
      <c r="BI479" s="512" t="e">
        <f>IF(CX479=0,BI478,(DK479*查询!$R$5+DL479*查询!$Q$5+DM479*查询!$N$5+DN479*查询!$O$5+DO479*查询!$P$5)*AF479/CX479)</f>
        <v>#VALUE!</v>
      </c>
      <c r="BJ479" s="512" t="e">
        <f>IF(CX479=0,BJ478,(DP479*查询!$S$5+DQ479*查询!$T$5+DR479*查询!$U$5)*AF479/CX479)</f>
        <v>#VALUE!</v>
      </c>
      <c r="BK479" s="512">
        <f t="shared" si="2767"/>
        <v>1</v>
      </c>
      <c r="BL479" s="513" t="str">
        <f>IF(_cfyc_month_day!A475="","",_cfyc_month_day!A475)</f>
        <v/>
      </c>
      <c r="BM479" s="513" t="str">
        <f>IF(_cfyc_month_day!B475="","",_cfyc_month_day!B475)</f>
        <v/>
      </c>
      <c r="BN479" s="513" t="str">
        <f>IF(_cfyc_month_day!C475="","",_cfyc_month_day!C475)</f>
        <v/>
      </c>
      <c r="BO479" s="522" t="str">
        <f>IF(_cfyc_month_day!D475="","",_cfyc_month_day!D475)</f>
        <v/>
      </c>
      <c r="BP479" s="522" t="str">
        <f>IF(_cfyc_month_day!E475="","",_cfyc_month_day!E475)</f>
        <v/>
      </c>
      <c r="BQ479" s="522" t="str">
        <f>IF(_cfyc_month_day!F475="","",_cfyc_month_day!F475)</f>
        <v/>
      </c>
      <c r="BR479" s="513" t="str">
        <f>IF(_tag_month_day!T475="","",_tag_month_day!T475)</f>
        <v/>
      </c>
      <c r="BS479" s="513" t="str">
        <f>IF(_tag_month_day!U475="","",_tag_month_day!U475)</f>
        <v/>
      </c>
      <c r="BT479" s="523" t="str">
        <f t="shared" si="2768"/>
        <v/>
      </c>
      <c r="BU479" s="223" t="str">
        <f>IF(_tag_month_day!V475="","",_tag_month_day!V475)</f>
        <v/>
      </c>
      <c r="BV479" s="206" t="str">
        <f>IF(_tag_month_day!W475="","",_tag_month_day!W475)</f>
        <v/>
      </c>
      <c r="BW479" s="540" t="str">
        <f>IF(_tag_month_day!X475="","",_tag_month_day!X475)</f>
        <v/>
      </c>
      <c r="BX479" s="540" t="str">
        <f>IF(_tag_month_day!Y475="","",_tag_month_day!Y475)</f>
        <v/>
      </c>
      <c r="BY479" s="541">
        <f ca="1" t="shared" si="2769"/>
        <v>43636.8333333322</v>
      </c>
      <c r="BZ479" s="542"/>
      <c r="CA479" s="543" t="str">
        <f>IF(_jhy2_month_day!A475="","",_jhy2_month_day!A475)</f>
        <v/>
      </c>
      <c r="CB479" s="464" t="str">
        <f>IF(_jhy2_month_day!B475="","",_jhy2_month_day!B475)</f>
        <v/>
      </c>
      <c r="CC479" s="464" t="str">
        <f>IF(_jhy2_month_day!C475="","",_jhy2_month_day!C475)</f>
        <v/>
      </c>
      <c r="CD479" s="464" t="str">
        <f>IF(_jhy2_month_day!D475="","",_jhy2_month_day!D475)</f>
        <v/>
      </c>
      <c r="CE479" s="464" t="str">
        <f>IF(_jhy2_month_day!E475="","",_jhy2_month_day!E475)</f>
        <v/>
      </c>
      <c r="CF479" s="464" t="str">
        <f>IF(_jhy2_month_day!F475="","",_jhy2_month_day!F475)</f>
        <v/>
      </c>
      <c r="CG479" s="464" t="str">
        <f>IF(_jhy2_month_day!G475="","",_jhy2_month_day!G475)</f>
        <v/>
      </c>
      <c r="CH479" s="464" t="str">
        <f>IF(_jhy2_month_day!H475="","",_jhy2_month_day!H475)</f>
        <v/>
      </c>
      <c r="CI479" s="464" t="str">
        <f>IF(_jhy2_month_day!I475="","",_jhy2_month_day!I475)</f>
        <v/>
      </c>
      <c r="CJ479" s="464" t="str">
        <f>IF(_jhy2_month_day!J475="","",_jhy2_month_day!J475)</f>
        <v/>
      </c>
      <c r="CK479" s="464" t="str">
        <f>IF(_jhy2_month_day!K475="","",_jhy2_month_day!K475)</f>
        <v/>
      </c>
      <c r="CL479" s="562" t="str">
        <f>IF(_jhy2_month_day!L475="","",_jhy2_month_day!L475)</f>
        <v/>
      </c>
      <c r="CM479" s="562" t="str">
        <f>IF(_jhy2_month_day!M475="","",_jhy2_month_day!M475)</f>
        <v/>
      </c>
      <c r="CN479" s="562" t="str">
        <f>IF(_jhy2_month_day!N475="","",_jhy2_month_day!N475)</f>
        <v/>
      </c>
      <c r="CO479" s="562" t="str">
        <f>IF(_jhy2_month_day!O475="","",_jhy2_month_day!O475)</f>
        <v/>
      </c>
      <c r="CP479" s="562" t="str">
        <f>IF(_jhy2_month_day!P475="","",_jhy2_month_day!P475)</f>
        <v/>
      </c>
      <c r="CQ479" s="562" t="str">
        <f>IF(_jhy2_month_day!Q475="","",_jhy2_month_day!Q475)</f>
        <v/>
      </c>
      <c r="CR479" s="563" t="str">
        <f>IF(_jhy2_month_day!R475="","",_jhy2_month_day!R475)</f>
        <v/>
      </c>
      <c r="CS479" s="576" t="str">
        <f>IF(_jhy2_month_day!S475="","",_jhy2_month_day!S475)</f>
        <v/>
      </c>
      <c r="CT479" s="562" t="str">
        <f>IF(_jhy2_month_day!T475="","",_jhy2_month_day!T475)</f>
        <v/>
      </c>
      <c r="CU479" s="577" t="e">
        <f t="shared" si="2717"/>
        <v>#VALUE!</v>
      </c>
      <c r="CV479" s="198" t="e">
        <f t="shared" si="2718"/>
        <v>#VALUE!</v>
      </c>
      <c r="CW479" s="192" t="e">
        <f t="shared" si="2719"/>
        <v>#VALUE!</v>
      </c>
      <c r="CX479" s="192" t="e">
        <f t="shared" si="2720"/>
        <v>#VALUE!</v>
      </c>
      <c r="CY479" s="202" t="e">
        <f t="shared" si="2721"/>
        <v>#VALUE!</v>
      </c>
      <c r="CZ479" s="192" t="e">
        <f t="shared" ref="CZ479:DI479" si="2908">$AJ479*EF479</f>
        <v>#VALUE!</v>
      </c>
      <c r="DA479" s="192" t="e">
        <f t="shared" si="2908"/>
        <v>#VALUE!</v>
      </c>
      <c r="DB479" s="192" t="e">
        <f t="shared" si="2908"/>
        <v>#VALUE!</v>
      </c>
      <c r="DC479" s="192" t="e">
        <f t="shared" si="2908"/>
        <v>#VALUE!</v>
      </c>
      <c r="DD479" s="192" t="e">
        <f t="shared" si="2908"/>
        <v>#VALUE!</v>
      </c>
      <c r="DE479" s="192" t="e">
        <f t="shared" si="2908"/>
        <v>#VALUE!</v>
      </c>
      <c r="DF479" s="192" t="e">
        <f t="shared" si="2908"/>
        <v>#VALUE!</v>
      </c>
      <c r="DG479" s="192" t="e">
        <f t="shared" si="2908"/>
        <v>#VALUE!</v>
      </c>
      <c r="DH479" s="192" t="e">
        <f t="shared" si="2908"/>
        <v>#VALUE!</v>
      </c>
      <c r="DI479" s="192" t="e">
        <f t="shared" si="2908"/>
        <v>#VALUE!</v>
      </c>
      <c r="DJ479" s="192" t="e">
        <f t="shared" si="2723"/>
        <v>#VALUE!</v>
      </c>
      <c r="DK479" s="192" t="e">
        <f t="shared" si="2724"/>
        <v>#VALUE!</v>
      </c>
      <c r="DL479" s="192" t="e">
        <f t="shared" si="2725"/>
        <v>#VALUE!</v>
      </c>
      <c r="DM479" s="192" t="e">
        <f t="shared" si="2726"/>
        <v>#VALUE!</v>
      </c>
      <c r="DN479" s="192" t="e">
        <f t="shared" si="2727"/>
        <v>#VALUE!</v>
      </c>
      <c r="DO479" s="192" t="e">
        <f t="shared" si="2728"/>
        <v>#VALUE!</v>
      </c>
      <c r="DP479" s="192" t="e">
        <f t="shared" si="2729"/>
        <v>#VALUE!</v>
      </c>
      <c r="DQ479" s="192" t="e">
        <f t="shared" si="2730"/>
        <v>#VALUE!</v>
      </c>
      <c r="DR479" s="192" t="e">
        <f t="shared" si="2731"/>
        <v>#VALUE!</v>
      </c>
      <c r="DS479" s="192" t="e">
        <f t="shared" si="2732"/>
        <v>#VALUE!</v>
      </c>
      <c r="DT479" s="192" t="e">
        <f t="shared" si="2733"/>
        <v>#VALUE!</v>
      </c>
      <c r="DU479" s="192" t="e">
        <f t="shared" si="2734"/>
        <v>#VALUE!</v>
      </c>
      <c r="DV479" s="198" t="e">
        <f t="shared" si="2735"/>
        <v>#VALUE!</v>
      </c>
      <c r="DW479" s="198" t="e">
        <f t="shared" si="2736"/>
        <v>#DIV/0!</v>
      </c>
      <c r="DX479" s="198" t="e">
        <f t="shared" si="2737"/>
        <v>#DIV/0!</v>
      </c>
      <c r="DY479" s="198" t="e">
        <f t="shared" si="2738"/>
        <v>#VALUE!</v>
      </c>
      <c r="DZ479" s="198" t="e">
        <f t="shared" si="2739"/>
        <v>#VALUE!</v>
      </c>
      <c r="EA479" s="198" t="e">
        <f t="shared" si="2740"/>
        <v>#VALUE!</v>
      </c>
      <c r="EB479" s="198" t="e">
        <f t="shared" si="2741"/>
        <v>#VALUE!</v>
      </c>
      <c r="EC479" s="198" t="e">
        <f t="shared" si="2742"/>
        <v>#DIV/0!</v>
      </c>
      <c r="ED479" s="198" t="e">
        <f t="shared" si="2743"/>
        <v>#VALUE!</v>
      </c>
      <c r="EE479" s="198" t="e">
        <f t="shared" si="2744"/>
        <v>#VALUE!</v>
      </c>
      <c r="EF479" s="198" t="e">
        <f t="shared" ref="EF479:EO479" si="2909">DV479/SUM($DV479:$EE479)</f>
        <v>#VALUE!</v>
      </c>
      <c r="EG479" s="198" t="e">
        <f t="shared" si="2909"/>
        <v>#DIV/0!</v>
      </c>
      <c r="EH479" s="198" t="e">
        <f t="shared" si="2909"/>
        <v>#DIV/0!</v>
      </c>
      <c r="EI479" s="198" t="e">
        <f t="shared" si="2909"/>
        <v>#VALUE!</v>
      </c>
      <c r="EJ479" s="198" t="e">
        <f t="shared" si="2909"/>
        <v>#VALUE!</v>
      </c>
      <c r="EK479" s="198" t="e">
        <f t="shared" si="2909"/>
        <v>#VALUE!</v>
      </c>
      <c r="EL479" s="198" t="e">
        <f t="shared" si="2909"/>
        <v>#VALUE!</v>
      </c>
      <c r="EM479" s="198" t="e">
        <f t="shared" si="2909"/>
        <v>#DIV/0!</v>
      </c>
      <c r="EN479" s="198" t="e">
        <f t="shared" si="2909"/>
        <v>#VALUE!</v>
      </c>
      <c r="EO479" s="198" t="e">
        <f t="shared" si="2909"/>
        <v>#VALUE!</v>
      </c>
      <c r="EP479" s="511">
        <f t="shared" ref="EP479:EW479" si="2910">EP478</f>
        <v>0.08</v>
      </c>
      <c r="EQ479" s="511">
        <f t="shared" si="2910"/>
        <v>0.015</v>
      </c>
      <c r="ER479" s="511">
        <f t="shared" si="2910"/>
        <v>0.015</v>
      </c>
      <c r="ES479" s="511">
        <f t="shared" si="2910"/>
        <v>0.015</v>
      </c>
      <c r="ET479" s="511">
        <f t="shared" si="2910"/>
        <v>0.015</v>
      </c>
      <c r="EU479" s="511">
        <f t="shared" si="2910"/>
        <v>0.09</v>
      </c>
      <c r="EV479" s="511">
        <f t="shared" si="2910"/>
        <v>0.09</v>
      </c>
      <c r="EW479" s="511">
        <f t="shared" si="2910"/>
        <v>0.09</v>
      </c>
      <c r="EX479" s="420" t="str">
        <f>IF(_tag_month_day!AS475="","",_tag_month_day!AS475/100)</f>
        <v/>
      </c>
      <c r="EY479" s="420" t="str">
        <f>IF(_tag_month_day!AT475="","",_tag_month_day!AT475/100)</f>
        <v/>
      </c>
      <c r="EZ479" s="420" t="str">
        <f>IF(_tag_month_day!AU475="","",_tag_month_day!AU475/100)</f>
        <v/>
      </c>
      <c r="FA479" s="420" t="str">
        <f>IF(_tag_month_day!AV475="","",_tag_month_day!AV475/100)</f>
        <v/>
      </c>
      <c r="FB479" s="420" t="str">
        <f>IF(_tag_month_day!AW475="","",_tag_month_day!AW475/100)</f>
        <v/>
      </c>
      <c r="FC479" s="420" t="str">
        <f>IF(_tag_month_day!AX475="","",_tag_month_day!AX475/100)</f>
        <v/>
      </c>
      <c r="FD479" s="510">
        <f t="shared" si="2773"/>
        <v>0.33</v>
      </c>
      <c r="FE479" s="510">
        <f t="shared" si="2774"/>
        <v>0.19</v>
      </c>
      <c r="FF479" s="510">
        <f t="shared" si="2775"/>
        <v>0.003</v>
      </c>
      <c r="FG479" s="510">
        <f t="shared" si="2776"/>
        <v>0</v>
      </c>
      <c r="FH479" s="603">
        <f t="shared" si="2777"/>
        <v>0.0001</v>
      </c>
      <c r="FI479" s="510">
        <f t="shared" ref="FI479:FR479" si="2911">FI478</f>
        <v>0.41</v>
      </c>
      <c r="FJ479" s="510">
        <f t="shared" si="2911"/>
        <v>0.11</v>
      </c>
      <c r="FK479" s="510">
        <f t="shared" si="2911"/>
        <v>0.015</v>
      </c>
      <c r="FL479" s="510">
        <f t="shared" si="2911"/>
        <v>0</v>
      </c>
      <c r="FM479" s="603">
        <f t="shared" si="2911"/>
        <v>0.0001</v>
      </c>
      <c r="FN479" s="510" t="str">
        <f>IF(_tag_month_day!AY475="","",_tag_month_day!AY475/100)</f>
        <v/>
      </c>
      <c r="FO479" s="510" t="str">
        <f>IF(_tag_month_day!AZ475="","",_tag_month_day!AZ475/100)</f>
        <v/>
      </c>
      <c r="FP479" s="510" t="str">
        <f>IF(_tag_month_day!BA475="","",_tag_month_day!BA475/100)</f>
        <v/>
      </c>
      <c r="FQ479" s="510" t="str">
        <f>IF(_tag_month_day!BB475="","",_tag_month_day!BB475/100)</f>
        <v/>
      </c>
      <c r="FR479" s="603" t="str">
        <f>IF(_tag_month_day!BC475="","",_tag_month_day!BC475/100)</f>
        <v/>
      </c>
      <c r="FS479" s="510" t="str">
        <f>IF(_tag_month_day!BD475="","",_tag_month_day!BD475/100)</f>
        <v/>
      </c>
      <c r="FT479" s="510" t="str">
        <f>IF(_tag_month_day!BE475="","",_tag_month_day!BE475/100)</f>
        <v/>
      </c>
      <c r="FU479" s="510" t="str">
        <f>IF(_tag_month_day!BF475="","",_tag_month_day!BF475/100)</f>
        <v/>
      </c>
      <c r="FV479" s="510" t="str">
        <f>IF(_tag_month_day!BG475="","",_tag_month_day!BG475/100)</f>
        <v/>
      </c>
      <c r="FW479" s="603" t="str">
        <f>IF(_tag_month_day!BH475="","",_tag_month_day!BH475/100)</f>
        <v/>
      </c>
      <c r="FX479" s="510" t="str">
        <f>IF(_tag_month_day!BI475="","",_tag_month_day!BI475/100)</f>
        <v/>
      </c>
      <c r="FY479" s="510" t="str">
        <f>IF(_tag_month_day!BJ475="","",_tag_month_day!BJ475/100)</f>
        <v/>
      </c>
      <c r="FZ479" s="605" t="str">
        <f>IF(_tag_month_day!BK475="","",_tag_month_day!BK475/100)</f>
        <v/>
      </c>
      <c r="GA479" s="510" t="str">
        <f>IF(_tag_month_day!BL475="","",_tag_month_day!BL475/100)</f>
        <v/>
      </c>
      <c r="GB479" s="603" t="str">
        <f>IF(_tag_month_day!BM475="","",_tag_month_day!BM475/100)</f>
        <v/>
      </c>
      <c r="GC479" s="420" t="str">
        <f>IF(_tag_month_day!BN475="","",_tag_month_day!BN475/100)</f>
        <v/>
      </c>
      <c r="GD479" s="420" t="str">
        <f>IF(_tag_month_day!BO475="","",_tag_month_day!BO475/100)</f>
        <v/>
      </c>
      <c r="GE479" s="420" t="str">
        <f>IF(_tag_month_day!BP475="","",_tag_month_day!BP475/100)</f>
        <v/>
      </c>
      <c r="GF479" s="420" t="str">
        <f>IF(_tag_month_day!BQ475="","",_tag_month_day!BQ475/100)</f>
        <v/>
      </c>
      <c r="GG479" s="420" t="str">
        <f>IF(_tag_month_day!BR475="","",_tag_month_day!BR475/100)</f>
        <v/>
      </c>
      <c r="GH479" s="420" t="str">
        <f>IF(_tag_month_day!BS475="","",_tag_month_day!BS475/100)</f>
        <v/>
      </c>
      <c r="GI479" s="603" t="str">
        <f>IF(_tag_month_day!BT475="","",_tag_month_day!BT475/100)</f>
        <v/>
      </c>
      <c r="GJ479" s="612" t="str">
        <f>IF(_tag_month_day!BU475="","",_tag_month_day!BU475/100)</f>
        <v/>
      </c>
      <c r="GK479" s="620" t="str">
        <f>IF(_tag_month_day!BV475="",IF(_rlcf_month_day!A$2="","",_rlcf_month_day!A$2/100),_tag_month_day!BV475/100)</f>
        <v/>
      </c>
      <c r="GL479" s="620" t="str">
        <f>IF(_tag_month_day!BW475="",IF(_rlcf_month_day!B$2="","",_rlcf_month_day!B$2/100),_tag_month_day!BW475/100)</f>
        <v/>
      </c>
      <c r="GM479" s="621" t="str">
        <f>IF(_tag_month_day!BX475="",IF(_rlcf_month_day!C$2="","",_rlcf_month_day!C$2/100),_tag_month_day!BX475/100)</f>
        <v/>
      </c>
      <c r="GN479" s="620" t="str">
        <f>IF(_tag_month_day!BV475="",IF(_rlcf_month_day!A$2="","",_rlcf_month_day!A$2/100),_tag_month_day!BV475/100)</f>
        <v/>
      </c>
      <c r="GO479" s="620" t="str">
        <f>IF(_tag_month_day!BW475="",IF(_rlcf_month_day!B$2="","",_rlcf_month_day!B$2/100),_tag_month_day!BW475/100)</f>
        <v/>
      </c>
      <c r="GP479" s="620" t="str">
        <f>IF(_tag_month_day!CD475="",IF(_rlcf_month_day!E$2="","",_rlcf_month_day!E$2/100),_tag_month_day!CD475/100)</f>
        <v/>
      </c>
      <c r="GQ479" s="620" t="str">
        <f>IF(_tag_month_day!CE475="",IF(_rlcf_month_day!F$2="","",_rlcf_month_day!F$2/100),_tag_month_day!CE475/100)</f>
        <v/>
      </c>
      <c r="GR479" s="621" t="str">
        <f>IF(_tag_month_day!CF475="",IF(_rlcf_month_day!G$2="","",_rlcf_month_day!G$2/100),_tag_month_day!CF475/100)</f>
        <v/>
      </c>
      <c r="GS479" s="626">
        <f t="shared" ref="GS479:HH479" si="2912">GS478</f>
        <v>0.953</v>
      </c>
      <c r="GT479" s="626">
        <f t="shared" si="2912"/>
        <v>0.55</v>
      </c>
      <c r="GU479" s="626">
        <f t="shared" si="2912"/>
        <v>0.55</v>
      </c>
      <c r="GV479" s="626">
        <f t="shared" si="2912"/>
        <v>0.55</v>
      </c>
      <c r="GW479" s="626">
        <f t="shared" si="2912"/>
        <v>0.5</v>
      </c>
      <c r="GX479" s="626">
        <f t="shared" si="2912"/>
        <v>0.935</v>
      </c>
      <c r="GY479" s="626">
        <f t="shared" si="2912"/>
        <v>0.15</v>
      </c>
      <c r="GZ479" s="626">
        <f t="shared" si="2912"/>
        <v>1</v>
      </c>
      <c r="HA479" s="632">
        <f t="shared" si="2912"/>
        <v>0.047</v>
      </c>
      <c r="HB479" s="632">
        <f t="shared" si="2912"/>
        <v>0.45</v>
      </c>
      <c r="HC479" s="632">
        <f t="shared" si="2912"/>
        <v>0.45</v>
      </c>
      <c r="HD479" s="632">
        <f t="shared" si="2912"/>
        <v>0.45</v>
      </c>
      <c r="HE479" s="632">
        <f t="shared" si="2912"/>
        <v>0.5</v>
      </c>
      <c r="HF479" s="632">
        <f t="shared" si="2912"/>
        <v>0.065</v>
      </c>
      <c r="HG479" s="632">
        <f t="shared" si="2912"/>
        <v>0.85</v>
      </c>
      <c r="HH479" s="632">
        <f t="shared" si="2912"/>
        <v>0</v>
      </c>
      <c r="HI479" s="68">
        <f t="shared" si="2749"/>
        <v>0</v>
      </c>
      <c r="HJ479" s="68" t="e">
        <f t="shared" si="2780"/>
        <v>#VALUE!</v>
      </c>
      <c r="HK479" s="202">
        <f t="shared" si="2781"/>
        <v>0.85</v>
      </c>
      <c r="HL479" s="464">
        <f t="shared" si="2782"/>
        <v>550000</v>
      </c>
      <c r="HM479" s="464">
        <f t="shared" si="2783"/>
        <v>480000</v>
      </c>
      <c r="HN479" s="192" t="e">
        <f t="shared" si="2750"/>
        <v>#VALUE!</v>
      </c>
      <c r="HO479" s="192" t="e">
        <f>HN479*HK479*$HO$2/HL479*1000000</f>
        <v>#VALUE!</v>
      </c>
      <c r="HP479" s="192" t="e">
        <f>HN479*HK479*$HP$2/HM479*1000000</f>
        <v>#VALUE!</v>
      </c>
    </row>
    <row r="480" customFormat="1" spans="1:224">
      <c r="A480" s="381">
        <v>475</v>
      </c>
      <c r="B480" s="54">
        <f ca="1" t="shared" si="2784"/>
        <v>43636</v>
      </c>
      <c r="C480" s="57">
        <f t="shared" si="2785"/>
        <v>0.0416666666666667</v>
      </c>
      <c r="D480" s="68" t="str">
        <f ca="1" t="shared" si="2751"/>
        <v>中班</v>
      </c>
      <c r="E480" s="68" t="str">
        <f ca="1" t="shared" si="2752"/>
        <v>乙</v>
      </c>
      <c r="F480" s="68">
        <f ca="1">SUMPRODUCT((成本日报!$A$3:$A$95=计划!B480)*(成本日报!$B$3:$B$95=计划!$D480),成本日报!$C$3:$C$95)</f>
        <v>2</v>
      </c>
      <c r="G480" s="382">
        <f ca="1" t="shared" si="2786"/>
        <v>43636.7499999989</v>
      </c>
      <c r="H480" s="382">
        <f ca="1" t="shared" si="2753"/>
        <v>43636.7569444433</v>
      </c>
      <c r="I480" s="382">
        <f ca="1" t="shared" si="2754"/>
        <v>43636.7624999988</v>
      </c>
      <c r="J480" s="382">
        <f ca="1" t="shared" si="2755"/>
        <v>43636.7916666655</v>
      </c>
      <c r="K480" s="382">
        <f ca="1" t="shared" si="2756"/>
        <v>43636.8541666655</v>
      </c>
      <c r="L480" s="382">
        <f ca="1" t="shared" si="2757"/>
        <v>43636.8749999989</v>
      </c>
      <c r="M480" s="398" t="str">
        <f>IF(_tag_month_day!A476="","",_tag_month_day!A476)</f>
        <v/>
      </c>
      <c r="N480" s="398" t="str">
        <f>IF(_tag_month_day!B476="","",_tag_month_day!B476)</f>
        <v/>
      </c>
      <c r="O480" s="399" t="e">
        <f t="shared" si="2758"/>
        <v>#VALUE!</v>
      </c>
      <c r="P480" s="398" t="str">
        <f>IF(_tag_month_day!C476="","",_tag_month_day!C476)</f>
        <v/>
      </c>
      <c r="Q480" s="398" t="str">
        <f>IF(_tag_month_day!D476="","",_tag_month_day!D476)</f>
        <v/>
      </c>
      <c r="R480" s="416">
        <f>IF(_tag_month_day!CB476="",R479,_tag_month_day!CB476/100)</f>
        <v>0.07</v>
      </c>
      <c r="S480" s="417" t="str">
        <f>IF(_tag_month_day!E476="","",_tag_month_day!E476)</f>
        <v/>
      </c>
      <c r="T480" s="417" t="str">
        <f>IF(_tag_month_day!F476="","",_tag_month_day!F476)</f>
        <v/>
      </c>
      <c r="U480" s="418" t="e">
        <f t="shared" si="2712"/>
        <v>#VALUE!</v>
      </c>
      <c r="V480" s="53" t="e">
        <f t="shared" si="2713"/>
        <v>#VALUE!</v>
      </c>
      <c r="W480" s="419" t="str">
        <f>IF(_jhy_month_day!A476="","",_jhy_month_day!A476)</f>
        <v/>
      </c>
      <c r="X480" s="420" t="str">
        <f>IF(_jhy_month_day!B476="","",_jhy_month_day!B476/100)</f>
        <v/>
      </c>
      <c r="Y480" s="420" t="str">
        <f>IF(_jhy_month_day!C476="","",_jhy_month_day!C476/100)</f>
        <v/>
      </c>
      <c r="Z480" s="439">
        <f t="shared" si="2802"/>
        <v>119</v>
      </c>
      <c r="AA480" s="440" t="str">
        <f>IF(_tag_month_day!G476="","",_tag_month_day!G476/100)</f>
        <v/>
      </c>
      <c r="AB480" s="440" t="str">
        <f>IF(_tag_month_day!H476="","",_tag_month_day!H476/100)</f>
        <v/>
      </c>
      <c r="AC480" s="193">
        <f t="shared" si="2759"/>
        <v>1.59963432013121</v>
      </c>
      <c r="AD480" s="441" t="str">
        <f t="shared" si="2760"/>
        <v/>
      </c>
      <c r="AE480" s="442" t="str">
        <f t="shared" si="2761"/>
        <v/>
      </c>
      <c r="AF480" s="443">
        <v>1</v>
      </c>
      <c r="AG480" s="68" t="str">
        <f>IF(_duihao_month_day!A476="","",_duihao_month_day!A476)</f>
        <v/>
      </c>
      <c r="AH480" s="463">
        <f>IF(_gyk_month_day!B476="",AH479,_gyk_month_day!B476)</f>
        <v>820</v>
      </c>
      <c r="AI480" s="464"/>
      <c r="AJ480" s="68" t="str">
        <f>IF(_tag_month_day!I476="","",_tag_month_day!I476)</f>
        <v/>
      </c>
      <c r="AK480" s="465" t="str">
        <f>IF(_tzyy_month_day!A476="","",_tzyy_month_day!A476)</f>
        <v/>
      </c>
      <c r="AL480" s="465" t="str">
        <f>IF(_tzyy_month_day!B476="","",_tzyy_month_day!B476)</f>
        <v/>
      </c>
      <c r="AM480" s="465" t="str">
        <f>IF(_tzyy_month_day!C476="","",_tzyy_month_day!C476)</f>
        <v/>
      </c>
      <c r="AN480" s="466" t="str">
        <f>IF(_tag_month_day!CG476="","",_tag_month_day!CG476)</f>
        <v/>
      </c>
      <c r="AO480" s="466" t="str">
        <f>IF(_tag_month_day!CH476="","",_tag_month_day!CH476)</f>
        <v/>
      </c>
      <c r="AP480" s="486" t="e">
        <f t="shared" si="2762"/>
        <v>#VALUE!</v>
      </c>
      <c r="AQ480" s="487" t="str">
        <f>IF(_tag_month_day!J476="","",_tag_month_day!J476/100)</f>
        <v/>
      </c>
      <c r="AR480" s="488">
        <f t="shared" si="2763"/>
        <v>1.3</v>
      </c>
      <c r="AS480" s="489" t="e">
        <f t="shared" si="2714"/>
        <v>#VALUE!</v>
      </c>
      <c r="AT480" s="489">
        <f t="shared" si="2764"/>
        <v>0</v>
      </c>
      <c r="AU480" s="490" t="str">
        <f>IF(_tag_month_day!K476="","",_tag_month_day!K476)</f>
        <v/>
      </c>
      <c r="AV480" s="491" t="str">
        <f>IF(_tag_month_day!L476="","",_tag_month_day!L476/100)</f>
        <v/>
      </c>
      <c r="AW480" s="420">
        <f t="shared" si="2686"/>
        <v>0</v>
      </c>
      <c r="AX480" s="420">
        <f t="shared" si="2765"/>
        <v>0</v>
      </c>
      <c r="AY480" s="420" t="str">
        <f>IF(_tag_month_day!M476="","",_tag_month_day!M476/100)</f>
        <v/>
      </c>
      <c r="AZ480" s="420" t="str">
        <f>IF(_tag_month_day!N476="","",_tag_month_day!N476/100)</f>
        <v/>
      </c>
      <c r="BA480" s="420" t="str">
        <f>IF(_tag_month_day!O476="","",_tag_month_day!O476/100)</f>
        <v/>
      </c>
      <c r="BB480" s="496" t="str">
        <f>IF(_tag_month_day!P476="","",_tag_month_day!P476/100)</f>
        <v/>
      </c>
      <c r="BC480" s="496">
        <f t="shared" si="2766"/>
        <v>0</v>
      </c>
      <c r="BD480" s="496" t="str">
        <f>IF(_tag_month_day!Q476="","",_tag_month_day!Q476/100)</f>
        <v/>
      </c>
      <c r="BE480" s="510" t="str">
        <f>IF(_tag_month_day!R476="","",_tag_month_day!R476/100)</f>
        <v/>
      </c>
      <c r="BF480" s="413" t="str">
        <f>IF(_tag_month_day!CC476="","",_tag_month_day!CC476/100)</f>
        <v/>
      </c>
      <c r="BG480" s="511" t="e">
        <f t="shared" si="2715"/>
        <v>#VALUE!</v>
      </c>
      <c r="BH480" s="198">
        <f t="shared" si="2716"/>
        <v>0</v>
      </c>
      <c r="BI480" s="512" t="e">
        <f>IF(CX480=0,BI479,(DK480*查询!$R$5+DL480*查询!$Q$5+DM480*查询!$N$5+DN480*查询!$O$5+DO480*查询!$P$5)*AF480/CX480)</f>
        <v>#VALUE!</v>
      </c>
      <c r="BJ480" s="512" t="e">
        <f>IF(CX480=0,BJ479,(DP480*查询!$S$5+DQ480*查询!$T$5+DR480*查询!$U$5)*AF480/CX480)</f>
        <v>#VALUE!</v>
      </c>
      <c r="BK480" s="512">
        <f t="shared" si="2767"/>
        <v>1</v>
      </c>
      <c r="BL480" s="513" t="str">
        <f>IF(_cfyc_month_day!A476="","",_cfyc_month_day!A476)</f>
        <v/>
      </c>
      <c r="BM480" s="513" t="str">
        <f>IF(_cfyc_month_day!B476="","",_cfyc_month_day!B476)</f>
        <v/>
      </c>
      <c r="BN480" s="513" t="str">
        <f>IF(_cfyc_month_day!C476="","",_cfyc_month_day!C476)</f>
        <v/>
      </c>
      <c r="BO480" s="522" t="str">
        <f>IF(_cfyc_month_day!D476="","",_cfyc_month_day!D476)</f>
        <v/>
      </c>
      <c r="BP480" s="522" t="str">
        <f>IF(_cfyc_month_day!E476="","",_cfyc_month_day!E476)</f>
        <v/>
      </c>
      <c r="BQ480" s="522" t="str">
        <f>IF(_cfyc_month_day!F476="","",_cfyc_month_day!F476)</f>
        <v/>
      </c>
      <c r="BR480" s="513" t="str">
        <f>IF(_tag_month_day!T476="","",_tag_month_day!T476)</f>
        <v/>
      </c>
      <c r="BS480" s="513" t="str">
        <f>IF(_tag_month_day!U476="","",_tag_month_day!U476)</f>
        <v/>
      </c>
      <c r="BT480" s="523" t="str">
        <f t="shared" si="2768"/>
        <v/>
      </c>
      <c r="BU480" s="223" t="str">
        <f>IF(_tag_month_day!V476="","",_tag_month_day!V476)</f>
        <v/>
      </c>
      <c r="BV480" s="206" t="str">
        <f>IF(_tag_month_day!W476="","",_tag_month_day!W476)</f>
        <v/>
      </c>
      <c r="BW480" s="540" t="str">
        <f>IF(_tag_month_day!X476="","",_tag_month_day!X476)</f>
        <v/>
      </c>
      <c r="BX480" s="540" t="str">
        <f>IF(_tag_month_day!Y476="","",_tag_month_day!Y476)</f>
        <v/>
      </c>
      <c r="BY480" s="541">
        <f ca="1" t="shared" si="2769"/>
        <v>43636.8749999989</v>
      </c>
      <c r="BZ480" s="542"/>
      <c r="CA480" s="543" t="str">
        <f>IF(_jhy2_month_day!A476="","",_jhy2_month_day!A476)</f>
        <v/>
      </c>
      <c r="CB480" s="464" t="str">
        <f>IF(_jhy2_month_day!B476="","",_jhy2_month_day!B476)</f>
        <v/>
      </c>
      <c r="CC480" s="464" t="str">
        <f>IF(_jhy2_month_day!C476="","",_jhy2_month_day!C476)</f>
        <v/>
      </c>
      <c r="CD480" s="464" t="str">
        <f>IF(_jhy2_month_day!D476="","",_jhy2_month_day!D476)</f>
        <v/>
      </c>
      <c r="CE480" s="464" t="str">
        <f>IF(_jhy2_month_day!E476="","",_jhy2_month_day!E476)</f>
        <v/>
      </c>
      <c r="CF480" s="464" t="str">
        <f>IF(_jhy2_month_day!F476="","",_jhy2_month_day!F476)</f>
        <v/>
      </c>
      <c r="CG480" s="464" t="str">
        <f>IF(_jhy2_month_day!G476="","",_jhy2_month_day!G476)</f>
        <v/>
      </c>
      <c r="CH480" s="464" t="str">
        <f>IF(_jhy2_month_day!H476="","",_jhy2_month_day!H476)</f>
        <v/>
      </c>
      <c r="CI480" s="464" t="str">
        <f>IF(_jhy2_month_day!I476="","",_jhy2_month_day!I476)</f>
        <v/>
      </c>
      <c r="CJ480" s="464" t="str">
        <f>IF(_jhy2_month_day!J476="","",_jhy2_month_day!J476)</f>
        <v/>
      </c>
      <c r="CK480" s="464" t="str">
        <f>IF(_jhy2_month_day!K476="","",_jhy2_month_day!K476)</f>
        <v/>
      </c>
      <c r="CL480" s="562" t="str">
        <f>IF(_jhy2_month_day!L476="","",_jhy2_month_day!L476)</f>
        <v/>
      </c>
      <c r="CM480" s="562" t="str">
        <f>IF(_jhy2_month_day!M476="","",_jhy2_month_day!M476)</f>
        <v/>
      </c>
      <c r="CN480" s="562" t="str">
        <f>IF(_jhy2_month_day!N476="","",_jhy2_month_day!N476)</f>
        <v/>
      </c>
      <c r="CO480" s="562" t="str">
        <f>IF(_jhy2_month_day!O476="","",_jhy2_month_day!O476)</f>
        <v/>
      </c>
      <c r="CP480" s="562" t="str">
        <f>IF(_jhy2_month_day!P476="","",_jhy2_month_day!P476)</f>
        <v/>
      </c>
      <c r="CQ480" s="562" t="str">
        <f>IF(_jhy2_month_day!Q476="","",_jhy2_month_day!Q476)</f>
        <v/>
      </c>
      <c r="CR480" s="563" t="str">
        <f>IF(_jhy2_month_day!R476="","",_jhy2_month_day!R476)</f>
        <v/>
      </c>
      <c r="CS480" s="576" t="str">
        <f>IF(_jhy2_month_day!S476="","",_jhy2_month_day!S476)</f>
        <v/>
      </c>
      <c r="CT480" s="562" t="str">
        <f>IF(_jhy2_month_day!T476="","",_jhy2_month_day!T476)</f>
        <v/>
      </c>
      <c r="CU480" s="577" t="e">
        <f t="shared" si="2717"/>
        <v>#VALUE!</v>
      </c>
      <c r="CV480" s="198" t="e">
        <f t="shared" si="2718"/>
        <v>#VALUE!</v>
      </c>
      <c r="CW480" s="192" t="e">
        <f t="shared" si="2719"/>
        <v>#VALUE!</v>
      </c>
      <c r="CX480" s="192" t="e">
        <f t="shared" si="2720"/>
        <v>#VALUE!</v>
      </c>
      <c r="CY480" s="202" t="e">
        <f t="shared" si="2721"/>
        <v>#VALUE!</v>
      </c>
      <c r="CZ480" s="192" t="e">
        <f t="shared" ref="CZ480:DI480" si="2913">$AJ480*EF480</f>
        <v>#VALUE!</v>
      </c>
      <c r="DA480" s="192" t="e">
        <f t="shared" si="2913"/>
        <v>#VALUE!</v>
      </c>
      <c r="DB480" s="192" t="e">
        <f t="shared" si="2913"/>
        <v>#VALUE!</v>
      </c>
      <c r="DC480" s="192" t="e">
        <f t="shared" si="2913"/>
        <v>#VALUE!</v>
      </c>
      <c r="DD480" s="192" t="e">
        <f t="shared" si="2913"/>
        <v>#VALUE!</v>
      </c>
      <c r="DE480" s="192" t="e">
        <f t="shared" si="2913"/>
        <v>#VALUE!</v>
      </c>
      <c r="DF480" s="192" t="e">
        <f t="shared" si="2913"/>
        <v>#VALUE!</v>
      </c>
      <c r="DG480" s="192" t="e">
        <f t="shared" si="2913"/>
        <v>#VALUE!</v>
      </c>
      <c r="DH480" s="192" t="e">
        <f t="shared" si="2913"/>
        <v>#VALUE!</v>
      </c>
      <c r="DI480" s="192" t="e">
        <f t="shared" si="2913"/>
        <v>#VALUE!</v>
      </c>
      <c r="DJ480" s="192" t="e">
        <f t="shared" si="2723"/>
        <v>#VALUE!</v>
      </c>
      <c r="DK480" s="192" t="e">
        <f t="shared" si="2724"/>
        <v>#VALUE!</v>
      </c>
      <c r="DL480" s="192" t="e">
        <f t="shared" si="2725"/>
        <v>#VALUE!</v>
      </c>
      <c r="DM480" s="192" t="e">
        <f t="shared" si="2726"/>
        <v>#VALUE!</v>
      </c>
      <c r="DN480" s="192" t="e">
        <f t="shared" si="2727"/>
        <v>#VALUE!</v>
      </c>
      <c r="DO480" s="192" t="e">
        <f t="shared" si="2728"/>
        <v>#VALUE!</v>
      </c>
      <c r="DP480" s="192" t="e">
        <f t="shared" si="2729"/>
        <v>#VALUE!</v>
      </c>
      <c r="DQ480" s="192" t="e">
        <f t="shared" si="2730"/>
        <v>#VALUE!</v>
      </c>
      <c r="DR480" s="192" t="e">
        <f t="shared" si="2731"/>
        <v>#VALUE!</v>
      </c>
      <c r="DS480" s="192" t="e">
        <f t="shared" si="2732"/>
        <v>#VALUE!</v>
      </c>
      <c r="DT480" s="192" t="e">
        <f t="shared" si="2733"/>
        <v>#VALUE!</v>
      </c>
      <c r="DU480" s="192" t="e">
        <f t="shared" si="2734"/>
        <v>#VALUE!</v>
      </c>
      <c r="DV480" s="198" t="e">
        <f t="shared" si="2735"/>
        <v>#VALUE!</v>
      </c>
      <c r="DW480" s="198" t="e">
        <f t="shared" si="2736"/>
        <v>#DIV/0!</v>
      </c>
      <c r="DX480" s="198" t="e">
        <f t="shared" si="2737"/>
        <v>#DIV/0!</v>
      </c>
      <c r="DY480" s="198" t="e">
        <f t="shared" si="2738"/>
        <v>#VALUE!</v>
      </c>
      <c r="DZ480" s="198" t="e">
        <f t="shared" si="2739"/>
        <v>#VALUE!</v>
      </c>
      <c r="EA480" s="198" t="e">
        <f t="shared" si="2740"/>
        <v>#VALUE!</v>
      </c>
      <c r="EB480" s="198" t="e">
        <f t="shared" si="2741"/>
        <v>#VALUE!</v>
      </c>
      <c r="EC480" s="198" t="e">
        <f t="shared" si="2742"/>
        <v>#DIV/0!</v>
      </c>
      <c r="ED480" s="198" t="e">
        <f t="shared" si="2743"/>
        <v>#VALUE!</v>
      </c>
      <c r="EE480" s="198" t="e">
        <f t="shared" si="2744"/>
        <v>#VALUE!</v>
      </c>
      <c r="EF480" s="198" t="e">
        <f t="shared" ref="EF480:EO480" si="2914">DV480/SUM($DV480:$EE480)</f>
        <v>#VALUE!</v>
      </c>
      <c r="EG480" s="198" t="e">
        <f t="shared" si="2914"/>
        <v>#DIV/0!</v>
      </c>
      <c r="EH480" s="198" t="e">
        <f t="shared" si="2914"/>
        <v>#DIV/0!</v>
      </c>
      <c r="EI480" s="198" t="e">
        <f t="shared" si="2914"/>
        <v>#VALUE!</v>
      </c>
      <c r="EJ480" s="198" t="e">
        <f t="shared" si="2914"/>
        <v>#VALUE!</v>
      </c>
      <c r="EK480" s="198" t="e">
        <f t="shared" si="2914"/>
        <v>#VALUE!</v>
      </c>
      <c r="EL480" s="198" t="e">
        <f t="shared" si="2914"/>
        <v>#VALUE!</v>
      </c>
      <c r="EM480" s="198" t="e">
        <f t="shared" si="2914"/>
        <v>#DIV/0!</v>
      </c>
      <c r="EN480" s="198" t="e">
        <f t="shared" si="2914"/>
        <v>#VALUE!</v>
      </c>
      <c r="EO480" s="198" t="e">
        <f t="shared" si="2914"/>
        <v>#VALUE!</v>
      </c>
      <c r="EP480" s="511">
        <f t="shared" ref="EP480:EW480" si="2915">EP479</f>
        <v>0.08</v>
      </c>
      <c r="EQ480" s="511">
        <f t="shared" si="2915"/>
        <v>0.015</v>
      </c>
      <c r="ER480" s="511">
        <f t="shared" si="2915"/>
        <v>0.015</v>
      </c>
      <c r="ES480" s="511">
        <f t="shared" si="2915"/>
        <v>0.015</v>
      </c>
      <c r="ET480" s="511">
        <f t="shared" si="2915"/>
        <v>0.015</v>
      </c>
      <c r="EU480" s="511">
        <f t="shared" si="2915"/>
        <v>0.09</v>
      </c>
      <c r="EV480" s="511">
        <f t="shared" si="2915"/>
        <v>0.09</v>
      </c>
      <c r="EW480" s="511">
        <f t="shared" si="2915"/>
        <v>0.09</v>
      </c>
      <c r="EX480" s="420" t="str">
        <f>IF(_tag_month_day!AS476="","",_tag_month_day!AS476/100)</f>
        <v/>
      </c>
      <c r="EY480" s="420" t="str">
        <f>IF(_tag_month_day!AT476="","",_tag_month_day!AT476/100)</f>
        <v/>
      </c>
      <c r="EZ480" s="420" t="str">
        <f>IF(_tag_month_day!AU476="","",_tag_month_day!AU476/100)</f>
        <v/>
      </c>
      <c r="FA480" s="420" t="str">
        <f>IF(_tag_month_day!AV476="","",_tag_month_day!AV476/100)</f>
        <v/>
      </c>
      <c r="FB480" s="420" t="str">
        <f>IF(_tag_month_day!AW476="","",_tag_month_day!AW476/100)</f>
        <v/>
      </c>
      <c r="FC480" s="420" t="str">
        <f>IF(_tag_month_day!AX476="","",_tag_month_day!AX476/100)</f>
        <v/>
      </c>
      <c r="FD480" s="510">
        <f t="shared" si="2773"/>
        <v>0.33</v>
      </c>
      <c r="FE480" s="510">
        <f t="shared" si="2774"/>
        <v>0.19</v>
      </c>
      <c r="FF480" s="510">
        <f t="shared" si="2775"/>
        <v>0.003</v>
      </c>
      <c r="FG480" s="510">
        <f t="shared" si="2776"/>
        <v>0</v>
      </c>
      <c r="FH480" s="603">
        <f t="shared" si="2777"/>
        <v>0.0001</v>
      </c>
      <c r="FI480" s="510">
        <f t="shared" ref="FI480:FR480" si="2916">FI479</f>
        <v>0.41</v>
      </c>
      <c r="FJ480" s="510">
        <f t="shared" si="2916"/>
        <v>0.11</v>
      </c>
      <c r="FK480" s="510">
        <f t="shared" si="2916"/>
        <v>0.015</v>
      </c>
      <c r="FL480" s="510">
        <f t="shared" si="2916"/>
        <v>0</v>
      </c>
      <c r="FM480" s="603">
        <f t="shared" si="2916"/>
        <v>0.0001</v>
      </c>
      <c r="FN480" s="510" t="str">
        <f>IF(_tag_month_day!AY476="","",_tag_month_day!AY476/100)</f>
        <v/>
      </c>
      <c r="FO480" s="510" t="str">
        <f>IF(_tag_month_day!AZ476="","",_tag_month_day!AZ476/100)</f>
        <v/>
      </c>
      <c r="FP480" s="510" t="str">
        <f>IF(_tag_month_day!BA476="","",_tag_month_day!BA476/100)</f>
        <v/>
      </c>
      <c r="FQ480" s="510" t="str">
        <f>IF(_tag_month_day!BB476="","",_tag_month_day!BB476/100)</f>
        <v/>
      </c>
      <c r="FR480" s="603" t="str">
        <f>IF(_tag_month_day!BC476="","",_tag_month_day!BC476/100)</f>
        <v/>
      </c>
      <c r="FS480" s="510" t="str">
        <f>IF(_tag_month_day!BD476="","",_tag_month_day!BD476/100)</f>
        <v/>
      </c>
      <c r="FT480" s="510" t="str">
        <f>IF(_tag_month_day!BE476="","",_tag_month_day!BE476/100)</f>
        <v/>
      </c>
      <c r="FU480" s="510" t="str">
        <f>IF(_tag_month_day!BF476="","",_tag_month_day!BF476/100)</f>
        <v/>
      </c>
      <c r="FV480" s="510" t="str">
        <f>IF(_tag_month_day!BG476="","",_tag_month_day!BG476/100)</f>
        <v/>
      </c>
      <c r="FW480" s="603" t="str">
        <f>IF(_tag_month_day!BH476="","",_tag_month_day!BH476/100)</f>
        <v/>
      </c>
      <c r="FX480" s="510" t="str">
        <f>IF(_tag_month_day!BI476="","",_tag_month_day!BI476/100)</f>
        <v/>
      </c>
      <c r="FY480" s="510" t="str">
        <f>IF(_tag_month_day!BJ476="","",_tag_month_day!BJ476/100)</f>
        <v/>
      </c>
      <c r="FZ480" s="605" t="str">
        <f>IF(_tag_month_day!BK476="","",_tag_month_day!BK476/100)</f>
        <v/>
      </c>
      <c r="GA480" s="510" t="str">
        <f>IF(_tag_month_day!BL476="","",_tag_month_day!BL476/100)</f>
        <v/>
      </c>
      <c r="GB480" s="603" t="str">
        <f>IF(_tag_month_day!BM476="","",_tag_month_day!BM476/100)</f>
        <v/>
      </c>
      <c r="GC480" s="420" t="str">
        <f>IF(_tag_month_day!BN476="","",_tag_month_day!BN476/100)</f>
        <v/>
      </c>
      <c r="GD480" s="420" t="str">
        <f>IF(_tag_month_day!BO476="","",_tag_month_day!BO476/100)</f>
        <v/>
      </c>
      <c r="GE480" s="420" t="str">
        <f>IF(_tag_month_day!BP476="","",_tag_month_day!BP476/100)</f>
        <v/>
      </c>
      <c r="GF480" s="420" t="str">
        <f>IF(_tag_month_day!BQ476="","",_tag_month_day!BQ476/100)</f>
        <v/>
      </c>
      <c r="GG480" s="420" t="str">
        <f>IF(_tag_month_day!BR476="","",_tag_month_day!BR476/100)</f>
        <v/>
      </c>
      <c r="GH480" s="420" t="str">
        <f>IF(_tag_month_day!BS476="","",_tag_month_day!BS476/100)</f>
        <v/>
      </c>
      <c r="GI480" s="603" t="str">
        <f>IF(_tag_month_day!BT476="","",_tag_month_day!BT476/100)</f>
        <v/>
      </c>
      <c r="GJ480" s="612" t="str">
        <f>IF(_tag_month_day!BU476="","",_tag_month_day!BU476/100)</f>
        <v/>
      </c>
      <c r="GK480" s="620" t="str">
        <f>IF(_tag_month_day!BV476="",IF(_rlcf_month_day!A$2="","",_rlcf_month_day!A$2/100),_tag_month_day!BV476/100)</f>
        <v/>
      </c>
      <c r="GL480" s="620" t="str">
        <f>IF(_tag_month_day!BW476="",IF(_rlcf_month_day!B$2="","",_rlcf_month_day!B$2/100),_tag_month_day!BW476/100)</f>
        <v/>
      </c>
      <c r="GM480" s="621" t="str">
        <f>IF(_tag_month_day!BX476="",IF(_rlcf_month_day!C$2="","",_rlcf_month_day!C$2/100),_tag_month_day!BX476/100)</f>
        <v/>
      </c>
      <c r="GN480" s="620" t="str">
        <f>IF(_tag_month_day!BV476="",IF(_rlcf_month_day!A$2="","",_rlcf_month_day!A$2/100),_tag_month_day!BV476/100)</f>
        <v/>
      </c>
      <c r="GO480" s="620" t="str">
        <f>IF(_tag_month_day!BW476="",IF(_rlcf_month_day!B$2="","",_rlcf_month_day!B$2/100),_tag_month_day!BW476/100)</f>
        <v/>
      </c>
      <c r="GP480" s="620" t="str">
        <f>IF(_tag_month_day!CD476="",IF(_rlcf_month_day!E$2="","",_rlcf_month_day!E$2/100),_tag_month_day!CD476/100)</f>
        <v/>
      </c>
      <c r="GQ480" s="620" t="str">
        <f>IF(_tag_month_day!CE476="",IF(_rlcf_month_day!F$2="","",_rlcf_month_day!F$2/100),_tag_month_day!CE476/100)</f>
        <v/>
      </c>
      <c r="GR480" s="621" t="str">
        <f>IF(_tag_month_day!CF476="",IF(_rlcf_month_day!G$2="","",_rlcf_month_day!G$2/100),_tag_month_day!CF476/100)</f>
        <v/>
      </c>
      <c r="GS480" s="626">
        <f t="shared" ref="GS480:HH480" si="2917">GS479</f>
        <v>0.953</v>
      </c>
      <c r="GT480" s="626">
        <f t="shared" si="2917"/>
        <v>0.55</v>
      </c>
      <c r="GU480" s="626">
        <f t="shared" si="2917"/>
        <v>0.55</v>
      </c>
      <c r="GV480" s="626">
        <f t="shared" si="2917"/>
        <v>0.55</v>
      </c>
      <c r="GW480" s="626">
        <f t="shared" si="2917"/>
        <v>0.5</v>
      </c>
      <c r="GX480" s="626">
        <f t="shared" si="2917"/>
        <v>0.935</v>
      </c>
      <c r="GY480" s="626">
        <f t="shared" si="2917"/>
        <v>0.15</v>
      </c>
      <c r="GZ480" s="626">
        <f t="shared" si="2917"/>
        <v>1</v>
      </c>
      <c r="HA480" s="632">
        <f t="shared" si="2917"/>
        <v>0.047</v>
      </c>
      <c r="HB480" s="632">
        <f t="shared" si="2917"/>
        <v>0.45</v>
      </c>
      <c r="HC480" s="632">
        <f t="shared" si="2917"/>
        <v>0.45</v>
      </c>
      <c r="HD480" s="632">
        <f t="shared" si="2917"/>
        <v>0.45</v>
      </c>
      <c r="HE480" s="632">
        <f t="shared" si="2917"/>
        <v>0.5</v>
      </c>
      <c r="HF480" s="632">
        <f t="shared" si="2917"/>
        <v>0.065</v>
      </c>
      <c r="HG480" s="632">
        <f t="shared" si="2917"/>
        <v>0.85</v>
      </c>
      <c r="HH480" s="632">
        <f t="shared" si="2917"/>
        <v>0</v>
      </c>
      <c r="HI480" s="68">
        <f t="shared" si="2749"/>
        <v>0</v>
      </c>
      <c r="HJ480" s="68" t="e">
        <f t="shared" si="2780"/>
        <v>#VALUE!</v>
      </c>
      <c r="HK480" s="202">
        <f t="shared" si="2781"/>
        <v>0.85</v>
      </c>
      <c r="HL480" s="464">
        <f t="shared" si="2782"/>
        <v>550000</v>
      </c>
      <c r="HM480" s="464">
        <f t="shared" si="2783"/>
        <v>480000</v>
      </c>
      <c r="HN480" s="192" t="e">
        <f t="shared" si="2750"/>
        <v>#VALUE!</v>
      </c>
      <c r="HO480" s="192" t="e">
        <f>HN480*HK480*$HO$2/HL480*1000000</f>
        <v>#VALUE!</v>
      </c>
      <c r="HP480" s="192" t="e">
        <f>HN480*HK480*$HP$2/HM480*1000000</f>
        <v>#VALUE!</v>
      </c>
    </row>
    <row r="481" customFormat="1" spans="1:224">
      <c r="A481" s="381">
        <v>476</v>
      </c>
      <c r="B481" s="54">
        <f ca="1" t="shared" si="2784"/>
        <v>43636</v>
      </c>
      <c r="C481" s="57">
        <f t="shared" si="2785"/>
        <v>0.0416666666666667</v>
      </c>
      <c r="D481" s="68" t="str">
        <f ca="1" t="shared" si="2751"/>
        <v>中班</v>
      </c>
      <c r="E481" s="68" t="str">
        <f ca="1" t="shared" si="2752"/>
        <v>乙</v>
      </c>
      <c r="F481" s="68">
        <f ca="1">SUMPRODUCT((成本日报!$A$3:$A$95=计划!B481)*(成本日报!$B$3:$B$95=计划!$D481),成本日报!$C$3:$C$95)</f>
        <v>2</v>
      </c>
      <c r="G481" s="382">
        <f ca="1" t="shared" si="2786"/>
        <v>43636.7916666655</v>
      </c>
      <c r="H481" s="382">
        <f ca="1" t="shared" si="2753"/>
        <v>43636.79861111</v>
      </c>
      <c r="I481" s="382">
        <f ca="1" t="shared" si="2754"/>
        <v>43636.8041666655</v>
      </c>
      <c r="J481" s="382">
        <f ca="1" t="shared" si="2755"/>
        <v>43636.8333333322</v>
      </c>
      <c r="K481" s="382">
        <f ca="1" t="shared" si="2756"/>
        <v>43636.8958333322</v>
      </c>
      <c r="L481" s="382">
        <f ca="1" t="shared" si="2757"/>
        <v>43636.9166666655</v>
      </c>
      <c r="M481" s="398" t="str">
        <f>IF(_tag_month_day!A477="","",_tag_month_day!A477)</f>
        <v/>
      </c>
      <c r="N481" s="398" t="str">
        <f>IF(_tag_month_day!B477="","",_tag_month_day!B477)</f>
        <v/>
      </c>
      <c r="O481" s="399" t="e">
        <f t="shared" si="2758"/>
        <v>#VALUE!</v>
      </c>
      <c r="P481" s="398" t="str">
        <f>IF(_tag_month_day!C477="","",_tag_month_day!C477)</f>
        <v/>
      </c>
      <c r="Q481" s="398" t="str">
        <f>IF(_tag_month_day!D477="","",_tag_month_day!D477)</f>
        <v/>
      </c>
      <c r="R481" s="416">
        <f>IF(_tag_month_day!CB477="",R480,_tag_month_day!CB477/100)</f>
        <v>0.07</v>
      </c>
      <c r="S481" s="417" t="str">
        <f>IF(_tag_month_day!E477="","",_tag_month_day!E477)</f>
        <v/>
      </c>
      <c r="T481" s="417" t="str">
        <f>IF(_tag_month_day!F477="","",_tag_month_day!F477)</f>
        <v/>
      </c>
      <c r="U481" s="418" t="e">
        <f t="shared" si="2712"/>
        <v>#VALUE!</v>
      </c>
      <c r="V481" s="53" t="e">
        <f t="shared" si="2713"/>
        <v>#VALUE!</v>
      </c>
      <c r="W481" s="419" t="str">
        <f>IF(_jhy_month_day!A477="","",_jhy_month_day!A477)</f>
        <v/>
      </c>
      <c r="X481" s="420" t="str">
        <f>IF(_jhy_month_day!B477="","",_jhy_month_day!B477/100)</f>
        <v/>
      </c>
      <c r="Y481" s="420" t="str">
        <f>IF(_jhy_month_day!C477="","",_jhy_month_day!C477/100)</f>
        <v/>
      </c>
      <c r="Z481" s="439">
        <f t="shared" si="2802"/>
        <v>119</v>
      </c>
      <c r="AA481" s="440" t="str">
        <f>IF(_tag_month_day!G477="","",_tag_month_day!G477/100)</f>
        <v/>
      </c>
      <c r="AB481" s="440" t="str">
        <f>IF(_tag_month_day!H477="","",_tag_month_day!H477/100)</f>
        <v/>
      </c>
      <c r="AC481" s="193">
        <f t="shared" si="2759"/>
        <v>1.59963432013121</v>
      </c>
      <c r="AD481" s="441" t="str">
        <f t="shared" si="2760"/>
        <v/>
      </c>
      <c r="AE481" s="442" t="str">
        <f t="shared" si="2761"/>
        <v/>
      </c>
      <c r="AF481" s="443">
        <v>1</v>
      </c>
      <c r="AG481" s="68" t="str">
        <f>IF(_duihao_month_day!A477="","",_duihao_month_day!A477)</f>
        <v/>
      </c>
      <c r="AH481" s="463">
        <f>IF(_gyk_month_day!B477="",AH480,_gyk_month_day!B477)</f>
        <v>820</v>
      </c>
      <c r="AI481" s="464"/>
      <c r="AJ481" s="68" t="str">
        <f>IF(_tag_month_day!I477="","",_tag_month_day!I477)</f>
        <v/>
      </c>
      <c r="AK481" s="465" t="str">
        <f>IF(_tzyy_month_day!A477="","",_tzyy_month_day!A477)</f>
        <v/>
      </c>
      <c r="AL481" s="465" t="str">
        <f>IF(_tzyy_month_day!B477="","",_tzyy_month_day!B477)</f>
        <v/>
      </c>
      <c r="AM481" s="465" t="str">
        <f>IF(_tzyy_month_day!C477="","",_tzyy_month_day!C477)</f>
        <v/>
      </c>
      <c r="AN481" s="466" t="str">
        <f>IF(_tag_month_day!CG477="","",_tag_month_day!CG477)</f>
        <v/>
      </c>
      <c r="AO481" s="466" t="str">
        <f>IF(_tag_month_day!CH477="","",_tag_month_day!CH477)</f>
        <v/>
      </c>
      <c r="AP481" s="486" t="e">
        <f t="shared" si="2762"/>
        <v>#VALUE!</v>
      </c>
      <c r="AQ481" s="487" t="str">
        <f>IF(_tag_month_day!J477="","",_tag_month_day!J477/100)</f>
        <v/>
      </c>
      <c r="AR481" s="488">
        <f t="shared" si="2763"/>
        <v>1.3</v>
      </c>
      <c r="AS481" s="489" t="e">
        <f t="shared" si="2714"/>
        <v>#VALUE!</v>
      </c>
      <c r="AT481" s="489">
        <f t="shared" si="2764"/>
        <v>0</v>
      </c>
      <c r="AU481" s="490" t="str">
        <f>IF(_tag_month_day!K477="","",_tag_month_day!K477)</f>
        <v/>
      </c>
      <c r="AV481" s="491" t="str">
        <f>IF(_tag_month_day!L477="","",_tag_month_day!L477/100)</f>
        <v/>
      </c>
      <c r="AW481" s="420">
        <f t="shared" si="2686"/>
        <v>0</v>
      </c>
      <c r="AX481" s="420">
        <f t="shared" si="2765"/>
        <v>0</v>
      </c>
      <c r="AY481" s="420" t="str">
        <f>IF(_tag_month_day!M477="","",_tag_month_day!M477/100)</f>
        <v/>
      </c>
      <c r="AZ481" s="420" t="str">
        <f>IF(_tag_month_day!N477="","",_tag_month_day!N477/100)</f>
        <v/>
      </c>
      <c r="BA481" s="420" t="str">
        <f>IF(_tag_month_day!O477="","",_tag_month_day!O477/100)</f>
        <v/>
      </c>
      <c r="BB481" s="496" t="str">
        <f>IF(_tag_month_day!P477="","",_tag_month_day!P477/100)</f>
        <v/>
      </c>
      <c r="BC481" s="496">
        <f t="shared" si="2766"/>
        <v>0</v>
      </c>
      <c r="BD481" s="496" t="str">
        <f>IF(_tag_month_day!Q477="","",_tag_month_day!Q477/100)</f>
        <v/>
      </c>
      <c r="BE481" s="510" t="str">
        <f>IF(_tag_month_day!R477="","",_tag_month_day!R477/100)</f>
        <v/>
      </c>
      <c r="BF481" s="413" t="str">
        <f>IF(_tag_month_day!CC477="","",_tag_month_day!CC477/100)</f>
        <v/>
      </c>
      <c r="BG481" s="511" t="e">
        <f t="shared" si="2715"/>
        <v>#VALUE!</v>
      </c>
      <c r="BH481" s="198">
        <f t="shared" si="2716"/>
        <v>0</v>
      </c>
      <c r="BI481" s="512" t="e">
        <f>IF(CX481=0,BI480,(DK481*查询!$R$5+DL481*查询!$Q$5+DM481*查询!$N$5+DN481*查询!$O$5+DO481*查询!$P$5)*AF481/CX481)</f>
        <v>#VALUE!</v>
      </c>
      <c r="BJ481" s="512" t="e">
        <f>IF(CX481=0,BJ480,(DP481*查询!$S$5+DQ481*查询!$T$5+DR481*查询!$U$5)*AF481/CX481)</f>
        <v>#VALUE!</v>
      </c>
      <c r="BK481" s="512">
        <f t="shared" si="2767"/>
        <v>1</v>
      </c>
      <c r="BL481" s="513" t="str">
        <f>IF(_cfyc_month_day!A477="","",_cfyc_month_day!A477)</f>
        <v/>
      </c>
      <c r="BM481" s="513" t="str">
        <f>IF(_cfyc_month_day!B477="","",_cfyc_month_day!B477)</f>
        <v/>
      </c>
      <c r="BN481" s="513" t="str">
        <f>IF(_cfyc_month_day!C477="","",_cfyc_month_day!C477)</f>
        <v/>
      </c>
      <c r="BO481" s="522" t="str">
        <f>IF(_cfyc_month_day!D477="","",_cfyc_month_day!D477)</f>
        <v/>
      </c>
      <c r="BP481" s="522" t="str">
        <f>IF(_cfyc_month_day!E477="","",_cfyc_month_day!E477)</f>
        <v/>
      </c>
      <c r="BQ481" s="522" t="str">
        <f>IF(_cfyc_month_day!F477="","",_cfyc_month_day!F477)</f>
        <v/>
      </c>
      <c r="BR481" s="513" t="str">
        <f>IF(_tag_month_day!T477="","",_tag_month_day!T477)</f>
        <v/>
      </c>
      <c r="BS481" s="513" t="str">
        <f>IF(_tag_month_day!U477="","",_tag_month_day!U477)</f>
        <v/>
      </c>
      <c r="BT481" s="523" t="str">
        <f t="shared" si="2768"/>
        <v/>
      </c>
      <c r="BU481" s="223" t="str">
        <f>IF(_tag_month_day!V477="","",_tag_month_day!V477)</f>
        <v/>
      </c>
      <c r="BV481" s="206" t="str">
        <f>IF(_tag_month_day!W477="","",_tag_month_day!W477)</f>
        <v/>
      </c>
      <c r="BW481" s="540" t="str">
        <f>IF(_tag_month_day!X477="","",_tag_month_day!X477)</f>
        <v/>
      </c>
      <c r="BX481" s="540" t="str">
        <f>IF(_tag_month_day!Y477="","",_tag_month_day!Y477)</f>
        <v/>
      </c>
      <c r="BY481" s="541">
        <f ca="1" t="shared" si="2769"/>
        <v>43636.9166666655</v>
      </c>
      <c r="BZ481" s="542"/>
      <c r="CA481" s="543" t="str">
        <f>IF(_jhy2_month_day!A477="","",_jhy2_month_day!A477)</f>
        <v/>
      </c>
      <c r="CB481" s="464" t="str">
        <f>IF(_jhy2_month_day!B477="","",_jhy2_month_day!B477)</f>
        <v/>
      </c>
      <c r="CC481" s="464" t="str">
        <f>IF(_jhy2_month_day!C477="","",_jhy2_month_day!C477)</f>
        <v/>
      </c>
      <c r="CD481" s="464" t="str">
        <f>IF(_jhy2_month_day!D477="","",_jhy2_month_day!D477)</f>
        <v/>
      </c>
      <c r="CE481" s="464" t="str">
        <f>IF(_jhy2_month_day!E477="","",_jhy2_month_day!E477)</f>
        <v/>
      </c>
      <c r="CF481" s="464" t="str">
        <f>IF(_jhy2_month_day!F477="","",_jhy2_month_day!F477)</f>
        <v/>
      </c>
      <c r="CG481" s="464" t="str">
        <f>IF(_jhy2_month_day!G477="","",_jhy2_month_day!G477)</f>
        <v/>
      </c>
      <c r="CH481" s="464" t="str">
        <f>IF(_jhy2_month_day!H477="","",_jhy2_month_day!H477)</f>
        <v/>
      </c>
      <c r="CI481" s="464" t="str">
        <f>IF(_jhy2_month_day!I477="","",_jhy2_month_day!I477)</f>
        <v/>
      </c>
      <c r="CJ481" s="464" t="str">
        <f>IF(_jhy2_month_day!J477="","",_jhy2_month_day!J477)</f>
        <v/>
      </c>
      <c r="CK481" s="464" t="str">
        <f>IF(_jhy2_month_day!K477="","",_jhy2_month_day!K477)</f>
        <v/>
      </c>
      <c r="CL481" s="562" t="str">
        <f>IF(_jhy2_month_day!L477="","",_jhy2_month_day!L477)</f>
        <v/>
      </c>
      <c r="CM481" s="562" t="str">
        <f>IF(_jhy2_month_day!M477="","",_jhy2_month_day!M477)</f>
        <v/>
      </c>
      <c r="CN481" s="562" t="str">
        <f>IF(_jhy2_month_day!N477="","",_jhy2_month_day!N477)</f>
        <v/>
      </c>
      <c r="CO481" s="562" t="str">
        <f>IF(_jhy2_month_day!O477="","",_jhy2_month_day!O477)</f>
        <v/>
      </c>
      <c r="CP481" s="562" t="str">
        <f>IF(_jhy2_month_day!P477="","",_jhy2_month_day!P477)</f>
        <v/>
      </c>
      <c r="CQ481" s="562" t="str">
        <f>IF(_jhy2_month_day!Q477="","",_jhy2_month_day!Q477)</f>
        <v/>
      </c>
      <c r="CR481" s="563" t="str">
        <f>IF(_jhy2_month_day!R477="","",_jhy2_month_day!R477)</f>
        <v/>
      </c>
      <c r="CS481" s="576" t="str">
        <f>IF(_jhy2_month_day!S477="","",_jhy2_month_day!S477)</f>
        <v/>
      </c>
      <c r="CT481" s="562" t="str">
        <f>IF(_jhy2_month_day!T477="","",_jhy2_month_day!T477)</f>
        <v/>
      </c>
      <c r="CU481" s="577" t="e">
        <f t="shared" si="2717"/>
        <v>#VALUE!</v>
      </c>
      <c r="CV481" s="198" t="e">
        <f t="shared" si="2718"/>
        <v>#VALUE!</v>
      </c>
      <c r="CW481" s="192" t="e">
        <f t="shared" si="2719"/>
        <v>#VALUE!</v>
      </c>
      <c r="CX481" s="192" t="e">
        <f t="shared" si="2720"/>
        <v>#VALUE!</v>
      </c>
      <c r="CY481" s="202" t="e">
        <f t="shared" si="2721"/>
        <v>#VALUE!</v>
      </c>
      <c r="CZ481" s="192" t="e">
        <f t="shared" ref="CZ481:DI481" si="2918">$AJ481*EF481</f>
        <v>#VALUE!</v>
      </c>
      <c r="DA481" s="192" t="e">
        <f t="shared" si="2918"/>
        <v>#VALUE!</v>
      </c>
      <c r="DB481" s="192" t="e">
        <f t="shared" si="2918"/>
        <v>#VALUE!</v>
      </c>
      <c r="DC481" s="192" t="e">
        <f t="shared" si="2918"/>
        <v>#VALUE!</v>
      </c>
      <c r="DD481" s="192" t="e">
        <f t="shared" si="2918"/>
        <v>#VALUE!</v>
      </c>
      <c r="DE481" s="192" t="e">
        <f t="shared" si="2918"/>
        <v>#VALUE!</v>
      </c>
      <c r="DF481" s="192" t="e">
        <f t="shared" si="2918"/>
        <v>#VALUE!</v>
      </c>
      <c r="DG481" s="192" t="e">
        <f t="shared" si="2918"/>
        <v>#VALUE!</v>
      </c>
      <c r="DH481" s="192" t="e">
        <f t="shared" si="2918"/>
        <v>#VALUE!</v>
      </c>
      <c r="DI481" s="192" t="e">
        <f t="shared" si="2918"/>
        <v>#VALUE!</v>
      </c>
      <c r="DJ481" s="192" t="e">
        <f t="shared" si="2723"/>
        <v>#VALUE!</v>
      </c>
      <c r="DK481" s="192" t="e">
        <f t="shared" si="2724"/>
        <v>#VALUE!</v>
      </c>
      <c r="DL481" s="192" t="e">
        <f t="shared" si="2725"/>
        <v>#VALUE!</v>
      </c>
      <c r="DM481" s="192" t="e">
        <f t="shared" si="2726"/>
        <v>#VALUE!</v>
      </c>
      <c r="DN481" s="192" t="e">
        <f t="shared" si="2727"/>
        <v>#VALUE!</v>
      </c>
      <c r="DO481" s="192" t="e">
        <f t="shared" si="2728"/>
        <v>#VALUE!</v>
      </c>
      <c r="DP481" s="192" t="e">
        <f t="shared" si="2729"/>
        <v>#VALUE!</v>
      </c>
      <c r="DQ481" s="192" t="e">
        <f t="shared" si="2730"/>
        <v>#VALUE!</v>
      </c>
      <c r="DR481" s="192" t="e">
        <f t="shared" si="2731"/>
        <v>#VALUE!</v>
      </c>
      <c r="DS481" s="192" t="e">
        <f t="shared" si="2732"/>
        <v>#VALUE!</v>
      </c>
      <c r="DT481" s="192" t="e">
        <f t="shared" si="2733"/>
        <v>#VALUE!</v>
      </c>
      <c r="DU481" s="192" t="e">
        <f t="shared" si="2734"/>
        <v>#VALUE!</v>
      </c>
      <c r="DV481" s="198" t="e">
        <f t="shared" si="2735"/>
        <v>#VALUE!</v>
      </c>
      <c r="DW481" s="198" t="e">
        <f t="shared" si="2736"/>
        <v>#DIV/0!</v>
      </c>
      <c r="DX481" s="198" t="e">
        <f t="shared" si="2737"/>
        <v>#DIV/0!</v>
      </c>
      <c r="DY481" s="198" t="e">
        <f t="shared" si="2738"/>
        <v>#VALUE!</v>
      </c>
      <c r="DZ481" s="198" t="e">
        <f t="shared" si="2739"/>
        <v>#VALUE!</v>
      </c>
      <c r="EA481" s="198" t="e">
        <f t="shared" si="2740"/>
        <v>#VALUE!</v>
      </c>
      <c r="EB481" s="198" t="e">
        <f t="shared" si="2741"/>
        <v>#VALUE!</v>
      </c>
      <c r="EC481" s="198" t="e">
        <f t="shared" si="2742"/>
        <v>#DIV/0!</v>
      </c>
      <c r="ED481" s="198" t="e">
        <f t="shared" si="2743"/>
        <v>#VALUE!</v>
      </c>
      <c r="EE481" s="198" t="e">
        <f t="shared" si="2744"/>
        <v>#VALUE!</v>
      </c>
      <c r="EF481" s="198" t="e">
        <f t="shared" ref="EF481:EO481" si="2919">DV481/SUM($DV481:$EE481)</f>
        <v>#VALUE!</v>
      </c>
      <c r="EG481" s="198" t="e">
        <f t="shared" si="2919"/>
        <v>#DIV/0!</v>
      </c>
      <c r="EH481" s="198" t="e">
        <f t="shared" si="2919"/>
        <v>#DIV/0!</v>
      </c>
      <c r="EI481" s="198" t="e">
        <f t="shared" si="2919"/>
        <v>#VALUE!</v>
      </c>
      <c r="EJ481" s="198" t="e">
        <f t="shared" si="2919"/>
        <v>#VALUE!</v>
      </c>
      <c r="EK481" s="198" t="e">
        <f t="shared" si="2919"/>
        <v>#VALUE!</v>
      </c>
      <c r="EL481" s="198" t="e">
        <f t="shared" si="2919"/>
        <v>#VALUE!</v>
      </c>
      <c r="EM481" s="198" t="e">
        <f t="shared" si="2919"/>
        <v>#DIV/0!</v>
      </c>
      <c r="EN481" s="198" t="e">
        <f t="shared" si="2919"/>
        <v>#VALUE!</v>
      </c>
      <c r="EO481" s="198" t="e">
        <f t="shared" si="2919"/>
        <v>#VALUE!</v>
      </c>
      <c r="EP481" s="511">
        <f t="shared" ref="EP481:EW481" si="2920">EP480</f>
        <v>0.08</v>
      </c>
      <c r="EQ481" s="511">
        <f t="shared" si="2920"/>
        <v>0.015</v>
      </c>
      <c r="ER481" s="511">
        <f t="shared" si="2920"/>
        <v>0.015</v>
      </c>
      <c r="ES481" s="511">
        <f t="shared" si="2920"/>
        <v>0.015</v>
      </c>
      <c r="ET481" s="511">
        <f t="shared" si="2920"/>
        <v>0.015</v>
      </c>
      <c r="EU481" s="511">
        <f t="shared" si="2920"/>
        <v>0.09</v>
      </c>
      <c r="EV481" s="511">
        <f t="shared" si="2920"/>
        <v>0.09</v>
      </c>
      <c r="EW481" s="511">
        <f t="shared" si="2920"/>
        <v>0.09</v>
      </c>
      <c r="EX481" s="420" t="str">
        <f>IF(_tag_month_day!AS477="","",_tag_month_day!AS477/100)</f>
        <v/>
      </c>
      <c r="EY481" s="420" t="str">
        <f>IF(_tag_month_day!AT477="","",_tag_month_day!AT477/100)</f>
        <v/>
      </c>
      <c r="EZ481" s="420" t="str">
        <f>IF(_tag_month_day!AU477="","",_tag_month_day!AU477/100)</f>
        <v/>
      </c>
      <c r="FA481" s="420" t="str">
        <f>IF(_tag_month_day!AV477="","",_tag_month_day!AV477/100)</f>
        <v/>
      </c>
      <c r="FB481" s="420" t="str">
        <f>IF(_tag_month_day!AW477="","",_tag_month_day!AW477/100)</f>
        <v/>
      </c>
      <c r="FC481" s="420" t="str">
        <f>IF(_tag_month_day!AX477="","",_tag_month_day!AX477/100)</f>
        <v/>
      </c>
      <c r="FD481" s="510">
        <f t="shared" si="2773"/>
        <v>0.33</v>
      </c>
      <c r="FE481" s="510">
        <f t="shared" si="2774"/>
        <v>0.19</v>
      </c>
      <c r="FF481" s="510">
        <f t="shared" si="2775"/>
        <v>0.003</v>
      </c>
      <c r="FG481" s="510">
        <f t="shared" si="2776"/>
        <v>0</v>
      </c>
      <c r="FH481" s="603">
        <f t="shared" si="2777"/>
        <v>0.0001</v>
      </c>
      <c r="FI481" s="510">
        <f t="shared" ref="FI481:FR481" si="2921">FI480</f>
        <v>0.41</v>
      </c>
      <c r="FJ481" s="510">
        <f t="shared" si="2921"/>
        <v>0.11</v>
      </c>
      <c r="FK481" s="510">
        <f t="shared" si="2921"/>
        <v>0.015</v>
      </c>
      <c r="FL481" s="510">
        <f t="shared" si="2921"/>
        <v>0</v>
      </c>
      <c r="FM481" s="603">
        <f t="shared" si="2921"/>
        <v>0.0001</v>
      </c>
      <c r="FN481" s="510" t="str">
        <f>IF(_tag_month_day!AY477="","",_tag_month_day!AY477/100)</f>
        <v/>
      </c>
      <c r="FO481" s="510" t="str">
        <f>IF(_tag_month_day!AZ477="","",_tag_month_day!AZ477/100)</f>
        <v/>
      </c>
      <c r="FP481" s="510" t="str">
        <f>IF(_tag_month_day!BA477="","",_tag_month_day!BA477/100)</f>
        <v/>
      </c>
      <c r="FQ481" s="510" t="str">
        <f>IF(_tag_month_day!BB477="","",_tag_month_day!BB477/100)</f>
        <v/>
      </c>
      <c r="FR481" s="603" t="str">
        <f>IF(_tag_month_day!BC477="","",_tag_month_day!BC477/100)</f>
        <v/>
      </c>
      <c r="FS481" s="510" t="str">
        <f>IF(_tag_month_day!BD477="","",_tag_month_day!BD477/100)</f>
        <v/>
      </c>
      <c r="FT481" s="510" t="str">
        <f>IF(_tag_month_day!BE477="","",_tag_month_day!BE477/100)</f>
        <v/>
      </c>
      <c r="FU481" s="510" t="str">
        <f>IF(_tag_month_day!BF477="","",_tag_month_day!BF477/100)</f>
        <v/>
      </c>
      <c r="FV481" s="510" t="str">
        <f>IF(_tag_month_day!BG477="","",_tag_month_day!BG477/100)</f>
        <v/>
      </c>
      <c r="FW481" s="603" t="str">
        <f>IF(_tag_month_day!BH477="","",_tag_month_day!BH477/100)</f>
        <v/>
      </c>
      <c r="FX481" s="510" t="str">
        <f>IF(_tag_month_day!BI477="","",_tag_month_day!BI477/100)</f>
        <v/>
      </c>
      <c r="FY481" s="510" t="str">
        <f>IF(_tag_month_day!BJ477="","",_tag_month_day!BJ477/100)</f>
        <v/>
      </c>
      <c r="FZ481" s="605" t="str">
        <f>IF(_tag_month_day!BK477="","",_tag_month_day!BK477/100)</f>
        <v/>
      </c>
      <c r="GA481" s="510" t="str">
        <f>IF(_tag_month_day!BL477="","",_tag_month_day!BL477/100)</f>
        <v/>
      </c>
      <c r="GB481" s="603" t="str">
        <f>IF(_tag_month_day!BM477="","",_tag_month_day!BM477/100)</f>
        <v/>
      </c>
      <c r="GC481" s="420" t="str">
        <f>IF(_tag_month_day!BN477="","",_tag_month_day!BN477/100)</f>
        <v/>
      </c>
      <c r="GD481" s="420" t="str">
        <f>IF(_tag_month_day!BO477="","",_tag_month_day!BO477/100)</f>
        <v/>
      </c>
      <c r="GE481" s="420" t="str">
        <f>IF(_tag_month_day!BP477="","",_tag_month_day!BP477/100)</f>
        <v/>
      </c>
      <c r="GF481" s="420" t="str">
        <f>IF(_tag_month_day!BQ477="","",_tag_month_day!BQ477/100)</f>
        <v/>
      </c>
      <c r="GG481" s="420" t="str">
        <f>IF(_tag_month_day!BR477="","",_tag_month_day!BR477/100)</f>
        <v/>
      </c>
      <c r="GH481" s="420" t="str">
        <f>IF(_tag_month_day!BS477="","",_tag_month_day!BS477/100)</f>
        <v/>
      </c>
      <c r="GI481" s="603" t="str">
        <f>IF(_tag_month_day!BT477="","",_tag_month_day!BT477/100)</f>
        <v/>
      </c>
      <c r="GJ481" s="612" t="str">
        <f>IF(_tag_month_day!BU477="","",_tag_month_day!BU477/100)</f>
        <v/>
      </c>
      <c r="GK481" s="620" t="str">
        <f>IF(_tag_month_day!BV477="",IF(_rlcf_month_day!A$2="","",_rlcf_month_day!A$2/100),_tag_month_day!BV477/100)</f>
        <v/>
      </c>
      <c r="GL481" s="620" t="str">
        <f>IF(_tag_month_day!BW477="",IF(_rlcf_month_day!B$2="","",_rlcf_month_day!B$2/100),_tag_month_day!BW477/100)</f>
        <v/>
      </c>
      <c r="GM481" s="621" t="str">
        <f>IF(_tag_month_day!BX477="",IF(_rlcf_month_day!C$2="","",_rlcf_month_day!C$2/100),_tag_month_day!BX477/100)</f>
        <v/>
      </c>
      <c r="GN481" s="620" t="str">
        <f>IF(_tag_month_day!BV477="",IF(_rlcf_month_day!A$2="","",_rlcf_month_day!A$2/100),_tag_month_day!BV477/100)</f>
        <v/>
      </c>
      <c r="GO481" s="620" t="str">
        <f>IF(_tag_month_day!BW477="",IF(_rlcf_month_day!B$2="","",_rlcf_month_day!B$2/100),_tag_month_day!BW477/100)</f>
        <v/>
      </c>
      <c r="GP481" s="620" t="str">
        <f>IF(_tag_month_day!CD477="",IF(_rlcf_month_day!E$2="","",_rlcf_month_day!E$2/100),_tag_month_day!CD477/100)</f>
        <v/>
      </c>
      <c r="GQ481" s="620" t="str">
        <f>IF(_tag_month_day!CE477="",IF(_rlcf_month_day!F$2="","",_rlcf_month_day!F$2/100),_tag_month_day!CE477/100)</f>
        <v/>
      </c>
      <c r="GR481" s="621" t="str">
        <f>IF(_tag_month_day!CF477="",IF(_rlcf_month_day!G$2="","",_rlcf_month_day!G$2/100),_tag_month_day!CF477/100)</f>
        <v/>
      </c>
      <c r="GS481" s="626">
        <f t="shared" ref="GS481:HH481" si="2922">GS480</f>
        <v>0.953</v>
      </c>
      <c r="GT481" s="626">
        <f t="shared" si="2922"/>
        <v>0.55</v>
      </c>
      <c r="GU481" s="626">
        <f t="shared" si="2922"/>
        <v>0.55</v>
      </c>
      <c r="GV481" s="626">
        <f t="shared" si="2922"/>
        <v>0.55</v>
      </c>
      <c r="GW481" s="626">
        <f t="shared" si="2922"/>
        <v>0.5</v>
      </c>
      <c r="GX481" s="626">
        <f t="shared" si="2922"/>
        <v>0.935</v>
      </c>
      <c r="GY481" s="626">
        <f t="shared" si="2922"/>
        <v>0.15</v>
      </c>
      <c r="GZ481" s="626">
        <f t="shared" si="2922"/>
        <v>1</v>
      </c>
      <c r="HA481" s="632">
        <f t="shared" si="2922"/>
        <v>0.047</v>
      </c>
      <c r="HB481" s="632">
        <f t="shared" si="2922"/>
        <v>0.45</v>
      </c>
      <c r="HC481" s="632">
        <f t="shared" si="2922"/>
        <v>0.45</v>
      </c>
      <c r="HD481" s="632">
        <f t="shared" si="2922"/>
        <v>0.45</v>
      </c>
      <c r="HE481" s="632">
        <f t="shared" si="2922"/>
        <v>0.5</v>
      </c>
      <c r="HF481" s="632">
        <f t="shared" si="2922"/>
        <v>0.065</v>
      </c>
      <c r="HG481" s="632">
        <f t="shared" si="2922"/>
        <v>0.85</v>
      </c>
      <c r="HH481" s="632">
        <f t="shared" si="2922"/>
        <v>0</v>
      </c>
      <c r="HI481" s="68">
        <f t="shared" si="2749"/>
        <v>0</v>
      </c>
      <c r="HJ481" s="68" t="e">
        <f t="shared" si="2780"/>
        <v>#VALUE!</v>
      </c>
      <c r="HK481" s="202">
        <f t="shared" si="2781"/>
        <v>0.85</v>
      </c>
      <c r="HL481" s="464">
        <f t="shared" si="2782"/>
        <v>550000</v>
      </c>
      <c r="HM481" s="464">
        <f t="shared" si="2783"/>
        <v>480000</v>
      </c>
      <c r="HN481" s="192" t="e">
        <f t="shared" si="2750"/>
        <v>#VALUE!</v>
      </c>
      <c r="HO481" s="192" t="e">
        <f>HN481*HK481*$HO$2/HL481*1000000</f>
        <v>#VALUE!</v>
      </c>
      <c r="HP481" s="192" t="e">
        <f>HN481*HK481*$HP$2/HM481*1000000</f>
        <v>#VALUE!</v>
      </c>
    </row>
    <row r="482" customFormat="1" spans="1:224">
      <c r="A482" s="381">
        <v>477</v>
      </c>
      <c r="B482" s="54">
        <f ca="1" t="shared" si="2784"/>
        <v>43636</v>
      </c>
      <c r="C482" s="57">
        <f t="shared" si="2785"/>
        <v>0.0416666666666667</v>
      </c>
      <c r="D482" s="68" t="str">
        <f ca="1" t="shared" si="2751"/>
        <v>中班</v>
      </c>
      <c r="E482" s="68" t="str">
        <f ca="1" t="shared" si="2752"/>
        <v>乙</v>
      </c>
      <c r="F482" s="68">
        <f ca="1">SUMPRODUCT((成本日报!$A$3:$A$95=计划!B482)*(成本日报!$B$3:$B$95=计划!$D482),成本日报!$C$3:$C$95)</f>
        <v>2</v>
      </c>
      <c r="G482" s="382">
        <f ca="1" t="shared" si="2786"/>
        <v>43636.8333333322</v>
      </c>
      <c r="H482" s="382">
        <f ca="1" t="shared" si="2753"/>
        <v>43636.8402777766</v>
      </c>
      <c r="I482" s="382">
        <f ca="1" t="shared" si="2754"/>
        <v>43636.8458333322</v>
      </c>
      <c r="J482" s="382">
        <f ca="1" t="shared" si="2755"/>
        <v>43636.8749999988</v>
      </c>
      <c r="K482" s="382">
        <f ca="1" t="shared" si="2756"/>
        <v>43636.9374999989</v>
      </c>
      <c r="L482" s="382">
        <f ca="1" t="shared" si="2757"/>
        <v>43636.9583333322</v>
      </c>
      <c r="M482" s="398" t="str">
        <f>IF(_tag_month_day!A478="","",_tag_month_day!A478)</f>
        <v/>
      </c>
      <c r="N482" s="398" t="str">
        <f>IF(_tag_month_day!B478="","",_tag_month_day!B478)</f>
        <v/>
      </c>
      <c r="O482" s="399" t="e">
        <f t="shared" si="2758"/>
        <v>#VALUE!</v>
      </c>
      <c r="P482" s="398" t="str">
        <f>IF(_tag_month_day!C478="","",_tag_month_day!C478)</f>
        <v/>
      </c>
      <c r="Q482" s="398" t="str">
        <f>IF(_tag_month_day!D478="","",_tag_month_day!D478)</f>
        <v/>
      </c>
      <c r="R482" s="416">
        <f>IF(_tag_month_day!CB478="",R481,_tag_month_day!CB478/100)</f>
        <v>0.07</v>
      </c>
      <c r="S482" s="417" t="str">
        <f>IF(_tag_month_day!E478="","",_tag_month_day!E478)</f>
        <v/>
      </c>
      <c r="T482" s="417" t="str">
        <f>IF(_tag_month_day!F478="","",_tag_month_day!F478)</f>
        <v/>
      </c>
      <c r="U482" s="418" t="e">
        <f t="shared" si="2712"/>
        <v>#VALUE!</v>
      </c>
      <c r="V482" s="53" t="e">
        <f t="shared" si="2713"/>
        <v>#VALUE!</v>
      </c>
      <c r="W482" s="419" t="str">
        <f>IF(_jhy_month_day!A478="","",_jhy_month_day!A478)</f>
        <v/>
      </c>
      <c r="X482" s="420" t="str">
        <f>IF(_jhy_month_day!B478="","",_jhy_month_day!B478/100)</f>
        <v/>
      </c>
      <c r="Y482" s="420" t="str">
        <f>IF(_jhy_month_day!C478="","",_jhy_month_day!C478/100)</f>
        <v/>
      </c>
      <c r="Z482" s="439">
        <f t="shared" si="2802"/>
        <v>120</v>
      </c>
      <c r="AA482" s="440" t="str">
        <f>IF(_tag_month_day!G478="","",_tag_month_day!G478/100)</f>
        <v/>
      </c>
      <c r="AB482" s="440" t="str">
        <f>IF(_tag_month_day!H478="","",_tag_month_day!H478/100)</f>
        <v/>
      </c>
      <c r="AC482" s="193">
        <f t="shared" si="2759"/>
        <v>1.59963432013121</v>
      </c>
      <c r="AD482" s="441" t="str">
        <f t="shared" si="2760"/>
        <v/>
      </c>
      <c r="AE482" s="442" t="str">
        <f t="shared" si="2761"/>
        <v/>
      </c>
      <c r="AF482" s="443">
        <v>1</v>
      </c>
      <c r="AG482" s="68" t="str">
        <f>IF(_duihao_month_day!A478="","",_duihao_month_day!A478)</f>
        <v/>
      </c>
      <c r="AH482" s="463">
        <f>IF(_gyk_month_day!B478="",AH481,_gyk_month_day!B478)</f>
        <v>820</v>
      </c>
      <c r="AI482" s="464"/>
      <c r="AJ482" s="68" t="str">
        <f>IF(_tag_month_day!I478="","",_tag_month_day!I478)</f>
        <v/>
      </c>
      <c r="AK482" s="465" t="str">
        <f>IF(_tzyy_month_day!A478="","",_tzyy_month_day!A478)</f>
        <v/>
      </c>
      <c r="AL482" s="465" t="str">
        <f>IF(_tzyy_month_day!B478="","",_tzyy_month_day!B478)</f>
        <v/>
      </c>
      <c r="AM482" s="465" t="str">
        <f>IF(_tzyy_month_day!C478="","",_tzyy_month_day!C478)</f>
        <v/>
      </c>
      <c r="AN482" s="466" t="str">
        <f>IF(_tag_month_day!CG478="","",_tag_month_day!CG478)</f>
        <v/>
      </c>
      <c r="AO482" s="466" t="str">
        <f>IF(_tag_month_day!CH478="","",_tag_month_day!CH478)</f>
        <v/>
      </c>
      <c r="AP482" s="486" t="e">
        <f t="shared" si="2762"/>
        <v>#VALUE!</v>
      </c>
      <c r="AQ482" s="487" t="str">
        <f>IF(_tag_month_day!J478="","",_tag_month_day!J478/100)</f>
        <v/>
      </c>
      <c r="AR482" s="488">
        <f t="shared" si="2763"/>
        <v>1.3</v>
      </c>
      <c r="AS482" s="489" t="e">
        <f t="shared" si="2714"/>
        <v>#VALUE!</v>
      </c>
      <c r="AT482" s="489">
        <f t="shared" si="2764"/>
        <v>0</v>
      </c>
      <c r="AU482" s="490" t="str">
        <f>IF(_tag_month_day!K478="","",_tag_month_day!K478)</f>
        <v/>
      </c>
      <c r="AV482" s="491" t="str">
        <f>IF(_tag_month_day!L478="","",_tag_month_day!L478/100)</f>
        <v/>
      </c>
      <c r="AW482" s="420">
        <f t="shared" si="2686"/>
        <v>0</v>
      </c>
      <c r="AX482" s="420">
        <f t="shared" si="2765"/>
        <v>0</v>
      </c>
      <c r="AY482" s="420" t="str">
        <f>IF(_tag_month_day!M478="","",_tag_month_day!M478/100)</f>
        <v/>
      </c>
      <c r="AZ482" s="420" t="str">
        <f>IF(_tag_month_day!N478="","",_tag_month_day!N478/100)</f>
        <v/>
      </c>
      <c r="BA482" s="420" t="str">
        <f>IF(_tag_month_day!O478="","",_tag_month_day!O478/100)</f>
        <v/>
      </c>
      <c r="BB482" s="496" t="str">
        <f>IF(_tag_month_day!P478="","",_tag_month_day!P478/100)</f>
        <v/>
      </c>
      <c r="BC482" s="496">
        <f t="shared" si="2766"/>
        <v>0</v>
      </c>
      <c r="BD482" s="496" t="str">
        <f>IF(_tag_month_day!Q478="","",_tag_month_day!Q478/100)</f>
        <v/>
      </c>
      <c r="BE482" s="510" t="str">
        <f>IF(_tag_month_day!R478="","",_tag_month_day!R478/100)</f>
        <v/>
      </c>
      <c r="BF482" s="413" t="str">
        <f>IF(_tag_month_day!CC478="","",_tag_month_day!CC478/100)</f>
        <v/>
      </c>
      <c r="BG482" s="511" t="e">
        <f t="shared" si="2715"/>
        <v>#VALUE!</v>
      </c>
      <c r="BH482" s="198">
        <f t="shared" si="2716"/>
        <v>0</v>
      </c>
      <c r="BI482" s="512" t="e">
        <f>IF(CX482=0,BI481,(DK482*查询!$R$5+DL482*查询!$Q$5+DM482*查询!$N$5+DN482*查询!$O$5+DO482*查询!$P$5)*AF482/CX482)</f>
        <v>#VALUE!</v>
      </c>
      <c r="BJ482" s="512" t="e">
        <f>IF(CX482=0,BJ481,(DP482*查询!$S$5+DQ482*查询!$T$5+DR482*查询!$U$5)*AF482/CX482)</f>
        <v>#VALUE!</v>
      </c>
      <c r="BK482" s="512">
        <f t="shared" si="2767"/>
        <v>1</v>
      </c>
      <c r="BL482" s="513" t="str">
        <f>IF(_cfyc_month_day!A478="","",_cfyc_month_day!A478)</f>
        <v/>
      </c>
      <c r="BM482" s="513" t="str">
        <f>IF(_cfyc_month_day!B478="","",_cfyc_month_day!B478)</f>
        <v/>
      </c>
      <c r="BN482" s="513" t="str">
        <f>IF(_cfyc_month_day!C478="","",_cfyc_month_day!C478)</f>
        <v/>
      </c>
      <c r="BO482" s="522" t="str">
        <f>IF(_cfyc_month_day!D478="","",_cfyc_month_day!D478)</f>
        <v/>
      </c>
      <c r="BP482" s="522" t="str">
        <f>IF(_cfyc_month_day!E478="","",_cfyc_month_day!E478)</f>
        <v/>
      </c>
      <c r="BQ482" s="522" t="str">
        <f>IF(_cfyc_month_day!F478="","",_cfyc_month_day!F478)</f>
        <v/>
      </c>
      <c r="BR482" s="513" t="str">
        <f>IF(_tag_month_day!T478="","",_tag_month_day!T478)</f>
        <v/>
      </c>
      <c r="BS482" s="513" t="str">
        <f>IF(_tag_month_day!U478="","",_tag_month_day!U478)</f>
        <v/>
      </c>
      <c r="BT482" s="523" t="str">
        <f t="shared" si="2768"/>
        <v/>
      </c>
      <c r="BU482" s="223" t="str">
        <f>IF(_tag_month_day!V478="","",_tag_month_day!V478)</f>
        <v/>
      </c>
      <c r="BV482" s="206" t="str">
        <f>IF(_tag_month_day!W478="","",_tag_month_day!W478)</f>
        <v/>
      </c>
      <c r="BW482" s="540" t="str">
        <f>IF(_tag_month_day!X478="","",_tag_month_day!X478)</f>
        <v/>
      </c>
      <c r="BX482" s="540" t="str">
        <f>IF(_tag_month_day!Y478="","",_tag_month_day!Y478)</f>
        <v/>
      </c>
      <c r="BY482" s="541">
        <f ca="1" t="shared" si="2769"/>
        <v>43636.9583333322</v>
      </c>
      <c r="BZ482" s="542"/>
      <c r="CA482" s="543" t="str">
        <f>IF(_jhy2_month_day!A478="","",_jhy2_month_day!A478)</f>
        <v/>
      </c>
      <c r="CB482" s="464" t="str">
        <f>IF(_jhy2_month_day!B478="","",_jhy2_month_day!B478)</f>
        <v/>
      </c>
      <c r="CC482" s="464" t="str">
        <f>IF(_jhy2_month_day!C478="","",_jhy2_month_day!C478)</f>
        <v/>
      </c>
      <c r="CD482" s="464" t="str">
        <f>IF(_jhy2_month_day!D478="","",_jhy2_month_day!D478)</f>
        <v/>
      </c>
      <c r="CE482" s="464" t="str">
        <f>IF(_jhy2_month_day!E478="","",_jhy2_month_day!E478)</f>
        <v/>
      </c>
      <c r="CF482" s="464" t="str">
        <f>IF(_jhy2_month_day!F478="","",_jhy2_month_day!F478)</f>
        <v/>
      </c>
      <c r="CG482" s="464" t="str">
        <f>IF(_jhy2_month_day!G478="","",_jhy2_month_day!G478)</f>
        <v/>
      </c>
      <c r="CH482" s="464" t="str">
        <f>IF(_jhy2_month_day!H478="","",_jhy2_month_day!H478)</f>
        <v/>
      </c>
      <c r="CI482" s="464" t="str">
        <f>IF(_jhy2_month_day!I478="","",_jhy2_month_day!I478)</f>
        <v/>
      </c>
      <c r="CJ482" s="464" t="str">
        <f>IF(_jhy2_month_day!J478="","",_jhy2_month_day!J478)</f>
        <v/>
      </c>
      <c r="CK482" s="464" t="str">
        <f>IF(_jhy2_month_day!K478="","",_jhy2_month_day!K478)</f>
        <v/>
      </c>
      <c r="CL482" s="562" t="str">
        <f>IF(_jhy2_month_day!L478="","",_jhy2_month_day!L478)</f>
        <v/>
      </c>
      <c r="CM482" s="562" t="str">
        <f>IF(_jhy2_month_day!M478="","",_jhy2_month_day!M478)</f>
        <v/>
      </c>
      <c r="CN482" s="562" t="str">
        <f>IF(_jhy2_month_day!N478="","",_jhy2_month_day!N478)</f>
        <v/>
      </c>
      <c r="CO482" s="562" t="str">
        <f>IF(_jhy2_month_day!O478="","",_jhy2_month_day!O478)</f>
        <v/>
      </c>
      <c r="CP482" s="562" t="str">
        <f>IF(_jhy2_month_day!P478="","",_jhy2_month_day!P478)</f>
        <v/>
      </c>
      <c r="CQ482" s="562" t="str">
        <f>IF(_jhy2_month_day!Q478="","",_jhy2_month_day!Q478)</f>
        <v/>
      </c>
      <c r="CR482" s="563" t="str">
        <f>IF(_jhy2_month_day!R478="","",_jhy2_month_day!R478)</f>
        <v/>
      </c>
      <c r="CS482" s="576" t="str">
        <f>IF(_jhy2_month_day!S478="","",_jhy2_month_day!S478)</f>
        <v/>
      </c>
      <c r="CT482" s="562" t="str">
        <f>IF(_jhy2_month_day!T478="","",_jhy2_month_day!T478)</f>
        <v/>
      </c>
      <c r="CU482" s="577" t="e">
        <f t="shared" si="2717"/>
        <v>#VALUE!</v>
      </c>
      <c r="CV482" s="198" t="e">
        <f t="shared" si="2718"/>
        <v>#VALUE!</v>
      </c>
      <c r="CW482" s="192" t="e">
        <f t="shared" si="2719"/>
        <v>#VALUE!</v>
      </c>
      <c r="CX482" s="192" t="e">
        <f t="shared" si="2720"/>
        <v>#VALUE!</v>
      </c>
      <c r="CY482" s="202" t="e">
        <f t="shared" si="2721"/>
        <v>#VALUE!</v>
      </c>
      <c r="CZ482" s="192" t="e">
        <f t="shared" ref="CZ482:DI482" si="2923">$AJ482*EF482</f>
        <v>#VALUE!</v>
      </c>
      <c r="DA482" s="192" t="e">
        <f t="shared" si="2923"/>
        <v>#VALUE!</v>
      </c>
      <c r="DB482" s="192" t="e">
        <f t="shared" si="2923"/>
        <v>#VALUE!</v>
      </c>
      <c r="DC482" s="192" t="e">
        <f t="shared" si="2923"/>
        <v>#VALUE!</v>
      </c>
      <c r="DD482" s="192" t="e">
        <f t="shared" si="2923"/>
        <v>#VALUE!</v>
      </c>
      <c r="DE482" s="192" t="e">
        <f t="shared" si="2923"/>
        <v>#VALUE!</v>
      </c>
      <c r="DF482" s="192" t="e">
        <f t="shared" si="2923"/>
        <v>#VALUE!</v>
      </c>
      <c r="DG482" s="192" t="e">
        <f t="shared" si="2923"/>
        <v>#VALUE!</v>
      </c>
      <c r="DH482" s="192" t="e">
        <f t="shared" si="2923"/>
        <v>#VALUE!</v>
      </c>
      <c r="DI482" s="192" t="e">
        <f t="shared" si="2923"/>
        <v>#VALUE!</v>
      </c>
      <c r="DJ482" s="192" t="e">
        <f t="shared" si="2723"/>
        <v>#VALUE!</v>
      </c>
      <c r="DK482" s="192" t="e">
        <f t="shared" si="2724"/>
        <v>#VALUE!</v>
      </c>
      <c r="DL482" s="192" t="e">
        <f t="shared" si="2725"/>
        <v>#VALUE!</v>
      </c>
      <c r="DM482" s="192" t="e">
        <f t="shared" si="2726"/>
        <v>#VALUE!</v>
      </c>
      <c r="DN482" s="192" t="e">
        <f t="shared" si="2727"/>
        <v>#VALUE!</v>
      </c>
      <c r="DO482" s="192" t="e">
        <f t="shared" si="2728"/>
        <v>#VALUE!</v>
      </c>
      <c r="DP482" s="192" t="e">
        <f t="shared" si="2729"/>
        <v>#VALUE!</v>
      </c>
      <c r="DQ482" s="192" t="e">
        <f t="shared" si="2730"/>
        <v>#VALUE!</v>
      </c>
      <c r="DR482" s="192" t="e">
        <f t="shared" si="2731"/>
        <v>#VALUE!</v>
      </c>
      <c r="DS482" s="192" t="e">
        <f t="shared" si="2732"/>
        <v>#VALUE!</v>
      </c>
      <c r="DT482" s="192" t="e">
        <f t="shared" si="2733"/>
        <v>#VALUE!</v>
      </c>
      <c r="DU482" s="192" t="e">
        <f t="shared" si="2734"/>
        <v>#VALUE!</v>
      </c>
      <c r="DV482" s="198" t="e">
        <f t="shared" si="2735"/>
        <v>#VALUE!</v>
      </c>
      <c r="DW482" s="198" t="e">
        <f t="shared" si="2736"/>
        <v>#DIV/0!</v>
      </c>
      <c r="DX482" s="198" t="e">
        <f t="shared" si="2737"/>
        <v>#DIV/0!</v>
      </c>
      <c r="DY482" s="198" t="e">
        <f t="shared" si="2738"/>
        <v>#VALUE!</v>
      </c>
      <c r="DZ482" s="198" t="e">
        <f t="shared" si="2739"/>
        <v>#VALUE!</v>
      </c>
      <c r="EA482" s="198" t="e">
        <f t="shared" si="2740"/>
        <v>#VALUE!</v>
      </c>
      <c r="EB482" s="198" t="e">
        <f t="shared" si="2741"/>
        <v>#VALUE!</v>
      </c>
      <c r="EC482" s="198" t="e">
        <f t="shared" si="2742"/>
        <v>#DIV/0!</v>
      </c>
      <c r="ED482" s="198" t="e">
        <f t="shared" si="2743"/>
        <v>#VALUE!</v>
      </c>
      <c r="EE482" s="198" t="e">
        <f t="shared" si="2744"/>
        <v>#VALUE!</v>
      </c>
      <c r="EF482" s="198" t="e">
        <f t="shared" ref="EF482:EO482" si="2924">DV482/SUM($DV482:$EE482)</f>
        <v>#VALUE!</v>
      </c>
      <c r="EG482" s="198" t="e">
        <f t="shared" si="2924"/>
        <v>#DIV/0!</v>
      </c>
      <c r="EH482" s="198" t="e">
        <f t="shared" si="2924"/>
        <v>#DIV/0!</v>
      </c>
      <c r="EI482" s="198" t="e">
        <f t="shared" si="2924"/>
        <v>#VALUE!</v>
      </c>
      <c r="EJ482" s="198" t="e">
        <f t="shared" si="2924"/>
        <v>#VALUE!</v>
      </c>
      <c r="EK482" s="198" t="e">
        <f t="shared" si="2924"/>
        <v>#VALUE!</v>
      </c>
      <c r="EL482" s="198" t="e">
        <f t="shared" si="2924"/>
        <v>#VALUE!</v>
      </c>
      <c r="EM482" s="198" t="e">
        <f t="shared" si="2924"/>
        <v>#DIV/0!</v>
      </c>
      <c r="EN482" s="198" t="e">
        <f t="shared" si="2924"/>
        <v>#VALUE!</v>
      </c>
      <c r="EO482" s="198" t="e">
        <f t="shared" si="2924"/>
        <v>#VALUE!</v>
      </c>
      <c r="EP482" s="511">
        <f t="shared" ref="EP482:EW482" si="2925">EP481</f>
        <v>0.08</v>
      </c>
      <c r="EQ482" s="511">
        <f t="shared" si="2925"/>
        <v>0.015</v>
      </c>
      <c r="ER482" s="511">
        <f t="shared" si="2925"/>
        <v>0.015</v>
      </c>
      <c r="ES482" s="511">
        <f t="shared" si="2925"/>
        <v>0.015</v>
      </c>
      <c r="ET482" s="511">
        <f t="shared" si="2925"/>
        <v>0.015</v>
      </c>
      <c r="EU482" s="511">
        <f t="shared" si="2925"/>
        <v>0.09</v>
      </c>
      <c r="EV482" s="511">
        <f t="shared" si="2925"/>
        <v>0.09</v>
      </c>
      <c r="EW482" s="511">
        <f t="shared" si="2925"/>
        <v>0.09</v>
      </c>
      <c r="EX482" s="420" t="str">
        <f>IF(_tag_month_day!AS478="","",_tag_month_day!AS478/100)</f>
        <v/>
      </c>
      <c r="EY482" s="420" t="str">
        <f>IF(_tag_month_day!AT478="","",_tag_month_day!AT478/100)</f>
        <v/>
      </c>
      <c r="EZ482" s="420" t="str">
        <f>IF(_tag_month_day!AU478="","",_tag_month_day!AU478/100)</f>
        <v/>
      </c>
      <c r="FA482" s="420" t="str">
        <f>IF(_tag_month_day!AV478="","",_tag_month_day!AV478/100)</f>
        <v/>
      </c>
      <c r="FB482" s="420" t="str">
        <f>IF(_tag_month_day!AW478="","",_tag_month_day!AW478/100)</f>
        <v/>
      </c>
      <c r="FC482" s="420" t="str">
        <f>IF(_tag_month_day!AX478="","",_tag_month_day!AX478/100)</f>
        <v/>
      </c>
      <c r="FD482" s="510">
        <f t="shared" si="2773"/>
        <v>0.33</v>
      </c>
      <c r="FE482" s="510">
        <f t="shared" si="2774"/>
        <v>0.19</v>
      </c>
      <c r="FF482" s="510">
        <f t="shared" si="2775"/>
        <v>0.003</v>
      </c>
      <c r="FG482" s="510">
        <f t="shared" si="2776"/>
        <v>0</v>
      </c>
      <c r="FH482" s="603">
        <f t="shared" si="2777"/>
        <v>0.0001</v>
      </c>
      <c r="FI482" s="510">
        <f t="shared" ref="FI482:FR482" si="2926">FI481</f>
        <v>0.41</v>
      </c>
      <c r="FJ482" s="510">
        <f t="shared" si="2926"/>
        <v>0.11</v>
      </c>
      <c r="FK482" s="510">
        <f t="shared" si="2926"/>
        <v>0.015</v>
      </c>
      <c r="FL482" s="510">
        <f t="shared" si="2926"/>
        <v>0</v>
      </c>
      <c r="FM482" s="603">
        <f t="shared" si="2926"/>
        <v>0.0001</v>
      </c>
      <c r="FN482" s="510" t="str">
        <f>IF(_tag_month_day!AY478="","",_tag_month_day!AY478/100)</f>
        <v/>
      </c>
      <c r="FO482" s="510" t="str">
        <f>IF(_tag_month_day!AZ478="","",_tag_month_day!AZ478/100)</f>
        <v/>
      </c>
      <c r="FP482" s="510" t="str">
        <f>IF(_tag_month_day!BA478="","",_tag_month_day!BA478/100)</f>
        <v/>
      </c>
      <c r="FQ482" s="510" t="str">
        <f>IF(_tag_month_day!BB478="","",_tag_month_day!BB478/100)</f>
        <v/>
      </c>
      <c r="FR482" s="603" t="str">
        <f>IF(_tag_month_day!BC478="","",_tag_month_day!BC478/100)</f>
        <v/>
      </c>
      <c r="FS482" s="510" t="str">
        <f>IF(_tag_month_day!BD478="","",_tag_month_day!BD478/100)</f>
        <v/>
      </c>
      <c r="FT482" s="510" t="str">
        <f>IF(_tag_month_day!BE478="","",_tag_month_day!BE478/100)</f>
        <v/>
      </c>
      <c r="FU482" s="510" t="str">
        <f>IF(_tag_month_day!BF478="","",_tag_month_day!BF478/100)</f>
        <v/>
      </c>
      <c r="FV482" s="510" t="str">
        <f>IF(_tag_month_day!BG478="","",_tag_month_day!BG478/100)</f>
        <v/>
      </c>
      <c r="FW482" s="603" t="str">
        <f>IF(_tag_month_day!BH478="","",_tag_month_day!BH478/100)</f>
        <v/>
      </c>
      <c r="FX482" s="510" t="str">
        <f>IF(_tag_month_day!BI478="","",_tag_month_day!BI478/100)</f>
        <v/>
      </c>
      <c r="FY482" s="510" t="str">
        <f>IF(_tag_month_day!BJ478="","",_tag_month_day!BJ478/100)</f>
        <v/>
      </c>
      <c r="FZ482" s="605" t="str">
        <f>IF(_tag_month_day!BK478="","",_tag_month_day!BK478/100)</f>
        <v/>
      </c>
      <c r="GA482" s="510" t="str">
        <f>IF(_tag_month_day!BL478="","",_tag_month_day!BL478/100)</f>
        <v/>
      </c>
      <c r="GB482" s="603" t="str">
        <f>IF(_tag_month_day!BM478="","",_tag_month_day!BM478/100)</f>
        <v/>
      </c>
      <c r="GC482" s="420" t="str">
        <f>IF(_tag_month_day!BN478="","",_tag_month_day!BN478/100)</f>
        <v/>
      </c>
      <c r="GD482" s="420" t="str">
        <f>IF(_tag_month_day!BO478="","",_tag_month_day!BO478/100)</f>
        <v/>
      </c>
      <c r="GE482" s="420" t="str">
        <f>IF(_tag_month_day!BP478="","",_tag_month_day!BP478/100)</f>
        <v/>
      </c>
      <c r="GF482" s="420" t="str">
        <f>IF(_tag_month_day!BQ478="","",_tag_month_day!BQ478/100)</f>
        <v/>
      </c>
      <c r="GG482" s="420" t="str">
        <f>IF(_tag_month_day!BR478="","",_tag_month_day!BR478/100)</f>
        <v/>
      </c>
      <c r="GH482" s="420" t="str">
        <f>IF(_tag_month_day!BS478="","",_tag_month_day!BS478/100)</f>
        <v/>
      </c>
      <c r="GI482" s="603" t="str">
        <f>IF(_tag_month_day!BT478="","",_tag_month_day!BT478/100)</f>
        <v/>
      </c>
      <c r="GJ482" s="612" t="str">
        <f>IF(_tag_month_day!BU478="","",_tag_month_day!BU478/100)</f>
        <v/>
      </c>
      <c r="GK482" s="620" t="str">
        <f>IF(_tag_month_day!BV478="",IF(_rlcf_month_day!A$2="","",_rlcf_month_day!A$2/100),_tag_month_day!BV478/100)</f>
        <v/>
      </c>
      <c r="GL482" s="620" t="str">
        <f>IF(_tag_month_day!BW478="",IF(_rlcf_month_day!B$2="","",_rlcf_month_day!B$2/100),_tag_month_day!BW478/100)</f>
        <v/>
      </c>
      <c r="GM482" s="621" t="str">
        <f>IF(_tag_month_day!BX478="",IF(_rlcf_month_day!C$2="","",_rlcf_month_day!C$2/100),_tag_month_day!BX478/100)</f>
        <v/>
      </c>
      <c r="GN482" s="620" t="str">
        <f>IF(_tag_month_day!BV478="",IF(_rlcf_month_day!A$2="","",_rlcf_month_day!A$2/100),_tag_month_day!BV478/100)</f>
        <v/>
      </c>
      <c r="GO482" s="620" t="str">
        <f>IF(_tag_month_day!BW478="",IF(_rlcf_month_day!B$2="","",_rlcf_month_day!B$2/100),_tag_month_day!BW478/100)</f>
        <v/>
      </c>
      <c r="GP482" s="620" t="str">
        <f>IF(_tag_month_day!CD478="",IF(_rlcf_month_day!E$2="","",_rlcf_month_day!E$2/100),_tag_month_day!CD478/100)</f>
        <v/>
      </c>
      <c r="GQ482" s="620" t="str">
        <f>IF(_tag_month_day!CE478="",IF(_rlcf_month_day!F$2="","",_rlcf_month_day!F$2/100),_tag_month_day!CE478/100)</f>
        <v/>
      </c>
      <c r="GR482" s="621" t="str">
        <f>IF(_tag_month_day!CF478="",IF(_rlcf_month_day!G$2="","",_rlcf_month_day!G$2/100),_tag_month_day!CF478/100)</f>
        <v/>
      </c>
      <c r="GS482" s="626">
        <f t="shared" ref="GS482:HH482" si="2927">GS481</f>
        <v>0.953</v>
      </c>
      <c r="GT482" s="626">
        <f t="shared" si="2927"/>
        <v>0.55</v>
      </c>
      <c r="GU482" s="626">
        <f t="shared" si="2927"/>
        <v>0.55</v>
      </c>
      <c r="GV482" s="626">
        <f t="shared" si="2927"/>
        <v>0.55</v>
      </c>
      <c r="GW482" s="626">
        <f t="shared" si="2927"/>
        <v>0.5</v>
      </c>
      <c r="GX482" s="626">
        <f t="shared" si="2927"/>
        <v>0.935</v>
      </c>
      <c r="GY482" s="626">
        <f t="shared" si="2927"/>
        <v>0.15</v>
      </c>
      <c r="GZ482" s="626">
        <f t="shared" si="2927"/>
        <v>1</v>
      </c>
      <c r="HA482" s="632">
        <f t="shared" si="2927"/>
        <v>0.047</v>
      </c>
      <c r="HB482" s="632">
        <f t="shared" si="2927"/>
        <v>0.45</v>
      </c>
      <c r="HC482" s="632">
        <f t="shared" si="2927"/>
        <v>0.45</v>
      </c>
      <c r="HD482" s="632">
        <f t="shared" si="2927"/>
        <v>0.45</v>
      </c>
      <c r="HE482" s="632">
        <f t="shared" si="2927"/>
        <v>0.5</v>
      </c>
      <c r="HF482" s="632">
        <f t="shared" si="2927"/>
        <v>0.065</v>
      </c>
      <c r="HG482" s="632">
        <f t="shared" si="2927"/>
        <v>0.85</v>
      </c>
      <c r="HH482" s="632">
        <f t="shared" si="2927"/>
        <v>0</v>
      </c>
      <c r="HI482" s="68">
        <f t="shared" si="2749"/>
        <v>0</v>
      </c>
      <c r="HJ482" s="68" t="e">
        <f t="shared" si="2780"/>
        <v>#VALUE!</v>
      </c>
      <c r="HK482" s="202">
        <f t="shared" si="2781"/>
        <v>0.85</v>
      </c>
      <c r="HL482" s="464">
        <f t="shared" si="2782"/>
        <v>550000</v>
      </c>
      <c r="HM482" s="464">
        <f t="shared" si="2783"/>
        <v>480000</v>
      </c>
      <c r="HN482" s="192" t="e">
        <f t="shared" si="2750"/>
        <v>#VALUE!</v>
      </c>
      <c r="HO482" s="192" t="e">
        <f>HN482*HK482*$HO$2/HL482*1000000</f>
        <v>#VALUE!</v>
      </c>
      <c r="HP482" s="192" t="e">
        <f>HN482*HK482*$HP$2/HM482*1000000</f>
        <v>#VALUE!</v>
      </c>
    </row>
    <row r="483" customFormat="1" spans="1:224">
      <c r="A483" s="381">
        <v>478</v>
      </c>
      <c r="B483" s="54">
        <f ca="1" t="shared" si="2784"/>
        <v>43636</v>
      </c>
      <c r="C483" s="57">
        <f t="shared" si="2785"/>
        <v>0.0416666666666667</v>
      </c>
      <c r="D483" s="68" t="str">
        <f ca="1" t="shared" si="2751"/>
        <v>中班</v>
      </c>
      <c r="E483" s="68" t="str">
        <f ca="1" t="shared" si="2752"/>
        <v>乙</v>
      </c>
      <c r="F483" s="68">
        <f ca="1">SUMPRODUCT((成本日报!$A$3:$A$95=计划!B483)*(成本日报!$B$3:$B$95=计划!$D483),成本日报!$C$3:$C$95)</f>
        <v>2</v>
      </c>
      <c r="G483" s="382">
        <f ca="1" t="shared" si="2786"/>
        <v>43636.8749999988</v>
      </c>
      <c r="H483" s="382">
        <f ca="1" t="shared" si="2753"/>
        <v>43636.8819444433</v>
      </c>
      <c r="I483" s="382">
        <f ca="1" t="shared" si="2754"/>
        <v>43636.8874999988</v>
      </c>
      <c r="J483" s="382">
        <f ca="1" t="shared" si="2755"/>
        <v>43636.9166666655</v>
      </c>
      <c r="K483" s="382">
        <f ca="1" t="shared" si="2756"/>
        <v>43636.9791666655</v>
      </c>
      <c r="L483" s="382">
        <f ca="1" t="shared" si="2757"/>
        <v>43636.9999999988</v>
      </c>
      <c r="M483" s="398" t="str">
        <f>IF(_tag_month_day!A479="","",_tag_month_day!A479)</f>
        <v/>
      </c>
      <c r="N483" s="398" t="str">
        <f>IF(_tag_month_day!B479="","",_tag_month_day!B479)</f>
        <v/>
      </c>
      <c r="O483" s="399" t="e">
        <f t="shared" si="2758"/>
        <v>#VALUE!</v>
      </c>
      <c r="P483" s="398" t="str">
        <f>IF(_tag_month_day!C479="","",_tag_month_day!C479)</f>
        <v/>
      </c>
      <c r="Q483" s="398" t="str">
        <f>IF(_tag_month_day!D479="","",_tag_month_day!D479)</f>
        <v/>
      </c>
      <c r="R483" s="416">
        <f>IF(_tag_month_day!CB479="",R482,_tag_month_day!CB479/100)</f>
        <v>0.07</v>
      </c>
      <c r="S483" s="417" t="str">
        <f>IF(_tag_month_day!E479="","",_tag_month_day!E479)</f>
        <v/>
      </c>
      <c r="T483" s="417" t="str">
        <f>IF(_tag_month_day!F479="","",_tag_month_day!F479)</f>
        <v/>
      </c>
      <c r="U483" s="418" t="e">
        <f t="shared" si="2712"/>
        <v>#VALUE!</v>
      </c>
      <c r="V483" s="53" t="e">
        <f t="shared" si="2713"/>
        <v>#VALUE!</v>
      </c>
      <c r="W483" s="419" t="str">
        <f>IF(_jhy_month_day!A479="","",_jhy_month_day!A479)</f>
        <v/>
      </c>
      <c r="X483" s="420" t="str">
        <f>IF(_jhy_month_day!B479="","",_jhy_month_day!B479/100)</f>
        <v/>
      </c>
      <c r="Y483" s="420" t="str">
        <f>IF(_jhy_month_day!C479="","",_jhy_month_day!C479/100)</f>
        <v/>
      </c>
      <c r="Z483" s="439">
        <f t="shared" si="2802"/>
        <v>120</v>
      </c>
      <c r="AA483" s="440" t="str">
        <f>IF(_tag_month_day!G479="","",_tag_month_day!G479/100)</f>
        <v/>
      </c>
      <c r="AB483" s="440" t="str">
        <f>IF(_tag_month_day!H479="","",_tag_month_day!H479/100)</f>
        <v/>
      </c>
      <c r="AC483" s="193">
        <f t="shared" si="2759"/>
        <v>1.59963432013121</v>
      </c>
      <c r="AD483" s="441" t="str">
        <f t="shared" si="2760"/>
        <v/>
      </c>
      <c r="AE483" s="442" t="str">
        <f t="shared" si="2761"/>
        <v/>
      </c>
      <c r="AF483" s="443">
        <v>1</v>
      </c>
      <c r="AG483" s="68" t="str">
        <f>IF(_duihao_month_day!A479="","",_duihao_month_day!A479)</f>
        <v/>
      </c>
      <c r="AH483" s="463">
        <f>IF(_gyk_month_day!B479="",AH482,_gyk_month_day!B479)</f>
        <v>820</v>
      </c>
      <c r="AI483" s="464"/>
      <c r="AJ483" s="68" t="str">
        <f>IF(_tag_month_day!I479="","",_tag_month_day!I479)</f>
        <v/>
      </c>
      <c r="AK483" s="465" t="str">
        <f>IF(_tzyy_month_day!A479="","",_tzyy_month_day!A479)</f>
        <v/>
      </c>
      <c r="AL483" s="465" t="str">
        <f>IF(_tzyy_month_day!B479="","",_tzyy_month_day!B479)</f>
        <v/>
      </c>
      <c r="AM483" s="465" t="str">
        <f>IF(_tzyy_month_day!C479="","",_tzyy_month_day!C479)</f>
        <v/>
      </c>
      <c r="AN483" s="466" t="str">
        <f>IF(_tag_month_day!CG479="","",_tag_month_day!CG479)</f>
        <v/>
      </c>
      <c r="AO483" s="466" t="str">
        <f>IF(_tag_month_day!CH479="","",_tag_month_day!CH479)</f>
        <v/>
      </c>
      <c r="AP483" s="486" t="e">
        <f t="shared" si="2762"/>
        <v>#VALUE!</v>
      </c>
      <c r="AQ483" s="487" t="str">
        <f>IF(_tag_month_day!J479="","",_tag_month_day!J479/100)</f>
        <v/>
      </c>
      <c r="AR483" s="488">
        <f t="shared" si="2763"/>
        <v>1.3</v>
      </c>
      <c r="AS483" s="489" t="e">
        <f t="shared" si="2714"/>
        <v>#VALUE!</v>
      </c>
      <c r="AT483" s="489">
        <f t="shared" si="2764"/>
        <v>0</v>
      </c>
      <c r="AU483" s="490" t="str">
        <f>IF(_tag_month_day!K479="","",_tag_month_day!K479)</f>
        <v/>
      </c>
      <c r="AV483" s="491" t="str">
        <f>IF(_tag_month_day!L479="","",_tag_month_day!L479/100)</f>
        <v/>
      </c>
      <c r="AW483" s="420">
        <f t="shared" si="2686"/>
        <v>0</v>
      </c>
      <c r="AX483" s="420">
        <f t="shared" si="2765"/>
        <v>0</v>
      </c>
      <c r="AY483" s="420" t="str">
        <f>IF(_tag_month_day!M479="","",_tag_month_day!M479/100)</f>
        <v/>
      </c>
      <c r="AZ483" s="420" t="str">
        <f>IF(_tag_month_day!N479="","",_tag_month_day!N479/100)</f>
        <v/>
      </c>
      <c r="BA483" s="420" t="str">
        <f>IF(_tag_month_day!O479="","",_tag_month_day!O479/100)</f>
        <v/>
      </c>
      <c r="BB483" s="496" t="str">
        <f>IF(_tag_month_day!P479="","",_tag_month_day!P479/100)</f>
        <v/>
      </c>
      <c r="BC483" s="496">
        <f t="shared" si="2766"/>
        <v>0</v>
      </c>
      <c r="BD483" s="496" t="str">
        <f>IF(_tag_month_day!Q479="","",_tag_month_day!Q479/100)</f>
        <v/>
      </c>
      <c r="BE483" s="510" t="str">
        <f>IF(_tag_month_day!R479="","",_tag_month_day!R479/100)</f>
        <v/>
      </c>
      <c r="BF483" s="413" t="str">
        <f>IF(_tag_month_day!CC479="","",_tag_month_day!CC479/100)</f>
        <v/>
      </c>
      <c r="BG483" s="511" t="e">
        <f t="shared" si="2715"/>
        <v>#VALUE!</v>
      </c>
      <c r="BH483" s="198">
        <f t="shared" si="2716"/>
        <v>0</v>
      </c>
      <c r="BI483" s="512" t="e">
        <f>IF(CX483=0,BI482,(DK483*查询!$R$5+DL483*查询!$Q$5+DM483*查询!$N$5+DN483*查询!$O$5+DO483*查询!$P$5)*AF483/CX483)</f>
        <v>#VALUE!</v>
      </c>
      <c r="BJ483" s="512" t="e">
        <f>IF(CX483=0,BJ482,(DP483*查询!$S$5+DQ483*查询!$T$5+DR483*查询!$U$5)*AF483/CX483)</f>
        <v>#VALUE!</v>
      </c>
      <c r="BK483" s="512">
        <f t="shared" si="2767"/>
        <v>1</v>
      </c>
      <c r="BL483" s="513" t="str">
        <f>IF(_cfyc_month_day!A479="","",_cfyc_month_day!A479)</f>
        <v/>
      </c>
      <c r="BM483" s="513" t="str">
        <f>IF(_cfyc_month_day!B479="","",_cfyc_month_day!B479)</f>
        <v/>
      </c>
      <c r="BN483" s="513" t="str">
        <f>IF(_cfyc_month_day!C479="","",_cfyc_month_day!C479)</f>
        <v/>
      </c>
      <c r="BO483" s="522" t="str">
        <f>IF(_cfyc_month_day!D479="","",_cfyc_month_day!D479)</f>
        <v/>
      </c>
      <c r="BP483" s="522" t="str">
        <f>IF(_cfyc_month_day!E479="","",_cfyc_month_day!E479)</f>
        <v/>
      </c>
      <c r="BQ483" s="522" t="str">
        <f>IF(_cfyc_month_day!F479="","",_cfyc_month_day!F479)</f>
        <v/>
      </c>
      <c r="BR483" s="513" t="str">
        <f>IF(_tag_month_day!T479="","",_tag_month_day!T479)</f>
        <v/>
      </c>
      <c r="BS483" s="513" t="str">
        <f>IF(_tag_month_day!U479="","",_tag_month_day!U479)</f>
        <v/>
      </c>
      <c r="BT483" s="523" t="str">
        <f t="shared" si="2768"/>
        <v/>
      </c>
      <c r="BU483" s="223" t="str">
        <f>IF(_tag_month_day!V479="","",_tag_month_day!V479)</f>
        <v/>
      </c>
      <c r="BV483" s="206" t="str">
        <f>IF(_tag_month_day!W479="","",_tag_month_day!W479)</f>
        <v/>
      </c>
      <c r="BW483" s="540" t="str">
        <f>IF(_tag_month_day!X479="","",_tag_month_day!X479)</f>
        <v/>
      </c>
      <c r="BX483" s="540" t="str">
        <f>IF(_tag_month_day!Y479="","",_tag_month_day!Y479)</f>
        <v/>
      </c>
      <c r="BY483" s="541">
        <f ca="1" t="shared" si="2769"/>
        <v>43636.9999999988</v>
      </c>
      <c r="BZ483" s="542"/>
      <c r="CA483" s="543" t="str">
        <f>IF(_jhy2_month_day!A479="","",_jhy2_month_day!A479)</f>
        <v/>
      </c>
      <c r="CB483" s="464" t="str">
        <f>IF(_jhy2_month_day!B479="","",_jhy2_month_day!B479)</f>
        <v/>
      </c>
      <c r="CC483" s="464" t="str">
        <f>IF(_jhy2_month_day!C479="","",_jhy2_month_day!C479)</f>
        <v/>
      </c>
      <c r="CD483" s="464" t="str">
        <f>IF(_jhy2_month_day!D479="","",_jhy2_month_day!D479)</f>
        <v/>
      </c>
      <c r="CE483" s="464" t="str">
        <f>IF(_jhy2_month_day!E479="","",_jhy2_month_day!E479)</f>
        <v/>
      </c>
      <c r="CF483" s="464" t="str">
        <f>IF(_jhy2_month_day!F479="","",_jhy2_month_day!F479)</f>
        <v/>
      </c>
      <c r="CG483" s="464" t="str">
        <f>IF(_jhy2_month_day!G479="","",_jhy2_month_day!G479)</f>
        <v/>
      </c>
      <c r="CH483" s="464" t="str">
        <f>IF(_jhy2_month_day!H479="","",_jhy2_month_day!H479)</f>
        <v/>
      </c>
      <c r="CI483" s="464" t="str">
        <f>IF(_jhy2_month_day!I479="","",_jhy2_month_day!I479)</f>
        <v/>
      </c>
      <c r="CJ483" s="464" t="str">
        <f>IF(_jhy2_month_day!J479="","",_jhy2_month_day!J479)</f>
        <v/>
      </c>
      <c r="CK483" s="464" t="str">
        <f>IF(_jhy2_month_day!K479="","",_jhy2_month_day!K479)</f>
        <v/>
      </c>
      <c r="CL483" s="562" t="str">
        <f>IF(_jhy2_month_day!L479="","",_jhy2_month_day!L479)</f>
        <v/>
      </c>
      <c r="CM483" s="562" t="str">
        <f>IF(_jhy2_month_day!M479="","",_jhy2_month_day!M479)</f>
        <v/>
      </c>
      <c r="CN483" s="562" t="str">
        <f>IF(_jhy2_month_day!N479="","",_jhy2_month_day!N479)</f>
        <v/>
      </c>
      <c r="CO483" s="562" t="str">
        <f>IF(_jhy2_month_day!O479="","",_jhy2_month_day!O479)</f>
        <v/>
      </c>
      <c r="CP483" s="562" t="str">
        <f>IF(_jhy2_month_day!P479="","",_jhy2_month_day!P479)</f>
        <v/>
      </c>
      <c r="CQ483" s="562" t="str">
        <f>IF(_jhy2_month_day!Q479="","",_jhy2_month_day!Q479)</f>
        <v/>
      </c>
      <c r="CR483" s="563" t="str">
        <f>IF(_jhy2_month_day!R479="","",_jhy2_month_day!R479)</f>
        <v/>
      </c>
      <c r="CS483" s="576" t="str">
        <f>IF(_jhy2_month_day!S479="","",_jhy2_month_day!S479)</f>
        <v/>
      </c>
      <c r="CT483" s="562" t="str">
        <f>IF(_jhy2_month_day!T479="","",_jhy2_month_day!T479)</f>
        <v/>
      </c>
      <c r="CU483" s="577" t="e">
        <f t="shared" si="2717"/>
        <v>#VALUE!</v>
      </c>
      <c r="CV483" s="198" t="e">
        <f t="shared" si="2718"/>
        <v>#VALUE!</v>
      </c>
      <c r="CW483" s="192" t="e">
        <f t="shared" si="2719"/>
        <v>#VALUE!</v>
      </c>
      <c r="CX483" s="192" t="e">
        <f t="shared" si="2720"/>
        <v>#VALUE!</v>
      </c>
      <c r="CY483" s="202" t="e">
        <f t="shared" si="2721"/>
        <v>#VALUE!</v>
      </c>
      <c r="CZ483" s="192" t="e">
        <f t="shared" ref="CZ483:DI483" si="2928">$AJ483*EF483</f>
        <v>#VALUE!</v>
      </c>
      <c r="DA483" s="192" t="e">
        <f t="shared" si="2928"/>
        <v>#VALUE!</v>
      </c>
      <c r="DB483" s="192" t="e">
        <f t="shared" si="2928"/>
        <v>#VALUE!</v>
      </c>
      <c r="DC483" s="192" t="e">
        <f t="shared" si="2928"/>
        <v>#VALUE!</v>
      </c>
      <c r="DD483" s="192" t="e">
        <f t="shared" si="2928"/>
        <v>#VALUE!</v>
      </c>
      <c r="DE483" s="192" t="e">
        <f t="shared" si="2928"/>
        <v>#VALUE!</v>
      </c>
      <c r="DF483" s="192" t="e">
        <f t="shared" si="2928"/>
        <v>#VALUE!</v>
      </c>
      <c r="DG483" s="192" t="e">
        <f t="shared" si="2928"/>
        <v>#VALUE!</v>
      </c>
      <c r="DH483" s="192" t="e">
        <f t="shared" si="2928"/>
        <v>#VALUE!</v>
      </c>
      <c r="DI483" s="192" t="e">
        <f t="shared" si="2928"/>
        <v>#VALUE!</v>
      </c>
      <c r="DJ483" s="192" t="e">
        <f t="shared" si="2723"/>
        <v>#VALUE!</v>
      </c>
      <c r="DK483" s="192" t="e">
        <f t="shared" si="2724"/>
        <v>#VALUE!</v>
      </c>
      <c r="DL483" s="192" t="e">
        <f t="shared" si="2725"/>
        <v>#VALUE!</v>
      </c>
      <c r="DM483" s="192" t="e">
        <f t="shared" si="2726"/>
        <v>#VALUE!</v>
      </c>
      <c r="DN483" s="192" t="e">
        <f t="shared" si="2727"/>
        <v>#VALUE!</v>
      </c>
      <c r="DO483" s="192" t="e">
        <f t="shared" si="2728"/>
        <v>#VALUE!</v>
      </c>
      <c r="DP483" s="192" t="e">
        <f t="shared" si="2729"/>
        <v>#VALUE!</v>
      </c>
      <c r="DQ483" s="192" t="e">
        <f t="shared" si="2730"/>
        <v>#VALUE!</v>
      </c>
      <c r="DR483" s="192" t="e">
        <f t="shared" si="2731"/>
        <v>#VALUE!</v>
      </c>
      <c r="DS483" s="192" t="e">
        <f t="shared" si="2732"/>
        <v>#VALUE!</v>
      </c>
      <c r="DT483" s="192" t="e">
        <f t="shared" si="2733"/>
        <v>#VALUE!</v>
      </c>
      <c r="DU483" s="192" t="e">
        <f t="shared" si="2734"/>
        <v>#VALUE!</v>
      </c>
      <c r="DV483" s="198" t="e">
        <f t="shared" si="2735"/>
        <v>#VALUE!</v>
      </c>
      <c r="DW483" s="198" t="e">
        <f t="shared" si="2736"/>
        <v>#DIV/0!</v>
      </c>
      <c r="DX483" s="198" t="e">
        <f t="shared" si="2737"/>
        <v>#DIV/0!</v>
      </c>
      <c r="DY483" s="198" t="e">
        <f t="shared" si="2738"/>
        <v>#VALUE!</v>
      </c>
      <c r="DZ483" s="198" t="e">
        <f t="shared" si="2739"/>
        <v>#VALUE!</v>
      </c>
      <c r="EA483" s="198" t="e">
        <f t="shared" si="2740"/>
        <v>#VALUE!</v>
      </c>
      <c r="EB483" s="198" t="e">
        <f t="shared" si="2741"/>
        <v>#VALUE!</v>
      </c>
      <c r="EC483" s="198" t="e">
        <f t="shared" si="2742"/>
        <v>#DIV/0!</v>
      </c>
      <c r="ED483" s="198" t="e">
        <f t="shared" si="2743"/>
        <v>#VALUE!</v>
      </c>
      <c r="EE483" s="198" t="e">
        <f t="shared" si="2744"/>
        <v>#VALUE!</v>
      </c>
      <c r="EF483" s="198" t="e">
        <f t="shared" ref="EF483:EO483" si="2929">DV483/SUM($DV483:$EE483)</f>
        <v>#VALUE!</v>
      </c>
      <c r="EG483" s="198" t="e">
        <f t="shared" si="2929"/>
        <v>#DIV/0!</v>
      </c>
      <c r="EH483" s="198" t="e">
        <f t="shared" si="2929"/>
        <v>#DIV/0!</v>
      </c>
      <c r="EI483" s="198" t="e">
        <f t="shared" si="2929"/>
        <v>#VALUE!</v>
      </c>
      <c r="EJ483" s="198" t="e">
        <f t="shared" si="2929"/>
        <v>#VALUE!</v>
      </c>
      <c r="EK483" s="198" t="e">
        <f t="shared" si="2929"/>
        <v>#VALUE!</v>
      </c>
      <c r="EL483" s="198" t="e">
        <f t="shared" si="2929"/>
        <v>#VALUE!</v>
      </c>
      <c r="EM483" s="198" t="e">
        <f t="shared" si="2929"/>
        <v>#DIV/0!</v>
      </c>
      <c r="EN483" s="198" t="e">
        <f t="shared" si="2929"/>
        <v>#VALUE!</v>
      </c>
      <c r="EO483" s="198" t="e">
        <f t="shared" si="2929"/>
        <v>#VALUE!</v>
      </c>
      <c r="EP483" s="511">
        <f t="shared" ref="EP483:EW483" si="2930">EP482</f>
        <v>0.08</v>
      </c>
      <c r="EQ483" s="511">
        <f t="shared" si="2930"/>
        <v>0.015</v>
      </c>
      <c r="ER483" s="511">
        <f t="shared" si="2930"/>
        <v>0.015</v>
      </c>
      <c r="ES483" s="511">
        <f t="shared" si="2930"/>
        <v>0.015</v>
      </c>
      <c r="ET483" s="511">
        <f t="shared" si="2930"/>
        <v>0.015</v>
      </c>
      <c r="EU483" s="511">
        <f t="shared" si="2930"/>
        <v>0.09</v>
      </c>
      <c r="EV483" s="511">
        <f t="shared" si="2930"/>
        <v>0.09</v>
      </c>
      <c r="EW483" s="511">
        <f t="shared" si="2930"/>
        <v>0.09</v>
      </c>
      <c r="EX483" s="420" t="str">
        <f>IF(_tag_month_day!AS479="","",_tag_month_day!AS479/100)</f>
        <v/>
      </c>
      <c r="EY483" s="420" t="str">
        <f>IF(_tag_month_day!AT479="","",_tag_month_day!AT479/100)</f>
        <v/>
      </c>
      <c r="EZ483" s="420" t="str">
        <f>IF(_tag_month_day!AU479="","",_tag_month_day!AU479/100)</f>
        <v/>
      </c>
      <c r="FA483" s="420" t="str">
        <f>IF(_tag_month_day!AV479="","",_tag_month_day!AV479/100)</f>
        <v/>
      </c>
      <c r="FB483" s="420" t="str">
        <f>IF(_tag_month_day!AW479="","",_tag_month_day!AW479/100)</f>
        <v/>
      </c>
      <c r="FC483" s="420" t="str">
        <f>IF(_tag_month_day!AX479="","",_tag_month_day!AX479/100)</f>
        <v/>
      </c>
      <c r="FD483" s="510">
        <f t="shared" si="2773"/>
        <v>0.33</v>
      </c>
      <c r="FE483" s="510">
        <f t="shared" si="2774"/>
        <v>0.19</v>
      </c>
      <c r="FF483" s="510">
        <f t="shared" si="2775"/>
        <v>0.003</v>
      </c>
      <c r="FG483" s="510">
        <f t="shared" si="2776"/>
        <v>0</v>
      </c>
      <c r="FH483" s="603">
        <f t="shared" si="2777"/>
        <v>0.0001</v>
      </c>
      <c r="FI483" s="510">
        <f t="shared" ref="FI483:FR483" si="2931">FI482</f>
        <v>0.41</v>
      </c>
      <c r="FJ483" s="510">
        <f t="shared" si="2931"/>
        <v>0.11</v>
      </c>
      <c r="FK483" s="510">
        <f t="shared" si="2931"/>
        <v>0.015</v>
      </c>
      <c r="FL483" s="510">
        <f t="shared" si="2931"/>
        <v>0</v>
      </c>
      <c r="FM483" s="603">
        <f t="shared" si="2931"/>
        <v>0.0001</v>
      </c>
      <c r="FN483" s="510" t="str">
        <f>IF(_tag_month_day!AY479="","",_tag_month_day!AY479/100)</f>
        <v/>
      </c>
      <c r="FO483" s="510" t="str">
        <f>IF(_tag_month_day!AZ479="","",_tag_month_day!AZ479/100)</f>
        <v/>
      </c>
      <c r="FP483" s="510" t="str">
        <f>IF(_tag_month_day!BA479="","",_tag_month_day!BA479/100)</f>
        <v/>
      </c>
      <c r="FQ483" s="510" t="str">
        <f>IF(_tag_month_day!BB479="","",_tag_month_day!BB479/100)</f>
        <v/>
      </c>
      <c r="FR483" s="603" t="str">
        <f>IF(_tag_month_day!BC479="","",_tag_month_day!BC479/100)</f>
        <v/>
      </c>
      <c r="FS483" s="510" t="str">
        <f>IF(_tag_month_day!BD479="","",_tag_month_day!BD479/100)</f>
        <v/>
      </c>
      <c r="FT483" s="510" t="str">
        <f>IF(_tag_month_day!BE479="","",_tag_month_day!BE479/100)</f>
        <v/>
      </c>
      <c r="FU483" s="510" t="str">
        <f>IF(_tag_month_day!BF479="","",_tag_month_day!BF479/100)</f>
        <v/>
      </c>
      <c r="FV483" s="510" t="str">
        <f>IF(_tag_month_day!BG479="","",_tag_month_day!BG479/100)</f>
        <v/>
      </c>
      <c r="FW483" s="603" t="str">
        <f>IF(_tag_month_day!BH479="","",_tag_month_day!BH479/100)</f>
        <v/>
      </c>
      <c r="FX483" s="510" t="str">
        <f>IF(_tag_month_day!BI479="","",_tag_month_day!BI479/100)</f>
        <v/>
      </c>
      <c r="FY483" s="510" t="str">
        <f>IF(_tag_month_day!BJ479="","",_tag_month_day!BJ479/100)</f>
        <v/>
      </c>
      <c r="FZ483" s="605" t="str">
        <f>IF(_tag_month_day!BK479="","",_tag_month_day!BK479/100)</f>
        <v/>
      </c>
      <c r="GA483" s="510" t="str">
        <f>IF(_tag_month_day!BL479="","",_tag_month_day!BL479/100)</f>
        <v/>
      </c>
      <c r="GB483" s="603" t="str">
        <f>IF(_tag_month_day!BM479="","",_tag_month_day!BM479/100)</f>
        <v/>
      </c>
      <c r="GC483" s="420" t="str">
        <f>IF(_tag_month_day!BN479="","",_tag_month_day!BN479/100)</f>
        <v/>
      </c>
      <c r="GD483" s="420" t="str">
        <f>IF(_tag_month_day!BO479="","",_tag_month_day!BO479/100)</f>
        <v/>
      </c>
      <c r="GE483" s="420" t="str">
        <f>IF(_tag_month_day!BP479="","",_tag_month_day!BP479/100)</f>
        <v/>
      </c>
      <c r="GF483" s="420" t="str">
        <f>IF(_tag_month_day!BQ479="","",_tag_month_day!BQ479/100)</f>
        <v/>
      </c>
      <c r="GG483" s="420" t="str">
        <f>IF(_tag_month_day!BR479="","",_tag_month_day!BR479/100)</f>
        <v/>
      </c>
      <c r="GH483" s="420" t="str">
        <f>IF(_tag_month_day!BS479="","",_tag_month_day!BS479/100)</f>
        <v/>
      </c>
      <c r="GI483" s="603" t="str">
        <f>IF(_tag_month_day!BT479="","",_tag_month_day!BT479/100)</f>
        <v/>
      </c>
      <c r="GJ483" s="612" t="str">
        <f>IF(_tag_month_day!BU479="","",_tag_month_day!BU479/100)</f>
        <v/>
      </c>
      <c r="GK483" s="620" t="str">
        <f>IF(_tag_month_day!BV479="",IF(_rlcf_month_day!A$2="","",_rlcf_month_day!A$2/100),_tag_month_day!BV479/100)</f>
        <v/>
      </c>
      <c r="GL483" s="620" t="str">
        <f>IF(_tag_month_day!BW479="",IF(_rlcf_month_day!B$2="","",_rlcf_month_day!B$2/100),_tag_month_day!BW479/100)</f>
        <v/>
      </c>
      <c r="GM483" s="621" t="str">
        <f>IF(_tag_month_day!BX479="",IF(_rlcf_month_day!C$2="","",_rlcf_month_day!C$2/100),_tag_month_day!BX479/100)</f>
        <v/>
      </c>
      <c r="GN483" s="620" t="str">
        <f>IF(_tag_month_day!BV479="",IF(_rlcf_month_day!A$2="","",_rlcf_month_day!A$2/100),_tag_month_day!BV479/100)</f>
        <v/>
      </c>
      <c r="GO483" s="620" t="str">
        <f>IF(_tag_month_day!BW479="",IF(_rlcf_month_day!B$2="","",_rlcf_month_day!B$2/100),_tag_month_day!BW479/100)</f>
        <v/>
      </c>
      <c r="GP483" s="620" t="str">
        <f>IF(_tag_month_day!CD479="",IF(_rlcf_month_day!E$2="","",_rlcf_month_day!E$2/100),_tag_month_day!CD479/100)</f>
        <v/>
      </c>
      <c r="GQ483" s="620" t="str">
        <f>IF(_tag_month_day!CE479="",IF(_rlcf_month_day!F$2="","",_rlcf_month_day!F$2/100),_tag_month_day!CE479/100)</f>
        <v/>
      </c>
      <c r="GR483" s="621" t="str">
        <f>IF(_tag_month_day!CF479="",IF(_rlcf_month_day!G$2="","",_rlcf_month_day!G$2/100),_tag_month_day!CF479/100)</f>
        <v/>
      </c>
      <c r="GS483" s="626">
        <f t="shared" ref="GS483:HH483" si="2932">GS482</f>
        <v>0.953</v>
      </c>
      <c r="GT483" s="626">
        <f t="shared" si="2932"/>
        <v>0.55</v>
      </c>
      <c r="GU483" s="626">
        <f t="shared" si="2932"/>
        <v>0.55</v>
      </c>
      <c r="GV483" s="626">
        <f t="shared" si="2932"/>
        <v>0.55</v>
      </c>
      <c r="GW483" s="626">
        <f t="shared" si="2932"/>
        <v>0.5</v>
      </c>
      <c r="GX483" s="626">
        <f t="shared" si="2932"/>
        <v>0.935</v>
      </c>
      <c r="GY483" s="626">
        <f t="shared" si="2932"/>
        <v>0.15</v>
      </c>
      <c r="GZ483" s="626">
        <f t="shared" si="2932"/>
        <v>1</v>
      </c>
      <c r="HA483" s="632">
        <f t="shared" si="2932"/>
        <v>0.047</v>
      </c>
      <c r="HB483" s="632">
        <f t="shared" si="2932"/>
        <v>0.45</v>
      </c>
      <c r="HC483" s="632">
        <f t="shared" si="2932"/>
        <v>0.45</v>
      </c>
      <c r="HD483" s="632">
        <f t="shared" si="2932"/>
        <v>0.45</v>
      </c>
      <c r="HE483" s="632">
        <f t="shared" si="2932"/>
        <v>0.5</v>
      </c>
      <c r="HF483" s="632">
        <f t="shared" si="2932"/>
        <v>0.065</v>
      </c>
      <c r="HG483" s="632">
        <f t="shared" si="2932"/>
        <v>0.85</v>
      </c>
      <c r="HH483" s="632">
        <f t="shared" si="2932"/>
        <v>0</v>
      </c>
      <c r="HI483" s="68">
        <f t="shared" si="2749"/>
        <v>0</v>
      </c>
      <c r="HJ483" s="68" t="e">
        <f t="shared" si="2780"/>
        <v>#VALUE!</v>
      </c>
      <c r="HK483" s="202">
        <f t="shared" si="2781"/>
        <v>0.85</v>
      </c>
      <c r="HL483" s="464">
        <f t="shared" si="2782"/>
        <v>550000</v>
      </c>
      <c r="HM483" s="464">
        <f t="shared" si="2783"/>
        <v>480000</v>
      </c>
      <c r="HN483" s="192" t="e">
        <f t="shared" si="2750"/>
        <v>#VALUE!</v>
      </c>
      <c r="HO483" s="192" t="e">
        <f>HN483*HK483*$HO$2/HL483*1000000</f>
        <v>#VALUE!</v>
      </c>
      <c r="HP483" s="192" t="e">
        <f>HN483*HK483*$HP$2/HM483*1000000</f>
        <v>#VALUE!</v>
      </c>
    </row>
    <row r="484" customFormat="1" spans="1:224">
      <c r="A484" s="381">
        <v>479</v>
      </c>
      <c r="B484" s="54">
        <f ca="1" t="shared" si="2784"/>
        <v>43636</v>
      </c>
      <c r="C484" s="57">
        <f t="shared" si="2785"/>
        <v>0.0416666666666667</v>
      </c>
      <c r="D484" s="68" t="str">
        <f ca="1" t="shared" si="2751"/>
        <v>中班</v>
      </c>
      <c r="E484" s="68" t="str">
        <f ca="1" t="shared" si="2752"/>
        <v>乙</v>
      </c>
      <c r="F484" s="68">
        <f ca="1">SUMPRODUCT((成本日报!$A$3:$A$95=计划!B484)*(成本日报!$B$3:$B$95=计划!$D484),成本日报!$C$3:$C$95)</f>
        <v>2</v>
      </c>
      <c r="G484" s="382">
        <f ca="1" t="shared" si="2786"/>
        <v>43636.9166666655</v>
      </c>
      <c r="H484" s="382">
        <f ca="1" t="shared" si="2753"/>
        <v>43636.92361111</v>
      </c>
      <c r="I484" s="382">
        <f ca="1" t="shared" si="2754"/>
        <v>43636.9291666655</v>
      </c>
      <c r="J484" s="382">
        <f ca="1" t="shared" si="2755"/>
        <v>43636.9583333322</v>
      </c>
      <c r="K484" s="382">
        <f ca="1" t="shared" si="2756"/>
        <v>43637.0208333322</v>
      </c>
      <c r="L484" s="382">
        <f ca="1" t="shared" si="2757"/>
        <v>43637.0416666655</v>
      </c>
      <c r="M484" s="398" t="str">
        <f>IF(_tag_month_day!A480="","",_tag_month_day!A480)</f>
        <v/>
      </c>
      <c r="N484" s="398" t="str">
        <f>IF(_tag_month_day!B480="","",_tag_month_day!B480)</f>
        <v/>
      </c>
      <c r="O484" s="399" t="e">
        <f t="shared" si="2758"/>
        <v>#VALUE!</v>
      </c>
      <c r="P484" s="398" t="str">
        <f>IF(_tag_month_day!C480="","",_tag_month_day!C480)</f>
        <v/>
      </c>
      <c r="Q484" s="398" t="str">
        <f>IF(_tag_month_day!D480="","",_tag_month_day!D480)</f>
        <v/>
      </c>
      <c r="R484" s="416">
        <f>IF(_tag_month_day!CB480="",R483,_tag_month_day!CB480/100)</f>
        <v>0.07</v>
      </c>
      <c r="S484" s="417" t="str">
        <f>IF(_tag_month_day!E480="","",_tag_month_day!E480)</f>
        <v/>
      </c>
      <c r="T484" s="417" t="str">
        <f>IF(_tag_month_day!F480="","",_tag_month_day!F480)</f>
        <v/>
      </c>
      <c r="U484" s="418" t="e">
        <f t="shared" si="2712"/>
        <v>#VALUE!</v>
      </c>
      <c r="V484" s="53" t="e">
        <f t="shared" si="2713"/>
        <v>#VALUE!</v>
      </c>
      <c r="W484" s="419" t="str">
        <f>IF(_jhy_month_day!A480="","",_jhy_month_day!A480)</f>
        <v/>
      </c>
      <c r="X484" s="420" t="str">
        <f>IF(_jhy_month_day!B480="","",_jhy_month_day!B480/100)</f>
        <v/>
      </c>
      <c r="Y484" s="420" t="str">
        <f>IF(_jhy_month_day!C480="","",_jhy_month_day!C480/100)</f>
        <v/>
      </c>
      <c r="Z484" s="439">
        <f t="shared" si="2802"/>
        <v>120</v>
      </c>
      <c r="AA484" s="440" t="str">
        <f>IF(_tag_month_day!G480="","",_tag_month_day!G480/100)</f>
        <v/>
      </c>
      <c r="AB484" s="440" t="str">
        <f>IF(_tag_month_day!H480="","",_tag_month_day!H480/100)</f>
        <v/>
      </c>
      <c r="AC484" s="193">
        <f t="shared" si="2759"/>
        <v>1.59963432013121</v>
      </c>
      <c r="AD484" s="441" t="str">
        <f t="shared" si="2760"/>
        <v/>
      </c>
      <c r="AE484" s="442" t="str">
        <f t="shared" si="2761"/>
        <v/>
      </c>
      <c r="AF484" s="443">
        <v>1</v>
      </c>
      <c r="AG484" s="68" t="str">
        <f>IF(_duihao_month_day!A480="","",_duihao_month_day!A480)</f>
        <v/>
      </c>
      <c r="AH484" s="463">
        <f>IF(_gyk_month_day!B480="",AH483,_gyk_month_day!B480)</f>
        <v>820</v>
      </c>
      <c r="AI484" s="464"/>
      <c r="AJ484" s="68" t="str">
        <f>IF(_tag_month_day!I480="","",_tag_month_day!I480)</f>
        <v/>
      </c>
      <c r="AK484" s="465" t="str">
        <f>IF(_tzyy_month_day!A480="","",_tzyy_month_day!A480)</f>
        <v/>
      </c>
      <c r="AL484" s="465" t="str">
        <f>IF(_tzyy_month_day!B480="","",_tzyy_month_day!B480)</f>
        <v/>
      </c>
      <c r="AM484" s="465" t="str">
        <f>IF(_tzyy_month_day!C480="","",_tzyy_month_day!C480)</f>
        <v/>
      </c>
      <c r="AN484" s="466" t="str">
        <f>IF(_tag_month_day!CG480="","",_tag_month_day!CG480)</f>
        <v/>
      </c>
      <c r="AO484" s="466" t="str">
        <f>IF(_tag_month_day!CH480="","",_tag_month_day!CH480)</f>
        <v/>
      </c>
      <c r="AP484" s="486" t="e">
        <f t="shared" si="2762"/>
        <v>#VALUE!</v>
      </c>
      <c r="AQ484" s="487" t="str">
        <f>IF(_tag_month_day!J480="","",_tag_month_day!J480/100)</f>
        <v/>
      </c>
      <c r="AR484" s="488">
        <f t="shared" si="2763"/>
        <v>1.3</v>
      </c>
      <c r="AS484" s="489" t="e">
        <f t="shared" si="2714"/>
        <v>#VALUE!</v>
      </c>
      <c r="AT484" s="489">
        <f t="shared" si="2764"/>
        <v>0</v>
      </c>
      <c r="AU484" s="490" t="str">
        <f>IF(_tag_month_day!K480="","",_tag_month_day!K480)</f>
        <v/>
      </c>
      <c r="AV484" s="491" t="str">
        <f>IF(_tag_month_day!L480="","",_tag_month_day!L480/100)</f>
        <v/>
      </c>
      <c r="AW484" s="420">
        <f t="shared" si="2686"/>
        <v>0</v>
      </c>
      <c r="AX484" s="420">
        <f t="shared" si="2765"/>
        <v>0</v>
      </c>
      <c r="AY484" s="420" t="str">
        <f>IF(_tag_month_day!M480="","",_tag_month_day!M480/100)</f>
        <v/>
      </c>
      <c r="AZ484" s="420" t="str">
        <f>IF(_tag_month_day!N480="","",_tag_month_day!N480/100)</f>
        <v/>
      </c>
      <c r="BA484" s="420" t="str">
        <f>IF(_tag_month_day!O480="","",_tag_month_day!O480/100)</f>
        <v/>
      </c>
      <c r="BB484" s="496" t="str">
        <f>IF(_tag_month_day!P480="","",_tag_month_day!P480/100)</f>
        <v/>
      </c>
      <c r="BC484" s="496">
        <f t="shared" si="2766"/>
        <v>0</v>
      </c>
      <c r="BD484" s="496" t="str">
        <f>IF(_tag_month_day!Q480="","",_tag_month_day!Q480/100)</f>
        <v/>
      </c>
      <c r="BE484" s="510" t="str">
        <f>IF(_tag_month_day!R480="","",_tag_month_day!R480/100)</f>
        <v/>
      </c>
      <c r="BF484" s="413" t="str">
        <f>IF(_tag_month_day!CC480="","",_tag_month_day!CC480/100)</f>
        <v/>
      </c>
      <c r="BG484" s="511" t="e">
        <f t="shared" si="2715"/>
        <v>#VALUE!</v>
      </c>
      <c r="BH484" s="198">
        <f t="shared" si="2716"/>
        <v>0</v>
      </c>
      <c r="BI484" s="512" t="e">
        <f>IF(CX484=0,BI483,(DK484*查询!$R$5+DL484*查询!$Q$5+DM484*查询!$N$5+DN484*查询!$O$5+DO484*查询!$P$5)*AF484/CX484)</f>
        <v>#VALUE!</v>
      </c>
      <c r="BJ484" s="512" t="e">
        <f>IF(CX484=0,BJ483,(DP484*查询!$S$5+DQ484*查询!$T$5+DR484*查询!$U$5)*AF484/CX484)</f>
        <v>#VALUE!</v>
      </c>
      <c r="BK484" s="512">
        <f t="shared" si="2767"/>
        <v>1</v>
      </c>
      <c r="BL484" s="513" t="str">
        <f>IF(_cfyc_month_day!A480="","",_cfyc_month_day!A480)</f>
        <v/>
      </c>
      <c r="BM484" s="513" t="str">
        <f>IF(_cfyc_month_day!B480="","",_cfyc_month_day!B480)</f>
        <v/>
      </c>
      <c r="BN484" s="513" t="str">
        <f>IF(_cfyc_month_day!C480="","",_cfyc_month_day!C480)</f>
        <v/>
      </c>
      <c r="BO484" s="522" t="str">
        <f>IF(_cfyc_month_day!D480="","",_cfyc_month_day!D480)</f>
        <v/>
      </c>
      <c r="BP484" s="522" t="str">
        <f>IF(_cfyc_month_day!E480="","",_cfyc_month_day!E480)</f>
        <v/>
      </c>
      <c r="BQ484" s="522" t="str">
        <f>IF(_cfyc_month_day!F480="","",_cfyc_month_day!F480)</f>
        <v/>
      </c>
      <c r="BR484" s="513" t="str">
        <f>IF(_tag_month_day!T480="","",_tag_month_day!T480)</f>
        <v/>
      </c>
      <c r="BS484" s="513" t="str">
        <f>IF(_tag_month_day!U480="","",_tag_month_day!U480)</f>
        <v/>
      </c>
      <c r="BT484" s="523" t="str">
        <f t="shared" si="2768"/>
        <v/>
      </c>
      <c r="BU484" s="223" t="str">
        <f>IF(_tag_month_day!V480="","",_tag_month_day!V480)</f>
        <v/>
      </c>
      <c r="BV484" s="206" t="str">
        <f>IF(_tag_month_day!W480="","",_tag_month_day!W480)</f>
        <v/>
      </c>
      <c r="BW484" s="540" t="str">
        <f>IF(_tag_month_day!X480="","",_tag_month_day!X480)</f>
        <v/>
      </c>
      <c r="BX484" s="540" t="str">
        <f>IF(_tag_month_day!Y480="","",_tag_month_day!Y480)</f>
        <v/>
      </c>
      <c r="BY484" s="541">
        <f ca="1" t="shared" si="2769"/>
        <v>43637.0416666655</v>
      </c>
      <c r="BZ484" s="542"/>
      <c r="CA484" s="543" t="str">
        <f>IF(_jhy2_month_day!A480="","",_jhy2_month_day!A480)</f>
        <v/>
      </c>
      <c r="CB484" s="464" t="str">
        <f>IF(_jhy2_month_day!B480="","",_jhy2_month_day!B480)</f>
        <v/>
      </c>
      <c r="CC484" s="464" t="str">
        <f>IF(_jhy2_month_day!C480="","",_jhy2_month_day!C480)</f>
        <v/>
      </c>
      <c r="CD484" s="464" t="str">
        <f>IF(_jhy2_month_day!D480="","",_jhy2_month_day!D480)</f>
        <v/>
      </c>
      <c r="CE484" s="464" t="str">
        <f>IF(_jhy2_month_day!E480="","",_jhy2_month_day!E480)</f>
        <v/>
      </c>
      <c r="CF484" s="464" t="str">
        <f>IF(_jhy2_month_day!F480="","",_jhy2_month_day!F480)</f>
        <v/>
      </c>
      <c r="CG484" s="464" t="str">
        <f>IF(_jhy2_month_day!G480="","",_jhy2_month_day!G480)</f>
        <v/>
      </c>
      <c r="CH484" s="464" t="str">
        <f>IF(_jhy2_month_day!H480="","",_jhy2_month_day!H480)</f>
        <v/>
      </c>
      <c r="CI484" s="464" t="str">
        <f>IF(_jhy2_month_day!I480="","",_jhy2_month_day!I480)</f>
        <v/>
      </c>
      <c r="CJ484" s="464" t="str">
        <f>IF(_jhy2_month_day!J480="","",_jhy2_month_day!J480)</f>
        <v/>
      </c>
      <c r="CK484" s="464" t="str">
        <f>IF(_jhy2_month_day!K480="","",_jhy2_month_day!K480)</f>
        <v/>
      </c>
      <c r="CL484" s="562" t="str">
        <f>IF(_jhy2_month_day!L480="","",_jhy2_month_day!L480)</f>
        <v/>
      </c>
      <c r="CM484" s="562" t="str">
        <f>IF(_jhy2_month_day!M480="","",_jhy2_month_day!M480)</f>
        <v/>
      </c>
      <c r="CN484" s="562" t="str">
        <f>IF(_jhy2_month_day!N480="","",_jhy2_month_day!N480)</f>
        <v/>
      </c>
      <c r="CO484" s="562" t="str">
        <f>IF(_jhy2_month_day!O480="","",_jhy2_month_day!O480)</f>
        <v/>
      </c>
      <c r="CP484" s="562" t="str">
        <f>IF(_jhy2_month_day!P480="","",_jhy2_month_day!P480)</f>
        <v/>
      </c>
      <c r="CQ484" s="562" t="str">
        <f>IF(_jhy2_month_day!Q480="","",_jhy2_month_day!Q480)</f>
        <v/>
      </c>
      <c r="CR484" s="563" t="str">
        <f>IF(_jhy2_month_day!R480="","",_jhy2_month_day!R480)</f>
        <v/>
      </c>
      <c r="CS484" s="576" t="str">
        <f>IF(_jhy2_month_day!S480="","",_jhy2_month_day!S480)</f>
        <v/>
      </c>
      <c r="CT484" s="562" t="str">
        <f>IF(_jhy2_month_day!T480="","",_jhy2_month_day!T480)</f>
        <v/>
      </c>
      <c r="CU484" s="577" t="e">
        <f t="shared" si="2717"/>
        <v>#VALUE!</v>
      </c>
      <c r="CV484" s="198" t="e">
        <f t="shared" si="2718"/>
        <v>#VALUE!</v>
      </c>
      <c r="CW484" s="192" t="e">
        <f t="shared" si="2719"/>
        <v>#VALUE!</v>
      </c>
      <c r="CX484" s="192" t="e">
        <f t="shared" si="2720"/>
        <v>#VALUE!</v>
      </c>
      <c r="CY484" s="202" t="e">
        <f t="shared" si="2721"/>
        <v>#VALUE!</v>
      </c>
      <c r="CZ484" s="192" t="e">
        <f t="shared" ref="CZ484:DI484" si="2933">$AJ484*EF484</f>
        <v>#VALUE!</v>
      </c>
      <c r="DA484" s="192" t="e">
        <f t="shared" si="2933"/>
        <v>#VALUE!</v>
      </c>
      <c r="DB484" s="192" t="e">
        <f t="shared" si="2933"/>
        <v>#VALUE!</v>
      </c>
      <c r="DC484" s="192" t="e">
        <f t="shared" si="2933"/>
        <v>#VALUE!</v>
      </c>
      <c r="DD484" s="192" t="e">
        <f t="shared" si="2933"/>
        <v>#VALUE!</v>
      </c>
      <c r="DE484" s="192" t="e">
        <f t="shared" si="2933"/>
        <v>#VALUE!</v>
      </c>
      <c r="DF484" s="192" t="e">
        <f t="shared" si="2933"/>
        <v>#VALUE!</v>
      </c>
      <c r="DG484" s="192" t="e">
        <f t="shared" si="2933"/>
        <v>#VALUE!</v>
      </c>
      <c r="DH484" s="192" t="e">
        <f t="shared" si="2933"/>
        <v>#VALUE!</v>
      </c>
      <c r="DI484" s="192" t="e">
        <f t="shared" si="2933"/>
        <v>#VALUE!</v>
      </c>
      <c r="DJ484" s="192" t="e">
        <f t="shared" si="2723"/>
        <v>#VALUE!</v>
      </c>
      <c r="DK484" s="192" t="e">
        <f t="shared" si="2724"/>
        <v>#VALUE!</v>
      </c>
      <c r="DL484" s="192" t="e">
        <f t="shared" si="2725"/>
        <v>#VALUE!</v>
      </c>
      <c r="DM484" s="192" t="e">
        <f t="shared" si="2726"/>
        <v>#VALUE!</v>
      </c>
      <c r="DN484" s="192" t="e">
        <f t="shared" si="2727"/>
        <v>#VALUE!</v>
      </c>
      <c r="DO484" s="192" t="e">
        <f t="shared" si="2728"/>
        <v>#VALUE!</v>
      </c>
      <c r="DP484" s="192" t="e">
        <f t="shared" si="2729"/>
        <v>#VALUE!</v>
      </c>
      <c r="DQ484" s="192" t="e">
        <f t="shared" si="2730"/>
        <v>#VALUE!</v>
      </c>
      <c r="DR484" s="192" t="e">
        <f t="shared" si="2731"/>
        <v>#VALUE!</v>
      </c>
      <c r="DS484" s="192" t="e">
        <f t="shared" si="2732"/>
        <v>#VALUE!</v>
      </c>
      <c r="DT484" s="192" t="e">
        <f t="shared" si="2733"/>
        <v>#VALUE!</v>
      </c>
      <c r="DU484" s="192" t="e">
        <f t="shared" si="2734"/>
        <v>#VALUE!</v>
      </c>
      <c r="DV484" s="198" t="e">
        <f t="shared" si="2735"/>
        <v>#VALUE!</v>
      </c>
      <c r="DW484" s="198" t="e">
        <f t="shared" si="2736"/>
        <v>#DIV/0!</v>
      </c>
      <c r="DX484" s="198" t="e">
        <f t="shared" si="2737"/>
        <v>#DIV/0!</v>
      </c>
      <c r="DY484" s="198" t="e">
        <f t="shared" si="2738"/>
        <v>#VALUE!</v>
      </c>
      <c r="DZ484" s="198" t="e">
        <f t="shared" si="2739"/>
        <v>#VALUE!</v>
      </c>
      <c r="EA484" s="198" t="e">
        <f t="shared" si="2740"/>
        <v>#VALUE!</v>
      </c>
      <c r="EB484" s="198" t="e">
        <f t="shared" si="2741"/>
        <v>#VALUE!</v>
      </c>
      <c r="EC484" s="198" t="e">
        <f t="shared" si="2742"/>
        <v>#DIV/0!</v>
      </c>
      <c r="ED484" s="198" t="e">
        <f t="shared" si="2743"/>
        <v>#VALUE!</v>
      </c>
      <c r="EE484" s="198" t="e">
        <f t="shared" si="2744"/>
        <v>#VALUE!</v>
      </c>
      <c r="EF484" s="198" t="e">
        <f t="shared" ref="EF484:EO484" si="2934">DV484/SUM($DV484:$EE484)</f>
        <v>#VALUE!</v>
      </c>
      <c r="EG484" s="198" t="e">
        <f t="shared" si="2934"/>
        <v>#DIV/0!</v>
      </c>
      <c r="EH484" s="198" t="e">
        <f t="shared" si="2934"/>
        <v>#DIV/0!</v>
      </c>
      <c r="EI484" s="198" t="e">
        <f t="shared" si="2934"/>
        <v>#VALUE!</v>
      </c>
      <c r="EJ484" s="198" t="e">
        <f t="shared" si="2934"/>
        <v>#VALUE!</v>
      </c>
      <c r="EK484" s="198" t="e">
        <f t="shared" si="2934"/>
        <v>#VALUE!</v>
      </c>
      <c r="EL484" s="198" t="e">
        <f t="shared" si="2934"/>
        <v>#VALUE!</v>
      </c>
      <c r="EM484" s="198" t="e">
        <f t="shared" si="2934"/>
        <v>#DIV/0!</v>
      </c>
      <c r="EN484" s="198" t="e">
        <f t="shared" si="2934"/>
        <v>#VALUE!</v>
      </c>
      <c r="EO484" s="198" t="e">
        <f t="shared" si="2934"/>
        <v>#VALUE!</v>
      </c>
      <c r="EP484" s="511">
        <f t="shared" ref="EP484:EW484" si="2935">EP483</f>
        <v>0.08</v>
      </c>
      <c r="EQ484" s="511">
        <f t="shared" si="2935"/>
        <v>0.015</v>
      </c>
      <c r="ER484" s="511">
        <f t="shared" si="2935"/>
        <v>0.015</v>
      </c>
      <c r="ES484" s="511">
        <f t="shared" si="2935"/>
        <v>0.015</v>
      </c>
      <c r="ET484" s="511">
        <f t="shared" si="2935"/>
        <v>0.015</v>
      </c>
      <c r="EU484" s="511">
        <f t="shared" si="2935"/>
        <v>0.09</v>
      </c>
      <c r="EV484" s="511">
        <f t="shared" si="2935"/>
        <v>0.09</v>
      </c>
      <c r="EW484" s="511">
        <f t="shared" si="2935"/>
        <v>0.09</v>
      </c>
      <c r="EX484" s="420" t="str">
        <f>IF(_tag_month_day!AS480="","",_tag_month_day!AS480/100)</f>
        <v/>
      </c>
      <c r="EY484" s="420" t="str">
        <f>IF(_tag_month_day!AT480="","",_tag_month_day!AT480/100)</f>
        <v/>
      </c>
      <c r="EZ484" s="420" t="str">
        <f>IF(_tag_month_day!AU480="","",_tag_month_day!AU480/100)</f>
        <v/>
      </c>
      <c r="FA484" s="420" t="str">
        <f>IF(_tag_month_day!AV480="","",_tag_month_day!AV480/100)</f>
        <v/>
      </c>
      <c r="FB484" s="420" t="str">
        <f>IF(_tag_month_day!AW480="","",_tag_month_day!AW480/100)</f>
        <v/>
      </c>
      <c r="FC484" s="420" t="str">
        <f>IF(_tag_month_day!AX480="","",_tag_month_day!AX480/100)</f>
        <v/>
      </c>
      <c r="FD484" s="510">
        <f t="shared" si="2773"/>
        <v>0.33</v>
      </c>
      <c r="FE484" s="510">
        <f t="shared" si="2774"/>
        <v>0.19</v>
      </c>
      <c r="FF484" s="510">
        <f t="shared" si="2775"/>
        <v>0.003</v>
      </c>
      <c r="FG484" s="510">
        <f t="shared" si="2776"/>
        <v>0</v>
      </c>
      <c r="FH484" s="603">
        <f t="shared" si="2777"/>
        <v>0.0001</v>
      </c>
      <c r="FI484" s="510">
        <f t="shared" ref="FI484:FR484" si="2936">FI483</f>
        <v>0.41</v>
      </c>
      <c r="FJ484" s="510">
        <f t="shared" si="2936"/>
        <v>0.11</v>
      </c>
      <c r="FK484" s="510">
        <f t="shared" si="2936"/>
        <v>0.015</v>
      </c>
      <c r="FL484" s="510">
        <f t="shared" si="2936"/>
        <v>0</v>
      </c>
      <c r="FM484" s="603">
        <f t="shared" si="2936"/>
        <v>0.0001</v>
      </c>
      <c r="FN484" s="510" t="str">
        <f>IF(_tag_month_day!AY480="","",_tag_month_day!AY480/100)</f>
        <v/>
      </c>
      <c r="FO484" s="510" t="str">
        <f>IF(_tag_month_day!AZ480="","",_tag_month_day!AZ480/100)</f>
        <v/>
      </c>
      <c r="FP484" s="510" t="str">
        <f>IF(_tag_month_day!BA480="","",_tag_month_day!BA480/100)</f>
        <v/>
      </c>
      <c r="FQ484" s="510" t="str">
        <f>IF(_tag_month_day!BB480="","",_tag_month_day!BB480/100)</f>
        <v/>
      </c>
      <c r="FR484" s="603" t="str">
        <f>IF(_tag_month_day!BC480="","",_tag_month_day!BC480/100)</f>
        <v/>
      </c>
      <c r="FS484" s="510" t="str">
        <f>IF(_tag_month_day!BD480="","",_tag_month_day!BD480/100)</f>
        <v/>
      </c>
      <c r="FT484" s="510" t="str">
        <f>IF(_tag_month_day!BE480="","",_tag_month_day!BE480/100)</f>
        <v/>
      </c>
      <c r="FU484" s="510" t="str">
        <f>IF(_tag_month_day!BF480="","",_tag_month_day!BF480/100)</f>
        <v/>
      </c>
      <c r="FV484" s="510" t="str">
        <f>IF(_tag_month_day!BG480="","",_tag_month_day!BG480/100)</f>
        <v/>
      </c>
      <c r="FW484" s="603" t="str">
        <f>IF(_tag_month_day!BH480="","",_tag_month_day!BH480/100)</f>
        <v/>
      </c>
      <c r="FX484" s="510" t="str">
        <f>IF(_tag_month_day!BI480="","",_tag_month_day!BI480/100)</f>
        <v/>
      </c>
      <c r="FY484" s="510" t="str">
        <f>IF(_tag_month_day!BJ480="","",_tag_month_day!BJ480/100)</f>
        <v/>
      </c>
      <c r="FZ484" s="605" t="str">
        <f>IF(_tag_month_day!BK480="","",_tag_month_day!BK480/100)</f>
        <v/>
      </c>
      <c r="GA484" s="510" t="str">
        <f>IF(_tag_month_day!BL480="","",_tag_month_day!BL480/100)</f>
        <v/>
      </c>
      <c r="GB484" s="603" t="str">
        <f>IF(_tag_month_day!BM480="","",_tag_month_day!BM480/100)</f>
        <v/>
      </c>
      <c r="GC484" s="420" t="str">
        <f>IF(_tag_month_day!BN480="","",_tag_month_day!BN480/100)</f>
        <v/>
      </c>
      <c r="GD484" s="420" t="str">
        <f>IF(_tag_month_day!BO480="","",_tag_month_day!BO480/100)</f>
        <v/>
      </c>
      <c r="GE484" s="420" t="str">
        <f>IF(_tag_month_day!BP480="","",_tag_month_day!BP480/100)</f>
        <v/>
      </c>
      <c r="GF484" s="420" t="str">
        <f>IF(_tag_month_day!BQ480="","",_tag_month_day!BQ480/100)</f>
        <v/>
      </c>
      <c r="GG484" s="420" t="str">
        <f>IF(_tag_month_day!BR480="","",_tag_month_day!BR480/100)</f>
        <v/>
      </c>
      <c r="GH484" s="420" t="str">
        <f>IF(_tag_month_day!BS480="","",_tag_month_day!BS480/100)</f>
        <v/>
      </c>
      <c r="GI484" s="603" t="str">
        <f>IF(_tag_month_day!BT480="","",_tag_month_day!BT480/100)</f>
        <v/>
      </c>
      <c r="GJ484" s="612" t="str">
        <f>IF(_tag_month_day!BU480="","",_tag_month_day!BU480/100)</f>
        <v/>
      </c>
      <c r="GK484" s="620" t="str">
        <f>IF(_tag_month_day!BV480="",IF(_rlcf_month_day!A$2="","",_rlcf_month_day!A$2/100),_tag_month_day!BV480/100)</f>
        <v/>
      </c>
      <c r="GL484" s="620" t="str">
        <f>IF(_tag_month_day!BW480="",IF(_rlcf_month_day!B$2="","",_rlcf_month_day!B$2/100),_tag_month_day!BW480/100)</f>
        <v/>
      </c>
      <c r="GM484" s="621" t="str">
        <f>IF(_tag_month_day!BX480="",IF(_rlcf_month_day!C$2="","",_rlcf_month_day!C$2/100),_tag_month_day!BX480/100)</f>
        <v/>
      </c>
      <c r="GN484" s="620" t="str">
        <f>IF(_tag_month_day!BV480="",IF(_rlcf_month_day!A$2="","",_rlcf_month_day!A$2/100),_tag_month_day!BV480/100)</f>
        <v/>
      </c>
      <c r="GO484" s="620" t="str">
        <f>IF(_tag_month_day!BW480="",IF(_rlcf_month_day!B$2="","",_rlcf_month_day!B$2/100),_tag_month_day!BW480/100)</f>
        <v/>
      </c>
      <c r="GP484" s="620" t="str">
        <f>IF(_tag_month_day!CD480="",IF(_rlcf_month_day!E$2="","",_rlcf_month_day!E$2/100),_tag_month_day!CD480/100)</f>
        <v/>
      </c>
      <c r="GQ484" s="620" t="str">
        <f>IF(_tag_month_day!CE480="",IF(_rlcf_month_day!F$2="","",_rlcf_month_day!F$2/100),_tag_month_day!CE480/100)</f>
        <v/>
      </c>
      <c r="GR484" s="621" t="str">
        <f>IF(_tag_month_day!CF480="",IF(_rlcf_month_day!G$2="","",_rlcf_month_day!G$2/100),_tag_month_day!CF480/100)</f>
        <v/>
      </c>
      <c r="GS484" s="626">
        <f t="shared" ref="GS484:HH484" si="2937">GS483</f>
        <v>0.953</v>
      </c>
      <c r="GT484" s="626">
        <f t="shared" si="2937"/>
        <v>0.55</v>
      </c>
      <c r="GU484" s="626">
        <f t="shared" si="2937"/>
        <v>0.55</v>
      </c>
      <c r="GV484" s="626">
        <f t="shared" si="2937"/>
        <v>0.55</v>
      </c>
      <c r="GW484" s="626">
        <f t="shared" si="2937"/>
        <v>0.5</v>
      </c>
      <c r="GX484" s="626">
        <f t="shared" si="2937"/>
        <v>0.935</v>
      </c>
      <c r="GY484" s="626">
        <f t="shared" si="2937"/>
        <v>0.15</v>
      </c>
      <c r="GZ484" s="626">
        <f t="shared" si="2937"/>
        <v>1</v>
      </c>
      <c r="HA484" s="632">
        <f t="shared" si="2937"/>
        <v>0.047</v>
      </c>
      <c r="HB484" s="632">
        <f t="shared" si="2937"/>
        <v>0.45</v>
      </c>
      <c r="HC484" s="632">
        <f t="shared" si="2937"/>
        <v>0.45</v>
      </c>
      <c r="HD484" s="632">
        <f t="shared" si="2937"/>
        <v>0.45</v>
      </c>
      <c r="HE484" s="632">
        <f t="shared" si="2937"/>
        <v>0.5</v>
      </c>
      <c r="HF484" s="632">
        <f t="shared" si="2937"/>
        <v>0.065</v>
      </c>
      <c r="HG484" s="632">
        <f t="shared" si="2937"/>
        <v>0.85</v>
      </c>
      <c r="HH484" s="632">
        <f t="shared" si="2937"/>
        <v>0</v>
      </c>
      <c r="HI484" s="68">
        <f t="shared" si="2749"/>
        <v>0</v>
      </c>
      <c r="HJ484" s="68" t="e">
        <f t="shared" si="2780"/>
        <v>#VALUE!</v>
      </c>
      <c r="HK484" s="202">
        <f t="shared" si="2781"/>
        <v>0.85</v>
      </c>
      <c r="HL484" s="464">
        <f t="shared" si="2782"/>
        <v>550000</v>
      </c>
      <c r="HM484" s="464">
        <f t="shared" si="2783"/>
        <v>480000</v>
      </c>
      <c r="HN484" s="192" t="e">
        <f t="shared" si="2750"/>
        <v>#VALUE!</v>
      </c>
      <c r="HO484" s="192" t="e">
        <f>HN484*HK484*$HO$2/HL484*1000000</f>
        <v>#VALUE!</v>
      </c>
      <c r="HP484" s="192" t="e">
        <f>HN484*HK484*$HP$2/HM484*1000000</f>
        <v>#VALUE!</v>
      </c>
    </row>
    <row r="485" customFormat="1" spans="1:224">
      <c r="A485" s="381">
        <v>480</v>
      </c>
      <c r="B485" s="54">
        <f ca="1" t="shared" si="2784"/>
        <v>43636</v>
      </c>
      <c r="C485" s="57">
        <f t="shared" si="2785"/>
        <v>0.0416666666666667</v>
      </c>
      <c r="D485" s="68" t="str">
        <f ca="1" t="shared" si="2751"/>
        <v>中班</v>
      </c>
      <c r="E485" s="68" t="str">
        <f ca="1" t="shared" si="2752"/>
        <v>乙</v>
      </c>
      <c r="F485" s="68">
        <f ca="1">SUMPRODUCT((成本日报!$A$3:$A$95=计划!B485)*(成本日报!$B$3:$B$95=计划!$D485),成本日报!$C$3:$C$95)</f>
        <v>2</v>
      </c>
      <c r="G485" s="382">
        <f ca="1" t="shared" si="2786"/>
        <v>43636.9583333322</v>
      </c>
      <c r="H485" s="382">
        <f ca="1" t="shared" si="2753"/>
        <v>43636.9652777766</v>
      </c>
      <c r="I485" s="382">
        <f ca="1" t="shared" si="2754"/>
        <v>43636.9708333322</v>
      </c>
      <c r="J485" s="382">
        <f ca="1" t="shared" si="2755"/>
        <v>43636.9999999988</v>
      </c>
      <c r="K485" s="382">
        <f ca="1" t="shared" si="2756"/>
        <v>43637.0624999988</v>
      </c>
      <c r="L485" s="382">
        <f ca="1" t="shared" si="2757"/>
        <v>43637.0833333322</v>
      </c>
      <c r="M485" s="398" t="str">
        <f>IF(_tag_month_day!A481="","",_tag_month_day!A481)</f>
        <v/>
      </c>
      <c r="N485" s="398" t="str">
        <f>IF(_tag_month_day!B481="","",_tag_month_day!B481)</f>
        <v/>
      </c>
      <c r="O485" s="399" t="e">
        <f t="shared" si="2758"/>
        <v>#VALUE!</v>
      </c>
      <c r="P485" s="398" t="str">
        <f>IF(_tag_month_day!C481="","",_tag_month_day!C481)</f>
        <v/>
      </c>
      <c r="Q485" s="398" t="str">
        <f>IF(_tag_month_day!D481="","",_tag_month_day!D481)</f>
        <v/>
      </c>
      <c r="R485" s="416">
        <f>IF(_tag_month_day!CB481="",R484,_tag_month_day!CB481/100)</f>
        <v>0.07</v>
      </c>
      <c r="S485" s="417" t="str">
        <f>IF(_tag_month_day!E481="","",_tag_month_day!E481)</f>
        <v/>
      </c>
      <c r="T485" s="417" t="str">
        <f>IF(_tag_month_day!F481="","",_tag_month_day!F481)</f>
        <v/>
      </c>
      <c r="U485" s="418" t="e">
        <f t="shared" si="2712"/>
        <v>#VALUE!</v>
      </c>
      <c r="V485" s="53" t="e">
        <f t="shared" si="2713"/>
        <v>#VALUE!</v>
      </c>
      <c r="W485" s="419" t="str">
        <f>IF(_jhy_month_day!A481="","",_jhy_month_day!A481)</f>
        <v/>
      </c>
      <c r="X485" s="420" t="str">
        <f>IF(_jhy_month_day!B481="","",_jhy_month_day!B481/100)</f>
        <v/>
      </c>
      <c r="Y485" s="420" t="str">
        <f>IF(_jhy_month_day!C481="","",_jhy_month_day!C481/100)</f>
        <v/>
      </c>
      <c r="Z485" s="439">
        <f t="shared" si="2802"/>
        <v>120</v>
      </c>
      <c r="AA485" s="440" t="str">
        <f>IF(_tag_month_day!G481="","",_tag_month_day!G481/100)</f>
        <v/>
      </c>
      <c r="AB485" s="440" t="str">
        <f>IF(_tag_month_day!H481="","",_tag_month_day!H481/100)</f>
        <v/>
      </c>
      <c r="AC485" s="193">
        <f t="shared" si="2759"/>
        <v>1.59963432013121</v>
      </c>
      <c r="AD485" s="441" t="str">
        <f t="shared" si="2760"/>
        <v/>
      </c>
      <c r="AE485" s="442" t="str">
        <f t="shared" si="2761"/>
        <v/>
      </c>
      <c r="AF485" s="443">
        <v>1</v>
      </c>
      <c r="AG485" s="68" t="str">
        <f>IF(_duihao_month_day!A481="","",_duihao_month_day!A481)</f>
        <v/>
      </c>
      <c r="AH485" s="463">
        <f>IF(_gyk_month_day!B481="",AH484,_gyk_month_day!B481)</f>
        <v>820</v>
      </c>
      <c r="AI485" s="464"/>
      <c r="AJ485" s="68" t="str">
        <f>IF(_tag_month_day!I481="","",_tag_month_day!I481)</f>
        <v/>
      </c>
      <c r="AK485" s="465" t="str">
        <f>IF(_tzyy_month_day!A481="","",_tzyy_month_day!A481)</f>
        <v/>
      </c>
      <c r="AL485" s="465" t="str">
        <f>IF(_tzyy_month_day!B481="","",_tzyy_month_day!B481)</f>
        <v/>
      </c>
      <c r="AM485" s="465" t="str">
        <f>IF(_tzyy_month_day!C481="","",_tzyy_month_day!C481)</f>
        <v/>
      </c>
      <c r="AN485" s="466" t="str">
        <f>IF(_tag_month_day!CG481="","",_tag_month_day!CG481)</f>
        <v/>
      </c>
      <c r="AO485" s="466" t="str">
        <f>IF(_tag_month_day!CH481="","",_tag_month_day!CH481)</f>
        <v/>
      </c>
      <c r="AP485" s="486" t="e">
        <f t="shared" si="2762"/>
        <v>#VALUE!</v>
      </c>
      <c r="AQ485" s="487" t="str">
        <f>IF(_tag_month_day!J481="","",_tag_month_day!J481/100)</f>
        <v/>
      </c>
      <c r="AR485" s="488">
        <f t="shared" si="2763"/>
        <v>1.3</v>
      </c>
      <c r="AS485" s="489" t="e">
        <f t="shared" si="2714"/>
        <v>#VALUE!</v>
      </c>
      <c r="AT485" s="489">
        <f t="shared" si="2764"/>
        <v>0</v>
      </c>
      <c r="AU485" s="490" t="str">
        <f>IF(_tag_month_day!K481="","",_tag_month_day!K481)</f>
        <v/>
      </c>
      <c r="AV485" s="491" t="str">
        <f>IF(_tag_month_day!L481="","",_tag_month_day!L481/100)</f>
        <v/>
      </c>
      <c r="AW485" s="420">
        <f t="shared" si="2686"/>
        <v>0</v>
      </c>
      <c r="AX485" s="420">
        <f t="shared" si="2765"/>
        <v>0</v>
      </c>
      <c r="AY485" s="420" t="str">
        <f>IF(_tag_month_day!M481="","",_tag_month_day!M481/100)</f>
        <v/>
      </c>
      <c r="AZ485" s="420" t="str">
        <f>IF(_tag_month_day!N481="","",_tag_month_day!N481/100)</f>
        <v/>
      </c>
      <c r="BA485" s="420" t="str">
        <f>IF(_tag_month_day!O481="","",_tag_month_day!O481/100)</f>
        <v/>
      </c>
      <c r="BB485" s="496" t="str">
        <f>IF(_tag_month_day!P481="","",_tag_month_day!P481/100)</f>
        <v/>
      </c>
      <c r="BC485" s="496">
        <f t="shared" si="2766"/>
        <v>0</v>
      </c>
      <c r="BD485" s="496" t="str">
        <f>IF(_tag_month_day!Q481="","",_tag_month_day!Q481/100)</f>
        <v/>
      </c>
      <c r="BE485" s="510" t="str">
        <f>IF(_tag_month_day!R481="","",_tag_month_day!R481/100)</f>
        <v/>
      </c>
      <c r="BF485" s="413" t="str">
        <f>IF(_tag_month_day!CC481="","",_tag_month_day!CC481/100)</f>
        <v/>
      </c>
      <c r="BG485" s="511" t="e">
        <f t="shared" si="2715"/>
        <v>#VALUE!</v>
      </c>
      <c r="BH485" s="198">
        <f t="shared" si="2716"/>
        <v>0</v>
      </c>
      <c r="BI485" s="512" t="e">
        <f>IF(CX485=0,BI484,(DK485*查询!$R$5+DL485*查询!$Q$5+DM485*查询!$N$5+DN485*查询!$O$5+DO485*查询!$P$5)*AF485/CX485)</f>
        <v>#VALUE!</v>
      </c>
      <c r="BJ485" s="512" t="e">
        <f>IF(CX485=0,BJ484,(DP485*查询!$S$5+DQ485*查询!$T$5+DR485*查询!$U$5)*AF485/CX485)</f>
        <v>#VALUE!</v>
      </c>
      <c r="BK485" s="512">
        <f t="shared" si="2767"/>
        <v>1</v>
      </c>
      <c r="BL485" s="513" t="str">
        <f>IF(_cfyc_month_day!A481="","",_cfyc_month_day!A481)</f>
        <v/>
      </c>
      <c r="BM485" s="513" t="str">
        <f>IF(_cfyc_month_day!B481="","",_cfyc_month_day!B481)</f>
        <v/>
      </c>
      <c r="BN485" s="513" t="str">
        <f>IF(_cfyc_month_day!C481="","",_cfyc_month_day!C481)</f>
        <v/>
      </c>
      <c r="BO485" s="522" t="str">
        <f>IF(_cfyc_month_day!D481="","",_cfyc_month_day!D481)</f>
        <v/>
      </c>
      <c r="BP485" s="522" t="str">
        <f>IF(_cfyc_month_day!E481="","",_cfyc_month_day!E481)</f>
        <v/>
      </c>
      <c r="BQ485" s="522" t="str">
        <f>IF(_cfyc_month_day!F481="","",_cfyc_month_day!F481)</f>
        <v/>
      </c>
      <c r="BR485" s="513" t="str">
        <f>IF(_tag_month_day!T481="","",_tag_month_day!T481)</f>
        <v/>
      </c>
      <c r="BS485" s="513" t="str">
        <f>IF(_tag_month_day!U481="","",_tag_month_day!U481)</f>
        <v/>
      </c>
      <c r="BT485" s="523" t="str">
        <f t="shared" si="2768"/>
        <v/>
      </c>
      <c r="BU485" s="223" t="str">
        <f>IF(_tag_month_day!V481="","",_tag_month_day!V481)</f>
        <v/>
      </c>
      <c r="BV485" s="206" t="str">
        <f>IF(_tag_month_day!W481="","",_tag_month_day!W481)</f>
        <v/>
      </c>
      <c r="BW485" s="540" t="str">
        <f>IF(_tag_month_day!X481="","",_tag_month_day!X481)</f>
        <v/>
      </c>
      <c r="BX485" s="540" t="str">
        <f>IF(_tag_month_day!Y481="","",_tag_month_day!Y481)</f>
        <v/>
      </c>
      <c r="BY485" s="541">
        <f ca="1" t="shared" si="2769"/>
        <v>43637.0833333322</v>
      </c>
      <c r="BZ485" s="542"/>
      <c r="CA485" s="543" t="str">
        <f>IF(_jhy2_month_day!A481="","",_jhy2_month_day!A481)</f>
        <v/>
      </c>
      <c r="CB485" s="464" t="str">
        <f>IF(_jhy2_month_day!B481="","",_jhy2_month_day!B481)</f>
        <v/>
      </c>
      <c r="CC485" s="464" t="str">
        <f>IF(_jhy2_month_day!C481="","",_jhy2_month_day!C481)</f>
        <v/>
      </c>
      <c r="CD485" s="464" t="str">
        <f>IF(_jhy2_month_day!D481="","",_jhy2_month_day!D481)</f>
        <v/>
      </c>
      <c r="CE485" s="464" t="str">
        <f>IF(_jhy2_month_day!E481="","",_jhy2_month_day!E481)</f>
        <v/>
      </c>
      <c r="CF485" s="464" t="str">
        <f>IF(_jhy2_month_day!F481="","",_jhy2_month_day!F481)</f>
        <v/>
      </c>
      <c r="CG485" s="464" t="str">
        <f>IF(_jhy2_month_day!G481="","",_jhy2_month_day!G481)</f>
        <v/>
      </c>
      <c r="CH485" s="464" t="str">
        <f>IF(_jhy2_month_day!H481="","",_jhy2_month_day!H481)</f>
        <v/>
      </c>
      <c r="CI485" s="464" t="str">
        <f>IF(_jhy2_month_day!I481="","",_jhy2_month_day!I481)</f>
        <v/>
      </c>
      <c r="CJ485" s="464" t="str">
        <f>IF(_jhy2_month_day!J481="","",_jhy2_month_day!J481)</f>
        <v/>
      </c>
      <c r="CK485" s="464" t="str">
        <f>IF(_jhy2_month_day!K481="","",_jhy2_month_day!K481)</f>
        <v/>
      </c>
      <c r="CL485" s="562" t="str">
        <f>IF(_jhy2_month_day!L481="","",_jhy2_month_day!L481)</f>
        <v/>
      </c>
      <c r="CM485" s="562" t="str">
        <f>IF(_jhy2_month_day!M481="","",_jhy2_month_day!M481)</f>
        <v/>
      </c>
      <c r="CN485" s="562" t="str">
        <f>IF(_jhy2_month_day!N481="","",_jhy2_month_day!N481)</f>
        <v/>
      </c>
      <c r="CO485" s="562" t="str">
        <f>IF(_jhy2_month_day!O481="","",_jhy2_month_day!O481)</f>
        <v/>
      </c>
      <c r="CP485" s="562" t="str">
        <f>IF(_jhy2_month_day!P481="","",_jhy2_month_day!P481)</f>
        <v/>
      </c>
      <c r="CQ485" s="562" t="str">
        <f>IF(_jhy2_month_day!Q481="","",_jhy2_month_day!Q481)</f>
        <v/>
      </c>
      <c r="CR485" s="563" t="str">
        <f>IF(_jhy2_month_day!R481="","",_jhy2_month_day!R481)</f>
        <v/>
      </c>
      <c r="CS485" s="576" t="str">
        <f>IF(_jhy2_month_day!S481="","",_jhy2_month_day!S481)</f>
        <v/>
      </c>
      <c r="CT485" s="562" t="str">
        <f>IF(_jhy2_month_day!T481="","",_jhy2_month_day!T481)</f>
        <v/>
      </c>
      <c r="CU485" s="577" t="e">
        <f t="shared" si="2717"/>
        <v>#VALUE!</v>
      </c>
      <c r="CV485" s="198" t="e">
        <f t="shared" si="2718"/>
        <v>#VALUE!</v>
      </c>
      <c r="CW485" s="192" t="e">
        <f t="shared" si="2719"/>
        <v>#VALUE!</v>
      </c>
      <c r="CX485" s="192" t="e">
        <f t="shared" si="2720"/>
        <v>#VALUE!</v>
      </c>
      <c r="CY485" s="202" t="e">
        <f t="shared" si="2721"/>
        <v>#VALUE!</v>
      </c>
      <c r="CZ485" s="192" t="e">
        <f t="shared" ref="CZ485:DI485" si="2938">$AJ485*EF485</f>
        <v>#VALUE!</v>
      </c>
      <c r="DA485" s="192" t="e">
        <f t="shared" si="2938"/>
        <v>#VALUE!</v>
      </c>
      <c r="DB485" s="192" t="e">
        <f t="shared" si="2938"/>
        <v>#VALUE!</v>
      </c>
      <c r="DC485" s="192" t="e">
        <f t="shared" si="2938"/>
        <v>#VALUE!</v>
      </c>
      <c r="DD485" s="192" t="e">
        <f t="shared" si="2938"/>
        <v>#VALUE!</v>
      </c>
      <c r="DE485" s="192" t="e">
        <f t="shared" si="2938"/>
        <v>#VALUE!</v>
      </c>
      <c r="DF485" s="192" t="e">
        <f t="shared" si="2938"/>
        <v>#VALUE!</v>
      </c>
      <c r="DG485" s="192" t="e">
        <f t="shared" si="2938"/>
        <v>#VALUE!</v>
      </c>
      <c r="DH485" s="192" t="e">
        <f t="shared" si="2938"/>
        <v>#VALUE!</v>
      </c>
      <c r="DI485" s="192" t="e">
        <f t="shared" si="2938"/>
        <v>#VALUE!</v>
      </c>
      <c r="DJ485" s="192" t="e">
        <f t="shared" si="2723"/>
        <v>#VALUE!</v>
      </c>
      <c r="DK485" s="192" t="e">
        <f t="shared" si="2724"/>
        <v>#VALUE!</v>
      </c>
      <c r="DL485" s="192" t="e">
        <f t="shared" si="2725"/>
        <v>#VALUE!</v>
      </c>
      <c r="DM485" s="192" t="e">
        <f t="shared" si="2726"/>
        <v>#VALUE!</v>
      </c>
      <c r="DN485" s="192" t="e">
        <f t="shared" si="2727"/>
        <v>#VALUE!</v>
      </c>
      <c r="DO485" s="192" t="e">
        <f t="shared" si="2728"/>
        <v>#VALUE!</v>
      </c>
      <c r="DP485" s="192" t="e">
        <f t="shared" si="2729"/>
        <v>#VALUE!</v>
      </c>
      <c r="DQ485" s="192" t="e">
        <f t="shared" si="2730"/>
        <v>#VALUE!</v>
      </c>
      <c r="DR485" s="192" t="e">
        <f t="shared" si="2731"/>
        <v>#VALUE!</v>
      </c>
      <c r="DS485" s="192" t="e">
        <f t="shared" si="2732"/>
        <v>#VALUE!</v>
      </c>
      <c r="DT485" s="192" t="e">
        <f t="shared" si="2733"/>
        <v>#VALUE!</v>
      </c>
      <c r="DU485" s="192" t="e">
        <f t="shared" si="2734"/>
        <v>#VALUE!</v>
      </c>
      <c r="DV485" s="198" t="e">
        <f t="shared" si="2735"/>
        <v>#VALUE!</v>
      </c>
      <c r="DW485" s="198" t="e">
        <f t="shared" si="2736"/>
        <v>#DIV/0!</v>
      </c>
      <c r="DX485" s="198" t="e">
        <f t="shared" si="2737"/>
        <v>#DIV/0!</v>
      </c>
      <c r="DY485" s="198" t="e">
        <f t="shared" si="2738"/>
        <v>#VALUE!</v>
      </c>
      <c r="DZ485" s="198" t="e">
        <f t="shared" si="2739"/>
        <v>#VALUE!</v>
      </c>
      <c r="EA485" s="198" t="e">
        <f t="shared" si="2740"/>
        <v>#VALUE!</v>
      </c>
      <c r="EB485" s="198" t="e">
        <f t="shared" si="2741"/>
        <v>#VALUE!</v>
      </c>
      <c r="EC485" s="198" t="e">
        <f t="shared" si="2742"/>
        <v>#DIV/0!</v>
      </c>
      <c r="ED485" s="198" t="e">
        <f t="shared" si="2743"/>
        <v>#VALUE!</v>
      </c>
      <c r="EE485" s="198" t="e">
        <f t="shared" si="2744"/>
        <v>#VALUE!</v>
      </c>
      <c r="EF485" s="198" t="e">
        <f t="shared" ref="EF485:EO485" si="2939">DV485/SUM($DV485:$EE485)</f>
        <v>#VALUE!</v>
      </c>
      <c r="EG485" s="198" t="e">
        <f t="shared" si="2939"/>
        <v>#DIV/0!</v>
      </c>
      <c r="EH485" s="198" t="e">
        <f t="shared" si="2939"/>
        <v>#DIV/0!</v>
      </c>
      <c r="EI485" s="198" t="e">
        <f t="shared" si="2939"/>
        <v>#VALUE!</v>
      </c>
      <c r="EJ485" s="198" t="e">
        <f t="shared" si="2939"/>
        <v>#VALUE!</v>
      </c>
      <c r="EK485" s="198" t="e">
        <f t="shared" si="2939"/>
        <v>#VALUE!</v>
      </c>
      <c r="EL485" s="198" t="e">
        <f t="shared" si="2939"/>
        <v>#VALUE!</v>
      </c>
      <c r="EM485" s="198" t="e">
        <f t="shared" si="2939"/>
        <v>#DIV/0!</v>
      </c>
      <c r="EN485" s="198" t="e">
        <f t="shared" si="2939"/>
        <v>#VALUE!</v>
      </c>
      <c r="EO485" s="198" t="e">
        <f t="shared" si="2939"/>
        <v>#VALUE!</v>
      </c>
      <c r="EP485" s="511">
        <f t="shared" ref="EP485:EW485" si="2940">EP484</f>
        <v>0.08</v>
      </c>
      <c r="EQ485" s="511">
        <f t="shared" si="2940"/>
        <v>0.015</v>
      </c>
      <c r="ER485" s="511">
        <f t="shared" si="2940"/>
        <v>0.015</v>
      </c>
      <c r="ES485" s="511">
        <f t="shared" si="2940"/>
        <v>0.015</v>
      </c>
      <c r="ET485" s="511">
        <f t="shared" si="2940"/>
        <v>0.015</v>
      </c>
      <c r="EU485" s="511">
        <f t="shared" si="2940"/>
        <v>0.09</v>
      </c>
      <c r="EV485" s="511">
        <f t="shared" si="2940"/>
        <v>0.09</v>
      </c>
      <c r="EW485" s="511">
        <f t="shared" si="2940"/>
        <v>0.09</v>
      </c>
      <c r="EX485" s="420" t="str">
        <f>IF(_tag_month_day!AS481="","",_tag_month_day!AS481/100)</f>
        <v/>
      </c>
      <c r="EY485" s="420" t="str">
        <f>IF(_tag_month_day!AT481="","",_tag_month_day!AT481/100)</f>
        <v/>
      </c>
      <c r="EZ485" s="420" t="str">
        <f>IF(_tag_month_day!AU481="","",_tag_month_day!AU481/100)</f>
        <v/>
      </c>
      <c r="FA485" s="420" t="str">
        <f>IF(_tag_month_day!AV481="","",_tag_month_day!AV481/100)</f>
        <v/>
      </c>
      <c r="FB485" s="420" t="str">
        <f>IF(_tag_month_day!AW481="","",_tag_month_day!AW481/100)</f>
        <v/>
      </c>
      <c r="FC485" s="420" t="str">
        <f>IF(_tag_month_day!AX481="","",_tag_month_day!AX481/100)</f>
        <v/>
      </c>
      <c r="FD485" s="510">
        <f t="shared" si="2773"/>
        <v>0.33</v>
      </c>
      <c r="FE485" s="510">
        <f t="shared" si="2774"/>
        <v>0.19</v>
      </c>
      <c r="FF485" s="510">
        <f t="shared" si="2775"/>
        <v>0.003</v>
      </c>
      <c r="FG485" s="510">
        <f t="shared" si="2776"/>
        <v>0</v>
      </c>
      <c r="FH485" s="603">
        <f t="shared" si="2777"/>
        <v>0.0001</v>
      </c>
      <c r="FI485" s="510">
        <f t="shared" ref="FI485:FR485" si="2941">FI484</f>
        <v>0.41</v>
      </c>
      <c r="FJ485" s="510">
        <f t="shared" si="2941"/>
        <v>0.11</v>
      </c>
      <c r="FK485" s="510">
        <f t="shared" si="2941"/>
        <v>0.015</v>
      </c>
      <c r="FL485" s="510">
        <f t="shared" si="2941"/>
        <v>0</v>
      </c>
      <c r="FM485" s="603">
        <f t="shared" si="2941"/>
        <v>0.0001</v>
      </c>
      <c r="FN485" s="510" t="str">
        <f>IF(_tag_month_day!AY481="","",_tag_month_day!AY481/100)</f>
        <v/>
      </c>
      <c r="FO485" s="510" t="str">
        <f>IF(_tag_month_day!AZ481="","",_tag_month_day!AZ481/100)</f>
        <v/>
      </c>
      <c r="FP485" s="510" t="str">
        <f>IF(_tag_month_day!BA481="","",_tag_month_day!BA481/100)</f>
        <v/>
      </c>
      <c r="FQ485" s="510" t="str">
        <f>IF(_tag_month_day!BB481="","",_tag_month_day!BB481/100)</f>
        <v/>
      </c>
      <c r="FR485" s="603" t="str">
        <f>IF(_tag_month_day!BC481="","",_tag_month_day!BC481/100)</f>
        <v/>
      </c>
      <c r="FS485" s="510" t="str">
        <f>IF(_tag_month_day!BD481="","",_tag_month_day!BD481/100)</f>
        <v/>
      </c>
      <c r="FT485" s="510" t="str">
        <f>IF(_tag_month_day!BE481="","",_tag_month_day!BE481/100)</f>
        <v/>
      </c>
      <c r="FU485" s="510" t="str">
        <f>IF(_tag_month_day!BF481="","",_tag_month_day!BF481/100)</f>
        <v/>
      </c>
      <c r="FV485" s="510" t="str">
        <f>IF(_tag_month_day!BG481="","",_tag_month_day!BG481/100)</f>
        <v/>
      </c>
      <c r="FW485" s="603" t="str">
        <f>IF(_tag_month_day!BH481="","",_tag_month_day!BH481/100)</f>
        <v/>
      </c>
      <c r="FX485" s="510" t="str">
        <f>IF(_tag_month_day!BI481="","",_tag_month_day!BI481/100)</f>
        <v/>
      </c>
      <c r="FY485" s="510" t="str">
        <f>IF(_tag_month_day!BJ481="","",_tag_month_day!BJ481/100)</f>
        <v/>
      </c>
      <c r="FZ485" s="605" t="str">
        <f>IF(_tag_month_day!BK481="","",_tag_month_day!BK481/100)</f>
        <v/>
      </c>
      <c r="GA485" s="510" t="str">
        <f>IF(_tag_month_day!BL481="","",_tag_month_day!BL481/100)</f>
        <v/>
      </c>
      <c r="GB485" s="603" t="str">
        <f>IF(_tag_month_day!BM481="","",_tag_month_day!BM481/100)</f>
        <v/>
      </c>
      <c r="GC485" s="420" t="str">
        <f>IF(_tag_month_day!BN481="","",_tag_month_day!BN481/100)</f>
        <v/>
      </c>
      <c r="GD485" s="420" t="str">
        <f>IF(_tag_month_day!BO481="","",_tag_month_day!BO481/100)</f>
        <v/>
      </c>
      <c r="GE485" s="420" t="str">
        <f>IF(_tag_month_day!BP481="","",_tag_month_day!BP481/100)</f>
        <v/>
      </c>
      <c r="GF485" s="420" t="str">
        <f>IF(_tag_month_day!BQ481="","",_tag_month_day!BQ481/100)</f>
        <v/>
      </c>
      <c r="GG485" s="420" t="str">
        <f>IF(_tag_month_day!BR481="","",_tag_month_day!BR481/100)</f>
        <v/>
      </c>
      <c r="GH485" s="420" t="str">
        <f>IF(_tag_month_day!BS481="","",_tag_month_day!BS481/100)</f>
        <v/>
      </c>
      <c r="GI485" s="603" t="str">
        <f>IF(_tag_month_day!BT481="","",_tag_month_day!BT481/100)</f>
        <v/>
      </c>
      <c r="GJ485" s="612" t="str">
        <f>IF(_tag_month_day!BU481="","",_tag_month_day!BU481/100)</f>
        <v/>
      </c>
      <c r="GK485" s="620" t="str">
        <f>IF(_tag_month_day!BV481="",IF(_rlcf_month_day!A$2="","",_rlcf_month_day!A$2/100),_tag_month_day!BV481/100)</f>
        <v/>
      </c>
      <c r="GL485" s="620" t="str">
        <f>IF(_tag_month_day!BW481="",IF(_rlcf_month_day!B$2="","",_rlcf_month_day!B$2/100),_tag_month_day!BW481/100)</f>
        <v/>
      </c>
      <c r="GM485" s="621" t="str">
        <f>IF(_tag_month_day!BX481="",IF(_rlcf_month_day!C$2="","",_rlcf_month_day!C$2/100),_tag_month_day!BX481/100)</f>
        <v/>
      </c>
      <c r="GN485" s="620" t="str">
        <f>IF(_tag_month_day!BV481="",IF(_rlcf_month_day!A$2="","",_rlcf_month_day!A$2/100),_tag_month_day!BV481/100)</f>
        <v/>
      </c>
      <c r="GO485" s="620" t="str">
        <f>IF(_tag_month_day!BW481="",IF(_rlcf_month_day!B$2="","",_rlcf_month_day!B$2/100),_tag_month_day!BW481/100)</f>
        <v/>
      </c>
      <c r="GP485" s="620" t="str">
        <f>IF(_tag_month_day!CD481="",IF(_rlcf_month_day!E$2="","",_rlcf_month_day!E$2/100),_tag_month_day!CD481/100)</f>
        <v/>
      </c>
      <c r="GQ485" s="620" t="str">
        <f>IF(_tag_month_day!CE481="",IF(_rlcf_month_day!F$2="","",_rlcf_month_day!F$2/100),_tag_month_day!CE481/100)</f>
        <v/>
      </c>
      <c r="GR485" s="621" t="str">
        <f>IF(_tag_month_day!CF481="",IF(_rlcf_month_day!G$2="","",_rlcf_month_day!G$2/100),_tag_month_day!CF481/100)</f>
        <v/>
      </c>
      <c r="GS485" s="626">
        <f t="shared" ref="GS485:HH485" si="2942">GS484</f>
        <v>0.953</v>
      </c>
      <c r="GT485" s="626">
        <f t="shared" si="2942"/>
        <v>0.55</v>
      </c>
      <c r="GU485" s="626">
        <f t="shared" si="2942"/>
        <v>0.55</v>
      </c>
      <c r="GV485" s="626">
        <f t="shared" si="2942"/>
        <v>0.55</v>
      </c>
      <c r="GW485" s="626">
        <f t="shared" si="2942"/>
        <v>0.5</v>
      </c>
      <c r="GX485" s="626">
        <f t="shared" si="2942"/>
        <v>0.935</v>
      </c>
      <c r="GY485" s="626">
        <f t="shared" si="2942"/>
        <v>0.15</v>
      </c>
      <c r="GZ485" s="626">
        <f t="shared" si="2942"/>
        <v>1</v>
      </c>
      <c r="HA485" s="632">
        <f t="shared" si="2942"/>
        <v>0.047</v>
      </c>
      <c r="HB485" s="632">
        <f t="shared" si="2942"/>
        <v>0.45</v>
      </c>
      <c r="HC485" s="632">
        <f t="shared" si="2942"/>
        <v>0.45</v>
      </c>
      <c r="HD485" s="632">
        <f t="shared" si="2942"/>
        <v>0.45</v>
      </c>
      <c r="HE485" s="632">
        <f t="shared" si="2942"/>
        <v>0.5</v>
      </c>
      <c r="HF485" s="632">
        <f t="shared" si="2942"/>
        <v>0.065</v>
      </c>
      <c r="HG485" s="632">
        <f t="shared" si="2942"/>
        <v>0.85</v>
      </c>
      <c r="HH485" s="632">
        <f t="shared" si="2942"/>
        <v>0</v>
      </c>
      <c r="HI485" s="68">
        <f t="shared" si="2749"/>
        <v>0</v>
      </c>
      <c r="HJ485" s="68" t="e">
        <f t="shared" si="2780"/>
        <v>#VALUE!</v>
      </c>
      <c r="HK485" s="202">
        <f t="shared" si="2781"/>
        <v>0.85</v>
      </c>
      <c r="HL485" s="464">
        <f t="shared" si="2782"/>
        <v>550000</v>
      </c>
      <c r="HM485" s="464">
        <f t="shared" si="2783"/>
        <v>480000</v>
      </c>
      <c r="HN485" s="192" t="e">
        <f t="shared" si="2750"/>
        <v>#VALUE!</v>
      </c>
      <c r="HO485" s="192" t="e">
        <f>HN485*HK485*$HO$2/HL485*1000000</f>
        <v>#VALUE!</v>
      </c>
      <c r="HP485" s="192" t="e">
        <f>HN485*HK485*$HP$2/HM485*1000000</f>
        <v>#VALUE!</v>
      </c>
    </row>
    <row r="486" customFormat="1" ht="13.5" customHeight="1" spans="1:224">
      <c r="A486" s="381">
        <v>481</v>
      </c>
      <c r="B486" s="54">
        <f ca="1" t="shared" si="2784"/>
        <v>43637</v>
      </c>
      <c r="C486" s="57">
        <f t="shared" si="2785"/>
        <v>0.0416666666666667</v>
      </c>
      <c r="D486" s="68" t="str">
        <f ca="1" t="shared" si="2751"/>
        <v>夜班</v>
      </c>
      <c r="E486" s="68" t="str">
        <f ca="1" t="shared" si="2752"/>
        <v>丁</v>
      </c>
      <c r="F486" s="68">
        <f ca="1">SUMPRODUCT((成本日报!$A$3:$A$95=计划!B486)*(成本日报!$B$3:$B$95=计划!$D486),成本日报!$C$3:$C$95)</f>
        <v>4</v>
      </c>
      <c r="G486" s="382">
        <f ca="1" t="shared" si="2786"/>
        <v>43636.9999999988</v>
      </c>
      <c r="H486" s="382">
        <f ca="1" t="shared" si="2753"/>
        <v>43637.0069444433</v>
      </c>
      <c r="I486" s="382">
        <f ca="1" t="shared" si="2754"/>
        <v>43637.0124999988</v>
      </c>
      <c r="J486" s="382">
        <f ca="1" t="shared" si="2755"/>
        <v>43637.0416666655</v>
      </c>
      <c r="K486" s="382">
        <f ca="1" t="shared" si="2756"/>
        <v>43637.1041666655</v>
      </c>
      <c r="L486" s="382">
        <f ca="1" t="shared" si="2757"/>
        <v>43637.1249999988</v>
      </c>
      <c r="M486" s="398" t="str">
        <f>IF(_tag_month_day!A482="","",_tag_month_day!A482)</f>
        <v/>
      </c>
      <c r="N486" s="398" t="str">
        <f>IF(_tag_month_day!B482="","",_tag_month_day!B482)</f>
        <v/>
      </c>
      <c r="O486" s="399" t="e">
        <f t="shared" si="2758"/>
        <v>#VALUE!</v>
      </c>
      <c r="P486" s="398" t="str">
        <f>IF(_tag_month_day!C482="","",_tag_month_day!C482)</f>
        <v/>
      </c>
      <c r="Q486" s="398" t="str">
        <f>IF(_tag_month_day!D482="","",_tag_month_day!D482)</f>
        <v/>
      </c>
      <c r="R486" s="416">
        <f>IF(_tag_month_day!CB482="",R485,_tag_month_day!CB482/100)</f>
        <v>0.07</v>
      </c>
      <c r="S486" s="417" t="str">
        <f>IF(_tag_month_day!E482="","",_tag_month_day!E482)</f>
        <v/>
      </c>
      <c r="T486" s="417" t="str">
        <f>IF(_tag_month_day!F482="","",_tag_month_day!F482)</f>
        <v/>
      </c>
      <c r="U486" s="418" t="e">
        <f t="shared" si="2712"/>
        <v>#VALUE!</v>
      </c>
      <c r="V486" s="53" t="e">
        <f t="shared" si="2713"/>
        <v>#VALUE!</v>
      </c>
      <c r="W486" s="419" t="str">
        <f>IF(_jhy_month_day!A482="","",_jhy_month_day!A482)</f>
        <v/>
      </c>
      <c r="X486" s="420" t="str">
        <f>IF(_jhy_month_day!B482="","",_jhy_month_day!B482/100)</f>
        <v/>
      </c>
      <c r="Y486" s="420" t="str">
        <f>IF(_jhy_month_day!C482="","",_jhy_month_day!C482/100)</f>
        <v/>
      </c>
      <c r="Z486" s="439">
        <f t="shared" si="2802"/>
        <v>121</v>
      </c>
      <c r="AA486" s="440" t="str">
        <f>IF(_tag_month_day!G482="","",_tag_month_day!G482/100)</f>
        <v/>
      </c>
      <c r="AB486" s="440" t="str">
        <f>IF(_tag_month_day!H482="","",_tag_month_day!H482/100)</f>
        <v/>
      </c>
      <c r="AC486" s="193">
        <f t="shared" si="2759"/>
        <v>1.59963432013121</v>
      </c>
      <c r="AD486" s="441" t="str">
        <f t="shared" si="2760"/>
        <v/>
      </c>
      <c r="AE486" s="442" t="str">
        <f t="shared" si="2761"/>
        <v/>
      </c>
      <c r="AF486" s="443">
        <v>1</v>
      </c>
      <c r="AG486" s="68" t="str">
        <f>IF(_duihao_month_day!A482="","",_duihao_month_day!A482)</f>
        <v/>
      </c>
      <c r="AH486" s="463">
        <f>IF(_gyk_month_day!B482="",AH485,_gyk_month_day!B482)</f>
        <v>820</v>
      </c>
      <c r="AI486" s="464"/>
      <c r="AJ486" s="68" t="str">
        <f>IF(_tag_month_day!I482="","",_tag_month_day!I482)</f>
        <v/>
      </c>
      <c r="AK486" s="465" t="str">
        <f>IF(_tzyy_month_day!A482="","",_tzyy_month_day!A482)</f>
        <v/>
      </c>
      <c r="AL486" s="465" t="str">
        <f>IF(_tzyy_month_day!B482="","",_tzyy_month_day!B482)</f>
        <v/>
      </c>
      <c r="AM486" s="465" t="str">
        <f>IF(_tzyy_month_day!C482="","",_tzyy_month_day!C482)</f>
        <v/>
      </c>
      <c r="AN486" s="466" t="str">
        <f>IF(_tag_month_day!CG482="","",_tag_month_day!CG482)</f>
        <v/>
      </c>
      <c r="AO486" s="466" t="str">
        <f>IF(_tag_month_day!CH482="","",_tag_month_day!CH482)</f>
        <v/>
      </c>
      <c r="AP486" s="486" t="e">
        <f t="shared" si="2762"/>
        <v>#VALUE!</v>
      </c>
      <c r="AQ486" s="487" t="str">
        <f>IF(_tag_month_day!J482="","",_tag_month_day!J482/100)</f>
        <v/>
      </c>
      <c r="AR486" s="488">
        <f t="shared" si="2763"/>
        <v>1.3</v>
      </c>
      <c r="AS486" s="489" t="e">
        <f t="shared" si="2714"/>
        <v>#VALUE!</v>
      </c>
      <c r="AT486" s="489">
        <f t="shared" si="2764"/>
        <v>0</v>
      </c>
      <c r="AU486" s="490" t="str">
        <f>IF(_tag_month_day!K482="","",_tag_month_day!K482)</f>
        <v/>
      </c>
      <c r="AV486" s="491" t="str">
        <f>IF(_tag_month_day!L482="","",_tag_month_day!L482/100)</f>
        <v/>
      </c>
      <c r="AW486" s="420">
        <f t="shared" si="2686"/>
        <v>0</v>
      </c>
      <c r="AX486" s="420">
        <f t="shared" si="2765"/>
        <v>0</v>
      </c>
      <c r="AY486" s="420" t="str">
        <f>IF(_tag_month_day!M482="","",_tag_month_day!M482/100)</f>
        <v/>
      </c>
      <c r="AZ486" s="420" t="str">
        <f>IF(_tag_month_day!N482="","",_tag_month_day!N482/100)</f>
        <v/>
      </c>
      <c r="BA486" s="420" t="str">
        <f>IF(_tag_month_day!O482="","",_tag_month_day!O482/100)</f>
        <v/>
      </c>
      <c r="BB486" s="496" t="str">
        <f>IF(_tag_month_day!P482="","",_tag_month_day!P482/100)</f>
        <v/>
      </c>
      <c r="BC486" s="496">
        <f t="shared" si="2766"/>
        <v>0</v>
      </c>
      <c r="BD486" s="496" t="str">
        <f>IF(_tag_month_day!Q482="","",_tag_month_day!Q482/100)</f>
        <v/>
      </c>
      <c r="BE486" s="510" t="str">
        <f>IF(_tag_month_day!R482="","",_tag_month_day!R482/100)</f>
        <v/>
      </c>
      <c r="BF486" s="413" t="str">
        <f>IF(_tag_month_day!CC482="","",_tag_month_day!CC482/100)</f>
        <v/>
      </c>
      <c r="BG486" s="511" t="e">
        <f t="shared" si="2715"/>
        <v>#VALUE!</v>
      </c>
      <c r="BH486" s="198">
        <f t="shared" si="2716"/>
        <v>0</v>
      </c>
      <c r="BI486" s="512" t="e">
        <f>IF(CX486=0,BI485,(DK486*查询!$R$5+DL486*查询!$Q$5+DM486*查询!$N$5+DN486*查询!$O$5+DO486*查询!$P$5)*AF486/CX486)</f>
        <v>#VALUE!</v>
      </c>
      <c r="BJ486" s="512" t="e">
        <f>IF(CX486=0,BJ485,(DP486*查询!$S$5+DQ486*查询!$T$5+DR486*查询!$U$5)*AF486/CX486)</f>
        <v>#VALUE!</v>
      </c>
      <c r="BK486" s="512">
        <f t="shared" si="2767"/>
        <v>1</v>
      </c>
      <c r="BL486" s="513" t="str">
        <f>IF(_cfyc_month_day!A482="","",_cfyc_month_day!A482)</f>
        <v/>
      </c>
      <c r="BM486" s="513" t="str">
        <f>IF(_cfyc_month_day!B482="","",_cfyc_month_day!B482)</f>
        <v/>
      </c>
      <c r="BN486" s="513" t="str">
        <f>IF(_cfyc_month_day!C482="","",_cfyc_month_day!C482)</f>
        <v/>
      </c>
      <c r="BO486" s="522" t="str">
        <f>IF(_cfyc_month_day!D482="","",_cfyc_month_day!D482)</f>
        <v/>
      </c>
      <c r="BP486" s="522" t="str">
        <f>IF(_cfyc_month_day!E482="","",_cfyc_month_day!E482)</f>
        <v/>
      </c>
      <c r="BQ486" s="522" t="str">
        <f>IF(_cfyc_month_day!F482="","",_cfyc_month_day!F482)</f>
        <v/>
      </c>
      <c r="BR486" s="513" t="str">
        <f>IF(_tag_month_day!T482="","",_tag_month_day!T482)</f>
        <v/>
      </c>
      <c r="BS486" s="513" t="str">
        <f>IF(_tag_month_day!U482="","",_tag_month_day!U482)</f>
        <v/>
      </c>
      <c r="BT486" s="523" t="str">
        <f t="shared" si="2768"/>
        <v/>
      </c>
      <c r="BU486" s="223" t="str">
        <f>IF(_tag_month_day!V482="","",_tag_month_day!V482)</f>
        <v/>
      </c>
      <c r="BV486" s="206" t="str">
        <f>IF(_tag_month_day!W482="","",_tag_month_day!W482)</f>
        <v/>
      </c>
      <c r="BW486" s="540" t="str">
        <f>IF(_tag_month_day!X482="","",_tag_month_day!X482)</f>
        <v/>
      </c>
      <c r="BX486" s="540" t="str">
        <f>IF(_tag_month_day!Y482="","",_tag_month_day!Y482)</f>
        <v/>
      </c>
      <c r="BY486" s="541">
        <f ca="1" t="shared" si="2769"/>
        <v>43637.1249999988</v>
      </c>
      <c r="BZ486" s="542"/>
      <c r="CA486" s="543" t="str">
        <f>IF(_jhy2_month_day!A482="","",_jhy2_month_day!A482)</f>
        <v/>
      </c>
      <c r="CB486" s="464" t="str">
        <f>IF(_jhy2_month_day!B482="","",_jhy2_month_day!B482)</f>
        <v/>
      </c>
      <c r="CC486" s="464" t="str">
        <f>IF(_jhy2_month_day!C482="","",_jhy2_month_day!C482)</f>
        <v/>
      </c>
      <c r="CD486" s="464" t="str">
        <f>IF(_jhy2_month_day!D482="","",_jhy2_month_day!D482)</f>
        <v/>
      </c>
      <c r="CE486" s="464" t="str">
        <f>IF(_jhy2_month_day!E482="","",_jhy2_month_day!E482)</f>
        <v/>
      </c>
      <c r="CF486" s="464" t="str">
        <f>IF(_jhy2_month_day!F482="","",_jhy2_month_day!F482)</f>
        <v/>
      </c>
      <c r="CG486" s="464" t="str">
        <f>IF(_jhy2_month_day!G482="","",_jhy2_month_day!G482)</f>
        <v/>
      </c>
      <c r="CH486" s="464" t="str">
        <f>IF(_jhy2_month_day!H482="","",_jhy2_month_day!H482)</f>
        <v/>
      </c>
      <c r="CI486" s="464" t="str">
        <f>IF(_jhy2_month_day!I482="","",_jhy2_month_day!I482)</f>
        <v/>
      </c>
      <c r="CJ486" s="464" t="str">
        <f>IF(_jhy2_month_day!J482="","",_jhy2_month_day!J482)</f>
        <v/>
      </c>
      <c r="CK486" s="464" t="str">
        <f>IF(_jhy2_month_day!K482="","",_jhy2_month_day!K482)</f>
        <v/>
      </c>
      <c r="CL486" s="562" t="str">
        <f>IF(_jhy2_month_day!L482="","",_jhy2_month_day!L482)</f>
        <v/>
      </c>
      <c r="CM486" s="562" t="str">
        <f>IF(_jhy2_month_day!M482="","",_jhy2_month_day!M482)</f>
        <v/>
      </c>
      <c r="CN486" s="562" t="str">
        <f>IF(_jhy2_month_day!N482="","",_jhy2_month_day!N482)</f>
        <v/>
      </c>
      <c r="CO486" s="562" t="str">
        <f>IF(_jhy2_month_day!O482="","",_jhy2_month_day!O482)</f>
        <v/>
      </c>
      <c r="CP486" s="562" t="str">
        <f>IF(_jhy2_month_day!P482="","",_jhy2_month_day!P482)</f>
        <v/>
      </c>
      <c r="CQ486" s="562" t="str">
        <f>IF(_jhy2_month_day!Q482="","",_jhy2_month_day!Q482)</f>
        <v/>
      </c>
      <c r="CR486" s="563" t="str">
        <f>IF(_jhy2_month_day!R482="","",_jhy2_month_day!R482)</f>
        <v/>
      </c>
      <c r="CS486" s="576" t="str">
        <f>IF(_jhy2_month_day!S482="","",_jhy2_month_day!S482)</f>
        <v/>
      </c>
      <c r="CT486" s="562" t="str">
        <f>IF(_jhy2_month_day!T482="","",_jhy2_month_day!T482)</f>
        <v/>
      </c>
      <c r="CU486" s="577" t="e">
        <f t="shared" si="2717"/>
        <v>#VALUE!</v>
      </c>
      <c r="CV486" s="198" t="e">
        <f t="shared" si="2718"/>
        <v>#VALUE!</v>
      </c>
      <c r="CW486" s="192" t="e">
        <f t="shared" si="2719"/>
        <v>#VALUE!</v>
      </c>
      <c r="CX486" s="192" t="e">
        <f t="shared" si="2720"/>
        <v>#VALUE!</v>
      </c>
      <c r="CY486" s="202" t="e">
        <f t="shared" si="2721"/>
        <v>#VALUE!</v>
      </c>
      <c r="CZ486" s="192" t="e">
        <f t="shared" ref="CZ486:DI486" si="2943">$AJ486*EF486</f>
        <v>#VALUE!</v>
      </c>
      <c r="DA486" s="192" t="e">
        <f t="shared" si="2943"/>
        <v>#VALUE!</v>
      </c>
      <c r="DB486" s="192" t="e">
        <f t="shared" si="2943"/>
        <v>#VALUE!</v>
      </c>
      <c r="DC486" s="192" t="e">
        <f t="shared" si="2943"/>
        <v>#VALUE!</v>
      </c>
      <c r="DD486" s="192" t="e">
        <f t="shared" si="2943"/>
        <v>#VALUE!</v>
      </c>
      <c r="DE486" s="192" t="e">
        <f t="shared" si="2943"/>
        <v>#VALUE!</v>
      </c>
      <c r="DF486" s="192" t="e">
        <f t="shared" si="2943"/>
        <v>#VALUE!</v>
      </c>
      <c r="DG486" s="192" t="e">
        <f t="shared" si="2943"/>
        <v>#VALUE!</v>
      </c>
      <c r="DH486" s="192" t="e">
        <f t="shared" si="2943"/>
        <v>#VALUE!</v>
      </c>
      <c r="DI486" s="192" t="e">
        <f t="shared" si="2943"/>
        <v>#VALUE!</v>
      </c>
      <c r="DJ486" s="192" t="e">
        <f t="shared" si="2723"/>
        <v>#VALUE!</v>
      </c>
      <c r="DK486" s="192" t="e">
        <f t="shared" si="2724"/>
        <v>#VALUE!</v>
      </c>
      <c r="DL486" s="192" t="e">
        <f t="shared" si="2725"/>
        <v>#VALUE!</v>
      </c>
      <c r="DM486" s="192" t="e">
        <f t="shared" si="2726"/>
        <v>#VALUE!</v>
      </c>
      <c r="DN486" s="192" t="e">
        <f t="shared" si="2727"/>
        <v>#VALUE!</v>
      </c>
      <c r="DO486" s="192" t="e">
        <f t="shared" si="2728"/>
        <v>#VALUE!</v>
      </c>
      <c r="DP486" s="192" t="e">
        <f t="shared" si="2729"/>
        <v>#VALUE!</v>
      </c>
      <c r="DQ486" s="192" t="e">
        <f t="shared" si="2730"/>
        <v>#VALUE!</v>
      </c>
      <c r="DR486" s="192" t="e">
        <f t="shared" si="2731"/>
        <v>#VALUE!</v>
      </c>
      <c r="DS486" s="192" t="e">
        <f t="shared" si="2732"/>
        <v>#VALUE!</v>
      </c>
      <c r="DT486" s="192" t="e">
        <f t="shared" si="2733"/>
        <v>#VALUE!</v>
      </c>
      <c r="DU486" s="192" t="e">
        <f t="shared" si="2734"/>
        <v>#VALUE!</v>
      </c>
      <c r="DV486" s="198" t="e">
        <f t="shared" si="2735"/>
        <v>#VALUE!</v>
      </c>
      <c r="DW486" s="198" t="e">
        <f t="shared" si="2736"/>
        <v>#DIV/0!</v>
      </c>
      <c r="DX486" s="198" t="e">
        <f t="shared" si="2737"/>
        <v>#DIV/0!</v>
      </c>
      <c r="DY486" s="198" t="e">
        <f t="shared" si="2738"/>
        <v>#VALUE!</v>
      </c>
      <c r="DZ486" s="198" t="e">
        <f t="shared" si="2739"/>
        <v>#VALUE!</v>
      </c>
      <c r="EA486" s="198" t="e">
        <f t="shared" si="2740"/>
        <v>#VALUE!</v>
      </c>
      <c r="EB486" s="198" t="e">
        <f t="shared" si="2741"/>
        <v>#VALUE!</v>
      </c>
      <c r="EC486" s="198" t="e">
        <f t="shared" si="2742"/>
        <v>#DIV/0!</v>
      </c>
      <c r="ED486" s="198" t="e">
        <f t="shared" si="2743"/>
        <v>#VALUE!</v>
      </c>
      <c r="EE486" s="198" t="e">
        <f t="shared" si="2744"/>
        <v>#VALUE!</v>
      </c>
      <c r="EF486" s="198" t="e">
        <f t="shared" ref="EF486:EO486" si="2944">DV486/SUM($DV486:$EE486)</f>
        <v>#VALUE!</v>
      </c>
      <c r="EG486" s="198" t="e">
        <f t="shared" si="2944"/>
        <v>#DIV/0!</v>
      </c>
      <c r="EH486" s="198" t="e">
        <f t="shared" si="2944"/>
        <v>#DIV/0!</v>
      </c>
      <c r="EI486" s="198" t="e">
        <f t="shared" si="2944"/>
        <v>#VALUE!</v>
      </c>
      <c r="EJ486" s="198" t="e">
        <f t="shared" si="2944"/>
        <v>#VALUE!</v>
      </c>
      <c r="EK486" s="198" t="e">
        <f t="shared" si="2944"/>
        <v>#VALUE!</v>
      </c>
      <c r="EL486" s="198" t="e">
        <f t="shared" si="2944"/>
        <v>#VALUE!</v>
      </c>
      <c r="EM486" s="198" t="e">
        <f t="shared" si="2944"/>
        <v>#DIV/0!</v>
      </c>
      <c r="EN486" s="198" t="e">
        <f t="shared" si="2944"/>
        <v>#VALUE!</v>
      </c>
      <c r="EO486" s="198" t="e">
        <f t="shared" si="2944"/>
        <v>#VALUE!</v>
      </c>
      <c r="EP486" s="511">
        <f t="shared" ref="EP486:EW486" si="2945">EP485</f>
        <v>0.08</v>
      </c>
      <c r="EQ486" s="511">
        <f t="shared" si="2945"/>
        <v>0.015</v>
      </c>
      <c r="ER486" s="511">
        <f t="shared" si="2945"/>
        <v>0.015</v>
      </c>
      <c r="ES486" s="511">
        <f t="shared" si="2945"/>
        <v>0.015</v>
      </c>
      <c r="ET486" s="511">
        <f t="shared" si="2945"/>
        <v>0.015</v>
      </c>
      <c r="EU486" s="511">
        <f t="shared" si="2945"/>
        <v>0.09</v>
      </c>
      <c r="EV486" s="511">
        <f t="shared" si="2945"/>
        <v>0.09</v>
      </c>
      <c r="EW486" s="511">
        <f t="shared" si="2945"/>
        <v>0.09</v>
      </c>
      <c r="EX486" s="420" t="str">
        <f>IF(_tag_month_day!AS482="","",_tag_month_day!AS482/100)</f>
        <v/>
      </c>
      <c r="EY486" s="420" t="str">
        <f>IF(_tag_month_day!AT482="","",_tag_month_day!AT482/100)</f>
        <v/>
      </c>
      <c r="EZ486" s="420" t="str">
        <f>IF(_tag_month_day!AU482="","",_tag_month_day!AU482/100)</f>
        <v/>
      </c>
      <c r="FA486" s="420" t="str">
        <f>IF(_tag_month_day!AV482="","",_tag_month_day!AV482/100)</f>
        <v/>
      </c>
      <c r="FB486" s="420" t="str">
        <f>IF(_tag_month_day!AW482="","",_tag_month_day!AW482/100)</f>
        <v/>
      </c>
      <c r="FC486" s="420" t="str">
        <f>IF(_tag_month_day!AX482="","",_tag_month_day!AX482/100)</f>
        <v/>
      </c>
      <c r="FD486" s="510">
        <f t="shared" si="2773"/>
        <v>0.33</v>
      </c>
      <c r="FE486" s="510">
        <f t="shared" si="2774"/>
        <v>0.19</v>
      </c>
      <c r="FF486" s="510">
        <f t="shared" si="2775"/>
        <v>0.003</v>
      </c>
      <c r="FG486" s="510">
        <f t="shared" si="2776"/>
        <v>0</v>
      </c>
      <c r="FH486" s="603">
        <f t="shared" si="2777"/>
        <v>0.0001</v>
      </c>
      <c r="FI486" s="510">
        <f t="shared" ref="FI486:FR486" si="2946">FI485</f>
        <v>0.41</v>
      </c>
      <c r="FJ486" s="510">
        <f t="shared" si="2946"/>
        <v>0.11</v>
      </c>
      <c r="FK486" s="510">
        <f t="shared" si="2946"/>
        <v>0.015</v>
      </c>
      <c r="FL486" s="510">
        <f t="shared" si="2946"/>
        <v>0</v>
      </c>
      <c r="FM486" s="603">
        <f t="shared" si="2946"/>
        <v>0.0001</v>
      </c>
      <c r="FN486" s="510" t="str">
        <f>IF(_tag_month_day!AY482="","",_tag_month_day!AY482/100)</f>
        <v/>
      </c>
      <c r="FO486" s="510" t="str">
        <f>IF(_tag_month_day!AZ482="","",_tag_month_day!AZ482/100)</f>
        <v/>
      </c>
      <c r="FP486" s="510" t="str">
        <f>IF(_tag_month_day!BA482="","",_tag_month_day!BA482/100)</f>
        <v/>
      </c>
      <c r="FQ486" s="510" t="str">
        <f>IF(_tag_month_day!BB482="","",_tag_month_day!BB482/100)</f>
        <v/>
      </c>
      <c r="FR486" s="603" t="str">
        <f>IF(_tag_month_day!BC482="","",_tag_month_day!BC482/100)</f>
        <v/>
      </c>
      <c r="FS486" s="510" t="str">
        <f>IF(_tag_month_day!BD482="","",_tag_month_day!BD482/100)</f>
        <v/>
      </c>
      <c r="FT486" s="510" t="str">
        <f>IF(_tag_month_day!BE482="","",_tag_month_day!BE482/100)</f>
        <v/>
      </c>
      <c r="FU486" s="510" t="str">
        <f>IF(_tag_month_day!BF482="","",_tag_month_day!BF482/100)</f>
        <v/>
      </c>
      <c r="FV486" s="510" t="str">
        <f>IF(_tag_month_day!BG482="","",_tag_month_day!BG482/100)</f>
        <v/>
      </c>
      <c r="FW486" s="603" t="str">
        <f>IF(_tag_month_day!BH482="","",_tag_month_day!BH482/100)</f>
        <v/>
      </c>
      <c r="FX486" s="510" t="str">
        <f>IF(_tag_month_day!BI482="","",_tag_month_day!BI482/100)</f>
        <v/>
      </c>
      <c r="FY486" s="510" t="str">
        <f>IF(_tag_month_day!BJ482="","",_tag_month_day!BJ482/100)</f>
        <v/>
      </c>
      <c r="FZ486" s="605" t="str">
        <f>IF(_tag_month_day!BK482="","",_tag_month_day!BK482/100)</f>
        <v/>
      </c>
      <c r="GA486" s="510" t="str">
        <f>IF(_tag_month_day!BL482="","",_tag_month_day!BL482/100)</f>
        <v/>
      </c>
      <c r="GB486" s="603" t="str">
        <f>IF(_tag_month_day!BM482="","",_tag_month_day!BM482/100)</f>
        <v/>
      </c>
      <c r="GC486" s="420" t="str">
        <f>IF(_tag_month_day!BN482="","",_tag_month_day!BN482/100)</f>
        <v/>
      </c>
      <c r="GD486" s="420" t="str">
        <f>IF(_tag_month_day!BO482="","",_tag_month_day!BO482/100)</f>
        <v/>
      </c>
      <c r="GE486" s="420" t="str">
        <f>IF(_tag_month_day!BP482="","",_tag_month_day!BP482/100)</f>
        <v/>
      </c>
      <c r="GF486" s="420" t="str">
        <f>IF(_tag_month_day!BQ482="","",_tag_month_day!BQ482/100)</f>
        <v/>
      </c>
      <c r="GG486" s="420" t="str">
        <f>IF(_tag_month_day!BR482="","",_tag_month_day!BR482/100)</f>
        <v/>
      </c>
      <c r="GH486" s="420" t="str">
        <f>IF(_tag_month_day!BS482="","",_tag_month_day!BS482/100)</f>
        <v/>
      </c>
      <c r="GI486" s="603" t="str">
        <f>IF(_tag_month_day!BT482="","",_tag_month_day!BT482/100)</f>
        <v/>
      </c>
      <c r="GJ486" s="612" t="str">
        <f>IF(_tag_month_day!BU482="","",_tag_month_day!BU482/100)</f>
        <v/>
      </c>
      <c r="GK486" s="620" t="str">
        <f>IF(_tag_month_day!BV482="",IF(_rlcf_month_day!A$2="","",_rlcf_month_day!A$2/100),_tag_month_day!BV482/100)</f>
        <v/>
      </c>
      <c r="GL486" s="620" t="str">
        <f>IF(_tag_month_day!BW482="",IF(_rlcf_month_day!B$2="","",_rlcf_month_day!B$2/100),_tag_month_day!BW482/100)</f>
        <v/>
      </c>
      <c r="GM486" s="621" t="str">
        <f>IF(_tag_month_day!BX482="",IF(_rlcf_month_day!C$2="","",_rlcf_month_day!C$2/100),_tag_month_day!BX482/100)</f>
        <v/>
      </c>
      <c r="GN486" s="620" t="str">
        <f>IF(_tag_month_day!BV482="",IF(_rlcf_month_day!A$2="","",_rlcf_month_day!A$2/100),_tag_month_day!BV482/100)</f>
        <v/>
      </c>
      <c r="GO486" s="620" t="str">
        <f>IF(_tag_month_day!BW482="",IF(_rlcf_month_day!B$2="","",_rlcf_month_day!B$2/100),_tag_month_day!BW482/100)</f>
        <v/>
      </c>
      <c r="GP486" s="620" t="str">
        <f>IF(_tag_month_day!CD482="",IF(_rlcf_month_day!E$2="","",_rlcf_month_day!E$2/100),_tag_month_day!CD482/100)</f>
        <v/>
      </c>
      <c r="GQ486" s="620" t="str">
        <f>IF(_tag_month_day!CE482="",IF(_rlcf_month_day!F$2="","",_rlcf_month_day!F$2/100),_tag_month_day!CE482/100)</f>
        <v/>
      </c>
      <c r="GR486" s="621" t="str">
        <f>IF(_tag_month_day!CF482="",IF(_rlcf_month_day!G$2="","",_rlcf_month_day!G$2/100),_tag_month_day!CF482/100)</f>
        <v/>
      </c>
      <c r="GS486" s="626">
        <f t="shared" ref="GS486:HH486" si="2947">GS485</f>
        <v>0.953</v>
      </c>
      <c r="GT486" s="626">
        <f t="shared" si="2947"/>
        <v>0.55</v>
      </c>
      <c r="GU486" s="626">
        <f t="shared" si="2947"/>
        <v>0.55</v>
      </c>
      <c r="GV486" s="626">
        <f t="shared" si="2947"/>
        <v>0.55</v>
      </c>
      <c r="GW486" s="626">
        <f t="shared" si="2947"/>
        <v>0.5</v>
      </c>
      <c r="GX486" s="626">
        <f t="shared" si="2947"/>
        <v>0.935</v>
      </c>
      <c r="GY486" s="626">
        <f t="shared" si="2947"/>
        <v>0.15</v>
      </c>
      <c r="GZ486" s="626">
        <f t="shared" si="2947"/>
        <v>1</v>
      </c>
      <c r="HA486" s="632">
        <f t="shared" si="2947"/>
        <v>0.047</v>
      </c>
      <c r="HB486" s="632">
        <f t="shared" si="2947"/>
        <v>0.45</v>
      </c>
      <c r="HC486" s="632">
        <f t="shared" si="2947"/>
        <v>0.45</v>
      </c>
      <c r="HD486" s="632">
        <f t="shared" si="2947"/>
        <v>0.45</v>
      </c>
      <c r="HE486" s="632">
        <f t="shared" si="2947"/>
        <v>0.5</v>
      </c>
      <c r="HF486" s="632">
        <f t="shared" si="2947"/>
        <v>0.065</v>
      </c>
      <c r="HG486" s="632">
        <f t="shared" si="2947"/>
        <v>0.85</v>
      </c>
      <c r="HH486" s="632">
        <f t="shared" si="2947"/>
        <v>0</v>
      </c>
      <c r="HI486" s="68">
        <f t="shared" si="2749"/>
        <v>0</v>
      </c>
      <c r="HJ486" s="68" t="e">
        <f t="shared" si="2780"/>
        <v>#VALUE!</v>
      </c>
      <c r="HK486" s="202">
        <f t="shared" si="2781"/>
        <v>0.85</v>
      </c>
      <c r="HL486" s="464">
        <f t="shared" si="2782"/>
        <v>550000</v>
      </c>
      <c r="HM486" s="464">
        <f t="shared" si="2783"/>
        <v>480000</v>
      </c>
      <c r="HN486" s="192" t="e">
        <f t="shared" si="2750"/>
        <v>#VALUE!</v>
      </c>
      <c r="HO486" s="192" t="e">
        <f>HN486*HK486*$HO$2/HL486*1000000</f>
        <v>#VALUE!</v>
      </c>
      <c r="HP486" s="192" t="e">
        <f>HN486*HK486*$HP$2/HM486*1000000</f>
        <v>#VALUE!</v>
      </c>
    </row>
    <row r="487" customFormat="1" spans="1:224">
      <c r="A487" s="381">
        <v>482</v>
      </c>
      <c r="B487" s="54">
        <f ca="1" t="shared" si="2784"/>
        <v>43637</v>
      </c>
      <c r="C487" s="57">
        <f t="shared" si="2785"/>
        <v>0.0416666666666667</v>
      </c>
      <c r="D487" s="68" t="str">
        <f ca="1" t="shared" si="2751"/>
        <v>夜班</v>
      </c>
      <c r="E487" s="68" t="str">
        <f ca="1" t="shared" si="2752"/>
        <v>丁</v>
      </c>
      <c r="F487" s="68">
        <f ca="1">SUMPRODUCT((成本日报!$A$3:$A$95=计划!B487)*(成本日报!$B$3:$B$95=计划!$D487),成本日报!$C$3:$C$95)</f>
        <v>4</v>
      </c>
      <c r="G487" s="382">
        <f ca="1" t="shared" si="2786"/>
        <v>43637.0416666655</v>
      </c>
      <c r="H487" s="382">
        <f ca="1" t="shared" si="2753"/>
        <v>43637.0486111099</v>
      </c>
      <c r="I487" s="382">
        <f ca="1" t="shared" si="2754"/>
        <v>43637.0541666655</v>
      </c>
      <c r="J487" s="382">
        <f ca="1" t="shared" si="2755"/>
        <v>43637.0833333322</v>
      </c>
      <c r="K487" s="382">
        <f ca="1" t="shared" si="2756"/>
        <v>43637.1458333322</v>
      </c>
      <c r="L487" s="382">
        <f ca="1" t="shared" si="2757"/>
        <v>43637.1666666655</v>
      </c>
      <c r="M487" s="398" t="str">
        <f>IF(_tag_month_day!A483="","",_tag_month_day!A483)</f>
        <v/>
      </c>
      <c r="N487" s="398" t="str">
        <f>IF(_tag_month_day!B483="","",_tag_month_day!B483)</f>
        <v/>
      </c>
      <c r="O487" s="399" t="e">
        <f t="shared" si="2758"/>
        <v>#VALUE!</v>
      </c>
      <c r="P487" s="398" t="str">
        <f>IF(_tag_month_day!C483="","",_tag_month_day!C483)</f>
        <v/>
      </c>
      <c r="Q487" s="398" t="str">
        <f>IF(_tag_month_day!D483="","",_tag_month_day!D483)</f>
        <v/>
      </c>
      <c r="R487" s="416">
        <f>IF(_tag_month_day!CB483="",R486,_tag_month_day!CB483/100)</f>
        <v>0.07</v>
      </c>
      <c r="S487" s="417" t="str">
        <f>IF(_tag_month_day!E483="","",_tag_month_day!E483)</f>
        <v/>
      </c>
      <c r="T487" s="417" t="str">
        <f>IF(_tag_month_day!F483="","",_tag_month_day!F483)</f>
        <v/>
      </c>
      <c r="U487" s="418" t="e">
        <f t="shared" si="2712"/>
        <v>#VALUE!</v>
      </c>
      <c r="V487" s="53" t="e">
        <f t="shared" si="2713"/>
        <v>#VALUE!</v>
      </c>
      <c r="W487" s="419" t="str">
        <f>IF(_jhy_month_day!A483="","",_jhy_month_day!A483)</f>
        <v/>
      </c>
      <c r="X487" s="420" t="str">
        <f>IF(_jhy_month_day!B483="","",_jhy_month_day!B483/100)</f>
        <v/>
      </c>
      <c r="Y487" s="420" t="str">
        <f>IF(_jhy_month_day!C483="","",_jhy_month_day!C483/100)</f>
        <v/>
      </c>
      <c r="Z487" s="439">
        <f t="shared" si="2802"/>
        <v>121</v>
      </c>
      <c r="AA487" s="440" t="str">
        <f>IF(_tag_month_day!G483="","",_tag_month_day!G483/100)</f>
        <v/>
      </c>
      <c r="AB487" s="440" t="str">
        <f>IF(_tag_month_day!H483="","",_tag_month_day!H483/100)</f>
        <v/>
      </c>
      <c r="AC487" s="193">
        <f t="shared" si="2759"/>
        <v>1.59963432013121</v>
      </c>
      <c r="AD487" s="441" t="str">
        <f t="shared" si="2760"/>
        <v/>
      </c>
      <c r="AE487" s="442" t="str">
        <f t="shared" si="2761"/>
        <v/>
      </c>
      <c r="AF487" s="443">
        <v>1</v>
      </c>
      <c r="AG487" s="68" t="str">
        <f>IF(_duihao_month_day!A483="","",_duihao_month_day!A483)</f>
        <v/>
      </c>
      <c r="AH487" s="463">
        <f>IF(_gyk_month_day!B483="",AH486,_gyk_month_day!B483)</f>
        <v>820</v>
      </c>
      <c r="AI487" s="464"/>
      <c r="AJ487" s="68" t="str">
        <f>IF(_tag_month_day!I483="","",_tag_month_day!I483)</f>
        <v/>
      </c>
      <c r="AK487" s="465" t="str">
        <f>IF(_tzyy_month_day!A483="","",_tzyy_month_day!A483)</f>
        <v/>
      </c>
      <c r="AL487" s="465" t="str">
        <f>IF(_tzyy_month_day!B483="","",_tzyy_month_day!B483)</f>
        <v/>
      </c>
      <c r="AM487" s="465" t="str">
        <f>IF(_tzyy_month_day!C483="","",_tzyy_month_day!C483)</f>
        <v/>
      </c>
      <c r="AN487" s="466" t="str">
        <f>IF(_tag_month_day!CG483="","",_tag_month_day!CG483)</f>
        <v/>
      </c>
      <c r="AO487" s="466" t="str">
        <f>IF(_tag_month_day!CH483="","",_tag_month_day!CH483)</f>
        <v/>
      </c>
      <c r="AP487" s="486" t="e">
        <f t="shared" si="2762"/>
        <v>#VALUE!</v>
      </c>
      <c r="AQ487" s="487" t="str">
        <f>IF(_tag_month_day!J483="","",_tag_month_day!J483/100)</f>
        <v/>
      </c>
      <c r="AR487" s="488">
        <f t="shared" si="2763"/>
        <v>1.3</v>
      </c>
      <c r="AS487" s="489" t="e">
        <f t="shared" si="2714"/>
        <v>#VALUE!</v>
      </c>
      <c r="AT487" s="489">
        <f t="shared" si="2764"/>
        <v>0</v>
      </c>
      <c r="AU487" s="490" t="str">
        <f>IF(_tag_month_day!K483="","",_tag_month_day!K483)</f>
        <v/>
      </c>
      <c r="AV487" s="491" t="str">
        <f>IF(_tag_month_day!L483="","",_tag_month_day!L483/100)</f>
        <v/>
      </c>
      <c r="AW487" s="420">
        <f t="shared" si="2686"/>
        <v>0</v>
      </c>
      <c r="AX487" s="420">
        <f t="shared" si="2765"/>
        <v>0</v>
      </c>
      <c r="AY487" s="420" t="str">
        <f>IF(_tag_month_day!M483="","",_tag_month_day!M483/100)</f>
        <v/>
      </c>
      <c r="AZ487" s="420" t="str">
        <f>IF(_tag_month_day!N483="","",_tag_month_day!N483/100)</f>
        <v/>
      </c>
      <c r="BA487" s="420" t="str">
        <f>IF(_tag_month_day!O483="","",_tag_month_day!O483/100)</f>
        <v/>
      </c>
      <c r="BB487" s="496" t="str">
        <f>IF(_tag_month_day!P483="","",_tag_month_day!P483/100)</f>
        <v/>
      </c>
      <c r="BC487" s="496">
        <f t="shared" si="2766"/>
        <v>0</v>
      </c>
      <c r="BD487" s="496" t="str">
        <f>IF(_tag_month_day!Q483="","",_tag_month_day!Q483/100)</f>
        <v/>
      </c>
      <c r="BE487" s="510" t="str">
        <f>IF(_tag_month_day!R483="","",_tag_month_day!R483/100)</f>
        <v/>
      </c>
      <c r="BF487" s="413" t="str">
        <f>IF(_tag_month_day!CC483="","",_tag_month_day!CC483/100)</f>
        <v/>
      </c>
      <c r="BG487" s="511" t="e">
        <f t="shared" si="2715"/>
        <v>#VALUE!</v>
      </c>
      <c r="BH487" s="198">
        <f t="shared" si="2716"/>
        <v>0</v>
      </c>
      <c r="BI487" s="512" t="e">
        <f>IF(CX487=0,BI486,(DK487*查询!$R$5+DL487*查询!$Q$5+DM487*查询!$N$5+DN487*查询!$O$5+DO487*查询!$P$5)*AF487/CX487)</f>
        <v>#VALUE!</v>
      </c>
      <c r="BJ487" s="512" t="e">
        <f>IF(CX487=0,BJ486,(DP487*查询!$S$5+DQ487*查询!$T$5+DR487*查询!$U$5)*AF487/CX487)</f>
        <v>#VALUE!</v>
      </c>
      <c r="BK487" s="512">
        <f t="shared" si="2767"/>
        <v>1</v>
      </c>
      <c r="BL487" s="513" t="str">
        <f>IF(_cfyc_month_day!A483="","",_cfyc_month_day!A483)</f>
        <v/>
      </c>
      <c r="BM487" s="513" t="str">
        <f>IF(_cfyc_month_day!B483="","",_cfyc_month_day!B483)</f>
        <v/>
      </c>
      <c r="BN487" s="513" t="str">
        <f>IF(_cfyc_month_day!C483="","",_cfyc_month_day!C483)</f>
        <v/>
      </c>
      <c r="BO487" s="522" t="str">
        <f>IF(_cfyc_month_day!D483="","",_cfyc_month_day!D483)</f>
        <v/>
      </c>
      <c r="BP487" s="522" t="str">
        <f>IF(_cfyc_month_day!E483="","",_cfyc_month_day!E483)</f>
        <v/>
      </c>
      <c r="BQ487" s="522" t="str">
        <f>IF(_cfyc_month_day!F483="","",_cfyc_month_day!F483)</f>
        <v/>
      </c>
      <c r="BR487" s="513" t="str">
        <f>IF(_tag_month_day!T483="","",_tag_month_day!T483)</f>
        <v/>
      </c>
      <c r="BS487" s="513" t="str">
        <f>IF(_tag_month_day!U483="","",_tag_month_day!U483)</f>
        <v/>
      </c>
      <c r="BT487" s="523" t="str">
        <f t="shared" si="2768"/>
        <v/>
      </c>
      <c r="BU487" s="223" t="str">
        <f>IF(_tag_month_day!V483="","",_tag_month_day!V483)</f>
        <v/>
      </c>
      <c r="BV487" s="206" t="str">
        <f>IF(_tag_month_day!W483="","",_tag_month_day!W483)</f>
        <v/>
      </c>
      <c r="BW487" s="540" t="str">
        <f>IF(_tag_month_day!X483="","",_tag_month_day!X483)</f>
        <v/>
      </c>
      <c r="BX487" s="540" t="str">
        <f>IF(_tag_month_day!Y483="","",_tag_month_day!Y483)</f>
        <v/>
      </c>
      <c r="BY487" s="541">
        <f ca="1" t="shared" si="2769"/>
        <v>43637.1666666655</v>
      </c>
      <c r="BZ487" s="542"/>
      <c r="CA487" s="543" t="str">
        <f>IF(_jhy2_month_day!A483="","",_jhy2_month_day!A483)</f>
        <v/>
      </c>
      <c r="CB487" s="464" t="str">
        <f>IF(_jhy2_month_day!B483="","",_jhy2_month_day!B483)</f>
        <v/>
      </c>
      <c r="CC487" s="464" t="str">
        <f>IF(_jhy2_month_day!C483="","",_jhy2_month_day!C483)</f>
        <v/>
      </c>
      <c r="CD487" s="464" t="str">
        <f>IF(_jhy2_month_day!D483="","",_jhy2_month_day!D483)</f>
        <v/>
      </c>
      <c r="CE487" s="464" t="str">
        <f>IF(_jhy2_month_day!E483="","",_jhy2_month_day!E483)</f>
        <v/>
      </c>
      <c r="CF487" s="464" t="str">
        <f>IF(_jhy2_month_day!F483="","",_jhy2_month_day!F483)</f>
        <v/>
      </c>
      <c r="CG487" s="464" t="str">
        <f>IF(_jhy2_month_day!G483="","",_jhy2_month_day!G483)</f>
        <v/>
      </c>
      <c r="CH487" s="464" t="str">
        <f>IF(_jhy2_month_day!H483="","",_jhy2_month_day!H483)</f>
        <v/>
      </c>
      <c r="CI487" s="464" t="str">
        <f>IF(_jhy2_month_day!I483="","",_jhy2_month_day!I483)</f>
        <v/>
      </c>
      <c r="CJ487" s="464" t="str">
        <f>IF(_jhy2_month_day!J483="","",_jhy2_month_day!J483)</f>
        <v/>
      </c>
      <c r="CK487" s="464" t="str">
        <f>IF(_jhy2_month_day!K483="","",_jhy2_month_day!K483)</f>
        <v/>
      </c>
      <c r="CL487" s="562" t="str">
        <f>IF(_jhy2_month_day!L483="","",_jhy2_month_day!L483)</f>
        <v/>
      </c>
      <c r="CM487" s="562" t="str">
        <f>IF(_jhy2_month_day!M483="","",_jhy2_month_day!M483)</f>
        <v/>
      </c>
      <c r="CN487" s="562" t="str">
        <f>IF(_jhy2_month_day!N483="","",_jhy2_month_day!N483)</f>
        <v/>
      </c>
      <c r="CO487" s="562" t="str">
        <f>IF(_jhy2_month_day!O483="","",_jhy2_month_day!O483)</f>
        <v/>
      </c>
      <c r="CP487" s="562" t="str">
        <f>IF(_jhy2_month_day!P483="","",_jhy2_month_day!P483)</f>
        <v/>
      </c>
      <c r="CQ487" s="562" t="str">
        <f>IF(_jhy2_month_day!Q483="","",_jhy2_month_day!Q483)</f>
        <v/>
      </c>
      <c r="CR487" s="563" t="str">
        <f>IF(_jhy2_month_day!R483="","",_jhy2_month_day!R483)</f>
        <v/>
      </c>
      <c r="CS487" s="576" t="str">
        <f>IF(_jhy2_month_day!S483="","",_jhy2_month_day!S483)</f>
        <v/>
      </c>
      <c r="CT487" s="562" t="str">
        <f>IF(_jhy2_month_day!T483="","",_jhy2_month_day!T483)</f>
        <v/>
      </c>
      <c r="CU487" s="577" t="e">
        <f t="shared" si="2717"/>
        <v>#VALUE!</v>
      </c>
      <c r="CV487" s="198" t="e">
        <f t="shared" si="2718"/>
        <v>#VALUE!</v>
      </c>
      <c r="CW487" s="192" t="e">
        <f t="shared" si="2719"/>
        <v>#VALUE!</v>
      </c>
      <c r="CX487" s="192" t="e">
        <f t="shared" si="2720"/>
        <v>#VALUE!</v>
      </c>
      <c r="CY487" s="202" t="e">
        <f t="shared" si="2721"/>
        <v>#VALUE!</v>
      </c>
      <c r="CZ487" s="192" t="e">
        <f t="shared" ref="CZ487:DI487" si="2948">$AJ487*EF487</f>
        <v>#VALUE!</v>
      </c>
      <c r="DA487" s="192" t="e">
        <f t="shared" si="2948"/>
        <v>#VALUE!</v>
      </c>
      <c r="DB487" s="192" t="e">
        <f t="shared" si="2948"/>
        <v>#VALUE!</v>
      </c>
      <c r="DC487" s="192" t="e">
        <f t="shared" si="2948"/>
        <v>#VALUE!</v>
      </c>
      <c r="DD487" s="192" t="e">
        <f t="shared" si="2948"/>
        <v>#VALUE!</v>
      </c>
      <c r="DE487" s="192" t="e">
        <f t="shared" si="2948"/>
        <v>#VALUE!</v>
      </c>
      <c r="DF487" s="192" t="e">
        <f t="shared" si="2948"/>
        <v>#VALUE!</v>
      </c>
      <c r="DG487" s="192" t="e">
        <f t="shared" si="2948"/>
        <v>#VALUE!</v>
      </c>
      <c r="DH487" s="192" t="e">
        <f t="shared" si="2948"/>
        <v>#VALUE!</v>
      </c>
      <c r="DI487" s="192" t="e">
        <f t="shared" si="2948"/>
        <v>#VALUE!</v>
      </c>
      <c r="DJ487" s="192" t="e">
        <f t="shared" si="2723"/>
        <v>#VALUE!</v>
      </c>
      <c r="DK487" s="192" t="e">
        <f t="shared" si="2724"/>
        <v>#VALUE!</v>
      </c>
      <c r="DL487" s="192" t="e">
        <f t="shared" si="2725"/>
        <v>#VALUE!</v>
      </c>
      <c r="DM487" s="192" t="e">
        <f t="shared" si="2726"/>
        <v>#VALUE!</v>
      </c>
      <c r="DN487" s="192" t="e">
        <f t="shared" si="2727"/>
        <v>#VALUE!</v>
      </c>
      <c r="DO487" s="192" t="e">
        <f t="shared" si="2728"/>
        <v>#VALUE!</v>
      </c>
      <c r="DP487" s="192" t="e">
        <f t="shared" si="2729"/>
        <v>#VALUE!</v>
      </c>
      <c r="DQ487" s="192" t="e">
        <f t="shared" si="2730"/>
        <v>#VALUE!</v>
      </c>
      <c r="DR487" s="192" t="e">
        <f t="shared" si="2731"/>
        <v>#VALUE!</v>
      </c>
      <c r="DS487" s="192" t="e">
        <f t="shared" si="2732"/>
        <v>#VALUE!</v>
      </c>
      <c r="DT487" s="192" t="e">
        <f t="shared" si="2733"/>
        <v>#VALUE!</v>
      </c>
      <c r="DU487" s="192" t="e">
        <f t="shared" si="2734"/>
        <v>#VALUE!</v>
      </c>
      <c r="DV487" s="198" t="e">
        <f t="shared" si="2735"/>
        <v>#VALUE!</v>
      </c>
      <c r="DW487" s="198" t="e">
        <f t="shared" si="2736"/>
        <v>#DIV/0!</v>
      </c>
      <c r="DX487" s="198" t="e">
        <f t="shared" si="2737"/>
        <v>#DIV/0!</v>
      </c>
      <c r="DY487" s="198" t="e">
        <f t="shared" si="2738"/>
        <v>#VALUE!</v>
      </c>
      <c r="DZ487" s="198" t="e">
        <f t="shared" si="2739"/>
        <v>#VALUE!</v>
      </c>
      <c r="EA487" s="198" t="e">
        <f t="shared" si="2740"/>
        <v>#VALUE!</v>
      </c>
      <c r="EB487" s="198" t="e">
        <f t="shared" si="2741"/>
        <v>#VALUE!</v>
      </c>
      <c r="EC487" s="198" t="e">
        <f t="shared" si="2742"/>
        <v>#DIV/0!</v>
      </c>
      <c r="ED487" s="198" t="e">
        <f t="shared" si="2743"/>
        <v>#VALUE!</v>
      </c>
      <c r="EE487" s="198" t="e">
        <f t="shared" si="2744"/>
        <v>#VALUE!</v>
      </c>
      <c r="EF487" s="198" t="e">
        <f t="shared" ref="EF487:EO487" si="2949">DV487/SUM($DV487:$EE487)</f>
        <v>#VALUE!</v>
      </c>
      <c r="EG487" s="198" t="e">
        <f t="shared" si="2949"/>
        <v>#DIV/0!</v>
      </c>
      <c r="EH487" s="198" t="e">
        <f t="shared" si="2949"/>
        <v>#DIV/0!</v>
      </c>
      <c r="EI487" s="198" t="e">
        <f t="shared" si="2949"/>
        <v>#VALUE!</v>
      </c>
      <c r="EJ487" s="198" t="e">
        <f t="shared" si="2949"/>
        <v>#VALUE!</v>
      </c>
      <c r="EK487" s="198" t="e">
        <f t="shared" si="2949"/>
        <v>#VALUE!</v>
      </c>
      <c r="EL487" s="198" t="e">
        <f t="shared" si="2949"/>
        <v>#VALUE!</v>
      </c>
      <c r="EM487" s="198" t="e">
        <f t="shared" si="2949"/>
        <v>#DIV/0!</v>
      </c>
      <c r="EN487" s="198" t="e">
        <f t="shared" si="2949"/>
        <v>#VALUE!</v>
      </c>
      <c r="EO487" s="198" t="e">
        <f t="shared" si="2949"/>
        <v>#VALUE!</v>
      </c>
      <c r="EP487" s="511">
        <f t="shared" ref="EP487:EW487" si="2950">EP486</f>
        <v>0.08</v>
      </c>
      <c r="EQ487" s="511">
        <f t="shared" si="2950"/>
        <v>0.015</v>
      </c>
      <c r="ER487" s="511">
        <f t="shared" si="2950"/>
        <v>0.015</v>
      </c>
      <c r="ES487" s="511">
        <f t="shared" si="2950"/>
        <v>0.015</v>
      </c>
      <c r="ET487" s="511">
        <f t="shared" si="2950"/>
        <v>0.015</v>
      </c>
      <c r="EU487" s="511">
        <f t="shared" si="2950"/>
        <v>0.09</v>
      </c>
      <c r="EV487" s="511">
        <f t="shared" si="2950"/>
        <v>0.09</v>
      </c>
      <c r="EW487" s="511">
        <f t="shared" si="2950"/>
        <v>0.09</v>
      </c>
      <c r="EX487" s="420" t="str">
        <f>IF(_tag_month_day!AS483="","",_tag_month_day!AS483/100)</f>
        <v/>
      </c>
      <c r="EY487" s="420" t="str">
        <f>IF(_tag_month_day!AT483="","",_tag_month_day!AT483/100)</f>
        <v/>
      </c>
      <c r="EZ487" s="420" t="str">
        <f>IF(_tag_month_day!AU483="","",_tag_month_day!AU483/100)</f>
        <v/>
      </c>
      <c r="FA487" s="420" t="str">
        <f>IF(_tag_month_day!AV483="","",_tag_month_day!AV483/100)</f>
        <v/>
      </c>
      <c r="FB487" s="420" t="str">
        <f>IF(_tag_month_day!AW483="","",_tag_month_day!AW483/100)</f>
        <v/>
      </c>
      <c r="FC487" s="420" t="str">
        <f>IF(_tag_month_day!AX483="","",_tag_month_day!AX483/100)</f>
        <v/>
      </c>
      <c r="FD487" s="510">
        <f t="shared" si="2773"/>
        <v>0.33</v>
      </c>
      <c r="FE487" s="510">
        <f t="shared" si="2774"/>
        <v>0.19</v>
      </c>
      <c r="FF487" s="510">
        <f t="shared" si="2775"/>
        <v>0.003</v>
      </c>
      <c r="FG487" s="510">
        <f t="shared" si="2776"/>
        <v>0</v>
      </c>
      <c r="FH487" s="603">
        <f t="shared" si="2777"/>
        <v>0.0001</v>
      </c>
      <c r="FI487" s="510">
        <f t="shared" ref="FI487:FR487" si="2951">FI486</f>
        <v>0.41</v>
      </c>
      <c r="FJ487" s="510">
        <f t="shared" si="2951"/>
        <v>0.11</v>
      </c>
      <c r="FK487" s="510">
        <f t="shared" si="2951"/>
        <v>0.015</v>
      </c>
      <c r="FL487" s="510">
        <f t="shared" si="2951"/>
        <v>0</v>
      </c>
      <c r="FM487" s="603">
        <f t="shared" si="2951"/>
        <v>0.0001</v>
      </c>
      <c r="FN487" s="510" t="str">
        <f>IF(_tag_month_day!AY483="","",_tag_month_day!AY483/100)</f>
        <v/>
      </c>
      <c r="FO487" s="510" t="str">
        <f>IF(_tag_month_day!AZ483="","",_tag_month_day!AZ483/100)</f>
        <v/>
      </c>
      <c r="FP487" s="510" t="str">
        <f>IF(_tag_month_day!BA483="","",_tag_month_day!BA483/100)</f>
        <v/>
      </c>
      <c r="FQ487" s="510" t="str">
        <f>IF(_tag_month_day!BB483="","",_tag_month_day!BB483/100)</f>
        <v/>
      </c>
      <c r="FR487" s="603" t="str">
        <f>IF(_tag_month_day!BC483="","",_tag_month_day!BC483/100)</f>
        <v/>
      </c>
      <c r="FS487" s="510" t="str">
        <f>IF(_tag_month_day!BD483="","",_tag_month_day!BD483/100)</f>
        <v/>
      </c>
      <c r="FT487" s="510" t="str">
        <f>IF(_tag_month_day!BE483="","",_tag_month_day!BE483/100)</f>
        <v/>
      </c>
      <c r="FU487" s="510" t="str">
        <f>IF(_tag_month_day!BF483="","",_tag_month_day!BF483/100)</f>
        <v/>
      </c>
      <c r="FV487" s="510" t="str">
        <f>IF(_tag_month_day!BG483="","",_tag_month_day!BG483/100)</f>
        <v/>
      </c>
      <c r="FW487" s="603" t="str">
        <f>IF(_tag_month_day!BH483="","",_tag_month_day!BH483/100)</f>
        <v/>
      </c>
      <c r="FX487" s="510" t="str">
        <f>IF(_tag_month_day!BI483="","",_tag_month_day!BI483/100)</f>
        <v/>
      </c>
      <c r="FY487" s="510" t="str">
        <f>IF(_tag_month_day!BJ483="","",_tag_month_day!BJ483/100)</f>
        <v/>
      </c>
      <c r="FZ487" s="605" t="str">
        <f>IF(_tag_month_day!BK483="","",_tag_month_day!BK483/100)</f>
        <v/>
      </c>
      <c r="GA487" s="510" t="str">
        <f>IF(_tag_month_day!BL483="","",_tag_month_day!BL483/100)</f>
        <v/>
      </c>
      <c r="GB487" s="603" t="str">
        <f>IF(_tag_month_day!BM483="","",_tag_month_day!BM483/100)</f>
        <v/>
      </c>
      <c r="GC487" s="420" t="str">
        <f>IF(_tag_month_day!BN483="","",_tag_month_day!BN483/100)</f>
        <v/>
      </c>
      <c r="GD487" s="420" t="str">
        <f>IF(_tag_month_day!BO483="","",_tag_month_day!BO483/100)</f>
        <v/>
      </c>
      <c r="GE487" s="420" t="str">
        <f>IF(_tag_month_day!BP483="","",_tag_month_day!BP483/100)</f>
        <v/>
      </c>
      <c r="GF487" s="420" t="str">
        <f>IF(_tag_month_day!BQ483="","",_tag_month_day!BQ483/100)</f>
        <v/>
      </c>
      <c r="GG487" s="420" t="str">
        <f>IF(_tag_month_day!BR483="","",_tag_month_day!BR483/100)</f>
        <v/>
      </c>
      <c r="GH487" s="420" t="str">
        <f>IF(_tag_month_day!BS483="","",_tag_month_day!BS483/100)</f>
        <v/>
      </c>
      <c r="GI487" s="603" t="str">
        <f>IF(_tag_month_day!BT483="","",_tag_month_day!BT483/100)</f>
        <v/>
      </c>
      <c r="GJ487" s="612" t="str">
        <f>IF(_tag_month_day!BU483="","",_tag_month_day!BU483/100)</f>
        <v/>
      </c>
      <c r="GK487" s="620" t="str">
        <f>IF(_tag_month_day!BV483="",IF(_rlcf_month_day!A$2="","",_rlcf_month_day!A$2/100),_tag_month_day!BV483/100)</f>
        <v/>
      </c>
      <c r="GL487" s="620" t="str">
        <f>IF(_tag_month_day!BW483="",IF(_rlcf_month_day!B$2="","",_rlcf_month_day!B$2/100),_tag_month_day!BW483/100)</f>
        <v/>
      </c>
      <c r="GM487" s="621" t="str">
        <f>IF(_tag_month_day!BX483="",IF(_rlcf_month_day!C$2="","",_rlcf_month_day!C$2/100),_tag_month_day!BX483/100)</f>
        <v/>
      </c>
      <c r="GN487" s="620" t="str">
        <f>IF(_tag_month_day!BV483="",IF(_rlcf_month_day!A$2="","",_rlcf_month_day!A$2/100),_tag_month_day!BV483/100)</f>
        <v/>
      </c>
      <c r="GO487" s="620" t="str">
        <f>IF(_tag_month_day!BW483="",IF(_rlcf_month_day!B$2="","",_rlcf_month_day!B$2/100),_tag_month_day!BW483/100)</f>
        <v/>
      </c>
      <c r="GP487" s="620" t="str">
        <f>IF(_tag_month_day!CD483="",IF(_rlcf_month_day!E$2="","",_rlcf_month_day!E$2/100),_tag_month_day!CD483/100)</f>
        <v/>
      </c>
      <c r="GQ487" s="620" t="str">
        <f>IF(_tag_month_day!CE483="",IF(_rlcf_month_day!F$2="","",_rlcf_month_day!F$2/100),_tag_month_day!CE483/100)</f>
        <v/>
      </c>
      <c r="GR487" s="621" t="str">
        <f>IF(_tag_month_day!CF483="",IF(_rlcf_month_day!G$2="","",_rlcf_month_day!G$2/100),_tag_month_day!CF483/100)</f>
        <v/>
      </c>
      <c r="GS487" s="626">
        <f t="shared" ref="GS487:HH487" si="2952">GS486</f>
        <v>0.953</v>
      </c>
      <c r="GT487" s="626">
        <f t="shared" si="2952"/>
        <v>0.55</v>
      </c>
      <c r="GU487" s="626">
        <f t="shared" si="2952"/>
        <v>0.55</v>
      </c>
      <c r="GV487" s="626">
        <f t="shared" si="2952"/>
        <v>0.55</v>
      </c>
      <c r="GW487" s="626">
        <f t="shared" si="2952"/>
        <v>0.5</v>
      </c>
      <c r="GX487" s="626">
        <f t="shared" si="2952"/>
        <v>0.935</v>
      </c>
      <c r="GY487" s="626">
        <f t="shared" si="2952"/>
        <v>0.15</v>
      </c>
      <c r="GZ487" s="626">
        <f t="shared" si="2952"/>
        <v>1</v>
      </c>
      <c r="HA487" s="632">
        <f t="shared" si="2952"/>
        <v>0.047</v>
      </c>
      <c r="HB487" s="632">
        <f t="shared" si="2952"/>
        <v>0.45</v>
      </c>
      <c r="HC487" s="632">
        <f t="shared" si="2952"/>
        <v>0.45</v>
      </c>
      <c r="HD487" s="632">
        <f t="shared" si="2952"/>
        <v>0.45</v>
      </c>
      <c r="HE487" s="632">
        <f t="shared" si="2952"/>
        <v>0.5</v>
      </c>
      <c r="HF487" s="632">
        <f t="shared" si="2952"/>
        <v>0.065</v>
      </c>
      <c r="HG487" s="632">
        <f t="shared" si="2952"/>
        <v>0.85</v>
      </c>
      <c r="HH487" s="632">
        <f t="shared" si="2952"/>
        <v>0</v>
      </c>
      <c r="HI487" s="68">
        <f t="shared" si="2749"/>
        <v>0</v>
      </c>
      <c r="HJ487" s="68" t="e">
        <f t="shared" si="2780"/>
        <v>#VALUE!</v>
      </c>
      <c r="HK487" s="202">
        <f t="shared" si="2781"/>
        <v>0.85</v>
      </c>
      <c r="HL487" s="464">
        <f t="shared" si="2782"/>
        <v>550000</v>
      </c>
      <c r="HM487" s="464">
        <f t="shared" si="2783"/>
        <v>480000</v>
      </c>
      <c r="HN487" s="192" t="e">
        <f t="shared" si="2750"/>
        <v>#VALUE!</v>
      </c>
      <c r="HO487" s="192" t="e">
        <f>HN487*HK487*$HO$2/HL487*1000000</f>
        <v>#VALUE!</v>
      </c>
      <c r="HP487" s="192" t="e">
        <f>HN487*HK487*$HP$2/HM487*1000000</f>
        <v>#VALUE!</v>
      </c>
    </row>
    <row r="488" customFormat="1" spans="1:224">
      <c r="A488" s="381">
        <v>483</v>
      </c>
      <c r="B488" s="54">
        <f ca="1" t="shared" si="2784"/>
        <v>43637</v>
      </c>
      <c r="C488" s="57">
        <f t="shared" si="2785"/>
        <v>0.0416666666666667</v>
      </c>
      <c r="D488" s="68" t="str">
        <f ca="1" t="shared" si="2751"/>
        <v>夜班</v>
      </c>
      <c r="E488" s="68" t="str">
        <f ca="1" t="shared" si="2752"/>
        <v>丁</v>
      </c>
      <c r="F488" s="68">
        <f ca="1">SUMPRODUCT((成本日报!$A$3:$A$95=计划!B488)*(成本日报!$B$3:$B$95=计划!$D488),成本日报!$C$3:$C$95)</f>
        <v>4</v>
      </c>
      <c r="G488" s="382">
        <f ca="1" t="shared" si="2786"/>
        <v>43637.0833333322</v>
      </c>
      <c r="H488" s="382">
        <f ca="1" t="shared" si="2753"/>
        <v>43637.0902777766</v>
      </c>
      <c r="I488" s="382">
        <f ca="1" t="shared" si="2754"/>
        <v>43637.0958333322</v>
      </c>
      <c r="J488" s="382">
        <f ca="1" t="shared" si="2755"/>
        <v>43637.1249999988</v>
      </c>
      <c r="K488" s="382">
        <f ca="1" t="shared" si="2756"/>
        <v>43637.1874999988</v>
      </c>
      <c r="L488" s="382">
        <f ca="1" t="shared" si="2757"/>
        <v>43637.2083333322</v>
      </c>
      <c r="M488" s="398" t="str">
        <f>IF(_tag_month_day!A484="","",_tag_month_day!A484)</f>
        <v/>
      </c>
      <c r="N488" s="398" t="str">
        <f>IF(_tag_month_day!B484="","",_tag_month_day!B484)</f>
        <v/>
      </c>
      <c r="O488" s="399" t="e">
        <f t="shared" si="2758"/>
        <v>#VALUE!</v>
      </c>
      <c r="P488" s="398" t="str">
        <f>IF(_tag_month_day!C484="","",_tag_month_day!C484)</f>
        <v/>
      </c>
      <c r="Q488" s="398" t="str">
        <f>IF(_tag_month_day!D484="","",_tag_month_day!D484)</f>
        <v/>
      </c>
      <c r="R488" s="416">
        <f>IF(_tag_month_day!CB484="",R487,_tag_month_day!CB484/100)</f>
        <v>0.07</v>
      </c>
      <c r="S488" s="417" t="str">
        <f>IF(_tag_month_day!E484="","",_tag_month_day!E484)</f>
        <v/>
      </c>
      <c r="T488" s="417" t="str">
        <f>IF(_tag_month_day!F484="","",_tag_month_day!F484)</f>
        <v/>
      </c>
      <c r="U488" s="418" t="e">
        <f t="shared" si="2712"/>
        <v>#VALUE!</v>
      </c>
      <c r="V488" s="53" t="e">
        <f t="shared" si="2713"/>
        <v>#VALUE!</v>
      </c>
      <c r="W488" s="419" t="str">
        <f>IF(_jhy_month_day!A484="","",_jhy_month_day!A484)</f>
        <v/>
      </c>
      <c r="X488" s="420" t="str">
        <f>IF(_jhy_month_day!B484="","",_jhy_month_day!B484/100)</f>
        <v/>
      </c>
      <c r="Y488" s="420" t="str">
        <f>IF(_jhy_month_day!C484="","",_jhy_month_day!C484/100)</f>
        <v/>
      </c>
      <c r="Z488" s="439">
        <f t="shared" si="2802"/>
        <v>121</v>
      </c>
      <c r="AA488" s="440" t="str">
        <f>IF(_tag_month_day!G484="","",_tag_month_day!G484/100)</f>
        <v/>
      </c>
      <c r="AB488" s="440" t="str">
        <f>IF(_tag_month_day!H484="","",_tag_month_day!H484/100)</f>
        <v/>
      </c>
      <c r="AC488" s="193">
        <f t="shared" si="2759"/>
        <v>1.59963432013121</v>
      </c>
      <c r="AD488" s="441" t="str">
        <f t="shared" si="2760"/>
        <v/>
      </c>
      <c r="AE488" s="442" t="str">
        <f t="shared" si="2761"/>
        <v/>
      </c>
      <c r="AF488" s="443">
        <v>1</v>
      </c>
      <c r="AG488" s="68" t="str">
        <f>IF(_duihao_month_day!A484="","",_duihao_month_day!A484)</f>
        <v/>
      </c>
      <c r="AH488" s="463">
        <f>IF(_gyk_month_day!B484="",AH487,_gyk_month_day!B484)</f>
        <v>820</v>
      </c>
      <c r="AI488" s="464"/>
      <c r="AJ488" s="68" t="str">
        <f>IF(_tag_month_day!I484="","",_tag_month_day!I484)</f>
        <v/>
      </c>
      <c r="AK488" s="465" t="str">
        <f>IF(_tzyy_month_day!A484="","",_tzyy_month_day!A484)</f>
        <v/>
      </c>
      <c r="AL488" s="465" t="str">
        <f>IF(_tzyy_month_day!B484="","",_tzyy_month_day!B484)</f>
        <v/>
      </c>
      <c r="AM488" s="465" t="str">
        <f>IF(_tzyy_month_day!C484="","",_tzyy_month_day!C484)</f>
        <v/>
      </c>
      <c r="AN488" s="466" t="str">
        <f>IF(_tag_month_day!CG484="","",_tag_month_day!CG484)</f>
        <v/>
      </c>
      <c r="AO488" s="466" t="str">
        <f>IF(_tag_month_day!CH484="","",_tag_month_day!CH484)</f>
        <v/>
      </c>
      <c r="AP488" s="486" t="e">
        <f t="shared" si="2762"/>
        <v>#VALUE!</v>
      </c>
      <c r="AQ488" s="487" t="str">
        <f>IF(_tag_month_day!J484="","",_tag_month_day!J484/100)</f>
        <v/>
      </c>
      <c r="AR488" s="488">
        <f t="shared" si="2763"/>
        <v>1.3</v>
      </c>
      <c r="AS488" s="489" t="e">
        <f t="shared" si="2714"/>
        <v>#VALUE!</v>
      </c>
      <c r="AT488" s="489">
        <f t="shared" si="2764"/>
        <v>0</v>
      </c>
      <c r="AU488" s="490" t="str">
        <f>IF(_tag_month_day!K484="","",_tag_month_day!K484)</f>
        <v/>
      </c>
      <c r="AV488" s="491" t="str">
        <f>IF(_tag_month_day!L484="","",_tag_month_day!L484/100)</f>
        <v/>
      </c>
      <c r="AW488" s="420">
        <f t="shared" si="2686"/>
        <v>0</v>
      </c>
      <c r="AX488" s="420">
        <f t="shared" si="2765"/>
        <v>0</v>
      </c>
      <c r="AY488" s="420" t="str">
        <f>IF(_tag_month_day!M484="","",_tag_month_day!M484/100)</f>
        <v/>
      </c>
      <c r="AZ488" s="420" t="str">
        <f>IF(_tag_month_day!N484="","",_tag_month_day!N484/100)</f>
        <v/>
      </c>
      <c r="BA488" s="420" t="str">
        <f>IF(_tag_month_day!O484="","",_tag_month_day!O484/100)</f>
        <v/>
      </c>
      <c r="BB488" s="496" t="str">
        <f>IF(_tag_month_day!P484="","",_tag_month_day!P484/100)</f>
        <v/>
      </c>
      <c r="BC488" s="496">
        <f t="shared" si="2766"/>
        <v>0</v>
      </c>
      <c r="BD488" s="496" t="str">
        <f>IF(_tag_month_day!Q484="","",_tag_month_day!Q484/100)</f>
        <v/>
      </c>
      <c r="BE488" s="510" t="str">
        <f>IF(_tag_month_day!R484="","",_tag_month_day!R484/100)</f>
        <v/>
      </c>
      <c r="BF488" s="413" t="str">
        <f>IF(_tag_month_day!CC484="","",_tag_month_day!CC484/100)</f>
        <v/>
      </c>
      <c r="BG488" s="511" t="e">
        <f t="shared" si="2715"/>
        <v>#VALUE!</v>
      </c>
      <c r="BH488" s="198">
        <f t="shared" si="2716"/>
        <v>0</v>
      </c>
      <c r="BI488" s="512" t="e">
        <f>IF(CX488=0,BI487,(DK488*查询!$R$5+DL488*查询!$Q$5+DM488*查询!$N$5+DN488*查询!$O$5+DO488*查询!$P$5)*AF488/CX488)</f>
        <v>#VALUE!</v>
      </c>
      <c r="BJ488" s="512" t="e">
        <f>IF(CX488=0,BJ487,(DP488*查询!$S$5+DQ488*查询!$T$5+DR488*查询!$U$5)*AF488/CX488)</f>
        <v>#VALUE!</v>
      </c>
      <c r="BK488" s="512">
        <f t="shared" si="2767"/>
        <v>1</v>
      </c>
      <c r="BL488" s="513" t="str">
        <f>IF(_cfyc_month_day!A484="","",_cfyc_month_day!A484)</f>
        <v/>
      </c>
      <c r="BM488" s="513" t="str">
        <f>IF(_cfyc_month_day!B484="","",_cfyc_month_day!B484)</f>
        <v/>
      </c>
      <c r="BN488" s="513" t="str">
        <f>IF(_cfyc_month_day!C484="","",_cfyc_month_day!C484)</f>
        <v/>
      </c>
      <c r="BO488" s="522" t="str">
        <f>IF(_cfyc_month_day!D484="","",_cfyc_month_day!D484)</f>
        <v/>
      </c>
      <c r="BP488" s="522" t="str">
        <f>IF(_cfyc_month_day!E484="","",_cfyc_month_day!E484)</f>
        <v/>
      </c>
      <c r="BQ488" s="522" t="str">
        <f>IF(_cfyc_month_day!F484="","",_cfyc_month_day!F484)</f>
        <v/>
      </c>
      <c r="BR488" s="513" t="str">
        <f>IF(_tag_month_day!T484="","",_tag_month_day!T484)</f>
        <v/>
      </c>
      <c r="BS488" s="513" t="str">
        <f>IF(_tag_month_day!U484="","",_tag_month_day!U484)</f>
        <v/>
      </c>
      <c r="BT488" s="523" t="str">
        <f t="shared" si="2768"/>
        <v/>
      </c>
      <c r="BU488" s="223" t="str">
        <f>IF(_tag_month_day!V484="","",_tag_month_day!V484)</f>
        <v/>
      </c>
      <c r="BV488" s="206" t="str">
        <f>IF(_tag_month_day!W484="","",_tag_month_day!W484)</f>
        <v/>
      </c>
      <c r="BW488" s="540" t="str">
        <f>IF(_tag_month_day!X484="","",_tag_month_day!X484)</f>
        <v/>
      </c>
      <c r="BX488" s="540" t="str">
        <f>IF(_tag_month_day!Y484="","",_tag_month_day!Y484)</f>
        <v/>
      </c>
      <c r="BY488" s="541">
        <f ca="1" t="shared" si="2769"/>
        <v>43637.2083333322</v>
      </c>
      <c r="BZ488" s="542"/>
      <c r="CA488" s="543" t="str">
        <f>IF(_jhy2_month_day!A484="","",_jhy2_month_day!A484)</f>
        <v/>
      </c>
      <c r="CB488" s="464" t="str">
        <f>IF(_jhy2_month_day!B484="","",_jhy2_month_day!B484)</f>
        <v/>
      </c>
      <c r="CC488" s="464" t="str">
        <f>IF(_jhy2_month_day!C484="","",_jhy2_month_day!C484)</f>
        <v/>
      </c>
      <c r="CD488" s="464" t="str">
        <f>IF(_jhy2_month_day!D484="","",_jhy2_month_day!D484)</f>
        <v/>
      </c>
      <c r="CE488" s="464" t="str">
        <f>IF(_jhy2_month_day!E484="","",_jhy2_month_day!E484)</f>
        <v/>
      </c>
      <c r="CF488" s="464" t="str">
        <f>IF(_jhy2_month_day!F484="","",_jhy2_month_day!F484)</f>
        <v/>
      </c>
      <c r="CG488" s="464" t="str">
        <f>IF(_jhy2_month_day!G484="","",_jhy2_month_day!G484)</f>
        <v/>
      </c>
      <c r="CH488" s="464" t="str">
        <f>IF(_jhy2_month_day!H484="","",_jhy2_month_day!H484)</f>
        <v/>
      </c>
      <c r="CI488" s="464" t="str">
        <f>IF(_jhy2_month_day!I484="","",_jhy2_month_day!I484)</f>
        <v/>
      </c>
      <c r="CJ488" s="464" t="str">
        <f>IF(_jhy2_month_day!J484="","",_jhy2_month_day!J484)</f>
        <v/>
      </c>
      <c r="CK488" s="464" t="str">
        <f>IF(_jhy2_month_day!K484="","",_jhy2_month_day!K484)</f>
        <v/>
      </c>
      <c r="CL488" s="562" t="str">
        <f>IF(_jhy2_month_day!L484="","",_jhy2_month_day!L484)</f>
        <v/>
      </c>
      <c r="CM488" s="562" t="str">
        <f>IF(_jhy2_month_day!M484="","",_jhy2_month_day!M484)</f>
        <v/>
      </c>
      <c r="CN488" s="562" t="str">
        <f>IF(_jhy2_month_day!N484="","",_jhy2_month_day!N484)</f>
        <v/>
      </c>
      <c r="CO488" s="562" t="str">
        <f>IF(_jhy2_month_day!O484="","",_jhy2_month_day!O484)</f>
        <v/>
      </c>
      <c r="CP488" s="562" t="str">
        <f>IF(_jhy2_month_day!P484="","",_jhy2_month_day!P484)</f>
        <v/>
      </c>
      <c r="CQ488" s="562" t="str">
        <f>IF(_jhy2_month_day!Q484="","",_jhy2_month_day!Q484)</f>
        <v/>
      </c>
      <c r="CR488" s="563" t="str">
        <f>IF(_jhy2_month_day!R484="","",_jhy2_month_day!R484)</f>
        <v/>
      </c>
      <c r="CS488" s="576" t="str">
        <f>IF(_jhy2_month_day!S484="","",_jhy2_month_day!S484)</f>
        <v/>
      </c>
      <c r="CT488" s="562" t="str">
        <f>IF(_jhy2_month_day!T484="","",_jhy2_month_day!T484)</f>
        <v/>
      </c>
      <c r="CU488" s="577" t="e">
        <f t="shared" si="2717"/>
        <v>#VALUE!</v>
      </c>
      <c r="CV488" s="198" t="e">
        <f t="shared" si="2718"/>
        <v>#VALUE!</v>
      </c>
      <c r="CW488" s="192" t="e">
        <f t="shared" si="2719"/>
        <v>#VALUE!</v>
      </c>
      <c r="CX488" s="192" t="e">
        <f t="shared" si="2720"/>
        <v>#VALUE!</v>
      </c>
      <c r="CY488" s="202" t="e">
        <f t="shared" si="2721"/>
        <v>#VALUE!</v>
      </c>
      <c r="CZ488" s="192" t="e">
        <f t="shared" ref="CZ488:DI488" si="2953">$AJ488*EF488</f>
        <v>#VALUE!</v>
      </c>
      <c r="DA488" s="192" t="e">
        <f t="shared" si="2953"/>
        <v>#VALUE!</v>
      </c>
      <c r="DB488" s="192" t="e">
        <f t="shared" si="2953"/>
        <v>#VALUE!</v>
      </c>
      <c r="DC488" s="192" t="e">
        <f t="shared" si="2953"/>
        <v>#VALUE!</v>
      </c>
      <c r="DD488" s="192" t="e">
        <f t="shared" si="2953"/>
        <v>#VALUE!</v>
      </c>
      <c r="DE488" s="192" t="e">
        <f t="shared" si="2953"/>
        <v>#VALUE!</v>
      </c>
      <c r="DF488" s="192" t="e">
        <f t="shared" si="2953"/>
        <v>#VALUE!</v>
      </c>
      <c r="DG488" s="192" t="e">
        <f t="shared" si="2953"/>
        <v>#VALUE!</v>
      </c>
      <c r="DH488" s="192" t="e">
        <f t="shared" si="2953"/>
        <v>#VALUE!</v>
      </c>
      <c r="DI488" s="192" t="e">
        <f t="shared" si="2953"/>
        <v>#VALUE!</v>
      </c>
      <c r="DJ488" s="192" t="e">
        <f t="shared" si="2723"/>
        <v>#VALUE!</v>
      </c>
      <c r="DK488" s="192" t="e">
        <f t="shared" si="2724"/>
        <v>#VALUE!</v>
      </c>
      <c r="DL488" s="192" t="e">
        <f t="shared" si="2725"/>
        <v>#VALUE!</v>
      </c>
      <c r="DM488" s="192" t="e">
        <f t="shared" si="2726"/>
        <v>#VALUE!</v>
      </c>
      <c r="DN488" s="192" t="e">
        <f t="shared" si="2727"/>
        <v>#VALUE!</v>
      </c>
      <c r="DO488" s="192" t="e">
        <f t="shared" si="2728"/>
        <v>#VALUE!</v>
      </c>
      <c r="DP488" s="192" t="e">
        <f t="shared" si="2729"/>
        <v>#VALUE!</v>
      </c>
      <c r="DQ488" s="192" t="e">
        <f t="shared" si="2730"/>
        <v>#VALUE!</v>
      </c>
      <c r="DR488" s="192" t="e">
        <f t="shared" si="2731"/>
        <v>#VALUE!</v>
      </c>
      <c r="DS488" s="192" t="e">
        <f t="shared" si="2732"/>
        <v>#VALUE!</v>
      </c>
      <c r="DT488" s="192" t="e">
        <f t="shared" si="2733"/>
        <v>#VALUE!</v>
      </c>
      <c r="DU488" s="192" t="e">
        <f t="shared" si="2734"/>
        <v>#VALUE!</v>
      </c>
      <c r="DV488" s="198" t="e">
        <f t="shared" si="2735"/>
        <v>#VALUE!</v>
      </c>
      <c r="DW488" s="198" t="e">
        <f t="shared" si="2736"/>
        <v>#DIV/0!</v>
      </c>
      <c r="DX488" s="198" t="e">
        <f t="shared" si="2737"/>
        <v>#DIV/0!</v>
      </c>
      <c r="DY488" s="198" t="e">
        <f t="shared" si="2738"/>
        <v>#VALUE!</v>
      </c>
      <c r="DZ488" s="198" t="e">
        <f t="shared" si="2739"/>
        <v>#VALUE!</v>
      </c>
      <c r="EA488" s="198" t="e">
        <f t="shared" si="2740"/>
        <v>#VALUE!</v>
      </c>
      <c r="EB488" s="198" t="e">
        <f t="shared" si="2741"/>
        <v>#VALUE!</v>
      </c>
      <c r="EC488" s="198" t="e">
        <f t="shared" si="2742"/>
        <v>#DIV/0!</v>
      </c>
      <c r="ED488" s="198" t="e">
        <f t="shared" si="2743"/>
        <v>#VALUE!</v>
      </c>
      <c r="EE488" s="198" t="e">
        <f t="shared" si="2744"/>
        <v>#VALUE!</v>
      </c>
      <c r="EF488" s="198" t="e">
        <f t="shared" ref="EF488:EO488" si="2954">DV488/SUM($DV488:$EE488)</f>
        <v>#VALUE!</v>
      </c>
      <c r="EG488" s="198" t="e">
        <f t="shared" si="2954"/>
        <v>#DIV/0!</v>
      </c>
      <c r="EH488" s="198" t="e">
        <f t="shared" si="2954"/>
        <v>#DIV/0!</v>
      </c>
      <c r="EI488" s="198" t="e">
        <f t="shared" si="2954"/>
        <v>#VALUE!</v>
      </c>
      <c r="EJ488" s="198" t="e">
        <f t="shared" si="2954"/>
        <v>#VALUE!</v>
      </c>
      <c r="EK488" s="198" t="e">
        <f t="shared" si="2954"/>
        <v>#VALUE!</v>
      </c>
      <c r="EL488" s="198" t="e">
        <f t="shared" si="2954"/>
        <v>#VALUE!</v>
      </c>
      <c r="EM488" s="198" t="e">
        <f t="shared" si="2954"/>
        <v>#DIV/0!</v>
      </c>
      <c r="EN488" s="198" t="e">
        <f t="shared" si="2954"/>
        <v>#VALUE!</v>
      </c>
      <c r="EO488" s="198" t="e">
        <f t="shared" si="2954"/>
        <v>#VALUE!</v>
      </c>
      <c r="EP488" s="511">
        <f t="shared" ref="EP488:EW488" si="2955">EP487</f>
        <v>0.08</v>
      </c>
      <c r="EQ488" s="511">
        <f t="shared" si="2955"/>
        <v>0.015</v>
      </c>
      <c r="ER488" s="511">
        <f t="shared" si="2955"/>
        <v>0.015</v>
      </c>
      <c r="ES488" s="511">
        <f t="shared" si="2955"/>
        <v>0.015</v>
      </c>
      <c r="ET488" s="511">
        <f t="shared" si="2955"/>
        <v>0.015</v>
      </c>
      <c r="EU488" s="511">
        <f t="shared" si="2955"/>
        <v>0.09</v>
      </c>
      <c r="EV488" s="511">
        <f t="shared" si="2955"/>
        <v>0.09</v>
      </c>
      <c r="EW488" s="511">
        <f t="shared" si="2955"/>
        <v>0.09</v>
      </c>
      <c r="EX488" s="420" t="str">
        <f>IF(_tag_month_day!AS484="","",_tag_month_day!AS484/100)</f>
        <v/>
      </c>
      <c r="EY488" s="420" t="str">
        <f>IF(_tag_month_day!AT484="","",_tag_month_day!AT484/100)</f>
        <v/>
      </c>
      <c r="EZ488" s="420" t="str">
        <f>IF(_tag_month_day!AU484="","",_tag_month_day!AU484/100)</f>
        <v/>
      </c>
      <c r="FA488" s="420" t="str">
        <f>IF(_tag_month_day!AV484="","",_tag_month_day!AV484/100)</f>
        <v/>
      </c>
      <c r="FB488" s="420" t="str">
        <f>IF(_tag_month_day!AW484="","",_tag_month_day!AW484/100)</f>
        <v/>
      </c>
      <c r="FC488" s="420" t="str">
        <f>IF(_tag_month_day!AX484="","",_tag_month_day!AX484/100)</f>
        <v/>
      </c>
      <c r="FD488" s="510">
        <f t="shared" si="2773"/>
        <v>0.33</v>
      </c>
      <c r="FE488" s="510">
        <f t="shared" si="2774"/>
        <v>0.19</v>
      </c>
      <c r="FF488" s="510">
        <f t="shared" si="2775"/>
        <v>0.003</v>
      </c>
      <c r="FG488" s="510">
        <f t="shared" si="2776"/>
        <v>0</v>
      </c>
      <c r="FH488" s="603">
        <f t="shared" si="2777"/>
        <v>0.0001</v>
      </c>
      <c r="FI488" s="510">
        <f t="shared" ref="FI488:FR488" si="2956">FI487</f>
        <v>0.41</v>
      </c>
      <c r="FJ488" s="510">
        <f t="shared" si="2956"/>
        <v>0.11</v>
      </c>
      <c r="FK488" s="510">
        <f t="shared" si="2956"/>
        <v>0.015</v>
      </c>
      <c r="FL488" s="510">
        <f t="shared" si="2956"/>
        <v>0</v>
      </c>
      <c r="FM488" s="603">
        <f t="shared" si="2956"/>
        <v>0.0001</v>
      </c>
      <c r="FN488" s="510" t="str">
        <f>IF(_tag_month_day!AY484="","",_tag_month_day!AY484/100)</f>
        <v/>
      </c>
      <c r="FO488" s="510" t="str">
        <f>IF(_tag_month_day!AZ484="","",_tag_month_day!AZ484/100)</f>
        <v/>
      </c>
      <c r="FP488" s="510" t="str">
        <f>IF(_tag_month_day!BA484="","",_tag_month_day!BA484/100)</f>
        <v/>
      </c>
      <c r="FQ488" s="510" t="str">
        <f>IF(_tag_month_day!BB484="","",_tag_month_day!BB484/100)</f>
        <v/>
      </c>
      <c r="FR488" s="603" t="str">
        <f>IF(_tag_month_day!BC484="","",_tag_month_day!BC484/100)</f>
        <v/>
      </c>
      <c r="FS488" s="510" t="str">
        <f>IF(_tag_month_day!BD484="","",_tag_month_day!BD484/100)</f>
        <v/>
      </c>
      <c r="FT488" s="510" t="str">
        <f>IF(_tag_month_day!BE484="","",_tag_month_day!BE484/100)</f>
        <v/>
      </c>
      <c r="FU488" s="510" t="str">
        <f>IF(_tag_month_day!BF484="","",_tag_month_day!BF484/100)</f>
        <v/>
      </c>
      <c r="FV488" s="510" t="str">
        <f>IF(_tag_month_day!BG484="","",_tag_month_day!BG484/100)</f>
        <v/>
      </c>
      <c r="FW488" s="603" t="str">
        <f>IF(_tag_month_day!BH484="","",_tag_month_day!BH484/100)</f>
        <v/>
      </c>
      <c r="FX488" s="510" t="str">
        <f>IF(_tag_month_day!BI484="","",_tag_month_day!BI484/100)</f>
        <v/>
      </c>
      <c r="FY488" s="510" t="str">
        <f>IF(_tag_month_day!BJ484="","",_tag_month_day!BJ484/100)</f>
        <v/>
      </c>
      <c r="FZ488" s="605" t="str">
        <f>IF(_tag_month_day!BK484="","",_tag_month_day!BK484/100)</f>
        <v/>
      </c>
      <c r="GA488" s="510" t="str">
        <f>IF(_tag_month_day!BL484="","",_tag_month_day!BL484/100)</f>
        <v/>
      </c>
      <c r="GB488" s="603" t="str">
        <f>IF(_tag_month_day!BM484="","",_tag_month_day!BM484/100)</f>
        <v/>
      </c>
      <c r="GC488" s="420" t="str">
        <f>IF(_tag_month_day!BN484="","",_tag_month_day!BN484/100)</f>
        <v/>
      </c>
      <c r="GD488" s="420" t="str">
        <f>IF(_tag_month_day!BO484="","",_tag_month_day!BO484/100)</f>
        <v/>
      </c>
      <c r="GE488" s="420" t="str">
        <f>IF(_tag_month_day!BP484="","",_tag_month_day!BP484/100)</f>
        <v/>
      </c>
      <c r="GF488" s="420" t="str">
        <f>IF(_tag_month_day!BQ484="","",_tag_month_day!BQ484/100)</f>
        <v/>
      </c>
      <c r="GG488" s="420" t="str">
        <f>IF(_tag_month_day!BR484="","",_tag_month_day!BR484/100)</f>
        <v/>
      </c>
      <c r="GH488" s="420" t="str">
        <f>IF(_tag_month_day!BS484="","",_tag_month_day!BS484/100)</f>
        <v/>
      </c>
      <c r="GI488" s="603" t="str">
        <f>IF(_tag_month_day!BT484="","",_tag_month_day!BT484/100)</f>
        <v/>
      </c>
      <c r="GJ488" s="612" t="str">
        <f>IF(_tag_month_day!BU484="","",_tag_month_day!BU484/100)</f>
        <v/>
      </c>
      <c r="GK488" s="620" t="str">
        <f>IF(_tag_month_day!BV484="",IF(_rlcf_month_day!A$2="","",_rlcf_month_day!A$2/100),_tag_month_day!BV484/100)</f>
        <v/>
      </c>
      <c r="GL488" s="620" t="str">
        <f>IF(_tag_month_day!BW484="",IF(_rlcf_month_day!B$2="","",_rlcf_month_day!B$2/100),_tag_month_day!BW484/100)</f>
        <v/>
      </c>
      <c r="GM488" s="621" t="str">
        <f>IF(_tag_month_day!BX484="",IF(_rlcf_month_day!C$2="","",_rlcf_month_day!C$2/100),_tag_month_day!BX484/100)</f>
        <v/>
      </c>
      <c r="GN488" s="620" t="str">
        <f>IF(_tag_month_day!BV484="",IF(_rlcf_month_day!A$2="","",_rlcf_month_day!A$2/100),_tag_month_day!BV484/100)</f>
        <v/>
      </c>
      <c r="GO488" s="620" t="str">
        <f>IF(_tag_month_day!BW484="",IF(_rlcf_month_day!B$2="","",_rlcf_month_day!B$2/100),_tag_month_day!BW484/100)</f>
        <v/>
      </c>
      <c r="GP488" s="620" t="str">
        <f>IF(_tag_month_day!CD484="",IF(_rlcf_month_day!E$2="","",_rlcf_month_day!E$2/100),_tag_month_day!CD484/100)</f>
        <v/>
      </c>
      <c r="GQ488" s="620" t="str">
        <f>IF(_tag_month_day!CE484="",IF(_rlcf_month_day!F$2="","",_rlcf_month_day!F$2/100),_tag_month_day!CE484/100)</f>
        <v/>
      </c>
      <c r="GR488" s="621" t="str">
        <f>IF(_tag_month_day!CF484="",IF(_rlcf_month_day!G$2="","",_rlcf_month_day!G$2/100),_tag_month_day!CF484/100)</f>
        <v/>
      </c>
      <c r="GS488" s="626">
        <f t="shared" ref="GS488:HH488" si="2957">GS487</f>
        <v>0.953</v>
      </c>
      <c r="GT488" s="626">
        <f t="shared" si="2957"/>
        <v>0.55</v>
      </c>
      <c r="GU488" s="626">
        <f t="shared" si="2957"/>
        <v>0.55</v>
      </c>
      <c r="GV488" s="626">
        <f t="shared" si="2957"/>
        <v>0.55</v>
      </c>
      <c r="GW488" s="626">
        <f t="shared" si="2957"/>
        <v>0.5</v>
      </c>
      <c r="GX488" s="626">
        <f t="shared" si="2957"/>
        <v>0.935</v>
      </c>
      <c r="GY488" s="626">
        <f t="shared" si="2957"/>
        <v>0.15</v>
      </c>
      <c r="GZ488" s="626">
        <f t="shared" si="2957"/>
        <v>1</v>
      </c>
      <c r="HA488" s="632">
        <f t="shared" si="2957"/>
        <v>0.047</v>
      </c>
      <c r="HB488" s="632">
        <f t="shared" si="2957"/>
        <v>0.45</v>
      </c>
      <c r="HC488" s="632">
        <f t="shared" si="2957"/>
        <v>0.45</v>
      </c>
      <c r="HD488" s="632">
        <f t="shared" si="2957"/>
        <v>0.45</v>
      </c>
      <c r="HE488" s="632">
        <f t="shared" si="2957"/>
        <v>0.5</v>
      </c>
      <c r="HF488" s="632">
        <f t="shared" si="2957"/>
        <v>0.065</v>
      </c>
      <c r="HG488" s="632">
        <f t="shared" si="2957"/>
        <v>0.85</v>
      </c>
      <c r="HH488" s="632">
        <f t="shared" si="2957"/>
        <v>0</v>
      </c>
      <c r="HI488" s="68">
        <f t="shared" si="2749"/>
        <v>0</v>
      </c>
      <c r="HJ488" s="68" t="e">
        <f t="shared" si="2780"/>
        <v>#VALUE!</v>
      </c>
      <c r="HK488" s="202">
        <f t="shared" si="2781"/>
        <v>0.85</v>
      </c>
      <c r="HL488" s="464">
        <f t="shared" si="2782"/>
        <v>550000</v>
      </c>
      <c r="HM488" s="464">
        <f t="shared" si="2783"/>
        <v>480000</v>
      </c>
      <c r="HN488" s="192" t="e">
        <f t="shared" si="2750"/>
        <v>#VALUE!</v>
      </c>
      <c r="HO488" s="192" t="e">
        <f>HN488*HK488*$HO$2/HL488*1000000</f>
        <v>#VALUE!</v>
      </c>
      <c r="HP488" s="192" t="e">
        <f>HN488*HK488*$HP$2/HM488*1000000</f>
        <v>#VALUE!</v>
      </c>
    </row>
    <row r="489" customFormat="1" spans="1:224">
      <c r="A489" s="381">
        <v>484</v>
      </c>
      <c r="B489" s="54">
        <f ca="1" t="shared" si="2784"/>
        <v>43637</v>
      </c>
      <c r="C489" s="57">
        <f t="shared" si="2785"/>
        <v>0.0416666666666667</v>
      </c>
      <c r="D489" s="68" t="str">
        <f ca="1" t="shared" si="2751"/>
        <v>夜班</v>
      </c>
      <c r="E489" s="68" t="str">
        <f ca="1" t="shared" si="2752"/>
        <v>丁</v>
      </c>
      <c r="F489" s="68">
        <f ca="1">SUMPRODUCT((成本日报!$A$3:$A$95=计划!B489)*(成本日报!$B$3:$B$95=计划!$D489),成本日报!$C$3:$C$95)</f>
        <v>4</v>
      </c>
      <c r="G489" s="382">
        <f ca="1" t="shared" si="2786"/>
        <v>43637.1249999988</v>
      </c>
      <c r="H489" s="382">
        <f ca="1" t="shared" si="2753"/>
        <v>43637.1319444433</v>
      </c>
      <c r="I489" s="382">
        <f ca="1" t="shared" si="2754"/>
        <v>43637.1374999988</v>
      </c>
      <c r="J489" s="382">
        <f ca="1" t="shared" si="2755"/>
        <v>43637.1666666655</v>
      </c>
      <c r="K489" s="382">
        <f ca="1" t="shared" si="2756"/>
        <v>43637.2291666655</v>
      </c>
      <c r="L489" s="382">
        <f ca="1" t="shared" si="2757"/>
        <v>43637.2499999988</v>
      </c>
      <c r="M489" s="398" t="str">
        <f>IF(_tag_month_day!A485="","",_tag_month_day!A485)</f>
        <v/>
      </c>
      <c r="N489" s="398" t="str">
        <f>IF(_tag_month_day!B485="","",_tag_month_day!B485)</f>
        <v/>
      </c>
      <c r="O489" s="399" t="e">
        <f t="shared" si="2758"/>
        <v>#VALUE!</v>
      </c>
      <c r="P489" s="398" t="str">
        <f>IF(_tag_month_day!C485="","",_tag_month_day!C485)</f>
        <v/>
      </c>
      <c r="Q489" s="398" t="str">
        <f>IF(_tag_month_day!D485="","",_tag_month_day!D485)</f>
        <v/>
      </c>
      <c r="R489" s="416">
        <f>IF(_tag_month_day!CB485="",R488,_tag_month_day!CB485/100)</f>
        <v>0.07</v>
      </c>
      <c r="S489" s="417" t="str">
        <f>IF(_tag_month_day!E485="","",_tag_month_day!E485)</f>
        <v/>
      </c>
      <c r="T489" s="417" t="str">
        <f>IF(_tag_month_day!F485="","",_tag_month_day!F485)</f>
        <v/>
      </c>
      <c r="U489" s="418" t="e">
        <f t="shared" si="2712"/>
        <v>#VALUE!</v>
      </c>
      <c r="V489" s="53" t="e">
        <f t="shared" si="2713"/>
        <v>#VALUE!</v>
      </c>
      <c r="W489" s="419" t="str">
        <f>IF(_jhy_month_day!A485="","",_jhy_month_day!A485)</f>
        <v/>
      </c>
      <c r="X489" s="420" t="str">
        <f>IF(_jhy_month_day!B485="","",_jhy_month_day!B485/100)</f>
        <v/>
      </c>
      <c r="Y489" s="420" t="str">
        <f>IF(_jhy_month_day!C485="","",_jhy_month_day!C485/100)</f>
        <v/>
      </c>
      <c r="Z489" s="439">
        <f t="shared" si="2802"/>
        <v>121</v>
      </c>
      <c r="AA489" s="440" t="str">
        <f>IF(_tag_month_day!G485="","",_tag_month_day!G485/100)</f>
        <v/>
      </c>
      <c r="AB489" s="440" t="str">
        <f>IF(_tag_month_day!H485="","",_tag_month_day!H485/100)</f>
        <v/>
      </c>
      <c r="AC489" s="193">
        <f t="shared" si="2759"/>
        <v>1.59963432013121</v>
      </c>
      <c r="AD489" s="441" t="str">
        <f t="shared" si="2760"/>
        <v/>
      </c>
      <c r="AE489" s="442" t="str">
        <f t="shared" si="2761"/>
        <v/>
      </c>
      <c r="AF489" s="443">
        <v>1</v>
      </c>
      <c r="AG489" s="68" t="str">
        <f>IF(_duihao_month_day!A485="","",_duihao_month_day!A485)</f>
        <v/>
      </c>
      <c r="AH489" s="463">
        <f>IF(_gyk_month_day!B485="",AH488,_gyk_month_day!B485)</f>
        <v>820</v>
      </c>
      <c r="AI489" s="464"/>
      <c r="AJ489" s="68" t="str">
        <f>IF(_tag_month_day!I485="","",_tag_month_day!I485)</f>
        <v/>
      </c>
      <c r="AK489" s="465" t="str">
        <f>IF(_tzyy_month_day!A485="","",_tzyy_month_day!A485)</f>
        <v/>
      </c>
      <c r="AL489" s="465" t="str">
        <f>IF(_tzyy_month_day!B485="","",_tzyy_month_day!B485)</f>
        <v/>
      </c>
      <c r="AM489" s="465" t="str">
        <f>IF(_tzyy_month_day!C485="","",_tzyy_month_day!C485)</f>
        <v/>
      </c>
      <c r="AN489" s="466" t="str">
        <f>IF(_tag_month_day!CG485="","",_tag_month_day!CG485)</f>
        <v/>
      </c>
      <c r="AO489" s="466" t="str">
        <f>IF(_tag_month_day!CH485="","",_tag_month_day!CH485)</f>
        <v/>
      </c>
      <c r="AP489" s="486" t="e">
        <f t="shared" si="2762"/>
        <v>#VALUE!</v>
      </c>
      <c r="AQ489" s="487" t="str">
        <f>IF(_tag_month_day!J485="","",_tag_month_day!J485/100)</f>
        <v/>
      </c>
      <c r="AR489" s="488">
        <f t="shared" si="2763"/>
        <v>1.3</v>
      </c>
      <c r="AS489" s="489" t="e">
        <f t="shared" si="2714"/>
        <v>#VALUE!</v>
      </c>
      <c r="AT489" s="489">
        <f t="shared" si="2764"/>
        <v>0</v>
      </c>
      <c r="AU489" s="490" t="str">
        <f>IF(_tag_month_day!K485="","",_tag_month_day!K485)</f>
        <v/>
      </c>
      <c r="AV489" s="491" t="str">
        <f>IF(_tag_month_day!L485="","",_tag_month_day!L485/100)</f>
        <v/>
      </c>
      <c r="AW489" s="420">
        <f t="shared" si="2686"/>
        <v>0</v>
      </c>
      <c r="AX489" s="420">
        <f t="shared" si="2765"/>
        <v>0</v>
      </c>
      <c r="AY489" s="420" t="str">
        <f>IF(_tag_month_day!M485="","",_tag_month_day!M485/100)</f>
        <v/>
      </c>
      <c r="AZ489" s="420" t="str">
        <f>IF(_tag_month_day!N485="","",_tag_month_day!N485/100)</f>
        <v/>
      </c>
      <c r="BA489" s="420" t="str">
        <f>IF(_tag_month_day!O485="","",_tag_month_day!O485/100)</f>
        <v/>
      </c>
      <c r="BB489" s="496" t="str">
        <f>IF(_tag_month_day!P485="","",_tag_month_day!P485/100)</f>
        <v/>
      </c>
      <c r="BC489" s="496">
        <f t="shared" si="2766"/>
        <v>0</v>
      </c>
      <c r="BD489" s="496" t="str">
        <f>IF(_tag_month_day!Q485="","",_tag_month_day!Q485/100)</f>
        <v/>
      </c>
      <c r="BE489" s="510" t="str">
        <f>IF(_tag_month_day!R485="","",_tag_month_day!R485/100)</f>
        <v/>
      </c>
      <c r="BF489" s="413" t="str">
        <f>IF(_tag_month_day!CC485="","",_tag_month_day!CC485/100)</f>
        <v/>
      </c>
      <c r="BG489" s="511" t="e">
        <f t="shared" si="2715"/>
        <v>#VALUE!</v>
      </c>
      <c r="BH489" s="198">
        <f t="shared" si="2716"/>
        <v>0</v>
      </c>
      <c r="BI489" s="512" t="e">
        <f>IF(CX489=0,BI488,(DK489*查询!$R$5+DL489*查询!$Q$5+DM489*查询!$N$5+DN489*查询!$O$5+DO489*查询!$P$5)*AF489/CX489)</f>
        <v>#VALUE!</v>
      </c>
      <c r="BJ489" s="512" t="e">
        <f>IF(CX489=0,BJ488,(DP489*查询!$S$5+DQ489*查询!$T$5+DR489*查询!$U$5)*AF489/CX489)</f>
        <v>#VALUE!</v>
      </c>
      <c r="BK489" s="512">
        <f t="shared" si="2767"/>
        <v>1</v>
      </c>
      <c r="BL489" s="513" t="str">
        <f>IF(_cfyc_month_day!A485="","",_cfyc_month_day!A485)</f>
        <v/>
      </c>
      <c r="BM489" s="513" t="str">
        <f>IF(_cfyc_month_day!B485="","",_cfyc_month_day!B485)</f>
        <v/>
      </c>
      <c r="BN489" s="513" t="str">
        <f>IF(_cfyc_month_day!C485="","",_cfyc_month_day!C485)</f>
        <v/>
      </c>
      <c r="BO489" s="522" t="str">
        <f>IF(_cfyc_month_day!D485="","",_cfyc_month_day!D485)</f>
        <v/>
      </c>
      <c r="BP489" s="522" t="str">
        <f>IF(_cfyc_month_day!E485="","",_cfyc_month_day!E485)</f>
        <v/>
      </c>
      <c r="BQ489" s="522" t="str">
        <f>IF(_cfyc_month_day!F485="","",_cfyc_month_day!F485)</f>
        <v/>
      </c>
      <c r="BR489" s="513" t="str">
        <f>IF(_tag_month_day!T485="","",_tag_month_day!T485)</f>
        <v/>
      </c>
      <c r="BS489" s="513" t="str">
        <f>IF(_tag_month_day!U485="","",_tag_month_day!U485)</f>
        <v/>
      </c>
      <c r="BT489" s="523" t="str">
        <f t="shared" si="2768"/>
        <v/>
      </c>
      <c r="BU489" s="223" t="str">
        <f>IF(_tag_month_day!V485="","",_tag_month_day!V485)</f>
        <v/>
      </c>
      <c r="BV489" s="206" t="str">
        <f>IF(_tag_month_day!W485="","",_tag_month_day!W485)</f>
        <v/>
      </c>
      <c r="BW489" s="540" t="str">
        <f>IF(_tag_month_day!X485="","",_tag_month_day!X485)</f>
        <v/>
      </c>
      <c r="BX489" s="540" t="str">
        <f>IF(_tag_month_day!Y485="","",_tag_month_day!Y485)</f>
        <v/>
      </c>
      <c r="BY489" s="541">
        <f ca="1" t="shared" si="2769"/>
        <v>43637.2499999988</v>
      </c>
      <c r="BZ489" s="542"/>
      <c r="CA489" s="543" t="str">
        <f>IF(_jhy2_month_day!A485="","",_jhy2_month_day!A485)</f>
        <v/>
      </c>
      <c r="CB489" s="464" t="str">
        <f>IF(_jhy2_month_day!B485="","",_jhy2_month_day!B485)</f>
        <v/>
      </c>
      <c r="CC489" s="464" t="str">
        <f>IF(_jhy2_month_day!C485="","",_jhy2_month_day!C485)</f>
        <v/>
      </c>
      <c r="CD489" s="464" t="str">
        <f>IF(_jhy2_month_day!D485="","",_jhy2_month_day!D485)</f>
        <v/>
      </c>
      <c r="CE489" s="464" t="str">
        <f>IF(_jhy2_month_day!E485="","",_jhy2_month_day!E485)</f>
        <v/>
      </c>
      <c r="CF489" s="464" t="str">
        <f>IF(_jhy2_month_day!F485="","",_jhy2_month_day!F485)</f>
        <v/>
      </c>
      <c r="CG489" s="464" t="str">
        <f>IF(_jhy2_month_day!G485="","",_jhy2_month_day!G485)</f>
        <v/>
      </c>
      <c r="CH489" s="464" t="str">
        <f>IF(_jhy2_month_day!H485="","",_jhy2_month_day!H485)</f>
        <v/>
      </c>
      <c r="CI489" s="464" t="str">
        <f>IF(_jhy2_month_day!I485="","",_jhy2_month_day!I485)</f>
        <v/>
      </c>
      <c r="CJ489" s="464" t="str">
        <f>IF(_jhy2_month_day!J485="","",_jhy2_month_day!J485)</f>
        <v/>
      </c>
      <c r="CK489" s="464" t="str">
        <f>IF(_jhy2_month_day!K485="","",_jhy2_month_day!K485)</f>
        <v/>
      </c>
      <c r="CL489" s="562" t="str">
        <f>IF(_jhy2_month_day!L485="","",_jhy2_month_day!L485)</f>
        <v/>
      </c>
      <c r="CM489" s="562" t="str">
        <f>IF(_jhy2_month_day!M485="","",_jhy2_month_day!M485)</f>
        <v/>
      </c>
      <c r="CN489" s="562" t="str">
        <f>IF(_jhy2_month_day!N485="","",_jhy2_month_day!N485)</f>
        <v/>
      </c>
      <c r="CO489" s="562" t="str">
        <f>IF(_jhy2_month_day!O485="","",_jhy2_month_day!O485)</f>
        <v/>
      </c>
      <c r="CP489" s="562" t="str">
        <f>IF(_jhy2_month_day!P485="","",_jhy2_month_day!P485)</f>
        <v/>
      </c>
      <c r="CQ489" s="562" t="str">
        <f>IF(_jhy2_month_day!Q485="","",_jhy2_month_day!Q485)</f>
        <v/>
      </c>
      <c r="CR489" s="563" t="str">
        <f>IF(_jhy2_month_day!R485="","",_jhy2_month_day!R485)</f>
        <v/>
      </c>
      <c r="CS489" s="576" t="str">
        <f>IF(_jhy2_month_day!S485="","",_jhy2_month_day!S485)</f>
        <v/>
      </c>
      <c r="CT489" s="562" t="str">
        <f>IF(_jhy2_month_day!T485="","",_jhy2_month_day!T485)</f>
        <v/>
      </c>
      <c r="CU489" s="577" t="e">
        <f t="shared" si="2717"/>
        <v>#VALUE!</v>
      </c>
      <c r="CV489" s="198" t="e">
        <f t="shared" si="2718"/>
        <v>#VALUE!</v>
      </c>
      <c r="CW489" s="192" t="e">
        <f t="shared" si="2719"/>
        <v>#VALUE!</v>
      </c>
      <c r="CX489" s="192" t="e">
        <f t="shared" si="2720"/>
        <v>#VALUE!</v>
      </c>
      <c r="CY489" s="202" t="e">
        <f t="shared" si="2721"/>
        <v>#VALUE!</v>
      </c>
      <c r="CZ489" s="192" t="e">
        <f t="shared" ref="CZ489:DI489" si="2958">$AJ489*EF489</f>
        <v>#VALUE!</v>
      </c>
      <c r="DA489" s="192" t="e">
        <f t="shared" si="2958"/>
        <v>#VALUE!</v>
      </c>
      <c r="DB489" s="192" t="e">
        <f t="shared" si="2958"/>
        <v>#VALUE!</v>
      </c>
      <c r="DC489" s="192" t="e">
        <f t="shared" si="2958"/>
        <v>#VALUE!</v>
      </c>
      <c r="DD489" s="192" t="e">
        <f t="shared" si="2958"/>
        <v>#VALUE!</v>
      </c>
      <c r="DE489" s="192" t="e">
        <f t="shared" si="2958"/>
        <v>#VALUE!</v>
      </c>
      <c r="DF489" s="192" t="e">
        <f t="shared" si="2958"/>
        <v>#VALUE!</v>
      </c>
      <c r="DG489" s="192" t="e">
        <f t="shared" si="2958"/>
        <v>#VALUE!</v>
      </c>
      <c r="DH489" s="192" t="e">
        <f t="shared" si="2958"/>
        <v>#VALUE!</v>
      </c>
      <c r="DI489" s="192" t="e">
        <f t="shared" si="2958"/>
        <v>#VALUE!</v>
      </c>
      <c r="DJ489" s="192" t="e">
        <f t="shared" si="2723"/>
        <v>#VALUE!</v>
      </c>
      <c r="DK489" s="192" t="e">
        <f t="shared" si="2724"/>
        <v>#VALUE!</v>
      </c>
      <c r="DL489" s="192" t="e">
        <f t="shared" si="2725"/>
        <v>#VALUE!</v>
      </c>
      <c r="DM489" s="192" t="e">
        <f t="shared" si="2726"/>
        <v>#VALUE!</v>
      </c>
      <c r="DN489" s="192" t="e">
        <f t="shared" si="2727"/>
        <v>#VALUE!</v>
      </c>
      <c r="DO489" s="192" t="e">
        <f t="shared" si="2728"/>
        <v>#VALUE!</v>
      </c>
      <c r="DP489" s="192" t="e">
        <f t="shared" si="2729"/>
        <v>#VALUE!</v>
      </c>
      <c r="DQ489" s="192" t="e">
        <f t="shared" si="2730"/>
        <v>#VALUE!</v>
      </c>
      <c r="DR489" s="192" t="e">
        <f t="shared" si="2731"/>
        <v>#VALUE!</v>
      </c>
      <c r="DS489" s="192" t="e">
        <f t="shared" si="2732"/>
        <v>#VALUE!</v>
      </c>
      <c r="DT489" s="192" t="e">
        <f t="shared" si="2733"/>
        <v>#VALUE!</v>
      </c>
      <c r="DU489" s="192" t="e">
        <f t="shared" si="2734"/>
        <v>#VALUE!</v>
      </c>
      <c r="DV489" s="198" t="e">
        <f t="shared" si="2735"/>
        <v>#VALUE!</v>
      </c>
      <c r="DW489" s="198" t="e">
        <f t="shared" si="2736"/>
        <v>#DIV/0!</v>
      </c>
      <c r="DX489" s="198" t="e">
        <f t="shared" si="2737"/>
        <v>#DIV/0!</v>
      </c>
      <c r="DY489" s="198" t="e">
        <f t="shared" si="2738"/>
        <v>#VALUE!</v>
      </c>
      <c r="DZ489" s="198" t="e">
        <f t="shared" si="2739"/>
        <v>#VALUE!</v>
      </c>
      <c r="EA489" s="198" t="e">
        <f t="shared" si="2740"/>
        <v>#VALUE!</v>
      </c>
      <c r="EB489" s="198" t="e">
        <f t="shared" si="2741"/>
        <v>#VALUE!</v>
      </c>
      <c r="EC489" s="198" t="e">
        <f t="shared" si="2742"/>
        <v>#DIV/0!</v>
      </c>
      <c r="ED489" s="198" t="e">
        <f t="shared" si="2743"/>
        <v>#VALUE!</v>
      </c>
      <c r="EE489" s="198" t="e">
        <f t="shared" si="2744"/>
        <v>#VALUE!</v>
      </c>
      <c r="EF489" s="198" t="e">
        <f t="shared" ref="EF489:EO489" si="2959">DV489/SUM($DV489:$EE489)</f>
        <v>#VALUE!</v>
      </c>
      <c r="EG489" s="198" t="e">
        <f t="shared" si="2959"/>
        <v>#DIV/0!</v>
      </c>
      <c r="EH489" s="198" t="e">
        <f t="shared" si="2959"/>
        <v>#DIV/0!</v>
      </c>
      <c r="EI489" s="198" t="e">
        <f t="shared" si="2959"/>
        <v>#VALUE!</v>
      </c>
      <c r="EJ489" s="198" t="e">
        <f t="shared" si="2959"/>
        <v>#VALUE!</v>
      </c>
      <c r="EK489" s="198" t="e">
        <f t="shared" si="2959"/>
        <v>#VALUE!</v>
      </c>
      <c r="EL489" s="198" t="e">
        <f t="shared" si="2959"/>
        <v>#VALUE!</v>
      </c>
      <c r="EM489" s="198" t="e">
        <f t="shared" si="2959"/>
        <v>#DIV/0!</v>
      </c>
      <c r="EN489" s="198" t="e">
        <f t="shared" si="2959"/>
        <v>#VALUE!</v>
      </c>
      <c r="EO489" s="198" t="e">
        <f t="shared" si="2959"/>
        <v>#VALUE!</v>
      </c>
      <c r="EP489" s="511">
        <f t="shared" ref="EP489:EW489" si="2960">EP488</f>
        <v>0.08</v>
      </c>
      <c r="EQ489" s="511">
        <f t="shared" si="2960"/>
        <v>0.015</v>
      </c>
      <c r="ER489" s="511">
        <f t="shared" si="2960"/>
        <v>0.015</v>
      </c>
      <c r="ES489" s="511">
        <f t="shared" si="2960"/>
        <v>0.015</v>
      </c>
      <c r="ET489" s="511">
        <f t="shared" si="2960"/>
        <v>0.015</v>
      </c>
      <c r="EU489" s="511">
        <f t="shared" si="2960"/>
        <v>0.09</v>
      </c>
      <c r="EV489" s="511">
        <f t="shared" si="2960"/>
        <v>0.09</v>
      </c>
      <c r="EW489" s="511">
        <f t="shared" si="2960"/>
        <v>0.09</v>
      </c>
      <c r="EX489" s="420" t="str">
        <f>IF(_tag_month_day!AS485="","",_tag_month_day!AS485/100)</f>
        <v/>
      </c>
      <c r="EY489" s="420" t="str">
        <f>IF(_tag_month_day!AT485="","",_tag_month_day!AT485/100)</f>
        <v/>
      </c>
      <c r="EZ489" s="420" t="str">
        <f>IF(_tag_month_day!AU485="","",_tag_month_day!AU485/100)</f>
        <v/>
      </c>
      <c r="FA489" s="420" t="str">
        <f>IF(_tag_month_day!AV485="","",_tag_month_day!AV485/100)</f>
        <v/>
      </c>
      <c r="FB489" s="420" t="str">
        <f>IF(_tag_month_day!AW485="","",_tag_month_day!AW485/100)</f>
        <v/>
      </c>
      <c r="FC489" s="420" t="str">
        <f>IF(_tag_month_day!AX485="","",_tag_month_day!AX485/100)</f>
        <v/>
      </c>
      <c r="FD489" s="510">
        <f t="shared" si="2773"/>
        <v>0.33</v>
      </c>
      <c r="FE489" s="510">
        <f t="shared" si="2774"/>
        <v>0.19</v>
      </c>
      <c r="FF489" s="510">
        <f t="shared" si="2775"/>
        <v>0.003</v>
      </c>
      <c r="FG489" s="510">
        <f t="shared" si="2776"/>
        <v>0</v>
      </c>
      <c r="FH489" s="603">
        <f t="shared" si="2777"/>
        <v>0.0001</v>
      </c>
      <c r="FI489" s="510">
        <f t="shared" ref="FI489:FR489" si="2961">FI488</f>
        <v>0.41</v>
      </c>
      <c r="FJ489" s="510">
        <f t="shared" si="2961"/>
        <v>0.11</v>
      </c>
      <c r="FK489" s="510">
        <f t="shared" si="2961"/>
        <v>0.015</v>
      </c>
      <c r="FL489" s="510">
        <f t="shared" si="2961"/>
        <v>0</v>
      </c>
      <c r="FM489" s="603">
        <f t="shared" si="2961"/>
        <v>0.0001</v>
      </c>
      <c r="FN489" s="510" t="str">
        <f>IF(_tag_month_day!AY485="","",_tag_month_day!AY485/100)</f>
        <v/>
      </c>
      <c r="FO489" s="510" t="str">
        <f>IF(_tag_month_day!AZ485="","",_tag_month_day!AZ485/100)</f>
        <v/>
      </c>
      <c r="FP489" s="510" t="str">
        <f>IF(_tag_month_day!BA485="","",_tag_month_day!BA485/100)</f>
        <v/>
      </c>
      <c r="FQ489" s="510" t="str">
        <f>IF(_tag_month_day!BB485="","",_tag_month_day!BB485/100)</f>
        <v/>
      </c>
      <c r="FR489" s="603" t="str">
        <f>IF(_tag_month_day!BC485="","",_tag_month_day!BC485/100)</f>
        <v/>
      </c>
      <c r="FS489" s="510" t="str">
        <f>IF(_tag_month_day!BD485="","",_tag_month_day!BD485/100)</f>
        <v/>
      </c>
      <c r="FT489" s="510" t="str">
        <f>IF(_tag_month_day!BE485="","",_tag_month_day!BE485/100)</f>
        <v/>
      </c>
      <c r="FU489" s="510" t="str">
        <f>IF(_tag_month_day!BF485="","",_tag_month_day!BF485/100)</f>
        <v/>
      </c>
      <c r="FV489" s="510" t="str">
        <f>IF(_tag_month_day!BG485="","",_tag_month_day!BG485/100)</f>
        <v/>
      </c>
      <c r="FW489" s="603" t="str">
        <f>IF(_tag_month_day!BH485="","",_tag_month_day!BH485/100)</f>
        <v/>
      </c>
      <c r="FX489" s="510" t="str">
        <f>IF(_tag_month_day!BI485="","",_tag_month_day!BI485/100)</f>
        <v/>
      </c>
      <c r="FY489" s="510" t="str">
        <f>IF(_tag_month_day!BJ485="","",_tag_month_day!BJ485/100)</f>
        <v/>
      </c>
      <c r="FZ489" s="605" t="str">
        <f>IF(_tag_month_day!BK485="","",_tag_month_day!BK485/100)</f>
        <v/>
      </c>
      <c r="GA489" s="510" t="str">
        <f>IF(_tag_month_day!BL485="","",_tag_month_day!BL485/100)</f>
        <v/>
      </c>
      <c r="GB489" s="603" t="str">
        <f>IF(_tag_month_day!BM485="","",_tag_month_day!BM485/100)</f>
        <v/>
      </c>
      <c r="GC489" s="420" t="str">
        <f>IF(_tag_month_day!BN485="","",_tag_month_day!BN485/100)</f>
        <v/>
      </c>
      <c r="GD489" s="420" t="str">
        <f>IF(_tag_month_day!BO485="","",_tag_month_day!BO485/100)</f>
        <v/>
      </c>
      <c r="GE489" s="420" t="str">
        <f>IF(_tag_month_day!BP485="","",_tag_month_day!BP485/100)</f>
        <v/>
      </c>
      <c r="GF489" s="420" t="str">
        <f>IF(_tag_month_day!BQ485="","",_tag_month_day!BQ485/100)</f>
        <v/>
      </c>
      <c r="GG489" s="420" t="str">
        <f>IF(_tag_month_day!BR485="","",_tag_month_day!BR485/100)</f>
        <v/>
      </c>
      <c r="GH489" s="420" t="str">
        <f>IF(_tag_month_day!BS485="","",_tag_month_day!BS485/100)</f>
        <v/>
      </c>
      <c r="GI489" s="603" t="str">
        <f>IF(_tag_month_day!BT485="","",_tag_month_day!BT485/100)</f>
        <v/>
      </c>
      <c r="GJ489" s="612" t="str">
        <f>IF(_tag_month_day!BU485="","",_tag_month_day!BU485/100)</f>
        <v/>
      </c>
      <c r="GK489" s="620" t="str">
        <f>IF(_tag_month_day!BV485="",IF(_rlcf_month_day!A$2="","",_rlcf_month_day!A$2/100),_tag_month_day!BV485/100)</f>
        <v/>
      </c>
      <c r="GL489" s="620" t="str">
        <f>IF(_tag_month_day!BW485="",IF(_rlcf_month_day!B$2="","",_rlcf_month_day!B$2/100),_tag_month_day!BW485/100)</f>
        <v/>
      </c>
      <c r="GM489" s="621" t="str">
        <f>IF(_tag_month_day!BX485="",IF(_rlcf_month_day!C$2="","",_rlcf_month_day!C$2/100),_tag_month_day!BX485/100)</f>
        <v/>
      </c>
      <c r="GN489" s="620" t="str">
        <f>IF(_tag_month_day!BV485="",IF(_rlcf_month_day!A$2="","",_rlcf_month_day!A$2/100),_tag_month_day!BV485/100)</f>
        <v/>
      </c>
      <c r="GO489" s="620" t="str">
        <f>IF(_tag_month_day!BW485="",IF(_rlcf_month_day!B$2="","",_rlcf_month_day!B$2/100),_tag_month_day!BW485/100)</f>
        <v/>
      </c>
      <c r="GP489" s="620" t="str">
        <f>IF(_tag_month_day!CD485="",IF(_rlcf_month_day!E$2="","",_rlcf_month_day!E$2/100),_tag_month_day!CD485/100)</f>
        <v/>
      </c>
      <c r="GQ489" s="620" t="str">
        <f>IF(_tag_month_day!CE485="",IF(_rlcf_month_day!F$2="","",_rlcf_month_day!F$2/100),_tag_month_day!CE485/100)</f>
        <v/>
      </c>
      <c r="GR489" s="621" t="str">
        <f>IF(_tag_month_day!CF485="",IF(_rlcf_month_day!G$2="","",_rlcf_month_day!G$2/100),_tag_month_day!CF485/100)</f>
        <v/>
      </c>
      <c r="GS489" s="626">
        <f t="shared" ref="GS489:HH489" si="2962">GS488</f>
        <v>0.953</v>
      </c>
      <c r="GT489" s="626">
        <f t="shared" si="2962"/>
        <v>0.55</v>
      </c>
      <c r="GU489" s="626">
        <f t="shared" si="2962"/>
        <v>0.55</v>
      </c>
      <c r="GV489" s="626">
        <f t="shared" si="2962"/>
        <v>0.55</v>
      </c>
      <c r="GW489" s="626">
        <f t="shared" si="2962"/>
        <v>0.5</v>
      </c>
      <c r="GX489" s="626">
        <f t="shared" si="2962"/>
        <v>0.935</v>
      </c>
      <c r="GY489" s="626">
        <f t="shared" si="2962"/>
        <v>0.15</v>
      </c>
      <c r="GZ489" s="626">
        <f t="shared" si="2962"/>
        <v>1</v>
      </c>
      <c r="HA489" s="632">
        <f t="shared" si="2962"/>
        <v>0.047</v>
      </c>
      <c r="HB489" s="632">
        <f t="shared" si="2962"/>
        <v>0.45</v>
      </c>
      <c r="HC489" s="632">
        <f t="shared" si="2962"/>
        <v>0.45</v>
      </c>
      <c r="HD489" s="632">
        <f t="shared" si="2962"/>
        <v>0.45</v>
      </c>
      <c r="HE489" s="632">
        <f t="shared" si="2962"/>
        <v>0.5</v>
      </c>
      <c r="HF489" s="632">
        <f t="shared" si="2962"/>
        <v>0.065</v>
      </c>
      <c r="HG489" s="632">
        <f t="shared" si="2962"/>
        <v>0.85</v>
      </c>
      <c r="HH489" s="632">
        <f t="shared" si="2962"/>
        <v>0</v>
      </c>
      <c r="HI489" s="68">
        <f t="shared" si="2749"/>
        <v>0</v>
      </c>
      <c r="HJ489" s="68" t="e">
        <f t="shared" si="2780"/>
        <v>#VALUE!</v>
      </c>
      <c r="HK489" s="202">
        <f t="shared" si="2781"/>
        <v>0.85</v>
      </c>
      <c r="HL489" s="464">
        <f t="shared" si="2782"/>
        <v>550000</v>
      </c>
      <c r="HM489" s="464">
        <f t="shared" si="2783"/>
        <v>480000</v>
      </c>
      <c r="HN489" s="192" t="e">
        <f t="shared" si="2750"/>
        <v>#VALUE!</v>
      </c>
      <c r="HO489" s="192" t="e">
        <f>HN489*HK489*$HO$2/HL489*1000000</f>
        <v>#VALUE!</v>
      </c>
      <c r="HP489" s="192" t="e">
        <f>HN489*HK489*$HP$2/HM489*1000000</f>
        <v>#VALUE!</v>
      </c>
    </row>
    <row r="490" customFormat="1" spans="1:224">
      <c r="A490" s="381">
        <v>485</v>
      </c>
      <c r="B490" s="54">
        <f ca="1" t="shared" si="2784"/>
        <v>43637</v>
      </c>
      <c r="C490" s="57">
        <f t="shared" si="2785"/>
        <v>0.0416666666666667</v>
      </c>
      <c r="D490" s="68" t="str">
        <f ca="1" t="shared" si="2751"/>
        <v>夜班</v>
      </c>
      <c r="E490" s="68" t="str">
        <f ca="1" t="shared" si="2752"/>
        <v>丁</v>
      </c>
      <c r="F490" s="68">
        <f ca="1">SUMPRODUCT((成本日报!$A$3:$A$95=计划!B490)*(成本日报!$B$3:$B$95=计划!$D490),成本日报!$C$3:$C$95)</f>
        <v>4</v>
      </c>
      <c r="G490" s="382">
        <f ca="1" t="shared" si="2786"/>
        <v>43637.1666666655</v>
      </c>
      <c r="H490" s="382">
        <f ca="1" t="shared" si="2753"/>
        <v>43637.1736111099</v>
      </c>
      <c r="I490" s="382">
        <f ca="1" t="shared" si="2754"/>
        <v>43637.1791666655</v>
      </c>
      <c r="J490" s="382">
        <f ca="1" t="shared" si="2755"/>
        <v>43637.2083333322</v>
      </c>
      <c r="K490" s="382">
        <f ca="1" t="shared" si="2756"/>
        <v>43637.2708333322</v>
      </c>
      <c r="L490" s="382">
        <f ca="1" t="shared" si="2757"/>
        <v>43637.2916666655</v>
      </c>
      <c r="M490" s="398" t="str">
        <f>IF(_tag_month_day!A486="","",_tag_month_day!A486)</f>
        <v/>
      </c>
      <c r="N490" s="398" t="str">
        <f>IF(_tag_month_day!B486="","",_tag_month_day!B486)</f>
        <v/>
      </c>
      <c r="O490" s="399" t="e">
        <f t="shared" si="2758"/>
        <v>#VALUE!</v>
      </c>
      <c r="P490" s="398" t="str">
        <f>IF(_tag_month_day!C486="","",_tag_month_day!C486)</f>
        <v/>
      </c>
      <c r="Q490" s="398" t="str">
        <f>IF(_tag_month_day!D486="","",_tag_month_day!D486)</f>
        <v/>
      </c>
      <c r="R490" s="416">
        <f>IF(_tag_month_day!CB486="",R489,_tag_month_day!CB486/100)</f>
        <v>0.07</v>
      </c>
      <c r="S490" s="417" t="str">
        <f>IF(_tag_month_day!E486="","",_tag_month_day!E486)</f>
        <v/>
      </c>
      <c r="T490" s="417" t="str">
        <f>IF(_tag_month_day!F486="","",_tag_month_day!F486)</f>
        <v/>
      </c>
      <c r="U490" s="418" t="e">
        <f t="shared" si="2712"/>
        <v>#VALUE!</v>
      </c>
      <c r="V490" s="53" t="e">
        <f t="shared" si="2713"/>
        <v>#VALUE!</v>
      </c>
      <c r="W490" s="419" t="str">
        <f>IF(_jhy_month_day!A486="","",_jhy_month_day!A486)</f>
        <v/>
      </c>
      <c r="X490" s="420" t="str">
        <f>IF(_jhy_month_day!B486="","",_jhy_month_day!B486/100)</f>
        <v/>
      </c>
      <c r="Y490" s="420" t="str">
        <f>IF(_jhy_month_day!C486="","",_jhy_month_day!C486/100)</f>
        <v/>
      </c>
      <c r="Z490" s="439">
        <f t="shared" si="2802"/>
        <v>122</v>
      </c>
      <c r="AA490" s="440" t="str">
        <f>IF(_tag_month_day!G486="","",_tag_month_day!G486/100)</f>
        <v/>
      </c>
      <c r="AB490" s="440" t="str">
        <f>IF(_tag_month_day!H486="","",_tag_month_day!H486/100)</f>
        <v/>
      </c>
      <c r="AC490" s="193">
        <f t="shared" si="2759"/>
        <v>1.59963432013121</v>
      </c>
      <c r="AD490" s="441" t="str">
        <f t="shared" si="2760"/>
        <v/>
      </c>
      <c r="AE490" s="442" t="str">
        <f t="shared" si="2761"/>
        <v/>
      </c>
      <c r="AF490" s="443">
        <v>1</v>
      </c>
      <c r="AG490" s="68" t="str">
        <f>IF(_duihao_month_day!A486="","",_duihao_month_day!A486)</f>
        <v/>
      </c>
      <c r="AH490" s="463">
        <f>IF(_gyk_month_day!B486="",AH489,_gyk_month_day!B486)</f>
        <v>820</v>
      </c>
      <c r="AI490" s="464"/>
      <c r="AJ490" s="68" t="str">
        <f>IF(_tag_month_day!I486="","",_tag_month_day!I486)</f>
        <v/>
      </c>
      <c r="AK490" s="465" t="str">
        <f>IF(_tzyy_month_day!A486="","",_tzyy_month_day!A486)</f>
        <v/>
      </c>
      <c r="AL490" s="465" t="str">
        <f>IF(_tzyy_month_day!B486="","",_tzyy_month_day!B486)</f>
        <v/>
      </c>
      <c r="AM490" s="465" t="str">
        <f>IF(_tzyy_month_day!C486="","",_tzyy_month_day!C486)</f>
        <v/>
      </c>
      <c r="AN490" s="466" t="str">
        <f>IF(_tag_month_day!CG486="","",_tag_month_day!CG486)</f>
        <v/>
      </c>
      <c r="AO490" s="466" t="str">
        <f>IF(_tag_month_day!CH486="","",_tag_month_day!CH486)</f>
        <v/>
      </c>
      <c r="AP490" s="486" t="e">
        <f t="shared" si="2762"/>
        <v>#VALUE!</v>
      </c>
      <c r="AQ490" s="487" t="str">
        <f>IF(_tag_month_day!J486="","",_tag_month_day!J486/100)</f>
        <v/>
      </c>
      <c r="AR490" s="488">
        <f t="shared" si="2763"/>
        <v>1.3</v>
      </c>
      <c r="AS490" s="489" t="e">
        <f t="shared" si="2714"/>
        <v>#VALUE!</v>
      </c>
      <c r="AT490" s="489">
        <f t="shared" si="2764"/>
        <v>0</v>
      </c>
      <c r="AU490" s="490" t="str">
        <f>IF(_tag_month_day!K486="","",_tag_month_day!K486)</f>
        <v/>
      </c>
      <c r="AV490" s="491" t="str">
        <f>IF(_tag_month_day!L486="","",_tag_month_day!L486/100)</f>
        <v/>
      </c>
      <c r="AW490" s="420">
        <f t="shared" si="2686"/>
        <v>0</v>
      </c>
      <c r="AX490" s="420">
        <f t="shared" si="2765"/>
        <v>0</v>
      </c>
      <c r="AY490" s="420" t="str">
        <f>IF(_tag_month_day!M486="","",_tag_month_day!M486/100)</f>
        <v/>
      </c>
      <c r="AZ490" s="420" t="str">
        <f>IF(_tag_month_day!N486="","",_tag_month_day!N486/100)</f>
        <v/>
      </c>
      <c r="BA490" s="420" t="str">
        <f>IF(_tag_month_day!O486="","",_tag_month_day!O486/100)</f>
        <v/>
      </c>
      <c r="BB490" s="496" t="str">
        <f>IF(_tag_month_day!P486="","",_tag_month_day!P486/100)</f>
        <v/>
      </c>
      <c r="BC490" s="496">
        <f t="shared" si="2766"/>
        <v>0</v>
      </c>
      <c r="BD490" s="496" t="str">
        <f>IF(_tag_month_day!Q486="","",_tag_month_day!Q486/100)</f>
        <v/>
      </c>
      <c r="BE490" s="510" t="str">
        <f>IF(_tag_month_day!R486="","",_tag_month_day!R486/100)</f>
        <v/>
      </c>
      <c r="BF490" s="413" t="str">
        <f>IF(_tag_month_day!CC486="","",_tag_month_day!CC486/100)</f>
        <v/>
      </c>
      <c r="BG490" s="511" t="e">
        <f t="shared" si="2715"/>
        <v>#VALUE!</v>
      </c>
      <c r="BH490" s="198">
        <f t="shared" si="2716"/>
        <v>0</v>
      </c>
      <c r="BI490" s="512" t="e">
        <f>IF(CX490=0,BI489,(DK490*查询!$R$5+DL490*查询!$Q$5+DM490*查询!$N$5+DN490*查询!$O$5+DO490*查询!$P$5)*AF490/CX490)</f>
        <v>#VALUE!</v>
      </c>
      <c r="BJ490" s="512" t="e">
        <f>IF(CX490=0,BJ489,(DP490*查询!$S$5+DQ490*查询!$T$5+DR490*查询!$U$5)*AF490/CX490)</f>
        <v>#VALUE!</v>
      </c>
      <c r="BK490" s="512">
        <f t="shared" si="2767"/>
        <v>1</v>
      </c>
      <c r="BL490" s="513" t="str">
        <f>IF(_cfyc_month_day!A486="","",_cfyc_month_day!A486)</f>
        <v/>
      </c>
      <c r="BM490" s="513" t="str">
        <f>IF(_cfyc_month_day!B486="","",_cfyc_month_day!B486)</f>
        <v/>
      </c>
      <c r="BN490" s="513" t="str">
        <f>IF(_cfyc_month_day!C486="","",_cfyc_month_day!C486)</f>
        <v/>
      </c>
      <c r="BO490" s="522" t="str">
        <f>IF(_cfyc_month_day!D486="","",_cfyc_month_day!D486)</f>
        <v/>
      </c>
      <c r="BP490" s="522" t="str">
        <f>IF(_cfyc_month_day!E486="","",_cfyc_month_day!E486)</f>
        <v/>
      </c>
      <c r="BQ490" s="522" t="str">
        <f>IF(_cfyc_month_day!F486="","",_cfyc_month_day!F486)</f>
        <v/>
      </c>
      <c r="BR490" s="513" t="str">
        <f>IF(_tag_month_day!T486="","",_tag_month_day!T486)</f>
        <v/>
      </c>
      <c r="BS490" s="513" t="str">
        <f>IF(_tag_month_day!U486="","",_tag_month_day!U486)</f>
        <v/>
      </c>
      <c r="BT490" s="523" t="str">
        <f t="shared" si="2768"/>
        <v/>
      </c>
      <c r="BU490" s="223" t="str">
        <f>IF(_tag_month_day!V486="","",_tag_month_day!V486)</f>
        <v/>
      </c>
      <c r="BV490" s="206" t="str">
        <f>IF(_tag_month_day!W486="","",_tag_month_day!W486)</f>
        <v/>
      </c>
      <c r="BW490" s="540" t="str">
        <f>IF(_tag_month_day!X486="","",_tag_month_day!X486)</f>
        <v/>
      </c>
      <c r="BX490" s="540" t="str">
        <f>IF(_tag_month_day!Y486="","",_tag_month_day!Y486)</f>
        <v/>
      </c>
      <c r="BY490" s="541">
        <f ca="1" t="shared" si="2769"/>
        <v>43637.2916666655</v>
      </c>
      <c r="BZ490" s="542"/>
      <c r="CA490" s="543" t="str">
        <f>IF(_jhy2_month_day!A486="","",_jhy2_month_day!A486)</f>
        <v/>
      </c>
      <c r="CB490" s="464" t="str">
        <f>IF(_jhy2_month_day!B486="","",_jhy2_month_day!B486)</f>
        <v/>
      </c>
      <c r="CC490" s="464" t="str">
        <f>IF(_jhy2_month_day!C486="","",_jhy2_month_day!C486)</f>
        <v/>
      </c>
      <c r="CD490" s="464" t="str">
        <f>IF(_jhy2_month_day!D486="","",_jhy2_month_day!D486)</f>
        <v/>
      </c>
      <c r="CE490" s="464" t="str">
        <f>IF(_jhy2_month_day!E486="","",_jhy2_month_day!E486)</f>
        <v/>
      </c>
      <c r="CF490" s="464" t="str">
        <f>IF(_jhy2_month_day!F486="","",_jhy2_month_day!F486)</f>
        <v/>
      </c>
      <c r="CG490" s="464" t="str">
        <f>IF(_jhy2_month_day!G486="","",_jhy2_month_day!G486)</f>
        <v/>
      </c>
      <c r="CH490" s="464" t="str">
        <f>IF(_jhy2_month_day!H486="","",_jhy2_month_day!H486)</f>
        <v/>
      </c>
      <c r="CI490" s="464" t="str">
        <f>IF(_jhy2_month_day!I486="","",_jhy2_month_day!I486)</f>
        <v/>
      </c>
      <c r="CJ490" s="464" t="str">
        <f>IF(_jhy2_month_day!J486="","",_jhy2_month_day!J486)</f>
        <v/>
      </c>
      <c r="CK490" s="464" t="str">
        <f>IF(_jhy2_month_day!K486="","",_jhy2_month_day!K486)</f>
        <v/>
      </c>
      <c r="CL490" s="562" t="str">
        <f>IF(_jhy2_month_day!L486="","",_jhy2_month_day!L486)</f>
        <v/>
      </c>
      <c r="CM490" s="562" t="str">
        <f>IF(_jhy2_month_day!M486="","",_jhy2_month_day!M486)</f>
        <v/>
      </c>
      <c r="CN490" s="562" t="str">
        <f>IF(_jhy2_month_day!N486="","",_jhy2_month_day!N486)</f>
        <v/>
      </c>
      <c r="CO490" s="562" t="str">
        <f>IF(_jhy2_month_day!O486="","",_jhy2_month_day!O486)</f>
        <v/>
      </c>
      <c r="CP490" s="562" t="str">
        <f>IF(_jhy2_month_day!P486="","",_jhy2_month_day!P486)</f>
        <v/>
      </c>
      <c r="CQ490" s="562" t="str">
        <f>IF(_jhy2_month_day!Q486="","",_jhy2_month_day!Q486)</f>
        <v/>
      </c>
      <c r="CR490" s="563" t="str">
        <f>IF(_jhy2_month_day!R486="","",_jhy2_month_day!R486)</f>
        <v/>
      </c>
      <c r="CS490" s="576" t="str">
        <f>IF(_jhy2_month_day!S486="","",_jhy2_month_day!S486)</f>
        <v/>
      </c>
      <c r="CT490" s="562" t="str">
        <f>IF(_jhy2_month_day!T486="","",_jhy2_month_day!T486)</f>
        <v/>
      </c>
      <c r="CU490" s="577" t="e">
        <f t="shared" si="2717"/>
        <v>#VALUE!</v>
      </c>
      <c r="CV490" s="198" t="e">
        <f t="shared" si="2718"/>
        <v>#VALUE!</v>
      </c>
      <c r="CW490" s="192" t="e">
        <f t="shared" si="2719"/>
        <v>#VALUE!</v>
      </c>
      <c r="CX490" s="192" t="e">
        <f t="shared" si="2720"/>
        <v>#VALUE!</v>
      </c>
      <c r="CY490" s="202" t="e">
        <f t="shared" si="2721"/>
        <v>#VALUE!</v>
      </c>
      <c r="CZ490" s="192" t="e">
        <f t="shared" ref="CZ490:DI490" si="2963">$AJ490*EF490</f>
        <v>#VALUE!</v>
      </c>
      <c r="DA490" s="192" t="e">
        <f t="shared" si="2963"/>
        <v>#VALUE!</v>
      </c>
      <c r="DB490" s="192" t="e">
        <f t="shared" si="2963"/>
        <v>#VALUE!</v>
      </c>
      <c r="DC490" s="192" t="e">
        <f t="shared" si="2963"/>
        <v>#VALUE!</v>
      </c>
      <c r="DD490" s="192" t="e">
        <f t="shared" si="2963"/>
        <v>#VALUE!</v>
      </c>
      <c r="DE490" s="192" t="e">
        <f t="shared" si="2963"/>
        <v>#VALUE!</v>
      </c>
      <c r="DF490" s="192" t="e">
        <f t="shared" si="2963"/>
        <v>#VALUE!</v>
      </c>
      <c r="DG490" s="192" t="e">
        <f t="shared" si="2963"/>
        <v>#VALUE!</v>
      </c>
      <c r="DH490" s="192" t="e">
        <f t="shared" si="2963"/>
        <v>#VALUE!</v>
      </c>
      <c r="DI490" s="192" t="e">
        <f t="shared" si="2963"/>
        <v>#VALUE!</v>
      </c>
      <c r="DJ490" s="192" t="e">
        <f t="shared" si="2723"/>
        <v>#VALUE!</v>
      </c>
      <c r="DK490" s="192" t="e">
        <f t="shared" si="2724"/>
        <v>#VALUE!</v>
      </c>
      <c r="DL490" s="192" t="e">
        <f t="shared" si="2725"/>
        <v>#VALUE!</v>
      </c>
      <c r="DM490" s="192" t="e">
        <f t="shared" si="2726"/>
        <v>#VALUE!</v>
      </c>
      <c r="DN490" s="192" t="e">
        <f t="shared" si="2727"/>
        <v>#VALUE!</v>
      </c>
      <c r="DO490" s="192" t="e">
        <f t="shared" si="2728"/>
        <v>#VALUE!</v>
      </c>
      <c r="DP490" s="192" t="e">
        <f t="shared" si="2729"/>
        <v>#VALUE!</v>
      </c>
      <c r="DQ490" s="192" t="e">
        <f t="shared" si="2730"/>
        <v>#VALUE!</v>
      </c>
      <c r="DR490" s="192" t="e">
        <f t="shared" si="2731"/>
        <v>#VALUE!</v>
      </c>
      <c r="DS490" s="192" t="e">
        <f t="shared" si="2732"/>
        <v>#VALUE!</v>
      </c>
      <c r="DT490" s="192" t="e">
        <f t="shared" si="2733"/>
        <v>#VALUE!</v>
      </c>
      <c r="DU490" s="192" t="e">
        <f t="shared" si="2734"/>
        <v>#VALUE!</v>
      </c>
      <c r="DV490" s="198" t="e">
        <f t="shared" si="2735"/>
        <v>#VALUE!</v>
      </c>
      <c r="DW490" s="198" t="e">
        <f t="shared" si="2736"/>
        <v>#DIV/0!</v>
      </c>
      <c r="DX490" s="198" t="e">
        <f t="shared" si="2737"/>
        <v>#DIV/0!</v>
      </c>
      <c r="DY490" s="198" t="e">
        <f t="shared" si="2738"/>
        <v>#VALUE!</v>
      </c>
      <c r="DZ490" s="198" t="e">
        <f t="shared" si="2739"/>
        <v>#VALUE!</v>
      </c>
      <c r="EA490" s="198" t="e">
        <f t="shared" si="2740"/>
        <v>#VALUE!</v>
      </c>
      <c r="EB490" s="198" t="e">
        <f t="shared" si="2741"/>
        <v>#VALUE!</v>
      </c>
      <c r="EC490" s="198" t="e">
        <f t="shared" si="2742"/>
        <v>#DIV/0!</v>
      </c>
      <c r="ED490" s="198" t="e">
        <f t="shared" si="2743"/>
        <v>#VALUE!</v>
      </c>
      <c r="EE490" s="198" t="e">
        <f t="shared" si="2744"/>
        <v>#VALUE!</v>
      </c>
      <c r="EF490" s="198" t="e">
        <f t="shared" ref="EF490:EO490" si="2964">DV490/SUM($DV490:$EE490)</f>
        <v>#VALUE!</v>
      </c>
      <c r="EG490" s="198" t="e">
        <f t="shared" si="2964"/>
        <v>#DIV/0!</v>
      </c>
      <c r="EH490" s="198" t="e">
        <f t="shared" si="2964"/>
        <v>#DIV/0!</v>
      </c>
      <c r="EI490" s="198" t="e">
        <f t="shared" si="2964"/>
        <v>#VALUE!</v>
      </c>
      <c r="EJ490" s="198" t="e">
        <f t="shared" si="2964"/>
        <v>#VALUE!</v>
      </c>
      <c r="EK490" s="198" t="e">
        <f t="shared" si="2964"/>
        <v>#VALUE!</v>
      </c>
      <c r="EL490" s="198" t="e">
        <f t="shared" si="2964"/>
        <v>#VALUE!</v>
      </c>
      <c r="EM490" s="198" t="e">
        <f t="shared" si="2964"/>
        <v>#DIV/0!</v>
      </c>
      <c r="EN490" s="198" t="e">
        <f t="shared" si="2964"/>
        <v>#VALUE!</v>
      </c>
      <c r="EO490" s="198" t="e">
        <f t="shared" si="2964"/>
        <v>#VALUE!</v>
      </c>
      <c r="EP490" s="511">
        <f t="shared" ref="EP490:EW490" si="2965">EP489</f>
        <v>0.08</v>
      </c>
      <c r="EQ490" s="511">
        <f t="shared" si="2965"/>
        <v>0.015</v>
      </c>
      <c r="ER490" s="511">
        <f t="shared" si="2965"/>
        <v>0.015</v>
      </c>
      <c r="ES490" s="511">
        <f t="shared" si="2965"/>
        <v>0.015</v>
      </c>
      <c r="ET490" s="511">
        <f t="shared" si="2965"/>
        <v>0.015</v>
      </c>
      <c r="EU490" s="511">
        <f t="shared" si="2965"/>
        <v>0.09</v>
      </c>
      <c r="EV490" s="511">
        <f t="shared" si="2965"/>
        <v>0.09</v>
      </c>
      <c r="EW490" s="511">
        <f t="shared" si="2965"/>
        <v>0.09</v>
      </c>
      <c r="EX490" s="420" t="str">
        <f>IF(_tag_month_day!AS486="","",_tag_month_day!AS486/100)</f>
        <v/>
      </c>
      <c r="EY490" s="420" t="str">
        <f>IF(_tag_month_day!AT486="","",_tag_month_day!AT486/100)</f>
        <v/>
      </c>
      <c r="EZ490" s="420" t="str">
        <f>IF(_tag_month_day!AU486="","",_tag_month_day!AU486/100)</f>
        <v/>
      </c>
      <c r="FA490" s="420" t="str">
        <f>IF(_tag_month_day!AV486="","",_tag_month_day!AV486/100)</f>
        <v/>
      </c>
      <c r="FB490" s="420" t="str">
        <f>IF(_tag_month_day!AW486="","",_tag_month_day!AW486/100)</f>
        <v/>
      </c>
      <c r="FC490" s="420" t="str">
        <f>IF(_tag_month_day!AX486="","",_tag_month_day!AX486/100)</f>
        <v/>
      </c>
      <c r="FD490" s="510">
        <f t="shared" si="2773"/>
        <v>0.33</v>
      </c>
      <c r="FE490" s="510">
        <f t="shared" si="2774"/>
        <v>0.19</v>
      </c>
      <c r="FF490" s="510">
        <f t="shared" si="2775"/>
        <v>0.003</v>
      </c>
      <c r="FG490" s="510">
        <f t="shared" si="2776"/>
        <v>0</v>
      </c>
      <c r="FH490" s="603">
        <f t="shared" si="2777"/>
        <v>0.0001</v>
      </c>
      <c r="FI490" s="510">
        <f t="shared" ref="FI490:FR490" si="2966">FI489</f>
        <v>0.41</v>
      </c>
      <c r="FJ490" s="510">
        <f t="shared" si="2966"/>
        <v>0.11</v>
      </c>
      <c r="FK490" s="510">
        <f t="shared" si="2966"/>
        <v>0.015</v>
      </c>
      <c r="FL490" s="510">
        <f t="shared" si="2966"/>
        <v>0</v>
      </c>
      <c r="FM490" s="603">
        <f t="shared" si="2966"/>
        <v>0.0001</v>
      </c>
      <c r="FN490" s="510" t="str">
        <f>IF(_tag_month_day!AY486="","",_tag_month_day!AY486/100)</f>
        <v/>
      </c>
      <c r="FO490" s="510" t="str">
        <f>IF(_tag_month_day!AZ486="","",_tag_month_day!AZ486/100)</f>
        <v/>
      </c>
      <c r="FP490" s="510" t="str">
        <f>IF(_tag_month_day!BA486="","",_tag_month_day!BA486/100)</f>
        <v/>
      </c>
      <c r="FQ490" s="510" t="str">
        <f>IF(_tag_month_day!BB486="","",_tag_month_day!BB486/100)</f>
        <v/>
      </c>
      <c r="FR490" s="603" t="str">
        <f>IF(_tag_month_day!BC486="","",_tag_month_day!BC486/100)</f>
        <v/>
      </c>
      <c r="FS490" s="510" t="str">
        <f>IF(_tag_month_day!BD486="","",_tag_month_day!BD486/100)</f>
        <v/>
      </c>
      <c r="FT490" s="510" t="str">
        <f>IF(_tag_month_day!BE486="","",_tag_month_day!BE486/100)</f>
        <v/>
      </c>
      <c r="FU490" s="510" t="str">
        <f>IF(_tag_month_day!BF486="","",_tag_month_day!BF486/100)</f>
        <v/>
      </c>
      <c r="FV490" s="510" t="str">
        <f>IF(_tag_month_day!BG486="","",_tag_month_day!BG486/100)</f>
        <v/>
      </c>
      <c r="FW490" s="603" t="str">
        <f>IF(_tag_month_day!BH486="","",_tag_month_day!BH486/100)</f>
        <v/>
      </c>
      <c r="FX490" s="510" t="str">
        <f>IF(_tag_month_day!BI486="","",_tag_month_day!BI486/100)</f>
        <v/>
      </c>
      <c r="FY490" s="510" t="str">
        <f>IF(_tag_month_day!BJ486="","",_tag_month_day!BJ486/100)</f>
        <v/>
      </c>
      <c r="FZ490" s="605" t="str">
        <f>IF(_tag_month_day!BK486="","",_tag_month_day!BK486/100)</f>
        <v/>
      </c>
      <c r="GA490" s="510" t="str">
        <f>IF(_tag_month_day!BL486="","",_tag_month_day!BL486/100)</f>
        <v/>
      </c>
      <c r="GB490" s="603" t="str">
        <f>IF(_tag_month_day!BM486="","",_tag_month_day!BM486/100)</f>
        <v/>
      </c>
      <c r="GC490" s="420" t="str">
        <f>IF(_tag_month_day!BN486="","",_tag_month_day!BN486/100)</f>
        <v/>
      </c>
      <c r="GD490" s="420" t="str">
        <f>IF(_tag_month_day!BO486="","",_tag_month_day!BO486/100)</f>
        <v/>
      </c>
      <c r="GE490" s="420" t="str">
        <f>IF(_tag_month_day!BP486="","",_tag_month_day!BP486/100)</f>
        <v/>
      </c>
      <c r="GF490" s="420" t="str">
        <f>IF(_tag_month_day!BQ486="","",_tag_month_day!BQ486/100)</f>
        <v/>
      </c>
      <c r="GG490" s="420" t="str">
        <f>IF(_tag_month_day!BR486="","",_tag_month_day!BR486/100)</f>
        <v/>
      </c>
      <c r="GH490" s="420" t="str">
        <f>IF(_tag_month_day!BS486="","",_tag_month_day!BS486/100)</f>
        <v/>
      </c>
      <c r="GI490" s="603" t="str">
        <f>IF(_tag_month_day!BT486="","",_tag_month_day!BT486/100)</f>
        <v/>
      </c>
      <c r="GJ490" s="612" t="str">
        <f>IF(_tag_month_day!BU486="","",_tag_month_day!BU486/100)</f>
        <v/>
      </c>
      <c r="GK490" s="620" t="str">
        <f>IF(_tag_month_day!BV486="",IF(_rlcf_month_day!A$2="","",_rlcf_month_day!A$2/100),_tag_month_day!BV486/100)</f>
        <v/>
      </c>
      <c r="GL490" s="620" t="str">
        <f>IF(_tag_month_day!BW486="",IF(_rlcf_month_day!B$2="","",_rlcf_month_day!B$2/100),_tag_month_day!BW486/100)</f>
        <v/>
      </c>
      <c r="GM490" s="621" t="str">
        <f>IF(_tag_month_day!BX486="",IF(_rlcf_month_day!C$2="","",_rlcf_month_day!C$2/100),_tag_month_day!BX486/100)</f>
        <v/>
      </c>
      <c r="GN490" s="620" t="str">
        <f>IF(_tag_month_day!BV486="",IF(_rlcf_month_day!A$2="","",_rlcf_month_day!A$2/100),_tag_month_day!BV486/100)</f>
        <v/>
      </c>
      <c r="GO490" s="620" t="str">
        <f>IF(_tag_month_day!BW486="",IF(_rlcf_month_day!B$2="","",_rlcf_month_day!B$2/100),_tag_month_day!BW486/100)</f>
        <v/>
      </c>
      <c r="GP490" s="620" t="str">
        <f>IF(_tag_month_day!CD486="",IF(_rlcf_month_day!E$2="","",_rlcf_month_day!E$2/100),_tag_month_day!CD486/100)</f>
        <v/>
      </c>
      <c r="GQ490" s="620" t="str">
        <f>IF(_tag_month_day!CE486="",IF(_rlcf_month_day!F$2="","",_rlcf_month_day!F$2/100),_tag_month_day!CE486/100)</f>
        <v/>
      </c>
      <c r="GR490" s="621" t="str">
        <f>IF(_tag_month_day!CF486="",IF(_rlcf_month_day!G$2="","",_rlcf_month_day!G$2/100),_tag_month_day!CF486/100)</f>
        <v/>
      </c>
      <c r="GS490" s="626">
        <f t="shared" ref="GS490:HH490" si="2967">GS489</f>
        <v>0.953</v>
      </c>
      <c r="GT490" s="626">
        <f t="shared" si="2967"/>
        <v>0.55</v>
      </c>
      <c r="GU490" s="626">
        <f t="shared" si="2967"/>
        <v>0.55</v>
      </c>
      <c r="GV490" s="626">
        <f t="shared" si="2967"/>
        <v>0.55</v>
      </c>
      <c r="GW490" s="626">
        <f t="shared" si="2967"/>
        <v>0.5</v>
      </c>
      <c r="GX490" s="626">
        <f t="shared" si="2967"/>
        <v>0.935</v>
      </c>
      <c r="GY490" s="626">
        <f t="shared" si="2967"/>
        <v>0.15</v>
      </c>
      <c r="GZ490" s="626">
        <f t="shared" si="2967"/>
        <v>1</v>
      </c>
      <c r="HA490" s="632">
        <f t="shared" si="2967"/>
        <v>0.047</v>
      </c>
      <c r="HB490" s="632">
        <f t="shared" si="2967"/>
        <v>0.45</v>
      </c>
      <c r="HC490" s="632">
        <f t="shared" si="2967"/>
        <v>0.45</v>
      </c>
      <c r="HD490" s="632">
        <f t="shared" si="2967"/>
        <v>0.45</v>
      </c>
      <c r="HE490" s="632">
        <f t="shared" si="2967"/>
        <v>0.5</v>
      </c>
      <c r="HF490" s="632">
        <f t="shared" si="2967"/>
        <v>0.065</v>
      </c>
      <c r="HG490" s="632">
        <f t="shared" si="2967"/>
        <v>0.85</v>
      </c>
      <c r="HH490" s="632">
        <f t="shared" si="2967"/>
        <v>0</v>
      </c>
      <c r="HI490" s="68">
        <f t="shared" si="2749"/>
        <v>0</v>
      </c>
      <c r="HJ490" s="68" t="e">
        <f t="shared" si="2780"/>
        <v>#VALUE!</v>
      </c>
      <c r="HK490" s="202">
        <f t="shared" si="2781"/>
        <v>0.85</v>
      </c>
      <c r="HL490" s="464">
        <f t="shared" si="2782"/>
        <v>550000</v>
      </c>
      <c r="HM490" s="464">
        <f t="shared" si="2783"/>
        <v>480000</v>
      </c>
      <c r="HN490" s="192" t="e">
        <f t="shared" si="2750"/>
        <v>#VALUE!</v>
      </c>
      <c r="HO490" s="192" t="e">
        <f>HN490*HK490*$HO$2/HL490*1000000</f>
        <v>#VALUE!</v>
      </c>
      <c r="HP490" s="192" t="e">
        <f>HN490*HK490*$HP$2/HM490*1000000</f>
        <v>#VALUE!</v>
      </c>
    </row>
    <row r="491" customFormat="1" spans="1:224">
      <c r="A491" s="381">
        <v>486</v>
      </c>
      <c r="B491" s="54">
        <f ca="1" t="shared" si="2784"/>
        <v>43637</v>
      </c>
      <c r="C491" s="57">
        <f t="shared" si="2785"/>
        <v>0.0416666666666667</v>
      </c>
      <c r="D491" s="68" t="str">
        <f ca="1" t="shared" si="2751"/>
        <v>夜班</v>
      </c>
      <c r="E491" s="68" t="str">
        <f ca="1" t="shared" si="2752"/>
        <v>丁</v>
      </c>
      <c r="F491" s="68">
        <f ca="1">SUMPRODUCT((成本日报!$A$3:$A$95=计划!B491)*(成本日报!$B$3:$B$95=计划!$D491),成本日报!$C$3:$C$95)</f>
        <v>4</v>
      </c>
      <c r="G491" s="382">
        <f ca="1" t="shared" si="2786"/>
        <v>43637.2083333322</v>
      </c>
      <c r="H491" s="382">
        <f ca="1" t="shared" si="2753"/>
        <v>43637.2152777766</v>
      </c>
      <c r="I491" s="382">
        <f ca="1" t="shared" si="2754"/>
        <v>43637.2208333322</v>
      </c>
      <c r="J491" s="382">
        <f ca="1" t="shared" si="2755"/>
        <v>43637.2499999988</v>
      </c>
      <c r="K491" s="382">
        <f ca="1" t="shared" si="2756"/>
        <v>43637.3124999988</v>
      </c>
      <c r="L491" s="382">
        <f ca="1" t="shared" si="2757"/>
        <v>43637.3333333322</v>
      </c>
      <c r="M491" s="398" t="str">
        <f>IF(_tag_month_day!A487="","",_tag_month_day!A487)</f>
        <v/>
      </c>
      <c r="N491" s="398" t="str">
        <f>IF(_tag_month_day!B487="","",_tag_month_day!B487)</f>
        <v/>
      </c>
      <c r="O491" s="399" t="e">
        <f t="shared" si="2758"/>
        <v>#VALUE!</v>
      </c>
      <c r="P491" s="398" t="str">
        <f>IF(_tag_month_day!C487="","",_tag_month_day!C487)</f>
        <v/>
      </c>
      <c r="Q491" s="398" t="str">
        <f>IF(_tag_month_day!D487="","",_tag_month_day!D487)</f>
        <v/>
      </c>
      <c r="R491" s="416">
        <f>IF(_tag_month_day!CB487="",R490,_tag_month_day!CB487/100)</f>
        <v>0.07</v>
      </c>
      <c r="S491" s="417" t="str">
        <f>IF(_tag_month_day!E487="","",_tag_month_day!E487)</f>
        <v/>
      </c>
      <c r="T491" s="417" t="str">
        <f>IF(_tag_month_day!F487="","",_tag_month_day!F487)</f>
        <v/>
      </c>
      <c r="U491" s="418" t="e">
        <f t="shared" si="2712"/>
        <v>#VALUE!</v>
      </c>
      <c r="V491" s="53" t="e">
        <f t="shared" si="2713"/>
        <v>#VALUE!</v>
      </c>
      <c r="W491" s="419" t="str">
        <f>IF(_jhy_month_day!A487="","",_jhy_month_day!A487)</f>
        <v/>
      </c>
      <c r="X491" s="420" t="str">
        <f>IF(_jhy_month_day!B487="","",_jhy_month_day!B487/100)</f>
        <v/>
      </c>
      <c r="Y491" s="420" t="str">
        <f>IF(_jhy_month_day!C487="","",_jhy_month_day!C487/100)</f>
        <v/>
      </c>
      <c r="Z491" s="439">
        <f t="shared" si="2802"/>
        <v>122</v>
      </c>
      <c r="AA491" s="440" t="str">
        <f>IF(_tag_month_day!G487="","",_tag_month_day!G487/100)</f>
        <v/>
      </c>
      <c r="AB491" s="440" t="str">
        <f>IF(_tag_month_day!H487="","",_tag_month_day!H487/100)</f>
        <v/>
      </c>
      <c r="AC491" s="193">
        <f t="shared" si="2759"/>
        <v>1.59963432013121</v>
      </c>
      <c r="AD491" s="441" t="str">
        <f t="shared" si="2760"/>
        <v/>
      </c>
      <c r="AE491" s="442" t="str">
        <f t="shared" si="2761"/>
        <v/>
      </c>
      <c r="AF491" s="443">
        <v>1</v>
      </c>
      <c r="AG491" s="68" t="str">
        <f>IF(_duihao_month_day!A487="","",_duihao_month_day!A487)</f>
        <v/>
      </c>
      <c r="AH491" s="463">
        <f>IF(_gyk_month_day!B487="",AH490,_gyk_month_day!B487)</f>
        <v>820</v>
      </c>
      <c r="AI491" s="464"/>
      <c r="AJ491" s="68" t="str">
        <f>IF(_tag_month_day!I487="","",_tag_month_day!I487)</f>
        <v/>
      </c>
      <c r="AK491" s="465" t="str">
        <f>IF(_tzyy_month_day!A487="","",_tzyy_month_day!A487)</f>
        <v/>
      </c>
      <c r="AL491" s="465" t="str">
        <f>IF(_tzyy_month_day!B487="","",_tzyy_month_day!B487)</f>
        <v/>
      </c>
      <c r="AM491" s="465" t="str">
        <f>IF(_tzyy_month_day!C487="","",_tzyy_month_day!C487)</f>
        <v/>
      </c>
      <c r="AN491" s="466" t="str">
        <f>IF(_tag_month_day!CG487="","",_tag_month_day!CG487)</f>
        <v/>
      </c>
      <c r="AO491" s="466" t="str">
        <f>IF(_tag_month_day!CH487="","",_tag_month_day!CH487)</f>
        <v/>
      </c>
      <c r="AP491" s="486" t="e">
        <f t="shared" si="2762"/>
        <v>#VALUE!</v>
      </c>
      <c r="AQ491" s="487" t="str">
        <f>IF(_tag_month_day!J487="","",_tag_month_day!J487/100)</f>
        <v/>
      </c>
      <c r="AR491" s="488">
        <f t="shared" si="2763"/>
        <v>1.3</v>
      </c>
      <c r="AS491" s="489" t="e">
        <f t="shared" si="2714"/>
        <v>#VALUE!</v>
      </c>
      <c r="AT491" s="489">
        <f t="shared" si="2764"/>
        <v>0</v>
      </c>
      <c r="AU491" s="490" t="str">
        <f>IF(_tag_month_day!K487="","",_tag_month_day!K487)</f>
        <v/>
      </c>
      <c r="AV491" s="491" t="str">
        <f>IF(_tag_month_day!L487="","",_tag_month_day!L487/100)</f>
        <v/>
      </c>
      <c r="AW491" s="420">
        <f t="shared" si="2686"/>
        <v>0</v>
      </c>
      <c r="AX491" s="420">
        <f t="shared" si="2765"/>
        <v>0</v>
      </c>
      <c r="AY491" s="420" t="str">
        <f>IF(_tag_month_day!M487="","",_tag_month_day!M487/100)</f>
        <v/>
      </c>
      <c r="AZ491" s="420" t="str">
        <f>IF(_tag_month_day!N487="","",_tag_month_day!N487/100)</f>
        <v/>
      </c>
      <c r="BA491" s="420" t="str">
        <f>IF(_tag_month_day!O487="","",_tag_month_day!O487/100)</f>
        <v/>
      </c>
      <c r="BB491" s="496" t="str">
        <f>IF(_tag_month_day!P487="","",_tag_month_day!P487/100)</f>
        <v/>
      </c>
      <c r="BC491" s="496">
        <f t="shared" si="2766"/>
        <v>0</v>
      </c>
      <c r="BD491" s="496" t="str">
        <f>IF(_tag_month_day!Q487="","",_tag_month_day!Q487/100)</f>
        <v/>
      </c>
      <c r="BE491" s="510" t="str">
        <f>IF(_tag_month_day!R487="","",_tag_month_day!R487/100)</f>
        <v/>
      </c>
      <c r="BF491" s="413" t="str">
        <f>IF(_tag_month_day!CC487="","",_tag_month_day!CC487/100)</f>
        <v/>
      </c>
      <c r="BG491" s="511" t="e">
        <f t="shared" si="2715"/>
        <v>#VALUE!</v>
      </c>
      <c r="BH491" s="198">
        <f t="shared" si="2716"/>
        <v>0</v>
      </c>
      <c r="BI491" s="512" t="e">
        <f>IF(CX491=0,BI490,(DK491*查询!$R$5+DL491*查询!$Q$5+DM491*查询!$N$5+DN491*查询!$O$5+DO491*查询!$P$5)*AF491/CX491)</f>
        <v>#VALUE!</v>
      </c>
      <c r="BJ491" s="512" t="e">
        <f>IF(CX491=0,BJ490,(DP491*查询!$S$5+DQ491*查询!$T$5+DR491*查询!$U$5)*AF491/CX491)</f>
        <v>#VALUE!</v>
      </c>
      <c r="BK491" s="512">
        <f t="shared" si="2767"/>
        <v>1</v>
      </c>
      <c r="BL491" s="513" t="str">
        <f>IF(_cfyc_month_day!A487="","",_cfyc_month_day!A487)</f>
        <v/>
      </c>
      <c r="BM491" s="513" t="str">
        <f>IF(_cfyc_month_day!B487="","",_cfyc_month_day!B487)</f>
        <v/>
      </c>
      <c r="BN491" s="513" t="str">
        <f>IF(_cfyc_month_day!C487="","",_cfyc_month_day!C487)</f>
        <v/>
      </c>
      <c r="BO491" s="522" t="str">
        <f>IF(_cfyc_month_day!D487="","",_cfyc_month_day!D487)</f>
        <v/>
      </c>
      <c r="BP491" s="522" t="str">
        <f>IF(_cfyc_month_day!E487="","",_cfyc_month_day!E487)</f>
        <v/>
      </c>
      <c r="BQ491" s="522" t="str">
        <f>IF(_cfyc_month_day!F487="","",_cfyc_month_day!F487)</f>
        <v/>
      </c>
      <c r="BR491" s="513" t="str">
        <f>IF(_tag_month_day!T487="","",_tag_month_day!T487)</f>
        <v/>
      </c>
      <c r="BS491" s="513" t="str">
        <f>IF(_tag_month_day!U487="","",_tag_month_day!U487)</f>
        <v/>
      </c>
      <c r="BT491" s="523" t="str">
        <f t="shared" si="2768"/>
        <v/>
      </c>
      <c r="BU491" s="223" t="str">
        <f>IF(_tag_month_day!V487="","",_tag_month_day!V487)</f>
        <v/>
      </c>
      <c r="BV491" s="206" t="str">
        <f>IF(_tag_month_day!W487="","",_tag_month_day!W487)</f>
        <v/>
      </c>
      <c r="BW491" s="540" t="str">
        <f>IF(_tag_month_day!X487="","",_tag_month_day!X487)</f>
        <v/>
      </c>
      <c r="BX491" s="540" t="str">
        <f>IF(_tag_month_day!Y487="","",_tag_month_day!Y487)</f>
        <v/>
      </c>
      <c r="BY491" s="541">
        <f ca="1" t="shared" si="2769"/>
        <v>43637.3333333322</v>
      </c>
      <c r="BZ491" s="542"/>
      <c r="CA491" s="543" t="str">
        <f>IF(_jhy2_month_day!A487="","",_jhy2_month_day!A487)</f>
        <v/>
      </c>
      <c r="CB491" s="464" t="str">
        <f>IF(_jhy2_month_day!B487="","",_jhy2_month_day!B487)</f>
        <v/>
      </c>
      <c r="CC491" s="464" t="str">
        <f>IF(_jhy2_month_day!C487="","",_jhy2_month_day!C487)</f>
        <v/>
      </c>
      <c r="CD491" s="464" t="str">
        <f>IF(_jhy2_month_day!D487="","",_jhy2_month_day!D487)</f>
        <v/>
      </c>
      <c r="CE491" s="464" t="str">
        <f>IF(_jhy2_month_day!E487="","",_jhy2_month_day!E487)</f>
        <v/>
      </c>
      <c r="CF491" s="464" t="str">
        <f>IF(_jhy2_month_day!F487="","",_jhy2_month_day!F487)</f>
        <v/>
      </c>
      <c r="CG491" s="464" t="str">
        <f>IF(_jhy2_month_day!G487="","",_jhy2_month_day!G487)</f>
        <v/>
      </c>
      <c r="CH491" s="464" t="str">
        <f>IF(_jhy2_month_day!H487="","",_jhy2_month_day!H487)</f>
        <v/>
      </c>
      <c r="CI491" s="464" t="str">
        <f>IF(_jhy2_month_day!I487="","",_jhy2_month_day!I487)</f>
        <v/>
      </c>
      <c r="CJ491" s="464" t="str">
        <f>IF(_jhy2_month_day!J487="","",_jhy2_month_day!J487)</f>
        <v/>
      </c>
      <c r="CK491" s="464" t="str">
        <f>IF(_jhy2_month_day!K487="","",_jhy2_month_day!K487)</f>
        <v/>
      </c>
      <c r="CL491" s="562" t="str">
        <f>IF(_jhy2_month_day!L487="","",_jhy2_month_day!L487)</f>
        <v/>
      </c>
      <c r="CM491" s="562" t="str">
        <f>IF(_jhy2_month_day!M487="","",_jhy2_month_day!M487)</f>
        <v/>
      </c>
      <c r="CN491" s="562" t="str">
        <f>IF(_jhy2_month_day!N487="","",_jhy2_month_day!N487)</f>
        <v/>
      </c>
      <c r="CO491" s="562" t="str">
        <f>IF(_jhy2_month_day!O487="","",_jhy2_month_day!O487)</f>
        <v/>
      </c>
      <c r="CP491" s="562" t="str">
        <f>IF(_jhy2_month_day!P487="","",_jhy2_month_day!P487)</f>
        <v/>
      </c>
      <c r="CQ491" s="562" t="str">
        <f>IF(_jhy2_month_day!Q487="","",_jhy2_month_day!Q487)</f>
        <v/>
      </c>
      <c r="CR491" s="563" t="str">
        <f>IF(_jhy2_month_day!R487="","",_jhy2_month_day!R487)</f>
        <v/>
      </c>
      <c r="CS491" s="576" t="str">
        <f>IF(_jhy2_month_day!S487="","",_jhy2_month_day!S487)</f>
        <v/>
      </c>
      <c r="CT491" s="562" t="str">
        <f>IF(_jhy2_month_day!T487="","",_jhy2_month_day!T487)</f>
        <v/>
      </c>
      <c r="CU491" s="577" t="e">
        <f t="shared" si="2717"/>
        <v>#VALUE!</v>
      </c>
      <c r="CV491" s="198" t="e">
        <f t="shared" si="2718"/>
        <v>#VALUE!</v>
      </c>
      <c r="CW491" s="192" t="e">
        <f t="shared" si="2719"/>
        <v>#VALUE!</v>
      </c>
      <c r="CX491" s="192" t="e">
        <f t="shared" si="2720"/>
        <v>#VALUE!</v>
      </c>
      <c r="CY491" s="202" t="e">
        <f t="shared" si="2721"/>
        <v>#VALUE!</v>
      </c>
      <c r="CZ491" s="192" t="e">
        <f t="shared" ref="CZ491:DI491" si="2968">$AJ491*EF491</f>
        <v>#VALUE!</v>
      </c>
      <c r="DA491" s="192" t="e">
        <f t="shared" si="2968"/>
        <v>#VALUE!</v>
      </c>
      <c r="DB491" s="192" t="e">
        <f t="shared" si="2968"/>
        <v>#VALUE!</v>
      </c>
      <c r="DC491" s="192" t="e">
        <f t="shared" si="2968"/>
        <v>#VALUE!</v>
      </c>
      <c r="DD491" s="192" t="e">
        <f t="shared" si="2968"/>
        <v>#VALUE!</v>
      </c>
      <c r="DE491" s="192" t="e">
        <f t="shared" si="2968"/>
        <v>#VALUE!</v>
      </c>
      <c r="DF491" s="192" t="e">
        <f t="shared" si="2968"/>
        <v>#VALUE!</v>
      </c>
      <c r="DG491" s="192" t="e">
        <f t="shared" si="2968"/>
        <v>#VALUE!</v>
      </c>
      <c r="DH491" s="192" t="e">
        <f t="shared" si="2968"/>
        <v>#VALUE!</v>
      </c>
      <c r="DI491" s="192" t="e">
        <f t="shared" si="2968"/>
        <v>#VALUE!</v>
      </c>
      <c r="DJ491" s="192" t="e">
        <f t="shared" si="2723"/>
        <v>#VALUE!</v>
      </c>
      <c r="DK491" s="192" t="e">
        <f t="shared" si="2724"/>
        <v>#VALUE!</v>
      </c>
      <c r="DL491" s="192" t="e">
        <f t="shared" si="2725"/>
        <v>#VALUE!</v>
      </c>
      <c r="DM491" s="192" t="e">
        <f t="shared" si="2726"/>
        <v>#VALUE!</v>
      </c>
      <c r="DN491" s="192" t="e">
        <f t="shared" si="2727"/>
        <v>#VALUE!</v>
      </c>
      <c r="DO491" s="192" t="e">
        <f t="shared" si="2728"/>
        <v>#VALUE!</v>
      </c>
      <c r="DP491" s="192" t="e">
        <f t="shared" si="2729"/>
        <v>#VALUE!</v>
      </c>
      <c r="DQ491" s="192" t="e">
        <f t="shared" si="2730"/>
        <v>#VALUE!</v>
      </c>
      <c r="DR491" s="192" t="e">
        <f t="shared" si="2731"/>
        <v>#VALUE!</v>
      </c>
      <c r="DS491" s="192" t="e">
        <f t="shared" si="2732"/>
        <v>#VALUE!</v>
      </c>
      <c r="DT491" s="192" t="e">
        <f t="shared" si="2733"/>
        <v>#VALUE!</v>
      </c>
      <c r="DU491" s="192" t="e">
        <f t="shared" si="2734"/>
        <v>#VALUE!</v>
      </c>
      <c r="DV491" s="198" t="e">
        <f t="shared" si="2735"/>
        <v>#VALUE!</v>
      </c>
      <c r="DW491" s="198" t="e">
        <f t="shared" si="2736"/>
        <v>#DIV/0!</v>
      </c>
      <c r="DX491" s="198" t="e">
        <f t="shared" si="2737"/>
        <v>#DIV/0!</v>
      </c>
      <c r="DY491" s="198" t="e">
        <f t="shared" si="2738"/>
        <v>#VALUE!</v>
      </c>
      <c r="DZ491" s="198" t="e">
        <f t="shared" si="2739"/>
        <v>#VALUE!</v>
      </c>
      <c r="EA491" s="198" t="e">
        <f t="shared" si="2740"/>
        <v>#VALUE!</v>
      </c>
      <c r="EB491" s="198" t="e">
        <f t="shared" si="2741"/>
        <v>#VALUE!</v>
      </c>
      <c r="EC491" s="198" t="e">
        <f t="shared" si="2742"/>
        <v>#DIV/0!</v>
      </c>
      <c r="ED491" s="198" t="e">
        <f t="shared" si="2743"/>
        <v>#VALUE!</v>
      </c>
      <c r="EE491" s="198" t="e">
        <f t="shared" si="2744"/>
        <v>#VALUE!</v>
      </c>
      <c r="EF491" s="198" t="e">
        <f t="shared" ref="EF491:EO491" si="2969">DV491/SUM($DV491:$EE491)</f>
        <v>#VALUE!</v>
      </c>
      <c r="EG491" s="198" t="e">
        <f t="shared" si="2969"/>
        <v>#DIV/0!</v>
      </c>
      <c r="EH491" s="198" t="e">
        <f t="shared" si="2969"/>
        <v>#DIV/0!</v>
      </c>
      <c r="EI491" s="198" t="e">
        <f t="shared" si="2969"/>
        <v>#VALUE!</v>
      </c>
      <c r="EJ491" s="198" t="e">
        <f t="shared" si="2969"/>
        <v>#VALUE!</v>
      </c>
      <c r="EK491" s="198" t="e">
        <f t="shared" si="2969"/>
        <v>#VALUE!</v>
      </c>
      <c r="EL491" s="198" t="e">
        <f t="shared" si="2969"/>
        <v>#VALUE!</v>
      </c>
      <c r="EM491" s="198" t="e">
        <f t="shared" si="2969"/>
        <v>#DIV/0!</v>
      </c>
      <c r="EN491" s="198" t="e">
        <f t="shared" si="2969"/>
        <v>#VALUE!</v>
      </c>
      <c r="EO491" s="198" t="e">
        <f t="shared" si="2969"/>
        <v>#VALUE!</v>
      </c>
      <c r="EP491" s="511">
        <f t="shared" ref="EP491:EW491" si="2970">EP490</f>
        <v>0.08</v>
      </c>
      <c r="EQ491" s="511">
        <f t="shared" si="2970"/>
        <v>0.015</v>
      </c>
      <c r="ER491" s="511">
        <f t="shared" si="2970"/>
        <v>0.015</v>
      </c>
      <c r="ES491" s="511">
        <f t="shared" si="2970"/>
        <v>0.015</v>
      </c>
      <c r="ET491" s="511">
        <f t="shared" si="2970"/>
        <v>0.015</v>
      </c>
      <c r="EU491" s="511">
        <f t="shared" si="2970"/>
        <v>0.09</v>
      </c>
      <c r="EV491" s="511">
        <f t="shared" si="2970"/>
        <v>0.09</v>
      </c>
      <c r="EW491" s="511">
        <f t="shared" si="2970"/>
        <v>0.09</v>
      </c>
      <c r="EX491" s="420" t="str">
        <f>IF(_tag_month_day!AS487="","",_tag_month_day!AS487/100)</f>
        <v/>
      </c>
      <c r="EY491" s="420" t="str">
        <f>IF(_tag_month_day!AT487="","",_tag_month_day!AT487/100)</f>
        <v/>
      </c>
      <c r="EZ491" s="420" t="str">
        <f>IF(_tag_month_day!AU487="","",_tag_month_day!AU487/100)</f>
        <v/>
      </c>
      <c r="FA491" s="420" t="str">
        <f>IF(_tag_month_day!AV487="","",_tag_month_day!AV487/100)</f>
        <v/>
      </c>
      <c r="FB491" s="420" t="str">
        <f>IF(_tag_month_day!AW487="","",_tag_month_day!AW487/100)</f>
        <v/>
      </c>
      <c r="FC491" s="420" t="str">
        <f>IF(_tag_month_day!AX487="","",_tag_month_day!AX487/100)</f>
        <v/>
      </c>
      <c r="FD491" s="510">
        <f t="shared" si="2773"/>
        <v>0.33</v>
      </c>
      <c r="FE491" s="510">
        <f t="shared" si="2774"/>
        <v>0.19</v>
      </c>
      <c r="FF491" s="510">
        <f t="shared" si="2775"/>
        <v>0.003</v>
      </c>
      <c r="FG491" s="510">
        <f t="shared" si="2776"/>
        <v>0</v>
      </c>
      <c r="FH491" s="603">
        <f t="shared" si="2777"/>
        <v>0.0001</v>
      </c>
      <c r="FI491" s="510">
        <f t="shared" ref="FI491:FR491" si="2971">FI490</f>
        <v>0.41</v>
      </c>
      <c r="FJ491" s="510">
        <f t="shared" si="2971"/>
        <v>0.11</v>
      </c>
      <c r="FK491" s="510">
        <f t="shared" si="2971"/>
        <v>0.015</v>
      </c>
      <c r="FL491" s="510">
        <f t="shared" si="2971"/>
        <v>0</v>
      </c>
      <c r="FM491" s="603">
        <f t="shared" si="2971"/>
        <v>0.0001</v>
      </c>
      <c r="FN491" s="510" t="str">
        <f>IF(_tag_month_day!AY487="","",_tag_month_day!AY487/100)</f>
        <v/>
      </c>
      <c r="FO491" s="510" t="str">
        <f>IF(_tag_month_day!AZ487="","",_tag_month_day!AZ487/100)</f>
        <v/>
      </c>
      <c r="FP491" s="510" t="str">
        <f>IF(_tag_month_day!BA487="","",_tag_month_day!BA487/100)</f>
        <v/>
      </c>
      <c r="FQ491" s="510" t="str">
        <f>IF(_tag_month_day!BB487="","",_tag_month_day!BB487/100)</f>
        <v/>
      </c>
      <c r="FR491" s="603" t="str">
        <f>IF(_tag_month_day!BC487="","",_tag_month_day!BC487/100)</f>
        <v/>
      </c>
      <c r="FS491" s="510" t="str">
        <f>IF(_tag_month_day!BD487="","",_tag_month_day!BD487/100)</f>
        <v/>
      </c>
      <c r="FT491" s="510" t="str">
        <f>IF(_tag_month_day!BE487="","",_tag_month_day!BE487/100)</f>
        <v/>
      </c>
      <c r="FU491" s="510" t="str">
        <f>IF(_tag_month_day!BF487="","",_tag_month_day!BF487/100)</f>
        <v/>
      </c>
      <c r="FV491" s="510" t="str">
        <f>IF(_tag_month_day!BG487="","",_tag_month_day!BG487/100)</f>
        <v/>
      </c>
      <c r="FW491" s="603" t="str">
        <f>IF(_tag_month_day!BH487="","",_tag_month_day!BH487/100)</f>
        <v/>
      </c>
      <c r="FX491" s="510" t="str">
        <f>IF(_tag_month_day!BI487="","",_tag_month_day!BI487/100)</f>
        <v/>
      </c>
      <c r="FY491" s="510" t="str">
        <f>IF(_tag_month_day!BJ487="","",_tag_month_day!BJ487/100)</f>
        <v/>
      </c>
      <c r="FZ491" s="605" t="str">
        <f>IF(_tag_month_day!BK487="","",_tag_month_day!BK487/100)</f>
        <v/>
      </c>
      <c r="GA491" s="510" t="str">
        <f>IF(_tag_month_day!BL487="","",_tag_month_day!BL487/100)</f>
        <v/>
      </c>
      <c r="GB491" s="603" t="str">
        <f>IF(_tag_month_day!BM487="","",_tag_month_day!BM487/100)</f>
        <v/>
      </c>
      <c r="GC491" s="420" t="str">
        <f>IF(_tag_month_day!BN487="","",_tag_month_day!BN487/100)</f>
        <v/>
      </c>
      <c r="GD491" s="420" t="str">
        <f>IF(_tag_month_day!BO487="","",_tag_month_day!BO487/100)</f>
        <v/>
      </c>
      <c r="GE491" s="420" t="str">
        <f>IF(_tag_month_day!BP487="","",_tag_month_day!BP487/100)</f>
        <v/>
      </c>
      <c r="GF491" s="420" t="str">
        <f>IF(_tag_month_day!BQ487="","",_tag_month_day!BQ487/100)</f>
        <v/>
      </c>
      <c r="GG491" s="420" t="str">
        <f>IF(_tag_month_day!BR487="","",_tag_month_day!BR487/100)</f>
        <v/>
      </c>
      <c r="GH491" s="420" t="str">
        <f>IF(_tag_month_day!BS487="","",_tag_month_day!BS487/100)</f>
        <v/>
      </c>
      <c r="GI491" s="603" t="str">
        <f>IF(_tag_month_day!BT487="","",_tag_month_day!BT487/100)</f>
        <v/>
      </c>
      <c r="GJ491" s="612" t="str">
        <f>IF(_tag_month_day!BU487="","",_tag_month_day!BU487/100)</f>
        <v/>
      </c>
      <c r="GK491" s="620" t="str">
        <f>IF(_tag_month_day!BV487="",IF(_rlcf_month_day!A$2="","",_rlcf_month_day!A$2/100),_tag_month_day!BV487/100)</f>
        <v/>
      </c>
      <c r="GL491" s="620" t="str">
        <f>IF(_tag_month_day!BW487="",IF(_rlcf_month_day!B$2="","",_rlcf_month_day!B$2/100),_tag_month_day!BW487/100)</f>
        <v/>
      </c>
      <c r="GM491" s="621" t="str">
        <f>IF(_tag_month_day!BX487="",IF(_rlcf_month_day!C$2="","",_rlcf_month_day!C$2/100),_tag_month_day!BX487/100)</f>
        <v/>
      </c>
      <c r="GN491" s="620" t="str">
        <f>IF(_tag_month_day!BV487="",IF(_rlcf_month_day!A$2="","",_rlcf_month_day!A$2/100),_tag_month_day!BV487/100)</f>
        <v/>
      </c>
      <c r="GO491" s="620" t="str">
        <f>IF(_tag_month_day!BW487="",IF(_rlcf_month_day!B$2="","",_rlcf_month_day!B$2/100),_tag_month_day!BW487/100)</f>
        <v/>
      </c>
      <c r="GP491" s="620" t="str">
        <f>IF(_tag_month_day!CD487="",IF(_rlcf_month_day!E$2="","",_rlcf_month_day!E$2/100),_tag_month_day!CD487/100)</f>
        <v/>
      </c>
      <c r="GQ491" s="620" t="str">
        <f>IF(_tag_month_day!CE487="",IF(_rlcf_month_day!F$2="","",_rlcf_month_day!F$2/100),_tag_month_day!CE487/100)</f>
        <v/>
      </c>
      <c r="GR491" s="621" t="str">
        <f>IF(_tag_month_day!CF487="",IF(_rlcf_month_day!G$2="","",_rlcf_month_day!G$2/100),_tag_month_day!CF487/100)</f>
        <v/>
      </c>
      <c r="GS491" s="626">
        <f t="shared" ref="GS491:HH491" si="2972">GS490</f>
        <v>0.953</v>
      </c>
      <c r="GT491" s="626">
        <f t="shared" si="2972"/>
        <v>0.55</v>
      </c>
      <c r="GU491" s="626">
        <f t="shared" si="2972"/>
        <v>0.55</v>
      </c>
      <c r="GV491" s="626">
        <f t="shared" si="2972"/>
        <v>0.55</v>
      </c>
      <c r="GW491" s="626">
        <f t="shared" si="2972"/>
        <v>0.5</v>
      </c>
      <c r="GX491" s="626">
        <f t="shared" si="2972"/>
        <v>0.935</v>
      </c>
      <c r="GY491" s="626">
        <f t="shared" si="2972"/>
        <v>0.15</v>
      </c>
      <c r="GZ491" s="626">
        <f t="shared" si="2972"/>
        <v>1</v>
      </c>
      <c r="HA491" s="632">
        <f t="shared" si="2972"/>
        <v>0.047</v>
      </c>
      <c r="HB491" s="632">
        <f t="shared" si="2972"/>
        <v>0.45</v>
      </c>
      <c r="HC491" s="632">
        <f t="shared" si="2972"/>
        <v>0.45</v>
      </c>
      <c r="HD491" s="632">
        <f t="shared" si="2972"/>
        <v>0.45</v>
      </c>
      <c r="HE491" s="632">
        <f t="shared" si="2972"/>
        <v>0.5</v>
      </c>
      <c r="HF491" s="632">
        <f t="shared" si="2972"/>
        <v>0.065</v>
      </c>
      <c r="HG491" s="632">
        <f t="shared" si="2972"/>
        <v>0.85</v>
      </c>
      <c r="HH491" s="632">
        <f t="shared" si="2972"/>
        <v>0</v>
      </c>
      <c r="HI491" s="68">
        <f t="shared" si="2749"/>
        <v>0</v>
      </c>
      <c r="HJ491" s="68" t="e">
        <f t="shared" si="2780"/>
        <v>#VALUE!</v>
      </c>
      <c r="HK491" s="202">
        <f t="shared" si="2781"/>
        <v>0.85</v>
      </c>
      <c r="HL491" s="464">
        <f t="shared" si="2782"/>
        <v>550000</v>
      </c>
      <c r="HM491" s="464">
        <f t="shared" si="2783"/>
        <v>480000</v>
      </c>
      <c r="HN491" s="192" t="e">
        <f t="shared" si="2750"/>
        <v>#VALUE!</v>
      </c>
      <c r="HO491" s="192" t="e">
        <f>HN491*HK491*$HO$2/HL491*1000000</f>
        <v>#VALUE!</v>
      </c>
      <c r="HP491" s="192" t="e">
        <f>HN491*HK491*$HP$2/HM491*1000000</f>
        <v>#VALUE!</v>
      </c>
    </row>
    <row r="492" customFormat="1" spans="1:224">
      <c r="A492" s="381">
        <v>487</v>
      </c>
      <c r="B492" s="54">
        <f ca="1" t="shared" si="2784"/>
        <v>43637</v>
      </c>
      <c r="C492" s="57">
        <f t="shared" si="2785"/>
        <v>0.0416666666666667</v>
      </c>
      <c r="D492" s="68" t="str">
        <f ca="1" t="shared" si="2751"/>
        <v>夜班</v>
      </c>
      <c r="E492" s="68" t="str">
        <f ca="1" t="shared" si="2752"/>
        <v>丁</v>
      </c>
      <c r="F492" s="68">
        <f ca="1">SUMPRODUCT((成本日报!$A$3:$A$95=计划!B492)*(成本日报!$B$3:$B$95=计划!$D492),成本日报!$C$3:$C$95)</f>
        <v>4</v>
      </c>
      <c r="G492" s="382">
        <f ca="1" t="shared" si="2786"/>
        <v>43637.2499999988</v>
      </c>
      <c r="H492" s="382">
        <f ca="1" t="shared" si="2753"/>
        <v>43637.2569444433</v>
      </c>
      <c r="I492" s="382">
        <f ca="1" t="shared" si="2754"/>
        <v>43637.2624999988</v>
      </c>
      <c r="J492" s="382">
        <f ca="1" t="shared" si="2755"/>
        <v>43637.2916666655</v>
      </c>
      <c r="K492" s="382">
        <f ca="1" t="shared" si="2756"/>
        <v>43637.3541666655</v>
      </c>
      <c r="L492" s="382">
        <f ca="1" t="shared" si="2757"/>
        <v>43637.3749999988</v>
      </c>
      <c r="M492" s="398" t="str">
        <f>IF(_tag_month_day!A488="","",_tag_month_day!A488)</f>
        <v/>
      </c>
      <c r="N492" s="398" t="str">
        <f>IF(_tag_month_day!B488="","",_tag_month_day!B488)</f>
        <v/>
      </c>
      <c r="O492" s="399" t="e">
        <f t="shared" si="2758"/>
        <v>#VALUE!</v>
      </c>
      <c r="P492" s="398" t="str">
        <f>IF(_tag_month_day!C488="","",_tag_month_day!C488)</f>
        <v/>
      </c>
      <c r="Q492" s="398" t="str">
        <f>IF(_tag_month_day!D488="","",_tag_month_day!D488)</f>
        <v/>
      </c>
      <c r="R492" s="416">
        <f>IF(_tag_month_day!CB488="",R491,_tag_month_day!CB488/100)</f>
        <v>0.07</v>
      </c>
      <c r="S492" s="417" t="str">
        <f>IF(_tag_month_day!E488="","",_tag_month_day!E488)</f>
        <v/>
      </c>
      <c r="T492" s="417" t="str">
        <f>IF(_tag_month_day!F488="","",_tag_month_day!F488)</f>
        <v/>
      </c>
      <c r="U492" s="418" t="e">
        <f t="shared" si="2712"/>
        <v>#VALUE!</v>
      </c>
      <c r="V492" s="53" t="e">
        <f t="shared" si="2713"/>
        <v>#VALUE!</v>
      </c>
      <c r="W492" s="419" t="str">
        <f>IF(_jhy_month_day!A488="","",_jhy_month_day!A488)</f>
        <v/>
      </c>
      <c r="X492" s="420" t="str">
        <f>IF(_jhy_month_day!B488="","",_jhy_month_day!B488/100)</f>
        <v/>
      </c>
      <c r="Y492" s="420" t="str">
        <f>IF(_jhy_month_day!C488="","",_jhy_month_day!C488/100)</f>
        <v/>
      </c>
      <c r="Z492" s="439">
        <f t="shared" si="2802"/>
        <v>122</v>
      </c>
      <c r="AA492" s="440" t="str">
        <f>IF(_tag_month_day!G488="","",_tag_month_day!G488/100)</f>
        <v/>
      </c>
      <c r="AB492" s="440" t="str">
        <f>IF(_tag_month_day!H488="","",_tag_month_day!H488/100)</f>
        <v/>
      </c>
      <c r="AC492" s="193">
        <f t="shared" si="2759"/>
        <v>1.59963432013121</v>
      </c>
      <c r="AD492" s="441" t="str">
        <f t="shared" si="2760"/>
        <v/>
      </c>
      <c r="AE492" s="442" t="str">
        <f t="shared" si="2761"/>
        <v/>
      </c>
      <c r="AF492" s="443">
        <v>1</v>
      </c>
      <c r="AG492" s="68" t="str">
        <f>IF(_duihao_month_day!A488="","",_duihao_month_day!A488)</f>
        <v/>
      </c>
      <c r="AH492" s="463">
        <f>IF(_gyk_month_day!B488="",AH491,_gyk_month_day!B488)</f>
        <v>820</v>
      </c>
      <c r="AI492" s="464"/>
      <c r="AJ492" s="68" t="str">
        <f>IF(_tag_month_day!I488="","",_tag_month_day!I488)</f>
        <v/>
      </c>
      <c r="AK492" s="465" t="str">
        <f>IF(_tzyy_month_day!A488="","",_tzyy_month_day!A488)</f>
        <v/>
      </c>
      <c r="AL492" s="465" t="str">
        <f>IF(_tzyy_month_day!B488="","",_tzyy_month_day!B488)</f>
        <v/>
      </c>
      <c r="AM492" s="465" t="str">
        <f>IF(_tzyy_month_day!C488="","",_tzyy_month_day!C488)</f>
        <v/>
      </c>
      <c r="AN492" s="466" t="str">
        <f>IF(_tag_month_day!CG488="","",_tag_month_day!CG488)</f>
        <v/>
      </c>
      <c r="AO492" s="466" t="str">
        <f>IF(_tag_month_day!CH488="","",_tag_month_day!CH488)</f>
        <v/>
      </c>
      <c r="AP492" s="486" t="e">
        <f t="shared" si="2762"/>
        <v>#VALUE!</v>
      </c>
      <c r="AQ492" s="487" t="str">
        <f>IF(_tag_month_day!J488="","",_tag_month_day!J488/100)</f>
        <v/>
      </c>
      <c r="AR492" s="488">
        <f t="shared" si="2763"/>
        <v>1.3</v>
      </c>
      <c r="AS492" s="489" t="e">
        <f t="shared" si="2714"/>
        <v>#VALUE!</v>
      </c>
      <c r="AT492" s="489">
        <f t="shared" si="2764"/>
        <v>0</v>
      </c>
      <c r="AU492" s="490" t="str">
        <f>IF(_tag_month_day!K488="","",_tag_month_day!K488)</f>
        <v/>
      </c>
      <c r="AV492" s="491" t="str">
        <f>IF(_tag_month_day!L488="","",_tag_month_day!L488/100)</f>
        <v/>
      </c>
      <c r="AW492" s="420">
        <f t="shared" si="2686"/>
        <v>0</v>
      </c>
      <c r="AX492" s="420">
        <f t="shared" si="2765"/>
        <v>0</v>
      </c>
      <c r="AY492" s="420" t="str">
        <f>IF(_tag_month_day!M488="","",_tag_month_day!M488/100)</f>
        <v/>
      </c>
      <c r="AZ492" s="420" t="str">
        <f>IF(_tag_month_day!N488="","",_tag_month_day!N488/100)</f>
        <v/>
      </c>
      <c r="BA492" s="420" t="str">
        <f>IF(_tag_month_day!O488="","",_tag_month_day!O488/100)</f>
        <v/>
      </c>
      <c r="BB492" s="496" t="str">
        <f>IF(_tag_month_day!P488="","",_tag_month_day!P488/100)</f>
        <v/>
      </c>
      <c r="BC492" s="496">
        <f t="shared" si="2766"/>
        <v>0</v>
      </c>
      <c r="BD492" s="496" t="str">
        <f>IF(_tag_month_day!Q488="","",_tag_month_day!Q488/100)</f>
        <v/>
      </c>
      <c r="BE492" s="510" t="str">
        <f>IF(_tag_month_day!R488="","",_tag_month_day!R488/100)</f>
        <v/>
      </c>
      <c r="BF492" s="413" t="str">
        <f>IF(_tag_month_day!CC488="","",_tag_month_day!CC488/100)</f>
        <v/>
      </c>
      <c r="BG492" s="511" t="e">
        <f t="shared" si="2715"/>
        <v>#VALUE!</v>
      </c>
      <c r="BH492" s="198">
        <f t="shared" si="2716"/>
        <v>0</v>
      </c>
      <c r="BI492" s="512" t="e">
        <f>IF(CX492=0,BI491,(DK492*查询!$R$5+DL492*查询!$Q$5+DM492*查询!$N$5+DN492*查询!$O$5+DO492*查询!$P$5)*AF492/CX492)</f>
        <v>#VALUE!</v>
      </c>
      <c r="BJ492" s="512" t="e">
        <f>IF(CX492=0,BJ491,(DP492*查询!$S$5+DQ492*查询!$T$5+DR492*查询!$U$5)*AF492/CX492)</f>
        <v>#VALUE!</v>
      </c>
      <c r="BK492" s="512">
        <f t="shared" si="2767"/>
        <v>1</v>
      </c>
      <c r="BL492" s="513" t="str">
        <f>IF(_cfyc_month_day!A488="","",_cfyc_month_day!A488)</f>
        <v/>
      </c>
      <c r="BM492" s="513" t="str">
        <f>IF(_cfyc_month_day!B488="","",_cfyc_month_day!B488)</f>
        <v/>
      </c>
      <c r="BN492" s="513" t="str">
        <f>IF(_cfyc_month_day!C488="","",_cfyc_month_day!C488)</f>
        <v/>
      </c>
      <c r="BO492" s="522" t="str">
        <f>IF(_cfyc_month_day!D488="","",_cfyc_month_day!D488)</f>
        <v/>
      </c>
      <c r="BP492" s="522" t="str">
        <f>IF(_cfyc_month_day!E488="","",_cfyc_month_day!E488)</f>
        <v/>
      </c>
      <c r="BQ492" s="522" t="str">
        <f>IF(_cfyc_month_day!F488="","",_cfyc_month_day!F488)</f>
        <v/>
      </c>
      <c r="BR492" s="513" t="str">
        <f>IF(_tag_month_day!T488="","",_tag_month_day!T488)</f>
        <v/>
      </c>
      <c r="BS492" s="513" t="str">
        <f>IF(_tag_month_day!U488="","",_tag_month_day!U488)</f>
        <v/>
      </c>
      <c r="BT492" s="523" t="str">
        <f t="shared" si="2768"/>
        <v/>
      </c>
      <c r="BU492" s="223" t="str">
        <f>IF(_tag_month_day!V488="","",_tag_month_day!V488)</f>
        <v/>
      </c>
      <c r="BV492" s="206" t="str">
        <f>IF(_tag_month_day!W488="","",_tag_month_day!W488)</f>
        <v/>
      </c>
      <c r="BW492" s="540" t="str">
        <f>IF(_tag_month_day!X488="","",_tag_month_day!X488)</f>
        <v/>
      </c>
      <c r="BX492" s="540" t="str">
        <f>IF(_tag_month_day!Y488="","",_tag_month_day!Y488)</f>
        <v/>
      </c>
      <c r="BY492" s="541">
        <f ca="1" t="shared" si="2769"/>
        <v>43637.3749999988</v>
      </c>
      <c r="BZ492" s="542"/>
      <c r="CA492" s="543" t="str">
        <f>IF(_jhy2_month_day!A488="","",_jhy2_month_day!A488)</f>
        <v/>
      </c>
      <c r="CB492" s="464" t="str">
        <f>IF(_jhy2_month_day!B488="","",_jhy2_month_day!B488)</f>
        <v/>
      </c>
      <c r="CC492" s="464" t="str">
        <f>IF(_jhy2_month_day!C488="","",_jhy2_month_day!C488)</f>
        <v/>
      </c>
      <c r="CD492" s="464" t="str">
        <f>IF(_jhy2_month_day!D488="","",_jhy2_month_day!D488)</f>
        <v/>
      </c>
      <c r="CE492" s="464" t="str">
        <f>IF(_jhy2_month_day!E488="","",_jhy2_month_day!E488)</f>
        <v/>
      </c>
      <c r="CF492" s="464" t="str">
        <f>IF(_jhy2_month_day!F488="","",_jhy2_month_day!F488)</f>
        <v/>
      </c>
      <c r="CG492" s="464" t="str">
        <f>IF(_jhy2_month_day!G488="","",_jhy2_month_day!G488)</f>
        <v/>
      </c>
      <c r="CH492" s="464" t="str">
        <f>IF(_jhy2_month_day!H488="","",_jhy2_month_day!H488)</f>
        <v/>
      </c>
      <c r="CI492" s="464" t="str">
        <f>IF(_jhy2_month_day!I488="","",_jhy2_month_day!I488)</f>
        <v/>
      </c>
      <c r="CJ492" s="464" t="str">
        <f>IF(_jhy2_month_day!J488="","",_jhy2_month_day!J488)</f>
        <v/>
      </c>
      <c r="CK492" s="464" t="str">
        <f>IF(_jhy2_month_day!K488="","",_jhy2_month_day!K488)</f>
        <v/>
      </c>
      <c r="CL492" s="562" t="str">
        <f>IF(_jhy2_month_day!L488="","",_jhy2_month_day!L488)</f>
        <v/>
      </c>
      <c r="CM492" s="562" t="str">
        <f>IF(_jhy2_month_day!M488="","",_jhy2_month_day!M488)</f>
        <v/>
      </c>
      <c r="CN492" s="562" t="str">
        <f>IF(_jhy2_month_day!N488="","",_jhy2_month_day!N488)</f>
        <v/>
      </c>
      <c r="CO492" s="562" t="str">
        <f>IF(_jhy2_month_day!O488="","",_jhy2_month_day!O488)</f>
        <v/>
      </c>
      <c r="CP492" s="562" t="str">
        <f>IF(_jhy2_month_day!P488="","",_jhy2_month_day!P488)</f>
        <v/>
      </c>
      <c r="CQ492" s="562" t="str">
        <f>IF(_jhy2_month_day!Q488="","",_jhy2_month_day!Q488)</f>
        <v/>
      </c>
      <c r="CR492" s="563" t="str">
        <f>IF(_jhy2_month_day!R488="","",_jhy2_month_day!R488)</f>
        <v/>
      </c>
      <c r="CS492" s="576" t="str">
        <f>IF(_jhy2_month_day!S488="","",_jhy2_month_day!S488)</f>
        <v/>
      </c>
      <c r="CT492" s="562" t="str">
        <f>IF(_jhy2_month_day!T488="","",_jhy2_month_day!T488)</f>
        <v/>
      </c>
      <c r="CU492" s="577" t="e">
        <f t="shared" si="2717"/>
        <v>#VALUE!</v>
      </c>
      <c r="CV492" s="198" t="e">
        <f t="shared" si="2718"/>
        <v>#VALUE!</v>
      </c>
      <c r="CW492" s="192" t="e">
        <f t="shared" si="2719"/>
        <v>#VALUE!</v>
      </c>
      <c r="CX492" s="192" t="e">
        <f t="shared" si="2720"/>
        <v>#VALUE!</v>
      </c>
      <c r="CY492" s="202" t="e">
        <f t="shared" si="2721"/>
        <v>#VALUE!</v>
      </c>
      <c r="CZ492" s="192" t="e">
        <f t="shared" ref="CZ492:DI492" si="2973">$AJ492*EF492</f>
        <v>#VALUE!</v>
      </c>
      <c r="DA492" s="192" t="e">
        <f t="shared" si="2973"/>
        <v>#VALUE!</v>
      </c>
      <c r="DB492" s="192" t="e">
        <f t="shared" si="2973"/>
        <v>#VALUE!</v>
      </c>
      <c r="DC492" s="192" t="e">
        <f t="shared" si="2973"/>
        <v>#VALUE!</v>
      </c>
      <c r="DD492" s="192" t="e">
        <f t="shared" si="2973"/>
        <v>#VALUE!</v>
      </c>
      <c r="DE492" s="192" t="e">
        <f t="shared" si="2973"/>
        <v>#VALUE!</v>
      </c>
      <c r="DF492" s="192" t="e">
        <f t="shared" si="2973"/>
        <v>#VALUE!</v>
      </c>
      <c r="DG492" s="192" t="e">
        <f t="shared" si="2973"/>
        <v>#VALUE!</v>
      </c>
      <c r="DH492" s="192" t="e">
        <f t="shared" si="2973"/>
        <v>#VALUE!</v>
      </c>
      <c r="DI492" s="192" t="e">
        <f t="shared" si="2973"/>
        <v>#VALUE!</v>
      </c>
      <c r="DJ492" s="192" t="e">
        <f t="shared" si="2723"/>
        <v>#VALUE!</v>
      </c>
      <c r="DK492" s="192" t="e">
        <f t="shared" si="2724"/>
        <v>#VALUE!</v>
      </c>
      <c r="DL492" s="192" t="e">
        <f t="shared" si="2725"/>
        <v>#VALUE!</v>
      </c>
      <c r="DM492" s="192" t="e">
        <f t="shared" si="2726"/>
        <v>#VALUE!</v>
      </c>
      <c r="DN492" s="192" t="e">
        <f t="shared" si="2727"/>
        <v>#VALUE!</v>
      </c>
      <c r="DO492" s="192" t="e">
        <f t="shared" si="2728"/>
        <v>#VALUE!</v>
      </c>
      <c r="DP492" s="192" t="e">
        <f t="shared" si="2729"/>
        <v>#VALUE!</v>
      </c>
      <c r="DQ492" s="192" t="e">
        <f t="shared" si="2730"/>
        <v>#VALUE!</v>
      </c>
      <c r="DR492" s="192" t="e">
        <f t="shared" si="2731"/>
        <v>#VALUE!</v>
      </c>
      <c r="DS492" s="192" t="e">
        <f t="shared" si="2732"/>
        <v>#VALUE!</v>
      </c>
      <c r="DT492" s="192" t="e">
        <f t="shared" si="2733"/>
        <v>#VALUE!</v>
      </c>
      <c r="DU492" s="192" t="e">
        <f t="shared" si="2734"/>
        <v>#VALUE!</v>
      </c>
      <c r="DV492" s="198" t="e">
        <f t="shared" si="2735"/>
        <v>#VALUE!</v>
      </c>
      <c r="DW492" s="198" t="e">
        <f t="shared" si="2736"/>
        <v>#DIV/0!</v>
      </c>
      <c r="DX492" s="198" t="e">
        <f t="shared" si="2737"/>
        <v>#DIV/0!</v>
      </c>
      <c r="DY492" s="198" t="e">
        <f t="shared" si="2738"/>
        <v>#VALUE!</v>
      </c>
      <c r="DZ492" s="198" t="e">
        <f t="shared" si="2739"/>
        <v>#VALUE!</v>
      </c>
      <c r="EA492" s="198" t="e">
        <f t="shared" si="2740"/>
        <v>#VALUE!</v>
      </c>
      <c r="EB492" s="198" t="e">
        <f t="shared" si="2741"/>
        <v>#VALUE!</v>
      </c>
      <c r="EC492" s="198" t="e">
        <f t="shared" si="2742"/>
        <v>#DIV/0!</v>
      </c>
      <c r="ED492" s="198" t="e">
        <f t="shared" si="2743"/>
        <v>#VALUE!</v>
      </c>
      <c r="EE492" s="198" t="e">
        <f t="shared" si="2744"/>
        <v>#VALUE!</v>
      </c>
      <c r="EF492" s="198" t="e">
        <f t="shared" ref="EF492:EO492" si="2974">DV492/SUM($DV492:$EE492)</f>
        <v>#VALUE!</v>
      </c>
      <c r="EG492" s="198" t="e">
        <f t="shared" si="2974"/>
        <v>#DIV/0!</v>
      </c>
      <c r="EH492" s="198" t="e">
        <f t="shared" si="2974"/>
        <v>#DIV/0!</v>
      </c>
      <c r="EI492" s="198" t="e">
        <f t="shared" si="2974"/>
        <v>#VALUE!</v>
      </c>
      <c r="EJ492" s="198" t="e">
        <f t="shared" si="2974"/>
        <v>#VALUE!</v>
      </c>
      <c r="EK492" s="198" t="e">
        <f t="shared" si="2974"/>
        <v>#VALUE!</v>
      </c>
      <c r="EL492" s="198" t="e">
        <f t="shared" si="2974"/>
        <v>#VALUE!</v>
      </c>
      <c r="EM492" s="198" t="e">
        <f t="shared" si="2974"/>
        <v>#DIV/0!</v>
      </c>
      <c r="EN492" s="198" t="e">
        <f t="shared" si="2974"/>
        <v>#VALUE!</v>
      </c>
      <c r="EO492" s="198" t="e">
        <f t="shared" si="2974"/>
        <v>#VALUE!</v>
      </c>
      <c r="EP492" s="511">
        <f t="shared" ref="EP492:EW492" si="2975">EP491</f>
        <v>0.08</v>
      </c>
      <c r="EQ492" s="511">
        <f t="shared" si="2975"/>
        <v>0.015</v>
      </c>
      <c r="ER492" s="511">
        <f t="shared" si="2975"/>
        <v>0.015</v>
      </c>
      <c r="ES492" s="511">
        <f t="shared" si="2975"/>
        <v>0.015</v>
      </c>
      <c r="ET492" s="511">
        <f t="shared" si="2975"/>
        <v>0.015</v>
      </c>
      <c r="EU492" s="511">
        <f t="shared" si="2975"/>
        <v>0.09</v>
      </c>
      <c r="EV492" s="511">
        <f t="shared" si="2975"/>
        <v>0.09</v>
      </c>
      <c r="EW492" s="511">
        <f t="shared" si="2975"/>
        <v>0.09</v>
      </c>
      <c r="EX492" s="420" t="str">
        <f>IF(_tag_month_day!AS488="","",_tag_month_day!AS488/100)</f>
        <v/>
      </c>
      <c r="EY492" s="420" t="str">
        <f>IF(_tag_month_day!AT488="","",_tag_month_day!AT488/100)</f>
        <v/>
      </c>
      <c r="EZ492" s="420" t="str">
        <f>IF(_tag_month_day!AU488="","",_tag_month_day!AU488/100)</f>
        <v/>
      </c>
      <c r="FA492" s="420" t="str">
        <f>IF(_tag_month_day!AV488="","",_tag_month_day!AV488/100)</f>
        <v/>
      </c>
      <c r="FB492" s="420" t="str">
        <f>IF(_tag_month_day!AW488="","",_tag_month_day!AW488/100)</f>
        <v/>
      </c>
      <c r="FC492" s="420" t="str">
        <f>IF(_tag_month_day!AX488="","",_tag_month_day!AX488/100)</f>
        <v/>
      </c>
      <c r="FD492" s="510">
        <f t="shared" si="2773"/>
        <v>0.33</v>
      </c>
      <c r="FE492" s="510">
        <f t="shared" si="2774"/>
        <v>0.19</v>
      </c>
      <c r="FF492" s="510">
        <f t="shared" si="2775"/>
        <v>0.003</v>
      </c>
      <c r="FG492" s="510">
        <f t="shared" si="2776"/>
        <v>0</v>
      </c>
      <c r="FH492" s="603">
        <f t="shared" si="2777"/>
        <v>0.0001</v>
      </c>
      <c r="FI492" s="510">
        <f t="shared" ref="FI492:FR492" si="2976">FI491</f>
        <v>0.41</v>
      </c>
      <c r="FJ492" s="510">
        <f t="shared" si="2976"/>
        <v>0.11</v>
      </c>
      <c r="FK492" s="510">
        <f t="shared" si="2976"/>
        <v>0.015</v>
      </c>
      <c r="FL492" s="510">
        <f t="shared" si="2976"/>
        <v>0</v>
      </c>
      <c r="FM492" s="603">
        <f t="shared" si="2976"/>
        <v>0.0001</v>
      </c>
      <c r="FN492" s="510" t="str">
        <f>IF(_tag_month_day!AY488="","",_tag_month_day!AY488/100)</f>
        <v/>
      </c>
      <c r="FO492" s="510" t="str">
        <f>IF(_tag_month_day!AZ488="","",_tag_month_day!AZ488/100)</f>
        <v/>
      </c>
      <c r="FP492" s="510" t="str">
        <f>IF(_tag_month_day!BA488="","",_tag_month_day!BA488/100)</f>
        <v/>
      </c>
      <c r="FQ492" s="510" t="str">
        <f>IF(_tag_month_day!BB488="","",_tag_month_day!BB488/100)</f>
        <v/>
      </c>
      <c r="FR492" s="603" t="str">
        <f>IF(_tag_month_day!BC488="","",_tag_month_day!BC488/100)</f>
        <v/>
      </c>
      <c r="FS492" s="510" t="str">
        <f>IF(_tag_month_day!BD488="","",_tag_month_day!BD488/100)</f>
        <v/>
      </c>
      <c r="FT492" s="510" t="str">
        <f>IF(_tag_month_day!BE488="","",_tag_month_day!BE488/100)</f>
        <v/>
      </c>
      <c r="FU492" s="510" t="str">
        <f>IF(_tag_month_day!BF488="","",_tag_month_day!BF488/100)</f>
        <v/>
      </c>
      <c r="FV492" s="510" t="str">
        <f>IF(_tag_month_day!BG488="","",_tag_month_day!BG488/100)</f>
        <v/>
      </c>
      <c r="FW492" s="603" t="str">
        <f>IF(_tag_month_day!BH488="","",_tag_month_day!BH488/100)</f>
        <v/>
      </c>
      <c r="FX492" s="510" t="str">
        <f>IF(_tag_month_day!BI488="","",_tag_month_day!BI488/100)</f>
        <v/>
      </c>
      <c r="FY492" s="510" t="str">
        <f>IF(_tag_month_day!BJ488="","",_tag_month_day!BJ488/100)</f>
        <v/>
      </c>
      <c r="FZ492" s="605" t="str">
        <f>IF(_tag_month_day!BK488="","",_tag_month_day!BK488/100)</f>
        <v/>
      </c>
      <c r="GA492" s="510" t="str">
        <f>IF(_tag_month_day!BL488="","",_tag_month_day!BL488/100)</f>
        <v/>
      </c>
      <c r="GB492" s="603" t="str">
        <f>IF(_tag_month_day!BM488="","",_tag_month_day!BM488/100)</f>
        <v/>
      </c>
      <c r="GC492" s="420" t="str">
        <f>IF(_tag_month_day!BN488="","",_tag_month_day!BN488/100)</f>
        <v/>
      </c>
      <c r="GD492" s="420" t="str">
        <f>IF(_tag_month_day!BO488="","",_tag_month_day!BO488/100)</f>
        <v/>
      </c>
      <c r="GE492" s="420" t="str">
        <f>IF(_tag_month_day!BP488="","",_tag_month_day!BP488/100)</f>
        <v/>
      </c>
      <c r="GF492" s="420" t="str">
        <f>IF(_tag_month_day!BQ488="","",_tag_month_day!BQ488/100)</f>
        <v/>
      </c>
      <c r="GG492" s="420" t="str">
        <f>IF(_tag_month_day!BR488="","",_tag_month_day!BR488/100)</f>
        <v/>
      </c>
      <c r="GH492" s="420" t="str">
        <f>IF(_tag_month_day!BS488="","",_tag_month_day!BS488/100)</f>
        <v/>
      </c>
      <c r="GI492" s="603" t="str">
        <f>IF(_tag_month_day!BT488="","",_tag_month_day!BT488/100)</f>
        <v/>
      </c>
      <c r="GJ492" s="612" t="str">
        <f>IF(_tag_month_day!BU488="","",_tag_month_day!BU488/100)</f>
        <v/>
      </c>
      <c r="GK492" s="620" t="str">
        <f>IF(_tag_month_day!BV488="",IF(_rlcf_month_day!A$2="","",_rlcf_month_day!A$2/100),_tag_month_day!BV488/100)</f>
        <v/>
      </c>
      <c r="GL492" s="620" t="str">
        <f>IF(_tag_month_day!BW488="",IF(_rlcf_month_day!B$2="","",_rlcf_month_day!B$2/100),_tag_month_day!BW488/100)</f>
        <v/>
      </c>
      <c r="GM492" s="621" t="str">
        <f>IF(_tag_month_day!BX488="",IF(_rlcf_month_day!C$2="","",_rlcf_month_day!C$2/100),_tag_month_day!BX488/100)</f>
        <v/>
      </c>
      <c r="GN492" s="620" t="str">
        <f>IF(_tag_month_day!BV488="",IF(_rlcf_month_day!A$2="","",_rlcf_month_day!A$2/100),_tag_month_day!BV488/100)</f>
        <v/>
      </c>
      <c r="GO492" s="620" t="str">
        <f>IF(_tag_month_day!BW488="",IF(_rlcf_month_day!B$2="","",_rlcf_month_day!B$2/100),_tag_month_day!BW488/100)</f>
        <v/>
      </c>
      <c r="GP492" s="620" t="str">
        <f>IF(_tag_month_day!CD488="",IF(_rlcf_month_day!E$2="","",_rlcf_month_day!E$2/100),_tag_month_day!CD488/100)</f>
        <v/>
      </c>
      <c r="GQ492" s="620" t="str">
        <f>IF(_tag_month_day!CE488="",IF(_rlcf_month_day!F$2="","",_rlcf_month_day!F$2/100),_tag_month_day!CE488/100)</f>
        <v/>
      </c>
      <c r="GR492" s="621" t="str">
        <f>IF(_tag_month_day!CF488="",IF(_rlcf_month_day!G$2="","",_rlcf_month_day!G$2/100),_tag_month_day!CF488/100)</f>
        <v/>
      </c>
      <c r="GS492" s="626">
        <f t="shared" ref="GS492:HH492" si="2977">GS491</f>
        <v>0.953</v>
      </c>
      <c r="GT492" s="626">
        <f t="shared" si="2977"/>
        <v>0.55</v>
      </c>
      <c r="GU492" s="626">
        <f t="shared" si="2977"/>
        <v>0.55</v>
      </c>
      <c r="GV492" s="626">
        <f t="shared" si="2977"/>
        <v>0.55</v>
      </c>
      <c r="GW492" s="626">
        <f t="shared" si="2977"/>
        <v>0.5</v>
      </c>
      <c r="GX492" s="626">
        <f t="shared" si="2977"/>
        <v>0.935</v>
      </c>
      <c r="GY492" s="626">
        <f t="shared" si="2977"/>
        <v>0.15</v>
      </c>
      <c r="GZ492" s="626">
        <f t="shared" si="2977"/>
        <v>1</v>
      </c>
      <c r="HA492" s="632">
        <f t="shared" si="2977"/>
        <v>0.047</v>
      </c>
      <c r="HB492" s="632">
        <f t="shared" si="2977"/>
        <v>0.45</v>
      </c>
      <c r="HC492" s="632">
        <f t="shared" si="2977"/>
        <v>0.45</v>
      </c>
      <c r="HD492" s="632">
        <f t="shared" si="2977"/>
        <v>0.45</v>
      </c>
      <c r="HE492" s="632">
        <f t="shared" si="2977"/>
        <v>0.5</v>
      </c>
      <c r="HF492" s="632">
        <f t="shared" si="2977"/>
        <v>0.065</v>
      </c>
      <c r="HG492" s="632">
        <f t="shared" si="2977"/>
        <v>0.85</v>
      </c>
      <c r="HH492" s="632">
        <f t="shared" si="2977"/>
        <v>0</v>
      </c>
      <c r="HI492" s="68">
        <f t="shared" si="2749"/>
        <v>0</v>
      </c>
      <c r="HJ492" s="68" t="e">
        <f t="shared" si="2780"/>
        <v>#VALUE!</v>
      </c>
      <c r="HK492" s="202">
        <f t="shared" si="2781"/>
        <v>0.85</v>
      </c>
      <c r="HL492" s="464">
        <f t="shared" si="2782"/>
        <v>550000</v>
      </c>
      <c r="HM492" s="464">
        <f t="shared" si="2783"/>
        <v>480000</v>
      </c>
      <c r="HN492" s="192" t="e">
        <f t="shared" si="2750"/>
        <v>#VALUE!</v>
      </c>
      <c r="HO492" s="192" t="e">
        <f>HN492*HK492*$HO$2/HL492*1000000</f>
        <v>#VALUE!</v>
      </c>
      <c r="HP492" s="192" t="e">
        <f>HN492*HK492*$HP$2/HM492*1000000</f>
        <v>#VALUE!</v>
      </c>
    </row>
    <row r="493" customFormat="1" spans="1:224">
      <c r="A493" s="381">
        <v>488</v>
      </c>
      <c r="B493" s="54">
        <f ca="1" t="shared" si="2784"/>
        <v>43637</v>
      </c>
      <c r="C493" s="57">
        <f t="shared" si="2785"/>
        <v>0.0416666666666667</v>
      </c>
      <c r="D493" s="68" t="str">
        <f ca="1" t="shared" si="2751"/>
        <v>夜班</v>
      </c>
      <c r="E493" s="68" t="str">
        <f ca="1" t="shared" si="2752"/>
        <v>丁</v>
      </c>
      <c r="F493" s="68">
        <f ca="1">SUMPRODUCT((成本日报!$A$3:$A$95=计划!B493)*(成本日报!$B$3:$B$95=计划!$D493),成本日报!$C$3:$C$95)</f>
        <v>4</v>
      </c>
      <c r="G493" s="382">
        <f ca="1" t="shared" si="2786"/>
        <v>43637.2916666655</v>
      </c>
      <c r="H493" s="382">
        <f ca="1" t="shared" si="2753"/>
        <v>43637.2986111099</v>
      </c>
      <c r="I493" s="382">
        <f ca="1" t="shared" si="2754"/>
        <v>43637.3041666655</v>
      </c>
      <c r="J493" s="382">
        <f ca="1" t="shared" si="2755"/>
        <v>43637.3333333321</v>
      </c>
      <c r="K493" s="382">
        <f ca="1" t="shared" si="2756"/>
        <v>43637.3958333322</v>
      </c>
      <c r="L493" s="382">
        <f ca="1" t="shared" si="2757"/>
        <v>43637.4166666655</v>
      </c>
      <c r="M493" s="398" t="str">
        <f>IF(_tag_month_day!A489="","",_tag_month_day!A489)</f>
        <v/>
      </c>
      <c r="N493" s="398" t="str">
        <f>IF(_tag_month_day!B489="","",_tag_month_day!B489)</f>
        <v/>
      </c>
      <c r="O493" s="399" t="e">
        <f t="shared" si="2758"/>
        <v>#VALUE!</v>
      </c>
      <c r="P493" s="398" t="str">
        <f>IF(_tag_month_day!C489="","",_tag_month_day!C489)</f>
        <v/>
      </c>
      <c r="Q493" s="398" t="str">
        <f>IF(_tag_month_day!D489="","",_tag_month_day!D489)</f>
        <v/>
      </c>
      <c r="R493" s="416">
        <f>IF(_tag_month_day!CB489="",R492,_tag_month_day!CB489/100)</f>
        <v>0.07</v>
      </c>
      <c r="S493" s="417" t="str">
        <f>IF(_tag_month_day!E489="","",_tag_month_day!E489)</f>
        <v/>
      </c>
      <c r="T493" s="417" t="str">
        <f>IF(_tag_month_day!F489="","",_tag_month_day!F489)</f>
        <v/>
      </c>
      <c r="U493" s="418" t="e">
        <f t="shared" si="2712"/>
        <v>#VALUE!</v>
      </c>
      <c r="V493" s="53" t="e">
        <f t="shared" si="2713"/>
        <v>#VALUE!</v>
      </c>
      <c r="W493" s="419" t="str">
        <f>IF(_jhy_month_day!A489="","",_jhy_month_day!A489)</f>
        <v/>
      </c>
      <c r="X493" s="420" t="str">
        <f>IF(_jhy_month_day!B489="","",_jhy_month_day!B489/100)</f>
        <v/>
      </c>
      <c r="Y493" s="420" t="str">
        <f>IF(_jhy_month_day!C489="","",_jhy_month_day!C489/100)</f>
        <v/>
      </c>
      <c r="Z493" s="439">
        <f t="shared" si="2802"/>
        <v>122</v>
      </c>
      <c r="AA493" s="440" t="str">
        <f>IF(_tag_month_day!G489="","",_tag_month_day!G489/100)</f>
        <v/>
      </c>
      <c r="AB493" s="440" t="str">
        <f>IF(_tag_month_day!H489="","",_tag_month_day!H489/100)</f>
        <v/>
      </c>
      <c r="AC493" s="193">
        <f t="shared" si="2759"/>
        <v>1.59963432013121</v>
      </c>
      <c r="AD493" s="441" t="str">
        <f t="shared" si="2760"/>
        <v/>
      </c>
      <c r="AE493" s="442" t="str">
        <f t="shared" si="2761"/>
        <v/>
      </c>
      <c r="AF493" s="443">
        <v>1</v>
      </c>
      <c r="AG493" s="68" t="str">
        <f>IF(_duihao_month_day!A489="","",_duihao_month_day!A489)</f>
        <v/>
      </c>
      <c r="AH493" s="463">
        <f>IF(_gyk_month_day!B489="",AH492,_gyk_month_day!B489)</f>
        <v>820</v>
      </c>
      <c r="AI493" s="464"/>
      <c r="AJ493" s="68" t="str">
        <f>IF(_tag_month_day!I489="","",_tag_month_day!I489)</f>
        <v/>
      </c>
      <c r="AK493" s="465" t="str">
        <f>IF(_tzyy_month_day!A489="","",_tzyy_month_day!A489)</f>
        <v/>
      </c>
      <c r="AL493" s="465" t="str">
        <f>IF(_tzyy_month_day!B489="","",_tzyy_month_day!B489)</f>
        <v/>
      </c>
      <c r="AM493" s="465" t="str">
        <f>IF(_tzyy_month_day!C489="","",_tzyy_month_day!C489)</f>
        <v/>
      </c>
      <c r="AN493" s="466" t="str">
        <f>IF(_tag_month_day!CG489="","",_tag_month_day!CG489)</f>
        <v/>
      </c>
      <c r="AO493" s="466" t="str">
        <f>IF(_tag_month_day!CH489="","",_tag_month_day!CH489)</f>
        <v/>
      </c>
      <c r="AP493" s="486" t="e">
        <f t="shared" si="2762"/>
        <v>#VALUE!</v>
      </c>
      <c r="AQ493" s="487" t="str">
        <f>IF(_tag_month_day!J489="","",_tag_month_day!J489/100)</f>
        <v/>
      </c>
      <c r="AR493" s="488">
        <f t="shared" si="2763"/>
        <v>1.3</v>
      </c>
      <c r="AS493" s="489" t="e">
        <f t="shared" si="2714"/>
        <v>#VALUE!</v>
      </c>
      <c r="AT493" s="489">
        <f t="shared" si="2764"/>
        <v>0</v>
      </c>
      <c r="AU493" s="490" t="str">
        <f>IF(_tag_month_day!K489="","",_tag_month_day!K489)</f>
        <v/>
      </c>
      <c r="AV493" s="491" t="str">
        <f>IF(_tag_month_day!L489="","",_tag_month_day!L489/100)</f>
        <v/>
      </c>
      <c r="AW493" s="420">
        <f t="shared" si="2686"/>
        <v>0</v>
      </c>
      <c r="AX493" s="420">
        <f t="shared" si="2765"/>
        <v>0</v>
      </c>
      <c r="AY493" s="420" t="str">
        <f>IF(_tag_month_day!M489="","",_tag_month_day!M489/100)</f>
        <v/>
      </c>
      <c r="AZ493" s="420" t="str">
        <f>IF(_tag_month_day!N489="","",_tag_month_day!N489/100)</f>
        <v/>
      </c>
      <c r="BA493" s="420" t="str">
        <f>IF(_tag_month_day!O489="","",_tag_month_day!O489/100)</f>
        <v/>
      </c>
      <c r="BB493" s="496" t="str">
        <f>IF(_tag_month_day!P489="","",_tag_month_day!P489/100)</f>
        <v/>
      </c>
      <c r="BC493" s="496">
        <f t="shared" si="2766"/>
        <v>0</v>
      </c>
      <c r="BD493" s="496" t="str">
        <f>IF(_tag_month_day!Q489="","",_tag_month_day!Q489/100)</f>
        <v/>
      </c>
      <c r="BE493" s="510" t="str">
        <f>IF(_tag_month_day!R489="","",_tag_month_day!R489/100)</f>
        <v/>
      </c>
      <c r="BF493" s="413" t="str">
        <f>IF(_tag_month_day!CC489="","",_tag_month_day!CC489/100)</f>
        <v/>
      </c>
      <c r="BG493" s="511" t="e">
        <f t="shared" si="2715"/>
        <v>#VALUE!</v>
      </c>
      <c r="BH493" s="198">
        <f t="shared" si="2716"/>
        <v>0</v>
      </c>
      <c r="BI493" s="512" t="e">
        <f>IF(CX493=0,BI492,(DK493*查询!$R$5+DL493*查询!$Q$5+DM493*查询!$N$5+DN493*查询!$O$5+DO493*查询!$P$5)*AF493/CX493)</f>
        <v>#VALUE!</v>
      </c>
      <c r="BJ493" s="512" t="e">
        <f>IF(CX493=0,BJ492,(DP493*查询!$S$5+DQ493*查询!$T$5+DR493*查询!$U$5)*AF493/CX493)</f>
        <v>#VALUE!</v>
      </c>
      <c r="BK493" s="512">
        <f t="shared" si="2767"/>
        <v>1</v>
      </c>
      <c r="BL493" s="513" t="str">
        <f>IF(_cfyc_month_day!A489="","",_cfyc_month_day!A489)</f>
        <v/>
      </c>
      <c r="BM493" s="513" t="str">
        <f>IF(_cfyc_month_day!B489="","",_cfyc_month_day!B489)</f>
        <v/>
      </c>
      <c r="BN493" s="513" t="str">
        <f>IF(_cfyc_month_day!C489="","",_cfyc_month_day!C489)</f>
        <v/>
      </c>
      <c r="BO493" s="522" t="str">
        <f>IF(_cfyc_month_day!D489="","",_cfyc_month_day!D489)</f>
        <v/>
      </c>
      <c r="BP493" s="522" t="str">
        <f>IF(_cfyc_month_day!E489="","",_cfyc_month_day!E489)</f>
        <v/>
      </c>
      <c r="BQ493" s="522" t="str">
        <f>IF(_cfyc_month_day!F489="","",_cfyc_month_day!F489)</f>
        <v/>
      </c>
      <c r="BR493" s="513" t="str">
        <f>IF(_tag_month_day!T489="","",_tag_month_day!T489)</f>
        <v/>
      </c>
      <c r="BS493" s="513" t="str">
        <f>IF(_tag_month_day!U489="","",_tag_month_day!U489)</f>
        <v/>
      </c>
      <c r="BT493" s="523" t="str">
        <f t="shared" si="2768"/>
        <v/>
      </c>
      <c r="BU493" s="223" t="str">
        <f>IF(_tag_month_day!V489="","",_tag_month_day!V489)</f>
        <v/>
      </c>
      <c r="BV493" s="206" t="str">
        <f>IF(_tag_month_day!W489="","",_tag_month_day!W489)</f>
        <v/>
      </c>
      <c r="BW493" s="540" t="str">
        <f>IF(_tag_month_day!X489="","",_tag_month_day!X489)</f>
        <v/>
      </c>
      <c r="BX493" s="540" t="str">
        <f>IF(_tag_month_day!Y489="","",_tag_month_day!Y489)</f>
        <v/>
      </c>
      <c r="BY493" s="541">
        <f ca="1" t="shared" si="2769"/>
        <v>43637.4166666655</v>
      </c>
      <c r="BZ493" s="542"/>
      <c r="CA493" s="543" t="str">
        <f>IF(_jhy2_month_day!A489="","",_jhy2_month_day!A489)</f>
        <v/>
      </c>
      <c r="CB493" s="464" t="str">
        <f>IF(_jhy2_month_day!B489="","",_jhy2_month_day!B489)</f>
        <v/>
      </c>
      <c r="CC493" s="464" t="str">
        <f>IF(_jhy2_month_day!C489="","",_jhy2_month_day!C489)</f>
        <v/>
      </c>
      <c r="CD493" s="464" t="str">
        <f>IF(_jhy2_month_day!D489="","",_jhy2_month_day!D489)</f>
        <v/>
      </c>
      <c r="CE493" s="464" t="str">
        <f>IF(_jhy2_month_day!E489="","",_jhy2_month_day!E489)</f>
        <v/>
      </c>
      <c r="CF493" s="464" t="str">
        <f>IF(_jhy2_month_day!F489="","",_jhy2_month_day!F489)</f>
        <v/>
      </c>
      <c r="CG493" s="464" t="str">
        <f>IF(_jhy2_month_day!G489="","",_jhy2_month_day!G489)</f>
        <v/>
      </c>
      <c r="CH493" s="464" t="str">
        <f>IF(_jhy2_month_day!H489="","",_jhy2_month_day!H489)</f>
        <v/>
      </c>
      <c r="CI493" s="464" t="str">
        <f>IF(_jhy2_month_day!I489="","",_jhy2_month_day!I489)</f>
        <v/>
      </c>
      <c r="CJ493" s="464" t="str">
        <f>IF(_jhy2_month_day!J489="","",_jhy2_month_day!J489)</f>
        <v/>
      </c>
      <c r="CK493" s="464" t="str">
        <f>IF(_jhy2_month_day!K489="","",_jhy2_month_day!K489)</f>
        <v/>
      </c>
      <c r="CL493" s="562" t="str">
        <f>IF(_jhy2_month_day!L489="","",_jhy2_month_day!L489)</f>
        <v/>
      </c>
      <c r="CM493" s="562" t="str">
        <f>IF(_jhy2_month_day!M489="","",_jhy2_month_day!M489)</f>
        <v/>
      </c>
      <c r="CN493" s="562" t="str">
        <f>IF(_jhy2_month_day!N489="","",_jhy2_month_day!N489)</f>
        <v/>
      </c>
      <c r="CO493" s="562" t="str">
        <f>IF(_jhy2_month_day!O489="","",_jhy2_month_day!O489)</f>
        <v/>
      </c>
      <c r="CP493" s="562" t="str">
        <f>IF(_jhy2_month_day!P489="","",_jhy2_month_day!P489)</f>
        <v/>
      </c>
      <c r="CQ493" s="562" t="str">
        <f>IF(_jhy2_month_day!Q489="","",_jhy2_month_day!Q489)</f>
        <v/>
      </c>
      <c r="CR493" s="563" t="str">
        <f>IF(_jhy2_month_day!R489="","",_jhy2_month_day!R489)</f>
        <v/>
      </c>
      <c r="CS493" s="576" t="str">
        <f>IF(_jhy2_month_day!S489="","",_jhy2_month_day!S489)</f>
        <v/>
      </c>
      <c r="CT493" s="562" t="str">
        <f>IF(_jhy2_month_day!T489="","",_jhy2_month_day!T489)</f>
        <v/>
      </c>
      <c r="CU493" s="577" t="e">
        <f t="shared" si="2717"/>
        <v>#VALUE!</v>
      </c>
      <c r="CV493" s="198" t="e">
        <f t="shared" si="2718"/>
        <v>#VALUE!</v>
      </c>
      <c r="CW493" s="192" t="e">
        <f t="shared" si="2719"/>
        <v>#VALUE!</v>
      </c>
      <c r="CX493" s="192" t="e">
        <f t="shared" si="2720"/>
        <v>#VALUE!</v>
      </c>
      <c r="CY493" s="202" t="e">
        <f t="shared" si="2721"/>
        <v>#VALUE!</v>
      </c>
      <c r="CZ493" s="192" t="e">
        <f t="shared" ref="CZ493:DI493" si="2978">$AJ493*EF493</f>
        <v>#VALUE!</v>
      </c>
      <c r="DA493" s="192" t="e">
        <f t="shared" si="2978"/>
        <v>#VALUE!</v>
      </c>
      <c r="DB493" s="192" t="e">
        <f t="shared" si="2978"/>
        <v>#VALUE!</v>
      </c>
      <c r="DC493" s="192" t="e">
        <f t="shared" si="2978"/>
        <v>#VALUE!</v>
      </c>
      <c r="DD493" s="192" t="e">
        <f t="shared" si="2978"/>
        <v>#VALUE!</v>
      </c>
      <c r="DE493" s="192" t="e">
        <f t="shared" si="2978"/>
        <v>#VALUE!</v>
      </c>
      <c r="DF493" s="192" t="e">
        <f t="shared" si="2978"/>
        <v>#VALUE!</v>
      </c>
      <c r="DG493" s="192" t="e">
        <f t="shared" si="2978"/>
        <v>#VALUE!</v>
      </c>
      <c r="DH493" s="192" t="e">
        <f t="shared" si="2978"/>
        <v>#VALUE!</v>
      </c>
      <c r="DI493" s="192" t="e">
        <f t="shared" si="2978"/>
        <v>#VALUE!</v>
      </c>
      <c r="DJ493" s="192" t="e">
        <f t="shared" si="2723"/>
        <v>#VALUE!</v>
      </c>
      <c r="DK493" s="192" t="e">
        <f t="shared" si="2724"/>
        <v>#VALUE!</v>
      </c>
      <c r="DL493" s="192" t="e">
        <f t="shared" si="2725"/>
        <v>#VALUE!</v>
      </c>
      <c r="DM493" s="192" t="e">
        <f t="shared" si="2726"/>
        <v>#VALUE!</v>
      </c>
      <c r="DN493" s="192" t="e">
        <f t="shared" si="2727"/>
        <v>#VALUE!</v>
      </c>
      <c r="DO493" s="192" t="e">
        <f t="shared" si="2728"/>
        <v>#VALUE!</v>
      </c>
      <c r="DP493" s="192" t="e">
        <f t="shared" si="2729"/>
        <v>#VALUE!</v>
      </c>
      <c r="DQ493" s="192" t="e">
        <f t="shared" si="2730"/>
        <v>#VALUE!</v>
      </c>
      <c r="DR493" s="192" t="e">
        <f t="shared" si="2731"/>
        <v>#VALUE!</v>
      </c>
      <c r="DS493" s="192" t="e">
        <f t="shared" si="2732"/>
        <v>#VALUE!</v>
      </c>
      <c r="DT493" s="192" t="e">
        <f t="shared" si="2733"/>
        <v>#VALUE!</v>
      </c>
      <c r="DU493" s="192" t="e">
        <f t="shared" si="2734"/>
        <v>#VALUE!</v>
      </c>
      <c r="DV493" s="198" t="e">
        <f t="shared" si="2735"/>
        <v>#VALUE!</v>
      </c>
      <c r="DW493" s="198" t="e">
        <f t="shared" si="2736"/>
        <v>#DIV/0!</v>
      </c>
      <c r="DX493" s="198" t="e">
        <f t="shared" si="2737"/>
        <v>#DIV/0!</v>
      </c>
      <c r="DY493" s="198" t="e">
        <f t="shared" si="2738"/>
        <v>#VALUE!</v>
      </c>
      <c r="DZ493" s="198" t="e">
        <f t="shared" si="2739"/>
        <v>#VALUE!</v>
      </c>
      <c r="EA493" s="198" t="e">
        <f t="shared" si="2740"/>
        <v>#VALUE!</v>
      </c>
      <c r="EB493" s="198" t="e">
        <f t="shared" si="2741"/>
        <v>#VALUE!</v>
      </c>
      <c r="EC493" s="198" t="e">
        <f t="shared" si="2742"/>
        <v>#DIV/0!</v>
      </c>
      <c r="ED493" s="198" t="e">
        <f t="shared" si="2743"/>
        <v>#VALUE!</v>
      </c>
      <c r="EE493" s="198" t="e">
        <f t="shared" si="2744"/>
        <v>#VALUE!</v>
      </c>
      <c r="EF493" s="198" t="e">
        <f t="shared" ref="EF493:EO493" si="2979">DV493/SUM($DV493:$EE493)</f>
        <v>#VALUE!</v>
      </c>
      <c r="EG493" s="198" t="e">
        <f t="shared" si="2979"/>
        <v>#DIV/0!</v>
      </c>
      <c r="EH493" s="198" t="e">
        <f t="shared" si="2979"/>
        <v>#DIV/0!</v>
      </c>
      <c r="EI493" s="198" t="e">
        <f t="shared" si="2979"/>
        <v>#VALUE!</v>
      </c>
      <c r="EJ493" s="198" t="e">
        <f t="shared" si="2979"/>
        <v>#VALUE!</v>
      </c>
      <c r="EK493" s="198" t="e">
        <f t="shared" si="2979"/>
        <v>#VALUE!</v>
      </c>
      <c r="EL493" s="198" t="e">
        <f t="shared" si="2979"/>
        <v>#VALUE!</v>
      </c>
      <c r="EM493" s="198" t="e">
        <f t="shared" si="2979"/>
        <v>#DIV/0!</v>
      </c>
      <c r="EN493" s="198" t="e">
        <f t="shared" si="2979"/>
        <v>#VALUE!</v>
      </c>
      <c r="EO493" s="198" t="e">
        <f t="shared" si="2979"/>
        <v>#VALUE!</v>
      </c>
      <c r="EP493" s="511">
        <f t="shared" ref="EP493:EW493" si="2980">EP492</f>
        <v>0.08</v>
      </c>
      <c r="EQ493" s="511">
        <f t="shared" si="2980"/>
        <v>0.015</v>
      </c>
      <c r="ER493" s="511">
        <f t="shared" si="2980"/>
        <v>0.015</v>
      </c>
      <c r="ES493" s="511">
        <f t="shared" si="2980"/>
        <v>0.015</v>
      </c>
      <c r="ET493" s="511">
        <f t="shared" si="2980"/>
        <v>0.015</v>
      </c>
      <c r="EU493" s="511">
        <f t="shared" si="2980"/>
        <v>0.09</v>
      </c>
      <c r="EV493" s="511">
        <f t="shared" si="2980"/>
        <v>0.09</v>
      </c>
      <c r="EW493" s="511">
        <f t="shared" si="2980"/>
        <v>0.09</v>
      </c>
      <c r="EX493" s="420" t="str">
        <f>IF(_tag_month_day!AS489="","",_tag_month_day!AS489/100)</f>
        <v/>
      </c>
      <c r="EY493" s="420" t="str">
        <f>IF(_tag_month_day!AT489="","",_tag_month_day!AT489/100)</f>
        <v/>
      </c>
      <c r="EZ493" s="420" t="str">
        <f>IF(_tag_month_day!AU489="","",_tag_month_day!AU489/100)</f>
        <v/>
      </c>
      <c r="FA493" s="420" t="str">
        <f>IF(_tag_month_day!AV489="","",_tag_month_day!AV489/100)</f>
        <v/>
      </c>
      <c r="FB493" s="420" t="str">
        <f>IF(_tag_month_day!AW489="","",_tag_month_day!AW489/100)</f>
        <v/>
      </c>
      <c r="FC493" s="420" t="str">
        <f>IF(_tag_month_day!AX489="","",_tag_month_day!AX489/100)</f>
        <v/>
      </c>
      <c r="FD493" s="510">
        <f t="shared" si="2773"/>
        <v>0.33</v>
      </c>
      <c r="FE493" s="510">
        <f t="shared" si="2774"/>
        <v>0.19</v>
      </c>
      <c r="FF493" s="510">
        <f t="shared" si="2775"/>
        <v>0.003</v>
      </c>
      <c r="FG493" s="510">
        <f t="shared" si="2776"/>
        <v>0</v>
      </c>
      <c r="FH493" s="603">
        <f t="shared" si="2777"/>
        <v>0.0001</v>
      </c>
      <c r="FI493" s="510">
        <f t="shared" ref="FI493:FR493" si="2981">FI492</f>
        <v>0.41</v>
      </c>
      <c r="FJ493" s="510">
        <f t="shared" si="2981"/>
        <v>0.11</v>
      </c>
      <c r="FK493" s="510">
        <f t="shared" si="2981"/>
        <v>0.015</v>
      </c>
      <c r="FL493" s="510">
        <f t="shared" si="2981"/>
        <v>0</v>
      </c>
      <c r="FM493" s="603">
        <f t="shared" si="2981"/>
        <v>0.0001</v>
      </c>
      <c r="FN493" s="510" t="str">
        <f>IF(_tag_month_day!AY489="","",_tag_month_day!AY489/100)</f>
        <v/>
      </c>
      <c r="FO493" s="510" t="str">
        <f>IF(_tag_month_day!AZ489="","",_tag_month_day!AZ489/100)</f>
        <v/>
      </c>
      <c r="FP493" s="510" t="str">
        <f>IF(_tag_month_day!BA489="","",_tag_month_day!BA489/100)</f>
        <v/>
      </c>
      <c r="FQ493" s="510" t="str">
        <f>IF(_tag_month_day!BB489="","",_tag_month_day!BB489/100)</f>
        <v/>
      </c>
      <c r="FR493" s="603" t="str">
        <f>IF(_tag_month_day!BC489="","",_tag_month_day!BC489/100)</f>
        <v/>
      </c>
      <c r="FS493" s="510" t="str">
        <f>IF(_tag_month_day!BD489="","",_tag_month_day!BD489/100)</f>
        <v/>
      </c>
      <c r="FT493" s="510" t="str">
        <f>IF(_tag_month_day!BE489="","",_tag_month_day!BE489/100)</f>
        <v/>
      </c>
      <c r="FU493" s="510" t="str">
        <f>IF(_tag_month_day!BF489="","",_tag_month_day!BF489/100)</f>
        <v/>
      </c>
      <c r="FV493" s="510" t="str">
        <f>IF(_tag_month_day!BG489="","",_tag_month_day!BG489/100)</f>
        <v/>
      </c>
      <c r="FW493" s="603" t="str">
        <f>IF(_tag_month_day!BH489="","",_tag_month_day!BH489/100)</f>
        <v/>
      </c>
      <c r="FX493" s="510" t="str">
        <f>IF(_tag_month_day!BI489="","",_tag_month_day!BI489/100)</f>
        <v/>
      </c>
      <c r="FY493" s="510" t="str">
        <f>IF(_tag_month_day!BJ489="","",_tag_month_day!BJ489/100)</f>
        <v/>
      </c>
      <c r="FZ493" s="605" t="str">
        <f>IF(_tag_month_day!BK489="","",_tag_month_day!BK489/100)</f>
        <v/>
      </c>
      <c r="GA493" s="510" t="str">
        <f>IF(_tag_month_day!BL489="","",_tag_month_day!BL489/100)</f>
        <v/>
      </c>
      <c r="GB493" s="603" t="str">
        <f>IF(_tag_month_day!BM489="","",_tag_month_day!BM489/100)</f>
        <v/>
      </c>
      <c r="GC493" s="420" t="str">
        <f>IF(_tag_month_day!BN489="","",_tag_month_day!BN489/100)</f>
        <v/>
      </c>
      <c r="GD493" s="420" t="str">
        <f>IF(_tag_month_day!BO489="","",_tag_month_day!BO489/100)</f>
        <v/>
      </c>
      <c r="GE493" s="420" t="str">
        <f>IF(_tag_month_day!BP489="","",_tag_month_day!BP489/100)</f>
        <v/>
      </c>
      <c r="GF493" s="420" t="str">
        <f>IF(_tag_month_day!BQ489="","",_tag_month_day!BQ489/100)</f>
        <v/>
      </c>
      <c r="GG493" s="420" t="str">
        <f>IF(_tag_month_day!BR489="","",_tag_month_day!BR489/100)</f>
        <v/>
      </c>
      <c r="GH493" s="420" t="str">
        <f>IF(_tag_month_day!BS489="","",_tag_month_day!BS489/100)</f>
        <v/>
      </c>
      <c r="GI493" s="603" t="str">
        <f>IF(_tag_month_day!BT489="","",_tag_month_day!BT489/100)</f>
        <v/>
      </c>
      <c r="GJ493" s="612" t="str">
        <f>IF(_tag_month_day!BU489="","",_tag_month_day!BU489/100)</f>
        <v/>
      </c>
      <c r="GK493" s="620" t="str">
        <f>IF(_tag_month_day!BV489="",IF(_rlcf_month_day!A$2="","",_rlcf_month_day!A$2/100),_tag_month_day!BV489/100)</f>
        <v/>
      </c>
      <c r="GL493" s="620" t="str">
        <f>IF(_tag_month_day!BW489="",IF(_rlcf_month_day!B$2="","",_rlcf_month_day!B$2/100),_tag_month_day!BW489/100)</f>
        <v/>
      </c>
      <c r="GM493" s="621" t="str">
        <f>IF(_tag_month_day!BX489="",IF(_rlcf_month_day!C$2="","",_rlcf_month_day!C$2/100),_tag_month_day!BX489/100)</f>
        <v/>
      </c>
      <c r="GN493" s="620" t="str">
        <f>IF(_tag_month_day!BV489="",IF(_rlcf_month_day!A$2="","",_rlcf_month_day!A$2/100),_tag_month_day!BV489/100)</f>
        <v/>
      </c>
      <c r="GO493" s="620" t="str">
        <f>IF(_tag_month_day!BW489="",IF(_rlcf_month_day!B$2="","",_rlcf_month_day!B$2/100),_tag_month_day!BW489/100)</f>
        <v/>
      </c>
      <c r="GP493" s="620" t="str">
        <f>IF(_tag_month_day!CD489="",IF(_rlcf_month_day!E$2="","",_rlcf_month_day!E$2/100),_tag_month_day!CD489/100)</f>
        <v/>
      </c>
      <c r="GQ493" s="620" t="str">
        <f>IF(_tag_month_day!CE489="",IF(_rlcf_month_day!F$2="","",_rlcf_month_day!F$2/100),_tag_month_day!CE489/100)</f>
        <v/>
      </c>
      <c r="GR493" s="621" t="str">
        <f>IF(_tag_month_day!CF489="",IF(_rlcf_month_day!G$2="","",_rlcf_month_day!G$2/100),_tag_month_day!CF489/100)</f>
        <v/>
      </c>
      <c r="GS493" s="626">
        <f t="shared" ref="GS493:HH493" si="2982">GS492</f>
        <v>0.953</v>
      </c>
      <c r="GT493" s="626">
        <f t="shared" si="2982"/>
        <v>0.55</v>
      </c>
      <c r="GU493" s="626">
        <f t="shared" si="2982"/>
        <v>0.55</v>
      </c>
      <c r="GV493" s="626">
        <f t="shared" si="2982"/>
        <v>0.55</v>
      </c>
      <c r="GW493" s="626">
        <f t="shared" si="2982"/>
        <v>0.5</v>
      </c>
      <c r="GX493" s="626">
        <f t="shared" si="2982"/>
        <v>0.935</v>
      </c>
      <c r="GY493" s="626">
        <f t="shared" si="2982"/>
        <v>0.15</v>
      </c>
      <c r="GZ493" s="626">
        <f t="shared" si="2982"/>
        <v>1</v>
      </c>
      <c r="HA493" s="632">
        <f t="shared" si="2982"/>
        <v>0.047</v>
      </c>
      <c r="HB493" s="632">
        <f t="shared" si="2982"/>
        <v>0.45</v>
      </c>
      <c r="HC493" s="632">
        <f t="shared" si="2982"/>
        <v>0.45</v>
      </c>
      <c r="HD493" s="632">
        <f t="shared" si="2982"/>
        <v>0.45</v>
      </c>
      <c r="HE493" s="632">
        <f t="shared" si="2982"/>
        <v>0.5</v>
      </c>
      <c r="HF493" s="632">
        <f t="shared" si="2982"/>
        <v>0.065</v>
      </c>
      <c r="HG493" s="632">
        <f t="shared" si="2982"/>
        <v>0.85</v>
      </c>
      <c r="HH493" s="632">
        <f t="shared" si="2982"/>
        <v>0</v>
      </c>
      <c r="HI493" s="68">
        <f t="shared" si="2749"/>
        <v>0</v>
      </c>
      <c r="HJ493" s="68" t="e">
        <f t="shared" si="2780"/>
        <v>#VALUE!</v>
      </c>
      <c r="HK493" s="202">
        <f t="shared" si="2781"/>
        <v>0.85</v>
      </c>
      <c r="HL493" s="464">
        <f t="shared" si="2782"/>
        <v>550000</v>
      </c>
      <c r="HM493" s="464">
        <f t="shared" si="2783"/>
        <v>480000</v>
      </c>
      <c r="HN493" s="192" t="e">
        <f t="shared" si="2750"/>
        <v>#VALUE!</v>
      </c>
      <c r="HO493" s="192" t="e">
        <f>HN493*HK493*$HO$2/HL493*1000000</f>
        <v>#VALUE!</v>
      </c>
      <c r="HP493" s="192" t="e">
        <f>HN493*HK493*$HP$2/HM493*1000000</f>
        <v>#VALUE!</v>
      </c>
    </row>
    <row r="494" customFormat="1" spans="1:224">
      <c r="A494" s="381">
        <v>489</v>
      </c>
      <c r="B494" s="54">
        <f ca="1" t="shared" si="2784"/>
        <v>43637</v>
      </c>
      <c r="C494" s="57">
        <f t="shared" si="2785"/>
        <v>0.0416666666666667</v>
      </c>
      <c r="D494" s="68" t="str">
        <f ca="1" t="shared" si="2751"/>
        <v>白班</v>
      </c>
      <c r="E494" s="68" t="str">
        <f ca="1" t="shared" si="2752"/>
        <v>甲</v>
      </c>
      <c r="F494" s="68">
        <f ca="1">SUMPRODUCT((成本日报!$A$3:$A$95=计划!B494)*(成本日报!$B$3:$B$95=计划!$D494),成本日报!$C$3:$C$95)</f>
        <v>1</v>
      </c>
      <c r="G494" s="382">
        <f ca="1" t="shared" si="2786"/>
        <v>43637.3333333321</v>
      </c>
      <c r="H494" s="382">
        <f ca="1" t="shared" si="2753"/>
        <v>43637.3402777766</v>
      </c>
      <c r="I494" s="382">
        <f ca="1" t="shared" si="2754"/>
        <v>43637.3458333321</v>
      </c>
      <c r="J494" s="382">
        <f ca="1" t="shared" si="2755"/>
        <v>43637.3749999988</v>
      </c>
      <c r="K494" s="382">
        <f ca="1" t="shared" si="2756"/>
        <v>43637.4374999988</v>
      </c>
      <c r="L494" s="382">
        <f ca="1" t="shared" si="2757"/>
        <v>43637.4583333321</v>
      </c>
      <c r="M494" s="398" t="str">
        <f>IF(_tag_month_day!A490="","",_tag_month_day!A490)</f>
        <v/>
      </c>
      <c r="N494" s="398" t="str">
        <f>IF(_tag_month_day!B490="","",_tag_month_day!B490)</f>
        <v/>
      </c>
      <c r="O494" s="399" t="e">
        <f t="shared" si="2758"/>
        <v>#VALUE!</v>
      </c>
      <c r="P494" s="398" t="str">
        <f>IF(_tag_month_day!C490="","",_tag_month_day!C490)</f>
        <v/>
      </c>
      <c r="Q494" s="398" t="str">
        <f>IF(_tag_month_day!D490="","",_tag_month_day!D490)</f>
        <v/>
      </c>
      <c r="R494" s="416">
        <f>IF(_tag_month_day!CB490="",R493,_tag_month_day!CB490/100)</f>
        <v>0.07</v>
      </c>
      <c r="S494" s="417" t="str">
        <f>IF(_tag_month_day!E490="","",_tag_month_day!E490)</f>
        <v/>
      </c>
      <c r="T494" s="417" t="str">
        <f>IF(_tag_month_day!F490="","",_tag_month_day!F490)</f>
        <v/>
      </c>
      <c r="U494" s="418" t="e">
        <f t="shared" si="2712"/>
        <v>#VALUE!</v>
      </c>
      <c r="V494" s="53" t="e">
        <f t="shared" si="2713"/>
        <v>#VALUE!</v>
      </c>
      <c r="W494" s="419" t="str">
        <f>IF(_jhy_month_day!A490="","",_jhy_month_day!A490)</f>
        <v/>
      </c>
      <c r="X494" s="420" t="str">
        <f>IF(_jhy_month_day!B490="","",_jhy_month_day!B490/100)</f>
        <v/>
      </c>
      <c r="Y494" s="420" t="str">
        <f>IF(_jhy_month_day!C490="","",_jhy_month_day!C490/100)</f>
        <v/>
      </c>
      <c r="Z494" s="439">
        <f t="shared" si="2802"/>
        <v>123</v>
      </c>
      <c r="AA494" s="440" t="str">
        <f>IF(_tag_month_day!G490="","",_tag_month_day!G490/100)</f>
        <v/>
      </c>
      <c r="AB494" s="440" t="str">
        <f>IF(_tag_month_day!H490="","",_tag_month_day!H490/100)</f>
        <v/>
      </c>
      <c r="AC494" s="193">
        <f t="shared" si="2759"/>
        <v>1.59963432013121</v>
      </c>
      <c r="AD494" s="441" t="str">
        <f t="shared" si="2760"/>
        <v/>
      </c>
      <c r="AE494" s="442" t="str">
        <f t="shared" si="2761"/>
        <v/>
      </c>
      <c r="AF494" s="443">
        <v>1</v>
      </c>
      <c r="AG494" s="68" t="str">
        <f>IF(_duihao_month_day!A490="","",_duihao_month_day!A490)</f>
        <v/>
      </c>
      <c r="AH494" s="463">
        <f>IF(_gyk_month_day!B490="",AH493,_gyk_month_day!B490)</f>
        <v>820</v>
      </c>
      <c r="AI494" s="464"/>
      <c r="AJ494" s="68" t="str">
        <f>IF(_tag_month_day!I490="","",_tag_month_day!I490)</f>
        <v/>
      </c>
      <c r="AK494" s="465" t="str">
        <f>IF(_tzyy_month_day!A490="","",_tzyy_month_day!A490)</f>
        <v/>
      </c>
      <c r="AL494" s="465" t="str">
        <f>IF(_tzyy_month_day!B490="","",_tzyy_month_day!B490)</f>
        <v/>
      </c>
      <c r="AM494" s="465" t="str">
        <f>IF(_tzyy_month_day!C490="","",_tzyy_month_day!C490)</f>
        <v/>
      </c>
      <c r="AN494" s="466" t="str">
        <f>IF(_tag_month_day!CG490="","",_tag_month_day!CG490)</f>
        <v/>
      </c>
      <c r="AO494" s="466" t="str">
        <f>IF(_tag_month_day!CH490="","",_tag_month_day!CH490)</f>
        <v/>
      </c>
      <c r="AP494" s="486" t="e">
        <f t="shared" si="2762"/>
        <v>#VALUE!</v>
      </c>
      <c r="AQ494" s="487" t="str">
        <f>IF(_tag_month_day!J490="","",_tag_month_day!J490/100)</f>
        <v/>
      </c>
      <c r="AR494" s="488">
        <f t="shared" si="2763"/>
        <v>1.3</v>
      </c>
      <c r="AS494" s="489" t="e">
        <f t="shared" si="2714"/>
        <v>#VALUE!</v>
      </c>
      <c r="AT494" s="489">
        <f t="shared" si="2764"/>
        <v>0</v>
      </c>
      <c r="AU494" s="490" t="str">
        <f>IF(_tag_month_day!K490="","",_tag_month_day!K490)</f>
        <v/>
      </c>
      <c r="AV494" s="491" t="str">
        <f>IF(_tag_month_day!L490="","",_tag_month_day!L490/100)</f>
        <v/>
      </c>
      <c r="AW494" s="420">
        <f t="shared" si="2686"/>
        <v>0</v>
      </c>
      <c r="AX494" s="420">
        <f t="shared" si="2765"/>
        <v>0</v>
      </c>
      <c r="AY494" s="420" t="str">
        <f>IF(_tag_month_day!M490="","",_tag_month_day!M490/100)</f>
        <v/>
      </c>
      <c r="AZ494" s="420" t="str">
        <f>IF(_tag_month_day!N490="","",_tag_month_day!N490/100)</f>
        <v/>
      </c>
      <c r="BA494" s="420" t="str">
        <f>IF(_tag_month_day!O490="","",_tag_month_day!O490/100)</f>
        <v/>
      </c>
      <c r="BB494" s="496" t="str">
        <f>IF(_tag_month_day!P490="","",_tag_month_day!P490/100)</f>
        <v/>
      </c>
      <c r="BC494" s="496">
        <f t="shared" si="2766"/>
        <v>0</v>
      </c>
      <c r="BD494" s="496" t="str">
        <f>IF(_tag_month_day!Q490="","",_tag_month_day!Q490/100)</f>
        <v/>
      </c>
      <c r="BE494" s="510" t="str">
        <f>IF(_tag_month_day!R490="","",_tag_month_day!R490/100)</f>
        <v/>
      </c>
      <c r="BF494" s="413" t="str">
        <f>IF(_tag_month_day!CC490="","",_tag_month_day!CC490/100)</f>
        <v/>
      </c>
      <c r="BG494" s="511" t="e">
        <f t="shared" si="2715"/>
        <v>#VALUE!</v>
      </c>
      <c r="BH494" s="198">
        <f t="shared" si="2716"/>
        <v>0</v>
      </c>
      <c r="BI494" s="512" t="e">
        <f>IF(CX494=0,BI493,(DK494*查询!$R$5+DL494*查询!$Q$5+DM494*查询!$N$5+DN494*查询!$O$5+DO494*查询!$P$5)*AF494/CX494)</f>
        <v>#VALUE!</v>
      </c>
      <c r="BJ494" s="512" t="e">
        <f>IF(CX494=0,BJ493,(DP494*查询!$S$5+DQ494*查询!$T$5+DR494*查询!$U$5)*AF494/CX494)</f>
        <v>#VALUE!</v>
      </c>
      <c r="BK494" s="512">
        <f t="shared" si="2767"/>
        <v>1</v>
      </c>
      <c r="BL494" s="513" t="str">
        <f>IF(_cfyc_month_day!A490="","",_cfyc_month_day!A490)</f>
        <v/>
      </c>
      <c r="BM494" s="513" t="str">
        <f>IF(_cfyc_month_day!B490="","",_cfyc_month_day!B490)</f>
        <v/>
      </c>
      <c r="BN494" s="513" t="str">
        <f>IF(_cfyc_month_day!C490="","",_cfyc_month_day!C490)</f>
        <v/>
      </c>
      <c r="BO494" s="522" t="str">
        <f>IF(_cfyc_month_day!D490="","",_cfyc_month_day!D490)</f>
        <v/>
      </c>
      <c r="BP494" s="522" t="str">
        <f>IF(_cfyc_month_day!E490="","",_cfyc_month_day!E490)</f>
        <v/>
      </c>
      <c r="BQ494" s="522" t="str">
        <f>IF(_cfyc_month_day!F490="","",_cfyc_month_day!F490)</f>
        <v/>
      </c>
      <c r="BR494" s="513" t="str">
        <f>IF(_tag_month_day!T490="","",_tag_month_day!T490)</f>
        <v/>
      </c>
      <c r="BS494" s="513" t="str">
        <f>IF(_tag_month_day!U490="","",_tag_month_day!U490)</f>
        <v/>
      </c>
      <c r="BT494" s="523" t="str">
        <f t="shared" si="2768"/>
        <v/>
      </c>
      <c r="BU494" s="223" t="str">
        <f>IF(_tag_month_day!V490="","",_tag_month_day!V490)</f>
        <v/>
      </c>
      <c r="BV494" s="206" t="str">
        <f>IF(_tag_month_day!W490="","",_tag_month_day!W490)</f>
        <v/>
      </c>
      <c r="BW494" s="540" t="str">
        <f>IF(_tag_month_day!X490="","",_tag_month_day!X490)</f>
        <v/>
      </c>
      <c r="BX494" s="540" t="str">
        <f>IF(_tag_month_day!Y490="","",_tag_month_day!Y490)</f>
        <v/>
      </c>
      <c r="BY494" s="541">
        <f ca="1" t="shared" si="2769"/>
        <v>43637.4583333321</v>
      </c>
      <c r="BZ494" s="542"/>
      <c r="CA494" s="543" t="str">
        <f>IF(_jhy2_month_day!A490="","",_jhy2_month_day!A490)</f>
        <v/>
      </c>
      <c r="CB494" s="464" t="str">
        <f>IF(_jhy2_month_day!B490="","",_jhy2_month_day!B490)</f>
        <v/>
      </c>
      <c r="CC494" s="464" t="str">
        <f>IF(_jhy2_month_day!C490="","",_jhy2_month_day!C490)</f>
        <v/>
      </c>
      <c r="CD494" s="464" t="str">
        <f>IF(_jhy2_month_day!D490="","",_jhy2_month_day!D490)</f>
        <v/>
      </c>
      <c r="CE494" s="464" t="str">
        <f>IF(_jhy2_month_day!E490="","",_jhy2_month_day!E490)</f>
        <v/>
      </c>
      <c r="CF494" s="464" t="str">
        <f>IF(_jhy2_month_day!F490="","",_jhy2_month_day!F490)</f>
        <v/>
      </c>
      <c r="CG494" s="464" t="str">
        <f>IF(_jhy2_month_day!G490="","",_jhy2_month_day!G490)</f>
        <v/>
      </c>
      <c r="CH494" s="464" t="str">
        <f>IF(_jhy2_month_day!H490="","",_jhy2_month_day!H490)</f>
        <v/>
      </c>
      <c r="CI494" s="464" t="str">
        <f>IF(_jhy2_month_day!I490="","",_jhy2_month_day!I490)</f>
        <v/>
      </c>
      <c r="CJ494" s="464" t="str">
        <f>IF(_jhy2_month_day!J490="","",_jhy2_month_day!J490)</f>
        <v/>
      </c>
      <c r="CK494" s="464" t="str">
        <f>IF(_jhy2_month_day!K490="","",_jhy2_month_day!K490)</f>
        <v/>
      </c>
      <c r="CL494" s="562" t="str">
        <f>IF(_jhy2_month_day!L490="","",_jhy2_month_day!L490)</f>
        <v/>
      </c>
      <c r="CM494" s="562" t="str">
        <f>IF(_jhy2_month_day!M490="","",_jhy2_month_day!M490)</f>
        <v/>
      </c>
      <c r="CN494" s="562" t="str">
        <f>IF(_jhy2_month_day!N490="","",_jhy2_month_day!N490)</f>
        <v/>
      </c>
      <c r="CO494" s="562" t="str">
        <f>IF(_jhy2_month_day!O490="","",_jhy2_month_day!O490)</f>
        <v/>
      </c>
      <c r="CP494" s="562" t="str">
        <f>IF(_jhy2_month_day!P490="","",_jhy2_month_day!P490)</f>
        <v/>
      </c>
      <c r="CQ494" s="562" t="str">
        <f>IF(_jhy2_month_day!Q490="","",_jhy2_month_day!Q490)</f>
        <v/>
      </c>
      <c r="CR494" s="563" t="str">
        <f>IF(_jhy2_month_day!R490="","",_jhy2_month_day!R490)</f>
        <v/>
      </c>
      <c r="CS494" s="576" t="str">
        <f>IF(_jhy2_month_day!S490="","",_jhy2_month_day!S490)</f>
        <v/>
      </c>
      <c r="CT494" s="562" t="str">
        <f>IF(_jhy2_month_day!T490="","",_jhy2_month_day!T490)</f>
        <v/>
      </c>
      <c r="CU494" s="577" t="e">
        <f t="shared" si="2717"/>
        <v>#VALUE!</v>
      </c>
      <c r="CV494" s="198" t="e">
        <f t="shared" si="2718"/>
        <v>#VALUE!</v>
      </c>
      <c r="CW494" s="192" t="e">
        <f t="shared" si="2719"/>
        <v>#VALUE!</v>
      </c>
      <c r="CX494" s="192" t="e">
        <f t="shared" si="2720"/>
        <v>#VALUE!</v>
      </c>
      <c r="CY494" s="202" t="e">
        <f t="shared" si="2721"/>
        <v>#VALUE!</v>
      </c>
      <c r="CZ494" s="192" t="e">
        <f t="shared" ref="CZ494:DI494" si="2983">$AJ494*EF494</f>
        <v>#VALUE!</v>
      </c>
      <c r="DA494" s="192" t="e">
        <f t="shared" si="2983"/>
        <v>#VALUE!</v>
      </c>
      <c r="DB494" s="192" t="e">
        <f t="shared" si="2983"/>
        <v>#VALUE!</v>
      </c>
      <c r="DC494" s="192" t="e">
        <f t="shared" si="2983"/>
        <v>#VALUE!</v>
      </c>
      <c r="DD494" s="192" t="e">
        <f t="shared" si="2983"/>
        <v>#VALUE!</v>
      </c>
      <c r="DE494" s="192" t="e">
        <f t="shared" si="2983"/>
        <v>#VALUE!</v>
      </c>
      <c r="DF494" s="192" t="e">
        <f t="shared" si="2983"/>
        <v>#VALUE!</v>
      </c>
      <c r="DG494" s="192" t="e">
        <f t="shared" si="2983"/>
        <v>#VALUE!</v>
      </c>
      <c r="DH494" s="192" t="e">
        <f t="shared" si="2983"/>
        <v>#VALUE!</v>
      </c>
      <c r="DI494" s="192" t="e">
        <f t="shared" si="2983"/>
        <v>#VALUE!</v>
      </c>
      <c r="DJ494" s="192" t="e">
        <f t="shared" si="2723"/>
        <v>#VALUE!</v>
      </c>
      <c r="DK494" s="192" t="e">
        <f t="shared" si="2724"/>
        <v>#VALUE!</v>
      </c>
      <c r="DL494" s="192" t="e">
        <f t="shared" si="2725"/>
        <v>#VALUE!</v>
      </c>
      <c r="DM494" s="192" t="e">
        <f t="shared" si="2726"/>
        <v>#VALUE!</v>
      </c>
      <c r="DN494" s="192" t="e">
        <f t="shared" si="2727"/>
        <v>#VALUE!</v>
      </c>
      <c r="DO494" s="192" t="e">
        <f t="shared" si="2728"/>
        <v>#VALUE!</v>
      </c>
      <c r="DP494" s="192" t="e">
        <f t="shared" si="2729"/>
        <v>#VALUE!</v>
      </c>
      <c r="DQ494" s="192" t="e">
        <f t="shared" si="2730"/>
        <v>#VALUE!</v>
      </c>
      <c r="DR494" s="192" t="e">
        <f t="shared" si="2731"/>
        <v>#VALUE!</v>
      </c>
      <c r="DS494" s="192" t="e">
        <f t="shared" si="2732"/>
        <v>#VALUE!</v>
      </c>
      <c r="DT494" s="192" t="e">
        <f t="shared" si="2733"/>
        <v>#VALUE!</v>
      </c>
      <c r="DU494" s="192" t="e">
        <f t="shared" si="2734"/>
        <v>#VALUE!</v>
      </c>
      <c r="DV494" s="198" t="e">
        <f t="shared" si="2735"/>
        <v>#VALUE!</v>
      </c>
      <c r="DW494" s="198" t="e">
        <f t="shared" si="2736"/>
        <v>#DIV/0!</v>
      </c>
      <c r="DX494" s="198" t="e">
        <f t="shared" si="2737"/>
        <v>#DIV/0!</v>
      </c>
      <c r="DY494" s="198" t="e">
        <f t="shared" si="2738"/>
        <v>#VALUE!</v>
      </c>
      <c r="DZ494" s="198" t="e">
        <f t="shared" si="2739"/>
        <v>#VALUE!</v>
      </c>
      <c r="EA494" s="198" t="e">
        <f t="shared" si="2740"/>
        <v>#VALUE!</v>
      </c>
      <c r="EB494" s="198" t="e">
        <f t="shared" si="2741"/>
        <v>#VALUE!</v>
      </c>
      <c r="EC494" s="198" t="e">
        <f t="shared" si="2742"/>
        <v>#DIV/0!</v>
      </c>
      <c r="ED494" s="198" t="e">
        <f t="shared" si="2743"/>
        <v>#VALUE!</v>
      </c>
      <c r="EE494" s="198" t="e">
        <f t="shared" si="2744"/>
        <v>#VALUE!</v>
      </c>
      <c r="EF494" s="198" t="e">
        <f t="shared" ref="EF494:EO494" si="2984">DV494/SUM($DV494:$EE494)</f>
        <v>#VALUE!</v>
      </c>
      <c r="EG494" s="198" t="e">
        <f t="shared" si="2984"/>
        <v>#DIV/0!</v>
      </c>
      <c r="EH494" s="198" t="e">
        <f t="shared" si="2984"/>
        <v>#DIV/0!</v>
      </c>
      <c r="EI494" s="198" t="e">
        <f t="shared" si="2984"/>
        <v>#VALUE!</v>
      </c>
      <c r="EJ494" s="198" t="e">
        <f t="shared" si="2984"/>
        <v>#VALUE!</v>
      </c>
      <c r="EK494" s="198" t="e">
        <f t="shared" si="2984"/>
        <v>#VALUE!</v>
      </c>
      <c r="EL494" s="198" t="e">
        <f t="shared" si="2984"/>
        <v>#VALUE!</v>
      </c>
      <c r="EM494" s="198" t="e">
        <f t="shared" si="2984"/>
        <v>#DIV/0!</v>
      </c>
      <c r="EN494" s="198" t="e">
        <f t="shared" si="2984"/>
        <v>#VALUE!</v>
      </c>
      <c r="EO494" s="198" t="e">
        <f t="shared" si="2984"/>
        <v>#VALUE!</v>
      </c>
      <c r="EP494" s="511">
        <f t="shared" ref="EP494:EW494" si="2985">EP493</f>
        <v>0.08</v>
      </c>
      <c r="EQ494" s="511">
        <f t="shared" si="2985"/>
        <v>0.015</v>
      </c>
      <c r="ER494" s="511">
        <f t="shared" si="2985"/>
        <v>0.015</v>
      </c>
      <c r="ES494" s="511">
        <f t="shared" si="2985"/>
        <v>0.015</v>
      </c>
      <c r="ET494" s="511">
        <f t="shared" si="2985"/>
        <v>0.015</v>
      </c>
      <c r="EU494" s="511">
        <f t="shared" si="2985"/>
        <v>0.09</v>
      </c>
      <c r="EV494" s="511">
        <f t="shared" si="2985"/>
        <v>0.09</v>
      </c>
      <c r="EW494" s="511">
        <f t="shared" si="2985"/>
        <v>0.09</v>
      </c>
      <c r="EX494" s="420" t="str">
        <f>IF(_tag_month_day!AS490="","",_tag_month_day!AS490/100)</f>
        <v/>
      </c>
      <c r="EY494" s="420" t="str">
        <f>IF(_tag_month_day!AT490="","",_tag_month_day!AT490/100)</f>
        <v/>
      </c>
      <c r="EZ494" s="420" t="str">
        <f>IF(_tag_month_day!AU490="","",_tag_month_day!AU490/100)</f>
        <v/>
      </c>
      <c r="FA494" s="420" t="str">
        <f>IF(_tag_month_day!AV490="","",_tag_month_day!AV490/100)</f>
        <v/>
      </c>
      <c r="FB494" s="420" t="str">
        <f>IF(_tag_month_day!AW490="","",_tag_month_day!AW490/100)</f>
        <v/>
      </c>
      <c r="FC494" s="420" t="str">
        <f>IF(_tag_month_day!AX490="","",_tag_month_day!AX490/100)</f>
        <v/>
      </c>
      <c r="FD494" s="510">
        <f t="shared" si="2773"/>
        <v>0.33</v>
      </c>
      <c r="FE494" s="510">
        <f t="shared" si="2774"/>
        <v>0.19</v>
      </c>
      <c r="FF494" s="510">
        <f t="shared" si="2775"/>
        <v>0.003</v>
      </c>
      <c r="FG494" s="510">
        <f t="shared" si="2776"/>
        <v>0</v>
      </c>
      <c r="FH494" s="603">
        <f t="shared" si="2777"/>
        <v>0.0001</v>
      </c>
      <c r="FI494" s="510">
        <f t="shared" ref="FI494:FR494" si="2986">FI493</f>
        <v>0.41</v>
      </c>
      <c r="FJ494" s="510">
        <f t="shared" si="2986"/>
        <v>0.11</v>
      </c>
      <c r="FK494" s="510">
        <f t="shared" si="2986"/>
        <v>0.015</v>
      </c>
      <c r="FL494" s="510">
        <f t="shared" si="2986"/>
        <v>0</v>
      </c>
      <c r="FM494" s="603">
        <f t="shared" si="2986"/>
        <v>0.0001</v>
      </c>
      <c r="FN494" s="510" t="str">
        <f>IF(_tag_month_day!AY490="","",_tag_month_day!AY490/100)</f>
        <v/>
      </c>
      <c r="FO494" s="510" t="str">
        <f>IF(_tag_month_day!AZ490="","",_tag_month_day!AZ490/100)</f>
        <v/>
      </c>
      <c r="FP494" s="510" t="str">
        <f>IF(_tag_month_day!BA490="","",_tag_month_day!BA490/100)</f>
        <v/>
      </c>
      <c r="FQ494" s="510" t="str">
        <f>IF(_tag_month_day!BB490="","",_tag_month_day!BB490/100)</f>
        <v/>
      </c>
      <c r="FR494" s="603" t="str">
        <f>IF(_tag_month_day!BC490="","",_tag_month_day!BC490/100)</f>
        <v/>
      </c>
      <c r="FS494" s="510" t="str">
        <f>IF(_tag_month_day!BD490="","",_tag_month_day!BD490/100)</f>
        <v/>
      </c>
      <c r="FT494" s="510" t="str">
        <f>IF(_tag_month_day!BE490="","",_tag_month_day!BE490/100)</f>
        <v/>
      </c>
      <c r="FU494" s="510" t="str">
        <f>IF(_tag_month_day!BF490="","",_tag_month_day!BF490/100)</f>
        <v/>
      </c>
      <c r="FV494" s="510" t="str">
        <f>IF(_tag_month_day!BG490="","",_tag_month_day!BG490/100)</f>
        <v/>
      </c>
      <c r="FW494" s="603" t="str">
        <f>IF(_tag_month_day!BH490="","",_tag_month_day!BH490/100)</f>
        <v/>
      </c>
      <c r="FX494" s="510" t="str">
        <f>IF(_tag_month_day!BI490="","",_tag_month_day!BI490/100)</f>
        <v/>
      </c>
      <c r="FY494" s="510" t="str">
        <f>IF(_tag_month_day!BJ490="","",_tag_month_day!BJ490/100)</f>
        <v/>
      </c>
      <c r="FZ494" s="605" t="str">
        <f>IF(_tag_month_day!BK490="","",_tag_month_day!BK490/100)</f>
        <v/>
      </c>
      <c r="GA494" s="510" t="str">
        <f>IF(_tag_month_day!BL490="","",_tag_month_day!BL490/100)</f>
        <v/>
      </c>
      <c r="GB494" s="603" t="str">
        <f>IF(_tag_month_day!BM490="","",_tag_month_day!BM490/100)</f>
        <v/>
      </c>
      <c r="GC494" s="420" t="str">
        <f>IF(_tag_month_day!BN490="","",_tag_month_day!BN490/100)</f>
        <v/>
      </c>
      <c r="GD494" s="420" t="str">
        <f>IF(_tag_month_day!BO490="","",_tag_month_day!BO490/100)</f>
        <v/>
      </c>
      <c r="GE494" s="420" t="str">
        <f>IF(_tag_month_day!BP490="","",_tag_month_day!BP490/100)</f>
        <v/>
      </c>
      <c r="GF494" s="420" t="str">
        <f>IF(_tag_month_day!BQ490="","",_tag_month_day!BQ490/100)</f>
        <v/>
      </c>
      <c r="GG494" s="420" t="str">
        <f>IF(_tag_month_day!BR490="","",_tag_month_day!BR490/100)</f>
        <v/>
      </c>
      <c r="GH494" s="420" t="str">
        <f>IF(_tag_month_day!BS490="","",_tag_month_day!BS490/100)</f>
        <v/>
      </c>
      <c r="GI494" s="603" t="str">
        <f>IF(_tag_month_day!BT490="","",_tag_month_day!BT490/100)</f>
        <v/>
      </c>
      <c r="GJ494" s="612" t="str">
        <f>IF(_tag_month_day!BU490="","",_tag_month_day!BU490/100)</f>
        <v/>
      </c>
      <c r="GK494" s="620" t="str">
        <f>IF(_tag_month_day!BV490="",IF(_rlcf_month_day!A$2="","",_rlcf_month_day!A$2/100),_tag_month_day!BV490/100)</f>
        <v/>
      </c>
      <c r="GL494" s="620" t="str">
        <f>IF(_tag_month_day!BW490="",IF(_rlcf_month_day!B$2="","",_rlcf_month_day!B$2/100),_tag_month_day!BW490/100)</f>
        <v/>
      </c>
      <c r="GM494" s="621" t="str">
        <f>IF(_tag_month_day!BX490="",IF(_rlcf_month_day!C$2="","",_rlcf_month_day!C$2/100),_tag_month_day!BX490/100)</f>
        <v/>
      </c>
      <c r="GN494" s="620" t="str">
        <f>IF(_tag_month_day!BV490="",IF(_rlcf_month_day!A$2="","",_rlcf_month_day!A$2/100),_tag_month_day!BV490/100)</f>
        <v/>
      </c>
      <c r="GO494" s="620" t="str">
        <f>IF(_tag_month_day!BW490="",IF(_rlcf_month_day!B$2="","",_rlcf_month_day!B$2/100),_tag_month_day!BW490/100)</f>
        <v/>
      </c>
      <c r="GP494" s="620" t="str">
        <f>IF(_tag_month_day!CD490="",IF(_rlcf_month_day!E$2="","",_rlcf_month_day!E$2/100),_tag_month_day!CD490/100)</f>
        <v/>
      </c>
      <c r="GQ494" s="620" t="str">
        <f>IF(_tag_month_day!CE490="",IF(_rlcf_month_day!F$2="","",_rlcf_month_day!F$2/100),_tag_month_day!CE490/100)</f>
        <v/>
      </c>
      <c r="GR494" s="621" t="str">
        <f>IF(_tag_month_day!CF490="",IF(_rlcf_month_day!G$2="","",_rlcf_month_day!G$2/100),_tag_month_day!CF490/100)</f>
        <v/>
      </c>
      <c r="GS494" s="626">
        <f t="shared" ref="GS494:HH494" si="2987">GS493</f>
        <v>0.953</v>
      </c>
      <c r="GT494" s="626">
        <f t="shared" si="2987"/>
        <v>0.55</v>
      </c>
      <c r="GU494" s="626">
        <f t="shared" si="2987"/>
        <v>0.55</v>
      </c>
      <c r="GV494" s="626">
        <f t="shared" si="2987"/>
        <v>0.55</v>
      </c>
      <c r="GW494" s="626">
        <f t="shared" si="2987"/>
        <v>0.5</v>
      </c>
      <c r="GX494" s="626">
        <f t="shared" si="2987"/>
        <v>0.935</v>
      </c>
      <c r="GY494" s="626">
        <f t="shared" si="2987"/>
        <v>0.15</v>
      </c>
      <c r="GZ494" s="626">
        <f t="shared" si="2987"/>
        <v>1</v>
      </c>
      <c r="HA494" s="632">
        <f t="shared" si="2987"/>
        <v>0.047</v>
      </c>
      <c r="HB494" s="632">
        <f t="shared" si="2987"/>
        <v>0.45</v>
      </c>
      <c r="HC494" s="632">
        <f t="shared" si="2987"/>
        <v>0.45</v>
      </c>
      <c r="HD494" s="632">
        <f t="shared" si="2987"/>
        <v>0.45</v>
      </c>
      <c r="HE494" s="632">
        <f t="shared" si="2987"/>
        <v>0.5</v>
      </c>
      <c r="HF494" s="632">
        <f t="shared" si="2987"/>
        <v>0.065</v>
      </c>
      <c r="HG494" s="632">
        <f t="shared" si="2987"/>
        <v>0.85</v>
      </c>
      <c r="HH494" s="632">
        <f t="shared" si="2987"/>
        <v>0</v>
      </c>
      <c r="HI494" s="68">
        <f t="shared" si="2749"/>
        <v>0</v>
      </c>
      <c r="HJ494" s="68" t="e">
        <f t="shared" si="2780"/>
        <v>#VALUE!</v>
      </c>
      <c r="HK494" s="202">
        <f t="shared" si="2781"/>
        <v>0.85</v>
      </c>
      <c r="HL494" s="464">
        <f t="shared" si="2782"/>
        <v>550000</v>
      </c>
      <c r="HM494" s="464">
        <f t="shared" si="2783"/>
        <v>480000</v>
      </c>
      <c r="HN494" s="192" t="e">
        <f t="shared" si="2750"/>
        <v>#VALUE!</v>
      </c>
      <c r="HO494" s="192" t="e">
        <f>HN494*HK494*$HO$2/HL494*1000000</f>
        <v>#VALUE!</v>
      </c>
      <c r="HP494" s="192" t="e">
        <f>HN494*HK494*$HP$2/HM494*1000000</f>
        <v>#VALUE!</v>
      </c>
    </row>
    <row r="495" customFormat="1" spans="1:224">
      <c r="A495" s="381">
        <v>490</v>
      </c>
      <c r="B495" s="54">
        <f ca="1" t="shared" si="2784"/>
        <v>43637</v>
      </c>
      <c r="C495" s="57">
        <f t="shared" si="2785"/>
        <v>0.0416666666666667</v>
      </c>
      <c r="D495" s="68" t="str">
        <f ca="1" t="shared" si="2751"/>
        <v>白班</v>
      </c>
      <c r="E495" s="68" t="str">
        <f ca="1" t="shared" si="2752"/>
        <v>甲</v>
      </c>
      <c r="F495" s="68">
        <f ca="1">SUMPRODUCT((成本日报!$A$3:$A$95=计划!B495)*(成本日报!$B$3:$B$95=计划!$D495),成本日报!$C$3:$C$95)</f>
        <v>1</v>
      </c>
      <c r="G495" s="382">
        <f ca="1" t="shared" si="2786"/>
        <v>43637.3749999988</v>
      </c>
      <c r="H495" s="382">
        <f ca="1" t="shared" si="2753"/>
        <v>43637.3819444433</v>
      </c>
      <c r="I495" s="382">
        <f ca="1" t="shared" si="2754"/>
        <v>43637.3874999988</v>
      </c>
      <c r="J495" s="382">
        <f ca="1" t="shared" si="2755"/>
        <v>43637.4166666655</v>
      </c>
      <c r="K495" s="382">
        <f ca="1" t="shared" si="2756"/>
        <v>43637.4791666655</v>
      </c>
      <c r="L495" s="382">
        <f ca="1" t="shared" si="2757"/>
        <v>43637.4999999988</v>
      </c>
      <c r="M495" s="398" t="str">
        <f>IF(_tag_month_day!A491="","",_tag_month_day!A491)</f>
        <v/>
      </c>
      <c r="N495" s="398" t="str">
        <f>IF(_tag_month_day!B491="","",_tag_month_day!B491)</f>
        <v/>
      </c>
      <c r="O495" s="399" t="e">
        <f t="shared" si="2758"/>
        <v>#VALUE!</v>
      </c>
      <c r="P495" s="398" t="str">
        <f>IF(_tag_month_day!C491="","",_tag_month_day!C491)</f>
        <v/>
      </c>
      <c r="Q495" s="398" t="str">
        <f>IF(_tag_month_day!D491="","",_tag_month_day!D491)</f>
        <v/>
      </c>
      <c r="R495" s="416">
        <f>IF(_tag_month_day!CB491="",R494,_tag_month_day!CB491/100)</f>
        <v>0.07</v>
      </c>
      <c r="S495" s="417" t="str">
        <f>IF(_tag_month_day!E491="","",_tag_month_day!E491)</f>
        <v/>
      </c>
      <c r="T495" s="417" t="str">
        <f>IF(_tag_month_day!F491="","",_tag_month_day!F491)</f>
        <v/>
      </c>
      <c r="U495" s="418" t="e">
        <f t="shared" si="2712"/>
        <v>#VALUE!</v>
      </c>
      <c r="V495" s="53" t="e">
        <f t="shared" si="2713"/>
        <v>#VALUE!</v>
      </c>
      <c r="W495" s="419" t="str">
        <f>IF(_jhy_month_day!A491="","",_jhy_month_day!A491)</f>
        <v/>
      </c>
      <c r="X495" s="420" t="str">
        <f>IF(_jhy_month_day!B491="","",_jhy_month_day!B491/100)</f>
        <v/>
      </c>
      <c r="Y495" s="420" t="str">
        <f>IF(_jhy_month_day!C491="","",_jhy_month_day!C491/100)</f>
        <v/>
      </c>
      <c r="Z495" s="439">
        <f t="shared" si="2802"/>
        <v>123</v>
      </c>
      <c r="AA495" s="440" t="str">
        <f>IF(_tag_month_day!G491="","",_tag_month_day!G491/100)</f>
        <v/>
      </c>
      <c r="AB495" s="440" t="str">
        <f>IF(_tag_month_day!H491="","",_tag_month_day!H491/100)</f>
        <v/>
      </c>
      <c r="AC495" s="193">
        <f t="shared" si="2759"/>
        <v>1.59963432013121</v>
      </c>
      <c r="AD495" s="441" t="str">
        <f t="shared" si="2760"/>
        <v/>
      </c>
      <c r="AE495" s="442" t="str">
        <f t="shared" si="2761"/>
        <v/>
      </c>
      <c r="AF495" s="443">
        <v>1</v>
      </c>
      <c r="AG495" s="68" t="str">
        <f>IF(_duihao_month_day!A491="","",_duihao_month_day!A491)</f>
        <v/>
      </c>
      <c r="AH495" s="463">
        <f>IF(_gyk_month_day!B491="",AH494,_gyk_month_day!B491)</f>
        <v>820</v>
      </c>
      <c r="AI495" s="464"/>
      <c r="AJ495" s="68" t="str">
        <f>IF(_tag_month_day!I491="","",_tag_month_day!I491)</f>
        <v/>
      </c>
      <c r="AK495" s="465" t="str">
        <f>IF(_tzyy_month_day!A491="","",_tzyy_month_day!A491)</f>
        <v/>
      </c>
      <c r="AL495" s="465" t="str">
        <f>IF(_tzyy_month_day!B491="","",_tzyy_month_day!B491)</f>
        <v/>
      </c>
      <c r="AM495" s="465" t="str">
        <f>IF(_tzyy_month_day!C491="","",_tzyy_month_day!C491)</f>
        <v/>
      </c>
      <c r="AN495" s="466" t="str">
        <f>IF(_tag_month_day!CG491="","",_tag_month_day!CG491)</f>
        <v/>
      </c>
      <c r="AO495" s="466" t="str">
        <f>IF(_tag_month_day!CH491="","",_tag_month_day!CH491)</f>
        <v/>
      </c>
      <c r="AP495" s="486" t="e">
        <f t="shared" si="2762"/>
        <v>#VALUE!</v>
      </c>
      <c r="AQ495" s="487" t="str">
        <f>IF(_tag_month_day!J491="","",_tag_month_day!J491/100)</f>
        <v/>
      </c>
      <c r="AR495" s="488">
        <f t="shared" si="2763"/>
        <v>1.3</v>
      </c>
      <c r="AS495" s="489" t="e">
        <f t="shared" si="2714"/>
        <v>#VALUE!</v>
      </c>
      <c r="AT495" s="489">
        <f t="shared" si="2764"/>
        <v>0</v>
      </c>
      <c r="AU495" s="490" t="str">
        <f>IF(_tag_month_day!K491="","",_tag_month_day!K491)</f>
        <v/>
      </c>
      <c r="AV495" s="491" t="str">
        <f>IF(_tag_month_day!L491="","",_tag_month_day!L491/100)</f>
        <v/>
      </c>
      <c r="AW495" s="420">
        <f t="shared" si="2686"/>
        <v>0</v>
      </c>
      <c r="AX495" s="420">
        <f t="shared" si="2765"/>
        <v>0</v>
      </c>
      <c r="AY495" s="420" t="str">
        <f>IF(_tag_month_day!M491="","",_tag_month_day!M491/100)</f>
        <v/>
      </c>
      <c r="AZ495" s="420" t="str">
        <f>IF(_tag_month_day!N491="","",_tag_month_day!N491/100)</f>
        <v/>
      </c>
      <c r="BA495" s="420" t="str">
        <f>IF(_tag_month_day!O491="","",_tag_month_day!O491/100)</f>
        <v/>
      </c>
      <c r="BB495" s="496" t="str">
        <f>IF(_tag_month_day!P491="","",_tag_month_day!P491/100)</f>
        <v/>
      </c>
      <c r="BC495" s="496">
        <f t="shared" si="2766"/>
        <v>0</v>
      </c>
      <c r="BD495" s="496" t="str">
        <f>IF(_tag_month_day!Q491="","",_tag_month_day!Q491/100)</f>
        <v/>
      </c>
      <c r="BE495" s="510" t="str">
        <f>IF(_tag_month_day!R491="","",_tag_month_day!R491/100)</f>
        <v/>
      </c>
      <c r="BF495" s="413" t="str">
        <f>IF(_tag_month_day!CC491="","",_tag_month_day!CC491/100)</f>
        <v/>
      </c>
      <c r="BG495" s="511" t="e">
        <f t="shared" si="2715"/>
        <v>#VALUE!</v>
      </c>
      <c r="BH495" s="198">
        <f t="shared" si="2716"/>
        <v>0</v>
      </c>
      <c r="BI495" s="512" t="e">
        <f>IF(CX495=0,BI494,(DK495*查询!$R$5+DL495*查询!$Q$5+DM495*查询!$N$5+DN495*查询!$O$5+DO495*查询!$P$5)*AF495/CX495)</f>
        <v>#VALUE!</v>
      </c>
      <c r="BJ495" s="512" t="e">
        <f>IF(CX495=0,BJ494,(DP495*查询!$S$5+DQ495*查询!$T$5+DR495*查询!$U$5)*AF495/CX495)</f>
        <v>#VALUE!</v>
      </c>
      <c r="BK495" s="512">
        <f t="shared" si="2767"/>
        <v>1</v>
      </c>
      <c r="BL495" s="513" t="str">
        <f>IF(_cfyc_month_day!A491="","",_cfyc_month_day!A491)</f>
        <v/>
      </c>
      <c r="BM495" s="513" t="str">
        <f>IF(_cfyc_month_day!B491="","",_cfyc_month_day!B491)</f>
        <v/>
      </c>
      <c r="BN495" s="513" t="str">
        <f>IF(_cfyc_month_day!C491="","",_cfyc_month_day!C491)</f>
        <v/>
      </c>
      <c r="BO495" s="522" t="str">
        <f>IF(_cfyc_month_day!D491="","",_cfyc_month_day!D491)</f>
        <v/>
      </c>
      <c r="BP495" s="522" t="str">
        <f>IF(_cfyc_month_day!E491="","",_cfyc_month_day!E491)</f>
        <v/>
      </c>
      <c r="BQ495" s="522" t="str">
        <f>IF(_cfyc_month_day!F491="","",_cfyc_month_day!F491)</f>
        <v/>
      </c>
      <c r="BR495" s="513" t="str">
        <f>IF(_tag_month_day!T491="","",_tag_month_day!T491)</f>
        <v/>
      </c>
      <c r="BS495" s="513" t="str">
        <f>IF(_tag_month_day!U491="","",_tag_month_day!U491)</f>
        <v/>
      </c>
      <c r="BT495" s="523" t="str">
        <f t="shared" si="2768"/>
        <v/>
      </c>
      <c r="BU495" s="223" t="str">
        <f>IF(_tag_month_day!V491="","",_tag_month_day!V491)</f>
        <v/>
      </c>
      <c r="BV495" s="206" t="str">
        <f>IF(_tag_month_day!W491="","",_tag_month_day!W491)</f>
        <v/>
      </c>
      <c r="BW495" s="540" t="str">
        <f>IF(_tag_month_day!X491="","",_tag_month_day!X491)</f>
        <v/>
      </c>
      <c r="BX495" s="540" t="str">
        <f>IF(_tag_month_day!Y491="","",_tag_month_day!Y491)</f>
        <v/>
      </c>
      <c r="BY495" s="541">
        <f ca="1" t="shared" si="2769"/>
        <v>43637.4999999988</v>
      </c>
      <c r="BZ495" s="542"/>
      <c r="CA495" s="543" t="str">
        <f>IF(_jhy2_month_day!A491="","",_jhy2_month_day!A491)</f>
        <v/>
      </c>
      <c r="CB495" s="464" t="str">
        <f>IF(_jhy2_month_day!B491="","",_jhy2_month_day!B491)</f>
        <v/>
      </c>
      <c r="CC495" s="464" t="str">
        <f>IF(_jhy2_month_day!C491="","",_jhy2_month_day!C491)</f>
        <v/>
      </c>
      <c r="CD495" s="464" t="str">
        <f>IF(_jhy2_month_day!D491="","",_jhy2_month_day!D491)</f>
        <v/>
      </c>
      <c r="CE495" s="464" t="str">
        <f>IF(_jhy2_month_day!E491="","",_jhy2_month_day!E491)</f>
        <v/>
      </c>
      <c r="CF495" s="464" t="str">
        <f>IF(_jhy2_month_day!F491="","",_jhy2_month_day!F491)</f>
        <v/>
      </c>
      <c r="CG495" s="464" t="str">
        <f>IF(_jhy2_month_day!G491="","",_jhy2_month_day!G491)</f>
        <v/>
      </c>
      <c r="CH495" s="464" t="str">
        <f>IF(_jhy2_month_day!H491="","",_jhy2_month_day!H491)</f>
        <v/>
      </c>
      <c r="CI495" s="464" t="str">
        <f>IF(_jhy2_month_day!I491="","",_jhy2_month_day!I491)</f>
        <v/>
      </c>
      <c r="CJ495" s="464" t="str">
        <f>IF(_jhy2_month_day!J491="","",_jhy2_month_day!J491)</f>
        <v/>
      </c>
      <c r="CK495" s="464" t="str">
        <f>IF(_jhy2_month_day!K491="","",_jhy2_month_day!K491)</f>
        <v/>
      </c>
      <c r="CL495" s="562" t="str">
        <f>IF(_jhy2_month_day!L491="","",_jhy2_month_day!L491)</f>
        <v/>
      </c>
      <c r="CM495" s="562" t="str">
        <f>IF(_jhy2_month_day!M491="","",_jhy2_month_day!M491)</f>
        <v/>
      </c>
      <c r="CN495" s="562" t="str">
        <f>IF(_jhy2_month_day!N491="","",_jhy2_month_day!N491)</f>
        <v/>
      </c>
      <c r="CO495" s="562" t="str">
        <f>IF(_jhy2_month_day!O491="","",_jhy2_month_day!O491)</f>
        <v/>
      </c>
      <c r="CP495" s="562" t="str">
        <f>IF(_jhy2_month_day!P491="","",_jhy2_month_day!P491)</f>
        <v/>
      </c>
      <c r="CQ495" s="562" t="str">
        <f>IF(_jhy2_month_day!Q491="","",_jhy2_month_day!Q491)</f>
        <v/>
      </c>
      <c r="CR495" s="563" t="str">
        <f>IF(_jhy2_month_day!R491="","",_jhy2_month_day!R491)</f>
        <v/>
      </c>
      <c r="CS495" s="576" t="str">
        <f>IF(_jhy2_month_day!S491="","",_jhy2_month_day!S491)</f>
        <v/>
      </c>
      <c r="CT495" s="562" t="str">
        <f>IF(_jhy2_month_day!T491="","",_jhy2_month_day!T491)</f>
        <v/>
      </c>
      <c r="CU495" s="577" t="e">
        <f t="shared" si="2717"/>
        <v>#VALUE!</v>
      </c>
      <c r="CV495" s="198" t="e">
        <f t="shared" si="2718"/>
        <v>#VALUE!</v>
      </c>
      <c r="CW495" s="192" t="e">
        <f t="shared" si="2719"/>
        <v>#VALUE!</v>
      </c>
      <c r="CX495" s="192" t="e">
        <f t="shared" si="2720"/>
        <v>#VALUE!</v>
      </c>
      <c r="CY495" s="202" t="e">
        <f t="shared" si="2721"/>
        <v>#VALUE!</v>
      </c>
      <c r="CZ495" s="192" t="e">
        <f t="shared" ref="CZ495:DI495" si="2988">$AJ495*EF495</f>
        <v>#VALUE!</v>
      </c>
      <c r="DA495" s="192" t="e">
        <f t="shared" si="2988"/>
        <v>#VALUE!</v>
      </c>
      <c r="DB495" s="192" t="e">
        <f t="shared" si="2988"/>
        <v>#VALUE!</v>
      </c>
      <c r="DC495" s="192" t="e">
        <f t="shared" si="2988"/>
        <v>#VALUE!</v>
      </c>
      <c r="DD495" s="192" t="e">
        <f t="shared" si="2988"/>
        <v>#VALUE!</v>
      </c>
      <c r="DE495" s="192" t="e">
        <f t="shared" si="2988"/>
        <v>#VALUE!</v>
      </c>
      <c r="DF495" s="192" t="e">
        <f t="shared" si="2988"/>
        <v>#VALUE!</v>
      </c>
      <c r="DG495" s="192" t="e">
        <f t="shared" si="2988"/>
        <v>#VALUE!</v>
      </c>
      <c r="DH495" s="192" t="e">
        <f t="shared" si="2988"/>
        <v>#VALUE!</v>
      </c>
      <c r="DI495" s="192" t="e">
        <f t="shared" si="2988"/>
        <v>#VALUE!</v>
      </c>
      <c r="DJ495" s="192" t="e">
        <f t="shared" si="2723"/>
        <v>#VALUE!</v>
      </c>
      <c r="DK495" s="192" t="e">
        <f t="shared" si="2724"/>
        <v>#VALUE!</v>
      </c>
      <c r="DL495" s="192" t="e">
        <f t="shared" si="2725"/>
        <v>#VALUE!</v>
      </c>
      <c r="DM495" s="192" t="e">
        <f t="shared" si="2726"/>
        <v>#VALUE!</v>
      </c>
      <c r="DN495" s="192" t="e">
        <f t="shared" si="2727"/>
        <v>#VALUE!</v>
      </c>
      <c r="DO495" s="192" t="e">
        <f t="shared" si="2728"/>
        <v>#VALUE!</v>
      </c>
      <c r="DP495" s="192" t="e">
        <f t="shared" si="2729"/>
        <v>#VALUE!</v>
      </c>
      <c r="DQ495" s="192" t="e">
        <f t="shared" si="2730"/>
        <v>#VALUE!</v>
      </c>
      <c r="DR495" s="192" t="e">
        <f t="shared" si="2731"/>
        <v>#VALUE!</v>
      </c>
      <c r="DS495" s="192" t="e">
        <f t="shared" si="2732"/>
        <v>#VALUE!</v>
      </c>
      <c r="DT495" s="192" t="e">
        <f t="shared" si="2733"/>
        <v>#VALUE!</v>
      </c>
      <c r="DU495" s="192" t="e">
        <f t="shared" si="2734"/>
        <v>#VALUE!</v>
      </c>
      <c r="DV495" s="198" t="e">
        <f t="shared" si="2735"/>
        <v>#VALUE!</v>
      </c>
      <c r="DW495" s="198" t="e">
        <f t="shared" si="2736"/>
        <v>#DIV/0!</v>
      </c>
      <c r="DX495" s="198" t="e">
        <f t="shared" si="2737"/>
        <v>#DIV/0!</v>
      </c>
      <c r="DY495" s="198" t="e">
        <f t="shared" si="2738"/>
        <v>#VALUE!</v>
      </c>
      <c r="DZ495" s="198" t="e">
        <f t="shared" si="2739"/>
        <v>#VALUE!</v>
      </c>
      <c r="EA495" s="198" t="e">
        <f t="shared" si="2740"/>
        <v>#VALUE!</v>
      </c>
      <c r="EB495" s="198" t="e">
        <f t="shared" si="2741"/>
        <v>#VALUE!</v>
      </c>
      <c r="EC495" s="198" t="e">
        <f t="shared" si="2742"/>
        <v>#DIV/0!</v>
      </c>
      <c r="ED495" s="198" t="e">
        <f t="shared" si="2743"/>
        <v>#VALUE!</v>
      </c>
      <c r="EE495" s="198" t="e">
        <f t="shared" si="2744"/>
        <v>#VALUE!</v>
      </c>
      <c r="EF495" s="198" t="e">
        <f t="shared" ref="EF495:EO495" si="2989">DV495/SUM($DV495:$EE495)</f>
        <v>#VALUE!</v>
      </c>
      <c r="EG495" s="198" t="e">
        <f t="shared" si="2989"/>
        <v>#DIV/0!</v>
      </c>
      <c r="EH495" s="198" t="e">
        <f t="shared" si="2989"/>
        <v>#DIV/0!</v>
      </c>
      <c r="EI495" s="198" t="e">
        <f t="shared" si="2989"/>
        <v>#VALUE!</v>
      </c>
      <c r="EJ495" s="198" t="e">
        <f t="shared" si="2989"/>
        <v>#VALUE!</v>
      </c>
      <c r="EK495" s="198" t="e">
        <f t="shared" si="2989"/>
        <v>#VALUE!</v>
      </c>
      <c r="EL495" s="198" t="e">
        <f t="shared" si="2989"/>
        <v>#VALUE!</v>
      </c>
      <c r="EM495" s="198" t="e">
        <f t="shared" si="2989"/>
        <v>#DIV/0!</v>
      </c>
      <c r="EN495" s="198" t="e">
        <f t="shared" si="2989"/>
        <v>#VALUE!</v>
      </c>
      <c r="EO495" s="198" t="e">
        <f t="shared" si="2989"/>
        <v>#VALUE!</v>
      </c>
      <c r="EP495" s="511">
        <f t="shared" ref="EP495:EW495" si="2990">EP494</f>
        <v>0.08</v>
      </c>
      <c r="EQ495" s="511">
        <f t="shared" si="2990"/>
        <v>0.015</v>
      </c>
      <c r="ER495" s="511">
        <f t="shared" si="2990"/>
        <v>0.015</v>
      </c>
      <c r="ES495" s="511">
        <f t="shared" si="2990"/>
        <v>0.015</v>
      </c>
      <c r="ET495" s="511">
        <f t="shared" si="2990"/>
        <v>0.015</v>
      </c>
      <c r="EU495" s="511">
        <f t="shared" si="2990"/>
        <v>0.09</v>
      </c>
      <c r="EV495" s="511">
        <f t="shared" si="2990"/>
        <v>0.09</v>
      </c>
      <c r="EW495" s="511">
        <f t="shared" si="2990"/>
        <v>0.09</v>
      </c>
      <c r="EX495" s="420" t="str">
        <f>IF(_tag_month_day!AS491="","",_tag_month_day!AS491/100)</f>
        <v/>
      </c>
      <c r="EY495" s="420" t="str">
        <f>IF(_tag_month_day!AT491="","",_tag_month_day!AT491/100)</f>
        <v/>
      </c>
      <c r="EZ495" s="420" t="str">
        <f>IF(_tag_month_day!AU491="","",_tag_month_day!AU491/100)</f>
        <v/>
      </c>
      <c r="FA495" s="420" t="str">
        <f>IF(_tag_month_day!AV491="","",_tag_month_day!AV491/100)</f>
        <v/>
      </c>
      <c r="FB495" s="420" t="str">
        <f>IF(_tag_month_day!AW491="","",_tag_month_day!AW491/100)</f>
        <v/>
      </c>
      <c r="FC495" s="420" t="str">
        <f>IF(_tag_month_day!AX491="","",_tag_month_day!AX491/100)</f>
        <v/>
      </c>
      <c r="FD495" s="510">
        <f t="shared" si="2773"/>
        <v>0.33</v>
      </c>
      <c r="FE495" s="510">
        <f t="shared" si="2774"/>
        <v>0.19</v>
      </c>
      <c r="FF495" s="510">
        <f t="shared" si="2775"/>
        <v>0.003</v>
      </c>
      <c r="FG495" s="510">
        <f t="shared" si="2776"/>
        <v>0</v>
      </c>
      <c r="FH495" s="603">
        <f t="shared" si="2777"/>
        <v>0.0001</v>
      </c>
      <c r="FI495" s="510">
        <f t="shared" ref="FI495:FR495" si="2991">FI494</f>
        <v>0.41</v>
      </c>
      <c r="FJ495" s="510">
        <f t="shared" si="2991"/>
        <v>0.11</v>
      </c>
      <c r="FK495" s="510">
        <f t="shared" si="2991"/>
        <v>0.015</v>
      </c>
      <c r="FL495" s="510">
        <f t="shared" si="2991"/>
        <v>0</v>
      </c>
      <c r="FM495" s="603">
        <f t="shared" si="2991"/>
        <v>0.0001</v>
      </c>
      <c r="FN495" s="510" t="str">
        <f>IF(_tag_month_day!AY491="","",_tag_month_day!AY491/100)</f>
        <v/>
      </c>
      <c r="FO495" s="510" t="str">
        <f>IF(_tag_month_day!AZ491="","",_tag_month_day!AZ491/100)</f>
        <v/>
      </c>
      <c r="FP495" s="510" t="str">
        <f>IF(_tag_month_day!BA491="","",_tag_month_day!BA491/100)</f>
        <v/>
      </c>
      <c r="FQ495" s="510" t="str">
        <f>IF(_tag_month_day!BB491="","",_tag_month_day!BB491/100)</f>
        <v/>
      </c>
      <c r="FR495" s="603" t="str">
        <f>IF(_tag_month_day!BC491="","",_tag_month_day!BC491/100)</f>
        <v/>
      </c>
      <c r="FS495" s="510" t="str">
        <f>IF(_tag_month_day!BD491="","",_tag_month_day!BD491/100)</f>
        <v/>
      </c>
      <c r="FT495" s="510" t="str">
        <f>IF(_tag_month_day!BE491="","",_tag_month_day!BE491/100)</f>
        <v/>
      </c>
      <c r="FU495" s="510" t="str">
        <f>IF(_tag_month_day!BF491="","",_tag_month_day!BF491/100)</f>
        <v/>
      </c>
      <c r="FV495" s="510" t="str">
        <f>IF(_tag_month_day!BG491="","",_tag_month_day!BG491/100)</f>
        <v/>
      </c>
      <c r="FW495" s="603" t="str">
        <f>IF(_tag_month_day!BH491="","",_tag_month_day!BH491/100)</f>
        <v/>
      </c>
      <c r="FX495" s="510" t="str">
        <f>IF(_tag_month_day!BI491="","",_tag_month_day!BI491/100)</f>
        <v/>
      </c>
      <c r="FY495" s="510" t="str">
        <f>IF(_tag_month_day!BJ491="","",_tag_month_day!BJ491/100)</f>
        <v/>
      </c>
      <c r="FZ495" s="605" t="str">
        <f>IF(_tag_month_day!BK491="","",_tag_month_day!BK491/100)</f>
        <v/>
      </c>
      <c r="GA495" s="510" t="str">
        <f>IF(_tag_month_day!BL491="","",_tag_month_day!BL491/100)</f>
        <v/>
      </c>
      <c r="GB495" s="603" t="str">
        <f>IF(_tag_month_day!BM491="","",_tag_month_day!BM491/100)</f>
        <v/>
      </c>
      <c r="GC495" s="420" t="str">
        <f>IF(_tag_month_day!BN491="","",_tag_month_day!BN491/100)</f>
        <v/>
      </c>
      <c r="GD495" s="420" t="str">
        <f>IF(_tag_month_day!BO491="","",_tag_month_day!BO491/100)</f>
        <v/>
      </c>
      <c r="GE495" s="420" t="str">
        <f>IF(_tag_month_day!BP491="","",_tag_month_day!BP491/100)</f>
        <v/>
      </c>
      <c r="GF495" s="420" t="str">
        <f>IF(_tag_month_day!BQ491="","",_tag_month_day!BQ491/100)</f>
        <v/>
      </c>
      <c r="GG495" s="420" t="str">
        <f>IF(_tag_month_day!BR491="","",_tag_month_day!BR491/100)</f>
        <v/>
      </c>
      <c r="GH495" s="420" t="str">
        <f>IF(_tag_month_day!BS491="","",_tag_month_day!BS491/100)</f>
        <v/>
      </c>
      <c r="GI495" s="603" t="str">
        <f>IF(_tag_month_day!BT491="","",_tag_month_day!BT491/100)</f>
        <v/>
      </c>
      <c r="GJ495" s="612" t="str">
        <f>IF(_tag_month_day!BU491="","",_tag_month_day!BU491/100)</f>
        <v/>
      </c>
      <c r="GK495" s="620" t="str">
        <f>IF(_tag_month_day!BV491="",IF(_rlcf_month_day!A$2="","",_rlcf_month_day!A$2/100),_tag_month_day!BV491/100)</f>
        <v/>
      </c>
      <c r="GL495" s="620" t="str">
        <f>IF(_tag_month_day!BW491="",IF(_rlcf_month_day!B$2="","",_rlcf_month_day!B$2/100),_tag_month_day!BW491/100)</f>
        <v/>
      </c>
      <c r="GM495" s="621" t="str">
        <f>IF(_tag_month_day!BX491="",IF(_rlcf_month_day!C$2="","",_rlcf_month_day!C$2/100),_tag_month_day!BX491/100)</f>
        <v/>
      </c>
      <c r="GN495" s="620" t="str">
        <f>IF(_tag_month_day!BV491="",IF(_rlcf_month_day!A$2="","",_rlcf_month_day!A$2/100),_tag_month_day!BV491/100)</f>
        <v/>
      </c>
      <c r="GO495" s="620" t="str">
        <f>IF(_tag_month_day!BW491="",IF(_rlcf_month_day!B$2="","",_rlcf_month_day!B$2/100),_tag_month_day!BW491/100)</f>
        <v/>
      </c>
      <c r="GP495" s="620" t="str">
        <f>IF(_tag_month_day!CD491="",IF(_rlcf_month_day!E$2="","",_rlcf_month_day!E$2/100),_tag_month_day!CD491/100)</f>
        <v/>
      </c>
      <c r="GQ495" s="620" t="str">
        <f>IF(_tag_month_day!CE491="",IF(_rlcf_month_day!F$2="","",_rlcf_month_day!F$2/100),_tag_month_day!CE491/100)</f>
        <v/>
      </c>
      <c r="GR495" s="621" t="str">
        <f>IF(_tag_month_day!CF491="",IF(_rlcf_month_day!G$2="","",_rlcf_month_day!G$2/100),_tag_month_day!CF491/100)</f>
        <v/>
      </c>
      <c r="GS495" s="626">
        <f t="shared" ref="GS495:HH495" si="2992">GS494</f>
        <v>0.953</v>
      </c>
      <c r="GT495" s="626">
        <f t="shared" si="2992"/>
        <v>0.55</v>
      </c>
      <c r="GU495" s="626">
        <f t="shared" si="2992"/>
        <v>0.55</v>
      </c>
      <c r="GV495" s="626">
        <f t="shared" si="2992"/>
        <v>0.55</v>
      </c>
      <c r="GW495" s="626">
        <f t="shared" si="2992"/>
        <v>0.5</v>
      </c>
      <c r="GX495" s="626">
        <f t="shared" si="2992"/>
        <v>0.935</v>
      </c>
      <c r="GY495" s="626">
        <f t="shared" si="2992"/>
        <v>0.15</v>
      </c>
      <c r="GZ495" s="626">
        <f t="shared" si="2992"/>
        <v>1</v>
      </c>
      <c r="HA495" s="632">
        <f t="shared" si="2992"/>
        <v>0.047</v>
      </c>
      <c r="HB495" s="632">
        <f t="shared" si="2992"/>
        <v>0.45</v>
      </c>
      <c r="HC495" s="632">
        <f t="shared" si="2992"/>
        <v>0.45</v>
      </c>
      <c r="HD495" s="632">
        <f t="shared" si="2992"/>
        <v>0.45</v>
      </c>
      <c r="HE495" s="632">
        <f t="shared" si="2992"/>
        <v>0.5</v>
      </c>
      <c r="HF495" s="632">
        <f t="shared" si="2992"/>
        <v>0.065</v>
      </c>
      <c r="HG495" s="632">
        <f t="shared" si="2992"/>
        <v>0.85</v>
      </c>
      <c r="HH495" s="632">
        <f t="shared" si="2992"/>
        <v>0</v>
      </c>
      <c r="HI495" s="68">
        <f t="shared" si="2749"/>
        <v>0</v>
      </c>
      <c r="HJ495" s="68" t="e">
        <f t="shared" si="2780"/>
        <v>#VALUE!</v>
      </c>
      <c r="HK495" s="202">
        <f t="shared" si="2781"/>
        <v>0.85</v>
      </c>
      <c r="HL495" s="464">
        <f t="shared" si="2782"/>
        <v>550000</v>
      </c>
      <c r="HM495" s="464">
        <f t="shared" si="2783"/>
        <v>480000</v>
      </c>
      <c r="HN495" s="192" t="e">
        <f t="shared" si="2750"/>
        <v>#VALUE!</v>
      </c>
      <c r="HO495" s="192" t="e">
        <f>HN495*HK495*$HO$2/HL495*1000000</f>
        <v>#VALUE!</v>
      </c>
      <c r="HP495" s="192" t="e">
        <f>HN495*HK495*$HP$2/HM495*1000000</f>
        <v>#VALUE!</v>
      </c>
    </row>
    <row r="496" customFormat="1" spans="1:224">
      <c r="A496" s="381">
        <v>491</v>
      </c>
      <c r="B496" s="54">
        <f ca="1" t="shared" si="2784"/>
        <v>43637</v>
      </c>
      <c r="C496" s="57">
        <f t="shared" si="2785"/>
        <v>0.0416666666666667</v>
      </c>
      <c r="D496" s="68" t="str">
        <f ca="1" t="shared" si="2751"/>
        <v>白班</v>
      </c>
      <c r="E496" s="68" t="str">
        <f ca="1" t="shared" si="2752"/>
        <v>甲</v>
      </c>
      <c r="F496" s="68">
        <f ca="1">SUMPRODUCT((成本日报!$A$3:$A$95=计划!B496)*(成本日报!$B$3:$B$95=计划!$D496),成本日报!$C$3:$C$95)</f>
        <v>1</v>
      </c>
      <c r="G496" s="382">
        <f ca="1" t="shared" si="2786"/>
        <v>43637.4166666655</v>
      </c>
      <c r="H496" s="382">
        <f ca="1" t="shared" si="2753"/>
        <v>43637.4236111099</v>
      </c>
      <c r="I496" s="382">
        <f ca="1" t="shared" si="2754"/>
        <v>43637.4291666655</v>
      </c>
      <c r="J496" s="382">
        <f ca="1" t="shared" si="2755"/>
        <v>43637.4583333321</v>
      </c>
      <c r="K496" s="382">
        <f ca="1" t="shared" si="2756"/>
        <v>43637.5208333321</v>
      </c>
      <c r="L496" s="382">
        <f ca="1" t="shared" si="2757"/>
        <v>43637.5416666655</v>
      </c>
      <c r="M496" s="398" t="str">
        <f>IF(_tag_month_day!A492="","",_tag_month_day!A492)</f>
        <v/>
      </c>
      <c r="N496" s="398" t="str">
        <f>IF(_tag_month_day!B492="","",_tag_month_day!B492)</f>
        <v/>
      </c>
      <c r="O496" s="399" t="e">
        <f t="shared" si="2758"/>
        <v>#VALUE!</v>
      </c>
      <c r="P496" s="398" t="str">
        <f>IF(_tag_month_day!C492="","",_tag_month_day!C492)</f>
        <v/>
      </c>
      <c r="Q496" s="398" t="str">
        <f>IF(_tag_month_day!D492="","",_tag_month_day!D492)</f>
        <v/>
      </c>
      <c r="R496" s="416">
        <f>IF(_tag_month_day!CB492="",R495,_tag_month_day!CB492/100)</f>
        <v>0.07</v>
      </c>
      <c r="S496" s="417" t="str">
        <f>IF(_tag_month_day!E492="","",_tag_month_day!E492)</f>
        <v/>
      </c>
      <c r="T496" s="417" t="str">
        <f>IF(_tag_month_day!F492="","",_tag_month_day!F492)</f>
        <v/>
      </c>
      <c r="U496" s="418" t="e">
        <f t="shared" si="2712"/>
        <v>#VALUE!</v>
      </c>
      <c r="V496" s="53" t="e">
        <f t="shared" si="2713"/>
        <v>#VALUE!</v>
      </c>
      <c r="W496" s="419" t="str">
        <f>IF(_jhy_month_day!A492="","",_jhy_month_day!A492)</f>
        <v/>
      </c>
      <c r="X496" s="420" t="str">
        <f>IF(_jhy_month_day!B492="","",_jhy_month_day!B492/100)</f>
        <v/>
      </c>
      <c r="Y496" s="420" t="str">
        <f>IF(_jhy_month_day!C492="","",_jhy_month_day!C492/100)</f>
        <v/>
      </c>
      <c r="Z496" s="439">
        <f t="shared" si="2802"/>
        <v>123</v>
      </c>
      <c r="AA496" s="440" t="str">
        <f>IF(_tag_month_day!G492="","",_tag_month_day!G492/100)</f>
        <v/>
      </c>
      <c r="AB496" s="440" t="str">
        <f>IF(_tag_month_day!H492="","",_tag_month_day!H492/100)</f>
        <v/>
      </c>
      <c r="AC496" s="193">
        <f t="shared" si="2759"/>
        <v>1.59963432013121</v>
      </c>
      <c r="AD496" s="441" t="str">
        <f t="shared" si="2760"/>
        <v/>
      </c>
      <c r="AE496" s="442" t="str">
        <f t="shared" si="2761"/>
        <v/>
      </c>
      <c r="AF496" s="443">
        <v>1</v>
      </c>
      <c r="AG496" s="68" t="str">
        <f>IF(_duihao_month_day!A492="","",_duihao_month_day!A492)</f>
        <v/>
      </c>
      <c r="AH496" s="463">
        <f>IF(_gyk_month_day!B492="",AH495,_gyk_month_day!B492)</f>
        <v>820</v>
      </c>
      <c r="AI496" s="464"/>
      <c r="AJ496" s="68" t="str">
        <f>IF(_tag_month_day!I492="","",_tag_month_day!I492)</f>
        <v/>
      </c>
      <c r="AK496" s="465" t="str">
        <f>IF(_tzyy_month_day!A492="","",_tzyy_month_day!A492)</f>
        <v/>
      </c>
      <c r="AL496" s="465" t="str">
        <f>IF(_tzyy_month_day!B492="","",_tzyy_month_day!B492)</f>
        <v/>
      </c>
      <c r="AM496" s="465" t="str">
        <f>IF(_tzyy_month_day!C492="","",_tzyy_month_day!C492)</f>
        <v/>
      </c>
      <c r="AN496" s="466" t="str">
        <f>IF(_tag_month_day!CG492="","",_tag_month_day!CG492)</f>
        <v/>
      </c>
      <c r="AO496" s="466" t="str">
        <f>IF(_tag_month_day!CH492="","",_tag_month_day!CH492)</f>
        <v/>
      </c>
      <c r="AP496" s="486" t="e">
        <f t="shared" si="2762"/>
        <v>#VALUE!</v>
      </c>
      <c r="AQ496" s="487" t="str">
        <f>IF(_tag_month_day!J492="","",_tag_month_day!J492/100)</f>
        <v/>
      </c>
      <c r="AR496" s="488">
        <f t="shared" si="2763"/>
        <v>1.3</v>
      </c>
      <c r="AS496" s="489" t="e">
        <f t="shared" si="2714"/>
        <v>#VALUE!</v>
      </c>
      <c r="AT496" s="489">
        <f t="shared" si="2764"/>
        <v>0</v>
      </c>
      <c r="AU496" s="490" t="str">
        <f>IF(_tag_month_day!K492="","",_tag_month_day!K492)</f>
        <v/>
      </c>
      <c r="AV496" s="491" t="str">
        <f>IF(_tag_month_day!L492="","",_tag_month_day!L492/100)</f>
        <v/>
      </c>
      <c r="AW496" s="420">
        <f t="shared" si="2686"/>
        <v>0</v>
      </c>
      <c r="AX496" s="420">
        <f t="shared" si="2765"/>
        <v>0</v>
      </c>
      <c r="AY496" s="420" t="str">
        <f>IF(_tag_month_day!M492="","",_tag_month_day!M492/100)</f>
        <v/>
      </c>
      <c r="AZ496" s="420" t="str">
        <f>IF(_tag_month_day!N492="","",_tag_month_day!N492/100)</f>
        <v/>
      </c>
      <c r="BA496" s="420" t="str">
        <f>IF(_tag_month_day!O492="","",_tag_month_day!O492/100)</f>
        <v/>
      </c>
      <c r="BB496" s="496" t="str">
        <f>IF(_tag_month_day!P492="","",_tag_month_day!P492/100)</f>
        <v/>
      </c>
      <c r="BC496" s="496">
        <f t="shared" si="2766"/>
        <v>0</v>
      </c>
      <c r="BD496" s="496" t="str">
        <f>IF(_tag_month_day!Q492="","",_tag_month_day!Q492/100)</f>
        <v/>
      </c>
      <c r="BE496" s="510" t="str">
        <f>IF(_tag_month_day!R492="","",_tag_month_day!R492/100)</f>
        <v/>
      </c>
      <c r="BF496" s="413" t="str">
        <f>IF(_tag_month_day!CC492="","",_tag_month_day!CC492/100)</f>
        <v/>
      </c>
      <c r="BG496" s="511" t="e">
        <f t="shared" si="2715"/>
        <v>#VALUE!</v>
      </c>
      <c r="BH496" s="198">
        <f t="shared" si="2716"/>
        <v>0</v>
      </c>
      <c r="BI496" s="512" t="e">
        <f>IF(CX496=0,BI495,(DK496*查询!$R$5+DL496*查询!$Q$5+DM496*查询!$N$5+DN496*查询!$O$5+DO496*查询!$P$5)*AF496/CX496)</f>
        <v>#VALUE!</v>
      </c>
      <c r="BJ496" s="512" t="e">
        <f>IF(CX496=0,BJ495,(DP496*查询!$S$5+DQ496*查询!$T$5+DR496*查询!$U$5)*AF496/CX496)</f>
        <v>#VALUE!</v>
      </c>
      <c r="BK496" s="512">
        <f t="shared" si="2767"/>
        <v>1</v>
      </c>
      <c r="BL496" s="513" t="str">
        <f>IF(_cfyc_month_day!A492="","",_cfyc_month_day!A492)</f>
        <v/>
      </c>
      <c r="BM496" s="513" t="str">
        <f>IF(_cfyc_month_day!B492="","",_cfyc_month_day!B492)</f>
        <v/>
      </c>
      <c r="BN496" s="513" t="str">
        <f>IF(_cfyc_month_day!C492="","",_cfyc_month_day!C492)</f>
        <v/>
      </c>
      <c r="BO496" s="522" t="str">
        <f>IF(_cfyc_month_day!D492="","",_cfyc_month_day!D492)</f>
        <v/>
      </c>
      <c r="BP496" s="522" t="str">
        <f>IF(_cfyc_month_day!E492="","",_cfyc_month_day!E492)</f>
        <v/>
      </c>
      <c r="BQ496" s="522" t="str">
        <f>IF(_cfyc_month_day!F492="","",_cfyc_month_day!F492)</f>
        <v/>
      </c>
      <c r="BR496" s="513" t="str">
        <f>IF(_tag_month_day!T492="","",_tag_month_day!T492)</f>
        <v/>
      </c>
      <c r="BS496" s="513" t="str">
        <f>IF(_tag_month_day!U492="","",_tag_month_day!U492)</f>
        <v/>
      </c>
      <c r="BT496" s="523" t="str">
        <f t="shared" si="2768"/>
        <v/>
      </c>
      <c r="BU496" s="223" t="str">
        <f>IF(_tag_month_day!V492="","",_tag_month_day!V492)</f>
        <v/>
      </c>
      <c r="BV496" s="206" t="str">
        <f>IF(_tag_month_day!W492="","",_tag_month_day!W492)</f>
        <v/>
      </c>
      <c r="BW496" s="540" t="str">
        <f>IF(_tag_month_day!X492="","",_tag_month_day!X492)</f>
        <v/>
      </c>
      <c r="BX496" s="540" t="str">
        <f>IF(_tag_month_day!Y492="","",_tag_month_day!Y492)</f>
        <v/>
      </c>
      <c r="BY496" s="541">
        <f ca="1" t="shared" si="2769"/>
        <v>43637.5416666655</v>
      </c>
      <c r="BZ496" s="542"/>
      <c r="CA496" s="543" t="str">
        <f>IF(_jhy2_month_day!A492="","",_jhy2_month_day!A492)</f>
        <v/>
      </c>
      <c r="CB496" s="464" t="str">
        <f>IF(_jhy2_month_day!B492="","",_jhy2_month_day!B492)</f>
        <v/>
      </c>
      <c r="CC496" s="464" t="str">
        <f>IF(_jhy2_month_day!C492="","",_jhy2_month_day!C492)</f>
        <v/>
      </c>
      <c r="CD496" s="464" t="str">
        <f>IF(_jhy2_month_day!D492="","",_jhy2_month_day!D492)</f>
        <v/>
      </c>
      <c r="CE496" s="464" t="str">
        <f>IF(_jhy2_month_day!E492="","",_jhy2_month_day!E492)</f>
        <v/>
      </c>
      <c r="CF496" s="464" t="str">
        <f>IF(_jhy2_month_day!F492="","",_jhy2_month_day!F492)</f>
        <v/>
      </c>
      <c r="CG496" s="464" t="str">
        <f>IF(_jhy2_month_day!G492="","",_jhy2_month_day!G492)</f>
        <v/>
      </c>
      <c r="CH496" s="464" t="str">
        <f>IF(_jhy2_month_day!H492="","",_jhy2_month_day!H492)</f>
        <v/>
      </c>
      <c r="CI496" s="464" t="str">
        <f>IF(_jhy2_month_day!I492="","",_jhy2_month_day!I492)</f>
        <v/>
      </c>
      <c r="CJ496" s="464" t="str">
        <f>IF(_jhy2_month_day!J492="","",_jhy2_month_day!J492)</f>
        <v/>
      </c>
      <c r="CK496" s="464" t="str">
        <f>IF(_jhy2_month_day!K492="","",_jhy2_month_day!K492)</f>
        <v/>
      </c>
      <c r="CL496" s="562" t="str">
        <f>IF(_jhy2_month_day!L492="","",_jhy2_month_day!L492)</f>
        <v/>
      </c>
      <c r="CM496" s="562" t="str">
        <f>IF(_jhy2_month_day!M492="","",_jhy2_month_day!M492)</f>
        <v/>
      </c>
      <c r="CN496" s="562" t="str">
        <f>IF(_jhy2_month_day!N492="","",_jhy2_month_day!N492)</f>
        <v/>
      </c>
      <c r="CO496" s="562" t="str">
        <f>IF(_jhy2_month_day!O492="","",_jhy2_month_day!O492)</f>
        <v/>
      </c>
      <c r="CP496" s="562" t="str">
        <f>IF(_jhy2_month_day!P492="","",_jhy2_month_day!P492)</f>
        <v/>
      </c>
      <c r="CQ496" s="562" t="str">
        <f>IF(_jhy2_month_day!Q492="","",_jhy2_month_day!Q492)</f>
        <v/>
      </c>
      <c r="CR496" s="563" t="str">
        <f>IF(_jhy2_month_day!R492="","",_jhy2_month_day!R492)</f>
        <v/>
      </c>
      <c r="CS496" s="576" t="str">
        <f>IF(_jhy2_month_day!S492="","",_jhy2_month_day!S492)</f>
        <v/>
      </c>
      <c r="CT496" s="562" t="str">
        <f>IF(_jhy2_month_day!T492="","",_jhy2_month_day!T492)</f>
        <v/>
      </c>
      <c r="CU496" s="577" t="e">
        <f t="shared" si="2717"/>
        <v>#VALUE!</v>
      </c>
      <c r="CV496" s="198" t="e">
        <f t="shared" si="2718"/>
        <v>#VALUE!</v>
      </c>
      <c r="CW496" s="192" t="e">
        <f t="shared" si="2719"/>
        <v>#VALUE!</v>
      </c>
      <c r="CX496" s="192" t="e">
        <f t="shared" si="2720"/>
        <v>#VALUE!</v>
      </c>
      <c r="CY496" s="202" t="e">
        <f t="shared" si="2721"/>
        <v>#VALUE!</v>
      </c>
      <c r="CZ496" s="192" t="e">
        <f t="shared" ref="CZ496:DI496" si="2993">$AJ496*EF496</f>
        <v>#VALUE!</v>
      </c>
      <c r="DA496" s="192" t="e">
        <f t="shared" si="2993"/>
        <v>#VALUE!</v>
      </c>
      <c r="DB496" s="192" t="e">
        <f t="shared" si="2993"/>
        <v>#VALUE!</v>
      </c>
      <c r="DC496" s="192" t="e">
        <f t="shared" si="2993"/>
        <v>#VALUE!</v>
      </c>
      <c r="DD496" s="192" t="e">
        <f t="shared" si="2993"/>
        <v>#VALUE!</v>
      </c>
      <c r="DE496" s="192" t="e">
        <f t="shared" si="2993"/>
        <v>#VALUE!</v>
      </c>
      <c r="DF496" s="192" t="e">
        <f t="shared" si="2993"/>
        <v>#VALUE!</v>
      </c>
      <c r="DG496" s="192" t="e">
        <f t="shared" si="2993"/>
        <v>#VALUE!</v>
      </c>
      <c r="DH496" s="192" t="e">
        <f t="shared" si="2993"/>
        <v>#VALUE!</v>
      </c>
      <c r="DI496" s="192" t="e">
        <f t="shared" si="2993"/>
        <v>#VALUE!</v>
      </c>
      <c r="DJ496" s="192" t="e">
        <f t="shared" si="2723"/>
        <v>#VALUE!</v>
      </c>
      <c r="DK496" s="192" t="e">
        <f t="shared" si="2724"/>
        <v>#VALUE!</v>
      </c>
      <c r="DL496" s="192" t="e">
        <f t="shared" si="2725"/>
        <v>#VALUE!</v>
      </c>
      <c r="DM496" s="192" t="e">
        <f t="shared" si="2726"/>
        <v>#VALUE!</v>
      </c>
      <c r="DN496" s="192" t="e">
        <f t="shared" si="2727"/>
        <v>#VALUE!</v>
      </c>
      <c r="DO496" s="192" t="e">
        <f t="shared" si="2728"/>
        <v>#VALUE!</v>
      </c>
      <c r="DP496" s="192" t="e">
        <f t="shared" si="2729"/>
        <v>#VALUE!</v>
      </c>
      <c r="DQ496" s="192" t="e">
        <f t="shared" si="2730"/>
        <v>#VALUE!</v>
      </c>
      <c r="DR496" s="192" t="e">
        <f t="shared" si="2731"/>
        <v>#VALUE!</v>
      </c>
      <c r="DS496" s="192" t="e">
        <f t="shared" si="2732"/>
        <v>#VALUE!</v>
      </c>
      <c r="DT496" s="192" t="e">
        <f t="shared" si="2733"/>
        <v>#VALUE!</v>
      </c>
      <c r="DU496" s="192" t="e">
        <f t="shared" si="2734"/>
        <v>#VALUE!</v>
      </c>
      <c r="DV496" s="198" t="e">
        <f t="shared" si="2735"/>
        <v>#VALUE!</v>
      </c>
      <c r="DW496" s="198" t="e">
        <f t="shared" si="2736"/>
        <v>#DIV/0!</v>
      </c>
      <c r="DX496" s="198" t="e">
        <f t="shared" si="2737"/>
        <v>#DIV/0!</v>
      </c>
      <c r="DY496" s="198" t="e">
        <f t="shared" si="2738"/>
        <v>#VALUE!</v>
      </c>
      <c r="DZ496" s="198" t="e">
        <f t="shared" si="2739"/>
        <v>#VALUE!</v>
      </c>
      <c r="EA496" s="198" t="e">
        <f t="shared" si="2740"/>
        <v>#VALUE!</v>
      </c>
      <c r="EB496" s="198" t="e">
        <f t="shared" si="2741"/>
        <v>#VALUE!</v>
      </c>
      <c r="EC496" s="198" t="e">
        <f t="shared" si="2742"/>
        <v>#DIV/0!</v>
      </c>
      <c r="ED496" s="198" t="e">
        <f t="shared" si="2743"/>
        <v>#VALUE!</v>
      </c>
      <c r="EE496" s="198" t="e">
        <f t="shared" si="2744"/>
        <v>#VALUE!</v>
      </c>
      <c r="EF496" s="198" t="e">
        <f t="shared" ref="EF496:EO496" si="2994">DV496/SUM($DV496:$EE496)</f>
        <v>#VALUE!</v>
      </c>
      <c r="EG496" s="198" t="e">
        <f t="shared" si="2994"/>
        <v>#DIV/0!</v>
      </c>
      <c r="EH496" s="198" t="e">
        <f t="shared" si="2994"/>
        <v>#DIV/0!</v>
      </c>
      <c r="EI496" s="198" t="e">
        <f t="shared" si="2994"/>
        <v>#VALUE!</v>
      </c>
      <c r="EJ496" s="198" t="e">
        <f t="shared" si="2994"/>
        <v>#VALUE!</v>
      </c>
      <c r="EK496" s="198" t="e">
        <f t="shared" si="2994"/>
        <v>#VALUE!</v>
      </c>
      <c r="EL496" s="198" t="e">
        <f t="shared" si="2994"/>
        <v>#VALUE!</v>
      </c>
      <c r="EM496" s="198" t="e">
        <f t="shared" si="2994"/>
        <v>#DIV/0!</v>
      </c>
      <c r="EN496" s="198" t="e">
        <f t="shared" si="2994"/>
        <v>#VALUE!</v>
      </c>
      <c r="EO496" s="198" t="e">
        <f t="shared" si="2994"/>
        <v>#VALUE!</v>
      </c>
      <c r="EP496" s="511">
        <f t="shared" ref="EP496:EW496" si="2995">EP495</f>
        <v>0.08</v>
      </c>
      <c r="EQ496" s="511">
        <f t="shared" si="2995"/>
        <v>0.015</v>
      </c>
      <c r="ER496" s="511">
        <f t="shared" si="2995"/>
        <v>0.015</v>
      </c>
      <c r="ES496" s="511">
        <f t="shared" si="2995"/>
        <v>0.015</v>
      </c>
      <c r="ET496" s="511">
        <f t="shared" si="2995"/>
        <v>0.015</v>
      </c>
      <c r="EU496" s="511">
        <f t="shared" si="2995"/>
        <v>0.09</v>
      </c>
      <c r="EV496" s="511">
        <f t="shared" si="2995"/>
        <v>0.09</v>
      </c>
      <c r="EW496" s="511">
        <f t="shared" si="2995"/>
        <v>0.09</v>
      </c>
      <c r="EX496" s="420" t="str">
        <f>IF(_tag_month_day!AS492="","",_tag_month_day!AS492/100)</f>
        <v/>
      </c>
      <c r="EY496" s="420" t="str">
        <f>IF(_tag_month_day!AT492="","",_tag_month_day!AT492/100)</f>
        <v/>
      </c>
      <c r="EZ496" s="420" t="str">
        <f>IF(_tag_month_day!AU492="","",_tag_month_day!AU492/100)</f>
        <v/>
      </c>
      <c r="FA496" s="420" t="str">
        <f>IF(_tag_month_day!AV492="","",_tag_month_day!AV492/100)</f>
        <v/>
      </c>
      <c r="FB496" s="420" t="str">
        <f>IF(_tag_month_day!AW492="","",_tag_month_day!AW492/100)</f>
        <v/>
      </c>
      <c r="FC496" s="420" t="str">
        <f>IF(_tag_month_day!AX492="","",_tag_month_day!AX492/100)</f>
        <v/>
      </c>
      <c r="FD496" s="510">
        <f t="shared" si="2773"/>
        <v>0.33</v>
      </c>
      <c r="FE496" s="510">
        <f t="shared" si="2774"/>
        <v>0.19</v>
      </c>
      <c r="FF496" s="510">
        <f t="shared" si="2775"/>
        <v>0.003</v>
      </c>
      <c r="FG496" s="510">
        <f t="shared" si="2776"/>
        <v>0</v>
      </c>
      <c r="FH496" s="603">
        <f t="shared" si="2777"/>
        <v>0.0001</v>
      </c>
      <c r="FI496" s="510">
        <f t="shared" ref="FI496:FR496" si="2996">FI495</f>
        <v>0.41</v>
      </c>
      <c r="FJ496" s="510">
        <f t="shared" si="2996"/>
        <v>0.11</v>
      </c>
      <c r="FK496" s="510">
        <f t="shared" si="2996"/>
        <v>0.015</v>
      </c>
      <c r="FL496" s="510">
        <f t="shared" si="2996"/>
        <v>0</v>
      </c>
      <c r="FM496" s="603">
        <f t="shared" si="2996"/>
        <v>0.0001</v>
      </c>
      <c r="FN496" s="510" t="str">
        <f>IF(_tag_month_day!AY492="","",_tag_month_day!AY492/100)</f>
        <v/>
      </c>
      <c r="FO496" s="510" t="str">
        <f>IF(_tag_month_day!AZ492="","",_tag_month_day!AZ492/100)</f>
        <v/>
      </c>
      <c r="FP496" s="510" t="str">
        <f>IF(_tag_month_day!BA492="","",_tag_month_day!BA492/100)</f>
        <v/>
      </c>
      <c r="FQ496" s="510" t="str">
        <f>IF(_tag_month_day!BB492="","",_tag_month_day!BB492/100)</f>
        <v/>
      </c>
      <c r="FR496" s="603" t="str">
        <f>IF(_tag_month_day!BC492="","",_tag_month_day!BC492/100)</f>
        <v/>
      </c>
      <c r="FS496" s="510" t="str">
        <f>IF(_tag_month_day!BD492="","",_tag_month_day!BD492/100)</f>
        <v/>
      </c>
      <c r="FT496" s="510" t="str">
        <f>IF(_tag_month_day!BE492="","",_tag_month_day!BE492/100)</f>
        <v/>
      </c>
      <c r="FU496" s="510" t="str">
        <f>IF(_tag_month_day!BF492="","",_tag_month_day!BF492/100)</f>
        <v/>
      </c>
      <c r="FV496" s="510" t="str">
        <f>IF(_tag_month_day!BG492="","",_tag_month_day!BG492/100)</f>
        <v/>
      </c>
      <c r="FW496" s="603" t="str">
        <f>IF(_tag_month_day!BH492="","",_tag_month_day!BH492/100)</f>
        <v/>
      </c>
      <c r="FX496" s="510" t="str">
        <f>IF(_tag_month_day!BI492="","",_tag_month_day!BI492/100)</f>
        <v/>
      </c>
      <c r="FY496" s="510" t="str">
        <f>IF(_tag_month_day!BJ492="","",_tag_month_day!BJ492/100)</f>
        <v/>
      </c>
      <c r="FZ496" s="605" t="str">
        <f>IF(_tag_month_day!BK492="","",_tag_month_day!BK492/100)</f>
        <v/>
      </c>
      <c r="GA496" s="510" t="str">
        <f>IF(_tag_month_day!BL492="","",_tag_month_day!BL492/100)</f>
        <v/>
      </c>
      <c r="GB496" s="603" t="str">
        <f>IF(_tag_month_day!BM492="","",_tag_month_day!BM492/100)</f>
        <v/>
      </c>
      <c r="GC496" s="420" t="str">
        <f>IF(_tag_month_day!BN492="","",_tag_month_day!BN492/100)</f>
        <v/>
      </c>
      <c r="GD496" s="420" t="str">
        <f>IF(_tag_month_day!BO492="","",_tag_month_day!BO492/100)</f>
        <v/>
      </c>
      <c r="GE496" s="420" t="str">
        <f>IF(_tag_month_day!BP492="","",_tag_month_day!BP492/100)</f>
        <v/>
      </c>
      <c r="GF496" s="420" t="str">
        <f>IF(_tag_month_day!BQ492="","",_tag_month_day!BQ492/100)</f>
        <v/>
      </c>
      <c r="GG496" s="420" t="str">
        <f>IF(_tag_month_day!BR492="","",_tag_month_day!BR492/100)</f>
        <v/>
      </c>
      <c r="GH496" s="420" t="str">
        <f>IF(_tag_month_day!BS492="","",_tag_month_day!BS492/100)</f>
        <v/>
      </c>
      <c r="GI496" s="603" t="str">
        <f>IF(_tag_month_day!BT492="","",_tag_month_day!BT492/100)</f>
        <v/>
      </c>
      <c r="GJ496" s="612" t="str">
        <f>IF(_tag_month_day!BU492="","",_tag_month_day!BU492/100)</f>
        <v/>
      </c>
      <c r="GK496" s="620" t="str">
        <f>IF(_tag_month_day!BV492="",IF(_rlcf_month_day!A$2="","",_rlcf_month_day!A$2/100),_tag_month_day!BV492/100)</f>
        <v/>
      </c>
      <c r="GL496" s="620" t="str">
        <f>IF(_tag_month_day!BW492="",IF(_rlcf_month_day!B$2="","",_rlcf_month_day!B$2/100),_tag_month_day!BW492/100)</f>
        <v/>
      </c>
      <c r="GM496" s="621" t="str">
        <f>IF(_tag_month_day!BX492="",IF(_rlcf_month_day!C$2="","",_rlcf_month_day!C$2/100),_tag_month_day!BX492/100)</f>
        <v/>
      </c>
      <c r="GN496" s="620" t="str">
        <f>IF(_tag_month_day!BV492="",IF(_rlcf_month_day!A$2="","",_rlcf_month_day!A$2/100),_tag_month_day!BV492/100)</f>
        <v/>
      </c>
      <c r="GO496" s="620" t="str">
        <f>IF(_tag_month_day!BW492="",IF(_rlcf_month_day!B$2="","",_rlcf_month_day!B$2/100),_tag_month_day!BW492/100)</f>
        <v/>
      </c>
      <c r="GP496" s="620" t="str">
        <f>IF(_tag_month_day!CD492="",IF(_rlcf_month_day!E$2="","",_rlcf_month_day!E$2/100),_tag_month_day!CD492/100)</f>
        <v/>
      </c>
      <c r="GQ496" s="620" t="str">
        <f>IF(_tag_month_day!CE492="",IF(_rlcf_month_day!F$2="","",_rlcf_month_day!F$2/100),_tag_month_day!CE492/100)</f>
        <v/>
      </c>
      <c r="GR496" s="621" t="str">
        <f>IF(_tag_month_day!CF492="",IF(_rlcf_month_day!G$2="","",_rlcf_month_day!G$2/100),_tag_month_day!CF492/100)</f>
        <v/>
      </c>
      <c r="GS496" s="626">
        <f t="shared" ref="GS496:HH496" si="2997">GS495</f>
        <v>0.953</v>
      </c>
      <c r="GT496" s="626">
        <f t="shared" si="2997"/>
        <v>0.55</v>
      </c>
      <c r="GU496" s="626">
        <f t="shared" si="2997"/>
        <v>0.55</v>
      </c>
      <c r="GV496" s="626">
        <f t="shared" si="2997"/>
        <v>0.55</v>
      </c>
      <c r="GW496" s="626">
        <f t="shared" si="2997"/>
        <v>0.5</v>
      </c>
      <c r="GX496" s="626">
        <f t="shared" si="2997"/>
        <v>0.935</v>
      </c>
      <c r="GY496" s="626">
        <f t="shared" si="2997"/>
        <v>0.15</v>
      </c>
      <c r="GZ496" s="626">
        <f t="shared" si="2997"/>
        <v>1</v>
      </c>
      <c r="HA496" s="632">
        <f t="shared" si="2997"/>
        <v>0.047</v>
      </c>
      <c r="HB496" s="632">
        <f t="shared" si="2997"/>
        <v>0.45</v>
      </c>
      <c r="HC496" s="632">
        <f t="shared" si="2997"/>
        <v>0.45</v>
      </c>
      <c r="HD496" s="632">
        <f t="shared" si="2997"/>
        <v>0.45</v>
      </c>
      <c r="HE496" s="632">
        <f t="shared" si="2997"/>
        <v>0.5</v>
      </c>
      <c r="HF496" s="632">
        <f t="shared" si="2997"/>
        <v>0.065</v>
      </c>
      <c r="HG496" s="632">
        <f t="shared" si="2997"/>
        <v>0.85</v>
      </c>
      <c r="HH496" s="632">
        <f t="shared" si="2997"/>
        <v>0</v>
      </c>
      <c r="HI496" s="68">
        <f t="shared" si="2749"/>
        <v>0</v>
      </c>
      <c r="HJ496" s="68" t="e">
        <f t="shared" si="2780"/>
        <v>#VALUE!</v>
      </c>
      <c r="HK496" s="202">
        <f t="shared" si="2781"/>
        <v>0.85</v>
      </c>
      <c r="HL496" s="464">
        <f t="shared" si="2782"/>
        <v>550000</v>
      </c>
      <c r="HM496" s="464">
        <f t="shared" si="2783"/>
        <v>480000</v>
      </c>
      <c r="HN496" s="192" t="e">
        <f t="shared" si="2750"/>
        <v>#VALUE!</v>
      </c>
      <c r="HO496" s="192" t="e">
        <f>HN496*HK496*$HO$2/HL496*1000000</f>
        <v>#VALUE!</v>
      </c>
      <c r="HP496" s="192" t="e">
        <f>HN496*HK496*$HP$2/HM496*1000000</f>
        <v>#VALUE!</v>
      </c>
    </row>
    <row r="497" customFormat="1" spans="1:224">
      <c r="A497" s="381">
        <v>492</v>
      </c>
      <c r="B497" s="54">
        <f ca="1" t="shared" si="2784"/>
        <v>43637</v>
      </c>
      <c r="C497" s="57">
        <f t="shared" si="2785"/>
        <v>0.0416666666666667</v>
      </c>
      <c r="D497" s="68" t="str">
        <f ca="1" t="shared" si="2751"/>
        <v>白班</v>
      </c>
      <c r="E497" s="68" t="str">
        <f ca="1" t="shared" si="2752"/>
        <v>甲</v>
      </c>
      <c r="F497" s="68">
        <f ca="1">SUMPRODUCT((成本日报!$A$3:$A$95=计划!B497)*(成本日报!$B$3:$B$95=计划!$D497),成本日报!$C$3:$C$95)</f>
        <v>1</v>
      </c>
      <c r="G497" s="382">
        <f ca="1" t="shared" si="2786"/>
        <v>43637.4583333321</v>
      </c>
      <c r="H497" s="382">
        <f ca="1" t="shared" si="2753"/>
        <v>43637.4652777766</v>
      </c>
      <c r="I497" s="382">
        <f ca="1" t="shared" si="2754"/>
        <v>43637.4708333321</v>
      </c>
      <c r="J497" s="382">
        <f ca="1" t="shared" si="2755"/>
        <v>43637.4999999988</v>
      </c>
      <c r="K497" s="382">
        <f ca="1" t="shared" si="2756"/>
        <v>43637.5624999988</v>
      </c>
      <c r="L497" s="382">
        <f ca="1" t="shared" si="2757"/>
        <v>43637.5833333321</v>
      </c>
      <c r="M497" s="398" t="str">
        <f>IF(_tag_month_day!A493="","",_tag_month_day!A493)</f>
        <v/>
      </c>
      <c r="N497" s="398" t="str">
        <f>IF(_tag_month_day!B493="","",_tag_month_day!B493)</f>
        <v/>
      </c>
      <c r="O497" s="399" t="e">
        <f t="shared" si="2758"/>
        <v>#VALUE!</v>
      </c>
      <c r="P497" s="398" t="str">
        <f>IF(_tag_month_day!C493="","",_tag_month_day!C493)</f>
        <v/>
      </c>
      <c r="Q497" s="398" t="str">
        <f>IF(_tag_month_day!D493="","",_tag_month_day!D493)</f>
        <v/>
      </c>
      <c r="R497" s="416">
        <f>IF(_tag_month_day!CB493="",R496,_tag_month_day!CB493/100)</f>
        <v>0.07</v>
      </c>
      <c r="S497" s="417" t="str">
        <f>IF(_tag_month_day!E493="","",_tag_month_day!E493)</f>
        <v/>
      </c>
      <c r="T497" s="417" t="str">
        <f>IF(_tag_month_day!F493="","",_tag_month_day!F493)</f>
        <v/>
      </c>
      <c r="U497" s="418" t="e">
        <f t="shared" si="2712"/>
        <v>#VALUE!</v>
      </c>
      <c r="V497" s="53" t="e">
        <f t="shared" si="2713"/>
        <v>#VALUE!</v>
      </c>
      <c r="W497" s="419" t="str">
        <f>IF(_jhy_month_day!A493="","",_jhy_month_day!A493)</f>
        <v/>
      </c>
      <c r="X497" s="420" t="str">
        <f>IF(_jhy_month_day!B493="","",_jhy_month_day!B493/100)</f>
        <v/>
      </c>
      <c r="Y497" s="420" t="str">
        <f>IF(_jhy_month_day!C493="","",_jhy_month_day!C493/100)</f>
        <v/>
      </c>
      <c r="Z497" s="439">
        <f t="shared" si="2802"/>
        <v>123</v>
      </c>
      <c r="AA497" s="440" t="str">
        <f>IF(_tag_month_day!G493="","",_tag_month_day!G493/100)</f>
        <v/>
      </c>
      <c r="AB497" s="440" t="str">
        <f>IF(_tag_month_day!H493="","",_tag_month_day!H493/100)</f>
        <v/>
      </c>
      <c r="AC497" s="193">
        <f t="shared" si="2759"/>
        <v>1.59963432013121</v>
      </c>
      <c r="AD497" s="441" t="str">
        <f t="shared" si="2760"/>
        <v/>
      </c>
      <c r="AE497" s="442" t="str">
        <f t="shared" si="2761"/>
        <v/>
      </c>
      <c r="AF497" s="443">
        <v>1</v>
      </c>
      <c r="AG497" s="68" t="str">
        <f>IF(_duihao_month_day!A493="","",_duihao_month_day!A493)</f>
        <v/>
      </c>
      <c r="AH497" s="463">
        <f>IF(_gyk_month_day!B493="",AH496,_gyk_month_day!B493)</f>
        <v>820</v>
      </c>
      <c r="AI497" s="464"/>
      <c r="AJ497" s="68" t="str">
        <f>IF(_tag_month_day!I493="","",_tag_month_day!I493)</f>
        <v/>
      </c>
      <c r="AK497" s="465" t="str">
        <f>IF(_tzyy_month_day!A493="","",_tzyy_month_day!A493)</f>
        <v/>
      </c>
      <c r="AL497" s="465" t="str">
        <f>IF(_tzyy_month_day!B493="","",_tzyy_month_day!B493)</f>
        <v/>
      </c>
      <c r="AM497" s="465" t="str">
        <f>IF(_tzyy_month_day!C493="","",_tzyy_month_day!C493)</f>
        <v/>
      </c>
      <c r="AN497" s="466" t="str">
        <f>IF(_tag_month_day!CG493="","",_tag_month_day!CG493)</f>
        <v/>
      </c>
      <c r="AO497" s="466" t="str">
        <f>IF(_tag_month_day!CH493="","",_tag_month_day!CH493)</f>
        <v/>
      </c>
      <c r="AP497" s="486" t="e">
        <f t="shared" si="2762"/>
        <v>#VALUE!</v>
      </c>
      <c r="AQ497" s="487" t="str">
        <f>IF(_tag_month_day!J493="","",_tag_month_day!J493/100)</f>
        <v/>
      </c>
      <c r="AR497" s="488">
        <f t="shared" si="2763"/>
        <v>1.3</v>
      </c>
      <c r="AS497" s="489" t="e">
        <f t="shared" si="2714"/>
        <v>#VALUE!</v>
      </c>
      <c r="AT497" s="489">
        <f t="shared" si="2764"/>
        <v>0</v>
      </c>
      <c r="AU497" s="490" t="str">
        <f>IF(_tag_month_day!K493="","",_tag_month_day!K493)</f>
        <v/>
      </c>
      <c r="AV497" s="491" t="str">
        <f>IF(_tag_month_day!L493="","",_tag_month_day!L493/100)</f>
        <v/>
      </c>
      <c r="AW497" s="420">
        <f t="shared" si="2686"/>
        <v>0</v>
      </c>
      <c r="AX497" s="420">
        <f t="shared" si="2765"/>
        <v>0</v>
      </c>
      <c r="AY497" s="420" t="str">
        <f>IF(_tag_month_day!M493="","",_tag_month_day!M493/100)</f>
        <v/>
      </c>
      <c r="AZ497" s="420" t="str">
        <f>IF(_tag_month_day!N493="","",_tag_month_day!N493/100)</f>
        <v/>
      </c>
      <c r="BA497" s="420" t="str">
        <f>IF(_tag_month_day!O493="","",_tag_month_day!O493/100)</f>
        <v/>
      </c>
      <c r="BB497" s="496" t="str">
        <f>IF(_tag_month_day!P493="","",_tag_month_day!P493/100)</f>
        <v/>
      </c>
      <c r="BC497" s="496">
        <f t="shared" si="2766"/>
        <v>0</v>
      </c>
      <c r="BD497" s="496" t="str">
        <f>IF(_tag_month_day!Q493="","",_tag_month_day!Q493/100)</f>
        <v/>
      </c>
      <c r="BE497" s="510" t="str">
        <f>IF(_tag_month_day!R493="","",_tag_month_day!R493/100)</f>
        <v/>
      </c>
      <c r="BF497" s="413" t="str">
        <f>IF(_tag_month_day!CC493="","",_tag_month_day!CC493/100)</f>
        <v/>
      </c>
      <c r="BG497" s="511" t="e">
        <f t="shared" si="2715"/>
        <v>#VALUE!</v>
      </c>
      <c r="BH497" s="198">
        <f t="shared" si="2716"/>
        <v>0</v>
      </c>
      <c r="BI497" s="512" t="e">
        <f>IF(CX497=0,BI496,(DK497*查询!$R$5+DL497*查询!$Q$5+DM497*查询!$N$5+DN497*查询!$O$5+DO497*查询!$P$5)*AF497/CX497)</f>
        <v>#VALUE!</v>
      </c>
      <c r="BJ497" s="512" t="e">
        <f>IF(CX497=0,BJ496,(DP497*查询!$S$5+DQ497*查询!$T$5+DR497*查询!$U$5)*AF497/CX497)</f>
        <v>#VALUE!</v>
      </c>
      <c r="BK497" s="512">
        <f t="shared" si="2767"/>
        <v>1</v>
      </c>
      <c r="BL497" s="513" t="str">
        <f>IF(_cfyc_month_day!A493="","",_cfyc_month_day!A493)</f>
        <v/>
      </c>
      <c r="BM497" s="513" t="str">
        <f>IF(_cfyc_month_day!B493="","",_cfyc_month_day!B493)</f>
        <v/>
      </c>
      <c r="BN497" s="513" t="str">
        <f>IF(_cfyc_month_day!C493="","",_cfyc_month_day!C493)</f>
        <v/>
      </c>
      <c r="BO497" s="522" t="str">
        <f>IF(_cfyc_month_day!D493="","",_cfyc_month_day!D493)</f>
        <v/>
      </c>
      <c r="BP497" s="522" t="str">
        <f>IF(_cfyc_month_day!E493="","",_cfyc_month_day!E493)</f>
        <v/>
      </c>
      <c r="BQ497" s="522" t="str">
        <f>IF(_cfyc_month_day!F493="","",_cfyc_month_day!F493)</f>
        <v/>
      </c>
      <c r="BR497" s="513" t="str">
        <f>IF(_tag_month_day!T493="","",_tag_month_day!T493)</f>
        <v/>
      </c>
      <c r="BS497" s="513" t="str">
        <f>IF(_tag_month_day!U493="","",_tag_month_day!U493)</f>
        <v/>
      </c>
      <c r="BT497" s="523" t="str">
        <f t="shared" si="2768"/>
        <v/>
      </c>
      <c r="BU497" s="223" t="str">
        <f>IF(_tag_month_day!V493="","",_tag_month_day!V493)</f>
        <v/>
      </c>
      <c r="BV497" s="206" t="str">
        <f>IF(_tag_month_day!W493="","",_tag_month_day!W493)</f>
        <v/>
      </c>
      <c r="BW497" s="540" t="str">
        <f>IF(_tag_month_day!X493="","",_tag_month_day!X493)</f>
        <v/>
      </c>
      <c r="BX497" s="540" t="str">
        <f>IF(_tag_month_day!Y493="","",_tag_month_day!Y493)</f>
        <v/>
      </c>
      <c r="BY497" s="541">
        <f ca="1" t="shared" si="2769"/>
        <v>43637.5833333321</v>
      </c>
      <c r="BZ497" s="542"/>
      <c r="CA497" s="543" t="str">
        <f>IF(_jhy2_month_day!A493="","",_jhy2_month_day!A493)</f>
        <v/>
      </c>
      <c r="CB497" s="464" t="str">
        <f>IF(_jhy2_month_day!B493="","",_jhy2_month_day!B493)</f>
        <v/>
      </c>
      <c r="CC497" s="464" t="str">
        <f>IF(_jhy2_month_day!C493="","",_jhy2_month_day!C493)</f>
        <v/>
      </c>
      <c r="CD497" s="464" t="str">
        <f>IF(_jhy2_month_day!D493="","",_jhy2_month_day!D493)</f>
        <v/>
      </c>
      <c r="CE497" s="464" t="str">
        <f>IF(_jhy2_month_day!E493="","",_jhy2_month_day!E493)</f>
        <v/>
      </c>
      <c r="CF497" s="464" t="str">
        <f>IF(_jhy2_month_day!F493="","",_jhy2_month_day!F493)</f>
        <v/>
      </c>
      <c r="CG497" s="464" t="str">
        <f>IF(_jhy2_month_day!G493="","",_jhy2_month_day!G493)</f>
        <v/>
      </c>
      <c r="CH497" s="464" t="str">
        <f>IF(_jhy2_month_day!H493="","",_jhy2_month_day!H493)</f>
        <v/>
      </c>
      <c r="CI497" s="464" t="str">
        <f>IF(_jhy2_month_day!I493="","",_jhy2_month_day!I493)</f>
        <v/>
      </c>
      <c r="CJ497" s="464" t="str">
        <f>IF(_jhy2_month_day!J493="","",_jhy2_month_day!J493)</f>
        <v/>
      </c>
      <c r="CK497" s="464" t="str">
        <f>IF(_jhy2_month_day!K493="","",_jhy2_month_day!K493)</f>
        <v/>
      </c>
      <c r="CL497" s="562" t="str">
        <f>IF(_jhy2_month_day!L493="","",_jhy2_month_day!L493)</f>
        <v/>
      </c>
      <c r="CM497" s="562" t="str">
        <f>IF(_jhy2_month_day!M493="","",_jhy2_month_day!M493)</f>
        <v/>
      </c>
      <c r="CN497" s="562" t="str">
        <f>IF(_jhy2_month_day!N493="","",_jhy2_month_day!N493)</f>
        <v/>
      </c>
      <c r="CO497" s="562" t="str">
        <f>IF(_jhy2_month_day!O493="","",_jhy2_month_day!O493)</f>
        <v/>
      </c>
      <c r="CP497" s="562" t="str">
        <f>IF(_jhy2_month_day!P493="","",_jhy2_month_day!P493)</f>
        <v/>
      </c>
      <c r="CQ497" s="562" t="str">
        <f>IF(_jhy2_month_day!Q493="","",_jhy2_month_day!Q493)</f>
        <v/>
      </c>
      <c r="CR497" s="563" t="str">
        <f>IF(_jhy2_month_day!R493="","",_jhy2_month_day!R493)</f>
        <v/>
      </c>
      <c r="CS497" s="576" t="str">
        <f>IF(_jhy2_month_day!S493="","",_jhy2_month_day!S493)</f>
        <v/>
      </c>
      <c r="CT497" s="562" t="str">
        <f>IF(_jhy2_month_day!T493="","",_jhy2_month_day!T493)</f>
        <v/>
      </c>
      <c r="CU497" s="577" t="e">
        <f t="shared" si="2717"/>
        <v>#VALUE!</v>
      </c>
      <c r="CV497" s="198" t="e">
        <f t="shared" si="2718"/>
        <v>#VALUE!</v>
      </c>
      <c r="CW497" s="192" t="e">
        <f t="shared" si="2719"/>
        <v>#VALUE!</v>
      </c>
      <c r="CX497" s="192" t="e">
        <f t="shared" si="2720"/>
        <v>#VALUE!</v>
      </c>
      <c r="CY497" s="202" t="e">
        <f t="shared" si="2721"/>
        <v>#VALUE!</v>
      </c>
      <c r="CZ497" s="192" t="e">
        <f t="shared" ref="CZ497:DI497" si="2998">$AJ497*EF497</f>
        <v>#VALUE!</v>
      </c>
      <c r="DA497" s="192" t="e">
        <f t="shared" si="2998"/>
        <v>#VALUE!</v>
      </c>
      <c r="DB497" s="192" t="e">
        <f t="shared" si="2998"/>
        <v>#VALUE!</v>
      </c>
      <c r="DC497" s="192" t="e">
        <f t="shared" si="2998"/>
        <v>#VALUE!</v>
      </c>
      <c r="DD497" s="192" t="e">
        <f t="shared" si="2998"/>
        <v>#VALUE!</v>
      </c>
      <c r="DE497" s="192" t="e">
        <f t="shared" si="2998"/>
        <v>#VALUE!</v>
      </c>
      <c r="DF497" s="192" t="e">
        <f t="shared" si="2998"/>
        <v>#VALUE!</v>
      </c>
      <c r="DG497" s="192" t="e">
        <f t="shared" si="2998"/>
        <v>#VALUE!</v>
      </c>
      <c r="DH497" s="192" t="e">
        <f t="shared" si="2998"/>
        <v>#VALUE!</v>
      </c>
      <c r="DI497" s="192" t="e">
        <f t="shared" si="2998"/>
        <v>#VALUE!</v>
      </c>
      <c r="DJ497" s="192" t="e">
        <f t="shared" si="2723"/>
        <v>#VALUE!</v>
      </c>
      <c r="DK497" s="192" t="e">
        <f t="shared" si="2724"/>
        <v>#VALUE!</v>
      </c>
      <c r="DL497" s="192" t="e">
        <f t="shared" si="2725"/>
        <v>#VALUE!</v>
      </c>
      <c r="DM497" s="192" t="e">
        <f t="shared" si="2726"/>
        <v>#VALUE!</v>
      </c>
      <c r="DN497" s="192" t="e">
        <f t="shared" si="2727"/>
        <v>#VALUE!</v>
      </c>
      <c r="DO497" s="192" t="e">
        <f t="shared" si="2728"/>
        <v>#VALUE!</v>
      </c>
      <c r="DP497" s="192" t="e">
        <f t="shared" si="2729"/>
        <v>#VALUE!</v>
      </c>
      <c r="DQ497" s="192" t="e">
        <f t="shared" si="2730"/>
        <v>#VALUE!</v>
      </c>
      <c r="DR497" s="192" t="e">
        <f t="shared" si="2731"/>
        <v>#VALUE!</v>
      </c>
      <c r="DS497" s="192" t="e">
        <f t="shared" si="2732"/>
        <v>#VALUE!</v>
      </c>
      <c r="DT497" s="192" t="e">
        <f t="shared" si="2733"/>
        <v>#VALUE!</v>
      </c>
      <c r="DU497" s="192" t="e">
        <f t="shared" si="2734"/>
        <v>#VALUE!</v>
      </c>
      <c r="DV497" s="198" t="e">
        <f t="shared" si="2735"/>
        <v>#VALUE!</v>
      </c>
      <c r="DW497" s="198" t="e">
        <f t="shared" si="2736"/>
        <v>#DIV/0!</v>
      </c>
      <c r="DX497" s="198" t="e">
        <f t="shared" si="2737"/>
        <v>#DIV/0!</v>
      </c>
      <c r="DY497" s="198" t="e">
        <f t="shared" si="2738"/>
        <v>#VALUE!</v>
      </c>
      <c r="DZ497" s="198" t="e">
        <f t="shared" si="2739"/>
        <v>#VALUE!</v>
      </c>
      <c r="EA497" s="198" t="e">
        <f t="shared" si="2740"/>
        <v>#VALUE!</v>
      </c>
      <c r="EB497" s="198" t="e">
        <f t="shared" si="2741"/>
        <v>#VALUE!</v>
      </c>
      <c r="EC497" s="198" t="e">
        <f t="shared" si="2742"/>
        <v>#DIV/0!</v>
      </c>
      <c r="ED497" s="198" t="e">
        <f t="shared" si="2743"/>
        <v>#VALUE!</v>
      </c>
      <c r="EE497" s="198" t="e">
        <f t="shared" si="2744"/>
        <v>#VALUE!</v>
      </c>
      <c r="EF497" s="198" t="e">
        <f t="shared" ref="EF497:EO497" si="2999">DV497/SUM($DV497:$EE497)</f>
        <v>#VALUE!</v>
      </c>
      <c r="EG497" s="198" t="e">
        <f t="shared" si="2999"/>
        <v>#DIV/0!</v>
      </c>
      <c r="EH497" s="198" t="e">
        <f t="shared" si="2999"/>
        <v>#DIV/0!</v>
      </c>
      <c r="EI497" s="198" t="e">
        <f t="shared" si="2999"/>
        <v>#VALUE!</v>
      </c>
      <c r="EJ497" s="198" t="e">
        <f t="shared" si="2999"/>
        <v>#VALUE!</v>
      </c>
      <c r="EK497" s="198" t="e">
        <f t="shared" si="2999"/>
        <v>#VALUE!</v>
      </c>
      <c r="EL497" s="198" t="e">
        <f t="shared" si="2999"/>
        <v>#VALUE!</v>
      </c>
      <c r="EM497" s="198" t="e">
        <f t="shared" si="2999"/>
        <v>#DIV/0!</v>
      </c>
      <c r="EN497" s="198" t="e">
        <f t="shared" si="2999"/>
        <v>#VALUE!</v>
      </c>
      <c r="EO497" s="198" t="e">
        <f t="shared" si="2999"/>
        <v>#VALUE!</v>
      </c>
      <c r="EP497" s="511">
        <f t="shared" ref="EP497:EW497" si="3000">EP496</f>
        <v>0.08</v>
      </c>
      <c r="EQ497" s="511">
        <f t="shared" si="3000"/>
        <v>0.015</v>
      </c>
      <c r="ER497" s="511">
        <f t="shared" si="3000"/>
        <v>0.015</v>
      </c>
      <c r="ES497" s="511">
        <f t="shared" si="3000"/>
        <v>0.015</v>
      </c>
      <c r="ET497" s="511">
        <f t="shared" si="3000"/>
        <v>0.015</v>
      </c>
      <c r="EU497" s="511">
        <f t="shared" si="3000"/>
        <v>0.09</v>
      </c>
      <c r="EV497" s="511">
        <f t="shared" si="3000"/>
        <v>0.09</v>
      </c>
      <c r="EW497" s="511">
        <f t="shared" si="3000"/>
        <v>0.09</v>
      </c>
      <c r="EX497" s="420" t="str">
        <f>IF(_tag_month_day!AS493="","",_tag_month_day!AS493/100)</f>
        <v/>
      </c>
      <c r="EY497" s="420" t="str">
        <f>IF(_tag_month_day!AT493="","",_tag_month_day!AT493/100)</f>
        <v/>
      </c>
      <c r="EZ497" s="420" t="str">
        <f>IF(_tag_month_day!AU493="","",_tag_month_day!AU493/100)</f>
        <v/>
      </c>
      <c r="FA497" s="420" t="str">
        <f>IF(_tag_month_day!AV493="","",_tag_month_day!AV493/100)</f>
        <v/>
      </c>
      <c r="FB497" s="420" t="str">
        <f>IF(_tag_month_day!AW493="","",_tag_month_day!AW493/100)</f>
        <v/>
      </c>
      <c r="FC497" s="420" t="str">
        <f>IF(_tag_month_day!AX493="","",_tag_month_day!AX493/100)</f>
        <v/>
      </c>
      <c r="FD497" s="510">
        <f t="shared" si="2773"/>
        <v>0.33</v>
      </c>
      <c r="FE497" s="510">
        <f t="shared" si="2774"/>
        <v>0.19</v>
      </c>
      <c r="FF497" s="510">
        <f t="shared" si="2775"/>
        <v>0.003</v>
      </c>
      <c r="FG497" s="510">
        <f t="shared" si="2776"/>
        <v>0</v>
      </c>
      <c r="FH497" s="603">
        <f t="shared" si="2777"/>
        <v>0.0001</v>
      </c>
      <c r="FI497" s="510">
        <f t="shared" ref="FI497:FR497" si="3001">FI496</f>
        <v>0.41</v>
      </c>
      <c r="FJ497" s="510">
        <f t="shared" si="3001"/>
        <v>0.11</v>
      </c>
      <c r="FK497" s="510">
        <f t="shared" si="3001"/>
        <v>0.015</v>
      </c>
      <c r="FL497" s="510">
        <f t="shared" si="3001"/>
        <v>0</v>
      </c>
      <c r="FM497" s="603">
        <f t="shared" si="3001"/>
        <v>0.0001</v>
      </c>
      <c r="FN497" s="510" t="str">
        <f>IF(_tag_month_day!AY493="","",_tag_month_day!AY493/100)</f>
        <v/>
      </c>
      <c r="FO497" s="510" t="str">
        <f>IF(_tag_month_day!AZ493="","",_tag_month_day!AZ493/100)</f>
        <v/>
      </c>
      <c r="FP497" s="510" t="str">
        <f>IF(_tag_month_day!BA493="","",_tag_month_day!BA493/100)</f>
        <v/>
      </c>
      <c r="FQ497" s="510" t="str">
        <f>IF(_tag_month_day!BB493="","",_tag_month_day!BB493/100)</f>
        <v/>
      </c>
      <c r="FR497" s="603" t="str">
        <f>IF(_tag_month_day!BC493="","",_tag_month_day!BC493/100)</f>
        <v/>
      </c>
      <c r="FS497" s="510" t="str">
        <f>IF(_tag_month_day!BD493="","",_tag_month_day!BD493/100)</f>
        <v/>
      </c>
      <c r="FT497" s="510" t="str">
        <f>IF(_tag_month_day!BE493="","",_tag_month_day!BE493/100)</f>
        <v/>
      </c>
      <c r="FU497" s="510" t="str">
        <f>IF(_tag_month_day!BF493="","",_tag_month_day!BF493/100)</f>
        <v/>
      </c>
      <c r="FV497" s="510" t="str">
        <f>IF(_tag_month_day!BG493="","",_tag_month_day!BG493/100)</f>
        <v/>
      </c>
      <c r="FW497" s="603" t="str">
        <f>IF(_tag_month_day!BH493="","",_tag_month_day!BH493/100)</f>
        <v/>
      </c>
      <c r="FX497" s="510" t="str">
        <f>IF(_tag_month_day!BI493="","",_tag_month_day!BI493/100)</f>
        <v/>
      </c>
      <c r="FY497" s="510" t="str">
        <f>IF(_tag_month_day!BJ493="","",_tag_month_day!BJ493/100)</f>
        <v/>
      </c>
      <c r="FZ497" s="605" t="str">
        <f>IF(_tag_month_day!BK493="","",_tag_month_day!BK493/100)</f>
        <v/>
      </c>
      <c r="GA497" s="510" t="str">
        <f>IF(_tag_month_day!BL493="","",_tag_month_day!BL493/100)</f>
        <v/>
      </c>
      <c r="GB497" s="603" t="str">
        <f>IF(_tag_month_day!BM493="","",_tag_month_day!BM493/100)</f>
        <v/>
      </c>
      <c r="GC497" s="420" t="str">
        <f>IF(_tag_month_day!BN493="","",_tag_month_day!BN493/100)</f>
        <v/>
      </c>
      <c r="GD497" s="420" t="str">
        <f>IF(_tag_month_day!BO493="","",_tag_month_day!BO493/100)</f>
        <v/>
      </c>
      <c r="GE497" s="420" t="str">
        <f>IF(_tag_month_day!BP493="","",_tag_month_day!BP493/100)</f>
        <v/>
      </c>
      <c r="GF497" s="420" t="str">
        <f>IF(_tag_month_day!BQ493="","",_tag_month_day!BQ493/100)</f>
        <v/>
      </c>
      <c r="GG497" s="420" t="str">
        <f>IF(_tag_month_day!BR493="","",_tag_month_day!BR493/100)</f>
        <v/>
      </c>
      <c r="GH497" s="420" t="str">
        <f>IF(_tag_month_day!BS493="","",_tag_month_day!BS493/100)</f>
        <v/>
      </c>
      <c r="GI497" s="603" t="str">
        <f>IF(_tag_month_day!BT493="","",_tag_month_day!BT493/100)</f>
        <v/>
      </c>
      <c r="GJ497" s="612" t="str">
        <f>IF(_tag_month_day!BU493="","",_tag_month_day!BU493/100)</f>
        <v/>
      </c>
      <c r="GK497" s="620" t="str">
        <f>IF(_tag_month_day!BV493="",IF(_rlcf_month_day!A$2="","",_rlcf_month_day!A$2/100),_tag_month_day!BV493/100)</f>
        <v/>
      </c>
      <c r="GL497" s="620" t="str">
        <f>IF(_tag_month_day!BW493="",IF(_rlcf_month_day!B$2="","",_rlcf_month_day!B$2/100),_tag_month_day!BW493/100)</f>
        <v/>
      </c>
      <c r="GM497" s="621" t="str">
        <f>IF(_tag_month_day!BX493="",IF(_rlcf_month_day!C$2="","",_rlcf_month_day!C$2/100),_tag_month_day!BX493/100)</f>
        <v/>
      </c>
      <c r="GN497" s="620" t="str">
        <f>IF(_tag_month_day!BV493="",IF(_rlcf_month_day!A$2="","",_rlcf_month_day!A$2/100),_tag_month_day!BV493/100)</f>
        <v/>
      </c>
      <c r="GO497" s="620" t="str">
        <f>IF(_tag_month_day!BW493="",IF(_rlcf_month_day!B$2="","",_rlcf_month_day!B$2/100),_tag_month_day!BW493/100)</f>
        <v/>
      </c>
      <c r="GP497" s="620" t="str">
        <f>IF(_tag_month_day!CD493="",IF(_rlcf_month_day!E$2="","",_rlcf_month_day!E$2/100),_tag_month_day!CD493/100)</f>
        <v/>
      </c>
      <c r="GQ497" s="620" t="str">
        <f>IF(_tag_month_day!CE493="",IF(_rlcf_month_day!F$2="","",_rlcf_month_day!F$2/100),_tag_month_day!CE493/100)</f>
        <v/>
      </c>
      <c r="GR497" s="621" t="str">
        <f>IF(_tag_month_day!CF493="",IF(_rlcf_month_day!G$2="","",_rlcf_month_day!G$2/100),_tag_month_day!CF493/100)</f>
        <v/>
      </c>
      <c r="GS497" s="626">
        <f t="shared" ref="GS497:HH497" si="3002">GS496</f>
        <v>0.953</v>
      </c>
      <c r="GT497" s="626">
        <f t="shared" si="3002"/>
        <v>0.55</v>
      </c>
      <c r="GU497" s="626">
        <f t="shared" si="3002"/>
        <v>0.55</v>
      </c>
      <c r="GV497" s="626">
        <f t="shared" si="3002"/>
        <v>0.55</v>
      </c>
      <c r="GW497" s="626">
        <f t="shared" si="3002"/>
        <v>0.5</v>
      </c>
      <c r="GX497" s="626">
        <f t="shared" si="3002"/>
        <v>0.935</v>
      </c>
      <c r="GY497" s="626">
        <f t="shared" si="3002"/>
        <v>0.15</v>
      </c>
      <c r="GZ497" s="626">
        <f t="shared" si="3002"/>
        <v>1</v>
      </c>
      <c r="HA497" s="632">
        <f t="shared" si="3002"/>
        <v>0.047</v>
      </c>
      <c r="HB497" s="632">
        <f t="shared" si="3002"/>
        <v>0.45</v>
      </c>
      <c r="HC497" s="632">
        <f t="shared" si="3002"/>
        <v>0.45</v>
      </c>
      <c r="HD497" s="632">
        <f t="shared" si="3002"/>
        <v>0.45</v>
      </c>
      <c r="HE497" s="632">
        <f t="shared" si="3002"/>
        <v>0.5</v>
      </c>
      <c r="HF497" s="632">
        <f t="shared" si="3002"/>
        <v>0.065</v>
      </c>
      <c r="HG497" s="632">
        <f t="shared" si="3002"/>
        <v>0.85</v>
      </c>
      <c r="HH497" s="632">
        <f t="shared" si="3002"/>
        <v>0</v>
      </c>
      <c r="HI497" s="68">
        <f t="shared" si="2749"/>
        <v>0</v>
      </c>
      <c r="HJ497" s="68" t="e">
        <f t="shared" si="2780"/>
        <v>#VALUE!</v>
      </c>
      <c r="HK497" s="202">
        <f t="shared" si="2781"/>
        <v>0.85</v>
      </c>
      <c r="HL497" s="464">
        <f t="shared" si="2782"/>
        <v>550000</v>
      </c>
      <c r="HM497" s="464">
        <f t="shared" si="2783"/>
        <v>480000</v>
      </c>
      <c r="HN497" s="192" t="e">
        <f t="shared" si="2750"/>
        <v>#VALUE!</v>
      </c>
      <c r="HO497" s="192" t="e">
        <f>HN497*HK497*$HO$2/HL497*1000000</f>
        <v>#VALUE!</v>
      </c>
      <c r="HP497" s="192" t="e">
        <f>HN497*HK497*$HP$2/HM497*1000000</f>
        <v>#VALUE!</v>
      </c>
    </row>
    <row r="498" customFormat="1" spans="1:224">
      <c r="A498" s="381">
        <v>493</v>
      </c>
      <c r="B498" s="54">
        <f ca="1" t="shared" si="2784"/>
        <v>43637</v>
      </c>
      <c r="C498" s="57">
        <f t="shared" si="2785"/>
        <v>0.0416666666666667</v>
      </c>
      <c r="D498" s="68" t="str">
        <f ca="1" t="shared" si="2751"/>
        <v>白班</v>
      </c>
      <c r="E498" s="68" t="str">
        <f ca="1" t="shared" si="2752"/>
        <v>甲</v>
      </c>
      <c r="F498" s="68">
        <f ca="1">SUMPRODUCT((成本日报!$A$3:$A$95=计划!B498)*(成本日报!$B$3:$B$95=计划!$D498),成本日报!$C$3:$C$95)</f>
        <v>1</v>
      </c>
      <c r="G498" s="382">
        <f ca="1" t="shared" si="2786"/>
        <v>43637.4999999988</v>
      </c>
      <c r="H498" s="382">
        <f ca="1" t="shared" si="2753"/>
        <v>43637.5069444433</v>
      </c>
      <c r="I498" s="382">
        <f ca="1" t="shared" si="2754"/>
        <v>43637.5124999988</v>
      </c>
      <c r="J498" s="382">
        <f ca="1" t="shared" si="2755"/>
        <v>43637.5416666655</v>
      </c>
      <c r="K498" s="382">
        <f ca="1" t="shared" si="2756"/>
        <v>43637.6041666655</v>
      </c>
      <c r="L498" s="382">
        <f ca="1" t="shared" si="2757"/>
        <v>43637.6249999988</v>
      </c>
      <c r="M498" s="398" t="str">
        <f>IF(_tag_month_day!A494="","",_tag_month_day!A494)</f>
        <v/>
      </c>
      <c r="N498" s="398" t="str">
        <f>IF(_tag_month_day!B494="","",_tag_month_day!B494)</f>
        <v/>
      </c>
      <c r="O498" s="399" t="e">
        <f t="shared" si="2758"/>
        <v>#VALUE!</v>
      </c>
      <c r="P498" s="398" t="str">
        <f>IF(_tag_month_day!C494="","",_tag_month_day!C494)</f>
        <v/>
      </c>
      <c r="Q498" s="398" t="str">
        <f>IF(_tag_month_day!D494="","",_tag_month_day!D494)</f>
        <v/>
      </c>
      <c r="R498" s="416">
        <f>IF(_tag_month_day!CB494="",R497,_tag_month_day!CB494/100)</f>
        <v>0.07</v>
      </c>
      <c r="S498" s="417" t="str">
        <f>IF(_tag_month_day!E494="","",_tag_month_day!E494)</f>
        <v/>
      </c>
      <c r="T498" s="417" t="str">
        <f>IF(_tag_month_day!F494="","",_tag_month_day!F494)</f>
        <v/>
      </c>
      <c r="U498" s="418" t="e">
        <f t="shared" si="2712"/>
        <v>#VALUE!</v>
      </c>
      <c r="V498" s="53" t="e">
        <f t="shared" si="2713"/>
        <v>#VALUE!</v>
      </c>
      <c r="W498" s="419" t="str">
        <f>IF(_jhy_month_day!A494="","",_jhy_month_day!A494)</f>
        <v/>
      </c>
      <c r="X498" s="420" t="str">
        <f>IF(_jhy_month_day!B494="","",_jhy_month_day!B494/100)</f>
        <v/>
      </c>
      <c r="Y498" s="420" t="str">
        <f>IF(_jhy_month_day!C494="","",_jhy_month_day!C494/100)</f>
        <v/>
      </c>
      <c r="Z498" s="439">
        <f t="shared" si="2802"/>
        <v>124</v>
      </c>
      <c r="AA498" s="440" t="str">
        <f>IF(_tag_month_day!G494="","",_tag_month_day!G494/100)</f>
        <v/>
      </c>
      <c r="AB498" s="440" t="str">
        <f>IF(_tag_month_day!H494="","",_tag_month_day!H494/100)</f>
        <v/>
      </c>
      <c r="AC498" s="193">
        <f t="shared" si="2759"/>
        <v>1.59963432013121</v>
      </c>
      <c r="AD498" s="441" t="str">
        <f t="shared" si="2760"/>
        <v/>
      </c>
      <c r="AE498" s="442" t="str">
        <f t="shared" si="2761"/>
        <v/>
      </c>
      <c r="AF498" s="443">
        <v>1</v>
      </c>
      <c r="AG498" s="68" t="str">
        <f>IF(_duihao_month_day!A494="","",_duihao_month_day!A494)</f>
        <v/>
      </c>
      <c r="AH498" s="463">
        <f>IF(_gyk_month_day!B494="",AH497,_gyk_month_day!B494)</f>
        <v>820</v>
      </c>
      <c r="AI498" s="464"/>
      <c r="AJ498" s="68" t="str">
        <f>IF(_tag_month_day!I494="","",_tag_month_day!I494)</f>
        <v/>
      </c>
      <c r="AK498" s="465" t="str">
        <f>IF(_tzyy_month_day!A494="","",_tzyy_month_day!A494)</f>
        <v/>
      </c>
      <c r="AL498" s="465" t="str">
        <f>IF(_tzyy_month_day!B494="","",_tzyy_month_day!B494)</f>
        <v/>
      </c>
      <c r="AM498" s="465" t="str">
        <f>IF(_tzyy_month_day!C494="","",_tzyy_month_day!C494)</f>
        <v/>
      </c>
      <c r="AN498" s="466" t="str">
        <f>IF(_tag_month_day!CG494="","",_tag_month_day!CG494)</f>
        <v/>
      </c>
      <c r="AO498" s="466" t="str">
        <f>IF(_tag_month_day!CH494="","",_tag_month_day!CH494)</f>
        <v/>
      </c>
      <c r="AP498" s="486" t="e">
        <f t="shared" si="2762"/>
        <v>#VALUE!</v>
      </c>
      <c r="AQ498" s="487" t="str">
        <f>IF(_tag_month_day!J494="","",_tag_month_day!J494/100)</f>
        <v/>
      </c>
      <c r="AR498" s="488">
        <f t="shared" si="2763"/>
        <v>1.3</v>
      </c>
      <c r="AS498" s="489" t="e">
        <f t="shared" si="2714"/>
        <v>#VALUE!</v>
      </c>
      <c r="AT498" s="489">
        <f t="shared" si="2764"/>
        <v>0</v>
      </c>
      <c r="AU498" s="490" t="str">
        <f>IF(_tag_month_day!K494="","",_tag_month_day!K494)</f>
        <v/>
      </c>
      <c r="AV498" s="491" t="str">
        <f>IF(_tag_month_day!L494="","",_tag_month_day!L494/100)</f>
        <v/>
      </c>
      <c r="AW498" s="420">
        <f t="shared" si="2686"/>
        <v>0</v>
      </c>
      <c r="AX498" s="420">
        <f t="shared" si="2765"/>
        <v>0</v>
      </c>
      <c r="AY498" s="420" t="str">
        <f>IF(_tag_month_day!M494="","",_tag_month_day!M494/100)</f>
        <v/>
      </c>
      <c r="AZ498" s="420" t="str">
        <f>IF(_tag_month_day!N494="","",_tag_month_day!N494/100)</f>
        <v/>
      </c>
      <c r="BA498" s="420" t="str">
        <f>IF(_tag_month_day!O494="","",_tag_month_day!O494/100)</f>
        <v/>
      </c>
      <c r="BB498" s="496" t="str">
        <f>IF(_tag_month_day!P494="","",_tag_month_day!P494/100)</f>
        <v/>
      </c>
      <c r="BC498" s="496">
        <f t="shared" si="2766"/>
        <v>0</v>
      </c>
      <c r="BD498" s="496" t="str">
        <f>IF(_tag_month_day!Q494="","",_tag_month_day!Q494/100)</f>
        <v/>
      </c>
      <c r="BE498" s="510" t="str">
        <f>IF(_tag_month_day!R494="","",_tag_month_day!R494/100)</f>
        <v/>
      </c>
      <c r="BF498" s="413" t="str">
        <f>IF(_tag_month_day!CC494="","",_tag_month_day!CC494/100)</f>
        <v/>
      </c>
      <c r="BG498" s="511" t="e">
        <f t="shared" si="2715"/>
        <v>#VALUE!</v>
      </c>
      <c r="BH498" s="198">
        <f t="shared" si="2716"/>
        <v>0</v>
      </c>
      <c r="BI498" s="512" t="e">
        <f>IF(CX498=0,BI497,(DK498*查询!$R$5+DL498*查询!$Q$5+DM498*查询!$N$5+DN498*查询!$O$5+DO498*查询!$P$5)*AF498/CX498)</f>
        <v>#VALUE!</v>
      </c>
      <c r="BJ498" s="512" t="e">
        <f>IF(CX498=0,BJ497,(DP498*查询!$S$5+DQ498*查询!$T$5+DR498*查询!$U$5)*AF498/CX498)</f>
        <v>#VALUE!</v>
      </c>
      <c r="BK498" s="512">
        <f t="shared" si="2767"/>
        <v>1</v>
      </c>
      <c r="BL498" s="513" t="str">
        <f>IF(_cfyc_month_day!A494="","",_cfyc_month_day!A494)</f>
        <v/>
      </c>
      <c r="BM498" s="513" t="str">
        <f>IF(_cfyc_month_day!B494="","",_cfyc_month_day!B494)</f>
        <v/>
      </c>
      <c r="BN498" s="513" t="str">
        <f>IF(_cfyc_month_day!C494="","",_cfyc_month_day!C494)</f>
        <v/>
      </c>
      <c r="BO498" s="522" t="str">
        <f>IF(_cfyc_month_day!D494="","",_cfyc_month_day!D494)</f>
        <v/>
      </c>
      <c r="BP498" s="522" t="str">
        <f>IF(_cfyc_month_day!E494="","",_cfyc_month_day!E494)</f>
        <v/>
      </c>
      <c r="BQ498" s="522" t="str">
        <f>IF(_cfyc_month_day!F494="","",_cfyc_month_day!F494)</f>
        <v/>
      </c>
      <c r="BR498" s="513" t="str">
        <f>IF(_tag_month_day!T494="","",_tag_month_day!T494)</f>
        <v/>
      </c>
      <c r="BS498" s="513" t="str">
        <f>IF(_tag_month_day!U494="","",_tag_month_day!U494)</f>
        <v/>
      </c>
      <c r="BT498" s="523" t="str">
        <f t="shared" si="2768"/>
        <v/>
      </c>
      <c r="BU498" s="223" t="str">
        <f>IF(_tag_month_day!V494="","",_tag_month_day!V494)</f>
        <v/>
      </c>
      <c r="BV498" s="206" t="str">
        <f>IF(_tag_month_day!W494="","",_tag_month_day!W494)</f>
        <v/>
      </c>
      <c r="BW498" s="540" t="str">
        <f>IF(_tag_month_day!X494="","",_tag_month_day!X494)</f>
        <v/>
      </c>
      <c r="BX498" s="540" t="str">
        <f>IF(_tag_month_day!Y494="","",_tag_month_day!Y494)</f>
        <v/>
      </c>
      <c r="BY498" s="541">
        <f ca="1" t="shared" si="2769"/>
        <v>43637.6249999988</v>
      </c>
      <c r="BZ498" s="542"/>
      <c r="CA498" s="543" t="str">
        <f>IF(_jhy2_month_day!A494="","",_jhy2_month_day!A494)</f>
        <v/>
      </c>
      <c r="CB498" s="464" t="str">
        <f>IF(_jhy2_month_day!B494="","",_jhy2_month_day!B494)</f>
        <v/>
      </c>
      <c r="CC498" s="464" t="str">
        <f>IF(_jhy2_month_day!C494="","",_jhy2_month_day!C494)</f>
        <v/>
      </c>
      <c r="CD498" s="464" t="str">
        <f>IF(_jhy2_month_day!D494="","",_jhy2_month_day!D494)</f>
        <v/>
      </c>
      <c r="CE498" s="464" t="str">
        <f>IF(_jhy2_month_day!E494="","",_jhy2_month_day!E494)</f>
        <v/>
      </c>
      <c r="CF498" s="464" t="str">
        <f>IF(_jhy2_month_day!F494="","",_jhy2_month_day!F494)</f>
        <v/>
      </c>
      <c r="CG498" s="464" t="str">
        <f>IF(_jhy2_month_day!G494="","",_jhy2_month_day!G494)</f>
        <v/>
      </c>
      <c r="CH498" s="464" t="str">
        <f>IF(_jhy2_month_day!H494="","",_jhy2_month_day!H494)</f>
        <v/>
      </c>
      <c r="CI498" s="464" t="str">
        <f>IF(_jhy2_month_day!I494="","",_jhy2_month_day!I494)</f>
        <v/>
      </c>
      <c r="CJ498" s="464" t="str">
        <f>IF(_jhy2_month_day!J494="","",_jhy2_month_day!J494)</f>
        <v/>
      </c>
      <c r="CK498" s="464" t="str">
        <f>IF(_jhy2_month_day!K494="","",_jhy2_month_day!K494)</f>
        <v/>
      </c>
      <c r="CL498" s="562" t="str">
        <f>IF(_jhy2_month_day!L494="","",_jhy2_month_day!L494)</f>
        <v/>
      </c>
      <c r="CM498" s="562" t="str">
        <f>IF(_jhy2_month_day!M494="","",_jhy2_month_day!M494)</f>
        <v/>
      </c>
      <c r="CN498" s="562" t="str">
        <f>IF(_jhy2_month_day!N494="","",_jhy2_month_day!N494)</f>
        <v/>
      </c>
      <c r="CO498" s="562" t="str">
        <f>IF(_jhy2_month_day!O494="","",_jhy2_month_day!O494)</f>
        <v/>
      </c>
      <c r="CP498" s="562" t="str">
        <f>IF(_jhy2_month_day!P494="","",_jhy2_month_day!P494)</f>
        <v/>
      </c>
      <c r="CQ498" s="562" t="str">
        <f>IF(_jhy2_month_day!Q494="","",_jhy2_month_day!Q494)</f>
        <v/>
      </c>
      <c r="CR498" s="563" t="str">
        <f>IF(_jhy2_month_day!R494="","",_jhy2_month_day!R494)</f>
        <v/>
      </c>
      <c r="CS498" s="576" t="str">
        <f>IF(_jhy2_month_day!S494="","",_jhy2_month_day!S494)</f>
        <v/>
      </c>
      <c r="CT498" s="562" t="str">
        <f>IF(_jhy2_month_day!T494="","",_jhy2_month_day!T494)</f>
        <v/>
      </c>
      <c r="CU498" s="577" t="e">
        <f t="shared" si="2717"/>
        <v>#VALUE!</v>
      </c>
      <c r="CV498" s="198" t="e">
        <f t="shared" si="2718"/>
        <v>#VALUE!</v>
      </c>
      <c r="CW498" s="192" t="e">
        <f t="shared" si="2719"/>
        <v>#VALUE!</v>
      </c>
      <c r="CX498" s="192" t="e">
        <f t="shared" si="2720"/>
        <v>#VALUE!</v>
      </c>
      <c r="CY498" s="202" t="e">
        <f t="shared" si="2721"/>
        <v>#VALUE!</v>
      </c>
      <c r="CZ498" s="192" t="e">
        <f t="shared" ref="CZ498:DI498" si="3003">$AJ498*EF498</f>
        <v>#VALUE!</v>
      </c>
      <c r="DA498" s="192" t="e">
        <f t="shared" si="3003"/>
        <v>#VALUE!</v>
      </c>
      <c r="DB498" s="192" t="e">
        <f t="shared" si="3003"/>
        <v>#VALUE!</v>
      </c>
      <c r="DC498" s="192" t="e">
        <f t="shared" si="3003"/>
        <v>#VALUE!</v>
      </c>
      <c r="DD498" s="192" t="e">
        <f t="shared" si="3003"/>
        <v>#VALUE!</v>
      </c>
      <c r="DE498" s="192" t="e">
        <f t="shared" si="3003"/>
        <v>#VALUE!</v>
      </c>
      <c r="DF498" s="192" t="e">
        <f t="shared" si="3003"/>
        <v>#VALUE!</v>
      </c>
      <c r="DG498" s="192" t="e">
        <f t="shared" si="3003"/>
        <v>#VALUE!</v>
      </c>
      <c r="DH498" s="192" t="e">
        <f t="shared" si="3003"/>
        <v>#VALUE!</v>
      </c>
      <c r="DI498" s="192" t="e">
        <f t="shared" si="3003"/>
        <v>#VALUE!</v>
      </c>
      <c r="DJ498" s="192" t="e">
        <f t="shared" si="2723"/>
        <v>#VALUE!</v>
      </c>
      <c r="DK498" s="192" t="e">
        <f t="shared" si="2724"/>
        <v>#VALUE!</v>
      </c>
      <c r="DL498" s="192" t="e">
        <f t="shared" si="2725"/>
        <v>#VALUE!</v>
      </c>
      <c r="DM498" s="192" t="e">
        <f t="shared" si="2726"/>
        <v>#VALUE!</v>
      </c>
      <c r="DN498" s="192" t="e">
        <f t="shared" si="2727"/>
        <v>#VALUE!</v>
      </c>
      <c r="DO498" s="192" t="e">
        <f t="shared" si="2728"/>
        <v>#VALUE!</v>
      </c>
      <c r="DP498" s="192" t="e">
        <f t="shared" si="2729"/>
        <v>#VALUE!</v>
      </c>
      <c r="DQ498" s="192" t="e">
        <f t="shared" si="2730"/>
        <v>#VALUE!</v>
      </c>
      <c r="DR498" s="192" t="e">
        <f t="shared" si="2731"/>
        <v>#VALUE!</v>
      </c>
      <c r="DS498" s="192" t="e">
        <f t="shared" si="2732"/>
        <v>#VALUE!</v>
      </c>
      <c r="DT498" s="192" t="e">
        <f t="shared" si="2733"/>
        <v>#VALUE!</v>
      </c>
      <c r="DU498" s="192" t="e">
        <f t="shared" si="2734"/>
        <v>#VALUE!</v>
      </c>
      <c r="DV498" s="198" t="e">
        <f t="shared" si="2735"/>
        <v>#VALUE!</v>
      </c>
      <c r="DW498" s="198" t="e">
        <f t="shared" si="2736"/>
        <v>#DIV/0!</v>
      </c>
      <c r="DX498" s="198" t="e">
        <f t="shared" si="2737"/>
        <v>#DIV/0!</v>
      </c>
      <c r="DY498" s="198" t="e">
        <f t="shared" si="2738"/>
        <v>#VALUE!</v>
      </c>
      <c r="DZ498" s="198" t="e">
        <f t="shared" si="2739"/>
        <v>#VALUE!</v>
      </c>
      <c r="EA498" s="198" t="e">
        <f t="shared" si="2740"/>
        <v>#VALUE!</v>
      </c>
      <c r="EB498" s="198" t="e">
        <f t="shared" si="2741"/>
        <v>#VALUE!</v>
      </c>
      <c r="EC498" s="198" t="e">
        <f t="shared" si="2742"/>
        <v>#DIV/0!</v>
      </c>
      <c r="ED498" s="198" t="e">
        <f t="shared" si="2743"/>
        <v>#VALUE!</v>
      </c>
      <c r="EE498" s="198" t="e">
        <f t="shared" si="2744"/>
        <v>#VALUE!</v>
      </c>
      <c r="EF498" s="198" t="e">
        <f t="shared" ref="EF498:EO498" si="3004">DV498/SUM($DV498:$EE498)</f>
        <v>#VALUE!</v>
      </c>
      <c r="EG498" s="198" t="e">
        <f t="shared" si="3004"/>
        <v>#DIV/0!</v>
      </c>
      <c r="EH498" s="198" t="e">
        <f t="shared" si="3004"/>
        <v>#DIV/0!</v>
      </c>
      <c r="EI498" s="198" t="e">
        <f t="shared" si="3004"/>
        <v>#VALUE!</v>
      </c>
      <c r="EJ498" s="198" t="e">
        <f t="shared" si="3004"/>
        <v>#VALUE!</v>
      </c>
      <c r="EK498" s="198" t="e">
        <f t="shared" si="3004"/>
        <v>#VALUE!</v>
      </c>
      <c r="EL498" s="198" t="e">
        <f t="shared" si="3004"/>
        <v>#VALUE!</v>
      </c>
      <c r="EM498" s="198" t="e">
        <f t="shared" si="3004"/>
        <v>#DIV/0!</v>
      </c>
      <c r="EN498" s="198" t="e">
        <f t="shared" si="3004"/>
        <v>#VALUE!</v>
      </c>
      <c r="EO498" s="198" t="e">
        <f t="shared" si="3004"/>
        <v>#VALUE!</v>
      </c>
      <c r="EP498" s="511">
        <f t="shared" ref="EP498:EW498" si="3005">EP497</f>
        <v>0.08</v>
      </c>
      <c r="EQ498" s="511">
        <f t="shared" si="3005"/>
        <v>0.015</v>
      </c>
      <c r="ER498" s="511">
        <f t="shared" si="3005"/>
        <v>0.015</v>
      </c>
      <c r="ES498" s="511">
        <f t="shared" si="3005"/>
        <v>0.015</v>
      </c>
      <c r="ET498" s="511">
        <f t="shared" si="3005"/>
        <v>0.015</v>
      </c>
      <c r="EU498" s="511">
        <f t="shared" si="3005"/>
        <v>0.09</v>
      </c>
      <c r="EV498" s="511">
        <f t="shared" si="3005"/>
        <v>0.09</v>
      </c>
      <c r="EW498" s="511">
        <f t="shared" si="3005"/>
        <v>0.09</v>
      </c>
      <c r="EX498" s="420" t="str">
        <f>IF(_tag_month_day!AS494="","",_tag_month_day!AS494/100)</f>
        <v/>
      </c>
      <c r="EY498" s="420" t="str">
        <f>IF(_tag_month_day!AT494="","",_tag_month_day!AT494/100)</f>
        <v/>
      </c>
      <c r="EZ498" s="420" t="str">
        <f>IF(_tag_month_day!AU494="","",_tag_month_day!AU494/100)</f>
        <v/>
      </c>
      <c r="FA498" s="420" t="str">
        <f>IF(_tag_month_day!AV494="","",_tag_month_day!AV494/100)</f>
        <v/>
      </c>
      <c r="FB498" s="420" t="str">
        <f>IF(_tag_month_day!AW494="","",_tag_month_day!AW494/100)</f>
        <v/>
      </c>
      <c r="FC498" s="420" t="str">
        <f>IF(_tag_month_day!AX494="","",_tag_month_day!AX494/100)</f>
        <v/>
      </c>
      <c r="FD498" s="510">
        <f t="shared" si="2773"/>
        <v>0.33</v>
      </c>
      <c r="FE498" s="510">
        <f t="shared" si="2774"/>
        <v>0.19</v>
      </c>
      <c r="FF498" s="510">
        <f t="shared" si="2775"/>
        <v>0.003</v>
      </c>
      <c r="FG498" s="510">
        <f t="shared" si="2776"/>
        <v>0</v>
      </c>
      <c r="FH498" s="603">
        <f t="shared" si="2777"/>
        <v>0.0001</v>
      </c>
      <c r="FI498" s="510">
        <f t="shared" ref="FI498:FR498" si="3006">FI497</f>
        <v>0.41</v>
      </c>
      <c r="FJ498" s="510">
        <f t="shared" si="3006"/>
        <v>0.11</v>
      </c>
      <c r="FK498" s="510">
        <f t="shared" si="3006"/>
        <v>0.015</v>
      </c>
      <c r="FL498" s="510">
        <f t="shared" si="3006"/>
        <v>0</v>
      </c>
      <c r="FM498" s="603">
        <f t="shared" si="3006"/>
        <v>0.0001</v>
      </c>
      <c r="FN498" s="510" t="str">
        <f>IF(_tag_month_day!AY494="","",_tag_month_day!AY494/100)</f>
        <v/>
      </c>
      <c r="FO498" s="510" t="str">
        <f>IF(_tag_month_day!AZ494="","",_tag_month_day!AZ494/100)</f>
        <v/>
      </c>
      <c r="FP498" s="510" t="str">
        <f>IF(_tag_month_day!BA494="","",_tag_month_day!BA494/100)</f>
        <v/>
      </c>
      <c r="FQ498" s="510" t="str">
        <f>IF(_tag_month_day!BB494="","",_tag_month_day!BB494/100)</f>
        <v/>
      </c>
      <c r="FR498" s="603" t="str">
        <f>IF(_tag_month_day!BC494="","",_tag_month_day!BC494/100)</f>
        <v/>
      </c>
      <c r="FS498" s="510" t="str">
        <f>IF(_tag_month_day!BD494="","",_tag_month_day!BD494/100)</f>
        <v/>
      </c>
      <c r="FT498" s="510" t="str">
        <f>IF(_tag_month_day!BE494="","",_tag_month_day!BE494/100)</f>
        <v/>
      </c>
      <c r="FU498" s="510" t="str">
        <f>IF(_tag_month_day!BF494="","",_tag_month_day!BF494/100)</f>
        <v/>
      </c>
      <c r="FV498" s="510" t="str">
        <f>IF(_tag_month_day!BG494="","",_tag_month_day!BG494/100)</f>
        <v/>
      </c>
      <c r="FW498" s="603" t="str">
        <f>IF(_tag_month_day!BH494="","",_tag_month_day!BH494/100)</f>
        <v/>
      </c>
      <c r="FX498" s="510" t="str">
        <f>IF(_tag_month_day!BI494="","",_tag_month_day!BI494/100)</f>
        <v/>
      </c>
      <c r="FY498" s="510" t="str">
        <f>IF(_tag_month_day!BJ494="","",_tag_month_day!BJ494/100)</f>
        <v/>
      </c>
      <c r="FZ498" s="605" t="str">
        <f>IF(_tag_month_day!BK494="","",_tag_month_day!BK494/100)</f>
        <v/>
      </c>
      <c r="GA498" s="510" t="str">
        <f>IF(_tag_month_day!BL494="","",_tag_month_day!BL494/100)</f>
        <v/>
      </c>
      <c r="GB498" s="603" t="str">
        <f>IF(_tag_month_day!BM494="","",_tag_month_day!BM494/100)</f>
        <v/>
      </c>
      <c r="GC498" s="420" t="str">
        <f>IF(_tag_month_day!BN494="","",_tag_month_day!BN494/100)</f>
        <v/>
      </c>
      <c r="GD498" s="420" t="str">
        <f>IF(_tag_month_day!BO494="","",_tag_month_day!BO494/100)</f>
        <v/>
      </c>
      <c r="GE498" s="420" t="str">
        <f>IF(_tag_month_day!BP494="","",_tag_month_day!BP494/100)</f>
        <v/>
      </c>
      <c r="GF498" s="420" t="str">
        <f>IF(_tag_month_day!BQ494="","",_tag_month_day!BQ494/100)</f>
        <v/>
      </c>
      <c r="GG498" s="420" t="str">
        <f>IF(_tag_month_day!BR494="","",_tag_month_day!BR494/100)</f>
        <v/>
      </c>
      <c r="GH498" s="420" t="str">
        <f>IF(_tag_month_day!BS494="","",_tag_month_day!BS494/100)</f>
        <v/>
      </c>
      <c r="GI498" s="603" t="str">
        <f>IF(_tag_month_day!BT494="","",_tag_month_day!BT494/100)</f>
        <v/>
      </c>
      <c r="GJ498" s="612" t="str">
        <f>IF(_tag_month_day!BU494="","",_tag_month_day!BU494/100)</f>
        <v/>
      </c>
      <c r="GK498" s="620" t="str">
        <f>IF(_tag_month_day!BV494="",IF(_rlcf_month_day!A$2="","",_rlcf_month_day!A$2/100),_tag_month_day!BV494/100)</f>
        <v/>
      </c>
      <c r="GL498" s="620" t="str">
        <f>IF(_tag_month_day!BW494="",IF(_rlcf_month_day!B$2="","",_rlcf_month_day!B$2/100),_tag_month_day!BW494/100)</f>
        <v/>
      </c>
      <c r="GM498" s="621" t="str">
        <f>IF(_tag_month_day!BX494="",IF(_rlcf_month_day!C$2="","",_rlcf_month_day!C$2/100),_tag_month_day!BX494/100)</f>
        <v/>
      </c>
      <c r="GN498" s="620" t="str">
        <f>IF(_tag_month_day!BV494="",IF(_rlcf_month_day!A$2="","",_rlcf_month_day!A$2/100),_tag_month_day!BV494/100)</f>
        <v/>
      </c>
      <c r="GO498" s="620" t="str">
        <f>IF(_tag_month_day!BW494="",IF(_rlcf_month_day!B$2="","",_rlcf_month_day!B$2/100),_tag_month_day!BW494/100)</f>
        <v/>
      </c>
      <c r="GP498" s="620" t="str">
        <f>IF(_tag_month_day!CD494="",IF(_rlcf_month_day!E$2="","",_rlcf_month_day!E$2/100),_tag_month_day!CD494/100)</f>
        <v/>
      </c>
      <c r="GQ498" s="620" t="str">
        <f>IF(_tag_month_day!CE494="",IF(_rlcf_month_day!F$2="","",_rlcf_month_day!F$2/100),_tag_month_day!CE494/100)</f>
        <v/>
      </c>
      <c r="GR498" s="621" t="str">
        <f>IF(_tag_month_day!CF494="",IF(_rlcf_month_day!G$2="","",_rlcf_month_day!G$2/100),_tag_month_day!CF494/100)</f>
        <v/>
      </c>
      <c r="GS498" s="626">
        <f t="shared" ref="GS498:HH498" si="3007">GS497</f>
        <v>0.953</v>
      </c>
      <c r="GT498" s="626">
        <f t="shared" si="3007"/>
        <v>0.55</v>
      </c>
      <c r="GU498" s="626">
        <f t="shared" si="3007"/>
        <v>0.55</v>
      </c>
      <c r="GV498" s="626">
        <f t="shared" si="3007"/>
        <v>0.55</v>
      </c>
      <c r="GW498" s="626">
        <f t="shared" si="3007"/>
        <v>0.5</v>
      </c>
      <c r="GX498" s="626">
        <f t="shared" si="3007"/>
        <v>0.935</v>
      </c>
      <c r="GY498" s="626">
        <f t="shared" si="3007"/>
        <v>0.15</v>
      </c>
      <c r="GZ498" s="626">
        <f t="shared" si="3007"/>
        <v>1</v>
      </c>
      <c r="HA498" s="632">
        <f t="shared" si="3007"/>
        <v>0.047</v>
      </c>
      <c r="HB498" s="632">
        <f t="shared" si="3007"/>
        <v>0.45</v>
      </c>
      <c r="HC498" s="632">
        <f t="shared" si="3007"/>
        <v>0.45</v>
      </c>
      <c r="HD498" s="632">
        <f t="shared" si="3007"/>
        <v>0.45</v>
      </c>
      <c r="HE498" s="632">
        <f t="shared" si="3007"/>
        <v>0.5</v>
      </c>
      <c r="HF498" s="632">
        <f t="shared" si="3007"/>
        <v>0.065</v>
      </c>
      <c r="HG498" s="632">
        <f t="shared" si="3007"/>
        <v>0.85</v>
      </c>
      <c r="HH498" s="632">
        <f t="shared" si="3007"/>
        <v>0</v>
      </c>
      <c r="HI498" s="68">
        <f t="shared" si="2749"/>
        <v>0</v>
      </c>
      <c r="HJ498" s="68" t="e">
        <f t="shared" si="2780"/>
        <v>#VALUE!</v>
      </c>
      <c r="HK498" s="202">
        <f t="shared" si="2781"/>
        <v>0.85</v>
      </c>
      <c r="HL498" s="464">
        <f t="shared" si="2782"/>
        <v>550000</v>
      </c>
      <c r="HM498" s="464">
        <f t="shared" si="2783"/>
        <v>480000</v>
      </c>
      <c r="HN498" s="192" t="e">
        <f t="shared" si="2750"/>
        <v>#VALUE!</v>
      </c>
      <c r="HO498" s="192" t="e">
        <f>HN498*HK498*$HO$2/HL498*1000000</f>
        <v>#VALUE!</v>
      </c>
      <c r="HP498" s="192" t="e">
        <f>HN498*HK498*$HP$2/HM498*1000000</f>
        <v>#VALUE!</v>
      </c>
    </row>
    <row r="499" customFormat="1" spans="1:224">
      <c r="A499" s="381">
        <v>494</v>
      </c>
      <c r="B499" s="54">
        <f ca="1" t="shared" si="2784"/>
        <v>43637</v>
      </c>
      <c r="C499" s="57">
        <f t="shared" si="2785"/>
        <v>0.0416666666666667</v>
      </c>
      <c r="D499" s="68" t="str">
        <f ca="1" t="shared" si="2751"/>
        <v>白班</v>
      </c>
      <c r="E499" s="68" t="str">
        <f ca="1" t="shared" si="2752"/>
        <v>甲</v>
      </c>
      <c r="F499" s="68">
        <f ca="1">SUMPRODUCT((成本日报!$A$3:$A$95=计划!B499)*(成本日报!$B$3:$B$95=计划!$D499),成本日报!$C$3:$C$95)</f>
        <v>1</v>
      </c>
      <c r="G499" s="382">
        <f ca="1" t="shared" si="2786"/>
        <v>43637.5416666655</v>
      </c>
      <c r="H499" s="382">
        <f ca="1" t="shared" si="2753"/>
        <v>43637.5486111099</v>
      </c>
      <c r="I499" s="382">
        <f ca="1" t="shared" si="2754"/>
        <v>43637.5541666655</v>
      </c>
      <c r="J499" s="382">
        <f ca="1" t="shared" si="2755"/>
        <v>43637.5833333321</v>
      </c>
      <c r="K499" s="382">
        <f ca="1" t="shared" si="2756"/>
        <v>43637.6458333321</v>
      </c>
      <c r="L499" s="382">
        <f ca="1" t="shared" si="2757"/>
        <v>43637.6666666655</v>
      </c>
      <c r="M499" s="398" t="str">
        <f>IF(_tag_month_day!A495="","",_tag_month_day!A495)</f>
        <v/>
      </c>
      <c r="N499" s="398" t="str">
        <f>IF(_tag_month_day!B495="","",_tag_month_day!B495)</f>
        <v/>
      </c>
      <c r="O499" s="399" t="e">
        <f t="shared" si="2758"/>
        <v>#VALUE!</v>
      </c>
      <c r="P499" s="398" t="str">
        <f>IF(_tag_month_day!C495="","",_tag_month_day!C495)</f>
        <v/>
      </c>
      <c r="Q499" s="398" t="str">
        <f>IF(_tag_month_day!D495="","",_tag_month_day!D495)</f>
        <v/>
      </c>
      <c r="R499" s="416">
        <f>IF(_tag_month_day!CB495="",R498,_tag_month_day!CB495/100)</f>
        <v>0.07</v>
      </c>
      <c r="S499" s="417" t="str">
        <f>IF(_tag_month_day!E495="","",_tag_month_day!E495)</f>
        <v/>
      </c>
      <c r="T499" s="417" t="str">
        <f>IF(_tag_month_day!F495="","",_tag_month_day!F495)</f>
        <v/>
      </c>
      <c r="U499" s="418" t="e">
        <f t="shared" si="2712"/>
        <v>#VALUE!</v>
      </c>
      <c r="V499" s="53" t="e">
        <f t="shared" si="2713"/>
        <v>#VALUE!</v>
      </c>
      <c r="W499" s="419" t="str">
        <f>IF(_jhy_month_day!A495="","",_jhy_month_day!A495)</f>
        <v/>
      </c>
      <c r="X499" s="420" t="str">
        <f>IF(_jhy_month_day!B495="","",_jhy_month_day!B495/100)</f>
        <v/>
      </c>
      <c r="Y499" s="420" t="str">
        <f>IF(_jhy_month_day!C495="","",_jhy_month_day!C495/100)</f>
        <v/>
      </c>
      <c r="Z499" s="439">
        <f t="shared" si="2802"/>
        <v>124</v>
      </c>
      <c r="AA499" s="440" t="str">
        <f>IF(_tag_month_day!G495="","",_tag_month_day!G495/100)</f>
        <v/>
      </c>
      <c r="AB499" s="440" t="str">
        <f>IF(_tag_month_day!H495="","",_tag_month_day!H495/100)</f>
        <v/>
      </c>
      <c r="AC499" s="193">
        <f t="shared" si="2759"/>
        <v>1.59963432013121</v>
      </c>
      <c r="AD499" s="441" t="str">
        <f t="shared" si="2760"/>
        <v/>
      </c>
      <c r="AE499" s="442" t="str">
        <f t="shared" si="2761"/>
        <v/>
      </c>
      <c r="AF499" s="443">
        <v>1</v>
      </c>
      <c r="AG499" s="68" t="str">
        <f>IF(_duihao_month_day!A495="","",_duihao_month_day!A495)</f>
        <v/>
      </c>
      <c r="AH499" s="463">
        <f>IF(_gyk_month_day!B495="",AH498,_gyk_month_day!B495)</f>
        <v>820</v>
      </c>
      <c r="AI499" s="464"/>
      <c r="AJ499" s="68" t="str">
        <f>IF(_tag_month_day!I495="","",_tag_month_day!I495)</f>
        <v/>
      </c>
      <c r="AK499" s="465" t="str">
        <f>IF(_tzyy_month_day!A495="","",_tzyy_month_day!A495)</f>
        <v/>
      </c>
      <c r="AL499" s="465" t="str">
        <f>IF(_tzyy_month_day!B495="","",_tzyy_month_day!B495)</f>
        <v/>
      </c>
      <c r="AM499" s="465" t="str">
        <f>IF(_tzyy_month_day!C495="","",_tzyy_month_day!C495)</f>
        <v/>
      </c>
      <c r="AN499" s="466" t="str">
        <f>IF(_tag_month_day!CG495="","",_tag_month_day!CG495)</f>
        <v/>
      </c>
      <c r="AO499" s="466" t="str">
        <f>IF(_tag_month_day!CH495="","",_tag_month_day!CH495)</f>
        <v/>
      </c>
      <c r="AP499" s="486" t="e">
        <f t="shared" si="2762"/>
        <v>#VALUE!</v>
      </c>
      <c r="AQ499" s="487" t="str">
        <f>IF(_tag_month_day!J495="","",_tag_month_day!J495/100)</f>
        <v/>
      </c>
      <c r="AR499" s="488">
        <f t="shared" si="2763"/>
        <v>1.3</v>
      </c>
      <c r="AS499" s="489" t="e">
        <f t="shared" si="2714"/>
        <v>#VALUE!</v>
      </c>
      <c r="AT499" s="489">
        <f t="shared" si="2764"/>
        <v>0</v>
      </c>
      <c r="AU499" s="490" t="str">
        <f>IF(_tag_month_day!K495="","",_tag_month_day!K495)</f>
        <v/>
      </c>
      <c r="AV499" s="491" t="str">
        <f>IF(_tag_month_day!L495="","",_tag_month_day!L495/100)</f>
        <v/>
      </c>
      <c r="AW499" s="420">
        <f t="shared" si="2686"/>
        <v>0</v>
      </c>
      <c r="AX499" s="420">
        <f t="shared" si="2765"/>
        <v>0</v>
      </c>
      <c r="AY499" s="420" t="str">
        <f>IF(_tag_month_day!M495="","",_tag_month_day!M495/100)</f>
        <v/>
      </c>
      <c r="AZ499" s="420" t="str">
        <f>IF(_tag_month_day!N495="","",_tag_month_day!N495/100)</f>
        <v/>
      </c>
      <c r="BA499" s="420" t="str">
        <f>IF(_tag_month_day!O495="","",_tag_month_day!O495/100)</f>
        <v/>
      </c>
      <c r="BB499" s="496" t="str">
        <f>IF(_tag_month_day!P495="","",_tag_month_day!P495/100)</f>
        <v/>
      </c>
      <c r="BC499" s="496">
        <f t="shared" si="2766"/>
        <v>0</v>
      </c>
      <c r="BD499" s="496" t="str">
        <f>IF(_tag_month_day!Q495="","",_tag_month_day!Q495/100)</f>
        <v/>
      </c>
      <c r="BE499" s="510" t="str">
        <f>IF(_tag_month_day!R495="","",_tag_month_day!R495/100)</f>
        <v/>
      </c>
      <c r="BF499" s="413" t="str">
        <f>IF(_tag_month_day!CC495="","",_tag_month_day!CC495/100)</f>
        <v/>
      </c>
      <c r="BG499" s="511" t="e">
        <f t="shared" si="2715"/>
        <v>#VALUE!</v>
      </c>
      <c r="BH499" s="198">
        <f t="shared" si="2716"/>
        <v>0</v>
      </c>
      <c r="BI499" s="512" t="e">
        <f>IF(CX499=0,BI498,(DK499*查询!$R$5+DL499*查询!$Q$5+DM499*查询!$N$5+DN499*查询!$O$5+DO499*查询!$P$5)*AF499/CX499)</f>
        <v>#VALUE!</v>
      </c>
      <c r="BJ499" s="512" t="e">
        <f>IF(CX499=0,BJ498,(DP499*查询!$S$5+DQ499*查询!$T$5+DR499*查询!$U$5)*AF499/CX499)</f>
        <v>#VALUE!</v>
      </c>
      <c r="BK499" s="512">
        <f t="shared" si="2767"/>
        <v>1</v>
      </c>
      <c r="BL499" s="513" t="str">
        <f>IF(_cfyc_month_day!A495="","",_cfyc_month_day!A495)</f>
        <v/>
      </c>
      <c r="BM499" s="513" t="str">
        <f>IF(_cfyc_month_day!B495="","",_cfyc_month_day!B495)</f>
        <v/>
      </c>
      <c r="BN499" s="513" t="str">
        <f>IF(_cfyc_month_day!C495="","",_cfyc_month_day!C495)</f>
        <v/>
      </c>
      <c r="BO499" s="522" t="str">
        <f>IF(_cfyc_month_day!D495="","",_cfyc_month_day!D495)</f>
        <v/>
      </c>
      <c r="BP499" s="522" t="str">
        <f>IF(_cfyc_month_day!E495="","",_cfyc_month_day!E495)</f>
        <v/>
      </c>
      <c r="BQ499" s="522" t="str">
        <f>IF(_cfyc_month_day!F495="","",_cfyc_month_day!F495)</f>
        <v/>
      </c>
      <c r="BR499" s="513" t="str">
        <f>IF(_tag_month_day!T495="","",_tag_month_day!T495)</f>
        <v/>
      </c>
      <c r="BS499" s="513" t="str">
        <f>IF(_tag_month_day!U495="","",_tag_month_day!U495)</f>
        <v/>
      </c>
      <c r="BT499" s="523" t="str">
        <f t="shared" si="2768"/>
        <v/>
      </c>
      <c r="BU499" s="223" t="str">
        <f>IF(_tag_month_day!V495="","",_tag_month_day!V495)</f>
        <v/>
      </c>
      <c r="BV499" s="206" t="str">
        <f>IF(_tag_month_day!W495="","",_tag_month_day!W495)</f>
        <v/>
      </c>
      <c r="BW499" s="540" t="str">
        <f>IF(_tag_month_day!X495="","",_tag_month_day!X495)</f>
        <v/>
      </c>
      <c r="BX499" s="540" t="str">
        <f>IF(_tag_month_day!Y495="","",_tag_month_day!Y495)</f>
        <v/>
      </c>
      <c r="BY499" s="541">
        <f ca="1" t="shared" si="2769"/>
        <v>43637.6666666655</v>
      </c>
      <c r="BZ499" s="542"/>
      <c r="CA499" s="543" t="str">
        <f>IF(_jhy2_month_day!A495="","",_jhy2_month_day!A495)</f>
        <v/>
      </c>
      <c r="CB499" s="464" t="str">
        <f>IF(_jhy2_month_day!B495="","",_jhy2_month_day!B495)</f>
        <v/>
      </c>
      <c r="CC499" s="464" t="str">
        <f>IF(_jhy2_month_day!C495="","",_jhy2_month_day!C495)</f>
        <v/>
      </c>
      <c r="CD499" s="464" t="str">
        <f>IF(_jhy2_month_day!D495="","",_jhy2_month_day!D495)</f>
        <v/>
      </c>
      <c r="CE499" s="464" t="str">
        <f>IF(_jhy2_month_day!E495="","",_jhy2_month_day!E495)</f>
        <v/>
      </c>
      <c r="CF499" s="464" t="str">
        <f>IF(_jhy2_month_day!F495="","",_jhy2_month_day!F495)</f>
        <v/>
      </c>
      <c r="CG499" s="464" t="str">
        <f>IF(_jhy2_month_day!G495="","",_jhy2_month_day!G495)</f>
        <v/>
      </c>
      <c r="CH499" s="464" t="str">
        <f>IF(_jhy2_month_day!H495="","",_jhy2_month_day!H495)</f>
        <v/>
      </c>
      <c r="CI499" s="464" t="str">
        <f>IF(_jhy2_month_day!I495="","",_jhy2_month_day!I495)</f>
        <v/>
      </c>
      <c r="CJ499" s="464" t="str">
        <f>IF(_jhy2_month_day!J495="","",_jhy2_month_day!J495)</f>
        <v/>
      </c>
      <c r="CK499" s="464" t="str">
        <f>IF(_jhy2_month_day!K495="","",_jhy2_month_day!K495)</f>
        <v/>
      </c>
      <c r="CL499" s="562" t="str">
        <f>IF(_jhy2_month_day!L495="","",_jhy2_month_day!L495)</f>
        <v/>
      </c>
      <c r="CM499" s="562" t="str">
        <f>IF(_jhy2_month_day!M495="","",_jhy2_month_day!M495)</f>
        <v/>
      </c>
      <c r="CN499" s="562" t="str">
        <f>IF(_jhy2_month_day!N495="","",_jhy2_month_day!N495)</f>
        <v/>
      </c>
      <c r="CO499" s="562" t="str">
        <f>IF(_jhy2_month_day!O495="","",_jhy2_month_day!O495)</f>
        <v/>
      </c>
      <c r="CP499" s="562" t="str">
        <f>IF(_jhy2_month_day!P495="","",_jhy2_month_day!P495)</f>
        <v/>
      </c>
      <c r="CQ499" s="562" t="str">
        <f>IF(_jhy2_month_day!Q495="","",_jhy2_month_day!Q495)</f>
        <v/>
      </c>
      <c r="CR499" s="563" t="str">
        <f>IF(_jhy2_month_day!R495="","",_jhy2_month_day!R495)</f>
        <v/>
      </c>
      <c r="CS499" s="576" t="str">
        <f>IF(_jhy2_month_day!S495="","",_jhy2_month_day!S495)</f>
        <v/>
      </c>
      <c r="CT499" s="562" t="str">
        <f>IF(_jhy2_month_day!T495="","",_jhy2_month_day!T495)</f>
        <v/>
      </c>
      <c r="CU499" s="577" t="e">
        <f t="shared" si="2717"/>
        <v>#VALUE!</v>
      </c>
      <c r="CV499" s="198" t="e">
        <f t="shared" si="2718"/>
        <v>#VALUE!</v>
      </c>
      <c r="CW499" s="192" t="e">
        <f t="shared" si="2719"/>
        <v>#VALUE!</v>
      </c>
      <c r="CX499" s="192" t="e">
        <f t="shared" si="2720"/>
        <v>#VALUE!</v>
      </c>
      <c r="CY499" s="202" t="e">
        <f t="shared" si="2721"/>
        <v>#VALUE!</v>
      </c>
      <c r="CZ499" s="192" t="e">
        <f t="shared" ref="CZ499:DI499" si="3008">$AJ499*EF499</f>
        <v>#VALUE!</v>
      </c>
      <c r="DA499" s="192" t="e">
        <f t="shared" si="3008"/>
        <v>#VALUE!</v>
      </c>
      <c r="DB499" s="192" t="e">
        <f t="shared" si="3008"/>
        <v>#VALUE!</v>
      </c>
      <c r="DC499" s="192" t="e">
        <f t="shared" si="3008"/>
        <v>#VALUE!</v>
      </c>
      <c r="DD499" s="192" t="e">
        <f t="shared" si="3008"/>
        <v>#VALUE!</v>
      </c>
      <c r="DE499" s="192" t="e">
        <f t="shared" si="3008"/>
        <v>#VALUE!</v>
      </c>
      <c r="DF499" s="192" t="e">
        <f t="shared" si="3008"/>
        <v>#VALUE!</v>
      </c>
      <c r="DG499" s="192" t="e">
        <f t="shared" si="3008"/>
        <v>#VALUE!</v>
      </c>
      <c r="DH499" s="192" t="e">
        <f t="shared" si="3008"/>
        <v>#VALUE!</v>
      </c>
      <c r="DI499" s="192" t="e">
        <f t="shared" si="3008"/>
        <v>#VALUE!</v>
      </c>
      <c r="DJ499" s="192" t="e">
        <f t="shared" si="2723"/>
        <v>#VALUE!</v>
      </c>
      <c r="DK499" s="192" t="e">
        <f t="shared" si="2724"/>
        <v>#VALUE!</v>
      </c>
      <c r="DL499" s="192" t="e">
        <f t="shared" si="2725"/>
        <v>#VALUE!</v>
      </c>
      <c r="DM499" s="192" t="e">
        <f t="shared" si="2726"/>
        <v>#VALUE!</v>
      </c>
      <c r="DN499" s="192" t="e">
        <f t="shared" si="2727"/>
        <v>#VALUE!</v>
      </c>
      <c r="DO499" s="192" t="e">
        <f t="shared" si="2728"/>
        <v>#VALUE!</v>
      </c>
      <c r="DP499" s="192" t="e">
        <f t="shared" si="2729"/>
        <v>#VALUE!</v>
      </c>
      <c r="DQ499" s="192" t="e">
        <f t="shared" si="2730"/>
        <v>#VALUE!</v>
      </c>
      <c r="DR499" s="192" t="e">
        <f t="shared" si="2731"/>
        <v>#VALUE!</v>
      </c>
      <c r="DS499" s="192" t="e">
        <f t="shared" si="2732"/>
        <v>#VALUE!</v>
      </c>
      <c r="DT499" s="192" t="e">
        <f t="shared" si="2733"/>
        <v>#VALUE!</v>
      </c>
      <c r="DU499" s="192" t="e">
        <f t="shared" si="2734"/>
        <v>#VALUE!</v>
      </c>
      <c r="DV499" s="198" t="e">
        <f t="shared" si="2735"/>
        <v>#VALUE!</v>
      </c>
      <c r="DW499" s="198" t="e">
        <f t="shared" si="2736"/>
        <v>#DIV/0!</v>
      </c>
      <c r="DX499" s="198" t="e">
        <f t="shared" si="2737"/>
        <v>#DIV/0!</v>
      </c>
      <c r="DY499" s="198" t="e">
        <f t="shared" si="2738"/>
        <v>#VALUE!</v>
      </c>
      <c r="DZ499" s="198" t="e">
        <f t="shared" si="2739"/>
        <v>#VALUE!</v>
      </c>
      <c r="EA499" s="198" t="e">
        <f t="shared" si="2740"/>
        <v>#VALUE!</v>
      </c>
      <c r="EB499" s="198" t="e">
        <f t="shared" si="2741"/>
        <v>#VALUE!</v>
      </c>
      <c r="EC499" s="198" t="e">
        <f t="shared" si="2742"/>
        <v>#DIV/0!</v>
      </c>
      <c r="ED499" s="198" t="e">
        <f t="shared" si="2743"/>
        <v>#VALUE!</v>
      </c>
      <c r="EE499" s="198" t="e">
        <f t="shared" si="2744"/>
        <v>#VALUE!</v>
      </c>
      <c r="EF499" s="198" t="e">
        <f t="shared" ref="EF499:EO499" si="3009">DV499/SUM($DV499:$EE499)</f>
        <v>#VALUE!</v>
      </c>
      <c r="EG499" s="198" t="e">
        <f t="shared" si="3009"/>
        <v>#DIV/0!</v>
      </c>
      <c r="EH499" s="198" t="e">
        <f t="shared" si="3009"/>
        <v>#DIV/0!</v>
      </c>
      <c r="EI499" s="198" t="e">
        <f t="shared" si="3009"/>
        <v>#VALUE!</v>
      </c>
      <c r="EJ499" s="198" t="e">
        <f t="shared" si="3009"/>
        <v>#VALUE!</v>
      </c>
      <c r="EK499" s="198" t="e">
        <f t="shared" si="3009"/>
        <v>#VALUE!</v>
      </c>
      <c r="EL499" s="198" t="e">
        <f t="shared" si="3009"/>
        <v>#VALUE!</v>
      </c>
      <c r="EM499" s="198" t="e">
        <f t="shared" si="3009"/>
        <v>#DIV/0!</v>
      </c>
      <c r="EN499" s="198" t="e">
        <f t="shared" si="3009"/>
        <v>#VALUE!</v>
      </c>
      <c r="EO499" s="198" t="e">
        <f t="shared" si="3009"/>
        <v>#VALUE!</v>
      </c>
      <c r="EP499" s="511">
        <f t="shared" ref="EP499:EW499" si="3010">EP498</f>
        <v>0.08</v>
      </c>
      <c r="EQ499" s="511">
        <f t="shared" si="3010"/>
        <v>0.015</v>
      </c>
      <c r="ER499" s="511">
        <f t="shared" si="3010"/>
        <v>0.015</v>
      </c>
      <c r="ES499" s="511">
        <f t="shared" si="3010"/>
        <v>0.015</v>
      </c>
      <c r="ET499" s="511">
        <f t="shared" si="3010"/>
        <v>0.015</v>
      </c>
      <c r="EU499" s="511">
        <f t="shared" si="3010"/>
        <v>0.09</v>
      </c>
      <c r="EV499" s="511">
        <f t="shared" si="3010"/>
        <v>0.09</v>
      </c>
      <c r="EW499" s="511">
        <f t="shared" si="3010"/>
        <v>0.09</v>
      </c>
      <c r="EX499" s="420" t="str">
        <f>IF(_tag_month_day!AS495="","",_tag_month_day!AS495/100)</f>
        <v/>
      </c>
      <c r="EY499" s="420" t="str">
        <f>IF(_tag_month_day!AT495="","",_tag_month_day!AT495/100)</f>
        <v/>
      </c>
      <c r="EZ499" s="420" t="str">
        <f>IF(_tag_month_day!AU495="","",_tag_month_day!AU495/100)</f>
        <v/>
      </c>
      <c r="FA499" s="420" t="str">
        <f>IF(_tag_month_day!AV495="","",_tag_month_day!AV495/100)</f>
        <v/>
      </c>
      <c r="FB499" s="420" t="str">
        <f>IF(_tag_month_day!AW495="","",_tag_month_day!AW495/100)</f>
        <v/>
      </c>
      <c r="FC499" s="420" t="str">
        <f>IF(_tag_month_day!AX495="","",_tag_month_day!AX495/100)</f>
        <v/>
      </c>
      <c r="FD499" s="510">
        <f t="shared" si="2773"/>
        <v>0.33</v>
      </c>
      <c r="FE499" s="510">
        <f t="shared" si="2774"/>
        <v>0.19</v>
      </c>
      <c r="FF499" s="510">
        <f t="shared" si="2775"/>
        <v>0.003</v>
      </c>
      <c r="FG499" s="510">
        <f t="shared" si="2776"/>
        <v>0</v>
      </c>
      <c r="FH499" s="603">
        <f t="shared" si="2777"/>
        <v>0.0001</v>
      </c>
      <c r="FI499" s="510">
        <f t="shared" ref="FI499:FR499" si="3011">FI498</f>
        <v>0.41</v>
      </c>
      <c r="FJ499" s="510">
        <f t="shared" si="3011"/>
        <v>0.11</v>
      </c>
      <c r="FK499" s="510">
        <f t="shared" si="3011"/>
        <v>0.015</v>
      </c>
      <c r="FL499" s="510">
        <f t="shared" si="3011"/>
        <v>0</v>
      </c>
      <c r="FM499" s="603">
        <f t="shared" si="3011"/>
        <v>0.0001</v>
      </c>
      <c r="FN499" s="510" t="str">
        <f>IF(_tag_month_day!AY495="","",_tag_month_day!AY495/100)</f>
        <v/>
      </c>
      <c r="FO499" s="510" t="str">
        <f>IF(_tag_month_day!AZ495="","",_tag_month_day!AZ495/100)</f>
        <v/>
      </c>
      <c r="FP499" s="510" t="str">
        <f>IF(_tag_month_day!BA495="","",_tag_month_day!BA495/100)</f>
        <v/>
      </c>
      <c r="FQ499" s="510" t="str">
        <f>IF(_tag_month_day!BB495="","",_tag_month_day!BB495/100)</f>
        <v/>
      </c>
      <c r="FR499" s="603" t="str">
        <f>IF(_tag_month_day!BC495="","",_tag_month_day!BC495/100)</f>
        <v/>
      </c>
      <c r="FS499" s="510" t="str">
        <f>IF(_tag_month_day!BD495="","",_tag_month_day!BD495/100)</f>
        <v/>
      </c>
      <c r="FT499" s="510" t="str">
        <f>IF(_tag_month_day!BE495="","",_tag_month_day!BE495/100)</f>
        <v/>
      </c>
      <c r="FU499" s="510" t="str">
        <f>IF(_tag_month_day!BF495="","",_tag_month_day!BF495/100)</f>
        <v/>
      </c>
      <c r="FV499" s="510" t="str">
        <f>IF(_tag_month_day!BG495="","",_tag_month_day!BG495/100)</f>
        <v/>
      </c>
      <c r="FW499" s="603" t="str">
        <f>IF(_tag_month_day!BH495="","",_tag_month_day!BH495/100)</f>
        <v/>
      </c>
      <c r="FX499" s="510" t="str">
        <f>IF(_tag_month_day!BI495="","",_tag_month_day!BI495/100)</f>
        <v/>
      </c>
      <c r="FY499" s="510" t="str">
        <f>IF(_tag_month_day!BJ495="","",_tag_month_day!BJ495/100)</f>
        <v/>
      </c>
      <c r="FZ499" s="605" t="str">
        <f>IF(_tag_month_day!BK495="","",_tag_month_day!BK495/100)</f>
        <v/>
      </c>
      <c r="GA499" s="510" t="str">
        <f>IF(_tag_month_day!BL495="","",_tag_month_day!BL495/100)</f>
        <v/>
      </c>
      <c r="GB499" s="603" t="str">
        <f>IF(_tag_month_day!BM495="","",_tag_month_day!BM495/100)</f>
        <v/>
      </c>
      <c r="GC499" s="420" t="str">
        <f>IF(_tag_month_day!BN495="","",_tag_month_day!BN495/100)</f>
        <v/>
      </c>
      <c r="GD499" s="420" t="str">
        <f>IF(_tag_month_day!BO495="","",_tag_month_day!BO495/100)</f>
        <v/>
      </c>
      <c r="GE499" s="420" t="str">
        <f>IF(_tag_month_day!BP495="","",_tag_month_day!BP495/100)</f>
        <v/>
      </c>
      <c r="GF499" s="420" t="str">
        <f>IF(_tag_month_day!BQ495="","",_tag_month_day!BQ495/100)</f>
        <v/>
      </c>
      <c r="GG499" s="420" t="str">
        <f>IF(_tag_month_day!BR495="","",_tag_month_day!BR495/100)</f>
        <v/>
      </c>
      <c r="GH499" s="420" t="str">
        <f>IF(_tag_month_day!BS495="","",_tag_month_day!BS495/100)</f>
        <v/>
      </c>
      <c r="GI499" s="603" t="str">
        <f>IF(_tag_month_day!BT495="","",_tag_month_day!BT495/100)</f>
        <v/>
      </c>
      <c r="GJ499" s="612" t="str">
        <f>IF(_tag_month_day!BU495="","",_tag_month_day!BU495/100)</f>
        <v/>
      </c>
      <c r="GK499" s="620" t="str">
        <f>IF(_tag_month_day!BV495="",IF(_rlcf_month_day!A$2="","",_rlcf_month_day!A$2/100),_tag_month_day!BV495/100)</f>
        <v/>
      </c>
      <c r="GL499" s="620" t="str">
        <f>IF(_tag_month_day!BW495="",IF(_rlcf_month_day!B$2="","",_rlcf_month_day!B$2/100),_tag_month_day!BW495/100)</f>
        <v/>
      </c>
      <c r="GM499" s="621" t="str">
        <f>IF(_tag_month_day!BX495="",IF(_rlcf_month_day!C$2="","",_rlcf_month_day!C$2/100),_tag_month_day!BX495/100)</f>
        <v/>
      </c>
      <c r="GN499" s="620" t="str">
        <f>IF(_tag_month_day!BV495="",IF(_rlcf_month_day!A$2="","",_rlcf_month_day!A$2/100),_tag_month_day!BV495/100)</f>
        <v/>
      </c>
      <c r="GO499" s="620" t="str">
        <f>IF(_tag_month_day!BW495="",IF(_rlcf_month_day!B$2="","",_rlcf_month_day!B$2/100),_tag_month_day!BW495/100)</f>
        <v/>
      </c>
      <c r="GP499" s="620" t="str">
        <f>IF(_tag_month_day!CD495="",IF(_rlcf_month_day!E$2="","",_rlcf_month_day!E$2/100),_tag_month_day!CD495/100)</f>
        <v/>
      </c>
      <c r="GQ499" s="620" t="str">
        <f>IF(_tag_month_day!CE495="",IF(_rlcf_month_day!F$2="","",_rlcf_month_day!F$2/100),_tag_month_day!CE495/100)</f>
        <v/>
      </c>
      <c r="GR499" s="621" t="str">
        <f>IF(_tag_month_day!CF495="",IF(_rlcf_month_day!G$2="","",_rlcf_month_day!G$2/100),_tag_month_day!CF495/100)</f>
        <v/>
      </c>
      <c r="GS499" s="626">
        <f t="shared" ref="GS499:HH499" si="3012">GS498</f>
        <v>0.953</v>
      </c>
      <c r="GT499" s="626">
        <f t="shared" si="3012"/>
        <v>0.55</v>
      </c>
      <c r="GU499" s="626">
        <f t="shared" si="3012"/>
        <v>0.55</v>
      </c>
      <c r="GV499" s="626">
        <f t="shared" si="3012"/>
        <v>0.55</v>
      </c>
      <c r="GW499" s="626">
        <f t="shared" si="3012"/>
        <v>0.5</v>
      </c>
      <c r="GX499" s="626">
        <f t="shared" si="3012"/>
        <v>0.935</v>
      </c>
      <c r="GY499" s="626">
        <f t="shared" si="3012"/>
        <v>0.15</v>
      </c>
      <c r="GZ499" s="626">
        <f t="shared" si="3012"/>
        <v>1</v>
      </c>
      <c r="HA499" s="632">
        <f t="shared" si="3012"/>
        <v>0.047</v>
      </c>
      <c r="HB499" s="632">
        <f t="shared" si="3012"/>
        <v>0.45</v>
      </c>
      <c r="HC499" s="632">
        <f t="shared" si="3012"/>
        <v>0.45</v>
      </c>
      <c r="HD499" s="632">
        <f t="shared" si="3012"/>
        <v>0.45</v>
      </c>
      <c r="HE499" s="632">
        <f t="shared" si="3012"/>
        <v>0.5</v>
      </c>
      <c r="HF499" s="632">
        <f t="shared" si="3012"/>
        <v>0.065</v>
      </c>
      <c r="HG499" s="632">
        <f t="shared" si="3012"/>
        <v>0.85</v>
      </c>
      <c r="HH499" s="632">
        <f t="shared" si="3012"/>
        <v>0</v>
      </c>
      <c r="HI499" s="68">
        <f t="shared" si="2749"/>
        <v>0</v>
      </c>
      <c r="HJ499" s="68" t="e">
        <f t="shared" si="2780"/>
        <v>#VALUE!</v>
      </c>
      <c r="HK499" s="202">
        <f t="shared" si="2781"/>
        <v>0.85</v>
      </c>
      <c r="HL499" s="464">
        <f t="shared" si="2782"/>
        <v>550000</v>
      </c>
      <c r="HM499" s="464">
        <f t="shared" si="2783"/>
        <v>480000</v>
      </c>
      <c r="HN499" s="192" t="e">
        <f t="shared" si="2750"/>
        <v>#VALUE!</v>
      </c>
      <c r="HO499" s="192" t="e">
        <f>HN499*HK499*$HO$2/HL499*1000000</f>
        <v>#VALUE!</v>
      </c>
      <c r="HP499" s="192" t="e">
        <f>HN499*HK499*$HP$2/HM499*1000000</f>
        <v>#VALUE!</v>
      </c>
    </row>
    <row r="500" customFormat="1" spans="1:224">
      <c r="A500" s="381">
        <v>495</v>
      </c>
      <c r="B500" s="54">
        <f ca="1" t="shared" si="2784"/>
        <v>43637</v>
      </c>
      <c r="C500" s="57">
        <f t="shared" si="2785"/>
        <v>0.0416666666666667</v>
      </c>
      <c r="D500" s="68" t="str">
        <f ca="1" t="shared" si="2751"/>
        <v>白班</v>
      </c>
      <c r="E500" s="68" t="str">
        <f ca="1" t="shared" si="2752"/>
        <v>甲</v>
      </c>
      <c r="F500" s="68">
        <f ca="1">SUMPRODUCT((成本日报!$A$3:$A$95=计划!B500)*(成本日报!$B$3:$B$95=计划!$D500),成本日报!$C$3:$C$95)</f>
        <v>1</v>
      </c>
      <c r="G500" s="382">
        <f ca="1" t="shared" si="2786"/>
        <v>43637.5833333321</v>
      </c>
      <c r="H500" s="382">
        <f ca="1" t="shared" si="2753"/>
        <v>43637.5902777766</v>
      </c>
      <c r="I500" s="382">
        <f ca="1" t="shared" si="2754"/>
        <v>43637.5958333321</v>
      </c>
      <c r="J500" s="382">
        <f ca="1" t="shared" si="2755"/>
        <v>43637.6249999988</v>
      </c>
      <c r="K500" s="382">
        <f ca="1" t="shared" si="2756"/>
        <v>43637.6874999988</v>
      </c>
      <c r="L500" s="382">
        <f ca="1" t="shared" si="2757"/>
        <v>43637.7083333321</v>
      </c>
      <c r="M500" s="398" t="str">
        <f>IF(_tag_month_day!A496="","",_tag_month_day!A496)</f>
        <v/>
      </c>
      <c r="N500" s="398" t="str">
        <f>IF(_tag_month_day!B496="","",_tag_month_day!B496)</f>
        <v/>
      </c>
      <c r="O500" s="399" t="e">
        <f t="shared" si="2758"/>
        <v>#VALUE!</v>
      </c>
      <c r="P500" s="398" t="str">
        <f>IF(_tag_month_day!C496="","",_tag_month_day!C496)</f>
        <v/>
      </c>
      <c r="Q500" s="398" t="str">
        <f>IF(_tag_month_day!D496="","",_tag_month_day!D496)</f>
        <v/>
      </c>
      <c r="R500" s="416">
        <f>IF(_tag_month_day!CB496="",R499,_tag_month_day!CB496/100)</f>
        <v>0.07</v>
      </c>
      <c r="S500" s="417" t="str">
        <f>IF(_tag_month_day!E496="","",_tag_month_day!E496)</f>
        <v/>
      </c>
      <c r="T500" s="417" t="str">
        <f>IF(_tag_month_day!F496="","",_tag_month_day!F496)</f>
        <v/>
      </c>
      <c r="U500" s="418" t="e">
        <f t="shared" si="2712"/>
        <v>#VALUE!</v>
      </c>
      <c r="V500" s="53" t="e">
        <f t="shared" si="2713"/>
        <v>#VALUE!</v>
      </c>
      <c r="W500" s="419" t="str">
        <f>IF(_jhy_month_day!A496="","",_jhy_month_day!A496)</f>
        <v/>
      </c>
      <c r="X500" s="420" t="str">
        <f>IF(_jhy_month_day!B496="","",_jhy_month_day!B496/100)</f>
        <v/>
      </c>
      <c r="Y500" s="420" t="str">
        <f>IF(_jhy_month_day!C496="","",_jhy_month_day!C496/100)</f>
        <v/>
      </c>
      <c r="Z500" s="439">
        <f t="shared" si="2802"/>
        <v>124</v>
      </c>
      <c r="AA500" s="440" t="str">
        <f>IF(_tag_month_day!G496="","",_tag_month_day!G496/100)</f>
        <v/>
      </c>
      <c r="AB500" s="440" t="str">
        <f>IF(_tag_month_day!H496="","",_tag_month_day!H496/100)</f>
        <v/>
      </c>
      <c r="AC500" s="193">
        <f t="shared" si="2759"/>
        <v>1.59963432013121</v>
      </c>
      <c r="AD500" s="441" t="str">
        <f t="shared" si="2760"/>
        <v/>
      </c>
      <c r="AE500" s="442" t="str">
        <f t="shared" si="2761"/>
        <v/>
      </c>
      <c r="AF500" s="443">
        <v>1</v>
      </c>
      <c r="AG500" s="68" t="str">
        <f>IF(_duihao_month_day!A496="","",_duihao_month_day!A496)</f>
        <v/>
      </c>
      <c r="AH500" s="463">
        <f>IF(_gyk_month_day!B496="",AH499,_gyk_month_day!B496)</f>
        <v>820</v>
      </c>
      <c r="AI500" s="464"/>
      <c r="AJ500" s="68" t="str">
        <f>IF(_tag_month_day!I496="","",_tag_month_day!I496)</f>
        <v/>
      </c>
      <c r="AK500" s="465" t="str">
        <f>IF(_tzyy_month_day!A496="","",_tzyy_month_day!A496)</f>
        <v/>
      </c>
      <c r="AL500" s="465" t="str">
        <f>IF(_tzyy_month_day!B496="","",_tzyy_month_day!B496)</f>
        <v/>
      </c>
      <c r="AM500" s="465" t="str">
        <f>IF(_tzyy_month_day!C496="","",_tzyy_month_day!C496)</f>
        <v/>
      </c>
      <c r="AN500" s="466" t="str">
        <f>IF(_tag_month_day!CG496="","",_tag_month_day!CG496)</f>
        <v/>
      </c>
      <c r="AO500" s="466" t="str">
        <f>IF(_tag_month_day!CH496="","",_tag_month_day!CH496)</f>
        <v/>
      </c>
      <c r="AP500" s="486" t="e">
        <f t="shared" si="2762"/>
        <v>#VALUE!</v>
      </c>
      <c r="AQ500" s="487" t="str">
        <f>IF(_tag_month_day!J496="","",_tag_month_day!J496/100)</f>
        <v/>
      </c>
      <c r="AR500" s="488">
        <f t="shared" si="2763"/>
        <v>1.3</v>
      </c>
      <c r="AS500" s="489" t="e">
        <f t="shared" si="2714"/>
        <v>#VALUE!</v>
      </c>
      <c r="AT500" s="489">
        <f t="shared" si="2764"/>
        <v>0</v>
      </c>
      <c r="AU500" s="490" t="str">
        <f>IF(_tag_month_day!K496="","",_tag_month_day!K496)</f>
        <v/>
      </c>
      <c r="AV500" s="491" t="str">
        <f>IF(_tag_month_day!L496="","",_tag_month_day!L496/100)</f>
        <v/>
      </c>
      <c r="AW500" s="420">
        <f t="shared" si="2686"/>
        <v>0</v>
      </c>
      <c r="AX500" s="420">
        <f t="shared" si="2765"/>
        <v>0</v>
      </c>
      <c r="AY500" s="420" t="str">
        <f>IF(_tag_month_day!M496="","",_tag_month_day!M496/100)</f>
        <v/>
      </c>
      <c r="AZ500" s="420" t="str">
        <f>IF(_tag_month_day!N496="","",_tag_month_day!N496/100)</f>
        <v/>
      </c>
      <c r="BA500" s="420" t="str">
        <f>IF(_tag_month_day!O496="","",_tag_month_day!O496/100)</f>
        <v/>
      </c>
      <c r="BB500" s="496" t="str">
        <f>IF(_tag_month_day!P496="","",_tag_month_day!P496/100)</f>
        <v/>
      </c>
      <c r="BC500" s="496">
        <f t="shared" si="2766"/>
        <v>0</v>
      </c>
      <c r="BD500" s="496" t="str">
        <f>IF(_tag_month_day!Q496="","",_tag_month_day!Q496/100)</f>
        <v/>
      </c>
      <c r="BE500" s="510" t="str">
        <f>IF(_tag_month_day!R496="","",_tag_month_day!R496/100)</f>
        <v/>
      </c>
      <c r="BF500" s="413" t="str">
        <f>IF(_tag_month_day!CC496="","",_tag_month_day!CC496/100)</f>
        <v/>
      </c>
      <c r="BG500" s="511" t="e">
        <f t="shared" si="2715"/>
        <v>#VALUE!</v>
      </c>
      <c r="BH500" s="198">
        <f t="shared" si="2716"/>
        <v>0</v>
      </c>
      <c r="BI500" s="512" t="e">
        <f>IF(CX500=0,BI499,(DK500*查询!$R$5+DL500*查询!$Q$5+DM500*查询!$N$5+DN500*查询!$O$5+DO500*查询!$P$5)*AF500/CX500)</f>
        <v>#VALUE!</v>
      </c>
      <c r="BJ500" s="512" t="e">
        <f>IF(CX500=0,BJ499,(DP500*查询!$S$5+DQ500*查询!$T$5+DR500*查询!$U$5)*AF500/CX500)</f>
        <v>#VALUE!</v>
      </c>
      <c r="BK500" s="512">
        <f t="shared" si="2767"/>
        <v>1</v>
      </c>
      <c r="BL500" s="513" t="str">
        <f>IF(_cfyc_month_day!A496="","",_cfyc_month_day!A496)</f>
        <v/>
      </c>
      <c r="BM500" s="513" t="str">
        <f>IF(_cfyc_month_day!B496="","",_cfyc_month_day!B496)</f>
        <v/>
      </c>
      <c r="BN500" s="513" t="str">
        <f>IF(_cfyc_month_day!C496="","",_cfyc_month_day!C496)</f>
        <v/>
      </c>
      <c r="BO500" s="522" t="str">
        <f>IF(_cfyc_month_day!D496="","",_cfyc_month_day!D496)</f>
        <v/>
      </c>
      <c r="BP500" s="522" t="str">
        <f>IF(_cfyc_month_day!E496="","",_cfyc_month_day!E496)</f>
        <v/>
      </c>
      <c r="BQ500" s="522" t="str">
        <f>IF(_cfyc_month_day!F496="","",_cfyc_month_day!F496)</f>
        <v/>
      </c>
      <c r="BR500" s="513" t="str">
        <f>IF(_tag_month_day!T496="","",_tag_month_day!T496)</f>
        <v/>
      </c>
      <c r="BS500" s="513" t="str">
        <f>IF(_tag_month_day!U496="","",_tag_month_day!U496)</f>
        <v/>
      </c>
      <c r="BT500" s="523" t="str">
        <f t="shared" si="2768"/>
        <v/>
      </c>
      <c r="BU500" s="223" t="str">
        <f>IF(_tag_month_day!V496="","",_tag_month_day!V496)</f>
        <v/>
      </c>
      <c r="BV500" s="206" t="str">
        <f>IF(_tag_month_day!W496="","",_tag_month_day!W496)</f>
        <v/>
      </c>
      <c r="BW500" s="540" t="str">
        <f>IF(_tag_month_day!X496="","",_tag_month_day!X496)</f>
        <v/>
      </c>
      <c r="BX500" s="540" t="str">
        <f>IF(_tag_month_day!Y496="","",_tag_month_day!Y496)</f>
        <v/>
      </c>
      <c r="BY500" s="541">
        <f ca="1" t="shared" si="2769"/>
        <v>43637.7083333321</v>
      </c>
      <c r="BZ500" s="542"/>
      <c r="CA500" s="543" t="str">
        <f>IF(_jhy2_month_day!A496="","",_jhy2_month_day!A496)</f>
        <v/>
      </c>
      <c r="CB500" s="464" t="str">
        <f>IF(_jhy2_month_day!B496="","",_jhy2_month_day!B496)</f>
        <v/>
      </c>
      <c r="CC500" s="464" t="str">
        <f>IF(_jhy2_month_day!C496="","",_jhy2_month_day!C496)</f>
        <v/>
      </c>
      <c r="CD500" s="464" t="str">
        <f>IF(_jhy2_month_day!D496="","",_jhy2_month_day!D496)</f>
        <v/>
      </c>
      <c r="CE500" s="464" t="str">
        <f>IF(_jhy2_month_day!E496="","",_jhy2_month_day!E496)</f>
        <v/>
      </c>
      <c r="CF500" s="464" t="str">
        <f>IF(_jhy2_month_day!F496="","",_jhy2_month_day!F496)</f>
        <v/>
      </c>
      <c r="CG500" s="464" t="str">
        <f>IF(_jhy2_month_day!G496="","",_jhy2_month_day!G496)</f>
        <v/>
      </c>
      <c r="CH500" s="464" t="str">
        <f>IF(_jhy2_month_day!H496="","",_jhy2_month_day!H496)</f>
        <v/>
      </c>
      <c r="CI500" s="464" t="str">
        <f>IF(_jhy2_month_day!I496="","",_jhy2_month_day!I496)</f>
        <v/>
      </c>
      <c r="CJ500" s="464" t="str">
        <f>IF(_jhy2_month_day!J496="","",_jhy2_month_day!J496)</f>
        <v/>
      </c>
      <c r="CK500" s="464" t="str">
        <f>IF(_jhy2_month_day!K496="","",_jhy2_month_day!K496)</f>
        <v/>
      </c>
      <c r="CL500" s="562" t="str">
        <f>IF(_jhy2_month_day!L496="","",_jhy2_month_day!L496)</f>
        <v/>
      </c>
      <c r="CM500" s="562" t="str">
        <f>IF(_jhy2_month_day!M496="","",_jhy2_month_day!M496)</f>
        <v/>
      </c>
      <c r="CN500" s="562" t="str">
        <f>IF(_jhy2_month_day!N496="","",_jhy2_month_day!N496)</f>
        <v/>
      </c>
      <c r="CO500" s="562" t="str">
        <f>IF(_jhy2_month_day!O496="","",_jhy2_month_day!O496)</f>
        <v/>
      </c>
      <c r="CP500" s="562" t="str">
        <f>IF(_jhy2_month_day!P496="","",_jhy2_month_day!P496)</f>
        <v/>
      </c>
      <c r="CQ500" s="562" t="str">
        <f>IF(_jhy2_month_day!Q496="","",_jhy2_month_day!Q496)</f>
        <v/>
      </c>
      <c r="CR500" s="563" t="str">
        <f>IF(_jhy2_month_day!R496="","",_jhy2_month_day!R496)</f>
        <v/>
      </c>
      <c r="CS500" s="576" t="str">
        <f>IF(_jhy2_month_day!S496="","",_jhy2_month_day!S496)</f>
        <v/>
      </c>
      <c r="CT500" s="562" t="str">
        <f>IF(_jhy2_month_day!T496="","",_jhy2_month_day!T496)</f>
        <v/>
      </c>
      <c r="CU500" s="577" t="e">
        <f t="shared" si="2717"/>
        <v>#VALUE!</v>
      </c>
      <c r="CV500" s="198" t="e">
        <f t="shared" si="2718"/>
        <v>#VALUE!</v>
      </c>
      <c r="CW500" s="192" t="e">
        <f t="shared" si="2719"/>
        <v>#VALUE!</v>
      </c>
      <c r="CX500" s="192" t="e">
        <f t="shared" si="2720"/>
        <v>#VALUE!</v>
      </c>
      <c r="CY500" s="202" t="e">
        <f t="shared" si="2721"/>
        <v>#VALUE!</v>
      </c>
      <c r="CZ500" s="192" t="e">
        <f t="shared" ref="CZ500:DI500" si="3013">$AJ500*EF500</f>
        <v>#VALUE!</v>
      </c>
      <c r="DA500" s="192" t="e">
        <f t="shared" si="3013"/>
        <v>#VALUE!</v>
      </c>
      <c r="DB500" s="192" t="e">
        <f t="shared" si="3013"/>
        <v>#VALUE!</v>
      </c>
      <c r="DC500" s="192" t="e">
        <f t="shared" si="3013"/>
        <v>#VALUE!</v>
      </c>
      <c r="DD500" s="192" t="e">
        <f t="shared" si="3013"/>
        <v>#VALUE!</v>
      </c>
      <c r="DE500" s="192" t="e">
        <f t="shared" si="3013"/>
        <v>#VALUE!</v>
      </c>
      <c r="DF500" s="192" t="e">
        <f t="shared" si="3013"/>
        <v>#VALUE!</v>
      </c>
      <c r="DG500" s="192" t="e">
        <f t="shared" si="3013"/>
        <v>#VALUE!</v>
      </c>
      <c r="DH500" s="192" t="e">
        <f t="shared" si="3013"/>
        <v>#VALUE!</v>
      </c>
      <c r="DI500" s="192" t="e">
        <f t="shared" si="3013"/>
        <v>#VALUE!</v>
      </c>
      <c r="DJ500" s="192" t="e">
        <f t="shared" si="2723"/>
        <v>#VALUE!</v>
      </c>
      <c r="DK500" s="192" t="e">
        <f t="shared" si="2724"/>
        <v>#VALUE!</v>
      </c>
      <c r="DL500" s="192" t="e">
        <f t="shared" si="2725"/>
        <v>#VALUE!</v>
      </c>
      <c r="DM500" s="192" t="e">
        <f t="shared" si="2726"/>
        <v>#VALUE!</v>
      </c>
      <c r="DN500" s="192" t="e">
        <f t="shared" si="2727"/>
        <v>#VALUE!</v>
      </c>
      <c r="DO500" s="192" t="e">
        <f t="shared" si="2728"/>
        <v>#VALUE!</v>
      </c>
      <c r="DP500" s="192" t="e">
        <f t="shared" si="2729"/>
        <v>#VALUE!</v>
      </c>
      <c r="DQ500" s="192" t="e">
        <f t="shared" si="2730"/>
        <v>#VALUE!</v>
      </c>
      <c r="DR500" s="192" t="e">
        <f t="shared" si="2731"/>
        <v>#VALUE!</v>
      </c>
      <c r="DS500" s="192" t="e">
        <f t="shared" si="2732"/>
        <v>#VALUE!</v>
      </c>
      <c r="DT500" s="192" t="e">
        <f t="shared" si="2733"/>
        <v>#VALUE!</v>
      </c>
      <c r="DU500" s="192" t="e">
        <f t="shared" si="2734"/>
        <v>#VALUE!</v>
      </c>
      <c r="DV500" s="198" t="e">
        <f t="shared" si="2735"/>
        <v>#VALUE!</v>
      </c>
      <c r="DW500" s="198" t="e">
        <f t="shared" si="2736"/>
        <v>#DIV/0!</v>
      </c>
      <c r="DX500" s="198" t="e">
        <f t="shared" si="2737"/>
        <v>#DIV/0!</v>
      </c>
      <c r="DY500" s="198" t="e">
        <f t="shared" si="2738"/>
        <v>#VALUE!</v>
      </c>
      <c r="DZ500" s="198" t="e">
        <f t="shared" si="2739"/>
        <v>#VALUE!</v>
      </c>
      <c r="EA500" s="198" t="e">
        <f t="shared" si="2740"/>
        <v>#VALUE!</v>
      </c>
      <c r="EB500" s="198" t="e">
        <f t="shared" si="2741"/>
        <v>#VALUE!</v>
      </c>
      <c r="EC500" s="198" t="e">
        <f t="shared" si="2742"/>
        <v>#DIV/0!</v>
      </c>
      <c r="ED500" s="198" t="e">
        <f t="shared" si="2743"/>
        <v>#VALUE!</v>
      </c>
      <c r="EE500" s="198" t="e">
        <f t="shared" si="2744"/>
        <v>#VALUE!</v>
      </c>
      <c r="EF500" s="198" t="e">
        <f t="shared" ref="EF500:EO500" si="3014">DV500/SUM($DV500:$EE500)</f>
        <v>#VALUE!</v>
      </c>
      <c r="EG500" s="198" t="e">
        <f t="shared" si="3014"/>
        <v>#DIV/0!</v>
      </c>
      <c r="EH500" s="198" t="e">
        <f t="shared" si="3014"/>
        <v>#DIV/0!</v>
      </c>
      <c r="EI500" s="198" t="e">
        <f t="shared" si="3014"/>
        <v>#VALUE!</v>
      </c>
      <c r="EJ500" s="198" t="e">
        <f t="shared" si="3014"/>
        <v>#VALUE!</v>
      </c>
      <c r="EK500" s="198" t="e">
        <f t="shared" si="3014"/>
        <v>#VALUE!</v>
      </c>
      <c r="EL500" s="198" t="e">
        <f t="shared" si="3014"/>
        <v>#VALUE!</v>
      </c>
      <c r="EM500" s="198" t="e">
        <f t="shared" si="3014"/>
        <v>#DIV/0!</v>
      </c>
      <c r="EN500" s="198" t="e">
        <f t="shared" si="3014"/>
        <v>#VALUE!</v>
      </c>
      <c r="EO500" s="198" t="e">
        <f t="shared" si="3014"/>
        <v>#VALUE!</v>
      </c>
      <c r="EP500" s="511">
        <f t="shared" ref="EP500:EW500" si="3015">EP499</f>
        <v>0.08</v>
      </c>
      <c r="EQ500" s="511">
        <f t="shared" si="3015"/>
        <v>0.015</v>
      </c>
      <c r="ER500" s="511">
        <f t="shared" si="3015"/>
        <v>0.015</v>
      </c>
      <c r="ES500" s="511">
        <f t="shared" si="3015"/>
        <v>0.015</v>
      </c>
      <c r="ET500" s="511">
        <f t="shared" si="3015"/>
        <v>0.015</v>
      </c>
      <c r="EU500" s="511">
        <f t="shared" si="3015"/>
        <v>0.09</v>
      </c>
      <c r="EV500" s="511">
        <f t="shared" si="3015"/>
        <v>0.09</v>
      </c>
      <c r="EW500" s="511">
        <f t="shared" si="3015"/>
        <v>0.09</v>
      </c>
      <c r="EX500" s="420" t="str">
        <f>IF(_tag_month_day!AS496="","",_tag_month_day!AS496/100)</f>
        <v/>
      </c>
      <c r="EY500" s="420" t="str">
        <f>IF(_tag_month_day!AT496="","",_tag_month_day!AT496/100)</f>
        <v/>
      </c>
      <c r="EZ500" s="420" t="str">
        <f>IF(_tag_month_day!AU496="","",_tag_month_day!AU496/100)</f>
        <v/>
      </c>
      <c r="FA500" s="420" t="str">
        <f>IF(_tag_month_day!AV496="","",_tag_month_day!AV496/100)</f>
        <v/>
      </c>
      <c r="FB500" s="420" t="str">
        <f>IF(_tag_month_day!AW496="","",_tag_month_day!AW496/100)</f>
        <v/>
      </c>
      <c r="FC500" s="420" t="str">
        <f>IF(_tag_month_day!AX496="","",_tag_month_day!AX496/100)</f>
        <v/>
      </c>
      <c r="FD500" s="510">
        <f t="shared" si="2773"/>
        <v>0.33</v>
      </c>
      <c r="FE500" s="510">
        <f t="shared" si="2774"/>
        <v>0.19</v>
      </c>
      <c r="FF500" s="510">
        <f t="shared" si="2775"/>
        <v>0.003</v>
      </c>
      <c r="FG500" s="510">
        <f t="shared" si="2776"/>
        <v>0</v>
      </c>
      <c r="FH500" s="603">
        <f t="shared" si="2777"/>
        <v>0.0001</v>
      </c>
      <c r="FI500" s="510">
        <f t="shared" ref="FI500:FR500" si="3016">FI499</f>
        <v>0.41</v>
      </c>
      <c r="FJ500" s="510">
        <f t="shared" si="3016"/>
        <v>0.11</v>
      </c>
      <c r="FK500" s="510">
        <f t="shared" si="3016"/>
        <v>0.015</v>
      </c>
      <c r="FL500" s="510">
        <f t="shared" si="3016"/>
        <v>0</v>
      </c>
      <c r="FM500" s="603">
        <f t="shared" si="3016"/>
        <v>0.0001</v>
      </c>
      <c r="FN500" s="510" t="str">
        <f>IF(_tag_month_day!AY496="","",_tag_month_day!AY496/100)</f>
        <v/>
      </c>
      <c r="FO500" s="510" t="str">
        <f>IF(_tag_month_day!AZ496="","",_tag_month_day!AZ496/100)</f>
        <v/>
      </c>
      <c r="FP500" s="510" t="str">
        <f>IF(_tag_month_day!BA496="","",_tag_month_day!BA496/100)</f>
        <v/>
      </c>
      <c r="FQ500" s="510" t="str">
        <f>IF(_tag_month_day!BB496="","",_tag_month_day!BB496/100)</f>
        <v/>
      </c>
      <c r="FR500" s="603" t="str">
        <f>IF(_tag_month_day!BC496="","",_tag_month_day!BC496/100)</f>
        <v/>
      </c>
      <c r="FS500" s="510" t="str">
        <f>IF(_tag_month_day!BD496="","",_tag_month_day!BD496/100)</f>
        <v/>
      </c>
      <c r="FT500" s="510" t="str">
        <f>IF(_tag_month_day!BE496="","",_tag_month_day!BE496/100)</f>
        <v/>
      </c>
      <c r="FU500" s="510" t="str">
        <f>IF(_tag_month_day!BF496="","",_tag_month_day!BF496/100)</f>
        <v/>
      </c>
      <c r="FV500" s="510" t="str">
        <f>IF(_tag_month_day!BG496="","",_tag_month_day!BG496/100)</f>
        <v/>
      </c>
      <c r="FW500" s="603" t="str">
        <f>IF(_tag_month_day!BH496="","",_tag_month_day!BH496/100)</f>
        <v/>
      </c>
      <c r="FX500" s="510" t="str">
        <f>IF(_tag_month_day!BI496="","",_tag_month_day!BI496/100)</f>
        <v/>
      </c>
      <c r="FY500" s="510" t="str">
        <f>IF(_tag_month_day!BJ496="","",_tag_month_day!BJ496/100)</f>
        <v/>
      </c>
      <c r="FZ500" s="605" t="str">
        <f>IF(_tag_month_day!BK496="","",_tag_month_day!BK496/100)</f>
        <v/>
      </c>
      <c r="GA500" s="510" t="str">
        <f>IF(_tag_month_day!BL496="","",_tag_month_day!BL496/100)</f>
        <v/>
      </c>
      <c r="GB500" s="603" t="str">
        <f>IF(_tag_month_day!BM496="","",_tag_month_day!BM496/100)</f>
        <v/>
      </c>
      <c r="GC500" s="420" t="str">
        <f>IF(_tag_month_day!BN496="","",_tag_month_day!BN496/100)</f>
        <v/>
      </c>
      <c r="GD500" s="420" t="str">
        <f>IF(_tag_month_day!BO496="","",_tag_month_day!BO496/100)</f>
        <v/>
      </c>
      <c r="GE500" s="420" t="str">
        <f>IF(_tag_month_day!BP496="","",_tag_month_day!BP496/100)</f>
        <v/>
      </c>
      <c r="GF500" s="420" t="str">
        <f>IF(_tag_month_day!BQ496="","",_tag_month_day!BQ496/100)</f>
        <v/>
      </c>
      <c r="GG500" s="420" t="str">
        <f>IF(_tag_month_day!BR496="","",_tag_month_day!BR496/100)</f>
        <v/>
      </c>
      <c r="GH500" s="420" t="str">
        <f>IF(_tag_month_day!BS496="","",_tag_month_day!BS496/100)</f>
        <v/>
      </c>
      <c r="GI500" s="603" t="str">
        <f>IF(_tag_month_day!BT496="","",_tag_month_day!BT496/100)</f>
        <v/>
      </c>
      <c r="GJ500" s="612" t="str">
        <f>IF(_tag_month_day!BU496="","",_tag_month_day!BU496/100)</f>
        <v/>
      </c>
      <c r="GK500" s="620" t="str">
        <f>IF(_tag_month_day!BV496="",IF(_rlcf_month_day!A$2="","",_rlcf_month_day!A$2/100),_tag_month_day!BV496/100)</f>
        <v/>
      </c>
      <c r="GL500" s="620" t="str">
        <f>IF(_tag_month_day!BW496="",IF(_rlcf_month_day!B$2="","",_rlcf_month_day!B$2/100),_tag_month_day!BW496/100)</f>
        <v/>
      </c>
      <c r="GM500" s="621" t="str">
        <f>IF(_tag_month_day!BX496="",IF(_rlcf_month_day!C$2="","",_rlcf_month_day!C$2/100),_tag_month_day!BX496/100)</f>
        <v/>
      </c>
      <c r="GN500" s="620" t="str">
        <f>IF(_tag_month_day!BV496="",IF(_rlcf_month_day!A$2="","",_rlcf_month_day!A$2/100),_tag_month_day!BV496/100)</f>
        <v/>
      </c>
      <c r="GO500" s="620" t="str">
        <f>IF(_tag_month_day!BW496="",IF(_rlcf_month_day!B$2="","",_rlcf_month_day!B$2/100),_tag_month_day!BW496/100)</f>
        <v/>
      </c>
      <c r="GP500" s="620" t="str">
        <f>IF(_tag_month_day!CD496="",IF(_rlcf_month_day!E$2="","",_rlcf_month_day!E$2/100),_tag_month_day!CD496/100)</f>
        <v/>
      </c>
      <c r="GQ500" s="620" t="str">
        <f>IF(_tag_month_day!CE496="",IF(_rlcf_month_day!F$2="","",_rlcf_month_day!F$2/100),_tag_month_day!CE496/100)</f>
        <v/>
      </c>
      <c r="GR500" s="621" t="str">
        <f>IF(_tag_month_day!CF496="",IF(_rlcf_month_day!G$2="","",_rlcf_month_day!G$2/100),_tag_month_day!CF496/100)</f>
        <v/>
      </c>
      <c r="GS500" s="626">
        <f t="shared" ref="GS500:HH500" si="3017">GS499</f>
        <v>0.953</v>
      </c>
      <c r="GT500" s="626">
        <f t="shared" si="3017"/>
        <v>0.55</v>
      </c>
      <c r="GU500" s="626">
        <f t="shared" si="3017"/>
        <v>0.55</v>
      </c>
      <c r="GV500" s="626">
        <f t="shared" si="3017"/>
        <v>0.55</v>
      </c>
      <c r="GW500" s="626">
        <f t="shared" si="3017"/>
        <v>0.5</v>
      </c>
      <c r="GX500" s="626">
        <f t="shared" si="3017"/>
        <v>0.935</v>
      </c>
      <c r="GY500" s="626">
        <f t="shared" si="3017"/>
        <v>0.15</v>
      </c>
      <c r="GZ500" s="626">
        <f t="shared" si="3017"/>
        <v>1</v>
      </c>
      <c r="HA500" s="632">
        <f t="shared" si="3017"/>
        <v>0.047</v>
      </c>
      <c r="HB500" s="632">
        <f t="shared" si="3017"/>
        <v>0.45</v>
      </c>
      <c r="HC500" s="632">
        <f t="shared" si="3017"/>
        <v>0.45</v>
      </c>
      <c r="HD500" s="632">
        <f t="shared" si="3017"/>
        <v>0.45</v>
      </c>
      <c r="HE500" s="632">
        <f t="shared" si="3017"/>
        <v>0.5</v>
      </c>
      <c r="HF500" s="632">
        <f t="shared" si="3017"/>
        <v>0.065</v>
      </c>
      <c r="HG500" s="632">
        <f t="shared" si="3017"/>
        <v>0.85</v>
      </c>
      <c r="HH500" s="632">
        <f t="shared" si="3017"/>
        <v>0</v>
      </c>
      <c r="HI500" s="68">
        <f t="shared" si="2749"/>
        <v>0</v>
      </c>
      <c r="HJ500" s="68" t="e">
        <f t="shared" si="2780"/>
        <v>#VALUE!</v>
      </c>
      <c r="HK500" s="202">
        <f t="shared" si="2781"/>
        <v>0.85</v>
      </c>
      <c r="HL500" s="464">
        <f t="shared" si="2782"/>
        <v>550000</v>
      </c>
      <c r="HM500" s="464">
        <f t="shared" si="2783"/>
        <v>480000</v>
      </c>
      <c r="HN500" s="192" t="e">
        <f t="shared" si="2750"/>
        <v>#VALUE!</v>
      </c>
      <c r="HO500" s="192" t="e">
        <f>HN500*HK500*$HO$2/HL500*1000000</f>
        <v>#VALUE!</v>
      </c>
      <c r="HP500" s="192" t="e">
        <f>HN500*HK500*$HP$2/HM500*1000000</f>
        <v>#VALUE!</v>
      </c>
    </row>
    <row r="501" customFormat="1" spans="1:224">
      <c r="A501" s="381">
        <v>496</v>
      </c>
      <c r="B501" s="54">
        <f ca="1" t="shared" si="2784"/>
        <v>43637</v>
      </c>
      <c r="C501" s="57">
        <f t="shared" si="2785"/>
        <v>0.0416666666666667</v>
      </c>
      <c r="D501" s="68" t="str">
        <f ca="1" t="shared" si="2751"/>
        <v>白班</v>
      </c>
      <c r="E501" s="68" t="str">
        <f ca="1" t="shared" si="2752"/>
        <v>甲</v>
      </c>
      <c r="F501" s="68">
        <f ca="1">SUMPRODUCT((成本日报!$A$3:$A$95=计划!B501)*(成本日报!$B$3:$B$95=计划!$D501),成本日报!$C$3:$C$95)</f>
        <v>1</v>
      </c>
      <c r="G501" s="382">
        <f ca="1" t="shared" si="2786"/>
        <v>43637.6249999988</v>
      </c>
      <c r="H501" s="382">
        <f ca="1" t="shared" si="2753"/>
        <v>43637.6319444432</v>
      </c>
      <c r="I501" s="382">
        <f ca="1" t="shared" si="2754"/>
        <v>43637.6374999988</v>
      </c>
      <c r="J501" s="382">
        <f ca="1" t="shared" si="2755"/>
        <v>43637.6666666655</v>
      </c>
      <c r="K501" s="382">
        <f ca="1" t="shared" si="2756"/>
        <v>43637.7291666655</v>
      </c>
      <c r="L501" s="382">
        <f ca="1" t="shared" si="2757"/>
        <v>43637.7499999988</v>
      </c>
      <c r="M501" s="398" t="str">
        <f>IF(_tag_month_day!A497="","",_tag_month_day!A497)</f>
        <v/>
      </c>
      <c r="N501" s="398" t="str">
        <f>IF(_tag_month_day!B497="","",_tag_month_day!B497)</f>
        <v/>
      </c>
      <c r="O501" s="399" t="e">
        <f t="shared" si="2758"/>
        <v>#VALUE!</v>
      </c>
      <c r="P501" s="398" t="str">
        <f>IF(_tag_month_day!C497="","",_tag_month_day!C497)</f>
        <v/>
      </c>
      <c r="Q501" s="398" t="str">
        <f>IF(_tag_month_day!D497="","",_tag_month_day!D497)</f>
        <v/>
      </c>
      <c r="R501" s="416">
        <f>IF(_tag_month_day!CB497="",R500,_tag_month_day!CB497/100)</f>
        <v>0.07</v>
      </c>
      <c r="S501" s="417" t="str">
        <f>IF(_tag_month_day!E497="","",_tag_month_day!E497)</f>
        <v/>
      </c>
      <c r="T501" s="417" t="str">
        <f>IF(_tag_month_day!F497="","",_tag_month_day!F497)</f>
        <v/>
      </c>
      <c r="U501" s="418" t="e">
        <f t="shared" si="2712"/>
        <v>#VALUE!</v>
      </c>
      <c r="V501" s="53" t="e">
        <f t="shared" si="2713"/>
        <v>#VALUE!</v>
      </c>
      <c r="W501" s="419" t="str">
        <f>IF(_jhy_month_day!A497="","",_jhy_month_day!A497)</f>
        <v/>
      </c>
      <c r="X501" s="420" t="str">
        <f>IF(_jhy_month_day!B497="","",_jhy_month_day!B497/100)</f>
        <v/>
      </c>
      <c r="Y501" s="420" t="str">
        <f>IF(_jhy_month_day!C497="","",_jhy_month_day!C497/100)</f>
        <v/>
      </c>
      <c r="Z501" s="439">
        <f t="shared" si="2802"/>
        <v>124</v>
      </c>
      <c r="AA501" s="440" t="str">
        <f>IF(_tag_month_day!G497="","",_tag_month_day!G497/100)</f>
        <v/>
      </c>
      <c r="AB501" s="440" t="str">
        <f>IF(_tag_month_day!H497="","",_tag_month_day!H497/100)</f>
        <v/>
      </c>
      <c r="AC501" s="193">
        <f t="shared" si="2759"/>
        <v>1.59963432013121</v>
      </c>
      <c r="AD501" s="441" t="str">
        <f t="shared" si="2760"/>
        <v/>
      </c>
      <c r="AE501" s="442" t="str">
        <f t="shared" si="2761"/>
        <v/>
      </c>
      <c r="AF501" s="443">
        <v>1</v>
      </c>
      <c r="AG501" s="68" t="str">
        <f>IF(_duihao_month_day!A497="","",_duihao_month_day!A497)</f>
        <v/>
      </c>
      <c r="AH501" s="463">
        <f>IF(_gyk_month_day!B497="",AH500,_gyk_month_day!B497)</f>
        <v>820</v>
      </c>
      <c r="AI501" s="464"/>
      <c r="AJ501" s="68" t="str">
        <f>IF(_tag_month_day!I497="","",_tag_month_day!I497)</f>
        <v/>
      </c>
      <c r="AK501" s="465" t="str">
        <f>IF(_tzyy_month_day!A497="","",_tzyy_month_day!A497)</f>
        <v/>
      </c>
      <c r="AL501" s="465" t="str">
        <f>IF(_tzyy_month_day!B497="","",_tzyy_month_day!B497)</f>
        <v/>
      </c>
      <c r="AM501" s="465" t="str">
        <f>IF(_tzyy_month_day!C497="","",_tzyy_month_day!C497)</f>
        <v/>
      </c>
      <c r="AN501" s="466" t="str">
        <f>IF(_tag_month_day!CG497="","",_tag_month_day!CG497)</f>
        <v/>
      </c>
      <c r="AO501" s="466" t="str">
        <f>IF(_tag_month_day!CH497="","",_tag_month_day!CH497)</f>
        <v/>
      </c>
      <c r="AP501" s="486" t="e">
        <f t="shared" si="2762"/>
        <v>#VALUE!</v>
      </c>
      <c r="AQ501" s="487" t="str">
        <f>IF(_tag_month_day!J497="","",_tag_month_day!J497/100)</f>
        <v/>
      </c>
      <c r="AR501" s="488">
        <f t="shared" si="2763"/>
        <v>1.3</v>
      </c>
      <c r="AS501" s="489" t="e">
        <f t="shared" si="2714"/>
        <v>#VALUE!</v>
      </c>
      <c r="AT501" s="489">
        <f t="shared" si="2764"/>
        <v>0</v>
      </c>
      <c r="AU501" s="490" t="str">
        <f>IF(_tag_month_day!K497="","",_tag_month_day!K497)</f>
        <v/>
      </c>
      <c r="AV501" s="491" t="str">
        <f>IF(_tag_month_day!L497="","",_tag_month_day!L497/100)</f>
        <v/>
      </c>
      <c r="AW501" s="420">
        <f t="shared" si="2686"/>
        <v>0</v>
      </c>
      <c r="AX501" s="420">
        <f t="shared" si="2765"/>
        <v>0</v>
      </c>
      <c r="AY501" s="420" t="str">
        <f>IF(_tag_month_day!M497="","",_tag_month_day!M497/100)</f>
        <v/>
      </c>
      <c r="AZ501" s="420" t="str">
        <f>IF(_tag_month_day!N497="","",_tag_month_day!N497/100)</f>
        <v/>
      </c>
      <c r="BA501" s="420" t="str">
        <f>IF(_tag_month_day!O497="","",_tag_month_day!O497/100)</f>
        <v/>
      </c>
      <c r="BB501" s="496" t="str">
        <f>IF(_tag_month_day!P497="","",_tag_month_day!P497/100)</f>
        <v/>
      </c>
      <c r="BC501" s="496">
        <f t="shared" si="2766"/>
        <v>0</v>
      </c>
      <c r="BD501" s="496" t="str">
        <f>IF(_tag_month_day!Q497="","",_tag_month_day!Q497/100)</f>
        <v/>
      </c>
      <c r="BE501" s="510" t="str">
        <f>IF(_tag_month_day!R497="","",_tag_month_day!R497/100)</f>
        <v/>
      </c>
      <c r="BF501" s="413" t="str">
        <f>IF(_tag_month_day!CC497="","",_tag_month_day!CC497/100)</f>
        <v/>
      </c>
      <c r="BG501" s="511" t="e">
        <f t="shared" si="2715"/>
        <v>#VALUE!</v>
      </c>
      <c r="BH501" s="198">
        <f t="shared" si="2716"/>
        <v>0</v>
      </c>
      <c r="BI501" s="512" t="e">
        <f>IF(CX501=0,BI500,(DK501*查询!$R$5+DL501*查询!$Q$5+DM501*查询!$N$5+DN501*查询!$O$5+DO501*查询!$P$5)*AF501/CX501)</f>
        <v>#VALUE!</v>
      </c>
      <c r="BJ501" s="512" t="e">
        <f>IF(CX501=0,BJ500,(DP501*查询!$S$5+DQ501*查询!$T$5+DR501*查询!$U$5)*AF501/CX501)</f>
        <v>#VALUE!</v>
      </c>
      <c r="BK501" s="512">
        <f t="shared" si="2767"/>
        <v>1</v>
      </c>
      <c r="BL501" s="513" t="str">
        <f>IF(_cfyc_month_day!A497="","",_cfyc_month_day!A497)</f>
        <v/>
      </c>
      <c r="BM501" s="513" t="str">
        <f>IF(_cfyc_month_day!B497="","",_cfyc_month_day!B497)</f>
        <v/>
      </c>
      <c r="BN501" s="513" t="str">
        <f>IF(_cfyc_month_day!C497="","",_cfyc_month_day!C497)</f>
        <v/>
      </c>
      <c r="BO501" s="522" t="str">
        <f>IF(_cfyc_month_day!D497="","",_cfyc_month_day!D497)</f>
        <v/>
      </c>
      <c r="BP501" s="522" t="str">
        <f>IF(_cfyc_month_day!E497="","",_cfyc_month_day!E497)</f>
        <v/>
      </c>
      <c r="BQ501" s="522" t="str">
        <f>IF(_cfyc_month_day!F497="","",_cfyc_month_day!F497)</f>
        <v/>
      </c>
      <c r="BR501" s="513" t="str">
        <f>IF(_tag_month_day!T497="","",_tag_month_day!T497)</f>
        <v/>
      </c>
      <c r="BS501" s="513" t="str">
        <f>IF(_tag_month_day!U497="","",_tag_month_day!U497)</f>
        <v/>
      </c>
      <c r="BT501" s="523" t="str">
        <f t="shared" si="2768"/>
        <v/>
      </c>
      <c r="BU501" s="223" t="str">
        <f>IF(_tag_month_day!V497="","",_tag_month_day!V497)</f>
        <v/>
      </c>
      <c r="BV501" s="206" t="str">
        <f>IF(_tag_month_day!W497="","",_tag_month_day!W497)</f>
        <v/>
      </c>
      <c r="BW501" s="540" t="str">
        <f>IF(_tag_month_day!X497="","",_tag_month_day!X497)</f>
        <v/>
      </c>
      <c r="BX501" s="540" t="str">
        <f>IF(_tag_month_day!Y497="","",_tag_month_day!Y497)</f>
        <v/>
      </c>
      <c r="BY501" s="541">
        <f ca="1" t="shared" si="2769"/>
        <v>43637.7499999988</v>
      </c>
      <c r="BZ501" s="542"/>
      <c r="CA501" s="543" t="str">
        <f>IF(_jhy2_month_day!A497="","",_jhy2_month_day!A497)</f>
        <v/>
      </c>
      <c r="CB501" s="464" t="str">
        <f>IF(_jhy2_month_day!B497="","",_jhy2_month_day!B497)</f>
        <v/>
      </c>
      <c r="CC501" s="464" t="str">
        <f>IF(_jhy2_month_day!C497="","",_jhy2_month_day!C497)</f>
        <v/>
      </c>
      <c r="CD501" s="464" t="str">
        <f>IF(_jhy2_month_day!D497="","",_jhy2_month_day!D497)</f>
        <v/>
      </c>
      <c r="CE501" s="464" t="str">
        <f>IF(_jhy2_month_day!E497="","",_jhy2_month_day!E497)</f>
        <v/>
      </c>
      <c r="CF501" s="464" t="str">
        <f>IF(_jhy2_month_day!F497="","",_jhy2_month_day!F497)</f>
        <v/>
      </c>
      <c r="CG501" s="464" t="str">
        <f>IF(_jhy2_month_day!G497="","",_jhy2_month_day!G497)</f>
        <v/>
      </c>
      <c r="CH501" s="464" t="str">
        <f>IF(_jhy2_month_day!H497="","",_jhy2_month_day!H497)</f>
        <v/>
      </c>
      <c r="CI501" s="464" t="str">
        <f>IF(_jhy2_month_day!I497="","",_jhy2_month_day!I497)</f>
        <v/>
      </c>
      <c r="CJ501" s="464" t="str">
        <f>IF(_jhy2_month_day!J497="","",_jhy2_month_day!J497)</f>
        <v/>
      </c>
      <c r="CK501" s="464" t="str">
        <f>IF(_jhy2_month_day!K497="","",_jhy2_month_day!K497)</f>
        <v/>
      </c>
      <c r="CL501" s="562" t="str">
        <f>IF(_jhy2_month_day!L497="","",_jhy2_month_day!L497)</f>
        <v/>
      </c>
      <c r="CM501" s="562" t="str">
        <f>IF(_jhy2_month_day!M497="","",_jhy2_month_day!M497)</f>
        <v/>
      </c>
      <c r="CN501" s="562" t="str">
        <f>IF(_jhy2_month_day!N497="","",_jhy2_month_day!N497)</f>
        <v/>
      </c>
      <c r="CO501" s="562" t="str">
        <f>IF(_jhy2_month_day!O497="","",_jhy2_month_day!O497)</f>
        <v/>
      </c>
      <c r="CP501" s="562" t="str">
        <f>IF(_jhy2_month_day!P497="","",_jhy2_month_day!P497)</f>
        <v/>
      </c>
      <c r="CQ501" s="562" t="str">
        <f>IF(_jhy2_month_day!Q497="","",_jhy2_month_day!Q497)</f>
        <v/>
      </c>
      <c r="CR501" s="563" t="str">
        <f>IF(_jhy2_month_day!R497="","",_jhy2_month_day!R497)</f>
        <v/>
      </c>
      <c r="CS501" s="576" t="str">
        <f>IF(_jhy2_month_day!S497="","",_jhy2_month_day!S497)</f>
        <v/>
      </c>
      <c r="CT501" s="562" t="str">
        <f>IF(_jhy2_month_day!T497="","",_jhy2_month_day!T497)</f>
        <v/>
      </c>
      <c r="CU501" s="577" t="e">
        <f t="shared" si="2717"/>
        <v>#VALUE!</v>
      </c>
      <c r="CV501" s="198" t="e">
        <f t="shared" si="2718"/>
        <v>#VALUE!</v>
      </c>
      <c r="CW501" s="192" t="e">
        <f t="shared" si="2719"/>
        <v>#VALUE!</v>
      </c>
      <c r="CX501" s="192" t="e">
        <f t="shared" si="2720"/>
        <v>#VALUE!</v>
      </c>
      <c r="CY501" s="202" t="e">
        <f t="shared" si="2721"/>
        <v>#VALUE!</v>
      </c>
      <c r="CZ501" s="192" t="e">
        <f t="shared" ref="CZ501:DI501" si="3018">$AJ501*EF501</f>
        <v>#VALUE!</v>
      </c>
      <c r="DA501" s="192" t="e">
        <f t="shared" si="3018"/>
        <v>#VALUE!</v>
      </c>
      <c r="DB501" s="192" t="e">
        <f t="shared" si="3018"/>
        <v>#VALUE!</v>
      </c>
      <c r="DC501" s="192" t="e">
        <f t="shared" si="3018"/>
        <v>#VALUE!</v>
      </c>
      <c r="DD501" s="192" t="e">
        <f t="shared" si="3018"/>
        <v>#VALUE!</v>
      </c>
      <c r="DE501" s="192" t="e">
        <f t="shared" si="3018"/>
        <v>#VALUE!</v>
      </c>
      <c r="DF501" s="192" t="e">
        <f t="shared" si="3018"/>
        <v>#VALUE!</v>
      </c>
      <c r="DG501" s="192" t="e">
        <f t="shared" si="3018"/>
        <v>#VALUE!</v>
      </c>
      <c r="DH501" s="192" t="e">
        <f t="shared" si="3018"/>
        <v>#VALUE!</v>
      </c>
      <c r="DI501" s="192" t="e">
        <f t="shared" si="3018"/>
        <v>#VALUE!</v>
      </c>
      <c r="DJ501" s="192" t="e">
        <f t="shared" si="2723"/>
        <v>#VALUE!</v>
      </c>
      <c r="DK501" s="192" t="e">
        <f t="shared" si="2724"/>
        <v>#VALUE!</v>
      </c>
      <c r="DL501" s="192" t="e">
        <f t="shared" si="2725"/>
        <v>#VALUE!</v>
      </c>
      <c r="DM501" s="192" t="e">
        <f t="shared" si="2726"/>
        <v>#VALUE!</v>
      </c>
      <c r="DN501" s="192" t="e">
        <f t="shared" si="2727"/>
        <v>#VALUE!</v>
      </c>
      <c r="DO501" s="192" t="e">
        <f t="shared" si="2728"/>
        <v>#VALUE!</v>
      </c>
      <c r="DP501" s="192" t="e">
        <f t="shared" si="2729"/>
        <v>#VALUE!</v>
      </c>
      <c r="DQ501" s="192" t="e">
        <f t="shared" si="2730"/>
        <v>#VALUE!</v>
      </c>
      <c r="DR501" s="192" t="e">
        <f t="shared" si="2731"/>
        <v>#VALUE!</v>
      </c>
      <c r="DS501" s="192" t="e">
        <f t="shared" si="2732"/>
        <v>#VALUE!</v>
      </c>
      <c r="DT501" s="192" t="e">
        <f t="shared" si="2733"/>
        <v>#VALUE!</v>
      </c>
      <c r="DU501" s="192" t="e">
        <f t="shared" si="2734"/>
        <v>#VALUE!</v>
      </c>
      <c r="DV501" s="198" t="e">
        <f t="shared" si="2735"/>
        <v>#VALUE!</v>
      </c>
      <c r="DW501" s="198" t="e">
        <f t="shared" si="2736"/>
        <v>#DIV/0!</v>
      </c>
      <c r="DX501" s="198" t="e">
        <f t="shared" si="2737"/>
        <v>#DIV/0!</v>
      </c>
      <c r="DY501" s="198" t="e">
        <f t="shared" si="2738"/>
        <v>#VALUE!</v>
      </c>
      <c r="DZ501" s="198" t="e">
        <f t="shared" si="2739"/>
        <v>#VALUE!</v>
      </c>
      <c r="EA501" s="198" t="e">
        <f t="shared" si="2740"/>
        <v>#VALUE!</v>
      </c>
      <c r="EB501" s="198" t="e">
        <f t="shared" si="2741"/>
        <v>#VALUE!</v>
      </c>
      <c r="EC501" s="198" t="e">
        <f t="shared" si="2742"/>
        <v>#DIV/0!</v>
      </c>
      <c r="ED501" s="198" t="e">
        <f t="shared" si="2743"/>
        <v>#VALUE!</v>
      </c>
      <c r="EE501" s="198" t="e">
        <f t="shared" si="2744"/>
        <v>#VALUE!</v>
      </c>
      <c r="EF501" s="198" t="e">
        <f t="shared" ref="EF501:EO501" si="3019">DV501/SUM($DV501:$EE501)</f>
        <v>#VALUE!</v>
      </c>
      <c r="EG501" s="198" t="e">
        <f t="shared" si="3019"/>
        <v>#DIV/0!</v>
      </c>
      <c r="EH501" s="198" t="e">
        <f t="shared" si="3019"/>
        <v>#DIV/0!</v>
      </c>
      <c r="EI501" s="198" t="e">
        <f t="shared" si="3019"/>
        <v>#VALUE!</v>
      </c>
      <c r="EJ501" s="198" t="e">
        <f t="shared" si="3019"/>
        <v>#VALUE!</v>
      </c>
      <c r="EK501" s="198" t="e">
        <f t="shared" si="3019"/>
        <v>#VALUE!</v>
      </c>
      <c r="EL501" s="198" t="e">
        <f t="shared" si="3019"/>
        <v>#VALUE!</v>
      </c>
      <c r="EM501" s="198" t="e">
        <f t="shared" si="3019"/>
        <v>#DIV/0!</v>
      </c>
      <c r="EN501" s="198" t="e">
        <f t="shared" si="3019"/>
        <v>#VALUE!</v>
      </c>
      <c r="EO501" s="198" t="e">
        <f t="shared" si="3019"/>
        <v>#VALUE!</v>
      </c>
      <c r="EP501" s="511">
        <f t="shared" ref="EP501:EW501" si="3020">EP500</f>
        <v>0.08</v>
      </c>
      <c r="EQ501" s="511">
        <f t="shared" si="3020"/>
        <v>0.015</v>
      </c>
      <c r="ER501" s="511">
        <f t="shared" si="3020"/>
        <v>0.015</v>
      </c>
      <c r="ES501" s="511">
        <f t="shared" si="3020"/>
        <v>0.015</v>
      </c>
      <c r="ET501" s="511">
        <f t="shared" si="3020"/>
        <v>0.015</v>
      </c>
      <c r="EU501" s="511">
        <f t="shared" si="3020"/>
        <v>0.09</v>
      </c>
      <c r="EV501" s="511">
        <f t="shared" si="3020"/>
        <v>0.09</v>
      </c>
      <c r="EW501" s="511">
        <f t="shared" si="3020"/>
        <v>0.09</v>
      </c>
      <c r="EX501" s="420" t="str">
        <f>IF(_tag_month_day!AS497="","",_tag_month_day!AS497/100)</f>
        <v/>
      </c>
      <c r="EY501" s="420" t="str">
        <f>IF(_tag_month_day!AT497="","",_tag_month_day!AT497/100)</f>
        <v/>
      </c>
      <c r="EZ501" s="420" t="str">
        <f>IF(_tag_month_day!AU497="","",_tag_month_day!AU497/100)</f>
        <v/>
      </c>
      <c r="FA501" s="420" t="str">
        <f>IF(_tag_month_day!AV497="","",_tag_month_day!AV497/100)</f>
        <v/>
      </c>
      <c r="FB501" s="420" t="str">
        <f>IF(_tag_month_day!AW497="","",_tag_month_day!AW497/100)</f>
        <v/>
      </c>
      <c r="FC501" s="420" t="str">
        <f>IF(_tag_month_day!AX497="","",_tag_month_day!AX497/100)</f>
        <v/>
      </c>
      <c r="FD501" s="510">
        <f t="shared" si="2773"/>
        <v>0.33</v>
      </c>
      <c r="FE501" s="510">
        <f t="shared" si="2774"/>
        <v>0.19</v>
      </c>
      <c r="FF501" s="510">
        <f t="shared" si="2775"/>
        <v>0.003</v>
      </c>
      <c r="FG501" s="510">
        <f t="shared" si="2776"/>
        <v>0</v>
      </c>
      <c r="FH501" s="603">
        <f t="shared" si="2777"/>
        <v>0.0001</v>
      </c>
      <c r="FI501" s="510">
        <f t="shared" ref="FI501:FR501" si="3021">FI500</f>
        <v>0.41</v>
      </c>
      <c r="FJ501" s="510">
        <f t="shared" si="3021"/>
        <v>0.11</v>
      </c>
      <c r="FK501" s="510">
        <f t="shared" si="3021"/>
        <v>0.015</v>
      </c>
      <c r="FL501" s="510">
        <f t="shared" si="3021"/>
        <v>0</v>
      </c>
      <c r="FM501" s="603">
        <f t="shared" si="3021"/>
        <v>0.0001</v>
      </c>
      <c r="FN501" s="510" t="str">
        <f>IF(_tag_month_day!AY497="","",_tag_month_day!AY497/100)</f>
        <v/>
      </c>
      <c r="FO501" s="510" t="str">
        <f>IF(_tag_month_day!AZ497="","",_tag_month_day!AZ497/100)</f>
        <v/>
      </c>
      <c r="FP501" s="510" t="str">
        <f>IF(_tag_month_day!BA497="","",_tag_month_day!BA497/100)</f>
        <v/>
      </c>
      <c r="FQ501" s="510" t="str">
        <f>IF(_tag_month_day!BB497="","",_tag_month_day!BB497/100)</f>
        <v/>
      </c>
      <c r="FR501" s="603" t="str">
        <f>IF(_tag_month_day!BC497="","",_tag_month_day!BC497/100)</f>
        <v/>
      </c>
      <c r="FS501" s="510" t="str">
        <f>IF(_tag_month_day!BD497="","",_tag_month_day!BD497/100)</f>
        <v/>
      </c>
      <c r="FT501" s="510" t="str">
        <f>IF(_tag_month_day!BE497="","",_tag_month_day!BE497/100)</f>
        <v/>
      </c>
      <c r="FU501" s="510" t="str">
        <f>IF(_tag_month_day!BF497="","",_tag_month_day!BF497/100)</f>
        <v/>
      </c>
      <c r="FV501" s="510" t="str">
        <f>IF(_tag_month_day!BG497="","",_tag_month_day!BG497/100)</f>
        <v/>
      </c>
      <c r="FW501" s="603" t="str">
        <f>IF(_tag_month_day!BH497="","",_tag_month_day!BH497/100)</f>
        <v/>
      </c>
      <c r="FX501" s="510" t="str">
        <f>IF(_tag_month_day!BI497="","",_tag_month_day!BI497/100)</f>
        <v/>
      </c>
      <c r="FY501" s="510" t="str">
        <f>IF(_tag_month_day!BJ497="","",_tag_month_day!BJ497/100)</f>
        <v/>
      </c>
      <c r="FZ501" s="605" t="str">
        <f>IF(_tag_month_day!BK497="","",_tag_month_day!BK497/100)</f>
        <v/>
      </c>
      <c r="GA501" s="510" t="str">
        <f>IF(_tag_month_day!BL497="","",_tag_month_day!BL497/100)</f>
        <v/>
      </c>
      <c r="GB501" s="603" t="str">
        <f>IF(_tag_month_day!BM497="","",_tag_month_day!BM497/100)</f>
        <v/>
      </c>
      <c r="GC501" s="420" t="str">
        <f>IF(_tag_month_day!BN497="","",_tag_month_day!BN497/100)</f>
        <v/>
      </c>
      <c r="GD501" s="420" t="str">
        <f>IF(_tag_month_day!BO497="","",_tag_month_day!BO497/100)</f>
        <v/>
      </c>
      <c r="GE501" s="420" t="str">
        <f>IF(_tag_month_day!BP497="","",_tag_month_day!BP497/100)</f>
        <v/>
      </c>
      <c r="GF501" s="420" t="str">
        <f>IF(_tag_month_day!BQ497="","",_tag_month_day!BQ497/100)</f>
        <v/>
      </c>
      <c r="GG501" s="420" t="str">
        <f>IF(_tag_month_day!BR497="","",_tag_month_day!BR497/100)</f>
        <v/>
      </c>
      <c r="GH501" s="420" t="str">
        <f>IF(_tag_month_day!BS497="","",_tag_month_day!BS497/100)</f>
        <v/>
      </c>
      <c r="GI501" s="603" t="str">
        <f>IF(_tag_month_day!BT497="","",_tag_month_day!BT497/100)</f>
        <v/>
      </c>
      <c r="GJ501" s="612" t="str">
        <f>IF(_tag_month_day!BU497="","",_tag_month_day!BU497/100)</f>
        <v/>
      </c>
      <c r="GK501" s="620" t="str">
        <f>IF(_tag_month_day!BV497="",IF(_rlcf_month_day!A$2="","",_rlcf_month_day!A$2/100),_tag_month_day!BV497/100)</f>
        <v/>
      </c>
      <c r="GL501" s="620" t="str">
        <f>IF(_tag_month_day!BW497="",IF(_rlcf_month_day!B$2="","",_rlcf_month_day!B$2/100),_tag_month_day!BW497/100)</f>
        <v/>
      </c>
      <c r="GM501" s="621" t="str">
        <f>IF(_tag_month_day!BX497="",IF(_rlcf_month_day!C$2="","",_rlcf_month_day!C$2/100),_tag_month_day!BX497/100)</f>
        <v/>
      </c>
      <c r="GN501" s="620" t="str">
        <f>IF(_tag_month_day!BV497="",IF(_rlcf_month_day!A$2="","",_rlcf_month_day!A$2/100),_tag_month_day!BV497/100)</f>
        <v/>
      </c>
      <c r="GO501" s="620" t="str">
        <f>IF(_tag_month_day!BW497="",IF(_rlcf_month_day!B$2="","",_rlcf_month_day!B$2/100),_tag_month_day!BW497/100)</f>
        <v/>
      </c>
      <c r="GP501" s="620" t="str">
        <f>IF(_tag_month_day!CD497="",IF(_rlcf_month_day!E$2="","",_rlcf_month_day!E$2/100),_tag_month_day!CD497/100)</f>
        <v/>
      </c>
      <c r="GQ501" s="620" t="str">
        <f>IF(_tag_month_day!CE497="",IF(_rlcf_month_day!F$2="","",_rlcf_month_day!F$2/100),_tag_month_day!CE497/100)</f>
        <v/>
      </c>
      <c r="GR501" s="621" t="str">
        <f>IF(_tag_month_day!CF497="",IF(_rlcf_month_day!G$2="","",_rlcf_month_day!G$2/100),_tag_month_day!CF497/100)</f>
        <v/>
      </c>
      <c r="GS501" s="626">
        <f t="shared" ref="GS501:HH501" si="3022">GS500</f>
        <v>0.953</v>
      </c>
      <c r="GT501" s="626">
        <f t="shared" si="3022"/>
        <v>0.55</v>
      </c>
      <c r="GU501" s="626">
        <f t="shared" si="3022"/>
        <v>0.55</v>
      </c>
      <c r="GV501" s="626">
        <f t="shared" si="3022"/>
        <v>0.55</v>
      </c>
      <c r="GW501" s="626">
        <f t="shared" si="3022"/>
        <v>0.5</v>
      </c>
      <c r="GX501" s="626">
        <f t="shared" si="3022"/>
        <v>0.935</v>
      </c>
      <c r="GY501" s="626">
        <f t="shared" si="3022"/>
        <v>0.15</v>
      </c>
      <c r="GZ501" s="626">
        <f t="shared" si="3022"/>
        <v>1</v>
      </c>
      <c r="HA501" s="632">
        <f t="shared" si="3022"/>
        <v>0.047</v>
      </c>
      <c r="HB501" s="632">
        <f t="shared" si="3022"/>
        <v>0.45</v>
      </c>
      <c r="HC501" s="632">
        <f t="shared" si="3022"/>
        <v>0.45</v>
      </c>
      <c r="HD501" s="632">
        <f t="shared" si="3022"/>
        <v>0.45</v>
      </c>
      <c r="HE501" s="632">
        <f t="shared" si="3022"/>
        <v>0.5</v>
      </c>
      <c r="HF501" s="632">
        <f t="shared" si="3022"/>
        <v>0.065</v>
      </c>
      <c r="HG501" s="632">
        <f t="shared" si="3022"/>
        <v>0.85</v>
      </c>
      <c r="HH501" s="632">
        <f t="shared" si="3022"/>
        <v>0</v>
      </c>
      <c r="HI501" s="68">
        <f t="shared" si="2749"/>
        <v>0</v>
      </c>
      <c r="HJ501" s="68" t="e">
        <f t="shared" si="2780"/>
        <v>#VALUE!</v>
      </c>
      <c r="HK501" s="202">
        <f t="shared" si="2781"/>
        <v>0.85</v>
      </c>
      <c r="HL501" s="464">
        <f t="shared" si="2782"/>
        <v>550000</v>
      </c>
      <c r="HM501" s="464">
        <f t="shared" si="2783"/>
        <v>480000</v>
      </c>
      <c r="HN501" s="192" t="e">
        <f t="shared" si="2750"/>
        <v>#VALUE!</v>
      </c>
      <c r="HO501" s="192" t="e">
        <f>HN501*HK501*$HO$2/HL501*1000000</f>
        <v>#VALUE!</v>
      </c>
      <c r="HP501" s="192" t="e">
        <f>HN501*HK501*$HP$2/HM501*1000000</f>
        <v>#VALUE!</v>
      </c>
    </row>
    <row r="502" customFormat="1" spans="1:224">
      <c r="A502" s="381">
        <v>497</v>
      </c>
      <c r="B502" s="54">
        <f ca="1" t="shared" si="2784"/>
        <v>43637</v>
      </c>
      <c r="C502" s="57">
        <f t="shared" si="2785"/>
        <v>0.0416666666666667</v>
      </c>
      <c r="D502" s="68" t="str">
        <f ca="1" t="shared" si="2751"/>
        <v>中班</v>
      </c>
      <c r="E502" s="68" t="str">
        <f ca="1" t="shared" si="2752"/>
        <v>乙</v>
      </c>
      <c r="F502" s="68">
        <f ca="1">SUMPRODUCT((成本日报!$A$3:$A$95=计划!B502)*(成本日报!$B$3:$B$95=计划!$D502),成本日报!$C$3:$C$95)</f>
        <v>2</v>
      </c>
      <c r="G502" s="382">
        <f ca="1" t="shared" si="2786"/>
        <v>43637.6666666655</v>
      </c>
      <c r="H502" s="382">
        <f ca="1" t="shared" si="2753"/>
        <v>43637.6736111099</v>
      </c>
      <c r="I502" s="382">
        <f ca="1" t="shared" si="2754"/>
        <v>43637.6791666655</v>
      </c>
      <c r="J502" s="382">
        <f ca="1" t="shared" si="2755"/>
        <v>43637.7083333321</v>
      </c>
      <c r="K502" s="382">
        <f ca="1" t="shared" si="2756"/>
        <v>43637.7708333321</v>
      </c>
      <c r="L502" s="382">
        <f ca="1" t="shared" si="2757"/>
        <v>43637.7916666655</v>
      </c>
      <c r="M502" s="398" t="str">
        <f>IF(_tag_month_day!A498="","",_tag_month_day!A498)</f>
        <v/>
      </c>
      <c r="N502" s="398" t="str">
        <f>IF(_tag_month_day!B498="","",_tag_month_day!B498)</f>
        <v/>
      </c>
      <c r="O502" s="399" t="e">
        <f t="shared" si="2758"/>
        <v>#VALUE!</v>
      </c>
      <c r="P502" s="398" t="str">
        <f>IF(_tag_month_day!C498="","",_tag_month_day!C498)</f>
        <v/>
      </c>
      <c r="Q502" s="398" t="str">
        <f>IF(_tag_month_day!D498="","",_tag_month_day!D498)</f>
        <v/>
      </c>
      <c r="R502" s="416">
        <f>IF(_tag_month_day!CB498="",R501,_tag_month_day!CB498/100)</f>
        <v>0.07</v>
      </c>
      <c r="S502" s="417" t="str">
        <f>IF(_tag_month_day!E498="","",_tag_month_day!E498)</f>
        <v/>
      </c>
      <c r="T502" s="417" t="str">
        <f>IF(_tag_month_day!F498="","",_tag_month_day!F498)</f>
        <v/>
      </c>
      <c r="U502" s="418" t="e">
        <f t="shared" si="2712"/>
        <v>#VALUE!</v>
      </c>
      <c r="V502" s="53" t="e">
        <f t="shared" si="2713"/>
        <v>#VALUE!</v>
      </c>
      <c r="W502" s="419" t="str">
        <f>IF(_jhy_month_day!A498="","",_jhy_month_day!A498)</f>
        <v/>
      </c>
      <c r="X502" s="420" t="str">
        <f>IF(_jhy_month_day!B498="","",_jhy_month_day!B498/100)</f>
        <v/>
      </c>
      <c r="Y502" s="420" t="str">
        <f>IF(_jhy_month_day!C498="","",_jhy_month_day!C498/100)</f>
        <v/>
      </c>
      <c r="Z502" s="439">
        <f t="shared" si="2802"/>
        <v>125</v>
      </c>
      <c r="AA502" s="440" t="str">
        <f>IF(_tag_month_day!G498="","",_tag_month_day!G498/100)</f>
        <v/>
      </c>
      <c r="AB502" s="440" t="str">
        <f>IF(_tag_month_day!H498="","",_tag_month_day!H498/100)</f>
        <v/>
      </c>
      <c r="AC502" s="193">
        <f t="shared" si="2759"/>
        <v>1.59963432013121</v>
      </c>
      <c r="AD502" s="441" t="str">
        <f t="shared" si="2760"/>
        <v/>
      </c>
      <c r="AE502" s="442" t="str">
        <f t="shared" si="2761"/>
        <v/>
      </c>
      <c r="AF502" s="443">
        <v>1</v>
      </c>
      <c r="AG502" s="68" t="str">
        <f>IF(_duihao_month_day!A498="","",_duihao_month_day!A498)</f>
        <v/>
      </c>
      <c r="AH502" s="463">
        <f>IF(_gyk_month_day!B498="",AH501,_gyk_month_day!B498)</f>
        <v>820</v>
      </c>
      <c r="AI502" s="464"/>
      <c r="AJ502" s="68" t="str">
        <f>IF(_tag_month_day!I498="","",_tag_month_day!I498)</f>
        <v/>
      </c>
      <c r="AK502" s="465" t="str">
        <f>IF(_tzyy_month_day!A498="","",_tzyy_month_day!A498)</f>
        <v/>
      </c>
      <c r="AL502" s="465" t="str">
        <f>IF(_tzyy_month_day!B498="","",_tzyy_month_day!B498)</f>
        <v/>
      </c>
      <c r="AM502" s="465" t="str">
        <f>IF(_tzyy_month_day!C498="","",_tzyy_month_day!C498)</f>
        <v/>
      </c>
      <c r="AN502" s="466" t="str">
        <f>IF(_tag_month_day!CG498="","",_tag_month_day!CG498)</f>
        <v/>
      </c>
      <c r="AO502" s="466" t="str">
        <f>IF(_tag_month_day!CH498="","",_tag_month_day!CH498)</f>
        <v/>
      </c>
      <c r="AP502" s="486" t="e">
        <f t="shared" si="2762"/>
        <v>#VALUE!</v>
      </c>
      <c r="AQ502" s="487" t="str">
        <f>IF(_tag_month_day!J498="","",_tag_month_day!J498/100)</f>
        <v/>
      </c>
      <c r="AR502" s="488">
        <f t="shared" si="2763"/>
        <v>1.3</v>
      </c>
      <c r="AS502" s="489" t="e">
        <f t="shared" si="2714"/>
        <v>#VALUE!</v>
      </c>
      <c r="AT502" s="489">
        <f t="shared" si="2764"/>
        <v>0</v>
      </c>
      <c r="AU502" s="490" t="str">
        <f>IF(_tag_month_day!K498="","",_tag_month_day!K498)</f>
        <v/>
      </c>
      <c r="AV502" s="491" t="str">
        <f>IF(_tag_month_day!L498="","",_tag_month_day!L498/100)</f>
        <v/>
      </c>
      <c r="AW502" s="420">
        <f t="shared" si="2686"/>
        <v>0</v>
      </c>
      <c r="AX502" s="420">
        <f t="shared" si="2765"/>
        <v>0</v>
      </c>
      <c r="AY502" s="420" t="str">
        <f>IF(_tag_month_day!M498="","",_tag_month_day!M498/100)</f>
        <v/>
      </c>
      <c r="AZ502" s="420" t="str">
        <f>IF(_tag_month_day!N498="","",_tag_month_day!N498/100)</f>
        <v/>
      </c>
      <c r="BA502" s="420" t="str">
        <f>IF(_tag_month_day!O498="","",_tag_month_day!O498/100)</f>
        <v/>
      </c>
      <c r="BB502" s="496" t="str">
        <f>IF(_tag_month_day!P498="","",_tag_month_day!P498/100)</f>
        <v/>
      </c>
      <c r="BC502" s="496">
        <f t="shared" si="2766"/>
        <v>0</v>
      </c>
      <c r="BD502" s="496" t="str">
        <f>IF(_tag_month_day!Q498="","",_tag_month_day!Q498/100)</f>
        <v/>
      </c>
      <c r="BE502" s="510" t="str">
        <f>IF(_tag_month_day!R498="","",_tag_month_day!R498/100)</f>
        <v/>
      </c>
      <c r="BF502" s="413" t="str">
        <f>IF(_tag_month_day!CC498="","",_tag_month_day!CC498/100)</f>
        <v/>
      </c>
      <c r="BG502" s="511" t="e">
        <f t="shared" si="2715"/>
        <v>#VALUE!</v>
      </c>
      <c r="BH502" s="198">
        <f t="shared" si="2716"/>
        <v>0</v>
      </c>
      <c r="BI502" s="512" t="e">
        <f>IF(CX502=0,BI501,(DK502*查询!$R$5+DL502*查询!$Q$5+DM502*查询!$N$5+DN502*查询!$O$5+DO502*查询!$P$5)*AF502/CX502)</f>
        <v>#VALUE!</v>
      </c>
      <c r="BJ502" s="512" t="e">
        <f>IF(CX502=0,BJ501,(DP502*查询!$S$5+DQ502*查询!$T$5+DR502*查询!$U$5)*AF502/CX502)</f>
        <v>#VALUE!</v>
      </c>
      <c r="BK502" s="512">
        <f t="shared" si="2767"/>
        <v>1</v>
      </c>
      <c r="BL502" s="513" t="str">
        <f>IF(_cfyc_month_day!A498="","",_cfyc_month_day!A498)</f>
        <v/>
      </c>
      <c r="BM502" s="513" t="str">
        <f>IF(_cfyc_month_day!B498="","",_cfyc_month_day!B498)</f>
        <v/>
      </c>
      <c r="BN502" s="513" t="str">
        <f>IF(_cfyc_month_day!C498="","",_cfyc_month_day!C498)</f>
        <v/>
      </c>
      <c r="BO502" s="522" t="str">
        <f>IF(_cfyc_month_day!D498="","",_cfyc_month_day!D498)</f>
        <v/>
      </c>
      <c r="BP502" s="522" t="str">
        <f>IF(_cfyc_month_day!E498="","",_cfyc_month_day!E498)</f>
        <v/>
      </c>
      <c r="BQ502" s="522" t="str">
        <f>IF(_cfyc_month_day!F498="","",_cfyc_month_day!F498)</f>
        <v/>
      </c>
      <c r="BR502" s="513" t="str">
        <f>IF(_tag_month_day!T498="","",_tag_month_day!T498)</f>
        <v/>
      </c>
      <c r="BS502" s="513" t="str">
        <f>IF(_tag_month_day!U498="","",_tag_month_day!U498)</f>
        <v/>
      </c>
      <c r="BT502" s="523" t="str">
        <f t="shared" si="2768"/>
        <v/>
      </c>
      <c r="BU502" s="223" t="str">
        <f>IF(_tag_month_day!V498="","",_tag_month_day!V498)</f>
        <v/>
      </c>
      <c r="BV502" s="206" t="str">
        <f>IF(_tag_month_day!W498="","",_tag_month_day!W498)</f>
        <v/>
      </c>
      <c r="BW502" s="540" t="str">
        <f>IF(_tag_month_day!X498="","",_tag_month_day!X498)</f>
        <v/>
      </c>
      <c r="BX502" s="540" t="str">
        <f>IF(_tag_month_day!Y498="","",_tag_month_day!Y498)</f>
        <v/>
      </c>
      <c r="BY502" s="541">
        <f ca="1" t="shared" si="2769"/>
        <v>43637.7916666655</v>
      </c>
      <c r="BZ502" s="542"/>
      <c r="CA502" s="543" t="str">
        <f>IF(_jhy2_month_day!A498="","",_jhy2_month_day!A498)</f>
        <v/>
      </c>
      <c r="CB502" s="464" t="str">
        <f>IF(_jhy2_month_day!B498="","",_jhy2_month_day!B498)</f>
        <v/>
      </c>
      <c r="CC502" s="464" t="str">
        <f>IF(_jhy2_month_day!C498="","",_jhy2_month_day!C498)</f>
        <v/>
      </c>
      <c r="CD502" s="464" t="str">
        <f>IF(_jhy2_month_day!D498="","",_jhy2_month_day!D498)</f>
        <v/>
      </c>
      <c r="CE502" s="464" t="str">
        <f>IF(_jhy2_month_day!E498="","",_jhy2_month_day!E498)</f>
        <v/>
      </c>
      <c r="CF502" s="464" t="str">
        <f>IF(_jhy2_month_day!F498="","",_jhy2_month_day!F498)</f>
        <v/>
      </c>
      <c r="CG502" s="464" t="str">
        <f>IF(_jhy2_month_day!G498="","",_jhy2_month_day!G498)</f>
        <v/>
      </c>
      <c r="CH502" s="464" t="str">
        <f>IF(_jhy2_month_day!H498="","",_jhy2_month_day!H498)</f>
        <v/>
      </c>
      <c r="CI502" s="464" t="str">
        <f>IF(_jhy2_month_day!I498="","",_jhy2_month_day!I498)</f>
        <v/>
      </c>
      <c r="CJ502" s="464" t="str">
        <f>IF(_jhy2_month_day!J498="","",_jhy2_month_day!J498)</f>
        <v/>
      </c>
      <c r="CK502" s="464" t="str">
        <f>IF(_jhy2_month_day!K498="","",_jhy2_month_day!K498)</f>
        <v/>
      </c>
      <c r="CL502" s="562" t="str">
        <f>IF(_jhy2_month_day!L498="","",_jhy2_month_day!L498)</f>
        <v/>
      </c>
      <c r="CM502" s="562" t="str">
        <f>IF(_jhy2_month_day!M498="","",_jhy2_month_day!M498)</f>
        <v/>
      </c>
      <c r="CN502" s="562" t="str">
        <f>IF(_jhy2_month_day!N498="","",_jhy2_month_day!N498)</f>
        <v/>
      </c>
      <c r="CO502" s="562" t="str">
        <f>IF(_jhy2_month_day!O498="","",_jhy2_month_day!O498)</f>
        <v/>
      </c>
      <c r="CP502" s="562" t="str">
        <f>IF(_jhy2_month_day!P498="","",_jhy2_month_day!P498)</f>
        <v/>
      </c>
      <c r="CQ502" s="562" t="str">
        <f>IF(_jhy2_month_day!Q498="","",_jhy2_month_day!Q498)</f>
        <v/>
      </c>
      <c r="CR502" s="563" t="str">
        <f>IF(_jhy2_month_day!R498="","",_jhy2_month_day!R498)</f>
        <v/>
      </c>
      <c r="CS502" s="576" t="str">
        <f>IF(_jhy2_month_day!S498="","",_jhy2_month_day!S498)</f>
        <v/>
      </c>
      <c r="CT502" s="562" t="str">
        <f>IF(_jhy2_month_day!T498="","",_jhy2_month_day!T498)</f>
        <v/>
      </c>
      <c r="CU502" s="577" t="e">
        <f t="shared" si="2717"/>
        <v>#VALUE!</v>
      </c>
      <c r="CV502" s="198" t="e">
        <f t="shared" si="2718"/>
        <v>#VALUE!</v>
      </c>
      <c r="CW502" s="192" t="e">
        <f t="shared" si="2719"/>
        <v>#VALUE!</v>
      </c>
      <c r="CX502" s="192" t="e">
        <f t="shared" si="2720"/>
        <v>#VALUE!</v>
      </c>
      <c r="CY502" s="202" t="e">
        <f t="shared" si="2721"/>
        <v>#VALUE!</v>
      </c>
      <c r="CZ502" s="192" t="e">
        <f t="shared" ref="CZ502:DI502" si="3023">$AJ502*EF502</f>
        <v>#VALUE!</v>
      </c>
      <c r="DA502" s="192" t="e">
        <f t="shared" si="3023"/>
        <v>#VALUE!</v>
      </c>
      <c r="DB502" s="192" t="e">
        <f t="shared" si="3023"/>
        <v>#VALUE!</v>
      </c>
      <c r="DC502" s="192" t="e">
        <f t="shared" si="3023"/>
        <v>#VALUE!</v>
      </c>
      <c r="DD502" s="192" t="e">
        <f t="shared" si="3023"/>
        <v>#VALUE!</v>
      </c>
      <c r="DE502" s="192" t="e">
        <f t="shared" si="3023"/>
        <v>#VALUE!</v>
      </c>
      <c r="DF502" s="192" t="e">
        <f t="shared" si="3023"/>
        <v>#VALUE!</v>
      </c>
      <c r="DG502" s="192" t="e">
        <f t="shared" si="3023"/>
        <v>#VALUE!</v>
      </c>
      <c r="DH502" s="192" t="e">
        <f t="shared" si="3023"/>
        <v>#VALUE!</v>
      </c>
      <c r="DI502" s="192" t="e">
        <f t="shared" si="3023"/>
        <v>#VALUE!</v>
      </c>
      <c r="DJ502" s="192" t="e">
        <f t="shared" si="2723"/>
        <v>#VALUE!</v>
      </c>
      <c r="DK502" s="192" t="e">
        <f t="shared" si="2724"/>
        <v>#VALUE!</v>
      </c>
      <c r="DL502" s="192" t="e">
        <f t="shared" si="2725"/>
        <v>#VALUE!</v>
      </c>
      <c r="DM502" s="192" t="e">
        <f t="shared" si="2726"/>
        <v>#VALUE!</v>
      </c>
      <c r="DN502" s="192" t="e">
        <f t="shared" si="2727"/>
        <v>#VALUE!</v>
      </c>
      <c r="DO502" s="192" t="e">
        <f t="shared" si="2728"/>
        <v>#VALUE!</v>
      </c>
      <c r="DP502" s="192" t="e">
        <f t="shared" si="2729"/>
        <v>#VALUE!</v>
      </c>
      <c r="DQ502" s="192" t="e">
        <f t="shared" si="2730"/>
        <v>#VALUE!</v>
      </c>
      <c r="DR502" s="192" t="e">
        <f t="shared" si="2731"/>
        <v>#VALUE!</v>
      </c>
      <c r="DS502" s="192" t="e">
        <f t="shared" si="2732"/>
        <v>#VALUE!</v>
      </c>
      <c r="DT502" s="192" t="e">
        <f t="shared" si="2733"/>
        <v>#VALUE!</v>
      </c>
      <c r="DU502" s="192" t="e">
        <f t="shared" si="2734"/>
        <v>#VALUE!</v>
      </c>
      <c r="DV502" s="198" t="e">
        <f t="shared" si="2735"/>
        <v>#VALUE!</v>
      </c>
      <c r="DW502" s="198" t="e">
        <f t="shared" si="2736"/>
        <v>#DIV/0!</v>
      </c>
      <c r="DX502" s="198" t="e">
        <f t="shared" si="2737"/>
        <v>#DIV/0!</v>
      </c>
      <c r="DY502" s="198" t="e">
        <f t="shared" si="2738"/>
        <v>#VALUE!</v>
      </c>
      <c r="DZ502" s="198" t="e">
        <f t="shared" si="2739"/>
        <v>#VALUE!</v>
      </c>
      <c r="EA502" s="198" t="e">
        <f t="shared" si="2740"/>
        <v>#VALUE!</v>
      </c>
      <c r="EB502" s="198" t="e">
        <f t="shared" si="2741"/>
        <v>#VALUE!</v>
      </c>
      <c r="EC502" s="198" t="e">
        <f t="shared" si="2742"/>
        <v>#DIV/0!</v>
      </c>
      <c r="ED502" s="198" t="e">
        <f t="shared" si="2743"/>
        <v>#VALUE!</v>
      </c>
      <c r="EE502" s="198" t="e">
        <f t="shared" si="2744"/>
        <v>#VALUE!</v>
      </c>
      <c r="EF502" s="198" t="e">
        <f t="shared" ref="EF502:EO502" si="3024">DV502/SUM($DV502:$EE502)</f>
        <v>#VALUE!</v>
      </c>
      <c r="EG502" s="198" t="e">
        <f t="shared" si="3024"/>
        <v>#DIV/0!</v>
      </c>
      <c r="EH502" s="198" t="e">
        <f t="shared" si="3024"/>
        <v>#DIV/0!</v>
      </c>
      <c r="EI502" s="198" t="e">
        <f t="shared" si="3024"/>
        <v>#VALUE!</v>
      </c>
      <c r="EJ502" s="198" t="e">
        <f t="shared" si="3024"/>
        <v>#VALUE!</v>
      </c>
      <c r="EK502" s="198" t="e">
        <f t="shared" si="3024"/>
        <v>#VALUE!</v>
      </c>
      <c r="EL502" s="198" t="e">
        <f t="shared" si="3024"/>
        <v>#VALUE!</v>
      </c>
      <c r="EM502" s="198" t="e">
        <f t="shared" si="3024"/>
        <v>#DIV/0!</v>
      </c>
      <c r="EN502" s="198" t="e">
        <f t="shared" si="3024"/>
        <v>#VALUE!</v>
      </c>
      <c r="EO502" s="198" t="e">
        <f t="shared" si="3024"/>
        <v>#VALUE!</v>
      </c>
      <c r="EP502" s="511">
        <f t="shared" ref="EP502:EW502" si="3025">EP501</f>
        <v>0.08</v>
      </c>
      <c r="EQ502" s="511">
        <f t="shared" si="3025"/>
        <v>0.015</v>
      </c>
      <c r="ER502" s="511">
        <f t="shared" si="3025"/>
        <v>0.015</v>
      </c>
      <c r="ES502" s="511">
        <f t="shared" si="3025"/>
        <v>0.015</v>
      </c>
      <c r="ET502" s="511">
        <f t="shared" si="3025"/>
        <v>0.015</v>
      </c>
      <c r="EU502" s="511">
        <f t="shared" si="3025"/>
        <v>0.09</v>
      </c>
      <c r="EV502" s="511">
        <f t="shared" si="3025"/>
        <v>0.09</v>
      </c>
      <c r="EW502" s="511">
        <f t="shared" si="3025"/>
        <v>0.09</v>
      </c>
      <c r="EX502" s="420" t="str">
        <f>IF(_tag_month_day!AS498="","",_tag_month_day!AS498/100)</f>
        <v/>
      </c>
      <c r="EY502" s="420" t="str">
        <f>IF(_tag_month_day!AT498="","",_tag_month_day!AT498/100)</f>
        <v/>
      </c>
      <c r="EZ502" s="420" t="str">
        <f>IF(_tag_month_day!AU498="","",_tag_month_day!AU498/100)</f>
        <v/>
      </c>
      <c r="FA502" s="420" t="str">
        <f>IF(_tag_month_day!AV498="","",_tag_month_day!AV498/100)</f>
        <v/>
      </c>
      <c r="FB502" s="420" t="str">
        <f>IF(_tag_month_day!AW498="","",_tag_month_day!AW498/100)</f>
        <v/>
      </c>
      <c r="FC502" s="420" t="str">
        <f>IF(_tag_month_day!AX498="","",_tag_month_day!AX498/100)</f>
        <v/>
      </c>
      <c r="FD502" s="510">
        <f t="shared" si="2773"/>
        <v>0.33</v>
      </c>
      <c r="FE502" s="510">
        <f t="shared" si="2774"/>
        <v>0.19</v>
      </c>
      <c r="FF502" s="510">
        <f t="shared" si="2775"/>
        <v>0.003</v>
      </c>
      <c r="FG502" s="510">
        <f t="shared" si="2776"/>
        <v>0</v>
      </c>
      <c r="FH502" s="603">
        <f t="shared" si="2777"/>
        <v>0.0001</v>
      </c>
      <c r="FI502" s="510">
        <f t="shared" ref="FI502:FR502" si="3026">FI501</f>
        <v>0.41</v>
      </c>
      <c r="FJ502" s="510">
        <f t="shared" si="3026"/>
        <v>0.11</v>
      </c>
      <c r="FK502" s="510">
        <f t="shared" si="3026"/>
        <v>0.015</v>
      </c>
      <c r="FL502" s="510">
        <f t="shared" si="3026"/>
        <v>0</v>
      </c>
      <c r="FM502" s="603">
        <f t="shared" si="3026"/>
        <v>0.0001</v>
      </c>
      <c r="FN502" s="510" t="str">
        <f>IF(_tag_month_day!AY498="","",_tag_month_day!AY498/100)</f>
        <v/>
      </c>
      <c r="FO502" s="510" t="str">
        <f>IF(_tag_month_day!AZ498="","",_tag_month_day!AZ498/100)</f>
        <v/>
      </c>
      <c r="FP502" s="510" t="str">
        <f>IF(_tag_month_day!BA498="","",_tag_month_day!BA498/100)</f>
        <v/>
      </c>
      <c r="FQ502" s="510" t="str">
        <f>IF(_tag_month_day!BB498="","",_tag_month_day!BB498/100)</f>
        <v/>
      </c>
      <c r="FR502" s="603" t="str">
        <f>IF(_tag_month_day!BC498="","",_tag_month_day!BC498/100)</f>
        <v/>
      </c>
      <c r="FS502" s="510" t="str">
        <f>IF(_tag_month_day!BD498="","",_tag_month_day!BD498/100)</f>
        <v/>
      </c>
      <c r="FT502" s="510" t="str">
        <f>IF(_tag_month_day!BE498="","",_tag_month_day!BE498/100)</f>
        <v/>
      </c>
      <c r="FU502" s="510" t="str">
        <f>IF(_tag_month_day!BF498="","",_tag_month_day!BF498/100)</f>
        <v/>
      </c>
      <c r="FV502" s="510" t="str">
        <f>IF(_tag_month_day!BG498="","",_tag_month_day!BG498/100)</f>
        <v/>
      </c>
      <c r="FW502" s="603" t="str">
        <f>IF(_tag_month_day!BH498="","",_tag_month_day!BH498/100)</f>
        <v/>
      </c>
      <c r="FX502" s="510" t="str">
        <f>IF(_tag_month_day!BI498="","",_tag_month_day!BI498/100)</f>
        <v/>
      </c>
      <c r="FY502" s="510" t="str">
        <f>IF(_tag_month_day!BJ498="","",_tag_month_day!BJ498/100)</f>
        <v/>
      </c>
      <c r="FZ502" s="605" t="str">
        <f>IF(_tag_month_day!BK498="","",_tag_month_day!BK498/100)</f>
        <v/>
      </c>
      <c r="GA502" s="510" t="str">
        <f>IF(_tag_month_day!BL498="","",_tag_month_day!BL498/100)</f>
        <v/>
      </c>
      <c r="GB502" s="603" t="str">
        <f>IF(_tag_month_day!BM498="","",_tag_month_day!BM498/100)</f>
        <v/>
      </c>
      <c r="GC502" s="420" t="str">
        <f>IF(_tag_month_day!BN498="","",_tag_month_day!BN498/100)</f>
        <v/>
      </c>
      <c r="GD502" s="420" t="str">
        <f>IF(_tag_month_day!BO498="","",_tag_month_day!BO498/100)</f>
        <v/>
      </c>
      <c r="GE502" s="420" t="str">
        <f>IF(_tag_month_day!BP498="","",_tag_month_day!BP498/100)</f>
        <v/>
      </c>
      <c r="GF502" s="420" t="str">
        <f>IF(_tag_month_day!BQ498="","",_tag_month_day!BQ498/100)</f>
        <v/>
      </c>
      <c r="GG502" s="420" t="str">
        <f>IF(_tag_month_day!BR498="","",_tag_month_day!BR498/100)</f>
        <v/>
      </c>
      <c r="GH502" s="420" t="str">
        <f>IF(_tag_month_day!BS498="","",_tag_month_day!BS498/100)</f>
        <v/>
      </c>
      <c r="GI502" s="603" t="str">
        <f>IF(_tag_month_day!BT498="","",_tag_month_day!BT498/100)</f>
        <v/>
      </c>
      <c r="GJ502" s="612" t="str">
        <f>IF(_tag_month_day!BU498="","",_tag_month_day!BU498/100)</f>
        <v/>
      </c>
      <c r="GK502" s="620" t="str">
        <f>IF(_tag_month_day!BV498="",IF(_rlcf_month_day!A$2="","",_rlcf_month_day!A$2/100),_tag_month_day!BV498/100)</f>
        <v/>
      </c>
      <c r="GL502" s="620" t="str">
        <f>IF(_tag_month_day!BW498="",IF(_rlcf_month_day!B$2="","",_rlcf_month_day!B$2/100),_tag_month_day!BW498/100)</f>
        <v/>
      </c>
      <c r="GM502" s="621" t="str">
        <f>IF(_tag_month_day!BX498="",IF(_rlcf_month_day!C$2="","",_rlcf_month_day!C$2/100),_tag_month_day!BX498/100)</f>
        <v/>
      </c>
      <c r="GN502" s="620" t="str">
        <f>IF(_tag_month_day!BV498="",IF(_rlcf_month_day!A$2="","",_rlcf_month_day!A$2/100),_tag_month_day!BV498/100)</f>
        <v/>
      </c>
      <c r="GO502" s="620" t="str">
        <f>IF(_tag_month_day!BW498="",IF(_rlcf_month_day!B$2="","",_rlcf_month_day!B$2/100),_tag_month_day!BW498/100)</f>
        <v/>
      </c>
      <c r="GP502" s="620" t="str">
        <f>IF(_tag_month_day!CD498="",IF(_rlcf_month_day!E$2="","",_rlcf_month_day!E$2/100),_tag_month_day!CD498/100)</f>
        <v/>
      </c>
      <c r="GQ502" s="620" t="str">
        <f>IF(_tag_month_day!CE498="",IF(_rlcf_month_day!F$2="","",_rlcf_month_day!F$2/100),_tag_month_day!CE498/100)</f>
        <v/>
      </c>
      <c r="GR502" s="621" t="str">
        <f>IF(_tag_month_day!CF498="",IF(_rlcf_month_day!G$2="","",_rlcf_month_day!G$2/100),_tag_month_day!CF498/100)</f>
        <v/>
      </c>
      <c r="GS502" s="626">
        <f t="shared" ref="GS502:HH502" si="3027">GS501</f>
        <v>0.953</v>
      </c>
      <c r="GT502" s="626">
        <f t="shared" si="3027"/>
        <v>0.55</v>
      </c>
      <c r="GU502" s="626">
        <f t="shared" si="3027"/>
        <v>0.55</v>
      </c>
      <c r="GV502" s="626">
        <f t="shared" si="3027"/>
        <v>0.55</v>
      </c>
      <c r="GW502" s="626">
        <f t="shared" si="3027"/>
        <v>0.5</v>
      </c>
      <c r="GX502" s="626">
        <f t="shared" si="3027"/>
        <v>0.935</v>
      </c>
      <c r="GY502" s="626">
        <f t="shared" si="3027"/>
        <v>0.15</v>
      </c>
      <c r="GZ502" s="626">
        <f t="shared" si="3027"/>
        <v>1</v>
      </c>
      <c r="HA502" s="632">
        <f t="shared" si="3027"/>
        <v>0.047</v>
      </c>
      <c r="HB502" s="632">
        <f t="shared" si="3027"/>
        <v>0.45</v>
      </c>
      <c r="HC502" s="632">
        <f t="shared" si="3027"/>
        <v>0.45</v>
      </c>
      <c r="HD502" s="632">
        <f t="shared" si="3027"/>
        <v>0.45</v>
      </c>
      <c r="HE502" s="632">
        <f t="shared" si="3027"/>
        <v>0.5</v>
      </c>
      <c r="HF502" s="632">
        <f t="shared" si="3027"/>
        <v>0.065</v>
      </c>
      <c r="HG502" s="632">
        <f t="shared" si="3027"/>
        <v>0.85</v>
      </c>
      <c r="HH502" s="632">
        <f t="shared" si="3027"/>
        <v>0</v>
      </c>
      <c r="HI502" s="68">
        <f t="shared" si="2749"/>
        <v>0</v>
      </c>
      <c r="HJ502" s="68" t="e">
        <f t="shared" si="2780"/>
        <v>#VALUE!</v>
      </c>
      <c r="HK502" s="202">
        <f t="shared" si="2781"/>
        <v>0.85</v>
      </c>
      <c r="HL502" s="464">
        <f t="shared" si="2782"/>
        <v>550000</v>
      </c>
      <c r="HM502" s="464">
        <f t="shared" si="2783"/>
        <v>480000</v>
      </c>
      <c r="HN502" s="192" t="e">
        <f t="shared" si="2750"/>
        <v>#VALUE!</v>
      </c>
      <c r="HO502" s="192" t="e">
        <f>HN502*HK502*$HO$2/HL502*1000000</f>
        <v>#VALUE!</v>
      </c>
      <c r="HP502" s="192" t="e">
        <f>HN502*HK502*$HP$2/HM502*1000000</f>
        <v>#VALUE!</v>
      </c>
    </row>
    <row r="503" customFormat="1" spans="1:224">
      <c r="A503" s="381">
        <v>498</v>
      </c>
      <c r="B503" s="54">
        <f ca="1" t="shared" si="2784"/>
        <v>43637</v>
      </c>
      <c r="C503" s="57">
        <f t="shared" si="2785"/>
        <v>0.0416666666666667</v>
      </c>
      <c r="D503" s="68" t="str">
        <f ca="1" t="shared" si="2751"/>
        <v>中班</v>
      </c>
      <c r="E503" s="68" t="str">
        <f ca="1" t="shared" si="2752"/>
        <v>乙</v>
      </c>
      <c r="F503" s="68">
        <f ca="1">SUMPRODUCT((成本日报!$A$3:$A$95=计划!B503)*(成本日报!$B$3:$B$95=计划!$D503),成本日报!$C$3:$C$95)</f>
        <v>2</v>
      </c>
      <c r="G503" s="382">
        <f ca="1" t="shared" si="2786"/>
        <v>43637.7083333321</v>
      </c>
      <c r="H503" s="382">
        <f ca="1" t="shared" si="2753"/>
        <v>43637.7152777766</v>
      </c>
      <c r="I503" s="382">
        <f ca="1" t="shared" si="2754"/>
        <v>43637.7208333321</v>
      </c>
      <c r="J503" s="382">
        <f ca="1" t="shared" si="2755"/>
        <v>43637.7499999988</v>
      </c>
      <c r="K503" s="382">
        <f ca="1" t="shared" si="2756"/>
        <v>43637.8124999988</v>
      </c>
      <c r="L503" s="382">
        <f ca="1" t="shared" si="2757"/>
        <v>43637.8333333321</v>
      </c>
      <c r="M503" s="398" t="str">
        <f>IF(_tag_month_day!A499="","",_tag_month_day!A499)</f>
        <v/>
      </c>
      <c r="N503" s="398" t="str">
        <f>IF(_tag_month_day!B499="","",_tag_month_day!B499)</f>
        <v/>
      </c>
      <c r="O503" s="399" t="e">
        <f t="shared" si="2758"/>
        <v>#VALUE!</v>
      </c>
      <c r="P503" s="398" t="str">
        <f>IF(_tag_month_day!C499="","",_tag_month_day!C499)</f>
        <v/>
      </c>
      <c r="Q503" s="398" t="str">
        <f>IF(_tag_month_day!D499="","",_tag_month_day!D499)</f>
        <v/>
      </c>
      <c r="R503" s="416">
        <f>IF(_tag_month_day!CB499="",R502,_tag_month_day!CB499/100)</f>
        <v>0.07</v>
      </c>
      <c r="S503" s="417" t="str">
        <f>IF(_tag_month_day!E499="","",_tag_month_day!E499)</f>
        <v/>
      </c>
      <c r="T503" s="417" t="str">
        <f>IF(_tag_month_day!F499="","",_tag_month_day!F499)</f>
        <v/>
      </c>
      <c r="U503" s="418" t="e">
        <f t="shared" si="2712"/>
        <v>#VALUE!</v>
      </c>
      <c r="V503" s="53" t="e">
        <f t="shared" si="2713"/>
        <v>#VALUE!</v>
      </c>
      <c r="W503" s="419" t="str">
        <f>IF(_jhy_month_day!A499="","",_jhy_month_day!A499)</f>
        <v/>
      </c>
      <c r="X503" s="420" t="str">
        <f>IF(_jhy_month_day!B499="","",_jhy_month_day!B499/100)</f>
        <v/>
      </c>
      <c r="Y503" s="420" t="str">
        <f>IF(_jhy_month_day!C499="","",_jhy_month_day!C499/100)</f>
        <v/>
      </c>
      <c r="Z503" s="439">
        <f t="shared" si="2802"/>
        <v>125</v>
      </c>
      <c r="AA503" s="440" t="str">
        <f>IF(_tag_month_day!G499="","",_tag_month_day!G499/100)</f>
        <v/>
      </c>
      <c r="AB503" s="440" t="str">
        <f>IF(_tag_month_day!H499="","",_tag_month_day!H499/100)</f>
        <v/>
      </c>
      <c r="AC503" s="193">
        <f t="shared" si="2759"/>
        <v>1.59963432013121</v>
      </c>
      <c r="AD503" s="441" t="str">
        <f t="shared" si="2760"/>
        <v/>
      </c>
      <c r="AE503" s="442" t="str">
        <f t="shared" si="2761"/>
        <v/>
      </c>
      <c r="AF503" s="443">
        <v>1</v>
      </c>
      <c r="AG503" s="68" t="str">
        <f>IF(_duihao_month_day!A499="","",_duihao_month_day!A499)</f>
        <v/>
      </c>
      <c r="AH503" s="463">
        <f>IF(_gyk_month_day!B499="",AH502,_gyk_month_day!B499)</f>
        <v>820</v>
      </c>
      <c r="AI503" s="464"/>
      <c r="AJ503" s="68" t="str">
        <f>IF(_tag_month_day!I499="","",_tag_month_day!I499)</f>
        <v/>
      </c>
      <c r="AK503" s="465" t="str">
        <f>IF(_tzyy_month_day!A499="","",_tzyy_month_day!A499)</f>
        <v/>
      </c>
      <c r="AL503" s="465" t="str">
        <f>IF(_tzyy_month_day!B499="","",_tzyy_month_day!B499)</f>
        <v/>
      </c>
      <c r="AM503" s="465" t="str">
        <f>IF(_tzyy_month_day!C499="","",_tzyy_month_day!C499)</f>
        <v/>
      </c>
      <c r="AN503" s="466" t="str">
        <f>IF(_tag_month_day!CG499="","",_tag_month_day!CG499)</f>
        <v/>
      </c>
      <c r="AO503" s="466" t="str">
        <f>IF(_tag_month_day!CH499="","",_tag_month_day!CH499)</f>
        <v/>
      </c>
      <c r="AP503" s="486" t="e">
        <f t="shared" si="2762"/>
        <v>#VALUE!</v>
      </c>
      <c r="AQ503" s="487" t="str">
        <f>IF(_tag_month_day!J499="","",_tag_month_day!J499/100)</f>
        <v/>
      </c>
      <c r="AR503" s="488">
        <f t="shared" si="2763"/>
        <v>1.3</v>
      </c>
      <c r="AS503" s="489" t="e">
        <f t="shared" si="2714"/>
        <v>#VALUE!</v>
      </c>
      <c r="AT503" s="489">
        <f t="shared" si="2764"/>
        <v>0</v>
      </c>
      <c r="AU503" s="490" t="str">
        <f>IF(_tag_month_day!K499="","",_tag_month_day!K499)</f>
        <v/>
      </c>
      <c r="AV503" s="491" t="str">
        <f>IF(_tag_month_day!L499="","",_tag_month_day!L499/100)</f>
        <v/>
      </c>
      <c r="AW503" s="420">
        <f t="shared" si="2686"/>
        <v>0</v>
      </c>
      <c r="AX503" s="420">
        <f t="shared" si="2765"/>
        <v>0</v>
      </c>
      <c r="AY503" s="420" t="str">
        <f>IF(_tag_month_day!M499="","",_tag_month_day!M499/100)</f>
        <v/>
      </c>
      <c r="AZ503" s="420" t="str">
        <f>IF(_tag_month_day!N499="","",_tag_month_day!N499/100)</f>
        <v/>
      </c>
      <c r="BA503" s="420" t="str">
        <f>IF(_tag_month_day!O499="","",_tag_month_day!O499/100)</f>
        <v/>
      </c>
      <c r="BB503" s="496" t="str">
        <f>IF(_tag_month_day!P499="","",_tag_month_day!P499/100)</f>
        <v/>
      </c>
      <c r="BC503" s="496">
        <f t="shared" si="2766"/>
        <v>0</v>
      </c>
      <c r="BD503" s="496" t="str">
        <f>IF(_tag_month_day!Q499="","",_tag_month_day!Q499/100)</f>
        <v/>
      </c>
      <c r="BE503" s="510" t="str">
        <f>IF(_tag_month_day!R499="","",_tag_month_day!R499/100)</f>
        <v/>
      </c>
      <c r="BF503" s="413" t="str">
        <f>IF(_tag_month_day!CC499="","",_tag_month_day!CC499/100)</f>
        <v/>
      </c>
      <c r="BG503" s="511" t="e">
        <f t="shared" si="2715"/>
        <v>#VALUE!</v>
      </c>
      <c r="BH503" s="198">
        <f t="shared" si="2716"/>
        <v>0</v>
      </c>
      <c r="BI503" s="512" t="e">
        <f>IF(CX503=0,BI502,(DK503*查询!$R$5+DL503*查询!$Q$5+DM503*查询!$N$5+DN503*查询!$O$5+DO503*查询!$P$5)*AF503/CX503)</f>
        <v>#VALUE!</v>
      </c>
      <c r="BJ503" s="512" t="e">
        <f>IF(CX503=0,BJ502,(DP503*查询!$S$5+DQ503*查询!$T$5+DR503*查询!$U$5)*AF503/CX503)</f>
        <v>#VALUE!</v>
      </c>
      <c r="BK503" s="512">
        <f t="shared" si="2767"/>
        <v>1</v>
      </c>
      <c r="BL503" s="513" t="str">
        <f>IF(_cfyc_month_day!A499="","",_cfyc_month_day!A499)</f>
        <v/>
      </c>
      <c r="BM503" s="513" t="str">
        <f>IF(_cfyc_month_day!B499="","",_cfyc_month_day!B499)</f>
        <v/>
      </c>
      <c r="BN503" s="513" t="str">
        <f>IF(_cfyc_month_day!C499="","",_cfyc_month_day!C499)</f>
        <v/>
      </c>
      <c r="BO503" s="522" t="str">
        <f>IF(_cfyc_month_day!D499="","",_cfyc_month_day!D499)</f>
        <v/>
      </c>
      <c r="BP503" s="522" t="str">
        <f>IF(_cfyc_month_day!E499="","",_cfyc_month_day!E499)</f>
        <v/>
      </c>
      <c r="BQ503" s="522" t="str">
        <f>IF(_cfyc_month_day!F499="","",_cfyc_month_day!F499)</f>
        <v/>
      </c>
      <c r="BR503" s="513" t="str">
        <f>IF(_tag_month_day!T499="","",_tag_month_day!T499)</f>
        <v/>
      </c>
      <c r="BS503" s="513" t="str">
        <f>IF(_tag_month_day!U499="","",_tag_month_day!U499)</f>
        <v/>
      </c>
      <c r="BT503" s="523" t="str">
        <f t="shared" si="2768"/>
        <v/>
      </c>
      <c r="BU503" s="223" t="str">
        <f>IF(_tag_month_day!V499="","",_tag_month_day!V499)</f>
        <v/>
      </c>
      <c r="BV503" s="206" t="str">
        <f>IF(_tag_month_day!W499="","",_tag_month_day!W499)</f>
        <v/>
      </c>
      <c r="BW503" s="540" t="str">
        <f>IF(_tag_month_day!X499="","",_tag_month_day!X499)</f>
        <v/>
      </c>
      <c r="BX503" s="540" t="str">
        <f>IF(_tag_month_day!Y499="","",_tag_month_day!Y499)</f>
        <v/>
      </c>
      <c r="BY503" s="541">
        <f ca="1" t="shared" si="2769"/>
        <v>43637.8333333321</v>
      </c>
      <c r="BZ503" s="542"/>
      <c r="CA503" s="543" t="str">
        <f>IF(_jhy2_month_day!A499="","",_jhy2_month_day!A499)</f>
        <v/>
      </c>
      <c r="CB503" s="464" t="str">
        <f>IF(_jhy2_month_day!B499="","",_jhy2_month_day!B499)</f>
        <v/>
      </c>
      <c r="CC503" s="464" t="str">
        <f>IF(_jhy2_month_day!C499="","",_jhy2_month_day!C499)</f>
        <v/>
      </c>
      <c r="CD503" s="464" t="str">
        <f>IF(_jhy2_month_day!D499="","",_jhy2_month_day!D499)</f>
        <v/>
      </c>
      <c r="CE503" s="464" t="str">
        <f>IF(_jhy2_month_day!E499="","",_jhy2_month_day!E499)</f>
        <v/>
      </c>
      <c r="CF503" s="464" t="str">
        <f>IF(_jhy2_month_day!F499="","",_jhy2_month_day!F499)</f>
        <v/>
      </c>
      <c r="CG503" s="464" t="str">
        <f>IF(_jhy2_month_day!G499="","",_jhy2_month_day!G499)</f>
        <v/>
      </c>
      <c r="CH503" s="464" t="str">
        <f>IF(_jhy2_month_day!H499="","",_jhy2_month_day!H499)</f>
        <v/>
      </c>
      <c r="CI503" s="464" t="str">
        <f>IF(_jhy2_month_day!I499="","",_jhy2_month_day!I499)</f>
        <v/>
      </c>
      <c r="CJ503" s="464" t="str">
        <f>IF(_jhy2_month_day!J499="","",_jhy2_month_day!J499)</f>
        <v/>
      </c>
      <c r="CK503" s="464" t="str">
        <f>IF(_jhy2_month_day!K499="","",_jhy2_month_day!K499)</f>
        <v/>
      </c>
      <c r="CL503" s="562" t="str">
        <f>IF(_jhy2_month_day!L499="","",_jhy2_month_day!L499)</f>
        <v/>
      </c>
      <c r="CM503" s="562" t="str">
        <f>IF(_jhy2_month_day!M499="","",_jhy2_month_day!M499)</f>
        <v/>
      </c>
      <c r="CN503" s="562" t="str">
        <f>IF(_jhy2_month_day!N499="","",_jhy2_month_day!N499)</f>
        <v/>
      </c>
      <c r="CO503" s="562" t="str">
        <f>IF(_jhy2_month_day!O499="","",_jhy2_month_day!O499)</f>
        <v/>
      </c>
      <c r="CP503" s="562" t="str">
        <f>IF(_jhy2_month_day!P499="","",_jhy2_month_day!P499)</f>
        <v/>
      </c>
      <c r="CQ503" s="562" t="str">
        <f>IF(_jhy2_month_day!Q499="","",_jhy2_month_day!Q499)</f>
        <v/>
      </c>
      <c r="CR503" s="563" t="str">
        <f>IF(_jhy2_month_day!R499="","",_jhy2_month_day!R499)</f>
        <v/>
      </c>
      <c r="CS503" s="576" t="str">
        <f>IF(_jhy2_month_day!S499="","",_jhy2_month_day!S499)</f>
        <v/>
      </c>
      <c r="CT503" s="562" t="str">
        <f>IF(_jhy2_month_day!T499="","",_jhy2_month_day!T499)</f>
        <v/>
      </c>
      <c r="CU503" s="577" t="e">
        <f t="shared" si="2717"/>
        <v>#VALUE!</v>
      </c>
      <c r="CV503" s="198" t="e">
        <f t="shared" si="2718"/>
        <v>#VALUE!</v>
      </c>
      <c r="CW503" s="192" t="e">
        <f t="shared" si="2719"/>
        <v>#VALUE!</v>
      </c>
      <c r="CX503" s="192" t="e">
        <f t="shared" si="2720"/>
        <v>#VALUE!</v>
      </c>
      <c r="CY503" s="202" t="e">
        <f t="shared" si="2721"/>
        <v>#VALUE!</v>
      </c>
      <c r="CZ503" s="192" t="e">
        <f t="shared" ref="CZ503:DI503" si="3028">$AJ503*EF503</f>
        <v>#VALUE!</v>
      </c>
      <c r="DA503" s="192" t="e">
        <f t="shared" si="3028"/>
        <v>#VALUE!</v>
      </c>
      <c r="DB503" s="192" t="e">
        <f t="shared" si="3028"/>
        <v>#VALUE!</v>
      </c>
      <c r="DC503" s="192" t="e">
        <f t="shared" si="3028"/>
        <v>#VALUE!</v>
      </c>
      <c r="DD503" s="192" t="e">
        <f t="shared" si="3028"/>
        <v>#VALUE!</v>
      </c>
      <c r="DE503" s="192" t="e">
        <f t="shared" si="3028"/>
        <v>#VALUE!</v>
      </c>
      <c r="DF503" s="192" t="e">
        <f t="shared" si="3028"/>
        <v>#VALUE!</v>
      </c>
      <c r="DG503" s="192" t="e">
        <f t="shared" si="3028"/>
        <v>#VALUE!</v>
      </c>
      <c r="DH503" s="192" t="e">
        <f t="shared" si="3028"/>
        <v>#VALUE!</v>
      </c>
      <c r="DI503" s="192" t="e">
        <f t="shared" si="3028"/>
        <v>#VALUE!</v>
      </c>
      <c r="DJ503" s="192" t="e">
        <f t="shared" si="2723"/>
        <v>#VALUE!</v>
      </c>
      <c r="DK503" s="192" t="e">
        <f t="shared" si="2724"/>
        <v>#VALUE!</v>
      </c>
      <c r="DL503" s="192" t="e">
        <f t="shared" si="2725"/>
        <v>#VALUE!</v>
      </c>
      <c r="DM503" s="192" t="e">
        <f t="shared" si="2726"/>
        <v>#VALUE!</v>
      </c>
      <c r="DN503" s="192" t="e">
        <f t="shared" si="2727"/>
        <v>#VALUE!</v>
      </c>
      <c r="DO503" s="192" t="e">
        <f t="shared" si="2728"/>
        <v>#VALUE!</v>
      </c>
      <c r="DP503" s="192" t="e">
        <f t="shared" si="2729"/>
        <v>#VALUE!</v>
      </c>
      <c r="DQ503" s="192" t="e">
        <f t="shared" si="2730"/>
        <v>#VALUE!</v>
      </c>
      <c r="DR503" s="192" t="e">
        <f t="shared" si="2731"/>
        <v>#VALUE!</v>
      </c>
      <c r="DS503" s="192" t="e">
        <f t="shared" si="2732"/>
        <v>#VALUE!</v>
      </c>
      <c r="DT503" s="192" t="e">
        <f t="shared" si="2733"/>
        <v>#VALUE!</v>
      </c>
      <c r="DU503" s="192" t="e">
        <f t="shared" si="2734"/>
        <v>#VALUE!</v>
      </c>
      <c r="DV503" s="198" t="e">
        <f t="shared" si="2735"/>
        <v>#VALUE!</v>
      </c>
      <c r="DW503" s="198" t="e">
        <f t="shared" si="2736"/>
        <v>#DIV/0!</v>
      </c>
      <c r="DX503" s="198" t="e">
        <f t="shared" si="2737"/>
        <v>#DIV/0!</v>
      </c>
      <c r="DY503" s="198" t="e">
        <f t="shared" si="2738"/>
        <v>#VALUE!</v>
      </c>
      <c r="DZ503" s="198" t="e">
        <f t="shared" si="2739"/>
        <v>#VALUE!</v>
      </c>
      <c r="EA503" s="198" t="e">
        <f t="shared" si="2740"/>
        <v>#VALUE!</v>
      </c>
      <c r="EB503" s="198" t="e">
        <f t="shared" si="2741"/>
        <v>#VALUE!</v>
      </c>
      <c r="EC503" s="198" t="e">
        <f t="shared" si="2742"/>
        <v>#DIV/0!</v>
      </c>
      <c r="ED503" s="198" t="e">
        <f t="shared" si="2743"/>
        <v>#VALUE!</v>
      </c>
      <c r="EE503" s="198" t="e">
        <f t="shared" si="2744"/>
        <v>#VALUE!</v>
      </c>
      <c r="EF503" s="198" t="e">
        <f t="shared" ref="EF503:EO503" si="3029">DV503/SUM($DV503:$EE503)</f>
        <v>#VALUE!</v>
      </c>
      <c r="EG503" s="198" t="e">
        <f t="shared" si="3029"/>
        <v>#DIV/0!</v>
      </c>
      <c r="EH503" s="198" t="e">
        <f t="shared" si="3029"/>
        <v>#DIV/0!</v>
      </c>
      <c r="EI503" s="198" t="e">
        <f t="shared" si="3029"/>
        <v>#VALUE!</v>
      </c>
      <c r="EJ503" s="198" t="e">
        <f t="shared" si="3029"/>
        <v>#VALUE!</v>
      </c>
      <c r="EK503" s="198" t="e">
        <f t="shared" si="3029"/>
        <v>#VALUE!</v>
      </c>
      <c r="EL503" s="198" t="e">
        <f t="shared" si="3029"/>
        <v>#VALUE!</v>
      </c>
      <c r="EM503" s="198" t="e">
        <f t="shared" si="3029"/>
        <v>#DIV/0!</v>
      </c>
      <c r="EN503" s="198" t="e">
        <f t="shared" si="3029"/>
        <v>#VALUE!</v>
      </c>
      <c r="EO503" s="198" t="e">
        <f t="shared" si="3029"/>
        <v>#VALUE!</v>
      </c>
      <c r="EP503" s="511">
        <f t="shared" ref="EP503:EW503" si="3030">EP502</f>
        <v>0.08</v>
      </c>
      <c r="EQ503" s="511">
        <f t="shared" si="3030"/>
        <v>0.015</v>
      </c>
      <c r="ER503" s="511">
        <f t="shared" si="3030"/>
        <v>0.015</v>
      </c>
      <c r="ES503" s="511">
        <f t="shared" si="3030"/>
        <v>0.015</v>
      </c>
      <c r="ET503" s="511">
        <f t="shared" si="3030"/>
        <v>0.015</v>
      </c>
      <c r="EU503" s="511">
        <f t="shared" si="3030"/>
        <v>0.09</v>
      </c>
      <c r="EV503" s="511">
        <f t="shared" si="3030"/>
        <v>0.09</v>
      </c>
      <c r="EW503" s="511">
        <f t="shared" si="3030"/>
        <v>0.09</v>
      </c>
      <c r="EX503" s="420" t="str">
        <f>IF(_tag_month_day!AS499="","",_tag_month_day!AS499/100)</f>
        <v/>
      </c>
      <c r="EY503" s="420" t="str">
        <f>IF(_tag_month_day!AT499="","",_tag_month_day!AT499/100)</f>
        <v/>
      </c>
      <c r="EZ503" s="420" t="str">
        <f>IF(_tag_month_day!AU499="","",_tag_month_day!AU499/100)</f>
        <v/>
      </c>
      <c r="FA503" s="420" t="str">
        <f>IF(_tag_month_day!AV499="","",_tag_month_day!AV499/100)</f>
        <v/>
      </c>
      <c r="FB503" s="420" t="str">
        <f>IF(_tag_month_day!AW499="","",_tag_month_day!AW499/100)</f>
        <v/>
      </c>
      <c r="FC503" s="420" t="str">
        <f>IF(_tag_month_day!AX499="","",_tag_month_day!AX499/100)</f>
        <v/>
      </c>
      <c r="FD503" s="510">
        <f t="shared" si="2773"/>
        <v>0.33</v>
      </c>
      <c r="FE503" s="510">
        <f t="shared" si="2774"/>
        <v>0.19</v>
      </c>
      <c r="FF503" s="510">
        <f t="shared" si="2775"/>
        <v>0.003</v>
      </c>
      <c r="FG503" s="510">
        <f t="shared" si="2776"/>
        <v>0</v>
      </c>
      <c r="FH503" s="603">
        <f t="shared" si="2777"/>
        <v>0.0001</v>
      </c>
      <c r="FI503" s="510">
        <f t="shared" ref="FI503:FR503" si="3031">FI502</f>
        <v>0.41</v>
      </c>
      <c r="FJ503" s="510">
        <f t="shared" si="3031"/>
        <v>0.11</v>
      </c>
      <c r="FK503" s="510">
        <f t="shared" si="3031"/>
        <v>0.015</v>
      </c>
      <c r="FL503" s="510">
        <f t="shared" si="3031"/>
        <v>0</v>
      </c>
      <c r="FM503" s="603">
        <f t="shared" si="3031"/>
        <v>0.0001</v>
      </c>
      <c r="FN503" s="510" t="str">
        <f>IF(_tag_month_day!AY499="","",_tag_month_day!AY499/100)</f>
        <v/>
      </c>
      <c r="FO503" s="510" t="str">
        <f>IF(_tag_month_day!AZ499="","",_tag_month_day!AZ499/100)</f>
        <v/>
      </c>
      <c r="FP503" s="510" t="str">
        <f>IF(_tag_month_day!BA499="","",_tag_month_day!BA499/100)</f>
        <v/>
      </c>
      <c r="FQ503" s="510" t="str">
        <f>IF(_tag_month_day!BB499="","",_tag_month_day!BB499/100)</f>
        <v/>
      </c>
      <c r="FR503" s="603" t="str">
        <f>IF(_tag_month_day!BC499="","",_tag_month_day!BC499/100)</f>
        <v/>
      </c>
      <c r="FS503" s="510" t="str">
        <f>IF(_tag_month_day!BD499="","",_tag_month_day!BD499/100)</f>
        <v/>
      </c>
      <c r="FT503" s="510" t="str">
        <f>IF(_tag_month_day!BE499="","",_tag_month_day!BE499/100)</f>
        <v/>
      </c>
      <c r="FU503" s="510" t="str">
        <f>IF(_tag_month_day!BF499="","",_tag_month_day!BF499/100)</f>
        <v/>
      </c>
      <c r="FV503" s="510" t="str">
        <f>IF(_tag_month_day!BG499="","",_tag_month_day!BG499/100)</f>
        <v/>
      </c>
      <c r="FW503" s="603" t="str">
        <f>IF(_tag_month_day!BH499="","",_tag_month_day!BH499/100)</f>
        <v/>
      </c>
      <c r="FX503" s="510" t="str">
        <f>IF(_tag_month_day!BI499="","",_tag_month_day!BI499/100)</f>
        <v/>
      </c>
      <c r="FY503" s="510" t="str">
        <f>IF(_tag_month_day!BJ499="","",_tag_month_day!BJ499/100)</f>
        <v/>
      </c>
      <c r="FZ503" s="605" t="str">
        <f>IF(_tag_month_day!BK499="","",_tag_month_day!BK499/100)</f>
        <v/>
      </c>
      <c r="GA503" s="510" t="str">
        <f>IF(_tag_month_day!BL499="","",_tag_month_day!BL499/100)</f>
        <v/>
      </c>
      <c r="GB503" s="603" t="str">
        <f>IF(_tag_month_day!BM499="","",_tag_month_day!BM499/100)</f>
        <v/>
      </c>
      <c r="GC503" s="420" t="str">
        <f>IF(_tag_month_day!BN499="","",_tag_month_day!BN499/100)</f>
        <v/>
      </c>
      <c r="GD503" s="420" t="str">
        <f>IF(_tag_month_day!BO499="","",_tag_month_day!BO499/100)</f>
        <v/>
      </c>
      <c r="GE503" s="420" t="str">
        <f>IF(_tag_month_day!BP499="","",_tag_month_day!BP499/100)</f>
        <v/>
      </c>
      <c r="GF503" s="420" t="str">
        <f>IF(_tag_month_day!BQ499="","",_tag_month_day!BQ499/100)</f>
        <v/>
      </c>
      <c r="GG503" s="420" t="str">
        <f>IF(_tag_month_day!BR499="","",_tag_month_day!BR499/100)</f>
        <v/>
      </c>
      <c r="GH503" s="420" t="str">
        <f>IF(_tag_month_day!BS499="","",_tag_month_day!BS499/100)</f>
        <v/>
      </c>
      <c r="GI503" s="603" t="str">
        <f>IF(_tag_month_day!BT499="","",_tag_month_day!BT499/100)</f>
        <v/>
      </c>
      <c r="GJ503" s="612" t="str">
        <f>IF(_tag_month_day!BU499="","",_tag_month_day!BU499/100)</f>
        <v/>
      </c>
      <c r="GK503" s="620" t="str">
        <f>IF(_tag_month_day!BV499="",IF(_rlcf_month_day!A$2="","",_rlcf_month_day!A$2/100),_tag_month_day!BV499/100)</f>
        <v/>
      </c>
      <c r="GL503" s="620" t="str">
        <f>IF(_tag_month_day!BW499="",IF(_rlcf_month_day!B$2="","",_rlcf_month_day!B$2/100),_tag_month_day!BW499/100)</f>
        <v/>
      </c>
      <c r="GM503" s="621" t="str">
        <f>IF(_tag_month_day!BX499="",IF(_rlcf_month_day!C$2="","",_rlcf_month_day!C$2/100),_tag_month_day!BX499/100)</f>
        <v/>
      </c>
      <c r="GN503" s="620" t="str">
        <f>IF(_tag_month_day!BV499="",IF(_rlcf_month_day!A$2="","",_rlcf_month_day!A$2/100),_tag_month_day!BV499/100)</f>
        <v/>
      </c>
      <c r="GO503" s="620" t="str">
        <f>IF(_tag_month_day!BW499="",IF(_rlcf_month_day!B$2="","",_rlcf_month_day!B$2/100),_tag_month_day!BW499/100)</f>
        <v/>
      </c>
      <c r="GP503" s="620" t="str">
        <f>IF(_tag_month_day!CD499="",IF(_rlcf_month_day!E$2="","",_rlcf_month_day!E$2/100),_tag_month_day!CD499/100)</f>
        <v/>
      </c>
      <c r="GQ503" s="620" t="str">
        <f>IF(_tag_month_day!CE499="",IF(_rlcf_month_day!F$2="","",_rlcf_month_day!F$2/100),_tag_month_day!CE499/100)</f>
        <v/>
      </c>
      <c r="GR503" s="621" t="str">
        <f>IF(_tag_month_day!CF499="",IF(_rlcf_month_day!G$2="","",_rlcf_month_day!G$2/100),_tag_month_day!CF499/100)</f>
        <v/>
      </c>
      <c r="GS503" s="626">
        <f t="shared" ref="GS503:HH503" si="3032">GS502</f>
        <v>0.953</v>
      </c>
      <c r="GT503" s="626">
        <f t="shared" si="3032"/>
        <v>0.55</v>
      </c>
      <c r="GU503" s="626">
        <f t="shared" si="3032"/>
        <v>0.55</v>
      </c>
      <c r="GV503" s="626">
        <f t="shared" si="3032"/>
        <v>0.55</v>
      </c>
      <c r="GW503" s="626">
        <f t="shared" si="3032"/>
        <v>0.5</v>
      </c>
      <c r="GX503" s="626">
        <f t="shared" si="3032"/>
        <v>0.935</v>
      </c>
      <c r="GY503" s="626">
        <f t="shared" si="3032"/>
        <v>0.15</v>
      </c>
      <c r="GZ503" s="626">
        <f t="shared" si="3032"/>
        <v>1</v>
      </c>
      <c r="HA503" s="632">
        <f t="shared" si="3032"/>
        <v>0.047</v>
      </c>
      <c r="HB503" s="632">
        <f t="shared" si="3032"/>
        <v>0.45</v>
      </c>
      <c r="HC503" s="632">
        <f t="shared" si="3032"/>
        <v>0.45</v>
      </c>
      <c r="HD503" s="632">
        <f t="shared" si="3032"/>
        <v>0.45</v>
      </c>
      <c r="HE503" s="632">
        <f t="shared" si="3032"/>
        <v>0.5</v>
      </c>
      <c r="HF503" s="632">
        <f t="shared" si="3032"/>
        <v>0.065</v>
      </c>
      <c r="HG503" s="632">
        <f t="shared" si="3032"/>
        <v>0.85</v>
      </c>
      <c r="HH503" s="632">
        <f t="shared" si="3032"/>
        <v>0</v>
      </c>
      <c r="HI503" s="68">
        <f t="shared" si="2749"/>
        <v>0</v>
      </c>
      <c r="HJ503" s="68" t="e">
        <f t="shared" si="2780"/>
        <v>#VALUE!</v>
      </c>
      <c r="HK503" s="202">
        <f t="shared" si="2781"/>
        <v>0.85</v>
      </c>
      <c r="HL503" s="464">
        <f t="shared" si="2782"/>
        <v>550000</v>
      </c>
      <c r="HM503" s="464">
        <f t="shared" si="2783"/>
        <v>480000</v>
      </c>
      <c r="HN503" s="192" t="e">
        <f t="shared" si="2750"/>
        <v>#VALUE!</v>
      </c>
      <c r="HO503" s="192" t="e">
        <f>HN503*HK503*$HO$2/HL503*1000000</f>
        <v>#VALUE!</v>
      </c>
      <c r="HP503" s="192" t="e">
        <f>HN503*HK503*$HP$2/HM503*1000000</f>
        <v>#VALUE!</v>
      </c>
    </row>
    <row r="504" customFormat="1" spans="1:224">
      <c r="A504" s="381">
        <v>499</v>
      </c>
      <c r="B504" s="54">
        <f ca="1" t="shared" si="2784"/>
        <v>43637</v>
      </c>
      <c r="C504" s="57">
        <f t="shared" si="2785"/>
        <v>0.0416666666666667</v>
      </c>
      <c r="D504" s="68" t="str">
        <f ca="1" t="shared" si="2751"/>
        <v>中班</v>
      </c>
      <c r="E504" s="68" t="str">
        <f ca="1" t="shared" si="2752"/>
        <v>乙</v>
      </c>
      <c r="F504" s="68">
        <f ca="1">SUMPRODUCT((成本日报!$A$3:$A$95=计划!B504)*(成本日报!$B$3:$B$95=计划!$D504),成本日报!$C$3:$C$95)</f>
        <v>2</v>
      </c>
      <c r="G504" s="382">
        <f ca="1" t="shared" si="2786"/>
        <v>43637.7499999988</v>
      </c>
      <c r="H504" s="382">
        <f ca="1" t="shared" si="2753"/>
        <v>43637.7569444432</v>
      </c>
      <c r="I504" s="382">
        <f ca="1" t="shared" si="2754"/>
        <v>43637.7624999988</v>
      </c>
      <c r="J504" s="382">
        <f ca="1" t="shared" si="2755"/>
        <v>43637.7916666655</v>
      </c>
      <c r="K504" s="382">
        <f ca="1" t="shared" si="2756"/>
        <v>43637.8541666655</v>
      </c>
      <c r="L504" s="382">
        <f ca="1" t="shared" si="2757"/>
        <v>43637.8749999988</v>
      </c>
      <c r="M504" s="398" t="str">
        <f>IF(_tag_month_day!A500="","",_tag_month_day!A500)</f>
        <v/>
      </c>
      <c r="N504" s="398" t="str">
        <f>IF(_tag_month_day!B500="","",_tag_month_day!B500)</f>
        <v/>
      </c>
      <c r="O504" s="399" t="e">
        <f t="shared" si="2758"/>
        <v>#VALUE!</v>
      </c>
      <c r="P504" s="398" t="str">
        <f>IF(_tag_month_day!C500="","",_tag_month_day!C500)</f>
        <v/>
      </c>
      <c r="Q504" s="398" t="str">
        <f>IF(_tag_month_day!D500="","",_tag_month_day!D500)</f>
        <v/>
      </c>
      <c r="R504" s="416">
        <f>IF(_tag_month_day!CB500="",R503,_tag_month_day!CB500/100)</f>
        <v>0.07</v>
      </c>
      <c r="S504" s="417" t="str">
        <f>IF(_tag_month_day!E500="","",_tag_month_day!E500)</f>
        <v/>
      </c>
      <c r="T504" s="417" t="str">
        <f>IF(_tag_month_day!F500="","",_tag_month_day!F500)</f>
        <v/>
      </c>
      <c r="U504" s="418" t="e">
        <f t="shared" si="2712"/>
        <v>#VALUE!</v>
      </c>
      <c r="V504" s="53" t="e">
        <f t="shared" si="2713"/>
        <v>#VALUE!</v>
      </c>
      <c r="W504" s="419" t="str">
        <f>IF(_jhy_month_day!A500="","",_jhy_month_day!A500)</f>
        <v/>
      </c>
      <c r="X504" s="420" t="str">
        <f>IF(_jhy_month_day!B500="","",_jhy_month_day!B500/100)</f>
        <v/>
      </c>
      <c r="Y504" s="420" t="str">
        <f>IF(_jhy_month_day!C500="","",_jhy_month_day!C500/100)</f>
        <v/>
      </c>
      <c r="Z504" s="439">
        <f t="shared" si="2802"/>
        <v>125</v>
      </c>
      <c r="AA504" s="440" t="str">
        <f>IF(_tag_month_day!G500="","",_tag_month_day!G500/100)</f>
        <v/>
      </c>
      <c r="AB504" s="440" t="str">
        <f>IF(_tag_month_day!H500="","",_tag_month_day!H500/100)</f>
        <v/>
      </c>
      <c r="AC504" s="193">
        <f t="shared" si="2759"/>
        <v>1.59963432013121</v>
      </c>
      <c r="AD504" s="441" t="str">
        <f t="shared" si="2760"/>
        <v/>
      </c>
      <c r="AE504" s="442" t="str">
        <f t="shared" si="2761"/>
        <v/>
      </c>
      <c r="AF504" s="443">
        <v>1</v>
      </c>
      <c r="AG504" s="68" t="str">
        <f>IF(_duihao_month_day!A500="","",_duihao_month_day!A500)</f>
        <v/>
      </c>
      <c r="AH504" s="463">
        <f>IF(_gyk_month_day!B500="",AH503,_gyk_month_day!B500)</f>
        <v>820</v>
      </c>
      <c r="AI504" s="464"/>
      <c r="AJ504" s="68" t="str">
        <f>IF(_tag_month_day!I500="","",_tag_month_day!I500)</f>
        <v/>
      </c>
      <c r="AK504" s="465" t="str">
        <f>IF(_tzyy_month_day!A500="","",_tzyy_month_day!A500)</f>
        <v/>
      </c>
      <c r="AL504" s="465" t="str">
        <f>IF(_tzyy_month_day!B500="","",_tzyy_month_day!B500)</f>
        <v/>
      </c>
      <c r="AM504" s="465" t="str">
        <f>IF(_tzyy_month_day!C500="","",_tzyy_month_day!C500)</f>
        <v/>
      </c>
      <c r="AN504" s="466" t="str">
        <f>IF(_tag_month_day!CG500="","",_tag_month_day!CG500)</f>
        <v/>
      </c>
      <c r="AO504" s="466" t="str">
        <f>IF(_tag_month_day!CH500="","",_tag_month_day!CH500)</f>
        <v/>
      </c>
      <c r="AP504" s="486" t="e">
        <f t="shared" si="2762"/>
        <v>#VALUE!</v>
      </c>
      <c r="AQ504" s="487" t="str">
        <f>IF(_tag_month_day!J500="","",_tag_month_day!J500/100)</f>
        <v/>
      </c>
      <c r="AR504" s="488">
        <f t="shared" si="2763"/>
        <v>1.3</v>
      </c>
      <c r="AS504" s="489" t="e">
        <f t="shared" si="2714"/>
        <v>#VALUE!</v>
      </c>
      <c r="AT504" s="489">
        <f t="shared" si="2764"/>
        <v>0</v>
      </c>
      <c r="AU504" s="490" t="str">
        <f>IF(_tag_month_day!K500="","",_tag_month_day!K500)</f>
        <v/>
      </c>
      <c r="AV504" s="491" t="str">
        <f>IF(_tag_month_day!L500="","",_tag_month_day!L500/100)</f>
        <v/>
      </c>
      <c r="AW504" s="420">
        <f t="shared" si="2686"/>
        <v>0</v>
      </c>
      <c r="AX504" s="420">
        <f t="shared" si="2765"/>
        <v>0</v>
      </c>
      <c r="AY504" s="420" t="str">
        <f>IF(_tag_month_day!M500="","",_tag_month_day!M500/100)</f>
        <v/>
      </c>
      <c r="AZ504" s="420" t="str">
        <f>IF(_tag_month_day!N500="","",_tag_month_day!N500/100)</f>
        <v/>
      </c>
      <c r="BA504" s="420" t="str">
        <f>IF(_tag_month_day!O500="","",_tag_month_day!O500/100)</f>
        <v/>
      </c>
      <c r="BB504" s="496" t="str">
        <f>IF(_tag_month_day!P500="","",_tag_month_day!P500/100)</f>
        <v/>
      </c>
      <c r="BC504" s="496">
        <f t="shared" si="2766"/>
        <v>0</v>
      </c>
      <c r="BD504" s="496" t="str">
        <f>IF(_tag_month_day!Q500="","",_tag_month_day!Q500/100)</f>
        <v/>
      </c>
      <c r="BE504" s="510" t="str">
        <f>IF(_tag_month_day!R500="","",_tag_month_day!R500/100)</f>
        <v/>
      </c>
      <c r="BF504" s="413" t="str">
        <f>IF(_tag_month_day!CC500="","",_tag_month_day!CC500/100)</f>
        <v/>
      </c>
      <c r="BG504" s="511" t="e">
        <f t="shared" si="2715"/>
        <v>#VALUE!</v>
      </c>
      <c r="BH504" s="198">
        <f t="shared" si="2716"/>
        <v>0</v>
      </c>
      <c r="BI504" s="512" t="e">
        <f>IF(CX504=0,BI503,(DK504*查询!$R$5+DL504*查询!$Q$5+DM504*查询!$N$5+DN504*查询!$O$5+DO504*查询!$P$5)*AF504/CX504)</f>
        <v>#VALUE!</v>
      </c>
      <c r="BJ504" s="512" t="e">
        <f>IF(CX504=0,BJ503,(DP504*查询!$S$5+DQ504*查询!$T$5+DR504*查询!$U$5)*AF504/CX504)</f>
        <v>#VALUE!</v>
      </c>
      <c r="BK504" s="512">
        <f t="shared" si="2767"/>
        <v>1</v>
      </c>
      <c r="BL504" s="513" t="str">
        <f>IF(_cfyc_month_day!A500="","",_cfyc_month_day!A500)</f>
        <v/>
      </c>
      <c r="BM504" s="513" t="str">
        <f>IF(_cfyc_month_day!B500="","",_cfyc_month_day!B500)</f>
        <v/>
      </c>
      <c r="BN504" s="513" t="str">
        <f>IF(_cfyc_month_day!C500="","",_cfyc_month_day!C500)</f>
        <v/>
      </c>
      <c r="BO504" s="522" t="str">
        <f>IF(_cfyc_month_day!D500="","",_cfyc_month_day!D500)</f>
        <v/>
      </c>
      <c r="BP504" s="522" t="str">
        <f>IF(_cfyc_month_day!E500="","",_cfyc_month_day!E500)</f>
        <v/>
      </c>
      <c r="BQ504" s="522" t="str">
        <f>IF(_cfyc_month_day!F500="","",_cfyc_month_day!F500)</f>
        <v/>
      </c>
      <c r="BR504" s="513" t="str">
        <f>IF(_tag_month_day!T500="","",_tag_month_day!T500)</f>
        <v/>
      </c>
      <c r="BS504" s="513" t="str">
        <f>IF(_tag_month_day!U500="","",_tag_month_day!U500)</f>
        <v/>
      </c>
      <c r="BT504" s="523" t="str">
        <f t="shared" si="2768"/>
        <v/>
      </c>
      <c r="BU504" s="223" t="str">
        <f>IF(_tag_month_day!V500="","",_tag_month_day!V500)</f>
        <v/>
      </c>
      <c r="BV504" s="206" t="str">
        <f>IF(_tag_month_day!W500="","",_tag_month_day!W500)</f>
        <v/>
      </c>
      <c r="BW504" s="540" t="str">
        <f>IF(_tag_month_day!X500="","",_tag_month_day!X500)</f>
        <v/>
      </c>
      <c r="BX504" s="540" t="str">
        <f>IF(_tag_month_day!Y500="","",_tag_month_day!Y500)</f>
        <v/>
      </c>
      <c r="BY504" s="541">
        <f ca="1" t="shared" si="2769"/>
        <v>43637.8749999988</v>
      </c>
      <c r="BZ504" s="542"/>
      <c r="CA504" s="543" t="str">
        <f>IF(_jhy2_month_day!A500="","",_jhy2_month_day!A500)</f>
        <v/>
      </c>
      <c r="CB504" s="464" t="str">
        <f>IF(_jhy2_month_day!B500="","",_jhy2_month_day!B500)</f>
        <v/>
      </c>
      <c r="CC504" s="464" t="str">
        <f>IF(_jhy2_month_day!C500="","",_jhy2_month_day!C500)</f>
        <v/>
      </c>
      <c r="CD504" s="464" t="str">
        <f>IF(_jhy2_month_day!D500="","",_jhy2_month_day!D500)</f>
        <v/>
      </c>
      <c r="CE504" s="464" t="str">
        <f>IF(_jhy2_month_day!E500="","",_jhy2_month_day!E500)</f>
        <v/>
      </c>
      <c r="CF504" s="464" t="str">
        <f>IF(_jhy2_month_day!F500="","",_jhy2_month_day!F500)</f>
        <v/>
      </c>
      <c r="CG504" s="464" t="str">
        <f>IF(_jhy2_month_day!G500="","",_jhy2_month_day!G500)</f>
        <v/>
      </c>
      <c r="CH504" s="464" t="str">
        <f>IF(_jhy2_month_day!H500="","",_jhy2_month_day!H500)</f>
        <v/>
      </c>
      <c r="CI504" s="464" t="str">
        <f>IF(_jhy2_month_day!I500="","",_jhy2_month_day!I500)</f>
        <v/>
      </c>
      <c r="CJ504" s="464" t="str">
        <f>IF(_jhy2_month_day!J500="","",_jhy2_month_day!J500)</f>
        <v/>
      </c>
      <c r="CK504" s="464" t="str">
        <f>IF(_jhy2_month_day!K500="","",_jhy2_month_day!K500)</f>
        <v/>
      </c>
      <c r="CL504" s="562" t="str">
        <f>IF(_jhy2_month_day!L500="","",_jhy2_month_day!L500)</f>
        <v/>
      </c>
      <c r="CM504" s="562" t="str">
        <f>IF(_jhy2_month_day!M500="","",_jhy2_month_day!M500)</f>
        <v/>
      </c>
      <c r="CN504" s="562" t="str">
        <f>IF(_jhy2_month_day!N500="","",_jhy2_month_day!N500)</f>
        <v/>
      </c>
      <c r="CO504" s="562" t="str">
        <f>IF(_jhy2_month_day!O500="","",_jhy2_month_day!O500)</f>
        <v/>
      </c>
      <c r="CP504" s="562" t="str">
        <f>IF(_jhy2_month_day!P500="","",_jhy2_month_day!P500)</f>
        <v/>
      </c>
      <c r="CQ504" s="562" t="str">
        <f>IF(_jhy2_month_day!Q500="","",_jhy2_month_day!Q500)</f>
        <v/>
      </c>
      <c r="CR504" s="563" t="str">
        <f>IF(_jhy2_month_day!R500="","",_jhy2_month_day!R500)</f>
        <v/>
      </c>
      <c r="CS504" s="576" t="str">
        <f>IF(_jhy2_month_day!S500="","",_jhy2_month_day!S500)</f>
        <v/>
      </c>
      <c r="CT504" s="562" t="str">
        <f>IF(_jhy2_month_day!T500="","",_jhy2_month_day!T500)</f>
        <v/>
      </c>
      <c r="CU504" s="577" t="e">
        <f t="shared" si="2717"/>
        <v>#VALUE!</v>
      </c>
      <c r="CV504" s="198" t="e">
        <f t="shared" si="2718"/>
        <v>#VALUE!</v>
      </c>
      <c r="CW504" s="192" t="e">
        <f t="shared" si="2719"/>
        <v>#VALUE!</v>
      </c>
      <c r="CX504" s="192" t="e">
        <f t="shared" si="2720"/>
        <v>#VALUE!</v>
      </c>
      <c r="CY504" s="202" t="e">
        <f t="shared" si="2721"/>
        <v>#VALUE!</v>
      </c>
      <c r="CZ504" s="192" t="e">
        <f t="shared" ref="CZ504:DI504" si="3033">$AJ504*EF504</f>
        <v>#VALUE!</v>
      </c>
      <c r="DA504" s="192" t="e">
        <f t="shared" si="3033"/>
        <v>#VALUE!</v>
      </c>
      <c r="DB504" s="192" t="e">
        <f t="shared" si="3033"/>
        <v>#VALUE!</v>
      </c>
      <c r="DC504" s="192" t="e">
        <f t="shared" si="3033"/>
        <v>#VALUE!</v>
      </c>
      <c r="DD504" s="192" t="e">
        <f t="shared" si="3033"/>
        <v>#VALUE!</v>
      </c>
      <c r="DE504" s="192" t="e">
        <f t="shared" si="3033"/>
        <v>#VALUE!</v>
      </c>
      <c r="DF504" s="192" t="e">
        <f t="shared" si="3033"/>
        <v>#VALUE!</v>
      </c>
      <c r="DG504" s="192" t="e">
        <f t="shared" si="3033"/>
        <v>#VALUE!</v>
      </c>
      <c r="DH504" s="192" t="e">
        <f t="shared" si="3033"/>
        <v>#VALUE!</v>
      </c>
      <c r="DI504" s="192" t="e">
        <f t="shared" si="3033"/>
        <v>#VALUE!</v>
      </c>
      <c r="DJ504" s="192" t="e">
        <f t="shared" si="2723"/>
        <v>#VALUE!</v>
      </c>
      <c r="DK504" s="192" t="e">
        <f t="shared" si="2724"/>
        <v>#VALUE!</v>
      </c>
      <c r="DL504" s="192" t="e">
        <f t="shared" si="2725"/>
        <v>#VALUE!</v>
      </c>
      <c r="DM504" s="192" t="e">
        <f t="shared" si="2726"/>
        <v>#VALUE!</v>
      </c>
      <c r="DN504" s="192" t="e">
        <f t="shared" si="2727"/>
        <v>#VALUE!</v>
      </c>
      <c r="DO504" s="192" t="e">
        <f t="shared" si="2728"/>
        <v>#VALUE!</v>
      </c>
      <c r="DP504" s="192" t="e">
        <f t="shared" si="2729"/>
        <v>#VALUE!</v>
      </c>
      <c r="DQ504" s="192" t="e">
        <f t="shared" si="2730"/>
        <v>#VALUE!</v>
      </c>
      <c r="DR504" s="192" t="e">
        <f t="shared" si="2731"/>
        <v>#VALUE!</v>
      </c>
      <c r="DS504" s="192" t="e">
        <f t="shared" si="2732"/>
        <v>#VALUE!</v>
      </c>
      <c r="DT504" s="192" t="e">
        <f t="shared" si="2733"/>
        <v>#VALUE!</v>
      </c>
      <c r="DU504" s="192" t="e">
        <f t="shared" si="2734"/>
        <v>#VALUE!</v>
      </c>
      <c r="DV504" s="198" t="e">
        <f t="shared" si="2735"/>
        <v>#VALUE!</v>
      </c>
      <c r="DW504" s="198" t="e">
        <f t="shared" si="2736"/>
        <v>#DIV/0!</v>
      </c>
      <c r="DX504" s="198" t="e">
        <f t="shared" si="2737"/>
        <v>#DIV/0!</v>
      </c>
      <c r="DY504" s="198" t="e">
        <f t="shared" si="2738"/>
        <v>#VALUE!</v>
      </c>
      <c r="DZ504" s="198" t="e">
        <f t="shared" si="2739"/>
        <v>#VALUE!</v>
      </c>
      <c r="EA504" s="198" t="e">
        <f t="shared" si="2740"/>
        <v>#VALUE!</v>
      </c>
      <c r="EB504" s="198" t="e">
        <f t="shared" si="2741"/>
        <v>#VALUE!</v>
      </c>
      <c r="EC504" s="198" t="e">
        <f t="shared" si="2742"/>
        <v>#DIV/0!</v>
      </c>
      <c r="ED504" s="198" t="e">
        <f t="shared" si="2743"/>
        <v>#VALUE!</v>
      </c>
      <c r="EE504" s="198" t="e">
        <f t="shared" si="2744"/>
        <v>#VALUE!</v>
      </c>
      <c r="EF504" s="198" t="e">
        <f t="shared" ref="EF504:EO504" si="3034">DV504/SUM($DV504:$EE504)</f>
        <v>#VALUE!</v>
      </c>
      <c r="EG504" s="198" t="e">
        <f t="shared" si="3034"/>
        <v>#DIV/0!</v>
      </c>
      <c r="EH504" s="198" t="e">
        <f t="shared" si="3034"/>
        <v>#DIV/0!</v>
      </c>
      <c r="EI504" s="198" t="e">
        <f t="shared" si="3034"/>
        <v>#VALUE!</v>
      </c>
      <c r="EJ504" s="198" t="e">
        <f t="shared" si="3034"/>
        <v>#VALUE!</v>
      </c>
      <c r="EK504" s="198" t="e">
        <f t="shared" si="3034"/>
        <v>#VALUE!</v>
      </c>
      <c r="EL504" s="198" t="e">
        <f t="shared" si="3034"/>
        <v>#VALUE!</v>
      </c>
      <c r="EM504" s="198" t="e">
        <f t="shared" si="3034"/>
        <v>#DIV/0!</v>
      </c>
      <c r="EN504" s="198" t="e">
        <f t="shared" si="3034"/>
        <v>#VALUE!</v>
      </c>
      <c r="EO504" s="198" t="e">
        <f t="shared" si="3034"/>
        <v>#VALUE!</v>
      </c>
      <c r="EP504" s="511">
        <f t="shared" ref="EP504:EW504" si="3035">EP503</f>
        <v>0.08</v>
      </c>
      <c r="EQ504" s="511">
        <f t="shared" si="3035"/>
        <v>0.015</v>
      </c>
      <c r="ER504" s="511">
        <f t="shared" si="3035"/>
        <v>0.015</v>
      </c>
      <c r="ES504" s="511">
        <f t="shared" si="3035"/>
        <v>0.015</v>
      </c>
      <c r="ET504" s="511">
        <f t="shared" si="3035"/>
        <v>0.015</v>
      </c>
      <c r="EU504" s="511">
        <f t="shared" si="3035"/>
        <v>0.09</v>
      </c>
      <c r="EV504" s="511">
        <f t="shared" si="3035"/>
        <v>0.09</v>
      </c>
      <c r="EW504" s="511">
        <f t="shared" si="3035"/>
        <v>0.09</v>
      </c>
      <c r="EX504" s="420" t="str">
        <f>IF(_tag_month_day!AS500="","",_tag_month_day!AS500/100)</f>
        <v/>
      </c>
      <c r="EY504" s="420" t="str">
        <f>IF(_tag_month_day!AT500="","",_tag_month_day!AT500/100)</f>
        <v/>
      </c>
      <c r="EZ504" s="420" t="str">
        <f>IF(_tag_month_day!AU500="","",_tag_month_day!AU500/100)</f>
        <v/>
      </c>
      <c r="FA504" s="420" t="str">
        <f>IF(_tag_month_day!AV500="","",_tag_month_day!AV500/100)</f>
        <v/>
      </c>
      <c r="FB504" s="420" t="str">
        <f>IF(_tag_month_day!AW500="","",_tag_month_day!AW500/100)</f>
        <v/>
      </c>
      <c r="FC504" s="420" t="str">
        <f>IF(_tag_month_day!AX500="","",_tag_month_day!AX500/100)</f>
        <v/>
      </c>
      <c r="FD504" s="510">
        <f t="shared" si="2773"/>
        <v>0.33</v>
      </c>
      <c r="FE504" s="510">
        <f t="shared" si="2774"/>
        <v>0.19</v>
      </c>
      <c r="FF504" s="510">
        <f t="shared" si="2775"/>
        <v>0.003</v>
      </c>
      <c r="FG504" s="510">
        <f t="shared" si="2776"/>
        <v>0</v>
      </c>
      <c r="FH504" s="603">
        <f t="shared" si="2777"/>
        <v>0.0001</v>
      </c>
      <c r="FI504" s="510">
        <f t="shared" ref="FI504:FR504" si="3036">FI503</f>
        <v>0.41</v>
      </c>
      <c r="FJ504" s="510">
        <f t="shared" si="3036"/>
        <v>0.11</v>
      </c>
      <c r="FK504" s="510">
        <f t="shared" si="3036"/>
        <v>0.015</v>
      </c>
      <c r="FL504" s="510">
        <f t="shared" si="3036"/>
        <v>0</v>
      </c>
      <c r="FM504" s="603">
        <f t="shared" si="3036"/>
        <v>0.0001</v>
      </c>
      <c r="FN504" s="510" t="str">
        <f>IF(_tag_month_day!AY500="","",_tag_month_day!AY500/100)</f>
        <v/>
      </c>
      <c r="FO504" s="510" t="str">
        <f>IF(_tag_month_day!AZ500="","",_tag_month_day!AZ500/100)</f>
        <v/>
      </c>
      <c r="FP504" s="510" t="str">
        <f>IF(_tag_month_day!BA500="","",_tag_month_day!BA500/100)</f>
        <v/>
      </c>
      <c r="FQ504" s="510" t="str">
        <f>IF(_tag_month_day!BB500="","",_tag_month_day!BB500/100)</f>
        <v/>
      </c>
      <c r="FR504" s="603" t="str">
        <f>IF(_tag_month_day!BC500="","",_tag_month_day!BC500/100)</f>
        <v/>
      </c>
      <c r="FS504" s="510" t="str">
        <f>IF(_tag_month_day!BD500="","",_tag_month_day!BD500/100)</f>
        <v/>
      </c>
      <c r="FT504" s="510" t="str">
        <f>IF(_tag_month_day!BE500="","",_tag_month_day!BE500/100)</f>
        <v/>
      </c>
      <c r="FU504" s="510" t="str">
        <f>IF(_tag_month_day!BF500="","",_tag_month_day!BF500/100)</f>
        <v/>
      </c>
      <c r="FV504" s="510" t="str">
        <f>IF(_tag_month_day!BG500="","",_tag_month_day!BG500/100)</f>
        <v/>
      </c>
      <c r="FW504" s="603" t="str">
        <f>IF(_tag_month_day!BH500="","",_tag_month_day!BH500/100)</f>
        <v/>
      </c>
      <c r="FX504" s="510" t="str">
        <f>IF(_tag_month_day!BI500="","",_tag_month_day!BI500/100)</f>
        <v/>
      </c>
      <c r="FY504" s="510" t="str">
        <f>IF(_tag_month_day!BJ500="","",_tag_month_day!BJ500/100)</f>
        <v/>
      </c>
      <c r="FZ504" s="605" t="str">
        <f>IF(_tag_month_day!BK500="","",_tag_month_day!BK500/100)</f>
        <v/>
      </c>
      <c r="GA504" s="510" t="str">
        <f>IF(_tag_month_day!BL500="","",_tag_month_day!BL500/100)</f>
        <v/>
      </c>
      <c r="GB504" s="603" t="str">
        <f>IF(_tag_month_day!BM500="","",_tag_month_day!BM500/100)</f>
        <v/>
      </c>
      <c r="GC504" s="420" t="str">
        <f>IF(_tag_month_day!BN500="","",_tag_month_day!BN500/100)</f>
        <v/>
      </c>
      <c r="GD504" s="420" t="str">
        <f>IF(_tag_month_day!BO500="","",_tag_month_day!BO500/100)</f>
        <v/>
      </c>
      <c r="GE504" s="420" t="str">
        <f>IF(_tag_month_day!BP500="","",_tag_month_day!BP500/100)</f>
        <v/>
      </c>
      <c r="GF504" s="420" t="str">
        <f>IF(_tag_month_day!BQ500="","",_tag_month_day!BQ500/100)</f>
        <v/>
      </c>
      <c r="GG504" s="420" t="str">
        <f>IF(_tag_month_day!BR500="","",_tag_month_day!BR500/100)</f>
        <v/>
      </c>
      <c r="GH504" s="420" t="str">
        <f>IF(_tag_month_day!BS500="","",_tag_month_day!BS500/100)</f>
        <v/>
      </c>
      <c r="GI504" s="603" t="str">
        <f>IF(_tag_month_day!BT500="","",_tag_month_day!BT500/100)</f>
        <v/>
      </c>
      <c r="GJ504" s="612" t="str">
        <f>IF(_tag_month_day!BU500="","",_tag_month_day!BU500/100)</f>
        <v/>
      </c>
      <c r="GK504" s="620" t="str">
        <f>IF(_tag_month_day!BV500="",IF(_rlcf_month_day!A$2="","",_rlcf_month_day!A$2/100),_tag_month_day!BV500/100)</f>
        <v/>
      </c>
      <c r="GL504" s="620" t="str">
        <f>IF(_tag_month_day!BW500="",IF(_rlcf_month_day!B$2="","",_rlcf_month_day!B$2/100),_tag_month_day!BW500/100)</f>
        <v/>
      </c>
      <c r="GM504" s="621" t="str">
        <f>IF(_tag_month_day!BX500="",IF(_rlcf_month_day!C$2="","",_rlcf_month_day!C$2/100),_tag_month_day!BX500/100)</f>
        <v/>
      </c>
      <c r="GN504" s="620" t="str">
        <f>IF(_tag_month_day!BV500="",IF(_rlcf_month_day!A$2="","",_rlcf_month_day!A$2/100),_tag_month_day!BV500/100)</f>
        <v/>
      </c>
      <c r="GO504" s="620" t="str">
        <f>IF(_tag_month_day!BW500="",IF(_rlcf_month_day!B$2="","",_rlcf_month_day!B$2/100),_tag_month_day!BW500/100)</f>
        <v/>
      </c>
      <c r="GP504" s="620" t="str">
        <f>IF(_tag_month_day!CD500="",IF(_rlcf_month_day!E$2="","",_rlcf_month_day!E$2/100),_tag_month_day!CD500/100)</f>
        <v/>
      </c>
      <c r="GQ504" s="620" t="str">
        <f>IF(_tag_month_day!CE500="",IF(_rlcf_month_day!F$2="","",_rlcf_month_day!F$2/100),_tag_month_day!CE500/100)</f>
        <v/>
      </c>
      <c r="GR504" s="621" t="str">
        <f>IF(_tag_month_day!CF500="",IF(_rlcf_month_day!G$2="","",_rlcf_month_day!G$2/100),_tag_month_day!CF500/100)</f>
        <v/>
      </c>
      <c r="GS504" s="626">
        <f t="shared" ref="GS504:HH504" si="3037">GS503</f>
        <v>0.953</v>
      </c>
      <c r="GT504" s="626">
        <f t="shared" si="3037"/>
        <v>0.55</v>
      </c>
      <c r="GU504" s="626">
        <f t="shared" si="3037"/>
        <v>0.55</v>
      </c>
      <c r="GV504" s="626">
        <f t="shared" si="3037"/>
        <v>0.55</v>
      </c>
      <c r="GW504" s="626">
        <f t="shared" si="3037"/>
        <v>0.5</v>
      </c>
      <c r="GX504" s="626">
        <f t="shared" si="3037"/>
        <v>0.935</v>
      </c>
      <c r="GY504" s="626">
        <f t="shared" si="3037"/>
        <v>0.15</v>
      </c>
      <c r="GZ504" s="626">
        <f t="shared" si="3037"/>
        <v>1</v>
      </c>
      <c r="HA504" s="632">
        <f t="shared" si="3037"/>
        <v>0.047</v>
      </c>
      <c r="HB504" s="632">
        <f t="shared" si="3037"/>
        <v>0.45</v>
      </c>
      <c r="HC504" s="632">
        <f t="shared" si="3037"/>
        <v>0.45</v>
      </c>
      <c r="HD504" s="632">
        <f t="shared" si="3037"/>
        <v>0.45</v>
      </c>
      <c r="HE504" s="632">
        <f t="shared" si="3037"/>
        <v>0.5</v>
      </c>
      <c r="HF504" s="632">
        <f t="shared" si="3037"/>
        <v>0.065</v>
      </c>
      <c r="HG504" s="632">
        <f t="shared" si="3037"/>
        <v>0.85</v>
      </c>
      <c r="HH504" s="632">
        <f t="shared" si="3037"/>
        <v>0</v>
      </c>
      <c r="HI504" s="68">
        <f t="shared" si="2749"/>
        <v>0</v>
      </c>
      <c r="HJ504" s="68" t="e">
        <f t="shared" si="2780"/>
        <v>#VALUE!</v>
      </c>
      <c r="HK504" s="202">
        <f t="shared" si="2781"/>
        <v>0.85</v>
      </c>
      <c r="HL504" s="464">
        <f t="shared" si="2782"/>
        <v>550000</v>
      </c>
      <c r="HM504" s="464">
        <f t="shared" si="2783"/>
        <v>480000</v>
      </c>
      <c r="HN504" s="192" t="e">
        <f t="shared" si="2750"/>
        <v>#VALUE!</v>
      </c>
      <c r="HO504" s="192" t="e">
        <f>HN504*HK504*$HO$2/HL504*1000000</f>
        <v>#VALUE!</v>
      </c>
      <c r="HP504" s="192" t="e">
        <f>HN504*HK504*$HP$2/HM504*1000000</f>
        <v>#VALUE!</v>
      </c>
    </row>
    <row r="505" customFormat="1" spans="1:224">
      <c r="A505" s="381">
        <v>500</v>
      </c>
      <c r="B505" s="54">
        <f ca="1" t="shared" si="2784"/>
        <v>43637</v>
      </c>
      <c r="C505" s="57">
        <f t="shared" si="2785"/>
        <v>0.0416666666666667</v>
      </c>
      <c r="D505" s="68" t="str">
        <f ca="1" t="shared" si="2751"/>
        <v>中班</v>
      </c>
      <c r="E505" s="68" t="str">
        <f ca="1" t="shared" si="2752"/>
        <v>乙</v>
      </c>
      <c r="F505" s="68">
        <f ca="1">SUMPRODUCT((成本日报!$A$3:$A$95=计划!B505)*(成本日报!$B$3:$B$95=计划!$D505),成本日报!$C$3:$C$95)</f>
        <v>2</v>
      </c>
      <c r="G505" s="382">
        <f ca="1" t="shared" si="2786"/>
        <v>43637.7916666655</v>
      </c>
      <c r="H505" s="382">
        <f ca="1" t="shared" si="2753"/>
        <v>43637.7986111099</v>
      </c>
      <c r="I505" s="382">
        <f ca="1" t="shared" si="2754"/>
        <v>43637.8041666655</v>
      </c>
      <c r="J505" s="382">
        <f ca="1" t="shared" si="2755"/>
        <v>43637.8333333321</v>
      </c>
      <c r="K505" s="382">
        <f ca="1" t="shared" si="2756"/>
        <v>43637.8958333321</v>
      </c>
      <c r="L505" s="382">
        <f ca="1" t="shared" si="2757"/>
        <v>43637.9166666655</v>
      </c>
      <c r="M505" s="398" t="str">
        <f>IF(_tag_month_day!A501="","",_tag_month_day!A501)</f>
        <v/>
      </c>
      <c r="N505" s="398" t="str">
        <f>IF(_tag_month_day!B501="","",_tag_month_day!B501)</f>
        <v/>
      </c>
      <c r="O505" s="399" t="e">
        <f t="shared" si="2758"/>
        <v>#VALUE!</v>
      </c>
      <c r="P505" s="398" t="str">
        <f>IF(_tag_month_day!C501="","",_tag_month_day!C501)</f>
        <v/>
      </c>
      <c r="Q505" s="398" t="str">
        <f>IF(_tag_month_day!D501="","",_tag_month_day!D501)</f>
        <v/>
      </c>
      <c r="R505" s="416">
        <f>IF(_tag_month_day!CB501="",R504,_tag_month_day!CB501/100)</f>
        <v>0.07</v>
      </c>
      <c r="S505" s="417" t="str">
        <f>IF(_tag_month_day!E501="","",_tag_month_day!E501)</f>
        <v/>
      </c>
      <c r="T505" s="417" t="str">
        <f>IF(_tag_month_day!F501="","",_tag_month_day!F501)</f>
        <v/>
      </c>
      <c r="U505" s="418" t="e">
        <f t="shared" si="2712"/>
        <v>#VALUE!</v>
      </c>
      <c r="V505" s="53" t="e">
        <f t="shared" si="2713"/>
        <v>#VALUE!</v>
      </c>
      <c r="W505" s="419" t="str">
        <f>IF(_jhy_month_day!A501="","",_jhy_month_day!A501)</f>
        <v/>
      </c>
      <c r="X505" s="420" t="str">
        <f>IF(_jhy_month_day!B501="","",_jhy_month_day!B501/100)</f>
        <v/>
      </c>
      <c r="Y505" s="420" t="str">
        <f>IF(_jhy_month_day!C501="","",_jhy_month_day!C501/100)</f>
        <v/>
      </c>
      <c r="Z505" s="439">
        <f t="shared" si="2802"/>
        <v>125</v>
      </c>
      <c r="AA505" s="440" t="str">
        <f>IF(_tag_month_day!G501="","",_tag_month_day!G501/100)</f>
        <v/>
      </c>
      <c r="AB505" s="440" t="str">
        <f>IF(_tag_month_day!H501="","",_tag_month_day!H501/100)</f>
        <v/>
      </c>
      <c r="AC505" s="193">
        <f t="shared" si="2759"/>
        <v>1.59963432013121</v>
      </c>
      <c r="AD505" s="441" t="str">
        <f t="shared" si="2760"/>
        <v/>
      </c>
      <c r="AE505" s="442" t="str">
        <f t="shared" si="2761"/>
        <v/>
      </c>
      <c r="AF505" s="443">
        <v>1</v>
      </c>
      <c r="AG505" s="68" t="str">
        <f>IF(_duihao_month_day!A501="","",_duihao_month_day!A501)</f>
        <v/>
      </c>
      <c r="AH505" s="463">
        <f>IF(_gyk_month_day!B501="",AH504,_gyk_month_day!B501)</f>
        <v>820</v>
      </c>
      <c r="AI505" s="464"/>
      <c r="AJ505" s="68" t="str">
        <f>IF(_tag_month_day!I501="","",_tag_month_day!I501)</f>
        <v/>
      </c>
      <c r="AK505" s="465" t="str">
        <f>IF(_tzyy_month_day!A501="","",_tzyy_month_day!A501)</f>
        <v/>
      </c>
      <c r="AL505" s="465" t="str">
        <f>IF(_tzyy_month_day!B501="","",_tzyy_month_day!B501)</f>
        <v/>
      </c>
      <c r="AM505" s="465" t="str">
        <f>IF(_tzyy_month_day!C501="","",_tzyy_month_day!C501)</f>
        <v/>
      </c>
      <c r="AN505" s="466" t="str">
        <f>IF(_tag_month_day!CG501="","",_tag_month_day!CG501)</f>
        <v/>
      </c>
      <c r="AO505" s="466" t="str">
        <f>IF(_tag_month_day!CH501="","",_tag_month_day!CH501)</f>
        <v/>
      </c>
      <c r="AP505" s="486" t="e">
        <f t="shared" si="2762"/>
        <v>#VALUE!</v>
      </c>
      <c r="AQ505" s="487" t="str">
        <f>IF(_tag_month_day!J501="","",_tag_month_day!J501/100)</f>
        <v/>
      </c>
      <c r="AR505" s="488">
        <f t="shared" si="2763"/>
        <v>1.3</v>
      </c>
      <c r="AS505" s="489" t="e">
        <f t="shared" si="2714"/>
        <v>#VALUE!</v>
      </c>
      <c r="AT505" s="489">
        <f t="shared" si="2764"/>
        <v>0</v>
      </c>
      <c r="AU505" s="490" t="str">
        <f>IF(_tag_month_day!K501="","",_tag_month_day!K501)</f>
        <v/>
      </c>
      <c r="AV505" s="491" t="str">
        <f>IF(_tag_month_day!L501="","",_tag_month_day!L501/100)</f>
        <v/>
      </c>
      <c r="AW505" s="420">
        <f t="shared" si="2686"/>
        <v>0</v>
      </c>
      <c r="AX505" s="420">
        <f t="shared" si="2765"/>
        <v>0</v>
      </c>
      <c r="AY505" s="420" t="str">
        <f>IF(_tag_month_day!M501="","",_tag_month_day!M501/100)</f>
        <v/>
      </c>
      <c r="AZ505" s="420" t="str">
        <f>IF(_tag_month_day!N501="","",_tag_month_day!N501/100)</f>
        <v/>
      </c>
      <c r="BA505" s="420" t="str">
        <f>IF(_tag_month_day!O501="","",_tag_month_day!O501/100)</f>
        <v/>
      </c>
      <c r="BB505" s="496" t="str">
        <f>IF(_tag_month_day!P501="","",_tag_month_day!P501/100)</f>
        <v/>
      </c>
      <c r="BC505" s="496">
        <f t="shared" si="2766"/>
        <v>0</v>
      </c>
      <c r="BD505" s="496" t="str">
        <f>IF(_tag_month_day!Q501="","",_tag_month_day!Q501/100)</f>
        <v/>
      </c>
      <c r="BE505" s="510" t="str">
        <f>IF(_tag_month_day!R501="","",_tag_month_day!R501/100)</f>
        <v/>
      </c>
      <c r="BF505" s="413" t="str">
        <f>IF(_tag_month_day!CC501="","",_tag_month_day!CC501/100)</f>
        <v/>
      </c>
      <c r="BG505" s="511" t="e">
        <f t="shared" si="2715"/>
        <v>#VALUE!</v>
      </c>
      <c r="BH505" s="198">
        <f t="shared" si="2716"/>
        <v>0</v>
      </c>
      <c r="BI505" s="512" t="e">
        <f>IF(CX505=0,BI504,(DK505*查询!$R$5+DL505*查询!$Q$5+DM505*查询!$N$5+DN505*查询!$O$5+DO505*查询!$P$5)*AF505/CX505)</f>
        <v>#VALUE!</v>
      </c>
      <c r="BJ505" s="512" t="e">
        <f>IF(CX505=0,BJ504,(DP505*查询!$S$5+DQ505*查询!$T$5+DR505*查询!$U$5)*AF505/CX505)</f>
        <v>#VALUE!</v>
      </c>
      <c r="BK505" s="512">
        <f t="shared" si="2767"/>
        <v>1</v>
      </c>
      <c r="BL505" s="513" t="str">
        <f>IF(_cfyc_month_day!A501="","",_cfyc_month_day!A501)</f>
        <v/>
      </c>
      <c r="BM505" s="513" t="str">
        <f>IF(_cfyc_month_day!B501="","",_cfyc_month_day!B501)</f>
        <v/>
      </c>
      <c r="BN505" s="513" t="str">
        <f>IF(_cfyc_month_day!C501="","",_cfyc_month_day!C501)</f>
        <v/>
      </c>
      <c r="BO505" s="522" t="str">
        <f>IF(_cfyc_month_day!D501="","",_cfyc_month_day!D501)</f>
        <v/>
      </c>
      <c r="BP505" s="522" t="str">
        <f>IF(_cfyc_month_day!E501="","",_cfyc_month_day!E501)</f>
        <v/>
      </c>
      <c r="BQ505" s="522" t="str">
        <f>IF(_cfyc_month_day!F501="","",_cfyc_month_day!F501)</f>
        <v/>
      </c>
      <c r="BR505" s="513" t="str">
        <f>IF(_tag_month_day!T501="","",_tag_month_day!T501)</f>
        <v/>
      </c>
      <c r="BS505" s="513" t="str">
        <f>IF(_tag_month_day!U501="","",_tag_month_day!U501)</f>
        <v/>
      </c>
      <c r="BT505" s="523" t="str">
        <f t="shared" si="2768"/>
        <v/>
      </c>
      <c r="BU505" s="223" t="str">
        <f>IF(_tag_month_day!V501="","",_tag_month_day!V501)</f>
        <v/>
      </c>
      <c r="BV505" s="206" t="str">
        <f>IF(_tag_month_day!W501="","",_tag_month_day!W501)</f>
        <v/>
      </c>
      <c r="BW505" s="540" t="str">
        <f>IF(_tag_month_day!X501="","",_tag_month_day!X501)</f>
        <v/>
      </c>
      <c r="BX505" s="540" t="str">
        <f>IF(_tag_month_day!Y501="","",_tag_month_day!Y501)</f>
        <v/>
      </c>
      <c r="BY505" s="541">
        <f ca="1" t="shared" si="2769"/>
        <v>43637.9166666655</v>
      </c>
      <c r="BZ505" s="542"/>
      <c r="CA505" s="543" t="str">
        <f>IF(_jhy2_month_day!A501="","",_jhy2_month_day!A501)</f>
        <v/>
      </c>
      <c r="CB505" s="464" t="str">
        <f>IF(_jhy2_month_day!B501="","",_jhy2_month_day!B501)</f>
        <v/>
      </c>
      <c r="CC505" s="464" t="str">
        <f>IF(_jhy2_month_day!C501="","",_jhy2_month_day!C501)</f>
        <v/>
      </c>
      <c r="CD505" s="464" t="str">
        <f>IF(_jhy2_month_day!D501="","",_jhy2_month_day!D501)</f>
        <v/>
      </c>
      <c r="CE505" s="464" t="str">
        <f>IF(_jhy2_month_day!E501="","",_jhy2_month_day!E501)</f>
        <v/>
      </c>
      <c r="CF505" s="464" t="str">
        <f>IF(_jhy2_month_day!F501="","",_jhy2_month_day!F501)</f>
        <v/>
      </c>
      <c r="CG505" s="464" t="str">
        <f>IF(_jhy2_month_day!G501="","",_jhy2_month_day!G501)</f>
        <v/>
      </c>
      <c r="CH505" s="464" t="str">
        <f>IF(_jhy2_month_day!H501="","",_jhy2_month_day!H501)</f>
        <v/>
      </c>
      <c r="CI505" s="464" t="str">
        <f>IF(_jhy2_month_day!I501="","",_jhy2_month_day!I501)</f>
        <v/>
      </c>
      <c r="CJ505" s="464" t="str">
        <f>IF(_jhy2_month_day!J501="","",_jhy2_month_day!J501)</f>
        <v/>
      </c>
      <c r="CK505" s="464" t="str">
        <f>IF(_jhy2_month_day!K501="","",_jhy2_month_day!K501)</f>
        <v/>
      </c>
      <c r="CL505" s="562" t="str">
        <f>IF(_jhy2_month_day!L501="","",_jhy2_month_day!L501)</f>
        <v/>
      </c>
      <c r="CM505" s="562" t="str">
        <f>IF(_jhy2_month_day!M501="","",_jhy2_month_day!M501)</f>
        <v/>
      </c>
      <c r="CN505" s="562" t="str">
        <f>IF(_jhy2_month_day!N501="","",_jhy2_month_day!N501)</f>
        <v/>
      </c>
      <c r="CO505" s="562" t="str">
        <f>IF(_jhy2_month_day!O501="","",_jhy2_month_day!O501)</f>
        <v/>
      </c>
      <c r="CP505" s="562" t="str">
        <f>IF(_jhy2_month_day!P501="","",_jhy2_month_day!P501)</f>
        <v/>
      </c>
      <c r="CQ505" s="562" t="str">
        <f>IF(_jhy2_month_day!Q501="","",_jhy2_month_day!Q501)</f>
        <v/>
      </c>
      <c r="CR505" s="563" t="str">
        <f>IF(_jhy2_month_day!R501="","",_jhy2_month_day!R501)</f>
        <v/>
      </c>
      <c r="CS505" s="576" t="str">
        <f>IF(_jhy2_month_day!S501="","",_jhy2_month_day!S501)</f>
        <v/>
      </c>
      <c r="CT505" s="562" t="str">
        <f>IF(_jhy2_month_day!T501="","",_jhy2_month_day!T501)</f>
        <v/>
      </c>
      <c r="CU505" s="577" t="e">
        <f t="shared" si="2717"/>
        <v>#VALUE!</v>
      </c>
      <c r="CV505" s="198" t="e">
        <f t="shared" si="2718"/>
        <v>#VALUE!</v>
      </c>
      <c r="CW505" s="192" t="e">
        <f t="shared" si="2719"/>
        <v>#VALUE!</v>
      </c>
      <c r="CX505" s="192" t="e">
        <f t="shared" si="2720"/>
        <v>#VALUE!</v>
      </c>
      <c r="CY505" s="202" t="e">
        <f t="shared" si="2721"/>
        <v>#VALUE!</v>
      </c>
      <c r="CZ505" s="192" t="e">
        <f t="shared" ref="CZ505:DI505" si="3038">$AJ505*EF505</f>
        <v>#VALUE!</v>
      </c>
      <c r="DA505" s="192" t="e">
        <f t="shared" si="3038"/>
        <v>#VALUE!</v>
      </c>
      <c r="DB505" s="192" t="e">
        <f t="shared" si="3038"/>
        <v>#VALUE!</v>
      </c>
      <c r="DC505" s="192" t="e">
        <f t="shared" si="3038"/>
        <v>#VALUE!</v>
      </c>
      <c r="DD505" s="192" t="e">
        <f t="shared" si="3038"/>
        <v>#VALUE!</v>
      </c>
      <c r="DE505" s="192" t="e">
        <f t="shared" si="3038"/>
        <v>#VALUE!</v>
      </c>
      <c r="DF505" s="192" t="e">
        <f t="shared" si="3038"/>
        <v>#VALUE!</v>
      </c>
      <c r="DG505" s="192" t="e">
        <f t="shared" si="3038"/>
        <v>#VALUE!</v>
      </c>
      <c r="DH505" s="192" t="e">
        <f t="shared" si="3038"/>
        <v>#VALUE!</v>
      </c>
      <c r="DI505" s="192" t="e">
        <f t="shared" si="3038"/>
        <v>#VALUE!</v>
      </c>
      <c r="DJ505" s="192" t="e">
        <f t="shared" si="2723"/>
        <v>#VALUE!</v>
      </c>
      <c r="DK505" s="192" t="e">
        <f t="shared" si="2724"/>
        <v>#VALUE!</v>
      </c>
      <c r="DL505" s="192" t="e">
        <f t="shared" si="2725"/>
        <v>#VALUE!</v>
      </c>
      <c r="DM505" s="192" t="e">
        <f t="shared" si="2726"/>
        <v>#VALUE!</v>
      </c>
      <c r="DN505" s="192" t="e">
        <f t="shared" si="2727"/>
        <v>#VALUE!</v>
      </c>
      <c r="DO505" s="192" t="e">
        <f t="shared" si="2728"/>
        <v>#VALUE!</v>
      </c>
      <c r="DP505" s="192" t="e">
        <f t="shared" si="2729"/>
        <v>#VALUE!</v>
      </c>
      <c r="DQ505" s="192" t="e">
        <f t="shared" si="2730"/>
        <v>#VALUE!</v>
      </c>
      <c r="DR505" s="192" t="e">
        <f t="shared" si="2731"/>
        <v>#VALUE!</v>
      </c>
      <c r="DS505" s="192" t="e">
        <f t="shared" si="2732"/>
        <v>#VALUE!</v>
      </c>
      <c r="DT505" s="192" t="e">
        <f t="shared" si="2733"/>
        <v>#VALUE!</v>
      </c>
      <c r="DU505" s="192" t="e">
        <f t="shared" si="2734"/>
        <v>#VALUE!</v>
      </c>
      <c r="DV505" s="198" t="e">
        <f t="shared" si="2735"/>
        <v>#VALUE!</v>
      </c>
      <c r="DW505" s="198" t="e">
        <f t="shared" si="2736"/>
        <v>#DIV/0!</v>
      </c>
      <c r="DX505" s="198" t="e">
        <f t="shared" si="2737"/>
        <v>#DIV/0!</v>
      </c>
      <c r="DY505" s="198" t="e">
        <f t="shared" si="2738"/>
        <v>#VALUE!</v>
      </c>
      <c r="DZ505" s="198" t="e">
        <f t="shared" si="2739"/>
        <v>#VALUE!</v>
      </c>
      <c r="EA505" s="198" t="e">
        <f t="shared" si="2740"/>
        <v>#VALUE!</v>
      </c>
      <c r="EB505" s="198" t="e">
        <f t="shared" si="2741"/>
        <v>#VALUE!</v>
      </c>
      <c r="EC505" s="198" t="e">
        <f t="shared" si="2742"/>
        <v>#DIV/0!</v>
      </c>
      <c r="ED505" s="198" t="e">
        <f t="shared" si="2743"/>
        <v>#VALUE!</v>
      </c>
      <c r="EE505" s="198" t="e">
        <f t="shared" si="2744"/>
        <v>#VALUE!</v>
      </c>
      <c r="EF505" s="198" t="e">
        <f t="shared" ref="EF505:EO505" si="3039">DV505/SUM($DV505:$EE505)</f>
        <v>#VALUE!</v>
      </c>
      <c r="EG505" s="198" t="e">
        <f t="shared" si="3039"/>
        <v>#DIV/0!</v>
      </c>
      <c r="EH505" s="198" t="e">
        <f t="shared" si="3039"/>
        <v>#DIV/0!</v>
      </c>
      <c r="EI505" s="198" t="e">
        <f t="shared" si="3039"/>
        <v>#VALUE!</v>
      </c>
      <c r="EJ505" s="198" t="e">
        <f t="shared" si="3039"/>
        <v>#VALUE!</v>
      </c>
      <c r="EK505" s="198" t="e">
        <f t="shared" si="3039"/>
        <v>#VALUE!</v>
      </c>
      <c r="EL505" s="198" t="e">
        <f t="shared" si="3039"/>
        <v>#VALUE!</v>
      </c>
      <c r="EM505" s="198" t="e">
        <f t="shared" si="3039"/>
        <v>#DIV/0!</v>
      </c>
      <c r="EN505" s="198" t="e">
        <f t="shared" si="3039"/>
        <v>#VALUE!</v>
      </c>
      <c r="EO505" s="198" t="e">
        <f t="shared" si="3039"/>
        <v>#VALUE!</v>
      </c>
      <c r="EP505" s="511">
        <f t="shared" ref="EP505:EW505" si="3040">EP504</f>
        <v>0.08</v>
      </c>
      <c r="EQ505" s="511">
        <f t="shared" si="3040"/>
        <v>0.015</v>
      </c>
      <c r="ER505" s="511">
        <f t="shared" si="3040"/>
        <v>0.015</v>
      </c>
      <c r="ES505" s="511">
        <f t="shared" si="3040"/>
        <v>0.015</v>
      </c>
      <c r="ET505" s="511">
        <f t="shared" si="3040"/>
        <v>0.015</v>
      </c>
      <c r="EU505" s="511">
        <f t="shared" si="3040"/>
        <v>0.09</v>
      </c>
      <c r="EV505" s="511">
        <f t="shared" si="3040"/>
        <v>0.09</v>
      </c>
      <c r="EW505" s="511">
        <f t="shared" si="3040"/>
        <v>0.09</v>
      </c>
      <c r="EX505" s="420" t="str">
        <f>IF(_tag_month_day!AS501="","",_tag_month_day!AS501/100)</f>
        <v/>
      </c>
      <c r="EY505" s="420" t="str">
        <f>IF(_tag_month_day!AT501="","",_tag_month_day!AT501/100)</f>
        <v/>
      </c>
      <c r="EZ505" s="420" t="str">
        <f>IF(_tag_month_day!AU501="","",_tag_month_day!AU501/100)</f>
        <v/>
      </c>
      <c r="FA505" s="420" t="str">
        <f>IF(_tag_month_day!AV501="","",_tag_month_day!AV501/100)</f>
        <v/>
      </c>
      <c r="FB505" s="420" t="str">
        <f>IF(_tag_month_day!AW501="","",_tag_month_day!AW501/100)</f>
        <v/>
      </c>
      <c r="FC505" s="420" t="str">
        <f>IF(_tag_month_day!AX501="","",_tag_month_day!AX501/100)</f>
        <v/>
      </c>
      <c r="FD505" s="510">
        <f t="shared" si="2773"/>
        <v>0.33</v>
      </c>
      <c r="FE505" s="510">
        <f t="shared" si="2774"/>
        <v>0.19</v>
      </c>
      <c r="FF505" s="510">
        <f t="shared" si="2775"/>
        <v>0.003</v>
      </c>
      <c r="FG505" s="510">
        <f t="shared" si="2776"/>
        <v>0</v>
      </c>
      <c r="FH505" s="603">
        <f t="shared" si="2777"/>
        <v>0.0001</v>
      </c>
      <c r="FI505" s="510">
        <f t="shared" ref="FI505:FR505" si="3041">FI504</f>
        <v>0.41</v>
      </c>
      <c r="FJ505" s="510">
        <f t="shared" si="3041"/>
        <v>0.11</v>
      </c>
      <c r="FK505" s="510">
        <f t="shared" si="3041"/>
        <v>0.015</v>
      </c>
      <c r="FL505" s="510">
        <f t="shared" si="3041"/>
        <v>0</v>
      </c>
      <c r="FM505" s="603">
        <f t="shared" si="3041"/>
        <v>0.0001</v>
      </c>
      <c r="FN505" s="510" t="str">
        <f>IF(_tag_month_day!AY501="","",_tag_month_day!AY501/100)</f>
        <v/>
      </c>
      <c r="FO505" s="510" t="str">
        <f>IF(_tag_month_day!AZ501="","",_tag_month_day!AZ501/100)</f>
        <v/>
      </c>
      <c r="FP505" s="510" t="str">
        <f>IF(_tag_month_day!BA501="","",_tag_month_day!BA501/100)</f>
        <v/>
      </c>
      <c r="FQ505" s="510" t="str">
        <f>IF(_tag_month_day!BB501="","",_tag_month_day!BB501/100)</f>
        <v/>
      </c>
      <c r="FR505" s="603" t="str">
        <f>IF(_tag_month_day!BC501="","",_tag_month_day!BC501/100)</f>
        <v/>
      </c>
      <c r="FS505" s="510" t="str">
        <f>IF(_tag_month_day!BD501="","",_tag_month_day!BD501/100)</f>
        <v/>
      </c>
      <c r="FT505" s="510" t="str">
        <f>IF(_tag_month_day!BE501="","",_tag_month_day!BE501/100)</f>
        <v/>
      </c>
      <c r="FU505" s="510" t="str">
        <f>IF(_tag_month_day!BF501="","",_tag_month_day!BF501/100)</f>
        <v/>
      </c>
      <c r="FV505" s="510" t="str">
        <f>IF(_tag_month_day!BG501="","",_tag_month_day!BG501/100)</f>
        <v/>
      </c>
      <c r="FW505" s="603" t="str">
        <f>IF(_tag_month_day!BH501="","",_tag_month_day!BH501/100)</f>
        <v/>
      </c>
      <c r="FX505" s="510" t="str">
        <f>IF(_tag_month_day!BI501="","",_tag_month_day!BI501/100)</f>
        <v/>
      </c>
      <c r="FY505" s="510" t="str">
        <f>IF(_tag_month_day!BJ501="","",_tag_month_day!BJ501/100)</f>
        <v/>
      </c>
      <c r="FZ505" s="605" t="str">
        <f>IF(_tag_month_day!BK501="","",_tag_month_day!BK501/100)</f>
        <v/>
      </c>
      <c r="GA505" s="510" t="str">
        <f>IF(_tag_month_day!BL501="","",_tag_month_day!BL501/100)</f>
        <v/>
      </c>
      <c r="GB505" s="603" t="str">
        <f>IF(_tag_month_day!BM501="","",_tag_month_day!BM501/100)</f>
        <v/>
      </c>
      <c r="GC505" s="420" t="str">
        <f>IF(_tag_month_day!BN501="","",_tag_month_day!BN501/100)</f>
        <v/>
      </c>
      <c r="GD505" s="420" t="str">
        <f>IF(_tag_month_day!BO501="","",_tag_month_day!BO501/100)</f>
        <v/>
      </c>
      <c r="GE505" s="420" t="str">
        <f>IF(_tag_month_day!BP501="","",_tag_month_day!BP501/100)</f>
        <v/>
      </c>
      <c r="GF505" s="420" t="str">
        <f>IF(_tag_month_day!BQ501="","",_tag_month_day!BQ501/100)</f>
        <v/>
      </c>
      <c r="GG505" s="420" t="str">
        <f>IF(_tag_month_day!BR501="","",_tag_month_day!BR501/100)</f>
        <v/>
      </c>
      <c r="GH505" s="420" t="str">
        <f>IF(_tag_month_day!BS501="","",_tag_month_day!BS501/100)</f>
        <v/>
      </c>
      <c r="GI505" s="603" t="str">
        <f>IF(_tag_month_day!BT501="","",_tag_month_day!BT501/100)</f>
        <v/>
      </c>
      <c r="GJ505" s="612" t="str">
        <f>IF(_tag_month_day!BU501="","",_tag_month_day!BU501/100)</f>
        <v/>
      </c>
      <c r="GK505" s="620" t="str">
        <f>IF(_tag_month_day!BV501="",IF(_rlcf_month_day!A$2="","",_rlcf_month_day!A$2/100),_tag_month_day!BV501/100)</f>
        <v/>
      </c>
      <c r="GL505" s="620" t="str">
        <f>IF(_tag_month_day!BW501="",IF(_rlcf_month_day!B$2="","",_rlcf_month_day!B$2/100),_tag_month_day!BW501/100)</f>
        <v/>
      </c>
      <c r="GM505" s="621" t="str">
        <f>IF(_tag_month_day!BX501="",IF(_rlcf_month_day!C$2="","",_rlcf_month_day!C$2/100),_tag_month_day!BX501/100)</f>
        <v/>
      </c>
      <c r="GN505" s="620" t="str">
        <f>IF(_tag_month_day!BV501="",IF(_rlcf_month_day!A$2="","",_rlcf_month_day!A$2/100),_tag_month_day!BV501/100)</f>
        <v/>
      </c>
      <c r="GO505" s="620" t="str">
        <f>IF(_tag_month_day!BW501="",IF(_rlcf_month_day!B$2="","",_rlcf_month_day!B$2/100),_tag_month_day!BW501/100)</f>
        <v/>
      </c>
      <c r="GP505" s="620" t="str">
        <f>IF(_tag_month_day!CD501="",IF(_rlcf_month_day!E$2="","",_rlcf_month_day!E$2/100),_tag_month_day!CD501/100)</f>
        <v/>
      </c>
      <c r="GQ505" s="620" t="str">
        <f>IF(_tag_month_day!CE501="",IF(_rlcf_month_day!F$2="","",_rlcf_month_day!F$2/100),_tag_month_day!CE501/100)</f>
        <v/>
      </c>
      <c r="GR505" s="621" t="str">
        <f>IF(_tag_month_day!CF501="",IF(_rlcf_month_day!G$2="","",_rlcf_month_day!G$2/100),_tag_month_day!CF501/100)</f>
        <v/>
      </c>
      <c r="GS505" s="626">
        <f t="shared" ref="GS505:HH505" si="3042">GS504</f>
        <v>0.953</v>
      </c>
      <c r="GT505" s="626">
        <f t="shared" si="3042"/>
        <v>0.55</v>
      </c>
      <c r="GU505" s="626">
        <f t="shared" si="3042"/>
        <v>0.55</v>
      </c>
      <c r="GV505" s="626">
        <f t="shared" si="3042"/>
        <v>0.55</v>
      </c>
      <c r="GW505" s="626">
        <f t="shared" si="3042"/>
        <v>0.5</v>
      </c>
      <c r="GX505" s="626">
        <f t="shared" si="3042"/>
        <v>0.935</v>
      </c>
      <c r="GY505" s="626">
        <f t="shared" si="3042"/>
        <v>0.15</v>
      </c>
      <c r="GZ505" s="626">
        <f t="shared" si="3042"/>
        <v>1</v>
      </c>
      <c r="HA505" s="632">
        <f t="shared" si="3042"/>
        <v>0.047</v>
      </c>
      <c r="HB505" s="632">
        <f t="shared" si="3042"/>
        <v>0.45</v>
      </c>
      <c r="HC505" s="632">
        <f t="shared" si="3042"/>
        <v>0.45</v>
      </c>
      <c r="HD505" s="632">
        <f t="shared" si="3042"/>
        <v>0.45</v>
      </c>
      <c r="HE505" s="632">
        <f t="shared" si="3042"/>
        <v>0.5</v>
      </c>
      <c r="HF505" s="632">
        <f t="shared" si="3042"/>
        <v>0.065</v>
      </c>
      <c r="HG505" s="632">
        <f t="shared" si="3042"/>
        <v>0.85</v>
      </c>
      <c r="HH505" s="632">
        <f t="shared" si="3042"/>
        <v>0</v>
      </c>
      <c r="HI505" s="68">
        <f t="shared" si="2749"/>
        <v>0</v>
      </c>
      <c r="HJ505" s="68" t="e">
        <f t="shared" si="2780"/>
        <v>#VALUE!</v>
      </c>
      <c r="HK505" s="202">
        <f t="shared" si="2781"/>
        <v>0.85</v>
      </c>
      <c r="HL505" s="464">
        <f t="shared" si="2782"/>
        <v>550000</v>
      </c>
      <c r="HM505" s="464">
        <f t="shared" si="2783"/>
        <v>480000</v>
      </c>
      <c r="HN505" s="192" t="e">
        <f t="shared" si="2750"/>
        <v>#VALUE!</v>
      </c>
      <c r="HO505" s="192" t="e">
        <f>HN505*HK505*$HO$2/HL505*1000000</f>
        <v>#VALUE!</v>
      </c>
      <c r="HP505" s="192" t="e">
        <f>HN505*HK505*$HP$2/HM505*1000000</f>
        <v>#VALUE!</v>
      </c>
    </row>
    <row r="506" customFormat="1" spans="1:224">
      <c r="A506" s="381">
        <v>501</v>
      </c>
      <c r="B506" s="54">
        <f ca="1" t="shared" si="2784"/>
        <v>43637</v>
      </c>
      <c r="C506" s="57">
        <f t="shared" si="2785"/>
        <v>0.0416666666666667</v>
      </c>
      <c r="D506" s="68" t="str">
        <f ca="1" t="shared" si="2751"/>
        <v>中班</v>
      </c>
      <c r="E506" s="68" t="str">
        <f ca="1" t="shared" si="2752"/>
        <v>乙</v>
      </c>
      <c r="F506" s="68">
        <f ca="1">SUMPRODUCT((成本日报!$A$3:$A$95=计划!B506)*(成本日报!$B$3:$B$95=计划!$D506),成本日报!$C$3:$C$95)</f>
        <v>2</v>
      </c>
      <c r="G506" s="382">
        <f ca="1" t="shared" si="2786"/>
        <v>43637.8333333321</v>
      </c>
      <c r="H506" s="382">
        <f ca="1" t="shared" si="2753"/>
        <v>43637.8402777766</v>
      </c>
      <c r="I506" s="382">
        <f ca="1" t="shared" si="2754"/>
        <v>43637.8458333321</v>
      </c>
      <c r="J506" s="382">
        <f ca="1" t="shared" si="2755"/>
        <v>43637.8749999988</v>
      </c>
      <c r="K506" s="382">
        <f ca="1" t="shared" si="2756"/>
        <v>43637.9374999988</v>
      </c>
      <c r="L506" s="382">
        <f ca="1" t="shared" si="2757"/>
        <v>43637.9583333321</v>
      </c>
      <c r="M506" s="398" t="str">
        <f>IF(_tag_month_day!A502="","",_tag_month_day!A502)</f>
        <v/>
      </c>
      <c r="N506" s="398" t="str">
        <f>IF(_tag_month_day!B502="","",_tag_month_day!B502)</f>
        <v/>
      </c>
      <c r="O506" s="399" t="e">
        <f t="shared" si="2758"/>
        <v>#VALUE!</v>
      </c>
      <c r="P506" s="398" t="str">
        <f>IF(_tag_month_day!C502="","",_tag_month_day!C502)</f>
        <v/>
      </c>
      <c r="Q506" s="398" t="str">
        <f>IF(_tag_month_day!D502="","",_tag_month_day!D502)</f>
        <v/>
      </c>
      <c r="R506" s="416">
        <f>IF(_tag_month_day!CB502="",R505,_tag_month_day!CB502/100)</f>
        <v>0.07</v>
      </c>
      <c r="S506" s="417" t="str">
        <f>IF(_tag_month_day!E502="","",_tag_month_day!E502)</f>
        <v/>
      </c>
      <c r="T506" s="417" t="str">
        <f>IF(_tag_month_day!F502="","",_tag_month_day!F502)</f>
        <v/>
      </c>
      <c r="U506" s="418" t="e">
        <f t="shared" si="2712"/>
        <v>#VALUE!</v>
      </c>
      <c r="V506" s="53" t="e">
        <f t="shared" si="2713"/>
        <v>#VALUE!</v>
      </c>
      <c r="W506" s="419" t="str">
        <f>IF(_jhy_month_day!A502="","",_jhy_month_day!A502)</f>
        <v/>
      </c>
      <c r="X506" s="420" t="str">
        <f>IF(_jhy_month_day!B502="","",_jhy_month_day!B502/100)</f>
        <v/>
      </c>
      <c r="Y506" s="420" t="str">
        <f>IF(_jhy_month_day!C502="","",_jhy_month_day!C502/100)</f>
        <v/>
      </c>
      <c r="Z506" s="439">
        <f t="shared" si="2802"/>
        <v>126</v>
      </c>
      <c r="AA506" s="440" t="str">
        <f>IF(_tag_month_day!G502="","",_tag_month_day!G502/100)</f>
        <v/>
      </c>
      <c r="AB506" s="440" t="str">
        <f>IF(_tag_month_day!H502="","",_tag_month_day!H502/100)</f>
        <v/>
      </c>
      <c r="AC506" s="193">
        <f t="shared" si="2759"/>
        <v>1.59963432013121</v>
      </c>
      <c r="AD506" s="441" t="str">
        <f t="shared" si="2760"/>
        <v/>
      </c>
      <c r="AE506" s="442" t="str">
        <f t="shared" si="2761"/>
        <v/>
      </c>
      <c r="AF506" s="443">
        <v>1</v>
      </c>
      <c r="AG506" s="68" t="str">
        <f>IF(_duihao_month_day!A502="","",_duihao_month_day!A502)</f>
        <v/>
      </c>
      <c r="AH506" s="463">
        <f>IF(_gyk_month_day!B502="",AH505,_gyk_month_day!B502)</f>
        <v>820</v>
      </c>
      <c r="AI506" s="464"/>
      <c r="AJ506" s="68" t="str">
        <f>IF(_tag_month_day!I502="","",_tag_month_day!I502)</f>
        <v/>
      </c>
      <c r="AK506" s="465" t="str">
        <f>IF(_tzyy_month_day!A502="","",_tzyy_month_day!A502)</f>
        <v/>
      </c>
      <c r="AL506" s="465" t="str">
        <f>IF(_tzyy_month_day!B502="","",_tzyy_month_day!B502)</f>
        <v/>
      </c>
      <c r="AM506" s="465" t="str">
        <f>IF(_tzyy_month_day!C502="","",_tzyy_month_day!C502)</f>
        <v/>
      </c>
      <c r="AN506" s="466" t="str">
        <f>IF(_tag_month_day!CG502="","",_tag_month_day!CG502)</f>
        <v/>
      </c>
      <c r="AO506" s="466" t="str">
        <f>IF(_tag_month_day!CH502="","",_tag_month_day!CH502)</f>
        <v/>
      </c>
      <c r="AP506" s="486" t="e">
        <f t="shared" si="2762"/>
        <v>#VALUE!</v>
      </c>
      <c r="AQ506" s="487" t="str">
        <f>IF(_tag_month_day!J502="","",_tag_month_day!J502/100)</f>
        <v/>
      </c>
      <c r="AR506" s="488">
        <f t="shared" si="2763"/>
        <v>1.3</v>
      </c>
      <c r="AS506" s="489" t="e">
        <f t="shared" si="2714"/>
        <v>#VALUE!</v>
      </c>
      <c r="AT506" s="489">
        <f t="shared" si="2764"/>
        <v>0</v>
      </c>
      <c r="AU506" s="490" t="str">
        <f>IF(_tag_month_day!K502="","",_tag_month_day!K502)</f>
        <v/>
      </c>
      <c r="AV506" s="491" t="str">
        <f>IF(_tag_month_day!L502="","",_tag_month_day!L502/100)</f>
        <v/>
      </c>
      <c r="AW506" s="420">
        <f t="shared" si="2686"/>
        <v>0</v>
      </c>
      <c r="AX506" s="420">
        <f t="shared" si="2765"/>
        <v>0</v>
      </c>
      <c r="AY506" s="420" t="str">
        <f>IF(_tag_month_day!M502="","",_tag_month_day!M502/100)</f>
        <v/>
      </c>
      <c r="AZ506" s="420" t="str">
        <f>IF(_tag_month_day!N502="","",_tag_month_day!N502/100)</f>
        <v/>
      </c>
      <c r="BA506" s="420" t="str">
        <f>IF(_tag_month_day!O502="","",_tag_month_day!O502/100)</f>
        <v/>
      </c>
      <c r="BB506" s="496" t="str">
        <f>IF(_tag_month_day!P502="","",_tag_month_day!P502/100)</f>
        <v/>
      </c>
      <c r="BC506" s="496">
        <f t="shared" si="2766"/>
        <v>0</v>
      </c>
      <c r="BD506" s="496" t="str">
        <f>IF(_tag_month_day!Q502="","",_tag_month_day!Q502/100)</f>
        <v/>
      </c>
      <c r="BE506" s="510" t="str">
        <f>IF(_tag_month_day!R502="","",_tag_month_day!R502/100)</f>
        <v/>
      </c>
      <c r="BF506" s="413" t="str">
        <f>IF(_tag_month_day!CC502="","",_tag_month_day!CC502/100)</f>
        <v/>
      </c>
      <c r="BG506" s="511" t="e">
        <f t="shared" si="2715"/>
        <v>#VALUE!</v>
      </c>
      <c r="BH506" s="198">
        <f t="shared" si="2716"/>
        <v>0</v>
      </c>
      <c r="BI506" s="512" t="e">
        <f>IF(CX506=0,BI505,(DK506*查询!$R$5+DL506*查询!$Q$5+DM506*查询!$N$5+DN506*查询!$O$5+DO506*查询!$P$5)*AF506/CX506)</f>
        <v>#VALUE!</v>
      </c>
      <c r="BJ506" s="512" t="e">
        <f>IF(CX506=0,BJ505,(DP506*查询!$S$5+DQ506*查询!$T$5+DR506*查询!$U$5)*AF506/CX506)</f>
        <v>#VALUE!</v>
      </c>
      <c r="BK506" s="512">
        <f t="shared" si="2767"/>
        <v>1</v>
      </c>
      <c r="BL506" s="513" t="str">
        <f>IF(_cfyc_month_day!A502="","",_cfyc_month_day!A502)</f>
        <v/>
      </c>
      <c r="BM506" s="513" t="str">
        <f>IF(_cfyc_month_day!B502="","",_cfyc_month_day!B502)</f>
        <v/>
      </c>
      <c r="BN506" s="513" t="str">
        <f>IF(_cfyc_month_day!C502="","",_cfyc_month_day!C502)</f>
        <v/>
      </c>
      <c r="BO506" s="522" t="str">
        <f>IF(_cfyc_month_day!D502="","",_cfyc_month_day!D502)</f>
        <v/>
      </c>
      <c r="BP506" s="522" t="str">
        <f>IF(_cfyc_month_day!E502="","",_cfyc_month_day!E502)</f>
        <v/>
      </c>
      <c r="BQ506" s="522" t="str">
        <f>IF(_cfyc_month_day!F502="","",_cfyc_month_day!F502)</f>
        <v/>
      </c>
      <c r="BR506" s="513" t="str">
        <f>IF(_tag_month_day!T502="","",_tag_month_day!T502)</f>
        <v/>
      </c>
      <c r="BS506" s="513" t="str">
        <f>IF(_tag_month_day!U502="","",_tag_month_day!U502)</f>
        <v/>
      </c>
      <c r="BT506" s="523" t="str">
        <f t="shared" si="2768"/>
        <v/>
      </c>
      <c r="BU506" s="223" t="str">
        <f>IF(_tag_month_day!V502="","",_tag_month_day!V502)</f>
        <v/>
      </c>
      <c r="BV506" s="206" t="str">
        <f>IF(_tag_month_day!W502="","",_tag_month_day!W502)</f>
        <v/>
      </c>
      <c r="BW506" s="540" t="str">
        <f>IF(_tag_month_day!X502="","",_tag_month_day!X502)</f>
        <v/>
      </c>
      <c r="BX506" s="540" t="str">
        <f>IF(_tag_month_day!Y502="","",_tag_month_day!Y502)</f>
        <v/>
      </c>
      <c r="BY506" s="541">
        <f ca="1" t="shared" si="2769"/>
        <v>43637.9583333321</v>
      </c>
      <c r="BZ506" s="542"/>
      <c r="CA506" s="543" t="str">
        <f>IF(_jhy2_month_day!A502="","",_jhy2_month_day!A502)</f>
        <v/>
      </c>
      <c r="CB506" s="464" t="str">
        <f>IF(_jhy2_month_day!B502="","",_jhy2_month_day!B502)</f>
        <v/>
      </c>
      <c r="CC506" s="464" t="str">
        <f>IF(_jhy2_month_day!C502="","",_jhy2_month_day!C502)</f>
        <v/>
      </c>
      <c r="CD506" s="464" t="str">
        <f>IF(_jhy2_month_day!D502="","",_jhy2_month_day!D502)</f>
        <v/>
      </c>
      <c r="CE506" s="464" t="str">
        <f>IF(_jhy2_month_day!E502="","",_jhy2_month_day!E502)</f>
        <v/>
      </c>
      <c r="CF506" s="464" t="str">
        <f>IF(_jhy2_month_day!F502="","",_jhy2_month_day!F502)</f>
        <v/>
      </c>
      <c r="CG506" s="464" t="str">
        <f>IF(_jhy2_month_day!G502="","",_jhy2_month_day!G502)</f>
        <v/>
      </c>
      <c r="CH506" s="464" t="str">
        <f>IF(_jhy2_month_day!H502="","",_jhy2_month_day!H502)</f>
        <v/>
      </c>
      <c r="CI506" s="464" t="str">
        <f>IF(_jhy2_month_day!I502="","",_jhy2_month_day!I502)</f>
        <v/>
      </c>
      <c r="CJ506" s="464" t="str">
        <f>IF(_jhy2_month_day!J502="","",_jhy2_month_day!J502)</f>
        <v/>
      </c>
      <c r="CK506" s="464" t="str">
        <f>IF(_jhy2_month_day!K502="","",_jhy2_month_day!K502)</f>
        <v/>
      </c>
      <c r="CL506" s="562" t="str">
        <f>IF(_jhy2_month_day!L502="","",_jhy2_month_day!L502)</f>
        <v/>
      </c>
      <c r="CM506" s="562" t="str">
        <f>IF(_jhy2_month_day!M502="","",_jhy2_month_day!M502)</f>
        <v/>
      </c>
      <c r="CN506" s="562" t="str">
        <f>IF(_jhy2_month_day!N502="","",_jhy2_month_day!N502)</f>
        <v/>
      </c>
      <c r="CO506" s="562" t="str">
        <f>IF(_jhy2_month_day!O502="","",_jhy2_month_day!O502)</f>
        <v/>
      </c>
      <c r="CP506" s="562" t="str">
        <f>IF(_jhy2_month_day!P502="","",_jhy2_month_day!P502)</f>
        <v/>
      </c>
      <c r="CQ506" s="562" t="str">
        <f>IF(_jhy2_month_day!Q502="","",_jhy2_month_day!Q502)</f>
        <v/>
      </c>
      <c r="CR506" s="563" t="str">
        <f>IF(_jhy2_month_day!R502="","",_jhy2_month_day!R502)</f>
        <v/>
      </c>
      <c r="CS506" s="576" t="str">
        <f>IF(_jhy2_month_day!S502="","",_jhy2_month_day!S502)</f>
        <v/>
      </c>
      <c r="CT506" s="562" t="str">
        <f>IF(_jhy2_month_day!T502="","",_jhy2_month_day!T502)</f>
        <v/>
      </c>
      <c r="CU506" s="577" t="e">
        <f t="shared" si="2717"/>
        <v>#VALUE!</v>
      </c>
      <c r="CV506" s="198" t="e">
        <f t="shared" si="2718"/>
        <v>#VALUE!</v>
      </c>
      <c r="CW506" s="192" t="e">
        <f t="shared" si="2719"/>
        <v>#VALUE!</v>
      </c>
      <c r="CX506" s="192" t="e">
        <f t="shared" si="2720"/>
        <v>#VALUE!</v>
      </c>
      <c r="CY506" s="202" t="e">
        <f t="shared" si="2721"/>
        <v>#VALUE!</v>
      </c>
      <c r="CZ506" s="192" t="e">
        <f t="shared" ref="CZ506:DI506" si="3043">$AJ506*EF506</f>
        <v>#VALUE!</v>
      </c>
      <c r="DA506" s="192" t="e">
        <f t="shared" si="3043"/>
        <v>#VALUE!</v>
      </c>
      <c r="DB506" s="192" t="e">
        <f t="shared" si="3043"/>
        <v>#VALUE!</v>
      </c>
      <c r="DC506" s="192" t="e">
        <f t="shared" si="3043"/>
        <v>#VALUE!</v>
      </c>
      <c r="DD506" s="192" t="e">
        <f t="shared" si="3043"/>
        <v>#VALUE!</v>
      </c>
      <c r="DE506" s="192" t="e">
        <f t="shared" si="3043"/>
        <v>#VALUE!</v>
      </c>
      <c r="DF506" s="192" t="e">
        <f t="shared" si="3043"/>
        <v>#VALUE!</v>
      </c>
      <c r="DG506" s="192" t="e">
        <f t="shared" si="3043"/>
        <v>#VALUE!</v>
      </c>
      <c r="DH506" s="192" t="e">
        <f t="shared" si="3043"/>
        <v>#VALUE!</v>
      </c>
      <c r="DI506" s="192" t="e">
        <f t="shared" si="3043"/>
        <v>#VALUE!</v>
      </c>
      <c r="DJ506" s="192" t="e">
        <f t="shared" si="2723"/>
        <v>#VALUE!</v>
      </c>
      <c r="DK506" s="192" t="e">
        <f t="shared" si="2724"/>
        <v>#VALUE!</v>
      </c>
      <c r="DL506" s="192" t="e">
        <f t="shared" si="2725"/>
        <v>#VALUE!</v>
      </c>
      <c r="DM506" s="192" t="e">
        <f t="shared" si="2726"/>
        <v>#VALUE!</v>
      </c>
      <c r="DN506" s="192" t="e">
        <f t="shared" si="2727"/>
        <v>#VALUE!</v>
      </c>
      <c r="DO506" s="192" t="e">
        <f t="shared" si="2728"/>
        <v>#VALUE!</v>
      </c>
      <c r="DP506" s="192" t="e">
        <f t="shared" si="2729"/>
        <v>#VALUE!</v>
      </c>
      <c r="DQ506" s="192" t="e">
        <f t="shared" si="2730"/>
        <v>#VALUE!</v>
      </c>
      <c r="DR506" s="192" t="e">
        <f t="shared" si="2731"/>
        <v>#VALUE!</v>
      </c>
      <c r="DS506" s="192" t="e">
        <f t="shared" si="2732"/>
        <v>#VALUE!</v>
      </c>
      <c r="DT506" s="192" t="e">
        <f t="shared" si="2733"/>
        <v>#VALUE!</v>
      </c>
      <c r="DU506" s="192" t="e">
        <f t="shared" si="2734"/>
        <v>#VALUE!</v>
      </c>
      <c r="DV506" s="198" t="e">
        <f t="shared" si="2735"/>
        <v>#VALUE!</v>
      </c>
      <c r="DW506" s="198" t="e">
        <f t="shared" si="2736"/>
        <v>#DIV/0!</v>
      </c>
      <c r="DX506" s="198" t="e">
        <f t="shared" si="2737"/>
        <v>#DIV/0!</v>
      </c>
      <c r="DY506" s="198" t="e">
        <f t="shared" si="2738"/>
        <v>#VALUE!</v>
      </c>
      <c r="DZ506" s="198" t="e">
        <f t="shared" si="2739"/>
        <v>#VALUE!</v>
      </c>
      <c r="EA506" s="198" t="e">
        <f t="shared" si="2740"/>
        <v>#VALUE!</v>
      </c>
      <c r="EB506" s="198" t="e">
        <f t="shared" si="2741"/>
        <v>#VALUE!</v>
      </c>
      <c r="EC506" s="198" t="e">
        <f t="shared" si="2742"/>
        <v>#DIV/0!</v>
      </c>
      <c r="ED506" s="198" t="e">
        <f t="shared" si="2743"/>
        <v>#VALUE!</v>
      </c>
      <c r="EE506" s="198" t="e">
        <f t="shared" si="2744"/>
        <v>#VALUE!</v>
      </c>
      <c r="EF506" s="198" t="e">
        <f t="shared" ref="EF506:EO506" si="3044">DV506/SUM($DV506:$EE506)</f>
        <v>#VALUE!</v>
      </c>
      <c r="EG506" s="198" t="e">
        <f t="shared" si="3044"/>
        <v>#DIV/0!</v>
      </c>
      <c r="EH506" s="198" t="e">
        <f t="shared" si="3044"/>
        <v>#DIV/0!</v>
      </c>
      <c r="EI506" s="198" t="e">
        <f t="shared" si="3044"/>
        <v>#VALUE!</v>
      </c>
      <c r="EJ506" s="198" t="e">
        <f t="shared" si="3044"/>
        <v>#VALUE!</v>
      </c>
      <c r="EK506" s="198" t="e">
        <f t="shared" si="3044"/>
        <v>#VALUE!</v>
      </c>
      <c r="EL506" s="198" t="e">
        <f t="shared" si="3044"/>
        <v>#VALUE!</v>
      </c>
      <c r="EM506" s="198" t="e">
        <f t="shared" si="3044"/>
        <v>#DIV/0!</v>
      </c>
      <c r="EN506" s="198" t="e">
        <f t="shared" si="3044"/>
        <v>#VALUE!</v>
      </c>
      <c r="EO506" s="198" t="e">
        <f t="shared" si="3044"/>
        <v>#VALUE!</v>
      </c>
      <c r="EP506" s="511">
        <f t="shared" ref="EP506:EW506" si="3045">EP505</f>
        <v>0.08</v>
      </c>
      <c r="EQ506" s="511">
        <f t="shared" si="3045"/>
        <v>0.015</v>
      </c>
      <c r="ER506" s="511">
        <f t="shared" si="3045"/>
        <v>0.015</v>
      </c>
      <c r="ES506" s="511">
        <f t="shared" si="3045"/>
        <v>0.015</v>
      </c>
      <c r="ET506" s="511">
        <f t="shared" si="3045"/>
        <v>0.015</v>
      </c>
      <c r="EU506" s="511">
        <f t="shared" si="3045"/>
        <v>0.09</v>
      </c>
      <c r="EV506" s="511">
        <f t="shared" si="3045"/>
        <v>0.09</v>
      </c>
      <c r="EW506" s="511">
        <f t="shared" si="3045"/>
        <v>0.09</v>
      </c>
      <c r="EX506" s="420" t="str">
        <f>IF(_tag_month_day!AS502="","",_tag_month_day!AS502/100)</f>
        <v/>
      </c>
      <c r="EY506" s="420" t="str">
        <f>IF(_tag_month_day!AT502="","",_tag_month_day!AT502/100)</f>
        <v/>
      </c>
      <c r="EZ506" s="420" t="str">
        <f>IF(_tag_month_day!AU502="","",_tag_month_day!AU502/100)</f>
        <v/>
      </c>
      <c r="FA506" s="420" t="str">
        <f>IF(_tag_month_day!AV502="","",_tag_month_day!AV502/100)</f>
        <v/>
      </c>
      <c r="FB506" s="420" t="str">
        <f>IF(_tag_month_day!AW502="","",_tag_month_day!AW502/100)</f>
        <v/>
      </c>
      <c r="FC506" s="420" t="str">
        <f>IF(_tag_month_day!AX502="","",_tag_month_day!AX502/100)</f>
        <v/>
      </c>
      <c r="FD506" s="510">
        <f t="shared" si="2773"/>
        <v>0.33</v>
      </c>
      <c r="FE506" s="510">
        <f t="shared" si="2774"/>
        <v>0.19</v>
      </c>
      <c r="FF506" s="510">
        <f t="shared" si="2775"/>
        <v>0.003</v>
      </c>
      <c r="FG506" s="510">
        <f t="shared" si="2776"/>
        <v>0</v>
      </c>
      <c r="FH506" s="603">
        <f t="shared" si="2777"/>
        <v>0.0001</v>
      </c>
      <c r="FI506" s="510">
        <f t="shared" ref="FI506:FR506" si="3046">FI505</f>
        <v>0.41</v>
      </c>
      <c r="FJ506" s="510">
        <f t="shared" si="3046"/>
        <v>0.11</v>
      </c>
      <c r="FK506" s="510">
        <f t="shared" si="3046"/>
        <v>0.015</v>
      </c>
      <c r="FL506" s="510">
        <f t="shared" si="3046"/>
        <v>0</v>
      </c>
      <c r="FM506" s="603">
        <f t="shared" si="3046"/>
        <v>0.0001</v>
      </c>
      <c r="FN506" s="510" t="str">
        <f>IF(_tag_month_day!AY502="","",_tag_month_day!AY502/100)</f>
        <v/>
      </c>
      <c r="FO506" s="510" t="str">
        <f>IF(_tag_month_day!AZ502="","",_tag_month_day!AZ502/100)</f>
        <v/>
      </c>
      <c r="FP506" s="510" t="str">
        <f>IF(_tag_month_day!BA502="","",_tag_month_day!BA502/100)</f>
        <v/>
      </c>
      <c r="FQ506" s="510" t="str">
        <f>IF(_tag_month_day!BB502="","",_tag_month_day!BB502/100)</f>
        <v/>
      </c>
      <c r="FR506" s="603" t="str">
        <f>IF(_tag_month_day!BC502="","",_tag_month_day!BC502/100)</f>
        <v/>
      </c>
      <c r="FS506" s="510" t="str">
        <f>IF(_tag_month_day!BD502="","",_tag_month_day!BD502/100)</f>
        <v/>
      </c>
      <c r="FT506" s="510" t="str">
        <f>IF(_tag_month_day!BE502="","",_tag_month_day!BE502/100)</f>
        <v/>
      </c>
      <c r="FU506" s="510" t="str">
        <f>IF(_tag_month_day!BF502="","",_tag_month_day!BF502/100)</f>
        <v/>
      </c>
      <c r="FV506" s="510" t="str">
        <f>IF(_tag_month_day!BG502="","",_tag_month_day!BG502/100)</f>
        <v/>
      </c>
      <c r="FW506" s="603" t="str">
        <f>IF(_tag_month_day!BH502="","",_tag_month_day!BH502/100)</f>
        <v/>
      </c>
      <c r="FX506" s="510" t="str">
        <f>IF(_tag_month_day!BI502="","",_tag_month_day!BI502/100)</f>
        <v/>
      </c>
      <c r="FY506" s="510" t="str">
        <f>IF(_tag_month_day!BJ502="","",_tag_month_day!BJ502/100)</f>
        <v/>
      </c>
      <c r="FZ506" s="605" t="str">
        <f>IF(_tag_month_day!BK502="","",_tag_month_day!BK502/100)</f>
        <v/>
      </c>
      <c r="GA506" s="510" t="str">
        <f>IF(_tag_month_day!BL502="","",_tag_month_day!BL502/100)</f>
        <v/>
      </c>
      <c r="GB506" s="603" t="str">
        <f>IF(_tag_month_day!BM502="","",_tag_month_day!BM502/100)</f>
        <v/>
      </c>
      <c r="GC506" s="420" t="str">
        <f>IF(_tag_month_day!BN502="","",_tag_month_day!BN502/100)</f>
        <v/>
      </c>
      <c r="GD506" s="420" t="str">
        <f>IF(_tag_month_day!BO502="","",_tag_month_day!BO502/100)</f>
        <v/>
      </c>
      <c r="GE506" s="420" t="str">
        <f>IF(_tag_month_day!BP502="","",_tag_month_day!BP502/100)</f>
        <v/>
      </c>
      <c r="GF506" s="420" t="str">
        <f>IF(_tag_month_day!BQ502="","",_tag_month_day!BQ502/100)</f>
        <v/>
      </c>
      <c r="GG506" s="420" t="str">
        <f>IF(_tag_month_day!BR502="","",_tag_month_day!BR502/100)</f>
        <v/>
      </c>
      <c r="GH506" s="420" t="str">
        <f>IF(_tag_month_day!BS502="","",_tag_month_day!BS502/100)</f>
        <v/>
      </c>
      <c r="GI506" s="603" t="str">
        <f>IF(_tag_month_day!BT502="","",_tag_month_day!BT502/100)</f>
        <v/>
      </c>
      <c r="GJ506" s="612" t="str">
        <f>IF(_tag_month_day!BU502="","",_tag_month_day!BU502/100)</f>
        <v/>
      </c>
      <c r="GK506" s="620" t="str">
        <f>IF(_tag_month_day!BV502="",IF(_rlcf_month_day!A$2="","",_rlcf_month_day!A$2/100),_tag_month_day!BV502/100)</f>
        <v/>
      </c>
      <c r="GL506" s="620" t="str">
        <f>IF(_tag_month_day!BW502="",IF(_rlcf_month_day!B$2="","",_rlcf_month_day!B$2/100),_tag_month_day!BW502/100)</f>
        <v/>
      </c>
      <c r="GM506" s="621" t="str">
        <f>IF(_tag_month_day!BX502="",IF(_rlcf_month_day!C$2="","",_rlcf_month_day!C$2/100),_tag_month_day!BX502/100)</f>
        <v/>
      </c>
      <c r="GN506" s="620" t="str">
        <f>IF(_tag_month_day!BV502="",IF(_rlcf_month_day!A$2="","",_rlcf_month_day!A$2/100),_tag_month_day!BV502/100)</f>
        <v/>
      </c>
      <c r="GO506" s="620" t="str">
        <f>IF(_tag_month_day!BW502="",IF(_rlcf_month_day!B$2="","",_rlcf_month_day!B$2/100),_tag_month_day!BW502/100)</f>
        <v/>
      </c>
      <c r="GP506" s="620" t="str">
        <f>IF(_tag_month_day!CD502="",IF(_rlcf_month_day!E$2="","",_rlcf_month_day!E$2/100),_tag_month_day!CD502/100)</f>
        <v/>
      </c>
      <c r="GQ506" s="620" t="str">
        <f>IF(_tag_month_day!CE502="",IF(_rlcf_month_day!F$2="","",_rlcf_month_day!F$2/100),_tag_month_day!CE502/100)</f>
        <v/>
      </c>
      <c r="GR506" s="621" t="str">
        <f>IF(_tag_month_day!CF502="",IF(_rlcf_month_day!G$2="","",_rlcf_month_day!G$2/100),_tag_month_day!CF502/100)</f>
        <v/>
      </c>
      <c r="GS506" s="626">
        <f t="shared" ref="GS506:HH506" si="3047">GS505</f>
        <v>0.953</v>
      </c>
      <c r="GT506" s="626">
        <f t="shared" si="3047"/>
        <v>0.55</v>
      </c>
      <c r="GU506" s="626">
        <f t="shared" si="3047"/>
        <v>0.55</v>
      </c>
      <c r="GV506" s="626">
        <f t="shared" si="3047"/>
        <v>0.55</v>
      </c>
      <c r="GW506" s="626">
        <f t="shared" si="3047"/>
        <v>0.5</v>
      </c>
      <c r="GX506" s="626">
        <f t="shared" si="3047"/>
        <v>0.935</v>
      </c>
      <c r="GY506" s="626">
        <f t="shared" si="3047"/>
        <v>0.15</v>
      </c>
      <c r="GZ506" s="626">
        <f t="shared" si="3047"/>
        <v>1</v>
      </c>
      <c r="HA506" s="632">
        <f t="shared" si="3047"/>
        <v>0.047</v>
      </c>
      <c r="HB506" s="632">
        <f t="shared" si="3047"/>
        <v>0.45</v>
      </c>
      <c r="HC506" s="632">
        <f t="shared" si="3047"/>
        <v>0.45</v>
      </c>
      <c r="HD506" s="632">
        <f t="shared" si="3047"/>
        <v>0.45</v>
      </c>
      <c r="HE506" s="632">
        <f t="shared" si="3047"/>
        <v>0.5</v>
      </c>
      <c r="HF506" s="632">
        <f t="shared" si="3047"/>
        <v>0.065</v>
      </c>
      <c r="HG506" s="632">
        <f t="shared" si="3047"/>
        <v>0.85</v>
      </c>
      <c r="HH506" s="632">
        <f t="shared" si="3047"/>
        <v>0</v>
      </c>
      <c r="HI506" s="68">
        <f t="shared" si="2749"/>
        <v>0</v>
      </c>
      <c r="HJ506" s="68" t="e">
        <f t="shared" si="2780"/>
        <v>#VALUE!</v>
      </c>
      <c r="HK506" s="202">
        <f t="shared" si="2781"/>
        <v>0.85</v>
      </c>
      <c r="HL506" s="464">
        <f t="shared" si="2782"/>
        <v>550000</v>
      </c>
      <c r="HM506" s="464">
        <f t="shared" si="2783"/>
        <v>480000</v>
      </c>
      <c r="HN506" s="192" t="e">
        <f t="shared" si="2750"/>
        <v>#VALUE!</v>
      </c>
      <c r="HO506" s="192" t="e">
        <f>HN506*HK506*$HO$2/HL506*1000000</f>
        <v>#VALUE!</v>
      </c>
      <c r="HP506" s="192" t="e">
        <f>HN506*HK506*$HP$2/HM506*1000000</f>
        <v>#VALUE!</v>
      </c>
    </row>
    <row r="507" customFormat="1" spans="1:224">
      <c r="A507" s="381">
        <v>502</v>
      </c>
      <c r="B507" s="54">
        <f ca="1" t="shared" si="2784"/>
        <v>43637</v>
      </c>
      <c r="C507" s="57">
        <f t="shared" si="2785"/>
        <v>0.0416666666666667</v>
      </c>
      <c r="D507" s="68" t="str">
        <f ca="1" t="shared" si="2751"/>
        <v>中班</v>
      </c>
      <c r="E507" s="68" t="str">
        <f ca="1" t="shared" si="2752"/>
        <v>乙</v>
      </c>
      <c r="F507" s="68">
        <f ca="1">SUMPRODUCT((成本日报!$A$3:$A$95=计划!B507)*(成本日报!$B$3:$B$95=计划!$D507),成本日报!$C$3:$C$95)</f>
        <v>2</v>
      </c>
      <c r="G507" s="382">
        <f ca="1" t="shared" si="2786"/>
        <v>43637.8749999988</v>
      </c>
      <c r="H507" s="382">
        <f ca="1" t="shared" si="2753"/>
        <v>43637.8819444432</v>
      </c>
      <c r="I507" s="382">
        <f ca="1" t="shared" si="2754"/>
        <v>43637.8874999988</v>
      </c>
      <c r="J507" s="382">
        <f ca="1" t="shared" si="2755"/>
        <v>43637.9166666654</v>
      </c>
      <c r="K507" s="382">
        <f ca="1" t="shared" si="2756"/>
        <v>43637.9791666655</v>
      </c>
      <c r="L507" s="382">
        <f ca="1" t="shared" si="2757"/>
        <v>43637.9999999988</v>
      </c>
      <c r="M507" s="398" t="str">
        <f>IF(_tag_month_day!A503="","",_tag_month_day!A503)</f>
        <v/>
      </c>
      <c r="N507" s="398" t="str">
        <f>IF(_tag_month_day!B503="","",_tag_month_day!B503)</f>
        <v/>
      </c>
      <c r="O507" s="399" t="e">
        <f t="shared" si="2758"/>
        <v>#VALUE!</v>
      </c>
      <c r="P507" s="398" t="str">
        <f>IF(_tag_month_day!C503="","",_tag_month_day!C503)</f>
        <v/>
      </c>
      <c r="Q507" s="398" t="str">
        <f>IF(_tag_month_day!D503="","",_tag_month_day!D503)</f>
        <v/>
      </c>
      <c r="R507" s="416">
        <f>IF(_tag_month_day!CB503="",R506,_tag_month_day!CB503/100)</f>
        <v>0.07</v>
      </c>
      <c r="S507" s="417" t="str">
        <f>IF(_tag_month_day!E503="","",_tag_month_day!E503)</f>
        <v/>
      </c>
      <c r="T507" s="417" t="str">
        <f>IF(_tag_month_day!F503="","",_tag_month_day!F503)</f>
        <v/>
      </c>
      <c r="U507" s="418" t="e">
        <f t="shared" si="2712"/>
        <v>#VALUE!</v>
      </c>
      <c r="V507" s="53" t="e">
        <f t="shared" si="2713"/>
        <v>#VALUE!</v>
      </c>
      <c r="W507" s="419" t="str">
        <f>IF(_jhy_month_day!A503="","",_jhy_month_day!A503)</f>
        <v/>
      </c>
      <c r="X507" s="420" t="str">
        <f>IF(_jhy_month_day!B503="","",_jhy_month_day!B503/100)</f>
        <v/>
      </c>
      <c r="Y507" s="420" t="str">
        <f>IF(_jhy_month_day!C503="","",_jhy_month_day!C503/100)</f>
        <v/>
      </c>
      <c r="Z507" s="439">
        <f t="shared" si="2802"/>
        <v>126</v>
      </c>
      <c r="AA507" s="440" t="str">
        <f>IF(_tag_month_day!G503="","",_tag_month_day!G503/100)</f>
        <v/>
      </c>
      <c r="AB507" s="440" t="str">
        <f>IF(_tag_month_day!H503="","",_tag_month_day!H503/100)</f>
        <v/>
      </c>
      <c r="AC507" s="193">
        <f t="shared" si="2759"/>
        <v>1.59963432013121</v>
      </c>
      <c r="AD507" s="441" t="str">
        <f t="shared" si="2760"/>
        <v/>
      </c>
      <c r="AE507" s="442" t="str">
        <f t="shared" si="2761"/>
        <v/>
      </c>
      <c r="AF507" s="443">
        <v>1</v>
      </c>
      <c r="AG507" s="68" t="str">
        <f>IF(_duihao_month_day!A503="","",_duihao_month_day!A503)</f>
        <v/>
      </c>
      <c r="AH507" s="463">
        <f>IF(_gyk_month_day!B503="",AH506,_gyk_month_day!B503)</f>
        <v>820</v>
      </c>
      <c r="AI507" s="464"/>
      <c r="AJ507" s="68" t="str">
        <f>IF(_tag_month_day!I503="","",_tag_month_day!I503)</f>
        <v/>
      </c>
      <c r="AK507" s="465" t="str">
        <f>IF(_tzyy_month_day!A503="","",_tzyy_month_day!A503)</f>
        <v/>
      </c>
      <c r="AL507" s="465" t="str">
        <f>IF(_tzyy_month_day!B503="","",_tzyy_month_day!B503)</f>
        <v/>
      </c>
      <c r="AM507" s="465" t="str">
        <f>IF(_tzyy_month_day!C503="","",_tzyy_month_day!C503)</f>
        <v/>
      </c>
      <c r="AN507" s="466" t="str">
        <f>IF(_tag_month_day!CG503="","",_tag_month_day!CG503)</f>
        <v/>
      </c>
      <c r="AO507" s="466" t="str">
        <f>IF(_tag_month_day!CH503="","",_tag_month_day!CH503)</f>
        <v/>
      </c>
      <c r="AP507" s="486" t="e">
        <f t="shared" si="2762"/>
        <v>#VALUE!</v>
      </c>
      <c r="AQ507" s="487" t="str">
        <f>IF(_tag_month_day!J503="","",_tag_month_day!J503/100)</f>
        <v/>
      </c>
      <c r="AR507" s="488">
        <f t="shared" si="2763"/>
        <v>1.3</v>
      </c>
      <c r="AS507" s="489" t="e">
        <f t="shared" si="2714"/>
        <v>#VALUE!</v>
      </c>
      <c r="AT507" s="489">
        <f t="shared" si="2764"/>
        <v>0</v>
      </c>
      <c r="AU507" s="490" t="str">
        <f>IF(_tag_month_day!K503="","",_tag_month_day!K503)</f>
        <v/>
      </c>
      <c r="AV507" s="491" t="str">
        <f>IF(_tag_month_day!L503="","",_tag_month_day!L503/100)</f>
        <v/>
      </c>
      <c r="AW507" s="420">
        <f t="shared" si="2686"/>
        <v>0</v>
      </c>
      <c r="AX507" s="420">
        <f t="shared" si="2765"/>
        <v>0</v>
      </c>
      <c r="AY507" s="420" t="str">
        <f>IF(_tag_month_day!M503="","",_tag_month_day!M503/100)</f>
        <v/>
      </c>
      <c r="AZ507" s="420" t="str">
        <f>IF(_tag_month_day!N503="","",_tag_month_day!N503/100)</f>
        <v/>
      </c>
      <c r="BA507" s="420" t="str">
        <f>IF(_tag_month_day!O503="","",_tag_month_day!O503/100)</f>
        <v/>
      </c>
      <c r="BB507" s="496" t="str">
        <f>IF(_tag_month_day!P503="","",_tag_month_day!P503/100)</f>
        <v/>
      </c>
      <c r="BC507" s="496">
        <f t="shared" si="2766"/>
        <v>0</v>
      </c>
      <c r="BD507" s="496" t="str">
        <f>IF(_tag_month_day!Q503="","",_tag_month_day!Q503/100)</f>
        <v/>
      </c>
      <c r="BE507" s="510" t="str">
        <f>IF(_tag_month_day!R503="","",_tag_month_day!R503/100)</f>
        <v/>
      </c>
      <c r="BF507" s="413" t="str">
        <f>IF(_tag_month_day!CC503="","",_tag_month_day!CC503/100)</f>
        <v/>
      </c>
      <c r="BG507" s="511" t="e">
        <f t="shared" si="2715"/>
        <v>#VALUE!</v>
      </c>
      <c r="BH507" s="198">
        <f t="shared" si="2716"/>
        <v>0</v>
      </c>
      <c r="BI507" s="512" t="e">
        <f>IF(CX507=0,BI506,(DK507*查询!$R$5+DL507*查询!$Q$5+DM507*查询!$N$5+DN507*查询!$O$5+DO507*查询!$P$5)*AF507/CX507)</f>
        <v>#VALUE!</v>
      </c>
      <c r="BJ507" s="512" t="e">
        <f>IF(CX507=0,BJ506,(DP507*查询!$S$5+DQ507*查询!$T$5+DR507*查询!$U$5)*AF507/CX507)</f>
        <v>#VALUE!</v>
      </c>
      <c r="BK507" s="512">
        <f t="shared" si="2767"/>
        <v>1</v>
      </c>
      <c r="BL507" s="513" t="str">
        <f>IF(_cfyc_month_day!A503="","",_cfyc_month_day!A503)</f>
        <v/>
      </c>
      <c r="BM507" s="513" t="str">
        <f>IF(_cfyc_month_day!B503="","",_cfyc_month_day!B503)</f>
        <v/>
      </c>
      <c r="BN507" s="513" t="str">
        <f>IF(_cfyc_month_day!C503="","",_cfyc_month_day!C503)</f>
        <v/>
      </c>
      <c r="BO507" s="522" t="str">
        <f>IF(_cfyc_month_day!D503="","",_cfyc_month_day!D503)</f>
        <v/>
      </c>
      <c r="BP507" s="522" t="str">
        <f>IF(_cfyc_month_day!E503="","",_cfyc_month_day!E503)</f>
        <v/>
      </c>
      <c r="BQ507" s="522" t="str">
        <f>IF(_cfyc_month_day!F503="","",_cfyc_month_day!F503)</f>
        <v/>
      </c>
      <c r="BR507" s="513" t="str">
        <f>IF(_tag_month_day!T503="","",_tag_month_day!T503)</f>
        <v/>
      </c>
      <c r="BS507" s="513" t="str">
        <f>IF(_tag_month_day!U503="","",_tag_month_day!U503)</f>
        <v/>
      </c>
      <c r="BT507" s="523" t="str">
        <f t="shared" si="2768"/>
        <v/>
      </c>
      <c r="BU507" s="223" t="str">
        <f>IF(_tag_month_day!V503="","",_tag_month_day!V503)</f>
        <v/>
      </c>
      <c r="BV507" s="206" t="str">
        <f>IF(_tag_month_day!W503="","",_tag_month_day!W503)</f>
        <v/>
      </c>
      <c r="BW507" s="540" t="str">
        <f>IF(_tag_month_day!X503="","",_tag_month_day!X503)</f>
        <v/>
      </c>
      <c r="BX507" s="540" t="str">
        <f>IF(_tag_month_day!Y503="","",_tag_month_day!Y503)</f>
        <v/>
      </c>
      <c r="BY507" s="541">
        <f ca="1" t="shared" si="2769"/>
        <v>43637.9999999988</v>
      </c>
      <c r="BZ507" s="542"/>
      <c r="CA507" s="543" t="str">
        <f>IF(_jhy2_month_day!A503="","",_jhy2_month_day!A503)</f>
        <v/>
      </c>
      <c r="CB507" s="464" t="str">
        <f>IF(_jhy2_month_day!B503="","",_jhy2_month_day!B503)</f>
        <v/>
      </c>
      <c r="CC507" s="464" t="str">
        <f>IF(_jhy2_month_day!C503="","",_jhy2_month_day!C503)</f>
        <v/>
      </c>
      <c r="CD507" s="464" t="str">
        <f>IF(_jhy2_month_day!D503="","",_jhy2_month_day!D503)</f>
        <v/>
      </c>
      <c r="CE507" s="464" t="str">
        <f>IF(_jhy2_month_day!E503="","",_jhy2_month_day!E503)</f>
        <v/>
      </c>
      <c r="CF507" s="464" t="str">
        <f>IF(_jhy2_month_day!F503="","",_jhy2_month_day!F503)</f>
        <v/>
      </c>
      <c r="CG507" s="464" t="str">
        <f>IF(_jhy2_month_day!G503="","",_jhy2_month_day!G503)</f>
        <v/>
      </c>
      <c r="CH507" s="464" t="str">
        <f>IF(_jhy2_month_day!H503="","",_jhy2_month_day!H503)</f>
        <v/>
      </c>
      <c r="CI507" s="464" t="str">
        <f>IF(_jhy2_month_day!I503="","",_jhy2_month_day!I503)</f>
        <v/>
      </c>
      <c r="CJ507" s="464" t="str">
        <f>IF(_jhy2_month_day!J503="","",_jhy2_month_day!J503)</f>
        <v/>
      </c>
      <c r="CK507" s="464" t="str">
        <f>IF(_jhy2_month_day!K503="","",_jhy2_month_day!K503)</f>
        <v/>
      </c>
      <c r="CL507" s="562" t="str">
        <f>IF(_jhy2_month_day!L503="","",_jhy2_month_day!L503)</f>
        <v/>
      </c>
      <c r="CM507" s="562" t="str">
        <f>IF(_jhy2_month_day!M503="","",_jhy2_month_day!M503)</f>
        <v/>
      </c>
      <c r="CN507" s="562" t="str">
        <f>IF(_jhy2_month_day!N503="","",_jhy2_month_day!N503)</f>
        <v/>
      </c>
      <c r="CO507" s="562" t="str">
        <f>IF(_jhy2_month_day!O503="","",_jhy2_month_day!O503)</f>
        <v/>
      </c>
      <c r="CP507" s="562" t="str">
        <f>IF(_jhy2_month_day!P503="","",_jhy2_month_day!P503)</f>
        <v/>
      </c>
      <c r="CQ507" s="562" t="str">
        <f>IF(_jhy2_month_day!Q503="","",_jhy2_month_day!Q503)</f>
        <v/>
      </c>
      <c r="CR507" s="563" t="str">
        <f>IF(_jhy2_month_day!R503="","",_jhy2_month_day!R503)</f>
        <v/>
      </c>
      <c r="CS507" s="576" t="str">
        <f>IF(_jhy2_month_day!S503="","",_jhy2_month_day!S503)</f>
        <v/>
      </c>
      <c r="CT507" s="562" t="str">
        <f>IF(_jhy2_month_day!T503="","",_jhy2_month_day!T503)</f>
        <v/>
      </c>
      <c r="CU507" s="577" t="e">
        <f t="shared" si="2717"/>
        <v>#VALUE!</v>
      </c>
      <c r="CV507" s="198" t="e">
        <f t="shared" si="2718"/>
        <v>#VALUE!</v>
      </c>
      <c r="CW507" s="192" t="e">
        <f t="shared" si="2719"/>
        <v>#VALUE!</v>
      </c>
      <c r="CX507" s="192" t="e">
        <f t="shared" si="2720"/>
        <v>#VALUE!</v>
      </c>
      <c r="CY507" s="202" t="e">
        <f t="shared" si="2721"/>
        <v>#VALUE!</v>
      </c>
      <c r="CZ507" s="192" t="e">
        <f t="shared" ref="CZ507:DI507" si="3048">$AJ507*EF507</f>
        <v>#VALUE!</v>
      </c>
      <c r="DA507" s="192" t="e">
        <f t="shared" si="3048"/>
        <v>#VALUE!</v>
      </c>
      <c r="DB507" s="192" t="e">
        <f t="shared" si="3048"/>
        <v>#VALUE!</v>
      </c>
      <c r="DC507" s="192" t="e">
        <f t="shared" si="3048"/>
        <v>#VALUE!</v>
      </c>
      <c r="DD507" s="192" t="e">
        <f t="shared" si="3048"/>
        <v>#VALUE!</v>
      </c>
      <c r="DE507" s="192" t="e">
        <f t="shared" si="3048"/>
        <v>#VALUE!</v>
      </c>
      <c r="DF507" s="192" t="e">
        <f t="shared" si="3048"/>
        <v>#VALUE!</v>
      </c>
      <c r="DG507" s="192" t="e">
        <f t="shared" si="3048"/>
        <v>#VALUE!</v>
      </c>
      <c r="DH507" s="192" t="e">
        <f t="shared" si="3048"/>
        <v>#VALUE!</v>
      </c>
      <c r="DI507" s="192" t="e">
        <f t="shared" si="3048"/>
        <v>#VALUE!</v>
      </c>
      <c r="DJ507" s="192" t="e">
        <f t="shared" si="2723"/>
        <v>#VALUE!</v>
      </c>
      <c r="DK507" s="192" t="e">
        <f t="shared" si="2724"/>
        <v>#VALUE!</v>
      </c>
      <c r="DL507" s="192" t="e">
        <f t="shared" si="2725"/>
        <v>#VALUE!</v>
      </c>
      <c r="DM507" s="192" t="e">
        <f t="shared" si="2726"/>
        <v>#VALUE!</v>
      </c>
      <c r="DN507" s="192" t="e">
        <f t="shared" si="2727"/>
        <v>#VALUE!</v>
      </c>
      <c r="DO507" s="192" t="e">
        <f t="shared" si="2728"/>
        <v>#VALUE!</v>
      </c>
      <c r="DP507" s="192" t="e">
        <f t="shared" si="2729"/>
        <v>#VALUE!</v>
      </c>
      <c r="DQ507" s="192" t="e">
        <f t="shared" si="2730"/>
        <v>#VALUE!</v>
      </c>
      <c r="DR507" s="192" t="e">
        <f t="shared" si="2731"/>
        <v>#VALUE!</v>
      </c>
      <c r="DS507" s="192" t="e">
        <f t="shared" si="2732"/>
        <v>#VALUE!</v>
      </c>
      <c r="DT507" s="192" t="e">
        <f t="shared" si="2733"/>
        <v>#VALUE!</v>
      </c>
      <c r="DU507" s="192" t="e">
        <f t="shared" si="2734"/>
        <v>#VALUE!</v>
      </c>
      <c r="DV507" s="198" t="e">
        <f t="shared" si="2735"/>
        <v>#VALUE!</v>
      </c>
      <c r="DW507" s="198" t="e">
        <f t="shared" si="2736"/>
        <v>#DIV/0!</v>
      </c>
      <c r="DX507" s="198" t="e">
        <f t="shared" si="2737"/>
        <v>#DIV/0!</v>
      </c>
      <c r="DY507" s="198" t="e">
        <f t="shared" si="2738"/>
        <v>#VALUE!</v>
      </c>
      <c r="DZ507" s="198" t="e">
        <f t="shared" si="2739"/>
        <v>#VALUE!</v>
      </c>
      <c r="EA507" s="198" t="e">
        <f t="shared" si="2740"/>
        <v>#VALUE!</v>
      </c>
      <c r="EB507" s="198" t="e">
        <f t="shared" si="2741"/>
        <v>#VALUE!</v>
      </c>
      <c r="EC507" s="198" t="e">
        <f t="shared" si="2742"/>
        <v>#DIV/0!</v>
      </c>
      <c r="ED507" s="198" t="e">
        <f t="shared" si="2743"/>
        <v>#VALUE!</v>
      </c>
      <c r="EE507" s="198" t="e">
        <f t="shared" si="2744"/>
        <v>#VALUE!</v>
      </c>
      <c r="EF507" s="198" t="e">
        <f t="shared" ref="EF507:EO507" si="3049">DV507/SUM($DV507:$EE507)</f>
        <v>#VALUE!</v>
      </c>
      <c r="EG507" s="198" t="e">
        <f t="shared" si="3049"/>
        <v>#DIV/0!</v>
      </c>
      <c r="EH507" s="198" t="e">
        <f t="shared" si="3049"/>
        <v>#DIV/0!</v>
      </c>
      <c r="EI507" s="198" t="e">
        <f t="shared" si="3049"/>
        <v>#VALUE!</v>
      </c>
      <c r="EJ507" s="198" t="e">
        <f t="shared" si="3049"/>
        <v>#VALUE!</v>
      </c>
      <c r="EK507" s="198" t="e">
        <f t="shared" si="3049"/>
        <v>#VALUE!</v>
      </c>
      <c r="EL507" s="198" t="e">
        <f t="shared" si="3049"/>
        <v>#VALUE!</v>
      </c>
      <c r="EM507" s="198" t="e">
        <f t="shared" si="3049"/>
        <v>#DIV/0!</v>
      </c>
      <c r="EN507" s="198" t="e">
        <f t="shared" si="3049"/>
        <v>#VALUE!</v>
      </c>
      <c r="EO507" s="198" t="e">
        <f t="shared" si="3049"/>
        <v>#VALUE!</v>
      </c>
      <c r="EP507" s="511">
        <f t="shared" ref="EP507:EW507" si="3050">EP506</f>
        <v>0.08</v>
      </c>
      <c r="EQ507" s="511">
        <f t="shared" si="3050"/>
        <v>0.015</v>
      </c>
      <c r="ER507" s="511">
        <f t="shared" si="3050"/>
        <v>0.015</v>
      </c>
      <c r="ES507" s="511">
        <f t="shared" si="3050"/>
        <v>0.015</v>
      </c>
      <c r="ET507" s="511">
        <f t="shared" si="3050"/>
        <v>0.015</v>
      </c>
      <c r="EU507" s="511">
        <f t="shared" si="3050"/>
        <v>0.09</v>
      </c>
      <c r="EV507" s="511">
        <f t="shared" si="3050"/>
        <v>0.09</v>
      </c>
      <c r="EW507" s="511">
        <f t="shared" si="3050"/>
        <v>0.09</v>
      </c>
      <c r="EX507" s="420" t="str">
        <f>IF(_tag_month_day!AS503="","",_tag_month_day!AS503/100)</f>
        <v/>
      </c>
      <c r="EY507" s="420" t="str">
        <f>IF(_tag_month_day!AT503="","",_tag_month_day!AT503/100)</f>
        <v/>
      </c>
      <c r="EZ507" s="420" t="str">
        <f>IF(_tag_month_day!AU503="","",_tag_month_day!AU503/100)</f>
        <v/>
      </c>
      <c r="FA507" s="420" t="str">
        <f>IF(_tag_month_day!AV503="","",_tag_month_day!AV503/100)</f>
        <v/>
      </c>
      <c r="FB507" s="420" t="str">
        <f>IF(_tag_month_day!AW503="","",_tag_month_day!AW503/100)</f>
        <v/>
      </c>
      <c r="FC507" s="420" t="str">
        <f>IF(_tag_month_day!AX503="","",_tag_month_day!AX503/100)</f>
        <v/>
      </c>
      <c r="FD507" s="510">
        <f t="shared" si="2773"/>
        <v>0.33</v>
      </c>
      <c r="FE507" s="510">
        <f t="shared" si="2774"/>
        <v>0.19</v>
      </c>
      <c r="FF507" s="510">
        <f t="shared" si="2775"/>
        <v>0.003</v>
      </c>
      <c r="FG507" s="510">
        <f t="shared" si="2776"/>
        <v>0</v>
      </c>
      <c r="FH507" s="603">
        <f t="shared" si="2777"/>
        <v>0.0001</v>
      </c>
      <c r="FI507" s="510">
        <f t="shared" ref="FI507:FR507" si="3051">FI506</f>
        <v>0.41</v>
      </c>
      <c r="FJ507" s="510">
        <f t="shared" si="3051"/>
        <v>0.11</v>
      </c>
      <c r="FK507" s="510">
        <f t="shared" si="3051"/>
        <v>0.015</v>
      </c>
      <c r="FL507" s="510">
        <f t="shared" si="3051"/>
        <v>0</v>
      </c>
      <c r="FM507" s="603">
        <f t="shared" si="3051"/>
        <v>0.0001</v>
      </c>
      <c r="FN507" s="510" t="str">
        <f>IF(_tag_month_day!AY503="","",_tag_month_day!AY503/100)</f>
        <v/>
      </c>
      <c r="FO507" s="510" t="str">
        <f>IF(_tag_month_day!AZ503="","",_tag_month_day!AZ503/100)</f>
        <v/>
      </c>
      <c r="FP507" s="510" t="str">
        <f>IF(_tag_month_day!BA503="","",_tag_month_day!BA503/100)</f>
        <v/>
      </c>
      <c r="FQ507" s="510" t="str">
        <f>IF(_tag_month_day!BB503="","",_tag_month_day!BB503/100)</f>
        <v/>
      </c>
      <c r="FR507" s="603" t="str">
        <f>IF(_tag_month_day!BC503="","",_tag_month_day!BC503/100)</f>
        <v/>
      </c>
      <c r="FS507" s="510" t="str">
        <f>IF(_tag_month_day!BD503="","",_tag_month_day!BD503/100)</f>
        <v/>
      </c>
      <c r="FT507" s="510" t="str">
        <f>IF(_tag_month_day!BE503="","",_tag_month_day!BE503/100)</f>
        <v/>
      </c>
      <c r="FU507" s="510" t="str">
        <f>IF(_tag_month_day!BF503="","",_tag_month_day!BF503/100)</f>
        <v/>
      </c>
      <c r="FV507" s="510" t="str">
        <f>IF(_tag_month_day!BG503="","",_tag_month_day!BG503/100)</f>
        <v/>
      </c>
      <c r="FW507" s="603" t="str">
        <f>IF(_tag_month_day!BH503="","",_tag_month_day!BH503/100)</f>
        <v/>
      </c>
      <c r="FX507" s="510" t="str">
        <f>IF(_tag_month_day!BI503="","",_tag_month_day!BI503/100)</f>
        <v/>
      </c>
      <c r="FY507" s="510" t="str">
        <f>IF(_tag_month_day!BJ503="","",_tag_month_day!BJ503/100)</f>
        <v/>
      </c>
      <c r="FZ507" s="605" t="str">
        <f>IF(_tag_month_day!BK503="","",_tag_month_day!BK503/100)</f>
        <v/>
      </c>
      <c r="GA507" s="510" t="str">
        <f>IF(_tag_month_day!BL503="","",_tag_month_day!BL503/100)</f>
        <v/>
      </c>
      <c r="GB507" s="603" t="str">
        <f>IF(_tag_month_day!BM503="","",_tag_month_day!BM503/100)</f>
        <v/>
      </c>
      <c r="GC507" s="420" t="str">
        <f>IF(_tag_month_day!BN503="","",_tag_month_day!BN503/100)</f>
        <v/>
      </c>
      <c r="GD507" s="420" t="str">
        <f>IF(_tag_month_day!BO503="","",_tag_month_day!BO503/100)</f>
        <v/>
      </c>
      <c r="GE507" s="420" t="str">
        <f>IF(_tag_month_day!BP503="","",_tag_month_day!BP503/100)</f>
        <v/>
      </c>
      <c r="GF507" s="420" t="str">
        <f>IF(_tag_month_day!BQ503="","",_tag_month_day!BQ503/100)</f>
        <v/>
      </c>
      <c r="GG507" s="420" t="str">
        <f>IF(_tag_month_day!BR503="","",_tag_month_day!BR503/100)</f>
        <v/>
      </c>
      <c r="GH507" s="420" t="str">
        <f>IF(_tag_month_day!BS503="","",_tag_month_day!BS503/100)</f>
        <v/>
      </c>
      <c r="GI507" s="603" t="str">
        <f>IF(_tag_month_day!BT503="","",_tag_month_day!BT503/100)</f>
        <v/>
      </c>
      <c r="GJ507" s="612" t="str">
        <f>IF(_tag_month_day!BU503="","",_tag_month_day!BU503/100)</f>
        <v/>
      </c>
      <c r="GK507" s="620" t="str">
        <f>IF(_tag_month_day!BV503="",IF(_rlcf_month_day!A$2="","",_rlcf_month_day!A$2/100),_tag_month_day!BV503/100)</f>
        <v/>
      </c>
      <c r="GL507" s="620" t="str">
        <f>IF(_tag_month_day!BW503="",IF(_rlcf_month_day!B$2="","",_rlcf_month_day!B$2/100),_tag_month_day!BW503/100)</f>
        <v/>
      </c>
      <c r="GM507" s="621" t="str">
        <f>IF(_tag_month_day!BX503="",IF(_rlcf_month_day!C$2="","",_rlcf_month_day!C$2/100),_tag_month_day!BX503/100)</f>
        <v/>
      </c>
      <c r="GN507" s="620" t="str">
        <f>IF(_tag_month_day!BV503="",IF(_rlcf_month_day!A$2="","",_rlcf_month_day!A$2/100),_tag_month_day!BV503/100)</f>
        <v/>
      </c>
      <c r="GO507" s="620" t="str">
        <f>IF(_tag_month_day!BW503="",IF(_rlcf_month_day!B$2="","",_rlcf_month_day!B$2/100),_tag_month_day!BW503/100)</f>
        <v/>
      </c>
      <c r="GP507" s="620" t="str">
        <f>IF(_tag_month_day!CD503="",IF(_rlcf_month_day!E$2="","",_rlcf_month_day!E$2/100),_tag_month_day!CD503/100)</f>
        <v/>
      </c>
      <c r="GQ507" s="620" t="str">
        <f>IF(_tag_month_day!CE503="",IF(_rlcf_month_day!F$2="","",_rlcf_month_day!F$2/100),_tag_month_day!CE503/100)</f>
        <v/>
      </c>
      <c r="GR507" s="621" t="str">
        <f>IF(_tag_month_day!CF503="",IF(_rlcf_month_day!G$2="","",_rlcf_month_day!G$2/100),_tag_month_day!CF503/100)</f>
        <v/>
      </c>
      <c r="GS507" s="626">
        <f t="shared" ref="GS507:HH507" si="3052">GS506</f>
        <v>0.953</v>
      </c>
      <c r="GT507" s="626">
        <f t="shared" si="3052"/>
        <v>0.55</v>
      </c>
      <c r="GU507" s="626">
        <f t="shared" si="3052"/>
        <v>0.55</v>
      </c>
      <c r="GV507" s="626">
        <f t="shared" si="3052"/>
        <v>0.55</v>
      </c>
      <c r="GW507" s="626">
        <f t="shared" si="3052"/>
        <v>0.5</v>
      </c>
      <c r="GX507" s="626">
        <f t="shared" si="3052"/>
        <v>0.935</v>
      </c>
      <c r="GY507" s="626">
        <f t="shared" si="3052"/>
        <v>0.15</v>
      </c>
      <c r="GZ507" s="626">
        <f t="shared" si="3052"/>
        <v>1</v>
      </c>
      <c r="HA507" s="632">
        <f t="shared" si="3052"/>
        <v>0.047</v>
      </c>
      <c r="HB507" s="632">
        <f t="shared" si="3052"/>
        <v>0.45</v>
      </c>
      <c r="HC507" s="632">
        <f t="shared" si="3052"/>
        <v>0.45</v>
      </c>
      <c r="HD507" s="632">
        <f t="shared" si="3052"/>
        <v>0.45</v>
      </c>
      <c r="HE507" s="632">
        <f t="shared" si="3052"/>
        <v>0.5</v>
      </c>
      <c r="HF507" s="632">
        <f t="shared" si="3052"/>
        <v>0.065</v>
      </c>
      <c r="HG507" s="632">
        <f t="shared" si="3052"/>
        <v>0.85</v>
      </c>
      <c r="HH507" s="632">
        <f t="shared" si="3052"/>
        <v>0</v>
      </c>
      <c r="HI507" s="68">
        <f t="shared" si="2749"/>
        <v>0</v>
      </c>
      <c r="HJ507" s="68" t="e">
        <f t="shared" si="2780"/>
        <v>#VALUE!</v>
      </c>
      <c r="HK507" s="202">
        <f t="shared" si="2781"/>
        <v>0.85</v>
      </c>
      <c r="HL507" s="464">
        <f t="shared" si="2782"/>
        <v>550000</v>
      </c>
      <c r="HM507" s="464">
        <f t="shared" si="2783"/>
        <v>480000</v>
      </c>
      <c r="HN507" s="192" t="e">
        <f t="shared" si="2750"/>
        <v>#VALUE!</v>
      </c>
      <c r="HO507" s="192" t="e">
        <f>HN507*HK507*$HO$2/HL507*1000000</f>
        <v>#VALUE!</v>
      </c>
      <c r="HP507" s="192" t="e">
        <f>HN507*HK507*$HP$2/HM507*1000000</f>
        <v>#VALUE!</v>
      </c>
    </row>
    <row r="508" customFormat="1" spans="1:224">
      <c r="A508" s="381">
        <v>503</v>
      </c>
      <c r="B508" s="54">
        <f ca="1" t="shared" si="2784"/>
        <v>43637</v>
      </c>
      <c r="C508" s="57">
        <f t="shared" si="2785"/>
        <v>0.0416666666666667</v>
      </c>
      <c r="D508" s="68" t="str">
        <f ca="1" t="shared" si="2751"/>
        <v>中班</v>
      </c>
      <c r="E508" s="68" t="str">
        <f ca="1" t="shared" si="2752"/>
        <v>乙</v>
      </c>
      <c r="F508" s="68">
        <f ca="1">SUMPRODUCT((成本日报!$A$3:$A$95=计划!B508)*(成本日报!$B$3:$B$95=计划!$D508),成本日报!$C$3:$C$95)</f>
        <v>2</v>
      </c>
      <c r="G508" s="382">
        <f ca="1" t="shared" si="2786"/>
        <v>43637.9166666654</v>
      </c>
      <c r="H508" s="382">
        <f ca="1" t="shared" si="2753"/>
        <v>43637.9236111099</v>
      </c>
      <c r="I508" s="382">
        <f ca="1" t="shared" si="2754"/>
        <v>43637.9291666654</v>
      </c>
      <c r="J508" s="382">
        <f ca="1" t="shared" si="2755"/>
        <v>43637.9583333321</v>
      </c>
      <c r="K508" s="382">
        <f ca="1" t="shared" si="2756"/>
        <v>43638.0208333321</v>
      </c>
      <c r="L508" s="382">
        <f ca="1" t="shared" si="2757"/>
        <v>43638.0416666654</v>
      </c>
      <c r="M508" s="398" t="str">
        <f>IF(_tag_month_day!A504="","",_tag_month_day!A504)</f>
        <v/>
      </c>
      <c r="N508" s="398" t="str">
        <f>IF(_tag_month_day!B504="","",_tag_month_day!B504)</f>
        <v/>
      </c>
      <c r="O508" s="399" t="e">
        <f t="shared" si="2758"/>
        <v>#VALUE!</v>
      </c>
      <c r="P508" s="398" t="str">
        <f>IF(_tag_month_day!C504="","",_tag_month_day!C504)</f>
        <v/>
      </c>
      <c r="Q508" s="398" t="str">
        <f>IF(_tag_month_day!D504="","",_tag_month_day!D504)</f>
        <v/>
      </c>
      <c r="R508" s="416">
        <f>IF(_tag_month_day!CB504="",R507,_tag_month_day!CB504/100)</f>
        <v>0.07</v>
      </c>
      <c r="S508" s="417" t="str">
        <f>IF(_tag_month_day!E504="","",_tag_month_day!E504)</f>
        <v/>
      </c>
      <c r="T508" s="417" t="str">
        <f>IF(_tag_month_day!F504="","",_tag_month_day!F504)</f>
        <v/>
      </c>
      <c r="U508" s="418" t="e">
        <f t="shared" si="2712"/>
        <v>#VALUE!</v>
      </c>
      <c r="V508" s="53" t="e">
        <f t="shared" si="2713"/>
        <v>#VALUE!</v>
      </c>
      <c r="W508" s="419" t="str">
        <f>IF(_jhy_month_day!A504="","",_jhy_month_day!A504)</f>
        <v/>
      </c>
      <c r="X508" s="420" t="str">
        <f>IF(_jhy_month_day!B504="","",_jhy_month_day!B504/100)</f>
        <v/>
      </c>
      <c r="Y508" s="420" t="str">
        <f>IF(_jhy_month_day!C504="","",_jhy_month_day!C504/100)</f>
        <v/>
      </c>
      <c r="Z508" s="439">
        <f t="shared" si="2802"/>
        <v>126</v>
      </c>
      <c r="AA508" s="440" t="str">
        <f>IF(_tag_month_day!G504="","",_tag_month_day!G504/100)</f>
        <v/>
      </c>
      <c r="AB508" s="440" t="str">
        <f>IF(_tag_month_day!H504="","",_tag_month_day!H504/100)</f>
        <v/>
      </c>
      <c r="AC508" s="193">
        <f t="shared" si="2759"/>
        <v>1.59963432013121</v>
      </c>
      <c r="AD508" s="441" t="str">
        <f t="shared" si="2760"/>
        <v/>
      </c>
      <c r="AE508" s="442" t="str">
        <f t="shared" si="2761"/>
        <v/>
      </c>
      <c r="AF508" s="443">
        <v>1</v>
      </c>
      <c r="AG508" s="68" t="str">
        <f>IF(_duihao_month_day!A504="","",_duihao_month_day!A504)</f>
        <v/>
      </c>
      <c r="AH508" s="463">
        <f>IF(_gyk_month_day!B504="",AH507,_gyk_month_day!B504)</f>
        <v>820</v>
      </c>
      <c r="AI508" s="464"/>
      <c r="AJ508" s="68" t="str">
        <f>IF(_tag_month_day!I504="","",_tag_month_day!I504)</f>
        <v/>
      </c>
      <c r="AK508" s="465" t="str">
        <f>IF(_tzyy_month_day!A504="","",_tzyy_month_day!A504)</f>
        <v/>
      </c>
      <c r="AL508" s="465" t="str">
        <f>IF(_tzyy_month_day!B504="","",_tzyy_month_day!B504)</f>
        <v/>
      </c>
      <c r="AM508" s="465" t="str">
        <f>IF(_tzyy_month_day!C504="","",_tzyy_month_day!C504)</f>
        <v/>
      </c>
      <c r="AN508" s="466" t="str">
        <f>IF(_tag_month_day!CG504="","",_tag_month_day!CG504)</f>
        <v/>
      </c>
      <c r="AO508" s="466" t="str">
        <f>IF(_tag_month_day!CH504="","",_tag_month_day!CH504)</f>
        <v/>
      </c>
      <c r="AP508" s="486" t="e">
        <f t="shared" si="2762"/>
        <v>#VALUE!</v>
      </c>
      <c r="AQ508" s="487" t="str">
        <f>IF(_tag_month_day!J504="","",_tag_month_day!J504/100)</f>
        <v/>
      </c>
      <c r="AR508" s="488">
        <f t="shared" si="2763"/>
        <v>1.3</v>
      </c>
      <c r="AS508" s="489" t="e">
        <f t="shared" si="2714"/>
        <v>#VALUE!</v>
      </c>
      <c r="AT508" s="489">
        <f t="shared" si="2764"/>
        <v>0</v>
      </c>
      <c r="AU508" s="490" t="str">
        <f>IF(_tag_month_day!K504="","",_tag_month_day!K504)</f>
        <v/>
      </c>
      <c r="AV508" s="491" t="str">
        <f>IF(_tag_month_day!L504="","",_tag_month_day!L504/100)</f>
        <v/>
      </c>
      <c r="AW508" s="420">
        <f t="shared" si="2686"/>
        <v>0</v>
      </c>
      <c r="AX508" s="420">
        <f t="shared" si="2765"/>
        <v>0</v>
      </c>
      <c r="AY508" s="420" t="str">
        <f>IF(_tag_month_day!M504="","",_tag_month_day!M504/100)</f>
        <v/>
      </c>
      <c r="AZ508" s="420" t="str">
        <f>IF(_tag_month_day!N504="","",_tag_month_day!N504/100)</f>
        <v/>
      </c>
      <c r="BA508" s="420" t="str">
        <f>IF(_tag_month_day!O504="","",_tag_month_day!O504/100)</f>
        <v/>
      </c>
      <c r="BB508" s="496" t="str">
        <f>IF(_tag_month_day!P504="","",_tag_month_day!P504/100)</f>
        <v/>
      </c>
      <c r="BC508" s="496">
        <f t="shared" si="2766"/>
        <v>0</v>
      </c>
      <c r="BD508" s="496" t="str">
        <f>IF(_tag_month_day!Q504="","",_tag_month_day!Q504/100)</f>
        <v/>
      </c>
      <c r="BE508" s="510" t="str">
        <f>IF(_tag_month_day!R504="","",_tag_month_day!R504/100)</f>
        <v/>
      </c>
      <c r="BF508" s="413" t="str">
        <f>IF(_tag_month_day!CC504="","",_tag_month_day!CC504/100)</f>
        <v/>
      </c>
      <c r="BG508" s="511" t="e">
        <f t="shared" si="2715"/>
        <v>#VALUE!</v>
      </c>
      <c r="BH508" s="198">
        <f t="shared" si="2716"/>
        <v>0</v>
      </c>
      <c r="BI508" s="512" t="e">
        <f>IF(CX508=0,BI507,(DK508*查询!$R$5+DL508*查询!$Q$5+DM508*查询!$N$5+DN508*查询!$O$5+DO508*查询!$P$5)*AF508/CX508)</f>
        <v>#VALUE!</v>
      </c>
      <c r="BJ508" s="512" t="e">
        <f>IF(CX508=0,BJ507,(DP508*查询!$S$5+DQ508*查询!$T$5+DR508*查询!$U$5)*AF508/CX508)</f>
        <v>#VALUE!</v>
      </c>
      <c r="BK508" s="512">
        <f t="shared" si="2767"/>
        <v>1</v>
      </c>
      <c r="BL508" s="513" t="str">
        <f>IF(_cfyc_month_day!A504="","",_cfyc_month_day!A504)</f>
        <v/>
      </c>
      <c r="BM508" s="513" t="str">
        <f>IF(_cfyc_month_day!B504="","",_cfyc_month_day!B504)</f>
        <v/>
      </c>
      <c r="BN508" s="513" t="str">
        <f>IF(_cfyc_month_day!C504="","",_cfyc_month_day!C504)</f>
        <v/>
      </c>
      <c r="BO508" s="522" t="str">
        <f>IF(_cfyc_month_day!D504="","",_cfyc_month_day!D504)</f>
        <v/>
      </c>
      <c r="BP508" s="522" t="str">
        <f>IF(_cfyc_month_day!E504="","",_cfyc_month_day!E504)</f>
        <v/>
      </c>
      <c r="BQ508" s="522" t="str">
        <f>IF(_cfyc_month_day!F504="","",_cfyc_month_day!F504)</f>
        <v/>
      </c>
      <c r="BR508" s="513" t="str">
        <f>IF(_tag_month_day!T504="","",_tag_month_day!T504)</f>
        <v/>
      </c>
      <c r="BS508" s="513" t="str">
        <f>IF(_tag_month_day!U504="","",_tag_month_day!U504)</f>
        <v/>
      </c>
      <c r="BT508" s="523" t="str">
        <f t="shared" si="2768"/>
        <v/>
      </c>
      <c r="BU508" s="223" t="str">
        <f>IF(_tag_month_day!V504="","",_tag_month_day!V504)</f>
        <v/>
      </c>
      <c r="BV508" s="206" t="str">
        <f>IF(_tag_month_day!W504="","",_tag_month_day!W504)</f>
        <v/>
      </c>
      <c r="BW508" s="540" t="str">
        <f>IF(_tag_month_day!X504="","",_tag_month_day!X504)</f>
        <v/>
      </c>
      <c r="BX508" s="540" t="str">
        <f>IF(_tag_month_day!Y504="","",_tag_month_day!Y504)</f>
        <v/>
      </c>
      <c r="BY508" s="541">
        <f ca="1" t="shared" si="2769"/>
        <v>43638.0416666654</v>
      </c>
      <c r="BZ508" s="542"/>
      <c r="CA508" s="543" t="str">
        <f>IF(_jhy2_month_day!A504="","",_jhy2_month_day!A504)</f>
        <v/>
      </c>
      <c r="CB508" s="464" t="str">
        <f>IF(_jhy2_month_day!B504="","",_jhy2_month_day!B504)</f>
        <v/>
      </c>
      <c r="CC508" s="464" t="str">
        <f>IF(_jhy2_month_day!C504="","",_jhy2_month_day!C504)</f>
        <v/>
      </c>
      <c r="CD508" s="464" t="str">
        <f>IF(_jhy2_month_day!D504="","",_jhy2_month_day!D504)</f>
        <v/>
      </c>
      <c r="CE508" s="464" t="str">
        <f>IF(_jhy2_month_day!E504="","",_jhy2_month_day!E504)</f>
        <v/>
      </c>
      <c r="CF508" s="464" t="str">
        <f>IF(_jhy2_month_day!F504="","",_jhy2_month_day!F504)</f>
        <v/>
      </c>
      <c r="CG508" s="464" t="str">
        <f>IF(_jhy2_month_day!G504="","",_jhy2_month_day!G504)</f>
        <v/>
      </c>
      <c r="CH508" s="464" t="str">
        <f>IF(_jhy2_month_day!H504="","",_jhy2_month_day!H504)</f>
        <v/>
      </c>
      <c r="CI508" s="464" t="str">
        <f>IF(_jhy2_month_day!I504="","",_jhy2_month_day!I504)</f>
        <v/>
      </c>
      <c r="CJ508" s="464" t="str">
        <f>IF(_jhy2_month_day!J504="","",_jhy2_month_day!J504)</f>
        <v/>
      </c>
      <c r="CK508" s="464" t="str">
        <f>IF(_jhy2_month_day!K504="","",_jhy2_month_day!K504)</f>
        <v/>
      </c>
      <c r="CL508" s="562" t="str">
        <f>IF(_jhy2_month_day!L504="","",_jhy2_month_day!L504)</f>
        <v/>
      </c>
      <c r="CM508" s="562" t="str">
        <f>IF(_jhy2_month_day!M504="","",_jhy2_month_day!M504)</f>
        <v/>
      </c>
      <c r="CN508" s="562" t="str">
        <f>IF(_jhy2_month_day!N504="","",_jhy2_month_day!N504)</f>
        <v/>
      </c>
      <c r="CO508" s="562" t="str">
        <f>IF(_jhy2_month_day!O504="","",_jhy2_month_day!O504)</f>
        <v/>
      </c>
      <c r="CP508" s="562" t="str">
        <f>IF(_jhy2_month_day!P504="","",_jhy2_month_day!P504)</f>
        <v/>
      </c>
      <c r="CQ508" s="562" t="str">
        <f>IF(_jhy2_month_day!Q504="","",_jhy2_month_day!Q504)</f>
        <v/>
      </c>
      <c r="CR508" s="563" t="str">
        <f>IF(_jhy2_month_day!R504="","",_jhy2_month_day!R504)</f>
        <v/>
      </c>
      <c r="CS508" s="576" t="str">
        <f>IF(_jhy2_month_day!S504="","",_jhy2_month_day!S504)</f>
        <v/>
      </c>
      <c r="CT508" s="562" t="str">
        <f>IF(_jhy2_month_day!T504="","",_jhy2_month_day!T504)</f>
        <v/>
      </c>
      <c r="CU508" s="577" t="e">
        <f t="shared" si="2717"/>
        <v>#VALUE!</v>
      </c>
      <c r="CV508" s="198" t="e">
        <f t="shared" si="2718"/>
        <v>#VALUE!</v>
      </c>
      <c r="CW508" s="192" t="e">
        <f t="shared" si="2719"/>
        <v>#VALUE!</v>
      </c>
      <c r="CX508" s="192" t="e">
        <f t="shared" si="2720"/>
        <v>#VALUE!</v>
      </c>
      <c r="CY508" s="202" t="e">
        <f t="shared" si="2721"/>
        <v>#VALUE!</v>
      </c>
      <c r="CZ508" s="192" t="e">
        <f t="shared" ref="CZ508:DI508" si="3053">$AJ508*EF508</f>
        <v>#VALUE!</v>
      </c>
      <c r="DA508" s="192" t="e">
        <f t="shared" si="3053"/>
        <v>#VALUE!</v>
      </c>
      <c r="DB508" s="192" t="e">
        <f t="shared" si="3053"/>
        <v>#VALUE!</v>
      </c>
      <c r="DC508" s="192" t="e">
        <f t="shared" si="3053"/>
        <v>#VALUE!</v>
      </c>
      <c r="DD508" s="192" t="e">
        <f t="shared" si="3053"/>
        <v>#VALUE!</v>
      </c>
      <c r="DE508" s="192" t="e">
        <f t="shared" si="3053"/>
        <v>#VALUE!</v>
      </c>
      <c r="DF508" s="192" t="e">
        <f t="shared" si="3053"/>
        <v>#VALUE!</v>
      </c>
      <c r="DG508" s="192" t="e">
        <f t="shared" si="3053"/>
        <v>#VALUE!</v>
      </c>
      <c r="DH508" s="192" t="e">
        <f t="shared" si="3053"/>
        <v>#VALUE!</v>
      </c>
      <c r="DI508" s="192" t="e">
        <f t="shared" si="3053"/>
        <v>#VALUE!</v>
      </c>
      <c r="DJ508" s="192" t="e">
        <f t="shared" si="2723"/>
        <v>#VALUE!</v>
      </c>
      <c r="DK508" s="192" t="e">
        <f t="shared" si="2724"/>
        <v>#VALUE!</v>
      </c>
      <c r="DL508" s="192" t="e">
        <f t="shared" si="2725"/>
        <v>#VALUE!</v>
      </c>
      <c r="DM508" s="192" t="e">
        <f t="shared" si="2726"/>
        <v>#VALUE!</v>
      </c>
      <c r="DN508" s="192" t="e">
        <f t="shared" si="2727"/>
        <v>#VALUE!</v>
      </c>
      <c r="DO508" s="192" t="e">
        <f t="shared" si="2728"/>
        <v>#VALUE!</v>
      </c>
      <c r="DP508" s="192" t="e">
        <f t="shared" si="2729"/>
        <v>#VALUE!</v>
      </c>
      <c r="DQ508" s="192" t="e">
        <f t="shared" si="2730"/>
        <v>#VALUE!</v>
      </c>
      <c r="DR508" s="192" t="e">
        <f t="shared" si="2731"/>
        <v>#VALUE!</v>
      </c>
      <c r="DS508" s="192" t="e">
        <f t="shared" si="2732"/>
        <v>#VALUE!</v>
      </c>
      <c r="DT508" s="192" t="e">
        <f t="shared" si="2733"/>
        <v>#VALUE!</v>
      </c>
      <c r="DU508" s="192" t="e">
        <f t="shared" si="2734"/>
        <v>#VALUE!</v>
      </c>
      <c r="DV508" s="198" t="e">
        <f t="shared" si="2735"/>
        <v>#VALUE!</v>
      </c>
      <c r="DW508" s="198" t="e">
        <f t="shared" si="2736"/>
        <v>#DIV/0!</v>
      </c>
      <c r="DX508" s="198" t="e">
        <f t="shared" si="2737"/>
        <v>#DIV/0!</v>
      </c>
      <c r="DY508" s="198" t="e">
        <f t="shared" si="2738"/>
        <v>#VALUE!</v>
      </c>
      <c r="DZ508" s="198" t="e">
        <f t="shared" si="2739"/>
        <v>#VALUE!</v>
      </c>
      <c r="EA508" s="198" t="e">
        <f t="shared" si="2740"/>
        <v>#VALUE!</v>
      </c>
      <c r="EB508" s="198" t="e">
        <f t="shared" si="2741"/>
        <v>#VALUE!</v>
      </c>
      <c r="EC508" s="198" t="e">
        <f t="shared" si="2742"/>
        <v>#DIV/0!</v>
      </c>
      <c r="ED508" s="198" t="e">
        <f t="shared" si="2743"/>
        <v>#VALUE!</v>
      </c>
      <c r="EE508" s="198" t="e">
        <f t="shared" si="2744"/>
        <v>#VALUE!</v>
      </c>
      <c r="EF508" s="198" t="e">
        <f t="shared" ref="EF508:EO508" si="3054">DV508/SUM($DV508:$EE508)</f>
        <v>#VALUE!</v>
      </c>
      <c r="EG508" s="198" t="e">
        <f t="shared" si="3054"/>
        <v>#DIV/0!</v>
      </c>
      <c r="EH508" s="198" t="e">
        <f t="shared" si="3054"/>
        <v>#DIV/0!</v>
      </c>
      <c r="EI508" s="198" t="e">
        <f t="shared" si="3054"/>
        <v>#VALUE!</v>
      </c>
      <c r="EJ508" s="198" t="e">
        <f t="shared" si="3054"/>
        <v>#VALUE!</v>
      </c>
      <c r="EK508" s="198" t="e">
        <f t="shared" si="3054"/>
        <v>#VALUE!</v>
      </c>
      <c r="EL508" s="198" t="e">
        <f t="shared" si="3054"/>
        <v>#VALUE!</v>
      </c>
      <c r="EM508" s="198" t="e">
        <f t="shared" si="3054"/>
        <v>#DIV/0!</v>
      </c>
      <c r="EN508" s="198" t="e">
        <f t="shared" si="3054"/>
        <v>#VALUE!</v>
      </c>
      <c r="EO508" s="198" t="e">
        <f t="shared" si="3054"/>
        <v>#VALUE!</v>
      </c>
      <c r="EP508" s="511">
        <f t="shared" ref="EP508:EW508" si="3055">EP507</f>
        <v>0.08</v>
      </c>
      <c r="EQ508" s="511">
        <f t="shared" si="3055"/>
        <v>0.015</v>
      </c>
      <c r="ER508" s="511">
        <f t="shared" si="3055"/>
        <v>0.015</v>
      </c>
      <c r="ES508" s="511">
        <f t="shared" si="3055"/>
        <v>0.015</v>
      </c>
      <c r="ET508" s="511">
        <f t="shared" si="3055"/>
        <v>0.015</v>
      </c>
      <c r="EU508" s="511">
        <f t="shared" si="3055"/>
        <v>0.09</v>
      </c>
      <c r="EV508" s="511">
        <f t="shared" si="3055"/>
        <v>0.09</v>
      </c>
      <c r="EW508" s="511">
        <f t="shared" si="3055"/>
        <v>0.09</v>
      </c>
      <c r="EX508" s="420" t="str">
        <f>IF(_tag_month_day!AS504="","",_tag_month_day!AS504/100)</f>
        <v/>
      </c>
      <c r="EY508" s="420" t="str">
        <f>IF(_tag_month_day!AT504="","",_tag_month_day!AT504/100)</f>
        <v/>
      </c>
      <c r="EZ508" s="420" t="str">
        <f>IF(_tag_month_day!AU504="","",_tag_month_day!AU504/100)</f>
        <v/>
      </c>
      <c r="FA508" s="420" t="str">
        <f>IF(_tag_month_day!AV504="","",_tag_month_day!AV504/100)</f>
        <v/>
      </c>
      <c r="FB508" s="420" t="str">
        <f>IF(_tag_month_day!AW504="","",_tag_month_day!AW504/100)</f>
        <v/>
      </c>
      <c r="FC508" s="420" t="str">
        <f>IF(_tag_month_day!AX504="","",_tag_month_day!AX504/100)</f>
        <v/>
      </c>
      <c r="FD508" s="510">
        <f t="shared" si="2773"/>
        <v>0.33</v>
      </c>
      <c r="FE508" s="510">
        <f t="shared" si="2774"/>
        <v>0.19</v>
      </c>
      <c r="FF508" s="510">
        <f t="shared" si="2775"/>
        <v>0.003</v>
      </c>
      <c r="FG508" s="510">
        <f t="shared" si="2776"/>
        <v>0</v>
      </c>
      <c r="FH508" s="603">
        <f t="shared" si="2777"/>
        <v>0.0001</v>
      </c>
      <c r="FI508" s="510">
        <f t="shared" ref="FI508:FR508" si="3056">FI507</f>
        <v>0.41</v>
      </c>
      <c r="FJ508" s="510">
        <f t="shared" si="3056"/>
        <v>0.11</v>
      </c>
      <c r="FK508" s="510">
        <f t="shared" si="3056"/>
        <v>0.015</v>
      </c>
      <c r="FL508" s="510">
        <f t="shared" si="3056"/>
        <v>0</v>
      </c>
      <c r="FM508" s="603">
        <f t="shared" si="3056"/>
        <v>0.0001</v>
      </c>
      <c r="FN508" s="510" t="str">
        <f>IF(_tag_month_day!AY504="","",_tag_month_day!AY504/100)</f>
        <v/>
      </c>
      <c r="FO508" s="510" t="str">
        <f>IF(_tag_month_day!AZ504="","",_tag_month_day!AZ504/100)</f>
        <v/>
      </c>
      <c r="FP508" s="510" t="str">
        <f>IF(_tag_month_day!BA504="","",_tag_month_day!BA504/100)</f>
        <v/>
      </c>
      <c r="FQ508" s="510" t="str">
        <f>IF(_tag_month_day!BB504="","",_tag_month_day!BB504/100)</f>
        <v/>
      </c>
      <c r="FR508" s="603" t="str">
        <f>IF(_tag_month_day!BC504="","",_tag_month_day!BC504/100)</f>
        <v/>
      </c>
      <c r="FS508" s="510" t="str">
        <f>IF(_tag_month_day!BD504="","",_tag_month_day!BD504/100)</f>
        <v/>
      </c>
      <c r="FT508" s="510" t="str">
        <f>IF(_tag_month_day!BE504="","",_tag_month_day!BE504/100)</f>
        <v/>
      </c>
      <c r="FU508" s="510" t="str">
        <f>IF(_tag_month_day!BF504="","",_tag_month_day!BF504/100)</f>
        <v/>
      </c>
      <c r="FV508" s="510" t="str">
        <f>IF(_tag_month_day!BG504="","",_tag_month_day!BG504/100)</f>
        <v/>
      </c>
      <c r="FW508" s="603" t="str">
        <f>IF(_tag_month_day!BH504="","",_tag_month_day!BH504/100)</f>
        <v/>
      </c>
      <c r="FX508" s="510" t="str">
        <f>IF(_tag_month_day!BI504="","",_tag_month_day!BI504/100)</f>
        <v/>
      </c>
      <c r="FY508" s="510" t="str">
        <f>IF(_tag_month_day!BJ504="","",_tag_month_day!BJ504/100)</f>
        <v/>
      </c>
      <c r="FZ508" s="605" t="str">
        <f>IF(_tag_month_day!BK504="","",_tag_month_day!BK504/100)</f>
        <v/>
      </c>
      <c r="GA508" s="510" t="str">
        <f>IF(_tag_month_day!BL504="","",_tag_month_day!BL504/100)</f>
        <v/>
      </c>
      <c r="GB508" s="603" t="str">
        <f>IF(_tag_month_day!BM504="","",_tag_month_day!BM504/100)</f>
        <v/>
      </c>
      <c r="GC508" s="420" t="str">
        <f>IF(_tag_month_day!BN504="","",_tag_month_day!BN504/100)</f>
        <v/>
      </c>
      <c r="GD508" s="420" t="str">
        <f>IF(_tag_month_day!BO504="","",_tag_month_day!BO504/100)</f>
        <v/>
      </c>
      <c r="GE508" s="420" t="str">
        <f>IF(_tag_month_day!BP504="","",_tag_month_day!BP504/100)</f>
        <v/>
      </c>
      <c r="GF508" s="420" t="str">
        <f>IF(_tag_month_day!BQ504="","",_tag_month_day!BQ504/100)</f>
        <v/>
      </c>
      <c r="GG508" s="420" t="str">
        <f>IF(_tag_month_day!BR504="","",_tag_month_day!BR504/100)</f>
        <v/>
      </c>
      <c r="GH508" s="420" t="str">
        <f>IF(_tag_month_day!BS504="","",_tag_month_day!BS504/100)</f>
        <v/>
      </c>
      <c r="GI508" s="603" t="str">
        <f>IF(_tag_month_day!BT504="","",_tag_month_day!BT504/100)</f>
        <v/>
      </c>
      <c r="GJ508" s="612" t="str">
        <f>IF(_tag_month_day!BU504="","",_tag_month_day!BU504/100)</f>
        <v/>
      </c>
      <c r="GK508" s="620" t="str">
        <f>IF(_tag_month_day!BV504="",IF(_rlcf_month_day!A$2="","",_rlcf_month_day!A$2/100),_tag_month_day!BV504/100)</f>
        <v/>
      </c>
      <c r="GL508" s="620" t="str">
        <f>IF(_tag_month_day!BW504="",IF(_rlcf_month_day!B$2="","",_rlcf_month_day!B$2/100),_tag_month_day!BW504/100)</f>
        <v/>
      </c>
      <c r="GM508" s="621" t="str">
        <f>IF(_tag_month_day!BX504="",IF(_rlcf_month_day!C$2="","",_rlcf_month_day!C$2/100),_tag_month_day!BX504/100)</f>
        <v/>
      </c>
      <c r="GN508" s="620" t="str">
        <f>IF(_tag_month_day!BV504="",IF(_rlcf_month_day!A$2="","",_rlcf_month_day!A$2/100),_tag_month_day!BV504/100)</f>
        <v/>
      </c>
      <c r="GO508" s="620" t="str">
        <f>IF(_tag_month_day!BW504="",IF(_rlcf_month_day!B$2="","",_rlcf_month_day!B$2/100),_tag_month_day!BW504/100)</f>
        <v/>
      </c>
      <c r="GP508" s="620" t="str">
        <f>IF(_tag_month_day!CD504="",IF(_rlcf_month_day!E$2="","",_rlcf_month_day!E$2/100),_tag_month_day!CD504/100)</f>
        <v/>
      </c>
      <c r="GQ508" s="620" t="str">
        <f>IF(_tag_month_day!CE504="",IF(_rlcf_month_day!F$2="","",_rlcf_month_day!F$2/100),_tag_month_day!CE504/100)</f>
        <v/>
      </c>
      <c r="GR508" s="621" t="str">
        <f>IF(_tag_month_day!CF504="",IF(_rlcf_month_day!G$2="","",_rlcf_month_day!G$2/100),_tag_month_day!CF504/100)</f>
        <v/>
      </c>
      <c r="GS508" s="626">
        <f t="shared" ref="GS508:HH508" si="3057">GS507</f>
        <v>0.953</v>
      </c>
      <c r="GT508" s="626">
        <f t="shared" si="3057"/>
        <v>0.55</v>
      </c>
      <c r="GU508" s="626">
        <f t="shared" si="3057"/>
        <v>0.55</v>
      </c>
      <c r="GV508" s="626">
        <f t="shared" si="3057"/>
        <v>0.55</v>
      </c>
      <c r="GW508" s="626">
        <f t="shared" si="3057"/>
        <v>0.5</v>
      </c>
      <c r="GX508" s="626">
        <f t="shared" si="3057"/>
        <v>0.935</v>
      </c>
      <c r="GY508" s="626">
        <f t="shared" si="3057"/>
        <v>0.15</v>
      </c>
      <c r="GZ508" s="626">
        <f t="shared" si="3057"/>
        <v>1</v>
      </c>
      <c r="HA508" s="632">
        <f t="shared" si="3057"/>
        <v>0.047</v>
      </c>
      <c r="HB508" s="632">
        <f t="shared" si="3057"/>
        <v>0.45</v>
      </c>
      <c r="HC508" s="632">
        <f t="shared" si="3057"/>
        <v>0.45</v>
      </c>
      <c r="HD508" s="632">
        <f t="shared" si="3057"/>
        <v>0.45</v>
      </c>
      <c r="HE508" s="632">
        <f t="shared" si="3057"/>
        <v>0.5</v>
      </c>
      <c r="HF508" s="632">
        <f t="shared" si="3057"/>
        <v>0.065</v>
      </c>
      <c r="HG508" s="632">
        <f t="shared" si="3057"/>
        <v>0.85</v>
      </c>
      <c r="HH508" s="632">
        <f t="shared" si="3057"/>
        <v>0</v>
      </c>
      <c r="HI508" s="68">
        <f t="shared" si="2749"/>
        <v>0</v>
      </c>
      <c r="HJ508" s="68" t="e">
        <f t="shared" si="2780"/>
        <v>#VALUE!</v>
      </c>
      <c r="HK508" s="202">
        <f t="shared" si="2781"/>
        <v>0.85</v>
      </c>
      <c r="HL508" s="464">
        <f t="shared" si="2782"/>
        <v>550000</v>
      </c>
      <c r="HM508" s="464">
        <f t="shared" si="2783"/>
        <v>480000</v>
      </c>
      <c r="HN508" s="192" t="e">
        <f t="shared" si="2750"/>
        <v>#VALUE!</v>
      </c>
      <c r="HO508" s="192" t="e">
        <f>HN508*HK508*$HO$2/HL508*1000000</f>
        <v>#VALUE!</v>
      </c>
      <c r="HP508" s="192" t="e">
        <f>HN508*HK508*$HP$2/HM508*1000000</f>
        <v>#VALUE!</v>
      </c>
    </row>
    <row r="509" customFormat="1" spans="1:224">
      <c r="A509" s="381">
        <v>504</v>
      </c>
      <c r="B509" s="54">
        <f ca="1" t="shared" si="2784"/>
        <v>43637</v>
      </c>
      <c r="C509" s="57">
        <f t="shared" si="2785"/>
        <v>0.0416666666666667</v>
      </c>
      <c r="D509" s="68" t="str">
        <f ca="1" t="shared" si="2751"/>
        <v>中班</v>
      </c>
      <c r="E509" s="68" t="str">
        <f ca="1" t="shared" si="2752"/>
        <v>乙</v>
      </c>
      <c r="F509" s="68">
        <f ca="1">SUMPRODUCT((成本日报!$A$3:$A$95=计划!B509)*(成本日报!$B$3:$B$95=计划!$D509),成本日报!$C$3:$C$95)</f>
        <v>2</v>
      </c>
      <c r="G509" s="382">
        <f ca="1" t="shared" si="2786"/>
        <v>43637.9583333321</v>
      </c>
      <c r="H509" s="382">
        <f ca="1" t="shared" si="2753"/>
        <v>43637.9652777766</v>
      </c>
      <c r="I509" s="382">
        <f ca="1" t="shared" si="2754"/>
        <v>43637.9708333321</v>
      </c>
      <c r="J509" s="382">
        <f ca="1" t="shared" si="2755"/>
        <v>43637.9999999988</v>
      </c>
      <c r="K509" s="382">
        <f ca="1" t="shared" si="2756"/>
        <v>43638.0624999988</v>
      </c>
      <c r="L509" s="382">
        <f ca="1" t="shared" si="2757"/>
        <v>43638.0833333321</v>
      </c>
      <c r="M509" s="398" t="str">
        <f>IF(_tag_month_day!A505="","",_tag_month_day!A505)</f>
        <v/>
      </c>
      <c r="N509" s="398" t="str">
        <f>IF(_tag_month_day!B505="","",_tag_month_day!B505)</f>
        <v/>
      </c>
      <c r="O509" s="399" t="e">
        <f t="shared" si="2758"/>
        <v>#VALUE!</v>
      </c>
      <c r="P509" s="398" t="str">
        <f>IF(_tag_month_day!C505="","",_tag_month_day!C505)</f>
        <v/>
      </c>
      <c r="Q509" s="398" t="str">
        <f>IF(_tag_month_day!D505="","",_tag_month_day!D505)</f>
        <v/>
      </c>
      <c r="R509" s="416">
        <f>IF(_tag_month_day!CB505="",R508,_tag_month_day!CB505/100)</f>
        <v>0.07</v>
      </c>
      <c r="S509" s="417" t="str">
        <f>IF(_tag_month_day!E505="","",_tag_month_day!E505)</f>
        <v/>
      </c>
      <c r="T509" s="417" t="str">
        <f>IF(_tag_month_day!F505="","",_tag_month_day!F505)</f>
        <v/>
      </c>
      <c r="U509" s="418" t="e">
        <f t="shared" si="2712"/>
        <v>#VALUE!</v>
      </c>
      <c r="V509" s="53" t="e">
        <f t="shared" si="2713"/>
        <v>#VALUE!</v>
      </c>
      <c r="W509" s="419" t="str">
        <f>IF(_jhy_month_day!A505="","",_jhy_month_day!A505)</f>
        <v/>
      </c>
      <c r="X509" s="420" t="str">
        <f>IF(_jhy_month_day!B505="","",_jhy_month_day!B505/100)</f>
        <v/>
      </c>
      <c r="Y509" s="420" t="str">
        <f>IF(_jhy_month_day!C505="","",_jhy_month_day!C505/100)</f>
        <v/>
      </c>
      <c r="Z509" s="439">
        <f t="shared" si="2802"/>
        <v>126</v>
      </c>
      <c r="AA509" s="440" t="str">
        <f>IF(_tag_month_day!G505="","",_tag_month_day!G505/100)</f>
        <v/>
      </c>
      <c r="AB509" s="440" t="str">
        <f>IF(_tag_month_day!H505="","",_tag_month_day!H505/100)</f>
        <v/>
      </c>
      <c r="AC509" s="193">
        <f t="shared" si="2759"/>
        <v>1.59963432013121</v>
      </c>
      <c r="AD509" s="441" t="str">
        <f t="shared" si="2760"/>
        <v/>
      </c>
      <c r="AE509" s="442" t="str">
        <f t="shared" si="2761"/>
        <v/>
      </c>
      <c r="AF509" s="443">
        <v>1</v>
      </c>
      <c r="AG509" s="68" t="str">
        <f>IF(_duihao_month_day!A505="","",_duihao_month_day!A505)</f>
        <v/>
      </c>
      <c r="AH509" s="463">
        <f>IF(_gyk_month_day!B505="",AH508,_gyk_month_day!B505)</f>
        <v>820</v>
      </c>
      <c r="AI509" s="464"/>
      <c r="AJ509" s="68" t="str">
        <f>IF(_tag_month_day!I505="","",_tag_month_day!I505)</f>
        <v/>
      </c>
      <c r="AK509" s="465" t="str">
        <f>IF(_tzyy_month_day!A505="","",_tzyy_month_day!A505)</f>
        <v/>
      </c>
      <c r="AL509" s="465" t="str">
        <f>IF(_tzyy_month_day!B505="","",_tzyy_month_day!B505)</f>
        <v/>
      </c>
      <c r="AM509" s="465" t="str">
        <f>IF(_tzyy_month_day!C505="","",_tzyy_month_day!C505)</f>
        <v/>
      </c>
      <c r="AN509" s="466" t="str">
        <f>IF(_tag_month_day!CG505="","",_tag_month_day!CG505)</f>
        <v/>
      </c>
      <c r="AO509" s="466" t="str">
        <f>IF(_tag_month_day!CH505="","",_tag_month_day!CH505)</f>
        <v/>
      </c>
      <c r="AP509" s="486" t="e">
        <f t="shared" si="2762"/>
        <v>#VALUE!</v>
      </c>
      <c r="AQ509" s="487" t="str">
        <f>IF(_tag_month_day!J505="","",_tag_month_day!J505/100)</f>
        <v/>
      </c>
      <c r="AR509" s="488">
        <f t="shared" si="2763"/>
        <v>1.3</v>
      </c>
      <c r="AS509" s="489" t="e">
        <f t="shared" si="2714"/>
        <v>#VALUE!</v>
      </c>
      <c r="AT509" s="489">
        <f t="shared" si="2764"/>
        <v>0</v>
      </c>
      <c r="AU509" s="490" t="str">
        <f>IF(_tag_month_day!K505="","",_tag_month_day!K505)</f>
        <v/>
      </c>
      <c r="AV509" s="491" t="str">
        <f>IF(_tag_month_day!L505="","",_tag_month_day!L505/100)</f>
        <v/>
      </c>
      <c r="AW509" s="420">
        <f t="shared" si="2686"/>
        <v>0</v>
      </c>
      <c r="AX509" s="420">
        <f t="shared" si="2765"/>
        <v>0</v>
      </c>
      <c r="AY509" s="420" t="str">
        <f>IF(_tag_month_day!M505="","",_tag_month_day!M505/100)</f>
        <v/>
      </c>
      <c r="AZ509" s="420" t="str">
        <f>IF(_tag_month_day!N505="","",_tag_month_day!N505/100)</f>
        <v/>
      </c>
      <c r="BA509" s="420" t="str">
        <f>IF(_tag_month_day!O505="","",_tag_month_day!O505/100)</f>
        <v/>
      </c>
      <c r="BB509" s="496" t="str">
        <f>IF(_tag_month_day!P505="","",_tag_month_day!P505/100)</f>
        <v/>
      </c>
      <c r="BC509" s="496">
        <f t="shared" si="2766"/>
        <v>0</v>
      </c>
      <c r="BD509" s="496" t="str">
        <f>IF(_tag_month_day!Q505="","",_tag_month_day!Q505/100)</f>
        <v/>
      </c>
      <c r="BE509" s="510" t="str">
        <f>IF(_tag_month_day!R505="","",_tag_month_day!R505/100)</f>
        <v/>
      </c>
      <c r="BF509" s="413" t="str">
        <f>IF(_tag_month_day!CC505="","",_tag_month_day!CC505/100)</f>
        <v/>
      </c>
      <c r="BG509" s="511" t="e">
        <f t="shared" si="2715"/>
        <v>#VALUE!</v>
      </c>
      <c r="BH509" s="198">
        <f t="shared" si="2716"/>
        <v>0</v>
      </c>
      <c r="BI509" s="512" t="e">
        <f>IF(CX509=0,BI508,(DK509*查询!$R$5+DL509*查询!$Q$5+DM509*查询!$N$5+DN509*查询!$O$5+DO509*查询!$P$5)*AF509/CX509)</f>
        <v>#VALUE!</v>
      </c>
      <c r="BJ509" s="512" t="e">
        <f>IF(CX509=0,BJ508,(DP509*查询!$S$5+DQ509*查询!$T$5+DR509*查询!$U$5)*AF509/CX509)</f>
        <v>#VALUE!</v>
      </c>
      <c r="BK509" s="512">
        <f t="shared" si="2767"/>
        <v>1</v>
      </c>
      <c r="BL509" s="513" t="str">
        <f>IF(_cfyc_month_day!A505="","",_cfyc_month_day!A505)</f>
        <v/>
      </c>
      <c r="BM509" s="513" t="str">
        <f>IF(_cfyc_month_day!B505="","",_cfyc_month_day!B505)</f>
        <v/>
      </c>
      <c r="BN509" s="513" t="str">
        <f>IF(_cfyc_month_day!C505="","",_cfyc_month_day!C505)</f>
        <v/>
      </c>
      <c r="BO509" s="522" t="str">
        <f>IF(_cfyc_month_day!D505="","",_cfyc_month_day!D505)</f>
        <v/>
      </c>
      <c r="BP509" s="522" t="str">
        <f>IF(_cfyc_month_day!E505="","",_cfyc_month_day!E505)</f>
        <v/>
      </c>
      <c r="BQ509" s="522" t="str">
        <f>IF(_cfyc_month_day!F505="","",_cfyc_month_day!F505)</f>
        <v/>
      </c>
      <c r="BR509" s="513" t="str">
        <f>IF(_tag_month_day!T505="","",_tag_month_day!T505)</f>
        <v/>
      </c>
      <c r="BS509" s="513" t="str">
        <f>IF(_tag_month_day!U505="","",_tag_month_day!U505)</f>
        <v/>
      </c>
      <c r="BT509" s="523" t="str">
        <f t="shared" si="2768"/>
        <v/>
      </c>
      <c r="BU509" s="223" t="str">
        <f>IF(_tag_month_day!V505="","",_tag_month_day!V505)</f>
        <v/>
      </c>
      <c r="BV509" s="206" t="str">
        <f>IF(_tag_month_day!W505="","",_tag_month_day!W505)</f>
        <v/>
      </c>
      <c r="BW509" s="540" t="str">
        <f>IF(_tag_month_day!X505="","",_tag_month_day!X505)</f>
        <v/>
      </c>
      <c r="BX509" s="540" t="str">
        <f>IF(_tag_month_day!Y505="","",_tag_month_day!Y505)</f>
        <v/>
      </c>
      <c r="BY509" s="541">
        <f ca="1" t="shared" si="2769"/>
        <v>43638.0833333321</v>
      </c>
      <c r="BZ509" s="542"/>
      <c r="CA509" s="543" t="str">
        <f>IF(_jhy2_month_day!A505="","",_jhy2_month_day!A505)</f>
        <v/>
      </c>
      <c r="CB509" s="464" t="str">
        <f>IF(_jhy2_month_day!B505="","",_jhy2_month_day!B505)</f>
        <v/>
      </c>
      <c r="CC509" s="464" t="str">
        <f>IF(_jhy2_month_day!C505="","",_jhy2_month_day!C505)</f>
        <v/>
      </c>
      <c r="CD509" s="464" t="str">
        <f>IF(_jhy2_month_day!D505="","",_jhy2_month_day!D505)</f>
        <v/>
      </c>
      <c r="CE509" s="464" t="str">
        <f>IF(_jhy2_month_day!E505="","",_jhy2_month_day!E505)</f>
        <v/>
      </c>
      <c r="CF509" s="464" t="str">
        <f>IF(_jhy2_month_day!F505="","",_jhy2_month_day!F505)</f>
        <v/>
      </c>
      <c r="CG509" s="464" t="str">
        <f>IF(_jhy2_month_day!G505="","",_jhy2_month_day!G505)</f>
        <v/>
      </c>
      <c r="CH509" s="464" t="str">
        <f>IF(_jhy2_month_day!H505="","",_jhy2_month_day!H505)</f>
        <v/>
      </c>
      <c r="CI509" s="464" t="str">
        <f>IF(_jhy2_month_day!I505="","",_jhy2_month_day!I505)</f>
        <v/>
      </c>
      <c r="CJ509" s="464" t="str">
        <f>IF(_jhy2_month_day!J505="","",_jhy2_month_day!J505)</f>
        <v/>
      </c>
      <c r="CK509" s="464" t="str">
        <f>IF(_jhy2_month_day!K505="","",_jhy2_month_day!K505)</f>
        <v/>
      </c>
      <c r="CL509" s="562" t="str">
        <f>IF(_jhy2_month_day!L505="","",_jhy2_month_day!L505)</f>
        <v/>
      </c>
      <c r="CM509" s="562" t="str">
        <f>IF(_jhy2_month_day!M505="","",_jhy2_month_day!M505)</f>
        <v/>
      </c>
      <c r="CN509" s="562" t="str">
        <f>IF(_jhy2_month_day!N505="","",_jhy2_month_day!N505)</f>
        <v/>
      </c>
      <c r="CO509" s="562" t="str">
        <f>IF(_jhy2_month_day!O505="","",_jhy2_month_day!O505)</f>
        <v/>
      </c>
      <c r="CP509" s="562" t="str">
        <f>IF(_jhy2_month_day!P505="","",_jhy2_month_day!P505)</f>
        <v/>
      </c>
      <c r="CQ509" s="562" t="str">
        <f>IF(_jhy2_month_day!Q505="","",_jhy2_month_day!Q505)</f>
        <v/>
      </c>
      <c r="CR509" s="563" t="str">
        <f>IF(_jhy2_month_day!R505="","",_jhy2_month_day!R505)</f>
        <v/>
      </c>
      <c r="CS509" s="576" t="str">
        <f>IF(_jhy2_month_day!S505="","",_jhy2_month_day!S505)</f>
        <v/>
      </c>
      <c r="CT509" s="562" t="str">
        <f>IF(_jhy2_month_day!T505="","",_jhy2_month_day!T505)</f>
        <v/>
      </c>
      <c r="CU509" s="577" t="e">
        <f t="shared" si="2717"/>
        <v>#VALUE!</v>
      </c>
      <c r="CV509" s="198" t="e">
        <f t="shared" si="2718"/>
        <v>#VALUE!</v>
      </c>
      <c r="CW509" s="192" t="e">
        <f t="shared" si="2719"/>
        <v>#VALUE!</v>
      </c>
      <c r="CX509" s="192" t="e">
        <f t="shared" si="2720"/>
        <v>#VALUE!</v>
      </c>
      <c r="CY509" s="202" t="e">
        <f t="shared" si="2721"/>
        <v>#VALUE!</v>
      </c>
      <c r="CZ509" s="192" t="e">
        <f t="shared" ref="CZ509:DI509" si="3058">$AJ509*EF509</f>
        <v>#VALUE!</v>
      </c>
      <c r="DA509" s="192" t="e">
        <f t="shared" si="3058"/>
        <v>#VALUE!</v>
      </c>
      <c r="DB509" s="192" t="e">
        <f t="shared" si="3058"/>
        <v>#VALUE!</v>
      </c>
      <c r="DC509" s="192" t="e">
        <f t="shared" si="3058"/>
        <v>#VALUE!</v>
      </c>
      <c r="DD509" s="192" t="e">
        <f t="shared" si="3058"/>
        <v>#VALUE!</v>
      </c>
      <c r="DE509" s="192" t="e">
        <f t="shared" si="3058"/>
        <v>#VALUE!</v>
      </c>
      <c r="DF509" s="192" t="e">
        <f t="shared" si="3058"/>
        <v>#VALUE!</v>
      </c>
      <c r="DG509" s="192" t="e">
        <f t="shared" si="3058"/>
        <v>#VALUE!</v>
      </c>
      <c r="DH509" s="192" t="e">
        <f t="shared" si="3058"/>
        <v>#VALUE!</v>
      </c>
      <c r="DI509" s="192" t="e">
        <f t="shared" si="3058"/>
        <v>#VALUE!</v>
      </c>
      <c r="DJ509" s="192" t="e">
        <f t="shared" si="2723"/>
        <v>#VALUE!</v>
      </c>
      <c r="DK509" s="192" t="e">
        <f t="shared" si="2724"/>
        <v>#VALUE!</v>
      </c>
      <c r="DL509" s="192" t="e">
        <f t="shared" si="2725"/>
        <v>#VALUE!</v>
      </c>
      <c r="DM509" s="192" t="e">
        <f t="shared" si="2726"/>
        <v>#VALUE!</v>
      </c>
      <c r="DN509" s="192" t="e">
        <f t="shared" si="2727"/>
        <v>#VALUE!</v>
      </c>
      <c r="DO509" s="192" t="e">
        <f t="shared" si="2728"/>
        <v>#VALUE!</v>
      </c>
      <c r="DP509" s="192" t="e">
        <f t="shared" si="2729"/>
        <v>#VALUE!</v>
      </c>
      <c r="DQ509" s="192" t="e">
        <f t="shared" si="2730"/>
        <v>#VALUE!</v>
      </c>
      <c r="DR509" s="192" t="e">
        <f t="shared" si="2731"/>
        <v>#VALUE!</v>
      </c>
      <c r="DS509" s="192" t="e">
        <f t="shared" si="2732"/>
        <v>#VALUE!</v>
      </c>
      <c r="DT509" s="192" t="e">
        <f t="shared" si="2733"/>
        <v>#VALUE!</v>
      </c>
      <c r="DU509" s="192" t="e">
        <f t="shared" si="2734"/>
        <v>#VALUE!</v>
      </c>
      <c r="DV509" s="198" t="e">
        <f t="shared" si="2735"/>
        <v>#VALUE!</v>
      </c>
      <c r="DW509" s="198" t="e">
        <f t="shared" si="2736"/>
        <v>#DIV/0!</v>
      </c>
      <c r="DX509" s="198" t="e">
        <f t="shared" si="2737"/>
        <v>#DIV/0!</v>
      </c>
      <c r="DY509" s="198" t="e">
        <f t="shared" si="2738"/>
        <v>#VALUE!</v>
      </c>
      <c r="DZ509" s="198" t="e">
        <f t="shared" si="2739"/>
        <v>#VALUE!</v>
      </c>
      <c r="EA509" s="198" t="e">
        <f t="shared" si="2740"/>
        <v>#VALUE!</v>
      </c>
      <c r="EB509" s="198" t="e">
        <f t="shared" si="2741"/>
        <v>#VALUE!</v>
      </c>
      <c r="EC509" s="198" t="e">
        <f t="shared" si="2742"/>
        <v>#DIV/0!</v>
      </c>
      <c r="ED509" s="198" t="e">
        <f t="shared" si="2743"/>
        <v>#VALUE!</v>
      </c>
      <c r="EE509" s="198" t="e">
        <f t="shared" si="2744"/>
        <v>#VALUE!</v>
      </c>
      <c r="EF509" s="198" t="e">
        <f t="shared" ref="EF509:EO509" si="3059">DV509/SUM($DV509:$EE509)</f>
        <v>#VALUE!</v>
      </c>
      <c r="EG509" s="198" t="e">
        <f t="shared" si="3059"/>
        <v>#DIV/0!</v>
      </c>
      <c r="EH509" s="198" t="e">
        <f t="shared" si="3059"/>
        <v>#DIV/0!</v>
      </c>
      <c r="EI509" s="198" t="e">
        <f t="shared" si="3059"/>
        <v>#VALUE!</v>
      </c>
      <c r="EJ509" s="198" t="e">
        <f t="shared" si="3059"/>
        <v>#VALUE!</v>
      </c>
      <c r="EK509" s="198" t="e">
        <f t="shared" si="3059"/>
        <v>#VALUE!</v>
      </c>
      <c r="EL509" s="198" t="e">
        <f t="shared" si="3059"/>
        <v>#VALUE!</v>
      </c>
      <c r="EM509" s="198" t="e">
        <f t="shared" si="3059"/>
        <v>#DIV/0!</v>
      </c>
      <c r="EN509" s="198" t="e">
        <f t="shared" si="3059"/>
        <v>#VALUE!</v>
      </c>
      <c r="EO509" s="198" t="e">
        <f t="shared" si="3059"/>
        <v>#VALUE!</v>
      </c>
      <c r="EP509" s="511">
        <f t="shared" ref="EP509:EW509" si="3060">EP508</f>
        <v>0.08</v>
      </c>
      <c r="EQ509" s="511">
        <f t="shared" si="3060"/>
        <v>0.015</v>
      </c>
      <c r="ER509" s="511">
        <f t="shared" si="3060"/>
        <v>0.015</v>
      </c>
      <c r="ES509" s="511">
        <f t="shared" si="3060"/>
        <v>0.015</v>
      </c>
      <c r="ET509" s="511">
        <f t="shared" si="3060"/>
        <v>0.015</v>
      </c>
      <c r="EU509" s="511">
        <f t="shared" si="3060"/>
        <v>0.09</v>
      </c>
      <c r="EV509" s="511">
        <f t="shared" si="3060"/>
        <v>0.09</v>
      </c>
      <c r="EW509" s="511">
        <f t="shared" si="3060"/>
        <v>0.09</v>
      </c>
      <c r="EX509" s="420" t="str">
        <f>IF(_tag_month_day!AS505="","",_tag_month_day!AS505/100)</f>
        <v/>
      </c>
      <c r="EY509" s="420" t="str">
        <f>IF(_tag_month_day!AT505="","",_tag_month_day!AT505/100)</f>
        <v/>
      </c>
      <c r="EZ509" s="420" t="str">
        <f>IF(_tag_month_day!AU505="","",_tag_month_day!AU505/100)</f>
        <v/>
      </c>
      <c r="FA509" s="420" t="str">
        <f>IF(_tag_month_day!AV505="","",_tag_month_day!AV505/100)</f>
        <v/>
      </c>
      <c r="FB509" s="420" t="str">
        <f>IF(_tag_month_day!AW505="","",_tag_month_day!AW505/100)</f>
        <v/>
      </c>
      <c r="FC509" s="420" t="str">
        <f>IF(_tag_month_day!AX505="","",_tag_month_day!AX505/100)</f>
        <v/>
      </c>
      <c r="FD509" s="510">
        <f t="shared" si="2773"/>
        <v>0.33</v>
      </c>
      <c r="FE509" s="510">
        <f t="shared" si="2774"/>
        <v>0.19</v>
      </c>
      <c r="FF509" s="510">
        <f t="shared" si="2775"/>
        <v>0.003</v>
      </c>
      <c r="FG509" s="510">
        <f t="shared" si="2776"/>
        <v>0</v>
      </c>
      <c r="FH509" s="603">
        <f t="shared" si="2777"/>
        <v>0.0001</v>
      </c>
      <c r="FI509" s="510">
        <f t="shared" ref="FI509:FR509" si="3061">FI508</f>
        <v>0.41</v>
      </c>
      <c r="FJ509" s="510">
        <f t="shared" si="3061"/>
        <v>0.11</v>
      </c>
      <c r="FK509" s="510">
        <f t="shared" si="3061"/>
        <v>0.015</v>
      </c>
      <c r="FL509" s="510">
        <f t="shared" si="3061"/>
        <v>0</v>
      </c>
      <c r="FM509" s="603">
        <f t="shared" si="3061"/>
        <v>0.0001</v>
      </c>
      <c r="FN509" s="510" t="str">
        <f>IF(_tag_month_day!AY505="","",_tag_month_day!AY505/100)</f>
        <v/>
      </c>
      <c r="FO509" s="510" t="str">
        <f>IF(_tag_month_day!AZ505="","",_tag_month_day!AZ505/100)</f>
        <v/>
      </c>
      <c r="FP509" s="510" t="str">
        <f>IF(_tag_month_day!BA505="","",_tag_month_day!BA505/100)</f>
        <v/>
      </c>
      <c r="FQ509" s="510" t="str">
        <f>IF(_tag_month_day!BB505="","",_tag_month_day!BB505/100)</f>
        <v/>
      </c>
      <c r="FR509" s="603" t="str">
        <f>IF(_tag_month_day!BC505="","",_tag_month_day!BC505/100)</f>
        <v/>
      </c>
      <c r="FS509" s="510" t="str">
        <f>IF(_tag_month_day!BD505="","",_tag_month_day!BD505/100)</f>
        <v/>
      </c>
      <c r="FT509" s="510" t="str">
        <f>IF(_tag_month_day!BE505="","",_tag_month_day!BE505/100)</f>
        <v/>
      </c>
      <c r="FU509" s="510" t="str">
        <f>IF(_tag_month_day!BF505="","",_tag_month_day!BF505/100)</f>
        <v/>
      </c>
      <c r="FV509" s="510" t="str">
        <f>IF(_tag_month_day!BG505="","",_tag_month_day!BG505/100)</f>
        <v/>
      </c>
      <c r="FW509" s="603" t="str">
        <f>IF(_tag_month_day!BH505="","",_tag_month_day!BH505/100)</f>
        <v/>
      </c>
      <c r="FX509" s="510" t="str">
        <f>IF(_tag_month_day!BI505="","",_tag_month_day!BI505/100)</f>
        <v/>
      </c>
      <c r="FY509" s="510" t="str">
        <f>IF(_tag_month_day!BJ505="","",_tag_month_day!BJ505/100)</f>
        <v/>
      </c>
      <c r="FZ509" s="605" t="str">
        <f>IF(_tag_month_day!BK505="","",_tag_month_day!BK505/100)</f>
        <v/>
      </c>
      <c r="GA509" s="510" t="str">
        <f>IF(_tag_month_day!BL505="","",_tag_month_day!BL505/100)</f>
        <v/>
      </c>
      <c r="GB509" s="603" t="str">
        <f>IF(_tag_month_day!BM505="","",_tag_month_day!BM505/100)</f>
        <v/>
      </c>
      <c r="GC509" s="420" t="str">
        <f>IF(_tag_month_day!BN505="","",_tag_month_day!BN505/100)</f>
        <v/>
      </c>
      <c r="GD509" s="420" t="str">
        <f>IF(_tag_month_day!BO505="","",_tag_month_day!BO505/100)</f>
        <v/>
      </c>
      <c r="GE509" s="420" t="str">
        <f>IF(_tag_month_day!BP505="","",_tag_month_day!BP505/100)</f>
        <v/>
      </c>
      <c r="GF509" s="420" t="str">
        <f>IF(_tag_month_day!BQ505="","",_tag_month_day!BQ505/100)</f>
        <v/>
      </c>
      <c r="GG509" s="420" t="str">
        <f>IF(_tag_month_day!BR505="","",_tag_month_day!BR505/100)</f>
        <v/>
      </c>
      <c r="GH509" s="420" t="str">
        <f>IF(_tag_month_day!BS505="","",_tag_month_day!BS505/100)</f>
        <v/>
      </c>
      <c r="GI509" s="603" t="str">
        <f>IF(_tag_month_day!BT505="","",_tag_month_day!BT505/100)</f>
        <v/>
      </c>
      <c r="GJ509" s="612" t="str">
        <f>IF(_tag_month_day!BU505="","",_tag_month_day!BU505/100)</f>
        <v/>
      </c>
      <c r="GK509" s="620" t="str">
        <f>IF(_tag_month_day!BV505="",IF(_rlcf_month_day!A$2="","",_rlcf_month_day!A$2/100),_tag_month_day!BV505/100)</f>
        <v/>
      </c>
      <c r="GL509" s="620" t="str">
        <f>IF(_tag_month_day!BW505="",IF(_rlcf_month_day!B$2="","",_rlcf_month_day!B$2/100),_tag_month_day!BW505/100)</f>
        <v/>
      </c>
      <c r="GM509" s="621" t="str">
        <f>IF(_tag_month_day!BX505="",IF(_rlcf_month_day!C$2="","",_rlcf_month_day!C$2/100),_tag_month_day!BX505/100)</f>
        <v/>
      </c>
      <c r="GN509" s="620" t="str">
        <f>IF(_tag_month_day!BV505="",IF(_rlcf_month_day!A$2="","",_rlcf_month_day!A$2/100),_tag_month_day!BV505/100)</f>
        <v/>
      </c>
      <c r="GO509" s="620" t="str">
        <f>IF(_tag_month_day!BW505="",IF(_rlcf_month_day!B$2="","",_rlcf_month_day!B$2/100),_tag_month_day!BW505/100)</f>
        <v/>
      </c>
      <c r="GP509" s="620" t="str">
        <f>IF(_tag_month_day!CD505="",IF(_rlcf_month_day!E$2="","",_rlcf_month_day!E$2/100),_tag_month_day!CD505/100)</f>
        <v/>
      </c>
      <c r="GQ509" s="620" t="str">
        <f>IF(_tag_month_day!CE505="",IF(_rlcf_month_day!F$2="","",_rlcf_month_day!F$2/100),_tag_month_day!CE505/100)</f>
        <v/>
      </c>
      <c r="GR509" s="621" t="str">
        <f>IF(_tag_month_day!CF505="",IF(_rlcf_month_day!G$2="","",_rlcf_month_day!G$2/100),_tag_month_day!CF505/100)</f>
        <v/>
      </c>
      <c r="GS509" s="626">
        <f t="shared" ref="GS509:HH509" si="3062">GS508</f>
        <v>0.953</v>
      </c>
      <c r="GT509" s="626">
        <f t="shared" si="3062"/>
        <v>0.55</v>
      </c>
      <c r="GU509" s="626">
        <f t="shared" si="3062"/>
        <v>0.55</v>
      </c>
      <c r="GV509" s="626">
        <f t="shared" si="3062"/>
        <v>0.55</v>
      </c>
      <c r="GW509" s="626">
        <f t="shared" si="3062"/>
        <v>0.5</v>
      </c>
      <c r="GX509" s="626">
        <f t="shared" si="3062"/>
        <v>0.935</v>
      </c>
      <c r="GY509" s="626">
        <f t="shared" si="3062"/>
        <v>0.15</v>
      </c>
      <c r="GZ509" s="626">
        <f t="shared" si="3062"/>
        <v>1</v>
      </c>
      <c r="HA509" s="632">
        <f t="shared" si="3062"/>
        <v>0.047</v>
      </c>
      <c r="HB509" s="632">
        <f t="shared" si="3062"/>
        <v>0.45</v>
      </c>
      <c r="HC509" s="632">
        <f t="shared" si="3062"/>
        <v>0.45</v>
      </c>
      <c r="HD509" s="632">
        <f t="shared" si="3062"/>
        <v>0.45</v>
      </c>
      <c r="HE509" s="632">
        <f t="shared" si="3062"/>
        <v>0.5</v>
      </c>
      <c r="HF509" s="632">
        <f t="shared" si="3062"/>
        <v>0.065</v>
      </c>
      <c r="HG509" s="632">
        <f t="shared" si="3062"/>
        <v>0.85</v>
      </c>
      <c r="HH509" s="632">
        <f t="shared" si="3062"/>
        <v>0</v>
      </c>
      <c r="HI509" s="68">
        <f t="shared" si="2749"/>
        <v>0</v>
      </c>
      <c r="HJ509" s="68" t="e">
        <f t="shared" si="2780"/>
        <v>#VALUE!</v>
      </c>
      <c r="HK509" s="202">
        <f t="shared" si="2781"/>
        <v>0.85</v>
      </c>
      <c r="HL509" s="464">
        <f t="shared" si="2782"/>
        <v>550000</v>
      </c>
      <c r="HM509" s="464">
        <f t="shared" si="2783"/>
        <v>480000</v>
      </c>
      <c r="HN509" s="192" t="e">
        <f t="shared" si="2750"/>
        <v>#VALUE!</v>
      </c>
      <c r="HO509" s="192" t="e">
        <f>HN509*HK509*$HO$2/HL509*1000000</f>
        <v>#VALUE!</v>
      </c>
      <c r="HP509" s="192" t="e">
        <f>HN509*HK509*$HP$2/HM509*1000000</f>
        <v>#VALUE!</v>
      </c>
    </row>
    <row r="510" customFormat="1" spans="1:224">
      <c r="A510" s="381">
        <v>505</v>
      </c>
      <c r="B510" s="54">
        <f ca="1" t="shared" si="2784"/>
        <v>43638</v>
      </c>
      <c r="C510" s="57">
        <f t="shared" si="2785"/>
        <v>0.0416666666666667</v>
      </c>
      <c r="D510" s="68" t="str">
        <f ca="1" t="shared" si="2751"/>
        <v>夜班</v>
      </c>
      <c r="E510" s="68" t="str">
        <f ca="1" t="shared" si="2752"/>
        <v>丙</v>
      </c>
      <c r="F510" s="68">
        <f ca="1">SUMPRODUCT((成本日报!$A$3:$A$95=计划!B510)*(成本日报!$B$3:$B$95=计划!$D510),成本日报!$C$3:$C$95)</f>
        <v>3</v>
      </c>
      <c r="G510" s="382">
        <f ca="1" t="shared" si="2786"/>
        <v>43637.9999999988</v>
      </c>
      <c r="H510" s="382">
        <f ca="1" t="shared" si="2753"/>
        <v>43638.0069444432</v>
      </c>
      <c r="I510" s="382">
        <f ca="1" t="shared" si="2754"/>
        <v>43638.0124999988</v>
      </c>
      <c r="J510" s="382">
        <f ca="1" t="shared" si="2755"/>
        <v>43638.0416666654</v>
      </c>
      <c r="K510" s="382">
        <f ca="1" t="shared" si="2756"/>
        <v>43638.1041666654</v>
      </c>
      <c r="L510" s="382">
        <f ca="1" t="shared" si="2757"/>
        <v>43638.1249999988</v>
      </c>
      <c r="M510" s="398" t="str">
        <f>IF(_tag_month_day!A506="","",_tag_month_day!A506)</f>
        <v/>
      </c>
      <c r="N510" s="398" t="str">
        <f>IF(_tag_month_day!B506="","",_tag_month_day!B506)</f>
        <v/>
      </c>
      <c r="O510" s="399" t="e">
        <f t="shared" si="2758"/>
        <v>#VALUE!</v>
      </c>
      <c r="P510" s="398" t="str">
        <f>IF(_tag_month_day!C506="","",_tag_month_day!C506)</f>
        <v/>
      </c>
      <c r="Q510" s="398" t="str">
        <f>IF(_tag_month_day!D506="","",_tag_month_day!D506)</f>
        <v/>
      </c>
      <c r="R510" s="416">
        <f>IF(_tag_month_day!CB506="",R509,_tag_month_day!CB506/100)</f>
        <v>0.07</v>
      </c>
      <c r="S510" s="417" t="str">
        <f>IF(_tag_month_day!E506="","",_tag_month_day!E506)</f>
        <v/>
      </c>
      <c r="T510" s="417" t="str">
        <f>IF(_tag_month_day!F506="","",_tag_month_day!F506)</f>
        <v/>
      </c>
      <c r="U510" s="418" t="e">
        <f t="shared" si="2712"/>
        <v>#VALUE!</v>
      </c>
      <c r="V510" s="53" t="e">
        <f t="shared" si="2713"/>
        <v>#VALUE!</v>
      </c>
      <c r="W510" s="419" t="str">
        <f>IF(_jhy_month_day!A506="","",_jhy_month_day!A506)</f>
        <v/>
      </c>
      <c r="X510" s="420" t="str">
        <f>IF(_jhy_month_day!B506="","",_jhy_month_day!B506/100)</f>
        <v/>
      </c>
      <c r="Y510" s="420" t="str">
        <f>IF(_jhy_month_day!C506="","",_jhy_month_day!C506/100)</f>
        <v/>
      </c>
      <c r="Z510" s="439">
        <f t="shared" si="2802"/>
        <v>127</v>
      </c>
      <c r="AA510" s="440" t="str">
        <f>IF(_tag_month_day!G506="","",_tag_month_day!G506/100)</f>
        <v/>
      </c>
      <c r="AB510" s="440" t="str">
        <f>IF(_tag_month_day!H506="","",_tag_month_day!H506/100)</f>
        <v/>
      </c>
      <c r="AC510" s="193">
        <f t="shared" si="2759"/>
        <v>1.59963432013121</v>
      </c>
      <c r="AD510" s="441" t="str">
        <f t="shared" si="2760"/>
        <v/>
      </c>
      <c r="AE510" s="442" t="str">
        <f t="shared" si="2761"/>
        <v/>
      </c>
      <c r="AF510" s="443">
        <v>1</v>
      </c>
      <c r="AG510" s="68" t="str">
        <f>IF(_duihao_month_day!A506="","",_duihao_month_day!A506)</f>
        <v/>
      </c>
      <c r="AH510" s="463">
        <f>IF(_gyk_month_day!B506="",AH509,_gyk_month_day!B506)</f>
        <v>820</v>
      </c>
      <c r="AI510" s="464"/>
      <c r="AJ510" s="68" t="str">
        <f>IF(_tag_month_day!I506="","",_tag_month_day!I506)</f>
        <v/>
      </c>
      <c r="AK510" s="465" t="str">
        <f>IF(_tzyy_month_day!A506="","",_tzyy_month_day!A506)</f>
        <v/>
      </c>
      <c r="AL510" s="465" t="str">
        <f>IF(_tzyy_month_day!B506="","",_tzyy_month_day!B506)</f>
        <v/>
      </c>
      <c r="AM510" s="465" t="str">
        <f>IF(_tzyy_month_day!C506="","",_tzyy_month_day!C506)</f>
        <v/>
      </c>
      <c r="AN510" s="466" t="str">
        <f>IF(_tag_month_day!CG506="","",_tag_month_day!CG506)</f>
        <v/>
      </c>
      <c r="AO510" s="466" t="str">
        <f>IF(_tag_month_day!CH506="","",_tag_month_day!CH506)</f>
        <v/>
      </c>
      <c r="AP510" s="486" t="e">
        <f t="shared" si="2762"/>
        <v>#VALUE!</v>
      </c>
      <c r="AQ510" s="487" t="str">
        <f>IF(_tag_month_day!J506="","",_tag_month_day!J506/100)</f>
        <v/>
      </c>
      <c r="AR510" s="488">
        <f t="shared" si="2763"/>
        <v>1.3</v>
      </c>
      <c r="AS510" s="489" t="e">
        <f t="shared" si="2714"/>
        <v>#VALUE!</v>
      </c>
      <c r="AT510" s="489">
        <f t="shared" si="2764"/>
        <v>0</v>
      </c>
      <c r="AU510" s="490" t="str">
        <f>IF(_tag_month_day!K506="","",_tag_month_day!K506)</f>
        <v/>
      </c>
      <c r="AV510" s="491" t="str">
        <f>IF(_tag_month_day!L506="","",_tag_month_day!L506/100)</f>
        <v/>
      </c>
      <c r="AW510" s="420">
        <f t="shared" si="2686"/>
        <v>0</v>
      </c>
      <c r="AX510" s="420">
        <f t="shared" si="2765"/>
        <v>0</v>
      </c>
      <c r="AY510" s="420" t="str">
        <f>IF(_tag_month_day!M506="","",_tag_month_day!M506/100)</f>
        <v/>
      </c>
      <c r="AZ510" s="420" t="str">
        <f>IF(_tag_month_day!N506="","",_tag_month_day!N506/100)</f>
        <v/>
      </c>
      <c r="BA510" s="420" t="str">
        <f>IF(_tag_month_day!O506="","",_tag_month_day!O506/100)</f>
        <v/>
      </c>
      <c r="BB510" s="496" t="str">
        <f>IF(_tag_month_day!P506="","",_tag_month_day!P506/100)</f>
        <v/>
      </c>
      <c r="BC510" s="496">
        <f t="shared" si="2766"/>
        <v>0</v>
      </c>
      <c r="BD510" s="496" t="str">
        <f>IF(_tag_month_day!Q506="","",_tag_month_day!Q506/100)</f>
        <v/>
      </c>
      <c r="BE510" s="510" t="str">
        <f>IF(_tag_month_day!R506="","",_tag_month_day!R506/100)</f>
        <v/>
      </c>
      <c r="BF510" s="413" t="str">
        <f>IF(_tag_month_day!CC506="","",_tag_month_day!CC506/100)</f>
        <v/>
      </c>
      <c r="BG510" s="511" t="e">
        <f t="shared" si="2715"/>
        <v>#VALUE!</v>
      </c>
      <c r="BH510" s="198">
        <f t="shared" si="2716"/>
        <v>0</v>
      </c>
      <c r="BI510" s="512" t="e">
        <f>IF(CX510=0,BI509,(DK510*查询!$R$5+DL510*查询!$Q$5+DM510*查询!$N$5+DN510*查询!$O$5+DO510*查询!$P$5)*AF510/CX510)</f>
        <v>#VALUE!</v>
      </c>
      <c r="BJ510" s="512" t="e">
        <f>IF(CX510=0,BJ509,(DP510*查询!$S$5+DQ510*查询!$T$5+DR510*查询!$U$5)*AF510/CX510)</f>
        <v>#VALUE!</v>
      </c>
      <c r="BK510" s="512">
        <f t="shared" si="2767"/>
        <v>1</v>
      </c>
      <c r="BL510" s="513" t="str">
        <f>IF(_cfyc_month_day!A506="","",_cfyc_month_day!A506)</f>
        <v/>
      </c>
      <c r="BM510" s="513" t="str">
        <f>IF(_cfyc_month_day!B506="","",_cfyc_month_day!B506)</f>
        <v/>
      </c>
      <c r="BN510" s="513" t="str">
        <f>IF(_cfyc_month_day!C506="","",_cfyc_month_day!C506)</f>
        <v/>
      </c>
      <c r="BO510" s="522" t="str">
        <f>IF(_cfyc_month_day!D506="","",_cfyc_month_day!D506)</f>
        <v/>
      </c>
      <c r="BP510" s="522" t="str">
        <f>IF(_cfyc_month_day!E506="","",_cfyc_month_day!E506)</f>
        <v/>
      </c>
      <c r="BQ510" s="522" t="str">
        <f>IF(_cfyc_month_day!F506="","",_cfyc_month_day!F506)</f>
        <v/>
      </c>
      <c r="BR510" s="513" t="str">
        <f>IF(_tag_month_day!T506="","",_tag_month_day!T506)</f>
        <v/>
      </c>
      <c r="BS510" s="513" t="str">
        <f>IF(_tag_month_day!U506="","",_tag_month_day!U506)</f>
        <v/>
      </c>
      <c r="BT510" s="523" t="str">
        <f t="shared" si="2768"/>
        <v/>
      </c>
      <c r="BU510" s="223" t="str">
        <f>IF(_tag_month_day!V506="","",_tag_month_day!V506)</f>
        <v/>
      </c>
      <c r="BV510" s="206" t="str">
        <f>IF(_tag_month_day!W506="","",_tag_month_day!W506)</f>
        <v/>
      </c>
      <c r="BW510" s="540" t="str">
        <f>IF(_tag_month_day!X506="","",_tag_month_day!X506)</f>
        <v/>
      </c>
      <c r="BX510" s="540" t="str">
        <f>IF(_tag_month_day!Y506="","",_tag_month_day!Y506)</f>
        <v/>
      </c>
      <c r="BY510" s="541">
        <f ca="1" t="shared" si="2769"/>
        <v>43638.1249999988</v>
      </c>
      <c r="BZ510" s="542"/>
      <c r="CA510" s="543" t="str">
        <f>IF(_jhy2_month_day!A506="","",_jhy2_month_day!A506)</f>
        <v/>
      </c>
      <c r="CB510" s="464" t="str">
        <f>IF(_jhy2_month_day!B506="","",_jhy2_month_day!B506)</f>
        <v/>
      </c>
      <c r="CC510" s="464" t="str">
        <f>IF(_jhy2_month_day!C506="","",_jhy2_month_day!C506)</f>
        <v/>
      </c>
      <c r="CD510" s="464" t="str">
        <f>IF(_jhy2_month_day!D506="","",_jhy2_month_day!D506)</f>
        <v/>
      </c>
      <c r="CE510" s="464" t="str">
        <f>IF(_jhy2_month_day!E506="","",_jhy2_month_day!E506)</f>
        <v/>
      </c>
      <c r="CF510" s="464" t="str">
        <f>IF(_jhy2_month_day!F506="","",_jhy2_month_day!F506)</f>
        <v/>
      </c>
      <c r="CG510" s="464" t="str">
        <f>IF(_jhy2_month_day!G506="","",_jhy2_month_day!G506)</f>
        <v/>
      </c>
      <c r="CH510" s="464" t="str">
        <f>IF(_jhy2_month_day!H506="","",_jhy2_month_day!H506)</f>
        <v/>
      </c>
      <c r="CI510" s="464" t="str">
        <f>IF(_jhy2_month_day!I506="","",_jhy2_month_day!I506)</f>
        <v/>
      </c>
      <c r="CJ510" s="464" t="str">
        <f>IF(_jhy2_month_day!J506="","",_jhy2_month_day!J506)</f>
        <v/>
      </c>
      <c r="CK510" s="464" t="str">
        <f>IF(_jhy2_month_day!K506="","",_jhy2_month_day!K506)</f>
        <v/>
      </c>
      <c r="CL510" s="562" t="str">
        <f>IF(_jhy2_month_day!L506="","",_jhy2_month_day!L506)</f>
        <v/>
      </c>
      <c r="CM510" s="562" t="str">
        <f>IF(_jhy2_month_day!M506="","",_jhy2_month_day!M506)</f>
        <v/>
      </c>
      <c r="CN510" s="562" t="str">
        <f>IF(_jhy2_month_day!N506="","",_jhy2_month_day!N506)</f>
        <v/>
      </c>
      <c r="CO510" s="562" t="str">
        <f>IF(_jhy2_month_day!O506="","",_jhy2_month_day!O506)</f>
        <v/>
      </c>
      <c r="CP510" s="562" t="str">
        <f>IF(_jhy2_month_day!P506="","",_jhy2_month_day!P506)</f>
        <v/>
      </c>
      <c r="CQ510" s="562" t="str">
        <f>IF(_jhy2_month_day!Q506="","",_jhy2_month_day!Q506)</f>
        <v/>
      </c>
      <c r="CR510" s="563" t="str">
        <f>IF(_jhy2_month_day!R506="","",_jhy2_month_day!R506)</f>
        <v/>
      </c>
      <c r="CS510" s="576" t="str">
        <f>IF(_jhy2_month_day!S506="","",_jhy2_month_day!S506)</f>
        <v/>
      </c>
      <c r="CT510" s="562" t="str">
        <f>IF(_jhy2_month_day!T506="","",_jhy2_month_day!T506)</f>
        <v/>
      </c>
      <c r="CU510" s="577" t="e">
        <f t="shared" si="2717"/>
        <v>#VALUE!</v>
      </c>
      <c r="CV510" s="198" t="e">
        <f t="shared" si="2718"/>
        <v>#VALUE!</v>
      </c>
      <c r="CW510" s="192" t="e">
        <f t="shared" si="2719"/>
        <v>#VALUE!</v>
      </c>
      <c r="CX510" s="192" t="e">
        <f t="shared" si="2720"/>
        <v>#VALUE!</v>
      </c>
      <c r="CY510" s="202" t="e">
        <f t="shared" si="2721"/>
        <v>#VALUE!</v>
      </c>
      <c r="CZ510" s="192" t="e">
        <f t="shared" ref="CZ510:DI510" si="3063">$AJ510*EF510</f>
        <v>#VALUE!</v>
      </c>
      <c r="DA510" s="192" t="e">
        <f t="shared" si="3063"/>
        <v>#VALUE!</v>
      </c>
      <c r="DB510" s="192" t="e">
        <f t="shared" si="3063"/>
        <v>#VALUE!</v>
      </c>
      <c r="DC510" s="192" t="e">
        <f t="shared" si="3063"/>
        <v>#VALUE!</v>
      </c>
      <c r="DD510" s="192" t="e">
        <f t="shared" si="3063"/>
        <v>#VALUE!</v>
      </c>
      <c r="DE510" s="192" t="e">
        <f t="shared" si="3063"/>
        <v>#VALUE!</v>
      </c>
      <c r="DF510" s="192" t="e">
        <f t="shared" si="3063"/>
        <v>#VALUE!</v>
      </c>
      <c r="DG510" s="192" t="e">
        <f t="shared" si="3063"/>
        <v>#VALUE!</v>
      </c>
      <c r="DH510" s="192" t="e">
        <f t="shared" si="3063"/>
        <v>#VALUE!</v>
      </c>
      <c r="DI510" s="192" t="e">
        <f t="shared" si="3063"/>
        <v>#VALUE!</v>
      </c>
      <c r="DJ510" s="192" t="e">
        <f t="shared" si="2723"/>
        <v>#VALUE!</v>
      </c>
      <c r="DK510" s="192" t="e">
        <f t="shared" si="2724"/>
        <v>#VALUE!</v>
      </c>
      <c r="DL510" s="192" t="e">
        <f t="shared" si="2725"/>
        <v>#VALUE!</v>
      </c>
      <c r="DM510" s="192" t="e">
        <f t="shared" si="2726"/>
        <v>#VALUE!</v>
      </c>
      <c r="DN510" s="192" t="e">
        <f t="shared" si="2727"/>
        <v>#VALUE!</v>
      </c>
      <c r="DO510" s="192" t="e">
        <f t="shared" si="2728"/>
        <v>#VALUE!</v>
      </c>
      <c r="DP510" s="192" t="e">
        <f t="shared" si="2729"/>
        <v>#VALUE!</v>
      </c>
      <c r="DQ510" s="192" t="e">
        <f t="shared" si="2730"/>
        <v>#VALUE!</v>
      </c>
      <c r="DR510" s="192" t="e">
        <f t="shared" si="2731"/>
        <v>#VALUE!</v>
      </c>
      <c r="DS510" s="192" t="e">
        <f t="shared" si="2732"/>
        <v>#VALUE!</v>
      </c>
      <c r="DT510" s="192" t="e">
        <f t="shared" si="2733"/>
        <v>#VALUE!</v>
      </c>
      <c r="DU510" s="192" t="e">
        <f t="shared" si="2734"/>
        <v>#VALUE!</v>
      </c>
      <c r="DV510" s="198" t="e">
        <f t="shared" si="2735"/>
        <v>#VALUE!</v>
      </c>
      <c r="DW510" s="198" t="e">
        <f t="shared" si="2736"/>
        <v>#DIV/0!</v>
      </c>
      <c r="DX510" s="198" t="e">
        <f t="shared" si="2737"/>
        <v>#DIV/0!</v>
      </c>
      <c r="DY510" s="198" t="e">
        <f t="shared" si="2738"/>
        <v>#VALUE!</v>
      </c>
      <c r="DZ510" s="198" t="e">
        <f t="shared" si="2739"/>
        <v>#VALUE!</v>
      </c>
      <c r="EA510" s="198" t="e">
        <f t="shared" si="2740"/>
        <v>#VALUE!</v>
      </c>
      <c r="EB510" s="198" t="e">
        <f t="shared" si="2741"/>
        <v>#VALUE!</v>
      </c>
      <c r="EC510" s="198" t="e">
        <f t="shared" si="2742"/>
        <v>#DIV/0!</v>
      </c>
      <c r="ED510" s="198" t="e">
        <f t="shared" si="2743"/>
        <v>#VALUE!</v>
      </c>
      <c r="EE510" s="198" t="e">
        <f t="shared" si="2744"/>
        <v>#VALUE!</v>
      </c>
      <c r="EF510" s="198" t="e">
        <f t="shared" ref="EF510:EO510" si="3064">DV510/SUM($DV510:$EE510)</f>
        <v>#VALUE!</v>
      </c>
      <c r="EG510" s="198" t="e">
        <f t="shared" si="3064"/>
        <v>#DIV/0!</v>
      </c>
      <c r="EH510" s="198" t="e">
        <f t="shared" si="3064"/>
        <v>#DIV/0!</v>
      </c>
      <c r="EI510" s="198" t="e">
        <f t="shared" si="3064"/>
        <v>#VALUE!</v>
      </c>
      <c r="EJ510" s="198" t="e">
        <f t="shared" si="3064"/>
        <v>#VALUE!</v>
      </c>
      <c r="EK510" s="198" t="e">
        <f t="shared" si="3064"/>
        <v>#VALUE!</v>
      </c>
      <c r="EL510" s="198" t="e">
        <f t="shared" si="3064"/>
        <v>#VALUE!</v>
      </c>
      <c r="EM510" s="198" t="e">
        <f t="shared" si="3064"/>
        <v>#DIV/0!</v>
      </c>
      <c r="EN510" s="198" t="e">
        <f t="shared" si="3064"/>
        <v>#VALUE!</v>
      </c>
      <c r="EO510" s="198" t="e">
        <f t="shared" si="3064"/>
        <v>#VALUE!</v>
      </c>
      <c r="EP510" s="511">
        <f t="shared" ref="EP510:EW510" si="3065">EP509</f>
        <v>0.08</v>
      </c>
      <c r="EQ510" s="511">
        <f t="shared" si="3065"/>
        <v>0.015</v>
      </c>
      <c r="ER510" s="511">
        <f t="shared" si="3065"/>
        <v>0.015</v>
      </c>
      <c r="ES510" s="511">
        <f t="shared" si="3065"/>
        <v>0.015</v>
      </c>
      <c r="ET510" s="511">
        <f t="shared" si="3065"/>
        <v>0.015</v>
      </c>
      <c r="EU510" s="511">
        <f t="shared" si="3065"/>
        <v>0.09</v>
      </c>
      <c r="EV510" s="511">
        <f t="shared" si="3065"/>
        <v>0.09</v>
      </c>
      <c r="EW510" s="511">
        <f t="shared" si="3065"/>
        <v>0.09</v>
      </c>
      <c r="EX510" s="420" t="str">
        <f>IF(_tag_month_day!AS506="","",_tag_month_day!AS506/100)</f>
        <v/>
      </c>
      <c r="EY510" s="420" t="str">
        <f>IF(_tag_month_day!AT506="","",_tag_month_day!AT506/100)</f>
        <v/>
      </c>
      <c r="EZ510" s="420" t="str">
        <f>IF(_tag_month_day!AU506="","",_tag_month_day!AU506/100)</f>
        <v/>
      </c>
      <c r="FA510" s="420" t="str">
        <f>IF(_tag_month_day!AV506="","",_tag_month_day!AV506/100)</f>
        <v/>
      </c>
      <c r="FB510" s="420" t="str">
        <f>IF(_tag_month_day!AW506="","",_tag_month_day!AW506/100)</f>
        <v/>
      </c>
      <c r="FC510" s="420" t="str">
        <f>IF(_tag_month_day!AX506="","",_tag_month_day!AX506/100)</f>
        <v/>
      </c>
      <c r="FD510" s="510">
        <f t="shared" si="2773"/>
        <v>0.33</v>
      </c>
      <c r="FE510" s="510">
        <f t="shared" si="2774"/>
        <v>0.19</v>
      </c>
      <c r="FF510" s="510">
        <f t="shared" si="2775"/>
        <v>0.003</v>
      </c>
      <c r="FG510" s="510">
        <f t="shared" si="2776"/>
        <v>0</v>
      </c>
      <c r="FH510" s="603">
        <f t="shared" si="2777"/>
        <v>0.0001</v>
      </c>
      <c r="FI510" s="510">
        <f t="shared" ref="FI510:FR510" si="3066">FI509</f>
        <v>0.41</v>
      </c>
      <c r="FJ510" s="510">
        <f t="shared" si="3066"/>
        <v>0.11</v>
      </c>
      <c r="FK510" s="510">
        <f t="shared" si="3066"/>
        <v>0.015</v>
      </c>
      <c r="FL510" s="510">
        <f t="shared" si="3066"/>
        <v>0</v>
      </c>
      <c r="FM510" s="603">
        <f t="shared" si="3066"/>
        <v>0.0001</v>
      </c>
      <c r="FN510" s="510" t="str">
        <f>IF(_tag_month_day!AY506="","",_tag_month_day!AY506/100)</f>
        <v/>
      </c>
      <c r="FO510" s="510" t="str">
        <f>IF(_tag_month_day!AZ506="","",_tag_month_day!AZ506/100)</f>
        <v/>
      </c>
      <c r="FP510" s="510" t="str">
        <f>IF(_tag_month_day!BA506="","",_tag_month_day!BA506/100)</f>
        <v/>
      </c>
      <c r="FQ510" s="510" t="str">
        <f>IF(_tag_month_day!BB506="","",_tag_month_day!BB506/100)</f>
        <v/>
      </c>
      <c r="FR510" s="603" t="str">
        <f>IF(_tag_month_day!BC506="","",_tag_month_day!BC506/100)</f>
        <v/>
      </c>
      <c r="FS510" s="510" t="str">
        <f>IF(_tag_month_day!BD506="","",_tag_month_day!BD506/100)</f>
        <v/>
      </c>
      <c r="FT510" s="510" t="str">
        <f>IF(_tag_month_day!BE506="","",_tag_month_day!BE506/100)</f>
        <v/>
      </c>
      <c r="FU510" s="510" t="str">
        <f>IF(_tag_month_day!BF506="","",_tag_month_day!BF506/100)</f>
        <v/>
      </c>
      <c r="FV510" s="510" t="str">
        <f>IF(_tag_month_day!BG506="","",_tag_month_day!BG506/100)</f>
        <v/>
      </c>
      <c r="FW510" s="603" t="str">
        <f>IF(_tag_month_day!BH506="","",_tag_month_day!BH506/100)</f>
        <v/>
      </c>
      <c r="FX510" s="510" t="str">
        <f>IF(_tag_month_day!BI506="","",_tag_month_day!BI506/100)</f>
        <v/>
      </c>
      <c r="FY510" s="510" t="str">
        <f>IF(_tag_month_day!BJ506="","",_tag_month_day!BJ506/100)</f>
        <v/>
      </c>
      <c r="FZ510" s="605" t="str">
        <f>IF(_tag_month_day!BK506="","",_tag_month_day!BK506/100)</f>
        <v/>
      </c>
      <c r="GA510" s="510" t="str">
        <f>IF(_tag_month_day!BL506="","",_tag_month_day!BL506/100)</f>
        <v/>
      </c>
      <c r="GB510" s="603" t="str">
        <f>IF(_tag_month_day!BM506="","",_tag_month_day!BM506/100)</f>
        <v/>
      </c>
      <c r="GC510" s="420" t="str">
        <f>IF(_tag_month_day!BN506="","",_tag_month_day!BN506/100)</f>
        <v/>
      </c>
      <c r="GD510" s="420" t="str">
        <f>IF(_tag_month_day!BO506="","",_tag_month_day!BO506/100)</f>
        <v/>
      </c>
      <c r="GE510" s="420" t="str">
        <f>IF(_tag_month_day!BP506="","",_tag_month_day!BP506/100)</f>
        <v/>
      </c>
      <c r="GF510" s="420" t="str">
        <f>IF(_tag_month_day!BQ506="","",_tag_month_day!BQ506/100)</f>
        <v/>
      </c>
      <c r="GG510" s="420" t="str">
        <f>IF(_tag_month_day!BR506="","",_tag_month_day!BR506/100)</f>
        <v/>
      </c>
      <c r="GH510" s="420" t="str">
        <f>IF(_tag_month_day!BS506="","",_tag_month_day!BS506/100)</f>
        <v/>
      </c>
      <c r="GI510" s="603" t="str">
        <f>IF(_tag_month_day!BT506="","",_tag_month_day!BT506/100)</f>
        <v/>
      </c>
      <c r="GJ510" s="612" t="str">
        <f>IF(_tag_month_day!BU506="","",_tag_month_day!BU506/100)</f>
        <v/>
      </c>
      <c r="GK510" s="620" t="str">
        <f>IF(_tag_month_day!BV506="",IF(_rlcf_month_day!A$2="","",_rlcf_month_day!A$2/100),_tag_month_day!BV506/100)</f>
        <v/>
      </c>
      <c r="GL510" s="620" t="str">
        <f>IF(_tag_month_day!BW506="",IF(_rlcf_month_day!B$2="","",_rlcf_month_day!B$2/100),_tag_month_day!BW506/100)</f>
        <v/>
      </c>
      <c r="GM510" s="621" t="str">
        <f>IF(_tag_month_day!BX506="",IF(_rlcf_month_day!C$2="","",_rlcf_month_day!C$2/100),_tag_month_day!BX506/100)</f>
        <v/>
      </c>
      <c r="GN510" s="620" t="str">
        <f>IF(_tag_month_day!BV506="",IF(_rlcf_month_day!A$2="","",_rlcf_month_day!A$2/100),_tag_month_day!BV506/100)</f>
        <v/>
      </c>
      <c r="GO510" s="620" t="str">
        <f>IF(_tag_month_day!BW506="",IF(_rlcf_month_day!B$2="","",_rlcf_month_day!B$2/100),_tag_month_day!BW506/100)</f>
        <v/>
      </c>
      <c r="GP510" s="620" t="str">
        <f>IF(_tag_month_day!CD506="",IF(_rlcf_month_day!E$2="","",_rlcf_month_day!E$2/100),_tag_month_day!CD506/100)</f>
        <v/>
      </c>
      <c r="GQ510" s="620" t="str">
        <f>IF(_tag_month_day!CE506="",IF(_rlcf_month_day!F$2="","",_rlcf_month_day!F$2/100),_tag_month_day!CE506/100)</f>
        <v/>
      </c>
      <c r="GR510" s="621" t="str">
        <f>IF(_tag_month_day!CF506="",IF(_rlcf_month_day!G$2="","",_rlcf_month_day!G$2/100),_tag_month_day!CF506/100)</f>
        <v/>
      </c>
      <c r="GS510" s="626">
        <f t="shared" ref="GS510:HH510" si="3067">GS509</f>
        <v>0.953</v>
      </c>
      <c r="GT510" s="626">
        <f t="shared" si="3067"/>
        <v>0.55</v>
      </c>
      <c r="GU510" s="626">
        <f t="shared" si="3067"/>
        <v>0.55</v>
      </c>
      <c r="GV510" s="626">
        <f t="shared" si="3067"/>
        <v>0.55</v>
      </c>
      <c r="GW510" s="626">
        <f t="shared" si="3067"/>
        <v>0.5</v>
      </c>
      <c r="GX510" s="626">
        <f t="shared" si="3067"/>
        <v>0.935</v>
      </c>
      <c r="GY510" s="626">
        <f t="shared" si="3067"/>
        <v>0.15</v>
      </c>
      <c r="GZ510" s="626">
        <f t="shared" si="3067"/>
        <v>1</v>
      </c>
      <c r="HA510" s="632">
        <f t="shared" si="3067"/>
        <v>0.047</v>
      </c>
      <c r="HB510" s="632">
        <f t="shared" si="3067"/>
        <v>0.45</v>
      </c>
      <c r="HC510" s="632">
        <f t="shared" si="3067"/>
        <v>0.45</v>
      </c>
      <c r="HD510" s="632">
        <f t="shared" si="3067"/>
        <v>0.45</v>
      </c>
      <c r="HE510" s="632">
        <f t="shared" si="3067"/>
        <v>0.5</v>
      </c>
      <c r="HF510" s="632">
        <f t="shared" si="3067"/>
        <v>0.065</v>
      </c>
      <c r="HG510" s="632">
        <f t="shared" si="3067"/>
        <v>0.85</v>
      </c>
      <c r="HH510" s="632">
        <f t="shared" si="3067"/>
        <v>0</v>
      </c>
      <c r="HI510" s="68">
        <f t="shared" si="2749"/>
        <v>0</v>
      </c>
      <c r="HJ510" s="68" t="e">
        <f t="shared" si="2780"/>
        <v>#VALUE!</v>
      </c>
      <c r="HK510" s="202">
        <f t="shared" si="2781"/>
        <v>0.85</v>
      </c>
      <c r="HL510" s="464">
        <f t="shared" si="2782"/>
        <v>550000</v>
      </c>
      <c r="HM510" s="464">
        <f t="shared" si="2783"/>
        <v>480000</v>
      </c>
      <c r="HN510" s="192" t="e">
        <f t="shared" si="2750"/>
        <v>#VALUE!</v>
      </c>
      <c r="HO510" s="192" t="e">
        <f>HN510*HK510*$HO$2/HL510*1000000</f>
        <v>#VALUE!</v>
      </c>
      <c r="HP510" s="192" t="e">
        <f>HN510*HK510*$HP$2/HM510*1000000</f>
        <v>#VALUE!</v>
      </c>
    </row>
    <row r="511" customFormat="1" spans="1:224">
      <c r="A511" s="381">
        <v>506</v>
      </c>
      <c r="B511" s="54">
        <f ca="1" t="shared" si="2784"/>
        <v>43638</v>
      </c>
      <c r="C511" s="57">
        <f t="shared" si="2785"/>
        <v>0.0416666666666667</v>
      </c>
      <c r="D511" s="68" t="str">
        <f ca="1" t="shared" si="2751"/>
        <v>夜班</v>
      </c>
      <c r="E511" s="68" t="str">
        <f ca="1" t="shared" si="2752"/>
        <v>丙</v>
      </c>
      <c r="F511" s="68">
        <f ca="1">SUMPRODUCT((成本日报!$A$3:$A$95=计划!B511)*(成本日报!$B$3:$B$95=计划!$D511),成本日报!$C$3:$C$95)</f>
        <v>3</v>
      </c>
      <c r="G511" s="382">
        <f ca="1" t="shared" si="2786"/>
        <v>43638.0416666654</v>
      </c>
      <c r="H511" s="382">
        <f ca="1" t="shared" si="2753"/>
        <v>43638.0486111099</v>
      </c>
      <c r="I511" s="382">
        <f ca="1" t="shared" si="2754"/>
        <v>43638.0541666654</v>
      </c>
      <c r="J511" s="382">
        <f ca="1" t="shared" si="2755"/>
        <v>43638.0833333321</v>
      </c>
      <c r="K511" s="382">
        <f ca="1" t="shared" si="2756"/>
        <v>43638.1458333321</v>
      </c>
      <c r="L511" s="382">
        <f ca="1" t="shared" si="2757"/>
        <v>43638.1666666654</v>
      </c>
      <c r="M511" s="398" t="str">
        <f>IF(_tag_month_day!A507="","",_tag_month_day!A507)</f>
        <v/>
      </c>
      <c r="N511" s="398" t="str">
        <f>IF(_tag_month_day!B507="","",_tag_month_day!B507)</f>
        <v/>
      </c>
      <c r="O511" s="399" t="e">
        <f t="shared" si="2758"/>
        <v>#VALUE!</v>
      </c>
      <c r="P511" s="398" t="str">
        <f>IF(_tag_month_day!C507="","",_tag_month_day!C507)</f>
        <v/>
      </c>
      <c r="Q511" s="398" t="str">
        <f>IF(_tag_month_day!D507="","",_tag_month_day!D507)</f>
        <v/>
      </c>
      <c r="R511" s="416">
        <f>IF(_tag_month_day!CB507="",R510,_tag_month_day!CB507/100)</f>
        <v>0.07</v>
      </c>
      <c r="S511" s="417" t="str">
        <f>IF(_tag_month_day!E507="","",_tag_month_day!E507)</f>
        <v/>
      </c>
      <c r="T511" s="417" t="str">
        <f>IF(_tag_month_day!F507="","",_tag_month_day!F507)</f>
        <v/>
      </c>
      <c r="U511" s="418" t="e">
        <f t="shared" si="2712"/>
        <v>#VALUE!</v>
      </c>
      <c r="V511" s="53" t="e">
        <f t="shared" si="2713"/>
        <v>#VALUE!</v>
      </c>
      <c r="W511" s="419" t="str">
        <f>IF(_jhy_month_day!A507="","",_jhy_month_day!A507)</f>
        <v/>
      </c>
      <c r="X511" s="420" t="str">
        <f>IF(_jhy_month_day!B507="","",_jhy_month_day!B507/100)</f>
        <v/>
      </c>
      <c r="Y511" s="420" t="str">
        <f>IF(_jhy_month_day!C507="","",_jhy_month_day!C507/100)</f>
        <v/>
      </c>
      <c r="Z511" s="439">
        <f t="shared" si="2802"/>
        <v>127</v>
      </c>
      <c r="AA511" s="440" t="str">
        <f>IF(_tag_month_day!G507="","",_tag_month_day!G507/100)</f>
        <v/>
      </c>
      <c r="AB511" s="440" t="str">
        <f>IF(_tag_month_day!H507="","",_tag_month_day!H507/100)</f>
        <v/>
      </c>
      <c r="AC511" s="193">
        <f t="shared" si="2759"/>
        <v>1.59963432013121</v>
      </c>
      <c r="AD511" s="441" t="str">
        <f t="shared" si="2760"/>
        <v/>
      </c>
      <c r="AE511" s="442" t="str">
        <f t="shared" si="2761"/>
        <v/>
      </c>
      <c r="AF511" s="443">
        <v>1</v>
      </c>
      <c r="AG511" s="68" t="str">
        <f>IF(_duihao_month_day!A507="","",_duihao_month_day!A507)</f>
        <v/>
      </c>
      <c r="AH511" s="463">
        <f>IF(_gyk_month_day!B507="",AH510,_gyk_month_day!B507)</f>
        <v>820</v>
      </c>
      <c r="AI511" s="464"/>
      <c r="AJ511" s="68" t="str">
        <f>IF(_tag_month_day!I507="","",_tag_month_day!I507)</f>
        <v/>
      </c>
      <c r="AK511" s="465" t="str">
        <f>IF(_tzyy_month_day!A507="","",_tzyy_month_day!A507)</f>
        <v/>
      </c>
      <c r="AL511" s="465" t="str">
        <f>IF(_tzyy_month_day!B507="","",_tzyy_month_day!B507)</f>
        <v/>
      </c>
      <c r="AM511" s="465" t="str">
        <f>IF(_tzyy_month_day!C507="","",_tzyy_month_day!C507)</f>
        <v/>
      </c>
      <c r="AN511" s="466" t="str">
        <f>IF(_tag_month_day!CG507="","",_tag_month_day!CG507)</f>
        <v/>
      </c>
      <c r="AO511" s="466" t="str">
        <f>IF(_tag_month_day!CH507="","",_tag_month_day!CH507)</f>
        <v/>
      </c>
      <c r="AP511" s="486" t="e">
        <f t="shared" si="2762"/>
        <v>#VALUE!</v>
      </c>
      <c r="AQ511" s="487" t="str">
        <f>IF(_tag_month_day!J507="","",_tag_month_day!J507/100)</f>
        <v/>
      </c>
      <c r="AR511" s="488">
        <f t="shared" si="2763"/>
        <v>1.3</v>
      </c>
      <c r="AS511" s="489" t="e">
        <f t="shared" si="2714"/>
        <v>#VALUE!</v>
      </c>
      <c r="AT511" s="489">
        <f t="shared" si="2764"/>
        <v>0</v>
      </c>
      <c r="AU511" s="490" t="str">
        <f>IF(_tag_month_day!K507="","",_tag_month_day!K507)</f>
        <v/>
      </c>
      <c r="AV511" s="491" t="str">
        <f>IF(_tag_month_day!L507="","",_tag_month_day!L507/100)</f>
        <v/>
      </c>
      <c r="AW511" s="420">
        <f t="shared" si="2686"/>
        <v>0</v>
      </c>
      <c r="AX511" s="420">
        <f t="shared" si="2765"/>
        <v>0</v>
      </c>
      <c r="AY511" s="420" t="str">
        <f>IF(_tag_month_day!M507="","",_tag_month_day!M507/100)</f>
        <v/>
      </c>
      <c r="AZ511" s="420" t="str">
        <f>IF(_tag_month_day!N507="","",_tag_month_day!N507/100)</f>
        <v/>
      </c>
      <c r="BA511" s="420" t="str">
        <f>IF(_tag_month_day!O507="","",_tag_month_day!O507/100)</f>
        <v/>
      </c>
      <c r="BB511" s="496" t="str">
        <f>IF(_tag_month_day!P507="","",_tag_month_day!P507/100)</f>
        <v/>
      </c>
      <c r="BC511" s="496">
        <f t="shared" si="2766"/>
        <v>0</v>
      </c>
      <c r="BD511" s="496" t="str">
        <f>IF(_tag_month_day!Q507="","",_tag_month_day!Q507/100)</f>
        <v/>
      </c>
      <c r="BE511" s="510" t="str">
        <f>IF(_tag_month_day!R507="","",_tag_month_day!R507/100)</f>
        <v/>
      </c>
      <c r="BF511" s="413" t="str">
        <f>IF(_tag_month_day!CC507="","",_tag_month_day!CC507/100)</f>
        <v/>
      </c>
      <c r="BG511" s="511" t="e">
        <f t="shared" si="2715"/>
        <v>#VALUE!</v>
      </c>
      <c r="BH511" s="198">
        <f t="shared" si="2716"/>
        <v>0</v>
      </c>
      <c r="BI511" s="512" t="e">
        <f>IF(CX511=0,BI510,(DK511*查询!$R$5+DL511*查询!$Q$5+DM511*查询!$N$5+DN511*查询!$O$5+DO511*查询!$P$5)*AF511/CX511)</f>
        <v>#VALUE!</v>
      </c>
      <c r="BJ511" s="512" t="e">
        <f>IF(CX511=0,BJ510,(DP511*查询!$S$5+DQ511*查询!$T$5+DR511*查询!$U$5)*AF511/CX511)</f>
        <v>#VALUE!</v>
      </c>
      <c r="BK511" s="512">
        <f t="shared" si="2767"/>
        <v>1</v>
      </c>
      <c r="BL511" s="513" t="str">
        <f>IF(_cfyc_month_day!A507="","",_cfyc_month_day!A507)</f>
        <v/>
      </c>
      <c r="BM511" s="513" t="str">
        <f>IF(_cfyc_month_day!B507="","",_cfyc_month_day!B507)</f>
        <v/>
      </c>
      <c r="BN511" s="513" t="str">
        <f>IF(_cfyc_month_day!C507="","",_cfyc_month_day!C507)</f>
        <v/>
      </c>
      <c r="BO511" s="522" t="str">
        <f>IF(_cfyc_month_day!D507="","",_cfyc_month_day!D507)</f>
        <v/>
      </c>
      <c r="BP511" s="522" t="str">
        <f>IF(_cfyc_month_day!E507="","",_cfyc_month_day!E507)</f>
        <v/>
      </c>
      <c r="BQ511" s="522" t="str">
        <f>IF(_cfyc_month_day!F507="","",_cfyc_month_day!F507)</f>
        <v/>
      </c>
      <c r="BR511" s="513" t="str">
        <f>IF(_tag_month_day!T507="","",_tag_month_day!T507)</f>
        <v/>
      </c>
      <c r="BS511" s="513" t="str">
        <f>IF(_tag_month_day!U507="","",_tag_month_day!U507)</f>
        <v/>
      </c>
      <c r="BT511" s="523" t="str">
        <f t="shared" si="2768"/>
        <v/>
      </c>
      <c r="BU511" s="223" t="str">
        <f>IF(_tag_month_day!V507="","",_tag_month_day!V507)</f>
        <v/>
      </c>
      <c r="BV511" s="206" t="str">
        <f>IF(_tag_month_day!W507="","",_tag_month_day!W507)</f>
        <v/>
      </c>
      <c r="BW511" s="540" t="str">
        <f>IF(_tag_month_day!X507="","",_tag_month_day!X507)</f>
        <v/>
      </c>
      <c r="BX511" s="540" t="str">
        <f>IF(_tag_month_day!Y507="","",_tag_month_day!Y507)</f>
        <v/>
      </c>
      <c r="BY511" s="541">
        <f ca="1" t="shared" si="2769"/>
        <v>43638.1666666654</v>
      </c>
      <c r="BZ511" s="542"/>
      <c r="CA511" s="543" t="str">
        <f>IF(_jhy2_month_day!A507="","",_jhy2_month_day!A507)</f>
        <v/>
      </c>
      <c r="CB511" s="464" t="str">
        <f>IF(_jhy2_month_day!B507="","",_jhy2_month_day!B507)</f>
        <v/>
      </c>
      <c r="CC511" s="464" t="str">
        <f>IF(_jhy2_month_day!C507="","",_jhy2_month_day!C507)</f>
        <v/>
      </c>
      <c r="CD511" s="464" t="str">
        <f>IF(_jhy2_month_day!D507="","",_jhy2_month_day!D507)</f>
        <v/>
      </c>
      <c r="CE511" s="464" t="str">
        <f>IF(_jhy2_month_day!E507="","",_jhy2_month_day!E507)</f>
        <v/>
      </c>
      <c r="CF511" s="464" t="str">
        <f>IF(_jhy2_month_day!F507="","",_jhy2_month_day!F507)</f>
        <v/>
      </c>
      <c r="CG511" s="464" t="str">
        <f>IF(_jhy2_month_day!G507="","",_jhy2_month_day!G507)</f>
        <v/>
      </c>
      <c r="CH511" s="464" t="str">
        <f>IF(_jhy2_month_day!H507="","",_jhy2_month_day!H507)</f>
        <v/>
      </c>
      <c r="CI511" s="464" t="str">
        <f>IF(_jhy2_month_day!I507="","",_jhy2_month_day!I507)</f>
        <v/>
      </c>
      <c r="CJ511" s="464" t="str">
        <f>IF(_jhy2_month_day!J507="","",_jhy2_month_day!J507)</f>
        <v/>
      </c>
      <c r="CK511" s="464" t="str">
        <f>IF(_jhy2_month_day!K507="","",_jhy2_month_day!K507)</f>
        <v/>
      </c>
      <c r="CL511" s="562" t="str">
        <f>IF(_jhy2_month_day!L507="","",_jhy2_month_day!L507)</f>
        <v/>
      </c>
      <c r="CM511" s="562" t="str">
        <f>IF(_jhy2_month_day!M507="","",_jhy2_month_day!M507)</f>
        <v/>
      </c>
      <c r="CN511" s="562" t="str">
        <f>IF(_jhy2_month_day!N507="","",_jhy2_month_day!N507)</f>
        <v/>
      </c>
      <c r="CO511" s="562" t="str">
        <f>IF(_jhy2_month_day!O507="","",_jhy2_month_day!O507)</f>
        <v/>
      </c>
      <c r="CP511" s="562" t="str">
        <f>IF(_jhy2_month_day!P507="","",_jhy2_month_day!P507)</f>
        <v/>
      </c>
      <c r="CQ511" s="562" t="str">
        <f>IF(_jhy2_month_day!Q507="","",_jhy2_month_day!Q507)</f>
        <v/>
      </c>
      <c r="CR511" s="563" t="str">
        <f>IF(_jhy2_month_day!R507="","",_jhy2_month_day!R507)</f>
        <v/>
      </c>
      <c r="CS511" s="576" t="str">
        <f>IF(_jhy2_month_day!S507="","",_jhy2_month_day!S507)</f>
        <v/>
      </c>
      <c r="CT511" s="562" t="str">
        <f>IF(_jhy2_month_day!T507="","",_jhy2_month_day!T507)</f>
        <v/>
      </c>
      <c r="CU511" s="577" t="e">
        <f t="shared" si="2717"/>
        <v>#VALUE!</v>
      </c>
      <c r="CV511" s="198" t="e">
        <f t="shared" si="2718"/>
        <v>#VALUE!</v>
      </c>
      <c r="CW511" s="192" t="e">
        <f t="shared" si="2719"/>
        <v>#VALUE!</v>
      </c>
      <c r="CX511" s="192" t="e">
        <f t="shared" si="2720"/>
        <v>#VALUE!</v>
      </c>
      <c r="CY511" s="202" t="e">
        <f t="shared" si="2721"/>
        <v>#VALUE!</v>
      </c>
      <c r="CZ511" s="192" t="e">
        <f t="shared" ref="CZ511:DI511" si="3068">$AJ511*EF511</f>
        <v>#VALUE!</v>
      </c>
      <c r="DA511" s="192" t="e">
        <f t="shared" si="3068"/>
        <v>#VALUE!</v>
      </c>
      <c r="DB511" s="192" t="e">
        <f t="shared" si="3068"/>
        <v>#VALUE!</v>
      </c>
      <c r="DC511" s="192" t="e">
        <f t="shared" si="3068"/>
        <v>#VALUE!</v>
      </c>
      <c r="DD511" s="192" t="e">
        <f t="shared" si="3068"/>
        <v>#VALUE!</v>
      </c>
      <c r="DE511" s="192" t="e">
        <f t="shared" si="3068"/>
        <v>#VALUE!</v>
      </c>
      <c r="DF511" s="192" t="e">
        <f t="shared" si="3068"/>
        <v>#VALUE!</v>
      </c>
      <c r="DG511" s="192" t="e">
        <f t="shared" si="3068"/>
        <v>#VALUE!</v>
      </c>
      <c r="DH511" s="192" t="e">
        <f t="shared" si="3068"/>
        <v>#VALUE!</v>
      </c>
      <c r="DI511" s="192" t="e">
        <f t="shared" si="3068"/>
        <v>#VALUE!</v>
      </c>
      <c r="DJ511" s="192" t="e">
        <f t="shared" si="2723"/>
        <v>#VALUE!</v>
      </c>
      <c r="DK511" s="192" t="e">
        <f t="shared" si="2724"/>
        <v>#VALUE!</v>
      </c>
      <c r="DL511" s="192" t="e">
        <f t="shared" si="2725"/>
        <v>#VALUE!</v>
      </c>
      <c r="DM511" s="192" t="e">
        <f t="shared" si="2726"/>
        <v>#VALUE!</v>
      </c>
      <c r="DN511" s="192" t="e">
        <f t="shared" si="2727"/>
        <v>#VALUE!</v>
      </c>
      <c r="DO511" s="192" t="e">
        <f t="shared" si="2728"/>
        <v>#VALUE!</v>
      </c>
      <c r="DP511" s="192" t="e">
        <f t="shared" si="2729"/>
        <v>#VALUE!</v>
      </c>
      <c r="DQ511" s="192" t="e">
        <f t="shared" si="2730"/>
        <v>#VALUE!</v>
      </c>
      <c r="DR511" s="192" t="e">
        <f t="shared" si="2731"/>
        <v>#VALUE!</v>
      </c>
      <c r="DS511" s="192" t="e">
        <f t="shared" si="2732"/>
        <v>#VALUE!</v>
      </c>
      <c r="DT511" s="192" t="e">
        <f t="shared" si="2733"/>
        <v>#VALUE!</v>
      </c>
      <c r="DU511" s="192" t="e">
        <f t="shared" si="2734"/>
        <v>#VALUE!</v>
      </c>
      <c r="DV511" s="198" t="e">
        <f t="shared" si="2735"/>
        <v>#VALUE!</v>
      </c>
      <c r="DW511" s="198" t="e">
        <f t="shared" si="2736"/>
        <v>#DIV/0!</v>
      </c>
      <c r="DX511" s="198" t="e">
        <f t="shared" si="2737"/>
        <v>#DIV/0!</v>
      </c>
      <c r="DY511" s="198" t="e">
        <f t="shared" si="2738"/>
        <v>#VALUE!</v>
      </c>
      <c r="DZ511" s="198" t="e">
        <f t="shared" si="2739"/>
        <v>#VALUE!</v>
      </c>
      <c r="EA511" s="198" t="e">
        <f t="shared" si="2740"/>
        <v>#VALUE!</v>
      </c>
      <c r="EB511" s="198" t="e">
        <f t="shared" si="2741"/>
        <v>#VALUE!</v>
      </c>
      <c r="EC511" s="198" t="e">
        <f t="shared" si="2742"/>
        <v>#DIV/0!</v>
      </c>
      <c r="ED511" s="198" t="e">
        <f t="shared" si="2743"/>
        <v>#VALUE!</v>
      </c>
      <c r="EE511" s="198" t="e">
        <f t="shared" si="2744"/>
        <v>#VALUE!</v>
      </c>
      <c r="EF511" s="198" t="e">
        <f t="shared" ref="EF511:EO511" si="3069">DV511/SUM($DV511:$EE511)</f>
        <v>#VALUE!</v>
      </c>
      <c r="EG511" s="198" t="e">
        <f t="shared" si="3069"/>
        <v>#DIV/0!</v>
      </c>
      <c r="EH511" s="198" t="e">
        <f t="shared" si="3069"/>
        <v>#DIV/0!</v>
      </c>
      <c r="EI511" s="198" t="e">
        <f t="shared" si="3069"/>
        <v>#VALUE!</v>
      </c>
      <c r="EJ511" s="198" t="e">
        <f t="shared" si="3069"/>
        <v>#VALUE!</v>
      </c>
      <c r="EK511" s="198" t="e">
        <f t="shared" si="3069"/>
        <v>#VALUE!</v>
      </c>
      <c r="EL511" s="198" t="e">
        <f t="shared" si="3069"/>
        <v>#VALUE!</v>
      </c>
      <c r="EM511" s="198" t="e">
        <f t="shared" si="3069"/>
        <v>#DIV/0!</v>
      </c>
      <c r="EN511" s="198" t="e">
        <f t="shared" si="3069"/>
        <v>#VALUE!</v>
      </c>
      <c r="EO511" s="198" t="e">
        <f t="shared" si="3069"/>
        <v>#VALUE!</v>
      </c>
      <c r="EP511" s="511">
        <f t="shared" ref="EP511:EW511" si="3070">EP510</f>
        <v>0.08</v>
      </c>
      <c r="EQ511" s="511">
        <f t="shared" si="3070"/>
        <v>0.015</v>
      </c>
      <c r="ER511" s="511">
        <f t="shared" si="3070"/>
        <v>0.015</v>
      </c>
      <c r="ES511" s="511">
        <f t="shared" si="3070"/>
        <v>0.015</v>
      </c>
      <c r="ET511" s="511">
        <f t="shared" si="3070"/>
        <v>0.015</v>
      </c>
      <c r="EU511" s="511">
        <f t="shared" si="3070"/>
        <v>0.09</v>
      </c>
      <c r="EV511" s="511">
        <f t="shared" si="3070"/>
        <v>0.09</v>
      </c>
      <c r="EW511" s="511">
        <f t="shared" si="3070"/>
        <v>0.09</v>
      </c>
      <c r="EX511" s="420" t="str">
        <f>IF(_tag_month_day!AS507="","",_tag_month_day!AS507/100)</f>
        <v/>
      </c>
      <c r="EY511" s="420" t="str">
        <f>IF(_tag_month_day!AT507="","",_tag_month_day!AT507/100)</f>
        <v/>
      </c>
      <c r="EZ511" s="420" t="str">
        <f>IF(_tag_month_day!AU507="","",_tag_month_day!AU507/100)</f>
        <v/>
      </c>
      <c r="FA511" s="420" t="str">
        <f>IF(_tag_month_day!AV507="","",_tag_month_day!AV507/100)</f>
        <v/>
      </c>
      <c r="FB511" s="420" t="str">
        <f>IF(_tag_month_day!AW507="","",_tag_month_day!AW507/100)</f>
        <v/>
      </c>
      <c r="FC511" s="420" t="str">
        <f>IF(_tag_month_day!AX507="","",_tag_month_day!AX507/100)</f>
        <v/>
      </c>
      <c r="FD511" s="510">
        <f t="shared" si="2773"/>
        <v>0.33</v>
      </c>
      <c r="FE511" s="510">
        <f t="shared" si="2774"/>
        <v>0.19</v>
      </c>
      <c r="FF511" s="510">
        <f t="shared" si="2775"/>
        <v>0.003</v>
      </c>
      <c r="FG511" s="510">
        <f t="shared" si="2776"/>
        <v>0</v>
      </c>
      <c r="FH511" s="603">
        <f t="shared" si="2777"/>
        <v>0.0001</v>
      </c>
      <c r="FI511" s="510">
        <f t="shared" ref="FI511:FR511" si="3071">FI510</f>
        <v>0.41</v>
      </c>
      <c r="FJ511" s="510">
        <f t="shared" si="3071"/>
        <v>0.11</v>
      </c>
      <c r="FK511" s="510">
        <f t="shared" si="3071"/>
        <v>0.015</v>
      </c>
      <c r="FL511" s="510">
        <f t="shared" si="3071"/>
        <v>0</v>
      </c>
      <c r="FM511" s="603">
        <f t="shared" si="3071"/>
        <v>0.0001</v>
      </c>
      <c r="FN511" s="510" t="str">
        <f>IF(_tag_month_day!AY507="","",_tag_month_day!AY507/100)</f>
        <v/>
      </c>
      <c r="FO511" s="510" t="str">
        <f>IF(_tag_month_day!AZ507="","",_tag_month_day!AZ507/100)</f>
        <v/>
      </c>
      <c r="FP511" s="510" t="str">
        <f>IF(_tag_month_day!BA507="","",_tag_month_day!BA507/100)</f>
        <v/>
      </c>
      <c r="FQ511" s="510" t="str">
        <f>IF(_tag_month_day!BB507="","",_tag_month_day!BB507/100)</f>
        <v/>
      </c>
      <c r="FR511" s="603" t="str">
        <f>IF(_tag_month_day!BC507="","",_tag_month_day!BC507/100)</f>
        <v/>
      </c>
      <c r="FS511" s="510" t="str">
        <f>IF(_tag_month_day!BD507="","",_tag_month_day!BD507/100)</f>
        <v/>
      </c>
      <c r="FT511" s="510" t="str">
        <f>IF(_tag_month_day!BE507="","",_tag_month_day!BE507/100)</f>
        <v/>
      </c>
      <c r="FU511" s="510" t="str">
        <f>IF(_tag_month_day!BF507="","",_tag_month_day!BF507/100)</f>
        <v/>
      </c>
      <c r="FV511" s="510" t="str">
        <f>IF(_tag_month_day!BG507="","",_tag_month_day!BG507/100)</f>
        <v/>
      </c>
      <c r="FW511" s="603" t="str">
        <f>IF(_tag_month_day!BH507="","",_tag_month_day!BH507/100)</f>
        <v/>
      </c>
      <c r="FX511" s="510" t="str">
        <f>IF(_tag_month_day!BI507="","",_tag_month_day!BI507/100)</f>
        <v/>
      </c>
      <c r="FY511" s="510" t="str">
        <f>IF(_tag_month_day!BJ507="","",_tag_month_day!BJ507/100)</f>
        <v/>
      </c>
      <c r="FZ511" s="605" t="str">
        <f>IF(_tag_month_day!BK507="","",_tag_month_day!BK507/100)</f>
        <v/>
      </c>
      <c r="GA511" s="510" t="str">
        <f>IF(_tag_month_day!BL507="","",_tag_month_day!BL507/100)</f>
        <v/>
      </c>
      <c r="GB511" s="603" t="str">
        <f>IF(_tag_month_day!BM507="","",_tag_month_day!BM507/100)</f>
        <v/>
      </c>
      <c r="GC511" s="420" t="str">
        <f>IF(_tag_month_day!BN507="","",_tag_month_day!BN507/100)</f>
        <v/>
      </c>
      <c r="GD511" s="420" t="str">
        <f>IF(_tag_month_day!BO507="","",_tag_month_day!BO507/100)</f>
        <v/>
      </c>
      <c r="GE511" s="420" t="str">
        <f>IF(_tag_month_day!BP507="","",_tag_month_day!BP507/100)</f>
        <v/>
      </c>
      <c r="GF511" s="420" t="str">
        <f>IF(_tag_month_day!BQ507="","",_tag_month_day!BQ507/100)</f>
        <v/>
      </c>
      <c r="GG511" s="420" t="str">
        <f>IF(_tag_month_day!BR507="","",_tag_month_day!BR507/100)</f>
        <v/>
      </c>
      <c r="GH511" s="420" t="str">
        <f>IF(_tag_month_day!BS507="","",_tag_month_day!BS507/100)</f>
        <v/>
      </c>
      <c r="GI511" s="603" t="str">
        <f>IF(_tag_month_day!BT507="","",_tag_month_day!BT507/100)</f>
        <v/>
      </c>
      <c r="GJ511" s="612" t="str">
        <f>IF(_tag_month_day!BU507="","",_tag_month_day!BU507/100)</f>
        <v/>
      </c>
      <c r="GK511" s="620" t="str">
        <f>IF(_tag_month_day!BV507="",IF(_rlcf_month_day!A$2="","",_rlcf_month_day!A$2/100),_tag_month_day!BV507/100)</f>
        <v/>
      </c>
      <c r="GL511" s="620" t="str">
        <f>IF(_tag_month_day!BW507="",IF(_rlcf_month_day!B$2="","",_rlcf_month_day!B$2/100),_tag_month_day!BW507/100)</f>
        <v/>
      </c>
      <c r="GM511" s="621" t="str">
        <f>IF(_tag_month_day!BX507="",IF(_rlcf_month_day!C$2="","",_rlcf_month_day!C$2/100),_tag_month_day!BX507/100)</f>
        <v/>
      </c>
      <c r="GN511" s="620" t="str">
        <f>IF(_tag_month_day!BV507="",IF(_rlcf_month_day!A$2="","",_rlcf_month_day!A$2/100),_tag_month_day!BV507/100)</f>
        <v/>
      </c>
      <c r="GO511" s="620" t="str">
        <f>IF(_tag_month_day!BW507="",IF(_rlcf_month_day!B$2="","",_rlcf_month_day!B$2/100),_tag_month_day!BW507/100)</f>
        <v/>
      </c>
      <c r="GP511" s="620" t="str">
        <f>IF(_tag_month_day!CD507="",IF(_rlcf_month_day!E$2="","",_rlcf_month_day!E$2/100),_tag_month_day!CD507/100)</f>
        <v/>
      </c>
      <c r="GQ511" s="620" t="str">
        <f>IF(_tag_month_day!CE507="",IF(_rlcf_month_day!F$2="","",_rlcf_month_day!F$2/100),_tag_month_day!CE507/100)</f>
        <v/>
      </c>
      <c r="GR511" s="621" t="str">
        <f>IF(_tag_month_day!CF507="",IF(_rlcf_month_day!G$2="","",_rlcf_month_day!G$2/100),_tag_month_day!CF507/100)</f>
        <v/>
      </c>
      <c r="GS511" s="626">
        <f t="shared" ref="GS511:HH511" si="3072">GS510</f>
        <v>0.953</v>
      </c>
      <c r="GT511" s="626">
        <f t="shared" si="3072"/>
        <v>0.55</v>
      </c>
      <c r="GU511" s="626">
        <f t="shared" si="3072"/>
        <v>0.55</v>
      </c>
      <c r="GV511" s="626">
        <f t="shared" si="3072"/>
        <v>0.55</v>
      </c>
      <c r="GW511" s="626">
        <f t="shared" si="3072"/>
        <v>0.5</v>
      </c>
      <c r="GX511" s="626">
        <f t="shared" si="3072"/>
        <v>0.935</v>
      </c>
      <c r="GY511" s="626">
        <f t="shared" si="3072"/>
        <v>0.15</v>
      </c>
      <c r="GZ511" s="626">
        <f t="shared" si="3072"/>
        <v>1</v>
      </c>
      <c r="HA511" s="632">
        <f t="shared" si="3072"/>
        <v>0.047</v>
      </c>
      <c r="HB511" s="632">
        <f t="shared" si="3072"/>
        <v>0.45</v>
      </c>
      <c r="HC511" s="632">
        <f t="shared" si="3072"/>
        <v>0.45</v>
      </c>
      <c r="HD511" s="632">
        <f t="shared" si="3072"/>
        <v>0.45</v>
      </c>
      <c r="HE511" s="632">
        <f t="shared" si="3072"/>
        <v>0.5</v>
      </c>
      <c r="HF511" s="632">
        <f t="shared" si="3072"/>
        <v>0.065</v>
      </c>
      <c r="HG511" s="632">
        <f t="shared" si="3072"/>
        <v>0.85</v>
      </c>
      <c r="HH511" s="632">
        <f t="shared" si="3072"/>
        <v>0</v>
      </c>
      <c r="HI511" s="68">
        <f t="shared" si="2749"/>
        <v>0</v>
      </c>
      <c r="HJ511" s="68" t="e">
        <f t="shared" si="2780"/>
        <v>#VALUE!</v>
      </c>
      <c r="HK511" s="202">
        <f t="shared" si="2781"/>
        <v>0.85</v>
      </c>
      <c r="HL511" s="464">
        <f t="shared" si="2782"/>
        <v>550000</v>
      </c>
      <c r="HM511" s="464">
        <f t="shared" si="2783"/>
        <v>480000</v>
      </c>
      <c r="HN511" s="192" t="e">
        <f t="shared" si="2750"/>
        <v>#VALUE!</v>
      </c>
      <c r="HO511" s="192" t="e">
        <f>HN511*HK511*$HO$2/HL511*1000000</f>
        <v>#VALUE!</v>
      </c>
      <c r="HP511" s="192" t="e">
        <f>HN511*HK511*$HP$2/HM511*1000000</f>
        <v>#VALUE!</v>
      </c>
    </row>
    <row r="512" customFormat="1" spans="1:224">
      <c r="A512" s="381">
        <v>507</v>
      </c>
      <c r="B512" s="54">
        <f ca="1" t="shared" si="2784"/>
        <v>43638</v>
      </c>
      <c r="C512" s="57">
        <f t="shared" si="2785"/>
        <v>0.0416666666666667</v>
      </c>
      <c r="D512" s="68" t="str">
        <f ca="1" t="shared" si="2751"/>
        <v>夜班</v>
      </c>
      <c r="E512" s="68" t="str">
        <f ca="1" t="shared" si="2752"/>
        <v>丙</v>
      </c>
      <c r="F512" s="68">
        <f ca="1">SUMPRODUCT((成本日报!$A$3:$A$95=计划!B512)*(成本日报!$B$3:$B$95=计划!$D512),成本日报!$C$3:$C$95)</f>
        <v>3</v>
      </c>
      <c r="G512" s="382">
        <f ca="1" t="shared" si="2786"/>
        <v>43638.0833333321</v>
      </c>
      <c r="H512" s="382">
        <f ca="1" t="shared" si="2753"/>
        <v>43638.0902777766</v>
      </c>
      <c r="I512" s="382">
        <f ca="1" t="shared" si="2754"/>
        <v>43638.0958333321</v>
      </c>
      <c r="J512" s="382">
        <f ca="1" t="shared" si="2755"/>
        <v>43638.1249999988</v>
      </c>
      <c r="K512" s="382">
        <f ca="1" t="shared" si="2756"/>
        <v>43638.1874999988</v>
      </c>
      <c r="L512" s="382">
        <f ca="1" t="shared" si="2757"/>
        <v>43638.2083333321</v>
      </c>
      <c r="M512" s="398" t="str">
        <f>IF(_tag_month_day!A508="","",_tag_month_day!A508)</f>
        <v/>
      </c>
      <c r="N512" s="398" t="str">
        <f>IF(_tag_month_day!B508="","",_tag_month_day!B508)</f>
        <v/>
      </c>
      <c r="O512" s="399" t="e">
        <f t="shared" si="2758"/>
        <v>#VALUE!</v>
      </c>
      <c r="P512" s="398" t="str">
        <f>IF(_tag_month_day!C508="","",_tag_month_day!C508)</f>
        <v/>
      </c>
      <c r="Q512" s="398" t="str">
        <f>IF(_tag_month_day!D508="","",_tag_month_day!D508)</f>
        <v/>
      </c>
      <c r="R512" s="416">
        <f>IF(_tag_month_day!CB508="",R511,_tag_month_day!CB508/100)</f>
        <v>0.07</v>
      </c>
      <c r="S512" s="417" t="str">
        <f>IF(_tag_month_day!E508="","",_tag_month_day!E508)</f>
        <v/>
      </c>
      <c r="T512" s="417" t="str">
        <f>IF(_tag_month_day!F508="","",_tag_month_day!F508)</f>
        <v/>
      </c>
      <c r="U512" s="418" t="e">
        <f t="shared" si="2712"/>
        <v>#VALUE!</v>
      </c>
      <c r="V512" s="53" t="e">
        <f t="shared" si="2713"/>
        <v>#VALUE!</v>
      </c>
      <c r="W512" s="419" t="str">
        <f>IF(_jhy_month_day!A508="","",_jhy_month_day!A508)</f>
        <v/>
      </c>
      <c r="X512" s="420" t="str">
        <f>IF(_jhy_month_day!B508="","",_jhy_month_day!B508/100)</f>
        <v/>
      </c>
      <c r="Y512" s="420" t="str">
        <f>IF(_jhy_month_day!C508="","",_jhy_month_day!C508/100)</f>
        <v/>
      </c>
      <c r="Z512" s="439">
        <f t="shared" si="2802"/>
        <v>127</v>
      </c>
      <c r="AA512" s="440" t="str">
        <f>IF(_tag_month_day!G508="","",_tag_month_day!G508/100)</f>
        <v/>
      </c>
      <c r="AB512" s="440" t="str">
        <f>IF(_tag_month_day!H508="","",_tag_month_day!H508/100)</f>
        <v/>
      </c>
      <c r="AC512" s="193">
        <f t="shared" si="2759"/>
        <v>1.59963432013121</v>
      </c>
      <c r="AD512" s="441" t="str">
        <f t="shared" si="2760"/>
        <v/>
      </c>
      <c r="AE512" s="442" t="str">
        <f t="shared" si="2761"/>
        <v/>
      </c>
      <c r="AF512" s="443">
        <v>1</v>
      </c>
      <c r="AG512" s="68" t="str">
        <f>IF(_duihao_month_day!A508="","",_duihao_month_day!A508)</f>
        <v/>
      </c>
      <c r="AH512" s="463">
        <f>IF(_gyk_month_day!B508="",AH511,_gyk_month_day!B508)</f>
        <v>820</v>
      </c>
      <c r="AI512" s="464"/>
      <c r="AJ512" s="68" t="str">
        <f>IF(_tag_month_day!I508="","",_tag_month_day!I508)</f>
        <v/>
      </c>
      <c r="AK512" s="465" t="str">
        <f>IF(_tzyy_month_day!A508="","",_tzyy_month_day!A508)</f>
        <v/>
      </c>
      <c r="AL512" s="465" t="str">
        <f>IF(_tzyy_month_day!B508="","",_tzyy_month_day!B508)</f>
        <v/>
      </c>
      <c r="AM512" s="465" t="str">
        <f>IF(_tzyy_month_day!C508="","",_tzyy_month_day!C508)</f>
        <v/>
      </c>
      <c r="AN512" s="466" t="str">
        <f>IF(_tag_month_day!CG508="","",_tag_month_day!CG508)</f>
        <v/>
      </c>
      <c r="AO512" s="466" t="str">
        <f>IF(_tag_month_day!CH508="","",_tag_month_day!CH508)</f>
        <v/>
      </c>
      <c r="AP512" s="486" t="e">
        <f t="shared" si="2762"/>
        <v>#VALUE!</v>
      </c>
      <c r="AQ512" s="487" t="str">
        <f>IF(_tag_month_day!J508="","",_tag_month_day!J508/100)</f>
        <v/>
      </c>
      <c r="AR512" s="488">
        <f t="shared" si="2763"/>
        <v>1.3</v>
      </c>
      <c r="AS512" s="489" t="e">
        <f t="shared" si="2714"/>
        <v>#VALUE!</v>
      </c>
      <c r="AT512" s="489">
        <f t="shared" si="2764"/>
        <v>0</v>
      </c>
      <c r="AU512" s="490" t="str">
        <f>IF(_tag_month_day!K508="","",_tag_month_day!K508)</f>
        <v/>
      </c>
      <c r="AV512" s="491" t="str">
        <f>IF(_tag_month_day!L508="","",_tag_month_day!L508/100)</f>
        <v/>
      </c>
      <c r="AW512" s="420">
        <f t="shared" ref="AW512:AW575" si="3073">AW511</f>
        <v>0</v>
      </c>
      <c r="AX512" s="420">
        <f t="shared" si="2765"/>
        <v>0</v>
      </c>
      <c r="AY512" s="420" t="str">
        <f>IF(_tag_month_day!M508="","",_tag_month_day!M508/100)</f>
        <v/>
      </c>
      <c r="AZ512" s="420" t="str">
        <f>IF(_tag_month_day!N508="","",_tag_month_day!N508/100)</f>
        <v/>
      </c>
      <c r="BA512" s="420" t="str">
        <f>IF(_tag_month_day!O508="","",_tag_month_day!O508/100)</f>
        <v/>
      </c>
      <c r="BB512" s="496" t="str">
        <f>IF(_tag_month_day!P508="","",_tag_month_day!P508/100)</f>
        <v/>
      </c>
      <c r="BC512" s="496">
        <f t="shared" si="2766"/>
        <v>0</v>
      </c>
      <c r="BD512" s="496" t="str">
        <f>IF(_tag_month_day!Q508="","",_tag_month_day!Q508/100)</f>
        <v/>
      </c>
      <c r="BE512" s="510" t="str">
        <f>IF(_tag_month_day!R508="","",_tag_month_day!R508/100)</f>
        <v/>
      </c>
      <c r="BF512" s="413" t="str">
        <f>IF(_tag_month_day!CC508="","",_tag_month_day!CC508/100)</f>
        <v/>
      </c>
      <c r="BG512" s="511" t="e">
        <f t="shared" si="2715"/>
        <v>#VALUE!</v>
      </c>
      <c r="BH512" s="198">
        <f t="shared" si="2716"/>
        <v>0</v>
      </c>
      <c r="BI512" s="512" t="e">
        <f>IF(CX512=0,BI511,(DK512*查询!$R$5+DL512*查询!$Q$5+DM512*查询!$N$5+DN512*查询!$O$5+DO512*查询!$P$5)*AF512/CX512)</f>
        <v>#VALUE!</v>
      </c>
      <c r="BJ512" s="512" t="e">
        <f>IF(CX512=0,BJ511,(DP512*查询!$S$5+DQ512*查询!$T$5+DR512*查询!$U$5)*AF512/CX512)</f>
        <v>#VALUE!</v>
      </c>
      <c r="BK512" s="512">
        <f t="shared" si="2767"/>
        <v>1</v>
      </c>
      <c r="BL512" s="513" t="str">
        <f>IF(_cfyc_month_day!A508="","",_cfyc_month_day!A508)</f>
        <v/>
      </c>
      <c r="BM512" s="513" t="str">
        <f>IF(_cfyc_month_day!B508="","",_cfyc_month_day!B508)</f>
        <v/>
      </c>
      <c r="BN512" s="513" t="str">
        <f>IF(_cfyc_month_day!C508="","",_cfyc_month_day!C508)</f>
        <v/>
      </c>
      <c r="BO512" s="522" t="str">
        <f>IF(_cfyc_month_day!D508="","",_cfyc_month_day!D508)</f>
        <v/>
      </c>
      <c r="BP512" s="522" t="str">
        <f>IF(_cfyc_month_day!E508="","",_cfyc_month_day!E508)</f>
        <v/>
      </c>
      <c r="BQ512" s="522" t="str">
        <f>IF(_cfyc_month_day!F508="","",_cfyc_month_day!F508)</f>
        <v/>
      </c>
      <c r="BR512" s="513" t="str">
        <f>IF(_tag_month_day!T508="","",_tag_month_day!T508)</f>
        <v/>
      </c>
      <c r="BS512" s="513" t="str">
        <f>IF(_tag_month_day!U508="","",_tag_month_day!U508)</f>
        <v/>
      </c>
      <c r="BT512" s="523" t="str">
        <f t="shared" si="2768"/>
        <v/>
      </c>
      <c r="BU512" s="223" t="str">
        <f>IF(_tag_month_day!V508="","",_tag_month_day!V508)</f>
        <v/>
      </c>
      <c r="BV512" s="206" t="str">
        <f>IF(_tag_month_day!W508="","",_tag_month_day!W508)</f>
        <v/>
      </c>
      <c r="BW512" s="540" t="str">
        <f>IF(_tag_month_day!X508="","",_tag_month_day!X508)</f>
        <v/>
      </c>
      <c r="BX512" s="540" t="str">
        <f>IF(_tag_month_day!Y508="","",_tag_month_day!Y508)</f>
        <v/>
      </c>
      <c r="BY512" s="541">
        <f ca="1" t="shared" si="2769"/>
        <v>43638.2083333321</v>
      </c>
      <c r="BZ512" s="542"/>
      <c r="CA512" s="543" t="str">
        <f>IF(_jhy2_month_day!A508="","",_jhy2_month_day!A508)</f>
        <v/>
      </c>
      <c r="CB512" s="464" t="str">
        <f>IF(_jhy2_month_day!B508="","",_jhy2_month_day!B508)</f>
        <v/>
      </c>
      <c r="CC512" s="464" t="str">
        <f>IF(_jhy2_month_day!C508="","",_jhy2_month_day!C508)</f>
        <v/>
      </c>
      <c r="CD512" s="464" t="str">
        <f>IF(_jhy2_month_day!D508="","",_jhy2_month_day!D508)</f>
        <v/>
      </c>
      <c r="CE512" s="464" t="str">
        <f>IF(_jhy2_month_day!E508="","",_jhy2_month_day!E508)</f>
        <v/>
      </c>
      <c r="CF512" s="464" t="str">
        <f>IF(_jhy2_month_day!F508="","",_jhy2_month_day!F508)</f>
        <v/>
      </c>
      <c r="CG512" s="464" t="str">
        <f>IF(_jhy2_month_day!G508="","",_jhy2_month_day!G508)</f>
        <v/>
      </c>
      <c r="CH512" s="464" t="str">
        <f>IF(_jhy2_month_day!H508="","",_jhy2_month_day!H508)</f>
        <v/>
      </c>
      <c r="CI512" s="464" t="str">
        <f>IF(_jhy2_month_day!I508="","",_jhy2_month_day!I508)</f>
        <v/>
      </c>
      <c r="CJ512" s="464" t="str">
        <f>IF(_jhy2_month_day!J508="","",_jhy2_month_day!J508)</f>
        <v/>
      </c>
      <c r="CK512" s="464" t="str">
        <f>IF(_jhy2_month_day!K508="","",_jhy2_month_day!K508)</f>
        <v/>
      </c>
      <c r="CL512" s="562" t="str">
        <f>IF(_jhy2_month_day!L508="","",_jhy2_month_day!L508)</f>
        <v/>
      </c>
      <c r="CM512" s="562" t="str">
        <f>IF(_jhy2_month_day!M508="","",_jhy2_month_day!M508)</f>
        <v/>
      </c>
      <c r="CN512" s="562" t="str">
        <f>IF(_jhy2_month_day!N508="","",_jhy2_month_day!N508)</f>
        <v/>
      </c>
      <c r="CO512" s="562" t="str">
        <f>IF(_jhy2_month_day!O508="","",_jhy2_month_day!O508)</f>
        <v/>
      </c>
      <c r="CP512" s="562" t="str">
        <f>IF(_jhy2_month_day!P508="","",_jhy2_month_day!P508)</f>
        <v/>
      </c>
      <c r="CQ512" s="562" t="str">
        <f>IF(_jhy2_month_day!Q508="","",_jhy2_month_day!Q508)</f>
        <v/>
      </c>
      <c r="CR512" s="563" t="str">
        <f>IF(_jhy2_month_day!R508="","",_jhy2_month_day!R508)</f>
        <v/>
      </c>
      <c r="CS512" s="576" t="str">
        <f>IF(_jhy2_month_day!S508="","",_jhy2_month_day!S508)</f>
        <v/>
      </c>
      <c r="CT512" s="562" t="str">
        <f>IF(_jhy2_month_day!T508="","",_jhy2_month_day!T508)</f>
        <v/>
      </c>
      <c r="CU512" s="577" t="e">
        <f t="shared" si="2717"/>
        <v>#VALUE!</v>
      </c>
      <c r="CV512" s="198" t="e">
        <f t="shared" si="2718"/>
        <v>#VALUE!</v>
      </c>
      <c r="CW512" s="192" t="e">
        <f t="shared" si="2719"/>
        <v>#VALUE!</v>
      </c>
      <c r="CX512" s="192" t="e">
        <f t="shared" si="2720"/>
        <v>#VALUE!</v>
      </c>
      <c r="CY512" s="202" t="e">
        <f t="shared" si="2721"/>
        <v>#VALUE!</v>
      </c>
      <c r="CZ512" s="192" t="e">
        <f t="shared" ref="CZ512:DI512" si="3074">$AJ512*EF512</f>
        <v>#VALUE!</v>
      </c>
      <c r="DA512" s="192" t="e">
        <f t="shared" si="3074"/>
        <v>#VALUE!</v>
      </c>
      <c r="DB512" s="192" t="e">
        <f t="shared" si="3074"/>
        <v>#VALUE!</v>
      </c>
      <c r="DC512" s="192" t="e">
        <f t="shared" si="3074"/>
        <v>#VALUE!</v>
      </c>
      <c r="DD512" s="192" t="e">
        <f t="shared" si="3074"/>
        <v>#VALUE!</v>
      </c>
      <c r="DE512" s="192" t="e">
        <f t="shared" si="3074"/>
        <v>#VALUE!</v>
      </c>
      <c r="DF512" s="192" t="e">
        <f t="shared" si="3074"/>
        <v>#VALUE!</v>
      </c>
      <c r="DG512" s="192" t="e">
        <f t="shared" si="3074"/>
        <v>#VALUE!</v>
      </c>
      <c r="DH512" s="192" t="e">
        <f t="shared" si="3074"/>
        <v>#VALUE!</v>
      </c>
      <c r="DI512" s="192" t="e">
        <f t="shared" si="3074"/>
        <v>#VALUE!</v>
      </c>
      <c r="DJ512" s="192" t="e">
        <f t="shared" si="2723"/>
        <v>#VALUE!</v>
      </c>
      <c r="DK512" s="192" t="e">
        <f t="shared" si="2724"/>
        <v>#VALUE!</v>
      </c>
      <c r="DL512" s="192" t="e">
        <f t="shared" si="2725"/>
        <v>#VALUE!</v>
      </c>
      <c r="DM512" s="192" t="e">
        <f t="shared" si="2726"/>
        <v>#VALUE!</v>
      </c>
      <c r="DN512" s="192" t="e">
        <f t="shared" si="2727"/>
        <v>#VALUE!</v>
      </c>
      <c r="DO512" s="192" t="e">
        <f t="shared" si="2728"/>
        <v>#VALUE!</v>
      </c>
      <c r="DP512" s="192" t="e">
        <f t="shared" si="2729"/>
        <v>#VALUE!</v>
      </c>
      <c r="DQ512" s="192" t="e">
        <f t="shared" si="2730"/>
        <v>#VALUE!</v>
      </c>
      <c r="DR512" s="192" t="e">
        <f t="shared" si="2731"/>
        <v>#VALUE!</v>
      </c>
      <c r="DS512" s="192" t="e">
        <f t="shared" si="2732"/>
        <v>#VALUE!</v>
      </c>
      <c r="DT512" s="192" t="e">
        <f t="shared" si="2733"/>
        <v>#VALUE!</v>
      </c>
      <c r="DU512" s="192" t="e">
        <f t="shared" si="2734"/>
        <v>#VALUE!</v>
      </c>
      <c r="DV512" s="198" t="e">
        <f t="shared" si="2735"/>
        <v>#VALUE!</v>
      </c>
      <c r="DW512" s="198" t="e">
        <f t="shared" si="2736"/>
        <v>#DIV/0!</v>
      </c>
      <c r="DX512" s="198" t="e">
        <f t="shared" si="2737"/>
        <v>#DIV/0!</v>
      </c>
      <c r="DY512" s="198" t="e">
        <f t="shared" si="2738"/>
        <v>#VALUE!</v>
      </c>
      <c r="DZ512" s="198" t="e">
        <f t="shared" si="2739"/>
        <v>#VALUE!</v>
      </c>
      <c r="EA512" s="198" t="e">
        <f t="shared" si="2740"/>
        <v>#VALUE!</v>
      </c>
      <c r="EB512" s="198" t="e">
        <f t="shared" si="2741"/>
        <v>#VALUE!</v>
      </c>
      <c r="EC512" s="198" t="e">
        <f t="shared" si="2742"/>
        <v>#DIV/0!</v>
      </c>
      <c r="ED512" s="198" t="e">
        <f t="shared" si="2743"/>
        <v>#VALUE!</v>
      </c>
      <c r="EE512" s="198" t="e">
        <f t="shared" si="2744"/>
        <v>#VALUE!</v>
      </c>
      <c r="EF512" s="198" t="e">
        <f t="shared" ref="EF512:EO512" si="3075">DV512/SUM($DV512:$EE512)</f>
        <v>#VALUE!</v>
      </c>
      <c r="EG512" s="198" t="e">
        <f t="shared" si="3075"/>
        <v>#DIV/0!</v>
      </c>
      <c r="EH512" s="198" t="e">
        <f t="shared" si="3075"/>
        <v>#DIV/0!</v>
      </c>
      <c r="EI512" s="198" t="e">
        <f t="shared" si="3075"/>
        <v>#VALUE!</v>
      </c>
      <c r="EJ512" s="198" t="e">
        <f t="shared" si="3075"/>
        <v>#VALUE!</v>
      </c>
      <c r="EK512" s="198" t="e">
        <f t="shared" si="3075"/>
        <v>#VALUE!</v>
      </c>
      <c r="EL512" s="198" t="e">
        <f t="shared" si="3075"/>
        <v>#VALUE!</v>
      </c>
      <c r="EM512" s="198" t="e">
        <f t="shared" si="3075"/>
        <v>#DIV/0!</v>
      </c>
      <c r="EN512" s="198" t="e">
        <f t="shared" si="3075"/>
        <v>#VALUE!</v>
      </c>
      <c r="EO512" s="198" t="e">
        <f t="shared" si="3075"/>
        <v>#VALUE!</v>
      </c>
      <c r="EP512" s="511">
        <f t="shared" ref="EP512:EW512" si="3076">EP511</f>
        <v>0.08</v>
      </c>
      <c r="EQ512" s="511">
        <f t="shared" si="3076"/>
        <v>0.015</v>
      </c>
      <c r="ER512" s="511">
        <f t="shared" si="3076"/>
        <v>0.015</v>
      </c>
      <c r="ES512" s="511">
        <f t="shared" si="3076"/>
        <v>0.015</v>
      </c>
      <c r="ET512" s="511">
        <f t="shared" si="3076"/>
        <v>0.015</v>
      </c>
      <c r="EU512" s="511">
        <f t="shared" si="3076"/>
        <v>0.09</v>
      </c>
      <c r="EV512" s="511">
        <f t="shared" si="3076"/>
        <v>0.09</v>
      </c>
      <c r="EW512" s="511">
        <f t="shared" si="3076"/>
        <v>0.09</v>
      </c>
      <c r="EX512" s="420" t="str">
        <f>IF(_tag_month_day!AS508="","",_tag_month_day!AS508/100)</f>
        <v/>
      </c>
      <c r="EY512" s="420" t="str">
        <f>IF(_tag_month_day!AT508="","",_tag_month_day!AT508/100)</f>
        <v/>
      </c>
      <c r="EZ512" s="420" t="str">
        <f>IF(_tag_month_day!AU508="","",_tag_month_day!AU508/100)</f>
        <v/>
      </c>
      <c r="FA512" s="420" t="str">
        <f>IF(_tag_month_day!AV508="","",_tag_month_day!AV508/100)</f>
        <v/>
      </c>
      <c r="FB512" s="420" t="str">
        <f>IF(_tag_month_day!AW508="","",_tag_month_day!AW508/100)</f>
        <v/>
      </c>
      <c r="FC512" s="420" t="str">
        <f>IF(_tag_month_day!AX508="","",_tag_month_day!AX508/100)</f>
        <v/>
      </c>
      <c r="FD512" s="510">
        <f t="shared" si="2773"/>
        <v>0.33</v>
      </c>
      <c r="FE512" s="510">
        <f t="shared" si="2774"/>
        <v>0.19</v>
      </c>
      <c r="FF512" s="510">
        <f t="shared" si="2775"/>
        <v>0.003</v>
      </c>
      <c r="FG512" s="510">
        <f t="shared" si="2776"/>
        <v>0</v>
      </c>
      <c r="FH512" s="603">
        <f t="shared" si="2777"/>
        <v>0.0001</v>
      </c>
      <c r="FI512" s="510">
        <f t="shared" ref="FI512:FR512" si="3077">FI511</f>
        <v>0.41</v>
      </c>
      <c r="FJ512" s="510">
        <f t="shared" si="3077"/>
        <v>0.11</v>
      </c>
      <c r="FK512" s="510">
        <f t="shared" si="3077"/>
        <v>0.015</v>
      </c>
      <c r="FL512" s="510">
        <f t="shared" si="3077"/>
        <v>0</v>
      </c>
      <c r="FM512" s="603">
        <f t="shared" si="3077"/>
        <v>0.0001</v>
      </c>
      <c r="FN512" s="510" t="str">
        <f>IF(_tag_month_day!AY508="","",_tag_month_day!AY508/100)</f>
        <v/>
      </c>
      <c r="FO512" s="510" t="str">
        <f>IF(_tag_month_day!AZ508="","",_tag_month_day!AZ508/100)</f>
        <v/>
      </c>
      <c r="FP512" s="510" t="str">
        <f>IF(_tag_month_day!BA508="","",_tag_month_day!BA508/100)</f>
        <v/>
      </c>
      <c r="FQ512" s="510" t="str">
        <f>IF(_tag_month_day!BB508="","",_tag_month_day!BB508/100)</f>
        <v/>
      </c>
      <c r="FR512" s="603" t="str">
        <f>IF(_tag_month_day!BC508="","",_tag_month_day!BC508/100)</f>
        <v/>
      </c>
      <c r="FS512" s="510" t="str">
        <f>IF(_tag_month_day!BD508="","",_tag_month_day!BD508/100)</f>
        <v/>
      </c>
      <c r="FT512" s="510" t="str">
        <f>IF(_tag_month_day!BE508="","",_tag_month_day!BE508/100)</f>
        <v/>
      </c>
      <c r="FU512" s="510" t="str">
        <f>IF(_tag_month_day!BF508="","",_tag_month_day!BF508/100)</f>
        <v/>
      </c>
      <c r="FV512" s="510" t="str">
        <f>IF(_tag_month_day!BG508="","",_tag_month_day!BG508/100)</f>
        <v/>
      </c>
      <c r="FW512" s="603" t="str">
        <f>IF(_tag_month_day!BH508="","",_tag_month_day!BH508/100)</f>
        <v/>
      </c>
      <c r="FX512" s="510" t="str">
        <f>IF(_tag_month_day!BI508="","",_tag_month_day!BI508/100)</f>
        <v/>
      </c>
      <c r="FY512" s="510" t="str">
        <f>IF(_tag_month_day!BJ508="","",_tag_month_day!BJ508/100)</f>
        <v/>
      </c>
      <c r="FZ512" s="605" t="str">
        <f>IF(_tag_month_day!BK508="","",_tag_month_day!BK508/100)</f>
        <v/>
      </c>
      <c r="GA512" s="510" t="str">
        <f>IF(_tag_month_day!BL508="","",_tag_month_day!BL508/100)</f>
        <v/>
      </c>
      <c r="GB512" s="603" t="str">
        <f>IF(_tag_month_day!BM508="","",_tag_month_day!BM508/100)</f>
        <v/>
      </c>
      <c r="GC512" s="420" t="str">
        <f>IF(_tag_month_day!BN508="","",_tag_month_day!BN508/100)</f>
        <v/>
      </c>
      <c r="GD512" s="420" t="str">
        <f>IF(_tag_month_day!BO508="","",_tag_month_day!BO508/100)</f>
        <v/>
      </c>
      <c r="GE512" s="420" t="str">
        <f>IF(_tag_month_day!BP508="","",_tag_month_day!BP508/100)</f>
        <v/>
      </c>
      <c r="GF512" s="420" t="str">
        <f>IF(_tag_month_day!BQ508="","",_tag_month_day!BQ508/100)</f>
        <v/>
      </c>
      <c r="GG512" s="420" t="str">
        <f>IF(_tag_month_day!BR508="","",_tag_month_day!BR508/100)</f>
        <v/>
      </c>
      <c r="GH512" s="420" t="str">
        <f>IF(_tag_month_day!BS508="","",_tag_month_day!BS508/100)</f>
        <v/>
      </c>
      <c r="GI512" s="603" t="str">
        <f>IF(_tag_month_day!BT508="","",_tag_month_day!BT508/100)</f>
        <v/>
      </c>
      <c r="GJ512" s="612" t="str">
        <f>IF(_tag_month_day!BU508="","",_tag_month_day!BU508/100)</f>
        <v/>
      </c>
      <c r="GK512" s="620" t="str">
        <f>IF(_tag_month_day!BV508="",IF(_rlcf_month_day!A$2="","",_rlcf_month_day!A$2/100),_tag_month_day!BV508/100)</f>
        <v/>
      </c>
      <c r="GL512" s="620" t="str">
        <f>IF(_tag_month_day!BW508="",IF(_rlcf_month_day!B$2="","",_rlcf_month_day!B$2/100),_tag_month_day!BW508/100)</f>
        <v/>
      </c>
      <c r="GM512" s="621" t="str">
        <f>IF(_tag_month_day!BX508="",IF(_rlcf_month_day!C$2="","",_rlcf_month_day!C$2/100),_tag_month_day!BX508/100)</f>
        <v/>
      </c>
      <c r="GN512" s="620" t="str">
        <f>IF(_tag_month_day!BV508="",IF(_rlcf_month_day!A$2="","",_rlcf_month_day!A$2/100),_tag_month_day!BV508/100)</f>
        <v/>
      </c>
      <c r="GO512" s="620" t="str">
        <f>IF(_tag_month_day!BW508="",IF(_rlcf_month_day!B$2="","",_rlcf_month_day!B$2/100),_tag_month_day!BW508/100)</f>
        <v/>
      </c>
      <c r="GP512" s="620" t="str">
        <f>IF(_tag_month_day!CD508="",IF(_rlcf_month_day!E$2="","",_rlcf_month_day!E$2/100),_tag_month_day!CD508/100)</f>
        <v/>
      </c>
      <c r="GQ512" s="620" t="str">
        <f>IF(_tag_month_day!CE508="",IF(_rlcf_month_day!F$2="","",_rlcf_month_day!F$2/100),_tag_month_day!CE508/100)</f>
        <v/>
      </c>
      <c r="GR512" s="621" t="str">
        <f>IF(_tag_month_day!CF508="",IF(_rlcf_month_day!G$2="","",_rlcf_month_day!G$2/100),_tag_month_day!CF508/100)</f>
        <v/>
      </c>
      <c r="GS512" s="626">
        <f t="shared" ref="GS512:HH512" si="3078">GS511</f>
        <v>0.953</v>
      </c>
      <c r="GT512" s="626">
        <f t="shared" si="3078"/>
        <v>0.55</v>
      </c>
      <c r="GU512" s="626">
        <f t="shared" si="3078"/>
        <v>0.55</v>
      </c>
      <c r="GV512" s="626">
        <f t="shared" si="3078"/>
        <v>0.55</v>
      </c>
      <c r="GW512" s="626">
        <f t="shared" si="3078"/>
        <v>0.5</v>
      </c>
      <c r="GX512" s="626">
        <f t="shared" si="3078"/>
        <v>0.935</v>
      </c>
      <c r="GY512" s="626">
        <f t="shared" si="3078"/>
        <v>0.15</v>
      </c>
      <c r="GZ512" s="626">
        <f t="shared" si="3078"/>
        <v>1</v>
      </c>
      <c r="HA512" s="632">
        <f t="shared" si="3078"/>
        <v>0.047</v>
      </c>
      <c r="HB512" s="632">
        <f t="shared" si="3078"/>
        <v>0.45</v>
      </c>
      <c r="HC512" s="632">
        <f t="shared" si="3078"/>
        <v>0.45</v>
      </c>
      <c r="HD512" s="632">
        <f t="shared" si="3078"/>
        <v>0.45</v>
      </c>
      <c r="HE512" s="632">
        <f t="shared" si="3078"/>
        <v>0.5</v>
      </c>
      <c r="HF512" s="632">
        <f t="shared" si="3078"/>
        <v>0.065</v>
      </c>
      <c r="HG512" s="632">
        <f t="shared" si="3078"/>
        <v>0.85</v>
      </c>
      <c r="HH512" s="632">
        <f t="shared" si="3078"/>
        <v>0</v>
      </c>
      <c r="HI512" s="68">
        <f t="shared" si="2749"/>
        <v>0</v>
      </c>
      <c r="HJ512" s="68" t="e">
        <f t="shared" si="2780"/>
        <v>#VALUE!</v>
      </c>
      <c r="HK512" s="202">
        <f t="shared" si="2781"/>
        <v>0.85</v>
      </c>
      <c r="HL512" s="464">
        <f t="shared" si="2782"/>
        <v>550000</v>
      </c>
      <c r="HM512" s="464">
        <f t="shared" si="2783"/>
        <v>480000</v>
      </c>
      <c r="HN512" s="192" t="e">
        <f t="shared" si="2750"/>
        <v>#VALUE!</v>
      </c>
      <c r="HO512" s="192" t="e">
        <f>HN512*HK512*$HO$2/HL512*1000000</f>
        <v>#VALUE!</v>
      </c>
      <c r="HP512" s="192" t="e">
        <f>HN512*HK512*$HP$2/HM512*1000000</f>
        <v>#VALUE!</v>
      </c>
    </row>
    <row r="513" customFormat="1" spans="1:224">
      <c r="A513" s="381">
        <v>508</v>
      </c>
      <c r="B513" s="54">
        <f ca="1" t="shared" si="2784"/>
        <v>43638</v>
      </c>
      <c r="C513" s="57">
        <f t="shared" si="2785"/>
        <v>0.0416666666666667</v>
      </c>
      <c r="D513" s="68" t="str">
        <f ca="1" t="shared" si="2751"/>
        <v>夜班</v>
      </c>
      <c r="E513" s="68" t="str">
        <f ca="1" t="shared" si="2752"/>
        <v>丙</v>
      </c>
      <c r="F513" s="68">
        <f ca="1">SUMPRODUCT((成本日报!$A$3:$A$95=计划!B513)*(成本日报!$B$3:$B$95=计划!$D513),成本日报!$C$3:$C$95)</f>
        <v>3</v>
      </c>
      <c r="G513" s="382">
        <f ca="1" t="shared" si="2786"/>
        <v>43638.1249999988</v>
      </c>
      <c r="H513" s="382">
        <f ca="1" t="shared" si="2753"/>
        <v>43638.1319444432</v>
      </c>
      <c r="I513" s="382">
        <f ca="1" t="shared" si="2754"/>
        <v>43638.1374999988</v>
      </c>
      <c r="J513" s="382">
        <f ca="1" t="shared" si="2755"/>
        <v>43638.1666666654</v>
      </c>
      <c r="K513" s="382">
        <f ca="1" t="shared" si="2756"/>
        <v>43638.2291666654</v>
      </c>
      <c r="L513" s="382">
        <f ca="1" t="shared" si="2757"/>
        <v>43638.2499999988</v>
      </c>
      <c r="M513" s="398" t="str">
        <f>IF(_tag_month_day!A509="","",_tag_month_day!A509)</f>
        <v/>
      </c>
      <c r="N513" s="398" t="str">
        <f>IF(_tag_month_day!B509="","",_tag_month_day!B509)</f>
        <v/>
      </c>
      <c r="O513" s="399" t="e">
        <f t="shared" si="2758"/>
        <v>#VALUE!</v>
      </c>
      <c r="P513" s="398" t="str">
        <f>IF(_tag_month_day!C509="","",_tag_month_day!C509)</f>
        <v/>
      </c>
      <c r="Q513" s="398" t="str">
        <f>IF(_tag_month_day!D509="","",_tag_month_day!D509)</f>
        <v/>
      </c>
      <c r="R513" s="416">
        <f>IF(_tag_month_day!CB509="",R512,_tag_month_day!CB509/100)</f>
        <v>0.07</v>
      </c>
      <c r="S513" s="417" t="str">
        <f>IF(_tag_month_day!E509="","",_tag_month_day!E509)</f>
        <v/>
      </c>
      <c r="T513" s="417" t="str">
        <f>IF(_tag_month_day!F509="","",_tag_month_day!F509)</f>
        <v/>
      </c>
      <c r="U513" s="418" t="e">
        <f t="shared" si="2712"/>
        <v>#VALUE!</v>
      </c>
      <c r="V513" s="53" t="e">
        <f t="shared" si="2713"/>
        <v>#VALUE!</v>
      </c>
      <c r="W513" s="419" t="str">
        <f>IF(_jhy_month_day!A509="","",_jhy_month_day!A509)</f>
        <v/>
      </c>
      <c r="X513" s="420" t="str">
        <f>IF(_jhy_month_day!B509="","",_jhy_month_day!B509/100)</f>
        <v/>
      </c>
      <c r="Y513" s="420" t="str">
        <f>IF(_jhy_month_day!C509="","",_jhy_month_day!C509/100)</f>
        <v/>
      </c>
      <c r="Z513" s="439">
        <f t="shared" si="2802"/>
        <v>127</v>
      </c>
      <c r="AA513" s="440" t="str">
        <f>IF(_tag_month_day!G509="","",_tag_month_day!G509/100)</f>
        <v/>
      </c>
      <c r="AB513" s="440" t="str">
        <f>IF(_tag_month_day!H509="","",_tag_month_day!H509/100)</f>
        <v/>
      </c>
      <c r="AC513" s="193">
        <f t="shared" si="2759"/>
        <v>1.59963432013121</v>
      </c>
      <c r="AD513" s="441" t="str">
        <f t="shared" si="2760"/>
        <v/>
      </c>
      <c r="AE513" s="442" t="str">
        <f t="shared" si="2761"/>
        <v/>
      </c>
      <c r="AF513" s="443">
        <v>1</v>
      </c>
      <c r="AG513" s="68" t="str">
        <f>IF(_duihao_month_day!A509="","",_duihao_month_day!A509)</f>
        <v/>
      </c>
      <c r="AH513" s="463">
        <f>IF(_gyk_month_day!B509="",AH512,_gyk_month_day!B509)</f>
        <v>820</v>
      </c>
      <c r="AI513" s="464"/>
      <c r="AJ513" s="68" t="str">
        <f>IF(_tag_month_day!I509="","",_tag_month_day!I509)</f>
        <v/>
      </c>
      <c r="AK513" s="465" t="str">
        <f>IF(_tzyy_month_day!A509="","",_tzyy_month_day!A509)</f>
        <v/>
      </c>
      <c r="AL513" s="465" t="str">
        <f>IF(_tzyy_month_day!B509="","",_tzyy_month_day!B509)</f>
        <v/>
      </c>
      <c r="AM513" s="465" t="str">
        <f>IF(_tzyy_month_day!C509="","",_tzyy_month_day!C509)</f>
        <v/>
      </c>
      <c r="AN513" s="466" t="str">
        <f>IF(_tag_month_day!CG509="","",_tag_month_day!CG509)</f>
        <v/>
      </c>
      <c r="AO513" s="466" t="str">
        <f>IF(_tag_month_day!CH509="","",_tag_month_day!CH509)</f>
        <v/>
      </c>
      <c r="AP513" s="486" t="e">
        <f t="shared" si="2762"/>
        <v>#VALUE!</v>
      </c>
      <c r="AQ513" s="487" t="str">
        <f>IF(_tag_month_day!J509="","",_tag_month_day!J509/100)</f>
        <v/>
      </c>
      <c r="AR513" s="488">
        <f t="shared" si="2763"/>
        <v>1.3</v>
      </c>
      <c r="AS513" s="489" t="e">
        <f t="shared" si="2714"/>
        <v>#VALUE!</v>
      </c>
      <c r="AT513" s="489">
        <f t="shared" si="2764"/>
        <v>0</v>
      </c>
      <c r="AU513" s="490" t="str">
        <f>IF(_tag_month_day!K509="","",_tag_month_day!K509)</f>
        <v/>
      </c>
      <c r="AV513" s="491" t="str">
        <f>IF(_tag_month_day!L509="","",_tag_month_day!L509/100)</f>
        <v/>
      </c>
      <c r="AW513" s="420">
        <f t="shared" si="3073"/>
        <v>0</v>
      </c>
      <c r="AX513" s="420">
        <f t="shared" si="2765"/>
        <v>0</v>
      </c>
      <c r="AY513" s="420" t="str">
        <f>IF(_tag_month_day!M509="","",_tag_month_day!M509/100)</f>
        <v/>
      </c>
      <c r="AZ513" s="420" t="str">
        <f>IF(_tag_month_day!N509="","",_tag_month_day!N509/100)</f>
        <v/>
      </c>
      <c r="BA513" s="420" t="str">
        <f>IF(_tag_month_day!O509="","",_tag_month_day!O509/100)</f>
        <v/>
      </c>
      <c r="BB513" s="496" t="str">
        <f>IF(_tag_month_day!P509="","",_tag_month_day!P509/100)</f>
        <v/>
      </c>
      <c r="BC513" s="496">
        <f t="shared" si="2766"/>
        <v>0</v>
      </c>
      <c r="BD513" s="496" t="str">
        <f>IF(_tag_month_day!Q509="","",_tag_month_day!Q509/100)</f>
        <v/>
      </c>
      <c r="BE513" s="510" t="str">
        <f>IF(_tag_month_day!R509="","",_tag_month_day!R509/100)</f>
        <v/>
      </c>
      <c r="BF513" s="413" t="str">
        <f>IF(_tag_month_day!CC509="","",_tag_month_day!CC509/100)</f>
        <v/>
      </c>
      <c r="BG513" s="511" t="e">
        <f t="shared" si="2715"/>
        <v>#VALUE!</v>
      </c>
      <c r="BH513" s="198">
        <f t="shared" si="2716"/>
        <v>0</v>
      </c>
      <c r="BI513" s="512" t="e">
        <f>IF(CX513=0,BI512,(DK513*查询!$R$5+DL513*查询!$Q$5+DM513*查询!$N$5+DN513*查询!$O$5+DO513*查询!$P$5)*AF513/CX513)</f>
        <v>#VALUE!</v>
      </c>
      <c r="BJ513" s="512" t="e">
        <f>IF(CX513=0,BJ512,(DP513*查询!$S$5+DQ513*查询!$T$5+DR513*查询!$U$5)*AF513/CX513)</f>
        <v>#VALUE!</v>
      </c>
      <c r="BK513" s="512">
        <f t="shared" si="2767"/>
        <v>1</v>
      </c>
      <c r="BL513" s="513" t="str">
        <f>IF(_cfyc_month_day!A509="","",_cfyc_month_day!A509)</f>
        <v/>
      </c>
      <c r="BM513" s="513" t="str">
        <f>IF(_cfyc_month_day!B509="","",_cfyc_month_day!B509)</f>
        <v/>
      </c>
      <c r="BN513" s="513" t="str">
        <f>IF(_cfyc_month_day!C509="","",_cfyc_month_day!C509)</f>
        <v/>
      </c>
      <c r="BO513" s="522" t="str">
        <f>IF(_cfyc_month_day!D509="","",_cfyc_month_day!D509)</f>
        <v/>
      </c>
      <c r="BP513" s="522" t="str">
        <f>IF(_cfyc_month_day!E509="","",_cfyc_month_day!E509)</f>
        <v/>
      </c>
      <c r="BQ513" s="522" t="str">
        <f>IF(_cfyc_month_day!F509="","",_cfyc_month_day!F509)</f>
        <v/>
      </c>
      <c r="BR513" s="513" t="str">
        <f>IF(_tag_month_day!T509="","",_tag_month_day!T509)</f>
        <v/>
      </c>
      <c r="BS513" s="513" t="str">
        <f>IF(_tag_month_day!U509="","",_tag_month_day!U509)</f>
        <v/>
      </c>
      <c r="BT513" s="523" t="str">
        <f t="shared" si="2768"/>
        <v/>
      </c>
      <c r="BU513" s="223" t="str">
        <f>IF(_tag_month_day!V509="","",_tag_month_day!V509)</f>
        <v/>
      </c>
      <c r="BV513" s="206" t="str">
        <f>IF(_tag_month_day!W509="","",_tag_month_day!W509)</f>
        <v/>
      </c>
      <c r="BW513" s="540" t="str">
        <f>IF(_tag_month_day!X509="","",_tag_month_day!X509)</f>
        <v/>
      </c>
      <c r="BX513" s="540" t="str">
        <f>IF(_tag_month_day!Y509="","",_tag_month_day!Y509)</f>
        <v/>
      </c>
      <c r="BY513" s="541">
        <f ca="1" t="shared" si="2769"/>
        <v>43638.2499999988</v>
      </c>
      <c r="BZ513" s="542"/>
      <c r="CA513" s="543" t="str">
        <f>IF(_jhy2_month_day!A509="","",_jhy2_month_day!A509)</f>
        <v/>
      </c>
      <c r="CB513" s="464" t="str">
        <f>IF(_jhy2_month_day!B509="","",_jhy2_month_day!B509)</f>
        <v/>
      </c>
      <c r="CC513" s="464" t="str">
        <f>IF(_jhy2_month_day!C509="","",_jhy2_month_day!C509)</f>
        <v/>
      </c>
      <c r="CD513" s="464" t="str">
        <f>IF(_jhy2_month_day!D509="","",_jhy2_month_day!D509)</f>
        <v/>
      </c>
      <c r="CE513" s="464" t="str">
        <f>IF(_jhy2_month_day!E509="","",_jhy2_month_day!E509)</f>
        <v/>
      </c>
      <c r="CF513" s="464" t="str">
        <f>IF(_jhy2_month_day!F509="","",_jhy2_month_day!F509)</f>
        <v/>
      </c>
      <c r="CG513" s="464" t="str">
        <f>IF(_jhy2_month_day!G509="","",_jhy2_month_day!G509)</f>
        <v/>
      </c>
      <c r="CH513" s="464" t="str">
        <f>IF(_jhy2_month_day!H509="","",_jhy2_month_day!H509)</f>
        <v/>
      </c>
      <c r="CI513" s="464" t="str">
        <f>IF(_jhy2_month_day!I509="","",_jhy2_month_day!I509)</f>
        <v/>
      </c>
      <c r="CJ513" s="464" t="str">
        <f>IF(_jhy2_month_day!J509="","",_jhy2_month_day!J509)</f>
        <v/>
      </c>
      <c r="CK513" s="464" t="str">
        <f>IF(_jhy2_month_day!K509="","",_jhy2_month_day!K509)</f>
        <v/>
      </c>
      <c r="CL513" s="562" t="str">
        <f>IF(_jhy2_month_day!L509="","",_jhy2_month_day!L509)</f>
        <v/>
      </c>
      <c r="CM513" s="562" t="str">
        <f>IF(_jhy2_month_day!M509="","",_jhy2_month_day!M509)</f>
        <v/>
      </c>
      <c r="CN513" s="562" t="str">
        <f>IF(_jhy2_month_day!N509="","",_jhy2_month_day!N509)</f>
        <v/>
      </c>
      <c r="CO513" s="562" t="str">
        <f>IF(_jhy2_month_day!O509="","",_jhy2_month_day!O509)</f>
        <v/>
      </c>
      <c r="CP513" s="562" t="str">
        <f>IF(_jhy2_month_day!P509="","",_jhy2_month_day!P509)</f>
        <v/>
      </c>
      <c r="CQ513" s="562" t="str">
        <f>IF(_jhy2_month_day!Q509="","",_jhy2_month_day!Q509)</f>
        <v/>
      </c>
      <c r="CR513" s="563" t="str">
        <f>IF(_jhy2_month_day!R509="","",_jhy2_month_day!R509)</f>
        <v/>
      </c>
      <c r="CS513" s="576" t="str">
        <f>IF(_jhy2_month_day!S509="","",_jhy2_month_day!S509)</f>
        <v/>
      </c>
      <c r="CT513" s="562" t="str">
        <f>IF(_jhy2_month_day!T509="","",_jhy2_month_day!T509)</f>
        <v/>
      </c>
      <c r="CU513" s="577" t="e">
        <f t="shared" si="2717"/>
        <v>#VALUE!</v>
      </c>
      <c r="CV513" s="198" t="e">
        <f t="shared" si="2718"/>
        <v>#VALUE!</v>
      </c>
      <c r="CW513" s="192" t="e">
        <f t="shared" si="2719"/>
        <v>#VALUE!</v>
      </c>
      <c r="CX513" s="192" t="e">
        <f t="shared" si="2720"/>
        <v>#VALUE!</v>
      </c>
      <c r="CY513" s="202" t="e">
        <f t="shared" si="2721"/>
        <v>#VALUE!</v>
      </c>
      <c r="CZ513" s="192" t="e">
        <f t="shared" ref="CZ513:DI513" si="3079">$AJ513*EF513</f>
        <v>#VALUE!</v>
      </c>
      <c r="DA513" s="192" t="e">
        <f t="shared" si="3079"/>
        <v>#VALUE!</v>
      </c>
      <c r="DB513" s="192" t="e">
        <f t="shared" si="3079"/>
        <v>#VALUE!</v>
      </c>
      <c r="DC513" s="192" t="e">
        <f t="shared" si="3079"/>
        <v>#VALUE!</v>
      </c>
      <c r="DD513" s="192" t="e">
        <f t="shared" si="3079"/>
        <v>#VALUE!</v>
      </c>
      <c r="DE513" s="192" t="e">
        <f t="shared" si="3079"/>
        <v>#VALUE!</v>
      </c>
      <c r="DF513" s="192" t="e">
        <f t="shared" si="3079"/>
        <v>#VALUE!</v>
      </c>
      <c r="DG513" s="192" t="e">
        <f t="shared" si="3079"/>
        <v>#VALUE!</v>
      </c>
      <c r="DH513" s="192" t="e">
        <f t="shared" si="3079"/>
        <v>#VALUE!</v>
      </c>
      <c r="DI513" s="192" t="e">
        <f t="shared" si="3079"/>
        <v>#VALUE!</v>
      </c>
      <c r="DJ513" s="192" t="e">
        <f t="shared" si="2723"/>
        <v>#VALUE!</v>
      </c>
      <c r="DK513" s="192" t="e">
        <f t="shared" si="2724"/>
        <v>#VALUE!</v>
      </c>
      <c r="DL513" s="192" t="e">
        <f t="shared" si="2725"/>
        <v>#VALUE!</v>
      </c>
      <c r="DM513" s="192" t="e">
        <f t="shared" si="2726"/>
        <v>#VALUE!</v>
      </c>
      <c r="DN513" s="192" t="e">
        <f t="shared" si="2727"/>
        <v>#VALUE!</v>
      </c>
      <c r="DO513" s="192" t="e">
        <f t="shared" si="2728"/>
        <v>#VALUE!</v>
      </c>
      <c r="DP513" s="192" t="e">
        <f t="shared" si="2729"/>
        <v>#VALUE!</v>
      </c>
      <c r="DQ513" s="192" t="e">
        <f t="shared" si="2730"/>
        <v>#VALUE!</v>
      </c>
      <c r="DR513" s="192" t="e">
        <f t="shared" si="2731"/>
        <v>#VALUE!</v>
      </c>
      <c r="DS513" s="192" t="e">
        <f t="shared" si="2732"/>
        <v>#VALUE!</v>
      </c>
      <c r="DT513" s="192" t="e">
        <f t="shared" si="2733"/>
        <v>#VALUE!</v>
      </c>
      <c r="DU513" s="192" t="e">
        <f t="shared" si="2734"/>
        <v>#VALUE!</v>
      </c>
      <c r="DV513" s="198" t="e">
        <f t="shared" si="2735"/>
        <v>#VALUE!</v>
      </c>
      <c r="DW513" s="198" t="e">
        <f t="shared" si="2736"/>
        <v>#DIV/0!</v>
      </c>
      <c r="DX513" s="198" t="e">
        <f t="shared" si="2737"/>
        <v>#DIV/0!</v>
      </c>
      <c r="DY513" s="198" t="e">
        <f t="shared" si="2738"/>
        <v>#VALUE!</v>
      </c>
      <c r="DZ513" s="198" t="e">
        <f t="shared" si="2739"/>
        <v>#VALUE!</v>
      </c>
      <c r="EA513" s="198" t="e">
        <f t="shared" si="2740"/>
        <v>#VALUE!</v>
      </c>
      <c r="EB513" s="198" t="e">
        <f t="shared" si="2741"/>
        <v>#VALUE!</v>
      </c>
      <c r="EC513" s="198" t="e">
        <f t="shared" si="2742"/>
        <v>#DIV/0!</v>
      </c>
      <c r="ED513" s="198" t="e">
        <f t="shared" si="2743"/>
        <v>#VALUE!</v>
      </c>
      <c r="EE513" s="198" t="e">
        <f t="shared" si="2744"/>
        <v>#VALUE!</v>
      </c>
      <c r="EF513" s="198" t="e">
        <f t="shared" ref="EF513:EO513" si="3080">DV513/SUM($DV513:$EE513)</f>
        <v>#VALUE!</v>
      </c>
      <c r="EG513" s="198" t="e">
        <f t="shared" si="3080"/>
        <v>#DIV/0!</v>
      </c>
      <c r="EH513" s="198" t="e">
        <f t="shared" si="3080"/>
        <v>#DIV/0!</v>
      </c>
      <c r="EI513" s="198" t="e">
        <f t="shared" si="3080"/>
        <v>#VALUE!</v>
      </c>
      <c r="EJ513" s="198" t="e">
        <f t="shared" si="3080"/>
        <v>#VALUE!</v>
      </c>
      <c r="EK513" s="198" t="e">
        <f t="shared" si="3080"/>
        <v>#VALUE!</v>
      </c>
      <c r="EL513" s="198" t="e">
        <f t="shared" si="3080"/>
        <v>#VALUE!</v>
      </c>
      <c r="EM513" s="198" t="e">
        <f t="shared" si="3080"/>
        <v>#DIV/0!</v>
      </c>
      <c r="EN513" s="198" t="e">
        <f t="shared" si="3080"/>
        <v>#VALUE!</v>
      </c>
      <c r="EO513" s="198" t="e">
        <f t="shared" si="3080"/>
        <v>#VALUE!</v>
      </c>
      <c r="EP513" s="511">
        <f t="shared" ref="EP513:EW513" si="3081">EP512</f>
        <v>0.08</v>
      </c>
      <c r="EQ513" s="511">
        <f t="shared" si="3081"/>
        <v>0.015</v>
      </c>
      <c r="ER513" s="511">
        <f t="shared" si="3081"/>
        <v>0.015</v>
      </c>
      <c r="ES513" s="511">
        <f t="shared" si="3081"/>
        <v>0.015</v>
      </c>
      <c r="ET513" s="511">
        <f t="shared" si="3081"/>
        <v>0.015</v>
      </c>
      <c r="EU513" s="511">
        <f t="shared" si="3081"/>
        <v>0.09</v>
      </c>
      <c r="EV513" s="511">
        <f t="shared" si="3081"/>
        <v>0.09</v>
      </c>
      <c r="EW513" s="511">
        <f t="shared" si="3081"/>
        <v>0.09</v>
      </c>
      <c r="EX513" s="420" t="str">
        <f>IF(_tag_month_day!AS509="","",_tag_month_day!AS509/100)</f>
        <v/>
      </c>
      <c r="EY513" s="420" t="str">
        <f>IF(_tag_month_day!AT509="","",_tag_month_day!AT509/100)</f>
        <v/>
      </c>
      <c r="EZ513" s="420" t="str">
        <f>IF(_tag_month_day!AU509="","",_tag_month_day!AU509/100)</f>
        <v/>
      </c>
      <c r="FA513" s="420" t="str">
        <f>IF(_tag_month_day!AV509="","",_tag_month_day!AV509/100)</f>
        <v/>
      </c>
      <c r="FB513" s="420" t="str">
        <f>IF(_tag_month_day!AW509="","",_tag_month_day!AW509/100)</f>
        <v/>
      </c>
      <c r="FC513" s="420" t="str">
        <f>IF(_tag_month_day!AX509="","",_tag_month_day!AX509/100)</f>
        <v/>
      </c>
      <c r="FD513" s="510">
        <f t="shared" si="2773"/>
        <v>0.33</v>
      </c>
      <c r="FE513" s="510">
        <f t="shared" si="2774"/>
        <v>0.19</v>
      </c>
      <c r="FF513" s="510">
        <f t="shared" si="2775"/>
        <v>0.003</v>
      </c>
      <c r="FG513" s="510">
        <f t="shared" si="2776"/>
        <v>0</v>
      </c>
      <c r="FH513" s="603">
        <f t="shared" si="2777"/>
        <v>0.0001</v>
      </c>
      <c r="FI513" s="510">
        <f t="shared" ref="FI513:FR513" si="3082">FI512</f>
        <v>0.41</v>
      </c>
      <c r="FJ513" s="510">
        <f t="shared" si="3082"/>
        <v>0.11</v>
      </c>
      <c r="FK513" s="510">
        <f t="shared" si="3082"/>
        <v>0.015</v>
      </c>
      <c r="FL513" s="510">
        <f t="shared" si="3082"/>
        <v>0</v>
      </c>
      <c r="FM513" s="603">
        <f t="shared" si="3082"/>
        <v>0.0001</v>
      </c>
      <c r="FN513" s="510" t="str">
        <f>IF(_tag_month_day!AY509="","",_tag_month_day!AY509/100)</f>
        <v/>
      </c>
      <c r="FO513" s="510" t="str">
        <f>IF(_tag_month_day!AZ509="","",_tag_month_day!AZ509/100)</f>
        <v/>
      </c>
      <c r="FP513" s="510" t="str">
        <f>IF(_tag_month_day!BA509="","",_tag_month_day!BA509/100)</f>
        <v/>
      </c>
      <c r="FQ513" s="510" t="str">
        <f>IF(_tag_month_day!BB509="","",_tag_month_day!BB509/100)</f>
        <v/>
      </c>
      <c r="FR513" s="603" t="str">
        <f>IF(_tag_month_day!BC509="","",_tag_month_day!BC509/100)</f>
        <v/>
      </c>
      <c r="FS513" s="510" t="str">
        <f>IF(_tag_month_day!BD509="","",_tag_month_day!BD509/100)</f>
        <v/>
      </c>
      <c r="FT513" s="510" t="str">
        <f>IF(_tag_month_day!BE509="","",_tag_month_day!BE509/100)</f>
        <v/>
      </c>
      <c r="FU513" s="510" t="str">
        <f>IF(_tag_month_day!BF509="","",_tag_month_day!BF509/100)</f>
        <v/>
      </c>
      <c r="FV513" s="510" t="str">
        <f>IF(_tag_month_day!BG509="","",_tag_month_day!BG509/100)</f>
        <v/>
      </c>
      <c r="FW513" s="603" t="str">
        <f>IF(_tag_month_day!BH509="","",_tag_month_day!BH509/100)</f>
        <v/>
      </c>
      <c r="FX513" s="510" t="str">
        <f>IF(_tag_month_day!BI509="","",_tag_month_day!BI509/100)</f>
        <v/>
      </c>
      <c r="FY513" s="510" t="str">
        <f>IF(_tag_month_day!BJ509="","",_tag_month_day!BJ509/100)</f>
        <v/>
      </c>
      <c r="FZ513" s="605" t="str">
        <f>IF(_tag_month_day!BK509="","",_tag_month_day!BK509/100)</f>
        <v/>
      </c>
      <c r="GA513" s="510" t="str">
        <f>IF(_tag_month_day!BL509="","",_tag_month_day!BL509/100)</f>
        <v/>
      </c>
      <c r="GB513" s="603" t="str">
        <f>IF(_tag_month_day!BM509="","",_tag_month_day!BM509/100)</f>
        <v/>
      </c>
      <c r="GC513" s="420" t="str">
        <f>IF(_tag_month_day!BN509="","",_tag_month_day!BN509/100)</f>
        <v/>
      </c>
      <c r="GD513" s="420" t="str">
        <f>IF(_tag_month_day!BO509="","",_tag_month_day!BO509/100)</f>
        <v/>
      </c>
      <c r="GE513" s="420" t="str">
        <f>IF(_tag_month_day!BP509="","",_tag_month_day!BP509/100)</f>
        <v/>
      </c>
      <c r="GF513" s="420" t="str">
        <f>IF(_tag_month_day!BQ509="","",_tag_month_day!BQ509/100)</f>
        <v/>
      </c>
      <c r="GG513" s="420" t="str">
        <f>IF(_tag_month_day!BR509="","",_tag_month_day!BR509/100)</f>
        <v/>
      </c>
      <c r="GH513" s="420" t="str">
        <f>IF(_tag_month_day!BS509="","",_tag_month_day!BS509/100)</f>
        <v/>
      </c>
      <c r="GI513" s="603" t="str">
        <f>IF(_tag_month_day!BT509="","",_tag_month_day!BT509/100)</f>
        <v/>
      </c>
      <c r="GJ513" s="612" t="str">
        <f>IF(_tag_month_day!BU509="","",_tag_month_day!BU509/100)</f>
        <v/>
      </c>
      <c r="GK513" s="620" t="str">
        <f>IF(_tag_month_day!BV509="",IF(_rlcf_month_day!A$2="","",_rlcf_month_day!A$2/100),_tag_month_day!BV509/100)</f>
        <v/>
      </c>
      <c r="GL513" s="620" t="str">
        <f>IF(_tag_month_day!BW509="",IF(_rlcf_month_day!B$2="","",_rlcf_month_day!B$2/100),_tag_month_day!BW509/100)</f>
        <v/>
      </c>
      <c r="GM513" s="621" t="str">
        <f>IF(_tag_month_day!BX509="",IF(_rlcf_month_day!C$2="","",_rlcf_month_day!C$2/100),_tag_month_day!BX509/100)</f>
        <v/>
      </c>
      <c r="GN513" s="620" t="str">
        <f>IF(_tag_month_day!BV509="",IF(_rlcf_month_day!A$2="","",_rlcf_month_day!A$2/100),_tag_month_day!BV509/100)</f>
        <v/>
      </c>
      <c r="GO513" s="620" t="str">
        <f>IF(_tag_month_day!BW509="",IF(_rlcf_month_day!B$2="","",_rlcf_month_day!B$2/100),_tag_month_day!BW509/100)</f>
        <v/>
      </c>
      <c r="GP513" s="620" t="str">
        <f>IF(_tag_month_day!CD509="",IF(_rlcf_month_day!E$2="","",_rlcf_month_day!E$2/100),_tag_month_day!CD509/100)</f>
        <v/>
      </c>
      <c r="GQ513" s="620" t="str">
        <f>IF(_tag_month_day!CE509="",IF(_rlcf_month_day!F$2="","",_rlcf_month_day!F$2/100),_tag_month_day!CE509/100)</f>
        <v/>
      </c>
      <c r="GR513" s="621" t="str">
        <f>IF(_tag_month_day!CF509="",IF(_rlcf_month_day!G$2="","",_rlcf_month_day!G$2/100),_tag_month_day!CF509/100)</f>
        <v/>
      </c>
      <c r="GS513" s="626">
        <f t="shared" ref="GS513:HH513" si="3083">GS512</f>
        <v>0.953</v>
      </c>
      <c r="GT513" s="626">
        <f t="shared" si="3083"/>
        <v>0.55</v>
      </c>
      <c r="GU513" s="626">
        <f t="shared" si="3083"/>
        <v>0.55</v>
      </c>
      <c r="GV513" s="626">
        <f t="shared" si="3083"/>
        <v>0.55</v>
      </c>
      <c r="GW513" s="626">
        <f t="shared" si="3083"/>
        <v>0.5</v>
      </c>
      <c r="GX513" s="626">
        <f t="shared" si="3083"/>
        <v>0.935</v>
      </c>
      <c r="GY513" s="626">
        <f t="shared" si="3083"/>
        <v>0.15</v>
      </c>
      <c r="GZ513" s="626">
        <f t="shared" si="3083"/>
        <v>1</v>
      </c>
      <c r="HA513" s="632">
        <f t="shared" si="3083"/>
        <v>0.047</v>
      </c>
      <c r="HB513" s="632">
        <f t="shared" si="3083"/>
        <v>0.45</v>
      </c>
      <c r="HC513" s="632">
        <f t="shared" si="3083"/>
        <v>0.45</v>
      </c>
      <c r="HD513" s="632">
        <f t="shared" si="3083"/>
        <v>0.45</v>
      </c>
      <c r="HE513" s="632">
        <f t="shared" si="3083"/>
        <v>0.5</v>
      </c>
      <c r="HF513" s="632">
        <f t="shared" si="3083"/>
        <v>0.065</v>
      </c>
      <c r="HG513" s="632">
        <f t="shared" si="3083"/>
        <v>0.85</v>
      </c>
      <c r="HH513" s="632">
        <f t="shared" si="3083"/>
        <v>0</v>
      </c>
      <c r="HI513" s="68">
        <f t="shared" si="2749"/>
        <v>0</v>
      </c>
      <c r="HJ513" s="68" t="e">
        <f t="shared" si="2780"/>
        <v>#VALUE!</v>
      </c>
      <c r="HK513" s="202">
        <f t="shared" si="2781"/>
        <v>0.85</v>
      </c>
      <c r="HL513" s="464">
        <f t="shared" si="2782"/>
        <v>550000</v>
      </c>
      <c r="HM513" s="464">
        <f t="shared" si="2783"/>
        <v>480000</v>
      </c>
      <c r="HN513" s="192" t="e">
        <f t="shared" si="2750"/>
        <v>#VALUE!</v>
      </c>
      <c r="HO513" s="192" t="e">
        <f>HN513*HK513*$HO$2/HL513*1000000</f>
        <v>#VALUE!</v>
      </c>
      <c r="HP513" s="192" t="e">
        <f>HN513*HK513*$HP$2/HM513*1000000</f>
        <v>#VALUE!</v>
      </c>
    </row>
    <row r="514" customFormat="1" spans="1:224">
      <c r="A514" s="381">
        <v>509</v>
      </c>
      <c r="B514" s="54">
        <f ca="1" t="shared" si="2784"/>
        <v>43638</v>
      </c>
      <c r="C514" s="57">
        <f t="shared" si="2785"/>
        <v>0.0416666666666667</v>
      </c>
      <c r="D514" s="68" t="str">
        <f ca="1" t="shared" si="2751"/>
        <v>夜班</v>
      </c>
      <c r="E514" s="68" t="str">
        <f ca="1" t="shared" si="2752"/>
        <v>丙</v>
      </c>
      <c r="F514" s="68">
        <f ca="1">SUMPRODUCT((成本日报!$A$3:$A$95=计划!B514)*(成本日报!$B$3:$B$95=计划!$D514),成本日报!$C$3:$C$95)</f>
        <v>3</v>
      </c>
      <c r="G514" s="382">
        <f ca="1" t="shared" si="2786"/>
        <v>43638.1666666654</v>
      </c>
      <c r="H514" s="382">
        <f ca="1" t="shared" si="2753"/>
        <v>43638.1736111099</v>
      </c>
      <c r="I514" s="382">
        <f ca="1" t="shared" si="2754"/>
        <v>43638.1791666654</v>
      </c>
      <c r="J514" s="382">
        <f ca="1" t="shared" si="2755"/>
        <v>43638.2083333321</v>
      </c>
      <c r="K514" s="382">
        <f ca="1" t="shared" si="2756"/>
        <v>43638.2708333321</v>
      </c>
      <c r="L514" s="382">
        <f ca="1" t="shared" si="2757"/>
        <v>43638.2916666654</v>
      </c>
      <c r="M514" s="398" t="str">
        <f>IF(_tag_month_day!A510="","",_tag_month_day!A510)</f>
        <v/>
      </c>
      <c r="N514" s="398" t="str">
        <f>IF(_tag_month_day!B510="","",_tag_month_day!B510)</f>
        <v/>
      </c>
      <c r="O514" s="399" t="e">
        <f t="shared" si="2758"/>
        <v>#VALUE!</v>
      </c>
      <c r="P514" s="398" t="str">
        <f>IF(_tag_month_day!C510="","",_tag_month_day!C510)</f>
        <v/>
      </c>
      <c r="Q514" s="398" t="str">
        <f>IF(_tag_month_day!D510="","",_tag_month_day!D510)</f>
        <v/>
      </c>
      <c r="R514" s="416">
        <f>IF(_tag_month_day!CB510="",R513,_tag_month_day!CB510/100)</f>
        <v>0.07</v>
      </c>
      <c r="S514" s="417" t="str">
        <f>IF(_tag_month_day!E510="","",_tag_month_day!E510)</f>
        <v/>
      </c>
      <c r="T514" s="417" t="str">
        <f>IF(_tag_month_day!F510="","",_tag_month_day!F510)</f>
        <v/>
      </c>
      <c r="U514" s="418" t="e">
        <f t="shared" si="2712"/>
        <v>#VALUE!</v>
      </c>
      <c r="V514" s="53" t="e">
        <f t="shared" si="2713"/>
        <v>#VALUE!</v>
      </c>
      <c r="W514" s="419" t="str">
        <f>IF(_jhy_month_day!A510="","",_jhy_month_day!A510)</f>
        <v/>
      </c>
      <c r="X514" s="420" t="str">
        <f>IF(_jhy_month_day!B510="","",_jhy_month_day!B510/100)</f>
        <v/>
      </c>
      <c r="Y514" s="420" t="str">
        <f>IF(_jhy_month_day!C510="","",_jhy_month_day!C510/100)</f>
        <v/>
      </c>
      <c r="Z514" s="439">
        <f t="shared" si="2802"/>
        <v>128</v>
      </c>
      <c r="AA514" s="440" t="str">
        <f>IF(_tag_month_day!G510="","",_tag_month_day!G510/100)</f>
        <v/>
      </c>
      <c r="AB514" s="440" t="str">
        <f>IF(_tag_month_day!H510="","",_tag_month_day!H510/100)</f>
        <v/>
      </c>
      <c r="AC514" s="193">
        <f t="shared" si="2759"/>
        <v>1.59963432013121</v>
      </c>
      <c r="AD514" s="441" t="str">
        <f t="shared" si="2760"/>
        <v/>
      </c>
      <c r="AE514" s="442" t="str">
        <f t="shared" si="2761"/>
        <v/>
      </c>
      <c r="AF514" s="443">
        <v>1</v>
      </c>
      <c r="AG514" s="68" t="str">
        <f>IF(_duihao_month_day!A510="","",_duihao_month_day!A510)</f>
        <v/>
      </c>
      <c r="AH514" s="463">
        <f>IF(_gyk_month_day!B510="",AH513,_gyk_month_day!B510)</f>
        <v>820</v>
      </c>
      <c r="AI514" s="464"/>
      <c r="AJ514" s="68" t="str">
        <f>IF(_tag_month_day!I510="","",_tag_month_day!I510)</f>
        <v/>
      </c>
      <c r="AK514" s="465" t="str">
        <f>IF(_tzyy_month_day!A510="","",_tzyy_month_day!A510)</f>
        <v/>
      </c>
      <c r="AL514" s="465" t="str">
        <f>IF(_tzyy_month_day!B510="","",_tzyy_month_day!B510)</f>
        <v/>
      </c>
      <c r="AM514" s="465" t="str">
        <f>IF(_tzyy_month_day!C510="","",_tzyy_month_day!C510)</f>
        <v/>
      </c>
      <c r="AN514" s="466" t="str">
        <f>IF(_tag_month_day!CG510="","",_tag_month_day!CG510)</f>
        <v/>
      </c>
      <c r="AO514" s="466" t="str">
        <f>IF(_tag_month_day!CH510="","",_tag_month_day!CH510)</f>
        <v/>
      </c>
      <c r="AP514" s="486" t="e">
        <f t="shared" si="2762"/>
        <v>#VALUE!</v>
      </c>
      <c r="AQ514" s="487" t="str">
        <f>IF(_tag_month_day!J510="","",_tag_month_day!J510/100)</f>
        <v/>
      </c>
      <c r="AR514" s="488">
        <f t="shared" si="2763"/>
        <v>1.3</v>
      </c>
      <c r="AS514" s="489" t="e">
        <f t="shared" si="2714"/>
        <v>#VALUE!</v>
      </c>
      <c r="AT514" s="489">
        <f t="shared" si="2764"/>
        <v>0</v>
      </c>
      <c r="AU514" s="490" t="str">
        <f>IF(_tag_month_day!K510="","",_tag_month_day!K510)</f>
        <v/>
      </c>
      <c r="AV514" s="491" t="str">
        <f>IF(_tag_month_day!L510="","",_tag_month_day!L510/100)</f>
        <v/>
      </c>
      <c r="AW514" s="420">
        <f t="shared" si="3073"/>
        <v>0</v>
      </c>
      <c r="AX514" s="420">
        <f t="shared" si="2765"/>
        <v>0</v>
      </c>
      <c r="AY514" s="420" t="str">
        <f>IF(_tag_month_day!M510="","",_tag_month_day!M510/100)</f>
        <v/>
      </c>
      <c r="AZ514" s="420" t="str">
        <f>IF(_tag_month_day!N510="","",_tag_month_day!N510/100)</f>
        <v/>
      </c>
      <c r="BA514" s="420" t="str">
        <f>IF(_tag_month_day!O510="","",_tag_month_day!O510/100)</f>
        <v/>
      </c>
      <c r="BB514" s="496" t="str">
        <f>IF(_tag_month_day!P510="","",_tag_month_day!P510/100)</f>
        <v/>
      </c>
      <c r="BC514" s="496">
        <f t="shared" si="2766"/>
        <v>0</v>
      </c>
      <c r="BD514" s="496" t="str">
        <f>IF(_tag_month_day!Q510="","",_tag_month_day!Q510/100)</f>
        <v/>
      </c>
      <c r="BE514" s="510" t="str">
        <f>IF(_tag_month_day!R510="","",_tag_month_day!R510/100)</f>
        <v/>
      </c>
      <c r="BF514" s="413" t="str">
        <f>IF(_tag_month_day!CC510="","",_tag_month_day!CC510/100)</f>
        <v/>
      </c>
      <c r="BG514" s="511" t="e">
        <f t="shared" si="2715"/>
        <v>#VALUE!</v>
      </c>
      <c r="BH514" s="198">
        <f t="shared" si="2716"/>
        <v>0</v>
      </c>
      <c r="BI514" s="512" t="e">
        <f>IF(CX514=0,BI513,(DK514*查询!$R$5+DL514*查询!$Q$5+DM514*查询!$N$5+DN514*查询!$O$5+DO514*查询!$P$5)*AF514/CX514)</f>
        <v>#VALUE!</v>
      </c>
      <c r="BJ514" s="512" t="e">
        <f>IF(CX514=0,BJ513,(DP514*查询!$S$5+DQ514*查询!$T$5+DR514*查询!$U$5)*AF514/CX514)</f>
        <v>#VALUE!</v>
      </c>
      <c r="BK514" s="512">
        <f t="shared" si="2767"/>
        <v>1</v>
      </c>
      <c r="BL514" s="513" t="str">
        <f>IF(_cfyc_month_day!A510="","",_cfyc_month_day!A510)</f>
        <v/>
      </c>
      <c r="BM514" s="513" t="str">
        <f>IF(_cfyc_month_day!B510="","",_cfyc_month_day!B510)</f>
        <v/>
      </c>
      <c r="BN514" s="513" t="str">
        <f>IF(_cfyc_month_day!C510="","",_cfyc_month_day!C510)</f>
        <v/>
      </c>
      <c r="BO514" s="522" t="str">
        <f>IF(_cfyc_month_day!D510="","",_cfyc_month_day!D510)</f>
        <v/>
      </c>
      <c r="BP514" s="522" t="str">
        <f>IF(_cfyc_month_day!E510="","",_cfyc_month_day!E510)</f>
        <v/>
      </c>
      <c r="BQ514" s="522" t="str">
        <f>IF(_cfyc_month_day!F510="","",_cfyc_month_day!F510)</f>
        <v/>
      </c>
      <c r="BR514" s="513" t="str">
        <f>IF(_tag_month_day!T510="","",_tag_month_day!T510)</f>
        <v/>
      </c>
      <c r="BS514" s="513" t="str">
        <f>IF(_tag_month_day!U510="","",_tag_month_day!U510)</f>
        <v/>
      </c>
      <c r="BT514" s="523" t="str">
        <f t="shared" si="2768"/>
        <v/>
      </c>
      <c r="BU514" s="223" t="str">
        <f>IF(_tag_month_day!V510="","",_tag_month_day!V510)</f>
        <v/>
      </c>
      <c r="BV514" s="206" t="str">
        <f>IF(_tag_month_day!W510="","",_tag_month_day!W510)</f>
        <v/>
      </c>
      <c r="BW514" s="540" t="str">
        <f>IF(_tag_month_day!X510="","",_tag_month_day!X510)</f>
        <v/>
      </c>
      <c r="BX514" s="540" t="str">
        <f>IF(_tag_month_day!Y510="","",_tag_month_day!Y510)</f>
        <v/>
      </c>
      <c r="BY514" s="541">
        <f ca="1" t="shared" si="2769"/>
        <v>43638.2916666654</v>
      </c>
      <c r="BZ514" s="542"/>
      <c r="CA514" s="543" t="str">
        <f>IF(_jhy2_month_day!A510="","",_jhy2_month_day!A510)</f>
        <v/>
      </c>
      <c r="CB514" s="464" t="str">
        <f>IF(_jhy2_month_day!B510="","",_jhy2_month_day!B510)</f>
        <v/>
      </c>
      <c r="CC514" s="464" t="str">
        <f>IF(_jhy2_month_day!C510="","",_jhy2_month_day!C510)</f>
        <v/>
      </c>
      <c r="CD514" s="464" t="str">
        <f>IF(_jhy2_month_day!D510="","",_jhy2_month_day!D510)</f>
        <v/>
      </c>
      <c r="CE514" s="464" t="str">
        <f>IF(_jhy2_month_day!E510="","",_jhy2_month_day!E510)</f>
        <v/>
      </c>
      <c r="CF514" s="464" t="str">
        <f>IF(_jhy2_month_day!F510="","",_jhy2_month_day!F510)</f>
        <v/>
      </c>
      <c r="CG514" s="464" t="str">
        <f>IF(_jhy2_month_day!G510="","",_jhy2_month_day!G510)</f>
        <v/>
      </c>
      <c r="CH514" s="464" t="str">
        <f>IF(_jhy2_month_day!H510="","",_jhy2_month_day!H510)</f>
        <v/>
      </c>
      <c r="CI514" s="464" t="str">
        <f>IF(_jhy2_month_day!I510="","",_jhy2_month_day!I510)</f>
        <v/>
      </c>
      <c r="CJ514" s="464" t="str">
        <f>IF(_jhy2_month_day!J510="","",_jhy2_month_day!J510)</f>
        <v/>
      </c>
      <c r="CK514" s="464" t="str">
        <f>IF(_jhy2_month_day!K510="","",_jhy2_month_day!K510)</f>
        <v/>
      </c>
      <c r="CL514" s="562" t="str">
        <f>IF(_jhy2_month_day!L510="","",_jhy2_month_day!L510)</f>
        <v/>
      </c>
      <c r="CM514" s="562" t="str">
        <f>IF(_jhy2_month_day!M510="","",_jhy2_month_day!M510)</f>
        <v/>
      </c>
      <c r="CN514" s="562" t="str">
        <f>IF(_jhy2_month_day!N510="","",_jhy2_month_day!N510)</f>
        <v/>
      </c>
      <c r="CO514" s="562" t="str">
        <f>IF(_jhy2_month_day!O510="","",_jhy2_month_day!O510)</f>
        <v/>
      </c>
      <c r="CP514" s="562" t="str">
        <f>IF(_jhy2_month_day!P510="","",_jhy2_month_day!P510)</f>
        <v/>
      </c>
      <c r="CQ514" s="562" t="str">
        <f>IF(_jhy2_month_day!Q510="","",_jhy2_month_day!Q510)</f>
        <v/>
      </c>
      <c r="CR514" s="563" t="str">
        <f>IF(_jhy2_month_day!R510="","",_jhy2_month_day!R510)</f>
        <v/>
      </c>
      <c r="CS514" s="576" t="str">
        <f>IF(_jhy2_month_day!S510="","",_jhy2_month_day!S510)</f>
        <v/>
      </c>
      <c r="CT514" s="562" t="str">
        <f>IF(_jhy2_month_day!T510="","",_jhy2_month_day!T510)</f>
        <v/>
      </c>
      <c r="CU514" s="577" t="e">
        <f t="shared" si="2717"/>
        <v>#VALUE!</v>
      </c>
      <c r="CV514" s="198" t="e">
        <f t="shared" si="2718"/>
        <v>#VALUE!</v>
      </c>
      <c r="CW514" s="192" t="e">
        <f t="shared" si="2719"/>
        <v>#VALUE!</v>
      </c>
      <c r="CX514" s="192" t="e">
        <f t="shared" si="2720"/>
        <v>#VALUE!</v>
      </c>
      <c r="CY514" s="202" t="e">
        <f t="shared" si="2721"/>
        <v>#VALUE!</v>
      </c>
      <c r="CZ514" s="192" t="e">
        <f t="shared" ref="CZ514:DI514" si="3084">$AJ514*EF514</f>
        <v>#VALUE!</v>
      </c>
      <c r="DA514" s="192" t="e">
        <f t="shared" si="3084"/>
        <v>#VALUE!</v>
      </c>
      <c r="DB514" s="192" t="e">
        <f t="shared" si="3084"/>
        <v>#VALUE!</v>
      </c>
      <c r="DC514" s="192" t="e">
        <f t="shared" si="3084"/>
        <v>#VALUE!</v>
      </c>
      <c r="DD514" s="192" t="e">
        <f t="shared" si="3084"/>
        <v>#VALUE!</v>
      </c>
      <c r="DE514" s="192" t="e">
        <f t="shared" si="3084"/>
        <v>#VALUE!</v>
      </c>
      <c r="DF514" s="192" t="e">
        <f t="shared" si="3084"/>
        <v>#VALUE!</v>
      </c>
      <c r="DG514" s="192" t="e">
        <f t="shared" si="3084"/>
        <v>#VALUE!</v>
      </c>
      <c r="DH514" s="192" t="e">
        <f t="shared" si="3084"/>
        <v>#VALUE!</v>
      </c>
      <c r="DI514" s="192" t="e">
        <f t="shared" si="3084"/>
        <v>#VALUE!</v>
      </c>
      <c r="DJ514" s="192" t="e">
        <f t="shared" si="2723"/>
        <v>#VALUE!</v>
      </c>
      <c r="DK514" s="192" t="e">
        <f t="shared" si="2724"/>
        <v>#VALUE!</v>
      </c>
      <c r="DL514" s="192" t="e">
        <f t="shared" si="2725"/>
        <v>#VALUE!</v>
      </c>
      <c r="DM514" s="192" t="e">
        <f t="shared" si="2726"/>
        <v>#VALUE!</v>
      </c>
      <c r="DN514" s="192" t="e">
        <f t="shared" si="2727"/>
        <v>#VALUE!</v>
      </c>
      <c r="DO514" s="192" t="e">
        <f t="shared" si="2728"/>
        <v>#VALUE!</v>
      </c>
      <c r="DP514" s="192" t="e">
        <f t="shared" si="2729"/>
        <v>#VALUE!</v>
      </c>
      <c r="DQ514" s="192" t="e">
        <f t="shared" si="2730"/>
        <v>#VALUE!</v>
      </c>
      <c r="DR514" s="192" t="e">
        <f t="shared" si="2731"/>
        <v>#VALUE!</v>
      </c>
      <c r="DS514" s="192" t="e">
        <f t="shared" si="2732"/>
        <v>#VALUE!</v>
      </c>
      <c r="DT514" s="192" t="e">
        <f t="shared" si="2733"/>
        <v>#VALUE!</v>
      </c>
      <c r="DU514" s="192" t="e">
        <f t="shared" si="2734"/>
        <v>#VALUE!</v>
      </c>
      <c r="DV514" s="198" t="e">
        <f t="shared" si="2735"/>
        <v>#VALUE!</v>
      </c>
      <c r="DW514" s="198" t="e">
        <f t="shared" si="2736"/>
        <v>#DIV/0!</v>
      </c>
      <c r="DX514" s="198" t="e">
        <f t="shared" si="2737"/>
        <v>#DIV/0!</v>
      </c>
      <c r="DY514" s="198" t="e">
        <f t="shared" si="2738"/>
        <v>#VALUE!</v>
      </c>
      <c r="DZ514" s="198" t="e">
        <f t="shared" si="2739"/>
        <v>#VALUE!</v>
      </c>
      <c r="EA514" s="198" t="e">
        <f t="shared" si="2740"/>
        <v>#VALUE!</v>
      </c>
      <c r="EB514" s="198" t="e">
        <f t="shared" si="2741"/>
        <v>#VALUE!</v>
      </c>
      <c r="EC514" s="198" t="e">
        <f t="shared" si="2742"/>
        <v>#DIV/0!</v>
      </c>
      <c r="ED514" s="198" t="e">
        <f t="shared" si="2743"/>
        <v>#VALUE!</v>
      </c>
      <c r="EE514" s="198" t="e">
        <f t="shared" si="2744"/>
        <v>#VALUE!</v>
      </c>
      <c r="EF514" s="198" t="e">
        <f t="shared" ref="EF514:EO514" si="3085">DV514/SUM($DV514:$EE514)</f>
        <v>#VALUE!</v>
      </c>
      <c r="EG514" s="198" t="e">
        <f t="shared" si="3085"/>
        <v>#DIV/0!</v>
      </c>
      <c r="EH514" s="198" t="e">
        <f t="shared" si="3085"/>
        <v>#DIV/0!</v>
      </c>
      <c r="EI514" s="198" t="e">
        <f t="shared" si="3085"/>
        <v>#VALUE!</v>
      </c>
      <c r="EJ514" s="198" t="e">
        <f t="shared" si="3085"/>
        <v>#VALUE!</v>
      </c>
      <c r="EK514" s="198" t="e">
        <f t="shared" si="3085"/>
        <v>#VALUE!</v>
      </c>
      <c r="EL514" s="198" t="e">
        <f t="shared" si="3085"/>
        <v>#VALUE!</v>
      </c>
      <c r="EM514" s="198" t="e">
        <f t="shared" si="3085"/>
        <v>#DIV/0!</v>
      </c>
      <c r="EN514" s="198" t="e">
        <f t="shared" si="3085"/>
        <v>#VALUE!</v>
      </c>
      <c r="EO514" s="198" t="e">
        <f t="shared" si="3085"/>
        <v>#VALUE!</v>
      </c>
      <c r="EP514" s="511">
        <f t="shared" ref="EP514:EW514" si="3086">EP513</f>
        <v>0.08</v>
      </c>
      <c r="EQ514" s="511">
        <f t="shared" si="3086"/>
        <v>0.015</v>
      </c>
      <c r="ER514" s="511">
        <f t="shared" si="3086"/>
        <v>0.015</v>
      </c>
      <c r="ES514" s="511">
        <f t="shared" si="3086"/>
        <v>0.015</v>
      </c>
      <c r="ET514" s="511">
        <f t="shared" si="3086"/>
        <v>0.015</v>
      </c>
      <c r="EU514" s="511">
        <f t="shared" si="3086"/>
        <v>0.09</v>
      </c>
      <c r="EV514" s="511">
        <f t="shared" si="3086"/>
        <v>0.09</v>
      </c>
      <c r="EW514" s="511">
        <f t="shared" si="3086"/>
        <v>0.09</v>
      </c>
      <c r="EX514" s="420" t="str">
        <f>IF(_tag_month_day!AS510="","",_tag_month_day!AS510/100)</f>
        <v/>
      </c>
      <c r="EY514" s="420" t="str">
        <f>IF(_tag_month_day!AT510="","",_tag_month_day!AT510/100)</f>
        <v/>
      </c>
      <c r="EZ514" s="420" t="str">
        <f>IF(_tag_month_day!AU510="","",_tag_month_day!AU510/100)</f>
        <v/>
      </c>
      <c r="FA514" s="420" t="str">
        <f>IF(_tag_month_day!AV510="","",_tag_month_day!AV510/100)</f>
        <v/>
      </c>
      <c r="FB514" s="420" t="str">
        <f>IF(_tag_month_day!AW510="","",_tag_month_day!AW510/100)</f>
        <v/>
      </c>
      <c r="FC514" s="420" t="str">
        <f>IF(_tag_month_day!AX510="","",_tag_month_day!AX510/100)</f>
        <v/>
      </c>
      <c r="FD514" s="510">
        <f t="shared" si="2773"/>
        <v>0.33</v>
      </c>
      <c r="FE514" s="510">
        <f t="shared" si="2774"/>
        <v>0.19</v>
      </c>
      <c r="FF514" s="510">
        <f t="shared" si="2775"/>
        <v>0.003</v>
      </c>
      <c r="FG514" s="510">
        <f t="shared" si="2776"/>
        <v>0</v>
      </c>
      <c r="FH514" s="603">
        <f t="shared" si="2777"/>
        <v>0.0001</v>
      </c>
      <c r="FI514" s="510">
        <f t="shared" ref="FI514:FR514" si="3087">FI513</f>
        <v>0.41</v>
      </c>
      <c r="FJ514" s="510">
        <f t="shared" si="3087"/>
        <v>0.11</v>
      </c>
      <c r="FK514" s="510">
        <f t="shared" si="3087"/>
        <v>0.015</v>
      </c>
      <c r="FL514" s="510">
        <f t="shared" si="3087"/>
        <v>0</v>
      </c>
      <c r="FM514" s="603">
        <f t="shared" si="3087"/>
        <v>0.0001</v>
      </c>
      <c r="FN514" s="510" t="str">
        <f>IF(_tag_month_day!AY510="","",_tag_month_day!AY510/100)</f>
        <v/>
      </c>
      <c r="FO514" s="510" t="str">
        <f>IF(_tag_month_day!AZ510="","",_tag_month_day!AZ510/100)</f>
        <v/>
      </c>
      <c r="FP514" s="510" t="str">
        <f>IF(_tag_month_day!BA510="","",_tag_month_day!BA510/100)</f>
        <v/>
      </c>
      <c r="FQ514" s="510" t="str">
        <f>IF(_tag_month_day!BB510="","",_tag_month_day!BB510/100)</f>
        <v/>
      </c>
      <c r="FR514" s="603" t="str">
        <f>IF(_tag_month_day!BC510="","",_tag_month_day!BC510/100)</f>
        <v/>
      </c>
      <c r="FS514" s="510" t="str">
        <f>IF(_tag_month_day!BD510="","",_tag_month_day!BD510/100)</f>
        <v/>
      </c>
      <c r="FT514" s="510" t="str">
        <f>IF(_tag_month_day!BE510="","",_tag_month_day!BE510/100)</f>
        <v/>
      </c>
      <c r="FU514" s="510" t="str">
        <f>IF(_tag_month_day!BF510="","",_tag_month_day!BF510/100)</f>
        <v/>
      </c>
      <c r="FV514" s="510" t="str">
        <f>IF(_tag_month_day!BG510="","",_tag_month_day!BG510/100)</f>
        <v/>
      </c>
      <c r="FW514" s="603" t="str">
        <f>IF(_tag_month_day!BH510="","",_tag_month_day!BH510/100)</f>
        <v/>
      </c>
      <c r="FX514" s="510" t="str">
        <f>IF(_tag_month_day!BI510="","",_tag_month_day!BI510/100)</f>
        <v/>
      </c>
      <c r="FY514" s="510" t="str">
        <f>IF(_tag_month_day!BJ510="","",_tag_month_day!BJ510/100)</f>
        <v/>
      </c>
      <c r="FZ514" s="605" t="str">
        <f>IF(_tag_month_day!BK510="","",_tag_month_day!BK510/100)</f>
        <v/>
      </c>
      <c r="GA514" s="510" t="str">
        <f>IF(_tag_month_day!BL510="","",_tag_month_day!BL510/100)</f>
        <v/>
      </c>
      <c r="GB514" s="603" t="str">
        <f>IF(_tag_month_day!BM510="","",_tag_month_day!BM510/100)</f>
        <v/>
      </c>
      <c r="GC514" s="420" t="str">
        <f>IF(_tag_month_day!BN510="","",_tag_month_day!BN510/100)</f>
        <v/>
      </c>
      <c r="GD514" s="420" t="str">
        <f>IF(_tag_month_day!BO510="","",_tag_month_day!BO510/100)</f>
        <v/>
      </c>
      <c r="GE514" s="420" t="str">
        <f>IF(_tag_month_day!BP510="","",_tag_month_day!BP510/100)</f>
        <v/>
      </c>
      <c r="GF514" s="420" t="str">
        <f>IF(_tag_month_day!BQ510="","",_tag_month_day!BQ510/100)</f>
        <v/>
      </c>
      <c r="GG514" s="420" t="str">
        <f>IF(_tag_month_day!BR510="","",_tag_month_day!BR510/100)</f>
        <v/>
      </c>
      <c r="GH514" s="420" t="str">
        <f>IF(_tag_month_day!BS510="","",_tag_month_day!BS510/100)</f>
        <v/>
      </c>
      <c r="GI514" s="603" t="str">
        <f>IF(_tag_month_day!BT510="","",_tag_month_day!BT510/100)</f>
        <v/>
      </c>
      <c r="GJ514" s="612" t="str">
        <f>IF(_tag_month_day!BU510="","",_tag_month_day!BU510/100)</f>
        <v/>
      </c>
      <c r="GK514" s="620" t="str">
        <f>IF(_tag_month_day!BV510="",IF(_rlcf_month_day!A$2="","",_rlcf_month_day!A$2/100),_tag_month_day!BV510/100)</f>
        <v/>
      </c>
      <c r="GL514" s="620" t="str">
        <f>IF(_tag_month_day!BW510="",IF(_rlcf_month_day!B$2="","",_rlcf_month_day!B$2/100),_tag_month_day!BW510/100)</f>
        <v/>
      </c>
      <c r="GM514" s="621" t="str">
        <f>IF(_tag_month_day!BX510="",IF(_rlcf_month_day!C$2="","",_rlcf_month_day!C$2/100),_tag_month_day!BX510/100)</f>
        <v/>
      </c>
      <c r="GN514" s="620" t="str">
        <f>IF(_tag_month_day!BV510="",IF(_rlcf_month_day!A$2="","",_rlcf_month_day!A$2/100),_tag_month_day!BV510/100)</f>
        <v/>
      </c>
      <c r="GO514" s="620" t="str">
        <f>IF(_tag_month_day!BW510="",IF(_rlcf_month_day!B$2="","",_rlcf_month_day!B$2/100),_tag_month_day!BW510/100)</f>
        <v/>
      </c>
      <c r="GP514" s="620" t="str">
        <f>IF(_tag_month_day!CD510="",IF(_rlcf_month_day!E$2="","",_rlcf_month_day!E$2/100),_tag_month_day!CD510/100)</f>
        <v/>
      </c>
      <c r="GQ514" s="620" t="str">
        <f>IF(_tag_month_day!CE510="",IF(_rlcf_month_day!F$2="","",_rlcf_month_day!F$2/100),_tag_month_day!CE510/100)</f>
        <v/>
      </c>
      <c r="GR514" s="621" t="str">
        <f>IF(_tag_month_day!CF510="",IF(_rlcf_month_day!G$2="","",_rlcf_month_day!G$2/100),_tag_month_day!CF510/100)</f>
        <v/>
      </c>
      <c r="GS514" s="626">
        <f t="shared" ref="GS514:HH514" si="3088">GS513</f>
        <v>0.953</v>
      </c>
      <c r="GT514" s="626">
        <f t="shared" si="3088"/>
        <v>0.55</v>
      </c>
      <c r="GU514" s="626">
        <f t="shared" si="3088"/>
        <v>0.55</v>
      </c>
      <c r="GV514" s="626">
        <f t="shared" si="3088"/>
        <v>0.55</v>
      </c>
      <c r="GW514" s="626">
        <f t="shared" si="3088"/>
        <v>0.5</v>
      </c>
      <c r="GX514" s="626">
        <f t="shared" si="3088"/>
        <v>0.935</v>
      </c>
      <c r="GY514" s="626">
        <f t="shared" si="3088"/>
        <v>0.15</v>
      </c>
      <c r="GZ514" s="626">
        <f t="shared" si="3088"/>
        <v>1</v>
      </c>
      <c r="HA514" s="632">
        <f t="shared" si="3088"/>
        <v>0.047</v>
      </c>
      <c r="HB514" s="632">
        <f t="shared" si="3088"/>
        <v>0.45</v>
      </c>
      <c r="HC514" s="632">
        <f t="shared" si="3088"/>
        <v>0.45</v>
      </c>
      <c r="HD514" s="632">
        <f t="shared" si="3088"/>
        <v>0.45</v>
      </c>
      <c r="HE514" s="632">
        <f t="shared" si="3088"/>
        <v>0.5</v>
      </c>
      <c r="HF514" s="632">
        <f t="shared" si="3088"/>
        <v>0.065</v>
      </c>
      <c r="HG514" s="632">
        <f t="shared" si="3088"/>
        <v>0.85</v>
      </c>
      <c r="HH514" s="632">
        <f t="shared" si="3088"/>
        <v>0</v>
      </c>
      <c r="HI514" s="68">
        <f t="shared" si="2749"/>
        <v>0</v>
      </c>
      <c r="HJ514" s="68" t="e">
        <f t="shared" si="2780"/>
        <v>#VALUE!</v>
      </c>
      <c r="HK514" s="202">
        <f t="shared" si="2781"/>
        <v>0.85</v>
      </c>
      <c r="HL514" s="464">
        <f t="shared" si="2782"/>
        <v>550000</v>
      </c>
      <c r="HM514" s="464">
        <f t="shared" si="2783"/>
        <v>480000</v>
      </c>
      <c r="HN514" s="192" t="e">
        <f t="shared" si="2750"/>
        <v>#VALUE!</v>
      </c>
      <c r="HO514" s="192" t="e">
        <f>HN514*HK514*$HO$2/HL514*1000000</f>
        <v>#VALUE!</v>
      </c>
      <c r="HP514" s="192" t="e">
        <f>HN514*HK514*$HP$2/HM514*1000000</f>
        <v>#VALUE!</v>
      </c>
    </row>
    <row r="515" customFormat="1" spans="1:224">
      <c r="A515" s="381">
        <v>510</v>
      </c>
      <c r="B515" s="54">
        <f ca="1" t="shared" si="2784"/>
        <v>43638</v>
      </c>
      <c r="C515" s="57">
        <f t="shared" si="2785"/>
        <v>0.0416666666666667</v>
      </c>
      <c r="D515" s="68" t="str">
        <f ca="1" t="shared" si="2751"/>
        <v>夜班</v>
      </c>
      <c r="E515" s="68" t="str">
        <f ca="1" t="shared" si="2752"/>
        <v>丙</v>
      </c>
      <c r="F515" s="68">
        <f ca="1">SUMPRODUCT((成本日报!$A$3:$A$95=计划!B515)*(成本日报!$B$3:$B$95=计划!$D515),成本日报!$C$3:$C$95)</f>
        <v>3</v>
      </c>
      <c r="G515" s="382">
        <f ca="1" t="shared" si="2786"/>
        <v>43638.2083333321</v>
      </c>
      <c r="H515" s="382">
        <f ca="1" t="shared" si="2753"/>
        <v>43638.2152777765</v>
      </c>
      <c r="I515" s="382">
        <f ca="1" t="shared" si="2754"/>
        <v>43638.2208333321</v>
      </c>
      <c r="J515" s="382">
        <f ca="1" t="shared" si="2755"/>
        <v>43638.2499999988</v>
      </c>
      <c r="K515" s="382">
        <f ca="1" t="shared" si="2756"/>
        <v>43638.3124999988</v>
      </c>
      <c r="L515" s="382">
        <f ca="1" t="shared" si="2757"/>
        <v>43638.3333333321</v>
      </c>
      <c r="M515" s="398" t="str">
        <f>IF(_tag_month_day!A511="","",_tag_month_day!A511)</f>
        <v/>
      </c>
      <c r="N515" s="398" t="str">
        <f>IF(_tag_month_day!B511="","",_tag_month_day!B511)</f>
        <v/>
      </c>
      <c r="O515" s="399" t="e">
        <f t="shared" si="2758"/>
        <v>#VALUE!</v>
      </c>
      <c r="P515" s="398" t="str">
        <f>IF(_tag_month_day!C511="","",_tag_month_day!C511)</f>
        <v/>
      </c>
      <c r="Q515" s="398" t="str">
        <f>IF(_tag_month_day!D511="","",_tag_month_day!D511)</f>
        <v/>
      </c>
      <c r="R515" s="416">
        <f>IF(_tag_month_day!CB511="",R514,_tag_month_day!CB511/100)</f>
        <v>0.07</v>
      </c>
      <c r="S515" s="417" t="str">
        <f>IF(_tag_month_day!E511="","",_tag_month_day!E511)</f>
        <v/>
      </c>
      <c r="T515" s="417" t="str">
        <f>IF(_tag_month_day!F511="","",_tag_month_day!F511)</f>
        <v/>
      </c>
      <c r="U515" s="418" t="e">
        <f t="shared" si="2712"/>
        <v>#VALUE!</v>
      </c>
      <c r="V515" s="53" t="e">
        <f t="shared" si="2713"/>
        <v>#VALUE!</v>
      </c>
      <c r="W515" s="419" t="str">
        <f>IF(_jhy_month_day!A511="","",_jhy_month_day!A511)</f>
        <v/>
      </c>
      <c r="X515" s="420" t="str">
        <f>IF(_jhy_month_day!B511="","",_jhy_month_day!B511/100)</f>
        <v/>
      </c>
      <c r="Y515" s="420" t="str">
        <f>IF(_jhy_month_day!C511="","",_jhy_month_day!C511/100)</f>
        <v/>
      </c>
      <c r="Z515" s="439">
        <f t="shared" si="2802"/>
        <v>128</v>
      </c>
      <c r="AA515" s="440" t="str">
        <f>IF(_tag_month_day!G511="","",_tag_month_day!G511/100)</f>
        <v/>
      </c>
      <c r="AB515" s="440" t="str">
        <f>IF(_tag_month_day!H511="","",_tag_month_day!H511/100)</f>
        <v/>
      </c>
      <c r="AC515" s="193">
        <f t="shared" si="2759"/>
        <v>1.59963432013121</v>
      </c>
      <c r="AD515" s="441" t="str">
        <f t="shared" si="2760"/>
        <v/>
      </c>
      <c r="AE515" s="442" t="str">
        <f t="shared" si="2761"/>
        <v/>
      </c>
      <c r="AF515" s="443">
        <v>1</v>
      </c>
      <c r="AG515" s="68" t="str">
        <f>IF(_duihao_month_day!A511="","",_duihao_month_day!A511)</f>
        <v/>
      </c>
      <c r="AH515" s="463">
        <f>IF(_gyk_month_day!B511="",AH514,_gyk_month_day!B511)</f>
        <v>820</v>
      </c>
      <c r="AI515" s="464"/>
      <c r="AJ515" s="68" t="str">
        <f>IF(_tag_month_day!I511="","",_tag_month_day!I511)</f>
        <v/>
      </c>
      <c r="AK515" s="465" t="str">
        <f>IF(_tzyy_month_day!A511="","",_tzyy_month_day!A511)</f>
        <v/>
      </c>
      <c r="AL515" s="465" t="str">
        <f>IF(_tzyy_month_day!B511="","",_tzyy_month_day!B511)</f>
        <v/>
      </c>
      <c r="AM515" s="465" t="str">
        <f>IF(_tzyy_month_day!C511="","",_tzyy_month_day!C511)</f>
        <v/>
      </c>
      <c r="AN515" s="466" t="str">
        <f>IF(_tag_month_day!CG511="","",_tag_month_day!CG511)</f>
        <v/>
      </c>
      <c r="AO515" s="466" t="str">
        <f>IF(_tag_month_day!CH511="","",_tag_month_day!CH511)</f>
        <v/>
      </c>
      <c r="AP515" s="486" t="e">
        <f t="shared" si="2762"/>
        <v>#VALUE!</v>
      </c>
      <c r="AQ515" s="487" t="str">
        <f>IF(_tag_month_day!J511="","",_tag_month_day!J511/100)</f>
        <v/>
      </c>
      <c r="AR515" s="488">
        <f t="shared" si="2763"/>
        <v>1.3</v>
      </c>
      <c r="AS515" s="489" t="e">
        <f t="shared" si="2714"/>
        <v>#VALUE!</v>
      </c>
      <c r="AT515" s="489">
        <f t="shared" si="2764"/>
        <v>0</v>
      </c>
      <c r="AU515" s="490" t="str">
        <f>IF(_tag_month_day!K511="","",_tag_month_day!K511)</f>
        <v/>
      </c>
      <c r="AV515" s="491" t="str">
        <f>IF(_tag_month_day!L511="","",_tag_month_day!L511/100)</f>
        <v/>
      </c>
      <c r="AW515" s="420">
        <f t="shared" si="3073"/>
        <v>0</v>
      </c>
      <c r="AX515" s="420">
        <f t="shared" si="2765"/>
        <v>0</v>
      </c>
      <c r="AY515" s="420" t="str">
        <f>IF(_tag_month_day!M511="","",_tag_month_day!M511/100)</f>
        <v/>
      </c>
      <c r="AZ515" s="420" t="str">
        <f>IF(_tag_month_day!N511="","",_tag_month_day!N511/100)</f>
        <v/>
      </c>
      <c r="BA515" s="420" t="str">
        <f>IF(_tag_month_day!O511="","",_tag_month_day!O511/100)</f>
        <v/>
      </c>
      <c r="BB515" s="496" t="str">
        <f>IF(_tag_month_day!P511="","",_tag_month_day!P511/100)</f>
        <v/>
      </c>
      <c r="BC515" s="496">
        <f t="shared" si="2766"/>
        <v>0</v>
      </c>
      <c r="BD515" s="496" t="str">
        <f>IF(_tag_month_day!Q511="","",_tag_month_day!Q511/100)</f>
        <v/>
      </c>
      <c r="BE515" s="510" t="str">
        <f>IF(_tag_month_day!R511="","",_tag_month_day!R511/100)</f>
        <v/>
      </c>
      <c r="BF515" s="413" t="str">
        <f>IF(_tag_month_day!CC511="","",_tag_month_day!CC511/100)</f>
        <v/>
      </c>
      <c r="BG515" s="511" t="e">
        <f t="shared" si="2715"/>
        <v>#VALUE!</v>
      </c>
      <c r="BH515" s="198">
        <f t="shared" si="2716"/>
        <v>0</v>
      </c>
      <c r="BI515" s="512" t="e">
        <f>IF(CX515=0,BI514,(DK515*查询!$R$5+DL515*查询!$Q$5+DM515*查询!$N$5+DN515*查询!$O$5+DO515*查询!$P$5)*AF515/CX515)</f>
        <v>#VALUE!</v>
      </c>
      <c r="BJ515" s="512" t="e">
        <f>IF(CX515=0,BJ514,(DP515*查询!$S$5+DQ515*查询!$T$5+DR515*查询!$U$5)*AF515/CX515)</f>
        <v>#VALUE!</v>
      </c>
      <c r="BK515" s="512">
        <f t="shared" si="2767"/>
        <v>1</v>
      </c>
      <c r="BL515" s="513" t="str">
        <f>IF(_cfyc_month_day!A511="","",_cfyc_month_day!A511)</f>
        <v/>
      </c>
      <c r="BM515" s="513" t="str">
        <f>IF(_cfyc_month_day!B511="","",_cfyc_month_day!B511)</f>
        <v/>
      </c>
      <c r="BN515" s="513" t="str">
        <f>IF(_cfyc_month_day!C511="","",_cfyc_month_day!C511)</f>
        <v/>
      </c>
      <c r="BO515" s="522" t="str">
        <f>IF(_cfyc_month_day!D511="","",_cfyc_month_day!D511)</f>
        <v/>
      </c>
      <c r="BP515" s="522" t="str">
        <f>IF(_cfyc_month_day!E511="","",_cfyc_month_day!E511)</f>
        <v/>
      </c>
      <c r="BQ515" s="522" t="str">
        <f>IF(_cfyc_month_day!F511="","",_cfyc_month_day!F511)</f>
        <v/>
      </c>
      <c r="BR515" s="513" t="str">
        <f>IF(_tag_month_day!T511="","",_tag_month_day!T511)</f>
        <v/>
      </c>
      <c r="BS515" s="513" t="str">
        <f>IF(_tag_month_day!U511="","",_tag_month_day!U511)</f>
        <v/>
      </c>
      <c r="BT515" s="523" t="str">
        <f t="shared" si="2768"/>
        <v/>
      </c>
      <c r="BU515" s="223" t="str">
        <f>IF(_tag_month_day!V511="","",_tag_month_day!V511)</f>
        <v/>
      </c>
      <c r="BV515" s="206" t="str">
        <f>IF(_tag_month_day!W511="","",_tag_month_day!W511)</f>
        <v/>
      </c>
      <c r="BW515" s="540" t="str">
        <f>IF(_tag_month_day!X511="","",_tag_month_day!X511)</f>
        <v/>
      </c>
      <c r="BX515" s="540" t="str">
        <f>IF(_tag_month_day!Y511="","",_tag_month_day!Y511)</f>
        <v/>
      </c>
      <c r="BY515" s="541">
        <f ca="1" t="shared" si="2769"/>
        <v>43638.3333333321</v>
      </c>
      <c r="BZ515" s="542"/>
      <c r="CA515" s="543" t="str">
        <f>IF(_jhy2_month_day!A511="","",_jhy2_month_day!A511)</f>
        <v/>
      </c>
      <c r="CB515" s="464" t="str">
        <f>IF(_jhy2_month_day!B511="","",_jhy2_month_day!B511)</f>
        <v/>
      </c>
      <c r="CC515" s="464" t="str">
        <f>IF(_jhy2_month_day!C511="","",_jhy2_month_day!C511)</f>
        <v/>
      </c>
      <c r="CD515" s="464" t="str">
        <f>IF(_jhy2_month_day!D511="","",_jhy2_month_day!D511)</f>
        <v/>
      </c>
      <c r="CE515" s="464" t="str">
        <f>IF(_jhy2_month_day!E511="","",_jhy2_month_day!E511)</f>
        <v/>
      </c>
      <c r="CF515" s="464" t="str">
        <f>IF(_jhy2_month_day!F511="","",_jhy2_month_day!F511)</f>
        <v/>
      </c>
      <c r="CG515" s="464" t="str">
        <f>IF(_jhy2_month_day!G511="","",_jhy2_month_day!G511)</f>
        <v/>
      </c>
      <c r="CH515" s="464" t="str">
        <f>IF(_jhy2_month_day!H511="","",_jhy2_month_day!H511)</f>
        <v/>
      </c>
      <c r="CI515" s="464" t="str">
        <f>IF(_jhy2_month_day!I511="","",_jhy2_month_day!I511)</f>
        <v/>
      </c>
      <c r="CJ515" s="464" t="str">
        <f>IF(_jhy2_month_day!J511="","",_jhy2_month_day!J511)</f>
        <v/>
      </c>
      <c r="CK515" s="464" t="str">
        <f>IF(_jhy2_month_day!K511="","",_jhy2_month_day!K511)</f>
        <v/>
      </c>
      <c r="CL515" s="562" t="str">
        <f>IF(_jhy2_month_day!L511="","",_jhy2_month_day!L511)</f>
        <v/>
      </c>
      <c r="CM515" s="562" t="str">
        <f>IF(_jhy2_month_day!M511="","",_jhy2_month_day!M511)</f>
        <v/>
      </c>
      <c r="CN515" s="562" t="str">
        <f>IF(_jhy2_month_day!N511="","",_jhy2_month_day!N511)</f>
        <v/>
      </c>
      <c r="CO515" s="562" t="str">
        <f>IF(_jhy2_month_day!O511="","",_jhy2_month_day!O511)</f>
        <v/>
      </c>
      <c r="CP515" s="562" t="str">
        <f>IF(_jhy2_month_day!P511="","",_jhy2_month_day!P511)</f>
        <v/>
      </c>
      <c r="CQ515" s="562" t="str">
        <f>IF(_jhy2_month_day!Q511="","",_jhy2_month_day!Q511)</f>
        <v/>
      </c>
      <c r="CR515" s="563" t="str">
        <f>IF(_jhy2_month_day!R511="","",_jhy2_month_day!R511)</f>
        <v/>
      </c>
      <c r="CS515" s="576" t="str">
        <f>IF(_jhy2_month_day!S511="","",_jhy2_month_day!S511)</f>
        <v/>
      </c>
      <c r="CT515" s="562" t="str">
        <f>IF(_jhy2_month_day!T511="","",_jhy2_month_day!T511)</f>
        <v/>
      </c>
      <c r="CU515" s="577" t="e">
        <f t="shared" si="2717"/>
        <v>#VALUE!</v>
      </c>
      <c r="CV515" s="198" t="e">
        <f t="shared" si="2718"/>
        <v>#VALUE!</v>
      </c>
      <c r="CW515" s="192" t="e">
        <f t="shared" si="2719"/>
        <v>#VALUE!</v>
      </c>
      <c r="CX515" s="192" t="e">
        <f t="shared" si="2720"/>
        <v>#VALUE!</v>
      </c>
      <c r="CY515" s="202" t="e">
        <f t="shared" si="2721"/>
        <v>#VALUE!</v>
      </c>
      <c r="CZ515" s="192" t="e">
        <f t="shared" ref="CZ515:DI515" si="3089">$AJ515*EF515</f>
        <v>#VALUE!</v>
      </c>
      <c r="DA515" s="192" t="e">
        <f t="shared" si="3089"/>
        <v>#VALUE!</v>
      </c>
      <c r="DB515" s="192" t="e">
        <f t="shared" si="3089"/>
        <v>#VALUE!</v>
      </c>
      <c r="DC515" s="192" t="e">
        <f t="shared" si="3089"/>
        <v>#VALUE!</v>
      </c>
      <c r="DD515" s="192" t="e">
        <f t="shared" si="3089"/>
        <v>#VALUE!</v>
      </c>
      <c r="DE515" s="192" t="e">
        <f t="shared" si="3089"/>
        <v>#VALUE!</v>
      </c>
      <c r="DF515" s="192" t="e">
        <f t="shared" si="3089"/>
        <v>#VALUE!</v>
      </c>
      <c r="DG515" s="192" t="e">
        <f t="shared" si="3089"/>
        <v>#VALUE!</v>
      </c>
      <c r="DH515" s="192" t="e">
        <f t="shared" si="3089"/>
        <v>#VALUE!</v>
      </c>
      <c r="DI515" s="192" t="e">
        <f t="shared" si="3089"/>
        <v>#VALUE!</v>
      </c>
      <c r="DJ515" s="192" t="e">
        <f t="shared" si="2723"/>
        <v>#VALUE!</v>
      </c>
      <c r="DK515" s="192" t="e">
        <f t="shared" si="2724"/>
        <v>#VALUE!</v>
      </c>
      <c r="DL515" s="192" t="e">
        <f t="shared" si="2725"/>
        <v>#VALUE!</v>
      </c>
      <c r="DM515" s="192" t="e">
        <f t="shared" si="2726"/>
        <v>#VALUE!</v>
      </c>
      <c r="DN515" s="192" t="e">
        <f t="shared" si="2727"/>
        <v>#VALUE!</v>
      </c>
      <c r="DO515" s="192" t="e">
        <f t="shared" si="2728"/>
        <v>#VALUE!</v>
      </c>
      <c r="DP515" s="192" t="e">
        <f t="shared" si="2729"/>
        <v>#VALUE!</v>
      </c>
      <c r="DQ515" s="192" t="e">
        <f t="shared" si="2730"/>
        <v>#VALUE!</v>
      </c>
      <c r="DR515" s="192" t="e">
        <f t="shared" si="2731"/>
        <v>#VALUE!</v>
      </c>
      <c r="DS515" s="192" t="e">
        <f t="shared" si="2732"/>
        <v>#VALUE!</v>
      </c>
      <c r="DT515" s="192" t="e">
        <f t="shared" si="2733"/>
        <v>#VALUE!</v>
      </c>
      <c r="DU515" s="192" t="e">
        <f t="shared" si="2734"/>
        <v>#VALUE!</v>
      </c>
      <c r="DV515" s="198" t="e">
        <f t="shared" si="2735"/>
        <v>#VALUE!</v>
      </c>
      <c r="DW515" s="198" t="e">
        <f t="shared" si="2736"/>
        <v>#DIV/0!</v>
      </c>
      <c r="DX515" s="198" t="e">
        <f t="shared" si="2737"/>
        <v>#DIV/0!</v>
      </c>
      <c r="DY515" s="198" t="e">
        <f t="shared" si="2738"/>
        <v>#VALUE!</v>
      </c>
      <c r="DZ515" s="198" t="e">
        <f t="shared" si="2739"/>
        <v>#VALUE!</v>
      </c>
      <c r="EA515" s="198" t="e">
        <f t="shared" si="2740"/>
        <v>#VALUE!</v>
      </c>
      <c r="EB515" s="198" t="e">
        <f t="shared" si="2741"/>
        <v>#VALUE!</v>
      </c>
      <c r="EC515" s="198" t="e">
        <f t="shared" si="2742"/>
        <v>#DIV/0!</v>
      </c>
      <c r="ED515" s="198" t="e">
        <f t="shared" si="2743"/>
        <v>#VALUE!</v>
      </c>
      <c r="EE515" s="198" t="e">
        <f t="shared" si="2744"/>
        <v>#VALUE!</v>
      </c>
      <c r="EF515" s="198" t="e">
        <f t="shared" ref="EF515:EO515" si="3090">DV515/SUM($DV515:$EE515)</f>
        <v>#VALUE!</v>
      </c>
      <c r="EG515" s="198" t="e">
        <f t="shared" si="3090"/>
        <v>#DIV/0!</v>
      </c>
      <c r="EH515" s="198" t="e">
        <f t="shared" si="3090"/>
        <v>#DIV/0!</v>
      </c>
      <c r="EI515" s="198" t="e">
        <f t="shared" si="3090"/>
        <v>#VALUE!</v>
      </c>
      <c r="EJ515" s="198" t="e">
        <f t="shared" si="3090"/>
        <v>#VALUE!</v>
      </c>
      <c r="EK515" s="198" t="e">
        <f t="shared" si="3090"/>
        <v>#VALUE!</v>
      </c>
      <c r="EL515" s="198" t="e">
        <f t="shared" si="3090"/>
        <v>#VALUE!</v>
      </c>
      <c r="EM515" s="198" t="e">
        <f t="shared" si="3090"/>
        <v>#DIV/0!</v>
      </c>
      <c r="EN515" s="198" t="e">
        <f t="shared" si="3090"/>
        <v>#VALUE!</v>
      </c>
      <c r="EO515" s="198" t="e">
        <f t="shared" si="3090"/>
        <v>#VALUE!</v>
      </c>
      <c r="EP515" s="511">
        <f t="shared" ref="EP515:EW515" si="3091">EP514</f>
        <v>0.08</v>
      </c>
      <c r="EQ515" s="511">
        <f t="shared" si="3091"/>
        <v>0.015</v>
      </c>
      <c r="ER515" s="511">
        <f t="shared" si="3091"/>
        <v>0.015</v>
      </c>
      <c r="ES515" s="511">
        <f t="shared" si="3091"/>
        <v>0.015</v>
      </c>
      <c r="ET515" s="511">
        <f t="shared" si="3091"/>
        <v>0.015</v>
      </c>
      <c r="EU515" s="511">
        <f t="shared" si="3091"/>
        <v>0.09</v>
      </c>
      <c r="EV515" s="511">
        <f t="shared" si="3091"/>
        <v>0.09</v>
      </c>
      <c r="EW515" s="511">
        <f t="shared" si="3091"/>
        <v>0.09</v>
      </c>
      <c r="EX515" s="420" t="str">
        <f>IF(_tag_month_day!AS511="","",_tag_month_day!AS511/100)</f>
        <v/>
      </c>
      <c r="EY515" s="420" t="str">
        <f>IF(_tag_month_day!AT511="","",_tag_month_day!AT511/100)</f>
        <v/>
      </c>
      <c r="EZ515" s="420" t="str">
        <f>IF(_tag_month_day!AU511="","",_tag_month_day!AU511/100)</f>
        <v/>
      </c>
      <c r="FA515" s="420" t="str">
        <f>IF(_tag_month_day!AV511="","",_tag_month_day!AV511/100)</f>
        <v/>
      </c>
      <c r="FB515" s="420" t="str">
        <f>IF(_tag_month_day!AW511="","",_tag_month_day!AW511/100)</f>
        <v/>
      </c>
      <c r="FC515" s="420" t="str">
        <f>IF(_tag_month_day!AX511="","",_tag_month_day!AX511/100)</f>
        <v/>
      </c>
      <c r="FD515" s="510">
        <f t="shared" si="2773"/>
        <v>0.33</v>
      </c>
      <c r="FE515" s="510">
        <f t="shared" si="2774"/>
        <v>0.19</v>
      </c>
      <c r="FF515" s="510">
        <f t="shared" si="2775"/>
        <v>0.003</v>
      </c>
      <c r="FG515" s="510">
        <f t="shared" si="2776"/>
        <v>0</v>
      </c>
      <c r="FH515" s="603">
        <f t="shared" si="2777"/>
        <v>0.0001</v>
      </c>
      <c r="FI515" s="510">
        <f t="shared" ref="FI515:FR515" si="3092">FI514</f>
        <v>0.41</v>
      </c>
      <c r="FJ515" s="510">
        <f t="shared" si="3092"/>
        <v>0.11</v>
      </c>
      <c r="FK515" s="510">
        <f t="shared" si="3092"/>
        <v>0.015</v>
      </c>
      <c r="FL515" s="510">
        <f t="shared" si="3092"/>
        <v>0</v>
      </c>
      <c r="FM515" s="603">
        <f t="shared" si="3092"/>
        <v>0.0001</v>
      </c>
      <c r="FN515" s="510" t="str">
        <f>IF(_tag_month_day!AY511="","",_tag_month_day!AY511/100)</f>
        <v/>
      </c>
      <c r="FO515" s="510" t="str">
        <f>IF(_tag_month_day!AZ511="","",_tag_month_day!AZ511/100)</f>
        <v/>
      </c>
      <c r="FP515" s="510" t="str">
        <f>IF(_tag_month_day!BA511="","",_tag_month_day!BA511/100)</f>
        <v/>
      </c>
      <c r="FQ515" s="510" t="str">
        <f>IF(_tag_month_day!BB511="","",_tag_month_day!BB511/100)</f>
        <v/>
      </c>
      <c r="FR515" s="603" t="str">
        <f>IF(_tag_month_day!BC511="","",_tag_month_day!BC511/100)</f>
        <v/>
      </c>
      <c r="FS515" s="510" t="str">
        <f>IF(_tag_month_day!BD511="","",_tag_month_day!BD511/100)</f>
        <v/>
      </c>
      <c r="FT515" s="510" t="str">
        <f>IF(_tag_month_day!BE511="","",_tag_month_day!BE511/100)</f>
        <v/>
      </c>
      <c r="FU515" s="510" t="str">
        <f>IF(_tag_month_day!BF511="","",_tag_month_day!BF511/100)</f>
        <v/>
      </c>
      <c r="FV515" s="510" t="str">
        <f>IF(_tag_month_day!BG511="","",_tag_month_day!BG511/100)</f>
        <v/>
      </c>
      <c r="FW515" s="603" t="str">
        <f>IF(_tag_month_day!BH511="","",_tag_month_day!BH511/100)</f>
        <v/>
      </c>
      <c r="FX515" s="510" t="str">
        <f>IF(_tag_month_day!BI511="","",_tag_month_day!BI511/100)</f>
        <v/>
      </c>
      <c r="FY515" s="510" t="str">
        <f>IF(_tag_month_day!BJ511="","",_tag_month_day!BJ511/100)</f>
        <v/>
      </c>
      <c r="FZ515" s="605" t="str">
        <f>IF(_tag_month_day!BK511="","",_tag_month_day!BK511/100)</f>
        <v/>
      </c>
      <c r="GA515" s="510" t="str">
        <f>IF(_tag_month_day!BL511="","",_tag_month_day!BL511/100)</f>
        <v/>
      </c>
      <c r="GB515" s="603" t="str">
        <f>IF(_tag_month_day!BM511="","",_tag_month_day!BM511/100)</f>
        <v/>
      </c>
      <c r="GC515" s="420" t="str">
        <f>IF(_tag_month_day!BN511="","",_tag_month_day!BN511/100)</f>
        <v/>
      </c>
      <c r="GD515" s="420" t="str">
        <f>IF(_tag_month_day!BO511="","",_tag_month_day!BO511/100)</f>
        <v/>
      </c>
      <c r="GE515" s="420" t="str">
        <f>IF(_tag_month_day!BP511="","",_tag_month_day!BP511/100)</f>
        <v/>
      </c>
      <c r="GF515" s="420" t="str">
        <f>IF(_tag_month_day!BQ511="","",_tag_month_day!BQ511/100)</f>
        <v/>
      </c>
      <c r="GG515" s="420" t="str">
        <f>IF(_tag_month_day!BR511="","",_tag_month_day!BR511/100)</f>
        <v/>
      </c>
      <c r="GH515" s="420" t="str">
        <f>IF(_tag_month_day!BS511="","",_tag_month_day!BS511/100)</f>
        <v/>
      </c>
      <c r="GI515" s="603" t="str">
        <f>IF(_tag_month_day!BT511="","",_tag_month_day!BT511/100)</f>
        <v/>
      </c>
      <c r="GJ515" s="612" t="str">
        <f>IF(_tag_month_day!BU511="","",_tag_month_day!BU511/100)</f>
        <v/>
      </c>
      <c r="GK515" s="620" t="str">
        <f>IF(_tag_month_day!BV511="",IF(_rlcf_month_day!A$2="","",_rlcf_month_day!A$2/100),_tag_month_day!BV511/100)</f>
        <v/>
      </c>
      <c r="GL515" s="620" t="str">
        <f>IF(_tag_month_day!BW511="",IF(_rlcf_month_day!B$2="","",_rlcf_month_day!B$2/100),_tag_month_day!BW511/100)</f>
        <v/>
      </c>
      <c r="GM515" s="621" t="str">
        <f>IF(_tag_month_day!BX511="",IF(_rlcf_month_day!C$2="","",_rlcf_month_day!C$2/100),_tag_month_day!BX511/100)</f>
        <v/>
      </c>
      <c r="GN515" s="620" t="str">
        <f>IF(_tag_month_day!BV511="",IF(_rlcf_month_day!A$2="","",_rlcf_month_day!A$2/100),_tag_month_day!BV511/100)</f>
        <v/>
      </c>
      <c r="GO515" s="620" t="str">
        <f>IF(_tag_month_day!BW511="",IF(_rlcf_month_day!B$2="","",_rlcf_month_day!B$2/100),_tag_month_day!BW511/100)</f>
        <v/>
      </c>
      <c r="GP515" s="620" t="str">
        <f>IF(_tag_month_day!CD511="",IF(_rlcf_month_day!E$2="","",_rlcf_month_day!E$2/100),_tag_month_day!CD511/100)</f>
        <v/>
      </c>
      <c r="GQ515" s="620" t="str">
        <f>IF(_tag_month_day!CE511="",IF(_rlcf_month_day!F$2="","",_rlcf_month_day!F$2/100),_tag_month_day!CE511/100)</f>
        <v/>
      </c>
      <c r="GR515" s="621" t="str">
        <f>IF(_tag_month_day!CF511="",IF(_rlcf_month_day!G$2="","",_rlcf_month_day!G$2/100),_tag_month_day!CF511/100)</f>
        <v/>
      </c>
      <c r="GS515" s="626">
        <f t="shared" ref="GS515:HH515" si="3093">GS514</f>
        <v>0.953</v>
      </c>
      <c r="GT515" s="626">
        <f t="shared" si="3093"/>
        <v>0.55</v>
      </c>
      <c r="GU515" s="626">
        <f t="shared" si="3093"/>
        <v>0.55</v>
      </c>
      <c r="GV515" s="626">
        <f t="shared" si="3093"/>
        <v>0.55</v>
      </c>
      <c r="GW515" s="626">
        <f t="shared" si="3093"/>
        <v>0.5</v>
      </c>
      <c r="GX515" s="626">
        <f t="shared" si="3093"/>
        <v>0.935</v>
      </c>
      <c r="GY515" s="626">
        <f t="shared" si="3093"/>
        <v>0.15</v>
      </c>
      <c r="GZ515" s="626">
        <f t="shared" si="3093"/>
        <v>1</v>
      </c>
      <c r="HA515" s="632">
        <f t="shared" si="3093"/>
        <v>0.047</v>
      </c>
      <c r="HB515" s="632">
        <f t="shared" si="3093"/>
        <v>0.45</v>
      </c>
      <c r="HC515" s="632">
        <f t="shared" si="3093"/>
        <v>0.45</v>
      </c>
      <c r="HD515" s="632">
        <f t="shared" si="3093"/>
        <v>0.45</v>
      </c>
      <c r="HE515" s="632">
        <f t="shared" si="3093"/>
        <v>0.5</v>
      </c>
      <c r="HF515" s="632">
        <f t="shared" si="3093"/>
        <v>0.065</v>
      </c>
      <c r="HG515" s="632">
        <f t="shared" si="3093"/>
        <v>0.85</v>
      </c>
      <c r="HH515" s="632">
        <f t="shared" si="3093"/>
        <v>0</v>
      </c>
      <c r="HI515" s="68">
        <f t="shared" si="2749"/>
        <v>0</v>
      </c>
      <c r="HJ515" s="68" t="e">
        <f t="shared" si="2780"/>
        <v>#VALUE!</v>
      </c>
      <c r="HK515" s="202">
        <f t="shared" si="2781"/>
        <v>0.85</v>
      </c>
      <c r="HL515" s="464">
        <f t="shared" si="2782"/>
        <v>550000</v>
      </c>
      <c r="HM515" s="464">
        <f t="shared" si="2783"/>
        <v>480000</v>
      </c>
      <c r="HN515" s="192" t="e">
        <f t="shared" si="2750"/>
        <v>#VALUE!</v>
      </c>
      <c r="HO515" s="192" t="e">
        <f>HN515*HK515*$HO$2/HL515*1000000</f>
        <v>#VALUE!</v>
      </c>
      <c r="HP515" s="192" t="e">
        <f>HN515*HK515*$HP$2/HM515*1000000</f>
        <v>#VALUE!</v>
      </c>
    </row>
    <row r="516" customFormat="1" spans="1:224">
      <c r="A516" s="381">
        <v>511</v>
      </c>
      <c r="B516" s="54">
        <f ca="1" t="shared" si="2784"/>
        <v>43638</v>
      </c>
      <c r="C516" s="57">
        <f t="shared" si="2785"/>
        <v>0.0416666666666667</v>
      </c>
      <c r="D516" s="68" t="str">
        <f ca="1" t="shared" si="2751"/>
        <v>夜班</v>
      </c>
      <c r="E516" s="68" t="str">
        <f ca="1" t="shared" si="2752"/>
        <v>丙</v>
      </c>
      <c r="F516" s="68">
        <f ca="1">SUMPRODUCT((成本日报!$A$3:$A$95=计划!B516)*(成本日报!$B$3:$B$95=计划!$D516),成本日报!$C$3:$C$95)</f>
        <v>3</v>
      </c>
      <c r="G516" s="382">
        <f ca="1" t="shared" si="2786"/>
        <v>43638.2499999988</v>
      </c>
      <c r="H516" s="382">
        <f ca="1" t="shared" si="2753"/>
        <v>43638.2569444432</v>
      </c>
      <c r="I516" s="382">
        <f ca="1" t="shared" si="2754"/>
        <v>43638.2624999988</v>
      </c>
      <c r="J516" s="382">
        <f ca="1" t="shared" si="2755"/>
        <v>43638.2916666654</v>
      </c>
      <c r="K516" s="382">
        <f ca="1" t="shared" si="2756"/>
        <v>43638.3541666654</v>
      </c>
      <c r="L516" s="382">
        <f ca="1" t="shared" si="2757"/>
        <v>43638.3749999988</v>
      </c>
      <c r="M516" s="398" t="str">
        <f>IF(_tag_month_day!A512="","",_tag_month_day!A512)</f>
        <v/>
      </c>
      <c r="N516" s="398" t="str">
        <f>IF(_tag_month_day!B512="","",_tag_month_day!B512)</f>
        <v/>
      </c>
      <c r="O516" s="399" t="e">
        <f t="shared" si="2758"/>
        <v>#VALUE!</v>
      </c>
      <c r="P516" s="398" t="str">
        <f>IF(_tag_month_day!C512="","",_tag_month_day!C512)</f>
        <v/>
      </c>
      <c r="Q516" s="398" t="str">
        <f>IF(_tag_month_day!D512="","",_tag_month_day!D512)</f>
        <v/>
      </c>
      <c r="R516" s="416">
        <f>IF(_tag_month_day!CB512="",R515,_tag_month_day!CB512/100)</f>
        <v>0.07</v>
      </c>
      <c r="S516" s="417" t="str">
        <f>IF(_tag_month_day!E512="","",_tag_month_day!E512)</f>
        <v/>
      </c>
      <c r="T516" s="417" t="str">
        <f>IF(_tag_month_day!F512="","",_tag_month_day!F512)</f>
        <v/>
      </c>
      <c r="U516" s="418" t="e">
        <f t="shared" si="2712"/>
        <v>#VALUE!</v>
      </c>
      <c r="V516" s="53" t="e">
        <f t="shared" si="2713"/>
        <v>#VALUE!</v>
      </c>
      <c r="W516" s="419" t="str">
        <f>IF(_jhy_month_day!A512="","",_jhy_month_day!A512)</f>
        <v/>
      </c>
      <c r="X516" s="420" t="str">
        <f>IF(_jhy_month_day!B512="","",_jhy_month_day!B512/100)</f>
        <v/>
      </c>
      <c r="Y516" s="420" t="str">
        <f>IF(_jhy_month_day!C512="","",_jhy_month_day!C512/100)</f>
        <v/>
      </c>
      <c r="Z516" s="439">
        <f t="shared" si="2802"/>
        <v>128</v>
      </c>
      <c r="AA516" s="440" t="str">
        <f>IF(_tag_month_day!G512="","",_tag_month_day!G512/100)</f>
        <v/>
      </c>
      <c r="AB516" s="440" t="str">
        <f>IF(_tag_month_day!H512="","",_tag_month_day!H512/100)</f>
        <v/>
      </c>
      <c r="AC516" s="193">
        <f t="shared" si="2759"/>
        <v>1.59963432013121</v>
      </c>
      <c r="AD516" s="441" t="str">
        <f t="shared" si="2760"/>
        <v/>
      </c>
      <c r="AE516" s="442" t="str">
        <f t="shared" si="2761"/>
        <v/>
      </c>
      <c r="AF516" s="443">
        <v>1</v>
      </c>
      <c r="AG516" s="68" t="str">
        <f>IF(_duihao_month_day!A512="","",_duihao_month_day!A512)</f>
        <v/>
      </c>
      <c r="AH516" s="463">
        <f>IF(_gyk_month_day!B512="",AH515,_gyk_month_day!B512)</f>
        <v>820</v>
      </c>
      <c r="AI516" s="464"/>
      <c r="AJ516" s="68" t="str">
        <f>IF(_tag_month_day!I512="","",_tag_month_day!I512)</f>
        <v/>
      </c>
      <c r="AK516" s="465" t="str">
        <f>IF(_tzyy_month_day!A512="","",_tzyy_month_day!A512)</f>
        <v/>
      </c>
      <c r="AL516" s="465" t="str">
        <f>IF(_tzyy_month_day!B512="","",_tzyy_month_day!B512)</f>
        <v/>
      </c>
      <c r="AM516" s="465" t="str">
        <f>IF(_tzyy_month_day!C512="","",_tzyy_month_day!C512)</f>
        <v/>
      </c>
      <c r="AN516" s="466" t="str">
        <f>IF(_tag_month_day!CG512="","",_tag_month_day!CG512)</f>
        <v/>
      </c>
      <c r="AO516" s="466" t="str">
        <f>IF(_tag_month_day!CH512="","",_tag_month_day!CH512)</f>
        <v/>
      </c>
      <c r="AP516" s="486" t="e">
        <f t="shared" si="2762"/>
        <v>#VALUE!</v>
      </c>
      <c r="AQ516" s="487" t="str">
        <f>IF(_tag_month_day!J512="","",_tag_month_day!J512/100)</f>
        <v/>
      </c>
      <c r="AR516" s="488">
        <f t="shared" si="2763"/>
        <v>1.3</v>
      </c>
      <c r="AS516" s="489" t="e">
        <f t="shared" si="2714"/>
        <v>#VALUE!</v>
      </c>
      <c r="AT516" s="489">
        <f t="shared" si="2764"/>
        <v>0</v>
      </c>
      <c r="AU516" s="490" t="str">
        <f>IF(_tag_month_day!K512="","",_tag_month_day!K512)</f>
        <v/>
      </c>
      <c r="AV516" s="491" t="str">
        <f>IF(_tag_month_day!L512="","",_tag_month_day!L512/100)</f>
        <v/>
      </c>
      <c r="AW516" s="420">
        <f t="shared" si="3073"/>
        <v>0</v>
      </c>
      <c r="AX516" s="420">
        <f t="shared" si="2765"/>
        <v>0</v>
      </c>
      <c r="AY516" s="420" t="str">
        <f>IF(_tag_month_day!M512="","",_tag_month_day!M512/100)</f>
        <v/>
      </c>
      <c r="AZ516" s="420" t="str">
        <f>IF(_tag_month_day!N512="","",_tag_month_day!N512/100)</f>
        <v/>
      </c>
      <c r="BA516" s="420" t="str">
        <f>IF(_tag_month_day!O512="","",_tag_month_day!O512/100)</f>
        <v/>
      </c>
      <c r="BB516" s="496" t="str">
        <f>IF(_tag_month_day!P512="","",_tag_month_day!P512/100)</f>
        <v/>
      </c>
      <c r="BC516" s="496">
        <f t="shared" si="2766"/>
        <v>0</v>
      </c>
      <c r="BD516" s="496" t="str">
        <f>IF(_tag_month_day!Q512="","",_tag_month_day!Q512/100)</f>
        <v/>
      </c>
      <c r="BE516" s="510" t="str">
        <f>IF(_tag_month_day!R512="","",_tag_month_day!R512/100)</f>
        <v/>
      </c>
      <c r="BF516" s="413" t="str">
        <f>IF(_tag_month_day!CC512="","",_tag_month_day!CC512/100)</f>
        <v/>
      </c>
      <c r="BG516" s="511" t="e">
        <f t="shared" si="2715"/>
        <v>#VALUE!</v>
      </c>
      <c r="BH516" s="198">
        <f t="shared" si="2716"/>
        <v>0</v>
      </c>
      <c r="BI516" s="512" t="e">
        <f>IF(CX516=0,BI515,(DK516*查询!$R$5+DL516*查询!$Q$5+DM516*查询!$N$5+DN516*查询!$O$5+DO516*查询!$P$5)*AF516/CX516)</f>
        <v>#VALUE!</v>
      </c>
      <c r="BJ516" s="512" t="e">
        <f>IF(CX516=0,BJ515,(DP516*查询!$S$5+DQ516*查询!$T$5+DR516*查询!$U$5)*AF516/CX516)</f>
        <v>#VALUE!</v>
      </c>
      <c r="BK516" s="512">
        <f t="shared" si="2767"/>
        <v>1</v>
      </c>
      <c r="BL516" s="513" t="str">
        <f>IF(_cfyc_month_day!A512="","",_cfyc_month_day!A512)</f>
        <v/>
      </c>
      <c r="BM516" s="513" t="str">
        <f>IF(_cfyc_month_day!B512="","",_cfyc_month_day!B512)</f>
        <v/>
      </c>
      <c r="BN516" s="513" t="str">
        <f>IF(_cfyc_month_day!C512="","",_cfyc_month_day!C512)</f>
        <v/>
      </c>
      <c r="BO516" s="522" t="str">
        <f>IF(_cfyc_month_day!D512="","",_cfyc_month_day!D512)</f>
        <v/>
      </c>
      <c r="BP516" s="522" t="str">
        <f>IF(_cfyc_month_day!E512="","",_cfyc_month_day!E512)</f>
        <v/>
      </c>
      <c r="BQ516" s="522" t="str">
        <f>IF(_cfyc_month_day!F512="","",_cfyc_month_day!F512)</f>
        <v/>
      </c>
      <c r="BR516" s="513" t="str">
        <f>IF(_tag_month_day!T512="","",_tag_month_day!T512)</f>
        <v/>
      </c>
      <c r="BS516" s="513" t="str">
        <f>IF(_tag_month_day!U512="","",_tag_month_day!U512)</f>
        <v/>
      </c>
      <c r="BT516" s="523" t="str">
        <f t="shared" si="2768"/>
        <v/>
      </c>
      <c r="BU516" s="223" t="str">
        <f>IF(_tag_month_day!V512="","",_tag_month_day!V512)</f>
        <v/>
      </c>
      <c r="BV516" s="206" t="str">
        <f>IF(_tag_month_day!W512="","",_tag_month_day!W512)</f>
        <v/>
      </c>
      <c r="BW516" s="540" t="str">
        <f>IF(_tag_month_day!X512="","",_tag_month_day!X512)</f>
        <v/>
      </c>
      <c r="BX516" s="540" t="str">
        <f>IF(_tag_month_day!Y512="","",_tag_month_day!Y512)</f>
        <v/>
      </c>
      <c r="BY516" s="541">
        <f ca="1" t="shared" si="2769"/>
        <v>43638.3749999988</v>
      </c>
      <c r="BZ516" s="542"/>
      <c r="CA516" s="543" t="str">
        <f>IF(_jhy2_month_day!A512="","",_jhy2_month_day!A512)</f>
        <v/>
      </c>
      <c r="CB516" s="464" t="str">
        <f>IF(_jhy2_month_day!B512="","",_jhy2_month_day!B512)</f>
        <v/>
      </c>
      <c r="CC516" s="464" t="str">
        <f>IF(_jhy2_month_day!C512="","",_jhy2_month_day!C512)</f>
        <v/>
      </c>
      <c r="CD516" s="464" t="str">
        <f>IF(_jhy2_month_day!D512="","",_jhy2_month_day!D512)</f>
        <v/>
      </c>
      <c r="CE516" s="464" t="str">
        <f>IF(_jhy2_month_day!E512="","",_jhy2_month_day!E512)</f>
        <v/>
      </c>
      <c r="CF516" s="464" t="str">
        <f>IF(_jhy2_month_day!F512="","",_jhy2_month_day!F512)</f>
        <v/>
      </c>
      <c r="CG516" s="464" t="str">
        <f>IF(_jhy2_month_day!G512="","",_jhy2_month_day!G512)</f>
        <v/>
      </c>
      <c r="CH516" s="464" t="str">
        <f>IF(_jhy2_month_day!H512="","",_jhy2_month_day!H512)</f>
        <v/>
      </c>
      <c r="CI516" s="464" t="str">
        <f>IF(_jhy2_month_day!I512="","",_jhy2_month_day!I512)</f>
        <v/>
      </c>
      <c r="CJ516" s="464" t="str">
        <f>IF(_jhy2_month_day!J512="","",_jhy2_month_day!J512)</f>
        <v/>
      </c>
      <c r="CK516" s="464" t="str">
        <f>IF(_jhy2_month_day!K512="","",_jhy2_month_day!K512)</f>
        <v/>
      </c>
      <c r="CL516" s="562" t="str">
        <f>IF(_jhy2_month_day!L512="","",_jhy2_month_day!L512)</f>
        <v/>
      </c>
      <c r="CM516" s="562" t="str">
        <f>IF(_jhy2_month_day!M512="","",_jhy2_month_day!M512)</f>
        <v/>
      </c>
      <c r="CN516" s="562" t="str">
        <f>IF(_jhy2_month_day!N512="","",_jhy2_month_day!N512)</f>
        <v/>
      </c>
      <c r="CO516" s="562" t="str">
        <f>IF(_jhy2_month_day!O512="","",_jhy2_month_day!O512)</f>
        <v/>
      </c>
      <c r="CP516" s="562" t="str">
        <f>IF(_jhy2_month_day!P512="","",_jhy2_month_day!P512)</f>
        <v/>
      </c>
      <c r="CQ516" s="562" t="str">
        <f>IF(_jhy2_month_day!Q512="","",_jhy2_month_day!Q512)</f>
        <v/>
      </c>
      <c r="CR516" s="563" t="str">
        <f>IF(_jhy2_month_day!R512="","",_jhy2_month_day!R512)</f>
        <v/>
      </c>
      <c r="CS516" s="576" t="str">
        <f>IF(_jhy2_month_day!S512="","",_jhy2_month_day!S512)</f>
        <v/>
      </c>
      <c r="CT516" s="562" t="str">
        <f>IF(_jhy2_month_day!T512="","",_jhy2_month_day!T512)</f>
        <v/>
      </c>
      <c r="CU516" s="577" t="e">
        <f t="shared" si="2717"/>
        <v>#VALUE!</v>
      </c>
      <c r="CV516" s="198" t="e">
        <f t="shared" si="2718"/>
        <v>#VALUE!</v>
      </c>
      <c r="CW516" s="192" t="e">
        <f t="shared" si="2719"/>
        <v>#VALUE!</v>
      </c>
      <c r="CX516" s="192" t="e">
        <f t="shared" si="2720"/>
        <v>#VALUE!</v>
      </c>
      <c r="CY516" s="202" t="e">
        <f t="shared" si="2721"/>
        <v>#VALUE!</v>
      </c>
      <c r="CZ516" s="192" t="e">
        <f t="shared" ref="CZ516:DI516" si="3094">$AJ516*EF516</f>
        <v>#VALUE!</v>
      </c>
      <c r="DA516" s="192" t="e">
        <f t="shared" si="3094"/>
        <v>#VALUE!</v>
      </c>
      <c r="DB516" s="192" t="e">
        <f t="shared" si="3094"/>
        <v>#VALUE!</v>
      </c>
      <c r="DC516" s="192" t="e">
        <f t="shared" si="3094"/>
        <v>#VALUE!</v>
      </c>
      <c r="DD516" s="192" t="e">
        <f t="shared" si="3094"/>
        <v>#VALUE!</v>
      </c>
      <c r="DE516" s="192" t="e">
        <f t="shared" si="3094"/>
        <v>#VALUE!</v>
      </c>
      <c r="DF516" s="192" t="e">
        <f t="shared" si="3094"/>
        <v>#VALUE!</v>
      </c>
      <c r="DG516" s="192" t="e">
        <f t="shared" si="3094"/>
        <v>#VALUE!</v>
      </c>
      <c r="DH516" s="192" t="e">
        <f t="shared" si="3094"/>
        <v>#VALUE!</v>
      </c>
      <c r="DI516" s="192" t="e">
        <f t="shared" si="3094"/>
        <v>#VALUE!</v>
      </c>
      <c r="DJ516" s="192" t="e">
        <f t="shared" si="2723"/>
        <v>#VALUE!</v>
      </c>
      <c r="DK516" s="192" t="e">
        <f t="shared" si="2724"/>
        <v>#VALUE!</v>
      </c>
      <c r="DL516" s="192" t="e">
        <f t="shared" si="2725"/>
        <v>#VALUE!</v>
      </c>
      <c r="DM516" s="192" t="e">
        <f t="shared" si="2726"/>
        <v>#VALUE!</v>
      </c>
      <c r="DN516" s="192" t="e">
        <f t="shared" si="2727"/>
        <v>#VALUE!</v>
      </c>
      <c r="DO516" s="192" t="e">
        <f t="shared" si="2728"/>
        <v>#VALUE!</v>
      </c>
      <c r="DP516" s="192" t="e">
        <f t="shared" si="2729"/>
        <v>#VALUE!</v>
      </c>
      <c r="DQ516" s="192" t="e">
        <f t="shared" si="2730"/>
        <v>#VALUE!</v>
      </c>
      <c r="DR516" s="192" t="e">
        <f t="shared" si="2731"/>
        <v>#VALUE!</v>
      </c>
      <c r="DS516" s="192" t="e">
        <f t="shared" si="2732"/>
        <v>#VALUE!</v>
      </c>
      <c r="DT516" s="192" t="e">
        <f t="shared" si="2733"/>
        <v>#VALUE!</v>
      </c>
      <c r="DU516" s="192" t="e">
        <f t="shared" si="2734"/>
        <v>#VALUE!</v>
      </c>
      <c r="DV516" s="198" t="e">
        <f t="shared" si="2735"/>
        <v>#VALUE!</v>
      </c>
      <c r="DW516" s="198" t="e">
        <f t="shared" si="2736"/>
        <v>#DIV/0!</v>
      </c>
      <c r="DX516" s="198" t="e">
        <f t="shared" si="2737"/>
        <v>#DIV/0!</v>
      </c>
      <c r="DY516" s="198" t="e">
        <f t="shared" si="2738"/>
        <v>#VALUE!</v>
      </c>
      <c r="DZ516" s="198" t="e">
        <f t="shared" si="2739"/>
        <v>#VALUE!</v>
      </c>
      <c r="EA516" s="198" t="e">
        <f t="shared" si="2740"/>
        <v>#VALUE!</v>
      </c>
      <c r="EB516" s="198" t="e">
        <f t="shared" si="2741"/>
        <v>#VALUE!</v>
      </c>
      <c r="EC516" s="198" t="e">
        <f t="shared" si="2742"/>
        <v>#DIV/0!</v>
      </c>
      <c r="ED516" s="198" t="e">
        <f t="shared" si="2743"/>
        <v>#VALUE!</v>
      </c>
      <c r="EE516" s="198" t="e">
        <f t="shared" si="2744"/>
        <v>#VALUE!</v>
      </c>
      <c r="EF516" s="198" t="e">
        <f t="shared" ref="EF516:EO516" si="3095">DV516/SUM($DV516:$EE516)</f>
        <v>#VALUE!</v>
      </c>
      <c r="EG516" s="198" t="e">
        <f t="shared" si="3095"/>
        <v>#DIV/0!</v>
      </c>
      <c r="EH516" s="198" t="e">
        <f t="shared" si="3095"/>
        <v>#DIV/0!</v>
      </c>
      <c r="EI516" s="198" t="e">
        <f t="shared" si="3095"/>
        <v>#VALUE!</v>
      </c>
      <c r="EJ516" s="198" t="e">
        <f t="shared" si="3095"/>
        <v>#VALUE!</v>
      </c>
      <c r="EK516" s="198" t="e">
        <f t="shared" si="3095"/>
        <v>#VALUE!</v>
      </c>
      <c r="EL516" s="198" t="e">
        <f t="shared" si="3095"/>
        <v>#VALUE!</v>
      </c>
      <c r="EM516" s="198" t="e">
        <f t="shared" si="3095"/>
        <v>#DIV/0!</v>
      </c>
      <c r="EN516" s="198" t="e">
        <f t="shared" si="3095"/>
        <v>#VALUE!</v>
      </c>
      <c r="EO516" s="198" t="e">
        <f t="shared" si="3095"/>
        <v>#VALUE!</v>
      </c>
      <c r="EP516" s="511">
        <f t="shared" ref="EP516:EW516" si="3096">EP515</f>
        <v>0.08</v>
      </c>
      <c r="EQ516" s="511">
        <f t="shared" si="3096"/>
        <v>0.015</v>
      </c>
      <c r="ER516" s="511">
        <f t="shared" si="3096"/>
        <v>0.015</v>
      </c>
      <c r="ES516" s="511">
        <f t="shared" si="3096"/>
        <v>0.015</v>
      </c>
      <c r="ET516" s="511">
        <f t="shared" si="3096"/>
        <v>0.015</v>
      </c>
      <c r="EU516" s="511">
        <f t="shared" si="3096"/>
        <v>0.09</v>
      </c>
      <c r="EV516" s="511">
        <f t="shared" si="3096"/>
        <v>0.09</v>
      </c>
      <c r="EW516" s="511">
        <f t="shared" si="3096"/>
        <v>0.09</v>
      </c>
      <c r="EX516" s="420" t="str">
        <f>IF(_tag_month_day!AS512="","",_tag_month_day!AS512/100)</f>
        <v/>
      </c>
      <c r="EY516" s="420" t="str">
        <f>IF(_tag_month_day!AT512="","",_tag_month_day!AT512/100)</f>
        <v/>
      </c>
      <c r="EZ516" s="420" t="str">
        <f>IF(_tag_month_day!AU512="","",_tag_month_day!AU512/100)</f>
        <v/>
      </c>
      <c r="FA516" s="420" t="str">
        <f>IF(_tag_month_day!AV512="","",_tag_month_day!AV512/100)</f>
        <v/>
      </c>
      <c r="FB516" s="420" t="str">
        <f>IF(_tag_month_day!AW512="","",_tag_month_day!AW512/100)</f>
        <v/>
      </c>
      <c r="FC516" s="420" t="str">
        <f>IF(_tag_month_day!AX512="","",_tag_month_day!AX512/100)</f>
        <v/>
      </c>
      <c r="FD516" s="510">
        <f t="shared" si="2773"/>
        <v>0.33</v>
      </c>
      <c r="FE516" s="510">
        <f t="shared" si="2774"/>
        <v>0.19</v>
      </c>
      <c r="FF516" s="510">
        <f t="shared" si="2775"/>
        <v>0.003</v>
      </c>
      <c r="FG516" s="510">
        <f t="shared" si="2776"/>
        <v>0</v>
      </c>
      <c r="FH516" s="603">
        <f t="shared" si="2777"/>
        <v>0.0001</v>
      </c>
      <c r="FI516" s="510">
        <f t="shared" ref="FI516:FR516" si="3097">FI515</f>
        <v>0.41</v>
      </c>
      <c r="FJ516" s="510">
        <f t="shared" si="3097"/>
        <v>0.11</v>
      </c>
      <c r="FK516" s="510">
        <f t="shared" si="3097"/>
        <v>0.015</v>
      </c>
      <c r="FL516" s="510">
        <f t="shared" si="3097"/>
        <v>0</v>
      </c>
      <c r="FM516" s="603">
        <f t="shared" si="3097"/>
        <v>0.0001</v>
      </c>
      <c r="FN516" s="510" t="str">
        <f>IF(_tag_month_day!AY512="","",_tag_month_day!AY512/100)</f>
        <v/>
      </c>
      <c r="FO516" s="510" t="str">
        <f>IF(_tag_month_day!AZ512="","",_tag_month_day!AZ512/100)</f>
        <v/>
      </c>
      <c r="FP516" s="510" t="str">
        <f>IF(_tag_month_day!BA512="","",_tag_month_day!BA512/100)</f>
        <v/>
      </c>
      <c r="FQ516" s="510" t="str">
        <f>IF(_tag_month_day!BB512="","",_tag_month_day!BB512/100)</f>
        <v/>
      </c>
      <c r="FR516" s="603" t="str">
        <f>IF(_tag_month_day!BC512="","",_tag_month_day!BC512/100)</f>
        <v/>
      </c>
      <c r="FS516" s="510" t="str">
        <f>IF(_tag_month_day!BD512="","",_tag_month_day!BD512/100)</f>
        <v/>
      </c>
      <c r="FT516" s="510" t="str">
        <f>IF(_tag_month_day!BE512="","",_tag_month_day!BE512/100)</f>
        <v/>
      </c>
      <c r="FU516" s="510" t="str">
        <f>IF(_tag_month_day!BF512="","",_tag_month_day!BF512/100)</f>
        <v/>
      </c>
      <c r="FV516" s="510" t="str">
        <f>IF(_tag_month_day!BG512="","",_tag_month_day!BG512/100)</f>
        <v/>
      </c>
      <c r="FW516" s="603" t="str">
        <f>IF(_tag_month_day!BH512="","",_tag_month_day!BH512/100)</f>
        <v/>
      </c>
      <c r="FX516" s="510" t="str">
        <f>IF(_tag_month_day!BI512="","",_tag_month_day!BI512/100)</f>
        <v/>
      </c>
      <c r="FY516" s="510" t="str">
        <f>IF(_tag_month_day!BJ512="","",_tag_month_day!BJ512/100)</f>
        <v/>
      </c>
      <c r="FZ516" s="605" t="str">
        <f>IF(_tag_month_day!BK512="","",_tag_month_day!BK512/100)</f>
        <v/>
      </c>
      <c r="GA516" s="510" t="str">
        <f>IF(_tag_month_day!BL512="","",_tag_month_day!BL512/100)</f>
        <v/>
      </c>
      <c r="GB516" s="603" t="str">
        <f>IF(_tag_month_day!BM512="","",_tag_month_day!BM512/100)</f>
        <v/>
      </c>
      <c r="GC516" s="420" t="str">
        <f>IF(_tag_month_day!BN512="","",_tag_month_day!BN512/100)</f>
        <v/>
      </c>
      <c r="GD516" s="420" t="str">
        <f>IF(_tag_month_day!BO512="","",_tag_month_day!BO512/100)</f>
        <v/>
      </c>
      <c r="GE516" s="420" t="str">
        <f>IF(_tag_month_day!BP512="","",_tag_month_day!BP512/100)</f>
        <v/>
      </c>
      <c r="GF516" s="420" t="str">
        <f>IF(_tag_month_day!BQ512="","",_tag_month_day!BQ512/100)</f>
        <v/>
      </c>
      <c r="GG516" s="420" t="str">
        <f>IF(_tag_month_day!BR512="","",_tag_month_day!BR512/100)</f>
        <v/>
      </c>
      <c r="GH516" s="420" t="str">
        <f>IF(_tag_month_day!BS512="","",_tag_month_day!BS512/100)</f>
        <v/>
      </c>
      <c r="GI516" s="603" t="str">
        <f>IF(_tag_month_day!BT512="","",_tag_month_day!BT512/100)</f>
        <v/>
      </c>
      <c r="GJ516" s="612" t="str">
        <f>IF(_tag_month_day!BU512="","",_tag_month_day!BU512/100)</f>
        <v/>
      </c>
      <c r="GK516" s="620" t="str">
        <f>IF(_tag_month_day!BV512="",IF(_rlcf_month_day!A$2="","",_rlcf_month_day!A$2/100),_tag_month_day!BV512/100)</f>
        <v/>
      </c>
      <c r="GL516" s="620" t="str">
        <f>IF(_tag_month_day!BW512="",IF(_rlcf_month_day!B$2="","",_rlcf_month_day!B$2/100),_tag_month_day!BW512/100)</f>
        <v/>
      </c>
      <c r="GM516" s="621" t="str">
        <f>IF(_tag_month_day!BX512="",IF(_rlcf_month_day!C$2="","",_rlcf_month_day!C$2/100),_tag_month_day!BX512/100)</f>
        <v/>
      </c>
      <c r="GN516" s="620" t="str">
        <f>IF(_tag_month_day!BV512="",IF(_rlcf_month_day!A$2="","",_rlcf_month_day!A$2/100),_tag_month_day!BV512/100)</f>
        <v/>
      </c>
      <c r="GO516" s="620" t="str">
        <f>IF(_tag_month_day!BW512="",IF(_rlcf_month_day!B$2="","",_rlcf_month_day!B$2/100),_tag_month_day!BW512/100)</f>
        <v/>
      </c>
      <c r="GP516" s="620" t="str">
        <f>IF(_tag_month_day!CD512="",IF(_rlcf_month_day!E$2="","",_rlcf_month_day!E$2/100),_tag_month_day!CD512/100)</f>
        <v/>
      </c>
      <c r="GQ516" s="620" t="str">
        <f>IF(_tag_month_day!CE512="",IF(_rlcf_month_day!F$2="","",_rlcf_month_day!F$2/100),_tag_month_day!CE512/100)</f>
        <v/>
      </c>
      <c r="GR516" s="621" t="str">
        <f>IF(_tag_month_day!CF512="",IF(_rlcf_month_day!G$2="","",_rlcf_month_day!G$2/100),_tag_month_day!CF512/100)</f>
        <v/>
      </c>
      <c r="GS516" s="626">
        <f t="shared" ref="GS516:HH516" si="3098">GS515</f>
        <v>0.953</v>
      </c>
      <c r="GT516" s="626">
        <f t="shared" si="3098"/>
        <v>0.55</v>
      </c>
      <c r="GU516" s="626">
        <f t="shared" si="3098"/>
        <v>0.55</v>
      </c>
      <c r="GV516" s="626">
        <f t="shared" si="3098"/>
        <v>0.55</v>
      </c>
      <c r="GW516" s="626">
        <f t="shared" si="3098"/>
        <v>0.5</v>
      </c>
      <c r="GX516" s="626">
        <f t="shared" si="3098"/>
        <v>0.935</v>
      </c>
      <c r="GY516" s="626">
        <f t="shared" si="3098"/>
        <v>0.15</v>
      </c>
      <c r="GZ516" s="626">
        <f t="shared" si="3098"/>
        <v>1</v>
      </c>
      <c r="HA516" s="632">
        <f t="shared" si="3098"/>
        <v>0.047</v>
      </c>
      <c r="HB516" s="632">
        <f t="shared" si="3098"/>
        <v>0.45</v>
      </c>
      <c r="HC516" s="632">
        <f t="shared" si="3098"/>
        <v>0.45</v>
      </c>
      <c r="HD516" s="632">
        <f t="shared" si="3098"/>
        <v>0.45</v>
      </c>
      <c r="HE516" s="632">
        <f t="shared" si="3098"/>
        <v>0.5</v>
      </c>
      <c r="HF516" s="632">
        <f t="shared" si="3098"/>
        <v>0.065</v>
      </c>
      <c r="HG516" s="632">
        <f t="shared" si="3098"/>
        <v>0.85</v>
      </c>
      <c r="HH516" s="632">
        <f t="shared" si="3098"/>
        <v>0</v>
      </c>
      <c r="HI516" s="68">
        <f t="shared" si="2749"/>
        <v>0</v>
      </c>
      <c r="HJ516" s="68" t="e">
        <f t="shared" si="2780"/>
        <v>#VALUE!</v>
      </c>
      <c r="HK516" s="202">
        <f t="shared" si="2781"/>
        <v>0.85</v>
      </c>
      <c r="HL516" s="464">
        <f t="shared" si="2782"/>
        <v>550000</v>
      </c>
      <c r="HM516" s="464">
        <f t="shared" si="2783"/>
        <v>480000</v>
      </c>
      <c r="HN516" s="192" t="e">
        <f t="shared" si="2750"/>
        <v>#VALUE!</v>
      </c>
      <c r="HO516" s="192" t="e">
        <f>HN516*HK516*$HO$2/HL516*1000000</f>
        <v>#VALUE!</v>
      </c>
      <c r="HP516" s="192" t="e">
        <f>HN516*HK516*$HP$2/HM516*1000000</f>
        <v>#VALUE!</v>
      </c>
    </row>
    <row r="517" customFormat="1" spans="1:224">
      <c r="A517" s="381">
        <v>512</v>
      </c>
      <c r="B517" s="54">
        <f ca="1" t="shared" si="2784"/>
        <v>43638</v>
      </c>
      <c r="C517" s="57">
        <f t="shared" si="2785"/>
        <v>0.0416666666666667</v>
      </c>
      <c r="D517" s="68" t="str">
        <f ca="1" t="shared" si="2751"/>
        <v>夜班</v>
      </c>
      <c r="E517" s="68" t="str">
        <f ca="1" t="shared" si="2752"/>
        <v>丙</v>
      </c>
      <c r="F517" s="68">
        <f ca="1">SUMPRODUCT((成本日报!$A$3:$A$95=计划!B517)*(成本日报!$B$3:$B$95=计划!$D517),成本日报!$C$3:$C$95)</f>
        <v>3</v>
      </c>
      <c r="G517" s="382">
        <f ca="1" t="shared" si="2786"/>
        <v>43638.2916666654</v>
      </c>
      <c r="H517" s="382">
        <f ca="1" t="shared" si="2753"/>
        <v>43638.2986111099</v>
      </c>
      <c r="I517" s="382">
        <f ca="1" t="shared" si="2754"/>
        <v>43638.3041666654</v>
      </c>
      <c r="J517" s="382">
        <f ca="1" t="shared" si="2755"/>
        <v>43638.3333333321</v>
      </c>
      <c r="K517" s="382">
        <f ca="1" t="shared" si="2756"/>
        <v>43638.3958333321</v>
      </c>
      <c r="L517" s="382">
        <f ca="1" t="shared" si="2757"/>
        <v>43638.4166666654</v>
      </c>
      <c r="M517" s="398" t="str">
        <f>IF(_tag_month_day!A513="","",_tag_month_day!A513)</f>
        <v/>
      </c>
      <c r="N517" s="398" t="str">
        <f>IF(_tag_month_day!B513="","",_tag_month_day!B513)</f>
        <v/>
      </c>
      <c r="O517" s="399" t="e">
        <f t="shared" si="2758"/>
        <v>#VALUE!</v>
      </c>
      <c r="P517" s="398" t="str">
        <f>IF(_tag_month_day!C513="","",_tag_month_day!C513)</f>
        <v/>
      </c>
      <c r="Q517" s="398" t="str">
        <f>IF(_tag_month_day!D513="","",_tag_month_day!D513)</f>
        <v/>
      </c>
      <c r="R517" s="416">
        <f>IF(_tag_month_day!CB513="",R516,_tag_month_day!CB513/100)</f>
        <v>0.07</v>
      </c>
      <c r="S517" s="417" t="str">
        <f>IF(_tag_month_day!E513="","",_tag_month_day!E513)</f>
        <v/>
      </c>
      <c r="T517" s="417" t="str">
        <f>IF(_tag_month_day!F513="","",_tag_month_day!F513)</f>
        <v/>
      </c>
      <c r="U517" s="418" t="e">
        <f t="shared" ref="U517:U580" si="3099">S517+T517</f>
        <v>#VALUE!</v>
      </c>
      <c r="V517" s="53" t="e">
        <f t="shared" ref="V517:V580" si="3100">U517/AJ517</f>
        <v>#VALUE!</v>
      </c>
      <c r="W517" s="419" t="str">
        <f>IF(_jhy_month_day!A513="","",_jhy_month_day!A513)</f>
        <v/>
      </c>
      <c r="X517" s="420" t="str">
        <f>IF(_jhy_month_day!B513="","",_jhy_month_day!B513/100)</f>
        <v/>
      </c>
      <c r="Y517" s="420" t="str">
        <f>IF(_jhy_month_day!C513="","",_jhy_month_day!C513/100)</f>
        <v/>
      </c>
      <c r="Z517" s="439">
        <f t="shared" si="2802"/>
        <v>128</v>
      </c>
      <c r="AA517" s="440" t="str">
        <f>IF(_tag_month_day!G513="","",_tag_month_day!G513/100)</f>
        <v/>
      </c>
      <c r="AB517" s="440" t="str">
        <f>IF(_tag_month_day!H513="","",_tag_month_day!H513/100)</f>
        <v/>
      </c>
      <c r="AC517" s="193">
        <f t="shared" si="2759"/>
        <v>1.59963432013121</v>
      </c>
      <c r="AD517" s="441" t="str">
        <f t="shared" si="2760"/>
        <v/>
      </c>
      <c r="AE517" s="442" t="str">
        <f t="shared" si="2761"/>
        <v/>
      </c>
      <c r="AF517" s="443">
        <v>1</v>
      </c>
      <c r="AG517" s="68" t="str">
        <f>IF(_duihao_month_day!A513="","",_duihao_month_day!A513)</f>
        <v/>
      </c>
      <c r="AH517" s="463">
        <f>IF(_gyk_month_day!B513="",AH516,_gyk_month_day!B513)</f>
        <v>820</v>
      </c>
      <c r="AI517" s="464"/>
      <c r="AJ517" s="68" t="str">
        <f>IF(_tag_month_day!I513="","",_tag_month_day!I513)</f>
        <v/>
      </c>
      <c r="AK517" s="465" t="str">
        <f>IF(_tzyy_month_day!A513="","",_tzyy_month_day!A513)</f>
        <v/>
      </c>
      <c r="AL517" s="465" t="str">
        <f>IF(_tzyy_month_day!B513="","",_tzyy_month_day!B513)</f>
        <v/>
      </c>
      <c r="AM517" s="465" t="str">
        <f>IF(_tzyy_month_day!C513="","",_tzyy_month_day!C513)</f>
        <v/>
      </c>
      <c r="AN517" s="466" t="str">
        <f>IF(_tag_month_day!CG513="","",_tag_month_day!CG513)</f>
        <v/>
      </c>
      <c r="AO517" s="466" t="str">
        <f>IF(_tag_month_day!CH513="","",_tag_month_day!CH513)</f>
        <v/>
      </c>
      <c r="AP517" s="486" t="e">
        <f t="shared" si="2762"/>
        <v>#VALUE!</v>
      </c>
      <c r="AQ517" s="487" t="str">
        <f>IF(_tag_month_day!J513="","",_tag_month_day!J513/100)</f>
        <v/>
      </c>
      <c r="AR517" s="488">
        <f t="shared" si="2763"/>
        <v>1.3</v>
      </c>
      <c r="AS517" s="489" t="e">
        <f t="shared" ref="AS517:AS580" si="3101">AQ517*(AN517*AR517+AO517)/(AN517+AO517)</f>
        <v>#VALUE!</v>
      </c>
      <c r="AT517" s="489">
        <f t="shared" si="2764"/>
        <v>0</v>
      </c>
      <c r="AU517" s="490" t="str">
        <f>IF(_tag_month_day!K513="","",_tag_month_day!K513)</f>
        <v/>
      </c>
      <c r="AV517" s="491" t="str">
        <f>IF(_tag_month_day!L513="","",_tag_month_day!L513/100)</f>
        <v/>
      </c>
      <c r="AW517" s="420">
        <f t="shared" si="3073"/>
        <v>0</v>
      </c>
      <c r="AX517" s="420">
        <f t="shared" si="2765"/>
        <v>0</v>
      </c>
      <c r="AY517" s="420" t="str">
        <f>IF(_tag_month_day!M513="","",_tag_month_day!M513/100)</f>
        <v/>
      </c>
      <c r="AZ517" s="420" t="str">
        <f>IF(_tag_month_day!N513="","",_tag_month_day!N513/100)</f>
        <v/>
      </c>
      <c r="BA517" s="420" t="str">
        <f>IF(_tag_month_day!O513="","",_tag_month_day!O513/100)</f>
        <v/>
      </c>
      <c r="BB517" s="496" t="str">
        <f>IF(_tag_month_day!P513="","",_tag_month_day!P513/100)</f>
        <v/>
      </c>
      <c r="BC517" s="496">
        <f t="shared" si="2766"/>
        <v>0</v>
      </c>
      <c r="BD517" s="496" t="str">
        <f>IF(_tag_month_day!Q513="","",_tag_month_day!Q513/100)</f>
        <v/>
      </c>
      <c r="BE517" s="510" t="str">
        <f>IF(_tag_month_day!R513="","",_tag_month_day!R513/100)</f>
        <v/>
      </c>
      <c r="BF517" s="413" t="str">
        <f>IF(_tag_month_day!CC513="","",_tag_month_day!CC513/100)</f>
        <v/>
      </c>
      <c r="BG517" s="511" t="e">
        <f t="shared" ref="BG517:BG580" si="3102">BE517+BF517</f>
        <v>#VALUE!</v>
      </c>
      <c r="BH517" s="198">
        <f t="shared" ref="BH517:BH580" si="3103">SUM(AV517:BF517)</f>
        <v>0</v>
      </c>
      <c r="BI517" s="512" t="e">
        <f>IF(CX517=0,BI516,(DK517*查询!$R$5+DL517*查询!$Q$5+DM517*查询!$N$5+DN517*查询!$O$5+DO517*查询!$P$5)*AF517/CX517)</f>
        <v>#VALUE!</v>
      </c>
      <c r="BJ517" s="512" t="e">
        <f>IF(CX517=0,BJ516,(DP517*查询!$S$5+DQ517*查询!$T$5+DR517*查询!$U$5)*AF517/CX517)</f>
        <v>#VALUE!</v>
      </c>
      <c r="BK517" s="512">
        <f t="shared" si="2767"/>
        <v>1</v>
      </c>
      <c r="BL517" s="513" t="str">
        <f>IF(_cfyc_month_day!A513="","",_cfyc_month_day!A513)</f>
        <v/>
      </c>
      <c r="BM517" s="513" t="str">
        <f>IF(_cfyc_month_day!B513="","",_cfyc_month_day!B513)</f>
        <v/>
      </c>
      <c r="BN517" s="513" t="str">
        <f>IF(_cfyc_month_day!C513="","",_cfyc_month_day!C513)</f>
        <v/>
      </c>
      <c r="BO517" s="522" t="str">
        <f>IF(_cfyc_month_day!D513="","",_cfyc_month_day!D513)</f>
        <v/>
      </c>
      <c r="BP517" s="522" t="str">
        <f>IF(_cfyc_month_day!E513="","",_cfyc_month_day!E513)</f>
        <v/>
      </c>
      <c r="BQ517" s="522" t="str">
        <f>IF(_cfyc_month_day!F513="","",_cfyc_month_day!F513)</f>
        <v/>
      </c>
      <c r="BR517" s="513" t="str">
        <f>IF(_tag_month_day!T513="","",_tag_month_day!T513)</f>
        <v/>
      </c>
      <c r="BS517" s="513" t="str">
        <f>IF(_tag_month_day!U513="","",_tag_month_day!U513)</f>
        <v/>
      </c>
      <c r="BT517" s="523" t="str">
        <f t="shared" si="2768"/>
        <v/>
      </c>
      <c r="BU517" s="223" t="str">
        <f>IF(_tag_month_day!V513="","",_tag_month_day!V513)</f>
        <v/>
      </c>
      <c r="BV517" s="206" t="str">
        <f>IF(_tag_month_day!W513="","",_tag_month_day!W513)</f>
        <v/>
      </c>
      <c r="BW517" s="540" t="str">
        <f>IF(_tag_month_day!X513="","",_tag_month_day!X513)</f>
        <v/>
      </c>
      <c r="BX517" s="540" t="str">
        <f>IF(_tag_month_day!Y513="","",_tag_month_day!Y513)</f>
        <v/>
      </c>
      <c r="BY517" s="541">
        <f ca="1" t="shared" si="2769"/>
        <v>43638.4166666654</v>
      </c>
      <c r="BZ517" s="542"/>
      <c r="CA517" s="543" t="str">
        <f>IF(_jhy2_month_day!A513="","",_jhy2_month_day!A513)</f>
        <v/>
      </c>
      <c r="CB517" s="464" t="str">
        <f>IF(_jhy2_month_day!B513="","",_jhy2_month_day!B513)</f>
        <v/>
      </c>
      <c r="CC517" s="464" t="str">
        <f>IF(_jhy2_month_day!C513="","",_jhy2_month_day!C513)</f>
        <v/>
      </c>
      <c r="CD517" s="464" t="str">
        <f>IF(_jhy2_month_day!D513="","",_jhy2_month_day!D513)</f>
        <v/>
      </c>
      <c r="CE517" s="464" t="str">
        <f>IF(_jhy2_month_day!E513="","",_jhy2_month_day!E513)</f>
        <v/>
      </c>
      <c r="CF517" s="464" t="str">
        <f>IF(_jhy2_month_day!F513="","",_jhy2_month_day!F513)</f>
        <v/>
      </c>
      <c r="CG517" s="464" t="str">
        <f>IF(_jhy2_month_day!G513="","",_jhy2_month_day!G513)</f>
        <v/>
      </c>
      <c r="CH517" s="464" t="str">
        <f>IF(_jhy2_month_day!H513="","",_jhy2_month_day!H513)</f>
        <v/>
      </c>
      <c r="CI517" s="464" t="str">
        <f>IF(_jhy2_month_day!I513="","",_jhy2_month_day!I513)</f>
        <v/>
      </c>
      <c r="CJ517" s="464" t="str">
        <f>IF(_jhy2_month_day!J513="","",_jhy2_month_day!J513)</f>
        <v/>
      </c>
      <c r="CK517" s="464" t="str">
        <f>IF(_jhy2_month_day!K513="","",_jhy2_month_day!K513)</f>
        <v/>
      </c>
      <c r="CL517" s="562" t="str">
        <f>IF(_jhy2_month_day!L513="","",_jhy2_month_day!L513)</f>
        <v/>
      </c>
      <c r="CM517" s="562" t="str">
        <f>IF(_jhy2_month_day!M513="","",_jhy2_month_day!M513)</f>
        <v/>
      </c>
      <c r="CN517" s="562" t="str">
        <f>IF(_jhy2_month_day!N513="","",_jhy2_month_day!N513)</f>
        <v/>
      </c>
      <c r="CO517" s="562" t="str">
        <f>IF(_jhy2_month_day!O513="","",_jhy2_month_day!O513)</f>
        <v/>
      </c>
      <c r="CP517" s="562" t="str">
        <f>IF(_jhy2_month_day!P513="","",_jhy2_month_day!P513)</f>
        <v/>
      </c>
      <c r="CQ517" s="562" t="str">
        <f>IF(_jhy2_month_day!Q513="","",_jhy2_month_day!Q513)</f>
        <v/>
      </c>
      <c r="CR517" s="563" t="str">
        <f>IF(_jhy2_month_day!R513="","",_jhy2_month_day!R513)</f>
        <v/>
      </c>
      <c r="CS517" s="576" t="str">
        <f>IF(_jhy2_month_day!S513="","",_jhy2_month_day!S513)</f>
        <v/>
      </c>
      <c r="CT517" s="562" t="str">
        <f>IF(_jhy2_month_day!T513="","",_jhy2_month_day!T513)</f>
        <v/>
      </c>
      <c r="CU517" s="577" t="e">
        <f t="shared" ref="CU517:CU580" si="3104">DU517/AJ517</f>
        <v>#VALUE!</v>
      </c>
      <c r="CV517" s="198" t="e">
        <f t="shared" ref="CV517:CV580" si="3105">BG517/BH517</f>
        <v>#VALUE!</v>
      </c>
      <c r="CW517" s="192" t="e">
        <f t="shared" ref="CW517:CW580" si="3106">AJ517*(1-CV517)*CU517*AF517</f>
        <v>#VALUE!</v>
      </c>
      <c r="CX517" s="192" t="e">
        <f t="shared" ref="CX517:CX580" si="3107">CW517*94%</f>
        <v>#VALUE!</v>
      </c>
      <c r="CY517" s="202" t="e">
        <f t="shared" ref="CY517:CY580" si="3108">IF(CX517=0,0,DS517/(DS517+CX517))</f>
        <v>#VALUE!</v>
      </c>
      <c r="CZ517" s="192" t="e">
        <f t="shared" ref="CZ517:DI517" si="3109">$AJ517*EF517</f>
        <v>#VALUE!</v>
      </c>
      <c r="DA517" s="192" t="e">
        <f t="shared" si="3109"/>
        <v>#VALUE!</v>
      </c>
      <c r="DB517" s="192" t="e">
        <f t="shared" si="3109"/>
        <v>#VALUE!</v>
      </c>
      <c r="DC517" s="192" t="e">
        <f t="shared" si="3109"/>
        <v>#VALUE!</v>
      </c>
      <c r="DD517" s="192" t="e">
        <f t="shared" si="3109"/>
        <v>#VALUE!</v>
      </c>
      <c r="DE517" s="192" t="e">
        <f t="shared" si="3109"/>
        <v>#VALUE!</v>
      </c>
      <c r="DF517" s="192" t="e">
        <f t="shared" si="3109"/>
        <v>#VALUE!</v>
      </c>
      <c r="DG517" s="192" t="e">
        <f t="shared" si="3109"/>
        <v>#VALUE!</v>
      </c>
      <c r="DH517" s="192" t="e">
        <f t="shared" si="3109"/>
        <v>#VALUE!</v>
      </c>
      <c r="DI517" s="192" t="e">
        <f t="shared" si="3109"/>
        <v>#VALUE!</v>
      </c>
      <c r="DJ517" s="192" t="e">
        <f t="shared" ref="DJ517:DJ580" si="3110">CZ517*(1-EP517)</f>
        <v>#VALUE!</v>
      </c>
      <c r="DK517" s="192" t="e">
        <f t="shared" ref="DK517:DK580" si="3111">DA517*(1-ER517)</f>
        <v>#VALUE!</v>
      </c>
      <c r="DL517" s="192" t="e">
        <f t="shared" ref="DL517:DL580" si="3112">DB517*(1-EQ517)</f>
        <v>#VALUE!</v>
      </c>
      <c r="DM517" s="192" t="e">
        <f t="shared" ref="DM517:DM580" si="3113">DC517*(1-ES517)</f>
        <v>#VALUE!</v>
      </c>
      <c r="DN517" s="192" t="e">
        <f t="shared" ref="DN517:DN580" si="3114">DD517*(1-ET517)</f>
        <v>#VALUE!</v>
      </c>
      <c r="DO517" s="192" t="e">
        <f t="shared" ref="DO517:DO580" si="3115">DE517</f>
        <v>#VALUE!</v>
      </c>
      <c r="DP517" s="192" t="e">
        <f t="shared" ref="DP517:DP580" si="3116">DF517*(1-EU517)</f>
        <v>#VALUE!</v>
      </c>
      <c r="DQ517" s="192" t="e">
        <f t="shared" ref="DQ517:DQ580" si="3117">DG517*(1-EV517)</f>
        <v>#VALUE!</v>
      </c>
      <c r="DR517" s="192" t="e">
        <f t="shared" ref="DR517:DR580" si="3118">DH517*(1-EW517)</f>
        <v>#VALUE!</v>
      </c>
      <c r="DS517" s="192" t="e">
        <f t="shared" ref="DS517:DS580" si="3119">DI517</f>
        <v>#VALUE!</v>
      </c>
      <c r="DT517" s="192" t="e">
        <f t="shared" ref="DT517:DT580" si="3120">SUM(DJ517:DS517)</f>
        <v>#VALUE!</v>
      </c>
      <c r="DU517" s="192" t="e">
        <f t="shared" ref="DU517:DU580" si="3121">SUMPRODUCT((DJ517:DO517)*(GS517:GX517))+(DP517+DQ517+DR517)*GY517+DS517</f>
        <v>#VALUE!</v>
      </c>
      <c r="DV517" s="198" t="e">
        <f t="shared" ref="DV517:DV580" si="3122">AV517/$BH517/(1-EP517)</f>
        <v>#VALUE!</v>
      </c>
      <c r="DW517" s="198" t="e">
        <f t="shared" ref="DW517:DW580" si="3123">AW517/$BH517/(1-ER517)</f>
        <v>#DIV/0!</v>
      </c>
      <c r="DX517" s="198" t="e">
        <f t="shared" ref="DX517:DX580" si="3124">AX517/$BH517/(1-EQ517)</f>
        <v>#DIV/0!</v>
      </c>
      <c r="DY517" s="198" t="e">
        <f t="shared" ref="DY517:DY580" si="3125">AY517/$BH517/(1-ES517)</f>
        <v>#VALUE!</v>
      </c>
      <c r="DZ517" s="198" t="e">
        <f t="shared" ref="DZ517:DZ580" si="3126">AZ517/$BH517/(1-ET517)</f>
        <v>#VALUE!</v>
      </c>
      <c r="EA517" s="198" t="e">
        <f t="shared" ref="EA517:EA580" si="3127">BA517/$BH517/(1-AX517)</f>
        <v>#VALUE!</v>
      </c>
      <c r="EB517" s="198" t="e">
        <f t="shared" ref="EB517:EB580" si="3128">BB517/$BH517/(1-EU517)</f>
        <v>#VALUE!</v>
      </c>
      <c r="EC517" s="198" t="e">
        <f t="shared" ref="EC517:EC580" si="3129">BC517/$BH517/(1-EV517)</f>
        <v>#DIV/0!</v>
      </c>
      <c r="ED517" s="198" t="e">
        <f t="shared" ref="ED517:ED580" si="3130">BD517/$BH517/(1-EW517)</f>
        <v>#VALUE!</v>
      </c>
      <c r="EE517" s="198" t="e">
        <f t="shared" ref="EE517:EE580" si="3131">BG517/BH517</f>
        <v>#VALUE!</v>
      </c>
      <c r="EF517" s="198" t="e">
        <f t="shared" ref="EF517:EO517" si="3132">DV517/SUM($DV517:$EE517)</f>
        <v>#VALUE!</v>
      </c>
      <c r="EG517" s="198" t="e">
        <f t="shared" si="3132"/>
        <v>#DIV/0!</v>
      </c>
      <c r="EH517" s="198" t="e">
        <f t="shared" si="3132"/>
        <v>#DIV/0!</v>
      </c>
      <c r="EI517" s="198" t="e">
        <f t="shared" si="3132"/>
        <v>#VALUE!</v>
      </c>
      <c r="EJ517" s="198" t="e">
        <f t="shared" si="3132"/>
        <v>#VALUE!</v>
      </c>
      <c r="EK517" s="198" t="e">
        <f t="shared" si="3132"/>
        <v>#VALUE!</v>
      </c>
      <c r="EL517" s="198" t="e">
        <f t="shared" si="3132"/>
        <v>#VALUE!</v>
      </c>
      <c r="EM517" s="198" t="e">
        <f t="shared" si="3132"/>
        <v>#DIV/0!</v>
      </c>
      <c r="EN517" s="198" t="e">
        <f t="shared" si="3132"/>
        <v>#VALUE!</v>
      </c>
      <c r="EO517" s="198" t="e">
        <f t="shared" si="3132"/>
        <v>#VALUE!</v>
      </c>
      <c r="EP517" s="511">
        <f t="shared" ref="EP517:EW517" si="3133">EP516</f>
        <v>0.08</v>
      </c>
      <c r="EQ517" s="511">
        <f t="shared" si="3133"/>
        <v>0.015</v>
      </c>
      <c r="ER517" s="511">
        <f t="shared" si="3133"/>
        <v>0.015</v>
      </c>
      <c r="ES517" s="511">
        <f t="shared" si="3133"/>
        <v>0.015</v>
      </c>
      <c r="ET517" s="511">
        <f t="shared" si="3133"/>
        <v>0.015</v>
      </c>
      <c r="EU517" s="511">
        <f t="shared" si="3133"/>
        <v>0.09</v>
      </c>
      <c r="EV517" s="511">
        <f t="shared" si="3133"/>
        <v>0.09</v>
      </c>
      <c r="EW517" s="511">
        <f t="shared" si="3133"/>
        <v>0.09</v>
      </c>
      <c r="EX517" s="420" t="str">
        <f>IF(_tag_month_day!AS513="","",_tag_month_day!AS513/100)</f>
        <v/>
      </c>
      <c r="EY517" s="420" t="str">
        <f>IF(_tag_month_day!AT513="","",_tag_month_day!AT513/100)</f>
        <v/>
      </c>
      <c r="EZ517" s="420" t="str">
        <f>IF(_tag_month_day!AU513="","",_tag_month_day!AU513/100)</f>
        <v/>
      </c>
      <c r="FA517" s="420" t="str">
        <f>IF(_tag_month_day!AV513="","",_tag_month_day!AV513/100)</f>
        <v/>
      </c>
      <c r="FB517" s="420" t="str">
        <f>IF(_tag_month_day!AW513="","",_tag_month_day!AW513/100)</f>
        <v/>
      </c>
      <c r="FC517" s="420" t="str">
        <f>IF(_tag_month_day!AX513="","",_tag_month_day!AX513/100)</f>
        <v/>
      </c>
      <c r="FD517" s="510">
        <f t="shared" si="2773"/>
        <v>0.33</v>
      </c>
      <c r="FE517" s="510">
        <f t="shared" si="2774"/>
        <v>0.19</v>
      </c>
      <c r="FF517" s="510">
        <f t="shared" si="2775"/>
        <v>0.003</v>
      </c>
      <c r="FG517" s="510">
        <f t="shared" si="2776"/>
        <v>0</v>
      </c>
      <c r="FH517" s="603">
        <f t="shared" si="2777"/>
        <v>0.0001</v>
      </c>
      <c r="FI517" s="510">
        <f t="shared" ref="FI517:FR517" si="3134">FI516</f>
        <v>0.41</v>
      </c>
      <c r="FJ517" s="510">
        <f t="shared" si="3134"/>
        <v>0.11</v>
      </c>
      <c r="FK517" s="510">
        <f t="shared" si="3134"/>
        <v>0.015</v>
      </c>
      <c r="FL517" s="510">
        <f t="shared" si="3134"/>
        <v>0</v>
      </c>
      <c r="FM517" s="603">
        <f t="shared" si="3134"/>
        <v>0.0001</v>
      </c>
      <c r="FN517" s="510" t="str">
        <f>IF(_tag_month_day!AY513="","",_tag_month_day!AY513/100)</f>
        <v/>
      </c>
      <c r="FO517" s="510" t="str">
        <f>IF(_tag_month_day!AZ513="","",_tag_month_day!AZ513/100)</f>
        <v/>
      </c>
      <c r="FP517" s="510" t="str">
        <f>IF(_tag_month_day!BA513="","",_tag_month_day!BA513/100)</f>
        <v/>
      </c>
      <c r="FQ517" s="510" t="str">
        <f>IF(_tag_month_day!BB513="","",_tag_month_day!BB513/100)</f>
        <v/>
      </c>
      <c r="FR517" s="603" t="str">
        <f>IF(_tag_month_day!BC513="","",_tag_month_day!BC513/100)</f>
        <v/>
      </c>
      <c r="FS517" s="510" t="str">
        <f>IF(_tag_month_day!BD513="","",_tag_month_day!BD513/100)</f>
        <v/>
      </c>
      <c r="FT517" s="510" t="str">
        <f>IF(_tag_month_day!BE513="","",_tag_month_day!BE513/100)</f>
        <v/>
      </c>
      <c r="FU517" s="510" t="str">
        <f>IF(_tag_month_day!BF513="","",_tag_month_day!BF513/100)</f>
        <v/>
      </c>
      <c r="FV517" s="510" t="str">
        <f>IF(_tag_month_day!BG513="","",_tag_month_day!BG513/100)</f>
        <v/>
      </c>
      <c r="FW517" s="603" t="str">
        <f>IF(_tag_month_day!BH513="","",_tag_month_day!BH513/100)</f>
        <v/>
      </c>
      <c r="FX517" s="510" t="str">
        <f>IF(_tag_month_day!BI513="","",_tag_month_day!BI513/100)</f>
        <v/>
      </c>
      <c r="FY517" s="510" t="str">
        <f>IF(_tag_month_day!BJ513="","",_tag_month_day!BJ513/100)</f>
        <v/>
      </c>
      <c r="FZ517" s="605" t="str">
        <f>IF(_tag_month_day!BK513="","",_tag_month_day!BK513/100)</f>
        <v/>
      </c>
      <c r="GA517" s="510" t="str">
        <f>IF(_tag_month_day!BL513="","",_tag_month_day!BL513/100)</f>
        <v/>
      </c>
      <c r="GB517" s="603" t="str">
        <f>IF(_tag_month_day!BM513="","",_tag_month_day!BM513/100)</f>
        <v/>
      </c>
      <c r="GC517" s="420" t="str">
        <f>IF(_tag_month_day!BN513="","",_tag_month_day!BN513/100)</f>
        <v/>
      </c>
      <c r="GD517" s="420" t="str">
        <f>IF(_tag_month_day!BO513="","",_tag_month_day!BO513/100)</f>
        <v/>
      </c>
      <c r="GE517" s="420" t="str">
        <f>IF(_tag_month_day!BP513="","",_tag_month_day!BP513/100)</f>
        <v/>
      </c>
      <c r="GF517" s="420" t="str">
        <f>IF(_tag_month_day!BQ513="","",_tag_month_day!BQ513/100)</f>
        <v/>
      </c>
      <c r="GG517" s="420" t="str">
        <f>IF(_tag_month_day!BR513="","",_tag_month_day!BR513/100)</f>
        <v/>
      </c>
      <c r="GH517" s="420" t="str">
        <f>IF(_tag_month_day!BS513="","",_tag_month_day!BS513/100)</f>
        <v/>
      </c>
      <c r="GI517" s="603" t="str">
        <f>IF(_tag_month_day!BT513="","",_tag_month_day!BT513/100)</f>
        <v/>
      </c>
      <c r="GJ517" s="612" t="str">
        <f>IF(_tag_month_day!BU513="","",_tag_month_day!BU513/100)</f>
        <v/>
      </c>
      <c r="GK517" s="620" t="str">
        <f>IF(_tag_month_day!BV513="",IF(_rlcf_month_day!A$2="","",_rlcf_month_day!A$2/100),_tag_month_day!BV513/100)</f>
        <v/>
      </c>
      <c r="GL517" s="620" t="str">
        <f>IF(_tag_month_day!BW513="",IF(_rlcf_month_day!B$2="","",_rlcf_month_day!B$2/100),_tag_month_day!BW513/100)</f>
        <v/>
      </c>
      <c r="GM517" s="621" t="str">
        <f>IF(_tag_month_day!BX513="",IF(_rlcf_month_day!C$2="","",_rlcf_month_day!C$2/100),_tag_month_day!BX513/100)</f>
        <v/>
      </c>
      <c r="GN517" s="620" t="str">
        <f>IF(_tag_month_day!BV513="",IF(_rlcf_month_day!A$2="","",_rlcf_month_day!A$2/100),_tag_month_day!BV513/100)</f>
        <v/>
      </c>
      <c r="GO517" s="620" t="str">
        <f>IF(_tag_month_day!BW513="",IF(_rlcf_month_day!B$2="","",_rlcf_month_day!B$2/100),_tag_month_day!BW513/100)</f>
        <v/>
      </c>
      <c r="GP517" s="620" t="str">
        <f>IF(_tag_month_day!CD513="",IF(_rlcf_month_day!E$2="","",_rlcf_month_day!E$2/100),_tag_month_day!CD513/100)</f>
        <v/>
      </c>
      <c r="GQ517" s="620" t="str">
        <f>IF(_tag_month_day!CE513="",IF(_rlcf_month_day!F$2="","",_rlcf_month_day!F$2/100),_tag_month_day!CE513/100)</f>
        <v/>
      </c>
      <c r="GR517" s="621" t="str">
        <f>IF(_tag_month_day!CF513="",IF(_rlcf_month_day!G$2="","",_rlcf_month_day!G$2/100),_tag_month_day!CF513/100)</f>
        <v/>
      </c>
      <c r="GS517" s="626">
        <f t="shared" ref="GS517:HH517" si="3135">GS516</f>
        <v>0.953</v>
      </c>
      <c r="GT517" s="626">
        <f t="shared" si="3135"/>
        <v>0.55</v>
      </c>
      <c r="GU517" s="626">
        <f t="shared" si="3135"/>
        <v>0.55</v>
      </c>
      <c r="GV517" s="626">
        <f t="shared" si="3135"/>
        <v>0.55</v>
      </c>
      <c r="GW517" s="626">
        <f t="shared" si="3135"/>
        <v>0.5</v>
      </c>
      <c r="GX517" s="626">
        <f t="shared" si="3135"/>
        <v>0.935</v>
      </c>
      <c r="GY517" s="626">
        <f t="shared" si="3135"/>
        <v>0.15</v>
      </c>
      <c r="GZ517" s="626">
        <f t="shared" si="3135"/>
        <v>1</v>
      </c>
      <c r="HA517" s="632">
        <f t="shared" si="3135"/>
        <v>0.047</v>
      </c>
      <c r="HB517" s="632">
        <f t="shared" si="3135"/>
        <v>0.45</v>
      </c>
      <c r="HC517" s="632">
        <f t="shared" si="3135"/>
        <v>0.45</v>
      </c>
      <c r="HD517" s="632">
        <f t="shared" si="3135"/>
        <v>0.45</v>
      </c>
      <c r="HE517" s="632">
        <f t="shared" si="3135"/>
        <v>0.5</v>
      </c>
      <c r="HF517" s="632">
        <f t="shared" si="3135"/>
        <v>0.065</v>
      </c>
      <c r="HG517" s="632">
        <f t="shared" si="3135"/>
        <v>0.85</v>
      </c>
      <c r="HH517" s="632">
        <f t="shared" si="3135"/>
        <v>0</v>
      </c>
      <c r="HI517" s="68">
        <f t="shared" ref="HI517:HI580" si="3136">IF(BZ517&lt;&gt;"",CK517-BV517,0)</f>
        <v>0</v>
      </c>
      <c r="HJ517" s="68" t="e">
        <f t="shared" si="2780"/>
        <v>#VALUE!</v>
      </c>
      <c r="HK517" s="202">
        <f t="shared" si="2781"/>
        <v>0.85</v>
      </c>
      <c r="HL517" s="464">
        <f t="shared" si="2782"/>
        <v>550000</v>
      </c>
      <c r="HM517" s="464">
        <f t="shared" si="2783"/>
        <v>480000</v>
      </c>
      <c r="HN517" s="192" t="e">
        <f t="shared" ref="HN517:HN580" si="3137">(DJ517*EZ517+DK517*FH517+DL517*FM517+DM517*FR517+DN517*FW517+DO517*GB517+DS517*GI517+DP517*GM517+DR517*GR517)*1000*2</f>
        <v>#VALUE!</v>
      </c>
      <c r="HO517" s="192" t="e">
        <f>HN517*HK517*$HO$2/HL517*1000000</f>
        <v>#VALUE!</v>
      </c>
      <c r="HP517" s="192" t="e">
        <f>HN517*HK517*$HP$2/HM517*1000000</f>
        <v>#VALUE!</v>
      </c>
    </row>
    <row r="518" customFormat="1" spans="1:224">
      <c r="A518" s="381">
        <v>513</v>
      </c>
      <c r="B518" s="54">
        <f ca="1" t="shared" si="2784"/>
        <v>43638</v>
      </c>
      <c r="C518" s="57">
        <f t="shared" si="2785"/>
        <v>0.0416666666666667</v>
      </c>
      <c r="D518" s="68" t="str">
        <f ca="1" t="shared" ref="D518:D581" si="3138">IF(HOUR(G518)&lt;8,"夜班",IF(HOUR(G518)&lt;16,"白班",IF(HOUR(G518)&lt;24,"中班",0)))</f>
        <v>白班</v>
      </c>
      <c r="E518" s="68" t="str">
        <f ca="1" t="shared" ref="E518:E581" si="3139">IF(F518=1,"甲",IF(F518=2,"乙",IF(F518=3,"丙",IF(F518=4,"丁",""))))</f>
        <v>丁</v>
      </c>
      <c r="F518" s="68">
        <f ca="1">SUMPRODUCT((成本日报!$A$3:$A$95=计划!B518)*(成本日报!$B$3:$B$95=计划!$D518),成本日报!$C$3:$C$95)</f>
        <v>4</v>
      </c>
      <c r="G518" s="382">
        <f ca="1" t="shared" si="2786"/>
        <v>43638.3333333321</v>
      </c>
      <c r="H518" s="382">
        <f ca="1" t="shared" ref="H518:H581" si="3140">$G518+$C518/60*10+$C518*0</f>
        <v>43638.3402777765</v>
      </c>
      <c r="I518" s="382">
        <f ca="1" t="shared" ref="I518:I581" si="3141">$G518+$C518/60*18+$C518*0</f>
        <v>43638.3458333321</v>
      </c>
      <c r="J518" s="382">
        <f ca="1" t="shared" ref="J518:J581" si="3142">$G518+$C518/60*0+$C518*1</f>
        <v>43638.3749999988</v>
      </c>
      <c r="K518" s="382">
        <f ca="1" t="shared" ref="K518:K581" si="3143">$G518+$C518/60*30+$C518*2</f>
        <v>43638.4374999988</v>
      </c>
      <c r="L518" s="382">
        <f ca="1" t="shared" ref="L518:L581" si="3144">$G518+$C518/60*0+$C518*3</f>
        <v>43638.4583333321</v>
      </c>
      <c r="M518" s="398" t="str">
        <f>IF(_tag_month_day!A514="","",_tag_month_day!A514)</f>
        <v/>
      </c>
      <c r="N518" s="398" t="str">
        <f>IF(_tag_month_day!B514="","",_tag_month_day!B514)</f>
        <v/>
      </c>
      <c r="O518" s="399" t="e">
        <f t="shared" ref="O518:O581" si="3145">IF(M518+N518=0,"",M518+N518)</f>
        <v>#VALUE!</v>
      </c>
      <c r="P518" s="398" t="str">
        <f>IF(_tag_month_day!C514="","",_tag_month_day!C514)</f>
        <v/>
      </c>
      <c r="Q518" s="398" t="str">
        <f>IF(_tag_month_day!D514="","",_tag_month_day!D514)</f>
        <v/>
      </c>
      <c r="R518" s="416">
        <f>IF(_tag_month_day!CB514="",R517,_tag_month_day!CB514/100)</f>
        <v>0.07</v>
      </c>
      <c r="S518" s="417" t="str">
        <f>IF(_tag_month_day!E514="","",_tag_month_day!E514)</f>
        <v/>
      </c>
      <c r="T518" s="417" t="str">
        <f>IF(_tag_month_day!F514="","",_tag_month_day!F514)</f>
        <v/>
      </c>
      <c r="U518" s="418" t="e">
        <f t="shared" si="3099"/>
        <v>#VALUE!</v>
      </c>
      <c r="V518" s="53" t="e">
        <f t="shared" si="3100"/>
        <v>#VALUE!</v>
      </c>
      <c r="W518" s="419" t="str">
        <f>IF(_jhy_month_day!A514="","",_jhy_month_day!A514)</f>
        <v/>
      </c>
      <c r="X518" s="420" t="str">
        <f>IF(_jhy_month_day!B514="","",_jhy_month_day!B514/100)</f>
        <v/>
      </c>
      <c r="Y518" s="420" t="str">
        <f>IF(_jhy_month_day!C514="","",_jhy_month_day!C514/100)</f>
        <v/>
      </c>
      <c r="Z518" s="439">
        <f t="shared" si="2802"/>
        <v>129</v>
      </c>
      <c r="AA518" s="440" t="str">
        <f>IF(_tag_month_day!G514="","",_tag_month_day!G514/100)</f>
        <v/>
      </c>
      <c r="AB518" s="440" t="str">
        <f>IF(_tag_month_day!H514="","",_tag_month_day!H514/100)</f>
        <v/>
      </c>
      <c r="AC518" s="193">
        <f t="shared" ref="AC518:AC581" si="3146">IF(X518="",AC517,BK518*($AV517*X518+$AW517*FD517+$AX517*FI517+$AY517*FN517+$AZ517*FS517+$BA517*FX517+$BG517*GE517)/(AV517*Y518+AX517*FK517+AW517*FF517+AY517*FP517+AZ517*FU517+BA517*FZ517+BG517*GG517+BB517*GK517+BC517*GN517+BD517*GP517))</f>
        <v>1.59963432013121</v>
      </c>
      <c r="AD518" s="441" t="str">
        <f t="shared" ref="AD518:AD581" si="3147">IF(AC518=AC517,"",AC518-AC517)</f>
        <v/>
      </c>
      <c r="AE518" s="442" t="str">
        <f t="shared" ref="AE518:AE581" si="3148">IF(1-AF518=0,"",(1-AF518))</f>
        <v/>
      </c>
      <c r="AF518" s="443">
        <v>1</v>
      </c>
      <c r="AG518" s="68" t="str">
        <f>IF(_duihao_month_day!A514="","",_duihao_month_day!A514)</f>
        <v/>
      </c>
      <c r="AH518" s="463">
        <f>IF(_gyk_month_day!B514="",AH517,_gyk_month_day!B514)</f>
        <v>820</v>
      </c>
      <c r="AI518" s="464"/>
      <c r="AJ518" s="68" t="str">
        <f>IF(_tag_month_day!I514="","",_tag_month_day!I514)</f>
        <v/>
      </c>
      <c r="AK518" s="465" t="str">
        <f>IF(_tzyy_month_day!A514="","",_tzyy_month_day!A514)</f>
        <v/>
      </c>
      <c r="AL518" s="465" t="str">
        <f>IF(_tzyy_month_day!B514="","",_tzyy_month_day!B514)</f>
        <v/>
      </c>
      <c r="AM518" s="465" t="str">
        <f>IF(_tzyy_month_day!C514="","",_tzyy_month_day!C514)</f>
        <v/>
      </c>
      <c r="AN518" s="466" t="str">
        <f>IF(_tag_month_day!CG514="","",_tag_month_day!CG514)</f>
        <v/>
      </c>
      <c r="AO518" s="466" t="str">
        <f>IF(_tag_month_day!CH514="","",_tag_month_day!CH514)</f>
        <v/>
      </c>
      <c r="AP518" s="486" t="e">
        <f t="shared" ref="AP518:AP581" si="3149">(IF(AN518=0,AS517,AS517*(1+AO518/AN518)/(AR518+AO518/AN518)))+AT518</f>
        <v>#VALUE!</v>
      </c>
      <c r="AQ518" s="487" t="str">
        <f>IF(_tag_month_day!J514="","",_tag_month_day!J514/100)</f>
        <v/>
      </c>
      <c r="AR518" s="488">
        <f t="shared" ref="AR518:AR581" si="3150">AR517</f>
        <v>1.3</v>
      </c>
      <c r="AS518" s="489" t="e">
        <f t="shared" si="3101"/>
        <v>#VALUE!</v>
      </c>
      <c r="AT518" s="489">
        <f t="shared" ref="AT518:AT581" si="3151">(SUM(BE518:BF518)-SUM(BE517:BF517))*0.05</f>
        <v>0</v>
      </c>
      <c r="AU518" s="490" t="str">
        <f>IF(_tag_month_day!K514="","",_tag_month_day!K514)</f>
        <v/>
      </c>
      <c r="AV518" s="491" t="str">
        <f>IF(_tag_month_day!L514="","",_tag_month_day!L514/100)</f>
        <v/>
      </c>
      <c r="AW518" s="420">
        <f t="shared" si="3073"/>
        <v>0</v>
      </c>
      <c r="AX518" s="420">
        <f t="shared" ref="AX518:AX581" si="3152">AX517</f>
        <v>0</v>
      </c>
      <c r="AY518" s="420" t="str">
        <f>IF(_tag_month_day!M514="","",_tag_month_day!M514/100)</f>
        <v/>
      </c>
      <c r="AZ518" s="420" t="str">
        <f>IF(_tag_month_day!N514="","",_tag_month_day!N514/100)</f>
        <v/>
      </c>
      <c r="BA518" s="420" t="str">
        <f>IF(_tag_month_day!O514="","",_tag_month_day!O514/100)</f>
        <v/>
      </c>
      <c r="BB518" s="496" t="str">
        <f>IF(_tag_month_day!P514="","",_tag_month_day!P514/100)</f>
        <v/>
      </c>
      <c r="BC518" s="496">
        <f t="shared" ref="BC518:BC581" si="3153">BC517</f>
        <v>0</v>
      </c>
      <c r="BD518" s="496" t="str">
        <f>IF(_tag_month_day!Q514="","",_tag_month_day!Q514/100)</f>
        <v/>
      </c>
      <c r="BE518" s="510" t="str">
        <f>IF(_tag_month_day!R514="","",_tag_month_day!R514/100)</f>
        <v/>
      </c>
      <c r="BF518" s="413" t="str">
        <f>IF(_tag_month_day!CC514="","",_tag_month_day!CC514/100)</f>
        <v/>
      </c>
      <c r="BG518" s="511" t="e">
        <f t="shared" si="3102"/>
        <v>#VALUE!</v>
      </c>
      <c r="BH518" s="198">
        <f t="shared" si="3103"/>
        <v>0</v>
      </c>
      <c r="BI518" s="512" t="e">
        <f>IF(CX518=0,BI517,(DK518*查询!$R$5+DL518*查询!$Q$5+DM518*查询!$N$5+DN518*查询!$O$5+DO518*查询!$P$5)*AF518/CX518)</f>
        <v>#VALUE!</v>
      </c>
      <c r="BJ518" s="512" t="e">
        <f>IF(CX518=0,BJ517,(DP518*查询!$S$5+DQ518*查询!$T$5+DR518*查询!$U$5)*AF518/CX518)</f>
        <v>#VALUE!</v>
      </c>
      <c r="BK518" s="512">
        <f t="shared" ref="BK518:BK581" si="3154">BK517</f>
        <v>1</v>
      </c>
      <c r="BL518" s="513" t="str">
        <f>IF(_cfyc_month_day!A514="","",_cfyc_month_day!A514)</f>
        <v/>
      </c>
      <c r="BM518" s="513" t="str">
        <f>IF(_cfyc_month_day!B514="","",_cfyc_month_day!B514)</f>
        <v/>
      </c>
      <c r="BN518" s="513" t="str">
        <f>IF(_cfyc_month_day!C514="","",_cfyc_month_day!C514)</f>
        <v/>
      </c>
      <c r="BO518" s="522" t="str">
        <f>IF(_cfyc_month_day!D514="","",_cfyc_month_day!D514)</f>
        <v/>
      </c>
      <c r="BP518" s="522" t="str">
        <f>IF(_cfyc_month_day!E514="","",_cfyc_month_day!E514)</f>
        <v/>
      </c>
      <c r="BQ518" s="522" t="str">
        <f>IF(_cfyc_month_day!F514="","",_cfyc_month_day!F514)</f>
        <v/>
      </c>
      <c r="BR518" s="513" t="str">
        <f>IF(_tag_month_day!T514="","",_tag_month_day!T514)</f>
        <v/>
      </c>
      <c r="BS518" s="513" t="str">
        <f>IF(_tag_month_day!U514="","",_tag_month_day!U514)</f>
        <v/>
      </c>
      <c r="BT518" s="523" t="str">
        <f t="shared" ref="BT518:BT581" si="3155">IF(CK518="","",IF((CK518&gt;=BV518-0.12)*(CK518&lt;=BV518+0.12),"合格","不合格"))</f>
        <v/>
      </c>
      <c r="BU518" s="223" t="str">
        <f>IF(_tag_month_day!V514="","",_tag_month_day!V514)</f>
        <v/>
      </c>
      <c r="BV518" s="206" t="str">
        <f>IF(_tag_month_day!W514="","",_tag_month_day!W514)</f>
        <v/>
      </c>
      <c r="BW518" s="540" t="str">
        <f>IF(_tag_month_day!X514="","",_tag_month_day!X514)</f>
        <v/>
      </c>
      <c r="BX518" s="540" t="str">
        <f>IF(_tag_month_day!Y514="","",_tag_month_day!Y514)</f>
        <v/>
      </c>
      <c r="BY518" s="541">
        <f ca="1" t="shared" ref="BY518:BY581" si="3156">L518</f>
        <v>43638.4583333321</v>
      </c>
      <c r="BZ518" s="542"/>
      <c r="CA518" s="543" t="str">
        <f>IF(_jhy2_month_day!A514="","",_jhy2_month_day!A514)</f>
        <v/>
      </c>
      <c r="CB518" s="464" t="str">
        <f>IF(_jhy2_month_day!B514="","",_jhy2_month_day!B514)</f>
        <v/>
      </c>
      <c r="CC518" s="464" t="str">
        <f>IF(_jhy2_month_day!C514="","",_jhy2_month_day!C514)</f>
        <v/>
      </c>
      <c r="CD518" s="464" t="str">
        <f>IF(_jhy2_month_day!D514="","",_jhy2_month_day!D514)</f>
        <v/>
      </c>
      <c r="CE518" s="464" t="str">
        <f>IF(_jhy2_month_day!E514="","",_jhy2_month_day!E514)</f>
        <v/>
      </c>
      <c r="CF518" s="464" t="str">
        <f>IF(_jhy2_month_day!F514="","",_jhy2_month_day!F514)</f>
        <v/>
      </c>
      <c r="CG518" s="464" t="str">
        <f>IF(_jhy2_month_day!G514="","",_jhy2_month_day!G514)</f>
        <v/>
      </c>
      <c r="CH518" s="464" t="str">
        <f>IF(_jhy2_month_day!H514="","",_jhy2_month_day!H514)</f>
        <v/>
      </c>
      <c r="CI518" s="464" t="str">
        <f>IF(_jhy2_month_day!I514="","",_jhy2_month_day!I514)</f>
        <v/>
      </c>
      <c r="CJ518" s="464" t="str">
        <f>IF(_jhy2_month_day!J514="","",_jhy2_month_day!J514)</f>
        <v/>
      </c>
      <c r="CK518" s="464" t="str">
        <f>IF(_jhy2_month_day!K514="","",_jhy2_month_day!K514)</f>
        <v/>
      </c>
      <c r="CL518" s="562" t="str">
        <f>IF(_jhy2_month_day!L514="","",_jhy2_month_day!L514)</f>
        <v/>
      </c>
      <c r="CM518" s="562" t="str">
        <f>IF(_jhy2_month_day!M514="","",_jhy2_month_day!M514)</f>
        <v/>
      </c>
      <c r="CN518" s="562" t="str">
        <f>IF(_jhy2_month_day!N514="","",_jhy2_month_day!N514)</f>
        <v/>
      </c>
      <c r="CO518" s="562" t="str">
        <f>IF(_jhy2_month_day!O514="","",_jhy2_month_day!O514)</f>
        <v/>
      </c>
      <c r="CP518" s="562" t="str">
        <f>IF(_jhy2_month_day!P514="","",_jhy2_month_day!P514)</f>
        <v/>
      </c>
      <c r="CQ518" s="562" t="str">
        <f>IF(_jhy2_month_day!Q514="","",_jhy2_month_day!Q514)</f>
        <v/>
      </c>
      <c r="CR518" s="563" t="str">
        <f>IF(_jhy2_month_day!R514="","",_jhy2_month_day!R514)</f>
        <v/>
      </c>
      <c r="CS518" s="576" t="str">
        <f>IF(_jhy2_month_day!S514="","",_jhy2_month_day!S514)</f>
        <v/>
      </c>
      <c r="CT518" s="562" t="str">
        <f>IF(_jhy2_month_day!T514="","",_jhy2_month_day!T514)</f>
        <v/>
      </c>
      <c r="CU518" s="577" t="e">
        <f t="shared" si="3104"/>
        <v>#VALUE!</v>
      </c>
      <c r="CV518" s="198" t="e">
        <f t="shared" si="3105"/>
        <v>#VALUE!</v>
      </c>
      <c r="CW518" s="192" t="e">
        <f t="shared" si="3106"/>
        <v>#VALUE!</v>
      </c>
      <c r="CX518" s="192" t="e">
        <f t="shared" si="3107"/>
        <v>#VALUE!</v>
      </c>
      <c r="CY518" s="202" t="e">
        <f t="shared" si="3108"/>
        <v>#VALUE!</v>
      </c>
      <c r="CZ518" s="192" t="e">
        <f t="shared" ref="CZ518:DI518" si="3157">$AJ518*EF518</f>
        <v>#VALUE!</v>
      </c>
      <c r="DA518" s="192" t="e">
        <f t="shared" si="3157"/>
        <v>#VALUE!</v>
      </c>
      <c r="DB518" s="192" t="e">
        <f t="shared" si="3157"/>
        <v>#VALUE!</v>
      </c>
      <c r="DC518" s="192" t="e">
        <f t="shared" si="3157"/>
        <v>#VALUE!</v>
      </c>
      <c r="DD518" s="192" t="e">
        <f t="shared" si="3157"/>
        <v>#VALUE!</v>
      </c>
      <c r="DE518" s="192" t="e">
        <f t="shared" si="3157"/>
        <v>#VALUE!</v>
      </c>
      <c r="DF518" s="192" t="e">
        <f t="shared" si="3157"/>
        <v>#VALUE!</v>
      </c>
      <c r="DG518" s="192" t="e">
        <f t="shared" si="3157"/>
        <v>#VALUE!</v>
      </c>
      <c r="DH518" s="192" t="e">
        <f t="shared" si="3157"/>
        <v>#VALUE!</v>
      </c>
      <c r="DI518" s="192" t="e">
        <f t="shared" si="3157"/>
        <v>#VALUE!</v>
      </c>
      <c r="DJ518" s="192" t="e">
        <f t="shared" si="3110"/>
        <v>#VALUE!</v>
      </c>
      <c r="DK518" s="192" t="e">
        <f t="shared" si="3111"/>
        <v>#VALUE!</v>
      </c>
      <c r="DL518" s="192" t="e">
        <f t="shared" si="3112"/>
        <v>#VALUE!</v>
      </c>
      <c r="DM518" s="192" t="e">
        <f t="shared" si="3113"/>
        <v>#VALUE!</v>
      </c>
      <c r="DN518" s="192" t="e">
        <f t="shared" si="3114"/>
        <v>#VALUE!</v>
      </c>
      <c r="DO518" s="192" t="e">
        <f t="shared" si="3115"/>
        <v>#VALUE!</v>
      </c>
      <c r="DP518" s="192" t="e">
        <f t="shared" si="3116"/>
        <v>#VALUE!</v>
      </c>
      <c r="DQ518" s="192" t="e">
        <f t="shared" si="3117"/>
        <v>#VALUE!</v>
      </c>
      <c r="DR518" s="192" t="e">
        <f t="shared" si="3118"/>
        <v>#VALUE!</v>
      </c>
      <c r="DS518" s="192" t="e">
        <f t="shared" si="3119"/>
        <v>#VALUE!</v>
      </c>
      <c r="DT518" s="192" t="e">
        <f t="shared" si="3120"/>
        <v>#VALUE!</v>
      </c>
      <c r="DU518" s="192" t="e">
        <f t="shared" si="3121"/>
        <v>#VALUE!</v>
      </c>
      <c r="DV518" s="198" t="e">
        <f t="shared" si="3122"/>
        <v>#VALUE!</v>
      </c>
      <c r="DW518" s="198" t="e">
        <f t="shared" si="3123"/>
        <v>#DIV/0!</v>
      </c>
      <c r="DX518" s="198" t="e">
        <f t="shared" si="3124"/>
        <v>#DIV/0!</v>
      </c>
      <c r="DY518" s="198" t="e">
        <f t="shared" si="3125"/>
        <v>#VALUE!</v>
      </c>
      <c r="DZ518" s="198" t="e">
        <f t="shared" si="3126"/>
        <v>#VALUE!</v>
      </c>
      <c r="EA518" s="198" t="e">
        <f t="shared" si="3127"/>
        <v>#VALUE!</v>
      </c>
      <c r="EB518" s="198" t="e">
        <f t="shared" si="3128"/>
        <v>#VALUE!</v>
      </c>
      <c r="EC518" s="198" t="e">
        <f t="shared" si="3129"/>
        <v>#DIV/0!</v>
      </c>
      <c r="ED518" s="198" t="e">
        <f t="shared" si="3130"/>
        <v>#VALUE!</v>
      </c>
      <c r="EE518" s="198" t="e">
        <f t="shared" si="3131"/>
        <v>#VALUE!</v>
      </c>
      <c r="EF518" s="198" t="e">
        <f t="shared" ref="EF518:EO518" si="3158">DV518/SUM($DV518:$EE518)</f>
        <v>#VALUE!</v>
      </c>
      <c r="EG518" s="198" t="e">
        <f t="shared" si="3158"/>
        <v>#DIV/0!</v>
      </c>
      <c r="EH518" s="198" t="e">
        <f t="shared" si="3158"/>
        <v>#DIV/0!</v>
      </c>
      <c r="EI518" s="198" t="e">
        <f t="shared" si="3158"/>
        <v>#VALUE!</v>
      </c>
      <c r="EJ518" s="198" t="e">
        <f t="shared" si="3158"/>
        <v>#VALUE!</v>
      </c>
      <c r="EK518" s="198" t="e">
        <f t="shared" si="3158"/>
        <v>#VALUE!</v>
      </c>
      <c r="EL518" s="198" t="e">
        <f t="shared" si="3158"/>
        <v>#VALUE!</v>
      </c>
      <c r="EM518" s="198" t="e">
        <f t="shared" si="3158"/>
        <v>#DIV/0!</v>
      </c>
      <c r="EN518" s="198" t="e">
        <f t="shared" si="3158"/>
        <v>#VALUE!</v>
      </c>
      <c r="EO518" s="198" t="e">
        <f t="shared" si="3158"/>
        <v>#VALUE!</v>
      </c>
      <c r="EP518" s="511">
        <f t="shared" ref="EP518:EW518" si="3159">EP517</f>
        <v>0.08</v>
      </c>
      <c r="EQ518" s="511">
        <f t="shared" si="3159"/>
        <v>0.015</v>
      </c>
      <c r="ER518" s="511">
        <f t="shared" si="3159"/>
        <v>0.015</v>
      </c>
      <c r="ES518" s="511">
        <f t="shared" si="3159"/>
        <v>0.015</v>
      </c>
      <c r="ET518" s="511">
        <f t="shared" si="3159"/>
        <v>0.015</v>
      </c>
      <c r="EU518" s="511">
        <f t="shared" si="3159"/>
        <v>0.09</v>
      </c>
      <c r="EV518" s="511">
        <f t="shared" si="3159"/>
        <v>0.09</v>
      </c>
      <c r="EW518" s="511">
        <f t="shared" si="3159"/>
        <v>0.09</v>
      </c>
      <c r="EX518" s="420" t="str">
        <f>IF(_tag_month_day!AS514="","",_tag_month_day!AS514/100)</f>
        <v/>
      </c>
      <c r="EY518" s="420" t="str">
        <f>IF(_tag_month_day!AT514="","",_tag_month_day!AT514/100)</f>
        <v/>
      </c>
      <c r="EZ518" s="420" t="str">
        <f>IF(_tag_month_day!AU514="","",_tag_month_day!AU514/100)</f>
        <v/>
      </c>
      <c r="FA518" s="420" t="str">
        <f>IF(_tag_month_day!AV514="","",_tag_month_day!AV514/100)</f>
        <v/>
      </c>
      <c r="FB518" s="420" t="str">
        <f>IF(_tag_month_day!AW514="","",_tag_month_day!AW514/100)</f>
        <v/>
      </c>
      <c r="FC518" s="420" t="str">
        <f>IF(_tag_month_day!AX514="","",_tag_month_day!AX514/100)</f>
        <v/>
      </c>
      <c r="FD518" s="510">
        <f t="shared" ref="FD518:FD581" si="3160">FD517</f>
        <v>0.33</v>
      </c>
      <c r="FE518" s="510">
        <f t="shared" ref="FE518:FE581" si="3161">FE517</f>
        <v>0.19</v>
      </c>
      <c r="FF518" s="510">
        <f t="shared" ref="FF518:FF581" si="3162">FF517</f>
        <v>0.003</v>
      </c>
      <c r="FG518" s="510">
        <f t="shared" ref="FG518:FG581" si="3163">FG517</f>
        <v>0</v>
      </c>
      <c r="FH518" s="603">
        <f t="shared" ref="FH518:FH581" si="3164">FH517</f>
        <v>0.0001</v>
      </c>
      <c r="FI518" s="510">
        <f t="shared" ref="FI518:FR518" si="3165">FI517</f>
        <v>0.41</v>
      </c>
      <c r="FJ518" s="510">
        <f t="shared" si="3165"/>
        <v>0.11</v>
      </c>
      <c r="FK518" s="510">
        <f t="shared" si="3165"/>
        <v>0.015</v>
      </c>
      <c r="FL518" s="510">
        <f t="shared" si="3165"/>
        <v>0</v>
      </c>
      <c r="FM518" s="603">
        <f t="shared" si="3165"/>
        <v>0.0001</v>
      </c>
      <c r="FN518" s="510" t="str">
        <f>IF(_tag_month_day!AY514="","",_tag_month_day!AY514/100)</f>
        <v/>
      </c>
      <c r="FO518" s="510" t="str">
        <f>IF(_tag_month_day!AZ514="","",_tag_month_day!AZ514/100)</f>
        <v/>
      </c>
      <c r="FP518" s="510" t="str">
        <f>IF(_tag_month_day!BA514="","",_tag_month_day!BA514/100)</f>
        <v/>
      </c>
      <c r="FQ518" s="510" t="str">
        <f>IF(_tag_month_day!BB514="","",_tag_month_day!BB514/100)</f>
        <v/>
      </c>
      <c r="FR518" s="603" t="str">
        <f>IF(_tag_month_day!BC514="","",_tag_month_day!BC514/100)</f>
        <v/>
      </c>
      <c r="FS518" s="510" t="str">
        <f>IF(_tag_month_day!BD514="","",_tag_month_day!BD514/100)</f>
        <v/>
      </c>
      <c r="FT518" s="510" t="str">
        <f>IF(_tag_month_day!BE514="","",_tag_month_day!BE514/100)</f>
        <v/>
      </c>
      <c r="FU518" s="510" t="str">
        <f>IF(_tag_month_day!BF514="","",_tag_month_day!BF514/100)</f>
        <v/>
      </c>
      <c r="FV518" s="510" t="str">
        <f>IF(_tag_month_day!BG514="","",_tag_month_day!BG514/100)</f>
        <v/>
      </c>
      <c r="FW518" s="603" t="str">
        <f>IF(_tag_month_day!BH514="","",_tag_month_day!BH514/100)</f>
        <v/>
      </c>
      <c r="FX518" s="510" t="str">
        <f>IF(_tag_month_day!BI514="","",_tag_month_day!BI514/100)</f>
        <v/>
      </c>
      <c r="FY518" s="510" t="str">
        <f>IF(_tag_month_day!BJ514="","",_tag_month_day!BJ514/100)</f>
        <v/>
      </c>
      <c r="FZ518" s="605" t="str">
        <f>IF(_tag_month_day!BK514="","",_tag_month_day!BK514/100)</f>
        <v/>
      </c>
      <c r="GA518" s="510" t="str">
        <f>IF(_tag_month_day!BL514="","",_tag_month_day!BL514/100)</f>
        <v/>
      </c>
      <c r="GB518" s="603" t="str">
        <f>IF(_tag_month_day!BM514="","",_tag_month_day!BM514/100)</f>
        <v/>
      </c>
      <c r="GC518" s="420" t="str">
        <f>IF(_tag_month_day!BN514="","",_tag_month_day!BN514/100)</f>
        <v/>
      </c>
      <c r="GD518" s="420" t="str">
        <f>IF(_tag_month_day!BO514="","",_tag_month_day!BO514/100)</f>
        <v/>
      </c>
      <c r="GE518" s="420" t="str">
        <f>IF(_tag_month_day!BP514="","",_tag_month_day!BP514/100)</f>
        <v/>
      </c>
      <c r="GF518" s="420" t="str">
        <f>IF(_tag_month_day!BQ514="","",_tag_month_day!BQ514/100)</f>
        <v/>
      </c>
      <c r="GG518" s="420" t="str">
        <f>IF(_tag_month_day!BR514="","",_tag_month_day!BR514/100)</f>
        <v/>
      </c>
      <c r="GH518" s="420" t="str">
        <f>IF(_tag_month_day!BS514="","",_tag_month_day!BS514/100)</f>
        <v/>
      </c>
      <c r="GI518" s="603" t="str">
        <f>IF(_tag_month_day!BT514="","",_tag_month_day!BT514/100)</f>
        <v/>
      </c>
      <c r="GJ518" s="612" t="str">
        <f>IF(_tag_month_day!BU514="","",_tag_month_day!BU514/100)</f>
        <v/>
      </c>
      <c r="GK518" s="620" t="str">
        <f>IF(_tag_month_day!BV514="",IF(_rlcf_month_day!A$2="","",_rlcf_month_day!A$2/100),_tag_month_day!BV514/100)</f>
        <v/>
      </c>
      <c r="GL518" s="620" t="str">
        <f>IF(_tag_month_day!BW514="",IF(_rlcf_month_day!B$2="","",_rlcf_month_day!B$2/100),_tag_month_day!BW514/100)</f>
        <v/>
      </c>
      <c r="GM518" s="621" t="str">
        <f>IF(_tag_month_day!BX514="",IF(_rlcf_month_day!C$2="","",_rlcf_month_day!C$2/100),_tag_month_day!BX514/100)</f>
        <v/>
      </c>
      <c r="GN518" s="620" t="str">
        <f>IF(_tag_month_day!BV514="",IF(_rlcf_month_day!A$2="","",_rlcf_month_day!A$2/100),_tag_month_day!BV514/100)</f>
        <v/>
      </c>
      <c r="GO518" s="620" t="str">
        <f>IF(_tag_month_day!BW514="",IF(_rlcf_month_day!B$2="","",_rlcf_month_day!B$2/100),_tag_month_day!BW514/100)</f>
        <v/>
      </c>
      <c r="GP518" s="620" t="str">
        <f>IF(_tag_month_day!CD514="",IF(_rlcf_month_day!E$2="","",_rlcf_month_day!E$2/100),_tag_month_day!CD514/100)</f>
        <v/>
      </c>
      <c r="GQ518" s="620" t="str">
        <f>IF(_tag_month_day!CE514="",IF(_rlcf_month_day!F$2="","",_rlcf_month_day!F$2/100),_tag_month_day!CE514/100)</f>
        <v/>
      </c>
      <c r="GR518" s="621" t="str">
        <f>IF(_tag_month_day!CF514="",IF(_rlcf_month_day!G$2="","",_rlcf_month_day!G$2/100),_tag_month_day!CF514/100)</f>
        <v/>
      </c>
      <c r="GS518" s="626">
        <f t="shared" ref="GS518:HH518" si="3166">GS517</f>
        <v>0.953</v>
      </c>
      <c r="GT518" s="626">
        <f t="shared" si="3166"/>
        <v>0.55</v>
      </c>
      <c r="GU518" s="626">
        <f t="shared" si="3166"/>
        <v>0.55</v>
      </c>
      <c r="GV518" s="626">
        <f t="shared" si="3166"/>
        <v>0.55</v>
      </c>
      <c r="GW518" s="626">
        <f t="shared" si="3166"/>
        <v>0.5</v>
      </c>
      <c r="GX518" s="626">
        <f t="shared" si="3166"/>
        <v>0.935</v>
      </c>
      <c r="GY518" s="626">
        <f t="shared" si="3166"/>
        <v>0.15</v>
      </c>
      <c r="GZ518" s="626">
        <f t="shared" si="3166"/>
        <v>1</v>
      </c>
      <c r="HA518" s="632">
        <f t="shared" si="3166"/>
        <v>0.047</v>
      </c>
      <c r="HB518" s="632">
        <f t="shared" si="3166"/>
        <v>0.45</v>
      </c>
      <c r="HC518" s="632">
        <f t="shared" si="3166"/>
        <v>0.45</v>
      </c>
      <c r="HD518" s="632">
        <f t="shared" si="3166"/>
        <v>0.45</v>
      </c>
      <c r="HE518" s="632">
        <f t="shared" si="3166"/>
        <v>0.5</v>
      </c>
      <c r="HF518" s="632">
        <f t="shared" si="3166"/>
        <v>0.065</v>
      </c>
      <c r="HG518" s="632">
        <f t="shared" si="3166"/>
        <v>0.85</v>
      </c>
      <c r="HH518" s="632">
        <f t="shared" si="3166"/>
        <v>0</v>
      </c>
      <c r="HI518" s="68">
        <f t="shared" si="3136"/>
        <v>0</v>
      </c>
      <c r="HJ518" s="68" t="e">
        <f t="shared" ref="HJ518:HJ581" si="3167">IF(AJ518&gt;0,AH518-AJ518,0)</f>
        <v>#VALUE!</v>
      </c>
      <c r="HK518" s="202">
        <f t="shared" ref="HK518:HK581" si="3168">HK517</f>
        <v>0.85</v>
      </c>
      <c r="HL518" s="464">
        <f t="shared" ref="HL518:HL581" si="3169">HL517</f>
        <v>550000</v>
      </c>
      <c r="HM518" s="464">
        <f t="shared" ref="HM518:HM581" si="3170">HM517</f>
        <v>480000</v>
      </c>
      <c r="HN518" s="192" t="e">
        <f t="shared" si="3137"/>
        <v>#VALUE!</v>
      </c>
      <c r="HO518" s="192" t="e">
        <f>HN518*HK518*$HO$2/HL518*1000000</f>
        <v>#VALUE!</v>
      </c>
      <c r="HP518" s="192" t="e">
        <f>HN518*HK518*$HP$2/HM518*1000000</f>
        <v>#VALUE!</v>
      </c>
    </row>
    <row r="519" customFormat="1" spans="1:224">
      <c r="A519" s="381">
        <v>514</v>
      </c>
      <c r="B519" s="54">
        <f ca="1" t="shared" ref="B519:B582" si="3171">IF(D519=D518,B518,IF(D519="夜班",B518+1,B518))</f>
        <v>43638</v>
      </c>
      <c r="C519" s="57">
        <f t="shared" ref="C519:C582" si="3172">C518</f>
        <v>0.0416666666666667</v>
      </c>
      <c r="D519" s="68" t="str">
        <f ca="1" t="shared" si="3138"/>
        <v>白班</v>
      </c>
      <c r="E519" s="68" t="str">
        <f ca="1" t="shared" si="3139"/>
        <v>丁</v>
      </c>
      <c r="F519" s="68">
        <f ca="1">SUMPRODUCT((成本日报!$A$3:$A$95=计划!B519)*(成本日报!$B$3:$B$95=计划!$D519),成本日报!$C$3:$C$95)</f>
        <v>4</v>
      </c>
      <c r="G519" s="382">
        <f ca="1" t="shared" ref="G519:G582" si="3173">G518+C518</f>
        <v>43638.3749999988</v>
      </c>
      <c r="H519" s="382">
        <f ca="1" t="shared" si="3140"/>
        <v>43638.3819444432</v>
      </c>
      <c r="I519" s="382">
        <f ca="1" t="shared" si="3141"/>
        <v>43638.3874999988</v>
      </c>
      <c r="J519" s="382">
        <f ca="1" t="shared" si="3142"/>
        <v>43638.4166666654</v>
      </c>
      <c r="K519" s="382">
        <f ca="1" t="shared" si="3143"/>
        <v>43638.4791666654</v>
      </c>
      <c r="L519" s="382">
        <f ca="1" t="shared" si="3144"/>
        <v>43638.4999999988</v>
      </c>
      <c r="M519" s="398" t="str">
        <f>IF(_tag_month_day!A515="","",_tag_month_day!A515)</f>
        <v/>
      </c>
      <c r="N519" s="398" t="str">
        <f>IF(_tag_month_day!B515="","",_tag_month_day!B515)</f>
        <v/>
      </c>
      <c r="O519" s="399" t="e">
        <f t="shared" si="3145"/>
        <v>#VALUE!</v>
      </c>
      <c r="P519" s="398" t="str">
        <f>IF(_tag_month_day!C515="","",_tag_month_day!C515)</f>
        <v/>
      </c>
      <c r="Q519" s="398" t="str">
        <f>IF(_tag_month_day!D515="","",_tag_month_day!D515)</f>
        <v/>
      </c>
      <c r="R519" s="416">
        <f>IF(_tag_month_day!CB515="",R518,_tag_month_day!CB515/100)</f>
        <v>0.07</v>
      </c>
      <c r="S519" s="417" t="str">
        <f>IF(_tag_month_day!E515="","",_tag_month_day!E515)</f>
        <v/>
      </c>
      <c r="T519" s="417" t="str">
        <f>IF(_tag_month_day!F515="","",_tag_month_day!F515)</f>
        <v/>
      </c>
      <c r="U519" s="418" t="e">
        <f t="shared" si="3099"/>
        <v>#VALUE!</v>
      </c>
      <c r="V519" s="53" t="e">
        <f t="shared" si="3100"/>
        <v>#VALUE!</v>
      </c>
      <c r="W519" s="419" t="str">
        <f>IF(_jhy_month_day!A515="","",_jhy_month_day!A515)</f>
        <v/>
      </c>
      <c r="X519" s="420" t="str">
        <f>IF(_jhy_month_day!B515="","",_jhy_month_day!B515/100)</f>
        <v/>
      </c>
      <c r="Y519" s="420" t="str">
        <f>IF(_jhy_month_day!C515="","",_jhy_month_day!C515/100)</f>
        <v/>
      </c>
      <c r="Z519" s="439">
        <f t="shared" si="2802"/>
        <v>129</v>
      </c>
      <c r="AA519" s="440" t="str">
        <f>IF(_tag_month_day!G515="","",_tag_month_day!G515/100)</f>
        <v/>
      </c>
      <c r="AB519" s="440" t="str">
        <f>IF(_tag_month_day!H515="","",_tag_month_day!H515/100)</f>
        <v/>
      </c>
      <c r="AC519" s="193">
        <f t="shared" si="3146"/>
        <v>1.59963432013121</v>
      </c>
      <c r="AD519" s="441" t="str">
        <f t="shared" si="3147"/>
        <v/>
      </c>
      <c r="AE519" s="442" t="str">
        <f t="shared" si="3148"/>
        <v/>
      </c>
      <c r="AF519" s="443">
        <v>1</v>
      </c>
      <c r="AG519" s="68" t="str">
        <f>IF(_duihao_month_day!A515="","",_duihao_month_day!A515)</f>
        <v/>
      </c>
      <c r="AH519" s="463">
        <f>IF(_gyk_month_day!B515="",AH518,_gyk_month_day!B515)</f>
        <v>820</v>
      </c>
      <c r="AI519" s="464"/>
      <c r="AJ519" s="68" t="str">
        <f>IF(_tag_month_day!I515="","",_tag_month_day!I515)</f>
        <v/>
      </c>
      <c r="AK519" s="465" t="str">
        <f>IF(_tzyy_month_day!A515="","",_tzyy_month_day!A515)</f>
        <v/>
      </c>
      <c r="AL519" s="465" t="str">
        <f>IF(_tzyy_month_day!B515="","",_tzyy_month_day!B515)</f>
        <v/>
      </c>
      <c r="AM519" s="465" t="str">
        <f>IF(_tzyy_month_day!C515="","",_tzyy_month_day!C515)</f>
        <v/>
      </c>
      <c r="AN519" s="466" t="str">
        <f>IF(_tag_month_day!CG515="","",_tag_month_day!CG515)</f>
        <v/>
      </c>
      <c r="AO519" s="466" t="str">
        <f>IF(_tag_month_day!CH515="","",_tag_month_day!CH515)</f>
        <v/>
      </c>
      <c r="AP519" s="486" t="e">
        <f t="shared" si="3149"/>
        <v>#VALUE!</v>
      </c>
      <c r="AQ519" s="487" t="str">
        <f>IF(_tag_month_day!J515="","",_tag_month_day!J515/100)</f>
        <v/>
      </c>
      <c r="AR519" s="488">
        <f t="shared" si="3150"/>
        <v>1.3</v>
      </c>
      <c r="AS519" s="489" t="e">
        <f t="shared" si="3101"/>
        <v>#VALUE!</v>
      </c>
      <c r="AT519" s="489">
        <f t="shared" si="3151"/>
        <v>0</v>
      </c>
      <c r="AU519" s="490" t="str">
        <f>IF(_tag_month_day!K515="","",_tag_month_day!K515)</f>
        <v/>
      </c>
      <c r="AV519" s="491" t="str">
        <f>IF(_tag_month_day!L515="","",_tag_month_day!L515/100)</f>
        <v/>
      </c>
      <c r="AW519" s="420">
        <f t="shared" si="3073"/>
        <v>0</v>
      </c>
      <c r="AX519" s="420">
        <f t="shared" si="3152"/>
        <v>0</v>
      </c>
      <c r="AY519" s="420" t="str">
        <f>IF(_tag_month_day!M515="","",_tag_month_day!M515/100)</f>
        <v/>
      </c>
      <c r="AZ519" s="420" t="str">
        <f>IF(_tag_month_day!N515="","",_tag_month_day!N515/100)</f>
        <v/>
      </c>
      <c r="BA519" s="420" t="str">
        <f>IF(_tag_month_day!O515="","",_tag_month_day!O515/100)</f>
        <v/>
      </c>
      <c r="BB519" s="496" t="str">
        <f>IF(_tag_month_day!P515="","",_tag_month_day!P515/100)</f>
        <v/>
      </c>
      <c r="BC519" s="496">
        <f t="shared" si="3153"/>
        <v>0</v>
      </c>
      <c r="BD519" s="496" t="str">
        <f>IF(_tag_month_day!Q515="","",_tag_month_day!Q515/100)</f>
        <v/>
      </c>
      <c r="BE519" s="510" t="str">
        <f>IF(_tag_month_day!R515="","",_tag_month_day!R515/100)</f>
        <v/>
      </c>
      <c r="BF519" s="413" t="str">
        <f>IF(_tag_month_day!CC515="","",_tag_month_day!CC515/100)</f>
        <v/>
      </c>
      <c r="BG519" s="511" t="e">
        <f t="shared" si="3102"/>
        <v>#VALUE!</v>
      </c>
      <c r="BH519" s="198">
        <f t="shared" si="3103"/>
        <v>0</v>
      </c>
      <c r="BI519" s="512" t="e">
        <f>IF(CX519=0,BI518,(DK519*查询!$R$5+DL519*查询!$Q$5+DM519*查询!$N$5+DN519*查询!$O$5+DO519*查询!$P$5)*AF519/CX519)</f>
        <v>#VALUE!</v>
      </c>
      <c r="BJ519" s="512" t="e">
        <f>IF(CX519=0,BJ518,(DP519*查询!$S$5+DQ519*查询!$T$5+DR519*查询!$U$5)*AF519/CX519)</f>
        <v>#VALUE!</v>
      </c>
      <c r="BK519" s="512">
        <f t="shared" si="3154"/>
        <v>1</v>
      </c>
      <c r="BL519" s="513" t="str">
        <f>IF(_cfyc_month_day!A515="","",_cfyc_month_day!A515)</f>
        <v/>
      </c>
      <c r="BM519" s="513" t="str">
        <f>IF(_cfyc_month_day!B515="","",_cfyc_month_day!B515)</f>
        <v/>
      </c>
      <c r="BN519" s="513" t="str">
        <f>IF(_cfyc_month_day!C515="","",_cfyc_month_day!C515)</f>
        <v/>
      </c>
      <c r="BO519" s="522" t="str">
        <f>IF(_cfyc_month_day!D515="","",_cfyc_month_day!D515)</f>
        <v/>
      </c>
      <c r="BP519" s="522" t="str">
        <f>IF(_cfyc_month_day!E515="","",_cfyc_month_day!E515)</f>
        <v/>
      </c>
      <c r="BQ519" s="522" t="str">
        <f>IF(_cfyc_month_day!F515="","",_cfyc_month_day!F515)</f>
        <v/>
      </c>
      <c r="BR519" s="513" t="str">
        <f>IF(_tag_month_day!T515="","",_tag_month_day!T515)</f>
        <v/>
      </c>
      <c r="BS519" s="513" t="str">
        <f>IF(_tag_month_day!U515="","",_tag_month_day!U515)</f>
        <v/>
      </c>
      <c r="BT519" s="523" t="str">
        <f t="shared" si="3155"/>
        <v/>
      </c>
      <c r="BU519" s="223" t="str">
        <f>IF(_tag_month_day!V515="","",_tag_month_day!V515)</f>
        <v/>
      </c>
      <c r="BV519" s="206" t="str">
        <f>IF(_tag_month_day!W515="","",_tag_month_day!W515)</f>
        <v/>
      </c>
      <c r="BW519" s="540" t="str">
        <f>IF(_tag_month_day!X515="","",_tag_month_day!X515)</f>
        <v/>
      </c>
      <c r="BX519" s="540" t="str">
        <f>IF(_tag_month_day!Y515="","",_tag_month_day!Y515)</f>
        <v/>
      </c>
      <c r="BY519" s="541">
        <f ca="1" t="shared" si="3156"/>
        <v>43638.4999999988</v>
      </c>
      <c r="BZ519" s="542"/>
      <c r="CA519" s="543" t="str">
        <f>IF(_jhy2_month_day!A515="","",_jhy2_month_day!A515)</f>
        <v/>
      </c>
      <c r="CB519" s="464" t="str">
        <f>IF(_jhy2_month_day!B515="","",_jhy2_month_day!B515)</f>
        <v/>
      </c>
      <c r="CC519" s="464" t="str">
        <f>IF(_jhy2_month_day!C515="","",_jhy2_month_day!C515)</f>
        <v/>
      </c>
      <c r="CD519" s="464" t="str">
        <f>IF(_jhy2_month_day!D515="","",_jhy2_month_day!D515)</f>
        <v/>
      </c>
      <c r="CE519" s="464" t="str">
        <f>IF(_jhy2_month_day!E515="","",_jhy2_month_day!E515)</f>
        <v/>
      </c>
      <c r="CF519" s="464" t="str">
        <f>IF(_jhy2_month_day!F515="","",_jhy2_month_day!F515)</f>
        <v/>
      </c>
      <c r="CG519" s="464" t="str">
        <f>IF(_jhy2_month_day!G515="","",_jhy2_month_day!G515)</f>
        <v/>
      </c>
      <c r="CH519" s="464" t="str">
        <f>IF(_jhy2_month_day!H515="","",_jhy2_month_day!H515)</f>
        <v/>
      </c>
      <c r="CI519" s="464" t="str">
        <f>IF(_jhy2_month_day!I515="","",_jhy2_month_day!I515)</f>
        <v/>
      </c>
      <c r="CJ519" s="464" t="str">
        <f>IF(_jhy2_month_day!J515="","",_jhy2_month_day!J515)</f>
        <v/>
      </c>
      <c r="CK519" s="464" t="str">
        <f>IF(_jhy2_month_day!K515="","",_jhy2_month_day!K515)</f>
        <v/>
      </c>
      <c r="CL519" s="562" t="str">
        <f>IF(_jhy2_month_day!L515="","",_jhy2_month_day!L515)</f>
        <v/>
      </c>
      <c r="CM519" s="562" t="str">
        <f>IF(_jhy2_month_day!M515="","",_jhy2_month_day!M515)</f>
        <v/>
      </c>
      <c r="CN519" s="562" t="str">
        <f>IF(_jhy2_month_day!N515="","",_jhy2_month_day!N515)</f>
        <v/>
      </c>
      <c r="CO519" s="562" t="str">
        <f>IF(_jhy2_month_day!O515="","",_jhy2_month_day!O515)</f>
        <v/>
      </c>
      <c r="CP519" s="562" t="str">
        <f>IF(_jhy2_month_day!P515="","",_jhy2_month_day!P515)</f>
        <v/>
      </c>
      <c r="CQ519" s="562" t="str">
        <f>IF(_jhy2_month_day!Q515="","",_jhy2_month_day!Q515)</f>
        <v/>
      </c>
      <c r="CR519" s="563" t="str">
        <f>IF(_jhy2_month_day!R515="","",_jhy2_month_day!R515)</f>
        <v/>
      </c>
      <c r="CS519" s="576" t="str">
        <f>IF(_jhy2_month_day!S515="","",_jhy2_month_day!S515)</f>
        <v/>
      </c>
      <c r="CT519" s="562" t="str">
        <f>IF(_jhy2_month_day!T515="","",_jhy2_month_day!T515)</f>
        <v/>
      </c>
      <c r="CU519" s="577" t="e">
        <f t="shared" si="3104"/>
        <v>#VALUE!</v>
      </c>
      <c r="CV519" s="198" t="e">
        <f t="shared" si="3105"/>
        <v>#VALUE!</v>
      </c>
      <c r="CW519" s="192" t="e">
        <f t="shared" si="3106"/>
        <v>#VALUE!</v>
      </c>
      <c r="CX519" s="192" t="e">
        <f t="shared" si="3107"/>
        <v>#VALUE!</v>
      </c>
      <c r="CY519" s="202" t="e">
        <f t="shared" si="3108"/>
        <v>#VALUE!</v>
      </c>
      <c r="CZ519" s="192" t="e">
        <f t="shared" ref="CZ519:DI519" si="3174">$AJ519*EF519</f>
        <v>#VALUE!</v>
      </c>
      <c r="DA519" s="192" t="e">
        <f t="shared" si="3174"/>
        <v>#VALUE!</v>
      </c>
      <c r="DB519" s="192" t="e">
        <f t="shared" si="3174"/>
        <v>#VALUE!</v>
      </c>
      <c r="DC519" s="192" t="e">
        <f t="shared" si="3174"/>
        <v>#VALUE!</v>
      </c>
      <c r="DD519" s="192" t="e">
        <f t="shared" si="3174"/>
        <v>#VALUE!</v>
      </c>
      <c r="DE519" s="192" t="e">
        <f t="shared" si="3174"/>
        <v>#VALUE!</v>
      </c>
      <c r="DF519" s="192" t="e">
        <f t="shared" si="3174"/>
        <v>#VALUE!</v>
      </c>
      <c r="DG519" s="192" t="e">
        <f t="shared" si="3174"/>
        <v>#VALUE!</v>
      </c>
      <c r="DH519" s="192" t="e">
        <f t="shared" si="3174"/>
        <v>#VALUE!</v>
      </c>
      <c r="DI519" s="192" t="e">
        <f t="shared" si="3174"/>
        <v>#VALUE!</v>
      </c>
      <c r="DJ519" s="192" t="e">
        <f t="shared" si="3110"/>
        <v>#VALUE!</v>
      </c>
      <c r="DK519" s="192" t="e">
        <f t="shared" si="3111"/>
        <v>#VALUE!</v>
      </c>
      <c r="DL519" s="192" t="e">
        <f t="shared" si="3112"/>
        <v>#VALUE!</v>
      </c>
      <c r="DM519" s="192" t="e">
        <f t="shared" si="3113"/>
        <v>#VALUE!</v>
      </c>
      <c r="DN519" s="192" t="e">
        <f t="shared" si="3114"/>
        <v>#VALUE!</v>
      </c>
      <c r="DO519" s="192" t="e">
        <f t="shared" si="3115"/>
        <v>#VALUE!</v>
      </c>
      <c r="DP519" s="192" t="e">
        <f t="shared" si="3116"/>
        <v>#VALUE!</v>
      </c>
      <c r="DQ519" s="192" t="e">
        <f t="shared" si="3117"/>
        <v>#VALUE!</v>
      </c>
      <c r="DR519" s="192" t="e">
        <f t="shared" si="3118"/>
        <v>#VALUE!</v>
      </c>
      <c r="DS519" s="192" t="e">
        <f t="shared" si="3119"/>
        <v>#VALUE!</v>
      </c>
      <c r="DT519" s="192" t="e">
        <f t="shared" si="3120"/>
        <v>#VALUE!</v>
      </c>
      <c r="DU519" s="192" t="e">
        <f t="shared" si="3121"/>
        <v>#VALUE!</v>
      </c>
      <c r="DV519" s="198" t="e">
        <f t="shared" si="3122"/>
        <v>#VALUE!</v>
      </c>
      <c r="DW519" s="198" t="e">
        <f t="shared" si="3123"/>
        <v>#DIV/0!</v>
      </c>
      <c r="DX519" s="198" t="e">
        <f t="shared" si="3124"/>
        <v>#DIV/0!</v>
      </c>
      <c r="DY519" s="198" t="e">
        <f t="shared" si="3125"/>
        <v>#VALUE!</v>
      </c>
      <c r="DZ519" s="198" t="e">
        <f t="shared" si="3126"/>
        <v>#VALUE!</v>
      </c>
      <c r="EA519" s="198" t="e">
        <f t="shared" si="3127"/>
        <v>#VALUE!</v>
      </c>
      <c r="EB519" s="198" t="e">
        <f t="shared" si="3128"/>
        <v>#VALUE!</v>
      </c>
      <c r="EC519" s="198" t="e">
        <f t="shared" si="3129"/>
        <v>#DIV/0!</v>
      </c>
      <c r="ED519" s="198" t="e">
        <f t="shared" si="3130"/>
        <v>#VALUE!</v>
      </c>
      <c r="EE519" s="198" t="e">
        <f t="shared" si="3131"/>
        <v>#VALUE!</v>
      </c>
      <c r="EF519" s="198" t="e">
        <f t="shared" ref="EF519:EO519" si="3175">DV519/SUM($DV519:$EE519)</f>
        <v>#VALUE!</v>
      </c>
      <c r="EG519" s="198" t="e">
        <f t="shared" si="3175"/>
        <v>#DIV/0!</v>
      </c>
      <c r="EH519" s="198" t="e">
        <f t="shared" si="3175"/>
        <v>#DIV/0!</v>
      </c>
      <c r="EI519" s="198" t="e">
        <f t="shared" si="3175"/>
        <v>#VALUE!</v>
      </c>
      <c r="EJ519" s="198" t="e">
        <f t="shared" si="3175"/>
        <v>#VALUE!</v>
      </c>
      <c r="EK519" s="198" t="e">
        <f t="shared" si="3175"/>
        <v>#VALUE!</v>
      </c>
      <c r="EL519" s="198" t="e">
        <f t="shared" si="3175"/>
        <v>#VALUE!</v>
      </c>
      <c r="EM519" s="198" t="e">
        <f t="shared" si="3175"/>
        <v>#DIV/0!</v>
      </c>
      <c r="EN519" s="198" t="e">
        <f t="shared" si="3175"/>
        <v>#VALUE!</v>
      </c>
      <c r="EO519" s="198" t="e">
        <f t="shared" si="3175"/>
        <v>#VALUE!</v>
      </c>
      <c r="EP519" s="511">
        <f t="shared" ref="EP519:EW519" si="3176">EP518</f>
        <v>0.08</v>
      </c>
      <c r="EQ519" s="511">
        <f t="shared" si="3176"/>
        <v>0.015</v>
      </c>
      <c r="ER519" s="511">
        <f t="shared" si="3176"/>
        <v>0.015</v>
      </c>
      <c r="ES519" s="511">
        <f t="shared" si="3176"/>
        <v>0.015</v>
      </c>
      <c r="ET519" s="511">
        <f t="shared" si="3176"/>
        <v>0.015</v>
      </c>
      <c r="EU519" s="511">
        <f t="shared" si="3176"/>
        <v>0.09</v>
      </c>
      <c r="EV519" s="511">
        <f t="shared" si="3176"/>
        <v>0.09</v>
      </c>
      <c r="EW519" s="511">
        <f t="shared" si="3176"/>
        <v>0.09</v>
      </c>
      <c r="EX519" s="420" t="str">
        <f>IF(_tag_month_day!AS515="","",_tag_month_day!AS515/100)</f>
        <v/>
      </c>
      <c r="EY519" s="420" t="str">
        <f>IF(_tag_month_day!AT515="","",_tag_month_day!AT515/100)</f>
        <v/>
      </c>
      <c r="EZ519" s="420" t="str">
        <f>IF(_tag_month_day!AU515="","",_tag_month_day!AU515/100)</f>
        <v/>
      </c>
      <c r="FA519" s="420" t="str">
        <f>IF(_tag_month_day!AV515="","",_tag_month_day!AV515/100)</f>
        <v/>
      </c>
      <c r="FB519" s="420" t="str">
        <f>IF(_tag_month_day!AW515="","",_tag_month_day!AW515/100)</f>
        <v/>
      </c>
      <c r="FC519" s="420" t="str">
        <f>IF(_tag_month_day!AX515="","",_tag_month_day!AX515/100)</f>
        <v/>
      </c>
      <c r="FD519" s="510">
        <f t="shared" si="3160"/>
        <v>0.33</v>
      </c>
      <c r="FE519" s="510">
        <f t="shared" si="3161"/>
        <v>0.19</v>
      </c>
      <c r="FF519" s="510">
        <f t="shared" si="3162"/>
        <v>0.003</v>
      </c>
      <c r="FG519" s="510">
        <f t="shared" si="3163"/>
        <v>0</v>
      </c>
      <c r="FH519" s="603">
        <f t="shared" si="3164"/>
        <v>0.0001</v>
      </c>
      <c r="FI519" s="510">
        <f t="shared" ref="FI519:FR519" si="3177">FI518</f>
        <v>0.41</v>
      </c>
      <c r="FJ519" s="510">
        <f t="shared" si="3177"/>
        <v>0.11</v>
      </c>
      <c r="FK519" s="510">
        <f t="shared" si="3177"/>
        <v>0.015</v>
      </c>
      <c r="FL519" s="510">
        <f t="shared" si="3177"/>
        <v>0</v>
      </c>
      <c r="FM519" s="603">
        <f t="shared" si="3177"/>
        <v>0.0001</v>
      </c>
      <c r="FN519" s="510" t="str">
        <f>IF(_tag_month_day!AY515="","",_tag_month_day!AY515/100)</f>
        <v/>
      </c>
      <c r="FO519" s="510" t="str">
        <f>IF(_tag_month_day!AZ515="","",_tag_month_day!AZ515/100)</f>
        <v/>
      </c>
      <c r="FP519" s="510" t="str">
        <f>IF(_tag_month_day!BA515="","",_tag_month_day!BA515/100)</f>
        <v/>
      </c>
      <c r="FQ519" s="510" t="str">
        <f>IF(_tag_month_day!BB515="","",_tag_month_day!BB515/100)</f>
        <v/>
      </c>
      <c r="FR519" s="603" t="str">
        <f>IF(_tag_month_day!BC515="","",_tag_month_day!BC515/100)</f>
        <v/>
      </c>
      <c r="FS519" s="510" t="str">
        <f>IF(_tag_month_day!BD515="","",_tag_month_day!BD515/100)</f>
        <v/>
      </c>
      <c r="FT519" s="510" t="str">
        <f>IF(_tag_month_day!BE515="","",_tag_month_day!BE515/100)</f>
        <v/>
      </c>
      <c r="FU519" s="510" t="str">
        <f>IF(_tag_month_day!BF515="","",_tag_month_day!BF515/100)</f>
        <v/>
      </c>
      <c r="FV519" s="510" t="str">
        <f>IF(_tag_month_day!BG515="","",_tag_month_day!BG515/100)</f>
        <v/>
      </c>
      <c r="FW519" s="603" t="str">
        <f>IF(_tag_month_day!BH515="","",_tag_month_day!BH515/100)</f>
        <v/>
      </c>
      <c r="FX519" s="510" t="str">
        <f>IF(_tag_month_day!BI515="","",_tag_month_day!BI515/100)</f>
        <v/>
      </c>
      <c r="FY519" s="510" t="str">
        <f>IF(_tag_month_day!BJ515="","",_tag_month_day!BJ515/100)</f>
        <v/>
      </c>
      <c r="FZ519" s="605" t="str">
        <f>IF(_tag_month_day!BK515="","",_tag_month_day!BK515/100)</f>
        <v/>
      </c>
      <c r="GA519" s="510" t="str">
        <f>IF(_tag_month_day!BL515="","",_tag_month_day!BL515/100)</f>
        <v/>
      </c>
      <c r="GB519" s="603" t="str">
        <f>IF(_tag_month_day!BM515="","",_tag_month_day!BM515/100)</f>
        <v/>
      </c>
      <c r="GC519" s="420" t="str">
        <f>IF(_tag_month_day!BN515="","",_tag_month_day!BN515/100)</f>
        <v/>
      </c>
      <c r="GD519" s="420" t="str">
        <f>IF(_tag_month_day!BO515="","",_tag_month_day!BO515/100)</f>
        <v/>
      </c>
      <c r="GE519" s="420" t="str">
        <f>IF(_tag_month_day!BP515="","",_tag_month_day!BP515/100)</f>
        <v/>
      </c>
      <c r="GF519" s="420" t="str">
        <f>IF(_tag_month_day!BQ515="","",_tag_month_day!BQ515/100)</f>
        <v/>
      </c>
      <c r="GG519" s="420" t="str">
        <f>IF(_tag_month_day!BR515="","",_tag_month_day!BR515/100)</f>
        <v/>
      </c>
      <c r="GH519" s="420" t="str">
        <f>IF(_tag_month_day!BS515="","",_tag_month_day!BS515/100)</f>
        <v/>
      </c>
      <c r="GI519" s="603" t="str">
        <f>IF(_tag_month_day!BT515="","",_tag_month_day!BT515/100)</f>
        <v/>
      </c>
      <c r="GJ519" s="612" t="str">
        <f>IF(_tag_month_day!BU515="","",_tag_month_day!BU515/100)</f>
        <v/>
      </c>
      <c r="GK519" s="620" t="str">
        <f>IF(_tag_month_day!BV515="",IF(_rlcf_month_day!A$2="","",_rlcf_month_day!A$2/100),_tag_month_day!BV515/100)</f>
        <v/>
      </c>
      <c r="GL519" s="620" t="str">
        <f>IF(_tag_month_day!BW515="",IF(_rlcf_month_day!B$2="","",_rlcf_month_day!B$2/100),_tag_month_day!BW515/100)</f>
        <v/>
      </c>
      <c r="GM519" s="621" t="str">
        <f>IF(_tag_month_day!BX515="",IF(_rlcf_month_day!C$2="","",_rlcf_month_day!C$2/100),_tag_month_day!BX515/100)</f>
        <v/>
      </c>
      <c r="GN519" s="620" t="str">
        <f>IF(_tag_month_day!BV515="",IF(_rlcf_month_day!A$2="","",_rlcf_month_day!A$2/100),_tag_month_day!BV515/100)</f>
        <v/>
      </c>
      <c r="GO519" s="620" t="str">
        <f>IF(_tag_month_day!BW515="",IF(_rlcf_month_day!B$2="","",_rlcf_month_day!B$2/100),_tag_month_day!BW515/100)</f>
        <v/>
      </c>
      <c r="GP519" s="620" t="str">
        <f>IF(_tag_month_day!CD515="",IF(_rlcf_month_day!E$2="","",_rlcf_month_day!E$2/100),_tag_month_day!CD515/100)</f>
        <v/>
      </c>
      <c r="GQ519" s="620" t="str">
        <f>IF(_tag_month_day!CE515="",IF(_rlcf_month_day!F$2="","",_rlcf_month_day!F$2/100),_tag_month_day!CE515/100)</f>
        <v/>
      </c>
      <c r="GR519" s="621" t="str">
        <f>IF(_tag_month_day!CF515="",IF(_rlcf_month_day!G$2="","",_rlcf_month_day!G$2/100),_tag_month_day!CF515/100)</f>
        <v/>
      </c>
      <c r="GS519" s="626">
        <f t="shared" ref="GS519:HH519" si="3178">GS518</f>
        <v>0.953</v>
      </c>
      <c r="GT519" s="626">
        <f t="shared" si="3178"/>
        <v>0.55</v>
      </c>
      <c r="GU519" s="626">
        <f t="shared" si="3178"/>
        <v>0.55</v>
      </c>
      <c r="GV519" s="626">
        <f t="shared" si="3178"/>
        <v>0.55</v>
      </c>
      <c r="GW519" s="626">
        <f t="shared" si="3178"/>
        <v>0.5</v>
      </c>
      <c r="GX519" s="626">
        <f t="shared" si="3178"/>
        <v>0.935</v>
      </c>
      <c r="GY519" s="626">
        <f t="shared" si="3178"/>
        <v>0.15</v>
      </c>
      <c r="GZ519" s="626">
        <f t="shared" si="3178"/>
        <v>1</v>
      </c>
      <c r="HA519" s="632">
        <f t="shared" si="3178"/>
        <v>0.047</v>
      </c>
      <c r="HB519" s="632">
        <f t="shared" si="3178"/>
        <v>0.45</v>
      </c>
      <c r="HC519" s="632">
        <f t="shared" si="3178"/>
        <v>0.45</v>
      </c>
      <c r="HD519" s="632">
        <f t="shared" si="3178"/>
        <v>0.45</v>
      </c>
      <c r="HE519" s="632">
        <f t="shared" si="3178"/>
        <v>0.5</v>
      </c>
      <c r="HF519" s="632">
        <f t="shared" si="3178"/>
        <v>0.065</v>
      </c>
      <c r="HG519" s="632">
        <f t="shared" si="3178"/>
        <v>0.85</v>
      </c>
      <c r="HH519" s="632">
        <f t="shared" si="3178"/>
        <v>0</v>
      </c>
      <c r="HI519" s="68">
        <f t="shared" si="3136"/>
        <v>0</v>
      </c>
      <c r="HJ519" s="68" t="e">
        <f t="shared" si="3167"/>
        <v>#VALUE!</v>
      </c>
      <c r="HK519" s="202">
        <f t="shared" si="3168"/>
        <v>0.85</v>
      </c>
      <c r="HL519" s="464">
        <f t="shared" si="3169"/>
        <v>550000</v>
      </c>
      <c r="HM519" s="464">
        <f t="shared" si="3170"/>
        <v>480000</v>
      </c>
      <c r="HN519" s="192" t="e">
        <f t="shared" si="3137"/>
        <v>#VALUE!</v>
      </c>
      <c r="HO519" s="192" t="e">
        <f>HN519*HK519*$HO$2/HL519*1000000</f>
        <v>#VALUE!</v>
      </c>
      <c r="HP519" s="192" t="e">
        <f>HN519*HK519*$HP$2/HM519*1000000</f>
        <v>#VALUE!</v>
      </c>
    </row>
    <row r="520" customFormat="1" spans="1:224">
      <c r="A520" s="381">
        <v>515</v>
      </c>
      <c r="B520" s="54">
        <f ca="1" t="shared" si="3171"/>
        <v>43638</v>
      </c>
      <c r="C520" s="57">
        <f t="shared" si="3172"/>
        <v>0.0416666666666667</v>
      </c>
      <c r="D520" s="68" t="str">
        <f ca="1" t="shared" si="3138"/>
        <v>白班</v>
      </c>
      <c r="E520" s="68" t="str">
        <f ca="1" t="shared" si="3139"/>
        <v>丁</v>
      </c>
      <c r="F520" s="68">
        <f ca="1">SUMPRODUCT((成本日报!$A$3:$A$95=计划!B520)*(成本日报!$B$3:$B$95=计划!$D520),成本日报!$C$3:$C$95)</f>
        <v>4</v>
      </c>
      <c r="G520" s="382">
        <f ca="1" t="shared" si="3173"/>
        <v>43638.4166666654</v>
      </c>
      <c r="H520" s="382">
        <f ca="1" t="shared" si="3140"/>
        <v>43638.4236111099</v>
      </c>
      <c r="I520" s="382">
        <f ca="1" t="shared" si="3141"/>
        <v>43638.4291666654</v>
      </c>
      <c r="J520" s="382">
        <f ca="1" t="shared" si="3142"/>
        <v>43638.4583333321</v>
      </c>
      <c r="K520" s="382">
        <f ca="1" t="shared" si="3143"/>
        <v>43638.5208333321</v>
      </c>
      <c r="L520" s="382">
        <f ca="1" t="shared" si="3144"/>
        <v>43638.5416666654</v>
      </c>
      <c r="M520" s="398" t="str">
        <f>IF(_tag_month_day!A516="","",_tag_month_day!A516)</f>
        <v/>
      </c>
      <c r="N520" s="398" t="str">
        <f>IF(_tag_month_day!B516="","",_tag_month_day!B516)</f>
        <v/>
      </c>
      <c r="O520" s="399" t="e">
        <f t="shared" si="3145"/>
        <v>#VALUE!</v>
      </c>
      <c r="P520" s="398" t="str">
        <f>IF(_tag_month_day!C516="","",_tag_month_day!C516)</f>
        <v/>
      </c>
      <c r="Q520" s="398" t="str">
        <f>IF(_tag_month_day!D516="","",_tag_month_day!D516)</f>
        <v/>
      </c>
      <c r="R520" s="416">
        <f>IF(_tag_month_day!CB516="",R519,_tag_month_day!CB516/100)</f>
        <v>0.07</v>
      </c>
      <c r="S520" s="417" t="str">
        <f>IF(_tag_month_day!E516="","",_tag_month_day!E516)</f>
        <v/>
      </c>
      <c r="T520" s="417" t="str">
        <f>IF(_tag_month_day!F516="","",_tag_month_day!F516)</f>
        <v/>
      </c>
      <c r="U520" s="418" t="e">
        <f t="shared" si="3099"/>
        <v>#VALUE!</v>
      </c>
      <c r="V520" s="53" t="e">
        <f t="shared" si="3100"/>
        <v>#VALUE!</v>
      </c>
      <c r="W520" s="419" t="str">
        <f>IF(_jhy_month_day!A516="","",_jhy_month_day!A516)</f>
        <v/>
      </c>
      <c r="X520" s="420" t="str">
        <f>IF(_jhy_month_day!B516="","",_jhy_month_day!B516/100)</f>
        <v/>
      </c>
      <c r="Y520" s="420" t="str">
        <f>IF(_jhy_month_day!C516="","",_jhy_month_day!C516/100)</f>
        <v/>
      </c>
      <c r="Z520" s="439">
        <f t="shared" si="2802"/>
        <v>129</v>
      </c>
      <c r="AA520" s="440" t="str">
        <f>IF(_tag_month_day!G516="","",_tag_month_day!G516/100)</f>
        <v/>
      </c>
      <c r="AB520" s="440" t="str">
        <f>IF(_tag_month_day!H516="","",_tag_month_day!H516/100)</f>
        <v/>
      </c>
      <c r="AC520" s="193">
        <f t="shared" si="3146"/>
        <v>1.59963432013121</v>
      </c>
      <c r="AD520" s="441" t="str">
        <f t="shared" si="3147"/>
        <v/>
      </c>
      <c r="AE520" s="442" t="str">
        <f t="shared" si="3148"/>
        <v/>
      </c>
      <c r="AF520" s="443">
        <v>1</v>
      </c>
      <c r="AG520" s="68" t="str">
        <f>IF(_duihao_month_day!A516="","",_duihao_month_day!A516)</f>
        <v/>
      </c>
      <c r="AH520" s="463">
        <f>IF(_gyk_month_day!B516="",AH519,_gyk_month_day!B516)</f>
        <v>820</v>
      </c>
      <c r="AI520" s="464"/>
      <c r="AJ520" s="68" t="str">
        <f>IF(_tag_month_day!I516="","",_tag_month_day!I516)</f>
        <v/>
      </c>
      <c r="AK520" s="465" t="str">
        <f>IF(_tzyy_month_day!A516="","",_tzyy_month_day!A516)</f>
        <v/>
      </c>
      <c r="AL520" s="465" t="str">
        <f>IF(_tzyy_month_day!B516="","",_tzyy_month_day!B516)</f>
        <v/>
      </c>
      <c r="AM520" s="465" t="str">
        <f>IF(_tzyy_month_day!C516="","",_tzyy_month_day!C516)</f>
        <v/>
      </c>
      <c r="AN520" s="466" t="str">
        <f>IF(_tag_month_day!CG516="","",_tag_month_day!CG516)</f>
        <v/>
      </c>
      <c r="AO520" s="466" t="str">
        <f>IF(_tag_month_day!CH516="","",_tag_month_day!CH516)</f>
        <v/>
      </c>
      <c r="AP520" s="486" t="e">
        <f t="shared" si="3149"/>
        <v>#VALUE!</v>
      </c>
      <c r="AQ520" s="487" t="str">
        <f>IF(_tag_month_day!J516="","",_tag_month_day!J516/100)</f>
        <v/>
      </c>
      <c r="AR520" s="488">
        <f t="shared" si="3150"/>
        <v>1.3</v>
      </c>
      <c r="AS520" s="489" t="e">
        <f t="shared" si="3101"/>
        <v>#VALUE!</v>
      </c>
      <c r="AT520" s="489">
        <f t="shared" si="3151"/>
        <v>0</v>
      </c>
      <c r="AU520" s="490" t="str">
        <f>IF(_tag_month_day!K516="","",_tag_month_day!K516)</f>
        <v/>
      </c>
      <c r="AV520" s="491" t="str">
        <f>IF(_tag_month_day!L516="","",_tag_month_day!L516/100)</f>
        <v/>
      </c>
      <c r="AW520" s="420">
        <f t="shared" si="3073"/>
        <v>0</v>
      </c>
      <c r="AX520" s="420">
        <f t="shared" si="3152"/>
        <v>0</v>
      </c>
      <c r="AY520" s="420" t="str">
        <f>IF(_tag_month_day!M516="","",_tag_month_day!M516/100)</f>
        <v/>
      </c>
      <c r="AZ520" s="420" t="str">
        <f>IF(_tag_month_day!N516="","",_tag_month_day!N516/100)</f>
        <v/>
      </c>
      <c r="BA520" s="420" t="str">
        <f>IF(_tag_month_day!O516="","",_tag_month_day!O516/100)</f>
        <v/>
      </c>
      <c r="BB520" s="496" t="str">
        <f>IF(_tag_month_day!P516="","",_tag_month_day!P516/100)</f>
        <v/>
      </c>
      <c r="BC520" s="496">
        <f t="shared" si="3153"/>
        <v>0</v>
      </c>
      <c r="BD520" s="496" t="str">
        <f>IF(_tag_month_day!Q516="","",_tag_month_day!Q516/100)</f>
        <v/>
      </c>
      <c r="BE520" s="510" t="str">
        <f>IF(_tag_month_day!R516="","",_tag_month_day!R516/100)</f>
        <v/>
      </c>
      <c r="BF520" s="413" t="str">
        <f>IF(_tag_month_day!CC516="","",_tag_month_day!CC516/100)</f>
        <v/>
      </c>
      <c r="BG520" s="511" t="e">
        <f t="shared" si="3102"/>
        <v>#VALUE!</v>
      </c>
      <c r="BH520" s="198">
        <f t="shared" si="3103"/>
        <v>0</v>
      </c>
      <c r="BI520" s="512" t="e">
        <f>IF(CX520=0,BI519,(DK520*查询!$R$5+DL520*查询!$Q$5+DM520*查询!$N$5+DN520*查询!$O$5+DO520*查询!$P$5)*AF520/CX520)</f>
        <v>#VALUE!</v>
      </c>
      <c r="BJ520" s="512" t="e">
        <f>IF(CX520=0,BJ519,(DP520*查询!$S$5+DQ520*查询!$T$5+DR520*查询!$U$5)*AF520/CX520)</f>
        <v>#VALUE!</v>
      </c>
      <c r="BK520" s="512">
        <f t="shared" si="3154"/>
        <v>1</v>
      </c>
      <c r="BL520" s="513" t="str">
        <f>IF(_cfyc_month_day!A516="","",_cfyc_month_day!A516)</f>
        <v/>
      </c>
      <c r="BM520" s="513" t="str">
        <f>IF(_cfyc_month_day!B516="","",_cfyc_month_day!B516)</f>
        <v/>
      </c>
      <c r="BN520" s="513" t="str">
        <f>IF(_cfyc_month_day!C516="","",_cfyc_month_day!C516)</f>
        <v/>
      </c>
      <c r="BO520" s="522" t="str">
        <f>IF(_cfyc_month_day!D516="","",_cfyc_month_day!D516)</f>
        <v/>
      </c>
      <c r="BP520" s="522" t="str">
        <f>IF(_cfyc_month_day!E516="","",_cfyc_month_day!E516)</f>
        <v/>
      </c>
      <c r="BQ520" s="522" t="str">
        <f>IF(_cfyc_month_day!F516="","",_cfyc_month_day!F516)</f>
        <v/>
      </c>
      <c r="BR520" s="513" t="str">
        <f>IF(_tag_month_day!T516="","",_tag_month_day!T516)</f>
        <v/>
      </c>
      <c r="BS520" s="513" t="str">
        <f>IF(_tag_month_day!U516="","",_tag_month_day!U516)</f>
        <v/>
      </c>
      <c r="BT520" s="523" t="str">
        <f t="shared" si="3155"/>
        <v/>
      </c>
      <c r="BU520" s="223" t="str">
        <f>IF(_tag_month_day!V516="","",_tag_month_day!V516)</f>
        <v/>
      </c>
      <c r="BV520" s="206" t="str">
        <f>IF(_tag_month_day!W516="","",_tag_month_day!W516)</f>
        <v/>
      </c>
      <c r="BW520" s="540" t="str">
        <f>IF(_tag_month_day!X516="","",_tag_month_day!X516)</f>
        <v/>
      </c>
      <c r="BX520" s="540" t="str">
        <f>IF(_tag_month_day!Y516="","",_tag_month_day!Y516)</f>
        <v/>
      </c>
      <c r="BY520" s="541">
        <f ca="1" t="shared" si="3156"/>
        <v>43638.5416666654</v>
      </c>
      <c r="BZ520" s="542"/>
      <c r="CA520" s="543" t="str">
        <f>IF(_jhy2_month_day!A516="","",_jhy2_month_day!A516)</f>
        <v/>
      </c>
      <c r="CB520" s="464" t="str">
        <f>IF(_jhy2_month_day!B516="","",_jhy2_month_day!B516)</f>
        <v/>
      </c>
      <c r="CC520" s="464" t="str">
        <f>IF(_jhy2_month_day!C516="","",_jhy2_month_day!C516)</f>
        <v/>
      </c>
      <c r="CD520" s="464" t="str">
        <f>IF(_jhy2_month_day!D516="","",_jhy2_month_day!D516)</f>
        <v/>
      </c>
      <c r="CE520" s="464" t="str">
        <f>IF(_jhy2_month_day!E516="","",_jhy2_month_day!E516)</f>
        <v/>
      </c>
      <c r="CF520" s="464" t="str">
        <f>IF(_jhy2_month_day!F516="","",_jhy2_month_day!F516)</f>
        <v/>
      </c>
      <c r="CG520" s="464" t="str">
        <f>IF(_jhy2_month_day!G516="","",_jhy2_month_day!G516)</f>
        <v/>
      </c>
      <c r="CH520" s="464" t="str">
        <f>IF(_jhy2_month_day!H516="","",_jhy2_month_day!H516)</f>
        <v/>
      </c>
      <c r="CI520" s="464" t="str">
        <f>IF(_jhy2_month_day!I516="","",_jhy2_month_day!I516)</f>
        <v/>
      </c>
      <c r="CJ520" s="464" t="str">
        <f>IF(_jhy2_month_day!J516="","",_jhy2_month_day!J516)</f>
        <v/>
      </c>
      <c r="CK520" s="464" t="str">
        <f>IF(_jhy2_month_day!K516="","",_jhy2_month_day!K516)</f>
        <v/>
      </c>
      <c r="CL520" s="562" t="str">
        <f>IF(_jhy2_month_day!L516="","",_jhy2_month_day!L516)</f>
        <v/>
      </c>
      <c r="CM520" s="562" t="str">
        <f>IF(_jhy2_month_day!M516="","",_jhy2_month_day!M516)</f>
        <v/>
      </c>
      <c r="CN520" s="562" t="str">
        <f>IF(_jhy2_month_day!N516="","",_jhy2_month_day!N516)</f>
        <v/>
      </c>
      <c r="CO520" s="562" t="str">
        <f>IF(_jhy2_month_day!O516="","",_jhy2_month_day!O516)</f>
        <v/>
      </c>
      <c r="CP520" s="562" t="str">
        <f>IF(_jhy2_month_day!P516="","",_jhy2_month_day!P516)</f>
        <v/>
      </c>
      <c r="CQ520" s="562" t="str">
        <f>IF(_jhy2_month_day!Q516="","",_jhy2_month_day!Q516)</f>
        <v/>
      </c>
      <c r="CR520" s="563" t="str">
        <f>IF(_jhy2_month_day!R516="","",_jhy2_month_day!R516)</f>
        <v/>
      </c>
      <c r="CS520" s="576" t="str">
        <f>IF(_jhy2_month_day!S516="","",_jhy2_month_day!S516)</f>
        <v/>
      </c>
      <c r="CT520" s="562" t="str">
        <f>IF(_jhy2_month_day!T516="","",_jhy2_month_day!T516)</f>
        <v/>
      </c>
      <c r="CU520" s="577" t="e">
        <f t="shared" si="3104"/>
        <v>#VALUE!</v>
      </c>
      <c r="CV520" s="198" t="e">
        <f t="shared" si="3105"/>
        <v>#VALUE!</v>
      </c>
      <c r="CW520" s="192" t="e">
        <f t="shared" si="3106"/>
        <v>#VALUE!</v>
      </c>
      <c r="CX520" s="192" t="e">
        <f t="shared" si="3107"/>
        <v>#VALUE!</v>
      </c>
      <c r="CY520" s="202" t="e">
        <f t="shared" si="3108"/>
        <v>#VALUE!</v>
      </c>
      <c r="CZ520" s="192" t="e">
        <f t="shared" ref="CZ520:DI520" si="3179">$AJ520*EF520</f>
        <v>#VALUE!</v>
      </c>
      <c r="DA520" s="192" t="e">
        <f t="shared" si="3179"/>
        <v>#VALUE!</v>
      </c>
      <c r="DB520" s="192" t="e">
        <f t="shared" si="3179"/>
        <v>#VALUE!</v>
      </c>
      <c r="DC520" s="192" t="e">
        <f t="shared" si="3179"/>
        <v>#VALUE!</v>
      </c>
      <c r="DD520" s="192" t="e">
        <f t="shared" si="3179"/>
        <v>#VALUE!</v>
      </c>
      <c r="DE520" s="192" t="e">
        <f t="shared" si="3179"/>
        <v>#VALUE!</v>
      </c>
      <c r="DF520" s="192" t="e">
        <f t="shared" si="3179"/>
        <v>#VALUE!</v>
      </c>
      <c r="DG520" s="192" t="e">
        <f t="shared" si="3179"/>
        <v>#VALUE!</v>
      </c>
      <c r="DH520" s="192" t="e">
        <f t="shared" si="3179"/>
        <v>#VALUE!</v>
      </c>
      <c r="DI520" s="192" t="e">
        <f t="shared" si="3179"/>
        <v>#VALUE!</v>
      </c>
      <c r="DJ520" s="192" t="e">
        <f t="shared" si="3110"/>
        <v>#VALUE!</v>
      </c>
      <c r="DK520" s="192" t="e">
        <f t="shared" si="3111"/>
        <v>#VALUE!</v>
      </c>
      <c r="DL520" s="192" t="e">
        <f t="shared" si="3112"/>
        <v>#VALUE!</v>
      </c>
      <c r="DM520" s="192" t="e">
        <f t="shared" si="3113"/>
        <v>#VALUE!</v>
      </c>
      <c r="DN520" s="192" t="e">
        <f t="shared" si="3114"/>
        <v>#VALUE!</v>
      </c>
      <c r="DO520" s="192" t="e">
        <f t="shared" si="3115"/>
        <v>#VALUE!</v>
      </c>
      <c r="DP520" s="192" t="e">
        <f t="shared" si="3116"/>
        <v>#VALUE!</v>
      </c>
      <c r="DQ520" s="192" t="e">
        <f t="shared" si="3117"/>
        <v>#VALUE!</v>
      </c>
      <c r="DR520" s="192" t="e">
        <f t="shared" si="3118"/>
        <v>#VALUE!</v>
      </c>
      <c r="DS520" s="192" t="e">
        <f t="shared" si="3119"/>
        <v>#VALUE!</v>
      </c>
      <c r="DT520" s="192" t="e">
        <f t="shared" si="3120"/>
        <v>#VALUE!</v>
      </c>
      <c r="DU520" s="192" t="e">
        <f t="shared" si="3121"/>
        <v>#VALUE!</v>
      </c>
      <c r="DV520" s="198" t="e">
        <f t="shared" si="3122"/>
        <v>#VALUE!</v>
      </c>
      <c r="DW520" s="198" t="e">
        <f t="shared" si="3123"/>
        <v>#DIV/0!</v>
      </c>
      <c r="DX520" s="198" t="e">
        <f t="shared" si="3124"/>
        <v>#DIV/0!</v>
      </c>
      <c r="DY520" s="198" t="e">
        <f t="shared" si="3125"/>
        <v>#VALUE!</v>
      </c>
      <c r="DZ520" s="198" t="e">
        <f t="shared" si="3126"/>
        <v>#VALUE!</v>
      </c>
      <c r="EA520" s="198" t="e">
        <f t="shared" si="3127"/>
        <v>#VALUE!</v>
      </c>
      <c r="EB520" s="198" t="e">
        <f t="shared" si="3128"/>
        <v>#VALUE!</v>
      </c>
      <c r="EC520" s="198" t="e">
        <f t="shared" si="3129"/>
        <v>#DIV/0!</v>
      </c>
      <c r="ED520" s="198" t="e">
        <f t="shared" si="3130"/>
        <v>#VALUE!</v>
      </c>
      <c r="EE520" s="198" t="e">
        <f t="shared" si="3131"/>
        <v>#VALUE!</v>
      </c>
      <c r="EF520" s="198" t="e">
        <f t="shared" ref="EF520:EO520" si="3180">DV520/SUM($DV520:$EE520)</f>
        <v>#VALUE!</v>
      </c>
      <c r="EG520" s="198" t="e">
        <f t="shared" si="3180"/>
        <v>#DIV/0!</v>
      </c>
      <c r="EH520" s="198" t="e">
        <f t="shared" si="3180"/>
        <v>#DIV/0!</v>
      </c>
      <c r="EI520" s="198" t="e">
        <f t="shared" si="3180"/>
        <v>#VALUE!</v>
      </c>
      <c r="EJ520" s="198" t="e">
        <f t="shared" si="3180"/>
        <v>#VALUE!</v>
      </c>
      <c r="EK520" s="198" t="e">
        <f t="shared" si="3180"/>
        <v>#VALUE!</v>
      </c>
      <c r="EL520" s="198" t="e">
        <f t="shared" si="3180"/>
        <v>#VALUE!</v>
      </c>
      <c r="EM520" s="198" t="e">
        <f t="shared" si="3180"/>
        <v>#DIV/0!</v>
      </c>
      <c r="EN520" s="198" t="e">
        <f t="shared" si="3180"/>
        <v>#VALUE!</v>
      </c>
      <c r="EO520" s="198" t="e">
        <f t="shared" si="3180"/>
        <v>#VALUE!</v>
      </c>
      <c r="EP520" s="511">
        <f t="shared" ref="EP520:EW520" si="3181">EP519</f>
        <v>0.08</v>
      </c>
      <c r="EQ520" s="511">
        <f t="shared" si="3181"/>
        <v>0.015</v>
      </c>
      <c r="ER520" s="511">
        <f t="shared" si="3181"/>
        <v>0.015</v>
      </c>
      <c r="ES520" s="511">
        <f t="shared" si="3181"/>
        <v>0.015</v>
      </c>
      <c r="ET520" s="511">
        <f t="shared" si="3181"/>
        <v>0.015</v>
      </c>
      <c r="EU520" s="511">
        <f t="shared" si="3181"/>
        <v>0.09</v>
      </c>
      <c r="EV520" s="511">
        <f t="shared" si="3181"/>
        <v>0.09</v>
      </c>
      <c r="EW520" s="511">
        <f t="shared" si="3181"/>
        <v>0.09</v>
      </c>
      <c r="EX520" s="420" t="str">
        <f>IF(_tag_month_day!AS516="","",_tag_month_day!AS516/100)</f>
        <v/>
      </c>
      <c r="EY520" s="420" t="str">
        <f>IF(_tag_month_day!AT516="","",_tag_month_day!AT516/100)</f>
        <v/>
      </c>
      <c r="EZ520" s="420" t="str">
        <f>IF(_tag_month_day!AU516="","",_tag_month_day!AU516/100)</f>
        <v/>
      </c>
      <c r="FA520" s="420" t="str">
        <f>IF(_tag_month_day!AV516="","",_tag_month_day!AV516/100)</f>
        <v/>
      </c>
      <c r="FB520" s="420" t="str">
        <f>IF(_tag_month_day!AW516="","",_tag_month_day!AW516/100)</f>
        <v/>
      </c>
      <c r="FC520" s="420" t="str">
        <f>IF(_tag_month_day!AX516="","",_tag_month_day!AX516/100)</f>
        <v/>
      </c>
      <c r="FD520" s="510">
        <f t="shared" si="3160"/>
        <v>0.33</v>
      </c>
      <c r="FE520" s="510">
        <f t="shared" si="3161"/>
        <v>0.19</v>
      </c>
      <c r="FF520" s="510">
        <f t="shared" si="3162"/>
        <v>0.003</v>
      </c>
      <c r="FG520" s="510">
        <f t="shared" si="3163"/>
        <v>0</v>
      </c>
      <c r="FH520" s="603">
        <f t="shared" si="3164"/>
        <v>0.0001</v>
      </c>
      <c r="FI520" s="510">
        <f t="shared" ref="FI520:FR520" si="3182">FI519</f>
        <v>0.41</v>
      </c>
      <c r="FJ520" s="510">
        <f t="shared" si="3182"/>
        <v>0.11</v>
      </c>
      <c r="FK520" s="510">
        <f t="shared" si="3182"/>
        <v>0.015</v>
      </c>
      <c r="FL520" s="510">
        <f t="shared" si="3182"/>
        <v>0</v>
      </c>
      <c r="FM520" s="603">
        <f t="shared" si="3182"/>
        <v>0.0001</v>
      </c>
      <c r="FN520" s="510" t="str">
        <f>IF(_tag_month_day!AY516="","",_tag_month_day!AY516/100)</f>
        <v/>
      </c>
      <c r="FO520" s="510" t="str">
        <f>IF(_tag_month_day!AZ516="","",_tag_month_day!AZ516/100)</f>
        <v/>
      </c>
      <c r="FP520" s="510" t="str">
        <f>IF(_tag_month_day!BA516="","",_tag_month_day!BA516/100)</f>
        <v/>
      </c>
      <c r="FQ520" s="510" t="str">
        <f>IF(_tag_month_day!BB516="","",_tag_month_day!BB516/100)</f>
        <v/>
      </c>
      <c r="FR520" s="603" t="str">
        <f>IF(_tag_month_day!BC516="","",_tag_month_day!BC516/100)</f>
        <v/>
      </c>
      <c r="FS520" s="510" t="str">
        <f>IF(_tag_month_day!BD516="","",_tag_month_day!BD516/100)</f>
        <v/>
      </c>
      <c r="FT520" s="510" t="str">
        <f>IF(_tag_month_day!BE516="","",_tag_month_day!BE516/100)</f>
        <v/>
      </c>
      <c r="FU520" s="510" t="str">
        <f>IF(_tag_month_day!BF516="","",_tag_month_day!BF516/100)</f>
        <v/>
      </c>
      <c r="FV520" s="510" t="str">
        <f>IF(_tag_month_day!BG516="","",_tag_month_day!BG516/100)</f>
        <v/>
      </c>
      <c r="FW520" s="603" t="str">
        <f>IF(_tag_month_day!BH516="","",_tag_month_day!BH516/100)</f>
        <v/>
      </c>
      <c r="FX520" s="510" t="str">
        <f>IF(_tag_month_day!BI516="","",_tag_month_day!BI516/100)</f>
        <v/>
      </c>
      <c r="FY520" s="510" t="str">
        <f>IF(_tag_month_day!BJ516="","",_tag_month_day!BJ516/100)</f>
        <v/>
      </c>
      <c r="FZ520" s="605" t="str">
        <f>IF(_tag_month_day!BK516="","",_tag_month_day!BK516/100)</f>
        <v/>
      </c>
      <c r="GA520" s="510" t="str">
        <f>IF(_tag_month_day!BL516="","",_tag_month_day!BL516/100)</f>
        <v/>
      </c>
      <c r="GB520" s="603" t="str">
        <f>IF(_tag_month_day!BM516="","",_tag_month_day!BM516/100)</f>
        <v/>
      </c>
      <c r="GC520" s="420" t="str">
        <f>IF(_tag_month_day!BN516="","",_tag_month_day!BN516/100)</f>
        <v/>
      </c>
      <c r="GD520" s="420" t="str">
        <f>IF(_tag_month_day!BO516="","",_tag_month_day!BO516/100)</f>
        <v/>
      </c>
      <c r="GE520" s="420" t="str">
        <f>IF(_tag_month_day!BP516="","",_tag_month_day!BP516/100)</f>
        <v/>
      </c>
      <c r="GF520" s="420" t="str">
        <f>IF(_tag_month_day!BQ516="","",_tag_month_day!BQ516/100)</f>
        <v/>
      </c>
      <c r="GG520" s="420" t="str">
        <f>IF(_tag_month_day!BR516="","",_tag_month_day!BR516/100)</f>
        <v/>
      </c>
      <c r="GH520" s="420" t="str">
        <f>IF(_tag_month_day!BS516="","",_tag_month_day!BS516/100)</f>
        <v/>
      </c>
      <c r="GI520" s="603" t="str">
        <f>IF(_tag_month_day!BT516="","",_tag_month_day!BT516/100)</f>
        <v/>
      </c>
      <c r="GJ520" s="612" t="str">
        <f>IF(_tag_month_day!BU516="","",_tag_month_day!BU516/100)</f>
        <v/>
      </c>
      <c r="GK520" s="620" t="str">
        <f>IF(_tag_month_day!BV516="",IF(_rlcf_month_day!A$2="","",_rlcf_month_day!A$2/100),_tag_month_day!BV516/100)</f>
        <v/>
      </c>
      <c r="GL520" s="620" t="str">
        <f>IF(_tag_month_day!BW516="",IF(_rlcf_month_day!B$2="","",_rlcf_month_day!B$2/100),_tag_month_day!BW516/100)</f>
        <v/>
      </c>
      <c r="GM520" s="621" t="str">
        <f>IF(_tag_month_day!BX516="",IF(_rlcf_month_day!C$2="","",_rlcf_month_day!C$2/100),_tag_month_day!BX516/100)</f>
        <v/>
      </c>
      <c r="GN520" s="620" t="str">
        <f>IF(_tag_month_day!BV516="",IF(_rlcf_month_day!A$2="","",_rlcf_month_day!A$2/100),_tag_month_day!BV516/100)</f>
        <v/>
      </c>
      <c r="GO520" s="620" t="str">
        <f>IF(_tag_month_day!BW516="",IF(_rlcf_month_day!B$2="","",_rlcf_month_day!B$2/100),_tag_month_day!BW516/100)</f>
        <v/>
      </c>
      <c r="GP520" s="620" t="str">
        <f>IF(_tag_month_day!CD516="",IF(_rlcf_month_day!E$2="","",_rlcf_month_day!E$2/100),_tag_month_day!CD516/100)</f>
        <v/>
      </c>
      <c r="GQ520" s="620" t="str">
        <f>IF(_tag_month_day!CE516="",IF(_rlcf_month_day!F$2="","",_rlcf_month_day!F$2/100),_tag_month_day!CE516/100)</f>
        <v/>
      </c>
      <c r="GR520" s="621" t="str">
        <f>IF(_tag_month_day!CF516="",IF(_rlcf_month_day!G$2="","",_rlcf_month_day!G$2/100),_tag_month_day!CF516/100)</f>
        <v/>
      </c>
      <c r="GS520" s="626">
        <f t="shared" ref="GS520:HH520" si="3183">GS519</f>
        <v>0.953</v>
      </c>
      <c r="GT520" s="626">
        <f t="shared" si="3183"/>
        <v>0.55</v>
      </c>
      <c r="GU520" s="626">
        <f t="shared" si="3183"/>
        <v>0.55</v>
      </c>
      <c r="GV520" s="626">
        <f t="shared" si="3183"/>
        <v>0.55</v>
      </c>
      <c r="GW520" s="626">
        <f t="shared" si="3183"/>
        <v>0.5</v>
      </c>
      <c r="GX520" s="626">
        <f t="shared" si="3183"/>
        <v>0.935</v>
      </c>
      <c r="GY520" s="626">
        <f t="shared" si="3183"/>
        <v>0.15</v>
      </c>
      <c r="GZ520" s="626">
        <f t="shared" si="3183"/>
        <v>1</v>
      </c>
      <c r="HA520" s="632">
        <f t="shared" si="3183"/>
        <v>0.047</v>
      </c>
      <c r="HB520" s="632">
        <f t="shared" si="3183"/>
        <v>0.45</v>
      </c>
      <c r="HC520" s="632">
        <f t="shared" si="3183"/>
        <v>0.45</v>
      </c>
      <c r="HD520" s="632">
        <f t="shared" si="3183"/>
        <v>0.45</v>
      </c>
      <c r="HE520" s="632">
        <f t="shared" si="3183"/>
        <v>0.5</v>
      </c>
      <c r="HF520" s="632">
        <f t="shared" si="3183"/>
        <v>0.065</v>
      </c>
      <c r="HG520" s="632">
        <f t="shared" si="3183"/>
        <v>0.85</v>
      </c>
      <c r="HH520" s="632">
        <f t="shared" si="3183"/>
        <v>0</v>
      </c>
      <c r="HI520" s="68">
        <f t="shared" si="3136"/>
        <v>0</v>
      </c>
      <c r="HJ520" s="68" t="e">
        <f t="shared" si="3167"/>
        <v>#VALUE!</v>
      </c>
      <c r="HK520" s="202">
        <f t="shared" si="3168"/>
        <v>0.85</v>
      </c>
      <c r="HL520" s="464">
        <f t="shared" si="3169"/>
        <v>550000</v>
      </c>
      <c r="HM520" s="464">
        <f t="shared" si="3170"/>
        <v>480000</v>
      </c>
      <c r="HN520" s="192" t="e">
        <f t="shared" si="3137"/>
        <v>#VALUE!</v>
      </c>
      <c r="HO520" s="192" t="e">
        <f>HN520*HK520*$HO$2/HL520*1000000</f>
        <v>#VALUE!</v>
      </c>
      <c r="HP520" s="192" t="e">
        <f>HN520*HK520*$HP$2/HM520*1000000</f>
        <v>#VALUE!</v>
      </c>
    </row>
    <row r="521" customFormat="1" spans="1:224">
      <c r="A521" s="381">
        <v>516</v>
      </c>
      <c r="B521" s="54">
        <f ca="1" t="shared" si="3171"/>
        <v>43638</v>
      </c>
      <c r="C521" s="57">
        <f t="shared" si="3172"/>
        <v>0.0416666666666667</v>
      </c>
      <c r="D521" s="68" t="str">
        <f ca="1" t="shared" si="3138"/>
        <v>白班</v>
      </c>
      <c r="E521" s="68" t="str">
        <f ca="1" t="shared" si="3139"/>
        <v>丁</v>
      </c>
      <c r="F521" s="68">
        <f ca="1">SUMPRODUCT((成本日报!$A$3:$A$95=计划!B521)*(成本日报!$B$3:$B$95=计划!$D521),成本日报!$C$3:$C$95)</f>
        <v>4</v>
      </c>
      <c r="G521" s="382">
        <f ca="1" t="shared" si="3173"/>
        <v>43638.4583333321</v>
      </c>
      <c r="H521" s="382">
        <f ca="1" t="shared" si="3140"/>
        <v>43638.4652777765</v>
      </c>
      <c r="I521" s="382">
        <f ca="1" t="shared" si="3141"/>
        <v>43638.4708333321</v>
      </c>
      <c r="J521" s="382">
        <f ca="1" t="shared" si="3142"/>
        <v>43638.4999999987</v>
      </c>
      <c r="K521" s="382">
        <f ca="1" t="shared" si="3143"/>
        <v>43638.5624999988</v>
      </c>
      <c r="L521" s="382">
        <f ca="1" t="shared" si="3144"/>
        <v>43638.5833333321</v>
      </c>
      <c r="M521" s="398" t="str">
        <f>IF(_tag_month_day!A517="","",_tag_month_day!A517)</f>
        <v/>
      </c>
      <c r="N521" s="398" t="str">
        <f>IF(_tag_month_day!B517="","",_tag_month_day!B517)</f>
        <v/>
      </c>
      <c r="O521" s="399" t="e">
        <f t="shared" si="3145"/>
        <v>#VALUE!</v>
      </c>
      <c r="P521" s="398" t="str">
        <f>IF(_tag_month_day!C517="","",_tag_month_day!C517)</f>
        <v/>
      </c>
      <c r="Q521" s="398" t="str">
        <f>IF(_tag_month_day!D517="","",_tag_month_day!D517)</f>
        <v/>
      </c>
      <c r="R521" s="416">
        <f>IF(_tag_month_day!CB517="",R520,_tag_month_day!CB517/100)</f>
        <v>0.07</v>
      </c>
      <c r="S521" s="417" t="str">
        <f>IF(_tag_month_day!E517="","",_tag_month_day!E517)</f>
        <v/>
      </c>
      <c r="T521" s="417" t="str">
        <f>IF(_tag_month_day!F517="","",_tag_month_day!F517)</f>
        <v/>
      </c>
      <c r="U521" s="418" t="e">
        <f t="shared" si="3099"/>
        <v>#VALUE!</v>
      </c>
      <c r="V521" s="53" t="e">
        <f t="shared" si="3100"/>
        <v>#VALUE!</v>
      </c>
      <c r="W521" s="419" t="str">
        <f>IF(_jhy_month_day!A517="","",_jhy_month_day!A517)</f>
        <v/>
      </c>
      <c r="X521" s="420" t="str">
        <f>IF(_jhy_month_day!B517="","",_jhy_month_day!B517/100)</f>
        <v/>
      </c>
      <c r="Y521" s="420" t="str">
        <f>IF(_jhy_month_day!C517="","",_jhy_month_day!C517/100)</f>
        <v/>
      </c>
      <c r="Z521" s="439">
        <f t="shared" si="2802"/>
        <v>129</v>
      </c>
      <c r="AA521" s="440" t="str">
        <f>IF(_tag_month_day!G517="","",_tag_month_day!G517/100)</f>
        <v/>
      </c>
      <c r="AB521" s="440" t="str">
        <f>IF(_tag_month_day!H517="","",_tag_month_day!H517/100)</f>
        <v/>
      </c>
      <c r="AC521" s="193">
        <f t="shared" si="3146"/>
        <v>1.59963432013121</v>
      </c>
      <c r="AD521" s="441" t="str">
        <f t="shared" si="3147"/>
        <v/>
      </c>
      <c r="AE521" s="442" t="str">
        <f t="shared" si="3148"/>
        <v/>
      </c>
      <c r="AF521" s="443">
        <v>1</v>
      </c>
      <c r="AG521" s="68" t="str">
        <f>IF(_duihao_month_day!A517="","",_duihao_month_day!A517)</f>
        <v/>
      </c>
      <c r="AH521" s="463">
        <f>IF(_gyk_month_day!B517="",AH520,_gyk_month_day!B517)</f>
        <v>820</v>
      </c>
      <c r="AI521" s="464"/>
      <c r="AJ521" s="68" t="str">
        <f>IF(_tag_month_day!I517="","",_tag_month_day!I517)</f>
        <v/>
      </c>
      <c r="AK521" s="465" t="str">
        <f>IF(_tzyy_month_day!A517="","",_tzyy_month_day!A517)</f>
        <v/>
      </c>
      <c r="AL521" s="465" t="str">
        <f>IF(_tzyy_month_day!B517="","",_tzyy_month_day!B517)</f>
        <v/>
      </c>
      <c r="AM521" s="465" t="str">
        <f>IF(_tzyy_month_day!C517="","",_tzyy_month_day!C517)</f>
        <v/>
      </c>
      <c r="AN521" s="466" t="str">
        <f>IF(_tag_month_day!CG517="","",_tag_month_day!CG517)</f>
        <v/>
      </c>
      <c r="AO521" s="466" t="str">
        <f>IF(_tag_month_day!CH517="","",_tag_month_day!CH517)</f>
        <v/>
      </c>
      <c r="AP521" s="486" t="e">
        <f t="shared" si="3149"/>
        <v>#VALUE!</v>
      </c>
      <c r="AQ521" s="487" t="str">
        <f>IF(_tag_month_day!J517="","",_tag_month_day!J517/100)</f>
        <v/>
      </c>
      <c r="AR521" s="488">
        <f t="shared" si="3150"/>
        <v>1.3</v>
      </c>
      <c r="AS521" s="489" t="e">
        <f t="shared" si="3101"/>
        <v>#VALUE!</v>
      </c>
      <c r="AT521" s="489">
        <f t="shared" si="3151"/>
        <v>0</v>
      </c>
      <c r="AU521" s="490" t="str">
        <f>IF(_tag_month_day!K517="","",_tag_month_day!K517)</f>
        <v/>
      </c>
      <c r="AV521" s="491" t="str">
        <f>IF(_tag_month_day!L517="","",_tag_month_day!L517/100)</f>
        <v/>
      </c>
      <c r="AW521" s="420">
        <f t="shared" si="3073"/>
        <v>0</v>
      </c>
      <c r="AX521" s="420">
        <f t="shared" si="3152"/>
        <v>0</v>
      </c>
      <c r="AY521" s="420" t="str">
        <f>IF(_tag_month_day!M517="","",_tag_month_day!M517/100)</f>
        <v/>
      </c>
      <c r="AZ521" s="420" t="str">
        <f>IF(_tag_month_day!N517="","",_tag_month_day!N517/100)</f>
        <v/>
      </c>
      <c r="BA521" s="420" t="str">
        <f>IF(_tag_month_day!O517="","",_tag_month_day!O517/100)</f>
        <v/>
      </c>
      <c r="BB521" s="496" t="str">
        <f>IF(_tag_month_day!P517="","",_tag_month_day!P517/100)</f>
        <v/>
      </c>
      <c r="BC521" s="496">
        <f t="shared" si="3153"/>
        <v>0</v>
      </c>
      <c r="BD521" s="496" t="str">
        <f>IF(_tag_month_day!Q517="","",_tag_month_day!Q517/100)</f>
        <v/>
      </c>
      <c r="BE521" s="510" t="str">
        <f>IF(_tag_month_day!R517="","",_tag_month_day!R517/100)</f>
        <v/>
      </c>
      <c r="BF521" s="413" t="str">
        <f>IF(_tag_month_day!CC517="","",_tag_month_day!CC517/100)</f>
        <v/>
      </c>
      <c r="BG521" s="511" t="e">
        <f t="shared" si="3102"/>
        <v>#VALUE!</v>
      </c>
      <c r="BH521" s="198">
        <f t="shared" si="3103"/>
        <v>0</v>
      </c>
      <c r="BI521" s="512" t="e">
        <f>IF(CX521=0,BI520,(DK521*查询!$R$5+DL521*查询!$Q$5+DM521*查询!$N$5+DN521*查询!$O$5+DO521*查询!$P$5)*AF521/CX521)</f>
        <v>#VALUE!</v>
      </c>
      <c r="BJ521" s="512" t="e">
        <f>IF(CX521=0,BJ520,(DP521*查询!$S$5+DQ521*查询!$T$5+DR521*查询!$U$5)*AF521/CX521)</f>
        <v>#VALUE!</v>
      </c>
      <c r="BK521" s="512">
        <f t="shared" si="3154"/>
        <v>1</v>
      </c>
      <c r="BL521" s="513" t="str">
        <f>IF(_cfyc_month_day!A517="","",_cfyc_month_day!A517)</f>
        <v/>
      </c>
      <c r="BM521" s="513" t="str">
        <f>IF(_cfyc_month_day!B517="","",_cfyc_month_day!B517)</f>
        <v/>
      </c>
      <c r="BN521" s="513" t="str">
        <f>IF(_cfyc_month_day!C517="","",_cfyc_month_day!C517)</f>
        <v/>
      </c>
      <c r="BO521" s="522" t="str">
        <f>IF(_cfyc_month_day!D517="","",_cfyc_month_day!D517)</f>
        <v/>
      </c>
      <c r="BP521" s="522" t="str">
        <f>IF(_cfyc_month_day!E517="","",_cfyc_month_day!E517)</f>
        <v/>
      </c>
      <c r="BQ521" s="522" t="str">
        <f>IF(_cfyc_month_day!F517="","",_cfyc_month_day!F517)</f>
        <v/>
      </c>
      <c r="BR521" s="513" t="str">
        <f>IF(_tag_month_day!T517="","",_tag_month_day!T517)</f>
        <v/>
      </c>
      <c r="BS521" s="513" t="str">
        <f>IF(_tag_month_day!U517="","",_tag_month_day!U517)</f>
        <v/>
      </c>
      <c r="BT521" s="523" t="str">
        <f t="shared" si="3155"/>
        <v/>
      </c>
      <c r="BU521" s="223" t="str">
        <f>IF(_tag_month_day!V517="","",_tag_month_day!V517)</f>
        <v/>
      </c>
      <c r="BV521" s="206" t="str">
        <f>IF(_tag_month_day!W517="","",_tag_month_day!W517)</f>
        <v/>
      </c>
      <c r="BW521" s="540" t="str">
        <f>IF(_tag_month_day!X517="","",_tag_month_day!X517)</f>
        <v/>
      </c>
      <c r="BX521" s="540" t="str">
        <f>IF(_tag_month_day!Y517="","",_tag_month_day!Y517)</f>
        <v/>
      </c>
      <c r="BY521" s="541">
        <f ca="1" t="shared" si="3156"/>
        <v>43638.5833333321</v>
      </c>
      <c r="BZ521" s="542"/>
      <c r="CA521" s="543" t="str">
        <f>IF(_jhy2_month_day!A517="","",_jhy2_month_day!A517)</f>
        <v/>
      </c>
      <c r="CB521" s="464" t="str">
        <f>IF(_jhy2_month_day!B517="","",_jhy2_month_day!B517)</f>
        <v/>
      </c>
      <c r="CC521" s="464" t="str">
        <f>IF(_jhy2_month_day!C517="","",_jhy2_month_day!C517)</f>
        <v/>
      </c>
      <c r="CD521" s="464" t="str">
        <f>IF(_jhy2_month_day!D517="","",_jhy2_month_day!D517)</f>
        <v/>
      </c>
      <c r="CE521" s="464" t="str">
        <f>IF(_jhy2_month_day!E517="","",_jhy2_month_day!E517)</f>
        <v/>
      </c>
      <c r="CF521" s="464" t="str">
        <f>IF(_jhy2_month_day!F517="","",_jhy2_month_day!F517)</f>
        <v/>
      </c>
      <c r="CG521" s="464" t="str">
        <f>IF(_jhy2_month_day!G517="","",_jhy2_month_day!G517)</f>
        <v/>
      </c>
      <c r="CH521" s="464" t="str">
        <f>IF(_jhy2_month_day!H517="","",_jhy2_month_day!H517)</f>
        <v/>
      </c>
      <c r="CI521" s="464" t="str">
        <f>IF(_jhy2_month_day!I517="","",_jhy2_month_day!I517)</f>
        <v/>
      </c>
      <c r="CJ521" s="464" t="str">
        <f>IF(_jhy2_month_day!J517="","",_jhy2_month_day!J517)</f>
        <v/>
      </c>
      <c r="CK521" s="464" t="str">
        <f>IF(_jhy2_month_day!K517="","",_jhy2_month_day!K517)</f>
        <v/>
      </c>
      <c r="CL521" s="562" t="str">
        <f>IF(_jhy2_month_day!L517="","",_jhy2_month_day!L517)</f>
        <v/>
      </c>
      <c r="CM521" s="562" t="str">
        <f>IF(_jhy2_month_day!M517="","",_jhy2_month_day!M517)</f>
        <v/>
      </c>
      <c r="CN521" s="562" t="str">
        <f>IF(_jhy2_month_day!N517="","",_jhy2_month_day!N517)</f>
        <v/>
      </c>
      <c r="CO521" s="562" t="str">
        <f>IF(_jhy2_month_day!O517="","",_jhy2_month_day!O517)</f>
        <v/>
      </c>
      <c r="CP521" s="562" t="str">
        <f>IF(_jhy2_month_day!P517="","",_jhy2_month_day!P517)</f>
        <v/>
      </c>
      <c r="CQ521" s="562" t="str">
        <f>IF(_jhy2_month_day!Q517="","",_jhy2_month_day!Q517)</f>
        <v/>
      </c>
      <c r="CR521" s="563" t="str">
        <f>IF(_jhy2_month_day!R517="","",_jhy2_month_day!R517)</f>
        <v/>
      </c>
      <c r="CS521" s="576" t="str">
        <f>IF(_jhy2_month_day!S517="","",_jhy2_month_day!S517)</f>
        <v/>
      </c>
      <c r="CT521" s="562" t="str">
        <f>IF(_jhy2_month_day!T517="","",_jhy2_month_day!T517)</f>
        <v/>
      </c>
      <c r="CU521" s="577" t="e">
        <f t="shared" si="3104"/>
        <v>#VALUE!</v>
      </c>
      <c r="CV521" s="198" t="e">
        <f t="shared" si="3105"/>
        <v>#VALUE!</v>
      </c>
      <c r="CW521" s="192" t="e">
        <f t="shared" si="3106"/>
        <v>#VALUE!</v>
      </c>
      <c r="CX521" s="192" t="e">
        <f t="shared" si="3107"/>
        <v>#VALUE!</v>
      </c>
      <c r="CY521" s="202" t="e">
        <f t="shared" si="3108"/>
        <v>#VALUE!</v>
      </c>
      <c r="CZ521" s="192" t="e">
        <f t="shared" ref="CZ521:DI521" si="3184">$AJ521*EF521</f>
        <v>#VALUE!</v>
      </c>
      <c r="DA521" s="192" t="e">
        <f t="shared" si="3184"/>
        <v>#VALUE!</v>
      </c>
      <c r="DB521" s="192" t="e">
        <f t="shared" si="3184"/>
        <v>#VALUE!</v>
      </c>
      <c r="DC521" s="192" t="e">
        <f t="shared" si="3184"/>
        <v>#VALUE!</v>
      </c>
      <c r="DD521" s="192" t="e">
        <f t="shared" si="3184"/>
        <v>#VALUE!</v>
      </c>
      <c r="DE521" s="192" t="e">
        <f t="shared" si="3184"/>
        <v>#VALUE!</v>
      </c>
      <c r="DF521" s="192" t="e">
        <f t="shared" si="3184"/>
        <v>#VALUE!</v>
      </c>
      <c r="DG521" s="192" t="e">
        <f t="shared" si="3184"/>
        <v>#VALUE!</v>
      </c>
      <c r="DH521" s="192" t="e">
        <f t="shared" si="3184"/>
        <v>#VALUE!</v>
      </c>
      <c r="DI521" s="192" t="e">
        <f t="shared" si="3184"/>
        <v>#VALUE!</v>
      </c>
      <c r="DJ521" s="192" t="e">
        <f t="shared" si="3110"/>
        <v>#VALUE!</v>
      </c>
      <c r="DK521" s="192" t="e">
        <f t="shared" si="3111"/>
        <v>#VALUE!</v>
      </c>
      <c r="DL521" s="192" t="e">
        <f t="shared" si="3112"/>
        <v>#VALUE!</v>
      </c>
      <c r="DM521" s="192" t="e">
        <f t="shared" si="3113"/>
        <v>#VALUE!</v>
      </c>
      <c r="DN521" s="192" t="e">
        <f t="shared" si="3114"/>
        <v>#VALUE!</v>
      </c>
      <c r="DO521" s="192" t="e">
        <f t="shared" si="3115"/>
        <v>#VALUE!</v>
      </c>
      <c r="DP521" s="192" t="e">
        <f t="shared" si="3116"/>
        <v>#VALUE!</v>
      </c>
      <c r="DQ521" s="192" t="e">
        <f t="shared" si="3117"/>
        <v>#VALUE!</v>
      </c>
      <c r="DR521" s="192" t="e">
        <f t="shared" si="3118"/>
        <v>#VALUE!</v>
      </c>
      <c r="DS521" s="192" t="e">
        <f t="shared" si="3119"/>
        <v>#VALUE!</v>
      </c>
      <c r="DT521" s="192" t="e">
        <f t="shared" si="3120"/>
        <v>#VALUE!</v>
      </c>
      <c r="DU521" s="192" t="e">
        <f t="shared" si="3121"/>
        <v>#VALUE!</v>
      </c>
      <c r="DV521" s="198" t="e">
        <f t="shared" si="3122"/>
        <v>#VALUE!</v>
      </c>
      <c r="DW521" s="198" t="e">
        <f t="shared" si="3123"/>
        <v>#DIV/0!</v>
      </c>
      <c r="DX521" s="198" t="e">
        <f t="shared" si="3124"/>
        <v>#DIV/0!</v>
      </c>
      <c r="DY521" s="198" t="e">
        <f t="shared" si="3125"/>
        <v>#VALUE!</v>
      </c>
      <c r="DZ521" s="198" t="e">
        <f t="shared" si="3126"/>
        <v>#VALUE!</v>
      </c>
      <c r="EA521" s="198" t="e">
        <f t="shared" si="3127"/>
        <v>#VALUE!</v>
      </c>
      <c r="EB521" s="198" t="e">
        <f t="shared" si="3128"/>
        <v>#VALUE!</v>
      </c>
      <c r="EC521" s="198" t="e">
        <f t="shared" si="3129"/>
        <v>#DIV/0!</v>
      </c>
      <c r="ED521" s="198" t="e">
        <f t="shared" si="3130"/>
        <v>#VALUE!</v>
      </c>
      <c r="EE521" s="198" t="e">
        <f t="shared" si="3131"/>
        <v>#VALUE!</v>
      </c>
      <c r="EF521" s="198" t="e">
        <f t="shared" ref="EF521:EO521" si="3185">DV521/SUM($DV521:$EE521)</f>
        <v>#VALUE!</v>
      </c>
      <c r="EG521" s="198" t="e">
        <f t="shared" si="3185"/>
        <v>#DIV/0!</v>
      </c>
      <c r="EH521" s="198" t="e">
        <f t="shared" si="3185"/>
        <v>#DIV/0!</v>
      </c>
      <c r="EI521" s="198" t="e">
        <f t="shared" si="3185"/>
        <v>#VALUE!</v>
      </c>
      <c r="EJ521" s="198" t="e">
        <f t="shared" si="3185"/>
        <v>#VALUE!</v>
      </c>
      <c r="EK521" s="198" t="e">
        <f t="shared" si="3185"/>
        <v>#VALUE!</v>
      </c>
      <c r="EL521" s="198" t="e">
        <f t="shared" si="3185"/>
        <v>#VALUE!</v>
      </c>
      <c r="EM521" s="198" t="e">
        <f t="shared" si="3185"/>
        <v>#DIV/0!</v>
      </c>
      <c r="EN521" s="198" t="e">
        <f t="shared" si="3185"/>
        <v>#VALUE!</v>
      </c>
      <c r="EO521" s="198" t="e">
        <f t="shared" si="3185"/>
        <v>#VALUE!</v>
      </c>
      <c r="EP521" s="511">
        <f t="shared" ref="EP521:EW521" si="3186">EP520</f>
        <v>0.08</v>
      </c>
      <c r="EQ521" s="511">
        <f t="shared" si="3186"/>
        <v>0.015</v>
      </c>
      <c r="ER521" s="511">
        <f t="shared" si="3186"/>
        <v>0.015</v>
      </c>
      <c r="ES521" s="511">
        <f t="shared" si="3186"/>
        <v>0.015</v>
      </c>
      <c r="ET521" s="511">
        <f t="shared" si="3186"/>
        <v>0.015</v>
      </c>
      <c r="EU521" s="511">
        <f t="shared" si="3186"/>
        <v>0.09</v>
      </c>
      <c r="EV521" s="511">
        <f t="shared" si="3186"/>
        <v>0.09</v>
      </c>
      <c r="EW521" s="511">
        <f t="shared" si="3186"/>
        <v>0.09</v>
      </c>
      <c r="EX521" s="420" t="str">
        <f>IF(_tag_month_day!AS517="","",_tag_month_day!AS517/100)</f>
        <v/>
      </c>
      <c r="EY521" s="420" t="str">
        <f>IF(_tag_month_day!AT517="","",_tag_month_day!AT517/100)</f>
        <v/>
      </c>
      <c r="EZ521" s="420" t="str">
        <f>IF(_tag_month_day!AU517="","",_tag_month_day!AU517/100)</f>
        <v/>
      </c>
      <c r="FA521" s="420" t="str">
        <f>IF(_tag_month_day!AV517="","",_tag_month_day!AV517/100)</f>
        <v/>
      </c>
      <c r="FB521" s="420" t="str">
        <f>IF(_tag_month_day!AW517="","",_tag_month_day!AW517/100)</f>
        <v/>
      </c>
      <c r="FC521" s="420" t="str">
        <f>IF(_tag_month_day!AX517="","",_tag_month_day!AX517/100)</f>
        <v/>
      </c>
      <c r="FD521" s="510">
        <f t="shared" si="3160"/>
        <v>0.33</v>
      </c>
      <c r="FE521" s="510">
        <f t="shared" si="3161"/>
        <v>0.19</v>
      </c>
      <c r="FF521" s="510">
        <f t="shared" si="3162"/>
        <v>0.003</v>
      </c>
      <c r="FG521" s="510">
        <f t="shared" si="3163"/>
        <v>0</v>
      </c>
      <c r="FH521" s="603">
        <f t="shared" si="3164"/>
        <v>0.0001</v>
      </c>
      <c r="FI521" s="510">
        <f t="shared" ref="FI521:FR521" si="3187">FI520</f>
        <v>0.41</v>
      </c>
      <c r="FJ521" s="510">
        <f t="shared" si="3187"/>
        <v>0.11</v>
      </c>
      <c r="FK521" s="510">
        <f t="shared" si="3187"/>
        <v>0.015</v>
      </c>
      <c r="FL521" s="510">
        <f t="shared" si="3187"/>
        <v>0</v>
      </c>
      <c r="FM521" s="603">
        <f t="shared" si="3187"/>
        <v>0.0001</v>
      </c>
      <c r="FN521" s="510" t="str">
        <f>IF(_tag_month_day!AY517="","",_tag_month_day!AY517/100)</f>
        <v/>
      </c>
      <c r="FO521" s="510" t="str">
        <f>IF(_tag_month_day!AZ517="","",_tag_month_day!AZ517/100)</f>
        <v/>
      </c>
      <c r="FP521" s="510" t="str">
        <f>IF(_tag_month_day!BA517="","",_tag_month_day!BA517/100)</f>
        <v/>
      </c>
      <c r="FQ521" s="510" t="str">
        <f>IF(_tag_month_day!BB517="","",_tag_month_day!BB517/100)</f>
        <v/>
      </c>
      <c r="FR521" s="603" t="str">
        <f>IF(_tag_month_day!BC517="","",_tag_month_day!BC517/100)</f>
        <v/>
      </c>
      <c r="FS521" s="510" t="str">
        <f>IF(_tag_month_day!BD517="","",_tag_month_day!BD517/100)</f>
        <v/>
      </c>
      <c r="FT521" s="510" t="str">
        <f>IF(_tag_month_day!BE517="","",_tag_month_day!BE517/100)</f>
        <v/>
      </c>
      <c r="FU521" s="510" t="str">
        <f>IF(_tag_month_day!BF517="","",_tag_month_day!BF517/100)</f>
        <v/>
      </c>
      <c r="FV521" s="510" t="str">
        <f>IF(_tag_month_day!BG517="","",_tag_month_day!BG517/100)</f>
        <v/>
      </c>
      <c r="FW521" s="603" t="str">
        <f>IF(_tag_month_day!BH517="","",_tag_month_day!BH517/100)</f>
        <v/>
      </c>
      <c r="FX521" s="510" t="str">
        <f>IF(_tag_month_day!BI517="","",_tag_month_day!BI517/100)</f>
        <v/>
      </c>
      <c r="FY521" s="510" t="str">
        <f>IF(_tag_month_day!BJ517="","",_tag_month_day!BJ517/100)</f>
        <v/>
      </c>
      <c r="FZ521" s="605" t="str">
        <f>IF(_tag_month_day!BK517="","",_tag_month_day!BK517/100)</f>
        <v/>
      </c>
      <c r="GA521" s="510" t="str">
        <f>IF(_tag_month_day!BL517="","",_tag_month_day!BL517/100)</f>
        <v/>
      </c>
      <c r="GB521" s="603" t="str">
        <f>IF(_tag_month_day!BM517="","",_tag_month_day!BM517/100)</f>
        <v/>
      </c>
      <c r="GC521" s="420" t="str">
        <f>IF(_tag_month_day!BN517="","",_tag_month_day!BN517/100)</f>
        <v/>
      </c>
      <c r="GD521" s="420" t="str">
        <f>IF(_tag_month_day!BO517="","",_tag_month_day!BO517/100)</f>
        <v/>
      </c>
      <c r="GE521" s="420" t="str">
        <f>IF(_tag_month_day!BP517="","",_tag_month_day!BP517/100)</f>
        <v/>
      </c>
      <c r="GF521" s="420" t="str">
        <f>IF(_tag_month_day!BQ517="","",_tag_month_day!BQ517/100)</f>
        <v/>
      </c>
      <c r="GG521" s="420" t="str">
        <f>IF(_tag_month_day!BR517="","",_tag_month_day!BR517/100)</f>
        <v/>
      </c>
      <c r="GH521" s="420" t="str">
        <f>IF(_tag_month_day!BS517="","",_tag_month_day!BS517/100)</f>
        <v/>
      </c>
      <c r="GI521" s="603" t="str">
        <f>IF(_tag_month_day!BT517="","",_tag_month_day!BT517/100)</f>
        <v/>
      </c>
      <c r="GJ521" s="612" t="str">
        <f>IF(_tag_month_day!BU517="","",_tag_month_day!BU517/100)</f>
        <v/>
      </c>
      <c r="GK521" s="620" t="str">
        <f>IF(_tag_month_day!BV517="",IF(_rlcf_month_day!A$2="","",_rlcf_month_day!A$2/100),_tag_month_day!BV517/100)</f>
        <v/>
      </c>
      <c r="GL521" s="620" t="str">
        <f>IF(_tag_month_day!BW517="",IF(_rlcf_month_day!B$2="","",_rlcf_month_day!B$2/100),_tag_month_day!BW517/100)</f>
        <v/>
      </c>
      <c r="GM521" s="621" t="str">
        <f>IF(_tag_month_day!BX517="",IF(_rlcf_month_day!C$2="","",_rlcf_month_day!C$2/100),_tag_month_day!BX517/100)</f>
        <v/>
      </c>
      <c r="GN521" s="620" t="str">
        <f>IF(_tag_month_day!BV517="",IF(_rlcf_month_day!A$2="","",_rlcf_month_day!A$2/100),_tag_month_day!BV517/100)</f>
        <v/>
      </c>
      <c r="GO521" s="620" t="str">
        <f>IF(_tag_month_day!BW517="",IF(_rlcf_month_day!B$2="","",_rlcf_month_day!B$2/100),_tag_month_day!BW517/100)</f>
        <v/>
      </c>
      <c r="GP521" s="620" t="str">
        <f>IF(_tag_month_day!CD517="",IF(_rlcf_month_day!E$2="","",_rlcf_month_day!E$2/100),_tag_month_day!CD517/100)</f>
        <v/>
      </c>
      <c r="GQ521" s="620" t="str">
        <f>IF(_tag_month_day!CE517="",IF(_rlcf_month_day!F$2="","",_rlcf_month_day!F$2/100),_tag_month_day!CE517/100)</f>
        <v/>
      </c>
      <c r="GR521" s="621" t="str">
        <f>IF(_tag_month_day!CF517="",IF(_rlcf_month_day!G$2="","",_rlcf_month_day!G$2/100),_tag_month_day!CF517/100)</f>
        <v/>
      </c>
      <c r="GS521" s="626">
        <f t="shared" ref="GS521:HH521" si="3188">GS520</f>
        <v>0.953</v>
      </c>
      <c r="GT521" s="626">
        <f t="shared" si="3188"/>
        <v>0.55</v>
      </c>
      <c r="GU521" s="626">
        <f t="shared" si="3188"/>
        <v>0.55</v>
      </c>
      <c r="GV521" s="626">
        <f t="shared" si="3188"/>
        <v>0.55</v>
      </c>
      <c r="GW521" s="626">
        <f t="shared" si="3188"/>
        <v>0.5</v>
      </c>
      <c r="GX521" s="626">
        <f t="shared" si="3188"/>
        <v>0.935</v>
      </c>
      <c r="GY521" s="626">
        <f t="shared" si="3188"/>
        <v>0.15</v>
      </c>
      <c r="GZ521" s="626">
        <f t="shared" si="3188"/>
        <v>1</v>
      </c>
      <c r="HA521" s="632">
        <f t="shared" si="3188"/>
        <v>0.047</v>
      </c>
      <c r="HB521" s="632">
        <f t="shared" si="3188"/>
        <v>0.45</v>
      </c>
      <c r="HC521" s="632">
        <f t="shared" si="3188"/>
        <v>0.45</v>
      </c>
      <c r="HD521" s="632">
        <f t="shared" si="3188"/>
        <v>0.45</v>
      </c>
      <c r="HE521" s="632">
        <f t="shared" si="3188"/>
        <v>0.5</v>
      </c>
      <c r="HF521" s="632">
        <f t="shared" si="3188"/>
        <v>0.065</v>
      </c>
      <c r="HG521" s="632">
        <f t="shared" si="3188"/>
        <v>0.85</v>
      </c>
      <c r="HH521" s="632">
        <f t="shared" si="3188"/>
        <v>0</v>
      </c>
      <c r="HI521" s="68">
        <f t="shared" si="3136"/>
        <v>0</v>
      </c>
      <c r="HJ521" s="68" t="e">
        <f t="shared" si="3167"/>
        <v>#VALUE!</v>
      </c>
      <c r="HK521" s="202">
        <f t="shared" si="3168"/>
        <v>0.85</v>
      </c>
      <c r="HL521" s="464">
        <f t="shared" si="3169"/>
        <v>550000</v>
      </c>
      <c r="HM521" s="464">
        <f t="shared" si="3170"/>
        <v>480000</v>
      </c>
      <c r="HN521" s="192" t="e">
        <f t="shared" si="3137"/>
        <v>#VALUE!</v>
      </c>
      <c r="HO521" s="192" t="e">
        <f>HN521*HK521*$HO$2/HL521*1000000</f>
        <v>#VALUE!</v>
      </c>
      <c r="HP521" s="192" t="e">
        <f>HN521*HK521*$HP$2/HM521*1000000</f>
        <v>#VALUE!</v>
      </c>
    </row>
    <row r="522" customFormat="1" spans="1:224">
      <c r="A522" s="381">
        <v>517</v>
      </c>
      <c r="B522" s="54">
        <f ca="1" t="shared" si="3171"/>
        <v>43638</v>
      </c>
      <c r="C522" s="57">
        <f t="shared" si="3172"/>
        <v>0.0416666666666667</v>
      </c>
      <c r="D522" s="68" t="str">
        <f ca="1" t="shared" si="3138"/>
        <v>白班</v>
      </c>
      <c r="E522" s="68" t="str">
        <f ca="1" t="shared" si="3139"/>
        <v>丁</v>
      </c>
      <c r="F522" s="68">
        <f ca="1">SUMPRODUCT((成本日报!$A$3:$A$95=计划!B522)*(成本日报!$B$3:$B$95=计划!$D522),成本日报!$C$3:$C$95)</f>
        <v>4</v>
      </c>
      <c r="G522" s="382">
        <f ca="1" t="shared" si="3173"/>
        <v>43638.4999999987</v>
      </c>
      <c r="H522" s="382">
        <f ca="1" t="shared" si="3140"/>
        <v>43638.5069444432</v>
      </c>
      <c r="I522" s="382">
        <f ca="1" t="shared" si="3141"/>
        <v>43638.5124999987</v>
      </c>
      <c r="J522" s="382">
        <f ca="1" t="shared" si="3142"/>
        <v>43638.5416666654</v>
      </c>
      <c r="K522" s="382">
        <f ca="1" t="shared" si="3143"/>
        <v>43638.6041666654</v>
      </c>
      <c r="L522" s="382">
        <f ca="1" t="shared" si="3144"/>
        <v>43638.6249999987</v>
      </c>
      <c r="M522" s="398" t="str">
        <f>IF(_tag_month_day!A518="","",_tag_month_day!A518)</f>
        <v/>
      </c>
      <c r="N522" s="398" t="str">
        <f>IF(_tag_month_day!B518="","",_tag_month_day!B518)</f>
        <v/>
      </c>
      <c r="O522" s="399" t="e">
        <f t="shared" si="3145"/>
        <v>#VALUE!</v>
      </c>
      <c r="P522" s="398" t="str">
        <f>IF(_tag_month_day!C518="","",_tag_month_day!C518)</f>
        <v/>
      </c>
      <c r="Q522" s="398" t="str">
        <f>IF(_tag_month_day!D518="","",_tag_month_day!D518)</f>
        <v/>
      </c>
      <c r="R522" s="416">
        <f>IF(_tag_month_day!CB518="",R521,_tag_month_day!CB518/100)</f>
        <v>0.07</v>
      </c>
      <c r="S522" s="417" t="str">
        <f>IF(_tag_month_day!E518="","",_tag_month_day!E518)</f>
        <v/>
      </c>
      <c r="T522" s="417" t="str">
        <f>IF(_tag_month_day!F518="","",_tag_month_day!F518)</f>
        <v/>
      </c>
      <c r="U522" s="418" t="e">
        <f t="shared" si="3099"/>
        <v>#VALUE!</v>
      </c>
      <c r="V522" s="53" t="e">
        <f t="shared" si="3100"/>
        <v>#VALUE!</v>
      </c>
      <c r="W522" s="419" t="str">
        <f>IF(_jhy_month_day!A518="","",_jhy_month_day!A518)</f>
        <v/>
      </c>
      <c r="X522" s="420" t="str">
        <f>IF(_jhy_month_day!B518="","",_jhy_month_day!B518/100)</f>
        <v/>
      </c>
      <c r="Y522" s="420" t="str">
        <f>IF(_jhy_month_day!C518="","",_jhy_month_day!C518/100)</f>
        <v/>
      </c>
      <c r="Z522" s="439">
        <f t="shared" ref="Z522:Z585" si="3189">Z518+1</f>
        <v>130</v>
      </c>
      <c r="AA522" s="440" t="str">
        <f>IF(_tag_month_day!G518="","",_tag_month_day!G518/100)</f>
        <v/>
      </c>
      <c r="AB522" s="440" t="str">
        <f>IF(_tag_month_day!H518="","",_tag_month_day!H518/100)</f>
        <v/>
      </c>
      <c r="AC522" s="193">
        <f t="shared" si="3146"/>
        <v>1.59963432013121</v>
      </c>
      <c r="AD522" s="441" t="str">
        <f t="shared" si="3147"/>
        <v/>
      </c>
      <c r="AE522" s="442" t="str">
        <f t="shared" si="3148"/>
        <v/>
      </c>
      <c r="AF522" s="443">
        <v>1</v>
      </c>
      <c r="AG522" s="68" t="str">
        <f>IF(_duihao_month_day!A518="","",_duihao_month_day!A518)</f>
        <v/>
      </c>
      <c r="AH522" s="463">
        <f>IF(_gyk_month_day!B518="",AH521,_gyk_month_day!B518)</f>
        <v>820</v>
      </c>
      <c r="AI522" s="464"/>
      <c r="AJ522" s="68" t="str">
        <f>IF(_tag_month_day!I518="","",_tag_month_day!I518)</f>
        <v/>
      </c>
      <c r="AK522" s="465" t="str">
        <f>IF(_tzyy_month_day!A518="","",_tzyy_month_day!A518)</f>
        <v/>
      </c>
      <c r="AL522" s="465" t="str">
        <f>IF(_tzyy_month_day!B518="","",_tzyy_month_day!B518)</f>
        <v/>
      </c>
      <c r="AM522" s="465" t="str">
        <f>IF(_tzyy_month_day!C518="","",_tzyy_month_day!C518)</f>
        <v/>
      </c>
      <c r="AN522" s="466" t="str">
        <f>IF(_tag_month_day!CG518="","",_tag_month_day!CG518)</f>
        <v/>
      </c>
      <c r="AO522" s="466" t="str">
        <f>IF(_tag_month_day!CH518="","",_tag_month_day!CH518)</f>
        <v/>
      </c>
      <c r="AP522" s="486" t="e">
        <f t="shared" si="3149"/>
        <v>#VALUE!</v>
      </c>
      <c r="AQ522" s="487" t="str">
        <f>IF(_tag_month_day!J518="","",_tag_month_day!J518/100)</f>
        <v/>
      </c>
      <c r="AR522" s="488">
        <f t="shared" si="3150"/>
        <v>1.3</v>
      </c>
      <c r="AS522" s="489" t="e">
        <f t="shared" si="3101"/>
        <v>#VALUE!</v>
      </c>
      <c r="AT522" s="489">
        <f t="shared" si="3151"/>
        <v>0</v>
      </c>
      <c r="AU522" s="490" t="str">
        <f>IF(_tag_month_day!K518="","",_tag_month_day!K518)</f>
        <v/>
      </c>
      <c r="AV522" s="491" t="str">
        <f>IF(_tag_month_day!L518="","",_tag_month_day!L518/100)</f>
        <v/>
      </c>
      <c r="AW522" s="420">
        <f t="shared" si="3073"/>
        <v>0</v>
      </c>
      <c r="AX522" s="420">
        <f t="shared" si="3152"/>
        <v>0</v>
      </c>
      <c r="AY522" s="420" t="str">
        <f>IF(_tag_month_day!M518="","",_tag_month_day!M518/100)</f>
        <v/>
      </c>
      <c r="AZ522" s="420" t="str">
        <f>IF(_tag_month_day!N518="","",_tag_month_day!N518/100)</f>
        <v/>
      </c>
      <c r="BA522" s="420" t="str">
        <f>IF(_tag_month_day!O518="","",_tag_month_day!O518/100)</f>
        <v/>
      </c>
      <c r="BB522" s="496" t="str">
        <f>IF(_tag_month_day!P518="","",_tag_month_day!P518/100)</f>
        <v/>
      </c>
      <c r="BC522" s="496">
        <f t="shared" si="3153"/>
        <v>0</v>
      </c>
      <c r="BD522" s="496" t="str">
        <f>IF(_tag_month_day!Q518="","",_tag_month_day!Q518/100)</f>
        <v/>
      </c>
      <c r="BE522" s="510" t="str">
        <f>IF(_tag_month_day!R518="","",_tag_month_day!R518/100)</f>
        <v/>
      </c>
      <c r="BF522" s="413" t="str">
        <f>IF(_tag_month_day!CC518="","",_tag_month_day!CC518/100)</f>
        <v/>
      </c>
      <c r="BG522" s="511" t="e">
        <f t="shared" si="3102"/>
        <v>#VALUE!</v>
      </c>
      <c r="BH522" s="198">
        <f t="shared" si="3103"/>
        <v>0</v>
      </c>
      <c r="BI522" s="512" t="e">
        <f>IF(CX522=0,BI521,(DK522*查询!$R$5+DL522*查询!$Q$5+DM522*查询!$N$5+DN522*查询!$O$5+DO522*查询!$P$5)*AF522/CX522)</f>
        <v>#VALUE!</v>
      </c>
      <c r="BJ522" s="512" t="e">
        <f>IF(CX522=0,BJ521,(DP522*查询!$S$5+DQ522*查询!$T$5+DR522*查询!$U$5)*AF522/CX522)</f>
        <v>#VALUE!</v>
      </c>
      <c r="BK522" s="512">
        <f t="shared" si="3154"/>
        <v>1</v>
      </c>
      <c r="BL522" s="513" t="str">
        <f>IF(_cfyc_month_day!A518="","",_cfyc_month_day!A518)</f>
        <v/>
      </c>
      <c r="BM522" s="513" t="str">
        <f>IF(_cfyc_month_day!B518="","",_cfyc_month_day!B518)</f>
        <v/>
      </c>
      <c r="BN522" s="513" t="str">
        <f>IF(_cfyc_month_day!C518="","",_cfyc_month_day!C518)</f>
        <v/>
      </c>
      <c r="BO522" s="522" t="str">
        <f>IF(_cfyc_month_day!D518="","",_cfyc_month_day!D518)</f>
        <v/>
      </c>
      <c r="BP522" s="522" t="str">
        <f>IF(_cfyc_month_day!E518="","",_cfyc_month_day!E518)</f>
        <v/>
      </c>
      <c r="BQ522" s="522" t="str">
        <f>IF(_cfyc_month_day!F518="","",_cfyc_month_day!F518)</f>
        <v/>
      </c>
      <c r="BR522" s="513" t="str">
        <f>IF(_tag_month_day!T518="","",_tag_month_day!T518)</f>
        <v/>
      </c>
      <c r="BS522" s="513" t="str">
        <f>IF(_tag_month_day!U518="","",_tag_month_day!U518)</f>
        <v/>
      </c>
      <c r="BT522" s="523" t="str">
        <f t="shared" si="3155"/>
        <v/>
      </c>
      <c r="BU522" s="223" t="str">
        <f>IF(_tag_month_day!V518="","",_tag_month_day!V518)</f>
        <v/>
      </c>
      <c r="BV522" s="206" t="str">
        <f>IF(_tag_month_day!W518="","",_tag_month_day!W518)</f>
        <v/>
      </c>
      <c r="BW522" s="540" t="str">
        <f>IF(_tag_month_day!X518="","",_tag_month_day!X518)</f>
        <v/>
      </c>
      <c r="BX522" s="540" t="str">
        <f>IF(_tag_month_day!Y518="","",_tag_month_day!Y518)</f>
        <v/>
      </c>
      <c r="BY522" s="541">
        <f ca="1" t="shared" si="3156"/>
        <v>43638.6249999987</v>
      </c>
      <c r="BZ522" s="542"/>
      <c r="CA522" s="543" t="str">
        <f>IF(_jhy2_month_day!A518="","",_jhy2_month_day!A518)</f>
        <v/>
      </c>
      <c r="CB522" s="464" t="str">
        <f>IF(_jhy2_month_day!B518="","",_jhy2_month_day!B518)</f>
        <v/>
      </c>
      <c r="CC522" s="464" t="str">
        <f>IF(_jhy2_month_day!C518="","",_jhy2_month_day!C518)</f>
        <v/>
      </c>
      <c r="CD522" s="464" t="str">
        <f>IF(_jhy2_month_day!D518="","",_jhy2_month_day!D518)</f>
        <v/>
      </c>
      <c r="CE522" s="464" t="str">
        <f>IF(_jhy2_month_day!E518="","",_jhy2_month_day!E518)</f>
        <v/>
      </c>
      <c r="CF522" s="464" t="str">
        <f>IF(_jhy2_month_day!F518="","",_jhy2_month_day!F518)</f>
        <v/>
      </c>
      <c r="CG522" s="464" t="str">
        <f>IF(_jhy2_month_day!G518="","",_jhy2_month_day!G518)</f>
        <v/>
      </c>
      <c r="CH522" s="464" t="str">
        <f>IF(_jhy2_month_day!H518="","",_jhy2_month_day!H518)</f>
        <v/>
      </c>
      <c r="CI522" s="464" t="str">
        <f>IF(_jhy2_month_day!I518="","",_jhy2_month_day!I518)</f>
        <v/>
      </c>
      <c r="CJ522" s="464" t="str">
        <f>IF(_jhy2_month_day!J518="","",_jhy2_month_day!J518)</f>
        <v/>
      </c>
      <c r="CK522" s="464" t="str">
        <f>IF(_jhy2_month_day!K518="","",_jhy2_month_day!K518)</f>
        <v/>
      </c>
      <c r="CL522" s="562" t="str">
        <f>IF(_jhy2_month_day!L518="","",_jhy2_month_day!L518)</f>
        <v/>
      </c>
      <c r="CM522" s="562" t="str">
        <f>IF(_jhy2_month_day!M518="","",_jhy2_month_day!M518)</f>
        <v/>
      </c>
      <c r="CN522" s="562" t="str">
        <f>IF(_jhy2_month_day!N518="","",_jhy2_month_day!N518)</f>
        <v/>
      </c>
      <c r="CO522" s="562" t="str">
        <f>IF(_jhy2_month_day!O518="","",_jhy2_month_day!O518)</f>
        <v/>
      </c>
      <c r="CP522" s="562" t="str">
        <f>IF(_jhy2_month_day!P518="","",_jhy2_month_day!P518)</f>
        <v/>
      </c>
      <c r="CQ522" s="562" t="str">
        <f>IF(_jhy2_month_day!Q518="","",_jhy2_month_day!Q518)</f>
        <v/>
      </c>
      <c r="CR522" s="563" t="str">
        <f>IF(_jhy2_month_day!R518="","",_jhy2_month_day!R518)</f>
        <v/>
      </c>
      <c r="CS522" s="576" t="str">
        <f>IF(_jhy2_month_day!S518="","",_jhy2_month_day!S518)</f>
        <v/>
      </c>
      <c r="CT522" s="562" t="str">
        <f>IF(_jhy2_month_day!T518="","",_jhy2_month_day!T518)</f>
        <v/>
      </c>
      <c r="CU522" s="577" t="e">
        <f t="shared" si="3104"/>
        <v>#VALUE!</v>
      </c>
      <c r="CV522" s="198" t="e">
        <f t="shared" si="3105"/>
        <v>#VALUE!</v>
      </c>
      <c r="CW522" s="192" t="e">
        <f t="shared" si="3106"/>
        <v>#VALUE!</v>
      </c>
      <c r="CX522" s="192" t="e">
        <f t="shared" si="3107"/>
        <v>#VALUE!</v>
      </c>
      <c r="CY522" s="202" t="e">
        <f t="shared" si="3108"/>
        <v>#VALUE!</v>
      </c>
      <c r="CZ522" s="192" t="e">
        <f t="shared" ref="CZ522:DI522" si="3190">$AJ522*EF522</f>
        <v>#VALUE!</v>
      </c>
      <c r="DA522" s="192" t="e">
        <f t="shared" si="3190"/>
        <v>#VALUE!</v>
      </c>
      <c r="DB522" s="192" t="e">
        <f t="shared" si="3190"/>
        <v>#VALUE!</v>
      </c>
      <c r="DC522" s="192" t="e">
        <f t="shared" si="3190"/>
        <v>#VALUE!</v>
      </c>
      <c r="DD522" s="192" t="e">
        <f t="shared" si="3190"/>
        <v>#VALUE!</v>
      </c>
      <c r="DE522" s="192" t="e">
        <f t="shared" si="3190"/>
        <v>#VALUE!</v>
      </c>
      <c r="DF522" s="192" t="e">
        <f t="shared" si="3190"/>
        <v>#VALUE!</v>
      </c>
      <c r="DG522" s="192" t="e">
        <f t="shared" si="3190"/>
        <v>#VALUE!</v>
      </c>
      <c r="DH522" s="192" t="e">
        <f t="shared" si="3190"/>
        <v>#VALUE!</v>
      </c>
      <c r="DI522" s="192" t="e">
        <f t="shared" si="3190"/>
        <v>#VALUE!</v>
      </c>
      <c r="DJ522" s="192" t="e">
        <f t="shared" si="3110"/>
        <v>#VALUE!</v>
      </c>
      <c r="DK522" s="192" t="e">
        <f t="shared" si="3111"/>
        <v>#VALUE!</v>
      </c>
      <c r="DL522" s="192" t="e">
        <f t="shared" si="3112"/>
        <v>#VALUE!</v>
      </c>
      <c r="DM522" s="192" t="e">
        <f t="shared" si="3113"/>
        <v>#VALUE!</v>
      </c>
      <c r="DN522" s="192" t="e">
        <f t="shared" si="3114"/>
        <v>#VALUE!</v>
      </c>
      <c r="DO522" s="192" t="e">
        <f t="shared" si="3115"/>
        <v>#VALUE!</v>
      </c>
      <c r="DP522" s="192" t="e">
        <f t="shared" si="3116"/>
        <v>#VALUE!</v>
      </c>
      <c r="DQ522" s="192" t="e">
        <f t="shared" si="3117"/>
        <v>#VALUE!</v>
      </c>
      <c r="DR522" s="192" t="e">
        <f t="shared" si="3118"/>
        <v>#VALUE!</v>
      </c>
      <c r="DS522" s="192" t="e">
        <f t="shared" si="3119"/>
        <v>#VALUE!</v>
      </c>
      <c r="DT522" s="192" t="e">
        <f t="shared" si="3120"/>
        <v>#VALUE!</v>
      </c>
      <c r="DU522" s="192" t="e">
        <f t="shared" si="3121"/>
        <v>#VALUE!</v>
      </c>
      <c r="DV522" s="198" t="e">
        <f t="shared" si="3122"/>
        <v>#VALUE!</v>
      </c>
      <c r="DW522" s="198" t="e">
        <f t="shared" si="3123"/>
        <v>#DIV/0!</v>
      </c>
      <c r="DX522" s="198" t="e">
        <f t="shared" si="3124"/>
        <v>#DIV/0!</v>
      </c>
      <c r="DY522" s="198" t="e">
        <f t="shared" si="3125"/>
        <v>#VALUE!</v>
      </c>
      <c r="DZ522" s="198" t="e">
        <f t="shared" si="3126"/>
        <v>#VALUE!</v>
      </c>
      <c r="EA522" s="198" t="e">
        <f t="shared" si="3127"/>
        <v>#VALUE!</v>
      </c>
      <c r="EB522" s="198" t="e">
        <f t="shared" si="3128"/>
        <v>#VALUE!</v>
      </c>
      <c r="EC522" s="198" t="e">
        <f t="shared" si="3129"/>
        <v>#DIV/0!</v>
      </c>
      <c r="ED522" s="198" t="e">
        <f t="shared" si="3130"/>
        <v>#VALUE!</v>
      </c>
      <c r="EE522" s="198" t="e">
        <f t="shared" si="3131"/>
        <v>#VALUE!</v>
      </c>
      <c r="EF522" s="198" t="e">
        <f t="shared" ref="EF522:EO522" si="3191">DV522/SUM($DV522:$EE522)</f>
        <v>#VALUE!</v>
      </c>
      <c r="EG522" s="198" t="e">
        <f t="shared" si="3191"/>
        <v>#DIV/0!</v>
      </c>
      <c r="EH522" s="198" t="e">
        <f t="shared" si="3191"/>
        <v>#DIV/0!</v>
      </c>
      <c r="EI522" s="198" t="e">
        <f t="shared" si="3191"/>
        <v>#VALUE!</v>
      </c>
      <c r="EJ522" s="198" t="e">
        <f t="shared" si="3191"/>
        <v>#VALUE!</v>
      </c>
      <c r="EK522" s="198" t="e">
        <f t="shared" si="3191"/>
        <v>#VALUE!</v>
      </c>
      <c r="EL522" s="198" t="e">
        <f t="shared" si="3191"/>
        <v>#VALUE!</v>
      </c>
      <c r="EM522" s="198" t="e">
        <f t="shared" si="3191"/>
        <v>#DIV/0!</v>
      </c>
      <c r="EN522" s="198" t="e">
        <f t="shared" si="3191"/>
        <v>#VALUE!</v>
      </c>
      <c r="EO522" s="198" t="e">
        <f t="shared" si="3191"/>
        <v>#VALUE!</v>
      </c>
      <c r="EP522" s="511">
        <f t="shared" ref="EP522:EW522" si="3192">EP521</f>
        <v>0.08</v>
      </c>
      <c r="EQ522" s="511">
        <f t="shared" si="3192"/>
        <v>0.015</v>
      </c>
      <c r="ER522" s="511">
        <f t="shared" si="3192"/>
        <v>0.015</v>
      </c>
      <c r="ES522" s="511">
        <f t="shared" si="3192"/>
        <v>0.015</v>
      </c>
      <c r="ET522" s="511">
        <f t="shared" si="3192"/>
        <v>0.015</v>
      </c>
      <c r="EU522" s="511">
        <f t="shared" si="3192"/>
        <v>0.09</v>
      </c>
      <c r="EV522" s="511">
        <f t="shared" si="3192"/>
        <v>0.09</v>
      </c>
      <c r="EW522" s="511">
        <f t="shared" si="3192"/>
        <v>0.09</v>
      </c>
      <c r="EX522" s="420" t="str">
        <f>IF(_tag_month_day!AS518="","",_tag_month_day!AS518/100)</f>
        <v/>
      </c>
      <c r="EY522" s="420" t="str">
        <f>IF(_tag_month_day!AT518="","",_tag_month_day!AT518/100)</f>
        <v/>
      </c>
      <c r="EZ522" s="420" t="str">
        <f>IF(_tag_month_day!AU518="","",_tag_month_day!AU518/100)</f>
        <v/>
      </c>
      <c r="FA522" s="420" t="str">
        <f>IF(_tag_month_day!AV518="","",_tag_month_day!AV518/100)</f>
        <v/>
      </c>
      <c r="FB522" s="420" t="str">
        <f>IF(_tag_month_day!AW518="","",_tag_month_day!AW518/100)</f>
        <v/>
      </c>
      <c r="FC522" s="420" t="str">
        <f>IF(_tag_month_day!AX518="","",_tag_month_day!AX518/100)</f>
        <v/>
      </c>
      <c r="FD522" s="510">
        <f t="shared" si="3160"/>
        <v>0.33</v>
      </c>
      <c r="FE522" s="510">
        <f t="shared" si="3161"/>
        <v>0.19</v>
      </c>
      <c r="FF522" s="510">
        <f t="shared" si="3162"/>
        <v>0.003</v>
      </c>
      <c r="FG522" s="510">
        <f t="shared" si="3163"/>
        <v>0</v>
      </c>
      <c r="FH522" s="603">
        <f t="shared" si="3164"/>
        <v>0.0001</v>
      </c>
      <c r="FI522" s="510">
        <f t="shared" ref="FI522:FR522" si="3193">FI521</f>
        <v>0.41</v>
      </c>
      <c r="FJ522" s="510">
        <f t="shared" si="3193"/>
        <v>0.11</v>
      </c>
      <c r="FK522" s="510">
        <f t="shared" si="3193"/>
        <v>0.015</v>
      </c>
      <c r="FL522" s="510">
        <f t="shared" si="3193"/>
        <v>0</v>
      </c>
      <c r="FM522" s="603">
        <f t="shared" si="3193"/>
        <v>0.0001</v>
      </c>
      <c r="FN522" s="510" t="str">
        <f>IF(_tag_month_day!AY518="","",_tag_month_day!AY518/100)</f>
        <v/>
      </c>
      <c r="FO522" s="510" t="str">
        <f>IF(_tag_month_day!AZ518="","",_tag_month_day!AZ518/100)</f>
        <v/>
      </c>
      <c r="FP522" s="510" t="str">
        <f>IF(_tag_month_day!BA518="","",_tag_month_day!BA518/100)</f>
        <v/>
      </c>
      <c r="FQ522" s="510" t="str">
        <f>IF(_tag_month_day!BB518="","",_tag_month_day!BB518/100)</f>
        <v/>
      </c>
      <c r="FR522" s="603" t="str">
        <f>IF(_tag_month_day!BC518="","",_tag_month_day!BC518/100)</f>
        <v/>
      </c>
      <c r="FS522" s="510" t="str">
        <f>IF(_tag_month_day!BD518="","",_tag_month_day!BD518/100)</f>
        <v/>
      </c>
      <c r="FT522" s="510" t="str">
        <f>IF(_tag_month_day!BE518="","",_tag_month_day!BE518/100)</f>
        <v/>
      </c>
      <c r="FU522" s="510" t="str">
        <f>IF(_tag_month_day!BF518="","",_tag_month_day!BF518/100)</f>
        <v/>
      </c>
      <c r="FV522" s="510" t="str">
        <f>IF(_tag_month_day!BG518="","",_tag_month_day!BG518/100)</f>
        <v/>
      </c>
      <c r="FW522" s="603" t="str">
        <f>IF(_tag_month_day!BH518="","",_tag_month_day!BH518/100)</f>
        <v/>
      </c>
      <c r="FX522" s="510" t="str">
        <f>IF(_tag_month_day!BI518="","",_tag_month_day!BI518/100)</f>
        <v/>
      </c>
      <c r="FY522" s="510" t="str">
        <f>IF(_tag_month_day!BJ518="","",_tag_month_day!BJ518/100)</f>
        <v/>
      </c>
      <c r="FZ522" s="605" t="str">
        <f>IF(_tag_month_day!BK518="","",_tag_month_day!BK518/100)</f>
        <v/>
      </c>
      <c r="GA522" s="510" t="str">
        <f>IF(_tag_month_day!BL518="","",_tag_month_day!BL518/100)</f>
        <v/>
      </c>
      <c r="GB522" s="603" t="str">
        <f>IF(_tag_month_day!BM518="","",_tag_month_day!BM518/100)</f>
        <v/>
      </c>
      <c r="GC522" s="420" t="str">
        <f>IF(_tag_month_day!BN518="","",_tag_month_day!BN518/100)</f>
        <v/>
      </c>
      <c r="GD522" s="420" t="str">
        <f>IF(_tag_month_day!BO518="","",_tag_month_day!BO518/100)</f>
        <v/>
      </c>
      <c r="GE522" s="420" t="str">
        <f>IF(_tag_month_day!BP518="","",_tag_month_day!BP518/100)</f>
        <v/>
      </c>
      <c r="GF522" s="420" t="str">
        <f>IF(_tag_month_day!BQ518="","",_tag_month_day!BQ518/100)</f>
        <v/>
      </c>
      <c r="GG522" s="420" t="str">
        <f>IF(_tag_month_day!BR518="","",_tag_month_day!BR518/100)</f>
        <v/>
      </c>
      <c r="GH522" s="420" t="str">
        <f>IF(_tag_month_day!BS518="","",_tag_month_day!BS518/100)</f>
        <v/>
      </c>
      <c r="GI522" s="603" t="str">
        <f>IF(_tag_month_day!BT518="","",_tag_month_day!BT518/100)</f>
        <v/>
      </c>
      <c r="GJ522" s="612" t="str">
        <f>IF(_tag_month_day!BU518="","",_tag_month_day!BU518/100)</f>
        <v/>
      </c>
      <c r="GK522" s="620" t="str">
        <f>IF(_tag_month_day!BV518="",IF(_rlcf_month_day!A$2="","",_rlcf_month_day!A$2/100),_tag_month_day!BV518/100)</f>
        <v/>
      </c>
      <c r="GL522" s="620" t="str">
        <f>IF(_tag_month_day!BW518="",IF(_rlcf_month_day!B$2="","",_rlcf_month_day!B$2/100),_tag_month_day!BW518/100)</f>
        <v/>
      </c>
      <c r="GM522" s="621" t="str">
        <f>IF(_tag_month_day!BX518="",IF(_rlcf_month_day!C$2="","",_rlcf_month_day!C$2/100),_tag_month_day!BX518/100)</f>
        <v/>
      </c>
      <c r="GN522" s="620" t="str">
        <f>IF(_tag_month_day!BV518="",IF(_rlcf_month_day!A$2="","",_rlcf_month_day!A$2/100),_tag_month_day!BV518/100)</f>
        <v/>
      </c>
      <c r="GO522" s="620" t="str">
        <f>IF(_tag_month_day!BW518="",IF(_rlcf_month_day!B$2="","",_rlcf_month_day!B$2/100),_tag_month_day!BW518/100)</f>
        <v/>
      </c>
      <c r="GP522" s="620" t="str">
        <f>IF(_tag_month_day!CD518="",IF(_rlcf_month_day!E$2="","",_rlcf_month_day!E$2/100),_tag_month_day!CD518/100)</f>
        <v/>
      </c>
      <c r="GQ522" s="620" t="str">
        <f>IF(_tag_month_day!CE518="",IF(_rlcf_month_day!F$2="","",_rlcf_month_day!F$2/100),_tag_month_day!CE518/100)</f>
        <v/>
      </c>
      <c r="GR522" s="621" t="str">
        <f>IF(_tag_month_day!CF518="",IF(_rlcf_month_day!G$2="","",_rlcf_month_day!G$2/100),_tag_month_day!CF518/100)</f>
        <v/>
      </c>
      <c r="GS522" s="626">
        <f t="shared" ref="GS522:HH522" si="3194">GS521</f>
        <v>0.953</v>
      </c>
      <c r="GT522" s="626">
        <f t="shared" si="3194"/>
        <v>0.55</v>
      </c>
      <c r="GU522" s="626">
        <f t="shared" si="3194"/>
        <v>0.55</v>
      </c>
      <c r="GV522" s="626">
        <f t="shared" si="3194"/>
        <v>0.55</v>
      </c>
      <c r="GW522" s="626">
        <f t="shared" si="3194"/>
        <v>0.5</v>
      </c>
      <c r="GX522" s="626">
        <f t="shared" si="3194"/>
        <v>0.935</v>
      </c>
      <c r="GY522" s="626">
        <f t="shared" si="3194"/>
        <v>0.15</v>
      </c>
      <c r="GZ522" s="626">
        <f t="shared" si="3194"/>
        <v>1</v>
      </c>
      <c r="HA522" s="632">
        <f t="shared" si="3194"/>
        <v>0.047</v>
      </c>
      <c r="HB522" s="632">
        <f t="shared" si="3194"/>
        <v>0.45</v>
      </c>
      <c r="HC522" s="632">
        <f t="shared" si="3194"/>
        <v>0.45</v>
      </c>
      <c r="HD522" s="632">
        <f t="shared" si="3194"/>
        <v>0.45</v>
      </c>
      <c r="HE522" s="632">
        <f t="shared" si="3194"/>
        <v>0.5</v>
      </c>
      <c r="HF522" s="632">
        <f t="shared" si="3194"/>
        <v>0.065</v>
      </c>
      <c r="HG522" s="632">
        <f t="shared" si="3194"/>
        <v>0.85</v>
      </c>
      <c r="HH522" s="632">
        <f t="shared" si="3194"/>
        <v>0</v>
      </c>
      <c r="HI522" s="68">
        <f t="shared" si="3136"/>
        <v>0</v>
      </c>
      <c r="HJ522" s="68" t="e">
        <f t="shared" si="3167"/>
        <v>#VALUE!</v>
      </c>
      <c r="HK522" s="202">
        <f t="shared" si="3168"/>
        <v>0.85</v>
      </c>
      <c r="HL522" s="464">
        <f t="shared" si="3169"/>
        <v>550000</v>
      </c>
      <c r="HM522" s="464">
        <f t="shared" si="3170"/>
        <v>480000</v>
      </c>
      <c r="HN522" s="192" t="e">
        <f t="shared" si="3137"/>
        <v>#VALUE!</v>
      </c>
      <c r="HO522" s="192" t="e">
        <f>HN522*HK522*$HO$2/HL522*1000000</f>
        <v>#VALUE!</v>
      </c>
      <c r="HP522" s="192" t="e">
        <f>HN522*HK522*$HP$2/HM522*1000000</f>
        <v>#VALUE!</v>
      </c>
    </row>
    <row r="523" customFormat="1" spans="1:224">
      <c r="A523" s="381">
        <v>518</v>
      </c>
      <c r="B523" s="54">
        <f ca="1" t="shared" si="3171"/>
        <v>43638</v>
      </c>
      <c r="C523" s="57">
        <f t="shared" si="3172"/>
        <v>0.0416666666666667</v>
      </c>
      <c r="D523" s="68" t="str">
        <f ca="1" t="shared" si="3138"/>
        <v>白班</v>
      </c>
      <c r="E523" s="68" t="str">
        <f ca="1" t="shared" si="3139"/>
        <v>丁</v>
      </c>
      <c r="F523" s="68">
        <f ca="1">SUMPRODUCT((成本日报!$A$3:$A$95=计划!B523)*(成本日报!$B$3:$B$95=计划!$D523),成本日报!$C$3:$C$95)</f>
        <v>4</v>
      </c>
      <c r="G523" s="382">
        <f ca="1" t="shared" si="3173"/>
        <v>43638.5416666654</v>
      </c>
      <c r="H523" s="382">
        <f ca="1" t="shared" si="3140"/>
        <v>43638.5486111099</v>
      </c>
      <c r="I523" s="382">
        <f ca="1" t="shared" si="3141"/>
        <v>43638.5541666654</v>
      </c>
      <c r="J523" s="382">
        <f ca="1" t="shared" si="3142"/>
        <v>43638.5833333321</v>
      </c>
      <c r="K523" s="382">
        <f ca="1" t="shared" si="3143"/>
        <v>43638.6458333321</v>
      </c>
      <c r="L523" s="382">
        <f ca="1" t="shared" si="3144"/>
        <v>43638.6666666654</v>
      </c>
      <c r="M523" s="398" t="str">
        <f>IF(_tag_month_day!A519="","",_tag_month_day!A519)</f>
        <v/>
      </c>
      <c r="N523" s="398" t="str">
        <f>IF(_tag_month_day!B519="","",_tag_month_day!B519)</f>
        <v/>
      </c>
      <c r="O523" s="399" t="e">
        <f t="shared" si="3145"/>
        <v>#VALUE!</v>
      </c>
      <c r="P523" s="398" t="str">
        <f>IF(_tag_month_day!C519="","",_tag_month_day!C519)</f>
        <v/>
      </c>
      <c r="Q523" s="398" t="str">
        <f>IF(_tag_month_day!D519="","",_tag_month_day!D519)</f>
        <v/>
      </c>
      <c r="R523" s="416">
        <f>IF(_tag_month_day!CB519="",R522,_tag_month_day!CB519/100)</f>
        <v>0.07</v>
      </c>
      <c r="S523" s="417" t="str">
        <f>IF(_tag_month_day!E519="","",_tag_month_day!E519)</f>
        <v/>
      </c>
      <c r="T523" s="417" t="str">
        <f>IF(_tag_month_day!F519="","",_tag_month_day!F519)</f>
        <v/>
      </c>
      <c r="U523" s="418" t="e">
        <f t="shared" si="3099"/>
        <v>#VALUE!</v>
      </c>
      <c r="V523" s="53" t="e">
        <f t="shared" si="3100"/>
        <v>#VALUE!</v>
      </c>
      <c r="W523" s="419" t="str">
        <f>IF(_jhy_month_day!A519="","",_jhy_month_day!A519)</f>
        <v/>
      </c>
      <c r="X523" s="420" t="str">
        <f>IF(_jhy_month_day!B519="","",_jhy_month_day!B519/100)</f>
        <v/>
      </c>
      <c r="Y523" s="420" t="str">
        <f>IF(_jhy_month_day!C519="","",_jhy_month_day!C519/100)</f>
        <v/>
      </c>
      <c r="Z523" s="439">
        <f t="shared" si="3189"/>
        <v>130</v>
      </c>
      <c r="AA523" s="440" t="str">
        <f>IF(_tag_month_day!G519="","",_tag_month_day!G519/100)</f>
        <v/>
      </c>
      <c r="AB523" s="440" t="str">
        <f>IF(_tag_month_day!H519="","",_tag_month_day!H519/100)</f>
        <v/>
      </c>
      <c r="AC523" s="193">
        <f t="shared" si="3146"/>
        <v>1.59963432013121</v>
      </c>
      <c r="AD523" s="441" t="str">
        <f t="shared" si="3147"/>
        <v/>
      </c>
      <c r="AE523" s="442" t="str">
        <f t="shared" si="3148"/>
        <v/>
      </c>
      <c r="AF523" s="443">
        <v>1</v>
      </c>
      <c r="AG523" s="68" t="str">
        <f>IF(_duihao_month_day!A519="","",_duihao_month_day!A519)</f>
        <v/>
      </c>
      <c r="AH523" s="463">
        <f>IF(_gyk_month_day!B519="",AH522,_gyk_month_day!B519)</f>
        <v>820</v>
      </c>
      <c r="AI523" s="464"/>
      <c r="AJ523" s="68" t="str">
        <f>IF(_tag_month_day!I519="","",_tag_month_day!I519)</f>
        <v/>
      </c>
      <c r="AK523" s="465" t="str">
        <f>IF(_tzyy_month_day!A519="","",_tzyy_month_day!A519)</f>
        <v/>
      </c>
      <c r="AL523" s="465" t="str">
        <f>IF(_tzyy_month_day!B519="","",_tzyy_month_day!B519)</f>
        <v/>
      </c>
      <c r="AM523" s="465" t="str">
        <f>IF(_tzyy_month_day!C519="","",_tzyy_month_day!C519)</f>
        <v/>
      </c>
      <c r="AN523" s="466" t="str">
        <f>IF(_tag_month_day!CG519="","",_tag_month_day!CG519)</f>
        <v/>
      </c>
      <c r="AO523" s="466" t="str">
        <f>IF(_tag_month_day!CH519="","",_tag_month_day!CH519)</f>
        <v/>
      </c>
      <c r="AP523" s="486" t="e">
        <f t="shared" si="3149"/>
        <v>#VALUE!</v>
      </c>
      <c r="AQ523" s="487" t="str">
        <f>IF(_tag_month_day!J519="","",_tag_month_day!J519/100)</f>
        <v/>
      </c>
      <c r="AR523" s="488">
        <f t="shared" si="3150"/>
        <v>1.3</v>
      </c>
      <c r="AS523" s="489" t="e">
        <f t="shared" si="3101"/>
        <v>#VALUE!</v>
      </c>
      <c r="AT523" s="489">
        <f t="shared" si="3151"/>
        <v>0</v>
      </c>
      <c r="AU523" s="490" t="str">
        <f>IF(_tag_month_day!K519="","",_tag_month_day!K519)</f>
        <v/>
      </c>
      <c r="AV523" s="491" t="str">
        <f>IF(_tag_month_day!L519="","",_tag_month_day!L519/100)</f>
        <v/>
      </c>
      <c r="AW523" s="420">
        <f t="shared" si="3073"/>
        <v>0</v>
      </c>
      <c r="AX523" s="420">
        <f t="shared" si="3152"/>
        <v>0</v>
      </c>
      <c r="AY523" s="420" t="str">
        <f>IF(_tag_month_day!M519="","",_tag_month_day!M519/100)</f>
        <v/>
      </c>
      <c r="AZ523" s="420" t="str">
        <f>IF(_tag_month_day!N519="","",_tag_month_day!N519/100)</f>
        <v/>
      </c>
      <c r="BA523" s="420" t="str">
        <f>IF(_tag_month_day!O519="","",_tag_month_day!O519/100)</f>
        <v/>
      </c>
      <c r="BB523" s="496" t="str">
        <f>IF(_tag_month_day!P519="","",_tag_month_day!P519/100)</f>
        <v/>
      </c>
      <c r="BC523" s="496">
        <f t="shared" si="3153"/>
        <v>0</v>
      </c>
      <c r="BD523" s="496" t="str">
        <f>IF(_tag_month_day!Q519="","",_tag_month_day!Q519/100)</f>
        <v/>
      </c>
      <c r="BE523" s="510" t="str">
        <f>IF(_tag_month_day!R519="","",_tag_month_day!R519/100)</f>
        <v/>
      </c>
      <c r="BF523" s="413" t="str">
        <f>IF(_tag_month_day!CC519="","",_tag_month_day!CC519/100)</f>
        <v/>
      </c>
      <c r="BG523" s="511" t="e">
        <f t="shared" si="3102"/>
        <v>#VALUE!</v>
      </c>
      <c r="BH523" s="198">
        <f t="shared" si="3103"/>
        <v>0</v>
      </c>
      <c r="BI523" s="512" t="e">
        <f>IF(CX523=0,BI522,(DK523*查询!$R$5+DL523*查询!$Q$5+DM523*查询!$N$5+DN523*查询!$O$5+DO523*查询!$P$5)*AF523/CX523)</f>
        <v>#VALUE!</v>
      </c>
      <c r="BJ523" s="512" t="e">
        <f>IF(CX523=0,BJ522,(DP523*查询!$S$5+DQ523*查询!$T$5+DR523*查询!$U$5)*AF523/CX523)</f>
        <v>#VALUE!</v>
      </c>
      <c r="BK523" s="512">
        <f t="shared" si="3154"/>
        <v>1</v>
      </c>
      <c r="BL523" s="513" t="str">
        <f>IF(_cfyc_month_day!A519="","",_cfyc_month_day!A519)</f>
        <v/>
      </c>
      <c r="BM523" s="513" t="str">
        <f>IF(_cfyc_month_day!B519="","",_cfyc_month_day!B519)</f>
        <v/>
      </c>
      <c r="BN523" s="513" t="str">
        <f>IF(_cfyc_month_day!C519="","",_cfyc_month_day!C519)</f>
        <v/>
      </c>
      <c r="BO523" s="522" t="str">
        <f>IF(_cfyc_month_day!D519="","",_cfyc_month_day!D519)</f>
        <v/>
      </c>
      <c r="BP523" s="522" t="str">
        <f>IF(_cfyc_month_day!E519="","",_cfyc_month_day!E519)</f>
        <v/>
      </c>
      <c r="BQ523" s="522" t="str">
        <f>IF(_cfyc_month_day!F519="","",_cfyc_month_day!F519)</f>
        <v/>
      </c>
      <c r="BR523" s="513" t="str">
        <f>IF(_tag_month_day!T519="","",_tag_month_day!T519)</f>
        <v/>
      </c>
      <c r="BS523" s="513" t="str">
        <f>IF(_tag_month_day!U519="","",_tag_month_day!U519)</f>
        <v/>
      </c>
      <c r="BT523" s="523" t="str">
        <f t="shared" si="3155"/>
        <v/>
      </c>
      <c r="BU523" s="223" t="str">
        <f>IF(_tag_month_day!V519="","",_tag_month_day!V519)</f>
        <v/>
      </c>
      <c r="BV523" s="206" t="str">
        <f>IF(_tag_month_day!W519="","",_tag_month_day!W519)</f>
        <v/>
      </c>
      <c r="BW523" s="540" t="str">
        <f>IF(_tag_month_day!X519="","",_tag_month_day!X519)</f>
        <v/>
      </c>
      <c r="BX523" s="540" t="str">
        <f>IF(_tag_month_day!Y519="","",_tag_month_day!Y519)</f>
        <v/>
      </c>
      <c r="BY523" s="541">
        <f ca="1" t="shared" si="3156"/>
        <v>43638.6666666654</v>
      </c>
      <c r="BZ523" s="542"/>
      <c r="CA523" s="543" t="str">
        <f>IF(_jhy2_month_day!A519="","",_jhy2_month_day!A519)</f>
        <v/>
      </c>
      <c r="CB523" s="464" t="str">
        <f>IF(_jhy2_month_day!B519="","",_jhy2_month_day!B519)</f>
        <v/>
      </c>
      <c r="CC523" s="464" t="str">
        <f>IF(_jhy2_month_day!C519="","",_jhy2_month_day!C519)</f>
        <v/>
      </c>
      <c r="CD523" s="464" t="str">
        <f>IF(_jhy2_month_day!D519="","",_jhy2_month_day!D519)</f>
        <v/>
      </c>
      <c r="CE523" s="464" t="str">
        <f>IF(_jhy2_month_day!E519="","",_jhy2_month_day!E519)</f>
        <v/>
      </c>
      <c r="CF523" s="464" t="str">
        <f>IF(_jhy2_month_day!F519="","",_jhy2_month_day!F519)</f>
        <v/>
      </c>
      <c r="CG523" s="464" t="str">
        <f>IF(_jhy2_month_day!G519="","",_jhy2_month_day!G519)</f>
        <v/>
      </c>
      <c r="CH523" s="464" t="str">
        <f>IF(_jhy2_month_day!H519="","",_jhy2_month_day!H519)</f>
        <v/>
      </c>
      <c r="CI523" s="464" t="str">
        <f>IF(_jhy2_month_day!I519="","",_jhy2_month_day!I519)</f>
        <v/>
      </c>
      <c r="CJ523" s="464" t="str">
        <f>IF(_jhy2_month_day!J519="","",_jhy2_month_day!J519)</f>
        <v/>
      </c>
      <c r="CK523" s="464" t="str">
        <f>IF(_jhy2_month_day!K519="","",_jhy2_month_day!K519)</f>
        <v/>
      </c>
      <c r="CL523" s="562" t="str">
        <f>IF(_jhy2_month_day!L519="","",_jhy2_month_day!L519)</f>
        <v/>
      </c>
      <c r="CM523" s="562" t="str">
        <f>IF(_jhy2_month_day!M519="","",_jhy2_month_day!M519)</f>
        <v/>
      </c>
      <c r="CN523" s="562" t="str">
        <f>IF(_jhy2_month_day!N519="","",_jhy2_month_day!N519)</f>
        <v/>
      </c>
      <c r="CO523" s="562" t="str">
        <f>IF(_jhy2_month_day!O519="","",_jhy2_month_day!O519)</f>
        <v/>
      </c>
      <c r="CP523" s="562" t="str">
        <f>IF(_jhy2_month_day!P519="","",_jhy2_month_day!P519)</f>
        <v/>
      </c>
      <c r="CQ523" s="562" t="str">
        <f>IF(_jhy2_month_day!Q519="","",_jhy2_month_day!Q519)</f>
        <v/>
      </c>
      <c r="CR523" s="563" t="str">
        <f>IF(_jhy2_month_day!R519="","",_jhy2_month_day!R519)</f>
        <v/>
      </c>
      <c r="CS523" s="576" t="str">
        <f>IF(_jhy2_month_day!S519="","",_jhy2_month_day!S519)</f>
        <v/>
      </c>
      <c r="CT523" s="562" t="str">
        <f>IF(_jhy2_month_day!T519="","",_jhy2_month_day!T519)</f>
        <v/>
      </c>
      <c r="CU523" s="577" t="e">
        <f t="shared" si="3104"/>
        <v>#VALUE!</v>
      </c>
      <c r="CV523" s="198" t="e">
        <f t="shared" si="3105"/>
        <v>#VALUE!</v>
      </c>
      <c r="CW523" s="192" t="e">
        <f t="shared" si="3106"/>
        <v>#VALUE!</v>
      </c>
      <c r="CX523" s="192" t="e">
        <f t="shared" si="3107"/>
        <v>#VALUE!</v>
      </c>
      <c r="CY523" s="202" t="e">
        <f t="shared" si="3108"/>
        <v>#VALUE!</v>
      </c>
      <c r="CZ523" s="192" t="e">
        <f t="shared" ref="CZ523:DI523" si="3195">$AJ523*EF523</f>
        <v>#VALUE!</v>
      </c>
      <c r="DA523" s="192" t="e">
        <f t="shared" si="3195"/>
        <v>#VALUE!</v>
      </c>
      <c r="DB523" s="192" t="e">
        <f t="shared" si="3195"/>
        <v>#VALUE!</v>
      </c>
      <c r="DC523" s="192" t="e">
        <f t="shared" si="3195"/>
        <v>#VALUE!</v>
      </c>
      <c r="DD523" s="192" t="e">
        <f t="shared" si="3195"/>
        <v>#VALUE!</v>
      </c>
      <c r="DE523" s="192" t="e">
        <f t="shared" si="3195"/>
        <v>#VALUE!</v>
      </c>
      <c r="DF523" s="192" t="e">
        <f t="shared" si="3195"/>
        <v>#VALUE!</v>
      </c>
      <c r="DG523" s="192" t="e">
        <f t="shared" si="3195"/>
        <v>#VALUE!</v>
      </c>
      <c r="DH523" s="192" t="e">
        <f t="shared" si="3195"/>
        <v>#VALUE!</v>
      </c>
      <c r="DI523" s="192" t="e">
        <f t="shared" si="3195"/>
        <v>#VALUE!</v>
      </c>
      <c r="DJ523" s="192" t="e">
        <f t="shared" si="3110"/>
        <v>#VALUE!</v>
      </c>
      <c r="DK523" s="192" t="e">
        <f t="shared" si="3111"/>
        <v>#VALUE!</v>
      </c>
      <c r="DL523" s="192" t="e">
        <f t="shared" si="3112"/>
        <v>#VALUE!</v>
      </c>
      <c r="DM523" s="192" t="e">
        <f t="shared" si="3113"/>
        <v>#VALUE!</v>
      </c>
      <c r="DN523" s="192" t="e">
        <f t="shared" si="3114"/>
        <v>#VALUE!</v>
      </c>
      <c r="DO523" s="192" t="e">
        <f t="shared" si="3115"/>
        <v>#VALUE!</v>
      </c>
      <c r="DP523" s="192" t="e">
        <f t="shared" si="3116"/>
        <v>#VALUE!</v>
      </c>
      <c r="DQ523" s="192" t="e">
        <f t="shared" si="3117"/>
        <v>#VALUE!</v>
      </c>
      <c r="DR523" s="192" t="e">
        <f t="shared" si="3118"/>
        <v>#VALUE!</v>
      </c>
      <c r="DS523" s="192" t="e">
        <f t="shared" si="3119"/>
        <v>#VALUE!</v>
      </c>
      <c r="DT523" s="192" t="e">
        <f t="shared" si="3120"/>
        <v>#VALUE!</v>
      </c>
      <c r="DU523" s="192" t="e">
        <f t="shared" si="3121"/>
        <v>#VALUE!</v>
      </c>
      <c r="DV523" s="198" t="e">
        <f t="shared" si="3122"/>
        <v>#VALUE!</v>
      </c>
      <c r="DW523" s="198" t="e">
        <f t="shared" si="3123"/>
        <v>#DIV/0!</v>
      </c>
      <c r="DX523" s="198" t="e">
        <f t="shared" si="3124"/>
        <v>#DIV/0!</v>
      </c>
      <c r="DY523" s="198" t="e">
        <f t="shared" si="3125"/>
        <v>#VALUE!</v>
      </c>
      <c r="DZ523" s="198" t="e">
        <f t="shared" si="3126"/>
        <v>#VALUE!</v>
      </c>
      <c r="EA523" s="198" t="e">
        <f t="shared" si="3127"/>
        <v>#VALUE!</v>
      </c>
      <c r="EB523" s="198" t="e">
        <f t="shared" si="3128"/>
        <v>#VALUE!</v>
      </c>
      <c r="EC523" s="198" t="e">
        <f t="shared" si="3129"/>
        <v>#DIV/0!</v>
      </c>
      <c r="ED523" s="198" t="e">
        <f t="shared" si="3130"/>
        <v>#VALUE!</v>
      </c>
      <c r="EE523" s="198" t="e">
        <f t="shared" si="3131"/>
        <v>#VALUE!</v>
      </c>
      <c r="EF523" s="198" t="e">
        <f t="shared" ref="EF523:EO523" si="3196">DV523/SUM($DV523:$EE523)</f>
        <v>#VALUE!</v>
      </c>
      <c r="EG523" s="198" t="e">
        <f t="shared" si="3196"/>
        <v>#DIV/0!</v>
      </c>
      <c r="EH523" s="198" t="e">
        <f t="shared" si="3196"/>
        <v>#DIV/0!</v>
      </c>
      <c r="EI523" s="198" t="e">
        <f t="shared" si="3196"/>
        <v>#VALUE!</v>
      </c>
      <c r="EJ523" s="198" t="e">
        <f t="shared" si="3196"/>
        <v>#VALUE!</v>
      </c>
      <c r="EK523" s="198" t="e">
        <f t="shared" si="3196"/>
        <v>#VALUE!</v>
      </c>
      <c r="EL523" s="198" t="e">
        <f t="shared" si="3196"/>
        <v>#VALUE!</v>
      </c>
      <c r="EM523" s="198" t="e">
        <f t="shared" si="3196"/>
        <v>#DIV/0!</v>
      </c>
      <c r="EN523" s="198" t="e">
        <f t="shared" si="3196"/>
        <v>#VALUE!</v>
      </c>
      <c r="EO523" s="198" t="e">
        <f t="shared" si="3196"/>
        <v>#VALUE!</v>
      </c>
      <c r="EP523" s="511">
        <f t="shared" ref="EP523:EW523" si="3197">EP522</f>
        <v>0.08</v>
      </c>
      <c r="EQ523" s="511">
        <f t="shared" si="3197"/>
        <v>0.015</v>
      </c>
      <c r="ER523" s="511">
        <f t="shared" si="3197"/>
        <v>0.015</v>
      </c>
      <c r="ES523" s="511">
        <f t="shared" si="3197"/>
        <v>0.015</v>
      </c>
      <c r="ET523" s="511">
        <f t="shared" si="3197"/>
        <v>0.015</v>
      </c>
      <c r="EU523" s="511">
        <f t="shared" si="3197"/>
        <v>0.09</v>
      </c>
      <c r="EV523" s="511">
        <f t="shared" si="3197"/>
        <v>0.09</v>
      </c>
      <c r="EW523" s="511">
        <f t="shared" si="3197"/>
        <v>0.09</v>
      </c>
      <c r="EX523" s="420" t="str">
        <f>IF(_tag_month_day!AS519="","",_tag_month_day!AS519/100)</f>
        <v/>
      </c>
      <c r="EY523" s="420" t="str">
        <f>IF(_tag_month_day!AT519="","",_tag_month_day!AT519/100)</f>
        <v/>
      </c>
      <c r="EZ523" s="420" t="str">
        <f>IF(_tag_month_day!AU519="","",_tag_month_day!AU519/100)</f>
        <v/>
      </c>
      <c r="FA523" s="420" t="str">
        <f>IF(_tag_month_day!AV519="","",_tag_month_day!AV519/100)</f>
        <v/>
      </c>
      <c r="FB523" s="420" t="str">
        <f>IF(_tag_month_day!AW519="","",_tag_month_day!AW519/100)</f>
        <v/>
      </c>
      <c r="FC523" s="420" t="str">
        <f>IF(_tag_month_day!AX519="","",_tag_month_day!AX519/100)</f>
        <v/>
      </c>
      <c r="FD523" s="510">
        <f t="shared" si="3160"/>
        <v>0.33</v>
      </c>
      <c r="FE523" s="510">
        <f t="shared" si="3161"/>
        <v>0.19</v>
      </c>
      <c r="FF523" s="510">
        <f t="shared" si="3162"/>
        <v>0.003</v>
      </c>
      <c r="FG523" s="510">
        <f t="shared" si="3163"/>
        <v>0</v>
      </c>
      <c r="FH523" s="603">
        <f t="shared" si="3164"/>
        <v>0.0001</v>
      </c>
      <c r="FI523" s="510">
        <f t="shared" ref="FI523:FR523" si="3198">FI522</f>
        <v>0.41</v>
      </c>
      <c r="FJ523" s="510">
        <f t="shared" si="3198"/>
        <v>0.11</v>
      </c>
      <c r="FK523" s="510">
        <f t="shared" si="3198"/>
        <v>0.015</v>
      </c>
      <c r="FL523" s="510">
        <f t="shared" si="3198"/>
        <v>0</v>
      </c>
      <c r="FM523" s="603">
        <f t="shared" si="3198"/>
        <v>0.0001</v>
      </c>
      <c r="FN523" s="510" t="str">
        <f>IF(_tag_month_day!AY519="","",_tag_month_day!AY519/100)</f>
        <v/>
      </c>
      <c r="FO523" s="510" t="str">
        <f>IF(_tag_month_day!AZ519="","",_tag_month_day!AZ519/100)</f>
        <v/>
      </c>
      <c r="FP523" s="510" t="str">
        <f>IF(_tag_month_day!BA519="","",_tag_month_day!BA519/100)</f>
        <v/>
      </c>
      <c r="FQ523" s="510" t="str">
        <f>IF(_tag_month_day!BB519="","",_tag_month_day!BB519/100)</f>
        <v/>
      </c>
      <c r="FR523" s="603" t="str">
        <f>IF(_tag_month_day!BC519="","",_tag_month_day!BC519/100)</f>
        <v/>
      </c>
      <c r="FS523" s="510" t="str">
        <f>IF(_tag_month_day!BD519="","",_tag_month_day!BD519/100)</f>
        <v/>
      </c>
      <c r="FT523" s="510" t="str">
        <f>IF(_tag_month_day!BE519="","",_tag_month_day!BE519/100)</f>
        <v/>
      </c>
      <c r="FU523" s="510" t="str">
        <f>IF(_tag_month_day!BF519="","",_tag_month_day!BF519/100)</f>
        <v/>
      </c>
      <c r="FV523" s="510" t="str">
        <f>IF(_tag_month_day!BG519="","",_tag_month_day!BG519/100)</f>
        <v/>
      </c>
      <c r="FW523" s="603" t="str">
        <f>IF(_tag_month_day!BH519="","",_tag_month_day!BH519/100)</f>
        <v/>
      </c>
      <c r="FX523" s="510" t="str">
        <f>IF(_tag_month_day!BI519="","",_tag_month_day!BI519/100)</f>
        <v/>
      </c>
      <c r="FY523" s="510" t="str">
        <f>IF(_tag_month_day!BJ519="","",_tag_month_day!BJ519/100)</f>
        <v/>
      </c>
      <c r="FZ523" s="605" t="str">
        <f>IF(_tag_month_day!BK519="","",_tag_month_day!BK519/100)</f>
        <v/>
      </c>
      <c r="GA523" s="510" t="str">
        <f>IF(_tag_month_day!BL519="","",_tag_month_day!BL519/100)</f>
        <v/>
      </c>
      <c r="GB523" s="603" t="str">
        <f>IF(_tag_month_day!BM519="","",_tag_month_day!BM519/100)</f>
        <v/>
      </c>
      <c r="GC523" s="420" t="str">
        <f>IF(_tag_month_day!BN519="","",_tag_month_day!BN519/100)</f>
        <v/>
      </c>
      <c r="GD523" s="420" t="str">
        <f>IF(_tag_month_day!BO519="","",_tag_month_day!BO519/100)</f>
        <v/>
      </c>
      <c r="GE523" s="420" t="str">
        <f>IF(_tag_month_day!BP519="","",_tag_month_day!BP519/100)</f>
        <v/>
      </c>
      <c r="GF523" s="420" t="str">
        <f>IF(_tag_month_day!BQ519="","",_tag_month_day!BQ519/100)</f>
        <v/>
      </c>
      <c r="GG523" s="420" t="str">
        <f>IF(_tag_month_day!BR519="","",_tag_month_day!BR519/100)</f>
        <v/>
      </c>
      <c r="GH523" s="420" t="str">
        <f>IF(_tag_month_day!BS519="","",_tag_month_day!BS519/100)</f>
        <v/>
      </c>
      <c r="GI523" s="603" t="str">
        <f>IF(_tag_month_day!BT519="","",_tag_month_day!BT519/100)</f>
        <v/>
      </c>
      <c r="GJ523" s="612" t="str">
        <f>IF(_tag_month_day!BU519="","",_tag_month_day!BU519/100)</f>
        <v/>
      </c>
      <c r="GK523" s="620" t="str">
        <f>IF(_tag_month_day!BV519="",IF(_rlcf_month_day!A$2="","",_rlcf_month_day!A$2/100),_tag_month_day!BV519/100)</f>
        <v/>
      </c>
      <c r="GL523" s="620" t="str">
        <f>IF(_tag_month_day!BW519="",IF(_rlcf_month_day!B$2="","",_rlcf_month_day!B$2/100),_tag_month_day!BW519/100)</f>
        <v/>
      </c>
      <c r="GM523" s="621" t="str">
        <f>IF(_tag_month_day!BX519="",IF(_rlcf_month_day!C$2="","",_rlcf_month_day!C$2/100),_tag_month_day!BX519/100)</f>
        <v/>
      </c>
      <c r="GN523" s="620" t="str">
        <f>IF(_tag_month_day!BV519="",IF(_rlcf_month_day!A$2="","",_rlcf_month_day!A$2/100),_tag_month_day!BV519/100)</f>
        <v/>
      </c>
      <c r="GO523" s="620" t="str">
        <f>IF(_tag_month_day!BW519="",IF(_rlcf_month_day!B$2="","",_rlcf_month_day!B$2/100),_tag_month_day!BW519/100)</f>
        <v/>
      </c>
      <c r="GP523" s="620" t="str">
        <f>IF(_tag_month_day!CD519="",IF(_rlcf_month_day!E$2="","",_rlcf_month_day!E$2/100),_tag_month_day!CD519/100)</f>
        <v/>
      </c>
      <c r="GQ523" s="620" t="str">
        <f>IF(_tag_month_day!CE519="",IF(_rlcf_month_day!F$2="","",_rlcf_month_day!F$2/100),_tag_month_day!CE519/100)</f>
        <v/>
      </c>
      <c r="GR523" s="621" t="str">
        <f>IF(_tag_month_day!CF519="",IF(_rlcf_month_day!G$2="","",_rlcf_month_day!G$2/100),_tag_month_day!CF519/100)</f>
        <v/>
      </c>
      <c r="GS523" s="626">
        <f t="shared" ref="GS523:HH523" si="3199">GS522</f>
        <v>0.953</v>
      </c>
      <c r="GT523" s="626">
        <f t="shared" si="3199"/>
        <v>0.55</v>
      </c>
      <c r="GU523" s="626">
        <f t="shared" si="3199"/>
        <v>0.55</v>
      </c>
      <c r="GV523" s="626">
        <f t="shared" si="3199"/>
        <v>0.55</v>
      </c>
      <c r="GW523" s="626">
        <f t="shared" si="3199"/>
        <v>0.5</v>
      </c>
      <c r="GX523" s="626">
        <f t="shared" si="3199"/>
        <v>0.935</v>
      </c>
      <c r="GY523" s="626">
        <f t="shared" si="3199"/>
        <v>0.15</v>
      </c>
      <c r="GZ523" s="626">
        <f t="shared" si="3199"/>
        <v>1</v>
      </c>
      <c r="HA523" s="632">
        <f t="shared" si="3199"/>
        <v>0.047</v>
      </c>
      <c r="HB523" s="632">
        <f t="shared" si="3199"/>
        <v>0.45</v>
      </c>
      <c r="HC523" s="632">
        <f t="shared" si="3199"/>
        <v>0.45</v>
      </c>
      <c r="HD523" s="632">
        <f t="shared" si="3199"/>
        <v>0.45</v>
      </c>
      <c r="HE523" s="632">
        <f t="shared" si="3199"/>
        <v>0.5</v>
      </c>
      <c r="HF523" s="632">
        <f t="shared" si="3199"/>
        <v>0.065</v>
      </c>
      <c r="HG523" s="632">
        <f t="shared" si="3199"/>
        <v>0.85</v>
      </c>
      <c r="HH523" s="632">
        <f t="shared" si="3199"/>
        <v>0</v>
      </c>
      <c r="HI523" s="68">
        <f t="shared" si="3136"/>
        <v>0</v>
      </c>
      <c r="HJ523" s="68" t="e">
        <f t="shared" si="3167"/>
        <v>#VALUE!</v>
      </c>
      <c r="HK523" s="202">
        <f t="shared" si="3168"/>
        <v>0.85</v>
      </c>
      <c r="HL523" s="464">
        <f t="shared" si="3169"/>
        <v>550000</v>
      </c>
      <c r="HM523" s="464">
        <f t="shared" si="3170"/>
        <v>480000</v>
      </c>
      <c r="HN523" s="192" t="e">
        <f t="shared" si="3137"/>
        <v>#VALUE!</v>
      </c>
      <c r="HO523" s="192" t="e">
        <f>HN523*HK523*$HO$2/HL523*1000000</f>
        <v>#VALUE!</v>
      </c>
      <c r="HP523" s="192" t="e">
        <f>HN523*HK523*$HP$2/HM523*1000000</f>
        <v>#VALUE!</v>
      </c>
    </row>
    <row r="524" customFormat="1" spans="1:224">
      <c r="A524" s="381">
        <v>519</v>
      </c>
      <c r="B524" s="54">
        <f ca="1" t="shared" si="3171"/>
        <v>43638</v>
      </c>
      <c r="C524" s="57">
        <f t="shared" si="3172"/>
        <v>0.0416666666666667</v>
      </c>
      <c r="D524" s="68" t="str">
        <f ca="1" t="shared" si="3138"/>
        <v>白班</v>
      </c>
      <c r="E524" s="68" t="str">
        <f ca="1" t="shared" si="3139"/>
        <v>丁</v>
      </c>
      <c r="F524" s="68">
        <f ca="1">SUMPRODUCT((成本日报!$A$3:$A$95=计划!B524)*(成本日报!$B$3:$B$95=计划!$D524),成本日报!$C$3:$C$95)</f>
        <v>4</v>
      </c>
      <c r="G524" s="382">
        <f ca="1" t="shared" si="3173"/>
        <v>43638.5833333321</v>
      </c>
      <c r="H524" s="382">
        <f ca="1" t="shared" si="3140"/>
        <v>43638.5902777765</v>
      </c>
      <c r="I524" s="382">
        <f ca="1" t="shared" si="3141"/>
        <v>43638.5958333321</v>
      </c>
      <c r="J524" s="382">
        <f ca="1" t="shared" si="3142"/>
        <v>43638.6249999987</v>
      </c>
      <c r="K524" s="382">
        <f ca="1" t="shared" si="3143"/>
        <v>43638.6874999987</v>
      </c>
      <c r="L524" s="382">
        <f ca="1" t="shared" si="3144"/>
        <v>43638.7083333321</v>
      </c>
      <c r="M524" s="398" t="str">
        <f>IF(_tag_month_day!A520="","",_tag_month_day!A520)</f>
        <v/>
      </c>
      <c r="N524" s="398" t="str">
        <f>IF(_tag_month_day!B520="","",_tag_month_day!B520)</f>
        <v/>
      </c>
      <c r="O524" s="399" t="e">
        <f t="shared" si="3145"/>
        <v>#VALUE!</v>
      </c>
      <c r="P524" s="398" t="str">
        <f>IF(_tag_month_day!C520="","",_tag_month_day!C520)</f>
        <v/>
      </c>
      <c r="Q524" s="398" t="str">
        <f>IF(_tag_month_day!D520="","",_tag_month_day!D520)</f>
        <v/>
      </c>
      <c r="R524" s="416">
        <f>IF(_tag_month_day!CB520="",R523,_tag_month_day!CB520/100)</f>
        <v>0.07</v>
      </c>
      <c r="S524" s="417" t="str">
        <f>IF(_tag_month_day!E520="","",_tag_month_day!E520)</f>
        <v/>
      </c>
      <c r="T524" s="417" t="str">
        <f>IF(_tag_month_day!F520="","",_tag_month_day!F520)</f>
        <v/>
      </c>
      <c r="U524" s="418" t="e">
        <f t="shared" si="3099"/>
        <v>#VALUE!</v>
      </c>
      <c r="V524" s="53" t="e">
        <f t="shared" si="3100"/>
        <v>#VALUE!</v>
      </c>
      <c r="W524" s="419" t="str">
        <f>IF(_jhy_month_day!A520="","",_jhy_month_day!A520)</f>
        <v/>
      </c>
      <c r="X524" s="420" t="str">
        <f>IF(_jhy_month_day!B520="","",_jhy_month_day!B520/100)</f>
        <v/>
      </c>
      <c r="Y524" s="420" t="str">
        <f>IF(_jhy_month_day!C520="","",_jhy_month_day!C520/100)</f>
        <v/>
      </c>
      <c r="Z524" s="439">
        <f t="shared" si="3189"/>
        <v>130</v>
      </c>
      <c r="AA524" s="440" t="str">
        <f>IF(_tag_month_day!G520="","",_tag_month_day!G520/100)</f>
        <v/>
      </c>
      <c r="AB524" s="440" t="str">
        <f>IF(_tag_month_day!H520="","",_tag_month_day!H520/100)</f>
        <v/>
      </c>
      <c r="AC524" s="193">
        <f t="shared" si="3146"/>
        <v>1.59963432013121</v>
      </c>
      <c r="AD524" s="441" t="str">
        <f t="shared" si="3147"/>
        <v/>
      </c>
      <c r="AE524" s="442" t="str">
        <f t="shared" si="3148"/>
        <v/>
      </c>
      <c r="AF524" s="443">
        <v>1</v>
      </c>
      <c r="AG524" s="68" t="str">
        <f>IF(_duihao_month_day!A520="","",_duihao_month_day!A520)</f>
        <v/>
      </c>
      <c r="AH524" s="463">
        <f>IF(_gyk_month_day!B520="",AH523,_gyk_month_day!B520)</f>
        <v>820</v>
      </c>
      <c r="AI524" s="464"/>
      <c r="AJ524" s="68" t="str">
        <f>IF(_tag_month_day!I520="","",_tag_month_day!I520)</f>
        <v/>
      </c>
      <c r="AK524" s="465" t="str">
        <f>IF(_tzyy_month_day!A520="","",_tzyy_month_day!A520)</f>
        <v/>
      </c>
      <c r="AL524" s="465" t="str">
        <f>IF(_tzyy_month_day!B520="","",_tzyy_month_day!B520)</f>
        <v/>
      </c>
      <c r="AM524" s="465" t="str">
        <f>IF(_tzyy_month_day!C520="","",_tzyy_month_day!C520)</f>
        <v/>
      </c>
      <c r="AN524" s="466" t="str">
        <f>IF(_tag_month_day!CG520="","",_tag_month_day!CG520)</f>
        <v/>
      </c>
      <c r="AO524" s="466" t="str">
        <f>IF(_tag_month_day!CH520="","",_tag_month_day!CH520)</f>
        <v/>
      </c>
      <c r="AP524" s="486" t="e">
        <f t="shared" si="3149"/>
        <v>#VALUE!</v>
      </c>
      <c r="AQ524" s="487" t="str">
        <f>IF(_tag_month_day!J520="","",_tag_month_day!J520/100)</f>
        <v/>
      </c>
      <c r="AR524" s="488">
        <f t="shared" si="3150"/>
        <v>1.3</v>
      </c>
      <c r="AS524" s="489" t="e">
        <f t="shared" si="3101"/>
        <v>#VALUE!</v>
      </c>
      <c r="AT524" s="489">
        <f t="shared" si="3151"/>
        <v>0</v>
      </c>
      <c r="AU524" s="490" t="str">
        <f>IF(_tag_month_day!K520="","",_tag_month_day!K520)</f>
        <v/>
      </c>
      <c r="AV524" s="491" t="str">
        <f>IF(_tag_month_day!L520="","",_tag_month_day!L520/100)</f>
        <v/>
      </c>
      <c r="AW524" s="420">
        <f t="shared" si="3073"/>
        <v>0</v>
      </c>
      <c r="AX524" s="420">
        <f t="shared" si="3152"/>
        <v>0</v>
      </c>
      <c r="AY524" s="420" t="str">
        <f>IF(_tag_month_day!M520="","",_tag_month_day!M520/100)</f>
        <v/>
      </c>
      <c r="AZ524" s="420" t="str">
        <f>IF(_tag_month_day!N520="","",_tag_month_day!N520/100)</f>
        <v/>
      </c>
      <c r="BA524" s="420" t="str">
        <f>IF(_tag_month_day!O520="","",_tag_month_day!O520/100)</f>
        <v/>
      </c>
      <c r="BB524" s="496" t="str">
        <f>IF(_tag_month_day!P520="","",_tag_month_day!P520/100)</f>
        <v/>
      </c>
      <c r="BC524" s="496">
        <f t="shared" si="3153"/>
        <v>0</v>
      </c>
      <c r="BD524" s="496" t="str">
        <f>IF(_tag_month_day!Q520="","",_tag_month_day!Q520/100)</f>
        <v/>
      </c>
      <c r="BE524" s="510" t="str">
        <f>IF(_tag_month_day!R520="","",_tag_month_day!R520/100)</f>
        <v/>
      </c>
      <c r="BF524" s="413" t="str">
        <f>IF(_tag_month_day!CC520="","",_tag_month_day!CC520/100)</f>
        <v/>
      </c>
      <c r="BG524" s="511" t="e">
        <f t="shared" si="3102"/>
        <v>#VALUE!</v>
      </c>
      <c r="BH524" s="198">
        <f t="shared" si="3103"/>
        <v>0</v>
      </c>
      <c r="BI524" s="512" t="e">
        <f>IF(CX524=0,BI523,(DK524*查询!$R$5+DL524*查询!$Q$5+DM524*查询!$N$5+DN524*查询!$O$5+DO524*查询!$P$5)*AF524/CX524)</f>
        <v>#VALUE!</v>
      </c>
      <c r="BJ524" s="512" t="e">
        <f>IF(CX524=0,BJ523,(DP524*查询!$S$5+DQ524*查询!$T$5+DR524*查询!$U$5)*AF524/CX524)</f>
        <v>#VALUE!</v>
      </c>
      <c r="BK524" s="512">
        <f t="shared" si="3154"/>
        <v>1</v>
      </c>
      <c r="BL524" s="513" t="str">
        <f>IF(_cfyc_month_day!A520="","",_cfyc_month_day!A520)</f>
        <v/>
      </c>
      <c r="BM524" s="513" t="str">
        <f>IF(_cfyc_month_day!B520="","",_cfyc_month_day!B520)</f>
        <v/>
      </c>
      <c r="BN524" s="513" t="str">
        <f>IF(_cfyc_month_day!C520="","",_cfyc_month_day!C520)</f>
        <v/>
      </c>
      <c r="BO524" s="522" t="str">
        <f>IF(_cfyc_month_day!D520="","",_cfyc_month_day!D520)</f>
        <v/>
      </c>
      <c r="BP524" s="522" t="str">
        <f>IF(_cfyc_month_day!E520="","",_cfyc_month_day!E520)</f>
        <v/>
      </c>
      <c r="BQ524" s="522" t="str">
        <f>IF(_cfyc_month_day!F520="","",_cfyc_month_day!F520)</f>
        <v/>
      </c>
      <c r="BR524" s="513" t="str">
        <f>IF(_tag_month_day!T520="","",_tag_month_day!T520)</f>
        <v/>
      </c>
      <c r="BS524" s="513" t="str">
        <f>IF(_tag_month_day!U520="","",_tag_month_day!U520)</f>
        <v/>
      </c>
      <c r="BT524" s="523" t="str">
        <f t="shared" si="3155"/>
        <v/>
      </c>
      <c r="BU524" s="223" t="str">
        <f>IF(_tag_month_day!V520="","",_tag_month_day!V520)</f>
        <v/>
      </c>
      <c r="BV524" s="206" t="str">
        <f>IF(_tag_month_day!W520="","",_tag_month_day!W520)</f>
        <v/>
      </c>
      <c r="BW524" s="540" t="str">
        <f>IF(_tag_month_day!X520="","",_tag_month_day!X520)</f>
        <v/>
      </c>
      <c r="BX524" s="540" t="str">
        <f>IF(_tag_month_day!Y520="","",_tag_month_day!Y520)</f>
        <v/>
      </c>
      <c r="BY524" s="541">
        <f ca="1" t="shared" si="3156"/>
        <v>43638.7083333321</v>
      </c>
      <c r="BZ524" s="542"/>
      <c r="CA524" s="543" t="str">
        <f>IF(_jhy2_month_day!A520="","",_jhy2_month_day!A520)</f>
        <v/>
      </c>
      <c r="CB524" s="464" t="str">
        <f>IF(_jhy2_month_day!B520="","",_jhy2_month_day!B520)</f>
        <v/>
      </c>
      <c r="CC524" s="464" t="str">
        <f>IF(_jhy2_month_day!C520="","",_jhy2_month_day!C520)</f>
        <v/>
      </c>
      <c r="CD524" s="464" t="str">
        <f>IF(_jhy2_month_day!D520="","",_jhy2_month_day!D520)</f>
        <v/>
      </c>
      <c r="CE524" s="464" t="str">
        <f>IF(_jhy2_month_day!E520="","",_jhy2_month_day!E520)</f>
        <v/>
      </c>
      <c r="CF524" s="464" t="str">
        <f>IF(_jhy2_month_day!F520="","",_jhy2_month_day!F520)</f>
        <v/>
      </c>
      <c r="CG524" s="464" t="str">
        <f>IF(_jhy2_month_day!G520="","",_jhy2_month_day!G520)</f>
        <v/>
      </c>
      <c r="CH524" s="464" t="str">
        <f>IF(_jhy2_month_day!H520="","",_jhy2_month_day!H520)</f>
        <v/>
      </c>
      <c r="CI524" s="464" t="str">
        <f>IF(_jhy2_month_day!I520="","",_jhy2_month_day!I520)</f>
        <v/>
      </c>
      <c r="CJ524" s="464" t="str">
        <f>IF(_jhy2_month_day!J520="","",_jhy2_month_day!J520)</f>
        <v/>
      </c>
      <c r="CK524" s="464" t="str">
        <f>IF(_jhy2_month_day!K520="","",_jhy2_month_day!K520)</f>
        <v/>
      </c>
      <c r="CL524" s="562" t="str">
        <f>IF(_jhy2_month_day!L520="","",_jhy2_month_day!L520)</f>
        <v/>
      </c>
      <c r="CM524" s="562" t="str">
        <f>IF(_jhy2_month_day!M520="","",_jhy2_month_day!M520)</f>
        <v/>
      </c>
      <c r="CN524" s="562" t="str">
        <f>IF(_jhy2_month_day!N520="","",_jhy2_month_day!N520)</f>
        <v/>
      </c>
      <c r="CO524" s="562" t="str">
        <f>IF(_jhy2_month_day!O520="","",_jhy2_month_day!O520)</f>
        <v/>
      </c>
      <c r="CP524" s="562" t="str">
        <f>IF(_jhy2_month_day!P520="","",_jhy2_month_day!P520)</f>
        <v/>
      </c>
      <c r="CQ524" s="562" t="str">
        <f>IF(_jhy2_month_day!Q520="","",_jhy2_month_day!Q520)</f>
        <v/>
      </c>
      <c r="CR524" s="563" t="str">
        <f>IF(_jhy2_month_day!R520="","",_jhy2_month_day!R520)</f>
        <v/>
      </c>
      <c r="CS524" s="576" t="str">
        <f>IF(_jhy2_month_day!S520="","",_jhy2_month_day!S520)</f>
        <v/>
      </c>
      <c r="CT524" s="562" t="str">
        <f>IF(_jhy2_month_day!T520="","",_jhy2_month_day!T520)</f>
        <v/>
      </c>
      <c r="CU524" s="577" t="e">
        <f t="shared" si="3104"/>
        <v>#VALUE!</v>
      </c>
      <c r="CV524" s="198" t="e">
        <f t="shared" si="3105"/>
        <v>#VALUE!</v>
      </c>
      <c r="CW524" s="192" t="e">
        <f t="shared" si="3106"/>
        <v>#VALUE!</v>
      </c>
      <c r="CX524" s="192" t="e">
        <f t="shared" si="3107"/>
        <v>#VALUE!</v>
      </c>
      <c r="CY524" s="202" t="e">
        <f t="shared" si="3108"/>
        <v>#VALUE!</v>
      </c>
      <c r="CZ524" s="192" t="e">
        <f t="shared" ref="CZ524:DI524" si="3200">$AJ524*EF524</f>
        <v>#VALUE!</v>
      </c>
      <c r="DA524" s="192" t="e">
        <f t="shared" si="3200"/>
        <v>#VALUE!</v>
      </c>
      <c r="DB524" s="192" t="e">
        <f t="shared" si="3200"/>
        <v>#VALUE!</v>
      </c>
      <c r="DC524" s="192" t="e">
        <f t="shared" si="3200"/>
        <v>#VALUE!</v>
      </c>
      <c r="DD524" s="192" t="e">
        <f t="shared" si="3200"/>
        <v>#VALUE!</v>
      </c>
      <c r="DE524" s="192" t="e">
        <f t="shared" si="3200"/>
        <v>#VALUE!</v>
      </c>
      <c r="DF524" s="192" t="e">
        <f t="shared" si="3200"/>
        <v>#VALUE!</v>
      </c>
      <c r="DG524" s="192" t="e">
        <f t="shared" si="3200"/>
        <v>#VALUE!</v>
      </c>
      <c r="DH524" s="192" t="e">
        <f t="shared" si="3200"/>
        <v>#VALUE!</v>
      </c>
      <c r="DI524" s="192" t="e">
        <f t="shared" si="3200"/>
        <v>#VALUE!</v>
      </c>
      <c r="DJ524" s="192" t="e">
        <f t="shared" si="3110"/>
        <v>#VALUE!</v>
      </c>
      <c r="DK524" s="192" t="e">
        <f t="shared" si="3111"/>
        <v>#VALUE!</v>
      </c>
      <c r="DL524" s="192" t="e">
        <f t="shared" si="3112"/>
        <v>#VALUE!</v>
      </c>
      <c r="DM524" s="192" t="e">
        <f t="shared" si="3113"/>
        <v>#VALUE!</v>
      </c>
      <c r="DN524" s="192" t="e">
        <f t="shared" si="3114"/>
        <v>#VALUE!</v>
      </c>
      <c r="DO524" s="192" t="e">
        <f t="shared" si="3115"/>
        <v>#VALUE!</v>
      </c>
      <c r="DP524" s="192" t="e">
        <f t="shared" si="3116"/>
        <v>#VALUE!</v>
      </c>
      <c r="DQ524" s="192" t="e">
        <f t="shared" si="3117"/>
        <v>#VALUE!</v>
      </c>
      <c r="DR524" s="192" t="e">
        <f t="shared" si="3118"/>
        <v>#VALUE!</v>
      </c>
      <c r="DS524" s="192" t="e">
        <f t="shared" si="3119"/>
        <v>#VALUE!</v>
      </c>
      <c r="DT524" s="192" t="e">
        <f t="shared" si="3120"/>
        <v>#VALUE!</v>
      </c>
      <c r="DU524" s="192" t="e">
        <f t="shared" si="3121"/>
        <v>#VALUE!</v>
      </c>
      <c r="DV524" s="198" t="e">
        <f t="shared" si="3122"/>
        <v>#VALUE!</v>
      </c>
      <c r="DW524" s="198" t="e">
        <f t="shared" si="3123"/>
        <v>#DIV/0!</v>
      </c>
      <c r="DX524" s="198" t="e">
        <f t="shared" si="3124"/>
        <v>#DIV/0!</v>
      </c>
      <c r="DY524" s="198" t="e">
        <f t="shared" si="3125"/>
        <v>#VALUE!</v>
      </c>
      <c r="DZ524" s="198" t="e">
        <f t="shared" si="3126"/>
        <v>#VALUE!</v>
      </c>
      <c r="EA524" s="198" t="e">
        <f t="shared" si="3127"/>
        <v>#VALUE!</v>
      </c>
      <c r="EB524" s="198" t="e">
        <f t="shared" si="3128"/>
        <v>#VALUE!</v>
      </c>
      <c r="EC524" s="198" t="e">
        <f t="shared" si="3129"/>
        <v>#DIV/0!</v>
      </c>
      <c r="ED524" s="198" t="e">
        <f t="shared" si="3130"/>
        <v>#VALUE!</v>
      </c>
      <c r="EE524" s="198" t="e">
        <f t="shared" si="3131"/>
        <v>#VALUE!</v>
      </c>
      <c r="EF524" s="198" t="e">
        <f t="shared" ref="EF524:EO524" si="3201">DV524/SUM($DV524:$EE524)</f>
        <v>#VALUE!</v>
      </c>
      <c r="EG524" s="198" t="e">
        <f t="shared" si="3201"/>
        <v>#DIV/0!</v>
      </c>
      <c r="EH524" s="198" t="e">
        <f t="shared" si="3201"/>
        <v>#DIV/0!</v>
      </c>
      <c r="EI524" s="198" t="e">
        <f t="shared" si="3201"/>
        <v>#VALUE!</v>
      </c>
      <c r="EJ524" s="198" t="e">
        <f t="shared" si="3201"/>
        <v>#VALUE!</v>
      </c>
      <c r="EK524" s="198" t="e">
        <f t="shared" si="3201"/>
        <v>#VALUE!</v>
      </c>
      <c r="EL524" s="198" t="e">
        <f t="shared" si="3201"/>
        <v>#VALUE!</v>
      </c>
      <c r="EM524" s="198" t="e">
        <f t="shared" si="3201"/>
        <v>#DIV/0!</v>
      </c>
      <c r="EN524" s="198" t="e">
        <f t="shared" si="3201"/>
        <v>#VALUE!</v>
      </c>
      <c r="EO524" s="198" t="e">
        <f t="shared" si="3201"/>
        <v>#VALUE!</v>
      </c>
      <c r="EP524" s="511">
        <f t="shared" ref="EP524:EW524" si="3202">EP523</f>
        <v>0.08</v>
      </c>
      <c r="EQ524" s="511">
        <f t="shared" si="3202"/>
        <v>0.015</v>
      </c>
      <c r="ER524" s="511">
        <f t="shared" si="3202"/>
        <v>0.015</v>
      </c>
      <c r="ES524" s="511">
        <f t="shared" si="3202"/>
        <v>0.015</v>
      </c>
      <c r="ET524" s="511">
        <f t="shared" si="3202"/>
        <v>0.015</v>
      </c>
      <c r="EU524" s="511">
        <f t="shared" si="3202"/>
        <v>0.09</v>
      </c>
      <c r="EV524" s="511">
        <f t="shared" si="3202"/>
        <v>0.09</v>
      </c>
      <c r="EW524" s="511">
        <f t="shared" si="3202"/>
        <v>0.09</v>
      </c>
      <c r="EX524" s="420" t="str">
        <f>IF(_tag_month_day!AS520="","",_tag_month_day!AS520/100)</f>
        <v/>
      </c>
      <c r="EY524" s="420" t="str">
        <f>IF(_tag_month_day!AT520="","",_tag_month_day!AT520/100)</f>
        <v/>
      </c>
      <c r="EZ524" s="420" t="str">
        <f>IF(_tag_month_day!AU520="","",_tag_month_day!AU520/100)</f>
        <v/>
      </c>
      <c r="FA524" s="420" t="str">
        <f>IF(_tag_month_day!AV520="","",_tag_month_day!AV520/100)</f>
        <v/>
      </c>
      <c r="FB524" s="420" t="str">
        <f>IF(_tag_month_day!AW520="","",_tag_month_day!AW520/100)</f>
        <v/>
      </c>
      <c r="FC524" s="420" t="str">
        <f>IF(_tag_month_day!AX520="","",_tag_month_day!AX520/100)</f>
        <v/>
      </c>
      <c r="FD524" s="510">
        <f t="shared" si="3160"/>
        <v>0.33</v>
      </c>
      <c r="FE524" s="510">
        <f t="shared" si="3161"/>
        <v>0.19</v>
      </c>
      <c r="FF524" s="510">
        <f t="shared" si="3162"/>
        <v>0.003</v>
      </c>
      <c r="FG524" s="510">
        <f t="shared" si="3163"/>
        <v>0</v>
      </c>
      <c r="FH524" s="603">
        <f t="shared" si="3164"/>
        <v>0.0001</v>
      </c>
      <c r="FI524" s="510">
        <f t="shared" ref="FI524:FR524" si="3203">FI523</f>
        <v>0.41</v>
      </c>
      <c r="FJ524" s="510">
        <f t="shared" si="3203"/>
        <v>0.11</v>
      </c>
      <c r="FK524" s="510">
        <f t="shared" si="3203"/>
        <v>0.015</v>
      </c>
      <c r="FL524" s="510">
        <f t="shared" si="3203"/>
        <v>0</v>
      </c>
      <c r="FM524" s="603">
        <f t="shared" si="3203"/>
        <v>0.0001</v>
      </c>
      <c r="FN524" s="510" t="str">
        <f>IF(_tag_month_day!AY520="","",_tag_month_day!AY520/100)</f>
        <v/>
      </c>
      <c r="FO524" s="510" t="str">
        <f>IF(_tag_month_day!AZ520="","",_tag_month_day!AZ520/100)</f>
        <v/>
      </c>
      <c r="FP524" s="510" t="str">
        <f>IF(_tag_month_day!BA520="","",_tag_month_day!BA520/100)</f>
        <v/>
      </c>
      <c r="FQ524" s="510" t="str">
        <f>IF(_tag_month_day!BB520="","",_tag_month_day!BB520/100)</f>
        <v/>
      </c>
      <c r="FR524" s="603" t="str">
        <f>IF(_tag_month_day!BC520="","",_tag_month_day!BC520/100)</f>
        <v/>
      </c>
      <c r="FS524" s="510" t="str">
        <f>IF(_tag_month_day!BD520="","",_tag_month_day!BD520/100)</f>
        <v/>
      </c>
      <c r="FT524" s="510" t="str">
        <f>IF(_tag_month_day!BE520="","",_tag_month_day!BE520/100)</f>
        <v/>
      </c>
      <c r="FU524" s="510" t="str">
        <f>IF(_tag_month_day!BF520="","",_tag_month_day!BF520/100)</f>
        <v/>
      </c>
      <c r="FV524" s="510" t="str">
        <f>IF(_tag_month_day!BG520="","",_tag_month_day!BG520/100)</f>
        <v/>
      </c>
      <c r="FW524" s="603" t="str">
        <f>IF(_tag_month_day!BH520="","",_tag_month_day!BH520/100)</f>
        <v/>
      </c>
      <c r="FX524" s="510" t="str">
        <f>IF(_tag_month_day!BI520="","",_tag_month_day!BI520/100)</f>
        <v/>
      </c>
      <c r="FY524" s="510" t="str">
        <f>IF(_tag_month_day!BJ520="","",_tag_month_day!BJ520/100)</f>
        <v/>
      </c>
      <c r="FZ524" s="605" t="str">
        <f>IF(_tag_month_day!BK520="","",_tag_month_day!BK520/100)</f>
        <v/>
      </c>
      <c r="GA524" s="510" t="str">
        <f>IF(_tag_month_day!BL520="","",_tag_month_day!BL520/100)</f>
        <v/>
      </c>
      <c r="GB524" s="603" t="str">
        <f>IF(_tag_month_day!BM520="","",_tag_month_day!BM520/100)</f>
        <v/>
      </c>
      <c r="GC524" s="420" t="str">
        <f>IF(_tag_month_day!BN520="","",_tag_month_day!BN520/100)</f>
        <v/>
      </c>
      <c r="GD524" s="420" t="str">
        <f>IF(_tag_month_day!BO520="","",_tag_month_day!BO520/100)</f>
        <v/>
      </c>
      <c r="GE524" s="420" t="str">
        <f>IF(_tag_month_day!BP520="","",_tag_month_day!BP520/100)</f>
        <v/>
      </c>
      <c r="GF524" s="420" t="str">
        <f>IF(_tag_month_day!BQ520="","",_tag_month_day!BQ520/100)</f>
        <v/>
      </c>
      <c r="GG524" s="420" t="str">
        <f>IF(_tag_month_day!BR520="","",_tag_month_day!BR520/100)</f>
        <v/>
      </c>
      <c r="GH524" s="420" t="str">
        <f>IF(_tag_month_day!BS520="","",_tag_month_day!BS520/100)</f>
        <v/>
      </c>
      <c r="GI524" s="603" t="str">
        <f>IF(_tag_month_day!BT520="","",_tag_month_day!BT520/100)</f>
        <v/>
      </c>
      <c r="GJ524" s="612" t="str">
        <f>IF(_tag_month_day!BU520="","",_tag_month_day!BU520/100)</f>
        <v/>
      </c>
      <c r="GK524" s="620" t="str">
        <f>IF(_tag_month_day!BV520="",IF(_rlcf_month_day!A$2="","",_rlcf_month_day!A$2/100),_tag_month_day!BV520/100)</f>
        <v/>
      </c>
      <c r="GL524" s="620" t="str">
        <f>IF(_tag_month_day!BW520="",IF(_rlcf_month_day!B$2="","",_rlcf_month_day!B$2/100),_tag_month_day!BW520/100)</f>
        <v/>
      </c>
      <c r="GM524" s="621" t="str">
        <f>IF(_tag_month_day!BX520="",IF(_rlcf_month_day!C$2="","",_rlcf_month_day!C$2/100),_tag_month_day!BX520/100)</f>
        <v/>
      </c>
      <c r="GN524" s="620" t="str">
        <f>IF(_tag_month_day!BV520="",IF(_rlcf_month_day!A$2="","",_rlcf_month_day!A$2/100),_tag_month_day!BV520/100)</f>
        <v/>
      </c>
      <c r="GO524" s="620" t="str">
        <f>IF(_tag_month_day!BW520="",IF(_rlcf_month_day!B$2="","",_rlcf_month_day!B$2/100),_tag_month_day!BW520/100)</f>
        <v/>
      </c>
      <c r="GP524" s="620" t="str">
        <f>IF(_tag_month_day!CD520="",IF(_rlcf_month_day!E$2="","",_rlcf_month_day!E$2/100),_tag_month_day!CD520/100)</f>
        <v/>
      </c>
      <c r="GQ524" s="620" t="str">
        <f>IF(_tag_month_day!CE520="",IF(_rlcf_month_day!F$2="","",_rlcf_month_day!F$2/100),_tag_month_day!CE520/100)</f>
        <v/>
      </c>
      <c r="GR524" s="621" t="str">
        <f>IF(_tag_month_day!CF520="",IF(_rlcf_month_day!G$2="","",_rlcf_month_day!G$2/100),_tag_month_day!CF520/100)</f>
        <v/>
      </c>
      <c r="GS524" s="626">
        <f t="shared" ref="GS524:HH524" si="3204">GS523</f>
        <v>0.953</v>
      </c>
      <c r="GT524" s="626">
        <f t="shared" si="3204"/>
        <v>0.55</v>
      </c>
      <c r="GU524" s="626">
        <f t="shared" si="3204"/>
        <v>0.55</v>
      </c>
      <c r="GV524" s="626">
        <f t="shared" si="3204"/>
        <v>0.55</v>
      </c>
      <c r="GW524" s="626">
        <f t="shared" si="3204"/>
        <v>0.5</v>
      </c>
      <c r="GX524" s="626">
        <f t="shared" si="3204"/>
        <v>0.935</v>
      </c>
      <c r="GY524" s="626">
        <f t="shared" si="3204"/>
        <v>0.15</v>
      </c>
      <c r="GZ524" s="626">
        <f t="shared" si="3204"/>
        <v>1</v>
      </c>
      <c r="HA524" s="632">
        <f t="shared" si="3204"/>
        <v>0.047</v>
      </c>
      <c r="HB524" s="632">
        <f t="shared" si="3204"/>
        <v>0.45</v>
      </c>
      <c r="HC524" s="632">
        <f t="shared" si="3204"/>
        <v>0.45</v>
      </c>
      <c r="HD524" s="632">
        <f t="shared" si="3204"/>
        <v>0.45</v>
      </c>
      <c r="HE524" s="632">
        <f t="shared" si="3204"/>
        <v>0.5</v>
      </c>
      <c r="HF524" s="632">
        <f t="shared" si="3204"/>
        <v>0.065</v>
      </c>
      <c r="HG524" s="632">
        <f t="shared" si="3204"/>
        <v>0.85</v>
      </c>
      <c r="HH524" s="632">
        <f t="shared" si="3204"/>
        <v>0</v>
      </c>
      <c r="HI524" s="68">
        <f t="shared" si="3136"/>
        <v>0</v>
      </c>
      <c r="HJ524" s="68" t="e">
        <f t="shared" si="3167"/>
        <v>#VALUE!</v>
      </c>
      <c r="HK524" s="202">
        <f t="shared" si="3168"/>
        <v>0.85</v>
      </c>
      <c r="HL524" s="464">
        <f t="shared" si="3169"/>
        <v>550000</v>
      </c>
      <c r="HM524" s="464">
        <f t="shared" si="3170"/>
        <v>480000</v>
      </c>
      <c r="HN524" s="192" t="e">
        <f t="shared" si="3137"/>
        <v>#VALUE!</v>
      </c>
      <c r="HO524" s="192" t="e">
        <f>HN524*HK524*$HO$2/HL524*1000000</f>
        <v>#VALUE!</v>
      </c>
      <c r="HP524" s="192" t="e">
        <f>HN524*HK524*$HP$2/HM524*1000000</f>
        <v>#VALUE!</v>
      </c>
    </row>
    <row r="525" customFormat="1" spans="1:224">
      <c r="A525" s="381">
        <v>520</v>
      </c>
      <c r="B525" s="54">
        <f ca="1" t="shared" si="3171"/>
        <v>43638</v>
      </c>
      <c r="C525" s="57">
        <f t="shared" si="3172"/>
        <v>0.0416666666666667</v>
      </c>
      <c r="D525" s="68" t="str">
        <f ca="1" t="shared" si="3138"/>
        <v>白班</v>
      </c>
      <c r="E525" s="68" t="str">
        <f ca="1" t="shared" si="3139"/>
        <v>丁</v>
      </c>
      <c r="F525" s="68">
        <f ca="1">SUMPRODUCT((成本日报!$A$3:$A$95=计划!B525)*(成本日报!$B$3:$B$95=计划!$D525),成本日报!$C$3:$C$95)</f>
        <v>4</v>
      </c>
      <c r="G525" s="382">
        <f ca="1" t="shared" si="3173"/>
        <v>43638.6249999987</v>
      </c>
      <c r="H525" s="382">
        <f ca="1" t="shared" si="3140"/>
        <v>43638.6319444432</v>
      </c>
      <c r="I525" s="382">
        <f ca="1" t="shared" si="3141"/>
        <v>43638.6374999987</v>
      </c>
      <c r="J525" s="382">
        <f ca="1" t="shared" si="3142"/>
        <v>43638.6666666654</v>
      </c>
      <c r="K525" s="382">
        <f ca="1" t="shared" si="3143"/>
        <v>43638.7291666654</v>
      </c>
      <c r="L525" s="382">
        <f ca="1" t="shared" si="3144"/>
        <v>43638.7499999987</v>
      </c>
      <c r="M525" s="398" t="str">
        <f>IF(_tag_month_day!A521="","",_tag_month_day!A521)</f>
        <v/>
      </c>
      <c r="N525" s="398" t="str">
        <f>IF(_tag_month_day!B521="","",_tag_month_day!B521)</f>
        <v/>
      </c>
      <c r="O525" s="399" t="e">
        <f t="shared" si="3145"/>
        <v>#VALUE!</v>
      </c>
      <c r="P525" s="398" t="str">
        <f>IF(_tag_month_day!C521="","",_tag_month_day!C521)</f>
        <v/>
      </c>
      <c r="Q525" s="398" t="str">
        <f>IF(_tag_month_day!D521="","",_tag_month_day!D521)</f>
        <v/>
      </c>
      <c r="R525" s="416">
        <f>IF(_tag_month_day!CB521="",R524,_tag_month_day!CB521/100)</f>
        <v>0.07</v>
      </c>
      <c r="S525" s="417" t="str">
        <f>IF(_tag_month_day!E521="","",_tag_month_day!E521)</f>
        <v/>
      </c>
      <c r="T525" s="417" t="str">
        <f>IF(_tag_month_day!F521="","",_tag_month_day!F521)</f>
        <v/>
      </c>
      <c r="U525" s="418" t="e">
        <f t="shared" si="3099"/>
        <v>#VALUE!</v>
      </c>
      <c r="V525" s="53" t="e">
        <f t="shared" si="3100"/>
        <v>#VALUE!</v>
      </c>
      <c r="W525" s="419" t="str">
        <f>IF(_jhy_month_day!A521="","",_jhy_month_day!A521)</f>
        <v/>
      </c>
      <c r="X525" s="420" t="str">
        <f>IF(_jhy_month_day!B521="","",_jhy_month_day!B521/100)</f>
        <v/>
      </c>
      <c r="Y525" s="420" t="str">
        <f>IF(_jhy_month_day!C521="","",_jhy_month_day!C521/100)</f>
        <v/>
      </c>
      <c r="Z525" s="439">
        <f t="shared" si="3189"/>
        <v>130</v>
      </c>
      <c r="AA525" s="440" t="str">
        <f>IF(_tag_month_day!G521="","",_tag_month_day!G521/100)</f>
        <v/>
      </c>
      <c r="AB525" s="440" t="str">
        <f>IF(_tag_month_day!H521="","",_tag_month_day!H521/100)</f>
        <v/>
      </c>
      <c r="AC525" s="193">
        <f t="shared" si="3146"/>
        <v>1.59963432013121</v>
      </c>
      <c r="AD525" s="441" t="str">
        <f t="shared" si="3147"/>
        <v/>
      </c>
      <c r="AE525" s="442" t="str">
        <f t="shared" si="3148"/>
        <v/>
      </c>
      <c r="AF525" s="443">
        <v>1</v>
      </c>
      <c r="AG525" s="68" t="str">
        <f>IF(_duihao_month_day!A521="","",_duihao_month_day!A521)</f>
        <v/>
      </c>
      <c r="AH525" s="463">
        <f>IF(_gyk_month_day!B521="",AH524,_gyk_month_day!B521)</f>
        <v>820</v>
      </c>
      <c r="AI525" s="464"/>
      <c r="AJ525" s="68" t="str">
        <f>IF(_tag_month_day!I521="","",_tag_month_day!I521)</f>
        <v/>
      </c>
      <c r="AK525" s="465" t="str">
        <f>IF(_tzyy_month_day!A521="","",_tzyy_month_day!A521)</f>
        <v/>
      </c>
      <c r="AL525" s="465" t="str">
        <f>IF(_tzyy_month_day!B521="","",_tzyy_month_day!B521)</f>
        <v/>
      </c>
      <c r="AM525" s="465" t="str">
        <f>IF(_tzyy_month_day!C521="","",_tzyy_month_day!C521)</f>
        <v/>
      </c>
      <c r="AN525" s="466" t="str">
        <f>IF(_tag_month_day!CG521="","",_tag_month_day!CG521)</f>
        <v/>
      </c>
      <c r="AO525" s="466" t="str">
        <f>IF(_tag_month_day!CH521="","",_tag_month_day!CH521)</f>
        <v/>
      </c>
      <c r="AP525" s="486" t="e">
        <f t="shared" si="3149"/>
        <v>#VALUE!</v>
      </c>
      <c r="AQ525" s="487" t="str">
        <f>IF(_tag_month_day!J521="","",_tag_month_day!J521/100)</f>
        <v/>
      </c>
      <c r="AR525" s="488">
        <f t="shared" si="3150"/>
        <v>1.3</v>
      </c>
      <c r="AS525" s="489" t="e">
        <f t="shared" si="3101"/>
        <v>#VALUE!</v>
      </c>
      <c r="AT525" s="489">
        <f t="shared" si="3151"/>
        <v>0</v>
      </c>
      <c r="AU525" s="490" t="str">
        <f>IF(_tag_month_day!K521="","",_tag_month_day!K521)</f>
        <v/>
      </c>
      <c r="AV525" s="491" t="str">
        <f>IF(_tag_month_day!L521="","",_tag_month_day!L521/100)</f>
        <v/>
      </c>
      <c r="AW525" s="420">
        <f t="shared" si="3073"/>
        <v>0</v>
      </c>
      <c r="AX525" s="420">
        <f t="shared" si="3152"/>
        <v>0</v>
      </c>
      <c r="AY525" s="420" t="str">
        <f>IF(_tag_month_day!M521="","",_tag_month_day!M521/100)</f>
        <v/>
      </c>
      <c r="AZ525" s="420" t="str">
        <f>IF(_tag_month_day!N521="","",_tag_month_day!N521/100)</f>
        <v/>
      </c>
      <c r="BA525" s="420" t="str">
        <f>IF(_tag_month_day!O521="","",_tag_month_day!O521/100)</f>
        <v/>
      </c>
      <c r="BB525" s="496" t="str">
        <f>IF(_tag_month_day!P521="","",_tag_month_day!P521/100)</f>
        <v/>
      </c>
      <c r="BC525" s="496">
        <f t="shared" si="3153"/>
        <v>0</v>
      </c>
      <c r="BD525" s="496" t="str">
        <f>IF(_tag_month_day!Q521="","",_tag_month_day!Q521/100)</f>
        <v/>
      </c>
      <c r="BE525" s="510" t="str">
        <f>IF(_tag_month_day!R521="","",_tag_month_day!R521/100)</f>
        <v/>
      </c>
      <c r="BF525" s="413" t="str">
        <f>IF(_tag_month_day!CC521="","",_tag_month_day!CC521/100)</f>
        <v/>
      </c>
      <c r="BG525" s="511" t="e">
        <f t="shared" si="3102"/>
        <v>#VALUE!</v>
      </c>
      <c r="BH525" s="198">
        <f t="shared" si="3103"/>
        <v>0</v>
      </c>
      <c r="BI525" s="512" t="e">
        <f>IF(CX525=0,BI524,(DK525*查询!$R$5+DL525*查询!$Q$5+DM525*查询!$N$5+DN525*查询!$O$5+DO525*查询!$P$5)*AF525/CX525)</f>
        <v>#VALUE!</v>
      </c>
      <c r="BJ525" s="512" t="e">
        <f>IF(CX525=0,BJ524,(DP525*查询!$S$5+DQ525*查询!$T$5+DR525*查询!$U$5)*AF525/CX525)</f>
        <v>#VALUE!</v>
      </c>
      <c r="BK525" s="512">
        <f t="shared" si="3154"/>
        <v>1</v>
      </c>
      <c r="BL525" s="513" t="str">
        <f>IF(_cfyc_month_day!A521="","",_cfyc_month_day!A521)</f>
        <v/>
      </c>
      <c r="BM525" s="513" t="str">
        <f>IF(_cfyc_month_day!B521="","",_cfyc_month_day!B521)</f>
        <v/>
      </c>
      <c r="BN525" s="513" t="str">
        <f>IF(_cfyc_month_day!C521="","",_cfyc_month_day!C521)</f>
        <v/>
      </c>
      <c r="BO525" s="522" t="str">
        <f>IF(_cfyc_month_day!D521="","",_cfyc_month_day!D521)</f>
        <v/>
      </c>
      <c r="BP525" s="522" t="str">
        <f>IF(_cfyc_month_day!E521="","",_cfyc_month_day!E521)</f>
        <v/>
      </c>
      <c r="BQ525" s="522" t="str">
        <f>IF(_cfyc_month_day!F521="","",_cfyc_month_day!F521)</f>
        <v/>
      </c>
      <c r="BR525" s="513" t="str">
        <f>IF(_tag_month_day!T521="","",_tag_month_day!T521)</f>
        <v/>
      </c>
      <c r="BS525" s="513" t="str">
        <f>IF(_tag_month_day!U521="","",_tag_month_day!U521)</f>
        <v/>
      </c>
      <c r="BT525" s="523" t="str">
        <f t="shared" si="3155"/>
        <v/>
      </c>
      <c r="BU525" s="223" t="str">
        <f>IF(_tag_month_day!V521="","",_tag_month_day!V521)</f>
        <v/>
      </c>
      <c r="BV525" s="206" t="str">
        <f>IF(_tag_month_day!W521="","",_tag_month_day!W521)</f>
        <v/>
      </c>
      <c r="BW525" s="540" t="str">
        <f>IF(_tag_month_day!X521="","",_tag_month_day!X521)</f>
        <v/>
      </c>
      <c r="BX525" s="540" t="str">
        <f>IF(_tag_month_day!Y521="","",_tag_month_day!Y521)</f>
        <v/>
      </c>
      <c r="BY525" s="541">
        <f ca="1" t="shared" si="3156"/>
        <v>43638.7499999987</v>
      </c>
      <c r="BZ525" s="542"/>
      <c r="CA525" s="543" t="str">
        <f>IF(_jhy2_month_day!A521="","",_jhy2_month_day!A521)</f>
        <v/>
      </c>
      <c r="CB525" s="464" t="str">
        <f>IF(_jhy2_month_day!B521="","",_jhy2_month_day!B521)</f>
        <v/>
      </c>
      <c r="CC525" s="464" t="str">
        <f>IF(_jhy2_month_day!C521="","",_jhy2_month_day!C521)</f>
        <v/>
      </c>
      <c r="CD525" s="464" t="str">
        <f>IF(_jhy2_month_day!D521="","",_jhy2_month_day!D521)</f>
        <v/>
      </c>
      <c r="CE525" s="464" t="str">
        <f>IF(_jhy2_month_day!E521="","",_jhy2_month_day!E521)</f>
        <v/>
      </c>
      <c r="CF525" s="464" t="str">
        <f>IF(_jhy2_month_day!F521="","",_jhy2_month_day!F521)</f>
        <v/>
      </c>
      <c r="CG525" s="464" t="str">
        <f>IF(_jhy2_month_day!G521="","",_jhy2_month_day!G521)</f>
        <v/>
      </c>
      <c r="CH525" s="464" t="str">
        <f>IF(_jhy2_month_day!H521="","",_jhy2_month_day!H521)</f>
        <v/>
      </c>
      <c r="CI525" s="464" t="str">
        <f>IF(_jhy2_month_day!I521="","",_jhy2_month_day!I521)</f>
        <v/>
      </c>
      <c r="CJ525" s="464" t="str">
        <f>IF(_jhy2_month_day!J521="","",_jhy2_month_day!J521)</f>
        <v/>
      </c>
      <c r="CK525" s="464" t="str">
        <f>IF(_jhy2_month_day!K521="","",_jhy2_month_day!K521)</f>
        <v/>
      </c>
      <c r="CL525" s="562" t="str">
        <f>IF(_jhy2_month_day!L521="","",_jhy2_month_day!L521)</f>
        <v/>
      </c>
      <c r="CM525" s="562" t="str">
        <f>IF(_jhy2_month_day!M521="","",_jhy2_month_day!M521)</f>
        <v/>
      </c>
      <c r="CN525" s="562" t="str">
        <f>IF(_jhy2_month_day!N521="","",_jhy2_month_day!N521)</f>
        <v/>
      </c>
      <c r="CO525" s="562" t="str">
        <f>IF(_jhy2_month_day!O521="","",_jhy2_month_day!O521)</f>
        <v/>
      </c>
      <c r="CP525" s="562" t="str">
        <f>IF(_jhy2_month_day!P521="","",_jhy2_month_day!P521)</f>
        <v/>
      </c>
      <c r="CQ525" s="562" t="str">
        <f>IF(_jhy2_month_day!Q521="","",_jhy2_month_day!Q521)</f>
        <v/>
      </c>
      <c r="CR525" s="563" t="str">
        <f>IF(_jhy2_month_day!R521="","",_jhy2_month_day!R521)</f>
        <v/>
      </c>
      <c r="CS525" s="576" t="str">
        <f>IF(_jhy2_month_day!S521="","",_jhy2_month_day!S521)</f>
        <v/>
      </c>
      <c r="CT525" s="562" t="str">
        <f>IF(_jhy2_month_day!T521="","",_jhy2_month_day!T521)</f>
        <v/>
      </c>
      <c r="CU525" s="577" t="e">
        <f t="shared" si="3104"/>
        <v>#VALUE!</v>
      </c>
      <c r="CV525" s="198" t="e">
        <f t="shared" si="3105"/>
        <v>#VALUE!</v>
      </c>
      <c r="CW525" s="192" t="e">
        <f t="shared" si="3106"/>
        <v>#VALUE!</v>
      </c>
      <c r="CX525" s="192" t="e">
        <f t="shared" si="3107"/>
        <v>#VALUE!</v>
      </c>
      <c r="CY525" s="202" t="e">
        <f t="shared" si="3108"/>
        <v>#VALUE!</v>
      </c>
      <c r="CZ525" s="192" t="e">
        <f t="shared" ref="CZ525:DI525" si="3205">$AJ525*EF525</f>
        <v>#VALUE!</v>
      </c>
      <c r="DA525" s="192" t="e">
        <f t="shared" si="3205"/>
        <v>#VALUE!</v>
      </c>
      <c r="DB525" s="192" t="e">
        <f t="shared" si="3205"/>
        <v>#VALUE!</v>
      </c>
      <c r="DC525" s="192" t="e">
        <f t="shared" si="3205"/>
        <v>#VALUE!</v>
      </c>
      <c r="DD525" s="192" t="e">
        <f t="shared" si="3205"/>
        <v>#VALUE!</v>
      </c>
      <c r="DE525" s="192" t="e">
        <f t="shared" si="3205"/>
        <v>#VALUE!</v>
      </c>
      <c r="DF525" s="192" t="e">
        <f t="shared" si="3205"/>
        <v>#VALUE!</v>
      </c>
      <c r="DG525" s="192" t="e">
        <f t="shared" si="3205"/>
        <v>#VALUE!</v>
      </c>
      <c r="DH525" s="192" t="e">
        <f t="shared" si="3205"/>
        <v>#VALUE!</v>
      </c>
      <c r="DI525" s="192" t="e">
        <f t="shared" si="3205"/>
        <v>#VALUE!</v>
      </c>
      <c r="DJ525" s="192" t="e">
        <f t="shared" si="3110"/>
        <v>#VALUE!</v>
      </c>
      <c r="DK525" s="192" t="e">
        <f t="shared" si="3111"/>
        <v>#VALUE!</v>
      </c>
      <c r="DL525" s="192" t="e">
        <f t="shared" si="3112"/>
        <v>#VALUE!</v>
      </c>
      <c r="DM525" s="192" t="e">
        <f t="shared" si="3113"/>
        <v>#VALUE!</v>
      </c>
      <c r="DN525" s="192" t="e">
        <f t="shared" si="3114"/>
        <v>#VALUE!</v>
      </c>
      <c r="DO525" s="192" t="e">
        <f t="shared" si="3115"/>
        <v>#VALUE!</v>
      </c>
      <c r="DP525" s="192" t="e">
        <f t="shared" si="3116"/>
        <v>#VALUE!</v>
      </c>
      <c r="DQ525" s="192" t="e">
        <f t="shared" si="3117"/>
        <v>#VALUE!</v>
      </c>
      <c r="DR525" s="192" t="e">
        <f t="shared" si="3118"/>
        <v>#VALUE!</v>
      </c>
      <c r="DS525" s="192" t="e">
        <f t="shared" si="3119"/>
        <v>#VALUE!</v>
      </c>
      <c r="DT525" s="192" t="e">
        <f t="shared" si="3120"/>
        <v>#VALUE!</v>
      </c>
      <c r="DU525" s="192" t="e">
        <f t="shared" si="3121"/>
        <v>#VALUE!</v>
      </c>
      <c r="DV525" s="198" t="e">
        <f t="shared" si="3122"/>
        <v>#VALUE!</v>
      </c>
      <c r="DW525" s="198" t="e">
        <f t="shared" si="3123"/>
        <v>#DIV/0!</v>
      </c>
      <c r="DX525" s="198" t="e">
        <f t="shared" si="3124"/>
        <v>#DIV/0!</v>
      </c>
      <c r="DY525" s="198" t="e">
        <f t="shared" si="3125"/>
        <v>#VALUE!</v>
      </c>
      <c r="DZ525" s="198" t="e">
        <f t="shared" si="3126"/>
        <v>#VALUE!</v>
      </c>
      <c r="EA525" s="198" t="e">
        <f t="shared" si="3127"/>
        <v>#VALUE!</v>
      </c>
      <c r="EB525" s="198" t="e">
        <f t="shared" si="3128"/>
        <v>#VALUE!</v>
      </c>
      <c r="EC525" s="198" t="e">
        <f t="shared" si="3129"/>
        <v>#DIV/0!</v>
      </c>
      <c r="ED525" s="198" t="e">
        <f t="shared" si="3130"/>
        <v>#VALUE!</v>
      </c>
      <c r="EE525" s="198" t="e">
        <f t="shared" si="3131"/>
        <v>#VALUE!</v>
      </c>
      <c r="EF525" s="198" t="e">
        <f t="shared" ref="EF525:EO525" si="3206">DV525/SUM($DV525:$EE525)</f>
        <v>#VALUE!</v>
      </c>
      <c r="EG525" s="198" t="e">
        <f t="shared" si="3206"/>
        <v>#DIV/0!</v>
      </c>
      <c r="EH525" s="198" t="e">
        <f t="shared" si="3206"/>
        <v>#DIV/0!</v>
      </c>
      <c r="EI525" s="198" t="e">
        <f t="shared" si="3206"/>
        <v>#VALUE!</v>
      </c>
      <c r="EJ525" s="198" t="e">
        <f t="shared" si="3206"/>
        <v>#VALUE!</v>
      </c>
      <c r="EK525" s="198" t="e">
        <f t="shared" si="3206"/>
        <v>#VALUE!</v>
      </c>
      <c r="EL525" s="198" t="e">
        <f t="shared" si="3206"/>
        <v>#VALUE!</v>
      </c>
      <c r="EM525" s="198" t="e">
        <f t="shared" si="3206"/>
        <v>#DIV/0!</v>
      </c>
      <c r="EN525" s="198" t="e">
        <f t="shared" si="3206"/>
        <v>#VALUE!</v>
      </c>
      <c r="EO525" s="198" t="e">
        <f t="shared" si="3206"/>
        <v>#VALUE!</v>
      </c>
      <c r="EP525" s="511">
        <f t="shared" ref="EP525:EW525" si="3207">EP524</f>
        <v>0.08</v>
      </c>
      <c r="EQ525" s="511">
        <f t="shared" si="3207"/>
        <v>0.015</v>
      </c>
      <c r="ER525" s="511">
        <f t="shared" si="3207"/>
        <v>0.015</v>
      </c>
      <c r="ES525" s="511">
        <f t="shared" si="3207"/>
        <v>0.015</v>
      </c>
      <c r="ET525" s="511">
        <f t="shared" si="3207"/>
        <v>0.015</v>
      </c>
      <c r="EU525" s="511">
        <f t="shared" si="3207"/>
        <v>0.09</v>
      </c>
      <c r="EV525" s="511">
        <f t="shared" si="3207"/>
        <v>0.09</v>
      </c>
      <c r="EW525" s="511">
        <f t="shared" si="3207"/>
        <v>0.09</v>
      </c>
      <c r="EX525" s="420" t="str">
        <f>IF(_tag_month_day!AS521="","",_tag_month_day!AS521/100)</f>
        <v/>
      </c>
      <c r="EY525" s="420" t="str">
        <f>IF(_tag_month_day!AT521="","",_tag_month_day!AT521/100)</f>
        <v/>
      </c>
      <c r="EZ525" s="420" t="str">
        <f>IF(_tag_month_day!AU521="","",_tag_month_day!AU521/100)</f>
        <v/>
      </c>
      <c r="FA525" s="420" t="str">
        <f>IF(_tag_month_day!AV521="","",_tag_month_day!AV521/100)</f>
        <v/>
      </c>
      <c r="FB525" s="420" t="str">
        <f>IF(_tag_month_day!AW521="","",_tag_month_day!AW521/100)</f>
        <v/>
      </c>
      <c r="FC525" s="420" t="str">
        <f>IF(_tag_month_day!AX521="","",_tag_month_day!AX521/100)</f>
        <v/>
      </c>
      <c r="FD525" s="510">
        <f t="shared" si="3160"/>
        <v>0.33</v>
      </c>
      <c r="FE525" s="510">
        <f t="shared" si="3161"/>
        <v>0.19</v>
      </c>
      <c r="FF525" s="510">
        <f t="shared" si="3162"/>
        <v>0.003</v>
      </c>
      <c r="FG525" s="510">
        <f t="shared" si="3163"/>
        <v>0</v>
      </c>
      <c r="FH525" s="603">
        <f t="shared" si="3164"/>
        <v>0.0001</v>
      </c>
      <c r="FI525" s="510">
        <f t="shared" ref="FI525:FR525" si="3208">FI524</f>
        <v>0.41</v>
      </c>
      <c r="FJ525" s="510">
        <f t="shared" si="3208"/>
        <v>0.11</v>
      </c>
      <c r="FK525" s="510">
        <f t="shared" si="3208"/>
        <v>0.015</v>
      </c>
      <c r="FL525" s="510">
        <f t="shared" si="3208"/>
        <v>0</v>
      </c>
      <c r="FM525" s="603">
        <f t="shared" si="3208"/>
        <v>0.0001</v>
      </c>
      <c r="FN525" s="510" t="str">
        <f>IF(_tag_month_day!AY521="","",_tag_month_day!AY521/100)</f>
        <v/>
      </c>
      <c r="FO525" s="510" t="str">
        <f>IF(_tag_month_day!AZ521="","",_tag_month_day!AZ521/100)</f>
        <v/>
      </c>
      <c r="FP525" s="510" t="str">
        <f>IF(_tag_month_day!BA521="","",_tag_month_day!BA521/100)</f>
        <v/>
      </c>
      <c r="FQ525" s="510" t="str">
        <f>IF(_tag_month_day!BB521="","",_tag_month_day!BB521/100)</f>
        <v/>
      </c>
      <c r="FR525" s="603" t="str">
        <f>IF(_tag_month_day!BC521="","",_tag_month_day!BC521/100)</f>
        <v/>
      </c>
      <c r="FS525" s="510" t="str">
        <f>IF(_tag_month_day!BD521="","",_tag_month_day!BD521/100)</f>
        <v/>
      </c>
      <c r="FT525" s="510" t="str">
        <f>IF(_tag_month_day!BE521="","",_tag_month_day!BE521/100)</f>
        <v/>
      </c>
      <c r="FU525" s="510" t="str">
        <f>IF(_tag_month_day!BF521="","",_tag_month_day!BF521/100)</f>
        <v/>
      </c>
      <c r="FV525" s="510" t="str">
        <f>IF(_tag_month_day!BG521="","",_tag_month_day!BG521/100)</f>
        <v/>
      </c>
      <c r="FW525" s="603" t="str">
        <f>IF(_tag_month_day!BH521="","",_tag_month_day!BH521/100)</f>
        <v/>
      </c>
      <c r="FX525" s="510" t="str">
        <f>IF(_tag_month_day!BI521="","",_tag_month_day!BI521/100)</f>
        <v/>
      </c>
      <c r="FY525" s="510" t="str">
        <f>IF(_tag_month_day!BJ521="","",_tag_month_day!BJ521/100)</f>
        <v/>
      </c>
      <c r="FZ525" s="605" t="str">
        <f>IF(_tag_month_day!BK521="","",_tag_month_day!BK521/100)</f>
        <v/>
      </c>
      <c r="GA525" s="510" t="str">
        <f>IF(_tag_month_day!BL521="","",_tag_month_day!BL521/100)</f>
        <v/>
      </c>
      <c r="GB525" s="603" t="str">
        <f>IF(_tag_month_day!BM521="","",_tag_month_day!BM521/100)</f>
        <v/>
      </c>
      <c r="GC525" s="420" t="str">
        <f>IF(_tag_month_day!BN521="","",_tag_month_day!BN521/100)</f>
        <v/>
      </c>
      <c r="GD525" s="420" t="str">
        <f>IF(_tag_month_day!BO521="","",_tag_month_day!BO521/100)</f>
        <v/>
      </c>
      <c r="GE525" s="420" t="str">
        <f>IF(_tag_month_day!BP521="","",_tag_month_day!BP521/100)</f>
        <v/>
      </c>
      <c r="GF525" s="420" t="str">
        <f>IF(_tag_month_day!BQ521="","",_tag_month_day!BQ521/100)</f>
        <v/>
      </c>
      <c r="GG525" s="420" t="str">
        <f>IF(_tag_month_day!BR521="","",_tag_month_day!BR521/100)</f>
        <v/>
      </c>
      <c r="GH525" s="420" t="str">
        <f>IF(_tag_month_day!BS521="","",_tag_month_day!BS521/100)</f>
        <v/>
      </c>
      <c r="GI525" s="603" t="str">
        <f>IF(_tag_month_day!BT521="","",_tag_month_day!BT521/100)</f>
        <v/>
      </c>
      <c r="GJ525" s="612" t="str">
        <f>IF(_tag_month_day!BU521="","",_tag_month_day!BU521/100)</f>
        <v/>
      </c>
      <c r="GK525" s="620" t="str">
        <f>IF(_tag_month_day!BV521="",IF(_rlcf_month_day!A$2="","",_rlcf_month_day!A$2/100),_tag_month_day!BV521/100)</f>
        <v/>
      </c>
      <c r="GL525" s="620" t="str">
        <f>IF(_tag_month_day!BW521="",IF(_rlcf_month_day!B$2="","",_rlcf_month_day!B$2/100),_tag_month_day!BW521/100)</f>
        <v/>
      </c>
      <c r="GM525" s="621" t="str">
        <f>IF(_tag_month_day!BX521="",IF(_rlcf_month_day!C$2="","",_rlcf_month_day!C$2/100),_tag_month_day!BX521/100)</f>
        <v/>
      </c>
      <c r="GN525" s="620" t="str">
        <f>IF(_tag_month_day!BV521="",IF(_rlcf_month_day!A$2="","",_rlcf_month_day!A$2/100),_tag_month_day!BV521/100)</f>
        <v/>
      </c>
      <c r="GO525" s="620" t="str">
        <f>IF(_tag_month_day!BW521="",IF(_rlcf_month_day!B$2="","",_rlcf_month_day!B$2/100),_tag_month_day!BW521/100)</f>
        <v/>
      </c>
      <c r="GP525" s="620" t="str">
        <f>IF(_tag_month_day!CD521="",IF(_rlcf_month_day!E$2="","",_rlcf_month_day!E$2/100),_tag_month_day!CD521/100)</f>
        <v/>
      </c>
      <c r="GQ525" s="620" t="str">
        <f>IF(_tag_month_day!CE521="",IF(_rlcf_month_day!F$2="","",_rlcf_month_day!F$2/100),_tag_month_day!CE521/100)</f>
        <v/>
      </c>
      <c r="GR525" s="621" t="str">
        <f>IF(_tag_month_day!CF521="",IF(_rlcf_month_day!G$2="","",_rlcf_month_day!G$2/100),_tag_month_day!CF521/100)</f>
        <v/>
      </c>
      <c r="GS525" s="626">
        <f t="shared" ref="GS525:HH525" si="3209">GS524</f>
        <v>0.953</v>
      </c>
      <c r="GT525" s="626">
        <f t="shared" si="3209"/>
        <v>0.55</v>
      </c>
      <c r="GU525" s="626">
        <f t="shared" si="3209"/>
        <v>0.55</v>
      </c>
      <c r="GV525" s="626">
        <f t="shared" si="3209"/>
        <v>0.55</v>
      </c>
      <c r="GW525" s="626">
        <f t="shared" si="3209"/>
        <v>0.5</v>
      </c>
      <c r="GX525" s="626">
        <f t="shared" si="3209"/>
        <v>0.935</v>
      </c>
      <c r="GY525" s="626">
        <f t="shared" si="3209"/>
        <v>0.15</v>
      </c>
      <c r="GZ525" s="626">
        <f t="shared" si="3209"/>
        <v>1</v>
      </c>
      <c r="HA525" s="632">
        <f t="shared" si="3209"/>
        <v>0.047</v>
      </c>
      <c r="HB525" s="632">
        <f t="shared" si="3209"/>
        <v>0.45</v>
      </c>
      <c r="HC525" s="632">
        <f t="shared" si="3209"/>
        <v>0.45</v>
      </c>
      <c r="HD525" s="632">
        <f t="shared" si="3209"/>
        <v>0.45</v>
      </c>
      <c r="HE525" s="632">
        <f t="shared" si="3209"/>
        <v>0.5</v>
      </c>
      <c r="HF525" s="632">
        <f t="shared" si="3209"/>
        <v>0.065</v>
      </c>
      <c r="HG525" s="632">
        <f t="shared" si="3209"/>
        <v>0.85</v>
      </c>
      <c r="HH525" s="632">
        <f t="shared" si="3209"/>
        <v>0</v>
      </c>
      <c r="HI525" s="68">
        <f t="shared" si="3136"/>
        <v>0</v>
      </c>
      <c r="HJ525" s="68" t="e">
        <f t="shared" si="3167"/>
        <v>#VALUE!</v>
      </c>
      <c r="HK525" s="202">
        <f t="shared" si="3168"/>
        <v>0.85</v>
      </c>
      <c r="HL525" s="464">
        <f t="shared" si="3169"/>
        <v>550000</v>
      </c>
      <c r="HM525" s="464">
        <f t="shared" si="3170"/>
        <v>480000</v>
      </c>
      <c r="HN525" s="192" t="e">
        <f t="shared" si="3137"/>
        <v>#VALUE!</v>
      </c>
      <c r="HO525" s="192" t="e">
        <f>HN525*HK525*$HO$2/HL525*1000000</f>
        <v>#VALUE!</v>
      </c>
      <c r="HP525" s="192" t="e">
        <f>HN525*HK525*$HP$2/HM525*1000000</f>
        <v>#VALUE!</v>
      </c>
    </row>
    <row r="526" customFormat="1" spans="1:224">
      <c r="A526" s="381">
        <v>521</v>
      </c>
      <c r="B526" s="54">
        <f ca="1" t="shared" si="3171"/>
        <v>43638</v>
      </c>
      <c r="C526" s="57">
        <f t="shared" si="3172"/>
        <v>0.0416666666666667</v>
      </c>
      <c r="D526" s="68" t="str">
        <f ca="1" t="shared" si="3138"/>
        <v>中班</v>
      </c>
      <c r="E526" s="68" t="str">
        <f ca="1" t="shared" si="3139"/>
        <v>甲</v>
      </c>
      <c r="F526" s="68">
        <f ca="1">SUMPRODUCT((成本日报!$A$3:$A$95=计划!B526)*(成本日报!$B$3:$B$95=计划!$D526),成本日报!$C$3:$C$95)</f>
        <v>1</v>
      </c>
      <c r="G526" s="382">
        <f ca="1" t="shared" si="3173"/>
        <v>43638.6666666654</v>
      </c>
      <c r="H526" s="382">
        <f ca="1" t="shared" si="3140"/>
        <v>43638.6736111099</v>
      </c>
      <c r="I526" s="382">
        <f ca="1" t="shared" si="3141"/>
        <v>43638.6791666654</v>
      </c>
      <c r="J526" s="382">
        <f ca="1" t="shared" si="3142"/>
        <v>43638.7083333321</v>
      </c>
      <c r="K526" s="382">
        <f ca="1" t="shared" si="3143"/>
        <v>43638.7708333321</v>
      </c>
      <c r="L526" s="382">
        <f ca="1" t="shared" si="3144"/>
        <v>43638.7916666654</v>
      </c>
      <c r="M526" s="398" t="str">
        <f>IF(_tag_month_day!A522="","",_tag_month_day!A522)</f>
        <v/>
      </c>
      <c r="N526" s="398" t="str">
        <f>IF(_tag_month_day!B522="","",_tag_month_day!B522)</f>
        <v/>
      </c>
      <c r="O526" s="399" t="e">
        <f t="shared" si="3145"/>
        <v>#VALUE!</v>
      </c>
      <c r="P526" s="398" t="str">
        <f>IF(_tag_month_day!C522="","",_tag_month_day!C522)</f>
        <v/>
      </c>
      <c r="Q526" s="398" t="str">
        <f>IF(_tag_month_day!D522="","",_tag_month_day!D522)</f>
        <v/>
      </c>
      <c r="R526" s="416">
        <f>IF(_tag_month_day!CB522="",R525,_tag_month_day!CB522/100)</f>
        <v>0.07</v>
      </c>
      <c r="S526" s="417" t="str">
        <f>IF(_tag_month_day!E522="","",_tag_month_day!E522)</f>
        <v/>
      </c>
      <c r="T526" s="417" t="str">
        <f>IF(_tag_month_day!F522="","",_tag_month_day!F522)</f>
        <v/>
      </c>
      <c r="U526" s="418" t="e">
        <f t="shared" si="3099"/>
        <v>#VALUE!</v>
      </c>
      <c r="V526" s="53" t="e">
        <f t="shared" si="3100"/>
        <v>#VALUE!</v>
      </c>
      <c r="W526" s="419" t="str">
        <f>IF(_jhy_month_day!A522="","",_jhy_month_day!A522)</f>
        <v/>
      </c>
      <c r="X526" s="420" t="str">
        <f>IF(_jhy_month_day!B522="","",_jhy_month_day!B522/100)</f>
        <v/>
      </c>
      <c r="Y526" s="420" t="str">
        <f>IF(_jhy_month_day!C522="","",_jhy_month_day!C522/100)</f>
        <v/>
      </c>
      <c r="Z526" s="439">
        <f t="shared" si="3189"/>
        <v>131</v>
      </c>
      <c r="AA526" s="440" t="str">
        <f>IF(_tag_month_day!G522="","",_tag_month_day!G522/100)</f>
        <v/>
      </c>
      <c r="AB526" s="440" t="str">
        <f>IF(_tag_month_day!H522="","",_tag_month_day!H522/100)</f>
        <v/>
      </c>
      <c r="AC526" s="193">
        <f t="shared" si="3146"/>
        <v>1.59963432013121</v>
      </c>
      <c r="AD526" s="441" t="str">
        <f t="shared" si="3147"/>
        <v/>
      </c>
      <c r="AE526" s="442" t="str">
        <f t="shared" si="3148"/>
        <v/>
      </c>
      <c r="AF526" s="443">
        <v>1</v>
      </c>
      <c r="AG526" s="68" t="str">
        <f>IF(_duihao_month_day!A522="","",_duihao_month_day!A522)</f>
        <v/>
      </c>
      <c r="AH526" s="463">
        <f>IF(_gyk_month_day!B522="",AH525,_gyk_month_day!B522)</f>
        <v>820</v>
      </c>
      <c r="AI526" s="464"/>
      <c r="AJ526" s="68" t="str">
        <f>IF(_tag_month_day!I522="","",_tag_month_day!I522)</f>
        <v/>
      </c>
      <c r="AK526" s="465" t="str">
        <f>IF(_tzyy_month_day!A522="","",_tzyy_month_day!A522)</f>
        <v/>
      </c>
      <c r="AL526" s="465" t="str">
        <f>IF(_tzyy_month_day!B522="","",_tzyy_month_day!B522)</f>
        <v/>
      </c>
      <c r="AM526" s="465" t="str">
        <f>IF(_tzyy_month_day!C522="","",_tzyy_month_day!C522)</f>
        <v/>
      </c>
      <c r="AN526" s="466" t="str">
        <f>IF(_tag_month_day!CG522="","",_tag_month_day!CG522)</f>
        <v/>
      </c>
      <c r="AO526" s="466" t="str">
        <f>IF(_tag_month_day!CH522="","",_tag_month_day!CH522)</f>
        <v/>
      </c>
      <c r="AP526" s="486" t="e">
        <f t="shared" si="3149"/>
        <v>#VALUE!</v>
      </c>
      <c r="AQ526" s="487" t="str">
        <f>IF(_tag_month_day!J522="","",_tag_month_day!J522/100)</f>
        <v/>
      </c>
      <c r="AR526" s="488">
        <f t="shared" si="3150"/>
        <v>1.3</v>
      </c>
      <c r="AS526" s="489" t="e">
        <f t="shared" si="3101"/>
        <v>#VALUE!</v>
      </c>
      <c r="AT526" s="489">
        <f t="shared" si="3151"/>
        <v>0</v>
      </c>
      <c r="AU526" s="490" t="str">
        <f>IF(_tag_month_day!K522="","",_tag_month_day!K522)</f>
        <v/>
      </c>
      <c r="AV526" s="491" t="str">
        <f>IF(_tag_month_day!L522="","",_tag_month_day!L522/100)</f>
        <v/>
      </c>
      <c r="AW526" s="420">
        <f t="shared" si="3073"/>
        <v>0</v>
      </c>
      <c r="AX526" s="420">
        <f t="shared" si="3152"/>
        <v>0</v>
      </c>
      <c r="AY526" s="420" t="str">
        <f>IF(_tag_month_day!M522="","",_tag_month_day!M522/100)</f>
        <v/>
      </c>
      <c r="AZ526" s="420" t="str">
        <f>IF(_tag_month_day!N522="","",_tag_month_day!N522/100)</f>
        <v/>
      </c>
      <c r="BA526" s="420" t="str">
        <f>IF(_tag_month_day!O522="","",_tag_month_day!O522/100)</f>
        <v/>
      </c>
      <c r="BB526" s="496" t="str">
        <f>IF(_tag_month_day!P522="","",_tag_month_day!P522/100)</f>
        <v/>
      </c>
      <c r="BC526" s="496">
        <f t="shared" si="3153"/>
        <v>0</v>
      </c>
      <c r="BD526" s="496" t="str">
        <f>IF(_tag_month_day!Q522="","",_tag_month_day!Q522/100)</f>
        <v/>
      </c>
      <c r="BE526" s="510" t="str">
        <f>IF(_tag_month_day!R522="","",_tag_month_day!R522/100)</f>
        <v/>
      </c>
      <c r="BF526" s="413" t="str">
        <f>IF(_tag_month_day!CC522="","",_tag_month_day!CC522/100)</f>
        <v/>
      </c>
      <c r="BG526" s="511" t="e">
        <f t="shared" si="3102"/>
        <v>#VALUE!</v>
      </c>
      <c r="BH526" s="198">
        <f t="shared" si="3103"/>
        <v>0</v>
      </c>
      <c r="BI526" s="512" t="e">
        <f>IF(CX526=0,BI525,(DK526*查询!$R$5+DL526*查询!$Q$5+DM526*查询!$N$5+DN526*查询!$O$5+DO526*查询!$P$5)*AF526/CX526)</f>
        <v>#VALUE!</v>
      </c>
      <c r="BJ526" s="512" t="e">
        <f>IF(CX526=0,BJ525,(DP526*查询!$S$5+DQ526*查询!$T$5+DR526*查询!$U$5)*AF526/CX526)</f>
        <v>#VALUE!</v>
      </c>
      <c r="BK526" s="512">
        <f t="shared" si="3154"/>
        <v>1</v>
      </c>
      <c r="BL526" s="513" t="str">
        <f>IF(_cfyc_month_day!A522="","",_cfyc_month_day!A522)</f>
        <v/>
      </c>
      <c r="BM526" s="513" t="str">
        <f>IF(_cfyc_month_day!B522="","",_cfyc_month_day!B522)</f>
        <v/>
      </c>
      <c r="BN526" s="513" t="str">
        <f>IF(_cfyc_month_day!C522="","",_cfyc_month_day!C522)</f>
        <v/>
      </c>
      <c r="BO526" s="522" t="str">
        <f>IF(_cfyc_month_day!D522="","",_cfyc_month_day!D522)</f>
        <v/>
      </c>
      <c r="BP526" s="522" t="str">
        <f>IF(_cfyc_month_day!E522="","",_cfyc_month_day!E522)</f>
        <v/>
      </c>
      <c r="BQ526" s="522" t="str">
        <f>IF(_cfyc_month_day!F522="","",_cfyc_month_day!F522)</f>
        <v/>
      </c>
      <c r="BR526" s="513" t="str">
        <f>IF(_tag_month_day!T522="","",_tag_month_day!T522)</f>
        <v/>
      </c>
      <c r="BS526" s="513" t="str">
        <f>IF(_tag_month_day!U522="","",_tag_month_day!U522)</f>
        <v/>
      </c>
      <c r="BT526" s="523" t="str">
        <f t="shared" si="3155"/>
        <v/>
      </c>
      <c r="BU526" s="223" t="str">
        <f>IF(_tag_month_day!V522="","",_tag_month_day!V522)</f>
        <v/>
      </c>
      <c r="BV526" s="206" t="str">
        <f>IF(_tag_month_day!W522="","",_tag_month_day!W522)</f>
        <v/>
      </c>
      <c r="BW526" s="540" t="str">
        <f>IF(_tag_month_day!X522="","",_tag_month_day!X522)</f>
        <v/>
      </c>
      <c r="BX526" s="540" t="str">
        <f>IF(_tag_month_day!Y522="","",_tag_month_day!Y522)</f>
        <v/>
      </c>
      <c r="BY526" s="541">
        <f ca="1" t="shared" si="3156"/>
        <v>43638.7916666654</v>
      </c>
      <c r="BZ526" s="542"/>
      <c r="CA526" s="543" t="str">
        <f>IF(_jhy2_month_day!A522="","",_jhy2_month_day!A522)</f>
        <v/>
      </c>
      <c r="CB526" s="464" t="str">
        <f>IF(_jhy2_month_day!B522="","",_jhy2_month_day!B522)</f>
        <v/>
      </c>
      <c r="CC526" s="464" t="str">
        <f>IF(_jhy2_month_day!C522="","",_jhy2_month_day!C522)</f>
        <v/>
      </c>
      <c r="CD526" s="464" t="str">
        <f>IF(_jhy2_month_day!D522="","",_jhy2_month_day!D522)</f>
        <v/>
      </c>
      <c r="CE526" s="464" t="str">
        <f>IF(_jhy2_month_day!E522="","",_jhy2_month_day!E522)</f>
        <v/>
      </c>
      <c r="CF526" s="464" t="str">
        <f>IF(_jhy2_month_day!F522="","",_jhy2_month_day!F522)</f>
        <v/>
      </c>
      <c r="CG526" s="464" t="str">
        <f>IF(_jhy2_month_day!G522="","",_jhy2_month_day!G522)</f>
        <v/>
      </c>
      <c r="CH526" s="464" t="str">
        <f>IF(_jhy2_month_day!H522="","",_jhy2_month_day!H522)</f>
        <v/>
      </c>
      <c r="CI526" s="464" t="str">
        <f>IF(_jhy2_month_day!I522="","",_jhy2_month_day!I522)</f>
        <v/>
      </c>
      <c r="CJ526" s="464" t="str">
        <f>IF(_jhy2_month_day!J522="","",_jhy2_month_day!J522)</f>
        <v/>
      </c>
      <c r="CK526" s="464" t="str">
        <f>IF(_jhy2_month_day!K522="","",_jhy2_month_day!K522)</f>
        <v/>
      </c>
      <c r="CL526" s="562" t="str">
        <f>IF(_jhy2_month_day!L522="","",_jhy2_month_day!L522)</f>
        <v/>
      </c>
      <c r="CM526" s="562" t="str">
        <f>IF(_jhy2_month_day!M522="","",_jhy2_month_day!M522)</f>
        <v/>
      </c>
      <c r="CN526" s="562" t="str">
        <f>IF(_jhy2_month_day!N522="","",_jhy2_month_day!N522)</f>
        <v/>
      </c>
      <c r="CO526" s="562" t="str">
        <f>IF(_jhy2_month_day!O522="","",_jhy2_month_day!O522)</f>
        <v/>
      </c>
      <c r="CP526" s="562" t="str">
        <f>IF(_jhy2_month_day!P522="","",_jhy2_month_day!P522)</f>
        <v/>
      </c>
      <c r="CQ526" s="562" t="str">
        <f>IF(_jhy2_month_day!Q522="","",_jhy2_month_day!Q522)</f>
        <v/>
      </c>
      <c r="CR526" s="563" t="str">
        <f>IF(_jhy2_month_day!R522="","",_jhy2_month_day!R522)</f>
        <v/>
      </c>
      <c r="CS526" s="576" t="str">
        <f>IF(_jhy2_month_day!S522="","",_jhy2_month_day!S522)</f>
        <v/>
      </c>
      <c r="CT526" s="562" t="str">
        <f>IF(_jhy2_month_day!T522="","",_jhy2_month_day!T522)</f>
        <v/>
      </c>
      <c r="CU526" s="577" t="e">
        <f t="shared" si="3104"/>
        <v>#VALUE!</v>
      </c>
      <c r="CV526" s="198" t="e">
        <f t="shared" si="3105"/>
        <v>#VALUE!</v>
      </c>
      <c r="CW526" s="192" t="e">
        <f t="shared" si="3106"/>
        <v>#VALUE!</v>
      </c>
      <c r="CX526" s="192" t="e">
        <f t="shared" si="3107"/>
        <v>#VALUE!</v>
      </c>
      <c r="CY526" s="202" t="e">
        <f t="shared" si="3108"/>
        <v>#VALUE!</v>
      </c>
      <c r="CZ526" s="192" t="e">
        <f t="shared" ref="CZ526:DI526" si="3210">$AJ526*EF526</f>
        <v>#VALUE!</v>
      </c>
      <c r="DA526" s="192" t="e">
        <f t="shared" si="3210"/>
        <v>#VALUE!</v>
      </c>
      <c r="DB526" s="192" t="e">
        <f t="shared" si="3210"/>
        <v>#VALUE!</v>
      </c>
      <c r="DC526" s="192" t="e">
        <f t="shared" si="3210"/>
        <v>#VALUE!</v>
      </c>
      <c r="DD526" s="192" t="e">
        <f t="shared" si="3210"/>
        <v>#VALUE!</v>
      </c>
      <c r="DE526" s="192" t="e">
        <f t="shared" si="3210"/>
        <v>#VALUE!</v>
      </c>
      <c r="DF526" s="192" t="e">
        <f t="shared" si="3210"/>
        <v>#VALUE!</v>
      </c>
      <c r="DG526" s="192" t="e">
        <f t="shared" si="3210"/>
        <v>#VALUE!</v>
      </c>
      <c r="DH526" s="192" t="e">
        <f t="shared" si="3210"/>
        <v>#VALUE!</v>
      </c>
      <c r="DI526" s="192" t="e">
        <f t="shared" si="3210"/>
        <v>#VALUE!</v>
      </c>
      <c r="DJ526" s="192" t="e">
        <f t="shared" si="3110"/>
        <v>#VALUE!</v>
      </c>
      <c r="DK526" s="192" t="e">
        <f t="shared" si="3111"/>
        <v>#VALUE!</v>
      </c>
      <c r="DL526" s="192" t="e">
        <f t="shared" si="3112"/>
        <v>#VALUE!</v>
      </c>
      <c r="DM526" s="192" t="e">
        <f t="shared" si="3113"/>
        <v>#VALUE!</v>
      </c>
      <c r="DN526" s="192" t="e">
        <f t="shared" si="3114"/>
        <v>#VALUE!</v>
      </c>
      <c r="DO526" s="192" t="e">
        <f t="shared" si="3115"/>
        <v>#VALUE!</v>
      </c>
      <c r="DP526" s="192" t="e">
        <f t="shared" si="3116"/>
        <v>#VALUE!</v>
      </c>
      <c r="DQ526" s="192" t="e">
        <f t="shared" si="3117"/>
        <v>#VALUE!</v>
      </c>
      <c r="DR526" s="192" t="e">
        <f t="shared" si="3118"/>
        <v>#VALUE!</v>
      </c>
      <c r="DS526" s="192" t="e">
        <f t="shared" si="3119"/>
        <v>#VALUE!</v>
      </c>
      <c r="DT526" s="192" t="e">
        <f t="shared" si="3120"/>
        <v>#VALUE!</v>
      </c>
      <c r="DU526" s="192" t="e">
        <f t="shared" si="3121"/>
        <v>#VALUE!</v>
      </c>
      <c r="DV526" s="198" t="e">
        <f t="shared" si="3122"/>
        <v>#VALUE!</v>
      </c>
      <c r="DW526" s="198" t="e">
        <f t="shared" si="3123"/>
        <v>#DIV/0!</v>
      </c>
      <c r="DX526" s="198" t="e">
        <f t="shared" si="3124"/>
        <v>#DIV/0!</v>
      </c>
      <c r="DY526" s="198" t="e">
        <f t="shared" si="3125"/>
        <v>#VALUE!</v>
      </c>
      <c r="DZ526" s="198" t="e">
        <f t="shared" si="3126"/>
        <v>#VALUE!</v>
      </c>
      <c r="EA526" s="198" t="e">
        <f t="shared" si="3127"/>
        <v>#VALUE!</v>
      </c>
      <c r="EB526" s="198" t="e">
        <f t="shared" si="3128"/>
        <v>#VALUE!</v>
      </c>
      <c r="EC526" s="198" t="e">
        <f t="shared" si="3129"/>
        <v>#DIV/0!</v>
      </c>
      <c r="ED526" s="198" t="e">
        <f t="shared" si="3130"/>
        <v>#VALUE!</v>
      </c>
      <c r="EE526" s="198" t="e">
        <f t="shared" si="3131"/>
        <v>#VALUE!</v>
      </c>
      <c r="EF526" s="198" t="e">
        <f t="shared" ref="EF526:EO526" si="3211">DV526/SUM($DV526:$EE526)</f>
        <v>#VALUE!</v>
      </c>
      <c r="EG526" s="198" t="e">
        <f t="shared" si="3211"/>
        <v>#DIV/0!</v>
      </c>
      <c r="EH526" s="198" t="e">
        <f t="shared" si="3211"/>
        <v>#DIV/0!</v>
      </c>
      <c r="EI526" s="198" t="e">
        <f t="shared" si="3211"/>
        <v>#VALUE!</v>
      </c>
      <c r="EJ526" s="198" t="e">
        <f t="shared" si="3211"/>
        <v>#VALUE!</v>
      </c>
      <c r="EK526" s="198" t="e">
        <f t="shared" si="3211"/>
        <v>#VALUE!</v>
      </c>
      <c r="EL526" s="198" t="e">
        <f t="shared" si="3211"/>
        <v>#VALUE!</v>
      </c>
      <c r="EM526" s="198" t="e">
        <f t="shared" si="3211"/>
        <v>#DIV/0!</v>
      </c>
      <c r="EN526" s="198" t="e">
        <f t="shared" si="3211"/>
        <v>#VALUE!</v>
      </c>
      <c r="EO526" s="198" t="e">
        <f t="shared" si="3211"/>
        <v>#VALUE!</v>
      </c>
      <c r="EP526" s="511">
        <f t="shared" ref="EP526:EW526" si="3212">EP525</f>
        <v>0.08</v>
      </c>
      <c r="EQ526" s="511">
        <f t="shared" si="3212"/>
        <v>0.015</v>
      </c>
      <c r="ER526" s="511">
        <f t="shared" si="3212"/>
        <v>0.015</v>
      </c>
      <c r="ES526" s="511">
        <f t="shared" si="3212"/>
        <v>0.015</v>
      </c>
      <c r="ET526" s="511">
        <f t="shared" si="3212"/>
        <v>0.015</v>
      </c>
      <c r="EU526" s="511">
        <f t="shared" si="3212"/>
        <v>0.09</v>
      </c>
      <c r="EV526" s="511">
        <f t="shared" si="3212"/>
        <v>0.09</v>
      </c>
      <c r="EW526" s="511">
        <f t="shared" si="3212"/>
        <v>0.09</v>
      </c>
      <c r="EX526" s="420" t="str">
        <f>IF(_tag_month_day!AS522="","",_tag_month_day!AS522/100)</f>
        <v/>
      </c>
      <c r="EY526" s="420" t="str">
        <f>IF(_tag_month_day!AT522="","",_tag_month_day!AT522/100)</f>
        <v/>
      </c>
      <c r="EZ526" s="420" t="str">
        <f>IF(_tag_month_day!AU522="","",_tag_month_day!AU522/100)</f>
        <v/>
      </c>
      <c r="FA526" s="420" t="str">
        <f>IF(_tag_month_day!AV522="","",_tag_month_day!AV522/100)</f>
        <v/>
      </c>
      <c r="FB526" s="420" t="str">
        <f>IF(_tag_month_day!AW522="","",_tag_month_day!AW522/100)</f>
        <v/>
      </c>
      <c r="FC526" s="420" t="str">
        <f>IF(_tag_month_day!AX522="","",_tag_month_day!AX522/100)</f>
        <v/>
      </c>
      <c r="FD526" s="510">
        <f t="shared" si="3160"/>
        <v>0.33</v>
      </c>
      <c r="FE526" s="510">
        <f t="shared" si="3161"/>
        <v>0.19</v>
      </c>
      <c r="FF526" s="510">
        <f t="shared" si="3162"/>
        <v>0.003</v>
      </c>
      <c r="FG526" s="510">
        <f t="shared" si="3163"/>
        <v>0</v>
      </c>
      <c r="FH526" s="603">
        <f t="shared" si="3164"/>
        <v>0.0001</v>
      </c>
      <c r="FI526" s="510">
        <f t="shared" ref="FI526:FR526" si="3213">FI525</f>
        <v>0.41</v>
      </c>
      <c r="FJ526" s="510">
        <f t="shared" si="3213"/>
        <v>0.11</v>
      </c>
      <c r="FK526" s="510">
        <f t="shared" si="3213"/>
        <v>0.015</v>
      </c>
      <c r="FL526" s="510">
        <f t="shared" si="3213"/>
        <v>0</v>
      </c>
      <c r="FM526" s="603">
        <f t="shared" si="3213"/>
        <v>0.0001</v>
      </c>
      <c r="FN526" s="510" t="str">
        <f>IF(_tag_month_day!AY522="","",_tag_month_day!AY522/100)</f>
        <v/>
      </c>
      <c r="FO526" s="510" t="str">
        <f>IF(_tag_month_day!AZ522="","",_tag_month_day!AZ522/100)</f>
        <v/>
      </c>
      <c r="FP526" s="510" t="str">
        <f>IF(_tag_month_day!BA522="","",_tag_month_day!BA522/100)</f>
        <v/>
      </c>
      <c r="FQ526" s="510" t="str">
        <f>IF(_tag_month_day!BB522="","",_tag_month_day!BB522/100)</f>
        <v/>
      </c>
      <c r="FR526" s="603" t="str">
        <f>IF(_tag_month_day!BC522="","",_tag_month_day!BC522/100)</f>
        <v/>
      </c>
      <c r="FS526" s="510" t="str">
        <f>IF(_tag_month_day!BD522="","",_tag_month_day!BD522/100)</f>
        <v/>
      </c>
      <c r="FT526" s="510" t="str">
        <f>IF(_tag_month_day!BE522="","",_tag_month_day!BE522/100)</f>
        <v/>
      </c>
      <c r="FU526" s="510" t="str">
        <f>IF(_tag_month_day!BF522="","",_tag_month_day!BF522/100)</f>
        <v/>
      </c>
      <c r="FV526" s="510" t="str">
        <f>IF(_tag_month_day!BG522="","",_tag_month_day!BG522/100)</f>
        <v/>
      </c>
      <c r="FW526" s="603" t="str">
        <f>IF(_tag_month_day!BH522="","",_tag_month_day!BH522/100)</f>
        <v/>
      </c>
      <c r="FX526" s="510" t="str">
        <f>IF(_tag_month_day!BI522="","",_tag_month_day!BI522/100)</f>
        <v/>
      </c>
      <c r="FY526" s="510" t="str">
        <f>IF(_tag_month_day!BJ522="","",_tag_month_day!BJ522/100)</f>
        <v/>
      </c>
      <c r="FZ526" s="605" t="str">
        <f>IF(_tag_month_day!BK522="","",_tag_month_day!BK522/100)</f>
        <v/>
      </c>
      <c r="GA526" s="510" t="str">
        <f>IF(_tag_month_day!BL522="","",_tag_month_day!BL522/100)</f>
        <v/>
      </c>
      <c r="GB526" s="603" t="str">
        <f>IF(_tag_month_day!BM522="","",_tag_month_day!BM522/100)</f>
        <v/>
      </c>
      <c r="GC526" s="420" t="str">
        <f>IF(_tag_month_day!BN522="","",_tag_month_day!BN522/100)</f>
        <v/>
      </c>
      <c r="GD526" s="420" t="str">
        <f>IF(_tag_month_day!BO522="","",_tag_month_day!BO522/100)</f>
        <v/>
      </c>
      <c r="GE526" s="420" t="str">
        <f>IF(_tag_month_day!BP522="","",_tag_month_day!BP522/100)</f>
        <v/>
      </c>
      <c r="GF526" s="420" t="str">
        <f>IF(_tag_month_day!BQ522="","",_tag_month_day!BQ522/100)</f>
        <v/>
      </c>
      <c r="GG526" s="420" t="str">
        <f>IF(_tag_month_day!BR522="","",_tag_month_day!BR522/100)</f>
        <v/>
      </c>
      <c r="GH526" s="420" t="str">
        <f>IF(_tag_month_day!BS522="","",_tag_month_day!BS522/100)</f>
        <v/>
      </c>
      <c r="GI526" s="603" t="str">
        <f>IF(_tag_month_day!BT522="","",_tag_month_day!BT522/100)</f>
        <v/>
      </c>
      <c r="GJ526" s="612" t="str">
        <f>IF(_tag_month_day!BU522="","",_tag_month_day!BU522/100)</f>
        <v/>
      </c>
      <c r="GK526" s="620" t="str">
        <f>IF(_tag_month_day!BV522="",IF(_rlcf_month_day!A$2="","",_rlcf_month_day!A$2/100),_tag_month_day!BV522/100)</f>
        <v/>
      </c>
      <c r="GL526" s="620" t="str">
        <f>IF(_tag_month_day!BW522="",IF(_rlcf_month_day!B$2="","",_rlcf_month_day!B$2/100),_tag_month_day!BW522/100)</f>
        <v/>
      </c>
      <c r="GM526" s="621" t="str">
        <f>IF(_tag_month_day!BX522="",IF(_rlcf_month_day!C$2="","",_rlcf_month_day!C$2/100),_tag_month_day!BX522/100)</f>
        <v/>
      </c>
      <c r="GN526" s="620" t="str">
        <f>IF(_tag_month_day!BV522="",IF(_rlcf_month_day!A$2="","",_rlcf_month_day!A$2/100),_tag_month_day!BV522/100)</f>
        <v/>
      </c>
      <c r="GO526" s="620" t="str">
        <f>IF(_tag_month_day!BW522="",IF(_rlcf_month_day!B$2="","",_rlcf_month_day!B$2/100),_tag_month_day!BW522/100)</f>
        <v/>
      </c>
      <c r="GP526" s="620" t="str">
        <f>IF(_tag_month_day!CD522="",IF(_rlcf_month_day!E$2="","",_rlcf_month_day!E$2/100),_tag_month_day!CD522/100)</f>
        <v/>
      </c>
      <c r="GQ526" s="620" t="str">
        <f>IF(_tag_month_day!CE522="",IF(_rlcf_month_day!F$2="","",_rlcf_month_day!F$2/100),_tag_month_day!CE522/100)</f>
        <v/>
      </c>
      <c r="GR526" s="621" t="str">
        <f>IF(_tag_month_day!CF522="",IF(_rlcf_month_day!G$2="","",_rlcf_month_day!G$2/100),_tag_month_day!CF522/100)</f>
        <v/>
      </c>
      <c r="GS526" s="626">
        <f t="shared" ref="GS526:HH526" si="3214">GS525</f>
        <v>0.953</v>
      </c>
      <c r="GT526" s="626">
        <f t="shared" si="3214"/>
        <v>0.55</v>
      </c>
      <c r="GU526" s="626">
        <f t="shared" si="3214"/>
        <v>0.55</v>
      </c>
      <c r="GV526" s="626">
        <f t="shared" si="3214"/>
        <v>0.55</v>
      </c>
      <c r="GW526" s="626">
        <f t="shared" si="3214"/>
        <v>0.5</v>
      </c>
      <c r="GX526" s="626">
        <f t="shared" si="3214"/>
        <v>0.935</v>
      </c>
      <c r="GY526" s="626">
        <f t="shared" si="3214"/>
        <v>0.15</v>
      </c>
      <c r="GZ526" s="626">
        <f t="shared" si="3214"/>
        <v>1</v>
      </c>
      <c r="HA526" s="632">
        <f t="shared" si="3214"/>
        <v>0.047</v>
      </c>
      <c r="HB526" s="632">
        <f t="shared" si="3214"/>
        <v>0.45</v>
      </c>
      <c r="HC526" s="632">
        <f t="shared" si="3214"/>
        <v>0.45</v>
      </c>
      <c r="HD526" s="632">
        <f t="shared" si="3214"/>
        <v>0.45</v>
      </c>
      <c r="HE526" s="632">
        <f t="shared" si="3214"/>
        <v>0.5</v>
      </c>
      <c r="HF526" s="632">
        <f t="shared" si="3214"/>
        <v>0.065</v>
      </c>
      <c r="HG526" s="632">
        <f t="shared" si="3214"/>
        <v>0.85</v>
      </c>
      <c r="HH526" s="632">
        <f t="shared" si="3214"/>
        <v>0</v>
      </c>
      <c r="HI526" s="68">
        <f t="shared" si="3136"/>
        <v>0</v>
      </c>
      <c r="HJ526" s="68" t="e">
        <f t="shared" si="3167"/>
        <v>#VALUE!</v>
      </c>
      <c r="HK526" s="202">
        <f t="shared" si="3168"/>
        <v>0.85</v>
      </c>
      <c r="HL526" s="464">
        <f t="shared" si="3169"/>
        <v>550000</v>
      </c>
      <c r="HM526" s="464">
        <f t="shared" si="3170"/>
        <v>480000</v>
      </c>
      <c r="HN526" s="192" t="e">
        <f t="shared" si="3137"/>
        <v>#VALUE!</v>
      </c>
      <c r="HO526" s="192" t="e">
        <f>HN526*HK526*$HO$2/HL526*1000000</f>
        <v>#VALUE!</v>
      </c>
      <c r="HP526" s="192" t="e">
        <f>HN526*HK526*$HP$2/HM526*1000000</f>
        <v>#VALUE!</v>
      </c>
    </row>
    <row r="527" customFormat="1" spans="1:224">
      <c r="A527" s="381">
        <v>522</v>
      </c>
      <c r="B527" s="54">
        <f ca="1" t="shared" si="3171"/>
        <v>43638</v>
      </c>
      <c r="C527" s="57">
        <f t="shared" si="3172"/>
        <v>0.0416666666666667</v>
      </c>
      <c r="D527" s="68" t="str">
        <f ca="1" t="shared" si="3138"/>
        <v>中班</v>
      </c>
      <c r="E527" s="68" t="str">
        <f ca="1" t="shared" si="3139"/>
        <v>甲</v>
      </c>
      <c r="F527" s="68">
        <f ca="1">SUMPRODUCT((成本日报!$A$3:$A$95=计划!B527)*(成本日报!$B$3:$B$95=计划!$D527),成本日报!$C$3:$C$95)</f>
        <v>1</v>
      </c>
      <c r="G527" s="382">
        <f ca="1" t="shared" si="3173"/>
        <v>43638.7083333321</v>
      </c>
      <c r="H527" s="382">
        <f ca="1" t="shared" si="3140"/>
        <v>43638.7152777765</v>
      </c>
      <c r="I527" s="382">
        <f ca="1" t="shared" si="3141"/>
        <v>43638.7208333321</v>
      </c>
      <c r="J527" s="382">
        <f ca="1" t="shared" si="3142"/>
        <v>43638.7499999987</v>
      </c>
      <c r="K527" s="382">
        <f ca="1" t="shared" si="3143"/>
        <v>43638.8124999987</v>
      </c>
      <c r="L527" s="382">
        <f ca="1" t="shared" si="3144"/>
        <v>43638.8333333321</v>
      </c>
      <c r="M527" s="398" t="str">
        <f>IF(_tag_month_day!A523="","",_tag_month_day!A523)</f>
        <v/>
      </c>
      <c r="N527" s="398" t="str">
        <f>IF(_tag_month_day!B523="","",_tag_month_day!B523)</f>
        <v/>
      </c>
      <c r="O527" s="399" t="e">
        <f t="shared" si="3145"/>
        <v>#VALUE!</v>
      </c>
      <c r="P527" s="398" t="str">
        <f>IF(_tag_month_day!C523="","",_tag_month_day!C523)</f>
        <v/>
      </c>
      <c r="Q527" s="398" t="str">
        <f>IF(_tag_month_day!D523="","",_tag_month_day!D523)</f>
        <v/>
      </c>
      <c r="R527" s="416">
        <f>IF(_tag_month_day!CB523="",R526,_tag_month_day!CB523/100)</f>
        <v>0.07</v>
      </c>
      <c r="S527" s="417" t="str">
        <f>IF(_tag_month_day!E523="","",_tag_month_day!E523)</f>
        <v/>
      </c>
      <c r="T527" s="417" t="str">
        <f>IF(_tag_month_day!F523="","",_tag_month_day!F523)</f>
        <v/>
      </c>
      <c r="U527" s="418" t="e">
        <f t="shared" si="3099"/>
        <v>#VALUE!</v>
      </c>
      <c r="V527" s="53" t="e">
        <f t="shared" si="3100"/>
        <v>#VALUE!</v>
      </c>
      <c r="W527" s="419" t="str">
        <f>IF(_jhy_month_day!A523="","",_jhy_month_day!A523)</f>
        <v/>
      </c>
      <c r="X527" s="420" t="str">
        <f>IF(_jhy_month_day!B523="","",_jhy_month_day!B523/100)</f>
        <v/>
      </c>
      <c r="Y527" s="420" t="str">
        <f>IF(_jhy_month_day!C523="","",_jhy_month_day!C523/100)</f>
        <v/>
      </c>
      <c r="Z527" s="439">
        <f t="shared" si="3189"/>
        <v>131</v>
      </c>
      <c r="AA527" s="440" t="str">
        <f>IF(_tag_month_day!G523="","",_tag_month_day!G523/100)</f>
        <v/>
      </c>
      <c r="AB527" s="440" t="str">
        <f>IF(_tag_month_day!H523="","",_tag_month_day!H523/100)</f>
        <v/>
      </c>
      <c r="AC527" s="193">
        <f t="shared" si="3146"/>
        <v>1.59963432013121</v>
      </c>
      <c r="AD527" s="441" t="str">
        <f t="shared" si="3147"/>
        <v/>
      </c>
      <c r="AE527" s="442" t="str">
        <f t="shared" si="3148"/>
        <v/>
      </c>
      <c r="AF527" s="443">
        <v>1</v>
      </c>
      <c r="AG527" s="68" t="str">
        <f>IF(_duihao_month_day!A523="","",_duihao_month_day!A523)</f>
        <v/>
      </c>
      <c r="AH527" s="463">
        <f>IF(_gyk_month_day!B523="",AH526,_gyk_month_day!B523)</f>
        <v>820</v>
      </c>
      <c r="AI527" s="464"/>
      <c r="AJ527" s="68" t="str">
        <f>IF(_tag_month_day!I523="","",_tag_month_day!I523)</f>
        <v/>
      </c>
      <c r="AK527" s="465" t="str">
        <f>IF(_tzyy_month_day!A523="","",_tzyy_month_day!A523)</f>
        <v/>
      </c>
      <c r="AL527" s="465" t="str">
        <f>IF(_tzyy_month_day!B523="","",_tzyy_month_day!B523)</f>
        <v/>
      </c>
      <c r="AM527" s="465" t="str">
        <f>IF(_tzyy_month_day!C523="","",_tzyy_month_day!C523)</f>
        <v/>
      </c>
      <c r="AN527" s="466" t="str">
        <f>IF(_tag_month_day!CG523="","",_tag_month_day!CG523)</f>
        <v/>
      </c>
      <c r="AO527" s="466" t="str">
        <f>IF(_tag_month_day!CH523="","",_tag_month_day!CH523)</f>
        <v/>
      </c>
      <c r="AP527" s="486" t="e">
        <f t="shared" si="3149"/>
        <v>#VALUE!</v>
      </c>
      <c r="AQ527" s="487" t="str">
        <f>IF(_tag_month_day!J523="","",_tag_month_day!J523/100)</f>
        <v/>
      </c>
      <c r="AR527" s="488">
        <f t="shared" si="3150"/>
        <v>1.3</v>
      </c>
      <c r="AS527" s="489" t="e">
        <f t="shared" si="3101"/>
        <v>#VALUE!</v>
      </c>
      <c r="AT527" s="489">
        <f t="shared" si="3151"/>
        <v>0</v>
      </c>
      <c r="AU527" s="490" t="str">
        <f>IF(_tag_month_day!K523="","",_tag_month_day!K523)</f>
        <v/>
      </c>
      <c r="AV527" s="491" t="str">
        <f>IF(_tag_month_day!L523="","",_tag_month_day!L523/100)</f>
        <v/>
      </c>
      <c r="AW527" s="420">
        <f t="shared" si="3073"/>
        <v>0</v>
      </c>
      <c r="AX527" s="420">
        <f t="shared" si="3152"/>
        <v>0</v>
      </c>
      <c r="AY527" s="420" t="str">
        <f>IF(_tag_month_day!M523="","",_tag_month_day!M523/100)</f>
        <v/>
      </c>
      <c r="AZ527" s="420" t="str">
        <f>IF(_tag_month_day!N523="","",_tag_month_day!N523/100)</f>
        <v/>
      </c>
      <c r="BA527" s="420" t="str">
        <f>IF(_tag_month_day!O523="","",_tag_month_day!O523/100)</f>
        <v/>
      </c>
      <c r="BB527" s="496" t="str">
        <f>IF(_tag_month_day!P523="","",_tag_month_day!P523/100)</f>
        <v/>
      </c>
      <c r="BC527" s="496">
        <f t="shared" si="3153"/>
        <v>0</v>
      </c>
      <c r="BD527" s="496" t="str">
        <f>IF(_tag_month_day!Q523="","",_tag_month_day!Q523/100)</f>
        <v/>
      </c>
      <c r="BE527" s="510" t="str">
        <f>IF(_tag_month_day!R523="","",_tag_month_day!R523/100)</f>
        <v/>
      </c>
      <c r="BF527" s="413" t="str">
        <f>IF(_tag_month_day!CC523="","",_tag_month_day!CC523/100)</f>
        <v/>
      </c>
      <c r="BG527" s="511" t="e">
        <f t="shared" si="3102"/>
        <v>#VALUE!</v>
      </c>
      <c r="BH527" s="198">
        <f t="shared" si="3103"/>
        <v>0</v>
      </c>
      <c r="BI527" s="512" t="e">
        <f>IF(CX527=0,BI526,(DK527*查询!$R$5+DL527*查询!$Q$5+DM527*查询!$N$5+DN527*查询!$O$5+DO527*查询!$P$5)*AF527/CX527)</f>
        <v>#VALUE!</v>
      </c>
      <c r="BJ527" s="512" t="e">
        <f>IF(CX527=0,BJ526,(DP527*查询!$S$5+DQ527*查询!$T$5+DR527*查询!$U$5)*AF527/CX527)</f>
        <v>#VALUE!</v>
      </c>
      <c r="BK527" s="512">
        <f t="shared" si="3154"/>
        <v>1</v>
      </c>
      <c r="BL527" s="513" t="str">
        <f>IF(_cfyc_month_day!A523="","",_cfyc_month_day!A523)</f>
        <v/>
      </c>
      <c r="BM527" s="513" t="str">
        <f>IF(_cfyc_month_day!B523="","",_cfyc_month_day!B523)</f>
        <v/>
      </c>
      <c r="BN527" s="513" t="str">
        <f>IF(_cfyc_month_day!C523="","",_cfyc_month_day!C523)</f>
        <v/>
      </c>
      <c r="BO527" s="522" t="str">
        <f>IF(_cfyc_month_day!D523="","",_cfyc_month_day!D523)</f>
        <v/>
      </c>
      <c r="BP527" s="522" t="str">
        <f>IF(_cfyc_month_day!E523="","",_cfyc_month_day!E523)</f>
        <v/>
      </c>
      <c r="BQ527" s="522" t="str">
        <f>IF(_cfyc_month_day!F523="","",_cfyc_month_day!F523)</f>
        <v/>
      </c>
      <c r="BR527" s="513" t="str">
        <f>IF(_tag_month_day!T523="","",_tag_month_day!T523)</f>
        <v/>
      </c>
      <c r="BS527" s="513" t="str">
        <f>IF(_tag_month_day!U523="","",_tag_month_day!U523)</f>
        <v/>
      </c>
      <c r="BT527" s="523" t="str">
        <f t="shared" si="3155"/>
        <v/>
      </c>
      <c r="BU527" s="223" t="str">
        <f>IF(_tag_month_day!V523="","",_tag_month_day!V523)</f>
        <v/>
      </c>
      <c r="BV527" s="206" t="str">
        <f>IF(_tag_month_day!W523="","",_tag_month_day!W523)</f>
        <v/>
      </c>
      <c r="BW527" s="540" t="str">
        <f>IF(_tag_month_day!X523="","",_tag_month_day!X523)</f>
        <v/>
      </c>
      <c r="BX527" s="540" t="str">
        <f>IF(_tag_month_day!Y523="","",_tag_month_day!Y523)</f>
        <v/>
      </c>
      <c r="BY527" s="541">
        <f ca="1" t="shared" si="3156"/>
        <v>43638.8333333321</v>
      </c>
      <c r="BZ527" s="542"/>
      <c r="CA527" s="543" t="str">
        <f>IF(_jhy2_month_day!A523="","",_jhy2_month_day!A523)</f>
        <v/>
      </c>
      <c r="CB527" s="464" t="str">
        <f>IF(_jhy2_month_day!B523="","",_jhy2_month_day!B523)</f>
        <v/>
      </c>
      <c r="CC527" s="464" t="str">
        <f>IF(_jhy2_month_day!C523="","",_jhy2_month_day!C523)</f>
        <v/>
      </c>
      <c r="CD527" s="464" t="str">
        <f>IF(_jhy2_month_day!D523="","",_jhy2_month_day!D523)</f>
        <v/>
      </c>
      <c r="CE527" s="464" t="str">
        <f>IF(_jhy2_month_day!E523="","",_jhy2_month_day!E523)</f>
        <v/>
      </c>
      <c r="CF527" s="464" t="str">
        <f>IF(_jhy2_month_day!F523="","",_jhy2_month_day!F523)</f>
        <v/>
      </c>
      <c r="CG527" s="464" t="str">
        <f>IF(_jhy2_month_day!G523="","",_jhy2_month_day!G523)</f>
        <v/>
      </c>
      <c r="CH527" s="464" t="str">
        <f>IF(_jhy2_month_day!H523="","",_jhy2_month_day!H523)</f>
        <v/>
      </c>
      <c r="CI527" s="464" t="str">
        <f>IF(_jhy2_month_day!I523="","",_jhy2_month_day!I523)</f>
        <v/>
      </c>
      <c r="CJ527" s="464" t="str">
        <f>IF(_jhy2_month_day!J523="","",_jhy2_month_day!J523)</f>
        <v/>
      </c>
      <c r="CK527" s="464" t="str">
        <f>IF(_jhy2_month_day!K523="","",_jhy2_month_day!K523)</f>
        <v/>
      </c>
      <c r="CL527" s="562" t="str">
        <f>IF(_jhy2_month_day!L523="","",_jhy2_month_day!L523)</f>
        <v/>
      </c>
      <c r="CM527" s="562" t="str">
        <f>IF(_jhy2_month_day!M523="","",_jhy2_month_day!M523)</f>
        <v/>
      </c>
      <c r="CN527" s="562" t="str">
        <f>IF(_jhy2_month_day!N523="","",_jhy2_month_day!N523)</f>
        <v/>
      </c>
      <c r="CO527" s="562" t="str">
        <f>IF(_jhy2_month_day!O523="","",_jhy2_month_day!O523)</f>
        <v/>
      </c>
      <c r="CP527" s="562" t="str">
        <f>IF(_jhy2_month_day!P523="","",_jhy2_month_day!P523)</f>
        <v/>
      </c>
      <c r="CQ527" s="562" t="str">
        <f>IF(_jhy2_month_day!Q523="","",_jhy2_month_day!Q523)</f>
        <v/>
      </c>
      <c r="CR527" s="563" t="str">
        <f>IF(_jhy2_month_day!R523="","",_jhy2_month_day!R523)</f>
        <v/>
      </c>
      <c r="CS527" s="576" t="str">
        <f>IF(_jhy2_month_day!S523="","",_jhy2_month_day!S523)</f>
        <v/>
      </c>
      <c r="CT527" s="562" t="str">
        <f>IF(_jhy2_month_day!T523="","",_jhy2_month_day!T523)</f>
        <v/>
      </c>
      <c r="CU527" s="577" t="e">
        <f t="shared" si="3104"/>
        <v>#VALUE!</v>
      </c>
      <c r="CV527" s="198" t="e">
        <f t="shared" si="3105"/>
        <v>#VALUE!</v>
      </c>
      <c r="CW527" s="192" t="e">
        <f t="shared" si="3106"/>
        <v>#VALUE!</v>
      </c>
      <c r="CX527" s="192" t="e">
        <f t="shared" si="3107"/>
        <v>#VALUE!</v>
      </c>
      <c r="CY527" s="202" t="e">
        <f t="shared" si="3108"/>
        <v>#VALUE!</v>
      </c>
      <c r="CZ527" s="192" t="e">
        <f t="shared" ref="CZ527:DI527" si="3215">$AJ527*EF527</f>
        <v>#VALUE!</v>
      </c>
      <c r="DA527" s="192" t="e">
        <f t="shared" si="3215"/>
        <v>#VALUE!</v>
      </c>
      <c r="DB527" s="192" t="e">
        <f t="shared" si="3215"/>
        <v>#VALUE!</v>
      </c>
      <c r="DC527" s="192" t="e">
        <f t="shared" si="3215"/>
        <v>#VALUE!</v>
      </c>
      <c r="DD527" s="192" t="e">
        <f t="shared" si="3215"/>
        <v>#VALUE!</v>
      </c>
      <c r="DE527" s="192" t="e">
        <f t="shared" si="3215"/>
        <v>#VALUE!</v>
      </c>
      <c r="DF527" s="192" t="e">
        <f t="shared" si="3215"/>
        <v>#VALUE!</v>
      </c>
      <c r="DG527" s="192" t="e">
        <f t="shared" si="3215"/>
        <v>#VALUE!</v>
      </c>
      <c r="DH527" s="192" t="e">
        <f t="shared" si="3215"/>
        <v>#VALUE!</v>
      </c>
      <c r="DI527" s="192" t="e">
        <f t="shared" si="3215"/>
        <v>#VALUE!</v>
      </c>
      <c r="DJ527" s="192" t="e">
        <f t="shared" si="3110"/>
        <v>#VALUE!</v>
      </c>
      <c r="DK527" s="192" t="e">
        <f t="shared" si="3111"/>
        <v>#VALUE!</v>
      </c>
      <c r="DL527" s="192" t="e">
        <f t="shared" si="3112"/>
        <v>#VALUE!</v>
      </c>
      <c r="DM527" s="192" t="e">
        <f t="shared" si="3113"/>
        <v>#VALUE!</v>
      </c>
      <c r="DN527" s="192" t="e">
        <f t="shared" si="3114"/>
        <v>#VALUE!</v>
      </c>
      <c r="DO527" s="192" t="e">
        <f t="shared" si="3115"/>
        <v>#VALUE!</v>
      </c>
      <c r="DP527" s="192" t="e">
        <f t="shared" si="3116"/>
        <v>#VALUE!</v>
      </c>
      <c r="DQ527" s="192" t="e">
        <f t="shared" si="3117"/>
        <v>#VALUE!</v>
      </c>
      <c r="DR527" s="192" t="e">
        <f t="shared" si="3118"/>
        <v>#VALUE!</v>
      </c>
      <c r="DS527" s="192" t="e">
        <f t="shared" si="3119"/>
        <v>#VALUE!</v>
      </c>
      <c r="DT527" s="192" t="e">
        <f t="shared" si="3120"/>
        <v>#VALUE!</v>
      </c>
      <c r="DU527" s="192" t="e">
        <f t="shared" si="3121"/>
        <v>#VALUE!</v>
      </c>
      <c r="DV527" s="198" t="e">
        <f t="shared" si="3122"/>
        <v>#VALUE!</v>
      </c>
      <c r="DW527" s="198" t="e">
        <f t="shared" si="3123"/>
        <v>#DIV/0!</v>
      </c>
      <c r="DX527" s="198" t="e">
        <f t="shared" si="3124"/>
        <v>#DIV/0!</v>
      </c>
      <c r="DY527" s="198" t="e">
        <f t="shared" si="3125"/>
        <v>#VALUE!</v>
      </c>
      <c r="DZ527" s="198" t="e">
        <f t="shared" si="3126"/>
        <v>#VALUE!</v>
      </c>
      <c r="EA527" s="198" t="e">
        <f t="shared" si="3127"/>
        <v>#VALUE!</v>
      </c>
      <c r="EB527" s="198" t="e">
        <f t="shared" si="3128"/>
        <v>#VALUE!</v>
      </c>
      <c r="EC527" s="198" t="e">
        <f t="shared" si="3129"/>
        <v>#DIV/0!</v>
      </c>
      <c r="ED527" s="198" t="e">
        <f t="shared" si="3130"/>
        <v>#VALUE!</v>
      </c>
      <c r="EE527" s="198" t="e">
        <f t="shared" si="3131"/>
        <v>#VALUE!</v>
      </c>
      <c r="EF527" s="198" t="e">
        <f t="shared" ref="EF527:EO527" si="3216">DV527/SUM($DV527:$EE527)</f>
        <v>#VALUE!</v>
      </c>
      <c r="EG527" s="198" t="e">
        <f t="shared" si="3216"/>
        <v>#DIV/0!</v>
      </c>
      <c r="EH527" s="198" t="e">
        <f t="shared" si="3216"/>
        <v>#DIV/0!</v>
      </c>
      <c r="EI527" s="198" t="e">
        <f t="shared" si="3216"/>
        <v>#VALUE!</v>
      </c>
      <c r="EJ527" s="198" t="e">
        <f t="shared" si="3216"/>
        <v>#VALUE!</v>
      </c>
      <c r="EK527" s="198" t="e">
        <f t="shared" si="3216"/>
        <v>#VALUE!</v>
      </c>
      <c r="EL527" s="198" t="e">
        <f t="shared" si="3216"/>
        <v>#VALUE!</v>
      </c>
      <c r="EM527" s="198" t="e">
        <f t="shared" si="3216"/>
        <v>#DIV/0!</v>
      </c>
      <c r="EN527" s="198" t="e">
        <f t="shared" si="3216"/>
        <v>#VALUE!</v>
      </c>
      <c r="EO527" s="198" t="e">
        <f t="shared" si="3216"/>
        <v>#VALUE!</v>
      </c>
      <c r="EP527" s="511">
        <f t="shared" ref="EP527:EW527" si="3217">EP526</f>
        <v>0.08</v>
      </c>
      <c r="EQ527" s="511">
        <f t="shared" si="3217"/>
        <v>0.015</v>
      </c>
      <c r="ER527" s="511">
        <f t="shared" si="3217"/>
        <v>0.015</v>
      </c>
      <c r="ES527" s="511">
        <f t="shared" si="3217"/>
        <v>0.015</v>
      </c>
      <c r="ET527" s="511">
        <f t="shared" si="3217"/>
        <v>0.015</v>
      </c>
      <c r="EU527" s="511">
        <f t="shared" si="3217"/>
        <v>0.09</v>
      </c>
      <c r="EV527" s="511">
        <f t="shared" si="3217"/>
        <v>0.09</v>
      </c>
      <c r="EW527" s="511">
        <f t="shared" si="3217"/>
        <v>0.09</v>
      </c>
      <c r="EX527" s="420" t="str">
        <f>IF(_tag_month_day!AS523="","",_tag_month_day!AS523/100)</f>
        <v/>
      </c>
      <c r="EY527" s="420" t="str">
        <f>IF(_tag_month_day!AT523="","",_tag_month_day!AT523/100)</f>
        <v/>
      </c>
      <c r="EZ527" s="420" t="str">
        <f>IF(_tag_month_day!AU523="","",_tag_month_day!AU523/100)</f>
        <v/>
      </c>
      <c r="FA527" s="420" t="str">
        <f>IF(_tag_month_day!AV523="","",_tag_month_day!AV523/100)</f>
        <v/>
      </c>
      <c r="FB527" s="420" t="str">
        <f>IF(_tag_month_day!AW523="","",_tag_month_day!AW523/100)</f>
        <v/>
      </c>
      <c r="FC527" s="420" t="str">
        <f>IF(_tag_month_day!AX523="","",_tag_month_day!AX523/100)</f>
        <v/>
      </c>
      <c r="FD527" s="510">
        <f t="shared" si="3160"/>
        <v>0.33</v>
      </c>
      <c r="FE527" s="510">
        <f t="shared" si="3161"/>
        <v>0.19</v>
      </c>
      <c r="FF527" s="510">
        <f t="shared" si="3162"/>
        <v>0.003</v>
      </c>
      <c r="FG527" s="510">
        <f t="shared" si="3163"/>
        <v>0</v>
      </c>
      <c r="FH527" s="603">
        <f t="shared" si="3164"/>
        <v>0.0001</v>
      </c>
      <c r="FI527" s="510">
        <f t="shared" ref="FI527:FR527" si="3218">FI526</f>
        <v>0.41</v>
      </c>
      <c r="FJ527" s="510">
        <f t="shared" si="3218"/>
        <v>0.11</v>
      </c>
      <c r="FK527" s="510">
        <f t="shared" si="3218"/>
        <v>0.015</v>
      </c>
      <c r="FL527" s="510">
        <f t="shared" si="3218"/>
        <v>0</v>
      </c>
      <c r="FM527" s="603">
        <f t="shared" si="3218"/>
        <v>0.0001</v>
      </c>
      <c r="FN527" s="510" t="str">
        <f>IF(_tag_month_day!AY523="","",_tag_month_day!AY523/100)</f>
        <v/>
      </c>
      <c r="FO527" s="510" t="str">
        <f>IF(_tag_month_day!AZ523="","",_tag_month_day!AZ523/100)</f>
        <v/>
      </c>
      <c r="FP527" s="510" t="str">
        <f>IF(_tag_month_day!BA523="","",_tag_month_day!BA523/100)</f>
        <v/>
      </c>
      <c r="FQ527" s="510" t="str">
        <f>IF(_tag_month_day!BB523="","",_tag_month_day!BB523/100)</f>
        <v/>
      </c>
      <c r="FR527" s="603" t="str">
        <f>IF(_tag_month_day!BC523="","",_tag_month_day!BC523/100)</f>
        <v/>
      </c>
      <c r="FS527" s="510" t="str">
        <f>IF(_tag_month_day!BD523="","",_tag_month_day!BD523/100)</f>
        <v/>
      </c>
      <c r="FT527" s="510" t="str">
        <f>IF(_tag_month_day!BE523="","",_tag_month_day!BE523/100)</f>
        <v/>
      </c>
      <c r="FU527" s="510" t="str">
        <f>IF(_tag_month_day!BF523="","",_tag_month_day!BF523/100)</f>
        <v/>
      </c>
      <c r="FV527" s="510" t="str">
        <f>IF(_tag_month_day!BG523="","",_tag_month_day!BG523/100)</f>
        <v/>
      </c>
      <c r="FW527" s="603" t="str">
        <f>IF(_tag_month_day!BH523="","",_tag_month_day!BH523/100)</f>
        <v/>
      </c>
      <c r="FX527" s="510" t="str">
        <f>IF(_tag_month_day!BI523="","",_tag_month_day!BI523/100)</f>
        <v/>
      </c>
      <c r="FY527" s="510" t="str">
        <f>IF(_tag_month_day!BJ523="","",_tag_month_day!BJ523/100)</f>
        <v/>
      </c>
      <c r="FZ527" s="605" t="str">
        <f>IF(_tag_month_day!BK523="","",_tag_month_day!BK523/100)</f>
        <v/>
      </c>
      <c r="GA527" s="510" t="str">
        <f>IF(_tag_month_day!BL523="","",_tag_month_day!BL523/100)</f>
        <v/>
      </c>
      <c r="GB527" s="603" t="str">
        <f>IF(_tag_month_day!BM523="","",_tag_month_day!BM523/100)</f>
        <v/>
      </c>
      <c r="GC527" s="420" t="str">
        <f>IF(_tag_month_day!BN523="","",_tag_month_day!BN523/100)</f>
        <v/>
      </c>
      <c r="GD527" s="420" t="str">
        <f>IF(_tag_month_day!BO523="","",_tag_month_day!BO523/100)</f>
        <v/>
      </c>
      <c r="GE527" s="420" t="str">
        <f>IF(_tag_month_day!BP523="","",_tag_month_day!BP523/100)</f>
        <v/>
      </c>
      <c r="GF527" s="420" t="str">
        <f>IF(_tag_month_day!BQ523="","",_tag_month_day!BQ523/100)</f>
        <v/>
      </c>
      <c r="GG527" s="420" t="str">
        <f>IF(_tag_month_day!BR523="","",_tag_month_day!BR523/100)</f>
        <v/>
      </c>
      <c r="GH527" s="420" t="str">
        <f>IF(_tag_month_day!BS523="","",_tag_month_day!BS523/100)</f>
        <v/>
      </c>
      <c r="GI527" s="603" t="str">
        <f>IF(_tag_month_day!BT523="","",_tag_month_day!BT523/100)</f>
        <v/>
      </c>
      <c r="GJ527" s="612" t="str">
        <f>IF(_tag_month_day!BU523="","",_tag_month_day!BU523/100)</f>
        <v/>
      </c>
      <c r="GK527" s="620" t="str">
        <f>IF(_tag_month_day!BV523="",IF(_rlcf_month_day!A$2="","",_rlcf_month_day!A$2/100),_tag_month_day!BV523/100)</f>
        <v/>
      </c>
      <c r="GL527" s="620" t="str">
        <f>IF(_tag_month_day!BW523="",IF(_rlcf_month_day!B$2="","",_rlcf_month_day!B$2/100),_tag_month_day!BW523/100)</f>
        <v/>
      </c>
      <c r="GM527" s="621" t="str">
        <f>IF(_tag_month_day!BX523="",IF(_rlcf_month_day!C$2="","",_rlcf_month_day!C$2/100),_tag_month_day!BX523/100)</f>
        <v/>
      </c>
      <c r="GN527" s="620" t="str">
        <f>IF(_tag_month_day!BV523="",IF(_rlcf_month_day!A$2="","",_rlcf_month_day!A$2/100),_tag_month_day!BV523/100)</f>
        <v/>
      </c>
      <c r="GO527" s="620" t="str">
        <f>IF(_tag_month_day!BW523="",IF(_rlcf_month_day!B$2="","",_rlcf_month_day!B$2/100),_tag_month_day!BW523/100)</f>
        <v/>
      </c>
      <c r="GP527" s="620" t="str">
        <f>IF(_tag_month_day!CD523="",IF(_rlcf_month_day!E$2="","",_rlcf_month_day!E$2/100),_tag_month_day!CD523/100)</f>
        <v/>
      </c>
      <c r="GQ527" s="620" t="str">
        <f>IF(_tag_month_day!CE523="",IF(_rlcf_month_day!F$2="","",_rlcf_month_day!F$2/100),_tag_month_day!CE523/100)</f>
        <v/>
      </c>
      <c r="GR527" s="621" t="str">
        <f>IF(_tag_month_day!CF523="",IF(_rlcf_month_day!G$2="","",_rlcf_month_day!G$2/100),_tag_month_day!CF523/100)</f>
        <v/>
      </c>
      <c r="GS527" s="626">
        <f t="shared" ref="GS527:HH527" si="3219">GS526</f>
        <v>0.953</v>
      </c>
      <c r="GT527" s="626">
        <f t="shared" si="3219"/>
        <v>0.55</v>
      </c>
      <c r="GU527" s="626">
        <f t="shared" si="3219"/>
        <v>0.55</v>
      </c>
      <c r="GV527" s="626">
        <f t="shared" si="3219"/>
        <v>0.55</v>
      </c>
      <c r="GW527" s="626">
        <f t="shared" si="3219"/>
        <v>0.5</v>
      </c>
      <c r="GX527" s="626">
        <f t="shared" si="3219"/>
        <v>0.935</v>
      </c>
      <c r="GY527" s="626">
        <f t="shared" si="3219"/>
        <v>0.15</v>
      </c>
      <c r="GZ527" s="626">
        <f t="shared" si="3219"/>
        <v>1</v>
      </c>
      <c r="HA527" s="632">
        <f t="shared" si="3219"/>
        <v>0.047</v>
      </c>
      <c r="HB527" s="632">
        <f t="shared" si="3219"/>
        <v>0.45</v>
      </c>
      <c r="HC527" s="632">
        <f t="shared" si="3219"/>
        <v>0.45</v>
      </c>
      <c r="HD527" s="632">
        <f t="shared" si="3219"/>
        <v>0.45</v>
      </c>
      <c r="HE527" s="632">
        <f t="shared" si="3219"/>
        <v>0.5</v>
      </c>
      <c r="HF527" s="632">
        <f t="shared" si="3219"/>
        <v>0.065</v>
      </c>
      <c r="HG527" s="632">
        <f t="shared" si="3219"/>
        <v>0.85</v>
      </c>
      <c r="HH527" s="632">
        <f t="shared" si="3219"/>
        <v>0</v>
      </c>
      <c r="HI527" s="68">
        <f t="shared" si="3136"/>
        <v>0</v>
      </c>
      <c r="HJ527" s="68" t="e">
        <f t="shared" si="3167"/>
        <v>#VALUE!</v>
      </c>
      <c r="HK527" s="202">
        <f t="shared" si="3168"/>
        <v>0.85</v>
      </c>
      <c r="HL527" s="464">
        <f t="shared" si="3169"/>
        <v>550000</v>
      </c>
      <c r="HM527" s="464">
        <f t="shared" si="3170"/>
        <v>480000</v>
      </c>
      <c r="HN527" s="192" t="e">
        <f t="shared" si="3137"/>
        <v>#VALUE!</v>
      </c>
      <c r="HO527" s="192" t="e">
        <f>HN527*HK527*$HO$2/HL527*1000000</f>
        <v>#VALUE!</v>
      </c>
      <c r="HP527" s="192" t="e">
        <f>HN527*HK527*$HP$2/HM527*1000000</f>
        <v>#VALUE!</v>
      </c>
    </row>
    <row r="528" customFormat="1" spans="1:224">
      <c r="A528" s="381">
        <v>523</v>
      </c>
      <c r="B528" s="54">
        <f ca="1" t="shared" si="3171"/>
        <v>43638</v>
      </c>
      <c r="C528" s="57">
        <f t="shared" si="3172"/>
        <v>0.0416666666666667</v>
      </c>
      <c r="D528" s="68" t="str">
        <f ca="1" t="shared" si="3138"/>
        <v>中班</v>
      </c>
      <c r="E528" s="68" t="str">
        <f ca="1" t="shared" si="3139"/>
        <v>甲</v>
      </c>
      <c r="F528" s="68">
        <f ca="1">SUMPRODUCT((成本日报!$A$3:$A$95=计划!B528)*(成本日报!$B$3:$B$95=计划!$D528),成本日报!$C$3:$C$95)</f>
        <v>1</v>
      </c>
      <c r="G528" s="382">
        <f ca="1" t="shared" si="3173"/>
        <v>43638.7499999987</v>
      </c>
      <c r="H528" s="382">
        <f ca="1" t="shared" si="3140"/>
        <v>43638.7569444432</v>
      </c>
      <c r="I528" s="382">
        <f ca="1" t="shared" si="3141"/>
        <v>43638.7624999987</v>
      </c>
      <c r="J528" s="382">
        <f ca="1" t="shared" si="3142"/>
        <v>43638.7916666654</v>
      </c>
      <c r="K528" s="382">
        <f ca="1" t="shared" si="3143"/>
        <v>43638.8541666654</v>
      </c>
      <c r="L528" s="382">
        <f ca="1" t="shared" si="3144"/>
        <v>43638.8749999987</v>
      </c>
      <c r="M528" s="398" t="str">
        <f>IF(_tag_month_day!A524="","",_tag_month_day!A524)</f>
        <v/>
      </c>
      <c r="N528" s="398" t="str">
        <f>IF(_tag_month_day!B524="","",_tag_month_day!B524)</f>
        <v/>
      </c>
      <c r="O528" s="399" t="e">
        <f t="shared" si="3145"/>
        <v>#VALUE!</v>
      </c>
      <c r="P528" s="398" t="str">
        <f>IF(_tag_month_day!C524="","",_tag_month_day!C524)</f>
        <v/>
      </c>
      <c r="Q528" s="398" t="str">
        <f>IF(_tag_month_day!D524="","",_tag_month_day!D524)</f>
        <v/>
      </c>
      <c r="R528" s="416">
        <f>IF(_tag_month_day!CB524="",R527,_tag_month_day!CB524/100)</f>
        <v>0.07</v>
      </c>
      <c r="S528" s="417" t="str">
        <f>IF(_tag_month_day!E524="","",_tag_month_day!E524)</f>
        <v/>
      </c>
      <c r="T528" s="417" t="str">
        <f>IF(_tag_month_day!F524="","",_tag_month_day!F524)</f>
        <v/>
      </c>
      <c r="U528" s="418" t="e">
        <f t="shared" si="3099"/>
        <v>#VALUE!</v>
      </c>
      <c r="V528" s="53" t="e">
        <f t="shared" si="3100"/>
        <v>#VALUE!</v>
      </c>
      <c r="W528" s="419" t="str">
        <f>IF(_jhy_month_day!A524="","",_jhy_month_day!A524)</f>
        <v/>
      </c>
      <c r="X528" s="420" t="str">
        <f>IF(_jhy_month_day!B524="","",_jhy_month_day!B524/100)</f>
        <v/>
      </c>
      <c r="Y528" s="420" t="str">
        <f>IF(_jhy_month_day!C524="","",_jhy_month_day!C524/100)</f>
        <v/>
      </c>
      <c r="Z528" s="439">
        <f t="shared" si="3189"/>
        <v>131</v>
      </c>
      <c r="AA528" s="440" t="str">
        <f>IF(_tag_month_day!G524="","",_tag_month_day!G524/100)</f>
        <v/>
      </c>
      <c r="AB528" s="440" t="str">
        <f>IF(_tag_month_day!H524="","",_tag_month_day!H524/100)</f>
        <v/>
      </c>
      <c r="AC528" s="193">
        <f t="shared" si="3146"/>
        <v>1.59963432013121</v>
      </c>
      <c r="AD528" s="441" t="str">
        <f t="shared" si="3147"/>
        <v/>
      </c>
      <c r="AE528" s="442" t="str">
        <f t="shared" si="3148"/>
        <v/>
      </c>
      <c r="AF528" s="443">
        <v>1</v>
      </c>
      <c r="AG528" s="68" t="str">
        <f>IF(_duihao_month_day!A524="","",_duihao_month_day!A524)</f>
        <v/>
      </c>
      <c r="AH528" s="463">
        <f>IF(_gyk_month_day!B524="",AH527,_gyk_month_day!B524)</f>
        <v>820</v>
      </c>
      <c r="AI528" s="464"/>
      <c r="AJ528" s="68" t="str">
        <f>IF(_tag_month_day!I524="","",_tag_month_day!I524)</f>
        <v/>
      </c>
      <c r="AK528" s="465" t="str">
        <f>IF(_tzyy_month_day!A524="","",_tzyy_month_day!A524)</f>
        <v/>
      </c>
      <c r="AL528" s="465" t="str">
        <f>IF(_tzyy_month_day!B524="","",_tzyy_month_day!B524)</f>
        <v/>
      </c>
      <c r="AM528" s="465" t="str">
        <f>IF(_tzyy_month_day!C524="","",_tzyy_month_day!C524)</f>
        <v/>
      </c>
      <c r="AN528" s="466" t="str">
        <f>IF(_tag_month_day!CG524="","",_tag_month_day!CG524)</f>
        <v/>
      </c>
      <c r="AO528" s="466" t="str">
        <f>IF(_tag_month_day!CH524="","",_tag_month_day!CH524)</f>
        <v/>
      </c>
      <c r="AP528" s="486" t="e">
        <f t="shared" si="3149"/>
        <v>#VALUE!</v>
      </c>
      <c r="AQ528" s="487" t="str">
        <f>IF(_tag_month_day!J524="","",_tag_month_day!J524/100)</f>
        <v/>
      </c>
      <c r="AR528" s="488">
        <f t="shared" si="3150"/>
        <v>1.3</v>
      </c>
      <c r="AS528" s="489" t="e">
        <f t="shared" si="3101"/>
        <v>#VALUE!</v>
      </c>
      <c r="AT528" s="489">
        <f t="shared" si="3151"/>
        <v>0</v>
      </c>
      <c r="AU528" s="490" t="str">
        <f>IF(_tag_month_day!K524="","",_tag_month_day!K524)</f>
        <v/>
      </c>
      <c r="AV528" s="491" t="str">
        <f>IF(_tag_month_day!L524="","",_tag_month_day!L524/100)</f>
        <v/>
      </c>
      <c r="AW528" s="420">
        <f t="shared" si="3073"/>
        <v>0</v>
      </c>
      <c r="AX528" s="420">
        <f t="shared" si="3152"/>
        <v>0</v>
      </c>
      <c r="AY528" s="420" t="str">
        <f>IF(_tag_month_day!M524="","",_tag_month_day!M524/100)</f>
        <v/>
      </c>
      <c r="AZ528" s="420" t="str">
        <f>IF(_tag_month_day!N524="","",_tag_month_day!N524/100)</f>
        <v/>
      </c>
      <c r="BA528" s="420" t="str">
        <f>IF(_tag_month_day!O524="","",_tag_month_day!O524/100)</f>
        <v/>
      </c>
      <c r="BB528" s="496" t="str">
        <f>IF(_tag_month_day!P524="","",_tag_month_day!P524/100)</f>
        <v/>
      </c>
      <c r="BC528" s="496">
        <f t="shared" si="3153"/>
        <v>0</v>
      </c>
      <c r="BD528" s="496" t="str">
        <f>IF(_tag_month_day!Q524="","",_tag_month_day!Q524/100)</f>
        <v/>
      </c>
      <c r="BE528" s="510" t="str">
        <f>IF(_tag_month_day!R524="","",_tag_month_day!R524/100)</f>
        <v/>
      </c>
      <c r="BF528" s="413" t="str">
        <f>IF(_tag_month_day!CC524="","",_tag_month_day!CC524/100)</f>
        <v/>
      </c>
      <c r="BG528" s="511" t="e">
        <f t="shared" si="3102"/>
        <v>#VALUE!</v>
      </c>
      <c r="BH528" s="198">
        <f t="shared" si="3103"/>
        <v>0</v>
      </c>
      <c r="BI528" s="512" t="e">
        <f>IF(CX528=0,BI527,(DK528*查询!$R$5+DL528*查询!$Q$5+DM528*查询!$N$5+DN528*查询!$O$5+DO528*查询!$P$5)*AF528/CX528)</f>
        <v>#VALUE!</v>
      </c>
      <c r="BJ528" s="512" t="e">
        <f>IF(CX528=0,BJ527,(DP528*查询!$S$5+DQ528*查询!$T$5+DR528*查询!$U$5)*AF528/CX528)</f>
        <v>#VALUE!</v>
      </c>
      <c r="BK528" s="512">
        <f t="shared" si="3154"/>
        <v>1</v>
      </c>
      <c r="BL528" s="513" t="str">
        <f>IF(_cfyc_month_day!A524="","",_cfyc_month_day!A524)</f>
        <v/>
      </c>
      <c r="BM528" s="513" t="str">
        <f>IF(_cfyc_month_day!B524="","",_cfyc_month_day!B524)</f>
        <v/>
      </c>
      <c r="BN528" s="513" t="str">
        <f>IF(_cfyc_month_day!C524="","",_cfyc_month_day!C524)</f>
        <v/>
      </c>
      <c r="BO528" s="522" t="str">
        <f>IF(_cfyc_month_day!D524="","",_cfyc_month_day!D524)</f>
        <v/>
      </c>
      <c r="BP528" s="522" t="str">
        <f>IF(_cfyc_month_day!E524="","",_cfyc_month_day!E524)</f>
        <v/>
      </c>
      <c r="BQ528" s="522" t="str">
        <f>IF(_cfyc_month_day!F524="","",_cfyc_month_day!F524)</f>
        <v/>
      </c>
      <c r="BR528" s="513" t="str">
        <f>IF(_tag_month_day!T524="","",_tag_month_day!T524)</f>
        <v/>
      </c>
      <c r="BS528" s="513" t="str">
        <f>IF(_tag_month_day!U524="","",_tag_month_day!U524)</f>
        <v/>
      </c>
      <c r="BT528" s="523" t="str">
        <f t="shared" si="3155"/>
        <v/>
      </c>
      <c r="BU528" s="223" t="str">
        <f>IF(_tag_month_day!V524="","",_tag_month_day!V524)</f>
        <v/>
      </c>
      <c r="BV528" s="206" t="str">
        <f>IF(_tag_month_day!W524="","",_tag_month_day!W524)</f>
        <v/>
      </c>
      <c r="BW528" s="540" t="str">
        <f>IF(_tag_month_day!X524="","",_tag_month_day!X524)</f>
        <v/>
      </c>
      <c r="BX528" s="540" t="str">
        <f>IF(_tag_month_day!Y524="","",_tag_month_day!Y524)</f>
        <v/>
      </c>
      <c r="BY528" s="541">
        <f ca="1" t="shared" si="3156"/>
        <v>43638.8749999987</v>
      </c>
      <c r="BZ528" s="542"/>
      <c r="CA528" s="543" t="str">
        <f>IF(_jhy2_month_day!A524="","",_jhy2_month_day!A524)</f>
        <v/>
      </c>
      <c r="CB528" s="464" t="str">
        <f>IF(_jhy2_month_day!B524="","",_jhy2_month_day!B524)</f>
        <v/>
      </c>
      <c r="CC528" s="464" t="str">
        <f>IF(_jhy2_month_day!C524="","",_jhy2_month_day!C524)</f>
        <v/>
      </c>
      <c r="CD528" s="464" t="str">
        <f>IF(_jhy2_month_day!D524="","",_jhy2_month_day!D524)</f>
        <v/>
      </c>
      <c r="CE528" s="464" t="str">
        <f>IF(_jhy2_month_day!E524="","",_jhy2_month_day!E524)</f>
        <v/>
      </c>
      <c r="CF528" s="464" t="str">
        <f>IF(_jhy2_month_day!F524="","",_jhy2_month_day!F524)</f>
        <v/>
      </c>
      <c r="CG528" s="464" t="str">
        <f>IF(_jhy2_month_day!G524="","",_jhy2_month_day!G524)</f>
        <v/>
      </c>
      <c r="CH528" s="464" t="str">
        <f>IF(_jhy2_month_day!H524="","",_jhy2_month_day!H524)</f>
        <v/>
      </c>
      <c r="CI528" s="464" t="str">
        <f>IF(_jhy2_month_day!I524="","",_jhy2_month_day!I524)</f>
        <v/>
      </c>
      <c r="CJ528" s="464" t="str">
        <f>IF(_jhy2_month_day!J524="","",_jhy2_month_day!J524)</f>
        <v/>
      </c>
      <c r="CK528" s="464" t="str">
        <f>IF(_jhy2_month_day!K524="","",_jhy2_month_day!K524)</f>
        <v/>
      </c>
      <c r="CL528" s="562" t="str">
        <f>IF(_jhy2_month_day!L524="","",_jhy2_month_day!L524)</f>
        <v/>
      </c>
      <c r="CM528" s="562" t="str">
        <f>IF(_jhy2_month_day!M524="","",_jhy2_month_day!M524)</f>
        <v/>
      </c>
      <c r="CN528" s="562" t="str">
        <f>IF(_jhy2_month_day!N524="","",_jhy2_month_day!N524)</f>
        <v/>
      </c>
      <c r="CO528" s="562" t="str">
        <f>IF(_jhy2_month_day!O524="","",_jhy2_month_day!O524)</f>
        <v/>
      </c>
      <c r="CP528" s="562" t="str">
        <f>IF(_jhy2_month_day!P524="","",_jhy2_month_day!P524)</f>
        <v/>
      </c>
      <c r="CQ528" s="562" t="str">
        <f>IF(_jhy2_month_day!Q524="","",_jhy2_month_day!Q524)</f>
        <v/>
      </c>
      <c r="CR528" s="563" t="str">
        <f>IF(_jhy2_month_day!R524="","",_jhy2_month_day!R524)</f>
        <v/>
      </c>
      <c r="CS528" s="576" t="str">
        <f>IF(_jhy2_month_day!S524="","",_jhy2_month_day!S524)</f>
        <v/>
      </c>
      <c r="CT528" s="562" t="str">
        <f>IF(_jhy2_month_day!T524="","",_jhy2_month_day!T524)</f>
        <v/>
      </c>
      <c r="CU528" s="577" t="e">
        <f t="shared" si="3104"/>
        <v>#VALUE!</v>
      </c>
      <c r="CV528" s="198" t="e">
        <f t="shared" si="3105"/>
        <v>#VALUE!</v>
      </c>
      <c r="CW528" s="192" t="e">
        <f t="shared" si="3106"/>
        <v>#VALUE!</v>
      </c>
      <c r="CX528" s="192" t="e">
        <f t="shared" si="3107"/>
        <v>#VALUE!</v>
      </c>
      <c r="CY528" s="202" t="e">
        <f t="shared" si="3108"/>
        <v>#VALUE!</v>
      </c>
      <c r="CZ528" s="192" t="e">
        <f t="shared" ref="CZ528:DI528" si="3220">$AJ528*EF528</f>
        <v>#VALUE!</v>
      </c>
      <c r="DA528" s="192" t="e">
        <f t="shared" si="3220"/>
        <v>#VALUE!</v>
      </c>
      <c r="DB528" s="192" t="e">
        <f t="shared" si="3220"/>
        <v>#VALUE!</v>
      </c>
      <c r="DC528" s="192" t="e">
        <f t="shared" si="3220"/>
        <v>#VALUE!</v>
      </c>
      <c r="DD528" s="192" t="e">
        <f t="shared" si="3220"/>
        <v>#VALUE!</v>
      </c>
      <c r="DE528" s="192" t="e">
        <f t="shared" si="3220"/>
        <v>#VALUE!</v>
      </c>
      <c r="DF528" s="192" t="e">
        <f t="shared" si="3220"/>
        <v>#VALUE!</v>
      </c>
      <c r="DG528" s="192" t="e">
        <f t="shared" si="3220"/>
        <v>#VALUE!</v>
      </c>
      <c r="DH528" s="192" t="e">
        <f t="shared" si="3220"/>
        <v>#VALUE!</v>
      </c>
      <c r="DI528" s="192" t="e">
        <f t="shared" si="3220"/>
        <v>#VALUE!</v>
      </c>
      <c r="DJ528" s="192" t="e">
        <f t="shared" si="3110"/>
        <v>#VALUE!</v>
      </c>
      <c r="DK528" s="192" t="e">
        <f t="shared" si="3111"/>
        <v>#VALUE!</v>
      </c>
      <c r="DL528" s="192" t="e">
        <f t="shared" si="3112"/>
        <v>#VALUE!</v>
      </c>
      <c r="DM528" s="192" t="e">
        <f t="shared" si="3113"/>
        <v>#VALUE!</v>
      </c>
      <c r="DN528" s="192" t="e">
        <f t="shared" si="3114"/>
        <v>#VALUE!</v>
      </c>
      <c r="DO528" s="192" t="e">
        <f t="shared" si="3115"/>
        <v>#VALUE!</v>
      </c>
      <c r="DP528" s="192" t="e">
        <f t="shared" si="3116"/>
        <v>#VALUE!</v>
      </c>
      <c r="DQ528" s="192" t="e">
        <f t="shared" si="3117"/>
        <v>#VALUE!</v>
      </c>
      <c r="DR528" s="192" t="e">
        <f t="shared" si="3118"/>
        <v>#VALUE!</v>
      </c>
      <c r="DS528" s="192" t="e">
        <f t="shared" si="3119"/>
        <v>#VALUE!</v>
      </c>
      <c r="DT528" s="192" t="e">
        <f t="shared" si="3120"/>
        <v>#VALUE!</v>
      </c>
      <c r="DU528" s="192" t="e">
        <f t="shared" si="3121"/>
        <v>#VALUE!</v>
      </c>
      <c r="DV528" s="198" t="e">
        <f t="shared" si="3122"/>
        <v>#VALUE!</v>
      </c>
      <c r="DW528" s="198" t="e">
        <f t="shared" si="3123"/>
        <v>#DIV/0!</v>
      </c>
      <c r="DX528" s="198" t="e">
        <f t="shared" si="3124"/>
        <v>#DIV/0!</v>
      </c>
      <c r="DY528" s="198" t="e">
        <f t="shared" si="3125"/>
        <v>#VALUE!</v>
      </c>
      <c r="DZ528" s="198" t="e">
        <f t="shared" si="3126"/>
        <v>#VALUE!</v>
      </c>
      <c r="EA528" s="198" t="e">
        <f t="shared" si="3127"/>
        <v>#VALUE!</v>
      </c>
      <c r="EB528" s="198" t="e">
        <f t="shared" si="3128"/>
        <v>#VALUE!</v>
      </c>
      <c r="EC528" s="198" t="e">
        <f t="shared" si="3129"/>
        <v>#DIV/0!</v>
      </c>
      <c r="ED528" s="198" t="e">
        <f t="shared" si="3130"/>
        <v>#VALUE!</v>
      </c>
      <c r="EE528" s="198" t="e">
        <f t="shared" si="3131"/>
        <v>#VALUE!</v>
      </c>
      <c r="EF528" s="198" t="e">
        <f t="shared" ref="EF528:EO528" si="3221">DV528/SUM($DV528:$EE528)</f>
        <v>#VALUE!</v>
      </c>
      <c r="EG528" s="198" t="e">
        <f t="shared" si="3221"/>
        <v>#DIV/0!</v>
      </c>
      <c r="EH528" s="198" t="e">
        <f t="shared" si="3221"/>
        <v>#DIV/0!</v>
      </c>
      <c r="EI528" s="198" t="e">
        <f t="shared" si="3221"/>
        <v>#VALUE!</v>
      </c>
      <c r="EJ528" s="198" t="e">
        <f t="shared" si="3221"/>
        <v>#VALUE!</v>
      </c>
      <c r="EK528" s="198" t="e">
        <f t="shared" si="3221"/>
        <v>#VALUE!</v>
      </c>
      <c r="EL528" s="198" t="e">
        <f t="shared" si="3221"/>
        <v>#VALUE!</v>
      </c>
      <c r="EM528" s="198" t="e">
        <f t="shared" si="3221"/>
        <v>#DIV/0!</v>
      </c>
      <c r="EN528" s="198" t="e">
        <f t="shared" si="3221"/>
        <v>#VALUE!</v>
      </c>
      <c r="EO528" s="198" t="e">
        <f t="shared" si="3221"/>
        <v>#VALUE!</v>
      </c>
      <c r="EP528" s="511">
        <f t="shared" ref="EP528:EW528" si="3222">EP527</f>
        <v>0.08</v>
      </c>
      <c r="EQ528" s="511">
        <f t="shared" si="3222"/>
        <v>0.015</v>
      </c>
      <c r="ER528" s="511">
        <f t="shared" si="3222"/>
        <v>0.015</v>
      </c>
      <c r="ES528" s="511">
        <f t="shared" si="3222"/>
        <v>0.015</v>
      </c>
      <c r="ET528" s="511">
        <f t="shared" si="3222"/>
        <v>0.015</v>
      </c>
      <c r="EU528" s="511">
        <f t="shared" si="3222"/>
        <v>0.09</v>
      </c>
      <c r="EV528" s="511">
        <f t="shared" si="3222"/>
        <v>0.09</v>
      </c>
      <c r="EW528" s="511">
        <f t="shared" si="3222"/>
        <v>0.09</v>
      </c>
      <c r="EX528" s="420" t="str">
        <f>IF(_tag_month_day!AS524="","",_tag_month_day!AS524/100)</f>
        <v/>
      </c>
      <c r="EY528" s="420" t="str">
        <f>IF(_tag_month_day!AT524="","",_tag_month_day!AT524/100)</f>
        <v/>
      </c>
      <c r="EZ528" s="420" t="str">
        <f>IF(_tag_month_day!AU524="","",_tag_month_day!AU524/100)</f>
        <v/>
      </c>
      <c r="FA528" s="420" t="str">
        <f>IF(_tag_month_day!AV524="","",_tag_month_day!AV524/100)</f>
        <v/>
      </c>
      <c r="FB528" s="420" t="str">
        <f>IF(_tag_month_day!AW524="","",_tag_month_day!AW524/100)</f>
        <v/>
      </c>
      <c r="FC528" s="420" t="str">
        <f>IF(_tag_month_day!AX524="","",_tag_month_day!AX524/100)</f>
        <v/>
      </c>
      <c r="FD528" s="510">
        <f t="shared" si="3160"/>
        <v>0.33</v>
      </c>
      <c r="FE528" s="510">
        <f t="shared" si="3161"/>
        <v>0.19</v>
      </c>
      <c r="FF528" s="510">
        <f t="shared" si="3162"/>
        <v>0.003</v>
      </c>
      <c r="FG528" s="510">
        <f t="shared" si="3163"/>
        <v>0</v>
      </c>
      <c r="FH528" s="603">
        <f t="shared" si="3164"/>
        <v>0.0001</v>
      </c>
      <c r="FI528" s="510">
        <f t="shared" ref="FI528:FR528" si="3223">FI527</f>
        <v>0.41</v>
      </c>
      <c r="FJ528" s="510">
        <f t="shared" si="3223"/>
        <v>0.11</v>
      </c>
      <c r="FK528" s="510">
        <f t="shared" si="3223"/>
        <v>0.015</v>
      </c>
      <c r="FL528" s="510">
        <f t="shared" si="3223"/>
        <v>0</v>
      </c>
      <c r="FM528" s="603">
        <f t="shared" si="3223"/>
        <v>0.0001</v>
      </c>
      <c r="FN528" s="510" t="str">
        <f>IF(_tag_month_day!AY524="","",_tag_month_day!AY524/100)</f>
        <v/>
      </c>
      <c r="FO528" s="510" t="str">
        <f>IF(_tag_month_day!AZ524="","",_tag_month_day!AZ524/100)</f>
        <v/>
      </c>
      <c r="FP528" s="510" t="str">
        <f>IF(_tag_month_day!BA524="","",_tag_month_day!BA524/100)</f>
        <v/>
      </c>
      <c r="FQ528" s="510" t="str">
        <f>IF(_tag_month_day!BB524="","",_tag_month_day!BB524/100)</f>
        <v/>
      </c>
      <c r="FR528" s="603" t="str">
        <f>IF(_tag_month_day!BC524="","",_tag_month_day!BC524/100)</f>
        <v/>
      </c>
      <c r="FS528" s="510" t="str">
        <f>IF(_tag_month_day!BD524="","",_tag_month_day!BD524/100)</f>
        <v/>
      </c>
      <c r="FT528" s="510" t="str">
        <f>IF(_tag_month_day!BE524="","",_tag_month_day!BE524/100)</f>
        <v/>
      </c>
      <c r="FU528" s="510" t="str">
        <f>IF(_tag_month_day!BF524="","",_tag_month_day!BF524/100)</f>
        <v/>
      </c>
      <c r="FV528" s="510" t="str">
        <f>IF(_tag_month_day!BG524="","",_tag_month_day!BG524/100)</f>
        <v/>
      </c>
      <c r="FW528" s="603" t="str">
        <f>IF(_tag_month_day!BH524="","",_tag_month_day!BH524/100)</f>
        <v/>
      </c>
      <c r="FX528" s="510" t="str">
        <f>IF(_tag_month_day!BI524="","",_tag_month_day!BI524/100)</f>
        <v/>
      </c>
      <c r="FY528" s="510" t="str">
        <f>IF(_tag_month_day!BJ524="","",_tag_month_day!BJ524/100)</f>
        <v/>
      </c>
      <c r="FZ528" s="605" t="str">
        <f>IF(_tag_month_day!BK524="","",_tag_month_day!BK524/100)</f>
        <v/>
      </c>
      <c r="GA528" s="510" t="str">
        <f>IF(_tag_month_day!BL524="","",_tag_month_day!BL524/100)</f>
        <v/>
      </c>
      <c r="GB528" s="603" t="str">
        <f>IF(_tag_month_day!BM524="","",_tag_month_day!BM524/100)</f>
        <v/>
      </c>
      <c r="GC528" s="420" t="str">
        <f>IF(_tag_month_day!BN524="","",_tag_month_day!BN524/100)</f>
        <v/>
      </c>
      <c r="GD528" s="420" t="str">
        <f>IF(_tag_month_day!BO524="","",_tag_month_day!BO524/100)</f>
        <v/>
      </c>
      <c r="GE528" s="420" t="str">
        <f>IF(_tag_month_day!BP524="","",_tag_month_day!BP524/100)</f>
        <v/>
      </c>
      <c r="GF528" s="420" t="str">
        <f>IF(_tag_month_day!BQ524="","",_tag_month_day!BQ524/100)</f>
        <v/>
      </c>
      <c r="GG528" s="420" t="str">
        <f>IF(_tag_month_day!BR524="","",_tag_month_day!BR524/100)</f>
        <v/>
      </c>
      <c r="GH528" s="420" t="str">
        <f>IF(_tag_month_day!BS524="","",_tag_month_day!BS524/100)</f>
        <v/>
      </c>
      <c r="GI528" s="603" t="str">
        <f>IF(_tag_month_day!BT524="","",_tag_month_day!BT524/100)</f>
        <v/>
      </c>
      <c r="GJ528" s="612" t="str">
        <f>IF(_tag_month_day!BU524="","",_tag_month_day!BU524/100)</f>
        <v/>
      </c>
      <c r="GK528" s="620" t="str">
        <f>IF(_tag_month_day!BV524="",IF(_rlcf_month_day!A$2="","",_rlcf_month_day!A$2/100),_tag_month_day!BV524/100)</f>
        <v/>
      </c>
      <c r="GL528" s="620" t="str">
        <f>IF(_tag_month_day!BW524="",IF(_rlcf_month_day!B$2="","",_rlcf_month_day!B$2/100),_tag_month_day!BW524/100)</f>
        <v/>
      </c>
      <c r="GM528" s="621" t="str">
        <f>IF(_tag_month_day!BX524="",IF(_rlcf_month_day!C$2="","",_rlcf_month_day!C$2/100),_tag_month_day!BX524/100)</f>
        <v/>
      </c>
      <c r="GN528" s="620" t="str">
        <f>IF(_tag_month_day!BV524="",IF(_rlcf_month_day!A$2="","",_rlcf_month_day!A$2/100),_tag_month_day!BV524/100)</f>
        <v/>
      </c>
      <c r="GO528" s="620" t="str">
        <f>IF(_tag_month_day!BW524="",IF(_rlcf_month_day!B$2="","",_rlcf_month_day!B$2/100),_tag_month_day!BW524/100)</f>
        <v/>
      </c>
      <c r="GP528" s="620" t="str">
        <f>IF(_tag_month_day!CD524="",IF(_rlcf_month_day!E$2="","",_rlcf_month_day!E$2/100),_tag_month_day!CD524/100)</f>
        <v/>
      </c>
      <c r="GQ528" s="620" t="str">
        <f>IF(_tag_month_day!CE524="",IF(_rlcf_month_day!F$2="","",_rlcf_month_day!F$2/100),_tag_month_day!CE524/100)</f>
        <v/>
      </c>
      <c r="GR528" s="621" t="str">
        <f>IF(_tag_month_day!CF524="",IF(_rlcf_month_day!G$2="","",_rlcf_month_day!G$2/100),_tag_month_day!CF524/100)</f>
        <v/>
      </c>
      <c r="GS528" s="626">
        <f t="shared" ref="GS528:HH528" si="3224">GS527</f>
        <v>0.953</v>
      </c>
      <c r="GT528" s="626">
        <f t="shared" si="3224"/>
        <v>0.55</v>
      </c>
      <c r="GU528" s="626">
        <f t="shared" si="3224"/>
        <v>0.55</v>
      </c>
      <c r="GV528" s="626">
        <f t="shared" si="3224"/>
        <v>0.55</v>
      </c>
      <c r="GW528" s="626">
        <f t="shared" si="3224"/>
        <v>0.5</v>
      </c>
      <c r="GX528" s="626">
        <f t="shared" si="3224"/>
        <v>0.935</v>
      </c>
      <c r="GY528" s="626">
        <f t="shared" si="3224"/>
        <v>0.15</v>
      </c>
      <c r="GZ528" s="626">
        <f t="shared" si="3224"/>
        <v>1</v>
      </c>
      <c r="HA528" s="632">
        <f t="shared" si="3224"/>
        <v>0.047</v>
      </c>
      <c r="HB528" s="632">
        <f t="shared" si="3224"/>
        <v>0.45</v>
      </c>
      <c r="HC528" s="632">
        <f t="shared" si="3224"/>
        <v>0.45</v>
      </c>
      <c r="HD528" s="632">
        <f t="shared" si="3224"/>
        <v>0.45</v>
      </c>
      <c r="HE528" s="632">
        <f t="shared" si="3224"/>
        <v>0.5</v>
      </c>
      <c r="HF528" s="632">
        <f t="shared" si="3224"/>
        <v>0.065</v>
      </c>
      <c r="HG528" s="632">
        <f t="shared" si="3224"/>
        <v>0.85</v>
      </c>
      <c r="HH528" s="632">
        <f t="shared" si="3224"/>
        <v>0</v>
      </c>
      <c r="HI528" s="68">
        <f t="shared" si="3136"/>
        <v>0</v>
      </c>
      <c r="HJ528" s="68" t="e">
        <f t="shared" si="3167"/>
        <v>#VALUE!</v>
      </c>
      <c r="HK528" s="202">
        <f t="shared" si="3168"/>
        <v>0.85</v>
      </c>
      <c r="HL528" s="464">
        <f t="shared" si="3169"/>
        <v>550000</v>
      </c>
      <c r="HM528" s="464">
        <f t="shared" si="3170"/>
        <v>480000</v>
      </c>
      <c r="HN528" s="192" t="e">
        <f t="shared" si="3137"/>
        <v>#VALUE!</v>
      </c>
      <c r="HO528" s="192" t="e">
        <f>HN528*HK528*$HO$2/HL528*1000000</f>
        <v>#VALUE!</v>
      </c>
      <c r="HP528" s="192" t="e">
        <f>HN528*HK528*$HP$2/HM528*1000000</f>
        <v>#VALUE!</v>
      </c>
    </row>
    <row r="529" customFormat="1" spans="1:224">
      <c r="A529" s="381">
        <v>524</v>
      </c>
      <c r="B529" s="54">
        <f ca="1" t="shared" si="3171"/>
        <v>43638</v>
      </c>
      <c r="C529" s="57">
        <f t="shared" si="3172"/>
        <v>0.0416666666666667</v>
      </c>
      <c r="D529" s="68" t="str">
        <f ca="1" t="shared" si="3138"/>
        <v>中班</v>
      </c>
      <c r="E529" s="68" t="str">
        <f ca="1" t="shared" si="3139"/>
        <v>甲</v>
      </c>
      <c r="F529" s="68">
        <f ca="1">SUMPRODUCT((成本日报!$A$3:$A$95=计划!B529)*(成本日报!$B$3:$B$95=计划!$D529),成本日报!$C$3:$C$95)</f>
        <v>1</v>
      </c>
      <c r="G529" s="382">
        <f ca="1" t="shared" si="3173"/>
        <v>43638.7916666654</v>
      </c>
      <c r="H529" s="382">
        <f ca="1" t="shared" si="3140"/>
        <v>43638.7986111098</v>
      </c>
      <c r="I529" s="382">
        <f ca="1" t="shared" si="3141"/>
        <v>43638.8041666654</v>
      </c>
      <c r="J529" s="382">
        <f ca="1" t="shared" si="3142"/>
        <v>43638.8333333321</v>
      </c>
      <c r="K529" s="382">
        <f ca="1" t="shared" si="3143"/>
        <v>43638.8958333321</v>
      </c>
      <c r="L529" s="382">
        <f ca="1" t="shared" si="3144"/>
        <v>43638.9166666654</v>
      </c>
      <c r="M529" s="398" t="str">
        <f>IF(_tag_month_day!A525="","",_tag_month_day!A525)</f>
        <v/>
      </c>
      <c r="N529" s="398" t="str">
        <f>IF(_tag_month_day!B525="","",_tag_month_day!B525)</f>
        <v/>
      </c>
      <c r="O529" s="399" t="e">
        <f t="shared" si="3145"/>
        <v>#VALUE!</v>
      </c>
      <c r="P529" s="398" t="str">
        <f>IF(_tag_month_day!C525="","",_tag_month_day!C525)</f>
        <v/>
      </c>
      <c r="Q529" s="398" t="str">
        <f>IF(_tag_month_day!D525="","",_tag_month_day!D525)</f>
        <v/>
      </c>
      <c r="R529" s="416">
        <f>IF(_tag_month_day!CB525="",R528,_tag_month_day!CB525/100)</f>
        <v>0.07</v>
      </c>
      <c r="S529" s="417" t="str">
        <f>IF(_tag_month_day!E525="","",_tag_month_day!E525)</f>
        <v/>
      </c>
      <c r="T529" s="417" t="str">
        <f>IF(_tag_month_day!F525="","",_tag_month_day!F525)</f>
        <v/>
      </c>
      <c r="U529" s="418" t="e">
        <f t="shared" si="3099"/>
        <v>#VALUE!</v>
      </c>
      <c r="V529" s="53" t="e">
        <f t="shared" si="3100"/>
        <v>#VALUE!</v>
      </c>
      <c r="W529" s="419" t="str">
        <f>IF(_jhy_month_day!A525="","",_jhy_month_day!A525)</f>
        <v/>
      </c>
      <c r="X529" s="420" t="str">
        <f>IF(_jhy_month_day!B525="","",_jhy_month_day!B525/100)</f>
        <v/>
      </c>
      <c r="Y529" s="420" t="str">
        <f>IF(_jhy_month_day!C525="","",_jhy_month_day!C525/100)</f>
        <v/>
      </c>
      <c r="Z529" s="439">
        <f t="shared" si="3189"/>
        <v>131</v>
      </c>
      <c r="AA529" s="440" t="str">
        <f>IF(_tag_month_day!G525="","",_tag_month_day!G525/100)</f>
        <v/>
      </c>
      <c r="AB529" s="440" t="str">
        <f>IF(_tag_month_day!H525="","",_tag_month_day!H525/100)</f>
        <v/>
      </c>
      <c r="AC529" s="193">
        <f t="shared" si="3146"/>
        <v>1.59963432013121</v>
      </c>
      <c r="AD529" s="441" t="str">
        <f t="shared" si="3147"/>
        <v/>
      </c>
      <c r="AE529" s="442" t="str">
        <f t="shared" si="3148"/>
        <v/>
      </c>
      <c r="AF529" s="443">
        <v>1</v>
      </c>
      <c r="AG529" s="68" t="str">
        <f>IF(_duihao_month_day!A525="","",_duihao_month_day!A525)</f>
        <v/>
      </c>
      <c r="AH529" s="463">
        <f>IF(_gyk_month_day!B525="",AH528,_gyk_month_day!B525)</f>
        <v>820</v>
      </c>
      <c r="AI529" s="464"/>
      <c r="AJ529" s="68" t="str">
        <f>IF(_tag_month_day!I525="","",_tag_month_day!I525)</f>
        <v/>
      </c>
      <c r="AK529" s="465" t="str">
        <f>IF(_tzyy_month_day!A525="","",_tzyy_month_day!A525)</f>
        <v/>
      </c>
      <c r="AL529" s="465" t="str">
        <f>IF(_tzyy_month_day!B525="","",_tzyy_month_day!B525)</f>
        <v/>
      </c>
      <c r="AM529" s="465" t="str">
        <f>IF(_tzyy_month_day!C525="","",_tzyy_month_day!C525)</f>
        <v/>
      </c>
      <c r="AN529" s="466" t="str">
        <f>IF(_tag_month_day!CG525="","",_tag_month_day!CG525)</f>
        <v/>
      </c>
      <c r="AO529" s="466" t="str">
        <f>IF(_tag_month_day!CH525="","",_tag_month_day!CH525)</f>
        <v/>
      </c>
      <c r="AP529" s="486" t="e">
        <f t="shared" si="3149"/>
        <v>#VALUE!</v>
      </c>
      <c r="AQ529" s="487" t="str">
        <f>IF(_tag_month_day!J525="","",_tag_month_day!J525/100)</f>
        <v/>
      </c>
      <c r="AR529" s="488">
        <f t="shared" si="3150"/>
        <v>1.3</v>
      </c>
      <c r="AS529" s="489" t="e">
        <f t="shared" si="3101"/>
        <v>#VALUE!</v>
      </c>
      <c r="AT529" s="489">
        <f t="shared" si="3151"/>
        <v>0</v>
      </c>
      <c r="AU529" s="490" t="str">
        <f>IF(_tag_month_day!K525="","",_tag_month_day!K525)</f>
        <v/>
      </c>
      <c r="AV529" s="491" t="str">
        <f>IF(_tag_month_day!L525="","",_tag_month_day!L525/100)</f>
        <v/>
      </c>
      <c r="AW529" s="420">
        <f t="shared" si="3073"/>
        <v>0</v>
      </c>
      <c r="AX529" s="420">
        <f t="shared" si="3152"/>
        <v>0</v>
      </c>
      <c r="AY529" s="420" t="str">
        <f>IF(_tag_month_day!M525="","",_tag_month_day!M525/100)</f>
        <v/>
      </c>
      <c r="AZ529" s="420" t="str">
        <f>IF(_tag_month_day!N525="","",_tag_month_day!N525/100)</f>
        <v/>
      </c>
      <c r="BA529" s="420" t="str">
        <f>IF(_tag_month_day!O525="","",_tag_month_day!O525/100)</f>
        <v/>
      </c>
      <c r="BB529" s="496" t="str">
        <f>IF(_tag_month_day!P525="","",_tag_month_day!P525/100)</f>
        <v/>
      </c>
      <c r="BC529" s="496">
        <f t="shared" si="3153"/>
        <v>0</v>
      </c>
      <c r="BD529" s="496" t="str">
        <f>IF(_tag_month_day!Q525="","",_tag_month_day!Q525/100)</f>
        <v/>
      </c>
      <c r="BE529" s="510" t="str">
        <f>IF(_tag_month_day!R525="","",_tag_month_day!R525/100)</f>
        <v/>
      </c>
      <c r="BF529" s="413" t="str">
        <f>IF(_tag_month_day!CC525="","",_tag_month_day!CC525/100)</f>
        <v/>
      </c>
      <c r="BG529" s="511" t="e">
        <f t="shared" si="3102"/>
        <v>#VALUE!</v>
      </c>
      <c r="BH529" s="198">
        <f t="shared" si="3103"/>
        <v>0</v>
      </c>
      <c r="BI529" s="512" t="e">
        <f>IF(CX529=0,BI528,(DK529*查询!$R$5+DL529*查询!$Q$5+DM529*查询!$N$5+DN529*查询!$O$5+DO529*查询!$P$5)*AF529/CX529)</f>
        <v>#VALUE!</v>
      </c>
      <c r="BJ529" s="512" t="e">
        <f>IF(CX529=0,BJ528,(DP529*查询!$S$5+DQ529*查询!$T$5+DR529*查询!$U$5)*AF529/CX529)</f>
        <v>#VALUE!</v>
      </c>
      <c r="BK529" s="512">
        <f t="shared" si="3154"/>
        <v>1</v>
      </c>
      <c r="BL529" s="513" t="str">
        <f>IF(_cfyc_month_day!A525="","",_cfyc_month_day!A525)</f>
        <v/>
      </c>
      <c r="BM529" s="513" t="str">
        <f>IF(_cfyc_month_day!B525="","",_cfyc_month_day!B525)</f>
        <v/>
      </c>
      <c r="BN529" s="513" t="str">
        <f>IF(_cfyc_month_day!C525="","",_cfyc_month_day!C525)</f>
        <v/>
      </c>
      <c r="BO529" s="522" t="str">
        <f>IF(_cfyc_month_day!D525="","",_cfyc_month_day!D525)</f>
        <v/>
      </c>
      <c r="BP529" s="522" t="str">
        <f>IF(_cfyc_month_day!E525="","",_cfyc_month_day!E525)</f>
        <v/>
      </c>
      <c r="BQ529" s="522" t="str">
        <f>IF(_cfyc_month_day!F525="","",_cfyc_month_day!F525)</f>
        <v/>
      </c>
      <c r="BR529" s="513" t="str">
        <f>IF(_tag_month_day!T525="","",_tag_month_day!T525)</f>
        <v/>
      </c>
      <c r="BS529" s="513" t="str">
        <f>IF(_tag_month_day!U525="","",_tag_month_day!U525)</f>
        <v/>
      </c>
      <c r="BT529" s="523" t="str">
        <f t="shared" si="3155"/>
        <v/>
      </c>
      <c r="BU529" s="223" t="str">
        <f>IF(_tag_month_day!V525="","",_tag_month_day!V525)</f>
        <v/>
      </c>
      <c r="BV529" s="206" t="str">
        <f>IF(_tag_month_day!W525="","",_tag_month_day!W525)</f>
        <v/>
      </c>
      <c r="BW529" s="540" t="str">
        <f>IF(_tag_month_day!X525="","",_tag_month_day!X525)</f>
        <v/>
      </c>
      <c r="BX529" s="540" t="str">
        <f>IF(_tag_month_day!Y525="","",_tag_month_day!Y525)</f>
        <v/>
      </c>
      <c r="BY529" s="541">
        <f ca="1" t="shared" si="3156"/>
        <v>43638.9166666654</v>
      </c>
      <c r="BZ529" s="542"/>
      <c r="CA529" s="543" t="str">
        <f>IF(_jhy2_month_day!A525="","",_jhy2_month_day!A525)</f>
        <v/>
      </c>
      <c r="CB529" s="464" t="str">
        <f>IF(_jhy2_month_day!B525="","",_jhy2_month_day!B525)</f>
        <v/>
      </c>
      <c r="CC529" s="464" t="str">
        <f>IF(_jhy2_month_day!C525="","",_jhy2_month_day!C525)</f>
        <v/>
      </c>
      <c r="CD529" s="464" t="str">
        <f>IF(_jhy2_month_day!D525="","",_jhy2_month_day!D525)</f>
        <v/>
      </c>
      <c r="CE529" s="464" t="str">
        <f>IF(_jhy2_month_day!E525="","",_jhy2_month_day!E525)</f>
        <v/>
      </c>
      <c r="CF529" s="464" t="str">
        <f>IF(_jhy2_month_day!F525="","",_jhy2_month_day!F525)</f>
        <v/>
      </c>
      <c r="CG529" s="464" t="str">
        <f>IF(_jhy2_month_day!G525="","",_jhy2_month_day!G525)</f>
        <v/>
      </c>
      <c r="CH529" s="464" t="str">
        <f>IF(_jhy2_month_day!H525="","",_jhy2_month_day!H525)</f>
        <v/>
      </c>
      <c r="CI529" s="464" t="str">
        <f>IF(_jhy2_month_day!I525="","",_jhy2_month_day!I525)</f>
        <v/>
      </c>
      <c r="CJ529" s="464" t="str">
        <f>IF(_jhy2_month_day!J525="","",_jhy2_month_day!J525)</f>
        <v/>
      </c>
      <c r="CK529" s="464" t="str">
        <f>IF(_jhy2_month_day!K525="","",_jhy2_month_day!K525)</f>
        <v/>
      </c>
      <c r="CL529" s="562" t="str">
        <f>IF(_jhy2_month_day!L525="","",_jhy2_month_day!L525)</f>
        <v/>
      </c>
      <c r="CM529" s="562" t="str">
        <f>IF(_jhy2_month_day!M525="","",_jhy2_month_day!M525)</f>
        <v/>
      </c>
      <c r="CN529" s="562" t="str">
        <f>IF(_jhy2_month_day!N525="","",_jhy2_month_day!N525)</f>
        <v/>
      </c>
      <c r="CO529" s="562" t="str">
        <f>IF(_jhy2_month_day!O525="","",_jhy2_month_day!O525)</f>
        <v/>
      </c>
      <c r="CP529" s="562" t="str">
        <f>IF(_jhy2_month_day!P525="","",_jhy2_month_day!P525)</f>
        <v/>
      </c>
      <c r="CQ529" s="562" t="str">
        <f>IF(_jhy2_month_day!Q525="","",_jhy2_month_day!Q525)</f>
        <v/>
      </c>
      <c r="CR529" s="563" t="str">
        <f>IF(_jhy2_month_day!R525="","",_jhy2_month_day!R525)</f>
        <v/>
      </c>
      <c r="CS529" s="576" t="str">
        <f>IF(_jhy2_month_day!S525="","",_jhy2_month_day!S525)</f>
        <v/>
      </c>
      <c r="CT529" s="562" t="str">
        <f>IF(_jhy2_month_day!T525="","",_jhy2_month_day!T525)</f>
        <v/>
      </c>
      <c r="CU529" s="577" t="e">
        <f t="shared" si="3104"/>
        <v>#VALUE!</v>
      </c>
      <c r="CV529" s="198" t="e">
        <f t="shared" si="3105"/>
        <v>#VALUE!</v>
      </c>
      <c r="CW529" s="192" t="e">
        <f t="shared" si="3106"/>
        <v>#VALUE!</v>
      </c>
      <c r="CX529" s="192" t="e">
        <f t="shared" si="3107"/>
        <v>#VALUE!</v>
      </c>
      <c r="CY529" s="202" t="e">
        <f t="shared" si="3108"/>
        <v>#VALUE!</v>
      </c>
      <c r="CZ529" s="192" t="e">
        <f t="shared" ref="CZ529:DI529" si="3225">$AJ529*EF529</f>
        <v>#VALUE!</v>
      </c>
      <c r="DA529" s="192" t="e">
        <f t="shared" si="3225"/>
        <v>#VALUE!</v>
      </c>
      <c r="DB529" s="192" t="e">
        <f t="shared" si="3225"/>
        <v>#VALUE!</v>
      </c>
      <c r="DC529" s="192" t="e">
        <f t="shared" si="3225"/>
        <v>#VALUE!</v>
      </c>
      <c r="DD529" s="192" t="e">
        <f t="shared" si="3225"/>
        <v>#VALUE!</v>
      </c>
      <c r="DE529" s="192" t="e">
        <f t="shared" si="3225"/>
        <v>#VALUE!</v>
      </c>
      <c r="DF529" s="192" t="e">
        <f t="shared" si="3225"/>
        <v>#VALUE!</v>
      </c>
      <c r="DG529" s="192" t="e">
        <f t="shared" si="3225"/>
        <v>#VALUE!</v>
      </c>
      <c r="DH529" s="192" t="e">
        <f t="shared" si="3225"/>
        <v>#VALUE!</v>
      </c>
      <c r="DI529" s="192" t="e">
        <f t="shared" si="3225"/>
        <v>#VALUE!</v>
      </c>
      <c r="DJ529" s="192" t="e">
        <f t="shared" si="3110"/>
        <v>#VALUE!</v>
      </c>
      <c r="DK529" s="192" t="e">
        <f t="shared" si="3111"/>
        <v>#VALUE!</v>
      </c>
      <c r="DL529" s="192" t="e">
        <f t="shared" si="3112"/>
        <v>#VALUE!</v>
      </c>
      <c r="DM529" s="192" t="e">
        <f t="shared" si="3113"/>
        <v>#VALUE!</v>
      </c>
      <c r="DN529" s="192" t="e">
        <f t="shared" si="3114"/>
        <v>#VALUE!</v>
      </c>
      <c r="DO529" s="192" t="e">
        <f t="shared" si="3115"/>
        <v>#VALUE!</v>
      </c>
      <c r="DP529" s="192" t="e">
        <f t="shared" si="3116"/>
        <v>#VALUE!</v>
      </c>
      <c r="DQ529" s="192" t="e">
        <f t="shared" si="3117"/>
        <v>#VALUE!</v>
      </c>
      <c r="DR529" s="192" t="e">
        <f t="shared" si="3118"/>
        <v>#VALUE!</v>
      </c>
      <c r="DS529" s="192" t="e">
        <f t="shared" si="3119"/>
        <v>#VALUE!</v>
      </c>
      <c r="DT529" s="192" t="e">
        <f t="shared" si="3120"/>
        <v>#VALUE!</v>
      </c>
      <c r="DU529" s="192" t="e">
        <f t="shared" si="3121"/>
        <v>#VALUE!</v>
      </c>
      <c r="DV529" s="198" t="e">
        <f t="shared" si="3122"/>
        <v>#VALUE!</v>
      </c>
      <c r="DW529" s="198" t="e">
        <f t="shared" si="3123"/>
        <v>#DIV/0!</v>
      </c>
      <c r="DX529" s="198" t="e">
        <f t="shared" si="3124"/>
        <v>#DIV/0!</v>
      </c>
      <c r="DY529" s="198" t="e">
        <f t="shared" si="3125"/>
        <v>#VALUE!</v>
      </c>
      <c r="DZ529" s="198" t="e">
        <f t="shared" si="3126"/>
        <v>#VALUE!</v>
      </c>
      <c r="EA529" s="198" t="e">
        <f t="shared" si="3127"/>
        <v>#VALUE!</v>
      </c>
      <c r="EB529" s="198" t="e">
        <f t="shared" si="3128"/>
        <v>#VALUE!</v>
      </c>
      <c r="EC529" s="198" t="e">
        <f t="shared" si="3129"/>
        <v>#DIV/0!</v>
      </c>
      <c r="ED529" s="198" t="e">
        <f t="shared" si="3130"/>
        <v>#VALUE!</v>
      </c>
      <c r="EE529" s="198" t="e">
        <f t="shared" si="3131"/>
        <v>#VALUE!</v>
      </c>
      <c r="EF529" s="198" t="e">
        <f t="shared" ref="EF529:EO529" si="3226">DV529/SUM($DV529:$EE529)</f>
        <v>#VALUE!</v>
      </c>
      <c r="EG529" s="198" t="e">
        <f t="shared" si="3226"/>
        <v>#DIV/0!</v>
      </c>
      <c r="EH529" s="198" t="e">
        <f t="shared" si="3226"/>
        <v>#DIV/0!</v>
      </c>
      <c r="EI529" s="198" t="e">
        <f t="shared" si="3226"/>
        <v>#VALUE!</v>
      </c>
      <c r="EJ529" s="198" t="e">
        <f t="shared" si="3226"/>
        <v>#VALUE!</v>
      </c>
      <c r="EK529" s="198" t="e">
        <f t="shared" si="3226"/>
        <v>#VALUE!</v>
      </c>
      <c r="EL529" s="198" t="e">
        <f t="shared" si="3226"/>
        <v>#VALUE!</v>
      </c>
      <c r="EM529" s="198" t="e">
        <f t="shared" si="3226"/>
        <v>#DIV/0!</v>
      </c>
      <c r="EN529" s="198" t="e">
        <f t="shared" si="3226"/>
        <v>#VALUE!</v>
      </c>
      <c r="EO529" s="198" t="e">
        <f t="shared" si="3226"/>
        <v>#VALUE!</v>
      </c>
      <c r="EP529" s="511">
        <f t="shared" ref="EP529:EW529" si="3227">EP528</f>
        <v>0.08</v>
      </c>
      <c r="EQ529" s="511">
        <f t="shared" si="3227"/>
        <v>0.015</v>
      </c>
      <c r="ER529" s="511">
        <f t="shared" si="3227"/>
        <v>0.015</v>
      </c>
      <c r="ES529" s="511">
        <f t="shared" si="3227"/>
        <v>0.015</v>
      </c>
      <c r="ET529" s="511">
        <f t="shared" si="3227"/>
        <v>0.015</v>
      </c>
      <c r="EU529" s="511">
        <f t="shared" si="3227"/>
        <v>0.09</v>
      </c>
      <c r="EV529" s="511">
        <f t="shared" si="3227"/>
        <v>0.09</v>
      </c>
      <c r="EW529" s="511">
        <f t="shared" si="3227"/>
        <v>0.09</v>
      </c>
      <c r="EX529" s="420" t="str">
        <f>IF(_tag_month_day!AS525="","",_tag_month_day!AS525/100)</f>
        <v/>
      </c>
      <c r="EY529" s="420" t="str">
        <f>IF(_tag_month_day!AT525="","",_tag_month_day!AT525/100)</f>
        <v/>
      </c>
      <c r="EZ529" s="420" t="str">
        <f>IF(_tag_month_day!AU525="","",_tag_month_day!AU525/100)</f>
        <v/>
      </c>
      <c r="FA529" s="420" t="str">
        <f>IF(_tag_month_day!AV525="","",_tag_month_day!AV525/100)</f>
        <v/>
      </c>
      <c r="FB529" s="420" t="str">
        <f>IF(_tag_month_day!AW525="","",_tag_month_day!AW525/100)</f>
        <v/>
      </c>
      <c r="FC529" s="420" t="str">
        <f>IF(_tag_month_day!AX525="","",_tag_month_day!AX525/100)</f>
        <v/>
      </c>
      <c r="FD529" s="510">
        <f t="shared" si="3160"/>
        <v>0.33</v>
      </c>
      <c r="FE529" s="510">
        <f t="shared" si="3161"/>
        <v>0.19</v>
      </c>
      <c r="FF529" s="510">
        <f t="shared" si="3162"/>
        <v>0.003</v>
      </c>
      <c r="FG529" s="510">
        <f t="shared" si="3163"/>
        <v>0</v>
      </c>
      <c r="FH529" s="603">
        <f t="shared" si="3164"/>
        <v>0.0001</v>
      </c>
      <c r="FI529" s="510">
        <f t="shared" ref="FI529:FR529" si="3228">FI528</f>
        <v>0.41</v>
      </c>
      <c r="FJ529" s="510">
        <f t="shared" si="3228"/>
        <v>0.11</v>
      </c>
      <c r="FK529" s="510">
        <f t="shared" si="3228"/>
        <v>0.015</v>
      </c>
      <c r="FL529" s="510">
        <f t="shared" si="3228"/>
        <v>0</v>
      </c>
      <c r="FM529" s="603">
        <f t="shared" si="3228"/>
        <v>0.0001</v>
      </c>
      <c r="FN529" s="510" t="str">
        <f>IF(_tag_month_day!AY525="","",_tag_month_day!AY525/100)</f>
        <v/>
      </c>
      <c r="FO529" s="510" t="str">
        <f>IF(_tag_month_day!AZ525="","",_tag_month_day!AZ525/100)</f>
        <v/>
      </c>
      <c r="FP529" s="510" t="str">
        <f>IF(_tag_month_day!BA525="","",_tag_month_day!BA525/100)</f>
        <v/>
      </c>
      <c r="FQ529" s="510" t="str">
        <f>IF(_tag_month_day!BB525="","",_tag_month_day!BB525/100)</f>
        <v/>
      </c>
      <c r="FR529" s="603" t="str">
        <f>IF(_tag_month_day!BC525="","",_tag_month_day!BC525/100)</f>
        <v/>
      </c>
      <c r="FS529" s="510" t="str">
        <f>IF(_tag_month_day!BD525="","",_tag_month_day!BD525/100)</f>
        <v/>
      </c>
      <c r="FT529" s="510" t="str">
        <f>IF(_tag_month_day!BE525="","",_tag_month_day!BE525/100)</f>
        <v/>
      </c>
      <c r="FU529" s="510" t="str">
        <f>IF(_tag_month_day!BF525="","",_tag_month_day!BF525/100)</f>
        <v/>
      </c>
      <c r="FV529" s="510" t="str">
        <f>IF(_tag_month_day!BG525="","",_tag_month_day!BG525/100)</f>
        <v/>
      </c>
      <c r="FW529" s="603" t="str">
        <f>IF(_tag_month_day!BH525="","",_tag_month_day!BH525/100)</f>
        <v/>
      </c>
      <c r="FX529" s="510" t="str">
        <f>IF(_tag_month_day!BI525="","",_tag_month_day!BI525/100)</f>
        <v/>
      </c>
      <c r="FY529" s="510" t="str">
        <f>IF(_tag_month_day!BJ525="","",_tag_month_day!BJ525/100)</f>
        <v/>
      </c>
      <c r="FZ529" s="605" t="str">
        <f>IF(_tag_month_day!BK525="","",_tag_month_day!BK525/100)</f>
        <v/>
      </c>
      <c r="GA529" s="510" t="str">
        <f>IF(_tag_month_day!BL525="","",_tag_month_day!BL525/100)</f>
        <v/>
      </c>
      <c r="GB529" s="603" t="str">
        <f>IF(_tag_month_day!BM525="","",_tag_month_day!BM525/100)</f>
        <v/>
      </c>
      <c r="GC529" s="420" t="str">
        <f>IF(_tag_month_day!BN525="","",_tag_month_day!BN525/100)</f>
        <v/>
      </c>
      <c r="GD529" s="420" t="str">
        <f>IF(_tag_month_day!BO525="","",_tag_month_day!BO525/100)</f>
        <v/>
      </c>
      <c r="GE529" s="420" t="str">
        <f>IF(_tag_month_day!BP525="","",_tag_month_day!BP525/100)</f>
        <v/>
      </c>
      <c r="GF529" s="420" t="str">
        <f>IF(_tag_month_day!BQ525="","",_tag_month_day!BQ525/100)</f>
        <v/>
      </c>
      <c r="GG529" s="420" t="str">
        <f>IF(_tag_month_day!BR525="","",_tag_month_day!BR525/100)</f>
        <v/>
      </c>
      <c r="GH529" s="420" t="str">
        <f>IF(_tag_month_day!BS525="","",_tag_month_day!BS525/100)</f>
        <v/>
      </c>
      <c r="GI529" s="603" t="str">
        <f>IF(_tag_month_day!BT525="","",_tag_month_day!BT525/100)</f>
        <v/>
      </c>
      <c r="GJ529" s="612" t="str">
        <f>IF(_tag_month_day!BU525="","",_tag_month_day!BU525/100)</f>
        <v/>
      </c>
      <c r="GK529" s="620" t="str">
        <f>IF(_tag_month_day!BV525="",IF(_rlcf_month_day!A$2="","",_rlcf_month_day!A$2/100),_tag_month_day!BV525/100)</f>
        <v/>
      </c>
      <c r="GL529" s="620" t="str">
        <f>IF(_tag_month_day!BW525="",IF(_rlcf_month_day!B$2="","",_rlcf_month_day!B$2/100),_tag_month_day!BW525/100)</f>
        <v/>
      </c>
      <c r="GM529" s="621" t="str">
        <f>IF(_tag_month_day!BX525="",IF(_rlcf_month_day!C$2="","",_rlcf_month_day!C$2/100),_tag_month_day!BX525/100)</f>
        <v/>
      </c>
      <c r="GN529" s="620" t="str">
        <f>IF(_tag_month_day!BV525="",IF(_rlcf_month_day!A$2="","",_rlcf_month_day!A$2/100),_tag_month_day!BV525/100)</f>
        <v/>
      </c>
      <c r="GO529" s="620" t="str">
        <f>IF(_tag_month_day!BW525="",IF(_rlcf_month_day!B$2="","",_rlcf_month_day!B$2/100),_tag_month_day!BW525/100)</f>
        <v/>
      </c>
      <c r="GP529" s="620" t="str">
        <f>IF(_tag_month_day!CD525="",IF(_rlcf_month_day!E$2="","",_rlcf_month_day!E$2/100),_tag_month_day!CD525/100)</f>
        <v/>
      </c>
      <c r="GQ529" s="620" t="str">
        <f>IF(_tag_month_day!CE525="",IF(_rlcf_month_day!F$2="","",_rlcf_month_day!F$2/100),_tag_month_day!CE525/100)</f>
        <v/>
      </c>
      <c r="GR529" s="621" t="str">
        <f>IF(_tag_month_day!CF525="",IF(_rlcf_month_day!G$2="","",_rlcf_month_day!G$2/100),_tag_month_day!CF525/100)</f>
        <v/>
      </c>
      <c r="GS529" s="626">
        <f t="shared" ref="GS529:HH529" si="3229">GS528</f>
        <v>0.953</v>
      </c>
      <c r="GT529" s="626">
        <f t="shared" si="3229"/>
        <v>0.55</v>
      </c>
      <c r="GU529" s="626">
        <f t="shared" si="3229"/>
        <v>0.55</v>
      </c>
      <c r="GV529" s="626">
        <f t="shared" si="3229"/>
        <v>0.55</v>
      </c>
      <c r="GW529" s="626">
        <f t="shared" si="3229"/>
        <v>0.5</v>
      </c>
      <c r="GX529" s="626">
        <f t="shared" si="3229"/>
        <v>0.935</v>
      </c>
      <c r="GY529" s="626">
        <f t="shared" si="3229"/>
        <v>0.15</v>
      </c>
      <c r="GZ529" s="626">
        <f t="shared" si="3229"/>
        <v>1</v>
      </c>
      <c r="HA529" s="632">
        <f t="shared" si="3229"/>
        <v>0.047</v>
      </c>
      <c r="HB529" s="632">
        <f t="shared" si="3229"/>
        <v>0.45</v>
      </c>
      <c r="HC529" s="632">
        <f t="shared" si="3229"/>
        <v>0.45</v>
      </c>
      <c r="HD529" s="632">
        <f t="shared" si="3229"/>
        <v>0.45</v>
      </c>
      <c r="HE529" s="632">
        <f t="shared" si="3229"/>
        <v>0.5</v>
      </c>
      <c r="HF529" s="632">
        <f t="shared" si="3229"/>
        <v>0.065</v>
      </c>
      <c r="HG529" s="632">
        <f t="shared" si="3229"/>
        <v>0.85</v>
      </c>
      <c r="HH529" s="632">
        <f t="shared" si="3229"/>
        <v>0</v>
      </c>
      <c r="HI529" s="68">
        <f t="shared" si="3136"/>
        <v>0</v>
      </c>
      <c r="HJ529" s="68" t="e">
        <f t="shared" si="3167"/>
        <v>#VALUE!</v>
      </c>
      <c r="HK529" s="202">
        <f t="shared" si="3168"/>
        <v>0.85</v>
      </c>
      <c r="HL529" s="464">
        <f t="shared" si="3169"/>
        <v>550000</v>
      </c>
      <c r="HM529" s="464">
        <f t="shared" si="3170"/>
        <v>480000</v>
      </c>
      <c r="HN529" s="192" t="e">
        <f t="shared" si="3137"/>
        <v>#VALUE!</v>
      </c>
      <c r="HO529" s="192" t="e">
        <f>HN529*HK529*$HO$2/HL529*1000000</f>
        <v>#VALUE!</v>
      </c>
      <c r="HP529" s="192" t="e">
        <f>HN529*HK529*$HP$2/HM529*1000000</f>
        <v>#VALUE!</v>
      </c>
    </row>
    <row r="530" customFormat="1" spans="1:224">
      <c r="A530" s="381">
        <v>525</v>
      </c>
      <c r="B530" s="54">
        <f ca="1" t="shared" si="3171"/>
        <v>43638</v>
      </c>
      <c r="C530" s="57">
        <f t="shared" si="3172"/>
        <v>0.0416666666666667</v>
      </c>
      <c r="D530" s="68" t="str">
        <f ca="1" t="shared" si="3138"/>
        <v>中班</v>
      </c>
      <c r="E530" s="68" t="str">
        <f ca="1" t="shared" si="3139"/>
        <v>甲</v>
      </c>
      <c r="F530" s="68">
        <f ca="1">SUMPRODUCT((成本日报!$A$3:$A$95=计划!B530)*(成本日报!$B$3:$B$95=计划!$D530),成本日报!$C$3:$C$95)</f>
        <v>1</v>
      </c>
      <c r="G530" s="382">
        <f ca="1" t="shared" si="3173"/>
        <v>43638.8333333321</v>
      </c>
      <c r="H530" s="382">
        <f ca="1" t="shared" si="3140"/>
        <v>43638.8402777765</v>
      </c>
      <c r="I530" s="382">
        <f ca="1" t="shared" si="3141"/>
        <v>43638.8458333321</v>
      </c>
      <c r="J530" s="382">
        <f ca="1" t="shared" si="3142"/>
        <v>43638.8749999987</v>
      </c>
      <c r="K530" s="382">
        <f ca="1" t="shared" si="3143"/>
        <v>43638.9374999987</v>
      </c>
      <c r="L530" s="382">
        <f ca="1" t="shared" si="3144"/>
        <v>43638.9583333321</v>
      </c>
      <c r="M530" s="398" t="str">
        <f>IF(_tag_month_day!A526="","",_tag_month_day!A526)</f>
        <v/>
      </c>
      <c r="N530" s="398" t="str">
        <f>IF(_tag_month_day!B526="","",_tag_month_day!B526)</f>
        <v/>
      </c>
      <c r="O530" s="399" t="e">
        <f t="shared" si="3145"/>
        <v>#VALUE!</v>
      </c>
      <c r="P530" s="398" t="str">
        <f>IF(_tag_month_day!C526="","",_tag_month_day!C526)</f>
        <v/>
      </c>
      <c r="Q530" s="398" t="str">
        <f>IF(_tag_month_day!D526="","",_tag_month_day!D526)</f>
        <v/>
      </c>
      <c r="R530" s="416">
        <f>IF(_tag_month_day!CB526="",R529,_tag_month_day!CB526/100)</f>
        <v>0.07</v>
      </c>
      <c r="S530" s="417" t="str">
        <f>IF(_tag_month_day!E526="","",_tag_month_day!E526)</f>
        <v/>
      </c>
      <c r="T530" s="417" t="str">
        <f>IF(_tag_month_day!F526="","",_tag_month_day!F526)</f>
        <v/>
      </c>
      <c r="U530" s="418" t="e">
        <f t="shared" si="3099"/>
        <v>#VALUE!</v>
      </c>
      <c r="V530" s="53" t="e">
        <f t="shared" si="3100"/>
        <v>#VALUE!</v>
      </c>
      <c r="W530" s="419" t="str">
        <f>IF(_jhy_month_day!A526="","",_jhy_month_day!A526)</f>
        <v/>
      </c>
      <c r="X530" s="420" t="str">
        <f>IF(_jhy_month_day!B526="","",_jhy_month_day!B526/100)</f>
        <v/>
      </c>
      <c r="Y530" s="420" t="str">
        <f>IF(_jhy_month_day!C526="","",_jhy_month_day!C526/100)</f>
        <v/>
      </c>
      <c r="Z530" s="439">
        <f t="shared" si="3189"/>
        <v>132</v>
      </c>
      <c r="AA530" s="440" t="str">
        <f>IF(_tag_month_day!G526="","",_tag_month_day!G526/100)</f>
        <v/>
      </c>
      <c r="AB530" s="440" t="str">
        <f>IF(_tag_month_day!H526="","",_tag_month_day!H526/100)</f>
        <v/>
      </c>
      <c r="AC530" s="193">
        <f t="shared" si="3146"/>
        <v>1.59963432013121</v>
      </c>
      <c r="AD530" s="441" t="str">
        <f t="shared" si="3147"/>
        <v/>
      </c>
      <c r="AE530" s="442" t="str">
        <f t="shared" si="3148"/>
        <v/>
      </c>
      <c r="AF530" s="443">
        <v>1</v>
      </c>
      <c r="AG530" s="68" t="str">
        <f>IF(_duihao_month_day!A526="","",_duihao_month_day!A526)</f>
        <v/>
      </c>
      <c r="AH530" s="463">
        <f>IF(_gyk_month_day!B526="",AH529,_gyk_month_day!B526)</f>
        <v>820</v>
      </c>
      <c r="AI530" s="464"/>
      <c r="AJ530" s="68" t="str">
        <f>IF(_tag_month_day!I526="","",_tag_month_day!I526)</f>
        <v/>
      </c>
      <c r="AK530" s="465" t="str">
        <f>IF(_tzyy_month_day!A526="","",_tzyy_month_day!A526)</f>
        <v/>
      </c>
      <c r="AL530" s="465" t="str">
        <f>IF(_tzyy_month_day!B526="","",_tzyy_month_day!B526)</f>
        <v/>
      </c>
      <c r="AM530" s="465" t="str">
        <f>IF(_tzyy_month_day!C526="","",_tzyy_month_day!C526)</f>
        <v/>
      </c>
      <c r="AN530" s="466" t="str">
        <f>IF(_tag_month_day!CG526="","",_tag_month_day!CG526)</f>
        <v/>
      </c>
      <c r="AO530" s="466" t="str">
        <f>IF(_tag_month_day!CH526="","",_tag_month_day!CH526)</f>
        <v/>
      </c>
      <c r="AP530" s="486" t="e">
        <f t="shared" si="3149"/>
        <v>#VALUE!</v>
      </c>
      <c r="AQ530" s="487" t="str">
        <f>IF(_tag_month_day!J526="","",_tag_month_day!J526/100)</f>
        <v/>
      </c>
      <c r="AR530" s="488">
        <f t="shared" si="3150"/>
        <v>1.3</v>
      </c>
      <c r="AS530" s="489" t="e">
        <f t="shared" si="3101"/>
        <v>#VALUE!</v>
      </c>
      <c r="AT530" s="489">
        <f t="shared" si="3151"/>
        <v>0</v>
      </c>
      <c r="AU530" s="490" t="str">
        <f>IF(_tag_month_day!K526="","",_tag_month_day!K526)</f>
        <v/>
      </c>
      <c r="AV530" s="491" t="str">
        <f>IF(_tag_month_day!L526="","",_tag_month_day!L526/100)</f>
        <v/>
      </c>
      <c r="AW530" s="420">
        <f t="shared" si="3073"/>
        <v>0</v>
      </c>
      <c r="AX530" s="420">
        <f t="shared" si="3152"/>
        <v>0</v>
      </c>
      <c r="AY530" s="420" t="str">
        <f>IF(_tag_month_day!M526="","",_tag_month_day!M526/100)</f>
        <v/>
      </c>
      <c r="AZ530" s="420" t="str">
        <f>IF(_tag_month_day!N526="","",_tag_month_day!N526/100)</f>
        <v/>
      </c>
      <c r="BA530" s="420" t="str">
        <f>IF(_tag_month_day!O526="","",_tag_month_day!O526/100)</f>
        <v/>
      </c>
      <c r="BB530" s="496" t="str">
        <f>IF(_tag_month_day!P526="","",_tag_month_day!P526/100)</f>
        <v/>
      </c>
      <c r="BC530" s="496">
        <f t="shared" si="3153"/>
        <v>0</v>
      </c>
      <c r="BD530" s="496" t="str">
        <f>IF(_tag_month_day!Q526="","",_tag_month_day!Q526/100)</f>
        <v/>
      </c>
      <c r="BE530" s="510" t="str">
        <f>IF(_tag_month_day!R526="","",_tag_month_day!R526/100)</f>
        <v/>
      </c>
      <c r="BF530" s="413" t="str">
        <f>IF(_tag_month_day!CC526="","",_tag_month_day!CC526/100)</f>
        <v/>
      </c>
      <c r="BG530" s="511" t="e">
        <f t="shared" si="3102"/>
        <v>#VALUE!</v>
      </c>
      <c r="BH530" s="198">
        <f t="shared" si="3103"/>
        <v>0</v>
      </c>
      <c r="BI530" s="512" t="e">
        <f>IF(CX530=0,BI529,(DK530*查询!$R$5+DL530*查询!$Q$5+DM530*查询!$N$5+DN530*查询!$O$5+DO530*查询!$P$5)*AF530/CX530)</f>
        <v>#VALUE!</v>
      </c>
      <c r="BJ530" s="512" t="e">
        <f>IF(CX530=0,BJ529,(DP530*查询!$S$5+DQ530*查询!$T$5+DR530*查询!$U$5)*AF530/CX530)</f>
        <v>#VALUE!</v>
      </c>
      <c r="BK530" s="512">
        <f t="shared" si="3154"/>
        <v>1</v>
      </c>
      <c r="BL530" s="513" t="str">
        <f>IF(_cfyc_month_day!A526="","",_cfyc_month_day!A526)</f>
        <v/>
      </c>
      <c r="BM530" s="513" t="str">
        <f>IF(_cfyc_month_day!B526="","",_cfyc_month_day!B526)</f>
        <v/>
      </c>
      <c r="BN530" s="513" t="str">
        <f>IF(_cfyc_month_day!C526="","",_cfyc_month_day!C526)</f>
        <v/>
      </c>
      <c r="BO530" s="522" t="str">
        <f>IF(_cfyc_month_day!D526="","",_cfyc_month_day!D526)</f>
        <v/>
      </c>
      <c r="BP530" s="522" t="str">
        <f>IF(_cfyc_month_day!E526="","",_cfyc_month_day!E526)</f>
        <v/>
      </c>
      <c r="BQ530" s="522" t="str">
        <f>IF(_cfyc_month_day!F526="","",_cfyc_month_day!F526)</f>
        <v/>
      </c>
      <c r="BR530" s="513" t="str">
        <f>IF(_tag_month_day!T526="","",_tag_month_day!T526)</f>
        <v/>
      </c>
      <c r="BS530" s="513" t="str">
        <f>IF(_tag_month_day!U526="","",_tag_month_day!U526)</f>
        <v/>
      </c>
      <c r="BT530" s="523" t="str">
        <f t="shared" si="3155"/>
        <v/>
      </c>
      <c r="BU530" s="223" t="str">
        <f>IF(_tag_month_day!V526="","",_tag_month_day!V526)</f>
        <v/>
      </c>
      <c r="BV530" s="206" t="str">
        <f>IF(_tag_month_day!W526="","",_tag_month_day!W526)</f>
        <v/>
      </c>
      <c r="BW530" s="540" t="str">
        <f>IF(_tag_month_day!X526="","",_tag_month_day!X526)</f>
        <v/>
      </c>
      <c r="BX530" s="540" t="str">
        <f>IF(_tag_month_day!Y526="","",_tag_month_day!Y526)</f>
        <v/>
      </c>
      <c r="BY530" s="541">
        <f ca="1" t="shared" si="3156"/>
        <v>43638.9583333321</v>
      </c>
      <c r="BZ530" s="542"/>
      <c r="CA530" s="543" t="str">
        <f>IF(_jhy2_month_day!A526="","",_jhy2_month_day!A526)</f>
        <v/>
      </c>
      <c r="CB530" s="464" t="str">
        <f>IF(_jhy2_month_day!B526="","",_jhy2_month_day!B526)</f>
        <v/>
      </c>
      <c r="CC530" s="464" t="str">
        <f>IF(_jhy2_month_day!C526="","",_jhy2_month_day!C526)</f>
        <v/>
      </c>
      <c r="CD530" s="464" t="str">
        <f>IF(_jhy2_month_day!D526="","",_jhy2_month_day!D526)</f>
        <v/>
      </c>
      <c r="CE530" s="464" t="str">
        <f>IF(_jhy2_month_day!E526="","",_jhy2_month_day!E526)</f>
        <v/>
      </c>
      <c r="CF530" s="464" t="str">
        <f>IF(_jhy2_month_day!F526="","",_jhy2_month_day!F526)</f>
        <v/>
      </c>
      <c r="CG530" s="464" t="str">
        <f>IF(_jhy2_month_day!G526="","",_jhy2_month_day!G526)</f>
        <v/>
      </c>
      <c r="CH530" s="464" t="str">
        <f>IF(_jhy2_month_day!H526="","",_jhy2_month_day!H526)</f>
        <v/>
      </c>
      <c r="CI530" s="464" t="str">
        <f>IF(_jhy2_month_day!I526="","",_jhy2_month_day!I526)</f>
        <v/>
      </c>
      <c r="CJ530" s="464" t="str">
        <f>IF(_jhy2_month_day!J526="","",_jhy2_month_day!J526)</f>
        <v/>
      </c>
      <c r="CK530" s="464" t="str">
        <f>IF(_jhy2_month_day!K526="","",_jhy2_month_day!K526)</f>
        <v/>
      </c>
      <c r="CL530" s="562" t="str">
        <f>IF(_jhy2_month_day!L526="","",_jhy2_month_day!L526)</f>
        <v/>
      </c>
      <c r="CM530" s="562" t="str">
        <f>IF(_jhy2_month_day!M526="","",_jhy2_month_day!M526)</f>
        <v/>
      </c>
      <c r="CN530" s="562" t="str">
        <f>IF(_jhy2_month_day!N526="","",_jhy2_month_day!N526)</f>
        <v/>
      </c>
      <c r="CO530" s="562" t="str">
        <f>IF(_jhy2_month_day!O526="","",_jhy2_month_day!O526)</f>
        <v/>
      </c>
      <c r="CP530" s="562" t="str">
        <f>IF(_jhy2_month_day!P526="","",_jhy2_month_day!P526)</f>
        <v/>
      </c>
      <c r="CQ530" s="562" t="str">
        <f>IF(_jhy2_month_day!Q526="","",_jhy2_month_day!Q526)</f>
        <v/>
      </c>
      <c r="CR530" s="563" t="str">
        <f>IF(_jhy2_month_day!R526="","",_jhy2_month_day!R526)</f>
        <v/>
      </c>
      <c r="CS530" s="576" t="str">
        <f>IF(_jhy2_month_day!S526="","",_jhy2_month_day!S526)</f>
        <v/>
      </c>
      <c r="CT530" s="562" t="str">
        <f>IF(_jhy2_month_day!T526="","",_jhy2_month_day!T526)</f>
        <v/>
      </c>
      <c r="CU530" s="577" t="e">
        <f t="shared" si="3104"/>
        <v>#VALUE!</v>
      </c>
      <c r="CV530" s="198" t="e">
        <f t="shared" si="3105"/>
        <v>#VALUE!</v>
      </c>
      <c r="CW530" s="192" t="e">
        <f t="shared" si="3106"/>
        <v>#VALUE!</v>
      </c>
      <c r="CX530" s="192" t="e">
        <f t="shared" si="3107"/>
        <v>#VALUE!</v>
      </c>
      <c r="CY530" s="202" t="e">
        <f t="shared" si="3108"/>
        <v>#VALUE!</v>
      </c>
      <c r="CZ530" s="192" t="e">
        <f t="shared" ref="CZ530:DI530" si="3230">$AJ530*EF530</f>
        <v>#VALUE!</v>
      </c>
      <c r="DA530" s="192" t="e">
        <f t="shared" si="3230"/>
        <v>#VALUE!</v>
      </c>
      <c r="DB530" s="192" t="e">
        <f t="shared" si="3230"/>
        <v>#VALUE!</v>
      </c>
      <c r="DC530" s="192" t="e">
        <f t="shared" si="3230"/>
        <v>#VALUE!</v>
      </c>
      <c r="DD530" s="192" t="e">
        <f t="shared" si="3230"/>
        <v>#VALUE!</v>
      </c>
      <c r="DE530" s="192" t="e">
        <f t="shared" si="3230"/>
        <v>#VALUE!</v>
      </c>
      <c r="DF530" s="192" t="e">
        <f t="shared" si="3230"/>
        <v>#VALUE!</v>
      </c>
      <c r="DG530" s="192" t="e">
        <f t="shared" si="3230"/>
        <v>#VALUE!</v>
      </c>
      <c r="DH530" s="192" t="e">
        <f t="shared" si="3230"/>
        <v>#VALUE!</v>
      </c>
      <c r="DI530" s="192" t="e">
        <f t="shared" si="3230"/>
        <v>#VALUE!</v>
      </c>
      <c r="DJ530" s="192" t="e">
        <f t="shared" si="3110"/>
        <v>#VALUE!</v>
      </c>
      <c r="DK530" s="192" t="e">
        <f t="shared" si="3111"/>
        <v>#VALUE!</v>
      </c>
      <c r="DL530" s="192" t="e">
        <f t="shared" si="3112"/>
        <v>#VALUE!</v>
      </c>
      <c r="DM530" s="192" t="e">
        <f t="shared" si="3113"/>
        <v>#VALUE!</v>
      </c>
      <c r="DN530" s="192" t="e">
        <f t="shared" si="3114"/>
        <v>#VALUE!</v>
      </c>
      <c r="DO530" s="192" t="e">
        <f t="shared" si="3115"/>
        <v>#VALUE!</v>
      </c>
      <c r="DP530" s="192" t="e">
        <f t="shared" si="3116"/>
        <v>#VALUE!</v>
      </c>
      <c r="DQ530" s="192" t="e">
        <f t="shared" si="3117"/>
        <v>#VALUE!</v>
      </c>
      <c r="DR530" s="192" t="e">
        <f t="shared" si="3118"/>
        <v>#VALUE!</v>
      </c>
      <c r="DS530" s="192" t="e">
        <f t="shared" si="3119"/>
        <v>#VALUE!</v>
      </c>
      <c r="DT530" s="192" t="e">
        <f t="shared" si="3120"/>
        <v>#VALUE!</v>
      </c>
      <c r="DU530" s="192" t="e">
        <f t="shared" si="3121"/>
        <v>#VALUE!</v>
      </c>
      <c r="DV530" s="198" t="e">
        <f t="shared" si="3122"/>
        <v>#VALUE!</v>
      </c>
      <c r="DW530" s="198" t="e">
        <f t="shared" si="3123"/>
        <v>#DIV/0!</v>
      </c>
      <c r="DX530" s="198" t="e">
        <f t="shared" si="3124"/>
        <v>#DIV/0!</v>
      </c>
      <c r="DY530" s="198" t="e">
        <f t="shared" si="3125"/>
        <v>#VALUE!</v>
      </c>
      <c r="DZ530" s="198" t="e">
        <f t="shared" si="3126"/>
        <v>#VALUE!</v>
      </c>
      <c r="EA530" s="198" t="e">
        <f t="shared" si="3127"/>
        <v>#VALUE!</v>
      </c>
      <c r="EB530" s="198" t="e">
        <f t="shared" si="3128"/>
        <v>#VALUE!</v>
      </c>
      <c r="EC530" s="198" t="e">
        <f t="shared" si="3129"/>
        <v>#DIV/0!</v>
      </c>
      <c r="ED530" s="198" t="e">
        <f t="shared" si="3130"/>
        <v>#VALUE!</v>
      </c>
      <c r="EE530" s="198" t="e">
        <f t="shared" si="3131"/>
        <v>#VALUE!</v>
      </c>
      <c r="EF530" s="198" t="e">
        <f t="shared" ref="EF530:EO530" si="3231">DV530/SUM($DV530:$EE530)</f>
        <v>#VALUE!</v>
      </c>
      <c r="EG530" s="198" t="e">
        <f t="shared" si="3231"/>
        <v>#DIV/0!</v>
      </c>
      <c r="EH530" s="198" t="e">
        <f t="shared" si="3231"/>
        <v>#DIV/0!</v>
      </c>
      <c r="EI530" s="198" t="e">
        <f t="shared" si="3231"/>
        <v>#VALUE!</v>
      </c>
      <c r="EJ530" s="198" t="e">
        <f t="shared" si="3231"/>
        <v>#VALUE!</v>
      </c>
      <c r="EK530" s="198" t="e">
        <f t="shared" si="3231"/>
        <v>#VALUE!</v>
      </c>
      <c r="EL530" s="198" t="e">
        <f t="shared" si="3231"/>
        <v>#VALUE!</v>
      </c>
      <c r="EM530" s="198" t="e">
        <f t="shared" si="3231"/>
        <v>#DIV/0!</v>
      </c>
      <c r="EN530" s="198" t="e">
        <f t="shared" si="3231"/>
        <v>#VALUE!</v>
      </c>
      <c r="EO530" s="198" t="e">
        <f t="shared" si="3231"/>
        <v>#VALUE!</v>
      </c>
      <c r="EP530" s="511">
        <f t="shared" ref="EP530:EW530" si="3232">EP529</f>
        <v>0.08</v>
      </c>
      <c r="EQ530" s="511">
        <f t="shared" si="3232"/>
        <v>0.015</v>
      </c>
      <c r="ER530" s="511">
        <f t="shared" si="3232"/>
        <v>0.015</v>
      </c>
      <c r="ES530" s="511">
        <f t="shared" si="3232"/>
        <v>0.015</v>
      </c>
      <c r="ET530" s="511">
        <f t="shared" si="3232"/>
        <v>0.015</v>
      </c>
      <c r="EU530" s="511">
        <f t="shared" si="3232"/>
        <v>0.09</v>
      </c>
      <c r="EV530" s="511">
        <f t="shared" si="3232"/>
        <v>0.09</v>
      </c>
      <c r="EW530" s="511">
        <f t="shared" si="3232"/>
        <v>0.09</v>
      </c>
      <c r="EX530" s="420" t="str">
        <f>IF(_tag_month_day!AS526="","",_tag_month_day!AS526/100)</f>
        <v/>
      </c>
      <c r="EY530" s="420" t="str">
        <f>IF(_tag_month_day!AT526="","",_tag_month_day!AT526/100)</f>
        <v/>
      </c>
      <c r="EZ530" s="420" t="str">
        <f>IF(_tag_month_day!AU526="","",_tag_month_day!AU526/100)</f>
        <v/>
      </c>
      <c r="FA530" s="420" t="str">
        <f>IF(_tag_month_day!AV526="","",_tag_month_day!AV526/100)</f>
        <v/>
      </c>
      <c r="FB530" s="420" t="str">
        <f>IF(_tag_month_day!AW526="","",_tag_month_day!AW526/100)</f>
        <v/>
      </c>
      <c r="FC530" s="420" t="str">
        <f>IF(_tag_month_day!AX526="","",_tag_month_day!AX526/100)</f>
        <v/>
      </c>
      <c r="FD530" s="510">
        <f t="shared" si="3160"/>
        <v>0.33</v>
      </c>
      <c r="FE530" s="510">
        <f t="shared" si="3161"/>
        <v>0.19</v>
      </c>
      <c r="FF530" s="510">
        <f t="shared" si="3162"/>
        <v>0.003</v>
      </c>
      <c r="FG530" s="510">
        <f t="shared" si="3163"/>
        <v>0</v>
      </c>
      <c r="FH530" s="603">
        <f t="shared" si="3164"/>
        <v>0.0001</v>
      </c>
      <c r="FI530" s="510">
        <f t="shared" ref="FI530:FR530" si="3233">FI529</f>
        <v>0.41</v>
      </c>
      <c r="FJ530" s="510">
        <f t="shared" si="3233"/>
        <v>0.11</v>
      </c>
      <c r="FK530" s="510">
        <f t="shared" si="3233"/>
        <v>0.015</v>
      </c>
      <c r="FL530" s="510">
        <f t="shared" si="3233"/>
        <v>0</v>
      </c>
      <c r="FM530" s="603">
        <f t="shared" si="3233"/>
        <v>0.0001</v>
      </c>
      <c r="FN530" s="510" t="str">
        <f>IF(_tag_month_day!AY526="","",_tag_month_day!AY526/100)</f>
        <v/>
      </c>
      <c r="FO530" s="510" t="str">
        <f>IF(_tag_month_day!AZ526="","",_tag_month_day!AZ526/100)</f>
        <v/>
      </c>
      <c r="FP530" s="510" t="str">
        <f>IF(_tag_month_day!BA526="","",_tag_month_day!BA526/100)</f>
        <v/>
      </c>
      <c r="FQ530" s="510" t="str">
        <f>IF(_tag_month_day!BB526="","",_tag_month_day!BB526/100)</f>
        <v/>
      </c>
      <c r="FR530" s="603" t="str">
        <f>IF(_tag_month_day!BC526="","",_tag_month_day!BC526/100)</f>
        <v/>
      </c>
      <c r="FS530" s="510" t="str">
        <f>IF(_tag_month_day!BD526="","",_tag_month_day!BD526/100)</f>
        <v/>
      </c>
      <c r="FT530" s="510" t="str">
        <f>IF(_tag_month_day!BE526="","",_tag_month_day!BE526/100)</f>
        <v/>
      </c>
      <c r="FU530" s="510" t="str">
        <f>IF(_tag_month_day!BF526="","",_tag_month_day!BF526/100)</f>
        <v/>
      </c>
      <c r="FV530" s="510" t="str">
        <f>IF(_tag_month_day!BG526="","",_tag_month_day!BG526/100)</f>
        <v/>
      </c>
      <c r="FW530" s="603" t="str">
        <f>IF(_tag_month_day!BH526="","",_tag_month_day!BH526/100)</f>
        <v/>
      </c>
      <c r="FX530" s="510" t="str">
        <f>IF(_tag_month_day!BI526="","",_tag_month_day!BI526/100)</f>
        <v/>
      </c>
      <c r="FY530" s="510" t="str">
        <f>IF(_tag_month_day!BJ526="","",_tag_month_day!BJ526/100)</f>
        <v/>
      </c>
      <c r="FZ530" s="605" t="str">
        <f>IF(_tag_month_day!BK526="","",_tag_month_day!BK526/100)</f>
        <v/>
      </c>
      <c r="GA530" s="510" t="str">
        <f>IF(_tag_month_day!BL526="","",_tag_month_day!BL526/100)</f>
        <v/>
      </c>
      <c r="GB530" s="603" t="str">
        <f>IF(_tag_month_day!BM526="","",_tag_month_day!BM526/100)</f>
        <v/>
      </c>
      <c r="GC530" s="420" t="str">
        <f>IF(_tag_month_day!BN526="","",_tag_month_day!BN526/100)</f>
        <v/>
      </c>
      <c r="GD530" s="420" t="str">
        <f>IF(_tag_month_day!BO526="","",_tag_month_day!BO526/100)</f>
        <v/>
      </c>
      <c r="GE530" s="420" t="str">
        <f>IF(_tag_month_day!BP526="","",_tag_month_day!BP526/100)</f>
        <v/>
      </c>
      <c r="GF530" s="420" t="str">
        <f>IF(_tag_month_day!BQ526="","",_tag_month_day!BQ526/100)</f>
        <v/>
      </c>
      <c r="GG530" s="420" t="str">
        <f>IF(_tag_month_day!BR526="","",_tag_month_day!BR526/100)</f>
        <v/>
      </c>
      <c r="GH530" s="420" t="str">
        <f>IF(_tag_month_day!BS526="","",_tag_month_day!BS526/100)</f>
        <v/>
      </c>
      <c r="GI530" s="603" t="str">
        <f>IF(_tag_month_day!BT526="","",_tag_month_day!BT526/100)</f>
        <v/>
      </c>
      <c r="GJ530" s="612" t="str">
        <f>IF(_tag_month_day!BU526="","",_tag_month_day!BU526/100)</f>
        <v/>
      </c>
      <c r="GK530" s="620" t="str">
        <f>IF(_tag_month_day!BV526="",IF(_rlcf_month_day!A$2="","",_rlcf_month_day!A$2/100),_tag_month_day!BV526/100)</f>
        <v/>
      </c>
      <c r="GL530" s="620" t="str">
        <f>IF(_tag_month_day!BW526="",IF(_rlcf_month_day!B$2="","",_rlcf_month_day!B$2/100),_tag_month_day!BW526/100)</f>
        <v/>
      </c>
      <c r="GM530" s="621" t="str">
        <f>IF(_tag_month_day!BX526="",IF(_rlcf_month_day!C$2="","",_rlcf_month_day!C$2/100),_tag_month_day!BX526/100)</f>
        <v/>
      </c>
      <c r="GN530" s="620" t="str">
        <f>IF(_tag_month_day!BV526="",IF(_rlcf_month_day!A$2="","",_rlcf_month_day!A$2/100),_tag_month_day!BV526/100)</f>
        <v/>
      </c>
      <c r="GO530" s="620" t="str">
        <f>IF(_tag_month_day!BW526="",IF(_rlcf_month_day!B$2="","",_rlcf_month_day!B$2/100),_tag_month_day!BW526/100)</f>
        <v/>
      </c>
      <c r="GP530" s="620" t="str">
        <f>IF(_tag_month_day!CD526="",IF(_rlcf_month_day!E$2="","",_rlcf_month_day!E$2/100),_tag_month_day!CD526/100)</f>
        <v/>
      </c>
      <c r="GQ530" s="620" t="str">
        <f>IF(_tag_month_day!CE526="",IF(_rlcf_month_day!F$2="","",_rlcf_month_day!F$2/100),_tag_month_day!CE526/100)</f>
        <v/>
      </c>
      <c r="GR530" s="621" t="str">
        <f>IF(_tag_month_day!CF526="",IF(_rlcf_month_day!G$2="","",_rlcf_month_day!G$2/100),_tag_month_day!CF526/100)</f>
        <v/>
      </c>
      <c r="GS530" s="626">
        <f t="shared" ref="GS530:HH530" si="3234">GS529</f>
        <v>0.953</v>
      </c>
      <c r="GT530" s="626">
        <f t="shared" si="3234"/>
        <v>0.55</v>
      </c>
      <c r="GU530" s="626">
        <f t="shared" si="3234"/>
        <v>0.55</v>
      </c>
      <c r="GV530" s="626">
        <f t="shared" si="3234"/>
        <v>0.55</v>
      </c>
      <c r="GW530" s="626">
        <f t="shared" si="3234"/>
        <v>0.5</v>
      </c>
      <c r="GX530" s="626">
        <f t="shared" si="3234"/>
        <v>0.935</v>
      </c>
      <c r="GY530" s="626">
        <f t="shared" si="3234"/>
        <v>0.15</v>
      </c>
      <c r="GZ530" s="626">
        <f t="shared" si="3234"/>
        <v>1</v>
      </c>
      <c r="HA530" s="632">
        <f t="shared" si="3234"/>
        <v>0.047</v>
      </c>
      <c r="HB530" s="632">
        <f t="shared" si="3234"/>
        <v>0.45</v>
      </c>
      <c r="HC530" s="632">
        <f t="shared" si="3234"/>
        <v>0.45</v>
      </c>
      <c r="HD530" s="632">
        <f t="shared" si="3234"/>
        <v>0.45</v>
      </c>
      <c r="HE530" s="632">
        <f t="shared" si="3234"/>
        <v>0.5</v>
      </c>
      <c r="HF530" s="632">
        <f t="shared" si="3234"/>
        <v>0.065</v>
      </c>
      <c r="HG530" s="632">
        <f t="shared" si="3234"/>
        <v>0.85</v>
      </c>
      <c r="HH530" s="632">
        <f t="shared" si="3234"/>
        <v>0</v>
      </c>
      <c r="HI530" s="68">
        <f t="shared" si="3136"/>
        <v>0</v>
      </c>
      <c r="HJ530" s="68" t="e">
        <f t="shared" si="3167"/>
        <v>#VALUE!</v>
      </c>
      <c r="HK530" s="202">
        <f t="shared" si="3168"/>
        <v>0.85</v>
      </c>
      <c r="HL530" s="464">
        <f t="shared" si="3169"/>
        <v>550000</v>
      </c>
      <c r="HM530" s="464">
        <f t="shared" si="3170"/>
        <v>480000</v>
      </c>
      <c r="HN530" s="192" t="e">
        <f t="shared" si="3137"/>
        <v>#VALUE!</v>
      </c>
      <c r="HO530" s="192" t="e">
        <f>HN530*HK530*$HO$2/HL530*1000000</f>
        <v>#VALUE!</v>
      </c>
      <c r="HP530" s="192" t="e">
        <f>HN530*HK530*$HP$2/HM530*1000000</f>
        <v>#VALUE!</v>
      </c>
    </row>
    <row r="531" customFormat="1" spans="1:224">
      <c r="A531" s="381">
        <v>526</v>
      </c>
      <c r="B531" s="54">
        <f ca="1" t="shared" si="3171"/>
        <v>43638</v>
      </c>
      <c r="C531" s="57">
        <f t="shared" si="3172"/>
        <v>0.0416666666666667</v>
      </c>
      <c r="D531" s="68" t="str">
        <f ca="1" t="shared" si="3138"/>
        <v>中班</v>
      </c>
      <c r="E531" s="68" t="str">
        <f ca="1" t="shared" si="3139"/>
        <v>甲</v>
      </c>
      <c r="F531" s="68">
        <f ca="1">SUMPRODUCT((成本日报!$A$3:$A$95=计划!B531)*(成本日报!$B$3:$B$95=计划!$D531),成本日报!$C$3:$C$95)</f>
        <v>1</v>
      </c>
      <c r="G531" s="382">
        <f ca="1" t="shared" si="3173"/>
        <v>43638.8749999987</v>
      </c>
      <c r="H531" s="382">
        <f ca="1" t="shared" si="3140"/>
        <v>43638.8819444432</v>
      </c>
      <c r="I531" s="382">
        <f ca="1" t="shared" si="3141"/>
        <v>43638.8874999987</v>
      </c>
      <c r="J531" s="382">
        <f ca="1" t="shared" si="3142"/>
        <v>43638.9166666654</v>
      </c>
      <c r="K531" s="382">
        <f ca="1" t="shared" si="3143"/>
        <v>43638.9791666654</v>
      </c>
      <c r="L531" s="382">
        <f ca="1" t="shared" si="3144"/>
        <v>43638.9999999987</v>
      </c>
      <c r="M531" s="398" t="str">
        <f>IF(_tag_month_day!A527="","",_tag_month_day!A527)</f>
        <v/>
      </c>
      <c r="N531" s="398" t="str">
        <f>IF(_tag_month_day!B527="","",_tag_month_day!B527)</f>
        <v/>
      </c>
      <c r="O531" s="399" t="e">
        <f t="shared" si="3145"/>
        <v>#VALUE!</v>
      </c>
      <c r="P531" s="398" t="str">
        <f>IF(_tag_month_day!C527="","",_tag_month_day!C527)</f>
        <v/>
      </c>
      <c r="Q531" s="398" t="str">
        <f>IF(_tag_month_day!D527="","",_tag_month_day!D527)</f>
        <v/>
      </c>
      <c r="R531" s="416">
        <f>IF(_tag_month_day!CB527="",R530,_tag_month_day!CB527/100)</f>
        <v>0.07</v>
      </c>
      <c r="S531" s="417" t="str">
        <f>IF(_tag_month_day!E527="","",_tag_month_day!E527)</f>
        <v/>
      </c>
      <c r="T531" s="417" t="str">
        <f>IF(_tag_month_day!F527="","",_tag_month_day!F527)</f>
        <v/>
      </c>
      <c r="U531" s="418" t="e">
        <f t="shared" si="3099"/>
        <v>#VALUE!</v>
      </c>
      <c r="V531" s="53" t="e">
        <f t="shared" si="3100"/>
        <v>#VALUE!</v>
      </c>
      <c r="W531" s="419" t="str">
        <f>IF(_jhy_month_day!A527="","",_jhy_month_day!A527)</f>
        <v/>
      </c>
      <c r="X531" s="420" t="str">
        <f>IF(_jhy_month_day!B527="","",_jhy_month_day!B527/100)</f>
        <v/>
      </c>
      <c r="Y531" s="420" t="str">
        <f>IF(_jhy_month_day!C527="","",_jhy_month_day!C527/100)</f>
        <v/>
      </c>
      <c r="Z531" s="439">
        <f t="shared" si="3189"/>
        <v>132</v>
      </c>
      <c r="AA531" s="440" t="str">
        <f>IF(_tag_month_day!G527="","",_tag_month_day!G527/100)</f>
        <v/>
      </c>
      <c r="AB531" s="440" t="str">
        <f>IF(_tag_month_day!H527="","",_tag_month_day!H527/100)</f>
        <v/>
      </c>
      <c r="AC531" s="193">
        <f t="shared" si="3146"/>
        <v>1.59963432013121</v>
      </c>
      <c r="AD531" s="441" t="str">
        <f t="shared" si="3147"/>
        <v/>
      </c>
      <c r="AE531" s="442" t="str">
        <f t="shared" si="3148"/>
        <v/>
      </c>
      <c r="AF531" s="443">
        <v>1</v>
      </c>
      <c r="AG531" s="68" t="str">
        <f>IF(_duihao_month_day!A527="","",_duihao_month_day!A527)</f>
        <v/>
      </c>
      <c r="AH531" s="463">
        <f>IF(_gyk_month_day!B527="",AH530,_gyk_month_day!B527)</f>
        <v>820</v>
      </c>
      <c r="AI531" s="464"/>
      <c r="AJ531" s="68" t="str">
        <f>IF(_tag_month_day!I527="","",_tag_month_day!I527)</f>
        <v/>
      </c>
      <c r="AK531" s="465" t="str">
        <f>IF(_tzyy_month_day!A527="","",_tzyy_month_day!A527)</f>
        <v/>
      </c>
      <c r="AL531" s="465" t="str">
        <f>IF(_tzyy_month_day!B527="","",_tzyy_month_day!B527)</f>
        <v/>
      </c>
      <c r="AM531" s="465" t="str">
        <f>IF(_tzyy_month_day!C527="","",_tzyy_month_day!C527)</f>
        <v/>
      </c>
      <c r="AN531" s="466" t="str">
        <f>IF(_tag_month_day!CG527="","",_tag_month_day!CG527)</f>
        <v/>
      </c>
      <c r="AO531" s="466" t="str">
        <f>IF(_tag_month_day!CH527="","",_tag_month_day!CH527)</f>
        <v/>
      </c>
      <c r="AP531" s="486" t="e">
        <f t="shared" si="3149"/>
        <v>#VALUE!</v>
      </c>
      <c r="AQ531" s="487" t="str">
        <f>IF(_tag_month_day!J527="","",_tag_month_day!J527/100)</f>
        <v/>
      </c>
      <c r="AR531" s="488">
        <f t="shared" si="3150"/>
        <v>1.3</v>
      </c>
      <c r="AS531" s="489" t="e">
        <f t="shared" si="3101"/>
        <v>#VALUE!</v>
      </c>
      <c r="AT531" s="489">
        <f t="shared" si="3151"/>
        <v>0</v>
      </c>
      <c r="AU531" s="490" t="str">
        <f>IF(_tag_month_day!K527="","",_tag_month_day!K527)</f>
        <v/>
      </c>
      <c r="AV531" s="491" t="str">
        <f>IF(_tag_month_day!L527="","",_tag_month_day!L527/100)</f>
        <v/>
      </c>
      <c r="AW531" s="420">
        <f t="shared" si="3073"/>
        <v>0</v>
      </c>
      <c r="AX531" s="420">
        <f t="shared" si="3152"/>
        <v>0</v>
      </c>
      <c r="AY531" s="420" t="str">
        <f>IF(_tag_month_day!M527="","",_tag_month_day!M527/100)</f>
        <v/>
      </c>
      <c r="AZ531" s="420" t="str">
        <f>IF(_tag_month_day!N527="","",_tag_month_day!N527/100)</f>
        <v/>
      </c>
      <c r="BA531" s="420" t="str">
        <f>IF(_tag_month_day!O527="","",_tag_month_day!O527/100)</f>
        <v/>
      </c>
      <c r="BB531" s="496" t="str">
        <f>IF(_tag_month_day!P527="","",_tag_month_day!P527/100)</f>
        <v/>
      </c>
      <c r="BC531" s="496">
        <f t="shared" si="3153"/>
        <v>0</v>
      </c>
      <c r="BD531" s="496" t="str">
        <f>IF(_tag_month_day!Q527="","",_tag_month_day!Q527/100)</f>
        <v/>
      </c>
      <c r="BE531" s="510" t="str">
        <f>IF(_tag_month_day!R527="","",_tag_month_day!R527/100)</f>
        <v/>
      </c>
      <c r="BF531" s="413" t="str">
        <f>IF(_tag_month_day!CC527="","",_tag_month_day!CC527/100)</f>
        <v/>
      </c>
      <c r="BG531" s="511" t="e">
        <f t="shared" si="3102"/>
        <v>#VALUE!</v>
      </c>
      <c r="BH531" s="198">
        <f t="shared" si="3103"/>
        <v>0</v>
      </c>
      <c r="BI531" s="512" t="e">
        <f>IF(CX531=0,BI530,(DK531*查询!$R$5+DL531*查询!$Q$5+DM531*查询!$N$5+DN531*查询!$O$5+DO531*查询!$P$5)*AF531/CX531)</f>
        <v>#VALUE!</v>
      </c>
      <c r="BJ531" s="512" t="e">
        <f>IF(CX531=0,BJ530,(DP531*查询!$S$5+DQ531*查询!$T$5+DR531*查询!$U$5)*AF531/CX531)</f>
        <v>#VALUE!</v>
      </c>
      <c r="BK531" s="512">
        <f t="shared" si="3154"/>
        <v>1</v>
      </c>
      <c r="BL531" s="513" t="str">
        <f>IF(_cfyc_month_day!A527="","",_cfyc_month_day!A527)</f>
        <v/>
      </c>
      <c r="BM531" s="513" t="str">
        <f>IF(_cfyc_month_day!B527="","",_cfyc_month_day!B527)</f>
        <v/>
      </c>
      <c r="BN531" s="513" t="str">
        <f>IF(_cfyc_month_day!C527="","",_cfyc_month_day!C527)</f>
        <v/>
      </c>
      <c r="BO531" s="522" t="str">
        <f>IF(_cfyc_month_day!D527="","",_cfyc_month_day!D527)</f>
        <v/>
      </c>
      <c r="BP531" s="522" t="str">
        <f>IF(_cfyc_month_day!E527="","",_cfyc_month_day!E527)</f>
        <v/>
      </c>
      <c r="BQ531" s="522" t="str">
        <f>IF(_cfyc_month_day!F527="","",_cfyc_month_day!F527)</f>
        <v/>
      </c>
      <c r="BR531" s="513" t="str">
        <f>IF(_tag_month_day!T527="","",_tag_month_day!T527)</f>
        <v/>
      </c>
      <c r="BS531" s="513" t="str">
        <f>IF(_tag_month_day!U527="","",_tag_month_day!U527)</f>
        <v/>
      </c>
      <c r="BT531" s="523" t="str">
        <f t="shared" si="3155"/>
        <v/>
      </c>
      <c r="BU531" s="223" t="str">
        <f>IF(_tag_month_day!V527="","",_tag_month_day!V527)</f>
        <v/>
      </c>
      <c r="BV531" s="206" t="str">
        <f>IF(_tag_month_day!W527="","",_tag_month_day!W527)</f>
        <v/>
      </c>
      <c r="BW531" s="540" t="str">
        <f>IF(_tag_month_day!X527="","",_tag_month_day!X527)</f>
        <v/>
      </c>
      <c r="BX531" s="540" t="str">
        <f>IF(_tag_month_day!Y527="","",_tag_month_day!Y527)</f>
        <v/>
      </c>
      <c r="BY531" s="541">
        <f ca="1" t="shared" si="3156"/>
        <v>43638.9999999987</v>
      </c>
      <c r="BZ531" s="542"/>
      <c r="CA531" s="543" t="str">
        <f>IF(_jhy2_month_day!A527="","",_jhy2_month_day!A527)</f>
        <v/>
      </c>
      <c r="CB531" s="464" t="str">
        <f>IF(_jhy2_month_day!B527="","",_jhy2_month_day!B527)</f>
        <v/>
      </c>
      <c r="CC531" s="464" t="str">
        <f>IF(_jhy2_month_day!C527="","",_jhy2_month_day!C527)</f>
        <v/>
      </c>
      <c r="CD531" s="464" t="str">
        <f>IF(_jhy2_month_day!D527="","",_jhy2_month_day!D527)</f>
        <v/>
      </c>
      <c r="CE531" s="464" t="str">
        <f>IF(_jhy2_month_day!E527="","",_jhy2_month_day!E527)</f>
        <v/>
      </c>
      <c r="CF531" s="464" t="str">
        <f>IF(_jhy2_month_day!F527="","",_jhy2_month_day!F527)</f>
        <v/>
      </c>
      <c r="CG531" s="464" t="str">
        <f>IF(_jhy2_month_day!G527="","",_jhy2_month_day!G527)</f>
        <v/>
      </c>
      <c r="CH531" s="464" t="str">
        <f>IF(_jhy2_month_day!H527="","",_jhy2_month_day!H527)</f>
        <v/>
      </c>
      <c r="CI531" s="464" t="str">
        <f>IF(_jhy2_month_day!I527="","",_jhy2_month_day!I527)</f>
        <v/>
      </c>
      <c r="CJ531" s="464" t="str">
        <f>IF(_jhy2_month_day!J527="","",_jhy2_month_day!J527)</f>
        <v/>
      </c>
      <c r="CK531" s="464" t="str">
        <f>IF(_jhy2_month_day!K527="","",_jhy2_month_day!K527)</f>
        <v/>
      </c>
      <c r="CL531" s="562" t="str">
        <f>IF(_jhy2_month_day!L527="","",_jhy2_month_day!L527)</f>
        <v/>
      </c>
      <c r="CM531" s="562" t="str">
        <f>IF(_jhy2_month_day!M527="","",_jhy2_month_day!M527)</f>
        <v/>
      </c>
      <c r="CN531" s="562" t="str">
        <f>IF(_jhy2_month_day!N527="","",_jhy2_month_day!N527)</f>
        <v/>
      </c>
      <c r="CO531" s="562" t="str">
        <f>IF(_jhy2_month_day!O527="","",_jhy2_month_day!O527)</f>
        <v/>
      </c>
      <c r="CP531" s="562" t="str">
        <f>IF(_jhy2_month_day!P527="","",_jhy2_month_day!P527)</f>
        <v/>
      </c>
      <c r="CQ531" s="562" t="str">
        <f>IF(_jhy2_month_day!Q527="","",_jhy2_month_day!Q527)</f>
        <v/>
      </c>
      <c r="CR531" s="563" t="str">
        <f>IF(_jhy2_month_day!R527="","",_jhy2_month_day!R527)</f>
        <v/>
      </c>
      <c r="CS531" s="576" t="str">
        <f>IF(_jhy2_month_day!S527="","",_jhy2_month_day!S527)</f>
        <v/>
      </c>
      <c r="CT531" s="562" t="str">
        <f>IF(_jhy2_month_day!T527="","",_jhy2_month_day!T527)</f>
        <v/>
      </c>
      <c r="CU531" s="577" t="e">
        <f t="shared" si="3104"/>
        <v>#VALUE!</v>
      </c>
      <c r="CV531" s="198" t="e">
        <f t="shared" si="3105"/>
        <v>#VALUE!</v>
      </c>
      <c r="CW531" s="192" t="e">
        <f t="shared" si="3106"/>
        <v>#VALUE!</v>
      </c>
      <c r="CX531" s="192" t="e">
        <f t="shared" si="3107"/>
        <v>#VALUE!</v>
      </c>
      <c r="CY531" s="202" t="e">
        <f t="shared" si="3108"/>
        <v>#VALUE!</v>
      </c>
      <c r="CZ531" s="192" t="e">
        <f t="shared" ref="CZ531:DI531" si="3235">$AJ531*EF531</f>
        <v>#VALUE!</v>
      </c>
      <c r="DA531" s="192" t="e">
        <f t="shared" si="3235"/>
        <v>#VALUE!</v>
      </c>
      <c r="DB531" s="192" t="e">
        <f t="shared" si="3235"/>
        <v>#VALUE!</v>
      </c>
      <c r="DC531" s="192" t="e">
        <f t="shared" si="3235"/>
        <v>#VALUE!</v>
      </c>
      <c r="DD531" s="192" t="e">
        <f t="shared" si="3235"/>
        <v>#VALUE!</v>
      </c>
      <c r="DE531" s="192" t="e">
        <f t="shared" si="3235"/>
        <v>#VALUE!</v>
      </c>
      <c r="DF531" s="192" t="e">
        <f t="shared" si="3235"/>
        <v>#VALUE!</v>
      </c>
      <c r="DG531" s="192" t="e">
        <f t="shared" si="3235"/>
        <v>#VALUE!</v>
      </c>
      <c r="DH531" s="192" t="e">
        <f t="shared" si="3235"/>
        <v>#VALUE!</v>
      </c>
      <c r="DI531" s="192" t="e">
        <f t="shared" si="3235"/>
        <v>#VALUE!</v>
      </c>
      <c r="DJ531" s="192" t="e">
        <f t="shared" si="3110"/>
        <v>#VALUE!</v>
      </c>
      <c r="DK531" s="192" t="e">
        <f t="shared" si="3111"/>
        <v>#VALUE!</v>
      </c>
      <c r="DL531" s="192" t="e">
        <f t="shared" si="3112"/>
        <v>#VALUE!</v>
      </c>
      <c r="DM531" s="192" t="e">
        <f t="shared" si="3113"/>
        <v>#VALUE!</v>
      </c>
      <c r="DN531" s="192" t="e">
        <f t="shared" si="3114"/>
        <v>#VALUE!</v>
      </c>
      <c r="DO531" s="192" t="e">
        <f t="shared" si="3115"/>
        <v>#VALUE!</v>
      </c>
      <c r="DP531" s="192" t="e">
        <f t="shared" si="3116"/>
        <v>#VALUE!</v>
      </c>
      <c r="DQ531" s="192" t="e">
        <f t="shared" si="3117"/>
        <v>#VALUE!</v>
      </c>
      <c r="DR531" s="192" t="e">
        <f t="shared" si="3118"/>
        <v>#VALUE!</v>
      </c>
      <c r="DS531" s="192" t="e">
        <f t="shared" si="3119"/>
        <v>#VALUE!</v>
      </c>
      <c r="DT531" s="192" t="e">
        <f t="shared" si="3120"/>
        <v>#VALUE!</v>
      </c>
      <c r="DU531" s="192" t="e">
        <f t="shared" si="3121"/>
        <v>#VALUE!</v>
      </c>
      <c r="DV531" s="198" t="e">
        <f t="shared" si="3122"/>
        <v>#VALUE!</v>
      </c>
      <c r="DW531" s="198" t="e">
        <f t="shared" si="3123"/>
        <v>#DIV/0!</v>
      </c>
      <c r="DX531" s="198" t="e">
        <f t="shared" si="3124"/>
        <v>#DIV/0!</v>
      </c>
      <c r="DY531" s="198" t="e">
        <f t="shared" si="3125"/>
        <v>#VALUE!</v>
      </c>
      <c r="DZ531" s="198" t="e">
        <f t="shared" si="3126"/>
        <v>#VALUE!</v>
      </c>
      <c r="EA531" s="198" t="e">
        <f t="shared" si="3127"/>
        <v>#VALUE!</v>
      </c>
      <c r="EB531" s="198" t="e">
        <f t="shared" si="3128"/>
        <v>#VALUE!</v>
      </c>
      <c r="EC531" s="198" t="e">
        <f t="shared" si="3129"/>
        <v>#DIV/0!</v>
      </c>
      <c r="ED531" s="198" t="e">
        <f t="shared" si="3130"/>
        <v>#VALUE!</v>
      </c>
      <c r="EE531" s="198" t="e">
        <f t="shared" si="3131"/>
        <v>#VALUE!</v>
      </c>
      <c r="EF531" s="198" t="e">
        <f t="shared" ref="EF531:EO531" si="3236">DV531/SUM($DV531:$EE531)</f>
        <v>#VALUE!</v>
      </c>
      <c r="EG531" s="198" t="e">
        <f t="shared" si="3236"/>
        <v>#DIV/0!</v>
      </c>
      <c r="EH531" s="198" t="e">
        <f t="shared" si="3236"/>
        <v>#DIV/0!</v>
      </c>
      <c r="EI531" s="198" t="e">
        <f t="shared" si="3236"/>
        <v>#VALUE!</v>
      </c>
      <c r="EJ531" s="198" t="e">
        <f t="shared" si="3236"/>
        <v>#VALUE!</v>
      </c>
      <c r="EK531" s="198" t="e">
        <f t="shared" si="3236"/>
        <v>#VALUE!</v>
      </c>
      <c r="EL531" s="198" t="e">
        <f t="shared" si="3236"/>
        <v>#VALUE!</v>
      </c>
      <c r="EM531" s="198" t="e">
        <f t="shared" si="3236"/>
        <v>#DIV/0!</v>
      </c>
      <c r="EN531" s="198" t="e">
        <f t="shared" si="3236"/>
        <v>#VALUE!</v>
      </c>
      <c r="EO531" s="198" t="e">
        <f t="shared" si="3236"/>
        <v>#VALUE!</v>
      </c>
      <c r="EP531" s="511">
        <f t="shared" ref="EP531:EW531" si="3237">EP530</f>
        <v>0.08</v>
      </c>
      <c r="EQ531" s="511">
        <f t="shared" si="3237"/>
        <v>0.015</v>
      </c>
      <c r="ER531" s="511">
        <f t="shared" si="3237"/>
        <v>0.015</v>
      </c>
      <c r="ES531" s="511">
        <f t="shared" si="3237"/>
        <v>0.015</v>
      </c>
      <c r="ET531" s="511">
        <f t="shared" si="3237"/>
        <v>0.015</v>
      </c>
      <c r="EU531" s="511">
        <f t="shared" si="3237"/>
        <v>0.09</v>
      </c>
      <c r="EV531" s="511">
        <f t="shared" si="3237"/>
        <v>0.09</v>
      </c>
      <c r="EW531" s="511">
        <f t="shared" si="3237"/>
        <v>0.09</v>
      </c>
      <c r="EX531" s="420" t="str">
        <f>IF(_tag_month_day!AS527="","",_tag_month_day!AS527/100)</f>
        <v/>
      </c>
      <c r="EY531" s="420" t="str">
        <f>IF(_tag_month_day!AT527="","",_tag_month_day!AT527/100)</f>
        <v/>
      </c>
      <c r="EZ531" s="420" t="str">
        <f>IF(_tag_month_day!AU527="","",_tag_month_day!AU527/100)</f>
        <v/>
      </c>
      <c r="FA531" s="420" t="str">
        <f>IF(_tag_month_day!AV527="","",_tag_month_day!AV527/100)</f>
        <v/>
      </c>
      <c r="FB531" s="420" t="str">
        <f>IF(_tag_month_day!AW527="","",_tag_month_day!AW527/100)</f>
        <v/>
      </c>
      <c r="FC531" s="420" t="str">
        <f>IF(_tag_month_day!AX527="","",_tag_month_day!AX527/100)</f>
        <v/>
      </c>
      <c r="FD531" s="510">
        <f t="shared" si="3160"/>
        <v>0.33</v>
      </c>
      <c r="FE531" s="510">
        <f t="shared" si="3161"/>
        <v>0.19</v>
      </c>
      <c r="FF531" s="510">
        <f t="shared" si="3162"/>
        <v>0.003</v>
      </c>
      <c r="FG531" s="510">
        <f t="shared" si="3163"/>
        <v>0</v>
      </c>
      <c r="FH531" s="603">
        <f t="shared" si="3164"/>
        <v>0.0001</v>
      </c>
      <c r="FI531" s="510">
        <f t="shared" ref="FI531:FR531" si="3238">FI530</f>
        <v>0.41</v>
      </c>
      <c r="FJ531" s="510">
        <f t="shared" si="3238"/>
        <v>0.11</v>
      </c>
      <c r="FK531" s="510">
        <f t="shared" si="3238"/>
        <v>0.015</v>
      </c>
      <c r="FL531" s="510">
        <f t="shared" si="3238"/>
        <v>0</v>
      </c>
      <c r="FM531" s="603">
        <f t="shared" si="3238"/>
        <v>0.0001</v>
      </c>
      <c r="FN531" s="510" t="str">
        <f>IF(_tag_month_day!AY527="","",_tag_month_day!AY527/100)</f>
        <v/>
      </c>
      <c r="FO531" s="510" t="str">
        <f>IF(_tag_month_day!AZ527="","",_tag_month_day!AZ527/100)</f>
        <v/>
      </c>
      <c r="FP531" s="510" t="str">
        <f>IF(_tag_month_day!BA527="","",_tag_month_day!BA527/100)</f>
        <v/>
      </c>
      <c r="FQ531" s="510" t="str">
        <f>IF(_tag_month_day!BB527="","",_tag_month_day!BB527/100)</f>
        <v/>
      </c>
      <c r="FR531" s="603" t="str">
        <f>IF(_tag_month_day!BC527="","",_tag_month_day!BC527/100)</f>
        <v/>
      </c>
      <c r="FS531" s="510" t="str">
        <f>IF(_tag_month_day!BD527="","",_tag_month_day!BD527/100)</f>
        <v/>
      </c>
      <c r="FT531" s="510" t="str">
        <f>IF(_tag_month_day!BE527="","",_tag_month_day!BE527/100)</f>
        <v/>
      </c>
      <c r="FU531" s="510" t="str">
        <f>IF(_tag_month_day!BF527="","",_tag_month_day!BF527/100)</f>
        <v/>
      </c>
      <c r="FV531" s="510" t="str">
        <f>IF(_tag_month_day!BG527="","",_tag_month_day!BG527/100)</f>
        <v/>
      </c>
      <c r="FW531" s="603" t="str">
        <f>IF(_tag_month_day!BH527="","",_tag_month_day!BH527/100)</f>
        <v/>
      </c>
      <c r="FX531" s="510" t="str">
        <f>IF(_tag_month_day!BI527="","",_tag_month_day!BI527/100)</f>
        <v/>
      </c>
      <c r="FY531" s="510" t="str">
        <f>IF(_tag_month_day!BJ527="","",_tag_month_day!BJ527/100)</f>
        <v/>
      </c>
      <c r="FZ531" s="605" t="str">
        <f>IF(_tag_month_day!BK527="","",_tag_month_day!BK527/100)</f>
        <v/>
      </c>
      <c r="GA531" s="510" t="str">
        <f>IF(_tag_month_day!BL527="","",_tag_month_day!BL527/100)</f>
        <v/>
      </c>
      <c r="GB531" s="603" t="str">
        <f>IF(_tag_month_day!BM527="","",_tag_month_day!BM527/100)</f>
        <v/>
      </c>
      <c r="GC531" s="420" t="str">
        <f>IF(_tag_month_day!BN527="","",_tag_month_day!BN527/100)</f>
        <v/>
      </c>
      <c r="GD531" s="420" t="str">
        <f>IF(_tag_month_day!BO527="","",_tag_month_day!BO527/100)</f>
        <v/>
      </c>
      <c r="GE531" s="420" t="str">
        <f>IF(_tag_month_day!BP527="","",_tag_month_day!BP527/100)</f>
        <v/>
      </c>
      <c r="GF531" s="420" t="str">
        <f>IF(_tag_month_day!BQ527="","",_tag_month_day!BQ527/100)</f>
        <v/>
      </c>
      <c r="GG531" s="420" t="str">
        <f>IF(_tag_month_day!BR527="","",_tag_month_day!BR527/100)</f>
        <v/>
      </c>
      <c r="GH531" s="420" t="str">
        <f>IF(_tag_month_day!BS527="","",_tag_month_day!BS527/100)</f>
        <v/>
      </c>
      <c r="GI531" s="603" t="str">
        <f>IF(_tag_month_day!BT527="","",_tag_month_day!BT527/100)</f>
        <v/>
      </c>
      <c r="GJ531" s="612" t="str">
        <f>IF(_tag_month_day!BU527="","",_tag_month_day!BU527/100)</f>
        <v/>
      </c>
      <c r="GK531" s="620" t="str">
        <f>IF(_tag_month_day!BV527="",IF(_rlcf_month_day!A$2="","",_rlcf_month_day!A$2/100),_tag_month_day!BV527/100)</f>
        <v/>
      </c>
      <c r="GL531" s="620" t="str">
        <f>IF(_tag_month_day!BW527="",IF(_rlcf_month_day!B$2="","",_rlcf_month_day!B$2/100),_tag_month_day!BW527/100)</f>
        <v/>
      </c>
      <c r="GM531" s="621" t="str">
        <f>IF(_tag_month_day!BX527="",IF(_rlcf_month_day!C$2="","",_rlcf_month_day!C$2/100),_tag_month_day!BX527/100)</f>
        <v/>
      </c>
      <c r="GN531" s="620" t="str">
        <f>IF(_tag_month_day!BV527="",IF(_rlcf_month_day!A$2="","",_rlcf_month_day!A$2/100),_tag_month_day!BV527/100)</f>
        <v/>
      </c>
      <c r="GO531" s="620" t="str">
        <f>IF(_tag_month_day!BW527="",IF(_rlcf_month_day!B$2="","",_rlcf_month_day!B$2/100),_tag_month_day!BW527/100)</f>
        <v/>
      </c>
      <c r="GP531" s="620" t="str">
        <f>IF(_tag_month_day!CD527="",IF(_rlcf_month_day!E$2="","",_rlcf_month_day!E$2/100),_tag_month_day!CD527/100)</f>
        <v/>
      </c>
      <c r="GQ531" s="620" t="str">
        <f>IF(_tag_month_day!CE527="",IF(_rlcf_month_day!F$2="","",_rlcf_month_day!F$2/100),_tag_month_day!CE527/100)</f>
        <v/>
      </c>
      <c r="GR531" s="621" t="str">
        <f>IF(_tag_month_day!CF527="",IF(_rlcf_month_day!G$2="","",_rlcf_month_day!G$2/100),_tag_month_day!CF527/100)</f>
        <v/>
      </c>
      <c r="GS531" s="626">
        <f t="shared" ref="GS531:HH531" si="3239">GS530</f>
        <v>0.953</v>
      </c>
      <c r="GT531" s="626">
        <f t="shared" si="3239"/>
        <v>0.55</v>
      </c>
      <c r="GU531" s="626">
        <f t="shared" si="3239"/>
        <v>0.55</v>
      </c>
      <c r="GV531" s="626">
        <f t="shared" si="3239"/>
        <v>0.55</v>
      </c>
      <c r="GW531" s="626">
        <f t="shared" si="3239"/>
        <v>0.5</v>
      </c>
      <c r="GX531" s="626">
        <f t="shared" si="3239"/>
        <v>0.935</v>
      </c>
      <c r="GY531" s="626">
        <f t="shared" si="3239"/>
        <v>0.15</v>
      </c>
      <c r="GZ531" s="626">
        <f t="shared" si="3239"/>
        <v>1</v>
      </c>
      <c r="HA531" s="632">
        <f t="shared" si="3239"/>
        <v>0.047</v>
      </c>
      <c r="HB531" s="632">
        <f t="shared" si="3239"/>
        <v>0.45</v>
      </c>
      <c r="HC531" s="632">
        <f t="shared" si="3239"/>
        <v>0.45</v>
      </c>
      <c r="HD531" s="632">
        <f t="shared" si="3239"/>
        <v>0.45</v>
      </c>
      <c r="HE531" s="632">
        <f t="shared" si="3239"/>
        <v>0.5</v>
      </c>
      <c r="HF531" s="632">
        <f t="shared" si="3239"/>
        <v>0.065</v>
      </c>
      <c r="HG531" s="632">
        <f t="shared" si="3239"/>
        <v>0.85</v>
      </c>
      <c r="HH531" s="632">
        <f t="shared" si="3239"/>
        <v>0</v>
      </c>
      <c r="HI531" s="68">
        <f t="shared" si="3136"/>
        <v>0</v>
      </c>
      <c r="HJ531" s="68" t="e">
        <f t="shared" si="3167"/>
        <v>#VALUE!</v>
      </c>
      <c r="HK531" s="202">
        <f t="shared" si="3168"/>
        <v>0.85</v>
      </c>
      <c r="HL531" s="464">
        <f t="shared" si="3169"/>
        <v>550000</v>
      </c>
      <c r="HM531" s="464">
        <f t="shared" si="3170"/>
        <v>480000</v>
      </c>
      <c r="HN531" s="192" t="e">
        <f t="shared" si="3137"/>
        <v>#VALUE!</v>
      </c>
      <c r="HO531" s="192" t="e">
        <f>HN531*HK531*$HO$2/HL531*1000000</f>
        <v>#VALUE!</v>
      </c>
      <c r="HP531" s="192" t="e">
        <f>HN531*HK531*$HP$2/HM531*1000000</f>
        <v>#VALUE!</v>
      </c>
    </row>
    <row r="532" customFormat="1" spans="1:224">
      <c r="A532" s="381">
        <v>527</v>
      </c>
      <c r="B532" s="54">
        <f ca="1" t="shared" si="3171"/>
        <v>43638</v>
      </c>
      <c r="C532" s="57">
        <f t="shared" si="3172"/>
        <v>0.0416666666666667</v>
      </c>
      <c r="D532" s="68" t="str">
        <f ca="1" t="shared" si="3138"/>
        <v>中班</v>
      </c>
      <c r="E532" s="68" t="str">
        <f ca="1" t="shared" si="3139"/>
        <v>甲</v>
      </c>
      <c r="F532" s="68">
        <f ca="1">SUMPRODUCT((成本日报!$A$3:$A$95=计划!B532)*(成本日报!$B$3:$B$95=计划!$D532),成本日报!$C$3:$C$95)</f>
        <v>1</v>
      </c>
      <c r="G532" s="382">
        <f ca="1" t="shared" si="3173"/>
        <v>43638.9166666654</v>
      </c>
      <c r="H532" s="382">
        <f ca="1" t="shared" si="3140"/>
        <v>43638.9236111098</v>
      </c>
      <c r="I532" s="382">
        <f ca="1" t="shared" si="3141"/>
        <v>43638.9291666654</v>
      </c>
      <c r="J532" s="382">
        <f ca="1" t="shared" si="3142"/>
        <v>43638.9583333321</v>
      </c>
      <c r="K532" s="382">
        <f ca="1" t="shared" si="3143"/>
        <v>43639.0208333321</v>
      </c>
      <c r="L532" s="382">
        <f ca="1" t="shared" si="3144"/>
        <v>43639.0416666654</v>
      </c>
      <c r="M532" s="398" t="str">
        <f>IF(_tag_month_day!A528="","",_tag_month_day!A528)</f>
        <v/>
      </c>
      <c r="N532" s="398" t="str">
        <f>IF(_tag_month_day!B528="","",_tag_month_day!B528)</f>
        <v/>
      </c>
      <c r="O532" s="399" t="e">
        <f t="shared" si="3145"/>
        <v>#VALUE!</v>
      </c>
      <c r="P532" s="398" t="str">
        <f>IF(_tag_month_day!C528="","",_tag_month_day!C528)</f>
        <v/>
      </c>
      <c r="Q532" s="398" t="str">
        <f>IF(_tag_month_day!D528="","",_tag_month_day!D528)</f>
        <v/>
      </c>
      <c r="R532" s="416">
        <f>IF(_tag_month_day!CB528="",R531,_tag_month_day!CB528/100)</f>
        <v>0.07</v>
      </c>
      <c r="S532" s="417" t="str">
        <f>IF(_tag_month_day!E528="","",_tag_month_day!E528)</f>
        <v/>
      </c>
      <c r="T532" s="417" t="str">
        <f>IF(_tag_month_day!F528="","",_tag_month_day!F528)</f>
        <v/>
      </c>
      <c r="U532" s="418" t="e">
        <f t="shared" si="3099"/>
        <v>#VALUE!</v>
      </c>
      <c r="V532" s="53" t="e">
        <f t="shared" si="3100"/>
        <v>#VALUE!</v>
      </c>
      <c r="W532" s="419" t="str">
        <f>IF(_jhy_month_day!A528="","",_jhy_month_day!A528)</f>
        <v/>
      </c>
      <c r="X532" s="420" t="str">
        <f>IF(_jhy_month_day!B528="","",_jhy_month_day!B528/100)</f>
        <v/>
      </c>
      <c r="Y532" s="420" t="str">
        <f>IF(_jhy_month_day!C528="","",_jhy_month_day!C528/100)</f>
        <v/>
      </c>
      <c r="Z532" s="439">
        <f t="shared" si="3189"/>
        <v>132</v>
      </c>
      <c r="AA532" s="440" t="str">
        <f>IF(_tag_month_day!G528="","",_tag_month_day!G528/100)</f>
        <v/>
      </c>
      <c r="AB532" s="440" t="str">
        <f>IF(_tag_month_day!H528="","",_tag_month_day!H528/100)</f>
        <v/>
      </c>
      <c r="AC532" s="193">
        <f t="shared" si="3146"/>
        <v>1.59963432013121</v>
      </c>
      <c r="AD532" s="441" t="str">
        <f t="shared" si="3147"/>
        <v/>
      </c>
      <c r="AE532" s="442" t="str">
        <f t="shared" si="3148"/>
        <v/>
      </c>
      <c r="AF532" s="443">
        <v>1</v>
      </c>
      <c r="AG532" s="68" t="str">
        <f>IF(_duihao_month_day!A528="","",_duihao_month_day!A528)</f>
        <v/>
      </c>
      <c r="AH532" s="463">
        <f>IF(_gyk_month_day!B528="",AH531,_gyk_month_day!B528)</f>
        <v>820</v>
      </c>
      <c r="AI532" s="464"/>
      <c r="AJ532" s="68" t="str">
        <f>IF(_tag_month_day!I528="","",_tag_month_day!I528)</f>
        <v/>
      </c>
      <c r="AK532" s="465" t="str">
        <f>IF(_tzyy_month_day!A528="","",_tzyy_month_day!A528)</f>
        <v/>
      </c>
      <c r="AL532" s="465" t="str">
        <f>IF(_tzyy_month_day!B528="","",_tzyy_month_day!B528)</f>
        <v/>
      </c>
      <c r="AM532" s="465" t="str">
        <f>IF(_tzyy_month_day!C528="","",_tzyy_month_day!C528)</f>
        <v/>
      </c>
      <c r="AN532" s="466" t="str">
        <f>IF(_tag_month_day!CG528="","",_tag_month_day!CG528)</f>
        <v/>
      </c>
      <c r="AO532" s="466" t="str">
        <f>IF(_tag_month_day!CH528="","",_tag_month_day!CH528)</f>
        <v/>
      </c>
      <c r="AP532" s="486" t="e">
        <f t="shared" si="3149"/>
        <v>#VALUE!</v>
      </c>
      <c r="AQ532" s="487" t="str">
        <f>IF(_tag_month_day!J528="","",_tag_month_day!J528/100)</f>
        <v/>
      </c>
      <c r="AR532" s="488">
        <f t="shared" si="3150"/>
        <v>1.3</v>
      </c>
      <c r="AS532" s="489" t="e">
        <f t="shared" si="3101"/>
        <v>#VALUE!</v>
      </c>
      <c r="AT532" s="489">
        <f t="shared" si="3151"/>
        <v>0</v>
      </c>
      <c r="AU532" s="490" t="str">
        <f>IF(_tag_month_day!K528="","",_tag_month_day!K528)</f>
        <v/>
      </c>
      <c r="AV532" s="491" t="str">
        <f>IF(_tag_month_day!L528="","",_tag_month_day!L528/100)</f>
        <v/>
      </c>
      <c r="AW532" s="420">
        <f t="shared" si="3073"/>
        <v>0</v>
      </c>
      <c r="AX532" s="420">
        <f t="shared" si="3152"/>
        <v>0</v>
      </c>
      <c r="AY532" s="420" t="str">
        <f>IF(_tag_month_day!M528="","",_tag_month_day!M528/100)</f>
        <v/>
      </c>
      <c r="AZ532" s="420" t="str">
        <f>IF(_tag_month_day!N528="","",_tag_month_day!N528/100)</f>
        <v/>
      </c>
      <c r="BA532" s="420" t="str">
        <f>IF(_tag_month_day!O528="","",_tag_month_day!O528/100)</f>
        <v/>
      </c>
      <c r="BB532" s="496" t="str">
        <f>IF(_tag_month_day!P528="","",_tag_month_day!P528/100)</f>
        <v/>
      </c>
      <c r="BC532" s="496">
        <f t="shared" si="3153"/>
        <v>0</v>
      </c>
      <c r="BD532" s="496" t="str">
        <f>IF(_tag_month_day!Q528="","",_tag_month_day!Q528/100)</f>
        <v/>
      </c>
      <c r="BE532" s="510" t="str">
        <f>IF(_tag_month_day!R528="","",_tag_month_day!R528/100)</f>
        <v/>
      </c>
      <c r="BF532" s="413" t="str">
        <f>IF(_tag_month_day!CC528="","",_tag_month_day!CC528/100)</f>
        <v/>
      </c>
      <c r="BG532" s="511" t="e">
        <f t="shared" si="3102"/>
        <v>#VALUE!</v>
      </c>
      <c r="BH532" s="198">
        <f t="shared" si="3103"/>
        <v>0</v>
      </c>
      <c r="BI532" s="512" t="e">
        <f>IF(CX532=0,BI531,(DK532*查询!$R$5+DL532*查询!$Q$5+DM532*查询!$N$5+DN532*查询!$O$5+DO532*查询!$P$5)*AF532/CX532)</f>
        <v>#VALUE!</v>
      </c>
      <c r="BJ532" s="512" t="e">
        <f>IF(CX532=0,BJ531,(DP532*查询!$S$5+DQ532*查询!$T$5+DR532*查询!$U$5)*AF532/CX532)</f>
        <v>#VALUE!</v>
      </c>
      <c r="BK532" s="512">
        <f t="shared" si="3154"/>
        <v>1</v>
      </c>
      <c r="BL532" s="513" t="str">
        <f>IF(_cfyc_month_day!A528="","",_cfyc_month_day!A528)</f>
        <v/>
      </c>
      <c r="BM532" s="513" t="str">
        <f>IF(_cfyc_month_day!B528="","",_cfyc_month_day!B528)</f>
        <v/>
      </c>
      <c r="BN532" s="513" t="str">
        <f>IF(_cfyc_month_day!C528="","",_cfyc_month_day!C528)</f>
        <v/>
      </c>
      <c r="BO532" s="522" t="str">
        <f>IF(_cfyc_month_day!D528="","",_cfyc_month_day!D528)</f>
        <v/>
      </c>
      <c r="BP532" s="522" t="str">
        <f>IF(_cfyc_month_day!E528="","",_cfyc_month_day!E528)</f>
        <v/>
      </c>
      <c r="BQ532" s="522" t="str">
        <f>IF(_cfyc_month_day!F528="","",_cfyc_month_day!F528)</f>
        <v/>
      </c>
      <c r="BR532" s="513" t="str">
        <f>IF(_tag_month_day!T528="","",_tag_month_day!T528)</f>
        <v/>
      </c>
      <c r="BS532" s="513" t="str">
        <f>IF(_tag_month_day!U528="","",_tag_month_day!U528)</f>
        <v/>
      </c>
      <c r="BT532" s="523" t="str">
        <f t="shared" si="3155"/>
        <v/>
      </c>
      <c r="BU532" s="223" t="str">
        <f>IF(_tag_month_day!V528="","",_tag_month_day!V528)</f>
        <v/>
      </c>
      <c r="BV532" s="206" t="str">
        <f>IF(_tag_month_day!W528="","",_tag_month_day!W528)</f>
        <v/>
      </c>
      <c r="BW532" s="540" t="str">
        <f>IF(_tag_month_day!X528="","",_tag_month_day!X528)</f>
        <v/>
      </c>
      <c r="BX532" s="540" t="str">
        <f>IF(_tag_month_day!Y528="","",_tag_month_day!Y528)</f>
        <v/>
      </c>
      <c r="BY532" s="541">
        <f ca="1" t="shared" si="3156"/>
        <v>43639.0416666654</v>
      </c>
      <c r="BZ532" s="542"/>
      <c r="CA532" s="543" t="str">
        <f>IF(_jhy2_month_day!A528="","",_jhy2_month_day!A528)</f>
        <v/>
      </c>
      <c r="CB532" s="464" t="str">
        <f>IF(_jhy2_month_day!B528="","",_jhy2_month_day!B528)</f>
        <v/>
      </c>
      <c r="CC532" s="464" t="str">
        <f>IF(_jhy2_month_day!C528="","",_jhy2_month_day!C528)</f>
        <v/>
      </c>
      <c r="CD532" s="464" t="str">
        <f>IF(_jhy2_month_day!D528="","",_jhy2_month_day!D528)</f>
        <v/>
      </c>
      <c r="CE532" s="464" t="str">
        <f>IF(_jhy2_month_day!E528="","",_jhy2_month_day!E528)</f>
        <v/>
      </c>
      <c r="CF532" s="464" t="str">
        <f>IF(_jhy2_month_day!F528="","",_jhy2_month_day!F528)</f>
        <v/>
      </c>
      <c r="CG532" s="464" t="str">
        <f>IF(_jhy2_month_day!G528="","",_jhy2_month_day!G528)</f>
        <v/>
      </c>
      <c r="CH532" s="464" t="str">
        <f>IF(_jhy2_month_day!H528="","",_jhy2_month_day!H528)</f>
        <v/>
      </c>
      <c r="CI532" s="464" t="str">
        <f>IF(_jhy2_month_day!I528="","",_jhy2_month_day!I528)</f>
        <v/>
      </c>
      <c r="CJ532" s="464" t="str">
        <f>IF(_jhy2_month_day!J528="","",_jhy2_month_day!J528)</f>
        <v/>
      </c>
      <c r="CK532" s="464" t="str">
        <f>IF(_jhy2_month_day!K528="","",_jhy2_month_day!K528)</f>
        <v/>
      </c>
      <c r="CL532" s="562" t="str">
        <f>IF(_jhy2_month_day!L528="","",_jhy2_month_day!L528)</f>
        <v/>
      </c>
      <c r="CM532" s="562" t="str">
        <f>IF(_jhy2_month_day!M528="","",_jhy2_month_day!M528)</f>
        <v/>
      </c>
      <c r="CN532" s="562" t="str">
        <f>IF(_jhy2_month_day!N528="","",_jhy2_month_day!N528)</f>
        <v/>
      </c>
      <c r="CO532" s="562" t="str">
        <f>IF(_jhy2_month_day!O528="","",_jhy2_month_day!O528)</f>
        <v/>
      </c>
      <c r="CP532" s="562" t="str">
        <f>IF(_jhy2_month_day!P528="","",_jhy2_month_day!P528)</f>
        <v/>
      </c>
      <c r="CQ532" s="562" t="str">
        <f>IF(_jhy2_month_day!Q528="","",_jhy2_month_day!Q528)</f>
        <v/>
      </c>
      <c r="CR532" s="563" t="str">
        <f>IF(_jhy2_month_day!R528="","",_jhy2_month_day!R528)</f>
        <v/>
      </c>
      <c r="CS532" s="576" t="str">
        <f>IF(_jhy2_month_day!S528="","",_jhy2_month_day!S528)</f>
        <v/>
      </c>
      <c r="CT532" s="562" t="str">
        <f>IF(_jhy2_month_day!T528="","",_jhy2_month_day!T528)</f>
        <v/>
      </c>
      <c r="CU532" s="577" t="e">
        <f t="shared" si="3104"/>
        <v>#VALUE!</v>
      </c>
      <c r="CV532" s="198" t="e">
        <f t="shared" si="3105"/>
        <v>#VALUE!</v>
      </c>
      <c r="CW532" s="192" t="e">
        <f t="shared" si="3106"/>
        <v>#VALUE!</v>
      </c>
      <c r="CX532" s="192" t="e">
        <f t="shared" si="3107"/>
        <v>#VALUE!</v>
      </c>
      <c r="CY532" s="202" t="e">
        <f t="shared" si="3108"/>
        <v>#VALUE!</v>
      </c>
      <c r="CZ532" s="192" t="e">
        <f t="shared" ref="CZ532:DI532" si="3240">$AJ532*EF532</f>
        <v>#VALUE!</v>
      </c>
      <c r="DA532" s="192" t="e">
        <f t="shared" si="3240"/>
        <v>#VALUE!</v>
      </c>
      <c r="DB532" s="192" t="e">
        <f t="shared" si="3240"/>
        <v>#VALUE!</v>
      </c>
      <c r="DC532" s="192" t="e">
        <f t="shared" si="3240"/>
        <v>#VALUE!</v>
      </c>
      <c r="DD532" s="192" t="e">
        <f t="shared" si="3240"/>
        <v>#VALUE!</v>
      </c>
      <c r="DE532" s="192" t="e">
        <f t="shared" si="3240"/>
        <v>#VALUE!</v>
      </c>
      <c r="DF532" s="192" t="e">
        <f t="shared" si="3240"/>
        <v>#VALUE!</v>
      </c>
      <c r="DG532" s="192" t="e">
        <f t="shared" si="3240"/>
        <v>#VALUE!</v>
      </c>
      <c r="DH532" s="192" t="e">
        <f t="shared" si="3240"/>
        <v>#VALUE!</v>
      </c>
      <c r="DI532" s="192" t="e">
        <f t="shared" si="3240"/>
        <v>#VALUE!</v>
      </c>
      <c r="DJ532" s="192" t="e">
        <f t="shared" si="3110"/>
        <v>#VALUE!</v>
      </c>
      <c r="DK532" s="192" t="e">
        <f t="shared" si="3111"/>
        <v>#VALUE!</v>
      </c>
      <c r="DL532" s="192" t="e">
        <f t="shared" si="3112"/>
        <v>#VALUE!</v>
      </c>
      <c r="DM532" s="192" t="e">
        <f t="shared" si="3113"/>
        <v>#VALUE!</v>
      </c>
      <c r="DN532" s="192" t="e">
        <f t="shared" si="3114"/>
        <v>#VALUE!</v>
      </c>
      <c r="DO532" s="192" t="e">
        <f t="shared" si="3115"/>
        <v>#VALUE!</v>
      </c>
      <c r="DP532" s="192" t="e">
        <f t="shared" si="3116"/>
        <v>#VALUE!</v>
      </c>
      <c r="DQ532" s="192" t="e">
        <f t="shared" si="3117"/>
        <v>#VALUE!</v>
      </c>
      <c r="DR532" s="192" t="e">
        <f t="shared" si="3118"/>
        <v>#VALUE!</v>
      </c>
      <c r="DS532" s="192" t="e">
        <f t="shared" si="3119"/>
        <v>#VALUE!</v>
      </c>
      <c r="DT532" s="192" t="e">
        <f t="shared" si="3120"/>
        <v>#VALUE!</v>
      </c>
      <c r="DU532" s="192" t="e">
        <f t="shared" si="3121"/>
        <v>#VALUE!</v>
      </c>
      <c r="DV532" s="198" t="e">
        <f t="shared" si="3122"/>
        <v>#VALUE!</v>
      </c>
      <c r="DW532" s="198" t="e">
        <f t="shared" si="3123"/>
        <v>#DIV/0!</v>
      </c>
      <c r="DX532" s="198" t="e">
        <f t="shared" si="3124"/>
        <v>#DIV/0!</v>
      </c>
      <c r="DY532" s="198" t="e">
        <f t="shared" si="3125"/>
        <v>#VALUE!</v>
      </c>
      <c r="DZ532" s="198" t="e">
        <f t="shared" si="3126"/>
        <v>#VALUE!</v>
      </c>
      <c r="EA532" s="198" t="e">
        <f t="shared" si="3127"/>
        <v>#VALUE!</v>
      </c>
      <c r="EB532" s="198" t="e">
        <f t="shared" si="3128"/>
        <v>#VALUE!</v>
      </c>
      <c r="EC532" s="198" t="e">
        <f t="shared" si="3129"/>
        <v>#DIV/0!</v>
      </c>
      <c r="ED532" s="198" t="e">
        <f t="shared" si="3130"/>
        <v>#VALUE!</v>
      </c>
      <c r="EE532" s="198" t="e">
        <f t="shared" si="3131"/>
        <v>#VALUE!</v>
      </c>
      <c r="EF532" s="198" t="e">
        <f t="shared" ref="EF532:EO532" si="3241">DV532/SUM($DV532:$EE532)</f>
        <v>#VALUE!</v>
      </c>
      <c r="EG532" s="198" t="e">
        <f t="shared" si="3241"/>
        <v>#DIV/0!</v>
      </c>
      <c r="EH532" s="198" t="e">
        <f t="shared" si="3241"/>
        <v>#DIV/0!</v>
      </c>
      <c r="EI532" s="198" t="e">
        <f t="shared" si="3241"/>
        <v>#VALUE!</v>
      </c>
      <c r="EJ532" s="198" t="e">
        <f t="shared" si="3241"/>
        <v>#VALUE!</v>
      </c>
      <c r="EK532" s="198" t="e">
        <f t="shared" si="3241"/>
        <v>#VALUE!</v>
      </c>
      <c r="EL532" s="198" t="e">
        <f t="shared" si="3241"/>
        <v>#VALUE!</v>
      </c>
      <c r="EM532" s="198" t="e">
        <f t="shared" si="3241"/>
        <v>#DIV/0!</v>
      </c>
      <c r="EN532" s="198" t="e">
        <f t="shared" si="3241"/>
        <v>#VALUE!</v>
      </c>
      <c r="EO532" s="198" t="e">
        <f t="shared" si="3241"/>
        <v>#VALUE!</v>
      </c>
      <c r="EP532" s="511">
        <f t="shared" ref="EP532:EW532" si="3242">EP531</f>
        <v>0.08</v>
      </c>
      <c r="EQ532" s="511">
        <f t="shared" si="3242"/>
        <v>0.015</v>
      </c>
      <c r="ER532" s="511">
        <f t="shared" si="3242"/>
        <v>0.015</v>
      </c>
      <c r="ES532" s="511">
        <f t="shared" si="3242"/>
        <v>0.015</v>
      </c>
      <c r="ET532" s="511">
        <f t="shared" si="3242"/>
        <v>0.015</v>
      </c>
      <c r="EU532" s="511">
        <f t="shared" si="3242"/>
        <v>0.09</v>
      </c>
      <c r="EV532" s="511">
        <f t="shared" si="3242"/>
        <v>0.09</v>
      </c>
      <c r="EW532" s="511">
        <f t="shared" si="3242"/>
        <v>0.09</v>
      </c>
      <c r="EX532" s="420" t="str">
        <f>IF(_tag_month_day!AS528="","",_tag_month_day!AS528/100)</f>
        <v/>
      </c>
      <c r="EY532" s="420" t="str">
        <f>IF(_tag_month_day!AT528="","",_tag_month_day!AT528/100)</f>
        <v/>
      </c>
      <c r="EZ532" s="420" t="str">
        <f>IF(_tag_month_day!AU528="","",_tag_month_day!AU528/100)</f>
        <v/>
      </c>
      <c r="FA532" s="420" t="str">
        <f>IF(_tag_month_day!AV528="","",_tag_month_day!AV528/100)</f>
        <v/>
      </c>
      <c r="FB532" s="420" t="str">
        <f>IF(_tag_month_day!AW528="","",_tag_month_day!AW528/100)</f>
        <v/>
      </c>
      <c r="FC532" s="420" t="str">
        <f>IF(_tag_month_day!AX528="","",_tag_month_day!AX528/100)</f>
        <v/>
      </c>
      <c r="FD532" s="510">
        <f t="shared" si="3160"/>
        <v>0.33</v>
      </c>
      <c r="FE532" s="510">
        <f t="shared" si="3161"/>
        <v>0.19</v>
      </c>
      <c r="FF532" s="510">
        <f t="shared" si="3162"/>
        <v>0.003</v>
      </c>
      <c r="FG532" s="510">
        <f t="shared" si="3163"/>
        <v>0</v>
      </c>
      <c r="FH532" s="603">
        <f t="shared" si="3164"/>
        <v>0.0001</v>
      </c>
      <c r="FI532" s="510">
        <f t="shared" ref="FI532:FR532" si="3243">FI531</f>
        <v>0.41</v>
      </c>
      <c r="FJ532" s="510">
        <f t="shared" si="3243"/>
        <v>0.11</v>
      </c>
      <c r="FK532" s="510">
        <f t="shared" si="3243"/>
        <v>0.015</v>
      </c>
      <c r="FL532" s="510">
        <f t="shared" si="3243"/>
        <v>0</v>
      </c>
      <c r="FM532" s="603">
        <f t="shared" si="3243"/>
        <v>0.0001</v>
      </c>
      <c r="FN532" s="510" t="str">
        <f>IF(_tag_month_day!AY528="","",_tag_month_day!AY528/100)</f>
        <v/>
      </c>
      <c r="FO532" s="510" t="str">
        <f>IF(_tag_month_day!AZ528="","",_tag_month_day!AZ528/100)</f>
        <v/>
      </c>
      <c r="FP532" s="510" t="str">
        <f>IF(_tag_month_day!BA528="","",_tag_month_day!BA528/100)</f>
        <v/>
      </c>
      <c r="FQ532" s="510" t="str">
        <f>IF(_tag_month_day!BB528="","",_tag_month_day!BB528/100)</f>
        <v/>
      </c>
      <c r="FR532" s="603" t="str">
        <f>IF(_tag_month_day!BC528="","",_tag_month_day!BC528/100)</f>
        <v/>
      </c>
      <c r="FS532" s="510" t="str">
        <f>IF(_tag_month_day!BD528="","",_tag_month_day!BD528/100)</f>
        <v/>
      </c>
      <c r="FT532" s="510" t="str">
        <f>IF(_tag_month_day!BE528="","",_tag_month_day!BE528/100)</f>
        <v/>
      </c>
      <c r="FU532" s="510" t="str">
        <f>IF(_tag_month_day!BF528="","",_tag_month_day!BF528/100)</f>
        <v/>
      </c>
      <c r="FV532" s="510" t="str">
        <f>IF(_tag_month_day!BG528="","",_tag_month_day!BG528/100)</f>
        <v/>
      </c>
      <c r="FW532" s="603" t="str">
        <f>IF(_tag_month_day!BH528="","",_tag_month_day!BH528/100)</f>
        <v/>
      </c>
      <c r="FX532" s="510" t="str">
        <f>IF(_tag_month_day!BI528="","",_tag_month_day!BI528/100)</f>
        <v/>
      </c>
      <c r="FY532" s="510" t="str">
        <f>IF(_tag_month_day!BJ528="","",_tag_month_day!BJ528/100)</f>
        <v/>
      </c>
      <c r="FZ532" s="605" t="str">
        <f>IF(_tag_month_day!BK528="","",_tag_month_day!BK528/100)</f>
        <v/>
      </c>
      <c r="GA532" s="510" t="str">
        <f>IF(_tag_month_day!BL528="","",_tag_month_day!BL528/100)</f>
        <v/>
      </c>
      <c r="GB532" s="603" t="str">
        <f>IF(_tag_month_day!BM528="","",_tag_month_day!BM528/100)</f>
        <v/>
      </c>
      <c r="GC532" s="420" t="str">
        <f>IF(_tag_month_day!BN528="","",_tag_month_day!BN528/100)</f>
        <v/>
      </c>
      <c r="GD532" s="420" t="str">
        <f>IF(_tag_month_day!BO528="","",_tag_month_day!BO528/100)</f>
        <v/>
      </c>
      <c r="GE532" s="420" t="str">
        <f>IF(_tag_month_day!BP528="","",_tag_month_day!BP528/100)</f>
        <v/>
      </c>
      <c r="GF532" s="420" t="str">
        <f>IF(_tag_month_day!BQ528="","",_tag_month_day!BQ528/100)</f>
        <v/>
      </c>
      <c r="GG532" s="420" t="str">
        <f>IF(_tag_month_day!BR528="","",_tag_month_day!BR528/100)</f>
        <v/>
      </c>
      <c r="GH532" s="420" t="str">
        <f>IF(_tag_month_day!BS528="","",_tag_month_day!BS528/100)</f>
        <v/>
      </c>
      <c r="GI532" s="603" t="str">
        <f>IF(_tag_month_day!BT528="","",_tag_month_day!BT528/100)</f>
        <v/>
      </c>
      <c r="GJ532" s="612" t="str">
        <f>IF(_tag_month_day!BU528="","",_tag_month_day!BU528/100)</f>
        <v/>
      </c>
      <c r="GK532" s="620" t="str">
        <f>IF(_tag_month_day!BV528="",IF(_rlcf_month_day!A$2="","",_rlcf_month_day!A$2/100),_tag_month_day!BV528/100)</f>
        <v/>
      </c>
      <c r="GL532" s="620" t="str">
        <f>IF(_tag_month_day!BW528="",IF(_rlcf_month_day!B$2="","",_rlcf_month_day!B$2/100),_tag_month_day!BW528/100)</f>
        <v/>
      </c>
      <c r="GM532" s="621" t="str">
        <f>IF(_tag_month_day!BX528="",IF(_rlcf_month_day!C$2="","",_rlcf_month_day!C$2/100),_tag_month_day!BX528/100)</f>
        <v/>
      </c>
      <c r="GN532" s="620" t="str">
        <f>IF(_tag_month_day!BV528="",IF(_rlcf_month_day!A$2="","",_rlcf_month_day!A$2/100),_tag_month_day!BV528/100)</f>
        <v/>
      </c>
      <c r="GO532" s="620" t="str">
        <f>IF(_tag_month_day!BW528="",IF(_rlcf_month_day!B$2="","",_rlcf_month_day!B$2/100),_tag_month_day!BW528/100)</f>
        <v/>
      </c>
      <c r="GP532" s="620" t="str">
        <f>IF(_tag_month_day!CD528="",IF(_rlcf_month_day!E$2="","",_rlcf_month_day!E$2/100),_tag_month_day!CD528/100)</f>
        <v/>
      </c>
      <c r="GQ532" s="620" t="str">
        <f>IF(_tag_month_day!CE528="",IF(_rlcf_month_day!F$2="","",_rlcf_month_day!F$2/100),_tag_month_day!CE528/100)</f>
        <v/>
      </c>
      <c r="GR532" s="621" t="str">
        <f>IF(_tag_month_day!CF528="",IF(_rlcf_month_day!G$2="","",_rlcf_month_day!G$2/100),_tag_month_day!CF528/100)</f>
        <v/>
      </c>
      <c r="GS532" s="626">
        <f t="shared" ref="GS532:HH532" si="3244">GS531</f>
        <v>0.953</v>
      </c>
      <c r="GT532" s="626">
        <f t="shared" si="3244"/>
        <v>0.55</v>
      </c>
      <c r="GU532" s="626">
        <f t="shared" si="3244"/>
        <v>0.55</v>
      </c>
      <c r="GV532" s="626">
        <f t="shared" si="3244"/>
        <v>0.55</v>
      </c>
      <c r="GW532" s="626">
        <f t="shared" si="3244"/>
        <v>0.5</v>
      </c>
      <c r="GX532" s="626">
        <f t="shared" si="3244"/>
        <v>0.935</v>
      </c>
      <c r="GY532" s="626">
        <f t="shared" si="3244"/>
        <v>0.15</v>
      </c>
      <c r="GZ532" s="626">
        <f t="shared" si="3244"/>
        <v>1</v>
      </c>
      <c r="HA532" s="632">
        <f t="shared" si="3244"/>
        <v>0.047</v>
      </c>
      <c r="HB532" s="632">
        <f t="shared" si="3244"/>
        <v>0.45</v>
      </c>
      <c r="HC532" s="632">
        <f t="shared" si="3244"/>
        <v>0.45</v>
      </c>
      <c r="HD532" s="632">
        <f t="shared" si="3244"/>
        <v>0.45</v>
      </c>
      <c r="HE532" s="632">
        <f t="shared" si="3244"/>
        <v>0.5</v>
      </c>
      <c r="HF532" s="632">
        <f t="shared" si="3244"/>
        <v>0.065</v>
      </c>
      <c r="HG532" s="632">
        <f t="shared" si="3244"/>
        <v>0.85</v>
      </c>
      <c r="HH532" s="632">
        <f t="shared" si="3244"/>
        <v>0</v>
      </c>
      <c r="HI532" s="68">
        <f t="shared" si="3136"/>
        <v>0</v>
      </c>
      <c r="HJ532" s="68" t="e">
        <f t="shared" si="3167"/>
        <v>#VALUE!</v>
      </c>
      <c r="HK532" s="202">
        <f t="shared" si="3168"/>
        <v>0.85</v>
      </c>
      <c r="HL532" s="464">
        <f t="shared" si="3169"/>
        <v>550000</v>
      </c>
      <c r="HM532" s="464">
        <f t="shared" si="3170"/>
        <v>480000</v>
      </c>
      <c r="HN532" s="192" t="e">
        <f t="shared" si="3137"/>
        <v>#VALUE!</v>
      </c>
      <c r="HO532" s="192" t="e">
        <f>HN532*HK532*$HO$2/HL532*1000000</f>
        <v>#VALUE!</v>
      </c>
      <c r="HP532" s="192" t="e">
        <f>HN532*HK532*$HP$2/HM532*1000000</f>
        <v>#VALUE!</v>
      </c>
    </row>
    <row r="533" customFormat="1" spans="1:224">
      <c r="A533" s="381">
        <v>528</v>
      </c>
      <c r="B533" s="54">
        <f ca="1" t="shared" si="3171"/>
        <v>43638</v>
      </c>
      <c r="C533" s="57">
        <f t="shared" si="3172"/>
        <v>0.0416666666666667</v>
      </c>
      <c r="D533" s="68" t="str">
        <f ca="1" t="shared" si="3138"/>
        <v>中班</v>
      </c>
      <c r="E533" s="68" t="str">
        <f ca="1" t="shared" si="3139"/>
        <v>甲</v>
      </c>
      <c r="F533" s="68">
        <f ca="1">SUMPRODUCT((成本日报!$A$3:$A$95=计划!B533)*(成本日报!$B$3:$B$95=计划!$D533),成本日报!$C$3:$C$95)</f>
        <v>1</v>
      </c>
      <c r="G533" s="382">
        <f ca="1" t="shared" si="3173"/>
        <v>43638.9583333321</v>
      </c>
      <c r="H533" s="382">
        <f ca="1" t="shared" si="3140"/>
        <v>43638.9652777765</v>
      </c>
      <c r="I533" s="382">
        <f ca="1" t="shared" si="3141"/>
        <v>43638.9708333321</v>
      </c>
      <c r="J533" s="382">
        <f ca="1" t="shared" si="3142"/>
        <v>43638.9999999987</v>
      </c>
      <c r="K533" s="382">
        <f ca="1" t="shared" si="3143"/>
        <v>43639.0624999987</v>
      </c>
      <c r="L533" s="382">
        <f ca="1" t="shared" si="3144"/>
        <v>43639.0833333321</v>
      </c>
      <c r="M533" s="398" t="str">
        <f>IF(_tag_month_day!A529="","",_tag_month_day!A529)</f>
        <v/>
      </c>
      <c r="N533" s="398" t="str">
        <f>IF(_tag_month_day!B529="","",_tag_month_day!B529)</f>
        <v/>
      </c>
      <c r="O533" s="399" t="e">
        <f t="shared" si="3145"/>
        <v>#VALUE!</v>
      </c>
      <c r="P533" s="398" t="str">
        <f>IF(_tag_month_day!C529="","",_tag_month_day!C529)</f>
        <v/>
      </c>
      <c r="Q533" s="398" t="str">
        <f>IF(_tag_month_day!D529="","",_tag_month_day!D529)</f>
        <v/>
      </c>
      <c r="R533" s="416">
        <f>IF(_tag_month_day!CB529="",R532,_tag_month_day!CB529/100)</f>
        <v>0.07</v>
      </c>
      <c r="S533" s="417" t="str">
        <f>IF(_tag_month_day!E529="","",_tag_month_day!E529)</f>
        <v/>
      </c>
      <c r="T533" s="417" t="str">
        <f>IF(_tag_month_day!F529="","",_tag_month_day!F529)</f>
        <v/>
      </c>
      <c r="U533" s="418" t="e">
        <f t="shared" si="3099"/>
        <v>#VALUE!</v>
      </c>
      <c r="V533" s="53" t="e">
        <f t="shared" si="3100"/>
        <v>#VALUE!</v>
      </c>
      <c r="W533" s="419" t="str">
        <f>IF(_jhy_month_day!A529="","",_jhy_month_day!A529)</f>
        <v/>
      </c>
      <c r="X533" s="420" t="str">
        <f>IF(_jhy_month_day!B529="","",_jhy_month_day!B529/100)</f>
        <v/>
      </c>
      <c r="Y533" s="420" t="str">
        <f>IF(_jhy_month_day!C529="","",_jhy_month_day!C529/100)</f>
        <v/>
      </c>
      <c r="Z533" s="439">
        <f t="shared" si="3189"/>
        <v>132</v>
      </c>
      <c r="AA533" s="440" t="str">
        <f>IF(_tag_month_day!G529="","",_tag_month_day!G529/100)</f>
        <v/>
      </c>
      <c r="AB533" s="440" t="str">
        <f>IF(_tag_month_day!H529="","",_tag_month_day!H529/100)</f>
        <v/>
      </c>
      <c r="AC533" s="193">
        <f t="shared" si="3146"/>
        <v>1.59963432013121</v>
      </c>
      <c r="AD533" s="441" t="str">
        <f t="shared" si="3147"/>
        <v/>
      </c>
      <c r="AE533" s="442" t="str">
        <f t="shared" si="3148"/>
        <v/>
      </c>
      <c r="AF533" s="443">
        <v>1</v>
      </c>
      <c r="AG533" s="68" t="str">
        <f>IF(_duihao_month_day!A529="","",_duihao_month_day!A529)</f>
        <v/>
      </c>
      <c r="AH533" s="463">
        <f>IF(_gyk_month_day!B529="",AH532,_gyk_month_day!B529)</f>
        <v>820</v>
      </c>
      <c r="AI533" s="464"/>
      <c r="AJ533" s="68" t="str">
        <f>IF(_tag_month_day!I529="","",_tag_month_day!I529)</f>
        <v/>
      </c>
      <c r="AK533" s="465" t="str">
        <f>IF(_tzyy_month_day!A529="","",_tzyy_month_day!A529)</f>
        <v/>
      </c>
      <c r="AL533" s="465" t="str">
        <f>IF(_tzyy_month_day!B529="","",_tzyy_month_day!B529)</f>
        <v/>
      </c>
      <c r="AM533" s="465" t="str">
        <f>IF(_tzyy_month_day!C529="","",_tzyy_month_day!C529)</f>
        <v/>
      </c>
      <c r="AN533" s="466" t="str">
        <f>IF(_tag_month_day!CG529="","",_tag_month_day!CG529)</f>
        <v/>
      </c>
      <c r="AO533" s="466" t="str">
        <f>IF(_tag_month_day!CH529="","",_tag_month_day!CH529)</f>
        <v/>
      </c>
      <c r="AP533" s="486" t="e">
        <f t="shared" si="3149"/>
        <v>#VALUE!</v>
      </c>
      <c r="AQ533" s="487" t="str">
        <f>IF(_tag_month_day!J529="","",_tag_month_day!J529/100)</f>
        <v/>
      </c>
      <c r="AR533" s="488">
        <f t="shared" si="3150"/>
        <v>1.3</v>
      </c>
      <c r="AS533" s="489" t="e">
        <f t="shared" si="3101"/>
        <v>#VALUE!</v>
      </c>
      <c r="AT533" s="489">
        <f t="shared" si="3151"/>
        <v>0</v>
      </c>
      <c r="AU533" s="490" t="str">
        <f>IF(_tag_month_day!K529="","",_tag_month_day!K529)</f>
        <v/>
      </c>
      <c r="AV533" s="491" t="str">
        <f>IF(_tag_month_day!L529="","",_tag_month_day!L529/100)</f>
        <v/>
      </c>
      <c r="AW533" s="420">
        <f t="shared" si="3073"/>
        <v>0</v>
      </c>
      <c r="AX533" s="420">
        <f t="shared" si="3152"/>
        <v>0</v>
      </c>
      <c r="AY533" s="420" t="str">
        <f>IF(_tag_month_day!M529="","",_tag_month_day!M529/100)</f>
        <v/>
      </c>
      <c r="AZ533" s="420" t="str">
        <f>IF(_tag_month_day!N529="","",_tag_month_day!N529/100)</f>
        <v/>
      </c>
      <c r="BA533" s="420" t="str">
        <f>IF(_tag_month_day!O529="","",_tag_month_day!O529/100)</f>
        <v/>
      </c>
      <c r="BB533" s="496" t="str">
        <f>IF(_tag_month_day!P529="","",_tag_month_day!P529/100)</f>
        <v/>
      </c>
      <c r="BC533" s="496">
        <f t="shared" si="3153"/>
        <v>0</v>
      </c>
      <c r="BD533" s="496" t="str">
        <f>IF(_tag_month_day!Q529="","",_tag_month_day!Q529/100)</f>
        <v/>
      </c>
      <c r="BE533" s="510" t="str">
        <f>IF(_tag_month_day!R529="","",_tag_month_day!R529/100)</f>
        <v/>
      </c>
      <c r="BF533" s="413" t="str">
        <f>IF(_tag_month_day!CC529="","",_tag_month_day!CC529/100)</f>
        <v/>
      </c>
      <c r="BG533" s="511" t="e">
        <f t="shared" si="3102"/>
        <v>#VALUE!</v>
      </c>
      <c r="BH533" s="198">
        <f t="shared" si="3103"/>
        <v>0</v>
      </c>
      <c r="BI533" s="512" t="e">
        <f>IF(CX533=0,BI532,(DK533*查询!$R$5+DL533*查询!$Q$5+DM533*查询!$N$5+DN533*查询!$O$5+DO533*查询!$P$5)*AF533/CX533)</f>
        <v>#VALUE!</v>
      </c>
      <c r="BJ533" s="512" t="e">
        <f>IF(CX533=0,BJ532,(DP533*查询!$S$5+DQ533*查询!$T$5+DR533*查询!$U$5)*AF533/CX533)</f>
        <v>#VALUE!</v>
      </c>
      <c r="BK533" s="512">
        <f t="shared" si="3154"/>
        <v>1</v>
      </c>
      <c r="BL533" s="513" t="str">
        <f>IF(_cfyc_month_day!A529="","",_cfyc_month_day!A529)</f>
        <v/>
      </c>
      <c r="BM533" s="513" t="str">
        <f>IF(_cfyc_month_day!B529="","",_cfyc_month_day!B529)</f>
        <v/>
      </c>
      <c r="BN533" s="513" t="str">
        <f>IF(_cfyc_month_day!C529="","",_cfyc_month_day!C529)</f>
        <v/>
      </c>
      <c r="BO533" s="522" t="str">
        <f>IF(_cfyc_month_day!D529="","",_cfyc_month_day!D529)</f>
        <v/>
      </c>
      <c r="BP533" s="522" t="str">
        <f>IF(_cfyc_month_day!E529="","",_cfyc_month_day!E529)</f>
        <v/>
      </c>
      <c r="BQ533" s="522" t="str">
        <f>IF(_cfyc_month_day!F529="","",_cfyc_month_day!F529)</f>
        <v/>
      </c>
      <c r="BR533" s="513" t="str">
        <f>IF(_tag_month_day!T529="","",_tag_month_day!T529)</f>
        <v/>
      </c>
      <c r="BS533" s="513" t="str">
        <f>IF(_tag_month_day!U529="","",_tag_month_day!U529)</f>
        <v/>
      </c>
      <c r="BT533" s="523" t="str">
        <f t="shared" si="3155"/>
        <v/>
      </c>
      <c r="BU533" s="223" t="str">
        <f>IF(_tag_month_day!V529="","",_tag_month_day!V529)</f>
        <v/>
      </c>
      <c r="BV533" s="206" t="str">
        <f>IF(_tag_month_day!W529="","",_tag_month_day!W529)</f>
        <v/>
      </c>
      <c r="BW533" s="540" t="str">
        <f>IF(_tag_month_day!X529="","",_tag_month_day!X529)</f>
        <v/>
      </c>
      <c r="BX533" s="540" t="str">
        <f>IF(_tag_month_day!Y529="","",_tag_month_day!Y529)</f>
        <v/>
      </c>
      <c r="BY533" s="541">
        <f ca="1" t="shared" si="3156"/>
        <v>43639.0833333321</v>
      </c>
      <c r="BZ533" s="542"/>
      <c r="CA533" s="543" t="str">
        <f>IF(_jhy2_month_day!A529="","",_jhy2_month_day!A529)</f>
        <v/>
      </c>
      <c r="CB533" s="464" t="str">
        <f>IF(_jhy2_month_day!B529="","",_jhy2_month_day!B529)</f>
        <v/>
      </c>
      <c r="CC533" s="464" t="str">
        <f>IF(_jhy2_month_day!C529="","",_jhy2_month_day!C529)</f>
        <v/>
      </c>
      <c r="CD533" s="464" t="str">
        <f>IF(_jhy2_month_day!D529="","",_jhy2_month_day!D529)</f>
        <v/>
      </c>
      <c r="CE533" s="464" t="str">
        <f>IF(_jhy2_month_day!E529="","",_jhy2_month_day!E529)</f>
        <v/>
      </c>
      <c r="CF533" s="464" t="str">
        <f>IF(_jhy2_month_day!F529="","",_jhy2_month_day!F529)</f>
        <v/>
      </c>
      <c r="CG533" s="464" t="str">
        <f>IF(_jhy2_month_day!G529="","",_jhy2_month_day!G529)</f>
        <v/>
      </c>
      <c r="CH533" s="464" t="str">
        <f>IF(_jhy2_month_day!H529="","",_jhy2_month_day!H529)</f>
        <v/>
      </c>
      <c r="CI533" s="464" t="str">
        <f>IF(_jhy2_month_day!I529="","",_jhy2_month_day!I529)</f>
        <v/>
      </c>
      <c r="CJ533" s="464" t="str">
        <f>IF(_jhy2_month_day!J529="","",_jhy2_month_day!J529)</f>
        <v/>
      </c>
      <c r="CK533" s="464" t="str">
        <f>IF(_jhy2_month_day!K529="","",_jhy2_month_day!K529)</f>
        <v/>
      </c>
      <c r="CL533" s="562" t="str">
        <f>IF(_jhy2_month_day!L529="","",_jhy2_month_day!L529)</f>
        <v/>
      </c>
      <c r="CM533" s="562" t="str">
        <f>IF(_jhy2_month_day!M529="","",_jhy2_month_day!M529)</f>
        <v/>
      </c>
      <c r="CN533" s="562" t="str">
        <f>IF(_jhy2_month_day!N529="","",_jhy2_month_day!N529)</f>
        <v/>
      </c>
      <c r="CO533" s="562" t="str">
        <f>IF(_jhy2_month_day!O529="","",_jhy2_month_day!O529)</f>
        <v/>
      </c>
      <c r="CP533" s="562" t="str">
        <f>IF(_jhy2_month_day!P529="","",_jhy2_month_day!P529)</f>
        <v/>
      </c>
      <c r="CQ533" s="562" t="str">
        <f>IF(_jhy2_month_day!Q529="","",_jhy2_month_day!Q529)</f>
        <v/>
      </c>
      <c r="CR533" s="563" t="str">
        <f>IF(_jhy2_month_day!R529="","",_jhy2_month_day!R529)</f>
        <v/>
      </c>
      <c r="CS533" s="576" t="str">
        <f>IF(_jhy2_month_day!S529="","",_jhy2_month_day!S529)</f>
        <v/>
      </c>
      <c r="CT533" s="562" t="str">
        <f>IF(_jhy2_month_day!T529="","",_jhy2_month_day!T529)</f>
        <v/>
      </c>
      <c r="CU533" s="577" t="e">
        <f t="shared" si="3104"/>
        <v>#VALUE!</v>
      </c>
      <c r="CV533" s="198" t="e">
        <f t="shared" si="3105"/>
        <v>#VALUE!</v>
      </c>
      <c r="CW533" s="192" t="e">
        <f t="shared" si="3106"/>
        <v>#VALUE!</v>
      </c>
      <c r="CX533" s="192" t="e">
        <f t="shared" si="3107"/>
        <v>#VALUE!</v>
      </c>
      <c r="CY533" s="202" t="e">
        <f t="shared" si="3108"/>
        <v>#VALUE!</v>
      </c>
      <c r="CZ533" s="192" t="e">
        <f t="shared" ref="CZ533:DI533" si="3245">$AJ533*EF533</f>
        <v>#VALUE!</v>
      </c>
      <c r="DA533" s="192" t="e">
        <f t="shared" si="3245"/>
        <v>#VALUE!</v>
      </c>
      <c r="DB533" s="192" t="e">
        <f t="shared" si="3245"/>
        <v>#VALUE!</v>
      </c>
      <c r="DC533" s="192" t="e">
        <f t="shared" si="3245"/>
        <v>#VALUE!</v>
      </c>
      <c r="DD533" s="192" t="e">
        <f t="shared" si="3245"/>
        <v>#VALUE!</v>
      </c>
      <c r="DE533" s="192" t="e">
        <f t="shared" si="3245"/>
        <v>#VALUE!</v>
      </c>
      <c r="DF533" s="192" t="e">
        <f t="shared" si="3245"/>
        <v>#VALUE!</v>
      </c>
      <c r="DG533" s="192" t="e">
        <f t="shared" si="3245"/>
        <v>#VALUE!</v>
      </c>
      <c r="DH533" s="192" t="e">
        <f t="shared" si="3245"/>
        <v>#VALUE!</v>
      </c>
      <c r="DI533" s="192" t="e">
        <f t="shared" si="3245"/>
        <v>#VALUE!</v>
      </c>
      <c r="DJ533" s="192" t="e">
        <f t="shared" si="3110"/>
        <v>#VALUE!</v>
      </c>
      <c r="DK533" s="192" t="e">
        <f t="shared" si="3111"/>
        <v>#VALUE!</v>
      </c>
      <c r="DL533" s="192" t="e">
        <f t="shared" si="3112"/>
        <v>#VALUE!</v>
      </c>
      <c r="DM533" s="192" t="e">
        <f t="shared" si="3113"/>
        <v>#VALUE!</v>
      </c>
      <c r="DN533" s="192" t="e">
        <f t="shared" si="3114"/>
        <v>#VALUE!</v>
      </c>
      <c r="DO533" s="192" t="e">
        <f t="shared" si="3115"/>
        <v>#VALUE!</v>
      </c>
      <c r="DP533" s="192" t="e">
        <f t="shared" si="3116"/>
        <v>#VALUE!</v>
      </c>
      <c r="DQ533" s="192" t="e">
        <f t="shared" si="3117"/>
        <v>#VALUE!</v>
      </c>
      <c r="DR533" s="192" t="e">
        <f t="shared" si="3118"/>
        <v>#VALUE!</v>
      </c>
      <c r="DS533" s="192" t="e">
        <f t="shared" si="3119"/>
        <v>#VALUE!</v>
      </c>
      <c r="DT533" s="192" t="e">
        <f t="shared" si="3120"/>
        <v>#VALUE!</v>
      </c>
      <c r="DU533" s="192" t="e">
        <f t="shared" si="3121"/>
        <v>#VALUE!</v>
      </c>
      <c r="DV533" s="198" t="e">
        <f t="shared" si="3122"/>
        <v>#VALUE!</v>
      </c>
      <c r="DW533" s="198" t="e">
        <f t="shared" si="3123"/>
        <v>#DIV/0!</v>
      </c>
      <c r="DX533" s="198" t="e">
        <f t="shared" si="3124"/>
        <v>#DIV/0!</v>
      </c>
      <c r="DY533" s="198" t="e">
        <f t="shared" si="3125"/>
        <v>#VALUE!</v>
      </c>
      <c r="DZ533" s="198" t="e">
        <f t="shared" si="3126"/>
        <v>#VALUE!</v>
      </c>
      <c r="EA533" s="198" t="e">
        <f t="shared" si="3127"/>
        <v>#VALUE!</v>
      </c>
      <c r="EB533" s="198" t="e">
        <f t="shared" si="3128"/>
        <v>#VALUE!</v>
      </c>
      <c r="EC533" s="198" t="e">
        <f t="shared" si="3129"/>
        <v>#DIV/0!</v>
      </c>
      <c r="ED533" s="198" t="e">
        <f t="shared" si="3130"/>
        <v>#VALUE!</v>
      </c>
      <c r="EE533" s="198" t="e">
        <f t="shared" si="3131"/>
        <v>#VALUE!</v>
      </c>
      <c r="EF533" s="198" t="e">
        <f t="shared" ref="EF533:EO533" si="3246">DV533/SUM($DV533:$EE533)</f>
        <v>#VALUE!</v>
      </c>
      <c r="EG533" s="198" t="e">
        <f t="shared" si="3246"/>
        <v>#DIV/0!</v>
      </c>
      <c r="EH533" s="198" t="e">
        <f t="shared" si="3246"/>
        <v>#DIV/0!</v>
      </c>
      <c r="EI533" s="198" t="e">
        <f t="shared" si="3246"/>
        <v>#VALUE!</v>
      </c>
      <c r="EJ533" s="198" t="e">
        <f t="shared" si="3246"/>
        <v>#VALUE!</v>
      </c>
      <c r="EK533" s="198" t="e">
        <f t="shared" si="3246"/>
        <v>#VALUE!</v>
      </c>
      <c r="EL533" s="198" t="e">
        <f t="shared" si="3246"/>
        <v>#VALUE!</v>
      </c>
      <c r="EM533" s="198" t="e">
        <f t="shared" si="3246"/>
        <v>#DIV/0!</v>
      </c>
      <c r="EN533" s="198" t="e">
        <f t="shared" si="3246"/>
        <v>#VALUE!</v>
      </c>
      <c r="EO533" s="198" t="e">
        <f t="shared" si="3246"/>
        <v>#VALUE!</v>
      </c>
      <c r="EP533" s="511">
        <f t="shared" ref="EP533:EW533" si="3247">EP532</f>
        <v>0.08</v>
      </c>
      <c r="EQ533" s="511">
        <f t="shared" si="3247"/>
        <v>0.015</v>
      </c>
      <c r="ER533" s="511">
        <f t="shared" si="3247"/>
        <v>0.015</v>
      </c>
      <c r="ES533" s="511">
        <f t="shared" si="3247"/>
        <v>0.015</v>
      </c>
      <c r="ET533" s="511">
        <f t="shared" si="3247"/>
        <v>0.015</v>
      </c>
      <c r="EU533" s="511">
        <f t="shared" si="3247"/>
        <v>0.09</v>
      </c>
      <c r="EV533" s="511">
        <f t="shared" si="3247"/>
        <v>0.09</v>
      </c>
      <c r="EW533" s="511">
        <f t="shared" si="3247"/>
        <v>0.09</v>
      </c>
      <c r="EX533" s="420" t="str">
        <f>IF(_tag_month_day!AS529="","",_tag_month_day!AS529/100)</f>
        <v/>
      </c>
      <c r="EY533" s="420" t="str">
        <f>IF(_tag_month_day!AT529="","",_tag_month_day!AT529/100)</f>
        <v/>
      </c>
      <c r="EZ533" s="420" t="str">
        <f>IF(_tag_month_day!AU529="","",_tag_month_day!AU529/100)</f>
        <v/>
      </c>
      <c r="FA533" s="420" t="str">
        <f>IF(_tag_month_day!AV529="","",_tag_month_day!AV529/100)</f>
        <v/>
      </c>
      <c r="FB533" s="420" t="str">
        <f>IF(_tag_month_day!AW529="","",_tag_month_day!AW529/100)</f>
        <v/>
      </c>
      <c r="FC533" s="420" t="str">
        <f>IF(_tag_month_day!AX529="","",_tag_month_day!AX529/100)</f>
        <v/>
      </c>
      <c r="FD533" s="510">
        <f t="shared" si="3160"/>
        <v>0.33</v>
      </c>
      <c r="FE533" s="510">
        <f t="shared" si="3161"/>
        <v>0.19</v>
      </c>
      <c r="FF533" s="510">
        <f t="shared" si="3162"/>
        <v>0.003</v>
      </c>
      <c r="FG533" s="510">
        <f t="shared" si="3163"/>
        <v>0</v>
      </c>
      <c r="FH533" s="603">
        <f t="shared" si="3164"/>
        <v>0.0001</v>
      </c>
      <c r="FI533" s="510">
        <f t="shared" ref="FI533:FR533" si="3248">FI532</f>
        <v>0.41</v>
      </c>
      <c r="FJ533" s="510">
        <f t="shared" si="3248"/>
        <v>0.11</v>
      </c>
      <c r="FK533" s="510">
        <f t="shared" si="3248"/>
        <v>0.015</v>
      </c>
      <c r="FL533" s="510">
        <f t="shared" si="3248"/>
        <v>0</v>
      </c>
      <c r="FM533" s="603">
        <f t="shared" si="3248"/>
        <v>0.0001</v>
      </c>
      <c r="FN533" s="510" t="str">
        <f>IF(_tag_month_day!AY529="","",_tag_month_day!AY529/100)</f>
        <v/>
      </c>
      <c r="FO533" s="510" t="str">
        <f>IF(_tag_month_day!AZ529="","",_tag_month_day!AZ529/100)</f>
        <v/>
      </c>
      <c r="FP533" s="510" t="str">
        <f>IF(_tag_month_day!BA529="","",_tag_month_day!BA529/100)</f>
        <v/>
      </c>
      <c r="FQ533" s="510" t="str">
        <f>IF(_tag_month_day!BB529="","",_tag_month_day!BB529/100)</f>
        <v/>
      </c>
      <c r="FR533" s="603" t="str">
        <f>IF(_tag_month_day!BC529="","",_tag_month_day!BC529/100)</f>
        <v/>
      </c>
      <c r="FS533" s="510" t="str">
        <f>IF(_tag_month_day!BD529="","",_tag_month_day!BD529/100)</f>
        <v/>
      </c>
      <c r="FT533" s="510" t="str">
        <f>IF(_tag_month_day!BE529="","",_tag_month_day!BE529/100)</f>
        <v/>
      </c>
      <c r="FU533" s="510" t="str">
        <f>IF(_tag_month_day!BF529="","",_tag_month_day!BF529/100)</f>
        <v/>
      </c>
      <c r="FV533" s="510" t="str">
        <f>IF(_tag_month_day!BG529="","",_tag_month_day!BG529/100)</f>
        <v/>
      </c>
      <c r="FW533" s="603" t="str">
        <f>IF(_tag_month_day!BH529="","",_tag_month_day!BH529/100)</f>
        <v/>
      </c>
      <c r="FX533" s="510" t="str">
        <f>IF(_tag_month_day!BI529="","",_tag_month_day!BI529/100)</f>
        <v/>
      </c>
      <c r="FY533" s="510" t="str">
        <f>IF(_tag_month_day!BJ529="","",_tag_month_day!BJ529/100)</f>
        <v/>
      </c>
      <c r="FZ533" s="605" t="str">
        <f>IF(_tag_month_day!BK529="","",_tag_month_day!BK529/100)</f>
        <v/>
      </c>
      <c r="GA533" s="510" t="str">
        <f>IF(_tag_month_day!BL529="","",_tag_month_day!BL529/100)</f>
        <v/>
      </c>
      <c r="GB533" s="603" t="str">
        <f>IF(_tag_month_day!BM529="","",_tag_month_day!BM529/100)</f>
        <v/>
      </c>
      <c r="GC533" s="420" t="str">
        <f>IF(_tag_month_day!BN529="","",_tag_month_day!BN529/100)</f>
        <v/>
      </c>
      <c r="GD533" s="420" t="str">
        <f>IF(_tag_month_day!BO529="","",_tag_month_day!BO529/100)</f>
        <v/>
      </c>
      <c r="GE533" s="420" t="str">
        <f>IF(_tag_month_day!BP529="","",_tag_month_day!BP529/100)</f>
        <v/>
      </c>
      <c r="GF533" s="420" t="str">
        <f>IF(_tag_month_day!BQ529="","",_tag_month_day!BQ529/100)</f>
        <v/>
      </c>
      <c r="GG533" s="420" t="str">
        <f>IF(_tag_month_day!BR529="","",_tag_month_day!BR529/100)</f>
        <v/>
      </c>
      <c r="GH533" s="420" t="str">
        <f>IF(_tag_month_day!BS529="","",_tag_month_day!BS529/100)</f>
        <v/>
      </c>
      <c r="GI533" s="603" t="str">
        <f>IF(_tag_month_day!BT529="","",_tag_month_day!BT529/100)</f>
        <v/>
      </c>
      <c r="GJ533" s="612" t="str">
        <f>IF(_tag_month_day!BU529="","",_tag_month_day!BU529/100)</f>
        <v/>
      </c>
      <c r="GK533" s="620" t="str">
        <f>IF(_tag_month_day!BV529="",IF(_rlcf_month_day!A$2="","",_rlcf_month_day!A$2/100),_tag_month_day!BV529/100)</f>
        <v/>
      </c>
      <c r="GL533" s="620" t="str">
        <f>IF(_tag_month_day!BW529="",IF(_rlcf_month_day!B$2="","",_rlcf_month_day!B$2/100),_tag_month_day!BW529/100)</f>
        <v/>
      </c>
      <c r="GM533" s="621" t="str">
        <f>IF(_tag_month_day!BX529="",IF(_rlcf_month_day!C$2="","",_rlcf_month_day!C$2/100),_tag_month_day!BX529/100)</f>
        <v/>
      </c>
      <c r="GN533" s="620" t="str">
        <f>IF(_tag_month_day!BV529="",IF(_rlcf_month_day!A$2="","",_rlcf_month_day!A$2/100),_tag_month_day!BV529/100)</f>
        <v/>
      </c>
      <c r="GO533" s="620" t="str">
        <f>IF(_tag_month_day!BW529="",IF(_rlcf_month_day!B$2="","",_rlcf_month_day!B$2/100),_tag_month_day!BW529/100)</f>
        <v/>
      </c>
      <c r="GP533" s="620" t="str">
        <f>IF(_tag_month_day!CD529="",IF(_rlcf_month_day!E$2="","",_rlcf_month_day!E$2/100),_tag_month_day!CD529/100)</f>
        <v/>
      </c>
      <c r="GQ533" s="620" t="str">
        <f>IF(_tag_month_day!CE529="",IF(_rlcf_month_day!F$2="","",_rlcf_month_day!F$2/100),_tag_month_day!CE529/100)</f>
        <v/>
      </c>
      <c r="GR533" s="621" t="str">
        <f>IF(_tag_month_day!CF529="",IF(_rlcf_month_day!G$2="","",_rlcf_month_day!G$2/100),_tag_month_day!CF529/100)</f>
        <v/>
      </c>
      <c r="GS533" s="626">
        <f t="shared" ref="GS533:HH533" si="3249">GS532</f>
        <v>0.953</v>
      </c>
      <c r="GT533" s="626">
        <f t="shared" si="3249"/>
        <v>0.55</v>
      </c>
      <c r="GU533" s="626">
        <f t="shared" si="3249"/>
        <v>0.55</v>
      </c>
      <c r="GV533" s="626">
        <f t="shared" si="3249"/>
        <v>0.55</v>
      </c>
      <c r="GW533" s="626">
        <f t="shared" si="3249"/>
        <v>0.5</v>
      </c>
      <c r="GX533" s="626">
        <f t="shared" si="3249"/>
        <v>0.935</v>
      </c>
      <c r="GY533" s="626">
        <f t="shared" si="3249"/>
        <v>0.15</v>
      </c>
      <c r="GZ533" s="626">
        <f t="shared" si="3249"/>
        <v>1</v>
      </c>
      <c r="HA533" s="632">
        <f t="shared" si="3249"/>
        <v>0.047</v>
      </c>
      <c r="HB533" s="632">
        <f t="shared" si="3249"/>
        <v>0.45</v>
      </c>
      <c r="HC533" s="632">
        <f t="shared" si="3249"/>
        <v>0.45</v>
      </c>
      <c r="HD533" s="632">
        <f t="shared" si="3249"/>
        <v>0.45</v>
      </c>
      <c r="HE533" s="632">
        <f t="shared" si="3249"/>
        <v>0.5</v>
      </c>
      <c r="HF533" s="632">
        <f t="shared" si="3249"/>
        <v>0.065</v>
      </c>
      <c r="HG533" s="632">
        <f t="shared" si="3249"/>
        <v>0.85</v>
      </c>
      <c r="HH533" s="632">
        <f t="shared" si="3249"/>
        <v>0</v>
      </c>
      <c r="HI533" s="68">
        <f t="shared" si="3136"/>
        <v>0</v>
      </c>
      <c r="HJ533" s="68" t="e">
        <f t="shared" si="3167"/>
        <v>#VALUE!</v>
      </c>
      <c r="HK533" s="202">
        <f t="shared" si="3168"/>
        <v>0.85</v>
      </c>
      <c r="HL533" s="464">
        <f t="shared" si="3169"/>
        <v>550000</v>
      </c>
      <c r="HM533" s="464">
        <f t="shared" si="3170"/>
        <v>480000</v>
      </c>
      <c r="HN533" s="192" t="e">
        <f t="shared" si="3137"/>
        <v>#VALUE!</v>
      </c>
      <c r="HO533" s="192" t="e">
        <f>HN533*HK533*$HO$2/HL533*1000000</f>
        <v>#VALUE!</v>
      </c>
      <c r="HP533" s="192" t="e">
        <f>HN533*HK533*$HP$2/HM533*1000000</f>
        <v>#VALUE!</v>
      </c>
    </row>
    <row r="534" customFormat="1" spans="1:224">
      <c r="A534" s="381">
        <v>529</v>
      </c>
      <c r="B534" s="54">
        <f ca="1" t="shared" si="3171"/>
        <v>43639</v>
      </c>
      <c r="C534" s="57">
        <f t="shared" si="3172"/>
        <v>0.0416666666666667</v>
      </c>
      <c r="D534" s="68" t="str">
        <f ca="1" t="shared" si="3138"/>
        <v>夜班</v>
      </c>
      <c r="E534" s="68" t="str">
        <f ca="1" t="shared" si="3139"/>
        <v>丙</v>
      </c>
      <c r="F534" s="68">
        <f ca="1">SUMPRODUCT((成本日报!$A$3:$A$95=计划!B534)*(成本日报!$B$3:$B$95=计划!$D534),成本日报!$C$3:$C$95)</f>
        <v>3</v>
      </c>
      <c r="G534" s="382">
        <f ca="1" t="shared" si="3173"/>
        <v>43638.9999999987</v>
      </c>
      <c r="H534" s="382">
        <f ca="1" t="shared" si="3140"/>
        <v>43639.0069444432</v>
      </c>
      <c r="I534" s="382">
        <f ca="1" t="shared" si="3141"/>
        <v>43639.0124999987</v>
      </c>
      <c r="J534" s="382">
        <f ca="1" t="shared" si="3142"/>
        <v>43639.0416666654</v>
      </c>
      <c r="K534" s="382">
        <f ca="1" t="shared" si="3143"/>
        <v>43639.1041666654</v>
      </c>
      <c r="L534" s="382">
        <f ca="1" t="shared" si="3144"/>
        <v>43639.1249999987</v>
      </c>
      <c r="M534" s="398" t="str">
        <f>IF(_tag_month_day!A530="","",_tag_month_day!A530)</f>
        <v/>
      </c>
      <c r="N534" s="398" t="str">
        <f>IF(_tag_month_day!B530="","",_tag_month_day!B530)</f>
        <v/>
      </c>
      <c r="O534" s="399" t="e">
        <f t="shared" si="3145"/>
        <v>#VALUE!</v>
      </c>
      <c r="P534" s="398" t="str">
        <f>IF(_tag_month_day!C530="","",_tag_month_day!C530)</f>
        <v/>
      </c>
      <c r="Q534" s="398" t="str">
        <f>IF(_tag_month_day!D530="","",_tag_month_day!D530)</f>
        <v/>
      </c>
      <c r="R534" s="416">
        <f>IF(_tag_month_day!CB530="",R533,_tag_month_day!CB530/100)</f>
        <v>0.07</v>
      </c>
      <c r="S534" s="417" t="str">
        <f>IF(_tag_month_day!E530="","",_tag_month_day!E530)</f>
        <v/>
      </c>
      <c r="T534" s="417" t="str">
        <f>IF(_tag_month_day!F530="","",_tag_month_day!F530)</f>
        <v/>
      </c>
      <c r="U534" s="418" t="e">
        <f t="shared" si="3099"/>
        <v>#VALUE!</v>
      </c>
      <c r="V534" s="53" t="e">
        <f t="shared" si="3100"/>
        <v>#VALUE!</v>
      </c>
      <c r="W534" s="419" t="str">
        <f>IF(_jhy_month_day!A530="","",_jhy_month_day!A530)</f>
        <v/>
      </c>
      <c r="X534" s="420" t="str">
        <f>IF(_jhy_month_day!B530="","",_jhy_month_day!B530/100)</f>
        <v/>
      </c>
      <c r="Y534" s="420" t="str">
        <f>IF(_jhy_month_day!C530="","",_jhy_month_day!C530/100)</f>
        <v/>
      </c>
      <c r="Z534" s="439">
        <f t="shared" si="3189"/>
        <v>133</v>
      </c>
      <c r="AA534" s="440" t="str">
        <f>IF(_tag_month_day!G530="","",_tag_month_day!G530/100)</f>
        <v/>
      </c>
      <c r="AB534" s="440" t="str">
        <f>IF(_tag_month_day!H530="","",_tag_month_day!H530/100)</f>
        <v/>
      </c>
      <c r="AC534" s="193">
        <f t="shared" si="3146"/>
        <v>1.59963432013121</v>
      </c>
      <c r="AD534" s="441" t="str">
        <f t="shared" si="3147"/>
        <v/>
      </c>
      <c r="AE534" s="442" t="str">
        <f t="shared" si="3148"/>
        <v/>
      </c>
      <c r="AF534" s="443">
        <v>1</v>
      </c>
      <c r="AG534" s="68" t="str">
        <f>IF(_duihao_month_day!A530="","",_duihao_month_day!A530)</f>
        <v/>
      </c>
      <c r="AH534" s="463">
        <f>IF(_gyk_month_day!B530="",AH533,_gyk_month_day!B530)</f>
        <v>820</v>
      </c>
      <c r="AI534" s="464"/>
      <c r="AJ534" s="68" t="str">
        <f>IF(_tag_month_day!I530="","",_tag_month_day!I530)</f>
        <v/>
      </c>
      <c r="AK534" s="465" t="str">
        <f>IF(_tzyy_month_day!A530="","",_tzyy_month_day!A530)</f>
        <v/>
      </c>
      <c r="AL534" s="465" t="str">
        <f>IF(_tzyy_month_day!B530="","",_tzyy_month_day!B530)</f>
        <v/>
      </c>
      <c r="AM534" s="465" t="str">
        <f>IF(_tzyy_month_day!C530="","",_tzyy_month_day!C530)</f>
        <v/>
      </c>
      <c r="AN534" s="466" t="str">
        <f>IF(_tag_month_day!CG530="","",_tag_month_day!CG530)</f>
        <v/>
      </c>
      <c r="AO534" s="466" t="str">
        <f>IF(_tag_month_day!CH530="","",_tag_month_day!CH530)</f>
        <v/>
      </c>
      <c r="AP534" s="486" t="e">
        <f t="shared" si="3149"/>
        <v>#VALUE!</v>
      </c>
      <c r="AQ534" s="487" t="str">
        <f>IF(_tag_month_day!J530="","",_tag_month_day!J530/100)</f>
        <v/>
      </c>
      <c r="AR534" s="488">
        <f t="shared" si="3150"/>
        <v>1.3</v>
      </c>
      <c r="AS534" s="489" t="e">
        <f t="shared" si="3101"/>
        <v>#VALUE!</v>
      </c>
      <c r="AT534" s="489">
        <f t="shared" si="3151"/>
        <v>0</v>
      </c>
      <c r="AU534" s="490" t="str">
        <f>IF(_tag_month_day!K530="","",_tag_month_day!K530)</f>
        <v/>
      </c>
      <c r="AV534" s="491" t="str">
        <f>IF(_tag_month_day!L530="","",_tag_month_day!L530/100)</f>
        <v/>
      </c>
      <c r="AW534" s="420">
        <f t="shared" si="3073"/>
        <v>0</v>
      </c>
      <c r="AX534" s="420">
        <f t="shared" si="3152"/>
        <v>0</v>
      </c>
      <c r="AY534" s="420" t="str">
        <f>IF(_tag_month_day!M530="","",_tag_month_day!M530/100)</f>
        <v/>
      </c>
      <c r="AZ534" s="420" t="str">
        <f>IF(_tag_month_day!N530="","",_tag_month_day!N530/100)</f>
        <v/>
      </c>
      <c r="BA534" s="420" t="str">
        <f>IF(_tag_month_day!O530="","",_tag_month_day!O530/100)</f>
        <v/>
      </c>
      <c r="BB534" s="496" t="str">
        <f>IF(_tag_month_day!P530="","",_tag_month_day!P530/100)</f>
        <v/>
      </c>
      <c r="BC534" s="496">
        <f t="shared" si="3153"/>
        <v>0</v>
      </c>
      <c r="BD534" s="496" t="str">
        <f>IF(_tag_month_day!Q530="","",_tag_month_day!Q530/100)</f>
        <v/>
      </c>
      <c r="BE534" s="510" t="str">
        <f>IF(_tag_month_day!R530="","",_tag_month_day!R530/100)</f>
        <v/>
      </c>
      <c r="BF534" s="413" t="str">
        <f>IF(_tag_month_day!CC530="","",_tag_month_day!CC530/100)</f>
        <v/>
      </c>
      <c r="BG534" s="511" t="e">
        <f t="shared" si="3102"/>
        <v>#VALUE!</v>
      </c>
      <c r="BH534" s="198">
        <f t="shared" si="3103"/>
        <v>0</v>
      </c>
      <c r="BI534" s="512" t="e">
        <f>IF(CX534=0,BI533,(DK534*查询!$R$5+DL534*查询!$Q$5+DM534*查询!$N$5+DN534*查询!$O$5+DO534*查询!$P$5)*AF534/CX534)</f>
        <v>#VALUE!</v>
      </c>
      <c r="BJ534" s="512" t="e">
        <f>IF(CX534=0,BJ533,(DP534*查询!$S$5+DQ534*查询!$T$5+DR534*查询!$U$5)*AF534/CX534)</f>
        <v>#VALUE!</v>
      </c>
      <c r="BK534" s="512">
        <f t="shared" si="3154"/>
        <v>1</v>
      </c>
      <c r="BL534" s="513" t="str">
        <f>IF(_cfyc_month_day!A530="","",_cfyc_month_day!A530)</f>
        <v/>
      </c>
      <c r="BM534" s="513" t="str">
        <f>IF(_cfyc_month_day!B530="","",_cfyc_month_day!B530)</f>
        <v/>
      </c>
      <c r="BN534" s="513" t="str">
        <f>IF(_cfyc_month_day!C530="","",_cfyc_month_day!C530)</f>
        <v/>
      </c>
      <c r="BO534" s="522" t="str">
        <f>IF(_cfyc_month_day!D530="","",_cfyc_month_day!D530)</f>
        <v/>
      </c>
      <c r="BP534" s="522" t="str">
        <f>IF(_cfyc_month_day!E530="","",_cfyc_month_day!E530)</f>
        <v/>
      </c>
      <c r="BQ534" s="522" t="str">
        <f>IF(_cfyc_month_day!F530="","",_cfyc_month_day!F530)</f>
        <v/>
      </c>
      <c r="BR534" s="513" t="str">
        <f>IF(_tag_month_day!T530="","",_tag_month_day!T530)</f>
        <v/>
      </c>
      <c r="BS534" s="513" t="str">
        <f>IF(_tag_month_day!U530="","",_tag_month_day!U530)</f>
        <v/>
      </c>
      <c r="BT534" s="523" t="str">
        <f t="shared" si="3155"/>
        <v/>
      </c>
      <c r="BU534" s="223" t="str">
        <f>IF(_tag_month_day!V530="","",_tag_month_day!V530)</f>
        <v/>
      </c>
      <c r="BV534" s="206" t="str">
        <f>IF(_tag_month_day!W530="","",_tag_month_day!W530)</f>
        <v/>
      </c>
      <c r="BW534" s="540" t="str">
        <f>IF(_tag_month_day!X530="","",_tag_month_day!X530)</f>
        <v/>
      </c>
      <c r="BX534" s="540" t="str">
        <f>IF(_tag_month_day!Y530="","",_tag_month_day!Y530)</f>
        <v/>
      </c>
      <c r="BY534" s="541">
        <f ca="1" t="shared" si="3156"/>
        <v>43639.1249999987</v>
      </c>
      <c r="BZ534" s="542"/>
      <c r="CA534" s="543" t="str">
        <f>IF(_jhy2_month_day!A530="","",_jhy2_month_day!A530)</f>
        <v/>
      </c>
      <c r="CB534" s="464" t="str">
        <f>IF(_jhy2_month_day!B530="","",_jhy2_month_day!B530)</f>
        <v/>
      </c>
      <c r="CC534" s="464" t="str">
        <f>IF(_jhy2_month_day!C530="","",_jhy2_month_day!C530)</f>
        <v/>
      </c>
      <c r="CD534" s="464" t="str">
        <f>IF(_jhy2_month_day!D530="","",_jhy2_month_day!D530)</f>
        <v/>
      </c>
      <c r="CE534" s="464" t="str">
        <f>IF(_jhy2_month_day!E530="","",_jhy2_month_day!E530)</f>
        <v/>
      </c>
      <c r="CF534" s="464" t="str">
        <f>IF(_jhy2_month_day!F530="","",_jhy2_month_day!F530)</f>
        <v/>
      </c>
      <c r="CG534" s="464" t="str">
        <f>IF(_jhy2_month_day!G530="","",_jhy2_month_day!G530)</f>
        <v/>
      </c>
      <c r="CH534" s="464" t="str">
        <f>IF(_jhy2_month_day!H530="","",_jhy2_month_day!H530)</f>
        <v/>
      </c>
      <c r="CI534" s="464" t="str">
        <f>IF(_jhy2_month_day!I530="","",_jhy2_month_day!I530)</f>
        <v/>
      </c>
      <c r="CJ534" s="464" t="str">
        <f>IF(_jhy2_month_day!J530="","",_jhy2_month_day!J530)</f>
        <v/>
      </c>
      <c r="CK534" s="464" t="str">
        <f>IF(_jhy2_month_day!K530="","",_jhy2_month_day!K530)</f>
        <v/>
      </c>
      <c r="CL534" s="562" t="str">
        <f>IF(_jhy2_month_day!L530="","",_jhy2_month_day!L530)</f>
        <v/>
      </c>
      <c r="CM534" s="562" t="str">
        <f>IF(_jhy2_month_day!M530="","",_jhy2_month_day!M530)</f>
        <v/>
      </c>
      <c r="CN534" s="562" t="str">
        <f>IF(_jhy2_month_day!N530="","",_jhy2_month_day!N530)</f>
        <v/>
      </c>
      <c r="CO534" s="562" t="str">
        <f>IF(_jhy2_month_day!O530="","",_jhy2_month_day!O530)</f>
        <v/>
      </c>
      <c r="CP534" s="562" t="str">
        <f>IF(_jhy2_month_day!P530="","",_jhy2_month_day!P530)</f>
        <v/>
      </c>
      <c r="CQ534" s="562" t="str">
        <f>IF(_jhy2_month_day!Q530="","",_jhy2_month_day!Q530)</f>
        <v/>
      </c>
      <c r="CR534" s="563" t="str">
        <f>IF(_jhy2_month_day!R530="","",_jhy2_month_day!R530)</f>
        <v/>
      </c>
      <c r="CS534" s="576" t="str">
        <f>IF(_jhy2_month_day!S530="","",_jhy2_month_day!S530)</f>
        <v/>
      </c>
      <c r="CT534" s="562" t="str">
        <f>IF(_jhy2_month_day!T530="","",_jhy2_month_day!T530)</f>
        <v/>
      </c>
      <c r="CU534" s="577" t="e">
        <f t="shared" si="3104"/>
        <v>#VALUE!</v>
      </c>
      <c r="CV534" s="198" t="e">
        <f t="shared" si="3105"/>
        <v>#VALUE!</v>
      </c>
      <c r="CW534" s="192" t="e">
        <f t="shared" si="3106"/>
        <v>#VALUE!</v>
      </c>
      <c r="CX534" s="192" t="e">
        <f t="shared" si="3107"/>
        <v>#VALUE!</v>
      </c>
      <c r="CY534" s="202" t="e">
        <f t="shared" si="3108"/>
        <v>#VALUE!</v>
      </c>
      <c r="CZ534" s="192" t="e">
        <f t="shared" ref="CZ534:DI534" si="3250">$AJ534*EF534</f>
        <v>#VALUE!</v>
      </c>
      <c r="DA534" s="192" t="e">
        <f t="shared" si="3250"/>
        <v>#VALUE!</v>
      </c>
      <c r="DB534" s="192" t="e">
        <f t="shared" si="3250"/>
        <v>#VALUE!</v>
      </c>
      <c r="DC534" s="192" t="e">
        <f t="shared" si="3250"/>
        <v>#VALUE!</v>
      </c>
      <c r="DD534" s="192" t="e">
        <f t="shared" si="3250"/>
        <v>#VALUE!</v>
      </c>
      <c r="DE534" s="192" t="e">
        <f t="shared" si="3250"/>
        <v>#VALUE!</v>
      </c>
      <c r="DF534" s="192" t="e">
        <f t="shared" si="3250"/>
        <v>#VALUE!</v>
      </c>
      <c r="DG534" s="192" t="e">
        <f t="shared" si="3250"/>
        <v>#VALUE!</v>
      </c>
      <c r="DH534" s="192" t="e">
        <f t="shared" si="3250"/>
        <v>#VALUE!</v>
      </c>
      <c r="DI534" s="192" t="e">
        <f t="shared" si="3250"/>
        <v>#VALUE!</v>
      </c>
      <c r="DJ534" s="192" t="e">
        <f t="shared" si="3110"/>
        <v>#VALUE!</v>
      </c>
      <c r="DK534" s="192" t="e">
        <f t="shared" si="3111"/>
        <v>#VALUE!</v>
      </c>
      <c r="DL534" s="192" t="e">
        <f t="shared" si="3112"/>
        <v>#VALUE!</v>
      </c>
      <c r="DM534" s="192" t="e">
        <f t="shared" si="3113"/>
        <v>#VALUE!</v>
      </c>
      <c r="DN534" s="192" t="e">
        <f t="shared" si="3114"/>
        <v>#VALUE!</v>
      </c>
      <c r="DO534" s="192" t="e">
        <f t="shared" si="3115"/>
        <v>#VALUE!</v>
      </c>
      <c r="DP534" s="192" t="e">
        <f t="shared" si="3116"/>
        <v>#VALUE!</v>
      </c>
      <c r="DQ534" s="192" t="e">
        <f t="shared" si="3117"/>
        <v>#VALUE!</v>
      </c>
      <c r="DR534" s="192" t="e">
        <f t="shared" si="3118"/>
        <v>#VALUE!</v>
      </c>
      <c r="DS534" s="192" t="e">
        <f t="shared" si="3119"/>
        <v>#VALUE!</v>
      </c>
      <c r="DT534" s="192" t="e">
        <f t="shared" si="3120"/>
        <v>#VALUE!</v>
      </c>
      <c r="DU534" s="192" t="e">
        <f t="shared" si="3121"/>
        <v>#VALUE!</v>
      </c>
      <c r="DV534" s="198" t="e">
        <f t="shared" si="3122"/>
        <v>#VALUE!</v>
      </c>
      <c r="DW534" s="198" t="e">
        <f t="shared" si="3123"/>
        <v>#DIV/0!</v>
      </c>
      <c r="DX534" s="198" t="e">
        <f t="shared" si="3124"/>
        <v>#DIV/0!</v>
      </c>
      <c r="DY534" s="198" t="e">
        <f t="shared" si="3125"/>
        <v>#VALUE!</v>
      </c>
      <c r="DZ534" s="198" t="e">
        <f t="shared" si="3126"/>
        <v>#VALUE!</v>
      </c>
      <c r="EA534" s="198" t="e">
        <f t="shared" si="3127"/>
        <v>#VALUE!</v>
      </c>
      <c r="EB534" s="198" t="e">
        <f t="shared" si="3128"/>
        <v>#VALUE!</v>
      </c>
      <c r="EC534" s="198" t="e">
        <f t="shared" si="3129"/>
        <v>#DIV/0!</v>
      </c>
      <c r="ED534" s="198" t="e">
        <f t="shared" si="3130"/>
        <v>#VALUE!</v>
      </c>
      <c r="EE534" s="198" t="e">
        <f t="shared" si="3131"/>
        <v>#VALUE!</v>
      </c>
      <c r="EF534" s="198" t="e">
        <f t="shared" ref="EF534:EO534" si="3251">DV534/SUM($DV534:$EE534)</f>
        <v>#VALUE!</v>
      </c>
      <c r="EG534" s="198" t="e">
        <f t="shared" si="3251"/>
        <v>#DIV/0!</v>
      </c>
      <c r="EH534" s="198" t="e">
        <f t="shared" si="3251"/>
        <v>#DIV/0!</v>
      </c>
      <c r="EI534" s="198" t="e">
        <f t="shared" si="3251"/>
        <v>#VALUE!</v>
      </c>
      <c r="EJ534" s="198" t="e">
        <f t="shared" si="3251"/>
        <v>#VALUE!</v>
      </c>
      <c r="EK534" s="198" t="e">
        <f t="shared" si="3251"/>
        <v>#VALUE!</v>
      </c>
      <c r="EL534" s="198" t="e">
        <f t="shared" si="3251"/>
        <v>#VALUE!</v>
      </c>
      <c r="EM534" s="198" t="e">
        <f t="shared" si="3251"/>
        <v>#DIV/0!</v>
      </c>
      <c r="EN534" s="198" t="e">
        <f t="shared" si="3251"/>
        <v>#VALUE!</v>
      </c>
      <c r="EO534" s="198" t="e">
        <f t="shared" si="3251"/>
        <v>#VALUE!</v>
      </c>
      <c r="EP534" s="511">
        <f t="shared" ref="EP534:EW534" si="3252">EP533</f>
        <v>0.08</v>
      </c>
      <c r="EQ534" s="511">
        <f t="shared" si="3252"/>
        <v>0.015</v>
      </c>
      <c r="ER534" s="511">
        <f t="shared" si="3252"/>
        <v>0.015</v>
      </c>
      <c r="ES534" s="511">
        <f t="shared" si="3252"/>
        <v>0.015</v>
      </c>
      <c r="ET534" s="511">
        <f t="shared" si="3252"/>
        <v>0.015</v>
      </c>
      <c r="EU534" s="511">
        <f t="shared" si="3252"/>
        <v>0.09</v>
      </c>
      <c r="EV534" s="511">
        <f t="shared" si="3252"/>
        <v>0.09</v>
      </c>
      <c r="EW534" s="511">
        <f t="shared" si="3252"/>
        <v>0.09</v>
      </c>
      <c r="EX534" s="420" t="str">
        <f>IF(_tag_month_day!AS530="","",_tag_month_day!AS530/100)</f>
        <v/>
      </c>
      <c r="EY534" s="420" t="str">
        <f>IF(_tag_month_day!AT530="","",_tag_month_day!AT530/100)</f>
        <v/>
      </c>
      <c r="EZ534" s="420" t="str">
        <f>IF(_tag_month_day!AU530="","",_tag_month_day!AU530/100)</f>
        <v/>
      </c>
      <c r="FA534" s="420" t="str">
        <f>IF(_tag_month_day!AV530="","",_tag_month_day!AV530/100)</f>
        <v/>
      </c>
      <c r="FB534" s="420" t="str">
        <f>IF(_tag_month_day!AW530="","",_tag_month_day!AW530/100)</f>
        <v/>
      </c>
      <c r="FC534" s="420" t="str">
        <f>IF(_tag_month_day!AX530="","",_tag_month_day!AX530/100)</f>
        <v/>
      </c>
      <c r="FD534" s="510">
        <f t="shared" si="3160"/>
        <v>0.33</v>
      </c>
      <c r="FE534" s="510">
        <f t="shared" si="3161"/>
        <v>0.19</v>
      </c>
      <c r="FF534" s="510">
        <f t="shared" si="3162"/>
        <v>0.003</v>
      </c>
      <c r="FG534" s="510">
        <f t="shared" si="3163"/>
        <v>0</v>
      </c>
      <c r="FH534" s="603">
        <f t="shared" si="3164"/>
        <v>0.0001</v>
      </c>
      <c r="FI534" s="510">
        <f t="shared" ref="FI534:FR534" si="3253">FI533</f>
        <v>0.41</v>
      </c>
      <c r="FJ534" s="510">
        <f t="shared" si="3253"/>
        <v>0.11</v>
      </c>
      <c r="FK534" s="510">
        <f t="shared" si="3253"/>
        <v>0.015</v>
      </c>
      <c r="FL534" s="510">
        <f t="shared" si="3253"/>
        <v>0</v>
      </c>
      <c r="FM534" s="603">
        <f t="shared" si="3253"/>
        <v>0.0001</v>
      </c>
      <c r="FN534" s="510" t="str">
        <f>IF(_tag_month_day!AY530="","",_tag_month_day!AY530/100)</f>
        <v/>
      </c>
      <c r="FO534" s="510" t="str">
        <f>IF(_tag_month_day!AZ530="","",_tag_month_day!AZ530/100)</f>
        <v/>
      </c>
      <c r="FP534" s="510" t="str">
        <f>IF(_tag_month_day!BA530="","",_tag_month_day!BA530/100)</f>
        <v/>
      </c>
      <c r="FQ534" s="510" t="str">
        <f>IF(_tag_month_day!BB530="","",_tag_month_day!BB530/100)</f>
        <v/>
      </c>
      <c r="FR534" s="603" t="str">
        <f>IF(_tag_month_day!BC530="","",_tag_month_day!BC530/100)</f>
        <v/>
      </c>
      <c r="FS534" s="510" t="str">
        <f>IF(_tag_month_day!BD530="","",_tag_month_day!BD530/100)</f>
        <v/>
      </c>
      <c r="FT534" s="510" t="str">
        <f>IF(_tag_month_day!BE530="","",_tag_month_day!BE530/100)</f>
        <v/>
      </c>
      <c r="FU534" s="510" t="str">
        <f>IF(_tag_month_day!BF530="","",_tag_month_day!BF530/100)</f>
        <v/>
      </c>
      <c r="FV534" s="510" t="str">
        <f>IF(_tag_month_day!BG530="","",_tag_month_day!BG530/100)</f>
        <v/>
      </c>
      <c r="FW534" s="603" t="str">
        <f>IF(_tag_month_day!BH530="","",_tag_month_day!BH530/100)</f>
        <v/>
      </c>
      <c r="FX534" s="510" t="str">
        <f>IF(_tag_month_day!BI530="","",_tag_month_day!BI530/100)</f>
        <v/>
      </c>
      <c r="FY534" s="510" t="str">
        <f>IF(_tag_month_day!BJ530="","",_tag_month_day!BJ530/100)</f>
        <v/>
      </c>
      <c r="FZ534" s="605" t="str">
        <f>IF(_tag_month_day!BK530="","",_tag_month_day!BK530/100)</f>
        <v/>
      </c>
      <c r="GA534" s="510" t="str">
        <f>IF(_tag_month_day!BL530="","",_tag_month_day!BL530/100)</f>
        <v/>
      </c>
      <c r="GB534" s="603" t="str">
        <f>IF(_tag_month_day!BM530="","",_tag_month_day!BM530/100)</f>
        <v/>
      </c>
      <c r="GC534" s="420" t="str">
        <f>IF(_tag_month_day!BN530="","",_tag_month_day!BN530/100)</f>
        <v/>
      </c>
      <c r="GD534" s="420" t="str">
        <f>IF(_tag_month_day!BO530="","",_tag_month_day!BO530/100)</f>
        <v/>
      </c>
      <c r="GE534" s="420" t="str">
        <f>IF(_tag_month_day!BP530="","",_tag_month_day!BP530/100)</f>
        <v/>
      </c>
      <c r="GF534" s="420" t="str">
        <f>IF(_tag_month_day!BQ530="","",_tag_month_day!BQ530/100)</f>
        <v/>
      </c>
      <c r="GG534" s="420" t="str">
        <f>IF(_tag_month_day!BR530="","",_tag_month_day!BR530/100)</f>
        <v/>
      </c>
      <c r="GH534" s="420" t="str">
        <f>IF(_tag_month_day!BS530="","",_tag_month_day!BS530/100)</f>
        <v/>
      </c>
      <c r="GI534" s="603" t="str">
        <f>IF(_tag_month_day!BT530="","",_tag_month_day!BT530/100)</f>
        <v/>
      </c>
      <c r="GJ534" s="612" t="str">
        <f>IF(_tag_month_day!BU530="","",_tag_month_day!BU530/100)</f>
        <v/>
      </c>
      <c r="GK534" s="620" t="str">
        <f>IF(_tag_month_day!BV530="",IF(_rlcf_month_day!A$2="","",_rlcf_month_day!A$2/100),_tag_month_day!BV530/100)</f>
        <v/>
      </c>
      <c r="GL534" s="620" t="str">
        <f>IF(_tag_month_day!BW530="",IF(_rlcf_month_day!B$2="","",_rlcf_month_day!B$2/100),_tag_month_day!BW530/100)</f>
        <v/>
      </c>
      <c r="GM534" s="621" t="str">
        <f>IF(_tag_month_day!BX530="",IF(_rlcf_month_day!C$2="","",_rlcf_month_day!C$2/100),_tag_month_day!BX530/100)</f>
        <v/>
      </c>
      <c r="GN534" s="620" t="str">
        <f>IF(_tag_month_day!BV530="",IF(_rlcf_month_day!A$2="","",_rlcf_month_day!A$2/100),_tag_month_day!BV530/100)</f>
        <v/>
      </c>
      <c r="GO534" s="620" t="str">
        <f>IF(_tag_month_day!BW530="",IF(_rlcf_month_day!B$2="","",_rlcf_month_day!B$2/100),_tag_month_day!BW530/100)</f>
        <v/>
      </c>
      <c r="GP534" s="620" t="str">
        <f>IF(_tag_month_day!CD530="",IF(_rlcf_month_day!E$2="","",_rlcf_month_day!E$2/100),_tag_month_day!CD530/100)</f>
        <v/>
      </c>
      <c r="GQ534" s="620" t="str">
        <f>IF(_tag_month_day!CE530="",IF(_rlcf_month_day!F$2="","",_rlcf_month_day!F$2/100),_tag_month_day!CE530/100)</f>
        <v/>
      </c>
      <c r="GR534" s="621" t="str">
        <f>IF(_tag_month_day!CF530="",IF(_rlcf_month_day!G$2="","",_rlcf_month_day!G$2/100),_tag_month_day!CF530/100)</f>
        <v/>
      </c>
      <c r="GS534" s="626">
        <f t="shared" ref="GS534:HH534" si="3254">GS533</f>
        <v>0.953</v>
      </c>
      <c r="GT534" s="626">
        <f t="shared" si="3254"/>
        <v>0.55</v>
      </c>
      <c r="GU534" s="626">
        <f t="shared" si="3254"/>
        <v>0.55</v>
      </c>
      <c r="GV534" s="626">
        <f t="shared" si="3254"/>
        <v>0.55</v>
      </c>
      <c r="GW534" s="626">
        <f t="shared" si="3254"/>
        <v>0.5</v>
      </c>
      <c r="GX534" s="626">
        <f t="shared" si="3254"/>
        <v>0.935</v>
      </c>
      <c r="GY534" s="626">
        <f t="shared" si="3254"/>
        <v>0.15</v>
      </c>
      <c r="GZ534" s="626">
        <f t="shared" si="3254"/>
        <v>1</v>
      </c>
      <c r="HA534" s="632">
        <f t="shared" si="3254"/>
        <v>0.047</v>
      </c>
      <c r="HB534" s="632">
        <f t="shared" si="3254"/>
        <v>0.45</v>
      </c>
      <c r="HC534" s="632">
        <f t="shared" si="3254"/>
        <v>0.45</v>
      </c>
      <c r="HD534" s="632">
        <f t="shared" si="3254"/>
        <v>0.45</v>
      </c>
      <c r="HE534" s="632">
        <f t="shared" si="3254"/>
        <v>0.5</v>
      </c>
      <c r="HF534" s="632">
        <f t="shared" si="3254"/>
        <v>0.065</v>
      </c>
      <c r="HG534" s="632">
        <f t="shared" si="3254"/>
        <v>0.85</v>
      </c>
      <c r="HH534" s="632">
        <f t="shared" si="3254"/>
        <v>0</v>
      </c>
      <c r="HI534" s="68">
        <f t="shared" si="3136"/>
        <v>0</v>
      </c>
      <c r="HJ534" s="68" t="e">
        <f t="shared" si="3167"/>
        <v>#VALUE!</v>
      </c>
      <c r="HK534" s="202">
        <f t="shared" si="3168"/>
        <v>0.85</v>
      </c>
      <c r="HL534" s="464">
        <f t="shared" si="3169"/>
        <v>550000</v>
      </c>
      <c r="HM534" s="464">
        <f t="shared" si="3170"/>
        <v>480000</v>
      </c>
      <c r="HN534" s="192" t="e">
        <f t="shared" si="3137"/>
        <v>#VALUE!</v>
      </c>
      <c r="HO534" s="192" t="e">
        <f>HN534*HK534*$HO$2/HL534*1000000</f>
        <v>#VALUE!</v>
      </c>
      <c r="HP534" s="192" t="e">
        <f>HN534*HK534*$HP$2/HM534*1000000</f>
        <v>#VALUE!</v>
      </c>
    </row>
    <row r="535" customFormat="1" spans="1:224">
      <c r="A535" s="381">
        <v>530</v>
      </c>
      <c r="B535" s="54">
        <f ca="1" t="shared" si="3171"/>
        <v>43639</v>
      </c>
      <c r="C535" s="57">
        <f t="shared" si="3172"/>
        <v>0.0416666666666667</v>
      </c>
      <c r="D535" s="68" t="str">
        <f ca="1" t="shared" si="3138"/>
        <v>夜班</v>
      </c>
      <c r="E535" s="68" t="str">
        <f ca="1" t="shared" si="3139"/>
        <v>丙</v>
      </c>
      <c r="F535" s="68">
        <f ca="1">SUMPRODUCT((成本日报!$A$3:$A$95=计划!B535)*(成本日报!$B$3:$B$95=计划!$D535),成本日报!$C$3:$C$95)</f>
        <v>3</v>
      </c>
      <c r="G535" s="382">
        <f ca="1" t="shared" si="3173"/>
        <v>43639.0416666654</v>
      </c>
      <c r="H535" s="382">
        <f ca="1" t="shared" si="3140"/>
        <v>43639.0486111098</v>
      </c>
      <c r="I535" s="382">
        <f ca="1" t="shared" si="3141"/>
        <v>43639.0541666654</v>
      </c>
      <c r="J535" s="382">
        <f ca="1" t="shared" si="3142"/>
        <v>43639.083333332</v>
      </c>
      <c r="K535" s="382">
        <f ca="1" t="shared" si="3143"/>
        <v>43639.1458333321</v>
      </c>
      <c r="L535" s="382">
        <f ca="1" t="shared" si="3144"/>
        <v>43639.1666666654</v>
      </c>
      <c r="M535" s="398" t="str">
        <f>IF(_tag_month_day!A531="","",_tag_month_day!A531)</f>
        <v/>
      </c>
      <c r="N535" s="398" t="str">
        <f>IF(_tag_month_day!B531="","",_tag_month_day!B531)</f>
        <v/>
      </c>
      <c r="O535" s="399" t="e">
        <f t="shared" si="3145"/>
        <v>#VALUE!</v>
      </c>
      <c r="P535" s="398" t="str">
        <f>IF(_tag_month_day!C531="","",_tag_month_day!C531)</f>
        <v/>
      </c>
      <c r="Q535" s="398" t="str">
        <f>IF(_tag_month_day!D531="","",_tag_month_day!D531)</f>
        <v/>
      </c>
      <c r="R535" s="416">
        <f>IF(_tag_month_day!CB531="",R534,_tag_month_day!CB531/100)</f>
        <v>0.07</v>
      </c>
      <c r="S535" s="417" t="str">
        <f>IF(_tag_month_day!E531="","",_tag_month_day!E531)</f>
        <v/>
      </c>
      <c r="T535" s="417" t="str">
        <f>IF(_tag_month_day!F531="","",_tag_month_day!F531)</f>
        <v/>
      </c>
      <c r="U535" s="418" t="e">
        <f t="shared" si="3099"/>
        <v>#VALUE!</v>
      </c>
      <c r="V535" s="53" t="e">
        <f t="shared" si="3100"/>
        <v>#VALUE!</v>
      </c>
      <c r="W535" s="419" t="str">
        <f>IF(_jhy_month_day!A531="","",_jhy_month_day!A531)</f>
        <v/>
      </c>
      <c r="X535" s="420" t="str">
        <f>IF(_jhy_month_day!B531="","",_jhy_month_day!B531/100)</f>
        <v/>
      </c>
      <c r="Y535" s="420" t="str">
        <f>IF(_jhy_month_day!C531="","",_jhy_month_day!C531/100)</f>
        <v/>
      </c>
      <c r="Z535" s="439">
        <f t="shared" si="3189"/>
        <v>133</v>
      </c>
      <c r="AA535" s="440" t="str">
        <f>IF(_tag_month_day!G531="","",_tag_month_day!G531/100)</f>
        <v/>
      </c>
      <c r="AB535" s="440" t="str">
        <f>IF(_tag_month_day!H531="","",_tag_month_day!H531/100)</f>
        <v/>
      </c>
      <c r="AC535" s="193">
        <f t="shared" si="3146"/>
        <v>1.59963432013121</v>
      </c>
      <c r="AD535" s="441" t="str">
        <f t="shared" si="3147"/>
        <v/>
      </c>
      <c r="AE535" s="442" t="str">
        <f t="shared" si="3148"/>
        <v/>
      </c>
      <c r="AF535" s="443">
        <v>1</v>
      </c>
      <c r="AG535" s="68" t="str">
        <f>IF(_duihao_month_day!A531="","",_duihao_month_day!A531)</f>
        <v/>
      </c>
      <c r="AH535" s="463">
        <f>IF(_gyk_month_day!B531="",AH534,_gyk_month_day!B531)</f>
        <v>820</v>
      </c>
      <c r="AI535" s="464"/>
      <c r="AJ535" s="68" t="str">
        <f>IF(_tag_month_day!I531="","",_tag_month_day!I531)</f>
        <v/>
      </c>
      <c r="AK535" s="465" t="str">
        <f>IF(_tzyy_month_day!A531="","",_tzyy_month_day!A531)</f>
        <v/>
      </c>
      <c r="AL535" s="465" t="str">
        <f>IF(_tzyy_month_day!B531="","",_tzyy_month_day!B531)</f>
        <v/>
      </c>
      <c r="AM535" s="465" t="str">
        <f>IF(_tzyy_month_day!C531="","",_tzyy_month_day!C531)</f>
        <v/>
      </c>
      <c r="AN535" s="466" t="str">
        <f>IF(_tag_month_day!CG531="","",_tag_month_day!CG531)</f>
        <v/>
      </c>
      <c r="AO535" s="466" t="str">
        <f>IF(_tag_month_day!CH531="","",_tag_month_day!CH531)</f>
        <v/>
      </c>
      <c r="AP535" s="486" t="e">
        <f t="shared" si="3149"/>
        <v>#VALUE!</v>
      </c>
      <c r="AQ535" s="487" t="str">
        <f>IF(_tag_month_day!J531="","",_tag_month_day!J531/100)</f>
        <v/>
      </c>
      <c r="AR535" s="488">
        <f t="shared" si="3150"/>
        <v>1.3</v>
      </c>
      <c r="AS535" s="489" t="e">
        <f t="shared" si="3101"/>
        <v>#VALUE!</v>
      </c>
      <c r="AT535" s="489">
        <f t="shared" si="3151"/>
        <v>0</v>
      </c>
      <c r="AU535" s="490" t="str">
        <f>IF(_tag_month_day!K531="","",_tag_month_day!K531)</f>
        <v/>
      </c>
      <c r="AV535" s="491" t="str">
        <f>IF(_tag_month_day!L531="","",_tag_month_day!L531/100)</f>
        <v/>
      </c>
      <c r="AW535" s="420">
        <f t="shared" si="3073"/>
        <v>0</v>
      </c>
      <c r="AX535" s="420">
        <f t="shared" si="3152"/>
        <v>0</v>
      </c>
      <c r="AY535" s="420" t="str">
        <f>IF(_tag_month_day!M531="","",_tag_month_day!M531/100)</f>
        <v/>
      </c>
      <c r="AZ535" s="420" t="str">
        <f>IF(_tag_month_day!N531="","",_tag_month_day!N531/100)</f>
        <v/>
      </c>
      <c r="BA535" s="420" t="str">
        <f>IF(_tag_month_day!O531="","",_tag_month_day!O531/100)</f>
        <v/>
      </c>
      <c r="BB535" s="496" t="str">
        <f>IF(_tag_month_day!P531="","",_tag_month_day!P531/100)</f>
        <v/>
      </c>
      <c r="BC535" s="496">
        <f t="shared" si="3153"/>
        <v>0</v>
      </c>
      <c r="BD535" s="496" t="str">
        <f>IF(_tag_month_day!Q531="","",_tag_month_day!Q531/100)</f>
        <v/>
      </c>
      <c r="BE535" s="510" t="str">
        <f>IF(_tag_month_day!R531="","",_tag_month_day!R531/100)</f>
        <v/>
      </c>
      <c r="BF535" s="413" t="str">
        <f>IF(_tag_month_day!CC531="","",_tag_month_day!CC531/100)</f>
        <v/>
      </c>
      <c r="BG535" s="511" t="e">
        <f t="shared" si="3102"/>
        <v>#VALUE!</v>
      </c>
      <c r="BH535" s="198">
        <f t="shared" si="3103"/>
        <v>0</v>
      </c>
      <c r="BI535" s="512" t="e">
        <f>IF(CX535=0,BI534,(DK535*查询!$R$5+DL535*查询!$Q$5+DM535*查询!$N$5+DN535*查询!$O$5+DO535*查询!$P$5)*AF535/CX535)</f>
        <v>#VALUE!</v>
      </c>
      <c r="BJ535" s="512" t="e">
        <f>IF(CX535=0,BJ534,(DP535*查询!$S$5+DQ535*查询!$T$5+DR535*查询!$U$5)*AF535/CX535)</f>
        <v>#VALUE!</v>
      </c>
      <c r="BK535" s="512">
        <f t="shared" si="3154"/>
        <v>1</v>
      </c>
      <c r="BL535" s="513" t="str">
        <f>IF(_cfyc_month_day!A531="","",_cfyc_month_day!A531)</f>
        <v/>
      </c>
      <c r="BM535" s="513" t="str">
        <f>IF(_cfyc_month_day!B531="","",_cfyc_month_day!B531)</f>
        <v/>
      </c>
      <c r="BN535" s="513" t="str">
        <f>IF(_cfyc_month_day!C531="","",_cfyc_month_day!C531)</f>
        <v/>
      </c>
      <c r="BO535" s="522" t="str">
        <f>IF(_cfyc_month_day!D531="","",_cfyc_month_day!D531)</f>
        <v/>
      </c>
      <c r="BP535" s="522" t="str">
        <f>IF(_cfyc_month_day!E531="","",_cfyc_month_day!E531)</f>
        <v/>
      </c>
      <c r="BQ535" s="522" t="str">
        <f>IF(_cfyc_month_day!F531="","",_cfyc_month_day!F531)</f>
        <v/>
      </c>
      <c r="BR535" s="513" t="str">
        <f>IF(_tag_month_day!T531="","",_tag_month_day!T531)</f>
        <v/>
      </c>
      <c r="BS535" s="513" t="str">
        <f>IF(_tag_month_day!U531="","",_tag_month_day!U531)</f>
        <v/>
      </c>
      <c r="BT535" s="523" t="str">
        <f t="shared" si="3155"/>
        <v/>
      </c>
      <c r="BU535" s="223" t="str">
        <f>IF(_tag_month_day!V531="","",_tag_month_day!V531)</f>
        <v/>
      </c>
      <c r="BV535" s="206" t="str">
        <f>IF(_tag_month_day!W531="","",_tag_month_day!W531)</f>
        <v/>
      </c>
      <c r="BW535" s="540" t="str">
        <f>IF(_tag_month_day!X531="","",_tag_month_day!X531)</f>
        <v/>
      </c>
      <c r="BX535" s="540" t="str">
        <f>IF(_tag_month_day!Y531="","",_tag_month_day!Y531)</f>
        <v/>
      </c>
      <c r="BY535" s="541">
        <f ca="1" t="shared" si="3156"/>
        <v>43639.1666666654</v>
      </c>
      <c r="BZ535" s="542"/>
      <c r="CA535" s="543" t="str">
        <f>IF(_jhy2_month_day!A531="","",_jhy2_month_day!A531)</f>
        <v/>
      </c>
      <c r="CB535" s="464" t="str">
        <f>IF(_jhy2_month_day!B531="","",_jhy2_month_day!B531)</f>
        <v/>
      </c>
      <c r="CC535" s="464" t="str">
        <f>IF(_jhy2_month_day!C531="","",_jhy2_month_day!C531)</f>
        <v/>
      </c>
      <c r="CD535" s="464" t="str">
        <f>IF(_jhy2_month_day!D531="","",_jhy2_month_day!D531)</f>
        <v/>
      </c>
      <c r="CE535" s="464" t="str">
        <f>IF(_jhy2_month_day!E531="","",_jhy2_month_day!E531)</f>
        <v/>
      </c>
      <c r="CF535" s="464" t="str">
        <f>IF(_jhy2_month_day!F531="","",_jhy2_month_day!F531)</f>
        <v/>
      </c>
      <c r="CG535" s="464" t="str">
        <f>IF(_jhy2_month_day!G531="","",_jhy2_month_day!G531)</f>
        <v/>
      </c>
      <c r="CH535" s="464" t="str">
        <f>IF(_jhy2_month_day!H531="","",_jhy2_month_day!H531)</f>
        <v/>
      </c>
      <c r="CI535" s="464" t="str">
        <f>IF(_jhy2_month_day!I531="","",_jhy2_month_day!I531)</f>
        <v/>
      </c>
      <c r="CJ535" s="464" t="str">
        <f>IF(_jhy2_month_day!J531="","",_jhy2_month_day!J531)</f>
        <v/>
      </c>
      <c r="CK535" s="464" t="str">
        <f>IF(_jhy2_month_day!K531="","",_jhy2_month_day!K531)</f>
        <v/>
      </c>
      <c r="CL535" s="562" t="str">
        <f>IF(_jhy2_month_day!L531="","",_jhy2_month_day!L531)</f>
        <v/>
      </c>
      <c r="CM535" s="562" t="str">
        <f>IF(_jhy2_month_day!M531="","",_jhy2_month_day!M531)</f>
        <v/>
      </c>
      <c r="CN535" s="562" t="str">
        <f>IF(_jhy2_month_day!N531="","",_jhy2_month_day!N531)</f>
        <v/>
      </c>
      <c r="CO535" s="562" t="str">
        <f>IF(_jhy2_month_day!O531="","",_jhy2_month_day!O531)</f>
        <v/>
      </c>
      <c r="CP535" s="562" t="str">
        <f>IF(_jhy2_month_day!P531="","",_jhy2_month_day!P531)</f>
        <v/>
      </c>
      <c r="CQ535" s="562" t="str">
        <f>IF(_jhy2_month_day!Q531="","",_jhy2_month_day!Q531)</f>
        <v/>
      </c>
      <c r="CR535" s="563" t="str">
        <f>IF(_jhy2_month_day!R531="","",_jhy2_month_day!R531)</f>
        <v/>
      </c>
      <c r="CS535" s="576" t="str">
        <f>IF(_jhy2_month_day!S531="","",_jhy2_month_day!S531)</f>
        <v/>
      </c>
      <c r="CT535" s="562" t="str">
        <f>IF(_jhy2_month_day!T531="","",_jhy2_month_day!T531)</f>
        <v/>
      </c>
      <c r="CU535" s="577" t="e">
        <f t="shared" si="3104"/>
        <v>#VALUE!</v>
      </c>
      <c r="CV535" s="198" t="e">
        <f t="shared" si="3105"/>
        <v>#VALUE!</v>
      </c>
      <c r="CW535" s="192" t="e">
        <f t="shared" si="3106"/>
        <v>#VALUE!</v>
      </c>
      <c r="CX535" s="192" t="e">
        <f t="shared" si="3107"/>
        <v>#VALUE!</v>
      </c>
      <c r="CY535" s="202" t="e">
        <f t="shared" si="3108"/>
        <v>#VALUE!</v>
      </c>
      <c r="CZ535" s="192" t="e">
        <f t="shared" ref="CZ535:DI535" si="3255">$AJ535*EF535</f>
        <v>#VALUE!</v>
      </c>
      <c r="DA535" s="192" t="e">
        <f t="shared" si="3255"/>
        <v>#VALUE!</v>
      </c>
      <c r="DB535" s="192" t="e">
        <f t="shared" si="3255"/>
        <v>#VALUE!</v>
      </c>
      <c r="DC535" s="192" t="e">
        <f t="shared" si="3255"/>
        <v>#VALUE!</v>
      </c>
      <c r="DD535" s="192" t="e">
        <f t="shared" si="3255"/>
        <v>#VALUE!</v>
      </c>
      <c r="DE535" s="192" t="e">
        <f t="shared" si="3255"/>
        <v>#VALUE!</v>
      </c>
      <c r="DF535" s="192" t="e">
        <f t="shared" si="3255"/>
        <v>#VALUE!</v>
      </c>
      <c r="DG535" s="192" t="e">
        <f t="shared" si="3255"/>
        <v>#VALUE!</v>
      </c>
      <c r="DH535" s="192" t="e">
        <f t="shared" si="3255"/>
        <v>#VALUE!</v>
      </c>
      <c r="DI535" s="192" t="e">
        <f t="shared" si="3255"/>
        <v>#VALUE!</v>
      </c>
      <c r="DJ535" s="192" t="e">
        <f t="shared" si="3110"/>
        <v>#VALUE!</v>
      </c>
      <c r="DK535" s="192" t="e">
        <f t="shared" si="3111"/>
        <v>#VALUE!</v>
      </c>
      <c r="DL535" s="192" t="e">
        <f t="shared" si="3112"/>
        <v>#VALUE!</v>
      </c>
      <c r="DM535" s="192" t="e">
        <f t="shared" si="3113"/>
        <v>#VALUE!</v>
      </c>
      <c r="DN535" s="192" t="e">
        <f t="shared" si="3114"/>
        <v>#VALUE!</v>
      </c>
      <c r="DO535" s="192" t="e">
        <f t="shared" si="3115"/>
        <v>#VALUE!</v>
      </c>
      <c r="DP535" s="192" t="e">
        <f t="shared" si="3116"/>
        <v>#VALUE!</v>
      </c>
      <c r="DQ535" s="192" t="e">
        <f t="shared" si="3117"/>
        <v>#VALUE!</v>
      </c>
      <c r="DR535" s="192" t="e">
        <f t="shared" si="3118"/>
        <v>#VALUE!</v>
      </c>
      <c r="DS535" s="192" t="e">
        <f t="shared" si="3119"/>
        <v>#VALUE!</v>
      </c>
      <c r="DT535" s="192" t="e">
        <f t="shared" si="3120"/>
        <v>#VALUE!</v>
      </c>
      <c r="DU535" s="192" t="e">
        <f t="shared" si="3121"/>
        <v>#VALUE!</v>
      </c>
      <c r="DV535" s="198" t="e">
        <f t="shared" si="3122"/>
        <v>#VALUE!</v>
      </c>
      <c r="DW535" s="198" t="e">
        <f t="shared" si="3123"/>
        <v>#DIV/0!</v>
      </c>
      <c r="DX535" s="198" t="e">
        <f t="shared" si="3124"/>
        <v>#DIV/0!</v>
      </c>
      <c r="DY535" s="198" t="e">
        <f t="shared" si="3125"/>
        <v>#VALUE!</v>
      </c>
      <c r="DZ535" s="198" t="e">
        <f t="shared" si="3126"/>
        <v>#VALUE!</v>
      </c>
      <c r="EA535" s="198" t="e">
        <f t="shared" si="3127"/>
        <v>#VALUE!</v>
      </c>
      <c r="EB535" s="198" t="e">
        <f t="shared" si="3128"/>
        <v>#VALUE!</v>
      </c>
      <c r="EC535" s="198" t="e">
        <f t="shared" si="3129"/>
        <v>#DIV/0!</v>
      </c>
      <c r="ED535" s="198" t="e">
        <f t="shared" si="3130"/>
        <v>#VALUE!</v>
      </c>
      <c r="EE535" s="198" t="e">
        <f t="shared" si="3131"/>
        <v>#VALUE!</v>
      </c>
      <c r="EF535" s="198" t="e">
        <f t="shared" ref="EF535:EO535" si="3256">DV535/SUM($DV535:$EE535)</f>
        <v>#VALUE!</v>
      </c>
      <c r="EG535" s="198" t="e">
        <f t="shared" si="3256"/>
        <v>#DIV/0!</v>
      </c>
      <c r="EH535" s="198" t="e">
        <f t="shared" si="3256"/>
        <v>#DIV/0!</v>
      </c>
      <c r="EI535" s="198" t="e">
        <f t="shared" si="3256"/>
        <v>#VALUE!</v>
      </c>
      <c r="EJ535" s="198" t="e">
        <f t="shared" si="3256"/>
        <v>#VALUE!</v>
      </c>
      <c r="EK535" s="198" t="e">
        <f t="shared" si="3256"/>
        <v>#VALUE!</v>
      </c>
      <c r="EL535" s="198" t="e">
        <f t="shared" si="3256"/>
        <v>#VALUE!</v>
      </c>
      <c r="EM535" s="198" t="e">
        <f t="shared" si="3256"/>
        <v>#DIV/0!</v>
      </c>
      <c r="EN535" s="198" t="e">
        <f t="shared" si="3256"/>
        <v>#VALUE!</v>
      </c>
      <c r="EO535" s="198" t="e">
        <f t="shared" si="3256"/>
        <v>#VALUE!</v>
      </c>
      <c r="EP535" s="511">
        <f t="shared" ref="EP535:EW535" si="3257">EP534</f>
        <v>0.08</v>
      </c>
      <c r="EQ535" s="511">
        <f t="shared" si="3257"/>
        <v>0.015</v>
      </c>
      <c r="ER535" s="511">
        <f t="shared" si="3257"/>
        <v>0.015</v>
      </c>
      <c r="ES535" s="511">
        <f t="shared" si="3257"/>
        <v>0.015</v>
      </c>
      <c r="ET535" s="511">
        <f t="shared" si="3257"/>
        <v>0.015</v>
      </c>
      <c r="EU535" s="511">
        <f t="shared" si="3257"/>
        <v>0.09</v>
      </c>
      <c r="EV535" s="511">
        <f t="shared" si="3257"/>
        <v>0.09</v>
      </c>
      <c r="EW535" s="511">
        <f t="shared" si="3257"/>
        <v>0.09</v>
      </c>
      <c r="EX535" s="420" t="str">
        <f>IF(_tag_month_day!AS531="","",_tag_month_day!AS531/100)</f>
        <v/>
      </c>
      <c r="EY535" s="420" t="str">
        <f>IF(_tag_month_day!AT531="","",_tag_month_day!AT531/100)</f>
        <v/>
      </c>
      <c r="EZ535" s="420" t="str">
        <f>IF(_tag_month_day!AU531="","",_tag_month_day!AU531/100)</f>
        <v/>
      </c>
      <c r="FA535" s="420" t="str">
        <f>IF(_tag_month_day!AV531="","",_tag_month_day!AV531/100)</f>
        <v/>
      </c>
      <c r="FB535" s="420" t="str">
        <f>IF(_tag_month_day!AW531="","",_tag_month_day!AW531/100)</f>
        <v/>
      </c>
      <c r="FC535" s="420" t="str">
        <f>IF(_tag_month_day!AX531="","",_tag_month_day!AX531/100)</f>
        <v/>
      </c>
      <c r="FD535" s="510">
        <f t="shared" si="3160"/>
        <v>0.33</v>
      </c>
      <c r="FE535" s="510">
        <f t="shared" si="3161"/>
        <v>0.19</v>
      </c>
      <c r="FF535" s="510">
        <f t="shared" si="3162"/>
        <v>0.003</v>
      </c>
      <c r="FG535" s="510">
        <f t="shared" si="3163"/>
        <v>0</v>
      </c>
      <c r="FH535" s="603">
        <f t="shared" si="3164"/>
        <v>0.0001</v>
      </c>
      <c r="FI535" s="510">
        <f t="shared" ref="FI535:FR535" si="3258">FI534</f>
        <v>0.41</v>
      </c>
      <c r="FJ535" s="510">
        <f t="shared" si="3258"/>
        <v>0.11</v>
      </c>
      <c r="FK535" s="510">
        <f t="shared" si="3258"/>
        <v>0.015</v>
      </c>
      <c r="FL535" s="510">
        <f t="shared" si="3258"/>
        <v>0</v>
      </c>
      <c r="FM535" s="603">
        <f t="shared" si="3258"/>
        <v>0.0001</v>
      </c>
      <c r="FN535" s="510" t="str">
        <f>IF(_tag_month_day!AY531="","",_tag_month_day!AY531/100)</f>
        <v/>
      </c>
      <c r="FO535" s="510" t="str">
        <f>IF(_tag_month_day!AZ531="","",_tag_month_day!AZ531/100)</f>
        <v/>
      </c>
      <c r="FP535" s="510" t="str">
        <f>IF(_tag_month_day!BA531="","",_tag_month_day!BA531/100)</f>
        <v/>
      </c>
      <c r="FQ535" s="510" t="str">
        <f>IF(_tag_month_day!BB531="","",_tag_month_day!BB531/100)</f>
        <v/>
      </c>
      <c r="FR535" s="603" t="str">
        <f>IF(_tag_month_day!BC531="","",_tag_month_day!BC531/100)</f>
        <v/>
      </c>
      <c r="FS535" s="510" t="str">
        <f>IF(_tag_month_day!BD531="","",_tag_month_day!BD531/100)</f>
        <v/>
      </c>
      <c r="FT535" s="510" t="str">
        <f>IF(_tag_month_day!BE531="","",_tag_month_day!BE531/100)</f>
        <v/>
      </c>
      <c r="FU535" s="510" t="str">
        <f>IF(_tag_month_day!BF531="","",_tag_month_day!BF531/100)</f>
        <v/>
      </c>
      <c r="FV535" s="510" t="str">
        <f>IF(_tag_month_day!BG531="","",_tag_month_day!BG531/100)</f>
        <v/>
      </c>
      <c r="FW535" s="603" t="str">
        <f>IF(_tag_month_day!BH531="","",_tag_month_day!BH531/100)</f>
        <v/>
      </c>
      <c r="FX535" s="510" t="str">
        <f>IF(_tag_month_day!BI531="","",_tag_month_day!BI531/100)</f>
        <v/>
      </c>
      <c r="FY535" s="510" t="str">
        <f>IF(_tag_month_day!BJ531="","",_tag_month_day!BJ531/100)</f>
        <v/>
      </c>
      <c r="FZ535" s="605" t="str">
        <f>IF(_tag_month_day!BK531="","",_tag_month_day!BK531/100)</f>
        <v/>
      </c>
      <c r="GA535" s="510" t="str">
        <f>IF(_tag_month_day!BL531="","",_tag_month_day!BL531/100)</f>
        <v/>
      </c>
      <c r="GB535" s="603" t="str">
        <f>IF(_tag_month_day!BM531="","",_tag_month_day!BM531/100)</f>
        <v/>
      </c>
      <c r="GC535" s="420" t="str">
        <f>IF(_tag_month_day!BN531="","",_tag_month_day!BN531/100)</f>
        <v/>
      </c>
      <c r="GD535" s="420" t="str">
        <f>IF(_tag_month_day!BO531="","",_tag_month_day!BO531/100)</f>
        <v/>
      </c>
      <c r="GE535" s="420" t="str">
        <f>IF(_tag_month_day!BP531="","",_tag_month_day!BP531/100)</f>
        <v/>
      </c>
      <c r="GF535" s="420" t="str">
        <f>IF(_tag_month_day!BQ531="","",_tag_month_day!BQ531/100)</f>
        <v/>
      </c>
      <c r="GG535" s="420" t="str">
        <f>IF(_tag_month_day!BR531="","",_tag_month_day!BR531/100)</f>
        <v/>
      </c>
      <c r="GH535" s="420" t="str">
        <f>IF(_tag_month_day!BS531="","",_tag_month_day!BS531/100)</f>
        <v/>
      </c>
      <c r="GI535" s="603" t="str">
        <f>IF(_tag_month_day!BT531="","",_tag_month_day!BT531/100)</f>
        <v/>
      </c>
      <c r="GJ535" s="612" t="str">
        <f>IF(_tag_month_day!BU531="","",_tag_month_day!BU531/100)</f>
        <v/>
      </c>
      <c r="GK535" s="620" t="str">
        <f>IF(_tag_month_day!BV531="",IF(_rlcf_month_day!A$2="","",_rlcf_month_day!A$2/100),_tag_month_day!BV531/100)</f>
        <v/>
      </c>
      <c r="GL535" s="620" t="str">
        <f>IF(_tag_month_day!BW531="",IF(_rlcf_month_day!B$2="","",_rlcf_month_day!B$2/100),_tag_month_day!BW531/100)</f>
        <v/>
      </c>
      <c r="GM535" s="621" t="str">
        <f>IF(_tag_month_day!BX531="",IF(_rlcf_month_day!C$2="","",_rlcf_month_day!C$2/100),_tag_month_day!BX531/100)</f>
        <v/>
      </c>
      <c r="GN535" s="620" t="str">
        <f>IF(_tag_month_day!BV531="",IF(_rlcf_month_day!A$2="","",_rlcf_month_day!A$2/100),_tag_month_day!BV531/100)</f>
        <v/>
      </c>
      <c r="GO535" s="620" t="str">
        <f>IF(_tag_month_day!BW531="",IF(_rlcf_month_day!B$2="","",_rlcf_month_day!B$2/100),_tag_month_day!BW531/100)</f>
        <v/>
      </c>
      <c r="GP535" s="620" t="str">
        <f>IF(_tag_month_day!CD531="",IF(_rlcf_month_day!E$2="","",_rlcf_month_day!E$2/100),_tag_month_day!CD531/100)</f>
        <v/>
      </c>
      <c r="GQ535" s="620" t="str">
        <f>IF(_tag_month_day!CE531="",IF(_rlcf_month_day!F$2="","",_rlcf_month_day!F$2/100),_tag_month_day!CE531/100)</f>
        <v/>
      </c>
      <c r="GR535" s="621" t="str">
        <f>IF(_tag_month_day!CF531="",IF(_rlcf_month_day!G$2="","",_rlcf_month_day!G$2/100),_tag_month_day!CF531/100)</f>
        <v/>
      </c>
      <c r="GS535" s="626">
        <f t="shared" ref="GS535:HH535" si="3259">GS534</f>
        <v>0.953</v>
      </c>
      <c r="GT535" s="626">
        <f t="shared" si="3259"/>
        <v>0.55</v>
      </c>
      <c r="GU535" s="626">
        <f t="shared" si="3259"/>
        <v>0.55</v>
      </c>
      <c r="GV535" s="626">
        <f t="shared" si="3259"/>
        <v>0.55</v>
      </c>
      <c r="GW535" s="626">
        <f t="shared" si="3259"/>
        <v>0.5</v>
      </c>
      <c r="GX535" s="626">
        <f t="shared" si="3259"/>
        <v>0.935</v>
      </c>
      <c r="GY535" s="626">
        <f t="shared" si="3259"/>
        <v>0.15</v>
      </c>
      <c r="GZ535" s="626">
        <f t="shared" si="3259"/>
        <v>1</v>
      </c>
      <c r="HA535" s="632">
        <f t="shared" si="3259"/>
        <v>0.047</v>
      </c>
      <c r="HB535" s="632">
        <f t="shared" si="3259"/>
        <v>0.45</v>
      </c>
      <c r="HC535" s="632">
        <f t="shared" si="3259"/>
        <v>0.45</v>
      </c>
      <c r="HD535" s="632">
        <f t="shared" si="3259"/>
        <v>0.45</v>
      </c>
      <c r="HE535" s="632">
        <f t="shared" si="3259"/>
        <v>0.5</v>
      </c>
      <c r="HF535" s="632">
        <f t="shared" si="3259"/>
        <v>0.065</v>
      </c>
      <c r="HG535" s="632">
        <f t="shared" si="3259"/>
        <v>0.85</v>
      </c>
      <c r="HH535" s="632">
        <f t="shared" si="3259"/>
        <v>0</v>
      </c>
      <c r="HI535" s="68">
        <f t="shared" si="3136"/>
        <v>0</v>
      </c>
      <c r="HJ535" s="68" t="e">
        <f t="shared" si="3167"/>
        <v>#VALUE!</v>
      </c>
      <c r="HK535" s="202">
        <f t="shared" si="3168"/>
        <v>0.85</v>
      </c>
      <c r="HL535" s="464">
        <f t="shared" si="3169"/>
        <v>550000</v>
      </c>
      <c r="HM535" s="464">
        <f t="shared" si="3170"/>
        <v>480000</v>
      </c>
      <c r="HN535" s="192" t="e">
        <f t="shared" si="3137"/>
        <v>#VALUE!</v>
      </c>
      <c r="HO535" s="192" t="e">
        <f>HN535*HK535*$HO$2/HL535*1000000</f>
        <v>#VALUE!</v>
      </c>
      <c r="HP535" s="192" t="e">
        <f>HN535*HK535*$HP$2/HM535*1000000</f>
        <v>#VALUE!</v>
      </c>
    </row>
    <row r="536" customFormat="1" spans="1:224">
      <c r="A536" s="381">
        <v>531</v>
      </c>
      <c r="B536" s="54">
        <f ca="1" t="shared" si="3171"/>
        <v>43639</v>
      </c>
      <c r="C536" s="57">
        <f t="shared" si="3172"/>
        <v>0.0416666666666667</v>
      </c>
      <c r="D536" s="68" t="str">
        <f ca="1" t="shared" si="3138"/>
        <v>夜班</v>
      </c>
      <c r="E536" s="68" t="str">
        <f ca="1" t="shared" si="3139"/>
        <v>丙</v>
      </c>
      <c r="F536" s="68">
        <f ca="1">SUMPRODUCT((成本日报!$A$3:$A$95=计划!B536)*(成本日报!$B$3:$B$95=计划!$D536),成本日报!$C$3:$C$95)</f>
        <v>3</v>
      </c>
      <c r="G536" s="382">
        <f ca="1" t="shared" si="3173"/>
        <v>43639.083333332</v>
      </c>
      <c r="H536" s="382">
        <f ca="1" t="shared" si="3140"/>
        <v>43639.0902777765</v>
      </c>
      <c r="I536" s="382">
        <f ca="1" t="shared" si="3141"/>
        <v>43639.095833332</v>
      </c>
      <c r="J536" s="382">
        <f ca="1" t="shared" si="3142"/>
        <v>43639.1249999987</v>
      </c>
      <c r="K536" s="382">
        <f ca="1" t="shared" si="3143"/>
        <v>43639.1874999987</v>
      </c>
      <c r="L536" s="382">
        <f ca="1" t="shared" si="3144"/>
        <v>43639.208333332</v>
      </c>
      <c r="M536" s="398" t="str">
        <f>IF(_tag_month_day!A532="","",_tag_month_day!A532)</f>
        <v/>
      </c>
      <c r="N536" s="398" t="str">
        <f>IF(_tag_month_day!B532="","",_tag_month_day!B532)</f>
        <v/>
      </c>
      <c r="O536" s="399" t="e">
        <f t="shared" si="3145"/>
        <v>#VALUE!</v>
      </c>
      <c r="P536" s="398" t="str">
        <f>IF(_tag_month_day!C532="","",_tag_month_day!C532)</f>
        <v/>
      </c>
      <c r="Q536" s="398" t="str">
        <f>IF(_tag_month_day!D532="","",_tag_month_day!D532)</f>
        <v/>
      </c>
      <c r="R536" s="416">
        <f>IF(_tag_month_day!CB532="",R535,_tag_month_day!CB532/100)</f>
        <v>0.07</v>
      </c>
      <c r="S536" s="417" t="str">
        <f>IF(_tag_month_day!E532="","",_tag_month_day!E532)</f>
        <v/>
      </c>
      <c r="T536" s="417" t="str">
        <f>IF(_tag_month_day!F532="","",_tag_month_day!F532)</f>
        <v/>
      </c>
      <c r="U536" s="418" t="e">
        <f t="shared" si="3099"/>
        <v>#VALUE!</v>
      </c>
      <c r="V536" s="53" t="e">
        <f t="shared" si="3100"/>
        <v>#VALUE!</v>
      </c>
      <c r="W536" s="419" t="str">
        <f>IF(_jhy_month_day!A532="","",_jhy_month_day!A532)</f>
        <v/>
      </c>
      <c r="X536" s="420" t="str">
        <f>IF(_jhy_month_day!B532="","",_jhy_month_day!B532/100)</f>
        <v/>
      </c>
      <c r="Y536" s="420" t="str">
        <f>IF(_jhy_month_day!C532="","",_jhy_month_day!C532/100)</f>
        <v/>
      </c>
      <c r="Z536" s="439">
        <f t="shared" si="3189"/>
        <v>133</v>
      </c>
      <c r="AA536" s="440" t="str">
        <f>IF(_tag_month_day!G532="","",_tag_month_day!G532/100)</f>
        <v/>
      </c>
      <c r="AB536" s="440" t="str">
        <f>IF(_tag_month_day!H532="","",_tag_month_day!H532/100)</f>
        <v/>
      </c>
      <c r="AC536" s="193">
        <f t="shared" si="3146"/>
        <v>1.59963432013121</v>
      </c>
      <c r="AD536" s="441" t="str">
        <f t="shared" si="3147"/>
        <v/>
      </c>
      <c r="AE536" s="442" t="str">
        <f t="shared" si="3148"/>
        <v/>
      </c>
      <c r="AF536" s="443">
        <v>1</v>
      </c>
      <c r="AG536" s="68" t="str">
        <f>IF(_duihao_month_day!A532="","",_duihao_month_day!A532)</f>
        <v/>
      </c>
      <c r="AH536" s="463">
        <f>IF(_gyk_month_day!B532="",AH535,_gyk_month_day!B532)</f>
        <v>820</v>
      </c>
      <c r="AI536" s="464"/>
      <c r="AJ536" s="68" t="str">
        <f>IF(_tag_month_day!I532="","",_tag_month_day!I532)</f>
        <v/>
      </c>
      <c r="AK536" s="465" t="str">
        <f>IF(_tzyy_month_day!A532="","",_tzyy_month_day!A532)</f>
        <v/>
      </c>
      <c r="AL536" s="465" t="str">
        <f>IF(_tzyy_month_day!B532="","",_tzyy_month_day!B532)</f>
        <v/>
      </c>
      <c r="AM536" s="465" t="str">
        <f>IF(_tzyy_month_day!C532="","",_tzyy_month_day!C532)</f>
        <v/>
      </c>
      <c r="AN536" s="466" t="str">
        <f>IF(_tag_month_day!CG532="","",_tag_month_day!CG532)</f>
        <v/>
      </c>
      <c r="AO536" s="466" t="str">
        <f>IF(_tag_month_day!CH532="","",_tag_month_day!CH532)</f>
        <v/>
      </c>
      <c r="AP536" s="486" t="e">
        <f t="shared" si="3149"/>
        <v>#VALUE!</v>
      </c>
      <c r="AQ536" s="487" t="str">
        <f>IF(_tag_month_day!J532="","",_tag_month_day!J532/100)</f>
        <v/>
      </c>
      <c r="AR536" s="488">
        <f t="shared" si="3150"/>
        <v>1.3</v>
      </c>
      <c r="AS536" s="489" t="e">
        <f t="shared" si="3101"/>
        <v>#VALUE!</v>
      </c>
      <c r="AT536" s="489">
        <f t="shared" si="3151"/>
        <v>0</v>
      </c>
      <c r="AU536" s="490" t="str">
        <f>IF(_tag_month_day!K532="","",_tag_month_day!K532)</f>
        <v/>
      </c>
      <c r="AV536" s="491" t="str">
        <f>IF(_tag_month_day!L532="","",_tag_month_day!L532/100)</f>
        <v/>
      </c>
      <c r="AW536" s="420">
        <f t="shared" si="3073"/>
        <v>0</v>
      </c>
      <c r="AX536" s="420">
        <f t="shared" si="3152"/>
        <v>0</v>
      </c>
      <c r="AY536" s="420" t="str">
        <f>IF(_tag_month_day!M532="","",_tag_month_day!M532/100)</f>
        <v/>
      </c>
      <c r="AZ536" s="420" t="str">
        <f>IF(_tag_month_day!N532="","",_tag_month_day!N532/100)</f>
        <v/>
      </c>
      <c r="BA536" s="420" t="str">
        <f>IF(_tag_month_day!O532="","",_tag_month_day!O532/100)</f>
        <v/>
      </c>
      <c r="BB536" s="496" t="str">
        <f>IF(_tag_month_day!P532="","",_tag_month_day!P532/100)</f>
        <v/>
      </c>
      <c r="BC536" s="496">
        <f t="shared" si="3153"/>
        <v>0</v>
      </c>
      <c r="BD536" s="496" t="str">
        <f>IF(_tag_month_day!Q532="","",_tag_month_day!Q532/100)</f>
        <v/>
      </c>
      <c r="BE536" s="510" t="str">
        <f>IF(_tag_month_day!R532="","",_tag_month_day!R532/100)</f>
        <v/>
      </c>
      <c r="BF536" s="413" t="str">
        <f>IF(_tag_month_day!CC532="","",_tag_month_day!CC532/100)</f>
        <v/>
      </c>
      <c r="BG536" s="511" t="e">
        <f t="shared" si="3102"/>
        <v>#VALUE!</v>
      </c>
      <c r="BH536" s="198">
        <f t="shared" si="3103"/>
        <v>0</v>
      </c>
      <c r="BI536" s="512" t="e">
        <f>IF(CX536=0,BI535,(DK536*查询!$R$5+DL536*查询!$Q$5+DM536*查询!$N$5+DN536*查询!$O$5+DO536*查询!$P$5)*AF536/CX536)</f>
        <v>#VALUE!</v>
      </c>
      <c r="BJ536" s="512" t="e">
        <f>IF(CX536=0,BJ535,(DP536*查询!$S$5+DQ536*查询!$T$5+DR536*查询!$U$5)*AF536/CX536)</f>
        <v>#VALUE!</v>
      </c>
      <c r="BK536" s="512">
        <f t="shared" si="3154"/>
        <v>1</v>
      </c>
      <c r="BL536" s="513" t="str">
        <f>IF(_cfyc_month_day!A532="","",_cfyc_month_day!A532)</f>
        <v/>
      </c>
      <c r="BM536" s="513" t="str">
        <f>IF(_cfyc_month_day!B532="","",_cfyc_month_day!B532)</f>
        <v/>
      </c>
      <c r="BN536" s="513" t="str">
        <f>IF(_cfyc_month_day!C532="","",_cfyc_month_day!C532)</f>
        <v/>
      </c>
      <c r="BO536" s="522" t="str">
        <f>IF(_cfyc_month_day!D532="","",_cfyc_month_day!D532)</f>
        <v/>
      </c>
      <c r="BP536" s="522" t="str">
        <f>IF(_cfyc_month_day!E532="","",_cfyc_month_day!E532)</f>
        <v/>
      </c>
      <c r="BQ536" s="522" t="str">
        <f>IF(_cfyc_month_day!F532="","",_cfyc_month_day!F532)</f>
        <v/>
      </c>
      <c r="BR536" s="513" t="str">
        <f>IF(_tag_month_day!T532="","",_tag_month_day!T532)</f>
        <v/>
      </c>
      <c r="BS536" s="513" t="str">
        <f>IF(_tag_month_day!U532="","",_tag_month_day!U532)</f>
        <v/>
      </c>
      <c r="BT536" s="523" t="str">
        <f t="shared" si="3155"/>
        <v/>
      </c>
      <c r="BU536" s="223" t="str">
        <f>IF(_tag_month_day!V532="","",_tag_month_day!V532)</f>
        <v/>
      </c>
      <c r="BV536" s="206" t="str">
        <f>IF(_tag_month_day!W532="","",_tag_month_day!W532)</f>
        <v/>
      </c>
      <c r="BW536" s="540" t="str">
        <f>IF(_tag_month_day!X532="","",_tag_month_day!X532)</f>
        <v/>
      </c>
      <c r="BX536" s="540" t="str">
        <f>IF(_tag_month_day!Y532="","",_tag_month_day!Y532)</f>
        <v/>
      </c>
      <c r="BY536" s="541">
        <f ca="1" t="shared" si="3156"/>
        <v>43639.208333332</v>
      </c>
      <c r="BZ536" s="542"/>
      <c r="CA536" s="543" t="str">
        <f>IF(_jhy2_month_day!A532="","",_jhy2_month_day!A532)</f>
        <v/>
      </c>
      <c r="CB536" s="464" t="str">
        <f>IF(_jhy2_month_day!B532="","",_jhy2_month_day!B532)</f>
        <v/>
      </c>
      <c r="CC536" s="464" t="str">
        <f>IF(_jhy2_month_day!C532="","",_jhy2_month_day!C532)</f>
        <v/>
      </c>
      <c r="CD536" s="464" t="str">
        <f>IF(_jhy2_month_day!D532="","",_jhy2_month_day!D532)</f>
        <v/>
      </c>
      <c r="CE536" s="464" t="str">
        <f>IF(_jhy2_month_day!E532="","",_jhy2_month_day!E532)</f>
        <v/>
      </c>
      <c r="CF536" s="464" t="str">
        <f>IF(_jhy2_month_day!F532="","",_jhy2_month_day!F532)</f>
        <v/>
      </c>
      <c r="CG536" s="464" t="str">
        <f>IF(_jhy2_month_day!G532="","",_jhy2_month_day!G532)</f>
        <v/>
      </c>
      <c r="CH536" s="464" t="str">
        <f>IF(_jhy2_month_day!H532="","",_jhy2_month_day!H532)</f>
        <v/>
      </c>
      <c r="CI536" s="464" t="str">
        <f>IF(_jhy2_month_day!I532="","",_jhy2_month_day!I532)</f>
        <v/>
      </c>
      <c r="CJ536" s="464" t="str">
        <f>IF(_jhy2_month_day!J532="","",_jhy2_month_day!J532)</f>
        <v/>
      </c>
      <c r="CK536" s="464" t="str">
        <f>IF(_jhy2_month_day!K532="","",_jhy2_month_day!K532)</f>
        <v/>
      </c>
      <c r="CL536" s="562" t="str">
        <f>IF(_jhy2_month_day!L532="","",_jhy2_month_day!L532)</f>
        <v/>
      </c>
      <c r="CM536" s="562" t="str">
        <f>IF(_jhy2_month_day!M532="","",_jhy2_month_day!M532)</f>
        <v/>
      </c>
      <c r="CN536" s="562" t="str">
        <f>IF(_jhy2_month_day!N532="","",_jhy2_month_day!N532)</f>
        <v/>
      </c>
      <c r="CO536" s="562" t="str">
        <f>IF(_jhy2_month_day!O532="","",_jhy2_month_day!O532)</f>
        <v/>
      </c>
      <c r="CP536" s="562" t="str">
        <f>IF(_jhy2_month_day!P532="","",_jhy2_month_day!P532)</f>
        <v/>
      </c>
      <c r="CQ536" s="562" t="str">
        <f>IF(_jhy2_month_day!Q532="","",_jhy2_month_day!Q532)</f>
        <v/>
      </c>
      <c r="CR536" s="563" t="str">
        <f>IF(_jhy2_month_day!R532="","",_jhy2_month_day!R532)</f>
        <v/>
      </c>
      <c r="CS536" s="576" t="str">
        <f>IF(_jhy2_month_day!S532="","",_jhy2_month_day!S532)</f>
        <v/>
      </c>
      <c r="CT536" s="562" t="str">
        <f>IF(_jhy2_month_day!T532="","",_jhy2_month_day!T532)</f>
        <v/>
      </c>
      <c r="CU536" s="577" t="e">
        <f t="shared" si="3104"/>
        <v>#VALUE!</v>
      </c>
      <c r="CV536" s="198" t="e">
        <f t="shared" si="3105"/>
        <v>#VALUE!</v>
      </c>
      <c r="CW536" s="192" t="e">
        <f t="shared" si="3106"/>
        <v>#VALUE!</v>
      </c>
      <c r="CX536" s="192" t="e">
        <f t="shared" si="3107"/>
        <v>#VALUE!</v>
      </c>
      <c r="CY536" s="202" t="e">
        <f t="shared" si="3108"/>
        <v>#VALUE!</v>
      </c>
      <c r="CZ536" s="192" t="e">
        <f t="shared" ref="CZ536:DI536" si="3260">$AJ536*EF536</f>
        <v>#VALUE!</v>
      </c>
      <c r="DA536" s="192" t="e">
        <f t="shared" si="3260"/>
        <v>#VALUE!</v>
      </c>
      <c r="DB536" s="192" t="e">
        <f t="shared" si="3260"/>
        <v>#VALUE!</v>
      </c>
      <c r="DC536" s="192" t="e">
        <f t="shared" si="3260"/>
        <v>#VALUE!</v>
      </c>
      <c r="DD536" s="192" t="e">
        <f t="shared" si="3260"/>
        <v>#VALUE!</v>
      </c>
      <c r="DE536" s="192" t="e">
        <f t="shared" si="3260"/>
        <v>#VALUE!</v>
      </c>
      <c r="DF536" s="192" t="e">
        <f t="shared" si="3260"/>
        <v>#VALUE!</v>
      </c>
      <c r="DG536" s="192" t="e">
        <f t="shared" si="3260"/>
        <v>#VALUE!</v>
      </c>
      <c r="DH536" s="192" t="e">
        <f t="shared" si="3260"/>
        <v>#VALUE!</v>
      </c>
      <c r="DI536" s="192" t="e">
        <f t="shared" si="3260"/>
        <v>#VALUE!</v>
      </c>
      <c r="DJ536" s="192" t="e">
        <f t="shared" si="3110"/>
        <v>#VALUE!</v>
      </c>
      <c r="DK536" s="192" t="e">
        <f t="shared" si="3111"/>
        <v>#VALUE!</v>
      </c>
      <c r="DL536" s="192" t="e">
        <f t="shared" si="3112"/>
        <v>#VALUE!</v>
      </c>
      <c r="DM536" s="192" t="e">
        <f t="shared" si="3113"/>
        <v>#VALUE!</v>
      </c>
      <c r="DN536" s="192" t="e">
        <f t="shared" si="3114"/>
        <v>#VALUE!</v>
      </c>
      <c r="DO536" s="192" t="e">
        <f t="shared" si="3115"/>
        <v>#VALUE!</v>
      </c>
      <c r="DP536" s="192" t="e">
        <f t="shared" si="3116"/>
        <v>#VALUE!</v>
      </c>
      <c r="DQ536" s="192" t="e">
        <f t="shared" si="3117"/>
        <v>#VALUE!</v>
      </c>
      <c r="DR536" s="192" t="e">
        <f t="shared" si="3118"/>
        <v>#VALUE!</v>
      </c>
      <c r="DS536" s="192" t="e">
        <f t="shared" si="3119"/>
        <v>#VALUE!</v>
      </c>
      <c r="DT536" s="192" t="e">
        <f t="shared" si="3120"/>
        <v>#VALUE!</v>
      </c>
      <c r="DU536" s="192" t="e">
        <f t="shared" si="3121"/>
        <v>#VALUE!</v>
      </c>
      <c r="DV536" s="198" t="e">
        <f t="shared" si="3122"/>
        <v>#VALUE!</v>
      </c>
      <c r="DW536" s="198" t="e">
        <f t="shared" si="3123"/>
        <v>#DIV/0!</v>
      </c>
      <c r="DX536" s="198" t="e">
        <f t="shared" si="3124"/>
        <v>#DIV/0!</v>
      </c>
      <c r="DY536" s="198" t="e">
        <f t="shared" si="3125"/>
        <v>#VALUE!</v>
      </c>
      <c r="DZ536" s="198" t="e">
        <f t="shared" si="3126"/>
        <v>#VALUE!</v>
      </c>
      <c r="EA536" s="198" t="e">
        <f t="shared" si="3127"/>
        <v>#VALUE!</v>
      </c>
      <c r="EB536" s="198" t="e">
        <f t="shared" si="3128"/>
        <v>#VALUE!</v>
      </c>
      <c r="EC536" s="198" t="e">
        <f t="shared" si="3129"/>
        <v>#DIV/0!</v>
      </c>
      <c r="ED536" s="198" t="e">
        <f t="shared" si="3130"/>
        <v>#VALUE!</v>
      </c>
      <c r="EE536" s="198" t="e">
        <f t="shared" si="3131"/>
        <v>#VALUE!</v>
      </c>
      <c r="EF536" s="198" t="e">
        <f t="shared" ref="EF536:EO536" si="3261">DV536/SUM($DV536:$EE536)</f>
        <v>#VALUE!</v>
      </c>
      <c r="EG536" s="198" t="e">
        <f t="shared" si="3261"/>
        <v>#DIV/0!</v>
      </c>
      <c r="EH536" s="198" t="e">
        <f t="shared" si="3261"/>
        <v>#DIV/0!</v>
      </c>
      <c r="EI536" s="198" t="e">
        <f t="shared" si="3261"/>
        <v>#VALUE!</v>
      </c>
      <c r="EJ536" s="198" t="e">
        <f t="shared" si="3261"/>
        <v>#VALUE!</v>
      </c>
      <c r="EK536" s="198" t="e">
        <f t="shared" si="3261"/>
        <v>#VALUE!</v>
      </c>
      <c r="EL536" s="198" t="e">
        <f t="shared" si="3261"/>
        <v>#VALUE!</v>
      </c>
      <c r="EM536" s="198" t="e">
        <f t="shared" si="3261"/>
        <v>#DIV/0!</v>
      </c>
      <c r="EN536" s="198" t="e">
        <f t="shared" si="3261"/>
        <v>#VALUE!</v>
      </c>
      <c r="EO536" s="198" t="e">
        <f t="shared" si="3261"/>
        <v>#VALUE!</v>
      </c>
      <c r="EP536" s="511">
        <f t="shared" ref="EP536:EW536" si="3262">EP535</f>
        <v>0.08</v>
      </c>
      <c r="EQ536" s="511">
        <f t="shared" si="3262"/>
        <v>0.015</v>
      </c>
      <c r="ER536" s="511">
        <f t="shared" si="3262"/>
        <v>0.015</v>
      </c>
      <c r="ES536" s="511">
        <f t="shared" si="3262"/>
        <v>0.015</v>
      </c>
      <c r="ET536" s="511">
        <f t="shared" si="3262"/>
        <v>0.015</v>
      </c>
      <c r="EU536" s="511">
        <f t="shared" si="3262"/>
        <v>0.09</v>
      </c>
      <c r="EV536" s="511">
        <f t="shared" si="3262"/>
        <v>0.09</v>
      </c>
      <c r="EW536" s="511">
        <f t="shared" si="3262"/>
        <v>0.09</v>
      </c>
      <c r="EX536" s="420" t="str">
        <f>IF(_tag_month_day!AS532="","",_tag_month_day!AS532/100)</f>
        <v/>
      </c>
      <c r="EY536" s="420" t="str">
        <f>IF(_tag_month_day!AT532="","",_tag_month_day!AT532/100)</f>
        <v/>
      </c>
      <c r="EZ536" s="420" t="str">
        <f>IF(_tag_month_day!AU532="","",_tag_month_day!AU532/100)</f>
        <v/>
      </c>
      <c r="FA536" s="420" t="str">
        <f>IF(_tag_month_day!AV532="","",_tag_month_day!AV532/100)</f>
        <v/>
      </c>
      <c r="FB536" s="420" t="str">
        <f>IF(_tag_month_day!AW532="","",_tag_month_day!AW532/100)</f>
        <v/>
      </c>
      <c r="FC536" s="420" t="str">
        <f>IF(_tag_month_day!AX532="","",_tag_month_day!AX532/100)</f>
        <v/>
      </c>
      <c r="FD536" s="510">
        <f t="shared" si="3160"/>
        <v>0.33</v>
      </c>
      <c r="FE536" s="510">
        <f t="shared" si="3161"/>
        <v>0.19</v>
      </c>
      <c r="FF536" s="510">
        <f t="shared" si="3162"/>
        <v>0.003</v>
      </c>
      <c r="FG536" s="510">
        <f t="shared" si="3163"/>
        <v>0</v>
      </c>
      <c r="FH536" s="603">
        <f t="shared" si="3164"/>
        <v>0.0001</v>
      </c>
      <c r="FI536" s="510">
        <f t="shared" ref="FI536:FR536" si="3263">FI535</f>
        <v>0.41</v>
      </c>
      <c r="FJ536" s="510">
        <f t="shared" si="3263"/>
        <v>0.11</v>
      </c>
      <c r="FK536" s="510">
        <f t="shared" si="3263"/>
        <v>0.015</v>
      </c>
      <c r="FL536" s="510">
        <f t="shared" si="3263"/>
        <v>0</v>
      </c>
      <c r="FM536" s="603">
        <f t="shared" si="3263"/>
        <v>0.0001</v>
      </c>
      <c r="FN536" s="510" t="str">
        <f>IF(_tag_month_day!AY532="","",_tag_month_day!AY532/100)</f>
        <v/>
      </c>
      <c r="FO536" s="510" t="str">
        <f>IF(_tag_month_day!AZ532="","",_tag_month_day!AZ532/100)</f>
        <v/>
      </c>
      <c r="FP536" s="510" t="str">
        <f>IF(_tag_month_day!BA532="","",_tag_month_day!BA532/100)</f>
        <v/>
      </c>
      <c r="FQ536" s="510" t="str">
        <f>IF(_tag_month_day!BB532="","",_tag_month_day!BB532/100)</f>
        <v/>
      </c>
      <c r="FR536" s="603" t="str">
        <f>IF(_tag_month_day!BC532="","",_tag_month_day!BC532/100)</f>
        <v/>
      </c>
      <c r="FS536" s="510" t="str">
        <f>IF(_tag_month_day!BD532="","",_tag_month_day!BD532/100)</f>
        <v/>
      </c>
      <c r="FT536" s="510" t="str">
        <f>IF(_tag_month_day!BE532="","",_tag_month_day!BE532/100)</f>
        <v/>
      </c>
      <c r="FU536" s="510" t="str">
        <f>IF(_tag_month_day!BF532="","",_tag_month_day!BF532/100)</f>
        <v/>
      </c>
      <c r="FV536" s="510" t="str">
        <f>IF(_tag_month_day!BG532="","",_tag_month_day!BG532/100)</f>
        <v/>
      </c>
      <c r="FW536" s="603" t="str">
        <f>IF(_tag_month_day!BH532="","",_tag_month_day!BH532/100)</f>
        <v/>
      </c>
      <c r="FX536" s="510" t="str">
        <f>IF(_tag_month_day!BI532="","",_tag_month_day!BI532/100)</f>
        <v/>
      </c>
      <c r="FY536" s="510" t="str">
        <f>IF(_tag_month_day!BJ532="","",_tag_month_day!BJ532/100)</f>
        <v/>
      </c>
      <c r="FZ536" s="605" t="str">
        <f>IF(_tag_month_day!BK532="","",_tag_month_day!BK532/100)</f>
        <v/>
      </c>
      <c r="GA536" s="510" t="str">
        <f>IF(_tag_month_day!BL532="","",_tag_month_day!BL532/100)</f>
        <v/>
      </c>
      <c r="GB536" s="603" t="str">
        <f>IF(_tag_month_day!BM532="","",_tag_month_day!BM532/100)</f>
        <v/>
      </c>
      <c r="GC536" s="420" t="str">
        <f>IF(_tag_month_day!BN532="","",_tag_month_day!BN532/100)</f>
        <v/>
      </c>
      <c r="GD536" s="420" t="str">
        <f>IF(_tag_month_day!BO532="","",_tag_month_day!BO532/100)</f>
        <v/>
      </c>
      <c r="GE536" s="420" t="str">
        <f>IF(_tag_month_day!BP532="","",_tag_month_day!BP532/100)</f>
        <v/>
      </c>
      <c r="GF536" s="420" t="str">
        <f>IF(_tag_month_day!BQ532="","",_tag_month_day!BQ532/100)</f>
        <v/>
      </c>
      <c r="GG536" s="420" t="str">
        <f>IF(_tag_month_day!BR532="","",_tag_month_day!BR532/100)</f>
        <v/>
      </c>
      <c r="GH536" s="420" t="str">
        <f>IF(_tag_month_day!BS532="","",_tag_month_day!BS532/100)</f>
        <v/>
      </c>
      <c r="GI536" s="603" t="str">
        <f>IF(_tag_month_day!BT532="","",_tag_month_day!BT532/100)</f>
        <v/>
      </c>
      <c r="GJ536" s="612" t="str">
        <f>IF(_tag_month_day!BU532="","",_tag_month_day!BU532/100)</f>
        <v/>
      </c>
      <c r="GK536" s="620" t="str">
        <f>IF(_tag_month_day!BV532="",IF(_rlcf_month_day!A$2="","",_rlcf_month_day!A$2/100),_tag_month_day!BV532/100)</f>
        <v/>
      </c>
      <c r="GL536" s="620" t="str">
        <f>IF(_tag_month_day!BW532="",IF(_rlcf_month_day!B$2="","",_rlcf_month_day!B$2/100),_tag_month_day!BW532/100)</f>
        <v/>
      </c>
      <c r="GM536" s="621" t="str">
        <f>IF(_tag_month_day!BX532="",IF(_rlcf_month_day!C$2="","",_rlcf_month_day!C$2/100),_tag_month_day!BX532/100)</f>
        <v/>
      </c>
      <c r="GN536" s="620" t="str">
        <f>IF(_tag_month_day!BV532="",IF(_rlcf_month_day!A$2="","",_rlcf_month_day!A$2/100),_tag_month_day!BV532/100)</f>
        <v/>
      </c>
      <c r="GO536" s="620" t="str">
        <f>IF(_tag_month_day!BW532="",IF(_rlcf_month_day!B$2="","",_rlcf_month_day!B$2/100),_tag_month_day!BW532/100)</f>
        <v/>
      </c>
      <c r="GP536" s="620" t="str">
        <f>IF(_tag_month_day!CD532="",IF(_rlcf_month_day!E$2="","",_rlcf_month_day!E$2/100),_tag_month_day!CD532/100)</f>
        <v/>
      </c>
      <c r="GQ536" s="620" t="str">
        <f>IF(_tag_month_day!CE532="",IF(_rlcf_month_day!F$2="","",_rlcf_month_day!F$2/100),_tag_month_day!CE532/100)</f>
        <v/>
      </c>
      <c r="GR536" s="621" t="str">
        <f>IF(_tag_month_day!CF532="",IF(_rlcf_month_day!G$2="","",_rlcf_month_day!G$2/100),_tag_month_day!CF532/100)</f>
        <v/>
      </c>
      <c r="GS536" s="626">
        <f t="shared" ref="GS536:HH536" si="3264">GS535</f>
        <v>0.953</v>
      </c>
      <c r="GT536" s="626">
        <f t="shared" si="3264"/>
        <v>0.55</v>
      </c>
      <c r="GU536" s="626">
        <f t="shared" si="3264"/>
        <v>0.55</v>
      </c>
      <c r="GV536" s="626">
        <f t="shared" si="3264"/>
        <v>0.55</v>
      </c>
      <c r="GW536" s="626">
        <f t="shared" si="3264"/>
        <v>0.5</v>
      </c>
      <c r="GX536" s="626">
        <f t="shared" si="3264"/>
        <v>0.935</v>
      </c>
      <c r="GY536" s="626">
        <f t="shared" si="3264"/>
        <v>0.15</v>
      </c>
      <c r="GZ536" s="626">
        <f t="shared" si="3264"/>
        <v>1</v>
      </c>
      <c r="HA536" s="632">
        <f t="shared" si="3264"/>
        <v>0.047</v>
      </c>
      <c r="HB536" s="632">
        <f t="shared" si="3264"/>
        <v>0.45</v>
      </c>
      <c r="HC536" s="632">
        <f t="shared" si="3264"/>
        <v>0.45</v>
      </c>
      <c r="HD536" s="632">
        <f t="shared" si="3264"/>
        <v>0.45</v>
      </c>
      <c r="HE536" s="632">
        <f t="shared" si="3264"/>
        <v>0.5</v>
      </c>
      <c r="HF536" s="632">
        <f t="shared" si="3264"/>
        <v>0.065</v>
      </c>
      <c r="HG536" s="632">
        <f t="shared" si="3264"/>
        <v>0.85</v>
      </c>
      <c r="HH536" s="632">
        <f t="shared" si="3264"/>
        <v>0</v>
      </c>
      <c r="HI536" s="68">
        <f t="shared" si="3136"/>
        <v>0</v>
      </c>
      <c r="HJ536" s="68" t="e">
        <f t="shared" si="3167"/>
        <v>#VALUE!</v>
      </c>
      <c r="HK536" s="202">
        <f t="shared" si="3168"/>
        <v>0.85</v>
      </c>
      <c r="HL536" s="464">
        <f t="shared" si="3169"/>
        <v>550000</v>
      </c>
      <c r="HM536" s="464">
        <f t="shared" si="3170"/>
        <v>480000</v>
      </c>
      <c r="HN536" s="192" t="e">
        <f t="shared" si="3137"/>
        <v>#VALUE!</v>
      </c>
      <c r="HO536" s="192" t="e">
        <f>HN536*HK536*$HO$2/HL536*1000000</f>
        <v>#VALUE!</v>
      </c>
      <c r="HP536" s="192" t="e">
        <f>HN536*HK536*$HP$2/HM536*1000000</f>
        <v>#VALUE!</v>
      </c>
    </row>
    <row r="537" customFormat="1" spans="1:224">
      <c r="A537" s="381">
        <v>532</v>
      </c>
      <c r="B537" s="54">
        <f ca="1" t="shared" si="3171"/>
        <v>43639</v>
      </c>
      <c r="C537" s="57">
        <f t="shared" si="3172"/>
        <v>0.0416666666666667</v>
      </c>
      <c r="D537" s="68" t="str">
        <f ca="1" t="shared" si="3138"/>
        <v>夜班</v>
      </c>
      <c r="E537" s="68" t="str">
        <f ca="1" t="shared" si="3139"/>
        <v>丙</v>
      </c>
      <c r="F537" s="68">
        <f ca="1">SUMPRODUCT((成本日报!$A$3:$A$95=计划!B537)*(成本日报!$B$3:$B$95=计划!$D537),成本日报!$C$3:$C$95)</f>
        <v>3</v>
      </c>
      <c r="G537" s="382">
        <f ca="1" t="shared" si="3173"/>
        <v>43639.1249999987</v>
      </c>
      <c r="H537" s="382">
        <f ca="1" t="shared" si="3140"/>
        <v>43639.1319444432</v>
      </c>
      <c r="I537" s="382">
        <f ca="1" t="shared" si="3141"/>
        <v>43639.1374999987</v>
      </c>
      <c r="J537" s="382">
        <f ca="1" t="shared" si="3142"/>
        <v>43639.1666666654</v>
      </c>
      <c r="K537" s="382">
        <f ca="1" t="shared" si="3143"/>
        <v>43639.2291666654</v>
      </c>
      <c r="L537" s="382">
        <f ca="1" t="shared" si="3144"/>
        <v>43639.2499999987</v>
      </c>
      <c r="M537" s="398" t="str">
        <f>IF(_tag_month_day!A533="","",_tag_month_day!A533)</f>
        <v/>
      </c>
      <c r="N537" s="398" t="str">
        <f>IF(_tag_month_day!B533="","",_tag_month_day!B533)</f>
        <v/>
      </c>
      <c r="O537" s="399" t="e">
        <f t="shared" si="3145"/>
        <v>#VALUE!</v>
      </c>
      <c r="P537" s="398" t="str">
        <f>IF(_tag_month_day!C533="","",_tag_month_day!C533)</f>
        <v/>
      </c>
      <c r="Q537" s="398" t="str">
        <f>IF(_tag_month_day!D533="","",_tag_month_day!D533)</f>
        <v/>
      </c>
      <c r="R537" s="416">
        <f>IF(_tag_month_day!CB533="",R536,_tag_month_day!CB533/100)</f>
        <v>0.07</v>
      </c>
      <c r="S537" s="417" t="str">
        <f>IF(_tag_month_day!E533="","",_tag_month_day!E533)</f>
        <v/>
      </c>
      <c r="T537" s="417" t="str">
        <f>IF(_tag_month_day!F533="","",_tag_month_day!F533)</f>
        <v/>
      </c>
      <c r="U537" s="418" t="e">
        <f t="shared" si="3099"/>
        <v>#VALUE!</v>
      </c>
      <c r="V537" s="53" t="e">
        <f t="shared" si="3100"/>
        <v>#VALUE!</v>
      </c>
      <c r="W537" s="419" t="str">
        <f>IF(_jhy_month_day!A533="","",_jhy_month_day!A533)</f>
        <v/>
      </c>
      <c r="X537" s="420" t="str">
        <f>IF(_jhy_month_day!B533="","",_jhy_month_day!B533/100)</f>
        <v/>
      </c>
      <c r="Y537" s="420" t="str">
        <f>IF(_jhy_month_day!C533="","",_jhy_month_day!C533/100)</f>
        <v/>
      </c>
      <c r="Z537" s="439">
        <f t="shared" si="3189"/>
        <v>133</v>
      </c>
      <c r="AA537" s="440" t="str">
        <f>IF(_tag_month_day!G533="","",_tag_month_day!G533/100)</f>
        <v/>
      </c>
      <c r="AB537" s="440" t="str">
        <f>IF(_tag_month_day!H533="","",_tag_month_day!H533/100)</f>
        <v/>
      </c>
      <c r="AC537" s="193">
        <f t="shared" si="3146"/>
        <v>1.59963432013121</v>
      </c>
      <c r="AD537" s="441" t="str">
        <f t="shared" si="3147"/>
        <v/>
      </c>
      <c r="AE537" s="442" t="str">
        <f t="shared" si="3148"/>
        <v/>
      </c>
      <c r="AF537" s="443">
        <v>1</v>
      </c>
      <c r="AG537" s="68" t="str">
        <f>IF(_duihao_month_day!A533="","",_duihao_month_day!A533)</f>
        <v/>
      </c>
      <c r="AH537" s="463">
        <f>IF(_gyk_month_day!B533="",AH536,_gyk_month_day!B533)</f>
        <v>820</v>
      </c>
      <c r="AI537" s="464"/>
      <c r="AJ537" s="68" t="str">
        <f>IF(_tag_month_day!I533="","",_tag_month_day!I533)</f>
        <v/>
      </c>
      <c r="AK537" s="465" t="str">
        <f>IF(_tzyy_month_day!A533="","",_tzyy_month_day!A533)</f>
        <v/>
      </c>
      <c r="AL537" s="465" t="str">
        <f>IF(_tzyy_month_day!B533="","",_tzyy_month_day!B533)</f>
        <v/>
      </c>
      <c r="AM537" s="465" t="str">
        <f>IF(_tzyy_month_day!C533="","",_tzyy_month_day!C533)</f>
        <v/>
      </c>
      <c r="AN537" s="466" t="str">
        <f>IF(_tag_month_day!CG533="","",_tag_month_day!CG533)</f>
        <v/>
      </c>
      <c r="AO537" s="466" t="str">
        <f>IF(_tag_month_day!CH533="","",_tag_month_day!CH533)</f>
        <v/>
      </c>
      <c r="AP537" s="486" t="e">
        <f t="shared" si="3149"/>
        <v>#VALUE!</v>
      </c>
      <c r="AQ537" s="487" t="str">
        <f>IF(_tag_month_day!J533="","",_tag_month_day!J533/100)</f>
        <v/>
      </c>
      <c r="AR537" s="488">
        <f t="shared" si="3150"/>
        <v>1.3</v>
      </c>
      <c r="AS537" s="489" t="e">
        <f t="shared" si="3101"/>
        <v>#VALUE!</v>
      </c>
      <c r="AT537" s="489">
        <f t="shared" si="3151"/>
        <v>0</v>
      </c>
      <c r="AU537" s="490" t="str">
        <f>IF(_tag_month_day!K533="","",_tag_month_day!K533)</f>
        <v/>
      </c>
      <c r="AV537" s="491" t="str">
        <f>IF(_tag_month_day!L533="","",_tag_month_day!L533/100)</f>
        <v/>
      </c>
      <c r="AW537" s="420">
        <f t="shared" si="3073"/>
        <v>0</v>
      </c>
      <c r="AX537" s="420">
        <f t="shared" si="3152"/>
        <v>0</v>
      </c>
      <c r="AY537" s="420" t="str">
        <f>IF(_tag_month_day!M533="","",_tag_month_day!M533/100)</f>
        <v/>
      </c>
      <c r="AZ537" s="420" t="str">
        <f>IF(_tag_month_day!N533="","",_tag_month_day!N533/100)</f>
        <v/>
      </c>
      <c r="BA537" s="420" t="str">
        <f>IF(_tag_month_day!O533="","",_tag_month_day!O533/100)</f>
        <v/>
      </c>
      <c r="BB537" s="496" t="str">
        <f>IF(_tag_month_day!P533="","",_tag_month_day!P533/100)</f>
        <v/>
      </c>
      <c r="BC537" s="496">
        <f t="shared" si="3153"/>
        <v>0</v>
      </c>
      <c r="BD537" s="496" t="str">
        <f>IF(_tag_month_day!Q533="","",_tag_month_day!Q533/100)</f>
        <v/>
      </c>
      <c r="BE537" s="510" t="str">
        <f>IF(_tag_month_day!R533="","",_tag_month_day!R533/100)</f>
        <v/>
      </c>
      <c r="BF537" s="413" t="str">
        <f>IF(_tag_month_day!CC533="","",_tag_month_day!CC533/100)</f>
        <v/>
      </c>
      <c r="BG537" s="511" t="e">
        <f t="shared" si="3102"/>
        <v>#VALUE!</v>
      </c>
      <c r="BH537" s="198">
        <f t="shared" si="3103"/>
        <v>0</v>
      </c>
      <c r="BI537" s="512" t="e">
        <f>IF(CX537=0,BI536,(DK537*查询!$R$5+DL537*查询!$Q$5+DM537*查询!$N$5+DN537*查询!$O$5+DO537*查询!$P$5)*AF537/CX537)</f>
        <v>#VALUE!</v>
      </c>
      <c r="BJ537" s="512" t="e">
        <f>IF(CX537=0,BJ536,(DP537*查询!$S$5+DQ537*查询!$T$5+DR537*查询!$U$5)*AF537/CX537)</f>
        <v>#VALUE!</v>
      </c>
      <c r="BK537" s="512">
        <f t="shared" si="3154"/>
        <v>1</v>
      </c>
      <c r="BL537" s="513" t="str">
        <f>IF(_cfyc_month_day!A533="","",_cfyc_month_day!A533)</f>
        <v/>
      </c>
      <c r="BM537" s="513" t="str">
        <f>IF(_cfyc_month_day!B533="","",_cfyc_month_day!B533)</f>
        <v/>
      </c>
      <c r="BN537" s="513" t="str">
        <f>IF(_cfyc_month_day!C533="","",_cfyc_month_day!C533)</f>
        <v/>
      </c>
      <c r="BO537" s="522" t="str">
        <f>IF(_cfyc_month_day!D533="","",_cfyc_month_day!D533)</f>
        <v/>
      </c>
      <c r="BP537" s="522" t="str">
        <f>IF(_cfyc_month_day!E533="","",_cfyc_month_day!E533)</f>
        <v/>
      </c>
      <c r="BQ537" s="522" t="str">
        <f>IF(_cfyc_month_day!F533="","",_cfyc_month_day!F533)</f>
        <v/>
      </c>
      <c r="BR537" s="513" t="str">
        <f>IF(_tag_month_day!T533="","",_tag_month_day!T533)</f>
        <v/>
      </c>
      <c r="BS537" s="513" t="str">
        <f>IF(_tag_month_day!U533="","",_tag_month_day!U533)</f>
        <v/>
      </c>
      <c r="BT537" s="523" t="str">
        <f t="shared" si="3155"/>
        <v/>
      </c>
      <c r="BU537" s="223" t="str">
        <f>IF(_tag_month_day!V533="","",_tag_month_day!V533)</f>
        <v/>
      </c>
      <c r="BV537" s="206" t="str">
        <f>IF(_tag_month_day!W533="","",_tag_month_day!W533)</f>
        <v/>
      </c>
      <c r="BW537" s="540" t="str">
        <f>IF(_tag_month_day!X533="","",_tag_month_day!X533)</f>
        <v/>
      </c>
      <c r="BX537" s="540" t="str">
        <f>IF(_tag_month_day!Y533="","",_tag_month_day!Y533)</f>
        <v/>
      </c>
      <c r="BY537" s="541">
        <f ca="1" t="shared" si="3156"/>
        <v>43639.2499999987</v>
      </c>
      <c r="BZ537" s="542"/>
      <c r="CA537" s="543" t="str">
        <f>IF(_jhy2_month_day!A533="","",_jhy2_month_day!A533)</f>
        <v/>
      </c>
      <c r="CB537" s="464" t="str">
        <f>IF(_jhy2_month_day!B533="","",_jhy2_month_day!B533)</f>
        <v/>
      </c>
      <c r="CC537" s="464" t="str">
        <f>IF(_jhy2_month_day!C533="","",_jhy2_month_day!C533)</f>
        <v/>
      </c>
      <c r="CD537" s="464" t="str">
        <f>IF(_jhy2_month_day!D533="","",_jhy2_month_day!D533)</f>
        <v/>
      </c>
      <c r="CE537" s="464" t="str">
        <f>IF(_jhy2_month_day!E533="","",_jhy2_month_day!E533)</f>
        <v/>
      </c>
      <c r="CF537" s="464" t="str">
        <f>IF(_jhy2_month_day!F533="","",_jhy2_month_day!F533)</f>
        <v/>
      </c>
      <c r="CG537" s="464" t="str">
        <f>IF(_jhy2_month_day!G533="","",_jhy2_month_day!G533)</f>
        <v/>
      </c>
      <c r="CH537" s="464" t="str">
        <f>IF(_jhy2_month_day!H533="","",_jhy2_month_day!H533)</f>
        <v/>
      </c>
      <c r="CI537" s="464" t="str">
        <f>IF(_jhy2_month_day!I533="","",_jhy2_month_day!I533)</f>
        <v/>
      </c>
      <c r="CJ537" s="464" t="str">
        <f>IF(_jhy2_month_day!J533="","",_jhy2_month_day!J533)</f>
        <v/>
      </c>
      <c r="CK537" s="464" t="str">
        <f>IF(_jhy2_month_day!K533="","",_jhy2_month_day!K533)</f>
        <v/>
      </c>
      <c r="CL537" s="562" t="str">
        <f>IF(_jhy2_month_day!L533="","",_jhy2_month_day!L533)</f>
        <v/>
      </c>
      <c r="CM537" s="562" t="str">
        <f>IF(_jhy2_month_day!M533="","",_jhy2_month_day!M533)</f>
        <v/>
      </c>
      <c r="CN537" s="562" t="str">
        <f>IF(_jhy2_month_day!N533="","",_jhy2_month_day!N533)</f>
        <v/>
      </c>
      <c r="CO537" s="562" t="str">
        <f>IF(_jhy2_month_day!O533="","",_jhy2_month_day!O533)</f>
        <v/>
      </c>
      <c r="CP537" s="562" t="str">
        <f>IF(_jhy2_month_day!P533="","",_jhy2_month_day!P533)</f>
        <v/>
      </c>
      <c r="CQ537" s="562" t="str">
        <f>IF(_jhy2_month_day!Q533="","",_jhy2_month_day!Q533)</f>
        <v/>
      </c>
      <c r="CR537" s="563" t="str">
        <f>IF(_jhy2_month_day!R533="","",_jhy2_month_day!R533)</f>
        <v/>
      </c>
      <c r="CS537" s="576" t="str">
        <f>IF(_jhy2_month_day!S533="","",_jhy2_month_day!S533)</f>
        <v/>
      </c>
      <c r="CT537" s="562" t="str">
        <f>IF(_jhy2_month_day!T533="","",_jhy2_month_day!T533)</f>
        <v/>
      </c>
      <c r="CU537" s="577" t="e">
        <f t="shared" si="3104"/>
        <v>#VALUE!</v>
      </c>
      <c r="CV537" s="198" t="e">
        <f t="shared" si="3105"/>
        <v>#VALUE!</v>
      </c>
      <c r="CW537" s="192" t="e">
        <f t="shared" si="3106"/>
        <v>#VALUE!</v>
      </c>
      <c r="CX537" s="192" t="e">
        <f t="shared" si="3107"/>
        <v>#VALUE!</v>
      </c>
      <c r="CY537" s="202" t="e">
        <f t="shared" si="3108"/>
        <v>#VALUE!</v>
      </c>
      <c r="CZ537" s="192" t="e">
        <f t="shared" ref="CZ537:DI537" si="3265">$AJ537*EF537</f>
        <v>#VALUE!</v>
      </c>
      <c r="DA537" s="192" t="e">
        <f t="shared" si="3265"/>
        <v>#VALUE!</v>
      </c>
      <c r="DB537" s="192" t="e">
        <f t="shared" si="3265"/>
        <v>#VALUE!</v>
      </c>
      <c r="DC537" s="192" t="e">
        <f t="shared" si="3265"/>
        <v>#VALUE!</v>
      </c>
      <c r="DD537" s="192" t="e">
        <f t="shared" si="3265"/>
        <v>#VALUE!</v>
      </c>
      <c r="DE537" s="192" t="e">
        <f t="shared" si="3265"/>
        <v>#VALUE!</v>
      </c>
      <c r="DF537" s="192" t="e">
        <f t="shared" si="3265"/>
        <v>#VALUE!</v>
      </c>
      <c r="DG537" s="192" t="e">
        <f t="shared" si="3265"/>
        <v>#VALUE!</v>
      </c>
      <c r="DH537" s="192" t="e">
        <f t="shared" si="3265"/>
        <v>#VALUE!</v>
      </c>
      <c r="DI537" s="192" t="e">
        <f t="shared" si="3265"/>
        <v>#VALUE!</v>
      </c>
      <c r="DJ537" s="192" t="e">
        <f t="shared" si="3110"/>
        <v>#VALUE!</v>
      </c>
      <c r="DK537" s="192" t="e">
        <f t="shared" si="3111"/>
        <v>#VALUE!</v>
      </c>
      <c r="DL537" s="192" t="e">
        <f t="shared" si="3112"/>
        <v>#VALUE!</v>
      </c>
      <c r="DM537" s="192" t="e">
        <f t="shared" si="3113"/>
        <v>#VALUE!</v>
      </c>
      <c r="DN537" s="192" t="e">
        <f t="shared" si="3114"/>
        <v>#VALUE!</v>
      </c>
      <c r="DO537" s="192" t="e">
        <f t="shared" si="3115"/>
        <v>#VALUE!</v>
      </c>
      <c r="DP537" s="192" t="e">
        <f t="shared" si="3116"/>
        <v>#VALUE!</v>
      </c>
      <c r="DQ537" s="192" t="e">
        <f t="shared" si="3117"/>
        <v>#VALUE!</v>
      </c>
      <c r="DR537" s="192" t="e">
        <f t="shared" si="3118"/>
        <v>#VALUE!</v>
      </c>
      <c r="DS537" s="192" t="e">
        <f t="shared" si="3119"/>
        <v>#VALUE!</v>
      </c>
      <c r="DT537" s="192" t="e">
        <f t="shared" si="3120"/>
        <v>#VALUE!</v>
      </c>
      <c r="DU537" s="192" t="e">
        <f t="shared" si="3121"/>
        <v>#VALUE!</v>
      </c>
      <c r="DV537" s="198" t="e">
        <f t="shared" si="3122"/>
        <v>#VALUE!</v>
      </c>
      <c r="DW537" s="198" t="e">
        <f t="shared" si="3123"/>
        <v>#DIV/0!</v>
      </c>
      <c r="DX537" s="198" t="e">
        <f t="shared" si="3124"/>
        <v>#DIV/0!</v>
      </c>
      <c r="DY537" s="198" t="e">
        <f t="shared" si="3125"/>
        <v>#VALUE!</v>
      </c>
      <c r="DZ537" s="198" t="e">
        <f t="shared" si="3126"/>
        <v>#VALUE!</v>
      </c>
      <c r="EA537" s="198" t="e">
        <f t="shared" si="3127"/>
        <v>#VALUE!</v>
      </c>
      <c r="EB537" s="198" t="e">
        <f t="shared" si="3128"/>
        <v>#VALUE!</v>
      </c>
      <c r="EC537" s="198" t="e">
        <f t="shared" si="3129"/>
        <v>#DIV/0!</v>
      </c>
      <c r="ED537" s="198" t="e">
        <f t="shared" si="3130"/>
        <v>#VALUE!</v>
      </c>
      <c r="EE537" s="198" t="e">
        <f t="shared" si="3131"/>
        <v>#VALUE!</v>
      </c>
      <c r="EF537" s="198" t="e">
        <f t="shared" ref="EF537:EO537" si="3266">DV537/SUM($DV537:$EE537)</f>
        <v>#VALUE!</v>
      </c>
      <c r="EG537" s="198" t="e">
        <f t="shared" si="3266"/>
        <v>#DIV/0!</v>
      </c>
      <c r="EH537" s="198" t="e">
        <f t="shared" si="3266"/>
        <v>#DIV/0!</v>
      </c>
      <c r="EI537" s="198" t="e">
        <f t="shared" si="3266"/>
        <v>#VALUE!</v>
      </c>
      <c r="EJ537" s="198" t="e">
        <f t="shared" si="3266"/>
        <v>#VALUE!</v>
      </c>
      <c r="EK537" s="198" t="e">
        <f t="shared" si="3266"/>
        <v>#VALUE!</v>
      </c>
      <c r="EL537" s="198" t="e">
        <f t="shared" si="3266"/>
        <v>#VALUE!</v>
      </c>
      <c r="EM537" s="198" t="e">
        <f t="shared" si="3266"/>
        <v>#DIV/0!</v>
      </c>
      <c r="EN537" s="198" t="e">
        <f t="shared" si="3266"/>
        <v>#VALUE!</v>
      </c>
      <c r="EO537" s="198" t="e">
        <f t="shared" si="3266"/>
        <v>#VALUE!</v>
      </c>
      <c r="EP537" s="511">
        <f t="shared" ref="EP537:EW537" si="3267">EP536</f>
        <v>0.08</v>
      </c>
      <c r="EQ537" s="511">
        <f t="shared" si="3267"/>
        <v>0.015</v>
      </c>
      <c r="ER537" s="511">
        <f t="shared" si="3267"/>
        <v>0.015</v>
      </c>
      <c r="ES537" s="511">
        <f t="shared" si="3267"/>
        <v>0.015</v>
      </c>
      <c r="ET537" s="511">
        <f t="shared" si="3267"/>
        <v>0.015</v>
      </c>
      <c r="EU537" s="511">
        <f t="shared" si="3267"/>
        <v>0.09</v>
      </c>
      <c r="EV537" s="511">
        <f t="shared" si="3267"/>
        <v>0.09</v>
      </c>
      <c r="EW537" s="511">
        <f t="shared" si="3267"/>
        <v>0.09</v>
      </c>
      <c r="EX537" s="420" t="str">
        <f>IF(_tag_month_day!AS533="","",_tag_month_day!AS533/100)</f>
        <v/>
      </c>
      <c r="EY537" s="420" t="str">
        <f>IF(_tag_month_day!AT533="","",_tag_month_day!AT533/100)</f>
        <v/>
      </c>
      <c r="EZ537" s="420" t="str">
        <f>IF(_tag_month_day!AU533="","",_tag_month_day!AU533/100)</f>
        <v/>
      </c>
      <c r="FA537" s="420" t="str">
        <f>IF(_tag_month_day!AV533="","",_tag_month_day!AV533/100)</f>
        <v/>
      </c>
      <c r="FB537" s="420" t="str">
        <f>IF(_tag_month_day!AW533="","",_tag_month_day!AW533/100)</f>
        <v/>
      </c>
      <c r="FC537" s="420" t="str">
        <f>IF(_tag_month_day!AX533="","",_tag_month_day!AX533/100)</f>
        <v/>
      </c>
      <c r="FD537" s="510">
        <f t="shared" si="3160"/>
        <v>0.33</v>
      </c>
      <c r="FE537" s="510">
        <f t="shared" si="3161"/>
        <v>0.19</v>
      </c>
      <c r="FF537" s="510">
        <f t="shared" si="3162"/>
        <v>0.003</v>
      </c>
      <c r="FG537" s="510">
        <f t="shared" si="3163"/>
        <v>0</v>
      </c>
      <c r="FH537" s="603">
        <f t="shared" si="3164"/>
        <v>0.0001</v>
      </c>
      <c r="FI537" s="510">
        <f t="shared" ref="FI537:FR537" si="3268">FI536</f>
        <v>0.41</v>
      </c>
      <c r="FJ537" s="510">
        <f t="shared" si="3268"/>
        <v>0.11</v>
      </c>
      <c r="FK537" s="510">
        <f t="shared" si="3268"/>
        <v>0.015</v>
      </c>
      <c r="FL537" s="510">
        <f t="shared" si="3268"/>
        <v>0</v>
      </c>
      <c r="FM537" s="603">
        <f t="shared" si="3268"/>
        <v>0.0001</v>
      </c>
      <c r="FN537" s="510" t="str">
        <f>IF(_tag_month_day!AY533="","",_tag_month_day!AY533/100)</f>
        <v/>
      </c>
      <c r="FO537" s="510" t="str">
        <f>IF(_tag_month_day!AZ533="","",_tag_month_day!AZ533/100)</f>
        <v/>
      </c>
      <c r="FP537" s="510" t="str">
        <f>IF(_tag_month_day!BA533="","",_tag_month_day!BA533/100)</f>
        <v/>
      </c>
      <c r="FQ537" s="510" t="str">
        <f>IF(_tag_month_day!BB533="","",_tag_month_day!BB533/100)</f>
        <v/>
      </c>
      <c r="FR537" s="603" t="str">
        <f>IF(_tag_month_day!BC533="","",_tag_month_day!BC533/100)</f>
        <v/>
      </c>
      <c r="FS537" s="510" t="str">
        <f>IF(_tag_month_day!BD533="","",_tag_month_day!BD533/100)</f>
        <v/>
      </c>
      <c r="FT537" s="510" t="str">
        <f>IF(_tag_month_day!BE533="","",_tag_month_day!BE533/100)</f>
        <v/>
      </c>
      <c r="FU537" s="510" t="str">
        <f>IF(_tag_month_day!BF533="","",_tag_month_day!BF533/100)</f>
        <v/>
      </c>
      <c r="FV537" s="510" t="str">
        <f>IF(_tag_month_day!BG533="","",_tag_month_day!BG533/100)</f>
        <v/>
      </c>
      <c r="FW537" s="603" t="str">
        <f>IF(_tag_month_day!BH533="","",_tag_month_day!BH533/100)</f>
        <v/>
      </c>
      <c r="FX537" s="510" t="str">
        <f>IF(_tag_month_day!BI533="","",_tag_month_day!BI533/100)</f>
        <v/>
      </c>
      <c r="FY537" s="510" t="str">
        <f>IF(_tag_month_day!BJ533="","",_tag_month_day!BJ533/100)</f>
        <v/>
      </c>
      <c r="FZ537" s="605" t="str">
        <f>IF(_tag_month_day!BK533="","",_tag_month_day!BK533/100)</f>
        <v/>
      </c>
      <c r="GA537" s="510" t="str">
        <f>IF(_tag_month_day!BL533="","",_tag_month_day!BL533/100)</f>
        <v/>
      </c>
      <c r="GB537" s="603" t="str">
        <f>IF(_tag_month_day!BM533="","",_tag_month_day!BM533/100)</f>
        <v/>
      </c>
      <c r="GC537" s="420" t="str">
        <f>IF(_tag_month_day!BN533="","",_tag_month_day!BN533/100)</f>
        <v/>
      </c>
      <c r="GD537" s="420" t="str">
        <f>IF(_tag_month_day!BO533="","",_tag_month_day!BO533/100)</f>
        <v/>
      </c>
      <c r="GE537" s="420" t="str">
        <f>IF(_tag_month_day!BP533="","",_tag_month_day!BP533/100)</f>
        <v/>
      </c>
      <c r="GF537" s="420" t="str">
        <f>IF(_tag_month_day!BQ533="","",_tag_month_day!BQ533/100)</f>
        <v/>
      </c>
      <c r="GG537" s="420" t="str">
        <f>IF(_tag_month_day!BR533="","",_tag_month_day!BR533/100)</f>
        <v/>
      </c>
      <c r="GH537" s="420" t="str">
        <f>IF(_tag_month_day!BS533="","",_tag_month_day!BS533/100)</f>
        <v/>
      </c>
      <c r="GI537" s="603" t="str">
        <f>IF(_tag_month_day!BT533="","",_tag_month_day!BT533/100)</f>
        <v/>
      </c>
      <c r="GJ537" s="612" t="str">
        <f>IF(_tag_month_day!BU533="","",_tag_month_day!BU533/100)</f>
        <v/>
      </c>
      <c r="GK537" s="620" t="str">
        <f>IF(_tag_month_day!BV533="",IF(_rlcf_month_day!A$2="","",_rlcf_month_day!A$2/100),_tag_month_day!BV533/100)</f>
        <v/>
      </c>
      <c r="GL537" s="620" t="str">
        <f>IF(_tag_month_day!BW533="",IF(_rlcf_month_day!B$2="","",_rlcf_month_day!B$2/100),_tag_month_day!BW533/100)</f>
        <v/>
      </c>
      <c r="GM537" s="621" t="str">
        <f>IF(_tag_month_day!BX533="",IF(_rlcf_month_day!C$2="","",_rlcf_month_day!C$2/100),_tag_month_day!BX533/100)</f>
        <v/>
      </c>
      <c r="GN537" s="620" t="str">
        <f>IF(_tag_month_day!BV533="",IF(_rlcf_month_day!A$2="","",_rlcf_month_day!A$2/100),_tag_month_day!BV533/100)</f>
        <v/>
      </c>
      <c r="GO537" s="620" t="str">
        <f>IF(_tag_month_day!BW533="",IF(_rlcf_month_day!B$2="","",_rlcf_month_day!B$2/100),_tag_month_day!BW533/100)</f>
        <v/>
      </c>
      <c r="GP537" s="620" t="str">
        <f>IF(_tag_month_day!CD533="",IF(_rlcf_month_day!E$2="","",_rlcf_month_day!E$2/100),_tag_month_day!CD533/100)</f>
        <v/>
      </c>
      <c r="GQ537" s="620" t="str">
        <f>IF(_tag_month_day!CE533="",IF(_rlcf_month_day!F$2="","",_rlcf_month_day!F$2/100),_tag_month_day!CE533/100)</f>
        <v/>
      </c>
      <c r="GR537" s="621" t="str">
        <f>IF(_tag_month_day!CF533="",IF(_rlcf_month_day!G$2="","",_rlcf_month_day!G$2/100),_tag_month_day!CF533/100)</f>
        <v/>
      </c>
      <c r="GS537" s="626">
        <f t="shared" ref="GS537:HH537" si="3269">GS536</f>
        <v>0.953</v>
      </c>
      <c r="GT537" s="626">
        <f t="shared" si="3269"/>
        <v>0.55</v>
      </c>
      <c r="GU537" s="626">
        <f t="shared" si="3269"/>
        <v>0.55</v>
      </c>
      <c r="GV537" s="626">
        <f t="shared" si="3269"/>
        <v>0.55</v>
      </c>
      <c r="GW537" s="626">
        <f t="shared" si="3269"/>
        <v>0.5</v>
      </c>
      <c r="GX537" s="626">
        <f t="shared" si="3269"/>
        <v>0.935</v>
      </c>
      <c r="GY537" s="626">
        <f t="shared" si="3269"/>
        <v>0.15</v>
      </c>
      <c r="GZ537" s="626">
        <f t="shared" si="3269"/>
        <v>1</v>
      </c>
      <c r="HA537" s="632">
        <f t="shared" si="3269"/>
        <v>0.047</v>
      </c>
      <c r="HB537" s="632">
        <f t="shared" si="3269"/>
        <v>0.45</v>
      </c>
      <c r="HC537" s="632">
        <f t="shared" si="3269"/>
        <v>0.45</v>
      </c>
      <c r="HD537" s="632">
        <f t="shared" si="3269"/>
        <v>0.45</v>
      </c>
      <c r="HE537" s="632">
        <f t="shared" si="3269"/>
        <v>0.5</v>
      </c>
      <c r="HF537" s="632">
        <f t="shared" si="3269"/>
        <v>0.065</v>
      </c>
      <c r="HG537" s="632">
        <f t="shared" si="3269"/>
        <v>0.85</v>
      </c>
      <c r="HH537" s="632">
        <f t="shared" si="3269"/>
        <v>0</v>
      </c>
      <c r="HI537" s="68">
        <f t="shared" si="3136"/>
        <v>0</v>
      </c>
      <c r="HJ537" s="68" t="e">
        <f t="shared" si="3167"/>
        <v>#VALUE!</v>
      </c>
      <c r="HK537" s="202">
        <f t="shared" si="3168"/>
        <v>0.85</v>
      </c>
      <c r="HL537" s="464">
        <f t="shared" si="3169"/>
        <v>550000</v>
      </c>
      <c r="HM537" s="464">
        <f t="shared" si="3170"/>
        <v>480000</v>
      </c>
      <c r="HN537" s="192" t="e">
        <f t="shared" si="3137"/>
        <v>#VALUE!</v>
      </c>
      <c r="HO537" s="192" t="e">
        <f>HN537*HK537*$HO$2/HL537*1000000</f>
        <v>#VALUE!</v>
      </c>
      <c r="HP537" s="192" t="e">
        <f>HN537*HK537*$HP$2/HM537*1000000</f>
        <v>#VALUE!</v>
      </c>
    </row>
    <row r="538" customFormat="1" spans="1:224">
      <c r="A538" s="381">
        <v>533</v>
      </c>
      <c r="B538" s="54">
        <f ca="1" t="shared" si="3171"/>
        <v>43639</v>
      </c>
      <c r="C538" s="57">
        <f t="shared" si="3172"/>
        <v>0.0416666666666667</v>
      </c>
      <c r="D538" s="68" t="str">
        <f ca="1" t="shared" si="3138"/>
        <v>夜班</v>
      </c>
      <c r="E538" s="68" t="str">
        <f ca="1" t="shared" si="3139"/>
        <v>丙</v>
      </c>
      <c r="F538" s="68">
        <f ca="1">SUMPRODUCT((成本日报!$A$3:$A$95=计划!B538)*(成本日报!$B$3:$B$95=计划!$D538),成本日报!$C$3:$C$95)</f>
        <v>3</v>
      </c>
      <c r="G538" s="382">
        <f ca="1" t="shared" si="3173"/>
        <v>43639.1666666654</v>
      </c>
      <c r="H538" s="382">
        <f ca="1" t="shared" si="3140"/>
        <v>43639.1736111098</v>
      </c>
      <c r="I538" s="382">
        <f ca="1" t="shared" si="3141"/>
        <v>43639.1791666654</v>
      </c>
      <c r="J538" s="382">
        <f ca="1" t="shared" si="3142"/>
        <v>43639.208333332</v>
      </c>
      <c r="K538" s="382">
        <f ca="1" t="shared" si="3143"/>
        <v>43639.270833332</v>
      </c>
      <c r="L538" s="382">
        <f ca="1" t="shared" si="3144"/>
        <v>43639.2916666654</v>
      </c>
      <c r="M538" s="398" t="str">
        <f>IF(_tag_month_day!A534="","",_tag_month_day!A534)</f>
        <v/>
      </c>
      <c r="N538" s="398" t="str">
        <f>IF(_tag_month_day!B534="","",_tag_month_day!B534)</f>
        <v/>
      </c>
      <c r="O538" s="399" t="e">
        <f t="shared" si="3145"/>
        <v>#VALUE!</v>
      </c>
      <c r="P538" s="398" t="str">
        <f>IF(_tag_month_day!C534="","",_tag_month_day!C534)</f>
        <v/>
      </c>
      <c r="Q538" s="398" t="str">
        <f>IF(_tag_month_day!D534="","",_tag_month_day!D534)</f>
        <v/>
      </c>
      <c r="R538" s="416">
        <f>IF(_tag_month_day!CB534="",R537,_tag_month_day!CB534/100)</f>
        <v>0.07</v>
      </c>
      <c r="S538" s="417" t="str">
        <f>IF(_tag_month_day!E534="","",_tag_month_day!E534)</f>
        <v/>
      </c>
      <c r="T538" s="417" t="str">
        <f>IF(_tag_month_day!F534="","",_tag_month_day!F534)</f>
        <v/>
      </c>
      <c r="U538" s="418" t="e">
        <f t="shared" si="3099"/>
        <v>#VALUE!</v>
      </c>
      <c r="V538" s="53" t="e">
        <f t="shared" si="3100"/>
        <v>#VALUE!</v>
      </c>
      <c r="W538" s="419" t="str">
        <f>IF(_jhy_month_day!A534="","",_jhy_month_day!A534)</f>
        <v/>
      </c>
      <c r="X538" s="420" t="str">
        <f>IF(_jhy_month_day!B534="","",_jhy_month_day!B534/100)</f>
        <v/>
      </c>
      <c r="Y538" s="420" t="str">
        <f>IF(_jhy_month_day!C534="","",_jhy_month_day!C534/100)</f>
        <v/>
      </c>
      <c r="Z538" s="439">
        <f t="shared" si="3189"/>
        <v>134</v>
      </c>
      <c r="AA538" s="440" t="str">
        <f>IF(_tag_month_day!G534="","",_tag_month_day!G534/100)</f>
        <v/>
      </c>
      <c r="AB538" s="440" t="str">
        <f>IF(_tag_month_day!H534="","",_tag_month_day!H534/100)</f>
        <v/>
      </c>
      <c r="AC538" s="193">
        <f t="shared" si="3146"/>
        <v>1.59963432013121</v>
      </c>
      <c r="AD538" s="441" t="str">
        <f t="shared" si="3147"/>
        <v/>
      </c>
      <c r="AE538" s="442" t="str">
        <f t="shared" si="3148"/>
        <v/>
      </c>
      <c r="AF538" s="443">
        <v>1</v>
      </c>
      <c r="AG538" s="68" t="str">
        <f>IF(_duihao_month_day!A534="","",_duihao_month_day!A534)</f>
        <v/>
      </c>
      <c r="AH538" s="463">
        <f>IF(_gyk_month_day!B534="",AH537,_gyk_month_day!B534)</f>
        <v>820</v>
      </c>
      <c r="AI538" s="464"/>
      <c r="AJ538" s="68" t="str">
        <f>IF(_tag_month_day!I534="","",_tag_month_day!I534)</f>
        <v/>
      </c>
      <c r="AK538" s="465" t="str">
        <f>IF(_tzyy_month_day!A534="","",_tzyy_month_day!A534)</f>
        <v/>
      </c>
      <c r="AL538" s="465" t="str">
        <f>IF(_tzyy_month_day!B534="","",_tzyy_month_day!B534)</f>
        <v/>
      </c>
      <c r="AM538" s="465" t="str">
        <f>IF(_tzyy_month_day!C534="","",_tzyy_month_day!C534)</f>
        <v/>
      </c>
      <c r="AN538" s="466" t="str">
        <f>IF(_tag_month_day!CG534="","",_tag_month_day!CG534)</f>
        <v/>
      </c>
      <c r="AO538" s="466" t="str">
        <f>IF(_tag_month_day!CH534="","",_tag_month_day!CH534)</f>
        <v/>
      </c>
      <c r="AP538" s="486" t="e">
        <f t="shared" si="3149"/>
        <v>#VALUE!</v>
      </c>
      <c r="AQ538" s="487" t="str">
        <f>IF(_tag_month_day!J534="","",_tag_month_day!J534/100)</f>
        <v/>
      </c>
      <c r="AR538" s="488">
        <f t="shared" si="3150"/>
        <v>1.3</v>
      </c>
      <c r="AS538" s="489" t="e">
        <f t="shared" si="3101"/>
        <v>#VALUE!</v>
      </c>
      <c r="AT538" s="489">
        <f t="shared" si="3151"/>
        <v>0</v>
      </c>
      <c r="AU538" s="490" t="str">
        <f>IF(_tag_month_day!K534="","",_tag_month_day!K534)</f>
        <v/>
      </c>
      <c r="AV538" s="491" t="str">
        <f>IF(_tag_month_day!L534="","",_tag_month_day!L534/100)</f>
        <v/>
      </c>
      <c r="AW538" s="420">
        <f t="shared" si="3073"/>
        <v>0</v>
      </c>
      <c r="AX538" s="420">
        <f t="shared" si="3152"/>
        <v>0</v>
      </c>
      <c r="AY538" s="420" t="str">
        <f>IF(_tag_month_day!M534="","",_tag_month_day!M534/100)</f>
        <v/>
      </c>
      <c r="AZ538" s="420" t="str">
        <f>IF(_tag_month_day!N534="","",_tag_month_day!N534/100)</f>
        <v/>
      </c>
      <c r="BA538" s="420" t="str">
        <f>IF(_tag_month_day!O534="","",_tag_month_day!O534/100)</f>
        <v/>
      </c>
      <c r="BB538" s="496" t="str">
        <f>IF(_tag_month_day!P534="","",_tag_month_day!P534/100)</f>
        <v/>
      </c>
      <c r="BC538" s="496">
        <f t="shared" si="3153"/>
        <v>0</v>
      </c>
      <c r="BD538" s="496" t="str">
        <f>IF(_tag_month_day!Q534="","",_tag_month_day!Q534/100)</f>
        <v/>
      </c>
      <c r="BE538" s="510" t="str">
        <f>IF(_tag_month_day!R534="","",_tag_month_day!R534/100)</f>
        <v/>
      </c>
      <c r="BF538" s="413" t="str">
        <f>IF(_tag_month_day!CC534="","",_tag_month_day!CC534/100)</f>
        <v/>
      </c>
      <c r="BG538" s="511" t="e">
        <f t="shared" si="3102"/>
        <v>#VALUE!</v>
      </c>
      <c r="BH538" s="198">
        <f t="shared" si="3103"/>
        <v>0</v>
      </c>
      <c r="BI538" s="512" t="e">
        <f>IF(CX538=0,BI537,(DK538*查询!$R$5+DL538*查询!$Q$5+DM538*查询!$N$5+DN538*查询!$O$5+DO538*查询!$P$5)*AF538/CX538)</f>
        <v>#VALUE!</v>
      </c>
      <c r="BJ538" s="512" t="e">
        <f>IF(CX538=0,BJ537,(DP538*查询!$S$5+DQ538*查询!$T$5+DR538*查询!$U$5)*AF538/CX538)</f>
        <v>#VALUE!</v>
      </c>
      <c r="BK538" s="512">
        <f t="shared" si="3154"/>
        <v>1</v>
      </c>
      <c r="BL538" s="513" t="str">
        <f>IF(_cfyc_month_day!A534="","",_cfyc_month_day!A534)</f>
        <v/>
      </c>
      <c r="BM538" s="513" t="str">
        <f>IF(_cfyc_month_day!B534="","",_cfyc_month_day!B534)</f>
        <v/>
      </c>
      <c r="BN538" s="513" t="str">
        <f>IF(_cfyc_month_day!C534="","",_cfyc_month_day!C534)</f>
        <v/>
      </c>
      <c r="BO538" s="522" t="str">
        <f>IF(_cfyc_month_day!D534="","",_cfyc_month_day!D534)</f>
        <v/>
      </c>
      <c r="BP538" s="522" t="str">
        <f>IF(_cfyc_month_day!E534="","",_cfyc_month_day!E534)</f>
        <v/>
      </c>
      <c r="BQ538" s="522" t="str">
        <f>IF(_cfyc_month_day!F534="","",_cfyc_month_day!F534)</f>
        <v/>
      </c>
      <c r="BR538" s="513" t="str">
        <f>IF(_tag_month_day!T534="","",_tag_month_day!T534)</f>
        <v/>
      </c>
      <c r="BS538" s="513" t="str">
        <f>IF(_tag_month_day!U534="","",_tag_month_day!U534)</f>
        <v/>
      </c>
      <c r="BT538" s="523" t="str">
        <f t="shared" si="3155"/>
        <v/>
      </c>
      <c r="BU538" s="223" t="str">
        <f>IF(_tag_month_day!V534="","",_tag_month_day!V534)</f>
        <v/>
      </c>
      <c r="BV538" s="206" t="str">
        <f>IF(_tag_month_day!W534="","",_tag_month_day!W534)</f>
        <v/>
      </c>
      <c r="BW538" s="540" t="str">
        <f>IF(_tag_month_day!X534="","",_tag_month_day!X534)</f>
        <v/>
      </c>
      <c r="BX538" s="540" t="str">
        <f>IF(_tag_month_day!Y534="","",_tag_month_day!Y534)</f>
        <v/>
      </c>
      <c r="BY538" s="541">
        <f ca="1" t="shared" si="3156"/>
        <v>43639.2916666654</v>
      </c>
      <c r="BZ538" s="542"/>
      <c r="CA538" s="543" t="str">
        <f>IF(_jhy2_month_day!A534="","",_jhy2_month_day!A534)</f>
        <v/>
      </c>
      <c r="CB538" s="464" t="str">
        <f>IF(_jhy2_month_day!B534="","",_jhy2_month_day!B534)</f>
        <v/>
      </c>
      <c r="CC538" s="464" t="str">
        <f>IF(_jhy2_month_day!C534="","",_jhy2_month_day!C534)</f>
        <v/>
      </c>
      <c r="CD538" s="464" t="str">
        <f>IF(_jhy2_month_day!D534="","",_jhy2_month_day!D534)</f>
        <v/>
      </c>
      <c r="CE538" s="464" t="str">
        <f>IF(_jhy2_month_day!E534="","",_jhy2_month_day!E534)</f>
        <v/>
      </c>
      <c r="CF538" s="464" t="str">
        <f>IF(_jhy2_month_day!F534="","",_jhy2_month_day!F534)</f>
        <v/>
      </c>
      <c r="CG538" s="464" t="str">
        <f>IF(_jhy2_month_day!G534="","",_jhy2_month_day!G534)</f>
        <v/>
      </c>
      <c r="CH538" s="464" t="str">
        <f>IF(_jhy2_month_day!H534="","",_jhy2_month_day!H534)</f>
        <v/>
      </c>
      <c r="CI538" s="464" t="str">
        <f>IF(_jhy2_month_day!I534="","",_jhy2_month_day!I534)</f>
        <v/>
      </c>
      <c r="CJ538" s="464" t="str">
        <f>IF(_jhy2_month_day!J534="","",_jhy2_month_day!J534)</f>
        <v/>
      </c>
      <c r="CK538" s="464" t="str">
        <f>IF(_jhy2_month_day!K534="","",_jhy2_month_day!K534)</f>
        <v/>
      </c>
      <c r="CL538" s="562" t="str">
        <f>IF(_jhy2_month_day!L534="","",_jhy2_month_day!L534)</f>
        <v/>
      </c>
      <c r="CM538" s="562" t="str">
        <f>IF(_jhy2_month_day!M534="","",_jhy2_month_day!M534)</f>
        <v/>
      </c>
      <c r="CN538" s="562" t="str">
        <f>IF(_jhy2_month_day!N534="","",_jhy2_month_day!N534)</f>
        <v/>
      </c>
      <c r="CO538" s="562" t="str">
        <f>IF(_jhy2_month_day!O534="","",_jhy2_month_day!O534)</f>
        <v/>
      </c>
      <c r="CP538" s="562" t="str">
        <f>IF(_jhy2_month_day!P534="","",_jhy2_month_day!P534)</f>
        <v/>
      </c>
      <c r="CQ538" s="562" t="str">
        <f>IF(_jhy2_month_day!Q534="","",_jhy2_month_day!Q534)</f>
        <v/>
      </c>
      <c r="CR538" s="563" t="str">
        <f>IF(_jhy2_month_day!R534="","",_jhy2_month_day!R534)</f>
        <v/>
      </c>
      <c r="CS538" s="576" t="str">
        <f>IF(_jhy2_month_day!S534="","",_jhy2_month_day!S534)</f>
        <v/>
      </c>
      <c r="CT538" s="562" t="str">
        <f>IF(_jhy2_month_day!T534="","",_jhy2_month_day!T534)</f>
        <v/>
      </c>
      <c r="CU538" s="577" t="e">
        <f t="shared" si="3104"/>
        <v>#VALUE!</v>
      </c>
      <c r="CV538" s="198" t="e">
        <f t="shared" si="3105"/>
        <v>#VALUE!</v>
      </c>
      <c r="CW538" s="192" t="e">
        <f t="shared" si="3106"/>
        <v>#VALUE!</v>
      </c>
      <c r="CX538" s="192" t="e">
        <f t="shared" si="3107"/>
        <v>#VALUE!</v>
      </c>
      <c r="CY538" s="202" t="e">
        <f t="shared" si="3108"/>
        <v>#VALUE!</v>
      </c>
      <c r="CZ538" s="192" t="e">
        <f t="shared" ref="CZ538:DI538" si="3270">$AJ538*EF538</f>
        <v>#VALUE!</v>
      </c>
      <c r="DA538" s="192" t="e">
        <f t="shared" si="3270"/>
        <v>#VALUE!</v>
      </c>
      <c r="DB538" s="192" t="e">
        <f t="shared" si="3270"/>
        <v>#VALUE!</v>
      </c>
      <c r="DC538" s="192" t="e">
        <f t="shared" si="3270"/>
        <v>#VALUE!</v>
      </c>
      <c r="DD538" s="192" t="e">
        <f t="shared" si="3270"/>
        <v>#VALUE!</v>
      </c>
      <c r="DE538" s="192" t="e">
        <f t="shared" si="3270"/>
        <v>#VALUE!</v>
      </c>
      <c r="DF538" s="192" t="e">
        <f t="shared" si="3270"/>
        <v>#VALUE!</v>
      </c>
      <c r="DG538" s="192" t="e">
        <f t="shared" si="3270"/>
        <v>#VALUE!</v>
      </c>
      <c r="DH538" s="192" t="e">
        <f t="shared" si="3270"/>
        <v>#VALUE!</v>
      </c>
      <c r="DI538" s="192" t="e">
        <f t="shared" si="3270"/>
        <v>#VALUE!</v>
      </c>
      <c r="DJ538" s="192" t="e">
        <f t="shared" si="3110"/>
        <v>#VALUE!</v>
      </c>
      <c r="DK538" s="192" t="e">
        <f t="shared" si="3111"/>
        <v>#VALUE!</v>
      </c>
      <c r="DL538" s="192" t="e">
        <f t="shared" si="3112"/>
        <v>#VALUE!</v>
      </c>
      <c r="DM538" s="192" t="e">
        <f t="shared" si="3113"/>
        <v>#VALUE!</v>
      </c>
      <c r="DN538" s="192" t="e">
        <f t="shared" si="3114"/>
        <v>#VALUE!</v>
      </c>
      <c r="DO538" s="192" t="e">
        <f t="shared" si="3115"/>
        <v>#VALUE!</v>
      </c>
      <c r="DP538" s="192" t="e">
        <f t="shared" si="3116"/>
        <v>#VALUE!</v>
      </c>
      <c r="DQ538" s="192" t="e">
        <f t="shared" si="3117"/>
        <v>#VALUE!</v>
      </c>
      <c r="DR538" s="192" t="e">
        <f t="shared" si="3118"/>
        <v>#VALUE!</v>
      </c>
      <c r="DS538" s="192" t="e">
        <f t="shared" si="3119"/>
        <v>#VALUE!</v>
      </c>
      <c r="DT538" s="192" t="e">
        <f t="shared" si="3120"/>
        <v>#VALUE!</v>
      </c>
      <c r="DU538" s="192" t="e">
        <f t="shared" si="3121"/>
        <v>#VALUE!</v>
      </c>
      <c r="DV538" s="198" t="e">
        <f t="shared" si="3122"/>
        <v>#VALUE!</v>
      </c>
      <c r="DW538" s="198" t="e">
        <f t="shared" si="3123"/>
        <v>#DIV/0!</v>
      </c>
      <c r="DX538" s="198" t="e">
        <f t="shared" si="3124"/>
        <v>#DIV/0!</v>
      </c>
      <c r="DY538" s="198" t="e">
        <f t="shared" si="3125"/>
        <v>#VALUE!</v>
      </c>
      <c r="DZ538" s="198" t="e">
        <f t="shared" si="3126"/>
        <v>#VALUE!</v>
      </c>
      <c r="EA538" s="198" t="e">
        <f t="shared" si="3127"/>
        <v>#VALUE!</v>
      </c>
      <c r="EB538" s="198" t="e">
        <f t="shared" si="3128"/>
        <v>#VALUE!</v>
      </c>
      <c r="EC538" s="198" t="e">
        <f t="shared" si="3129"/>
        <v>#DIV/0!</v>
      </c>
      <c r="ED538" s="198" t="e">
        <f t="shared" si="3130"/>
        <v>#VALUE!</v>
      </c>
      <c r="EE538" s="198" t="e">
        <f t="shared" si="3131"/>
        <v>#VALUE!</v>
      </c>
      <c r="EF538" s="198" t="e">
        <f t="shared" ref="EF538:EO538" si="3271">DV538/SUM($DV538:$EE538)</f>
        <v>#VALUE!</v>
      </c>
      <c r="EG538" s="198" t="e">
        <f t="shared" si="3271"/>
        <v>#DIV/0!</v>
      </c>
      <c r="EH538" s="198" t="e">
        <f t="shared" si="3271"/>
        <v>#DIV/0!</v>
      </c>
      <c r="EI538" s="198" t="e">
        <f t="shared" si="3271"/>
        <v>#VALUE!</v>
      </c>
      <c r="EJ538" s="198" t="e">
        <f t="shared" si="3271"/>
        <v>#VALUE!</v>
      </c>
      <c r="EK538" s="198" t="e">
        <f t="shared" si="3271"/>
        <v>#VALUE!</v>
      </c>
      <c r="EL538" s="198" t="e">
        <f t="shared" si="3271"/>
        <v>#VALUE!</v>
      </c>
      <c r="EM538" s="198" t="e">
        <f t="shared" si="3271"/>
        <v>#DIV/0!</v>
      </c>
      <c r="EN538" s="198" t="e">
        <f t="shared" si="3271"/>
        <v>#VALUE!</v>
      </c>
      <c r="EO538" s="198" t="e">
        <f t="shared" si="3271"/>
        <v>#VALUE!</v>
      </c>
      <c r="EP538" s="511">
        <f t="shared" ref="EP538:EW538" si="3272">EP537</f>
        <v>0.08</v>
      </c>
      <c r="EQ538" s="511">
        <f t="shared" si="3272"/>
        <v>0.015</v>
      </c>
      <c r="ER538" s="511">
        <f t="shared" si="3272"/>
        <v>0.015</v>
      </c>
      <c r="ES538" s="511">
        <f t="shared" si="3272"/>
        <v>0.015</v>
      </c>
      <c r="ET538" s="511">
        <f t="shared" si="3272"/>
        <v>0.015</v>
      </c>
      <c r="EU538" s="511">
        <f t="shared" si="3272"/>
        <v>0.09</v>
      </c>
      <c r="EV538" s="511">
        <f t="shared" si="3272"/>
        <v>0.09</v>
      </c>
      <c r="EW538" s="511">
        <f t="shared" si="3272"/>
        <v>0.09</v>
      </c>
      <c r="EX538" s="420" t="str">
        <f>IF(_tag_month_day!AS534="","",_tag_month_day!AS534/100)</f>
        <v/>
      </c>
      <c r="EY538" s="420" t="str">
        <f>IF(_tag_month_day!AT534="","",_tag_month_day!AT534/100)</f>
        <v/>
      </c>
      <c r="EZ538" s="420" t="str">
        <f>IF(_tag_month_day!AU534="","",_tag_month_day!AU534/100)</f>
        <v/>
      </c>
      <c r="FA538" s="420" t="str">
        <f>IF(_tag_month_day!AV534="","",_tag_month_day!AV534/100)</f>
        <v/>
      </c>
      <c r="FB538" s="420" t="str">
        <f>IF(_tag_month_day!AW534="","",_tag_month_day!AW534/100)</f>
        <v/>
      </c>
      <c r="FC538" s="420" t="str">
        <f>IF(_tag_month_day!AX534="","",_tag_month_day!AX534/100)</f>
        <v/>
      </c>
      <c r="FD538" s="510">
        <f t="shared" si="3160"/>
        <v>0.33</v>
      </c>
      <c r="FE538" s="510">
        <f t="shared" si="3161"/>
        <v>0.19</v>
      </c>
      <c r="FF538" s="510">
        <f t="shared" si="3162"/>
        <v>0.003</v>
      </c>
      <c r="FG538" s="510">
        <f t="shared" si="3163"/>
        <v>0</v>
      </c>
      <c r="FH538" s="603">
        <f t="shared" si="3164"/>
        <v>0.0001</v>
      </c>
      <c r="FI538" s="510">
        <f t="shared" ref="FI538:FR538" si="3273">FI537</f>
        <v>0.41</v>
      </c>
      <c r="FJ538" s="510">
        <f t="shared" si="3273"/>
        <v>0.11</v>
      </c>
      <c r="FK538" s="510">
        <f t="shared" si="3273"/>
        <v>0.015</v>
      </c>
      <c r="FL538" s="510">
        <f t="shared" si="3273"/>
        <v>0</v>
      </c>
      <c r="FM538" s="603">
        <f t="shared" si="3273"/>
        <v>0.0001</v>
      </c>
      <c r="FN538" s="510" t="str">
        <f>IF(_tag_month_day!AY534="","",_tag_month_day!AY534/100)</f>
        <v/>
      </c>
      <c r="FO538" s="510" t="str">
        <f>IF(_tag_month_day!AZ534="","",_tag_month_day!AZ534/100)</f>
        <v/>
      </c>
      <c r="FP538" s="510" t="str">
        <f>IF(_tag_month_day!BA534="","",_tag_month_day!BA534/100)</f>
        <v/>
      </c>
      <c r="FQ538" s="510" t="str">
        <f>IF(_tag_month_day!BB534="","",_tag_month_day!BB534/100)</f>
        <v/>
      </c>
      <c r="FR538" s="603" t="str">
        <f>IF(_tag_month_day!BC534="","",_tag_month_day!BC534/100)</f>
        <v/>
      </c>
      <c r="FS538" s="510" t="str">
        <f>IF(_tag_month_day!BD534="","",_tag_month_day!BD534/100)</f>
        <v/>
      </c>
      <c r="FT538" s="510" t="str">
        <f>IF(_tag_month_day!BE534="","",_tag_month_day!BE534/100)</f>
        <v/>
      </c>
      <c r="FU538" s="510" t="str">
        <f>IF(_tag_month_day!BF534="","",_tag_month_day!BF534/100)</f>
        <v/>
      </c>
      <c r="FV538" s="510" t="str">
        <f>IF(_tag_month_day!BG534="","",_tag_month_day!BG534/100)</f>
        <v/>
      </c>
      <c r="FW538" s="603" t="str">
        <f>IF(_tag_month_day!BH534="","",_tag_month_day!BH534/100)</f>
        <v/>
      </c>
      <c r="FX538" s="510" t="str">
        <f>IF(_tag_month_day!BI534="","",_tag_month_day!BI534/100)</f>
        <v/>
      </c>
      <c r="FY538" s="510" t="str">
        <f>IF(_tag_month_day!BJ534="","",_tag_month_day!BJ534/100)</f>
        <v/>
      </c>
      <c r="FZ538" s="605" t="str">
        <f>IF(_tag_month_day!BK534="","",_tag_month_day!BK534/100)</f>
        <v/>
      </c>
      <c r="GA538" s="510" t="str">
        <f>IF(_tag_month_day!BL534="","",_tag_month_day!BL534/100)</f>
        <v/>
      </c>
      <c r="GB538" s="603" t="str">
        <f>IF(_tag_month_day!BM534="","",_tag_month_day!BM534/100)</f>
        <v/>
      </c>
      <c r="GC538" s="420" t="str">
        <f>IF(_tag_month_day!BN534="","",_tag_month_day!BN534/100)</f>
        <v/>
      </c>
      <c r="GD538" s="420" t="str">
        <f>IF(_tag_month_day!BO534="","",_tag_month_day!BO534/100)</f>
        <v/>
      </c>
      <c r="GE538" s="420" t="str">
        <f>IF(_tag_month_day!BP534="","",_tag_month_day!BP534/100)</f>
        <v/>
      </c>
      <c r="GF538" s="420" t="str">
        <f>IF(_tag_month_day!BQ534="","",_tag_month_day!BQ534/100)</f>
        <v/>
      </c>
      <c r="GG538" s="420" t="str">
        <f>IF(_tag_month_day!BR534="","",_tag_month_day!BR534/100)</f>
        <v/>
      </c>
      <c r="GH538" s="420" t="str">
        <f>IF(_tag_month_day!BS534="","",_tag_month_day!BS534/100)</f>
        <v/>
      </c>
      <c r="GI538" s="603" t="str">
        <f>IF(_tag_month_day!BT534="","",_tag_month_day!BT534/100)</f>
        <v/>
      </c>
      <c r="GJ538" s="612" t="str">
        <f>IF(_tag_month_day!BU534="","",_tag_month_day!BU534/100)</f>
        <v/>
      </c>
      <c r="GK538" s="620" t="str">
        <f>IF(_tag_month_day!BV534="",IF(_rlcf_month_day!A$2="","",_rlcf_month_day!A$2/100),_tag_month_day!BV534/100)</f>
        <v/>
      </c>
      <c r="GL538" s="620" t="str">
        <f>IF(_tag_month_day!BW534="",IF(_rlcf_month_day!B$2="","",_rlcf_month_day!B$2/100),_tag_month_day!BW534/100)</f>
        <v/>
      </c>
      <c r="GM538" s="621" t="str">
        <f>IF(_tag_month_day!BX534="",IF(_rlcf_month_day!C$2="","",_rlcf_month_day!C$2/100),_tag_month_day!BX534/100)</f>
        <v/>
      </c>
      <c r="GN538" s="620" t="str">
        <f>IF(_tag_month_day!BV534="",IF(_rlcf_month_day!A$2="","",_rlcf_month_day!A$2/100),_tag_month_day!BV534/100)</f>
        <v/>
      </c>
      <c r="GO538" s="620" t="str">
        <f>IF(_tag_month_day!BW534="",IF(_rlcf_month_day!B$2="","",_rlcf_month_day!B$2/100),_tag_month_day!BW534/100)</f>
        <v/>
      </c>
      <c r="GP538" s="620" t="str">
        <f>IF(_tag_month_day!CD534="",IF(_rlcf_month_day!E$2="","",_rlcf_month_day!E$2/100),_tag_month_day!CD534/100)</f>
        <v/>
      </c>
      <c r="GQ538" s="620" t="str">
        <f>IF(_tag_month_day!CE534="",IF(_rlcf_month_day!F$2="","",_rlcf_month_day!F$2/100),_tag_month_day!CE534/100)</f>
        <v/>
      </c>
      <c r="GR538" s="621" t="str">
        <f>IF(_tag_month_day!CF534="",IF(_rlcf_month_day!G$2="","",_rlcf_month_day!G$2/100),_tag_month_day!CF534/100)</f>
        <v/>
      </c>
      <c r="GS538" s="626">
        <f t="shared" ref="GS538:HH538" si="3274">GS537</f>
        <v>0.953</v>
      </c>
      <c r="GT538" s="626">
        <f t="shared" si="3274"/>
        <v>0.55</v>
      </c>
      <c r="GU538" s="626">
        <f t="shared" si="3274"/>
        <v>0.55</v>
      </c>
      <c r="GV538" s="626">
        <f t="shared" si="3274"/>
        <v>0.55</v>
      </c>
      <c r="GW538" s="626">
        <f t="shared" si="3274"/>
        <v>0.5</v>
      </c>
      <c r="GX538" s="626">
        <f t="shared" si="3274"/>
        <v>0.935</v>
      </c>
      <c r="GY538" s="626">
        <f t="shared" si="3274"/>
        <v>0.15</v>
      </c>
      <c r="GZ538" s="626">
        <f t="shared" si="3274"/>
        <v>1</v>
      </c>
      <c r="HA538" s="632">
        <f t="shared" si="3274"/>
        <v>0.047</v>
      </c>
      <c r="HB538" s="632">
        <f t="shared" si="3274"/>
        <v>0.45</v>
      </c>
      <c r="HC538" s="632">
        <f t="shared" si="3274"/>
        <v>0.45</v>
      </c>
      <c r="HD538" s="632">
        <f t="shared" si="3274"/>
        <v>0.45</v>
      </c>
      <c r="HE538" s="632">
        <f t="shared" si="3274"/>
        <v>0.5</v>
      </c>
      <c r="HF538" s="632">
        <f t="shared" si="3274"/>
        <v>0.065</v>
      </c>
      <c r="HG538" s="632">
        <f t="shared" si="3274"/>
        <v>0.85</v>
      </c>
      <c r="HH538" s="632">
        <f t="shared" si="3274"/>
        <v>0</v>
      </c>
      <c r="HI538" s="68">
        <f t="shared" si="3136"/>
        <v>0</v>
      </c>
      <c r="HJ538" s="68" t="e">
        <f t="shared" si="3167"/>
        <v>#VALUE!</v>
      </c>
      <c r="HK538" s="202">
        <f t="shared" si="3168"/>
        <v>0.85</v>
      </c>
      <c r="HL538" s="464">
        <f t="shared" si="3169"/>
        <v>550000</v>
      </c>
      <c r="HM538" s="464">
        <f t="shared" si="3170"/>
        <v>480000</v>
      </c>
      <c r="HN538" s="192" t="e">
        <f t="shared" si="3137"/>
        <v>#VALUE!</v>
      </c>
      <c r="HO538" s="192" t="e">
        <f>HN538*HK538*$HO$2/HL538*1000000</f>
        <v>#VALUE!</v>
      </c>
      <c r="HP538" s="192" t="e">
        <f>HN538*HK538*$HP$2/HM538*1000000</f>
        <v>#VALUE!</v>
      </c>
    </row>
    <row r="539" customFormat="1" spans="1:224">
      <c r="A539" s="381">
        <v>534</v>
      </c>
      <c r="B539" s="54">
        <f ca="1" t="shared" si="3171"/>
        <v>43639</v>
      </c>
      <c r="C539" s="57">
        <f t="shared" si="3172"/>
        <v>0.0416666666666667</v>
      </c>
      <c r="D539" s="68" t="str">
        <f ca="1" t="shared" si="3138"/>
        <v>夜班</v>
      </c>
      <c r="E539" s="68" t="str">
        <f ca="1" t="shared" si="3139"/>
        <v>丙</v>
      </c>
      <c r="F539" s="68">
        <f ca="1">SUMPRODUCT((成本日报!$A$3:$A$95=计划!B539)*(成本日报!$B$3:$B$95=计划!$D539),成本日报!$C$3:$C$95)</f>
        <v>3</v>
      </c>
      <c r="G539" s="382">
        <f ca="1" t="shared" si="3173"/>
        <v>43639.208333332</v>
      </c>
      <c r="H539" s="382">
        <f ca="1" t="shared" si="3140"/>
        <v>43639.2152777765</v>
      </c>
      <c r="I539" s="382">
        <f ca="1" t="shared" si="3141"/>
        <v>43639.220833332</v>
      </c>
      <c r="J539" s="382">
        <f ca="1" t="shared" si="3142"/>
        <v>43639.2499999987</v>
      </c>
      <c r="K539" s="382">
        <f ca="1" t="shared" si="3143"/>
        <v>43639.3124999987</v>
      </c>
      <c r="L539" s="382">
        <f ca="1" t="shared" si="3144"/>
        <v>43639.333333332</v>
      </c>
      <c r="M539" s="398" t="str">
        <f>IF(_tag_month_day!A535="","",_tag_month_day!A535)</f>
        <v/>
      </c>
      <c r="N539" s="398" t="str">
        <f>IF(_tag_month_day!B535="","",_tag_month_day!B535)</f>
        <v/>
      </c>
      <c r="O539" s="399" t="e">
        <f t="shared" si="3145"/>
        <v>#VALUE!</v>
      </c>
      <c r="P539" s="398" t="str">
        <f>IF(_tag_month_day!C535="","",_tag_month_day!C535)</f>
        <v/>
      </c>
      <c r="Q539" s="398" t="str">
        <f>IF(_tag_month_day!D535="","",_tag_month_day!D535)</f>
        <v/>
      </c>
      <c r="R539" s="416">
        <f>IF(_tag_month_day!CB535="",R538,_tag_month_day!CB535/100)</f>
        <v>0.07</v>
      </c>
      <c r="S539" s="417" t="str">
        <f>IF(_tag_month_day!E535="","",_tag_month_day!E535)</f>
        <v/>
      </c>
      <c r="T539" s="417" t="str">
        <f>IF(_tag_month_day!F535="","",_tag_month_day!F535)</f>
        <v/>
      </c>
      <c r="U539" s="418" t="e">
        <f t="shared" si="3099"/>
        <v>#VALUE!</v>
      </c>
      <c r="V539" s="53" t="e">
        <f t="shared" si="3100"/>
        <v>#VALUE!</v>
      </c>
      <c r="W539" s="419" t="str">
        <f>IF(_jhy_month_day!A535="","",_jhy_month_day!A535)</f>
        <v/>
      </c>
      <c r="X539" s="420" t="str">
        <f>IF(_jhy_month_day!B535="","",_jhy_month_day!B535/100)</f>
        <v/>
      </c>
      <c r="Y539" s="420" t="str">
        <f>IF(_jhy_month_day!C535="","",_jhy_month_day!C535/100)</f>
        <v/>
      </c>
      <c r="Z539" s="439">
        <f t="shared" si="3189"/>
        <v>134</v>
      </c>
      <c r="AA539" s="440" t="str">
        <f>IF(_tag_month_day!G535="","",_tag_month_day!G535/100)</f>
        <v/>
      </c>
      <c r="AB539" s="440" t="str">
        <f>IF(_tag_month_day!H535="","",_tag_month_day!H535/100)</f>
        <v/>
      </c>
      <c r="AC539" s="193">
        <f t="shared" si="3146"/>
        <v>1.59963432013121</v>
      </c>
      <c r="AD539" s="441" t="str">
        <f t="shared" si="3147"/>
        <v/>
      </c>
      <c r="AE539" s="442" t="str">
        <f t="shared" si="3148"/>
        <v/>
      </c>
      <c r="AF539" s="443">
        <v>1</v>
      </c>
      <c r="AG539" s="68" t="str">
        <f>IF(_duihao_month_day!A535="","",_duihao_month_day!A535)</f>
        <v/>
      </c>
      <c r="AH539" s="463">
        <f>IF(_gyk_month_day!B535="",AH538,_gyk_month_day!B535)</f>
        <v>820</v>
      </c>
      <c r="AI539" s="464"/>
      <c r="AJ539" s="68" t="str">
        <f>IF(_tag_month_day!I535="","",_tag_month_day!I535)</f>
        <v/>
      </c>
      <c r="AK539" s="465" t="str">
        <f>IF(_tzyy_month_day!A535="","",_tzyy_month_day!A535)</f>
        <v/>
      </c>
      <c r="AL539" s="465" t="str">
        <f>IF(_tzyy_month_day!B535="","",_tzyy_month_day!B535)</f>
        <v/>
      </c>
      <c r="AM539" s="465" t="str">
        <f>IF(_tzyy_month_day!C535="","",_tzyy_month_day!C535)</f>
        <v/>
      </c>
      <c r="AN539" s="466" t="str">
        <f>IF(_tag_month_day!CG535="","",_tag_month_day!CG535)</f>
        <v/>
      </c>
      <c r="AO539" s="466" t="str">
        <f>IF(_tag_month_day!CH535="","",_tag_month_day!CH535)</f>
        <v/>
      </c>
      <c r="AP539" s="486" t="e">
        <f t="shared" si="3149"/>
        <v>#VALUE!</v>
      </c>
      <c r="AQ539" s="487" t="str">
        <f>IF(_tag_month_day!J535="","",_tag_month_day!J535/100)</f>
        <v/>
      </c>
      <c r="AR539" s="488">
        <f t="shared" si="3150"/>
        <v>1.3</v>
      </c>
      <c r="AS539" s="489" t="e">
        <f t="shared" si="3101"/>
        <v>#VALUE!</v>
      </c>
      <c r="AT539" s="489">
        <f t="shared" si="3151"/>
        <v>0</v>
      </c>
      <c r="AU539" s="490" t="str">
        <f>IF(_tag_month_day!K535="","",_tag_month_day!K535)</f>
        <v/>
      </c>
      <c r="AV539" s="491" t="str">
        <f>IF(_tag_month_day!L535="","",_tag_month_day!L535/100)</f>
        <v/>
      </c>
      <c r="AW539" s="420">
        <f t="shared" si="3073"/>
        <v>0</v>
      </c>
      <c r="AX539" s="420">
        <f t="shared" si="3152"/>
        <v>0</v>
      </c>
      <c r="AY539" s="420" t="str">
        <f>IF(_tag_month_day!M535="","",_tag_month_day!M535/100)</f>
        <v/>
      </c>
      <c r="AZ539" s="420" t="str">
        <f>IF(_tag_month_day!N535="","",_tag_month_day!N535/100)</f>
        <v/>
      </c>
      <c r="BA539" s="420" t="str">
        <f>IF(_tag_month_day!O535="","",_tag_month_day!O535/100)</f>
        <v/>
      </c>
      <c r="BB539" s="496" t="str">
        <f>IF(_tag_month_day!P535="","",_tag_month_day!P535/100)</f>
        <v/>
      </c>
      <c r="BC539" s="496">
        <f t="shared" si="3153"/>
        <v>0</v>
      </c>
      <c r="BD539" s="496" t="str">
        <f>IF(_tag_month_day!Q535="","",_tag_month_day!Q535/100)</f>
        <v/>
      </c>
      <c r="BE539" s="510" t="str">
        <f>IF(_tag_month_day!R535="","",_tag_month_day!R535/100)</f>
        <v/>
      </c>
      <c r="BF539" s="413" t="str">
        <f>IF(_tag_month_day!CC535="","",_tag_month_day!CC535/100)</f>
        <v/>
      </c>
      <c r="BG539" s="511" t="e">
        <f t="shared" si="3102"/>
        <v>#VALUE!</v>
      </c>
      <c r="BH539" s="198">
        <f t="shared" si="3103"/>
        <v>0</v>
      </c>
      <c r="BI539" s="512" t="e">
        <f>IF(CX539=0,BI538,(DK539*查询!$R$5+DL539*查询!$Q$5+DM539*查询!$N$5+DN539*查询!$O$5+DO539*查询!$P$5)*AF539/CX539)</f>
        <v>#VALUE!</v>
      </c>
      <c r="BJ539" s="512" t="e">
        <f>IF(CX539=0,BJ538,(DP539*查询!$S$5+DQ539*查询!$T$5+DR539*查询!$U$5)*AF539/CX539)</f>
        <v>#VALUE!</v>
      </c>
      <c r="BK539" s="512">
        <f t="shared" si="3154"/>
        <v>1</v>
      </c>
      <c r="BL539" s="513" t="str">
        <f>IF(_cfyc_month_day!A535="","",_cfyc_month_day!A535)</f>
        <v/>
      </c>
      <c r="BM539" s="513" t="str">
        <f>IF(_cfyc_month_day!B535="","",_cfyc_month_day!B535)</f>
        <v/>
      </c>
      <c r="BN539" s="513" t="str">
        <f>IF(_cfyc_month_day!C535="","",_cfyc_month_day!C535)</f>
        <v/>
      </c>
      <c r="BO539" s="522" t="str">
        <f>IF(_cfyc_month_day!D535="","",_cfyc_month_day!D535)</f>
        <v/>
      </c>
      <c r="BP539" s="522" t="str">
        <f>IF(_cfyc_month_day!E535="","",_cfyc_month_day!E535)</f>
        <v/>
      </c>
      <c r="BQ539" s="522" t="str">
        <f>IF(_cfyc_month_day!F535="","",_cfyc_month_day!F535)</f>
        <v/>
      </c>
      <c r="BR539" s="513" t="str">
        <f>IF(_tag_month_day!T535="","",_tag_month_day!T535)</f>
        <v/>
      </c>
      <c r="BS539" s="513" t="str">
        <f>IF(_tag_month_day!U535="","",_tag_month_day!U535)</f>
        <v/>
      </c>
      <c r="BT539" s="523" t="str">
        <f t="shared" si="3155"/>
        <v/>
      </c>
      <c r="BU539" s="223" t="str">
        <f>IF(_tag_month_day!V535="","",_tag_month_day!V535)</f>
        <v/>
      </c>
      <c r="BV539" s="206" t="str">
        <f>IF(_tag_month_day!W535="","",_tag_month_day!W535)</f>
        <v/>
      </c>
      <c r="BW539" s="540" t="str">
        <f>IF(_tag_month_day!X535="","",_tag_month_day!X535)</f>
        <v/>
      </c>
      <c r="BX539" s="540" t="str">
        <f>IF(_tag_month_day!Y535="","",_tag_month_day!Y535)</f>
        <v/>
      </c>
      <c r="BY539" s="541">
        <f ca="1" t="shared" si="3156"/>
        <v>43639.333333332</v>
      </c>
      <c r="BZ539" s="542"/>
      <c r="CA539" s="543" t="str">
        <f>IF(_jhy2_month_day!A535="","",_jhy2_month_day!A535)</f>
        <v/>
      </c>
      <c r="CB539" s="464" t="str">
        <f>IF(_jhy2_month_day!B535="","",_jhy2_month_day!B535)</f>
        <v/>
      </c>
      <c r="CC539" s="464" t="str">
        <f>IF(_jhy2_month_day!C535="","",_jhy2_month_day!C535)</f>
        <v/>
      </c>
      <c r="CD539" s="464" t="str">
        <f>IF(_jhy2_month_day!D535="","",_jhy2_month_day!D535)</f>
        <v/>
      </c>
      <c r="CE539" s="464" t="str">
        <f>IF(_jhy2_month_day!E535="","",_jhy2_month_day!E535)</f>
        <v/>
      </c>
      <c r="CF539" s="464" t="str">
        <f>IF(_jhy2_month_day!F535="","",_jhy2_month_day!F535)</f>
        <v/>
      </c>
      <c r="CG539" s="464" t="str">
        <f>IF(_jhy2_month_day!G535="","",_jhy2_month_day!G535)</f>
        <v/>
      </c>
      <c r="CH539" s="464" t="str">
        <f>IF(_jhy2_month_day!H535="","",_jhy2_month_day!H535)</f>
        <v/>
      </c>
      <c r="CI539" s="464" t="str">
        <f>IF(_jhy2_month_day!I535="","",_jhy2_month_day!I535)</f>
        <v/>
      </c>
      <c r="CJ539" s="464" t="str">
        <f>IF(_jhy2_month_day!J535="","",_jhy2_month_day!J535)</f>
        <v/>
      </c>
      <c r="CK539" s="464" t="str">
        <f>IF(_jhy2_month_day!K535="","",_jhy2_month_day!K535)</f>
        <v/>
      </c>
      <c r="CL539" s="562" t="str">
        <f>IF(_jhy2_month_day!L535="","",_jhy2_month_day!L535)</f>
        <v/>
      </c>
      <c r="CM539" s="562" t="str">
        <f>IF(_jhy2_month_day!M535="","",_jhy2_month_day!M535)</f>
        <v/>
      </c>
      <c r="CN539" s="562" t="str">
        <f>IF(_jhy2_month_day!N535="","",_jhy2_month_day!N535)</f>
        <v/>
      </c>
      <c r="CO539" s="562" t="str">
        <f>IF(_jhy2_month_day!O535="","",_jhy2_month_day!O535)</f>
        <v/>
      </c>
      <c r="CP539" s="562" t="str">
        <f>IF(_jhy2_month_day!P535="","",_jhy2_month_day!P535)</f>
        <v/>
      </c>
      <c r="CQ539" s="562" t="str">
        <f>IF(_jhy2_month_day!Q535="","",_jhy2_month_day!Q535)</f>
        <v/>
      </c>
      <c r="CR539" s="563" t="str">
        <f>IF(_jhy2_month_day!R535="","",_jhy2_month_day!R535)</f>
        <v/>
      </c>
      <c r="CS539" s="576" t="str">
        <f>IF(_jhy2_month_day!S535="","",_jhy2_month_day!S535)</f>
        <v/>
      </c>
      <c r="CT539" s="562" t="str">
        <f>IF(_jhy2_month_day!T535="","",_jhy2_month_day!T535)</f>
        <v/>
      </c>
      <c r="CU539" s="577" t="e">
        <f t="shared" si="3104"/>
        <v>#VALUE!</v>
      </c>
      <c r="CV539" s="198" t="e">
        <f t="shared" si="3105"/>
        <v>#VALUE!</v>
      </c>
      <c r="CW539" s="192" t="e">
        <f t="shared" si="3106"/>
        <v>#VALUE!</v>
      </c>
      <c r="CX539" s="192" t="e">
        <f t="shared" si="3107"/>
        <v>#VALUE!</v>
      </c>
      <c r="CY539" s="202" t="e">
        <f t="shared" si="3108"/>
        <v>#VALUE!</v>
      </c>
      <c r="CZ539" s="192" t="e">
        <f t="shared" ref="CZ539:DI539" si="3275">$AJ539*EF539</f>
        <v>#VALUE!</v>
      </c>
      <c r="DA539" s="192" t="e">
        <f t="shared" si="3275"/>
        <v>#VALUE!</v>
      </c>
      <c r="DB539" s="192" t="e">
        <f t="shared" si="3275"/>
        <v>#VALUE!</v>
      </c>
      <c r="DC539" s="192" t="e">
        <f t="shared" si="3275"/>
        <v>#VALUE!</v>
      </c>
      <c r="DD539" s="192" t="e">
        <f t="shared" si="3275"/>
        <v>#VALUE!</v>
      </c>
      <c r="DE539" s="192" t="e">
        <f t="shared" si="3275"/>
        <v>#VALUE!</v>
      </c>
      <c r="DF539" s="192" t="e">
        <f t="shared" si="3275"/>
        <v>#VALUE!</v>
      </c>
      <c r="DG539" s="192" t="e">
        <f t="shared" si="3275"/>
        <v>#VALUE!</v>
      </c>
      <c r="DH539" s="192" t="e">
        <f t="shared" si="3275"/>
        <v>#VALUE!</v>
      </c>
      <c r="DI539" s="192" t="e">
        <f t="shared" si="3275"/>
        <v>#VALUE!</v>
      </c>
      <c r="DJ539" s="192" t="e">
        <f t="shared" si="3110"/>
        <v>#VALUE!</v>
      </c>
      <c r="DK539" s="192" t="e">
        <f t="shared" si="3111"/>
        <v>#VALUE!</v>
      </c>
      <c r="DL539" s="192" t="e">
        <f t="shared" si="3112"/>
        <v>#VALUE!</v>
      </c>
      <c r="DM539" s="192" t="e">
        <f t="shared" si="3113"/>
        <v>#VALUE!</v>
      </c>
      <c r="DN539" s="192" t="e">
        <f t="shared" si="3114"/>
        <v>#VALUE!</v>
      </c>
      <c r="DO539" s="192" t="e">
        <f t="shared" si="3115"/>
        <v>#VALUE!</v>
      </c>
      <c r="DP539" s="192" t="e">
        <f t="shared" si="3116"/>
        <v>#VALUE!</v>
      </c>
      <c r="DQ539" s="192" t="e">
        <f t="shared" si="3117"/>
        <v>#VALUE!</v>
      </c>
      <c r="DR539" s="192" t="e">
        <f t="shared" si="3118"/>
        <v>#VALUE!</v>
      </c>
      <c r="DS539" s="192" t="e">
        <f t="shared" si="3119"/>
        <v>#VALUE!</v>
      </c>
      <c r="DT539" s="192" t="e">
        <f t="shared" si="3120"/>
        <v>#VALUE!</v>
      </c>
      <c r="DU539" s="192" t="e">
        <f t="shared" si="3121"/>
        <v>#VALUE!</v>
      </c>
      <c r="DV539" s="198" t="e">
        <f t="shared" si="3122"/>
        <v>#VALUE!</v>
      </c>
      <c r="DW539" s="198" t="e">
        <f t="shared" si="3123"/>
        <v>#DIV/0!</v>
      </c>
      <c r="DX539" s="198" t="e">
        <f t="shared" si="3124"/>
        <v>#DIV/0!</v>
      </c>
      <c r="DY539" s="198" t="e">
        <f t="shared" si="3125"/>
        <v>#VALUE!</v>
      </c>
      <c r="DZ539" s="198" t="e">
        <f t="shared" si="3126"/>
        <v>#VALUE!</v>
      </c>
      <c r="EA539" s="198" t="e">
        <f t="shared" si="3127"/>
        <v>#VALUE!</v>
      </c>
      <c r="EB539" s="198" t="e">
        <f t="shared" si="3128"/>
        <v>#VALUE!</v>
      </c>
      <c r="EC539" s="198" t="e">
        <f t="shared" si="3129"/>
        <v>#DIV/0!</v>
      </c>
      <c r="ED539" s="198" t="e">
        <f t="shared" si="3130"/>
        <v>#VALUE!</v>
      </c>
      <c r="EE539" s="198" t="e">
        <f t="shared" si="3131"/>
        <v>#VALUE!</v>
      </c>
      <c r="EF539" s="198" t="e">
        <f t="shared" ref="EF539:EO539" si="3276">DV539/SUM($DV539:$EE539)</f>
        <v>#VALUE!</v>
      </c>
      <c r="EG539" s="198" t="e">
        <f t="shared" si="3276"/>
        <v>#DIV/0!</v>
      </c>
      <c r="EH539" s="198" t="e">
        <f t="shared" si="3276"/>
        <v>#DIV/0!</v>
      </c>
      <c r="EI539" s="198" t="e">
        <f t="shared" si="3276"/>
        <v>#VALUE!</v>
      </c>
      <c r="EJ539" s="198" t="e">
        <f t="shared" si="3276"/>
        <v>#VALUE!</v>
      </c>
      <c r="EK539" s="198" t="e">
        <f t="shared" si="3276"/>
        <v>#VALUE!</v>
      </c>
      <c r="EL539" s="198" t="e">
        <f t="shared" si="3276"/>
        <v>#VALUE!</v>
      </c>
      <c r="EM539" s="198" t="e">
        <f t="shared" si="3276"/>
        <v>#DIV/0!</v>
      </c>
      <c r="EN539" s="198" t="e">
        <f t="shared" si="3276"/>
        <v>#VALUE!</v>
      </c>
      <c r="EO539" s="198" t="e">
        <f t="shared" si="3276"/>
        <v>#VALUE!</v>
      </c>
      <c r="EP539" s="511">
        <f t="shared" ref="EP539:EW539" si="3277">EP538</f>
        <v>0.08</v>
      </c>
      <c r="EQ539" s="511">
        <f t="shared" si="3277"/>
        <v>0.015</v>
      </c>
      <c r="ER539" s="511">
        <f t="shared" si="3277"/>
        <v>0.015</v>
      </c>
      <c r="ES539" s="511">
        <f t="shared" si="3277"/>
        <v>0.015</v>
      </c>
      <c r="ET539" s="511">
        <f t="shared" si="3277"/>
        <v>0.015</v>
      </c>
      <c r="EU539" s="511">
        <f t="shared" si="3277"/>
        <v>0.09</v>
      </c>
      <c r="EV539" s="511">
        <f t="shared" si="3277"/>
        <v>0.09</v>
      </c>
      <c r="EW539" s="511">
        <f t="shared" si="3277"/>
        <v>0.09</v>
      </c>
      <c r="EX539" s="420" t="str">
        <f>IF(_tag_month_day!AS535="","",_tag_month_day!AS535/100)</f>
        <v/>
      </c>
      <c r="EY539" s="420" t="str">
        <f>IF(_tag_month_day!AT535="","",_tag_month_day!AT535/100)</f>
        <v/>
      </c>
      <c r="EZ539" s="420" t="str">
        <f>IF(_tag_month_day!AU535="","",_tag_month_day!AU535/100)</f>
        <v/>
      </c>
      <c r="FA539" s="420" t="str">
        <f>IF(_tag_month_day!AV535="","",_tag_month_day!AV535/100)</f>
        <v/>
      </c>
      <c r="FB539" s="420" t="str">
        <f>IF(_tag_month_day!AW535="","",_tag_month_day!AW535/100)</f>
        <v/>
      </c>
      <c r="FC539" s="420" t="str">
        <f>IF(_tag_month_day!AX535="","",_tag_month_day!AX535/100)</f>
        <v/>
      </c>
      <c r="FD539" s="510">
        <f t="shared" si="3160"/>
        <v>0.33</v>
      </c>
      <c r="FE539" s="510">
        <f t="shared" si="3161"/>
        <v>0.19</v>
      </c>
      <c r="FF539" s="510">
        <f t="shared" si="3162"/>
        <v>0.003</v>
      </c>
      <c r="FG539" s="510">
        <f t="shared" si="3163"/>
        <v>0</v>
      </c>
      <c r="FH539" s="603">
        <f t="shared" si="3164"/>
        <v>0.0001</v>
      </c>
      <c r="FI539" s="510">
        <f t="shared" ref="FI539:FR539" si="3278">FI538</f>
        <v>0.41</v>
      </c>
      <c r="FJ539" s="510">
        <f t="shared" si="3278"/>
        <v>0.11</v>
      </c>
      <c r="FK539" s="510">
        <f t="shared" si="3278"/>
        <v>0.015</v>
      </c>
      <c r="FL539" s="510">
        <f t="shared" si="3278"/>
        <v>0</v>
      </c>
      <c r="FM539" s="603">
        <f t="shared" si="3278"/>
        <v>0.0001</v>
      </c>
      <c r="FN539" s="510" t="str">
        <f>IF(_tag_month_day!AY535="","",_tag_month_day!AY535/100)</f>
        <v/>
      </c>
      <c r="FO539" s="510" t="str">
        <f>IF(_tag_month_day!AZ535="","",_tag_month_day!AZ535/100)</f>
        <v/>
      </c>
      <c r="FP539" s="510" t="str">
        <f>IF(_tag_month_day!BA535="","",_tag_month_day!BA535/100)</f>
        <v/>
      </c>
      <c r="FQ539" s="510" t="str">
        <f>IF(_tag_month_day!BB535="","",_tag_month_day!BB535/100)</f>
        <v/>
      </c>
      <c r="FR539" s="603" t="str">
        <f>IF(_tag_month_day!BC535="","",_tag_month_day!BC535/100)</f>
        <v/>
      </c>
      <c r="FS539" s="510" t="str">
        <f>IF(_tag_month_day!BD535="","",_tag_month_day!BD535/100)</f>
        <v/>
      </c>
      <c r="FT539" s="510" t="str">
        <f>IF(_tag_month_day!BE535="","",_tag_month_day!BE535/100)</f>
        <v/>
      </c>
      <c r="FU539" s="510" t="str">
        <f>IF(_tag_month_day!BF535="","",_tag_month_day!BF535/100)</f>
        <v/>
      </c>
      <c r="FV539" s="510" t="str">
        <f>IF(_tag_month_day!BG535="","",_tag_month_day!BG535/100)</f>
        <v/>
      </c>
      <c r="FW539" s="603" t="str">
        <f>IF(_tag_month_day!BH535="","",_tag_month_day!BH535/100)</f>
        <v/>
      </c>
      <c r="FX539" s="510" t="str">
        <f>IF(_tag_month_day!BI535="","",_tag_month_day!BI535/100)</f>
        <v/>
      </c>
      <c r="FY539" s="510" t="str">
        <f>IF(_tag_month_day!BJ535="","",_tag_month_day!BJ535/100)</f>
        <v/>
      </c>
      <c r="FZ539" s="605" t="str">
        <f>IF(_tag_month_day!BK535="","",_tag_month_day!BK535/100)</f>
        <v/>
      </c>
      <c r="GA539" s="510" t="str">
        <f>IF(_tag_month_day!BL535="","",_tag_month_day!BL535/100)</f>
        <v/>
      </c>
      <c r="GB539" s="603" t="str">
        <f>IF(_tag_month_day!BM535="","",_tag_month_day!BM535/100)</f>
        <v/>
      </c>
      <c r="GC539" s="420" t="str">
        <f>IF(_tag_month_day!BN535="","",_tag_month_day!BN535/100)</f>
        <v/>
      </c>
      <c r="GD539" s="420" t="str">
        <f>IF(_tag_month_day!BO535="","",_tag_month_day!BO535/100)</f>
        <v/>
      </c>
      <c r="GE539" s="420" t="str">
        <f>IF(_tag_month_day!BP535="","",_tag_month_day!BP535/100)</f>
        <v/>
      </c>
      <c r="GF539" s="420" t="str">
        <f>IF(_tag_month_day!BQ535="","",_tag_month_day!BQ535/100)</f>
        <v/>
      </c>
      <c r="GG539" s="420" t="str">
        <f>IF(_tag_month_day!BR535="","",_tag_month_day!BR535/100)</f>
        <v/>
      </c>
      <c r="GH539" s="420" t="str">
        <f>IF(_tag_month_day!BS535="","",_tag_month_day!BS535/100)</f>
        <v/>
      </c>
      <c r="GI539" s="603" t="str">
        <f>IF(_tag_month_day!BT535="","",_tag_month_day!BT535/100)</f>
        <v/>
      </c>
      <c r="GJ539" s="612" t="str">
        <f>IF(_tag_month_day!BU535="","",_tag_month_day!BU535/100)</f>
        <v/>
      </c>
      <c r="GK539" s="620" t="str">
        <f>IF(_tag_month_day!BV535="",IF(_rlcf_month_day!A$2="","",_rlcf_month_day!A$2/100),_tag_month_day!BV535/100)</f>
        <v/>
      </c>
      <c r="GL539" s="620" t="str">
        <f>IF(_tag_month_day!BW535="",IF(_rlcf_month_day!B$2="","",_rlcf_month_day!B$2/100),_tag_month_day!BW535/100)</f>
        <v/>
      </c>
      <c r="GM539" s="621" t="str">
        <f>IF(_tag_month_day!BX535="",IF(_rlcf_month_day!C$2="","",_rlcf_month_day!C$2/100),_tag_month_day!BX535/100)</f>
        <v/>
      </c>
      <c r="GN539" s="620" t="str">
        <f>IF(_tag_month_day!BV535="",IF(_rlcf_month_day!A$2="","",_rlcf_month_day!A$2/100),_tag_month_day!BV535/100)</f>
        <v/>
      </c>
      <c r="GO539" s="620" t="str">
        <f>IF(_tag_month_day!BW535="",IF(_rlcf_month_day!B$2="","",_rlcf_month_day!B$2/100),_tag_month_day!BW535/100)</f>
        <v/>
      </c>
      <c r="GP539" s="620" t="str">
        <f>IF(_tag_month_day!CD535="",IF(_rlcf_month_day!E$2="","",_rlcf_month_day!E$2/100),_tag_month_day!CD535/100)</f>
        <v/>
      </c>
      <c r="GQ539" s="620" t="str">
        <f>IF(_tag_month_day!CE535="",IF(_rlcf_month_day!F$2="","",_rlcf_month_day!F$2/100),_tag_month_day!CE535/100)</f>
        <v/>
      </c>
      <c r="GR539" s="621" t="str">
        <f>IF(_tag_month_day!CF535="",IF(_rlcf_month_day!G$2="","",_rlcf_month_day!G$2/100),_tag_month_day!CF535/100)</f>
        <v/>
      </c>
      <c r="GS539" s="626">
        <f t="shared" ref="GS539:HH539" si="3279">GS538</f>
        <v>0.953</v>
      </c>
      <c r="GT539" s="626">
        <f t="shared" si="3279"/>
        <v>0.55</v>
      </c>
      <c r="GU539" s="626">
        <f t="shared" si="3279"/>
        <v>0.55</v>
      </c>
      <c r="GV539" s="626">
        <f t="shared" si="3279"/>
        <v>0.55</v>
      </c>
      <c r="GW539" s="626">
        <f t="shared" si="3279"/>
        <v>0.5</v>
      </c>
      <c r="GX539" s="626">
        <f t="shared" si="3279"/>
        <v>0.935</v>
      </c>
      <c r="GY539" s="626">
        <f t="shared" si="3279"/>
        <v>0.15</v>
      </c>
      <c r="GZ539" s="626">
        <f t="shared" si="3279"/>
        <v>1</v>
      </c>
      <c r="HA539" s="632">
        <f t="shared" si="3279"/>
        <v>0.047</v>
      </c>
      <c r="HB539" s="632">
        <f t="shared" si="3279"/>
        <v>0.45</v>
      </c>
      <c r="HC539" s="632">
        <f t="shared" si="3279"/>
        <v>0.45</v>
      </c>
      <c r="HD539" s="632">
        <f t="shared" si="3279"/>
        <v>0.45</v>
      </c>
      <c r="HE539" s="632">
        <f t="shared" si="3279"/>
        <v>0.5</v>
      </c>
      <c r="HF539" s="632">
        <f t="shared" si="3279"/>
        <v>0.065</v>
      </c>
      <c r="HG539" s="632">
        <f t="shared" si="3279"/>
        <v>0.85</v>
      </c>
      <c r="HH539" s="632">
        <f t="shared" si="3279"/>
        <v>0</v>
      </c>
      <c r="HI539" s="68">
        <f t="shared" si="3136"/>
        <v>0</v>
      </c>
      <c r="HJ539" s="68" t="e">
        <f t="shared" si="3167"/>
        <v>#VALUE!</v>
      </c>
      <c r="HK539" s="202">
        <f t="shared" si="3168"/>
        <v>0.85</v>
      </c>
      <c r="HL539" s="464">
        <f t="shared" si="3169"/>
        <v>550000</v>
      </c>
      <c r="HM539" s="464">
        <f t="shared" si="3170"/>
        <v>480000</v>
      </c>
      <c r="HN539" s="192" t="e">
        <f t="shared" si="3137"/>
        <v>#VALUE!</v>
      </c>
      <c r="HO539" s="192" t="e">
        <f>HN539*HK539*$HO$2/HL539*1000000</f>
        <v>#VALUE!</v>
      </c>
      <c r="HP539" s="192" t="e">
        <f>HN539*HK539*$HP$2/HM539*1000000</f>
        <v>#VALUE!</v>
      </c>
    </row>
    <row r="540" customFormat="1" spans="1:224">
      <c r="A540" s="381">
        <v>535</v>
      </c>
      <c r="B540" s="54">
        <f ca="1" t="shared" si="3171"/>
        <v>43639</v>
      </c>
      <c r="C540" s="57">
        <f t="shared" si="3172"/>
        <v>0.0416666666666667</v>
      </c>
      <c r="D540" s="68" t="str">
        <f ca="1" t="shared" si="3138"/>
        <v>夜班</v>
      </c>
      <c r="E540" s="68" t="str">
        <f ca="1" t="shared" si="3139"/>
        <v>丙</v>
      </c>
      <c r="F540" s="68">
        <f ca="1">SUMPRODUCT((成本日报!$A$3:$A$95=计划!B540)*(成本日报!$B$3:$B$95=计划!$D540),成本日报!$C$3:$C$95)</f>
        <v>3</v>
      </c>
      <c r="G540" s="382">
        <f ca="1" t="shared" si="3173"/>
        <v>43639.2499999987</v>
      </c>
      <c r="H540" s="382">
        <f ca="1" t="shared" si="3140"/>
        <v>43639.2569444432</v>
      </c>
      <c r="I540" s="382">
        <f ca="1" t="shared" si="3141"/>
        <v>43639.2624999987</v>
      </c>
      <c r="J540" s="382">
        <f ca="1" t="shared" si="3142"/>
        <v>43639.2916666654</v>
      </c>
      <c r="K540" s="382">
        <f ca="1" t="shared" si="3143"/>
        <v>43639.3541666654</v>
      </c>
      <c r="L540" s="382">
        <f ca="1" t="shared" si="3144"/>
        <v>43639.3749999987</v>
      </c>
      <c r="M540" s="398" t="str">
        <f>IF(_tag_month_day!A536="","",_tag_month_day!A536)</f>
        <v/>
      </c>
      <c r="N540" s="398" t="str">
        <f>IF(_tag_month_day!B536="","",_tag_month_day!B536)</f>
        <v/>
      </c>
      <c r="O540" s="399" t="e">
        <f t="shared" si="3145"/>
        <v>#VALUE!</v>
      </c>
      <c r="P540" s="398" t="str">
        <f>IF(_tag_month_day!C536="","",_tag_month_day!C536)</f>
        <v/>
      </c>
      <c r="Q540" s="398" t="str">
        <f>IF(_tag_month_day!D536="","",_tag_month_day!D536)</f>
        <v/>
      </c>
      <c r="R540" s="416">
        <f>IF(_tag_month_day!CB536="",R539,_tag_month_day!CB536/100)</f>
        <v>0.07</v>
      </c>
      <c r="S540" s="417" t="str">
        <f>IF(_tag_month_day!E536="","",_tag_month_day!E536)</f>
        <v/>
      </c>
      <c r="T540" s="417" t="str">
        <f>IF(_tag_month_day!F536="","",_tag_month_day!F536)</f>
        <v/>
      </c>
      <c r="U540" s="418" t="e">
        <f t="shared" si="3099"/>
        <v>#VALUE!</v>
      </c>
      <c r="V540" s="53" t="e">
        <f t="shared" si="3100"/>
        <v>#VALUE!</v>
      </c>
      <c r="W540" s="419" t="str">
        <f>IF(_jhy_month_day!A536="","",_jhy_month_day!A536)</f>
        <v/>
      </c>
      <c r="X540" s="420" t="str">
        <f>IF(_jhy_month_day!B536="","",_jhy_month_day!B536/100)</f>
        <v/>
      </c>
      <c r="Y540" s="420" t="str">
        <f>IF(_jhy_month_day!C536="","",_jhy_month_day!C536/100)</f>
        <v/>
      </c>
      <c r="Z540" s="439">
        <f t="shared" si="3189"/>
        <v>134</v>
      </c>
      <c r="AA540" s="440" t="str">
        <f>IF(_tag_month_day!G536="","",_tag_month_day!G536/100)</f>
        <v/>
      </c>
      <c r="AB540" s="440" t="str">
        <f>IF(_tag_month_day!H536="","",_tag_month_day!H536/100)</f>
        <v/>
      </c>
      <c r="AC540" s="193">
        <f t="shared" si="3146"/>
        <v>1.59963432013121</v>
      </c>
      <c r="AD540" s="441" t="str">
        <f t="shared" si="3147"/>
        <v/>
      </c>
      <c r="AE540" s="442" t="str">
        <f t="shared" si="3148"/>
        <v/>
      </c>
      <c r="AF540" s="443">
        <v>1</v>
      </c>
      <c r="AG540" s="68" t="str">
        <f>IF(_duihao_month_day!A536="","",_duihao_month_day!A536)</f>
        <v/>
      </c>
      <c r="AH540" s="463">
        <f>IF(_gyk_month_day!B536="",AH539,_gyk_month_day!B536)</f>
        <v>820</v>
      </c>
      <c r="AI540" s="464"/>
      <c r="AJ540" s="68" t="str">
        <f>IF(_tag_month_day!I536="","",_tag_month_day!I536)</f>
        <v/>
      </c>
      <c r="AK540" s="465" t="str">
        <f>IF(_tzyy_month_day!A536="","",_tzyy_month_day!A536)</f>
        <v/>
      </c>
      <c r="AL540" s="465" t="str">
        <f>IF(_tzyy_month_day!B536="","",_tzyy_month_day!B536)</f>
        <v/>
      </c>
      <c r="AM540" s="465" t="str">
        <f>IF(_tzyy_month_day!C536="","",_tzyy_month_day!C536)</f>
        <v/>
      </c>
      <c r="AN540" s="466" t="str">
        <f>IF(_tag_month_day!CG536="","",_tag_month_day!CG536)</f>
        <v/>
      </c>
      <c r="AO540" s="466" t="str">
        <f>IF(_tag_month_day!CH536="","",_tag_month_day!CH536)</f>
        <v/>
      </c>
      <c r="AP540" s="486" t="e">
        <f t="shared" si="3149"/>
        <v>#VALUE!</v>
      </c>
      <c r="AQ540" s="487" t="str">
        <f>IF(_tag_month_day!J536="","",_tag_month_day!J536/100)</f>
        <v/>
      </c>
      <c r="AR540" s="488">
        <f t="shared" si="3150"/>
        <v>1.3</v>
      </c>
      <c r="AS540" s="489" t="e">
        <f t="shared" si="3101"/>
        <v>#VALUE!</v>
      </c>
      <c r="AT540" s="489">
        <f t="shared" si="3151"/>
        <v>0</v>
      </c>
      <c r="AU540" s="490" t="str">
        <f>IF(_tag_month_day!K536="","",_tag_month_day!K536)</f>
        <v/>
      </c>
      <c r="AV540" s="491" t="str">
        <f>IF(_tag_month_day!L536="","",_tag_month_day!L536/100)</f>
        <v/>
      </c>
      <c r="AW540" s="420">
        <f t="shared" si="3073"/>
        <v>0</v>
      </c>
      <c r="AX540" s="420">
        <f t="shared" si="3152"/>
        <v>0</v>
      </c>
      <c r="AY540" s="420" t="str">
        <f>IF(_tag_month_day!M536="","",_tag_month_day!M536/100)</f>
        <v/>
      </c>
      <c r="AZ540" s="420" t="str">
        <f>IF(_tag_month_day!N536="","",_tag_month_day!N536/100)</f>
        <v/>
      </c>
      <c r="BA540" s="420" t="str">
        <f>IF(_tag_month_day!O536="","",_tag_month_day!O536/100)</f>
        <v/>
      </c>
      <c r="BB540" s="496" t="str">
        <f>IF(_tag_month_day!P536="","",_tag_month_day!P536/100)</f>
        <v/>
      </c>
      <c r="BC540" s="496">
        <f t="shared" si="3153"/>
        <v>0</v>
      </c>
      <c r="BD540" s="496" t="str">
        <f>IF(_tag_month_day!Q536="","",_tag_month_day!Q536/100)</f>
        <v/>
      </c>
      <c r="BE540" s="510" t="str">
        <f>IF(_tag_month_day!R536="","",_tag_month_day!R536/100)</f>
        <v/>
      </c>
      <c r="BF540" s="413" t="str">
        <f>IF(_tag_month_day!CC536="","",_tag_month_day!CC536/100)</f>
        <v/>
      </c>
      <c r="BG540" s="511" t="e">
        <f t="shared" si="3102"/>
        <v>#VALUE!</v>
      </c>
      <c r="BH540" s="198">
        <f t="shared" si="3103"/>
        <v>0</v>
      </c>
      <c r="BI540" s="512" t="e">
        <f>IF(CX540=0,BI539,(DK540*查询!$R$5+DL540*查询!$Q$5+DM540*查询!$N$5+DN540*查询!$O$5+DO540*查询!$P$5)*AF540/CX540)</f>
        <v>#VALUE!</v>
      </c>
      <c r="BJ540" s="512" t="e">
        <f>IF(CX540=0,BJ539,(DP540*查询!$S$5+DQ540*查询!$T$5+DR540*查询!$U$5)*AF540/CX540)</f>
        <v>#VALUE!</v>
      </c>
      <c r="BK540" s="512">
        <f t="shared" si="3154"/>
        <v>1</v>
      </c>
      <c r="BL540" s="513" t="str">
        <f>IF(_cfyc_month_day!A536="","",_cfyc_month_day!A536)</f>
        <v/>
      </c>
      <c r="BM540" s="513" t="str">
        <f>IF(_cfyc_month_day!B536="","",_cfyc_month_day!B536)</f>
        <v/>
      </c>
      <c r="BN540" s="513" t="str">
        <f>IF(_cfyc_month_day!C536="","",_cfyc_month_day!C536)</f>
        <v/>
      </c>
      <c r="BO540" s="522" t="str">
        <f>IF(_cfyc_month_day!D536="","",_cfyc_month_day!D536)</f>
        <v/>
      </c>
      <c r="BP540" s="522" t="str">
        <f>IF(_cfyc_month_day!E536="","",_cfyc_month_day!E536)</f>
        <v/>
      </c>
      <c r="BQ540" s="522" t="str">
        <f>IF(_cfyc_month_day!F536="","",_cfyc_month_day!F536)</f>
        <v/>
      </c>
      <c r="BR540" s="513" t="str">
        <f>IF(_tag_month_day!T536="","",_tag_month_day!T536)</f>
        <v/>
      </c>
      <c r="BS540" s="513" t="str">
        <f>IF(_tag_month_day!U536="","",_tag_month_day!U536)</f>
        <v/>
      </c>
      <c r="BT540" s="523" t="str">
        <f t="shared" si="3155"/>
        <v/>
      </c>
      <c r="BU540" s="223" t="str">
        <f>IF(_tag_month_day!V536="","",_tag_month_day!V536)</f>
        <v/>
      </c>
      <c r="BV540" s="206" t="str">
        <f>IF(_tag_month_day!W536="","",_tag_month_day!W536)</f>
        <v/>
      </c>
      <c r="BW540" s="540" t="str">
        <f>IF(_tag_month_day!X536="","",_tag_month_day!X536)</f>
        <v/>
      </c>
      <c r="BX540" s="540" t="str">
        <f>IF(_tag_month_day!Y536="","",_tag_month_day!Y536)</f>
        <v/>
      </c>
      <c r="BY540" s="541">
        <f ca="1" t="shared" si="3156"/>
        <v>43639.3749999987</v>
      </c>
      <c r="BZ540" s="542"/>
      <c r="CA540" s="543" t="str">
        <f>IF(_jhy2_month_day!A536="","",_jhy2_month_day!A536)</f>
        <v/>
      </c>
      <c r="CB540" s="464" t="str">
        <f>IF(_jhy2_month_day!B536="","",_jhy2_month_day!B536)</f>
        <v/>
      </c>
      <c r="CC540" s="464" t="str">
        <f>IF(_jhy2_month_day!C536="","",_jhy2_month_day!C536)</f>
        <v/>
      </c>
      <c r="CD540" s="464" t="str">
        <f>IF(_jhy2_month_day!D536="","",_jhy2_month_day!D536)</f>
        <v/>
      </c>
      <c r="CE540" s="464" t="str">
        <f>IF(_jhy2_month_day!E536="","",_jhy2_month_day!E536)</f>
        <v/>
      </c>
      <c r="CF540" s="464" t="str">
        <f>IF(_jhy2_month_day!F536="","",_jhy2_month_day!F536)</f>
        <v/>
      </c>
      <c r="CG540" s="464" t="str">
        <f>IF(_jhy2_month_day!G536="","",_jhy2_month_day!G536)</f>
        <v/>
      </c>
      <c r="CH540" s="464" t="str">
        <f>IF(_jhy2_month_day!H536="","",_jhy2_month_day!H536)</f>
        <v/>
      </c>
      <c r="CI540" s="464" t="str">
        <f>IF(_jhy2_month_day!I536="","",_jhy2_month_day!I536)</f>
        <v/>
      </c>
      <c r="CJ540" s="464" t="str">
        <f>IF(_jhy2_month_day!J536="","",_jhy2_month_day!J536)</f>
        <v/>
      </c>
      <c r="CK540" s="464" t="str">
        <f>IF(_jhy2_month_day!K536="","",_jhy2_month_day!K536)</f>
        <v/>
      </c>
      <c r="CL540" s="562" t="str">
        <f>IF(_jhy2_month_day!L536="","",_jhy2_month_day!L536)</f>
        <v/>
      </c>
      <c r="CM540" s="562" t="str">
        <f>IF(_jhy2_month_day!M536="","",_jhy2_month_day!M536)</f>
        <v/>
      </c>
      <c r="CN540" s="562" t="str">
        <f>IF(_jhy2_month_day!N536="","",_jhy2_month_day!N536)</f>
        <v/>
      </c>
      <c r="CO540" s="562" t="str">
        <f>IF(_jhy2_month_day!O536="","",_jhy2_month_day!O536)</f>
        <v/>
      </c>
      <c r="CP540" s="562" t="str">
        <f>IF(_jhy2_month_day!P536="","",_jhy2_month_day!P536)</f>
        <v/>
      </c>
      <c r="CQ540" s="562" t="str">
        <f>IF(_jhy2_month_day!Q536="","",_jhy2_month_day!Q536)</f>
        <v/>
      </c>
      <c r="CR540" s="563" t="str">
        <f>IF(_jhy2_month_day!R536="","",_jhy2_month_day!R536)</f>
        <v/>
      </c>
      <c r="CS540" s="576" t="str">
        <f>IF(_jhy2_month_day!S536="","",_jhy2_month_day!S536)</f>
        <v/>
      </c>
      <c r="CT540" s="562" t="str">
        <f>IF(_jhy2_month_day!T536="","",_jhy2_month_day!T536)</f>
        <v/>
      </c>
      <c r="CU540" s="577" t="e">
        <f t="shared" si="3104"/>
        <v>#VALUE!</v>
      </c>
      <c r="CV540" s="198" t="e">
        <f t="shared" si="3105"/>
        <v>#VALUE!</v>
      </c>
      <c r="CW540" s="192" t="e">
        <f t="shared" si="3106"/>
        <v>#VALUE!</v>
      </c>
      <c r="CX540" s="192" t="e">
        <f t="shared" si="3107"/>
        <v>#VALUE!</v>
      </c>
      <c r="CY540" s="202" t="e">
        <f t="shared" si="3108"/>
        <v>#VALUE!</v>
      </c>
      <c r="CZ540" s="192" t="e">
        <f t="shared" ref="CZ540:DI540" si="3280">$AJ540*EF540</f>
        <v>#VALUE!</v>
      </c>
      <c r="DA540" s="192" t="e">
        <f t="shared" si="3280"/>
        <v>#VALUE!</v>
      </c>
      <c r="DB540" s="192" t="e">
        <f t="shared" si="3280"/>
        <v>#VALUE!</v>
      </c>
      <c r="DC540" s="192" t="e">
        <f t="shared" si="3280"/>
        <v>#VALUE!</v>
      </c>
      <c r="DD540" s="192" t="e">
        <f t="shared" si="3280"/>
        <v>#VALUE!</v>
      </c>
      <c r="DE540" s="192" t="e">
        <f t="shared" si="3280"/>
        <v>#VALUE!</v>
      </c>
      <c r="DF540" s="192" t="e">
        <f t="shared" si="3280"/>
        <v>#VALUE!</v>
      </c>
      <c r="DG540" s="192" t="e">
        <f t="shared" si="3280"/>
        <v>#VALUE!</v>
      </c>
      <c r="DH540" s="192" t="e">
        <f t="shared" si="3280"/>
        <v>#VALUE!</v>
      </c>
      <c r="DI540" s="192" t="e">
        <f t="shared" si="3280"/>
        <v>#VALUE!</v>
      </c>
      <c r="DJ540" s="192" t="e">
        <f t="shared" si="3110"/>
        <v>#VALUE!</v>
      </c>
      <c r="DK540" s="192" t="e">
        <f t="shared" si="3111"/>
        <v>#VALUE!</v>
      </c>
      <c r="DL540" s="192" t="e">
        <f t="shared" si="3112"/>
        <v>#VALUE!</v>
      </c>
      <c r="DM540" s="192" t="e">
        <f t="shared" si="3113"/>
        <v>#VALUE!</v>
      </c>
      <c r="DN540" s="192" t="e">
        <f t="shared" si="3114"/>
        <v>#VALUE!</v>
      </c>
      <c r="DO540" s="192" t="e">
        <f t="shared" si="3115"/>
        <v>#VALUE!</v>
      </c>
      <c r="DP540" s="192" t="e">
        <f t="shared" si="3116"/>
        <v>#VALUE!</v>
      </c>
      <c r="DQ540" s="192" t="e">
        <f t="shared" si="3117"/>
        <v>#VALUE!</v>
      </c>
      <c r="DR540" s="192" t="e">
        <f t="shared" si="3118"/>
        <v>#VALUE!</v>
      </c>
      <c r="DS540" s="192" t="e">
        <f t="shared" si="3119"/>
        <v>#VALUE!</v>
      </c>
      <c r="DT540" s="192" t="e">
        <f t="shared" si="3120"/>
        <v>#VALUE!</v>
      </c>
      <c r="DU540" s="192" t="e">
        <f t="shared" si="3121"/>
        <v>#VALUE!</v>
      </c>
      <c r="DV540" s="198" t="e">
        <f t="shared" si="3122"/>
        <v>#VALUE!</v>
      </c>
      <c r="DW540" s="198" t="e">
        <f t="shared" si="3123"/>
        <v>#DIV/0!</v>
      </c>
      <c r="DX540" s="198" t="e">
        <f t="shared" si="3124"/>
        <v>#DIV/0!</v>
      </c>
      <c r="DY540" s="198" t="e">
        <f t="shared" si="3125"/>
        <v>#VALUE!</v>
      </c>
      <c r="DZ540" s="198" t="e">
        <f t="shared" si="3126"/>
        <v>#VALUE!</v>
      </c>
      <c r="EA540" s="198" t="e">
        <f t="shared" si="3127"/>
        <v>#VALUE!</v>
      </c>
      <c r="EB540" s="198" t="e">
        <f t="shared" si="3128"/>
        <v>#VALUE!</v>
      </c>
      <c r="EC540" s="198" t="e">
        <f t="shared" si="3129"/>
        <v>#DIV/0!</v>
      </c>
      <c r="ED540" s="198" t="e">
        <f t="shared" si="3130"/>
        <v>#VALUE!</v>
      </c>
      <c r="EE540" s="198" t="e">
        <f t="shared" si="3131"/>
        <v>#VALUE!</v>
      </c>
      <c r="EF540" s="198" t="e">
        <f t="shared" ref="EF540:EO540" si="3281">DV540/SUM($DV540:$EE540)</f>
        <v>#VALUE!</v>
      </c>
      <c r="EG540" s="198" t="e">
        <f t="shared" si="3281"/>
        <v>#DIV/0!</v>
      </c>
      <c r="EH540" s="198" t="e">
        <f t="shared" si="3281"/>
        <v>#DIV/0!</v>
      </c>
      <c r="EI540" s="198" t="e">
        <f t="shared" si="3281"/>
        <v>#VALUE!</v>
      </c>
      <c r="EJ540" s="198" t="e">
        <f t="shared" si="3281"/>
        <v>#VALUE!</v>
      </c>
      <c r="EK540" s="198" t="e">
        <f t="shared" si="3281"/>
        <v>#VALUE!</v>
      </c>
      <c r="EL540" s="198" t="e">
        <f t="shared" si="3281"/>
        <v>#VALUE!</v>
      </c>
      <c r="EM540" s="198" t="e">
        <f t="shared" si="3281"/>
        <v>#DIV/0!</v>
      </c>
      <c r="EN540" s="198" t="e">
        <f t="shared" si="3281"/>
        <v>#VALUE!</v>
      </c>
      <c r="EO540" s="198" t="e">
        <f t="shared" si="3281"/>
        <v>#VALUE!</v>
      </c>
      <c r="EP540" s="511">
        <f t="shared" ref="EP540:EW540" si="3282">EP539</f>
        <v>0.08</v>
      </c>
      <c r="EQ540" s="511">
        <f t="shared" si="3282"/>
        <v>0.015</v>
      </c>
      <c r="ER540" s="511">
        <f t="shared" si="3282"/>
        <v>0.015</v>
      </c>
      <c r="ES540" s="511">
        <f t="shared" si="3282"/>
        <v>0.015</v>
      </c>
      <c r="ET540" s="511">
        <f t="shared" si="3282"/>
        <v>0.015</v>
      </c>
      <c r="EU540" s="511">
        <f t="shared" si="3282"/>
        <v>0.09</v>
      </c>
      <c r="EV540" s="511">
        <f t="shared" si="3282"/>
        <v>0.09</v>
      </c>
      <c r="EW540" s="511">
        <f t="shared" si="3282"/>
        <v>0.09</v>
      </c>
      <c r="EX540" s="420" t="str">
        <f>IF(_tag_month_day!AS536="","",_tag_month_day!AS536/100)</f>
        <v/>
      </c>
      <c r="EY540" s="420" t="str">
        <f>IF(_tag_month_day!AT536="","",_tag_month_day!AT536/100)</f>
        <v/>
      </c>
      <c r="EZ540" s="420" t="str">
        <f>IF(_tag_month_day!AU536="","",_tag_month_day!AU536/100)</f>
        <v/>
      </c>
      <c r="FA540" s="420" t="str">
        <f>IF(_tag_month_day!AV536="","",_tag_month_day!AV536/100)</f>
        <v/>
      </c>
      <c r="FB540" s="420" t="str">
        <f>IF(_tag_month_day!AW536="","",_tag_month_day!AW536/100)</f>
        <v/>
      </c>
      <c r="FC540" s="420" t="str">
        <f>IF(_tag_month_day!AX536="","",_tag_month_day!AX536/100)</f>
        <v/>
      </c>
      <c r="FD540" s="510">
        <f t="shared" si="3160"/>
        <v>0.33</v>
      </c>
      <c r="FE540" s="510">
        <f t="shared" si="3161"/>
        <v>0.19</v>
      </c>
      <c r="FF540" s="510">
        <f t="shared" si="3162"/>
        <v>0.003</v>
      </c>
      <c r="FG540" s="510">
        <f t="shared" si="3163"/>
        <v>0</v>
      </c>
      <c r="FH540" s="603">
        <f t="shared" si="3164"/>
        <v>0.0001</v>
      </c>
      <c r="FI540" s="510">
        <f t="shared" ref="FI540:FR540" si="3283">FI539</f>
        <v>0.41</v>
      </c>
      <c r="FJ540" s="510">
        <f t="shared" si="3283"/>
        <v>0.11</v>
      </c>
      <c r="FK540" s="510">
        <f t="shared" si="3283"/>
        <v>0.015</v>
      </c>
      <c r="FL540" s="510">
        <f t="shared" si="3283"/>
        <v>0</v>
      </c>
      <c r="FM540" s="603">
        <f t="shared" si="3283"/>
        <v>0.0001</v>
      </c>
      <c r="FN540" s="510" t="str">
        <f>IF(_tag_month_day!AY536="","",_tag_month_day!AY536/100)</f>
        <v/>
      </c>
      <c r="FO540" s="510" t="str">
        <f>IF(_tag_month_day!AZ536="","",_tag_month_day!AZ536/100)</f>
        <v/>
      </c>
      <c r="FP540" s="510" t="str">
        <f>IF(_tag_month_day!BA536="","",_tag_month_day!BA536/100)</f>
        <v/>
      </c>
      <c r="FQ540" s="510" t="str">
        <f>IF(_tag_month_day!BB536="","",_tag_month_day!BB536/100)</f>
        <v/>
      </c>
      <c r="FR540" s="603" t="str">
        <f>IF(_tag_month_day!BC536="","",_tag_month_day!BC536/100)</f>
        <v/>
      </c>
      <c r="FS540" s="510" t="str">
        <f>IF(_tag_month_day!BD536="","",_tag_month_day!BD536/100)</f>
        <v/>
      </c>
      <c r="FT540" s="510" t="str">
        <f>IF(_tag_month_day!BE536="","",_tag_month_day!BE536/100)</f>
        <v/>
      </c>
      <c r="FU540" s="510" t="str">
        <f>IF(_tag_month_day!BF536="","",_tag_month_day!BF536/100)</f>
        <v/>
      </c>
      <c r="FV540" s="510" t="str">
        <f>IF(_tag_month_day!BG536="","",_tag_month_day!BG536/100)</f>
        <v/>
      </c>
      <c r="FW540" s="603" t="str">
        <f>IF(_tag_month_day!BH536="","",_tag_month_day!BH536/100)</f>
        <v/>
      </c>
      <c r="FX540" s="510" t="str">
        <f>IF(_tag_month_day!BI536="","",_tag_month_day!BI536/100)</f>
        <v/>
      </c>
      <c r="FY540" s="510" t="str">
        <f>IF(_tag_month_day!BJ536="","",_tag_month_day!BJ536/100)</f>
        <v/>
      </c>
      <c r="FZ540" s="605" t="str">
        <f>IF(_tag_month_day!BK536="","",_tag_month_day!BK536/100)</f>
        <v/>
      </c>
      <c r="GA540" s="510" t="str">
        <f>IF(_tag_month_day!BL536="","",_tag_month_day!BL536/100)</f>
        <v/>
      </c>
      <c r="GB540" s="603" t="str">
        <f>IF(_tag_month_day!BM536="","",_tag_month_day!BM536/100)</f>
        <v/>
      </c>
      <c r="GC540" s="420" t="str">
        <f>IF(_tag_month_day!BN536="","",_tag_month_day!BN536/100)</f>
        <v/>
      </c>
      <c r="GD540" s="420" t="str">
        <f>IF(_tag_month_day!BO536="","",_tag_month_day!BO536/100)</f>
        <v/>
      </c>
      <c r="GE540" s="420" t="str">
        <f>IF(_tag_month_day!BP536="","",_tag_month_day!BP536/100)</f>
        <v/>
      </c>
      <c r="GF540" s="420" t="str">
        <f>IF(_tag_month_day!BQ536="","",_tag_month_day!BQ536/100)</f>
        <v/>
      </c>
      <c r="GG540" s="420" t="str">
        <f>IF(_tag_month_day!BR536="","",_tag_month_day!BR536/100)</f>
        <v/>
      </c>
      <c r="GH540" s="420" t="str">
        <f>IF(_tag_month_day!BS536="","",_tag_month_day!BS536/100)</f>
        <v/>
      </c>
      <c r="GI540" s="603" t="str">
        <f>IF(_tag_month_day!BT536="","",_tag_month_day!BT536/100)</f>
        <v/>
      </c>
      <c r="GJ540" s="612" t="str">
        <f>IF(_tag_month_day!BU536="","",_tag_month_day!BU536/100)</f>
        <v/>
      </c>
      <c r="GK540" s="620" t="str">
        <f>IF(_tag_month_day!BV536="",IF(_rlcf_month_day!A$2="","",_rlcf_month_day!A$2/100),_tag_month_day!BV536/100)</f>
        <v/>
      </c>
      <c r="GL540" s="620" t="str">
        <f>IF(_tag_month_day!BW536="",IF(_rlcf_month_day!B$2="","",_rlcf_month_day!B$2/100),_tag_month_day!BW536/100)</f>
        <v/>
      </c>
      <c r="GM540" s="621" t="str">
        <f>IF(_tag_month_day!BX536="",IF(_rlcf_month_day!C$2="","",_rlcf_month_day!C$2/100),_tag_month_day!BX536/100)</f>
        <v/>
      </c>
      <c r="GN540" s="620" t="str">
        <f>IF(_tag_month_day!BV536="",IF(_rlcf_month_day!A$2="","",_rlcf_month_day!A$2/100),_tag_month_day!BV536/100)</f>
        <v/>
      </c>
      <c r="GO540" s="620" t="str">
        <f>IF(_tag_month_day!BW536="",IF(_rlcf_month_day!B$2="","",_rlcf_month_day!B$2/100),_tag_month_day!BW536/100)</f>
        <v/>
      </c>
      <c r="GP540" s="620" t="str">
        <f>IF(_tag_month_day!CD536="",IF(_rlcf_month_day!E$2="","",_rlcf_month_day!E$2/100),_tag_month_day!CD536/100)</f>
        <v/>
      </c>
      <c r="GQ540" s="620" t="str">
        <f>IF(_tag_month_day!CE536="",IF(_rlcf_month_day!F$2="","",_rlcf_month_day!F$2/100),_tag_month_day!CE536/100)</f>
        <v/>
      </c>
      <c r="GR540" s="621" t="str">
        <f>IF(_tag_month_day!CF536="",IF(_rlcf_month_day!G$2="","",_rlcf_month_day!G$2/100),_tag_month_day!CF536/100)</f>
        <v/>
      </c>
      <c r="GS540" s="626">
        <f t="shared" ref="GS540:HH540" si="3284">GS539</f>
        <v>0.953</v>
      </c>
      <c r="GT540" s="626">
        <f t="shared" si="3284"/>
        <v>0.55</v>
      </c>
      <c r="GU540" s="626">
        <f t="shared" si="3284"/>
        <v>0.55</v>
      </c>
      <c r="GV540" s="626">
        <f t="shared" si="3284"/>
        <v>0.55</v>
      </c>
      <c r="GW540" s="626">
        <f t="shared" si="3284"/>
        <v>0.5</v>
      </c>
      <c r="GX540" s="626">
        <f t="shared" si="3284"/>
        <v>0.935</v>
      </c>
      <c r="GY540" s="626">
        <f t="shared" si="3284"/>
        <v>0.15</v>
      </c>
      <c r="GZ540" s="626">
        <f t="shared" si="3284"/>
        <v>1</v>
      </c>
      <c r="HA540" s="632">
        <f t="shared" si="3284"/>
        <v>0.047</v>
      </c>
      <c r="HB540" s="632">
        <f t="shared" si="3284"/>
        <v>0.45</v>
      </c>
      <c r="HC540" s="632">
        <f t="shared" si="3284"/>
        <v>0.45</v>
      </c>
      <c r="HD540" s="632">
        <f t="shared" si="3284"/>
        <v>0.45</v>
      </c>
      <c r="HE540" s="632">
        <f t="shared" si="3284"/>
        <v>0.5</v>
      </c>
      <c r="HF540" s="632">
        <f t="shared" si="3284"/>
        <v>0.065</v>
      </c>
      <c r="HG540" s="632">
        <f t="shared" si="3284"/>
        <v>0.85</v>
      </c>
      <c r="HH540" s="632">
        <f t="shared" si="3284"/>
        <v>0</v>
      </c>
      <c r="HI540" s="68">
        <f t="shared" si="3136"/>
        <v>0</v>
      </c>
      <c r="HJ540" s="68" t="e">
        <f t="shared" si="3167"/>
        <v>#VALUE!</v>
      </c>
      <c r="HK540" s="202">
        <f t="shared" si="3168"/>
        <v>0.85</v>
      </c>
      <c r="HL540" s="464">
        <f t="shared" si="3169"/>
        <v>550000</v>
      </c>
      <c r="HM540" s="464">
        <f t="shared" si="3170"/>
        <v>480000</v>
      </c>
      <c r="HN540" s="192" t="e">
        <f t="shared" si="3137"/>
        <v>#VALUE!</v>
      </c>
      <c r="HO540" s="192" t="e">
        <f>HN540*HK540*$HO$2/HL540*1000000</f>
        <v>#VALUE!</v>
      </c>
      <c r="HP540" s="192" t="e">
        <f>HN540*HK540*$HP$2/HM540*1000000</f>
        <v>#VALUE!</v>
      </c>
    </row>
    <row r="541" customFormat="1" spans="1:224">
      <c r="A541" s="381">
        <v>536</v>
      </c>
      <c r="B541" s="54">
        <f ca="1" t="shared" si="3171"/>
        <v>43639</v>
      </c>
      <c r="C541" s="57">
        <f t="shared" si="3172"/>
        <v>0.0416666666666667</v>
      </c>
      <c r="D541" s="68" t="str">
        <f ca="1" t="shared" si="3138"/>
        <v>夜班</v>
      </c>
      <c r="E541" s="68" t="str">
        <f ca="1" t="shared" si="3139"/>
        <v>丙</v>
      </c>
      <c r="F541" s="68">
        <f ca="1">SUMPRODUCT((成本日报!$A$3:$A$95=计划!B541)*(成本日报!$B$3:$B$95=计划!$D541),成本日报!$C$3:$C$95)</f>
        <v>3</v>
      </c>
      <c r="G541" s="382">
        <f ca="1" t="shared" si="3173"/>
        <v>43639.2916666654</v>
      </c>
      <c r="H541" s="382">
        <f ca="1" t="shared" si="3140"/>
        <v>43639.2986111098</v>
      </c>
      <c r="I541" s="382">
        <f ca="1" t="shared" si="3141"/>
        <v>43639.3041666654</v>
      </c>
      <c r="J541" s="382">
        <f ca="1" t="shared" si="3142"/>
        <v>43639.333333332</v>
      </c>
      <c r="K541" s="382">
        <f ca="1" t="shared" si="3143"/>
        <v>43639.395833332</v>
      </c>
      <c r="L541" s="382">
        <f ca="1" t="shared" si="3144"/>
        <v>43639.4166666654</v>
      </c>
      <c r="M541" s="398" t="str">
        <f>IF(_tag_month_day!A537="","",_tag_month_day!A537)</f>
        <v/>
      </c>
      <c r="N541" s="398" t="str">
        <f>IF(_tag_month_day!B537="","",_tag_month_day!B537)</f>
        <v/>
      </c>
      <c r="O541" s="399" t="e">
        <f t="shared" si="3145"/>
        <v>#VALUE!</v>
      </c>
      <c r="P541" s="398" t="str">
        <f>IF(_tag_month_day!C537="","",_tag_month_day!C537)</f>
        <v/>
      </c>
      <c r="Q541" s="398" t="str">
        <f>IF(_tag_month_day!D537="","",_tag_month_day!D537)</f>
        <v/>
      </c>
      <c r="R541" s="416">
        <f>IF(_tag_month_day!CB537="",R540,_tag_month_day!CB537/100)</f>
        <v>0.07</v>
      </c>
      <c r="S541" s="417" t="str">
        <f>IF(_tag_month_day!E537="","",_tag_month_day!E537)</f>
        <v/>
      </c>
      <c r="T541" s="417" t="str">
        <f>IF(_tag_month_day!F537="","",_tag_month_day!F537)</f>
        <v/>
      </c>
      <c r="U541" s="418" t="e">
        <f t="shared" si="3099"/>
        <v>#VALUE!</v>
      </c>
      <c r="V541" s="53" t="e">
        <f t="shared" si="3100"/>
        <v>#VALUE!</v>
      </c>
      <c r="W541" s="419" t="str">
        <f>IF(_jhy_month_day!A537="","",_jhy_month_day!A537)</f>
        <v/>
      </c>
      <c r="X541" s="420" t="str">
        <f>IF(_jhy_month_day!B537="","",_jhy_month_day!B537/100)</f>
        <v/>
      </c>
      <c r="Y541" s="420" t="str">
        <f>IF(_jhy_month_day!C537="","",_jhy_month_day!C537/100)</f>
        <v/>
      </c>
      <c r="Z541" s="439">
        <f t="shared" si="3189"/>
        <v>134</v>
      </c>
      <c r="AA541" s="440" t="str">
        <f>IF(_tag_month_day!G537="","",_tag_month_day!G537/100)</f>
        <v/>
      </c>
      <c r="AB541" s="440" t="str">
        <f>IF(_tag_month_day!H537="","",_tag_month_day!H537/100)</f>
        <v/>
      </c>
      <c r="AC541" s="193">
        <f t="shared" si="3146"/>
        <v>1.59963432013121</v>
      </c>
      <c r="AD541" s="441" t="str">
        <f t="shared" si="3147"/>
        <v/>
      </c>
      <c r="AE541" s="442" t="str">
        <f t="shared" si="3148"/>
        <v/>
      </c>
      <c r="AF541" s="443">
        <v>1</v>
      </c>
      <c r="AG541" s="68" t="str">
        <f>IF(_duihao_month_day!A537="","",_duihao_month_day!A537)</f>
        <v/>
      </c>
      <c r="AH541" s="463">
        <f>IF(_gyk_month_day!B537="",AH540,_gyk_month_day!B537)</f>
        <v>820</v>
      </c>
      <c r="AI541" s="464"/>
      <c r="AJ541" s="68" t="str">
        <f>IF(_tag_month_day!I537="","",_tag_month_day!I537)</f>
        <v/>
      </c>
      <c r="AK541" s="465" t="str">
        <f>IF(_tzyy_month_day!A537="","",_tzyy_month_day!A537)</f>
        <v/>
      </c>
      <c r="AL541" s="465" t="str">
        <f>IF(_tzyy_month_day!B537="","",_tzyy_month_day!B537)</f>
        <v/>
      </c>
      <c r="AM541" s="465" t="str">
        <f>IF(_tzyy_month_day!C537="","",_tzyy_month_day!C537)</f>
        <v/>
      </c>
      <c r="AN541" s="466" t="str">
        <f>IF(_tag_month_day!CG537="","",_tag_month_day!CG537)</f>
        <v/>
      </c>
      <c r="AO541" s="466" t="str">
        <f>IF(_tag_month_day!CH537="","",_tag_month_day!CH537)</f>
        <v/>
      </c>
      <c r="AP541" s="486" t="e">
        <f t="shared" si="3149"/>
        <v>#VALUE!</v>
      </c>
      <c r="AQ541" s="487" t="str">
        <f>IF(_tag_month_day!J537="","",_tag_month_day!J537/100)</f>
        <v/>
      </c>
      <c r="AR541" s="488">
        <f t="shared" si="3150"/>
        <v>1.3</v>
      </c>
      <c r="AS541" s="489" t="e">
        <f t="shared" si="3101"/>
        <v>#VALUE!</v>
      </c>
      <c r="AT541" s="489">
        <f t="shared" si="3151"/>
        <v>0</v>
      </c>
      <c r="AU541" s="490" t="str">
        <f>IF(_tag_month_day!K537="","",_tag_month_day!K537)</f>
        <v/>
      </c>
      <c r="AV541" s="491" t="str">
        <f>IF(_tag_month_day!L537="","",_tag_month_day!L537/100)</f>
        <v/>
      </c>
      <c r="AW541" s="420">
        <f t="shared" si="3073"/>
        <v>0</v>
      </c>
      <c r="AX541" s="420">
        <f t="shared" si="3152"/>
        <v>0</v>
      </c>
      <c r="AY541" s="420" t="str">
        <f>IF(_tag_month_day!M537="","",_tag_month_day!M537/100)</f>
        <v/>
      </c>
      <c r="AZ541" s="420" t="str">
        <f>IF(_tag_month_day!N537="","",_tag_month_day!N537/100)</f>
        <v/>
      </c>
      <c r="BA541" s="420" t="str">
        <f>IF(_tag_month_day!O537="","",_tag_month_day!O537/100)</f>
        <v/>
      </c>
      <c r="BB541" s="496" t="str">
        <f>IF(_tag_month_day!P537="","",_tag_month_day!P537/100)</f>
        <v/>
      </c>
      <c r="BC541" s="496">
        <f t="shared" si="3153"/>
        <v>0</v>
      </c>
      <c r="BD541" s="496" t="str">
        <f>IF(_tag_month_day!Q537="","",_tag_month_day!Q537/100)</f>
        <v/>
      </c>
      <c r="BE541" s="510" t="str">
        <f>IF(_tag_month_day!R537="","",_tag_month_day!R537/100)</f>
        <v/>
      </c>
      <c r="BF541" s="413" t="str">
        <f>IF(_tag_month_day!CC537="","",_tag_month_day!CC537/100)</f>
        <v/>
      </c>
      <c r="BG541" s="511" t="e">
        <f t="shared" si="3102"/>
        <v>#VALUE!</v>
      </c>
      <c r="BH541" s="198">
        <f t="shared" si="3103"/>
        <v>0</v>
      </c>
      <c r="BI541" s="512" t="e">
        <f>IF(CX541=0,BI540,(DK541*查询!$R$5+DL541*查询!$Q$5+DM541*查询!$N$5+DN541*查询!$O$5+DO541*查询!$P$5)*AF541/CX541)</f>
        <v>#VALUE!</v>
      </c>
      <c r="BJ541" s="512" t="e">
        <f>IF(CX541=0,BJ540,(DP541*查询!$S$5+DQ541*查询!$T$5+DR541*查询!$U$5)*AF541/CX541)</f>
        <v>#VALUE!</v>
      </c>
      <c r="BK541" s="512">
        <f t="shared" si="3154"/>
        <v>1</v>
      </c>
      <c r="BL541" s="513" t="str">
        <f>IF(_cfyc_month_day!A537="","",_cfyc_month_day!A537)</f>
        <v/>
      </c>
      <c r="BM541" s="513" t="str">
        <f>IF(_cfyc_month_day!B537="","",_cfyc_month_day!B537)</f>
        <v/>
      </c>
      <c r="BN541" s="513" t="str">
        <f>IF(_cfyc_month_day!C537="","",_cfyc_month_day!C537)</f>
        <v/>
      </c>
      <c r="BO541" s="522" t="str">
        <f>IF(_cfyc_month_day!D537="","",_cfyc_month_day!D537)</f>
        <v/>
      </c>
      <c r="BP541" s="522" t="str">
        <f>IF(_cfyc_month_day!E537="","",_cfyc_month_day!E537)</f>
        <v/>
      </c>
      <c r="BQ541" s="522" t="str">
        <f>IF(_cfyc_month_day!F537="","",_cfyc_month_day!F537)</f>
        <v/>
      </c>
      <c r="BR541" s="513" t="str">
        <f>IF(_tag_month_day!T537="","",_tag_month_day!T537)</f>
        <v/>
      </c>
      <c r="BS541" s="513" t="str">
        <f>IF(_tag_month_day!U537="","",_tag_month_day!U537)</f>
        <v/>
      </c>
      <c r="BT541" s="523" t="str">
        <f t="shared" si="3155"/>
        <v/>
      </c>
      <c r="BU541" s="223" t="str">
        <f>IF(_tag_month_day!V537="","",_tag_month_day!V537)</f>
        <v/>
      </c>
      <c r="BV541" s="206" t="str">
        <f>IF(_tag_month_day!W537="","",_tag_month_day!W537)</f>
        <v/>
      </c>
      <c r="BW541" s="540" t="str">
        <f>IF(_tag_month_day!X537="","",_tag_month_day!X537)</f>
        <v/>
      </c>
      <c r="BX541" s="540" t="str">
        <f>IF(_tag_month_day!Y537="","",_tag_month_day!Y537)</f>
        <v/>
      </c>
      <c r="BY541" s="541">
        <f ca="1" t="shared" si="3156"/>
        <v>43639.4166666654</v>
      </c>
      <c r="BZ541" s="542"/>
      <c r="CA541" s="543" t="str">
        <f>IF(_jhy2_month_day!A537="","",_jhy2_month_day!A537)</f>
        <v/>
      </c>
      <c r="CB541" s="464" t="str">
        <f>IF(_jhy2_month_day!B537="","",_jhy2_month_day!B537)</f>
        <v/>
      </c>
      <c r="CC541" s="464" t="str">
        <f>IF(_jhy2_month_day!C537="","",_jhy2_month_day!C537)</f>
        <v/>
      </c>
      <c r="CD541" s="464" t="str">
        <f>IF(_jhy2_month_day!D537="","",_jhy2_month_day!D537)</f>
        <v/>
      </c>
      <c r="CE541" s="464" t="str">
        <f>IF(_jhy2_month_day!E537="","",_jhy2_month_day!E537)</f>
        <v/>
      </c>
      <c r="CF541" s="464" t="str">
        <f>IF(_jhy2_month_day!F537="","",_jhy2_month_day!F537)</f>
        <v/>
      </c>
      <c r="CG541" s="464" t="str">
        <f>IF(_jhy2_month_day!G537="","",_jhy2_month_day!G537)</f>
        <v/>
      </c>
      <c r="CH541" s="464" t="str">
        <f>IF(_jhy2_month_day!H537="","",_jhy2_month_day!H537)</f>
        <v/>
      </c>
      <c r="CI541" s="464" t="str">
        <f>IF(_jhy2_month_day!I537="","",_jhy2_month_day!I537)</f>
        <v/>
      </c>
      <c r="CJ541" s="464" t="str">
        <f>IF(_jhy2_month_day!J537="","",_jhy2_month_day!J537)</f>
        <v/>
      </c>
      <c r="CK541" s="464" t="str">
        <f>IF(_jhy2_month_day!K537="","",_jhy2_month_day!K537)</f>
        <v/>
      </c>
      <c r="CL541" s="562" t="str">
        <f>IF(_jhy2_month_day!L537="","",_jhy2_month_day!L537)</f>
        <v/>
      </c>
      <c r="CM541" s="562" t="str">
        <f>IF(_jhy2_month_day!M537="","",_jhy2_month_day!M537)</f>
        <v/>
      </c>
      <c r="CN541" s="562" t="str">
        <f>IF(_jhy2_month_day!N537="","",_jhy2_month_day!N537)</f>
        <v/>
      </c>
      <c r="CO541" s="562" t="str">
        <f>IF(_jhy2_month_day!O537="","",_jhy2_month_day!O537)</f>
        <v/>
      </c>
      <c r="CP541" s="562" t="str">
        <f>IF(_jhy2_month_day!P537="","",_jhy2_month_day!P537)</f>
        <v/>
      </c>
      <c r="CQ541" s="562" t="str">
        <f>IF(_jhy2_month_day!Q537="","",_jhy2_month_day!Q537)</f>
        <v/>
      </c>
      <c r="CR541" s="563" t="str">
        <f>IF(_jhy2_month_day!R537="","",_jhy2_month_day!R537)</f>
        <v/>
      </c>
      <c r="CS541" s="576" t="str">
        <f>IF(_jhy2_month_day!S537="","",_jhy2_month_day!S537)</f>
        <v/>
      </c>
      <c r="CT541" s="562" t="str">
        <f>IF(_jhy2_month_day!T537="","",_jhy2_month_day!T537)</f>
        <v/>
      </c>
      <c r="CU541" s="577" t="e">
        <f t="shared" si="3104"/>
        <v>#VALUE!</v>
      </c>
      <c r="CV541" s="198" t="e">
        <f t="shared" si="3105"/>
        <v>#VALUE!</v>
      </c>
      <c r="CW541" s="192" t="e">
        <f t="shared" si="3106"/>
        <v>#VALUE!</v>
      </c>
      <c r="CX541" s="192" t="e">
        <f t="shared" si="3107"/>
        <v>#VALUE!</v>
      </c>
      <c r="CY541" s="202" t="e">
        <f t="shared" si="3108"/>
        <v>#VALUE!</v>
      </c>
      <c r="CZ541" s="192" t="e">
        <f t="shared" ref="CZ541:DI541" si="3285">$AJ541*EF541</f>
        <v>#VALUE!</v>
      </c>
      <c r="DA541" s="192" t="e">
        <f t="shared" si="3285"/>
        <v>#VALUE!</v>
      </c>
      <c r="DB541" s="192" t="e">
        <f t="shared" si="3285"/>
        <v>#VALUE!</v>
      </c>
      <c r="DC541" s="192" t="e">
        <f t="shared" si="3285"/>
        <v>#VALUE!</v>
      </c>
      <c r="DD541" s="192" t="e">
        <f t="shared" si="3285"/>
        <v>#VALUE!</v>
      </c>
      <c r="DE541" s="192" t="e">
        <f t="shared" si="3285"/>
        <v>#VALUE!</v>
      </c>
      <c r="DF541" s="192" t="e">
        <f t="shared" si="3285"/>
        <v>#VALUE!</v>
      </c>
      <c r="DG541" s="192" t="e">
        <f t="shared" si="3285"/>
        <v>#VALUE!</v>
      </c>
      <c r="DH541" s="192" t="e">
        <f t="shared" si="3285"/>
        <v>#VALUE!</v>
      </c>
      <c r="DI541" s="192" t="e">
        <f t="shared" si="3285"/>
        <v>#VALUE!</v>
      </c>
      <c r="DJ541" s="192" t="e">
        <f t="shared" si="3110"/>
        <v>#VALUE!</v>
      </c>
      <c r="DK541" s="192" t="e">
        <f t="shared" si="3111"/>
        <v>#VALUE!</v>
      </c>
      <c r="DL541" s="192" t="e">
        <f t="shared" si="3112"/>
        <v>#VALUE!</v>
      </c>
      <c r="DM541" s="192" t="e">
        <f t="shared" si="3113"/>
        <v>#VALUE!</v>
      </c>
      <c r="DN541" s="192" t="e">
        <f t="shared" si="3114"/>
        <v>#VALUE!</v>
      </c>
      <c r="DO541" s="192" t="e">
        <f t="shared" si="3115"/>
        <v>#VALUE!</v>
      </c>
      <c r="DP541" s="192" t="e">
        <f t="shared" si="3116"/>
        <v>#VALUE!</v>
      </c>
      <c r="DQ541" s="192" t="e">
        <f t="shared" si="3117"/>
        <v>#VALUE!</v>
      </c>
      <c r="DR541" s="192" t="e">
        <f t="shared" si="3118"/>
        <v>#VALUE!</v>
      </c>
      <c r="DS541" s="192" t="e">
        <f t="shared" si="3119"/>
        <v>#VALUE!</v>
      </c>
      <c r="DT541" s="192" t="e">
        <f t="shared" si="3120"/>
        <v>#VALUE!</v>
      </c>
      <c r="DU541" s="192" t="e">
        <f t="shared" si="3121"/>
        <v>#VALUE!</v>
      </c>
      <c r="DV541" s="198" t="e">
        <f t="shared" si="3122"/>
        <v>#VALUE!</v>
      </c>
      <c r="DW541" s="198" t="e">
        <f t="shared" si="3123"/>
        <v>#DIV/0!</v>
      </c>
      <c r="DX541" s="198" t="e">
        <f t="shared" si="3124"/>
        <v>#DIV/0!</v>
      </c>
      <c r="DY541" s="198" t="e">
        <f t="shared" si="3125"/>
        <v>#VALUE!</v>
      </c>
      <c r="DZ541" s="198" t="e">
        <f t="shared" si="3126"/>
        <v>#VALUE!</v>
      </c>
      <c r="EA541" s="198" t="e">
        <f t="shared" si="3127"/>
        <v>#VALUE!</v>
      </c>
      <c r="EB541" s="198" t="e">
        <f t="shared" si="3128"/>
        <v>#VALUE!</v>
      </c>
      <c r="EC541" s="198" t="e">
        <f t="shared" si="3129"/>
        <v>#DIV/0!</v>
      </c>
      <c r="ED541" s="198" t="e">
        <f t="shared" si="3130"/>
        <v>#VALUE!</v>
      </c>
      <c r="EE541" s="198" t="e">
        <f t="shared" si="3131"/>
        <v>#VALUE!</v>
      </c>
      <c r="EF541" s="198" t="e">
        <f t="shared" ref="EF541:EO541" si="3286">DV541/SUM($DV541:$EE541)</f>
        <v>#VALUE!</v>
      </c>
      <c r="EG541" s="198" t="e">
        <f t="shared" si="3286"/>
        <v>#DIV/0!</v>
      </c>
      <c r="EH541" s="198" t="e">
        <f t="shared" si="3286"/>
        <v>#DIV/0!</v>
      </c>
      <c r="EI541" s="198" t="e">
        <f t="shared" si="3286"/>
        <v>#VALUE!</v>
      </c>
      <c r="EJ541" s="198" t="e">
        <f t="shared" si="3286"/>
        <v>#VALUE!</v>
      </c>
      <c r="EK541" s="198" t="e">
        <f t="shared" si="3286"/>
        <v>#VALUE!</v>
      </c>
      <c r="EL541" s="198" t="e">
        <f t="shared" si="3286"/>
        <v>#VALUE!</v>
      </c>
      <c r="EM541" s="198" t="e">
        <f t="shared" si="3286"/>
        <v>#DIV/0!</v>
      </c>
      <c r="EN541" s="198" t="e">
        <f t="shared" si="3286"/>
        <v>#VALUE!</v>
      </c>
      <c r="EO541" s="198" t="e">
        <f t="shared" si="3286"/>
        <v>#VALUE!</v>
      </c>
      <c r="EP541" s="511">
        <f t="shared" ref="EP541:EW541" si="3287">EP540</f>
        <v>0.08</v>
      </c>
      <c r="EQ541" s="511">
        <f t="shared" si="3287"/>
        <v>0.015</v>
      </c>
      <c r="ER541" s="511">
        <f t="shared" si="3287"/>
        <v>0.015</v>
      </c>
      <c r="ES541" s="511">
        <f t="shared" si="3287"/>
        <v>0.015</v>
      </c>
      <c r="ET541" s="511">
        <f t="shared" si="3287"/>
        <v>0.015</v>
      </c>
      <c r="EU541" s="511">
        <f t="shared" si="3287"/>
        <v>0.09</v>
      </c>
      <c r="EV541" s="511">
        <f t="shared" si="3287"/>
        <v>0.09</v>
      </c>
      <c r="EW541" s="511">
        <f t="shared" si="3287"/>
        <v>0.09</v>
      </c>
      <c r="EX541" s="420" t="str">
        <f>IF(_tag_month_day!AS537="","",_tag_month_day!AS537/100)</f>
        <v/>
      </c>
      <c r="EY541" s="420" t="str">
        <f>IF(_tag_month_day!AT537="","",_tag_month_day!AT537/100)</f>
        <v/>
      </c>
      <c r="EZ541" s="420" t="str">
        <f>IF(_tag_month_day!AU537="","",_tag_month_day!AU537/100)</f>
        <v/>
      </c>
      <c r="FA541" s="420" t="str">
        <f>IF(_tag_month_day!AV537="","",_tag_month_day!AV537/100)</f>
        <v/>
      </c>
      <c r="FB541" s="420" t="str">
        <f>IF(_tag_month_day!AW537="","",_tag_month_day!AW537/100)</f>
        <v/>
      </c>
      <c r="FC541" s="420" t="str">
        <f>IF(_tag_month_day!AX537="","",_tag_month_day!AX537/100)</f>
        <v/>
      </c>
      <c r="FD541" s="510">
        <f t="shared" si="3160"/>
        <v>0.33</v>
      </c>
      <c r="FE541" s="510">
        <f t="shared" si="3161"/>
        <v>0.19</v>
      </c>
      <c r="FF541" s="510">
        <f t="shared" si="3162"/>
        <v>0.003</v>
      </c>
      <c r="FG541" s="510">
        <f t="shared" si="3163"/>
        <v>0</v>
      </c>
      <c r="FH541" s="603">
        <f t="shared" si="3164"/>
        <v>0.0001</v>
      </c>
      <c r="FI541" s="510">
        <f t="shared" ref="FI541:FR541" si="3288">FI540</f>
        <v>0.41</v>
      </c>
      <c r="FJ541" s="510">
        <f t="shared" si="3288"/>
        <v>0.11</v>
      </c>
      <c r="FK541" s="510">
        <f t="shared" si="3288"/>
        <v>0.015</v>
      </c>
      <c r="FL541" s="510">
        <f t="shared" si="3288"/>
        <v>0</v>
      </c>
      <c r="FM541" s="603">
        <f t="shared" si="3288"/>
        <v>0.0001</v>
      </c>
      <c r="FN541" s="510" t="str">
        <f>IF(_tag_month_day!AY537="","",_tag_month_day!AY537/100)</f>
        <v/>
      </c>
      <c r="FO541" s="510" t="str">
        <f>IF(_tag_month_day!AZ537="","",_tag_month_day!AZ537/100)</f>
        <v/>
      </c>
      <c r="FP541" s="510" t="str">
        <f>IF(_tag_month_day!BA537="","",_tag_month_day!BA537/100)</f>
        <v/>
      </c>
      <c r="FQ541" s="510" t="str">
        <f>IF(_tag_month_day!BB537="","",_tag_month_day!BB537/100)</f>
        <v/>
      </c>
      <c r="FR541" s="603" t="str">
        <f>IF(_tag_month_day!BC537="","",_tag_month_day!BC537/100)</f>
        <v/>
      </c>
      <c r="FS541" s="510" t="str">
        <f>IF(_tag_month_day!BD537="","",_tag_month_day!BD537/100)</f>
        <v/>
      </c>
      <c r="FT541" s="510" t="str">
        <f>IF(_tag_month_day!BE537="","",_tag_month_day!BE537/100)</f>
        <v/>
      </c>
      <c r="FU541" s="510" t="str">
        <f>IF(_tag_month_day!BF537="","",_tag_month_day!BF537/100)</f>
        <v/>
      </c>
      <c r="FV541" s="510" t="str">
        <f>IF(_tag_month_day!BG537="","",_tag_month_day!BG537/100)</f>
        <v/>
      </c>
      <c r="FW541" s="603" t="str">
        <f>IF(_tag_month_day!BH537="","",_tag_month_day!BH537/100)</f>
        <v/>
      </c>
      <c r="FX541" s="510" t="str">
        <f>IF(_tag_month_day!BI537="","",_tag_month_day!BI537/100)</f>
        <v/>
      </c>
      <c r="FY541" s="510" t="str">
        <f>IF(_tag_month_day!BJ537="","",_tag_month_day!BJ537/100)</f>
        <v/>
      </c>
      <c r="FZ541" s="605" t="str">
        <f>IF(_tag_month_day!BK537="","",_tag_month_day!BK537/100)</f>
        <v/>
      </c>
      <c r="GA541" s="510" t="str">
        <f>IF(_tag_month_day!BL537="","",_tag_month_day!BL537/100)</f>
        <v/>
      </c>
      <c r="GB541" s="603" t="str">
        <f>IF(_tag_month_day!BM537="","",_tag_month_day!BM537/100)</f>
        <v/>
      </c>
      <c r="GC541" s="420" t="str">
        <f>IF(_tag_month_day!BN537="","",_tag_month_day!BN537/100)</f>
        <v/>
      </c>
      <c r="GD541" s="420" t="str">
        <f>IF(_tag_month_day!BO537="","",_tag_month_day!BO537/100)</f>
        <v/>
      </c>
      <c r="GE541" s="420" t="str">
        <f>IF(_tag_month_day!BP537="","",_tag_month_day!BP537/100)</f>
        <v/>
      </c>
      <c r="GF541" s="420" t="str">
        <f>IF(_tag_month_day!BQ537="","",_tag_month_day!BQ537/100)</f>
        <v/>
      </c>
      <c r="GG541" s="420" t="str">
        <f>IF(_tag_month_day!BR537="","",_tag_month_day!BR537/100)</f>
        <v/>
      </c>
      <c r="GH541" s="420" t="str">
        <f>IF(_tag_month_day!BS537="","",_tag_month_day!BS537/100)</f>
        <v/>
      </c>
      <c r="GI541" s="603" t="str">
        <f>IF(_tag_month_day!BT537="","",_tag_month_day!BT537/100)</f>
        <v/>
      </c>
      <c r="GJ541" s="612" t="str">
        <f>IF(_tag_month_day!BU537="","",_tag_month_day!BU537/100)</f>
        <v/>
      </c>
      <c r="GK541" s="620" t="str">
        <f>IF(_tag_month_day!BV537="",IF(_rlcf_month_day!A$2="","",_rlcf_month_day!A$2/100),_tag_month_day!BV537/100)</f>
        <v/>
      </c>
      <c r="GL541" s="620" t="str">
        <f>IF(_tag_month_day!BW537="",IF(_rlcf_month_day!B$2="","",_rlcf_month_day!B$2/100),_tag_month_day!BW537/100)</f>
        <v/>
      </c>
      <c r="GM541" s="621" t="str">
        <f>IF(_tag_month_day!BX537="",IF(_rlcf_month_day!C$2="","",_rlcf_month_day!C$2/100),_tag_month_day!BX537/100)</f>
        <v/>
      </c>
      <c r="GN541" s="620" t="str">
        <f>IF(_tag_month_day!BV537="",IF(_rlcf_month_day!A$2="","",_rlcf_month_day!A$2/100),_tag_month_day!BV537/100)</f>
        <v/>
      </c>
      <c r="GO541" s="620" t="str">
        <f>IF(_tag_month_day!BW537="",IF(_rlcf_month_day!B$2="","",_rlcf_month_day!B$2/100),_tag_month_day!BW537/100)</f>
        <v/>
      </c>
      <c r="GP541" s="620" t="str">
        <f>IF(_tag_month_day!CD537="",IF(_rlcf_month_day!E$2="","",_rlcf_month_day!E$2/100),_tag_month_day!CD537/100)</f>
        <v/>
      </c>
      <c r="GQ541" s="620" t="str">
        <f>IF(_tag_month_day!CE537="",IF(_rlcf_month_day!F$2="","",_rlcf_month_day!F$2/100),_tag_month_day!CE537/100)</f>
        <v/>
      </c>
      <c r="GR541" s="621" t="str">
        <f>IF(_tag_month_day!CF537="",IF(_rlcf_month_day!G$2="","",_rlcf_month_day!G$2/100),_tag_month_day!CF537/100)</f>
        <v/>
      </c>
      <c r="GS541" s="626">
        <f t="shared" ref="GS541:HH541" si="3289">GS540</f>
        <v>0.953</v>
      </c>
      <c r="GT541" s="626">
        <f t="shared" si="3289"/>
        <v>0.55</v>
      </c>
      <c r="GU541" s="626">
        <f t="shared" si="3289"/>
        <v>0.55</v>
      </c>
      <c r="GV541" s="626">
        <f t="shared" si="3289"/>
        <v>0.55</v>
      </c>
      <c r="GW541" s="626">
        <f t="shared" si="3289"/>
        <v>0.5</v>
      </c>
      <c r="GX541" s="626">
        <f t="shared" si="3289"/>
        <v>0.935</v>
      </c>
      <c r="GY541" s="626">
        <f t="shared" si="3289"/>
        <v>0.15</v>
      </c>
      <c r="GZ541" s="626">
        <f t="shared" si="3289"/>
        <v>1</v>
      </c>
      <c r="HA541" s="632">
        <f t="shared" si="3289"/>
        <v>0.047</v>
      </c>
      <c r="HB541" s="632">
        <f t="shared" si="3289"/>
        <v>0.45</v>
      </c>
      <c r="HC541" s="632">
        <f t="shared" si="3289"/>
        <v>0.45</v>
      </c>
      <c r="HD541" s="632">
        <f t="shared" si="3289"/>
        <v>0.45</v>
      </c>
      <c r="HE541" s="632">
        <f t="shared" si="3289"/>
        <v>0.5</v>
      </c>
      <c r="HF541" s="632">
        <f t="shared" si="3289"/>
        <v>0.065</v>
      </c>
      <c r="HG541" s="632">
        <f t="shared" si="3289"/>
        <v>0.85</v>
      </c>
      <c r="HH541" s="632">
        <f t="shared" si="3289"/>
        <v>0</v>
      </c>
      <c r="HI541" s="68">
        <f t="shared" si="3136"/>
        <v>0</v>
      </c>
      <c r="HJ541" s="68" t="e">
        <f t="shared" si="3167"/>
        <v>#VALUE!</v>
      </c>
      <c r="HK541" s="202">
        <f t="shared" si="3168"/>
        <v>0.85</v>
      </c>
      <c r="HL541" s="464">
        <f t="shared" si="3169"/>
        <v>550000</v>
      </c>
      <c r="HM541" s="464">
        <f t="shared" si="3170"/>
        <v>480000</v>
      </c>
      <c r="HN541" s="192" t="e">
        <f t="shared" si="3137"/>
        <v>#VALUE!</v>
      </c>
      <c r="HO541" s="192" t="e">
        <f>HN541*HK541*$HO$2/HL541*1000000</f>
        <v>#VALUE!</v>
      </c>
      <c r="HP541" s="192" t="e">
        <f>HN541*HK541*$HP$2/HM541*1000000</f>
        <v>#VALUE!</v>
      </c>
    </row>
    <row r="542" customFormat="1" spans="1:224">
      <c r="A542" s="381">
        <v>537</v>
      </c>
      <c r="B542" s="54">
        <f ca="1" t="shared" si="3171"/>
        <v>43639</v>
      </c>
      <c r="C542" s="57">
        <f t="shared" si="3172"/>
        <v>0.0416666666666667</v>
      </c>
      <c r="D542" s="68" t="str">
        <f ca="1" t="shared" si="3138"/>
        <v>白班</v>
      </c>
      <c r="E542" s="68" t="str">
        <f ca="1" t="shared" si="3139"/>
        <v>丁</v>
      </c>
      <c r="F542" s="68">
        <f ca="1">SUMPRODUCT((成本日报!$A$3:$A$95=计划!B542)*(成本日报!$B$3:$B$95=计划!$D542),成本日报!$C$3:$C$95)</f>
        <v>4</v>
      </c>
      <c r="G542" s="382">
        <f ca="1" t="shared" si="3173"/>
        <v>43639.333333332</v>
      </c>
      <c r="H542" s="382">
        <f ca="1" t="shared" si="3140"/>
        <v>43639.3402777765</v>
      </c>
      <c r="I542" s="382">
        <f ca="1" t="shared" si="3141"/>
        <v>43639.345833332</v>
      </c>
      <c r="J542" s="382">
        <f ca="1" t="shared" si="3142"/>
        <v>43639.3749999987</v>
      </c>
      <c r="K542" s="382">
        <f ca="1" t="shared" si="3143"/>
        <v>43639.4374999987</v>
      </c>
      <c r="L542" s="382">
        <f ca="1" t="shared" si="3144"/>
        <v>43639.458333332</v>
      </c>
      <c r="M542" s="398" t="str">
        <f>IF(_tag_month_day!A538="","",_tag_month_day!A538)</f>
        <v/>
      </c>
      <c r="N542" s="398" t="str">
        <f>IF(_tag_month_day!B538="","",_tag_month_day!B538)</f>
        <v/>
      </c>
      <c r="O542" s="399" t="e">
        <f t="shared" si="3145"/>
        <v>#VALUE!</v>
      </c>
      <c r="P542" s="398" t="str">
        <f>IF(_tag_month_day!C538="","",_tag_month_day!C538)</f>
        <v/>
      </c>
      <c r="Q542" s="398" t="str">
        <f>IF(_tag_month_day!D538="","",_tag_month_day!D538)</f>
        <v/>
      </c>
      <c r="R542" s="416">
        <f>IF(_tag_month_day!CB538="",R541,_tag_month_day!CB538/100)</f>
        <v>0.07</v>
      </c>
      <c r="S542" s="417" t="str">
        <f>IF(_tag_month_day!E538="","",_tag_month_day!E538)</f>
        <v/>
      </c>
      <c r="T542" s="417" t="str">
        <f>IF(_tag_month_day!F538="","",_tag_month_day!F538)</f>
        <v/>
      </c>
      <c r="U542" s="418" t="e">
        <f t="shared" si="3099"/>
        <v>#VALUE!</v>
      </c>
      <c r="V542" s="53" t="e">
        <f t="shared" si="3100"/>
        <v>#VALUE!</v>
      </c>
      <c r="W542" s="419" t="str">
        <f>IF(_jhy_month_day!A538="","",_jhy_month_day!A538)</f>
        <v/>
      </c>
      <c r="X542" s="420" t="str">
        <f>IF(_jhy_month_day!B538="","",_jhy_month_day!B538/100)</f>
        <v/>
      </c>
      <c r="Y542" s="420" t="str">
        <f>IF(_jhy_month_day!C538="","",_jhy_month_day!C538/100)</f>
        <v/>
      </c>
      <c r="Z542" s="439">
        <f t="shared" si="3189"/>
        <v>135</v>
      </c>
      <c r="AA542" s="440" t="str">
        <f>IF(_tag_month_day!G538="","",_tag_month_day!G538/100)</f>
        <v/>
      </c>
      <c r="AB542" s="440" t="str">
        <f>IF(_tag_month_day!H538="","",_tag_month_day!H538/100)</f>
        <v/>
      </c>
      <c r="AC542" s="193">
        <f t="shared" si="3146"/>
        <v>1.59963432013121</v>
      </c>
      <c r="AD542" s="441" t="str">
        <f t="shared" si="3147"/>
        <v/>
      </c>
      <c r="AE542" s="442" t="str">
        <f t="shared" si="3148"/>
        <v/>
      </c>
      <c r="AF542" s="443">
        <v>1</v>
      </c>
      <c r="AG542" s="68" t="str">
        <f>IF(_duihao_month_day!A538="","",_duihao_month_day!A538)</f>
        <v/>
      </c>
      <c r="AH542" s="463">
        <f>IF(_gyk_month_day!B538="",AH541,_gyk_month_day!B538)</f>
        <v>820</v>
      </c>
      <c r="AI542" s="464"/>
      <c r="AJ542" s="68" t="str">
        <f>IF(_tag_month_day!I538="","",_tag_month_day!I538)</f>
        <v/>
      </c>
      <c r="AK542" s="465" t="str">
        <f>IF(_tzyy_month_day!A538="","",_tzyy_month_day!A538)</f>
        <v/>
      </c>
      <c r="AL542" s="465" t="str">
        <f>IF(_tzyy_month_day!B538="","",_tzyy_month_day!B538)</f>
        <v/>
      </c>
      <c r="AM542" s="465" t="str">
        <f>IF(_tzyy_month_day!C538="","",_tzyy_month_day!C538)</f>
        <v/>
      </c>
      <c r="AN542" s="466" t="str">
        <f>IF(_tag_month_day!CG538="","",_tag_month_day!CG538)</f>
        <v/>
      </c>
      <c r="AO542" s="466" t="str">
        <f>IF(_tag_month_day!CH538="","",_tag_month_day!CH538)</f>
        <v/>
      </c>
      <c r="AP542" s="486" t="e">
        <f t="shared" si="3149"/>
        <v>#VALUE!</v>
      </c>
      <c r="AQ542" s="487" t="str">
        <f>IF(_tag_month_day!J538="","",_tag_month_day!J538/100)</f>
        <v/>
      </c>
      <c r="AR542" s="488">
        <f t="shared" si="3150"/>
        <v>1.3</v>
      </c>
      <c r="AS542" s="489" t="e">
        <f t="shared" si="3101"/>
        <v>#VALUE!</v>
      </c>
      <c r="AT542" s="489">
        <f t="shared" si="3151"/>
        <v>0</v>
      </c>
      <c r="AU542" s="490" t="str">
        <f>IF(_tag_month_day!K538="","",_tag_month_day!K538)</f>
        <v/>
      </c>
      <c r="AV542" s="491" t="str">
        <f>IF(_tag_month_day!L538="","",_tag_month_day!L538/100)</f>
        <v/>
      </c>
      <c r="AW542" s="420">
        <f t="shared" si="3073"/>
        <v>0</v>
      </c>
      <c r="AX542" s="420">
        <f t="shared" si="3152"/>
        <v>0</v>
      </c>
      <c r="AY542" s="420" t="str">
        <f>IF(_tag_month_day!M538="","",_tag_month_day!M538/100)</f>
        <v/>
      </c>
      <c r="AZ542" s="420" t="str">
        <f>IF(_tag_month_day!N538="","",_tag_month_day!N538/100)</f>
        <v/>
      </c>
      <c r="BA542" s="420" t="str">
        <f>IF(_tag_month_day!O538="","",_tag_month_day!O538/100)</f>
        <v/>
      </c>
      <c r="BB542" s="496" t="str">
        <f>IF(_tag_month_day!P538="","",_tag_month_day!P538/100)</f>
        <v/>
      </c>
      <c r="BC542" s="496">
        <f t="shared" si="3153"/>
        <v>0</v>
      </c>
      <c r="BD542" s="496" t="str">
        <f>IF(_tag_month_day!Q538="","",_tag_month_day!Q538/100)</f>
        <v/>
      </c>
      <c r="BE542" s="510" t="str">
        <f>IF(_tag_month_day!R538="","",_tag_month_day!R538/100)</f>
        <v/>
      </c>
      <c r="BF542" s="413" t="str">
        <f>IF(_tag_month_day!CC538="","",_tag_month_day!CC538/100)</f>
        <v/>
      </c>
      <c r="BG542" s="511" t="e">
        <f t="shared" si="3102"/>
        <v>#VALUE!</v>
      </c>
      <c r="BH542" s="198">
        <f t="shared" si="3103"/>
        <v>0</v>
      </c>
      <c r="BI542" s="512" t="e">
        <f>IF(CX542=0,BI541,(DK542*查询!$R$5+DL542*查询!$Q$5+DM542*查询!$N$5+DN542*查询!$O$5+DO542*查询!$P$5)*AF542/CX542)</f>
        <v>#VALUE!</v>
      </c>
      <c r="BJ542" s="512" t="e">
        <f>IF(CX542=0,BJ541,(DP542*查询!$S$5+DQ542*查询!$T$5+DR542*查询!$U$5)*AF542/CX542)</f>
        <v>#VALUE!</v>
      </c>
      <c r="BK542" s="512">
        <f t="shared" si="3154"/>
        <v>1</v>
      </c>
      <c r="BL542" s="513" t="str">
        <f>IF(_cfyc_month_day!A538="","",_cfyc_month_day!A538)</f>
        <v/>
      </c>
      <c r="BM542" s="513" t="str">
        <f>IF(_cfyc_month_day!B538="","",_cfyc_month_day!B538)</f>
        <v/>
      </c>
      <c r="BN542" s="513" t="str">
        <f>IF(_cfyc_month_day!C538="","",_cfyc_month_day!C538)</f>
        <v/>
      </c>
      <c r="BO542" s="522" t="str">
        <f>IF(_cfyc_month_day!D538="","",_cfyc_month_day!D538)</f>
        <v/>
      </c>
      <c r="BP542" s="522" t="str">
        <f>IF(_cfyc_month_day!E538="","",_cfyc_month_day!E538)</f>
        <v/>
      </c>
      <c r="BQ542" s="522" t="str">
        <f>IF(_cfyc_month_day!F538="","",_cfyc_month_day!F538)</f>
        <v/>
      </c>
      <c r="BR542" s="513" t="str">
        <f>IF(_tag_month_day!T538="","",_tag_month_day!T538)</f>
        <v/>
      </c>
      <c r="BS542" s="513" t="str">
        <f>IF(_tag_month_day!U538="","",_tag_month_day!U538)</f>
        <v/>
      </c>
      <c r="BT542" s="523" t="str">
        <f t="shared" si="3155"/>
        <v/>
      </c>
      <c r="BU542" s="223" t="str">
        <f>IF(_tag_month_day!V538="","",_tag_month_day!V538)</f>
        <v/>
      </c>
      <c r="BV542" s="206" t="str">
        <f>IF(_tag_month_day!W538="","",_tag_month_day!W538)</f>
        <v/>
      </c>
      <c r="BW542" s="540" t="str">
        <f>IF(_tag_month_day!X538="","",_tag_month_day!X538)</f>
        <v/>
      </c>
      <c r="BX542" s="540" t="str">
        <f>IF(_tag_month_day!Y538="","",_tag_month_day!Y538)</f>
        <v/>
      </c>
      <c r="BY542" s="541">
        <f ca="1" t="shared" si="3156"/>
        <v>43639.458333332</v>
      </c>
      <c r="BZ542" s="542"/>
      <c r="CA542" s="543" t="str">
        <f>IF(_jhy2_month_day!A538="","",_jhy2_month_day!A538)</f>
        <v/>
      </c>
      <c r="CB542" s="464" t="str">
        <f>IF(_jhy2_month_day!B538="","",_jhy2_month_day!B538)</f>
        <v/>
      </c>
      <c r="CC542" s="464" t="str">
        <f>IF(_jhy2_month_day!C538="","",_jhy2_month_day!C538)</f>
        <v/>
      </c>
      <c r="CD542" s="464" t="str">
        <f>IF(_jhy2_month_day!D538="","",_jhy2_month_day!D538)</f>
        <v/>
      </c>
      <c r="CE542" s="464" t="str">
        <f>IF(_jhy2_month_day!E538="","",_jhy2_month_day!E538)</f>
        <v/>
      </c>
      <c r="CF542" s="464" t="str">
        <f>IF(_jhy2_month_day!F538="","",_jhy2_month_day!F538)</f>
        <v/>
      </c>
      <c r="CG542" s="464" t="str">
        <f>IF(_jhy2_month_day!G538="","",_jhy2_month_day!G538)</f>
        <v/>
      </c>
      <c r="CH542" s="464" t="str">
        <f>IF(_jhy2_month_day!H538="","",_jhy2_month_day!H538)</f>
        <v/>
      </c>
      <c r="CI542" s="464" t="str">
        <f>IF(_jhy2_month_day!I538="","",_jhy2_month_day!I538)</f>
        <v/>
      </c>
      <c r="CJ542" s="464" t="str">
        <f>IF(_jhy2_month_day!J538="","",_jhy2_month_day!J538)</f>
        <v/>
      </c>
      <c r="CK542" s="464" t="str">
        <f>IF(_jhy2_month_day!K538="","",_jhy2_month_day!K538)</f>
        <v/>
      </c>
      <c r="CL542" s="562" t="str">
        <f>IF(_jhy2_month_day!L538="","",_jhy2_month_day!L538)</f>
        <v/>
      </c>
      <c r="CM542" s="562" t="str">
        <f>IF(_jhy2_month_day!M538="","",_jhy2_month_day!M538)</f>
        <v/>
      </c>
      <c r="CN542" s="562" t="str">
        <f>IF(_jhy2_month_day!N538="","",_jhy2_month_day!N538)</f>
        <v/>
      </c>
      <c r="CO542" s="562" t="str">
        <f>IF(_jhy2_month_day!O538="","",_jhy2_month_day!O538)</f>
        <v/>
      </c>
      <c r="CP542" s="562" t="str">
        <f>IF(_jhy2_month_day!P538="","",_jhy2_month_day!P538)</f>
        <v/>
      </c>
      <c r="CQ542" s="562" t="str">
        <f>IF(_jhy2_month_day!Q538="","",_jhy2_month_day!Q538)</f>
        <v/>
      </c>
      <c r="CR542" s="563" t="str">
        <f>IF(_jhy2_month_day!R538="","",_jhy2_month_day!R538)</f>
        <v/>
      </c>
      <c r="CS542" s="576" t="str">
        <f>IF(_jhy2_month_day!S538="","",_jhy2_month_day!S538)</f>
        <v/>
      </c>
      <c r="CT542" s="562" t="str">
        <f>IF(_jhy2_month_day!T538="","",_jhy2_month_day!T538)</f>
        <v/>
      </c>
      <c r="CU542" s="577" t="e">
        <f t="shared" si="3104"/>
        <v>#VALUE!</v>
      </c>
      <c r="CV542" s="198" t="e">
        <f t="shared" si="3105"/>
        <v>#VALUE!</v>
      </c>
      <c r="CW542" s="192" t="e">
        <f t="shared" si="3106"/>
        <v>#VALUE!</v>
      </c>
      <c r="CX542" s="192" t="e">
        <f t="shared" si="3107"/>
        <v>#VALUE!</v>
      </c>
      <c r="CY542" s="202" t="e">
        <f t="shared" si="3108"/>
        <v>#VALUE!</v>
      </c>
      <c r="CZ542" s="192" t="e">
        <f t="shared" ref="CZ542:DI542" si="3290">$AJ542*EF542</f>
        <v>#VALUE!</v>
      </c>
      <c r="DA542" s="192" t="e">
        <f t="shared" si="3290"/>
        <v>#VALUE!</v>
      </c>
      <c r="DB542" s="192" t="e">
        <f t="shared" si="3290"/>
        <v>#VALUE!</v>
      </c>
      <c r="DC542" s="192" t="e">
        <f t="shared" si="3290"/>
        <v>#VALUE!</v>
      </c>
      <c r="DD542" s="192" t="e">
        <f t="shared" si="3290"/>
        <v>#VALUE!</v>
      </c>
      <c r="DE542" s="192" t="e">
        <f t="shared" si="3290"/>
        <v>#VALUE!</v>
      </c>
      <c r="DF542" s="192" t="e">
        <f t="shared" si="3290"/>
        <v>#VALUE!</v>
      </c>
      <c r="DG542" s="192" t="e">
        <f t="shared" si="3290"/>
        <v>#VALUE!</v>
      </c>
      <c r="DH542" s="192" t="e">
        <f t="shared" si="3290"/>
        <v>#VALUE!</v>
      </c>
      <c r="DI542" s="192" t="e">
        <f t="shared" si="3290"/>
        <v>#VALUE!</v>
      </c>
      <c r="DJ542" s="192" t="e">
        <f t="shared" si="3110"/>
        <v>#VALUE!</v>
      </c>
      <c r="DK542" s="192" t="e">
        <f t="shared" si="3111"/>
        <v>#VALUE!</v>
      </c>
      <c r="DL542" s="192" t="e">
        <f t="shared" si="3112"/>
        <v>#VALUE!</v>
      </c>
      <c r="DM542" s="192" t="e">
        <f t="shared" si="3113"/>
        <v>#VALUE!</v>
      </c>
      <c r="DN542" s="192" t="e">
        <f t="shared" si="3114"/>
        <v>#VALUE!</v>
      </c>
      <c r="DO542" s="192" t="e">
        <f t="shared" si="3115"/>
        <v>#VALUE!</v>
      </c>
      <c r="DP542" s="192" t="e">
        <f t="shared" si="3116"/>
        <v>#VALUE!</v>
      </c>
      <c r="DQ542" s="192" t="e">
        <f t="shared" si="3117"/>
        <v>#VALUE!</v>
      </c>
      <c r="DR542" s="192" t="e">
        <f t="shared" si="3118"/>
        <v>#VALUE!</v>
      </c>
      <c r="DS542" s="192" t="e">
        <f t="shared" si="3119"/>
        <v>#VALUE!</v>
      </c>
      <c r="DT542" s="192" t="e">
        <f t="shared" si="3120"/>
        <v>#VALUE!</v>
      </c>
      <c r="DU542" s="192" t="e">
        <f t="shared" si="3121"/>
        <v>#VALUE!</v>
      </c>
      <c r="DV542" s="198" t="e">
        <f t="shared" si="3122"/>
        <v>#VALUE!</v>
      </c>
      <c r="DW542" s="198" t="e">
        <f t="shared" si="3123"/>
        <v>#DIV/0!</v>
      </c>
      <c r="DX542" s="198" t="e">
        <f t="shared" si="3124"/>
        <v>#DIV/0!</v>
      </c>
      <c r="DY542" s="198" t="e">
        <f t="shared" si="3125"/>
        <v>#VALUE!</v>
      </c>
      <c r="DZ542" s="198" t="e">
        <f t="shared" si="3126"/>
        <v>#VALUE!</v>
      </c>
      <c r="EA542" s="198" t="e">
        <f t="shared" si="3127"/>
        <v>#VALUE!</v>
      </c>
      <c r="EB542" s="198" t="e">
        <f t="shared" si="3128"/>
        <v>#VALUE!</v>
      </c>
      <c r="EC542" s="198" t="e">
        <f t="shared" si="3129"/>
        <v>#DIV/0!</v>
      </c>
      <c r="ED542" s="198" t="e">
        <f t="shared" si="3130"/>
        <v>#VALUE!</v>
      </c>
      <c r="EE542" s="198" t="e">
        <f t="shared" si="3131"/>
        <v>#VALUE!</v>
      </c>
      <c r="EF542" s="198" t="e">
        <f t="shared" ref="EF542:EO542" si="3291">DV542/SUM($DV542:$EE542)</f>
        <v>#VALUE!</v>
      </c>
      <c r="EG542" s="198" t="e">
        <f t="shared" si="3291"/>
        <v>#DIV/0!</v>
      </c>
      <c r="EH542" s="198" t="e">
        <f t="shared" si="3291"/>
        <v>#DIV/0!</v>
      </c>
      <c r="EI542" s="198" t="e">
        <f t="shared" si="3291"/>
        <v>#VALUE!</v>
      </c>
      <c r="EJ542" s="198" t="e">
        <f t="shared" si="3291"/>
        <v>#VALUE!</v>
      </c>
      <c r="EK542" s="198" t="e">
        <f t="shared" si="3291"/>
        <v>#VALUE!</v>
      </c>
      <c r="EL542" s="198" t="e">
        <f t="shared" si="3291"/>
        <v>#VALUE!</v>
      </c>
      <c r="EM542" s="198" t="e">
        <f t="shared" si="3291"/>
        <v>#DIV/0!</v>
      </c>
      <c r="EN542" s="198" t="e">
        <f t="shared" si="3291"/>
        <v>#VALUE!</v>
      </c>
      <c r="EO542" s="198" t="e">
        <f t="shared" si="3291"/>
        <v>#VALUE!</v>
      </c>
      <c r="EP542" s="511">
        <f t="shared" ref="EP542:EW542" si="3292">EP541</f>
        <v>0.08</v>
      </c>
      <c r="EQ542" s="511">
        <f t="shared" si="3292"/>
        <v>0.015</v>
      </c>
      <c r="ER542" s="511">
        <f t="shared" si="3292"/>
        <v>0.015</v>
      </c>
      <c r="ES542" s="511">
        <f t="shared" si="3292"/>
        <v>0.015</v>
      </c>
      <c r="ET542" s="511">
        <f t="shared" si="3292"/>
        <v>0.015</v>
      </c>
      <c r="EU542" s="511">
        <f t="shared" si="3292"/>
        <v>0.09</v>
      </c>
      <c r="EV542" s="511">
        <f t="shared" si="3292"/>
        <v>0.09</v>
      </c>
      <c r="EW542" s="511">
        <f t="shared" si="3292"/>
        <v>0.09</v>
      </c>
      <c r="EX542" s="420" t="str">
        <f>IF(_tag_month_day!AS538="","",_tag_month_day!AS538/100)</f>
        <v/>
      </c>
      <c r="EY542" s="420" t="str">
        <f>IF(_tag_month_day!AT538="","",_tag_month_day!AT538/100)</f>
        <v/>
      </c>
      <c r="EZ542" s="420" t="str">
        <f>IF(_tag_month_day!AU538="","",_tag_month_day!AU538/100)</f>
        <v/>
      </c>
      <c r="FA542" s="420" t="str">
        <f>IF(_tag_month_day!AV538="","",_tag_month_day!AV538/100)</f>
        <v/>
      </c>
      <c r="FB542" s="420" t="str">
        <f>IF(_tag_month_day!AW538="","",_tag_month_day!AW538/100)</f>
        <v/>
      </c>
      <c r="FC542" s="420" t="str">
        <f>IF(_tag_month_day!AX538="","",_tag_month_day!AX538/100)</f>
        <v/>
      </c>
      <c r="FD542" s="510">
        <f t="shared" si="3160"/>
        <v>0.33</v>
      </c>
      <c r="FE542" s="510">
        <f t="shared" si="3161"/>
        <v>0.19</v>
      </c>
      <c r="FF542" s="510">
        <f t="shared" si="3162"/>
        <v>0.003</v>
      </c>
      <c r="FG542" s="510">
        <f t="shared" si="3163"/>
        <v>0</v>
      </c>
      <c r="FH542" s="603">
        <f t="shared" si="3164"/>
        <v>0.0001</v>
      </c>
      <c r="FI542" s="510">
        <f t="shared" ref="FI542:FR542" si="3293">FI541</f>
        <v>0.41</v>
      </c>
      <c r="FJ542" s="510">
        <f t="shared" si="3293"/>
        <v>0.11</v>
      </c>
      <c r="FK542" s="510">
        <f t="shared" si="3293"/>
        <v>0.015</v>
      </c>
      <c r="FL542" s="510">
        <f t="shared" si="3293"/>
        <v>0</v>
      </c>
      <c r="FM542" s="603">
        <f t="shared" si="3293"/>
        <v>0.0001</v>
      </c>
      <c r="FN542" s="510" t="str">
        <f>IF(_tag_month_day!AY538="","",_tag_month_day!AY538/100)</f>
        <v/>
      </c>
      <c r="FO542" s="510" t="str">
        <f>IF(_tag_month_day!AZ538="","",_tag_month_day!AZ538/100)</f>
        <v/>
      </c>
      <c r="FP542" s="510" t="str">
        <f>IF(_tag_month_day!BA538="","",_tag_month_day!BA538/100)</f>
        <v/>
      </c>
      <c r="FQ542" s="510" t="str">
        <f>IF(_tag_month_day!BB538="","",_tag_month_day!BB538/100)</f>
        <v/>
      </c>
      <c r="FR542" s="603" t="str">
        <f>IF(_tag_month_day!BC538="","",_tag_month_day!BC538/100)</f>
        <v/>
      </c>
      <c r="FS542" s="510" t="str">
        <f>IF(_tag_month_day!BD538="","",_tag_month_day!BD538/100)</f>
        <v/>
      </c>
      <c r="FT542" s="510" t="str">
        <f>IF(_tag_month_day!BE538="","",_tag_month_day!BE538/100)</f>
        <v/>
      </c>
      <c r="FU542" s="510" t="str">
        <f>IF(_tag_month_day!BF538="","",_tag_month_day!BF538/100)</f>
        <v/>
      </c>
      <c r="FV542" s="510" t="str">
        <f>IF(_tag_month_day!BG538="","",_tag_month_day!BG538/100)</f>
        <v/>
      </c>
      <c r="FW542" s="603" t="str">
        <f>IF(_tag_month_day!BH538="","",_tag_month_day!BH538/100)</f>
        <v/>
      </c>
      <c r="FX542" s="510" t="str">
        <f>IF(_tag_month_day!BI538="","",_tag_month_day!BI538/100)</f>
        <v/>
      </c>
      <c r="FY542" s="510" t="str">
        <f>IF(_tag_month_day!BJ538="","",_tag_month_day!BJ538/100)</f>
        <v/>
      </c>
      <c r="FZ542" s="605" t="str">
        <f>IF(_tag_month_day!BK538="","",_tag_month_day!BK538/100)</f>
        <v/>
      </c>
      <c r="GA542" s="510" t="str">
        <f>IF(_tag_month_day!BL538="","",_tag_month_day!BL538/100)</f>
        <v/>
      </c>
      <c r="GB542" s="603" t="str">
        <f>IF(_tag_month_day!BM538="","",_tag_month_day!BM538/100)</f>
        <v/>
      </c>
      <c r="GC542" s="420" t="str">
        <f>IF(_tag_month_day!BN538="","",_tag_month_day!BN538/100)</f>
        <v/>
      </c>
      <c r="GD542" s="420" t="str">
        <f>IF(_tag_month_day!BO538="","",_tag_month_day!BO538/100)</f>
        <v/>
      </c>
      <c r="GE542" s="420" t="str">
        <f>IF(_tag_month_day!BP538="","",_tag_month_day!BP538/100)</f>
        <v/>
      </c>
      <c r="GF542" s="420" t="str">
        <f>IF(_tag_month_day!BQ538="","",_tag_month_day!BQ538/100)</f>
        <v/>
      </c>
      <c r="GG542" s="420" t="str">
        <f>IF(_tag_month_day!BR538="","",_tag_month_day!BR538/100)</f>
        <v/>
      </c>
      <c r="GH542" s="420" t="str">
        <f>IF(_tag_month_day!BS538="","",_tag_month_day!BS538/100)</f>
        <v/>
      </c>
      <c r="GI542" s="603" t="str">
        <f>IF(_tag_month_day!BT538="","",_tag_month_day!BT538/100)</f>
        <v/>
      </c>
      <c r="GJ542" s="612" t="str">
        <f>IF(_tag_month_day!BU538="","",_tag_month_day!BU538/100)</f>
        <v/>
      </c>
      <c r="GK542" s="620" t="str">
        <f>IF(_tag_month_day!BV538="",IF(_rlcf_month_day!A$2="","",_rlcf_month_day!A$2/100),_tag_month_day!BV538/100)</f>
        <v/>
      </c>
      <c r="GL542" s="620" t="str">
        <f>IF(_tag_month_day!BW538="",IF(_rlcf_month_day!B$2="","",_rlcf_month_day!B$2/100),_tag_month_day!BW538/100)</f>
        <v/>
      </c>
      <c r="GM542" s="621" t="str">
        <f>IF(_tag_month_day!BX538="",IF(_rlcf_month_day!C$2="","",_rlcf_month_day!C$2/100),_tag_month_day!BX538/100)</f>
        <v/>
      </c>
      <c r="GN542" s="620" t="str">
        <f>IF(_tag_month_day!BV538="",IF(_rlcf_month_day!A$2="","",_rlcf_month_day!A$2/100),_tag_month_day!BV538/100)</f>
        <v/>
      </c>
      <c r="GO542" s="620" t="str">
        <f>IF(_tag_month_day!BW538="",IF(_rlcf_month_day!B$2="","",_rlcf_month_day!B$2/100),_tag_month_day!BW538/100)</f>
        <v/>
      </c>
      <c r="GP542" s="620" t="str">
        <f>IF(_tag_month_day!CD538="",IF(_rlcf_month_day!E$2="","",_rlcf_month_day!E$2/100),_tag_month_day!CD538/100)</f>
        <v/>
      </c>
      <c r="GQ542" s="620" t="str">
        <f>IF(_tag_month_day!CE538="",IF(_rlcf_month_day!F$2="","",_rlcf_month_day!F$2/100),_tag_month_day!CE538/100)</f>
        <v/>
      </c>
      <c r="GR542" s="621" t="str">
        <f>IF(_tag_month_day!CF538="",IF(_rlcf_month_day!G$2="","",_rlcf_month_day!G$2/100),_tag_month_day!CF538/100)</f>
        <v/>
      </c>
      <c r="GS542" s="626">
        <f t="shared" ref="GS542:HH542" si="3294">GS541</f>
        <v>0.953</v>
      </c>
      <c r="GT542" s="626">
        <f t="shared" si="3294"/>
        <v>0.55</v>
      </c>
      <c r="GU542" s="626">
        <f t="shared" si="3294"/>
        <v>0.55</v>
      </c>
      <c r="GV542" s="626">
        <f t="shared" si="3294"/>
        <v>0.55</v>
      </c>
      <c r="GW542" s="626">
        <f t="shared" si="3294"/>
        <v>0.5</v>
      </c>
      <c r="GX542" s="626">
        <f t="shared" si="3294"/>
        <v>0.935</v>
      </c>
      <c r="GY542" s="626">
        <f t="shared" si="3294"/>
        <v>0.15</v>
      </c>
      <c r="GZ542" s="626">
        <f t="shared" si="3294"/>
        <v>1</v>
      </c>
      <c r="HA542" s="632">
        <f t="shared" si="3294"/>
        <v>0.047</v>
      </c>
      <c r="HB542" s="632">
        <f t="shared" si="3294"/>
        <v>0.45</v>
      </c>
      <c r="HC542" s="632">
        <f t="shared" si="3294"/>
        <v>0.45</v>
      </c>
      <c r="HD542" s="632">
        <f t="shared" si="3294"/>
        <v>0.45</v>
      </c>
      <c r="HE542" s="632">
        <f t="shared" si="3294"/>
        <v>0.5</v>
      </c>
      <c r="HF542" s="632">
        <f t="shared" si="3294"/>
        <v>0.065</v>
      </c>
      <c r="HG542" s="632">
        <f t="shared" si="3294"/>
        <v>0.85</v>
      </c>
      <c r="HH542" s="632">
        <f t="shared" si="3294"/>
        <v>0</v>
      </c>
      <c r="HI542" s="68">
        <f t="shared" si="3136"/>
        <v>0</v>
      </c>
      <c r="HJ542" s="68" t="e">
        <f t="shared" si="3167"/>
        <v>#VALUE!</v>
      </c>
      <c r="HK542" s="202">
        <f t="shared" si="3168"/>
        <v>0.85</v>
      </c>
      <c r="HL542" s="464">
        <f t="shared" si="3169"/>
        <v>550000</v>
      </c>
      <c r="HM542" s="464">
        <f t="shared" si="3170"/>
        <v>480000</v>
      </c>
      <c r="HN542" s="192" t="e">
        <f t="shared" si="3137"/>
        <v>#VALUE!</v>
      </c>
      <c r="HO542" s="192" t="e">
        <f>HN542*HK542*$HO$2/HL542*1000000</f>
        <v>#VALUE!</v>
      </c>
      <c r="HP542" s="192" t="e">
        <f>HN542*HK542*$HP$2/HM542*1000000</f>
        <v>#VALUE!</v>
      </c>
    </row>
    <row r="543" customFormat="1" spans="1:224">
      <c r="A543" s="381">
        <v>538</v>
      </c>
      <c r="B543" s="54">
        <f ca="1" t="shared" si="3171"/>
        <v>43639</v>
      </c>
      <c r="C543" s="57">
        <f t="shared" si="3172"/>
        <v>0.0416666666666667</v>
      </c>
      <c r="D543" s="68" t="str">
        <f ca="1" t="shared" si="3138"/>
        <v>白班</v>
      </c>
      <c r="E543" s="68" t="str">
        <f ca="1" t="shared" si="3139"/>
        <v>丁</v>
      </c>
      <c r="F543" s="68">
        <f ca="1">SUMPRODUCT((成本日报!$A$3:$A$95=计划!B543)*(成本日报!$B$3:$B$95=计划!$D543),成本日报!$C$3:$C$95)</f>
        <v>4</v>
      </c>
      <c r="G543" s="382">
        <f ca="1" t="shared" si="3173"/>
        <v>43639.3749999987</v>
      </c>
      <c r="H543" s="382">
        <f ca="1" t="shared" si="3140"/>
        <v>43639.3819444431</v>
      </c>
      <c r="I543" s="382">
        <f ca="1" t="shared" si="3141"/>
        <v>43639.3874999987</v>
      </c>
      <c r="J543" s="382">
        <f ca="1" t="shared" si="3142"/>
        <v>43639.4166666654</v>
      </c>
      <c r="K543" s="382">
        <f ca="1" t="shared" si="3143"/>
        <v>43639.4791666654</v>
      </c>
      <c r="L543" s="382">
        <f ca="1" t="shared" si="3144"/>
        <v>43639.4999999987</v>
      </c>
      <c r="M543" s="398" t="str">
        <f>IF(_tag_month_day!A539="","",_tag_month_day!A539)</f>
        <v/>
      </c>
      <c r="N543" s="398" t="str">
        <f>IF(_tag_month_day!B539="","",_tag_month_day!B539)</f>
        <v/>
      </c>
      <c r="O543" s="399" t="e">
        <f t="shared" si="3145"/>
        <v>#VALUE!</v>
      </c>
      <c r="P543" s="398" t="str">
        <f>IF(_tag_month_day!C539="","",_tag_month_day!C539)</f>
        <v/>
      </c>
      <c r="Q543" s="398" t="str">
        <f>IF(_tag_month_day!D539="","",_tag_month_day!D539)</f>
        <v/>
      </c>
      <c r="R543" s="416">
        <f>IF(_tag_month_day!CB539="",R542,_tag_month_day!CB539/100)</f>
        <v>0.07</v>
      </c>
      <c r="S543" s="417" t="str">
        <f>IF(_tag_month_day!E539="","",_tag_month_day!E539)</f>
        <v/>
      </c>
      <c r="T543" s="417" t="str">
        <f>IF(_tag_month_day!F539="","",_tag_month_day!F539)</f>
        <v/>
      </c>
      <c r="U543" s="418" t="e">
        <f t="shared" si="3099"/>
        <v>#VALUE!</v>
      </c>
      <c r="V543" s="53" t="e">
        <f t="shared" si="3100"/>
        <v>#VALUE!</v>
      </c>
      <c r="W543" s="419" t="str">
        <f>IF(_jhy_month_day!A539="","",_jhy_month_day!A539)</f>
        <v/>
      </c>
      <c r="X543" s="420" t="str">
        <f>IF(_jhy_month_day!B539="","",_jhy_month_day!B539/100)</f>
        <v/>
      </c>
      <c r="Y543" s="420" t="str">
        <f>IF(_jhy_month_day!C539="","",_jhy_month_day!C539/100)</f>
        <v/>
      </c>
      <c r="Z543" s="439">
        <f t="shared" si="3189"/>
        <v>135</v>
      </c>
      <c r="AA543" s="440" t="str">
        <f>IF(_tag_month_day!G539="","",_tag_month_day!G539/100)</f>
        <v/>
      </c>
      <c r="AB543" s="440" t="str">
        <f>IF(_tag_month_day!H539="","",_tag_month_day!H539/100)</f>
        <v/>
      </c>
      <c r="AC543" s="193">
        <f t="shared" si="3146"/>
        <v>1.59963432013121</v>
      </c>
      <c r="AD543" s="441" t="str">
        <f t="shared" si="3147"/>
        <v/>
      </c>
      <c r="AE543" s="442" t="str">
        <f t="shared" si="3148"/>
        <v/>
      </c>
      <c r="AF543" s="443">
        <v>1</v>
      </c>
      <c r="AG543" s="68" t="str">
        <f>IF(_duihao_month_day!A539="","",_duihao_month_day!A539)</f>
        <v/>
      </c>
      <c r="AH543" s="463">
        <f>IF(_gyk_month_day!B539="",AH542,_gyk_month_day!B539)</f>
        <v>820</v>
      </c>
      <c r="AI543" s="464"/>
      <c r="AJ543" s="68" t="str">
        <f>IF(_tag_month_day!I539="","",_tag_month_day!I539)</f>
        <v/>
      </c>
      <c r="AK543" s="465" t="str">
        <f>IF(_tzyy_month_day!A539="","",_tzyy_month_day!A539)</f>
        <v/>
      </c>
      <c r="AL543" s="465" t="str">
        <f>IF(_tzyy_month_day!B539="","",_tzyy_month_day!B539)</f>
        <v/>
      </c>
      <c r="AM543" s="465" t="str">
        <f>IF(_tzyy_month_day!C539="","",_tzyy_month_day!C539)</f>
        <v/>
      </c>
      <c r="AN543" s="466" t="str">
        <f>IF(_tag_month_day!CG539="","",_tag_month_day!CG539)</f>
        <v/>
      </c>
      <c r="AO543" s="466" t="str">
        <f>IF(_tag_month_day!CH539="","",_tag_month_day!CH539)</f>
        <v/>
      </c>
      <c r="AP543" s="486" t="e">
        <f t="shared" si="3149"/>
        <v>#VALUE!</v>
      </c>
      <c r="AQ543" s="487" t="str">
        <f>IF(_tag_month_day!J539="","",_tag_month_day!J539/100)</f>
        <v/>
      </c>
      <c r="AR543" s="488">
        <f t="shared" si="3150"/>
        <v>1.3</v>
      </c>
      <c r="AS543" s="489" t="e">
        <f t="shared" si="3101"/>
        <v>#VALUE!</v>
      </c>
      <c r="AT543" s="489">
        <f t="shared" si="3151"/>
        <v>0</v>
      </c>
      <c r="AU543" s="490" t="str">
        <f>IF(_tag_month_day!K539="","",_tag_month_day!K539)</f>
        <v/>
      </c>
      <c r="AV543" s="491" t="str">
        <f>IF(_tag_month_day!L539="","",_tag_month_day!L539/100)</f>
        <v/>
      </c>
      <c r="AW543" s="420">
        <f t="shared" si="3073"/>
        <v>0</v>
      </c>
      <c r="AX543" s="420">
        <f t="shared" si="3152"/>
        <v>0</v>
      </c>
      <c r="AY543" s="420" t="str">
        <f>IF(_tag_month_day!M539="","",_tag_month_day!M539/100)</f>
        <v/>
      </c>
      <c r="AZ543" s="420" t="str">
        <f>IF(_tag_month_day!N539="","",_tag_month_day!N539/100)</f>
        <v/>
      </c>
      <c r="BA543" s="420" t="str">
        <f>IF(_tag_month_day!O539="","",_tag_month_day!O539/100)</f>
        <v/>
      </c>
      <c r="BB543" s="496" t="str">
        <f>IF(_tag_month_day!P539="","",_tag_month_day!P539/100)</f>
        <v/>
      </c>
      <c r="BC543" s="496">
        <f t="shared" si="3153"/>
        <v>0</v>
      </c>
      <c r="BD543" s="496" t="str">
        <f>IF(_tag_month_day!Q539="","",_tag_month_day!Q539/100)</f>
        <v/>
      </c>
      <c r="BE543" s="510" t="str">
        <f>IF(_tag_month_day!R539="","",_tag_month_day!R539/100)</f>
        <v/>
      </c>
      <c r="BF543" s="413" t="str">
        <f>IF(_tag_month_day!CC539="","",_tag_month_day!CC539/100)</f>
        <v/>
      </c>
      <c r="BG543" s="511" t="e">
        <f t="shared" si="3102"/>
        <v>#VALUE!</v>
      </c>
      <c r="BH543" s="198">
        <f t="shared" si="3103"/>
        <v>0</v>
      </c>
      <c r="BI543" s="512" t="e">
        <f>IF(CX543=0,BI542,(DK543*查询!$R$5+DL543*查询!$Q$5+DM543*查询!$N$5+DN543*查询!$O$5+DO543*查询!$P$5)*AF543/CX543)</f>
        <v>#VALUE!</v>
      </c>
      <c r="BJ543" s="512" t="e">
        <f>IF(CX543=0,BJ542,(DP543*查询!$S$5+DQ543*查询!$T$5+DR543*查询!$U$5)*AF543/CX543)</f>
        <v>#VALUE!</v>
      </c>
      <c r="BK543" s="512">
        <f t="shared" si="3154"/>
        <v>1</v>
      </c>
      <c r="BL543" s="513" t="str">
        <f>IF(_cfyc_month_day!A539="","",_cfyc_month_day!A539)</f>
        <v/>
      </c>
      <c r="BM543" s="513" t="str">
        <f>IF(_cfyc_month_day!B539="","",_cfyc_month_day!B539)</f>
        <v/>
      </c>
      <c r="BN543" s="513" t="str">
        <f>IF(_cfyc_month_day!C539="","",_cfyc_month_day!C539)</f>
        <v/>
      </c>
      <c r="BO543" s="522" t="str">
        <f>IF(_cfyc_month_day!D539="","",_cfyc_month_day!D539)</f>
        <v/>
      </c>
      <c r="BP543" s="522" t="str">
        <f>IF(_cfyc_month_day!E539="","",_cfyc_month_day!E539)</f>
        <v/>
      </c>
      <c r="BQ543" s="522" t="str">
        <f>IF(_cfyc_month_day!F539="","",_cfyc_month_day!F539)</f>
        <v/>
      </c>
      <c r="BR543" s="513" t="str">
        <f>IF(_tag_month_day!T539="","",_tag_month_day!T539)</f>
        <v/>
      </c>
      <c r="BS543" s="513" t="str">
        <f>IF(_tag_month_day!U539="","",_tag_month_day!U539)</f>
        <v/>
      </c>
      <c r="BT543" s="523" t="str">
        <f t="shared" si="3155"/>
        <v/>
      </c>
      <c r="BU543" s="223" t="str">
        <f>IF(_tag_month_day!V539="","",_tag_month_day!V539)</f>
        <v/>
      </c>
      <c r="BV543" s="206" t="str">
        <f>IF(_tag_month_day!W539="","",_tag_month_day!W539)</f>
        <v/>
      </c>
      <c r="BW543" s="540" t="str">
        <f>IF(_tag_month_day!X539="","",_tag_month_day!X539)</f>
        <v/>
      </c>
      <c r="BX543" s="540" t="str">
        <f>IF(_tag_month_day!Y539="","",_tag_month_day!Y539)</f>
        <v/>
      </c>
      <c r="BY543" s="541">
        <f ca="1" t="shared" si="3156"/>
        <v>43639.4999999987</v>
      </c>
      <c r="BZ543" s="542"/>
      <c r="CA543" s="543" t="str">
        <f>IF(_jhy2_month_day!A539="","",_jhy2_month_day!A539)</f>
        <v/>
      </c>
      <c r="CB543" s="464" t="str">
        <f>IF(_jhy2_month_day!B539="","",_jhy2_month_day!B539)</f>
        <v/>
      </c>
      <c r="CC543" s="464" t="str">
        <f>IF(_jhy2_month_day!C539="","",_jhy2_month_day!C539)</f>
        <v/>
      </c>
      <c r="CD543" s="464" t="str">
        <f>IF(_jhy2_month_day!D539="","",_jhy2_month_day!D539)</f>
        <v/>
      </c>
      <c r="CE543" s="464" t="str">
        <f>IF(_jhy2_month_day!E539="","",_jhy2_month_day!E539)</f>
        <v/>
      </c>
      <c r="CF543" s="464" t="str">
        <f>IF(_jhy2_month_day!F539="","",_jhy2_month_day!F539)</f>
        <v/>
      </c>
      <c r="CG543" s="464" t="str">
        <f>IF(_jhy2_month_day!G539="","",_jhy2_month_day!G539)</f>
        <v/>
      </c>
      <c r="CH543" s="464" t="str">
        <f>IF(_jhy2_month_day!H539="","",_jhy2_month_day!H539)</f>
        <v/>
      </c>
      <c r="CI543" s="464" t="str">
        <f>IF(_jhy2_month_day!I539="","",_jhy2_month_day!I539)</f>
        <v/>
      </c>
      <c r="CJ543" s="464" t="str">
        <f>IF(_jhy2_month_day!J539="","",_jhy2_month_day!J539)</f>
        <v/>
      </c>
      <c r="CK543" s="464" t="str">
        <f>IF(_jhy2_month_day!K539="","",_jhy2_month_day!K539)</f>
        <v/>
      </c>
      <c r="CL543" s="562" t="str">
        <f>IF(_jhy2_month_day!L539="","",_jhy2_month_day!L539)</f>
        <v/>
      </c>
      <c r="CM543" s="562" t="str">
        <f>IF(_jhy2_month_day!M539="","",_jhy2_month_day!M539)</f>
        <v/>
      </c>
      <c r="CN543" s="562" t="str">
        <f>IF(_jhy2_month_day!N539="","",_jhy2_month_day!N539)</f>
        <v/>
      </c>
      <c r="CO543" s="562" t="str">
        <f>IF(_jhy2_month_day!O539="","",_jhy2_month_day!O539)</f>
        <v/>
      </c>
      <c r="CP543" s="562" t="str">
        <f>IF(_jhy2_month_day!P539="","",_jhy2_month_day!P539)</f>
        <v/>
      </c>
      <c r="CQ543" s="562" t="str">
        <f>IF(_jhy2_month_day!Q539="","",_jhy2_month_day!Q539)</f>
        <v/>
      </c>
      <c r="CR543" s="563" t="str">
        <f>IF(_jhy2_month_day!R539="","",_jhy2_month_day!R539)</f>
        <v/>
      </c>
      <c r="CS543" s="576" t="str">
        <f>IF(_jhy2_month_day!S539="","",_jhy2_month_day!S539)</f>
        <v/>
      </c>
      <c r="CT543" s="562" t="str">
        <f>IF(_jhy2_month_day!T539="","",_jhy2_month_day!T539)</f>
        <v/>
      </c>
      <c r="CU543" s="577" t="e">
        <f t="shared" si="3104"/>
        <v>#VALUE!</v>
      </c>
      <c r="CV543" s="198" t="e">
        <f t="shared" si="3105"/>
        <v>#VALUE!</v>
      </c>
      <c r="CW543" s="192" t="e">
        <f t="shared" si="3106"/>
        <v>#VALUE!</v>
      </c>
      <c r="CX543" s="192" t="e">
        <f t="shared" si="3107"/>
        <v>#VALUE!</v>
      </c>
      <c r="CY543" s="202" t="e">
        <f t="shared" si="3108"/>
        <v>#VALUE!</v>
      </c>
      <c r="CZ543" s="192" t="e">
        <f t="shared" ref="CZ543:DI543" si="3295">$AJ543*EF543</f>
        <v>#VALUE!</v>
      </c>
      <c r="DA543" s="192" t="e">
        <f t="shared" si="3295"/>
        <v>#VALUE!</v>
      </c>
      <c r="DB543" s="192" t="e">
        <f t="shared" si="3295"/>
        <v>#VALUE!</v>
      </c>
      <c r="DC543" s="192" t="e">
        <f t="shared" si="3295"/>
        <v>#VALUE!</v>
      </c>
      <c r="DD543" s="192" t="e">
        <f t="shared" si="3295"/>
        <v>#VALUE!</v>
      </c>
      <c r="DE543" s="192" t="e">
        <f t="shared" si="3295"/>
        <v>#VALUE!</v>
      </c>
      <c r="DF543" s="192" t="e">
        <f t="shared" si="3295"/>
        <v>#VALUE!</v>
      </c>
      <c r="DG543" s="192" t="e">
        <f t="shared" si="3295"/>
        <v>#VALUE!</v>
      </c>
      <c r="DH543" s="192" t="e">
        <f t="shared" si="3295"/>
        <v>#VALUE!</v>
      </c>
      <c r="DI543" s="192" t="e">
        <f t="shared" si="3295"/>
        <v>#VALUE!</v>
      </c>
      <c r="DJ543" s="192" t="e">
        <f t="shared" si="3110"/>
        <v>#VALUE!</v>
      </c>
      <c r="DK543" s="192" t="e">
        <f t="shared" si="3111"/>
        <v>#VALUE!</v>
      </c>
      <c r="DL543" s="192" t="e">
        <f t="shared" si="3112"/>
        <v>#VALUE!</v>
      </c>
      <c r="DM543" s="192" t="e">
        <f t="shared" si="3113"/>
        <v>#VALUE!</v>
      </c>
      <c r="DN543" s="192" t="e">
        <f t="shared" si="3114"/>
        <v>#VALUE!</v>
      </c>
      <c r="DO543" s="192" t="e">
        <f t="shared" si="3115"/>
        <v>#VALUE!</v>
      </c>
      <c r="DP543" s="192" t="e">
        <f t="shared" si="3116"/>
        <v>#VALUE!</v>
      </c>
      <c r="DQ543" s="192" t="e">
        <f t="shared" si="3117"/>
        <v>#VALUE!</v>
      </c>
      <c r="DR543" s="192" t="e">
        <f t="shared" si="3118"/>
        <v>#VALUE!</v>
      </c>
      <c r="DS543" s="192" t="e">
        <f t="shared" si="3119"/>
        <v>#VALUE!</v>
      </c>
      <c r="DT543" s="192" t="e">
        <f t="shared" si="3120"/>
        <v>#VALUE!</v>
      </c>
      <c r="DU543" s="192" t="e">
        <f t="shared" si="3121"/>
        <v>#VALUE!</v>
      </c>
      <c r="DV543" s="198" t="e">
        <f t="shared" si="3122"/>
        <v>#VALUE!</v>
      </c>
      <c r="DW543" s="198" t="e">
        <f t="shared" si="3123"/>
        <v>#DIV/0!</v>
      </c>
      <c r="DX543" s="198" t="e">
        <f t="shared" si="3124"/>
        <v>#DIV/0!</v>
      </c>
      <c r="DY543" s="198" t="e">
        <f t="shared" si="3125"/>
        <v>#VALUE!</v>
      </c>
      <c r="DZ543" s="198" t="e">
        <f t="shared" si="3126"/>
        <v>#VALUE!</v>
      </c>
      <c r="EA543" s="198" t="e">
        <f t="shared" si="3127"/>
        <v>#VALUE!</v>
      </c>
      <c r="EB543" s="198" t="e">
        <f t="shared" si="3128"/>
        <v>#VALUE!</v>
      </c>
      <c r="EC543" s="198" t="e">
        <f t="shared" si="3129"/>
        <v>#DIV/0!</v>
      </c>
      <c r="ED543" s="198" t="e">
        <f t="shared" si="3130"/>
        <v>#VALUE!</v>
      </c>
      <c r="EE543" s="198" t="e">
        <f t="shared" si="3131"/>
        <v>#VALUE!</v>
      </c>
      <c r="EF543" s="198" t="e">
        <f t="shared" ref="EF543:EO543" si="3296">DV543/SUM($DV543:$EE543)</f>
        <v>#VALUE!</v>
      </c>
      <c r="EG543" s="198" t="e">
        <f t="shared" si="3296"/>
        <v>#DIV/0!</v>
      </c>
      <c r="EH543" s="198" t="e">
        <f t="shared" si="3296"/>
        <v>#DIV/0!</v>
      </c>
      <c r="EI543" s="198" t="e">
        <f t="shared" si="3296"/>
        <v>#VALUE!</v>
      </c>
      <c r="EJ543" s="198" t="e">
        <f t="shared" si="3296"/>
        <v>#VALUE!</v>
      </c>
      <c r="EK543" s="198" t="e">
        <f t="shared" si="3296"/>
        <v>#VALUE!</v>
      </c>
      <c r="EL543" s="198" t="e">
        <f t="shared" si="3296"/>
        <v>#VALUE!</v>
      </c>
      <c r="EM543" s="198" t="e">
        <f t="shared" si="3296"/>
        <v>#DIV/0!</v>
      </c>
      <c r="EN543" s="198" t="e">
        <f t="shared" si="3296"/>
        <v>#VALUE!</v>
      </c>
      <c r="EO543" s="198" t="e">
        <f t="shared" si="3296"/>
        <v>#VALUE!</v>
      </c>
      <c r="EP543" s="511">
        <f t="shared" ref="EP543:EW543" si="3297">EP542</f>
        <v>0.08</v>
      </c>
      <c r="EQ543" s="511">
        <f t="shared" si="3297"/>
        <v>0.015</v>
      </c>
      <c r="ER543" s="511">
        <f t="shared" si="3297"/>
        <v>0.015</v>
      </c>
      <c r="ES543" s="511">
        <f t="shared" si="3297"/>
        <v>0.015</v>
      </c>
      <c r="ET543" s="511">
        <f t="shared" si="3297"/>
        <v>0.015</v>
      </c>
      <c r="EU543" s="511">
        <f t="shared" si="3297"/>
        <v>0.09</v>
      </c>
      <c r="EV543" s="511">
        <f t="shared" si="3297"/>
        <v>0.09</v>
      </c>
      <c r="EW543" s="511">
        <f t="shared" si="3297"/>
        <v>0.09</v>
      </c>
      <c r="EX543" s="420" t="str">
        <f>IF(_tag_month_day!AS539="","",_tag_month_day!AS539/100)</f>
        <v/>
      </c>
      <c r="EY543" s="420" t="str">
        <f>IF(_tag_month_day!AT539="","",_tag_month_day!AT539/100)</f>
        <v/>
      </c>
      <c r="EZ543" s="420" t="str">
        <f>IF(_tag_month_day!AU539="","",_tag_month_day!AU539/100)</f>
        <v/>
      </c>
      <c r="FA543" s="420" t="str">
        <f>IF(_tag_month_day!AV539="","",_tag_month_day!AV539/100)</f>
        <v/>
      </c>
      <c r="FB543" s="420" t="str">
        <f>IF(_tag_month_day!AW539="","",_tag_month_day!AW539/100)</f>
        <v/>
      </c>
      <c r="FC543" s="420" t="str">
        <f>IF(_tag_month_day!AX539="","",_tag_month_day!AX539/100)</f>
        <v/>
      </c>
      <c r="FD543" s="510">
        <f t="shared" si="3160"/>
        <v>0.33</v>
      </c>
      <c r="FE543" s="510">
        <f t="shared" si="3161"/>
        <v>0.19</v>
      </c>
      <c r="FF543" s="510">
        <f t="shared" si="3162"/>
        <v>0.003</v>
      </c>
      <c r="FG543" s="510">
        <f t="shared" si="3163"/>
        <v>0</v>
      </c>
      <c r="FH543" s="603">
        <f t="shared" si="3164"/>
        <v>0.0001</v>
      </c>
      <c r="FI543" s="510">
        <f t="shared" ref="FI543:FR543" si="3298">FI542</f>
        <v>0.41</v>
      </c>
      <c r="FJ543" s="510">
        <f t="shared" si="3298"/>
        <v>0.11</v>
      </c>
      <c r="FK543" s="510">
        <f t="shared" si="3298"/>
        <v>0.015</v>
      </c>
      <c r="FL543" s="510">
        <f t="shared" si="3298"/>
        <v>0</v>
      </c>
      <c r="FM543" s="603">
        <f t="shared" si="3298"/>
        <v>0.0001</v>
      </c>
      <c r="FN543" s="510" t="str">
        <f>IF(_tag_month_day!AY539="","",_tag_month_day!AY539/100)</f>
        <v/>
      </c>
      <c r="FO543" s="510" t="str">
        <f>IF(_tag_month_day!AZ539="","",_tag_month_day!AZ539/100)</f>
        <v/>
      </c>
      <c r="FP543" s="510" t="str">
        <f>IF(_tag_month_day!BA539="","",_tag_month_day!BA539/100)</f>
        <v/>
      </c>
      <c r="FQ543" s="510" t="str">
        <f>IF(_tag_month_day!BB539="","",_tag_month_day!BB539/100)</f>
        <v/>
      </c>
      <c r="FR543" s="603" t="str">
        <f>IF(_tag_month_day!BC539="","",_tag_month_day!BC539/100)</f>
        <v/>
      </c>
      <c r="FS543" s="510" t="str">
        <f>IF(_tag_month_day!BD539="","",_tag_month_day!BD539/100)</f>
        <v/>
      </c>
      <c r="FT543" s="510" t="str">
        <f>IF(_tag_month_day!BE539="","",_tag_month_day!BE539/100)</f>
        <v/>
      </c>
      <c r="FU543" s="510" t="str">
        <f>IF(_tag_month_day!BF539="","",_tag_month_day!BF539/100)</f>
        <v/>
      </c>
      <c r="FV543" s="510" t="str">
        <f>IF(_tag_month_day!BG539="","",_tag_month_day!BG539/100)</f>
        <v/>
      </c>
      <c r="FW543" s="603" t="str">
        <f>IF(_tag_month_day!BH539="","",_tag_month_day!BH539/100)</f>
        <v/>
      </c>
      <c r="FX543" s="510" t="str">
        <f>IF(_tag_month_day!BI539="","",_tag_month_day!BI539/100)</f>
        <v/>
      </c>
      <c r="FY543" s="510" t="str">
        <f>IF(_tag_month_day!BJ539="","",_tag_month_day!BJ539/100)</f>
        <v/>
      </c>
      <c r="FZ543" s="605" t="str">
        <f>IF(_tag_month_day!BK539="","",_tag_month_day!BK539/100)</f>
        <v/>
      </c>
      <c r="GA543" s="510" t="str">
        <f>IF(_tag_month_day!BL539="","",_tag_month_day!BL539/100)</f>
        <v/>
      </c>
      <c r="GB543" s="603" t="str">
        <f>IF(_tag_month_day!BM539="","",_tag_month_day!BM539/100)</f>
        <v/>
      </c>
      <c r="GC543" s="420" t="str">
        <f>IF(_tag_month_day!BN539="","",_tag_month_day!BN539/100)</f>
        <v/>
      </c>
      <c r="GD543" s="420" t="str">
        <f>IF(_tag_month_day!BO539="","",_tag_month_day!BO539/100)</f>
        <v/>
      </c>
      <c r="GE543" s="420" t="str">
        <f>IF(_tag_month_day!BP539="","",_tag_month_day!BP539/100)</f>
        <v/>
      </c>
      <c r="GF543" s="420" t="str">
        <f>IF(_tag_month_day!BQ539="","",_tag_month_day!BQ539/100)</f>
        <v/>
      </c>
      <c r="GG543" s="420" t="str">
        <f>IF(_tag_month_day!BR539="","",_tag_month_day!BR539/100)</f>
        <v/>
      </c>
      <c r="GH543" s="420" t="str">
        <f>IF(_tag_month_day!BS539="","",_tag_month_day!BS539/100)</f>
        <v/>
      </c>
      <c r="GI543" s="603" t="str">
        <f>IF(_tag_month_day!BT539="","",_tag_month_day!BT539/100)</f>
        <v/>
      </c>
      <c r="GJ543" s="612" t="str">
        <f>IF(_tag_month_day!BU539="","",_tag_month_day!BU539/100)</f>
        <v/>
      </c>
      <c r="GK543" s="620" t="str">
        <f>IF(_tag_month_day!BV539="",IF(_rlcf_month_day!A$2="","",_rlcf_month_day!A$2/100),_tag_month_day!BV539/100)</f>
        <v/>
      </c>
      <c r="GL543" s="620" t="str">
        <f>IF(_tag_month_day!BW539="",IF(_rlcf_month_day!B$2="","",_rlcf_month_day!B$2/100),_tag_month_day!BW539/100)</f>
        <v/>
      </c>
      <c r="GM543" s="621" t="str">
        <f>IF(_tag_month_day!BX539="",IF(_rlcf_month_day!C$2="","",_rlcf_month_day!C$2/100),_tag_month_day!BX539/100)</f>
        <v/>
      </c>
      <c r="GN543" s="620" t="str">
        <f>IF(_tag_month_day!BV539="",IF(_rlcf_month_day!A$2="","",_rlcf_month_day!A$2/100),_tag_month_day!BV539/100)</f>
        <v/>
      </c>
      <c r="GO543" s="620" t="str">
        <f>IF(_tag_month_day!BW539="",IF(_rlcf_month_day!B$2="","",_rlcf_month_day!B$2/100),_tag_month_day!BW539/100)</f>
        <v/>
      </c>
      <c r="GP543" s="620" t="str">
        <f>IF(_tag_month_day!CD539="",IF(_rlcf_month_day!E$2="","",_rlcf_month_day!E$2/100),_tag_month_day!CD539/100)</f>
        <v/>
      </c>
      <c r="GQ543" s="620" t="str">
        <f>IF(_tag_month_day!CE539="",IF(_rlcf_month_day!F$2="","",_rlcf_month_day!F$2/100),_tag_month_day!CE539/100)</f>
        <v/>
      </c>
      <c r="GR543" s="621" t="str">
        <f>IF(_tag_month_day!CF539="",IF(_rlcf_month_day!G$2="","",_rlcf_month_day!G$2/100),_tag_month_day!CF539/100)</f>
        <v/>
      </c>
      <c r="GS543" s="626">
        <f t="shared" ref="GS543:HH543" si="3299">GS542</f>
        <v>0.953</v>
      </c>
      <c r="GT543" s="626">
        <f t="shared" si="3299"/>
        <v>0.55</v>
      </c>
      <c r="GU543" s="626">
        <f t="shared" si="3299"/>
        <v>0.55</v>
      </c>
      <c r="GV543" s="626">
        <f t="shared" si="3299"/>
        <v>0.55</v>
      </c>
      <c r="GW543" s="626">
        <f t="shared" si="3299"/>
        <v>0.5</v>
      </c>
      <c r="GX543" s="626">
        <f t="shared" si="3299"/>
        <v>0.935</v>
      </c>
      <c r="GY543" s="626">
        <f t="shared" si="3299"/>
        <v>0.15</v>
      </c>
      <c r="GZ543" s="626">
        <f t="shared" si="3299"/>
        <v>1</v>
      </c>
      <c r="HA543" s="632">
        <f t="shared" si="3299"/>
        <v>0.047</v>
      </c>
      <c r="HB543" s="632">
        <f t="shared" si="3299"/>
        <v>0.45</v>
      </c>
      <c r="HC543" s="632">
        <f t="shared" si="3299"/>
        <v>0.45</v>
      </c>
      <c r="HD543" s="632">
        <f t="shared" si="3299"/>
        <v>0.45</v>
      </c>
      <c r="HE543" s="632">
        <f t="shared" si="3299"/>
        <v>0.5</v>
      </c>
      <c r="HF543" s="632">
        <f t="shared" si="3299"/>
        <v>0.065</v>
      </c>
      <c r="HG543" s="632">
        <f t="shared" si="3299"/>
        <v>0.85</v>
      </c>
      <c r="HH543" s="632">
        <f t="shared" si="3299"/>
        <v>0</v>
      </c>
      <c r="HI543" s="68">
        <f t="shared" si="3136"/>
        <v>0</v>
      </c>
      <c r="HJ543" s="68" t="e">
        <f t="shared" si="3167"/>
        <v>#VALUE!</v>
      </c>
      <c r="HK543" s="202">
        <f t="shared" si="3168"/>
        <v>0.85</v>
      </c>
      <c r="HL543" s="464">
        <f t="shared" si="3169"/>
        <v>550000</v>
      </c>
      <c r="HM543" s="464">
        <f t="shared" si="3170"/>
        <v>480000</v>
      </c>
      <c r="HN543" s="192" t="e">
        <f t="shared" si="3137"/>
        <v>#VALUE!</v>
      </c>
      <c r="HO543" s="192" t="e">
        <f>HN543*HK543*$HO$2/HL543*1000000</f>
        <v>#VALUE!</v>
      </c>
      <c r="HP543" s="192" t="e">
        <f>HN543*HK543*$HP$2/HM543*1000000</f>
        <v>#VALUE!</v>
      </c>
    </row>
    <row r="544" customFormat="1" spans="1:224">
      <c r="A544" s="381">
        <v>539</v>
      </c>
      <c r="B544" s="54">
        <f ca="1" t="shared" si="3171"/>
        <v>43639</v>
      </c>
      <c r="C544" s="57">
        <f t="shared" si="3172"/>
        <v>0.0416666666666667</v>
      </c>
      <c r="D544" s="68" t="str">
        <f ca="1" t="shared" si="3138"/>
        <v>白班</v>
      </c>
      <c r="E544" s="68" t="str">
        <f ca="1" t="shared" si="3139"/>
        <v>丁</v>
      </c>
      <c r="F544" s="68">
        <f ca="1">SUMPRODUCT((成本日报!$A$3:$A$95=计划!B544)*(成本日报!$B$3:$B$95=计划!$D544),成本日报!$C$3:$C$95)</f>
        <v>4</v>
      </c>
      <c r="G544" s="382">
        <f ca="1" t="shared" si="3173"/>
        <v>43639.4166666654</v>
      </c>
      <c r="H544" s="382">
        <f ca="1" t="shared" si="3140"/>
        <v>43639.4236111098</v>
      </c>
      <c r="I544" s="382">
        <f ca="1" t="shared" si="3141"/>
        <v>43639.4291666654</v>
      </c>
      <c r="J544" s="382">
        <f ca="1" t="shared" si="3142"/>
        <v>43639.458333332</v>
      </c>
      <c r="K544" s="382">
        <f ca="1" t="shared" si="3143"/>
        <v>43639.520833332</v>
      </c>
      <c r="L544" s="382">
        <f ca="1" t="shared" si="3144"/>
        <v>43639.5416666654</v>
      </c>
      <c r="M544" s="398" t="str">
        <f>IF(_tag_month_day!A540="","",_tag_month_day!A540)</f>
        <v/>
      </c>
      <c r="N544" s="398" t="str">
        <f>IF(_tag_month_day!B540="","",_tag_month_day!B540)</f>
        <v/>
      </c>
      <c r="O544" s="399" t="e">
        <f t="shared" si="3145"/>
        <v>#VALUE!</v>
      </c>
      <c r="P544" s="398" t="str">
        <f>IF(_tag_month_day!C540="","",_tag_month_day!C540)</f>
        <v/>
      </c>
      <c r="Q544" s="398" t="str">
        <f>IF(_tag_month_day!D540="","",_tag_month_day!D540)</f>
        <v/>
      </c>
      <c r="R544" s="416">
        <f>IF(_tag_month_day!CB540="",R543,_tag_month_day!CB540/100)</f>
        <v>0.07</v>
      </c>
      <c r="S544" s="417" t="str">
        <f>IF(_tag_month_day!E540="","",_tag_month_day!E540)</f>
        <v/>
      </c>
      <c r="T544" s="417" t="str">
        <f>IF(_tag_month_day!F540="","",_tag_month_day!F540)</f>
        <v/>
      </c>
      <c r="U544" s="418" t="e">
        <f t="shared" si="3099"/>
        <v>#VALUE!</v>
      </c>
      <c r="V544" s="53" t="e">
        <f t="shared" si="3100"/>
        <v>#VALUE!</v>
      </c>
      <c r="W544" s="419" t="str">
        <f>IF(_jhy_month_day!A540="","",_jhy_month_day!A540)</f>
        <v/>
      </c>
      <c r="X544" s="420" t="str">
        <f>IF(_jhy_month_day!B540="","",_jhy_month_day!B540/100)</f>
        <v/>
      </c>
      <c r="Y544" s="420" t="str">
        <f>IF(_jhy_month_day!C540="","",_jhy_month_day!C540/100)</f>
        <v/>
      </c>
      <c r="Z544" s="439">
        <f t="shared" si="3189"/>
        <v>135</v>
      </c>
      <c r="AA544" s="440" t="str">
        <f>IF(_tag_month_day!G540="","",_tag_month_day!G540/100)</f>
        <v/>
      </c>
      <c r="AB544" s="440" t="str">
        <f>IF(_tag_month_day!H540="","",_tag_month_day!H540/100)</f>
        <v/>
      </c>
      <c r="AC544" s="193">
        <f t="shared" si="3146"/>
        <v>1.59963432013121</v>
      </c>
      <c r="AD544" s="441" t="str">
        <f t="shared" si="3147"/>
        <v/>
      </c>
      <c r="AE544" s="442" t="str">
        <f t="shared" si="3148"/>
        <v/>
      </c>
      <c r="AF544" s="443">
        <v>1</v>
      </c>
      <c r="AG544" s="68" t="str">
        <f>IF(_duihao_month_day!A540="","",_duihao_month_day!A540)</f>
        <v/>
      </c>
      <c r="AH544" s="463">
        <f>IF(_gyk_month_day!B540="",AH543,_gyk_month_day!B540)</f>
        <v>820</v>
      </c>
      <c r="AI544" s="464"/>
      <c r="AJ544" s="68" t="str">
        <f>IF(_tag_month_day!I540="","",_tag_month_day!I540)</f>
        <v/>
      </c>
      <c r="AK544" s="465" t="str">
        <f>IF(_tzyy_month_day!A540="","",_tzyy_month_day!A540)</f>
        <v/>
      </c>
      <c r="AL544" s="465" t="str">
        <f>IF(_tzyy_month_day!B540="","",_tzyy_month_day!B540)</f>
        <v/>
      </c>
      <c r="AM544" s="465" t="str">
        <f>IF(_tzyy_month_day!C540="","",_tzyy_month_day!C540)</f>
        <v/>
      </c>
      <c r="AN544" s="466" t="str">
        <f>IF(_tag_month_day!CG540="","",_tag_month_day!CG540)</f>
        <v/>
      </c>
      <c r="AO544" s="466" t="str">
        <f>IF(_tag_month_day!CH540="","",_tag_month_day!CH540)</f>
        <v/>
      </c>
      <c r="AP544" s="486" t="e">
        <f t="shared" si="3149"/>
        <v>#VALUE!</v>
      </c>
      <c r="AQ544" s="487" t="str">
        <f>IF(_tag_month_day!J540="","",_tag_month_day!J540/100)</f>
        <v/>
      </c>
      <c r="AR544" s="488">
        <f t="shared" si="3150"/>
        <v>1.3</v>
      </c>
      <c r="AS544" s="489" t="e">
        <f t="shared" si="3101"/>
        <v>#VALUE!</v>
      </c>
      <c r="AT544" s="489">
        <f t="shared" si="3151"/>
        <v>0</v>
      </c>
      <c r="AU544" s="490" t="str">
        <f>IF(_tag_month_day!K540="","",_tag_month_day!K540)</f>
        <v/>
      </c>
      <c r="AV544" s="491" t="str">
        <f>IF(_tag_month_day!L540="","",_tag_month_day!L540/100)</f>
        <v/>
      </c>
      <c r="AW544" s="420">
        <f t="shared" si="3073"/>
        <v>0</v>
      </c>
      <c r="AX544" s="420">
        <f t="shared" si="3152"/>
        <v>0</v>
      </c>
      <c r="AY544" s="420" t="str">
        <f>IF(_tag_month_day!M540="","",_tag_month_day!M540/100)</f>
        <v/>
      </c>
      <c r="AZ544" s="420" t="str">
        <f>IF(_tag_month_day!N540="","",_tag_month_day!N540/100)</f>
        <v/>
      </c>
      <c r="BA544" s="420" t="str">
        <f>IF(_tag_month_day!O540="","",_tag_month_day!O540/100)</f>
        <v/>
      </c>
      <c r="BB544" s="496" t="str">
        <f>IF(_tag_month_day!P540="","",_tag_month_day!P540/100)</f>
        <v/>
      </c>
      <c r="BC544" s="496">
        <f t="shared" si="3153"/>
        <v>0</v>
      </c>
      <c r="BD544" s="496" t="str">
        <f>IF(_tag_month_day!Q540="","",_tag_month_day!Q540/100)</f>
        <v/>
      </c>
      <c r="BE544" s="510" t="str">
        <f>IF(_tag_month_day!R540="","",_tag_month_day!R540/100)</f>
        <v/>
      </c>
      <c r="BF544" s="413" t="str">
        <f>IF(_tag_month_day!CC540="","",_tag_month_day!CC540/100)</f>
        <v/>
      </c>
      <c r="BG544" s="511" t="e">
        <f t="shared" si="3102"/>
        <v>#VALUE!</v>
      </c>
      <c r="BH544" s="198">
        <f t="shared" si="3103"/>
        <v>0</v>
      </c>
      <c r="BI544" s="512" t="e">
        <f>IF(CX544=0,BI543,(DK544*查询!$R$5+DL544*查询!$Q$5+DM544*查询!$N$5+DN544*查询!$O$5+DO544*查询!$P$5)*AF544/CX544)</f>
        <v>#VALUE!</v>
      </c>
      <c r="BJ544" s="512" t="e">
        <f>IF(CX544=0,BJ543,(DP544*查询!$S$5+DQ544*查询!$T$5+DR544*查询!$U$5)*AF544/CX544)</f>
        <v>#VALUE!</v>
      </c>
      <c r="BK544" s="512">
        <f t="shared" si="3154"/>
        <v>1</v>
      </c>
      <c r="BL544" s="513" t="str">
        <f>IF(_cfyc_month_day!A540="","",_cfyc_month_day!A540)</f>
        <v/>
      </c>
      <c r="BM544" s="513" t="str">
        <f>IF(_cfyc_month_day!B540="","",_cfyc_month_day!B540)</f>
        <v/>
      </c>
      <c r="BN544" s="513" t="str">
        <f>IF(_cfyc_month_day!C540="","",_cfyc_month_day!C540)</f>
        <v/>
      </c>
      <c r="BO544" s="522" t="str">
        <f>IF(_cfyc_month_day!D540="","",_cfyc_month_day!D540)</f>
        <v/>
      </c>
      <c r="BP544" s="522" t="str">
        <f>IF(_cfyc_month_day!E540="","",_cfyc_month_day!E540)</f>
        <v/>
      </c>
      <c r="BQ544" s="522" t="str">
        <f>IF(_cfyc_month_day!F540="","",_cfyc_month_day!F540)</f>
        <v/>
      </c>
      <c r="BR544" s="513" t="str">
        <f>IF(_tag_month_day!T540="","",_tag_month_day!T540)</f>
        <v/>
      </c>
      <c r="BS544" s="513" t="str">
        <f>IF(_tag_month_day!U540="","",_tag_month_day!U540)</f>
        <v/>
      </c>
      <c r="BT544" s="523" t="str">
        <f t="shared" si="3155"/>
        <v/>
      </c>
      <c r="BU544" s="223" t="str">
        <f>IF(_tag_month_day!V540="","",_tag_month_day!V540)</f>
        <v/>
      </c>
      <c r="BV544" s="206" t="str">
        <f>IF(_tag_month_day!W540="","",_tag_month_day!W540)</f>
        <v/>
      </c>
      <c r="BW544" s="540" t="str">
        <f>IF(_tag_month_day!X540="","",_tag_month_day!X540)</f>
        <v/>
      </c>
      <c r="BX544" s="540" t="str">
        <f>IF(_tag_month_day!Y540="","",_tag_month_day!Y540)</f>
        <v/>
      </c>
      <c r="BY544" s="541">
        <f ca="1" t="shared" si="3156"/>
        <v>43639.5416666654</v>
      </c>
      <c r="BZ544" s="542"/>
      <c r="CA544" s="543" t="str">
        <f>IF(_jhy2_month_day!A540="","",_jhy2_month_day!A540)</f>
        <v/>
      </c>
      <c r="CB544" s="464" t="str">
        <f>IF(_jhy2_month_day!B540="","",_jhy2_month_day!B540)</f>
        <v/>
      </c>
      <c r="CC544" s="464" t="str">
        <f>IF(_jhy2_month_day!C540="","",_jhy2_month_day!C540)</f>
        <v/>
      </c>
      <c r="CD544" s="464" t="str">
        <f>IF(_jhy2_month_day!D540="","",_jhy2_month_day!D540)</f>
        <v/>
      </c>
      <c r="CE544" s="464" t="str">
        <f>IF(_jhy2_month_day!E540="","",_jhy2_month_day!E540)</f>
        <v/>
      </c>
      <c r="CF544" s="464" t="str">
        <f>IF(_jhy2_month_day!F540="","",_jhy2_month_day!F540)</f>
        <v/>
      </c>
      <c r="CG544" s="464" t="str">
        <f>IF(_jhy2_month_day!G540="","",_jhy2_month_day!G540)</f>
        <v/>
      </c>
      <c r="CH544" s="464" t="str">
        <f>IF(_jhy2_month_day!H540="","",_jhy2_month_day!H540)</f>
        <v/>
      </c>
      <c r="CI544" s="464" t="str">
        <f>IF(_jhy2_month_day!I540="","",_jhy2_month_day!I540)</f>
        <v/>
      </c>
      <c r="CJ544" s="464" t="str">
        <f>IF(_jhy2_month_day!J540="","",_jhy2_month_day!J540)</f>
        <v/>
      </c>
      <c r="CK544" s="464" t="str">
        <f>IF(_jhy2_month_day!K540="","",_jhy2_month_day!K540)</f>
        <v/>
      </c>
      <c r="CL544" s="562" t="str">
        <f>IF(_jhy2_month_day!L540="","",_jhy2_month_day!L540)</f>
        <v/>
      </c>
      <c r="CM544" s="562" t="str">
        <f>IF(_jhy2_month_day!M540="","",_jhy2_month_day!M540)</f>
        <v/>
      </c>
      <c r="CN544" s="562" t="str">
        <f>IF(_jhy2_month_day!N540="","",_jhy2_month_day!N540)</f>
        <v/>
      </c>
      <c r="CO544" s="562" t="str">
        <f>IF(_jhy2_month_day!O540="","",_jhy2_month_day!O540)</f>
        <v/>
      </c>
      <c r="CP544" s="562" t="str">
        <f>IF(_jhy2_month_day!P540="","",_jhy2_month_day!P540)</f>
        <v/>
      </c>
      <c r="CQ544" s="562" t="str">
        <f>IF(_jhy2_month_day!Q540="","",_jhy2_month_day!Q540)</f>
        <v/>
      </c>
      <c r="CR544" s="563" t="str">
        <f>IF(_jhy2_month_day!R540="","",_jhy2_month_day!R540)</f>
        <v/>
      </c>
      <c r="CS544" s="576" t="str">
        <f>IF(_jhy2_month_day!S540="","",_jhy2_month_day!S540)</f>
        <v/>
      </c>
      <c r="CT544" s="562" t="str">
        <f>IF(_jhy2_month_day!T540="","",_jhy2_month_day!T540)</f>
        <v/>
      </c>
      <c r="CU544" s="577" t="e">
        <f t="shared" si="3104"/>
        <v>#VALUE!</v>
      </c>
      <c r="CV544" s="198" t="e">
        <f t="shared" si="3105"/>
        <v>#VALUE!</v>
      </c>
      <c r="CW544" s="192" t="e">
        <f t="shared" si="3106"/>
        <v>#VALUE!</v>
      </c>
      <c r="CX544" s="192" t="e">
        <f t="shared" si="3107"/>
        <v>#VALUE!</v>
      </c>
      <c r="CY544" s="202" t="e">
        <f t="shared" si="3108"/>
        <v>#VALUE!</v>
      </c>
      <c r="CZ544" s="192" t="e">
        <f t="shared" ref="CZ544:DI544" si="3300">$AJ544*EF544</f>
        <v>#VALUE!</v>
      </c>
      <c r="DA544" s="192" t="e">
        <f t="shared" si="3300"/>
        <v>#VALUE!</v>
      </c>
      <c r="DB544" s="192" t="e">
        <f t="shared" si="3300"/>
        <v>#VALUE!</v>
      </c>
      <c r="DC544" s="192" t="e">
        <f t="shared" si="3300"/>
        <v>#VALUE!</v>
      </c>
      <c r="DD544" s="192" t="e">
        <f t="shared" si="3300"/>
        <v>#VALUE!</v>
      </c>
      <c r="DE544" s="192" t="e">
        <f t="shared" si="3300"/>
        <v>#VALUE!</v>
      </c>
      <c r="DF544" s="192" t="e">
        <f t="shared" si="3300"/>
        <v>#VALUE!</v>
      </c>
      <c r="DG544" s="192" t="e">
        <f t="shared" si="3300"/>
        <v>#VALUE!</v>
      </c>
      <c r="DH544" s="192" t="e">
        <f t="shared" si="3300"/>
        <v>#VALUE!</v>
      </c>
      <c r="DI544" s="192" t="e">
        <f t="shared" si="3300"/>
        <v>#VALUE!</v>
      </c>
      <c r="DJ544" s="192" t="e">
        <f t="shared" si="3110"/>
        <v>#VALUE!</v>
      </c>
      <c r="DK544" s="192" t="e">
        <f t="shared" si="3111"/>
        <v>#VALUE!</v>
      </c>
      <c r="DL544" s="192" t="e">
        <f t="shared" si="3112"/>
        <v>#VALUE!</v>
      </c>
      <c r="DM544" s="192" t="e">
        <f t="shared" si="3113"/>
        <v>#VALUE!</v>
      </c>
      <c r="DN544" s="192" t="e">
        <f t="shared" si="3114"/>
        <v>#VALUE!</v>
      </c>
      <c r="DO544" s="192" t="e">
        <f t="shared" si="3115"/>
        <v>#VALUE!</v>
      </c>
      <c r="DP544" s="192" t="e">
        <f t="shared" si="3116"/>
        <v>#VALUE!</v>
      </c>
      <c r="DQ544" s="192" t="e">
        <f t="shared" si="3117"/>
        <v>#VALUE!</v>
      </c>
      <c r="DR544" s="192" t="e">
        <f t="shared" si="3118"/>
        <v>#VALUE!</v>
      </c>
      <c r="DS544" s="192" t="e">
        <f t="shared" si="3119"/>
        <v>#VALUE!</v>
      </c>
      <c r="DT544" s="192" t="e">
        <f t="shared" si="3120"/>
        <v>#VALUE!</v>
      </c>
      <c r="DU544" s="192" t="e">
        <f t="shared" si="3121"/>
        <v>#VALUE!</v>
      </c>
      <c r="DV544" s="198" t="e">
        <f t="shared" si="3122"/>
        <v>#VALUE!</v>
      </c>
      <c r="DW544" s="198" t="e">
        <f t="shared" si="3123"/>
        <v>#DIV/0!</v>
      </c>
      <c r="DX544" s="198" t="e">
        <f t="shared" si="3124"/>
        <v>#DIV/0!</v>
      </c>
      <c r="DY544" s="198" t="e">
        <f t="shared" si="3125"/>
        <v>#VALUE!</v>
      </c>
      <c r="DZ544" s="198" t="e">
        <f t="shared" si="3126"/>
        <v>#VALUE!</v>
      </c>
      <c r="EA544" s="198" t="e">
        <f t="shared" si="3127"/>
        <v>#VALUE!</v>
      </c>
      <c r="EB544" s="198" t="e">
        <f t="shared" si="3128"/>
        <v>#VALUE!</v>
      </c>
      <c r="EC544" s="198" t="e">
        <f t="shared" si="3129"/>
        <v>#DIV/0!</v>
      </c>
      <c r="ED544" s="198" t="e">
        <f t="shared" si="3130"/>
        <v>#VALUE!</v>
      </c>
      <c r="EE544" s="198" t="e">
        <f t="shared" si="3131"/>
        <v>#VALUE!</v>
      </c>
      <c r="EF544" s="198" t="e">
        <f t="shared" ref="EF544:EO544" si="3301">DV544/SUM($DV544:$EE544)</f>
        <v>#VALUE!</v>
      </c>
      <c r="EG544" s="198" t="e">
        <f t="shared" si="3301"/>
        <v>#DIV/0!</v>
      </c>
      <c r="EH544" s="198" t="e">
        <f t="shared" si="3301"/>
        <v>#DIV/0!</v>
      </c>
      <c r="EI544" s="198" t="e">
        <f t="shared" si="3301"/>
        <v>#VALUE!</v>
      </c>
      <c r="EJ544" s="198" t="e">
        <f t="shared" si="3301"/>
        <v>#VALUE!</v>
      </c>
      <c r="EK544" s="198" t="e">
        <f t="shared" si="3301"/>
        <v>#VALUE!</v>
      </c>
      <c r="EL544" s="198" t="e">
        <f t="shared" si="3301"/>
        <v>#VALUE!</v>
      </c>
      <c r="EM544" s="198" t="e">
        <f t="shared" si="3301"/>
        <v>#DIV/0!</v>
      </c>
      <c r="EN544" s="198" t="e">
        <f t="shared" si="3301"/>
        <v>#VALUE!</v>
      </c>
      <c r="EO544" s="198" t="e">
        <f t="shared" si="3301"/>
        <v>#VALUE!</v>
      </c>
      <c r="EP544" s="511">
        <f t="shared" ref="EP544:EW544" si="3302">EP543</f>
        <v>0.08</v>
      </c>
      <c r="EQ544" s="511">
        <f t="shared" si="3302"/>
        <v>0.015</v>
      </c>
      <c r="ER544" s="511">
        <f t="shared" si="3302"/>
        <v>0.015</v>
      </c>
      <c r="ES544" s="511">
        <f t="shared" si="3302"/>
        <v>0.015</v>
      </c>
      <c r="ET544" s="511">
        <f t="shared" si="3302"/>
        <v>0.015</v>
      </c>
      <c r="EU544" s="511">
        <f t="shared" si="3302"/>
        <v>0.09</v>
      </c>
      <c r="EV544" s="511">
        <f t="shared" si="3302"/>
        <v>0.09</v>
      </c>
      <c r="EW544" s="511">
        <f t="shared" si="3302"/>
        <v>0.09</v>
      </c>
      <c r="EX544" s="420" t="str">
        <f>IF(_tag_month_day!AS540="","",_tag_month_day!AS540/100)</f>
        <v/>
      </c>
      <c r="EY544" s="420" t="str">
        <f>IF(_tag_month_day!AT540="","",_tag_month_day!AT540/100)</f>
        <v/>
      </c>
      <c r="EZ544" s="420" t="str">
        <f>IF(_tag_month_day!AU540="","",_tag_month_day!AU540/100)</f>
        <v/>
      </c>
      <c r="FA544" s="420" t="str">
        <f>IF(_tag_month_day!AV540="","",_tag_month_day!AV540/100)</f>
        <v/>
      </c>
      <c r="FB544" s="420" t="str">
        <f>IF(_tag_month_day!AW540="","",_tag_month_day!AW540/100)</f>
        <v/>
      </c>
      <c r="FC544" s="420" t="str">
        <f>IF(_tag_month_day!AX540="","",_tag_month_day!AX540/100)</f>
        <v/>
      </c>
      <c r="FD544" s="510">
        <f t="shared" si="3160"/>
        <v>0.33</v>
      </c>
      <c r="FE544" s="510">
        <f t="shared" si="3161"/>
        <v>0.19</v>
      </c>
      <c r="FF544" s="510">
        <f t="shared" si="3162"/>
        <v>0.003</v>
      </c>
      <c r="FG544" s="510">
        <f t="shared" si="3163"/>
        <v>0</v>
      </c>
      <c r="FH544" s="603">
        <f t="shared" si="3164"/>
        <v>0.0001</v>
      </c>
      <c r="FI544" s="510">
        <f t="shared" ref="FI544:FR544" si="3303">FI543</f>
        <v>0.41</v>
      </c>
      <c r="FJ544" s="510">
        <f t="shared" si="3303"/>
        <v>0.11</v>
      </c>
      <c r="FK544" s="510">
        <f t="shared" si="3303"/>
        <v>0.015</v>
      </c>
      <c r="FL544" s="510">
        <f t="shared" si="3303"/>
        <v>0</v>
      </c>
      <c r="FM544" s="603">
        <f t="shared" si="3303"/>
        <v>0.0001</v>
      </c>
      <c r="FN544" s="510" t="str">
        <f>IF(_tag_month_day!AY540="","",_tag_month_day!AY540/100)</f>
        <v/>
      </c>
      <c r="FO544" s="510" t="str">
        <f>IF(_tag_month_day!AZ540="","",_tag_month_day!AZ540/100)</f>
        <v/>
      </c>
      <c r="FP544" s="510" t="str">
        <f>IF(_tag_month_day!BA540="","",_tag_month_day!BA540/100)</f>
        <v/>
      </c>
      <c r="FQ544" s="510" t="str">
        <f>IF(_tag_month_day!BB540="","",_tag_month_day!BB540/100)</f>
        <v/>
      </c>
      <c r="FR544" s="603" t="str">
        <f>IF(_tag_month_day!BC540="","",_tag_month_day!BC540/100)</f>
        <v/>
      </c>
      <c r="FS544" s="510" t="str">
        <f>IF(_tag_month_day!BD540="","",_tag_month_day!BD540/100)</f>
        <v/>
      </c>
      <c r="FT544" s="510" t="str">
        <f>IF(_tag_month_day!BE540="","",_tag_month_day!BE540/100)</f>
        <v/>
      </c>
      <c r="FU544" s="510" t="str">
        <f>IF(_tag_month_day!BF540="","",_tag_month_day!BF540/100)</f>
        <v/>
      </c>
      <c r="FV544" s="510" t="str">
        <f>IF(_tag_month_day!BG540="","",_tag_month_day!BG540/100)</f>
        <v/>
      </c>
      <c r="FW544" s="603" t="str">
        <f>IF(_tag_month_day!BH540="","",_tag_month_day!BH540/100)</f>
        <v/>
      </c>
      <c r="FX544" s="510" t="str">
        <f>IF(_tag_month_day!BI540="","",_tag_month_day!BI540/100)</f>
        <v/>
      </c>
      <c r="FY544" s="510" t="str">
        <f>IF(_tag_month_day!BJ540="","",_tag_month_day!BJ540/100)</f>
        <v/>
      </c>
      <c r="FZ544" s="605" t="str">
        <f>IF(_tag_month_day!BK540="","",_tag_month_day!BK540/100)</f>
        <v/>
      </c>
      <c r="GA544" s="510" t="str">
        <f>IF(_tag_month_day!BL540="","",_tag_month_day!BL540/100)</f>
        <v/>
      </c>
      <c r="GB544" s="603" t="str">
        <f>IF(_tag_month_day!BM540="","",_tag_month_day!BM540/100)</f>
        <v/>
      </c>
      <c r="GC544" s="420" t="str">
        <f>IF(_tag_month_day!BN540="","",_tag_month_day!BN540/100)</f>
        <v/>
      </c>
      <c r="GD544" s="420" t="str">
        <f>IF(_tag_month_day!BO540="","",_tag_month_day!BO540/100)</f>
        <v/>
      </c>
      <c r="GE544" s="420" t="str">
        <f>IF(_tag_month_day!BP540="","",_tag_month_day!BP540/100)</f>
        <v/>
      </c>
      <c r="GF544" s="420" t="str">
        <f>IF(_tag_month_day!BQ540="","",_tag_month_day!BQ540/100)</f>
        <v/>
      </c>
      <c r="GG544" s="420" t="str">
        <f>IF(_tag_month_day!BR540="","",_tag_month_day!BR540/100)</f>
        <v/>
      </c>
      <c r="GH544" s="420" t="str">
        <f>IF(_tag_month_day!BS540="","",_tag_month_day!BS540/100)</f>
        <v/>
      </c>
      <c r="GI544" s="603" t="str">
        <f>IF(_tag_month_day!BT540="","",_tag_month_day!BT540/100)</f>
        <v/>
      </c>
      <c r="GJ544" s="612" t="str">
        <f>IF(_tag_month_day!BU540="","",_tag_month_day!BU540/100)</f>
        <v/>
      </c>
      <c r="GK544" s="620" t="str">
        <f>IF(_tag_month_day!BV540="",IF(_rlcf_month_day!A$2="","",_rlcf_month_day!A$2/100),_tag_month_day!BV540/100)</f>
        <v/>
      </c>
      <c r="GL544" s="620" t="str">
        <f>IF(_tag_month_day!BW540="",IF(_rlcf_month_day!B$2="","",_rlcf_month_day!B$2/100),_tag_month_day!BW540/100)</f>
        <v/>
      </c>
      <c r="GM544" s="621" t="str">
        <f>IF(_tag_month_day!BX540="",IF(_rlcf_month_day!C$2="","",_rlcf_month_day!C$2/100),_tag_month_day!BX540/100)</f>
        <v/>
      </c>
      <c r="GN544" s="620" t="str">
        <f>IF(_tag_month_day!BV540="",IF(_rlcf_month_day!A$2="","",_rlcf_month_day!A$2/100),_tag_month_day!BV540/100)</f>
        <v/>
      </c>
      <c r="GO544" s="620" t="str">
        <f>IF(_tag_month_day!BW540="",IF(_rlcf_month_day!B$2="","",_rlcf_month_day!B$2/100),_tag_month_day!BW540/100)</f>
        <v/>
      </c>
      <c r="GP544" s="620" t="str">
        <f>IF(_tag_month_day!CD540="",IF(_rlcf_month_day!E$2="","",_rlcf_month_day!E$2/100),_tag_month_day!CD540/100)</f>
        <v/>
      </c>
      <c r="GQ544" s="620" t="str">
        <f>IF(_tag_month_day!CE540="",IF(_rlcf_month_day!F$2="","",_rlcf_month_day!F$2/100),_tag_month_day!CE540/100)</f>
        <v/>
      </c>
      <c r="GR544" s="621" t="str">
        <f>IF(_tag_month_day!CF540="",IF(_rlcf_month_day!G$2="","",_rlcf_month_day!G$2/100),_tag_month_day!CF540/100)</f>
        <v/>
      </c>
      <c r="GS544" s="626">
        <f t="shared" ref="GS544:HH544" si="3304">GS543</f>
        <v>0.953</v>
      </c>
      <c r="GT544" s="626">
        <f t="shared" si="3304"/>
        <v>0.55</v>
      </c>
      <c r="GU544" s="626">
        <f t="shared" si="3304"/>
        <v>0.55</v>
      </c>
      <c r="GV544" s="626">
        <f t="shared" si="3304"/>
        <v>0.55</v>
      </c>
      <c r="GW544" s="626">
        <f t="shared" si="3304"/>
        <v>0.5</v>
      </c>
      <c r="GX544" s="626">
        <f t="shared" si="3304"/>
        <v>0.935</v>
      </c>
      <c r="GY544" s="626">
        <f t="shared" si="3304"/>
        <v>0.15</v>
      </c>
      <c r="GZ544" s="626">
        <f t="shared" si="3304"/>
        <v>1</v>
      </c>
      <c r="HA544" s="632">
        <f t="shared" si="3304"/>
        <v>0.047</v>
      </c>
      <c r="HB544" s="632">
        <f t="shared" si="3304"/>
        <v>0.45</v>
      </c>
      <c r="HC544" s="632">
        <f t="shared" si="3304"/>
        <v>0.45</v>
      </c>
      <c r="HD544" s="632">
        <f t="shared" si="3304"/>
        <v>0.45</v>
      </c>
      <c r="HE544" s="632">
        <f t="shared" si="3304"/>
        <v>0.5</v>
      </c>
      <c r="HF544" s="632">
        <f t="shared" si="3304"/>
        <v>0.065</v>
      </c>
      <c r="HG544" s="632">
        <f t="shared" si="3304"/>
        <v>0.85</v>
      </c>
      <c r="HH544" s="632">
        <f t="shared" si="3304"/>
        <v>0</v>
      </c>
      <c r="HI544" s="68">
        <f t="shared" si="3136"/>
        <v>0</v>
      </c>
      <c r="HJ544" s="68" t="e">
        <f t="shared" si="3167"/>
        <v>#VALUE!</v>
      </c>
      <c r="HK544" s="202">
        <f t="shared" si="3168"/>
        <v>0.85</v>
      </c>
      <c r="HL544" s="464">
        <f t="shared" si="3169"/>
        <v>550000</v>
      </c>
      <c r="HM544" s="464">
        <f t="shared" si="3170"/>
        <v>480000</v>
      </c>
      <c r="HN544" s="192" t="e">
        <f t="shared" si="3137"/>
        <v>#VALUE!</v>
      </c>
      <c r="HO544" s="192" t="e">
        <f>HN544*HK544*$HO$2/HL544*1000000</f>
        <v>#VALUE!</v>
      </c>
      <c r="HP544" s="192" t="e">
        <f>HN544*HK544*$HP$2/HM544*1000000</f>
        <v>#VALUE!</v>
      </c>
    </row>
    <row r="545" customFormat="1" spans="1:224">
      <c r="A545" s="381">
        <v>540</v>
      </c>
      <c r="B545" s="54">
        <f ca="1" t="shared" si="3171"/>
        <v>43639</v>
      </c>
      <c r="C545" s="57">
        <f t="shared" si="3172"/>
        <v>0.0416666666666667</v>
      </c>
      <c r="D545" s="68" t="str">
        <f ca="1" t="shared" si="3138"/>
        <v>白班</v>
      </c>
      <c r="E545" s="68" t="str">
        <f ca="1" t="shared" si="3139"/>
        <v>丁</v>
      </c>
      <c r="F545" s="68">
        <f ca="1">SUMPRODUCT((成本日报!$A$3:$A$95=计划!B545)*(成本日报!$B$3:$B$95=计划!$D545),成本日报!$C$3:$C$95)</f>
        <v>4</v>
      </c>
      <c r="G545" s="382">
        <f ca="1" t="shared" si="3173"/>
        <v>43639.458333332</v>
      </c>
      <c r="H545" s="382">
        <f ca="1" t="shared" si="3140"/>
        <v>43639.4652777765</v>
      </c>
      <c r="I545" s="382">
        <f ca="1" t="shared" si="3141"/>
        <v>43639.470833332</v>
      </c>
      <c r="J545" s="382">
        <f ca="1" t="shared" si="3142"/>
        <v>43639.4999999987</v>
      </c>
      <c r="K545" s="382">
        <f ca="1" t="shared" si="3143"/>
        <v>43639.5624999987</v>
      </c>
      <c r="L545" s="382">
        <f ca="1" t="shared" si="3144"/>
        <v>43639.583333332</v>
      </c>
      <c r="M545" s="398" t="str">
        <f>IF(_tag_month_day!A541="","",_tag_month_day!A541)</f>
        <v/>
      </c>
      <c r="N545" s="398" t="str">
        <f>IF(_tag_month_day!B541="","",_tag_month_day!B541)</f>
        <v/>
      </c>
      <c r="O545" s="399" t="e">
        <f t="shared" si="3145"/>
        <v>#VALUE!</v>
      </c>
      <c r="P545" s="398" t="str">
        <f>IF(_tag_month_day!C541="","",_tag_month_day!C541)</f>
        <v/>
      </c>
      <c r="Q545" s="398" t="str">
        <f>IF(_tag_month_day!D541="","",_tag_month_day!D541)</f>
        <v/>
      </c>
      <c r="R545" s="416">
        <f>IF(_tag_month_day!CB541="",R544,_tag_month_day!CB541/100)</f>
        <v>0.07</v>
      </c>
      <c r="S545" s="417" t="str">
        <f>IF(_tag_month_day!E541="","",_tag_month_day!E541)</f>
        <v/>
      </c>
      <c r="T545" s="417" t="str">
        <f>IF(_tag_month_day!F541="","",_tag_month_day!F541)</f>
        <v/>
      </c>
      <c r="U545" s="418" t="e">
        <f t="shared" si="3099"/>
        <v>#VALUE!</v>
      </c>
      <c r="V545" s="53" t="e">
        <f t="shared" si="3100"/>
        <v>#VALUE!</v>
      </c>
      <c r="W545" s="419" t="str">
        <f>IF(_jhy_month_day!A541="","",_jhy_month_day!A541)</f>
        <v/>
      </c>
      <c r="X545" s="420" t="str">
        <f>IF(_jhy_month_day!B541="","",_jhy_month_day!B541/100)</f>
        <v/>
      </c>
      <c r="Y545" s="420" t="str">
        <f>IF(_jhy_month_day!C541="","",_jhy_month_day!C541/100)</f>
        <v/>
      </c>
      <c r="Z545" s="439">
        <f t="shared" si="3189"/>
        <v>135</v>
      </c>
      <c r="AA545" s="440" t="str">
        <f>IF(_tag_month_day!G541="","",_tag_month_day!G541/100)</f>
        <v/>
      </c>
      <c r="AB545" s="440" t="str">
        <f>IF(_tag_month_day!H541="","",_tag_month_day!H541/100)</f>
        <v/>
      </c>
      <c r="AC545" s="193">
        <f t="shared" si="3146"/>
        <v>1.59963432013121</v>
      </c>
      <c r="AD545" s="441" t="str">
        <f t="shared" si="3147"/>
        <v/>
      </c>
      <c r="AE545" s="442" t="str">
        <f t="shared" si="3148"/>
        <v/>
      </c>
      <c r="AF545" s="443">
        <v>1</v>
      </c>
      <c r="AG545" s="68" t="str">
        <f>IF(_duihao_month_day!A541="","",_duihao_month_day!A541)</f>
        <v/>
      </c>
      <c r="AH545" s="463">
        <f>IF(_gyk_month_day!B541="",AH544,_gyk_month_day!B541)</f>
        <v>820</v>
      </c>
      <c r="AI545" s="464"/>
      <c r="AJ545" s="68" t="str">
        <f>IF(_tag_month_day!I541="","",_tag_month_day!I541)</f>
        <v/>
      </c>
      <c r="AK545" s="465" t="str">
        <f>IF(_tzyy_month_day!A541="","",_tzyy_month_day!A541)</f>
        <v/>
      </c>
      <c r="AL545" s="465" t="str">
        <f>IF(_tzyy_month_day!B541="","",_tzyy_month_day!B541)</f>
        <v/>
      </c>
      <c r="AM545" s="465" t="str">
        <f>IF(_tzyy_month_day!C541="","",_tzyy_month_day!C541)</f>
        <v/>
      </c>
      <c r="AN545" s="466" t="str">
        <f>IF(_tag_month_day!CG541="","",_tag_month_day!CG541)</f>
        <v/>
      </c>
      <c r="AO545" s="466" t="str">
        <f>IF(_tag_month_day!CH541="","",_tag_month_day!CH541)</f>
        <v/>
      </c>
      <c r="AP545" s="486" t="e">
        <f t="shared" si="3149"/>
        <v>#VALUE!</v>
      </c>
      <c r="AQ545" s="487" t="str">
        <f>IF(_tag_month_day!J541="","",_tag_month_day!J541/100)</f>
        <v/>
      </c>
      <c r="AR545" s="488">
        <f t="shared" si="3150"/>
        <v>1.3</v>
      </c>
      <c r="AS545" s="489" t="e">
        <f t="shared" si="3101"/>
        <v>#VALUE!</v>
      </c>
      <c r="AT545" s="489">
        <f t="shared" si="3151"/>
        <v>0</v>
      </c>
      <c r="AU545" s="490" t="str">
        <f>IF(_tag_month_day!K541="","",_tag_month_day!K541)</f>
        <v/>
      </c>
      <c r="AV545" s="491" t="str">
        <f>IF(_tag_month_day!L541="","",_tag_month_day!L541/100)</f>
        <v/>
      </c>
      <c r="AW545" s="420">
        <f t="shared" si="3073"/>
        <v>0</v>
      </c>
      <c r="AX545" s="420">
        <f t="shared" si="3152"/>
        <v>0</v>
      </c>
      <c r="AY545" s="420" t="str">
        <f>IF(_tag_month_day!M541="","",_tag_month_day!M541/100)</f>
        <v/>
      </c>
      <c r="AZ545" s="420" t="str">
        <f>IF(_tag_month_day!N541="","",_tag_month_day!N541/100)</f>
        <v/>
      </c>
      <c r="BA545" s="420" t="str">
        <f>IF(_tag_month_day!O541="","",_tag_month_day!O541/100)</f>
        <v/>
      </c>
      <c r="BB545" s="496" t="str">
        <f>IF(_tag_month_day!P541="","",_tag_month_day!P541/100)</f>
        <v/>
      </c>
      <c r="BC545" s="496">
        <f t="shared" si="3153"/>
        <v>0</v>
      </c>
      <c r="BD545" s="496" t="str">
        <f>IF(_tag_month_day!Q541="","",_tag_month_day!Q541/100)</f>
        <v/>
      </c>
      <c r="BE545" s="510" t="str">
        <f>IF(_tag_month_day!R541="","",_tag_month_day!R541/100)</f>
        <v/>
      </c>
      <c r="BF545" s="413" t="str">
        <f>IF(_tag_month_day!CC541="","",_tag_month_day!CC541/100)</f>
        <v/>
      </c>
      <c r="BG545" s="511" t="e">
        <f t="shared" si="3102"/>
        <v>#VALUE!</v>
      </c>
      <c r="BH545" s="198">
        <f t="shared" si="3103"/>
        <v>0</v>
      </c>
      <c r="BI545" s="512" t="e">
        <f>IF(CX545=0,BI544,(DK545*查询!$R$5+DL545*查询!$Q$5+DM545*查询!$N$5+DN545*查询!$O$5+DO545*查询!$P$5)*AF545/CX545)</f>
        <v>#VALUE!</v>
      </c>
      <c r="BJ545" s="512" t="e">
        <f>IF(CX545=0,BJ544,(DP545*查询!$S$5+DQ545*查询!$T$5+DR545*查询!$U$5)*AF545/CX545)</f>
        <v>#VALUE!</v>
      </c>
      <c r="BK545" s="512">
        <f t="shared" si="3154"/>
        <v>1</v>
      </c>
      <c r="BL545" s="513" t="str">
        <f>IF(_cfyc_month_day!A541="","",_cfyc_month_day!A541)</f>
        <v/>
      </c>
      <c r="BM545" s="513" t="str">
        <f>IF(_cfyc_month_day!B541="","",_cfyc_month_day!B541)</f>
        <v/>
      </c>
      <c r="BN545" s="513" t="str">
        <f>IF(_cfyc_month_day!C541="","",_cfyc_month_day!C541)</f>
        <v/>
      </c>
      <c r="BO545" s="522" t="str">
        <f>IF(_cfyc_month_day!D541="","",_cfyc_month_day!D541)</f>
        <v/>
      </c>
      <c r="BP545" s="522" t="str">
        <f>IF(_cfyc_month_day!E541="","",_cfyc_month_day!E541)</f>
        <v/>
      </c>
      <c r="BQ545" s="522" t="str">
        <f>IF(_cfyc_month_day!F541="","",_cfyc_month_day!F541)</f>
        <v/>
      </c>
      <c r="BR545" s="513" t="str">
        <f>IF(_tag_month_day!T541="","",_tag_month_day!T541)</f>
        <v/>
      </c>
      <c r="BS545" s="513" t="str">
        <f>IF(_tag_month_day!U541="","",_tag_month_day!U541)</f>
        <v/>
      </c>
      <c r="BT545" s="523" t="str">
        <f t="shared" si="3155"/>
        <v/>
      </c>
      <c r="BU545" s="223" t="str">
        <f>IF(_tag_month_day!V541="","",_tag_month_day!V541)</f>
        <v/>
      </c>
      <c r="BV545" s="206" t="str">
        <f>IF(_tag_month_day!W541="","",_tag_month_day!W541)</f>
        <v/>
      </c>
      <c r="BW545" s="540" t="str">
        <f>IF(_tag_month_day!X541="","",_tag_month_day!X541)</f>
        <v/>
      </c>
      <c r="BX545" s="540" t="str">
        <f>IF(_tag_month_day!Y541="","",_tag_month_day!Y541)</f>
        <v/>
      </c>
      <c r="BY545" s="541">
        <f ca="1" t="shared" si="3156"/>
        <v>43639.583333332</v>
      </c>
      <c r="BZ545" s="542"/>
      <c r="CA545" s="543" t="str">
        <f>IF(_jhy2_month_day!A541="","",_jhy2_month_day!A541)</f>
        <v/>
      </c>
      <c r="CB545" s="464" t="str">
        <f>IF(_jhy2_month_day!B541="","",_jhy2_month_day!B541)</f>
        <v/>
      </c>
      <c r="CC545" s="464" t="str">
        <f>IF(_jhy2_month_day!C541="","",_jhy2_month_day!C541)</f>
        <v/>
      </c>
      <c r="CD545" s="464" t="str">
        <f>IF(_jhy2_month_day!D541="","",_jhy2_month_day!D541)</f>
        <v/>
      </c>
      <c r="CE545" s="464" t="str">
        <f>IF(_jhy2_month_day!E541="","",_jhy2_month_day!E541)</f>
        <v/>
      </c>
      <c r="CF545" s="464" t="str">
        <f>IF(_jhy2_month_day!F541="","",_jhy2_month_day!F541)</f>
        <v/>
      </c>
      <c r="CG545" s="464" t="str">
        <f>IF(_jhy2_month_day!G541="","",_jhy2_month_day!G541)</f>
        <v/>
      </c>
      <c r="CH545" s="464" t="str">
        <f>IF(_jhy2_month_day!H541="","",_jhy2_month_day!H541)</f>
        <v/>
      </c>
      <c r="CI545" s="464" t="str">
        <f>IF(_jhy2_month_day!I541="","",_jhy2_month_day!I541)</f>
        <v/>
      </c>
      <c r="CJ545" s="464" t="str">
        <f>IF(_jhy2_month_day!J541="","",_jhy2_month_day!J541)</f>
        <v/>
      </c>
      <c r="CK545" s="464" t="str">
        <f>IF(_jhy2_month_day!K541="","",_jhy2_month_day!K541)</f>
        <v/>
      </c>
      <c r="CL545" s="562" t="str">
        <f>IF(_jhy2_month_day!L541="","",_jhy2_month_day!L541)</f>
        <v/>
      </c>
      <c r="CM545" s="562" t="str">
        <f>IF(_jhy2_month_day!M541="","",_jhy2_month_day!M541)</f>
        <v/>
      </c>
      <c r="CN545" s="562" t="str">
        <f>IF(_jhy2_month_day!N541="","",_jhy2_month_day!N541)</f>
        <v/>
      </c>
      <c r="CO545" s="562" t="str">
        <f>IF(_jhy2_month_day!O541="","",_jhy2_month_day!O541)</f>
        <v/>
      </c>
      <c r="CP545" s="562" t="str">
        <f>IF(_jhy2_month_day!P541="","",_jhy2_month_day!P541)</f>
        <v/>
      </c>
      <c r="CQ545" s="562" t="str">
        <f>IF(_jhy2_month_day!Q541="","",_jhy2_month_day!Q541)</f>
        <v/>
      </c>
      <c r="CR545" s="563" t="str">
        <f>IF(_jhy2_month_day!R541="","",_jhy2_month_day!R541)</f>
        <v/>
      </c>
      <c r="CS545" s="576" t="str">
        <f>IF(_jhy2_month_day!S541="","",_jhy2_month_day!S541)</f>
        <v/>
      </c>
      <c r="CT545" s="562" t="str">
        <f>IF(_jhy2_month_day!T541="","",_jhy2_month_day!T541)</f>
        <v/>
      </c>
      <c r="CU545" s="577" t="e">
        <f t="shared" si="3104"/>
        <v>#VALUE!</v>
      </c>
      <c r="CV545" s="198" t="e">
        <f t="shared" si="3105"/>
        <v>#VALUE!</v>
      </c>
      <c r="CW545" s="192" t="e">
        <f t="shared" si="3106"/>
        <v>#VALUE!</v>
      </c>
      <c r="CX545" s="192" t="e">
        <f t="shared" si="3107"/>
        <v>#VALUE!</v>
      </c>
      <c r="CY545" s="202" t="e">
        <f t="shared" si="3108"/>
        <v>#VALUE!</v>
      </c>
      <c r="CZ545" s="192" t="e">
        <f t="shared" ref="CZ545:DI545" si="3305">$AJ545*EF545</f>
        <v>#VALUE!</v>
      </c>
      <c r="DA545" s="192" t="e">
        <f t="shared" si="3305"/>
        <v>#VALUE!</v>
      </c>
      <c r="DB545" s="192" t="e">
        <f t="shared" si="3305"/>
        <v>#VALUE!</v>
      </c>
      <c r="DC545" s="192" t="e">
        <f t="shared" si="3305"/>
        <v>#VALUE!</v>
      </c>
      <c r="DD545" s="192" t="e">
        <f t="shared" si="3305"/>
        <v>#VALUE!</v>
      </c>
      <c r="DE545" s="192" t="e">
        <f t="shared" si="3305"/>
        <v>#VALUE!</v>
      </c>
      <c r="DF545" s="192" t="e">
        <f t="shared" si="3305"/>
        <v>#VALUE!</v>
      </c>
      <c r="DG545" s="192" t="e">
        <f t="shared" si="3305"/>
        <v>#VALUE!</v>
      </c>
      <c r="DH545" s="192" t="e">
        <f t="shared" si="3305"/>
        <v>#VALUE!</v>
      </c>
      <c r="DI545" s="192" t="e">
        <f t="shared" si="3305"/>
        <v>#VALUE!</v>
      </c>
      <c r="DJ545" s="192" t="e">
        <f t="shared" si="3110"/>
        <v>#VALUE!</v>
      </c>
      <c r="DK545" s="192" t="e">
        <f t="shared" si="3111"/>
        <v>#VALUE!</v>
      </c>
      <c r="DL545" s="192" t="e">
        <f t="shared" si="3112"/>
        <v>#VALUE!</v>
      </c>
      <c r="DM545" s="192" t="e">
        <f t="shared" si="3113"/>
        <v>#VALUE!</v>
      </c>
      <c r="DN545" s="192" t="e">
        <f t="shared" si="3114"/>
        <v>#VALUE!</v>
      </c>
      <c r="DO545" s="192" t="e">
        <f t="shared" si="3115"/>
        <v>#VALUE!</v>
      </c>
      <c r="DP545" s="192" t="e">
        <f t="shared" si="3116"/>
        <v>#VALUE!</v>
      </c>
      <c r="DQ545" s="192" t="e">
        <f t="shared" si="3117"/>
        <v>#VALUE!</v>
      </c>
      <c r="DR545" s="192" t="e">
        <f t="shared" si="3118"/>
        <v>#VALUE!</v>
      </c>
      <c r="DS545" s="192" t="e">
        <f t="shared" si="3119"/>
        <v>#VALUE!</v>
      </c>
      <c r="DT545" s="192" t="e">
        <f t="shared" si="3120"/>
        <v>#VALUE!</v>
      </c>
      <c r="DU545" s="192" t="e">
        <f t="shared" si="3121"/>
        <v>#VALUE!</v>
      </c>
      <c r="DV545" s="198" t="e">
        <f t="shared" si="3122"/>
        <v>#VALUE!</v>
      </c>
      <c r="DW545" s="198" t="e">
        <f t="shared" si="3123"/>
        <v>#DIV/0!</v>
      </c>
      <c r="DX545" s="198" t="e">
        <f t="shared" si="3124"/>
        <v>#DIV/0!</v>
      </c>
      <c r="DY545" s="198" t="e">
        <f t="shared" si="3125"/>
        <v>#VALUE!</v>
      </c>
      <c r="DZ545" s="198" t="e">
        <f t="shared" si="3126"/>
        <v>#VALUE!</v>
      </c>
      <c r="EA545" s="198" t="e">
        <f t="shared" si="3127"/>
        <v>#VALUE!</v>
      </c>
      <c r="EB545" s="198" t="e">
        <f t="shared" si="3128"/>
        <v>#VALUE!</v>
      </c>
      <c r="EC545" s="198" t="e">
        <f t="shared" si="3129"/>
        <v>#DIV/0!</v>
      </c>
      <c r="ED545" s="198" t="e">
        <f t="shared" si="3130"/>
        <v>#VALUE!</v>
      </c>
      <c r="EE545" s="198" t="e">
        <f t="shared" si="3131"/>
        <v>#VALUE!</v>
      </c>
      <c r="EF545" s="198" t="e">
        <f t="shared" ref="EF545:EO545" si="3306">DV545/SUM($DV545:$EE545)</f>
        <v>#VALUE!</v>
      </c>
      <c r="EG545" s="198" t="e">
        <f t="shared" si="3306"/>
        <v>#DIV/0!</v>
      </c>
      <c r="EH545" s="198" t="e">
        <f t="shared" si="3306"/>
        <v>#DIV/0!</v>
      </c>
      <c r="EI545" s="198" t="e">
        <f t="shared" si="3306"/>
        <v>#VALUE!</v>
      </c>
      <c r="EJ545" s="198" t="e">
        <f t="shared" si="3306"/>
        <v>#VALUE!</v>
      </c>
      <c r="EK545" s="198" t="e">
        <f t="shared" si="3306"/>
        <v>#VALUE!</v>
      </c>
      <c r="EL545" s="198" t="e">
        <f t="shared" si="3306"/>
        <v>#VALUE!</v>
      </c>
      <c r="EM545" s="198" t="e">
        <f t="shared" si="3306"/>
        <v>#DIV/0!</v>
      </c>
      <c r="EN545" s="198" t="e">
        <f t="shared" si="3306"/>
        <v>#VALUE!</v>
      </c>
      <c r="EO545" s="198" t="e">
        <f t="shared" si="3306"/>
        <v>#VALUE!</v>
      </c>
      <c r="EP545" s="511">
        <f t="shared" ref="EP545:EW545" si="3307">EP544</f>
        <v>0.08</v>
      </c>
      <c r="EQ545" s="511">
        <f t="shared" si="3307"/>
        <v>0.015</v>
      </c>
      <c r="ER545" s="511">
        <f t="shared" si="3307"/>
        <v>0.015</v>
      </c>
      <c r="ES545" s="511">
        <f t="shared" si="3307"/>
        <v>0.015</v>
      </c>
      <c r="ET545" s="511">
        <f t="shared" si="3307"/>
        <v>0.015</v>
      </c>
      <c r="EU545" s="511">
        <f t="shared" si="3307"/>
        <v>0.09</v>
      </c>
      <c r="EV545" s="511">
        <f t="shared" si="3307"/>
        <v>0.09</v>
      </c>
      <c r="EW545" s="511">
        <f t="shared" si="3307"/>
        <v>0.09</v>
      </c>
      <c r="EX545" s="420" t="str">
        <f>IF(_tag_month_day!AS541="","",_tag_month_day!AS541/100)</f>
        <v/>
      </c>
      <c r="EY545" s="420" t="str">
        <f>IF(_tag_month_day!AT541="","",_tag_month_day!AT541/100)</f>
        <v/>
      </c>
      <c r="EZ545" s="420" t="str">
        <f>IF(_tag_month_day!AU541="","",_tag_month_day!AU541/100)</f>
        <v/>
      </c>
      <c r="FA545" s="420" t="str">
        <f>IF(_tag_month_day!AV541="","",_tag_month_day!AV541/100)</f>
        <v/>
      </c>
      <c r="FB545" s="420" t="str">
        <f>IF(_tag_month_day!AW541="","",_tag_month_day!AW541/100)</f>
        <v/>
      </c>
      <c r="FC545" s="420" t="str">
        <f>IF(_tag_month_day!AX541="","",_tag_month_day!AX541/100)</f>
        <v/>
      </c>
      <c r="FD545" s="510">
        <f t="shared" si="3160"/>
        <v>0.33</v>
      </c>
      <c r="FE545" s="510">
        <f t="shared" si="3161"/>
        <v>0.19</v>
      </c>
      <c r="FF545" s="510">
        <f t="shared" si="3162"/>
        <v>0.003</v>
      </c>
      <c r="FG545" s="510">
        <f t="shared" si="3163"/>
        <v>0</v>
      </c>
      <c r="FH545" s="603">
        <f t="shared" si="3164"/>
        <v>0.0001</v>
      </c>
      <c r="FI545" s="510">
        <f t="shared" ref="FI545:FR545" si="3308">FI544</f>
        <v>0.41</v>
      </c>
      <c r="FJ545" s="510">
        <f t="shared" si="3308"/>
        <v>0.11</v>
      </c>
      <c r="FK545" s="510">
        <f t="shared" si="3308"/>
        <v>0.015</v>
      </c>
      <c r="FL545" s="510">
        <f t="shared" si="3308"/>
        <v>0</v>
      </c>
      <c r="FM545" s="603">
        <f t="shared" si="3308"/>
        <v>0.0001</v>
      </c>
      <c r="FN545" s="510" t="str">
        <f>IF(_tag_month_day!AY541="","",_tag_month_day!AY541/100)</f>
        <v/>
      </c>
      <c r="FO545" s="510" t="str">
        <f>IF(_tag_month_day!AZ541="","",_tag_month_day!AZ541/100)</f>
        <v/>
      </c>
      <c r="FP545" s="510" t="str">
        <f>IF(_tag_month_day!BA541="","",_tag_month_day!BA541/100)</f>
        <v/>
      </c>
      <c r="FQ545" s="510" t="str">
        <f>IF(_tag_month_day!BB541="","",_tag_month_day!BB541/100)</f>
        <v/>
      </c>
      <c r="FR545" s="603" t="str">
        <f>IF(_tag_month_day!BC541="","",_tag_month_day!BC541/100)</f>
        <v/>
      </c>
      <c r="FS545" s="510" t="str">
        <f>IF(_tag_month_day!BD541="","",_tag_month_day!BD541/100)</f>
        <v/>
      </c>
      <c r="FT545" s="510" t="str">
        <f>IF(_tag_month_day!BE541="","",_tag_month_day!BE541/100)</f>
        <v/>
      </c>
      <c r="FU545" s="510" t="str">
        <f>IF(_tag_month_day!BF541="","",_tag_month_day!BF541/100)</f>
        <v/>
      </c>
      <c r="FV545" s="510" t="str">
        <f>IF(_tag_month_day!BG541="","",_tag_month_day!BG541/100)</f>
        <v/>
      </c>
      <c r="FW545" s="603" t="str">
        <f>IF(_tag_month_day!BH541="","",_tag_month_day!BH541/100)</f>
        <v/>
      </c>
      <c r="FX545" s="510" t="str">
        <f>IF(_tag_month_day!BI541="","",_tag_month_day!BI541/100)</f>
        <v/>
      </c>
      <c r="FY545" s="510" t="str">
        <f>IF(_tag_month_day!BJ541="","",_tag_month_day!BJ541/100)</f>
        <v/>
      </c>
      <c r="FZ545" s="605" t="str">
        <f>IF(_tag_month_day!BK541="","",_tag_month_day!BK541/100)</f>
        <v/>
      </c>
      <c r="GA545" s="510" t="str">
        <f>IF(_tag_month_day!BL541="","",_tag_month_day!BL541/100)</f>
        <v/>
      </c>
      <c r="GB545" s="603" t="str">
        <f>IF(_tag_month_day!BM541="","",_tag_month_day!BM541/100)</f>
        <v/>
      </c>
      <c r="GC545" s="420" t="str">
        <f>IF(_tag_month_day!BN541="","",_tag_month_day!BN541/100)</f>
        <v/>
      </c>
      <c r="GD545" s="420" t="str">
        <f>IF(_tag_month_day!BO541="","",_tag_month_day!BO541/100)</f>
        <v/>
      </c>
      <c r="GE545" s="420" t="str">
        <f>IF(_tag_month_day!BP541="","",_tag_month_day!BP541/100)</f>
        <v/>
      </c>
      <c r="GF545" s="420" t="str">
        <f>IF(_tag_month_day!BQ541="","",_tag_month_day!BQ541/100)</f>
        <v/>
      </c>
      <c r="GG545" s="420" t="str">
        <f>IF(_tag_month_day!BR541="","",_tag_month_day!BR541/100)</f>
        <v/>
      </c>
      <c r="GH545" s="420" t="str">
        <f>IF(_tag_month_day!BS541="","",_tag_month_day!BS541/100)</f>
        <v/>
      </c>
      <c r="GI545" s="603" t="str">
        <f>IF(_tag_month_day!BT541="","",_tag_month_day!BT541/100)</f>
        <v/>
      </c>
      <c r="GJ545" s="612" t="str">
        <f>IF(_tag_month_day!BU541="","",_tag_month_day!BU541/100)</f>
        <v/>
      </c>
      <c r="GK545" s="620" t="str">
        <f>IF(_tag_month_day!BV541="",IF(_rlcf_month_day!A$2="","",_rlcf_month_day!A$2/100),_tag_month_day!BV541/100)</f>
        <v/>
      </c>
      <c r="GL545" s="620" t="str">
        <f>IF(_tag_month_day!BW541="",IF(_rlcf_month_day!B$2="","",_rlcf_month_day!B$2/100),_tag_month_day!BW541/100)</f>
        <v/>
      </c>
      <c r="GM545" s="621" t="str">
        <f>IF(_tag_month_day!BX541="",IF(_rlcf_month_day!C$2="","",_rlcf_month_day!C$2/100),_tag_month_day!BX541/100)</f>
        <v/>
      </c>
      <c r="GN545" s="620" t="str">
        <f>IF(_tag_month_day!BV541="",IF(_rlcf_month_day!A$2="","",_rlcf_month_day!A$2/100),_tag_month_day!BV541/100)</f>
        <v/>
      </c>
      <c r="GO545" s="620" t="str">
        <f>IF(_tag_month_day!BW541="",IF(_rlcf_month_day!B$2="","",_rlcf_month_day!B$2/100),_tag_month_day!BW541/100)</f>
        <v/>
      </c>
      <c r="GP545" s="620" t="str">
        <f>IF(_tag_month_day!CD541="",IF(_rlcf_month_day!E$2="","",_rlcf_month_day!E$2/100),_tag_month_day!CD541/100)</f>
        <v/>
      </c>
      <c r="GQ545" s="620" t="str">
        <f>IF(_tag_month_day!CE541="",IF(_rlcf_month_day!F$2="","",_rlcf_month_day!F$2/100),_tag_month_day!CE541/100)</f>
        <v/>
      </c>
      <c r="GR545" s="621" t="str">
        <f>IF(_tag_month_day!CF541="",IF(_rlcf_month_day!G$2="","",_rlcf_month_day!G$2/100),_tag_month_day!CF541/100)</f>
        <v/>
      </c>
      <c r="GS545" s="626">
        <f t="shared" ref="GS545:HH545" si="3309">GS544</f>
        <v>0.953</v>
      </c>
      <c r="GT545" s="626">
        <f t="shared" si="3309"/>
        <v>0.55</v>
      </c>
      <c r="GU545" s="626">
        <f t="shared" si="3309"/>
        <v>0.55</v>
      </c>
      <c r="GV545" s="626">
        <f t="shared" si="3309"/>
        <v>0.55</v>
      </c>
      <c r="GW545" s="626">
        <f t="shared" si="3309"/>
        <v>0.5</v>
      </c>
      <c r="GX545" s="626">
        <f t="shared" si="3309"/>
        <v>0.935</v>
      </c>
      <c r="GY545" s="626">
        <f t="shared" si="3309"/>
        <v>0.15</v>
      </c>
      <c r="GZ545" s="626">
        <f t="shared" si="3309"/>
        <v>1</v>
      </c>
      <c r="HA545" s="632">
        <f t="shared" si="3309"/>
        <v>0.047</v>
      </c>
      <c r="HB545" s="632">
        <f t="shared" si="3309"/>
        <v>0.45</v>
      </c>
      <c r="HC545" s="632">
        <f t="shared" si="3309"/>
        <v>0.45</v>
      </c>
      <c r="HD545" s="632">
        <f t="shared" si="3309"/>
        <v>0.45</v>
      </c>
      <c r="HE545" s="632">
        <f t="shared" si="3309"/>
        <v>0.5</v>
      </c>
      <c r="HF545" s="632">
        <f t="shared" si="3309"/>
        <v>0.065</v>
      </c>
      <c r="HG545" s="632">
        <f t="shared" si="3309"/>
        <v>0.85</v>
      </c>
      <c r="HH545" s="632">
        <f t="shared" si="3309"/>
        <v>0</v>
      </c>
      <c r="HI545" s="68">
        <f t="shared" si="3136"/>
        <v>0</v>
      </c>
      <c r="HJ545" s="68" t="e">
        <f t="shared" si="3167"/>
        <v>#VALUE!</v>
      </c>
      <c r="HK545" s="202">
        <f t="shared" si="3168"/>
        <v>0.85</v>
      </c>
      <c r="HL545" s="464">
        <f t="shared" si="3169"/>
        <v>550000</v>
      </c>
      <c r="HM545" s="464">
        <f t="shared" si="3170"/>
        <v>480000</v>
      </c>
      <c r="HN545" s="192" t="e">
        <f t="shared" si="3137"/>
        <v>#VALUE!</v>
      </c>
      <c r="HO545" s="192" t="e">
        <f>HN545*HK545*$HO$2/HL545*1000000</f>
        <v>#VALUE!</v>
      </c>
      <c r="HP545" s="192" t="e">
        <f>HN545*HK545*$HP$2/HM545*1000000</f>
        <v>#VALUE!</v>
      </c>
    </row>
    <row r="546" customFormat="1" spans="1:224">
      <c r="A546" s="381">
        <v>541</v>
      </c>
      <c r="B546" s="54">
        <f ca="1" t="shared" si="3171"/>
        <v>43639</v>
      </c>
      <c r="C546" s="57">
        <f t="shared" si="3172"/>
        <v>0.0416666666666667</v>
      </c>
      <c r="D546" s="68" t="str">
        <f ca="1" t="shared" si="3138"/>
        <v>白班</v>
      </c>
      <c r="E546" s="68" t="str">
        <f ca="1" t="shared" si="3139"/>
        <v>丁</v>
      </c>
      <c r="F546" s="68">
        <f ca="1">SUMPRODUCT((成本日报!$A$3:$A$95=计划!B546)*(成本日报!$B$3:$B$95=计划!$D546),成本日报!$C$3:$C$95)</f>
        <v>4</v>
      </c>
      <c r="G546" s="382">
        <f ca="1" t="shared" si="3173"/>
        <v>43639.4999999987</v>
      </c>
      <c r="H546" s="382">
        <f ca="1" t="shared" si="3140"/>
        <v>43639.5069444431</v>
      </c>
      <c r="I546" s="382">
        <f ca="1" t="shared" si="3141"/>
        <v>43639.5124999987</v>
      </c>
      <c r="J546" s="382">
        <f ca="1" t="shared" si="3142"/>
        <v>43639.5416666654</v>
      </c>
      <c r="K546" s="382">
        <f ca="1" t="shared" si="3143"/>
        <v>43639.6041666654</v>
      </c>
      <c r="L546" s="382">
        <f ca="1" t="shared" si="3144"/>
        <v>43639.6249999987</v>
      </c>
      <c r="M546" s="398" t="str">
        <f>IF(_tag_month_day!A542="","",_tag_month_day!A542)</f>
        <v/>
      </c>
      <c r="N546" s="398" t="str">
        <f>IF(_tag_month_day!B542="","",_tag_month_day!B542)</f>
        <v/>
      </c>
      <c r="O546" s="399" t="e">
        <f t="shared" si="3145"/>
        <v>#VALUE!</v>
      </c>
      <c r="P546" s="398" t="str">
        <f>IF(_tag_month_day!C542="","",_tag_month_day!C542)</f>
        <v/>
      </c>
      <c r="Q546" s="398" t="str">
        <f>IF(_tag_month_day!D542="","",_tag_month_day!D542)</f>
        <v/>
      </c>
      <c r="R546" s="416">
        <f>IF(_tag_month_day!CB542="",R545,_tag_month_day!CB542/100)</f>
        <v>0.07</v>
      </c>
      <c r="S546" s="417" t="str">
        <f>IF(_tag_month_day!E542="","",_tag_month_day!E542)</f>
        <v/>
      </c>
      <c r="T546" s="417" t="str">
        <f>IF(_tag_month_day!F542="","",_tag_month_day!F542)</f>
        <v/>
      </c>
      <c r="U546" s="418" t="e">
        <f t="shared" si="3099"/>
        <v>#VALUE!</v>
      </c>
      <c r="V546" s="53" t="e">
        <f t="shared" si="3100"/>
        <v>#VALUE!</v>
      </c>
      <c r="W546" s="419" t="str">
        <f>IF(_jhy_month_day!A542="","",_jhy_month_day!A542)</f>
        <v/>
      </c>
      <c r="X546" s="420" t="str">
        <f>IF(_jhy_month_day!B542="","",_jhy_month_day!B542/100)</f>
        <v/>
      </c>
      <c r="Y546" s="420" t="str">
        <f>IF(_jhy_month_day!C542="","",_jhy_month_day!C542/100)</f>
        <v/>
      </c>
      <c r="Z546" s="439">
        <f t="shared" si="3189"/>
        <v>136</v>
      </c>
      <c r="AA546" s="440" t="str">
        <f>IF(_tag_month_day!G542="","",_tag_month_day!G542/100)</f>
        <v/>
      </c>
      <c r="AB546" s="440" t="str">
        <f>IF(_tag_month_day!H542="","",_tag_month_day!H542/100)</f>
        <v/>
      </c>
      <c r="AC546" s="193">
        <f t="shared" si="3146"/>
        <v>1.59963432013121</v>
      </c>
      <c r="AD546" s="441" t="str">
        <f t="shared" si="3147"/>
        <v/>
      </c>
      <c r="AE546" s="442" t="str">
        <f t="shared" si="3148"/>
        <v/>
      </c>
      <c r="AF546" s="443">
        <v>1</v>
      </c>
      <c r="AG546" s="68" t="str">
        <f>IF(_duihao_month_day!A542="","",_duihao_month_day!A542)</f>
        <v/>
      </c>
      <c r="AH546" s="463">
        <f>IF(_gyk_month_day!B542="",AH545,_gyk_month_day!B542)</f>
        <v>820</v>
      </c>
      <c r="AI546" s="464"/>
      <c r="AJ546" s="68" t="str">
        <f>IF(_tag_month_day!I542="","",_tag_month_day!I542)</f>
        <v/>
      </c>
      <c r="AK546" s="465" t="str">
        <f>IF(_tzyy_month_day!A542="","",_tzyy_month_day!A542)</f>
        <v/>
      </c>
      <c r="AL546" s="465" t="str">
        <f>IF(_tzyy_month_day!B542="","",_tzyy_month_day!B542)</f>
        <v/>
      </c>
      <c r="AM546" s="465" t="str">
        <f>IF(_tzyy_month_day!C542="","",_tzyy_month_day!C542)</f>
        <v/>
      </c>
      <c r="AN546" s="466" t="str">
        <f>IF(_tag_month_day!CG542="","",_tag_month_day!CG542)</f>
        <v/>
      </c>
      <c r="AO546" s="466" t="str">
        <f>IF(_tag_month_day!CH542="","",_tag_month_day!CH542)</f>
        <v/>
      </c>
      <c r="AP546" s="486" t="e">
        <f t="shared" si="3149"/>
        <v>#VALUE!</v>
      </c>
      <c r="AQ546" s="487" t="str">
        <f>IF(_tag_month_day!J542="","",_tag_month_day!J542/100)</f>
        <v/>
      </c>
      <c r="AR546" s="488">
        <f t="shared" si="3150"/>
        <v>1.3</v>
      </c>
      <c r="AS546" s="489" t="e">
        <f t="shared" si="3101"/>
        <v>#VALUE!</v>
      </c>
      <c r="AT546" s="489">
        <f t="shared" si="3151"/>
        <v>0</v>
      </c>
      <c r="AU546" s="490" t="str">
        <f>IF(_tag_month_day!K542="","",_tag_month_day!K542)</f>
        <v/>
      </c>
      <c r="AV546" s="491" t="str">
        <f>IF(_tag_month_day!L542="","",_tag_month_day!L542/100)</f>
        <v/>
      </c>
      <c r="AW546" s="420">
        <f t="shared" si="3073"/>
        <v>0</v>
      </c>
      <c r="AX546" s="420">
        <f t="shared" si="3152"/>
        <v>0</v>
      </c>
      <c r="AY546" s="420" t="str">
        <f>IF(_tag_month_day!M542="","",_tag_month_day!M542/100)</f>
        <v/>
      </c>
      <c r="AZ546" s="420" t="str">
        <f>IF(_tag_month_day!N542="","",_tag_month_day!N542/100)</f>
        <v/>
      </c>
      <c r="BA546" s="420" t="str">
        <f>IF(_tag_month_day!O542="","",_tag_month_day!O542/100)</f>
        <v/>
      </c>
      <c r="BB546" s="496" t="str">
        <f>IF(_tag_month_day!P542="","",_tag_month_day!P542/100)</f>
        <v/>
      </c>
      <c r="BC546" s="496">
        <f t="shared" si="3153"/>
        <v>0</v>
      </c>
      <c r="BD546" s="496" t="str">
        <f>IF(_tag_month_day!Q542="","",_tag_month_day!Q542/100)</f>
        <v/>
      </c>
      <c r="BE546" s="510" t="str">
        <f>IF(_tag_month_day!R542="","",_tag_month_day!R542/100)</f>
        <v/>
      </c>
      <c r="BF546" s="413" t="str">
        <f>IF(_tag_month_day!CC542="","",_tag_month_day!CC542/100)</f>
        <v/>
      </c>
      <c r="BG546" s="511" t="e">
        <f t="shared" si="3102"/>
        <v>#VALUE!</v>
      </c>
      <c r="BH546" s="198">
        <f t="shared" si="3103"/>
        <v>0</v>
      </c>
      <c r="BI546" s="512" t="e">
        <f>IF(CX546=0,BI545,(DK546*查询!$R$5+DL546*查询!$Q$5+DM546*查询!$N$5+DN546*查询!$O$5+DO546*查询!$P$5)*AF546/CX546)</f>
        <v>#VALUE!</v>
      </c>
      <c r="BJ546" s="512" t="e">
        <f>IF(CX546=0,BJ545,(DP546*查询!$S$5+DQ546*查询!$T$5+DR546*查询!$U$5)*AF546/CX546)</f>
        <v>#VALUE!</v>
      </c>
      <c r="BK546" s="512">
        <f t="shared" si="3154"/>
        <v>1</v>
      </c>
      <c r="BL546" s="513" t="str">
        <f>IF(_cfyc_month_day!A542="","",_cfyc_month_day!A542)</f>
        <v/>
      </c>
      <c r="BM546" s="513" t="str">
        <f>IF(_cfyc_month_day!B542="","",_cfyc_month_day!B542)</f>
        <v/>
      </c>
      <c r="BN546" s="513" t="str">
        <f>IF(_cfyc_month_day!C542="","",_cfyc_month_day!C542)</f>
        <v/>
      </c>
      <c r="BO546" s="522" t="str">
        <f>IF(_cfyc_month_day!D542="","",_cfyc_month_day!D542)</f>
        <v/>
      </c>
      <c r="BP546" s="522" t="str">
        <f>IF(_cfyc_month_day!E542="","",_cfyc_month_day!E542)</f>
        <v/>
      </c>
      <c r="BQ546" s="522" t="str">
        <f>IF(_cfyc_month_day!F542="","",_cfyc_month_day!F542)</f>
        <v/>
      </c>
      <c r="BR546" s="513" t="str">
        <f>IF(_tag_month_day!T542="","",_tag_month_day!T542)</f>
        <v/>
      </c>
      <c r="BS546" s="513" t="str">
        <f>IF(_tag_month_day!U542="","",_tag_month_day!U542)</f>
        <v/>
      </c>
      <c r="BT546" s="523" t="str">
        <f t="shared" si="3155"/>
        <v/>
      </c>
      <c r="BU546" s="223" t="str">
        <f>IF(_tag_month_day!V542="","",_tag_month_day!V542)</f>
        <v/>
      </c>
      <c r="BV546" s="206" t="str">
        <f>IF(_tag_month_day!W542="","",_tag_month_day!W542)</f>
        <v/>
      </c>
      <c r="BW546" s="540" t="str">
        <f>IF(_tag_month_day!X542="","",_tag_month_day!X542)</f>
        <v/>
      </c>
      <c r="BX546" s="540" t="str">
        <f>IF(_tag_month_day!Y542="","",_tag_month_day!Y542)</f>
        <v/>
      </c>
      <c r="BY546" s="541">
        <f ca="1" t="shared" si="3156"/>
        <v>43639.6249999987</v>
      </c>
      <c r="BZ546" s="542"/>
      <c r="CA546" s="543" t="str">
        <f>IF(_jhy2_month_day!A542="","",_jhy2_month_day!A542)</f>
        <v/>
      </c>
      <c r="CB546" s="464" t="str">
        <f>IF(_jhy2_month_day!B542="","",_jhy2_month_day!B542)</f>
        <v/>
      </c>
      <c r="CC546" s="464" t="str">
        <f>IF(_jhy2_month_day!C542="","",_jhy2_month_day!C542)</f>
        <v/>
      </c>
      <c r="CD546" s="464" t="str">
        <f>IF(_jhy2_month_day!D542="","",_jhy2_month_day!D542)</f>
        <v/>
      </c>
      <c r="CE546" s="464" t="str">
        <f>IF(_jhy2_month_day!E542="","",_jhy2_month_day!E542)</f>
        <v/>
      </c>
      <c r="CF546" s="464" t="str">
        <f>IF(_jhy2_month_day!F542="","",_jhy2_month_day!F542)</f>
        <v/>
      </c>
      <c r="CG546" s="464" t="str">
        <f>IF(_jhy2_month_day!G542="","",_jhy2_month_day!G542)</f>
        <v/>
      </c>
      <c r="CH546" s="464" t="str">
        <f>IF(_jhy2_month_day!H542="","",_jhy2_month_day!H542)</f>
        <v/>
      </c>
      <c r="CI546" s="464" t="str">
        <f>IF(_jhy2_month_day!I542="","",_jhy2_month_day!I542)</f>
        <v/>
      </c>
      <c r="CJ546" s="464" t="str">
        <f>IF(_jhy2_month_day!J542="","",_jhy2_month_day!J542)</f>
        <v/>
      </c>
      <c r="CK546" s="464" t="str">
        <f>IF(_jhy2_month_day!K542="","",_jhy2_month_day!K542)</f>
        <v/>
      </c>
      <c r="CL546" s="562" t="str">
        <f>IF(_jhy2_month_day!L542="","",_jhy2_month_day!L542)</f>
        <v/>
      </c>
      <c r="CM546" s="562" t="str">
        <f>IF(_jhy2_month_day!M542="","",_jhy2_month_day!M542)</f>
        <v/>
      </c>
      <c r="CN546" s="562" t="str">
        <f>IF(_jhy2_month_day!N542="","",_jhy2_month_day!N542)</f>
        <v/>
      </c>
      <c r="CO546" s="562" t="str">
        <f>IF(_jhy2_month_day!O542="","",_jhy2_month_day!O542)</f>
        <v/>
      </c>
      <c r="CP546" s="562" t="str">
        <f>IF(_jhy2_month_day!P542="","",_jhy2_month_day!P542)</f>
        <v/>
      </c>
      <c r="CQ546" s="562" t="str">
        <f>IF(_jhy2_month_day!Q542="","",_jhy2_month_day!Q542)</f>
        <v/>
      </c>
      <c r="CR546" s="563" t="str">
        <f>IF(_jhy2_month_day!R542="","",_jhy2_month_day!R542)</f>
        <v/>
      </c>
      <c r="CS546" s="576" t="str">
        <f>IF(_jhy2_month_day!S542="","",_jhy2_month_day!S542)</f>
        <v/>
      </c>
      <c r="CT546" s="562" t="str">
        <f>IF(_jhy2_month_day!T542="","",_jhy2_month_day!T542)</f>
        <v/>
      </c>
      <c r="CU546" s="577" t="e">
        <f t="shared" si="3104"/>
        <v>#VALUE!</v>
      </c>
      <c r="CV546" s="198" t="e">
        <f t="shared" si="3105"/>
        <v>#VALUE!</v>
      </c>
      <c r="CW546" s="192" t="e">
        <f t="shared" si="3106"/>
        <v>#VALUE!</v>
      </c>
      <c r="CX546" s="192" t="e">
        <f t="shared" si="3107"/>
        <v>#VALUE!</v>
      </c>
      <c r="CY546" s="202" t="e">
        <f t="shared" si="3108"/>
        <v>#VALUE!</v>
      </c>
      <c r="CZ546" s="192" t="e">
        <f t="shared" ref="CZ546:DI546" si="3310">$AJ546*EF546</f>
        <v>#VALUE!</v>
      </c>
      <c r="DA546" s="192" t="e">
        <f t="shared" si="3310"/>
        <v>#VALUE!</v>
      </c>
      <c r="DB546" s="192" t="e">
        <f t="shared" si="3310"/>
        <v>#VALUE!</v>
      </c>
      <c r="DC546" s="192" t="e">
        <f t="shared" si="3310"/>
        <v>#VALUE!</v>
      </c>
      <c r="DD546" s="192" t="e">
        <f t="shared" si="3310"/>
        <v>#VALUE!</v>
      </c>
      <c r="DE546" s="192" t="e">
        <f t="shared" si="3310"/>
        <v>#VALUE!</v>
      </c>
      <c r="DF546" s="192" t="e">
        <f t="shared" si="3310"/>
        <v>#VALUE!</v>
      </c>
      <c r="DG546" s="192" t="e">
        <f t="shared" si="3310"/>
        <v>#VALUE!</v>
      </c>
      <c r="DH546" s="192" t="e">
        <f t="shared" si="3310"/>
        <v>#VALUE!</v>
      </c>
      <c r="DI546" s="192" t="e">
        <f t="shared" si="3310"/>
        <v>#VALUE!</v>
      </c>
      <c r="DJ546" s="192" t="e">
        <f t="shared" si="3110"/>
        <v>#VALUE!</v>
      </c>
      <c r="DK546" s="192" t="e">
        <f t="shared" si="3111"/>
        <v>#VALUE!</v>
      </c>
      <c r="DL546" s="192" t="e">
        <f t="shared" si="3112"/>
        <v>#VALUE!</v>
      </c>
      <c r="DM546" s="192" t="e">
        <f t="shared" si="3113"/>
        <v>#VALUE!</v>
      </c>
      <c r="DN546" s="192" t="e">
        <f t="shared" si="3114"/>
        <v>#VALUE!</v>
      </c>
      <c r="DO546" s="192" t="e">
        <f t="shared" si="3115"/>
        <v>#VALUE!</v>
      </c>
      <c r="DP546" s="192" t="e">
        <f t="shared" si="3116"/>
        <v>#VALUE!</v>
      </c>
      <c r="DQ546" s="192" t="e">
        <f t="shared" si="3117"/>
        <v>#VALUE!</v>
      </c>
      <c r="DR546" s="192" t="e">
        <f t="shared" si="3118"/>
        <v>#VALUE!</v>
      </c>
      <c r="DS546" s="192" t="e">
        <f t="shared" si="3119"/>
        <v>#VALUE!</v>
      </c>
      <c r="DT546" s="192" t="e">
        <f t="shared" si="3120"/>
        <v>#VALUE!</v>
      </c>
      <c r="DU546" s="192" t="e">
        <f t="shared" si="3121"/>
        <v>#VALUE!</v>
      </c>
      <c r="DV546" s="198" t="e">
        <f t="shared" si="3122"/>
        <v>#VALUE!</v>
      </c>
      <c r="DW546" s="198" t="e">
        <f t="shared" si="3123"/>
        <v>#DIV/0!</v>
      </c>
      <c r="DX546" s="198" t="e">
        <f t="shared" si="3124"/>
        <v>#DIV/0!</v>
      </c>
      <c r="DY546" s="198" t="e">
        <f t="shared" si="3125"/>
        <v>#VALUE!</v>
      </c>
      <c r="DZ546" s="198" t="e">
        <f t="shared" si="3126"/>
        <v>#VALUE!</v>
      </c>
      <c r="EA546" s="198" t="e">
        <f t="shared" si="3127"/>
        <v>#VALUE!</v>
      </c>
      <c r="EB546" s="198" t="e">
        <f t="shared" si="3128"/>
        <v>#VALUE!</v>
      </c>
      <c r="EC546" s="198" t="e">
        <f t="shared" si="3129"/>
        <v>#DIV/0!</v>
      </c>
      <c r="ED546" s="198" t="e">
        <f t="shared" si="3130"/>
        <v>#VALUE!</v>
      </c>
      <c r="EE546" s="198" t="e">
        <f t="shared" si="3131"/>
        <v>#VALUE!</v>
      </c>
      <c r="EF546" s="198" t="e">
        <f t="shared" ref="EF546:EO546" si="3311">DV546/SUM($DV546:$EE546)</f>
        <v>#VALUE!</v>
      </c>
      <c r="EG546" s="198" t="e">
        <f t="shared" si="3311"/>
        <v>#DIV/0!</v>
      </c>
      <c r="EH546" s="198" t="e">
        <f t="shared" si="3311"/>
        <v>#DIV/0!</v>
      </c>
      <c r="EI546" s="198" t="e">
        <f t="shared" si="3311"/>
        <v>#VALUE!</v>
      </c>
      <c r="EJ546" s="198" t="e">
        <f t="shared" si="3311"/>
        <v>#VALUE!</v>
      </c>
      <c r="EK546" s="198" t="e">
        <f t="shared" si="3311"/>
        <v>#VALUE!</v>
      </c>
      <c r="EL546" s="198" t="e">
        <f t="shared" si="3311"/>
        <v>#VALUE!</v>
      </c>
      <c r="EM546" s="198" t="e">
        <f t="shared" si="3311"/>
        <v>#DIV/0!</v>
      </c>
      <c r="EN546" s="198" t="e">
        <f t="shared" si="3311"/>
        <v>#VALUE!</v>
      </c>
      <c r="EO546" s="198" t="e">
        <f t="shared" si="3311"/>
        <v>#VALUE!</v>
      </c>
      <c r="EP546" s="511">
        <f t="shared" ref="EP546:EW546" si="3312">EP545</f>
        <v>0.08</v>
      </c>
      <c r="EQ546" s="511">
        <f t="shared" si="3312"/>
        <v>0.015</v>
      </c>
      <c r="ER546" s="511">
        <f t="shared" si="3312"/>
        <v>0.015</v>
      </c>
      <c r="ES546" s="511">
        <f t="shared" si="3312"/>
        <v>0.015</v>
      </c>
      <c r="ET546" s="511">
        <f t="shared" si="3312"/>
        <v>0.015</v>
      </c>
      <c r="EU546" s="511">
        <f t="shared" si="3312"/>
        <v>0.09</v>
      </c>
      <c r="EV546" s="511">
        <f t="shared" si="3312"/>
        <v>0.09</v>
      </c>
      <c r="EW546" s="511">
        <f t="shared" si="3312"/>
        <v>0.09</v>
      </c>
      <c r="EX546" s="420" t="str">
        <f>IF(_tag_month_day!AS542="","",_tag_month_day!AS542/100)</f>
        <v/>
      </c>
      <c r="EY546" s="420" t="str">
        <f>IF(_tag_month_day!AT542="","",_tag_month_day!AT542/100)</f>
        <v/>
      </c>
      <c r="EZ546" s="420" t="str">
        <f>IF(_tag_month_day!AU542="","",_tag_month_day!AU542/100)</f>
        <v/>
      </c>
      <c r="FA546" s="420" t="str">
        <f>IF(_tag_month_day!AV542="","",_tag_month_day!AV542/100)</f>
        <v/>
      </c>
      <c r="FB546" s="420" t="str">
        <f>IF(_tag_month_day!AW542="","",_tag_month_day!AW542/100)</f>
        <v/>
      </c>
      <c r="FC546" s="420" t="str">
        <f>IF(_tag_month_day!AX542="","",_tag_month_day!AX542/100)</f>
        <v/>
      </c>
      <c r="FD546" s="510">
        <f t="shared" si="3160"/>
        <v>0.33</v>
      </c>
      <c r="FE546" s="510">
        <f t="shared" si="3161"/>
        <v>0.19</v>
      </c>
      <c r="FF546" s="510">
        <f t="shared" si="3162"/>
        <v>0.003</v>
      </c>
      <c r="FG546" s="510">
        <f t="shared" si="3163"/>
        <v>0</v>
      </c>
      <c r="FH546" s="603">
        <f t="shared" si="3164"/>
        <v>0.0001</v>
      </c>
      <c r="FI546" s="510">
        <f t="shared" ref="FI546:FR546" si="3313">FI545</f>
        <v>0.41</v>
      </c>
      <c r="FJ546" s="510">
        <f t="shared" si="3313"/>
        <v>0.11</v>
      </c>
      <c r="FK546" s="510">
        <f t="shared" si="3313"/>
        <v>0.015</v>
      </c>
      <c r="FL546" s="510">
        <f t="shared" si="3313"/>
        <v>0</v>
      </c>
      <c r="FM546" s="603">
        <f t="shared" si="3313"/>
        <v>0.0001</v>
      </c>
      <c r="FN546" s="510" t="str">
        <f>IF(_tag_month_day!AY542="","",_tag_month_day!AY542/100)</f>
        <v/>
      </c>
      <c r="FO546" s="510" t="str">
        <f>IF(_tag_month_day!AZ542="","",_tag_month_day!AZ542/100)</f>
        <v/>
      </c>
      <c r="FP546" s="510" t="str">
        <f>IF(_tag_month_day!BA542="","",_tag_month_day!BA542/100)</f>
        <v/>
      </c>
      <c r="FQ546" s="510" t="str">
        <f>IF(_tag_month_day!BB542="","",_tag_month_day!BB542/100)</f>
        <v/>
      </c>
      <c r="FR546" s="603" t="str">
        <f>IF(_tag_month_day!BC542="","",_tag_month_day!BC542/100)</f>
        <v/>
      </c>
      <c r="FS546" s="510" t="str">
        <f>IF(_tag_month_day!BD542="","",_tag_month_day!BD542/100)</f>
        <v/>
      </c>
      <c r="FT546" s="510" t="str">
        <f>IF(_tag_month_day!BE542="","",_tag_month_day!BE542/100)</f>
        <v/>
      </c>
      <c r="FU546" s="510" t="str">
        <f>IF(_tag_month_day!BF542="","",_tag_month_day!BF542/100)</f>
        <v/>
      </c>
      <c r="FV546" s="510" t="str">
        <f>IF(_tag_month_day!BG542="","",_tag_month_day!BG542/100)</f>
        <v/>
      </c>
      <c r="FW546" s="603" t="str">
        <f>IF(_tag_month_day!BH542="","",_tag_month_day!BH542/100)</f>
        <v/>
      </c>
      <c r="FX546" s="510" t="str">
        <f>IF(_tag_month_day!BI542="","",_tag_month_day!BI542/100)</f>
        <v/>
      </c>
      <c r="FY546" s="510" t="str">
        <f>IF(_tag_month_day!BJ542="","",_tag_month_day!BJ542/100)</f>
        <v/>
      </c>
      <c r="FZ546" s="605" t="str">
        <f>IF(_tag_month_day!BK542="","",_tag_month_day!BK542/100)</f>
        <v/>
      </c>
      <c r="GA546" s="510" t="str">
        <f>IF(_tag_month_day!BL542="","",_tag_month_day!BL542/100)</f>
        <v/>
      </c>
      <c r="GB546" s="603" t="str">
        <f>IF(_tag_month_day!BM542="","",_tag_month_day!BM542/100)</f>
        <v/>
      </c>
      <c r="GC546" s="420" t="str">
        <f>IF(_tag_month_day!BN542="","",_tag_month_day!BN542/100)</f>
        <v/>
      </c>
      <c r="GD546" s="420" t="str">
        <f>IF(_tag_month_day!BO542="","",_tag_month_day!BO542/100)</f>
        <v/>
      </c>
      <c r="GE546" s="420" t="str">
        <f>IF(_tag_month_day!BP542="","",_tag_month_day!BP542/100)</f>
        <v/>
      </c>
      <c r="GF546" s="420" t="str">
        <f>IF(_tag_month_day!BQ542="","",_tag_month_day!BQ542/100)</f>
        <v/>
      </c>
      <c r="GG546" s="420" t="str">
        <f>IF(_tag_month_day!BR542="","",_tag_month_day!BR542/100)</f>
        <v/>
      </c>
      <c r="GH546" s="420" t="str">
        <f>IF(_tag_month_day!BS542="","",_tag_month_day!BS542/100)</f>
        <v/>
      </c>
      <c r="GI546" s="603" t="str">
        <f>IF(_tag_month_day!BT542="","",_tag_month_day!BT542/100)</f>
        <v/>
      </c>
      <c r="GJ546" s="612" t="str">
        <f>IF(_tag_month_day!BU542="","",_tag_month_day!BU542/100)</f>
        <v/>
      </c>
      <c r="GK546" s="620" t="str">
        <f>IF(_tag_month_day!BV542="",IF(_rlcf_month_day!A$2="","",_rlcf_month_day!A$2/100),_tag_month_day!BV542/100)</f>
        <v/>
      </c>
      <c r="GL546" s="620" t="str">
        <f>IF(_tag_month_day!BW542="",IF(_rlcf_month_day!B$2="","",_rlcf_month_day!B$2/100),_tag_month_day!BW542/100)</f>
        <v/>
      </c>
      <c r="GM546" s="621" t="str">
        <f>IF(_tag_month_day!BX542="",IF(_rlcf_month_day!C$2="","",_rlcf_month_day!C$2/100),_tag_month_day!BX542/100)</f>
        <v/>
      </c>
      <c r="GN546" s="620" t="str">
        <f>IF(_tag_month_day!BV542="",IF(_rlcf_month_day!A$2="","",_rlcf_month_day!A$2/100),_tag_month_day!BV542/100)</f>
        <v/>
      </c>
      <c r="GO546" s="620" t="str">
        <f>IF(_tag_month_day!BW542="",IF(_rlcf_month_day!B$2="","",_rlcf_month_day!B$2/100),_tag_month_day!BW542/100)</f>
        <v/>
      </c>
      <c r="GP546" s="620" t="str">
        <f>IF(_tag_month_day!CD542="",IF(_rlcf_month_day!E$2="","",_rlcf_month_day!E$2/100),_tag_month_day!CD542/100)</f>
        <v/>
      </c>
      <c r="GQ546" s="620" t="str">
        <f>IF(_tag_month_day!CE542="",IF(_rlcf_month_day!F$2="","",_rlcf_month_day!F$2/100),_tag_month_day!CE542/100)</f>
        <v/>
      </c>
      <c r="GR546" s="621" t="str">
        <f>IF(_tag_month_day!CF542="",IF(_rlcf_month_day!G$2="","",_rlcf_month_day!G$2/100),_tag_month_day!CF542/100)</f>
        <v/>
      </c>
      <c r="GS546" s="626">
        <f t="shared" ref="GS546:HH546" si="3314">GS545</f>
        <v>0.953</v>
      </c>
      <c r="GT546" s="626">
        <f t="shared" si="3314"/>
        <v>0.55</v>
      </c>
      <c r="GU546" s="626">
        <f t="shared" si="3314"/>
        <v>0.55</v>
      </c>
      <c r="GV546" s="626">
        <f t="shared" si="3314"/>
        <v>0.55</v>
      </c>
      <c r="GW546" s="626">
        <f t="shared" si="3314"/>
        <v>0.5</v>
      </c>
      <c r="GX546" s="626">
        <f t="shared" si="3314"/>
        <v>0.935</v>
      </c>
      <c r="GY546" s="626">
        <f t="shared" si="3314"/>
        <v>0.15</v>
      </c>
      <c r="GZ546" s="626">
        <f t="shared" si="3314"/>
        <v>1</v>
      </c>
      <c r="HA546" s="632">
        <f t="shared" si="3314"/>
        <v>0.047</v>
      </c>
      <c r="HB546" s="632">
        <f t="shared" si="3314"/>
        <v>0.45</v>
      </c>
      <c r="HC546" s="632">
        <f t="shared" si="3314"/>
        <v>0.45</v>
      </c>
      <c r="HD546" s="632">
        <f t="shared" si="3314"/>
        <v>0.45</v>
      </c>
      <c r="HE546" s="632">
        <f t="shared" si="3314"/>
        <v>0.5</v>
      </c>
      <c r="HF546" s="632">
        <f t="shared" si="3314"/>
        <v>0.065</v>
      </c>
      <c r="HG546" s="632">
        <f t="shared" si="3314"/>
        <v>0.85</v>
      </c>
      <c r="HH546" s="632">
        <f t="shared" si="3314"/>
        <v>0</v>
      </c>
      <c r="HI546" s="68">
        <f t="shared" si="3136"/>
        <v>0</v>
      </c>
      <c r="HJ546" s="68" t="e">
        <f t="shared" si="3167"/>
        <v>#VALUE!</v>
      </c>
      <c r="HK546" s="202">
        <f t="shared" si="3168"/>
        <v>0.85</v>
      </c>
      <c r="HL546" s="464">
        <f t="shared" si="3169"/>
        <v>550000</v>
      </c>
      <c r="HM546" s="464">
        <f t="shared" si="3170"/>
        <v>480000</v>
      </c>
      <c r="HN546" s="192" t="e">
        <f t="shared" si="3137"/>
        <v>#VALUE!</v>
      </c>
      <c r="HO546" s="192" t="e">
        <f>HN546*HK546*$HO$2/HL546*1000000</f>
        <v>#VALUE!</v>
      </c>
      <c r="HP546" s="192" t="e">
        <f>HN546*HK546*$HP$2/HM546*1000000</f>
        <v>#VALUE!</v>
      </c>
    </row>
    <row r="547" customFormat="1" spans="1:224">
      <c r="A547" s="381">
        <v>542</v>
      </c>
      <c r="B547" s="54">
        <f ca="1" t="shared" si="3171"/>
        <v>43639</v>
      </c>
      <c r="C547" s="57">
        <f t="shared" si="3172"/>
        <v>0.0416666666666667</v>
      </c>
      <c r="D547" s="68" t="str">
        <f ca="1" t="shared" si="3138"/>
        <v>白班</v>
      </c>
      <c r="E547" s="68" t="str">
        <f ca="1" t="shared" si="3139"/>
        <v>丁</v>
      </c>
      <c r="F547" s="68">
        <f ca="1">SUMPRODUCT((成本日报!$A$3:$A$95=计划!B547)*(成本日报!$B$3:$B$95=计划!$D547),成本日报!$C$3:$C$95)</f>
        <v>4</v>
      </c>
      <c r="G547" s="382">
        <f ca="1" t="shared" si="3173"/>
        <v>43639.5416666654</v>
      </c>
      <c r="H547" s="382">
        <f ca="1" t="shared" si="3140"/>
        <v>43639.5486111098</v>
      </c>
      <c r="I547" s="382">
        <f ca="1" t="shared" si="3141"/>
        <v>43639.5541666654</v>
      </c>
      <c r="J547" s="382">
        <f ca="1" t="shared" si="3142"/>
        <v>43639.583333332</v>
      </c>
      <c r="K547" s="382">
        <f ca="1" t="shared" si="3143"/>
        <v>43639.645833332</v>
      </c>
      <c r="L547" s="382">
        <f ca="1" t="shared" si="3144"/>
        <v>43639.6666666654</v>
      </c>
      <c r="M547" s="398" t="str">
        <f>IF(_tag_month_day!A543="","",_tag_month_day!A543)</f>
        <v/>
      </c>
      <c r="N547" s="398" t="str">
        <f>IF(_tag_month_day!B543="","",_tag_month_day!B543)</f>
        <v/>
      </c>
      <c r="O547" s="399" t="e">
        <f t="shared" si="3145"/>
        <v>#VALUE!</v>
      </c>
      <c r="P547" s="398" t="str">
        <f>IF(_tag_month_day!C543="","",_tag_month_day!C543)</f>
        <v/>
      </c>
      <c r="Q547" s="398" t="str">
        <f>IF(_tag_month_day!D543="","",_tag_month_day!D543)</f>
        <v/>
      </c>
      <c r="R547" s="416">
        <f>IF(_tag_month_day!CB543="",R546,_tag_month_day!CB543/100)</f>
        <v>0.07</v>
      </c>
      <c r="S547" s="417" t="str">
        <f>IF(_tag_month_day!E543="","",_tag_month_day!E543)</f>
        <v/>
      </c>
      <c r="T547" s="417" t="str">
        <f>IF(_tag_month_day!F543="","",_tag_month_day!F543)</f>
        <v/>
      </c>
      <c r="U547" s="418" t="e">
        <f t="shared" si="3099"/>
        <v>#VALUE!</v>
      </c>
      <c r="V547" s="53" t="e">
        <f t="shared" si="3100"/>
        <v>#VALUE!</v>
      </c>
      <c r="W547" s="419" t="str">
        <f>IF(_jhy_month_day!A543="","",_jhy_month_day!A543)</f>
        <v/>
      </c>
      <c r="X547" s="420" t="str">
        <f>IF(_jhy_month_day!B543="","",_jhy_month_day!B543/100)</f>
        <v/>
      </c>
      <c r="Y547" s="420" t="str">
        <f>IF(_jhy_month_day!C543="","",_jhy_month_day!C543/100)</f>
        <v/>
      </c>
      <c r="Z547" s="439">
        <f t="shared" si="3189"/>
        <v>136</v>
      </c>
      <c r="AA547" s="440" t="str">
        <f>IF(_tag_month_day!G543="","",_tag_month_day!G543/100)</f>
        <v/>
      </c>
      <c r="AB547" s="440" t="str">
        <f>IF(_tag_month_day!H543="","",_tag_month_day!H543/100)</f>
        <v/>
      </c>
      <c r="AC547" s="193">
        <f t="shared" si="3146"/>
        <v>1.59963432013121</v>
      </c>
      <c r="AD547" s="441" t="str">
        <f t="shared" si="3147"/>
        <v/>
      </c>
      <c r="AE547" s="442" t="str">
        <f t="shared" si="3148"/>
        <v/>
      </c>
      <c r="AF547" s="443">
        <v>1</v>
      </c>
      <c r="AG547" s="68" t="str">
        <f>IF(_duihao_month_day!A543="","",_duihao_month_day!A543)</f>
        <v/>
      </c>
      <c r="AH547" s="463">
        <f>IF(_gyk_month_day!B543="",AH546,_gyk_month_day!B543)</f>
        <v>820</v>
      </c>
      <c r="AI547" s="464"/>
      <c r="AJ547" s="68" t="str">
        <f>IF(_tag_month_day!I543="","",_tag_month_day!I543)</f>
        <v/>
      </c>
      <c r="AK547" s="465" t="str">
        <f>IF(_tzyy_month_day!A543="","",_tzyy_month_day!A543)</f>
        <v/>
      </c>
      <c r="AL547" s="465" t="str">
        <f>IF(_tzyy_month_day!B543="","",_tzyy_month_day!B543)</f>
        <v/>
      </c>
      <c r="AM547" s="465" t="str">
        <f>IF(_tzyy_month_day!C543="","",_tzyy_month_day!C543)</f>
        <v/>
      </c>
      <c r="AN547" s="466" t="str">
        <f>IF(_tag_month_day!CG543="","",_tag_month_day!CG543)</f>
        <v/>
      </c>
      <c r="AO547" s="466" t="str">
        <f>IF(_tag_month_day!CH543="","",_tag_month_day!CH543)</f>
        <v/>
      </c>
      <c r="AP547" s="486" t="e">
        <f t="shared" si="3149"/>
        <v>#VALUE!</v>
      </c>
      <c r="AQ547" s="487" t="str">
        <f>IF(_tag_month_day!J543="","",_tag_month_day!J543/100)</f>
        <v/>
      </c>
      <c r="AR547" s="488">
        <f t="shared" si="3150"/>
        <v>1.3</v>
      </c>
      <c r="AS547" s="489" t="e">
        <f t="shared" si="3101"/>
        <v>#VALUE!</v>
      </c>
      <c r="AT547" s="489">
        <f t="shared" si="3151"/>
        <v>0</v>
      </c>
      <c r="AU547" s="490" t="str">
        <f>IF(_tag_month_day!K543="","",_tag_month_day!K543)</f>
        <v/>
      </c>
      <c r="AV547" s="491" t="str">
        <f>IF(_tag_month_day!L543="","",_tag_month_day!L543/100)</f>
        <v/>
      </c>
      <c r="AW547" s="420">
        <f t="shared" si="3073"/>
        <v>0</v>
      </c>
      <c r="AX547" s="420">
        <f t="shared" si="3152"/>
        <v>0</v>
      </c>
      <c r="AY547" s="420" t="str">
        <f>IF(_tag_month_day!M543="","",_tag_month_day!M543/100)</f>
        <v/>
      </c>
      <c r="AZ547" s="420" t="str">
        <f>IF(_tag_month_day!N543="","",_tag_month_day!N543/100)</f>
        <v/>
      </c>
      <c r="BA547" s="420" t="str">
        <f>IF(_tag_month_day!O543="","",_tag_month_day!O543/100)</f>
        <v/>
      </c>
      <c r="BB547" s="496" t="str">
        <f>IF(_tag_month_day!P543="","",_tag_month_day!P543/100)</f>
        <v/>
      </c>
      <c r="BC547" s="496">
        <f t="shared" si="3153"/>
        <v>0</v>
      </c>
      <c r="BD547" s="496" t="str">
        <f>IF(_tag_month_day!Q543="","",_tag_month_day!Q543/100)</f>
        <v/>
      </c>
      <c r="BE547" s="510" t="str">
        <f>IF(_tag_month_day!R543="","",_tag_month_day!R543/100)</f>
        <v/>
      </c>
      <c r="BF547" s="413" t="str">
        <f>IF(_tag_month_day!CC543="","",_tag_month_day!CC543/100)</f>
        <v/>
      </c>
      <c r="BG547" s="511" t="e">
        <f t="shared" si="3102"/>
        <v>#VALUE!</v>
      </c>
      <c r="BH547" s="198">
        <f t="shared" si="3103"/>
        <v>0</v>
      </c>
      <c r="BI547" s="512" t="e">
        <f>IF(CX547=0,BI546,(DK547*查询!$R$5+DL547*查询!$Q$5+DM547*查询!$N$5+DN547*查询!$O$5+DO547*查询!$P$5)*AF547/CX547)</f>
        <v>#VALUE!</v>
      </c>
      <c r="BJ547" s="512" t="e">
        <f>IF(CX547=0,BJ546,(DP547*查询!$S$5+DQ547*查询!$T$5+DR547*查询!$U$5)*AF547/CX547)</f>
        <v>#VALUE!</v>
      </c>
      <c r="BK547" s="512">
        <f t="shared" si="3154"/>
        <v>1</v>
      </c>
      <c r="BL547" s="513" t="str">
        <f>IF(_cfyc_month_day!A543="","",_cfyc_month_day!A543)</f>
        <v/>
      </c>
      <c r="BM547" s="513" t="str">
        <f>IF(_cfyc_month_day!B543="","",_cfyc_month_day!B543)</f>
        <v/>
      </c>
      <c r="BN547" s="513" t="str">
        <f>IF(_cfyc_month_day!C543="","",_cfyc_month_day!C543)</f>
        <v/>
      </c>
      <c r="BO547" s="522" t="str">
        <f>IF(_cfyc_month_day!D543="","",_cfyc_month_day!D543)</f>
        <v/>
      </c>
      <c r="BP547" s="522" t="str">
        <f>IF(_cfyc_month_day!E543="","",_cfyc_month_day!E543)</f>
        <v/>
      </c>
      <c r="BQ547" s="522" t="str">
        <f>IF(_cfyc_month_day!F543="","",_cfyc_month_day!F543)</f>
        <v/>
      </c>
      <c r="BR547" s="513" t="str">
        <f>IF(_tag_month_day!T543="","",_tag_month_day!T543)</f>
        <v/>
      </c>
      <c r="BS547" s="513" t="str">
        <f>IF(_tag_month_day!U543="","",_tag_month_day!U543)</f>
        <v/>
      </c>
      <c r="BT547" s="523" t="str">
        <f t="shared" si="3155"/>
        <v/>
      </c>
      <c r="BU547" s="223" t="str">
        <f>IF(_tag_month_day!V543="","",_tag_month_day!V543)</f>
        <v/>
      </c>
      <c r="BV547" s="206" t="str">
        <f>IF(_tag_month_day!W543="","",_tag_month_day!W543)</f>
        <v/>
      </c>
      <c r="BW547" s="540" t="str">
        <f>IF(_tag_month_day!X543="","",_tag_month_day!X543)</f>
        <v/>
      </c>
      <c r="BX547" s="540" t="str">
        <f>IF(_tag_month_day!Y543="","",_tag_month_day!Y543)</f>
        <v/>
      </c>
      <c r="BY547" s="541">
        <f ca="1" t="shared" si="3156"/>
        <v>43639.6666666654</v>
      </c>
      <c r="BZ547" s="542"/>
      <c r="CA547" s="543" t="str">
        <f>IF(_jhy2_month_day!A543="","",_jhy2_month_day!A543)</f>
        <v/>
      </c>
      <c r="CB547" s="464" t="str">
        <f>IF(_jhy2_month_day!B543="","",_jhy2_month_day!B543)</f>
        <v/>
      </c>
      <c r="CC547" s="464" t="str">
        <f>IF(_jhy2_month_day!C543="","",_jhy2_month_day!C543)</f>
        <v/>
      </c>
      <c r="CD547" s="464" t="str">
        <f>IF(_jhy2_month_day!D543="","",_jhy2_month_day!D543)</f>
        <v/>
      </c>
      <c r="CE547" s="464" t="str">
        <f>IF(_jhy2_month_day!E543="","",_jhy2_month_day!E543)</f>
        <v/>
      </c>
      <c r="CF547" s="464" t="str">
        <f>IF(_jhy2_month_day!F543="","",_jhy2_month_day!F543)</f>
        <v/>
      </c>
      <c r="CG547" s="464" t="str">
        <f>IF(_jhy2_month_day!G543="","",_jhy2_month_day!G543)</f>
        <v/>
      </c>
      <c r="CH547" s="464" t="str">
        <f>IF(_jhy2_month_day!H543="","",_jhy2_month_day!H543)</f>
        <v/>
      </c>
      <c r="CI547" s="464" t="str">
        <f>IF(_jhy2_month_day!I543="","",_jhy2_month_day!I543)</f>
        <v/>
      </c>
      <c r="CJ547" s="464" t="str">
        <f>IF(_jhy2_month_day!J543="","",_jhy2_month_day!J543)</f>
        <v/>
      </c>
      <c r="CK547" s="464" t="str">
        <f>IF(_jhy2_month_day!K543="","",_jhy2_month_day!K543)</f>
        <v/>
      </c>
      <c r="CL547" s="562" t="str">
        <f>IF(_jhy2_month_day!L543="","",_jhy2_month_day!L543)</f>
        <v/>
      </c>
      <c r="CM547" s="562" t="str">
        <f>IF(_jhy2_month_day!M543="","",_jhy2_month_day!M543)</f>
        <v/>
      </c>
      <c r="CN547" s="562" t="str">
        <f>IF(_jhy2_month_day!N543="","",_jhy2_month_day!N543)</f>
        <v/>
      </c>
      <c r="CO547" s="562" t="str">
        <f>IF(_jhy2_month_day!O543="","",_jhy2_month_day!O543)</f>
        <v/>
      </c>
      <c r="CP547" s="562" t="str">
        <f>IF(_jhy2_month_day!P543="","",_jhy2_month_day!P543)</f>
        <v/>
      </c>
      <c r="CQ547" s="562" t="str">
        <f>IF(_jhy2_month_day!Q543="","",_jhy2_month_day!Q543)</f>
        <v/>
      </c>
      <c r="CR547" s="563" t="str">
        <f>IF(_jhy2_month_day!R543="","",_jhy2_month_day!R543)</f>
        <v/>
      </c>
      <c r="CS547" s="576" t="str">
        <f>IF(_jhy2_month_day!S543="","",_jhy2_month_day!S543)</f>
        <v/>
      </c>
      <c r="CT547" s="562" t="str">
        <f>IF(_jhy2_month_day!T543="","",_jhy2_month_day!T543)</f>
        <v/>
      </c>
      <c r="CU547" s="577" t="e">
        <f t="shared" si="3104"/>
        <v>#VALUE!</v>
      </c>
      <c r="CV547" s="198" t="e">
        <f t="shared" si="3105"/>
        <v>#VALUE!</v>
      </c>
      <c r="CW547" s="192" t="e">
        <f t="shared" si="3106"/>
        <v>#VALUE!</v>
      </c>
      <c r="CX547" s="192" t="e">
        <f t="shared" si="3107"/>
        <v>#VALUE!</v>
      </c>
      <c r="CY547" s="202" t="e">
        <f t="shared" si="3108"/>
        <v>#VALUE!</v>
      </c>
      <c r="CZ547" s="192" t="e">
        <f t="shared" ref="CZ547:DI547" si="3315">$AJ547*EF547</f>
        <v>#VALUE!</v>
      </c>
      <c r="DA547" s="192" t="e">
        <f t="shared" si="3315"/>
        <v>#VALUE!</v>
      </c>
      <c r="DB547" s="192" t="e">
        <f t="shared" si="3315"/>
        <v>#VALUE!</v>
      </c>
      <c r="DC547" s="192" t="e">
        <f t="shared" si="3315"/>
        <v>#VALUE!</v>
      </c>
      <c r="DD547" s="192" t="e">
        <f t="shared" si="3315"/>
        <v>#VALUE!</v>
      </c>
      <c r="DE547" s="192" t="e">
        <f t="shared" si="3315"/>
        <v>#VALUE!</v>
      </c>
      <c r="DF547" s="192" t="e">
        <f t="shared" si="3315"/>
        <v>#VALUE!</v>
      </c>
      <c r="DG547" s="192" t="e">
        <f t="shared" si="3315"/>
        <v>#VALUE!</v>
      </c>
      <c r="DH547" s="192" t="e">
        <f t="shared" si="3315"/>
        <v>#VALUE!</v>
      </c>
      <c r="DI547" s="192" t="e">
        <f t="shared" si="3315"/>
        <v>#VALUE!</v>
      </c>
      <c r="DJ547" s="192" t="e">
        <f t="shared" si="3110"/>
        <v>#VALUE!</v>
      </c>
      <c r="DK547" s="192" t="e">
        <f t="shared" si="3111"/>
        <v>#VALUE!</v>
      </c>
      <c r="DL547" s="192" t="e">
        <f t="shared" si="3112"/>
        <v>#VALUE!</v>
      </c>
      <c r="DM547" s="192" t="e">
        <f t="shared" si="3113"/>
        <v>#VALUE!</v>
      </c>
      <c r="DN547" s="192" t="e">
        <f t="shared" si="3114"/>
        <v>#VALUE!</v>
      </c>
      <c r="DO547" s="192" t="e">
        <f t="shared" si="3115"/>
        <v>#VALUE!</v>
      </c>
      <c r="DP547" s="192" t="e">
        <f t="shared" si="3116"/>
        <v>#VALUE!</v>
      </c>
      <c r="DQ547" s="192" t="e">
        <f t="shared" si="3117"/>
        <v>#VALUE!</v>
      </c>
      <c r="DR547" s="192" t="e">
        <f t="shared" si="3118"/>
        <v>#VALUE!</v>
      </c>
      <c r="DS547" s="192" t="e">
        <f t="shared" si="3119"/>
        <v>#VALUE!</v>
      </c>
      <c r="DT547" s="192" t="e">
        <f t="shared" si="3120"/>
        <v>#VALUE!</v>
      </c>
      <c r="DU547" s="192" t="e">
        <f t="shared" si="3121"/>
        <v>#VALUE!</v>
      </c>
      <c r="DV547" s="198" t="e">
        <f t="shared" si="3122"/>
        <v>#VALUE!</v>
      </c>
      <c r="DW547" s="198" t="e">
        <f t="shared" si="3123"/>
        <v>#DIV/0!</v>
      </c>
      <c r="DX547" s="198" t="e">
        <f t="shared" si="3124"/>
        <v>#DIV/0!</v>
      </c>
      <c r="DY547" s="198" t="e">
        <f t="shared" si="3125"/>
        <v>#VALUE!</v>
      </c>
      <c r="DZ547" s="198" t="e">
        <f t="shared" si="3126"/>
        <v>#VALUE!</v>
      </c>
      <c r="EA547" s="198" t="e">
        <f t="shared" si="3127"/>
        <v>#VALUE!</v>
      </c>
      <c r="EB547" s="198" t="e">
        <f t="shared" si="3128"/>
        <v>#VALUE!</v>
      </c>
      <c r="EC547" s="198" t="e">
        <f t="shared" si="3129"/>
        <v>#DIV/0!</v>
      </c>
      <c r="ED547" s="198" t="e">
        <f t="shared" si="3130"/>
        <v>#VALUE!</v>
      </c>
      <c r="EE547" s="198" t="e">
        <f t="shared" si="3131"/>
        <v>#VALUE!</v>
      </c>
      <c r="EF547" s="198" t="e">
        <f t="shared" ref="EF547:EO547" si="3316">DV547/SUM($DV547:$EE547)</f>
        <v>#VALUE!</v>
      </c>
      <c r="EG547" s="198" t="e">
        <f t="shared" si="3316"/>
        <v>#DIV/0!</v>
      </c>
      <c r="EH547" s="198" t="e">
        <f t="shared" si="3316"/>
        <v>#DIV/0!</v>
      </c>
      <c r="EI547" s="198" t="e">
        <f t="shared" si="3316"/>
        <v>#VALUE!</v>
      </c>
      <c r="EJ547" s="198" t="e">
        <f t="shared" si="3316"/>
        <v>#VALUE!</v>
      </c>
      <c r="EK547" s="198" t="e">
        <f t="shared" si="3316"/>
        <v>#VALUE!</v>
      </c>
      <c r="EL547" s="198" t="e">
        <f t="shared" si="3316"/>
        <v>#VALUE!</v>
      </c>
      <c r="EM547" s="198" t="e">
        <f t="shared" si="3316"/>
        <v>#DIV/0!</v>
      </c>
      <c r="EN547" s="198" t="e">
        <f t="shared" si="3316"/>
        <v>#VALUE!</v>
      </c>
      <c r="EO547" s="198" t="e">
        <f t="shared" si="3316"/>
        <v>#VALUE!</v>
      </c>
      <c r="EP547" s="511">
        <f t="shared" ref="EP547:EW547" si="3317">EP546</f>
        <v>0.08</v>
      </c>
      <c r="EQ547" s="511">
        <f t="shared" si="3317"/>
        <v>0.015</v>
      </c>
      <c r="ER547" s="511">
        <f t="shared" si="3317"/>
        <v>0.015</v>
      </c>
      <c r="ES547" s="511">
        <f t="shared" si="3317"/>
        <v>0.015</v>
      </c>
      <c r="ET547" s="511">
        <f t="shared" si="3317"/>
        <v>0.015</v>
      </c>
      <c r="EU547" s="511">
        <f t="shared" si="3317"/>
        <v>0.09</v>
      </c>
      <c r="EV547" s="511">
        <f t="shared" si="3317"/>
        <v>0.09</v>
      </c>
      <c r="EW547" s="511">
        <f t="shared" si="3317"/>
        <v>0.09</v>
      </c>
      <c r="EX547" s="420" t="str">
        <f>IF(_tag_month_day!AS543="","",_tag_month_day!AS543/100)</f>
        <v/>
      </c>
      <c r="EY547" s="420" t="str">
        <f>IF(_tag_month_day!AT543="","",_tag_month_day!AT543/100)</f>
        <v/>
      </c>
      <c r="EZ547" s="420" t="str">
        <f>IF(_tag_month_day!AU543="","",_tag_month_day!AU543/100)</f>
        <v/>
      </c>
      <c r="FA547" s="420" t="str">
        <f>IF(_tag_month_day!AV543="","",_tag_month_day!AV543/100)</f>
        <v/>
      </c>
      <c r="FB547" s="420" t="str">
        <f>IF(_tag_month_day!AW543="","",_tag_month_day!AW543/100)</f>
        <v/>
      </c>
      <c r="FC547" s="420" t="str">
        <f>IF(_tag_month_day!AX543="","",_tag_month_day!AX543/100)</f>
        <v/>
      </c>
      <c r="FD547" s="510">
        <f t="shared" si="3160"/>
        <v>0.33</v>
      </c>
      <c r="FE547" s="510">
        <f t="shared" si="3161"/>
        <v>0.19</v>
      </c>
      <c r="FF547" s="510">
        <f t="shared" si="3162"/>
        <v>0.003</v>
      </c>
      <c r="FG547" s="510">
        <f t="shared" si="3163"/>
        <v>0</v>
      </c>
      <c r="FH547" s="603">
        <f t="shared" si="3164"/>
        <v>0.0001</v>
      </c>
      <c r="FI547" s="510">
        <f t="shared" ref="FI547:FR547" si="3318">FI546</f>
        <v>0.41</v>
      </c>
      <c r="FJ547" s="510">
        <f t="shared" si="3318"/>
        <v>0.11</v>
      </c>
      <c r="FK547" s="510">
        <f t="shared" si="3318"/>
        <v>0.015</v>
      </c>
      <c r="FL547" s="510">
        <f t="shared" si="3318"/>
        <v>0</v>
      </c>
      <c r="FM547" s="603">
        <f t="shared" si="3318"/>
        <v>0.0001</v>
      </c>
      <c r="FN547" s="510" t="str">
        <f>IF(_tag_month_day!AY543="","",_tag_month_day!AY543/100)</f>
        <v/>
      </c>
      <c r="FO547" s="510" t="str">
        <f>IF(_tag_month_day!AZ543="","",_tag_month_day!AZ543/100)</f>
        <v/>
      </c>
      <c r="FP547" s="510" t="str">
        <f>IF(_tag_month_day!BA543="","",_tag_month_day!BA543/100)</f>
        <v/>
      </c>
      <c r="FQ547" s="510" t="str">
        <f>IF(_tag_month_day!BB543="","",_tag_month_day!BB543/100)</f>
        <v/>
      </c>
      <c r="FR547" s="603" t="str">
        <f>IF(_tag_month_day!BC543="","",_tag_month_day!BC543/100)</f>
        <v/>
      </c>
      <c r="FS547" s="510" t="str">
        <f>IF(_tag_month_day!BD543="","",_tag_month_day!BD543/100)</f>
        <v/>
      </c>
      <c r="FT547" s="510" t="str">
        <f>IF(_tag_month_day!BE543="","",_tag_month_day!BE543/100)</f>
        <v/>
      </c>
      <c r="FU547" s="510" t="str">
        <f>IF(_tag_month_day!BF543="","",_tag_month_day!BF543/100)</f>
        <v/>
      </c>
      <c r="FV547" s="510" t="str">
        <f>IF(_tag_month_day!BG543="","",_tag_month_day!BG543/100)</f>
        <v/>
      </c>
      <c r="FW547" s="603" t="str">
        <f>IF(_tag_month_day!BH543="","",_tag_month_day!BH543/100)</f>
        <v/>
      </c>
      <c r="FX547" s="510" t="str">
        <f>IF(_tag_month_day!BI543="","",_tag_month_day!BI543/100)</f>
        <v/>
      </c>
      <c r="FY547" s="510" t="str">
        <f>IF(_tag_month_day!BJ543="","",_tag_month_day!BJ543/100)</f>
        <v/>
      </c>
      <c r="FZ547" s="605" t="str">
        <f>IF(_tag_month_day!BK543="","",_tag_month_day!BK543/100)</f>
        <v/>
      </c>
      <c r="GA547" s="510" t="str">
        <f>IF(_tag_month_day!BL543="","",_tag_month_day!BL543/100)</f>
        <v/>
      </c>
      <c r="GB547" s="603" t="str">
        <f>IF(_tag_month_day!BM543="","",_tag_month_day!BM543/100)</f>
        <v/>
      </c>
      <c r="GC547" s="420" t="str">
        <f>IF(_tag_month_day!BN543="","",_tag_month_day!BN543/100)</f>
        <v/>
      </c>
      <c r="GD547" s="420" t="str">
        <f>IF(_tag_month_day!BO543="","",_tag_month_day!BO543/100)</f>
        <v/>
      </c>
      <c r="GE547" s="420" t="str">
        <f>IF(_tag_month_day!BP543="","",_tag_month_day!BP543/100)</f>
        <v/>
      </c>
      <c r="GF547" s="420" t="str">
        <f>IF(_tag_month_day!BQ543="","",_tag_month_day!BQ543/100)</f>
        <v/>
      </c>
      <c r="GG547" s="420" t="str">
        <f>IF(_tag_month_day!BR543="","",_tag_month_day!BR543/100)</f>
        <v/>
      </c>
      <c r="GH547" s="420" t="str">
        <f>IF(_tag_month_day!BS543="","",_tag_month_day!BS543/100)</f>
        <v/>
      </c>
      <c r="GI547" s="603" t="str">
        <f>IF(_tag_month_day!BT543="","",_tag_month_day!BT543/100)</f>
        <v/>
      </c>
      <c r="GJ547" s="612" t="str">
        <f>IF(_tag_month_day!BU543="","",_tag_month_day!BU543/100)</f>
        <v/>
      </c>
      <c r="GK547" s="620" t="str">
        <f>IF(_tag_month_day!BV543="",IF(_rlcf_month_day!A$2="","",_rlcf_month_day!A$2/100),_tag_month_day!BV543/100)</f>
        <v/>
      </c>
      <c r="GL547" s="620" t="str">
        <f>IF(_tag_month_day!BW543="",IF(_rlcf_month_day!B$2="","",_rlcf_month_day!B$2/100),_tag_month_day!BW543/100)</f>
        <v/>
      </c>
      <c r="GM547" s="621" t="str">
        <f>IF(_tag_month_day!BX543="",IF(_rlcf_month_day!C$2="","",_rlcf_month_day!C$2/100),_tag_month_day!BX543/100)</f>
        <v/>
      </c>
      <c r="GN547" s="620" t="str">
        <f>IF(_tag_month_day!BV543="",IF(_rlcf_month_day!A$2="","",_rlcf_month_day!A$2/100),_tag_month_day!BV543/100)</f>
        <v/>
      </c>
      <c r="GO547" s="620" t="str">
        <f>IF(_tag_month_day!BW543="",IF(_rlcf_month_day!B$2="","",_rlcf_month_day!B$2/100),_tag_month_day!BW543/100)</f>
        <v/>
      </c>
      <c r="GP547" s="620" t="str">
        <f>IF(_tag_month_day!CD543="",IF(_rlcf_month_day!E$2="","",_rlcf_month_day!E$2/100),_tag_month_day!CD543/100)</f>
        <v/>
      </c>
      <c r="GQ547" s="620" t="str">
        <f>IF(_tag_month_day!CE543="",IF(_rlcf_month_day!F$2="","",_rlcf_month_day!F$2/100),_tag_month_day!CE543/100)</f>
        <v/>
      </c>
      <c r="GR547" s="621" t="str">
        <f>IF(_tag_month_day!CF543="",IF(_rlcf_month_day!G$2="","",_rlcf_month_day!G$2/100),_tag_month_day!CF543/100)</f>
        <v/>
      </c>
      <c r="GS547" s="626">
        <f t="shared" ref="GS547:HH547" si="3319">GS546</f>
        <v>0.953</v>
      </c>
      <c r="GT547" s="626">
        <f t="shared" si="3319"/>
        <v>0.55</v>
      </c>
      <c r="GU547" s="626">
        <f t="shared" si="3319"/>
        <v>0.55</v>
      </c>
      <c r="GV547" s="626">
        <f t="shared" si="3319"/>
        <v>0.55</v>
      </c>
      <c r="GW547" s="626">
        <f t="shared" si="3319"/>
        <v>0.5</v>
      </c>
      <c r="GX547" s="626">
        <f t="shared" si="3319"/>
        <v>0.935</v>
      </c>
      <c r="GY547" s="626">
        <f t="shared" si="3319"/>
        <v>0.15</v>
      </c>
      <c r="GZ547" s="626">
        <f t="shared" si="3319"/>
        <v>1</v>
      </c>
      <c r="HA547" s="632">
        <f t="shared" si="3319"/>
        <v>0.047</v>
      </c>
      <c r="HB547" s="632">
        <f t="shared" si="3319"/>
        <v>0.45</v>
      </c>
      <c r="HC547" s="632">
        <f t="shared" si="3319"/>
        <v>0.45</v>
      </c>
      <c r="HD547" s="632">
        <f t="shared" si="3319"/>
        <v>0.45</v>
      </c>
      <c r="HE547" s="632">
        <f t="shared" si="3319"/>
        <v>0.5</v>
      </c>
      <c r="HF547" s="632">
        <f t="shared" si="3319"/>
        <v>0.065</v>
      </c>
      <c r="HG547" s="632">
        <f t="shared" si="3319"/>
        <v>0.85</v>
      </c>
      <c r="HH547" s="632">
        <f t="shared" si="3319"/>
        <v>0</v>
      </c>
      <c r="HI547" s="68">
        <f t="shared" si="3136"/>
        <v>0</v>
      </c>
      <c r="HJ547" s="68" t="e">
        <f t="shared" si="3167"/>
        <v>#VALUE!</v>
      </c>
      <c r="HK547" s="202">
        <f t="shared" si="3168"/>
        <v>0.85</v>
      </c>
      <c r="HL547" s="464">
        <f t="shared" si="3169"/>
        <v>550000</v>
      </c>
      <c r="HM547" s="464">
        <f t="shared" si="3170"/>
        <v>480000</v>
      </c>
      <c r="HN547" s="192" t="e">
        <f t="shared" si="3137"/>
        <v>#VALUE!</v>
      </c>
      <c r="HO547" s="192" t="e">
        <f>HN547*HK547*$HO$2/HL547*1000000</f>
        <v>#VALUE!</v>
      </c>
      <c r="HP547" s="192" t="e">
        <f>HN547*HK547*$HP$2/HM547*1000000</f>
        <v>#VALUE!</v>
      </c>
    </row>
    <row r="548" customFormat="1" spans="1:224">
      <c r="A548" s="381">
        <v>543</v>
      </c>
      <c r="B548" s="54">
        <f ca="1" t="shared" si="3171"/>
        <v>43639</v>
      </c>
      <c r="C548" s="57">
        <f t="shared" si="3172"/>
        <v>0.0416666666666667</v>
      </c>
      <c r="D548" s="68" t="str">
        <f ca="1" t="shared" si="3138"/>
        <v>白班</v>
      </c>
      <c r="E548" s="68" t="str">
        <f ca="1" t="shared" si="3139"/>
        <v>丁</v>
      </c>
      <c r="F548" s="68">
        <f ca="1">SUMPRODUCT((成本日报!$A$3:$A$95=计划!B548)*(成本日报!$B$3:$B$95=计划!$D548),成本日报!$C$3:$C$95)</f>
        <v>4</v>
      </c>
      <c r="G548" s="382">
        <f ca="1" t="shared" si="3173"/>
        <v>43639.583333332</v>
      </c>
      <c r="H548" s="382">
        <f ca="1" t="shared" si="3140"/>
        <v>43639.5902777765</v>
      </c>
      <c r="I548" s="382">
        <f ca="1" t="shared" si="3141"/>
        <v>43639.595833332</v>
      </c>
      <c r="J548" s="382">
        <f ca="1" t="shared" si="3142"/>
        <v>43639.6249999987</v>
      </c>
      <c r="K548" s="382">
        <f ca="1" t="shared" si="3143"/>
        <v>43639.6874999987</v>
      </c>
      <c r="L548" s="382">
        <f ca="1" t="shared" si="3144"/>
        <v>43639.708333332</v>
      </c>
      <c r="M548" s="398" t="str">
        <f>IF(_tag_month_day!A544="","",_tag_month_day!A544)</f>
        <v/>
      </c>
      <c r="N548" s="398" t="str">
        <f>IF(_tag_month_day!B544="","",_tag_month_day!B544)</f>
        <v/>
      </c>
      <c r="O548" s="399" t="e">
        <f t="shared" si="3145"/>
        <v>#VALUE!</v>
      </c>
      <c r="P548" s="398" t="str">
        <f>IF(_tag_month_day!C544="","",_tag_month_day!C544)</f>
        <v/>
      </c>
      <c r="Q548" s="398" t="str">
        <f>IF(_tag_month_day!D544="","",_tag_month_day!D544)</f>
        <v/>
      </c>
      <c r="R548" s="416">
        <f>IF(_tag_month_day!CB544="",R547,_tag_month_day!CB544/100)</f>
        <v>0.07</v>
      </c>
      <c r="S548" s="417" t="str">
        <f>IF(_tag_month_day!E544="","",_tag_month_day!E544)</f>
        <v/>
      </c>
      <c r="T548" s="417" t="str">
        <f>IF(_tag_month_day!F544="","",_tag_month_day!F544)</f>
        <v/>
      </c>
      <c r="U548" s="418" t="e">
        <f t="shared" si="3099"/>
        <v>#VALUE!</v>
      </c>
      <c r="V548" s="53" t="e">
        <f t="shared" si="3100"/>
        <v>#VALUE!</v>
      </c>
      <c r="W548" s="419" t="str">
        <f>IF(_jhy_month_day!A544="","",_jhy_month_day!A544)</f>
        <v/>
      </c>
      <c r="X548" s="420" t="str">
        <f>IF(_jhy_month_day!B544="","",_jhy_month_day!B544/100)</f>
        <v/>
      </c>
      <c r="Y548" s="420" t="str">
        <f>IF(_jhy_month_day!C544="","",_jhy_month_day!C544/100)</f>
        <v/>
      </c>
      <c r="Z548" s="439">
        <f t="shared" si="3189"/>
        <v>136</v>
      </c>
      <c r="AA548" s="440" t="str">
        <f>IF(_tag_month_day!G544="","",_tag_month_day!G544/100)</f>
        <v/>
      </c>
      <c r="AB548" s="440" t="str">
        <f>IF(_tag_month_day!H544="","",_tag_month_day!H544/100)</f>
        <v/>
      </c>
      <c r="AC548" s="193">
        <f t="shared" si="3146"/>
        <v>1.59963432013121</v>
      </c>
      <c r="AD548" s="441" t="str">
        <f t="shared" si="3147"/>
        <v/>
      </c>
      <c r="AE548" s="442" t="str">
        <f t="shared" si="3148"/>
        <v/>
      </c>
      <c r="AF548" s="443">
        <v>1</v>
      </c>
      <c r="AG548" s="68" t="str">
        <f>IF(_duihao_month_day!A544="","",_duihao_month_day!A544)</f>
        <v/>
      </c>
      <c r="AH548" s="463">
        <f>IF(_gyk_month_day!B544="",AH547,_gyk_month_day!B544)</f>
        <v>820</v>
      </c>
      <c r="AI548" s="464"/>
      <c r="AJ548" s="68" t="str">
        <f>IF(_tag_month_day!I544="","",_tag_month_day!I544)</f>
        <v/>
      </c>
      <c r="AK548" s="465" t="str">
        <f>IF(_tzyy_month_day!A544="","",_tzyy_month_day!A544)</f>
        <v/>
      </c>
      <c r="AL548" s="465" t="str">
        <f>IF(_tzyy_month_day!B544="","",_tzyy_month_day!B544)</f>
        <v/>
      </c>
      <c r="AM548" s="465" t="str">
        <f>IF(_tzyy_month_day!C544="","",_tzyy_month_day!C544)</f>
        <v/>
      </c>
      <c r="AN548" s="466" t="str">
        <f>IF(_tag_month_day!CG544="","",_tag_month_day!CG544)</f>
        <v/>
      </c>
      <c r="AO548" s="466" t="str">
        <f>IF(_tag_month_day!CH544="","",_tag_month_day!CH544)</f>
        <v/>
      </c>
      <c r="AP548" s="486" t="e">
        <f t="shared" si="3149"/>
        <v>#VALUE!</v>
      </c>
      <c r="AQ548" s="487" t="str">
        <f>IF(_tag_month_day!J544="","",_tag_month_day!J544/100)</f>
        <v/>
      </c>
      <c r="AR548" s="488">
        <f t="shared" si="3150"/>
        <v>1.3</v>
      </c>
      <c r="AS548" s="489" t="e">
        <f t="shared" si="3101"/>
        <v>#VALUE!</v>
      </c>
      <c r="AT548" s="489">
        <f t="shared" si="3151"/>
        <v>0</v>
      </c>
      <c r="AU548" s="490" t="str">
        <f>IF(_tag_month_day!K544="","",_tag_month_day!K544)</f>
        <v/>
      </c>
      <c r="AV548" s="491" t="str">
        <f>IF(_tag_month_day!L544="","",_tag_month_day!L544/100)</f>
        <v/>
      </c>
      <c r="AW548" s="420">
        <f t="shared" si="3073"/>
        <v>0</v>
      </c>
      <c r="AX548" s="420">
        <f t="shared" si="3152"/>
        <v>0</v>
      </c>
      <c r="AY548" s="420" t="str">
        <f>IF(_tag_month_day!M544="","",_tag_month_day!M544/100)</f>
        <v/>
      </c>
      <c r="AZ548" s="420" t="str">
        <f>IF(_tag_month_day!N544="","",_tag_month_day!N544/100)</f>
        <v/>
      </c>
      <c r="BA548" s="420" t="str">
        <f>IF(_tag_month_day!O544="","",_tag_month_day!O544/100)</f>
        <v/>
      </c>
      <c r="BB548" s="496" t="str">
        <f>IF(_tag_month_day!P544="","",_tag_month_day!P544/100)</f>
        <v/>
      </c>
      <c r="BC548" s="496">
        <f t="shared" si="3153"/>
        <v>0</v>
      </c>
      <c r="BD548" s="496" t="str">
        <f>IF(_tag_month_day!Q544="","",_tag_month_day!Q544/100)</f>
        <v/>
      </c>
      <c r="BE548" s="510" t="str">
        <f>IF(_tag_month_day!R544="","",_tag_month_day!R544/100)</f>
        <v/>
      </c>
      <c r="BF548" s="413" t="str">
        <f>IF(_tag_month_day!CC544="","",_tag_month_day!CC544/100)</f>
        <v/>
      </c>
      <c r="BG548" s="511" t="e">
        <f t="shared" si="3102"/>
        <v>#VALUE!</v>
      </c>
      <c r="BH548" s="198">
        <f t="shared" si="3103"/>
        <v>0</v>
      </c>
      <c r="BI548" s="512" t="e">
        <f>IF(CX548=0,BI547,(DK548*查询!$R$5+DL548*查询!$Q$5+DM548*查询!$N$5+DN548*查询!$O$5+DO548*查询!$P$5)*AF548/CX548)</f>
        <v>#VALUE!</v>
      </c>
      <c r="BJ548" s="512" t="e">
        <f>IF(CX548=0,BJ547,(DP548*查询!$S$5+DQ548*查询!$T$5+DR548*查询!$U$5)*AF548/CX548)</f>
        <v>#VALUE!</v>
      </c>
      <c r="BK548" s="512">
        <f t="shared" si="3154"/>
        <v>1</v>
      </c>
      <c r="BL548" s="513" t="str">
        <f>IF(_cfyc_month_day!A544="","",_cfyc_month_day!A544)</f>
        <v/>
      </c>
      <c r="BM548" s="513" t="str">
        <f>IF(_cfyc_month_day!B544="","",_cfyc_month_day!B544)</f>
        <v/>
      </c>
      <c r="BN548" s="513" t="str">
        <f>IF(_cfyc_month_day!C544="","",_cfyc_month_day!C544)</f>
        <v/>
      </c>
      <c r="BO548" s="522" t="str">
        <f>IF(_cfyc_month_day!D544="","",_cfyc_month_day!D544)</f>
        <v/>
      </c>
      <c r="BP548" s="522" t="str">
        <f>IF(_cfyc_month_day!E544="","",_cfyc_month_day!E544)</f>
        <v/>
      </c>
      <c r="BQ548" s="522" t="str">
        <f>IF(_cfyc_month_day!F544="","",_cfyc_month_day!F544)</f>
        <v/>
      </c>
      <c r="BR548" s="513" t="str">
        <f>IF(_tag_month_day!T544="","",_tag_month_day!T544)</f>
        <v/>
      </c>
      <c r="BS548" s="513" t="str">
        <f>IF(_tag_month_day!U544="","",_tag_month_day!U544)</f>
        <v/>
      </c>
      <c r="BT548" s="523" t="str">
        <f t="shared" si="3155"/>
        <v/>
      </c>
      <c r="BU548" s="223" t="str">
        <f>IF(_tag_month_day!V544="","",_tag_month_day!V544)</f>
        <v/>
      </c>
      <c r="BV548" s="206" t="str">
        <f>IF(_tag_month_day!W544="","",_tag_month_day!W544)</f>
        <v/>
      </c>
      <c r="BW548" s="540" t="str">
        <f>IF(_tag_month_day!X544="","",_tag_month_day!X544)</f>
        <v/>
      </c>
      <c r="BX548" s="540" t="str">
        <f>IF(_tag_month_day!Y544="","",_tag_month_day!Y544)</f>
        <v/>
      </c>
      <c r="BY548" s="541">
        <f ca="1" t="shared" si="3156"/>
        <v>43639.708333332</v>
      </c>
      <c r="BZ548" s="542"/>
      <c r="CA548" s="543" t="str">
        <f>IF(_jhy2_month_day!A544="","",_jhy2_month_day!A544)</f>
        <v/>
      </c>
      <c r="CB548" s="464" t="str">
        <f>IF(_jhy2_month_day!B544="","",_jhy2_month_day!B544)</f>
        <v/>
      </c>
      <c r="CC548" s="464" t="str">
        <f>IF(_jhy2_month_day!C544="","",_jhy2_month_day!C544)</f>
        <v/>
      </c>
      <c r="CD548" s="464" t="str">
        <f>IF(_jhy2_month_day!D544="","",_jhy2_month_day!D544)</f>
        <v/>
      </c>
      <c r="CE548" s="464" t="str">
        <f>IF(_jhy2_month_day!E544="","",_jhy2_month_day!E544)</f>
        <v/>
      </c>
      <c r="CF548" s="464" t="str">
        <f>IF(_jhy2_month_day!F544="","",_jhy2_month_day!F544)</f>
        <v/>
      </c>
      <c r="CG548" s="464" t="str">
        <f>IF(_jhy2_month_day!G544="","",_jhy2_month_day!G544)</f>
        <v/>
      </c>
      <c r="CH548" s="464" t="str">
        <f>IF(_jhy2_month_day!H544="","",_jhy2_month_day!H544)</f>
        <v/>
      </c>
      <c r="CI548" s="464" t="str">
        <f>IF(_jhy2_month_day!I544="","",_jhy2_month_day!I544)</f>
        <v/>
      </c>
      <c r="CJ548" s="464" t="str">
        <f>IF(_jhy2_month_day!J544="","",_jhy2_month_day!J544)</f>
        <v/>
      </c>
      <c r="CK548" s="464" t="str">
        <f>IF(_jhy2_month_day!K544="","",_jhy2_month_day!K544)</f>
        <v/>
      </c>
      <c r="CL548" s="562" t="str">
        <f>IF(_jhy2_month_day!L544="","",_jhy2_month_day!L544)</f>
        <v/>
      </c>
      <c r="CM548" s="562" t="str">
        <f>IF(_jhy2_month_day!M544="","",_jhy2_month_day!M544)</f>
        <v/>
      </c>
      <c r="CN548" s="562" t="str">
        <f>IF(_jhy2_month_day!N544="","",_jhy2_month_day!N544)</f>
        <v/>
      </c>
      <c r="CO548" s="562" t="str">
        <f>IF(_jhy2_month_day!O544="","",_jhy2_month_day!O544)</f>
        <v/>
      </c>
      <c r="CP548" s="562" t="str">
        <f>IF(_jhy2_month_day!P544="","",_jhy2_month_day!P544)</f>
        <v/>
      </c>
      <c r="CQ548" s="562" t="str">
        <f>IF(_jhy2_month_day!Q544="","",_jhy2_month_day!Q544)</f>
        <v/>
      </c>
      <c r="CR548" s="563" t="str">
        <f>IF(_jhy2_month_day!R544="","",_jhy2_month_day!R544)</f>
        <v/>
      </c>
      <c r="CS548" s="576" t="str">
        <f>IF(_jhy2_month_day!S544="","",_jhy2_month_day!S544)</f>
        <v/>
      </c>
      <c r="CT548" s="562" t="str">
        <f>IF(_jhy2_month_day!T544="","",_jhy2_month_day!T544)</f>
        <v/>
      </c>
      <c r="CU548" s="577" t="e">
        <f t="shared" si="3104"/>
        <v>#VALUE!</v>
      </c>
      <c r="CV548" s="198" t="e">
        <f t="shared" si="3105"/>
        <v>#VALUE!</v>
      </c>
      <c r="CW548" s="192" t="e">
        <f t="shared" si="3106"/>
        <v>#VALUE!</v>
      </c>
      <c r="CX548" s="192" t="e">
        <f t="shared" si="3107"/>
        <v>#VALUE!</v>
      </c>
      <c r="CY548" s="202" t="e">
        <f t="shared" si="3108"/>
        <v>#VALUE!</v>
      </c>
      <c r="CZ548" s="192" t="e">
        <f t="shared" ref="CZ548:DI548" si="3320">$AJ548*EF548</f>
        <v>#VALUE!</v>
      </c>
      <c r="DA548" s="192" t="e">
        <f t="shared" si="3320"/>
        <v>#VALUE!</v>
      </c>
      <c r="DB548" s="192" t="e">
        <f t="shared" si="3320"/>
        <v>#VALUE!</v>
      </c>
      <c r="DC548" s="192" t="e">
        <f t="shared" si="3320"/>
        <v>#VALUE!</v>
      </c>
      <c r="DD548" s="192" t="e">
        <f t="shared" si="3320"/>
        <v>#VALUE!</v>
      </c>
      <c r="DE548" s="192" t="e">
        <f t="shared" si="3320"/>
        <v>#VALUE!</v>
      </c>
      <c r="DF548" s="192" t="e">
        <f t="shared" si="3320"/>
        <v>#VALUE!</v>
      </c>
      <c r="DG548" s="192" t="e">
        <f t="shared" si="3320"/>
        <v>#VALUE!</v>
      </c>
      <c r="DH548" s="192" t="e">
        <f t="shared" si="3320"/>
        <v>#VALUE!</v>
      </c>
      <c r="DI548" s="192" t="e">
        <f t="shared" si="3320"/>
        <v>#VALUE!</v>
      </c>
      <c r="DJ548" s="192" t="e">
        <f t="shared" si="3110"/>
        <v>#VALUE!</v>
      </c>
      <c r="DK548" s="192" t="e">
        <f t="shared" si="3111"/>
        <v>#VALUE!</v>
      </c>
      <c r="DL548" s="192" t="e">
        <f t="shared" si="3112"/>
        <v>#VALUE!</v>
      </c>
      <c r="DM548" s="192" t="e">
        <f t="shared" si="3113"/>
        <v>#VALUE!</v>
      </c>
      <c r="DN548" s="192" t="e">
        <f t="shared" si="3114"/>
        <v>#VALUE!</v>
      </c>
      <c r="DO548" s="192" t="e">
        <f t="shared" si="3115"/>
        <v>#VALUE!</v>
      </c>
      <c r="DP548" s="192" t="e">
        <f t="shared" si="3116"/>
        <v>#VALUE!</v>
      </c>
      <c r="DQ548" s="192" t="e">
        <f t="shared" si="3117"/>
        <v>#VALUE!</v>
      </c>
      <c r="DR548" s="192" t="e">
        <f t="shared" si="3118"/>
        <v>#VALUE!</v>
      </c>
      <c r="DS548" s="192" t="e">
        <f t="shared" si="3119"/>
        <v>#VALUE!</v>
      </c>
      <c r="DT548" s="192" t="e">
        <f t="shared" si="3120"/>
        <v>#VALUE!</v>
      </c>
      <c r="DU548" s="192" t="e">
        <f t="shared" si="3121"/>
        <v>#VALUE!</v>
      </c>
      <c r="DV548" s="198" t="e">
        <f t="shared" si="3122"/>
        <v>#VALUE!</v>
      </c>
      <c r="DW548" s="198" t="e">
        <f t="shared" si="3123"/>
        <v>#DIV/0!</v>
      </c>
      <c r="DX548" s="198" t="e">
        <f t="shared" si="3124"/>
        <v>#DIV/0!</v>
      </c>
      <c r="DY548" s="198" t="e">
        <f t="shared" si="3125"/>
        <v>#VALUE!</v>
      </c>
      <c r="DZ548" s="198" t="e">
        <f t="shared" si="3126"/>
        <v>#VALUE!</v>
      </c>
      <c r="EA548" s="198" t="e">
        <f t="shared" si="3127"/>
        <v>#VALUE!</v>
      </c>
      <c r="EB548" s="198" t="e">
        <f t="shared" si="3128"/>
        <v>#VALUE!</v>
      </c>
      <c r="EC548" s="198" t="e">
        <f t="shared" si="3129"/>
        <v>#DIV/0!</v>
      </c>
      <c r="ED548" s="198" t="e">
        <f t="shared" si="3130"/>
        <v>#VALUE!</v>
      </c>
      <c r="EE548" s="198" t="e">
        <f t="shared" si="3131"/>
        <v>#VALUE!</v>
      </c>
      <c r="EF548" s="198" t="e">
        <f t="shared" ref="EF548:EO548" si="3321">DV548/SUM($DV548:$EE548)</f>
        <v>#VALUE!</v>
      </c>
      <c r="EG548" s="198" t="e">
        <f t="shared" si="3321"/>
        <v>#DIV/0!</v>
      </c>
      <c r="EH548" s="198" t="e">
        <f t="shared" si="3321"/>
        <v>#DIV/0!</v>
      </c>
      <c r="EI548" s="198" t="e">
        <f t="shared" si="3321"/>
        <v>#VALUE!</v>
      </c>
      <c r="EJ548" s="198" t="e">
        <f t="shared" si="3321"/>
        <v>#VALUE!</v>
      </c>
      <c r="EK548" s="198" t="e">
        <f t="shared" si="3321"/>
        <v>#VALUE!</v>
      </c>
      <c r="EL548" s="198" t="e">
        <f t="shared" si="3321"/>
        <v>#VALUE!</v>
      </c>
      <c r="EM548" s="198" t="e">
        <f t="shared" si="3321"/>
        <v>#DIV/0!</v>
      </c>
      <c r="EN548" s="198" t="e">
        <f t="shared" si="3321"/>
        <v>#VALUE!</v>
      </c>
      <c r="EO548" s="198" t="e">
        <f t="shared" si="3321"/>
        <v>#VALUE!</v>
      </c>
      <c r="EP548" s="511">
        <f t="shared" ref="EP548:EW548" si="3322">EP547</f>
        <v>0.08</v>
      </c>
      <c r="EQ548" s="511">
        <f t="shared" si="3322"/>
        <v>0.015</v>
      </c>
      <c r="ER548" s="511">
        <f t="shared" si="3322"/>
        <v>0.015</v>
      </c>
      <c r="ES548" s="511">
        <f t="shared" si="3322"/>
        <v>0.015</v>
      </c>
      <c r="ET548" s="511">
        <f t="shared" si="3322"/>
        <v>0.015</v>
      </c>
      <c r="EU548" s="511">
        <f t="shared" si="3322"/>
        <v>0.09</v>
      </c>
      <c r="EV548" s="511">
        <f t="shared" si="3322"/>
        <v>0.09</v>
      </c>
      <c r="EW548" s="511">
        <f t="shared" si="3322"/>
        <v>0.09</v>
      </c>
      <c r="EX548" s="420" t="str">
        <f>IF(_tag_month_day!AS544="","",_tag_month_day!AS544/100)</f>
        <v/>
      </c>
      <c r="EY548" s="420" t="str">
        <f>IF(_tag_month_day!AT544="","",_tag_month_day!AT544/100)</f>
        <v/>
      </c>
      <c r="EZ548" s="420" t="str">
        <f>IF(_tag_month_day!AU544="","",_tag_month_day!AU544/100)</f>
        <v/>
      </c>
      <c r="FA548" s="420" t="str">
        <f>IF(_tag_month_day!AV544="","",_tag_month_day!AV544/100)</f>
        <v/>
      </c>
      <c r="FB548" s="420" t="str">
        <f>IF(_tag_month_day!AW544="","",_tag_month_day!AW544/100)</f>
        <v/>
      </c>
      <c r="FC548" s="420" t="str">
        <f>IF(_tag_month_day!AX544="","",_tag_month_day!AX544/100)</f>
        <v/>
      </c>
      <c r="FD548" s="510">
        <f t="shared" si="3160"/>
        <v>0.33</v>
      </c>
      <c r="FE548" s="510">
        <f t="shared" si="3161"/>
        <v>0.19</v>
      </c>
      <c r="FF548" s="510">
        <f t="shared" si="3162"/>
        <v>0.003</v>
      </c>
      <c r="FG548" s="510">
        <f t="shared" si="3163"/>
        <v>0</v>
      </c>
      <c r="FH548" s="603">
        <f t="shared" si="3164"/>
        <v>0.0001</v>
      </c>
      <c r="FI548" s="510">
        <f t="shared" ref="FI548:FR548" si="3323">FI547</f>
        <v>0.41</v>
      </c>
      <c r="FJ548" s="510">
        <f t="shared" si="3323"/>
        <v>0.11</v>
      </c>
      <c r="FK548" s="510">
        <f t="shared" si="3323"/>
        <v>0.015</v>
      </c>
      <c r="FL548" s="510">
        <f t="shared" si="3323"/>
        <v>0</v>
      </c>
      <c r="FM548" s="603">
        <f t="shared" si="3323"/>
        <v>0.0001</v>
      </c>
      <c r="FN548" s="510" t="str">
        <f>IF(_tag_month_day!AY544="","",_tag_month_day!AY544/100)</f>
        <v/>
      </c>
      <c r="FO548" s="510" t="str">
        <f>IF(_tag_month_day!AZ544="","",_tag_month_day!AZ544/100)</f>
        <v/>
      </c>
      <c r="FP548" s="510" t="str">
        <f>IF(_tag_month_day!BA544="","",_tag_month_day!BA544/100)</f>
        <v/>
      </c>
      <c r="FQ548" s="510" t="str">
        <f>IF(_tag_month_day!BB544="","",_tag_month_day!BB544/100)</f>
        <v/>
      </c>
      <c r="FR548" s="603" t="str">
        <f>IF(_tag_month_day!BC544="","",_tag_month_day!BC544/100)</f>
        <v/>
      </c>
      <c r="FS548" s="510" t="str">
        <f>IF(_tag_month_day!BD544="","",_tag_month_day!BD544/100)</f>
        <v/>
      </c>
      <c r="FT548" s="510" t="str">
        <f>IF(_tag_month_day!BE544="","",_tag_month_day!BE544/100)</f>
        <v/>
      </c>
      <c r="FU548" s="510" t="str">
        <f>IF(_tag_month_day!BF544="","",_tag_month_day!BF544/100)</f>
        <v/>
      </c>
      <c r="FV548" s="510" t="str">
        <f>IF(_tag_month_day!BG544="","",_tag_month_day!BG544/100)</f>
        <v/>
      </c>
      <c r="FW548" s="603" t="str">
        <f>IF(_tag_month_day!BH544="","",_tag_month_day!BH544/100)</f>
        <v/>
      </c>
      <c r="FX548" s="510" t="str">
        <f>IF(_tag_month_day!BI544="","",_tag_month_day!BI544/100)</f>
        <v/>
      </c>
      <c r="FY548" s="510" t="str">
        <f>IF(_tag_month_day!BJ544="","",_tag_month_day!BJ544/100)</f>
        <v/>
      </c>
      <c r="FZ548" s="605" t="str">
        <f>IF(_tag_month_day!BK544="","",_tag_month_day!BK544/100)</f>
        <v/>
      </c>
      <c r="GA548" s="510" t="str">
        <f>IF(_tag_month_day!BL544="","",_tag_month_day!BL544/100)</f>
        <v/>
      </c>
      <c r="GB548" s="603" t="str">
        <f>IF(_tag_month_day!BM544="","",_tag_month_day!BM544/100)</f>
        <v/>
      </c>
      <c r="GC548" s="420" t="str">
        <f>IF(_tag_month_day!BN544="","",_tag_month_day!BN544/100)</f>
        <v/>
      </c>
      <c r="GD548" s="420" t="str">
        <f>IF(_tag_month_day!BO544="","",_tag_month_day!BO544/100)</f>
        <v/>
      </c>
      <c r="GE548" s="420" t="str">
        <f>IF(_tag_month_day!BP544="","",_tag_month_day!BP544/100)</f>
        <v/>
      </c>
      <c r="GF548" s="420" t="str">
        <f>IF(_tag_month_day!BQ544="","",_tag_month_day!BQ544/100)</f>
        <v/>
      </c>
      <c r="GG548" s="420" t="str">
        <f>IF(_tag_month_day!BR544="","",_tag_month_day!BR544/100)</f>
        <v/>
      </c>
      <c r="GH548" s="420" t="str">
        <f>IF(_tag_month_day!BS544="","",_tag_month_day!BS544/100)</f>
        <v/>
      </c>
      <c r="GI548" s="603" t="str">
        <f>IF(_tag_month_day!BT544="","",_tag_month_day!BT544/100)</f>
        <v/>
      </c>
      <c r="GJ548" s="612" t="str">
        <f>IF(_tag_month_day!BU544="","",_tag_month_day!BU544/100)</f>
        <v/>
      </c>
      <c r="GK548" s="620" t="str">
        <f>IF(_tag_month_day!BV544="",IF(_rlcf_month_day!A$2="","",_rlcf_month_day!A$2/100),_tag_month_day!BV544/100)</f>
        <v/>
      </c>
      <c r="GL548" s="620" t="str">
        <f>IF(_tag_month_day!BW544="",IF(_rlcf_month_day!B$2="","",_rlcf_month_day!B$2/100),_tag_month_day!BW544/100)</f>
        <v/>
      </c>
      <c r="GM548" s="621" t="str">
        <f>IF(_tag_month_day!BX544="",IF(_rlcf_month_day!C$2="","",_rlcf_month_day!C$2/100),_tag_month_day!BX544/100)</f>
        <v/>
      </c>
      <c r="GN548" s="620" t="str">
        <f>IF(_tag_month_day!BV544="",IF(_rlcf_month_day!A$2="","",_rlcf_month_day!A$2/100),_tag_month_day!BV544/100)</f>
        <v/>
      </c>
      <c r="GO548" s="620" t="str">
        <f>IF(_tag_month_day!BW544="",IF(_rlcf_month_day!B$2="","",_rlcf_month_day!B$2/100),_tag_month_day!BW544/100)</f>
        <v/>
      </c>
      <c r="GP548" s="620" t="str">
        <f>IF(_tag_month_day!CD544="",IF(_rlcf_month_day!E$2="","",_rlcf_month_day!E$2/100),_tag_month_day!CD544/100)</f>
        <v/>
      </c>
      <c r="GQ548" s="620" t="str">
        <f>IF(_tag_month_day!CE544="",IF(_rlcf_month_day!F$2="","",_rlcf_month_day!F$2/100),_tag_month_day!CE544/100)</f>
        <v/>
      </c>
      <c r="GR548" s="621" t="str">
        <f>IF(_tag_month_day!CF544="",IF(_rlcf_month_day!G$2="","",_rlcf_month_day!G$2/100),_tag_month_day!CF544/100)</f>
        <v/>
      </c>
      <c r="GS548" s="626">
        <f t="shared" ref="GS548:HH548" si="3324">GS547</f>
        <v>0.953</v>
      </c>
      <c r="GT548" s="626">
        <f t="shared" si="3324"/>
        <v>0.55</v>
      </c>
      <c r="GU548" s="626">
        <f t="shared" si="3324"/>
        <v>0.55</v>
      </c>
      <c r="GV548" s="626">
        <f t="shared" si="3324"/>
        <v>0.55</v>
      </c>
      <c r="GW548" s="626">
        <f t="shared" si="3324"/>
        <v>0.5</v>
      </c>
      <c r="GX548" s="626">
        <f t="shared" si="3324"/>
        <v>0.935</v>
      </c>
      <c r="GY548" s="626">
        <f t="shared" si="3324"/>
        <v>0.15</v>
      </c>
      <c r="GZ548" s="626">
        <f t="shared" si="3324"/>
        <v>1</v>
      </c>
      <c r="HA548" s="632">
        <f t="shared" si="3324"/>
        <v>0.047</v>
      </c>
      <c r="HB548" s="632">
        <f t="shared" si="3324"/>
        <v>0.45</v>
      </c>
      <c r="HC548" s="632">
        <f t="shared" si="3324"/>
        <v>0.45</v>
      </c>
      <c r="HD548" s="632">
        <f t="shared" si="3324"/>
        <v>0.45</v>
      </c>
      <c r="HE548" s="632">
        <f t="shared" si="3324"/>
        <v>0.5</v>
      </c>
      <c r="HF548" s="632">
        <f t="shared" si="3324"/>
        <v>0.065</v>
      </c>
      <c r="HG548" s="632">
        <f t="shared" si="3324"/>
        <v>0.85</v>
      </c>
      <c r="HH548" s="632">
        <f t="shared" si="3324"/>
        <v>0</v>
      </c>
      <c r="HI548" s="68">
        <f t="shared" si="3136"/>
        <v>0</v>
      </c>
      <c r="HJ548" s="68" t="e">
        <f t="shared" si="3167"/>
        <v>#VALUE!</v>
      </c>
      <c r="HK548" s="202">
        <f t="shared" si="3168"/>
        <v>0.85</v>
      </c>
      <c r="HL548" s="464">
        <f t="shared" si="3169"/>
        <v>550000</v>
      </c>
      <c r="HM548" s="464">
        <f t="shared" si="3170"/>
        <v>480000</v>
      </c>
      <c r="HN548" s="192" t="e">
        <f t="shared" si="3137"/>
        <v>#VALUE!</v>
      </c>
      <c r="HO548" s="192" t="e">
        <f>HN548*HK548*$HO$2/HL548*1000000</f>
        <v>#VALUE!</v>
      </c>
      <c r="HP548" s="192" t="e">
        <f>HN548*HK548*$HP$2/HM548*1000000</f>
        <v>#VALUE!</v>
      </c>
    </row>
    <row r="549" customFormat="1" spans="1:224">
      <c r="A549" s="381">
        <v>544</v>
      </c>
      <c r="B549" s="54">
        <f ca="1" t="shared" si="3171"/>
        <v>43639</v>
      </c>
      <c r="C549" s="57">
        <f t="shared" si="3172"/>
        <v>0.0416666666666667</v>
      </c>
      <c r="D549" s="68" t="str">
        <f ca="1" t="shared" si="3138"/>
        <v>白班</v>
      </c>
      <c r="E549" s="68" t="str">
        <f ca="1" t="shared" si="3139"/>
        <v>丁</v>
      </c>
      <c r="F549" s="68">
        <f ca="1">SUMPRODUCT((成本日报!$A$3:$A$95=计划!B549)*(成本日报!$B$3:$B$95=计划!$D549),成本日报!$C$3:$C$95)</f>
        <v>4</v>
      </c>
      <c r="G549" s="382">
        <f ca="1" t="shared" si="3173"/>
        <v>43639.6249999987</v>
      </c>
      <c r="H549" s="382">
        <f ca="1" t="shared" si="3140"/>
        <v>43639.6319444431</v>
      </c>
      <c r="I549" s="382">
        <f ca="1" t="shared" si="3141"/>
        <v>43639.6374999987</v>
      </c>
      <c r="J549" s="382">
        <f ca="1" t="shared" si="3142"/>
        <v>43639.6666666653</v>
      </c>
      <c r="K549" s="382">
        <f ca="1" t="shared" si="3143"/>
        <v>43639.7291666654</v>
      </c>
      <c r="L549" s="382">
        <f ca="1" t="shared" si="3144"/>
        <v>43639.7499999987</v>
      </c>
      <c r="M549" s="398" t="str">
        <f>IF(_tag_month_day!A545="","",_tag_month_day!A545)</f>
        <v/>
      </c>
      <c r="N549" s="398" t="str">
        <f>IF(_tag_month_day!B545="","",_tag_month_day!B545)</f>
        <v/>
      </c>
      <c r="O549" s="399" t="e">
        <f t="shared" si="3145"/>
        <v>#VALUE!</v>
      </c>
      <c r="P549" s="398" t="str">
        <f>IF(_tag_month_day!C545="","",_tag_month_day!C545)</f>
        <v/>
      </c>
      <c r="Q549" s="398" t="str">
        <f>IF(_tag_month_day!D545="","",_tag_month_day!D545)</f>
        <v/>
      </c>
      <c r="R549" s="416">
        <f>IF(_tag_month_day!CB545="",R548,_tag_month_day!CB545/100)</f>
        <v>0.07</v>
      </c>
      <c r="S549" s="417" t="str">
        <f>IF(_tag_month_day!E545="","",_tag_month_day!E545)</f>
        <v/>
      </c>
      <c r="T549" s="417" t="str">
        <f>IF(_tag_month_day!F545="","",_tag_month_day!F545)</f>
        <v/>
      </c>
      <c r="U549" s="418" t="e">
        <f t="shared" si="3099"/>
        <v>#VALUE!</v>
      </c>
      <c r="V549" s="53" t="e">
        <f t="shared" si="3100"/>
        <v>#VALUE!</v>
      </c>
      <c r="W549" s="419" t="str">
        <f>IF(_jhy_month_day!A545="","",_jhy_month_day!A545)</f>
        <v/>
      </c>
      <c r="X549" s="420" t="str">
        <f>IF(_jhy_month_day!B545="","",_jhy_month_day!B545/100)</f>
        <v/>
      </c>
      <c r="Y549" s="420" t="str">
        <f>IF(_jhy_month_day!C545="","",_jhy_month_day!C545/100)</f>
        <v/>
      </c>
      <c r="Z549" s="439">
        <f t="shared" si="3189"/>
        <v>136</v>
      </c>
      <c r="AA549" s="440" t="str">
        <f>IF(_tag_month_day!G545="","",_tag_month_day!G545/100)</f>
        <v/>
      </c>
      <c r="AB549" s="440" t="str">
        <f>IF(_tag_month_day!H545="","",_tag_month_day!H545/100)</f>
        <v/>
      </c>
      <c r="AC549" s="193">
        <f t="shared" si="3146"/>
        <v>1.59963432013121</v>
      </c>
      <c r="AD549" s="441" t="str">
        <f t="shared" si="3147"/>
        <v/>
      </c>
      <c r="AE549" s="442" t="str">
        <f t="shared" si="3148"/>
        <v/>
      </c>
      <c r="AF549" s="443">
        <v>1</v>
      </c>
      <c r="AG549" s="68" t="str">
        <f>IF(_duihao_month_day!A545="","",_duihao_month_day!A545)</f>
        <v/>
      </c>
      <c r="AH549" s="463">
        <f>IF(_gyk_month_day!B545="",AH548,_gyk_month_day!B545)</f>
        <v>820</v>
      </c>
      <c r="AI549" s="464"/>
      <c r="AJ549" s="68" t="str">
        <f>IF(_tag_month_day!I545="","",_tag_month_day!I545)</f>
        <v/>
      </c>
      <c r="AK549" s="465" t="str">
        <f>IF(_tzyy_month_day!A545="","",_tzyy_month_day!A545)</f>
        <v/>
      </c>
      <c r="AL549" s="465" t="str">
        <f>IF(_tzyy_month_day!B545="","",_tzyy_month_day!B545)</f>
        <v/>
      </c>
      <c r="AM549" s="465" t="str">
        <f>IF(_tzyy_month_day!C545="","",_tzyy_month_day!C545)</f>
        <v/>
      </c>
      <c r="AN549" s="466" t="str">
        <f>IF(_tag_month_day!CG545="","",_tag_month_day!CG545)</f>
        <v/>
      </c>
      <c r="AO549" s="466" t="str">
        <f>IF(_tag_month_day!CH545="","",_tag_month_day!CH545)</f>
        <v/>
      </c>
      <c r="AP549" s="486" t="e">
        <f t="shared" si="3149"/>
        <v>#VALUE!</v>
      </c>
      <c r="AQ549" s="487" t="str">
        <f>IF(_tag_month_day!J545="","",_tag_month_day!J545/100)</f>
        <v/>
      </c>
      <c r="AR549" s="488">
        <f t="shared" si="3150"/>
        <v>1.3</v>
      </c>
      <c r="AS549" s="489" t="e">
        <f t="shared" si="3101"/>
        <v>#VALUE!</v>
      </c>
      <c r="AT549" s="489">
        <f t="shared" si="3151"/>
        <v>0</v>
      </c>
      <c r="AU549" s="490" t="str">
        <f>IF(_tag_month_day!K545="","",_tag_month_day!K545)</f>
        <v/>
      </c>
      <c r="AV549" s="491" t="str">
        <f>IF(_tag_month_day!L545="","",_tag_month_day!L545/100)</f>
        <v/>
      </c>
      <c r="AW549" s="420">
        <f t="shared" si="3073"/>
        <v>0</v>
      </c>
      <c r="AX549" s="420">
        <f t="shared" si="3152"/>
        <v>0</v>
      </c>
      <c r="AY549" s="420" t="str">
        <f>IF(_tag_month_day!M545="","",_tag_month_day!M545/100)</f>
        <v/>
      </c>
      <c r="AZ549" s="420" t="str">
        <f>IF(_tag_month_day!N545="","",_tag_month_day!N545/100)</f>
        <v/>
      </c>
      <c r="BA549" s="420" t="str">
        <f>IF(_tag_month_day!O545="","",_tag_month_day!O545/100)</f>
        <v/>
      </c>
      <c r="BB549" s="496" t="str">
        <f>IF(_tag_month_day!P545="","",_tag_month_day!P545/100)</f>
        <v/>
      </c>
      <c r="BC549" s="496">
        <f t="shared" si="3153"/>
        <v>0</v>
      </c>
      <c r="BD549" s="496" t="str">
        <f>IF(_tag_month_day!Q545="","",_tag_month_day!Q545/100)</f>
        <v/>
      </c>
      <c r="BE549" s="510" t="str">
        <f>IF(_tag_month_day!R545="","",_tag_month_day!R545/100)</f>
        <v/>
      </c>
      <c r="BF549" s="413" t="str">
        <f>IF(_tag_month_day!CC545="","",_tag_month_day!CC545/100)</f>
        <v/>
      </c>
      <c r="BG549" s="511" t="e">
        <f t="shared" si="3102"/>
        <v>#VALUE!</v>
      </c>
      <c r="BH549" s="198">
        <f t="shared" si="3103"/>
        <v>0</v>
      </c>
      <c r="BI549" s="512" t="e">
        <f>IF(CX549=0,BI548,(DK549*查询!$R$5+DL549*查询!$Q$5+DM549*查询!$N$5+DN549*查询!$O$5+DO549*查询!$P$5)*AF549/CX549)</f>
        <v>#VALUE!</v>
      </c>
      <c r="BJ549" s="512" t="e">
        <f>IF(CX549=0,BJ548,(DP549*查询!$S$5+DQ549*查询!$T$5+DR549*查询!$U$5)*AF549/CX549)</f>
        <v>#VALUE!</v>
      </c>
      <c r="BK549" s="512">
        <f t="shared" si="3154"/>
        <v>1</v>
      </c>
      <c r="BL549" s="513" t="str">
        <f>IF(_cfyc_month_day!A545="","",_cfyc_month_day!A545)</f>
        <v/>
      </c>
      <c r="BM549" s="513" t="str">
        <f>IF(_cfyc_month_day!B545="","",_cfyc_month_day!B545)</f>
        <v/>
      </c>
      <c r="BN549" s="513" t="str">
        <f>IF(_cfyc_month_day!C545="","",_cfyc_month_day!C545)</f>
        <v/>
      </c>
      <c r="BO549" s="522" t="str">
        <f>IF(_cfyc_month_day!D545="","",_cfyc_month_day!D545)</f>
        <v/>
      </c>
      <c r="BP549" s="522" t="str">
        <f>IF(_cfyc_month_day!E545="","",_cfyc_month_day!E545)</f>
        <v/>
      </c>
      <c r="BQ549" s="522" t="str">
        <f>IF(_cfyc_month_day!F545="","",_cfyc_month_day!F545)</f>
        <v/>
      </c>
      <c r="BR549" s="513" t="str">
        <f>IF(_tag_month_day!T545="","",_tag_month_day!T545)</f>
        <v/>
      </c>
      <c r="BS549" s="513" t="str">
        <f>IF(_tag_month_day!U545="","",_tag_month_day!U545)</f>
        <v/>
      </c>
      <c r="BT549" s="523" t="str">
        <f t="shared" si="3155"/>
        <v/>
      </c>
      <c r="BU549" s="223" t="str">
        <f>IF(_tag_month_day!V545="","",_tag_month_day!V545)</f>
        <v/>
      </c>
      <c r="BV549" s="206" t="str">
        <f>IF(_tag_month_day!W545="","",_tag_month_day!W545)</f>
        <v/>
      </c>
      <c r="BW549" s="540" t="str">
        <f>IF(_tag_month_day!X545="","",_tag_month_day!X545)</f>
        <v/>
      </c>
      <c r="BX549" s="540" t="str">
        <f>IF(_tag_month_day!Y545="","",_tag_month_day!Y545)</f>
        <v/>
      </c>
      <c r="BY549" s="541">
        <f ca="1" t="shared" si="3156"/>
        <v>43639.7499999987</v>
      </c>
      <c r="BZ549" s="542"/>
      <c r="CA549" s="543" t="str">
        <f>IF(_jhy2_month_day!A545="","",_jhy2_month_day!A545)</f>
        <v/>
      </c>
      <c r="CB549" s="464" t="str">
        <f>IF(_jhy2_month_day!B545="","",_jhy2_month_day!B545)</f>
        <v/>
      </c>
      <c r="CC549" s="464" t="str">
        <f>IF(_jhy2_month_day!C545="","",_jhy2_month_day!C545)</f>
        <v/>
      </c>
      <c r="CD549" s="464" t="str">
        <f>IF(_jhy2_month_day!D545="","",_jhy2_month_day!D545)</f>
        <v/>
      </c>
      <c r="CE549" s="464" t="str">
        <f>IF(_jhy2_month_day!E545="","",_jhy2_month_day!E545)</f>
        <v/>
      </c>
      <c r="CF549" s="464" t="str">
        <f>IF(_jhy2_month_day!F545="","",_jhy2_month_day!F545)</f>
        <v/>
      </c>
      <c r="CG549" s="464" t="str">
        <f>IF(_jhy2_month_day!G545="","",_jhy2_month_day!G545)</f>
        <v/>
      </c>
      <c r="CH549" s="464" t="str">
        <f>IF(_jhy2_month_day!H545="","",_jhy2_month_day!H545)</f>
        <v/>
      </c>
      <c r="CI549" s="464" t="str">
        <f>IF(_jhy2_month_day!I545="","",_jhy2_month_day!I545)</f>
        <v/>
      </c>
      <c r="CJ549" s="464" t="str">
        <f>IF(_jhy2_month_day!J545="","",_jhy2_month_day!J545)</f>
        <v/>
      </c>
      <c r="CK549" s="464" t="str">
        <f>IF(_jhy2_month_day!K545="","",_jhy2_month_day!K545)</f>
        <v/>
      </c>
      <c r="CL549" s="562" t="str">
        <f>IF(_jhy2_month_day!L545="","",_jhy2_month_day!L545)</f>
        <v/>
      </c>
      <c r="CM549" s="562" t="str">
        <f>IF(_jhy2_month_day!M545="","",_jhy2_month_day!M545)</f>
        <v/>
      </c>
      <c r="CN549" s="562" t="str">
        <f>IF(_jhy2_month_day!N545="","",_jhy2_month_day!N545)</f>
        <v/>
      </c>
      <c r="CO549" s="562" t="str">
        <f>IF(_jhy2_month_day!O545="","",_jhy2_month_day!O545)</f>
        <v/>
      </c>
      <c r="CP549" s="562" t="str">
        <f>IF(_jhy2_month_day!P545="","",_jhy2_month_day!P545)</f>
        <v/>
      </c>
      <c r="CQ549" s="562" t="str">
        <f>IF(_jhy2_month_day!Q545="","",_jhy2_month_day!Q545)</f>
        <v/>
      </c>
      <c r="CR549" s="563" t="str">
        <f>IF(_jhy2_month_day!R545="","",_jhy2_month_day!R545)</f>
        <v/>
      </c>
      <c r="CS549" s="576" t="str">
        <f>IF(_jhy2_month_day!S545="","",_jhy2_month_day!S545)</f>
        <v/>
      </c>
      <c r="CT549" s="562" t="str">
        <f>IF(_jhy2_month_day!T545="","",_jhy2_month_day!T545)</f>
        <v/>
      </c>
      <c r="CU549" s="577" t="e">
        <f t="shared" si="3104"/>
        <v>#VALUE!</v>
      </c>
      <c r="CV549" s="198" t="e">
        <f t="shared" si="3105"/>
        <v>#VALUE!</v>
      </c>
      <c r="CW549" s="192" t="e">
        <f t="shared" si="3106"/>
        <v>#VALUE!</v>
      </c>
      <c r="CX549" s="192" t="e">
        <f t="shared" si="3107"/>
        <v>#VALUE!</v>
      </c>
      <c r="CY549" s="202" t="e">
        <f t="shared" si="3108"/>
        <v>#VALUE!</v>
      </c>
      <c r="CZ549" s="192" t="e">
        <f t="shared" ref="CZ549:DI549" si="3325">$AJ549*EF549</f>
        <v>#VALUE!</v>
      </c>
      <c r="DA549" s="192" t="e">
        <f t="shared" si="3325"/>
        <v>#VALUE!</v>
      </c>
      <c r="DB549" s="192" t="e">
        <f t="shared" si="3325"/>
        <v>#VALUE!</v>
      </c>
      <c r="DC549" s="192" t="e">
        <f t="shared" si="3325"/>
        <v>#VALUE!</v>
      </c>
      <c r="DD549" s="192" t="e">
        <f t="shared" si="3325"/>
        <v>#VALUE!</v>
      </c>
      <c r="DE549" s="192" t="e">
        <f t="shared" si="3325"/>
        <v>#VALUE!</v>
      </c>
      <c r="DF549" s="192" t="e">
        <f t="shared" si="3325"/>
        <v>#VALUE!</v>
      </c>
      <c r="DG549" s="192" t="e">
        <f t="shared" si="3325"/>
        <v>#VALUE!</v>
      </c>
      <c r="DH549" s="192" t="e">
        <f t="shared" si="3325"/>
        <v>#VALUE!</v>
      </c>
      <c r="DI549" s="192" t="e">
        <f t="shared" si="3325"/>
        <v>#VALUE!</v>
      </c>
      <c r="DJ549" s="192" t="e">
        <f t="shared" si="3110"/>
        <v>#VALUE!</v>
      </c>
      <c r="DK549" s="192" t="e">
        <f t="shared" si="3111"/>
        <v>#VALUE!</v>
      </c>
      <c r="DL549" s="192" t="e">
        <f t="shared" si="3112"/>
        <v>#VALUE!</v>
      </c>
      <c r="DM549" s="192" t="e">
        <f t="shared" si="3113"/>
        <v>#VALUE!</v>
      </c>
      <c r="DN549" s="192" t="e">
        <f t="shared" si="3114"/>
        <v>#VALUE!</v>
      </c>
      <c r="DO549" s="192" t="e">
        <f t="shared" si="3115"/>
        <v>#VALUE!</v>
      </c>
      <c r="DP549" s="192" t="e">
        <f t="shared" si="3116"/>
        <v>#VALUE!</v>
      </c>
      <c r="DQ549" s="192" t="e">
        <f t="shared" si="3117"/>
        <v>#VALUE!</v>
      </c>
      <c r="DR549" s="192" t="e">
        <f t="shared" si="3118"/>
        <v>#VALUE!</v>
      </c>
      <c r="DS549" s="192" t="e">
        <f t="shared" si="3119"/>
        <v>#VALUE!</v>
      </c>
      <c r="DT549" s="192" t="e">
        <f t="shared" si="3120"/>
        <v>#VALUE!</v>
      </c>
      <c r="DU549" s="192" t="e">
        <f t="shared" si="3121"/>
        <v>#VALUE!</v>
      </c>
      <c r="DV549" s="198" t="e">
        <f t="shared" si="3122"/>
        <v>#VALUE!</v>
      </c>
      <c r="DW549" s="198" t="e">
        <f t="shared" si="3123"/>
        <v>#DIV/0!</v>
      </c>
      <c r="DX549" s="198" t="e">
        <f t="shared" si="3124"/>
        <v>#DIV/0!</v>
      </c>
      <c r="DY549" s="198" t="e">
        <f t="shared" si="3125"/>
        <v>#VALUE!</v>
      </c>
      <c r="DZ549" s="198" t="e">
        <f t="shared" si="3126"/>
        <v>#VALUE!</v>
      </c>
      <c r="EA549" s="198" t="e">
        <f t="shared" si="3127"/>
        <v>#VALUE!</v>
      </c>
      <c r="EB549" s="198" t="e">
        <f t="shared" si="3128"/>
        <v>#VALUE!</v>
      </c>
      <c r="EC549" s="198" t="e">
        <f t="shared" si="3129"/>
        <v>#DIV/0!</v>
      </c>
      <c r="ED549" s="198" t="e">
        <f t="shared" si="3130"/>
        <v>#VALUE!</v>
      </c>
      <c r="EE549" s="198" t="e">
        <f t="shared" si="3131"/>
        <v>#VALUE!</v>
      </c>
      <c r="EF549" s="198" t="e">
        <f t="shared" ref="EF549:EO549" si="3326">DV549/SUM($DV549:$EE549)</f>
        <v>#VALUE!</v>
      </c>
      <c r="EG549" s="198" t="e">
        <f t="shared" si="3326"/>
        <v>#DIV/0!</v>
      </c>
      <c r="EH549" s="198" t="e">
        <f t="shared" si="3326"/>
        <v>#DIV/0!</v>
      </c>
      <c r="EI549" s="198" t="e">
        <f t="shared" si="3326"/>
        <v>#VALUE!</v>
      </c>
      <c r="EJ549" s="198" t="e">
        <f t="shared" si="3326"/>
        <v>#VALUE!</v>
      </c>
      <c r="EK549" s="198" t="e">
        <f t="shared" si="3326"/>
        <v>#VALUE!</v>
      </c>
      <c r="EL549" s="198" t="e">
        <f t="shared" si="3326"/>
        <v>#VALUE!</v>
      </c>
      <c r="EM549" s="198" t="e">
        <f t="shared" si="3326"/>
        <v>#DIV/0!</v>
      </c>
      <c r="EN549" s="198" t="e">
        <f t="shared" si="3326"/>
        <v>#VALUE!</v>
      </c>
      <c r="EO549" s="198" t="e">
        <f t="shared" si="3326"/>
        <v>#VALUE!</v>
      </c>
      <c r="EP549" s="511">
        <f t="shared" ref="EP549:EW549" si="3327">EP548</f>
        <v>0.08</v>
      </c>
      <c r="EQ549" s="511">
        <f t="shared" si="3327"/>
        <v>0.015</v>
      </c>
      <c r="ER549" s="511">
        <f t="shared" si="3327"/>
        <v>0.015</v>
      </c>
      <c r="ES549" s="511">
        <f t="shared" si="3327"/>
        <v>0.015</v>
      </c>
      <c r="ET549" s="511">
        <f t="shared" si="3327"/>
        <v>0.015</v>
      </c>
      <c r="EU549" s="511">
        <f t="shared" si="3327"/>
        <v>0.09</v>
      </c>
      <c r="EV549" s="511">
        <f t="shared" si="3327"/>
        <v>0.09</v>
      </c>
      <c r="EW549" s="511">
        <f t="shared" si="3327"/>
        <v>0.09</v>
      </c>
      <c r="EX549" s="420" t="str">
        <f>IF(_tag_month_day!AS545="","",_tag_month_day!AS545/100)</f>
        <v/>
      </c>
      <c r="EY549" s="420" t="str">
        <f>IF(_tag_month_day!AT545="","",_tag_month_day!AT545/100)</f>
        <v/>
      </c>
      <c r="EZ549" s="420" t="str">
        <f>IF(_tag_month_day!AU545="","",_tag_month_day!AU545/100)</f>
        <v/>
      </c>
      <c r="FA549" s="420" t="str">
        <f>IF(_tag_month_day!AV545="","",_tag_month_day!AV545/100)</f>
        <v/>
      </c>
      <c r="FB549" s="420" t="str">
        <f>IF(_tag_month_day!AW545="","",_tag_month_day!AW545/100)</f>
        <v/>
      </c>
      <c r="FC549" s="420" t="str">
        <f>IF(_tag_month_day!AX545="","",_tag_month_day!AX545/100)</f>
        <v/>
      </c>
      <c r="FD549" s="510">
        <f t="shared" si="3160"/>
        <v>0.33</v>
      </c>
      <c r="FE549" s="510">
        <f t="shared" si="3161"/>
        <v>0.19</v>
      </c>
      <c r="FF549" s="510">
        <f t="shared" si="3162"/>
        <v>0.003</v>
      </c>
      <c r="FG549" s="510">
        <f t="shared" si="3163"/>
        <v>0</v>
      </c>
      <c r="FH549" s="603">
        <f t="shared" si="3164"/>
        <v>0.0001</v>
      </c>
      <c r="FI549" s="510">
        <f t="shared" ref="FI549:FR549" si="3328">FI548</f>
        <v>0.41</v>
      </c>
      <c r="FJ549" s="510">
        <f t="shared" si="3328"/>
        <v>0.11</v>
      </c>
      <c r="FK549" s="510">
        <f t="shared" si="3328"/>
        <v>0.015</v>
      </c>
      <c r="FL549" s="510">
        <f t="shared" si="3328"/>
        <v>0</v>
      </c>
      <c r="FM549" s="603">
        <f t="shared" si="3328"/>
        <v>0.0001</v>
      </c>
      <c r="FN549" s="510" t="str">
        <f>IF(_tag_month_day!AY545="","",_tag_month_day!AY545/100)</f>
        <v/>
      </c>
      <c r="FO549" s="510" t="str">
        <f>IF(_tag_month_day!AZ545="","",_tag_month_day!AZ545/100)</f>
        <v/>
      </c>
      <c r="FP549" s="510" t="str">
        <f>IF(_tag_month_day!BA545="","",_tag_month_day!BA545/100)</f>
        <v/>
      </c>
      <c r="FQ549" s="510" t="str">
        <f>IF(_tag_month_day!BB545="","",_tag_month_day!BB545/100)</f>
        <v/>
      </c>
      <c r="FR549" s="603" t="str">
        <f>IF(_tag_month_day!BC545="","",_tag_month_day!BC545/100)</f>
        <v/>
      </c>
      <c r="FS549" s="510" t="str">
        <f>IF(_tag_month_day!BD545="","",_tag_month_day!BD545/100)</f>
        <v/>
      </c>
      <c r="FT549" s="510" t="str">
        <f>IF(_tag_month_day!BE545="","",_tag_month_day!BE545/100)</f>
        <v/>
      </c>
      <c r="FU549" s="510" t="str">
        <f>IF(_tag_month_day!BF545="","",_tag_month_day!BF545/100)</f>
        <v/>
      </c>
      <c r="FV549" s="510" t="str">
        <f>IF(_tag_month_day!BG545="","",_tag_month_day!BG545/100)</f>
        <v/>
      </c>
      <c r="FW549" s="603" t="str">
        <f>IF(_tag_month_day!BH545="","",_tag_month_day!BH545/100)</f>
        <v/>
      </c>
      <c r="FX549" s="510" t="str">
        <f>IF(_tag_month_day!BI545="","",_tag_month_day!BI545/100)</f>
        <v/>
      </c>
      <c r="FY549" s="510" t="str">
        <f>IF(_tag_month_day!BJ545="","",_tag_month_day!BJ545/100)</f>
        <v/>
      </c>
      <c r="FZ549" s="605" t="str">
        <f>IF(_tag_month_day!BK545="","",_tag_month_day!BK545/100)</f>
        <v/>
      </c>
      <c r="GA549" s="510" t="str">
        <f>IF(_tag_month_day!BL545="","",_tag_month_day!BL545/100)</f>
        <v/>
      </c>
      <c r="GB549" s="603" t="str">
        <f>IF(_tag_month_day!BM545="","",_tag_month_day!BM545/100)</f>
        <v/>
      </c>
      <c r="GC549" s="420" t="str">
        <f>IF(_tag_month_day!BN545="","",_tag_month_day!BN545/100)</f>
        <v/>
      </c>
      <c r="GD549" s="420" t="str">
        <f>IF(_tag_month_day!BO545="","",_tag_month_day!BO545/100)</f>
        <v/>
      </c>
      <c r="GE549" s="420" t="str">
        <f>IF(_tag_month_day!BP545="","",_tag_month_day!BP545/100)</f>
        <v/>
      </c>
      <c r="GF549" s="420" t="str">
        <f>IF(_tag_month_day!BQ545="","",_tag_month_day!BQ545/100)</f>
        <v/>
      </c>
      <c r="GG549" s="420" t="str">
        <f>IF(_tag_month_day!BR545="","",_tag_month_day!BR545/100)</f>
        <v/>
      </c>
      <c r="GH549" s="420" t="str">
        <f>IF(_tag_month_day!BS545="","",_tag_month_day!BS545/100)</f>
        <v/>
      </c>
      <c r="GI549" s="603" t="str">
        <f>IF(_tag_month_day!BT545="","",_tag_month_day!BT545/100)</f>
        <v/>
      </c>
      <c r="GJ549" s="612" t="str">
        <f>IF(_tag_month_day!BU545="","",_tag_month_day!BU545/100)</f>
        <v/>
      </c>
      <c r="GK549" s="620" t="str">
        <f>IF(_tag_month_day!BV545="",IF(_rlcf_month_day!A$2="","",_rlcf_month_day!A$2/100),_tag_month_day!BV545/100)</f>
        <v/>
      </c>
      <c r="GL549" s="620" t="str">
        <f>IF(_tag_month_day!BW545="",IF(_rlcf_month_day!B$2="","",_rlcf_month_day!B$2/100),_tag_month_day!BW545/100)</f>
        <v/>
      </c>
      <c r="GM549" s="621" t="str">
        <f>IF(_tag_month_day!BX545="",IF(_rlcf_month_day!C$2="","",_rlcf_month_day!C$2/100),_tag_month_day!BX545/100)</f>
        <v/>
      </c>
      <c r="GN549" s="620" t="str">
        <f>IF(_tag_month_day!BV545="",IF(_rlcf_month_day!A$2="","",_rlcf_month_day!A$2/100),_tag_month_day!BV545/100)</f>
        <v/>
      </c>
      <c r="GO549" s="620" t="str">
        <f>IF(_tag_month_day!BW545="",IF(_rlcf_month_day!B$2="","",_rlcf_month_day!B$2/100),_tag_month_day!BW545/100)</f>
        <v/>
      </c>
      <c r="GP549" s="620" t="str">
        <f>IF(_tag_month_day!CD545="",IF(_rlcf_month_day!E$2="","",_rlcf_month_day!E$2/100),_tag_month_day!CD545/100)</f>
        <v/>
      </c>
      <c r="GQ549" s="620" t="str">
        <f>IF(_tag_month_day!CE545="",IF(_rlcf_month_day!F$2="","",_rlcf_month_day!F$2/100),_tag_month_day!CE545/100)</f>
        <v/>
      </c>
      <c r="GR549" s="621" t="str">
        <f>IF(_tag_month_day!CF545="",IF(_rlcf_month_day!G$2="","",_rlcf_month_day!G$2/100),_tag_month_day!CF545/100)</f>
        <v/>
      </c>
      <c r="GS549" s="626">
        <f t="shared" ref="GS549:HH549" si="3329">GS548</f>
        <v>0.953</v>
      </c>
      <c r="GT549" s="626">
        <f t="shared" si="3329"/>
        <v>0.55</v>
      </c>
      <c r="GU549" s="626">
        <f t="shared" si="3329"/>
        <v>0.55</v>
      </c>
      <c r="GV549" s="626">
        <f t="shared" si="3329"/>
        <v>0.55</v>
      </c>
      <c r="GW549" s="626">
        <f t="shared" si="3329"/>
        <v>0.5</v>
      </c>
      <c r="GX549" s="626">
        <f t="shared" si="3329"/>
        <v>0.935</v>
      </c>
      <c r="GY549" s="626">
        <f t="shared" si="3329"/>
        <v>0.15</v>
      </c>
      <c r="GZ549" s="626">
        <f t="shared" si="3329"/>
        <v>1</v>
      </c>
      <c r="HA549" s="632">
        <f t="shared" si="3329"/>
        <v>0.047</v>
      </c>
      <c r="HB549" s="632">
        <f t="shared" si="3329"/>
        <v>0.45</v>
      </c>
      <c r="HC549" s="632">
        <f t="shared" si="3329"/>
        <v>0.45</v>
      </c>
      <c r="HD549" s="632">
        <f t="shared" si="3329"/>
        <v>0.45</v>
      </c>
      <c r="HE549" s="632">
        <f t="shared" si="3329"/>
        <v>0.5</v>
      </c>
      <c r="HF549" s="632">
        <f t="shared" si="3329"/>
        <v>0.065</v>
      </c>
      <c r="HG549" s="632">
        <f t="shared" si="3329"/>
        <v>0.85</v>
      </c>
      <c r="HH549" s="632">
        <f t="shared" si="3329"/>
        <v>0</v>
      </c>
      <c r="HI549" s="68">
        <f t="shared" si="3136"/>
        <v>0</v>
      </c>
      <c r="HJ549" s="68" t="e">
        <f t="shared" si="3167"/>
        <v>#VALUE!</v>
      </c>
      <c r="HK549" s="202">
        <f t="shared" si="3168"/>
        <v>0.85</v>
      </c>
      <c r="HL549" s="464">
        <f t="shared" si="3169"/>
        <v>550000</v>
      </c>
      <c r="HM549" s="464">
        <f t="shared" si="3170"/>
        <v>480000</v>
      </c>
      <c r="HN549" s="192" t="e">
        <f t="shared" si="3137"/>
        <v>#VALUE!</v>
      </c>
      <c r="HO549" s="192" t="e">
        <f>HN549*HK549*$HO$2/HL549*1000000</f>
        <v>#VALUE!</v>
      </c>
      <c r="HP549" s="192" t="e">
        <f>HN549*HK549*$HP$2/HM549*1000000</f>
        <v>#VALUE!</v>
      </c>
    </row>
    <row r="550" customFormat="1" spans="1:224">
      <c r="A550" s="381">
        <v>545</v>
      </c>
      <c r="B550" s="54">
        <f ca="1" t="shared" si="3171"/>
        <v>43639</v>
      </c>
      <c r="C550" s="57">
        <f t="shared" si="3172"/>
        <v>0.0416666666666667</v>
      </c>
      <c r="D550" s="68" t="str">
        <f ca="1" t="shared" si="3138"/>
        <v>中班</v>
      </c>
      <c r="E550" s="68" t="str">
        <f ca="1" t="shared" si="3139"/>
        <v>甲</v>
      </c>
      <c r="F550" s="68">
        <f ca="1">SUMPRODUCT((成本日报!$A$3:$A$95=计划!B550)*(成本日报!$B$3:$B$95=计划!$D550),成本日报!$C$3:$C$95)</f>
        <v>1</v>
      </c>
      <c r="G550" s="382">
        <f ca="1" t="shared" si="3173"/>
        <v>43639.6666666653</v>
      </c>
      <c r="H550" s="382">
        <f ca="1" t="shared" si="3140"/>
        <v>43639.6736111098</v>
      </c>
      <c r="I550" s="382">
        <f ca="1" t="shared" si="3141"/>
        <v>43639.6791666653</v>
      </c>
      <c r="J550" s="382">
        <f ca="1" t="shared" si="3142"/>
        <v>43639.708333332</v>
      </c>
      <c r="K550" s="382">
        <f ca="1" t="shared" si="3143"/>
        <v>43639.770833332</v>
      </c>
      <c r="L550" s="382">
        <f ca="1" t="shared" si="3144"/>
        <v>43639.7916666653</v>
      </c>
      <c r="M550" s="398" t="str">
        <f>IF(_tag_month_day!A546="","",_tag_month_day!A546)</f>
        <v/>
      </c>
      <c r="N550" s="398" t="str">
        <f>IF(_tag_month_day!B546="","",_tag_month_day!B546)</f>
        <v/>
      </c>
      <c r="O550" s="399" t="e">
        <f t="shared" si="3145"/>
        <v>#VALUE!</v>
      </c>
      <c r="P550" s="398" t="str">
        <f>IF(_tag_month_day!C546="","",_tag_month_day!C546)</f>
        <v/>
      </c>
      <c r="Q550" s="398" t="str">
        <f>IF(_tag_month_day!D546="","",_tag_month_day!D546)</f>
        <v/>
      </c>
      <c r="R550" s="416">
        <f>IF(_tag_month_day!CB546="",R549,_tag_month_day!CB546/100)</f>
        <v>0.07</v>
      </c>
      <c r="S550" s="417" t="str">
        <f>IF(_tag_month_day!E546="","",_tag_month_day!E546)</f>
        <v/>
      </c>
      <c r="T550" s="417" t="str">
        <f>IF(_tag_month_day!F546="","",_tag_month_day!F546)</f>
        <v/>
      </c>
      <c r="U550" s="418" t="e">
        <f t="shared" si="3099"/>
        <v>#VALUE!</v>
      </c>
      <c r="V550" s="53" t="e">
        <f t="shared" si="3100"/>
        <v>#VALUE!</v>
      </c>
      <c r="W550" s="419" t="str">
        <f>IF(_jhy_month_day!A546="","",_jhy_month_day!A546)</f>
        <v/>
      </c>
      <c r="X550" s="420" t="str">
        <f>IF(_jhy_month_day!B546="","",_jhy_month_day!B546/100)</f>
        <v/>
      </c>
      <c r="Y550" s="420" t="str">
        <f>IF(_jhy_month_day!C546="","",_jhy_month_day!C546/100)</f>
        <v/>
      </c>
      <c r="Z550" s="439">
        <f t="shared" si="3189"/>
        <v>137</v>
      </c>
      <c r="AA550" s="440" t="str">
        <f>IF(_tag_month_day!G546="","",_tag_month_day!G546/100)</f>
        <v/>
      </c>
      <c r="AB550" s="440" t="str">
        <f>IF(_tag_month_day!H546="","",_tag_month_day!H546/100)</f>
        <v/>
      </c>
      <c r="AC550" s="193">
        <f t="shared" si="3146"/>
        <v>1.59963432013121</v>
      </c>
      <c r="AD550" s="441" t="str">
        <f t="shared" si="3147"/>
        <v/>
      </c>
      <c r="AE550" s="442" t="str">
        <f t="shared" si="3148"/>
        <v/>
      </c>
      <c r="AF550" s="443">
        <v>1</v>
      </c>
      <c r="AG550" s="68" t="str">
        <f>IF(_duihao_month_day!A546="","",_duihao_month_day!A546)</f>
        <v/>
      </c>
      <c r="AH550" s="463">
        <f>IF(_gyk_month_day!B546="",AH549,_gyk_month_day!B546)</f>
        <v>820</v>
      </c>
      <c r="AI550" s="464"/>
      <c r="AJ550" s="68" t="str">
        <f>IF(_tag_month_day!I546="","",_tag_month_day!I546)</f>
        <v/>
      </c>
      <c r="AK550" s="465" t="str">
        <f>IF(_tzyy_month_day!A546="","",_tzyy_month_day!A546)</f>
        <v/>
      </c>
      <c r="AL550" s="465" t="str">
        <f>IF(_tzyy_month_day!B546="","",_tzyy_month_day!B546)</f>
        <v/>
      </c>
      <c r="AM550" s="465" t="str">
        <f>IF(_tzyy_month_day!C546="","",_tzyy_month_day!C546)</f>
        <v/>
      </c>
      <c r="AN550" s="466" t="str">
        <f>IF(_tag_month_day!CG546="","",_tag_month_day!CG546)</f>
        <v/>
      </c>
      <c r="AO550" s="466" t="str">
        <f>IF(_tag_month_day!CH546="","",_tag_month_day!CH546)</f>
        <v/>
      </c>
      <c r="AP550" s="486" t="e">
        <f t="shared" si="3149"/>
        <v>#VALUE!</v>
      </c>
      <c r="AQ550" s="487" t="str">
        <f>IF(_tag_month_day!J546="","",_tag_month_day!J546/100)</f>
        <v/>
      </c>
      <c r="AR550" s="488">
        <f t="shared" si="3150"/>
        <v>1.3</v>
      </c>
      <c r="AS550" s="489" t="e">
        <f t="shared" si="3101"/>
        <v>#VALUE!</v>
      </c>
      <c r="AT550" s="489">
        <f t="shared" si="3151"/>
        <v>0</v>
      </c>
      <c r="AU550" s="490" t="str">
        <f>IF(_tag_month_day!K546="","",_tag_month_day!K546)</f>
        <v/>
      </c>
      <c r="AV550" s="491" t="str">
        <f>IF(_tag_month_day!L546="","",_tag_month_day!L546/100)</f>
        <v/>
      </c>
      <c r="AW550" s="420">
        <f t="shared" si="3073"/>
        <v>0</v>
      </c>
      <c r="AX550" s="420">
        <f t="shared" si="3152"/>
        <v>0</v>
      </c>
      <c r="AY550" s="420" t="str">
        <f>IF(_tag_month_day!M546="","",_tag_month_day!M546/100)</f>
        <v/>
      </c>
      <c r="AZ550" s="420" t="str">
        <f>IF(_tag_month_day!N546="","",_tag_month_day!N546/100)</f>
        <v/>
      </c>
      <c r="BA550" s="420" t="str">
        <f>IF(_tag_month_day!O546="","",_tag_month_day!O546/100)</f>
        <v/>
      </c>
      <c r="BB550" s="496" t="str">
        <f>IF(_tag_month_day!P546="","",_tag_month_day!P546/100)</f>
        <v/>
      </c>
      <c r="BC550" s="496">
        <f t="shared" si="3153"/>
        <v>0</v>
      </c>
      <c r="BD550" s="496" t="str">
        <f>IF(_tag_month_day!Q546="","",_tag_month_day!Q546/100)</f>
        <v/>
      </c>
      <c r="BE550" s="510" t="str">
        <f>IF(_tag_month_day!R546="","",_tag_month_day!R546/100)</f>
        <v/>
      </c>
      <c r="BF550" s="413" t="str">
        <f>IF(_tag_month_day!CC546="","",_tag_month_day!CC546/100)</f>
        <v/>
      </c>
      <c r="BG550" s="511" t="e">
        <f t="shared" si="3102"/>
        <v>#VALUE!</v>
      </c>
      <c r="BH550" s="198">
        <f t="shared" si="3103"/>
        <v>0</v>
      </c>
      <c r="BI550" s="512" t="e">
        <f>IF(CX550=0,BI549,(DK550*查询!$R$5+DL550*查询!$Q$5+DM550*查询!$N$5+DN550*查询!$O$5+DO550*查询!$P$5)*AF550/CX550)</f>
        <v>#VALUE!</v>
      </c>
      <c r="BJ550" s="512" t="e">
        <f>IF(CX550=0,BJ549,(DP550*查询!$S$5+DQ550*查询!$T$5+DR550*查询!$U$5)*AF550/CX550)</f>
        <v>#VALUE!</v>
      </c>
      <c r="BK550" s="512">
        <f t="shared" si="3154"/>
        <v>1</v>
      </c>
      <c r="BL550" s="513" t="str">
        <f>IF(_cfyc_month_day!A546="","",_cfyc_month_day!A546)</f>
        <v/>
      </c>
      <c r="BM550" s="513" t="str">
        <f>IF(_cfyc_month_day!B546="","",_cfyc_month_day!B546)</f>
        <v/>
      </c>
      <c r="BN550" s="513" t="str">
        <f>IF(_cfyc_month_day!C546="","",_cfyc_month_day!C546)</f>
        <v/>
      </c>
      <c r="BO550" s="522" t="str">
        <f>IF(_cfyc_month_day!D546="","",_cfyc_month_day!D546)</f>
        <v/>
      </c>
      <c r="BP550" s="522" t="str">
        <f>IF(_cfyc_month_day!E546="","",_cfyc_month_day!E546)</f>
        <v/>
      </c>
      <c r="BQ550" s="522" t="str">
        <f>IF(_cfyc_month_day!F546="","",_cfyc_month_day!F546)</f>
        <v/>
      </c>
      <c r="BR550" s="513" t="str">
        <f>IF(_tag_month_day!T546="","",_tag_month_day!T546)</f>
        <v/>
      </c>
      <c r="BS550" s="513" t="str">
        <f>IF(_tag_month_day!U546="","",_tag_month_day!U546)</f>
        <v/>
      </c>
      <c r="BT550" s="523" t="str">
        <f t="shared" si="3155"/>
        <v/>
      </c>
      <c r="BU550" s="223" t="str">
        <f>IF(_tag_month_day!V546="","",_tag_month_day!V546)</f>
        <v/>
      </c>
      <c r="BV550" s="206" t="str">
        <f>IF(_tag_month_day!W546="","",_tag_month_day!W546)</f>
        <v/>
      </c>
      <c r="BW550" s="540" t="str">
        <f>IF(_tag_month_day!X546="","",_tag_month_day!X546)</f>
        <v/>
      </c>
      <c r="BX550" s="540" t="str">
        <f>IF(_tag_month_day!Y546="","",_tag_month_day!Y546)</f>
        <v/>
      </c>
      <c r="BY550" s="541">
        <f ca="1" t="shared" si="3156"/>
        <v>43639.7916666653</v>
      </c>
      <c r="BZ550" s="542"/>
      <c r="CA550" s="543" t="str">
        <f>IF(_jhy2_month_day!A546="","",_jhy2_month_day!A546)</f>
        <v/>
      </c>
      <c r="CB550" s="464" t="str">
        <f>IF(_jhy2_month_day!B546="","",_jhy2_month_day!B546)</f>
        <v/>
      </c>
      <c r="CC550" s="464" t="str">
        <f>IF(_jhy2_month_day!C546="","",_jhy2_month_day!C546)</f>
        <v/>
      </c>
      <c r="CD550" s="464" t="str">
        <f>IF(_jhy2_month_day!D546="","",_jhy2_month_day!D546)</f>
        <v/>
      </c>
      <c r="CE550" s="464" t="str">
        <f>IF(_jhy2_month_day!E546="","",_jhy2_month_day!E546)</f>
        <v/>
      </c>
      <c r="CF550" s="464" t="str">
        <f>IF(_jhy2_month_day!F546="","",_jhy2_month_day!F546)</f>
        <v/>
      </c>
      <c r="CG550" s="464" t="str">
        <f>IF(_jhy2_month_day!G546="","",_jhy2_month_day!G546)</f>
        <v/>
      </c>
      <c r="CH550" s="464" t="str">
        <f>IF(_jhy2_month_day!H546="","",_jhy2_month_day!H546)</f>
        <v/>
      </c>
      <c r="CI550" s="464" t="str">
        <f>IF(_jhy2_month_day!I546="","",_jhy2_month_day!I546)</f>
        <v/>
      </c>
      <c r="CJ550" s="464" t="str">
        <f>IF(_jhy2_month_day!J546="","",_jhy2_month_day!J546)</f>
        <v/>
      </c>
      <c r="CK550" s="464" t="str">
        <f>IF(_jhy2_month_day!K546="","",_jhy2_month_day!K546)</f>
        <v/>
      </c>
      <c r="CL550" s="562" t="str">
        <f>IF(_jhy2_month_day!L546="","",_jhy2_month_day!L546)</f>
        <v/>
      </c>
      <c r="CM550" s="562" t="str">
        <f>IF(_jhy2_month_day!M546="","",_jhy2_month_day!M546)</f>
        <v/>
      </c>
      <c r="CN550" s="562" t="str">
        <f>IF(_jhy2_month_day!N546="","",_jhy2_month_day!N546)</f>
        <v/>
      </c>
      <c r="CO550" s="562" t="str">
        <f>IF(_jhy2_month_day!O546="","",_jhy2_month_day!O546)</f>
        <v/>
      </c>
      <c r="CP550" s="562" t="str">
        <f>IF(_jhy2_month_day!P546="","",_jhy2_month_day!P546)</f>
        <v/>
      </c>
      <c r="CQ550" s="562" t="str">
        <f>IF(_jhy2_month_day!Q546="","",_jhy2_month_day!Q546)</f>
        <v/>
      </c>
      <c r="CR550" s="563" t="str">
        <f>IF(_jhy2_month_day!R546="","",_jhy2_month_day!R546)</f>
        <v/>
      </c>
      <c r="CS550" s="576" t="str">
        <f>IF(_jhy2_month_day!S546="","",_jhy2_month_day!S546)</f>
        <v/>
      </c>
      <c r="CT550" s="562" t="str">
        <f>IF(_jhy2_month_day!T546="","",_jhy2_month_day!T546)</f>
        <v/>
      </c>
      <c r="CU550" s="577" t="e">
        <f t="shared" si="3104"/>
        <v>#VALUE!</v>
      </c>
      <c r="CV550" s="198" t="e">
        <f t="shared" si="3105"/>
        <v>#VALUE!</v>
      </c>
      <c r="CW550" s="192" t="e">
        <f t="shared" si="3106"/>
        <v>#VALUE!</v>
      </c>
      <c r="CX550" s="192" t="e">
        <f t="shared" si="3107"/>
        <v>#VALUE!</v>
      </c>
      <c r="CY550" s="202" t="e">
        <f t="shared" si="3108"/>
        <v>#VALUE!</v>
      </c>
      <c r="CZ550" s="192" t="e">
        <f t="shared" ref="CZ550:DI550" si="3330">$AJ550*EF550</f>
        <v>#VALUE!</v>
      </c>
      <c r="DA550" s="192" t="e">
        <f t="shared" si="3330"/>
        <v>#VALUE!</v>
      </c>
      <c r="DB550" s="192" t="e">
        <f t="shared" si="3330"/>
        <v>#VALUE!</v>
      </c>
      <c r="DC550" s="192" t="e">
        <f t="shared" si="3330"/>
        <v>#VALUE!</v>
      </c>
      <c r="DD550" s="192" t="e">
        <f t="shared" si="3330"/>
        <v>#VALUE!</v>
      </c>
      <c r="DE550" s="192" t="e">
        <f t="shared" si="3330"/>
        <v>#VALUE!</v>
      </c>
      <c r="DF550" s="192" t="e">
        <f t="shared" si="3330"/>
        <v>#VALUE!</v>
      </c>
      <c r="DG550" s="192" t="e">
        <f t="shared" si="3330"/>
        <v>#VALUE!</v>
      </c>
      <c r="DH550" s="192" t="e">
        <f t="shared" si="3330"/>
        <v>#VALUE!</v>
      </c>
      <c r="DI550" s="192" t="e">
        <f t="shared" si="3330"/>
        <v>#VALUE!</v>
      </c>
      <c r="DJ550" s="192" t="e">
        <f t="shared" si="3110"/>
        <v>#VALUE!</v>
      </c>
      <c r="DK550" s="192" t="e">
        <f t="shared" si="3111"/>
        <v>#VALUE!</v>
      </c>
      <c r="DL550" s="192" t="e">
        <f t="shared" si="3112"/>
        <v>#VALUE!</v>
      </c>
      <c r="DM550" s="192" t="e">
        <f t="shared" si="3113"/>
        <v>#VALUE!</v>
      </c>
      <c r="DN550" s="192" t="e">
        <f t="shared" si="3114"/>
        <v>#VALUE!</v>
      </c>
      <c r="DO550" s="192" t="e">
        <f t="shared" si="3115"/>
        <v>#VALUE!</v>
      </c>
      <c r="DP550" s="192" t="e">
        <f t="shared" si="3116"/>
        <v>#VALUE!</v>
      </c>
      <c r="DQ550" s="192" t="e">
        <f t="shared" si="3117"/>
        <v>#VALUE!</v>
      </c>
      <c r="DR550" s="192" t="e">
        <f t="shared" si="3118"/>
        <v>#VALUE!</v>
      </c>
      <c r="DS550" s="192" t="e">
        <f t="shared" si="3119"/>
        <v>#VALUE!</v>
      </c>
      <c r="DT550" s="192" t="e">
        <f t="shared" si="3120"/>
        <v>#VALUE!</v>
      </c>
      <c r="DU550" s="192" t="e">
        <f t="shared" si="3121"/>
        <v>#VALUE!</v>
      </c>
      <c r="DV550" s="198" t="e">
        <f t="shared" si="3122"/>
        <v>#VALUE!</v>
      </c>
      <c r="DW550" s="198" t="e">
        <f t="shared" si="3123"/>
        <v>#DIV/0!</v>
      </c>
      <c r="DX550" s="198" t="e">
        <f t="shared" si="3124"/>
        <v>#DIV/0!</v>
      </c>
      <c r="DY550" s="198" t="e">
        <f t="shared" si="3125"/>
        <v>#VALUE!</v>
      </c>
      <c r="DZ550" s="198" t="e">
        <f t="shared" si="3126"/>
        <v>#VALUE!</v>
      </c>
      <c r="EA550" s="198" t="e">
        <f t="shared" si="3127"/>
        <v>#VALUE!</v>
      </c>
      <c r="EB550" s="198" t="e">
        <f t="shared" si="3128"/>
        <v>#VALUE!</v>
      </c>
      <c r="EC550" s="198" t="e">
        <f t="shared" si="3129"/>
        <v>#DIV/0!</v>
      </c>
      <c r="ED550" s="198" t="e">
        <f t="shared" si="3130"/>
        <v>#VALUE!</v>
      </c>
      <c r="EE550" s="198" t="e">
        <f t="shared" si="3131"/>
        <v>#VALUE!</v>
      </c>
      <c r="EF550" s="198" t="e">
        <f t="shared" ref="EF550:EO550" si="3331">DV550/SUM($DV550:$EE550)</f>
        <v>#VALUE!</v>
      </c>
      <c r="EG550" s="198" t="e">
        <f t="shared" si="3331"/>
        <v>#DIV/0!</v>
      </c>
      <c r="EH550" s="198" t="e">
        <f t="shared" si="3331"/>
        <v>#DIV/0!</v>
      </c>
      <c r="EI550" s="198" t="e">
        <f t="shared" si="3331"/>
        <v>#VALUE!</v>
      </c>
      <c r="EJ550" s="198" t="e">
        <f t="shared" si="3331"/>
        <v>#VALUE!</v>
      </c>
      <c r="EK550" s="198" t="e">
        <f t="shared" si="3331"/>
        <v>#VALUE!</v>
      </c>
      <c r="EL550" s="198" t="e">
        <f t="shared" si="3331"/>
        <v>#VALUE!</v>
      </c>
      <c r="EM550" s="198" t="e">
        <f t="shared" si="3331"/>
        <v>#DIV/0!</v>
      </c>
      <c r="EN550" s="198" t="e">
        <f t="shared" si="3331"/>
        <v>#VALUE!</v>
      </c>
      <c r="EO550" s="198" t="e">
        <f t="shared" si="3331"/>
        <v>#VALUE!</v>
      </c>
      <c r="EP550" s="511">
        <f t="shared" ref="EP550:EW550" si="3332">EP549</f>
        <v>0.08</v>
      </c>
      <c r="EQ550" s="511">
        <f t="shared" si="3332"/>
        <v>0.015</v>
      </c>
      <c r="ER550" s="511">
        <f t="shared" si="3332"/>
        <v>0.015</v>
      </c>
      <c r="ES550" s="511">
        <f t="shared" si="3332"/>
        <v>0.015</v>
      </c>
      <c r="ET550" s="511">
        <f t="shared" si="3332"/>
        <v>0.015</v>
      </c>
      <c r="EU550" s="511">
        <f t="shared" si="3332"/>
        <v>0.09</v>
      </c>
      <c r="EV550" s="511">
        <f t="shared" si="3332"/>
        <v>0.09</v>
      </c>
      <c r="EW550" s="511">
        <f t="shared" si="3332"/>
        <v>0.09</v>
      </c>
      <c r="EX550" s="420" t="str">
        <f>IF(_tag_month_day!AS546="","",_tag_month_day!AS546/100)</f>
        <v/>
      </c>
      <c r="EY550" s="420" t="str">
        <f>IF(_tag_month_day!AT546="","",_tag_month_day!AT546/100)</f>
        <v/>
      </c>
      <c r="EZ550" s="420" t="str">
        <f>IF(_tag_month_day!AU546="","",_tag_month_day!AU546/100)</f>
        <v/>
      </c>
      <c r="FA550" s="420" t="str">
        <f>IF(_tag_month_day!AV546="","",_tag_month_day!AV546/100)</f>
        <v/>
      </c>
      <c r="FB550" s="420" t="str">
        <f>IF(_tag_month_day!AW546="","",_tag_month_day!AW546/100)</f>
        <v/>
      </c>
      <c r="FC550" s="420" t="str">
        <f>IF(_tag_month_day!AX546="","",_tag_month_day!AX546/100)</f>
        <v/>
      </c>
      <c r="FD550" s="510">
        <f t="shared" si="3160"/>
        <v>0.33</v>
      </c>
      <c r="FE550" s="510">
        <f t="shared" si="3161"/>
        <v>0.19</v>
      </c>
      <c r="FF550" s="510">
        <f t="shared" si="3162"/>
        <v>0.003</v>
      </c>
      <c r="FG550" s="510">
        <f t="shared" si="3163"/>
        <v>0</v>
      </c>
      <c r="FH550" s="603">
        <f t="shared" si="3164"/>
        <v>0.0001</v>
      </c>
      <c r="FI550" s="510">
        <f t="shared" ref="FI550:FR550" si="3333">FI549</f>
        <v>0.41</v>
      </c>
      <c r="FJ550" s="510">
        <f t="shared" si="3333"/>
        <v>0.11</v>
      </c>
      <c r="FK550" s="510">
        <f t="shared" si="3333"/>
        <v>0.015</v>
      </c>
      <c r="FL550" s="510">
        <f t="shared" si="3333"/>
        <v>0</v>
      </c>
      <c r="FM550" s="603">
        <f t="shared" si="3333"/>
        <v>0.0001</v>
      </c>
      <c r="FN550" s="510" t="str">
        <f>IF(_tag_month_day!AY546="","",_tag_month_day!AY546/100)</f>
        <v/>
      </c>
      <c r="FO550" s="510" t="str">
        <f>IF(_tag_month_day!AZ546="","",_tag_month_day!AZ546/100)</f>
        <v/>
      </c>
      <c r="FP550" s="510" t="str">
        <f>IF(_tag_month_day!BA546="","",_tag_month_day!BA546/100)</f>
        <v/>
      </c>
      <c r="FQ550" s="510" t="str">
        <f>IF(_tag_month_day!BB546="","",_tag_month_day!BB546/100)</f>
        <v/>
      </c>
      <c r="FR550" s="603" t="str">
        <f>IF(_tag_month_day!BC546="","",_tag_month_day!BC546/100)</f>
        <v/>
      </c>
      <c r="FS550" s="510" t="str">
        <f>IF(_tag_month_day!BD546="","",_tag_month_day!BD546/100)</f>
        <v/>
      </c>
      <c r="FT550" s="510" t="str">
        <f>IF(_tag_month_day!BE546="","",_tag_month_day!BE546/100)</f>
        <v/>
      </c>
      <c r="FU550" s="510" t="str">
        <f>IF(_tag_month_day!BF546="","",_tag_month_day!BF546/100)</f>
        <v/>
      </c>
      <c r="FV550" s="510" t="str">
        <f>IF(_tag_month_day!BG546="","",_tag_month_day!BG546/100)</f>
        <v/>
      </c>
      <c r="FW550" s="603" t="str">
        <f>IF(_tag_month_day!BH546="","",_tag_month_day!BH546/100)</f>
        <v/>
      </c>
      <c r="FX550" s="510" t="str">
        <f>IF(_tag_month_day!BI546="","",_tag_month_day!BI546/100)</f>
        <v/>
      </c>
      <c r="FY550" s="510" t="str">
        <f>IF(_tag_month_day!BJ546="","",_tag_month_day!BJ546/100)</f>
        <v/>
      </c>
      <c r="FZ550" s="605" t="str">
        <f>IF(_tag_month_day!BK546="","",_tag_month_day!BK546/100)</f>
        <v/>
      </c>
      <c r="GA550" s="510" t="str">
        <f>IF(_tag_month_day!BL546="","",_tag_month_day!BL546/100)</f>
        <v/>
      </c>
      <c r="GB550" s="603" t="str">
        <f>IF(_tag_month_day!BM546="","",_tag_month_day!BM546/100)</f>
        <v/>
      </c>
      <c r="GC550" s="420" t="str">
        <f>IF(_tag_month_day!BN546="","",_tag_month_day!BN546/100)</f>
        <v/>
      </c>
      <c r="GD550" s="420" t="str">
        <f>IF(_tag_month_day!BO546="","",_tag_month_day!BO546/100)</f>
        <v/>
      </c>
      <c r="GE550" s="420" t="str">
        <f>IF(_tag_month_day!BP546="","",_tag_month_day!BP546/100)</f>
        <v/>
      </c>
      <c r="GF550" s="420" t="str">
        <f>IF(_tag_month_day!BQ546="","",_tag_month_day!BQ546/100)</f>
        <v/>
      </c>
      <c r="GG550" s="420" t="str">
        <f>IF(_tag_month_day!BR546="","",_tag_month_day!BR546/100)</f>
        <v/>
      </c>
      <c r="GH550" s="420" t="str">
        <f>IF(_tag_month_day!BS546="","",_tag_month_day!BS546/100)</f>
        <v/>
      </c>
      <c r="GI550" s="603" t="str">
        <f>IF(_tag_month_day!BT546="","",_tag_month_day!BT546/100)</f>
        <v/>
      </c>
      <c r="GJ550" s="612" t="str">
        <f>IF(_tag_month_day!BU546="","",_tag_month_day!BU546/100)</f>
        <v/>
      </c>
      <c r="GK550" s="620" t="str">
        <f>IF(_tag_month_day!BV546="",IF(_rlcf_month_day!A$2="","",_rlcf_month_day!A$2/100),_tag_month_day!BV546/100)</f>
        <v/>
      </c>
      <c r="GL550" s="620" t="str">
        <f>IF(_tag_month_day!BW546="",IF(_rlcf_month_day!B$2="","",_rlcf_month_day!B$2/100),_tag_month_day!BW546/100)</f>
        <v/>
      </c>
      <c r="GM550" s="621" t="str">
        <f>IF(_tag_month_day!BX546="",IF(_rlcf_month_day!C$2="","",_rlcf_month_day!C$2/100),_tag_month_day!BX546/100)</f>
        <v/>
      </c>
      <c r="GN550" s="620" t="str">
        <f>IF(_tag_month_day!BV546="",IF(_rlcf_month_day!A$2="","",_rlcf_month_day!A$2/100),_tag_month_day!BV546/100)</f>
        <v/>
      </c>
      <c r="GO550" s="620" t="str">
        <f>IF(_tag_month_day!BW546="",IF(_rlcf_month_day!B$2="","",_rlcf_month_day!B$2/100),_tag_month_day!BW546/100)</f>
        <v/>
      </c>
      <c r="GP550" s="620" t="str">
        <f>IF(_tag_month_day!CD546="",IF(_rlcf_month_day!E$2="","",_rlcf_month_day!E$2/100),_tag_month_day!CD546/100)</f>
        <v/>
      </c>
      <c r="GQ550" s="620" t="str">
        <f>IF(_tag_month_day!CE546="",IF(_rlcf_month_day!F$2="","",_rlcf_month_day!F$2/100),_tag_month_day!CE546/100)</f>
        <v/>
      </c>
      <c r="GR550" s="621" t="str">
        <f>IF(_tag_month_day!CF546="",IF(_rlcf_month_day!G$2="","",_rlcf_month_day!G$2/100),_tag_month_day!CF546/100)</f>
        <v/>
      </c>
      <c r="GS550" s="626">
        <f t="shared" ref="GS550:HH550" si="3334">GS549</f>
        <v>0.953</v>
      </c>
      <c r="GT550" s="626">
        <f t="shared" si="3334"/>
        <v>0.55</v>
      </c>
      <c r="GU550" s="626">
        <f t="shared" si="3334"/>
        <v>0.55</v>
      </c>
      <c r="GV550" s="626">
        <f t="shared" si="3334"/>
        <v>0.55</v>
      </c>
      <c r="GW550" s="626">
        <f t="shared" si="3334"/>
        <v>0.5</v>
      </c>
      <c r="GX550" s="626">
        <f t="shared" si="3334"/>
        <v>0.935</v>
      </c>
      <c r="GY550" s="626">
        <f t="shared" si="3334"/>
        <v>0.15</v>
      </c>
      <c r="GZ550" s="626">
        <f t="shared" si="3334"/>
        <v>1</v>
      </c>
      <c r="HA550" s="632">
        <f t="shared" si="3334"/>
        <v>0.047</v>
      </c>
      <c r="HB550" s="632">
        <f t="shared" si="3334"/>
        <v>0.45</v>
      </c>
      <c r="HC550" s="632">
        <f t="shared" si="3334"/>
        <v>0.45</v>
      </c>
      <c r="HD550" s="632">
        <f t="shared" si="3334"/>
        <v>0.45</v>
      </c>
      <c r="HE550" s="632">
        <f t="shared" si="3334"/>
        <v>0.5</v>
      </c>
      <c r="HF550" s="632">
        <f t="shared" si="3334"/>
        <v>0.065</v>
      </c>
      <c r="HG550" s="632">
        <f t="shared" si="3334"/>
        <v>0.85</v>
      </c>
      <c r="HH550" s="632">
        <f t="shared" si="3334"/>
        <v>0</v>
      </c>
      <c r="HI550" s="68">
        <f t="shared" si="3136"/>
        <v>0</v>
      </c>
      <c r="HJ550" s="68" t="e">
        <f t="shared" si="3167"/>
        <v>#VALUE!</v>
      </c>
      <c r="HK550" s="202">
        <f t="shared" si="3168"/>
        <v>0.85</v>
      </c>
      <c r="HL550" s="464">
        <f t="shared" si="3169"/>
        <v>550000</v>
      </c>
      <c r="HM550" s="464">
        <f t="shared" si="3170"/>
        <v>480000</v>
      </c>
      <c r="HN550" s="192" t="e">
        <f t="shared" si="3137"/>
        <v>#VALUE!</v>
      </c>
      <c r="HO550" s="192" t="e">
        <f>HN550*HK550*$HO$2/HL550*1000000</f>
        <v>#VALUE!</v>
      </c>
      <c r="HP550" s="192" t="e">
        <f>HN550*HK550*$HP$2/HM550*1000000</f>
        <v>#VALUE!</v>
      </c>
    </row>
    <row r="551" customFormat="1" spans="1:224">
      <c r="A551" s="381">
        <v>546</v>
      </c>
      <c r="B551" s="54">
        <f ca="1" t="shared" si="3171"/>
        <v>43639</v>
      </c>
      <c r="C551" s="57">
        <f t="shared" si="3172"/>
        <v>0.0416666666666667</v>
      </c>
      <c r="D551" s="68" t="str">
        <f ca="1" t="shared" si="3138"/>
        <v>中班</v>
      </c>
      <c r="E551" s="68" t="str">
        <f ca="1" t="shared" si="3139"/>
        <v>甲</v>
      </c>
      <c r="F551" s="68">
        <f ca="1">SUMPRODUCT((成本日报!$A$3:$A$95=计划!B551)*(成本日报!$B$3:$B$95=计划!$D551),成本日报!$C$3:$C$95)</f>
        <v>1</v>
      </c>
      <c r="G551" s="382">
        <f ca="1" t="shared" si="3173"/>
        <v>43639.708333332</v>
      </c>
      <c r="H551" s="382">
        <f ca="1" t="shared" si="3140"/>
        <v>43639.7152777765</v>
      </c>
      <c r="I551" s="382">
        <f ca="1" t="shared" si="3141"/>
        <v>43639.720833332</v>
      </c>
      <c r="J551" s="382">
        <f ca="1" t="shared" si="3142"/>
        <v>43639.7499999987</v>
      </c>
      <c r="K551" s="382">
        <f ca="1" t="shared" si="3143"/>
        <v>43639.8124999987</v>
      </c>
      <c r="L551" s="382">
        <f ca="1" t="shared" si="3144"/>
        <v>43639.833333332</v>
      </c>
      <c r="M551" s="398" t="str">
        <f>IF(_tag_month_day!A547="","",_tag_month_day!A547)</f>
        <v/>
      </c>
      <c r="N551" s="398" t="str">
        <f>IF(_tag_month_day!B547="","",_tag_month_day!B547)</f>
        <v/>
      </c>
      <c r="O551" s="399" t="e">
        <f t="shared" si="3145"/>
        <v>#VALUE!</v>
      </c>
      <c r="P551" s="398" t="str">
        <f>IF(_tag_month_day!C547="","",_tag_month_day!C547)</f>
        <v/>
      </c>
      <c r="Q551" s="398" t="str">
        <f>IF(_tag_month_day!D547="","",_tag_month_day!D547)</f>
        <v/>
      </c>
      <c r="R551" s="416">
        <f>IF(_tag_month_day!CB547="",R550,_tag_month_day!CB547/100)</f>
        <v>0.07</v>
      </c>
      <c r="S551" s="417" t="str">
        <f>IF(_tag_month_day!E547="","",_tag_month_day!E547)</f>
        <v/>
      </c>
      <c r="T551" s="417" t="str">
        <f>IF(_tag_month_day!F547="","",_tag_month_day!F547)</f>
        <v/>
      </c>
      <c r="U551" s="418" t="e">
        <f t="shared" si="3099"/>
        <v>#VALUE!</v>
      </c>
      <c r="V551" s="53" t="e">
        <f t="shared" si="3100"/>
        <v>#VALUE!</v>
      </c>
      <c r="W551" s="419" t="str">
        <f>IF(_jhy_month_day!A547="","",_jhy_month_day!A547)</f>
        <v/>
      </c>
      <c r="X551" s="420" t="str">
        <f>IF(_jhy_month_day!B547="","",_jhy_month_day!B547/100)</f>
        <v/>
      </c>
      <c r="Y551" s="420" t="str">
        <f>IF(_jhy_month_day!C547="","",_jhy_month_day!C547/100)</f>
        <v/>
      </c>
      <c r="Z551" s="439">
        <f t="shared" si="3189"/>
        <v>137</v>
      </c>
      <c r="AA551" s="440" t="str">
        <f>IF(_tag_month_day!G547="","",_tag_month_day!G547/100)</f>
        <v/>
      </c>
      <c r="AB551" s="440" t="str">
        <f>IF(_tag_month_day!H547="","",_tag_month_day!H547/100)</f>
        <v/>
      </c>
      <c r="AC551" s="193">
        <f t="shared" si="3146"/>
        <v>1.59963432013121</v>
      </c>
      <c r="AD551" s="441" t="str">
        <f t="shared" si="3147"/>
        <v/>
      </c>
      <c r="AE551" s="442" t="str">
        <f t="shared" si="3148"/>
        <v/>
      </c>
      <c r="AF551" s="443">
        <v>1</v>
      </c>
      <c r="AG551" s="68" t="str">
        <f>IF(_duihao_month_day!A547="","",_duihao_month_day!A547)</f>
        <v/>
      </c>
      <c r="AH551" s="463">
        <f>IF(_gyk_month_day!B547="",AH550,_gyk_month_day!B547)</f>
        <v>820</v>
      </c>
      <c r="AI551" s="464"/>
      <c r="AJ551" s="68" t="str">
        <f>IF(_tag_month_day!I547="","",_tag_month_day!I547)</f>
        <v/>
      </c>
      <c r="AK551" s="465" t="str">
        <f>IF(_tzyy_month_day!A547="","",_tzyy_month_day!A547)</f>
        <v/>
      </c>
      <c r="AL551" s="465" t="str">
        <f>IF(_tzyy_month_day!B547="","",_tzyy_month_day!B547)</f>
        <v/>
      </c>
      <c r="AM551" s="465" t="str">
        <f>IF(_tzyy_month_day!C547="","",_tzyy_month_day!C547)</f>
        <v/>
      </c>
      <c r="AN551" s="466" t="str">
        <f>IF(_tag_month_day!CG547="","",_tag_month_day!CG547)</f>
        <v/>
      </c>
      <c r="AO551" s="466" t="str">
        <f>IF(_tag_month_day!CH547="","",_tag_month_day!CH547)</f>
        <v/>
      </c>
      <c r="AP551" s="486" t="e">
        <f t="shared" si="3149"/>
        <v>#VALUE!</v>
      </c>
      <c r="AQ551" s="487" t="str">
        <f>IF(_tag_month_day!J547="","",_tag_month_day!J547/100)</f>
        <v/>
      </c>
      <c r="AR551" s="488">
        <f t="shared" si="3150"/>
        <v>1.3</v>
      </c>
      <c r="AS551" s="489" t="e">
        <f t="shared" si="3101"/>
        <v>#VALUE!</v>
      </c>
      <c r="AT551" s="489">
        <f t="shared" si="3151"/>
        <v>0</v>
      </c>
      <c r="AU551" s="490" t="str">
        <f>IF(_tag_month_day!K547="","",_tag_month_day!K547)</f>
        <v/>
      </c>
      <c r="AV551" s="491" t="str">
        <f>IF(_tag_month_day!L547="","",_tag_month_day!L547/100)</f>
        <v/>
      </c>
      <c r="AW551" s="420">
        <f t="shared" si="3073"/>
        <v>0</v>
      </c>
      <c r="AX551" s="420">
        <f t="shared" si="3152"/>
        <v>0</v>
      </c>
      <c r="AY551" s="420" t="str">
        <f>IF(_tag_month_day!M547="","",_tag_month_day!M547/100)</f>
        <v/>
      </c>
      <c r="AZ551" s="420" t="str">
        <f>IF(_tag_month_day!N547="","",_tag_month_day!N547/100)</f>
        <v/>
      </c>
      <c r="BA551" s="420" t="str">
        <f>IF(_tag_month_day!O547="","",_tag_month_day!O547/100)</f>
        <v/>
      </c>
      <c r="BB551" s="496" t="str">
        <f>IF(_tag_month_day!P547="","",_tag_month_day!P547/100)</f>
        <v/>
      </c>
      <c r="BC551" s="496">
        <f t="shared" si="3153"/>
        <v>0</v>
      </c>
      <c r="BD551" s="496" t="str">
        <f>IF(_tag_month_day!Q547="","",_tag_month_day!Q547/100)</f>
        <v/>
      </c>
      <c r="BE551" s="510" t="str">
        <f>IF(_tag_month_day!R547="","",_tag_month_day!R547/100)</f>
        <v/>
      </c>
      <c r="BF551" s="413" t="str">
        <f>IF(_tag_month_day!CC547="","",_tag_month_day!CC547/100)</f>
        <v/>
      </c>
      <c r="BG551" s="511" t="e">
        <f t="shared" si="3102"/>
        <v>#VALUE!</v>
      </c>
      <c r="BH551" s="198">
        <f t="shared" si="3103"/>
        <v>0</v>
      </c>
      <c r="BI551" s="512" t="e">
        <f>IF(CX551=0,BI550,(DK551*查询!$R$5+DL551*查询!$Q$5+DM551*查询!$N$5+DN551*查询!$O$5+DO551*查询!$P$5)*AF551/CX551)</f>
        <v>#VALUE!</v>
      </c>
      <c r="BJ551" s="512" t="e">
        <f>IF(CX551=0,BJ550,(DP551*查询!$S$5+DQ551*查询!$T$5+DR551*查询!$U$5)*AF551/CX551)</f>
        <v>#VALUE!</v>
      </c>
      <c r="BK551" s="512">
        <f t="shared" si="3154"/>
        <v>1</v>
      </c>
      <c r="BL551" s="513" t="str">
        <f>IF(_cfyc_month_day!A547="","",_cfyc_month_day!A547)</f>
        <v/>
      </c>
      <c r="BM551" s="513" t="str">
        <f>IF(_cfyc_month_day!B547="","",_cfyc_month_day!B547)</f>
        <v/>
      </c>
      <c r="BN551" s="513" t="str">
        <f>IF(_cfyc_month_day!C547="","",_cfyc_month_day!C547)</f>
        <v/>
      </c>
      <c r="BO551" s="522" t="str">
        <f>IF(_cfyc_month_day!D547="","",_cfyc_month_day!D547)</f>
        <v/>
      </c>
      <c r="BP551" s="522" t="str">
        <f>IF(_cfyc_month_day!E547="","",_cfyc_month_day!E547)</f>
        <v/>
      </c>
      <c r="BQ551" s="522" t="str">
        <f>IF(_cfyc_month_day!F547="","",_cfyc_month_day!F547)</f>
        <v/>
      </c>
      <c r="BR551" s="513" t="str">
        <f>IF(_tag_month_day!T547="","",_tag_month_day!T547)</f>
        <v/>
      </c>
      <c r="BS551" s="513" t="str">
        <f>IF(_tag_month_day!U547="","",_tag_month_day!U547)</f>
        <v/>
      </c>
      <c r="BT551" s="523" t="str">
        <f t="shared" si="3155"/>
        <v/>
      </c>
      <c r="BU551" s="223" t="str">
        <f>IF(_tag_month_day!V547="","",_tag_month_day!V547)</f>
        <v/>
      </c>
      <c r="BV551" s="206" t="str">
        <f>IF(_tag_month_day!W547="","",_tag_month_day!W547)</f>
        <v/>
      </c>
      <c r="BW551" s="540" t="str">
        <f>IF(_tag_month_day!X547="","",_tag_month_day!X547)</f>
        <v/>
      </c>
      <c r="BX551" s="540" t="str">
        <f>IF(_tag_month_day!Y547="","",_tag_month_day!Y547)</f>
        <v/>
      </c>
      <c r="BY551" s="541">
        <f ca="1" t="shared" si="3156"/>
        <v>43639.833333332</v>
      </c>
      <c r="BZ551" s="542"/>
      <c r="CA551" s="543" t="str">
        <f>IF(_jhy2_month_day!A547="","",_jhy2_month_day!A547)</f>
        <v/>
      </c>
      <c r="CB551" s="464" t="str">
        <f>IF(_jhy2_month_day!B547="","",_jhy2_month_day!B547)</f>
        <v/>
      </c>
      <c r="CC551" s="464" t="str">
        <f>IF(_jhy2_month_day!C547="","",_jhy2_month_day!C547)</f>
        <v/>
      </c>
      <c r="CD551" s="464" t="str">
        <f>IF(_jhy2_month_day!D547="","",_jhy2_month_day!D547)</f>
        <v/>
      </c>
      <c r="CE551" s="464" t="str">
        <f>IF(_jhy2_month_day!E547="","",_jhy2_month_day!E547)</f>
        <v/>
      </c>
      <c r="CF551" s="464" t="str">
        <f>IF(_jhy2_month_day!F547="","",_jhy2_month_day!F547)</f>
        <v/>
      </c>
      <c r="CG551" s="464" t="str">
        <f>IF(_jhy2_month_day!G547="","",_jhy2_month_day!G547)</f>
        <v/>
      </c>
      <c r="CH551" s="464" t="str">
        <f>IF(_jhy2_month_day!H547="","",_jhy2_month_day!H547)</f>
        <v/>
      </c>
      <c r="CI551" s="464" t="str">
        <f>IF(_jhy2_month_day!I547="","",_jhy2_month_day!I547)</f>
        <v/>
      </c>
      <c r="CJ551" s="464" t="str">
        <f>IF(_jhy2_month_day!J547="","",_jhy2_month_day!J547)</f>
        <v/>
      </c>
      <c r="CK551" s="464" t="str">
        <f>IF(_jhy2_month_day!K547="","",_jhy2_month_day!K547)</f>
        <v/>
      </c>
      <c r="CL551" s="562" t="str">
        <f>IF(_jhy2_month_day!L547="","",_jhy2_month_day!L547)</f>
        <v/>
      </c>
      <c r="CM551" s="562" t="str">
        <f>IF(_jhy2_month_day!M547="","",_jhy2_month_day!M547)</f>
        <v/>
      </c>
      <c r="CN551" s="562" t="str">
        <f>IF(_jhy2_month_day!N547="","",_jhy2_month_day!N547)</f>
        <v/>
      </c>
      <c r="CO551" s="562" t="str">
        <f>IF(_jhy2_month_day!O547="","",_jhy2_month_day!O547)</f>
        <v/>
      </c>
      <c r="CP551" s="562" t="str">
        <f>IF(_jhy2_month_day!P547="","",_jhy2_month_day!P547)</f>
        <v/>
      </c>
      <c r="CQ551" s="562" t="str">
        <f>IF(_jhy2_month_day!Q547="","",_jhy2_month_day!Q547)</f>
        <v/>
      </c>
      <c r="CR551" s="563" t="str">
        <f>IF(_jhy2_month_day!R547="","",_jhy2_month_day!R547)</f>
        <v/>
      </c>
      <c r="CS551" s="576" t="str">
        <f>IF(_jhy2_month_day!S547="","",_jhy2_month_day!S547)</f>
        <v/>
      </c>
      <c r="CT551" s="562" t="str">
        <f>IF(_jhy2_month_day!T547="","",_jhy2_month_day!T547)</f>
        <v/>
      </c>
      <c r="CU551" s="577" t="e">
        <f t="shared" si="3104"/>
        <v>#VALUE!</v>
      </c>
      <c r="CV551" s="198" t="e">
        <f t="shared" si="3105"/>
        <v>#VALUE!</v>
      </c>
      <c r="CW551" s="192" t="e">
        <f t="shared" si="3106"/>
        <v>#VALUE!</v>
      </c>
      <c r="CX551" s="192" t="e">
        <f t="shared" si="3107"/>
        <v>#VALUE!</v>
      </c>
      <c r="CY551" s="202" t="e">
        <f t="shared" si="3108"/>
        <v>#VALUE!</v>
      </c>
      <c r="CZ551" s="192" t="e">
        <f t="shared" ref="CZ551:DI551" si="3335">$AJ551*EF551</f>
        <v>#VALUE!</v>
      </c>
      <c r="DA551" s="192" t="e">
        <f t="shared" si="3335"/>
        <v>#VALUE!</v>
      </c>
      <c r="DB551" s="192" t="e">
        <f t="shared" si="3335"/>
        <v>#VALUE!</v>
      </c>
      <c r="DC551" s="192" t="e">
        <f t="shared" si="3335"/>
        <v>#VALUE!</v>
      </c>
      <c r="DD551" s="192" t="e">
        <f t="shared" si="3335"/>
        <v>#VALUE!</v>
      </c>
      <c r="DE551" s="192" t="e">
        <f t="shared" si="3335"/>
        <v>#VALUE!</v>
      </c>
      <c r="DF551" s="192" t="e">
        <f t="shared" si="3335"/>
        <v>#VALUE!</v>
      </c>
      <c r="DG551" s="192" t="e">
        <f t="shared" si="3335"/>
        <v>#VALUE!</v>
      </c>
      <c r="DH551" s="192" t="e">
        <f t="shared" si="3335"/>
        <v>#VALUE!</v>
      </c>
      <c r="DI551" s="192" t="e">
        <f t="shared" si="3335"/>
        <v>#VALUE!</v>
      </c>
      <c r="DJ551" s="192" t="e">
        <f t="shared" si="3110"/>
        <v>#VALUE!</v>
      </c>
      <c r="DK551" s="192" t="e">
        <f t="shared" si="3111"/>
        <v>#VALUE!</v>
      </c>
      <c r="DL551" s="192" t="e">
        <f t="shared" si="3112"/>
        <v>#VALUE!</v>
      </c>
      <c r="DM551" s="192" t="e">
        <f t="shared" si="3113"/>
        <v>#VALUE!</v>
      </c>
      <c r="DN551" s="192" t="e">
        <f t="shared" si="3114"/>
        <v>#VALUE!</v>
      </c>
      <c r="DO551" s="192" t="e">
        <f t="shared" si="3115"/>
        <v>#VALUE!</v>
      </c>
      <c r="DP551" s="192" t="e">
        <f t="shared" si="3116"/>
        <v>#VALUE!</v>
      </c>
      <c r="DQ551" s="192" t="e">
        <f t="shared" si="3117"/>
        <v>#VALUE!</v>
      </c>
      <c r="DR551" s="192" t="e">
        <f t="shared" si="3118"/>
        <v>#VALUE!</v>
      </c>
      <c r="DS551" s="192" t="e">
        <f t="shared" si="3119"/>
        <v>#VALUE!</v>
      </c>
      <c r="DT551" s="192" t="e">
        <f t="shared" si="3120"/>
        <v>#VALUE!</v>
      </c>
      <c r="DU551" s="192" t="e">
        <f t="shared" si="3121"/>
        <v>#VALUE!</v>
      </c>
      <c r="DV551" s="198" t="e">
        <f t="shared" si="3122"/>
        <v>#VALUE!</v>
      </c>
      <c r="DW551" s="198" t="e">
        <f t="shared" si="3123"/>
        <v>#DIV/0!</v>
      </c>
      <c r="DX551" s="198" t="e">
        <f t="shared" si="3124"/>
        <v>#DIV/0!</v>
      </c>
      <c r="DY551" s="198" t="e">
        <f t="shared" si="3125"/>
        <v>#VALUE!</v>
      </c>
      <c r="DZ551" s="198" t="e">
        <f t="shared" si="3126"/>
        <v>#VALUE!</v>
      </c>
      <c r="EA551" s="198" t="e">
        <f t="shared" si="3127"/>
        <v>#VALUE!</v>
      </c>
      <c r="EB551" s="198" t="e">
        <f t="shared" si="3128"/>
        <v>#VALUE!</v>
      </c>
      <c r="EC551" s="198" t="e">
        <f t="shared" si="3129"/>
        <v>#DIV/0!</v>
      </c>
      <c r="ED551" s="198" t="e">
        <f t="shared" si="3130"/>
        <v>#VALUE!</v>
      </c>
      <c r="EE551" s="198" t="e">
        <f t="shared" si="3131"/>
        <v>#VALUE!</v>
      </c>
      <c r="EF551" s="198" t="e">
        <f t="shared" ref="EF551:EO551" si="3336">DV551/SUM($DV551:$EE551)</f>
        <v>#VALUE!</v>
      </c>
      <c r="EG551" s="198" t="e">
        <f t="shared" si="3336"/>
        <v>#DIV/0!</v>
      </c>
      <c r="EH551" s="198" t="e">
        <f t="shared" si="3336"/>
        <v>#DIV/0!</v>
      </c>
      <c r="EI551" s="198" t="e">
        <f t="shared" si="3336"/>
        <v>#VALUE!</v>
      </c>
      <c r="EJ551" s="198" t="e">
        <f t="shared" si="3336"/>
        <v>#VALUE!</v>
      </c>
      <c r="EK551" s="198" t="e">
        <f t="shared" si="3336"/>
        <v>#VALUE!</v>
      </c>
      <c r="EL551" s="198" t="e">
        <f t="shared" si="3336"/>
        <v>#VALUE!</v>
      </c>
      <c r="EM551" s="198" t="e">
        <f t="shared" si="3336"/>
        <v>#DIV/0!</v>
      </c>
      <c r="EN551" s="198" t="e">
        <f t="shared" si="3336"/>
        <v>#VALUE!</v>
      </c>
      <c r="EO551" s="198" t="e">
        <f t="shared" si="3336"/>
        <v>#VALUE!</v>
      </c>
      <c r="EP551" s="511">
        <f t="shared" ref="EP551:EW551" si="3337">EP550</f>
        <v>0.08</v>
      </c>
      <c r="EQ551" s="511">
        <f t="shared" si="3337"/>
        <v>0.015</v>
      </c>
      <c r="ER551" s="511">
        <f t="shared" si="3337"/>
        <v>0.015</v>
      </c>
      <c r="ES551" s="511">
        <f t="shared" si="3337"/>
        <v>0.015</v>
      </c>
      <c r="ET551" s="511">
        <f t="shared" si="3337"/>
        <v>0.015</v>
      </c>
      <c r="EU551" s="511">
        <f t="shared" si="3337"/>
        <v>0.09</v>
      </c>
      <c r="EV551" s="511">
        <f t="shared" si="3337"/>
        <v>0.09</v>
      </c>
      <c r="EW551" s="511">
        <f t="shared" si="3337"/>
        <v>0.09</v>
      </c>
      <c r="EX551" s="420" t="str">
        <f>IF(_tag_month_day!AS547="","",_tag_month_day!AS547/100)</f>
        <v/>
      </c>
      <c r="EY551" s="420" t="str">
        <f>IF(_tag_month_day!AT547="","",_tag_month_day!AT547/100)</f>
        <v/>
      </c>
      <c r="EZ551" s="420" t="str">
        <f>IF(_tag_month_day!AU547="","",_tag_month_day!AU547/100)</f>
        <v/>
      </c>
      <c r="FA551" s="420" t="str">
        <f>IF(_tag_month_day!AV547="","",_tag_month_day!AV547/100)</f>
        <v/>
      </c>
      <c r="FB551" s="420" t="str">
        <f>IF(_tag_month_day!AW547="","",_tag_month_day!AW547/100)</f>
        <v/>
      </c>
      <c r="FC551" s="420" t="str">
        <f>IF(_tag_month_day!AX547="","",_tag_month_day!AX547/100)</f>
        <v/>
      </c>
      <c r="FD551" s="510">
        <f t="shared" si="3160"/>
        <v>0.33</v>
      </c>
      <c r="FE551" s="510">
        <f t="shared" si="3161"/>
        <v>0.19</v>
      </c>
      <c r="FF551" s="510">
        <f t="shared" si="3162"/>
        <v>0.003</v>
      </c>
      <c r="FG551" s="510">
        <f t="shared" si="3163"/>
        <v>0</v>
      </c>
      <c r="FH551" s="603">
        <f t="shared" si="3164"/>
        <v>0.0001</v>
      </c>
      <c r="FI551" s="510">
        <f t="shared" ref="FI551:FR551" si="3338">FI550</f>
        <v>0.41</v>
      </c>
      <c r="FJ551" s="510">
        <f t="shared" si="3338"/>
        <v>0.11</v>
      </c>
      <c r="FK551" s="510">
        <f t="shared" si="3338"/>
        <v>0.015</v>
      </c>
      <c r="FL551" s="510">
        <f t="shared" si="3338"/>
        <v>0</v>
      </c>
      <c r="FM551" s="603">
        <f t="shared" si="3338"/>
        <v>0.0001</v>
      </c>
      <c r="FN551" s="510" t="str">
        <f>IF(_tag_month_day!AY547="","",_tag_month_day!AY547/100)</f>
        <v/>
      </c>
      <c r="FO551" s="510" t="str">
        <f>IF(_tag_month_day!AZ547="","",_tag_month_day!AZ547/100)</f>
        <v/>
      </c>
      <c r="FP551" s="510" t="str">
        <f>IF(_tag_month_day!BA547="","",_tag_month_day!BA547/100)</f>
        <v/>
      </c>
      <c r="FQ551" s="510" t="str">
        <f>IF(_tag_month_day!BB547="","",_tag_month_day!BB547/100)</f>
        <v/>
      </c>
      <c r="FR551" s="603" t="str">
        <f>IF(_tag_month_day!BC547="","",_tag_month_day!BC547/100)</f>
        <v/>
      </c>
      <c r="FS551" s="510" t="str">
        <f>IF(_tag_month_day!BD547="","",_tag_month_day!BD547/100)</f>
        <v/>
      </c>
      <c r="FT551" s="510" t="str">
        <f>IF(_tag_month_day!BE547="","",_tag_month_day!BE547/100)</f>
        <v/>
      </c>
      <c r="FU551" s="510" t="str">
        <f>IF(_tag_month_day!BF547="","",_tag_month_day!BF547/100)</f>
        <v/>
      </c>
      <c r="FV551" s="510" t="str">
        <f>IF(_tag_month_day!BG547="","",_tag_month_day!BG547/100)</f>
        <v/>
      </c>
      <c r="FW551" s="603" t="str">
        <f>IF(_tag_month_day!BH547="","",_tag_month_day!BH547/100)</f>
        <v/>
      </c>
      <c r="FX551" s="510" t="str">
        <f>IF(_tag_month_day!BI547="","",_tag_month_day!BI547/100)</f>
        <v/>
      </c>
      <c r="FY551" s="510" t="str">
        <f>IF(_tag_month_day!BJ547="","",_tag_month_day!BJ547/100)</f>
        <v/>
      </c>
      <c r="FZ551" s="605" t="str">
        <f>IF(_tag_month_day!BK547="","",_tag_month_day!BK547/100)</f>
        <v/>
      </c>
      <c r="GA551" s="510" t="str">
        <f>IF(_tag_month_day!BL547="","",_tag_month_day!BL547/100)</f>
        <v/>
      </c>
      <c r="GB551" s="603" t="str">
        <f>IF(_tag_month_day!BM547="","",_tag_month_day!BM547/100)</f>
        <v/>
      </c>
      <c r="GC551" s="420" t="str">
        <f>IF(_tag_month_day!BN547="","",_tag_month_day!BN547/100)</f>
        <v/>
      </c>
      <c r="GD551" s="420" t="str">
        <f>IF(_tag_month_day!BO547="","",_tag_month_day!BO547/100)</f>
        <v/>
      </c>
      <c r="GE551" s="420" t="str">
        <f>IF(_tag_month_day!BP547="","",_tag_month_day!BP547/100)</f>
        <v/>
      </c>
      <c r="GF551" s="420" t="str">
        <f>IF(_tag_month_day!BQ547="","",_tag_month_day!BQ547/100)</f>
        <v/>
      </c>
      <c r="GG551" s="420" t="str">
        <f>IF(_tag_month_day!BR547="","",_tag_month_day!BR547/100)</f>
        <v/>
      </c>
      <c r="GH551" s="420" t="str">
        <f>IF(_tag_month_day!BS547="","",_tag_month_day!BS547/100)</f>
        <v/>
      </c>
      <c r="GI551" s="603" t="str">
        <f>IF(_tag_month_day!BT547="","",_tag_month_day!BT547/100)</f>
        <v/>
      </c>
      <c r="GJ551" s="612" t="str">
        <f>IF(_tag_month_day!BU547="","",_tag_month_day!BU547/100)</f>
        <v/>
      </c>
      <c r="GK551" s="620" t="str">
        <f>IF(_tag_month_day!BV547="",IF(_rlcf_month_day!A$2="","",_rlcf_month_day!A$2/100),_tag_month_day!BV547/100)</f>
        <v/>
      </c>
      <c r="GL551" s="620" t="str">
        <f>IF(_tag_month_day!BW547="",IF(_rlcf_month_day!B$2="","",_rlcf_month_day!B$2/100),_tag_month_day!BW547/100)</f>
        <v/>
      </c>
      <c r="GM551" s="621" t="str">
        <f>IF(_tag_month_day!BX547="",IF(_rlcf_month_day!C$2="","",_rlcf_month_day!C$2/100),_tag_month_day!BX547/100)</f>
        <v/>
      </c>
      <c r="GN551" s="620" t="str">
        <f>IF(_tag_month_day!BV547="",IF(_rlcf_month_day!A$2="","",_rlcf_month_day!A$2/100),_tag_month_day!BV547/100)</f>
        <v/>
      </c>
      <c r="GO551" s="620" t="str">
        <f>IF(_tag_month_day!BW547="",IF(_rlcf_month_day!B$2="","",_rlcf_month_day!B$2/100),_tag_month_day!BW547/100)</f>
        <v/>
      </c>
      <c r="GP551" s="620" t="str">
        <f>IF(_tag_month_day!CD547="",IF(_rlcf_month_day!E$2="","",_rlcf_month_day!E$2/100),_tag_month_day!CD547/100)</f>
        <v/>
      </c>
      <c r="GQ551" s="620" t="str">
        <f>IF(_tag_month_day!CE547="",IF(_rlcf_month_day!F$2="","",_rlcf_month_day!F$2/100),_tag_month_day!CE547/100)</f>
        <v/>
      </c>
      <c r="GR551" s="621" t="str">
        <f>IF(_tag_month_day!CF547="",IF(_rlcf_month_day!G$2="","",_rlcf_month_day!G$2/100),_tag_month_day!CF547/100)</f>
        <v/>
      </c>
      <c r="GS551" s="626">
        <f t="shared" ref="GS551:HH551" si="3339">GS550</f>
        <v>0.953</v>
      </c>
      <c r="GT551" s="626">
        <f t="shared" si="3339"/>
        <v>0.55</v>
      </c>
      <c r="GU551" s="626">
        <f t="shared" si="3339"/>
        <v>0.55</v>
      </c>
      <c r="GV551" s="626">
        <f t="shared" si="3339"/>
        <v>0.55</v>
      </c>
      <c r="GW551" s="626">
        <f t="shared" si="3339"/>
        <v>0.5</v>
      </c>
      <c r="GX551" s="626">
        <f t="shared" si="3339"/>
        <v>0.935</v>
      </c>
      <c r="GY551" s="626">
        <f t="shared" si="3339"/>
        <v>0.15</v>
      </c>
      <c r="GZ551" s="626">
        <f t="shared" si="3339"/>
        <v>1</v>
      </c>
      <c r="HA551" s="632">
        <f t="shared" si="3339"/>
        <v>0.047</v>
      </c>
      <c r="HB551" s="632">
        <f t="shared" si="3339"/>
        <v>0.45</v>
      </c>
      <c r="HC551" s="632">
        <f t="shared" si="3339"/>
        <v>0.45</v>
      </c>
      <c r="HD551" s="632">
        <f t="shared" si="3339"/>
        <v>0.45</v>
      </c>
      <c r="HE551" s="632">
        <f t="shared" si="3339"/>
        <v>0.5</v>
      </c>
      <c r="HF551" s="632">
        <f t="shared" si="3339"/>
        <v>0.065</v>
      </c>
      <c r="HG551" s="632">
        <f t="shared" si="3339"/>
        <v>0.85</v>
      </c>
      <c r="HH551" s="632">
        <f t="shared" si="3339"/>
        <v>0</v>
      </c>
      <c r="HI551" s="68">
        <f t="shared" si="3136"/>
        <v>0</v>
      </c>
      <c r="HJ551" s="68" t="e">
        <f t="shared" si="3167"/>
        <v>#VALUE!</v>
      </c>
      <c r="HK551" s="202">
        <f t="shared" si="3168"/>
        <v>0.85</v>
      </c>
      <c r="HL551" s="464">
        <f t="shared" si="3169"/>
        <v>550000</v>
      </c>
      <c r="HM551" s="464">
        <f t="shared" si="3170"/>
        <v>480000</v>
      </c>
      <c r="HN551" s="192" t="e">
        <f t="shared" si="3137"/>
        <v>#VALUE!</v>
      </c>
      <c r="HO551" s="192" t="e">
        <f>HN551*HK551*$HO$2/HL551*1000000</f>
        <v>#VALUE!</v>
      </c>
      <c r="HP551" s="192" t="e">
        <f>HN551*HK551*$HP$2/HM551*1000000</f>
        <v>#VALUE!</v>
      </c>
    </row>
    <row r="552" customFormat="1" spans="1:224">
      <c r="A552" s="381">
        <v>547</v>
      </c>
      <c r="B552" s="54">
        <f ca="1" t="shared" si="3171"/>
        <v>43639</v>
      </c>
      <c r="C552" s="57">
        <f t="shared" si="3172"/>
        <v>0.0416666666666667</v>
      </c>
      <c r="D552" s="68" t="str">
        <f ca="1" t="shared" si="3138"/>
        <v>中班</v>
      </c>
      <c r="E552" s="68" t="str">
        <f ca="1" t="shared" si="3139"/>
        <v>甲</v>
      </c>
      <c r="F552" s="68">
        <f ca="1">SUMPRODUCT((成本日报!$A$3:$A$95=计划!B552)*(成本日报!$B$3:$B$95=计划!$D552),成本日报!$C$3:$C$95)</f>
        <v>1</v>
      </c>
      <c r="G552" s="382">
        <f ca="1" t="shared" si="3173"/>
        <v>43639.7499999987</v>
      </c>
      <c r="H552" s="382">
        <f ca="1" t="shared" si="3140"/>
        <v>43639.7569444431</v>
      </c>
      <c r="I552" s="382">
        <f ca="1" t="shared" si="3141"/>
        <v>43639.7624999987</v>
      </c>
      <c r="J552" s="382">
        <f ca="1" t="shared" si="3142"/>
        <v>43639.7916666653</v>
      </c>
      <c r="K552" s="382">
        <f ca="1" t="shared" si="3143"/>
        <v>43639.8541666653</v>
      </c>
      <c r="L552" s="382">
        <f ca="1" t="shared" si="3144"/>
        <v>43639.8749999987</v>
      </c>
      <c r="M552" s="398" t="str">
        <f>IF(_tag_month_day!A548="","",_tag_month_day!A548)</f>
        <v/>
      </c>
      <c r="N552" s="398" t="str">
        <f>IF(_tag_month_day!B548="","",_tag_month_day!B548)</f>
        <v/>
      </c>
      <c r="O552" s="399" t="e">
        <f t="shared" si="3145"/>
        <v>#VALUE!</v>
      </c>
      <c r="P552" s="398" t="str">
        <f>IF(_tag_month_day!C548="","",_tag_month_day!C548)</f>
        <v/>
      </c>
      <c r="Q552" s="398" t="str">
        <f>IF(_tag_month_day!D548="","",_tag_month_day!D548)</f>
        <v/>
      </c>
      <c r="R552" s="416">
        <f>IF(_tag_month_day!CB548="",R551,_tag_month_day!CB548/100)</f>
        <v>0.07</v>
      </c>
      <c r="S552" s="417" t="str">
        <f>IF(_tag_month_day!E548="","",_tag_month_day!E548)</f>
        <v/>
      </c>
      <c r="T552" s="417" t="str">
        <f>IF(_tag_month_day!F548="","",_tag_month_day!F548)</f>
        <v/>
      </c>
      <c r="U552" s="418" t="e">
        <f t="shared" si="3099"/>
        <v>#VALUE!</v>
      </c>
      <c r="V552" s="53" t="e">
        <f t="shared" si="3100"/>
        <v>#VALUE!</v>
      </c>
      <c r="W552" s="419" t="str">
        <f>IF(_jhy_month_day!A548="","",_jhy_month_day!A548)</f>
        <v/>
      </c>
      <c r="X552" s="420" t="str">
        <f>IF(_jhy_month_day!B548="","",_jhy_month_day!B548/100)</f>
        <v/>
      </c>
      <c r="Y552" s="420" t="str">
        <f>IF(_jhy_month_day!C548="","",_jhy_month_day!C548/100)</f>
        <v/>
      </c>
      <c r="Z552" s="439">
        <f t="shared" si="3189"/>
        <v>137</v>
      </c>
      <c r="AA552" s="440" t="str">
        <f>IF(_tag_month_day!G548="","",_tag_month_day!G548/100)</f>
        <v/>
      </c>
      <c r="AB552" s="440" t="str">
        <f>IF(_tag_month_day!H548="","",_tag_month_day!H548/100)</f>
        <v/>
      </c>
      <c r="AC552" s="193">
        <f t="shared" si="3146"/>
        <v>1.59963432013121</v>
      </c>
      <c r="AD552" s="441" t="str">
        <f t="shared" si="3147"/>
        <v/>
      </c>
      <c r="AE552" s="442" t="str">
        <f t="shared" si="3148"/>
        <v/>
      </c>
      <c r="AF552" s="443">
        <v>1</v>
      </c>
      <c r="AG552" s="68" t="str">
        <f>IF(_duihao_month_day!A548="","",_duihao_month_day!A548)</f>
        <v/>
      </c>
      <c r="AH552" s="463">
        <f>IF(_gyk_month_day!B548="",AH551,_gyk_month_day!B548)</f>
        <v>820</v>
      </c>
      <c r="AI552" s="464"/>
      <c r="AJ552" s="68" t="str">
        <f>IF(_tag_month_day!I548="","",_tag_month_day!I548)</f>
        <v/>
      </c>
      <c r="AK552" s="465" t="str">
        <f>IF(_tzyy_month_day!A548="","",_tzyy_month_day!A548)</f>
        <v/>
      </c>
      <c r="AL552" s="465" t="str">
        <f>IF(_tzyy_month_day!B548="","",_tzyy_month_day!B548)</f>
        <v/>
      </c>
      <c r="AM552" s="465" t="str">
        <f>IF(_tzyy_month_day!C548="","",_tzyy_month_day!C548)</f>
        <v/>
      </c>
      <c r="AN552" s="466" t="str">
        <f>IF(_tag_month_day!CG548="","",_tag_month_day!CG548)</f>
        <v/>
      </c>
      <c r="AO552" s="466" t="str">
        <f>IF(_tag_month_day!CH548="","",_tag_month_day!CH548)</f>
        <v/>
      </c>
      <c r="AP552" s="486" t="e">
        <f t="shared" si="3149"/>
        <v>#VALUE!</v>
      </c>
      <c r="AQ552" s="487" t="str">
        <f>IF(_tag_month_day!J548="","",_tag_month_day!J548/100)</f>
        <v/>
      </c>
      <c r="AR552" s="488">
        <f t="shared" si="3150"/>
        <v>1.3</v>
      </c>
      <c r="AS552" s="489" t="e">
        <f t="shared" si="3101"/>
        <v>#VALUE!</v>
      </c>
      <c r="AT552" s="489">
        <f t="shared" si="3151"/>
        <v>0</v>
      </c>
      <c r="AU552" s="490" t="str">
        <f>IF(_tag_month_day!K548="","",_tag_month_day!K548)</f>
        <v/>
      </c>
      <c r="AV552" s="491" t="str">
        <f>IF(_tag_month_day!L548="","",_tag_month_day!L548/100)</f>
        <v/>
      </c>
      <c r="AW552" s="420">
        <f t="shared" si="3073"/>
        <v>0</v>
      </c>
      <c r="AX552" s="420">
        <f t="shared" si="3152"/>
        <v>0</v>
      </c>
      <c r="AY552" s="420" t="str">
        <f>IF(_tag_month_day!M548="","",_tag_month_day!M548/100)</f>
        <v/>
      </c>
      <c r="AZ552" s="420" t="str">
        <f>IF(_tag_month_day!N548="","",_tag_month_day!N548/100)</f>
        <v/>
      </c>
      <c r="BA552" s="420" t="str">
        <f>IF(_tag_month_day!O548="","",_tag_month_day!O548/100)</f>
        <v/>
      </c>
      <c r="BB552" s="496" t="str">
        <f>IF(_tag_month_day!P548="","",_tag_month_day!P548/100)</f>
        <v/>
      </c>
      <c r="BC552" s="496">
        <f t="shared" si="3153"/>
        <v>0</v>
      </c>
      <c r="BD552" s="496" t="str">
        <f>IF(_tag_month_day!Q548="","",_tag_month_day!Q548/100)</f>
        <v/>
      </c>
      <c r="BE552" s="510" t="str">
        <f>IF(_tag_month_day!R548="","",_tag_month_day!R548/100)</f>
        <v/>
      </c>
      <c r="BF552" s="413" t="str">
        <f>IF(_tag_month_day!CC548="","",_tag_month_day!CC548/100)</f>
        <v/>
      </c>
      <c r="BG552" s="511" t="e">
        <f t="shared" si="3102"/>
        <v>#VALUE!</v>
      </c>
      <c r="BH552" s="198">
        <f t="shared" si="3103"/>
        <v>0</v>
      </c>
      <c r="BI552" s="512" t="e">
        <f>IF(CX552=0,BI551,(DK552*查询!$R$5+DL552*查询!$Q$5+DM552*查询!$N$5+DN552*查询!$O$5+DO552*查询!$P$5)*AF552/CX552)</f>
        <v>#VALUE!</v>
      </c>
      <c r="BJ552" s="512" t="e">
        <f>IF(CX552=0,BJ551,(DP552*查询!$S$5+DQ552*查询!$T$5+DR552*查询!$U$5)*AF552/CX552)</f>
        <v>#VALUE!</v>
      </c>
      <c r="BK552" s="512">
        <f t="shared" si="3154"/>
        <v>1</v>
      </c>
      <c r="BL552" s="513" t="str">
        <f>IF(_cfyc_month_day!A548="","",_cfyc_month_day!A548)</f>
        <v/>
      </c>
      <c r="BM552" s="513" t="str">
        <f>IF(_cfyc_month_day!B548="","",_cfyc_month_day!B548)</f>
        <v/>
      </c>
      <c r="BN552" s="513" t="str">
        <f>IF(_cfyc_month_day!C548="","",_cfyc_month_day!C548)</f>
        <v/>
      </c>
      <c r="BO552" s="522" t="str">
        <f>IF(_cfyc_month_day!D548="","",_cfyc_month_day!D548)</f>
        <v/>
      </c>
      <c r="BP552" s="522" t="str">
        <f>IF(_cfyc_month_day!E548="","",_cfyc_month_day!E548)</f>
        <v/>
      </c>
      <c r="BQ552" s="522" t="str">
        <f>IF(_cfyc_month_day!F548="","",_cfyc_month_day!F548)</f>
        <v/>
      </c>
      <c r="BR552" s="513" t="str">
        <f>IF(_tag_month_day!T548="","",_tag_month_day!T548)</f>
        <v/>
      </c>
      <c r="BS552" s="513" t="str">
        <f>IF(_tag_month_day!U548="","",_tag_month_day!U548)</f>
        <v/>
      </c>
      <c r="BT552" s="523" t="str">
        <f t="shared" si="3155"/>
        <v/>
      </c>
      <c r="BU552" s="223" t="str">
        <f>IF(_tag_month_day!V548="","",_tag_month_day!V548)</f>
        <v/>
      </c>
      <c r="BV552" s="206" t="str">
        <f>IF(_tag_month_day!W548="","",_tag_month_day!W548)</f>
        <v/>
      </c>
      <c r="BW552" s="540" t="str">
        <f>IF(_tag_month_day!X548="","",_tag_month_day!X548)</f>
        <v/>
      </c>
      <c r="BX552" s="540" t="str">
        <f>IF(_tag_month_day!Y548="","",_tag_month_day!Y548)</f>
        <v/>
      </c>
      <c r="BY552" s="541">
        <f ca="1" t="shared" si="3156"/>
        <v>43639.8749999987</v>
      </c>
      <c r="BZ552" s="542"/>
      <c r="CA552" s="543" t="str">
        <f>IF(_jhy2_month_day!A548="","",_jhy2_month_day!A548)</f>
        <v/>
      </c>
      <c r="CB552" s="464" t="str">
        <f>IF(_jhy2_month_day!B548="","",_jhy2_month_day!B548)</f>
        <v/>
      </c>
      <c r="CC552" s="464" t="str">
        <f>IF(_jhy2_month_day!C548="","",_jhy2_month_day!C548)</f>
        <v/>
      </c>
      <c r="CD552" s="464" t="str">
        <f>IF(_jhy2_month_day!D548="","",_jhy2_month_day!D548)</f>
        <v/>
      </c>
      <c r="CE552" s="464" t="str">
        <f>IF(_jhy2_month_day!E548="","",_jhy2_month_day!E548)</f>
        <v/>
      </c>
      <c r="CF552" s="464" t="str">
        <f>IF(_jhy2_month_day!F548="","",_jhy2_month_day!F548)</f>
        <v/>
      </c>
      <c r="CG552" s="464" t="str">
        <f>IF(_jhy2_month_day!G548="","",_jhy2_month_day!G548)</f>
        <v/>
      </c>
      <c r="CH552" s="464" t="str">
        <f>IF(_jhy2_month_day!H548="","",_jhy2_month_day!H548)</f>
        <v/>
      </c>
      <c r="CI552" s="464" t="str">
        <f>IF(_jhy2_month_day!I548="","",_jhy2_month_day!I548)</f>
        <v/>
      </c>
      <c r="CJ552" s="464" t="str">
        <f>IF(_jhy2_month_day!J548="","",_jhy2_month_day!J548)</f>
        <v/>
      </c>
      <c r="CK552" s="464" t="str">
        <f>IF(_jhy2_month_day!K548="","",_jhy2_month_day!K548)</f>
        <v/>
      </c>
      <c r="CL552" s="562" t="str">
        <f>IF(_jhy2_month_day!L548="","",_jhy2_month_day!L548)</f>
        <v/>
      </c>
      <c r="CM552" s="562" t="str">
        <f>IF(_jhy2_month_day!M548="","",_jhy2_month_day!M548)</f>
        <v/>
      </c>
      <c r="CN552" s="562" t="str">
        <f>IF(_jhy2_month_day!N548="","",_jhy2_month_day!N548)</f>
        <v/>
      </c>
      <c r="CO552" s="562" t="str">
        <f>IF(_jhy2_month_day!O548="","",_jhy2_month_day!O548)</f>
        <v/>
      </c>
      <c r="CP552" s="562" t="str">
        <f>IF(_jhy2_month_day!P548="","",_jhy2_month_day!P548)</f>
        <v/>
      </c>
      <c r="CQ552" s="562" t="str">
        <f>IF(_jhy2_month_day!Q548="","",_jhy2_month_day!Q548)</f>
        <v/>
      </c>
      <c r="CR552" s="563" t="str">
        <f>IF(_jhy2_month_day!R548="","",_jhy2_month_day!R548)</f>
        <v/>
      </c>
      <c r="CS552" s="576" t="str">
        <f>IF(_jhy2_month_day!S548="","",_jhy2_month_day!S548)</f>
        <v/>
      </c>
      <c r="CT552" s="562" t="str">
        <f>IF(_jhy2_month_day!T548="","",_jhy2_month_day!T548)</f>
        <v/>
      </c>
      <c r="CU552" s="577" t="e">
        <f t="shared" si="3104"/>
        <v>#VALUE!</v>
      </c>
      <c r="CV552" s="198" t="e">
        <f t="shared" si="3105"/>
        <v>#VALUE!</v>
      </c>
      <c r="CW552" s="192" t="e">
        <f t="shared" si="3106"/>
        <v>#VALUE!</v>
      </c>
      <c r="CX552" s="192" t="e">
        <f t="shared" si="3107"/>
        <v>#VALUE!</v>
      </c>
      <c r="CY552" s="202" t="e">
        <f t="shared" si="3108"/>
        <v>#VALUE!</v>
      </c>
      <c r="CZ552" s="192" t="e">
        <f t="shared" ref="CZ552:DI552" si="3340">$AJ552*EF552</f>
        <v>#VALUE!</v>
      </c>
      <c r="DA552" s="192" t="e">
        <f t="shared" si="3340"/>
        <v>#VALUE!</v>
      </c>
      <c r="DB552" s="192" t="e">
        <f t="shared" si="3340"/>
        <v>#VALUE!</v>
      </c>
      <c r="DC552" s="192" t="e">
        <f t="shared" si="3340"/>
        <v>#VALUE!</v>
      </c>
      <c r="DD552" s="192" t="e">
        <f t="shared" si="3340"/>
        <v>#VALUE!</v>
      </c>
      <c r="DE552" s="192" t="e">
        <f t="shared" si="3340"/>
        <v>#VALUE!</v>
      </c>
      <c r="DF552" s="192" t="e">
        <f t="shared" si="3340"/>
        <v>#VALUE!</v>
      </c>
      <c r="DG552" s="192" t="e">
        <f t="shared" si="3340"/>
        <v>#VALUE!</v>
      </c>
      <c r="DH552" s="192" t="e">
        <f t="shared" si="3340"/>
        <v>#VALUE!</v>
      </c>
      <c r="DI552" s="192" t="e">
        <f t="shared" si="3340"/>
        <v>#VALUE!</v>
      </c>
      <c r="DJ552" s="192" t="e">
        <f t="shared" si="3110"/>
        <v>#VALUE!</v>
      </c>
      <c r="DK552" s="192" t="e">
        <f t="shared" si="3111"/>
        <v>#VALUE!</v>
      </c>
      <c r="DL552" s="192" t="e">
        <f t="shared" si="3112"/>
        <v>#VALUE!</v>
      </c>
      <c r="DM552" s="192" t="e">
        <f t="shared" si="3113"/>
        <v>#VALUE!</v>
      </c>
      <c r="DN552" s="192" t="e">
        <f t="shared" si="3114"/>
        <v>#VALUE!</v>
      </c>
      <c r="DO552" s="192" t="e">
        <f t="shared" si="3115"/>
        <v>#VALUE!</v>
      </c>
      <c r="DP552" s="192" t="e">
        <f t="shared" si="3116"/>
        <v>#VALUE!</v>
      </c>
      <c r="DQ552" s="192" t="e">
        <f t="shared" si="3117"/>
        <v>#VALUE!</v>
      </c>
      <c r="DR552" s="192" t="e">
        <f t="shared" si="3118"/>
        <v>#VALUE!</v>
      </c>
      <c r="DS552" s="192" t="e">
        <f t="shared" si="3119"/>
        <v>#VALUE!</v>
      </c>
      <c r="DT552" s="192" t="e">
        <f t="shared" si="3120"/>
        <v>#VALUE!</v>
      </c>
      <c r="DU552" s="192" t="e">
        <f t="shared" si="3121"/>
        <v>#VALUE!</v>
      </c>
      <c r="DV552" s="198" t="e">
        <f t="shared" si="3122"/>
        <v>#VALUE!</v>
      </c>
      <c r="DW552" s="198" t="e">
        <f t="shared" si="3123"/>
        <v>#DIV/0!</v>
      </c>
      <c r="DX552" s="198" t="e">
        <f t="shared" si="3124"/>
        <v>#DIV/0!</v>
      </c>
      <c r="DY552" s="198" t="e">
        <f t="shared" si="3125"/>
        <v>#VALUE!</v>
      </c>
      <c r="DZ552" s="198" t="e">
        <f t="shared" si="3126"/>
        <v>#VALUE!</v>
      </c>
      <c r="EA552" s="198" t="e">
        <f t="shared" si="3127"/>
        <v>#VALUE!</v>
      </c>
      <c r="EB552" s="198" t="e">
        <f t="shared" si="3128"/>
        <v>#VALUE!</v>
      </c>
      <c r="EC552" s="198" t="e">
        <f t="shared" si="3129"/>
        <v>#DIV/0!</v>
      </c>
      <c r="ED552" s="198" t="e">
        <f t="shared" si="3130"/>
        <v>#VALUE!</v>
      </c>
      <c r="EE552" s="198" t="e">
        <f t="shared" si="3131"/>
        <v>#VALUE!</v>
      </c>
      <c r="EF552" s="198" t="e">
        <f t="shared" ref="EF552:EO552" si="3341">DV552/SUM($DV552:$EE552)</f>
        <v>#VALUE!</v>
      </c>
      <c r="EG552" s="198" t="e">
        <f t="shared" si="3341"/>
        <v>#DIV/0!</v>
      </c>
      <c r="EH552" s="198" t="e">
        <f t="shared" si="3341"/>
        <v>#DIV/0!</v>
      </c>
      <c r="EI552" s="198" t="e">
        <f t="shared" si="3341"/>
        <v>#VALUE!</v>
      </c>
      <c r="EJ552" s="198" t="e">
        <f t="shared" si="3341"/>
        <v>#VALUE!</v>
      </c>
      <c r="EK552" s="198" t="e">
        <f t="shared" si="3341"/>
        <v>#VALUE!</v>
      </c>
      <c r="EL552" s="198" t="e">
        <f t="shared" si="3341"/>
        <v>#VALUE!</v>
      </c>
      <c r="EM552" s="198" t="e">
        <f t="shared" si="3341"/>
        <v>#DIV/0!</v>
      </c>
      <c r="EN552" s="198" t="e">
        <f t="shared" si="3341"/>
        <v>#VALUE!</v>
      </c>
      <c r="EO552" s="198" t="e">
        <f t="shared" si="3341"/>
        <v>#VALUE!</v>
      </c>
      <c r="EP552" s="511">
        <f t="shared" ref="EP552:EW552" si="3342">EP551</f>
        <v>0.08</v>
      </c>
      <c r="EQ552" s="511">
        <f t="shared" si="3342"/>
        <v>0.015</v>
      </c>
      <c r="ER552" s="511">
        <f t="shared" si="3342"/>
        <v>0.015</v>
      </c>
      <c r="ES552" s="511">
        <f t="shared" si="3342"/>
        <v>0.015</v>
      </c>
      <c r="ET552" s="511">
        <f t="shared" si="3342"/>
        <v>0.015</v>
      </c>
      <c r="EU552" s="511">
        <f t="shared" si="3342"/>
        <v>0.09</v>
      </c>
      <c r="EV552" s="511">
        <f t="shared" si="3342"/>
        <v>0.09</v>
      </c>
      <c r="EW552" s="511">
        <f t="shared" si="3342"/>
        <v>0.09</v>
      </c>
      <c r="EX552" s="420" t="str">
        <f>IF(_tag_month_day!AS548="","",_tag_month_day!AS548/100)</f>
        <v/>
      </c>
      <c r="EY552" s="420" t="str">
        <f>IF(_tag_month_day!AT548="","",_tag_month_day!AT548/100)</f>
        <v/>
      </c>
      <c r="EZ552" s="420" t="str">
        <f>IF(_tag_month_day!AU548="","",_tag_month_day!AU548/100)</f>
        <v/>
      </c>
      <c r="FA552" s="420" t="str">
        <f>IF(_tag_month_day!AV548="","",_tag_month_day!AV548/100)</f>
        <v/>
      </c>
      <c r="FB552" s="420" t="str">
        <f>IF(_tag_month_day!AW548="","",_tag_month_day!AW548/100)</f>
        <v/>
      </c>
      <c r="FC552" s="420" t="str">
        <f>IF(_tag_month_day!AX548="","",_tag_month_day!AX548/100)</f>
        <v/>
      </c>
      <c r="FD552" s="510">
        <f t="shared" si="3160"/>
        <v>0.33</v>
      </c>
      <c r="FE552" s="510">
        <f t="shared" si="3161"/>
        <v>0.19</v>
      </c>
      <c r="FF552" s="510">
        <f t="shared" si="3162"/>
        <v>0.003</v>
      </c>
      <c r="FG552" s="510">
        <f t="shared" si="3163"/>
        <v>0</v>
      </c>
      <c r="FH552" s="603">
        <f t="shared" si="3164"/>
        <v>0.0001</v>
      </c>
      <c r="FI552" s="510">
        <f t="shared" ref="FI552:FR552" si="3343">FI551</f>
        <v>0.41</v>
      </c>
      <c r="FJ552" s="510">
        <f t="shared" si="3343"/>
        <v>0.11</v>
      </c>
      <c r="FK552" s="510">
        <f t="shared" si="3343"/>
        <v>0.015</v>
      </c>
      <c r="FL552" s="510">
        <f t="shared" si="3343"/>
        <v>0</v>
      </c>
      <c r="FM552" s="603">
        <f t="shared" si="3343"/>
        <v>0.0001</v>
      </c>
      <c r="FN552" s="510" t="str">
        <f>IF(_tag_month_day!AY548="","",_tag_month_day!AY548/100)</f>
        <v/>
      </c>
      <c r="FO552" s="510" t="str">
        <f>IF(_tag_month_day!AZ548="","",_tag_month_day!AZ548/100)</f>
        <v/>
      </c>
      <c r="FP552" s="510" t="str">
        <f>IF(_tag_month_day!BA548="","",_tag_month_day!BA548/100)</f>
        <v/>
      </c>
      <c r="FQ552" s="510" t="str">
        <f>IF(_tag_month_day!BB548="","",_tag_month_day!BB548/100)</f>
        <v/>
      </c>
      <c r="FR552" s="603" t="str">
        <f>IF(_tag_month_day!BC548="","",_tag_month_day!BC548/100)</f>
        <v/>
      </c>
      <c r="FS552" s="510" t="str">
        <f>IF(_tag_month_day!BD548="","",_tag_month_day!BD548/100)</f>
        <v/>
      </c>
      <c r="FT552" s="510" t="str">
        <f>IF(_tag_month_day!BE548="","",_tag_month_day!BE548/100)</f>
        <v/>
      </c>
      <c r="FU552" s="510" t="str">
        <f>IF(_tag_month_day!BF548="","",_tag_month_day!BF548/100)</f>
        <v/>
      </c>
      <c r="FV552" s="510" t="str">
        <f>IF(_tag_month_day!BG548="","",_tag_month_day!BG548/100)</f>
        <v/>
      </c>
      <c r="FW552" s="603" t="str">
        <f>IF(_tag_month_day!BH548="","",_tag_month_day!BH548/100)</f>
        <v/>
      </c>
      <c r="FX552" s="510" t="str">
        <f>IF(_tag_month_day!BI548="","",_tag_month_day!BI548/100)</f>
        <v/>
      </c>
      <c r="FY552" s="510" t="str">
        <f>IF(_tag_month_day!BJ548="","",_tag_month_day!BJ548/100)</f>
        <v/>
      </c>
      <c r="FZ552" s="605" t="str">
        <f>IF(_tag_month_day!BK548="","",_tag_month_day!BK548/100)</f>
        <v/>
      </c>
      <c r="GA552" s="510" t="str">
        <f>IF(_tag_month_day!BL548="","",_tag_month_day!BL548/100)</f>
        <v/>
      </c>
      <c r="GB552" s="603" t="str">
        <f>IF(_tag_month_day!BM548="","",_tag_month_day!BM548/100)</f>
        <v/>
      </c>
      <c r="GC552" s="420" t="str">
        <f>IF(_tag_month_day!BN548="","",_tag_month_day!BN548/100)</f>
        <v/>
      </c>
      <c r="GD552" s="420" t="str">
        <f>IF(_tag_month_day!BO548="","",_tag_month_day!BO548/100)</f>
        <v/>
      </c>
      <c r="GE552" s="420" t="str">
        <f>IF(_tag_month_day!BP548="","",_tag_month_day!BP548/100)</f>
        <v/>
      </c>
      <c r="GF552" s="420" t="str">
        <f>IF(_tag_month_day!BQ548="","",_tag_month_day!BQ548/100)</f>
        <v/>
      </c>
      <c r="GG552" s="420" t="str">
        <f>IF(_tag_month_day!BR548="","",_tag_month_day!BR548/100)</f>
        <v/>
      </c>
      <c r="GH552" s="420" t="str">
        <f>IF(_tag_month_day!BS548="","",_tag_month_day!BS548/100)</f>
        <v/>
      </c>
      <c r="GI552" s="603" t="str">
        <f>IF(_tag_month_day!BT548="","",_tag_month_day!BT548/100)</f>
        <v/>
      </c>
      <c r="GJ552" s="612" t="str">
        <f>IF(_tag_month_day!BU548="","",_tag_month_day!BU548/100)</f>
        <v/>
      </c>
      <c r="GK552" s="620" t="str">
        <f>IF(_tag_month_day!BV548="",IF(_rlcf_month_day!A$2="","",_rlcf_month_day!A$2/100),_tag_month_day!BV548/100)</f>
        <v/>
      </c>
      <c r="GL552" s="620" t="str">
        <f>IF(_tag_month_day!BW548="",IF(_rlcf_month_day!B$2="","",_rlcf_month_day!B$2/100),_tag_month_day!BW548/100)</f>
        <v/>
      </c>
      <c r="GM552" s="621" t="str">
        <f>IF(_tag_month_day!BX548="",IF(_rlcf_month_day!C$2="","",_rlcf_month_day!C$2/100),_tag_month_day!BX548/100)</f>
        <v/>
      </c>
      <c r="GN552" s="620" t="str">
        <f>IF(_tag_month_day!BV548="",IF(_rlcf_month_day!A$2="","",_rlcf_month_day!A$2/100),_tag_month_day!BV548/100)</f>
        <v/>
      </c>
      <c r="GO552" s="620" t="str">
        <f>IF(_tag_month_day!BW548="",IF(_rlcf_month_day!B$2="","",_rlcf_month_day!B$2/100),_tag_month_day!BW548/100)</f>
        <v/>
      </c>
      <c r="GP552" s="620" t="str">
        <f>IF(_tag_month_day!CD548="",IF(_rlcf_month_day!E$2="","",_rlcf_month_day!E$2/100),_tag_month_day!CD548/100)</f>
        <v/>
      </c>
      <c r="GQ552" s="620" t="str">
        <f>IF(_tag_month_day!CE548="",IF(_rlcf_month_day!F$2="","",_rlcf_month_day!F$2/100),_tag_month_day!CE548/100)</f>
        <v/>
      </c>
      <c r="GR552" s="621" t="str">
        <f>IF(_tag_month_day!CF548="",IF(_rlcf_month_day!G$2="","",_rlcf_month_day!G$2/100),_tag_month_day!CF548/100)</f>
        <v/>
      </c>
      <c r="GS552" s="626">
        <f t="shared" ref="GS552:HH552" si="3344">GS551</f>
        <v>0.953</v>
      </c>
      <c r="GT552" s="626">
        <f t="shared" si="3344"/>
        <v>0.55</v>
      </c>
      <c r="GU552" s="626">
        <f t="shared" si="3344"/>
        <v>0.55</v>
      </c>
      <c r="GV552" s="626">
        <f t="shared" si="3344"/>
        <v>0.55</v>
      </c>
      <c r="GW552" s="626">
        <f t="shared" si="3344"/>
        <v>0.5</v>
      </c>
      <c r="GX552" s="626">
        <f t="shared" si="3344"/>
        <v>0.935</v>
      </c>
      <c r="GY552" s="626">
        <f t="shared" si="3344"/>
        <v>0.15</v>
      </c>
      <c r="GZ552" s="626">
        <f t="shared" si="3344"/>
        <v>1</v>
      </c>
      <c r="HA552" s="632">
        <f t="shared" si="3344"/>
        <v>0.047</v>
      </c>
      <c r="HB552" s="632">
        <f t="shared" si="3344"/>
        <v>0.45</v>
      </c>
      <c r="HC552" s="632">
        <f t="shared" si="3344"/>
        <v>0.45</v>
      </c>
      <c r="HD552" s="632">
        <f t="shared" si="3344"/>
        <v>0.45</v>
      </c>
      <c r="HE552" s="632">
        <f t="shared" si="3344"/>
        <v>0.5</v>
      </c>
      <c r="HF552" s="632">
        <f t="shared" si="3344"/>
        <v>0.065</v>
      </c>
      <c r="HG552" s="632">
        <f t="shared" si="3344"/>
        <v>0.85</v>
      </c>
      <c r="HH552" s="632">
        <f t="shared" si="3344"/>
        <v>0</v>
      </c>
      <c r="HI552" s="68">
        <f t="shared" si="3136"/>
        <v>0</v>
      </c>
      <c r="HJ552" s="68" t="e">
        <f t="shared" si="3167"/>
        <v>#VALUE!</v>
      </c>
      <c r="HK552" s="202">
        <f t="shared" si="3168"/>
        <v>0.85</v>
      </c>
      <c r="HL552" s="464">
        <f t="shared" si="3169"/>
        <v>550000</v>
      </c>
      <c r="HM552" s="464">
        <f t="shared" si="3170"/>
        <v>480000</v>
      </c>
      <c r="HN552" s="192" t="e">
        <f t="shared" si="3137"/>
        <v>#VALUE!</v>
      </c>
      <c r="HO552" s="192" t="e">
        <f>HN552*HK552*$HO$2/HL552*1000000</f>
        <v>#VALUE!</v>
      </c>
      <c r="HP552" s="192" t="e">
        <f>HN552*HK552*$HP$2/HM552*1000000</f>
        <v>#VALUE!</v>
      </c>
    </row>
    <row r="553" customFormat="1" spans="1:224">
      <c r="A553" s="381">
        <v>548</v>
      </c>
      <c r="B553" s="54">
        <f ca="1" t="shared" si="3171"/>
        <v>43639</v>
      </c>
      <c r="C553" s="57">
        <f t="shared" si="3172"/>
        <v>0.0416666666666667</v>
      </c>
      <c r="D553" s="68" t="str">
        <f ca="1" t="shared" si="3138"/>
        <v>中班</v>
      </c>
      <c r="E553" s="68" t="str">
        <f ca="1" t="shared" si="3139"/>
        <v>甲</v>
      </c>
      <c r="F553" s="68">
        <f ca="1">SUMPRODUCT((成本日报!$A$3:$A$95=计划!B553)*(成本日报!$B$3:$B$95=计划!$D553),成本日报!$C$3:$C$95)</f>
        <v>1</v>
      </c>
      <c r="G553" s="382">
        <f ca="1" t="shared" si="3173"/>
        <v>43639.7916666653</v>
      </c>
      <c r="H553" s="382">
        <f ca="1" t="shared" si="3140"/>
        <v>43639.7986111098</v>
      </c>
      <c r="I553" s="382">
        <f ca="1" t="shared" si="3141"/>
        <v>43639.8041666653</v>
      </c>
      <c r="J553" s="382">
        <f ca="1" t="shared" si="3142"/>
        <v>43639.833333332</v>
      </c>
      <c r="K553" s="382">
        <f ca="1" t="shared" si="3143"/>
        <v>43639.895833332</v>
      </c>
      <c r="L553" s="382">
        <f ca="1" t="shared" si="3144"/>
        <v>43639.9166666653</v>
      </c>
      <c r="M553" s="398" t="str">
        <f>IF(_tag_month_day!A549="","",_tag_month_day!A549)</f>
        <v/>
      </c>
      <c r="N553" s="398" t="str">
        <f>IF(_tag_month_day!B549="","",_tag_month_day!B549)</f>
        <v/>
      </c>
      <c r="O553" s="399" t="e">
        <f t="shared" si="3145"/>
        <v>#VALUE!</v>
      </c>
      <c r="P553" s="398" t="str">
        <f>IF(_tag_month_day!C549="","",_tag_month_day!C549)</f>
        <v/>
      </c>
      <c r="Q553" s="398" t="str">
        <f>IF(_tag_month_day!D549="","",_tag_month_day!D549)</f>
        <v/>
      </c>
      <c r="R553" s="416">
        <f>IF(_tag_month_day!CB549="",R552,_tag_month_day!CB549/100)</f>
        <v>0.07</v>
      </c>
      <c r="S553" s="417" t="str">
        <f>IF(_tag_month_day!E549="","",_tag_month_day!E549)</f>
        <v/>
      </c>
      <c r="T553" s="417" t="str">
        <f>IF(_tag_month_day!F549="","",_tag_month_day!F549)</f>
        <v/>
      </c>
      <c r="U553" s="418" t="e">
        <f t="shared" si="3099"/>
        <v>#VALUE!</v>
      </c>
      <c r="V553" s="53" t="e">
        <f t="shared" si="3100"/>
        <v>#VALUE!</v>
      </c>
      <c r="W553" s="419" t="str">
        <f>IF(_jhy_month_day!A549="","",_jhy_month_day!A549)</f>
        <v/>
      </c>
      <c r="X553" s="420" t="str">
        <f>IF(_jhy_month_day!B549="","",_jhy_month_day!B549/100)</f>
        <v/>
      </c>
      <c r="Y553" s="420" t="str">
        <f>IF(_jhy_month_day!C549="","",_jhy_month_day!C549/100)</f>
        <v/>
      </c>
      <c r="Z553" s="439">
        <f t="shared" si="3189"/>
        <v>137</v>
      </c>
      <c r="AA553" s="440" t="str">
        <f>IF(_tag_month_day!G549="","",_tag_month_day!G549/100)</f>
        <v/>
      </c>
      <c r="AB553" s="440" t="str">
        <f>IF(_tag_month_day!H549="","",_tag_month_day!H549/100)</f>
        <v/>
      </c>
      <c r="AC553" s="193">
        <f t="shared" si="3146"/>
        <v>1.59963432013121</v>
      </c>
      <c r="AD553" s="441" t="str">
        <f t="shared" si="3147"/>
        <v/>
      </c>
      <c r="AE553" s="442" t="str">
        <f t="shared" si="3148"/>
        <v/>
      </c>
      <c r="AF553" s="443">
        <v>1</v>
      </c>
      <c r="AG553" s="68" t="str">
        <f>IF(_duihao_month_day!A549="","",_duihao_month_day!A549)</f>
        <v/>
      </c>
      <c r="AH553" s="463">
        <f>IF(_gyk_month_day!B549="",AH552,_gyk_month_day!B549)</f>
        <v>820</v>
      </c>
      <c r="AI553" s="464"/>
      <c r="AJ553" s="68" t="str">
        <f>IF(_tag_month_day!I549="","",_tag_month_day!I549)</f>
        <v/>
      </c>
      <c r="AK553" s="465" t="str">
        <f>IF(_tzyy_month_day!A549="","",_tzyy_month_day!A549)</f>
        <v/>
      </c>
      <c r="AL553" s="465" t="str">
        <f>IF(_tzyy_month_day!B549="","",_tzyy_month_day!B549)</f>
        <v/>
      </c>
      <c r="AM553" s="465" t="str">
        <f>IF(_tzyy_month_day!C549="","",_tzyy_month_day!C549)</f>
        <v/>
      </c>
      <c r="AN553" s="466" t="str">
        <f>IF(_tag_month_day!CG549="","",_tag_month_day!CG549)</f>
        <v/>
      </c>
      <c r="AO553" s="466" t="str">
        <f>IF(_tag_month_day!CH549="","",_tag_month_day!CH549)</f>
        <v/>
      </c>
      <c r="AP553" s="486" t="e">
        <f t="shared" si="3149"/>
        <v>#VALUE!</v>
      </c>
      <c r="AQ553" s="487" t="str">
        <f>IF(_tag_month_day!J549="","",_tag_month_day!J549/100)</f>
        <v/>
      </c>
      <c r="AR553" s="488">
        <f t="shared" si="3150"/>
        <v>1.3</v>
      </c>
      <c r="AS553" s="489" t="e">
        <f t="shared" si="3101"/>
        <v>#VALUE!</v>
      </c>
      <c r="AT553" s="489">
        <f t="shared" si="3151"/>
        <v>0</v>
      </c>
      <c r="AU553" s="490" t="str">
        <f>IF(_tag_month_day!K549="","",_tag_month_day!K549)</f>
        <v/>
      </c>
      <c r="AV553" s="491" t="str">
        <f>IF(_tag_month_day!L549="","",_tag_month_day!L549/100)</f>
        <v/>
      </c>
      <c r="AW553" s="420">
        <f t="shared" si="3073"/>
        <v>0</v>
      </c>
      <c r="AX553" s="420">
        <f t="shared" si="3152"/>
        <v>0</v>
      </c>
      <c r="AY553" s="420" t="str">
        <f>IF(_tag_month_day!M549="","",_tag_month_day!M549/100)</f>
        <v/>
      </c>
      <c r="AZ553" s="420" t="str">
        <f>IF(_tag_month_day!N549="","",_tag_month_day!N549/100)</f>
        <v/>
      </c>
      <c r="BA553" s="420" t="str">
        <f>IF(_tag_month_day!O549="","",_tag_month_day!O549/100)</f>
        <v/>
      </c>
      <c r="BB553" s="496" t="str">
        <f>IF(_tag_month_day!P549="","",_tag_month_day!P549/100)</f>
        <v/>
      </c>
      <c r="BC553" s="496">
        <f t="shared" si="3153"/>
        <v>0</v>
      </c>
      <c r="BD553" s="496" t="str">
        <f>IF(_tag_month_day!Q549="","",_tag_month_day!Q549/100)</f>
        <v/>
      </c>
      <c r="BE553" s="510" t="str">
        <f>IF(_tag_month_day!R549="","",_tag_month_day!R549/100)</f>
        <v/>
      </c>
      <c r="BF553" s="413" t="str">
        <f>IF(_tag_month_day!CC549="","",_tag_month_day!CC549/100)</f>
        <v/>
      </c>
      <c r="BG553" s="511" t="e">
        <f t="shared" si="3102"/>
        <v>#VALUE!</v>
      </c>
      <c r="BH553" s="198">
        <f t="shared" si="3103"/>
        <v>0</v>
      </c>
      <c r="BI553" s="512" t="e">
        <f>IF(CX553=0,BI552,(DK553*查询!$R$5+DL553*查询!$Q$5+DM553*查询!$N$5+DN553*查询!$O$5+DO553*查询!$P$5)*AF553/CX553)</f>
        <v>#VALUE!</v>
      </c>
      <c r="BJ553" s="512" t="e">
        <f>IF(CX553=0,BJ552,(DP553*查询!$S$5+DQ553*查询!$T$5+DR553*查询!$U$5)*AF553/CX553)</f>
        <v>#VALUE!</v>
      </c>
      <c r="BK553" s="512">
        <f t="shared" si="3154"/>
        <v>1</v>
      </c>
      <c r="BL553" s="513" t="str">
        <f>IF(_cfyc_month_day!A549="","",_cfyc_month_day!A549)</f>
        <v/>
      </c>
      <c r="BM553" s="513" t="str">
        <f>IF(_cfyc_month_day!B549="","",_cfyc_month_day!B549)</f>
        <v/>
      </c>
      <c r="BN553" s="513" t="str">
        <f>IF(_cfyc_month_day!C549="","",_cfyc_month_day!C549)</f>
        <v/>
      </c>
      <c r="BO553" s="522" t="str">
        <f>IF(_cfyc_month_day!D549="","",_cfyc_month_day!D549)</f>
        <v/>
      </c>
      <c r="BP553" s="522" t="str">
        <f>IF(_cfyc_month_day!E549="","",_cfyc_month_day!E549)</f>
        <v/>
      </c>
      <c r="BQ553" s="522" t="str">
        <f>IF(_cfyc_month_day!F549="","",_cfyc_month_day!F549)</f>
        <v/>
      </c>
      <c r="BR553" s="513" t="str">
        <f>IF(_tag_month_day!T549="","",_tag_month_day!T549)</f>
        <v/>
      </c>
      <c r="BS553" s="513" t="str">
        <f>IF(_tag_month_day!U549="","",_tag_month_day!U549)</f>
        <v/>
      </c>
      <c r="BT553" s="523" t="str">
        <f t="shared" si="3155"/>
        <v/>
      </c>
      <c r="BU553" s="223" t="str">
        <f>IF(_tag_month_day!V549="","",_tag_month_day!V549)</f>
        <v/>
      </c>
      <c r="BV553" s="206" t="str">
        <f>IF(_tag_month_day!W549="","",_tag_month_day!W549)</f>
        <v/>
      </c>
      <c r="BW553" s="540" t="str">
        <f>IF(_tag_month_day!X549="","",_tag_month_day!X549)</f>
        <v/>
      </c>
      <c r="BX553" s="540" t="str">
        <f>IF(_tag_month_day!Y549="","",_tag_month_day!Y549)</f>
        <v/>
      </c>
      <c r="BY553" s="541">
        <f ca="1" t="shared" si="3156"/>
        <v>43639.9166666653</v>
      </c>
      <c r="BZ553" s="542"/>
      <c r="CA553" s="543" t="str">
        <f>IF(_jhy2_month_day!A549="","",_jhy2_month_day!A549)</f>
        <v/>
      </c>
      <c r="CB553" s="464" t="str">
        <f>IF(_jhy2_month_day!B549="","",_jhy2_month_day!B549)</f>
        <v/>
      </c>
      <c r="CC553" s="464" t="str">
        <f>IF(_jhy2_month_day!C549="","",_jhy2_month_day!C549)</f>
        <v/>
      </c>
      <c r="CD553" s="464" t="str">
        <f>IF(_jhy2_month_day!D549="","",_jhy2_month_day!D549)</f>
        <v/>
      </c>
      <c r="CE553" s="464" t="str">
        <f>IF(_jhy2_month_day!E549="","",_jhy2_month_day!E549)</f>
        <v/>
      </c>
      <c r="CF553" s="464" t="str">
        <f>IF(_jhy2_month_day!F549="","",_jhy2_month_day!F549)</f>
        <v/>
      </c>
      <c r="CG553" s="464" t="str">
        <f>IF(_jhy2_month_day!G549="","",_jhy2_month_day!G549)</f>
        <v/>
      </c>
      <c r="CH553" s="464" t="str">
        <f>IF(_jhy2_month_day!H549="","",_jhy2_month_day!H549)</f>
        <v/>
      </c>
      <c r="CI553" s="464" t="str">
        <f>IF(_jhy2_month_day!I549="","",_jhy2_month_day!I549)</f>
        <v/>
      </c>
      <c r="CJ553" s="464" t="str">
        <f>IF(_jhy2_month_day!J549="","",_jhy2_month_day!J549)</f>
        <v/>
      </c>
      <c r="CK553" s="464" t="str">
        <f>IF(_jhy2_month_day!K549="","",_jhy2_month_day!K549)</f>
        <v/>
      </c>
      <c r="CL553" s="562" t="str">
        <f>IF(_jhy2_month_day!L549="","",_jhy2_month_day!L549)</f>
        <v/>
      </c>
      <c r="CM553" s="562" t="str">
        <f>IF(_jhy2_month_day!M549="","",_jhy2_month_day!M549)</f>
        <v/>
      </c>
      <c r="CN553" s="562" t="str">
        <f>IF(_jhy2_month_day!N549="","",_jhy2_month_day!N549)</f>
        <v/>
      </c>
      <c r="CO553" s="562" t="str">
        <f>IF(_jhy2_month_day!O549="","",_jhy2_month_day!O549)</f>
        <v/>
      </c>
      <c r="CP553" s="562" t="str">
        <f>IF(_jhy2_month_day!P549="","",_jhy2_month_day!P549)</f>
        <v/>
      </c>
      <c r="CQ553" s="562" t="str">
        <f>IF(_jhy2_month_day!Q549="","",_jhy2_month_day!Q549)</f>
        <v/>
      </c>
      <c r="CR553" s="563" t="str">
        <f>IF(_jhy2_month_day!R549="","",_jhy2_month_day!R549)</f>
        <v/>
      </c>
      <c r="CS553" s="576" t="str">
        <f>IF(_jhy2_month_day!S549="","",_jhy2_month_day!S549)</f>
        <v/>
      </c>
      <c r="CT553" s="562" t="str">
        <f>IF(_jhy2_month_day!T549="","",_jhy2_month_day!T549)</f>
        <v/>
      </c>
      <c r="CU553" s="577" t="e">
        <f t="shared" si="3104"/>
        <v>#VALUE!</v>
      </c>
      <c r="CV553" s="198" t="e">
        <f t="shared" si="3105"/>
        <v>#VALUE!</v>
      </c>
      <c r="CW553" s="192" t="e">
        <f t="shared" si="3106"/>
        <v>#VALUE!</v>
      </c>
      <c r="CX553" s="192" t="e">
        <f t="shared" si="3107"/>
        <v>#VALUE!</v>
      </c>
      <c r="CY553" s="202" t="e">
        <f t="shared" si="3108"/>
        <v>#VALUE!</v>
      </c>
      <c r="CZ553" s="192" t="e">
        <f t="shared" ref="CZ553:DI553" si="3345">$AJ553*EF553</f>
        <v>#VALUE!</v>
      </c>
      <c r="DA553" s="192" t="e">
        <f t="shared" si="3345"/>
        <v>#VALUE!</v>
      </c>
      <c r="DB553" s="192" t="e">
        <f t="shared" si="3345"/>
        <v>#VALUE!</v>
      </c>
      <c r="DC553" s="192" t="e">
        <f t="shared" si="3345"/>
        <v>#VALUE!</v>
      </c>
      <c r="DD553" s="192" t="e">
        <f t="shared" si="3345"/>
        <v>#VALUE!</v>
      </c>
      <c r="DE553" s="192" t="e">
        <f t="shared" si="3345"/>
        <v>#VALUE!</v>
      </c>
      <c r="DF553" s="192" t="e">
        <f t="shared" si="3345"/>
        <v>#VALUE!</v>
      </c>
      <c r="DG553" s="192" t="e">
        <f t="shared" si="3345"/>
        <v>#VALUE!</v>
      </c>
      <c r="DH553" s="192" t="e">
        <f t="shared" si="3345"/>
        <v>#VALUE!</v>
      </c>
      <c r="DI553" s="192" t="e">
        <f t="shared" si="3345"/>
        <v>#VALUE!</v>
      </c>
      <c r="DJ553" s="192" t="e">
        <f t="shared" si="3110"/>
        <v>#VALUE!</v>
      </c>
      <c r="DK553" s="192" t="e">
        <f t="shared" si="3111"/>
        <v>#VALUE!</v>
      </c>
      <c r="DL553" s="192" t="e">
        <f t="shared" si="3112"/>
        <v>#VALUE!</v>
      </c>
      <c r="DM553" s="192" t="e">
        <f t="shared" si="3113"/>
        <v>#VALUE!</v>
      </c>
      <c r="DN553" s="192" t="e">
        <f t="shared" si="3114"/>
        <v>#VALUE!</v>
      </c>
      <c r="DO553" s="192" t="e">
        <f t="shared" si="3115"/>
        <v>#VALUE!</v>
      </c>
      <c r="DP553" s="192" t="e">
        <f t="shared" si="3116"/>
        <v>#VALUE!</v>
      </c>
      <c r="DQ553" s="192" t="e">
        <f t="shared" si="3117"/>
        <v>#VALUE!</v>
      </c>
      <c r="DR553" s="192" t="e">
        <f t="shared" si="3118"/>
        <v>#VALUE!</v>
      </c>
      <c r="DS553" s="192" t="e">
        <f t="shared" si="3119"/>
        <v>#VALUE!</v>
      </c>
      <c r="DT553" s="192" t="e">
        <f t="shared" si="3120"/>
        <v>#VALUE!</v>
      </c>
      <c r="DU553" s="192" t="e">
        <f t="shared" si="3121"/>
        <v>#VALUE!</v>
      </c>
      <c r="DV553" s="198" t="e">
        <f t="shared" si="3122"/>
        <v>#VALUE!</v>
      </c>
      <c r="DW553" s="198" t="e">
        <f t="shared" si="3123"/>
        <v>#DIV/0!</v>
      </c>
      <c r="DX553" s="198" t="e">
        <f t="shared" si="3124"/>
        <v>#DIV/0!</v>
      </c>
      <c r="DY553" s="198" t="e">
        <f t="shared" si="3125"/>
        <v>#VALUE!</v>
      </c>
      <c r="DZ553" s="198" t="e">
        <f t="shared" si="3126"/>
        <v>#VALUE!</v>
      </c>
      <c r="EA553" s="198" t="e">
        <f t="shared" si="3127"/>
        <v>#VALUE!</v>
      </c>
      <c r="EB553" s="198" t="e">
        <f t="shared" si="3128"/>
        <v>#VALUE!</v>
      </c>
      <c r="EC553" s="198" t="e">
        <f t="shared" si="3129"/>
        <v>#DIV/0!</v>
      </c>
      <c r="ED553" s="198" t="e">
        <f t="shared" si="3130"/>
        <v>#VALUE!</v>
      </c>
      <c r="EE553" s="198" t="e">
        <f t="shared" si="3131"/>
        <v>#VALUE!</v>
      </c>
      <c r="EF553" s="198" t="e">
        <f t="shared" ref="EF553:EO553" si="3346">DV553/SUM($DV553:$EE553)</f>
        <v>#VALUE!</v>
      </c>
      <c r="EG553" s="198" t="e">
        <f t="shared" si="3346"/>
        <v>#DIV/0!</v>
      </c>
      <c r="EH553" s="198" t="e">
        <f t="shared" si="3346"/>
        <v>#DIV/0!</v>
      </c>
      <c r="EI553" s="198" t="e">
        <f t="shared" si="3346"/>
        <v>#VALUE!</v>
      </c>
      <c r="EJ553" s="198" t="e">
        <f t="shared" si="3346"/>
        <v>#VALUE!</v>
      </c>
      <c r="EK553" s="198" t="e">
        <f t="shared" si="3346"/>
        <v>#VALUE!</v>
      </c>
      <c r="EL553" s="198" t="e">
        <f t="shared" si="3346"/>
        <v>#VALUE!</v>
      </c>
      <c r="EM553" s="198" t="e">
        <f t="shared" si="3346"/>
        <v>#DIV/0!</v>
      </c>
      <c r="EN553" s="198" t="e">
        <f t="shared" si="3346"/>
        <v>#VALUE!</v>
      </c>
      <c r="EO553" s="198" t="e">
        <f t="shared" si="3346"/>
        <v>#VALUE!</v>
      </c>
      <c r="EP553" s="511">
        <f t="shared" ref="EP553:EW553" si="3347">EP552</f>
        <v>0.08</v>
      </c>
      <c r="EQ553" s="511">
        <f t="shared" si="3347"/>
        <v>0.015</v>
      </c>
      <c r="ER553" s="511">
        <f t="shared" si="3347"/>
        <v>0.015</v>
      </c>
      <c r="ES553" s="511">
        <f t="shared" si="3347"/>
        <v>0.015</v>
      </c>
      <c r="ET553" s="511">
        <f t="shared" si="3347"/>
        <v>0.015</v>
      </c>
      <c r="EU553" s="511">
        <f t="shared" si="3347"/>
        <v>0.09</v>
      </c>
      <c r="EV553" s="511">
        <f t="shared" si="3347"/>
        <v>0.09</v>
      </c>
      <c r="EW553" s="511">
        <f t="shared" si="3347"/>
        <v>0.09</v>
      </c>
      <c r="EX553" s="420" t="str">
        <f>IF(_tag_month_day!AS549="","",_tag_month_day!AS549/100)</f>
        <v/>
      </c>
      <c r="EY553" s="420" t="str">
        <f>IF(_tag_month_day!AT549="","",_tag_month_day!AT549/100)</f>
        <v/>
      </c>
      <c r="EZ553" s="420" t="str">
        <f>IF(_tag_month_day!AU549="","",_tag_month_day!AU549/100)</f>
        <v/>
      </c>
      <c r="FA553" s="420" t="str">
        <f>IF(_tag_month_day!AV549="","",_tag_month_day!AV549/100)</f>
        <v/>
      </c>
      <c r="FB553" s="420" t="str">
        <f>IF(_tag_month_day!AW549="","",_tag_month_day!AW549/100)</f>
        <v/>
      </c>
      <c r="FC553" s="420" t="str">
        <f>IF(_tag_month_day!AX549="","",_tag_month_day!AX549/100)</f>
        <v/>
      </c>
      <c r="FD553" s="510">
        <f t="shared" si="3160"/>
        <v>0.33</v>
      </c>
      <c r="FE553" s="510">
        <f t="shared" si="3161"/>
        <v>0.19</v>
      </c>
      <c r="FF553" s="510">
        <f t="shared" si="3162"/>
        <v>0.003</v>
      </c>
      <c r="FG553" s="510">
        <f t="shared" si="3163"/>
        <v>0</v>
      </c>
      <c r="FH553" s="603">
        <f t="shared" si="3164"/>
        <v>0.0001</v>
      </c>
      <c r="FI553" s="510">
        <f t="shared" ref="FI553:FR553" si="3348">FI552</f>
        <v>0.41</v>
      </c>
      <c r="FJ553" s="510">
        <f t="shared" si="3348"/>
        <v>0.11</v>
      </c>
      <c r="FK553" s="510">
        <f t="shared" si="3348"/>
        <v>0.015</v>
      </c>
      <c r="FL553" s="510">
        <f t="shared" si="3348"/>
        <v>0</v>
      </c>
      <c r="FM553" s="603">
        <f t="shared" si="3348"/>
        <v>0.0001</v>
      </c>
      <c r="FN553" s="510" t="str">
        <f>IF(_tag_month_day!AY549="","",_tag_month_day!AY549/100)</f>
        <v/>
      </c>
      <c r="FO553" s="510" t="str">
        <f>IF(_tag_month_day!AZ549="","",_tag_month_day!AZ549/100)</f>
        <v/>
      </c>
      <c r="FP553" s="510" t="str">
        <f>IF(_tag_month_day!BA549="","",_tag_month_day!BA549/100)</f>
        <v/>
      </c>
      <c r="FQ553" s="510" t="str">
        <f>IF(_tag_month_day!BB549="","",_tag_month_day!BB549/100)</f>
        <v/>
      </c>
      <c r="FR553" s="603" t="str">
        <f>IF(_tag_month_day!BC549="","",_tag_month_day!BC549/100)</f>
        <v/>
      </c>
      <c r="FS553" s="510" t="str">
        <f>IF(_tag_month_day!BD549="","",_tag_month_day!BD549/100)</f>
        <v/>
      </c>
      <c r="FT553" s="510" t="str">
        <f>IF(_tag_month_day!BE549="","",_tag_month_day!BE549/100)</f>
        <v/>
      </c>
      <c r="FU553" s="510" t="str">
        <f>IF(_tag_month_day!BF549="","",_tag_month_day!BF549/100)</f>
        <v/>
      </c>
      <c r="FV553" s="510" t="str">
        <f>IF(_tag_month_day!BG549="","",_tag_month_day!BG549/100)</f>
        <v/>
      </c>
      <c r="FW553" s="603" t="str">
        <f>IF(_tag_month_day!BH549="","",_tag_month_day!BH549/100)</f>
        <v/>
      </c>
      <c r="FX553" s="510" t="str">
        <f>IF(_tag_month_day!BI549="","",_tag_month_day!BI549/100)</f>
        <v/>
      </c>
      <c r="FY553" s="510" t="str">
        <f>IF(_tag_month_day!BJ549="","",_tag_month_day!BJ549/100)</f>
        <v/>
      </c>
      <c r="FZ553" s="605" t="str">
        <f>IF(_tag_month_day!BK549="","",_tag_month_day!BK549/100)</f>
        <v/>
      </c>
      <c r="GA553" s="510" t="str">
        <f>IF(_tag_month_day!BL549="","",_tag_month_day!BL549/100)</f>
        <v/>
      </c>
      <c r="GB553" s="603" t="str">
        <f>IF(_tag_month_day!BM549="","",_tag_month_day!BM549/100)</f>
        <v/>
      </c>
      <c r="GC553" s="420" t="str">
        <f>IF(_tag_month_day!BN549="","",_tag_month_day!BN549/100)</f>
        <v/>
      </c>
      <c r="GD553" s="420" t="str">
        <f>IF(_tag_month_day!BO549="","",_tag_month_day!BO549/100)</f>
        <v/>
      </c>
      <c r="GE553" s="420" t="str">
        <f>IF(_tag_month_day!BP549="","",_tag_month_day!BP549/100)</f>
        <v/>
      </c>
      <c r="GF553" s="420" t="str">
        <f>IF(_tag_month_day!BQ549="","",_tag_month_day!BQ549/100)</f>
        <v/>
      </c>
      <c r="GG553" s="420" t="str">
        <f>IF(_tag_month_day!BR549="","",_tag_month_day!BR549/100)</f>
        <v/>
      </c>
      <c r="GH553" s="420" t="str">
        <f>IF(_tag_month_day!BS549="","",_tag_month_day!BS549/100)</f>
        <v/>
      </c>
      <c r="GI553" s="603" t="str">
        <f>IF(_tag_month_day!BT549="","",_tag_month_day!BT549/100)</f>
        <v/>
      </c>
      <c r="GJ553" s="612" t="str">
        <f>IF(_tag_month_day!BU549="","",_tag_month_day!BU549/100)</f>
        <v/>
      </c>
      <c r="GK553" s="620" t="str">
        <f>IF(_tag_month_day!BV549="",IF(_rlcf_month_day!A$2="","",_rlcf_month_day!A$2/100),_tag_month_day!BV549/100)</f>
        <v/>
      </c>
      <c r="GL553" s="620" t="str">
        <f>IF(_tag_month_day!BW549="",IF(_rlcf_month_day!B$2="","",_rlcf_month_day!B$2/100),_tag_month_day!BW549/100)</f>
        <v/>
      </c>
      <c r="GM553" s="621" t="str">
        <f>IF(_tag_month_day!BX549="",IF(_rlcf_month_day!C$2="","",_rlcf_month_day!C$2/100),_tag_month_day!BX549/100)</f>
        <v/>
      </c>
      <c r="GN553" s="620" t="str">
        <f>IF(_tag_month_day!BV549="",IF(_rlcf_month_day!A$2="","",_rlcf_month_day!A$2/100),_tag_month_day!BV549/100)</f>
        <v/>
      </c>
      <c r="GO553" s="620" t="str">
        <f>IF(_tag_month_day!BW549="",IF(_rlcf_month_day!B$2="","",_rlcf_month_day!B$2/100),_tag_month_day!BW549/100)</f>
        <v/>
      </c>
      <c r="GP553" s="620" t="str">
        <f>IF(_tag_month_day!CD549="",IF(_rlcf_month_day!E$2="","",_rlcf_month_day!E$2/100),_tag_month_day!CD549/100)</f>
        <v/>
      </c>
      <c r="GQ553" s="620" t="str">
        <f>IF(_tag_month_day!CE549="",IF(_rlcf_month_day!F$2="","",_rlcf_month_day!F$2/100),_tag_month_day!CE549/100)</f>
        <v/>
      </c>
      <c r="GR553" s="621" t="str">
        <f>IF(_tag_month_day!CF549="",IF(_rlcf_month_day!G$2="","",_rlcf_month_day!G$2/100),_tag_month_day!CF549/100)</f>
        <v/>
      </c>
      <c r="GS553" s="626">
        <f t="shared" ref="GS553:HH553" si="3349">GS552</f>
        <v>0.953</v>
      </c>
      <c r="GT553" s="626">
        <f t="shared" si="3349"/>
        <v>0.55</v>
      </c>
      <c r="GU553" s="626">
        <f t="shared" si="3349"/>
        <v>0.55</v>
      </c>
      <c r="GV553" s="626">
        <f t="shared" si="3349"/>
        <v>0.55</v>
      </c>
      <c r="GW553" s="626">
        <f t="shared" si="3349"/>
        <v>0.5</v>
      </c>
      <c r="GX553" s="626">
        <f t="shared" si="3349"/>
        <v>0.935</v>
      </c>
      <c r="GY553" s="626">
        <f t="shared" si="3349"/>
        <v>0.15</v>
      </c>
      <c r="GZ553" s="626">
        <f t="shared" si="3349"/>
        <v>1</v>
      </c>
      <c r="HA553" s="632">
        <f t="shared" si="3349"/>
        <v>0.047</v>
      </c>
      <c r="HB553" s="632">
        <f t="shared" si="3349"/>
        <v>0.45</v>
      </c>
      <c r="HC553" s="632">
        <f t="shared" si="3349"/>
        <v>0.45</v>
      </c>
      <c r="HD553" s="632">
        <f t="shared" si="3349"/>
        <v>0.45</v>
      </c>
      <c r="HE553" s="632">
        <f t="shared" si="3349"/>
        <v>0.5</v>
      </c>
      <c r="HF553" s="632">
        <f t="shared" si="3349"/>
        <v>0.065</v>
      </c>
      <c r="HG553" s="632">
        <f t="shared" si="3349"/>
        <v>0.85</v>
      </c>
      <c r="HH553" s="632">
        <f t="shared" si="3349"/>
        <v>0</v>
      </c>
      <c r="HI553" s="68">
        <f t="shared" si="3136"/>
        <v>0</v>
      </c>
      <c r="HJ553" s="68" t="e">
        <f t="shared" si="3167"/>
        <v>#VALUE!</v>
      </c>
      <c r="HK553" s="202">
        <f t="shared" si="3168"/>
        <v>0.85</v>
      </c>
      <c r="HL553" s="464">
        <f t="shared" si="3169"/>
        <v>550000</v>
      </c>
      <c r="HM553" s="464">
        <f t="shared" si="3170"/>
        <v>480000</v>
      </c>
      <c r="HN553" s="192" t="e">
        <f t="shared" si="3137"/>
        <v>#VALUE!</v>
      </c>
      <c r="HO553" s="192" t="e">
        <f>HN553*HK553*$HO$2/HL553*1000000</f>
        <v>#VALUE!</v>
      </c>
      <c r="HP553" s="192" t="e">
        <f>HN553*HK553*$HP$2/HM553*1000000</f>
        <v>#VALUE!</v>
      </c>
    </row>
    <row r="554" customFormat="1" spans="1:224">
      <c r="A554" s="381">
        <v>549</v>
      </c>
      <c r="B554" s="54">
        <f ca="1" t="shared" si="3171"/>
        <v>43639</v>
      </c>
      <c r="C554" s="57">
        <f t="shared" si="3172"/>
        <v>0.0416666666666667</v>
      </c>
      <c r="D554" s="68" t="str">
        <f ca="1" t="shared" si="3138"/>
        <v>中班</v>
      </c>
      <c r="E554" s="68" t="str">
        <f ca="1" t="shared" si="3139"/>
        <v>甲</v>
      </c>
      <c r="F554" s="68">
        <f ca="1">SUMPRODUCT((成本日报!$A$3:$A$95=计划!B554)*(成本日报!$B$3:$B$95=计划!$D554),成本日报!$C$3:$C$95)</f>
        <v>1</v>
      </c>
      <c r="G554" s="382">
        <f ca="1" t="shared" si="3173"/>
        <v>43639.833333332</v>
      </c>
      <c r="H554" s="382">
        <f ca="1" t="shared" si="3140"/>
        <v>43639.8402777764</v>
      </c>
      <c r="I554" s="382">
        <f ca="1" t="shared" si="3141"/>
        <v>43639.845833332</v>
      </c>
      <c r="J554" s="382">
        <f ca="1" t="shared" si="3142"/>
        <v>43639.8749999987</v>
      </c>
      <c r="K554" s="382">
        <f ca="1" t="shared" si="3143"/>
        <v>43639.9374999987</v>
      </c>
      <c r="L554" s="382">
        <f ca="1" t="shared" si="3144"/>
        <v>43639.958333332</v>
      </c>
      <c r="M554" s="398" t="str">
        <f>IF(_tag_month_day!A550="","",_tag_month_day!A550)</f>
        <v/>
      </c>
      <c r="N554" s="398" t="str">
        <f>IF(_tag_month_day!B550="","",_tag_month_day!B550)</f>
        <v/>
      </c>
      <c r="O554" s="399" t="e">
        <f t="shared" si="3145"/>
        <v>#VALUE!</v>
      </c>
      <c r="P554" s="398" t="str">
        <f>IF(_tag_month_day!C550="","",_tag_month_day!C550)</f>
        <v/>
      </c>
      <c r="Q554" s="398" t="str">
        <f>IF(_tag_month_day!D550="","",_tag_month_day!D550)</f>
        <v/>
      </c>
      <c r="R554" s="416">
        <f>IF(_tag_month_day!CB550="",R553,_tag_month_day!CB550/100)</f>
        <v>0.07</v>
      </c>
      <c r="S554" s="417" t="str">
        <f>IF(_tag_month_day!E550="","",_tag_month_day!E550)</f>
        <v/>
      </c>
      <c r="T554" s="417" t="str">
        <f>IF(_tag_month_day!F550="","",_tag_month_day!F550)</f>
        <v/>
      </c>
      <c r="U554" s="418" t="e">
        <f t="shared" si="3099"/>
        <v>#VALUE!</v>
      </c>
      <c r="V554" s="53" t="e">
        <f t="shared" si="3100"/>
        <v>#VALUE!</v>
      </c>
      <c r="W554" s="419" t="str">
        <f>IF(_jhy_month_day!A550="","",_jhy_month_day!A550)</f>
        <v/>
      </c>
      <c r="X554" s="420" t="str">
        <f>IF(_jhy_month_day!B550="","",_jhy_month_day!B550/100)</f>
        <v/>
      </c>
      <c r="Y554" s="420" t="str">
        <f>IF(_jhy_month_day!C550="","",_jhy_month_day!C550/100)</f>
        <v/>
      </c>
      <c r="Z554" s="439">
        <f t="shared" si="3189"/>
        <v>138</v>
      </c>
      <c r="AA554" s="440" t="str">
        <f>IF(_tag_month_day!G550="","",_tag_month_day!G550/100)</f>
        <v/>
      </c>
      <c r="AB554" s="440" t="str">
        <f>IF(_tag_month_day!H550="","",_tag_month_day!H550/100)</f>
        <v/>
      </c>
      <c r="AC554" s="193">
        <f t="shared" si="3146"/>
        <v>1.59963432013121</v>
      </c>
      <c r="AD554" s="441" t="str">
        <f t="shared" si="3147"/>
        <v/>
      </c>
      <c r="AE554" s="442" t="str">
        <f t="shared" si="3148"/>
        <v/>
      </c>
      <c r="AF554" s="443">
        <v>1</v>
      </c>
      <c r="AG554" s="68" t="str">
        <f>IF(_duihao_month_day!A550="","",_duihao_month_day!A550)</f>
        <v/>
      </c>
      <c r="AH554" s="463">
        <f>IF(_gyk_month_day!B550="",AH553,_gyk_month_day!B550)</f>
        <v>820</v>
      </c>
      <c r="AI554" s="464"/>
      <c r="AJ554" s="68" t="str">
        <f>IF(_tag_month_day!I550="","",_tag_month_day!I550)</f>
        <v/>
      </c>
      <c r="AK554" s="465" t="str">
        <f>IF(_tzyy_month_day!A550="","",_tzyy_month_day!A550)</f>
        <v/>
      </c>
      <c r="AL554" s="465" t="str">
        <f>IF(_tzyy_month_day!B550="","",_tzyy_month_day!B550)</f>
        <v/>
      </c>
      <c r="AM554" s="465" t="str">
        <f>IF(_tzyy_month_day!C550="","",_tzyy_month_day!C550)</f>
        <v/>
      </c>
      <c r="AN554" s="466" t="str">
        <f>IF(_tag_month_day!CG550="","",_tag_month_day!CG550)</f>
        <v/>
      </c>
      <c r="AO554" s="466" t="str">
        <f>IF(_tag_month_day!CH550="","",_tag_month_day!CH550)</f>
        <v/>
      </c>
      <c r="AP554" s="486" t="e">
        <f t="shared" si="3149"/>
        <v>#VALUE!</v>
      </c>
      <c r="AQ554" s="487" t="str">
        <f>IF(_tag_month_day!J550="","",_tag_month_day!J550/100)</f>
        <v/>
      </c>
      <c r="AR554" s="488">
        <f t="shared" si="3150"/>
        <v>1.3</v>
      </c>
      <c r="AS554" s="489" t="e">
        <f t="shared" si="3101"/>
        <v>#VALUE!</v>
      </c>
      <c r="AT554" s="489">
        <f t="shared" si="3151"/>
        <v>0</v>
      </c>
      <c r="AU554" s="490" t="str">
        <f>IF(_tag_month_day!K550="","",_tag_month_day!K550)</f>
        <v/>
      </c>
      <c r="AV554" s="491" t="str">
        <f>IF(_tag_month_day!L550="","",_tag_month_day!L550/100)</f>
        <v/>
      </c>
      <c r="AW554" s="420">
        <f t="shared" si="3073"/>
        <v>0</v>
      </c>
      <c r="AX554" s="420">
        <f t="shared" si="3152"/>
        <v>0</v>
      </c>
      <c r="AY554" s="420" t="str">
        <f>IF(_tag_month_day!M550="","",_tag_month_day!M550/100)</f>
        <v/>
      </c>
      <c r="AZ554" s="420" t="str">
        <f>IF(_tag_month_day!N550="","",_tag_month_day!N550/100)</f>
        <v/>
      </c>
      <c r="BA554" s="420" t="str">
        <f>IF(_tag_month_day!O550="","",_tag_month_day!O550/100)</f>
        <v/>
      </c>
      <c r="BB554" s="496" t="str">
        <f>IF(_tag_month_day!P550="","",_tag_month_day!P550/100)</f>
        <v/>
      </c>
      <c r="BC554" s="496">
        <f t="shared" si="3153"/>
        <v>0</v>
      </c>
      <c r="BD554" s="496" t="str">
        <f>IF(_tag_month_day!Q550="","",_tag_month_day!Q550/100)</f>
        <v/>
      </c>
      <c r="BE554" s="510" t="str">
        <f>IF(_tag_month_day!R550="","",_tag_month_day!R550/100)</f>
        <v/>
      </c>
      <c r="BF554" s="413" t="str">
        <f>IF(_tag_month_day!CC550="","",_tag_month_day!CC550/100)</f>
        <v/>
      </c>
      <c r="BG554" s="511" t="e">
        <f t="shared" si="3102"/>
        <v>#VALUE!</v>
      </c>
      <c r="BH554" s="198">
        <f t="shared" si="3103"/>
        <v>0</v>
      </c>
      <c r="BI554" s="512" t="e">
        <f>IF(CX554=0,BI553,(DK554*查询!$R$5+DL554*查询!$Q$5+DM554*查询!$N$5+DN554*查询!$O$5+DO554*查询!$P$5)*AF554/CX554)</f>
        <v>#VALUE!</v>
      </c>
      <c r="BJ554" s="512" t="e">
        <f>IF(CX554=0,BJ553,(DP554*查询!$S$5+DQ554*查询!$T$5+DR554*查询!$U$5)*AF554/CX554)</f>
        <v>#VALUE!</v>
      </c>
      <c r="BK554" s="512">
        <f t="shared" si="3154"/>
        <v>1</v>
      </c>
      <c r="BL554" s="513" t="str">
        <f>IF(_cfyc_month_day!A550="","",_cfyc_month_day!A550)</f>
        <v/>
      </c>
      <c r="BM554" s="513" t="str">
        <f>IF(_cfyc_month_day!B550="","",_cfyc_month_day!B550)</f>
        <v/>
      </c>
      <c r="BN554" s="513" t="str">
        <f>IF(_cfyc_month_day!C550="","",_cfyc_month_day!C550)</f>
        <v/>
      </c>
      <c r="BO554" s="522" t="str">
        <f>IF(_cfyc_month_day!D550="","",_cfyc_month_day!D550)</f>
        <v/>
      </c>
      <c r="BP554" s="522" t="str">
        <f>IF(_cfyc_month_day!E550="","",_cfyc_month_day!E550)</f>
        <v/>
      </c>
      <c r="BQ554" s="522" t="str">
        <f>IF(_cfyc_month_day!F550="","",_cfyc_month_day!F550)</f>
        <v/>
      </c>
      <c r="BR554" s="513" t="str">
        <f>IF(_tag_month_day!T550="","",_tag_month_day!T550)</f>
        <v/>
      </c>
      <c r="BS554" s="513" t="str">
        <f>IF(_tag_month_day!U550="","",_tag_month_day!U550)</f>
        <v/>
      </c>
      <c r="BT554" s="523" t="str">
        <f t="shared" si="3155"/>
        <v/>
      </c>
      <c r="BU554" s="223" t="str">
        <f>IF(_tag_month_day!V550="","",_tag_month_day!V550)</f>
        <v/>
      </c>
      <c r="BV554" s="206" t="str">
        <f>IF(_tag_month_day!W550="","",_tag_month_day!W550)</f>
        <v/>
      </c>
      <c r="BW554" s="540" t="str">
        <f>IF(_tag_month_day!X550="","",_tag_month_day!X550)</f>
        <v/>
      </c>
      <c r="BX554" s="540" t="str">
        <f>IF(_tag_month_day!Y550="","",_tag_month_day!Y550)</f>
        <v/>
      </c>
      <c r="BY554" s="541">
        <f ca="1" t="shared" si="3156"/>
        <v>43639.958333332</v>
      </c>
      <c r="BZ554" s="542"/>
      <c r="CA554" s="543" t="str">
        <f>IF(_jhy2_month_day!A550="","",_jhy2_month_day!A550)</f>
        <v/>
      </c>
      <c r="CB554" s="464" t="str">
        <f>IF(_jhy2_month_day!B550="","",_jhy2_month_day!B550)</f>
        <v/>
      </c>
      <c r="CC554" s="464" t="str">
        <f>IF(_jhy2_month_day!C550="","",_jhy2_month_day!C550)</f>
        <v/>
      </c>
      <c r="CD554" s="464" t="str">
        <f>IF(_jhy2_month_day!D550="","",_jhy2_month_day!D550)</f>
        <v/>
      </c>
      <c r="CE554" s="464" t="str">
        <f>IF(_jhy2_month_day!E550="","",_jhy2_month_day!E550)</f>
        <v/>
      </c>
      <c r="CF554" s="464" t="str">
        <f>IF(_jhy2_month_day!F550="","",_jhy2_month_day!F550)</f>
        <v/>
      </c>
      <c r="CG554" s="464" t="str">
        <f>IF(_jhy2_month_day!G550="","",_jhy2_month_day!G550)</f>
        <v/>
      </c>
      <c r="CH554" s="464" t="str">
        <f>IF(_jhy2_month_day!H550="","",_jhy2_month_day!H550)</f>
        <v/>
      </c>
      <c r="CI554" s="464" t="str">
        <f>IF(_jhy2_month_day!I550="","",_jhy2_month_day!I550)</f>
        <v/>
      </c>
      <c r="CJ554" s="464" t="str">
        <f>IF(_jhy2_month_day!J550="","",_jhy2_month_day!J550)</f>
        <v/>
      </c>
      <c r="CK554" s="464" t="str">
        <f>IF(_jhy2_month_day!K550="","",_jhy2_month_day!K550)</f>
        <v/>
      </c>
      <c r="CL554" s="562" t="str">
        <f>IF(_jhy2_month_day!L550="","",_jhy2_month_day!L550)</f>
        <v/>
      </c>
      <c r="CM554" s="562" t="str">
        <f>IF(_jhy2_month_day!M550="","",_jhy2_month_day!M550)</f>
        <v/>
      </c>
      <c r="CN554" s="562" t="str">
        <f>IF(_jhy2_month_day!N550="","",_jhy2_month_day!N550)</f>
        <v/>
      </c>
      <c r="CO554" s="562" t="str">
        <f>IF(_jhy2_month_day!O550="","",_jhy2_month_day!O550)</f>
        <v/>
      </c>
      <c r="CP554" s="562" t="str">
        <f>IF(_jhy2_month_day!P550="","",_jhy2_month_day!P550)</f>
        <v/>
      </c>
      <c r="CQ554" s="562" t="str">
        <f>IF(_jhy2_month_day!Q550="","",_jhy2_month_day!Q550)</f>
        <v/>
      </c>
      <c r="CR554" s="563" t="str">
        <f>IF(_jhy2_month_day!R550="","",_jhy2_month_day!R550)</f>
        <v/>
      </c>
      <c r="CS554" s="576" t="str">
        <f>IF(_jhy2_month_day!S550="","",_jhy2_month_day!S550)</f>
        <v/>
      </c>
      <c r="CT554" s="562" t="str">
        <f>IF(_jhy2_month_day!T550="","",_jhy2_month_day!T550)</f>
        <v/>
      </c>
      <c r="CU554" s="577" t="e">
        <f t="shared" si="3104"/>
        <v>#VALUE!</v>
      </c>
      <c r="CV554" s="198" t="e">
        <f t="shared" si="3105"/>
        <v>#VALUE!</v>
      </c>
      <c r="CW554" s="192" t="e">
        <f t="shared" si="3106"/>
        <v>#VALUE!</v>
      </c>
      <c r="CX554" s="192" t="e">
        <f t="shared" si="3107"/>
        <v>#VALUE!</v>
      </c>
      <c r="CY554" s="202" t="e">
        <f t="shared" si="3108"/>
        <v>#VALUE!</v>
      </c>
      <c r="CZ554" s="192" t="e">
        <f t="shared" ref="CZ554:DI554" si="3350">$AJ554*EF554</f>
        <v>#VALUE!</v>
      </c>
      <c r="DA554" s="192" t="e">
        <f t="shared" si="3350"/>
        <v>#VALUE!</v>
      </c>
      <c r="DB554" s="192" t="e">
        <f t="shared" si="3350"/>
        <v>#VALUE!</v>
      </c>
      <c r="DC554" s="192" t="e">
        <f t="shared" si="3350"/>
        <v>#VALUE!</v>
      </c>
      <c r="DD554" s="192" t="e">
        <f t="shared" si="3350"/>
        <v>#VALUE!</v>
      </c>
      <c r="DE554" s="192" t="e">
        <f t="shared" si="3350"/>
        <v>#VALUE!</v>
      </c>
      <c r="DF554" s="192" t="e">
        <f t="shared" si="3350"/>
        <v>#VALUE!</v>
      </c>
      <c r="DG554" s="192" t="e">
        <f t="shared" si="3350"/>
        <v>#VALUE!</v>
      </c>
      <c r="DH554" s="192" t="e">
        <f t="shared" si="3350"/>
        <v>#VALUE!</v>
      </c>
      <c r="DI554" s="192" t="e">
        <f t="shared" si="3350"/>
        <v>#VALUE!</v>
      </c>
      <c r="DJ554" s="192" t="e">
        <f t="shared" si="3110"/>
        <v>#VALUE!</v>
      </c>
      <c r="DK554" s="192" t="e">
        <f t="shared" si="3111"/>
        <v>#VALUE!</v>
      </c>
      <c r="DL554" s="192" t="e">
        <f t="shared" si="3112"/>
        <v>#VALUE!</v>
      </c>
      <c r="DM554" s="192" t="e">
        <f t="shared" si="3113"/>
        <v>#VALUE!</v>
      </c>
      <c r="DN554" s="192" t="e">
        <f t="shared" si="3114"/>
        <v>#VALUE!</v>
      </c>
      <c r="DO554" s="192" t="e">
        <f t="shared" si="3115"/>
        <v>#VALUE!</v>
      </c>
      <c r="DP554" s="192" t="e">
        <f t="shared" si="3116"/>
        <v>#VALUE!</v>
      </c>
      <c r="DQ554" s="192" t="e">
        <f t="shared" si="3117"/>
        <v>#VALUE!</v>
      </c>
      <c r="DR554" s="192" t="e">
        <f t="shared" si="3118"/>
        <v>#VALUE!</v>
      </c>
      <c r="DS554" s="192" t="e">
        <f t="shared" si="3119"/>
        <v>#VALUE!</v>
      </c>
      <c r="DT554" s="192" t="e">
        <f t="shared" si="3120"/>
        <v>#VALUE!</v>
      </c>
      <c r="DU554" s="192" t="e">
        <f t="shared" si="3121"/>
        <v>#VALUE!</v>
      </c>
      <c r="DV554" s="198" t="e">
        <f t="shared" si="3122"/>
        <v>#VALUE!</v>
      </c>
      <c r="DW554" s="198" t="e">
        <f t="shared" si="3123"/>
        <v>#DIV/0!</v>
      </c>
      <c r="DX554" s="198" t="e">
        <f t="shared" si="3124"/>
        <v>#DIV/0!</v>
      </c>
      <c r="DY554" s="198" t="e">
        <f t="shared" si="3125"/>
        <v>#VALUE!</v>
      </c>
      <c r="DZ554" s="198" t="e">
        <f t="shared" si="3126"/>
        <v>#VALUE!</v>
      </c>
      <c r="EA554" s="198" t="e">
        <f t="shared" si="3127"/>
        <v>#VALUE!</v>
      </c>
      <c r="EB554" s="198" t="e">
        <f t="shared" si="3128"/>
        <v>#VALUE!</v>
      </c>
      <c r="EC554" s="198" t="e">
        <f t="shared" si="3129"/>
        <v>#DIV/0!</v>
      </c>
      <c r="ED554" s="198" t="e">
        <f t="shared" si="3130"/>
        <v>#VALUE!</v>
      </c>
      <c r="EE554" s="198" t="e">
        <f t="shared" si="3131"/>
        <v>#VALUE!</v>
      </c>
      <c r="EF554" s="198" t="e">
        <f t="shared" ref="EF554:EO554" si="3351">DV554/SUM($DV554:$EE554)</f>
        <v>#VALUE!</v>
      </c>
      <c r="EG554" s="198" t="e">
        <f t="shared" si="3351"/>
        <v>#DIV/0!</v>
      </c>
      <c r="EH554" s="198" t="e">
        <f t="shared" si="3351"/>
        <v>#DIV/0!</v>
      </c>
      <c r="EI554" s="198" t="e">
        <f t="shared" si="3351"/>
        <v>#VALUE!</v>
      </c>
      <c r="EJ554" s="198" t="e">
        <f t="shared" si="3351"/>
        <v>#VALUE!</v>
      </c>
      <c r="EK554" s="198" t="e">
        <f t="shared" si="3351"/>
        <v>#VALUE!</v>
      </c>
      <c r="EL554" s="198" t="e">
        <f t="shared" si="3351"/>
        <v>#VALUE!</v>
      </c>
      <c r="EM554" s="198" t="e">
        <f t="shared" si="3351"/>
        <v>#DIV/0!</v>
      </c>
      <c r="EN554" s="198" t="e">
        <f t="shared" si="3351"/>
        <v>#VALUE!</v>
      </c>
      <c r="EO554" s="198" t="e">
        <f t="shared" si="3351"/>
        <v>#VALUE!</v>
      </c>
      <c r="EP554" s="511">
        <f t="shared" ref="EP554:EW554" si="3352">EP553</f>
        <v>0.08</v>
      </c>
      <c r="EQ554" s="511">
        <f t="shared" si="3352"/>
        <v>0.015</v>
      </c>
      <c r="ER554" s="511">
        <f t="shared" si="3352"/>
        <v>0.015</v>
      </c>
      <c r="ES554" s="511">
        <f t="shared" si="3352"/>
        <v>0.015</v>
      </c>
      <c r="ET554" s="511">
        <f t="shared" si="3352"/>
        <v>0.015</v>
      </c>
      <c r="EU554" s="511">
        <f t="shared" si="3352"/>
        <v>0.09</v>
      </c>
      <c r="EV554" s="511">
        <f t="shared" si="3352"/>
        <v>0.09</v>
      </c>
      <c r="EW554" s="511">
        <f t="shared" si="3352"/>
        <v>0.09</v>
      </c>
      <c r="EX554" s="420" t="str">
        <f>IF(_tag_month_day!AS550="","",_tag_month_day!AS550/100)</f>
        <v/>
      </c>
      <c r="EY554" s="420" t="str">
        <f>IF(_tag_month_day!AT550="","",_tag_month_day!AT550/100)</f>
        <v/>
      </c>
      <c r="EZ554" s="420" t="str">
        <f>IF(_tag_month_day!AU550="","",_tag_month_day!AU550/100)</f>
        <v/>
      </c>
      <c r="FA554" s="420" t="str">
        <f>IF(_tag_month_day!AV550="","",_tag_month_day!AV550/100)</f>
        <v/>
      </c>
      <c r="FB554" s="420" t="str">
        <f>IF(_tag_month_day!AW550="","",_tag_month_day!AW550/100)</f>
        <v/>
      </c>
      <c r="FC554" s="420" t="str">
        <f>IF(_tag_month_day!AX550="","",_tag_month_day!AX550/100)</f>
        <v/>
      </c>
      <c r="FD554" s="510">
        <f t="shared" si="3160"/>
        <v>0.33</v>
      </c>
      <c r="FE554" s="510">
        <f t="shared" si="3161"/>
        <v>0.19</v>
      </c>
      <c r="FF554" s="510">
        <f t="shared" si="3162"/>
        <v>0.003</v>
      </c>
      <c r="FG554" s="510">
        <f t="shared" si="3163"/>
        <v>0</v>
      </c>
      <c r="FH554" s="603">
        <f t="shared" si="3164"/>
        <v>0.0001</v>
      </c>
      <c r="FI554" s="510">
        <f t="shared" ref="FI554:FR554" si="3353">FI553</f>
        <v>0.41</v>
      </c>
      <c r="FJ554" s="510">
        <f t="shared" si="3353"/>
        <v>0.11</v>
      </c>
      <c r="FK554" s="510">
        <f t="shared" si="3353"/>
        <v>0.015</v>
      </c>
      <c r="FL554" s="510">
        <f t="shared" si="3353"/>
        <v>0</v>
      </c>
      <c r="FM554" s="603">
        <f t="shared" si="3353"/>
        <v>0.0001</v>
      </c>
      <c r="FN554" s="510" t="str">
        <f>IF(_tag_month_day!AY550="","",_tag_month_day!AY550/100)</f>
        <v/>
      </c>
      <c r="FO554" s="510" t="str">
        <f>IF(_tag_month_day!AZ550="","",_tag_month_day!AZ550/100)</f>
        <v/>
      </c>
      <c r="FP554" s="510" t="str">
        <f>IF(_tag_month_day!BA550="","",_tag_month_day!BA550/100)</f>
        <v/>
      </c>
      <c r="FQ554" s="510" t="str">
        <f>IF(_tag_month_day!BB550="","",_tag_month_day!BB550/100)</f>
        <v/>
      </c>
      <c r="FR554" s="603" t="str">
        <f>IF(_tag_month_day!BC550="","",_tag_month_day!BC550/100)</f>
        <v/>
      </c>
      <c r="FS554" s="510" t="str">
        <f>IF(_tag_month_day!BD550="","",_tag_month_day!BD550/100)</f>
        <v/>
      </c>
      <c r="FT554" s="510" t="str">
        <f>IF(_tag_month_day!BE550="","",_tag_month_day!BE550/100)</f>
        <v/>
      </c>
      <c r="FU554" s="510" t="str">
        <f>IF(_tag_month_day!BF550="","",_tag_month_day!BF550/100)</f>
        <v/>
      </c>
      <c r="FV554" s="510" t="str">
        <f>IF(_tag_month_day!BG550="","",_tag_month_day!BG550/100)</f>
        <v/>
      </c>
      <c r="FW554" s="603" t="str">
        <f>IF(_tag_month_day!BH550="","",_tag_month_day!BH550/100)</f>
        <v/>
      </c>
      <c r="FX554" s="510" t="str">
        <f>IF(_tag_month_day!BI550="","",_tag_month_day!BI550/100)</f>
        <v/>
      </c>
      <c r="FY554" s="510" t="str">
        <f>IF(_tag_month_day!BJ550="","",_tag_month_day!BJ550/100)</f>
        <v/>
      </c>
      <c r="FZ554" s="605" t="str">
        <f>IF(_tag_month_day!BK550="","",_tag_month_day!BK550/100)</f>
        <v/>
      </c>
      <c r="GA554" s="510" t="str">
        <f>IF(_tag_month_day!BL550="","",_tag_month_day!BL550/100)</f>
        <v/>
      </c>
      <c r="GB554" s="603" t="str">
        <f>IF(_tag_month_day!BM550="","",_tag_month_day!BM550/100)</f>
        <v/>
      </c>
      <c r="GC554" s="420" t="str">
        <f>IF(_tag_month_day!BN550="","",_tag_month_day!BN550/100)</f>
        <v/>
      </c>
      <c r="GD554" s="420" t="str">
        <f>IF(_tag_month_day!BO550="","",_tag_month_day!BO550/100)</f>
        <v/>
      </c>
      <c r="GE554" s="420" t="str">
        <f>IF(_tag_month_day!BP550="","",_tag_month_day!BP550/100)</f>
        <v/>
      </c>
      <c r="GF554" s="420" t="str">
        <f>IF(_tag_month_day!BQ550="","",_tag_month_day!BQ550/100)</f>
        <v/>
      </c>
      <c r="GG554" s="420" t="str">
        <f>IF(_tag_month_day!BR550="","",_tag_month_day!BR550/100)</f>
        <v/>
      </c>
      <c r="GH554" s="420" t="str">
        <f>IF(_tag_month_day!BS550="","",_tag_month_day!BS550/100)</f>
        <v/>
      </c>
      <c r="GI554" s="603" t="str">
        <f>IF(_tag_month_day!BT550="","",_tag_month_day!BT550/100)</f>
        <v/>
      </c>
      <c r="GJ554" s="612" t="str">
        <f>IF(_tag_month_day!BU550="","",_tag_month_day!BU550/100)</f>
        <v/>
      </c>
      <c r="GK554" s="620" t="str">
        <f>IF(_tag_month_day!BV550="",IF(_rlcf_month_day!A$2="","",_rlcf_month_day!A$2/100),_tag_month_day!BV550/100)</f>
        <v/>
      </c>
      <c r="GL554" s="620" t="str">
        <f>IF(_tag_month_day!BW550="",IF(_rlcf_month_day!B$2="","",_rlcf_month_day!B$2/100),_tag_month_day!BW550/100)</f>
        <v/>
      </c>
      <c r="GM554" s="621" t="str">
        <f>IF(_tag_month_day!BX550="",IF(_rlcf_month_day!C$2="","",_rlcf_month_day!C$2/100),_tag_month_day!BX550/100)</f>
        <v/>
      </c>
      <c r="GN554" s="620" t="str">
        <f>IF(_tag_month_day!BV550="",IF(_rlcf_month_day!A$2="","",_rlcf_month_day!A$2/100),_tag_month_day!BV550/100)</f>
        <v/>
      </c>
      <c r="GO554" s="620" t="str">
        <f>IF(_tag_month_day!BW550="",IF(_rlcf_month_day!B$2="","",_rlcf_month_day!B$2/100),_tag_month_day!BW550/100)</f>
        <v/>
      </c>
      <c r="GP554" s="620" t="str">
        <f>IF(_tag_month_day!CD550="",IF(_rlcf_month_day!E$2="","",_rlcf_month_day!E$2/100),_tag_month_day!CD550/100)</f>
        <v/>
      </c>
      <c r="GQ554" s="620" t="str">
        <f>IF(_tag_month_day!CE550="",IF(_rlcf_month_day!F$2="","",_rlcf_month_day!F$2/100),_tag_month_day!CE550/100)</f>
        <v/>
      </c>
      <c r="GR554" s="621" t="str">
        <f>IF(_tag_month_day!CF550="",IF(_rlcf_month_day!G$2="","",_rlcf_month_day!G$2/100),_tag_month_day!CF550/100)</f>
        <v/>
      </c>
      <c r="GS554" s="626">
        <f t="shared" ref="GS554:HH554" si="3354">GS553</f>
        <v>0.953</v>
      </c>
      <c r="GT554" s="626">
        <f t="shared" si="3354"/>
        <v>0.55</v>
      </c>
      <c r="GU554" s="626">
        <f t="shared" si="3354"/>
        <v>0.55</v>
      </c>
      <c r="GV554" s="626">
        <f t="shared" si="3354"/>
        <v>0.55</v>
      </c>
      <c r="GW554" s="626">
        <f t="shared" si="3354"/>
        <v>0.5</v>
      </c>
      <c r="GX554" s="626">
        <f t="shared" si="3354"/>
        <v>0.935</v>
      </c>
      <c r="GY554" s="626">
        <f t="shared" si="3354"/>
        <v>0.15</v>
      </c>
      <c r="GZ554" s="626">
        <f t="shared" si="3354"/>
        <v>1</v>
      </c>
      <c r="HA554" s="632">
        <f t="shared" si="3354"/>
        <v>0.047</v>
      </c>
      <c r="HB554" s="632">
        <f t="shared" si="3354"/>
        <v>0.45</v>
      </c>
      <c r="HC554" s="632">
        <f t="shared" si="3354"/>
        <v>0.45</v>
      </c>
      <c r="HD554" s="632">
        <f t="shared" si="3354"/>
        <v>0.45</v>
      </c>
      <c r="HE554" s="632">
        <f t="shared" si="3354"/>
        <v>0.5</v>
      </c>
      <c r="HF554" s="632">
        <f t="shared" si="3354"/>
        <v>0.065</v>
      </c>
      <c r="HG554" s="632">
        <f t="shared" si="3354"/>
        <v>0.85</v>
      </c>
      <c r="HH554" s="632">
        <f t="shared" si="3354"/>
        <v>0</v>
      </c>
      <c r="HI554" s="68">
        <f t="shared" si="3136"/>
        <v>0</v>
      </c>
      <c r="HJ554" s="68" t="e">
        <f t="shared" si="3167"/>
        <v>#VALUE!</v>
      </c>
      <c r="HK554" s="202">
        <f t="shared" si="3168"/>
        <v>0.85</v>
      </c>
      <c r="HL554" s="464">
        <f t="shared" si="3169"/>
        <v>550000</v>
      </c>
      <c r="HM554" s="464">
        <f t="shared" si="3170"/>
        <v>480000</v>
      </c>
      <c r="HN554" s="192" t="e">
        <f t="shared" si="3137"/>
        <v>#VALUE!</v>
      </c>
      <c r="HO554" s="192" t="e">
        <f>HN554*HK554*$HO$2/HL554*1000000</f>
        <v>#VALUE!</v>
      </c>
      <c r="HP554" s="192" t="e">
        <f>HN554*HK554*$HP$2/HM554*1000000</f>
        <v>#VALUE!</v>
      </c>
    </row>
    <row r="555" customFormat="1" spans="1:224">
      <c r="A555" s="381">
        <v>550</v>
      </c>
      <c r="B555" s="54">
        <f ca="1" t="shared" si="3171"/>
        <v>43639</v>
      </c>
      <c r="C555" s="57">
        <f t="shared" si="3172"/>
        <v>0.0416666666666667</v>
      </c>
      <c r="D555" s="68" t="str">
        <f ca="1" t="shared" si="3138"/>
        <v>中班</v>
      </c>
      <c r="E555" s="68" t="str">
        <f ca="1" t="shared" si="3139"/>
        <v>甲</v>
      </c>
      <c r="F555" s="68">
        <f ca="1">SUMPRODUCT((成本日报!$A$3:$A$95=计划!B555)*(成本日报!$B$3:$B$95=计划!$D555),成本日报!$C$3:$C$95)</f>
        <v>1</v>
      </c>
      <c r="G555" s="382">
        <f ca="1" t="shared" si="3173"/>
        <v>43639.8749999987</v>
      </c>
      <c r="H555" s="382">
        <f ca="1" t="shared" si="3140"/>
        <v>43639.8819444431</v>
      </c>
      <c r="I555" s="382">
        <f ca="1" t="shared" si="3141"/>
        <v>43639.8874999987</v>
      </c>
      <c r="J555" s="382">
        <f ca="1" t="shared" si="3142"/>
        <v>43639.9166666653</v>
      </c>
      <c r="K555" s="382">
        <f ca="1" t="shared" si="3143"/>
        <v>43639.9791666653</v>
      </c>
      <c r="L555" s="382">
        <f ca="1" t="shared" si="3144"/>
        <v>43639.9999999987</v>
      </c>
      <c r="M555" s="398" t="str">
        <f>IF(_tag_month_day!A551="","",_tag_month_day!A551)</f>
        <v/>
      </c>
      <c r="N555" s="398" t="str">
        <f>IF(_tag_month_day!B551="","",_tag_month_day!B551)</f>
        <v/>
      </c>
      <c r="O555" s="399" t="e">
        <f t="shared" si="3145"/>
        <v>#VALUE!</v>
      </c>
      <c r="P555" s="398" t="str">
        <f>IF(_tag_month_day!C551="","",_tag_month_day!C551)</f>
        <v/>
      </c>
      <c r="Q555" s="398" t="str">
        <f>IF(_tag_month_day!D551="","",_tag_month_day!D551)</f>
        <v/>
      </c>
      <c r="R555" s="416">
        <f>IF(_tag_month_day!CB551="",R554,_tag_month_day!CB551/100)</f>
        <v>0.07</v>
      </c>
      <c r="S555" s="417" t="str">
        <f>IF(_tag_month_day!E551="","",_tag_month_day!E551)</f>
        <v/>
      </c>
      <c r="T555" s="417" t="str">
        <f>IF(_tag_month_day!F551="","",_tag_month_day!F551)</f>
        <v/>
      </c>
      <c r="U555" s="418" t="e">
        <f t="shared" si="3099"/>
        <v>#VALUE!</v>
      </c>
      <c r="V555" s="53" t="e">
        <f t="shared" si="3100"/>
        <v>#VALUE!</v>
      </c>
      <c r="W555" s="419" t="str">
        <f>IF(_jhy_month_day!A551="","",_jhy_month_day!A551)</f>
        <v/>
      </c>
      <c r="X555" s="420" t="str">
        <f>IF(_jhy_month_day!B551="","",_jhy_month_day!B551/100)</f>
        <v/>
      </c>
      <c r="Y555" s="420" t="str">
        <f>IF(_jhy_month_day!C551="","",_jhy_month_day!C551/100)</f>
        <v/>
      </c>
      <c r="Z555" s="439">
        <f t="shared" si="3189"/>
        <v>138</v>
      </c>
      <c r="AA555" s="440" t="str">
        <f>IF(_tag_month_day!G551="","",_tag_month_day!G551/100)</f>
        <v/>
      </c>
      <c r="AB555" s="440" t="str">
        <f>IF(_tag_month_day!H551="","",_tag_month_day!H551/100)</f>
        <v/>
      </c>
      <c r="AC555" s="193">
        <f t="shared" si="3146"/>
        <v>1.59963432013121</v>
      </c>
      <c r="AD555" s="441" t="str">
        <f t="shared" si="3147"/>
        <v/>
      </c>
      <c r="AE555" s="442" t="str">
        <f t="shared" si="3148"/>
        <v/>
      </c>
      <c r="AF555" s="443">
        <v>1</v>
      </c>
      <c r="AG555" s="68" t="str">
        <f>IF(_duihao_month_day!A551="","",_duihao_month_day!A551)</f>
        <v/>
      </c>
      <c r="AH555" s="463">
        <f>IF(_gyk_month_day!B551="",AH554,_gyk_month_day!B551)</f>
        <v>820</v>
      </c>
      <c r="AI555" s="464"/>
      <c r="AJ555" s="68" t="str">
        <f>IF(_tag_month_day!I551="","",_tag_month_day!I551)</f>
        <v/>
      </c>
      <c r="AK555" s="465" t="str">
        <f>IF(_tzyy_month_day!A551="","",_tzyy_month_day!A551)</f>
        <v/>
      </c>
      <c r="AL555" s="465" t="str">
        <f>IF(_tzyy_month_day!B551="","",_tzyy_month_day!B551)</f>
        <v/>
      </c>
      <c r="AM555" s="465" t="str">
        <f>IF(_tzyy_month_day!C551="","",_tzyy_month_day!C551)</f>
        <v/>
      </c>
      <c r="AN555" s="466" t="str">
        <f>IF(_tag_month_day!CG551="","",_tag_month_day!CG551)</f>
        <v/>
      </c>
      <c r="AO555" s="466" t="str">
        <f>IF(_tag_month_day!CH551="","",_tag_month_day!CH551)</f>
        <v/>
      </c>
      <c r="AP555" s="486" t="e">
        <f t="shared" si="3149"/>
        <v>#VALUE!</v>
      </c>
      <c r="AQ555" s="487" t="str">
        <f>IF(_tag_month_day!J551="","",_tag_month_day!J551/100)</f>
        <v/>
      </c>
      <c r="AR555" s="488">
        <f t="shared" si="3150"/>
        <v>1.3</v>
      </c>
      <c r="AS555" s="489" t="e">
        <f t="shared" si="3101"/>
        <v>#VALUE!</v>
      </c>
      <c r="AT555" s="489">
        <f t="shared" si="3151"/>
        <v>0</v>
      </c>
      <c r="AU555" s="490" t="str">
        <f>IF(_tag_month_day!K551="","",_tag_month_day!K551)</f>
        <v/>
      </c>
      <c r="AV555" s="491" t="str">
        <f>IF(_tag_month_day!L551="","",_tag_month_day!L551/100)</f>
        <v/>
      </c>
      <c r="AW555" s="420">
        <f t="shared" si="3073"/>
        <v>0</v>
      </c>
      <c r="AX555" s="420">
        <f t="shared" si="3152"/>
        <v>0</v>
      </c>
      <c r="AY555" s="420" t="str">
        <f>IF(_tag_month_day!M551="","",_tag_month_day!M551/100)</f>
        <v/>
      </c>
      <c r="AZ555" s="420" t="str">
        <f>IF(_tag_month_day!N551="","",_tag_month_day!N551/100)</f>
        <v/>
      </c>
      <c r="BA555" s="420" t="str">
        <f>IF(_tag_month_day!O551="","",_tag_month_day!O551/100)</f>
        <v/>
      </c>
      <c r="BB555" s="496" t="str">
        <f>IF(_tag_month_day!P551="","",_tag_month_day!P551/100)</f>
        <v/>
      </c>
      <c r="BC555" s="496">
        <f t="shared" si="3153"/>
        <v>0</v>
      </c>
      <c r="BD555" s="496" t="str">
        <f>IF(_tag_month_day!Q551="","",_tag_month_day!Q551/100)</f>
        <v/>
      </c>
      <c r="BE555" s="510" t="str">
        <f>IF(_tag_month_day!R551="","",_tag_month_day!R551/100)</f>
        <v/>
      </c>
      <c r="BF555" s="413" t="str">
        <f>IF(_tag_month_day!CC551="","",_tag_month_day!CC551/100)</f>
        <v/>
      </c>
      <c r="BG555" s="511" t="e">
        <f t="shared" si="3102"/>
        <v>#VALUE!</v>
      </c>
      <c r="BH555" s="198">
        <f t="shared" si="3103"/>
        <v>0</v>
      </c>
      <c r="BI555" s="512" t="e">
        <f>IF(CX555=0,BI554,(DK555*查询!$R$5+DL555*查询!$Q$5+DM555*查询!$N$5+DN555*查询!$O$5+DO555*查询!$P$5)*AF555/CX555)</f>
        <v>#VALUE!</v>
      </c>
      <c r="BJ555" s="512" t="e">
        <f>IF(CX555=0,BJ554,(DP555*查询!$S$5+DQ555*查询!$T$5+DR555*查询!$U$5)*AF555/CX555)</f>
        <v>#VALUE!</v>
      </c>
      <c r="BK555" s="512">
        <f t="shared" si="3154"/>
        <v>1</v>
      </c>
      <c r="BL555" s="513" t="str">
        <f>IF(_cfyc_month_day!A551="","",_cfyc_month_day!A551)</f>
        <v/>
      </c>
      <c r="BM555" s="513" t="str">
        <f>IF(_cfyc_month_day!B551="","",_cfyc_month_day!B551)</f>
        <v/>
      </c>
      <c r="BN555" s="513" t="str">
        <f>IF(_cfyc_month_day!C551="","",_cfyc_month_day!C551)</f>
        <v/>
      </c>
      <c r="BO555" s="522" t="str">
        <f>IF(_cfyc_month_day!D551="","",_cfyc_month_day!D551)</f>
        <v/>
      </c>
      <c r="BP555" s="522" t="str">
        <f>IF(_cfyc_month_day!E551="","",_cfyc_month_day!E551)</f>
        <v/>
      </c>
      <c r="BQ555" s="522" t="str">
        <f>IF(_cfyc_month_day!F551="","",_cfyc_month_day!F551)</f>
        <v/>
      </c>
      <c r="BR555" s="513" t="str">
        <f>IF(_tag_month_day!T551="","",_tag_month_day!T551)</f>
        <v/>
      </c>
      <c r="BS555" s="513" t="str">
        <f>IF(_tag_month_day!U551="","",_tag_month_day!U551)</f>
        <v/>
      </c>
      <c r="BT555" s="523" t="str">
        <f t="shared" si="3155"/>
        <v/>
      </c>
      <c r="BU555" s="223" t="str">
        <f>IF(_tag_month_day!V551="","",_tag_month_day!V551)</f>
        <v/>
      </c>
      <c r="BV555" s="206" t="str">
        <f>IF(_tag_month_day!W551="","",_tag_month_day!W551)</f>
        <v/>
      </c>
      <c r="BW555" s="540" t="str">
        <f>IF(_tag_month_day!X551="","",_tag_month_day!X551)</f>
        <v/>
      </c>
      <c r="BX555" s="540" t="str">
        <f>IF(_tag_month_day!Y551="","",_tag_month_day!Y551)</f>
        <v/>
      </c>
      <c r="BY555" s="541">
        <f ca="1" t="shared" si="3156"/>
        <v>43639.9999999987</v>
      </c>
      <c r="BZ555" s="542"/>
      <c r="CA555" s="543" t="str">
        <f>IF(_jhy2_month_day!A551="","",_jhy2_month_day!A551)</f>
        <v/>
      </c>
      <c r="CB555" s="464" t="str">
        <f>IF(_jhy2_month_day!B551="","",_jhy2_month_day!B551)</f>
        <v/>
      </c>
      <c r="CC555" s="464" t="str">
        <f>IF(_jhy2_month_day!C551="","",_jhy2_month_day!C551)</f>
        <v/>
      </c>
      <c r="CD555" s="464" t="str">
        <f>IF(_jhy2_month_day!D551="","",_jhy2_month_day!D551)</f>
        <v/>
      </c>
      <c r="CE555" s="464" t="str">
        <f>IF(_jhy2_month_day!E551="","",_jhy2_month_day!E551)</f>
        <v/>
      </c>
      <c r="CF555" s="464" t="str">
        <f>IF(_jhy2_month_day!F551="","",_jhy2_month_day!F551)</f>
        <v/>
      </c>
      <c r="CG555" s="464" t="str">
        <f>IF(_jhy2_month_day!G551="","",_jhy2_month_day!G551)</f>
        <v/>
      </c>
      <c r="CH555" s="464" t="str">
        <f>IF(_jhy2_month_day!H551="","",_jhy2_month_day!H551)</f>
        <v/>
      </c>
      <c r="CI555" s="464" t="str">
        <f>IF(_jhy2_month_day!I551="","",_jhy2_month_day!I551)</f>
        <v/>
      </c>
      <c r="CJ555" s="464" t="str">
        <f>IF(_jhy2_month_day!J551="","",_jhy2_month_day!J551)</f>
        <v/>
      </c>
      <c r="CK555" s="464" t="str">
        <f>IF(_jhy2_month_day!K551="","",_jhy2_month_day!K551)</f>
        <v/>
      </c>
      <c r="CL555" s="562" t="str">
        <f>IF(_jhy2_month_day!L551="","",_jhy2_month_day!L551)</f>
        <v/>
      </c>
      <c r="CM555" s="562" t="str">
        <f>IF(_jhy2_month_day!M551="","",_jhy2_month_day!M551)</f>
        <v/>
      </c>
      <c r="CN555" s="562" t="str">
        <f>IF(_jhy2_month_day!N551="","",_jhy2_month_day!N551)</f>
        <v/>
      </c>
      <c r="CO555" s="562" t="str">
        <f>IF(_jhy2_month_day!O551="","",_jhy2_month_day!O551)</f>
        <v/>
      </c>
      <c r="CP555" s="562" t="str">
        <f>IF(_jhy2_month_day!P551="","",_jhy2_month_day!P551)</f>
        <v/>
      </c>
      <c r="CQ555" s="562" t="str">
        <f>IF(_jhy2_month_day!Q551="","",_jhy2_month_day!Q551)</f>
        <v/>
      </c>
      <c r="CR555" s="563" t="str">
        <f>IF(_jhy2_month_day!R551="","",_jhy2_month_day!R551)</f>
        <v/>
      </c>
      <c r="CS555" s="576" t="str">
        <f>IF(_jhy2_month_day!S551="","",_jhy2_month_day!S551)</f>
        <v/>
      </c>
      <c r="CT555" s="562" t="str">
        <f>IF(_jhy2_month_day!T551="","",_jhy2_month_day!T551)</f>
        <v/>
      </c>
      <c r="CU555" s="577" t="e">
        <f t="shared" si="3104"/>
        <v>#VALUE!</v>
      </c>
      <c r="CV555" s="198" t="e">
        <f t="shared" si="3105"/>
        <v>#VALUE!</v>
      </c>
      <c r="CW555" s="192" t="e">
        <f t="shared" si="3106"/>
        <v>#VALUE!</v>
      </c>
      <c r="CX555" s="192" t="e">
        <f t="shared" si="3107"/>
        <v>#VALUE!</v>
      </c>
      <c r="CY555" s="202" t="e">
        <f t="shared" si="3108"/>
        <v>#VALUE!</v>
      </c>
      <c r="CZ555" s="192" t="e">
        <f t="shared" ref="CZ555:DI555" si="3355">$AJ555*EF555</f>
        <v>#VALUE!</v>
      </c>
      <c r="DA555" s="192" t="e">
        <f t="shared" si="3355"/>
        <v>#VALUE!</v>
      </c>
      <c r="DB555" s="192" t="e">
        <f t="shared" si="3355"/>
        <v>#VALUE!</v>
      </c>
      <c r="DC555" s="192" t="e">
        <f t="shared" si="3355"/>
        <v>#VALUE!</v>
      </c>
      <c r="DD555" s="192" t="e">
        <f t="shared" si="3355"/>
        <v>#VALUE!</v>
      </c>
      <c r="DE555" s="192" t="e">
        <f t="shared" si="3355"/>
        <v>#VALUE!</v>
      </c>
      <c r="DF555" s="192" t="e">
        <f t="shared" si="3355"/>
        <v>#VALUE!</v>
      </c>
      <c r="DG555" s="192" t="e">
        <f t="shared" si="3355"/>
        <v>#VALUE!</v>
      </c>
      <c r="DH555" s="192" t="e">
        <f t="shared" si="3355"/>
        <v>#VALUE!</v>
      </c>
      <c r="DI555" s="192" t="e">
        <f t="shared" si="3355"/>
        <v>#VALUE!</v>
      </c>
      <c r="DJ555" s="192" t="e">
        <f t="shared" si="3110"/>
        <v>#VALUE!</v>
      </c>
      <c r="DK555" s="192" t="e">
        <f t="shared" si="3111"/>
        <v>#VALUE!</v>
      </c>
      <c r="DL555" s="192" t="e">
        <f t="shared" si="3112"/>
        <v>#VALUE!</v>
      </c>
      <c r="DM555" s="192" t="e">
        <f t="shared" si="3113"/>
        <v>#VALUE!</v>
      </c>
      <c r="DN555" s="192" t="e">
        <f t="shared" si="3114"/>
        <v>#VALUE!</v>
      </c>
      <c r="DO555" s="192" t="e">
        <f t="shared" si="3115"/>
        <v>#VALUE!</v>
      </c>
      <c r="DP555" s="192" t="e">
        <f t="shared" si="3116"/>
        <v>#VALUE!</v>
      </c>
      <c r="DQ555" s="192" t="e">
        <f t="shared" si="3117"/>
        <v>#VALUE!</v>
      </c>
      <c r="DR555" s="192" t="e">
        <f t="shared" si="3118"/>
        <v>#VALUE!</v>
      </c>
      <c r="DS555" s="192" t="e">
        <f t="shared" si="3119"/>
        <v>#VALUE!</v>
      </c>
      <c r="DT555" s="192" t="e">
        <f t="shared" si="3120"/>
        <v>#VALUE!</v>
      </c>
      <c r="DU555" s="192" t="e">
        <f t="shared" si="3121"/>
        <v>#VALUE!</v>
      </c>
      <c r="DV555" s="198" t="e">
        <f t="shared" si="3122"/>
        <v>#VALUE!</v>
      </c>
      <c r="DW555" s="198" t="e">
        <f t="shared" si="3123"/>
        <v>#DIV/0!</v>
      </c>
      <c r="DX555" s="198" t="e">
        <f t="shared" si="3124"/>
        <v>#DIV/0!</v>
      </c>
      <c r="DY555" s="198" t="e">
        <f t="shared" si="3125"/>
        <v>#VALUE!</v>
      </c>
      <c r="DZ555" s="198" t="e">
        <f t="shared" si="3126"/>
        <v>#VALUE!</v>
      </c>
      <c r="EA555" s="198" t="e">
        <f t="shared" si="3127"/>
        <v>#VALUE!</v>
      </c>
      <c r="EB555" s="198" t="e">
        <f t="shared" si="3128"/>
        <v>#VALUE!</v>
      </c>
      <c r="EC555" s="198" t="e">
        <f t="shared" si="3129"/>
        <v>#DIV/0!</v>
      </c>
      <c r="ED555" s="198" t="e">
        <f t="shared" si="3130"/>
        <v>#VALUE!</v>
      </c>
      <c r="EE555" s="198" t="e">
        <f t="shared" si="3131"/>
        <v>#VALUE!</v>
      </c>
      <c r="EF555" s="198" t="e">
        <f t="shared" ref="EF555:EO555" si="3356">DV555/SUM($DV555:$EE555)</f>
        <v>#VALUE!</v>
      </c>
      <c r="EG555" s="198" t="e">
        <f t="shared" si="3356"/>
        <v>#DIV/0!</v>
      </c>
      <c r="EH555" s="198" t="e">
        <f t="shared" si="3356"/>
        <v>#DIV/0!</v>
      </c>
      <c r="EI555" s="198" t="e">
        <f t="shared" si="3356"/>
        <v>#VALUE!</v>
      </c>
      <c r="EJ555" s="198" t="e">
        <f t="shared" si="3356"/>
        <v>#VALUE!</v>
      </c>
      <c r="EK555" s="198" t="e">
        <f t="shared" si="3356"/>
        <v>#VALUE!</v>
      </c>
      <c r="EL555" s="198" t="e">
        <f t="shared" si="3356"/>
        <v>#VALUE!</v>
      </c>
      <c r="EM555" s="198" t="e">
        <f t="shared" si="3356"/>
        <v>#DIV/0!</v>
      </c>
      <c r="EN555" s="198" t="e">
        <f t="shared" si="3356"/>
        <v>#VALUE!</v>
      </c>
      <c r="EO555" s="198" t="e">
        <f t="shared" si="3356"/>
        <v>#VALUE!</v>
      </c>
      <c r="EP555" s="511">
        <f t="shared" ref="EP555:EW555" si="3357">EP554</f>
        <v>0.08</v>
      </c>
      <c r="EQ555" s="511">
        <f t="shared" si="3357"/>
        <v>0.015</v>
      </c>
      <c r="ER555" s="511">
        <f t="shared" si="3357"/>
        <v>0.015</v>
      </c>
      <c r="ES555" s="511">
        <f t="shared" si="3357"/>
        <v>0.015</v>
      </c>
      <c r="ET555" s="511">
        <f t="shared" si="3357"/>
        <v>0.015</v>
      </c>
      <c r="EU555" s="511">
        <f t="shared" si="3357"/>
        <v>0.09</v>
      </c>
      <c r="EV555" s="511">
        <f t="shared" si="3357"/>
        <v>0.09</v>
      </c>
      <c r="EW555" s="511">
        <f t="shared" si="3357"/>
        <v>0.09</v>
      </c>
      <c r="EX555" s="420" t="str">
        <f>IF(_tag_month_day!AS551="","",_tag_month_day!AS551/100)</f>
        <v/>
      </c>
      <c r="EY555" s="420" t="str">
        <f>IF(_tag_month_day!AT551="","",_tag_month_day!AT551/100)</f>
        <v/>
      </c>
      <c r="EZ555" s="420" t="str">
        <f>IF(_tag_month_day!AU551="","",_tag_month_day!AU551/100)</f>
        <v/>
      </c>
      <c r="FA555" s="420" t="str">
        <f>IF(_tag_month_day!AV551="","",_tag_month_day!AV551/100)</f>
        <v/>
      </c>
      <c r="FB555" s="420" t="str">
        <f>IF(_tag_month_day!AW551="","",_tag_month_day!AW551/100)</f>
        <v/>
      </c>
      <c r="FC555" s="420" t="str">
        <f>IF(_tag_month_day!AX551="","",_tag_month_day!AX551/100)</f>
        <v/>
      </c>
      <c r="FD555" s="510">
        <f t="shared" si="3160"/>
        <v>0.33</v>
      </c>
      <c r="FE555" s="510">
        <f t="shared" si="3161"/>
        <v>0.19</v>
      </c>
      <c r="FF555" s="510">
        <f t="shared" si="3162"/>
        <v>0.003</v>
      </c>
      <c r="FG555" s="510">
        <f t="shared" si="3163"/>
        <v>0</v>
      </c>
      <c r="FH555" s="603">
        <f t="shared" si="3164"/>
        <v>0.0001</v>
      </c>
      <c r="FI555" s="510">
        <f t="shared" ref="FI555:FR555" si="3358">FI554</f>
        <v>0.41</v>
      </c>
      <c r="FJ555" s="510">
        <f t="shared" si="3358"/>
        <v>0.11</v>
      </c>
      <c r="FK555" s="510">
        <f t="shared" si="3358"/>
        <v>0.015</v>
      </c>
      <c r="FL555" s="510">
        <f t="shared" si="3358"/>
        <v>0</v>
      </c>
      <c r="FM555" s="603">
        <f t="shared" si="3358"/>
        <v>0.0001</v>
      </c>
      <c r="FN555" s="510" t="str">
        <f>IF(_tag_month_day!AY551="","",_tag_month_day!AY551/100)</f>
        <v/>
      </c>
      <c r="FO555" s="510" t="str">
        <f>IF(_tag_month_day!AZ551="","",_tag_month_day!AZ551/100)</f>
        <v/>
      </c>
      <c r="FP555" s="510" t="str">
        <f>IF(_tag_month_day!BA551="","",_tag_month_day!BA551/100)</f>
        <v/>
      </c>
      <c r="FQ555" s="510" t="str">
        <f>IF(_tag_month_day!BB551="","",_tag_month_day!BB551/100)</f>
        <v/>
      </c>
      <c r="FR555" s="603" t="str">
        <f>IF(_tag_month_day!BC551="","",_tag_month_day!BC551/100)</f>
        <v/>
      </c>
      <c r="FS555" s="510" t="str">
        <f>IF(_tag_month_day!BD551="","",_tag_month_day!BD551/100)</f>
        <v/>
      </c>
      <c r="FT555" s="510" t="str">
        <f>IF(_tag_month_day!BE551="","",_tag_month_day!BE551/100)</f>
        <v/>
      </c>
      <c r="FU555" s="510" t="str">
        <f>IF(_tag_month_day!BF551="","",_tag_month_day!BF551/100)</f>
        <v/>
      </c>
      <c r="FV555" s="510" t="str">
        <f>IF(_tag_month_day!BG551="","",_tag_month_day!BG551/100)</f>
        <v/>
      </c>
      <c r="FW555" s="603" t="str">
        <f>IF(_tag_month_day!BH551="","",_tag_month_day!BH551/100)</f>
        <v/>
      </c>
      <c r="FX555" s="510" t="str">
        <f>IF(_tag_month_day!BI551="","",_tag_month_day!BI551/100)</f>
        <v/>
      </c>
      <c r="FY555" s="510" t="str">
        <f>IF(_tag_month_day!BJ551="","",_tag_month_day!BJ551/100)</f>
        <v/>
      </c>
      <c r="FZ555" s="605" t="str">
        <f>IF(_tag_month_day!BK551="","",_tag_month_day!BK551/100)</f>
        <v/>
      </c>
      <c r="GA555" s="510" t="str">
        <f>IF(_tag_month_day!BL551="","",_tag_month_day!BL551/100)</f>
        <v/>
      </c>
      <c r="GB555" s="603" t="str">
        <f>IF(_tag_month_day!BM551="","",_tag_month_day!BM551/100)</f>
        <v/>
      </c>
      <c r="GC555" s="420" t="str">
        <f>IF(_tag_month_day!BN551="","",_tag_month_day!BN551/100)</f>
        <v/>
      </c>
      <c r="GD555" s="420" t="str">
        <f>IF(_tag_month_day!BO551="","",_tag_month_day!BO551/100)</f>
        <v/>
      </c>
      <c r="GE555" s="420" t="str">
        <f>IF(_tag_month_day!BP551="","",_tag_month_day!BP551/100)</f>
        <v/>
      </c>
      <c r="GF555" s="420" t="str">
        <f>IF(_tag_month_day!BQ551="","",_tag_month_day!BQ551/100)</f>
        <v/>
      </c>
      <c r="GG555" s="420" t="str">
        <f>IF(_tag_month_day!BR551="","",_tag_month_day!BR551/100)</f>
        <v/>
      </c>
      <c r="GH555" s="420" t="str">
        <f>IF(_tag_month_day!BS551="","",_tag_month_day!BS551/100)</f>
        <v/>
      </c>
      <c r="GI555" s="603" t="str">
        <f>IF(_tag_month_day!BT551="","",_tag_month_day!BT551/100)</f>
        <v/>
      </c>
      <c r="GJ555" s="612" t="str">
        <f>IF(_tag_month_day!BU551="","",_tag_month_day!BU551/100)</f>
        <v/>
      </c>
      <c r="GK555" s="620" t="str">
        <f>IF(_tag_month_day!BV551="",IF(_rlcf_month_day!A$2="","",_rlcf_month_day!A$2/100),_tag_month_day!BV551/100)</f>
        <v/>
      </c>
      <c r="GL555" s="620" t="str">
        <f>IF(_tag_month_day!BW551="",IF(_rlcf_month_day!B$2="","",_rlcf_month_day!B$2/100),_tag_month_day!BW551/100)</f>
        <v/>
      </c>
      <c r="GM555" s="621" t="str">
        <f>IF(_tag_month_day!BX551="",IF(_rlcf_month_day!C$2="","",_rlcf_month_day!C$2/100),_tag_month_day!BX551/100)</f>
        <v/>
      </c>
      <c r="GN555" s="620" t="str">
        <f>IF(_tag_month_day!BV551="",IF(_rlcf_month_day!A$2="","",_rlcf_month_day!A$2/100),_tag_month_day!BV551/100)</f>
        <v/>
      </c>
      <c r="GO555" s="620" t="str">
        <f>IF(_tag_month_day!BW551="",IF(_rlcf_month_day!B$2="","",_rlcf_month_day!B$2/100),_tag_month_day!BW551/100)</f>
        <v/>
      </c>
      <c r="GP555" s="620" t="str">
        <f>IF(_tag_month_day!CD551="",IF(_rlcf_month_day!E$2="","",_rlcf_month_day!E$2/100),_tag_month_day!CD551/100)</f>
        <v/>
      </c>
      <c r="GQ555" s="620" t="str">
        <f>IF(_tag_month_day!CE551="",IF(_rlcf_month_day!F$2="","",_rlcf_month_day!F$2/100),_tag_month_day!CE551/100)</f>
        <v/>
      </c>
      <c r="GR555" s="621" t="str">
        <f>IF(_tag_month_day!CF551="",IF(_rlcf_month_day!G$2="","",_rlcf_month_day!G$2/100),_tag_month_day!CF551/100)</f>
        <v/>
      </c>
      <c r="GS555" s="626">
        <f t="shared" ref="GS555:HH555" si="3359">GS554</f>
        <v>0.953</v>
      </c>
      <c r="GT555" s="626">
        <f t="shared" si="3359"/>
        <v>0.55</v>
      </c>
      <c r="GU555" s="626">
        <f t="shared" si="3359"/>
        <v>0.55</v>
      </c>
      <c r="GV555" s="626">
        <f t="shared" si="3359"/>
        <v>0.55</v>
      </c>
      <c r="GW555" s="626">
        <f t="shared" si="3359"/>
        <v>0.5</v>
      </c>
      <c r="GX555" s="626">
        <f t="shared" si="3359"/>
        <v>0.935</v>
      </c>
      <c r="GY555" s="626">
        <f t="shared" si="3359"/>
        <v>0.15</v>
      </c>
      <c r="GZ555" s="626">
        <f t="shared" si="3359"/>
        <v>1</v>
      </c>
      <c r="HA555" s="632">
        <f t="shared" si="3359"/>
        <v>0.047</v>
      </c>
      <c r="HB555" s="632">
        <f t="shared" si="3359"/>
        <v>0.45</v>
      </c>
      <c r="HC555" s="632">
        <f t="shared" si="3359"/>
        <v>0.45</v>
      </c>
      <c r="HD555" s="632">
        <f t="shared" si="3359"/>
        <v>0.45</v>
      </c>
      <c r="HE555" s="632">
        <f t="shared" si="3359"/>
        <v>0.5</v>
      </c>
      <c r="HF555" s="632">
        <f t="shared" si="3359"/>
        <v>0.065</v>
      </c>
      <c r="HG555" s="632">
        <f t="shared" si="3359"/>
        <v>0.85</v>
      </c>
      <c r="HH555" s="632">
        <f t="shared" si="3359"/>
        <v>0</v>
      </c>
      <c r="HI555" s="68">
        <f t="shared" si="3136"/>
        <v>0</v>
      </c>
      <c r="HJ555" s="68" t="e">
        <f t="shared" si="3167"/>
        <v>#VALUE!</v>
      </c>
      <c r="HK555" s="202">
        <f t="shared" si="3168"/>
        <v>0.85</v>
      </c>
      <c r="HL555" s="464">
        <f t="shared" si="3169"/>
        <v>550000</v>
      </c>
      <c r="HM555" s="464">
        <f t="shared" si="3170"/>
        <v>480000</v>
      </c>
      <c r="HN555" s="192" t="e">
        <f t="shared" si="3137"/>
        <v>#VALUE!</v>
      </c>
      <c r="HO555" s="192" t="e">
        <f>HN555*HK555*$HO$2/HL555*1000000</f>
        <v>#VALUE!</v>
      </c>
      <c r="HP555" s="192" t="e">
        <f>HN555*HK555*$HP$2/HM555*1000000</f>
        <v>#VALUE!</v>
      </c>
    </row>
    <row r="556" customFormat="1" spans="1:224">
      <c r="A556" s="381">
        <v>551</v>
      </c>
      <c r="B556" s="54">
        <f ca="1" t="shared" si="3171"/>
        <v>43639</v>
      </c>
      <c r="C556" s="57">
        <f t="shared" si="3172"/>
        <v>0.0416666666666667</v>
      </c>
      <c r="D556" s="68" t="str">
        <f ca="1" t="shared" si="3138"/>
        <v>中班</v>
      </c>
      <c r="E556" s="68" t="str">
        <f ca="1" t="shared" si="3139"/>
        <v>甲</v>
      </c>
      <c r="F556" s="68">
        <f ca="1">SUMPRODUCT((成本日报!$A$3:$A$95=计划!B556)*(成本日报!$B$3:$B$95=计划!$D556),成本日报!$C$3:$C$95)</f>
        <v>1</v>
      </c>
      <c r="G556" s="382">
        <f ca="1" t="shared" si="3173"/>
        <v>43639.9166666653</v>
      </c>
      <c r="H556" s="382">
        <f ca="1" t="shared" si="3140"/>
        <v>43639.9236111098</v>
      </c>
      <c r="I556" s="382">
        <f ca="1" t="shared" si="3141"/>
        <v>43639.9291666653</v>
      </c>
      <c r="J556" s="382">
        <f ca="1" t="shared" si="3142"/>
        <v>43639.958333332</v>
      </c>
      <c r="K556" s="382">
        <f ca="1" t="shared" si="3143"/>
        <v>43640.020833332</v>
      </c>
      <c r="L556" s="382">
        <f ca="1" t="shared" si="3144"/>
        <v>43640.0416666653</v>
      </c>
      <c r="M556" s="398" t="str">
        <f>IF(_tag_month_day!A552="","",_tag_month_day!A552)</f>
        <v/>
      </c>
      <c r="N556" s="398" t="str">
        <f>IF(_tag_month_day!B552="","",_tag_month_day!B552)</f>
        <v/>
      </c>
      <c r="O556" s="399" t="e">
        <f t="shared" si="3145"/>
        <v>#VALUE!</v>
      </c>
      <c r="P556" s="398" t="str">
        <f>IF(_tag_month_day!C552="","",_tag_month_day!C552)</f>
        <v/>
      </c>
      <c r="Q556" s="398" t="str">
        <f>IF(_tag_month_day!D552="","",_tag_month_day!D552)</f>
        <v/>
      </c>
      <c r="R556" s="416">
        <f>IF(_tag_month_day!CB552="",R555,_tag_month_day!CB552/100)</f>
        <v>0.07</v>
      </c>
      <c r="S556" s="417" t="str">
        <f>IF(_tag_month_day!E552="","",_tag_month_day!E552)</f>
        <v/>
      </c>
      <c r="T556" s="417" t="str">
        <f>IF(_tag_month_day!F552="","",_tag_month_day!F552)</f>
        <v/>
      </c>
      <c r="U556" s="418" t="e">
        <f t="shared" si="3099"/>
        <v>#VALUE!</v>
      </c>
      <c r="V556" s="53" t="e">
        <f t="shared" si="3100"/>
        <v>#VALUE!</v>
      </c>
      <c r="W556" s="419" t="str">
        <f>IF(_jhy_month_day!A552="","",_jhy_month_day!A552)</f>
        <v/>
      </c>
      <c r="X556" s="420" t="str">
        <f>IF(_jhy_month_day!B552="","",_jhy_month_day!B552/100)</f>
        <v/>
      </c>
      <c r="Y556" s="420" t="str">
        <f>IF(_jhy_month_day!C552="","",_jhy_month_day!C552/100)</f>
        <v/>
      </c>
      <c r="Z556" s="439">
        <f t="shared" si="3189"/>
        <v>138</v>
      </c>
      <c r="AA556" s="440" t="str">
        <f>IF(_tag_month_day!G552="","",_tag_month_day!G552/100)</f>
        <v/>
      </c>
      <c r="AB556" s="440" t="str">
        <f>IF(_tag_month_day!H552="","",_tag_month_day!H552/100)</f>
        <v/>
      </c>
      <c r="AC556" s="193">
        <f t="shared" si="3146"/>
        <v>1.59963432013121</v>
      </c>
      <c r="AD556" s="441" t="str">
        <f t="shared" si="3147"/>
        <v/>
      </c>
      <c r="AE556" s="442" t="str">
        <f t="shared" si="3148"/>
        <v/>
      </c>
      <c r="AF556" s="443">
        <v>1</v>
      </c>
      <c r="AG556" s="68" t="str">
        <f>IF(_duihao_month_day!A552="","",_duihao_month_day!A552)</f>
        <v/>
      </c>
      <c r="AH556" s="463">
        <f>IF(_gyk_month_day!B552="",AH555,_gyk_month_day!B552)</f>
        <v>820</v>
      </c>
      <c r="AI556" s="464"/>
      <c r="AJ556" s="68" t="str">
        <f>IF(_tag_month_day!I552="","",_tag_month_day!I552)</f>
        <v/>
      </c>
      <c r="AK556" s="465" t="str">
        <f>IF(_tzyy_month_day!A552="","",_tzyy_month_day!A552)</f>
        <v/>
      </c>
      <c r="AL556" s="465" t="str">
        <f>IF(_tzyy_month_day!B552="","",_tzyy_month_day!B552)</f>
        <v/>
      </c>
      <c r="AM556" s="465" t="str">
        <f>IF(_tzyy_month_day!C552="","",_tzyy_month_day!C552)</f>
        <v/>
      </c>
      <c r="AN556" s="466" t="str">
        <f>IF(_tag_month_day!CG552="","",_tag_month_day!CG552)</f>
        <v/>
      </c>
      <c r="AO556" s="466" t="str">
        <f>IF(_tag_month_day!CH552="","",_tag_month_day!CH552)</f>
        <v/>
      </c>
      <c r="AP556" s="486" t="e">
        <f t="shared" si="3149"/>
        <v>#VALUE!</v>
      </c>
      <c r="AQ556" s="487" t="str">
        <f>IF(_tag_month_day!J552="","",_tag_month_day!J552/100)</f>
        <v/>
      </c>
      <c r="AR556" s="488">
        <f t="shared" si="3150"/>
        <v>1.3</v>
      </c>
      <c r="AS556" s="489" t="e">
        <f t="shared" si="3101"/>
        <v>#VALUE!</v>
      </c>
      <c r="AT556" s="489">
        <f t="shared" si="3151"/>
        <v>0</v>
      </c>
      <c r="AU556" s="490" t="str">
        <f>IF(_tag_month_day!K552="","",_tag_month_day!K552)</f>
        <v/>
      </c>
      <c r="AV556" s="491" t="str">
        <f>IF(_tag_month_day!L552="","",_tag_month_day!L552/100)</f>
        <v/>
      </c>
      <c r="AW556" s="420">
        <f t="shared" si="3073"/>
        <v>0</v>
      </c>
      <c r="AX556" s="420">
        <f t="shared" si="3152"/>
        <v>0</v>
      </c>
      <c r="AY556" s="420" t="str">
        <f>IF(_tag_month_day!M552="","",_tag_month_day!M552/100)</f>
        <v/>
      </c>
      <c r="AZ556" s="420" t="str">
        <f>IF(_tag_month_day!N552="","",_tag_month_day!N552/100)</f>
        <v/>
      </c>
      <c r="BA556" s="420" t="str">
        <f>IF(_tag_month_day!O552="","",_tag_month_day!O552/100)</f>
        <v/>
      </c>
      <c r="BB556" s="496" t="str">
        <f>IF(_tag_month_day!P552="","",_tag_month_day!P552/100)</f>
        <v/>
      </c>
      <c r="BC556" s="496">
        <f t="shared" si="3153"/>
        <v>0</v>
      </c>
      <c r="BD556" s="496" t="str">
        <f>IF(_tag_month_day!Q552="","",_tag_month_day!Q552/100)</f>
        <v/>
      </c>
      <c r="BE556" s="510" t="str">
        <f>IF(_tag_month_day!R552="","",_tag_month_day!R552/100)</f>
        <v/>
      </c>
      <c r="BF556" s="413" t="str">
        <f>IF(_tag_month_day!CC552="","",_tag_month_day!CC552/100)</f>
        <v/>
      </c>
      <c r="BG556" s="511" t="e">
        <f t="shared" si="3102"/>
        <v>#VALUE!</v>
      </c>
      <c r="BH556" s="198">
        <f t="shared" si="3103"/>
        <v>0</v>
      </c>
      <c r="BI556" s="512" t="e">
        <f>IF(CX556=0,BI555,(DK556*查询!$R$5+DL556*查询!$Q$5+DM556*查询!$N$5+DN556*查询!$O$5+DO556*查询!$P$5)*AF556/CX556)</f>
        <v>#VALUE!</v>
      </c>
      <c r="BJ556" s="512" t="e">
        <f>IF(CX556=0,BJ555,(DP556*查询!$S$5+DQ556*查询!$T$5+DR556*查询!$U$5)*AF556/CX556)</f>
        <v>#VALUE!</v>
      </c>
      <c r="BK556" s="512">
        <f t="shared" si="3154"/>
        <v>1</v>
      </c>
      <c r="BL556" s="513" t="str">
        <f>IF(_cfyc_month_day!A552="","",_cfyc_month_day!A552)</f>
        <v/>
      </c>
      <c r="BM556" s="513" t="str">
        <f>IF(_cfyc_month_day!B552="","",_cfyc_month_day!B552)</f>
        <v/>
      </c>
      <c r="BN556" s="513" t="str">
        <f>IF(_cfyc_month_day!C552="","",_cfyc_month_day!C552)</f>
        <v/>
      </c>
      <c r="BO556" s="522" t="str">
        <f>IF(_cfyc_month_day!D552="","",_cfyc_month_day!D552)</f>
        <v/>
      </c>
      <c r="BP556" s="522" t="str">
        <f>IF(_cfyc_month_day!E552="","",_cfyc_month_day!E552)</f>
        <v/>
      </c>
      <c r="BQ556" s="522" t="str">
        <f>IF(_cfyc_month_day!F552="","",_cfyc_month_day!F552)</f>
        <v/>
      </c>
      <c r="BR556" s="513" t="str">
        <f>IF(_tag_month_day!T552="","",_tag_month_day!T552)</f>
        <v/>
      </c>
      <c r="BS556" s="513" t="str">
        <f>IF(_tag_month_day!U552="","",_tag_month_day!U552)</f>
        <v/>
      </c>
      <c r="BT556" s="523" t="str">
        <f t="shared" si="3155"/>
        <v/>
      </c>
      <c r="BU556" s="223" t="str">
        <f>IF(_tag_month_day!V552="","",_tag_month_day!V552)</f>
        <v/>
      </c>
      <c r="BV556" s="206" t="str">
        <f>IF(_tag_month_day!W552="","",_tag_month_day!W552)</f>
        <v/>
      </c>
      <c r="BW556" s="540" t="str">
        <f>IF(_tag_month_day!X552="","",_tag_month_day!X552)</f>
        <v/>
      </c>
      <c r="BX556" s="540" t="str">
        <f>IF(_tag_month_day!Y552="","",_tag_month_day!Y552)</f>
        <v/>
      </c>
      <c r="BY556" s="541">
        <f ca="1" t="shared" si="3156"/>
        <v>43640.0416666653</v>
      </c>
      <c r="BZ556" s="542"/>
      <c r="CA556" s="543" t="str">
        <f>IF(_jhy2_month_day!A552="","",_jhy2_month_day!A552)</f>
        <v/>
      </c>
      <c r="CB556" s="464" t="str">
        <f>IF(_jhy2_month_day!B552="","",_jhy2_month_day!B552)</f>
        <v/>
      </c>
      <c r="CC556" s="464" t="str">
        <f>IF(_jhy2_month_day!C552="","",_jhy2_month_day!C552)</f>
        <v/>
      </c>
      <c r="CD556" s="464" t="str">
        <f>IF(_jhy2_month_day!D552="","",_jhy2_month_day!D552)</f>
        <v/>
      </c>
      <c r="CE556" s="464" t="str">
        <f>IF(_jhy2_month_day!E552="","",_jhy2_month_day!E552)</f>
        <v/>
      </c>
      <c r="CF556" s="464" t="str">
        <f>IF(_jhy2_month_day!F552="","",_jhy2_month_day!F552)</f>
        <v/>
      </c>
      <c r="CG556" s="464" t="str">
        <f>IF(_jhy2_month_day!G552="","",_jhy2_month_day!G552)</f>
        <v/>
      </c>
      <c r="CH556" s="464" t="str">
        <f>IF(_jhy2_month_day!H552="","",_jhy2_month_day!H552)</f>
        <v/>
      </c>
      <c r="CI556" s="464" t="str">
        <f>IF(_jhy2_month_day!I552="","",_jhy2_month_day!I552)</f>
        <v/>
      </c>
      <c r="CJ556" s="464" t="str">
        <f>IF(_jhy2_month_day!J552="","",_jhy2_month_day!J552)</f>
        <v/>
      </c>
      <c r="CK556" s="464" t="str">
        <f>IF(_jhy2_month_day!K552="","",_jhy2_month_day!K552)</f>
        <v/>
      </c>
      <c r="CL556" s="562" t="str">
        <f>IF(_jhy2_month_day!L552="","",_jhy2_month_day!L552)</f>
        <v/>
      </c>
      <c r="CM556" s="562" t="str">
        <f>IF(_jhy2_month_day!M552="","",_jhy2_month_day!M552)</f>
        <v/>
      </c>
      <c r="CN556" s="562" t="str">
        <f>IF(_jhy2_month_day!N552="","",_jhy2_month_day!N552)</f>
        <v/>
      </c>
      <c r="CO556" s="562" t="str">
        <f>IF(_jhy2_month_day!O552="","",_jhy2_month_day!O552)</f>
        <v/>
      </c>
      <c r="CP556" s="562" t="str">
        <f>IF(_jhy2_month_day!P552="","",_jhy2_month_day!P552)</f>
        <v/>
      </c>
      <c r="CQ556" s="562" t="str">
        <f>IF(_jhy2_month_day!Q552="","",_jhy2_month_day!Q552)</f>
        <v/>
      </c>
      <c r="CR556" s="563" t="str">
        <f>IF(_jhy2_month_day!R552="","",_jhy2_month_day!R552)</f>
        <v/>
      </c>
      <c r="CS556" s="576" t="str">
        <f>IF(_jhy2_month_day!S552="","",_jhy2_month_day!S552)</f>
        <v/>
      </c>
      <c r="CT556" s="562" t="str">
        <f>IF(_jhy2_month_day!T552="","",_jhy2_month_day!T552)</f>
        <v/>
      </c>
      <c r="CU556" s="577" t="e">
        <f t="shared" si="3104"/>
        <v>#VALUE!</v>
      </c>
      <c r="CV556" s="198" t="e">
        <f t="shared" si="3105"/>
        <v>#VALUE!</v>
      </c>
      <c r="CW556" s="192" t="e">
        <f t="shared" si="3106"/>
        <v>#VALUE!</v>
      </c>
      <c r="CX556" s="192" t="e">
        <f t="shared" si="3107"/>
        <v>#VALUE!</v>
      </c>
      <c r="CY556" s="202" t="e">
        <f t="shared" si="3108"/>
        <v>#VALUE!</v>
      </c>
      <c r="CZ556" s="192" t="e">
        <f t="shared" ref="CZ556:DI556" si="3360">$AJ556*EF556</f>
        <v>#VALUE!</v>
      </c>
      <c r="DA556" s="192" t="e">
        <f t="shared" si="3360"/>
        <v>#VALUE!</v>
      </c>
      <c r="DB556" s="192" t="e">
        <f t="shared" si="3360"/>
        <v>#VALUE!</v>
      </c>
      <c r="DC556" s="192" t="e">
        <f t="shared" si="3360"/>
        <v>#VALUE!</v>
      </c>
      <c r="DD556" s="192" t="e">
        <f t="shared" si="3360"/>
        <v>#VALUE!</v>
      </c>
      <c r="DE556" s="192" t="e">
        <f t="shared" si="3360"/>
        <v>#VALUE!</v>
      </c>
      <c r="DF556" s="192" t="e">
        <f t="shared" si="3360"/>
        <v>#VALUE!</v>
      </c>
      <c r="DG556" s="192" t="e">
        <f t="shared" si="3360"/>
        <v>#VALUE!</v>
      </c>
      <c r="DH556" s="192" t="e">
        <f t="shared" si="3360"/>
        <v>#VALUE!</v>
      </c>
      <c r="DI556" s="192" t="e">
        <f t="shared" si="3360"/>
        <v>#VALUE!</v>
      </c>
      <c r="DJ556" s="192" t="e">
        <f t="shared" si="3110"/>
        <v>#VALUE!</v>
      </c>
      <c r="DK556" s="192" t="e">
        <f t="shared" si="3111"/>
        <v>#VALUE!</v>
      </c>
      <c r="DL556" s="192" t="e">
        <f t="shared" si="3112"/>
        <v>#VALUE!</v>
      </c>
      <c r="DM556" s="192" t="e">
        <f t="shared" si="3113"/>
        <v>#VALUE!</v>
      </c>
      <c r="DN556" s="192" t="e">
        <f t="shared" si="3114"/>
        <v>#VALUE!</v>
      </c>
      <c r="DO556" s="192" t="e">
        <f t="shared" si="3115"/>
        <v>#VALUE!</v>
      </c>
      <c r="DP556" s="192" t="e">
        <f t="shared" si="3116"/>
        <v>#VALUE!</v>
      </c>
      <c r="DQ556" s="192" t="e">
        <f t="shared" si="3117"/>
        <v>#VALUE!</v>
      </c>
      <c r="DR556" s="192" t="e">
        <f t="shared" si="3118"/>
        <v>#VALUE!</v>
      </c>
      <c r="DS556" s="192" t="e">
        <f t="shared" si="3119"/>
        <v>#VALUE!</v>
      </c>
      <c r="DT556" s="192" t="e">
        <f t="shared" si="3120"/>
        <v>#VALUE!</v>
      </c>
      <c r="DU556" s="192" t="e">
        <f t="shared" si="3121"/>
        <v>#VALUE!</v>
      </c>
      <c r="DV556" s="198" t="e">
        <f t="shared" si="3122"/>
        <v>#VALUE!</v>
      </c>
      <c r="DW556" s="198" t="e">
        <f t="shared" si="3123"/>
        <v>#DIV/0!</v>
      </c>
      <c r="DX556" s="198" t="e">
        <f t="shared" si="3124"/>
        <v>#DIV/0!</v>
      </c>
      <c r="DY556" s="198" t="e">
        <f t="shared" si="3125"/>
        <v>#VALUE!</v>
      </c>
      <c r="DZ556" s="198" t="e">
        <f t="shared" si="3126"/>
        <v>#VALUE!</v>
      </c>
      <c r="EA556" s="198" t="e">
        <f t="shared" si="3127"/>
        <v>#VALUE!</v>
      </c>
      <c r="EB556" s="198" t="e">
        <f t="shared" si="3128"/>
        <v>#VALUE!</v>
      </c>
      <c r="EC556" s="198" t="e">
        <f t="shared" si="3129"/>
        <v>#DIV/0!</v>
      </c>
      <c r="ED556" s="198" t="e">
        <f t="shared" si="3130"/>
        <v>#VALUE!</v>
      </c>
      <c r="EE556" s="198" t="e">
        <f t="shared" si="3131"/>
        <v>#VALUE!</v>
      </c>
      <c r="EF556" s="198" t="e">
        <f t="shared" ref="EF556:EO556" si="3361">DV556/SUM($DV556:$EE556)</f>
        <v>#VALUE!</v>
      </c>
      <c r="EG556" s="198" t="e">
        <f t="shared" si="3361"/>
        <v>#DIV/0!</v>
      </c>
      <c r="EH556" s="198" t="e">
        <f t="shared" si="3361"/>
        <v>#DIV/0!</v>
      </c>
      <c r="EI556" s="198" t="e">
        <f t="shared" si="3361"/>
        <v>#VALUE!</v>
      </c>
      <c r="EJ556" s="198" t="e">
        <f t="shared" si="3361"/>
        <v>#VALUE!</v>
      </c>
      <c r="EK556" s="198" t="e">
        <f t="shared" si="3361"/>
        <v>#VALUE!</v>
      </c>
      <c r="EL556" s="198" t="e">
        <f t="shared" si="3361"/>
        <v>#VALUE!</v>
      </c>
      <c r="EM556" s="198" t="e">
        <f t="shared" si="3361"/>
        <v>#DIV/0!</v>
      </c>
      <c r="EN556" s="198" t="e">
        <f t="shared" si="3361"/>
        <v>#VALUE!</v>
      </c>
      <c r="EO556" s="198" t="e">
        <f t="shared" si="3361"/>
        <v>#VALUE!</v>
      </c>
      <c r="EP556" s="511">
        <f t="shared" ref="EP556:EW556" si="3362">EP555</f>
        <v>0.08</v>
      </c>
      <c r="EQ556" s="511">
        <f t="shared" si="3362"/>
        <v>0.015</v>
      </c>
      <c r="ER556" s="511">
        <f t="shared" si="3362"/>
        <v>0.015</v>
      </c>
      <c r="ES556" s="511">
        <f t="shared" si="3362"/>
        <v>0.015</v>
      </c>
      <c r="ET556" s="511">
        <f t="shared" si="3362"/>
        <v>0.015</v>
      </c>
      <c r="EU556" s="511">
        <f t="shared" si="3362"/>
        <v>0.09</v>
      </c>
      <c r="EV556" s="511">
        <f t="shared" si="3362"/>
        <v>0.09</v>
      </c>
      <c r="EW556" s="511">
        <f t="shared" si="3362"/>
        <v>0.09</v>
      </c>
      <c r="EX556" s="420" t="str">
        <f>IF(_tag_month_day!AS552="","",_tag_month_day!AS552/100)</f>
        <v/>
      </c>
      <c r="EY556" s="420" t="str">
        <f>IF(_tag_month_day!AT552="","",_tag_month_day!AT552/100)</f>
        <v/>
      </c>
      <c r="EZ556" s="420" t="str">
        <f>IF(_tag_month_day!AU552="","",_tag_month_day!AU552/100)</f>
        <v/>
      </c>
      <c r="FA556" s="420" t="str">
        <f>IF(_tag_month_day!AV552="","",_tag_month_day!AV552/100)</f>
        <v/>
      </c>
      <c r="FB556" s="420" t="str">
        <f>IF(_tag_month_day!AW552="","",_tag_month_day!AW552/100)</f>
        <v/>
      </c>
      <c r="FC556" s="420" t="str">
        <f>IF(_tag_month_day!AX552="","",_tag_month_day!AX552/100)</f>
        <v/>
      </c>
      <c r="FD556" s="510">
        <f t="shared" si="3160"/>
        <v>0.33</v>
      </c>
      <c r="FE556" s="510">
        <f t="shared" si="3161"/>
        <v>0.19</v>
      </c>
      <c r="FF556" s="510">
        <f t="shared" si="3162"/>
        <v>0.003</v>
      </c>
      <c r="FG556" s="510">
        <f t="shared" si="3163"/>
        <v>0</v>
      </c>
      <c r="FH556" s="603">
        <f t="shared" si="3164"/>
        <v>0.0001</v>
      </c>
      <c r="FI556" s="510">
        <f t="shared" ref="FI556:FR556" si="3363">FI555</f>
        <v>0.41</v>
      </c>
      <c r="FJ556" s="510">
        <f t="shared" si="3363"/>
        <v>0.11</v>
      </c>
      <c r="FK556" s="510">
        <f t="shared" si="3363"/>
        <v>0.015</v>
      </c>
      <c r="FL556" s="510">
        <f t="shared" si="3363"/>
        <v>0</v>
      </c>
      <c r="FM556" s="603">
        <f t="shared" si="3363"/>
        <v>0.0001</v>
      </c>
      <c r="FN556" s="510" t="str">
        <f>IF(_tag_month_day!AY552="","",_tag_month_day!AY552/100)</f>
        <v/>
      </c>
      <c r="FO556" s="510" t="str">
        <f>IF(_tag_month_day!AZ552="","",_tag_month_day!AZ552/100)</f>
        <v/>
      </c>
      <c r="FP556" s="510" t="str">
        <f>IF(_tag_month_day!BA552="","",_tag_month_day!BA552/100)</f>
        <v/>
      </c>
      <c r="FQ556" s="510" t="str">
        <f>IF(_tag_month_day!BB552="","",_tag_month_day!BB552/100)</f>
        <v/>
      </c>
      <c r="FR556" s="603" t="str">
        <f>IF(_tag_month_day!BC552="","",_tag_month_day!BC552/100)</f>
        <v/>
      </c>
      <c r="FS556" s="510" t="str">
        <f>IF(_tag_month_day!BD552="","",_tag_month_day!BD552/100)</f>
        <v/>
      </c>
      <c r="FT556" s="510" t="str">
        <f>IF(_tag_month_day!BE552="","",_tag_month_day!BE552/100)</f>
        <v/>
      </c>
      <c r="FU556" s="510" t="str">
        <f>IF(_tag_month_day!BF552="","",_tag_month_day!BF552/100)</f>
        <v/>
      </c>
      <c r="FV556" s="510" t="str">
        <f>IF(_tag_month_day!BG552="","",_tag_month_day!BG552/100)</f>
        <v/>
      </c>
      <c r="FW556" s="603" t="str">
        <f>IF(_tag_month_day!BH552="","",_tag_month_day!BH552/100)</f>
        <v/>
      </c>
      <c r="FX556" s="510" t="str">
        <f>IF(_tag_month_day!BI552="","",_tag_month_day!BI552/100)</f>
        <v/>
      </c>
      <c r="FY556" s="510" t="str">
        <f>IF(_tag_month_day!BJ552="","",_tag_month_day!BJ552/100)</f>
        <v/>
      </c>
      <c r="FZ556" s="605" t="str">
        <f>IF(_tag_month_day!BK552="","",_tag_month_day!BK552/100)</f>
        <v/>
      </c>
      <c r="GA556" s="510" t="str">
        <f>IF(_tag_month_day!BL552="","",_tag_month_day!BL552/100)</f>
        <v/>
      </c>
      <c r="GB556" s="603" t="str">
        <f>IF(_tag_month_day!BM552="","",_tag_month_day!BM552/100)</f>
        <v/>
      </c>
      <c r="GC556" s="420" t="str">
        <f>IF(_tag_month_day!BN552="","",_tag_month_day!BN552/100)</f>
        <v/>
      </c>
      <c r="GD556" s="420" t="str">
        <f>IF(_tag_month_day!BO552="","",_tag_month_day!BO552/100)</f>
        <v/>
      </c>
      <c r="GE556" s="420" t="str">
        <f>IF(_tag_month_day!BP552="","",_tag_month_day!BP552/100)</f>
        <v/>
      </c>
      <c r="GF556" s="420" t="str">
        <f>IF(_tag_month_day!BQ552="","",_tag_month_day!BQ552/100)</f>
        <v/>
      </c>
      <c r="GG556" s="420" t="str">
        <f>IF(_tag_month_day!BR552="","",_tag_month_day!BR552/100)</f>
        <v/>
      </c>
      <c r="GH556" s="420" t="str">
        <f>IF(_tag_month_day!BS552="","",_tag_month_day!BS552/100)</f>
        <v/>
      </c>
      <c r="GI556" s="603" t="str">
        <f>IF(_tag_month_day!BT552="","",_tag_month_day!BT552/100)</f>
        <v/>
      </c>
      <c r="GJ556" s="612" t="str">
        <f>IF(_tag_month_day!BU552="","",_tag_month_day!BU552/100)</f>
        <v/>
      </c>
      <c r="GK556" s="620" t="str">
        <f>IF(_tag_month_day!BV552="",IF(_rlcf_month_day!A$2="","",_rlcf_month_day!A$2/100),_tag_month_day!BV552/100)</f>
        <v/>
      </c>
      <c r="GL556" s="620" t="str">
        <f>IF(_tag_month_day!BW552="",IF(_rlcf_month_day!B$2="","",_rlcf_month_day!B$2/100),_tag_month_day!BW552/100)</f>
        <v/>
      </c>
      <c r="GM556" s="621" t="str">
        <f>IF(_tag_month_day!BX552="",IF(_rlcf_month_day!C$2="","",_rlcf_month_day!C$2/100),_tag_month_day!BX552/100)</f>
        <v/>
      </c>
      <c r="GN556" s="620" t="str">
        <f>IF(_tag_month_day!BV552="",IF(_rlcf_month_day!A$2="","",_rlcf_month_day!A$2/100),_tag_month_day!BV552/100)</f>
        <v/>
      </c>
      <c r="GO556" s="620" t="str">
        <f>IF(_tag_month_day!BW552="",IF(_rlcf_month_day!B$2="","",_rlcf_month_day!B$2/100),_tag_month_day!BW552/100)</f>
        <v/>
      </c>
      <c r="GP556" s="620" t="str">
        <f>IF(_tag_month_day!CD552="",IF(_rlcf_month_day!E$2="","",_rlcf_month_day!E$2/100),_tag_month_day!CD552/100)</f>
        <v/>
      </c>
      <c r="GQ556" s="620" t="str">
        <f>IF(_tag_month_day!CE552="",IF(_rlcf_month_day!F$2="","",_rlcf_month_day!F$2/100),_tag_month_day!CE552/100)</f>
        <v/>
      </c>
      <c r="GR556" s="621" t="str">
        <f>IF(_tag_month_day!CF552="",IF(_rlcf_month_day!G$2="","",_rlcf_month_day!G$2/100),_tag_month_day!CF552/100)</f>
        <v/>
      </c>
      <c r="GS556" s="626">
        <f t="shared" ref="GS556:HH556" si="3364">GS555</f>
        <v>0.953</v>
      </c>
      <c r="GT556" s="626">
        <f t="shared" si="3364"/>
        <v>0.55</v>
      </c>
      <c r="GU556" s="626">
        <f t="shared" si="3364"/>
        <v>0.55</v>
      </c>
      <c r="GV556" s="626">
        <f t="shared" si="3364"/>
        <v>0.55</v>
      </c>
      <c r="GW556" s="626">
        <f t="shared" si="3364"/>
        <v>0.5</v>
      </c>
      <c r="GX556" s="626">
        <f t="shared" si="3364"/>
        <v>0.935</v>
      </c>
      <c r="GY556" s="626">
        <f t="shared" si="3364"/>
        <v>0.15</v>
      </c>
      <c r="GZ556" s="626">
        <f t="shared" si="3364"/>
        <v>1</v>
      </c>
      <c r="HA556" s="632">
        <f t="shared" si="3364"/>
        <v>0.047</v>
      </c>
      <c r="HB556" s="632">
        <f t="shared" si="3364"/>
        <v>0.45</v>
      </c>
      <c r="HC556" s="632">
        <f t="shared" si="3364"/>
        <v>0.45</v>
      </c>
      <c r="HD556" s="632">
        <f t="shared" si="3364"/>
        <v>0.45</v>
      </c>
      <c r="HE556" s="632">
        <f t="shared" si="3364"/>
        <v>0.5</v>
      </c>
      <c r="HF556" s="632">
        <f t="shared" si="3364"/>
        <v>0.065</v>
      </c>
      <c r="HG556" s="632">
        <f t="shared" si="3364"/>
        <v>0.85</v>
      </c>
      <c r="HH556" s="632">
        <f t="shared" si="3364"/>
        <v>0</v>
      </c>
      <c r="HI556" s="68">
        <f t="shared" si="3136"/>
        <v>0</v>
      </c>
      <c r="HJ556" s="68" t="e">
        <f t="shared" si="3167"/>
        <v>#VALUE!</v>
      </c>
      <c r="HK556" s="202">
        <f t="shared" si="3168"/>
        <v>0.85</v>
      </c>
      <c r="HL556" s="464">
        <f t="shared" si="3169"/>
        <v>550000</v>
      </c>
      <c r="HM556" s="464">
        <f t="shared" si="3170"/>
        <v>480000</v>
      </c>
      <c r="HN556" s="192" t="e">
        <f t="shared" si="3137"/>
        <v>#VALUE!</v>
      </c>
      <c r="HO556" s="192" t="e">
        <f>HN556*HK556*$HO$2/HL556*1000000</f>
        <v>#VALUE!</v>
      </c>
      <c r="HP556" s="192" t="e">
        <f>HN556*HK556*$HP$2/HM556*1000000</f>
        <v>#VALUE!</v>
      </c>
    </row>
    <row r="557" customFormat="1" spans="1:224">
      <c r="A557" s="381">
        <v>552</v>
      </c>
      <c r="B557" s="54">
        <f ca="1" t="shared" si="3171"/>
        <v>43639</v>
      </c>
      <c r="C557" s="57">
        <f t="shared" si="3172"/>
        <v>0.0416666666666667</v>
      </c>
      <c r="D557" s="68" t="str">
        <f ca="1" t="shared" si="3138"/>
        <v>中班</v>
      </c>
      <c r="E557" s="68" t="str">
        <f ca="1" t="shared" si="3139"/>
        <v>甲</v>
      </c>
      <c r="F557" s="68">
        <f ca="1">SUMPRODUCT((成本日报!$A$3:$A$95=计划!B557)*(成本日报!$B$3:$B$95=计划!$D557),成本日报!$C$3:$C$95)</f>
        <v>1</v>
      </c>
      <c r="G557" s="382">
        <f ca="1" t="shared" si="3173"/>
        <v>43639.958333332</v>
      </c>
      <c r="H557" s="382">
        <f ca="1" t="shared" si="3140"/>
        <v>43639.9652777764</v>
      </c>
      <c r="I557" s="382">
        <f ca="1" t="shared" si="3141"/>
        <v>43639.970833332</v>
      </c>
      <c r="J557" s="382">
        <f ca="1" t="shared" si="3142"/>
        <v>43639.9999999987</v>
      </c>
      <c r="K557" s="382">
        <f ca="1" t="shared" si="3143"/>
        <v>43640.0624999987</v>
      </c>
      <c r="L557" s="382">
        <f ca="1" t="shared" si="3144"/>
        <v>43640.083333332</v>
      </c>
      <c r="M557" s="398" t="str">
        <f>IF(_tag_month_day!A553="","",_tag_month_day!A553)</f>
        <v/>
      </c>
      <c r="N557" s="398" t="str">
        <f>IF(_tag_month_day!B553="","",_tag_month_day!B553)</f>
        <v/>
      </c>
      <c r="O557" s="399" t="e">
        <f t="shared" si="3145"/>
        <v>#VALUE!</v>
      </c>
      <c r="P557" s="398" t="str">
        <f>IF(_tag_month_day!C553="","",_tag_month_day!C553)</f>
        <v/>
      </c>
      <c r="Q557" s="398" t="str">
        <f>IF(_tag_month_day!D553="","",_tag_month_day!D553)</f>
        <v/>
      </c>
      <c r="R557" s="416">
        <f>IF(_tag_month_day!CB553="",R556,_tag_month_day!CB553/100)</f>
        <v>0.07</v>
      </c>
      <c r="S557" s="417" t="str">
        <f>IF(_tag_month_day!E553="","",_tag_month_day!E553)</f>
        <v/>
      </c>
      <c r="T557" s="417" t="str">
        <f>IF(_tag_month_day!F553="","",_tag_month_day!F553)</f>
        <v/>
      </c>
      <c r="U557" s="418" t="e">
        <f t="shared" si="3099"/>
        <v>#VALUE!</v>
      </c>
      <c r="V557" s="53" t="e">
        <f t="shared" si="3100"/>
        <v>#VALUE!</v>
      </c>
      <c r="W557" s="419" t="str">
        <f>IF(_jhy_month_day!A553="","",_jhy_month_day!A553)</f>
        <v/>
      </c>
      <c r="X557" s="420" t="str">
        <f>IF(_jhy_month_day!B553="","",_jhy_month_day!B553/100)</f>
        <v/>
      </c>
      <c r="Y557" s="420" t="str">
        <f>IF(_jhy_month_day!C553="","",_jhy_month_day!C553/100)</f>
        <v/>
      </c>
      <c r="Z557" s="439">
        <f t="shared" si="3189"/>
        <v>138</v>
      </c>
      <c r="AA557" s="440" t="str">
        <f>IF(_tag_month_day!G553="","",_tag_month_day!G553/100)</f>
        <v/>
      </c>
      <c r="AB557" s="440" t="str">
        <f>IF(_tag_month_day!H553="","",_tag_month_day!H553/100)</f>
        <v/>
      </c>
      <c r="AC557" s="193">
        <f t="shared" si="3146"/>
        <v>1.59963432013121</v>
      </c>
      <c r="AD557" s="441" t="str">
        <f t="shared" si="3147"/>
        <v/>
      </c>
      <c r="AE557" s="442" t="str">
        <f t="shared" si="3148"/>
        <v/>
      </c>
      <c r="AF557" s="443">
        <v>1</v>
      </c>
      <c r="AG557" s="68" t="str">
        <f>IF(_duihao_month_day!A553="","",_duihao_month_day!A553)</f>
        <v/>
      </c>
      <c r="AH557" s="463">
        <f>IF(_gyk_month_day!B553="",AH556,_gyk_month_day!B553)</f>
        <v>820</v>
      </c>
      <c r="AI557" s="464"/>
      <c r="AJ557" s="68" t="str">
        <f>IF(_tag_month_day!I553="","",_tag_month_day!I553)</f>
        <v/>
      </c>
      <c r="AK557" s="465" t="str">
        <f>IF(_tzyy_month_day!A553="","",_tzyy_month_day!A553)</f>
        <v/>
      </c>
      <c r="AL557" s="465" t="str">
        <f>IF(_tzyy_month_day!B553="","",_tzyy_month_day!B553)</f>
        <v/>
      </c>
      <c r="AM557" s="465" t="str">
        <f>IF(_tzyy_month_day!C553="","",_tzyy_month_day!C553)</f>
        <v/>
      </c>
      <c r="AN557" s="466" t="str">
        <f>IF(_tag_month_day!CG553="","",_tag_month_day!CG553)</f>
        <v/>
      </c>
      <c r="AO557" s="466" t="str">
        <f>IF(_tag_month_day!CH553="","",_tag_month_day!CH553)</f>
        <v/>
      </c>
      <c r="AP557" s="486" t="e">
        <f t="shared" si="3149"/>
        <v>#VALUE!</v>
      </c>
      <c r="AQ557" s="487" t="str">
        <f>IF(_tag_month_day!J553="","",_tag_month_day!J553/100)</f>
        <v/>
      </c>
      <c r="AR557" s="488">
        <f t="shared" si="3150"/>
        <v>1.3</v>
      </c>
      <c r="AS557" s="489" t="e">
        <f t="shared" si="3101"/>
        <v>#VALUE!</v>
      </c>
      <c r="AT557" s="489">
        <f t="shared" si="3151"/>
        <v>0</v>
      </c>
      <c r="AU557" s="490" t="str">
        <f>IF(_tag_month_day!K553="","",_tag_month_day!K553)</f>
        <v/>
      </c>
      <c r="AV557" s="491" t="str">
        <f>IF(_tag_month_day!L553="","",_tag_month_day!L553/100)</f>
        <v/>
      </c>
      <c r="AW557" s="420">
        <f t="shared" si="3073"/>
        <v>0</v>
      </c>
      <c r="AX557" s="420">
        <f t="shared" si="3152"/>
        <v>0</v>
      </c>
      <c r="AY557" s="420" t="str">
        <f>IF(_tag_month_day!M553="","",_tag_month_day!M553/100)</f>
        <v/>
      </c>
      <c r="AZ557" s="420" t="str">
        <f>IF(_tag_month_day!N553="","",_tag_month_day!N553/100)</f>
        <v/>
      </c>
      <c r="BA557" s="420" t="str">
        <f>IF(_tag_month_day!O553="","",_tag_month_day!O553/100)</f>
        <v/>
      </c>
      <c r="BB557" s="496" t="str">
        <f>IF(_tag_month_day!P553="","",_tag_month_day!P553/100)</f>
        <v/>
      </c>
      <c r="BC557" s="496">
        <f t="shared" si="3153"/>
        <v>0</v>
      </c>
      <c r="BD557" s="496" t="str">
        <f>IF(_tag_month_day!Q553="","",_tag_month_day!Q553/100)</f>
        <v/>
      </c>
      <c r="BE557" s="510" t="str">
        <f>IF(_tag_month_day!R553="","",_tag_month_day!R553/100)</f>
        <v/>
      </c>
      <c r="BF557" s="413" t="str">
        <f>IF(_tag_month_day!CC553="","",_tag_month_day!CC553/100)</f>
        <v/>
      </c>
      <c r="BG557" s="511" t="e">
        <f t="shared" si="3102"/>
        <v>#VALUE!</v>
      </c>
      <c r="BH557" s="198">
        <f t="shared" si="3103"/>
        <v>0</v>
      </c>
      <c r="BI557" s="512" t="e">
        <f>IF(CX557=0,BI556,(DK557*查询!$R$5+DL557*查询!$Q$5+DM557*查询!$N$5+DN557*查询!$O$5+DO557*查询!$P$5)*AF557/CX557)</f>
        <v>#VALUE!</v>
      </c>
      <c r="BJ557" s="512" t="e">
        <f>IF(CX557=0,BJ556,(DP557*查询!$S$5+DQ557*查询!$T$5+DR557*查询!$U$5)*AF557/CX557)</f>
        <v>#VALUE!</v>
      </c>
      <c r="BK557" s="512">
        <f t="shared" si="3154"/>
        <v>1</v>
      </c>
      <c r="BL557" s="513" t="str">
        <f>IF(_cfyc_month_day!A553="","",_cfyc_month_day!A553)</f>
        <v/>
      </c>
      <c r="BM557" s="513" t="str">
        <f>IF(_cfyc_month_day!B553="","",_cfyc_month_day!B553)</f>
        <v/>
      </c>
      <c r="BN557" s="513" t="str">
        <f>IF(_cfyc_month_day!C553="","",_cfyc_month_day!C553)</f>
        <v/>
      </c>
      <c r="BO557" s="522" t="str">
        <f>IF(_cfyc_month_day!D553="","",_cfyc_month_day!D553)</f>
        <v/>
      </c>
      <c r="BP557" s="522" t="str">
        <f>IF(_cfyc_month_day!E553="","",_cfyc_month_day!E553)</f>
        <v/>
      </c>
      <c r="BQ557" s="522" t="str">
        <f>IF(_cfyc_month_day!F553="","",_cfyc_month_day!F553)</f>
        <v/>
      </c>
      <c r="BR557" s="513" t="str">
        <f>IF(_tag_month_day!T553="","",_tag_month_day!T553)</f>
        <v/>
      </c>
      <c r="BS557" s="513" t="str">
        <f>IF(_tag_month_day!U553="","",_tag_month_day!U553)</f>
        <v/>
      </c>
      <c r="BT557" s="523" t="str">
        <f t="shared" si="3155"/>
        <v/>
      </c>
      <c r="BU557" s="223" t="str">
        <f>IF(_tag_month_day!V553="","",_tag_month_day!V553)</f>
        <v/>
      </c>
      <c r="BV557" s="206" t="str">
        <f>IF(_tag_month_day!W553="","",_tag_month_day!W553)</f>
        <v/>
      </c>
      <c r="BW557" s="540" t="str">
        <f>IF(_tag_month_day!X553="","",_tag_month_day!X553)</f>
        <v/>
      </c>
      <c r="BX557" s="540" t="str">
        <f>IF(_tag_month_day!Y553="","",_tag_month_day!Y553)</f>
        <v/>
      </c>
      <c r="BY557" s="541">
        <f ca="1" t="shared" si="3156"/>
        <v>43640.083333332</v>
      </c>
      <c r="BZ557" s="542"/>
      <c r="CA557" s="543" t="str">
        <f>IF(_jhy2_month_day!A553="","",_jhy2_month_day!A553)</f>
        <v/>
      </c>
      <c r="CB557" s="464" t="str">
        <f>IF(_jhy2_month_day!B553="","",_jhy2_month_day!B553)</f>
        <v/>
      </c>
      <c r="CC557" s="464" t="str">
        <f>IF(_jhy2_month_day!C553="","",_jhy2_month_day!C553)</f>
        <v/>
      </c>
      <c r="CD557" s="464" t="str">
        <f>IF(_jhy2_month_day!D553="","",_jhy2_month_day!D553)</f>
        <v/>
      </c>
      <c r="CE557" s="464" t="str">
        <f>IF(_jhy2_month_day!E553="","",_jhy2_month_day!E553)</f>
        <v/>
      </c>
      <c r="CF557" s="464" t="str">
        <f>IF(_jhy2_month_day!F553="","",_jhy2_month_day!F553)</f>
        <v/>
      </c>
      <c r="CG557" s="464" t="str">
        <f>IF(_jhy2_month_day!G553="","",_jhy2_month_day!G553)</f>
        <v/>
      </c>
      <c r="CH557" s="464" t="str">
        <f>IF(_jhy2_month_day!H553="","",_jhy2_month_day!H553)</f>
        <v/>
      </c>
      <c r="CI557" s="464" t="str">
        <f>IF(_jhy2_month_day!I553="","",_jhy2_month_day!I553)</f>
        <v/>
      </c>
      <c r="CJ557" s="464" t="str">
        <f>IF(_jhy2_month_day!J553="","",_jhy2_month_day!J553)</f>
        <v/>
      </c>
      <c r="CK557" s="464" t="str">
        <f>IF(_jhy2_month_day!K553="","",_jhy2_month_day!K553)</f>
        <v/>
      </c>
      <c r="CL557" s="562" t="str">
        <f>IF(_jhy2_month_day!L553="","",_jhy2_month_day!L553)</f>
        <v/>
      </c>
      <c r="CM557" s="562" t="str">
        <f>IF(_jhy2_month_day!M553="","",_jhy2_month_day!M553)</f>
        <v/>
      </c>
      <c r="CN557" s="562" t="str">
        <f>IF(_jhy2_month_day!N553="","",_jhy2_month_day!N553)</f>
        <v/>
      </c>
      <c r="CO557" s="562" t="str">
        <f>IF(_jhy2_month_day!O553="","",_jhy2_month_day!O553)</f>
        <v/>
      </c>
      <c r="CP557" s="562" t="str">
        <f>IF(_jhy2_month_day!P553="","",_jhy2_month_day!P553)</f>
        <v/>
      </c>
      <c r="CQ557" s="562" t="str">
        <f>IF(_jhy2_month_day!Q553="","",_jhy2_month_day!Q553)</f>
        <v/>
      </c>
      <c r="CR557" s="563" t="str">
        <f>IF(_jhy2_month_day!R553="","",_jhy2_month_day!R553)</f>
        <v/>
      </c>
      <c r="CS557" s="576" t="str">
        <f>IF(_jhy2_month_day!S553="","",_jhy2_month_day!S553)</f>
        <v/>
      </c>
      <c r="CT557" s="562" t="str">
        <f>IF(_jhy2_month_day!T553="","",_jhy2_month_day!T553)</f>
        <v/>
      </c>
      <c r="CU557" s="577" t="e">
        <f t="shared" si="3104"/>
        <v>#VALUE!</v>
      </c>
      <c r="CV557" s="198" t="e">
        <f t="shared" si="3105"/>
        <v>#VALUE!</v>
      </c>
      <c r="CW557" s="192" t="e">
        <f t="shared" si="3106"/>
        <v>#VALUE!</v>
      </c>
      <c r="CX557" s="192" t="e">
        <f t="shared" si="3107"/>
        <v>#VALUE!</v>
      </c>
      <c r="CY557" s="202" t="e">
        <f t="shared" si="3108"/>
        <v>#VALUE!</v>
      </c>
      <c r="CZ557" s="192" t="e">
        <f t="shared" ref="CZ557:DI557" si="3365">$AJ557*EF557</f>
        <v>#VALUE!</v>
      </c>
      <c r="DA557" s="192" t="e">
        <f t="shared" si="3365"/>
        <v>#VALUE!</v>
      </c>
      <c r="DB557" s="192" t="e">
        <f t="shared" si="3365"/>
        <v>#VALUE!</v>
      </c>
      <c r="DC557" s="192" t="e">
        <f t="shared" si="3365"/>
        <v>#VALUE!</v>
      </c>
      <c r="DD557" s="192" t="e">
        <f t="shared" si="3365"/>
        <v>#VALUE!</v>
      </c>
      <c r="DE557" s="192" t="e">
        <f t="shared" si="3365"/>
        <v>#VALUE!</v>
      </c>
      <c r="DF557" s="192" t="e">
        <f t="shared" si="3365"/>
        <v>#VALUE!</v>
      </c>
      <c r="DG557" s="192" t="e">
        <f t="shared" si="3365"/>
        <v>#VALUE!</v>
      </c>
      <c r="DH557" s="192" t="e">
        <f t="shared" si="3365"/>
        <v>#VALUE!</v>
      </c>
      <c r="DI557" s="192" t="e">
        <f t="shared" si="3365"/>
        <v>#VALUE!</v>
      </c>
      <c r="DJ557" s="192" t="e">
        <f t="shared" si="3110"/>
        <v>#VALUE!</v>
      </c>
      <c r="DK557" s="192" t="e">
        <f t="shared" si="3111"/>
        <v>#VALUE!</v>
      </c>
      <c r="DL557" s="192" t="e">
        <f t="shared" si="3112"/>
        <v>#VALUE!</v>
      </c>
      <c r="DM557" s="192" t="e">
        <f t="shared" si="3113"/>
        <v>#VALUE!</v>
      </c>
      <c r="DN557" s="192" t="e">
        <f t="shared" si="3114"/>
        <v>#VALUE!</v>
      </c>
      <c r="DO557" s="192" t="e">
        <f t="shared" si="3115"/>
        <v>#VALUE!</v>
      </c>
      <c r="DP557" s="192" t="e">
        <f t="shared" si="3116"/>
        <v>#VALUE!</v>
      </c>
      <c r="DQ557" s="192" t="e">
        <f t="shared" si="3117"/>
        <v>#VALUE!</v>
      </c>
      <c r="DR557" s="192" t="e">
        <f t="shared" si="3118"/>
        <v>#VALUE!</v>
      </c>
      <c r="DS557" s="192" t="e">
        <f t="shared" si="3119"/>
        <v>#VALUE!</v>
      </c>
      <c r="DT557" s="192" t="e">
        <f t="shared" si="3120"/>
        <v>#VALUE!</v>
      </c>
      <c r="DU557" s="192" t="e">
        <f t="shared" si="3121"/>
        <v>#VALUE!</v>
      </c>
      <c r="DV557" s="198" t="e">
        <f t="shared" si="3122"/>
        <v>#VALUE!</v>
      </c>
      <c r="DW557" s="198" t="e">
        <f t="shared" si="3123"/>
        <v>#DIV/0!</v>
      </c>
      <c r="DX557" s="198" t="e">
        <f t="shared" si="3124"/>
        <v>#DIV/0!</v>
      </c>
      <c r="DY557" s="198" t="e">
        <f t="shared" si="3125"/>
        <v>#VALUE!</v>
      </c>
      <c r="DZ557" s="198" t="e">
        <f t="shared" si="3126"/>
        <v>#VALUE!</v>
      </c>
      <c r="EA557" s="198" t="e">
        <f t="shared" si="3127"/>
        <v>#VALUE!</v>
      </c>
      <c r="EB557" s="198" t="e">
        <f t="shared" si="3128"/>
        <v>#VALUE!</v>
      </c>
      <c r="EC557" s="198" t="e">
        <f t="shared" si="3129"/>
        <v>#DIV/0!</v>
      </c>
      <c r="ED557" s="198" t="e">
        <f t="shared" si="3130"/>
        <v>#VALUE!</v>
      </c>
      <c r="EE557" s="198" t="e">
        <f t="shared" si="3131"/>
        <v>#VALUE!</v>
      </c>
      <c r="EF557" s="198" t="e">
        <f t="shared" ref="EF557:EO557" si="3366">DV557/SUM($DV557:$EE557)</f>
        <v>#VALUE!</v>
      </c>
      <c r="EG557" s="198" t="e">
        <f t="shared" si="3366"/>
        <v>#DIV/0!</v>
      </c>
      <c r="EH557" s="198" t="e">
        <f t="shared" si="3366"/>
        <v>#DIV/0!</v>
      </c>
      <c r="EI557" s="198" t="e">
        <f t="shared" si="3366"/>
        <v>#VALUE!</v>
      </c>
      <c r="EJ557" s="198" t="e">
        <f t="shared" si="3366"/>
        <v>#VALUE!</v>
      </c>
      <c r="EK557" s="198" t="e">
        <f t="shared" si="3366"/>
        <v>#VALUE!</v>
      </c>
      <c r="EL557" s="198" t="e">
        <f t="shared" si="3366"/>
        <v>#VALUE!</v>
      </c>
      <c r="EM557" s="198" t="e">
        <f t="shared" si="3366"/>
        <v>#DIV/0!</v>
      </c>
      <c r="EN557" s="198" t="e">
        <f t="shared" si="3366"/>
        <v>#VALUE!</v>
      </c>
      <c r="EO557" s="198" t="e">
        <f t="shared" si="3366"/>
        <v>#VALUE!</v>
      </c>
      <c r="EP557" s="511">
        <f t="shared" ref="EP557:EW557" si="3367">EP556</f>
        <v>0.08</v>
      </c>
      <c r="EQ557" s="511">
        <f t="shared" si="3367"/>
        <v>0.015</v>
      </c>
      <c r="ER557" s="511">
        <f t="shared" si="3367"/>
        <v>0.015</v>
      </c>
      <c r="ES557" s="511">
        <f t="shared" si="3367"/>
        <v>0.015</v>
      </c>
      <c r="ET557" s="511">
        <f t="shared" si="3367"/>
        <v>0.015</v>
      </c>
      <c r="EU557" s="511">
        <f t="shared" si="3367"/>
        <v>0.09</v>
      </c>
      <c r="EV557" s="511">
        <f t="shared" si="3367"/>
        <v>0.09</v>
      </c>
      <c r="EW557" s="511">
        <f t="shared" si="3367"/>
        <v>0.09</v>
      </c>
      <c r="EX557" s="420" t="str">
        <f>IF(_tag_month_day!AS553="","",_tag_month_day!AS553/100)</f>
        <v/>
      </c>
      <c r="EY557" s="420" t="str">
        <f>IF(_tag_month_day!AT553="","",_tag_month_day!AT553/100)</f>
        <v/>
      </c>
      <c r="EZ557" s="420" t="str">
        <f>IF(_tag_month_day!AU553="","",_tag_month_day!AU553/100)</f>
        <v/>
      </c>
      <c r="FA557" s="420" t="str">
        <f>IF(_tag_month_day!AV553="","",_tag_month_day!AV553/100)</f>
        <v/>
      </c>
      <c r="FB557" s="420" t="str">
        <f>IF(_tag_month_day!AW553="","",_tag_month_day!AW553/100)</f>
        <v/>
      </c>
      <c r="FC557" s="420" t="str">
        <f>IF(_tag_month_day!AX553="","",_tag_month_day!AX553/100)</f>
        <v/>
      </c>
      <c r="FD557" s="510">
        <f t="shared" si="3160"/>
        <v>0.33</v>
      </c>
      <c r="FE557" s="510">
        <f t="shared" si="3161"/>
        <v>0.19</v>
      </c>
      <c r="FF557" s="510">
        <f t="shared" si="3162"/>
        <v>0.003</v>
      </c>
      <c r="FG557" s="510">
        <f t="shared" si="3163"/>
        <v>0</v>
      </c>
      <c r="FH557" s="603">
        <f t="shared" si="3164"/>
        <v>0.0001</v>
      </c>
      <c r="FI557" s="510">
        <f t="shared" ref="FI557:FR557" si="3368">FI556</f>
        <v>0.41</v>
      </c>
      <c r="FJ557" s="510">
        <f t="shared" si="3368"/>
        <v>0.11</v>
      </c>
      <c r="FK557" s="510">
        <f t="shared" si="3368"/>
        <v>0.015</v>
      </c>
      <c r="FL557" s="510">
        <f t="shared" si="3368"/>
        <v>0</v>
      </c>
      <c r="FM557" s="603">
        <f t="shared" si="3368"/>
        <v>0.0001</v>
      </c>
      <c r="FN557" s="510" t="str">
        <f>IF(_tag_month_day!AY553="","",_tag_month_day!AY553/100)</f>
        <v/>
      </c>
      <c r="FO557" s="510" t="str">
        <f>IF(_tag_month_day!AZ553="","",_tag_month_day!AZ553/100)</f>
        <v/>
      </c>
      <c r="FP557" s="510" t="str">
        <f>IF(_tag_month_day!BA553="","",_tag_month_day!BA553/100)</f>
        <v/>
      </c>
      <c r="FQ557" s="510" t="str">
        <f>IF(_tag_month_day!BB553="","",_tag_month_day!BB553/100)</f>
        <v/>
      </c>
      <c r="FR557" s="603" t="str">
        <f>IF(_tag_month_day!BC553="","",_tag_month_day!BC553/100)</f>
        <v/>
      </c>
      <c r="FS557" s="510" t="str">
        <f>IF(_tag_month_day!BD553="","",_tag_month_day!BD553/100)</f>
        <v/>
      </c>
      <c r="FT557" s="510" t="str">
        <f>IF(_tag_month_day!BE553="","",_tag_month_day!BE553/100)</f>
        <v/>
      </c>
      <c r="FU557" s="510" t="str">
        <f>IF(_tag_month_day!BF553="","",_tag_month_day!BF553/100)</f>
        <v/>
      </c>
      <c r="FV557" s="510" t="str">
        <f>IF(_tag_month_day!BG553="","",_tag_month_day!BG553/100)</f>
        <v/>
      </c>
      <c r="FW557" s="603" t="str">
        <f>IF(_tag_month_day!BH553="","",_tag_month_day!BH553/100)</f>
        <v/>
      </c>
      <c r="FX557" s="510" t="str">
        <f>IF(_tag_month_day!BI553="","",_tag_month_day!BI553/100)</f>
        <v/>
      </c>
      <c r="FY557" s="510" t="str">
        <f>IF(_tag_month_day!BJ553="","",_tag_month_day!BJ553/100)</f>
        <v/>
      </c>
      <c r="FZ557" s="605" t="str">
        <f>IF(_tag_month_day!BK553="","",_tag_month_day!BK553/100)</f>
        <v/>
      </c>
      <c r="GA557" s="510" t="str">
        <f>IF(_tag_month_day!BL553="","",_tag_month_day!BL553/100)</f>
        <v/>
      </c>
      <c r="GB557" s="603" t="str">
        <f>IF(_tag_month_day!BM553="","",_tag_month_day!BM553/100)</f>
        <v/>
      </c>
      <c r="GC557" s="420" t="str">
        <f>IF(_tag_month_day!BN553="","",_tag_month_day!BN553/100)</f>
        <v/>
      </c>
      <c r="GD557" s="420" t="str">
        <f>IF(_tag_month_day!BO553="","",_tag_month_day!BO553/100)</f>
        <v/>
      </c>
      <c r="GE557" s="420" t="str">
        <f>IF(_tag_month_day!BP553="","",_tag_month_day!BP553/100)</f>
        <v/>
      </c>
      <c r="GF557" s="420" t="str">
        <f>IF(_tag_month_day!BQ553="","",_tag_month_day!BQ553/100)</f>
        <v/>
      </c>
      <c r="GG557" s="420" t="str">
        <f>IF(_tag_month_day!BR553="","",_tag_month_day!BR553/100)</f>
        <v/>
      </c>
      <c r="GH557" s="420" t="str">
        <f>IF(_tag_month_day!BS553="","",_tag_month_day!BS553/100)</f>
        <v/>
      </c>
      <c r="GI557" s="603" t="str">
        <f>IF(_tag_month_day!BT553="","",_tag_month_day!BT553/100)</f>
        <v/>
      </c>
      <c r="GJ557" s="612" t="str">
        <f>IF(_tag_month_day!BU553="","",_tag_month_day!BU553/100)</f>
        <v/>
      </c>
      <c r="GK557" s="620" t="str">
        <f>IF(_tag_month_day!BV553="",IF(_rlcf_month_day!A$2="","",_rlcf_month_day!A$2/100),_tag_month_day!BV553/100)</f>
        <v/>
      </c>
      <c r="GL557" s="620" t="str">
        <f>IF(_tag_month_day!BW553="",IF(_rlcf_month_day!B$2="","",_rlcf_month_day!B$2/100),_tag_month_day!BW553/100)</f>
        <v/>
      </c>
      <c r="GM557" s="621" t="str">
        <f>IF(_tag_month_day!BX553="",IF(_rlcf_month_day!C$2="","",_rlcf_month_day!C$2/100),_tag_month_day!BX553/100)</f>
        <v/>
      </c>
      <c r="GN557" s="620" t="str">
        <f>IF(_tag_month_day!BV553="",IF(_rlcf_month_day!A$2="","",_rlcf_month_day!A$2/100),_tag_month_day!BV553/100)</f>
        <v/>
      </c>
      <c r="GO557" s="620" t="str">
        <f>IF(_tag_month_day!BW553="",IF(_rlcf_month_day!B$2="","",_rlcf_month_day!B$2/100),_tag_month_day!BW553/100)</f>
        <v/>
      </c>
      <c r="GP557" s="620" t="str">
        <f>IF(_tag_month_day!CD553="",IF(_rlcf_month_day!E$2="","",_rlcf_month_day!E$2/100),_tag_month_day!CD553/100)</f>
        <v/>
      </c>
      <c r="GQ557" s="620" t="str">
        <f>IF(_tag_month_day!CE553="",IF(_rlcf_month_day!F$2="","",_rlcf_month_day!F$2/100),_tag_month_day!CE553/100)</f>
        <v/>
      </c>
      <c r="GR557" s="621" t="str">
        <f>IF(_tag_month_day!CF553="",IF(_rlcf_month_day!G$2="","",_rlcf_month_day!G$2/100),_tag_month_day!CF553/100)</f>
        <v/>
      </c>
      <c r="GS557" s="626">
        <f t="shared" ref="GS557:HH557" si="3369">GS556</f>
        <v>0.953</v>
      </c>
      <c r="GT557" s="626">
        <f t="shared" si="3369"/>
        <v>0.55</v>
      </c>
      <c r="GU557" s="626">
        <f t="shared" si="3369"/>
        <v>0.55</v>
      </c>
      <c r="GV557" s="626">
        <f t="shared" si="3369"/>
        <v>0.55</v>
      </c>
      <c r="GW557" s="626">
        <f t="shared" si="3369"/>
        <v>0.5</v>
      </c>
      <c r="GX557" s="626">
        <f t="shared" si="3369"/>
        <v>0.935</v>
      </c>
      <c r="GY557" s="626">
        <f t="shared" si="3369"/>
        <v>0.15</v>
      </c>
      <c r="GZ557" s="626">
        <f t="shared" si="3369"/>
        <v>1</v>
      </c>
      <c r="HA557" s="632">
        <f t="shared" si="3369"/>
        <v>0.047</v>
      </c>
      <c r="HB557" s="632">
        <f t="shared" si="3369"/>
        <v>0.45</v>
      </c>
      <c r="HC557" s="632">
        <f t="shared" si="3369"/>
        <v>0.45</v>
      </c>
      <c r="HD557" s="632">
        <f t="shared" si="3369"/>
        <v>0.45</v>
      </c>
      <c r="HE557" s="632">
        <f t="shared" si="3369"/>
        <v>0.5</v>
      </c>
      <c r="HF557" s="632">
        <f t="shared" si="3369"/>
        <v>0.065</v>
      </c>
      <c r="HG557" s="632">
        <f t="shared" si="3369"/>
        <v>0.85</v>
      </c>
      <c r="HH557" s="632">
        <f t="shared" si="3369"/>
        <v>0</v>
      </c>
      <c r="HI557" s="68">
        <f t="shared" si="3136"/>
        <v>0</v>
      </c>
      <c r="HJ557" s="68" t="e">
        <f t="shared" si="3167"/>
        <v>#VALUE!</v>
      </c>
      <c r="HK557" s="202">
        <f t="shared" si="3168"/>
        <v>0.85</v>
      </c>
      <c r="HL557" s="464">
        <f t="shared" si="3169"/>
        <v>550000</v>
      </c>
      <c r="HM557" s="464">
        <f t="shared" si="3170"/>
        <v>480000</v>
      </c>
      <c r="HN557" s="192" t="e">
        <f t="shared" si="3137"/>
        <v>#VALUE!</v>
      </c>
      <c r="HO557" s="192" t="e">
        <f>HN557*HK557*$HO$2/HL557*1000000</f>
        <v>#VALUE!</v>
      </c>
      <c r="HP557" s="192" t="e">
        <f>HN557*HK557*$HP$2/HM557*1000000</f>
        <v>#VALUE!</v>
      </c>
    </row>
    <row r="558" customFormat="1" spans="1:224">
      <c r="A558" s="381">
        <v>553</v>
      </c>
      <c r="B558" s="54">
        <f ca="1" t="shared" si="3171"/>
        <v>43640</v>
      </c>
      <c r="C558" s="57">
        <f t="shared" si="3172"/>
        <v>0.0416666666666667</v>
      </c>
      <c r="D558" s="68" t="str">
        <f ca="1" t="shared" si="3138"/>
        <v>夜班</v>
      </c>
      <c r="E558" s="68" t="str">
        <f ca="1" t="shared" si="3139"/>
        <v>乙</v>
      </c>
      <c r="F558" s="68">
        <f ca="1">SUMPRODUCT((成本日报!$A$3:$A$95=计划!B558)*(成本日报!$B$3:$B$95=计划!$D558),成本日报!$C$3:$C$95)</f>
        <v>2</v>
      </c>
      <c r="G558" s="382">
        <f ca="1" t="shared" si="3173"/>
        <v>43639.9999999987</v>
      </c>
      <c r="H558" s="382">
        <f ca="1" t="shared" si="3140"/>
        <v>43640.0069444431</v>
      </c>
      <c r="I558" s="382">
        <f ca="1" t="shared" si="3141"/>
        <v>43640.0124999987</v>
      </c>
      <c r="J558" s="382">
        <f ca="1" t="shared" si="3142"/>
        <v>43640.0416666653</v>
      </c>
      <c r="K558" s="382">
        <f ca="1" t="shared" si="3143"/>
        <v>43640.1041666653</v>
      </c>
      <c r="L558" s="382">
        <f ca="1" t="shared" si="3144"/>
        <v>43640.1249999987</v>
      </c>
      <c r="M558" s="398" t="str">
        <f>IF(_tag_month_day!A554="","",_tag_month_day!A554)</f>
        <v/>
      </c>
      <c r="N558" s="398" t="str">
        <f>IF(_tag_month_day!B554="","",_tag_month_day!B554)</f>
        <v/>
      </c>
      <c r="O558" s="399" t="e">
        <f t="shared" si="3145"/>
        <v>#VALUE!</v>
      </c>
      <c r="P558" s="398" t="str">
        <f>IF(_tag_month_day!C554="","",_tag_month_day!C554)</f>
        <v/>
      </c>
      <c r="Q558" s="398" t="str">
        <f>IF(_tag_month_day!D554="","",_tag_month_day!D554)</f>
        <v/>
      </c>
      <c r="R558" s="416">
        <f>IF(_tag_month_day!CB554="",R557,_tag_month_day!CB554/100)</f>
        <v>0.07</v>
      </c>
      <c r="S558" s="417" t="str">
        <f>IF(_tag_month_day!E554="","",_tag_month_day!E554)</f>
        <v/>
      </c>
      <c r="T558" s="417" t="str">
        <f>IF(_tag_month_day!F554="","",_tag_month_day!F554)</f>
        <v/>
      </c>
      <c r="U558" s="418" t="e">
        <f t="shared" si="3099"/>
        <v>#VALUE!</v>
      </c>
      <c r="V558" s="53" t="e">
        <f t="shared" si="3100"/>
        <v>#VALUE!</v>
      </c>
      <c r="W558" s="419" t="str">
        <f>IF(_jhy_month_day!A554="","",_jhy_month_day!A554)</f>
        <v/>
      </c>
      <c r="X558" s="420" t="str">
        <f>IF(_jhy_month_day!B554="","",_jhy_month_day!B554/100)</f>
        <v/>
      </c>
      <c r="Y558" s="420" t="str">
        <f>IF(_jhy_month_day!C554="","",_jhy_month_day!C554/100)</f>
        <v/>
      </c>
      <c r="Z558" s="439">
        <f t="shared" si="3189"/>
        <v>139</v>
      </c>
      <c r="AA558" s="440" t="str">
        <f>IF(_tag_month_day!G554="","",_tag_month_day!G554/100)</f>
        <v/>
      </c>
      <c r="AB558" s="440" t="str">
        <f>IF(_tag_month_day!H554="","",_tag_month_day!H554/100)</f>
        <v/>
      </c>
      <c r="AC558" s="193">
        <f t="shared" si="3146"/>
        <v>1.59963432013121</v>
      </c>
      <c r="AD558" s="441" t="str">
        <f t="shared" si="3147"/>
        <v/>
      </c>
      <c r="AE558" s="442" t="str">
        <f t="shared" si="3148"/>
        <v/>
      </c>
      <c r="AF558" s="443">
        <v>1</v>
      </c>
      <c r="AG558" s="68" t="str">
        <f>IF(_duihao_month_day!A554="","",_duihao_month_day!A554)</f>
        <v/>
      </c>
      <c r="AH558" s="463">
        <f>IF(_gyk_month_day!B554="",AH557,_gyk_month_day!B554)</f>
        <v>820</v>
      </c>
      <c r="AI558" s="464"/>
      <c r="AJ558" s="68" t="str">
        <f>IF(_tag_month_day!I554="","",_tag_month_day!I554)</f>
        <v/>
      </c>
      <c r="AK558" s="465" t="str">
        <f>IF(_tzyy_month_day!A554="","",_tzyy_month_day!A554)</f>
        <v/>
      </c>
      <c r="AL558" s="465" t="str">
        <f>IF(_tzyy_month_day!B554="","",_tzyy_month_day!B554)</f>
        <v/>
      </c>
      <c r="AM558" s="465" t="str">
        <f>IF(_tzyy_month_day!C554="","",_tzyy_month_day!C554)</f>
        <v/>
      </c>
      <c r="AN558" s="466" t="str">
        <f>IF(_tag_month_day!CG554="","",_tag_month_day!CG554)</f>
        <v/>
      </c>
      <c r="AO558" s="466" t="str">
        <f>IF(_tag_month_day!CH554="","",_tag_month_day!CH554)</f>
        <v/>
      </c>
      <c r="AP558" s="486" t="e">
        <f t="shared" si="3149"/>
        <v>#VALUE!</v>
      </c>
      <c r="AQ558" s="487" t="str">
        <f>IF(_tag_month_day!J554="","",_tag_month_day!J554/100)</f>
        <v/>
      </c>
      <c r="AR558" s="488">
        <f t="shared" si="3150"/>
        <v>1.3</v>
      </c>
      <c r="AS558" s="489" t="e">
        <f t="shared" si="3101"/>
        <v>#VALUE!</v>
      </c>
      <c r="AT558" s="489">
        <f t="shared" si="3151"/>
        <v>0</v>
      </c>
      <c r="AU558" s="490" t="str">
        <f>IF(_tag_month_day!K554="","",_tag_month_day!K554)</f>
        <v/>
      </c>
      <c r="AV558" s="491" t="str">
        <f>IF(_tag_month_day!L554="","",_tag_month_day!L554/100)</f>
        <v/>
      </c>
      <c r="AW558" s="420">
        <f t="shared" si="3073"/>
        <v>0</v>
      </c>
      <c r="AX558" s="420">
        <f t="shared" si="3152"/>
        <v>0</v>
      </c>
      <c r="AY558" s="420" t="str">
        <f>IF(_tag_month_day!M554="","",_tag_month_day!M554/100)</f>
        <v/>
      </c>
      <c r="AZ558" s="420" t="str">
        <f>IF(_tag_month_day!N554="","",_tag_month_day!N554/100)</f>
        <v/>
      </c>
      <c r="BA558" s="420" t="str">
        <f>IF(_tag_month_day!O554="","",_tag_month_day!O554/100)</f>
        <v/>
      </c>
      <c r="BB558" s="496" t="str">
        <f>IF(_tag_month_day!P554="","",_tag_month_day!P554/100)</f>
        <v/>
      </c>
      <c r="BC558" s="496">
        <f t="shared" si="3153"/>
        <v>0</v>
      </c>
      <c r="BD558" s="496" t="str">
        <f>IF(_tag_month_day!Q554="","",_tag_month_day!Q554/100)</f>
        <v/>
      </c>
      <c r="BE558" s="510" t="str">
        <f>IF(_tag_month_day!R554="","",_tag_month_day!R554/100)</f>
        <v/>
      </c>
      <c r="BF558" s="413" t="str">
        <f>IF(_tag_month_day!CC554="","",_tag_month_day!CC554/100)</f>
        <v/>
      </c>
      <c r="BG558" s="511" t="e">
        <f t="shared" si="3102"/>
        <v>#VALUE!</v>
      </c>
      <c r="BH558" s="198">
        <f t="shared" si="3103"/>
        <v>0</v>
      </c>
      <c r="BI558" s="512" t="e">
        <f>IF(CX558=0,BI557,(DK558*查询!$R$5+DL558*查询!$Q$5+DM558*查询!$N$5+DN558*查询!$O$5+DO558*查询!$P$5)*AF558/CX558)</f>
        <v>#VALUE!</v>
      </c>
      <c r="BJ558" s="512" t="e">
        <f>IF(CX558=0,BJ557,(DP558*查询!$S$5+DQ558*查询!$T$5+DR558*查询!$U$5)*AF558/CX558)</f>
        <v>#VALUE!</v>
      </c>
      <c r="BK558" s="512">
        <f t="shared" si="3154"/>
        <v>1</v>
      </c>
      <c r="BL558" s="513" t="str">
        <f>IF(_cfyc_month_day!A554="","",_cfyc_month_day!A554)</f>
        <v/>
      </c>
      <c r="BM558" s="513" t="str">
        <f>IF(_cfyc_month_day!B554="","",_cfyc_month_day!B554)</f>
        <v/>
      </c>
      <c r="BN558" s="513" t="str">
        <f>IF(_cfyc_month_day!C554="","",_cfyc_month_day!C554)</f>
        <v/>
      </c>
      <c r="BO558" s="522" t="str">
        <f>IF(_cfyc_month_day!D554="","",_cfyc_month_day!D554)</f>
        <v/>
      </c>
      <c r="BP558" s="522" t="str">
        <f>IF(_cfyc_month_day!E554="","",_cfyc_month_day!E554)</f>
        <v/>
      </c>
      <c r="BQ558" s="522" t="str">
        <f>IF(_cfyc_month_day!F554="","",_cfyc_month_day!F554)</f>
        <v/>
      </c>
      <c r="BR558" s="513" t="str">
        <f>IF(_tag_month_day!T554="","",_tag_month_day!T554)</f>
        <v/>
      </c>
      <c r="BS558" s="513" t="str">
        <f>IF(_tag_month_day!U554="","",_tag_month_day!U554)</f>
        <v/>
      </c>
      <c r="BT558" s="523" t="str">
        <f t="shared" si="3155"/>
        <v/>
      </c>
      <c r="BU558" s="223" t="str">
        <f>IF(_tag_month_day!V554="","",_tag_month_day!V554)</f>
        <v/>
      </c>
      <c r="BV558" s="206" t="str">
        <f>IF(_tag_month_day!W554="","",_tag_month_day!W554)</f>
        <v/>
      </c>
      <c r="BW558" s="540" t="str">
        <f>IF(_tag_month_day!X554="","",_tag_month_day!X554)</f>
        <v/>
      </c>
      <c r="BX558" s="540" t="str">
        <f>IF(_tag_month_day!Y554="","",_tag_month_day!Y554)</f>
        <v/>
      </c>
      <c r="BY558" s="541">
        <f ca="1" t="shared" si="3156"/>
        <v>43640.1249999987</v>
      </c>
      <c r="BZ558" s="542"/>
      <c r="CA558" s="543" t="str">
        <f>IF(_jhy2_month_day!A554="","",_jhy2_month_day!A554)</f>
        <v/>
      </c>
      <c r="CB558" s="464" t="str">
        <f>IF(_jhy2_month_day!B554="","",_jhy2_month_day!B554)</f>
        <v/>
      </c>
      <c r="CC558" s="464" t="str">
        <f>IF(_jhy2_month_day!C554="","",_jhy2_month_day!C554)</f>
        <v/>
      </c>
      <c r="CD558" s="464" t="str">
        <f>IF(_jhy2_month_day!D554="","",_jhy2_month_day!D554)</f>
        <v/>
      </c>
      <c r="CE558" s="464" t="str">
        <f>IF(_jhy2_month_day!E554="","",_jhy2_month_day!E554)</f>
        <v/>
      </c>
      <c r="CF558" s="464" t="str">
        <f>IF(_jhy2_month_day!F554="","",_jhy2_month_day!F554)</f>
        <v/>
      </c>
      <c r="CG558" s="464" t="str">
        <f>IF(_jhy2_month_day!G554="","",_jhy2_month_day!G554)</f>
        <v/>
      </c>
      <c r="CH558" s="464" t="str">
        <f>IF(_jhy2_month_day!H554="","",_jhy2_month_day!H554)</f>
        <v/>
      </c>
      <c r="CI558" s="464" t="str">
        <f>IF(_jhy2_month_day!I554="","",_jhy2_month_day!I554)</f>
        <v/>
      </c>
      <c r="CJ558" s="464" t="str">
        <f>IF(_jhy2_month_day!J554="","",_jhy2_month_day!J554)</f>
        <v/>
      </c>
      <c r="CK558" s="464" t="str">
        <f>IF(_jhy2_month_day!K554="","",_jhy2_month_day!K554)</f>
        <v/>
      </c>
      <c r="CL558" s="562" t="str">
        <f>IF(_jhy2_month_day!L554="","",_jhy2_month_day!L554)</f>
        <v/>
      </c>
      <c r="CM558" s="562" t="str">
        <f>IF(_jhy2_month_day!M554="","",_jhy2_month_day!M554)</f>
        <v/>
      </c>
      <c r="CN558" s="562" t="str">
        <f>IF(_jhy2_month_day!N554="","",_jhy2_month_day!N554)</f>
        <v/>
      </c>
      <c r="CO558" s="562" t="str">
        <f>IF(_jhy2_month_day!O554="","",_jhy2_month_day!O554)</f>
        <v/>
      </c>
      <c r="CP558" s="562" t="str">
        <f>IF(_jhy2_month_day!P554="","",_jhy2_month_day!P554)</f>
        <v/>
      </c>
      <c r="CQ558" s="562" t="str">
        <f>IF(_jhy2_month_day!Q554="","",_jhy2_month_day!Q554)</f>
        <v/>
      </c>
      <c r="CR558" s="563" t="str">
        <f>IF(_jhy2_month_day!R554="","",_jhy2_month_day!R554)</f>
        <v/>
      </c>
      <c r="CS558" s="576" t="str">
        <f>IF(_jhy2_month_day!S554="","",_jhy2_month_day!S554)</f>
        <v/>
      </c>
      <c r="CT558" s="562" t="str">
        <f>IF(_jhy2_month_day!T554="","",_jhy2_month_day!T554)</f>
        <v/>
      </c>
      <c r="CU558" s="577" t="e">
        <f t="shared" si="3104"/>
        <v>#VALUE!</v>
      </c>
      <c r="CV558" s="198" t="e">
        <f t="shared" si="3105"/>
        <v>#VALUE!</v>
      </c>
      <c r="CW558" s="192" t="e">
        <f t="shared" si="3106"/>
        <v>#VALUE!</v>
      </c>
      <c r="CX558" s="192" t="e">
        <f t="shared" si="3107"/>
        <v>#VALUE!</v>
      </c>
      <c r="CY558" s="202" t="e">
        <f t="shared" si="3108"/>
        <v>#VALUE!</v>
      </c>
      <c r="CZ558" s="192" t="e">
        <f t="shared" ref="CZ558:DI558" si="3370">$AJ558*EF558</f>
        <v>#VALUE!</v>
      </c>
      <c r="DA558" s="192" t="e">
        <f t="shared" si="3370"/>
        <v>#VALUE!</v>
      </c>
      <c r="DB558" s="192" t="e">
        <f t="shared" si="3370"/>
        <v>#VALUE!</v>
      </c>
      <c r="DC558" s="192" t="e">
        <f t="shared" si="3370"/>
        <v>#VALUE!</v>
      </c>
      <c r="DD558" s="192" t="e">
        <f t="shared" si="3370"/>
        <v>#VALUE!</v>
      </c>
      <c r="DE558" s="192" t="e">
        <f t="shared" si="3370"/>
        <v>#VALUE!</v>
      </c>
      <c r="DF558" s="192" t="e">
        <f t="shared" si="3370"/>
        <v>#VALUE!</v>
      </c>
      <c r="DG558" s="192" t="e">
        <f t="shared" si="3370"/>
        <v>#VALUE!</v>
      </c>
      <c r="DH558" s="192" t="e">
        <f t="shared" si="3370"/>
        <v>#VALUE!</v>
      </c>
      <c r="DI558" s="192" t="e">
        <f t="shared" si="3370"/>
        <v>#VALUE!</v>
      </c>
      <c r="DJ558" s="192" t="e">
        <f t="shared" si="3110"/>
        <v>#VALUE!</v>
      </c>
      <c r="DK558" s="192" t="e">
        <f t="shared" si="3111"/>
        <v>#VALUE!</v>
      </c>
      <c r="DL558" s="192" t="e">
        <f t="shared" si="3112"/>
        <v>#VALUE!</v>
      </c>
      <c r="DM558" s="192" t="e">
        <f t="shared" si="3113"/>
        <v>#VALUE!</v>
      </c>
      <c r="DN558" s="192" t="e">
        <f t="shared" si="3114"/>
        <v>#VALUE!</v>
      </c>
      <c r="DO558" s="192" t="e">
        <f t="shared" si="3115"/>
        <v>#VALUE!</v>
      </c>
      <c r="DP558" s="192" t="e">
        <f t="shared" si="3116"/>
        <v>#VALUE!</v>
      </c>
      <c r="DQ558" s="192" t="e">
        <f t="shared" si="3117"/>
        <v>#VALUE!</v>
      </c>
      <c r="DR558" s="192" t="e">
        <f t="shared" si="3118"/>
        <v>#VALUE!</v>
      </c>
      <c r="DS558" s="192" t="e">
        <f t="shared" si="3119"/>
        <v>#VALUE!</v>
      </c>
      <c r="DT558" s="192" t="e">
        <f t="shared" si="3120"/>
        <v>#VALUE!</v>
      </c>
      <c r="DU558" s="192" t="e">
        <f t="shared" si="3121"/>
        <v>#VALUE!</v>
      </c>
      <c r="DV558" s="198" t="e">
        <f t="shared" si="3122"/>
        <v>#VALUE!</v>
      </c>
      <c r="DW558" s="198" t="e">
        <f t="shared" si="3123"/>
        <v>#DIV/0!</v>
      </c>
      <c r="DX558" s="198" t="e">
        <f t="shared" si="3124"/>
        <v>#DIV/0!</v>
      </c>
      <c r="DY558" s="198" t="e">
        <f t="shared" si="3125"/>
        <v>#VALUE!</v>
      </c>
      <c r="DZ558" s="198" t="e">
        <f t="shared" si="3126"/>
        <v>#VALUE!</v>
      </c>
      <c r="EA558" s="198" t="e">
        <f t="shared" si="3127"/>
        <v>#VALUE!</v>
      </c>
      <c r="EB558" s="198" t="e">
        <f t="shared" si="3128"/>
        <v>#VALUE!</v>
      </c>
      <c r="EC558" s="198" t="e">
        <f t="shared" si="3129"/>
        <v>#DIV/0!</v>
      </c>
      <c r="ED558" s="198" t="e">
        <f t="shared" si="3130"/>
        <v>#VALUE!</v>
      </c>
      <c r="EE558" s="198" t="e">
        <f t="shared" si="3131"/>
        <v>#VALUE!</v>
      </c>
      <c r="EF558" s="198" t="e">
        <f t="shared" ref="EF558:EO558" si="3371">DV558/SUM($DV558:$EE558)</f>
        <v>#VALUE!</v>
      </c>
      <c r="EG558" s="198" t="e">
        <f t="shared" si="3371"/>
        <v>#DIV/0!</v>
      </c>
      <c r="EH558" s="198" t="e">
        <f t="shared" si="3371"/>
        <v>#DIV/0!</v>
      </c>
      <c r="EI558" s="198" t="e">
        <f t="shared" si="3371"/>
        <v>#VALUE!</v>
      </c>
      <c r="EJ558" s="198" t="e">
        <f t="shared" si="3371"/>
        <v>#VALUE!</v>
      </c>
      <c r="EK558" s="198" t="e">
        <f t="shared" si="3371"/>
        <v>#VALUE!</v>
      </c>
      <c r="EL558" s="198" t="e">
        <f t="shared" si="3371"/>
        <v>#VALUE!</v>
      </c>
      <c r="EM558" s="198" t="e">
        <f t="shared" si="3371"/>
        <v>#DIV/0!</v>
      </c>
      <c r="EN558" s="198" t="e">
        <f t="shared" si="3371"/>
        <v>#VALUE!</v>
      </c>
      <c r="EO558" s="198" t="e">
        <f t="shared" si="3371"/>
        <v>#VALUE!</v>
      </c>
      <c r="EP558" s="511">
        <f t="shared" ref="EP558:EW558" si="3372">EP557</f>
        <v>0.08</v>
      </c>
      <c r="EQ558" s="511">
        <f t="shared" si="3372"/>
        <v>0.015</v>
      </c>
      <c r="ER558" s="511">
        <f t="shared" si="3372"/>
        <v>0.015</v>
      </c>
      <c r="ES558" s="511">
        <f t="shared" si="3372"/>
        <v>0.015</v>
      </c>
      <c r="ET558" s="511">
        <f t="shared" si="3372"/>
        <v>0.015</v>
      </c>
      <c r="EU558" s="511">
        <f t="shared" si="3372"/>
        <v>0.09</v>
      </c>
      <c r="EV558" s="511">
        <f t="shared" si="3372"/>
        <v>0.09</v>
      </c>
      <c r="EW558" s="511">
        <f t="shared" si="3372"/>
        <v>0.09</v>
      </c>
      <c r="EX558" s="420" t="str">
        <f>IF(_tag_month_day!AS554="","",_tag_month_day!AS554/100)</f>
        <v/>
      </c>
      <c r="EY558" s="420" t="str">
        <f>IF(_tag_month_day!AT554="","",_tag_month_day!AT554/100)</f>
        <v/>
      </c>
      <c r="EZ558" s="420" t="str">
        <f>IF(_tag_month_day!AU554="","",_tag_month_day!AU554/100)</f>
        <v/>
      </c>
      <c r="FA558" s="420" t="str">
        <f>IF(_tag_month_day!AV554="","",_tag_month_day!AV554/100)</f>
        <v/>
      </c>
      <c r="FB558" s="420" t="str">
        <f>IF(_tag_month_day!AW554="","",_tag_month_day!AW554/100)</f>
        <v/>
      </c>
      <c r="FC558" s="420" t="str">
        <f>IF(_tag_month_day!AX554="","",_tag_month_day!AX554/100)</f>
        <v/>
      </c>
      <c r="FD558" s="510">
        <f t="shared" si="3160"/>
        <v>0.33</v>
      </c>
      <c r="FE558" s="510">
        <f t="shared" si="3161"/>
        <v>0.19</v>
      </c>
      <c r="FF558" s="510">
        <f t="shared" si="3162"/>
        <v>0.003</v>
      </c>
      <c r="FG558" s="510">
        <f t="shared" si="3163"/>
        <v>0</v>
      </c>
      <c r="FH558" s="603">
        <f t="shared" si="3164"/>
        <v>0.0001</v>
      </c>
      <c r="FI558" s="510">
        <f t="shared" ref="FI558:FR558" si="3373">FI557</f>
        <v>0.41</v>
      </c>
      <c r="FJ558" s="510">
        <f t="shared" si="3373"/>
        <v>0.11</v>
      </c>
      <c r="FK558" s="510">
        <f t="shared" si="3373"/>
        <v>0.015</v>
      </c>
      <c r="FL558" s="510">
        <f t="shared" si="3373"/>
        <v>0</v>
      </c>
      <c r="FM558" s="603">
        <f t="shared" si="3373"/>
        <v>0.0001</v>
      </c>
      <c r="FN558" s="510" t="str">
        <f>IF(_tag_month_day!AY554="","",_tag_month_day!AY554/100)</f>
        <v/>
      </c>
      <c r="FO558" s="510" t="str">
        <f>IF(_tag_month_day!AZ554="","",_tag_month_day!AZ554/100)</f>
        <v/>
      </c>
      <c r="FP558" s="510" t="str">
        <f>IF(_tag_month_day!BA554="","",_tag_month_day!BA554/100)</f>
        <v/>
      </c>
      <c r="FQ558" s="510" t="str">
        <f>IF(_tag_month_day!BB554="","",_tag_month_day!BB554/100)</f>
        <v/>
      </c>
      <c r="FR558" s="603" t="str">
        <f>IF(_tag_month_day!BC554="","",_tag_month_day!BC554/100)</f>
        <v/>
      </c>
      <c r="FS558" s="510" t="str">
        <f>IF(_tag_month_day!BD554="","",_tag_month_day!BD554/100)</f>
        <v/>
      </c>
      <c r="FT558" s="510" t="str">
        <f>IF(_tag_month_day!BE554="","",_tag_month_day!BE554/100)</f>
        <v/>
      </c>
      <c r="FU558" s="510" t="str">
        <f>IF(_tag_month_day!BF554="","",_tag_month_day!BF554/100)</f>
        <v/>
      </c>
      <c r="FV558" s="510" t="str">
        <f>IF(_tag_month_day!BG554="","",_tag_month_day!BG554/100)</f>
        <v/>
      </c>
      <c r="FW558" s="603" t="str">
        <f>IF(_tag_month_day!BH554="","",_tag_month_day!BH554/100)</f>
        <v/>
      </c>
      <c r="FX558" s="510" t="str">
        <f>IF(_tag_month_day!BI554="","",_tag_month_day!BI554/100)</f>
        <v/>
      </c>
      <c r="FY558" s="510" t="str">
        <f>IF(_tag_month_day!BJ554="","",_tag_month_day!BJ554/100)</f>
        <v/>
      </c>
      <c r="FZ558" s="605" t="str">
        <f>IF(_tag_month_day!BK554="","",_tag_month_day!BK554/100)</f>
        <v/>
      </c>
      <c r="GA558" s="510" t="str">
        <f>IF(_tag_month_day!BL554="","",_tag_month_day!BL554/100)</f>
        <v/>
      </c>
      <c r="GB558" s="603" t="str">
        <f>IF(_tag_month_day!BM554="","",_tag_month_day!BM554/100)</f>
        <v/>
      </c>
      <c r="GC558" s="420" t="str">
        <f>IF(_tag_month_day!BN554="","",_tag_month_day!BN554/100)</f>
        <v/>
      </c>
      <c r="GD558" s="420" t="str">
        <f>IF(_tag_month_day!BO554="","",_tag_month_day!BO554/100)</f>
        <v/>
      </c>
      <c r="GE558" s="420" t="str">
        <f>IF(_tag_month_day!BP554="","",_tag_month_day!BP554/100)</f>
        <v/>
      </c>
      <c r="GF558" s="420" t="str">
        <f>IF(_tag_month_day!BQ554="","",_tag_month_day!BQ554/100)</f>
        <v/>
      </c>
      <c r="GG558" s="420" t="str">
        <f>IF(_tag_month_day!BR554="","",_tag_month_day!BR554/100)</f>
        <v/>
      </c>
      <c r="GH558" s="420" t="str">
        <f>IF(_tag_month_day!BS554="","",_tag_month_day!BS554/100)</f>
        <v/>
      </c>
      <c r="GI558" s="603" t="str">
        <f>IF(_tag_month_day!BT554="","",_tag_month_day!BT554/100)</f>
        <v/>
      </c>
      <c r="GJ558" s="612" t="str">
        <f>IF(_tag_month_day!BU554="","",_tag_month_day!BU554/100)</f>
        <v/>
      </c>
      <c r="GK558" s="620" t="str">
        <f>IF(_tag_month_day!BV554="",IF(_rlcf_month_day!A$2="","",_rlcf_month_day!A$2/100),_tag_month_day!BV554/100)</f>
        <v/>
      </c>
      <c r="GL558" s="620" t="str">
        <f>IF(_tag_month_day!BW554="",IF(_rlcf_month_day!B$2="","",_rlcf_month_day!B$2/100),_tag_month_day!BW554/100)</f>
        <v/>
      </c>
      <c r="GM558" s="621" t="str">
        <f>IF(_tag_month_day!BX554="",IF(_rlcf_month_day!C$2="","",_rlcf_month_day!C$2/100),_tag_month_day!BX554/100)</f>
        <v/>
      </c>
      <c r="GN558" s="620" t="str">
        <f>IF(_tag_month_day!BV554="",IF(_rlcf_month_day!A$2="","",_rlcf_month_day!A$2/100),_tag_month_day!BV554/100)</f>
        <v/>
      </c>
      <c r="GO558" s="620" t="str">
        <f>IF(_tag_month_day!BW554="",IF(_rlcf_month_day!B$2="","",_rlcf_month_day!B$2/100),_tag_month_day!BW554/100)</f>
        <v/>
      </c>
      <c r="GP558" s="620" t="str">
        <f>IF(_tag_month_day!CD554="",IF(_rlcf_month_day!E$2="","",_rlcf_month_day!E$2/100),_tag_month_day!CD554/100)</f>
        <v/>
      </c>
      <c r="GQ558" s="620" t="str">
        <f>IF(_tag_month_day!CE554="",IF(_rlcf_month_day!F$2="","",_rlcf_month_day!F$2/100),_tag_month_day!CE554/100)</f>
        <v/>
      </c>
      <c r="GR558" s="621" t="str">
        <f>IF(_tag_month_day!CF554="",IF(_rlcf_month_day!G$2="","",_rlcf_month_day!G$2/100),_tag_month_day!CF554/100)</f>
        <v/>
      </c>
      <c r="GS558" s="626">
        <f t="shared" ref="GS558:HH558" si="3374">GS557</f>
        <v>0.953</v>
      </c>
      <c r="GT558" s="626">
        <f t="shared" si="3374"/>
        <v>0.55</v>
      </c>
      <c r="GU558" s="626">
        <f t="shared" si="3374"/>
        <v>0.55</v>
      </c>
      <c r="GV558" s="626">
        <f t="shared" si="3374"/>
        <v>0.55</v>
      </c>
      <c r="GW558" s="626">
        <f t="shared" si="3374"/>
        <v>0.5</v>
      </c>
      <c r="GX558" s="626">
        <f t="shared" si="3374"/>
        <v>0.935</v>
      </c>
      <c r="GY558" s="626">
        <f t="shared" si="3374"/>
        <v>0.15</v>
      </c>
      <c r="GZ558" s="626">
        <f t="shared" si="3374"/>
        <v>1</v>
      </c>
      <c r="HA558" s="632">
        <f t="shared" si="3374"/>
        <v>0.047</v>
      </c>
      <c r="HB558" s="632">
        <f t="shared" si="3374"/>
        <v>0.45</v>
      </c>
      <c r="HC558" s="632">
        <f t="shared" si="3374"/>
        <v>0.45</v>
      </c>
      <c r="HD558" s="632">
        <f t="shared" si="3374"/>
        <v>0.45</v>
      </c>
      <c r="HE558" s="632">
        <f t="shared" si="3374"/>
        <v>0.5</v>
      </c>
      <c r="HF558" s="632">
        <f t="shared" si="3374"/>
        <v>0.065</v>
      </c>
      <c r="HG558" s="632">
        <f t="shared" si="3374"/>
        <v>0.85</v>
      </c>
      <c r="HH558" s="632">
        <f t="shared" si="3374"/>
        <v>0</v>
      </c>
      <c r="HI558" s="68">
        <f t="shared" si="3136"/>
        <v>0</v>
      </c>
      <c r="HJ558" s="68" t="e">
        <f t="shared" si="3167"/>
        <v>#VALUE!</v>
      </c>
      <c r="HK558" s="202">
        <f t="shared" si="3168"/>
        <v>0.85</v>
      </c>
      <c r="HL558" s="464">
        <f t="shared" si="3169"/>
        <v>550000</v>
      </c>
      <c r="HM558" s="464">
        <f t="shared" si="3170"/>
        <v>480000</v>
      </c>
      <c r="HN558" s="192" t="e">
        <f t="shared" si="3137"/>
        <v>#VALUE!</v>
      </c>
      <c r="HO558" s="192" t="e">
        <f>HN558*HK558*$HO$2/HL558*1000000</f>
        <v>#VALUE!</v>
      </c>
      <c r="HP558" s="192" t="e">
        <f>HN558*HK558*$HP$2/HM558*1000000</f>
        <v>#VALUE!</v>
      </c>
    </row>
    <row r="559" customFormat="1" spans="1:224">
      <c r="A559" s="381">
        <v>554</v>
      </c>
      <c r="B559" s="54">
        <f ca="1" t="shared" si="3171"/>
        <v>43640</v>
      </c>
      <c r="C559" s="57">
        <f t="shared" si="3172"/>
        <v>0.0416666666666667</v>
      </c>
      <c r="D559" s="68" t="str">
        <f ca="1" t="shared" si="3138"/>
        <v>夜班</v>
      </c>
      <c r="E559" s="68" t="str">
        <f ca="1" t="shared" si="3139"/>
        <v>乙</v>
      </c>
      <c r="F559" s="68">
        <f ca="1">SUMPRODUCT((成本日报!$A$3:$A$95=计划!B559)*(成本日报!$B$3:$B$95=计划!$D559),成本日报!$C$3:$C$95)</f>
        <v>2</v>
      </c>
      <c r="G559" s="382">
        <f ca="1" t="shared" si="3173"/>
        <v>43640.0416666653</v>
      </c>
      <c r="H559" s="382">
        <f ca="1" t="shared" si="3140"/>
        <v>43640.0486111098</v>
      </c>
      <c r="I559" s="382">
        <f ca="1" t="shared" si="3141"/>
        <v>43640.0541666653</v>
      </c>
      <c r="J559" s="382">
        <f ca="1" t="shared" si="3142"/>
        <v>43640.083333332</v>
      </c>
      <c r="K559" s="382">
        <f ca="1" t="shared" si="3143"/>
        <v>43640.145833332</v>
      </c>
      <c r="L559" s="382">
        <f ca="1" t="shared" si="3144"/>
        <v>43640.1666666653</v>
      </c>
      <c r="M559" s="398" t="str">
        <f>IF(_tag_month_day!A555="","",_tag_month_day!A555)</f>
        <v/>
      </c>
      <c r="N559" s="398" t="str">
        <f>IF(_tag_month_day!B555="","",_tag_month_day!B555)</f>
        <v/>
      </c>
      <c r="O559" s="399" t="e">
        <f t="shared" si="3145"/>
        <v>#VALUE!</v>
      </c>
      <c r="P559" s="398" t="str">
        <f>IF(_tag_month_day!C555="","",_tag_month_day!C555)</f>
        <v/>
      </c>
      <c r="Q559" s="398" t="str">
        <f>IF(_tag_month_day!D555="","",_tag_month_day!D555)</f>
        <v/>
      </c>
      <c r="R559" s="416">
        <f>IF(_tag_month_day!CB555="",R558,_tag_month_day!CB555/100)</f>
        <v>0.07</v>
      </c>
      <c r="S559" s="417" t="str">
        <f>IF(_tag_month_day!E555="","",_tag_month_day!E555)</f>
        <v/>
      </c>
      <c r="T559" s="417" t="str">
        <f>IF(_tag_month_day!F555="","",_tag_month_day!F555)</f>
        <v/>
      </c>
      <c r="U559" s="418" t="e">
        <f t="shared" si="3099"/>
        <v>#VALUE!</v>
      </c>
      <c r="V559" s="53" t="e">
        <f t="shared" si="3100"/>
        <v>#VALUE!</v>
      </c>
      <c r="W559" s="419" t="str">
        <f>IF(_jhy_month_day!A555="","",_jhy_month_day!A555)</f>
        <v/>
      </c>
      <c r="X559" s="420" t="str">
        <f>IF(_jhy_month_day!B555="","",_jhy_month_day!B555/100)</f>
        <v/>
      </c>
      <c r="Y559" s="420" t="str">
        <f>IF(_jhy_month_day!C555="","",_jhy_month_day!C555/100)</f>
        <v/>
      </c>
      <c r="Z559" s="439">
        <f t="shared" si="3189"/>
        <v>139</v>
      </c>
      <c r="AA559" s="440" t="str">
        <f>IF(_tag_month_day!G555="","",_tag_month_day!G555/100)</f>
        <v/>
      </c>
      <c r="AB559" s="440" t="str">
        <f>IF(_tag_month_day!H555="","",_tag_month_day!H555/100)</f>
        <v/>
      </c>
      <c r="AC559" s="193">
        <f t="shared" si="3146"/>
        <v>1.59963432013121</v>
      </c>
      <c r="AD559" s="441" t="str">
        <f t="shared" si="3147"/>
        <v/>
      </c>
      <c r="AE559" s="442" t="str">
        <f t="shared" si="3148"/>
        <v/>
      </c>
      <c r="AF559" s="443">
        <v>1</v>
      </c>
      <c r="AG559" s="68" t="str">
        <f>IF(_duihao_month_day!A555="","",_duihao_month_day!A555)</f>
        <v/>
      </c>
      <c r="AH559" s="463">
        <f>IF(_gyk_month_day!B555="",AH558,_gyk_month_day!B555)</f>
        <v>820</v>
      </c>
      <c r="AI559" s="464"/>
      <c r="AJ559" s="68" t="str">
        <f>IF(_tag_month_day!I555="","",_tag_month_day!I555)</f>
        <v/>
      </c>
      <c r="AK559" s="465" t="str">
        <f>IF(_tzyy_month_day!A555="","",_tzyy_month_day!A555)</f>
        <v/>
      </c>
      <c r="AL559" s="465" t="str">
        <f>IF(_tzyy_month_day!B555="","",_tzyy_month_day!B555)</f>
        <v/>
      </c>
      <c r="AM559" s="465" t="str">
        <f>IF(_tzyy_month_day!C555="","",_tzyy_month_day!C555)</f>
        <v/>
      </c>
      <c r="AN559" s="466" t="str">
        <f>IF(_tag_month_day!CG555="","",_tag_month_day!CG555)</f>
        <v/>
      </c>
      <c r="AO559" s="466" t="str">
        <f>IF(_tag_month_day!CH555="","",_tag_month_day!CH555)</f>
        <v/>
      </c>
      <c r="AP559" s="486" t="e">
        <f t="shared" si="3149"/>
        <v>#VALUE!</v>
      </c>
      <c r="AQ559" s="487" t="str">
        <f>IF(_tag_month_day!J555="","",_tag_month_day!J555/100)</f>
        <v/>
      </c>
      <c r="AR559" s="488">
        <f t="shared" si="3150"/>
        <v>1.3</v>
      </c>
      <c r="AS559" s="489" t="e">
        <f t="shared" si="3101"/>
        <v>#VALUE!</v>
      </c>
      <c r="AT559" s="489">
        <f t="shared" si="3151"/>
        <v>0</v>
      </c>
      <c r="AU559" s="490" t="str">
        <f>IF(_tag_month_day!K555="","",_tag_month_day!K555)</f>
        <v/>
      </c>
      <c r="AV559" s="491" t="str">
        <f>IF(_tag_month_day!L555="","",_tag_month_day!L555/100)</f>
        <v/>
      </c>
      <c r="AW559" s="420">
        <f t="shared" si="3073"/>
        <v>0</v>
      </c>
      <c r="AX559" s="420">
        <f t="shared" si="3152"/>
        <v>0</v>
      </c>
      <c r="AY559" s="420" t="str">
        <f>IF(_tag_month_day!M555="","",_tag_month_day!M555/100)</f>
        <v/>
      </c>
      <c r="AZ559" s="420" t="str">
        <f>IF(_tag_month_day!N555="","",_tag_month_day!N555/100)</f>
        <v/>
      </c>
      <c r="BA559" s="420" t="str">
        <f>IF(_tag_month_day!O555="","",_tag_month_day!O555/100)</f>
        <v/>
      </c>
      <c r="BB559" s="496" t="str">
        <f>IF(_tag_month_day!P555="","",_tag_month_day!P555/100)</f>
        <v/>
      </c>
      <c r="BC559" s="496">
        <f t="shared" si="3153"/>
        <v>0</v>
      </c>
      <c r="BD559" s="496" t="str">
        <f>IF(_tag_month_day!Q555="","",_tag_month_day!Q555/100)</f>
        <v/>
      </c>
      <c r="BE559" s="510" t="str">
        <f>IF(_tag_month_day!R555="","",_tag_month_day!R555/100)</f>
        <v/>
      </c>
      <c r="BF559" s="413" t="str">
        <f>IF(_tag_month_day!CC555="","",_tag_month_day!CC555/100)</f>
        <v/>
      </c>
      <c r="BG559" s="511" t="e">
        <f t="shared" si="3102"/>
        <v>#VALUE!</v>
      </c>
      <c r="BH559" s="198">
        <f t="shared" si="3103"/>
        <v>0</v>
      </c>
      <c r="BI559" s="512" t="e">
        <f>IF(CX559=0,BI558,(DK559*查询!$R$5+DL559*查询!$Q$5+DM559*查询!$N$5+DN559*查询!$O$5+DO559*查询!$P$5)*AF559/CX559)</f>
        <v>#VALUE!</v>
      </c>
      <c r="BJ559" s="512" t="e">
        <f>IF(CX559=0,BJ558,(DP559*查询!$S$5+DQ559*查询!$T$5+DR559*查询!$U$5)*AF559/CX559)</f>
        <v>#VALUE!</v>
      </c>
      <c r="BK559" s="512">
        <f t="shared" si="3154"/>
        <v>1</v>
      </c>
      <c r="BL559" s="513" t="str">
        <f>IF(_cfyc_month_day!A555="","",_cfyc_month_day!A555)</f>
        <v/>
      </c>
      <c r="BM559" s="513" t="str">
        <f>IF(_cfyc_month_day!B555="","",_cfyc_month_day!B555)</f>
        <v/>
      </c>
      <c r="BN559" s="513" t="str">
        <f>IF(_cfyc_month_day!C555="","",_cfyc_month_day!C555)</f>
        <v/>
      </c>
      <c r="BO559" s="522" t="str">
        <f>IF(_cfyc_month_day!D555="","",_cfyc_month_day!D555)</f>
        <v/>
      </c>
      <c r="BP559" s="522" t="str">
        <f>IF(_cfyc_month_day!E555="","",_cfyc_month_day!E555)</f>
        <v/>
      </c>
      <c r="BQ559" s="522" t="str">
        <f>IF(_cfyc_month_day!F555="","",_cfyc_month_day!F555)</f>
        <v/>
      </c>
      <c r="BR559" s="513" t="str">
        <f>IF(_tag_month_day!T555="","",_tag_month_day!T555)</f>
        <v/>
      </c>
      <c r="BS559" s="513" t="str">
        <f>IF(_tag_month_day!U555="","",_tag_month_day!U555)</f>
        <v/>
      </c>
      <c r="BT559" s="523" t="str">
        <f t="shared" si="3155"/>
        <v/>
      </c>
      <c r="BU559" s="223" t="str">
        <f>IF(_tag_month_day!V555="","",_tag_month_day!V555)</f>
        <v/>
      </c>
      <c r="BV559" s="206" t="str">
        <f>IF(_tag_month_day!W555="","",_tag_month_day!W555)</f>
        <v/>
      </c>
      <c r="BW559" s="540" t="str">
        <f>IF(_tag_month_day!X555="","",_tag_month_day!X555)</f>
        <v/>
      </c>
      <c r="BX559" s="540" t="str">
        <f>IF(_tag_month_day!Y555="","",_tag_month_day!Y555)</f>
        <v/>
      </c>
      <c r="BY559" s="541">
        <f ca="1" t="shared" si="3156"/>
        <v>43640.1666666653</v>
      </c>
      <c r="BZ559" s="542"/>
      <c r="CA559" s="543" t="str">
        <f>IF(_jhy2_month_day!A555="","",_jhy2_month_day!A555)</f>
        <v/>
      </c>
      <c r="CB559" s="464" t="str">
        <f>IF(_jhy2_month_day!B555="","",_jhy2_month_day!B555)</f>
        <v/>
      </c>
      <c r="CC559" s="464" t="str">
        <f>IF(_jhy2_month_day!C555="","",_jhy2_month_day!C555)</f>
        <v/>
      </c>
      <c r="CD559" s="464" t="str">
        <f>IF(_jhy2_month_day!D555="","",_jhy2_month_day!D555)</f>
        <v/>
      </c>
      <c r="CE559" s="464" t="str">
        <f>IF(_jhy2_month_day!E555="","",_jhy2_month_day!E555)</f>
        <v/>
      </c>
      <c r="CF559" s="464" t="str">
        <f>IF(_jhy2_month_day!F555="","",_jhy2_month_day!F555)</f>
        <v/>
      </c>
      <c r="CG559" s="464" t="str">
        <f>IF(_jhy2_month_day!G555="","",_jhy2_month_day!G555)</f>
        <v/>
      </c>
      <c r="CH559" s="464" t="str">
        <f>IF(_jhy2_month_day!H555="","",_jhy2_month_day!H555)</f>
        <v/>
      </c>
      <c r="CI559" s="464" t="str">
        <f>IF(_jhy2_month_day!I555="","",_jhy2_month_day!I555)</f>
        <v/>
      </c>
      <c r="CJ559" s="464" t="str">
        <f>IF(_jhy2_month_day!J555="","",_jhy2_month_day!J555)</f>
        <v/>
      </c>
      <c r="CK559" s="464" t="str">
        <f>IF(_jhy2_month_day!K555="","",_jhy2_month_day!K555)</f>
        <v/>
      </c>
      <c r="CL559" s="562" t="str">
        <f>IF(_jhy2_month_day!L555="","",_jhy2_month_day!L555)</f>
        <v/>
      </c>
      <c r="CM559" s="562" t="str">
        <f>IF(_jhy2_month_day!M555="","",_jhy2_month_day!M555)</f>
        <v/>
      </c>
      <c r="CN559" s="562" t="str">
        <f>IF(_jhy2_month_day!N555="","",_jhy2_month_day!N555)</f>
        <v/>
      </c>
      <c r="CO559" s="562" t="str">
        <f>IF(_jhy2_month_day!O555="","",_jhy2_month_day!O555)</f>
        <v/>
      </c>
      <c r="CP559" s="562" t="str">
        <f>IF(_jhy2_month_day!P555="","",_jhy2_month_day!P555)</f>
        <v/>
      </c>
      <c r="CQ559" s="562" t="str">
        <f>IF(_jhy2_month_day!Q555="","",_jhy2_month_day!Q555)</f>
        <v/>
      </c>
      <c r="CR559" s="563" t="str">
        <f>IF(_jhy2_month_day!R555="","",_jhy2_month_day!R555)</f>
        <v/>
      </c>
      <c r="CS559" s="576" t="str">
        <f>IF(_jhy2_month_day!S555="","",_jhy2_month_day!S555)</f>
        <v/>
      </c>
      <c r="CT559" s="562" t="str">
        <f>IF(_jhy2_month_day!T555="","",_jhy2_month_day!T555)</f>
        <v/>
      </c>
      <c r="CU559" s="577" t="e">
        <f t="shared" si="3104"/>
        <v>#VALUE!</v>
      </c>
      <c r="CV559" s="198" t="e">
        <f t="shared" si="3105"/>
        <v>#VALUE!</v>
      </c>
      <c r="CW559" s="192" t="e">
        <f t="shared" si="3106"/>
        <v>#VALUE!</v>
      </c>
      <c r="CX559" s="192" t="e">
        <f t="shared" si="3107"/>
        <v>#VALUE!</v>
      </c>
      <c r="CY559" s="202" t="e">
        <f t="shared" si="3108"/>
        <v>#VALUE!</v>
      </c>
      <c r="CZ559" s="192" t="e">
        <f t="shared" ref="CZ559:DI559" si="3375">$AJ559*EF559</f>
        <v>#VALUE!</v>
      </c>
      <c r="DA559" s="192" t="e">
        <f t="shared" si="3375"/>
        <v>#VALUE!</v>
      </c>
      <c r="DB559" s="192" t="e">
        <f t="shared" si="3375"/>
        <v>#VALUE!</v>
      </c>
      <c r="DC559" s="192" t="e">
        <f t="shared" si="3375"/>
        <v>#VALUE!</v>
      </c>
      <c r="DD559" s="192" t="e">
        <f t="shared" si="3375"/>
        <v>#VALUE!</v>
      </c>
      <c r="DE559" s="192" t="e">
        <f t="shared" si="3375"/>
        <v>#VALUE!</v>
      </c>
      <c r="DF559" s="192" t="e">
        <f t="shared" si="3375"/>
        <v>#VALUE!</v>
      </c>
      <c r="DG559" s="192" t="e">
        <f t="shared" si="3375"/>
        <v>#VALUE!</v>
      </c>
      <c r="DH559" s="192" t="e">
        <f t="shared" si="3375"/>
        <v>#VALUE!</v>
      </c>
      <c r="DI559" s="192" t="e">
        <f t="shared" si="3375"/>
        <v>#VALUE!</v>
      </c>
      <c r="DJ559" s="192" t="e">
        <f t="shared" si="3110"/>
        <v>#VALUE!</v>
      </c>
      <c r="DK559" s="192" t="e">
        <f t="shared" si="3111"/>
        <v>#VALUE!</v>
      </c>
      <c r="DL559" s="192" t="e">
        <f t="shared" si="3112"/>
        <v>#VALUE!</v>
      </c>
      <c r="DM559" s="192" t="e">
        <f t="shared" si="3113"/>
        <v>#VALUE!</v>
      </c>
      <c r="DN559" s="192" t="e">
        <f t="shared" si="3114"/>
        <v>#VALUE!</v>
      </c>
      <c r="DO559" s="192" t="e">
        <f t="shared" si="3115"/>
        <v>#VALUE!</v>
      </c>
      <c r="DP559" s="192" t="e">
        <f t="shared" si="3116"/>
        <v>#VALUE!</v>
      </c>
      <c r="DQ559" s="192" t="e">
        <f t="shared" si="3117"/>
        <v>#VALUE!</v>
      </c>
      <c r="DR559" s="192" t="e">
        <f t="shared" si="3118"/>
        <v>#VALUE!</v>
      </c>
      <c r="DS559" s="192" t="e">
        <f t="shared" si="3119"/>
        <v>#VALUE!</v>
      </c>
      <c r="DT559" s="192" t="e">
        <f t="shared" si="3120"/>
        <v>#VALUE!</v>
      </c>
      <c r="DU559" s="192" t="e">
        <f t="shared" si="3121"/>
        <v>#VALUE!</v>
      </c>
      <c r="DV559" s="198" t="e">
        <f t="shared" si="3122"/>
        <v>#VALUE!</v>
      </c>
      <c r="DW559" s="198" t="e">
        <f t="shared" si="3123"/>
        <v>#DIV/0!</v>
      </c>
      <c r="DX559" s="198" t="e">
        <f t="shared" si="3124"/>
        <v>#DIV/0!</v>
      </c>
      <c r="DY559" s="198" t="e">
        <f t="shared" si="3125"/>
        <v>#VALUE!</v>
      </c>
      <c r="DZ559" s="198" t="e">
        <f t="shared" si="3126"/>
        <v>#VALUE!</v>
      </c>
      <c r="EA559" s="198" t="e">
        <f t="shared" si="3127"/>
        <v>#VALUE!</v>
      </c>
      <c r="EB559" s="198" t="e">
        <f t="shared" si="3128"/>
        <v>#VALUE!</v>
      </c>
      <c r="EC559" s="198" t="e">
        <f t="shared" si="3129"/>
        <v>#DIV/0!</v>
      </c>
      <c r="ED559" s="198" t="e">
        <f t="shared" si="3130"/>
        <v>#VALUE!</v>
      </c>
      <c r="EE559" s="198" t="e">
        <f t="shared" si="3131"/>
        <v>#VALUE!</v>
      </c>
      <c r="EF559" s="198" t="e">
        <f t="shared" ref="EF559:EO559" si="3376">DV559/SUM($DV559:$EE559)</f>
        <v>#VALUE!</v>
      </c>
      <c r="EG559" s="198" t="e">
        <f t="shared" si="3376"/>
        <v>#DIV/0!</v>
      </c>
      <c r="EH559" s="198" t="e">
        <f t="shared" si="3376"/>
        <v>#DIV/0!</v>
      </c>
      <c r="EI559" s="198" t="e">
        <f t="shared" si="3376"/>
        <v>#VALUE!</v>
      </c>
      <c r="EJ559" s="198" t="e">
        <f t="shared" si="3376"/>
        <v>#VALUE!</v>
      </c>
      <c r="EK559" s="198" t="e">
        <f t="shared" si="3376"/>
        <v>#VALUE!</v>
      </c>
      <c r="EL559" s="198" t="e">
        <f t="shared" si="3376"/>
        <v>#VALUE!</v>
      </c>
      <c r="EM559" s="198" t="e">
        <f t="shared" si="3376"/>
        <v>#DIV/0!</v>
      </c>
      <c r="EN559" s="198" t="e">
        <f t="shared" si="3376"/>
        <v>#VALUE!</v>
      </c>
      <c r="EO559" s="198" t="e">
        <f t="shared" si="3376"/>
        <v>#VALUE!</v>
      </c>
      <c r="EP559" s="511">
        <f t="shared" ref="EP559:EW559" si="3377">EP558</f>
        <v>0.08</v>
      </c>
      <c r="EQ559" s="511">
        <f t="shared" si="3377"/>
        <v>0.015</v>
      </c>
      <c r="ER559" s="511">
        <f t="shared" si="3377"/>
        <v>0.015</v>
      </c>
      <c r="ES559" s="511">
        <f t="shared" si="3377"/>
        <v>0.015</v>
      </c>
      <c r="ET559" s="511">
        <f t="shared" si="3377"/>
        <v>0.015</v>
      </c>
      <c r="EU559" s="511">
        <f t="shared" si="3377"/>
        <v>0.09</v>
      </c>
      <c r="EV559" s="511">
        <f t="shared" si="3377"/>
        <v>0.09</v>
      </c>
      <c r="EW559" s="511">
        <f t="shared" si="3377"/>
        <v>0.09</v>
      </c>
      <c r="EX559" s="420" t="str">
        <f>IF(_tag_month_day!AS555="","",_tag_month_day!AS555/100)</f>
        <v/>
      </c>
      <c r="EY559" s="420" t="str">
        <f>IF(_tag_month_day!AT555="","",_tag_month_day!AT555/100)</f>
        <v/>
      </c>
      <c r="EZ559" s="420" t="str">
        <f>IF(_tag_month_day!AU555="","",_tag_month_day!AU555/100)</f>
        <v/>
      </c>
      <c r="FA559" s="420" t="str">
        <f>IF(_tag_month_day!AV555="","",_tag_month_day!AV555/100)</f>
        <v/>
      </c>
      <c r="FB559" s="420" t="str">
        <f>IF(_tag_month_day!AW555="","",_tag_month_day!AW555/100)</f>
        <v/>
      </c>
      <c r="FC559" s="420" t="str">
        <f>IF(_tag_month_day!AX555="","",_tag_month_day!AX555/100)</f>
        <v/>
      </c>
      <c r="FD559" s="510">
        <f t="shared" si="3160"/>
        <v>0.33</v>
      </c>
      <c r="FE559" s="510">
        <f t="shared" si="3161"/>
        <v>0.19</v>
      </c>
      <c r="FF559" s="510">
        <f t="shared" si="3162"/>
        <v>0.003</v>
      </c>
      <c r="FG559" s="510">
        <f t="shared" si="3163"/>
        <v>0</v>
      </c>
      <c r="FH559" s="603">
        <f t="shared" si="3164"/>
        <v>0.0001</v>
      </c>
      <c r="FI559" s="510">
        <f t="shared" ref="FI559:FR559" si="3378">FI558</f>
        <v>0.41</v>
      </c>
      <c r="FJ559" s="510">
        <f t="shared" si="3378"/>
        <v>0.11</v>
      </c>
      <c r="FK559" s="510">
        <f t="shared" si="3378"/>
        <v>0.015</v>
      </c>
      <c r="FL559" s="510">
        <f t="shared" si="3378"/>
        <v>0</v>
      </c>
      <c r="FM559" s="603">
        <f t="shared" si="3378"/>
        <v>0.0001</v>
      </c>
      <c r="FN559" s="510" t="str">
        <f>IF(_tag_month_day!AY555="","",_tag_month_day!AY555/100)</f>
        <v/>
      </c>
      <c r="FO559" s="510" t="str">
        <f>IF(_tag_month_day!AZ555="","",_tag_month_day!AZ555/100)</f>
        <v/>
      </c>
      <c r="FP559" s="510" t="str">
        <f>IF(_tag_month_day!BA555="","",_tag_month_day!BA555/100)</f>
        <v/>
      </c>
      <c r="FQ559" s="510" t="str">
        <f>IF(_tag_month_day!BB555="","",_tag_month_day!BB555/100)</f>
        <v/>
      </c>
      <c r="FR559" s="603" t="str">
        <f>IF(_tag_month_day!BC555="","",_tag_month_day!BC555/100)</f>
        <v/>
      </c>
      <c r="FS559" s="510" t="str">
        <f>IF(_tag_month_day!BD555="","",_tag_month_day!BD555/100)</f>
        <v/>
      </c>
      <c r="FT559" s="510" t="str">
        <f>IF(_tag_month_day!BE555="","",_tag_month_day!BE555/100)</f>
        <v/>
      </c>
      <c r="FU559" s="510" t="str">
        <f>IF(_tag_month_day!BF555="","",_tag_month_day!BF555/100)</f>
        <v/>
      </c>
      <c r="FV559" s="510" t="str">
        <f>IF(_tag_month_day!BG555="","",_tag_month_day!BG555/100)</f>
        <v/>
      </c>
      <c r="FW559" s="603" t="str">
        <f>IF(_tag_month_day!BH555="","",_tag_month_day!BH555/100)</f>
        <v/>
      </c>
      <c r="FX559" s="510" t="str">
        <f>IF(_tag_month_day!BI555="","",_tag_month_day!BI555/100)</f>
        <v/>
      </c>
      <c r="FY559" s="510" t="str">
        <f>IF(_tag_month_day!BJ555="","",_tag_month_day!BJ555/100)</f>
        <v/>
      </c>
      <c r="FZ559" s="605" t="str">
        <f>IF(_tag_month_day!BK555="","",_tag_month_day!BK555/100)</f>
        <v/>
      </c>
      <c r="GA559" s="510" t="str">
        <f>IF(_tag_month_day!BL555="","",_tag_month_day!BL555/100)</f>
        <v/>
      </c>
      <c r="GB559" s="603" t="str">
        <f>IF(_tag_month_day!BM555="","",_tag_month_day!BM555/100)</f>
        <v/>
      </c>
      <c r="GC559" s="420" t="str">
        <f>IF(_tag_month_day!BN555="","",_tag_month_day!BN555/100)</f>
        <v/>
      </c>
      <c r="GD559" s="420" t="str">
        <f>IF(_tag_month_day!BO555="","",_tag_month_day!BO555/100)</f>
        <v/>
      </c>
      <c r="GE559" s="420" t="str">
        <f>IF(_tag_month_day!BP555="","",_tag_month_day!BP555/100)</f>
        <v/>
      </c>
      <c r="GF559" s="420" t="str">
        <f>IF(_tag_month_day!BQ555="","",_tag_month_day!BQ555/100)</f>
        <v/>
      </c>
      <c r="GG559" s="420" t="str">
        <f>IF(_tag_month_day!BR555="","",_tag_month_day!BR555/100)</f>
        <v/>
      </c>
      <c r="GH559" s="420" t="str">
        <f>IF(_tag_month_day!BS555="","",_tag_month_day!BS555/100)</f>
        <v/>
      </c>
      <c r="GI559" s="603" t="str">
        <f>IF(_tag_month_day!BT555="","",_tag_month_day!BT555/100)</f>
        <v/>
      </c>
      <c r="GJ559" s="612" t="str">
        <f>IF(_tag_month_day!BU555="","",_tag_month_day!BU555/100)</f>
        <v/>
      </c>
      <c r="GK559" s="620" t="str">
        <f>IF(_tag_month_day!BV555="",IF(_rlcf_month_day!A$2="","",_rlcf_month_day!A$2/100),_tag_month_day!BV555/100)</f>
        <v/>
      </c>
      <c r="GL559" s="620" t="str">
        <f>IF(_tag_month_day!BW555="",IF(_rlcf_month_day!B$2="","",_rlcf_month_day!B$2/100),_tag_month_day!BW555/100)</f>
        <v/>
      </c>
      <c r="GM559" s="621" t="str">
        <f>IF(_tag_month_day!BX555="",IF(_rlcf_month_day!C$2="","",_rlcf_month_day!C$2/100),_tag_month_day!BX555/100)</f>
        <v/>
      </c>
      <c r="GN559" s="620" t="str">
        <f>IF(_tag_month_day!BV555="",IF(_rlcf_month_day!A$2="","",_rlcf_month_day!A$2/100),_tag_month_day!BV555/100)</f>
        <v/>
      </c>
      <c r="GO559" s="620" t="str">
        <f>IF(_tag_month_day!BW555="",IF(_rlcf_month_day!B$2="","",_rlcf_month_day!B$2/100),_tag_month_day!BW555/100)</f>
        <v/>
      </c>
      <c r="GP559" s="620" t="str">
        <f>IF(_tag_month_day!CD555="",IF(_rlcf_month_day!E$2="","",_rlcf_month_day!E$2/100),_tag_month_day!CD555/100)</f>
        <v/>
      </c>
      <c r="GQ559" s="620" t="str">
        <f>IF(_tag_month_day!CE555="",IF(_rlcf_month_day!F$2="","",_rlcf_month_day!F$2/100),_tag_month_day!CE555/100)</f>
        <v/>
      </c>
      <c r="GR559" s="621" t="str">
        <f>IF(_tag_month_day!CF555="",IF(_rlcf_month_day!G$2="","",_rlcf_month_day!G$2/100),_tag_month_day!CF555/100)</f>
        <v/>
      </c>
      <c r="GS559" s="626">
        <f t="shared" ref="GS559:HH559" si="3379">GS558</f>
        <v>0.953</v>
      </c>
      <c r="GT559" s="626">
        <f t="shared" si="3379"/>
        <v>0.55</v>
      </c>
      <c r="GU559" s="626">
        <f t="shared" si="3379"/>
        <v>0.55</v>
      </c>
      <c r="GV559" s="626">
        <f t="shared" si="3379"/>
        <v>0.55</v>
      </c>
      <c r="GW559" s="626">
        <f t="shared" si="3379"/>
        <v>0.5</v>
      </c>
      <c r="GX559" s="626">
        <f t="shared" si="3379"/>
        <v>0.935</v>
      </c>
      <c r="GY559" s="626">
        <f t="shared" si="3379"/>
        <v>0.15</v>
      </c>
      <c r="GZ559" s="626">
        <f t="shared" si="3379"/>
        <v>1</v>
      </c>
      <c r="HA559" s="632">
        <f t="shared" si="3379"/>
        <v>0.047</v>
      </c>
      <c r="HB559" s="632">
        <f t="shared" si="3379"/>
        <v>0.45</v>
      </c>
      <c r="HC559" s="632">
        <f t="shared" si="3379"/>
        <v>0.45</v>
      </c>
      <c r="HD559" s="632">
        <f t="shared" si="3379"/>
        <v>0.45</v>
      </c>
      <c r="HE559" s="632">
        <f t="shared" si="3379"/>
        <v>0.5</v>
      </c>
      <c r="HF559" s="632">
        <f t="shared" si="3379"/>
        <v>0.065</v>
      </c>
      <c r="HG559" s="632">
        <f t="shared" si="3379"/>
        <v>0.85</v>
      </c>
      <c r="HH559" s="632">
        <f t="shared" si="3379"/>
        <v>0</v>
      </c>
      <c r="HI559" s="68">
        <f t="shared" si="3136"/>
        <v>0</v>
      </c>
      <c r="HJ559" s="68" t="e">
        <f t="shared" si="3167"/>
        <v>#VALUE!</v>
      </c>
      <c r="HK559" s="202">
        <f t="shared" si="3168"/>
        <v>0.85</v>
      </c>
      <c r="HL559" s="464">
        <f t="shared" si="3169"/>
        <v>550000</v>
      </c>
      <c r="HM559" s="464">
        <f t="shared" si="3170"/>
        <v>480000</v>
      </c>
      <c r="HN559" s="192" t="e">
        <f t="shared" si="3137"/>
        <v>#VALUE!</v>
      </c>
      <c r="HO559" s="192" t="e">
        <f>HN559*HK559*$HO$2/HL559*1000000</f>
        <v>#VALUE!</v>
      </c>
      <c r="HP559" s="192" t="e">
        <f>HN559*HK559*$HP$2/HM559*1000000</f>
        <v>#VALUE!</v>
      </c>
    </row>
    <row r="560" customFormat="1" spans="1:224">
      <c r="A560" s="381">
        <v>555</v>
      </c>
      <c r="B560" s="54">
        <f ca="1" t="shared" si="3171"/>
        <v>43640</v>
      </c>
      <c r="C560" s="57">
        <f t="shared" si="3172"/>
        <v>0.0416666666666667</v>
      </c>
      <c r="D560" s="68" t="str">
        <f ca="1" t="shared" si="3138"/>
        <v>夜班</v>
      </c>
      <c r="E560" s="68" t="str">
        <f ca="1" t="shared" si="3139"/>
        <v>乙</v>
      </c>
      <c r="F560" s="68">
        <f ca="1">SUMPRODUCT((成本日报!$A$3:$A$95=计划!B560)*(成本日报!$B$3:$B$95=计划!$D560),成本日报!$C$3:$C$95)</f>
        <v>2</v>
      </c>
      <c r="G560" s="382">
        <f ca="1" t="shared" si="3173"/>
        <v>43640.083333332</v>
      </c>
      <c r="H560" s="382">
        <f ca="1" t="shared" si="3140"/>
        <v>43640.0902777764</v>
      </c>
      <c r="I560" s="382">
        <f ca="1" t="shared" si="3141"/>
        <v>43640.095833332</v>
      </c>
      <c r="J560" s="382">
        <f ca="1" t="shared" si="3142"/>
        <v>43640.1249999987</v>
      </c>
      <c r="K560" s="382">
        <f ca="1" t="shared" si="3143"/>
        <v>43640.1874999987</v>
      </c>
      <c r="L560" s="382">
        <f ca="1" t="shared" si="3144"/>
        <v>43640.208333332</v>
      </c>
      <c r="M560" s="398" t="str">
        <f>IF(_tag_month_day!A556="","",_tag_month_day!A556)</f>
        <v/>
      </c>
      <c r="N560" s="398" t="str">
        <f>IF(_tag_month_day!B556="","",_tag_month_day!B556)</f>
        <v/>
      </c>
      <c r="O560" s="399" t="e">
        <f t="shared" si="3145"/>
        <v>#VALUE!</v>
      </c>
      <c r="P560" s="398" t="str">
        <f>IF(_tag_month_day!C556="","",_tag_month_day!C556)</f>
        <v/>
      </c>
      <c r="Q560" s="398" t="str">
        <f>IF(_tag_month_day!D556="","",_tag_month_day!D556)</f>
        <v/>
      </c>
      <c r="R560" s="416">
        <f>IF(_tag_month_day!CB556="",R559,_tag_month_day!CB556/100)</f>
        <v>0.07</v>
      </c>
      <c r="S560" s="417" t="str">
        <f>IF(_tag_month_day!E556="","",_tag_month_day!E556)</f>
        <v/>
      </c>
      <c r="T560" s="417" t="str">
        <f>IF(_tag_month_day!F556="","",_tag_month_day!F556)</f>
        <v/>
      </c>
      <c r="U560" s="418" t="e">
        <f t="shared" si="3099"/>
        <v>#VALUE!</v>
      </c>
      <c r="V560" s="53" t="e">
        <f t="shared" si="3100"/>
        <v>#VALUE!</v>
      </c>
      <c r="W560" s="419" t="str">
        <f>IF(_jhy_month_day!A556="","",_jhy_month_day!A556)</f>
        <v/>
      </c>
      <c r="X560" s="420" t="str">
        <f>IF(_jhy_month_day!B556="","",_jhy_month_day!B556/100)</f>
        <v/>
      </c>
      <c r="Y560" s="420" t="str">
        <f>IF(_jhy_month_day!C556="","",_jhy_month_day!C556/100)</f>
        <v/>
      </c>
      <c r="Z560" s="439">
        <f t="shared" si="3189"/>
        <v>139</v>
      </c>
      <c r="AA560" s="440" t="str">
        <f>IF(_tag_month_day!G556="","",_tag_month_day!G556/100)</f>
        <v/>
      </c>
      <c r="AB560" s="440" t="str">
        <f>IF(_tag_month_day!H556="","",_tag_month_day!H556/100)</f>
        <v/>
      </c>
      <c r="AC560" s="193">
        <f t="shared" si="3146"/>
        <v>1.59963432013121</v>
      </c>
      <c r="AD560" s="441" t="str">
        <f t="shared" si="3147"/>
        <v/>
      </c>
      <c r="AE560" s="442" t="str">
        <f t="shared" si="3148"/>
        <v/>
      </c>
      <c r="AF560" s="443">
        <v>1</v>
      </c>
      <c r="AG560" s="68" t="str">
        <f>IF(_duihao_month_day!A556="","",_duihao_month_day!A556)</f>
        <v/>
      </c>
      <c r="AH560" s="463">
        <f>IF(_gyk_month_day!B556="",AH559,_gyk_month_day!B556)</f>
        <v>820</v>
      </c>
      <c r="AI560" s="464"/>
      <c r="AJ560" s="68" t="str">
        <f>IF(_tag_month_day!I556="","",_tag_month_day!I556)</f>
        <v/>
      </c>
      <c r="AK560" s="465" t="str">
        <f>IF(_tzyy_month_day!A556="","",_tzyy_month_day!A556)</f>
        <v/>
      </c>
      <c r="AL560" s="465" t="str">
        <f>IF(_tzyy_month_day!B556="","",_tzyy_month_day!B556)</f>
        <v/>
      </c>
      <c r="AM560" s="465" t="str">
        <f>IF(_tzyy_month_day!C556="","",_tzyy_month_day!C556)</f>
        <v/>
      </c>
      <c r="AN560" s="466" t="str">
        <f>IF(_tag_month_day!CG556="","",_tag_month_day!CG556)</f>
        <v/>
      </c>
      <c r="AO560" s="466" t="str">
        <f>IF(_tag_month_day!CH556="","",_tag_month_day!CH556)</f>
        <v/>
      </c>
      <c r="AP560" s="486" t="e">
        <f t="shared" si="3149"/>
        <v>#VALUE!</v>
      </c>
      <c r="AQ560" s="487" t="str">
        <f>IF(_tag_month_day!J556="","",_tag_month_day!J556/100)</f>
        <v/>
      </c>
      <c r="AR560" s="488">
        <f t="shared" si="3150"/>
        <v>1.3</v>
      </c>
      <c r="AS560" s="489" t="e">
        <f t="shared" si="3101"/>
        <v>#VALUE!</v>
      </c>
      <c r="AT560" s="489">
        <f t="shared" si="3151"/>
        <v>0</v>
      </c>
      <c r="AU560" s="490" t="str">
        <f>IF(_tag_month_day!K556="","",_tag_month_day!K556)</f>
        <v/>
      </c>
      <c r="AV560" s="491" t="str">
        <f>IF(_tag_month_day!L556="","",_tag_month_day!L556/100)</f>
        <v/>
      </c>
      <c r="AW560" s="420">
        <f t="shared" si="3073"/>
        <v>0</v>
      </c>
      <c r="AX560" s="420">
        <f t="shared" si="3152"/>
        <v>0</v>
      </c>
      <c r="AY560" s="420" t="str">
        <f>IF(_tag_month_day!M556="","",_tag_month_day!M556/100)</f>
        <v/>
      </c>
      <c r="AZ560" s="420" t="str">
        <f>IF(_tag_month_day!N556="","",_tag_month_day!N556/100)</f>
        <v/>
      </c>
      <c r="BA560" s="420" t="str">
        <f>IF(_tag_month_day!O556="","",_tag_month_day!O556/100)</f>
        <v/>
      </c>
      <c r="BB560" s="496" t="str">
        <f>IF(_tag_month_day!P556="","",_tag_month_day!P556/100)</f>
        <v/>
      </c>
      <c r="BC560" s="496">
        <f t="shared" si="3153"/>
        <v>0</v>
      </c>
      <c r="BD560" s="496" t="str">
        <f>IF(_tag_month_day!Q556="","",_tag_month_day!Q556/100)</f>
        <v/>
      </c>
      <c r="BE560" s="510" t="str">
        <f>IF(_tag_month_day!R556="","",_tag_month_day!R556/100)</f>
        <v/>
      </c>
      <c r="BF560" s="413" t="str">
        <f>IF(_tag_month_day!CC556="","",_tag_month_day!CC556/100)</f>
        <v/>
      </c>
      <c r="BG560" s="511" t="e">
        <f t="shared" si="3102"/>
        <v>#VALUE!</v>
      </c>
      <c r="BH560" s="198">
        <f t="shared" si="3103"/>
        <v>0</v>
      </c>
      <c r="BI560" s="512" t="e">
        <f>IF(CX560=0,BI559,(DK560*查询!$R$5+DL560*查询!$Q$5+DM560*查询!$N$5+DN560*查询!$O$5+DO560*查询!$P$5)*AF560/CX560)</f>
        <v>#VALUE!</v>
      </c>
      <c r="BJ560" s="512" t="e">
        <f>IF(CX560=0,BJ559,(DP560*查询!$S$5+DQ560*查询!$T$5+DR560*查询!$U$5)*AF560/CX560)</f>
        <v>#VALUE!</v>
      </c>
      <c r="BK560" s="512">
        <f t="shared" si="3154"/>
        <v>1</v>
      </c>
      <c r="BL560" s="513" t="str">
        <f>IF(_cfyc_month_day!A556="","",_cfyc_month_day!A556)</f>
        <v/>
      </c>
      <c r="BM560" s="513" t="str">
        <f>IF(_cfyc_month_day!B556="","",_cfyc_month_day!B556)</f>
        <v/>
      </c>
      <c r="BN560" s="513" t="str">
        <f>IF(_cfyc_month_day!C556="","",_cfyc_month_day!C556)</f>
        <v/>
      </c>
      <c r="BO560" s="522" t="str">
        <f>IF(_cfyc_month_day!D556="","",_cfyc_month_day!D556)</f>
        <v/>
      </c>
      <c r="BP560" s="522" t="str">
        <f>IF(_cfyc_month_day!E556="","",_cfyc_month_day!E556)</f>
        <v/>
      </c>
      <c r="BQ560" s="522" t="str">
        <f>IF(_cfyc_month_day!F556="","",_cfyc_month_day!F556)</f>
        <v/>
      </c>
      <c r="BR560" s="513" t="str">
        <f>IF(_tag_month_day!T556="","",_tag_month_day!T556)</f>
        <v/>
      </c>
      <c r="BS560" s="513" t="str">
        <f>IF(_tag_month_day!U556="","",_tag_month_day!U556)</f>
        <v/>
      </c>
      <c r="BT560" s="523" t="str">
        <f t="shared" si="3155"/>
        <v/>
      </c>
      <c r="BU560" s="223" t="str">
        <f>IF(_tag_month_day!V556="","",_tag_month_day!V556)</f>
        <v/>
      </c>
      <c r="BV560" s="206" t="str">
        <f>IF(_tag_month_day!W556="","",_tag_month_day!W556)</f>
        <v/>
      </c>
      <c r="BW560" s="540" t="str">
        <f>IF(_tag_month_day!X556="","",_tag_month_day!X556)</f>
        <v/>
      </c>
      <c r="BX560" s="540" t="str">
        <f>IF(_tag_month_day!Y556="","",_tag_month_day!Y556)</f>
        <v/>
      </c>
      <c r="BY560" s="541">
        <f ca="1" t="shared" si="3156"/>
        <v>43640.208333332</v>
      </c>
      <c r="BZ560" s="542"/>
      <c r="CA560" s="543" t="str">
        <f>IF(_jhy2_month_day!A556="","",_jhy2_month_day!A556)</f>
        <v/>
      </c>
      <c r="CB560" s="464" t="str">
        <f>IF(_jhy2_month_day!B556="","",_jhy2_month_day!B556)</f>
        <v/>
      </c>
      <c r="CC560" s="464" t="str">
        <f>IF(_jhy2_month_day!C556="","",_jhy2_month_day!C556)</f>
        <v/>
      </c>
      <c r="CD560" s="464" t="str">
        <f>IF(_jhy2_month_day!D556="","",_jhy2_month_day!D556)</f>
        <v/>
      </c>
      <c r="CE560" s="464" t="str">
        <f>IF(_jhy2_month_day!E556="","",_jhy2_month_day!E556)</f>
        <v/>
      </c>
      <c r="CF560" s="464" t="str">
        <f>IF(_jhy2_month_day!F556="","",_jhy2_month_day!F556)</f>
        <v/>
      </c>
      <c r="CG560" s="464" t="str">
        <f>IF(_jhy2_month_day!G556="","",_jhy2_month_day!G556)</f>
        <v/>
      </c>
      <c r="CH560" s="464" t="str">
        <f>IF(_jhy2_month_day!H556="","",_jhy2_month_day!H556)</f>
        <v/>
      </c>
      <c r="CI560" s="464" t="str">
        <f>IF(_jhy2_month_day!I556="","",_jhy2_month_day!I556)</f>
        <v/>
      </c>
      <c r="CJ560" s="464" t="str">
        <f>IF(_jhy2_month_day!J556="","",_jhy2_month_day!J556)</f>
        <v/>
      </c>
      <c r="CK560" s="464" t="str">
        <f>IF(_jhy2_month_day!K556="","",_jhy2_month_day!K556)</f>
        <v/>
      </c>
      <c r="CL560" s="562" t="str">
        <f>IF(_jhy2_month_day!L556="","",_jhy2_month_day!L556)</f>
        <v/>
      </c>
      <c r="CM560" s="562" t="str">
        <f>IF(_jhy2_month_day!M556="","",_jhy2_month_day!M556)</f>
        <v/>
      </c>
      <c r="CN560" s="562" t="str">
        <f>IF(_jhy2_month_day!N556="","",_jhy2_month_day!N556)</f>
        <v/>
      </c>
      <c r="CO560" s="562" t="str">
        <f>IF(_jhy2_month_day!O556="","",_jhy2_month_day!O556)</f>
        <v/>
      </c>
      <c r="CP560" s="562" t="str">
        <f>IF(_jhy2_month_day!P556="","",_jhy2_month_day!P556)</f>
        <v/>
      </c>
      <c r="CQ560" s="562" t="str">
        <f>IF(_jhy2_month_day!Q556="","",_jhy2_month_day!Q556)</f>
        <v/>
      </c>
      <c r="CR560" s="563" t="str">
        <f>IF(_jhy2_month_day!R556="","",_jhy2_month_day!R556)</f>
        <v/>
      </c>
      <c r="CS560" s="576" t="str">
        <f>IF(_jhy2_month_day!S556="","",_jhy2_month_day!S556)</f>
        <v/>
      </c>
      <c r="CT560" s="562" t="str">
        <f>IF(_jhy2_month_day!T556="","",_jhy2_month_day!T556)</f>
        <v/>
      </c>
      <c r="CU560" s="577" t="e">
        <f t="shared" si="3104"/>
        <v>#VALUE!</v>
      </c>
      <c r="CV560" s="198" t="e">
        <f t="shared" si="3105"/>
        <v>#VALUE!</v>
      </c>
      <c r="CW560" s="192" t="e">
        <f t="shared" si="3106"/>
        <v>#VALUE!</v>
      </c>
      <c r="CX560" s="192" t="e">
        <f t="shared" si="3107"/>
        <v>#VALUE!</v>
      </c>
      <c r="CY560" s="202" t="e">
        <f t="shared" si="3108"/>
        <v>#VALUE!</v>
      </c>
      <c r="CZ560" s="192" t="e">
        <f t="shared" ref="CZ560:DI560" si="3380">$AJ560*EF560</f>
        <v>#VALUE!</v>
      </c>
      <c r="DA560" s="192" t="e">
        <f t="shared" si="3380"/>
        <v>#VALUE!</v>
      </c>
      <c r="DB560" s="192" t="e">
        <f t="shared" si="3380"/>
        <v>#VALUE!</v>
      </c>
      <c r="DC560" s="192" t="e">
        <f t="shared" si="3380"/>
        <v>#VALUE!</v>
      </c>
      <c r="DD560" s="192" t="e">
        <f t="shared" si="3380"/>
        <v>#VALUE!</v>
      </c>
      <c r="DE560" s="192" t="e">
        <f t="shared" si="3380"/>
        <v>#VALUE!</v>
      </c>
      <c r="DF560" s="192" t="e">
        <f t="shared" si="3380"/>
        <v>#VALUE!</v>
      </c>
      <c r="DG560" s="192" t="e">
        <f t="shared" si="3380"/>
        <v>#VALUE!</v>
      </c>
      <c r="DH560" s="192" t="e">
        <f t="shared" si="3380"/>
        <v>#VALUE!</v>
      </c>
      <c r="DI560" s="192" t="e">
        <f t="shared" si="3380"/>
        <v>#VALUE!</v>
      </c>
      <c r="DJ560" s="192" t="e">
        <f t="shared" si="3110"/>
        <v>#VALUE!</v>
      </c>
      <c r="DK560" s="192" t="e">
        <f t="shared" si="3111"/>
        <v>#VALUE!</v>
      </c>
      <c r="DL560" s="192" t="e">
        <f t="shared" si="3112"/>
        <v>#VALUE!</v>
      </c>
      <c r="DM560" s="192" t="e">
        <f t="shared" si="3113"/>
        <v>#VALUE!</v>
      </c>
      <c r="DN560" s="192" t="e">
        <f t="shared" si="3114"/>
        <v>#VALUE!</v>
      </c>
      <c r="DO560" s="192" t="e">
        <f t="shared" si="3115"/>
        <v>#VALUE!</v>
      </c>
      <c r="DP560" s="192" t="e">
        <f t="shared" si="3116"/>
        <v>#VALUE!</v>
      </c>
      <c r="DQ560" s="192" t="e">
        <f t="shared" si="3117"/>
        <v>#VALUE!</v>
      </c>
      <c r="DR560" s="192" t="e">
        <f t="shared" si="3118"/>
        <v>#VALUE!</v>
      </c>
      <c r="DS560" s="192" t="e">
        <f t="shared" si="3119"/>
        <v>#VALUE!</v>
      </c>
      <c r="DT560" s="192" t="e">
        <f t="shared" si="3120"/>
        <v>#VALUE!</v>
      </c>
      <c r="DU560" s="192" t="e">
        <f t="shared" si="3121"/>
        <v>#VALUE!</v>
      </c>
      <c r="DV560" s="198" t="e">
        <f t="shared" si="3122"/>
        <v>#VALUE!</v>
      </c>
      <c r="DW560" s="198" t="e">
        <f t="shared" si="3123"/>
        <v>#DIV/0!</v>
      </c>
      <c r="DX560" s="198" t="e">
        <f t="shared" si="3124"/>
        <v>#DIV/0!</v>
      </c>
      <c r="DY560" s="198" t="e">
        <f t="shared" si="3125"/>
        <v>#VALUE!</v>
      </c>
      <c r="DZ560" s="198" t="e">
        <f t="shared" si="3126"/>
        <v>#VALUE!</v>
      </c>
      <c r="EA560" s="198" t="e">
        <f t="shared" si="3127"/>
        <v>#VALUE!</v>
      </c>
      <c r="EB560" s="198" t="e">
        <f t="shared" si="3128"/>
        <v>#VALUE!</v>
      </c>
      <c r="EC560" s="198" t="e">
        <f t="shared" si="3129"/>
        <v>#DIV/0!</v>
      </c>
      <c r="ED560" s="198" t="e">
        <f t="shared" si="3130"/>
        <v>#VALUE!</v>
      </c>
      <c r="EE560" s="198" t="e">
        <f t="shared" si="3131"/>
        <v>#VALUE!</v>
      </c>
      <c r="EF560" s="198" t="e">
        <f t="shared" ref="EF560:EO560" si="3381">DV560/SUM($DV560:$EE560)</f>
        <v>#VALUE!</v>
      </c>
      <c r="EG560" s="198" t="e">
        <f t="shared" si="3381"/>
        <v>#DIV/0!</v>
      </c>
      <c r="EH560" s="198" t="e">
        <f t="shared" si="3381"/>
        <v>#DIV/0!</v>
      </c>
      <c r="EI560" s="198" t="e">
        <f t="shared" si="3381"/>
        <v>#VALUE!</v>
      </c>
      <c r="EJ560" s="198" t="e">
        <f t="shared" si="3381"/>
        <v>#VALUE!</v>
      </c>
      <c r="EK560" s="198" t="e">
        <f t="shared" si="3381"/>
        <v>#VALUE!</v>
      </c>
      <c r="EL560" s="198" t="e">
        <f t="shared" si="3381"/>
        <v>#VALUE!</v>
      </c>
      <c r="EM560" s="198" t="e">
        <f t="shared" si="3381"/>
        <v>#DIV/0!</v>
      </c>
      <c r="EN560" s="198" t="e">
        <f t="shared" si="3381"/>
        <v>#VALUE!</v>
      </c>
      <c r="EO560" s="198" t="e">
        <f t="shared" si="3381"/>
        <v>#VALUE!</v>
      </c>
      <c r="EP560" s="511">
        <f t="shared" ref="EP560:EW560" si="3382">EP559</f>
        <v>0.08</v>
      </c>
      <c r="EQ560" s="511">
        <f t="shared" si="3382"/>
        <v>0.015</v>
      </c>
      <c r="ER560" s="511">
        <f t="shared" si="3382"/>
        <v>0.015</v>
      </c>
      <c r="ES560" s="511">
        <f t="shared" si="3382"/>
        <v>0.015</v>
      </c>
      <c r="ET560" s="511">
        <f t="shared" si="3382"/>
        <v>0.015</v>
      </c>
      <c r="EU560" s="511">
        <f t="shared" si="3382"/>
        <v>0.09</v>
      </c>
      <c r="EV560" s="511">
        <f t="shared" si="3382"/>
        <v>0.09</v>
      </c>
      <c r="EW560" s="511">
        <f t="shared" si="3382"/>
        <v>0.09</v>
      </c>
      <c r="EX560" s="420" t="str">
        <f>IF(_tag_month_day!AS556="","",_tag_month_day!AS556/100)</f>
        <v/>
      </c>
      <c r="EY560" s="420" t="str">
        <f>IF(_tag_month_day!AT556="","",_tag_month_day!AT556/100)</f>
        <v/>
      </c>
      <c r="EZ560" s="420" t="str">
        <f>IF(_tag_month_day!AU556="","",_tag_month_day!AU556/100)</f>
        <v/>
      </c>
      <c r="FA560" s="420" t="str">
        <f>IF(_tag_month_day!AV556="","",_tag_month_day!AV556/100)</f>
        <v/>
      </c>
      <c r="FB560" s="420" t="str">
        <f>IF(_tag_month_day!AW556="","",_tag_month_day!AW556/100)</f>
        <v/>
      </c>
      <c r="FC560" s="420" t="str">
        <f>IF(_tag_month_day!AX556="","",_tag_month_day!AX556/100)</f>
        <v/>
      </c>
      <c r="FD560" s="510">
        <f t="shared" si="3160"/>
        <v>0.33</v>
      </c>
      <c r="FE560" s="510">
        <f t="shared" si="3161"/>
        <v>0.19</v>
      </c>
      <c r="FF560" s="510">
        <f t="shared" si="3162"/>
        <v>0.003</v>
      </c>
      <c r="FG560" s="510">
        <f t="shared" si="3163"/>
        <v>0</v>
      </c>
      <c r="FH560" s="603">
        <f t="shared" si="3164"/>
        <v>0.0001</v>
      </c>
      <c r="FI560" s="510">
        <f t="shared" ref="FI560:FR560" si="3383">FI559</f>
        <v>0.41</v>
      </c>
      <c r="FJ560" s="510">
        <f t="shared" si="3383"/>
        <v>0.11</v>
      </c>
      <c r="FK560" s="510">
        <f t="shared" si="3383"/>
        <v>0.015</v>
      </c>
      <c r="FL560" s="510">
        <f t="shared" si="3383"/>
        <v>0</v>
      </c>
      <c r="FM560" s="603">
        <f t="shared" si="3383"/>
        <v>0.0001</v>
      </c>
      <c r="FN560" s="510" t="str">
        <f>IF(_tag_month_day!AY556="","",_tag_month_day!AY556/100)</f>
        <v/>
      </c>
      <c r="FO560" s="510" t="str">
        <f>IF(_tag_month_day!AZ556="","",_tag_month_day!AZ556/100)</f>
        <v/>
      </c>
      <c r="FP560" s="510" t="str">
        <f>IF(_tag_month_day!BA556="","",_tag_month_day!BA556/100)</f>
        <v/>
      </c>
      <c r="FQ560" s="510" t="str">
        <f>IF(_tag_month_day!BB556="","",_tag_month_day!BB556/100)</f>
        <v/>
      </c>
      <c r="FR560" s="603" t="str">
        <f>IF(_tag_month_day!BC556="","",_tag_month_day!BC556/100)</f>
        <v/>
      </c>
      <c r="FS560" s="510" t="str">
        <f>IF(_tag_month_day!BD556="","",_tag_month_day!BD556/100)</f>
        <v/>
      </c>
      <c r="FT560" s="510" t="str">
        <f>IF(_tag_month_day!BE556="","",_tag_month_day!BE556/100)</f>
        <v/>
      </c>
      <c r="FU560" s="510" t="str">
        <f>IF(_tag_month_day!BF556="","",_tag_month_day!BF556/100)</f>
        <v/>
      </c>
      <c r="FV560" s="510" t="str">
        <f>IF(_tag_month_day!BG556="","",_tag_month_day!BG556/100)</f>
        <v/>
      </c>
      <c r="FW560" s="603" t="str">
        <f>IF(_tag_month_day!BH556="","",_tag_month_day!BH556/100)</f>
        <v/>
      </c>
      <c r="FX560" s="510" t="str">
        <f>IF(_tag_month_day!BI556="","",_tag_month_day!BI556/100)</f>
        <v/>
      </c>
      <c r="FY560" s="510" t="str">
        <f>IF(_tag_month_day!BJ556="","",_tag_month_day!BJ556/100)</f>
        <v/>
      </c>
      <c r="FZ560" s="605" t="str">
        <f>IF(_tag_month_day!BK556="","",_tag_month_day!BK556/100)</f>
        <v/>
      </c>
      <c r="GA560" s="510" t="str">
        <f>IF(_tag_month_day!BL556="","",_tag_month_day!BL556/100)</f>
        <v/>
      </c>
      <c r="GB560" s="603" t="str">
        <f>IF(_tag_month_day!BM556="","",_tag_month_day!BM556/100)</f>
        <v/>
      </c>
      <c r="GC560" s="420" t="str">
        <f>IF(_tag_month_day!BN556="","",_tag_month_day!BN556/100)</f>
        <v/>
      </c>
      <c r="GD560" s="420" t="str">
        <f>IF(_tag_month_day!BO556="","",_tag_month_day!BO556/100)</f>
        <v/>
      </c>
      <c r="GE560" s="420" t="str">
        <f>IF(_tag_month_day!BP556="","",_tag_month_day!BP556/100)</f>
        <v/>
      </c>
      <c r="GF560" s="420" t="str">
        <f>IF(_tag_month_day!BQ556="","",_tag_month_day!BQ556/100)</f>
        <v/>
      </c>
      <c r="GG560" s="420" t="str">
        <f>IF(_tag_month_day!BR556="","",_tag_month_day!BR556/100)</f>
        <v/>
      </c>
      <c r="GH560" s="420" t="str">
        <f>IF(_tag_month_day!BS556="","",_tag_month_day!BS556/100)</f>
        <v/>
      </c>
      <c r="GI560" s="603" t="str">
        <f>IF(_tag_month_day!BT556="","",_tag_month_day!BT556/100)</f>
        <v/>
      </c>
      <c r="GJ560" s="612" t="str">
        <f>IF(_tag_month_day!BU556="","",_tag_month_day!BU556/100)</f>
        <v/>
      </c>
      <c r="GK560" s="620" t="str">
        <f>IF(_tag_month_day!BV556="",IF(_rlcf_month_day!A$2="","",_rlcf_month_day!A$2/100),_tag_month_day!BV556/100)</f>
        <v/>
      </c>
      <c r="GL560" s="620" t="str">
        <f>IF(_tag_month_day!BW556="",IF(_rlcf_month_day!B$2="","",_rlcf_month_day!B$2/100),_tag_month_day!BW556/100)</f>
        <v/>
      </c>
      <c r="GM560" s="621" t="str">
        <f>IF(_tag_month_day!BX556="",IF(_rlcf_month_day!C$2="","",_rlcf_month_day!C$2/100),_tag_month_day!BX556/100)</f>
        <v/>
      </c>
      <c r="GN560" s="620" t="str">
        <f>IF(_tag_month_day!BV556="",IF(_rlcf_month_day!A$2="","",_rlcf_month_day!A$2/100),_tag_month_day!BV556/100)</f>
        <v/>
      </c>
      <c r="GO560" s="620" t="str">
        <f>IF(_tag_month_day!BW556="",IF(_rlcf_month_day!B$2="","",_rlcf_month_day!B$2/100),_tag_month_day!BW556/100)</f>
        <v/>
      </c>
      <c r="GP560" s="620" t="str">
        <f>IF(_tag_month_day!CD556="",IF(_rlcf_month_day!E$2="","",_rlcf_month_day!E$2/100),_tag_month_day!CD556/100)</f>
        <v/>
      </c>
      <c r="GQ560" s="620" t="str">
        <f>IF(_tag_month_day!CE556="",IF(_rlcf_month_day!F$2="","",_rlcf_month_day!F$2/100),_tag_month_day!CE556/100)</f>
        <v/>
      </c>
      <c r="GR560" s="621" t="str">
        <f>IF(_tag_month_day!CF556="",IF(_rlcf_month_day!G$2="","",_rlcf_month_day!G$2/100),_tag_month_day!CF556/100)</f>
        <v/>
      </c>
      <c r="GS560" s="626">
        <f t="shared" ref="GS560:HH560" si="3384">GS559</f>
        <v>0.953</v>
      </c>
      <c r="GT560" s="626">
        <f t="shared" si="3384"/>
        <v>0.55</v>
      </c>
      <c r="GU560" s="626">
        <f t="shared" si="3384"/>
        <v>0.55</v>
      </c>
      <c r="GV560" s="626">
        <f t="shared" si="3384"/>
        <v>0.55</v>
      </c>
      <c r="GW560" s="626">
        <f t="shared" si="3384"/>
        <v>0.5</v>
      </c>
      <c r="GX560" s="626">
        <f t="shared" si="3384"/>
        <v>0.935</v>
      </c>
      <c r="GY560" s="626">
        <f t="shared" si="3384"/>
        <v>0.15</v>
      </c>
      <c r="GZ560" s="626">
        <f t="shared" si="3384"/>
        <v>1</v>
      </c>
      <c r="HA560" s="632">
        <f t="shared" si="3384"/>
        <v>0.047</v>
      </c>
      <c r="HB560" s="632">
        <f t="shared" si="3384"/>
        <v>0.45</v>
      </c>
      <c r="HC560" s="632">
        <f t="shared" si="3384"/>
        <v>0.45</v>
      </c>
      <c r="HD560" s="632">
        <f t="shared" si="3384"/>
        <v>0.45</v>
      </c>
      <c r="HE560" s="632">
        <f t="shared" si="3384"/>
        <v>0.5</v>
      </c>
      <c r="HF560" s="632">
        <f t="shared" si="3384"/>
        <v>0.065</v>
      </c>
      <c r="HG560" s="632">
        <f t="shared" si="3384"/>
        <v>0.85</v>
      </c>
      <c r="HH560" s="632">
        <f t="shared" si="3384"/>
        <v>0</v>
      </c>
      <c r="HI560" s="68">
        <f t="shared" si="3136"/>
        <v>0</v>
      </c>
      <c r="HJ560" s="68" t="e">
        <f t="shared" si="3167"/>
        <v>#VALUE!</v>
      </c>
      <c r="HK560" s="202">
        <f t="shared" si="3168"/>
        <v>0.85</v>
      </c>
      <c r="HL560" s="464">
        <f t="shared" si="3169"/>
        <v>550000</v>
      </c>
      <c r="HM560" s="464">
        <f t="shared" si="3170"/>
        <v>480000</v>
      </c>
      <c r="HN560" s="192" t="e">
        <f t="shared" si="3137"/>
        <v>#VALUE!</v>
      </c>
      <c r="HO560" s="192" t="e">
        <f>HN560*HK560*$HO$2/HL560*1000000</f>
        <v>#VALUE!</v>
      </c>
      <c r="HP560" s="192" t="e">
        <f>HN560*HK560*$HP$2/HM560*1000000</f>
        <v>#VALUE!</v>
      </c>
    </row>
    <row r="561" customFormat="1" spans="1:224">
      <c r="A561" s="381">
        <v>556</v>
      </c>
      <c r="B561" s="54">
        <f ca="1" t="shared" si="3171"/>
        <v>43640</v>
      </c>
      <c r="C561" s="57">
        <f t="shared" si="3172"/>
        <v>0.0416666666666667</v>
      </c>
      <c r="D561" s="68" t="str">
        <f ca="1" t="shared" si="3138"/>
        <v>夜班</v>
      </c>
      <c r="E561" s="68" t="str">
        <f ca="1" t="shared" si="3139"/>
        <v>乙</v>
      </c>
      <c r="F561" s="68">
        <f ca="1">SUMPRODUCT((成本日报!$A$3:$A$95=计划!B561)*(成本日报!$B$3:$B$95=计划!$D561),成本日报!$C$3:$C$95)</f>
        <v>2</v>
      </c>
      <c r="G561" s="382">
        <f ca="1" t="shared" si="3173"/>
        <v>43640.1249999987</v>
      </c>
      <c r="H561" s="382">
        <f ca="1" t="shared" si="3140"/>
        <v>43640.1319444431</v>
      </c>
      <c r="I561" s="382">
        <f ca="1" t="shared" si="3141"/>
        <v>43640.1374999987</v>
      </c>
      <c r="J561" s="382">
        <f ca="1" t="shared" si="3142"/>
        <v>43640.1666666653</v>
      </c>
      <c r="K561" s="382">
        <f ca="1" t="shared" si="3143"/>
        <v>43640.2291666653</v>
      </c>
      <c r="L561" s="382">
        <f ca="1" t="shared" si="3144"/>
        <v>43640.2499999987</v>
      </c>
      <c r="M561" s="398" t="str">
        <f>IF(_tag_month_day!A557="","",_tag_month_day!A557)</f>
        <v/>
      </c>
      <c r="N561" s="398" t="str">
        <f>IF(_tag_month_day!B557="","",_tag_month_day!B557)</f>
        <v/>
      </c>
      <c r="O561" s="399" t="e">
        <f t="shared" si="3145"/>
        <v>#VALUE!</v>
      </c>
      <c r="P561" s="398" t="str">
        <f>IF(_tag_month_day!C557="","",_tag_month_day!C557)</f>
        <v/>
      </c>
      <c r="Q561" s="398" t="str">
        <f>IF(_tag_month_day!D557="","",_tag_month_day!D557)</f>
        <v/>
      </c>
      <c r="R561" s="416">
        <f>IF(_tag_month_day!CB557="",R560,_tag_month_day!CB557/100)</f>
        <v>0.07</v>
      </c>
      <c r="S561" s="417" t="str">
        <f>IF(_tag_month_day!E557="","",_tag_month_day!E557)</f>
        <v/>
      </c>
      <c r="T561" s="417" t="str">
        <f>IF(_tag_month_day!F557="","",_tag_month_day!F557)</f>
        <v/>
      </c>
      <c r="U561" s="418" t="e">
        <f t="shared" si="3099"/>
        <v>#VALUE!</v>
      </c>
      <c r="V561" s="53" t="e">
        <f t="shared" si="3100"/>
        <v>#VALUE!</v>
      </c>
      <c r="W561" s="419" t="str">
        <f>IF(_jhy_month_day!A557="","",_jhy_month_day!A557)</f>
        <v/>
      </c>
      <c r="X561" s="420" t="str">
        <f>IF(_jhy_month_day!B557="","",_jhy_month_day!B557/100)</f>
        <v/>
      </c>
      <c r="Y561" s="420" t="str">
        <f>IF(_jhy_month_day!C557="","",_jhy_month_day!C557/100)</f>
        <v/>
      </c>
      <c r="Z561" s="439">
        <f t="shared" si="3189"/>
        <v>139</v>
      </c>
      <c r="AA561" s="440" t="str">
        <f>IF(_tag_month_day!G557="","",_tag_month_day!G557/100)</f>
        <v/>
      </c>
      <c r="AB561" s="440" t="str">
        <f>IF(_tag_month_day!H557="","",_tag_month_day!H557/100)</f>
        <v/>
      </c>
      <c r="AC561" s="193">
        <f t="shared" si="3146"/>
        <v>1.59963432013121</v>
      </c>
      <c r="AD561" s="441" t="str">
        <f t="shared" si="3147"/>
        <v/>
      </c>
      <c r="AE561" s="442" t="str">
        <f t="shared" si="3148"/>
        <v/>
      </c>
      <c r="AF561" s="443">
        <v>1</v>
      </c>
      <c r="AG561" s="68" t="str">
        <f>IF(_duihao_month_day!A557="","",_duihao_month_day!A557)</f>
        <v/>
      </c>
      <c r="AH561" s="463">
        <f>IF(_gyk_month_day!B557="",AH560,_gyk_month_day!B557)</f>
        <v>820</v>
      </c>
      <c r="AI561" s="464"/>
      <c r="AJ561" s="68" t="str">
        <f>IF(_tag_month_day!I557="","",_tag_month_day!I557)</f>
        <v/>
      </c>
      <c r="AK561" s="465" t="str">
        <f>IF(_tzyy_month_day!A557="","",_tzyy_month_day!A557)</f>
        <v/>
      </c>
      <c r="AL561" s="465" t="str">
        <f>IF(_tzyy_month_day!B557="","",_tzyy_month_day!B557)</f>
        <v/>
      </c>
      <c r="AM561" s="465" t="str">
        <f>IF(_tzyy_month_day!C557="","",_tzyy_month_day!C557)</f>
        <v/>
      </c>
      <c r="AN561" s="466" t="str">
        <f>IF(_tag_month_day!CG557="","",_tag_month_day!CG557)</f>
        <v/>
      </c>
      <c r="AO561" s="466" t="str">
        <f>IF(_tag_month_day!CH557="","",_tag_month_day!CH557)</f>
        <v/>
      </c>
      <c r="AP561" s="486" t="e">
        <f t="shared" si="3149"/>
        <v>#VALUE!</v>
      </c>
      <c r="AQ561" s="487" t="str">
        <f>IF(_tag_month_day!J557="","",_tag_month_day!J557/100)</f>
        <v/>
      </c>
      <c r="AR561" s="488">
        <f t="shared" si="3150"/>
        <v>1.3</v>
      </c>
      <c r="AS561" s="489" t="e">
        <f t="shared" si="3101"/>
        <v>#VALUE!</v>
      </c>
      <c r="AT561" s="489">
        <f t="shared" si="3151"/>
        <v>0</v>
      </c>
      <c r="AU561" s="490" t="str">
        <f>IF(_tag_month_day!K557="","",_tag_month_day!K557)</f>
        <v/>
      </c>
      <c r="AV561" s="491" t="str">
        <f>IF(_tag_month_day!L557="","",_tag_month_day!L557/100)</f>
        <v/>
      </c>
      <c r="AW561" s="420">
        <f t="shared" si="3073"/>
        <v>0</v>
      </c>
      <c r="AX561" s="420">
        <f t="shared" si="3152"/>
        <v>0</v>
      </c>
      <c r="AY561" s="420" t="str">
        <f>IF(_tag_month_day!M557="","",_tag_month_day!M557/100)</f>
        <v/>
      </c>
      <c r="AZ561" s="420" t="str">
        <f>IF(_tag_month_day!N557="","",_tag_month_day!N557/100)</f>
        <v/>
      </c>
      <c r="BA561" s="420" t="str">
        <f>IF(_tag_month_day!O557="","",_tag_month_day!O557/100)</f>
        <v/>
      </c>
      <c r="BB561" s="496" t="str">
        <f>IF(_tag_month_day!P557="","",_tag_month_day!P557/100)</f>
        <v/>
      </c>
      <c r="BC561" s="496">
        <f t="shared" si="3153"/>
        <v>0</v>
      </c>
      <c r="BD561" s="496" t="str">
        <f>IF(_tag_month_day!Q557="","",_tag_month_day!Q557/100)</f>
        <v/>
      </c>
      <c r="BE561" s="510" t="str">
        <f>IF(_tag_month_day!R557="","",_tag_month_day!R557/100)</f>
        <v/>
      </c>
      <c r="BF561" s="413" t="str">
        <f>IF(_tag_month_day!CC557="","",_tag_month_day!CC557/100)</f>
        <v/>
      </c>
      <c r="BG561" s="511" t="e">
        <f t="shared" si="3102"/>
        <v>#VALUE!</v>
      </c>
      <c r="BH561" s="198">
        <f t="shared" si="3103"/>
        <v>0</v>
      </c>
      <c r="BI561" s="512" t="e">
        <f>IF(CX561=0,BI560,(DK561*查询!$R$5+DL561*查询!$Q$5+DM561*查询!$N$5+DN561*查询!$O$5+DO561*查询!$P$5)*AF561/CX561)</f>
        <v>#VALUE!</v>
      </c>
      <c r="BJ561" s="512" t="e">
        <f>IF(CX561=0,BJ560,(DP561*查询!$S$5+DQ561*查询!$T$5+DR561*查询!$U$5)*AF561/CX561)</f>
        <v>#VALUE!</v>
      </c>
      <c r="BK561" s="512">
        <f t="shared" si="3154"/>
        <v>1</v>
      </c>
      <c r="BL561" s="513" t="str">
        <f>IF(_cfyc_month_day!A557="","",_cfyc_month_day!A557)</f>
        <v/>
      </c>
      <c r="BM561" s="513" t="str">
        <f>IF(_cfyc_month_day!B557="","",_cfyc_month_day!B557)</f>
        <v/>
      </c>
      <c r="BN561" s="513" t="str">
        <f>IF(_cfyc_month_day!C557="","",_cfyc_month_day!C557)</f>
        <v/>
      </c>
      <c r="BO561" s="522" t="str">
        <f>IF(_cfyc_month_day!D557="","",_cfyc_month_day!D557)</f>
        <v/>
      </c>
      <c r="BP561" s="522" t="str">
        <f>IF(_cfyc_month_day!E557="","",_cfyc_month_day!E557)</f>
        <v/>
      </c>
      <c r="BQ561" s="522" t="str">
        <f>IF(_cfyc_month_day!F557="","",_cfyc_month_day!F557)</f>
        <v/>
      </c>
      <c r="BR561" s="513" t="str">
        <f>IF(_tag_month_day!T557="","",_tag_month_day!T557)</f>
        <v/>
      </c>
      <c r="BS561" s="513" t="str">
        <f>IF(_tag_month_day!U557="","",_tag_month_day!U557)</f>
        <v/>
      </c>
      <c r="BT561" s="523" t="str">
        <f t="shared" si="3155"/>
        <v/>
      </c>
      <c r="BU561" s="223" t="str">
        <f>IF(_tag_month_day!V557="","",_tag_month_day!V557)</f>
        <v/>
      </c>
      <c r="BV561" s="206" t="str">
        <f>IF(_tag_month_day!W557="","",_tag_month_day!W557)</f>
        <v/>
      </c>
      <c r="BW561" s="540" t="str">
        <f>IF(_tag_month_day!X557="","",_tag_month_day!X557)</f>
        <v/>
      </c>
      <c r="BX561" s="540" t="str">
        <f>IF(_tag_month_day!Y557="","",_tag_month_day!Y557)</f>
        <v/>
      </c>
      <c r="BY561" s="541">
        <f ca="1" t="shared" si="3156"/>
        <v>43640.2499999987</v>
      </c>
      <c r="BZ561" s="542"/>
      <c r="CA561" s="543" t="str">
        <f>IF(_jhy2_month_day!A557="","",_jhy2_month_day!A557)</f>
        <v/>
      </c>
      <c r="CB561" s="464" t="str">
        <f>IF(_jhy2_month_day!B557="","",_jhy2_month_day!B557)</f>
        <v/>
      </c>
      <c r="CC561" s="464" t="str">
        <f>IF(_jhy2_month_day!C557="","",_jhy2_month_day!C557)</f>
        <v/>
      </c>
      <c r="CD561" s="464" t="str">
        <f>IF(_jhy2_month_day!D557="","",_jhy2_month_day!D557)</f>
        <v/>
      </c>
      <c r="CE561" s="464" t="str">
        <f>IF(_jhy2_month_day!E557="","",_jhy2_month_day!E557)</f>
        <v/>
      </c>
      <c r="CF561" s="464" t="str">
        <f>IF(_jhy2_month_day!F557="","",_jhy2_month_day!F557)</f>
        <v/>
      </c>
      <c r="CG561" s="464" t="str">
        <f>IF(_jhy2_month_day!G557="","",_jhy2_month_day!G557)</f>
        <v/>
      </c>
      <c r="CH561" s="464" t="str">
        <f>IF(_jhy2_month_day!H557="","",_jhy2_month_day!H557)</f>
        <v/>
      </c>
      <c r="CI561" s="464" t="str">
        <f>IF(_jhy2_month_day!I557="","",_jhy2_month_day!I557)</f>
        <v/>
      </c>
      <c r="CJ561" s="464" t="str">
        <f>IF(_jhy2_month_day!J557="","",_jhy2_month_day!J557)</f>
        <v/>
      </c>
      <c r="CK561" s="464" t="str">
        <f>IF(_jhy2_month_day!K557="","",_jhy2_month_day!K557)</f>
        <v/>
      </c>
      <c r="CL561" s="562" t="str">
        <f>IF(_jhy2_month_day!L557="","",_jhy2_month_day!L557)</f>
        <v/>
      </c>
      <c r="CM561" s="562" t="str">
        <f>IF(_jhy2_month_day!M557="","",_jhy2_month_day!M557)</f>
        <v/>
      </c>
      <c r="CN561" s="562" t="str">
        <f>IF(_jhy2_month_day!N557="","",_jhy2_month_day!N557)</f>
        <v/>
      </c>
      <c r="CO561" s="562" t="str">
        <f>IF(_jhy2_month_day!O557="","",_jhy2_month_day!O557)</f>
        <v/>
      </c>
      <c r="CP561" s="562" t="str">
        <f>IF(_jhy2_month_day!P557="","",_jhy2_month_day!P557)</f>
        <v/>
      </c>
      <c r="CQ561" s="562" t="str">
        <f>IF(_jhy2_month_day!Q557="","",_jhy2_month_day!Q557)</f>
        <v/>
      </c>
      <c r="CR561" s="563" t="str">
        <f>IF(_jhy2_month_day!R557="","",_jhy2_month_day!R557)</f>
        <v/>
      </c>
      <c r="CS561" s="576" t="str">
        <f>IF(_jhy2_month_day!S557="","",_jhy2_month_day!S557)</f>
        <v/>
      </c>
      <c r="CT561" s="562" t="str">
        <f>IF(_jhy2_month_day!T557="","",_jhy2_month_day!T557)</f>
        <v/>
      </c>
      <c r="CU561" s="577" t="e">
        <f t="shared" si="3104"/>
        <v>#VALUE!</v>
      </c>
      <c r="CV561" s="198" t="e">
        <f t="shared" si="3105"/>
        <v>#VALUE!</v>
      </c>
      <c r="CW561" s="192" t="e">
        <f t="shared" si="3106"/>
        <v>#VALUE!</v>
      </c>
      <c r="CX561" s="192" t="e">
        <f t="shared" si="3107"/>
        <v>#VALUE!</v>
      </c>
      <c r="CY561" s="202" t="e">
        <f t="shared" si="3108"/>
        <v>#VALUE!</v>
      </c>
      <c r="CZ561" s="192" t="e">
        <f t="shared" ref="CZ561:DI561" si="3385">$AJ561*EF561</f>
        <v>#VALUE!</v>
      </c>
      <c r="DA561" s="192" t="e">
        <f t="shared" si="3385"/>
        <v>#VALUE!</v>
      </c>
      <c r="DB561" s="192" t="e">
        <f t="shared" si="3385"/>
        <v>#VALUE!</v>
      </c>
      <c r="DC561" s="192" t="e">
        <f t="shared" si="3385"/>
        <v>#VALUE!</v>
      </c>
      <c r="DD561" s="192" t="e">
        <f t="shared" si="3385"/>
        <v>#VALUE!</v>
      </c>
      <c r="DE561" s="192" t="e">
        <f t="shared" si="3385"/>
        <v>#VALUE!</v>
      </c>
      <c r="DF561" s="192" t="e">
        <f t="shared" si="3385"/>
        <v>#VALUE!</v>
      </c>
      <c r="DG561" s="192" t="e">
        <f t="shared" si="3385"/>
        <v>#VALUE!</v>
      </c>
      <c r="DH561" s="192" t="e">
        <f t="shared" si="3385"/>
        <v>#VALUE!</v>
      </c>
      <c r="DI561" s="192" t="e">
        <f t="shared" si="3385"/>
        <v>#VALUE!</v>
      </c>
      <c r="DJ561" s="192" t="e">
        <f t="shared" si="3110"/>
        <v>#VALUE!</v>
      </c>
      <c r="DK561" s="192" t="e">
        <f t="shared" si="3111"/>
        <v>#VALUE!</v>
      </c>
      <c r="DL561" s="192" t="e">
        <f t="shared" si="3112"/>
        <v>#VALUE!</v>
      </c>
      <c r="DM561" s="192" t="e">
        <f t="shared" si="3113"/>
        <v>#VALUE!</v>
      </c>
      <c r="DN561" s="192" t="e">
        <f t="shared" si="3114"/>
        <v>#VALUE!</v>
      </c>
      <c r="DO561" s="192" t="e">
        <f t="shared" si="3115"/>
        <v>#VALUE!</v>
      </c>
      <c r="DP561" s="192" t="e">
        <f t="shared" si="3116"/>
        <v>#VALUE!</v>
      </c>
      <c r="DQ561" s="192" t="e">
        <f t="shared" si="3117"/>
        <v>#VALUE!</v>
      </c>
      <c r="DR561" s="192" t="e">
        <f t="shared" si="3118"/>
        <v>#VALUE!</v>
      </c>
      <c r="DS561" s="192" t="e">
        <f t="shared" si="3119"/>
        <v>#VALUE!</v>
      </c>
      <c r="DT561" s="192" t="e">
        <f t="shared" si="3120"/>
        <v>#VALUE!</v>
      </c>
      <c r="DU561" s="192" t="e">
        <f t="shared" si="3121"/>
        <v>#VALUE!</v>
      </c>
      <c r="DV561" s="198" t="e">
        <f t="shared" si="3122"/>
        <v>#VALUE!</v>
      </c>
      <c r="DW561" s="198" t="e">
        <f t="shared" si="3123"/>
        <v>#DIV/0!</v>
      </c>
      <c r="DX561" s="198" t="e">
        <f t="shared" si="3124"/>
        <v>#DIV/0!</v>
      </c>
      <c r="DY561" s="198" t="e">
        <f t="shared" si="3125"/>
        <v>#VALUE!</v>
      </c>
      <c r="DZ561" s="198" t="e">
        <f t="shared" si="3126"/>
        <v>#VALUE!</v>
      </c>
      <c r="EA561" s="198" t="e">
        <f t="shared" si="3127"/>
        <v>#VALUE!</v>
      </c>
      <c r="EB561" s="198" t="e">
        <f t="shared" si="3128"/>
        <v>#VALUE!</v>
      </c>
      <c r="EC561" s="198" t="e">
        <f t="shared" si="3129"/>
        <v>#DIV/0!</v>
      </c>
      <c r="ED561" s="198" t="e">
        <f t="shared" si="3130"/>
        <v>#VALUE!</v>
      </c>
      <c r="EE561" s="198" t="e">
        <f t="shared" si="3131"/>
        <v>#VALUE!</v>
      </c>
      <c r="EF561" s="198" t="e">
        <f t="shared" ref="EF561:EO561" si="3386">DV561/SUM($DV561:$EE561)</f>
        <v>#VALUE!</v>
      </c>
      <c r="EG561" s="198" t="e">
        <f t="shared" si="3386"/>
        <v>#DIV/0!</v>
      </c>
      <c r="EH561" s="198" t="e">
        <f t="shared" si="3386"/>
        <v>#DIV/0!</v>
      </c>
      <c r="EI561" s="198" t="e">
        <f t="shared" si="3386"/>
        <v>#VALUE!</v>
      </c>
      <c r="EJ561" s="198" t="e">
        <f t="shared" si="3386"/>
        <v>#VALUE!</v>
      </c>
      <c r="EK561" s="198" t="e">
        <f t="shared" si="3386"/>
        <v>#VALUE!</v>
      </c>
      <c r="EL561" s="198" t="e">
        <f t="shared" si="3386"/>
        <v>#VALUE!</v>
      </c>
      <c r="EM561" s="198" t="e">
        <f t="shared" si="3386"/>
        <v>#DIV/0!</v>
      </c>
      <c r="EN561" s="198" t="e">
        <f t="shared" si="3386"/>
        <v>#VALUE!</v>
      </c>
      <c r="EO561" s="198" t="e">
        <f t="shared" si="3386"/>
        <v>#VALUE!</v>
      </c>
      <c r="EP561" s="511">
        <f t="shared" ref="EP561:EW561" si="3387">EP560</f>
        <v>0.08</v>
      </c>
      <c r="EQ561" s="511">
        <f t="shared" si="3387"/>
        <v>0.015</v>
      </c>
      <c r="ER561" s="511">
        <f t="shared" si="3387"/>
        <v>0.015</v>
      </c>
      <c r="ES561" s="511">
        <f t="shared" si="3387"/>
        <v>0.015</v>
      </c>
      <c r="ET561" s="511">
        <f t="shared" si="3387"/>
        <v>0.015</v>
      </c>
      <c r="EU561" s="511">
        <f t="shared" si="3387"/>
        <v>0.09</v>
      </c>
      <c r="EV561" s="511">
        <f t="shared" si="3387"/>
        <v>0.09</v>
      </c>
      <c r="EW561" s="511">
        <f t="shared" si="3387"/>
        <v>0.09</v>
      </c>
      <c r="EX561" s="420" t="str">
        <f>IF(_tag_month_day!AS557="","",_tag_month_day!AS557/100)</f>
        <v/>
      </c>
      <c r="EY561" s="420" t="str">
        <f>IF(_tag_month_day!AT557="","",_tag_month_day!AT557/100)</f>
        <v/>
      </c>
      <c r="EZ561" s="420" t="str">
        <f>IF(_tag_month_day!AU557="","",_tag_month_day!AU557/100)</f>
        <v/>
      </c>
      <c r="FA561" s="420" t="str">
        <f>IF(_tag_month_day!AV557="","",_tag_month_day!AV557/100)</f>
        <v/>
      </c>
      <c r="FB561" s="420" t="str">
        <f>IF(_tag_month_day!AW557="","",_tag_month_day!AW557/100)</f>
        <v/>
      </c>
      <c r="FC561" s="420" t="str">
        <f>IF(_tag_month_day!AX557="","",_tag_month_day!AX557/100)</f>
        <v/>
      </c>
      <c r="FD561" s="510">
        <f t="shared" si="3160"/>
        <v>0.33</v>
      </c>
      <c r="FE561" s="510">
        <f t="shared" si="3161"/>
        <v>0.19</v>
      </c>
      <c r="FF561" s="510">
        <f t="shared" si="3162"/>
        <v>0.003</v>
      </c>
      <c r="FG561" s="510">
        <f t="shared" si="3163"/>
        <v>0</v>
      </c>
      <c r="FH561" s="603">
        <f t="shared" si="3164"/>
        <v>0.0001</v>
      </c>
      <c r="FI561" s="510">
        <f t="shared" ref="FI561:FR561" si="3388">FI560</f>
        <v>0.41</v>
      </c>
      <c r="FJ561" s="510">
        <f t="shared" si="3388"/>
        <v>0.11</v>
      </c>
      <c r="FK561" s="510">
        <f t="shared" si="3388"/>
        <v>0.015</v>
      </c>
      <c r="FL561" s="510">
        <f t="shared" si="3388"/>
        <v>0</v>
      </c>
      <c r="FM561" s="603">
        <f t="shared" si="3388"/>
        <v>0.0001</v>
      </c>
      <c r="FN561" s="510" t="str">
        <f>IF(_tag_month_day!AY557="","",_tag_month_day!AY557/100)</f>
        <v/>
      </c>
      <c r="FO561" s="510" t="str">
        <f>IF(_tag_month_day!AZ557="","",_tag_month_day!AZ557/100)</f>
        <v/>
      </c>
      <c r="FP561" s="510" t="str">
        <f>IF(_tag_month_day!BA557="","",_tag_month_day!BA557/100)</f>
        <v/>
      </c>
      <c r="FQ561" s="510" t="str">
        <f>IF(_tag_month_day!BB557="","",_tag_month_day!BB557/100)</f>
        <v/>
      </c>
      <c r="FR561" s="603" t="str">
        <f>IF(_tag_month_day!BC557="","",_tag_month_day!BC557/100)</f>
        <v/>
      </c>
      <c r="FS561" s="510" t="str">
        <f>IF(_tag_month_day!BD557="","",_tag_month_day!BD557/100)</f>
        <v/>
      </c>
      <c r="FT561" s="510" t="str">
        <f>IF(_tag_month_day!BE557="","",_tag_month_day!BE557/100)</f>
        <v/>
      </c>
      <c r="FU561" s="510" t="str">
        <f>IF(_tag_month_day!BF557="","",_tag_month_day!BF557/100)</f>
        <v/>
      </c>
      <c r="FV561" s="510" t="str">
        <f>IF(_tag_month_day!BG557="","",_tag_month_day!BG557/100)</f>
        <v/>
      </c>
      <c r="FW561" s="603" t="str">
        <f>IF(_tag_month_day!BH557="","",_tag_month_day!BH557/100)</f>
        <v/>
      </c>
      <c r="FX561" s="510" t="str">
        <f>IF(_tag_month_day!BI557="","",_tag_month_day!BI557/100)</f>
        <v/>
      </c>
      <c r="FY561" s="510" t="str">
        <f>IF(_tag_month_day!BJ557="","",_tag_month_day!BJ557/100)</f>
        <v/>
      </c>
      <c r="FZ561" s="605" t="str">
        <f>IF(_tag_month_day!BK557="","",_tag_month_day!BK557/100)</f>
        <v/>
      </c>
      <c r="GA561" s="510" t="str">
        <f>IF(_tag_month_day!BL557="","",_tag_month_day!BL557/100)</f>
        <v/>
      </c>
      <c r="GB561" s="603" t="str">
        <f>IF(_tag_month_day!BM557="","",_tag_month_day!BM557/100)</f>
        <v/>
      </c>
      <c r="GC561" s="420" t="str">
        <f>IF(_tag_month_day!BN557="","",_tag_month_day!BN557/100)</f>
        <v/>
      </c>
      <c r="GD561" s="420" t="str">
        <f>IF(_tag_month_day!BO557="","",_tag_month_day!BO557/100)</f>
        <v/>
      </c>
      <c r="GE561" s="420" t="str">
        <f>IF(_tag_month_day!BP557="","",_tag_month_day!BP557/100)</f>
        <v/>
      </c>
      <c r="GF561" s="420" t="str">
        <f>IF(_tag_month_day!BQ557="","",_tag_month_day!BQ557/100)</f>
        <v/>
      </c>
      <c r="GG561" s="420" t="str">
        <f>IF(_tag_month_day!BR557="","",_tag_month_day!BR557/100)</f>
        <v/>
      </c>
      <c r="GH561" s="420" t="str">
        <f>IF(_tag_month_day!BS557="","",_tag_month_day!BS557/100)</f>
        <v/>
      </c>
      <c r="GI561" s="603" t="str">
        <f>IF(_tag_month_day!BT557="","",_tag_month_day!BT557/100)</f>
        <v/>
      </c>
      <c r="GJ561" s="612" t="str">
        <f>IF(_tag_month_day!BU557="","",_tag_month_day!BU557/100)</f>
        <v/>
      </c>
      <c r="GK561" s="620" t="str">
        <f>IF(_tag_month_day!BV557="",IF(_rlcf_month_day!A$2="","",_rlcf_month_day!A$2/100),_tag_month_day!BV557/100)</f>
        <v/>
      </c>
      <c r="GL561" s="620" t="str">
        <f>IF(_tag_month_day!BW557="",IF(_rlcf_month_day!B$2="","",_rlcf_month_day!B$2/100),_tag_month_day!BW557/100)</f>
        <v/>
      </c>
      <c r="GM561" s="621" t="str">
        <f>IF(_tag_month_day!BX557="",IF(_rlcf_month_day!C$2="","",_rlcf_month_day!C$2/100),_tag_month_day!BX557/100)</f>
        <v/>
      </c>
      <c r="GN561" s="620" t="str">
        <f>IF(_tag_month_day!BV557="",IF(_rlcf_month_day!A$2="","",_rlcf_month_day!A$2/100),_tag_month_day!BV557/100)</f>
        <v/>
      </c>
      <c r="GO561" s="620" t="str">
        <f>IF(_tag_month_day!BW557="",IF(_rlcf_month_day!B$2="","",_rlcf_month_day!B$2/100),_tag_month_day!BW557/100)</f>
        <v/>
      </c>
      <c r="GP561" s="620" t="str">
        <f>IF(_tag_month_day!CD557="",IF(_rlcf_month_day!E$2="","",_rlcf_month_day!E$2/100),_tag_month_day!CD557/100)</f>
        <v/>
      </c>
      <c r="GQ561" s="620" t="str">
        <f>IF(_tag_month_day!CE557="",IF(_rlcf_month_day!F$2="","",_rlcf_month_day!F$2/100),_tag_month_day!CE557/100)</f>
        <v/>
      </c>
      <c r="GR561" s="621" t="str">
        <f>IF(_tag_month_day!CF557="",IF(_rlcf_month_day!G$2="","",_rlcf_month_day!G$2/100),_tag_month_day!CF557/100)</f>
        <v/>
      </c>
      <c r="GS561" s="626">
        <f t="shared" ref="GS561:HH561" si="3389">GS560</f>
        <v>0.953</v>
      </c>
      <c r="GT561" s="626">
        <f t="shared" si="3389"/>
        <v>0.55</v>
      </c>
      <c r="GU561" s="626">
        <f t="shared" si="3389"/>
        <v>0.55</v>
      </c>
      <c r="GV561" s="626">
        <f t="shared" si="3389"/>
        <v>0.55</v>
      </c>
      <c r="GW561" s="626">
        <f t="shared" si="3389"/>
        <v>0.5</v>
      </c>
      <c r="GX561" s="626">
        <f t="shared" si="3389"/>
        <v>0.935</v>
      </c>
      <c r="GY561" s="626">
        <f t="shared" si="3389"/>
        <v>0.15</v>
      </c>
      <c r="GZ561" s="626">
        <f t="shared" si="3389"/>
        <v>1</v>
      </c>
      <c r="HA561" s="632">
        <f t="shared" si="3389"/>
        <v>0.047</v>
      </c>
      <c r="HB561" s="632">
        <f t="shared" si="3389"/>
        <v>0.45</v>
      </c>
      <c r="HC561" s="632">
        <f t="shared" si="3389"/>
        <v>0.45</v>
      </c>
      <c r="HD561" s="632">
        <f t="shared" si="3389"/>
        <v>0.45</v>
      </c>
      <c r="HE561" s="632">
        <f t="shared" si="3389"/>
        <v>0.5</v>
      </c>
      <c r="HF561" s="632">
        <f t="shared" si="3389"/>
        <v>0.065</v>
      </c>
      <c r="HG561" s="632">
        <f t="shared" si="3389"/>
        <v>0.85</v>
      </c>
      <c r="HH561" s="632">
        <f t="shared" si="3389"/>
        <v>0</v>
      </c>
      <c r="HI561" s="68">
        <f t="shared" si="3136"/>
        <v>0</v>
      </c>
      <c r="HJ561" s="68" t="e">
        <f t="shared" si="3167"/>
        <v>#VALUE!</v>
      </c>
      <c r="HK561" s="202">
        <f t="shared" si="3168"/>
        <v>0.85</v>
      </c>
      <c r="HL561" s="464">
        <f t="shared" si="3169"/>
        <v>550000</v>
      </c>
      <c r="HM561" s="464">
        <f t="shared" si="3170"/>
        <v>480000</v>
      </c>
      <c r="HN561" s="192" t="e">
        <f t="shared" si="3137"/>
        <v>#VALUE!</v>
      </c>
      <c r="HO561" s="192" t="e">
        <f>HN561*HK561*$HO$2/HL561*1000000</f>
        <v>#VALUE!</v>
      </c>
      <c r="HP561" s="192" t="e">
        <f>HN561*HK561*$HP$2/HM561*1000000</f>
        <v>#VALUE!</v>
      </c>
    </row>
    <row r="562" customFormat="1" spans="1:224">
      <c r="A562" s="381">
        <v>557</v>
      </c>
      <c r="B562" s="54">
        <f ca="1" t="shared" si="3171"/>
        <v>43640</v>
      </c>
      <c r="C562" s="57">
        <f t="shared" si="3172"/>
        <v>0.0416666666666667</v>
      </c>
      <c r="D562" s="68" t="str">
        <f ca="1" t="shared" si="3138"/>
        <v>夜班</v>
      </c>
      <c r="E562" s="68" t="str">
        <f ca="1" t="shared" si="3139"/>
        <v>乙</v>
      </c>
      <c r="F562" s="68">
        <f ca="1">SUMPRODUCT((成本日报!$A$3:$A$95=计划!B562)*(成本日报!$B$3:$B$95=计划!$D562),成本日报!$C$3:$C$95)</f>
        <v>2</v>
      </c>
      <c r="G562" s="382">
        <f ca="1" t="shared" si="3173"/>
        <v>43640.1666666653</v>
      </c>
      <c r="H562" s="382">
        <f ca="1" t="shared" si="3140"/>
        <v>43640.1736111098</v>
      </c>
      <c r="I562" s="382">
        <f ca="1" t="shared" si="3141"/>
        <v>43640.1791666653</v>
      </c>
      <c r="J562" s="382">
        <f ca="1" t="shared" si="3142"/>
        <v>43640.208333332</v>
      </c>
      <c r="K562" s="382">
        <f ca="1" t="shared" si="3143"/>
        <v>43640.270833332</v>
      </c>
      <c r="L562" s="382">
        <f ca="1" t="shared" si="3144"/>
        <v>43640.2916666653</v>
      </c>
      <c r="M562" s="398" t="str">
        <f>IF(_tag_month_day!A558="","",_tag_month_day!A558)</f>
        <v/>
      </c>
      <c r="N562" s="398" t="str">
        <f>IF(_tag_month_day!B558="","",_tag_month_day!B558)</f>
        <v/>
      </c>
      <c r="O562" s="399" t="e">
        <f t="shared" si="3145"/>
        <v>#VALUE!</v>
      </c>
      <c r="P562" s="398" t="str">
        <f>IF(_tag_month_day!C558="","",_tag_month_day!C558)</f>
        <v/>
      </c>
      <c r="Q562" s="398" t="str">
        <f>IF(_tag_month_day!D558="","",_tag_month_day!D558)</f>
        <v/>
      </c>
      <c r="R562" s="416">
        <f>IF(_tag_month_day!CB558="",R561,_tag_month_day!CB558/100)</f>
        <v>0.07</v>
      </c>
      <c r="S562" s="417" t="str">
        <f>IF(_tag_month_day!E558="","",_tag_month_day!E558)</f>
        <v/>
      </c>
      <c r="T562" s="417" t="str">
        <f>IF(_tag_month_day!F558="","",_tag_month_day!F558)</f>
        <v/>
      </c>
      <c r="U562" s="418" t="e">
        <f t="shared" si="3099"/>
        <v>#VALUE!</v>
      </c>
      <c r="V562" s="53" t="e">
        <f t="shared" si="3100"/>
        <v>#VALUE!</v>
      </c>
      <c r="W562" s="419" t="str">
        <f>IF(_jhy_month_day!A558="","",_jhy_month_day!A558)</f>
        <v/>
      </c>
      <c r="X562" s="420" t="str">
        <f>IF(_jhy_month_day!B558="","",_jhy_month_day!B558/100)</f>
        <v/>
      </c>
      <c r="Y562" s="420" t="str">
        <f>IF(_jhy_month_day!C558="","",_jhy_month_day!C558/100)</f>
        <v/>
      </c>
      <c r="Z562" s="439">
        <f t="shared" si="3189"/>
        <v>140</v>
      </c>
      <c r="AA562" s="440" t="str">
        <f>IF(_tag_month_day!G558="","",_tag_month_day!G558/100)</f>
        <v/>
      </c>
      <c r="AB562" s="440" t="str">
        <f>IF(_tag_month_day!H558="","",_tag_month_day!H558/100)</f>
        <v/>
      </c>
      <c r="AC562" s="193">
        <f t="shared" si="3146"/>
        <v>1.59963432013121</v>
      </c>
      <c r="AD562" s="441" t="str">
        <f t="shared" si="3147"/>
        <v/>
      </c>
      <c r="AE562" s="442" t="str">
        <f t="shared" si="3148"/>
        <v/>
      </c>
      <c r="AF562" s="443">
        <v>1</v>
      </c>
      <c r="AG562" s="68" t="str">
        <f>IF(_duihao_month_day!A558="","",_duihao_month_day!A558)</f>
        <v/>
      </c>
      <c r="AH562" s="463">
        <f>IF(_gyk_month_day!B558="",AH561,_gyk_month_day!B558)</f>
        <v>820</v>
      </c>
      <c r="AI562" s="464"/>
      <c r="AJ562" s="68" t="str">
        <f>IF(_tag_month_day!I558="","",_tag_month_day!I558)</f>
        <v/>
      </c>
      <c r="AK562" s="465" t="str">
        <f>IF(_tzyy_month_day!A558="","",_tzyy_month_day!A558)</f>
        <v/>
      </c>
      <c r="AL562" s="465" t="str">
        <f>IF(_tzyy_month_day!B558="","",_tzyy_month_day!B558)</f>
        <v/>
      </c>
      <c r="AM562" s="465" t="str">
        <f>IF(_tzyy_month_day!C558="","",_tzyy_month_day!C558)</f>
        <v/>
      </c>
      <c r="AN562" s="466" t="str">
        <f>IF(_tag_month_day!CG558="","",_tag_month_day!CG558)</f>
        <v/>
      </c>
      <c r="AO562" s="466" t="str">
        <f>IF(_tag_month_day!CH558="","",_tag_month_day!CH558)</f>
        <v/>
      </c>
      <c r="AP562" s="486" t="e">
        <f t="shared" si="3149"/>
        <v>#VALUE!</v>
      </c>
      <c r="AQ562" s="487" t="str">
        <f>IF(_tag_month_day!J558="","",_tag_month_day!J558/100)</f>
        <v/>
      </c>
      <c r="AR562" s="488">
        <f t="shared" si="3150"/>
        <v>1.3</v>
      </c>
      <c r="AS562" s="489" t="e">
        <f t="shared" si="3101"/>
        <v>#VALUE!</v>
      </c>
      <c r="AT562" s="489">
        <f t="shared" si="3151"/>
        <v>0</v>
      </c>
      <c r="AU562" s="490" t="str">
        <f>IF(_tag_month_day!K558="","",_tag_month_day!K558)</f>
        <v/>
      </c>
      <c r="AV562" s="491" t="str">
        <f>IF(_tag_month_day!L558="","",_tag_month_day!L558/100)</f>
        <v/>
      </c>
      <c r="AW562" s="420">
        <f t="shared" si="3073"/>
        <v>0</v>
      </c>
      <c r="AX562" s="420">
        <f t="shared" si="3152"/>
        <v>0</v>
      </c>
      <c r="AY562" s="420" t="str">
        <f>IF(_tag_month_day!M558="","",_tag_month_day!M558/100)</f>
        <v/>
      </c>
      <c r="AZ562" s="420" t="str">
        <f>IF(_tag_month_day!N558="","",_tag_month_day!N558/100)</f>
        <v/>
      </c>
      <c r="BA562" s="420" t="str">
        <f>IF(_tag_month_day!O558="","",_tag_month_day!O558/100)</f>
        <v/>
      </c>
      <c r="BB562" s="496" t="str">
        <f>IF(_tag_month_day!P558="","",_tag_month_day!P558/100)</f>
        <v/>
      </c>
      <c r="BC562" s="496">
        <f t="shared" si="3153"/>
        <v>0</v>
      </c>
      <c r="BD562" s="496" t="str">
        <f>IF(_tag_month_day!Q558="","",_tag_month_day!Q558/100)</f>
        <v/>
      </c>
      <c r="BE562" s="510" t="str">
        <f>IF(_tag_month_day!R558="","",_tag_month_day!R558/100)</f>
        <v/>
      </c>
      <c r="BF562" s="413" t="str">
        <f>IF(_tag_month_day!CC558="","",_tag_month_day!CC558/100)</f>
        <v/>
      </c>
      <c r="BG562" s="511" t="e">
        <f t="shared" si="3102"/>
        <v>#VALUE!</v>
      </c>
      <c r="BH562" s="198">
        <f t="shared" si="3103"/>
        <v>0</v>
      </c>
      <c r="BI562" s="512" t="e">
        <f>IF(CX562=0,BI561,(DK562*查询!$R$5+DL562*查询!$Q$5+DM562*查询!$N$5+DN562*查询!$O$5+DO562*查询!$P$5)*AF562/CX562)</f>
        <v>#VALUE!</v>
      </c>
      <c r="BJ562" s="512" t="e">
        <f>IF(CX562=0,BJ561,(DP562*查询!$S$5+DQ562*查询!$T$5+DR562*查询!$U$5)*AF562/CX562)</f>
        <v>#VALUE!</v>
      </c>
      <c r="BK562" s="512">
        <f t="shared" si="3154"/>
        <v>1</v>
      </c>
      <c r="BL562" s="513" t="str">
        <f>IF(_cfyc_month_day!A558="","",_cfyc_month_day!A558)</f>
        <v/>
      </c>
      <c r="BM562" s="513" t="str">
        <f>IF(_cfyc_month_day!B558="","",_cfyc_month_day!B558)</f>
        <v/>
      </c>
      <c r="BN562" s="513" t="str">
        <f>IF(_cfyc_month_day!C558="","",_cfyc_month_day!C558)</f>
        <v/>
      </c>
      <c r="BO562" s="522" t="str">
        <f>IF(_cfyc_month_day!D558="","",_cfyc_month_day!D558)</f>
        <v/>
      </c>
      <c r="BP562" s="522" t="str">
        <f>IF(_cfyc_month_day!E558="","",_cfyc_month_day!E558)</f>
        <v/>
      </c>
      <c r="BQ562" s="522" t="str">
        <f>IF(_cfyc_month_day!F558="","",_cfyc_month_day!F558)</f>
        <v/>
      </c>
      <c r="BR562" s="513" t="str">
        <f>IF(_tag_month_day!T558="","",_tag_month_day!T558)</f>
        <v/>
      </c>
      <c r="BS562" s="513" t="str">
        <f>IF(_tag_month_day!U558="","",_tag_month_day!U558)</f>
        <v/>
      </c>
      <c r="BT562" s="523" t="str">
        <f t="shared" si="3155"/>
        <v/>
      </c>
      <c r="BU562" s="223" t="str">
        <f>IF(_tag_month_day!V558="","",_tag_month_day!V558)</f>
        <v/>
      </c>
      <c r="BV562" s="206" t="str">
        <f>IF(_tag_month_day!W558="","",_tag_month_day!W558)</f>
        <v/>
      </c>
      <c r="BW562" s="540" t="str">
        <f>IF(_tag_month_day!X558="","",_tag_month_day!X558)</f>
        <v/>
      </c>
      <c r="BX562" s="540" t="str">
        <f>IF(_tag_month_day!Y558="","",_tag_month_day!Y558)</f>
        <v/>
      </c>
      <c r="BY562" s="541">
        <f ca="1" t="shared" si="3156"/>
        <v>43640.2916666653</v>
      </c>
      <c r="BZ562" s="542"/>
      <c r="CA562" s="543" t="str">
        <f>IF(_jhy2_month_day!A558="","",_jhy2_month_day!A558)</f>
        <v/>
      </c>
      <c r="CB562" s="464" t="str">
        <f>IF(_jhy2_month_day!B558="","",_jhy2_month_day!B558)</f>
        <v/>
      </c>
      <c r="CC562" s="464" t="str">
        <f>IF(_jhy2_month_day!C558="","",_jhy2_month_day!C558)</f>
        <v/>
      </c>
      <c r="CD562" s="464" t="str">
        <f>IF(_jhy2_month_day!D558="","",_jhy2_month_day!D558)</f>
        <v/>
      </c>
      <c r="CE562" s="464" t="str">
        <f>IF(_jhy2_month_day!E558="","",_jhy2_month_day!E558)</f>
        <v/>
      </c>
      <c r="CF562" s="464" t="str">
        <f>IF(_jhy2_month_day!F558="","",_jhy2_month_day!F558)</f>
        <v/>
      </c>
      <c r="CG562" s="464" t="str">
        <f>IF(_jhy2_month_day!G558="","",_jhy2_month_day!G558)</f>
        <v/>
      </c>
      <c r="CH562" s="464" t="str">
        <f>IF(_jhy2_month_day!H558="","",_jhy2_month_day!H558)</f>
        <v/>
      </c>
      <c r="CI562" s="464" t="str">
        <f>IF(_jhy2_month_day!I558="","",_jhy2_month_day!I558)</f>
        <v/>
      </c>
      <c r="CJ562" s="464" t="str">
        <f>IF(_jhy2_month_day!J558="","",_jhy2_month_day!J558)</f>
        <v/>
      </c>
      <c r="CK562" s="464" t="str">
        <f>IF(_jhy2_month_day!K558="","",_jhy2_month_day!K558)</f>
        <v/>
      </c>
      <c r="CL562" s="562" t="str">
        <f>IF(_jhy2_month_day!L558="","",_jhy2_month_day!L558)</f>
        <v/>
      </c>
      <c r="CM562" s="562" t="str">
        <f>IF(_jhy2_month_day!M558="","",_jhy2_month_day!M558)</f>
        <v/>
      </c>
      <c r="CN562" s="562" t="str">
        <f>IF(_jhy2_month_day!N558="","",_jhy2_month_day!N558)</f>
        <v/>
      </c>
      <c r="CO562" s="562" t="str">
        <f>IF(_jhy2_month_day!O558="","",_jhy2_month_day!O558)</f>
        <v/>
      </c>
      <c r="CP562" s="562" t="str">
        <f>IF(_jhy2_month_day!P558="","",_jhy2_month_day!P558)</f>
        <v/>
      </c>
      <c r="CQ562" s="562" t="str">
        <f>IF(_jhy2_month_day!Q558="","",_jhy2_month_day!Q558)</f>
        <v/>
      </c>
      <c r="CR562" s="563" t="str">
        <f>IF(_jhy2_month_day!R558="","",_jhy2_month_day!R558)</f>
        <v/>
      </c>
      <c r="CS562" s="576" t="str">
        <f>IF(_jhy2_month_day!S558="","",_jhy2_month_day!S558)</f>
        <v/>
      </c>
      <c r="CT562" s="562" t="str">
        <f>IF(_jhy2_month_day!T558="","",_jhy2_month_day!T558)</f>
        <v/>
      </c>
      <c r="CU562" s="577" t="e">
        <f t="shared" si="3104"/>
        <v>#VALUE!</v>
      </c>
      <c r="CV562" s="198" t="e">
        <f t="shared" si="3105"/>
        <v>#VALUE!</v>
      </c>
      <c r="CW562" s="192" t="e">
        <f t="shared" si="3106"/>
        <v>#VALUE!</v>
      </c>
      <c r="CX562" s="192" t="e">
        <f t="shared" si="3107"/>
        <v>#VALUE!</v>
      </c>
      <c r="CY562" s="202" t="e">
        <f t="shared" si="3108"/>
        <v>#VALUE!</v>
      </c>
      <c r="CZ562" s="192" t="e">
        <f t="shared" ref="CZ562:DI562" si="3390">$AJ562*EF562</f>
        <v>#VALUE!</v>
      </c>
      <c r="DA562" s="192" t="e">
        <f t="shared" si="3390"/>
        <v>#VALUE!</v>
      </c>
      <c r="DB562" s="192" t="e">
        <f t="shared" si="3390"/>
        <v>#VALUE!</v>
      </c>
      <c r="DC562" s="192" t="e">
        <f t="shared" si="3390"/>
        <v>#VALUE!</v>
      </c>
      <c r="DD562" s="192" t="e">
        <f t="shared" si="3390"/>
        <v>#VALUE!</v>
      </c>
      <c r="DE562" s="192" t="e">
        <f t="shared" si="3390"/>
        <v>#VALUE!</v>
      </c>
      <c r="DF562" s="192" t="e">
        <f t="shared" si="3390"/>
        <v>#VALUE!</v>
      </c>
      <c r="DG562" s="192" t="e">
        <f t="shared" si="3390"/>
        <v>#VALUE!</v>
      </c>
      <c r="DH562" s="192" t="e">
        <f t="shared" si="3390"/>
        <v>#VALUE!</v>
      </c>
      <c r="DI562" s="192" t="e">
        <f t="shared" si="3390"/>
        <v>#VALUE!</v>
      </c>
      <c r="DJ562" s="192" t="e">
        <f t="shared" si="3110"/>
        <v>#VALUE!</v>
      </c>
      <c r="DK562" s="192" t="e">
        <f t="shared" si="3111"/>
        <v>#VALUE!</v>
      </c>
      <c r="DL562" s="192" t="e">
        <f t="shared" si="3112"/>
        <v>#VALUE!</v>
      </c>
      <c r="DM562" s="192" t="e">
        <f t="shared" si="3113"/>
        <v>#VALUE!</v>
      </c>
      <c r="DN562" s="192" t="e">
        <f t="shared" si="3114"/>
        <v>#VALUE!</v>
      </c>
      <c r="DO562" s="192" t="e">
        <f t="shared" si="3115"/>
        <v>#VALUE!</v>
      </c>
      <c r="DP562" s="192" t="e">
        <f t="shared" si="3116"/>
        <v>#VALUE!</v>
      </c>
      <c r="DQ562" s="192" t="e">
        <f t="shared" si="3117"/>
        <v>#VALUE!</v>
      </c>
      <c r="DR562" s="192" t="e">
        <f t="shared" si="3118"/>
        <v>#VALUE!</v>
      </c>
      <c r="DS562" s="192" t="e">
        <f t="shared" si="3119"/>
        <v>#VALUE!</v>
      </c>
      <c r="DT562" s="192" t="e">
        <f t="shared" si="3120"/>
        <v>#VALUE!</v>
      </c>
      <c r="DU562" s="192" t="e">
        <f t="shared" si="3121"/>
        <v>#VALUE!</v>
      </c>
      <c r="DV562" s="198" t="e">
        <f t="shared" si="3122"/>
        <v>#VALUE!</v>
      </c>
      <c r="DW562" s="198" t="e">
        <f t="shared" si="3123"/>
        <v>#DIV/0!</v>
      </c>
      <c r="DX562" s="198" t="e">
        <f t="shared" si="3124"/>
        <v>#DIV/0!</v>
      </c>
      <c r="DY562" s="198" t="e">
        <f t="shared" si="3125"/>
        <v>#VALUE!</v>
      </c>
      <c r="DZ562" s="198" t="e">
        <f t="shared" si="3126"/>
        <v>#VALUE!</v>
      </c>
      <c r="EA562" s="198" t="e">
        <f t="shared" si="3127"/>
        <v>#VALUE!</v>
      </c>
      <c r="EB562" s="198" t="e">
        <f t="shared" si="3128"/>
        <v>#VALUE!</v>
      </c>
      <c r="EC562" s="198" t="e">
        <f t="shared" si="3129"/>
        <v>#DIV/0!</v>
      </c>
      <c r="ED562" s="198" t="e">
        <f t="shared" si="3130"/>
        <v>#VALUE!</v>
      </c>
      <c r="EE562" s="198" t="e">
        <f t="shared" si="3131"/>
        <v>#VALUE!</v>
      </c>
      <c r="EF562" s="198" t="e">
        <f t="shared" ref="EF562:EO562" si="3391">DV562/SUM($DV562:$EE562)</f>
        <v>#VALUE!</v>
      </c>
      <c r="EG562" s="198" t="e">
        <f t="shared" si="3391"/>
        <v>#DIV/0!</v>
      </c>
      <c r="EH562" s="198" t="e">
        <f t="shared" si="3391"/>
        <v>#DIV/0!</v>
      </c>
      <c r="EI562" s="198" t="e">
        <f t="shared" si="3391"/>
        <v>#VALUE!</v>
      </c>
      <c r="EJ562" s="198" t="e">
        <f t="shared" si="3391"/>
        <v>#VALUE!</v>
      </c>
      <c r="EK562" s="198" t="e">
        <f t="shared" si="3391"/>
        <v>#VALUE!</v>
      </c>
      <c r="EL562" s="198" t="e">
        <f t="shared" si="3391"/>
        <v>#VALUE!</v>
      </c>
      <c r="EM562" s="198" t="e">
        <f t="shared" si="3391"/>
        <v>#DIV/0!</v>
      </c>
      <c r="EN562" s="198" t="e">
        <f t="shared" si="3391"/>
        <v>#VALUE!</v>
      </c>
      <c r="EO562" s="198" t="e">
        <f t="shared" si="3391"/>
        <v>#VALUE!</v>
      </c>
      <c r="EP562" s="511">
        <f t="shared" ref="EP562:EW562" si="3392">EP561</f>
        <v>0.08</v>
      </c>
      <c r="EQ562" s="511">
        <f t="shared" si="3392"/>
        <v>0.015</v>
      </c>
      <c r="ER562" s="511">
        <f t="shared" si="3392"/>
        <v>0.015</v>
      </c>
      <c r="ES562" s="511">
        <f t="shared" si="3392"/>
        <v>0.015</v>
      </c>
      <c r="ET562" s="511">
        <f t="shared" si="3392"/>
        <v>0.015</v>
      </c>
      <c r="EU562" s="511">
        <f t="shared" si="3392"/>
        <v>0.09</v>
      </c>
      <c r="EV562" s="511">
        <f t="shared" si="3392"/>
        <v>0.09</v>
      </c>
      <c r="EW562" s="511">
        <f t="shared" si="3392"/>
        <v>0.09</v>
      </c>
      <c r="EX562" s="420" t="str">
        <f>IF(_tag_month_day!AS558="","",_tag_month_day!AS558/100)</f>
        <v/>
      </c>
      <c r="EY562" s="420" t="str">
        <f>IF(_tag_month_day!AT558="","",_tag_month_day!AT558/100)</f>
        <v/>
      </c>
      <c r="EZ562" s="420" t="str">
        <f>IF(_tag_month_day!AU558="","",_tag_month_day!AU558/100)</f>
        <v/>
      </c>
      <c r="FA562" s="420" t="str">
        <f>IF(_tag_month_day!AV558="","",_tag_month_day!AV558/100)</f>
        <v/>
      </c>
      <c r="FB562" s="420" t="str">
        <f>IF(_tag_month_day!AW558="","",_tag_month_day!AW558/100)</f>
        <v/>
      </c>
      <c r="FC562" s="420" t="str">
        <f>IF(_tag_month_day!AX558="","",_tag_month_day!AX558/100)</f>
        <v/>
      </c>
      <c r="FD562" s="510">
        <f t="shared" si="3160"/>
        <v>0.33</v>
      </c>
      <c r="FE562" s="510">
        <f t="shared" si="3161"/>
        <v>0.19</v>
      </c>
      <c r="FF562" s="510">
        <f t="shared" si="3162"/>
        <v>0.003</v>
      </c>
      <c r="FG562" s="510">
        <f t="shared" si="3163"/>
        <v>0</v>
      </c>
      <c r="FH562" s="603">
        <f t="shared" si="3164"/>
        <v>0.0001</v>
      </c>
      <c r="FI562" s="510">
        <f t="shared" ref="FI562:FR562" si="3393">FI561</f>
        <v>0.41</v>
      </c>
      <c r="FJ562" s="510">
        <f t="shared" si="3393"/>
        <v>0.11</v>
      </c>
      <c r="FK562" s="510">
        <f t="shared" si="3393"/>
        <v>0.015</v>
      </c>
      <c r="FL562" s="510">
        <f t="shared" si="3393"/>
        <v>0</v>
      </c>
      <c r="FM562" s="603">
        <f t="shared" si="3393"/>
        <v>0.0001</v>
      </c>
      <c r="FN562" s="510" t="str">
        <f>IF(_tag_month_day!AY558="","",_tag_month_day!AY558/100)</f>
        <v/>
      </c>
      <c r="FO562" s="510" t="str">
        <f>IF(_tag_month_day!AZ558="","",_tag_month_day!AZ558/100)</f>
        <v/>
      </c>
      <c r="FP562" s="510" t="str">
        <f>IF(_tag_month_day!BA558="","",_tag_month_day!BA558/100)</f>
        <v/>
      </c>
      <c r="FQ562" s="510" t="str">
        <f>IF(_tag_month_day!BB558="","",_tag_month_day!BB558/100)</f>
        <v/>
      </c>
      <c r="FR562" s="603" t="str">
        <f>IF(_tag_month_day!BC558="","",_tag_month_day!BC558/100)</f>
        <v/>
      </c>
      <c r="FS562" s="510" t="str">
        <f>IF(_tag_month_day!BD558="","",_tag_month_day!BD558/100)</f>
        <v/>
      </c>
      <c r="FT562" s="510" t="str">
        <f>IF(_tag_month_day!BE558="","",_tag_month_day!BE558/100)</f>
        <v/>
      </c>
      <c r="FU562" s="510" t="str">
        <f>IF(_tag_month_day!BF558="","",_tag_month_day!BF558/100)</f>
        <v/>
      </c>
      <c r="FV562" s="510" t="str">
        <f>IF(_tag_month_day!BG558="","",_tag_month_day!BG558/100)</f>
        <v/>
      </c>
      <c r="FW562" s="603" t="str">
        <f>IF(_tag_month_day!BH558="","",_tag_month_day!BH558/100)</f>
        <v/>
      </c>
      <c r="FX562" s="510" t="str">
        <f>IF(_tag_month_day!BI558="","",_tag_month_day!BI558/100)</f>
        <v/>
      </c>
      <c r="FY562" s="510" t="str">
        <f>IF(_tag_month_day!BJ558="","",_tag_month_day!BJ558/100)</f>
        <v/>
      </c>
      <c r="FZ562" s="605" t="str">
        <f>IF(_tag_month_day!BK558="","",_tag_month_day!BK558/100)</f>
        <v/>
      </c>
      <c r="GA562" s="510" t="str">
        <f>IF(_tag_month_day!BL558="","",_tag_month_day!BL558/100)</f>
        <v/>
      </c>
      <c r="GB562" s="603" t="str">
        <f>IF(_tag_month_day!BM558="","",_tag_month_day!BM558/100)</f>
        <v/>
      </c>
      <c r="GC562" s="420" t="str">
        <f>IF(_tag_month_day!BN558="","",_tag_month_day!BN558/100)</f>
        <v/>
      </c>
      <c r="GD562" s="420" t="str">
        <f>IF(_tag_month_day!BO558="","",_tag_month_day!BO558/100)</f>
        <v/>
      </c>
      <c r="GE562" s="420" t="str">
        <f>IF(_tag_month_day!BP558="","",_tag_month_day!BP558/100)</f>
        <v/>
      </c>
      <c r="GF562" s="420" t="str">
        <f>IF(_tag_month_day!BQ558="","",_tag_month_day!BQ558/100)</f>
        <v/>
      </c>
      <c r="GG562" s="420" t="str">
        <f>IF(_tag_month_day!BR558="","",_tag_month_day!BR558/100)</f>
        <v/>
      </c>
      <c r="GH562" s="420" t="str">
        <f>IF(_tag_month_day!BS558="","",_tag_month_day!BS558/100)</f>
        <v/>
      </c>
      <c r="GI562" s="603" t="str">
        <f>IF(_tag_month_day!BT558="","",_tag_month_day!BT558/100)</f>
        <v/>
      </c>
      <c r="GJ562" s="612" t="str">
        <f>IF(_tag_month_day!BU558="","",_tag_month_day!BU558/100)</f>
        <v/>
      </c>
      <c r="GK562" s="620" t="str">
        <f>IF(_tag_month_day!BV558="",IF(_rlcf_month_day!A$2="","",_rlcf_month_day!A$2/100),_tag_month_day!BV558/100)</f>
        <v/>
      </c>
      <c r="GL562" s="620" t="str">
        <f>IF(_tag_month_day!BW558="",IF(_rlcf_month_day!B$2="","",_rlcf_month_day!B$2/100),_tag_month_day!BW558/100)</f>
        <v/>
      </c>
      <c r="GM562" s="621" t="str">
        <f>IF(_tag_month_day!BX558="",IF(_rlcf_month_day!C$2="","",_rlcf_month_day!C$2/100),_tag_month_day!BX558/100)</f>
        <v/>
      </c>
      <c r="GN562" s="620" t="str">
        <f>IF(_tag_month_day!BV558="",IF(_rlcf_month_day!A$2="","",_rlcf_month_day!A$2/100),_tag_month_day!BV558/100)</f>
        <v/>
      </c>
      <c r="GO562" s="620" t="str">
        <f>IF(_tag_month_day!BW558="",IF(_rlcf_month_day!B$2="","",_rlcf_month_day!B$2/100),_tag_month_day!BW558/100)</f>
        <v/>
      </c>
      <c r="GP562" s="620" t="str">
        <f>IF(_tag_month_day!CD558="",IF(_rlcf_month_day!E$2="","",_rlcf_month_day!E$2/100),_tag_month_day!CD558/100)</f>
        <v/>
      </c>
      <c r="GQ562" s="620" t="str">
        <f>IF(_tag_month_day!CE558="",IF(_rlcf_month_day!F$2="","",_rlcf_month_day!F$2/100),_tag_month_day!CE558/100)</f>
        <v/>
      </c>
      <c r="GR562" s="621" t="str">
        <f>IF(_tag_month_day!CF558="",IF(_rlcf_month_day!G$2="","",_rlcf_month_day!G$2/100),_tag_month_day!CF558/100)</f>
        <v/>
      </c>
      <c r="GS562" s="626">
        <f t="shared" ref="GS562:HH562" si="3394">GS561</f>
        <v>0.953</v>
      </c>
      <c r="GT562" s="626">
        <f t="shared" si="3394"/>
        <v>0.55</v>
      </c>
      <c r="GU562" s="626">
        <f t="shared" si="3394"/>
        <v>0.55</v>
      </c>
      <c r="GV562" s="626">
        <f t="shared" si="3394"/>
        <v>0.55</v>
      </c>
      <c r="GW562" s="626">
        <f t="shared" si="3394"/>
        <v>0.5</v>
      </c>
      <c r="GX562" s="626">
        <f t="shared" si="3394"/>
        <v>0.935</v>
      </c>
      <c r="GY562" s="626">
        <f t="shared" si="3394"/>
        <v>0.15</v>
      </c>
      <c r="GZ562" s="626">
        <f t="shared" si="3394"/>
        <v>1</v>
      </c>
      <c r="HA562" s="632">
        <f t="shared" si="3394"/>
        <v>0.047</v>
      </c>
      <c r="HB562" s="632">
        <f t="shared" si="3394"/>
        <v>0.45</v>
      </c>
      <c r="HC562" s="632">
        <f t="shared" si="3394"/>
        <v>0.45</v>
      </c>
      <c r="HD562" s="632">
        <f t="shared" si="3394"/>
        <v>0.45</v>
      </c>
      <c r="HE562" s="632">
        <f t="shared" si="3394"/>
        <v>0.5</v>
      </c>
      <c r="HF562" s="632">
        <f t="shared" si="3394"/>
        <v>0.065</v>
      </c>
      <c r="HG562" s="632">
        <f t="shared" si="3394"/>
        <v>0.85</v>
      </c>
      <c r="HH562" s="632">
        <f t="shared" si="3394"/>
        <v>0</v>
      </c>
      <c r="HI562" s="68">
        <f t="shared" si="3136"/>
        <v>0</v>
      </c>
      <c r="HJ562" s="68" t="e">
        <f t="shared" si="3167"/>
        <v>#VALUE!</v>
      </c>
      <c r="HK562" s="202">
        <f t="shared" si="3168"/>
        <v>0.85</v>
      </c>
      <c r="HL562" s="464">
        <f t="shared" si="3169"/>
        <v>550000</v>
      </c>
      <c r="HM562" s="464">
        <f t="shared" si="3170"/>
        <v>480000</v>
      </c>
      <c r="HN562" s="192" t="e">
        <f t="shared" si="3137"/>
        <v>#VALUE!</v>
      </c>
      <c r="HO562" s="192" t="e">
        <f>HN562*HK562*$HO$2/HL562*1000000</f>
        <v>#VALUE!</v>
      </c>
      <c r="HP562" s="192" t="e">
        <f>HN562*HK562*$HP$2/HM562*1000000</f>
        <v>#VALUE!</v>
      </c>
    </row>
    <row r="563" customFormat="1" spans="1:224">
      <c r="A563" s="381">
        <v>558</v>
      </c>
      <c r="B563" s="54">
        <f ca="1" t="shared" si="3171"/>
        <v>43640</v>
      </c>
      <c r="C563" s="57">
        <f t="shared" si="3172"/>
        <v>0.0416666666666667</v>
      </c>
      <c r="D563" s="68" t="str">
        <f ca="1" t="shared" si="3138"/>
        <v>夜班</v>
      </c>
      <c r="E563" s="68" t="str">
        <f ca="1" t="shared" si="3139"/>
        <v>乙</v>
      </c>
      <c r="F563" s="68">
        <f ca="1">SUMPRODUCT((成本日报!$A$3:$A$95=计划!B563)*(成本日报!$B$3:$B$95=计划!$D563),成本日报!$C$3:$C$95)</f>
        <v>2</v>
      </c>
      <c r="G563" s="382">
        <f ca="1" t="shared" si="3173"/>
        <v>43640.208333332</v>
      </c>
      <c r="H563" s="382">
        <f ca="1" t="shared" si="3140"/>
        <v>43640.2152777764</v>
      </c>
      <c r="I563" s="382">
        <f ca="1" t="shared" si="3141"/>
        <v>43640.220833332</v>
      </c>
      <c r="J563" s="382">
        <f ca="1" t="shared" si="3142"/>
        <v>43640.2499999986</v>
      </c>
      <c r="K563" s="382">
        <f ca="1" t="shared" si="3143"/>
        <v>43640.3124999987</v>
      </c>
      <c r="L563" s="382">
        <f ca="1" t="shared" si="3144"/>
        <v>43640.333333332</v>
      </c>
      <c r="M563" s="398" t="str">
        <f>IF(_tag_month_day!A559="","",_tag_month_day!A559)</f>
        <v/>
      </c>
      <c r="N563" s="398" t="str">
        <f>IF(_tag_month_day!B559="","",_tag_month_day!B559)</f>
        <v/>
      </c>
      <c r="O563" s="399" t="e">
        <f t="shared" si="3145"/>
        <v>#VALUE!</v>
      </c>
      <c r="P563" s="398" t="str">
        <f>IF(_tag_month_day!C559="","",_tag_month_day!C559)</f>
        <v/>
      </c>
      <c r="Q563" s="398" t="str">
        <f>IF(_tag_month_day!D559="","",_tag_month_day!D559)</f>
        <v/>
      </c>
      <c r="R563" s="416">
        <f>IF(_tag_month_day!CB559="",R562,_tag_month_day!CB559/100)</f>
        <v>0.07</v>
      </c>
      <c r="S563" s="417" t="str">
        <f>IF(_tag_month_day!E559="","",_tag_month_day!E559)</f>
        <v/>
      </c>
      <c r="T563" s="417" t="str">
        <f>IF(_tag_month_day!F559="","",_tag_month_day!F559)</f>
        <v/>
      </c>
      <c r="U563" s="418" t="e">
        <f t="shared" si="3099"/>
        <v>#VALUE!</v>
      </c>
      <c r="V563" s="53" t="e">
        <f t="shared" si="3100"/>
        <v>#VALUE!</v>
      </c>
      <c r="W563" s="419" t="str">
        <f>IF(_jhy_month_day!A559="","",_jhy_month_day!A559)</f>
        <v/>
      </c>
      <c r="X563" s="420" t="str">
        <f>IF(_jhy_month_day!B559="","",_jhy_month_day!B559/100)</f>
        <v/>
      </c>
      <c r="Y563" s="420" t="str">
        <f>IF(_jhy_month_day!C559="","",_jhy_month_day!C559/100)</f>
        <v/>
      </c>
      <c r="Z563" s="439">
        <f t="shared" si="3189"/>
        <v>140</v>
      </c>
      <c r="AA563" s="440" t="str">
        <f>IF(_tag_month_day!G559="","",_tag_month_day!G559/100)</f>
        <v/>
      </c>
      <c r="AB563" s="440" t="str">
        <f>IF(_tag_month_day!H559="","",_tag_month_day!H559/100)</f>
        <v/>
      </c>
      <c r="AC563" s="193">
        <f t="shared" si="3146"/>
        <v>1.59963432013121</v>
      </c>
      <c r="AD563" s="441" t="str">
        <f t="shared" si="3147"/>
        <v/>
      </c>
      <c r="AE563" s="442" t="str">
        <f t="shared" si="3148"/>
        <v/>
      </c>
      <c r="AF563" s="443">
        <v>1</v>
      </c>
      <c r="AG563" s="68" t="str">
        <f>IF(_duihao_month_day!A559="","",_duihao_month_day!A559)</f>
        <v/>
      </c>
      <c r="AH563" s="463">
        <f>IF(_gyk_month_day!B559="",AH562,_gyk_month_day!B559)</f>
        <v>820</v>
      </c>
      <c r="AI563" s="464"/>
      <c r="AJ563" s="68" t="str">
        <f>IF(_tag_month_day!I559="","",_tag_month_day!I559)</f>
        <v/>
      </c>
      <c r="AK563" s="465" t="str">
        <f>IF(_tzyy_month_day!A559="","",_tzyy_month_day!A559)</f>
        <v/>
      </c>
      <c r="AL563" s="465" t="str">
        <f>IF(_tzyy_month_day!B559="","",_tzyy_month_day!B559)</f>
        <v/>
      </c>
      <c r="AM563" s="465" t="str">
        <f>IF(_tzyy_month_day!C559="","",_tzyy_month_day!C559)</f>
        <v/>
      </c>
      <c r="AN563" s="466" t="str">
        <f>IF(_tag_month_day!CG559="","",_tag_month_day!CG559)</f>
        <v/>
      </c>
      <c r="AO563" s="466" t="str">
        <f>IF(_tag_month_day!CH559="","",_tag_month_day!CH559)</f>
        <v/>
      </c>
      <c r="AP563" s="486" t="e">
        <f t="shared" si="3149"/>
        <v>#VALUE!</v>
      </c>
      <c r="AQ563" s="487" t="str">
        <f>IF(_tag_month_day!J559="","",_tag_month_day!J559/100)</f>
        <v/>
      </c>
      <c r="AR563" s="488">
        <f t="shared" si="3150"/>
        <v>1.3</v>
      </c>
      <c r="AS563" s="489" t="e">
        <f t="shared" si="3101"/>
        <v>#VALUE!</v>
      </c>
      <c r="AT563" s="489">
        <f t="shared" si="3151"/>
        <v>0</v>
      </c>
      <c r="AU563" s="490" t="str">
        <f>IF(_tag_month_day!K559="","",_tag_month_day!K559)</f>
        <v/>
      </c>
      <c r="AV563" s="491" t="str">
        <f>IF(_tag_month_day!L559="","",_tag_month_day!L559/100)</f>
        <v/>
      </c>
      <c r="AW563" s="420">
        <f t="shared" si="3073"/>
        <v>0</v>
      </c>
      <c r="AX563" s="420">
        <f t="shared" si="3152"/>
        <v>0</v>
      </c>
      <c r="AY563" s="420" t="str">
        <f>IF(_tag_month_day!M559="","",_tag_month_day!M559/100)</f>
        <v/>
      </c>
      <c r="AZ563" s="420" t="str">
        <f>IF(_tag_month_day!N559="","",_tag_month_day!N559/100)</f>
        <v/>
      </c>
      <c r="BA563" s="420" t="str">
        <f>IF(_tag_month_day!O559="","",_tag_month_day!O559/100)</f>
        <v/>
      </c>
      <c r="BB563" s="496" t="str">
        <f>IF(_tag_month_day!P559="","",_tag_month_day!P559/100)</f>
        <v/>
      </c>
      <c r="BC563" s="496">
        <f t="shared" si="3153"/>
        <v>0</v>
      </c>
      <c r="BD563" s="496" t="str">
        <f>IF(_tag_month_day!Q559="","",_tag_month_day!Q559/100)</f>
        <v/>
      </c>
      <c r="BE563" s="510" t="str">
        <f>IF(_tag_month_day!R559="","",_tag_month_day!R559/100)</f>
        <v/>
      </c>
      <c r="BF563" s="413" t="str">
        <f>IF(_tag_month_day!CC559="","",_tag_month_day!CC559/100)</f>
        <v/>
      </c>
      <c r="BG563" s="511" t="e">
        <f t="shared" si="3102"/>
        <v>#VALUE!</v>
      </c>
      <c r="BH563" s="198">
        <f t="shared" si="3103"/>
        <v>0</v>
      </c>
      <c r="BI563" s="512" t="e">
        <f>IF(CX563=0,BI562,(DK563*查询!$R$5+DL563*查询!$Q$5+DM563*查询!$N$5+DN563*查询!$O$5+DO563*查询!$P$5)*AF563/CX563)</f>
        <v>#VALUE!</v>
      </c>
      <c r="BJ563" s="512" t="e">
        <f>IF(CX563=0,BJ562,(DP563*查询!$S$5+DQ563*查询!$T$5+DR563*查询!$U$5)*AF563/CX563)</f>
        <v>#VALUE!</v>
      </c>
      <c r="BK563" s="512">
        <f t="shared" si="3154"/>
        <v>1</v>
      </c>
      <c r="BL563" s="513" t="str">
        <f>IF(_cfyc_month_day!A559="","",_cfyc_month_day!A559)</f>
        <v/>
      </c>
      <c r="BM563" s="513" t="str">
        <f>IF(_cfyc_month_day!B559="","",_cfyc_month_day!B559)</f>
        <v/>
      </c>
      <c r="BN563" s="513" t="str">
        <f>IF(_cfyc_month_day!C559="","",_cfyc_month_day!C559)</f>
        <v/>
      </c>
      <c r="BO563" s="522" t="str">
        <f>IF(_cfyc_month_day!D559="","",_cfyc_month_day!D559)</f>
        <v/>
      </c>
      <c r="BP563" s="522" t="str">
        <f>IF(_cfyc_month_day!E559="","",_cfyc_month_day!E559)</f>
        <v/>
      </c>
      <c r="BQ563" s="522" t="str">
        <f>IF(_cfyc_month_day!F559="","",_cfyc_month_day!F559)</f>
        <v/>
      </c>
      <c r="BR563" s="513" t="str">
        <f>IF(_tag_month_day!T559="","",_tag_month_day!T559)</f>
        <v/>
      </c>
      <c r="BS563" s="513" t="str">
        <f>IF(_tag_month_day!U559="","",_tag_month_day!U559)</f>
        <v/>
      </c>
      <c r="BT563" s="523" t="str">
        <f t="shared" si="3155"/>
        <v/>
      </c>
      <c r="BU563" s="223" t="str">
        <f>IF(_tag_month_day!V559="","",_tag_month_day!V559)</f>
        <v/>
      </c>
      <c r="BV563" s="206" t="str">
        <f>IF(_tag_month_day!W559="","",_tag_month_day!W559)</f>
        <v/>
      </c>
      <c r="BW563" s="540" t="str">
        <f>IF(_tag_month_day!X559="","",_tag_month_day!X559)</f>
        <v/>
      </c>
      <c r="BX563" s="540" t="str">
        <f>IF(_tag_month_day!Y559="","",_tag_month_day!Y559)</f>
        <v/>
      </c>
      <c r="BY563" s="541">
        <f ca="1" t="shared" si="3156"/>
        <v>43640.333333332</v>
      </c>
      <c r="BZ563" s="542"/>
      <c r="CA563" s="543" t="str">
        <f>IF(_jhy2_month_day!A559="","",_jhy2_month_day!A559)</f>
        <v/>
      </c>
      <c r="CB563" s="464" t="str">
        <f>IF(_jhy2_month_day!B559="","",_jhy2_month_day!B559)</f>
        <v/>
      </c>
      <c r="CC563" s="464" t="str">
        <f>IF(_jhy2_month_day!C559="","",_jhy2_month_day!C559)</f>
        <v/>
      </c>
      <c r="CD563" s="464" t="str">
        <f>IF(_jhy2_month_day!D559="","",_jhy2_month_day!D559)</f>
        <v/>
      </c>
      <c r="CE563" s="464" t="str">
        <f>IF(_jhy2_month_day!E559="","",_jhy2_month_day!E559)</f>
        <v/>
      </c>
      <c r="CF563" s="464" t="str">
        <f>IF(_jhy2_month_day!F559="","",_jhy2_month_day!F559)</f>
        <v/>
      </c>
      <c r="CG563" s="464" t="str">
        <f>IF(_jhy2_month_day!G559="","",_jhy2_month_day!G559)</f>
        <v/>
      </c>
      <c r="CH563" s="464" t="str">
        <f>IF(_jhy2_month_day!H559="","",_jhy2_month_day!H559)</f>
        <v/>
      </c>
      <c r="CI563" s="464" t="str">
        <f>IF(_jhy2_month_day!I559="","",_jhy2_month_day!I559)</f>
        <v/>
      </c>
      <c r="CJ563" s="464" t="str">
        <f>IF(_jhy2_month_day!J559="","",_jhy2_month_day!J559)</f>
        <v/>
      </c>
      <c r="CK563" s="464" t="str">
        <f>IF(_jhy2_month_day!K559="","",_jhy2_month_day!K559)</f>
        <v/>
      </c>
      <c r="CL563" s="562" t="str">
        <f>IF(_jhy2_month_day!L559="","",_jhy2_month_day!L559)</f>
        <v/>
      </c>
      <c r="CM563" s="562" t="str">
        <f>IF(_jhy2_month_day!M559="","",_jhy2_month_day!M559)</f>
        <v/>
      </c>
      <c r="CN563" s="562" t="str">
        <f>IF(_jhy2_month_day!N559="","",_jhy2_month_day!N559)</f>
        <v/>
      </c>
      <c r="CO563" s="562" t="str">
        <f>IF(_jhy2_month_day!O559="","",_jhy2_month_day!O559)</f>
        <v/>
      </c>
      <c r="CP563" s="562" t="str">
        <f>IF(_jhy2_month_day!P559="","",_jhy2_month_day!P559)</f>
        <v/>
      </c>
      <c r="CQ563" s="562" t="str">
        <f>IF(_jhy2_month_day!Q559="","",_jhy2_month_day!Q559)</f>
        <v/>
      </c>
      <c r="CR563" s="563" t="str">
        <f>IF(_jhy2_month_day!R559="","",_jhy2_month_day!R559)</f>
        <v/>
      </c>
      <c r="CS563" s="576" t="str">
        <f>IF(_jhy2_month_day!S559="","",_jhy2_month_day!S559)</f>
        <v/>
      </c>
      <c r="CT563" s="562" t="str">
        <f>IF(_jhy2_month_day!T559="","",_jhy2_month_day!T559)</f>
        <v/>
      </c>
      <c r="CU563" s="577" t="e">
        <f t="shared" si="3104"/>
        <v>#VALUE!</v>
      </c>
      <c r="CV563" s="198" t="e">
        <f t="shared" si="3105"/>
        <v>#VALUE!</v>
      </c>
      <c r="CW563" s="192" t="e">
        <f t="shared" si="3106"/>
        <v>#VALUE!</v>
      </c>
      <c r="CX563" s="192" t="e">
        <f t="shared" si="3107"/>
        <v>#VALUE!</v>
      </c>
      <c r="CY563" s="202" t="e">
        <f t="shared" si="3108"/>
        <v>#VALUE!</v>
      </c>
      <c r="CZ563" s="192" t="e">
        <f t="shared" ref="CZ563:DI563" si="3395">$AJ563*EF563</f>
        <v>#VALUE!</v>
      </c>
      <c r="DA563" s="192" t="e">
        <f t="shared" si="3395"/>
        <v>#VALUE!</v>
      </c>
      <c r="DB563" s="192" t="e">
        <f t="shared" si="3395"/>
        <v>#VALUE!</v>
      </c>
      <c r="DC563" s="192" t="e">
        <f t="shared" si="3395"/>
        <v>#VALUE!</v>
      </c>
      <c r="DD563" s="192" t="e">
        <f t="shared" si="3395"/>
        <v>#VALUE!</v>
      </c>
      <c r="DE563" s="192" t="e">
        <f t="shared" si="3395"/>
        <v>#VALUE!</v>
      </c>
      <c r="DF563" s="192" t="e">
        <f t="shared" si="3395"/>
        <v>#VALUE!</v>
      </c>
      <c r="DG563" s="192" t="e">
        <f t="shared" si="3395"/>
        <v>#VALUE!</v>
      </c>
      <c r="DH563" s="192" t="e">
        <f t="shared" si="3395"/>
        <v>#VALUE!</v>
      </c>
      <c r="DI563" s="192" t="e">
        <f t="shared" si="3395"/>
        <v>#VALUE!</v>
      </c>
      <c r="DJ563" s="192" t="e">
        <f t="shared" si="3110"/>
        <v>#VALUE!</v>
      </c>
      <c r="DK563" s="192" t="e">
        <f t="shared" si="3111"/>
        <v>#VALUE!</v>
      </c>
      <c r="DL563" s="192" t="e">
        <f t="shared" si="3112"/>
        <v>#VALUE!</v>
      </c>
      <c r="DM563" s="192" t="e">
        <f t="shared" si="3113"/>
        <v>#VALUE!</v>
      </c>
      <c r="DN563" s="192" t="e">
        <f t="shared" si="3114"/>
        <v>#VALUE!</v>
      </c>
      <c r="DO563" s="192" t="e">
        <f t="shared" si="3115"/>
        <v>#VALUE!</v>
      </c>
      <c r="DP563" s="192" t="e">
        <f t="shared" si="3116"/>
        <v>#VALUE!</v>
      </c>
      <c r="DQ563" s="192" t="e">
        <f t="shared" si="3117"/>
        <v>#VALUE!</v>
      </c>
      <c r="DR563" s="192" t="e">
        <f t="shared" si="3118"/>
        <v>#VALUE!</v>
      </c>
      <c r="DS563" s="192" t="e">
        <f t="shared" si="3119"/>
        <v>#VALUE!</v>
      </c>
      <c r="DT563" s="192" t="e">
        <f t="shared" si="3120"/>
        <v>#VALUE!</v>
      </c>
      <c r="DU563" s="192" t="e">
        <f t="shared" si="3121"/>
        <v>#VALUE!</v>
      </c>
      <c r="DV563" s="198" t="e">
        <f t="shared" si="3122"/>
        <v>#VALUE!</v>
      </c>
      <c r="DW563" s="198" t="e">
        <f t="shared" si="3123"/>
        <v>#DIV/0!</v>
      </c>
      <c r="DX563" s="198" t="e">
        <f t="shared" si="3124"/>
        <v>#DIV/0!</v>
      </c>
      <c r="DY563" s="198" t="e">
        <f t="shared" si="3125"/>
        <v>#VALUE!</v>
      </c>
      <c r="DZ563" s="198" t="e">
        <f t="shared" si="3126"/>
        <v>#VALUE!</v>
      </c>
      <c r="EA563" s="198" t="e">
        <f t="shared" si="3127"/>
        <v>#VALUE!</v>
      </c>
      <c r="EB563" s="198" t="e">
        <f t="shared" si="3128"/>
        <v>#VALUE!</v>
      </c>
      <c r="EC563" s="198" t="e">
        <f t="shared" si="3129"/>
        <v>#DIV/0!</v>
      </c>
      <c r="ED563" s="198" t="e">
        <f t="shared" si="3130"/>
        <v>#VALUE!</v>
      </c>
      <c r="EE563" s="198" t="e">
        <f t="shared" si="3131"/>
        <v>#VALUE!</v>
      </c>
      <c r="EF563" s="198" t="e">
        <f t="shared" ref="EF563:EO563" si="3396">DV563/SUM($DV563:$EE563)</f>
        <v>#VALUE!</v>
      </c>
      <c r="EG563" s="198" t="e">
        <f t="shared" si="3396"/>
        <v>#DIV/0!</v>
      </c>
      <c r="EH563" s="198" t="e">
        <f t="shared" si="3396"/>
        <v>#DIV/0!</v>
      </c>
      <c r="EI563" s="198" t="e">
        <f t="shared" si="3396"/>
        <v>#VALUE!</v>
      </c>
      <c r="EJ563" s="198" t="e">
        <f t="shared" si="3396"/>
        <v>#VALUE!</v>
      </c>
      <c r="EK563" s="198" t="e">
        <f t="shared" si="3396"/>
        <v>#VALUE!</v>
      </c>
      <c r="EL563" s="198" t="e">
        <f t="shared" si="3396"/>
        <v>#VALUE!</v>
      </c>
      <c r="EM563" s="198" t="e">
        <f t="shared" si="3396"/>
        <v>#DIV/0!</v>
      </c>
      <c r="EN563" s="198" t="e">
        <f t="shared" si="3396"/>
        <v>#VALUE!</v>
      </c>
      <c r="EO563" s="198" t="e">
        <f t="shared" si="3396"/>
        <v>#VALUE!</v>
      </c>
      <c r="EP563" s="511">
        <f t="shared" ref="EP563:EW563" si="3397">EP562</f>
        <v>0.08</v>
      </c>
      <c r="EQ563" s="511">
        <f t="shared" si="3397"/>
        <v>0.015</v>
      </c>
      <c r="ER563" s="511">
        <f t="shared" si="3397"/>
        <v>0.015</v>
      </c>
      <c r="ES563" s="511">
        <f t="shared" si="3397"/>
        <v>0.015</v>
      </c>
      <c r="ET563" s="511">
        <f t="shared" si="3397"/>
        <v>0.015</v>
      </c>
      <c r="EU563" s="511">
        <f t="shared" si="3397"/>
        <v>0.09</v>
      </c>
      <c r="EV563" s="511">
        <f t="shared" si="3397"/>
        <v>0.09</v>
      </c>
      <c r="EW563" s="511">
        <f t="shared" si="3397"/>
        <v>0.09</v>
      </c>
      <c r="EX563" s="420" t="str">
        <f>IF(_tag_month_day!AS559="","",_tag_month_day!AS559/100)</f>
        <v/>
      </c>
      <c r="EY563" s="420" t="str">
        <f>IF(_tag_month_day!AT559="","",_tag_month_day!AT559/100)</f>
        <v/>
      </c>
      <c r="EZ563" s="420" t="str">
        <f>IF(_tag_month_day!AU559="","",_tag_month_day!AU559/100)</f>
        <v/>
      </c>
      <c r="FA563" s="420" t="str">
        <f>IF(_tag_month_day!AV559="","",_tag_month_day!AV559/100)</f>
        <v/>
      </c>
      <c r="FB563" s="420" t="str">
        <f>IF(_tag_month_day!AW559="","",_tag_month_day!AW559/100)</f>
        <v/>
      </c>
      <c r="FC563" s="420" t="str">
        <f>IF(_tag_month_day!AX559="","",_tag_month_day!AX559/100)</f>
        <v/>
      </c>
      <c r="FD563" s="510">
        <f t="shared" si="3160"/>
        <v>0.33</v>
      </c>
      <c r="FE563" s="510">
        <f t="shared" si="3161"/>
        <v>0.19</v>
      </c>
      <c r="FF563" s="510">
        <f t="shared" si="3162"/>
        <v>0.003</v>
      </c>
      <c r="FG563" s="510">
        <f t="shared" si="3163"/>
        <v>0</v>
      </c>
      <c r="FH563" s="603">
        <f t="shared" si="3164"/>
        <v>0.0001</v>
      </c>
      <c r="FI563" s="510">
        <f t="shared" ref="FI563:FR563" si="3398">FI562</f>
        <v>0.41</v>
      </c>
      <c r="FJ563" s="510">
        <f t="shared" si="3398"/>
        <v>0.11</v>
      </c>
      <c r="FK563" s="510">
        <f t="shared" si="3398"/>
        <v>0.015</v>
      </c>
      <c r="FL563" s="510">
        <f t="shared" si="3398"/>
        <v>0</v>
      </c>
      <c r="FM563" s="603">
        <f t="shared" si="3398"/>
        <v>0.0001</v>
      </c>
      <c r="FN563" s="510" t="str">
        <f>IF(_tag_month_day!AY559="","",_tag_month_day!AY559/100)</f>
        <v/>
      </c>
      <c r="FO563" s="510" t="str">
        <f>IF(_tag_month_day!AZ559="","",_tag_month_day!AZ559/100)</f>
        <v/>
      </c>
      <c r="FP563" s="510" t="str">
        <f>IF(_tag_month_day!BA559="","",_tag_month_day!BA559/100)</f>
        <v/>
      </c>
      <c r="FQ563" s="510" t="str">
        <f>IF(_tag_month_day!BB559="","",_tag_month_day!BB559/100)</f>
        <v/>
      </c>
      <c r="FR563" s="603" t="str">
        <f>IF(_tag_month_day!BC559="","",_tag_month_day!BC559/100)</f>
        <v/>
      </c>
      <c r="FS563" s="510" t="str">
        <f>IF(_tag_month_day!BD559="","",_tag_month_day!BD559/100)</f>
        <v/>
      </c>
      <c r="FT563" s="510" t="str">
        <f>IF(_tag_month_day!BE559="","",_tag_month_day!BE559/100)</f>
        <v/>
      </c>
      <c r="FU563" s="510" t="str">
        <f>IF(_tag_month_day!BF559="","",_tag_month_day!BF559/100)</f>
        <v/>
      </c>
      <c r="FV563" s="510" t="str">
        <f>IF(_tag_month_day!BG559="","",_tag_month_day!BG559/100)</f>
        <v/>
      </c>
      <c r="FW563" s="603" t="str">
        <f>IF(_tag_month_day!BH559="","",_tag_month_day!BH559/100)</f>
        <v/>
      </c>
      <c r="FX563" s="510" t="str">
        <f>IF(_tag_month_day!BI559="","",_tag_month_day!BI559/100)</f>
        <v/>
      </c>
      <c r="FY563" s="510" t="str">
        <f>IF(_tag_month_day!BJ559="","",_tag_month_day!BJ559/100)</f>
        <v/>
      </c>
      <c r="FZ563" s="605" t="str">
        <f>IF(_tag_month_day!BK559="","",_tag_month_day!BK559/100)</f>
        <v/>
      </c>
      <c r="GA563" s="510" t="str">
        <f>IF(_tag_month_day!BL559="","",_tag_month_day!BL559/100)</f>
        <v/>
      </c>
      <c r="GB563" s="603" t="str">
        <f>IF(_tag_month_day!BM559="","",_tag_month_day!BM559/100)</f>
        <v/>
      </c>
      <c r="GC563" s="420" t="str">
        <f>IF(_tag_month_day!BN559="","",_tag_month_day!BN559/100)</f>
        <v/>
      </c>
      <c r="GD563" s="420" t="str">
        <f>IF(_tag_month_day!BO559="","",_tag_month_day!BO559/100)</f>
        <v/>
      </c>
      <c r="GE563" s="420" t="str">
        <f>IF(_tag_month_day!BP559="","",_tag_month_day!BP559/100)</f>
        <v/>
      </c>
      <c r="GF563" s="420" t="str">
        <f>IF(_tag_month_day!BQ559="","",_tag_month_day!BQ559/100)</f>
        <v/>
      </c>
      <c r="GG563" s="420" t="str">
        <f>IF(_tag_month_day!BR559="","",_tag_month_day!BR559/100)</f>
        <v/>
      </c>
      <c r="GH563" s="420" t="str">
        <f>IF(_tag_month_day!BS559="","",_tag_month_day!BS559/100)</f>
        <v/>
      </c>
      <c r="GI563" s="603" t="str">
        <f>IF(_tag_month_day!BT559="","",_tag_month_day!BT559/100)</f>
        <v/>
      </c>
      <c r="GJ563" s="612" t="str">
        <f>IF(_tag_month_day!BU559="","",_tag_month_day!BU559/100)</f>
        <v/>
      </c>
      <c r="GK563" s="620" t="str">
        <f>IF(_tag_month_day!BV559="",IF(_rlcf_month_day!A$2="","",_rlcf_month_day!A$2/100),_tag_month_day!BV559/100)</f>
        <v/>
      </c>
      <c r="GL563" s="620" t="str">
        <f>IF(_tag_month_day!BW559="",IF(_rlcf_month_day!B$2="","",_rlcf_month_day!B$2/100),_tag_month_day!BW559/100)</f>
        <v/>
      </c>
      <c r="GM563" s="621" t="str">
        <f>IF(_tag_month_day!BX559="",IF(_rlcf_month_day!C$2="","",_rlcf_month_day!C$2/100),_tag_month_day!BX559/100)</f>
        <v/>
      </c>
      <c r="GN563" s="620" t="str">
        <f>IF(_tag_month_day!BV559="",IF(_rlcf_month_day!A$2="","",_rlcf_month_day!A$2/100),_tag_month_day!BV559/100)</f>
        <v/>
      </c>
      <c r="GO563" s="620" t="str">
        <f>IF(_tag_month_day!BW559="",IF(_rlcf_month_day!B$2="","",_rlcf_month_day!B$2/100),_tag_month_day!BW559/100)</f>
        <v/>
      </c>
      <c r="GP563" s="620" t="str">
        <f>IF(_tag_month_day!CD559="",IF(_rlcf_month_day!E$2="","",_rlcf_month_day!E$2/100),_tag_month_day!CD559/100)</f>
        <v/>
      </c>
      <c r="GQ563" s="620" t="str">
        <f>IF(_tag_month_day!CE559="",IF(_rlcf_month_day!F$2="","",_rlcf_month_day!F$2/100),_tag_month_day!CE559/100)</f>
        <v/>
      </c>
      <c r="GR563" s="621" t="str">
        <f>IF(_tag_month_day!CF559="",IF(_rlcf_month_day!G$2="","",_rlcf_month_day!G$2/100),_tag_month_day!CF559/100)</f>
        <v/>
      </c>
      <c r="GS563" s="626">
        <f t="shared" ref="GS563:HH563" si="3399">GS562</f>
        <v>0.953</v>
      </c>
      <c r="GT563" s="626">
        <f t="shared" si="3399"/>
        <v>0.55</v>
      </c>
      <c r="GU563" s="626">
        <f t="shared" si="3399"/>
        <v>0.55</v>
      </c>
      <c r="GV563" s="626">
        <f t="shared" si="3399"/>
        <v>0.55</v>
      </c>
      <c r="GW563" s="626">
        <f t="shared" si="3399"/>
        <v>0.5</v>
      </c>
      <c r="GX563" s="626">
        <f t="shared" si="3399"/>
        <v>0.935</v>
      </c>
      <c r="GY563" s="626">
        <f t="shared" si="3399"/>
        <v>0.15</v>
      </c>
      <c r="GZ563" s="626">
        <f t="shared" si="3399"/>
        <v>1</v>
      </c>
      <c r="HA563" s="632">
        <f t="shared" si="3399"/>
        <v>0.047</v>
      </c>
      <c r="HB563" s="632">
        <f t="shared" si="3399"/>
        <v>0.45</v>
      </c>
      <c r="HC563" s="632">
        <f t="shared" si="3399"/>
        <v>0.45</v>
      </c>
      <c r="HD563" s="632">
        <f t="shared" si="3399"/>
        <v>0.45</v>
      </c>
      <c r="HE563" s="632">
        <f t="shared" si="3399"/>
        <v>0.5</v>
      </c>
      <c r="HF563" s="632">
        <f t="shared" si="3399"/>
        <v>0.065</v>
      </c>
      <c r="HG563" s="632">
        <f t="shared" si="3399"/>
        <v>0.85</v>
      </c>
      <c r="HH563" s="632">
        <f t="shared" si="3399"/>
        <v>0</v>
      </c>
      <c r="HI563" s="68">
        <f t="shared" si="3136"/>
        <v>0</v>
      </c>
      <c r="HJ563" s="68" t="e">
        <f t="shared" si="3167"/>
        <v>#VALUE!</v>
      </c>
      <c r="HK563" s="202">
        <f t="shared" si="3168"/>
        <v>0.85</v>
      </c>
      <c r="HL563" s="464">
        <f t="shared" si="3169"/>
        <v>550000</v>
      </c>
      <c r="HM563" s="464">
        <f t="shared" si="3170"/>
        <v>480000</v>
      </c>
      <c r="HN563" s="192" t="e">
        <f t="shared" si="3137"/>
        <v>#VALUE!</v>
      </c>
      <c r="HO563" s="192" t="e">
        <f>HN563*HK563*$HO$2/HL563*1000000</f>
        <v>#VALUE!</v>
      </c>
      <c r="HP563" s="192" t="e">
        <f>HN563*HK563*$HP$2/HM563*1000000</f>
        <v>#VALUE!</v>
      </c>
    </row>
    <row r="564" customFormat="1" spans="1:224">
      <c r="A564" s="381">
        <v>559</v>
      </c>
      <c r="B564" s="54">
        <f ca="1" t="shared" si="3171"/>
        <v>43640</v>
      </c>
      <c r="C564" s="57">
        <f t="shared" si="3172"/>
        <v>0.0416666666666667</v>
      </c>
      <c r="D564" s="68" t="str">
        <f ca="1" t="shared" si="3138"/>
        <v>夜班</v>
      </c>
      <c r="E564" s="68" t="str">
        <f ca="1" t="shared" si="3139"/>
        <v>乙</v>
      </c>
      <c r="F564" s="68">
        <f ca="1">SUMPRODUCT((成本日报!$A$3:$A$95=计划!B564)*(成本日报!$B$3:$B$95=计划!$D564),成本日报!$C$3:$C$95)</f>
        <v>2</v>
      </c>
      <c r="G564" s="382">
        <f ca="1" t="shared" si="3173"/>
        <v>43640.2499999986</v>
      </c>
      <c r="H564" s="382">
        <f ca="1" t="shared" si="3140"/>
        <v>43640.2569444431</v>
      </c>
      <c r="I564" s="382">
        <f ca="1" t="shared" si="3141"/>
        <v>43640.2624999986</v>
      </c>
      <c r="J564" s="382">
        <f ca="1" t="shared" si="3142"/>
        <v>43640.2916666653</v>
      </c>
      <c r="K564" s="382">
        <f ca="1" t="shared" si="3143"/>
        <v>43640.3541666653</v>
      </c>
      <c r="L564" s="382">
        <f ca="1" t="shared" si="3144"/>
        <v>43640.3749999986</v>
      </c>
      <c r="M564" s="398" t="str">
        <f>IF(_tag_month_day!A560="","",_tag_month_day!A560)</f>
        <v/>
      </c>
      <c r="N564" s="398" t="str">
        <f>IF(_tag_month_day!B560="","",_tag_month_day!B560)</f>
        <v/>
      </c>
      <c r="O564" s="399" t="e">
        <f t="shared" si="3145"/>
        <v>#VALUE!</v>
      </c>
      <c r="P564" s="398" t="str">
        <f>IF(_tag_month_day!C560="","",_tag_month_day!C560)</f>
        <v/>
      </c>
      <c r="Q564" s="398" t="str">
        <f>IF(_tag_month_day!D560="","",_tag_month_day!D560)</f>
        <v/>
      </c>
      <c r="R564" s="416">
        <f>IF(_tag_month_day!CB560="",R563,_tag_month_day!CB560/100)</f>
        <v>0.07</v>
      </c>
      <c r="S564" s="417" t="str">
        <f>IF(_tag_month_day!E560="","",_tag_month_day!E560)</f>
        <v/>
      </c>
      <c r="T564" s="417" t="str">
        <f>IF(_tag_month_day!F560="","",_tag_month_day!F560)</f>
        <v/>
      </c>
      <c r="U564" s="418" t="e">
        <f t="shared" si="3099"/>
        <v>#VALUE!</v>
      </c>
      <c r="V564" s="53" t="e">
        <f t="shared" si="3100"/>
        <v>#VALUE!</v>
      </c>
      <c r="W564" s="419" t="str">
        <f>IF(_jhy_month_day!A560="","",_jhy_month_day!A560)</f>
        <v/>
      </c>
      <c r="X564" s="420" t="str">
        <f>IF(_jhy_month_day!B560="","",_jhy_month_day!B560/100)</f>
        <v/>
      </c>
      <c r="Y564" s="420" t="str">
        <f>IF(_jhy_month_day!C560="","",_jhy_month_day!C560/100)</f>
        <v/>
      </c>
      <c r="Z564" s="439">
        <f t="shared" si="3189"/>
        <v>140</v>
      </c>
      <c r="AA564" s="440" t="str">
        <f>IF(_tag_month_day!G560="","",_tag_month_day!G560/100)</f>
        <v/>
      </c>
      <c r="AB564" s="440" t="str">
        <f>IF(_tag_month_day!H560="","",_tag_month_day!H560/100)</f>
        <v/>
      </c>
      <c r="AC564" s="193">
        <f t="shared" si="3146"/>
        <v>1.59963432013121</v>
      </c>
      <c r="AD564" s="441" t="str">
        <f t="shared" si="3147"/>
        <v/>
      </c>
      <c r="AE564" s="442" t="str">
        <f t="shared" si="3148"/>
        <v/>
      </c>
      <c r="AF564" s="443">
        <v>1</v>
      </c>
      <c r="AG564" s="68" t="str">
        <f>IF(_duihao_month_day!A560="","",_duihao_month_day!A560)</f>
        <v/>
      </c>
      <c r="AH564" s="463">
        <f>IF(_gyk_month_day!B560="",AH563,_gyk_month_day!B560)</f>
        <v>820</v>
      </c>
      <c r="AI564" s="464"/>
      <c r="AJ564" s="68" t="str">
        <f>IF(_tag_month_day!I560="","",_tag_month_day!I560)</f>
        <v/>
      </c>
      <c r="AK564" s="465" t="str">
        <f>IF(_tzyy_month_day!A560="","",_tzyy_month_day!A560)</f>
        <v/>
      </c>
      <c r="AL564" s="465" t="str">
        <f>IF(_tzyy_month_day!B560="","",_tzyy_month_day!B560)</f>
        <v/>
      </c>
      <c r="AM564" s="465" t="str">
        <f>IF(_tzyy_month_day!C560="","",_tzyy_month_day!C560)</f>
        <v/>
      </c>
      <c r="AN564" s="466" t="str">
        <f>IF(_tag_month_day!CG560="","",_tag_month_day!CG560)</f>
        <v/>
      </c>
      <c r="AO564" s="466" t="str">
        <f>IF(_tag_month_day!CH560="","",_tag_month_day!CH560)</f>
        <v/>
      </c>
      <c r="AP564" s="486" t="e">
        <f t="shared" si="3149"/>
        <v>#VALUE!</v>
      </c>
      <c r="AQ564" s="487" t="str">
        <f>IF(_tag_month_day!J560="","",_tag_month_day!J560/100)</f>
        <v/>
      </c>
      <c r="AR564" s="488">
        <f t="shared" si="3150"/>
        <v>1.3</v>
      </c>
      <c r="AS564" s="489" t="e">
        <f t="shared" si="3101"/>
        <v>#VALUE!</v>
      </c>
      <c r="AT564" s="489">
        <f t="shared" si="3151"/>
        <v>0</v>
      </c>
      <c r="AU564" s="490" t="str">
        <f>IF(_tag_month_day!K560="","",_tag_month_day!K560)</f>
        <v/>
      </c>
      <c r="AV564" s="491" t="str">
        <f>IF(_tag_month_day!L560="","",_tag_month_day!L560/100)</f>
        <v/>
      </c>
      <c r="AW564" s="420">
        <f t="shared" si="3073"/>
        <v>0</v>
      </c>
      <c r="AX564" s="420">
        <f t="shared" si="3152"/>
        <v>0</v>
      </c>
      <c r="AY564" s="420" t="str">
        <f>IF(_tag_month_day!M560="","",_tag_month_day!M560/100)</f>
        <v/>
      </c>
      <c r="AZ564" s="420" t="str">
        <f>IF(_tag_month_day!N560="","",_tag_month_day!N560/100)</f>
        <v/>
      </c>
      <c r="BA564" s="420" t="str">
        <f>IF(_tag_month_day!O560="","",_tag_month_day!O560/100)</f>
        <v/>
      </c>
      <c r="BB564" s="496" t="str">
        <f>IF(_tag_month_day!P560="","",_tag_month_day!P560/100)</f>
        <v/>
      </c>
      <c r="BC564" s="496">
        <f t="shared" si="3153"/>
        <v>0</v>
      </c>
      <c r="BD564" s="496" t="str">
        <f>IF(_tag_month_day!Q560="","",_tag_month_day!Q560/100)</f>
        <v/>
      </c>
      <c r="BE564" s="510" t="str">
        <f>IF(_tag_month_day!R560="","",_tag_month_day!R560/100)</f>
        <v/>
      </c>
      <c r="BF564" s="413" t="str">
        <f>IF(_tag_month_day!CC560="","",_tag_month_day!CC560/100)</f>
        <v/>
      </c>
      <c r="BG564" s="511" t="e">
        <f t="shared" si="3102"/>
        <v>#VALUE!</v>
      </c>
      <c r="BH564" s="198">
        <f t="shared" si="3103"/>
        <v>0</v>
      </c>
      <c r="BI564" s="512" t="e">
        <f>IF(CX564=0,BI563,(DK564*查询!$R$5+DL564*查询!$Q$5+DM564*查询!$N$5+DN564*查询!$O$5+DO564*查询!$P$5)*AF564/CX564)</f>
        <v>#VALUE!</v>
      </c>
      <c r="BJ564" s="512" t="e">
        <f>IF(CX564=0,BJ563,(DP564*查询!$S$5+DQ564*查询!$T$5+DR564*查询!$U$5)*AF564/CX564)</f>
        <v>#VALUE!</v>
      </c>
      <c r="BK564" s="512">
        <f t="shared" si="3154"/>
        <v>1</v>
      </c>
      <c r="BL564" s="513" t="str">
        <f>IF(_cfyc_month_day!A560="","",_cfyc_month_day!A560)</f>
        <v/>
      </c>
      <c r="BM564" s="513" t="str">
        <f>IF(_cfyc_month_day!B560="","",_cfyc_month_day!B560)</f>
        <v/>
      </c>
      <c r="BN564" s="513" t="str">
        <f>IF(_cfyc_month_day!C560="","",_cfyc_month_day!C560)</f>
        <v/>
      </c>
      <c r="BO564" s="522" t="str">
        <f>IF(_cfyc_month_day!D560="","",_cfyc_month_day!D560)</f>
        <v/>
      </c>
      <c r="BP564" s="522" t="str">
        <f>IF(_cfyc_month_day!E560="","",_cfyc_month_day!E560)</f>
        <v/>
      </c>
      <c r="BQ564" s="522" t="str">
        <f>IF(_cfyc_month_day!F560="","",_cfyc_month_day!F560)</f>
        <v/>
      </c>
      <c r="BR564" s="513" t="str">
        <f>IF(_tag_month_day!T560="","",_tag_month_day!T560)</f>
        <v/>
      </c>
      <c r="BS564" s="513" t="str">
        <f>IF(_tag_month_day!U560="","",_tag_month_day!U560)</f>
        <v/>
      </c>
      <c r="BT564" s="523" t="str">
        <f t="shared" si="3155"/>
        <v/>
      </c>
      <c r="BU564" s="223" t="str">
        <f>IF(_tag_month_day!V560="","",_tag_month_day!V560)</f>
        <v/>
      </c>
      <c r="BV564" s="206" t="str">
        <f>IF(_tag_month_day!W560="","",_tag_month_day!W560)</f>
        <v/>
      </c>
      <c r="BW564" s="540" t="str">
        <f>IF(_tag_month_day!X560="","",_tag_month_day!X560)</f>
        <v/>
      </c>
      <c r="BX564" s="540" t="str">
        <f>IF(_tag_month_day!Y560="","",_tag_month_day!Y560)</f>
        <v/>
      </c>
      <c r="BY564" s="541">
        <f ca="1" t="shared" si="3156"/>
        <v>43640.3749999986</v>
      </c>
      <c r="BZ564" s="542"/>
      <c r="CA564" s="543" t="str">
        <f>IF(_jhy2_month_day!A560="","",_jhy2_month_day!A560)</f>
        <v/>
      </c>
      <c r="CB564" s="464" t="str">
        <f>IF(_jhy2_month_day!B560="","",_jhy2_month_day!B560)</f>
        <v/>
      </c>
      <c r="CC564" s="464" t="str">
        <f>IF(_jhy2_month_day!C560="","",_jhy2_month_day!C560)</f>
        <v/>
      </c>
      <c r="CD564" s="464" t="str">
        <f>IF(_jhy2_month_day!D560="","",_jhy2_month_day!D560)</f>
        <v/>
      </c>
      <c r="CE564" s="464" t="str">
        <f>IF(_jhy2_month_day!E560="","",_jhy2_month_day!E560)</f>
        <v/>
      </c>
      <c r="CF564" s="464" t="str">
        <f>IF(_jhy2_month_day!F560="","",_jhy2_month_day!F560)</f>
        <v/>
      </c>
      <c r="CG564" s="464" t="str">
        <f>IF(_jhy2_month_day!G560="","",_jhy2_month_day!G560)</f>
        <v/>
      </c>
      <c r="CH564" s="464" t="str">
        <f>IF(_jhy2_month_day!H560="","",_jhy2_month_day!H560)</f>
        <v/>
      </c>
      <c r="CI564" s="464" t="str">
        <f>IF(_jhy2_month_day!I560="","",_jhy2_month_day!I560)</f>
        <v/>
      </c>
      <c r="CJ564" s="464" t="str">
        <f>IF(_jhy2_month_day!J560="","",_jhy2_month_day!J560)</f>
        <v/>
      </c>
      <c r="CK564" s="464" t="str">
        <f>IF(_jhy2_month_day!K560="","",_jhy2_month_day!K560)</f>
        <v/>
      </c>
      <c r="CL564" s="562" t="str">
        <f>IF(_jhy2_month_day!L560="","",_jhy2_month_day!L560)</f>
        <v/>
      </c>
      <c r="CM564" s="562" t="str">
        <f>IF(_jhy2_month_day!M560="","",_jhy2_month_day!M560)</f>
        <v/>
      </c>
      <c r="CN564" s="562" t="str">
        <f>IF(_jhy2_month_day!N560="","",_jhy2_month_day!N560)</f>
        <v/>
      </c>
      <c r="CO564" s="562" t="str">
        <f>IF(_jhy2_month_day!O560="","",_jhy2_month_day!O560)</f>
        <v/>
      </c>
      <c r="CP564" s="562" t="str">
        <f>IF(_jhy2_month_day!P560="","",_jhy2_month_day!P560)</f>
        <v/>
      </c>
      <c r="CQ564" s="562" t="str">
        <f>IF(_jhy2_month_day!Q560="","",_jhy2_month_day!Q560)</f>
        <v/>
      </c>
      <c r="CR564" s="563" t="str">
        <f>IF(_jhy2_month_day!R560="","",_jhy2_month_day!R560)</f>
        <v/>
      </c>
      <c r="CS564" s="576" t="str">
        <f>IF(_jhy2_month_day!S560="","",_jhy2_month_day!S560)</f>
        <v/>
      </c>
      <c r="CT564" s="562" t="str">
        <f>IF(_jhy2_month_day!T560="","",_jhy2_month_day!T560)</f>
        <v/>
      </c>
      <c r="CU564" s="577" t="e">
        <f t="shared" si="3104"/>
        <v>#VALUE!</v>
      </c>
      <c r="CV564" s="198" t="e">
        <f t="shared" si="3105"/>
        <v>#VALUE!</v>
      </c>
      <c r="CW564" s="192" t="e">
        <f t="shared" si="3106"/>
        <v>#VALUE!</v>
      </c>
      <c r="CX564" s="192" t="e">
        <f t="shared" si="3107"/>
        <v>#VALUE!</v>
      </c>
      <c r="CY564" s="202" t="e">
        <f t="shared" si="3108"/>
        <v>#VALUE!</v>
      </c>
      <c r="CZ564" s="192" t="e">
        <f t="shared" ref="CZ564:DI564" si="3400">$AJ564*EF564</f>
        <v>#VALUE!</v>
      </c>
      <c r="DA564" s="192" t="e">
        <f t="shared" si="3400"/>
        <v>#VALUE!</v>
      </c>
      <c r="DB564" s="192" t="e">
        <f t="shared" si="3400"/>
        <v>#VALUE!</v>
      </c>
      <c r="DC564" s="192" t="e">
        <f t="shared" si="3400"/>
        <v>#VALUE!</v>
      </c>
      <c r="DD564" s="192" t="e">
        <f t="shared" si="3400"/>
        <v>#VALUE!</v>
      </c>
      <c r="DE564" s="192" t="e">
        <f t="shared" si="3400"/>
        <v>#VALUE!</v>
      </c>
      <c r="DF564" s="192" t="e">
        <f t="shared" si="3400"/>
        <v>#VALUE!</v>
      </c>
      <c r="DG564" s="192" t="e">
        <f t="shared" si="3400"/>
        <v>#VALUE!</v>
      </c>
      <c r="DH564" s="192" t="e">
        <f t="shared" si="3400"/>
        <v>#VALUE!</v>
      </c>
      <c r="DI564" s="192" t="e">
        <f t="shared" si="3400"/>
        <v>#VALUE!</v>
      </c>
      <c r="DJ564" s="192" t="e">
        <f t="shared" si="3110"/>
        <v>#VALUE!</v>
      </c>
      <c r="DK564" s="192" t="e">
        <f t="shared" si="3111"/>
        <v>#VALUE!</v>
      </c>
      <c r="DL564" s="192" t="e">
        <f t="shared" si="3112"/>
        <v>#VALUE!</v>
      </c>
      <c r="DM564" s="192" t="e">
        <f t="shared" si="3113"/>
        <v>#VALUE!</v>
      </c>
      <c r="DN564" s="192" t="e">
        <f t="shared" si="3114"/>
        <v>#VALUE!</v>
      </c>
      <c r="DO564" s="192" t="e">
        <f t="shared" si="3115"/>
        <v>#VALUE!</v>
      </c>
      <c r="DP564" s="192" t="e">
        <f t="shared" si="3116"/>
        <v>#VALUE!</v>
      </c>
      <c r="DQ564" s="192" t="e">
        <f t="shared" si="3117"/>
        <v>#VALUE!</v>
      </c>
      <c r="DR564" s="192" t="e">
        <f t="shared" si="3118"/>
        <v>#VALUE!</v>
      </c>
      <c r="DS564" s="192" t="e">
        <f t="shared" si="3119"/>
        <v>#VALUE!</v>
      </c>
      <c r="DT564" s="192" t="e">
        <f t="shared" si="3120"/>
        <v>#VALUE!</v>
      </c>
      <c r="DU564" s="192" t="e">
        <f t="shared" si="3121"/>
        <v>#VALUE!</v>
      </c>
      <c r="DV564" s="198" t="e">
        <f t="shared" si="3122"/>
        <v>#VALUE!</v>
      </c>
      <c r="DW564" s="198" t="e">
        <f t="shared" si="3123"/>
        <v>#DIV/0!</v>
      </c>
      <c r="DX564" s="198" t="e">
        <f t="shared" si="3124"/>
        <v>#DIV/0!</v>
      </c>
      <c r="DY564" s="198" t="e">
        <f t="shared" si="3125"/>
        <v>#VALUE!</v>
      </c>
      <c r="DZ564" s="198" t="e">
        <f t="shared" si="3126"/>
        <v>#VALUE!</v>
      </c>
      <c r="EA564" s="198" t="e">
        <f t="shared" si="3127"/>
        <v>#VALUE!</v>
      </c>
      <c r="EB564" s="198" t="e">
        <f t="shared" si="3128"/>
        <v>#VALUE!</v>
      </c>
      <c r="EC564" s="198" t="e">
        <f t="shared" si="3129"/>
        <v>#DIV/0!</v>
      </c>
      <c r="ED564" s="198" t="e">
        <f t="shared" si="3130"/>
        <v>#VALUE!</v>
      </c>
      <c r="EE564" s="198" t="e">
        <f t="shared" si="3131"/>
        <v>#VALUE!</v>
      </c>
      <c r="EF564" s="198" t="e">
        <f t="shared" ref="EF564:EO564" si="3401">DV564/SUM($DV564:$EE564)</f>
        <v>#VALUE!</v>
      </c>
      <c r="EG564" s="198" t="e">
        <f t="shared" si="3401"/>
        <v>#DIV/0!</v>
      </c>
      <c r="EH564" s="198" t="e">
        <f t="shared" si="3401"/>
        <v>#DIV/0!</v>
      </c>
      <c r="EI564" s="198" t="e">
        <f t="shared" si="3401"/>
        <v>#VALUE!</v>
      </c>
      <c r="EJ564" s="198" t="e">
        <f t="shared" si="3401"/>
        <v>#VALUE!</v>
      </c>
      <c r="EK564" s="198" t="e">
        <f t="shared" si="3401"/>
        <v>#VALUE!</v>
      </c>
      <c r="EL564" s="198" t="e">
        <f t="shared" si="3401"/>
        <v>#VALUE!</v>
      </c>
      <c r="EM564" s="198" t="e">
        <f t="shared" si="3401"/>
        <v>#DIV/0!</v>
      </c>
      <c r="EN564" s="198" t="e">
        <f t="shared" si="3401"/>
        <v>#VALUE!</v>
      </c>
      <c r="EO564" s="198" t="e">
        <f t="shared" si="3401"/>
        <v>#VALUE!</v>
      </c>
      <c r="EP564" s="511">
        <f t="shared" ref="EP564:EW564" si="3402">EP563</f>
        <v>0.08</v>
      </c>
      <c r="EQ564" s="511">
        <f t="shared" si="3402"/>
        <v>0.015</v>
      </c>
      <c r="ER564" s="511">
        <f t="shared" si="3402"/>
        <v>0.015</v>
      </c>
      <c r="ES564" s="511">
        <f t="shared" si="3402"/>
        <v>0.015</v>
      </c>
      <c r="ET564" s="511">
        <f t="shared" si="3402"/>
        <v>0.015</v>
      </c>
      <c r="EU564" s="511">
        <f t="shared" si="3402"/>
        <v>0.09</v>
      </c>
      <c r="EV564" s="511">
        <f t="shared" si="3402"/>
        <v>0.09</v>
      </c>
      <c r="EW564" s="511">
        <f t="shared" si="3402"/>
        <v>0.09</v>
      </c>
      <c r="EX564" s="420" t="str">
        <f>IF(_tag_month_day!AS560="","",_tag_month_day!AS560/100)</f>
        <v/>
      </c>
      <c r="EY564" s="420" t="str">
        <f>IF(_tag_month_day!AT560="","",_tag_month_day!AT560/100)</f>
        <v/>
      </c>
      <c r="EZ564" s="420" t="str">
        <f>IF(_tag_month_day!AU560="","",_tag_month_day!AU560/100)</f>
        <v/>
      </c>
      <c r="FA564" s="420" t="str">
        <f>IF(_tag_month_day!AV560="","",_tag_month_day!AV560/100)</f>
        <v/>
      </c>
      <c r="FB564" s="420" t="str">
        <f>IF(_tag_month_day!AW560="","",_tag_month_day!AW560/100)</f>
        <v/>
      </c>
      <c r="FC564" s="420" t="str">
        <f>IF(_tag_month_day!AX560="","",_tag_month_day!AX560/100)</f>
        <v/>
      </c>
      <c r="FD564" s="510">
        <f t="shared" si="3160"/>
        <v>0.33</v>
      </c>
      <c r="FE564" s="510">
        <f t="shared" si="3161"/>
        <v>0.19</v>
      </c>
      <c r="FF564" s="510">
        <f t="shared" si="3162"/>
        <v>0.003</v>
      </c>
      <c r="FG564" s="510">
        <f t="shared" si="3163"/>
        <v>0</v>
      </c>
      <c r="FH564" s="603">
        <f t="shared" si="3164"/>
        <v>0.0001</v>
      </c>
      <c r="FI564" s="510">
        <f t="shared" ref="FI564:FR564" si="3403">FI563</f>
        <v>0.41</v>
      </c>
      <c r="FJ564" s="510">
        <f t="shared" si="3403"/>
        <v>0.11</v>
      </c>
      <c r="FK564" s="510">
        <f t="shared" si="3403"/>
        <v>0.015</v>
      </c>
      <c r="FL564" s="510">
        <f t="shared" si="3403"/>
        <v>0</v>
      </c>
      <c r="FM564" s="603">
        <f t="shared" si="3403"/>
        <v>0.0001</v>
      </c>
      <c r="FN564" s="510" t="str">
        <f>IF(_tag_month_day!AY560="","",_tag_month_day!AY560/100)</f>
        <v/>
      </c>
      <c r="FO564" s="510" t="str">
        <f>IF(_tag_month_day!AZ560="","",_tag_month_day!AZ560/100)</f>
        <v/>
      </c>
      <c r="FP564" s="510" t="str">
        <f>IF(_tag_month_day!BA560="","",_tag_month_day!BA560/100)</f>
        <v/>
      </c>
      <c r="FQ564" s="510" t="str">
        <f>IF(_tag_month_day!BB560="","",_tag_month_day!BB560/100)</f>
        <v/>
      </c>
      <c r="FR564" s="603" t="str">
        <f>IF(_tag_month_day!BC560="","",_tag_month_day!BC560/100)</f>
        <v/>
      </c>
      <c r="FS564" s="510" t="str">
        <f>IF(_tag_month_day!BD560="","",_tag_month_day!BD560/100)</f>
        <v/>
      </c>
      <c r="FT564" s="510" t="str">
        <f>IF(_tag_month_day!BE560="","",_tag_month_day!BE560/100)</f>
        <v/>
      </c>
      <c r="FU564" s="510" t="str">
        <f>IF(_tag_month_day!BF560="","",_tag_month_day!BF560/100)</f>
        <v/>
      </c>
      <c r="FV564" s="510" t="str">
        <f>IF(_tag_month_day!BG560="","",_tag_month_day!BG560/100)</f>
        <v/>
      </c>
      <c r="FW564" s="603" t="str">
        <f>IF(_tag_month_day!BH560="","",_tag_month_day!BH560/100)</f>
        <v/>
      </c>
      <c r="FX564" s="510" t="str">
        <f>IF(_tag_month_day!BI560="","",_tag_month_day!BI560/100)</f>
        <v/>
      </c>
      <c r="FY564" s="510" t="str">
        <f>IF(_tag_month_day!BJ560="","",_tag_month_day!BJ560/100)</f>
        <v/>
      </c>
      <c r="FZ564" s="605" t="str">
        <f>IF(_tag_month_day!BK560="","",_tag_month_day!BK560/100)</f>
        <v/>
      </c>
      <c r="GA564" s="510" t="str">
        <f>IF(_tag_month_day!BL560="","",_tag_month_day!BL560/100)</f>
        <v/>
      </c>
      <c r="GB564" s="603" t="str">
        <f>IF(_tag_month_day!BM560="","",_tag_month_day!BM560/100)</f>
        <v/>
      </c>
      <c r="GC564" s="420" t="str">
        <f>IF(_tag_month_day!BN560="","",_tag_month_day!BN560/100)</f>
        <v/>
      </c>
      <c r="GD564" s="420" t="str">
        <f>IF(_tag_month_day!BO560="","",_tag_month_day!BO560/100)</f>
        <v/>
      </c>
      <c r="GE564" s="420" t="str">
        <f>IF(_tag_month_day!BP560="","",_tag_month_day!BP560/100)</f>
        <v/>
      </c>
      <c r="GF564" s="420" t="str">
        <f>IF(_tag_month_day!BQ560="","",_tag_month_day!BQ560/100)</f>
        <v/>
      </c>
      <c r="GG564" s="420" t="str">
        <f>IF(_tag_month_day!BR560="","",_tag_month_day!BR560/100)</f>
        <v/>
      </c>
      <c r="GH564" s="420" t="str">
        <f>IF(_tag_month_day!BS560="","",_tag_month_day!BS560/100)</f>
        <v/>
      </c>
      <c r="GI564" s="603" t="str">
        <f>IF(_tag_month_day!BT560="","",_tag_month_day!BT560/100)</f>
        <v/>
      </c>
      <c r="GJ564" s="612" t="str">
        <f>IF(_tag_month_day!BU560="","",_tag_month_day!BU560/100)</f>
        <v/>
      </c>
      <c r="GK564" s="620" t="str">
        <f>IF(_tag_month_day!BV560="",IF(_rlcf_month_day!A$2="","",_rlcf_month_day!A$2/100),_tag_month_day!BV560/100)</f>
        <v/>
      </c>
      <c r="GL564" s="620" t="str">
        <f>IF(_tag_month_day!BW560="",IF(_rlcf_month_day!B$2="","",_rlcf_month_day!B$2/100),_tag_month_day!BW560/100)</f>
        <v/>
      </c>
      <c r="GM564" s="621" t="str">
        <f>IF(_tag_month_day!BX560="",IF(_rlcf_month_day!C$2="","",_rlcf_month_day!C$2/100),_tag_month_day!BX560/100)</f>
        <v/>
      </c>
      <c r="GN564" s="620" t="str">
        <f>IF(_tag_month_day!BV560="",IF(_rlcf_month_day!A$2="","",_rlcf_month_day!A$2/100),_tag_month_day!BV560/100)</f>
        <v/>
      </c>
      <c r="GO564" s="620" t="str">
        <f>IF(_tag_month_day!BW560="",IF(_rlcf_month_day!B$2="","",_rlcf_month_day!B$2/100),_tag_month_day!BW560/100)</f>
        <v/>
      </c>
      <c r="GP564" s="620" t="str">
        <f>IF(_tag_month_day!CD560="",IF(_rlcf_month_day!E$2="","",_rlcf_month_day!E$2/100),_tag_month_day!CD560/100)</f>
        <v/>
      </c>
      <c r="GQ564" s="620" t="str">
        <f>IF(_tag_month_day!CE560="",IF(_rlcf_month_day!F$2="","",_rlcf_month_day!F$2/100),_tag_month_day!CE560/100)</f>
        <v/>
      </c>
      <c r="GR564" s="621" t="str">
        <f>IF(_tag_month_day!CF560="",IF(_rlcf_month_day!G$2="","",_rlcf_month_day!G$2/100),_tag_month_day!CF560/100)</f>
        <v/>
      </c>
      <c r="GS564" s="626">
        <f t="shared" ref="GS564:HH564" si="3404">GS563</f>
        <v>0.953</v>
      </c>
      <c r="GT564" s="626">
        <f t="shared" si="3404"/>
        <v>0.55</v>
      </c>
      <c r="GU564" s="626">
        <f t="shared" si="3404"/>
        <v>0.55</v>
      </c>
      <c r="GV564" s="626">
        <f t="shared" si="3404"/>
        <v>0.55</v>
      </c>
      <c r="GW564" s="626">
        <f t="shared" si="3404"/>
        <v>0.5</v>
      </c>
      <c r="GX564" s="626">
        <f t="shared" si="3404"/>
        <v>0.935</v>
      </c>
      <c r="GY564" s="626">
        <f t="shared" si="3404"/>
        <v>0.15</v>
      </c>
      <c r="GZ564" s="626">
        <f t="shared" si="3404"/>
        <v>1</v>
      </c>
      <c r="HA564" s="632">
        <f t="shared" si="3404"/>
        <v>0.047</v>
      </c>
      <c r="HB564" s="632">
        <f t="shared" si="3404"/>
        <v>0.45</v>
      </c>
      <c r="HC564" s="632">
        <f t="shared" si="3404"/>
        <v>0.45</v>
      </c>
      <c r="HD564" s="632">
        <f t="shared" si="3404"/>
        <v>0.45</v>
      </c>
      <c r="HE564" s="632">
        <f t="shared" si="3404"/>
        <v>0.5</v>
      </c>
      <c r="HF564" s="632">
        <f t="shared" si="3404"/>
        <v>0.065</v>
      </c>
      <c r="HG564" s="632">
        <f t="shared" si="3404"/>
        <v>0.85</v>
      </c>
      <c r="HH564" s="632">
        <f t="shared" si="3404"/>
        <v>0</v>
      </c>
      <c r="HI564" s="68">
        <f t="shared" si="3136"/>
        <v>0</v>
      </c>
      <c r="HJ564" s="68" t="e">
        <f t="shared" si="3167"/>
        <v>#VALUE!</v>
      </c>
      <c r="HK564" s="202">
        <f t="shared" si="3168"/>
        <v>0.85</v>
      </c>
      <c r="HL564" s="464">
        <f t="shared" si="3169"/>
        <v>550000</v>
      </c>
      <c r="HM564" s="464">
        <f t="shared" si="3170"/>
        <v>480000</v>
      </c>
      <c r="HN564" s="192" t="e">
        <f t="shared" si="3137"/>
        <v>#VALUE!</v>
      </c>
      <c r="HO564" s="192" t="e">
        <f>HN564*HK564*$HO$2/HL564*1000000</f>
        <v>#VALUE!</v>
      </c>
      <c r="HP564" s="192" t="e">
        <f>HN564*HK564*$HP$2/HM564*1000000</f>
        <v>#VALUE!</v>
      </c>
    </row>
    <row r="565" customFormat="1" spans="1:224">
      <c r="A565" s="381">
        <v>560</v>
      </c>
      <c r="B565" s="54">
        <f ca="1" t="shared" si="3171"/>
        <v>43640</v>
      </c>
      <c r="C565" s="57">
        <f t="shared" si="3172"/>
        <v>0.0416666666666667</v>
      </c>
      <c r="D565" s="68" t="str">
        <f ca="1" t="shared" si="3138"/>
        <v>夜班</v>
      </c>
      <c r="E565" s="68" t="str">
        <f ca="1" t="shared" si="3139"/>
        <v>乙</v>
      </c>
      <c r="F565" s="68">
        <f ca="1">SUMPRODUCT((成本日报!$A$3:$A$95=计划!B565)*(成本日报!$B$3:$B$95=计划!$D565),成本日报!$C$3:$C$95)</f>
        <v>2</v>
      </c>
      <c r="G565" s="382">
        <f ca="1" t="shared" si="3173"/>
        <v>43640.2916666653</v>
      </c>
      <c r="H565" s="382">
        <f ca="1" t="shared" si="3140"/>
        <v>43640.2986111098</v>
      </c>
      <c r="I565" s="382">
        <f ca="1" t="shared" si="3141"/>
        <v>43640.3041666653</v>
      </c>
      <c r="J565" s="382">
        <f ca="1" t="shared" si="3142"/>
        <v>43640.333333332</v>
      </c>
      <c r="K565" s="382">
        <f ca="1" t="shared" si="3143"/>
        <v>43640.395833332</v>
      </c>
      <c r="L565" s="382">
        <f ca="1" t="shared" si="3144"/>
        <v>43640.4166666653</v>
      </c>
      <c r="M565" s="398" t="str">
        <f>IF(_tag_month_day!A561="","",_tag_month_day!A561)</f>
        <v/>
      </c>
      <c r="N565" s="398" t="str">
        <f>IF(_tag_month_day!B561="","",_tag_month_day!B561)</f>
        <v/>
      </c>
      <c r="O565" s="399" t="e">
        <f t="shared" si="3145"/>
        <v>#VALUE!</v>
      </c>
      <c r="P565" s="398" t="str">
        <f>IF(_tag_month_day!C561="","",_tag_month_day!C561)</f>
        <v/>
      </c>
      <c r="Q565" s="398" t="str">
        <f>IF(_tag_month_day!D561="","",_tag_month_day!D561)</f>
        <v/>
      </c>
      <c r="R565" s="416">
        <f>IF(_tag_month_day!CB561="",R564,_tag_month_day!CB561/100)</f>
        <v>0.07</v>
      </c>
      <c r="S565" s="417" t="str">
        <f>IF(_tag_month_day!E561="","",_tag_month_day!E561)</f>
        <v/>
      </c>
      <c r="T565" s="417" t="str">
        <f>IF(_tag_month_day!F561="","",_tag_month_day!F561)</f>
        <v/>
      </c>
      <c r="U565" s="418" t="e">
        <f t="shared" si="3099"/>
        <v>#VALUE!</v>
      </c>
      <c r="V565" s="53" t="e">
        <f t="shared" si="3100"/>
        <v>#VALUE!</v>
      </c>
      <c r="W565" s="419" t="str">
        <f>IF(_jhy_month_day!A561="","",_jhy_month_day!A561)</f>
        <v/>
      </c>
      <c r="X565" s="420" t="str">
        <f>IF(_jhy_month_day!B561="","",_jhy_month_day!B561/100)</f>
        <v/>
      </c>
      <c r="Y565" s="420" t="str">
        <f>IF(_jhy_month_day!C561="","",_jhy_month_day!C561/100)</f>
        <v/>
      </c>
      <c r="Z565" s="439">
        <f t="shared" si="3189"/>
        <v>140</v>
      </c>
      <c r="AA565" s="440" t="str">
        <f>IF(_tag_month_day!G561="","",_tag_month_day!G561/100)</f>
        <v/>
      </c>
      <c r="AB565" s="440" t="str">
        <f>IF(_tag_month_day!H561="","",_tag_month_day!H561/100)</f>
        <v/>
      </c>
      <c r="AC565" s="193">
        <f t="shared" si="3146"/>
        <v>1.59963432013121</v>
      </c>
      <c r="AD565" s="441" t="str">
        <f t="shared" si="3147"/>
        <v/>
      </c>
      <c r="AE565" s="442" t="str">
        <f t="shared" si="3148"/>
        <v/>
      </c>
      <c r="AF565" s="443">
        <v>1</v>
      </c>
      <c r="AG565" s="68" t="str">
        <f>IF(_duihao_month_day!A561="","",_duihao_month_day!A561)</f>
        <v/>
      </c>
      <c r="AH565" s="463">
        <f>IF(_gyk_month_day!B561="",AH564,_gyk_month_day!B561)</f>
        <v>820</v>
      </c>
      <c r="AI565" s="464"/>
      <c r="AJ565" s="68" t="str">
        <f>IF(_tag_month_day!I561="","",_tag_month_day!I561)</f>
        <v/>
      </c>
      <c r="AK565" s="465" t="str">
        <f>IF(_tzyy_month_day!A561="","",_tzyy_month_day!A561)</f>
        <v/>
      </c>
      <c r="AL565" s="465" t="str">
        <f>IF(_tzyy_month_day!B561="","",_tzyy_month_day!B561)</f>
        <v/>
      </c>
      <c r="AM565" s="465" t="str">
        <f>IF(_tzyy_month_day!C561="","",_tzyy_month_day!C561)</f>
        <v/>
      </c>
      <c r="AN565" s="466" t="str">
        <f>IF(_tag_month_day!CG561="","",_tag_month_day!CG561)</f>
        <v/>
      </c>
      <c r="AO565" s="466" t="str">
        <f>IF(_tag_month_day!CH561="","",_tag_month_day!CH561)</f>
        <v/>
      </c>
      <c r="AP565" s="486" t="e">
        <f t="shared" si="3149"/>
        <v>#VALUE!</v>
      </c>
      <c r="AQ565" s="487" t="str">
        <f>IF(_tag_month_day!J561="","",_tag_month_day!J561/100)</f>
        <v/>
      </c>
      <c r="AR565" s="488">
        <f t="shared" si="3150"/>
        <v>1.3</v>
      </c>
      <c r="AS565" s="489" t="e">
        <f t="shared" si="3101"/>
        <v>#VALUE!</v>
      </c>
      <c r="AT565" s="489">
        <f t="shared" si="3151"/>
        <v>0</v>
      </c>
      <c r="AU565" s="490" t="str">
        <f>IF(_tag_month_day!K561="","",_tag_month_day!K561)</f>
        <v/>
      </c>
      <c r="AV565" s="491" t="str">
        <f>IF(_tag_month_day!L561="","",_tag_month_day!L561/100)</f>
        <v/>
      </c>
      <c r="AW565" s="420">
        <f t="shared" si="3073"/>
        <v>0</v>
      </c>
      <c r="AX565" s="420">
        <f t="shared" si="3152"/>
        <v>0</v>
      </c>
      <c r="AY565" s="420" t="str">
        <f>IF(_tag_month_day!M561="","",_tag_month_day!M561/100)</f>
        <v/>
      </c>
      <c r="AZ565" s="420" t="str">
        <f>IF(_tag_month_day!N561="","",_tag_month_day!N561/100)</f>
        <v/>
      </c>
      <c r="BA565" s="420" t="str">
        <f>IF(_tag_month_day!O561="","",_tag_month_day!O561/100)</f>
        <v/>
      </c>
      <c r="BB565" s="496" t="str">
        <f>IF(_tag_month_day!P561="","",_tag_month_day!P561/100)</f>
        <v/>
      </c>
      <c r="BC565" s="496">
        <f t="shared" si="3153"/>
        <v>0</v>
      </c>
      <c r="BD565" s="496" t="str">
        <f>IF(_tag_month_day!Q561="","",_tag_month_day!Q561/100)</f>
        <v/>
      </c>
      <c r="BE565" s="510" t="str">
        <f>IF(_tag_month_day!R561="","",_tag_month_day!R561/100)</f>
        <v/>
      </c>
      <c r="BF565" s="413" t="str">
        <f>IF(_tag_month_day!CC561="","",_tag_month_day!CC561/100)</f>
        <v/>
      </c>
      <c r="BG565" s="511" t="e">
        <f t="shared" si="3102"/>
        <v>#VALUE!</v>
      </c>
      <c r="BH565" s="198">
        <f t="shared" si="3103"/>
        <v>0</v>
      </c>
      <c r="BI565" s="512" t="e">
        <f>IF(CX565=0,BI564,(DK565*查询!$R$5+DL565*查询!$Q$5+DM565*查询!$N$5+DN565*查询!$O$5+DO565*查询!$P$5)*AF565/CX565)</f>
        <v>#VALUE!</v>
      </c>
      <c r="BJ565" s="512" t="e">
        <f>IF(CX565=0,BJ564,(DP565*查询!$S$5+DQ565*查询!$T$5+DR565*查询!$U$5)*AF565/CX565)</f>
        <v>#VALUE!</v>
      </c>
      <c r="BK565" s="512">
        <f t="shared" si="3154"/>
        <v>1</v>
      </c>
      <c r="BL565" s="513" t="str">
        <f>IF(_cfyc_month_day!A561="","",_cfyc_month_day!A561)</f>
        <v/>
      </c>
      <c r="BM565" s="513" t="str">
        <f>IF(_cfyc_month_day!B561="","",_cfyc_month_day!B561)</f>
        <v/>
      </c>
      <c r="BN565" s="513" t="str">
        <f>IF(_cfyc_month_day!C561="","",_cfyc_month_day!C561)</f>
        <v/>
      </c>
      <c r="BO565" s="522" t="str">
        <f>IF(_cfyc_month_day!D561="","",_cfyc_month_day!D561)</f>
        <v/>
      </c>
      <c r="BP565" s="522" t="str">
        <f>IF(_cfyc_month_day!E561="","",_cfyc_month_day!E561)</f>
        <v/>
      </c>
      <c r="BQ565" s="522" t="str">
        <f>IF(_cfyc_month_day!F561="","",_cfyc_month_day!F561)</f>
        <v/>
      </c>
      <c r="BR565" s="513" t="str">
        <f>IF(_tag_month_day!T561="","",_tag_month_day!T561)</f>
        <v/>
      </c>
      <c r="BS565" s="513" t="str">
        <f>IF(_tag_month_day!U561="","",_tag_month_day!U561)</f>
        <v/>
      </c>
      <c r="BT565" s="523" t="str">
        <f t="shared" si="3155"/>
        <v/>
      </c>
      <c r="BU565" s="223" t="str">
        <f>IF(_tag_month_day!V561="","",_tag_month_day!V561)</f>
        <v/>
      </c>
      <c r="BV565" s="206" t="str">
        <f>IF(_tag_month_day!W561="","",_tag_month_day!W561)</f>
        <v/>
      </c>
      <c r="BW565" s="540" t="str">
        <f>IF(_tag_month_day!X561="","",_tag_month_day!X561)</f>
        <v/>
      </c>
      <c r="BX565" s="540" t="str">
        <f>IF(_tag_month_day!Y561="","",_tag_month_day!Y561)</f>
        <v/>
      </c>
      <c r="BY565" s="541">
        <f ca="1" t="shared" si="3156"/>
        <v>43640.4166666653</v>
      </c>
      <c r="BZ565" s="542"/>
      <c r="CA565" s="543" t="str">
        <f>IF(_jhy2_month_day!A561="","",_jhy2_month_day!A561)</f>
        <v/>
      </c>
      <c r="CB565" s="464" t="str">
        <f>IF(_jhy2_month_day!B561="","",_jhy2_month_day!B561)</f>
        <v/>
      </c>
      <c r="CC565" s="464" t="str">
        <f>IF(_jhy2_month_day!C561="","",_jhy2_month_day!C561)</f>
        <v/>
      </c>
      <c r="CD565" s="464" t="str">
        <f>IF(_jhy2_month_day!D561="","",_jhy2_month_day!D561)</f>
        <v/>
      </c>
      <c r="CE565" s="464" t="str">
        <f>IF(_jhy2_month_day!E561="","",_jhy2_month_day!E561)</f>
        <v/>
      </c>
      <c r="CF565" s="464" t="str">
        <f>IF(_jhy2_month_day!F561="","",_jhy2_month_day!F561)</f>
        <v/>
      </c>
      <c r="CG565" s="464" t="str">
        <f>IF(_jhy2_month_day!G561="","",_jhy2_month_day!G561)</f>
        <v/>
      </c>
      <c r="CH565" s="464" t="str">
        <f>IF(_jhy2_month_day!H561="","",_jhy2_month_day!H561)</f>
        <v/>
      </c>
      <c r="CI565" s="464" t="str">
        <f>IF(_jhy2_month_day!I561="","",_jhy2_month_day!I561)</f>
        <v/>
      </c>
      <c r="CJ565" s="464" t="str">
        <f>IF(_jhy2_month_day!J561="","",_jhy2_month_day!J561)</f>
        <v/>
      </c>
      <c r="CK565" s="464" t="str">
        <f>IF(_jhy2_month_day!K561="","",_jhy2_month_day!K561)</f>
        <v/>
      </c>
      <c r="CL565" s="562" t="str">
        <f>IF(_jhy2_month_day!L561="","",_jhy2_month_day!L561)</f>
        <v/>
      </c>
      <c r="CM565" s="562" t="str">
        <f>IF(_jhy2_month_day!M561="","",_jhy2_month_day!M561)</f>
        <v/>
      </c>
      <c r="CN565" s="562" t="str">
        <f>IF(_jhy2_month_day!N561="","",_jhy2_month_day!N561)</f>
        <v/>
      </c>
      <c r="CO565" s="562" t="str">
        <f>IF(_jhy2_month_day!O561="","",_jhy2_month_day!O561)</f>
        <v/>
      </c>
      <c r="CP565" s="562" t="str">
        <f>IF(_jhy2_month_day!P561="","",_jhy2_month_day!P561)</f>
        <v/>
      </c>
      <c r="CQ565" s="562" t="str">
        <f>IF(_jhy2_month_day!Q561="","",_jhy2_month_day!Q561)</f>
        <v/>
      </c>
      <c r="CR565" s="563" t="str">
        <f>IF(_jhy2_month_day!R561="","",_jhy2_month_day!R561)</f>
        <v/>
      </c>
      <c r="CS565" s="576" t="str">
        <f>IF(_jhy2_month_day!S561="","",_jhy2_month_day!S561)</f>
        <v/>
      </c>
      <c r="CT565" s="562" t="str">
        <f>IF(_jhy2_month_day!T561="","",_jhy2_month_day!T561)</f>
        <v/>
      </c>
      <c r="CU565" s="577" t="e">
        <f t="shared" si="3104"/>
        <v>#VALUE!</v>
      </c>
      <c r="CV565" s="198" t="e">
        <f t="shared" si="3105"/>
        <v>#VALUE!</v>
      </c>
      <c r="CW565" s="192" t="e">
        <f t="shared" si="3106"/>
        <v>#VALUE!</v>
      </c>
      <c r="CX565" s="192" t="e">
        <f t="shared" si="3107"/>
        <v>#VALUE!</v>
      </c>
      <c r="CY565" s="202" t="e">
        <f t="shared" si="3108"/>
        <v>#VALUE!</v>
      </c>
      <c r="CZ565" s="192" t="e">
        <f t="shared" ref="CZ565:DI565" si="3405">$AJ565*EF565</f>
        <v>#VALUE!</v>
      </c>
      <c r="DA565" s="192" t="e">
        <f t="shared" si="3405"/>
        <v>#VALUE!</v>
      </c>
      <c r="DB565" s="192" t="e">
        <f t="shared" si="3405"/>
        <v>#VALUE!</v>
      </c>
      <c r="DC565" s="192" t="e">
        <f t="shared" si="3405"/>
        <v>#VALUE!</v>
      </c>
      <c r="DD565" s="192" t="e">
        <f t="shared" si="3405"/>
        <v>#VALUE!</v>
      </c>
      <c r="DE565" s="192" t="e">
        <f t="shared" si="3405"/>
        <v>#VALUE!</v>
      </c>
      <c r="DF565" s="192" t="e">
        <f t="shared" si="3405"/>
        <v>#VALUE!</v>
      </c>
      <c r="DG565" s="192" t="e">
        <f t="shared" si="3405"/>
        <v>#VALUE!</v>
      </c>
      <c r="DH565" s="192" t="e">
        <f t="shared" si="3405"/>
        <v>#VALUE!</v>
      </c>
      <c r="DI565" s="192" t="e">
        <f t="shared" si="3405"/>
        <v>#VALUE!</v>
      </c>
      <c r="DJ565" s="192" t="e">
        <f t="shared" si="3110"/>
        <v>#VALUE!</v>
      </c>
      <c r="DK565" s="192" t="e">
        <f t="shared" si="3111"/>
        <v>#VALUE!</v>
      </c>
      <c r="DL565" s="192" t="e">
        <f t="shared" si="3112"/>
        <v>#VALUE!</v>
      </c>
      <c r="DM565" s="192" t="e">
        <f t="shared" si="3113"/>
        <v>#VALUE!</v>
      </c>
      <c r="DN565" s="192" t="e">
        <f t="shared" si="3114"/>
        <v>#VALUE!</v>
      </c>
      <c r="DO565" s="192" t="e">
        <f t="shared" si="3115"/>
        <v>#VALUE!</v>
      </c>
      <c r="DP565" s="192" t="e">
        <f t="shared" si="3116"/>
        <v>#VALUE!</v>
      </c>
      <c r="DQ565" s="192" t="e">
        <f t="shared" si="3117"/>
        <v>#VALUE!</v>
      </c>
      <c r="DR565" s="192" t="e">
        <f t="shared" si="3118"/>
        <v>#VALUE!</v>
      </c>
      <c r="DS565" s="192" t="e">
        <f t="shared" si="3119"/>
        <v>#VALUE!</v>
      </c>
      <c r="DT565" s="192" t="e">
        <f t="shared" si="3120"/>
        <v>#VALUE!</v>
      </c>
      <c r="DU565" s="192" t="e">
        <f t="shared" si="3121"/>
        <v>#VALUE!</v>
      </c>
      <c r="DV565" s="198" t="e">
        <f t="shared" si="3122"/>
        <v>#VALUE!</v>
      </c>
      <c r="DW565" s="198" t="e">
        <f t="shared" si="3123"/>
        <v>#DIV/0!</v>
      </c>
      <c r="DX565" s="198" t="e">
        <f t="shared" si="3124"/>
        <v>#DIV/0!</v>
      </c>
      <c r="DY565" s="198" t="e">
        <f t="shared" si="3125"/>
        <v>#VALUE!</v>
      </c>
      <c r="DZ565" s="198" t="e">
        <f t="shared" si="3126"/>
        <v>#VALUE!</v>
      </c>
      <c r="EA565" s="198" t="e">
        <f t="shared" si="3127"/>
        <v>#VALUE!</v>
      </c>
      <c r="EB565" s="198" t="e">
        <f t="shared" si="3128"/>
        <v>#VALUE!</v>
      </c>
      <c r="EC565" s="198" t="e">
        <f t="shared" si="3129"/>
        <v>#DIV/0!</v>
      </c>
      <c r="ED565" s="198" t="e">
        <f t="shared" si="3130"/>
        <v>#VALUE!</v>
      </c>
      <c r="EE565" s="198" t="e">
        <f t="shared" si="3131"/>
        <v>#VALUE!</v>
      </c>
      <c r="EF565" s="198" t="e">
        <f t="shared" ref="EF565:EO565" si="3406">DV565/SUM($DV565:$EE565)</f>
        <v>#VALUE!</v>
      </c>
      <c r="EG565" s="198" t="e">
        <f t="shared" si="3406"/>
        <v>#DIV/0!</v>
      </c>
      <c r="EH565" s="198" t="e">
        <f t="shared" si="3406"/>
        <v>#DIV/0!</v>
      </c>
      <c r="EI565" s="198" t="e">
        <f t="shared" si="3406"/>
        <v>#VALUE!</v>
      </c>
      <c r="EJ565" s="198" t="e">
        <f t="shared" si="3406"/>
        <v>#VALUE!</v>
      </c>
      <c r="EK565" s="198" t="e">
        <f t="shared" si="3406"/>
        <v>#VALUE!</v>
      </c>
      <c r="EL565" s="198" t="e">
        <f t="shared" si="3406"/>
        <v>#VALUE!</v>
      </c>
      <c r="EM565" s="198" t="e">
        <f t="shared" si="3406"/>
        <v>#DIV/0!</v>
      </c>
      <c r="EN565" s="198" t="e">
        <f t="shared" si="3406"/>
        <v>#VALUE!</v>
      </c>
      <c r="EO565" s="198" t="e">
        <f t="shared" si="3406"/>
        <v>#VALUE!</v>
      </c>
      <c r="EP565" s="511">
        <f t="shared" ref="EP565:EW565" si="3407">EP564</f>
        <v>0.08</v>
      </c>
      <c r="EQ565" s="511">
        <f t="shared" si="3407"/>
        <v>0.015</v>
      </c>
      <c r="ER565" s="511">
        <f t="shared" si="3407"/>
        <v>0.015</v>
      </c>
      <c r="ES565" s="511">
        <f t="shared" si="3407"/>
        <v>0.015</v>
      </c>
      <c r="ET565" s="511">
        <f t="shared" si="3407"/>
        <v>0.015</v>
      </c>
      <c r="EU565" s="511">
        <f t="shared" si="3407"/>
        <v>0.09</v>
      </c>
      <c r="EV565" s="511">
        <f t="shared" si="3407"/>
        <v>0.09</v>
      </c>
      <c r="EW565" s="511">
        <f t="shared" si="3407"/>
        <v>0.09</v>
      </c>
      <c r="EX565" s="420" t="str">
        <f>IF(_tag_month_day!AS561="","",_tag_month_day!AS561/100)</f>
        <v/>
      </c>
      <c r="EY565" s="420" t="str">
        <f>IF(_tag_month_day!AT561="","",_tag_month_day!AT561/100)</f>
        <v/>
      </c>
      <c r="EZ565" s="420" t="str">
        <f>IF(_tag_month_day!AU561="","",_tag_month_day!AU561/100)</f>
        <v/>
      </c>
      <c r="FA565" s="420" t="str">
        <f>IF(_tag_month_day!AV561="","",_tag_month_day!AV561/100)</f>
        <v/>
      </c>
      <c r="FB565" s="420" t="str">
        <f>IF(_tag_month_day!AW561="","",_tag_month_day!AW561/100)</f>
        <v/>
      </c>
      <c r="FC565" s="420" t="str">
        <f>IF(_tag_month_day!AX561="","",_tag_month_day!AX561/100)</f>
        <v/>
      </c>
      <c r="FD565" s="510">
        <f t="shared" si="3160"/>
        <v>0.33</v>
      </c>
      <c r="FE565" s="510">
        <f t="shared" si="3161"/>
        <v>0.19</v>
      </c>
      <c r="FF565" s="510">
        <f t="shared" si="3162"/>
        <v>0.003</v>
      </c>
      <c r="FG565" s="510">
        <f t="shared" si="3163"/>
        <v>0</v>
      </c>
      <c r="FH565" s="603">
        <f t="shared" si="3164"/>
        <v>0.0001</v>
      </c>
      <c r="FI565" s="510">
        <f t="shared" ref="FI565:FR565" si="3408">FI564</f>
        <v>0.41</v>
      </c>
      <c r="FJ565" s="510">
        <f t="shared" si="3408"/>
        <v>0.11</v>
      </c>
      <c r="FK565" s="510">
        <f t="shared" si="3408"/>
        <v>0.015</v>
      </c>
      <c r="FL565" s="510">
        <f t="shared" si="3408"/>
        <v>0</v>
      </c>
      <c r="FM565" s="603">
        <f t="shared" si="3408"/>
        <v>0.0001</v>
      </c>
      <c r="FN565" s="510" t="str">
        <f>IF(_tag_month_day!AY561="","",_tag_month_day!AY561/100)</f>
        <v/>
      </c>
      <c r="FO565" s="510" t="str">
        <f>IF(_tag_month_day!AZ561="","",_tag_month_day!AZ561/100)</f>
        <v/>
      </c>
      <c r="FP565" s="510" t="str">
        <f>IF(_tag_month_day!BA561="","",_tag_month_day!BA561/100)</f>
        <v/>
      </c>
      <c r="FQ565" s="510" t="str">
        <f>IF(_tag_month_day!BB561="","",_tag_month_day!BB561/100)</f>
        <v/>
      </c>
      <c r="FR565" s="603" t="str">
        <f>IF(_tag_month_day!BC561="","",_tag_month_day!BC561/100)</f>
        <v/>
      </c>
      <c r="FS565" s="510" t="str">
        <f>IF(_tag_month_day!BD561="","",_tag_month_day!BD561/100)</f>
        <v/>
      </c>
      <c r="FT565" s="510" t="str">
        <f>IF(_tag_month_day!BE561="","",_tag_month_day!BE561/100)</f>
        <v/>
      </c>
      <c r="FU565" s="510" t="str">
        <f>IF(_tag_month_day!BF561="","",_tag_month_day!BF561/100)</f>
        <v/>
      </c>
      <c r="FV565" s="510" t="str">
        <f>IF(_tag_month_day!BG561="","",_tag_month_day!BG561/100)</f>
        <v/>
      </c>
      <c r="FW565" s="603" t="str">
        <f>IF(_tag_month_day!BH561="","",_tag_month_day!BH561/100)</f>
        <v/>
      </c>
      <c r="FX565" s="510" t="str">
        <f>IF(_tag_month_day!BI561="","",_tag_month_day!BI561/100)</f>
        <v/>
      </c>
      <c r="FY565" s="510" t="str">
        <f>IF(_tag_month_day!BJ561="","",_tag_month_day!BJ561/100)</f>
        <v/>
      </c>
      <c r="FZ565" s="605" t="str">
        <f>IF(_tag_month_day!BK561="","",_tag_month_day!BK561/100)</f>
        <v/>
      </c>
      <c r="GA565" s="510" t="str">
        <f>IF(_tag_month_day!BL561="","",_tag_month_day!BL561/100)</f>
        <v/>
      </c>
      <c r="GB565" s="603" t="str">
        <f>IF(_tag_month_day!BM561="","",_tag_month_day!BM561/100)</f>
        <v/>
      </c>
      <c r="GC565" s="420" t="str">
        <f>IF(_tag_month_day!BN561="","",_tag_month_day!BN561/100)</f>
        <v/>
      </c>
      <c r="GD565" s="420" t="str">
        <f>IF(_tag_month_day!BO561="","",_tag_month_day!BO561/100)</f>
        <v/>
      </c>
      <c r="GE565" s="420" t="str">
        <f>IF(_tag_month_day!BP561="","",_tag_month_day!BP561/100)</f>
        <v/>
      </c>
      <c r="GF565" s="420" t="str">
        <f>IF(_tag_month_day!BQ561="","",_tag_month_day!BQ561/100)</f>
        <v/>
      </c>
      <c r="GG565" s="420" t="str">
        <f>IF(_tag_month_day!BR561="","",_tag_month_day!BR561/100)</f>
        <v/>
      </c>
      <c r="GH565" s="420" t="str">
        <f>IF(_tag_month_day!BS561="","",_tag_month_day!BS561/100)</f>
        <v/>
      </c>
      <c r="GI565" s="603" t="str">
        <f>IF(_tag_month_day!BT561="","",_tag_month_day!BT561/100)</f>
        <v/>
      </c>
      <c r="GJ565" s="612" t="str">
        <f>IF(_tag_month_day!BU561="","",_tag_month_day!BU561/100)</f>
        <v/>
      </c>
      <c r="GK565" s="620" t="str">
        <f>IF(_tag_month_day!BV561="",IF(_rlcf_month_day!A$2="","",_rlcf_month_day!A$2/100),_tag_month_day!BV561/100)</f>
        <v/>
      </c>
      <c r="GL565" s="620" t="str">
        <f>IF(_tag_month_day!BW561="",IF(_rlcf_month_day!B$2="","",_rlcf_month_day!B$2/100),_tag_month_day!BW561/100)</f>
        <v/>
      </c>
      <c r="GM565" s="621" t="str">
        <f>IF(_tag_month_day!BX561="",IF(_rlcf_month_day!C$2="","",_rlcf_month_day!C$2/100),_tag_month_day!BX561/100)</f>
        <v/>
      </c>
      <c r="GN565" s="620" t="str">
        <f>IF(_tag_month_day!BV561="",IF(_rlcf_month_day!A$2="","",_rlcf_month_day!A$2/100),_tag_month_day!BV561/100)</f>
        <v/>
      </c>
      <c r="GO565" s="620" t="str">
        <f>IF(_tag_month_day!BW561="",IF(_rlcf_month_day!B$2="","",_rlcf_month_day!B$2/100),_tag_month_day!BW561/100)</f>
        <v/>
      </c>
      <c r="GP565" s="620" t="str">
        <f>IF(_tag_month_day!CD561="",IF(_rlcf_month_day!E$2="","",_rlcf_month_day!E$2/100),_tag_month_day!CD561/100)</f>
        <v/>
      </c>
      <c r="GQ565" s="620" t="str">
        <f>IF(_tag_month_day!CE561="",IF(_rlcf_month_day!F$2="","",_rlcf_month_day!F$2/100),_tag_month_day!CE561/100)</f>
        <v/>
      </c>
      <c r="GR565" s="621" t="str">
        <f>IF(_tag_month_day!CF561="",IF(_rlcf_month_day!G$2="","",_rlcf_month_day!G$2/100),_tag_month_day!CF561/100)</f>
        <v/>
      </c>
      <c r="GS565" s="626">
        <f t="shared" ref="GS565:HH565" si="3409">GS564</f>
        <v>0.953</v>
      </c>
      <c r="GT565" s="626">
        <f t="shared" si="3409"/>
        <v>0.55</v>
      </c>
      <c r="GU565" s="626">
        <f t="shared" si="3409"/>
        <v>0.55</v>
      </c>
      <c r="GV565" s="626">
        <f t="shared" si="3409"/>
        <v>0.55</v>
      </c>
      <c r="GW565" s="626">
        <f t="shared" si="3409"/>
        <v>0.5</v>
      </c>
      <c r="GX565" s="626">
        <f t="shared" si="3409"/>
        <v>0.935</v>
      </c>
      <c r="GY565" s="626">
        <f t="shared" si="3409"/>
        <v>0.15</v>
      </c>
      <c r="GZ565" s="626">
        <f t="shared" si="3409"/>
        <v>1</v>
      </c>
      <c r="HA565" s="632">
        <f t="shared" si="3409"/>
        <v>0.047</v>
      </c>
      <c r="HB565" s="632">
        <f t="shared" si="3409"/>
        <v>0.45</v>
      </c>
      <c r="HC565" s="632">
        <f t="shared" si="3409"/>
        <v>0.45</v>
      </c>
      <c r="HD565" s="632">
        <f t="shared" si="3409"/>
        <v>0.45</v>
      </c>
      <c r="HE565" s="632">
        <f t="shared" si="3409"/>
        <v>0.5</v>
      </c>
      <c r="HF565" s="632">
        <f t="shared" si="3409"/>
        <v>0.065</v>
      </c>
      <c r="HG565" s="632">
        <f t="shared" si="3409"/>
        <v>0.85</v>
      </c>
      <c r="HH565" s="632">
        <f t="shared" si="3409"/>
        <v>0</v>
      </c>
      <c r="HI565" s="68">
        <f t="shared" si="3136"/>
        <v>0</v>
      </c>
      <c r="HJ565" s="68" t="e">
        <f t="shared" si="3167"/>
        <v>#VALUE!</v>
      </c>
      <c r="HK565" s="202">
        <f t="shared" si="3168"/>
        <v>0.85</v>
      </c>
      <c r="HL565" s="464">
        <f t="shared" si="3169"/>
        <v>550000</v>
      </c>
      <c r="HM565" s="464">
        <f t="shared" si="3170"/>
        <v>480000</v>
      </c>
      <c r="HN565" s="192" t="e">
        <f t="shared" si="3137"/>
        <v>#VALUE!</v>
      </c>
      <c r="HO565" s="192" t="e">
        <f>HN565*HK565*$HO$2/HL565*1000000</f>
        <v>#VALUE!</v>
      </c>
      <c r="HP565" s="192" t="e">
        <f>HN565*HK565*$HP$2/HM565*1000000</f>
        <v>#VALUE!</v>
      </c>
    </row>
    <row r="566" customFormat="1" spans="1:224">
      <c r="A566" s="381">
        <v>561</v>
      </c>
      <c r="B566" s="54">
        <f ca="1" t="shared" si="3171"/>
        <v>43640</v>
      </c>
      <c r="C566" s="57">
        <f t="shared" si="3172"/>
        <v>0.0416666666666667</v>
      </c>
      <c r="D566" s="68" t="str">
        <f ca="1" t="shared" si="3138"/>
        <v>白班</v>
      </c>
      <c r="E566" s="68" t="str">
        <f ca="1" t="shared" si="3139"/>
        <v>丙</v>
      </c>
      <c r="F566" s="68">
        <f ca="1">SUMPRODUCT((成本日报!$A$3:$A$95=计划!B566)*(成本日报!$B$3:$B$95=计划!$D566),成本日报!$C$3:$C$95)</f>
        <v>3</v>
      </c>
      <c r="G566" s="382">
        <f ca="1" t="shared" si="3173"/>
        <v>43640.333333332</v>
      </c>
      <c r="H566" s="382">
        <f ca="1" t="shared" si="3140"/>
        <v>43640.3402777764</v>
      </c>
      <c r="I566" s="382">
        <f ca="1" t="shared" si="3141"/>
        <v>43640.345833332</v>
      </c>
      <c r="J566" s="382">
        <f ca="1" t="shared" si="3142"/>
        <v>43640.3749999986</v>
      </c>
      <c r="K566" s="382">
        <f ca="1" t="shared" si="3143"/>
        <v>43640.4374999986</v>
      </c>
      <c r="L566" s="382">
        <f ca="1" t="shared" si="3144"/>
        <v>43640.458333332</v>
      </c>
      <c r="M566" s="398" t="str">
        <f>IF(_tag_month_day!A562="","",_tag_month_day!A562)</f>
        <v/>
      </c>
      <c r="N566" s="398" t="str">
        <f>IF(_tag_month_day!B562="","",_tag_month_day!B562)</f>
        <v/>
      </c>
      <c r="O566" s="399" t="e">
        <f t="shared" si="3145"/>
        <v>#VALUE!</v>
      </c>
      <c r="P566" s="398" t="str">
        <f>IF(_tag_month_day!C562="","",_tag_month_day!C562)</f>
        <v/>
      </c>
      <c r="Q566" s="398" t="str">
        <f>IF(_tag_month_day!D562="","",_tag_month_day!D562)</f>
        <v/>
      </c>
      <c r="R566" s="416">
        <f>IF(_tag_month_day!CB562="",R565,_tag_month_day!CB562/100)</f>
        <v>0.07</v>
      </c>
      <c r="S566" s="417" t="str">
        <f>IF(_tag_month_day!E562="","",_tag_month_day!E562)</f>
        <v/>
      </c>
      <c r="T566" s="417" t="str">
        <f>IF(_tag_month_day!F562="","",_tag_month_day!F562)</f>
        <v/>
      </c>
      <c r="U566" s="418" t="e">
        <f t="shared" si="3099"/>
        <v>#VALUE!</v>
      </c>
      <c r="V566" s="53" t="e">
        <f t="shared" si="3100"/>
        <v>#VALUE!</v>
      </c>
      <c r="W566" s="419" t="str">
        <f>IF(_jhy_month_day!A562="","",_jhy_month_day!A562)</f>
        <v/>
      </c>
      <c r="X566" s="420" t="str">
        <f>IF(_jhy_month_day!B562="","",_jhy_month_day!B562/100)</f>
        <v/>
      </c>
      <c r="Y566" s="420" t="str">
        <f>IF(_jhy_month_day!C562="","",_jhy_month_day!C562/100)</f>
        <v/>
      </c>
      <c r="Z566" s="439">
        <f t="shared" si="3189"/>
        <v>141</v>
      </c>
      <c r="AA566" s="440" t="str">
        <f>IF(_tag_month_day!G562="","",_tag_month_day!G562/100)</f>
        <v/>
      </c>
      <c r="AB566" s="440" t="str">
        <f>IF(_tag_month_day!H562="","",_tag_month_day!H562/100)</f>
        <v/>
      </c>
      <c r="AC566" s="193">
        <f t="shared" si="3146"/>
        <v>1.59963432013121</v>
      </c>
      <c r="AD566" s="441" t="str">
        <f t="shared" si="3147"/>
        <v/>
      </c>
      <c r="AE566" s="442" t="str">
        <f t="shared" si="3148"/>
        <v/>
      </c>
      <c r="AF566" s="443">
        <v>1</v>
      </c>
      <c r="AG566" s="68" t="str">
        <f>IF(_duihao_month_day!A562="","",_duihao_month_day!A562)</f>
        <v/>
      </c>
      <c r="AH566" s="463">
        <f>IF(_gyk_month_day!B562="",AH565,_gyk_month_day!B562)</f>
        <v>820</v>
      </c>
      <c r="AI566" s="464"/>
      <c r="AJ566" s="68" t="str">
        <f>IF(_tag_month_day!I562="","",_tag_month_day!I562)</f>
        <v/>
      </c>
      <c r="AK566" s="465" t="str">
        <f>IF(_tzyy_month_day!A562="","",_tzyy_month_day!A562)</f>
        <v/>
      </c>
      <c r="AL566" s="465" t="str">
        <f>IF(_tzyy_month_day!B562="","",_tzyy_month_day!B562)</f>
        <v/>
      </c>
      <c r="AM566" s="465" t="str">
        <f>IF(_tzyy_month_day!C562="","",_tzyy_month_day!C562)</f>
        <v/>
      </c>
      <c r="AN566" s="466" t="str">
        <f>IF(_tag_month_day!CG562="","",_tag_month_day!CG562)</f>
        <v/>
      </c>
      <c r="AO566" s="466" t="str">
        <f>IF(_tag_month_day!CH562="","",_tag_month_day!CH562)</f>
        <v/>
      </c>
      <c r="AP566" s="486" t="e">
        <f t="shared" si="3149"/>
        <v>#VALUE!</v>
      </c>
      <c r="AQ566" s="487" t="str">
        <f>IF(_tag_month_day!J562="","",_tag_month_day!J562/100)</f>
        <v/>
      </c>
      <c r="AR566" s="488">
        <f t="shared" si="3150"/>
        <v>1.3</v>
      </c>
      <c r="AS566" s="489" t="e">
        <f t="shared" si="3101"/>
        <v>#VALUE!</v>
      </c>
      <c r="AT566" s="489">
        <f t="shared" si="3151"/>
        <v>0</v>
      </c>
      <c r="AU566" s="490" t="str">
        <f>IF(_tag_month_day!K562="","",_tag_month_day!K562)</f>
        <v/>
      </c>
      <c r="AV566" s="491" t="str">
        <f>IF(_tag_month_day!L562="","",_tag_month_day!L562/100)</f>
        <v/>
      </c>
      <c r="AW566" s="420">
        <f t="shared" si="3073"/>
        <v>0</v>
      </c>
      <c r="AX566" s="420">
        <f t="shared" si="3152"/>
        <v>0</v>
      </c>
      <c r="AY566" s="420" t="str">
        <f>IF(_tag_month_day!M562="","",_tag_month_day!M562/100)</f>
        <v/>
      </c>
      <c r="AZ566" s="420" t="str">
        <f>IF(_tag_month_day!N562="","",_tag_month_day!N562/100)</f>
        <v/>
      </c>
      <c r="BA566" s="420" t="str">
        <f>IF(_tag_month_day!O562="","",_tag_month_day!O562/100)</f>
        <v/>
      </c>
      <c r="BB566" s="496" t="str">
        <f>IF(_tag_month_day!P562="","",_tag_month_day!P562/100)</f>
        <v/>
      </c>
      <c r="BC566" s="496">
        <f t="shared" si="3153"/>
        <v>0</v>
      </c>
      <c r="BD566" s="496" t="str">
        <f>IF(_tag_month_day!Q562="","",_tag_month_day!Q562/100)</f>
        <v/>
      </c>
      <c r="BE566" s="510" t="str">
        <f>IF(_tag_month_day!R562="","",_tag_month_day!R562/100)</f>
        <v/>
      </c>
      <c r="BF566" s="413" t="str">
        <f>IF(_tag_month_day!CC562="","",_tag_month_day!CC562/100)</f>
        <v/>
      </c>
      <c r="BG566" s="511" t="e">
        <f t="shared" si="3102"/>
        <v>#VALUE!</v>
      </c>
      <c r="BH566" s="198">
        <f t="shared" si="3103"/>
        <v>0</v>
      </c>
      <c r="BI566" s="512" t="e">
        <f>IF(CX566=0,BI565,(DK566*查询!$R$5+DL566*查询!$Q$5+DM566*查询!$N$5+DN566*查询!$O$5+DO566*查询!$P$5)*AF566/CX566)</f>
        <v>#VALUE!</v>
      </c>
      <c r="BJ566" s="512" t="e">
        <f>IF(CX566=0,BJ565,(DP566*查询!$S$5+DQ566*查询!$T$5+DR566*查询!$U$5)*AF566/CX566)</f>
        <v>#VALUE!</v>
      </c>
      <c r="BK566" s="512">
        <f t="shared" si="3154"/>
        <v>1</v>
      </c>
      <c r="BL566" s="513" t="str">
        <f>IF(_cfyc_month_day!A562="","",_cfyc_month_day!A562)</f>
        <v/>
      </c>
      <c r="BM566" s="513" t="str">
        <f>IF(_cfyc_month_day!B562="","",_cfyc_month_day!B562)</f>
        <v/>
      </c>
      <c r="BN566" s="513" t="str">
        <f>IF(_cfyc_month_day!C562="","",_cfyc_month_day!C562)</f>
        <v/>
      </c>
      <c r="BO566" s="522" t="str">
        <f>IF(_cfyc_month_day!D562="","",_cfyc_month_day!D562)</f>
        <v/>
      </c>
      <c r="BP566" s="522" t="str">
        <f>IF(_cfyc_month_day!E562="","",_cfyc_month_day!E562)</f>
        <v/>
      </c>
      <c r="BQ566" s="522" t="str">
        <f>IF(_cfyc_month_day!F562="","",_cfyc_month_day!F562)</f>
        <v/>
      </c>
      <c r="BR566" s="513" t="str">
        <f>IF(_tag_month_day!T562="","",_tag_month_day!T562)</f>
        <v/>
      </c>
      <c r="BS566" s="513" t="str">
        <f>IF(_tag_month_day!U562="","",_tag_month_day!U562)</f>
        <v/>
      </c>
      <c r="BT566" s="523" t="str">
        <f t="shared" si="3155"/>
        <v/>
      </c>
      <c r="BU566" s="223" t="str">
        <f>IF(_tag_month_day!V562="","",_tag_month_day!V562)</f>
        <v/>
      </c>
      <c r="BV566" s="206" t="str">
        <f>IF(_tag_month_day!W562="","",_tag_month_day!W562)</f>
        <v/>
      </c>
      <c r="BW566" s="540" t="str">
        <f>IF(_tag_month_day!X562="","",_tag_month_day!X562)</f>
        <v/>
      </c>
      <c r="BX566" s="540" t="str">
        <f>IF(_tag_month_day!Y562="","",_tag_month_day!Y562)</f>
        <v/>
      </c>
      <c r="BY566" s="541">
        <f ca="1" t="shared" si="3156"/>
        <v>43640.458333332</v>
      </c>
      <c r="BZ566" s="542"/>
      <c r="CA566" s="543" t="str">
        <f>IF(_jhy2_month_day!A562="","",_jhy2_month_day!A562)</f>
        <v/>
      </c>
      <c r="CB566" s="464" t="str">
        <f>IF(_jhy2_month_day!B562="","",_jhy2_month_day!B562)</f>
        <v/>
      </c>
      <c r="CC566" s="464" t="str">
        <f>IF(_jhy2_month_day!C562="","",_jhy2_month_day!C562)</f>
        <v/>
      </c>
      <c r="CD566" s="464" t="str">
        <f>IF(_jhy2_month_day!D562="","",_jhy2_month_day!D562)</f>
        <v/>
      </c>
      <c r="CE566" s="464" t="str">
        <f>IF(_jhy2_month_day!E562="","",_jhy2_month_day!E562)</f>
        <v/>
      </c>
      <c r="CF566" s="464" t="str">
        <f>IF(_jhy2_month_day!F562="","",_jhy2_month_day!F562)</f>
        <v/>
      </c>
      <c r="CG566" s="464" t="str">
        <f>IF(_jhy2_month_day!G562="","",_jhy2_month_day!G562)</f>
        <v/>
      </c>
      <c r="CH566" s="464" t="str">
        <f>IF(_jhy2_month_day!H562="","",_jhy2_month_day!H562)</f>
        <v/>
      </c>
      <c r="CI566" s="464" t="str">
        <f>IF(_jhy2_month_day!I562="","",_jhy2_month_day!I562)</f>
        <v/>
      </c>
      <c r="CJ566" s="464" t="str">
        <f>IF(_jhy2_month_day!J562="","",_jhy2_month_day!J562)</f>
        <v/>
      </c>
      <c r="CK566" s="464" t="str">
        <f>IF(_jhy2_month_day!K562="","",_jhy2_month_day!K562)</f>
        <v/>
      </c>
      <c r="CL566" s="562" t="str">
        <f>IF(_jhy2_month_day!L562="","",_jhy2_month_day!L562)</f>
        <v/>
      </c>
      <c r="CM566" s="562" t="str">
        <f>IF(_jhy2_month_day!M562="","",_jhy2_month_day!M562)</f>
        <v/>
      </c>
      <c r="CN566" s="562" t="str">
        <f>IF(_jhy2_month_day!N562="","",_jhy2_month_day!N562)</f>
        <v/>
      </c>
      <c r="CO566" s="562" t="str">
        <f>IF(_jhy2_month_day!O562="","",_jhy2_month_day!O562)</f>
        <v/>
      </c>
      <c r="CP566" s="562" t="str">
        <f>IF(_jhy2_month_day!P562="","",_jhy2_month_day!P562)</f>
        <v/>
      </c>
      <c r="CQ566" s="562" t="str">
        <f>IF(_jhy2_month_day!Q562="","",_jhy2_month_day!Q562)</f>
        <v/>
      </c>
      <c r="CR566" s="563" t="str">
        <f>IF(_jhy2_month_day!R562="","",_jhy2_month_day!R562)</f>
        <v/>
      </c>
      <c r="CS566" s="576" t="str">
        <f>IF(_jhy2_month_day!S562="","",_jhy2_month_day!S562)</f>
        <v/>
      </c>
      <c r="CT566" s="562" t="str">
        <f>IF(_jhy2_month_day!T562="","",_jhy2_month_day!T562)</f>
        <v/>
      </c>
      <c r="CU566" s="577" t="e">
        <f t="shared" si="3104"/>
        <v>#VALUE!</v>
      </c>
      <c r="CV566" s="198" t="e">
        <f t="shared" si="3105"/>
        <v>#VALUE!</v>
      </c>
      <c r="CW566" s="192" t="e">
        <f t="shared" si="3106"/>
        <v>#VALUE!</v>
      </c>
      <c r="CX566" s="192" t="e">
        <f t="shared" si="3107"/>
        <v>#VALUE!</v>
      </c>
      <c r="CY566" s="202" t="e">
        <f t="shared" si="3108"/>
        <v>#VALUE!</v>
      </c>
      <c r="CZ566" s="192" t="e">
        <f t="shared" ref="CZ566:DI566" si="3410">$AJ566*EF566</f>
        <v>#VALUE!</v>
      </c>
      <c r="DA566" s="192" t="e">
        <f t="shared" si="3410"/>
        <v>#VALUE!</v>
      </c>
      <c r="DB566" s="192" t="e">
        <f t="shared" si="3410"/>
        <v>#VALUE!</v>
      </c>
      <c r="DC566" s="192" t="e">
        <f t="shared" si="3410"/>
        <v>#VALUE!</v>
      </c>
      <c r="DD566" s="192" t="e">
        <f t="shared" si="3410"/>
        <v>#VALUE!</v>
      </c>
      <c r="DE566" s="192" t="e">
        <f t="shared" si="3410"/>
        <v>#VALUE!</v>
      </c>
      <c r="DF566" s="192" t="e">
        <f t="shared" si="3410"/>
        <v>#VALUE!</v>
      </c>
      <c r="DG566" s="192" t="e">
        <f t="shared" si="3410"/>
        <v>#VALUE!</v>
      </c>
      <c r="DH566" s="192" t="e">
        <f t="shared" si="3410"/>
        <v>#VALUE!</v>
      </c>
      <c r="DI566" s="192" t="e">
        <f t="shared" si="3410"/>
        <v>#VALUE!</v>
      </c>
      <c r="DJ566" s="192" t="e">
        <f t="shared" si="3110"/>
        <v>#VALUE!</v>
      </c>
      <c r="DK566" s="192" t="e">
        <f t="shared" si="3111"/>
        <v>#VALUE!</v>
      </c>
      <c r="DL566" s="192" t="e">
        <f t="shared" si="3112"/>
        <v>#VALUE!</v>
      </c>
      <c r="DM566" s="192" t="e">
        <f t="shared" si="3113"/>
        <v>#VALUE!</v>
      </c>
      <c r="DN566" s="192" t="e">
        <f t="shared" si="3114"/>
        <v>#VALUE!</v>
      </c>
      <c r="DO566" s="192" t="e">
        <f t="shared" si="3115"/>
        <v>#VALUE!</v>
      </c>
      <c r="DP566" s="192" t="e">
        <f t="shared" si="3116"/>
        <v>#VALUE!</v>
      </c>
      <c r="DQ566" s="192" t="e">
        <f t="shared" si="3117"/>
        <v>#VALUE!</v>
      </c>
      <c r="DR566" s="192" t="e">
        <f t="shared" si="3118"/>
        <v>#VALUE!</v>
      </c>
      <c r="DS566" s="192" t="e">
        <f t="shared" si="3119"/>
        <v>#VALUE!</v>
      </c>
      <c r="DT566" s="192" t="e">
        <f t="shared" si="3120"/>
        <v>#VALUE!</v>
      </c>
      <c r="DU566" s="192" t="e">
        <f t="shared" si="3121"/>
        <v>#VALUE!</v>
      </c>
      <c r="DV566" s="198" t="e">
        <f t="shared" si="3122"/>
        <v>#VALUE!</v>
      </c>
      <c r="DW566" s="198" t="e">
        <f t="shared" si="3123"/>
        <v>#DIV/0!</v>
      </c>
      <c r="DX566" s="198" t="e">
        <f t="shared" si="3124"/>
        <v>#DIV/0!</v>
      </c>
      <c r="DY566" s="198" t="e">
        <f t="shared" si="3125"/>
        <v>#VALUE!</v>
      </c>
      <c r="DZ566" s="198" t="e">
        <f t="shared" si="3126"/>
        <v>#VALUE!</v>
      </c>
      <c r="EA566" s="198" t="e">
        <f t="shared" si="3127"/>
        <v>#VALUE!</v>
      </c>
      <c r="EB566" s="198" t="e">
        <f t="shared" si="3128"/>
        <v>#VALUE!</v>
      </c>
      <c r="EC566" s="198" t="e">
        <f t="shared" si="3129"/>
        <v>#DIV/0!</v>
      </c>
      <c r="ED566" s="198" t="e">
        <f t="shared" si="3130"/>
        <v>#VALUE!</v>
      </c>
      <c r="EE566" s="198" t="e">
        <f t="shared" si="3131"/>
        <v>#VALUE!</v>
      </c>
      <c r="EF566" s="198" t="e">
        <f t="shared" ref="EF566:EO566" si="3411">DV566/SUM($DV566:$EE566)</f>
        <v>#VALUE!</v>
      </c>
      <c r="EG566" s="198" t="e">
        <f t="shared" si="3411"/>
        <v>#DIV/0!</v>
      </c>
      <c r="EH566" s="198" t="e">
        <f t="shared" si="3411"/>
        <v>#DIV/0!</v>
      </c>
      <c r="EI566" s="198" t="e">
        <f t="shared" si="3411"/>
        <v>#VALUE!</v>
      </c>
      <c r="EJ566" s="198" t="e">
        <f t="shared" si="3411"/>
        <v>#VALUE!</v>
      </c>
      <c r="EK566" s="198" t="e">
        <f t="shared" si="3411"/>
        <v>#VALUE!</v>
      </c>
      <c r="EL566" s="198" t="e">
        <f t="shared" si="3411"/>
        <v>#VALUE!</v>
      </c>
      <c r="EM566" s="198" t="e">
        <f t="shared" si="3411"/>
        <v>#DIV/0!</v>
      </c>
      <c r="EN566" s="198" t="e">
        <f t="shared" si="3411"/>
        <v>#VALUE!</v>
      </c>
      <c r="EO566" s="198" t="e">
        <f t="shared" si="3411"/>
        <v>#VALUE!</v>
      </c>
      <c r="EP566" s="511">
        <f t="shared" ref="EP566:EW566" si="3412">EP565</f>
        <v>0.08</v>
      </c>
      <c r="EQ566" s="511">
        <f t="shared" si="3412"/>
        <v>0.015</v>
      </c>
      <c r="ER566" s="511">
        <f t="shared" si="3412"/>
        <v>0.015</v>
      </c>
      <c r="ES566" s="511">
        <f t="shared" si="3412"/>
        <v>0.015</v>
      </c>
      <c r="ET566" s="511">
        <f t="shared" si="3412"/>
        <v>0.015</v>
      </c>
      <c r="EU566" s="511">
        <f t="shared" si="3412"/>
        <v>0.09</v>
      </c>
      <c r="EV566" s="511">
        <f t="shared" si="3412"/>
        <v>0.09</v>
      </c>
      <c r="EW566" s="511">
        <f t="shared" si="3412"/>
        <v>0.09</v>
      </c>
      <c r="EX566" s="420" t="str">
        <f>IF(_tag_month_day!AS562="","",_tag_month_day!AS562/100)</f>
        <v/>
      </c>
      <c r="EY566" s="420" t="str">
        <f>IF(_tag_month_day!AT562="","",_tag_month_day!AT562/100)</f>
        <v/>
      </c>
      <c r="EZ566" s="420" t="str">
        <f>IF(_tag_month_day!AU562="","",_tag_month_day!AU562/100)</f>
        <v/>
      </c>
      <c r="FA566" s="420" t="str">
        <f>IF(_tag_month_day!AV562="","",_tag_month_day!AV562/100)</f>
        <v/>
      </c>
      <c r="FB566" s="420" t="str">
        <f>IF(_tag_month_day!AW562="","",_tag_month_day!AW562/100)</f>
        <v/>
      </c>
      <c r="FC566" s="420" t="str">
        <f>IF(_tag_month_day!AX562="","",_tag_month_day!AX562/100)</f>
        <v/>
      </c>
      <c r="FD566" s="510">
        <f t="shared" si="3160"/>
        <v>0.33</v>
      </c>
      <c r="FE566" s="510">
        <f t="shared" si="3161"/>
        <v>0.19</v>
      </c>
      <c r="FF566" s="510">
        <f t="shared" si="3162"/>
        <v>0.003</v>
      </c>
      <c r="FG566" s="510">
        <f t="shared" si="3163"/>
        <v>0</v>
      </c>
      <c r="FH566" s="603">
        <f t="shared" si="3164"/>
        <v>0.0001</v>
      </c>
      <c r="FI566" s="510">
        <f t="shared" ref="FI566:FR566" si="3413">FI565</f>
        <v>0.41</v>
      </c>
      <c r="FJ566" s="510">
        <f t="shared" si="3413"/>
        <v>0.11</v>
      </c>
      <c r="FK566" s="510">
        <f t="shared" si="3413"/>
        <v>0.015</v>
      </c>
      <c r="FL566" s="510">
        <f t="shared" si="3413"/>
        <v>0</v>
      </c>
      <c r="FM566" s="603">
        <f t="shared" si="3413"/>
        <v>0.0001</v>
      </c>
      <c r="FN566" s="510" t="str">
        <f>IF(_tag_month_day!AY562="","",_tag_month_day!AY562/100)</f>
        <v/>
      </c>
      <c r="FO566" s="510" t="str">
        <f>IF(_tag_month_day!AZ562="","",_tag_month_day!AZ562/100)</f>
        <v/>
      </c>
      <c r="FP566" s="510" t="str">
        <f>IF(_tag_month_day!BA562="","",_tag_month_day!BA562/100)</f>
        <v/>
      </c>
      <c r="FQ566" s="510" t="str">
        <f>IF(_tag_month_day!BB562="","",_tag_month_day!BB562/100)</f>
        <v/>
      </c>
      <c r="FR566" s="603" t="str">
        <f>IF(_tag_month_day!BC562="","",_tag_month_day!BC562/100)</f>
        <v/>
      </c>
      <c r="FS566" s="510" t="str">
        <f>IF(_tag_month_day!BD562="","",_tag_month_day!BD562/100)</f>
        <v/>
      </c>
      <c r="FT566" s="510" t="str">
        <f>IF(_tag_month_day!BE562="","",_tag_month_day!BE562/100)</f>
        <v/>
      </c>
      <c r="FU566" s="510" t="str">
        <f>IF(_tag_month_day!BF562="","",_tag_month_day!BF562/100)</f>
        <v/>
      </c>
      <c r="FV566" s="510" t="str">
        <f>IF(_tag_month_day!BG562="","",_tag_month_day!BG562/100)</f>
        <v/>
      </c>
      <c r="FW566" s="603" t="str">
        <f>IF(_tag_month_day!BH562="","",_tag_month_day!BH562/100)</f>
        <v/>
      </c>
      <c r="FX566" s="510" t="str">
        <f>IF(_tag_month_day!BI562="","",_tag_month_day!BI562/100)</f>
        <v/>
      </c>
      <c r="FY566" s="510" t="str">
        <f>IF(_tag_month_day!BJ562="","",_tag_month_day!BJ562/100)</f>
        <v/>
      </c>
      <c r="FZ566" s="605" t="str">
        <f>IF(_tag_month_day!BK562="","",_tag_month_day!BK562/100)</f>
        <v/>
      </c>
      <c r="GA566" s="510" t="str">
        <f>IF(_tag_month_day!BL562="","",_tag_month_day!BL562/100)</f>
        <v/>
      </c>
      <c r="GB566" s="603" t="str">
        <f>IF(_tag_month_day!BM562="","",_tag_month_day!BM562/100)</f>
        <v/>
      </c>
      <c r="GC566" s="420" t="str">
        <f>IF(_tag_month_day!BN562="","",_tag_month_day!BN562/100)</f>
        <v/>
      </c>
      <c r="GD566" s="420" t="str">
        <f>IF(_tag_month_day!BO562="","",_tag_month_day!BO562/100)</f>
        <v/>
      </c>
      <c r="GE566" s="420" t="str">
        <f>IF(_tag_month_day!BP562="","",_tag_month_day!BP562/100)</f>
        <v/>
      </c>
      <c r="GF566" s="420" t="str">
        <f>IF(_tag_month_day!BQ562="","",_tag_month_day!BQ562/100)</f>
        <v/>
      </c>
      <c r="GG566" s="420" t="str">
        <f>IF(_tag_month_day!BR562="","",_tag_month_day!BR562/100)</f>
        <v/>
      </c>
      <c r="GH566" s="420" t="str">
        <f>IF(_tag_month_day!BS562="","",_tag_month_day!BS562/100)</f>
        <v/>
      </c>
      <c r="GI566" s="603" t="str">
        <f>IF(_tag_month_day!BT562="","",_tag_month_day!BT562/100)</f>
        <v/>
      </c>
      <c r="GJ566" s="612" t="str">
        <f>IF(_tag_month_day!BU562="","",_tag_month_day!BU562/100)</f>
        <v/>
      </c>
      <c r="GK566" s="620" t="str">
        <f>IF(_tag_month_day!BV562="",IF(_rlcf_month_day!A$2="","",_rlcf_month_day!A$2/100),_tag_month_day!BV562/100)</f>
        <v/>
      </c>
      <c r="GL566" s="620" t="str">
        <f>IF(_tag_month_day!BW562="",IF(_rlcf_month_day!B$2="","",_rlcf_month_day!B$2/100),_tag_month_day!BW562/100)</f>
        <v/>
      </c>
      <c r="GM566" s="621" t="str">
        <f>IF(_tag_month_day!BX562="",IF(_rlcf_month_day!C$2="","",_rlcf_month_day!C$2/100),_tag_month_day!BX562/100)</f>
        <v/>
      </c>
      <c r="GN566" s="620" t="str">
        <f>IF(_tag_month_day!BV562="",IF(_rlcf_month_day!A$2="","",_rlcf_month_day!A$2/100),_tag_month_day!BV562/100)</f>
        <v/>
      </c>
      <c r="GO566" s="620" t="str">
        <f>IF(_tag_month_day!BW562="",IF(_rlcf_month_day!B$2="","",_rlcf_month_day!B$2/100),_tag_month_day!BW562/100)</f>
        <v/>
      </c>
      <c r="GP566" s="620" t="str">
        <f>IF(_tag_month_day!CD562="",IF(_rlcf_month_day!E$2="","",_rlcf_month_day!E$2/100),_tag_month_day!CD562/100)</f>
        <v/>
      </c>
      <c r="GQ566" s="620" t="str">
        <f>IF(_tag_month_day!CE562="",IF(_rlcf_month_day!F$2="","",_rlcf_month_day!F$2/100),_tag_month_day!CE562/100)</f>
        <v/>
      </c>
      <c r="GR566" s="621" t="str">
        <f>IF(_tag_month_day!CF562="",IF(_rlcf_month_day!G$2="","",_rlcf_month_day!G$2/100),_tag_month_day!CF562/100)</f>
        <v/>
      </c>
      <c r="GS566" s="626">
        <f t="shared" ref="GS566:HH566" si="3414">GS565</f>
        <v>0.953</v>
      </c>
      <c r="GT566" s="626">
        <f t="shared" si="3414"/>
        <v>0.55</v>
      </c>
      <c r="GU566" s="626">
        <f t="shared" si="3414"/>
        <v>0.55</v>
      </c>
      <c r="GV566" s="626">
        <f t="shared" si="3414"/>
        <v>0.55</v>
      </c>
      <c r="GW566" s="626">
        <f t="shared" si="3414"/>
        <v>0.5</v>
      </c>
      <c r="GX566" s="626">
        <f t="shared" si="3414"/>
        <v>0.935</v>
      </c>
      <c r="GY566" s="626">
        <f t="shared" si="3414"/>
        <v>0.15</v>
      </c>
      <c r="GZ566" s="626">
        <f t="shared" si="3414"/>
        <v>1</v>
      </c>
      <c r="HA566" s="632">
        <f t="shared" si="3414"/>
        <v>0.047</v>
      </c>
      <c r="HB566" s="632">
        <f t="shared" si="3414"/>
        <v>0.45</v>
      </c>
      <c r="HC566" s="632">
        <f t="shared" si="3414"/>
        <v>0.45</v>
      </c>
      <c r="HD566" s="632">
        <f t="shared" si="3414"/>
        <v>0.45</v>
      </c>
      <c r="HE566" s="632">
        <f t="shared" si="3414"/>
        <v>0.5</v>
      </c>
      <c r="HF566" s="632">
        <f t="shared" si="3414"/>
        <v>0.065</v>
      </c>
      <c r="HG566" s="632">
        <f t="shared" si="3414"/>
        <v>0.85</v>
      </c>
      <c r="HH566" s="632">
        <f t="shared" si="3414"/>
        <v>0</v>
      </c>
      <c r="HI566" s="68">
        <f t="shared" si="3136"/>
        <v>0</v>
      </c>
      <c r="HJ566" s="68" t="e">
        <f t="shared" si="3167"/>
        <v>#VALUE!</v>
      </c>
      <c r="HK566" s="202">
        <f t="shared" si="3168"/>
        <v>0.85</v>
      </c>
      <c r="HL566" s="464">
        <f t="shared" si="3169"/>
        <v>550000</v>
      </c>
      <c r="HM566" s="464">
        <f t="shared" si="3170"/>
        <v>480000</v>
      </c>
      <c r="HN566" s="192" t="e">
        <f t="shared" si="3137"/>
        <v>#VALUE!</v>
      </c>
      <c r="HO566" s="192" t="e">
        <f>HN566*HK566*$HO$2/HL566*1000000</f>
        <v>#VALUE!</v>
      </c>
      <c r="HP566" s="192" t="e">
        <f>HN566*HK566*$HP$2/HM566*1000000</f>
        <v>#VALUE!</v>
      </c>
    </row>
    <row r="567" customFormat="1" spans="1:224">
      <c r="A567" s="381">
        <v>562</v>
      </c>
      <c r="B567" s="54">
        <f ca="1" t="shared" si="3171"/>
        <v>43640</v>
      </c>
      <c r="C567" s="57">
        <f t="shared" si="3172"/>
        <v>0.0416666666666667</v>
      </c>
      <c r="D567" s="68" t="str">
        <f ca="1" t="shared" si="3138"/>
        <v>白班</v>
      </c>
      <c r="E567" s="68" t="str">
        <f ca="1" t="shared" si="3139"/>
        <v>丙</v>
      </c>
      <c r="F567" s="68">
        <f ca="1">SUMPRODUCT((成本日报!$A$3:$A$95=计划!B567)*(成本日报!$B$3:$B$95=计划!$D567),成本日报!$C$3:$C$95)</f>
        <v>3</v>
      </c>
      <c r="G567" s="382">
        <f ca="1" t="shared" si="3173"/>
        <v>43640.3749999986</v>
      </c>
      <c r="H567" s="382">
        <f ca="1" t="shared" si="3140"/>
        <v>43640.3819444431</v>
      </c>
      <c r="I567" s="382">
        <f ca="1" t="shared" si="3141"/>
        <v>43640.3874999986</v>
      </c>
      <c r="J567" s="382">
        <f ca="1" t="shared" si="3142"/>
        <v>43640.4166666653</v>
      </c>
      <c r="K567" s="382">
        <f ca="1" t="shared" si="3143"/>
        <v>43640.4791666653</v>
      </c>
      <c r="L567" s="382">
        <f ca="1" t="shared" si="3144"/>
        <v>43640.4999999986</v>
      </c>
      <c r="M567" s="398" t="str">
        <f>IF(_tag_month_day!A563="","",_tag_month_day!A563)</f>
        <v/>
      </c>
      <c r="N567" s="398" t="str">
        <f>IF(_tag_month_day!B563="","",_tag_month_day!B563)</f>
        <v/>
      </c>
      <c r="O567" s="399" t="e">
        <f t="shared" si="3145"/>
        <v>#VALUE!</v>
      </c>
      <c r="P567" s="398" t="str">
        <f>IF(_tag_month_day!C563="","",_tag_month_day!C563)</f>
        <v/>
      </c>
      <c r="Q567" s="398" t="str">
        <f>IF(_tag_month_day!D563="","",_tag_month_day!D563)</f>
        <v/>
      </c>
      <c r="R567" s="416">
        <f>IF(_tag_month_day!CB563="",R566,_tag_month_day!CB563/100)</f>
        <v>0.07</v>
      </c>
      <c r="S567" s="417" t="str">
        <f>IF(_tag_month_day!E563="","",_tag_month_day!E563)</f>
        <v/>
      </c>
      <c r="T567" s="417" t="str">
        <f>IF(_tag_month_day!F563="","",_tag_month_day!F563)</f>
        <v/>
      </c>
      <c r="U567" s="418" t="e">
        <f t="shared" si="3099"/>
        <v>#VALUE!</v>
      </c>
      <c r="V567" s="53" t="e">
        <f t="shared" si="3100"/>
        <v>#VALUE!</v>
      </c>
      <c r="W567" s="419" t="str">
        <f>IF(_jhy_month_day!A563="","",_jhy_month_day!A563)</f>
        <v/>
      </c>
      <c r="X567" s="420" t="str">
        <f>IF(_jhy_month_day!B563="","",_jhy_month_day!B563/100)</f>
        <v/>
      </c>
      <c r="Y567" s="420" t="str">
        <f>IF(_jhy_month_day!C563="","",_jhy_month_day!C563/100)</f>
        <v/>
      </c>
      <c r="Z567" s="439">
        <f t="shared" si="3189"/>
        <v>141</v>
      </c>
      <c r="AA567" s="440" t="str">
        <f>IF(_tag_month_day!G563="","",_tag_month_day!G563/100)</f>
        <v/>
      </c>
      <c r="AB567" s="440" t="str">
        <f>IF(_tag_month_day!H563="","",_tag_month_day!H563/100)</f>
        <v/>
      </c>
      <c r="AC567" s="193">
        <f t="shared" si="3146"/>
        <v>1.59963432013121</v>
      </c>
      <c r="AD567" s="441" t="str">
        <f t="shared" si="3147"/>
        <v/>
      </c>
      <c r="AE567" s="442" t="str">
        <f t="shared" si="3148"/>
        <v/>
      </c>
      <c r="AF567" s="443">
        <v>1</v>
      </c>
      <c r="AG567" s="68" t="str">
        <f>IF(_duihao_month_day!A563="","",_duihao_month_day!A563)</f>
        <v/>
      </c>
      <c r="AH567" s="463">
        <f>IF(_gyk_month_day!B563="",AH566,_gyk_month_day!B563)</f>
        <v>820</v>
      </c>
      <c r="AI567" s="464"/>
      <c r="AJ567" s="68" t="str">
        <f>IF(_tag_month_day!I563="","",_tag_month_day!I563)</f>
        <v/>
      </c>
      <c r="AK567" s="465" t="str">
        <f>IF(_tzyy_month_day!A563="","",_tzyy_month_day!A563)</f>
        <v/>
      </c>
      <c r="AL567" s="465" t="str">
        <f>IF(_tzyy_month_day!B563="","",_tzyy_month_day!B563)</f>
        <v/>
      </c>
      <c r="AM567" s="465" t="str">
        <f>IF(_tzyy_month_day!C563="","",_tzyy_month_day!C563)</f>
        <v/>
      </c>
      <c r="AN567" s="466" t="str">
        <f>IF(_tag_month_day!CG563="","",_tag_month_day!CG563)</f>
        <v/>
      </c>
      <c r="AO567" s="466" t="str">
        <f>IF(_tag_month_day!CH563="","",_tag_month_day!CH563)</f>
        <v/>
      </c>
      <c r="AP567" s="486" t="e">
        <f t="shared" si="3149"/>
        <v>#VALUE!</v>
      </c>
      <c r="AQ567" s="487" t="str">
        <f>IF(_tag_month_day!J563="","",_tag_month_day!J563/100)</f>
        <v/>
      </c>
      <c r="AR567" s="488">
        <f t="shared" si="3150"/>
        <v>1.3</v>
      </c>
      <c r="AS567" s="489" t="e">
        <f t="shared" si="3101"/>
        <v>#VALUE!</v>
      </c>
      <c r="AT567" s="489">
        <f t="shared" si="3151"/>
        <v>0</v>
      </c>
      <c r="AU567" s="490" t="str">
        <f>IF(_tag_month_day!K563="","",_tag_month_day!K563)</f>
        <v/>
      </c>
      <c r="AV567" s="491" t="str">
        <f>IF(_tag_month_day!L563="","",_tag_month_day!L563/100)</f>
        <v/>
      </c>
      <c r="AW567" s="420">
        <f t="shared" si="3073"/>
        <v>0</v>
      </c>
      <c r="AX567" s="420">
        <f t="shared" si="3152"/>
        <v>0</v>
      </c>
      <c r="AY567" s="420" t="str">
        <f>IF(_tag_month_day!M563="","",_tag_month_day!M563/100)</f>
        <v/>
      </c>
      <c r="AZ567" s="420" t="str">
        <f>IF(_tag_month_day!N563="","",_tag_month_day!N563/100)</f>
        <v/>
      </c>
      <c r="BA567" s="420" t="str">
        <f>IF(_tag_month_day!O563="","",_tag_month_day!O563/100)</f>
        <v/>
      </c>
      <c r="BB567" s="496" t="str">
        <f>IF(_tag_month_day!P563="","",_tag_month_day!P563/100)</f>
        <v/>
      </c>
      <c r="BC567" s="496">
        <f t="shared" si="3153"/>
        <v>0</v>
      </c>
      <c r="BD567" s="496" t="str">
        <f>IF(_tag_month_day!Q563="","",_tag_month_day!Q563/100)</f>
        <v/>
      </c>
      <c r="BE567" s="510" t="str">
        <f>IF(_tag_month_day!R563="","",_tag_month_day!R563/100)</f>
        <v/>
      </c>
      <c r="BF567" s="413" t="str">
        <f>IF(_tag_month_day!CC563="","",_tag_month_day!CC563/100)</f>
        <v/>
      </c>
      <c r="BG567" s="511" t="e">
        <f t="shared" si="3102"/>
        <v>#VALUE!</v>
      </c>
      <c r="BH567" s="198">
        <f t="shared" si="3103"/>
        <v>0</v>
      </c>
      <c r="BI567" s="512" t="e">
        <f>IF(CX567=0,BI566,(DK567*查询!$R$5+DL567*查询!$Q$5+DM567*查询!$N$5+DN567*查询!$O$5+DO567*查询!$P$5)*AF567/CX567)</f>
        <v>#VALUE!</v>
      </c>
      <c r="BJ567" s="512" t="e">
        <f>IF(CX567=0,BJ566,(DP567*查询!$S$5+DQ567*查询!$T$5+DR567*查询!$U$5)*AF567/CX567)</f>
        <v>#VALUE!</v>
      </c>
      <c r="BK567" s="512">
        <f t="shared" si="3154"/>
        <v>1</v>
      </c>
      <c r="BL567" s="513" t="str">
        <f>IF(_cfyc_month_day!A563="","",_cfyc_month_day!A563)</f>
        <v/>
      </c>
      <c r="BM567" s="513" t="str">
        <f>IF(_cfyc_month_day!B563="","",_cfyc_month_day!B563)</f>
        <v/>
      </c>
      <c r="BN567" s="513" t="str">
        <f>IF(_cfyc_month_day!C563="","",_cfyc_month_day!C563)</f>
        <v/>
      </c>
      <c r="BO567" s="522" t="str">
        <f>IF(_cfyc_month_day!D563="","",_cfyc_month_day!D563)</f>
        <v/>
      </c>
      <c r="BP567" s="522" t="str">
        <f>IF(_cfyc_month_day!E563="","",_cfyc_month_day!E563)</f>
        <v/>
      </c>
      <c r="BQ567" s="522" t="str">
        <f>IF(_cfyc_month_day!F563="","",_cfyc_month_day!F563)</f>
        <v/>
      </c>
      <c r="BR567" s="513" t="str">
        <f>IF(_tag_month_day!T563="","",_tag_month_day!T563)</f>
        <v/>
      </c>
      <c r="BS567" s="513" t="str">
        <f>IF(_tag_month_day!U563="","",_tag_month_day!U563)</f>
        <v/>
      </c>
      <c r="BT567" s="523" t="str">
        <f t="shared" si="3155"/>
        <v/>
      </c>
      <c r="BU567" s="223" t="str">
        <f>IF(_tag_month_day!V563="","",_tag_month_day!V563)</f>
        <v/>
      </c>
      <c r="BV567" s="206" t="str">
        <f>IF(_tag_month_day!W563="","",_tag_month_day!W563)</f>
        <v/>
      </c>
      <c r="BW567" s="540" t="str">
        <f>IF(_tag_month_day!X563="","",_tag_month_day!X563)</f>
        <v/>
      </c>
      <c r="BX567" s="540" t="str">
        <f>IF(_tag_month_day!Y563="","",_tag_month_day!Y563)</f>
        <v/>
      </c>
      <c r="BY567" s="541">
        <f ca="1" t="shared" si="3156"/>
        <v>43640.4999999986</v>
      </c>
      <c r="BZ567" s="542"/>
      <c r="CA567" s="562" t="str">
        <f>IF(_jhy2_month_day!A563="","",_jhy2_month_day!A563)</f>
        <v/>
      </c>
      <c r="CB567" s="464" t="str">
        <f>IF(_jhy2_month_day!B563="","",_jhy2_month_day!B563)</f>
        <v/>
      </c>
      <c r="CC567" s="464" t="str">
        <f>IF(_jhy2_month_day!C563="","",_jhy2_month_day!C563)</f>
        <v/>
      </c>
      <c r="CD567" s="464" t="str">
        <f>IF(_jhy2_month_day!D563="","",_jhy2_month_day!D563)</f>
        <v/>
      </c>
      <c r="CE567" s="464" t="str">
        <f>IF(_jhy2_month_day!E563="","",_jhy2_month_day!E563)</f>
        <v/>
      </c>
      <c r="CF567" s="464" t="str">
        <f>IF(_jhy2_month_day!F563="","",_jhy2_month_day!F563)</f>
        <v/>
      </c>
      <c r="CG567" s="464" t="str">
        <f>IF(_jhy2_month_day!G563="","",_jhy2_month_day!G563)</f>
        <v/>
      </c>
      <c r="CH567" s="464" t="str">
        <f>IF(_jhy2_month_day!H563="","",_jhy2_month_day!H563)</f>
        <v/>
      </c>
      <c r="CI567" s="464" t="str">
        <f>IF(_jhy2_month_day!I563="","",_jhy2_month_day!I563)</f>
        <v/>
      </c>
      <c r="CJ567" s="464" t="str">
        <f>IF(_jhy2_month_day!J563="","",_jhy2_month_day!J563)</f>
        <v/>
      </c>
      <c r="CK567" s="464" t="str">
        <f>IF(_jhy2_month_day!K563="","",_jhy2_month_day!K563)</f>
        <v/>
      </c>
      <c r="CL567" s="562" t="str">
        <f>IF(_jhy2_month_day!L563="","",_jhy2_month_day!L563)</f>
        <v/>
      </c>
      <c r="CM567" s="562" t="str">
        <f>IF(_jhy2_month_day!M563="","",_jhy2_month_day!M563)</f>
        <v/>
      </c>
      <c r="CN567" s="562" t="str">
        <f>IF(_jhy2_month_day!N563="","",_jhy2_month_day!N563)</f>
        <v/>
      </c>
      <c r="CO567" s="562" t="str">
        <f>IF(_jhy2_month_day!O563="","",_jhy2_month_day!O563)</f>
        <v/>
      </c>
      <c r="CP567" s="562" t="str">
        <f>IF(_jhy2_month_day!P563="","",_jhy2_month_day!P563)</f>
        <v/>
      </c>
      <c r="CQ567" s="562" t="str">
        <f>IF(_jhy2_month_day!Q563="","",_jhy2_month_day!Q563)</f>
        <v/>
      </c>
      <c r="CR567" s="563" t="str">
        <f>IF(_jhy2_month_day!R563="","",_jhy2_month_day!R563)</f>
        <v/>
      </c>
      <c r="CS567" s="576" t="str">
        <f>IF(_jhy2_month_day!S563="","",_jhy2_month_day!S563)</f>
        <v/>
      </c>
      <c r="CT567" s="562" t="str">
        <f>IF(_jhy2_month_day!T563="","",_jhy2_month_day!T563)</f>
        <v/>
      </c>
      <c r="CU567" s="577" t="e">
        <f t="shared" si="3104"/>
        <v>#VALUE!</v>
      </c>
      <c r="CV567" s="198" t="e">
        <f t="shared" si="3105"/>
        <v>#VALUE!</v>
      </c>
      <c r="CW567" s="192" t="e">
        <f t="shared" si="3106"/>
        <v>#VALUE!</v>
      </c>
      <c r="CX567" s="192" t="e">
        <f t="shared" si="3107"/>
        <v>#VALUE!</v>
      </c>
      <c r="CY567" s="202" t="e">
        <f t="shared" si="3108"/>
        <v>#VALUE!</v>
      </c>
      <c r="CZ567" s="192" t="e">
        <f t="shared" ref="CZ567:DI567" si="3415">$AJ567*EF567</f>
        <v>#VALUE!</v>
      </c>
      <c r="DA567" s="192" t="e">
        <f t="shared" si="3415"/>
        <v>#VALUE!</v>
      </c>
      <c r="DB567" s="192" t="e">
        <f t="shared" si="3415"/>
        <v>#VALUE!</v>
      </c>
      <c r="DC567" s="192" t="e">
        <f t="shared" si="3415"/>
        <v>#VALUE!</v>
      </c>
      <c r="DD567" s="192" t="e">
        <f t="shared" si="3415"/>
        <v>#VALUE!</v>
      </c>
      <c r="DE567" s="192" t="e">
        <f t="shared" si="3415"/>
        <v>#VALUE!</v>
      </c>
      <c r="DF567" s="192" t="e">
        <f t="shared" si="3415"/>
        <v>#VALUE!</v>
      </c>
      <c r="DG567" s="192" t="e">
        <f t="shared" si="3415"/>
        <v>#VALUE!</v>
      </c>
      <c r="DH567" s="192" t="e">
        <f t="shared" si="3415"/>
        <v>#VALUE!</v>
      </c>
      <c r="DI567" s="192" t="e">
        <f t="shared" si="3415"/>
        <v>#VALUE!</v>
      </c>
      <c r="DJ567" s="192" t="e">
        <f t="shared" si="3110"/>
        <v>#VALUE!</v>
      </c>
      <c r="DK567" s="192" t="e">
        <f t="shared" si="3111"/>
        <v>#VALUE!</v>
      </c>
      <c r="DL567" s="192" t="e">
        <f t="shared" si="3112"/>
        <v>#VALUE!</v>
      </c>
      <c r="DM567" s="192" t="e">
        <f t="shared" si="3113"/>
        <v>#VALUE!</v>
      </c>
      <c r="DN567" s="192" t="e">
        <f t="shared" si="3114"/>
        <v>#VALUE!</v>
      </c>
      <c r="DO567" s="192" t="e">
        <f t="shared" si="3115"/>
        <v>#VALUE!</v>
      </c>
      <c r="DP567" s="192" t="e">
        <f t="shared" si="3116"/>
        <v>#VALUE!</v>
      </c>
      <c r="DQ567" s="192" t="e">
        <f t="shared" si="3117"/>
        <v>#VALUE!</v>
      </c>
      <c r="DR567" s="192" t="e">
        <f t="shared" si="3118"/>
        <v>#VALUE!</v>
      </c>
      <c r="DS567" s="192" t="e">
        <f t="shared" si="3119"/>
        <v>#VALUE!</v>
      </c>
      <c r="DT567" s="192" t="e">
        <f t="shared" si="3120"/>
        <v>#VALUE!</v>
      </c>
      <c r="DU567" s="192" t="e">
        <f t="shared" si="3121"/>
        <v>#VALUE!</v>
      </c>
      <c r="DV567" s="198" t="e">
        <f t="shared" si="3122"/>
        <v>#VALUE!</v>
      </c>
      <c r="DW567" s="198" t="e">
        <f t="shared" si="3123"/>
        <v>#DIV/0!</v>
      </c>
      <c r="DX567" s="198" t="e">
        <f t="shared" si="3124"/>
        <v>#DIV/0!</v>
      </c>
      <c r="DY567" s="198" t="e">
        <f t="shared" si="3125"/>
        <v>#VALUE!</v>
      </c>
      <c r="DZ567" s="198" t="e">
        <f t="shared" si="3126"/>
        <v>#VALUE!</v>
      </c>
      <c r="EA567" s="198" t="e">
        <f t="shared" si="3127"/>
        <v>#VALUE!</v>
      </c>
      <c r="EB567" s="198" t="e">
        <f t="shared" si="3128"/>
        <v>#VALUE!</v>
      </c>
      <c r="EC567" s="198" t="e">
        <f t="shared" si="3129"/>
        <v>#DIV/0!</v>
      </c>
      <c r="ED567" s="198" t="e">
        <f t="shared" si="3130"/>
        <v>#VALUE!</v>
      </c>
      <c r="EE567" s="198" t="e">
        <f t="shared" si="3131"/>
        <v>#VALUE!</v>
      </c>
      <c r="EF567" s="198" t="e">
        <f t="shared" ref="EF567:EO567" si="3416">DV567/SUM($DV567:$EE567)</f>
        <v>#VALUE!</v>
      </c>
      <c r="EG567" s="198" t="e">
        <f t="shared" si="3416"/>
        <v>#DIV/0!</v>
      </c>
      <c r="EH567" s="198" t="e">
        <f t="shared" si="3416"/>
        <v>#DIV/0!</v>
      </c>
      <c r="EI567" s="198" t="e">
        <f t="shared" si="3416"/>
        <v>#VALUE!</v>
      </c>
      <c r="EJ567" s="198" t="e">
        <f t="shared" si="3416"/>
        <v>#VALUE!</v>
      </c>
      <c r="EK567" s="198" t="e">
        <f t="shared" si="3416"/>
        <v>#VALUE!</v>
      </c>
      <c r="EL567" s="198" t="e">
        <f t="shared" si="3416"/>
        <v>#VALUE!</v>
      </c>
      <c r="EM567" s="198" t="e">
        <f t="shared" si="3416"/>
        <v>#DIV/0!</v>
      </c>
      <c r="EN567" s="198" t="e">
        <f t="shared" si="3416"/>
        <v>#VALUE!</v>
      </c>
      <c r="EO567" s="198" t="e">
        <f t="shared" si="3416"/>
        <v>#VALUE!</v>
      </c>
      <c r="EP567" s="511">
        <f t="shared" ref="EP567:EW567" si="3417">EP566</f>
        <v>0.08</v>
      </c>
      <c r="EQ567" s="511">
        <f t="shared" si="3417"/>
        <v>0.015</v>
      </c>
      <c r="ER567" s="511">
        <f t="shared" si="3417"/>
        <v>0.015</v>
      </c>
      <c r="ES567" s="511">
        <f t="shared" si="3417"/>
        <v>0.015</v>
      </c>
      <c r="ET567" s="511">
        <f t="shared" si="3417"/>
        <v>0.015</v>
      </c>
      <c r="EU567" s="511">
        <f t="shared" si="3417"/>
        <v>0.09</v>
      </c>
      <c r="EV567" s="511">
        <f t="shared" si="3417"/>
        <v>0.09</v>
      </c>
      <c r="EW567" s="511">
        <f t="shared" si="3417"/>
        <v>0.09</v>
      </c>
      <c r="EX567" s="420" t="str">
        <f>IF(_tag_month_day!AS563="","",_tag_month_day!AS563/100)</f>
        <v/>
      </c>
      <c r="EY567" s="420" t="str">
        <f>IF(_tag_month_day!AT563="","",_tag_month_day!AT563/100)</f>
        <v/>
      </c>
      <c r="EZ567" s="420" t="str">
        <f>IF(_tag_month_day!AU563="","",_tag_month_day!AU563/100)</f>
        <v/>
      </c>
      <c r="FA567" s="420" t="str">
        <f>IF(_tag_month_day!AV563="","",_tag_month_day!AV563/100)</f>
        <v/>
      </c>
      <c r="FB567" s="420" t="str">
        <f>IF(_tag_month_day!AW563="","",_tag_month_day!AW563/100)</f>
        <v/>
      </c>
      <c r="FC567" s="420" t="str">
        <f>IF(_tag_month_day!AX563="","",_tag_month_day!AX563/100)</f>
        <v/>
      </c>
      <c r="FD567" s="510">
        <f t="shared" si="3160"/>
        <v>0.33</v>
      </c>
      <c r="FE567" s="510">
        <f t="shared" si="3161"/>
        <v>0.19</v>
      </c>
      <c r="FF567" s="510">
        <f t="shared" si="3162"/>
        <v>0.003</v>
      </c>
      <c r="FG567" s="510">
        <f t="shared" si="3163"/>
        <v>0</v>
      </c>
      <c r="FH567" s="603">
        <f t="shared" si="3164"/>
        <v>0.0001</v>
      </c>
      <c r="FI567" s="510">
        <f t="shared" ref="FI567:FR567" si="3418">FI566</f>
        <v>0.41</v>
      </c>
      <c r="FJ567" s="510">
        <f t="shared" si="3418"/>
        <v>0.11</v>
      </c>
      <c r="FK567" s="510">
        <f t="shared" si="3418"/>
        <v>0.015</v>
      </c>
      <c r="FL567" s="510">
        <f t="shared" si="3418"/>
        <v>0</v>
      </c>
      <c r="FM567" s="603">
        <f t="shared" si="3418"/>
        <v>0.0001</v>
      </c>
      <c r="FN567" s="510" t="str">
        <f>IF(_tag_month_day!AY563="","",_tag_month_day!AY563/100)</f>
        <v/>
      </c>
      <c r="FO567" s="510" t="str">
        <f>IF(_tag_month_day!AZ563="","",_tag_month_day!AZ563/100)</f>
        <v/>
      </c>
      <c r="FP567" s="510" t="str">
        <f>IF(_tag_month_day!BA563="","",_tag_month_day!BA563/100)</f>
        <v/>
      </c>
      <c r="FQ567" s="510" t="str">
        <f>IF(_tag_month_day!BB563="","",_tag_month_day!BB563/100)</f>
        <v/>
      </c>
      <c r="FR567" s="603" t="str">
        <f>IF(_tag_month_day!BC563="","",_tag_month_day!BC563/100)</f>
        <v/>
      </c>
      <c r="FS567" s="510" t="str">
        <f>IF(_tag_month_day!BD563="","",_tag_month_day!BD563/100)</f>
        <v/>
      </c>
      <c r="FT567" s="510" t="str">
        <f>IF(_tag_month_day!BE563="","",_tag_month_day!BE563/100)</f>
        <v/>
      </c>
      <c r="FU567" s="510" t="str">
        <f>IF(_tag_month_day!BF563="","",_tag_month_day!BF563/100)</f>
        <v/>
      </c>
      <c r="FV567" s="510" t="str">
        <f>IF(_tag_month_day!BG563="","",_tag_month_day!BG563/100)</f>
        <v/>
      </c>
      <c r="FW567" s="603" t="str">
        <f>IF(_tag_month_day!BH563="","",_tag_month_day!BH563/100)</f>
        <v/>
      </c>
      <c r="FX567" s="510" t="str">
        <f>IF(_tag_month_day!BI563="","",_tag_month_day!BI563/100)</f>
        <v/>
      </c>
      <c r="FY567" s="510" t="str">
        <f>IF(_tag_month_day!BJ563="","",_tag_month_day!BJ563/100)</f>
        <v/>
      </c>
      <c r="FZ567" s="605" t="str">
        <f>IF(_tag_month_day!BK563="","",_tag_month_day!BK563/100)</f>
        <v/>
      </c>
      <c r="GA567" s="510" t="str">
        <f>IF(_tag_month_day!BL563="","",_tag_month_day!BL563/100)</f>
        <v/>
      </c>
      <c r="GB567" s="603" t="str">
        <f>IF(_tag_month_day!BM563="","",_tag_month_day!BM563/100)</f>
        <v/>
      </c>
      <c r="GC567" s="420" t="str">
        <f>IF(_tag_month_day!BN563="","",_tag_month_day!BN563/100)</f>
        <v/>
      </c>
      <c r="GD567" s="420" t="str">
        <f>IF(_tag_month_day!BO563="","",_tag_month_day!BO563/100)</f>
        <v/>
      </c>
      <c r="GE567" s="420" t="str">
        <f>IF(_tag_month_day!BP563="","",_tag_month_day!BP563/100)</f>
        <v/>
      </c>
      <c r="GF567" s="420" t="str">
        <f>IF(_tag_month_day!BQ563="","",_tag_month_day!BQ563/100)</f>
        <v/>
      </c>
      <c r="GG567" s="420" t="str">
        <f>IF(_tag_month_day!BR563="","",_tag_month_day!BR563/100)</f>
        <v/>
      </c>
      <c r="GH567" s="420" t="str">
        <f>IF(_tag_month_day!BS563="","",_tag_month_day!BS563/100)</f>
        <v/>
      </c>
      <c r="GI567" s="603" t="str">
        <f>IF(_tag_month_day!BT563="","",_tag_month_day!BT563/100)</f>
        <v/>
      </c>
      <c r="GJ567" s="612" t="str">
        <f>IF(_tag_month_day!BU563="","",_tag_month_day!BU563/100)</f>
        <v/>
      </c>
      <c r="GK567" s="620" t="str">
        <f>IF(_tag_month_day!BV563="",IF(_rlcf_month_day!A$2="","",_rlcf_month_day!A$2/100),_tag_month_day!BV563/100)</f>
        <v/>
      </c>
      <c r="GL567" s="620" t="str">
        <f>IF(_tag_month_day!BW563="",IF(_rlcf_month_day!B$2="","",_rlcf_month_day!B$2/100),_tag_month_day!BW563/100)</f>
        <v/>
      </c>
      <c r="GM567" s="621" t="str">
        <f>IF(_tag_month_day!BX563="",IF(_rlcf_month_day!C$2="","",_rlcf_month_day!C$2/100),_tag_month_day!BX563/100)</f>
        <v/>
      </c>
      <c r="GN567" s="620" t="str">
        <f>IF(_tag_month_day!BV563="",IF(_rlcf_month_day!A$2="","",_rlcf_month_day!A$2/100),_tag_month_day!BV563/100)</f>
        <v/>
      </c>
      <c r="GO567" s="620" t="str">
        <f>IF(_tag_month_day!BW563="",IF(_rlcf_month_day!B$2="","",_rlcf_month_day!B$2/100),_tag_month_day!BW563/100)</f>
        <v/>
      </c>
      <c r="GP567" s="620" t="str">
        <f>IF(_tag_month_day!CD563="",IF(_rlcf_month_day!E$2="","",_rlcf_month_day!E$2/100),_tag_month_day!CD563/100)</f>
        <v/>
      </c>
      <c r="GQ567" s="620" t="str">
        <f>IF(_tag_month_day!CE563="",IF(_rlcf_month_day!F$2="","",_rlcf_month_day!F$2/100),_tag_month_day!CE563/100)</f>
        <v/>
      </c>
      <c r="GR567" s="621" t="str">
        <f>IF(_tag_month_day!CF563="",IF(_rlcf_month_day!G$2="","",_rlcf_month_day!G$2/100),_tag_month_day!CF563/100)</f>
        <v/>
      </c>
      <c r="GS567" s="626">
        <f t="shared" ref="GS567:HH567" si="3419">GS566</f>
        <v>0.953</v>
      </c>
      <c r="GT567" s="626">
        <f t="shared" si="3419"/>
        <v>0.55</v>
      </c>
      <c r="GU567" s="626">
        <f t="shared" si="3419"/>
        <v>0.55</v>
      </c>
      <c r="GV567" s="626">
        <f t="shared" si="3419"/>
        <v>0.55</v>
      </c>
      <c r="GW567" s="626">
        <f t="shared" si="3419"/>
        <v>0.5</v>
      </c>
      <c r="GX567" s="626">
        <f t="shared" si="3419"/>
        <v>0.935</v>
      </c>
      <c r="GY567" s="626">
        <f t="shared" si="3419"/>
        <v>0.15</v>
      </c>
      <c r="GZ567" s="626">
        <f t="shared" si="3419"/>
        <v>1</v>
      </c>
      <c r="HA567" s="632">
        <f t="shared" si="3419"/>
        <v>0.047</v>
      </c>
      <c r="HB567" s="632">
        <f t="shared" si="3419"/>
        <v>0.45</v>
      </c>
      <c r="HC567" s="632">
        <f t="shared" si="3419"/>
        <v>0.45</v>
      </c>
      <c r="HD567" s="632">
        <f t="shared" si="3419"/>
        <v>0.45</v>
      </c>
      <c r="HE567" s="632">
        <f t="shared" si="3419"/>
        <v>0.5</v>
      </c>
      <c r="HF567" s="632">
        <f t="shared" si="3419"/>
        <v>0.065</v>
      </c>
      <c r="HG567" s="632">
        <f t="shared" si="3419"/>
        <v>0.85</v>
      </c>
      <c r="HH567" s="632">
        <f t="shared" si="3419"/>
        <v>0</v>
      </c>
      <c r="HI567" s="68">
        <f t="shared" si="3136"/>
        <v>0</v>
      </c>
      <c r="HJ567" s="68" t="e">
        <f t="shared" si="3167"/>
        <v>#VALUE!</v>
      </c>
      <c r="HK567" s="202">
        <f t="shared" si="3168"/>
        <v>0.85</v>
      </c>
      <c r="HL567" s="464">
        <f t="shared" si="3169"/>
        <v>550000</v>
      </c>
      <c r="HM567" s="464">
        <f t="shared" si="3170"/>
        <v>480000</v>
      </c>
      <c r="HN567" s="192" t="e">
        <f t="shared" si="3137"/>
        <v>#VALUE!</v>
      </c>
      <c r="HO567" s="192" t="e">
        <f>HN567*HK567*$HO$2/HL567*1000000</f>
        <v>#VALUE!</v>
      </c>
      <c r="HP567" s="192" t="e">
        <f>HN567*HK567*$HP$2/HM567*1000000</f>
        <v>#VALUE!</v>
      </c>
    </row>
    <row r="568" customFormat="1" spans="1:224">
      <c r="A568" s="381">
        <v>563</v>
      </c>
      <c r="B568" s="54">
        <f ca="1" t="shared" si="3171"/>
        <v>43640</v>
      </c>
      <c r="C568" s="57">
        <f t="shared" si="3172"/>
        <v>0.0416666666666667</v>
      </c>
      <c r="D568" s="68" t="str">
        <f ca="1" t="shared" si="3138"/>
        <v>白班</v>
      </c>
      <c r="E568" s="68" t="str">
        <f ca="1" t="shared" si="3139"/>
        <v>丙</v>
      </c>
      <c r="F568" s="68">
        <f ca="1">SUMPRODUCT((成本日报!$A$3:$A$95=计划!B568)*(成本日报!$B$3:$B$95=计划!$D568),成本日报!$C$3:$C$95)</f>
        <v>3</v>
      </c>
      <c r="G568" s="382">
        <f ca="1" t="shared" si="3173"/>
        <v>43640.4166666653</v>
      </c>
      <c r="H568" s="382">
        <f ca="1" t="shared" si="3140"/>
        <v>43640.4236111097</v>
      </c>
      <c r="I568" s="382">
        <f ca="1" t="shared" si="3141"/>
        <v>43640.4291666653</v>
      </c>
      <c r="J568" s="382">
        <f ca="1" t="shared" si="3142"/>
        <v>43640.458333332</v>
      </c>
      <c r="K568" s="382">
        <f ca="1" t="shared" si="3143"/>
        <v>43640.520833332</v>
      </c>
      <c r="L568" s="382">
        <f ca="1" t="shared" si="3144"/>
        <v>43640.5416666653</v>
      </c>
      <c r="M568" s="398" t="str">
        <f>IF(_tag_month_day!A564="","",_tag_month_day!A564)</f>
        <v/>
      </c>
      <c r="N568" s="398" t="str">
        <f>IF(_tag_month_day!B564="","",_tag_month_day!B564)</f>
        <v/>
      </c>
      <c r="O568" s="399" t="e">
        <f t="shared" si="3145"/>
        <v>#VALUE!</v>
      </c>
      <c r="P568" s="398" t="str">
        <f>IF(_tag_month_day!C564="","",_tag_month_day!C564)</f>
        <v/>
      </c>
      <c r="Q568" s="398" t="str">
        <f>IF(_tag_month_day!D564="","",_tag_month_day!D564)</f>
        <v/>
      </c>
      <c r="R568" s="416">
        <f>IF(_tag_month_day!CB564="",R567,_tag_month_day!CB564/100)</f>
        <v>0.07</v>
      </c>
      <c r="S568" s="417" t="str">
        <f>IF(_tag_month_day!E564="","",_tag_month_day!E564)</f>
        <v/>
      </c>
      <c r="T568" s="417" t="str">
        <f>IF(_tag_month_day!F564="","",_tag_month_day!F564)</f>
        <v/>
      </c>
      <c r="U568" s="418" t="e">
        <f t="shared" si="3099"/>
        <v>#VALUE!</v>
      </c>
      <c r="V568" s="53" t="e">
        <f t="shared" si="3100"/>
        <v>#VALUE!</v>
      </c>
      <c r="W568" s="419" t="str">
        <f>IF(_jhy_month_day!A564="","",_jhy_month_day!A564)</f>
        <v/>
      </c>
      <c r="X568" s="420" t="str">
        <f>IF(_jhy_month_day!B564="","",_jhy_month_day!B564/100)</f>
        <v/>
      </c>
      <c r="Y568" s="420" t="str">
        <f>IF(_jhy_month_day!C564="","",_jhy_month_day!C564/100)</f>
        <v/>
      </c>
      <c r="Z568" s="439">
        <f t="shared" si="3189"/>
        <v>141</v>
      </c>
      <c r="AA568" s="440" t="str">
        <f>IF(_tag_month_day!G564="","",_tag_month_day!G564/100)</f>
        <v/>
      </c>
      <c r="AB568" s="440" t="str">
        <f>IF(_tag_month_day!H564="","",_tag_month_day!H564/100)</f>
        <v/>
      </c>
      <c r="AC568" s="193">
        <f t="shared" si="3146"/>
        <v>1.59963432013121</v>
      </c>
      <c r="AD568" s="441" t="str">
        <f t="shared" si="3147"/>
        <v/>
      </c>
      <c r="AE568" s="442" t="str">
        <f t="shared" si="3148"/>
        <v/>
      </c>
      <c r="AF568" s="443">
        <v>1</v>
      </c>
      <c r="AG568" s="68" t="str">
        <f>IF(_duihao_month_day!A564="","",_duihao_month_day!A564)</f>
        <v/>
      </c>
      <c r="AH568" s="463">
        <f>IF(_gyk_month_day!B564="",AH567,_gyk_month_day!B564)</f>
        <v>820</v>
      </c>
      <c r="AI568" s="464"/>
      <c r="AJ568" s="68" t="str">
        <f>IF(_tag_month_day!I564="","",_tag_month_day!I564)</f>
        <v/>
      </c>
      <c r="AK568" s="465" t="str">
        <f>IF(_tzyy_month_day!A564="","",_tzyy_month_day!A564)</f>
        <v/>
      </c>
      <c r="AL568" s="465" t="str">
        <f>IF(_tzyy_month_day!B564="","",_tzyy_month_day!B564)</f>
        <v/>
      </c>
      <c r="AM568" s="465" t="str">
        <f>IF(_tzyy_month_day!C564="","",_tzyy_month_day!C564)</f>
        <v/>
      </c>
      <c r="AN568" s="466" t="str">
        <f>IF(_tag_month_day!CG564="","",_tag_month_day!CG564)</f>
        <v/>
      </c>
      <c r="AO568" s="466" t="str">
        <f>IF(_tag_month_day!CH564="","",_tag_month_day!CH564)</f>
        <v/>
      </c>
      <c r="AP568" s="486" t="e">
        <f t="shared" si="3149"/>
        <v>#VALUE!</v>
      </c>
      <c r="AQ568" s="487" t="str">
        <f>IF(_tag_month_day!J564="","",_tag_month_day!J564/100)</f>
        <v/>
      </c>
      <c r="AR568" s="488">
        <f t="shared" si="3150"/>
        <v>1.3</v>
      </c>
      <c r="AS568" s="489" t="e">
        <f t="shared" si="3101"/>
        <v>#VALUE!</v>
      </c>
      <c r="AT568" s="489">
        <f t="shared" si="3151"/>
        <v>0</v>
      </c>
      <c r="AU568" s="490" t="str">
        <f>IF(_tag_month_day!K564="","",_tag_month_day!K564)</f>
        <v/>
      </c>
      <c r="AV568" s="491" t="str">
        <f>IF(_tag_month_day!L564="","",_tag_month_day!L564/100)</f>
        <v/>
      </c>
      <c r="AW568" s="420">
        <f t="shared" si="3073"/>
        <v>0</v>
      </c>
      <c r="AX568" s="420">
        <f t="shared" si="3152"/>
        <v>0</v>
      </c>
      <c r="AY568" s="420" t="str">
        <f>IF(_tag_month_day!M564="","",_tag_month_day!M564/100)</f>
        <v/>
      </c>
      <c r="AZ568" s="420" t="str">
        <f>IF(_tag_month_day!N564="","",_tag_month_day!N564/100)</f>
        <v/>
      </c>
      <c r="BA568" s="420" t="str">
        <f>IF(_tag_month_day!O564="","",_tag_month_day!O564/100)</f>
        <v/>
      </c>
      <c r="BB568" s="496" t="str">
        <f>IF(_tag_month_day!P564="","",_tag_month_day!P564/100)</f>
        <v/>
      </c>
      <c r="BC568" s="496">
        <f t="shared" si="3153"/>
        <v>0</v>
      </c>
      <c r="BD568" s="496" t="str">
        <f>IF(_tag_month_day!Q564="","",_tag_month_day!Q564/100)</f>
        <v/>
      </c>
      <c r="BE568" s="510" t="str">
        <f>IF(_tag_month_day!R564="","",_tag_month_day!R564/100)</f>
        <v/>
      </c>
      <c r="BF568" s="413" t="str">
        <f>IF(_tag_month_day!CC564="","",_tag_month_day!CC564/100)</f>
        <v/>
      </c>
      <c r="BG568" s="511" t="e">
        <f t="shared" si="3102"/>
        <v>#VALUE!</v>
      </c>
      <c r="BH568" s="198">
        <f t="shared" si="3103"/>
        <v>0</v>
      </c>
      <c r="BI568" s="512" t="e">
        <f>IF(CX568=0,BI567,(DK568*查询!$R$5+DL568*查询!$Q$5+DM568*查询!$N$5+DN568*查询!$O$5+DO568*查询!$P$5)*AF568/CX568)</f>
        <v>#VALUE!</v>
      </c>
      <c r="BJ568" s="512" t="e">
        <f>IF(CX568=0,BJ567,(DP568*查询!$S$5+DQ568*查询!$T$5+DR568*查询!$U$5)*AF568/CX568)</f>
        <v>#VALUE!</v>
      </c>
      <c r="BK568" s="512">
        <f t="shared" si="3154"/>
        <v>1</v>
      </c>
      <c r="BL568" s="513" t="str">
        <f>IF(_cfyc_month_day!A564="","",_cfyc_month_day!A564)</f>
        <v/>
      </c>
      <c r="BM568" s="513" t="str">
        <f>IF(_cfyc_month_day!B564="","",_cfyc_month_day!B564)</f>
        <v/>
      </c>
      <c r="BN568" s="513" t="str">
        <f>IF(_cfyc_month_day!C564="","",_cfyc_month_day!C564)</f>
        <v/>
      </c>
      <c r="BO568" s="522" t="str">
        <f>IF(_cfyc_month_day!D564="","",_cfyc_month_day!D564)</f>
        <v/>
      </c>
      <c r="BP568" s="522" t="str">
        <f>IF(_cfyc_month_day!E564="","",_cfyc_month_day!E564)</f>
        <v/>
      </c>
      <c r="BQ568" s="522" t="str">
        <f>IF(_cfyc_month_day!F564="","",_cfyc_month_day!F564)</f>
        <v/>
      </c>
      <c r="BR568" s="513" t="str">
        <f>IF(_tag_month_day!T564="","",_tag_month_day!T564)</f>
        <v/>
      </c>
      <c r="BS568" s="513" t="str">
        <f>IF(_tag_month_day!U564="","",_tag_month_day!U564)</f>
        <v/>
      </c>
      <c r="BT568" s="523" t="str">
        <f t="shared" si="3155"/>
        <v/>
      </c>
      <c r="BU568" s="223" t="str">
        <f>IF(_tag_month_day!V564="","",_tag_month_day!V564)</f>
        <v/>
      </c>
      <c r="BV568" s="206" t="str">
        <f>IF(_tag_month_day!W564="","",_tag_month_day!W564)</f>
        <v/>
      </c>
      <c r="BW568" s="540" t="str">
        <f>IF(_tag_month_day!X564="","",_tag_month_day!X564)</f>
        <v/>
      </c>
      <c r="BX568" s="540" t="str">
        <f>IF(_tag_month_day!Y564="","",_tag_month_day!Y564)</f>
        <v/>
      </c>
      <c r="BY568" s="541">
        <f ca="1" t="shared" si="3156"/>
        <v>43640.5416666653</v>
      </c>
      <c r="BZ568" s="542"/>
      <c r="CA568" s="543" t="str">
        <f>IF(_jhy2_month_day!A564="","",_jhy2_month_day!A564)</f>
        <v/>
      </c>
      <c r="CB568" s="464" t="str">
        <f>IF(_jhy2_month_day!B564="","",_jhy2_month_day!B564)</f>
        <v/>
      </c>
      <c r="CC568" s="464" t="str">
        <f>IF(_jhy2_month_day!C564="","",_jhy2_month_day!C564)</f>
        <v/>
      </c>
      <c r="CD568" s="464" t="str">
        <f>IF(_jhy2_month_day!D564="","",_jhy2_month_day!D564)</f>
        <v/>
      </c>
      <c r="CE568" s="464" t="str">
        <f>IF(_jhy2_month_day!E564="","",_jhy2_month_day!E564)</f>
        <v/>
      </c>
      <c r="CF568" s="464" t="str">
        <f>IF(_jhy2_month_day!F564="","",_jhy2_month_day!F564)</f>
        <v/>
      </c>
      <c r="CG568" s="464" t="str">
        <f>IF(_jhy2_month_day!G564="","",_jhy2_month_day!G564)</f>
        <v/>
      </c>
      <c r="CH568" s="464" t="str">
        <f>IF(_jhy2_month_day!H564="","",_jhy2_month_day!H564)</f>
        <v/>
      </c>
      <c r="CI568" s="464" t="str">
        <f>IF(_jhy2_month_day!I564="","",_jhy2_month_day!I564)</f>
        <v/>
      </c>
      <c r="CJ568" s="464" t="str">
        <f>IF(_jhy2_month_day!J564="","",_jhy2_month_day!J564)</f>
        <v/>
      </c>
      <c r="CK568" s="464" t="str">
        <f>IF(_jhy2_month_day!K564="","",_jhy2_month_day!K564)</f>
        <v/>
      </c>
      <c r="CL568" s="562" t="str">
        <f>IF(_jhy2_month_day!L564="","",_jhy2_month_day!L564)</f>
        <v/>
      </c>
      <c r="CM568" s="562" t="str">
        <f>IF(_jhy2_month_day!M564="","",_jhy2_month_day!M564)</f>
        <v/>
      </c>
      <c r="CN568" s="562" t="str">
        <f>IF(_jhy2_month_day!N564="","",_jhy2_month_day!N564)</f>
        <v/>
      </c>
      <c r="CO568" s="562" t="str">
        <f>IF(_jhy2_month_day!O564="","",_jhy2_month_day!O564)</f>
        <v/>
      </c>
      <c r="CP568" s="562" t="str">
        <f>IF(_jhy2_month_day!P564="","",_jhy2_month_day!P564)</f>
        <v/>
      </c>
      <c r="CQ568" s="562" t="str">
        <f>IF(_jhy2_month_day!Q564="","",_jhy2_month_day!Q564)</f>
        <v/>
      </c>
      <c r="CR568" s="563" t="str">
        <f>IF(_jhy2_month_day!R564="","",_jhy2_month_day!R564)</f>
        <v/>
      </c>
      <c r="CS568" s="576" t="str">
        <f>IF(_jhy2_month_day!S564="","",_jhy2_month_day!S564)</f>
        <v/>
      </c>
      <c r="CT568" s="562" t="str">
        <f>IF(_jhy2_month_day!T564="","",_jhy2_month_day!T564)</f>
        <v/>
      </c>
      <c r="CU568" s="577" t="e">
        <f t="shared" si="3104"/>
        <v>#VALUE!</v>
      </c>
      <c r="CV568" s="198" t="e">
        <f t="shared" si="3105"/>
        <v>#VALUE!</v>
      </c>
      <c r="CW568" s="192" t="e">
        <f t="shared" si="3106"/>
        <v>#VALUE!</v>
      </c>
      <c r="CX568" s="192" t="e">
        <f t="shared" si="3107"/>
        <v>#VALUE!</v>
      </c>
      <c r="CY568" s="202" t="e">
        <f t="shared" si="3108"/>
        <v>#VALUE!</v>
      </c>
      <c r="CZ568" s="192" t="e">
        <f t="shared" ref="CZ568:DI568" si="3420">$AJ568*EF568</f>
        <v>#VALUE!</v>
      </c>
      <c r="DA568" s="192" t="e">
        <f t="shared" si="3420"/>
        <v>#VALUE!</v>
      </c>
      <c r="DB568" s="192" t="e">
        <f t="shared" si="3420"/>
        <v>#VALUE!</v>
      </c>
      <c r="DC568" s="192" t="e">
        <f t="shared" si="3420"/>
        <v>#VALUE!</v>
      </c>
      <c r="DD568" s="192" t="e">
        <f t="shared" si="3420"/>
        <v>#VALUE!</v>
      </c>
      <c r="DE568" s="192" t="e">
        <f t="shared" si="3420"/>
        <v>#VALUE!</v>
      </c>
      <c r="DF568" s="192" t="e">
        <f t="shared" si="3420"/>
        <v>#VALUE!</v>
      </c>
      <c r="DG568" s="192" t="e">
        <f t="shared" si="3420"/>
        <v>#VALUE!</v>
      </c>
      <c r="DH568" s="192" t="e">
        <f t="shared" si="3420"/>
        <v>#VALUE!</v>
      </c>
      <c r="DI568" s="192" t="e">
        <f t="shared" si="3420"/>
        <v>#VALUE!</v>
      </c>
      <c r="DJ568" s="192" t="e">
        <f t="shared" si="3110"/>
        <v>#VALUE!</v>
      </c>
      <c r="DK568" s="192" t="e">
        <f t="shared" si="3111"/>
        <v>#VALUE!</v>
      </c>
      <c r="DL568" s="192" t="e">
        <f t="shared" si="3112"/>
        <v>#VALUE!</v>
      </c>
      <c r="DM568" s="192" t="e">
        <f t="shared" si="3113"/>
        <v>#VALUE!</v>
      </c>
      <c r="DN568" s="192" t="e">
        <f t="shared" si="3114"/>
        <v>#VALUE!</v>
      </c>
      <c r="DO568" s="192" t="e">
        <f t="shared" si="3115"/>
        <v>#VALUE!</v>
      </c>
      <c r="DP568" s="192" t="e">
        <f t="shared" si="3116"/>
        <v>#VALUE!</v>
      </c>
      <c r="DQ568" s="192" t="e">
        <f t="shared" si="3117"/>
        <v>#VALUE!</v>
      </c>
      <c r="DR568" s="192" t="e">
        <f t="shared" si="3118"/>
        <v>#VALUE!</v>
      </c>
      <c r="DS568" s="192" t="e">
        <f t="shared" si="3119"/>
        <v>#VALUE!</v>
      </c>
      <c r="DT568" s="192" t="e">
        <f t="shared" si="3120"/>
        <v>#VALUE!</v>
      </c>
      <c r="DU568" s="192" t="e">
        <f t="shared" si="3121"/>
        <v>#VALUE!</v>
      </c>
      <c r="DV568" s="198" t="e">
        <f t="shared" si="3122"/>
        <v>#VALUE!</v>
      </c>
      <c r="DW568" s="198" t="e">
        <f t="shared" si="3123"/>
        <v>#DIV/0!</v>
      </c>
      <c r="DX568" s="198" t="e">
        <f t="shared" si="3124"/>
        <v>#DIV/0!</v>
      </c>
      <c r="DY568" s="198" t="e">
        <f t="shared" si="3125"/>
        <v>#VALUE!</v>
      </c>
      <c r="DZ568" s="198" t="e">
        <f t="shared" si="3126"/>
        <v>#VALUE!</v>
      </c>
      <c r="EA568" s="198" t="e">
        <f t="shared" si="3127"/>
        <v>#VALUE!</v>
      </c>
      <c r="EB568" s="198" t="e">
        <f t="shared" si="3128"/>
        <v>#VALUE!</v>
      </c>
      <c r="EC568" s="198" t="e">
        <f t="shared" si="3129"/>
        <v>#DIV/0!</v>
      </c>
      <c r="ED568" s="198" t="e">
        <f t="shared" si="3130"/>
        <v>#VALUE!</v>
      </c>
      <c r="EE568" s="198" t="e">
        <f t="shared" si="3131"/>
        <v>#VALUE!</v>
      </c>
      <c r="EF568" s="198" t="e">
        <f t="shared" ref="EF568:EO568" si="3421">DV568/SUM($DV568:$EE568)</f>
        <v>#VALUE!</v>
      </c>
      <c r="EG568" s="198" t="e">
        <f t="shared" si="3421"/>
        <v>#DIV/0!</v>
      </c>
      <c r="EH568" s="198" t="e">
        <f t="shared" si="3421"/>
        <v>#DIV/0!</v>
      </c>
      <c r="EI568" s="198" t="e">
        <f t="shared" si="3421"/>
        <v>#VALUE!</v>
      </c>
      <c r="EJ568" s="198" t="e">
        <f t="shared" si="3421"/>
        <v>#VALUE!</v>
      </c>
      <c r="EK568" s="198" t="e">
        <f t="shared" si="3421"/>
        <v>#VALUE!</v>
      </c>
      <c r="EL568" s="198" t="e">
        <f t="shared" si="3421"/>
        <v>#VALUE!</v>
      </c>
      <c r="EM568" s="198" t="e">
        <f t="shared" si="3421"/>
        <v>#DIV/0!</v>
      </c>
      <c r="EN568" s="198" t="e">
        <f t="shared" si="3421"/>
        <v>#VALUE!</v>
      </c>
      <c r="EO568" s="198" t="e">
        <f t="shared" si="3421"/>
        <v>#VALUE!</v>
      </c>
      <c r="EP568" s="511">
        <f t="shared" ref="EP568:EW568" si="3422">EP567</f>
        <v>0.08</v>
      </c>
      <c r="EQ568" s="511">
        <f t="shared" si="3422"/>
        <v>0.015</v>
      </c>
      <c r="ER568" s="511">
        <f t="shared" si="3422"/>
        <v>0.015</v>
      </c>
      <c r="ES568" s="511">
        <f t="shared" si="3422"/>
        <v>0.015</v>
      </c>
      <c r="ET568" s="511">
        <f t="shared" si="3422"/>
        <v>0.015</v>
      </c>
      <c r="EU568" s="511">
        <f t="shared" si="3422"/>
        <v>0.09</v>
      </c>
      <c r="EV568" s="511">
        <f t="shared" si="3422"/>
        <v>0.09</v>
      </c>
      <c r="EW568" s="511">
        <f t="shared" si="3422"/>
        <v>0.09</v>
      </c>
      <c r="EX568" s="420" t="str">
        <f>IF(_tag_month_day!AS564="","",_tag_month_day!AS564/100)</f>
        <v/>
      </c>
      <c r="EY568" s="420" t="str">
        <f>IF(_tag_month_day!AT564="","",_tag_month_day!AT564/100)</f>
        <v/>
      </c>
      <c r="EZ568" s="420" t="str">
        <f>IF(_tag_month_day!AU564="","",_tag_month_day!AU564/100)</f>
        <v/>
      </c>
      <c r="FA568" s="420" t="str">
        <f>IF(_tag_month_day!AV564="","",_tag_month_day!AV564/100)</f>
        <v/>
      </c>
      <c r="FB568" s="420" t="str">
        <f>IF(_tag_month_day!AW564="","",_tag_month_day!AW564/100)</f>
        <v/>
      </c>
      <c r="FC568" s="420" t="str">
        <f>IF(_tag_month_day!AX564="","",_tag_month_day!AX564/100)</f>
        <v/>
      </c>
      <c r="FD568" s="510">
        <f t="shared" si="3160"/>
        <v>0.33</v>
      </c>
      <c r="FE568" s="510">
        <f t="shared" si="3161"/>
        <v>0.19</v>
      </c>
      <c r="FF568" s="510">
        <f t="shared" si="3162"/>
        <v>0.003</v>
      </c>
      <c r="FG568" s="510">
        <f t="shared" si="3163"/>
        <v>0</v>
      </c>
      <c r="FH568" s="603">
        <f t="shared" si="3164"/>
        <v>0.0001</v>
      </c>
      <c r="FI568" s="510">
        <f t="shared" ref="FI568:FR568" si="3423">FI567</f>
        <v>0.41</v>
      </c>
      <c r="FJ568" s="510">
        <f t="shared" si="3423"/>
        <v>0.11</v>
      </c>
      <c r="FK568" s="510">
        <f t="shared" si="3423"/>
        <v>0.015</v>
      </c>
      <c r="FL568" s="510">
        <f t="shared" si="3423"/>
        <v>0</v>
      </c>
      <c r="FM568" s="603">
        <f t="shared" si="3423"/>
        <v>0.0001</v>
      </c>
      <c r="FN568" s="510" t="str">
        <f>IF(_tag_month_day!AY564="","",_tag_month_day!AY564/100)</f>
        <v/>
      </c>
      <c r="FO568" s="510" t="str">
        <f>IF(_tag_month_day!AZ564="","",_tag_month_day!AZ564/100)</f>
        <v/>
      </c>
      <c r="FP568" s="510" t="str">
        <f>IF(_tag_month_day!BA564="","",_tag_month_day!BA564/100)</f>
        <v/>
      </c>
      <c r="FQ568" s="510" t="str">
        <f>IF(_tag_month_day!BB564="","",_tag_month_day!BB564/100)</f>
        <v/>
      </c>
      <c r="FR568" s="603" t="str">
        <f>IF(_tag_month_day!BC564="","",_tag_month_day!BC564/100)</f>
        <v/>
      </c>
      <c r="FS568" s="510" t="str">
        <f>IF(_tag_month_day!BD564="","",_tag_month_day!BD564/100)</f>
        <v/>
      </c>
      <c r="FT568" s="510" t="str">
        <f>IF(_tag_month_day!BE564="","",_tag_month_day!BE564/100)</f>
        <v/>
      </c>
      <c r="FU568" s="510" t="str">
        <f>IF(_tag_month_day!BF564="","",_tag_month_day!BF564/100)</f>
        <v/>
      </c>
      <c r="FV568" s="510" t="str">
        <f>IF(_tag_month_day!BG564="","",_tag_month_day!BG564/100)</f>
        <v/>
      </c>
      <c r="FW568" s="603" t="str">
        <f>IF(_tag_month_day!BH564="","",_tag_month_day!BH564/100)</f>
        <v/>
      </c>
      <c r="FX568" s="510" t="str">
        <f>IF(_tag_month_day!BI564="","",_tag_month_day!BI564/100)</f>
        <v/>
      </c>
      <c r="FY568" s="510" t="str">
        <f>IF(_tag_month_day!BJ564="","",_tag_month_day!BJ564/100)</f>
        <v/>
      </c>
      <c r="FZ568" s="605" t="str">
        <f>IF(_tag_month_day!BK564="","",_tag_month_day!BK564/100)</f>
        <v/>
      </c>
      <c r="GA568" s="510" t="str">
        <f>IF(_tag_month_day!BL564="","",_tag_month_day!BL564/100)</f>
        <v/>
      </c>
      <c r="GB568" s="603" t="str">
        <f>IF(_tag_month_day!BM564="","",_tag_month_day!BM564/100)</f>
        <v/>
      </c>
      <c r="GC568" s="420" t="str">
        <f>IF(_tag_month_day!BN564="","",_tag_month_day!BN564/100)</f>
        <v/>
      </c>
      <c r="GD568" s="420" t="str">
        <f>IF(_tag_month_day!BO564="","",_tag_month_day!BO564/100)</f>
        <v/>
      </c>
      <c r="GE568" s="420" t="str">
        <f>IF(_tag_month_day!BP564="","",_tag_month_day!BP564/100)</f>
        <v/>
      </c>
      <c r="GF568" s="420" t="str">
        <f>IF(_tag_month_day!BQ564="","",_tag_month_day!BQ564/100)</f>
        <v/>
      </c>
      <c r="GG568" s="420" t="str">
        <f>IF(_tag_month_day!BR564="","",_tag_month_day!BR564/100)</f>
        <v/>
      </c>
      <c r="GH568" s="420" t="str">
        <f>IF(_tag_month_day!BS564="","",_tag_month_day!BS564/100)</f>
        <v/>
      </c>
      <c r="GI568" s="603" t="str">
        <f>IF(_tag_month_day!BT564="","",_tag_month_day!BT564/100)</f>
        <v/>
      </c>
      <c r="GJ568" s="612" t="str">
        <f>IF(_tag_month_day!BU564="","",_tag_month_day!BU564/100)</f>
        <v/>
      </c>
      <c r="GK568" s="620" t="str">
        <f>IF(_tag_month_day!BV564="",IF(_rlcf_month_day!A$2="","",_rlcf_month_day!A$2/100),_tag_month_day!BV564/100)</f>
        <v/>
      </c>
      <c r="GL568" s="620" t="str">
        <f>IF(_tag_month_day!BW564="",IF(_rlcf_month_day!B$2="","",_rlcf_month_day!B$2/100),_tag_month_day!BW564/100)</f>
        <v/>
      </c>
      <c r="GM568" s="621" t="str">
        <f>IF(_tag_month_day!BX564="",IF(_rlcf_month_day!C$2="","",_rlcf_month_day!C$2/100),_tag_month_day!BX564/100)</f>
        <v/>
      </c>
      <c r="GN568" s="620" t="str">
        <f>IF(_tag_month_day!BV564="",IF(_rlcf_month_day!A$2="","",_rlcf_month_day!A$2/100),_tag_month_day!BV564/100)</f>
        <v/>
      </c>
      <c r="GO568" s="620" t="str">
        <f>IF(_tag_month_day!BW564="",IF(_rlcf_month_day!B$2="","",_rlcf_month_day!B$2/100),_tag_month_day!BW564/100)</f>
        <v/>
      </c>
      <c r="GP568" s="620" t="str">
        <f>IF(_tag_month_day!CD564="",IF(_rlcf_month_day!E$2="","",_rlcf_month_day!E$2/100),_tag_month_day!CD564/100)</f>
        <v/>
      </c>
      <c r="GQ568" s="620" t="str">
        <f>IF(_tag_month_day!CE564="",IF(_rlcf_month_day!F$2="","",_rlcf_month_day!F$2/100),_tag_month_day!CE564/100)</f>
        <v/>
      </c>
      <c r="GR568" s="621" t="str">
        <f>IF(_tag_month_day!CF564="",IF(_rlcf_month_day!G$2="","",_rlcf_month_day!G$2/100),_tag_month_day!CF564/100)</f>
        <v/>
      </c>
      <c r="GS568" s="626">
        <f t="shared" ref="GS568:HH568" si="3424">GS567</f>
        <v>0.953</v>
      </c>
      <c r="GT568" s="626">
        <f t="shared" si="3424"/>
        <v>0.55</v>
      </c>
      <c r="GU568" s="626">
        <f t="shared" si="3424"/>
        <v>0.55</v>
      </c>
      <c r="GV568" s="626">
        <f t="shared" si="3424"/>
        <v>0.55</v>
      </c>
      <c r="GW568" s="626">
        <f t="shared" si="3424"/>
        <v>0.5</v>
      </c>
      <c r="GX568" s="626">
        <f t="shared" si="3424"/>
        <v>0.935</v>
      </c>
      <c r="GY568" s="626">
        <f t="shared" si="3424"/>
        <v>0.15</v>
      </c>
      <c r="GZ568" s="626">
        <f t="shared" si="3424"/>
        <v>1</v>
      </c>
      <c r="HA568" s="632">
        <f t="shared" si="3424"/>
        <v>0.047</v>
      </c>
      <c r="HB568" s="632">
        <f t="shared" si="3424"/>
        <v>0.45</v>
      </c>
      <c r="HC568" s="632">
        <f t="shared" si="3424"/>
        <v>0.45</v>
      </c>
      <c r="HD568" s="632">
        <f t="shared" si="3424"/>
        <v>0.45</v>
      </c>
      <c r="HE568" s="632">
        <f t="shared" si="3424"/>
        <v>0.5</v>
      </c>
      <c r="HF568" s="632">
        <f t="shared" si="3424"/>
        <v>0.065</v>
      </c>
      <c r="HG568" s="632">
        <f t="shared" si="3424"/>
        <v>0.85</v>
      </c>
      <c r="HH568" s="632">
        <f t="shared" si="3424"/>
        <v>0</v>
      </c>
      <c r="HI568" s="68">
        <f t="shared" si="3136"/>
        <v>0</v>
      </c>
      <c r="HJ568" s="68" t="e">
        <f t="shared" si="3167"/>
        <v>#VALUE!</v>
      </c>
      <c r="HK568" s="202">
        <f t="shared" si="3168"/>
        <v>0.85</v>
      </c>
      <c r="HL568" s="464">
        <f t="shared" si="3169"/>
        <v>550000</v>
      </c>
      <c r="HM568" s="464">
        <f t="shared" si="3170"/>
        <v>480000</v>
      </c>
      <c r="HN568" s="192" t="e">
        <f t="shared" si="3137"/>
        <v>#VALUE!</v>
      </c>
      <c r="HO568" s="192" t="e">
        <f>HN568*HK568*$HO$2/HL568*1000000</f>
        <v>#VALUE!</v>
      </c>
      <c r="HP568" s="192" t="e">
        <f>HN568*HK568*$HP$2/HM568*1000000</f>
        <v>#VALUE!</v>
      </c>
    </row>
    <row r="569" customFormat="1" spans="1:224">
      <c r="A569" s="381">
        <v>564</v>
      </c>
      <c r="B569" s="54">
        <f ca="1" t="shared" si="3171"/>
        <v>43640</v>
      </c>
      <c r="C569" s="57">
        <f t="shared" si="3172"/>
        <v>0.0416666666666667</v>
      </c>
      <c r="D569" s="68" t="str">
        <f ca="1" t="shared" si="3138"/>
        <v>白班</v>
      </c>
      <c r="E569" s="68" t="str">
        <f ca="1" t="shared" si="3139"/>
        <v>丙</v>
      </c>
      <c r="F569" s="68">
        <f ca="1">SUMPRODUCT((成本日报!$A$3:$A$95=计划!B569)*(成本日报!$B$3:$B$95=计划!$D569),成本日报!$C$3:$C$95)</f>
        <v>3</v>
      </c>
      <c r="G569" s="382">
        <f ca="1" t="shared" si="3173"/>
        <v>43640.458333332</v>
      </c>
      <c r="H569" s="382">
        <f ca="1" t="shared" si="3140"/>
        <v>43640.4652777764</v>
      </c>
      <c r="I569" s="382">
        <f ca="1" t="shared" si="3141"/>
        <v>43640.470833332</v>
      </c>
      <c r="J569" s="382">
        <f ca="1" t="shared" si="3142"/>
        <v>43640.4999999986</v>
      </c>
      <c r="K569" s="382">
        <f ca="1" t="shared" si="3143"/>
        <v>43640.5624999986</v>
      </c>
      <c r="L569" s="382">
        <f ca="1" t="shared" si="3144"/>
        <v>43640.583333332</v>
      </c>
      <c r="M569" s="398" t="str">
        <f>IF(_tag_month_day!A565="","",_tag_month_day!A565)</f>
        <v/>
      </c>
      <c r="N569" s="398" t="str">
        <f>IF(_tag_month_day!B565="","",_tag_month_day!B565)</f>
        <v/>
      </c>
      <c r="O569" s="399" t="e">
        <f t="shared" si="3145"/>
        <v>#VALUE!</v>
      </c>
      <c r="P569" s="398" t="str">
        <f>IF(_tag_month_day!C565="","",_tag_month_day!C565)</f>
        <v/>
      </c>
      <c r="Q569" s="398" t="str">
        <f>IF(_tag_month_day!D565="","",_tag_month_day!D565)</f>
        <v/>
      </c>
      <c r="R569" s="416">
        <f>IF(_tag_month_day!CB565="",R568,_tag_month_day!CB565/100)</f>
        <v>0.07</v>
      </c>
      <c r="S569" s="417" t="str">
        <f>IF(_tag_month_day!E565="","",_tag_month_day!E565)</f>
        <v/>
      </c>
      <c r="T569" s="417" t="str">
        <f>IF(_tag_month_day!F565="","",_tag_month_day!F565)</f>
        <v/>
      </c>
      <c r="U569" s="418" t="e">
        <f t="shared" si="3099"/>
        <v>#VALUE!</v>
      </c>
      <c r="V569" s="53" t="e">
        <f t="shared" si="3100"/>
        <v>#VALUE!</v>
      </c>
      <c r="W569" s="419" t="str">
        <f>IF(_jhy_month_day!A565="","",_jhy_month_day!A565)</f>
        <v/>
      </c>
      <c r="X569" s="420" t="str">
        <f>IF(_jhy_month_day!B565="","",_jhy_month_day!B565/100)</f>
        <v/>
      </c>
      <c r="Y569" s="420" t="str">
        <f>IF(_jhy_month_day!C565="","",_jhy_month_day!C565/100)</f>
        <v/>
      </c>
      <c r="Z569" s="439">
        <f t="shared" si="3189"/>
        <v>141</v>
      </c>
      <c r="AA569" s="440" t="str">
        <f>IF(_tag_month_day!G565="","",_tag_month_day!G565/100)</f>
        <v/>
      </c>
      <c r="AB569" s="440" t="str">
        <f>IF(_tag_month_day!H565="","",_tag_month_day!H565/100)</f>
        <v/>
      </c>
      <c r="AC569" s="193">
        <f t="shared" si="3146"/>
        <v>1.59963432013121</v>
      </c>
      <c r="AD569" s="441" t="str">
        <f t="shared" si="3147"/>
        <v/>
      </c>
      <c r="AE569" s="442" t="str">
        <f t="shared" si="3148"/>
        <v/>
      </c>
      <c r="AF569" s="443">
        <v>1</v>
      </c>
      <c r="AG569" s="68" t="str">
        <f>IF(_duihao_month_day!A565="","",_duihao_month_day!A565)</f>
        <v/>
      </c>
      <c r="AH569" s="463">
        <f>IF(_gyk_month_day!B565="",AH568,_gyk_month_day!B565)</f>
        <v>820</v>
      </c>
      <c r="AI569" s="464"/>
      <c r="AJ569" s="68" t="str">
        <f>IF(_tag_month_day!I565="","",_tag_month_day!I565)</f>
        <v/>
      </c>
      <c r="AK569" s="465" t="str">
        <f>IF(_tzyy_month_day!A565="","",_tzyy_month_day!A565)</f>
        <v/>
      </c>
      <c r="AL569" s="465" t="str">
        <f>IF(_tzyy_month_day!B565="","",_tzyy_month_day!B565)</f>
        <v/>
      </c>
      <c r="AM569" s="465" t="str">
        <f>IF(_tzyy_month_day!C565="","",_tzyy_month_day!C565)</f>
        <v/>
      </c>
      <c r="AN569" s="466" t="str">
        <f>IF(_tag_month_day!CG565="","",_tag_month_day!CG565)</f>
        <v/>
      </c>
      <c r="AO569" s="466" t="str">
        <f>IF(_tag_month_day!CH565="","",_tag_month_day!CH565)</f>
        <v/>
      </c>
      <c r="AP569" s="486" t="e">
        <f t="shared" si="3149"/>
        <v>#VALUE!</v>
      </c>
      <c r="AQ569" s="487" t="str">
        <f>IF(_tag_month_day!J565="","",_tag_month_day!J565/100)</f>
        <v/>
      </c>
      <c r="AR569" s="488">
        <f t="shared" si="3150"/>
        <v>1.3</v>
      </c>
      <c r="AS569" s="489" t="e">
        <f t="shared" si="3101"/>
        <v>#VALUE!</v>
      </c>
      <c r="AT569" s="489">
        <f t="shared" si="3151"/>
        <v>0</v>
      </c>
      <c r="AU569" s="490" t="str">
        <f>IF(_tag_month_day!K565="","",_tag_month_day!K565)</f>
        <v/>
      </c>
      <c r="AV569" s="491" t="str">
        <f>IF(_tag_month_day!L565="","",_tag_month_day!L565/100)</f>
        <v/>
      </c>
      <c r="AW569" s="420">
        <f t="shared" si="3073"/>
        <v>0</v>
      </c>
      <c r="AX569" s="420">
        <f t="shared" si="3152"/>
        <v>0</v>
      </c>
      <c r="AY569" s="420" t="str">
        <f>IF(_tag_month_day!M565="","",_tag_month_day!M565/100)</f>
        <v/>
      </c>
      <c r="AZ569" s="420" t="str">
        <f>IF(_tag_month_day!N565="","",_tag_month_day!N565/100)</f>
        <v/>
      </c>
      <c r="BA569" s="420" t="str">
        <f>IF(_tag_month_day!O565="","",_tag_month_day!O565/100)</f>
        <v/>
      </c>
      <c r="BB569" s="496" t="str">
        <f>IF(_tag_month_day!P565="","",_tag_month_day!P565/100)</f>
        <v/>
      </c>
      <c r="BC569" s="496">
        <f t="shared" si="3153"/>
        <v>0</v>
      </c>
      <c r="BD569" s="496" t="str">
        <f>IF(_tag_month_day!Q565="","",_tag_month_day!Q565/100)</f>
        <v/>
      </c>
      <c r="BE569" s="510" t="str">
        <f>IF(_tag_month_day!R565="","",_tag_month_day!R565/100)</f>
        <v/>
      </c>
      <c r="BF569" s="413" t="str">
        <f>IF(_tag_month_day!CC565="","",_tag_month_day!CC565/100)</f>
        <v/>
      </c>
      <c r="BG569" s="511" t="e">
        <f t="shared" si="3102"/>
        <v>#VALUE!</v>
      </c>
      <c r="BH569" s="198">
        <f t="shared" si="3103"/>
        <v>0</v>
      </c>
      <c r="BI569" s="512" t="e">
        <f>IF(CX569=0,BI568,(DK569*查询!$R$5+DL569*查询!$Q$5+DM569*查询!$N$5+DN569*查询!$O$5+DO569*查询!$P$5)*AF569/CX569)</f>
        <v>#VALUE!</v>
      </c>
      <c r="BJ569" s="512" t="e">
        <f>IF(CX569=0,BJ568,(DP569*查询!$S$5+DQ569*查询!$T$5+DR569*查询!$U$5)*AF569/CX569)</f>
        <v>#VALUE!</v>
      </c>
      <c r="BK569" s="512">
        <f t="shared" si="3154"/>
        <v>1</v>
      </c>
      <c r="BL569" s="513" t="str">
        <f>IF(_cfyc_month_day!A565="","",_cfyc_month_day!A565)</f>
        <v/>
      </c>
      <c r="BM569" s="513" t="str">
        <f>IF(_cfyc_month_day!B565="","",_cfyc_month_day!B565)</f>
        <v/>
      </c>
      <c r="BN569" s="513" t="str">
        <f>IF(_cfyc_month_day!C565="","",_cfyc_month_day!C565)</f>
        <v/>
      </c>
      <c r="BO569" s="522" t="str">
        <f>IF(_cfyc_month_day!D565="","",_cfyc_month_day!D565)</f>
        <v/>
      </c>
      <c r="BP569" s="522" t="str">
        <f>IF(_cfyc_month_day!E565="","",_cfyc_month_day!E565)</f>
        <v/>
      </c>
      <c r="BQ569" s="522" t="str">
        <f>IF(_cfyc_month_day!F565="","",_cfyc_month_day!F565)</f>
        <v/>
      </c>
      <c r="BR569" s="513" t="str">
        <f>IF(_tag_month_day!T565="","",_tag_month_day!T565)</f>
        <v/>
      </c>
      <c r="BS569" s="513" t="str">
        <f>IF(_tag_month_day!U565="","",_tag_month_day!U565)</f>
        <v/>
      </c>
      <c r="BT569" s="523" t="str">
        <f t="shared" si="3155"/>
        <v/>
      </c>
      <c r="BU569" s="223" t="str">
        <f>IF(_tag_month_day!V565="","",_tag_month_day!V565)</f>
        <v/>
      </c>
      <c r="BV569" s="206" t="str">
        <f>IF(_tag_month_day!W565="","",_tag_month_day!W565)</f>
        <v/>
      </c>
      <c r="BW569" s="540" t="str">
        <f>IF(_tag_month_day!X565="","",_tag_month_day!X565)</f>
        <v/>
      </c>
      <c r="BX569" s="540" t="str">
        <f>IF(_tag_month_day!Y565="","",_tag_month_day!Y565)</f>
        <v/>
      </c>
      <c r="BY569" s="541">
        <f ca="1" t="shared" si="3156"/>
        <v>43640.583333332</v>
      </c>
      <c r="BZ569" s="542"/>
      <c r="CA569" s="562" t="str">
        <f>IF(_jhy2_month_day!A565="","",_jhy2_month_day!A565)</f>
        <v/>
      </c>
      <c r="CB569" s="464" t="str">
        <f>IF(_jhy2_month_day!B565="","",_jhy2_month_day!B565)</f>
        <v/>
      </c>
      <c r="CC569" s="464" t="str">
        <f>IF(_jhy2_month_day!C565="","",_jhy2_month_day!C565)</f>
        <v/>
      </c>
      <c r="CD569" s="464" t="str">
        <f>IF(_jhy2_month_day!D565="","",_jhy2_month_day!D565)</f>
        <v/>
      </c>
      <c r="CE569" s="464" t="str">
        <f>IF(_jhy2_month_day!E565="","",_jhy2_month_day!E565)</f>
        <v/>
      </c>
      <c r="CF569" s="464" t="str">
        <f>IF(_jhy2_month_day!F565="","",_jhy2_month_day!F565)</f>
        <v/>
      </c>
      <c r="CG569" s="464" t="str">
        <f>IF(_jhy2_month_day!G565="","",_jhy2_month_day!G565)</f>
        <v/>
      </c>
      <c r="CH569" s="464" t="str">
        <f>IF(_jhy2_month_day!H565="","",_jhy2_month_day!H565)</f>
        <v/>
      </c>
      <c r="CI569" s="464" t="str">
        <f>IF(_jhy2_month_day!I565="","",_jhy2_month_day!I565)</f>
        <v/>
      </c>
      <c r="CJ569" s="464" t="str">
        <f>IF(_jhy2_month_day!J565="","",_jhy2_month_day!J565)</f>
        <v/>
      </c>
      <c r="CK569" s="464" t="str">
        <f>IF(_jhy2_month_day!K565="","",_jhy2_month_day!K565)</f>
        <v/>
      </c>
      <c r="CL569" s="562" t="str">
        <f>IF(_jhy2_month_day!L565="","",_jhy2_month_day!L565)</f>
        <v/>
      </c>
      <c r="CM569" s="562" t="str">
        <f>IF(_jhy2_month_day!M565="","",_jhy2_month_day!M565)</f>
        <v/>
      </c>
      <c r="CN569" s="562" t="str">
        <f>IF(_jhy2_month_day!N565="","",_jhy2_month_day!N565)</f>
        <v/>
      </c>
      <c r="CO569" s="562" t="str">
        <f>IF(_jhy2_month_day!O565="","",_jhy2_month_day!O565)</f>
        <v/>
      </c>
      <c r="CP569" s="562" t="str">
        <f>IF(_jhy2_month_day!P565="","",_jhy2_month_day!P565)</f>
        <v/>
      </c>
      <c r="CQ569" s="562" t="str">
        <f>IF(_jhy2_month_day!Q565="","",_jhy2_month_day!Q565)</f>
        <v/>
      </c>
      <c r="CR569" s="563" t="str">
        <f>IF(_jhy2_month_day!R565="","",_jhy2_month_day!R565)</f>
        <v/>
      </c>
      <c r="CS569" s="576" t="str">
        <f>IF(_jhy2_month_day!S565="","",_jhy2_month_day!S565)</f>
        <v/>
      </c>
      <c r="CT569" s="562" t="str">
        <f>IF(_jhy2_month_day!T565="","",_jhy2_month_day!T565)</f>
        <v/>
      </c>
      <c r="CU569" s="577" t="e">
        <f t="shared" si="3104"/>
        <v>#VALUE!</v>
      </c>
      <c r="CV569" s="198" t="e">
        <f t="shared" si="3105"/>
        <v>#VALUE!</v>
      </c>
      <c r="CW569" s="192" t="e">
        <f t="shared" si="3106"/>
        <v>#VALUE!</v>
      </c>
      <c r="CX569" s="192" t="e">
        <f t="shared" si="3107"/>
        <v>#VALUE!</v>
      </c>
      <c r="CY569" s="202" t="e">
        <f t="shared" si="3108"/>
        <v>#VALUE!</v>
      </c>
      <c r="CZ569" s="192" t="e">
        <f t="shared" ref="CZ569:DI569" si="3425">$AJ569*EF569</f>
        <v>#VALUE!</v>
      </c>
      <c r="DA569" s="192" t="e">
        <f t="shared" si="3425"/>
        <v>#VALUE!</v>
      </c>
      <c r="DB569" s="192" t="e">
        <f t="shared" si="3425"/>
        <v>#VALUE!</v>
      </c>
      <c r="DC569" s="192" t="e">
        <f t="shared" si="3425"/>
        <v>#VALUE!</v>
      </c>
      <c r="DD569" s="192" t="e">
        <f t="shared" si="3425"/>
        <v>#VALUE!</v>
      </c>
      <c r="DE569" s="192" t="e">
        <f t="shared" si="3425"/>
        <v>#VALUE!</v>
      </c>
      <c r="DF569" s="192" t="e">
        <f t="shared" si="3425"/>
        <v>#VALUE!</v>
      </c>
      <c r="DG569" s="192" t="e">
        <f t="shared" si="3425"/>
        <v>#VALUE!</v>
      </c>
      <c r="DH569" s="192" t="e">
        <f t="shared" si="3425"/>
        <v>#VALUE!</v>
      </c>
      <c r="DI569" s="192" t="e">
        <f t="shared" si="3425"/>
        <v>#VALUE!</v>
      </c>
      <c r="DJ569" s="192" t="e">
        <f t="shared" si="3110"/>
        <v>#VALUE!</v>
      </c>
      <c r="DK569" s="192" t="e">
        <f t="shared" si="3111"/>
        <v>#VALUE!</v>
      </c>
      <c r="DL569" s="192" t="e">
        <f t="shared" si="3112"/>
        <v>#VALUE!</v>
      </c>
      <c r="DM569" s="192" t="e">
        <f t="shared" si="3113"/>
        <v>#VALUE!</v>
      </c>
      <c r="DN569" s="192" t="e">
        <f t="shared" si="3114"/>
        <v>#VALUE!</v>
      </c>
      <c r="DO569" s="192" t="e">
        <f t="shared" si="3115"/>
        <v>#VALUE!</v>
      </c>
      <c r="DP569" s="192" t="e">
        <f t="shared" si="3116"/>
        <v>#VALUE!</v>
      </c>
      <c r="DQ569" s="192" t="e">
        <f t="shared" si="3117"/>
        <v>#VALUE!</v>
      </c>
      <c r="DR569" s="192" t="e">
        <f t="shared" si="3118"/>
        <v>#VALUE!</v>
      </c>
      <c r="DS569" s="192" t="e">
        <f t="shared" si="3119"/>
        <v>#VALUE!</v>
      </c>
      <c r="DT569" s="192" t="e">
        <f t="shared" si="3120"/>
        <v>#VALUE!</v>
      </c>
      <c r="DU569" s="192" t="e">
        <f t="shared" si="3121"/>
        <v>#VALUE!</v>
      </c>
      <c r="DV569" s="198" t="e">
        <f t="shared" si="3122"/>
        <v>#VALUE!</v>
      </c>
      <c r="DW569" s="198" t="e">
        <f t="shared" si="3123"/>
        <v>#DIV/0!</v>
      </c>
      <c r="DX569" s="198" t="e">
        <f t="shared" si="3124"/>
        <v>#DIV/0!</v>
      </c>
      <c r="DY569" s="198" t="e">
        <f t="shared" si="3125"/>
        <v>#VALUE!</v>
      </c>
      <c r="DZ569" s="198" t="e">
        <f t="shared" si="3126"/>
        <v>#VALUE!</v>
      </c>
      <c r="EA569" s="198" t="e">
        <f t="shared" si="3127"/>
        <v>#VALUE!</v>
      </c>
      <c r="EB569" s="198" t="e">
        <f t="shared" si="3128"/>
        <v>#VALUE!</v>
      </c>
      <c r="EC569" s="198" t="e">
        <f t="shared" si="3129"/>
        <v>#DIV/0!</v>
      </c>
      <c r="ED569" s="198" t="e">
        <f t="shared" si="3130"/>
        <v>#VALUE!</v>
      </c>
      <c r="EE569" s="198" t="e">
        <f t="shared" si="3131"/>
        <v>#VALUE!</v>
      </c>
      <c r="EF569" s="198" t="e">
        <f t="shared" ref="EF569:EO569" si="3426">DV569/SUM($DV569:$EE569)</f>
        <v>#VALUE!</v>
      </c>
      <c r="EG569" s="198" t="e">
        <f t="shared" si="3426"/>
        <v>#DIV/0!</v>
      </c>
      <c r="EH569" s="198" t="e">
        <f t="shared" si="3426"/>
        <v>#DIV/0!</v>
      </c>
      <c r="EI569" s="198" t="e">
        <f t="shared" si="3426"/>
        <v>#VALUE!</v>
      </c>
      <c r="EJ569" s="198" t="e">
        <f t="shared" si="3426"/>
        <v>#VALUE!</v>
      </c>
      <c r="EK569" s="198" t="e">
        <f t="shared" si="3426"/>
        <v>#VALUE!</v>
      </c>
      <c r="EL569" s="198" t="e">
        <f t="shared" si="3426"/>
        <v>#VALUE!</v>
      </c>
      <c r="EM569" s="198" t="e">
        <f t="shared" si="3426"/>
        <v>#DIV/0!</v>
      </c>
      <c r="EN569" s="198" t="e">
        <f t="shared" si="3426"/>
        <v>#VALUE!</v>
      </c>
      <c r="EO569" s="198" t="e">
        <f t="shared" si="3426"/>
        <v>#VALUE!</v>
      </c>
      <c r="EP569" s="511">
        <f t="shared" ref="EP569:EW569" si="3427">EP568</f>
        <v>0.08</v>
      </c>
      <c r="EQ569" s="511">
        <f t="shared" si="3427"/>
        <v>0.015</v>
      </c>
      <c r="ER569" s="511">
        <f t="shared" si="3427"/>
        <v>0.015</v>
      </c>
      <c r="ES569" s="511">
        <f t="shared" si="3427"/>
        <v>0.015</v>
      </c>
      <c r="ET569" s="511">
        <f t="shared" si="3427"/>
        <v>0.015</v>
      </c>
      <c r="EU569" s="511">
        <f t="shared" si="3427"/>
        <v>0.09</v>
      </c>
      <c r="EV569" s="511">
        <f t="shared" si="3427"/>
        <v>0.09</v>
      </c>
      <c r="EW569" s="511">
        <f t="shared" si="3427"/>
        <v>0.09</v>
      </c>
      <c r="EX569" s="420" t="str">
        <f>IF(_tag_month_day!AS565="","",_tag_month_day!AS565/100)</f>
        <v/>
      </c>
      <c r="EY569" s="420" t="str">
        <f>IF(_tag_month_day!AT565="","",_tag_month_day!AT565/100)</f>
        <v/>
      </c>
      <c r="EZ569" s="420" t="str">
        <f>IF(_tag_month_day!AU565="","",_tag_month_day!AU565/100)</f>
        <v/>
      </c>
      <c r="FA569" s="420" t="str">
        <f>IF(_tag_month_day!AV565="","",_tag_month_day!AV565/100)</f>
        <v/>
      </c>
      <c r="FB569" s="420" t="str">
        <f>IF(_tag_month_day!AW565="","",_tag_month_day!AW565/100)</f>
        <v/>
      </c>
      <c r="FC569" s="420" t="str">
        <f>IF(_tag_month_day!AX565="","",_tag_month_day!AX565/100)</f>
        <v/>
      </c>
      <c r="FD569" s="510">
        <f t="shared" si="3160"/>
        <v>0.33</v>
      </c>
      <c r="FE569" s="510">
        <f t="shared" si="3161"/>
        <v>0.19</v>
      </c>
      <c r="FF569" s="510">
        <f t="shared" si="3162"/>
        <v>0.003</v>
      </c>
      <c r="FG569" s="510">
        <f t="shared" si="3163"/>
        <v>0</v>
      </c>
      <c r="FH569" s="603">
        <f t="shared" si="3164"/>
        <v>0.0001</v>
      </c>
      <c r="FI569" s="510">
        <f t="shared" ref="FI569:FR569" si="3428">FI568</f>
        <v>0.41</v>
      </c>
      <c r="FJ569" s="510">
        <f t="shared" si="3428"/>
        <v>0.11</v>
      </c>
      <c r="FK569" s="510">
        <f t="shared" si="3428"/>
        <v>0.015</v>
      </c>
      <c r="FL569" s="510">
        <f t="shared" si="3428"/>
        <v>0</v>
      </c>
      <c r="FM569" s="603">
        <f t="shared" si="3428"/>
        <v>0.0001</v>
      </c>
      <c r="FN569" s="510" t="str">
        <f>IF(_tag_month_day!AY565="","",_tag_month_day!AY565/100)</f>
        <v/>
      </c>
      <c r="FO569" s="510" t="str">
        <f>IF(_tag_month_day!AZ565="","",_tag_month_day!AZ565/100)</f>
        <v/>
      </c>
      <c r="FP569" s="510" t="str">
        <f>IF(_tag_month_day!BA565="","",_tag_month_day!BA565/100)</f>
        <v/>
      </c>
      <c r="FQ569" s="510" t="str">
        <f>IF(_tag_month_day!BB565="","",_tag_month_day!BB565/100)</f>
        <v/>
      </c>
      <c r="FR569" s="603" t="str">
        <f>IF(_tag_month_day!BC565="","",_tag_month_day!BC565/100)</f>
        <v/>
      </c>
      <c r="FS569" s="510" t="str">
        <f>IF(_tag_month_day!BD565="","",_tag_month_day!BD565/100)</f>
        <v/>
      </c>
      <c r="FT569" s="510" t="str">
        <f>IF(_tag_month_day!BE565="","",_tag_month_day!BE565/100)</f>
        <v/>
      </c>
      <c r="FU569" s="510" t="str">
        <f>IF(_tag_month_day!BF565="","",_tag_month_day!BF565/100)</f>
        <v/>
      </c>
      <c r="FV569" s="510" t="str">
        <f>IF(_tag_month_day!BG565="","",_tag_month_day!BG565/100)</f>
        <v/>
      </c>
      <c r="FW569" s="603" t="str">
        <f>IF(_tag_month_day!BH565="","",_tag_month_day!BH565/100)</f>
        <v/>
      </c>
      <c r="FX569" s="510" t="str">
        <f>IF(_tag_month_day!BI565="","",_tag_month_day!BI565/100)</f>
        <v/>
      </c>
      <c r="FY569" s="510" t="str">
        <f>IF(_tag_month_day!BJ565="","",_tag_month_day!BJ565/100)</f>
        <v/>
      </c>
      <c r="FZ569" s="605" t="str">
        <f>IF(_tag_month_day!BK565="","",_tag_month_day!BK565/100)</f>
        <v/>
      </c>
      <c r="GA569" s="510" t="str">
        <f>IF(_tag_month_day!BL565="","",_tag_month_day!BL565/100)</f>
        <v/>
      </c>
      <c r="GB569" s="603" t="str">
        <f>IF(_tag_month_day!BM565="","",_tag_month_day!BM565/100)</f>
        <v/>
      </c>
      <c r="GC569" s="420" t="str">
        <f>IF(_tag_month_day!BN565="","",_tag_month_day!BN565/100)</f>
        <v/>
      </c>
      <c r="GD569" s="420" t="str">
        <f>IF(_tag_month_day!BO565="","",_tag_month_day!BO565/100)</f>
        <v/>
      </c>
      <c r="GE569" s="420" t="str">
        <f>IF(_tag_month_day!BP565="","",_tag_month_day!BP565/100)</f>
        <v/>
      </c>
      <c r="GF569" s="420" t="str">
        <f>IF(_tag_month_day!BQ565="","",_tag_month_day!BQ565/100)</f>
        <v/>
      </c>
      <c r="GG569" s="420" t="str">
        <f>IF(_tag_month_day!BR565="","",_tag_month_day!BR565/100)</f>
        <v/>
      </c>
      <c r="GH569" s="420" t="str">
        <f>IF(_tag_month_day!BS565="","",_tag_month_day!BS565/100)</f>
        <v/>
      </c>
      <c r="GI569" s="603" t="str">
        <f>IF(_tag_month_day!BT565="","",_tag_month_day!BT565/100)</f>
        <v/>
      </c>
      <c r="GJ569" s="612" t="str">
        <f>IF(_tag_month_day!BU565="","",_tag_month_day!BU565/100)</f>
        <v/>
      </c>
      <c r="GK569" s="620" t="str">
        <f>IF(_tag_month_day!BV565="",IF(_rlcf_month_day!A$2="","",_rlcf_month_day!A$2/100),_tag_month_day!BV565/100)</f>
        <v/>
      </c>
      <c r="GL569" s="620" t="str">
        <f>IF(_tag_month_day!BW565="",IF(_rlcf_month_day!B$2="","",_rlcf_month_day!B$2/100),_tag_month_day!BW565/100)</f>
        <v/>
      </c>
      <c r="GM569" s="621" t="str">
        <f>IF(_tag_month_day!BX565="",IF(_rlcf_month_day!C$2="","",_rlcf_month_day!C$2/100),_tag_month_day!BX565/100)</f>
        <v/>
      </c>
      <c r="GN569" s="620" t="str">
        <f>IF(_tag_month_day!BV565="",IF(_rlcf_month_day!A$2="","",_rlcf_month_day!A$2/100),_tag_month_day!BV565/100)</f>
        <v/>
      </c>
      <c r="GO569" s="620" t="str">
        <f>IF(_tag_month_day!BW565="",IF(_rlcf_month_day!B$2="","",_rlcf_month_day!B$2/100),_tag_month_day!BW565/100)</f>
        <v/>
      </c>
      <c r="GP569" s="620" t="str">
        <f>IF(_tag_month_day!CD565="",IF(_rlcf_month_day!E$2="","",_rlcf_month_day!E$2/100),_tag_month_day!CD565/100)</f>
        <v/>
      </c>
      <c r="GQ569" s="620" t="str">
        <f>IF(_tag_month_day!CE565="",IF(_rlcf_month_day!F$2="","",_rlcf_month_day!F$2/100),_tag_month_day!CE565/100)</f>
        <v/>
      </c>
      <c r="GR569" s="621" t="str">
        <f>IF(_tag_month_day!CF565="",IF(_rlcf_month_day!G$2="","",_rlcf_month_day!G$2/100),_tag_month_day!CF565/100)</f>
        <v/>
      </c>
      <c r="GS569" s="626">
        <f t="shared" ref="GS569:HH569" si="3429">GS568</f>
        <v>0.953</v>
      </c>
      <c r="GT569" s="626">
        <f t="shared" si="3429"/>
        <v>0.55</v>
      </c>
      <c r="GU569" s="626">
        <f t="shared" si="3429"/>
        <v>0.55</v>
      </c>
      <c r="GV569" s="626">
        <f t="shared" si="3429"/>
        <v>0.55</v>
      </c>
      <c r="GW569" s="626">
        <f t="shared" si="3429"/>
        <v>0.5</v>
      </c>
      <c r="GX569" s="626">
        <f t="shared" si="3429"/>
        <v>0.935</v>
      </c>
      <c r="GY569" s="626">
        <f t="shared" si="3429"/>
        <v>0.15</v>
      </c>
      <c r="GZ569" s="626">
        <f t="shared" si="3429"/>
        <v>1</v>
      </c>
      <c r="HA569" s="632">
        <f t="shared" si="3429"/>
        <v>0.047</v>
      </c>
      <c r="HB569" s="632">
        <f t="shared" si="3429"/>
        <v>0.45</v>
      </c>
      <c r="HC569" s="632">
        <f t="shared" si="3429"/>
        <v>0.45</v>
      </c>
      <c r="HD569" s="632">
        <f t="shared" si="3429"/>
        <v>0.45</v>
      </c>
      <c r="HE569" s="632">
        <f t="shared" si="3429"/>
        <v>0.5</v>
      </c>
      <c r="HF569" s="632">
        <f t="shared" si="3429"/>
        <v>0.065</v>
      </c>
      <c r="HG569" s="632">
        <f t="shared" si="3429"/>
        <v>0.85</v>
      </c>
      <c r="HH569" s="632">
        <f t="shared" si="3429"/>
        <v>0</v>
      </c>
      <c r="HI569" s="68">
        <f t="shared" si="3136"/>
        <v>0</v>
      </c>
      <c r="HJ569" s="68" t="e">
        <f t="shared" si="3167"/>
        <v>#VALUE!</v>
      </c>
      <c r="HK569" s="202">
        <f t="shared" si="3168"/>
        <v>0.85</v>
      </c>
      <c r="HL569" s="464">
        <f t="shared" si="3169"/>
        <v>550000</v>
      </c>
      <c r="HM569" s="464">
        <f t="shared" si="3170"/>
        <v>480000</v>
      </c>
      <c r="HN569" s="192" t="e">
        <f t="shared" si="3137"/>
        <v>#VALUE!</v>
      </c>
      <c r="HO569" s="192" t="e">
        <f>HN569*HK569*$HO$2/HL569*1000000</f>
        <v>#VALUE!</v>
      </c>
      <c r="HP569" s="192" t="e">
        <f>HN569*HK569*$HP$2/HM569*1000000</f>
        <v>#VALUE!</v>
      </c>
    </row>
    <row r="570" customFormat="1" spans="1:224">
      <c r="A570" s="381">
        <v>565</v>
      </c>
      <c r="B570" s="54">
        <f ca="1" t="shared" si="3171"/>
        <v>43640</v>
      </c>
      <c r="C570" s="57">
        <f t="shared" si="3172"/>
        <v>0.0416666666666667</v>
      </c>
      <c r="D570" s="68" t="str">
        <f ca="1" t="shared" si="3138"/>
        <v>白班</v>
      </c>
      <c r="E570" s="68" t="str">
        <f ca="1" t="shared" si="3139"/>
        <v>丙</v>
      </c>
      <c r="F570" s="68">
        <f ca="1">SUMPRODUCT((成本日报!$A$3:$A$95=计划!B570)*(成本日报!$B$3:$B$95=计划!$D570),成本日报!$C$3:$C$95)</f>
        <v>3</v>
      </c>
      <c r="G570" s="382">
        <f ca="1" t="shared" si="3173"/>
        <v>43640.4999999986</v>
      </c>
      <c r="H570" s="382">
        <f ca="1" t="shared" si="3140"/>
        <v>43640.5069444431</v>
      </c>
      <c r="I570" s="382">
        <f ca="1" t="shared" si="3141"/>
        <v>43640.5124999986</v>
      </c>
      <c r="J570" s="382">
        <f ca="1" t="shared" si="3142"/>
        <v>43640.5416666653</v>
      </c>
      <c r="K570" s="382">
        <f ca="1" t="shared" si="3143"/>
        <v>43640.6041666653</v>
      </c>
      <c r="L570" s="382">
        <f ca="1" t="shared" si="3144"/>
        <v>43640.6249999986</v>
      </c>
      <c r="M570" s="398" t="str">
        <f>IF(_tag_month_day!A566="","",_tag_month_day!A566)</f>
        <v/>
      </c>
      <c r="N570" s="398" t="str">
        <f>IF(_tag_month_day!B566="","",_tag_month_day!B566)</f>
        <v/>
      </c>
      <c r="O570" s="399" t="e">
        <f t="shared" si="3145"/>
        <v>#VALUE!</v>
      </c>
      <c r="P570" s="398" t="str">
        <f>IF(_tag_month_day!C566="","",_tag_month_day!C566)</f>
        <v/>
      </c>
      <c r="Q570" s="398" t="str">
        <f>IF(_tag_month_day!D566="","",_tag_month_day!D566)</f>
        <v/>
      </c>
      <c r="R570" s="416">
        <f>IF(_tag_month_day!CB566="",R569,_tag_month_day!CB566/100)</f>
        <v>0.07</v>
      </c>
      <c r="S570" s="417" t="str">
        <f>IF(_tag_month_day!E566="","",_tag_month_day!E566)</f>
        <v/>
      </c>
      <c r="T570" s="417" t="str">
        <f>IF(_tag_month_day!F566="","",_tag_month_day!F566)</f>
        <v/>
      </c>
      <c r="U570" s="418" t="e">
        <f t="shared" si="3099"/>
        <v>#VALUE!</v>
      </c>
      <c r="V570" s="53" t="e">
        <f t="shared" si="3100"/>
        <v>#VALUE!</v>
      </c>
      <c r="W570" s="419" t="str">
        <f>IF(_jhy_month_day!A566="","",_jhy_month_day!A566)</f>
        <v/>
      </c>
      <c r="X570" s="420" t="str">
        <f>IF(_jhy_month_day!B566="","",_jhy_month_day!B566/100)</f>
        <v/>
      </c>
      <c r="Y570" s="420" t="str">
        <f>IF(_jhy_month_day!C566="","",_jhy_month_day!C566/100)</f>
        <v/>
      </c>
      <c r="Z570" s="439">
        <f t="shared" si="3189"/>
        <v>142</v>
      </c>
      <c r="AA570" s="440" t="str">
        <f>IF(_tag_month_day!G566="","",_tag_month_day!G566/100)</f>
        <v/>
      </c>
      <c r="AB570" s="440" t="str">
        <f>IF(_tag_month_day!H566="","",_tag_month_day!H566/100)</f>
        <v/>
      </c>
      <c r="AC570" s="193">
        <f t="shared" si="3146"/>
        <v>1.59963432013121</v>
      </c>
      <c r="AD570" s="441" t="str">
        <f t="shared" si="3147"/>
        <v/>
      </c>
      <c r="AE570" s="442" t="str">
        <f t="shared" si="3148"/>
        <v/>
      </c>
      <c r="AF570" s="443">
        <v>1</v>
      </c>
      <c r="AG570" s="68" t="str">
        <f>IF(_duihao_month_day!A566="","",_duihao_month_day!A566)</f>
        <v/>
      </c>
      <c r="AH570" s="463">
        <f>IF(_gyk_month_day!B566="",AH569,_gyk_month_day!B566)</f>
        <v>820</v>
      </c>
      <c r="AI570" s="464"/>
      <c r="AJ570" s="68" t="str">
        <f>IF(_tag_month_day!I566="","",_tag_month_day!I566)</f>
        <v/>
      </c>
      <c r="AK570" s="465" t="str">
        <f>IF(_tzyy_month_day!A566="","",_tzyy_month_day!A566)</f>
        <v/>
      </c>
      <c r="AL570" s="465" t="str">
        <f>IF(_tzyy_month_day!B566="","",_tzyy_month_day!B566)</f>
        <v/>
      </c>
      <c r="AM570" s="465" t="str">
        <f>IF(_tzyy_month_day!C566="","",_tzyy_month_day!C566)</f>
        <v/>
      </c>
      <c r="AN570" s="466" t="str">
        <f>IF(_tag_month_day!CG566="","",_tag_month_day!CG566)</f>
        <v/>
      </c>
      <c r="AO570" s="466" t="str">
        <f>IF(_tag_month_day!CH566="","",_tag_month_day!CH566)</f>
        <v/>
      </c>
      <c r="AP570" s="486" t="e">
        <f t="shared" si="3149"/>
        <v>#VALUE!</v>
      </c>
      <c r="AQ570" s="487" t="str">
        <f>IF(_tag_month_day!J566="","",_tag_month_day!J566/100)</f>
        <v/>
      </c>
      <c r="AR570" s="488">
        <f t="shared" si="3150"/>
        <v>1.3</v>
      </c>
      <c r="AS570" s="489" t="e">
        <f t="shared" si="3101"/>
        <v>#VALUE!</v>
      </c>
      <c r="AT570" s="489">
        <f t="shared" si="3151"/>
        <v>0</v>
      </c>
      <c r="AU570" s="490" t="str">
        <f>IF(_tag_month_day!K566="","",_tag_month_day!K566)</f>
        <v/>
      </c>
      <c r="AV570" s="491" t="str">
        <f>IF(_tag_month_day!L566="","",_tag_month_day!L566/100)</f>
        <v/>
      </c>
      <c r="AW570" s="420">
        <f t="shared" si="3073"/>
        <v>0</v>
      </c>
      <c r="AX570" s="420">
        <f t="shared" si="3152"/>
        <v>0</v>
      </c>
      <c r="AY570" s="420" t="str">
        <f>IF(_tag_month_day!M566="","",_tag_month_day!M566/100)</f>
        <v/>
      </c>
      <c r="AZ570" s="420" t="str">
        <f>IF(_tag_month_day!N566="","",_tag_month_day!N566/100)</f>
        <v/>
      </c>
      <c r="BA570" s="420" t="str">
        <f>IF(_tag_month_day!O566="","",_tag_month_day!O566/100)</f>
        <v/>
      </c>
      <c r="BB570" s="496" t="str">
        <f>IF(_tag_month_day!P566="","",_tag_month_day!P566/100)</f>
        <v/>
      </c>
      <c r="BC570" s="496">
        <f t="shared" si="3153"/>
        <v>0</v>
      </c>
      <c r="BD570" s="496" t="str">
        <f>IF(_tag_month_day!Q566="","",_tag_month_day!Q566/100)</f>
        <v/>
      </c>
      <c r="BE570" s="510" t="str">
        <f>IF(_tag_month_day!R566="","",_tag_month_day!R566/100)</f>
        <v/>
      </c>
      <c r="BF570" s="413" t="str">
        <f>IF(_tag_month_day!CC566="","",_tag_month_day!CC566/100)</f>
        <v/>
      </c>
      <c r="BG570" s="511" t="e">
        <f t="shared" si="3102"/>
        <v>#VALUE!</v>
      </c>
      <c r="BH570" s="198">
        <f t="shared" si="3103"/>
        <v>0</v>
      </c>
      <c r="BI570" s="512" t="e">
        <f>IF(CX570=0,BI569,(DK570*查询!$R$5+DL570*查询!$Q$5+DM570*查询!$N$5+DN570*查询!$O$5+DO570*查询!$P$5)*AF570/CX570)</f>
        <v>#VALUE!</v>
      </c>
      <c r="BJ570" s="512" t="e">
        <f>IF(CX570=0,BJ569,(DP570*查询!$S$5+DQ570*查询!$T$5+DR570*查询!$U$5)*AF570/CX570)</f>
        <v>#VALUE!</v>
      </c>
      <c r="BK570" s="512">
        <f t="shared" si="3154"/>
        <v>1</v>
      </c>
      <c r="BL570" s="513" t="str">
        <f>IF(_cfyc_month_day!A566="","",_cfyc_month_day!A566)</f>
        <v/>
      </c>
      <c r="BM570" s="513" t="str">
        <f>IF(_cfyc_month_day!B566="","",_cfyc_month_day!B566)</f>
        <v/>
      </c>
      <c r="BN570" s="513" t="str">
        <f>IF(_cfyc_month_day!C566="","",_cfyc_month_day!C566)</f>
        <v/>
      </c>
      <c r="BO570" s="522" t="str">
        <f>IF(_cfyc_month_day!D566="","",_cfyc_month_day!D566)</f>
        <v/>
      </c>
      <c r="BP570" s="522" t="str">
        <f>IF(_cfyc_month_day!E566="","",_cfyc_month_day!E566)</f>
        <v/>
      </c>
      <c r="BQ570" s="522" t="str">
        <f>IF(_cfyc_month_day!F566="","",_cfyc_month_day!F566)</f>
        <v/>
      </c>
      <c r="BR570" s="513" t="str">
        <f>IF(_tag_month_day!T566="","",_tag_month_day!T566)</f>
        <v/>
      </c>
      <c r="BS570" s="513" t="str">
        <f>IF(_tag_month_day!U566="","",_tag_month_day!U566)</f>
        <v/>
      </c>
      <c r="BT570" s="523" t="str">
        <f t="shared" si="3155"/>
        <v/>
      </c>
      <c r="BU570" s="223" t="str">
        <f>IF(_tag_month_day!V566="","",_tag_month_day!V566)</f>
        <v/>
      </c>
      <c r="BV570" s="206" t="str">
        <f>IF(_tag_month_day!W566="","",_tag_month_day!W566)</f>
        <v/>
      </c>
      <c r="BW570" s="540" t="str">
        <f>IF(_tag_month_day!X566="","",_tag_month_day!X566)</f>
        <v/>
      </c>
      <c r="BX570" s="540" t="str">
        <f>IF(_tag_month_day!Y566="","",_tag_month_day!Y566)</f>
        <v/>
      </c>
      <c r="BY570" s="541">
        <f ca="1" t="shared" si="3156"/>
        <v>43640.6249999986</v>
      </c>
      <c r="BZ570" s="542"/>
      <c r="CA570" s="562" t="str">
        <f>IF(_jhy2_month_day!A566="","",_jhy2_month_day!A566)</f>
        <v/>
      </c>
      <c r="CB570" s="464" t="str">
        <f>IF(_jhy2_month_day!B566="","",_jhy2_month_day!B566)</f>
        <v/>
      </c>
      <c r="CC570" s="464" t="str">
        <f>IF(_jhy2_month_day!C566="","",_jhy2_month_day!C566)</f>
        <v/>
      </c>
      <c r="CD570" s="464" t="str">
        <f>IF(_jhy2_month_day!D566="","",_jhy2_month_day!D566)</f>
        <v/>
      </c>
      <c r="CE570" s="464" t="str">
        <f>IF(_jhy2_month_day!E566="","",_jhy2_month_day!E566)</f>
        <v/>
      </c>
      <c r="CF570" s="464" t="str">
        <f>IF(_jhy2_month_day!F566="","",_jhy2_month_day!F566)</f>
        <v/>
      </c>
      <c r="CG570" s="464" t="str">
        <f>IF(_jhy2_month_day!G566="","",_jhy2_month_day!G566)</f>
        <v/>
      </c>
      <c r="CH570" s="464" t="str">
        <f>IF(_jhy2_month_day!H566="","",_jhy2_month_day!H566)</f>
        <v/>
      </c>
      <c r="CI570" s="464" t="str">
        <f>IF(_jhy2_month_day!I566="","",_jhy2_month_day!I566)</f>
        <v/>
      </c>
      <c r="CJ570" s="464" t="str">
        <f>IF(_jhy2_month_day!J566="","",_jhy2_month_day!J566)</f>
        <v/>
      </c>
      <c r="CK570" s="464" t="str">
        <f>IF(_jhy2_month_day!K566="","",_jhy2_month_day!K566)</f>
        <v/>
      </c>
      <c r="CL570" s="562" t="str">
        <f>IF(_jhy2_month_day!L566="","",_jhy2_month_day!L566)</f>
        <v/>
      </c>
      <c r="CM570" s="562" t="str">
        <f>IF(_jhy2_month_day!M566="","",_jhy2_month_day!M566)</f>
        <v/>
      </c>
      <c r="CN570" s="562" t="str">
        <f>IF(_jhy2_month_day!N566="","",_jhy2_month_day!N566)</f>
        <v/>
      </c>
      <c r="CO570" s="562" t="str">
        <f>IF(_jhy2_month_day!O566="","",_jhy2_month_day!O566)</f>
        <v/>
      </c>
      <c r="CP570" s="562" t="str">
        <f>IF(_jhy2_month_day!P566="","",_jhy2_month_day!P566)</f>
        <v/>
      </c>
      <c r="CQ570" s="562" t="str">
        <f>IF(_jhy2_month_day!Q566="","",_jhy2_month_day!Q566)</f>
        <v/>
      </c>
      <c r="CR570" s="563" t="str">
        <f>IF(_jhy2_month_day!R566="","",_jhy2_month_day!R566)</f>
        <v/>
      </c>
      <c r="CS570" s="576" t="str">
        <f>IF(_jhy2_month_day!S566="","",_jhy2_month_day!S566)</f>
        <v/>
      </c>
      <c r="CT570" s="562" t="str">
        <f>IF(_jhy2_month_day!T566="","",_jhy2_month_day!T566)</f>
        <v/>
      </c>
      <c r="CU570" s="577" t="e">
        <f t="shared" si="3104"/>
        <v>#VALUE!</v>
      </c>
      <c r="CV570" s="198" t="e">
        <f t="shared" si="3105"/>
        <v>#VALUE!</v>
      </c>
      <c r="CW570" s="192" t="e">
        <f t="shared" si="3106"/>
        <v>#VALUE!</v>
      </c>
      <c r="CX570" s="192" t="e">
        <f t="shared" si="3107"/>
        <v>#VALUE!</v>
      </c>
      <c r="CY570" s="202" t="e">
        <f t="shared" si="3108"/>
        <v>#VALUE!</v>
      </c>
      <c r="CZ570" s="192" t="e">
        <f t="shared" ref="CZ570:DI570" si="3430">$AJ570*EF570</f>
        <v>#VALUE!</v>
      </c>
      <c r="DA570" s="192" t="e">
        <f t="shared" si="3430"/>
        <v>#VALUE!</v>
      </c>
      <c r="DB570" s="192" t="e">
        <f t="shared" si="3430"/>
        <v>#VALUE!</v>
      </c>
      <c r="DC570" s="192" t="e">
        <f t="shared" si="3430"/>
        <v>#VALUE!</v>
      </c>
      <c r="DD570" s="192" t="e">
        <f t="shared" si="3430"/>
        <v>#VALUE!</v>
      </c>
      <c r="DE570" s="192" t="e">
        <f t="shared" si="3430"/>
        <v>#VALUE!</v>
      </c>
      <c r="DF570" s="192" t="e">
        <f t="shared" si="3430"/>
        <v>#VALUE!</v>
      </c>
      <c r="DG570" s="192" t="e">
        <f t="shared" si="3430"/>
        <v>#VALUE!</v>
      </c>
      <c r="DH570" s="192" t="e">
        <f t="shared" si="3430"/>
        <v>#VALUE!</v>
      </c>
      <c r="DI570" s="192" t="e">
        <f t="shared" si="3430"/>
        <v>#VALUE!</v>
      </c>
      <c r="DJ570" s="192" t="e">
        <f t="shared" si="3110"/>
        <v>#VALUE!</v>
      </c>
      <c r="DK570" s="192" t="e">
        <f t="shared" si="3111"/>
        <v>#VALUE!</v>
      </c>
      <c r="DL570" s="192" t="e">
        <f t="shared" si="3112"/>
        <v>#VALUE!</v>
      </c>
      <c r="DM570" s="192" t="e">
        <f t="shared" si="3113"/>
        <v>#VALUE!</v>
      </c>
      <c r="DN570" s="192" t="e">
        <f t="shared" si="3114"/>
        <v>#VALUE!</v>
      </c>
      <c r="DO570" s="192" t="e">
        <f t="shared" si="3115"/>
        <v>#VALUE!</v>
      </c>
      <c r="DP570" s="192" t="e">
        <f t="shared" si="3116"/>
        <v>#VALUE!</v>
      </c>
      <c r="DQ570" s="192" t="e">
        <f t="shared" si="3117"/>
        <v>#VALUE!</v>
      </c>
      <c r="DR570" s="192" t="e">
        <f t="shared" si="3118"/>
        <v>#VALUE!</v>
      </c>
      <c r="DS570" s="192" t="e">
        <f t="shared" si="3119"/>
        <v>#VALUE!</v>
      </c>
      <c r="DT570" s="192" t="e">
        <f t="shared" si="3120"/>
        <v>#VALUE!</v>
      </c>
      <c r="DU570" s="192" t="e">
        <f t="shared" si="3121"/>
        <v>#VALUE!</v>
      </c>
      <c r="DV570" s="198" t="e">
        <f t="shared" si="3122"/>
        <v>#VALUE!</v>
      </c>
      <c r="DW570" s="198" t="e">
        <f t="shared" si="3123"/>
        <v>#DIV/0!</v>
      </c>
      <c r="DX570" s="198" t="e">
        <f t="shared" si="3124"/>
        <v>#DIV/0!</v>
      </c>
      <c r="DY570" s="198" t="e">
        <f t="shared" si="3125"/>
        <v>#VALUE!</v>
      </c>
      <c r="DZ570" s="198" t="e">
        <f t="shared" si="3126"/>
        <v>#VALUE!</v>
      </c>
      <c r="EA570" s="198" t="e">
        <f t="shared" si="3127"/>
        <v>#VALUE!</v>
      </c>
      <c r="EB570" s="198" t="e">
        <f t="shared" si="3128"/>
        <v>#VALUE!</v>
      </c>
      <c r="EC570" s="198" t="e">
        <f t="shared" si="3129"/>
        <v>#DIV/0!</v>
      </c>
      <c r="ED570" s="198" t="e">
        <f t="shared" si="3130"/>
        <v>#VALUE!</v>
      </c>
      <c r="EE570" s="198" t="e">
        <f t="shared" si="3131"/>
        <v>#VALUE!</v>
      </c>
      <c r="EF570" s="198" t="e">
        <f t="shared" ref="EF570:EO570" si="3431">DV570/SUM($DV570:$EE570)</f>
        <v>#VALUE!</v>
      </c>
      <c r="EG570" s="198" t="e">
        <f t="shared" si="3431"/>
        <v>#DIV/0!</v>
      </c>
      <c r="EH570" s="198" t="e">
        <f t="shared" si="3431"/>
        <v>#DIV/0!</v>
      </c>
      <c r="EI570" s="198" t="e">
        <f t="shared" si="3431"/>
        <v>#VALUE!</v>
      </c>
      <c r="EJ570" s="198" t="e">
        <f t="shared" si="3431"/>
        <v>#VALUE!</v>
      </c>
      <c r="EK570" s="198" t="e">
        <f t="shared" si="3431"/>
        <v>#VALUE!</v>
      </c>
      <c r="EL570" s="198" t="e">
        <f t="shared" si="3431"/>
        <v>#VALUE!</v>
      </c>
      <c r="EM570" s="198" t="e">
        <f t="shared" si="3431"/>
        <v>#DIV/0!</v>
      </c>
      <c r="EN570" s="198" t="e">
        <f t="shared" si="3431"/>
        <v>#VALUE!</v>
      </c>
      <c r="EO570" s="198" t="e">
        <f t="shared" si="3431"/>
        <v>#VALUE!</v>
      </c>
      <c r="EP570" s="511">
        <f t="shared" ref="EP570:EW570" si="3432">EP569</f>
        <v>0.08</v>
      </c>
      <c r="EQ570" s="511">
        <f t="shared" si="3432"/>
        <v>0.015</v>
      </c>
      <c r="ER570" s="511">
        <f t="shared" si="3432"/>
        <v>0.015</v>
      </c>
      <c r="ES570" s="511">
        <f t="shared" si="3432"/>
        <v>0.015</v>
      </c>
      <c r="ET570" s="511">
        <f t="shared" si="3432"/>
        <v>0.015</v>
      </c>
      <c r="EU570" s="511">
        <f t="shared" si="3432"/>
        <v>0.09</v>
      </c>
      <c r="EV570" s="511">
        <f t="shared" si="3432"/>
        <v>0.09</v>
      </c>
      <c r="EW570" s="511">
        <f t="shared" si="3432"/>
        <v>0.09</v>
      </c>
      <c r="EX570" s="420" t="str">
        <f>IF(_tag_month_day!AS566="","",_tag_month_day!AS566/100)</f>
        <v/>
      </c>
      <c r="EY570" s="420" t="str">
        <f>IF(_tag_month_day!AT566="","",_tag_month_day!AT566/100)</f>
        <v/>
      </c>
      <c r="EZ570" s="420" t="str">
        <f>IF(_tag_month_day!AU566="","",_tag_month_day!AU566/100)</f>
        <v/>
      </c>
      <c r="FA570" s="420" t="str">
        <f>IF(_tag_month_day!AV566="","",_tag_month_day!AV566/100)</f>
        <v/>
      </c>
      <c r="FB570" s="420" t="str">
        <f>IF(_tag_month_day!AW566="","",_tag_month_day!AW566/100)</f>
        <v/>
      </c>
      <c r="FC570" s="420" t="str">
        <f>IF(_tag_month_day!AX566="","",_tag_month_day!AX566/100)</f>
        <v/>
      </c>
      <c r="FD570" s="510">
        <f t="shared" si="3160"/>
        <v>0.33</v>
      </c>
      <c r="FE570" s="510">
        <f t="shared" si="3161"/>
        <v>0.19</v>
      </c>
      <c r="FF570" s="510">
        <f t="shared" si="3162"/>
        <v>0.003</v>
      </c>
      <c r="FG570" s="510">
        <f t="shared" si="3163"/>
        <v>0</v>
      </c>
      <c r="FH570" s="603">
        <f t="shared" si="3164"/>
        <v>0.0001</v>
      </c>
      <c r="FI570" s="510">
        <f t="shared" ref="FI570:FR570" si="3433">FI569</f>
        <v>0.41</v>
      </c>
      <c r="FJ570" s="510">
        <f t="shared" si="3433"/>
        <v>0.11</v>
      </c>
      <c r="FK570" s="510">
        <f t="shared" si="3433"/>
        <v>0.015</v>
      </c>
      <c r="FL570" s="510">
        <f t="shared" si="3433"/>
        <v>0</v>
      </c>
      <c r="FM570" s="603">
        <f t="shared" si="3433"/>
        <v>0.0001</v>
      </c>
      <c r="FN570" s="510" t="str">
        <f>IF(_tag_month_day!AY566="","",_tag_month_day!AY566/100)</f>
        <v/>
      </c>
      <c r="FO570" s="510" t="str">
        <f>IF(_tag_month_day!AZ566="","",_tag_month_day!AZ566/100)</f>
        <v/>
      </c>
      <c r="FP570" s="510" t="str">
        <f>IF(_tag_month_day!BA566="","",_tag_month_day!BA566/100)</f>
        <v/>
      </c>
      <c r="FQ570" s="510" t="str">
        <f>IF(_tag_month_day!BB566="","",_tag_month_day!BB566/100)</f>
        <v/>
      </c>
      <c r="FR570" s="603" t="str">
        <f>IF(_tag_month_day!BC566="","",_tag_month_day!BC566/100)</f>
        <v/>
      </c>
      <c r="FS570" s="510" t="str">
        <f>IF(_tag_month_day!BD566="","",_tag_month_day!BD566/100)</f>
        <v/>
      </c>
      <c r="FT570" s="510" t="str">
        <f>IF(_tag_month_day!BE566="","",_tag_month_day!BE566/100)</f>
        <v/>
      </c>
      <c r="FU570" s="510" t="str">
        <f>IF(_tag_month_day!BF566="","",_tag_month_day!BF566/100)</f>
        <v/>
      </c>
      <c r="FV570" s="510" t="str">
        <f>IF(_tag_month_day!BG566="","",_tag_month_day!BG566/100)</f>
        <v/>
      </c>
      <c r="FW570" s="603" t="str">
        <f>IF(_tag_month_day!BH566="","",_tag_month_day!BH566/100)</f>
        <v/>
      </c>
      <c r="FX570" s="510" t="str">
        <f>IF(_tag_month_day!BI566="","",_tag_month_day!BI566/100)</f>
        <v/>
      </c>
      <c r="FY570" s="510" t="str">
        <f>IF(_tag_month_day!BJ566="","",_tag_month_day!BJ566/100)</f>
        <v/>
      </c>
      <c r="FZ570" s="605" t="str">
        <f>IF(_tag_month_day!BK566="","",_tag_month_day!BK566/100)</f>
        <v/>
      </c>
      <c r="GA570" s="510" t="str">
        <f>IF(_tag_month_day!BL566="","",_tag_month_day!BL566/100)</f>
        <v/>
      </c>
      <c r="GB570" s="603" t="str">
        <f>IF(_tag_month_day!BM566="","",_tag_month_day!BM566/100)</f>
        <v/>
      </c>
      <c r="GC570" s="420" t="str">
        <f>IF(_tag_month_day!BN566="","",_tag_month_day!BN566/100)</f>
        <v/>
      </c>
      <c r="GD570" s="420" t="str">
        <f>IF(_tag_month_day!BO566="","",_tag_month_day!BO566/100)</f>
        <v/>
      </c>
      <c r="GE570" s="420" t="str">
        <f>IF(_tag_month_day!BP566="","",_tag_month_day!BP566/100)</f>
        <v/>
      </c>
      <c r="GF570" s="420" t="str">
        <f>IF(_tag_month_day!BQ566="","",_tag_month_day!BQ566/100)</f>
        <v/>
      </c>
      <c r="GG570" s="420" t="str">
        <f>IF(_tag_month_day!BR566="","",_tag_month_day!BR566/100)</f>
        <v/>
      </c>
      <c r="GH570" s="420" t="str">
        <f>IF(_tag_month_day!BS566="","",_tag_month_day!BS566/100)</f>
        <v/>
      </c>
      <c r="GI570" s="603" t="str">
        <f>IF(_tag_month_day!BT566="","",_tag_month_day!BT566/100)</f>
        <v/>
      </c>
      <c r="GJ570" s="612" t="str">
        <f>IF(_tag_month_day!BU566="","",_tag_month_day!BU566/100)</f>
        <v/>
      </c>
      <c r="GK570" s="620" t="str">
        <f>IF(_tag_month_day!BV566="",IF(_rlcf_month_day!A$2="","",_rlcf_month_day!A$2/100),_tag_month_day!BV566/100)</f>
        <v/>
      </c>
      <c r="GL570" s="620" t="str">
        <f>IF(_tag_month_day!BW566="",IF(_rlcf_month_day!B$2="","",_rlcf_month_day!B$2/100),_tag_month_day!BW566/100)</f>
        <v/>
      </c>
      <c r="GM570" s="621" t="str">
        <f>IF(_tag_month_day!BX566="",IF(_rlcf_month_day!C$2="","",_rlcf_month_day!C$2/100),_tag_month_day!BX566/100)</f>
        <v/>
      </c>
      <c r="GN570" s="620" t="str">
        <f>IF(_tag_month_day!BV566="",IF(_rlcf_month_day!A$2="","",_rlcf_month_day!A$2/100),_tag_month_day!BV566/100)</f>
        <v/>
      </c>
      <c r="GO570" s="620" t="str">
        <f>IF(_tag_month_day!BW566="",IF(_rlcf_month_day!B$2="","",_rlcf_month_day!B$2/100),_tag_month_day!BW566/100)</f>
        <v/>
      </c>
      <c r="GP570" s="620" t="str">
        <f>IF(_tag_month_day!CD566="",IF(_rlcf_month_day!E$2="","",_rlcf_month_day!E$2/100),_tag_month_day!CD566/100)</f>
        <v/>
      </c>
      <c r="GQ570" s="620" t="str">
        <f>IF(_tag_month_day!CE566="",IF(_rlcf_month_day!F$2="","",_rlcf_month_day!F$2/100),_tag_month_day!CE566/100)</f>
        <v/>
      </c>
      <c r="GR570" s="621" t="str">
        <f>IF(_tag_month_day!CF566="",IF(_rlcf_month_day!G$2="","",_rlcf_month_day!G$2/100),_tag_month_day!CF566/100)</f>
        <v/>
      </c>
      <c r="GS570" s="626">
        <f t="shared" ref="GS570:HH570" si="3434">GS569</f>
        <v>0.953</v>
      </c>
      <c r="GT570" s="626">
        <f t="shared" si="3434"/>
        <v>0.55</v>
      </c>
      <c r="GU570" s="626">
        <f t="shared" si="3434"/>
        <v>0.55</v>
      </c>
      <c r="GV570" s="626">
        <f t="shared" si="3434"/>
        <v>0.55</v>
      </c>
      <c r="GW570" s="626">
        <f t="shared" si="3434"/>
        <v>0.5</v>
      </c>
      <c r="GX570" s="626">
        <f t="shared" si="3434"/>
        <v>0.935</v>
      </c>
      <c r="GY570" s="626">
        <f t="shared" si="3434"/>
        <v>0.15</v>
      </c>
      <c r="GZ570" s="626">
        <f t="shared" si="3434"/>
        <v>1</v>
      </c>
      <c r="HA570" s="632">
        <f t="shared" si="3434"/>
        <v>0.047</v>
      </c>
      <c r="HB570" s="632">
        <f t="shared" si="3434"/>
        <v>0.45</v>
      </c>
      <c r="HC570" s="632">
        <f t="shared" si="3434"/>
        <v>0.45</v>
      </c>
      <c r="HD570" s="632">
        <f t="shared" si="3434"/>
        <v>0.45</v>
      </c>
      <c r="HE570" s="632">
        <f t="shared" si="3434"/>
        <v>0.5</v>
      </c>
      <c r="HF570" s="632">
        <f t="shared" si="3434"/>
        <v>0.065</v>
      </c>
      <c r="HG570" s="632">
        <f t="shared" si="3434"/>
        <v>0.85</v>
      </c>
      <c r="HH570" s="632">
        <f t="shared" si="3434"/>
        <v>0</v>
      </c>
      <c r="HI570" s="68">
        <f t="shared" si="3136"/>
        <v>0</v>
      </c>
      <c r="HJ570" s="68" t="e">
        <f t="shared" si="3167"/>
        <v>#VALUE!</v>
      </c>
      <c r="HK570" s="202">
        <f t="shared" si="3168"/>
        <v>0.85</v>
      </c>
      <c r="HL570" s="464">
        <f t="shared" si="3169"/>
        <v>550000</v>
      </c>
      <c r="HM570" s="464">
        <f t="shared" si="3170"/>
        <v>480000</v>
      </c>
      <c r="HN570" s="192" t="e">
        <f t="shared" si="3137"/>
        <v>#VALUE!</v>
      </c>
      <c r="HO570" s="192" t="e">
        <f>HN570*HK570*$HO$2/HL570*1000000</f>
        <v>#VALUE!</v>
      </c>
      <c r="HP570" s="192" t="e">
        <f>HN570*HK570*$HP$2/HM570*1000000</f>
        <v>#VALUE!</v>
      </c>
    </row>
    <row r="571" customFormat="1" spans="1:224">
      <c r="A571" s="381">
        <v>566</v>
      </c>
      <c r="B571" s="54">
        <f ca="1" t="shared" si="3171"/>
        <v>43640</v>
      </c>
      <c r="C571" s="57">
        <f t="shared" si="3172"/>
        <v>0.0416666666666667</v>
      </c>
      <c r="D571" s="68" t="str">
        <f ca="1" t="shared" si="3138"/>
        <v>白班</v>
      </c>
      <c r="E571" s="68" t="str">
        <f ca="1" t="shared" si="3139"/>
        <v>丙</v>
      </c>
      <c r="F571" s="68">
        <f ca="1">SUMPRODUCT((成本日报!$A$3:$A$95=计划!B571)*(成本日报!$B$3:$B$95=计划!$D571),成本日报!$C$3:$C$95)</f>
        <v>3</v>
      </c>
      <c r="G571" s="382">
        <f ca="1" t="shared" si="3173"/>
        <v>43640.5416666653</v>
      </c>
      <c r="H571" s="382">
        <f ca="1" t="shared" si="3140"/>
        <v>43640.5486111097</v>
      </c>
      <c r="I571" s="382">
        <f ca="1" t="shared" si="3141"/>
        <v>43640.5541666653</v>
      </c>
      <c r="J571" s="382">
        <f ca="1" t="shared" si="3142"/>
        <v>43640.583333332</v>
      </c>
      <c r="K571" s="382">
        <f ca="1" t="shared" si="3143"/>
        <v>43640.645833332</v>
      </c>
      <c r="L571" s="382">
        <f ca="1" t="shared" si="3144"/>
        <v>43640.6666666653</v>
      </c>
      <c r="M571" s="398" t="str">
        <f>IF(_tag_month_day!A567="","",_tag_month_day!A567)</f>
        <v/>
      </c>
      <c r="N571" s="398" t="str">
        <f>IF(_tag_month_day!B567="","",_tag_month_day!B567)</f>
        <v/>
      </c>
      <c r="O571" s="399" t="e">
        <f t="shared" si="3145"/>
        <v>#VALUE!</v>
      </c>
      <c r="P571" s="398" t="str">
        <f>IF(_tag_month_day!C567="","",_tag_month_day!C567)</f>
        <v/>
      </c>
      <c r="Q571" s="398" t="str">
        <f>IF(_tag_month_day!D567="","",_tag_month_day!D567)</f>
        <v/>
      </c>
      <c r="R571" s="416">
        <f>IF(_tag_month_day!CB567="",R570,_tag_month_day!CB567/100)</f>
        <v>0.07</v>
      </c>
      <c r="S571" s="417" t="str">
        <f>IF(_tag_month_day!E567="","",_tag_month_day!E567)</f>
        <v/>
      </c>
      <c r="T571" s="417" t="str">
        <f>IF(_tag_month_day!F567="","",_tag_month_day!F567)</f>
        <v/>
      </c>
      <c r="U571" s="418" t="e">
        <f t="shared" si="3099"/>
        <v>#VALUE!</v>
      </c>
      <c r="V571" s="53" t="e">
        <f t="shared" si="3100"/>
        <v>#VALUE!</v>
      </c>
      <c r="W571" s="419" t="str">
        <f>IF(_jhy_month_day!A567="","",_jhy_month_day!A567)</f>
        <v/>
      </c>
      <c r="X571" s="420" t="str">
        <f>IF(_jhy_month_day!B567="","",_jhy_month_day!B567/100)</f>
        <v/>
      </c>
      <c r="Y571" s="420" t="str">
        <f>IF(_jhy_month_day!C567="","",_jhy_month_day!C567/100)</f>
        <v/>
      </c>
      <c r="Z571" s="439">
        <f t="shared" si="3189"/>
        <v>142</v>
      </c>
      <c r="AA571" s="440" t="str">
        <f>IF(_tag_month_day!G567="","",_tag_month_day!G567/100)</f>
        <v/>
      </c>
      <c r="AB571" s="440" t="str">
        <f>IF(_tag_month_day!H567="","",_tag_month_day!H567/100)</f>
        <v/>
      </c>
      <c r="AC571" s="193">
        <f t="shared" si="3146"/>
        <v>1.59963432013121</v>
      </c>
      <c r="AD571" s="441" t="str">
        <f t="shared" si="3147"/>
        <v/>
      </c>
      <c r="AE571" s="442" t="str">
        <f t="shared" si="3148"/>
        <v/>
      </c>
      <c r="AF571" s="443">
        <v>1</v>
      </c>
      <c r="AG571" s="68" t="str">
        <f>IF(_duihao_month_day!A567="","",_duihao_month_day!A567)</f>
        <v/>
      </c>
      <c r="AH571" s="463">
        <f>IF(_gyk_month_day!B567="",AH570,_gyk_month_day!B567)</f>
        <v>820</v>
      </c>
      <c r="AI571" s="464"/>
      <c r="AJ571" s="68" t="str">
        <f>IF(_tag_month_day!I567="","",_tag_month_day!I567)</f>
        <v/>
      </c>
      <c r="AK571" s="465" t="str">
        <f>IF(_tzyy_month_day!A567="","",_tzyy_month_day!A567)</f>
        <v/>
      </c>
      <c r="AL571" s="465" t="str">
        <f>IF(_tzyy_month_day!B567="","",_tzyy_month_day!B567)</f>
        <v/>
      </c>
      <c r="AM571" s="465" t="str">
        <f>IF(_tzyy_month_day!C567="","",_tzyy_month_day!C567)</f>
        <v/>
      </c>
      <c r="AN571" s="466" t="str">
        <f>IF(_tag_month_day!CG567="","",_tag_month_day!CG567)</f>
        <v/>
      </c>
      <c r="AO571" s="466" t="str">
        <f>IF(_tag_month_day!CH567="","",_tag_month_day!CH567)</f>
        <v/>
      </c>
      <c r="AP571" s="486" t="e">
        <f t="shared" si="3149"/>
        <v>#VALUE!</v>
      </c>
      <c r="AQ571" s="487" t="str">
        <f>IF(_tag_month_day!J567="","",_tag_month_day!J567/100)</f>
        <v/>
      </c>
      <c r="AR571" s="488">
        <f t="shared" si="3150"/>
        <v>1.3</v>
      </c>
      <c r="AS571" s="489" t="e">
        <f t="shared" si="3101"/>
        <v>#VALUE!</v>
      </c>
      <c r="AT571" s="489">
        <f t="shared" si="3151"/>
        <v>0</v>
      </c>
      <c r="AU571" s="490" t="str">
        <f>IF(_tag_month_day!K567="","",_tag_month_day!K567)</f>
        <v/>
      </c>
      <c r="AV571" s="491" t="str">
        <f>IF(_tag_month_day!L567="","",_tag_month_day!L567/100)</f>
        <v/>
      </c>
      <c r="AW571" s="420">
        <f t="shared" si="3073"/>
        <v>0</v>
      </c>
      <c r="AX571" s="420">
        <f t="shared" si="3152"/>
        <v>0</v>
      </c>
      <c r="AY571" s="420" t="str">
        <f>IF(_tag_month_day!M567="","",_tag_month_day!M567/100)</f>
        <v/>
      </c>
      <c r="AZ571" s="420" t="str">
        <f>IF(_tag_month_day!N567="","",_tag_month_day!N567/100)</f>
        <v/>
      </c>
      <c r="BA571" s="420" t="str">
        <f>IF(_tag_month_day!O567="","",_tag_month_day!O567/100)</f>
        <v/>
      </c>
      <c r="BB571" s="496" t="str">
        <f>IF(_tag_month_day!P567="","",_tag_month_day!P567/100)</f>
        <v/>
      </c>
      <c r="BC571" s="496">
        <f t="shared" si="3153"/>
        <v>0</v>
      </c>
      <c r="BD571" s="496" t="str">
        <f>IF(_tag_month_day!Q567="","",_tag_month_day!Q567/100)</f>
        <v/>
      </c>
      <c r="BE571" s="510" t="str">
        <f>IF(_tag_month_day!R567="","",_tag_month_day!R567/100)</f>
        <v/>
      </c>
      <c r="BF571" s="413" t="str">
        <f>IF(_tag_month_day!CC567="","",_tag_month_day!CC567/100)</f>
        <v/>
      </c>
      <c r="BG571" s="511" t="e">
        <f t="shared" si="3102"/>
        <v>#VALUE!</v>
      </c>
      <c r="BH571" s="198">
        <f t="shared" si="3103"/>
        <v>0</v>
      </c>
      <c r="BI571" s="512" t="e">
        <f>IF(CX571=0,BI570,(DK571*查询!$R$5+DL571*查询!$Q$5+DM571*查询!$N$5+DN571*查询!$O$5+DO571*查询!$P$5)*AF571/CX571)</f>
        <v>#VALUE!</v>
      </c>
      <c r="BJ571" s="512" t="e">
        <f>IF(CX571=0,BJ570,(DP571*查询!$S$5+DQ571*查询!$T$5+DR571*查询!$U$5)*AF571/CX571)</f>
        <v>#VALUE!</v>
      </c>
      <c r="BK571" s="512">
        <f t="shared" si="3154"/>
        <v>1</v>
      </c>
      <c r="BL571" s="513" t="str">
        <f>IF(_cfyc_month_day!A567="","",_cfyc_month_day!A567)</f>
        <v/>
      </c>
      <c r="BM571" s="513" t="str">
        <f>IF(_cfyc_month_day!B567="","",_cfyc_month_day!B567)</f>
        <v/>
      </c>
      <c r="BN571" s="513" t="str">
        <f>IF(_cfyc_month_day!C567="","",_cfyc_month_day!C567)</f>
        <v/>
      </c>
      <c r="BO571" s="522" t="str">
        <f>IF(_cfyc_month_day!D567="","",_cfyc_month_day!D567)</f>
        <v/>
      </c>
      <c r="BP571" s="522" t="str">
        <f>IF(_cfyc_month_day!E567="","",_cfyc_month_day!E567)</f>
        <v/>
      </c>
      <c r="BQ571" s="522" t="str">
        <f>IF(_cfyc_month_day!F567="","",_cfyc_month_day!F567)</f>
        <v/>
      </c>
      <c r="BR571" s="513" t="str">
        <f>IF(_tag_month_day!T567="","",_tag_month_day!T567)</f>
        <v/>
      </c>
      <c r="BS571" s="513" t="str">
        <f>IF(_tag_month_day!U567="","",_tag_month_day!U567)</f>
        <v/>
      </c>
      <c r="BT571" s="523" t="str">
        <f t="shared" si="3155"/>
        <v/>
      </c>
      <c r="BU571" s="223" t="str">
        <f>IF(_tag_month_day!V567="","",_tag_month_day!V567)</f>
        <v/>
      </c>
      <c r="BV571" s="206" t="str">
        <f>IF(_tag_month_day!W567="","",_tag_month_day!W567)</f>
        <v/>
      </c>
      <c r="BW571" s="540" t="str">
        <f>IF(_tag_month_day!X567="","",_tag_month_day!X567)</f>
        <v/>
      </c>
      <c r="BX571" s="540" t="str">
        <f>IF(_tag_month_day!Y567="","",_tag_month_day!Y567)</f>
        <v/>
      </c>
      <c r="BY571" s="541">
        <f ca="1" t="shared" si="3156"/>
        <v>43640.6666666653</v>
      </c>
      <c r="BZ571" s="542"/>
      <c r="CA571" s="543" t="str">
        <f>IF(_jhy2_month_day!A567="","",_jhy2_month_day!A567)</f>
        <v/>
      </c>
      <c r="CB571" s="464" t="str">
        <f>IF(_jhy2_month_day!B567="","",_jhy2_month_day!B567)</f>
        <v/>
      </c>
      <c r="CC571" s="464" t="str">
        <f>IF(_jhy2_month_day!C567="","",_jhy2_month_day!C567)</f>
        <v/>
      </c>
      <c r="CD571" s="464" t="str">
        <f>IF(_jhy2_month_day!D567="","",_jhy2_month_day!D567)</f>
        <v/>
      </c>
      <c r="CE571" s="464" t="str">
        <f>IF(_jhy2_month_day!E567="","",_jhy2_month_day!E567)</f>
        <v/>
      </c>
      <c r="CF571" s="464" t="str">
        <f>IF(_jhy2_month_day!F567="","",_jhy2_month_day!F567)</f>
        <v/>
      </c>
      <c r="CG571" s="464" t="str">
        <f>IF(_jhy2_month_day!G567="","",_jhy2_month_day!G567)</f>
        <v/>
      </c>
      <c r="CH571" s="464" t="str">
        <f>IF(_jhy2_month_day!H567="","",_jhy2_month_day!H567)</f>
        <v/>
      </c>
      <c r="CI571" s="464" t="str">
        <f>IF(_jhy2_month_day!I567="","",_jhy2_month_day!I567)</f>
        <v/>
      </c>
      <c r="CJ571" s="464" t="str">
        <f>IF(_jhy2_month_day!J567="","",_jhy2_month_day!J567)</f>
        <v/>
      </c>
      <c r="CK571" s="464" t="str">
        <f>IF(_jhy2_month_day!K567="","",_jhy2_month_day!K567)</f>
        <v/>
      </c>
      <c r="CL571" s="562" t="str">
        <f>IF(_jhy2_month_day!L567="","",_jhy2_month_day!L567)</f>
        <v/>
      </c>
      <c r="CM571" s="562" t="str">
        <f>IF(_jhy2_month_day!M567="","",_jhy2_month_day!M567)</f>
        <v/>
      </c>
      <c r="CN571" s="562" t="str">
        <f>IF(_jhy2_month_day!N567="","",_jhy2_month_day!N567)</f>
        <v/>
      </c>
      <c r="CO571" s="562" t="str">
        <f>IF(_jhy2_month_day!O567="","",_jhy2_month_day!O567)</f>
        <v/>
      </c>
      <c r="CP571" s="562" t="str">
        <f>IF(_jhy2_month_day!P567="","",_jhy2_month_day!P567)</f>
        <v/>
      </c>
      <c r="CQ571" s="562" t="str">
        <f>IF(_jhy2_month_day!Q567="","",_jhy2_month_day!Q567)</f>
        <v/>
      </c>
      <c r="CR571" s="563" t="str">
        <f>IF(_jhy2_month_day!R567="","",_jhy2_month_day!R567)</f>
        <v/>
      </c>
      <c r="CS571" s="576" t="str">
        <f>IF(_jhy2_month_day!S567="","",_jhy2_month_day!S567)</f>
        <v/>
      </c>
      <c r="CT571" s="562" t="str">
        <f>IF(_jhy2_month_day!T567="","",_jhy2_month_day!T567)</f>
        <v/>
      </c>
      <c r="CU571" s="577" t="e">
        <f t="shared" si="3104"/>
        <v>#VALUE!</v>
      </c>
      <c r="CV571" s="198" t="e">
        <f t="shared" si="3105"/>
        <v>#VALUE!</v>
      </c>
      <c r="CW571" s="192" t="e">
        <f t="shared" si="3106"/>
        <v>#VALUE!</v>
      </c>
      <c r="CX571" s="192" t="e">
        <f t="shared" si="3107"/>
        <v>#VALUE!</v>
      </c>
      <c r="CY571" s="202" t="e">
        <f t="shared" si="3108"/>
        <v>#VALUE!</v>
      </c>
      <c r="CZ571" s="192" t="e">
        <f t="shared" ref="CZ571:DI571" si="3435">$AJ571*EF571</f>
        <v>#VALUE!</v>
      </c>
      <c r="DA571" s="192" t="e">
        <f t="shared" si="3435"/>
        <v>#VALUE!</v>
      </c>
      <c r="DB571" s="192" t="e">
        <f t="shared" si="3435"/>
        <v>#VALUE!</v>
      </c>
      <c r="DC571" s="192" t="e">
        <f t="shared" si="3435"/>
        <v>#VALUE!</v>
      </c>
      <c r="DD571" s="192" t="e">
        <f t="shared" si="3435"/>
        <v>#VALUE!</v>
      </c>
      <c r="DE571" s="192" t="e">
        <f t="shared" si="3435"/>
        <v>#VALUE!</v>
      </c>
      <c r="DF571" s="192" t="e">
        <f t="shared" si="3435"/>
        <v>#VALUE!</v>
      </c>
      <c r="DG571" s="192" t="e">
        <f t="shared" si="3435"/>
        <v>#VALUE!</v>
      </c>
      <c r="DH571" s="192" t="e">
        <f t="shared" si="3435"/>
        <v>#VALUE!</v>
      </c>
      <c r="DI571" s="192" t="e">
        <f t="shared" si="3435"/>
        <v>#VALUE!</v>
      </c>
      <c r="DJ571" s="192" t="e">
        <f t="shared" si="3110"/>
        <v>#VALUE!</v>
      </c>
      <c r="DK571" s="192" t="e">
        <f t="shared" si="3111"/>
        <v>#VALUE!</v>
      </c>
      <c r="DL571" s="192" t="e">
        <f t="shared" si="3112"/>
        <v>#VALUE!</v>
      </c>
      <c r="DM571" s="192" t="e">
        <f t="shared" si="3113"/>
        <v>#VALUE!</v>
      </c>
      <c r="DN571" s="192" t="e">
        <f t="shared" si="3114"/>
        <v>#VALUE!</v>
      </c>
      <c r="DO571" s="192" t="e">
        <f t="shared" si="3115"/>
        <v>#VALUE!</v>
      </c>
      <c r="DP571" s="192" t="e">
        <f t="shared" si="3116"/>
        <v>#VALUE!</v>
      </c>
      <c r="DQ571" s="192" t="e">
        <f t="shared" si="3117"/>
        <v>#VALUE!</v>
      </c>
      <c r="DR571" s="192" t="e">
        <f t="shared" si="3118"/>
        <v>#VALUE!</v>
      </c>
      <c r="DS571" s="192" t="e">
        <f t="shared" si="3119"/>
        <v>#VALUE!</v>
      </c>
      <c r="DT571" s="192" t="e">
        <f t="shared" si="3120"/>
        <v>#VALUE!</v>
      </c>
      <c r="DU571" s="192" t="e">
        <f t="shared" si="3121"/>
        <v>#VALUE!</v>
      </c>
      <c r="DV571" s="198" t="e">
        <f t="shared" si="3122"/>
        <v>#VALUE!</v>
      </c>
      <c r="DW571" s="198" t="e">
        <f t="shared" si="3123"/>
        <v>#DIV/0!</v>
      </c>
      <c r="DX571" s="198" t="e">
        <f t="shared" si="3124"/>
        <v>#DIV/0!</v>
      </c>
      <c r="DY571" s="198" t="e">
        <f t="shared" si="3125"/>
        <v>#VALUE!</v>
      </c>
      <c r="DZ571" s="198" t="e">
        <f t="shared" si="3126"/>
        <v>#VALUE!</v>
      </c>
      <c r="EA571" s="198" t="e">
        <f t="shared" si="3127"/>
        <v>#VALUE!</v>
      </c>
      <c r="EB571" s="198" t="e">
        <f t="shared" si="3128"/>
        <v>#VALUE!</v>
      </c>
      <c r="EC571" s="198" t="e">
        <f t="shared" si="3129"/>
        <v>#DIV/0!</v>
      </c>
      <c r="ED571" s="198" t="e">
        <f t="shared" si="3130"/>
        <v>#VALUE!</v>
      </c>
      <c r="EE571" s="198" t="e">
        <f t="shared" si="3131"/>
        <v>#VALUE!</v>
      </c>
      <c r="EF571" s="198" t="e">
        <f t="shared" ref="EF571:EO571" si="3436">DV571/SUM($DV571:$EE571)</f>
        <v>#VALUE!</v>
      </c>
      <c r="EG571" s="198" t="e">
        <f t="shared" si="3436"/>
        <v>#DIV/0!</v>
      </c>
      <c r="EH571" s="198" t="e">
        <f t="shared" si="3436"/>
        <v>#DIV/0!</v>
      </c>
      <c r="EI571" s="198" t="e">
        <f t="shared" si="3436"/>
        <v>#VALUE!</v>
      </c>
      <c r="EJ571" s="198" t="e">
        <f t="shared" si="3436"/>
        <v>#VALUE!</v>
      </c>
      <c r="EK571" s="198" t="e">
        <f t="shared" si="3436"/>
        <v>#VALUE!</v>
      </c>
      <c r="EL571" s="198" t="e">
        <f t="shared" si="3436"/>
        <v>#VALUE!</v>
      </c>
      <c r="EM571" s="198" t="e">
        <f t="shared" si="3436"/>
        <v>#DIV/0!</v>
      </c>
      <c r="EN571" s="198" t="e">
        <f t="shared" si="3436"/>
        <v>#VALUE!</v>
      </c>
      <c r="EO571" s="198" t="e">
        <f t="shared" si="3436"/>
        <v>#VALUE!</v>
      </c>
      <c r="EP571" s="511">
        <f t="shared" ref="EP571:EW571" si="3437">EP570</f>
        <v>0.08</v>
      </c>
      <c r="EQ571" s="511">
        <f t="shared" si="3437"/>
        <v>0.015</v>
      </c>
      <c r="ER571" s="511">
        <f t="shared" si="3437"/>
        <v>0.015</v>
      </c>
      <c r="ES571" s="511">
        <f t="shared" si="3437"/>
        <v>0.015</v>
      </c>
      <c r="ET571" s="511">
        <f t="shared" si="3437"/>
        <v>0.015</v>
      </c>
      <c r="EU571" s="511">
        <f t="shared" si="3437"/>
        <v>0.09</v>
      </c>
      <c r="EV571" s="511">
        <f t="shared" si="3437"/>
        <v>0.09</v>
      </c>
      <c r="EW571" s="511">
        <f t="shared" si="3437"/>
        <v>0.09</v>
      </c>
      <c r="EX571" s="420" t="str">
        <f>IF(_tag_month_day!AS567="","",_tag_month_day!AS567/100)</f>
        <v/>
      </c>
      <c r="EY571" s="420" t="str">
        <f>IF(_tag_month_day!AT567="","",_tag_month_day!AT567/100)</f>
        <v/>
      </c>
      <c r="EZ571" s="420" t="str">
        <f>IF(_tag_month_day!AU567="","",_tag_month_day!AU567/100)</f>
        <v/>
      </c>
      <c r="FA571" s="420" t="str">
        <f>IF(_tag_month_day!AV567="","",_tag_month_day!AV567/100)</f>
        <v/>
      </c>
      <c r="FB571" s="420" t="str">
        <f>IF(_tag_month_day!AW567="","",_tag_month_day!AW567/100)</f>
        <v/>
      </c>
      <c r="FC571" s="420" t="str">
        <f>IF(_tag_month_day!AX567="","",_tag_month_day!AX567/100)</f>
        <v/>
      </c>
      <c r="FD571" s="510">
        <f t="shared" si="3160"/>
        <v>0.33</v>
      </c>
      <c r="FE571" s="510">
        <f t="shared" si="3161"/>
        <v>0.19</v>
      </c>
      <c r="FF571" s="510">
        <f t="shared" si="3162"/>
        <v>0.003</v>
      </c>
      <c r="FG571" s="510">
        <f t="shared" si="3163"/>
        <v>0</v>
      </c>
      <c r="FH571" s="603">
        <f t="shared" si="3164"/>
        <v>0.0001</v>
      </c>
      <c r="FI571" s="510">
        <f t="shared" ref="FI571:FR571" si="3438">FI570</f>
        <v>0.41</v>
      </c>
      <c r="FJ571" s="510">
        <f t="shared" si="3438"/>
        <v>0.11</v>
      </c>
      <c r="FK571" s="510">
        <f t="shared" si="3438"/>
        <v>0.015</v>
      </c>
      <c r="FL571" s="510">
        <f t="shared" si="3438"/>
        <v>0</v>
      </c>
      <c r="FM571" s="603">
        <f t="shared" si="3438"/>
        <v>0.0001</v>
      </c>
      <c r="FN571" s="510" t="str">
        <f>IF(_tag_month_day!AY567="","",_tag_month_day!AY567/100)</f>
        <v/>
      </c>
      <c r="FO571" s="510" t="str">
        <f>IF(_tag_month_day!AZ567="","",_tag_month_day!AZ567/100)</f>
        <v/>
      </c>
      <c r="FP571" s="510" t="str">
        <f>IF(_tag_month_day!BA567="","",_tag_month_day!BA567/100)</f>
        <v/>
      </c>
      <c r="FQ571" s="510" t="str">
        <f>IF(_tag_month_day!BB567="","",_tag_month_day!BB567/100)</f>
        <v/>
      </c>
      <c r="FR571" s="603" t="str">
        <f>IF(_tag_month_day!BC567="","",_tag_month_day!BC567/100)</f>
        <v/>
      </c>
      <c r="FS571" s="510" t="str">
        <f>IF(_tag_month_day!BD567="","",_tag_month_day!BD567/100)</f>
        <v/>
      </c>
      <c r="FT571" s="510" t="str">
        <f>IF(_tag_month_day!BE567="","",_tag_month_day!BE567/100)</f>
        <v/>
      </c>
      <c r="FU571" s="510" t="str">
        <f>IF(_tag_month_day!BF567="","",_tag_month_day!BF567/100)</f>
        <v/>
      </c>
      <c r="FV571" s="510" t="str">
        <f>IF(_tag_month_day!BG567="","",_tag_month_day!BG567/100)</f>
        <v/>
      </c>
      <c r="FW571" s="603" t="str">
        <f>IF(_tag_month_day!BH567="","",_tag_month_day!BH567/100)</f>
        <v/>
      </c>
      <c r="FX571" s="510" t="str">
        <f>IF(_tag_month_day!BI567="","",_tag_month_day!BI567/100)</f>
        <v/>
      </c>
      <c r="FY571" s="510" t="str">
        <f>IF(_tag_month_day!BJ567="","",_tag_month_day!BJ567/100)</f>
        <v/>
      </c>
      <c r="FZ571" s="605" t="str">
        <f>IF(_tag_month_day!BK567="","",_tag_month_day!BK567/100)</f>
        <v/>
      </c>
      <c r="GA571" s="510" t="str">
        <f>IF(_tag_month_day!BL567="","",_tag_month_day!BL567/100)</f>
        <v/>
      </c>
      <c r="GB571" s="603" t="str">
        <f>IF(_tag_month_day!BM567="","",_tag_month_day!BM567/100)</f>
        <v/>
      </c>
      <c r="GC571" s="420" t="str">
        <f>IF(_tag_month_day!BN567="","",_tag_month_day!BN567/100)</f>
        <v/>
      </c>
      <c r="GD571" s="420" t="str">
        <f>IF(_tag_month_day!BO567="","",_tag_month_day!BO567/100)</f>
        <v/>
      </c>
      <c r="GE571" s="420" t="str">
        <f>IF(_tag_month_day!BP567="","",_tag_month_day!BP567/100)</f>
        <v/>
      </c>
      <c r="GF571" s="420" t="str">
        <f>IF(_tag_month_day!BQ567="","",_tag_month_day!BQ567/100)</f>
        <v/>
      </c>
      <c r="GG571" s="420" t="str">
        <f>IF(_tag_month_day!BR567="","",_tag_month_day!BR567/100)</f>
        <v/>
      </c>
      <c r="GH571" s="420" t="str">
        <f>IF(_tag_month_day!BS567="","",_tag_month_day!BS567/100)</f>
        <v/>
      </c>
      <c r="GI571" s="603" t="str">
        <f>IF(_tag_month_day!BT567="","",_tag_month_day!BT567/100)</f>
        <v/>
      </c>
      <c r="GJ571" s="612" t="str">
        <f>IF(_tag_month_day!BU567="","",_tag_month_day!BU567/100)</f>
        <v/>
      </c>
      <c r="GK571" s="620" t="str">
        <f>IF(_tag_month_day!BV567="",IF(_rlcf_month_day!A$2="","",_rlcf_month_day!A$2/100),_tag_month_day!BV567/100)</f>
        <v/>
      </c>
      <c r="GL571" s="620" t="str">
        <f>IF(_tag_month_day!BW567="",IF(_rlcf_month_day!B$2="","",_rlcf_month_day!B$2/100),_tag_month_day!BW567/100)</f>
        <v/>
      </c>
      <c r="GM571" s="621" t="str">
        <f>IF(_tag_month_day!BX567="",IF(_rlcf_month_day!C$2="","",_rlcf_month_day!C$2/100),_tag_month_day!BX567/100)</f>
        <v/>
      </c>
      <c r="GN571" s="620" t="str">
        <f>IF(_tag_month_day!BV567="",IF(_rlcf_month_day!A$2="","",_rlcf_month_day!A$2/100),_tag_month_day!BV567/100)</f>
        <v/>
      </c>
      <c r="GO571" s="620" t="str">
        <f>IF(_tag_month_day!BW567="",IF(_rlcf_month_day!B$2="","",_rlcf_month_day!B$2/100),_tag_month_day!BW567/100)</f>
        <v/>
      </c>
      <c r="GP571" s="620" t="str">
        <f>IF(_tag_month_day!CD567="",IF(_rlcf_month_day!E$2="","",_rlcf_month_day!E$2/100),_tag_month_day!CD567/100)</f>
        <v/>
      </c>
      <c r="GQ571" s="620" t="str">
        <f>IF(_tag_month_day!CE567="",IF(_rlcf_month_day!F$2="","",_rlcf_month_day!F$2/100),_tag_month_day!CE567/100)</f>
        <v/>
      </c>
      <c r="GR571" s="621" t="str">
        <f>IF(_tag_month_day!CF567="",IF(_rlcf_month_day!G$2="","",_rlcf_month_day!G$2/100),_tag_month_day!CF567/100)</f>
        <v/>
      </c>
      <c r="GS571" s="626">
        <f t="shared" ref="GS571:HH571" si="3439">GS570</f>
        <v>0.953</v>
      </c>
      <c r="GT571" s="626">
        <f t="shared" si="3439"/>
        <v>0.55</v>
      </c>
      <c r="GU571" s="626">
        <f t="shared" si="3439"/>
        <v>0.55</v>
      </c>
      <c r="GV571" s="626">
        <f t="shared" si="3439"/>
        <v>0.55</v>
      </c>
      <c r="GW571" s="626">
        <f t="shared" si="3439"/>
        <v>0.5</v>
      </c>
      <c r="GX571" s="626">
        <f t="shared" si="3439"/>
        <v>0.935</v>
      </c>
      <c r="GY571" s="626">
        <f t="shared" si="3439"/>
        <v>0.15</v>
      </c>
      <c r="GZ571" s="626">
        <f t="shared" si="3439"/>
        <v>1</v>
      </c>
      <c r="HA571" s="632">
        <f t="shared" si="3439"/>
        <v>0.047</v>
      </c>
      <c r="HB571" s="632">
        <f t="shared" si="3439"/>
        <v>0.45</v>
      </c>
      <c r="HC571" s="632">
        <f t="shared" si="3439"/>
        <v>0.45</v>
      </c>
      <c r="HD571" s="632">
        <f t="shared" si="3439"/>
        <v>0.45</v>
      </c>
      <c r="HE571" s="632">
        <f t="shared" si="3439"/>
        <v>0.5</v>
      </c>
      <c r="HF571" s="632">
        <f t="shared" si="3439"/>
        <v>0.065</v>
      </c>
      <c r="HG571" s="632">
        <f t="shared" si="3439"/>
        <v>0.85</v>
      </c>
      <c r="HH571" s="632">
        <f t="shared" si="3439"/>
        <v>0</v>
      </c>
      <c r="HI571" s="68">
        <f t="shared" si="3136"/>
        <v>0</v>
      </c>
      <c r="HJ571" s="68" t="e">
        <f t="shared" si="3167"/>
        <v>#VALUE!</v>
      </c>
      <c r="HK571" s="202">
        <f t="shared" si="3168"/>
        <v>0.85</v>
      </c>
      <c r="HL571" s="464">
        <f t="shared" si="3169"/>
        <v>550000</v>
      </c>
      <c r="HM571" s="464">
        <f t="shared" si="3170"/>
        <v>480000</v>
      </c>
      <c r="HN571" s="192" t="e">
        <f t="shared" si="3137"/>
        <v>#VALUE!</v>
      </c>
      <c r="HO571" s="192" t="e">
        <f>HN571*HK571*$HO$2/HL571*1000000</f>
        <v>#VALUE!</v>
      </c>
      <c r="HP571" s="192" t="e">
        <f>HN571*HK571*$HP$2/HM571*1000000</f>
        <v>#VALUE!</v>
      </c>
    </row>
    <row r="572" customFormat="1" spans="1:224">
      <c r="A572" s="381">
        <v>567</v>
      </c>
      <c r="B572" s="54">
        <f ca="1" t="shared" si="3171"/>
        <v>43640</v>
      </c>
      <c r="C572" s="57">
        <f t="shared" si="3172"/>
        <v>0.0416666666666667</v>
      </c>
      <c r="D572" s="68" t="str">
        <f ca="1" t="shared" si="3138"/>
        <v>白班</v>
      </c>
      <c r="E572" s="68" t="str">
        <f ca="1" t="shared" si="3139"/>
        <v>丙</v>
      </c>
      <c r="F572" s="68">
        <f ca="1">SUMPRODUCT((成本日报!$A$3:$A$95=计划!B572)*(成本日报!$B$3:$B$95=计划!$D572),成本日报!$C$3:$C$95)</f>
        <v>3</v>
      </c>
      <c r="G572" s="382">
        <f ca="1" t="shared" si="3173"/>
        <v>43640.583333332</v>
      </c>
      <c r="H572" s="382">
        <f ca="1" t="shared" si="3140"/>
        <v>43640.5902777764</v>
      </c>
      <c r="I572" s="382">
        <f ca="1" t="shared" si="3141"/>
        <v>43640.595833332</v>
      </c>
      <c r="J572" s="382">
        <f ca="1" t="shared" si="3142"/>
        <v>43640.6249999986</v>
      </c>
      <c r="K572" s="382">
        <f ca="1" t="shared" si="3143"/>
        <v>43640.6874999986</v>
      </c>
      <c r="L572" s="382">
        <f ca="1" t="shared" si="3144"/>
        <v>43640.708333332</v>
      </c>
      <c r="M572" s="398" t="str">
        <f>IF(_tag_month_day!A568="","",_tag_month_day!A568)</f>
        <v/>
      </c>
      <c r="N572" s="398" t="str">
        <f>IF(_tag_month_day!B568="","",_tag_month_day!B568)</f>
        <v/>
      </c>
      <c r="O572" s="399" t="e">
        <f t="shared" si="3145"/>
        <v>#VALUE!</v>
      </c>
      <c r="P572" s="398" t="str">
        <f>IF(_tag_month_day!C568="","",_tag_month_day!C568)</f>
        <v/>
      </c>
      <c r="Q572" s="398" t="str">
        <f>IF(_tag_month_day!D568="","",_tag_month_day!D568)</f>
        <v/>
      </c>
      <c r="R572" s="416">
        <f>IF(_tag_month_day!CB568="",R571,_tag_month_day!CB568/100)</f>
        <v>0.07</v>
      </c>
      <c r="S572" s="417" t="str">
        <f>IF(_tag_month_day!E568="","",_tag_month_day!E568)</f>
        <v/>
      </c>
      <c r="T572" s="417" t="str">
        <f>IF(_tag_month_day!F568="","",_tag_month_day!F568)</f>
        <v/>
      </c>
      <c r="U572" s="418" t="e">
        <f t="shared" si="3099"/>
        <v>#VALUE!</v>
      </c>
      <c r="V572" s="53" t="e">
        <f t="shared" si="3100"/>
        <v>#VALUE!</v>
      </c>
      <c r="W572" s="419" t="str">
        <f>IF(_jhy_month_day!A568="","",_jhy_month_day!A568)</f>
        <v/>
      </c>
      <c r="X572" s="420" t="str">
        <f>IF(_jhy_month_day!B568="","",_jhy_month_day!B568/100)</f>
        <v/>
      </c>
      <c r="Y572" s="420" t="str">
        <f>IF(_jhy_month_day!C568="","",_jhy_month_day!C568/100)</f>
        <v/>
      </c>
      <c r="Z572" s="439">
        <f t="shared" si="3189"/>
        <v>142</v>
      </c>
      <c r="AA572" s="440" t="str">
        <f>IF(_tag_month_day!G568="","",_tag_month_day!G568/100)</f>
        <v/>
      </c>
      <c r="AB572" s="440" t="str">
        <f>IF(_tag_month_day!H568="","",_tag_month_day!H568/100)</f>
        <v/>
      </c>
      <c r="AC572" s="193">
        <f t="shared" si="3146"/>
        <v>1.59963432013121</v>
      </c>
      <c r="AD572" s="441" t="str">
        <f t="shared" si="3147"/>
        <v/>
      </c>
      <c r="AE572" s="442" t="str">
        <f t="shared" si="3148"/>
        <v/>
      </c>
      <c r="AF572" s="443">
        <v>1</v>
      </c>
      <c r="AG572" s="68" t="str">
        <f>IF(_duihao_month_day!A568="","",_duihao_month_day!A568)</f>
        <v/>
      </c>
      <c r="AH572" s="463">
        <f>IF(_gyk_month_day!B568="",AH571,_gyk_month_day!B568)</f>
        <v>820</v>
      </c>
      <c r="AI572" s="464"/>
      <c r="AJ572" s="68" t="str">
        <f>IF(_tag_month_day!I568="","",_tag_month_day!I568)</f>
        <v/>
      </c>
      <c r="AK572" s="465" t="str">
        <f>IF(_tzyy_month_day!A568="","",_tzyy_month_day!A568)</f>
        <v/>
      </c>
      <c r="AL572" s="465" t="str">
        <f>IF(_tzyy_month_day!B568="","",_tzyy_month_day!B568)</f>
        <v/>
      </c>
      <c r="AM572" s="465" t="str">
        <f>IF(_tzyy_month_day!C568="","",_tzyy_month_day!C568)</f>
        <v/>
      </c>
      <c r="AN572" s="466" t="str">
        <f>IF(_tag_month_day!CG568="","",_tag_month_day!CG568)</f>
        <v/>
      </c>
      <c r="AO572" s="466" t="str">
        <f>IF(_tag_month_day!CH568="","",_tag_month_day!CH568)</f>
        <v/>
      </c>
      <c r="AP572" s="486" t="e">
        <f t="shared" si="3149"/>
        <v>#VALUE!</v>
      </c>
      <c r="AQ572" s="487" t="str">
        <f>IF(_tag_month_day!J568="","",_tag_month_day!J568/100)</f>
        <v/>
      </c>
      <c r="AR572" s="488">
        <f t="shared" si="3150"/>
        <v>1.3</v>
      </c>
      <c r="AS572" s="489" t="e">
        <f t="shared" si="3101"/>
        <v>#VALUE!</v>
      </c>
      <c r="AT572" s="489">
        <f t="shared" si="3151"/>
        <v>0</v>
      </c>
      <c r="AU572" s="490" t="str">
        <f>IF(_tag_month_day!K568="","",_tag_month_day!K568)</f>
        <v/>
      </c>
      <c r="AV572" s="491" t="str">
        <f>IF(_tag_month_day!L568="","",_tag_month_day!L568/100)</f>
        <v/>
      </c>
      <c r="AW572" s="420">
        <f t="shared" si="3073"/>
        <v>0</v>
      </c>
      <c r="AX572" s="420">
        <f t="shared" si="3152"/>
        <v>0</v>
      </c>
      <c r="AY572" s="420" t="str">
        <f>IF(_tag_month_day!M568="","",_tag_month_day!M568/100)</f>
        <v/>
      </c>
      <c r="AZ572" s="420" t="str">
        <f>IF(_tag_month_day!N568="","",_tag_month_day!N568/100)</f>
        <v/>
      </c>
      <c r="BA572" s="420" t="str">
        <f>IF(_tag_month_day!O568="","",_tag_month_day!O568/100)</f>
        <v/>
      </c>
      <c r="BB572" s="496" t="str">
        <f>IF(_tag_month_day!P568="","",_tag_month_day!P568/100)</f>
        <v/>
      </c>
      <c r="BC572" s="496">
        <f t="shared" si="3153"/>
        <v>0</v>
      </c>
      <c r="BD572" s="496" t="str">
        <f>IF(_tag_month_day!Q568="","",_tag_month_day!Q568/100)</f>
        <v/>
      </c>
      <c r="BE572" s="510" t="str">
        <f>IF(_tag_month_day!R568="","",_tag_month_day!R568/100)</f>
        <v/>
      </c>
      <c r="BF572" s="413" t="str">
        <f>IF(_tag_month_day!CC568="","",_tag_month_day!CC568/100)</f>
        <v/>
      </c>
      <c r="BG572" s="511" t="e">
        <f t="shared" si="3102"/>
        <v>#VALUE!</v>
      </c>
      <c r="BH572" s="198">
        <f t="shared" si="3103"/>
        <v>0</v>
      </c>
      <c r="BI572" s="512" t="e">
        <f>IF(CX572=0,BI571,(DK572*查询!$R$5+DL572*查询!$Q$5+DM572*查询!$N$5+DN572*查询!$O$5+DO572*查询!$P$5)*AF572/CX572)</f>
        <v>#VALUE!</v>
      </c>
      <c r="BJ572" s="512" t="e">
        <f>IF(CX572=0,BJ571,(DP572*查询!$S$5+DQ572*查询!$T$5+DR572*查询!$U$5)*AF572/CX572)</f>
        <v>#VALUE!</v>
      </c>
      <c r="BK572" s="512">
        <f t="shared" si="3154"/>
        <v>1</v>
      </c>
      <c r="BL572" s="513" t="str">
        <f>IF(_cfyc_month_day!A568="","",_cfyc_month_day!A568)</f>
        <v/>
      </c>
      <c r="BM572" s="513" t="str">
        <f>IF(_cfyc_month_day!B568="","",_cfyc_month_day!B568)</f>
        <v/>
      </c>
      <c r="BN572" s="513" t="str">
        <f>IF(_cfyc_month_day!C568="","",_cfyc_month_day!C568)</f>
        <v/>
      </c>
      <c r="BO572" s="522" t="str">
        <f>IF(_cfyc_month_day!D568="","",_cfyc_month_day!D568)</f>
        <v/>
      </c>
      <c r="BP572" s="522" t="str">
        <f>IF(_cfyc_month_day!E568="","",_cfyc_month_day!E568)</f>
        <v/>
      </c>
      <c r="BQ572" s="522" t="str">
        <f>IF(_cfyc_month_day!F568="","",_cfyc_month_day!F568)</f>
        <v/>
      </c>
      <c r="BR572" s="513" t="str">
        <f>IF(_tag_month_day!T568="","",_tag_month_day!T568)</f>
        <v/>
      </c>
      <c r="BS572" s="513" t="str">
        <f>IF(_tag_month_day!U568="","",_tag_month_day!U568)</f>
        <v/>
      </c>
      <c r="BT572" s="523" t="str">
        <f t="shared" si="3155"/>
        <v/>
      </c>
      <c r="BU572" s="223" t="str">
        <f>IF(_tag_month_day!V568="","",_tag_month_day!V568)</f>
        <v/>
      </c>
      <c r="BV572" s="206" t="str">
        <f>IF(_tag_month_day!W568="","",_tag_month_day!W568)</f>
        <v/>
      </c>
      <c r="BW572" s="540" t="str">
        <f>IF(_tag_month_day!X568="","",_tag_month_day!X568)</f>
        <v/>
      </c>
      <c r="BX572" s="540" t="str">
        <f>IF(_tag_month_day!Y568="","",_tag_month_day!Y568)</f>
        <v/>
      </c>
      <c r="BY572" s="541">
        <f ca="1" t="shared" si="3156"/>
        <v>43640.708333332</v>
      </c>
      <c r="BZ572" s="542"/>
      <c r="CA572" s="562" t="str">
        <f>IF(_jhy2_month_day!A568="","",_jhy2_month_day!A568)</f>
        <v/>
      </c>
      <c r="CB572" s="464" t="str">
        <f>IF(_jhy2_month_day!B568="","",_jhy2_month_day!B568)</f>
        <v/>
      </c>
      <c r="CC572" s="464" t="str">
        <f>IF(_jhy2_month_day!C568="","",_jhy2_month_day!C568)</f>
        <v/>
      </c>
      <c r="CD572" s="464" t="str">
        <f>IF(_jhy2_month_day!D568="","",_jhy2_month_day!D568)</f>
        <v/>
      </c>
      <c r="CE572" s="464" t="str">
        <f>IF(_jhy2_month_day!E568="","",_jhy2_month_day!E568)</f>
        <v/>
      </c>
      <c r="CF572" s="464" t="str">
        <f>IF(_jhy2_month_day!F568="","",_jhy2_month_day!F568)</f>
        <v/>
      </c>
      <c r="CG572" s="464" t="str">
        <f>IF(_jhy2_month_day!G568="","",_jhy2_month_day!G568)</f>
        <v/>
      </c>
      <c r="CH572" s="464" t="str">
        <f>IF(_jhy2_month_day!H568="","",_jhy2_month_day!H568)</f>
        <v/>
      </c>
      <c r="CI572" s="464" t="str">
        <f>IF(_jhy2_month_day!I568="","",_jhy2_month_day!I568)</f>
        <v/>
      </c>
      <c r="CJ572" s="464" t="str">
        <f>IF(_jhy2_month_day!J568="","",_jhy2_month_day!J568)</f>
        <v/>
      </c>
      <c r="CK572" s="464" t="str">
        <f>IF(_jhy2_month_day!K568="","",_jhy2_month_day!K568)</f>
        <v/>
      </c>
      <c r="CL572" s="645" t="str">
        <f>IF(_jhy2_month_day!L568="","",_jhy2_month_day!L568)</f>
        <v/>
      </c>
      <c r="CM572" s="645" t="str">
        <f>IF(_jhy2_month_day!M568="","",_jhy2_month_day!M568)</f>
        <v/>
      </c>
      <c r="CN572" s="645" t="str">
        <f>IF(_jhy2_month_day!N568="","",_jhy2_month_day!N568)</f>
        <v/>
      </c>
      <c r="CO572" s="645" t="str">
        <f>IF(_jhy2_month_day!O568="","",_jhy2_month_day!O568)</f>
        <v/>
      </c>
      <c r="CP572" s="645" t="str">
        <f>IF(_jhy2_month_day!P568="","",_jhy2_month_day!P568)</f>
        <v/>
      </c>
      <c r="CQ572" s="645" t="str">
        <f>IF(_jhy2_month_day!Q568="","",_jhy2_month_day!Q568)</f>
        <v/>
      </c>
      <c r="CR572" s="563" t="str">
        <f>IF(_jhy2_month_day!R568="","",_jhy2_month_day!R568)</f>
        <v/>
      </c>
      <c r="CS572" s="576" t="str">
        <f>IF(_jhy2_month_day!S568="","",_jhy2_month_day!S568)</f>
        <v/>
      </c>
      <c r="CT572" s="562" t="str">
        <f>IF(_jhy2_month_day!T568="","",_jhy2_month_day!T568)</f>
        <v/>
      </c>
      <c r="CU572" s="577" t="e">
        <f t="shared" si="3104"/>
        <v>#VALUE!</v>
      </c>
      <c r="CV572" s="198" t="e">
        <f t="shared" si="3105"/>
        <v>#VALUE!</v>
      </c>
      <c r="CW572" s="192" t="e">
        <f t="shared" si="3106"/>
        <v>#VALUE!</v>
      </c>
      <c r="CX572" s="192" t="e">
        <f t="shared" si="3107"/>
        <v>#VALUE!</v>
      </c>
      <c r="CY572" s="202" t="e">
        <f t="shared" si="3108"/>
        <v>#VALUE!</v>
      </c>
      <c r="CZ572" s="192" t="e">
        <f t="shared" ref="CZ572:DI572" si="3440">$AJ572*EF572</f>
        <v>#VALUE!</v>
      </c>
      <c r="DA572" s="192" t="e">
        <f t="shared" si="3440"/>
        <v>#VALUE!</v>
      </c>
      <c r="DB572" s="192" t="e">
        <f t="shared" si="3440"/>
        <v>#VALUE!</v>
      </c>
      <c r="DC572" s="192" t="e">
        <f t="shared" si="3440"/>
        <v>#VALUE!</v>
      </c>
      <c r="DD572" s="192" t="e">
        <f t="shared" si="3440"/>
        <v>#VALUE!</v>
      </c>
      <c r="DE572" s="192" t="e">
        <f t="shared" si="3440"/>
        <v>#VALUE!</v>
      </c>
      <c r="DF572" s="192" t="e">
        <f t="shared" si="3440"/>
        <v>#VALUE!</v>
      </c>
      <c r="DG572" s="192" t="e">
        <f t="shared" si="3440"/>
        <v>#VALUE!</v>
      </c>
      <c r="DH572" s="192" t="e">
        <f t="shared" si="3440"/>
        <v>#VALUE!</v>
      </c>
      <c r="DI572" s="192" t="e">
        <f t="shared" si="3440"/>
        <v>#VALUE!</v>
      </c>
      <c r="DJ572" s="192" t="e">
        <f t="shared" si="3110"/>
        <v>#VALUE!</v>
      </c>
      <c r="DK572" s="192" t="e">
        <f t="shared" si="3111"/>
        <v>#VALUE!</v>
      </c>
      <c r="DL572" s="192" t="e">
        <f t="shared" si="3112"/>
        <v>#VALUE!</v>
      </c>
      <c r="DM572" s="192" t="e">
        <f t="shared" si="3113"/>
        <v>#VALUE!</v>
      </c>
      <c r="DN572" s="192" t="e">
        <f t="shared" si="3114"/>
        <v>#VALUE!</v>
      </c>
      <c r="DO572" s="192" t="e">
        <f t="shared" si="3115"/>
        <v>#VALUE!</v>
      </c>
      <c r="DP572" s="192" t="e">
        <f t="shared" si="3116"/>
        <v>#VALUE!</v>
      </c>
      <c r="DQ572" s="192" t="e">
        <f t="shared" si="3117"/>
        <v>#VALUE!</v>
      </c>
      <c r="DR572" s="192" t="e">
        <f t="shared" si="3118"/>
        <v>#VALUE!</v>
      </c>
      <c r="DS572" s="192" t="e">
        <f t="shared" si="3119"/>
        <v>#VALUE!</v>
      </c>
      <c r="DT572" s="192" t="e">
        <f t="shared" si="3120"/>
        <v>#VALUE!</v>
      </c>
      <c r="DU572" s="192" t="e">
        <f t="shared" si="3121"/>
        <v>#VALUE!</v>
      </c>
      <c r="DV572" s="198" t="e">
        <f t="shared" si="3122"/>
        <v>#VALUE!</v>
      </c>
      <c r="DW572" s="198" t="e">
        <f t="shared" si="3123"/>
        <v>#DIV/0!</v>
      </c>
      <c r="DX572" s="198" t="e">
        <f t="shared" si="3124"/>
        <v>#DIV/0!</v>
      </c>
      <c r="DY572" s="198" t="e">
        <f t="shared" si="3125"/>
        <v>#VALUE!</v>
      </c>
      <c r="DZ572" s="198" t="e">
        <f t="shared" si="3126"/>
        <v>#VALUE!</v>
      </c>
      <c r="EA572" s="198" t="e">
        <f t="shared" si="3127"/>
        <v>#VALUE!</v>
      </c>
      <c r="EB572" s="198" t="e">
        <f t="shared" si="3128"/>
        <v>#VALUE!</v>
      </c>
      <c r="EC572" s="198" t="e">
        <f t="shared" si="3129"/>
        <v>#DIV/0!</v>
      </c>
      <c r="ED572" s="198" t="e">
        <f t="shared" si="3130"/>
        <v>#VALUE!</v>
      </c>
      <c r="EE572" s="198" t="e">
        <f t="shared" si="3131"/>
        <v>#VALUE!</v>
      </c>
      <c r="EF572" s="198" t="e">
        <f t="shared" ref="EF572:EO572" si="3441">DV572/SUM($DV572:$EE572)</f>
        <v>#VALUE!</v>
      </c>
      <c r="EG572" s="198" t="e">
        <f t="shared" si="3441"/>
        <v>#DIV/0!</v>
      </c>
      <c r="EH572" s="198" t="e">
        <f t="shared" si="3441"/>
        <v>#DIV/0!</v>
      </c>
      <c r="EI572" s="198" t="e">
        <f t="shared" si="3441"/>
        <v>#VALUE!</v>
      </c>
      <c r="EJ572" s="198" t="e">
        <f t="shared" si="3441"/>
        <v>#VALUE!</v>
      </c>
      <c r="EK572" s="198" t="e">
        <f t="shared" si="3441"/>
        <v>#VALUE!</v>
      </c>
      <c r="EL572" s="198" t="e">
        <f t="shared" si="3441"/>
        <v>#VALUE!</v>
      </c>
      <c r="EM572" s="198" t="e">
        <f t="shared" si="3441"/>
        <v>#DIV/0!</v>
      </c>
      <c r="EN572" s="198" t="e">
        <f t="shared" si="3441"/>
        <v>#VALUE!</v>
      </c>
      <c r="EO572" s="198" t="e">
        <f t="shared" si="3441"/>
        <v>#VALUE!</v>
      </c>
      <c r="EP572" s="511">
        <f t="shared" ref="EP572:EW572" si="3442">EP571</f>
        <v>0.08</v>
      </c>
      <c r="EQ572" s="511">
        <f t="shared" si="3442"/>
        <v>0.015</v>
      </c>
      <c r="ER572" s="511">
        <f t="shared" si="3442"/>
        <v>0.015</v>
      </c>
      <c r="ES572" s="511">
        <f t="shared" si="3442"/>
        <v>0.015</v>
      </c>
      <c r="ET572" s="511">
        <f t="shared" si="3442"/>
        <v>0.015</v>
      </c>
      <c r="EU572" s="511">
        <f t="shared" si="3442"/>
        <v>0.09</v>
      </c>
      <c r="EV572" s="511">
        <f t="shared" si="3442"/>
        <v>0.09</v>
      </c>
      <c r="EW572" s="511">
        <f t="shared" si="3442"/>
        <v>0.09</v>
      </c>
      <c r="EX572" s="420" t="str">
        <f>IF(_tag_month_day!AS568="","",_tag_month_day!AS568/100)</f>
        <v/>
      </c>
      <c r="EY572" s="420" t="str">
        <f>IF(_tag_month_day!AT568="","",_tag_month_day!AT568/100)</f>
        <v/>
      </c>
      <c r="EZ572" s="420" t="str">
        <f>IF(_tag_month_day!AU568="","",_tag_month_day!AU568/100)</f>
        <v/>
      </c>
      <c r="FA572" s="420" t="str">
        <f>IF(_tag_month_day!AV568="","",_tag_month_day!AV568/100)</f>
        <v/>
      </c>
      <c r="FB572" s="420" t="str">
        <f>IF(_tag_month_day!AW568="","",_tag_month_day!AW568/100)</f>
        <v/>
      </c>
      <c r="FC572" s="420" t="str">
        <f>IF(_tag_month_day!AX568="","",_tag_month_day!AX568/100)</f>
        <v/>
      </c>
      <c r="FD572" s="510">
        <f t="shared" si="3160"/>
        <v>0.33</v>
      </c>
      <c r="FE572" s="510">
        <f t="shared" si="3161"/>
        <v>0.19</v>
      </c>
      <c r="FF572" s="510">
        <f t="shared" si="3162"/>
        <v>0.003</v>
      </c>
      <c r="FG572" s="510">
        <f t="shared" si="3163"/>
        <v>0</v>
      </c>
      <c r="FH572" s="603">
        <f t="shared" si="3164"/>
        <v>0.0001</v>
      </c>
      <c r="FI572" s="510">
        <f t="shared" ref="FI572:FR572" si="3443">FI571</f>
        <v>0.41</v>
      </c>
      <c r="FJ572" s="510">
        <f t="shared" si="3443"/>
        <v>0.11</v>
      </c>
      <c r="FK572" s="510">
        <f t="shared" si="3443"/>
        <v>0.015</v>
      </c>
      <c r="FL572" s="510">
        <f t="shared" si="3443"/>
        <v>0</v>
      </c>
      <c r="FM572" s="603">
        <f t="shared" si="3443"/>
        <v>0.0001</v>
      </c>
      <c r="FN572" s="510" t="str">
        <f>IF(_tag_month_day!AY568="","",_tag_month_day!AY568/100)</f>
        <v/>
      </c>
      <c r="FO572" s="510" t="str">
        <f>IF(_tag_month_day!AZ568="","",_tag_month_day!AZ568/100)</f>
        <v/>
      </c>
      <c r="FP572" s="510" t="str">
        <f>IF(_tag_month_day!BA568="","",_tag_month_day!BA568/100)</f>
        <v/>
      </c>
      <c r="FQ572" s="510" t="str">
        <f>IF(_tag_month_day!BB568="","",_tag_month_day!BB568/100)</f>
        <v/>
      </c>
      <c r="FR572" s="603" t="str">
        <f>IF(_tag_month_day!BC568="","",_tag_month_day!BC568/100)</f>
        <v/>
      </c>
      <c r="FS572" s="510" t="str">
        <f>IF(_tag_month_day!BD568="","",_tag_month_day!BD568/100)</f>
        <v/>
      </c>
      <c r="FT572" s="510" t="str">
        <f>IF(_tag_month_day!BE568="","",_tag_month_day!BE568/100)</f>
        <v/>
      </c>
      <c r="FU572" s="510" t="str">
        <f>IF(_tag_month_day!BF568="","",_tag_month_day!BF568/100)</f>
        <v/>
      </c>
      <c r="FV572" s="510" t="str">
        <f>IF(_tag_month_day!BG568="","",_tag_month_day!BG568/100)</f>
        <v/>
      </c>
      <c r="FW572" s="603" t="str">
        <f>IF(_tag_month_day!BH568="","",_tag_month_day!BH568/100)</f>
        <v/>
      </c>
      <c r="FX572" s="510" t="str">
        <f>IF(_tag_month_day!BI568="","",_tag_month_day!BI568/100)</f>
        <v/>
      </c>
      <c r="FY572" s="510" t="str">
        <f>IF(_tag_month_day!BJ568="","",_tag_month_day!BJ568/100)</f>
        <v/>
      </c>
      <c r="FZ572" s="605" t="str">
        <f>IF(_tag_month_day!BK568="","",_tag_month_day!BK568/100)</f>
        <v/>
      </c>
      <c r="GA572" s="510" t="str">
        <f>IF(_tag_month_day!BL568="","",_tag_month_day!BL568/100)</f>
        <v/>
      </c>
      <c r="GB572" s="603" t="str">
        <f>IF(_tag_month_day!BM568="","",_tag_month_day!BM568/100)</f>
        <v/>
      </c>
      <c r="GC572" s="420" t="str">
        <f>IF(_tag_month_day!BN568="","",_tag_month_day!BN568/100)</f>
        <v/>
      </c>
      <c r="GD572" s="420" t="str">
        <f>IF(_tag_month_day!BO568="","",_tag_month_day!BO568/100)</f>
        <v/>
      </c>
      <c r="GE572" s="420" t="str">
        <f>IF(_tag_month_day!BP568="","",_tag_month_day!BP568/100)</f>
        <v/>
      </c>
      <c r="GF572" s="420" t="str">
        <f>IF(_tag_month_day!BQ568="","",_tag_month_day!BQ568/100)</f>
        <v/>
      </c>
      <c r="GG572" s="420" t="str">
        <f>IF(_tag_month_day!BR568="","",_tag_month_day!BR568/100)</f>
        <v/>
      </c>
      <c r="GH572" s="420" t="str">
        <f>IF(_tag_month_day!BS568="","",_tag_month_day!BS568/100)</f>
        <v/>
      </c>
      <c r="GI572" s="603" t="str">
        <f>IF(_tag_month_day!BT568="","",_tag_month_day!BT568/100)</f>
        <v/>
      </c>
      <c r="GJ572" s="612" t="str">
        <f>IF(_tag_month_day!BU568="","",_tag_month_day!BU568/100)</f>
        <v/>
      </c>
      <c r="GK572" s="620" t="str">
        <f>IF(_tag_month_day!BV568="",IF(_rlcf_month_day!A$2="","",_rlcf_month_day!A$2/100),_tag_month_day!BV568/100)</f>
        <v/>
      </c>
      <c r="GL572" s="620" t="str">
        <f>IF(_tag_month_day!BW568="",IF(_rlcf_month_day!B$2="","",_rlcf_month_day!B$2/100),_tag_month_day!BW568/100)</f>
        <v/>
      </c>
      <c r="GM572" s="621" t="str">
        <f>IF(_tag_month_day!BX568="",IF(_rlcf_month_day!C$2="","",_rlcf_month_day!C$2/100),_tag_month_day!BX568/100)</f>
        <v/>
      </c>
      <c r="GN572" s="620" t="str">
        <f>IF(_tag_month_day!BV568="",IF(_rlcf_month_day!A$2="","",_rlcf_month_day!A$2/100),_tag_month_day!BV568/100)</f>
        <v/>
      </c>
      <c r="GO572" s="620" t="str">
        <f>IF(_tag_month_day!BW568="",IF(_rlcf_month_day!B$2="","",_rlcf_month_day!B$2/100),_tag_month_day!BW568/100)</f>
        <v/>
      </c>
      <c r="GP572" s="620" t="str">
        <f>IF(_tag_month_day!CD568="",IF(_rlcf_month_day!E$2="","",_rlcf_month_day!E$2/100),_tag_month_day!CD568/100)</f>
        <v/>
      </c>
      <c r="GQ572" s="620" t="str">
        <f>IF(_tag_month_day!CE568="",IF(_rlcf_month_day!F$2="","",_rlcf_month_day!F$2/100),_tag_month_day!CE568/100)</f>
        <v/>
      </c>
      <c r="GR572" s="621" t="str">
        <f>IF(_tag_month_day!CF568="",IF(_rlcf_month_day!G$2="","",_rlcf_month_day!G$2/100),_tag_month_day!CF568/100)</f>
        <v/>
      </c>
      <c r="GS572" s="626">
        <f t="shared" ref="GS572:HH572" si="3444">GS571</f>
        <v>0.953</v>
      </c>
      <c r="GT572" s="626">
        <f t="shared" si="3444"/>
        <v>0.55</v>
      </c>
      <c r="GU572" s="626">
        <f t="shared" si="3444"/>
        <v>0.55</v>
      </c>
      <c r="GV572" s="626">
        <f t="shared" si="3444"/>
        <v>0.55</v>
      </c>
      <c r="GW572" s="626">
        <f t="shared" si="3444"/>
        <v>0.5</v>
      </c>
      <c r="GX572" s="626">
        <f t="shared" si="3444"/>
        <v>0.935</v>
      </c>
      <c r="GY572" s="626">
        <f t="shared" si="3444"/>
        <v>0.15</v>
      </c>
      <c r="GZ572" s="626">
        <f t="shared" si="3444"/>
        <v>1</v>
      </c>
      <c r="HA572" s="632">
        <f t="shared" si="3444"/>
        <v>0.047</v>
      </c>
      <c r="HB572" s="632">
        <f t="shared" si="3444"/>
        <v>0.45</v>
      </c>
      <c r="HC572" s="632">
        <f t="shared" si="3444"/>
        <v>0.45</v>
      </c>
      <c r="HD572" s="632">
        <f t="shared" si="3444"/>
        <v>0.45</v>
      </c>
      <c r="HE572" s="632">
        <f t="shared" si="3444"/>
        <v>0.5</v>
      </c>
      <c r="HF572" s="632">
        <f t="shared" si="3444"/>
        <v>0.065</v>
      </c>
      <c r="HG572" s="632">
        <f t="shared" si="3444"/>
        <v>0.85</v>
      </c>
      <c r="HH572" s="632">
        <f t="shared" si="3444"/>
        <v>0</v>
      </c>
      <c r="HI572" s="68">
        <f t="shared" si="3136"/>
        <v>0</v>
      </c>
      <c r="HJ572" s="68" t="e">
        <f t="shared" si="3167"/>
        <v>#VALUE!</v>
      </c>
      <c r="HK572" s="202">
        <f t="shared" si="3168"/>
        <v>0.85</v>
      </c>
      <c r="HL572" s="464">
        <f t="shared" si="3169"/>
        <v>550000</v>
      </c>
      <c r="HM572" s="464">
        <f t="shared" si="3170"/>
        <v>480000</v>
      </c>
      <c r="HN572" s="192" t="e">
        <f t="shared" si="3137"/>
        <v>#VALUE!</v>
      </c>
      <c r="HO572" s="192" t="e">
        <f>HN572*HK572*$HO$2/HL572*1000000</f>
        <v>#VALUE!</v>
      </c>
      <c r="HP572" s="192" t="e">
        <f>HN572*HK572*$HP$2/HM572*1000000</f>
        <v>#VALUE!</v>
      </c>
    </row>
    <row r="573" customFormat="1" spans="1:224">
      <c r="A573" s="381">
        <v>568</v>
      </c>
      <c r="B573" s="54">
        <f ca="1" t="shared" si="3171"/>
        <v>43640</v>
      </c>
      <c r="C573" s="57">
        <f t="shared" si="3172"/>
        <v>0.0416666666666667</v>
      </c>
      <c r="D573" s="68" t="str">
        <f ca="1" t="shared" si="3138"/>
        <v>白班</v>
      </c>
      <c r="E573" s="68" t="str">
        <f ca="1" t="shared" si="3139"/>
        <v>丙</v>
      </c>
      <c r="F573" s="68">
        <f ca="1">SUMPRODUCT((成本日报!$A$3:$A$95=计划!B573)*(成本日报!$B$3:$B$95=计划!$D573),成本日报!$C$3:$C$95)</f>
        <v>3</v>
      </c>
      <c r="G573" s="382">
        <f ca="1" t="shared" si="3173"/>
        <v>43640.6249999986</v>
      </c>
      <c r="H573" s="382">
        <f ca="1" t="shared" si="3140"/>
        <v>43640.6319444431</v>
      </c>
      <c r="I573" s="382">
        <f ca="1" t="shared" si="3141"/>
        <v>43640.6374999986</v>
      </c>
      <c r="J573" s="382">
        <f ca="1" t="shared" si="3142"/>
        <v>43640.6666666653</v>
      </c>
      <c r="K573" s="382">
        <f ca="1" t="shared" si="3143"/>
        <v>43640.7291666653</v>
      </c>
      <c r="L573" s="382">
        <f ca="1" t="shared" si="3144"/>
        <v>43640.7499999986</v>
      </c>
      <c r="M573" s="398" t="str">
        <f>IF(_tag_month_day!A569="","",_tag_month_day!A569)</f>
        <v/>
      </c>
      <c r="N573" s="398" t="str">
        <f>IF(_tag_month_day!B569="","",_tag_month_day!B569)</f>
        <v/>
      </c>
      <c r="O573" s="399" t="e">
        <f t="shared" si="3145"/>
        <v>#VALUE!</v>
      </c>
      <c r="P573" s="398" t="str">
        <f>IF(_tag_month_day!C569="","",_tag_month_day!C569)</f>
        <v/>
      </c>
      <c r="Q573" s="398" t="str">
        <f>IF(_tag_month_day!D569="","",_tag_month_day!D569)</f>
        <v/>
      </c>
      <c r="R573" s="416">
        <f>IF(_tag_month_day!CB569="",R572,_tag_month_day!CB569/100)</f>
        <v>0.07</v>
      </c>
      <c r="S573" s="417" t="str">
        <f>IF(_tag_month_day!E569="","",_tag_month_day!E569)</f>
        <v/>
      </c>
      <c r="T573" s="417" t="str">
        <f>IF(_tag_month_day!F569="","",_tag_month_day!F569)</f>
        <v/>
      </c>
      <c r="U573" s="418" t="e">
        <f t="shared" si="3099"/>
        <v>#VALUE!</v>
      </c>
      <c r="V573" s="53" t="e">
        <f t="shared" si="3100"/>
        <v>#VALUE!</v>
      </c>
      <c r="W573" s="419" t="str">
        <f>IF(_jhy_month_day!A569="","",_jhy_month_day!A569)</f>
        <v/>
      </c>
      <c r="X573" s="420" t="str">
        <f>IF(_jhy_month_day!B569="","",_jhy_month_day!B569/100)</f>
        <v/>
      </c>
      <c r="Y573" s="420" t="str">
        <f>IF(_jhy_month_day!C569="","",_jhy_month_day!C569/100)</f>
        <v/>
      </c>
      <c r="Z573" s="439">
        <f t="shared" si="3189"/>
        <v>142</v>
      </c>
      <c r="AA573" s="440" t="str">
        <f>IF(_tag_month_day!G569="","",_tag_month_day!G569/100)</f>
        <v/>
      </c>
      <c r="AB573" s="440" t="str">
        <f>IF(_tag_month_day!H569="","",_tag_month_day!H569/100)</f>
        <v/>
      </c>
      <c r="AC573" s="193">
        <f t="shared" si="3146"/>
        <v>1.59963432013121</v>
      </c>
      <c r="AD573" s="441" t="str">
        <f t="shared" si="3147"/>
        <v/>
      </c>
      <c r="AE573" s="442" t="str">
        <f t="shared" si="3148"/>
        <v/>
      </c>
      <c r="AF573" s="443">
        <v>1</v>
      </c>
      <c r="AG573" s="68" t="str">
        <f>IF(_duihao_month_day!A569="","",_duihao_month_day!A569)</f>
        <v/>
      </c>
      <c r="AH573" s="463">
        <f>IF(_gyk_month_day!B569="",AH572,_gyk_month_day!B569)</f>
        <v>820</v>
      </c>
      <c r="AI573" s="464"/>
      <c r="AJ573" s="68" t="str">
        <f>IF(_tag_month_day!I569="","",_tag_month_day!I569)</f>
        <v/>
      </c>
      <c r="AK573" s="465" t="str">
        <f>IF(_tzyy_month_day!A569="","",_tzyy_month_day!A569)</f>
        <v/>
      </c>
      <c r="AL573" s="465" t="str">
        <f>IF(_tzyy_month_day!B569="","",_tzyy_month_day!B569)</f>
        <v/>
      </c>
      <c r="AM573" s="465" t="str">
        <f>IF(_tzyy_month_day!C569="","",_tzyy_month_day!C569)</f>
        <v/>
      </c>
      <c r="AN573" s="466" t="str">
        <f>IF(_tag_month_day!CG569="","",_tag_month_day!CG569)</f>
        <v/>
      </c>
      <c r="AO573" s="466" t="str">
        <f>IF(_tag_month_day!CH569="","",_tag_month_day!CH569)</f>
        <v/>
      </c>
      <c r="AP573" s="486" t="e">
        <f t="shared" si="3149"/>
        <v>#VALUE!</v>
      </c>
      <c r="AQ573" s="487" t="str">
        <f>IF(_tag_month_day!J569="","",_tag_month_day!J569/100)</f>
        <v/>
      </c>
      <c r="AR573" s="488">
        <f t="shared" si="3150"/>
        <v>1.3</v>
      </c>
      <c r="AS573" s="489" t="e">
        <f t="shared" si="3101"/>
        <v>#VALUE!</v>
      </c>
      <c r="AT573" s="489">
        <f t="shared" si="3151"/>
        <v>0</v>
      </c>
      <c r="AU573" s="490" t="str">
        <f>IF(_tag_month_day!K569="","",_tag_month_day!K569)</f>
        <v/>
      </c>
      <c r="AV573" s="491" t="str">
        <f>IF(_tag_month_day!L569="","",_tag_month_day!L569/100)</f>
        <v/>
      </c>
      <c r="AW573" s="420">
        <f t="shared" si="3073"/>
        <v>0</v>
      </c>
      <c r="AX573" s="420">
        <f t="shared" si="3152"/>
        <v>0</v>
      </c>
      <c r="AY573" s="420" t="str">
        <f>IF(_tag_month_day!M569="","",_tag_month_day!M569/100)</f>
        <v/>
      </c>
      <c r="AZ573" s="420" t="str">
        <f>IF(_tag_month_day!N569="","",_tag_month_day!N569/100)</f>
        <v/>
      </c>
      <c r="BA573" s="420" t="str">
        <f>IF(_tag_month_day!O569="","",_tag_month_day!O569/100)</f>
        <v/>
      </c>
      <c r="BB573" s="496" t="str">
        <f>IF(_tag_month_day!P569="","",_tag_month_day!P569/100)</f>
        <v/>
      </c>
      <c r="BC573" s="496">
        <f t="shared" si="3153"/>
        <v>0</v>
      </c>
      <c r="BD573" s="496" t="str">
        <f>IF(_tag_month_day!Q569="","",_tag_month_day!Q569/100)</f>
        <v/>
      </c>
      <c r="BE573" s="510" t="str">
        <f>IF(_tag_month_day!R569="","",_tag_month_day!R569/100)</f>
        <v/>
      </c>
      <c r="BF573" s="413" t="str">
        <f>IF(_tag_month_day!CC569="","",_tag_month_day!CC569/100)</f>
        <v/>
      </c>
      <c r="BG573" s="511" t="e">
        <f t="shared" si="3102"/>
        <v>#VALUE!</v>
      </c>
      <c r="BH573" s="198">
        <f t="shared" si="3103"/>
        <v>0</v>
      </c>
      <c r="BI573" s="512" t="e">
        <f>IF(CX573=0,BI572,(DK573*查询!$R$5+DL573*查询!$Q$5+DM573*查询!$N$5+DN573*查询!$O$5+DO573*查询!$P$5)*AF573/CX573)</f>
        <v>#VALUE!</v>
      </c>
      <c r="BJ573" s="512" t="e">
        <f>IF(CX573=0,BJ572,(DP573*查询!$S$5+DQ573*查询!$T$5+DR573*查询!$U$5)*AF573/CX573)</f>
        <v>#VALUE!</v>
      </c>
      <c r="BK573" s="512">
        <f t="shared" si="3154"/>
        <v>1</v>
      </c>
      <c r="BL573" s="513" t="str">
        <f>IF(_cfyc_month_day!A569="","",_cfyc_month_day!A569)</f>
        <v/>
      </c>
      <c r="BM573" s="513" t="str">
        <f>IF(_cfyc_month_day!B569="","",_cfyc_month_day!B569)</f>
        <v/>
      </c>
      <c r="BN573" s="513" t="str">
        <f>IF(_cfyc_month_day!C569="","",_cfyc_month_day!C569)</f>
        <v/>
      </c>
      <c r="BO573" s="522" t="str">
        <f>IF(_cfyc_month_day!D569="","",_cfyc_month_day!D569)</f>
        <v/>
      </c>
      <c r="BP573" s="522" t="str">
        <f>IF(_cfyc_month_day!E569="","",_cfyc_month_day!E569)</f>
        <v/>
      </c>
      <c r="BQ573" s="522" t="str">
        <f>IF(_cfyc_month_day!F569="","",_cfyc_month_day!F569)</f>
        <v/>
      </c>
      <c r="BR573" s="513" t="str">
        <f>IF(_tag_month_day!T569="","",_tag_month_day!T569)</f>
        <v/>
      </c>
      <c r="BS573" s="513" t="str">
        <f>IF(_tag_month_day!U569="","",_tag_month_day!U569)</f>
        <v/>
      </c>
      <c r="BT573" s="523" t="str">
        <f t="shared" si="3155"/>
        <v/>
      </c>
      <c r="BU573" s="223" t="str">
        <f>IF(_tag_month_day!V569="","",_tag_month_day!V569)</f>
        <v/>
      </c>
      <c r="BV573" s="206" t="str">
        <f>IF(_tag_month_day!W569="","",_tag_month_day!W569)</f>
        <v/>
      </c>
      <c r="BW573" s="540" t="str">
        <f>IF(_tag_month_day!X569="","",_tag_month_day!X569)</f>
        <v/>
      </c>
      <c r="BX573" s="540" t="str">
        <f>IF(_tag_month_day!Y569="","",_tag_month_day!Y569)</f>
        <v/>
      </c>
      <c r="BY573" s="541">
        <f ca="1" t="shared" si="3156"/>
        <v>43640.7499999986</v>
      </c>
      <c r="BZ573" s="542"/>
      <c r="CA573" s="562" t="str">
        <f>IF(_jhy2_month_day!A569="","",_jhy2_month_day!A569)</f>
        <v/>
      </c>
      <c r="CB573" s="464" t="str">
        <f>IF(_jhy2_month_day!B569="","",_jhy2_month_day!B569)</f>
        <v/>
      </c>
      <c r="CC573" s="464" t="str">
        <f>IF(_jhy2_month_day!C569="","",_jhy2_month_day!C569)</f>
        <v/>
      </c>
      <c r="CD573" s="464" t="str">
        <f>IF(_jhy2_month_day!D569="","",_jhy2_month_day!D569)</f>
        <v/>
      </c>
      <c r="CE573" s="464" t="str">
        <f>IF(_jhy2_month_day!E569="","",_jhy2_month_day!E569)</f>
        <v/>
      </c>
      <c r="CF573" s="464" t="str">
        <f>IF(_jhy2_month_day!F569="","",_jhy2_month_day!F569)</f>
        <v/>
      </c>
      <c r="CG573" s="464" t="str">
        <f>IF(_jhy2_month_day!G569="","",_jhy2_month_day!G569)</f>
        <v/>
      </c>
      <c r="CH573" s="464" t="str">
        <f>IF(_jhy2_month_day!H569="","",_jhy2_month_day!H569)</f>
        <v/>
      </c>
      <c r="CI573" s="464" t="str">
        <f>IF(_jhy2_month_day!I569="","",_jhy2_month_day!I569)</f>
        <v/>
      </c>
      <c r="CJ573" s="464" t="str">
        <f>IF(_jhy2_month_day!J569="","",_jhy2_month_day!J569)</f>
        <v/>
      </c>
      <c r="CK573" s="464" t="str">
        <f>IF(_jhy2_month_day!K569="","",_jhy2_month_day!K569)</f>
        <v/>
      </c>
      <c r="CL573" s="562" t="str">
        <f>IF(_jhy2_month_day!L569="","",_jhy2_month_day!L569)</f>
        <v/>
      </c>
      <c r="CM573" s="562" t="str">
        <f>IF(_jhy2_month_day!M569="","",_jhy2_month_day!M569)</f>
        <v/>
      </c>
      <c r="CN573" s="562" t="str">
        <f>IF(_jhy2_month_day!N569="","",_jhy2_month_day!N569)</f>
        <v/>
      </c>
      <c r="CO573" s="562" t="str">
        <f>IF(_jhy2_month_day!O569="","",_jhy2_month_day!O569)</f>
        <v/>
      </c>
      <c r="CP573" s="562" t="str">
        <f>IF(_jhy2_month_day!P569="","",_jhy2_month_day!P569)</f>
        <v/>
      </c>
      <c r="CQ573" s="562" t="str">
        <f>IF(_jhy2_month_day!Q569="","",_jhy2_month_day!Q569)</f>
        <v/>
      </c>
      <c r="CR573" s="563" t="str">
        <f>IF(_jhy2_month_day!R569="","",_jhy2_month_day!R569)</f>
        <v/>
      </c>
      <c r="CS573" s="576" t="str">
        <f>IF(_jhy2_month_day!S569="","",_jhy2_month_day!S569)</f>
        <v/>
      </c>
      <c r="CT573" s="562" t="str">
        <f>IF(_jhy2_month_day!T569="","",_jhy2_month_day!T569)</f>
        <v/>
      </c>
      <c r="CU573" s="577" t="e">
        <f t="shared" si="3104"/>
        <v>#VALUE!</v>
      </c>
      <c r="CV573" s="198" t="e">
        <f t="shared" si="3105"/>
        <v>#VALUE!</v>
      </c>
      <c r="CW573" s="192" t="e">
        <f t="shared" si="3106"/>
        <v>#VALUE!</v>
      </c>
      <c r="CX573" s="192" t="e">
        <f t="shared" si="3107"/>
        <v>#VALUE!</v>
      </c>
      <c r="CY573" s="202" t="e">
        <f t="shared" si="3108"/>
        <v>#VALUE!</v>
      </c>
      <c r="CZ573" s="192" t="e">
        <f t="shared" ref="CZ573:DI573" si="3445">$AJ573*EF573</f>
        <v>#VALUE!</v>
      </c>
      <c r="DA573" s="192" t="e">
        <f t="shared" si="3445"/>
        <v>#VALUE!</v>
      </c>
      <c r="DB573" s="192" t="e">
        <f t="shared" si="3445"/>
        <v>#VALUE!</v>
      </c>
      <c r="DC573" s="192" t="e">
        <f t="shared" si="3445"/>
        <v>#VALUE!</v>
      </c>
      <c r="DD573" s="192" t="e">
        <f t="shared" si="3445"/>
        <v>#VALUE!</v>
      </c>
      <c r="DE573" s="192" t="e">
        <f t="shared" si="3445"/>
        <v>#VALUE!</v>
      </c>
      <c r="DF573" s="192" t="e">
        <f t="shared" si="3445"/>
        <v>#VALUE!</v>
      </c>
      <c r="DG573" s="192" t="e">
        <f t="shared" si="3445"/>
        <v>#VALUE!</v>
      </c>
      <c r="DH573" s="192" t="e">
        <f t="shared" si="3445"/>
        <v>#VALUE!</v>
      </c>
      <c r="DI573" s="192" t="e">
        <f t="shared" si="3445"/>
        <v>#VALUE!</v>
      </c>
      <c r="DJ573" s="192" t="e">
        <f t="shared" si="3110"/>
        <v>#VALUE!</v>
      </c>
      <c r="DK573" s="192" t="e">
        <f t="shared" si="3111"/>
        <v>#VALUE!</v>
      </c>
      <c r="DL573" s="192" t="e">
        <f t="shared" si="3112"/>
        <v>#VALUE!</v>
      </c>
      <c r="DM573" s="192" t="e">
        <f t="shared" si="3113"/>
        <v>#VALUE!</v>
      </c>
      <c r="DN573" s="192" t="e">
        <f t="shared" si="3114"/>
        <v>#VALUE!</v>
      </c>
      <c r="DO573" s="192" t="e">
        <f t="shared" si="3115"/>
        <v>#VALUE!</v>
      </c>
      <c r="DP573" s="192" t="e">
        <f t="shared" si="3116"/>
        <v>#VALUE!</v>
      </c>
      <c r="DQ573" s="192" t="e">
        <f t="shared" si="3117"/>
        <v>#VALUE!</v>
      </c>
      <c r="DR573" s="192" t="e">
        <f t="shared" si="3118"/>
        <v>#VALUE!</v>
      </c>
      <c r="DS573" s="192" t="e">
        <f t="shared" si="3119"/>
        <v>#VALUE!</v>
      </c>
      <c r="DT573" s="192" t="e">
        <f t="shared" si="3120"/>
        <v>#VALUE!</v>
      </c>
      <c r="DU573" s="192" t="e">
        <f t="shared" si="3121"/>
        <v>#VALUE!</v>
      </c>
      <c r="DV573" s="198" t="e">
        <f t="shared" si="3122"/>
        <v>#VALUE!</v>
      </c>
      <c r="DW573" s="198" t="e">
        <f t="shared" si="3123"/>
        <v>#DIV/0!</v>
      </c>
      <c r="DX573" s="198" t="e">
        <f t="shared" si="3124"/>
        <v>#DIV/0!</v>
      </c>
      <c r="DY573" s="198" t="e">
        <f t="shared" si="3125"/>
        <v>#VALUE!</v>
      </c>
      <c r="DZ573" s="198" t="e">
        <f t="shared" si="3126"/>
        <v>#VALUE!</v>
      </c>
      <c r="EA573" s="198" t="e">
        <f t="shared" si="3127"/>
        <v>#VALUE!</v>
      </c>
      <c r="EB573" s="198" t="e">
        <f t="shared" si="3128"/>
        <v>#VALUE!</v>
      </c>
      <c r="EC573" s="198" t="e">
        <f t="shared" si="3129"/>
        <v>#DIV/0!</v>
      </c>
      <c r="ED573" s="198" t="e">
        <f t="shared" si="3130"/>
        <v>#VALUE!</v>
      </c>
      <c r="EE573" s="198" t="e">
        <f t="shared" si="3131"/>
        <v>#VALUE!</v>
      </c>
      <c r="EF573" s="198" t="e">
        <f t="shared" ref="EF573:EO573" si="3446">DV573/SUM($DV573:$EE573)</f>
        <v>#VALUE!</v>
      </c>
      <c r="EG573" s="198" t="e">
        <f t="shared" si="3446"/>
        <v>#DIV/0!</v>
      </c>
      <c r="EH573" s="198" t="e">
        <f t="shared" si="3446"/>
        <v>#DIV/0!</v>
      </c>
      <c r="EI573" s="198" t="e">
        <f t="shared" si="3446"/>
        <v>#VALUE!</v>
      </c>
      <c r="EJ573" s="198" t="e">
        <f t="shared" si="3446"/>
        <v>#VALUE!</v>
      </c>
      <c r="EK573" s="198" t="e">
        <f t="shared" si="3446"/>
        <v>#VALUE!</v>
      </c>
      <c r="EL573" s="198" t="e">
        <f t="shared" si="3446"/>
        <v>#VALUE!</v>
      </c>
      <c r="EM573" s="198" t="e">
        <f t="shared" si="3446"/>
        <v>#DIV/0!</v>
      </c>
      <c r="EN573" s="198" t="e">
        <f t="shared" si="3446"/>
        <v>#VALUE!</v>
      </c>
      <c r="EO573" s="198" t="e">
        <f t="shared" si="3446"/>
        <v>#VALUE!</v>
      </c>
      <c r="EP573" s="511">
        <f t="shared" ref="EP573:EW573" si="3447">EP572</f>
        <v>0.08</v>
      </c>
      <c r="EQ573" s="511">
        <f t="shared" si="3447"/>
        <v>0.015</v>
      </c>
      <c r="ER573" s="511">
        <f t="shared" si="3447"/>
        <v>0.015</v>
      </c>
      <c r="ES573" s="511">
        <f t="shared" si="3447"/>
        <v>0.015</v>
      </c>
      <c r="ET573" s="511">
        <f t="shared" si="3447"/>
        <v>0.015</v>
      </c>
      <c r="EU573" s="511">
        <f t="shared" si="3447"/>
        <v>0.09</v>
      </c>
      <c r="EV573" s="511">
        <f t="shared" si="3447"/>
        <v>0.09</v>
      </c>
      <c r="EW573" s="511">
        <f t="shared" si="3447"/>
        <v>0.09</v>
      </c>
      <c r="EX573" s="420" t="str">
        <f>IF(_tag_month_day!AS569="","",_tag_month_day!AS569/100)</f>
        <v/>
      </c>
      <c r="EY573" s="420" t="str">
        <f>IF(_tag_month_day!AT569="","",_tag_month_day!AT569/100)</f>
        <v/>
      </c>
      <c r="EZ573" s="420" t="str">
        <f>IF(_tag_month_day!AU569="","",_tag_month_day!AU569/100)</f>
        <v/>
      </c>
      <c r="FA573" s="420" t="str">
        <f>IF(_tag_month_day!AV569="","",_tag_month_day!AV569/100)</f>
        <v/>
      </c>
      <c r="FB573" s="420" t="str">
        <f>IF(_tag_month_day!AW569="","",_tag_month_day!AW569/100)</f>
        <v/>
      </c>
      <c r="FC573" s="420" t="str">
        <f>IF(_tag_month_day!AX569="","",_tag_month_day!AX569/100)</f>
        <v/>
      </c>
      <c r="FD573" s="510">
        <f t="shared" si="3160"/>
        <v>0.33</v>
      </c>
      <c r="FE573" s="510">
        <f t="shared" si="3161"/>
        <v>0.19</v>
      </c>
      <c r="FF573" s="510">
        <f t="shared" si="3162"/>
        <v>0.003</v>
      </c>
      <c r="FG573" s="510">
        <f t="shared" si="3163"/>
        <v>0</v>
      </c>
      <c r="FH573" s="603">
        <f t="shared" si="3164"/>
        <v>0.0001</v>
      </c>
      <c r="FI573" s="510">
        <f t="shared" ref="FI573:FR573" si="3448">FI572</f>
        <v>0.41</v>
      </c>
      <c r="FJ573" s="510">
        <f t="shared" si="3448"/>
        <v>0.11</v>
      </c>
      <c r="FK573" s="510">
        <f t="shared" si="3448"/>
        <v>0.015</v>
      </c>
      <c r="FL573" s="510">
        <f t="shared" si="3448"/>
        <v>0</v>
      </c>
      <c r="FM573" s="603">
        <f t="shared" si="3448"/>
        <v>0.0001</v>
      </c>
      <c r="FN573" s="510" t="str">
        <f>IF(_tag_month_day!AY569="","",_tag_month_day!AY569/100)</f>
        <v/>
      </c>
      <c r="FO573" s="510" t="str">
        <f>IF(_tag_month_day!AZ569="","",_tag_month_day!AZ569/100)</f>
        <v/>
      </c>
      <c r="FP573" s="510" t="str">
        <f>IF(_tag_month_day!BA569="","",_tag_month_day!BA569/100)</f>
        <v/>
      </c>
      <c r="FQ573" s="510" t="str">
        <f>IF(_tag_month_day!BB569="","",_tag_month_day!BB569/100)</f>
        <v/>
      </c>
      <c r="FR573" s="603" t="str">
        <f>IF(_tag_month_day!BC569="","",_tag_month_day!BC569/100)</f>
        <v/>
      </c>
      <c r="FS573" s="510" t="str">
        <f>IF(_tag_month_day!BD569="","",_tag_month_day!BD569/100)</f>
        <v/>
      </c>
      <c r="FT573" s="510" t="str">
        <f>IF(_tag_month_day!BE569="","",_tag_month_day!BE569/100)</f>
        <v/>
      </c>
      <c r="FU573" s="510" t="str">
        <f>IF(_tag_month_day!BF569="","",_tag_month_day!BF569/100)</f>
        <v/>
      </c>
      <c r="FV573" s="510" t="str">
        <f>IF(_tag_month_day!BG569="","",_tag_month_day!BG569/100)</f>
        <v/>
      </c>
      <c r="FW573" s="603" t="str">
        <f>IF(_tag_month_day!BH569="","",_tag_month_day!BH569/100)</f>
        <v/>
      </c>
      <c r="FX573" s="510" t="str">
        <f>IF(_tag_month_day!BI569="","",_tag_month_day!BI569/100)</f>
        <v/>
      </c>
      <c r="FY573" s="510" t="str">
        <f>IF(_tag_month_day!BJ569="","",_tag_month_day!BJ569/100)</f>
        <v/>
      </c>
      <c r="FZ573" s="605" t="str">
        <f>IF(_tag_month_day!BK569="","",_tag_month_day!BK569/100)</f>
        <v/>
      </c>
      <c r="GA573" s="510" t="str">
        <f>IF(_tag_month_day!BL569="","",_tag_month_day!BL569/100)</f>
        <v/>
      </c>
      <c r="GB573" s="603" t="str">
        <f>IF(_tag_month_day!BM569="","",_tag_month_day!BM569/100)</f>
        <v/>
      </c>
      <c r="GC573" s="420" t="str">
        <f>IF(_tag_month_day!BN569="","",_tag_month_day!BN569/100)</f>
        <v/>
      </c>
      <c r="GD573" s="420" t="str">
        <f>IF(_tag_month_day!BO569="","",_tag_month_day!BO569/100)</f>
        <v/>
      </c>
      <c r="GE573" s="420" t="str">
        <f>IF(_tag_month_day!BP569="","",_tag_month_day!BP569/100)</f>
        <v/>
      </c>
      <c r="GF573" s="420" t="str">
        <f>IF(_tag_month_day!BQ569="","",_tag_month_day!BQ569/100)</f>
        <v/>
      </c>
      <c r="GG573" s="420" t="str">
        <f>IF(_tag_month_day!BR569="","",_tag_month_day!BR569/100)</f>
        <v/>
      </c>
      <c r="GH573" s="420" t="str">
        <f>IF(_tag_month_day!BS569="","",_tag_month_day!BS569/100)</f>
        <v/>
      </c>
      <c r="GI573" s="603" t="str">
        <f>IF(_tag_month_day!BT569="","",_tag_month_day!BT569/100)</f>
        <v/>
      </c>
      <c r="GJ573" s="612" t="str">
        <f>IF(_tag_month_day!BU569="","",_tag_month_day!BU569/100)</f>
        <v/>
      </c>
      <c r="GK573" s="620" t="str">
        <f>IF(_tag_month_day!BV569="",IF(_rlcf_month_day!A$2="","",_rlcf_month_day!A$2/100),_tag_month_day!BV569/100)</f>
        <v/>
      </c>
      <c r="GL573" s="620" t="str">
        <f>IF(_tag_month_day!BW569="",IF(_rlcf_month_day!B$2="","",_rlcf_month_day!B$2/100),_tag_month_day!BW569/100)</f>
        <v/>
      </c>
      <c r="GM573" s="621" t="str">
        <f>IF(_tag_month_day!BX569="",IF(_rlcf_month_day!C$2="","",_rlcf_month_day!C$2/100),_tag_month_day!BX569/100)</f>
        <v/>
      </c>
      <c r="GN573" s="620" t="str">
        <f>IF(_tag_month_day!BV569="",IF(_rlcf_month_day!A$2="","",_rlcf_month_day!A$2/100),_tag_month_day!BV569/100)</f>
        <v/>
      </c>
      <c r="GO573" s="620" t="str">
        <f>IF(_tag_month_day!BW569="",IF(_rlcf_month_day!B$2="","",_rlcf_month_day!B$2/100),_tag_month_day!BW569/100)</f>
        <v/>
      </c>
      <c r="GP573" s="620" t="str">
        <f>IF(_tag_month_day!CD569="",IF(_rlcf_month_day!E$2="","",_rlcf_month_day!E$2/100),_tag_month_day!CD569/100)</f>
        <v/>
      </c>
      <c r="GQ573" s="620" t="str">
        <f>IF(_tag_month_day!CE569="",IF(_rlcf_month_day!F$2="","",_rlcf_month_day!F$2/100),_tag_month_day!CE569/100)</f>
        <v/>
      </c>
      <c r="GR573" s="621" t="str">
        <f>IF(_tag_month_day!CF569="",IF(_rlcf_month_day!G$2="","",_rlcf_month_day!G$2/100),_tag_month_day!CF569/100)</f>
        <v/>
      </c>
      <c r="GS573" s="626">
        <f t="shared" ref="GS573:HH573" si="3449">GS572</f>
        <v>0.953</v>
      </c>
      <c r="GT573" s="626">
        <f t="shared" si="3449"/>
        <v>0.55</v>
      </c>
      <c r="GU573" s="626">
        <f t="shared" si="3449"/>
        <v>0.55</v>
      </c>
      <c r="GV573" s="626">
        <f t="shared" si="3449"/>
        <v>0.55</v>
      </c>
      <c r="GW573" s="626">
        <f t="shared" si="3449"/>
        <v>0.5</v>
      </c>
      <c r="GX573" s="626">
        <f t="shared" si="3449"/>
        <v>0.935</v>
      </c>
      <c r="GY573" s="626">
        <f t="shared" si="3449"/>
        <v>0.15</v>
      </c>
      <c r="GZ573" s="626">
        <f t="shared" si="3449"/>
        <v>1</v>
      </c>
      <c r="HA573" s="632">
        <f t="shared" si="3449"/>
        <v>0.047</v>
      </c>
      <c r="HB573" s="632">
        <f t="shared" si="3449"/>
        <v>0.45</v>
      </c>
      <c r="HC573" s="632">
        <f t="shared" si="3449"/>
        <v>0.45</v>
      </c>
      <c r="HD573" s="632">
        <f t="shared" si="3449"/>
        <v>0.45</v>
      </c>
      <c r="HE573" s="632">
        <f t="shared" si="3449"/>
        <v>0.5</v>
      </c>
      <c r="HF573" s="632">
        <f t="shared" si="3449"/>
        <v>0.065</v>
      </c>
      <c r="HG573" s="632">
        <f t="shared" si="3449"/>
        <v>0.85</v>
      </c>
      <c r="HH573" s="632">
        <f t="shared" si="3449"/>
        <v>0</v>
      </c>
      <c r="HI573" s="68">
        <f t="shared" si="3136"/>
        <v>0</v>
      </c>
      <c r="HJ573" s="68" t="e">
        <f t="shared" si="3167"/>
        <v>#VALUE!</v>
      </c>
      <c r="HK573" s="202">
        <f t="shared" si="3168"/>
        <v>0.85</v>
      </c>
      <c r="HL573" s="464">
        <f t="shared" si="3169"/>
        <v>550000</v>
      </c>
      <c r="HM573" s="464">
        <f t="shared" si="3170"/>
        <v>480000</v>
      </c>
      <c r="HN573" s="192" t="e">
        <f t="shared" si="3137"/>
        <v>#VALUE!</v>
      </c>
      <c r="HO573" s="192" t="e">
        <f>HN573*HK573*$HO$2/HL573*1000000</f>
        <v>#VALUE!</v>
      </c>
      <c r="HP573" s="192" t="e">
        <f>HN573*HK573*$HP$2/HM573*1000000</f>
        <v>#VALUE!</v>
      </c>
    </row>
    <row r="574" customFormat="1" spans="1:224">
      <c r="A574" s="381">
        <v>569</v>
      </c>
      <c r="B574" s="54">
        <f ca="1" t="shared" si="3171"/>
        <v>43640</v>
      </c>
      <c r="C574" s="57">
        <f t="shared" si="3172"/>
        <v>0.0416666666666667</v>
      </c>
      <c r="D574" s="68" t="str">
        <f ca="1" t="shared" si="3138"/>
        <v>中班</v>
      </c>
      <c r="E574" s="68" t="str">
        <f ca="1" t="shared" si="3139"/>
        <v>丁</v>
      </c>
      <c r="F574" s="68">
        <f ca="1">SUMPRODUCT((成本日报!$A$3:$A$95=计划!B574)*(成本日报!$B$3:$B$95=计划!$D574),成本日报!$C$3:$C$95)</f>
        <v>4</v>
      </c>
      <c r="G574" s="382">
        <f ca="1" t="shared" si="3173"/>
        <v>43640.6666666653</v>
      </c>
      <c r="H574" s="382">
        <f ca="1" t="shared" si="3140"/>
        <v>43640.6736111097</v>
      </c>
      <c r="I574" s="382">
        <f ca="1" t="shared" si="3141"/>
        <v>43640.6791666653</v>
      </c>
      <c r="J574" s="382">
        <f ca="1" t="shared" si="3142"/>
        <v>43640.708333332</v>
      </c>
      <c r="K574" s="382">
        <f ca="1" t="shared" si="3143"/>
        <v>43640.770833332</v>
      </c>
      <c r="L574" s="382">
        <f ca="1" t="shared" si="3144"/>
        <v>43640.7916666653</v>
      </c>
      <c r="M574" s="398" t="str">
        <f>IF(_tag_month_day!A570="","",_tag_month_day!A570)</f>
        <v/>
      </c>
      <c r="N574" s="398" t="str">
        <f>IF(_tag_month_day!B570="","",_tag_month_day!B570)</f>
        <v/>
      </c>
      <c r="O574" s="399" t="e">
        <f t="shared" si="3145"/>
        <v>#VALUE!</v>
      </c>
      <c r="P574" s="398" t="str">
        <f>IF(_tag_month_day!C570="","",_tag_month_day!C570)</f>
        <v/>
      </c>
      <c r="Q574" s="398" t="str">
        <f>IF(_tag_month_day!D570="","",_tag_month_day!D570)</f>
        <v/>
      </c>
      <c r="R574" s="416">
        <f>IF(_tag_month_day!CB570="",R573,_tag_month_day!CB570/100)</f>
        <v>0.07</v>
      </c>
      <c r="S574" s="417" t="str">
        <f>IF(_tag_month_day!E570="","",_tag_month_day!E570)</f>
        <v/>
      </c>
      <c r="T574" s="417" t="str">
        <f>IF(_tag_month_day!F570="","",_tag_month_day!F570)</f>
        <v/>
      </c>
      <c r="U574" s="418" t="e">
        <f t="shared" si="3099"/>
        <v>#VALUE!</v>
      </c>
      <c r="V574" s="53" t="e">
        <f t="shared" si="3100"/>
        <v>#VALUE!</v>
      </c>
      <c r="W574" s="419" t="str">
        <f>IF(_jhy_month_day!A570="","",_jhy_month_day!A570)</f>
        <v/>
      </c>
      <c r="X574" s="420" t="str">
        <f>IF(_jhy_month_day!B570="","",_jhy_month_day!B570/100)</f>
        <v/>
      </c>
      <c r="Y574" s="420" t="str">
        <f>IF(_jhy_month_day!C570="","",_jhy_month_day!C570/100)</f>
        <v/>
      </c>
      <c r="Z574" s="439">
        <f t="shared" si="3189"/>
        <v>143</v>
      </c>
      <c r="AA574" s="440" t="str">
        <f>IF(_tag_month_day!G570="","",_tag_month_day!G570/100)</f>
        <v/>
      </c>
      <c r="AB574" s="440" t="str">
        <f>IF(_tag_month_day!H570="","",_tag_month_day!H570/100)</f>
        <v/>
      </c>
      <c r="AC574" s="193">
        <f t="shared" si="3146"/>
        <v>1.59963432013121</v>
      </c>
      <c r="AD574" s="441" t="str">
        <f t="shared" si="3147"/>
        <v/>
      </c>
      <c r="AE574" s="442" t="str">
        <f t="shared" si="3148"/>
        <v/>
      </c>
      <c r="AF574" s="443">
        <v>1</v>
      </c>
      <c r="AG574" s="68" t="str">
        <f>IF(_duihao_month_day!A570="","",_duihao_month_day!A570)</f>
        <v/>
      </c>
      <c r="AH574" s="463">
        <f>IF(_gyk_month_day!B570="",AH573,_gyk_month_day!B570)</f>
        <v>820</v>
      </c>
      <c r="AI574" s="464"/>
      <c r="AJ574" s="68" t="str">
        <f>IF(_tag_month_day!I570="","",_tag_month_day!I570)</f>
        <v/>
      </c>
      <c r="AK574" s="465" t="str">
        <f>IF(_tzyy_month_day!A570="","",_tzyy_month_day!A570)</f>
        <v/>
      </c>
      <c r="AL574" s="465" t="str">
        <f>IF(_tzyy_month_day!B570="","",_tzyy_month_day!B570)</f>
        <v/>
      </c>
      <c r="AM574" s="465" t="str">
        <f>IF(_tzyy_month_day!C570="","",_tzyy_month_day!C570)</f>
        <v/>
      </c>
      <c r="AN574" s="466" t="str">
        <f>IF(_tag_month_day!CG570="","",_tag_month_day!CG570)</f>
        <v/>
      </c>
      <c r="AO574" s="466" t="str">
        <f>IF(_tag_month_day!CH570="","",_tag_month_day!CH570)</f>
        <v/>
      </c>
      <c r="AP574" s="486" t="e">
        <f t="shared" si="3149"/>
        <v>#VALUE!</v>
      </c>
      <c r="AQ574" s="487" t="str">
        <f>IF(_tag_month_day!J570="","",_tag_month_day!J570/100)</f>
        <v/>
      </c>
      <c r="AR574" s="488">
        <f t="shared" si="3150"/>
        <v>1.3</v>
      </c>
      <c r="AS574" s="489" t="e">
        <f t="shared" si="3101"/>
        <v>#VALUE!</v>
      </c>
      <c r="AT574" s="489">
        <f t="shared" si="3151"/>
        <v>0</v>
      </c>
      <c r="AU574" s="490" t="str">
        <f>IF(_tag_month_day!K570="","",_tag_month_day!K570)</f>
        <v/>
      </c>
      <c r="AV574" s="491" t="str">
        <f>IF(_tag_month_day!L570="","",_tag_month_day!L570/100)</f>
        <v/>
      </c>
      <c r="AW574" s="420">
        <f t="shared" si="3073"/>
        <v>0</v>
      </c>
      <c r="AX574" s="420">
        <f t="shared" si="3152"/>
        <v>0</v>
      </c>
      <c r="AY574" s="420" t="str">
        <f>IF(_tag_month_day!M570="","",_tag_month_day!M570/100)</f>
        <v/>
      </c>
      <c r="AZ574" s="420" t="str">
        <f>IF(_tag_month_day!N570="","",_tag_month_day!N570/100)</f>
        <v/>
      </c>
      <c r="BA574" s="420" t="str">
        <f>IF(_tag_month_day!O570="","",_tag_month_day!O570/100)</f>
        <v/>
      </c>
      <c r="BB574" s="496" t="str">
        <f>IF(_tag_month_day!P570="","",_tag_month_day!P570/100)</f>
        <v/>
      </c>
      <c r="BC574" s="496">
        <f t="shared" si="3153"/>
        <v>0</v>
      </c>
      <c r="BD574" s="496" t="str">
        <f>IF(_tag_month_day!Q570="","",_tag_month_day!Q570/100)</f>
        <v/>
      </c>
      <c r="BE574" s="510" t="str">
        <f>IF(_tag_month_day!R570="","",_tag_month_day!R570/100)</f>
        <v/>
      </c>
      <c r="BF574" s="413" t="str">
        <f>IF(_tag_month_day!CC570="","",_tag_month_day!CC570/100)</f>
        <v/>
      </c>
      <c r="BG574" s="511" t="e">
        <f t="shared" si="3102"/>
        <v>#VALUE!</v>
      </c>
      <c r="BH574" s="198">
        <f t="shared" si="3103"/>
        <v>0</v>
      </c>
      <c r="BI574" s="512" t="e">
        <f>IF(CX574=0,BI573,(DK574*查询!$R$5+DL574*查询!$Q$5+DM574*查询!$N$5+DN574*查询!$O$5+DO574*查询!$P$5)*AF574/CX574)</f>
        <v>#VALUE!</v>
      </c>
      <c r="BJ574" s="512" t="e">
        <f>IF(CX574=0,BJ573,(DP574*查询!$S$5+DQ574*查询!$T$5+DR574*查询!$U$5)*AF574/CX574)</f>
        <v>#VALUE!</v>
      </c>
      <c r="BK574" s="512">
        <f t="shared" si="3154"/>
        <v>1</v>
      </c>
      <c r="BL574" s="513" t="str">
        <f>IF(_cfyc_month_day!A570="","",_cfyc_month_day!A570)</f>
        <v/>
      </c>
      <c r="BM574" s="513" t="str">
        <f>IF(_cfyc_month_day!B570="","",_cfyc_month_day!B570)</f>
        <v/>
      </c>
      <c r="BN574" s="513" t="str">
        <f>IF(_cfyc_month_day!C570="","",_cfyc_month_day!C570)</f>
        <v/>
      </c>
      <c r="BO574" s="522" t="str">
        <f>IF(_cfyc_month_day!D570="","",_cfyc_month_day!D570)</f>
        <v/>
      </c>
      <c r="BP574" s="522" t="str">
        <f>IF(_cfyc_month_day!E570="","",_cfyc_month_day!E570)</f>
        <v/>
      </c>
      <c r="BQ574" s="522" t="str">
        <f>IF(_cfyc_month_day!F570="","",_cfyc_month_day!F570)</f>
        <v/>
      </c>
      <c r="BR574" s="513" t="str">
        <f>IF(_tag_month_day!T570="","",_tag_month_day!T570)</f>
        <v/>
      </c>
      <c r="BS574" s="513" t="str">
        <f>IF(_tag_month_day!U570="","",_tag_month_day!U570)</f>
        <v/>
      </c>
      <c r="BT574" s="523" t="str">
        <f t="shared" si="3155"/>
        <v/>
      </c>
      <c r="BU574" s="223" t="str">
        <f>IF(_tag_month_day!V570="","",_tag_month_day!V570)</f>
        <v/>
      </c>
      <c r="BV574" s="206" t="str">
        <f>IF(_tag_month_day!W570="","",_tag_month_day!W570)</f>
        <v/>
      </c>
      <c r="BW574" s="540" t="str">
        <f>IF(_tag_month_day!X570="","",_tag_month_day!X570)</f>
        <v/>
      </c>
      <c r="BX574" s="540" t="str">
        <f>IF(_tag_month_day!Y570="","",_tag_month_day!Y570)</f>
        <v/>
      </c>
      <c r="BY574" s="541">
        <f ca="1" t="shared" si="3156"/>
        <v>43640.7916666653</v>
      </c>
      <c r="BZ574" s="542"/>
      <c r="CA574" s="543" t="str">
        <f>IF(_jhy2_month_day!A570="","",_jhy2_month_day!A570)</f>
        <v/>
      </c>
      <c r="CB574" s="464" t="str">
        <f>IF(_jhy2_month_day!B570="","",_jhy2_month_day!B570)</f>
        <v/>
      </c>
      <c r="CC574" s="464" t="str">
        <f>IF(_jhy2_month_day!C570="","",_jhy2_month_day!C570)</f>
        <v/>
      </c>
      <c r="CD574" s="464" t="str">
        <f>IF(_jhy2_month_day!D570="","",_jhy2_month_day!D570)</f>
        <v/>
      </c>
      <c r="CE574" s="464" t="str">
        <f>IF(_jhy2_month_day!E570="","",_jhy2_month_day!E570)</f>
        <v/>
      </c>
      <c r="CF574" s="464" t="str">
        <f>IF(_jhy2_month_day!F570="","",_jhy2_month_day!F570)</f>
        <v/>
      </c>
      <c r="CG574" s="464" t="str">
        <f>IF(_jhy2_month_day!G570="","",_jhy2_month_day!G570)</f>
        <v/>
      </c>
      <c r="CH574" s="464" t="str">
        <f>IF(_jhy2_month_day!H570="","",_jhy2_month_day!H570)</f>
        <v/>
      </c>
      <c r="CI574" s="464" t="str">
        <f>IF(_jhy2_month_day!I570="","",_jhy2_month_day!I570)</f>
        <v/>
      </c>
      <c r="CJ574" s="464" t="str">
        <f>IF(_jhy2_month_day!J570="","",_jhy2_month_day!J570)</f>
        <v/>
      </c>
      <c r="CK574" s="464" t="str">
        <f>IF(_jhy2_month_day!K570="","",_jhy2_month_day!K570)</f>
        <v/>
      </c>
      <c r="CL574" s="562" t="str">
        <f>IF(_jhy2_month_day!L570="","",_jhy2_month_day!L570)</f>
        <v/>
      </c>
      <c r="CM574" s="562" t="str">
        <f>IF(_jhy2_month_day!M570="","",_jhy2_month_day!M570)</f>
        <v/>
      </c>
      <c r="CN574" s="562" t="str">
        <f>IF(_jhy2_month_day!N570="","",_jhy2_month_day!N570)</f>
        <v/>
      </c>
      <c r="CO574" s="562" t="str">
        <f>IF(_jhy2_month_day!O570="","",_jhy2_month_day!O570)</f>
        <v/>
      </c>
      <c r="CP574" s="562" t="str">
        <f>IF(_jhy2_month_day!P570="","",_jhy2_month_day!P570)</f>
        <v/>
      </c>
      <c r="CQ574" s="562" t="str">
        <f>IF(_jhy2_month_day!Q570="","",_jhy2_month_day!Q570)</f>
        <v/>
      </c>
      <c r="CR574" s="563" t="str">
        <f>IF(_jhy2_month_day!R570="","",_jhy2_month_day!R570)</f>
        <v/>
      </c>
      <c r="CS574" s="576" t="str">
        <f>IF(_jhy2_month_day!S570="","",_jhy2_month_day!S570)</f>
        <v/>
      </c>
      <c r="CT574" s="562" t="str">
        <f>IF(_jhy2_month_day!T570="","",_jhy2_month_day!T570)</f>
        <v/>
      </c>
      <c r="CU574" s="577" t="e">
        <f t="shared" si="3104"/>
        <v>#VALUE!</v>
      </c>
      <c r="CV574" s="198" t="e">
        <f t="shared" si="3105"/>
        <v>#VALUE!</v>
      </c>
      <c r="CW574" s="192" t="e">
        <f t="shared" si="3106"/>
        <v>#VALUE!</v>
      </c>
      <c r="CX574" s="192" t="e">
        <f t="shared" si="3107"/>
        <v>#VALUE!</v>
      </c>
      <c r="CY574" s="202" t="e">
        <f t="shared" si="3108"/>
        <v>#VALUE!</v>
      </c>
      <c r="CZ574" s="192" t="e">
        <f t="shared" ref="CZ574:DI574" si="3450">$AJ574*EF574</f>
        <v>#VALUE!</v>
      </c>
      <c r="DA574" s="192" t="e">
        <f t="shared" si="3450"/>
        <v>#VALUE!</v>
      </c>
      <c r="DB574" s="192" t="e">
        <f t="shared" si="3450"/>
        <v>#VALUE!</v>
      </c>
      <c r="DC574" s="192" t="e">
        <f t="shared" si="3450"/>
        <v>#VALUE!</v>
      </c>
      <c r="DD574" s="192" t="e">
        <f t="shared" si="3450"/>
        <v>#VALUE!</v>
      </c>
      <c r="DE574" s="192" t="e">
        <f t="shared" si="3450"/>
        <v>#VALUE!</v>
      </c>
      <c r="DF574" s="192" t="e">
        <f t="shared" si="3450"/>
        <v>#VALUE!</v>
      </c>
      <c r="DG574" s="192" t="e">
        <f t="shared" si="3450"/>
        <v>#VALUE!</v>
      </c>
      <c r="DH574" s="192" t="e">
        <f t="shared" si="3450"/>
        <v>#VALUE!</v>
      </c>
      <c r="DI574" s="192" t="e">
        <f t="shared" si="3450"/>
        <v>#VALUE!</v>
      </c>
      <c r="DJ574" s="192" t="e">
        <f t="shared" si="3110"/>
        <v>#VALUE!</v>
      </c>
      <c r="DK574" s="192" t="e">
        <f t="shared" si="3111"/>
        <v>#VALUE!</v>
      </c>
      <c r="DL574" s="192" t="e">
        <f t="shared" si="3112"/>
        <v>#VALUE!</v>
      </c>
      <c r="DM574" s="192" t="e">
        <f t="shared" si="3113"/>
        <v>#VALUE!</v>
      </c>
      <c r="DN574" s="192" t="e">
        <f t="shared" si="3114"/>
        <v>#VALUE!</v>
      </c>
      <c r="DO574" s="192" t="e">
        <f t="shared" si="3115"/>
        <v>#VALUE!</v>
      </c>
      <c r="DP574" s="192" t="e">
        <f t="shared" si="3116"/>
        <v>#VALUE!</v>
      </c>
      <c r="DQ574" s="192" t="e">
        <f t="shared" si="3117"/>
        <v>#VALUE!</v>
      </c>
      <c r="DR574" s="192" t="e">
        <f t="shared" si="3118"/>
        <v>#VALUE!</v>
      </c>
      <c r="DS574" s="192" t="e">
        <f t="shared" si="3119"/>
        <v>#VALUE!</v>
      </c>
      <c r="DT574" s="192" t="e">
        <f t="shared" si="3120"/>
        <v>#VALUE!</v>
      </c>
      <c r="DU574" s="192" t="e">
        <f t="shared" si="3121"/>
        <v>#VALUE!</v>
      </c>
      <c r="DV574" s="198" t="e">
        <f t="shared" si="3122"/>
        <v>#VALUE!</v>
      </c>
      <c r="DW574" s="198" t="e">
        <f t="shared" si="3123"/>
        <v>#DIV/0!</v>
      </c>
      <c r="DX574" s="198" t="e">
        <f t="shared" si="3124"/>
        <v>#DIV/0!</v>
      </c>
      <c r="DY574" s="198" t="e">
        <f t="shared" si="3125"/>
        <v>#VALUE!</v>
      </c>
      <c r="DZ574" s="198" t="e">
        <f t="shared" si="3126"/>
        <v>#VALUE!</v>
      </c>
      <c r="EA574" s="198" t="e">
        <f t="shared" si="3127"/>
        <v>#VALUE!</v>
      </c>
      <c r="EB574" s="198" t="e">
        <f t="shared" si="3128"/>
        <v>#VALUE!</v>
      </c>
      <c r="EC574" s="198" t="e">
        <f t="shared" si="3129"/>
        <v>#DIV/0!</v>
      </c>
      <c r="ED574" s="198" t="e">
        <f t="shared" si="3130"/>
        <v>#VALUE!</v>
      </c>
      <c r="EE574" s="198" t="e">
        <f t="shared" si="3131"/>
        <v>#VALUE!</v>
      </c>
      <c r="EF574" s="198" t="e">
        <f t="shared" ref="EF574:EO574" si="3451">DV574/SUM($DV574:$EE574)</f>
        <v>#VALUE!</v>
      </c>
      <c r="EG574" s="198" t="e">
        <f t="shared" si="3451"/>
        <v>#DIV/0!</v>
      </c>
      <c r="EH574" s="198" t="e">
        <f t="shared" si="3451"/>
        <v>#DIV/0!</v>
      </c>
      <c r="EI574" s="198" t="e">
        <f t="shared" si="3451"/>
        <v>#VALUE!</v>
      </c>
      <c r="EJ574" s="198" t="e">
        <f t="shared" si="3451"/>
        <v>#VALUE!</v>
      </c>
      <c r="EK574" s="198" t="e">
        <f t="shared" si="3451"/>
        <v>#VALUE!</v>
      </c>
      <c r="EL574" s="198" t="e">
        <f t="shared" si="3451"/>
        <v>#VALUE!</v>
      </c>
      <c r="EM574" s="198" t="e">
        <f t="shared" si="3451"/>
        <v>#DIV/0!</v>
      </c>
      <c r="EN574" s="198" t="e">
        <f t="shared" si="3451"/>
        <v>#VALUE!</v>
      </c>
      <c r="EO574" s="198" t="e">
        <f t="shared" si="3451"/>
        <v>#VALUE!</v>
      </c>
      <c r="EP574" s="511">
        <f t="shared" ref="EP574:EW574" si="3452">EP573</f>
        <v>0.08</v>
      </c>
      <c r="EQ574" s="511">
        <f t="shared" si="3452"/>
        <v>0.015</v>
      </c>
      <c r="ER574" s="511">
        <f t="shared" si="3452"/>
        <v>0.015</v>
      </c>
      <c r="ES574" s="511">
        <f t="shared" si="3452"/>
        <v>0.015</v>
      </c>
      <c r="ET574" s="511">
        <f t="shared" si="3452"/>
        <v>0.015</v>
      </c>
      <c r="EU574" s="511">
        <f t="shared" si="3452"/>
        <v>0.09</v>
      </c>
      <c r="EV574" s="511">
        <f t="shared" si="3452"/>
        <v>0.09</v>
      </c>
      <c r="EW574" s="511">
        <f t="shared" si="3452"/>
        <v>0.09</v>
      </c>
      <c r="EX574" s="420" t="str">
        <f>IF(_tag_month_day!AS570="","",_tag_month_day!AS570/100)</f>
        <v/>
      </c>
      <c r="EY574" s="420" t="str">
        <f>IF(_tag_month_day!AT570="","",_tag_month_day!AT570/100)</f>
        <v/>
      </c>
      <c r="EZ574" s="420" t="str">
        <f>IF(_tag_month_day!AU570="","",_tag_month_day!AU570/100)</f>
        <v/>
      </c>
      <c r="FA574" s="420" t="str">
        <f>IF(_tag_month_day!AV570="","",_tag_month_day!AV570/100)</f>
        <v/>
      </c>
      <c r="FB574" s="420" t="str">
        <f>IF(_tag_month_day!AW570="","",_tag_month_day!AW570/100)</f>
        <v/>
      </c>
      <c r="FC574" s="420" t="str">
        <f>IF(_tag_month_day!AX570="","",_tag_month_day!AX570/100)</f>
        <v/>
      </c>
      <c r="FD574" s="510">
        <f t="shared" si="3160"/>
        <v>0.33</v>
      </c>
      <c r="FE574" s="510">
        <f t="shared" si="3161"/>
        <v>0.19</v>
      </c>
      <c r="FF574" s="510">
        <f t="shared" si="3162"/>
        <v>0.003</v>
      </c>
      <c r="FG574" s="510">
        <f t="shared" si="3163"/>
        <v>0</v>
      </c>
      <c r="FH574" s="603">
        <f t="shared" si="3164"/>
        <v>0.0001</v>
      </c>
      <c r="FI574" s="510">
        <f t="shared" ref="FI574:FR574" si="3453">FI573</f>
        <v>0.41</v>
      </c>
      <c r="FJ574" s="510">
        <f t="shared" si="3453"/>
        <v>0.11</v>
      </c>
      <c r="FK574" s="510">
        <f t="shared" si="3453"/>
        <v>0.015</v>
      </c>
      <c r="FL574" s="510">
        <f t="shared" si="3453"/>
        <v>0</v>
      </c>
      <c r="FM574" s="603">
        <f t="shared" si="3453"/>
        <v>0.0001</v>
      </c>
      <c r="FN574" s="510" t="str">
        <f>IF(_tag_month_day!AY570="","",_tag_month_day!AY570/100)</f>
        <v/>
      </c>
      <c r="FO574" s="510" t="str">
        <f>IF(_tag_month_day!AZ570="","",_tag_month_day!AZ570/100)</f>
        <v/>
      </c>
      <c r="FP574" s="510" t="str">
        <f>IF(_tag_month_day!BA570="","",_tag_month_day!BA570/100)</f>
        <v/>
      </c>
      <c r="FQ574" s="510" t="str">
        <f>IF(_tag_month_day!BB570="","",_tag_month_day!BB570/100)</f>
        <v/>
      </c>
      <c r="FR574" s="603" t="str">
        <f>IF(_tag_month_day!BC570="","",_tag_month_day!BC570/100)</f>
        <v/>
      </c>
      <c r="FS574" s="510" t="str">
        <f>IF(_tag_month_day!BD570="","",_tag_month_day!BD570/100)</f>
        <v/>
      </c>
      <c r="FT574" s="510" t="str">
        <f>IF(_tag_month_day!BE570="","",_tag_month_day!BE570/100)</f>
        <v/>
      </c>
      <c r="FU574" s="510" t="str">
        <f>IF(_tag_month_day!BF570="","",_tag_month_day!BF570/100)</f>
        <v/>
      </c>
      <c r="FV574" s="510" t="str">
        <f>IF(_tag_month_day!BG570="","",_tag_month_day!BG570/100)</f>
        <v/>
      </c>
      <c r="FW574" s="603" t="str">
        <f>IF(_tag_month_day!BH570="","",_tag_month_day!BH570/100)</f>
        <v/>
      </c>
      <c r="FX574" s="510" t="str">
        <f>IF(_tag_month_day!BI570="","",_tag_month_day!BI570/100)</f>
        <v/>
      </c>
      <c r="FY574" s="510" t="str">
        <f>IF(_tag_month_day!BJ570="","",_tag_month_day!BJ570/100)</f>
        <v/>
      </c>
      <c r="FZ574" s="605" t="str">
        <f>IF(_tag_month_day!BK570="","",_tag_month_day!BK570/100)</f>
        <v/>
      </c>
      <c r="GA574" s="510" t="str">
        <f>IF(_tag_month_day!BL570="","",_tag_month_day!BL570/100)</f>
        <v/>
      </c>
      <c r="GB574" s="603" t="str">
        <f>IF(_tag_month_day!BM570="","",_tag_month_day!BM570/100)</f>
        <v/>
      </c>
      <c r="GC574" s="420" t="str">
        <f>IF(_tag_month_day!BN570="","",_tag_month_day!BN570/100)</f>
        <v/>
      </c>
      <c r="GD574" s="420" t="str">
        <f>IF(_tag_month_day!BO570="","",_tag_month_day!BO570/100)</f>
        <v/>
      </c>
      <c r="GE574" s="420" t="str">
        <f>IF(_tag_month_day!BP570="","",_tag_month_day!BP570/100)</f>
        <v/>
      </c>
      <c r="GF574" s="420" t="str">
        <f>IF(_tag_month_day!BQ570="","",_tag_month_day!BQ570/100)</f>
        <v/>
      </c>
      <c r="GG574" s="420" t="str">
        <f>IF(_tag_month_day!BR570="","",_tag_month_day!BR570/100)</f>
        <v/>
      </c>
      <c r="GH574" s="420" t="str">
        <f>IF(_tag_month_day!BS570="","",_tag_month_day!BS570/100)</f>
        <v/>
      </c>
      <c r="GI574" s="603" t="str">
        <f>IF(_tag_month_day!BT570="","",_tag_month_day!BT570/100)</f>
        <v/>
      </c>
      <c r="GJ574" s="612" t="str">
        <f>IF(_tag_month_day!BU570="","",_tag_month_day!BU570/100)</f>
        <v/>
      </c>
      <c r="GK574" s="620" t="str">
        <f>IF(_tag_month_day!BV570="",IF(_rlcf_month_day!A$2="","",_rlcf_month_day!A$2/100),_tag_month_day!BV570/100)</f>
        <v/>
      </c>
      <c r="GL574" s="620" t="str">
        <f>IF(_tag_month_day!BW570="",IF(_rlcf_month_day!B$2="","",_rlcf_month_day!B$2/100),_tag_month_day!BW570/100)</f>
        <v/>
      </c>
      <c r="GM574" s="621" t="str">
        <f>IF(_tag_month_day!BX570="",IF(_rlcf_month_day!C$2="","",_rlcf_month_day!C$2/100),_tag_month_day!BX570/100)</f>
        <v/>
      </c>
      <c r="GN574" s="620" t="str">
        <f>IF(_tag_month_day!BV570="",IF(_rlcf_month_day!A$2="","",_rlcf_month_day!A$2/100),_tag_month_day!BV570/100)</f>
        <v/>
      </c>
      <c r="GO574" s="620" t="str">
        <f>IF(_tag_month_day!BW570="",IF(_rlcf_month_day!B$2="","",_rlcf_month_day!B$2/100),_tag_month_day!BW570/100)</f>
        <v/>
      </c>
      <c r="GP574" s="620" t="str">
        <f>IF(_tag_month_day!CD570="",IF(_rlcf_month_day!E$2="","",_rlcf_month_day!E$2/100),_tag_month_day!CD570/100)</f>
        <v/>
      </c>
      <c r="GQ574" s="620" t="str">
        <f>IF(_tag_month_day!CE570="",IF(_rlcf_month_day!F$2="","",_rlcf_month_day!F$2/100),_tag_month_day!CE570/100)</f>
        <v/>
      </c>
      <c r="GR574" s="621" t="str">
        <f>IF(_tag_month_day!CF570="",IF(_rlcf_month_day!G$2="","",_rlcf_month_day!G$2/100),_tag_month_day!CF570/100)</f>
        <v/>
      </c>
      <c r="GS574" s="626">
        <f t="shared" ref="GS574:HH574" si="3454">GS573</f>
        <v>0.953</v>
      </c>
      <c r="GT574" s="626">
        <f t="shared" si="3454"/>
        <v>0.55</v>
      </c>
      <c r="GU574" s="626">
        <f t="shared" si="3454"/>
        <v>0.55</v>
      </c>
      <c r="GV574" s="626">
        <f t="shared" si="3454"/>
        <v>0.55</v>
      </c>
      <c r="GW574" s="626">
        <f t="shared" si="3454"/>
        <v>0.5</v>
      </c>
      <c r="GX574" s="626">
        <f t="shared" si="3454"/>
        <v>0.935</v>
      </c>
      <c r="GY574" s="626">
        <f t="shared" si="3454"/>
        <v>0.15</v>
      </c>
      <c r="GZ574" s="626">
        <f t="shared" si="3454"/>
        <v>1</v>
      </c>
      <c r="HA574" s="632">
        <f t="shared" si="3454"/>
        <v>0.047</v>
      </c>
      <c r="HB574" s="632">
        <f t="shared" si="3454"/>
        <v>0.45</v>
      </c>
      <c r="HC574" s="632">
        <f t="shared" si="3454"/>
        <v>0.45</v>
      </c>
      <c r="HD574" s="632">
        <f t="shared" si="3454"/>
        <v>0.45</v>
      </c>
      <c r="HE574" s="632">
        <f t="shared" si="3454"/>
        <v>0.5</v>
      </c>
      <c r="HF574" s="632">
        <f t="shared" si="3454"/>
        <v>0.065</v>
      </c>
      <c r="HG574" s="632">
        <f t="shared" si="3454"/>
        <v>0.85</v>
      </c>
      <c r="HH574" s="632">
        <f t="shared" si="3454"/>
        <v>0</v>
      </c>
      <c r="HI574" s="68">
        <f t="shared" si="3136"/>
        <v>0</v>
      </c>
      <c r="HJ574" s="68" t="e">
        <f t="shared" si="3167"/>
        <v>#VALUE!</v>
      </c>
      <c r="HK574" s="202">
        <f t="shared" si="3168"/>
        <v>0.85</v>
      </c>
      <c r="HL574" s="464">
        <f t="shared" si="3169"/>
        <v>550000</v>
      </c>
      <c r="HM574" s="464">
        <f t="shared" si="3170"/>
        <v>480000</v>
      </c>
      <c r="HN574" s="192" t="e">
        <f t="shared" si="3137"/>
        <v>#VALUE!</v>
      </c>
      <c r="HO574" s="192" t="e">
        <f>HN574*HK574*$HO$2/HL574*1000000</f>
        <v>#VALUE!</v>
      </c>
      <c r="HP574" s="192" t="e">
        <f>HN574*HK574*$HP$2/HM574*1000000</f>
        <v>#VALUE!</v>
      </c>
    </row>
    <row r="575" customFormat="1" spans="1:224">
      <c r="A575" s="381">
        <v>570</v>
      </c>
      <c r="B575" s="54">
        <f ca="1" t="shared" si="3171"/>
        <v>43640</v>
      </c>
      <c r="C575" s="57">
        <f t="shared" si="3172"/>
        <v>0.0416666666666667</v>
      </c>
      <c r="D575" s="68" t="str">
        <f ca="1" t="shared" si="3138"/>
        <v>中班</v>
      </c>
      <c r="E575" s="68" t="str">
        <f ca="1" t="shared" si="3139"/>
        <v>丁</v>
      </c>
      <c r="F575" s="68">
        <f ca="1">SUMPRODUCT((成本日报!$A$3:$A$95=计划!B575)*(成本日报!$B$3:$B$95=计划!$D575),成本日报!$C$3:$C$95)</f>
        <v>4</v>
      </c>
      <c r="G575" s="382">
        <f ca="1" t="shared" si="3173"/>
        <v>43640.708333332</v>
      </c>
      <c r="H575" s="382">
        <f ca="1" t="shared" si="3140"/>
        <v>43640.7152777764</v>
      </c>
      <c r="I575" s="382">
        <f ca="1" t="shared" si="3141"/>
        <v>43640.720833332</v>
      </c>
      <c r="J575" s="382">
        <f ca="1" t="shared" si="3142"/>
        <v>43640.7499999986</v>
      </c>
      <c r="K575" s="382">
        <f ca="1" t="shared" si="3143"/>
        <v>43640.8124999986</v>
      </c>
      <c r="L575" s="382">
        <f ca="1" t="shared" si="3144"/>
        <v>43640.833333332</v>
      </c>
      <c r="M575" s="398" t="str">
        <f>IF(_tag_month_day!A571="","",_tag_month_day!A571)</f>
        <v/>
      </c>
      <c r="N575" s="398" t="str">
        <f>IF(_tag_month_day!B571="","",_tag_month_day!B571)</f>
        <v/>
      </c>
      <c r="O575" s="399" t="e">
        <f t="shared" si="3145"/>
        <v>#VALUE!</v>
      </c>
      <c r="P575" s="398" t="str">
        <f>IF(_tag_month_day!C571="","",_tag_month_day!C571)</f>
        <v/>
      </c>
      <c r="Q575" s="398" t="str">
        <f>IF(_tag_month_day!D571="","",_tag_month_day!D571)</f>
        <v/>
      </c>
      <c r="R575" s="416">
        <f>IF(_tag_month_day!CB571="",R574,_tag_month_day!CB571/100)</f>
        <v>0.07</v>
      </c>
      <c r="S575" s="417" t="str">
        <f>IF(_tag_month_day!E571="","",_tag_month_day!E571)</f>
        <v/>
      </c>
      <c r="T575" s="417" t="str">
        <f>IF(_tag_month_day!F571="","",_tag_month_day!F571)</f>
        <v/>
      </c>
      <c r="U575" s="418" t="e">
        <f t="shared" si="3099"/>
        <v>#VALUE!</v>
      </c>
      <c r="V575" s="53" t="e">
        <f t="shared" si="3100"/>
        <v>#VALUE!</v>
      </c>
      <c r="W575" s="419" t="str">
        <f>IF(_jhy_month_day!A571="","",_jhy_month_day!A571)</f>
        <v/>
      </c>
      <c r="X575" s="420" t="str">
        <f>IF(_jhy_month_day!B571="","",_jhy_month_day!B571/100)</f>
        <v/>
      </c>
      <c r="Y575" s="420" t="str">
        <f>IF(_jhy_month_day!C571="","",_jhy_month_day!C571/100)</f>
        <v/>
      </c>
      <c r="Z575" s="439">
        <f t="shared" si="3189"/>
        <v>143</v>
      </c>
      <c r="AA575" s="440" t="str">
        <f>IF(_tag_month_day!G571="","",_tag_month_day!G571/100)</f>
        <v/>
      </c>
      <c r="AB575" s="440" t="str">
        <f>IF(_tag_month_day!H571="","",_tag_month_day!H571/100)</f>
        <v/>
      </c>
      <c r="AC575" s="193">
        <f t="shared" si="3146"/>
        <v>1.59963432013121</v>
      </c>
      <c r="AD575" s="441" t="str">
        <f t="shared" si="3147"/>
        <v/>
      </c>
      <c r="AE575" s="442" t="str">
        <f t="shared" si="3148"/>
        <v/>
      </c>
      <c r="AF575" s="443">
        <v>1</v>
      </c>
      <c r="AG575" s="68" t="str">
        <f>IF(_duihao_month_day!A571="","",_duihao_month_day!A571)</f>
        <v/>
      </c>
      <c r="AH575" s="463">
        <f>IF(_gyk_month_day!B571="",AH574,_gyk_month_day!B571)</f>
        <v>820</v>
      </c>
      <c r="AI575" s="464"/>
      <c r="AJ575" s="68" t="str">
        <f>IF(_tag_month_day!I571="","",_tag_month_day!I571)</f>
        <v/>
      </c>
      <c r="AK575" s="465" t="str">
        <f>IF(_tzyy_month_day!A571="","",_tzyy_month_day!A571)</f>
        <v/>
      </c>
      <c r="AL575" s="465" t="str">
        <f>IF(_tzyy_month_day!B571="","",_tzyy_month_day!B571)</f>
        <v/>
      </c>
      <c r="AM575" s="465" t="str">
        <f>IF(_tzyy_month_day!C571="","",_tzyy_month_day!C571)</f>
        <v/>
      </c>
      <c r="AN575" s="466" t="str">
        <f>IF(_tag_month_day!CG571="","",_tag_month_day!CG571)</f>
        <v/>
      </c>
      <c r="AO575" s="466" t="str">
        <f>IF(_tag_month_day!CH571="","",_tag_month_day!CH571)</f>
        <v/>
      </c>
      <c r="AP575" s="486" t="e">
        <f t="shared" si="3149"/>
        <v>#VALUE!</v>
      </c>
      <c r="AQ575" s="487" t="str">
        <f>IF(_tag_month_day!J571="","",_tag_month_day!J571/100)</f>
        <v/>
      </c>
      <c r="AR575" s="488">
        <f t="shared" si="3150"/>
        <v>1.3</v>
      </c>
      <c r="AS575" s="489" t="e">
        <f t="shared" si="3101"/>
        <v>#VALUE!</v>
      </c>
      <c r="AT575" s="489">
        <f t="shared" si="3151"/>
        <v>0</v>
      </c>
      <c r="AU575" s="490" t="str">
        <f>IF(_tag_month_day!K571="","",_tag_month_day!K571)</f>
        <v/>
      </c>
      <c r="AV575" s="491" t="str">
        <f>IF(_tag_month_day!L571="","",_tag_month_day!L571/100)</f>
        <v/>
      </c>
      <c r="AW575" s="420">
        <f t="shared" si="3073"/>
        <v>0</v>
      </c>
      <c r="AX575" s="420">
        <f t="shared" si="3152"/>
        <v>0</v>
      </c>
      <c r="AY575" s="420" t="str">
        <f>IF(_tag_month_day!M571="","",_tag_month_day!M571/100)</f>
        <v/>
      </c>
      <c r="AZ575" s="420" t="str">
        <f>IF(_tag_month_day!N571="","",_tag_month_day!N571/100)</f>
        <v/>
      </c>
      <c r="BA575" s="420" t="str">
        <f>IF(_tag_month_day!O571="","",_tag_month_day!O571/100)</f>
        <v/>
      </c>
      <c r="BB575" s="496" t="str">
        <f>IF(_tag_month_day!P571="","",_tag_month_day!P571/100)</f>
        <v/>
      </c>
      <c r="BC575" s="496">
        <f t="shared" si="3153"/>
        <v>0</v>
      </c>
      <c r="BD575" s="496" t="str">
        <f>IF(_tag_month_day!Q571="","",_tag_month_day!Q571/100)</f>
        <v/>
      </c>
      <c r="BE575" s="510" t="str">
        <f>IF(_tag_month_day!R571="","",_tag_month_day!R571/100)</f>
        <v/>
      </c>
      <c r="BF575" s="413" t="str">
        <f>IF(_tag_month_day!CC571="","",_tag_month_day!CC571/100)</f>
        <v/>
      </c>
      <c r="BG575" s="511" t="e">
        <f t="shared" si="3102"/>
        <v>#VALUE!</v>
      </c>
      <c r="BH575" s="198">
        <f t="shared" si="3103"/>
        <v>0</v>
      </c>
      <c r="BI575" s="512" t="e">
        <f>IF(CX575=0,BI574,(DK575*查询!$R$5+DL575*查询!$Q$5+DM575*查询!$N$5+DN575*查询!$O$5+DO575*查询!$P$5)*AF575/CX575)</f>
        <v>#VALUE!</v>
      </c>
      <c r="BJ575" s="512" t="e">
        <f>IF(CX575=0,BJ574,(DP575*查询!$S$5+DQ575*查询!$T$5+DR575*查询!$U$5)*AF575/CX575)</f>
        <v>#VALUE!</v>
      </c>
      <c r="BK575" s="512">
        <f t="shared" si="3154"/>
        <v>1</v>
      </c>
      <c r="BL575" s="513" t="str">
        <f>IF(_cfyc_month_day!A571="","",_cfyc_month_day!A571)</f>
        <v/>
      </c>
      <c r="BM575" s="513" t="str">
        <f>IF(_cfyc_month_day!B571="","",_cfyc_month_day!B571)</f>
        <v/>
      </c>
      <c r="BN575" s="513" t="str">
        <f>IF(_cfyc_month_day!C571="","",_cfyc_month_day!C571)</f>
        <v/>
      </c>
      <c r="BO575" s="522" t="str">
        <f>IF(_cfyc_month_day!D571="","",_cfyc_month_day!D571)</f>
        <v/>
      </c>
      <c r="BP575" s="522" t="str">
        <f>IF(_cfyc_month_day!E571="","",_cfyc_month_day!E571)</f>
        <v/>
      </c>
      <c r="BQ575" s="522" t="str">
        <f>IF(_cfyc_month_day!F571="","",_cfyc_month_day!F571)</f>
        <v/>
      </c>
      <c r="BR575" s="513" t="str">
        <f>IF(_tag_month_day!T571="","",_tag_month_day!T571)</f>
        <v/>
      </c>
      <c r="BS575" s="513" t="str">
        <f>IF(_tag_month_day!U571="","",_tag_month_day!U571)</f>
        <v/>
      </c>
      <c r="BT575" s="523" t="str">
        <f t="shared" si="3155"/>
        <v/>
      </c>
      <c r="BU575" s="223" t="str">
        <f>IF(_tag_month_day!V571="","",_tag_month_day!V571)</f>
        <v/>
      </c>
      <c r="BV575" s="206" t="str">
        <f>IF(_tag_month_day!W571="","",_tag_month_day!W571)</f>
        <v/>
      </c>
      <c r="BW575" s="540" t="str">
        <f>IF(_tag_month_day!X571="","",_tag_month_day!X571)</f>
        <v/>
      </c>
      <c r="BX575" s="540" t="str">
        <f>IF(_tag_month_day!Y571="","",_tag_month_day!Y571)</f>
        <v/>
      </c>
      <c r="BY575" s="541">
        <f ca="1" t="shared" si="3156"/>
        <v>43640.833333332</v>
      </c>
      <c r="BZ575" s="542"/>
      <c r="CA575" s="562" t="str">
        <f>IF(_jhy2_month_day!A571="","",_jhy2_month_day!A571)</f>
        <v/>
      </c>
      <c r="CB575" s="464" t="str">
        <f>IF(_jhy2_month_day!B571="","",_jhy2_month_day!B571)</f>
        <v/>
      </c>
      <c r="CC575" s="464" t="str">
        <f>IF(_jhy2_month_day!C571="","",_jhy2_month_day!C571)</f>
        <v/>
      </c>
      <c r="CD575" s="464" t="str">
        <f>IF(_jhy2_month_day!D571="","",_jhy2_month_day!D571)</f>
        <v/>
      </c>
      <c r="CE575" s="464" t="str">
        <f>IF(_jhy2_month_day!E571="","",_jhy2_month_day!E571)</f>
        <v/>
      </c>
      <c r="CF575" s="464" t="str">
        <f>IF(_jhy2_month_day!F571="","",_jhy2_month_day!F571)</f>
        <v/>
      </c>
      <c r="CG575" s="464" t="str">
        <f>IF(_jhy2_month_day!G571="","",_jhy2_month_day!G571)</f>
        <v/>
      </c>
      <c r="CH575" s="464" t="str">
        <f>IF(_jhy2_month_day!H571="","",_jhy2_month_day!H571)</f>
        <v/>
      </c>
      <c r="CI575" s="464" t="str">
        <f>IF(_jhy2_month_day!I571="","",_jhy2_month_day!I571)</f>
        <v/>
      </c>
      <c r="CJ575" s="464" t="str">
        <f>IF(_jhy2_month_day!J571="","",_jhy2_month_day!J571)</f>
        <v/>
      </c>
      <c r="CK575" s="464" t="str">
        <f>IF(_jhy2_month_day!K571="","",_jhy2_month_day!K571)</f>
        <v/>
      </c>
      <c r="CL575" s="562" t="str">
        <f>IF(_jhy2_month_day!L571="","",_jhy2_month_day!L571)</f>
        <v/>
      </c>
      <c r="CM575" s="562" t="str">
        <f>IF(_jhy2_month_day!M571="","",_jhy2_month_day!M571)</f>
        <v/>
      </c>
      <c r="CN575" s="562" t="str">
        <f>IF(_jhy2_month_day!N571="","",_jhy2_month_day!N571)</f>
        <v/>
      </c>
      <c r="CO575" s="562" t="str">
        <f>IF(_jhy2_month_day!O571="","",_jhy2_month_day!O571)</f>
        <v/>
      </c>
      <c r="CP575" s="562" t="str">
        <f>IF(_jhy2_month_day!P571="","",_jhy2_month_day!P571)</f>
        <v/>
      </c>
      <c r="CQ575" s="562" t="str">
        <f>IF(_jhy2_month_day!Q571="","",_jhy2_month_day!Q571)</f>
        <v/>
      </c>
      <c r="CR575" s="563" t="str">
        <f>IF(_jhy2_month_day!R571="","",_jhy2_month_day!R571)</f>
        <v/>
      </c>
      <c r="CS575" s="576" t="str">
        <f>IF(_jhy2_month_day!S571="","",_jhy2_month_day!S571)</f>
        <v/>
      </c>
      <c r="CT575" s="562" t="str">
        <f>IF(_jhy2_month_day!T571="","",_jhy2_month_day!T571)</f>
        <v/>
      </c>
      <c r="CU575" s="577" t="e">
        <f t="shared" si="3104"/>
        <v>#VALUE!</v>
      </c>
      <c r="CV575" s="198" t="e">
        <f t="shared" si="3105"/>
        <v>#VALUE!</v>
      </c>
      <c r="CW575" s="192" t="e">
        <f t="shared" si="3106"/>
        <v>#VALUE!</v>
      </c>
      <c r="CX575" s="192" t="e">
        <f t="shared" si="3107"/>
        <v>#VALUE!</v>
      </c>
      <c r="CY575" s="202" t="e">
        <f t="shared" si="3108"/>
        <v>#VALUE!</v>
      </c>
      <c r="CZ575" s="192" t="e">
        <f t="shared" ref="CZ575:DI575" si="3455">$AJ575*EF575</f>
        <v>#VALUE!</v>
      </c>
      <c r="DA575" s="192" t="e">
        <f t="shared" si="3455"/>
        <v>#VALUE!</v>
      </c>
      <c r="DB575" s="192" t="e">
        <f t="shared" si="3455"/>
        <v>#VALUE!</v>
      </c>
      <c r="DC575" s="192" t="e">
        <f t="shared" si="3455"/>
        <v>#VALUE!</v>
      </c>
      <c r="DD575" s="192" t="e">
        <f t="shared" si="3455"/>
        <v>#VALUE!</v>
      </c>
      <c r="DE575" s="192" t="e">
        <f t="shared" si="3455"/>
        <v>#VALUE!</v>
      </c>
      <c r="DF575" s="192" t="e">
        <f t="shared" si="3455"/>
        <v>#VALUE!</v>
      </c>
      <c r="DG575" s="192" t="e">
        <f t="shared" si="3455"/>
        <v>#VALUE!</v>
      </c>
      <c r="DH575" s="192" t="e">
        <f t="shared" si="3455"/>
        <v>#VALUE!</v>
      </c>
      <c r="DI575" s="192" t="e">
        <f t="shared" si="3455"/>
        <v>#VALUE!</v>
      </c>
      <c r="DJ575" s="192" t="e">
        <f t="shared" si="3110"/>
        <v>#VALUE!</v>
      </c>
      <c r="DK575" s="192" t="e">
        <f t="shared" si="3111"/>
        <v>#VALUE!</v>
      </c>
      <c r="DL575" s="192" t="e">
        <f t="shared" si="3112"/>
        <v>#VALUE!</v>
      </c>
      <c r="DM575" s="192" t="e">
        <f t="shared" si="3113"/>
        <v>#VALUE!</v>
      </c>
      <c r="DN575" s="192" t="e">
        <f t="shared" si="3114"/>
        <v>#VALUE!</v>
      </c>
      <c r="DO575" s="192" t="e">
        <f t="shared" si="3115"/>
        <v>#VALUE!</v>
      </c>
      <c r="DP575" s="192" t="e">
        <f t="shared" si="3116"/>
        <v>#VALUE!</v>
      </c>
      <c r="DQ575" s="192" t="e">
        <f t="shared" si="3117"/>
        <v>#VALUE!</v>
      </c>
      <c r="DR575" s="192" t="e">
        <f t="shared" si="3118"/>
        <v>#VALUE!</v>
      </c>
      <c r="DS575" s="192" t="e">
        <f t="shared" si="3119"/>
        <v>#VALUE!</v>
      </c>
      <c r="DT575" s="192" t="e">
        <f t="shared" si="3120"/>
        <v>#VALUE!</v>
      </c>
      <c r="DU575" s="192" t="e">
        <f t="shared" si="3121"/>
        <v>#VALUE!</v>
      </c>
      <c r="DV575" s="198" t="e">
        <f t="shared" si="3122"/>
        <v>#VALUE!</v>
      </c>
      <c r="DW575" s="198" t="e">
        <f t="shared" si="3123"/>
        <v>#DIV/0!</v>
      </c>
      <c r="DX575" s="198" t="e">
        <f t="shared" si="3124"/>
        <v>#DIV/0!</v>
      </c>
      <c r="DY575" s="198" t="e">
        <f t="shared" si="3125"/>
        <v>#VALUE!</v>
      </c>
      <c r="DZ575" s="198" t="e">
        <f t="shared" si="3126"/>
        <v>#VALUE!</v>
      </c>
      <c r="EA575" s="198" t="e">
        <f t="shared" si="3127"/>
        <v>#VALUE!</v>
      </c>
      <c r="EB575" s="198" t="e">
        <f t="shared" si="3128"/>
        <v>#VALUE!</v>
      </c>
      <c r="EC575" s="198" t="e">
        <f t="shared" si="3129"/>
        <v>#DIV/0!</v>
      </c>
      <c r="ED575" s="198" t="e">
        <f t="shared" si="3130"/>
        <v>#VALUE!</v>
      </c>
      <c r="EE575" s="198" t="e">
        <f t="shared" si="3131"/>
        <v>#VALUE!</v>
      </c>
      <c r="EF575" s="198" t="e">
        <f t="shared" ref="EF575:EO575" si="3456">DV575/SUM($DV575:$EE575)</f>
        <v>#VALUE!</v>
      </c>
      <c r="EG575" s="198" t="e">
        <f t="shared" si="3456"/>
        <v>#DIV/0!</v>
      </c>
      <c r="EH575" s="198" t="e">
        <f t="shared" si="3456"/>
        <v>#DIV/0!</v>
      </c>
      <c r="EI575" s="198" t="e">
        <f t="shared" si="3456"/>
        <v>#VALUE!</v>
      </c>
      <c r="EJ575" s="198" t="e">
        <f t="shared" si="3456"/>
        <v>#VALUE!</v>
      </c>
      <c r="EK575" s="198" t="e">
        <f t="shared" si="3456"/>
        <v>#VALUE!</v>
      </c>
      <c r="EL575" s="198" t="e">
        <f t="shared" si="3456"/>
        <v>#VALUE!</v>
      </c>
      <c r="EM575" s="198" t="e">
        <f t="shared" si="3456"/>
        <v>#DIV/0!</v>
      </c>
      <c r="EN575" s="198" t="e">
        <f t="shared" si="3456"/>
        <v>#VALUE!</v>
      </c>
      <c r="EO575" s="198" t="e">
        <f t="shared" si="3456"/>
        <v>#VALUE!</v>
      </c>
      <c r="EP575" s="511">
        <f t="shared" ref="EP575:EW575" si="3457">EP574</f>
        <v>0.08</v>
      </c>
      <c r="EQ575" s="511">
        <f t="shared" si="3457"/>
        <v>0.015</v>
      </c>
      <c r="ER575" s="511">
        <f t="shared" si="3457"/>
        <v>0.015</v>
      </c>
      <c r="ES575" s="511">
        <f t="shared" si="3457"/>
        <v>0.015</v>
      </c>
      <c r="ET575" s="511">
        <f t="shared" si="3457"/>
        <v>0.015</v>
      </c>
      <c r="EU575" s="511">
        <f t="shared" si="3457"/>
        <v>0.09</v>
      </c>
      <c r="EV575" s="511">
        <f t="shared" si="3457"/>
        <v>0.09</v>
      </c>
      <c r="EW575" s="511">
        <f t="shared" si="3457"/>
        <v>0.09</v>
      </c>
      <c r="EX575" s="420" t="str">
        <f>IF(_tag_month_day!AS571="","",_tag_month_day!AS571/100)</f>
        <v/>
      </c>
      <c r="EY575" s="420" t="str">
        <f>IF(_tag_month_day!AT571="","",_tag_month_day!AT571/100)</f>
        <v/>
      </c>
      <c r="EZ575" s="420" t="str">
        <f>IF(_tag_month_day!AU571="","",_tag_month_day!AU571/100)</f>
        <v/>
      </c>
      <c r="FA575" s="420" t="str">
        <f>IF(_tag_month_day!AV571="","",_tag_month_day!AV571/100)</f>
        <v/>
      </c>
      <c r="FB575" s="420" t="str">
        <f>IF(_tag_month_day!AW571="","",_tag_month_day!AW571/100)</f>
        <v/>
      </c>
      <c r="FC575" s="420" t="str">
        <f>IF(_tag_month_day!AX571="","",_tag_month_day!AX571/100)</f>
        <v/>
      </c>
      <c r="FD575" s="510">
        <f t="shared" si="3160"/>
        <v>0.33</v>
      </c>
      <c r="FE575" s="510">
        <f t="shared" si="3161"/>
        <v>0.19</v>
      </c>
      <c r="FF575" s="510">
        <f t="shared" si="3162"/>
        <v>0.003</v>
      </c>
      <c r="FG575" s="510">
        <f t="shared" si="3163"/>
        <v>0</v>
      </c>
      <c r="FH575" s="603">
        <f t="shared" si="3164"/>
        <v>0.0001</v>
      </c>
      <c r="FI575" s="510">
        <f t="shared" ref="FI575:FR575" si="3458">FI574</f>
        <v>0.41</v>
      </c>
      <c r="FJ575" s="510">
        <f t="shared" si="3458"/>
        <v>0.11</v>
      </c>
      <c r="FK575" s="510">
        <f t="shared" si="3458"/>
        <v>0.015</v>
      </c>
      <c r="FL575" s="510">
        <f t="shared" si="3458"/>
        <v>0</v>
      </c>
      <c r="FM575" s="603">
        <f t="shared" si="3458"/>
        <v>0.0001</v>
      </c>
      <c r="FN575" s="510" t="str">
        <f>IF(_tag_month_day!AY571="","",_tag_month_day!AY571/100)</f>
        <v/>
      </c>
      <c r="FO575" s="510" t="str">
        <f>IF(_tag_month_day!AZ571="","",_tag_month_day!AZ571/100)</f>
        <v/>
      </c>
      <c r="FP575" s="510" t="str">
        <f>IF(_tag_month_day!BA571="","",_tag_month_day!BA571/100)</f>
        <v/>
      </c>
      <c r="FQ575" s="510" t="str">
        <f>IF(_tag_month_day!BB571="","",_tag_month_day!BB571/100)</f>
        <v/>
      </c>
      <c r="FR575" s="603" t="str">
        <f>IF(_tag_month_day!BC571="","",_tag_month_day!BC571/100)</f>
        <v/>
      </c>
      <c r="FS575" s="510" t="str">
        <f>IF(_tag_month_day!BD571="","",_tag_month_day!BD571/100)</f>
        <v/>
      </c>
      <c r="FT575" s="510" t="str">
        <f>IF(_tag_month_day!BE571="","",_tag_month_day!BE571/100)</f>
        <v/>
      </c>
      <c r="FU575" s="510" t="str">
        <f>IF(_tag_month_day!BF571="","",_tag_month_day!BF571/100)</f>
        <v/>
      </c>
      <c r="FV575" s="510" t="str">
        <f>IF(_tag_month_day!BG571="","",_tag_month_day!BG571/100)</f>
        <v/>
      </c>
      <c r="FW575" s="603" t="str">
        <f>IF(_tag_month_day!BH571="","",_tag_month_day!BH571/100)</f>
        <v/>
      </c>
      <c r="FX575" s="510" t="str">
        <f>IF(_tag_month_day!BI571="","",_tag_month_day!BI571/100)</f>
        <v/>
      </c>
      <c r="FY575" s="510" t="str">
        <f>IF(_tag_month_day!BJ571="","",_tag_month_day!BJ571/100)</f>
        <v/>
      </c>
      <c r="FZ575" s="605" t="str">
        <f>IF(_tag_month_day!BK571="","",_tag_month_day!BK571/100)</f>
        <v/>
      </c>
      <c r="GA575" s="510" t="str">
        <f>IF(_tag_month_day!BL571="","",_tag_month_day!BL571/100)</f>
        <v/>
      </c>
      <c r="GB575" s="603" t="str">
        <f>IF(_tag_month_day!BM571="","",_tag_month_day!BM571/100)</f>
        <v/>
      </c>
      <c r="GC575" s="420" t="str">
        <f>IF(_tag_month_day!BN571="","",_tag_month_day!BN571/100)</f>
        <v/>
      </c>
      <c r="GD575" s="420" t="str">
        <f>IF(_tag_month_day!BO571="","",_tag_month_day!BO571/100)</f>
        <v/>
      </c>
      <c r="GE575" s="420" t="str">
        <f>IF(_tag_month_day!BP571="","",_tag_month_day!BP571/100)</f>
        <v/>
      </c>
      <c r="GF575" s="420" t="str">
        <f>IF(_tag_month_day!BQ571="","",_tag_month_day!BQ571/100)</f>
        <v/>
      </c>
      <c r="GG575" s="420" t="str">
        <f>IF(_tag_month_day!BR571="","",_tag_month_day!BR571/100)</f>
        <v/>
      </c>
      <c r="GH575" s="420" t="str">
        <f>IF(_tag_month_day!BS571="","",_tag_month_day!BS571/100)</f>
        <v/>
      </c>
      <c r="GI575" s="603" t="str">
        <f>IF(_tag_month_day!BT571="","",_tag_month_day!BT571/100)</f>
        <v/>
      </c>
      <c r="GJ575" s="612" t="str">
        <f>IF(_tag_month_day!BU571="","",_tag_month_day!BU571/100)</f>
        <v/>
      </c>
      <c r="GK575" s="620" t="str">
        <f>IF(_tag_month_day!BV571="",IF(_rlcf_month_day!A$2="","",_rlcf_month_day!A$2/100),_tag_month_day!BV571/100)</f>
        <v/>
      </c>
      <c r="GL575" s="620" t="str">
        <f>IF(_tag_month_day!BW571="",IF(_rlcf_month_day!B$2="","",_rlcf_month_day!B$2/100),_tag_month_day!BW571/100)</f>
        <v/>
      </c>
      <c r="GM575" s="621" t="str">
        <f>IF(_tag_month_day!BX571="",IF(_rlcf_month_day!C$2="","",_rlcf_month_day!C$2/100),_tag_month_day!BX571/100)</f>
        <v/>
      </c>
      <c r="GN575" s="620" t="str">
        <f>IF(_tag_month_day!BV571="",IF(_rlcf_month_day!A$2="","",_rlcf_month_day!A$2/100),_tag_month_day!BV571/100)</f>
        <v/>
      </c>
      <c r="GO575" s="620" t="str">
        <f>IF(_tag_month_day!BW571="",IF(_rlcf_month_day!B$2="","",_rlcf_month_day!B$2/100),_tag_month_day!BW571/100)</f>
        <v/>
      </c>
      <c r="GP575" s="620" t="str">
        <f>IF(_tag_month_day!CD571="",IF(_rlcf_month_day!E$2="","",_rlcf_month_day!E$2/100),_tag_month_day!CD571/100)</f>
        <v/>
      </c>
      <c r="GQ575" s="620" t="str">
        <f>IF(_tag_month_day!CE571="",IF(_rlcf_month_day!F$2="","",_rlcf_month_day!F$2/100),_tag_month_day!CE571/100)</f>
        <v/>
      </c>
      <c r="GR575" s="621" t="str">
        <f>IF(_tag_month_day!CF571="",IF(_rlcf_month_day!G$2="","",_rlcf_month_day!G$2/100),_tag_month_day!CF571/100)</f>
        <v/>
      </c>
      <c r="GS575" s="626">
        <f t="shared" ref="GS575:HH575" si="3459">GS574</f>
        <v>0.953</v>
      </c>
      <c r="GT575" s="626">
        <f t="shared" si="3459"/>
        <v>0.55</v>
      </c>
      <c r="GU575" s="626">
        <f t="shared" si="3459"/>
        <v>0.55</v>
      </c>
      <c r="GV575" s="626">
        <f t="shared" si="3459"/>
        <v>0.55</v>
      </c>
      <c r="GW575" s="626">
        <f t="shared" si="3459"/>
        <v>0.5</v>
      </c>
      <c r="GX575" s="626">
        <f t="shared" si="3459"/>
        <v>0.935</v>
      </c>
      <c r="GY575" s="626">
        <f t="shared" si="3459"/>
        <v>0.15</v>
      </c>
      <c r="GZ575" s="626">
        <f t="shared" si="3459"/>
        <v>1</v>
      </c>
      <c r="HA575" s="632">
        <f t="shared" si="3459"/>
        <v>0.047</v>
      </c>
      <c r="HB575" s="632">
        <f t="shared" si="3459"/>
        <v>0.45</v>
      </c>
      <c r="HC575" s="632">
        <f t="shared" si="3459"/>
        <v>0.45</v>
      </c>
      <c r="HD575" s="632">
        <f t="shared" si="3459"/>
        <v>0.45</v>
      </c>
      <c r="HE575" s="632">
        <f t="shared" si="3459"/>
        <v>0.5</v>
      </c>
      <c r="HF575" s="632">
        <f t="shared" si="3459"/>
        <v>0.065</v>
      </c>
      <c r="HG575" s="632">
        <f t="shared" si="3459"/>
        <v>0.85</v>
      </c>
      <c r="HH575" s="632">
        <f t="shared" si="3459"/>
        <v>0</v>
      </c>
      <c r="HI575" s="68">
        <f t="shared" si="3136"/>
        <v>0</v>
      </c>
      <c r="HJ575" s="68" t="e">
        <f t="shared" si="3167"/>
        <v>#VALUE!</v>
      </c>
      <c r="HK575" s="202">
        <f t="shared" si="3168"/>
        <v>0.85</v>
      </c>
      <c r="HL575" s="464">
        <f t="shared" si="3169"/>
        <v>550000</v>
      </c>
      <c r="HM575" s="464">
        <f t="shared" si="3170"/>
        <v>480000</v>
      </c>
      <c r="HN575" s="192" t="e">
        <f t="shared" si="3137"/>
        <v>#VALUE!</v>
      </c>
      <c r="HO575" s="192" t="e">
        <f>HN575*HK575*$HO$2/HL575*1000000</f>
        <v>#VALUE!</v>
      </c>
      <c r="HP575" s="192" t="e">
        <f>HN575*HK575*$HP$2/HM575*1000000</f>
        <v>#VALUE!</v>
      </c>
    </row>
    <row r="576" customFormat="1" spans="1:224">
      <c r="A576" s="381">
        <v>571</v>
      </c>
      <c r="B576" s="54">
        <f ca="1" t="shared" si="3171"/>
        <v>43640</v>
      </c>
      <c r="C576" s="57">
        <f t="shared" si="3172"/>
        <v>0.0416666666666667</v>
      </c>
      <c r="D576" s="68" t="str">
        <f ca="1" t="shared" si="3138"/>
        <v>中班</v>
      </c>
      <c r="E576" s="68" t="str">
        <f ca="1" t="shared" si="3139"/>
        <v>丁</v>
      </c>
      <c r="F576" s="68">
        <f ca="1">SUMPRODUCT((成本日报!$A$3:$A$95=计划!B576)*(成本日报!$B$3:$B$95=计划!$D576),成本日报!$C$3:$C$95)</f>
        <v>4</v>
      </c>
      <c r="G576" s="382">
        <f ca="1" t="shared" si="3173"/>
        <v>43640.7499999986</v>
      </c>
      <c r="H576" s="382">
        <f ca="1" t="shared" si="3140"/>
        <v>43640.7569444431</v>
      </c>
      <c r="I576" s="382">
        <f ca="1" t="shared" si="3141"/>
        <v>43640.7624999986</v>
      </c>
      <c r="J576" s="382">
        <f ca="1" t="shared" si="3142"/>
        <v>43640.7916666653</v>
      </c>
      <c r="K576" s="382">
        <f ca="1" t="shared" si="3143"/>
        <v>43640.8541666653</v>
      </c>
      <c r="L576" s="382">
        <f ca="1" t="shared" si="3144"/>
        <v>43640.8749999986</v>
      </c>
      <c r="M576" s="398" t="str">
        <f>IF(_tag_month_day!A572="","",_tag_month_day!A572)</f>
        <v/>
      </c>
      <c r="N576" s="398" t="str">
        <f>IF(_tag_month_day!B572="","",_tag_month_day!B572)</f>
        <v/>
      </c>
      <c r="O576" s="399" t="e">
        <f t="shared" si="3145"/>
        <v>#VALUE!</v>
      </c>
      <c r="P576" s="398" t="str">
        <f>IF(_tag_month_day!C572="","",_tag_month_day!C572)</f>
        <v/>
      </c>
      <c r="Q576" s="398" t="str">
        <f>IF(_tag_month_day!D572="","",_tag_month_day!D572)</f>
        <v/>
      </c>
      <c r="R576" s="416">
        <f>IF(_tag_month_day!CB572="",R575,_tag_month_day!CB572/100)</f>
        <v>0.07</v>
      </c>
      <c r="S576" s="417" t="str">
        <f>IF(_tag_month_day!E572="","",_tag_month_day!E572)</f>
        <v/>
      </c>
      <c r="T576" s="417" t="str">
        <f>IF(_tag_month_day!F572="","",_tag_month_day!F572)</f>
        <v/>
      </c>
      <c r="U576" s="418" t="e">
        <f t="shared" si="3099"/>
        <v>#VALUE!</v>
      </c>
      <c r="V576" s="53" t="e">
        <f t="shared" si="3100"/>
        <v>#VALUE!</v>
      </c>
      <c r="W576" s="419" t="str">
        <f>IF(_jhy_month_day!A572="","",_jhy_month_day!A572)</f>
        <v/>
      </c>
      <c r="X576" s="420" t="str">
        <f>IF(_jhy_month_day!B572="","",_jhy_month_day!B572/100)</f>
        <v/>
      </c>
      <c r="Y576" s="420" t="str">
        <f>IF(_jhy_month_day!C572="","",_jhy_month_day!C572/100)</f>
        <v/>
      </c>
      <c r="Z576" s="439">
        <f t="shared" si="3189"/>
        <v>143</v>
      </c>
      <c r="AA576" s="440" t="str">
        <f>IF(_tag_month_day!G572="","",_tag_month_day!G572/100)</f>
        <v/>
      </c>
      <c r="AB576" s="440" t="str">
        <f>IF(_tag_month_day!H572="","",_tag_month_day!H572/100)</f>
        <v/>
      </c>
      <c r="AC576" s="193">
        <f t="shared" si="3146"/>
        <v>1.59963432013121</v>
      </c>
      <c r="AD576" s="441" t="str">
        <f t="shared" si="3147"/>
        <v/>
      </c>
      <c r="AE576" s="442" t="str">
        <f t="shared" si="3148"/>
        <v/>
      </c>
      <c r="AF576" s="443">
        <v>1</v>
      </c>
      <c r="AG576" s="68" t="str">
        <f>IF(_duihao_month_day!A572="","",_duihao_month_day!A572)</f>
        <v/>
      </c>
      <c r="AH576" s="463">
        <f>IF(_gyk_month_day!B572="",AH575,_gyk_month_day!B572)</f>
        <v>820</v>
      </c>
      <c r="AI576" s="464"/>
      <c r="AJ576" s="68" t="str">
        <f>IF(_tag_month_day!I572="","",_tag_month_day!I572)</f>
        <v/>
      </c>
      <c r="AK576" s="465" t="str">
        <f>IF(_tzyy_month_day!A572="","",_tzyy_month_day!A572)</f>
        <v/>
      </c>
      <c r="AL576" s="465" t="str">
        <f>IF(_tzyy_month_day!B572="","",_tzyy_month_day!B572)</f>
        <v/>
      </c>
      <c r="AM576" s="465" t="str">
        <f>IF(_tzyy_month_day!C572="","",_tzyy_month_day!C572)</f>
        <v/>
      </c>
      <c r="AN576" s="466" t="str">
        <f>IF(_tag_month_day!CG572="","",_tag_month_day!CG572)</f>
        <v/>
      </c>
      <c r="AO576" s="466" t="str">
        <f>IF(_tag_month_day!CH572="","",_tag_month_day!CH572)</f>
        <v/>
      </c>
      <c r="AP576" s="486" t="e">
        <f t="shared" si="3149"/>
        <v>#VALUE!</v>
      </c>
      <c r="AQ576" s="487" t="str">
        <f>IF(_tag_month_day!J572="","",_tag_month_day!J572/100)</f>
        <v/>
      </c>
      <c r="AR576" s="488">
        <f t="shared" si="3150"/>
        <v>1.3</v>
      </c>
      <c r="AS576" s="489" t="e">
        <f t="shared" si="3101"/>
        <v>#VALUE!</v>
      </c>
      <c r="AT576" s="489">
        <f t="shared" si="3151"/>
        <v>0</v>
      </c>
      <c r="AU576" s="490" t="str">
        <f>IF(_tag_month_day!K572="","",_tag_month_day!K572)</f>
        <v/>
      </c>
      <c r="AV576" s="491" t="str">
        <f>IF(_tag_month_day!L572="","",_tag_month_day!L572/100)</f>
        <v/>
      </c>
      <c r="AW576" s="420">
        <f t="shared" ref="AW576:AW639" si="3460">AW575</f>
        <v>0</v>
      </c>
      <c r="AX576" s="420">
        <f t="shared" si="3152"/>
        <v>0</v>
      </c>
      <c r="AY576" s="420" t="str">
        <f>IF(_tag_month_day!M572="","",_tag_month_day!M572/100)</f>
        <v/>
      </c>
      <c r="AZ576" s="420" t="str">
        <f>IF(_tag_month_day!N572="","",_tag_month_day!N572/100)</f>
        <v/>
      </c>
      <c r="BA576" s="420" t="str">
        <f>IF(_tag_month_day!O572="","",_tag_month_day!O572/100)</f>
        <v/>
      </c>
      <c r="BB576" s="496" t="str">
        <f>IF(_tag_month_day!P572="","",_tag_month_day!P572/100)</f>
        <v/>
      </c>
      <c r="BC576" s="496">
        <f t="shared" si="3153"/>
        <v>0</v>
      </c>
      <c r="BD576" s="496" t="str">
        <f>IF(_tag_month_day!Q572="","",_tag_month_day!Q572/100)</f>
        <v/>
      </c>
      <c r="BE576" s="510" t="str">
        <f>IF(_tag_month_day!R572="","",_tag_month_day!R572/100)</f>
        <v/>
      </c>
      <c r="BF576" s="413" t="str">
        <f>IF(_tag_month_day!CC572="","",_tag_month_day!CC572/100)</f>
        <v/>
      </c>
      <c r="BG576" s="511" t="e">
        <f t="shared" si="3102"/>
        <v>#VALUE!</v>
      </c>
      <c r="BH576" s="198">
        <f t="shared" si="3103"/>
        <v>0</v>
      </c>
      <c r="BI576" s="512" t="e">
        <f>IF(CX576=0,BI575,(DK576*查询!$R$5+DL576*查询!$Q$5+DM576*查询!$N$5+DN576*查询!$O$5+DO576*查询!$P$5)*AF576/CX576)</f>
        <v>#VALUE!</v>
      </c>
      <c r="BJ576" s="512" t="e">
        <f>IF(CX576=0,BJ575,(DP576*查询!$S$5+DQ576*查询!$T$5+DR576*查询!$U$5)*AF576/CX576)</f>
        <v>#VALUE!</v>
      </c>
      <c r="BK576" s="512">
        <f t="shared" si="3154"/>
        <v>1</v>
      </c>
      <c r="BL576" s="513" t="str">
        <f>IF(_cfyc_month_day!A572="","",_cfyc_month_day!A572)</f>
        <v/>
      </c>
      <c r="BM576" s="513" t="str">
        <f>IF(_cfyc_month_day!B572="","",_cfyc_month_day!B572)</f>
        <v/>
      </c>
      <c r="BN576" s="513" t="str">
        <f>IF(_cfyc_month_day!C572="","",_cfyc_month_day!C572)</f>
        <v/>
      </c>
      <c r="BO576" s="522" t="str">
        <f>IF(_cfyc_month_day!D572="","",_cfyc_month_day!D572)</f>
        <v/>
      </c>
      <c r="BP576" s="522" t="str">
        <f>IF(_cfyc_month_day!E572="","",_cfyc_month_day!E572)</f>
        <v/>
      </c>
      <c r="BQ576" s="522" t="str">
        <f>IF(_cfyc_month_day!F572="","",_cfyc_month_day!F572)</f>
        <v/>
      </c>
      <c r="BR576" s="513" t="str">
        <f>IF(_tag_month_day!T572="","",_tag_month_day!T572)</f>
        <v/>
      </c>
      <c r="BS576" s="513" t="str">
        <f>IF(_tag_month_day!U572="","",_tag_month_day!U572)</f>
        <v/>
      </c>
      <c r="BT576" s="523" t="str">
        <f t="shared" si="3155"/>
        <v/>
      </c>
      <c r="BU576" s="223" t="str">
        <f>IF(_tag_month_day!V572="","",_tag_month_day!V572)</f>
        <v/>
      </c>
      <c r="BV576" s="206" t="str">
        <f>IF(_tag_month_day!W572="","",_tag_month_day!W572)</f>
        <v/>
      </c>
      <c r="BW576" s="540" t="str">
        <f>IF(_tag_month_day!X572="","",_tag_month_day!X572)</f>
        <v/>
      </c>
      <c r="BX576" s="540" t="str">
        <f>IF(_tag_month_day!Y572="","",_tag_month_day!Y572)</f>
        <v/>
      </c>
      <c r="BY576" s="541">
        <f ca="1" t="shared" si="3156"/>
        <v>43640.8749999986</v>
      </c>
      <c r="BZ576" s="542"/>
      <c r="CA576" s="543" t="str">
        <f>IF(_jhy2_month_day!A572="","",_jhy2_month_day!A572)</f>
        <v/>
      </c>
      <c r="CB576" s="464" t="str">
        <f>IF(_jhy2_month_day!B572="","",_jhy2_month_day!B572)</f>
        <v/>
      </c>
      <c r="CC576" s="464" t="str">
        <f>IF(_jhy2_month_day!C572="","",_jhy2_month_day!C572)</f>
        <v/>
      </c>
      <c r="CD576" s="464" t="str">
        <f>IF(_jhy2_month_day!D572="","",_jhy2_month_day!D572)</f>
        <v/>
      </c>
      <c r="CE576" s="464" t="str">
        <f>IF(_jhy2_month_day!E572="","",_jhy2_month_day!E572)</f>
        <v/>
      </c>
      <c r="CF576" s="464" t="str">
        <f>IF(_jhy2_month_day!F572="","",_jhy2_month_day!F572)</f>
        <v/>
      </c>
      <c r="CG576" s="464" t="str">
        <f>IF(_jhy2_month_day!G572="","",_jhy2_month_day!G572)</f>
        <v/>
      </c>
      <c r="CH576" s="464" t="str">
        <f>IF(_jhy2_month_day!H572="","",_jhy2_month_day!H572)</f>
        <v/>
      </c>
      <c r="CI576" s="464" t="str">
        <f>IF(_jhy2_month_day!I572="","",_jhy2_month_day!I572)</f>
        <v/>
      </c>
      <c r="CJ576" s="464" t="str">
        <f>IF(_jhy2_month_day!J572="","",_jhy2_month_day!J572)</f>
        <v/>
      </c>
      <c r="CK576" s="464" t="str">
        <f>IF(_jhy2_month_day!K572="","",_jhy2_month_day!K572)</f>
        <v/>
      </c>
      <c r="CL576" s="562" t="str">
        <f>IF(_jhy2_month_day!L572="","",_jhy2_month_day!L572)</f>
        <v/>
      </c>
      <c r="CM576" s="562" t="str">
        <f>IF(_jhy2_month_day!M572="","",_jhy2_month_day!M572)</f>
        <v/>
      </c>
      <c r="CN576" s="562" t="str">
        <f>IF(_jhy2_month_day!N572="","",_jhy2_month_day!N572)</f>
        <v/>
      </c>
      <c r="CO576" s="562" t="str">
        <f>IF(_jhy2_month_day!O572="","",_jhy2_month_day!O572)</f>
        <v/>
      </c>
      <c r="CP576" s="562" t="str">
        <f>IF(_jhy2_month_day!P572="","",_jhy2_month_day!P572)</f>
        <v/>
      </c>
      <c r="CQ576" s="562" t="str">
        <f>IF(_jhy2_month_day!Q572="","",_jhy2_month_day!Q572)</f>
        <v/>
      </c>
      <c r="CR576" s="563" t="str">
        <f>IF(_jhy2_month_day!R572="","",_jhy2_month_day!R572)</f>
        <v/>
      </c>
      <c r="CS576" s="576" t="str">
        <f>IF(_jhy2_month_day!S572="","",_jhy2_month_day!S572)</f>
        <v/>
      </c>
      <c r="CT576" s="562" t="str">
        <f>IF(_jhy2_month_day!T572="","",_jhy2_month_day!T572)</f>
        <v/>
      </c>
      <c r="CU576" s="577" t="e">
        <f t="shared" si="3104"/>
        <v>#VALUE!</v>
      </c>
      <c r="CV576" s="198" t="e">
        <f t="shared" si="3105"/>
        <v>#VALUE!</v>
      </c>
      <c r="CW576" s="192" t="e">
        <f t="shared" si="3106"/>
        <v>#VALUE!</v>
      </c>
      <c r="CX576" s="192" t="e">
        <f t="shared" si="3107"/>
        <v>#VALUE!</v>
      </c>
      <c r="CY576" s="202" t="e">
        <f t="shared" si="3108"/>
        <v>#VALUE!</v>
      </c>
      <c r="CZ576" s="192" t="e">
        <f t="shared" ref="CZ576:DI576" si="3461">$AJ576*EF576</f>
        <v>#VALUE!</v>
      </c>
      <c r="DA576" s="192" t="e">
        <f t="shared" si="3461"/>
        <v>#VALUE!</v>
      </c>
      <c r="DB576" s="192" t="e">
        <f t="shared" si="3461"/>
        <v>#VALUE!</v>
      </c>
      <c r="DC576" s="192" t="e">
        <f t="shared" si="3461"/>
        <v>#VALUE!</v>
      </c>
      <c r="DD576" s="192" t="e">
        <f t="shared" si="3461"/>
        <v>#VALUE!</v>
      </c>
      <c r="DE576" s="192" t="e">
        <f t="shared" si="3461"/>
        <v>#VALUE!</v>
      </c>
      <c r="DF576" s="192" t="e">
        <f t="shared" si="3461"/>
        <v>#VALUE!</v>
      </c>
      <c r="DG576" s="192" t="e">
        <f t="shared" si="3461"/>
        <v>#VALUE!</v>
      </c>
      <c r="DH576" s="192" t="e">
        <f t="shared" si="3461"/>
        <v>#VALUE!</v>
      </c>
      <c r="DI576" s="192" t="e">
        <f t="shared" si="3461"/>
        <v>#VALUE!</v>
      </c>
      <c r="DJ576" s="192" t="e">
        <f t="shared" si="3110"/>
        <v>#VALUE!</v>
      </c>
      <c r="DK576" s="192" t="e">
        <f t="shared" si="3111"/>
        <v>#VALUE!</v>
      </c>
      <c r="DL576" s="192" t="e">
        <f t="shared" si="3112"/>
        <v>#VALUE!</v>
      </c>
      <c r="DM576" s="192" t="e">
        <f t="shared" si="3113"/>
        <v>#VALUE!</v>
      </c>
      <c r="DN576" s="192" t="e">
        <f t="shared" si="3114"/>
        <v>#VALUE!</v>
      </c>
      <c r="DO576" s="192" t="e">
        <f t="shared" si="3115"/>
        <v>#VALUE!</v>
      </c>
      <c r="DP576" s="192" t="e">
        <f t="shared" si="3116"/>
        <v>#VALUE!</v>
      </c>
      <c r="DQ576" s="192" t="e">
        <f t="shared" si="3117"/>
        <v>#VALUE!</v>
      </c>
      <c r="DR576" s="192" t="e">
        <f t="shared" si="3118"/>
        <v>#VALUE!</v>
      </c>
      <c r="DS576" s="192" t="e">
        <f t="shared" si="3119"/>
        <v>#VALUE!</v>
      </c>
      <c r="DT576" s="192" t="e">
        <f t="shared" si="3120"/>
        <v>#VALUE!</v>
      </c>
      <c r="DU576" s="192" t="e">
        <f t="shared" si="3121"/>
        <v>#VALUE!</v>
      </c>
      <c r="DV576" s="198" t="e">
        <f t="shared" si="3122"/>
        <v>#VALUE!</v>
      </c>
      <c r="DW576" s="198" t="e">
        <f t="shared" si="3123"/>
        <v>#DIV/0!</v>
      </c>
      <c r="DX576" s="198" t="e">
        <f t="shared" si="3124"/>
        <v>#DIV/0!</v>
      </c>
      <c r="DY576" s="198" t="e">
        <f t="shared" si="3125"/>
        <v>#VALUE!</v>
      </c>
      <c r="DZ576" s="198" t="e">
        <f t="shared" si="3126"/>
        <v>#VALUE!</v>
      </c>
      <c r="EA576" s="198" t="e">
        <f t="shared" si="3127"/>
        <v>#VALUE!</v>
      </c>
      <c r="EB576" s="198" t="e">
        <f t="shared" si="3128"/>
        <v>#VALUE!</v>
      </c>
      <c r="EC576" s="198" t="e">
        <f t="shared" si="3129"/>
        <v>#DIV/0!</v>
      </c>
      <c r="ED576" s="198" t="e">
        <f t="shared" si="3130"/>
        <v>#VALUE!</v>
      </c>
      <c r="EE576" s="198" t="e">
        <f t="shared" si="3131"/>
        <v>#VALUE!</v>
      </c>
      <c r="EF576" s="198" t="e">
        <f t="shared" ref="EF576:EO576" si="3462">DV576/SUM($DV576:$EE576)</f>
        <v>#VALUE!</v>
      </c>
      <c r="EG576" s="198" t="e">
        <f t="shared" si="3462"/>
        <v>#DIV/0!</v>
      </c>
      <c r="EH576" s="198" t="e">
        <f t="shared" si="3462"/>
        <v>#DIV/0!</v>
      </c>
      <c r="EI576" s="198" t="e">
        <f t="shared" si="3462"/>
        <v>#VALUE!</v>
      </c>
      <c r="EJ576" s="198" t="e">
        <f t="shared" si="3462"/>
        <v>#VALUE!</v>
      </c>
      <c r="EK576" s="198" t="e">
        <f t="shared" si="3462"/>
        <v>#VALUE!</v>
      </c>
      <c r="EL576" s="198" t="e">
        <f t="shared" si="3462"/>
        <v>#VALUE!</v>
      </c>
      <c r="EM576" s="198" t="e">
        <f t="shared" si="3462"/>
        <v>#DIV/0!</v>
      </c>
      <c r="EN576" s="198" t="e">
        <f t="shared" si="3462"/>
        <v>#VALUE!</v>
      </c>
      <c r="EO576" s="198" t="e">
        <f t="shared" si="3462"/>
        <v>#VALUE!</v>
      </c>
      <c r="EP576" s="511">
        <f t="shared" ref="EP576:EW576" si="3463">EP575</f>
        <v>0.08</v>
      </c>
      <c r="EQ576" s="511">
        <f t="shared" si="3463"/>
        <v>0.015</v>
      </c>
      <c r="ER576" s="511">
        <f t="shared" si="3463"/>
        <v>0.015</v>
      </c>
      <c r="ES576" s="511">
        <f t="shared" si="3463"/>
        <v>0.015</v>
      </c>
      <c r="ET576" s="511">
        <f t="shared" si="3463"/>
        <v>0.015</v>
      </c>
      <c r="EU576" s="511">
        <f t="shared" si="3463"/>
        <v>0.09</v>
      </c>
      <c r="EV576" s="511">
        <f t="shared" si="3463"/>
        <v>0.09</v>
      </c>
      <c r="EW576" s="511">
        <f t="shared" si="3463"/>
        <v>0.09</v>
      </c>
      <c r="EX576" s="420" t="str">
        <f>IF(_tag_month_day!AS572="","",_tag_month_day!AS572/100)</f>
        <v/>
      </c>
      <c r="EY576" s="420" t="str">
        <f>IF(_tag_month_day!AT572="","",_tag_month_day!AT572/100)</f>
        <v/>
      </c>
      <c r="EZ576" s="420" t="str">
        <f>IF(_tag_month_day!AU572="","",_tag_month_day!AU572/100)</f>
        <v/>
      </c>
      <c r="FA576" s="420" t="str">
        <f>IF(_tag_month_day!AV572="","",_tag_month_day!AV572/100)</f>
        <v/>
      </c>
      <c r="FB576" s="420" t="str">
        <f>IF(_tag_month_day!AW572="","",_tag_month_day!AW572/100)</f>
        <v/>
      </c>
      <c r="FC576" s="420" t="str">
        <f>IF(_tag_month_day!AX572="","",_tag_month_day!AX572/100)</f>
        <v/>
      </c>
      <c r="FD576" s="510">
        <f t="shared" si="3160"/>
        <v>0.33</v>
      </c>
      <c r="FE576" s="510">
        <f t="shared" si="3161"/>
        <v>0.19</v>
      </c>
      <c r="FF576" s="510">
        <f t="shared" si="3162"/>
        <v>0.003</v>
      </c>
      <c r="FG576" s="510">
        <f t="shared" si="3163"/>
        <v>0</v>
      </c>
      <c r="FH576" s="603">
        <f t="shared" si="3164"/>
        <v>0.0001</v>
      </c>
      <c r="FI576" s="510">
        <f t="shared" ref="FI576:FR576" si="3464">FI575</f>
        <v>0.41</v>
      </c>
      <c r="FJ576" s="510">
        <f t="shared" si="3464"/>
        <v>0.11</v>
      </c>
      <c r="FK576" s="510">
        <f t="shared" si="3464"/>
        <v>0.015</v>
      </c>
      <c r="FL576" s="510">
        <f t="shared" si="3464"/>
        <v>0</v>
      </c>
      <c r="FM576" s="603">
        <f t="shared" si="3464"/>
        <v>0.0001</v>
      </c>
      <c r="FN576" s="510" t="str">
        <f>IF(_tag_month_day!AY572="","",_tag_month_day!AY572/100)</f>
        <v/>
      </c>
      <c r="FO576" s="510" t="str">
        <f>IF(_tag_month_day!AZ572="","",_tag_month_day!AZ572/100)</f>
        <v/>
      </c>
      <c r="FP576" s="510" t="str">
        <f>IF(_tag_month_day!BA572="","",_tag_month_day!BA572/100)</f>
        <v/>
      </c>
      <c r="FQ576" s="510" t="str">
        <f>IF(_tag_month_day!BB572="","",_tag_month_day!BB572/100)</f>
        <v/>
      </c>
      <c r="FR576" s="603" t="str">
        <f>IF(_tag_month_day!BC572="","",_tag_month_day!BC572/100)</f>
        <v/>
      </c>
      <c r="FS576" s="510" t="str">
        <f>IF(_tag_month_day!BD572="","",_tag_month_day!BD572/100)</f>
        <v/>
      </c>
      <c r="FT576" s="510" t="str">
        <f>IF(_tag_month_day!BE572="","",_tag_month_day!BE572/100)</f>
        <v/>
      </c>
      <c r="FU576" s="510" t="str">
        <f>IF(_tag_month_day!BF572="","",_tag_month_day!BF572/100)</f>
        <v/>
      </c>
      <c r="FV576" s="510" t="str">
        <f>IF(_tag_month_day!BG572="","",_tag_month_day!BG572/100)</f>
        <v/>
      </c>
      <c r="FW576" s="603" t="str">
        <f>IF(_tag_month_day!BH572="","",_tag_month_day!BH572/100)</f>
        <v/>
      </c>
      <c r="FX576" s="510" t="str">
        <f>IF(_tag_month_day!BI572="","",_tag_month_day!BI572/100)</f>
        <v/>
      </c>
      <c r="FY576" s="510" t="str">
        <f>IF(_tag_month_day!BJ572="","",_tag_month_day!BJ572/100)</f>
        <v/>
      </c>
      <c r="FZ576" s="605" t="str">
        <f>IF(_tag_month_day!BK572="","",_tag_month_day!BK572/100)</f>
        <v/>
      </c>
      <c r="GA576" s="510" t="str">
        <f>IF(_tag_month_day!BL572="","",_tag_month_day!BL572/100)</f>
        <v/>
      </c>
      <c r="GB576" s="603" t="str">
        <f>IF(_tag_month_day!BM572="","",_tag_month_day!BM572/100)</f>
        <v/>
      </c>
      <c r="GC576" s="420" t="str">
        <f>IF(_tag_month_day!BN572="","",_tag_month_day!BN572/100)</f>
        <v/>
      </c>
      <c r="GD576" s="420" t="str">
        <f>IF(_tag_month_day!BO572="","",_tag_month_day!BO572/100)</f>
        <v/>
      </c>
      <c r="GE576" s="420" t="str">
        <f>IF(_tag_month_day!BP572="","",_tag_month_day!BP572/100)</f>
        <v/>
      </c>
      <c r="GF576" s="420" t="str">
        <f>IF(_tag_month_day!BQ572="","",_tag_month_day!BQ572/100)</f>
        <v/>
      </c>
      <c r="GG576" s="420" t="str">
        <f>IF(_tag_month_day!BR572="","",_tag_month_day!BR572/100)</f>
        <v/>
      </c>
      <c r="GH576" s="420" t="str">
        <f>IF(_tag_month_day!BS572="","",_tag_month_day!BS572/100)</f>
        <v/>
      </c>
      <c r="GI576" s="603" t="str">
        <f>IF(_tag_month_day!BT572="","",_tag_month_day!BT572/100)</f>
        <v/>
      </c>
      <c r="GJ576" s="612" t="str">
        <f>IF(_tag_month_day!BU572="","",_tag_month_day!BU572/100)</f>
        <v/>
      </c>
      <c r="GK576" s="620" t="str">
        <f>IF(_tag_month_day!BV572="",IF(_rlcf_month_day!A$2="","",_rlcf_month_day!A$2/100),_tag_month_day!BV572/100)</f>
        <v/>
      </c>
      <c r="GL576" s="620" t="str">
        <f>IF(_tag_month_day!BW572="",IF(_rlcf_month_day!B$2="","",_rlcf_month_day!B$2/100),_tag_month_day!BW572/100)</f>
        <v/>
      </c>
      <c r="GM576" s="621" t="str">
        <f>IF(_tag_month_day!BX572="",IF(_rlcf_month_day!C$2="","",_rlcf_month_day!C$2/100),_tag_month_day!BX572/100)</f>
        <v/>
      </c>
      <c r="GN576" s="620" t="str">
        <f>IF(_tag_month_day!BV572="",IF(_rlcf_month_day!A$2="","",_rlcf_month_day!A$2/100),_tag_month_day!BV572/100)</f>
        <v/>
      </c>
      <c r="GO576" s="620" t="str">
        <f>IF(_tag_month_day!BW572="",IF(_rlcf_month_day!B$2="","",_rlcf_month_day!B$2/100),_tag_month_day!BW572/100)</f>
        <v/>
      </c>
      <c r="GP576" s="620" t="str">
        <f>IF(_tag_month_day!CD572="",IF(_rlcf_month_day!E$2="","",_rlcf_month_day!E$2/100),_tag_month_day!CD572/100)</f>
        <v/>
      </c>
      <c r="GQ576" s="620" t="str">
        <f>IF(_tag_month_day!CE572="",IF(_rlcf_month_day!F$2="","",_rlcf_month_day!F$2/100),_tag_month_day!CE572/100)</f>
        <v/>
      </c>
      <c r="GR576" s="621" t="str">
        <f>IF(_tag_month_day!CF572="",IF(_rlcf_month_day!G$2="","",_rlcf_month_day!G$2/100),_tag_month_day!CF572/100)</f>
        <v/>
      </c>
      <c r="GS576" s="626">
        <f t="shared" ref="GS576:HH576" si="3465">GS575</f>
        <v>0.953</v>
      </c>
      <c r="GT576" s="626">
        <f t="shared" si="3465"/>
        <v>0.55</v>
      </c>
      <c r="GU576" s="626">
        <f t="shared" si="3465"/>
        <v>0.55</v>
      </c>
      <c r="GV576" s="626">
        <f t="shared" si="3465"/>
        <v>0.55</v>
      </c>
      <c r="GW576" s="626">
        <f t="shared" si="3465"/>
        <v>0.5</v>
      </c>
      <c r="GX576" s="626">
        <f t="shared" si="3465"/>
        <v>0.935</v>
      </c>
      <c r="GY576" s="626">
        <f t="shared" si="3465"/>
        <v>0.15</v>
      </c>
      <c r="GZ576" s="626">
        <f t="shared" si="3465"/>
        <v>1</v>
      </c>
      <c r="HA576" s="632">
        <f t="shared" si="3465"/>
        <v>0.047</v>
      </c>
      <c r="HB576" s="632">
        <f t="shared" si="3465"/>
        <v>0.45</v>
      </c>
      <c r="HC576" s="632">
        <f t="shared" si="3465"/>
        <v>0.45</v>
      </c>
      <c r="HD576" s="632">
        <f t="shared" si="3465"/>
        <v>0.45</v>
      </c>
      <c r="HE576" s="632">
        <f t="shared" si="3465"/>
        <v>0.5</v>
      </c>
      <c r="HF576" s="632">
        <f t="shared" si="3465"/>
        <v>0.065</v>
      </c>
      <c r="HG576" s="632">
        <f t="shared" si="3465"/>
        <v>0.85</v>
      </c>
      <c r="HH576" s="632">
        <f t="shared" si="3465"/>
        <v>0</v>
      </c>
      <c r="HI576" s="68">
        <f t="shared" si="3136"/>
        <v>0</v>
      </c>
      <c r="HJ576" s="68" t="e">
        <f t="shared" si="3167"/>
        <v>#VALUE!</v>
      </c>
      <c r="HK576" s="202">
        <f t="shared" si="3168"/>
        <v>0.85</v>
      </c>
      <c r="HL576" s="464">
        <f t="shared" si="3169"/>
        <v>550000</v>
      </c>
      <c r="HM576" s="464">
        <f t="shared" si="3170"/>
        <v>480000</v>
      </c>
      <c r="HN576" s="192" t="e">
        <f t="shared" si="3137"/>
        <v>#VALUE!</v>
      </c>
      <c r="HO576" s="192" t="e">
        <f>HN576*HK576*$HO$2/HL576*1000000</f>
        <v>#VALUE!</v>
      </c>
      <c r="HP576" s="192" t="e">
        <f>HN576*HK576*$HP$2/HM576*1000000</f>
        <v>#VALUE!</v>
      </c>
    </row>
    <row r="577" customFormat="1" spans="1:224">
      <c r="A577" s="381">
        <v>572</v>
      </c>
      <c r="B577" s="54">
        <f ca="1" t="shared" si="3171"/>
        <v>43640</v>
      </c>
      <c r="C577" s="57">
        <f t="shared" si="3172"/>
        <v>0.0416666666666667</v>
      </c>
      <c r="D577" s="68" t="str">
        <f ca="1" t="shared" si="3138"/>
        <v>中班</v>
      </c>
      <c r="E577" s="68" t="str">
        <f ca="1" t="shared" si="3139"/>
        <v>丁</v>
      </c>
      <c r="F577" s="68">
        <f ca="1">SUMPRODUCT((成本日报!$A$3:$A$95=计划!B577)*(成本日报!$B$3:$B$95=计划!$D577),成本日报!$C$3:$C$95)</f>
        <v>4</v>
      </c>
      <c r="G577" s="382">
        <f ca="1" t="shared" si="3173"/>
        <v>43640.7916666653</v>
      </c>
      <c r="H577" s="382">
        <f ca="1" t="shared" si="3140"/>
        <v>43640.7986111097</v>
      </c>
      <c r="I577" s="382">
        <f ca="1" t="shared" si="3141"/>
        <v>43640.8041666653</v>
      </c>
      <c r="J577" s="382">
        <f ca="1" t="shared" si="3142"/>
        <v>43640.8333333319</v>
      </c>
      <c r="K577" s="382">
        <f ca="1" t="shared" si="3143"/>
        <v>43640.895833332</v>
      </c>
      <c r="L577" s="382">
        <f ca="1" t="shared" si="3144"/>
        <v>43640.9166666653</v>
      </c>
      <c r="M577" s="398" t="str">
        <f>IF(_tag_month_day!A573="","",_tag_month_day!A573)</f>
        <v/>
      </c>
      <c r="N577" s="398" t="str">
        <f>IF(_tag_month_day!B573="","",_tag_month_day!B573)</f>
        <v/>
      </c>
      <c r="O577" s="399" t="e">
        <f t="shared" si="3145"/>
        <v>#VALUE!</v>
      </c>
      <c r="P577" s="398" t="str">
        <f>IF(_tag_month_day!C573="","",_tag_month_day!C573)</f>
        <v/>
      </c>
      <c r="Q577" s="398" t="str">
        <f>IF(_tag_month_day!D573="","",_tag_month_day!D573)</f>
        <v/>
      </c>
      <c r="R577" s="416">
        <f>IF(_tag_month_day!CB573="",R576,_tag_month_day!CB573/100)</f>
        <v>0.07</v>
      </c>
      <c r="S577" s="417" t="str">
        <f>IF(_tag_month_day!E573="","",_tag_month_day!E573)</f>
        <v/>
      </c>
      <c r="T577" s="417" t="str">
        <f>IF(_tag_month_day!F573="","",_tag_month_day!F573)</f>
        <v/>
      </c>
      <c r="U577" s="418" t="e">
        <f t="shared" si="3099"/>
        <v>#VALUE!</v>
      </c>
      <c r="V577" s="53" t="e">
        <f t="shared" si="3100"/>
        <v>#VALUE!</v>
      </c>
      <c r="W577" s="419" t="str">
        <f>IF(_jhy_month_day!A573="","",_jhy_month_day!A573)</f>
        <v/>
      </c>
      <c r="X577" s="420" t="str">
        <f>IF(_jhy_month_day!B573="","",_jhy_month_day!B573/100)</f>
        <v/>
      </c>
      <c r="Y577" s="420" t="str">
        <f>IF(_jhy_month_day!C573="","",_jhy_month_day!C573/100)</f>
        <v/>
      </c>
      <c r="Z577" s="439">
        <f t="shared" si="3189"/>
        <v>143</v>
      </c>
      <c r="AA577" s="440" t="str">
        <f>IF(_tag_month_day!G573="","",_tag_month_day!G573/100)</f>
        <v/>
      </c>
      <c r="AB577" s="440" t="str">
        <f>IF(_tag_month_day!H573="","",_tag_month_day!H573/100)</f>
        <v/>
      </c>
      <c r="AC577" s="193">
        <f t="shared" si="3146"/>
        <v>1.59963432013121</v>
      </c>
      <c r="AD577" s="441" t="str">
        <f t="shared" si="3147"/>
        <v/>
      </c>
      <c r="AE577" s="442" t="str">
        <f t="shared" si="3148"/>
        <v/>
      </c>
      <c r="AF577" s="443">
        <v>1</v>
      </c>
      <c r="AG577" s="68" t="str">
        <f>IF(_duihao_month_day!A573="","",_duihao_month_day!A573)</f>
        <v/>
      </c>
      <c r="AH577" s="463">
        <f>IF(_gyk_month_day!B573="",AH576,_gyk_month_day!B573)</f>
        <v>820</v>
      </c>
      <c r="AI577" s="464"/>
      <c r="AJ577" s="68" t="str">
        <f>IF(_tag_month_day!I573="","",_tag_month_day!I573)</f>
        <v/>
      </c>
      <c r="AK577" s="465" t="str">
        <f>IF(_tzyy_month_day!A573="","",_tzyy_month_day!A573)</f>
        <v/>
      </c>
      <c r="AL577" s="465" t="str">
        <f>IF(_tzyy_month_day!B573="","",_tzyy_month_day!B573)</f>
        <v/>
      </c>
      <c r="AM577" s="465" t="str">
        <f>IF(_tzyy_month_day!C573="","",_tzyy_month_day!C573)</f>
        <v/>
      </c>
      <c r="AN577" s="466" t="str">
        <f>IF(_tag_month_day!CG573="","",_tag_month_day!CG573)</f>
        <v/>
      </c>
      <c r="AO577" s="466" t="str">
        <f>IF(_tag_month_day!CH573="","",_tag_month_day!CH573)</f>
        <v/>
      </c>
      <c r="AP577" s="486" t="e">
        <f t="shared" si="3149"/>
        <v>#VALUE!</v>
      </c>
      <c r="AQ577" s="487" t="str">
        <f>IF(_tag_month_day!J573="","",_tag_month_day!J573/100)</f>
        <v/>
      </c>
      <c r="AR577" s="488">
        <f t="shared" si="3150"/>
        <v>1.3</v>
      </c>
      <c r="AS577" s="489" t="e">
        <f t="shared" si="3101"/>
        <v>#VALUE!</v>
      </c>
      <c r="AT577" s="489">
        <f t="shared" si="3151"/>
        <v>0</v>
      </c>
      <c r="AU577" s="490" t="str">
        <f>IF(_tag_month_day!K573="","",_tag_month_day!K573)</f>
        <v/>
      </c>
      <c r="AV577" s="491" t="str">
        <f>IF(_tag_month_day!L573="","",_tag_month_day!L573/100)</f>
        <v/>
      </c>
      <c r="AW577" s="420">
        <f t="shared" si="3460"/>
        <v>0</v>
      </c>
      <c r="AX577" s="420">
        <f t="shared" si="3152"/>
        <v>0</v>
      </c>
      <c r="AY577" s="420" t="str">
        <f>IF(_tag_month_day!M573="","",_tag_month_day!M573/100)</f>
        <v/>
      </c>
      <c r="AZ577" s="420" t="str">
        <f>IF(_tag_month_day!N573="","",_tag_month_day!N573/100)</f>
        <v/>
      </c>
      <c r="BA577" s="420" t="str">
        <f>IF(_tag_month_day!O573="","",_tag_month_day!O573/100)</f>
        <v/>
      </c>
      <c r="BB577" s="496" t="str">
        <f>IF(_tag_month_day!P573="","",_tag_month_day!P573/100)</f>
        <v/>
      </c>
      <c r="BC577" s="496">
        <f t="shared" si="3153"/>
        <v>0</v>
      </c>
      <c r="BD577" s="496" t="str">
        <f>IF(_tag_month_day!Q573="","",_tag_month_day!Q573/100)</f>
        <v/>
      </c>
      <c r="BE577" s="510" t="str">
        <f>IF(_tag_month_day!R573="","",_tag_month_day!R573/100)</f>
        <v/>
      </c>
      <c r="BF577" s="413" t="str">
        <f>IF(_tag_month_day!CC573="","",_tag_month_day!CC573/100)</f>
        <v/>
      </c>
      <c r="BG577" s="511" t="e">
        <f t="shared" si="3102"/>
        <v>#VALUE!</v>
      </c>
      <c r="BH577" s="198">
        <f t="shared" si="3103"/>
        <v>0</v>
      </c>
      <c r="BI577" s="512" t="e">
        <f>IF(CX577=0,BI576,(DK577*查询!$R$5+DL577*查询!$Q$5+DM577*查询!$N$5+DN577*查询!$O$5+DO577*查询!$P$5)*AF577/CX577)</f>
        <v>#VALUE!</v>
      </c>
      <c r="BJ577" s="512" t="e">
        <f>IF(CX577=0,BJ576,(DP577*查询!$S$5+DQ577*查询!$T$5+DR577*查询!$U$5)*AF577/CX577)</f>
        <v>#VALUE!</v>
      </c>
      <c r="BK577" s="512">
        <f t="shared" si="3154"/>
        <v>1</v>
      </c>
      <c r="BL577" s="513" t="str">
        <f>IF(_cfyc_month_day!A573="","",_cfyc_month_day!A573)</f>
        <v/>
      </c>
      <c r="BM577" s="513" t="str">
        <f>IF(_cfyc_month_day!B573="","",_cfyc_month_day!B573)</f>
        <v/>
      </c>
      <c r="BN577" s="513" t="str">
        <f>IF(_cfyc_month_day!C573="","",_cfyc_month_day!C573)</f>
        <v/>
      </c>
      <c r="BO577" s="522" t="str">
        <f>IF(_cfyc_month_day!D573="","",_cfyc_month_day!D573)</f>
        <v/>
      </c>
      <c r="BP577" s="522" t="str">
        <f>IF(_cfyc_month_day!E573="","",_cfyc_month_day!E573)</f>
        <v/>
      </c>
      <c r="BQ577" s="522" t="str">
        <f>IF(_cfyc_month_day!F573="","",_cfyc_month_day!F573)</f>
        <v/>
      </c>
      <c r="BR577" s="513" t="str">
        <f>IF(_tag_month_day!T573="","",_tag_month_day!T573)</f>
        <v/>
      </c>
      <c r="BS577" s="513" t="str">
        <f>IF(_tag_month_day!U573="","",_tag_month_day!U573)</f>
        <v/>
      </c>
      <c r="BT577" s="523" t="str">
        <f t="shared" si="3155"/>
        <v/>
      </c>
      <c r="BU577" s="223" t="str">
        <f>IF(_tag_month_day!V573="","",_tag_month_day!V573)</f>
        <v/>
      </c>
      <c r="BV577" s="206" t="str">
        <f>IF(_tag_month_day!W573="","",_tag_month_day!W573)</f>
        <v/>
      </c>
      <c r="BW577" s="540" t="str">
        <f>IF(_tag_month_day!X573="","",_tag_month_day!X573)</f>
        <v/>
      </c>
      <c r="BX577" s="540" t="str">
        <f>IF(_tag_month_day!Y573="","",_tag_month_day!Y573)</f>
        <v/>
      </c>
      <c r="BY577" s="541">
        <f ca="1" t="shared" si="3156"/>
        <v>43640.9166666653</v>
      </c>
      <c r="BZ577" s="542"/>
      <c r="CA577" s="562" t="str">
        <f>IF(_jhy2_month_day!A573="","",_jhy2_month_day!A573)</f>
        <v/>
      </c>
      <c r="CB577" s="464" t="str">
        <f>IF(_jhy2_month_day!B573="","",_jhy2_month_day!B573)</f>
        <v/>
      </c>
      <c r="CC577" s="464" t="str">
        <f>IF(_jhy2_month_day!C573="","",_jhy2_month_day!C573)</f>
        <v/>
      </c>
      <c r="CD577" s="464" t="str">
        <f>IF(_jhy2_month_day!D573="","",_jhy2_month_day!D573)</f>
        <v/>
      </c>
      <c r="CE577" s="464" t="str">
        <f>IF(_jhy2_month_day!E573="","",_jhy2_month_day!E573)</f>
        <v/>
      </c>
      <c r="CF577" s="464" t="str">
        <f>IF(_jhy2_month_day!F573="","",_jhy2_month_day!F573)</f>
        <v/>
      </c>
      <c r="CG577" s="464" t="str">
        <f>IF(_jhy2_month_day!G573="","",_jhy2_month_day!G573)</f>
        <v/>
      </c>
      <c r="CH577" s="464" t="str">
        <f>IF(_jhy2_month_day!H573="","",_jhy2_month_day!H573)</f>
        <v/>
      </c>
      <c r="CI577" s="464" t="str">
        <f>IF(_jhy2_month_day!I573="","",_jhy2_month_day!I573)</f>
        <v/>
      </c>
      <c r="CJ577" s="464" t="str">
        <f>IF(_jhy2_month_day!J573="","",_jhy2_month_day!J573)</f>
        <v/>
      </c>
      <c r="CK577" s="464" t="str">
        <f>IF(_jhy2_month_day!K573="","",_jhy2_month_day!K573)</f>
        <v/>
      </c>
      <c r="CL577" s="562" t="str">
        <f>IF(_jhy2_month_day!L573="","",_jhy2_month_day!L573)</f>
        <v/>
      </c>
      <c r="CM577" s="562" t="str">
        <f>IF(_jhy2_month_day!M573="","",_jhy2_month_day!M573)</f>
        <v/>
      </c>
      <c r="CN577" s="562" t="str">
        <f>IF(_jhy2_month_day!N573="","",_jhy2_month_day!N573)</f>
        <v/>
      </c>
      <c r="CO577" s="562" t="str">
        <f>IF(_jhy2_month_day!O573="","",_jhy2_month_day!O573)</f>
        <v/>
      </c>
      <c r="CP577" s="562" t="str">
        <f>IF(_jhy2_month_day!P573="","",_jhy2_month_day!P573)</f>
        <v/>
      </c>
      <c r="CQ577" s="562" t="str">
        <f>IF(_jhy2_month_day!Q573="","",_jhy2_month_day!Q573)</f>
        <v/>
      </c>
      <c r="CR577" s="563" t="str">
        <f>IF(_jhy2_month_day!R573="","",_jhy2_month_day!R573)</f>
        <v/>
      </c>
      <c r="CS577" s="576" t="str">
        <f>IF(_jhy2_month_day!S573="","",_jhy2_month_day!S573)</f>
        <v/>
      </c>
      <c r="CT577" s="562" t="str">
        <f>IF(_jhy2_month_day!T573="","",_jhy2_month_day!T573)</f>
        <v/>
      </c>
      <c r="CU577" s="577" t="e">
        <f t="shared" si="3104"/>
        <v>#VALUE!</v>
      </c>
      <c r="CV577" s="198" t="e">
        <f t="shared" si="3105"/>
        <v>#VALUE!</v>
      </c>
      <c r="CW577" s="192" t="e">
        <f t="shared" si="3106"/>
        <v>#VALUE!</v>
      </c>
      <c r="CX577" s="192" t="e">
        <f t="shared" si="3107"/>
        <v>#VALUE!</v>
      </c>
      <c r="CY577" s="202" t="e">
        <f t="shared" si="3108"/>
        <v>#VALUE!</v>
      </c>
      <c r="CZ577" s="192" t="e">
        <f t="shared" ref="CZ577:DI577" si="3466">$AJ577*EF577</f>
        <v>#VALUE!</v>
      </c>
      <c r="DA577" s="192" t="e">
        <f t="shared" si="3466"/>
        <v>#VALUE!</v>
      </c>
      <c r="DB577" s="192" t="e">
        <f t="shared" si="3466"/>
        <v>#VALUE!</v>
      </c>
      <c r="DC577" s="192" t="e">
        <f t="shared" si="3466"/>
        <v>#VALUE!</v>
      </c>
      <c r="DD577" s="192" t="e">
        <f t="shared" si="3466"/>
        <v>#VALUE!</v>
      </c>
      <c r="DE577" s="192" t="e">
        <f t="shared" si="3466"/>
        <v>#VALUE!</v>
      </c>
      <c r="DF577" s="192" t="e">
        <f t="shared" si="3466"/>
        <v>#VALUE!</v>
      </c>
      <c r="DG577" s="192" t="e">
        <f t="shared" si="3466"/>
        <v>#VALUE!</v>
      </c>
      <c r="DH577" s="192" t="e">
        <f t="shared" si="3466"/>
        <v>#VALUE!</v>
      </c>
      <c r="DI577" s="192" t="e">
        <f t="shared" si="3466"/>
        <v>#VALUE!</v>
      </c>
      <c r="DJ577" s="192" t="e">
        <f t="shared" si="3110"/>
        <v>#VALUE!</v>
      </c>
      <c r="DK577" s="192" t="e">
        <f t="shared" si="3111"/>
        <v>#VALUE!</v>
      </c>
      <c r="DL577" s="192" t="e">
        <f t="shared" si="3112"/>
        <v>#VALUE!</v>
      </c>
      <c r="DM577" s="192" t="e">
        <f t="shared" si="3113"/>
        <v>#VALUE!</v>
      </c>
      <c r="DN577" s="192" t="e">
        <f t="shared" si="3114"/>
        <v>#VALUE!</v>
      </c>
      <c r="DO577" s="192" t="e">
        <f t="shared" si="3115"/>
        <v>#VALUE!</v>
      </c>
      <c r="DP577" s="192" t="e">
        <f t="shared" si="3116"/>
        <v>#VALUE!</v>
      </c>
      <c r="DQ577" s="192" t="e">
        <f t="shared" si="3117"/>
        <v>#VALUE!</v>
      </c>
      <c r="DR577" s="192" t="e">
        <f t="shared" si="3118"/>
        <v>#VALUE!</v>
      </c>
      <c r="DS577" s="192" t="e">
        <f t="shared" si="3119"/>
        <v>#VALUE!</v>
      </c>
      <c r="DT577" s="192" t="e">
        <f t="shared" si="3120"/>
        <v>#VALUE!</v>
      </c>
      <c r="DU577" s="192" t="e">
        <f t="shared" si="3121"/>
        <v>#VALUE!</v>
      </c>
      <c r="DV577" s="198" t="e">
        <f t="shared" si="3122"/>
        <v>#VALUE!</v>
      </c>
      <c r="DW577" s="198" t="e">
        <f t="shared" si="3123"/>
        <v>#DIV/0!</v>
      </c>
      <c r="DX577" s="198" t="e">
        <f t="shared" si="3124"/>
        <v>#DIV/0!</v>
      </c>
      <c r="DY577" s="198" t="e">
        <f t="shared" si="3125"/>
        <v>#VALUE!</v>
      </c>
      <c r="DZ577" s="198" t="e">
        <f t="shared" si="3126"/>
        <v>#VALUE!</v>
      </c>
      <c r="EA577" s="198" t="e">
        <f t="shared" si="3127"/>
        <v>#VALUE!</v>
      </c>
      <c r="EB577" s="198" t="e">
        <f t="shared" si="3128"/>
        <v>#VALUE!</v>
      </c>
      <c r="EC577" s="198" t="e">
        <f t="shared" si="3129"/>
        <v>#DIV/0!</v>
      </c>
      <c r="ED577" s="198" t="e">
        <f t="shared" si="3130"/>
        <v>#VALUE!</v>
      </c>
      <c r="EE577" s="198" t="e">
        <f t="shared" si="3131"/>
        <v>#VALUE!</v>
      </c>
      <c r="EF577" s="198" t="e">
        <f t="shared" ref="EF577:EO577" si="3467">DV577/SUM($DV577:$EE577)</f>
        <v>#VALUE!</v>
      </c>
      <c r="EG577" s="198" t="e">
        <f t="shared" si="3467"/>
        <v>#DIV/0!</v>
      </c>
      <c r="EH577" s="198" t="e">
        <f t="shared" si="3467"/>
        <v>#DIV/0!</v>
      </c>
      <c r="EI577" s="198" t="e">
        <f t="shared" si="3467"/>
        <v>#VALUE!</v>
      </c>
      <c r="EJ577" s="198" t="e">
        <f t="shared" si="3467"/>
        <v>#VALUE!</v>
      </c>
      <c r="EK577" s="198" t="e">
        <f t="shared" si="3467"/>
        <v>#VALUE!</v>
      </c>
      <c r="EL577" s="198" t="e">
        <f t="shared" si="3467"/>
        <v>#VALUE!</v>
      </c>
      <c r="EM577" s="198" t="e">
        <f t="shared" si="3467"/>
        <v>#DIV/0!</v>
      </c>
      <c r="EN577" s="198" t="e">
        <f t="shared" si="3467"/>
        <v>#VALUE!</v>
      </c>
      <c r="EO577" s="198" t="e">
        <f t="shared" si="3467"/>
        <v>#VALUE!</v>
      </c>
      <c r="EP577" s="511">
        <f t="shared" ref="EP577:EW577" si="3468">EP576</f>
        <v>0.08</v>
      </c>
      <c r="EQ577" s="511">
        <f t="shared" si="3468"/>
        <v>0.015</v>
      </c>
      <c r="ER577" s="511">
        <f t="shared" si="3468"/>
        <v>0.015</v>
      </c>
      <c r="ES577" s="511">
        <f t="shared" si="3468"/>
        <v>0.015</v>
      </c>
      <c r="ET577" s="511">
        <f t="shared" si="3468"/>
        <v>0.015</v>
      </c>
      <c r="EU577" s="511">
        <f t="shared" si="3468"/>
        <v>0.09</v>
      </c>
      <c r="EV577" s="511">
        <f t="shared" si="3468"/>
        <v>0.09</v>
      </c>
      <c r="EW577" s="511">
        <f t="shared" si="3468"/>
        <v>0.09</v>
      </c>
      <c r="EX577" s="420" t="str">
        <f>IF(_tag_month_day!AS573="","",_tag_month_day!AS573/100)</f>
        <v/>
      </c>
      <c r="EY577" s="420" t="str">
        <f>IF(_tag_month_day!AT573="","",_tag_month_day!AT573/100)</f>
        <v/>
      </c>
      <c r="EZ577" s="420" t="str">
        <f>IF(_tag_month_day!AU573="","",_tag_month_day!AU573/100)</f>
        <v/>
      </c>
      <c r="FA577" s="420" t="str">
        <f>IF(_tag_month_day!AV573="","",_tag_month_day!AV573/100)</f>
        <v/>
      </c>
      <c r="FB577" s="420" t="str">
        <f>IF(_tag_month_day!AW573="","",_tag_month_day!AW573/100)</f>
        <v/>
      </c>
      <c r="FC577" s="420" t="str">
        <f>IF(_tag_month_day!AX573="","",_tag_month_day!AX573/100)</f>
        <v/>
      </c>
      <c r="FD577" s="510">
        <f t="shared" si="3160"/>
        <v>0.33</v>
      </c>
      <c r="FE577" s="510">
        <f t="shared" si="3161"/>
        <v>0.19</v>
      </c>
      <c r="FF577" s="510">
        <f t="shared" si="3162"/>
        <v>0.003</v>
      </c>
      <c r="FG577" s="510">
        <f t="shared" si="3163"/>
        <v>0</v>
      </c>
      <c r="FH577" s="603">
        <f t="shared" si="3164"/>
        <v>0.0001</v>
      </c>
      <c r="FI577" s="510">
        <f t="shared" ref="FI577:FR577" si="3469">FI576</f>
        <v>0.41</v>
      </c>
      <c r="FJ577" s="510">
        <f t="shared" si="3469"/>
        <v>0.11</v>
      </c>
      <c r="FK577" s="510">
        <f t="shared" si="3469"/>
        <v>0.015</v>
      </c>
      <c r="FL577" s="510">
        <f t="shared" si="3469"/>
        <v>0</v>
      </c>
      <c r="FM577" s="603">
        <f t="shared" si="3469"/>
        <v>0.0001</v>
      </c>
      <c r="FN577" s="510" t="str">
        <f>IF(_tag_month_day!AY573="","",_tag_month_day!AY573/100)</f>
        <v/>
      </c>
      <c r="FO577" s="510" t="str">
        <f>IF(_tag_month_day!AZ573="","",_tag_month_day!AZ573/100)</f>
        <v/>
      </c>
      <c r="FP577" s="510" t="str">
        <f>IF(_tag_month_day!BA573="","",_tag_month_day!BA573/100)</f>
        <v/>
      </c>
      <c r="FQ577" s="510" t="str">
        <f>IF(_tag_month_day!BB573="","",_tag_month_day!BB573/100)</f>
        <v/>
      </c>
      <c r="FR577" s="603" t="str">
        <f>IF(_tag_month_day!BC573="","",_tag_month_day!BC573/100)</f>
        <v/>
      </c>
      <c r="FS577" s="510" t="str">
        <f>IF(_tag_month_day!BD573="","",_tag_month_day!BD573/100)</f>
        <v/>
      </c>
      <c r="FT577" s="510" t="str">
        <f>IF(_tag_month_day!BE573="","",_tag_month_day!BE573/100)</f>
        <v/>
      </c>
      <c r="FU577" s="510" t="str">
        <f>IF(_tag_month_day!BF573="","",_tag_month_day!BF573/100)</f>
        <v/>
      </c>
      <c r="FV577" s="510" t="str">
        <f>IF(_tag_month_day!BG573="","",_tag_month_day!BG573/100)</f>
        <v/>
      </c>
      <c r="FW577" s="603" t="str">
        <f>IF(_tag_month_day!BH573="","",_tag_month_day!BH573/100)</f>
        <v/>
      </c>
      <c r="FX577" s="510" t="str">
        <f>IF(_tag_month_day!BI573="","",_tag_month_day!BI573/100)</f>
        <v/>
      </c>
      <c r="FY577" s="510" t="str">
        <f>IF(_tag_month_day!BJ573="","",_tag_month_day!BJ573/100)</f>
        <v/>
      </c>
      <c r="FZ577" s="605" t="str">
        <f>IF(_tag_month_day!BK573="","",_tag_month_day!BK573/100)</f>
        <v/>
      </c>
      <c r="GA577" s="510" t="str">
        <f>IF(_tag_month_day!BL573="","",_tag_month_day!BL573/100)</f>
        <v/>
      </c>
      <c r="GB577" s="603" t="str">
        <f>IF(_tag_month_day!BM573="","",_tag_month_day!BM573/100)</f>
        <v/>
      </c>
      <c r="GC577" s="420" t="str">
        <f>IF(_tag_month_day!BN573="","",_tag_month_day!BN573/100)</f>
        <v/>
      </c>
      <c r="GD577" s="420" t="str">
        <f>IF(_tag_month_day!BO573="","",_tag_month_day!BO573/100)</f>
        <v/>
      </c>
      <c r="GE577" s="420" t="str">
        <f>IF(_tag_month_day!BP573="","",_tag_month_day!BP573/100)</f>
        <v/>
      </c>
      <c r="GF577" s="420" t="str">
        <f>IF(_tag_month_day!BQ573="","",_tag_month_day!BQ573/100)</f>
        <v/>
      </c>
      <c r="GG577" s="420" t="str">
        <f>IF(_tag_month_day!BR573="","",_tag_month_day!BR573/100)</f>
        <v/>
      </c>
      <c r="GH577" s="420" t="str">
        <f>IF(_tag_month_day!BS573="","",_tag_month_day!BS573/100)</f>
        <v/>
      </c>
      <c r="GI577" s="603" t="str">
        <f>IF(_tag_month_day!BT573="","",_tag_month_day!BT573/100)</f>
        <v/>
      </c>
      <c r="GJ577" s="612" t="str">
        <f>IF(_tag_month_day!BU573="","",_tag_month_day!BU573/100)</f>
        <v/>
      </c>
      <c r="GK577" s="620" t="str">
        <f>IF(_tag_month_day!BV573="",IF(_rlcf_month_day!A$2="","",_rlcf_month_day!A$2/100),_tag_month_day!BV573/100)</f>
        <v/>
      </c>
      <c r="GL577" s="620" t="str">
        <f>IF(_tag_month_day!BW573="",IF(_rlcf_month_day!B$2="","",_rlcf_month_day!B$2/100),_tag_month_day!BW573/100)</f>
        <v/>
      </c>
      <c r="GM577" s="621" t="str">
        <f>IF(_tag_month_day!BX573="",IF(_rlcf_month_day!C$2="","",_rlcf_month_day!C$2/100),_tag_month_day!BX573/100)</f>
        <v/>
      </c>
      <c r="GN577" s="620" t="str">
        <f>IF(_tag_month_day!BV573="",IF(_rlcf_month_day!A$2="","",_rlcf_month_day!A$2/100),_tag_month_day!BV573/100)</f>
        <v/>
      </c>
      <c r="GO577" s="620" t="str">
        <f>IF(_tag_month_day!BW573="",IF(_rlcf_month_day!B$2="","",_rlcf_month_day!B$2/100),_tag_month_day!BW573/100)</f>
        <v/>
      </c>
      <c r="GP577" s="620" t="str">
        <f>IF(_tag_month_day!CD573="",IF(_rlcf_month_day!E$2="","",_rlcf_month_day!E$2/100),_tag_month_day!CD573/100)</f>
        <v/>
      </c>
      <c r="GQ577" s="620" t="str">
        <f>IF(_tag_month_day!CE573="",IF(_rlcf_month_day!F$2="","",_rlcf_month_day!F$2/100),_tag_month_day!CE573/100)</f>
        <v/>
      </c>
      <c r="GR577" s="621" t="str">
        <f>IF(_tag_month_day!CF573="",IF(_rlcf_month_day!G$2="","",_rlcf_month_day!G$2/100),_tag_month_day!CF573/100)</f>
        <v/>
      </c>
      <c r="GS577" s="626">
        <f t="shared" ref="GS577:HH577" si="3470">GS576</f>
        <v>0.953</v>
      </c>
      <c r="GT577" s="626">
        <f t="shared" si="3470"/>
        <v>0.55</v>
      </c>
      <c r="GU577" s="626">
        <f t="shared" si="3470"/>
        <v>0.55</v>
      </c>
      <c r="GV577" s="626">
        <f t="shared" si="3470"/>
        <v>0.55</v>
      </c>
      <c r="GW577" s="626">
        <f t="shared" si="3470"/>
        <v>0.5</v>
      </c>
      <c r="GX577" s="626">
        <f t="shared" si="3470"/>
        <v>0.935</v>
      </c>
      <c r="GY577" s="626">
        <f t="shared" si="3470"/>
        <v>0.15</v>
      </c>
      <c r="GZ577" s="626">
        <f t="shared" si="3470"/>
        <v>1</v>
      </c>
      <c r="HA577" s="632">
        <f t="shared" si="3470"/>
        <v>0.047</v>
      </c>
      <c r="HB577" s="632">
        <f t="shared" si="3470"/>
        <v>0.45</v>
      </c>
      <c r="HC577" s="632">
        <f t="shared" si="3470"/>
        <v>0.45</v>
      </c>
      <c r="HD577" s="632">
        <f t="shared" si="3470"/>
        <v>0.45</v>
      </c>
      <c r="HE577" s="632">
        <f t="shared" si="3470"/>
        <v>0.5</v>
      </c>
      <c r="HF577" s="632">
        <f t="shared" si="3470"/>
        <v>0.065</v>
      </c>
      <c r="HG577" s="632">
        <f t="shared" si="3470"/>
        <v>0.85</v>
      </c>
      <c r="HH577" s="632">
        <f t="shared" si="3470"/>
        <v>0</v>
      </c>
      <c r="HI577" s="68">
        <f t="shared" si="3136"/>
        <v>0</v>
      </c>
      <c r="HJ577" s="68" t="e">
        <f t="shared" si="3167"/>
        <v>#VALUE!</v>
      </c>
      <c r="HK577" s="202">
        <f t="shared" si="3168"/>
        <v>0.85</v>
      </c>
      <c r="HL577" s="464">
        <f t="shared" si="3169"/>
        <v>550000</v>
      </c>
      <c r="HM577" s="464">
        <f t="shared" si="3170"/>
        <v>480000</v>
      </c>
      <c r="HN577" s="192" t="e">
        <f t="shared" si="3137"/>
        <v>#VALUE!</v>
      </c>
      <c r="HO577" s="192" t="e">
        <f>HN577*HK577*$HO$2/HL577*1000000</f>
        <v>#VALUE!</v>
      </c>
      <c r="HP577" s="192" t="e">
        <f>HN577*HK577*$HP$2/HM577*1000000</f>
        <v>#VALUE!</v>
      </c>
    </row>
    <row r="578" customFormat="1" spans="1:224">
      <c r="A578" s="381">
        <v>573</v>
      </c>
      <c r="B578" s="54">
        <f ca="1" t="shared" si="3171"/>
        <v>43640</v>
      </c>
      <c r="C578" s="57">
        <f t="shared" si="3172"/>
        <v>0.0416666666666667</v>
      </c>
      <c r="D578" s="68" t="str">
        <f ca="1" t="shared" si="3138"/>
        <v>中班</v>
      </c>
      <c r="E578" s="68" t="str">
        <f ca="1" t="shared" si="3139"/>
        <v>丁</v>
      </c>
      <c r="F578" s="68">
        <f ca="1">SUMPRODUCT((成本日报!$A$3:$A$95=计划!B578)*(成本日报!$B$3:$B$95=计划!$D578),成本日报!$C$3:$C$95)</f>
        <v>4</v>
      </c>
      <c r="G578" s="382">
        <f ca="1" t="shared" si="3173"/>
        <v>43640.8333333319</v>
      </c>
      <c r="H578" s="382">
        <f ca="1" t="shared" si="3140"/>
        <v>43640.8402777764</v>
      </c>
      <c r="I578" s="382">
        <f ca="1" t="shared" si="3141"/>
        <v>43640.8458333319</v>
      </c>
      <c r="J578" s="382">
        <f ca="1" t="shared" si="3142"/>
        <v>43640.8749999986</v>
      </c>
      <c r="K578" s="382">
        <f ca="1" t="shared" si="3143"/>
        <v>43640.9374999986</v>
      </c>
      <c r="L578" s="382">
        <f ca="1" t="shared" si="3144"/>
        <v>43640.9583333319</v>
      </c>
      <c r="M578" s="398" t="str">
        <f>IF(_tag_month_day!A574="","",_tag_month_day!A574)</f>
        <v/>
      </c>
      <c r="N578" s="398" t="str">
        <f>IF(_tag_month_day!B574="","",_tag_month_day!B574)</f>
        <v/>
      </c>
      <c r="O578" s="399" t="e">
        <f t="shared" si="3145"/>
        <v>#VALUE!</v>
      </c>
      <c r="P578" s="398" t="str">
        <f>IF(_tag_month_day!C574="","",_tag_month_day!C574)</f>
        <v/>
      </c>
      <c r="Q578" s="398" t="str">
        <f>IF(_tag_month_day!D574="","",_tag_month_day!D574)</f>
        <v/>
      </c>
      <c r="R578" s="416">
        <f>IF(_tag_month_day!CB574="",R577,_tag_month_day!CB574/100)</f>
        <v>0.07</v>
      </c>
      <c r="S578" s="417" t="str">
        <f>IF(_tag_month_day!E574="","",_tag_month_day!E574)</f>
        <v/>
      </c>
      <c r="T578" s="417" t="str">
        <f>IF(_tag_month_day!F574="","",_tag_month_day!F574)</f>
        <v/>
      </c>
      <c r="U578" s="418" t="e">
        <f t="shared" si="3099"/>
        <v>#VALUE!</v>
      </c>
      <c r="V578" s="53" t="e">
        <f t="shared" si="3100"/>
        <v>#VALUE!</v>
      </c>
      <c r="W578" s="419" t="str">
        <f>IF(_jhy_month_day!A574="","",_jhy_month_day!A574)</f>
        <v/>
      </c>
      <c r="X578" s="420" t="str">
        <f>IF(_jhy_month_day!B574="","",_jhy_month_day!B574/100)</f>
        <v/>
      </c>
      <c r="Y578" s="420" t="str">
        <f>IF(_jhy_month_day!C574="","",_jhy_month_day!C574/100)</f>
        <v/>
      </c>
      <c r="Z578" s="439">
        <f t="shared" si="3189"/>
        <v>144</v>
      </c>
      <c r="AA578" s="440" t="str">
        <f>IF(_tag_month_day!G574="","",_tag_month_day!G574/100)</f>
        <v/>
      </c>
      <c r="AB578" s="440" t="str">
        <f>IF(_tag_month_day!H574="","",_tag_month_day!H574/100)</f>
        <v/>
      </c>
      <c r="AC578" s="193">
        <f t="shared" si="3146"/>
        <v>1.59963432013121</v>
      </c>
      <c r="AD578" s="441" t="str">
        <f t="shared" si="3147"/>
        <v/>
      </c>
      <c r="AE578" s="442" t="str">
        <f t="shared" si="3148"/>
        <v/>
      </c>
      <c r="AF578" s="443">
        <v>1</v>
      </c>
      <c r="AG578" s="68" t="str">
        <f>IF(_duihao_month_day!A574="","",_duihao_month_day!A574)</f>
        <v/>
      </c>
      <c r="AH578" s="463">
        <f>IF(_gyk_month_day!B574="",AH577,_gyk_month_day!B574)</f>
        <v>820</v>
      </c>
      <c r="AI578" s="464"/>
      <c r="AJ578" s="68" t="str">
        <f>IF(_tag_month_day!I574="","",_tag_month_day!I574)</f>
        <v/>
      </c>
      <c r="AK578" s="465" t="str">
        <f>IF(_tzyy_month_day!A574="","",_tzyy_month_day!A574)</f>
        <v/>
      </c>
      <c r="AL578" s="465" t="str">
        <f>IF(_tzyy_month_day!B574="","",_tzyy_month_day!B574)</f>
        <v/>
      </c>
      <c r="AM578" s="465" t="str">
        <f>IF(_tzyy_month_day!C574="","",_tzyy_month_day!C574)</f>
        <v/>
      </c>
      <c r="AN578" s="466" t="str">
        <f>IF(_tag_month_day!CG574="","",_tag_month_day!CG574)</f>
        <v/>
      </c>
      <c r="AO578" s="466" t="str">
        <f>IF(_tag_month_day!CH574="","",_tag_month_day!CH574)</f>
        <v/>
      </c>
      <c r="AP578" s="486" t="e">
        <f t="shared" si="3149"/>
        <v>#VALUE!</v>
      </c>
      <c r="AQ578" s="487" t="str">
        <f>IF(_tag_month_day!J574="","",_tag_month_day!J574/100)</f>
        <v/>
      </c>
      <c r="AR578" s="488">
        <f t="shared" si="3150"/>
        <v>1.3</v>
      </c>
      <c r="AS578" s="489" t="e">
        <f t="shared" si="3101"/>
        <v>#VALUE!</v>
      </c>
      <c r="AT578" s="489">
        <f t="shared" si="3151"/>
        <v>0</v>
      </c>
      <c r="AU578" s="490" t="str">
        <f>IF(_tag_month_day!K574="","",_tag_month_day!K574)</f>
        <v/>
      </c>
      <c r="AV578" s="491" t="str">
        <f>IF(_tag_month_day!L574="","",_tag_month_day!L574/100)</f>
        <v/>
      </c>
      <c r="AW578" s="420">
        <f t="shared" si="3460"/>
        <v>0</v>
      </c>
      <c r="AX578" s="420">
        <f t="shared" si="3152"/>
        <v>0</v>
      </c>
      <c r="AY578" s="420" t="str">
        <f>IF(_tag_month_day!M574="","",_tag_month_day!M574/100)</f>
        <v/>
      </c>
      <c r="AZ578" s="420" t="str">
        <f>IF(_tag_month_day!N574="","",_tag_month_day!N574/100)</f>
        <v/>
      </c>
      <c r="BA578" s="420" t="str">
        <f>IF(_tag_month_day!O574="","",_tag_month_day!O574/100)</f>
        <v/>
      </c>
      <c r="BB578" s="496" t="str">
        <f>IF(_tag_month_day!P574="","",_tag_month_day!P574/100)</f>
        <v/>
      </c>
      <c r="BC578" s="496">
        <f t="shared" si="3153"/>
        <v>0</v>
      </c>
      <c r="BD578" s="496" t="str">
        <f>IF(_tag_month_day!Q574="","",_tag_month_day!Q574/100)</f>
        <v/>
      </c>
      <c r="BE578" s="510" t="str">
        <f>IF(_tag_month_day!R574="","",_tag_month_day!R574/100)</f>
        <v/>
      </c>
      <c r="BF578" s="413" t="str">
        <f>IF(_tag_month_day!CC574="","",_tag_month_day!CC574/100)</f>
        <v/>
      </c>
      <c r="BG578" s="511" t="e">
        <f t="shared" si="3102"/>
        <v>#VALUE!</v>
      </c>
      <c r="BH578" s="198">
        <f t="shared" si="3103"/>
        <v>0</v>
      </c>
      <c r="BI578" s="512" t="e">
        <f>IF(CX578=0,BI577,(DK578*查询!$R$5+DL578*查询!$Q$5+DM578*查询!$N$5+DN578*查询!$O$5+DO578*查询!$P$5)*AF578/CX578)</f>
        <v>#VALUE!</v>
      </c>
      <c r="BJ578" s="512" t="e">
        <f>IF(CX578=0,BJ577,(DP578*查询!$S$5+DQ578*查询!$T$5+DR578*查询!$U$5)*AF578/CX578)</f>
        <v>#VALUE!</v>
      </c>
      <c r="BK578" s="512">
        <f t="shared" si="3154"/>
        <v>1</v>
      </c>
      <c r="BL578" s="513" t="str">
        <f>IF(_cfyc_month_day!A574="","",_cfyc_month_day!A574)</f>
        <v/>
      </c>
      <c r="BM578" s="513" t="str">
        <f>IF(_cfyc_month_day!B574="","",_cfyc_month_day!B574)</f>
        <v/>
      </c>
      <c r="BN578" s="513" t="str">
        <f>IF(_cfyc_month_day!C574="","",_cfyc_month_day!C574)</f>
        <v/>
      </c>
      <c r="BO578" s="522" t="str">
        <f>IF(_cfyc_month_day!D574="","",_cfyc_month_day!D574)</f>
        <v/>
      </c>
      <c r="BP578" s="522" t="str">
        <f>IF(_cfyc_month_day!E574="","",_cfyc_month_day!E574)</f>
        <v/>
      </c>
      <c r="BQ578" s="522" t="str">
        <f>IF(_cfyc_month_day!F574="","",_cfyc_month_day!F574)</f>
        <v/>
      </c>
      <c r="BR578" s="513" t="str">
        <f>IF(_tag_month_day!T574="","",_tag_month_day!T574)</f>
        <v/>
      </c>
      <c r="BS578" s="513" t="str">
        <f>IF(_tag_month_day!U574="","",_tag_month_day!U574)</f>
        <v/>
      </c>
      <c r="BT578" s="523" t="str">
        <f t="shared" si="3155"/>
        <v/>
      </c>
      <c r="BU578" s="223" t="str">
        <f>IF(_tag_month_day!V574="","",_tag_month_day!V574)</f>
        <v/>
      </c>
      <c r="BV578" s="206" t="str">
        <f>IF(_tag_month_day!W574="","",_tag_month_day!W574)</f>
        <v/>
      </c>
      <c r="BW578" s="540" t="str">
        <f>IF(_tag_month_day!X574="","",_tag_month_day!X574)</f>
        <v/>
      </c>
      <c r="BX578" s="540" t="str">
        <f>IF(_tag_month_day!Y574="","",_tag_month_day!Y574)</f>
        <v/>
      </c>
      <c r="BY578" s="541">
        <f ca="1" t="shared" si="3156"/>
        <v>43640.9583333319</v>
      </c>
      <c r="BZ578" s="542"/>
      <c r="CA578" s="562" t="str">
        <f>IF(_jhy2_month_day!A574="","",_jhy2_month_day!A574)</f>
        <v/>
      </c>
      <c r="CB578" s="464" t="str">
        <f>IF(_jhy2_month_day!B574="","",_jhy2_month_day!B574)</f>
        <v/>
      </c>
      <c r="CC578" s="464" t="str">
        <f>IF(_jhy2_month_day!C574="","",_jhy2_month_day!C574)</f>
        <v/>
      </c>
      <c r="CD578" s="464" t="str">
        <f>IF(_jhy2_month_day!D574="","",_jhy2_month_day!D574)</f>
        <v/>
      </c>
      <c r="CE578" s="464" t="str">
        <f>IF(_jhy2_month_day!E574="","",_jhy2_month_day!E574)</f>
        <v/>
      </c>
      <c r="CF578" s="464" t="str">
        <f>IF(_jhy2_month_day!F574="","",_jhy2_month_day!F574)</f>
        <v/>
      </c>
      <c r="CG578" s="464" t="str">
        <f>IF(_jhy2_month_day!G574="","",_jhy2_month_day!G574)</f>
        <v/>
      </c>
      <c r="CH578" s="464" t="str">
        <f>IF(_jhy2_month_day!H574="","",_jhy2_month_day!H574)</f>
        <v/>
      </c>
      <c r="CI578" s="464" t="str">
        <f>IF(_jhy2_month_day!I574="","",_jhy2_month_day!I574)</f>
        <v/>
      </c>
      <c r="CJ578" s="464" t="str">
        <f>IF(_jhy2_month_day!J574="","",_jhy2_month_day!J574)</f>
        <v/>
      </c>
      <c r="CK578" s="464" t="str">
        <f>IF(_jhy2_month_day!K574="","",_jhy2_month_day!K574)</f>
        <v/>
      </c>
      <c r="CL578" s="562" t="str">
        <f>IF(_jhy2_month_day!L574="","",_jhy2_month_day!L574)</f>
        <v/>
      </c>
      <c r="CM578" s="562" t="str">
        <f>IF(_jhy2_month_day!M574="","",_jhy2_month_day!M574)</f>
        <v/>
      </c>
      <c r="CN578" s="562" t="str">
        <f>IF(_jhy2_month_day!N574="","",_jhy2_month_day!N574)</f>
        <v/>
      </c>
      <c r="CO578" s="562" t="str">
        <f>IF(_jhy2_month_day!O574="","",_jhy2_month_day!O574)</f>
        <v/>
      </c>
      <c r="CP578" s="562" t="str">
        <f>IF(_jhy2_month_day!P574="","",_jhy2_month_day!P574)</f>
        <v/>
      </c>
      <c r="CQ578" s="562" t="str">
        <f>IF(_jhy2_month_day!Q574="","",_jhy2_month_day!Q574)</f>
        <v/>
      </c>
      <c r="CR578" s="563" t="str">
        <f>IF(_jhy2_month_day!R574="","",_jhy2_month_day!R574)</f>
        <v/>
      </c>
      <c r="CS578" s="576" t="str">
        <f>IF(_jhy2_month_day!S574="","",_jhy2_month_day!S574)</f>
        <v/>
      </c>
      <c r="CT578" s="562" t="str">
        <f>IF(_jhy2_month_day!T574="","",_jhy2_month_day!T574)</f>
        <v/>
      </c>
      <c r="CU578" s="577" t="e">
        <f t="shared" si="3104"/>
        <v>#VALUE!</v>
      </c>
      <c r="CV578" s="198" t="e">
        <f t="shared" si="3105"/>
        <v>#VALUE!</v>
      </c>
      <c r="CW578" s="192" t="e">
        <f t="shared" si="3106"/>
        <v>#VALUE!</v>
      </c>
      <c r="CX578" s="192" t="e">
        <f t="shared" si="3107"/>
        <v>#VALUE!</v>
      </c>
      <c r="CY578" s="202" t="e">
        <f t="shared" si="3108"/>
        <v>#VALUE!</v>
      </c>
      <c r="CZ578" s="192" t="e">
        <f t="shared" ref="CZ578:DI578" si="3471">$AJ578*EF578</f>
        <v>#VALUE!</v>
      </c>
      <c r="DA578" s="192" t="e">
        <f t="shared" si="3471"/>
        <v>#VALUE!</v>
      </c>
      <c r="DB578" s="192" t="e">
        <f t="shared" si="3471"/>
        <v>#VALUE!</v>
      </c>
      <c r="DC578" s="192" t="e">
        <f t="shared" si="3471"/>
        <v>#VALUE!</v>
      </c>
      <c r="DD578" s="192" t="e">
        <f t="shared" si="3471"/>
        <v>#VALUE!</v>
      </c>
      <c r="DE578" s="192" t="e">
        <f t="shared" si="3471"/>
        <v>#VALUE!</v>
      </c>
      <c r="DF578" s="192" t="e">
        <f t="shared" si="3471"/>
        <v>#VALUE!</v>
      </c>
      <c r="DG578" s="192" t="e">
        <f t="shared" si="3471"/>
        <v>#VALUE!</v>
      </c>
      <c r="DH578" s="192" t="e">
        <f t="shared" si="3471"/>
        <v>#VALUE!</v>
      </c>
      <c r="DI578" s="192" t="e">
        <f t="shared" si="3471"/>
        <v>#VALUE!</v>
      </c>
      <c r="DJ578" s="192" t="e">
        <f t="shared" si="3110"/>
        <v>#VALUE!</v>
      </c>
      <c r="DK578" s="192" t="e">
        <f t="shared" si="3111"/>
        <v>#VALUE!</v>
      </c>
      <c r="DL578" s="192" t="e">
        <f t="shared" si="3112"/>
        <v>#VALUE!</v>
      </c>
      <c r="DM578" s="192" t="e">
        <f t="shared" si="3113"/>
        <v>#VALUE!</v>
      </c>
      <c r="DN578" s="192" t="e">
        <f t="shared" si="3114"/>
        <v>#VALUE!</v>
      </c>
      <c r="DO578" s="192" t="e">
        <f t="shared" si="3115"/>
        <v>#VALUE!</v>
      </c>
      <c r="DP578" s="192" t="e">
        <f t="shared" si="3116"/>
        <v>#VALUE!</v>
      </c>
      <c r="DQ578" s="192" t="e">
        <f t="shared" si="3117"/>
        <v>#VALUE!</v>
      </c>
      <c r="DR578" s="192" t="e">
        <f t="shared" si="3118"/>
        <v>#VALUE!</v>
      </c>
      <c r="DS578" s="192" t="e">
        <f t="shared" si="3119"/>
        <v>#VALUE!</v>
      </c>
      <c r="DT578" s="192" t="e">
        <f t="shared" si="3120"/>
        <v>#VALUE!</v>
      </c>
      <c r="DU578" s="192" t="e">
        <f t="shared" si="3121"/>
        <v>#VALUE!</v>
      </c>
      <c r="DV578" s="198" t="e">
        <f t="shared" si="3122"/>
        <v>#VALUE!</v>
      </c>
      <c r="DW578" s="198" t="e">
        <f t="shared" si="3123"/>
        <v>#DIV/0!</v>
      </c>
      <c r="DX578" s="198" t="e">
        <f t="shared" si="3124"/>
        <v>#DIV/0!</v>
      </c>
      <c r="DY578" s="198" t="e">
        <f t="shared" si="3125"/>
        <v>#VALUE!</v>
      </c>
      <c r="DZ578" s="198" t="e">
        <f t="shared" si="3126"/>
        <v>#VALUE!</v>
      </c>
      <c r="EA578" s="198" t="e">
        <f t="shared" si="3127"/>
        <v>#VALUE!</v>
      </c>
      <c r="EB578" s="198" t="e">
        <f t="shared" si="3128"/>
        <v>#VALUE!</v>
      </c>
      <c r="EC578" s="198" t="e">
        <f t="shared" si="3129"/>
        <v>#DIV/0!</v>
      </c>
      <c r="ED578" s="198" t="e">
        <f t="shared" si="3130"/>
        <v>#VALUE!</v>
      </c>
      <c r="EE578" s="198" t="e">
        <f t="shared" si="3131"/>
        <v>#VALUE!</v>
      </c>
      <c r="EF578" s="198" t="e">
        <f t="shared" ref="EF578:EO578" si="3472">DV578/SUM($DV578:$EE578)</f>
        <v>#VALUE!</v>
      </c>
      <c r="EG578" s="198" t="e">
        <f t="shared" si="3472"/>
        <v>#DIV/0!</v>
      </c>
      <c r="EH578" s="198" t="e">
        <f t="shared" si="3472"/>
        <v>#DIV/0!</v>
      </c>
      <c r="EI578" s="198" t="e">
        <f t="shared" si="3472"/>
        <v>#VALUE!</v>
      </c>
      <c r="EJ578" s="198" t="e">
        <f t="shared" si="3472"/>
        <v>#VALUE!</v>
      </c>
      <c r="EK578" s="198" t="e">
        <f t="shared" si="3472"/>
        <v>#VALUE!</v>
      </c>
      <c r="EL578" s="198" t="e">
        <f t="shared" si="3472"/>
        <v>#VALUE!</v>
      </c>
      <c r="EM578" s="198" t="e">
        <f t="shared" si="3472"/>
        <v>#DIV/0!</v>
      </c>
      <c r="EN578" s="198" t="e">
        <f t="shared" si="3472"/>
        <v>#VALUE!</v>
      </c>
      <c r="EO578" s="198" t="e">
        <f t="shared" si="3472"/>
        <v>#VALUE!</v>
      </c>
      <c r="EP578" s="511">
        <f t="shared" ref="EP578:EW578" si="3473">EP577</f>
        <v>0.08</v>
      </c>
      <c r="EQ578" s="511">
        <f t="shared" si="3473"/>
        <v>0.015</v>
      </c>
      <c r="ER578" s="511">
        <f t="shared" si="3473"/>
        <v>0.015</v>
      </c>
      <c r="ES578" s="511">
        <f t="shared" si="3473"/>
        <v>0.015</v>
      </c>
      <c r="ET578" s="511">
        <f t="shared" si="3473"/>
        <v>0.015</v>
      </c>
      <c r="EU578" s="511">
        <f t="shared" si="3473"/>
        <v>0.09</v>
      </c>
      <c r="EV578" s="511">
        <f t="shared" si="3473"/>
        <v>0.09</v>
      </c>
      <c r="EW578" s="511">
        <f t="shared" si="3473"/>
        <v>0.09</v>
      </c>
      <c r="EX578" s="420" t="str">
        <f>IF(_tag_month_day!AS574="","",_tag_month_day!AS574/100)</f>
        <v/>
      </c>
      <c r="EY578" s="420" t="str">
        <f>IF(_tag_month_day!AT574="","",_tag_month_day!AT574/100)</f>
        <v/>
      </c>
      <c r="EZ578" s="420" t="str">
        <f>IF(_tag_month_day!AU574="","",_tag_month_day!AU574/100)</f>
        <v/>
      </c>
      <c r="FA578" s="420" t="str">
        <f>IF(_tag_month_day!AV574="","",_tag_month_day!AV574/100)</f>
        <v/>
      </c>
      <c r="FB578" s="420" t="str">
        <f>IF(_tag_month_day!AW574="","",_tag_month_day!AW574/100)</f>
        <v/>
      </c>
      <c r="FC578" s="420" t="str">
        <f>IF(_tag_month_day!AX574="","",_tag_month_day!AX574/100)</f>
        <v/>
      </c>
      <c r="FD578" s="510">
        <f t="shared" si="3160"/>
        <v>0.33</v>
      </c>
      <c r="FE578" s="510">
        <f t="shared" si="3161"/>
        <v>0.19</v>
      </c>
      <c r="FF578" s="510">
        <f t="shared" si="3162"/>
        <v>0.003</v>
      </c>
      <c r="FG578" s="510">
        <f t="shared" si="3163"/>
        <v>0</v>
      </c>
      <c r="FH578" s="603">
        <f t="shared" si="3164"/>
        <v>0.0001</v>
      </c>
      <c r="FI578" s="510">
        <f t="shared" ref="FI578:FR578" si="3474">FI577</f>
        <v>0.41</v>
      </c>
      <c r="FJ578" s="510">
        <f t="shared" si="3474"/>
        <v>0.11</v>
      </c>
      <c r="FK578" s="510">
        <f t="shared" si="3474"/>
        <v>0.015</v>
      </c>
      <c r="FL578" s="510">
        <f t="shared" si="3474"/>
        <v>0</v>
      </c>
      <c r="FM578" s="603">
        <f t="shared" si="3474"/>
        <v>0.0001</v>
      </c>
      <c r="FN578" s="510" t="str">
        <f>IF(_tag_month_day!AY574="","",_tag_month_day!AY574/100)</f>
        <v/>
      </c>
      <c r="FO578" s="510" t="str">
        <f>IF(_tag_month_day!AZ574="","",_tag_month_day!AZ574/100)</f>
        <v/>
      </c>
      <c r="FP578" s="510" t="str">
        <f>IF(_tag_month_day!BA574="","",_tag_month_day!BA574/100)</f>
        <v/>
      </c>
      <c r="FQ578" s="510" t="str">
        <f>IF(_tag_month_day!BB574="","",_tag_month_day!BB574/100)</f>
        <v/>
      </c>
      <c r="FR578" s="603" t="str">
        <f>IF(_tag_month_day!BC574="","",_tag_month_day!BC574/100)</f>
        <v/>
      </c>
      <c r="FS578" s="510" t="str">
        <f>IF(_tag_month_day!BD574="","",_tag_month_day!BD574/100)</f>
        <v/>
      </c>
      <c r="FT578" s="510" t="str">
        <f>IF(_tag_month_day!BE574="","",_tag_month_day!BE574/100)</f>
        <v/>
      </c>
      <c r="FU578" s="510" t="str">
        <f>IF(_tag_month_day!BF574="","",_tag_month_day!BF574/100)</f>
        <v/>
      </c>
      <c r="FV578" s="510" t="str">
        <f>IF(_tag_month_day!BG574="","",_tag_month_day!BG574/100)</f>
        <v/>
      </c>
      <c r="FW578" s="603" t="str">
        <f>IF(_tag_month_day!BH574="","",_tag_month_day!BH574/100)</f>
        <v/>
      </c>
      <c r="FX578" s="510" t="str">
        <f>IF(_tag_month_day!BI574="","",_tag_month_day!BI574/100)</f>
        <v/>
      </c>
      <c r="FY578" s="510" t="str">
        <f>IF(_tag_month_day!BJ574="","",_tag_month_day!BJ574/100)</f>
        <v/>
      </c>
      <c r="FZ578" s="605" t="str">
        <f>IF(_tag_month_day!BK574="","",_tag_month_day!BK574/100)</f>
        <v/>
      </c>
      <c r="GA578" s="510" t="str">
        <f>IF(_tag_month_day!BL574="","",_tag_month_day!BL574/100)</f>
        <v/>
      </c>
      <c r="GB578" s="603" t="str">
        <f>IF(_tag_month_day!BM574="","",_tag_month_day!BM574/100)</f>
        <v/>
      </c>
      <c r="GC578" s="420" t="str">
        <f>IF(_tag_month_day!BN574="","",_tag_month_day!BN574/100)</f>
        <v/>
      </c>
      <c r="GD578" s="420" t="str">
        <f>IF(_tag_month_day!BO574="","",_tag_month_day!BO574/100)</f>
        <v/>
      </c>
      <c r="GE578" s="420" t="str">
        <f>IF(_tag_month_day!BP574="","",_tag_month_day!BP574/100)</f>
        <v/>
      </c>
      <c r="GF578" s="420" t="str">
        <f>IF(_tag_month_day!BQ574="","",_tag_month_day!BQ574/100)</f>
        <v/>
      </c>
      <c r="GG578" s="420" t="str">
        <f>IF(_tag_month_day!BR574="","",_tag_month_day!BR574/100)</f>
        <v/>
      </c>
      <c r="GH578" s="420" t="str">
        <f>IF(_tag_month_day!BS574="","",_tag_month_day!BS574/100)</f>
        <v/>
      </c>
      <c r="GI578" s="603" t="str">
        <f>IF(_tag_month_day!BT574="","",_tag_month_day!BT574/100)</f>
        <v/>
      </c>
      <c r="GJ578" s="612" t="str">
        <f>IF(_tag_month_day!BU574="","",_tag_month_day!BU574/100)</f>
        <v/>
      </c>
      <c r="GK578" s="620" t="str">
        <f>IF(_tag_month_day!BV574="",IF(_rlcf_month_day!A$2="","",_rlcf_month_day!A$2/100),_tag_month_day!BV574/100)</f>
        <v/>
      </c>
      <c r="GL578" s="620" t="str">
        <f>IF(_tag_month_day!BW574="",IF(_rlcf_month_day!B$2="","",_rlcf_month_day!B$2/100),_tag_month_day!BW574/100)</f>
        <v/>
      </c>
      <c r="GM578" s="621" t="str">
        <f>IF(_tag_month_day!BX574="",IF(_rlcf_month_day!C$2="","",_rlcf_month_day!C$2/100),_tag_month_day!BX574/100)</f>
        <v/>
      </c>
      <c r="GN578" s="620" t="str">
        <f>IF(_tag_month_day!BV574="",IF(_rlcf_month_day!A$2="","",_rlcf_month_day!A$2/100),_tag_month_day!BV574/100)</f>
        <v/>
      </c>
      <c r="GO578" s="620" t="str">
        <f>IF(_tag_month_day!BW574="",IF(_rlcf_month_day!B$2="","",_rlcf_month_day!B$2/100),_tag_month_day!BW574/100)</f>
        <v/>
      </c>
      <c r="GP578" s="620" t="str">
        <f>IF(_tag_month_day!CD574="",IF(_rlcf_month_day!E$2="","",_rlcf_month_day!E$2/100),_tag_month_day!CD574/100)</f>
        <v/>
      </c>
      <c r="GQ578" s="620" t="str">
        <f>IF(_tag_month_day!CE574="",IF(_rlcf_month_day!F$2="","",_rlcf_month_day!F$2/100),_tag_month_day!CE574/100)</f>
        <v/>
      </c>
      <c r="GR578" s="621" t="str">
        <f>IF(_tag_month_day!CF574="",IF(_rlcf_month_day!G$2="","",_rlcf_month_day!G$2/100),_tag_month_day!CF574/100)</f>
        <v/>
      </c>
      <c r="GS578" s="626">
        <f t="shared" ref="GS578:HH578" si="3475">GS577</f>
        <v>0.953</v>
      </c>
      <c r="GT578" s="626">
        <f t="shared" si="3475"/>
        <v>0.55</v>
      </c>
      <c r="GU578" s="626">
        <f t="shared" si="3475"/>
        <v>0.55</v>
      </c>
      <c r="GV578" s="626">
        <f t="shared" si="3475"/>
        <v>0.55</v>
      </c>
      <c r="GW578" s="626">
        <f t="shared" si="3475"/>
        <v>0.5</v>
      </c>
      <c r="GX578" s="626">
        <f t="shared" si="3475"/>
        <v>0.935</v>
      </c>
      <c r="GY578" s="626">
        <f t="shared" si="3475"/>
        <v>0.15</v>
      </c>
      <c r="GZ578" s="626">
        <f t="shared" si="3475"/>
        <v>1</v>
      </c>
      <c r="HA578" s="632">
        <f t="shared" si="3475"/>
        <v>0.047</v>
      </c>
      <c r="HB578" s="632">
        <f t="shared" si="3475"/>
        <v>0.45</v>
      </c>
      <c r="HC578" s="632">
        <f t="shared" si="3475"/>
        <v>0.45</v>
      </c>
      <c r="HD578" s="632">
        <f t="shared" si="3475"/>
        <v>0.45</v>
      </c>
      <c r="HE578" s="632">
        <f t="shared" si="3475"/>
        <v>0.5</v>
      </c>
      <c r="HF578" s="632">
        <f t="shared" si="3475"/>
        <v>0.065</v>
      </c>
      <c r="HG578" s="632">
        <f t="shared" si="3475"/>
        <v>0.85</v>
      </c>
      <c r="HH578" s="632">
        <f t="shared" si="3475"/>
        <v>0</v>
      </c>
      <c r="HI578" s="68">
        <f t="shared" si="3136"/>
        <v>0</v>
      </c>
      <c r="HJ578" s="68" t="e">
        <f t="shared" si="3167"/>
        <v>#VALUE!</v>
      </c>
      <c r="HK578" s="202">
        <f t="shared" si="3168"/>
        <v>0.85</v>
      </c>
      <c r="HL578" s="464">
        <f t="shared" si="3169"/>
        <v>550000</v>
      </c>
      <c r="HM578" s="464">
        <f t="shared" si="3170"/>
        <v>480000</v>
      </c>
      <c r="HN578" s="192" t="e">
        <f t="shared" si="3137"/>
        <v>#VALUE!</v>
      </c>
      <c r="HO578" s="192" t="e">
        <f>HN578*HK578*$HO$2/HL578*1000000</f>
        <v>#VALUE!</v>
      </c>
      <c r="HP578" s="192" t="e">
        <f>HN578*HK578*$HP$2/HM578*1000000</f>
        <v>#VALUE!</v>
      </c>
    </row>
    <row r="579" customFormat="1" spans="1:224">
      <c r="A579" s="381">
        <v>574</v>
      </c>
      <c r="B579" s="54">
        <f ca="1" t="shared" si="3171"/>
        <v>43640</v>
      </c>
      <c r="C579" s="57">
        <f t="shared" si="3172"/>
        <v>0.0416666666666667</v>
      </c>
      <c r="D579" s="68" t="str">
        <f ca="1" t="shared" si="3138"/>
        <v>中班</v>
      </c>
      <c r="E579" s="68" t="str">
        <f ca="1" t="shared" si="3139"/>
        <v>丁</v>
      </c>
      <c r="F579" s="68">
        <f ca="1">SUMPRODUCT((成本日报!$A$3:$A$95=计划!B579)*(成本日报!$B$3:$B$95=计划!$D579),成本日报!$C$3:$C$95)</f>
        <v>4</v>
      </c>
      <c r="G579" s="382">
        <f ca="1" t="shared" si="3173"/>
        <v>43640.8749999986</v>
      </c>
      <c r="H579" s="382">
        <f ca="1" t="shared" si="3140"/>
        <v>43640.8819444431</v>
      </c>
      <c r="I579" s="382">
        <f ca="1" t="shared" si="3141"/>
        <v>43640.8874999986</v>
      </c>
      <c r="J579" s="382">
        <f ca="1" t="shared" si="3142"/>
        <v>43640.9166666653</v>
      </c>
      <c r="K579" s="382">
        <f ca="1" t="shared" si="3143"/>
        <v>43640.9791666653</v>
      </c>
      <c r="L579" s="382">
        <f ca="1" t="shared" si="3144"/>
        <v>43640.9999999986</v>
      </c>
      <c r="M579" s="398" t="str">
        <f>IF(_tag_month_day!A575="","",_tag_month_day!A575)</f>
        <v/>
      </c>
      <c r="N579" s="398" t="str">
        <f>IF(_tag_month_day!B575="","",_tag_month_day!B575)</f>
        <v/>
      </c>
      <c r="O579" s="399" t="e">
        <f t="shared" si="3145"/>
        <v>#VALUE!</v>
      </c>
      <c r="P579" s="398" t="str">
        <f>IF(_tag_month_day!C575="","",_tag_month_day!C575)</f>
        <v/>
      </c>
      <c r="Q579" s="398" t="str">
        <f>IF(_tag_month_day!D575="","",_tag_month_day!D575)</f>
        <v/>
      </c>
      <c r="R579" s="416">
        <f>IF(_tag_month_day!CB575="",R578,_tag_month_day!CB575/100)</f>
        <v>0.07</v>
      </c>
      <c r="S579" s="417" t="str">
        <f>IF(_tag_month_day!E575="","",_tag_month_day!E575)</f>
        <v/>
      </c>
      <c r="T579" s="417" t="str">
        <f>IF(_tag_month_day!F575="","",_tag_month_day!F575)</f>
        <v/>
      </c>
      <c r="U579" s="418" t="e">
        <f t="shared" si="3099"/>
        <v>#VALUE!</v>
      </c>
      <c r="V579" s="53" t="e">
        <f t="shared" si="3100"/>
        <v>#VALUE!</v>
      </c>
      <c r="W579" s="419" t="str">
        <f>IF(_jhy_month_day!A575="","",_jhy_month_day!A575)</f>
        <v/>
      </c>
      <c r="X579" s="420" t="str">
        <f>IF(_jhy_month_day!B575="","",_jhy_month_day!B575/100)</f>
        <v/>
      </c>
      <c r="Y579" s="420" t="str">
        <f>IF(_jhy_month_day!C575="","",_jhy_month_day!C575/100)</f>
        <v/>
      </c>
      <c r="Z579" s="439">
        <f t="shared" si="3189"/>
        <v>144</v>
      </c>
      <c r="AA579" s="440" t="str">
        <f>IF(_tag_month_day!G575="","",_tag_month_day!G575/100)</f>
        <v/>
      </c>
      <c r="AB579" s="440" t="str">
        <f>IF(_tag_month_day!H575="","",_tag_month_day!H575/100)</f>
        <v/>
      </c>
      <c r="AC579" s="193">
        <f t="shared" si="3146"/>
        <v>1.59963432013121</v>
      </c>
      <c r="AD579" s="441" t="str">
        <f t="shared" si="3147"/>
        <v/>
      </c>
      <c r="AE579" s="442" t="str">
        <f t="shared" si="3148"/>
        <v/>
      </c>
      <c r="AF579" s="443">
        <v>1</v>
      </c>
      <c r="AG579" s="68" t="str">
        <f>IF(_duihao_month_day!A575="","",_duihao_month_day!A575)</f>
        <v/>
      </c>
      <c r="AH579" s="463">
        <f>IF(_gyk_month_day!B575="",AH578,_gyk_month_day!B575)</f>
        <v>820</v>
      </c>
      <c r="AI579" s="464"/>
      <c r="AJ579" s="68" t="str">
        <f>IF(_tag_month_day!I575="","",_tag_month_day!I575)</f>
        <v/>
      </c>
      <c r="AK579" s="465" t="str">
        <f>IF(_tzyy_month_day!A575="","",_tzyy_month_day!A575)</f>
        <v/>
      </c>
      <c r="AL579" s="465" t="str">
        <f>IF(_tzyy_month_day!B575="","",_tzyy_month_day!B575)</f>
        <v/>
      </c>
      <c r="AM579" s="465" t="str">
        <f>IF(_tzyy_month_day!C575="","",_tzyy_month_day!C575)</f>
        <v/>
      </c>
      <c r="AN579" s="466" t="str">
        <f>IF(_tag_month_day!CG575="","",_tag_month_day!CG575)</f>
        <v/>
      </c>
      <c r="AO579" s="466" t="str">
        <f>IF(_tag_month_day!CH575="","",_tag_month_day!CH575)</f>
        <v/>
      </c>
      <c r="AP579" s="486" t="e">
        <f t="shared" si="3149"/>
        <v>#VALUE!</v>
      </c>
      <c r="AQ579" s="487" t="str">
        <f>IF(_tag_month_day!J575="","",_tag_month_day!J575/100)</f>
        <v/>
      </c>
      <c r="AR579" s="488">
        <f t="shared" si="3150"/>
        <v>1.3</v>
      </c>
      <c r="AS579" s="489" t="e">
        <f t="shared" si="3101"/>
        <v>#VALUE!</v>
      </c>
      <c r="AT579" s="489">
        <f t="shared" si="3151"/>
        <v>0</v>
      </c>
      <c r="AU579" s="490" t="str">
        <f>IF(_tag_month_day!K575="","",_tag_month_day!K575)</f>
        <v/>
      </c>
      <c r="AV579" s="491" t="str">
        <f>IF(_tag_month_day!L575="","",_tag_month_day!L575/100)</f>
        <v/>
      </c>
      <c r="AW579" s="420">
        <f t="shared" si="3460"/>
        <v>0</v>
      </c>
      <c r="AX579" s="420">
        <f t="shared" si="3152"/>
        <v>0</v>
      </c>
      <c r="AY579" s="420" t="str">
        <f>IF(_tag_month_day!M575="","",_tag_month_day!M575/100)</f>
        <v/>
      </c>
      <c r="AZ579" s="420" t="str">
        <f>IF(_tag_month_day!N575="","",_tag_month_day!N575/100)</f>
        <v/>
      </c>
      <c r="BA579" s="420" t="str">
        <f>IF(_tag_month_day!O575="","",_tag_month_day!O575/100)</f>
        <v/>
      </c>
      <c r="BB579" s="496" t="str">
        <f>IF(_tag_month_day!P575="","",_tag_month_day!P575/100)</f>
        <v/>
      </c>
      <c r="BC579" s="496">
        <f t="shared" si="3153"/>
        <v>0</v>
      </c>
      <c r="BD579" s="496" t="str">
        <f>IF(_tag_month_day!Q575="","",_tag_month_day!Q575/100)</f>
        <v/>
      </c>
      <c r="BE579" s="510" t="str">
        <f>IF(_tag_month_day!R575="","",_tag_month_day!R575/100)</f>
        <v/>
      </c>
      <c r="BF579" s="413" t="str">
        <f>IF(_tag_month_day!CC575="","",_tag_month_day!CC575/100)</f>
        <v/>
      </c>
      <c r="BG579" s="511" t="e">
        <f t="shared" si="3102"/>
        <v>#VALUE!</v>
      </c>
      <c r="BH579" s="198">
        <f t="shared" si="3103"/>
        <v>0</v>
      </c>
      <c r="BI579" s="512" t="e">
        <f>IF(CX579=0,BI578,(DK579*查询!$R$5+DL579*查询!$Q$5+DM579*查询!$N$5+DN579*查询!$O$5+DO579*查询!$P$5)*AF579/CX579)</f>
        <v>#VALUE!</v>
      </c>
      <c r="BJ579" s="512" t="e">
        <f>IF(CX579=0,BJ578,(DP579*查询!$S$5+DQ579*查询!$T$5+DR579*查询!$U$5)*AF579/CX579)</f>
        <v>#VALUE!</v>
      </c>
      <c r="BK579" s="512">
        <f t="shared" si="3154"/>
        <v>1</v>
      </c>
      <c r="BL579" s="513" t="str">
        <f>IF(_cfyc_month_day!A575="","",_cfyc_month_day!A575)</f>
        <v/>
      </c>
      <c r="BM579" s="513" t="str">
        <f>IF(_cfyc_month_day!B575="","",_cfyc_month_day!B575)</f>
        <v/>
      </c>
      <c r="BN579" s="513" t="str">
        <f>IF(_cfyc_month_day!C575="","",_cfyc_month_day!C575)</f>
        <v/>
      </c>
      <c r="BO579" s="522" t="str">
        <f>IF(_cfyc_month_day!D575="","",_cfyc_month_day!D575)</f>
        <v/>
      </c>
      <c r="BP579" s="522" t="str">
        <f>IF(_cfyc_month_day!E575="","",_cfyc_month_day!E575)</f>
        <v/>
      </c>
      <c r="BQ579" s="522" t="str">
        <f>IF(_cfyc_month_day!F575="","",_cfyc_month_day!F575)</f>
        <v/>
      </c>
      <c r="BR579" s="513" t="str">
        <f>IF(_tag_month_day!T575="","",_tag_month_day!T575)</f>
        <v/>
      </c>
      <c r="BS579" s="513" t="str">
        <f>IF(_tag_month_day!U575="","",_tag_month_day!U575)</f>
        <v/>
      </c>
      <c r="BT579" s="523" t="str">
        <f t="shared" si="3155"/>
        <v/>
      </c>
      <c r="BU579" s="223" t="str">
        <f>IF(_tag_month_day!V575="","",_tag_month_day!V575)</f>
        <v/>
      </c>
      <c r="BV579" s="206" t="str">
        <f>IF(_tag_month_day!W575="","",_tag_month_day!W575)</f>
        <v/>
      </c>
      <c r="BW579" s="540" t="str">
        <f>IF(_tag_month_day!X575="","",_tag_month_day!X575)</f>
        <v/>
      </c>
      <c r="BX579" s="540" t="str">
        <f>IF(_tag_month_day!Y575="","",_tag_month_day!Y575)</f>
        <v/>
      </c>
      <c r="BY579" s="541">
        <f ca="1" t="shared" si="3156"/>
        <v>43640.9999999986</v>
      </c>
      <c r="BZ579" s="542"/>
      <c r="CA579" s="543" t="str">
        <f>IF(_jhy2_month_day!A575="","",_jhy2_month_day!A575)</f>
        <v/>
      </c>
      <c r="CB579" s="464" t="str">
        <f>IF(_jhy2_month_day!B575="","",_jhy2_month_day!B575)</f>
        <v/>
      </c>
      <c r="CC579" s="464" t="str">
        <f>IF(_jhy2_month_day!C575="","",_jhy2_month_day!C575)</f>
        <v/>
      </c>
      <c r="CD579" s="464" t="str">
        <f>IF(_jhy2_month_day!D575="","",_jhy2_month_day!D575)</f>
        <v/>
      </c>
      <c r="CE579" s="464" t="str">
        <f>IF(_jhy2_month_day!E575="","",_jhy2_month_day!E575)</f>
        <v/>
      </c>
      <c r="CF579" s="464" t="str">
        <f>IF(_jhy2_month_day!F575="","",_jhy2_month_day!F575)</f>
        <v/>
      </c>
      <c r="CG579" s="464" t="str">
        <f>IF(_jhy2_month_day!G575="","",_jhy2_month_day!G575)</f>
        <v/>
      </c>
      <c r="CH579" s="464" t="str">
        <f>IF(_jhy2_month_day!H575="","",_jhy2_month_day!H575)</f>
        <v/>
      </c>
      <c r="CI579" s="464" t="str">
        <f>IF(_jhy2_month_day!I575="","",_jhy2_month_day!I575)</f>
        <v/>
      </c>
      <c r="CJ579" s="464" t="str">
        <f>IF(_jhy2_month_day!J575="","",_jhy2_month_day!J575)</f>
        <v/>
      </c>
      <c r="CK579" s="464" t="str">
        <f>IF(_jhy2_month_day!K575="","",_jhy2_month_day!K575)</f>
        <v/>
      </c>
      <c r="CL579" s="562" t="str">
        <f>IF(_jhy2_month_day!L575="","",_jhy2_month_day!L575)</f>
        <v/>
      </c>
      <c r="CM579" s="562" t="str">
        <f>IF(_jhy2_month_day!M575="","",_jhy2_month_day!M575)</f>
        <v/>
      </c>
      <c r="CN579" s="562" t="str">
        <f>IF(_jhy2_month_day!N575="","",_jhy2_month_day!N575)</f>
        <v/>
      </c>
      <c r="CO579" s="562" t="str">
        <f>IF(_jhy2_month_day!O575="","",_jhy2_month_day!O575)</f>
        <v/>
      </c>
      <c r="CP579" s="562" t="str">
        <f>IF(_jhy2_month_day!P575="","",_jhy2_month_day!P575)</f>
        <v/>
      </c>
      <c r="CQ579" s="562" t="str">
        <f>IF(_jhy2_month_day!Q575="","",_jhy2_month_day!Q575)</f>
        <v/>
      </c>
      <c r="CR579" s="563" t="str">
        <f>IF(_jhy2_month_day!R575="","",_jhy2_month_day!R575)</f>
        <v/>
      </c>
      <c r="CS579" s="576" t="str">
        <f>IF(_jhy2_month_day!S575="","",_jhy2_month_day!S575)</f>
        <v/>
      </c>
      <c r="CT579" s="562" t="str">
        <f>IF(_jhy2_month_day!T575="","",_jhy2_month_day!T575)</f>
        <v/>
      </c>
      <c r="CU579" s="577" t="e">
        <f t="shared" si="3104"/>
        <v>#VALUE!</v>
      </c>
      <c r="CV579" s="198" t="e">
        <f t="shared" si="3105"/>
        <v>#VALUE!</v>
      </c>
      <c r="CW579" s="192" t="e">
        <f t="shared" si="3106"/>
        <v>#VALUE!</v>
      </c>
      <c r="CX579" s="192" t="e">
        <f t="shared" si="3107"/>
        <v>#VALUE!</v>
      </c>
      <c r="CY579" s="202" t="e">
        <f t="shared" si="3108"/>
        <v>#VALUE!</v>
      </c>
      <c r="CZ579" s="192" t="e">
        <f t="shared" ref="CZ579:DI579" si="3476">$AJ579*EF579</f>
        <v>#VALUE!</v>
      </c>
      <c r="DA579" s="192" t="e">
        <f t="shared" si="3476"/>
        <v>#VALUE!</v>
      </c>
      <c r="DB579" s="192" t="e">
        <f t="shared" si="3476"/>
        <v>#VALUE!</v>
      </c>
      <c r="DC579" s="192" t="e">
        <f t="shared" si="3476"/>
        <v>#VALUE!</v>
      </c>
      <c r="DD579" s="192" t="e">
        <f t="shared" si="3476"/>
        <v>#VALUE!</v>
      </c>
      <c r="DE579" s="192" t="e">
        <f t="shared" si="3476"/>
        <v>#VALUE!</v>
      </c>
      <c r="DF579" s="192" t="e">
        <f t="shared" si="3476"/>
        <v>#VALUE!</v>
      </c>
      <c r="DG579" s="192" t="e">
        <f t="shared" si="3476"/>
        <v>#VALUE!</v>
      </c>
      <c r="DH579" s="192" t="e">
        <f t="shared" si="3476"/>
        <v>#VALUE!</v>
      </c>
      <c r="DI579" s="192" t="e">
        <f t="shared" si="3476"/>
        <v>#VALUE!</v>
      </c>
      <c r="DJ579" s="192" t="e">
        <f t="shared" si="3110"/>
        <v>#VALUE!</v>
      </c>
      <c r="DK579" s="192" t="e">
        <f t="shared" si="3111"/>
        <v>#VALUE!</v>
      </c>
      <c r="DL579" s="192" t="e">
        <f t="shared" si="3112"/>
        <v>#VALUE!</v>
      </c>
      <c r="DM579" s="192" t="e">
        <f t="shared" si="3113"/>
        <v>#VALUE!</v>
      </c>
      <c r="DN579" s="192" t="e">
        <f t="shared" si="3114"/>
        <v>#VALUE!</v>
      </c>
      <c r="DO579" s="192" t="e">
        <f t="shared" si="3115"/>
        <v>#VALUE!</v>
      </c>
      <c r="DP579" s="192" t="e">
        <f t="shared" si="3116"/>
        <v>#VALUE!</v>
      </c>
      <c r="DQ579" s="192" t="e">
        <f t="shared" si="3117"/>
        <v>#VALUE!</v>
      </c>
      <c r="DR579" s="192" t="e">
        <f t="shared" si="3118"/>
        <v>#VALUE!</v>
      </c>
      <c r="DS579" s="192" t="e">
        <f t="shared" si="3119"/>
        <v>#VALUE!</v>
      </c>
      <c r="DT579" s="192" t="e">
        <f t="shared" si="3120"/>
        <v>#VALUE!</v>
      </c>
      <c r="DU579" s="192" t="e">
        <f t="shared" si="3121"/>
        <v>#VALUE!</v>
      </c>
      <c r="DV579" s="198" t="e">
        <f t="shared" si="3122"/>
        <v>#VALUE!</v>
      </c>
      <c r="DW579" s="198" t="e">
        <f t="shared" si="3123"/>
        <v>#DIV/0!</v>
      </c>
      <c r="DX579" s="198" t="e">
        <f t="shared" si="3124"/>
        <v>#DIV/0!</v>
      </c>
      <c r="DY579" s="198" t="e">
        <f t="shared" si="3125"/>
        <v>#VALUE!</v>
      </c>
      <c r="DZ579" s="198" t="e">
        <f t="shared" si="3126"/>
        <v>#VALUE!</v>
      </c>
      <c r="EA579" s="198" t="e">
        <f t="shared" si="3127"/>
        <v>#VALUE!</v>
      </c>
      <c r="EB579" s="198" t="e">
        <f t="shared" si="3128"/>
        <v>#VALUE!</v>
      </c>
      <c r="EC579" s="198" t="e">
        <f t="shared" si="3129"/>
        <v>#DIV/0!</v>
      </c>
      <c r="ED579" s="198" t="e">
        <f t="shared" si="3130"/>
        <v>#VALUE!</v>
      </c>
      <c r="EE579" s="198" t="e">
        <f t="shared" si="3131"/>
        <v>#VALUE!</v>
      </c>
      <c r="EF579" s="198" t="e">
        <f t="shared" ref="EF579:EO579" si="3477">DV579/SUM($DV579:$EE579)</f>
        <v>#VALUE!</v>
      </c>
      <c r="EG579" s="198" t="e">
        <f t="shared" si="3477"/>
        <v>#DIV/0!</v>
      </c>
      <c r="EH579" s="198" t="e">
        <f t="shared" si="3477"/>
        <v>#DIV/0!</v>
      </c>
      <c r="EI579" s="198" t="e">
        <f t="shared" si="3477"/>
        <v>#VALUE!</v>
      </c>
      <c r="EJ579" s="198" t="e">
        <f t="shared" si="3477"/>
        <v>#VALUE!</v>
      </c>
      <c r="EK579" s="198" t="e">
        <f t="shared" si="3477"/>
        <v>#VALUE!</v>
      </c>
      <c r="EL579" s="198" t="e">
        <f t="shared" si="3477"/>
        <v>#VALUE!</v>
      </c>
      <c r="EM579" s="198" t="e">
        <f t="shared" si="3477"/>
        <v>#DIV/0!</v>
      </c>
      <c r="EN579" s="198" t="e">
        <f t="shared" si="3477"/>
        <v>#VALUE!</v>
      </c>
      <c r="EO579" s="198" t="e">
        <f t="shared" si="3477"/>
        <v>#VALUE!</v>
      </c>
      <c r="EP579" s="511">
        <f t="shared" ref="EP579:EW579" si="3478">EP578</f>
        <v>0.08</v>
      </c>
      <c r="EQ579" s="511">
        <f t="shared" si="3478"/>
        <v>0.015</v>
      </c>
      <c r="ER579" s="511">
        <f t="shared" si="3478"/>
        <v>0.015</v>
      </c>
      <c r="ES579" s="511">
        <f t="shared" si="3478"/>
        <v>0.015</v>
      </c>
      <c r="ET579" s="511">
        <f t="shared" si="3478"/>
        <v>0.015</v>
      </c>
      <c r="EU579" s="511">
        <f t="shared" si="3478"/>
        <v>0.09</v>
      </c>
      <c r="EV579" s="511">
        <f t="shared" si="3478"/>
        <v>0.09</v>
      </c>
      <c r="EW579" s="511">
        <f t="shared" si="3478"/>
        <v>0.09</v>
      </c>
      <c r="EX579" s="420" t="str">
        <f>IF(_tag_month_day!AS575="","",_tag_month_day!AS575/100)</f>
        <v/>
      </c>
      <c r="EY579" s="420" t="str">
        <f>IF(_tag_month_day!AT575="","",_tag_month_day!AT575/100)</f>
        <v/>
      </c>
      <c r="EZ579" s="420" t="str">
        <f>IF(_tag_month_day!AU575="","",_tag_month_day!AU575/100)</f>
        <v/>
      </c>
      <c r="FA579" s="420" t="str">
        <f>IF(_tag_month_day!AV575="","",_tag_month_day!AV575/100)</f>
        <v/>
      </c>
      <c r="FB579" s="420" t="str">
        <f>IF(_tag_month_day!AW575="","",_tag_month_day!AW575/100)</f>
        <v/>
      </c>
      <c r="FC579" s="420" t="str">
        <f>IF(_tag_month_day!AX575="","",_tag_month_day!AX575/100)</f>
        <v/>
      </c>
      <c r="FD579" s="510">
        <f t="shared" si="3160"/>
        <v>0.33</v>
      </c>
      <c r="FE579" s="510">
        <f t="shared" si="3161"/>
        <v>0.19</v>
      </c>
      <c r="FF579" s="510">
        <f t="shared" si="3162"/>
        <v>0.003</v>
      </c>
      <c r="FG579" s="510">
        <f t="shared" si="3163"/>
        <v>0</v>
      </c>
      <c r="FH579" s="603">
        <f t="shared" si="3164"/>
        <v>0.0001</v>
      </c>
      <c r="FI579" s="510">
        <f t="shared" ref="FI579:FR579" si="3479">FI578</f>
        <v>0.41</v>
      </c>
      <c r="FJ579" s="510">
        <f t="shared" si="3479"/>
        <v>0.11</v>
      </c>
      <c r="FK579" s="510">
        <f t="shared" si="3479"/>
        <v>0.015</v>
      </c>
      <c r="FL579" s="510">
        <f t="shared" si="3479"/>
        <v>0</v>
      </c>
      <c r="FM579" s="603">
        <f t="shared" si="3479"/>
        <v>0.0001</v>
      </c>
      <c r="FN579" s="510" t="str">
        <f>IF(_tag_month_day!AY575="","",_tag_month_day!AY575/100)</f>
        <v/>
      </c>
      <c r="FO579" s="510" t="str">
        <f>IF(_tag_month_day!AZ575="","",_tag_month_day!AZ575/100)</f>
        <v/>
      </c>
      <c r="FP579" s="510" t="str">
        <f>IF(_tag_month_day!BA575="","",_tag_month_day!BA575/100)</f>
        <v/>
      </c>
      <c r="FQ579" s="510" t="str">
        <f>IF(_tag_month_day!BB575="","",_tag_month_day!BB575/100)</f>
        <v/>
      </c>
      <c r="FR579" s="603" t="str">
        <f>IF(_tag_month_day!BC575="","",_tag_month_day!BC575/100)</f>
        <v/>
      </c>
      <c r="FS579" s="510" t="str">
        <f>IF(_tag_month_day!BD575="","",_tag_month_day!BD575/100)</f>
        <v/>
      </c>
      <c r="FT579" s="510" t="str">
        <f>IF(_tag_month_day!BE575="","",_tag_month_day!BE575/100)</f>
        <v/>
      </c>
      <c r="FU579" s="510" t="str">
        <f>IF(_tag_month_day!BF575="","",_tag_month_day!BF575/100)</f>
        <v/>
      </c>
      <c r="FV579" s="510" t="str">
        <f>IF(_tag_month_day!BG575="","",_tag_month_day!BG575/100)</f>
        <v/>
      </c>
      <c r="FW579" s="603" t="str">
        <f>IF(_tag_month_day!BH575="","",_tag_month_day!BH575/100)</f>
        <v/>
      </c>
      <c r="FX579" s="510" t="str">
        <f>IF(_tag_month_day!BI575="","",_tag_month_day!BI575/100)</f>
        <v/>
      </c>
      <c r="FY579" s="510" t="str">
        <f>IF(_tag_month_day!BJ575="","",_tag_month_day!BJ575/100)</f>
        <v/>
      </c>
      <c r="FZ579" s="605" t="str">
        <f>IF(_tag_month_day!BK575="","",_tag_month_day!BK575/100)</f>
        <v/>
      </c>
      <c r="GA579" s="510" t="str">
        <f>IF(_tag_month_day!BL575="","",_tag_month_day!BL575/100)</f>
        <v/>
      </c>
      <c r="GB579" s="603" t="str">
        <f>IF(_tag_month_day!BM575="","",_tag_month_day!BM575/100)</f>
        <v/>
      </c>
      <c r="GC579" s="420" t="str">
        <f>IF(_tag_month_day!BN575="","",_tag_month_day!BN575/100)</f>
        <v/>
      </c>
      <c r="GD579" s="420" t="str">
        <f>IF(_tag_month_day!BO575="","",_tag_month_day!BO575/100)</f>
        <v/>
      </c>
      <c r="GE579" s="420" t="str">
        <f>IF(_tag_month_day!BP575="","",_tag_month_day!BP575/100)</f>
        <v/>
      </c>
      <c r="GF579" s="420" t="str">
        <f>IF(_tag_month_day!BQ575="","",_tag_month_day!BQ575/100)</f>
        <v/>
      </c>
      <c r="GG579" s="420" t="str">
        <f>IF(_tag_month_day!BR575="","",_tag_month_day!BR575/100)</f>
        <v/>
      </c>
      <c r="GH579" s="420" t="str">
        <f>IF(_tag_month_day!BS575="","",_tag_month_day!BS575/100)</f>
        <v/>
      </c>
      <c r="GI579" s="603" t="str">
        <f>IF(_tag_month_day!BT575="","",_tag_month_day!BT575/100)</f>
        <v/>
      </c>
      <c r="GJ579" s="612" t="str">
        <f>IF(_tag_month_day!BU575="","",_tag_month_day!BU575/100)</f>
        <v/>
      </c>
      <c r="GK579" s="620" t="str">
        <f>IF(_tag_month_day!BV575="",IF(_rlcf_month_day!A$2="","",_rlcf_month_day!A$2/100),_tag_month_day!BV575/100)</f>
        <v/>
      </c>
      <c r="GL579" s="620" t="str">
        <f>IF(_tag_month_day!BW575="",IF(_rlcf_month_day!B$2="","",_rlcf_month_day!B$2/100),_tag_month_day!BW575/100)</f>
        <v/>
      </c>
      <c r="GM579" s="621" t="str">
        <f>IF(_tag_month_day!BX575="",IF(_rlcf_month_day!C$2="","",_rlcf_month_day!C$2/100),_tag_month_day!BX575/100)</f>
        <v/>
      </c>
      <c r="GN579" s="620" t="str">
        <f>IF(_tag_month_day!BV575="",IF(_rlcf_month_day!A$2="","",_rlcf_month_day!A$2/100),_tag_month_day!BV575/100)</f>
        <v/>
      </c>
      <c r="GO579" s="620" t="str">
        <f>IF(_tag_month_day!BW575="",IF(_rlcf_month_day!B$2="","",_rlcf_month_day!B$2/100),_tag_month_day!BW575/100)</f>
        <v/>
      </c>
      <c r="GP579" s="620" t="str">
        <f>IF(_tag_month_day!CD575="",IF(_rlcf_month_day!E$2="","",_rlcf_month_day!E$2/100),_tag_month_day!CD575/100)</f>
        <v/>
      </c>
      <c r="GQ579" s="620" t="str">
        <f>IF(_tag_month_day!CE575="",IF(_rlcf_month_day!F$2="","",_rlcf_month_day!F$2/100),_tag_month_day!CE575/100)</f>
        <v/>
      </c>
      <c r="GR579" s="621" t="str">
        <f>IF(_tag_month_day!CF575="",IF(_rlcf_month_day!G$2="","",_rlcf_month_day!G$2/100),_tag_month_day!CF575/100)</f>
        <v/>
      </c>
      <c r="GS579" s="626">
        <f t="shared" ref="GS579:HH579" si="3480">GS578</f>
        <v>0.953</v>
      </c>
      <c r="GT579" s="626">
        <f t="shared" si="3480"/>
        <v>0.55</v>
      </c>
      <c r="GU579" s="626">
        <f t="shared" si="3480"/>
        <v>0.55</v>
      </c>
      <c r="GV579" s="626">
        <f t="shared" si="3480"/>
        <v>0.55</v>
      </c>
      <c r="GW579" s="626">
        <f t="shared" si="3480"/>
        <v>0.5</v>
      </c>
      <c r="GX579" s="626">
        <f t="shared" si="3480"/>
        <v>0.935</v>
      </c>
      <c r="GY579" s="626">
        <f t="shared" si="3480"/>
        <v>0.15</v>
      </c>
      <c r="GZ579" s="626">
        <f t="shared" si="3480"/>
        <v>1</v>
      </c>
      <c r="HA579" s="632">
        <f t="shared" si="3480"/>
        <v>0.047</v>
      </c>
      <c r="HB579" s="632">
        <f t="shared" si="3480"/>
        <v>0.45</v>
      </c>
      <c r="HC579" s="632">
        <f t="shared" si="3480"/>
        <v>0.45</v>
      </c>
      <c r="HD579" s="632">
        <f t="shared" si="3480"/>
        <v>0.45</v>
      </c>
      <c r="HE579" s="632">
        <f t="shared" si="3480"/>
        <v>0.5</v>
      </c>
      <c r="HF579" s="632">
        <f t="shared" si="3480"/>
        <v>0.065</v>
      </c>
      <c r="HG579" s="632">
        <f t="shared" si="3480"/>
        <v>0.85</v>
      </c>
      <c r="HH579" s="632">
        <f t="shared" si="3480"/>
        <v>0</v>
      </c>
      <c r="HI579" s="68">
        <f t="shared" si="3136"/>
        <v>0</v>
      </c>
      <c r="HJ579" s="68" t="e">
        <f t="shared" si="3167"/>
        <v>#VALUE!</v>
      </c>
      <c r="HK579" s="202">
        <f t="shared" si="3168"/>
        <v>0.85</v>
      </c>
      <c r="HL579" s="464">
        <f t="shared" si="3169"/>
        <v>550000</v>
      </c>
      <c r="HM579" s="464">
        <f t="shared" si="3170"/>
        <v>480000</v>
      </c>
      <c r="HN579" s="192" t="e">
        <f t="shared" si="3137"/>
        <v>#VALUE!</v>
      </c>
      <c r="HO579" s="192" t="e">
        <f>HN579*HK579*$HO$2/HL579*1000000</f>
        <v>#VALUE!</v>
      </c>
      <c r="HP579" s="192" t="e">
        <f>HN579*HK579*$HP$2/HM579*1000000</f>
        <v>#VALUE!</v>
      </c>
    </row>
    <row r="580" customFormat="1" spans="1:224">
      <c r="A580" s="381">
        <v>575</v>
      </c>
      <c r="B580" s="54">
        <f ca="1" t="shared" si="3171"/>
        <v>43640</v>
      </c>
      <c r="C580" s="57">
        <f t="shared" si="3172"/>
        <v>0.0416666666666667</v>
      </c>
      <c r="D580" s="68" t="str">
        <f ca="1" t="shared" si="3138"/>
        <v>中班</v>
      </c>
      <c r="E580" s="68" t="str">
        <f ca="1" t="shared" si="3139"/>
        <v>丁</v>
      </c>
      <c r="F580" s="68">
        <f ca="1">SUMPRODUCT((成本日报!$A$3:$A$95=计划!B580)*(成本日报!$B$3:$B$95=计划!$D580),成本日报!$C$3:$C$95)</f>
        <v>4</v>
      </c>
      <c r="G580" s="382">
        <f ca="1" t="shared" si="3173"/>
        <v>43640.9166666653</v>
      </c>
      <c r="H580" s="382">
        <f ca="1" t="shared" si="3140"/>
        <v>43640.9236111097</v>
      </c>
      <c r="I580" s="382">
        <f ca="1" t="shared" si="3141"/>
        <v>43640.9291666653</v>
      </c>
      <c r="J580" s="382">
        <f ca="1" t="shared" si="3142"/>
        <v>43640.9583333319</v>
      </c>
      <c r="K580" s="382">
        <f ca="1" t="shared" si="3143"/>
        <v>43641.0208333319</v>
      </c>
      <c r="L580" s="382">
        <f ca="1" t="shared" si="3144"/>
        <v>43641.0416666653</v>
      </c>
      <c r="M580" s="398" t="str">
        <f>IF(_tag_month_day!A576="","",_tag_month_day!A576)</f>
        <v/>
      </c>
      <c r="N580" s="398" t="str">
        <f>IF(_tag_month_day!B576="","",_tag_month_day!B576)</f>
        <v/>
      </c>
      <c r="O580" s="399" t="e">
        <f t="shared" si="3145"/>
        <v>#VALUE!</v>
      </c>
      <c r="P580" s="398" t="str">
        <f>IF(_tag_month_day!C576="","",_tag_month_day!C576)</f>
        <v/>
      </c>
      <c r="Q580" s="398" t="str">
        <f>IF(_tag_month_day!D576="","",_tag_month_day!D576)</f>
        <v/>
      </c>
      <c r="R580" s="416">
        <f>IF(_tag_month_day!CB576="",R579,_tag_month_day!CB576/100)</f>
        <v>0.07</v>
      </c>
      <c r="S580" s="417" t="str">
        <f>IF(_tag_month_day!E576="","",_tag_month_day!E576)</f>
        <v/>
      </c>
      <c r="T580" s="417" t="str">
        <f>IF(_tag_month_day!F576="","",_tag_month_day!F576)</f>
        <v/>
      </c>
      <c r="U580" s="418" t="e">
        <f t="shared" si="3099"/>
        <v>#VALUE!</v>
      </c>
      <c r="V580" s="53" t="e">
        <f t="shared" si="3100"/>
        <v>#VALUE!</v>
      </c>
      <c r="W580" s="419" t="str">
        <f>IF(_jhy_month_day!A576="","",_jhy_month_day!A576)</f>
        <v/>
      </c>
      <c r="X580" s="420" t="str">
        <f>IF(_jhy_month_day!B576="","",_jhy_month_day!B576/100)</f>
        <v/>
      </c>
      <c r="Y580" s="420" t="str">
        <f>IF(_jhy_month_day!C576="","",_jhy_month_day!C576/100)</f>
        <v/>
      </c>
      <c r="Z580" s="439">
        <f t="shared" si="3189"/>
        <v>144</v>
      </c>
      <c r="AA580" s="440" t="str">
        <f>IF(_tag_month_day!G576="","",_tag_month_day!G576/100)</f>
        <v/>
      </c>
      <c r="AB580" s="440" t="str">
        <f>IF(_tag_month_day!H576="","",_tag_month_day!H576/100)</f>
        <v/>
      </c>
      <c r="AC580" s="193">
        <f t="shared" si="3146"/>
        <v>1.59963432013121</v>
      </c>
      <c r="AD580" s="441" t="str">
        <f t="shared" si="3147"/>
        <v/>
      </c>
      <c r="AE580" s="442" t="str">
        <f t="shared" si="3148"/>
        <v/>
      </c>
      <c r="AF580" s="443">
        <v>1</v>
      </c>
      <c r="AG580" s="68" t="str">
        <f>IF(_duihao_month_day!A576="","",_duihao_month_day!A576)</f>
        <v/>
      </c>
      <c r="AH580" s="463">
        <f>IF(_gyk_month_day!B576="",AH579,_gyk_month_day!B576)</f>
        <v>820</v>
      </c>
      <c r="AI580" s="464"/>
      <c r="AJ580" s="68" t="str">
        <f>IF(_tag_month_day!I576="","",_tag_month_day!I576)</f>
        <v/>
      </c>
      <c r="AK580" s="465" t="str">
        <f>IF(_tzyy_month_day!A576="","",_tzyy_month_day!A576)</f>
        <v/>
      </c>
      <c r="AL580" s="465" t="str">
        <f>IF(_tzyy_month_day!B576="","",_tzyy_month_day!B576)</f>
        <v/>
      </c>
      <c r="AM580" s="465" t="str">
        <f>IF(_tzyy_month_day!C576="","",_tzyy_month_day!C576)</f>
        <v/>
      </c>
      <c r="AN580" s="466" t="str">
        <f>IF(_tag_month_day!CG576="","",_tag_month_day!CG576)</f>
        <v/>
      </c>
      <c r="AO580" s="466" t="str">
        <f>IF(_tag_month_day!CH576="","",_tag_month_day!CH576)</f>
        <v/>
      </c>
      <c r="AP580" s="486" t="e">
        <f t="shared" si="3149"/>
        <v>#VALUE!</v>
      </c>
      <c r="AQ580" s="487" t="str">
        <f>IF(_tag_month_day!J576="","",_tag_month_day!J576/100)</f>
        <v/>
      </c>
      <c r="AR580" s="488">
        <f t="shared" si="3150"/>
        <v>1.3</v>
      </c>
      <c r="AS580" s="489" t="e">
        <f t="shared" si="3101"/>
        <v>#VALUE!</v>
      </c>
      <c r="AT580" s="489">
        <f t="shared" si="3151"/>
        <v>0</v>
      </c>
      <c r="AU580" s="490" t="str">
        <f>IF(_tag_month_day!K576="","",_tag_month_day!K576)</f>
        <v/>
      </c>
      <c r="AV580" s="491" t="str">
        <f>IF(_tag_month_day!L576="","",_tag_month_day!L576/100)</f>
        <v/>
      </c>
      <c r="AW580" s="420">
        <f t="shared" si="3460"/>
        <v>0</v>
      </c>
      <c r="AX580" s="420">
        <f t="shared" si="3152"/>
        <v>0</v>
      </c>
      <c r="AY580" s="420" t="str">
        <f>IF(_tag_month_day!M576="","",_tag_month_day!M576/100)</f>
        <v/>
      </c>
      <c r="AZ580" s="420" t="str">
        <f>IF(_tag_month_day!N576="","",_tag_month_day!N576/100)</f>
        <v/>
      </c>
      <c r="BA580" s="420" t="str">
        <f>IF(_tag_month_day!O576="","",_tag_month_day!O576/100)</f>
        <v/>
      </c>
      <c r="BB580" s="496" t="str">
        <f>IF(_tag_month_day!P576="","",_tag_month_day!P576/100)</f>
        <v/>
      </c>
      <c r="BC580" s="496">
        <f t="shared" si="3153"/>
        <v>0</v>
      </c>
      <c r="BD580" s="496" t="str">
        <f>IF(_tag_month_day!Q576="","",_tag_month_day!Q576/100)</f>
        <v/>
      </c>
      <c r="BE580" s="510" t="str">
        <f>IF(_tag_month_day!R576="","",_tag_month_day!R576/100)</f>
        <v/>
      </c>
      <c r="BF580" s="413" t="str">
        <f>IF(_tag_month_day!CC576="","",_tag_month_day!CC576/100)</f>
        <v/>
      </c>
      <c r="BG580" s="511" t="e">
        <f t="shared" si="3102"/>
        <v>#VALUE!</v>
      </c>
      <c r="BH580" s="198">
        <f t="shared" si="3103"/>
        <v>0</v>
      </c>
      <c r="BI580" s="512" t="e">
        <f>IF(CX580=0,BI579,(DK580*查询!$R$5+DL580*查询!$Q$5+DM580*查询!$N$5+DN580*查询!$O$5+DO580*查询!$P$5)*AF580/CX580)</f>
        <v>#VALUE!</v>
      </c>
      <c r="BJ580" s="512" t="e">
        <f>IF(CX580=0,BJ579,(DP580*查询!$S$5+DQ580*查询!$T$5+DR580*查询!$U$5)*AF580/CX580)</f>
        <v>#VALUE!</v>
      </c>
      <c r="BK580" s="512">
        <f t="shared" si="3154"/>
        <v>1</v>
      </c>
      <c r="BL580" s="513" t="str">
        <f>IF(_cfyc_month_day!A576="","",_cfyc_month_day!A576)</f>
        <v/>
      </c>
      <c r="BM580" s="513" t="str">
        <f>IF(_cfyc_month_day!B576="","",_cfyc_month_day!B576)</f>
        <v/>
      </c>
      <c r="BN580" s="513" t="str">
        <f>IF(_cfyc_month_day!C576="","",_cfyc_month_day!C576)</f>
        <v/>
      </c>
      <c r="BO580" s="522" t="str">
        <f>IF(_cfyc_month_day!D576="","",_cfyc_month_day!D576)</f>
        <v/>
      </c>
      <c r="BP580" s="522" t="str">
        <f>IF(_cfyc_month_day!E576="","",_cfyc_month_day!E576)</f>
        <v/>
      </c>
      <c r="BQ580" s="522" t="str">
        <f>IF(_cfyc_month_day!F576="","",_cfyc_month_day!F576)</f>
        <v/>
      </c>
      <c r="BR580" s="513" t="str">
        <f>IF(_tag_month_day!T576="","",_tag_month_day!T576)</f>
        <v/>
      </c>
      <c r="BS580" s="513" t="str">
        <f>IF(_tag_month_day!U576="","",_tag_month_day!U576)</f>
        <v/>
      </c>
      <c r="BT580" s="523" t="str">
        <f t="shared" si="3155"/>
        <v/>
      </c>
      <c r="BU580" s="223" t="str">
        <f>IF(_tag_month_day!V576="","",_tag_month_day!V576)</f>
        <v/>
      </c>
      <c r="BV580" s="206" t="str">
        <f>IF(_tag_month_day!W576="","",_tag_month_day!W576)</f>
        <v/>
      </c>
      <c r="BW580" s="540" t="str">
        <f>IF(_tag_month_day!X576="","",_tag_month_day!X576)</f>
        <v/>
      </c>
      <c r="BX580" s="540" t="str">
        <f>IF(_tag_month_day!Y576="","",_tag_month_day!Y576)</f>
        <v/>
      </c>
      <c r="BY580" s="541">
        <f ca="1" t="shared" si="3156"/>
        <v>43641.0416666653</v>
      </c>
      <c r="BZ580" s="542"/>
      <c r="CA580" s="562" t="str">
        <f>IF(_jhy2_month_day!A576="","",_jhy2_month_day!A576)</f>
        <v/>
      </c>
      <c r="CB580" s="464" t="str">
        <f>IF(_jhy2_month_day!B576="","",_jhy2_month_day!B576)</f>
        <v/>
      </c>
      <c r="CC580" s="464" t="str">
        <f>IF(_jhy2_month_day!C576="","",_jhy2_month_day!C576)</f>
        <v/>
      </c>
      <c r="CD580" s="464" t="str">
        <f>IF(_jhy2_month_day!D576="","",_jhy2_month_day!D576)</f>
        <v/>
      </c>
      <c r="CE580" s="464" t="str">
        <f>IF(_jhy2_month_day!E576="","",_jhy2_month_day!E576)</f>
        <v/>
      </c>
      <c r="CF580" s="464" t="str">
        <f>IF(_jhy2_month_day!F576="","",_jhy2_month_day!F576)</f>
        <v/>
      </c>
      <c r="CG580" s="464" t="str">
        <f>IF(_jhy2_month_day!G576="","",_jhy2_month_day!G576)</f>
        <v/>
      </c>
      <c r="CH580" s="464" t="str">
        <f>IF(_jhy2_month_day!H576="","",_jhy2_month_day!H576)</f>
        <v/>
      </c>
      <c r="CI580" s="464" t="str">
        <f>IF(_jhy2_month_day!I576="","",_jhy2_month_day!I576)</f>
        <v/>
      </c>
      <c r="CJ580" s="464" t="str">
        <f>IF(_jhy2_month_day!J576="","",_jhy2_month_day!J576)</f>
        <v/>
      </c>
      <c r="CK580" s="464" t="str">
        <f>IF(_jhy2_month_day!K576="","",_jhy2_month_day!K576)</f>
        <v/>
      </c>
      <c r="CL580" s="562" t="str">
        <f>IF(_jhy2_month_day!L576="","",_jhy2_month_day!L576)</f>
        <v/>
      </c>
      <c r="CM580" s="562" t="str">
        <f>IF(_jhy2_month_day!M576="","",_jhy2_month_day!M576)</f>
        <v/>
      </c>
      <c r="CN580" s="562" t="str">
        <f>IF(_jhy2_month_day!N576="","",_jhy2_month_day!N576)</f>
        <v/>
      </c>
      <c r="CO580" s="562" t="str">
        <f>IF(_jhy2_month_day!O576="","",_jhy2_month_day!O576)</f>
        <v/>
      </c>
      <c r="CP580" s="562" t="str">
        <f>IF(_jhy2_month_day!P576="","",_jhy2_month_day!P576)</f>
        <v/>
      </c>
      <c r="CQ580" s="562" t="str">
        <f>IF(_jhy2_month_day!Q576="","",_jhy2_month_day!Q576)</f>
        <v/>
      </c>
      <c r="CR580" s="563" t="str">
        <f>IF(_jhy2_month_day!R576="","",_jhy2_month_day!R576)</f>
        <v/>
      </c>
      <c r="CS580" s="576" t="str">
        <f>IF(_jhy2_month_day!S576="","",_jhy2_month_day!S576)</f>
        <v/>
      </c>
      <c r="CT580" s="562" t="str">
        <f>IF(_jhy2_month_day!T576="","",_jhy2_month_day!T576)</f>
        <v/>
      </c>
      <c r="CU580" s="577" t="e">
        <f t="shared" si="3104"/>
        <v>#VALUE!</v>
      </c>
      <c r="CV580" s="198" t="e">
        <f t="shared" si="3105"/>
        <v>#VALUE!</v>
      </c>
      <c r="CW580" s="192" t="e">
        <f t="shared" si="3106"/>
        <v>#VALUE!</v>
      </c>
      <c r="CX580" s="192" t="e">
        <f t="shared" si="3107"/>
        <v>#VALUE!</v>
      </c>
      <c r="CY580" s="202" t="e">
        <f t="shared" si="3108"/>
        <v>#VALUE!</v>
      </c>
      <c r="CZ580" s="192" t="e">
        <f t="shared" ref="CZ580:DI580" si="3481">$AJ580*EF580</f>
        <v>#VALUE!</v>
      </c>
      <c r="DA580" s="192" t="e">
        <f t="shared" si="3481"/>
        <v>#VALUE!</v>
      </c>
      <c r="DB580" s="192" t="e">
        <f t="shared" si="3481"/>
        <v>#VALUE!</v>
      </c>
      <c r="DC580" s="192" t="e">
        <f t="shared" si="3481"/>
        <v>#VALUE!</v>
      </c>
      <c r="DD580" s="192" t="e">
        <f t="shared" si="3481"/>
        <v>#VALUE!</v>
      </c>
      <c r="DE580" s="192" t="e">
        <f t="shared" si="3481"/>
        <v>#VALUE!</v>
      </c>
      <c r="DF580" s="192" t="e">
        <f t="shared" si="3481"/>
        <v>#VALUE!</v>
      </c>
      <c r="DG580" s="192" t="e">
        <f t="shared" si="3481"/>
        <v>#VALUE!</v>
      </c>
      <c r="DH580" s="192" t="e">
        <f t="shared" si="3481"/>
        <v>#VALUE!</v>
      </c>
      <c r="DI580" s="192" t="e">
        <f t="shared" si="3481"/>
        <v>#VALUE!</v>
      </c>
      <c r="DJ580" s="192" t="e">
        <f t="shared" si="3110"/>
        <v>#VALUE!</v>
      </c>
      <c r="DK580" s="192" t="e">
        <f t="shared" si="3111"/>
        <v>#VALUE!</v>
      </c>
      <c r="DL580" s="192" t="e">
        <f t="shared" si="3112"/>
        <v>#VALUE!</v>
      </c>
      <c r="DM580" s="192" t="e">
        <f t="shared" si="3113"/>
        <v>#VALUE!</v>
      </c>
      <c r="DN580" s="192" t="e">
        <f t="shared" si="3114"/>
        <v>#VALUE!</v>
      </c>
      <c r="DO580" s="192" t="e">
        <f t="shared" si="3115"/>
        <v>#VALUE!</v>
      </c>
      <c r="DP580" s="192" t="e">
        <f t="shared" si="3116"/>
        <v>#VALUE!</v>
      </c>
      <c r="DQ580" s="192" t="e">
        <f t="shared" si="3117"/>
        <v>#VALUE!</v>
      </c>
      <c r="DR580" s="192" t="e">
        <f t="shared" si="3118"/>
        <v>#VALUE!</v>
      </c>
      <c r="DS580" s="192" t="e">
        <f t="shared" si="3119"/>
        <v>#VALUE!</v>
      </c>
      <c r="DT580" s="192" t="e">
        <f t="shared" si="3120"/>
        <v>#VALUE!</v>
      </c>
      <c r="DU580" s="192" t="e">
        <f t="shared" si="3121"/>
        <v>#VALUE!</v>
      </c>
      <c r="DV580" s="198" t="e">
        <f t="shared" si="3122"/>
        <v>#VALUE!</v>
      </c>
      <c r="DW580" s="198" t="e">
        <f t="shared" si="3123"/>
        <v>#DIV/0!</v>
      </c>
      <c r="DX580" s="198" t="e">
        <f t="shared" si="3124"/>
        <v>#DIV/0!</v>
      </c>
      <c r="DY580" s="198" t="e">
        <f t="shared" si="3125"/>
        <v>#VALUE!</v>
      </c>
      <c r="DZ580" s="198" t="e">
        <f t="shared" si="3126"/>
        <v>#VALUE!</v>
      </c>
      <c r="EA580" s="198" t="e">
        <f t="shared" si="3127"/>
        <v>#VALUE!</v>
      </c>
      <c r="EB580" s="198" t="e">
        <f t="shared" si="3128"/>
        <v>#VALUE!</v>
      </c>
      <c r="EC580" s="198" t="e">
        <f t="shared" si="3129"/>
        <v>#DIV/0!</v>
      </c>
      <c r="ED580" s="198" t="e">
        <f t="shared" si="3130"/>
        <v>#VALUE!</v>
      </c>
      <c r="EE580" s="198" t="e">
        <f t="shared" si="3131"/>
        <v>#VALUE!</v>
      </c>
      <c r="EF580" s="198" t="e">
        <f t="shared" ref="EF580:EO580" si="3482">DV580/SUM($DV580:$EE580)</f>
        <v>#VALUE!</v>
      </c>
      <c r="EG580" s="198" t="e">
        <f t="shared" si="3482"/>
        <v>#DIV/0!</v>
      </c>
      <c r="EH580" s="198" t="e">
        <f t="shared" si="3482"/>
        <v>#DIV/0!</v>
      </c>
      <c r="EI580" s="198" t="e">
        <f t="shared" si="3482"/>
        <v>#VALUE!</v>
      </c>
      <c r="EJ580" s="198" t="e">
        <f t="shared" si="3482"/>
        <v>#VALUE!</v>
      </c>
      <c r="EK580" s="198" t="e">
        <f t="shared" si="3482"/>
        <v>#VALUE!</v>
      </c>
      <c r="EL580" s="198" t="e">
        <f t="shared" si="3482"/>
        <v>#VALUE!</v>
      </c>
      <c r="EM580" s="198" t="e">
        <f t="shared" si="3482"/>
        <v>#DIV/0!</v>
      </c>
      <c r="EN580" s="198" t="e">
        <f t="shared" si="3482"/>
        <v>#VALUE!</v>
      </c>
      <c r="EO580" s="198" t="e">
        <f t="shared" si="3482"/>
        <v>#VALUE!</v>
      </c>
      <c r="EP580" s="511">
        <f t="shared" ref="EP580:EW580" si="3483">EP579</f>
        <v>0.08</v>
      </c>
      <c r="EQ580" s="511">
        <f t="shared" si="3483"/>
        <v>0.015</v>
      </c>
      <c r="ER580" s="511">
        <f t="shared" si="3483"/>
        <v>0.015</v>
      </c>
      <c r="ES580" s="511">
        <f t="shared" si="3483"/>
        <v>0.015</v>
      </c>
      <c r="ET580" s="511">
        <f t="shared" si="3483"/>
        <v>0.015</v>
      </c>
      <c r="EU580" s="511">
        <f t="shared" si="3483"/>
        <v>0.09</v>
      </c>
      <c r="EV580" s="511">
        <f t="shared" si="3483"/>
        <v>0.09</v>
      </c>
      <c r="EW580" s="511">
        <f t="shared" si="3483"/>
        <v>0.09</v>
      </c>
      <c r="EX580" s="420" t="str">
        <f>IF(_tag_month_day!AS576="","",_tag_month_day!AS576/100)</f>
        <v/>
      </c>
      <c r="EY580" s="420" t="str">
        <f>IF(_tag_month_day!AT576="","",_tag_month_day!AT576/100)</f>
        <v/>
      </c>
      <c r="EZ580" s="420" t="str">
        <f>IF(_tag_month_day!AU576="","",_tag_month_day!AU576/100)</f>
        <v/>
      </c>
      <c r="FA580" s="420" t="str">
        <f>IF(_tag_month_day!AV576="","",_tag_month_day!AV576/100)</f>
        <v/>
      </c>
      <c r="FB580" s="420" t="str">
        <f>IF(_tag_month_day!AW576="","",_tag_month_day!AW576/100)</f>
        <v/>
      </c>
      <c r="FC580" s="420" t="str">
        <f>IF(_tag_month_day!AX576="","",_tag_month_day!AX576/100)</f>
        <v/>
      </c>
      <c r="FD580" s="510">
        <f t="shared" si="3160"/>
        <v>0.33</v>
      </c>
      <c r="FE580" s="510">
        <f t="shared" si="3161"/>
        <v>0.19</v>
      </c>
      <c r="FF580" s="510">
        <f t="shared" si="3162"/>
        <v>0.003</v>
      </c>
      <c r="FG580" s="510">
        <f t="shared" si="3163"/>
        <v>0</v>
      </c>
      <c r="FH580" s="603">
        <f t="shared" si="3164"/>
        <v>0.0001</v>
      </c>
      <c r="FI580" s="510">
        <f t="shared" ref="FI580:FR580" si="3484">FI579</f>
        <v>0.41</v>
      </c>
      <c r="FJ580" s="510">
        <f t="shared" si="3484"/>
        <v>0.11</v>
      </c>
      <c r="FK580" s="510">
        <f t="shared" si="3484"/>
        <v>0.015</v>
      </c>
      <c r="FL580" s="510">
        <f t="shared" si="3484"/>
        <v>0</v>
      </c>
      <c r="FM580" s="603">
        <f t="shared" si="3484"/>
        <v>0.0001</v>
      </c>
      <c r="FN580" s="510" t="str">
        <f>IF(_tag_month_day!AY576="","",_tag_month_day!AY576/100)</f>
        <v/>
      </c>
      <c r="FO580" s="510" t="str">
        <f>IF(_tag_month_day!AZ576="","",_tag_month_day!AZ576/100)</f>
        <v/>
      </c>
      <c r="FP580" s="510" t="str">
        <f>IF(_tag_month_day!BA576="","",_tag_month_day!BA576/100)</f>
        <v/>
      </c>
      <c r="FQ580" s="510" t="str">
        <f>IF(_tag_month_day!BB576="","",_tag_month_day!BB576/100)</f>
        <v/>
      </c>
      <c r="FR580" s="603" t="str">
        <f>IF(_tag_month_day!BC576="","",_tag_month_day!BC576/100)</f>
        <v/>
      </c>
      <c r="FS580" s="510" t="str">
        <f>IF(_tag_month_day!BD576="","",_tag_month_day!BD576/100)</f>
        <v/>
      </c>
      <c r="FT580" s="510" t="str">
        <f>IF(_tag_month_day!BE576="","",_tag_month_day!BE576/100)</f>
        <v/>
      </c>
      <c r="FU580" s="510" t="str">
        <f>IF(_tag_month_day!BF576="","",_tag_month_day!BF576/100)</f>
        <v/>
      </c>
      <c r="FV580" s="510" t="str">
        <f>IF(_tag_month_day!BG576="","",_tag_month_day!BG576/100)</f>
        <v/>
      </c>
      <c r="FW580" s="603" t="str">
        <f>IF(_tag_month_day!BH576="","",_tag_month_day!BH576/100)</f>
        <v/>
      </c>
      <c r="FX580" s="510" t="str">
        <f>IF(_tag_month_day!BI576="","",_tag_month_day!BI576/100)</f>
        <v/>
      </c>
      <c r="FY580" s="510" t="str">
        <f>IF(_tag_month_day!BJ576="","",_tag_month_day!BJ576/100)</f>
        <v/>
      </c>
      <c r="FZ580" s="605" t="str">
        <f>IF(_tag_month_day!BK576="","",_tag_month_day!BK576/100)</f>
        <v/>
      </c>
      <c r="GA580" s="510" t="str">
        <f>IF(_tag_month_day!BL576="","",_tag_month_day!BL576/100)</f>
        <v/>
      </c>
      <c r="GB580" s="603" t="str">
        <f>IF(_tag_month_day!BM576="","",_tag_month_day!BM576/100)</f>
        <v/>
      </c>
      <c r="GC580" s="420" t="str">
        <f>IF(_tag_month_day!BN576="","",_tag_month_day!BN576/100)</f>
        <v/>
      </c>
      <c r="GD580" s="420" t="str">
        <f>IF(_tag_month_day!BO576="","",_tag_month_day!BO576/100)</f>
        <v/>
      </c>
      <c r="GE580" s="420" t="str">
        <f>IF(_tag_month_day!BP576="","",_tag_month_day!BP576/100)</f>
        <v/>
      </c>
      <c r="GF580" s="420" t="str">
        <f>IF(_tag_month_day!BQ576="","",_tag_month_day!BQ576/100)</f>
        <v/>
      </c>
      <c r="GG580" s="420" t="str">
        <f>IF(_tag_month_day!BR576="","",_tag_month_day!BR576/100)</f>
        <v/>
      </c>
      <c r="GH580" s="420" t="str">
        <f>IF(_tag_month_day!BS576="","",_tag_month_day!BS576/100)</f>
        <v/>
      </c>
      <c r="GI580" s="603" t="str">
        <f>IF(_tag_month_day!BT576="","",_tag_month_day!BT576/100)</f>
        <v/>
      </c>
      <c r="GJ580" s="612" t="str">
        <f>IF(_tag_month_day!BU576="","",_tag_month_day!BU576/100)</f>
        <v/>
      </c>
      <c r="GK580" s="620" t="str">
        <f>IF(_tag_month_day!BV576="",IF(_rlcf_month_day!A$2="","",_rlcf_month_day!A$2/100),_tag_month_day!BV576/100)</f>
        <v/>
      </c>
      <c r="GL580" s="620" t="str">
        <f>IF(_tag_month_day!BW576="",IF(_rlcf_month_day!B$2="","",_rlcf_month_day!B$2/100),_tag_month_day!BW576/100)</f>
        <v/>
      </c>
      <c r="GM580" s="621" t="str">
        <f>IF(_tag_month_day!BX576="",IF(_rlcf_month_day!C$2="","",_rlcf_month_day!C$2/100),_tag_month_day!BX576/100)</f>
        <v/>
      </c>
      <c r="GN580" s="620" t="str">
        <f>IF(_tag_month_day!BV576="",IF(_rlcf_month_day!A$2="","",_rlcf_month_day!A$2/100),_tag_month_day!BV576/100)</f>
        <v/>
      </c>
      <c r="GO580" s="620" t="str">
        <f>IF(_tag_month_day!BW576="",IF(_rlcf_month_day!B$2="","",_rlcf_month_day!B$2/100),_tag_month_day!BW576/100)</f>
        <v/>
      </c>
      <c r="GP580" s="620" t="str">
        <f>IF(_tag_month_day!CD576="",IF(_rlcf_month_day!E$2="","",_rlcf_month_day!E$2/100),_tag_month_day!CD576/100)</f>
        <v/>
      </c>
      <c r="GQ580" s="620" t="str">
        <f>IF(_tag_month_day!CE576="",IF(_rlcf_month_day!F$2="","",_rlcf_month_day!F$2/100),_tag_month_day!CE576/100)</f>
        <v/>
      </c>
      <c r="GR580" s="621" t="str">
        <f>IF(_tag_month_day!CF576="",IF(_rlcf_month_day!G$2="","",_rlcf_month_day!G$2/100),_tag_month_day!CF576/100)</f>
        <v/>
      </c>
      <c r="GS580" s="626">
        <f t="shared" ref="GS580:HH580" si="3485">GS579</f>
        <v>0.953</v>
      </c>
      <c r="GT580" s="626">
        <f t="shared" si="3485"/>
        <v>0.55</v>
      </c>
      <c r="GU580" s="626">
        <f t="shared" si="3485"/>
        <v>0.55</v>
      </c>
      <c r="GV580" s="626">
        <f t="shared" si="3485"/>
        <v>0.55</v>
      </c>
      <c r="GW580" s="626">
        <f t="shared" si="3485"/>
        <v>0.5</v>
      </c>
      <c r="GX580" s="626">
        <f t="shared" si="3485"/>
        <v>0.935</v>
      </c>
      <c r="GY580" s="626">
        <f t="shared" si="3485"/>
        <v>0.15</v>
      </c>
      <c r="GZ580" s="626">
        <f t="shared" si="3485"/>
        <v>1</v>
      </c>
      <c r="HA580" s="632">
        <f t="shared" si="3485"/>
        <v>0.047</v>
      </c>
      <c r="HB580" s="632">
        <f t="shared" si="3485"/>
        <v>0.45</v>
      </c>
      <c r="HC580" s="632">
        <f t="shared" si="3485"/>
        <v>0.45</v>
      </c>
      <c r="HD580" s="632">
        <f t="shared" si="3485"/>
        <v>0.45</v>
      </c>
      <c r="HE580" s="632">
        <f t="shared" si="3485"/>
        <v>0.5</v>
      </c>
      <c r="HF580" s="632">
        <f t="shared" si="3485"/>
        <v>0.065</v>
      </c>
      <c r="HG580" s="632">
        <f t="shared" si="3485"/>
        <v>0.85</v>
      </c>
      <c r="HH580" s="632">
        <f t="shared" si="3485"/>
        <v>0</v>
      </c>
      <c r="HI580" s="68">
        <f t="shared" si="3136"/>
        <v>0</v>
      </c>
      <c r="HJ580" s="68" t="e">
        <f t="shared" si="3167"/>
        <v>#VALUE!</v>
      </c>
      <c r="HK580" s="202">
        <f t="shared" si="3168"/>
        <v>0.85</v>
      </c>
      <c r="HL580" s="464">
        <f t="shared" si="3169"/>
        <v>550000</v>
      </c>
      <c r="HM580" s="464">
        <f t="shared" si="3170"/>
        <v>480000</v>
      </c>
      <c r="HN580" s="192" t="e">
        <f t="shared" si="3137"/>
        <v>#VALUE!</v>
      </c>
      <c r="HO580" s="192" t="e">
        <f>HN580*HK580*$HO$2/HL580*1000000</f>
        <v>#VALUE!</v>
      </c>
      <c r="HP580" s="192" t="e">
        <f>HN580*HK580*$HP$2/HM580*1000000</f>
        <v>#VALUE!</v>
      </c>
    </row>
    <row r="581" customFormat="1" spans="1:224">
      <c r="A581" s="381">
        <v>576</v>
      </c>
      <c r="B581" s="54">
        <f ca="1" t="shared" si="3171"/>
        <v>43640</v>
      </c>
      <c r="C581" s="57">
        <f t="shared" si="3172"/>
        <v>0.0416666666666667</v>
      </c>
      <c r="D581" s="68" t="str">
        <f ca="1" t="shared" si="3138"/>
        <v>中班</v>
      </c>
      <c r="E581" s="68" t="str">
        <f ca="1" t="shared" si="3139"/>
        <v>丁</v>
      </c>
      <c r="F581" s="68">
        <f ca="1">SUMPRODUCT((成本日报!$A$3:$A$95=计划!B581)*(成本日报!$B$3:$B$95=计划!$D581),成本日报!$C$3:$C$95)</f>
        <v>4</v>
      </c>
      <c r="G581" s="382">
        <f ca="1" t="shared" si="3173"/>
        <v>43640.9583333319</v>
      </c>
      <c r="H581" s="382">
        <f ca="1" t="shared" si="3140"/>
        <v>43640.9652777764</v>
      </c>
      <c r="I581" s="382">
        <f ca="1" t="shared" si="3141"/>
        <v>43640.9708333319</v>
      </c>
      <c r="J581" s="382">
        <f ca="1" t="shared" si="3142"/>
        <v>43640.9999999986</v>
      </c>
      <c r="K581" s="382">
        <f ca="1" t="shared" si="3143"/>
        <v>43641.0624999986</v>
      </c>
      <c r="L581" s="382">
        <f ca="1" t="shared" si="3144"/>
        <v>43641.0833333319</v>
      </c>
      <c r="M581" s="398" t="str">
        <f>IF(_tag_month_day!A577="","",_tag_month_day!A577)</f>
        <v/>
      </c>
      <c r="N581" s="398" t="str">
        <f>IF(_tag_month_day!B577="","",_tag_month_day!B577)</f>
        <v/>
      </c>
      <c r="O581" s="399" t="e">
        <f t="shared" si="3145"/>
        <v>#VALUE!</v>
      </c>
      <c r="P581" s="398" t="str">
        <f>IF(_tag_month_day!C577="","",_tag_month_day!C577)</f>
        <v/>
      </c>
      <c r="Q581" s="398" t="str">
        <f>IF(_tag_month_day!D577="","",_tag_month_day!D577)</f>
        <v/>
      </c>
      <c r="R581" s="416">
        <f>IF(_tag_month_day!CB577="",R580,_tag_month_day!CB577/100)</f>
        <v>0.07</v>
      </c>
      <c r="S581" s="417" t="str">
        <f>IF(_tag_month_day!E577="","",_tag_month_day!E577)</f>
        <v/>
      </c>
      <c r="T581" s="417" t="str">
        <f>IF(_tag_month_day!F577="","",_tag_month_day!F577)</f>
        <v/>
      </c>
      <c r="U581" s="418" t="e">
        <f t="shared" ref="U581:U644" si="3486">S581+T581</f>
        <v>#VALUE!</v>
      </c>
      <c r="V581" s="53" t="e">
        <f t="shared" ref="V581:V644" si="3487">U581/AJ581</f>
        <v>#VALUE!</v>
      </c>
      <c r="W581" s="419" t="str">
        <f>IF(_jhy_month_day!A577="","",_jhy_month_day!A577)</f>
        <v/>
      </c>
      <c r="X581" s="420" t="str">
        <f>IF(_jhy_month_day!B577="","",_jhy_month_day!B577/100)</f>
        <v/>
      </c>
      <c r="Y581" s="420" t="str">
        <f>IF(_jhy_month_day!C577="","",_jhy_month_day!C577/100)</f>
        <v/>
      </c>
      <c r="Z581" s="439">
        <f t="shared" si="3189"/>
        <v>144</v>
      </c>
      <c r="AA581" s="440" t="str">
        <f>IF(_tag_month_day!G577="","",_tag_month_day!G577/100)</f>
        <v/>
      </c>
      <c r="AB581" s="440" t="str">
        <f>IF(_tag_month_day!H577="","",_tag_month_day!H577/100)</f>
        <v/>
      </c>
      <c r="AC581" s="193">
        <f t="shared" si="3146"/>
        <v>1.59963432013121</v>
      </c>
      <c r="AD581" s="441" t="str">
        <f t="shared" si="3147"/>
        <v/>
      </c>
      <c r="AE581" s="442" t="str">
        <f t="shared" si="3148"/>
        <v/>
      </c>
      <c r="AF581" s="443">
        <v>1</v>
      </c>
      <c r="AG581" s="68" t="str">
        <f>IF(_duihao_month_day!A577="","",_duihao_month_day!A577)</f>
        <v/>
      </c>
      <c r="AH581" s="463">
        <f>IF(_gyk_month_day!B577="",AH580,_gyk_month_day!B577)</f>
        <v>820</v>
      </c>
      <c r="AI581" s="464"/>
      <c r="AJ581" s="68" t="str">
        <f>IF(_tag_month_day!I577="","",_tag_month_day!I577)</f>
        <v/>
      </c>
      <c r="AK581" s="465" t="str">
        <f>IF(_tzyy_month_day!A577="","",_tzyy_month_day!A577)</f>
        <v/>
      </c>
      <c r="AL581" s="465" t="str">
        <f>IF(_tzyy_month_day!B577="","",_tzyy_month_day!B577)</f>
        <v/>
      </c>
      <c r="AM581" s="465" t="str">
        <f>IF(_tzyy_month_day!C577="","",_tzyy_month_day!C577)</f>
        <v/>
      </c>
      <c r="AN581" s="466" t="str">
        <f>IF(_tag_month_day!CG577="","",_tag_month_day!CG577)</f>
        <v/>
      </c>
      <c r="AO581" s="466" t="str">
        <f>IF(_tag_month_day!CH577="","",_tag_month_day!CH577)</f>
        <v/>
      </c>
      <c r="AP581" s="486" t="e">
        <f t="shared" si="3149"/>
        <v>#VALUE!</v>
      </c>
      <c r="AQ581" s="487" t="str">
        <f>IF(_tag_month_day!J577="","",_tag_month_day!J577/100)</f>
        <v/>
      </c>
      <c r="AR581" s="488">
        <f t="shared" si="3150"/>
        <v>1.3</v>
      </c>
      <c r="AS581" s="489" t="e">
        <f t="shared" ref="AS581:AS644" si="3488">AQ581*(AN581*AR581+AO581)/(AN581+AO581)</f>
        <v>#VALUE!</v>
      </c>
      <c r="AT581" s="489">
        <f t="shared" si="3151"/>
        <v>0</v>
      </c>
      <c r="AU581" s="490" t="str">
        <f>IF(_tag_month_day!K577="","",_tag_month_day!K577)</f>
        <v/>
      </c>
      <c r="AV581" s="491" t="str">
        <f>IF(_tag_month_day!L577="","",_tag_month_day!L577/100)</f>
        <v/>
      </c>
      <c r="AW581" s="420">
        <f t="shared" si="3460"/>
        <v>0</v>
      </c>
      <c r="AX581" s="420">
        <f t="shared" si="3152"/>
        <v>0</v>
      </c>
      <c r="AY581" s="420" t="str">
        <f>IF(_tag_month_day!M577="","",_tag_month_day!M577/100)</f>
        <v/>
      </c>
      <c r="AZ581" s="420" t="str">
        <f>IF(_tag_month_day!N577="","",_tag_month_day!N577/100)</f>
        <v/>
      </c>
      <c r="BA581" s="420" t="str">
        <f>IF(_tag_month_day!O577="","",_tag_month_day!O577/100)</f>
        <v/>
      </c>
      <c r="BB581" s="496" t="str">
        <f>IF(_tag_month_day!P577="","",_tag_month_day!P577/100)</f>
        <v/>
      </c>
      <c r="BC581" s="496">
        <f t="shared" si="3153"/>
        <v>0</v>
      </c>
      <c r="BD581" s="496" t="str">
        <f>IF(_tag_month_day!Q577="","",_tag_month_day!Q577/100)</f>
        <v/>
      </c>
      <c r="BE581" s="510" t="str">
        <f>IF(_tag_month_day!R577="","",_tag_month_day!R577/100)</f>
        <v/>
      </c>
      <c r="BF581" s="413" t="str">
        <f>IF(_tag_month_day!CC577="","",_tag_month_day!CC577/100)</f>
        <v/>
      </c>
      <c r="BG581" s="511" t="e">
        <f t="shared" ref="BG581:BG644" si="3489">BE581+BF581</f>
        <v>#VALUE!</v>
      </c>
      <c r="BH581" s="198">
        <f t="shared" ref="BH581:BH644" si="3490">SUM(AV581:BF581)</f>
        <v>0</v>
      </c>
      <c r="BI581" s="512" t="e">
        <f>IF(CX581=0,BI580,(DK581*查询!$R$5+DL581*查询!$Q$5+DM581*查询!$N$5+DN581*查询!$O$5+DO581*查询!$P$5)*AF581/CX581)</f>
        <v>#VALUE!</v>
      </c>
      <c r="BJ581" s="512" t="e">
        <f>IF(CX581=0,BJ580,(DP581*查询!$S$5+DQ581*查询!$T$5+DR581*查询!$U$5)*AF581/CX581)</f>
        <v>#VALUE!</v>
      </c>
      <c r="BK581" s="512">
        <f t="shared" si="3154"/>
        <v>1</v>
      </c>
      <c r="BL581" s="513" t="str">
        <f>IF(_cfyc_month_day!A577="","",_cfyc_month_day!A577)</f>
        <v/>
      </c>
      <c r="BM581" s="513" t="str">
        <f>IF(_cfyc_month_day!B577="","",_cfyc_month_day!B577)</f>
        <v/>
      </c>
      <c r="BN581" s="513" t="str">
        <f>IF(_cfyc_month_day!C577="","",_cfyc_month_day!C577)</f>
        <v/>
      </c>
      <c r="BO581" s="522" t="str">
        <f>IF(_cfyc_month_day!D577="","",_cfyc_month_day!D577)</f>
        <v/>
      </c>
      <c r="BP581" s="522" t="str">
        <f>IF(_cfyc_month_day!E577="","",_cfyc_month_day!E577)</f>
        <v/>
      </c>
      <c r="BQ581" s="522" t="str">
        <f>IF(_cfyc_month_day!F577="","",_cfyc_month_day!F577)</f>
        <v/>
      </c>
      <c r="BR581" s="513" t="str">
        <f>IF(_tag_month_day!T577="","",_tag_month_day!T577)</f>
        <v/>
      </c>
      <c r="BS581" s="513" t="str">
        <f>IF(_tag_month_day!U577="","",_tag_month_day!U577)</f>
        <v/>
      </c>
      <c r="BT581" s="523" t="str">
        <f t="shared" si="3155"/>
        <v/>
      </c>
      <c r="BU581" s="223" t="str">
        <f>IF(_tag_month_day!V577="","",_tag_month_day!V577)</f>
        <v/>
      </c>
      <c r="BV581" s="206" t="str">
        <f>IF(_tag_month_day!W577="","",_tag_month_day!W577)</f>
        <v/>
      </c>
      <c r="BW581" s="540" t="str">
        <f>IF(_tag_month_day!X577="","",_tag_month_day!X577)</f>
        <v/>
      </c>
      <c r="BX581" s="540" t="str">
        <f>IF(_tag_month_day!Y577="","",_tag_month_day!Y577)</f>
        <v/>
      </c>
      <c r="BY581" s="541">
        <f ca="1" t="shared" si="3156"/>
        <v>43641.0833333319</v>
      </c>
      <c r="BZ581" s="542"/>
      <c r="CA581" s="562" t="str">
        <f>IF(_jhy2_month_day!A577="","",_jhy2_month_day!A577)</f>
        <v/>
      </c>
      <c r="CB581" s="464" t="str">
        <f>IF(_jhy2_month_day!B577="","",_jhy2_month_day!B577)</f>
        <v/>
      </c>
      <c r="CC581" s="464" t="str">
        <f>IF(_jhy2_month_day!C577="","",_jhy2_month_day!C577)</f>
        <v/>
      </c>
      <c r="CD581" s="464" t="str">
        <f>IF(_jhy2_month_day!D577="","",_jhy2_month_day!D577)</f>
        <v/>
      </c>
      <c r="CE581" s="464" t="str">
        <f>IF(_jhy2_month_day!E577="","",_jhy2_month_day!E577)</f>
        <v/>
      </c>
      <c r="CF581" s="464" t="str">
        <f>IF(_jhy2_month_day!F577="","",_jhy2_month_day!F577)</f>
        <v/>
      </c>
      <c r="CG581" s="464" t="str">
        <f>IF(_jhy2_month_day!G577="","",_jhy2_month_day!G577)</f>
        <v/>
      </c>
      <c r="CH581" s="464" t="str">
        <f>IF(_jhy2_month_day!H577="","",_jhy2_month_day!H577)</f>
        <v/>
      </c>
      <c r="CI581" s="464" t="str">
        <f>IF(_jhy2_month_day!I577="","",_jhy2_month_day!I577)</f>
        <v/>
      </c>
      <c r="CJ581" s="464" t="str">
        <f>IF(_jhy2_month_day!J577="","",_jhy2_month_day!J577)</f>
        <v/>
      </c>
      <c r="CK581" s="464" t="str">
        <f>IF(_jhy2_month_day!K577="","",_jhy2_month_day!K577)</f>
        <v/>
      </c>
      <c r="CL581" s="562" t="str">
        <f>IF(_jhy2_month_day!L577="","",_jhy2_month_day!L577)</f>
        <v/>
      </c>
      <c r="CM581" s="562" t="str">
        <f>IF(_jhy2_month_day!M577="","",_jhy2_month_day!M577)</f>
        <v/>
      </c>
      <c r="CN581" s="562" t="str">
        <f>IF(_jhy2_month_day!N577="","",_jhy2_month_day!N577)</f>
        <v/>
      </c>
      <c r="CO581" s="562" t="str">
        <f>IF(_jhy2_month_day!O577="","",_jhy2_month_day!O577)</f>
        <v/>
      </c>
      <c r="CP581" s="562" t="str">
        <f>IF(_jhy2_month_day!P577="","",_jhy2_month_day!P577)</f>
        <v/>
      </c>
      <c r="CQ581" s="562" t="str">
        <f>IF(_jhy2_month_day!Q577="","",_jhy2_month_day!Q577)</f>
        <v/>
      </c>
      <c r="CR581" s="563" t="str">
        <f>IF(_jhy2_month_day!R577="","",_jhy2_month_day!R577)</f>
        <v/>
      </c>
      <c r="CS581" s="576" t="str">
        <f>IF(_jhy2_month_day!S577="","",_jhy2_month_day!S577)</f>
        <v/>
      </c>
      <c r="CT581" s="562" t="str">
        <f>IF(_jhy2_month_day!T577="","",_jhy2_month_day!T577)</f>
        <v/>
      </c>
      <c r="CU581" s="577" t="e">
        <f t="shared" ref="CU581:CU644" si="3491">DU581/AJ581</f>
        <v>#VALUE!</v>
      </c>
      <c r="CV581" s="198" t="e">
        <f t="shared" ref="CV581:CV644" si="3492">BG581/BH581</f>
        <v>#VALUE!</v>
      </c>
      <c r="CW581" s="192" t="e">
        <f t="shared" ref="CW581:CW644" si="3493">AJ581*(1-CV581)*CU581*AF581</f>
        <v>#VALUE!</v>
      </c>
      <c r="CX581" s="192" t="e">
        <f t="shared" ref="CX581:CX644" si="3494">CW581*94%</f>
        <v>#VALUE!</v>
      </c>
      <c r="CY581" s="202" t="e">
        <f t="shared" ref="CY581:CY644" si="3495">IF(CX581=0,0,DS581/(DS581+CX581))</f>
        <v>#VALUE!</v>
      </c>
      <c r="CZ581" s="192" t="e">
        <f t="shared" ref="CZ581:DI581" si="3496">$AJ581*EF581</f>
        <v>#VALUE!</v>
      </c>
      <c r="DA581" s="192" t="e">
        <f t="shared" si="3496"/>
        <v>#VALUE!</v>
      </c>
      <c r="DB581" s="192" t="e">
        <f t="shared" si="3496"/>
        <v>#VALUE!</v>
      </c>
      <c r="DC581" s="192" t="e">
        <f t="shared" si="3496"/>
        <v>#VALUE!</v>
      </c>
      <c r="DD581" s="192" t="e">
        <f t="shared" si="3496"/>
        <v>#VALUE!</v>
      </c>
      <c r="DE581" s="192" t="e">
        <f t="shared" si="3496"/>
        <v>#VALUE!</v>
      </c>
      <c r="DF581" s="192" t="e">
        <f t="shared" si="3496"/>
        <v>#VALUE!</v>
      </c>
      <c r="DG581" s="192" t="e">
        <f t="shared" si="3496"/>
        <v>#VALUE!</v>
      </c>
      <c r="DH581" s="192" t="e">
        <f t="shared" si="3496"/>
        <v>#VALUE!</v>
      </c>
      <c r="DI581" s="192" t="e">
        <f t="shared" si="3496"/>
        <v>#VALUE!</v>
      </c>
      <c r="DJ581" s="192" t="e">
        <f t="shared" ref="DJ581:DJ644" si="3497">CZ581*(1-EP581)</f>
        <v>#VALUE!</v>
      </c>
      <c r="DK581" s="192" t="e">
        <f t="shared" ref="DK581:DK644" si="3498">DA581*(1-ER581)</f>
        <v>#VALUE!</v>
      </c>
      <c r="DL581" s="192" t="e">
        <f t="shared" ref="DL581:DL644" si="3499">DB581*(1-EQ581)</f>
        <v>#VALUE!</v>
      </c>
      <c r="DM581" s="192" t="e">
        <f t="shared" ref="DM581:DM644" si="3500">DC581*(1-ES581)</f>
        <v>#VALUE!</v>
      </c>
      <c r="DN581" s="192" t="e">
        <f t="shared" ref="DN581:DN644" si="3501">DD581*(1-ET581)</f>
        <v>#VALUE!</v>
      </c>
      <c r="DO581" s="192" t="e">
        <f t="shared" ref="DO581:DO644" si="3502">DE581</f>
        <v>#VALUE!</v>
      </c>
      <c r="DP581" s="192" t="e">
        <f t="shared" ref="DP581:DP644" si="3503">DF581*(1-EU581)</f>
        <v>#VALUE!</v>
      </c>
      <c r="DQ581" s="192" t="e">
        <f t="shared" ref="DQ581:DQ644" si="3504">DG581*(1-EV581)</f>
        <v>#VALUE!</v>
      </c>
      <c r="DR581" s="192" t="e">
        <f t="shared" ref="DR581:DR644" si="3505">DH581*(1-EW581)</f>
        <v>#VALUE!</v>
      </c>
      <c r="DS581" s="192" t="e">
        <f t="shared" ref="DS581:DS644" si="3506">DI581</f>
        <v>#VALUE!</v>
      </c>
      <c r="DT581" s="192" t="e">
        <f t="shared" ref="DT581:DT644" si="3507">SUM(DJ581:DS581)</f>
        <v>#VALUE!</v>
      </c>
      <c r="DU581" s="192" t="e">
        <f t="shared" ref="DU581:DU644" si="3508">SUMPRODUCT((DJ581:DO581)*(GS581:GX581))+(DP581+DQ581+DR581)*GY581+DS581</f>
        <v>#VALUE!</v>
      </c>
      <c r="DV581" s="198" t="e">
        <f t="shared" ref="DV581:DV644" si="3509">AV581/$BH581/(1-EP581)</f>
        <v>#VALUE!</v>
      </c>
      <c r="DW581" s="198" t="e">
        <f t="shared" ref="DW581:DW644" si="3510">AW581/$BH581/(1-ER581)</f>
        <v>#DIV/0!</v>
      </c>
      <c r="DX581" s="198" t="e">
        <f t="shared" ref="DX581:DX644" si="3511">AX581/$BH581/(1-EQ581)</f>
        <v>#DIV/0!</v>
      </c>
      <c r="DY581" s="198" t="e">
        <f t="shared" ref="DY581:DY644" si="3512">AY581/$BH581/(1-ES581)</f>
        <v>#VALUE!</v>
      </c>
      <c r="DZ581" s="198" t="e">
        <f t="shared" ref="DZ581:DZ644" si="3513">AZ581/$BH581/(1-ET581)</f>
        <v>#VALUE!</v>
      </c>
      <c r="EA581" s="198" t="e">
        <f t="shared" ref="EA581:EA644" si="3514">BA581/$BH581/(1-AX581)</f>
        <v>#VALUE!</v>
      </c>
      <c r="EB581" s="198" t="e">
        <f t="shared" ref="EB581:EB644" si="3515">BB581/$BH581/(1-EU581)</f>
        <v>#VALUE!</v>
      </c>
      <c r="EC581" s="198" t="e">
        <f t="shared" ref="EC581:EC644" si="3516">BC581/$BH581/(1-EV581)</f>
        <v>#DIV/0!</v>
      </c>
      <c r="ED581" s="198" t="e">
        <f t="shared" ref="ED581:ED644" si="3517">BD581/$BH581/(1-EW581)</f>
        <v>#VALUE!</v>
      </c>
      <c r="EE581" s="198" t="e">
        <f t="shared" ref="EE581:EE644" si="3518">BG581/BH581</f>
        <v>#VALUE!</v>
      </c>
      <c r="EF581" s="198" t="e">
        <f t="shared" ref="EF581:EO581" si="3519">DV581/SUM($DV581:$EE581)</f>
        <v>#VALUE!</v>
      </c>
      <c r="EG581" s="198" t="e">
        <f t="shared" si="3519"/>
        <v>#DIV/0!</v>
      </c>
      <c r="EH581" s="198" t="e">
        <f t="shared" si="3519"/>
        <v>#DIV/0!</v>
      </c>
      <c r="EI581" s="198" t="e">
        <f t="shared" si="3519"/>
        <v>#VALUE!</v>
      </c>
      <c r="EJ581" s="198" t="e">
        <f t="shared" si="3519"/>
        <v>#VALUE!</v>
      </c>
      <c r="EK581" s="198" t="e">
        <f t="shared" si="3519"/>
        <v>#VALUE!</v>
      </c>
      <c r="EL581" s="198" t="e">
        <f t="shared" si="3519"/>
        <v>#VALUE!</v>
      </c>
      <c r="EM581" s="198" t="e">
        <f t="shared" si="3519"/>
        <v>#DIV/0!</v>
      </c>
      <c r="EN581" s="198" t="e">
        <f t="shared" si="3519"/>
        <v>#VALUE!</v>
      </c>
      <c r="EO581" s="198" t="e">
        <f t="shared" si="3519"/>
        <v>#VALUE!</v>
      </c>
      <c r="EP581" s="511">
        <f t="shared" ref="EP581:EW581" si="3520">EP580</f>
        <v>0.08</v>
      </c>
      <c r="EQ581" s="511">
        <f t="shared" si="3520"/>
        <v>0.015</v>
      </c>
      <c r="ER581" s="511">
        <f t="shared" si="3520"/>
        <v>0.015</v>
      </c>
      <c r="ES581" s="511">
        <f t="shared" si="3520"/>
        <v>0.015</v>
      </c>
      <c r="ET581" s="511">
        <f t="shared" si="3520"/>
        <v>0.015</v>
      </c>
      <c r="EU581" s="511">
        <f t="shared" si="3520"/>
        <v>0.09</v>
      </c>
      <c r="EV581" s="511">
        <f t="shared" si="3520"/>
        <v>0.09</v>
      </c>
      <c r="EW581" s="511">
        <f t="shared" si="3520"/>
        <v>0.09</v>
      </c>
      <c r="EX581" s="420" t="str">
        <f>IF(_tag_month_day!AS577="","",_tag_month_day!AS577/100)</f>
        <v/>
      </c>
      <c r="EY581" s="420" t="str">
        <f>IF(_tag_month_day!AT577="","",_tag_month_day!AT577/100)</f>
        <v/>
      </c>
      <c r="EZ581" s="420" t="str">
        <f>IF(_tag_month_day!AU577="","",_tag_month_day!AU577/100)</f>
        <v/>
      </c>
      <c r="FA581" s="420" t="str">
        <f>IF(_tag_month_day!AV577="","",_tag_month_day!AV577/100)</f>
        <v/>
      </c>
      <c r="FB581" s="420" t="str">
        <f>IF(_tag_month_day!AW577="","",_tag_month_day!AW577/100)</f>
        <v/>
      </c>
      <c r="FC581" s="420" t="str">
        <f>IF(_tag_month_day!AX577="","",_tag_month_day!AX577/100)</f>
        <v/>
      </c>
      <c r="FD581" s="510">
        <f t="shared" si="3160"/>
        <v>0.33</v>
      </c>
      <c r="FE581" s="510">
        <f t="shared" si="3161"/>
        <v>0.19</v>
      </c>
      <c r="FF581" s="510">
        <f t="shared" si="3162"/>
        <v>0.003</v>
      </c>
      <c r="FG581" s="510">
        <f t="shared" si="3163"/>
        <v>0</v>
      </c>
      <c r="FH581" s="603">
        <f t="shared" si="3164"/>
        <v>0.0001</v>
      </c>
      <c r="FI581" s="510">
        <f t="shared" ref="FI581:FR581" si="3521">FI580</f>
        <v>0.41</v>
      </c>
      <c r="FJ581" s="510">
        <f t="shared" si="3521"/>
        <v>0.11</v>
      </c>
      <c r="FK581" s="510">
        <f t="shared" si="3521"/>
        <v>0.015</v>
      </c>
      <c r="FL581" s="510">
        <f t="shared" si="3521"/>
        <v>0</v>
      </c>
      <c r="FM581" s="603">
        <f t="shared" si="3521"/>
        <v>0.0001</v>
      </c>
      <c r="FN581" s="510" t="str">
        <f>IF(_tag_month_day!AY577="","",_tag_month_day!AY577/100)</f>
        <v/>
      </c>
      <c r="FO581" s="510" t="str">
        <f>IF(_tag_month_day!AZ577="","",_tag_month_day!AZ577/100)</f>
        <v/>
      </c>
      <c r="FP581" s="510" t="str">
        <f>IF(_tag_month_day!BA577="","",_tag_month_day!BA577/100)</f>
        <v/>
      </c>
      <c r="FQ581" s="510" t="str">
        <f>IF(_tag_month_day!BB577="","",_tag_month_day!BB577/100)</f>
        <v/>
      </c>
      <c r="FR581" s="603" t="str">
        <f>IF(_tag_month_day!BC577="","",_tag_month_day!BC577/100)</f>
        <v/>
      </c>
      <c r="FS581" s="510" t="str">
        <f>IF(_tag_month_day!BD577="","",_tag_month_day!BD577/100)</f>
        <v/>
      </c>
      <c r="FT581" s="510" t="str">
        <f>IF(_tag_month_day!BE577="","",_tag_month_day!BE577/100)</f>
        <v/>
      </c>
      <c r="FU581" s="510" t="str">
        <f>IF(_tag_month_day!BF577="","",_tag_month_day!BF577/100)</f>
        <v/>
      </c>
      <c r="FV581" s="510" t="str">
        <f>IF(_tag_month_day!BG577="","",_tag_month_day!BG577/100)</f>
        <v/>
      </c>
      <c r="FW581" s="603" t="str">
        <f>IF(_tag_month_day!BH577="","",_tag_month_day!BH577/100)</f>
        <v/>
      </c>
      <c r="FX581" s="510" t="str">
        <f>IF(_tag_month_day!BI577="","",_tag_month_day!BI577/100)</f>
        <v/>
      </c>
      <c r="FY581" s="510" t="str">
        <f>IF(_tag_month_day!BJ577="","",_tag_month_day!BJ577/100)</f>
        <v/>
      </c>
      <c r="FZ581" s="605" t="str">
        <f>IF(_tag_month_day!BK577="","",_tag_month_day!BK577/100)</f>
        <v/>
      </c>
      <c r="GA581" s="510" t="str">
        <f>IF(_tag_month_day!BL577="","",_tag_month_day!BL577/100)</f>
        <v/>
      </c>
      <c r="GB581" s="603" t="str">
        <f>IF(_tag_month_day!BM577="","",_tag_month_day!BM577/100)</f>
        <v/>
      </c>
      <c r="GC581" s="420" t="str">
        <f>IF(_tag_month_day!BN577="","",_tag_month_day!BN577/100)</f>
        <v/>
      </c>
      <c r="GD581" s="420" t="str">
        <f>IF(_tag_month_day!BO577="","",_tag_month_day!BO577/100)</f>
        <v/>
      </c>
      <c r="GE581" s="420" t="str">
        <f>IF(_tag_month_day!BP577="","",_tag_month_day!BP577/100)</f>
        <v/>
      </c>
      <c r="GF581" s="420" t="str">
        <f>IF(_tag_month_day!BQ577="","",_tag_month_day!BQ577/100)</f>
        <v/>
      </c>
      <c r="GG581" s="420" t="str">
        <f>IF(_tag_month_day!BR577="","",_tag_month_day!BR577/100)</f>
        <v/>
      </c>
      <c r="GH581" s="420" t="str">
        <f>IF(_tag_month_day!BS577="","",_tag_month_day!BS577/100)</f>
        <v/>
      </c>
      <c r="GI581" s="603" t="str">
        <f>IF(_tag_month_day!BT577="","",_tag_month_day!BT577/100)</f>
        <v/>
      </c>
      <c r="GJ581" s="612" t="str">
        <f>IF(_tag_month_day!BU577="","",_tag_month_day!BU577/100)</f>
        <v/>
      </c>
      <c r="GK581" s="620" t="str">
        <f>IF(_tag_month_day!BV577="",IF(_rlcf_month_day!A$2="","",_rlcf_month_day!A$2/100),_tag_month_day!BV577/100)</f>
        <v/>
      </c>
      <c r="GL581" s="620" t="str">
        <f>IF(_tag_month_day!BW577="",IF(_rlcf_month_day!B$2="","",_rlcf_month_day!B$2/100),_tag_month_day!BW577/100)</f>
        <v/>
      </c>
      <c r="GM581" s="621" t="str">
        <f>IF(_tag_month_day!BX577="",IF(_rlcf_month_day!C$2="","",_rlcf_month_day!C$2/100),_tag_month_day!BX577/100)</f>
        <v/>
      </c>
      <c r="GN581" s="620" t="str">
        <f>IF(_tag_month_day!BV577="",IF(_rlcf_month_day!A$2="","",_rlcf_month_day!A$2/100),_tag_month_day!BV577/100)</f>
        <v/>
      </c>
      <c r="GO581" s="620" t="str">
        <f>IF(_tag_month_day!BW577="",IF(_rlcf_month_day!B$2="","",_rlcf_month_day!B$2/100),_tag_month_day!BW577/100)</f>
        <v/>
      </c>
      <c r="GP581" s="620" t="str">
        <f>IF(_tag_month_day!CD577="",IF(_rlcf_month_day!E$2="","",_rlcf_month_day!E$2/100),_tag_month_day!CD577/100)</f>
        <v/>
      </c>
      <c r="GQ581" s="620" t="str">
        <f>IF(_tag_month_day!CE577="",IF(_rlcf_month_day!F$2="","",_rlcf_month_day!F$2/100),_tag_month_day!CE577/100)</f>
        <v/>
      </c>
      <c r="GR581" s="621" t="str">
        <f>IF(_tag_month_day!CF577="",IF(_rlcf_month_day!G$2="","",_rlcf_month_day!G$2/100),_tag_month_day!CF577/100)</f>
        <v/>
      </c>
      <c r="GS581" s="626">
        <f t="shared" ref="GS581:HH581" si="3522">GS580</f>
        <v>0.953</v>
      </c>
      <c r="GT581" s="626">
        <f t="shared" si="3522"/>
        <v>0.55</v>
      </c>
      <c r="GU581" s="626">
        <f t="shared" si="3522"/>
        <v>0.55</v>
      </c>
      <c r="GV581" s="626">
        <f t="shared" si="3522"/>
        <v>0.55</v>
      </c>
      <c r="GW581" s="626">
        <f t="shared" si="3522"/>
        <v>0.5</v>
      </c>
      <c r="GX581" s="626">
        <f t="shared" si="3522"/>
        <v>0.935</v>
      </c>
      <c r="GY581" s="626">
        <f t="shared" si="3522"/>
        <v>0.15</v>
      </c>
      <c r="GZ581" s="626">
        <f t="shared" si="3522"/>
        <v>1</v>
      </c>
      <c r="HA581" s="632">
        <f t="shared" si="3522"/>
        <v>0.047</v>
      </c>
      <c r="HB581" s="632">
        <f t="shared" si="3522"/>
        <v>0.45</v>
      </c>
      <c r="HC581" s="632">
        <f t="shared" si="3522"/>
        <v>0.45</v>
      </c>
      <c r="HD581" s="632">
        <f t="shared" si="3522"/>
        <v>0.45</v>
      </c>
      <c r="HE581" s="632">
        <f t="shared" si="3522"/>
        <v>0.5</v>
      </c>
      <c r="HF581" s="632">
        <f t="shared" si="3522"/>
        <v>0.065</v>
      </c>
      <c r="HG581" s="632">
        <f t="shared" si="3522"/>
        <v>0.85</v>
      </c>
      <c r="HH581" s="632">
        <f t="shared" si="3522"/>
        <v>0</v>
      </c>
      <c r="HI581" s="68">
        <f t="shared" ref="HI581:HI644" si="3523">IF(BZ581&lt;&gt;"",CK581-BV581,0)</f>
        <v>0</v>
      </c>
      <c r="HJ581" s="68" t="e">
        <f t="shared" si="3167"/>
        <v>#VALUE!</v>
      </c>
      <c r="HK581" s="202">
        <f t="shared" si="3168"/>
        <v>0.85</v>
      </c>
      <c r="HL581" s="464">
        <f t="shared" si="3169"/>
        <v>550000</v>
      </c>
      <c r="HM581" s="464">
        <f t="shared" si="3170"/>
        <v>480000</v>
      </c>
      <c r="HN581" s="192" t="e">
        <f t="shared" ref="HN581:HN644" si="3524">(DJ581*EZ581+DK581*FH581+DL581*FM581+DM581*FR581+DN581*FW581+DO581*GB581+DS581*GI581+DP581*GM581+DR581*GR581)*1000*2</f>
        <v>#VALUE!</v>
      </c>
      <c r="HO581" s="192" t="e">
        <f>HN581*HK581*$HO$2/HL581*1000000</f>
        <v>#VALUE!</v>
      </c>
      <c r="HP581" s="192" t="e">
        <f>HN581*HK581*$HP$2/HM581*1000000</f>
        <v>#VALUE!</v>
      </c>
    </row>
    <row r="582" customFormat="1" spans="1:224">
      <c r="A582" s="381">
        <v>577</v>
      </c>
      <c r="B582" s="54">
        <f ca="1" t="shared" si="3171"/>
        <v>43641</v>
      </c>
      <c r="C582" s="57">
        <f t="shared" si="3172"/>
        <v>0.0416666666666667</v>
      </c>
      <c r="D582" s="68" t="str">
        <f ca="1" t="shared" ref="D582:D645" si="3525">IF(HOUR(G582)&lt;8,"夜班",IF(HOUR(G582)&lt;16,"白班",IF(HOUR(G582)&lt;24,"中班",0)))</f>
        <v>夜班</v>
      </c>
      <c r="E582" s="68" t="str">
        <f ca="1" t="shared" ref="E582:E645" si="3526">IF(F582=1,"甲",IF(F582=2,"乙",IF(F582=3,"丙",IF(F582=4,"丁",""))))</f>
        <v>乙</v>
      </c>
      <c r="F582" s="68">
        <f ca="1">SUMPRODUCT((成本日报!$A$3:$A$95=计划!B582)*(成本日报!$B$3:$B$95=计划!$D582),成本日报!$C$3:$C$95)</f>
        <v>2</v>
      </c>
      <c r="G582" s="382">
        <f ca="1" t="shared" si="3173"/>
        <v>43640.9999999986</v>
      </c>
      <c r="H582" s="382">
        <f ca="1" t="shared" ref="H582:H645" si="3527">$G582+$C582/60*10+$C582*0</f>
        <v>43641.006944443</v>
      </c>
      <c r="I582" s="382">
        <f ca="1" t="shared" ref="I582:I645" si="3528">$G582+$C582/60*18+$C582*0</f>
        <v>43641.0124999986</v>
      </c>
      <c r="J582" s="382">
        <f ca="1" t="shared" ref="J582:J645" si="3529">$G582+$C582/60*0+$C582*1</f>
        <v>43641.0416666653</v>
      </c>
      <c r="K582" s="382">
        <f ca="1" t="shared" ref="K582:K645" si="3530">$G582+$C582/60*30+$C582*2</f>
        <v>43641.1041666653</v>
      </c>
      <c r="L582" s="382">
        <f ca="1" t="shared" ref="L582:L645" si="3531">$G582+$C582/60*0+$C582*3</f>
        <v>43641.1249999986</v>
      </c>
      <c r="M582" s="398" t="str">
        <f>IF(_tag_month_day!A578="","",_tag_month_day!A578)</f>
        <v/>
      </c>
      <c r="N582" s="398" t="str">
        <f>IF(_tag_month_day!B578="","",_tag_month_day!B578)</f>
        <v/>
      </c>
      <c r="O582" s="399" t="e">
        <f t="shared" ref="O582:O645" si="3532">IF(M582+N582=0,"",M582+N582)</f>
        <v>#VALUE!</v>
      </c>
      <c r="P582" s="398" t="str">
        <f>IF(_tag_month_day!C578="","",_tag_month_day!C578)</f>
        <v/>
      </c>
      <c r="Q582" s="398" t="str">
        <f>IF(_tag_month_day!D578="","",_tag_month_day!D578)</f>
        <v/>
      </c>
      <c r="R582" s="416">
        <f>IF(_tag_month_day!CB578="",R581,_tag_month_day!CB578/100)</f>
        <v>0.07</v>
      </c>
      <c r="S582" s="417" t="str">
        <f>IF(_tag_month_day!E578="","",_tag_month_day!E578)</f>
        <v/>
      </c>
      <c r="T582" s="417" t="str">
        <f>IF(_tag_month_day!F578="","",_tag_month_day!F578)</f>
        <v/>
      </c>
      <c r="U582" s="418" t="e">
        <f t="shared" si="3486"/>
        <v>#VALUE!</v>
      </c>
      <c r="V582" s="53" t="e">
        <f t="shared" si="3487"/>
        <v>#VALUE!</v>
      </c>
      <c r="W582" s="419" t="str">
        <f>IF(_jhy_month_day!A578="","",_jhy_month_day!A578)</f>
        <v/>
      </c>
      <c r="X582" s="420" t="str">
        <f>IF(_jhy_month_day!B578="","",_jhy_month_day!B578/100)</f>
        <v/>
      </c>
      <c r="Y582" s="420" t="str">
        <f>IF(_jhy_month_day!C578="","",_jhy_month_day!C578/100)</f>
        <v/>
      </c>
      <c r="Z582" s="439">
        <f t="shared" si="3189"/>
        <v>145</v>
      </c>
      <c r="AA582" s="440" t="str">
        <f>IF(_tag_month_day!G578="","",_tag_month_day!G578/100)</f>
        <v/>
      </c>
      <c r="AB582" s="440" t="str">
        <f>IF(_tag_month_day!H578="","",_tag_month_day!H578/100)</f>
        <v/>
      </c>
      <c r="AC582" s="193">
        <f t="shared" ref="AC582:AC645" si="3533">IF(X582="",AC581,BK582*($AV581*X582+$AW581*FD581+$AX581*FI581+$AY581*FN581+$AZ581*FS581+$BA581*FX581+$BG581*GE581)/(AV581*Y582+AX581*FK581+AW581*FF581+AY581*FP581+AZ581*FU581+BA581*FZ581+BG581*GG581+BB581*GK581+BC581*GN581+BD581*GP581))</f>
        <v>1.59963432013121</v>
      </c>
      <c r="AD582" s="441" t="str">
        <f t="shared" ref="AD582:AD645" si="3534">IF(AC582=AC581,"",AC582-AC581)</f>
        <v/>
      </c>
      <c r="AE582" s="442" t="str">
        <f t="shared" ref="AE582:AE645" si="3535">IF(1-AF582=0,"",(1-AF582))</f>
        <v/>
      </c>
      <c r="AF582" s="443">
        <v>1</v>
      </c>
      <c r="AG582" s="68" t="str">
        <f>IF(_duihao_month_day!A578="","",_duihao_month_day!A578)</f>
        <v/>
      </c>
      <c r="AH582" s="463">
        <f>IF(_gyk_month_day!B578="",AH581,_gyk_month_day!B578)</f>
        <v>820</v>
      </c>
      <c r="AI582" s="464"/>
      <c r="AJ582" s="68" t="str">
        <f>IF(_tag_month_day!I578="","",_tag_month_day!I578)</f>
        <v/>
      </c>
      <c r="AK582" s="465" t="str">
        <f>IF(_tzyy_month_day!A578="","",_tzyy_month_day!A578)</f>
        <v/>
      </c>
      <c r="AL582" s="465" t="str">
        <f>IF(_tzyy_month_day!B578="","",_tzyy_month_day!B578)</f>
        <v/>
      </c>
      <c r="AM582" s="465" t="str">
        <f>IF(_tzyy_month_day!C578="","",_tzyy_month_day!C578)</f>
        <v/>
      </c>
      <c r="AN582" s="466" t="str">
        <f>IF(_tag_month_day!CG578="","",_tag_month_day!CG578)</f>
        <v/>
      </c>
      <c r="AO582" s="466" t="str">
        <f>IF(_tag_month_day!CH578="","",_tag_month_day!CH578)</f>
        <v/>
      </c>
      <c r="AP582" s="486" t="e">
        <f t="shared" ref="AP582:AP645" si="3536">(IF(AN582=0,AS581,AS581*(1+AO582/AN582)/(AR582+AO582/AN582)))+AT582</f>
        <v>#VALUE!</v>
      </c>
      <c r="AQ582" s="487" t="str">
        <f>IF(_tag_month_day!J578="","",_tag_month_day!J578/100)</f>
        <v/>
      </c>
      <c r="AR582" s="488">
        <f t="shared" ref="AR582:AR645" si="3537">AR581</f>
        <v>1.3</v>
      </c>
      <c r="AS582" s="489" t="e">
        <f t="shared" si="3488"/>
        <v>#VALUE!</v>
      </c>
      <c r="AT582" s="489">
        <f t="shared" ref="AT582:AT645" si="3538">(SUM(BE582:BF582)-SUM(BE581:BF581))*0.05</f>
        <v>0</v>
      </c>
      <c r="AU582" s="490" t="str">
        <f>IF(_tag_month_day!K578="","",_tag_month_day!K578)</f>
        <v/>
      </c>
      <c r="AV582" s="491" t="str">
        <f>IF(_tag_month_day!L578="","",_tag_month_day!L578/100)</f>
        <v/>
      </c>
      <c r="AW582" s="420">
        <f t="shared" si="3460"/>
        <v>0</v>
      </c>
      <c r="AX582" s="420">
        <f t="shared" ref="AX582:AX645" si="3539">AX581</f>
        <v>0</v>
      </c>
      <c r="AY582" s="420" t="str">
        <f>IF(_tag_month_day!M578="","",_tag_month_day!M578/100)</f>
        <v/>
      </c>
      <c r="AZ582" s="420" t="str">
        <f>IF(_tag_month_day!N578="","",_tag_month_day!N578/100)</f>
        <v/>
      </c>
      <c r="BA582" s="420" t="str">
        <f>IF(_tag_month_day!O578="","",_tag_month_day!O578/100)</f>
        <v/>
      </c>
      <c r="BB582" s="496" t="str">
        <f>IF(_tag_month_day!P578="","",_tag_month_day!P578/100)</f>
        <v/>
      </c>
      <c r="BC582" s="496">
        <f t="shared" ref="BC582:BC645" si="3540">BC581</f>
        <v>0</v>
      </c>
      <c r="BD582" s="496" t="str">
        <f>IF(_tag_month_day!Q578="","",_tag_month_day!Q578/100)</f>
        <v/>
      </c>
      <c r="BE582" s="510" t="str">
        <f>IF(_tag_month_day!R578="","",_tag_month_day!R578/100)</f>
        <v/>
      </c>
      <c r="BF582" s="413" t="str">
        <f>IF(_tag_month_day!CC578="","",_tag_month_day!CC578/100)</f>
        <v/>
      </c>
      <c r="BG582" s="511" t="e">
        <f t="shared" si="3489"/>
        <v>#VALUE!</v>
      </c>
      <c r="BH582" s="198">
        <f t="shared" si="3490"/>
        <v>0</v>
      </c>
      <c r="BI582" s="512" t="e">
        <f>IF(CX582=0,BI581,(DK582*查询!$R$5+DL582*查询!$Q$5+DM582*查询!$N$5+DN582*查询!$O$5+DO582*查询!$P$5)*AF582/CX582)</f>
        <v>#VALUE!</v>
      </c>
      <c r="BJ582" s="512" t="e">
        <f>IF(CX582=0,BJ581,(DP582*查询!$S$5+DQ582*查询!$T$5+DR582*查询!$U$5)*AF582/CX582)</f>
        <v>#VALUE!</v>
      </c>
      <c r="BK582" s="512">
        <f t="shared" ref="BK582:BK645" si="3541">BK581</f>
        <v>1</v>
      </c>
      <c r="BL582" s="513" t="str">
        <f>IF(_cfyc_month_day!A578="","",_cfyc_month_day!A578)</f>
        <v/>
      </c>
      <c r="BM582" s="513" t="str">
        <f>IF(_cfyc_month_day!B578="","",_cfyc_month_day!B578)</f>
        <v/>
      </c>
      <c r="BN582" s="513" t="str">
        <f>IF(_cfyc_month_day!C578="","",_cfyc_month_day!C578)</f>
        <v/>
      </c>
      <c r="BO582" s="522" t="str">
        <f>IF(_cfyc_month_day!D578="","",_cfyc_month_day!D578)</f>
        <v/>
      </c>
      <c r="BP582" s="522" t="str">
        <f>IF(_cfyc_month_day!E578="","",_cfyc_month_day!E578)</f>
        <v/>
      </c>
      <c r="BQ582" s="522" t="str">
        <f>IF(_cfyc_month_day!F578="","",_cfyc_month_day!F578)</f>
        <v/>
      </c>
      <c r="BR582" s="513" t="str">
        <f>IF(_tag_month_day!T578="","",_tag_month_day!T578)</f>
        <v/>
      </c>
      <c r="BS582" s="513" t="str">
        <f>IF(_tag_month_day!U578="","",_tag_month_day!U578)</f>
        <v/>
      </c>
      <c r="BT582" s="523" t="str">
        <f t="shared" ref="BT582:BT645" si="3542">IF(CK582="","",IF((CK582&gt;=BV582-0.12)*(CK582&lt;=BV582+0.12),"合格","不合格"))</f>
        <v/>
      </c>
      <c r="BU582" s="223" t="str">
        <f>IF(_tag_month_day!V578="","",_tag_month_day!V578)</f>
        <v/>
      </c>
      <c r="BV582" s="206" t="str">
        <f>IF(_tag_month_day!W578="","",_tag_month_day!W578)</f>
        <v/>
      </c>
      <c r="BW582" s="540" t="str">
        <f>IF(_tag_month_day!X578="","",_tag_month_day!X578)</f>
        <v/>
      </c>
      <c r="BX582" s="540" t="str">
        <f>IF(_tag_month_day!Y578="","",_tag_month_day!Y578)</f>
        <v/>
      </c>
      <c r="BY582" s="541">
        <f ca="1" t="shared" ref="BY582:BY645" si="3543">L582</f>
        <v>43641.1249999986</v>
      </c>
      <c r="BZ582" s="542"/>
      <c r="CA582" s="543" t="str">
        <f>IF(_jhy2_month_day!A578="","",_jhy2_month_day!A578)</f>
        <v/>
      </c>
      <c r="CB582" s="464" t="str">
        <f>IF(_jhy2_month_day!B578="","",_jhy2_month_day!B578)</f>
        <v/>
      </c>
      <c r="CC582" s="464" t="str">
        <f>IF(_jhy2_month_day!C578="","",_jhy2_month_day!C578)</f>
        <v/>
      </c>
      <c r="CD582" s="464" t="str">
        <f>IF(_jhy2_month_day!D578="","",_jhy2_month_day!D578)</f>
        <v/>
      </c>
      <c r="CE582" s="464" t="str">
        <f>IF(_jhy2_month_day!E578="","",_jhy2_month_day!E578)</f>
        <v/>
      </c>
      <c r="CF582" s="464" t="str">
        <f>IF(_jhy2_month_day!F578="","",_jhy2_month_day!F578)</f>
        <v/>
      </c>
      <c r="CG582" s="464" t="str">
        <f>IF(_jhy2_month_day!G578="","",_jhy2_month_day!G578)</f>
        <v/>
      </c>
      <c r="CH582" s="464" t="str">
        <f>IF(_jhy2_month_day!H578="","",_jhy2_month_day!H578)</f>
        <v/>
      </c>
      <c r="CI582" s="464" t="str">
        <f>IF(_jhy2_month_day!I578="","",_jhy2_month_day!I578)</f>
        <v/>
      </c>
      <c r="CJ582" s="464" t="str">
        <f>IF(_jhy2_month_day!J578="","",_jhy2_month_day!J578)</f>
        <v/>
      </c>
      <c r="CK582" s="464" t="str">
        <f>IF(_jhy2_month_day!K578="","",_jhy2_month_day!K578)</f>
        <v/>
      </c>
      <c r="CL582" s="562" t="str">
        <f>IF(_jhy2_month_day!L578="","",_jhy2_month_day!L578)</f>
        <v/>
      </c>
      <c r="CM582" s="562" t="str">
        <f>IF(_jhy2_month_day!M578="","",_jhy2_month_day!M578)</f>
        <v/>
      </c>
      <c r="CN582" s="562" t="str">
        <f>IF(_jhy2_month_day!N578="","",_jhy2_month_day!N578)</f>
        <v/>
      </c>
      <c r="CO582" s="562" t="str">
        <f>IF(_jhy2_month_day!O578="","",_jhy2_month_day!O578)</f>
        <v/>
      </c>
      <c r="CP582" s="562" t="str">
        <f>IF(_jhy2_month_day!P578="","",_jhy2_month_day!P578)</f>
        <v/>
      </c>
      <c r="CQ582" s="562" t="str">
        <f>IF(_jhy2_month_day!Q578="","",_jhy2_month_day!Q578)</f>
        <v/>
      </c>
      <c r="CR582" s="563" t="str">
        <f>IF(_jhy2_month_day!R578="","",_jhy2_month_day!R578)</f>
        <v/>
      </c>
      <c r="CS582" s="576" t="str">
        <f>IF(_jhy2_month_day!S578="","",_jhy2_month_day!S578)</f>
        <v/>
      </c>
      <c r="CT582" s="562" t="str">
        <f>IF(_jhy2_month_day!T578="","",_jhy2_month_day!T578)</f>
        <v/>
      </c>
      <c r="CU582" s="577" t="e">
        <f t="shared" si="3491"/>
        <v>#VALUE!</v>
      </c>
      <c r="CV582" s="198" t="e">
        <f t="shared" si="3492"/>
        <v>#VALUE!</v>
      </c>
      <c r="CW582" s="192" t="e">
        <f t="shared" si="3493"/>
        <v>#VALUE!</v>
      </c>
      <c r="CX582" s="192" t="e">
        <f t="shared" si="3494"/>
        <v>#VALUE!</v>
      </c>
      <c r="CY582" s="202" t="e">
        <f t="shared" si="3495"/>
        <v>#VALUE!</v>
      </c>
      <c r="CZ582" s="192" t="e">
        <f t="shared" ref="CZ582:DI582" si="3544">$AJ582*EF582</f>
        <v>#VALUE!</v>
      </c>
      <c r="DA582" s="192" t="e">
        <f t="shared" si="3544"/>
        <v>#VALUE!</v>
      </c>
      <c r="DB582" s="192" t="e">
        <f t="shared" si="3544"/>
        <v>#VALUE!</v>
      </c>
      <c r="DC582" s="192" t="e">
        <f t="shared" si="3544"/>
        <v>#VALUE!</v>
      </c>
      <c r="DD582" s="192" t="e">
        <f t="shared" si="3544"/>
        <v>#VALUE!</v>
      </c>
      <c r="DE582" s="192" t="e">
        <f t="shared" si="3544"/>
        <v>#VALUE!</v>
      </c>
      <c r="DF582" s="192" t="e">
        <f t="shared" si="3544"/>
        <v>#VALUE!</v>
      </c>
      <c r="DG582" s="192" t="e">
        <f t="shared" si="3544"/>
        <v>#VALUE!</v>
      </c>
      <c r="DH582" s="192" t="e">
        <f t="shared" si="3544"/>
        <v>#VALUE!</v>
      </c>
      <c r="DI582" s="192" t="e">
        <f t="shared" si="3544"/>
        <v>#VALUE!</v>
      </c>
      <c r="DJ582" s="192" t="e">
        <f t="shared" si="3497"/>
        <v>#VALUE!</v>
      </c>
      <c r="DK582" s="192" t="e">
        <f t="shared" si="3498"/>
        <v>#VALUE!</v>
      </c>
      <c r="DL582" s="192" t="e">
        <f t="shared" si="3499"/>
        <v>#VALUE!</v>
      </c>
      <c r="DM582" s="192" t="e">
        <f t="shared" si="3500"/>
        <v>#VALUE!</v>
      </c>
      <c r="DN582" s="192" t="e">
        <f t="shared" si="3501"/>
        <v>#VALUE!</v>
      </c>
      <c r="DO582" s="192" t="e">
        <f t="shared" si="3502"/>
        <v>#VALUE!</v>
      </c>
      <c r="DP582" s="192" t="e">
        <f t="shared" si="3503"/>
        <v>#VALUE!</v>
      </c>
      <c r="DQ582" s="192" t="e">
        <f t="shared" si="3504"/>
        <v>#VALUE!</v>
      </c>
      <c r="DR582" s="192" t="e">
        <f t="shared" si="3505"/>
        <v>#VALUE!</v>
      </c>
      <c r="DS582" s="192" t="e">
        <f t="shared" si="3506"/>
        <v>#VALUE!</v>
      </c>
      <c r="DT582" s="192" t="e">
        <f t="shared" si="3507"/>
        <v>#VALUE!</v>
      </c>
      <c r="DU582" s="192" t="e">
        <f t="shared" si="3508"/>
        <v>#VALUE!</v>
      </c>
      <c r="DV582" s="198" t="e">
        <f t="shared" si="3509"/>
        <v>#VALUE!</v>
      </c>
      <c r="DW582" s="198" t="e">
        <f t="shared" si="3510"/>
        <v>#DIV/0!</v>
      </c>
      <c r="DX582" s="198" t="e">
        <f t="shared" si="3511"/>
        <v>#DIV/0!</v>
      </c>
      <c r="DY582" s="198" t="e">
        <f t="shared" si="3512"/>
        <v>#VALUE!</v>
      </c>
      <c r="DZ582" s="198" t="e">
        <f t="shared" si="3513"/>
        <v>#VALUE!</v>
      </c>
      <c r="EA582" s="198" t="e">
        <f t="shared" si="3514"/>
        <v>#VALUE!</v>
      </c>
      <c r="EB582" s="198" t="e">
        <f t="shared" si="3515"/>
        <v>#VALUE!</v>
      </c>
      <c r="EC582" s="198" t="e">
        <f t="shared" si="3516"/>
        <v>#DIV/0!</v>
      </c>
      <c r="ED582" s="198" t="e">
        <f t="shared" si="3517"/>
        <v>#VALUE!</v>
      </c>
      <c r="EE582" s="198" t="e">
        <f t="shared" si="3518"/>
        <v>#VALUE!</v>
      </c>
      <c r="EF582" s="198" t="e">
        <f t="shared" ref="EF582:EO582" si="3545">DV582/SUM($DV582:$EE582)</f>
        <v>#VALUE!</v>
      </c>
      <c r="EG582" s="198" t="e">
        <f t="shared" si="3545"/>
        <v>#DIV/0!</v>
      </c>
      <c r="EH582" s="198" t="e">
        <f t="shared" si="3545"/>
        <v>#DIV/0!</v>
      </c>
      <c r="EI582" s="198" t="e">
        <f t="shared" si="3545"/>
        <v>#VALUE!</v>
      </c>
      <c r="EJ582" s="198" t="e">
        <f t="shared" si="3545"/>
        <v>#VALUE!</v>
      </c>
      <c r="EK582" s="198" t="e">
        <f t="shared" si="3545"/>
        <v>#VALUE!</v>
      </c>
      <c r="EL582" s="198" t="e">
        <f t="shared" si="3545"/>
        <v>#VALUE!</v>
      </c>
      <c r="EM582" s="198" t="e">
        <f t="shared" si="3545"/>
        <v>#DIV/0!</v>
      </c>
      <c r="EN582" s="198" t="e">
        <f t="shared" si="3545"/>
        <v>#VALUE!</v>
      </c>
      <c r="EO582" s="198" t="e">
        <f t="shared" si="3545"/>
        <v>#VALUE!</v>
      </c>
      <c r="EP582" s="511">
        <f t="shared" ref="EP582:EW582" si="3546">EP581</f>
        <v>0.08</v>
      </c>
      <c r="EQ582" s="511">
        <f t="shared" si="3546"/>
        <v>0.015</v>
      </c>
      <c r="ER582" s="511">
        <f t="shared" si="3546"/>
        <v>0.015</v>
      </c>
      <c r="ES582" s="511">
        <f t="shared" si="3546"/>
        <v>0.015</v>
      </c>
      <c r="ET582" s="511">
        <f t="shared" si="3546"/>
        <v>0.015</v>
      </c>
      <c r="EU582" s="511">
        <f t="shared" si="3546"/>
        <v>0.09</v>
      </c>
      <c r="EV582" s="511">
        <f t="shared" si="3546"/>
        <v>0.09</v>
      </c>
      <c r="EW582" s="511">
        <f t="shared" si="3546"/>
        <v>0.09</v>
      </c>
      <c r="EX582" s="420" t="str">
        <f>IF(_tag_month_day!AS578="","",_tag_month_day!AS578/100)</f>
        <v/>
      </c>
      <c r="EY582" s="420" t="str">
        <f>IF(_tag_month_day!AT578="","",_tag_month_day!AT578/100)</f>
        <v/>
      </c>
      <c r="EZ582" s="420" t="str">
        <f>IF(_tag_month_day!AU578="","",_tag_month_day!AU578/100)</f>
        <v/>
      </c>
      <c r="FA582" s="420" t="str">
        <f>IF(_tag_month_day!AV578="","",_tag_month_day!AV578/100)</f>
        <v/>
      </c>
      <c r="FB582" s="420" t="str">
        <f>IF(_tag_month_day!AW578="","",_tag_month_day!AW578/100)</f>
        <v/>
      </c>
      <c r="FC582" s="420" t="str">
        <f>IF(_tag_month_day!AX578="","",_tag_month_day!AX578/100)</f>
        <v/>
      </c>
      <c r="FD582" s="510">
        <f t="shared" ref="FD582:FD645" si="3547">FD581</f>
        <v>0.33</v>
      </c>
      <c r="FE582" s="510">
        <f t="shared" ref="FE582:FE645" si="3548">FE581</f>
        <v>0.19</v>
      </c>
      <c r="FF582" s="510">
        <f t="shared" ref="FF582:FF645" si="3549">FF581</f>
        <v>0.003</v>
      </c>
      <c r="FG582" s="510">
        <f t="shared" ref="FG582:FG645" si="3550">FG581</f>
        <v>0</v>
      </c>
      <c r="FH582" s="603">
        <f t="shared" ref="FH582:FH645" si="3551">FH581</f>
        <v>0.0001</v>
      </c>
      <c r="FI582" s="510">
        <f t="shared" ref="FI582:FR582" si="3552">FI581</f>
        <v>0.41</v>
      </c>
      <c r="FJ582" s="510">
        <f t="shared" si="3552"/>
        <v>0.11</v>
      </c>
      <c r="FK582" s="510">
        <f t="shared" si="3552"/>
        <v>0.015</v>
      </c>
      <c r="FL582" s="510">
        <f t="shared" si="3552"/>
        <v>0</v>
      </c>
      <c r="FM582" s="603">
        <f t="shared" si="3552"/>
        <v>0.0001</v>
      </c>
      <c r="FN582" s="510" t="str">
        <f>IF(_tag_month_day!AY578="","",_tag_month_day!AY578/100)</f>
        <v/>
      </c>
      <c r="FO582" s="510" t="str">
        <f>IF(_tag_month_day!AZ578="","",_tag_month_day!AZ578/100)</f>
        <v/>
      </c>
      <c r="FP582" s="510" t="str">
        <f>IF(_tag_month_day!BA578="","",_tag_month_day!BA578/100)</f>
        <v/>
      </c>
      <c r="FQ582" s="510" t="str">
        <f>IF(_tag_month_day!BB578="","",_tag_month_day!BB578/100)</f>
        <v/>
      </c>
      <c r="FR582" s="603" t="str">
        <f>IF(_tag_month_day!BC578="","",_tag_month_day!BC578/100)</f>
        <v/>
      </c>
      <c r="FS582" s="510" t="str">
        <f>IF(_tag_month_day!BD578="","",_tag_month_day!BD578/100)</f>
        <v/>
      </c>
      <c r="FT582" s="510" t="str">
        <f>IF(_tag_month_day!BE578="","",_tag_month_day!BE578/100)</f>
        <v/>
      </c>
      <c r="FU582" s="510" t="str">
        <f>IF(_tag_month_day!BF578="","",_tag_month_day!BF578/100)</f>
        <v/>
      </c>
      <c r="FV582" s="510" t="str">
        <f>IF(_tag_month_day!BG578="","",_tag_month_day!BG578/100)</f>
        <v/>
      </c>
      <c r="FW582" s="603" t="str">
        <f>IF(_tag_month_day!BH578="","",_tag_month_day!BH578/100)</f>
        <v/>
      </c>
      <c r="FX582" s="510" t="str">
        <f>IF(_tag_month_day!BI578="","",_tag_month_day!BI578/100)</f>
        <v/>
      </c>
      <c r="FY582" s="510" t="str">
        <f>IF(_tag_month_day!BJ578="","",_tag_month_day!BJ578/100)</f>
        <v/>
      </c>
      <c r="FZ582" s="605" t="str">
        <f>IF(_tag_month_day!BK578="","",_tag_month_day!BK578/100)</f>
        <v/>
      </c>
      <c r="GA582" s="510" t="str">
        <f>IF(_tag_month_day!BL578="","",_tag_month_day!BL578/100)</f>
        <v/>
      </c>
      <c r="GB582" s="603" t="str">
        <f>IF(_tag_month_day!BM578="","",_tag_month_day!BM578/100)</f>
        <v/>
      </c>
      <c r="GC582" s="420" t="str">
        <f>IF(_tag_month_day!BN578="","",_tag_month_day!BN578/100)</f>
        <v/>
      </c>
      <c r="GD582" s="420" t="str">
        <f>IF(_tag_month_day!BO578="","",_tag_month_day!BO578/100)</f>
        <v/>
      </c>
      <c r="GE582" s="420" t="str">
        <f>IF(_tag_month_day!BP578="","",_tag_month_day!BP578/100)</f>
        <v/>
      </c>
      <c r="GF582" s="420" t="str">
        <f>IF(_tag_month_day!BQ578="","",_tag_month_day!BQ578/100)</f>
        <v/>
      </c>
      <c r="GG582" s="420" t="str">
        <f>IF(_tag_month_day!BR578="","",_tag_month_day!BR578/100)</f>
        <v/>
      </c>
      <c r="GH582" s="420" t="str">
        <f>IF(_tag_month_day!BS578="","",_tag_month_day!BS578/100)</f>
        <v/>
      </c>
      <c r="GI582" s="603" t="str">
        <f>IF(_tag_month_day!BT578="","",_tag_month_day!BT578/100)</f>
        <v/>
      </c>
      <c r="GJ582" s="612" t="str">
        <f>IF(_tag_month_day!BU578="","",_tag_month_day!BU578/100)</f>
        <v/>
      </c>
      <c r="GK582" s="620" t="str">
        <f>IF(_tag_month_day!BV578="",IF(_rlcf_month_day!A$2="","",_rlcf_month_day!A$2/100),_tag_month_day!BV578/100)</f>
        <v/>
      </c>
      <c r="GL582" s="620" t="str">
        <f>IF(_tag_month_day!BW578="",IF(_rlcf_month_day!B$2="","",_rlcf_month_day!B$2/100),_tag_month_day!BW578/100)</f>
        <v/>
      </c>
      <c r="GM582" s="621" t="str">
        <f>IF(_tag_month_day!BX578="",IF(_rlcf_month_day!C$2="","",_rlcf_month_day!C$2/100),_tag_month_day!BX578/100)</f>
        <v/>
      </c>
      <c r="GN582" s="620" t="str">
        <f>IF(_tag_month_day!BV578="",IF(_rlcf_month_day!A$2="","",_rlcf_month_day!A$2/100),_tag_month_day!BV578/100)</f>
        <v/>
      </c>
      <c r="GO582" s="620" t="str">
        <f>IF(_tag_month_day!BW578="",IF(_rlcf_month_day!B$2="","",_rlcf_month_day!B$2/100),_tag_month_day!BW578/100)</f>
        <v/>
      </c>
      <c r="GP582" s="620" t="str">
        <f>IF(_tag_month_day!CD578="",IF(_rlcf_month_day!E$2="","",_rlcf_month_day!E$2/100),_tag_month_day!CD578/100)</f>
        <v/>
      </c>
      <c r="GQ582" s="620" t="str">
        <f>IF(_tag_month_day!CE578="",IF(_rlcf_month_day!F$2="","",_rlcf_month_day!F$2/100),_tag_month_day!CE578/100)</f>
        <v/>
      </c>
      <c r="GR582" s="621" t="str">
        <f>IF(_tag_month_day!CF578="",IF(_rlcf_month_day!G$2="","",_rlcf_month_day!G$2/100),_tag_month_day!CF578/100)</f>
        <v/>
      </c>
      <c r="GS582" s="626">
        <f t="shared" ref="GS582:HH582" si="3553">GS581</f>
        <v>0.953</v>
      </c>
      <c r="GT582" s="626">
        <f t="shared" si="3553"/>
        <v>0.55</v>
      </c>
      <c r="GU582" s="626">
        <f t="shared" si="3553"/>
        <v>0.55</v>
      </c>
      <c r="GV582" s="626">
        <f t="shared" si="3553"/>
        <v>0.55</v>
      </c>
      <c r="GW582" s="626">
        <f t="shared" si="3553"/>
        <v>0.5</v>
      </c>
      <c r="GX582" s="626">
        <f t="shared" si="3553"/>
        <v>0.935</v>
      </c>
      <c r="GY582" s="626">
        <f t="shared" si="3553"/>
        <v>0.15</v>
      </c>
      <c r="GZ582" s="626">
        <f t="shared" si="3553"/>
        <v>1</v>
      </c>
      <c r="HA582" s="632">
        <f t="shared" si="3553"/>
        <v>0.047</v>
      </c>
      <c r="HB582" s="632">
        <f t="shared" si="3553"/>
        <v>0.45</v>
      </c>
      <c r="HC582" s="632">
        <f t="shared" si="3553"/>
        <v>0.45</v>
      </c>
      <c r="HD582" s="632">
        <f t="shared" si="3553"/>
        <v>0.45</v>
      </c>
      <c r="HE582" s="632">
        <f t="shared" si="3553"/>
        <v>0.5</v>
      </c>
      <c r="HF582" s="632">
        <f t="shared" si="3553"/>
        <v>0.065</v>
      </c>
      <c r="HG582" s="632">
        <f t="shared" si="3553"/>
        <v>0.85</v>
      </c>
      <c r="HH582" s="632">
        <f t="shared" si="3553"/>
        <v>0</v>
      </c>
      <c r="HI582" s="68">
        <f t="shared" si="3523"/>
        <v>0</v>
      </c>
      <c r="HJ582" s="68" t="e">
        <f t="shared" ref="HJ582:HJ645" si="3554">IF(AJ582&gt;0,AH582-AJ582,0)</f>
        <v>#VALUE!</v>
      </c>
      <c r="HK582" s="202">
        <f t="shared" ref="HK582:HK645" si="3555">HK581</f>
        <v>0.85</v>
      </c>
      <c r="HL582" s="464">
        <f t="shared" ref="HL582:HL645" si="3556">HL581</f>
        <v>550000</v>
      </c>
      <c r="HM582" s="464">
        <f t="shared" ref="HM582:HM645" si="3557">HM581</f>
        <v>480000</v>
      </c>
      <c r="HN582" s="192" t="e">
        <f t="shared" si="3524"/>
        <v>#VALUE!</v>
      </c>
      <c r="HO582" s="192" t="e">
        <f>HN582*HK582*$HO$2/HL582*1000000</f>
        <v>#VALUE!</v>
      </c>
      <c r="HP582" s="192" t="e">
        <f>HN582*HK582*$HP$2/HM582*1000000</f>
        <v>#VALUE!</v>
      </c>
    </row>
    <row r="583" customFormat="1" spans="1:224">
      <c r="A583" s="381">
        <v>578</v>
      </c>
      <c r="B583" s="54">
        <f ca="1" t="shared" ref="B583:B646" si="3558">IF(D583=D582,B582,IF(D583="夜班",B582+1,B582))</f>
        <v>43641</v>
      </c>
      <c r="C583" s="57">
        <f t="shared" ref="C583:C646" si="3559">C582</f>
        <v>0.0416666666666667</v>
      </c>
      <c r="D583" s="68" t="str">
        <f ca="1" t="shared" si="3525"/>
        <v>夜班</v>
      </c>
      <c r="E583" s="68" t="str">
        <f ca="1" t="shared" si="3526"/>
        <v>乙</v>
      </c>
      <c r="F583" s="68">
        <f ca="1">SUMPRODUCT((成本日报!$A$3:$A$95=计划!B583)*(成本日报!$B$3:$B$95=计划!$D583),成本日报!$C$3:$C$95)</f>
        <v>2</v>
      </c>
      <c r="G583" s="382">
        <f ca="1" t="shared" ref="G583:G646" si="3560">G582+C582</f>
        <v>43641.0416666653</v>
      </c>
      <c r="H583" s="382">
        <f ca="1" t="shared" si="3527"/>
        <v>43641.0486111097</v>
      </c>
      <c r="I583" s="382">
        <f ca="1" t="shared" si="3528"/>
        <v>43641.0541666653</v>
      </c>
      <c r="J583" s="382">
        <f ca="1" t="shared" si="3529"/>
        <v>43641.0833333319</v>
      </c>
      <c r="K583" s="382">
        <f ca="1" t="shared" si="3530"/>
        <v>43641.1458333319</v>
      </c>
      <c r="L583" s="382">
        <f ca="1" t="shared" si="3531"/>
        <v>43641.1666666653</v>
      </c>
      <c r="M583" s="398" t="str">
        <f>IF(_tag_month_day!A579="","",_tag_month_day!A579)</f>
        <v/>
      </c>
      <c r="N583" s="398" t="str">
        <f>IF(_tag_month_day!B579="","",_tag_month_day!B579)</f>
        <v/>
      </c>
      <c r="O583" s="399" t="e">
        <f t="shared" si="3532"/>
        <v>#VALUE!</v>
      </c>
      <c r="P583" s="398" t="str">
        <f>IF(_tag_month_day!C579="","",_tag_month_day!C579)</f>
        <v/>
      </c>
      <c r="Q583" s="398" t="str">
        <f>IF(_tag_month_day!D579="","",_tag_month_day!D579)</f>
        <v/>
      </c>
      <c r="R583" s="416">
        <f>IF(_tag_month_day!CB579="",R582,_tag_month_day!CB579/100)</f>
        <v>0.07</v>
      </c>
      <c r="S583" s="417" t="str">
        <f>IF(_tag_month_day!E579="","",_tag_month_day!E579)</f>
        <v/>
      </c>
      <c r="T583" s="417" t="str">
        <f>IF(_tag_month_day!F579="","",_tag_month_day!F579)</f>
        <v/>
      </c>
      <c r="U583" s="418" t="e">
        <f t="shared" si="3486"/>
        <v>#VALUE!</v>
      </c>
      <c r="V583" s="53" t="e">
        <f t="shared" si="3487"/>
        <v>#VALUE!</v>
      </c>
      <c r="W583" s="419" t="str">
        <f>IF(_jhy_month_day!A579="","",_jhy_month_day!A579)</f>
        <v/>
      </c>
      <c r="X583" s="420" t="str">
        <f>IF(_jhy_month_day!B579="","",_jhy_month_day!B579/100)</f>
        <v/>
      </c>
      <c r="Y583" s="420" t="str">
        <f>IF(_jhy_month_day!C579="","",_jhy_month_day!C579/100)</f>
        <v/>
      </c>
      <c r="Z583" s="439">
        <f t="shared" si="3189"/>
        <v>145</v>
      </c>
      <c r="AA583" s="440" t="str">
        <f>IF(_tag_month_day!G579="","",_tag_month_day!G579/100)</f>
        <v/>
      </c>
      <c r="AB583" s="440" t="str">
        <f>IF(_tag_month_day!H579="","",_tag_month_day!H579/100)</f>
        <v/>
      </c>
      <c r="AC583" s="193">
        <f t="shared" si="3533"/>
        <v>1.59963432013121</v>
      </c>
      <c r="AD583" s="441" t="str">
        <f t="shared" si="3534"/>
        <v/>
      </c>
      <c r="AE583" s="442" t="str">
        <f t="shared" si="3535"/>
        <v/>
      </c>
      <c r="AF583" s="443">
        <v>1</v>
      </c>
      <c r="AG583" s="68" t="str">
        <f>IF(_duihao_month_day!A579="","",_duihao_month_day!A579)</f>
        <v/>
      </c>
      <c r="AH583" s="463">
        <f>IF(_gyk_month_day!B579="",AH582,_gyk_month_day!B579)</f>
        <v>820</v>
      </c>
      <c r="AI583" s="464"/>
      <c r="AJ583" s="68" t="str">
        <f>IF(_tag_month_day!I579="","",_tag_month_day!I579)</f>
        <v/>
      </c>
      <c r="AK583" s="465" t="str">
        <f>IF(_tzyy_month_day!A579="","",_tzyy_month_day!A579)</f>
        <v/>
      </c>
      <c r="AL583" s="465" t="str">
        <f>IF(_tzyy_month_day!B579="","",_tzyy_month_day!B579)</f>
        <v/>
      </c>
      <c r="AM583" s="465" t="str">
        <f>IF(_tzyy_month_day!C579="","",_tzyy_month_day!C579)</f>
        <v/>
      </c>
      <c r="AN583" s="466" t="str">
        <f>IF(_tag_month_day!CG579="","",_tag_month_day!CG579)</f>
        <v/>
      </c>
      <c r="AO583" s="466" t="str">
        <f>IF(_tag_month_day!CH579="","",_tag_month_day!CH579)</f>
        <v/>
      </c>
      <c r="AP583" s="486" t="e">
        <f t="shared" si="3536"/>
        <v>#VALUE!</v>
      </c>
      <c r="AQ583" s="487" t="str">
        <f>IF(_tag_month_day!J579="","",_tag_month_day!J579/100)</f>
        <v/>
      </c>
      <c r="AR583" s="488">
        <f t="shared" si="3537"/>
        <v>1.3</v>
      </c>
      <c r="AS583" s="489" t="e">
        <f t="shared" si="3488"/>
        <v>#VALUE!</v>
      </c>
      <c r="AT583" s="489">
        <f t="shared" si="3538"/>
        <v>0</v>
      </c>
      <c r="AU583" s="490" t="str">
        <f>IF(_tag_month_day!K579="","",_tag_month_day!K579)</f>
        <v/>
      </c>
      <c r="AV583" s="491" t="str">
        <f>IF(_tag_month_day!L579="","",_tag_month_day!L579/100)</f>
        <v/>
      </c>
      <c r="AW583" s="420">
        <f t="shared" si="3460"/>
        <v>0</v>
      </c>
      <c r="AX583" s="420">
        <f t="shared" si="3539"/>
        <v>0</v>
      </c>
      <c r="AY583" s="420" t="str">
        <f>IF(_tag_month_day!M579="","",_tag_month_day!M579/100)</f>
        <v/>
      </c>
      <c r="AZ583" s="420" t="str">
        <f>IF(_tag_month_day!N579="","",_tag_month_day!N579/100)</f>
        <v/>
      </c>
      <c r="BA583" s="420" t="str">
        <f>IF(_tag_month_day!O579="","",_tag_month_day!O579/100)</f>
        <v/>
      </c>
      <c r="BB583" s="496" t="str">
        <f>IF(_tag_month_day!P579="","",_tag_month_day!P579/100)</f>
        <v/>
      </c>
      <c r="BC583" s="496">
        <f t="shared" si="3540"/>
        <v>0</v>
      </c>
      <c r="BD583" s="496" t="str">
        <f>IF(_tag_month_day!Q579="","",_tag_month_day!Q579/100)</f>
        <v/>
      </c>
      <c r="BE583" s="510" t="str">
        <f>IF(_tag_month_day!R579="","",_tag_month_day!R579/100)</f>
        <v/>
      </c>
      <c r="BF583" s="413" t="str">
        <f>IF(_tag_month_day!CC579="","",_tag_month_day!CC579/100)</f>
        <v/>
      </c>
      <c r="BG583" s="511" t="e">
        <f t="shared" si="3489"/>
        <v>#VALUE!</v>
      </c>
      <c r="BH583" s="198">
        <f t="shared" si="3490"/>
        <v>0</v>
      </c>
      <c r="BI583" s="512" t="e">
        <f>IF(CX583=0,BI582,(DK583*查询!$R$5+DL583*查询!$Q$5+DM583*查询!$N$5+DN583*查询!$O$5+DO583*查询!$P$5)*AF583/CX583)</f>
        <v>#VALUE!</v>
      </c>
      <c r="BJ583" s="512" t="e">
        <f>IF(CX583=0,BJ582,(DP583*查询!$S$5+DQ583*查询!$T$5+DR583*查询!$U$5)*AF583/CX583)</f>
        <v>#VALUE!</v>
      </c>
      <c r="BK583" s="512">
        <f t="shared" si="3541"/>
        <v>1</v>
      </c>
      <c r="BL583" s="513" t="str">
        <f>IF(_cfyc_month_day!A579="","",_cfyc_month_day!A579)</f>
        <v/>
      </c>
      <c r="BM583" s="513" t="str">
        <f>IF(_cfyc_month_day!B579="","",_cfyc_month_day!B579)</f>
        <v/>
      </c>
      <c r="BN583" s="513" t="str">
        <f>IF(_cfyc_month_day!C579="","",_cfyc_month_day!C579)</f>
        <v/>
      </c>
      <c r="BO583" s="522" t="str">
        <f>IF(_cfyc_month_day!D579="","",_cfyc_month_day!D579)</f>
        <v/>
      </c>
      <c r="BP583" s="522" t="str">
        <f>IF(_cfyc_month_day!E579="","",_cfyc_month_day!E579)</f>
        <v/>
      </c>
      <c r="BQ583" s="522" t="str">
        <f>IF(_cfyc_month_day!F579="","",_cfyc_month_day!F579)</f>
        <v/>
      </c>
      <c r="BR583" s="513" t="str">
        <f>IF(_tag_month_day!T579="","",_tag_month_day!T579)</f>
        <v/>
      </c>
      <c r="BS583" s="513" t="str">
        <f>IF(_tag_month_day!U579="","",_tag_month_day!U579)</f>
        <v/>
      </c>
      <c r="BT583" s="523" t="str">
        <f t="shared" si="3542"/>
        <v/>
      </c>
      <c r="BU583" s="223" t="str">
        <f>IF(_tag_month_day!V579="","",_tag_month_day!V579)</f>
        <v/>
      </c>
      <c r="BV583" s="206" t="str">
        <f>IF(_tag_month_day!W579="","",_tag_month_day!W579)</f>
        <v/>
      </c>
      <c r="BW583" s="540" t="str">
        <f>IF(_tag_month_day!X579="","",_tag_month_day!X579)</f>
        <v/>
      </c>
      <c r="BX583" s="540" t="str">
        <f>IF(_tag_month_day!Y579="","",_tag_month_day!Y579)</f>
        <v/>
      </c>
      <c r="BY583" s="541">
        <f ca="1" t="shared" si="3543"/>
        <v>43641.1666666653</v>
      </c>
      <c r="BZ583" s="542"/>
      <c r="CA583" s="562" t="str">
        <f>IF(_jhy2_month_day!A579="","",_jhy2_month_day!A579)</f>
        <v/>
      </c>
      <c r="CB583" s="464" t="str">
        <f>IF(_jhy2_month_day!B579="","",_jhy2_month_day!B579)</f>
        <v/>
      </c>
      <c r="CC583" s="464" t="str">
        <f>IF(_jhy2_month_day!C579="","",_jhy2_month_day!C579)</f>
        <v/>
      </c>
      <c r="CD583" s="464" t="str">
        <f>IF(_jhy2_month_day!D579="","",_jhy2_month_day!D579)</f>
        <v/>
      </c>
      <c r="CE583" s="464" t="str">
        <f>IF(_jhy2_month_day!E579="","",_jhy2_month_day!E579)</f>
        <v/>
      </c>
      <c r="CF583" s="464" t="str">
        <f>IF(_jhy2_month_day!F579="","",_jhy2_month_day!F579)</f>
        <v/>
      </c>
      <c r="CG583" s="464" t="str">
        <f>IF(_jhy2_month_day!G579="","",_jhy2_month_day!G579)</f>
        <v/>
      </c>
      <c r="CH583" s="464" t="str">
        <f>IF(_jhy2_month_day!H579="","",_jhy2_month_day!H579)</f>
        <v/>
      </c>
      <c r="CI583" s="464" t="str">
        <f>IF(_jhy2_month_day!I579="","",_jhy2_month_day!I579)</f>
        <v/>
      </c>
      <c r="CJ583" s="464" t="str">
        <f>IF(_jhy2_month_day!J579="","",_jhy2_month_day!J579)</f>
        <v/>
      </c>
      <c r="CK583" s="464" t="str">
        <f>IF(_jhy2_month_day!K579="","",_jhy2_month_day!K579)</f>
        <v/>
      </c>
      <c r="CL583" s="562" t="str">
        <f>IF(_jhy2_month_day!L579="","",_jhy2_month_day!L579)</f>
        <v/>
      </c>
      <c r="CM583" s="562" t="str">
        <f>IF(_jhy2_month_day!M579="","",_jhy2_month_day!M579)</f>
        <v/>
      </c>
      <c r="CN583" s="562" t="str">
        <f>IF(_jhy2_month_day!N579="","",_jhy2_month_day!N579)</f>
        <v/>
      </c>
      <c r="CO583" s="562" t="str">
        <f>IF(_jhy2_month_day!O579="","",_jhy2_month_day!O579)</f>
        <v/>
      </c>
      <c r="CP583" s="562" t="str">
        <f>IF(_jhy2_month_day!P579="","",_jhy2_month_day!P579)</f>
        <v/>
      </c>
      <c r="CQ583" s="562" t="str">
        <f>IF(_jhy2_month_day!Q579="","",_jhy2_month_day!Q579)</f>
        <v/>
      </c>
      <c r="CR583" s="563" t="str">
        <f>IF(_jhy2_month_day!R579="","",_jhy2_month_day!R579)</f>
        <v/>
      </c>
      <c r="CS583" s="576" t="str">
        <f>IF(_jhy2_month_day!S579="","",_jhy2_month_day!S579)</f>
        <v/>
      </c>
      <c r="CT583" s="562" t="str">
        <f>IF(_jhy2_month_day!T579="","",_jhy2_month_day!T579)</f>
        <v/>
      </c>
      <c r="CU583" s="577" t="e">
        <f t="shared" si="3491"/>
        <v>#VALUE!</v>
      </c>
      <c r="CV583" s="198" t="e">
        <f t="shared" si="3492"/>
        <v>#VALUE!</v>
      </c>
      <c r="CW583" s="192" t="e">
        <f t="shared" si="3493"/>
        <v>#VALUE!</v>
      </c>
      <c r="CX583" s="192" t="e">
        <f t="shared" si="3494"/>
        <v>#VALUE!</v>
      </c>
      <c r="CY583" s="202" t="e">
        <f t="shared" si="3495"/>
        <v>#VALUE!</v>
      </c>
      <c r="CZ583" s="192" t="e">
        <f t="shared" ref="CZ583:DI583" si="3561">$AJ583*EF583</f>
        <v>#VALUE!</v>
      </c>
      <c r="DA583" s="192" t="e">
        <f t="shared" si="3561"/>
        <v>#VALUE!</v>
      </c>
      <c r="DB583" s="192" t="e">
        <f t="shared" si="3561"/>
        <v>#VALUE!</v>
      </c>
      <c r="DC583" s="192" t="e">
        <f t="shared" si="3561"/>
        <v>#VALUE!</v>
      </c>
      <c r="DD583" s="192" t="e">
        <f t="shared" si="3561"/>
        <v>#VALUE!</v>
      </c>
      <c r="DE583" s="192" t="e">
        <f t="shared" si="3561"/>
        <v>#VALUE!</v>
      </c>
      <c r="DF583" s="192" t="e">
        <f t="shared" si="3561"/>
        <v>#VALUE!</v>
      </c>
      <c r="DG583" s="192" t="e">
        <f t="shared" si="3561"/>
        <v>#VALUE!</v>
      </c>
      <c r="DH583" s="192" t="e">
        <f t="shared" si="3561"/>
        <v>#VALUE!</v>
      </c>
      <c r="DI583" s="192" t="e">
        <f t="shared" si="3561"/>
        <v>#VALUE!</v>
      </c>
      <c r="DJ583" s="192" t="e">
        <f t="shared" si="3497"/>
        <v>#VALUE!</v>
      </c>
      <c r="DK583" s="192" t="e">
        <f t="shared" si="3498"/>
        <v>#VALUE!</v>
      </c>
      <c r="DL583" s="192" t="e">
        <f t="shared" si="3499"/>
        <v>#VALUE!</v>
      </c>
      <c r="DM583" s="192" t="e">
        <f t="shared" si="3500"/>
        <v>#VALUE!</v>
      </c>
      <c r="DN583" s="192" t="e">
        <f t="shared" si="3501"/>
        <v>#VALUE!</v>
      </c>
      <c r="DO583" s="192" t="e">
        <f t="shared" si="3502"/>
        <v>#VALUE!</v>
      </c>
      <c r="DP583" s="192" t="e">
        <f t="shared" si="3503"/>
        <v>#VALUE!</v>
      </c>
      <c r="DQ583" s="192" t="e">
        <f t="shared" si="3504"/>
        <v>#VALUE!</v>
      </c>
      <c r="DR583" s="192" t="e">
        <f t="shared" si="3505"/>
        <v>#VALUE!</v>
      </c>
      <c r="DS583" s="192" t="e">
        <f t="shared" si="3506"/>
        <v>#VALUE!</v>
      </c>
      <c r="DT583" s="192" t="e">
        <f t="shared" si="3507"/>
        <v>#VALUE!</v>
      </c>
      <c r="DU583" s="192" t="e">
        <f t="shared" si="3508"/>
        <v>#VALUE!</v>
      </c>
      <c r="DV583" s="198" t="e">
        <f t="shared" si="3509"/>
        <v>#VALUE!</v>
      </c>
      <c r="DW583" s="198" t="e">
        <f t="shared" si="3510"/>
        <v>#DIV/0!</v>
      </c>
      <c r="DX583" s="198" t="e">
        <f t="shared" si="3511"/>
        <v>#DIV/0!</v>
      </c>
      <c r="DY583" s="198" t="e">
        <f t="shared" si="3512"/>
        <v>#VALUE!</v>
      </c>
      <c r="DZ583" s="198" t="e">
        <f t="shared" si="3513"/>
        <v>#VALUE!</v>
      </c>
      <c r="EA583" s="198" t="e">
        <f t="shared" si="3514"/>
        <v>#VALUE!</v>
      </c>
      <c r="EB583" s="198" t="e">
        <f t="shared" si="3515"/>
        <v>#VALUE!</v>
      </c>
      <c r="EC583" s="198" t="e">
        <f t="shared" si="3516"/>
        <v>#DIV/0!</v>
      </c>
      <c r="ED583" s="198" t="e">
        <f t="shared" si="3517"/>
        <v>#VALUE!</v>
      </c>
      <c r="EE583" s="198" t="e">
        <f t="shared" si="3518"/>
        <v>#VALUE!</v>
      </c>
      <c r="EF583" s="198" t="e">
        <f t="shared" ref="EF583:EO583" si="3562">DV583/SUM($DV583:$EE583)</f>
        <v>#VALUE!</v>
      </c>
      <c r="EG583" s="198" t="e">
        <f t="shared" si="3562"/>
        <v>#DIV/0!</v>
      </c>
      <c r="EH583" s="198" t="e">
        <f t="shared" si="3562"/>
        <v>#DIV/0!</v>
      </c>
      <c r="EI583" s="198" t="e">
        <f t="shared" si="3562"/>
        <v>#VALUE!</v>
      </c>
      <c r="EJ583" s="198" t="e">
        <f t="shared" si="3562"/>
        <v>#VALUE!</v>
      </c>
      <c r="EK583" s="198" t="e">
        <f t="shared" si="3562"/>
        <v>#VALUE!</v>
      </c>
      <c r="EL583" s="198" t="e">
        <f t="shared" si="3562"/>
        <v>#VALUE!</v>
      </c>
      <c r="EM583" s="198" t="e">
        <f t="shared" si="3562"/>
        <v>#DIV/0!</v>
      </c>
      <c r="EN583" s="198" t="e">
        <f t="shared" si="3562"/>
        <v>#VALUE!</v>
      </c>
      <c r="EO583" s="198" t="e">
        <f t="shared" si="3562"/>
        <v>#VALUE!</v>
      </c>
      <c r="EP583" s="511">
        <f t="shared" ref="EP583:EW583" si="3563">EP582</f>
        <v>0.08</v>
      </c>
      <c r="EQ583" s="511">
        <f t="shared" si="3563"/>
        <v>0.015</v>
      </c>
      <c r="ER583" s="511">
        <f t="shared" si="3563"/>
        <v>0.015</v>
      </c>
      <c r="ES583" s="511">
        <f t="shared" si="3563"/>
        <v>0.015</v>
      </c>
      <c r="ET583" s="511">
        <f t="shared" si="3563"/>
        <v>0.015</v>
      </c>
      <c r="EU583" s="511">
        <f t="shared" si="3563"/>
        <v>0.09</v>
      </c>
      <c r="EV583" s="511">
        <f t="shared" si="3563"/>
        <v>0.09</v>
      </c>
      <c r="EW583" s="511">
        <f t="shared" si="3563"/>
        <v>0.09</v>
      </c>
      <c r="EX583" s="420" t="str">
        <f>IF(_tag_month_day!AS579="","",_tag_month_day!AS579/100)</f>
        <v/>
      </c>
      <c r="EY583" s="420" t="str">
        <f>IF(_tag_month_day!AT579="","",_tag_month_day!AT579/100)</f>
        <v/>
      </c>
      <c r="EZ583" s="420" t="str">
        <f>IF(_tag_month_day!AU579="","",_tag_month_day!AU579/100)</f>
        <v/>
      </c>
      <c r="FA583" s="420" t="str">
        <f>IF(_tag_month_day!AV579="","",_tag_month_day!AV579/100)</f>
        <v/>
      </c>
      <c r="FB583" s="420" t="str">
        <f>IF(_tag_month_day!AW579="","",_tag_month_day!AW579/100)</f>
        <v/>
      </c>
      <c r="FC583" s="420" t="str">
        <f>IF(_tag_month_day!AX579="","",_tag_month_day!AX579/100)</f>
        <v/>
      </c>
      <c r="FD583" s="510">
        <f t="shared" si="3547"/>
        <v>0.33</v>
      </c>
      <c r="FE583" s="510">
        <f t="shared" si="3548"/>
        <v>0.19</v>
      </c>
      <c r="FF583" s="510">
        <f t="shared" si="3549"/>
        <v>0.003</v>
      </c>
      <c r="FG583" s="510">
        <f t="shared" si="3550"/>
        <v>0</v>
      </c>
      <c r="FH583" s="603">
        <f t="shared" si="3551"/>
        <v>0.0001</v>
      </c>
      <c r="FI583" s="510">
        <f t="shared" ref="FI583:FR583" si="3564">FI582</f>
        <v>0.41</v>
      </c>
      <c r="FJ583" s="510">
        <f t="shared" si="3564"/>
        <v>0.11</v>
      </c>
      <c r="FK583" s="510">
        <f t="shared" si="3564"/>
        <v>0.015</v>
      </c>
      <c r="FL583" s="510">
        <f t="shared" si="3564"/>
        <v>0</v>
      </c>
      <c r="FM583" s="603">
        <f t="shared" si="3564"/>
        <v>0.0001</v>
      </c>
      <c r="FN583" s="510" t="str">
        <f>IF(_tag_month_day!AY579="","",_tag_month_day!AY579/100)</f>
        <v/>
      </c>
      <c r="FO583" s="510" t="str">
        <f>IF(_tag_month_day!AZ579="","",_tag_month_day!AZ579/100)</f>
        <v/>
      </c>
      <c r="FP583" s="510" t="str">
        <f>IF(_tag_month_day!BA579="","",_tag_month_day!BA579/100)</f>
        <v/>
      </c>
      <c r="FQ583" s="510" t="str">
        <f>IF(_tag_month_day!BB579="","",_tag_month_day!BB579/100)</f>
        <v/>
      </c>
      <c r="FR583" s="603" t="str">
        <f>IF(_tag_month_day!BC579="","",_tag_month_day!BC579/100)</f>
        <v/>
      </c>
      <c r="FS583" s="510" t="str">
        <f>IF(_tag_month_day!BD579="","",_tag_month_day!BD579/100)</f>
        <v/>
      </c>
      <c r="FT583" s="510" t="str">
        <f>IF(_tag_month_day!BE579="","",_tag_month_day!BE579/100)</f>
        <v/>
      </c>
      <c r="FU583" s="510" t="str">
        <f>IF(_tag_month_day!BF579="","",_tag_month_day!BF579/100)</f>
        <v/>
      </c>
      <c r="FV583" s="510" t="str">
        <f>IF(_tag_month_day!BG579="","",_tag_month_day!BG579/100)</f>
        <v/>
      </c>
      <c r="FW583" s="603" t="str">
        <f>IF(_tag_month_day!BH579="","",_tag_month_day!BH579/100)</f>
        <v/>
      </c>
      <c r="FX583" s="510" t="str">
        <f>IF(_tag_month_day!BI579="","",_tag_month_day!BI579/100)</f>
        <v/>
      </c>
      <c r="FY583" s="510" t="str">
        <f>IF(_tag_month_day!BJ579="","",_tag_month_day!BJ579/100)</f>
        <v/>
      </c>
      <c r="FZ583" s="605" t="str">
        <f>IF(_tag_month_day!BK579="","",_tag_month_day!BK579/100)</f>
        <v/>
      </c>
      <c r="GA583" s="510" t="str">
        <f>IF(_tag_month_day!BL579="","",_tag_month_day!BL579/100)</f>
        <v/>
      </c>
      <c r="GB583" s="603" t="str">
        <f>IF(_tag_month_day!BM579="","",_tag_month_day!BM579/100)</f>
        <v/>
      </c>
      <c r="GC583" s="420" t="str">
        <f>IF(_tag_month_day!BN579="","",_tag_month_day!BN579/100)</f>
        <v/>
      </c>
      <c r="GD583" s="420" t="str">
        <f>IF(_tag_month_day!BO579="","",_tag_month_day!BO579/100)</f>
        <v/>
      </c>
      <c r="GE583" s="420" t="str">
        <f>IF(_tag_month_day!BP579="","",_tag_month_day!BP579/100)</f>
        <v/>
      </c>
      <c r="GF583" s="420" t="str">
        <f>IF(_tag_month_day!BQ579="","",_tag_month_day!BQ579/100)</f>
        <v/>
      </c>
      <c r="GG583" s="420" t="str">
        <f>IF(_tag_month_day!BR579="","",_tag_month_day!BR579/100)</f>
        <v/>
      </c>
      <c r="GH583" s="420" t="str">
        <f>IF(_tag_month_day!BS579="","",_tag_month_day!BS579/100)</f>
        <v/>
      </c>
      <c r="GI583" s="603" t="str">
        <f>IF(_tag_month_day!BT579="","",_tag_month_day!BT579/100)</f>
        <v/>
      </c>
      <c r="GJ583" s="612" t="str">
        <f>IF(_tag_month_day!BU579="","",_tag_month_day!BU579/100)</f>
        <v/>
      </c>
      <c r="GK583" s="620" t="str">
        <f>IF(_tag_month_day!BV579="",IF(_rlcf_month_day!A$2="","",_rlcf_month_day!A$2/100),_tag_month_day!BV579/100)</f>
        <v/>
      </c>
      <c r="GL583" s="620" t="str">
        <f>IF(_tag_month_day!BW579="",IF(_rlcf_month_day!B$2="","",_rlcf_month_day!B$2/100),_tag_month_day!BW579/100)</f>
        <v/>
      </c>
      <c r="GM583" s="621" t="str">
        <f>IF(_tag_month_day!BX579="",IF(_rlcf_month_day!C$2="","",_rlcf_month_day!C$2/100),_tag_month_day!BX579/100)</f>
        <v/>
      </c>
      <c r="GN583" s="620" t="str">
        <f>IF(_tag_month_day!BV579="",IF(_rlcf_month_day!A$2="","",_rlcf_month_day!A$2/100),_tag_month_day!BV579/100)</f>
        <v/>
      </c>
      <c r="GO583" s="620" t="str">
        <f>IF(_tag_month_day!BW579="",IF(_rlcf_month_day!B$2="","",_rlcf_month_day!B$2/100),_tag_month_day!BW579/100)</f>
        <v/>
      </c>
      <c r="GP583" s="620" t="str">
        <f>IF(_tag_month_day!CD579="",IF(_rlcf_month_day!E$2="","",_rlcf_month_day!E$2/100),_tag_month_day!CD579/100)</f>
        <v/>
      </c>
      <c r="GQ583" s="620" t="str">
        <f>IF(_tag_month_day!CE579="",IF(_rlcf_month_day!F$2="","",_rlcf_month_day!F$2/100),_tag_month_day!CE579/100)</f>
        <v/>
      </c>
      <c r="GR583" s="621" t="str">
        <f>IF(_tag_month_day!CF579="",IF(_rlcf_month_day!G$2="","",_rlcf_month_day!G$2/100),_tag_month_day!CF579/100)</f>
        <v/>
      </c>
      <c r="GS583" s="626">
        <f t="shared" ref="GS583:HH583" si="3565">GS582</f>
        <v>0.953</v>
      </c>
      <c r="GT583" s="626">
        <f t="shared" si="3565"/>
        <v>0.55</v>
      </c>
      <c r="GU583" s="626">
        <f t="shared" si="3565"/>
        <v>0.55</v>
      </c>
      <c r="GV583" s="626">
        <f t="shared" si="3565"/>
        <v>0.55</v>
      </c>
      <c r="GW583" s="626">
        <f t="shared" si="3565"/>
        <v>0.5</v>
      </c>
      <c r="GX583" s="626">
        <f t="shared" si="3565"/>
        <v>0.935</v>
      </c>
      <c r="GY583" s="626">
        <f t="shared" si="3565"/>
        <v>0.15</v>
      </c>
      <c r="GZ583" s="626">
        <f t="shared" si="3565"/>
        <v>1</v>
      </c>
      <c r="HA583" s="632">
        <f t="shared" si="3565"/>
        <v>0.047</v>
      </c>
      <c r="HB583" s="632">
        <f t="shared" si="3565"/>
        <v>0.45</v>
      </c>
      <c r="HC583" s="632">
        <f t="shared" si="3565"/>
        <v>0.45</v>
      </c>
      <c r="HD583" s="632">
        <f t="shared" si="3565"/>
        <v>0.45</v>
      </c>
      <c r="HE583" s="632">
        <f t="shared" si="3565"/>
        <v>0.5</v>
      </c>
      <c r="HF583" s="632">
        <f t="shared" si="3565"/>
        <v>0.065</v>
      </c>
      <c r="HG583" s="632">
        <f t="shared" si="3565"/>
        <v>0.85</v>
      </c>
      <c r="HH583" s="632">
        <f t="shared" si="3565"/>
        <v>0</v>
      </c>
      <c r="HI583" s="68">
        <f t="shared" si="3523"/>
        <v>0</v>
      </c>
      <c r="HJ583" s="68" t="e">
        <f t="shared" si="3554"/>
        <v>#VALUE!</v>
      </c>
      <c r="HK583" s="202">
        <f t="shared" si="3555"/>
        <v>0.85</v>
      </c>
      <c r="HL583" s="464">
        <f t="shared" si="3556"/>
        <v>550000</v>
      </c>
      <c r="HM583" s="464">
        <f t="shared" si="3557"/>
        <v>480000</v>
      </c>
      <c r="HN583" s="192" t="e">
        <f t="shared" si="3524"/>
        <v>#VALUE!</v>
      </c>
      <c r="HO583" s="192" t="e">
        <f>HN583*HK583*$HO$2/HL583*1000000</f>
        <v>#VALUE!</v>
      </c>
      <c r="HP583" s="192" t="e">
        <f>HN583*HK583*$HP$2/HM583*1000000</f>
        <v>#VALUE!</v>
      </c>
    </row>
    <row r="584" customFormat="1" spans="1:224">
      <c r="A584" s="381">
        <v>579</v>
      </c>
      <c r="B584" s="54">
        <f ca="1" t="shared" si="3558"/>
        <v>43641</v>
      </c>
      <c r="C584" s="57">
        <f t="shared" si="3559"/>
        <v>0.0416666666666667</v>
      </c>
      <c r="D584" s="68" t="str">
        <f ca="1" t="shared" si="3525"/>
        <v>夜班</v>
      </c>
      <c r="E584" s="68" t="str">
        <f ca="1" t="shared" si="3526"/>
        <v>乙</v>
      </c>
      <c r="F584" s="68">
        <f ca="1">SUMPRODUCT((成本日报!$A$3:$A$95=计划!B584)*(成本日报!$B$3:$B$95=计划!$D584),成本日报!$C$3:$C$95)</f>
        <v>2</v>
      </c>
      <c r="G584" s="382">
        <f ca="1" t="shared" si="3560"/>
        <v>43641.0833333319</v>
      </c>
      <c r="H584" s="382">
        <f ca="1" t="shared" si="3527"/>
        <v>43641.0902777764</v>
      </c>
      <c r="I584" s="382">
        <f ca="1" t="shared" si="3528"/>
        <v>43641.0958333319</v>
      </c>
      <c r="J584" s="382">
        <f ca="1" t="shared" si="3529"/>
        <v>43641.1249999986</v>
      </c>
      <c r="K584" s="382">
        <f ca="1" t="shared" si="3530"/>
        <v>43641.1874999986</v>
      </c>
      <c r="L584" s="382">
        <f ca="1" t="shared" si="3531"/>
        <v>43641.2083333319</v>
      </c>
      <c r="M584" s="398" t="str">
        <f>IF(_tag_month_day!A580="","",_tag_month_day!A580)</f>
        <v/>
      </c>
      <c r="N584" s="398" t="str">
        <f>IF(_tag_month_day!B580="","",_tag_month_day!B580)</f>
        <v/>
      </c>
      <c r="O584" s="399" t="e">
        <f t="shared" si="3532"/>
        <v>#VALUE!</v>
      </c>
      <c r="P584" s="398" t="str">
        <f>IF(_tag_month_day!C580="","",_tag_month_day!C580)</f>
        <v/>
      </c>
      <c r="Q584" s="398" t="str">
        <f>IF(_tag_month_day!D580="","",_tag_month_day!D580)</f>
        <v/>
      </c>
      <c r="R584" s="416">
        <f>IF(_tag_month_day!CB580="",R583,_tag_month_day!CB580/100)</f>
        <v>0.07</v>
      </c>
      <c r="S584" s="417" t="str">
        <f>IF(_tag_month_day!E580="","",_tag_month_day!E580)</f>
        <v/>
      </c>
      <c r="T584" s="417" t="str">
        <f>IF(_tag_month_day!F580="","",_tag_month_day!F580)</f>
        <v/>
      </c>
      <c r="U584" s="418" t="e">
        <f t="shared" si="3486"/>
        <v>#VALUE!</v>
      </c>
      <c r="V584" s="53" t="e">
        <f t="shared" si="3487"/>
        <v>#VALUE!</v>
      </c>
      <c r="W584" s="419" t="str">
        <f>IF(_jhy_month_day!A580="","",_jhy_month_day!A580)</f>
        <v/>
      </c>
      <c r="X584" s="420" t="str">
        <f>IF(_jhy_month_day!B580="","",_jhy_month_day!B580/100)</f>
        <v/>
      </c>
      <c r="Y584" s="420" t="str">
        <f>IF(_jhy_month_day!C580="","",_jhy_month_day!C580/100)</f>
        <v/>
      </c>
      <c r="Z584" s="439">
        <f t="shared" si="3189"/>
        <v>145</v>
      </c>
      <c r="AA584" s="440" t="str">
        <f>IF(_tag_month_day!G580="","",_tag_month_day!G580/100)</f>
        <v/>
      </c>
      <c r="AB584" s="440" t="str">
        <f>IF(_tag_month_day!H580="","",_tag_month_day!H580/100)</f>
        <v/>
      </c>
      <c r="AC584" s="193">
        <f t="shared" si="3533"/>
        <v>1.59963432013121</v>
      </c>
      <c r="AD584" s="441" t="str">
        <f t="shared" si="3534"/>
        <v/>
      </c>
      <c r="AE584" s="442" t="str">
        <f t="shared" si="3535"/>
        <v/>
      </c>
      <c r="AF584" s="443">
        <v>1</v>
      </c>
      <c r="AG584" s="68" t="str">
        <f>IF(_duihao_month_day!A580="","",_duihao_month_day!A580)</f>
        <v/>
      </c>
      <c r="AH584" s="463">
        <f>IF(_gyk_month_day!B580="",AH583,_gyk_month_day!B580)</f>
        <v>820</v>
      </c>
      <c r="AI584" s="464"/>
      <c r="AJ584" s="68" t="str">
        <f>IF(_tag_month_day!I580="","",_tag_month_day!I580)</f>
        <v/>
      </c>
      <c r="AK584" s="465" t="str">
        <f>IF(_tzyy_month_day!A580="","",_tzyy_month_day!A580)</f>
        <v/>
      </c>
      <c r="AL584" s="465" t="str">
        <f>IF(_tzyy_month_day!B580="","",_tzyy_month_day!B580)</f>
        <v/>
      </c>
      <c r="AM584" s="465" t="str">
        <f>IF(_tzyy_month_day!C580="","",_tzyy_month_day!C580)</f>
        <v/>
      </c>
      <c r="AN584" s="466" t="str">
        <f>IF(_tag_month_day!CG580="","",_tag_month_day!CG580)</f>
        <v/>
      </c>
      <c r="AO584" s="466" t="str">
        <f>IF(_tag_month_day!CH580="","",_tag_month_day!CH580)</f>
        <v/>
      </c>
      <c r="AP584" s="486" t="e">
        <f t="shared" si="3536"/>
        <v>#VALUE!</v>
      </c>
      <c r="AQ584" s="487" t="str">
        <f>IF(_tag_month_day!J580="","",_tag_month_day!J580/100)</f>
        <v/>
      </c>
      <c r="AR584" s="488">
        <f t="shared" si="3537"/>
        <v>1.3</v>
      </c>
      <c r="AS584" s="489" t="e">
        <f t="shared" si="3488"/>
        <v>#VALUE!</v>
      </c>
      <c r="AT584" s="489">
        <f t="shared" si="3538"/>
        <v>0</v>
      </c>
      <c r="AU584" s="490" t="str">
        <f>IF(_tag_month_day!K580="","",_tag_month_day!K580)</f>
        <v/>
      </c>
      <c r="AV584" s="491" t="str">
        <f>IF(_tag_month_day!L580="","",_tag_month_day!L580/100)</f>
        <v/>
      </c>
      <c r="AW584" s="420">
        <f t="shared" si="3460"/>
        <v>0</v>
      </c>
      <c r="AX584" s="420">
        <f t="shared" si="3539"/>
        <v>0</v>
      </c>
      <c r="AY584" s="420" t="str">
        <f>IF(_tag_month_day!M580="","",_tag_month_day!M580/100)</f>
        <v/>
      </c>
      <c r="AZ584" s="420" t="str">
        <f>IF(_tag_month_day!N580="","",_tag_month_day!N580/100)</f>
        <v/>
      </c>
      <c r="BA584" s="420" t="str">
        <f>IF(_tag_month_day!O580="","",_tag_month_day!O580/100)</f>
        <v/>
      </c>
      <c r="BB584" s="496" t="str">
        <f>IF(_tag_month_day!P580="","",_tag_month_day!P580/100)</f>
        <v/>
      </c>
      <c r="BC584" s="496">
        <f t="shared" si="3540"/>
        <v>0</v>
      </c>
      <c r="BD584" s="496" t="str">
        <f>IF(_tag_month_day!Q580="","",_tag_month_day!Q580/100)</f>
        <v/>
      </c>
      <c r="BE584" s="510" t="str">
        <f>IF(_tag_month_day!R580="","",_tag_month_day!R580/100)</f>
        <v/>
      </c>
      <c r="BF584" s="413" t="str">
        <f>IF(_tag_month_day!CC580="","",_tag_month_day!CC580/100)</f>
        <v/>
      </c>
      <c r="BG584" s="511" t="e">
        <f t="shared" si="3489"/>
        <v>#VALUE!</v>
      </c>
      <c r="BH584" s="198">
        <f t="shared" si="3490"/>
        <v>0</v>
      </c>
      <c r="BI584" s="512" t="e">
        <f>IF(CX584=0,BI583,(DK584*查询!$R$5+DL584*查询!$Q$5+DM584*查询!$N$5+DN584*查询!$O$5+DO584*查询!$P$5)*AF584/CX584)</f>
        <v>#VALUE!</v>
      </c>
      <c r="BJ584" s="512" t="e">
        <f>IF(CX584=0,BJ583,(DP584*查询!$S$5+DQ584*查询!$T$5+DR584*查询!$U$5)*AF584/CX584)</f>
        <v>#VALUE!</v>
      </c>
      <c r="BK584" s="512">
        <f t="shared" si="3541"/>
        <v>1</v>
      </c>
      <c r="BL584" s="513" t="str">
        <f>IF(_cfyc_month_day!A580="","",_cfyc_month_day!A580)</f>
        <v/>
      </c>
      <c r="BM584" s="513" t="str">
        <f>IF(_cfyc_month_day!B580="","",_cfyc_month_day!B580)</f>
        <v/>
      </c>
      <c r="BN584" s="513" t="str">
        <f>IF(_cfyc_month_day!C580="","",_cfyc_month_day!C580)</f>
        <v/>
      </c>
      <c r="BO584" s="522" t="str">
        <f>IF(_cfyc_month_day!D580="","",_cfyc_month_day!D580)</f>
        <v/>
      </c>
      <c r="BP584" s="522" t="str">
        <f>IF(_cfyc_month_day!E580="","",_cfyc_month_day!E580)</f>
        <v/>
      </c>
      <c r="BQ584" s="522" t="str">
        <f>IF(_cfyc_month_day!F580="","",_cfyc_month_day!F580)</f>
        <v/>
      </c>
      <c r="BR584" s="513" t="str">
        <f>IF(_tag_month_day!T580="","",_tag_month_day!T580)</f>
        <v/>
      </c>
      <c r="BS584" s="513" t="str">
        <f>IF(_tag_month_day!U580="","",_tag_month_day!U580)</f>
        <v/>
      </c>
      <c r="BT584" s="523" t="str">
        <f t="shared" si="3542"/>
        <v/>
      </c>
      <c r="BU584" s="223" t="str">
        <f>IF(_tag_month_day!V580="","",_tag_month_day!V580)</f>
        <v/>
      </c>
      <c r="BV584" s="206" t="str">
        <f>IF(_tag_month_day!W580="","",_tag_month_day!W580)</f>
        <v/>
      </c>
      <c r="BW584" s="540" t="str">
        <f>IF(_tag_month_day!X580="","",_tag_month_day!X580)</f>
        <v/>
      </c>
      <c r="BX584" s="540" t="str">
        <f>IF(_tag_month_day!Y580="","",_tag_month_day!Y580)</f>
        <v/>
      </c>
      <c r="BY584" s="541">
        <f ca="1" t="shared" si="3543"/>
        <v>43641.2083333319</v>
      </c>
      <c r="BZ584" s="542"/>
      <c r="CA584" s="543" t="str">
        <f>IF(_jhy2_month_day!A580="","",_jhy2_month_day!A580)</f>
        <v/>
      </c>
      <c r="CB584" s="464" t="str">
        <f>IF(_jhy2_month_day!B580="","",_jhy2_month_day!B580)</f>
        <v/>
      </c>
      <c r="CC584" s="464" t="str">
        <f>IF(_jhy2_month_day!C580="","",_jhy2_month_day!C580)</f>
        <v/>
      </c>
      <c r="CD584" s="464" t="str">
        <f>IF(_jhy2_month_day!D580="","",_jhy2_month_day!D580)</f>
        <v/>
      </c>
      <c r="CE584" s="464" t="str">
        <f>IF(_jhy2_month_day!E580="","",_jhy2_month_day!E580)</f>
        <v/>
      </c>
      <c r="CF584" s="464" t="str">
        <f>IF(_jhy2_month_day!F580="","",_jhy2_month_day!F580)</f>
        <v/>
      </c>
      <c r="CG584" s="464" t="str">
        <f>IF(_jhy2_month_day!G580="","",_jhy2_month_day!G580)</f>
        <v/>
      </c>
      <c r="CH584" s="464" t="str">
        <f>IF(_jhy2_month_day!H580="","",_jhy2_month_day!H580)</f>
        <v/>
      </c>
      <c r="CI584" s="464" t="str">
        <f>IF(_jhy2_month_day!I580="","",_jhy2_month_day!I580)</f>
        <v/>
      </c>
      <c r="CJ584" s="464" t="str">
        <f>IF(_jhy2_month_day!J580="","",_jhy2_month_day!J580)</f>
        <v/>
      </c>
      <c r="CK584" s="464" t="str">
        <f>IF(_jhy2_month_day!K580="","",_jhy2_month_day!K580)</f>
        <v/>
      </c>
      <c r="CL584" s="562" t="str">
        <f>IF(_jhy2_month_day!L580="","",_jhy2_month_day!L580)</f>
        <v/>
      </c>
      <c r="CM584" s="562" t="str">
        <f>IF(_jhy2_month_day!M580="","",_jhy2_month_day!M580)</f>
        <v/>
      </c>
      <c r="CN584" s="562" t="str">
        <f>IF(_jhy2_month_day!N580="","",_jhy2_month_day!N580)</f>
        <v/>
      </c>
      <c r="CO584" s="562" t="str">
        <f>IF(_jhy2_month_day!O580="","",_jhy2_month_day!O580)</f>
        <v/>
      </c>
      <c r="CP584" s="562" t="str">
        <f>IF(_jhy2_month_day!P580="","",_jhy2_month_day!P580)</f>
        <v/>
      </c>
      <c r="CQ584" s="562" t="str">
        <f>IF(_jhy2_month_day!Q580="","",_jhy2_month_day!Q580)</f>
        <v/>
      </c>
      <c r="CR584" s="563" t="str">
        <f>IF(_jhy2_month_day!R580="","",_jhy2_month_day!R580)</f>
        <v/>
      </c>
      <c r="CS584" s="576" t="str">
        <f>IF(_jhy2_month_day!S580="","",_jhy2_month_day!S580)</f>
        <v/>
      </c>
      <c r="CT584" s="562" t="str">
        <f>IF(_jhy2_month_day!T580="","",_jhy2_month_day!T580)</f>
        <v/>
      </c>
      <c r="CU584" s="577" t="e">
        <f t="shared" si="3491"/>
        <v>#VALUE!</v>
      </c>
      <c r="CV584" s="198" t="e">
        <f t="shared" si="3492"/>
        <v>#VALUE!</v>
      </c>
      <c r="CW584" s="192" t="e">
        <f t="shared" si="3493"/>
        <v>#VALUE!</v>
      </c>
      <c r="CX584" s="192" t="e">
        <f t="shared" si="3494"/>
        <v>#VALUE!</v>
      </c>
      <c r="CY584" s="202" t="e">
        <f t="shared" si="3495"/>
        <v>#VALUE!</v>
      </c>
      <c r="CZ584" s="192" t="e">
        <f t="shared" ref="CZ584:DI584" si="3566">$AJ584*EF584</f>
        <v>#VALUE!</v>
      </c>
      <c r="DA584" s="192" t="e">
        <f t="shared" si="3566"/>
        <v>#VALUE!</v>
      </c>
      <c r="DB584" s="192" t="e">
        <f t="shared" si="3566"/>
        <v>#VALUE!</v>
      </c>
      <c r="DC584" s="192" t="e">
        <f t="shared" si="3566"/>
        <v>#VALUE!</v>
      </c>
      <c r="DD584" s="192" t="e">
        <f t="shared" si="3566"/>
        <v>#VALUE!</v>
      </c>
      <c r="DE584" s="192" t="e">
        <f t="shared" si="3566"/>
        <v>#VALUE!</v>
      </c>
      <c r="DF584" s="192" t="e">
        <f t="shared" si="3566"/>
        <v>#VALUE!</v>
      </c>
      <c r="DG584" s="192" t="e">
        <f t="shared" si="3566"/>
        <v>#VALUE!</v>
      </c>
      <c r="DH584" s="192" t="e">
        <f t="shared" si="3566"/>
        <v>#VALUE!</v>
      </c>
      <c r="DI584" s="192" t="e">
        <f t="shared" si="3566"/>
        <v>#VALUE!</v>
      </c>
      <c r="DJ584" s="192" t="e">
        <f t="shared" si="3497"/>
        <v>#VALUE!</v>
      </c>
      <c r="DK584" s="192" t="e">
        <f t="shared" si="3498"/>
        <v>#VALUE!</v>
      </c>
      <c r="DL584" s="192" t="e">
        <f t="shared" si="3499"/>
        <v>#VALUE!</v>
      </c>
      <c r="DM584" s="192" t="e">
        <f t="shared" si="3500"/>
        <v>#VALUE!</v>
      </c>
      <c r="DN584" s="192" t="e">
        <f t="shared" si="3501"/>
        <v>#VALUE!</v>
      </c>
      <c r="DO584" s="192" t="e">
        <f t="shared" si="3502"/>
        <v>#VALUE!</v>
      </c>
      <c r="DP584" s="192" t="e">
        <f t="shared" si="3503"/>
        <v>#VALUE!</v>
      </c>
      <c r="DQ584" s="192" t="e">
        <f t="shared" si="3504"/>
        <v>#VALUE!</v>
      </c>
      <c r="DR584" s="192" t="e">
        <f t="shared" si="3505"/>
        <v>#VALUE!</v>
      </c>
      <c r="DS584" s="192" t="e">
        <f t="shared" si="3506"/>
        <v>#VALUE!</v>
      </c>
      <c r="DT584" s="192" t="e">
        <f t="shared" si="3507"/>
        <v>#VALUE!</v>
      </c>
      <c r="DU584" s="192" t="e">
        <f t="shared" si="3508"/>
        <v>#VALUE!</v>
      </c>
      <c r="DV584" s="198" t="e">
        <f t="shared" si="3509"/>
        <v>#VALUE!</v>
      </c>
      <c r="DW584" s="198" t="e">
        <f t="shared" si="3510"/>
        <v>#DIV/0!</v>
      </c>
      <c r="DX584" s="198" t="e">
        <f t="shared" si="3511"/>
        <v>#DIV/0!</v>
      </c>
      <c r="DY584" s="198" t="e">
        <f t="shared" si="3512"/>
        <v>#VALUE!</v>
      </c>
      <c r="DZ584" s="198" t="e">
        <f t="shared" si="3513"/>
        <v>#VALUE!</v>
      </c>
      <c r="EA584" s="198" t="e">
        <f t="shared" si="3514"/>
        <v>#VALUE!</v>
      </c>
      <c r="EB584" s="198" t="e">
        <f t="shared" si="3515"/>
        <v>#VALUE!</v>
      </c>
      <c r="EC584" s="198" t="e">
        <f t="shared" si="3516"/>
        <v>#DIV/0!</v>
      </c>
      <c r="ED584" s="198" t="e">
        <f t="shared" si="3517"/>
        <v>#VALUE!</v>
      </c>
      <c r="EE584" s="198" t="e">
        <f t="shared" si="3518"/>
        <v>#VALUE!</v>
      </c>
      <c r="EF584" s="198" t="e">
        <f t="shared" ref="EF584:EO584" si="3567">DV584/SUM($DV584:$EE584)</f>
        <v>#VALUE!</v>
      </c>
      <c r="EG584" s="198" t="e">
        <f t="shared" si="3567"/>
        <v>#DIV/0!</v>
      </c>
      <c r="EH584" s="198" t="e">
        <f t="shared" si="3567"/>
        <v>#DIV/0!</v>
      </c>
      <c r="EI584" s="198" t="e">
        <f t="shared" si="3567"/>
        <v>#VALUE!</v>
      </c>
      <c r="EJ584" s="198" t="e">
        <f t="shared" si="3567"/>
        <v>#VALUE!</v>
      </c>
      <c r="EK584" s="198" t="e">
        <f t="shared" si="3567"/>
        <v>#VALUE!</v>
      </c>
      <c r="EL584" s="198" t="e">
        <f t="shared" si="3567"/>
        <v>#VALUE!</v>
      </c>
      <c r="EM584" s="198" t="e">
        <f t="shared" si="3567"/>
        <v>#DIV/0!</v>
      </c>
      <c r="EN584" s="198" t="e">
        <f t="shared" si="3567"/>
        <v>#VALUE!</v>
      </c>
      <c r="EO584" s="198" t="e">
        <f t="shared" si="3567"/>
        <v>#VALUE!</v>
      </c>
      <c r="EP584" s="511">
        <f t="shared" ref="EP584:EW584" si="3568">EP583</f>
        <v>0.08</v>
      </c>
      <c r="EQ584" s="511">
        <f t="shared" si="3568"/>
        <v>0.015</v>
      </c>
      <c r="ER584" s="511">
        <f t="shared" si="3568"/>
        <v>0.015</v>
      </c>
      <c r="ES584" s="511">
        <f t="shared" si="3568"/>
        <v>0.015</v>
      </c>
      <c r="ET584" s="511">
        <f t="shared" si="3568"/>
        <v>0.015</v>
      </c>
      <c r="EU584" s="511">
        <f t="shared" si="3568"/>
        <v>0.09</v>
      </c>
      <c r="EV584" s="511">
        <f t="shared" si="3568"/>
        <v>0.09</v>
      </c>
      <c r="EW584" s="511">
        <f t="shared" si="3568"/>
        <v>0.09</v>
      </c>
      <c r="EX584" s="420" t="str">
        <f>IF(_tag_month_day!AS580="","",_tag_month_day!AS580/100)</f>
        <v/>
      </c>
      <c r="EY584" s="420" t="str">
        <f>IF(_tag_month_day!AT580="","",_tag_month_day!AT580/100)</f>
        <v/>
      </c>
      <c r="EZ584" s="420" t="str">
        <f>IF(_tag_month_day!AU580="","",_tag_month_day!AU580/100)</f>
        <v/>
      </c>
      <c r="FA584" s="420" t="str">
        <f>IF(_tag_month_day!AV580="","",_tag_month_day!AV580/100)</f>
        <v/>
      </c>
      <c r="FB584" s="420" t="str">
        <f>IF(_tag_month_day!AW580="","",_tag_month_day!AW580/100)</f>
        <v/>
      </c>
      <c r="FC584" s="420" t="str">
        <f>IF(_tag_month_day!AX580="","",_tag_month_day!AX580/100)</f>
        <v/>
      </c>
      <c r="FD584" s="510">
        <f t="shared" si="3547"/>
        <v>0.33</v>
      </c>
      <c r="FE584" s="510">
        <f t="shared" si="3548"/>
        <v>0.19</v>
      </c>
      <c r="FF584" s="510">
        <f t="shared" si="3549"/>
        <v>0.003</v>
      </c>
      <c r="FG584" s="510">
        <f t="shared" si="3550"/>
        <v>0</v>
      </c>
      <c r="FH584" s="603">
        <f t="shared" si="3551"/>
        <v>0.0001</v>
      </c>
      <c r="FI584" s="510">
        <f t="shared" ref="FI584:FR584" si="3569">FI583</f>
        <v>0.41</v>
      </c>
      <c r="FJ584" s="510">
        <f t="shared" si="3569"/>
        <v>0.11</v>
      </c>
      <c r="FK584" s="510">
        <f t="shared" si="3569"/>
        <v>0.015</v>
      </c>
      <c r="FL584" s="510">
        <f t="shared" si="3569"/>
        <v>0</v>
      </c>
      <c r="FM584" s="603">
        <f t="shared" si="3569"/>
        <v>0.0001</v>
      </c>
      <c r="FN584" s="510" t="str">
        <f>IF(_tag_month_day!AY580="","",_tag_month_day!AY580/100)</f>
        <v/>
      </c>
      <c r="FO584" s="510" t="str">
        <f>IF(_tag_month_day!AZ580="","",_tag_month_day!AZ580/100)</f>
        <v/>
      </c>
      <c r="FP584" s="510" t="str">
        <f>IF(_tag_month_day!BA580="","",_tag_month_day!BA580/100)</f>
        <v/>
      </c>
      <c r="FQ584" s="510" t="str">
        <f>IF(_tag_month_day!BB580="","",_tag_month_day!BB580/100)</f>
        <v/>
      </c>
      <c r="FR584" s="603" t="str">
        <f>IF(_tag_month_day!BC580="","",_tag_month_day!BC580/100)</f>
        <v/>
      </c>
      <c r="FS584" s="510" t="str">
        <f>IF(_tag_month_day!BD580="","",_tag_month_day!BD580/100)</f>
        <v/>
      </c>
      <c r="FT584" s="510" t="str">
        <f>IF(_tag_month_day!BE580="","",_tag_month_day!BE580/100)</f>
        <v/>
      </c>
      <c r="FU584" s="510" t="str">
        <f>IF(_tag_month_day!BF580="","",_tag_month_day!BF580/100)</f>
        <v/>
      </c>
      <c r="FV584" s="510" t="str">
        <f>IF(_tag_month_day!BG580="","",_tag_month_day!BG580/100)</f>
        <v/>
      </c>
      <c r="FW584" s="603" t="str">
        <f>IF(_tag_month_day!BH580="","",_tag_month_day!BH580/100)</f>
        <v/>
      </c>
      <c r="FX584" s="510" t="str">
        <f>IF(_tag_month_day!BI580="","",_tag_month_day!BI580/100)</f>
        <v/>
      </c>
      <c r="FY584" s="510" t="str">
        <f>IF(_tag_month_day!BJ580="","",_tag_month_day!BJ580/100)</f>
        <v/>
      </c>
      <c r="FZ584" s="605" t="str">
        <f>IF(_tag_month_day!BK580="","",_tag_month_day!BK580/100)</f>
        <v/>
      </c>
      <c r="GA584" s="510" t="str">
        <f>IF(_tag_month_day!BL580="","",_tag_month_day!BL580/100)</f>
        <v/>
      </c>
      <c r="GB584" s="603" t="str">
        <f>IF(_tag_month_day!BM580="","",_tag_month_day!BM580/100)</f>
        <v/>
      </c>
      <c r="GC584" s="420" t="str">
        <f>IF(_tag_month_day!BN580="","",_tag_month_day!BN580/100)</f>
        <v/>
      </c>
      <c r="GD584" s="420" t="str">
        <f>IF(_tag_month_day!BO580="","",_tag_month_day!BO580/100)</f>
        <v/>
      </c>
      <c r="GE584" s="420" t="str">
        <f>IF(_tag_month_day!BP580="","",_tag_month_day!BP580/100)</f>
        <v/>
      </c>
      <c r="GF584" s="420" t="str">
        <f>IF(_tag_month_day!BQ580="","",_tag_month_day!BQ580/100)</f>
        <v/>
      </c>
      <c r="GG584" s="420" t="str">
        <f>IF(_tag_month_day!BR580="","",_tag_month_day!BR580/100)</f>
        <v/>
      </c>
      <c r="GH584" s="420" t="str">
        <f>IF(_tag_month_day!BS580="","",_tag_month_day!BS580/100)</f>
        <v/>
      </c>
      <c r="GI584" s="603" t="str">
        <f>IF(_tag_month_day!BT580="","",_tag_month_day!BT580/100)</f>
        <v/>
      </c>
      <c r="GJ584" s="612" t="str">
        <f>IF(_tag_month_day!BU580="","",_tag_month_day!BU580/100)</f>
        <v/>
      </c>
      <c r="GK584" s="620" t="str">
        <f>IF(_tag_month_day!BV580="",IF(_rlcf_month_day!A$2="","",_rlcf_month_day!A$2/100),_tag_month_day!BV580/100)</f>
        <v/>
      </c>
      <c r="GL584" s="620" t="str">
        <f>IF(_tag_month_day!BW580="",IF(_rlcf_month_day!B$2="","",_rlcf_month_day!B$2/100),_tag_month_day!BW580/100)</f>
        <v/>
      </c>
      <c r="GM584" s="621" t="str">
        <f>IF(_tag_month_day!BX580="",IF(_rlcf_month_day!C$2="","",_rlcf_month_day!C$2/100),_tag_month_day!BX580/100)</f>
        <v/>
      </c>
      <c r="GN584" s="620" t="str">
        <f>IF(_tag_month_day!BV580="",IF(_rlcf_month_day!A$2="","",_rlcf_month_day!A$2/100),_tag_month_day!BV580/100)</f>
        <v/>
      </c>
      <c r="GO584" s="620" t="str">
        <f>IF(_tag_month_day!BW580="",IF(_rlcf_month_day!B$2="","",_rlcf_month_day!B$2/100),_tag_month_day!BW580/100)</f>
        <v/>
      </c>
      <c r="GP584" s="620" t="str">
        <f>IF(_tag_month_day!CD580="",IF(_rlcf_month_day!E$2="","",_rlcf_month_day!E$2/100),_tag_month_day!CD580/100)</f>
        <v/>
      </c>
      <c r="GQ584" s="620" t="str">
        <f>IF(_tag_month_day!CE580="",IF(_rlcf_month_day!F$2="","",_rlcf_month_day!F$2/100),_tag_month_day!CE580/100)</f>
        <v/>
      </c>
      <c r="GR584" s="621" t="str">
        <f>IF(_tag_month_day!CF580="",IF(_rlcf_month_day!G$2="","",_rlcf_month_day!G$2/100),_tag_month_day!CF580/100)</f>
        <v/>
      </c>
      <c r="GS584" s="626">
        <f t="shared" ref="GS584:HH584" si="3570">GS583</f>
        <v>0.953</v>
      </c>
      <c r="GT584" s="626">
        <f t="shared" si="3570"/>
        <v>0.55</v>
      </c>
      <c r="GU584" s="626">
        <f t="shared" si="3570"/>
        <v>0.55</v>
      </c>
      <c r="GV584" s="626">
        <f t="shared" si="3570"/>
        <v>0.55</v>
      </c>
      <c r="GW584" s="626">
        <f t="shared" si="3570"/>
        <v>0.5</v>
      </c>
      <c r="GX584" s="626">
        <f t="shared" si="3570"/>
        <v>0.935</v>
      </c>
      <c r="GY584" s="626">
        <f t="shared" si="3570"/>
        <v>0.15</v>
      </c>
      <c r="GZ584" s="626">
        <f t="shared" si="3570"/>
        <v>1</v>
      </c>
      <c r="HA584" s="632">
        <f t="shared" si="3570"/>
        <v>0.047</v>
      </c>
      <c r="HB584" s="632">
        <f t="shared" si="3570"/>
        <v>0.45</v>
      </c>
      <c r="HC584" s="632">
        <f t="shared" si="3570"/>
        <v>0.45</v>
      </c>
      <c r="HD584" s="632">
        <f t="shared" si="3570"/>
        <v>0.45</v>
      </c>
      <c r="HE584" s="632">
        <f t="shared" si="3570"/>
        <v>0.5</v>
      </c>
      <c r="HF584" s="632">
        <f t="shared" si="3570"/>
        <v>0.065</v>
      </c>
      <c r="HG584" s="632">
        <f t="shared" si="3570"/>
        <v>0.85</v>
      </c>
      <c r="HH584" s="632">
        <f t="shared" si="3570"/>
        <v>0</v>
      </c>
      <c r="HI584" s="68">
        <f t="shared" si="3523"/>
        <v>0</v>
      </c>
      <c r="HJ584" s="68" t="e">
        <f t="shared" si="3554"/>
        <v>#VALUE!</v>
      </c>
      <c r="HK584" s="202">
        <f t="shared" si="3555"/>
        <v>0.85</v>
      </c>
      <c r="HL584" s="464">
        <f t="shared" si="3556"/>
        <v>550000</v>
      </c>
      <c r="HM584" s="464">
        <f t="shared" si="3557"/>
        <v>480000</v>
      </c>
      <c r="HN584" s="192" t="e">
        <f t="shared" si="3524"/>
        <v>#VALUE!</v>
      </c>
      <c r="HO584" s="192" t="e">
        <f>HN584*HK584*$HO$2/HL584*1000000</f>
        <v>#VALUE!</v>
      </c>
      <c r="HP584" s="192" t="e">
        <f>HN584*HK584*$HP$2/HM584*1000000</f>
        <v>#VALUE!</v>
      </c>
    </row>
    <row r="585" customFormat="1" spans="1:224">
      <c r="A585" s="381">
        <v>580</v>
      </c>
      <c r="B585" s="54">
        <f ca="1" t="shared" si="3558"/>
        <v>43641</v>
      </c>
      <c r="C585" s="57">
        <f t="shared" si="3559"/>
        <v>0.0416666666666667</v>
      </c>
      <c r="D585" s="68" t="str">
        <f ca="1" t="shared" si="3525"/>
        <v>夜班</v>
      </c>
      <c r="E585" s="68" t="str">
        <f ca="1" t="shared" si="3526"/>
        <v>乙</v>
      </c>
      <c r="F585" s="68">
        <f ca="1">SUMPRODUCT((成本日报!$A$3:$A$95=计划!B585)*(成本日报!$B$3:$B$95=计划!$D585),成本日报!$C$3:$C$95)</f>
        <v>2</v>
      </c>
      <c r="G585" s="382">
        <f ca="1" t="shared" si="3560"/>
        <v>43641.1249999986</v>
      </c>
      <c r="H585" s="382">
        <f ca="1" t="shared" si="3527"/>
        <v>43641.131944443</v>
      </c>
      <c r="I585" s="382">
        <f ca="1" t="shared" si="3528"/>
        <v>43641.1374999986</v>
      </c>
      <c r="J585" s="382">
        <f ca="1" t="shared" si="3529"/>
        <v>43641.1666666653</v>
      </c>
      <c r="K585" s="382">
        <f ca="1" t="shared" si="3530"/>
        <v>43641.2291666653</v>
      </c>
      <c r="L585" s="382">
        <f ca="1" t="shared" si="3531"/>
        <v>43641.2499999986</v>
      </c>
      <c r="M585" s="398" t="str">
        <f>IF(_tag_month_day!A581="","",_tag_month_day!A581)</f>
        <v/>
      </c>
      <c r="N585" s="398" t="str">
        <f>IF(_tag_month_day!B581="","",_tag_month_day!B581)</f>
        <v/>
      </c>
      <c r="O585" s="399" t="e">
        <f t="shared" si="3532"/>
        <v>#VALUE!</v>
      </c>
      <c r="P585" s="398" t="str">
        <f>IF(_tag_month_day!C581="","",_tag_month_day!C581)</f>
        <v/>
      </c>
      <c r="Q585" s="398" t="str">
        <f>IF(_tag_month_day!D581="","",_tag_month_day!D581)</f>
        <v/>
      </c>
      <c r="R585" s="416">
        <f>IF(_tag_month_day!CB581="",R584,_tag_month_day!CB581/100)</f>
        <v>0.07</v>
      </c>
      <c r="S585" s="417" t="str">
        <f>IF(_tag_month_day!E581="","",_tag_month_day!E581)</f>
        <v/>
      </c>
      <c r="T585" s="417" t="str">
        <f>IF(_tag_month_day!F581="","",_tag_month_day!F581)</f>
        <v/>
      </c>
      <c r="U585" s="418" t="e">
        <f t="shared" si="3486"/>
        <v>#VALUE!</v>
      </c>
      <c r="V585" s="53" t="e">
        <f t="shared" si="3487"/>
        <v>#VALUE!</v>
      </c>
      <c r="W585" s="419" t="str">
        <f>IF(_jhy_month_day!A581="","",_jhy_month_day!A581)</f>
        <v/>
      </c>
      <c r="X585" s="420" t="str">
        <f>IF(_jhy_month_day!B581="","",_jhy_month_day!B581/100)</f>
        <v/>
      </c>
      <c r="Y585" s="420" t="str">
        <f>IF(_jhy_month_day!C581="","",_jhy_month_day!C581/100)</f>
        <v/>
      </c>
      <c r="Z585" s="439">
        <f t="shared" si="3189"/>
        <v>145</v>
      </c>
      <c r="AA585" s="440" t="str">
        <f>IF(_tag_month_day!G581="","",_tag_month_day!G581/100)</f>
        <v/>
      </c>
      <c r="AB585" s="440" t="str">
        <f>IF(_tag_month_day!H581="","",_tag_month_day!H581/100)</f>
        <v/>
      </c>
      <c r="AC585" s="193">
        <f t="shared" si="3533"/>
        <v>1.59963432013121</v>
      </c>
      <c r="AD585" s="441" t="str">
        <f t="shared" si="3534"/>
        <v/>
      </c>
      <c r="AE585" s="442" t="str">
        <f t="shared" si="3535"/>
        <v/>
      </c>
      <c r="AF585" s="443">
        <v>1</v>
      </c>
      <c r="AG585" s="68" t="str">
        <f>IF(_duihao_month_day!A581="","",_duihao_month_day!A581)</f>
        <v/>
      </c>
      <c r="AH585" s="463">
        <f>IF(_gyk_month_day!B581="",AH584,_gyk_month_day!B581)</f>
        <v>820</v>
      </c>
      <c r="AI585" s="464"/>
      <c r="AJ585" s="68" t="str">
        <f>IF(_tag_month_day!I581="","",_tag_month_day!I581)</f>
        <v/>
      </c>
      <c r="AK585" s="465" t="str">
        <f>IF(_tzyy_month_day!A581="","",_tzyy_month_day!A581)</f>
        <v/>
      </c>
      <c r="AL585" s="465" t="str">
        <f>IF(_tzyy_month_day!B581="","",_tzyy_month_day!B581)</f>
        <v/>
      </c>
      <c r="AM585" s="465" t="str">
        <f>IF(_tzyy_month_day!C581="","",_tzyy_month_day!C581)</f>
        <v/>
      </c>
      <c r="AN585" s="466" t="str">
        <f>IF(_tag_month_day!CG581="","",_tag_month_day!CG581)</f>
        <v/>
      </c>
      <c r="AO585" s="466" t="str">
        <f>IF(_tag_month_day!CH581="","",_tag_month_day!CH581)</f>
        <v/>
      </c>
      <c r="AP585" s="486" t="e">
        <f t="shared" si="3536"/>
        <v>#VALUE!</v>
      </c>
      <c r="AQ585" s="487" t="str">
        <f>IF(_tag_month_day!J581="","",_tag_month_day!J581/100)</f>
        <v/>
      </c>
      <c r="AR585" s="488">
        <f t="shared" si="3537"/>
        <v>1.3</v>
      </c>
      <c r="AS585" s="489" t="e">
        <f t="shared" si="3488"/>
        <v>#VALUE!</v>
      </c>
      <c r="AT585" s="489">
        <f t="shared" si="3538"/>
        <v>0</v>
      </c>
      <c r="AU585" s="490" t="str">
        <f>IF(_tag_month_day!K581="","",_tag_month_day!K581)</f>
        <v/>
      </c>
      <c r="AV585" s="491" t="str">
        <f>IF(_tag_month_day!L581="","",_tag_month_day!L581/100)</f>
        <v/>
      </c>
      <c r="AW585" s="420">
        <f t="shared" si="3460"/>
        <v>0</v>
      </c>
      <c r="AX585" s="420">
        <f t="shared" si="3539"/>
        <v>0</v>
      </c>
      <c r="AY585" s="420" t="str">
        <f>IF(_tag_month_day!M581="","",_tag_month_day!M581/100)</f>
        <v/>
      </c>
      <c r="AZ585" s="420" t="str">
        <f>IF(_tag_month_day!N581="","",_tag_month_day!N581/100)</f>
        <v/>
      </c>
      <c r="BA585" s="420" t="str">
        <f>IF(_tag_month_day!O581="","",_tag_month_day!O581/100)</f>
        <v/>
      </c>
      <c r="BB585" s="496" t="str">
        <f>IF(_tag_month_day!P581="","",_tag_month_day!P581/100)</f>
        <v/>
      </c>
      <c r="BC585" s="496">
        <f t="shared" si="3540"/>
        <v>0</v>
      </c>
      <c r="BD585" s="496" t="str">
        <f>IF(_tag_month_day!Q581="","",_tag_month_day!Q581/100)</f>
        <v/>
      </c>
      <c r="BE585" s="510" t="str">
        <f>IF(_tag_month_day!R581="","",_tag_month_day!R581/100)</f>
        <v/>
      </c>
      <c r="BF585" s="413" t="str">
        <f>IF(_tag_month_day!CC581="","",_tag_month_day!CC581/100)</f>
        <v/>
      </c>
      <c r="BG585" s="511" t="e">
        <f t="shared" si="3489"/>
        <v>#VALUE!</v>
      </c>
      <c r="BH585" s="198">
        <f t="shared" si="3490"/>
        <v>0</v>
      </c>
      <c r="BI585" s="512" t="e">
        <f>IF(CX585=0,BI584,(DK585*查询!$R$5+DL585*查询!$Q$5+DM585*查询!$N$5+DN585*查询!$O$5+DO585*查询!$P$5)*AF585/CX585)</f>
        <v>#VALUE!</v>
      </c>
      <c r="BJ585" s="512" t="e">
        <f>IF(CX585=0,BJ584,(DP585*查询!$S$5+DQ585*查询!$T$5+DR585*查询!$U$5)*AF585/CX585)</f>
        <v>#VALUE!</v>
      </c>
      <c r="BK585" s="512">
        <f t="shared" si="3541"/>
        <v>1</v>
      </c>
      <c r="BL585" s="513" t="str">
        <f>IF(_cfyc_month_day!A581="","",_cfyc_month_day!A581)</f>
        <v/>
      </c>
      <c r="BM585" s="513" t="str">
        <f>IF(_cfyc_month_day!B581="","",_cfyc_month_day!B581)</f>
        <v/>
      </c>
      <c r="BN585" s="513" t="str">
        <f>IF(_cfyc_month_day!C581="","",_cfyc_month_day!C581)</f>
        <v/>
      </c>
      <c r="BO585" s="522" t="str">
        <f>IF(_cfyc_month_day!D581="","",_cfyc_month_day!D581)</f>
        <v/>
      </c>
      <c r="BP585" s="522" t="str">
        <f>IF(_cfyc_month_day!E581="","",_cfyc_month_day!E581)</f>
        <v/>
      </c>
      <c r="BQ585" s="522" t="str">
        <f>IF(_cfyc_month_day!F581="","",_cfyc_month_day!F581)</f>
        <v/>
      </c>
      <c r="BR585" s="513" t="str">
        <f>IF(_tag_month_day!T581="","",_tag_month_day!T581)</f>
        <v/>
      </c>
      <c r="BS585" s="513" t="str">
        <f>IF(_tag_month_day!U581="","",_tag_month_day!U581)</f>
        <v/>
      </c>
      <c r="BT585" s="523" t="str">
        <f t="shared" si="3542"/>
        <v/>
      </c>
      <c r="BU585" s="223" t="str">
        <f>IF(_tag_month_day!V581="","",_tag_month_day!V581)</f>
        <v/>
      </c>
      <c r="BV585" s="206" t="str">
        <f>IF(_tag_month_day!W581="","",_tag_month_day!W581)</f>
        <v/>
      </c>
      <c r="BW585" s="540" t="str">
        <f>IF(_tag_month_day!X581="","",_tag_month_day!X581)</f>
        <v/>
      </c>
      <c r="BX585" s="540" t="str">
        <f>IF(_tag_month_day!Y581="","",_tag_month_day!Y581)</f>
        <v/>
      </c>
      <c r="BY585" s="541">
        <f ca="1" t="shared" si="3543"/>
        <v>43641.2499999986</v>
      </c>
      <c r="BZ585" s="542"/>
      <c r="CA585" s="562" t="str">
        <f>IF(_jhy2_month_day!A581="","",_jhy2_month_day!A581)</f>
        <v/>
      </c>
      <c r="CB585" s="464" t="str">
        <f>IF(_jhy2_month_day!B581="","",_jhy2_month_day!B581)</f>
        <v/>
      </c>
      <c r="CC585" s="464" t="str">
        <f>IF(_jhy2_month_day!C581="","",_jhy2_month_day!C581)</f>
        <v/>
      </c>
      <c r="CD585" s="464" t="str">
        <f>IF(_jhy2_month_day!D581="","",_jhy2_month_day!D581)</f>
        <v/>
      </c>
      <c r="CE585" s="464" t="str">
        <f>IF(_jhy2_month_day!E581="","",_jhy2_month_day!E581)</f>
        <v/>
      </c>
      <c r="CF585" s="464" t="str">
        <f>IF(_jhy2_month_day!F581="","",_jhy2_month_day!F581)</f>
        <v/>
      </c>
      <c r="CG585" s="464" t="str">
        <f>IF(_jhy2_month_day!G581="","",_jhy2_month_day!G581)</f>
        <v/>
      </c>
      <c r="CH585" s="464" t="str">
        <f>IF(_jhy2_month_day!H581="","",_jhy2_month_day!H581)</f>
        <v/>
      </c>
      <c r="CI585" s="464" t="str">
        <f>IF(_jhy2_month_day!I581="","",_jhy2_month_day!I581)</f>
        <v/>
      </c>
      <c r="CJ585" s="464" t="str">
        <f>IF(_jhy2_month_day!J581="","",_jhy2_month_day!J581)</f>
        <v/>
      </c>
      <c r="CK585" s="464" t="str">
        <f>IF(_jhy2_month_day!K581="","",_jhy2_month_day!K581)</f>
        <v/>
      </c>
      <c r="CL585" s="562" t="str">
        <f>IF(_jhy2_month_day!L581="","",_jhy2_month_day!L581)</f>
        <v/>
      </c>
      <c r="CM585" s="562" t="str">
        <f>IF(_jhy2_month_day!M581="","",_jhy2_month_day!M581)</f>
        <v/>
      </c>
      <c r="CN585" s="562" t="str">
        <f>IF(_jhy2_month_day!N581="","",_jhy2_month_day!N581)</f>
        <v/>
      </c>
      <c r="CO585" s="562" t="str">
        <f>IF(_jhy2_month_day!O581="","",_jhy2_month_day!O581)</f>
        <v/>
      </c>
      <c r="CP585" s="562" t="str">
        <f>IF(_jhy2_month_day!P581="","",_jhy2_month_day!P581)</f>
        <v/>
      </c>
      <c r="CQ585" s="562" t="str">
        <f>IF(_jhy2_month_day!Q581="","",_jhy2_month_day!Q581)</f>
        <v/>
      </c>
      <c r="CR585" s="563" t="str">
        <f>IF(_jhy2_month_day!R581="","",_jhy2_month_day!R581)</f>
        <v/>
      </c>
      <c r="CS585" s="576" t="str">
        <f>IF(_jhy2_month_day!S581="","",_jhy2_month_day!S581)</f>
        <v/>
      </c>
      <c r="CT585" s="562" t="str">
        <f>IF(_jhy2_month_day!T581="","",_jhy2_month_day!T581)</f>
        <v/>
      </c>
      <c r="CU585" s="577" t="e">
        <f t="shared" si="3491"/>
        <v>#VALUE!</v>
      </c>
      <c r="CV585" s="198" t="e">
        <f t="shared" si="3492"/>
        <v>#VALUE!</v>
      </c>
      <c r="CW585" s="192" t="e">
        <f t="shared" si="3493"/>
        <v>#VALUE!</v>
      </c>
      <c r="CX585" s="192" t="e">
        <f t="shared" si="3494"/>
        <v>#VALUE!</v>
      </c>
      <c r="CY585" s="202" t="e">
        <f t="shared" si="3495"/>
        <v>#VALUE!</v>
      </c>
      <c r="CZ585" s="192" t="e">
        <f t="shared" ref="CZ585:DI585" si="3571">$AJ585*EF585</f>
        <v>#VALUE!</v>
      </c>
      <c r="DA585" s="192" t="e">
        <f t="shared" si="3571"/>
        <v>#VALUE!</v>
      </c>
      <c r="DB585" s="192" t="e">
        <f t="shared" si="3571"/>
        <v>#VALUE!</v>
      </c>
      <c r="DC585" s="192" t="e">
        <f t="shared" si="3571"/>
        <v>#VALUE!</v>
      </c>
      <c r="DD585" s="192" t="e">
        <f t="shared" si="3571"/>
        <v>#VALUE!</v>
      </c>
      <c r="DE585" s="192" t="e">
        <f t="shared" si="3571"/>
        <v>#VALUE!</v>
      </c>
      <c r="DF585" s="192" t="e">
        <f t="shared" si="3571"/>
        <v>#VALUE!</v>
      </c>
      <c r="DG585" s="192" t="e">
        <f t="shared" si="3571"/>
        <v>#VALUE!</v>
      </c>
      <c r="DH585" s="192" t="e">
        <f t="shared" si="3571"/>
        <v>#VALUE!</v>
      </c>
      <c r="DI585" s="192" t="e">
        <f t="shared" si="3571"/>
        <v>#VALUE!</v>
      </c>
      <c r="DJ585" s="192" t="e">
        <f t="shared" si="3497"/>
        <v>#VALUE!</v>
      </c>
      <c r="DK585" s="192" t="e">
        <f t="shared" si="3498"/>
        <v>#VALUE!</v>
      </c>
      <c r="DL585" s="192" t="e">
        <f t="shared" si="3499"/>
        <v>#VALUE!</v>
      </c>
      <c r="DM585" s="192" t="e">
        <f t="shared" si="3500"/>
        <v>#VALUE!</v>
      </c>
      <c r="DN585" s="192" t="e">
        <f t="shared" si="3501"/>
        <v>#VALUE!</v>
      </c>
      <c r="DO585" s="192" t="e">
        <f t="shared" si="3502"/>
        <v>#VALUE!</v>
      </c>
      <c r="DP585" s="192" t="e">
        <f t="shared" si="3503"/>
        <v>#VALUE!</v>
      </c>
      <c r="DQ585" s="192" t="e">
        <f t="shared" si="3504"/>
        <v>#VALUE!</v>
      </c>
      <c r="DR585" s="192" t="e">
        <f t="shared" si="3505"/>
        <v>#VALUE!</v>
      </c>
      <c r="DS585" s="192" t="e">
        <f t="shared" si="3506"/>
        <v>#VALUE!</v>
      </c>
      <c r="DT585" s="192" t="e">
        <f t="shared" si="3507"/>
        <v>#VALUE!</v>
      </c>
      <c r="DU585" s="192" t="e">
        <f t="shared" si="3508"/>
        <v>#VALUE!</v>
      </c>
      <c r="DV585" s="198" t="e">
        <f t="shared" si="3509"/>
        <v>#VALUE!</v>
      </c>
      <c r="DW585" s="198" t="e">
        <f t="shared" si="3510"/>
        <v>#DIV/0!</v>
      </c>
      <c r="DX585" s="198" t="e">
        <f t="shared" si="3511"/>
        <v>#DIV/0!</v>
      </c>
      <c r="DY585" s="198" t="e">
        <f t="shared" si="3512"/>
        <v>#VALUE!</v>
      </c>
      <c r="DZ585" s="198" t="e">
        <f t="shared" si="3513"/>
        <v>#VALUE!</v>
      </c>
      <c r="EA585" s="198" t="e">
        <f t="shared" si="3514"/>
        <v>#VALUE!</v>
      </c>
      <c r="EB585" s="198" t="e">
        <f t="shared" si="3515"/>
        <v>#VALUE!</v>
      </c>
      <c r="EC585" s="198" t="e">
        <f t="shared" si="3516"/>
        <v>#DIV/0!</v>
      </c>
      <c r="ED585" s="198" t="e">
        <f t="shared" si="3517"/>
        <v>#VALUE!</v>
      </c>
      <c r="EE585" s="198" t="e">
        <f t="shared" si="3518"/>
        <v>#VALUE!</v>
      </c>
      <c r="EF585" s="198" t="e">
        <f t="shared" ref="EF585:EO585" si="3572">DV585/SUM($DV585:$EE585)</f>
        <v>#VALUE!</v>
      </c>
      <c r="EG585" s="198" t="e">
        <f t="shared" si="3572"/>
        <v>#DIV/0!</v>
      </c>
      <c r="EH585" s="198" t="e">
        <f t="shared" si="3572"/>
        <v>#DIV/0!</v>
      </c>
      <c r="EI585" s="198" t="e">
        <f t="shared" si="3572"/>
        <v>#VALUE!</v>
      </c>
      <c r="EJ585" s="198" t="e">
        <f t="shared" si="3572"/>
        <v>#VALUE!</v>
      </c>
      <c r="EK585" s="198" t="e">
        <f t="shared" si="3572"/>
        <v>#VALUE!</v>
      </c>
      <c r="EL585" s="198" t="e">
        <f t="shared" si="3572"/>
        <v>#VALUE!</v>
      </c>
      <c r="EM585" s="198" t="e">
        <f t="shared" si="3572"/>
        <v>#DIV/0!</v>
      </c>
      <c r="EN585" s="198" t="e">
        <f t="shared" si="3572"/>
        <v>#VALUE!</v>
      </c>
      <c r="EO585" s="198" t="e">
        <f t="shared" si="3572"/>
        <v>#VALUE!</v>
      </c>
      <c r="EP585" s="511">
        <f t="shared" ref="EP585:EW585" si="3573">EP584</f>
        <v>0.08</v>
      </c>
      <c r="EQ585" s="511">
        <f t="shared" si="3573"/>
        <v>0.015</v>
      </c>
      <c r="ER585" s="511">
        <f t="shared" si="3573"/>
        <v>0.015</v>
      </c>
      <c r="ES585" s="511">
        <f t="shared" si="3573"/>
        <v>0.015</v>
      </c>
      <c r="ET585" s="511">
        <f t="shared" si="3573"/>
        <v>0.015</v>
      </c>
      <c r="EU585" s="511">
        <f t="shared" si="3573"/>
        <v>0.09</v>
      </c>
      <c r="EV585" s="511">
        <f t="shared" si="3573"/>
        <v>0.09</v>
      </c>
      <c r="EW585" s="511">
        <f t="shared" si="3573"/>
        <v>0.09</v>
      </c>
      <c r="EX585" s="420" t="str">
        <f>IF(_tag_month_day!AS581="","",_tag_month_day!AS581/100)</f>
        <v/>
      </c>
      <c r="EY585" s="420" t="str">
        <f>IF(_tag_month_day!AT581="","",_tag_month_day!AT581/100)</f>
        <v/>
      </c>
      <c r="EZ585" s="420" t="str">
        <f>IF(_tag_month_day!AU581="","",_tag_month_day!AU581/100)</f>
        <v/>
      </c>
      <c r="FA585" s="420" t="str">
        <f>IF(_tag_month_day!AV581="","",_tag_month_day!AV581/100)</f>
        <v/>
      </c>
      <c r="FB585" s="420" t="str">
        <f>IF(_tag_month_day!AW581="","",_tag_month_day!AW581/100)</f>
        <v/>
      </c>
      <c r="FC585" s="420" t="str">
        <f>IF(_tag_month_day!AX581="","",_tag_month_day!AX581/100)</f>
        <v/>
      </c>
      <c r="FD585" s="510">
        <f t="shared" si="3547"/>
        <v>0.33</v>
      </c>
      <c r="FE585" s="510">
        <f t="shared" si="3548"/>
        <v>0.19</v>
      </c>
      <c r="FF585" s="510">
        <f t="shared" si="3549"/>
        <v>0.003</v>
      </c>
      <c r="FG585" s="510">
        <f t="shared" si="3550"/>
        <v>0</v>
      </c>
      <c r="FH585" s="603">
        <f t="shared" si="3551"/>
        <v>0.0001</v>
      </c>
      <c r="FI585" s="510">
        <f t="shared" ref="FI585:FR585" si="3574">FI584</f>
        <v>0.41</v>
      </c>
      <c r="FJ585" s="510">
        <f t="shared" si="3574"/>
        <v>0.11</v>
      </c>
      <c r="FK585" s="510">
        <f t="shared" si="3574"/>
        <v>0.015</v>
      </c>
      <c r="FL585" s="510">
        <f t="shared" si="3574"/>
        <v>0</v>
      </c>
      <c r="FM585" s="603">
        <f t="shared" si="3574"/>
        <v>0.0001</v>
      </c>
      <c r="FN585" s="510" t="str">
        <f>IF(_tag_month_day!AY581="","",_tag_month_day!AY581/100)</f>
        <v/>
      </c>
      <c r="FO585" s="510" t="str">
        <f>IF(_tag_month_day!AZ581="","",_tag_month_day!AZ581/100)</f>
        <v/>
      </c>
      <c r="FP585" s="510" t="str">
        <f>IF(_tag_month_day!BA581="","",_tag_month_day!BA581/100)</f>
        <v/>
      </c>
      <c r="FQ585" s="510" t="str">
        <f>IF(_tag_month_day!BB581="","",_tag_month_day!BB581/100)</f>
        <v/>
      </c>
      <c r="FR585" s="603" t="str">
        <f>IF(_tag_month_day!BC581="","",_tag_month_day!BC581/100)</f>
        <v/>
      </c>
      <c r="FS585" s="510" t="str">
        <f>IF(_tag_month_day!BD581="","",_tag_month_day!BD581/100)</f>
        <v/>
      </c>
      <c r="FT585" s="510" t="str">
        <f>IF(_tag_month_day!BE581="","",_tag_month_day!BE581/100)</f>
        <v/>
      </c>
      <c r="FU585" s="510" t="str">
        <f>IF(_tag_month_day!BF581="","",_tag_month_day!BF581/100)</f>
        <v/>
      </c>
      <c r="FV585" s="510" t="str">
        <f>IF(_tag_month_day!BG581="","",_tag_month_day!BG581/100)</f>
        <v/>
      </c>
      <c r="FW585" s="603" t="str">
        <f>IF(_tag_month_day!BH581="","",_tag_month_day!BH581/100)</f>
        <v/>
      </c>
      <c r="FX585" s="510" t="str">
        <f>IF(_tag_month_day!BI581="","",_tag_month_day!BI581/100)</f>
        <v/>
      </c>
      <c r="FY585" s="510" t="str">
        <f>IF(_tag_month_day!BJ581="","",_tag_month_day!BJ581/100)</f>
        <v/>
      </c>
      <c r="FZ585" s="605" t="str">
        <f>IF(_tag_month_day!BK581="","",_tag_month_day!BK581/100)</f>
        <v/>
      </c>
      <c r="GA585" s="510" t="str">
        <f>IF(_tag_month_day!BL581="","",_tag_month_day!BL581/100)</f>
        <v/>
      </c>
      <c r="GB585" s="603" t="str">
        <f>IF(_tag_month_day!BM581="","",_tag_month_day!BM581/100)</f>
        <v/>
      </c>
      <c r="GC585" s="420" t="str">
        <f>IF(_tag_month_day!BN581="","",_tag_month_day!BN581/100)</f>
        <v/>
      </c>
      <c r="GD585" s="420" t="str">
        <f>IF(_tag_month_day!BO581="","",_tag_month_day!BO581/100)</f>
        <v/>
      </c>
      <c r="GE585" s="420" t="str">
        <f>IF(_tag_month_day!BP581="","",_tag_month_day!BP581/100)</f>
        <v/>
      </c>
      <c r="GF585" s="420" t="str">
        <f>IF(_tag_month_day!BQ581="","",_tag_month_day!BQ581/100)</f>
        <v/>
      </c>
      <c r="GG585" s="420" t="str">
        <f>IF(_tag_month_day!BR581="","",_tag_month_day!BR581/100)</f>
        <v/>
      </c>
      <c r="GH585" s="420" t="str">
        <f>IF(_tag_month_day!BS581="","",_tag_month_day!BS581/100)</f>
        <v/>
      </c>
      <c r="GI585" s="603" t="str">
        <f>IF(_tag_month_day!BT581="","",_tag_month_day!BT581/100)</f>
        <v/>
      </c>
      <c r="GJ585" s="612" t="str">
        <f>IF(_tag_month_day!BU581="","",_tag_month_day!BU581/100)</f>
        <v/>
      </c>
      <c r="GK585" s="620" t="str">
        <f>IF(_tag_month_day!BV581="",IF(_rlcf_month_day!A$2="","",_rlcf_month_day!A$2/100),_tag_month_day!BV581/100)</f>
        <v/>
      </c>
      <c r="GL585" s="620" t="str">
        <f>IF(_tag_month_day!BW581="",IF(_rlcf_month_day!B$2="","",_rlcf_month_day!B$2/100),_tag_month_day!BW581/100)</f>
        <v/>
      </c>
      <c r="GM585" s="621" t="str">
        <f>IF(_tag_month_day!BX581="",IF(_rlcf_month_day!C$2="","",_rlcf_month_day!C$2/100),_tag_month_day!BX581/100)</f>
        <v/>
      </c>
      <c r="GN585" s="620" t="str">
        <f>IF(_tag_month_day!BV581="",IF(_rlcf_month_day!A$2="","",_rlcf_month_day!A$2/100),_tag_month_day!BV581/100)</f>
        <v/>
      </c>
      <c r="GO585" s="620" t="str">
        <f>IF(_tag_month_day!BW581="",IF(_rlcf_month_day!B$2="","",_rlcf_month_day!B$2/100),_tag_month_day!BW581/100)</f>
        <v/>
      </c>
      <c r="GP585" s="620" t="str">
        <f>IF(_tag_month_day!CD581="",IF(_rlcf_month_day!E$2="","",_rlcf_month_day!E$2/100),_tag_month_day!CD581/100)</f>
        <v/>
      </c>
      <c r="GQ585" s="620" t="str">
        <f>IF(_tag_month_day!CE581="",IF(_rlcf_month_day!F$2="","",_rlcf_month_day!F$2/100),_tag_month_day!CE581/100)</f>
        <v/>
      </c>
      <c r="GR585" s="621" t="str">
        <f>IF(_tag_month_day!CF581="",IF(_rlcf_month_day!G$2="","",_rlcf_month_day!G$2/100),_tag_month_day!CF581/100)</f>
        <v/>
      </c>
      <c r="GS585" s="626">
        <f t="shared" ref="GS585:HH585" si="3575">GS584</f>
        <v>0.953</v>
      </c>
      <c r="GT585" s="626">
        <f t="shared" si="3575"/>
        <v>0.55</v>
      </c>
      <c r="GU585" s="626">
        <f t="shared" si="3575"/>
        <v>0.55</v>
      </c>
      <c r="GV585" s="626">
        <f t="shared" si="3575"/>
        <v>0.55</v>
      </c>
      <c r="GW585" s="626">
        <f t="shared" si="3575"/>
        <v>0.5</v>
      </c>
      <c r="GX585" s="626">
        <f t="shared" si="3575"/>
        <v>0.935</v>
      </c>
      <c r="GY585" s="626">
        <f t="shared" si="3575"/>
        <v>0.15</v>
      </c>
      <c r="GZ585" s="626">
        <f t="shared" si="3575"/>
        <v>1</v>
      </c>
      <c r="HA585" s="632">
        <f t="shared" si="3575"/>
        <v>0.047</v>
      </c>
      <c r="HB585" s="632">
        <f t="shared" si="3575"/>
        <v>0.45</v>
      </c>
      <c r="HC585" s="632">
        <f t="shared" si="3575"/>
        <v>0.45</v>
      </c>
      <c r="HD585" s="632">
        <f t="shared" si="3575"/>
        <v>0.45</v>
      </c>
      <c r="HE585" s="632">
        <f t="shared" si="3575"/>
        <v>0.5</v>
      </c>
      <c r="HF585" s="632">
        <f t="shared" si="3575"/>
        <v>0.065</v>
      </c>
      <c r="HG585" s="632">
        <f t="shared" si="3575"/>
        <v>0.85</v>
      </c>
      <c r="HH585" s="632">
        <f t="shared" si="3575"/>
        <v>0</v>
      </c>
      <c r="HI585" s="68">
        <f t="shared" si="3523"/>
        <v>0</v>
      </c>
      <c r="HJ585" s="68" t="e">
        <f t="shared" si="3554"/>
        <v>#VALUE!</v>
      </c>
      <c r="HK585" s="202">
        <f t="shared" si="3555"/>
        <v>0.85</v>
      </c>
      <c r="HL585" s="464">
        <f t="shared" si="3556"/>
        <v>550000</v>
      </c>
      <c r="HM585" s="464">
        <f t="shared" si="3557"/>
        <v>480000</v>
      </c>
      <c r="HN585" s="192" t="e">
        <f t="shared" si="3524"/>
        <v>#VALUE!</v>
      </c>
      <c r="HO585" s="192" t="e">
        <f>HN585*HK585*$HO$2/HL585*1000000</f>
        <v>#VALUE!</v>
      </c>
      <c r="HP585" s="192" t="e">
        <f>HN585*HK585*$HP$2/HM585*1000000</f>
        <v>#VALUE!</v>
      </c>
    </row>
    <row r="586" customFormat="1" spans="1:224">
      <c r="A586" s="381">
        <v>581</v>
      </c>
      <c r="B586" s="54">
        <f ca="1" t="shared" si="3558"/>
        <v>43641</v>
      </c>
      <c r="C586" s="57">
        <f t="shared" si="3559"/>
        <v>0.0416666666666667</v>
      </c>
      <c r="D586" s="68" t="str">
        <f ca="1" t="shared" si="3525"/>
        <v>夜班</v>
      </c>
      <c r="E586" s="68" t="str">
        <f ca="1" t="shared" si="3526"/>
        <v>乙</v>
      </c>
      <c r="F586" s="68">
        <f ca="1">SUMPRODUCT((成本日报!$A$3:$A$95=计划!B586)*(成本日报!$B$3:$B$95=计划!$D586),成本日报!$C$3:$C$95)</f>
        <v>2</v>
      </c>
      <c r="G586" s="382">
        <f ca="1" t="shared" si="3560"/>
        <v>43641.1666666653</v>
      </c>
      <c r="H586" s="382">
        <f ca="1" t="shared" si="3527"/>
        <v>43641.1736111097</v>
      </c>
      <c r="I586" s="382">
        <f ca="1" t="shared" si="3528"/>
        <v>43641.1791666653</v>
      </c>
      <c r="J586" s="382">
        <f ca="1" t="shared" si="3529"/>
        <v>43641.2083333319</v>
      </c>
      <c r="K586" s="382">
        <f ca="1" t="shared" si="3530"/>
        <v>43641.2708333319</v>
      </c>
      <c r="L586" s="382">
        <f ca="1" t="shared" si="3531"/>
        <v>43641.2916666653</v>
      </c>
      <c r="M586" s="398" t="str">
        <f>IF(_tag_month_day!A582="","",_tag_month_day!A582)</f>
        <v/>
      </c>
      <c r="N586" s="398" t="str">
        <f>IF(_tag_month_day!B582="","",_tag_month_day!B582)</f>
        <v/>
      </c>
      <c r="O586" s="399" t="e">
        <f t="shared" si="3532"/>
        <v>#VALUE!</v>
      </c>
      <c r="P586" s="398" t="str">
        <f>IF(_tag_month_day!C582="","",_tag_month_day!C582)</f>
        <v/>
      </c>
      <c r="Q586" s="398" t="str">
        <f>IF(_tag_month_day!D582="","",_tag_month_day!D582)</f>
        <v/>
      </c>
      <c r="R586" s="416">
        <f>IF(_tag_month_day!CB582="",R585,_tag_month_day!CB582/100)</f>
        <v>0.07</v>
      </c>
      <c r="S586" s="417" t="str">
        <f>IF(_tag_month_day!E582="","",_tag_month_day!E582)</f>
        <v/>
      </c>
      <c r="T586" s="417" t="str">
        <f>IF(_tag_month_day!F582="","",_tag_month_day!F582)</f>
        <v/>
      </c>
      <c r="U586" s="418" t="e">
        <f t="shared" si="3486"/>
        <v>#VALUE!</v>
      </c>
      <c r="V586" s="53" t="e">
        <f t="shared" si="3487"/>
        <v>#VALUE!</v>
      </c>
      <c r="W586" s="419" t="str">
        <f>IF(_jhy_month_day!A582="","",_jhy_month_day!A582)</f>
        <v/>
      </c>
      <c r="X586" s="420" t="str">
        <f>IF(_jhy_month_day!B582="","",_jhy_month_day!B582/100)</f>
        <v/>
      </c>
      <c r="Y586" s="420" t="str">
        <f>IF(_jhy_month_day!C582="","",_jhy_month_day!C582/100)</f>
        <v/>
      </c>
      <c r="Z586" s="439">
        <f t="shared" ref="Z586:Z649" si="3576">Z582+1</f>
        <v>146</v>
      </c>
      <c r="AA586" s="440" t="str">
        <f>IF(_tag_month_day!G582="","",_tag_month_day!G582/100)</f>
        <v/>
      </c>
      <c r="AB586" s="440" t="str">
        <f>IF(_tag_month_day!H582="","",_tag_month_day!H582/100)</f>
        <v/>
      </c>
      <c r="AC586" s="193">
        <f t="shared" si="3533"/>
        <v>1.59963432013121</v>
      </c>
      <c r="AD586" s="441" t="str">
        <f t="shared" si="3534"/>
        <v/>
      </c>
      <c r="AE586" s="442" t="str">
        <f t="shared" si="3535"/>
        <v/>
      </c>
      <c r="AF586" s="443">
        <v>1</v>
      </c>
      <c r="AG586" s="68" t="str">
        <f>IF(_duihao_month_day!A582="","",_duihao_month_day!A582)</f>
        <v/>
      </c>
      <c r="AH586" s="463">
        <f>IF(_gyk_month_day!B582="",AH585,_gyk_month_day!B582)</f>
        <v>820</v>
      </c>
      <c r="AI586" s="464"/>
      <c r="AJ586" s="68" t="str">
        <f>IF(_tag_month_day!I582="","",_tag_month_day!I582)</f>
        <v/>
      </c>
      <c r="AK586" s="465" t="str">
        <f>IF(_tzyy_month_day!A582="","",_tzyy_month_day!A582)</f>
        <v/>
      </c>
      <c r="AL586" s="465" t="str">
        <f>IF(_tzyy_month_day!B582="","",_tzyy_month_day!B582)</f>
        <v/>
      </c>
      <c r="AM586" s="465" t="str">
        <f>IF(_tzyy_month_day!C582="","",_tzyy_month_day!C582)</f>
        <v/>
      </c>
      <c r="AN586" s="466" t="str">
        <f>IF(_tag_month_day!CG582="","",_tag_month_day!CG582)</f>
        <v/>
      </c>
      <c r="AO586" s="466" t="str">
        <f>IF(_tag_month_day!CH582="","",_tag_month_day!CH582)</f>
        <v/>
      </c>
      <c r="AP586" s="486" t="e">
        <f t="shared" si="3536"/>
        <v>#VALUE!</v>
      </c>
      <c r="AQ586" s="487" t="str">
        <f>IF(_tag_month_day!J582="","",_tag_month_day!J582/100)</f>
        <v/>
      </c>
      <c r="AR586" s="488">
        <f t="shared" si="3537"/>
        <v>1.3</v>
      </c>
      <c r="AS586" s="489" t="e">
        <f t="shared" si="3488"/>
        <v>#VALUE!</v>
      </c>
      <c r="AT586" s="489">
        <f t="shared" si="3538"/>
        <v>0</v>
      </c>
      <c r="AU586" s="490" t="str">
        <f>IF(_tag_month_day!K582="","",_tag_month_day!K582)</f>
        <v/>
      </c>
      <c r="AV586" s="491" t="str">
        <f>IF(_tag_month_day!L582="","",_tag_month_day!L582/100)</f>
        <v/>
      </c>
      <c r="AW586" s="420">
        <f t="shared" si="3460"/>
        <v>0</v>
      </c>
      <c r="AX586" s="420">
        <f t="shared" si="3539"/>
        <v>0</v>
      </c>
      <c r="AY586" s="420" t="str">
        <f>IF(_tag_month_day!M582="","",_tag_month_day!M582/100)</f>
        <v/>
      </c>
      <c r="AZ586" s="420" t="str">
        <f>IF(_tag_month_day!N582="","",_tag_month_day!N582/100)</f>
        <v/>
      </c>
      <c r="BA586" s="420" t="str">
        <f>IF(_tag_month_day!O582="","",_tag_month_day!O582/100)</f>
        <v/>
      </c>
      <c r="BB586" s="496" t="str">
        <f>IF(_tag_month_day!P582="","",_tag_month_day!P582/100)</f>
        <v/>
      </c>
      <c r="BC586" s="496">
        <f t="shared" si="3540"/>
        <v>0</v>
      </c>
      <c r="BD586" s="496" t="str">
        <f>IF(_tag_month_day!Q582="","",_tag_month_day!Q582/100)</f>
        <v/>
      </c>
      <c r="BE586" s="510" t="str">
        <f>IF(_tag_month_day!R582="","",_tag_month_day!R582/100)</f>
        <v/>
      </c>
      <c r="BF586" s="413" t="str">
        <f>IF(_tag_month_day!CC582="","",_tag_month_day!CC582/100)</f>
        <v/>
      </c>
      <c r="BG586" s="511" t="e">
        <f t="shared" si="3489"/>
        <v>#VALUE!</v>
      </c>
      <c r="BH586" s="198">
        <f t="shared" si="3490"/>
        <v>0</v>
      </c>
      <c r="BI586" s="512" t="e">
        <f>IF(CX586=0,BI585,(DK586*查询!$R$5+DL586*查询!$Q$5+DM586*查询!$N$5+DN586*查询!$O$5+DO586*查询!$P$5)*AF586/CX586)</f>
        <v>#VALUE!</v>
      </c>
      <c r="BJ586" s="512" t="e">
        <f>IF(CX586=0,BJ585,(DP586*查询!$S$5+DQ586*查询!$T$5+DR586*查询!$U$5)*AF586/CX586)</f>
        <v>#VALUE!</v>
      </c>
      <c r="BK586" s="512">
        <f t="shared" si="3541"/>
        <v>1</v>
      </c>
      <c r="BL586" s="513" t="str">
        <f>IF(_cfyc_month_day!A582="","",_cfyc_month_day!A582)</f>
        <v/>
      </c>
      <c r="BM586" s="513" t="str">
        <f>IF(_cfyc_month_day!B582="","",_cfyc_month_day!B582)</f>
        <v/>
      </c>
      <c r="BN586" s="513" t="str">
        <f>IF(_cfyc_month_day!C582="","",_cfyc_month_day!C582)</f>
        <v/>
      </c>
      <c r="BO586" s="522" t="str">
        <f>IF(_cfyc_month_day!D582="","",_cfyc_month_day!D582)</f>
        <v/>
      </c>
      <c r="BP586" s="522" t="str">
        <f>IF(_cfyc_month_day!E582="","",_cfyc_month_day!E582)</f>
        <v/>
      </c>
      <c r="BQ586" s="522" t="str">
        <f>IF(_cfyc_month_day!F582="","",_cfyc_month_day!F582)</f>
        <v/>
      </c>
      <c r="BR586" s="513" t="str">
        <f>IF(_tag_month_day!T582="","",_tag_month_day!T582)</f>
        <v/>
      </c>
      <c r="BS586" s="513" t="str">
        <f>IF(_tag_month_day!U582="","",_tag_month_day!U582)</f>
        <v/>
      </c>
      <c r="BT586" s="523" t="str">
        <f t="shared" si="3542"/>
        <v/>
      </c>
      <c r="BU586" s="223" t="str">
        <f>IF(_tag_month_day!V582="","",_tag_month_day!V582)</f>
        <v/>
      </c>
      <c r="BV586" s="206" t="str">
        <f>IF(_tag_month_day!W582="","",_tag_month_day!W582)</f>
        <v/>
      </c>
      <c r="BW586" s="540" t="str">
        <f>IF(_tag_month_day!X582="","",_tag_month_day!X582)</f>
        <v/>
      </c>
      <c r="BX586" s="540" t="str">
        <f>IF(_tag_month_day!Y582="","",_tag_month_day!Y582)</f>
        <v/>
      </c>
      <c r="BY586" s="541">
        <f ca="1" t="shared" si="3543"/>
        <v>43641.2916666653</v>
      </c>
      <c r="BZ586" s="542"/>
      <c r="CA586" s="562" t="str">
        <f>IF(_jhy2_month_day!A582="","",_jhy2_month_day!A582)</f>
        <v/>
      </c>
      <c r="CB586" s="464" t="str">
        <f>IF(_jhy2_month_day!B582="","",_jhy2_month_day!B582)</f>
        <v/>
      </c>
      <c r="CC586" s="464" t="str">
        <f>IF(_jhy2_month_day!C582="","",_jhy2_month_day!C582)</f>
        <v/>
      </c>
      <c r="CD586" s="464" t="str">
        <f>IF(_jhy2_month_day!D582="","",_jhy2_month_day!D582)</f>
        <v/>
      </c>
      <c r="CE586" s="464" t="str">
        <f>IF(_jhy2_month_day!E582="","",_jhy2_month_day!E582)</f>
        <v/>
      </c>
      <c r="CF586" s="464" t="str">
        <f>IF(_jhy2_month_day!F582="","",_jhy2_month_day!F582)</f>
        <v/>
      </c>
      <c r="CG586" s="464" t="str">
        <f>IF(_jhy2_month_day!G582="","",_jhy2_month_day!G582)</f>
        <v/>
      </c>
      <c r="CH586" s="464" t="str">
        <f>IF(_jhy2_month_day!H582="","",_jhy2_month_day!H582)</f>
        <v/>
      </c>
      <c r="CI586" s="464" t="str">
        <f>IF(_jhy2_month_day!I582="","",_jhy2_month_day!I582)</f>
        <v/>
      </c>
      <c r="CJ586" s="464" t="str">
        <f>IF(_jhy2_month_day!J582="","",_jhy2_month_day!J582)</f>
        <v/>
      </c>
      <c r="CK586" s="464" t="str">
        <f>IF(_jhy2_month_day!K582="","",_jhy2_month_day!K582)</f>
        <v/>
      </c>
      <c r="CL586" s="562" t="str">
        <f>IF(_jhy2_month_day!L582="","",_jhy2_month_day!L582)</f>
        <v/>
      </c>
      <c r="CM586" s="562" t="str">
        <f>IF(_jhy2_month_day!M582="","",_jhy2_month_day!M582)</f>
        <v/>
      </c>
      <c r="CN586" s="562" t="str">
        <f>IF(_jhy2_month_day!N582="","",_jhy2_month_day!N582)</f>
        <v/>
      </c>
      <c r="CO586" s="562" t="str">
        <f>IF(_jhy2_month_day!O582="","",_jhy2_month_day!O582)</f>
        <v/>
      </c>
      <c r="CP586" s="562" t="str">
        <f>IF(_jhy2_month_day!P582="","",_jhy2_month_day!P582)</f>
        <v/>
      </c>
      <c r="CQ586" s="562" t="str">
        <f>IF(_jhy2_month_day!Q582="","",_jhy2_month_day!Q582)</f>
        <v/>
      </c>
      <c r="CR586" s="563" t="str">
        <f>IF(_jhy2_month_day!R582="","",_jhy2_month_day!R582)</f>
        <v/>
      </c>
      <c r="CS586" s="576" t="str">
        <f>IF(_jhy2_month_day!S582="","",_jhy2_month_day!S582)</f>
        <v/>
      </c>
      <c r="CT586" s="562" t="str">
        <f>IF(_jhy2_month_day!T582="","",_jhy2_month_day!T582)</f>
        <v/>
      </c>
      <c r="CU586" s="577" t="e">
        <f t="shared" si="3491"/>
        <v>#VALUE!</v>
      </c>
      <c r="CV586" s="198" t="e">
        <f t="shared" si="3492"/>
        <v>#VALUE!</v>
      </c>
      <c r="CW586" s="192" t="e">
        <f t="shared" si="3493"/>
        <v>#VALUE!</v>
      </c>
      <c r="CX586" s="192" t="e">
        <f t="shared" si="3494"/>
        <v>#VALUE!</v>
      </c>
      <c r="CY586" s="202" t="e">
        <f t="shared" si="3495"/>
        <v>#VALUE!</v>
      </c>
      <c r="CZ586" s="192" t="e">
        <f t="shared" ref="CZ586:DI586" si="3577">$AJ586*EF586</f>
        <v>#VALUE!</v>
      </c>
      <c r="DA586" s="192" t="e">
        <f t="shared" si="3577"/>
        <v>#VALUE!</v>
      </c>
      <c r="DB586" s="192" t="e">
        <f t="shared" si="3577"/>
        <v>#VALUE!</v>
      </c>
      <c r="DC586" s="192" t="e">
        <f t="shared" si="3577"/>
        <v>#VALUE!</v>
      </c>
      <c r="DD586" s="192" t="e">
        <f t="shared" si="3577"/>
        <v>#VALUE!</v>
      </c>
      <c r="DE586" s="192" t="e">
        <f t="shared" si="3577"/>
        <v>#VALUE!</v>
      </c>
      <c r="DF586" s="192" t="e">
        <f t="shared" si="3577"/>
        <v>#VALUE!</v>
      </c>
      <c r="DG586" s="192" t="e">
        <f t="shared" si="3577"/>
        <v>#VALUE!</v>
      </c>
      <c r="DH586" s="192" t="e">
        <f t="shared" si="3577"/>
        <v>#VALUE!</v>
      </c>
      <c r="DI586" s="192" t="e">
        <f t="shared" si="3577"/>
        <v>#VALUE!</v>
      </c>
      <c r="DJ586" s="192" t="e">
        <f t="shared" si="3497"/>
        <v>#VALUE!</v>
      </c>
      <c r="DK586" s="192" t="e">
        <f t="shared" si="3498"/>
        <v>#VALUE!</v>
      </c>
      <c r="DL586" s="192" t="e">
        <f t="shared" si="3499"/>
        <v>#VALUE!</v>
      </c>
      <c r="DM586" s="192" t="e">
        <f t="shared" si="3500"/>
        <v>#VALUE!</v>
      </c>
      <c r="DN586" s="192" t="e">
        <f t="shared" si="3501"/>
        <v>#VALUE!</v>
      </c>
      <c r="DO586" s="192" t="e">
        <f t="shared" si="3502"/>
        <v>#VALUE!</v>
      </c>
      <c r="DP586" s="192" t="e">
        <f t="shared" si="3503"/>
        <v>#VALUE!</v>
      </c>
      <c r="DQ586" s="192" t="e">
        <f t="shared" si="3504"/>
        <v>#VALUE!</v>
      </c>
      <c r="DR586" s="192" t="e">
        <f t="shared" si="3505"/>
        <v>#VALUE!</v>
      </c>
      <c r="DS586" s="192" t="e">
        <f t="shared" si="3506"/>
        <v>#VALUE!</v>
      </c>
      <c r="DT586" s="192" t="e">
        <f t="shared" si="3507"/>
        <v>#VALUE!</v>
      </c>
      <c r="DU586" s="192" t="e">
        <f t="shared" si="3508"/>
        <v>#VALUE!</v>
      </c>
      <c r="DV586" s="198" t="e">
        <f t="shared" si="3509"/>
        <v>#VALUE!</v>
      </c>
      <c r="DW586" s="198" t="e">
        <f t="shared" si="3510"/>
        <v>#DIV/0!</v>
      </c>
      <c r="DX586" s="198" t="e">
        <f t="shared" si="3511"/>
        <v>#DIV/0!</v>
      </c>
      <c r="DY586" s="198" t="e">
        <f t="shared" si="3512"/>
        <v>#VALUE!</v>
      </c>
      <c r="DZ586" s="198" t="e">
        <f t="shared" si="3513"/>
        <v>#VALUE!</v>
      </c>
      <c r="EA586" s="198" t="e">
        <f t="shared" si="3514"/>
        <v>#VALUE!</v>
      </c>
      <c r="EB586" s="198" t="e">
        <f t="shared" si="3515"/>
        <v>#VALUE!</v>
      </c>
      <c r="EC586" s="198" t="e">
        <f t="shared" si="3516"/>
        <v>#DIV/0!</v>
      </c>
      <c r="ED586" s="198" t="e">
        <f t="shared" si="3517"/>
        <v>#VALUE!</v>
      </c>
      <c r="EE586" s="198" t="e">
        <f t="shared" si="3518"/>
        <v>#VALUE!</v>
      </c>
      <c r="EF586" s="198" t="e">
        <f t="shared" ref="EF586:EO586" si="3578">DV586/SUM($DV586:$EE586)</f>
        <v>#VALUE!</v>
      </c>
      <c r="EG586" s="198" t="e">
        <f t="shared" si="3578"/>
        <v>#DIV/0!</v>
      </c>
      <c r="EH586" s="198" t="e">
        <f t="shared" si="3578"/>
        <v>#DIV/0!</v>
      </c>
      <c r="EI586" s="198" t="e">
        <f t="shared" si="3578"/>
        <v>#VALUE!</v>
      </c>
      <c r="EJ586" s="198" t="e">
        <f t="shared" si="3578"/>
        <v>#VALUE!</v>
      </c>
      <c r="EK586" s="198" t="e">
        <f t="shared" si="3578"/>
        <v>#VALUE!</v>
      </c>
      <c r="EL586" s="198" t="e">
        <f t="shared" si="3578"/>
        <v>#VALUE!</v>
      </c>
      <c r="EM586" s="198" t="e">
        <f t="shared" si="3578"/>
        <v>#DIV/0!</v>
      </c>
      <c r="EN586" s="198" t="e">
        <f t="shared" si="3578"/>
        <v>#VALUE!</v>
      </c>
      <c r="EO586" s="198" t="e">
        <f t="shared" si="3578"/>
        <v>#VALUE!</v>
      </c>
      <c r="EP586" s="511">
        <f t="shared" ref="EP586:EW586" si="3579">EP585</f>
        <v>0.08</v>
      </c>
      <c r="EQ586" s="511">
        <f t="shared" si="3579"/>
        <v>0.015</v>
      </c>
      <c r="ER586" s="511">
        <f t="shared" si="3579"/>
        <v>0.015</v>
      </c>
      <c r="ES586" s="511">
        <f t="shared" si="3579"/>
        <v>0.015</v>
      </c>
      <c r="ET586" s="511">
        <f t="shared" si="3579"/>
        <v>0.015</v>
      </c>
      <c r="EU586" s="511">
        <f t="shared" si="3579"/>
        <v>0.09</v>
      </c>
      <c r="EV586" s="511">
        <f t="shared" si="3579"/>
        <v>0.09</v>
      </c>
      <c r="EW586" s="511">
        <f t="shared" si="3579"/>
        <v>0.09</v>
      </c>
      <c r="EX586" s="420" t="str">
        <f>IF(_tag_month_day!AS582="","",_tag_month_day!AS582/100)</f>
        <v/>
      </c>
      <c r="EY586" s="420" t="str">
        <f>IF(_tag_month_day!AT582="","",_tag_month_day!AT582/100)</f>
        <v/>
      </c>
      <c r="EZ586" s="420" t="str">
        <f>IF(_tag_month_day!AU582="","",_tag_month_day!AU582/100)</f>
        <v/>
      </c>
      <c r="FA586" s="420" t="str">
        <f>IF(_tag_month_day!AV582="","",_tag_month_day!AV582/100)</f>
        <v/>
      </c>
      <c r="FB586" s="420" t="str">
        <f>IF(_tag_month_day!AW582="","",_tag_month_day!AW582/100)</f>
        <v/>
      </c>
      <c r="FC586" s="420" t="str">
        <f>IF(_tag_month_day!AX582="","",_tag_month_day!AX582/100)</f>
        <v/>
      </c>
      <c r="FD586" s="510">
        <f t="shared" si="3547"/>
        <v>0.33</v>
      </c>
      <c r="FE586" s="510">
        <f t="shared" si="3548"/>
        <v>0.19</v>
      </c>
      <c r="FF586" s="510">
        <f t="shared" si="3549"/>
        <v>0.003</v>
      </c>
      <c r="FG586" s="510">
        <f t="shared" si="3550"/>
        <v>0</v>
      </c>
      <c r="FH586" s="603">
        <f t="shared" si="3551"/>
        <v>0.0001</v>
      </c>
      <c r="FI586" s="510">
        <f t="shared" ref="FI586:FR586" si="3580">FI585</f>
        <v>0.41</v>
      </c>
      <c r="FJ586" s="510">
        <f t="shared" si="3580"/>
        <v>0.11</v>
      </c>
      <c r="FK586" s="510">
        <f t="shared" si="3580"/>
        <v>0.015</v>
      </c>
      <c r="FL586" s="510">
        <f t="shared" si="3580"/>
        <v>0</v>
      </c>
      <c r="FM586" s="603">
        <f t="shared" si="3580"/>
        <v>0.0001</v>
      </c>
      <c r="FN586" s="510" t="str">
        <f>IF(_tag_month_day!AY582="","",_tag_month_day!AY582/100)</f>
        <v/>
      </c>
      <c r="FO586" s="510" t="str">
        <f>IF(_tag_month_day!AZ582="","",_tag_month_day!AZ582/100)</f>
        <v/>
      </c>
      <c r="FP586" s="510" t="str">
        <f>IF(_tag_month_day!BA582="","",_tag_month_day!BA582/100)</f>
        <v/>
      </c>
      <c r="FQ586" s="510" t="str">
        <f>IF(_tag_month_day!BB582="","",_tag_month_day!BB582/100)</f>
        <v/>
      </c>
      <c r="FR586" s="603" t="str">
        <f>IF(_tag_month_day!BC582="","",_tag_month_day!BC582/100)</f>
        <v/>
      </c>
      <c r="FS586" s="510" t="str">
        <f>IF(_tag_month_day!BD582="","",_tag_month_day!BD582/100)</f>
        <v/>
      </c>
      <c r="FT586" s="510" t="str">
        <f>IF(_tag_month_day!BE582="","",_tag_month_day!BE582/100)</f>
        <v/>
      </c>
      <c r="FU586" s="510" t="str">
        <f>IF(_tag_month_day!BF582="","",_tag_month_day!BF582/100)</f>
        <v/>
      </c>
      <c r="FV586" s="510" t="str">
        <f>IF(_tag_month_day!BG582="","",_tag_month_day!BG582/100)</f>
        <v/>
      </c>
      <c r="FW586" s="603" t="str">
        <f>IF(_tag_month_day!BH582="","",_tag_month_day!BH582/100)</f>
        <v/>
      </c>
      <c r="FX586" s="510" t="str">
        <f>IF(_tag_month_day!BI582="","",_tag_month_day!BI582/100)</f>
        <v/>
      </c>
      <c r="FY586" s="510" t="str">
        <f>IF(_tag_month_day!BJ582="","",_tag_month_day!BJ582/100)</f>
        <v/>
      </c>
      <c r="FZ586" s="605" t="str">
        <f>IF(_tag_month_day!BK582="","",_tag_month_day!BK582/100)</f>
        <v/>
      </c>
      <c r="GA586" s="510" t="str">
        <f>IF(_tag_month_day!BL582="","",_tag_month_day!BL582/100)</f>
        <v/>
      </c>
      <c r="GB586" s="603" t="str">
        <f>IF(_tag_month_day!BM582="","",_tag_month_day!BM582/100)</f>
        <v/>
      </c>
      <c r="GC586" s="420" t="str">
        <f>IF(_tag_month_day!BN582="","",_tag_month_day!BN582/100)</f>
        <v/>
      </c>
      <c r="GD586" s="420" t="str">
        <f>IF(_tag_month_day!BO582="","",_tag_month_day!BO582/100)</f>
        <v/>
      </c>
      <c r="GE586" s="420" t="str">
        <f>IF(_tag_month_day!BP582="","",_tag_month_day!BP582/100)</f>
        <v/>
      </c>
      <c r="GF586" s="420" t="str">
        <f>IF(_tag_month_day!BQ582="","",_tag_month_day!BQ582/100)</f>
        <v/>
      </c>
      <c r="GG586" s="420" t="str">
        <f>IF(_tag_month_day!BR582="","",_tag_month_day!BR582/100)</f>
        <v/>
      </c>
      <c r="GH586" s="420" t="str">
        <f>IF(_tag_month_day!BS582="","",_tag_month_day!BS582/100)</f>
        <v/>
      </c>
      <c r="GI586" s="603" t="str">
        <f>IF(_tag_month_day!BT582="","",_tag_month_day!BT582/100)</f>
        <v/>
      </c>
      <c r="GJ586" s="612" t="str">
        <f>IF(_tag_month_day!BU582="","",_tag_month_day!BU582/100)</f>
        <v/>
      </c>
      <c r="GK586" s="620" t="str">
        <f>IF(_tag_month_day!BV582="",IF(_rlcf_month_day!A$2="","",_rlcf_month_day!A$2/100),_tag_month_day!BV582/100)</f>
        <v/>
      </c>
      <c r="GL586" s="620" t="str">
        <f>IF(_tag_month_day!BW582="",IF(_rlcf_month_day!B$2="","",_rlcf_month_day!B$2/100),_tag_month_day!BW582/100)</f>
        <v/>
      </c>
      <c r="GM586" s="621" t="str">
        <f>IF(_tag_month_day!BX582="",IF(_rlcf_month_day!C$2="","",_rlcf_month_day!C$2/100),_tag_month_day!BX582/100)</f>
        <v/>
      </c>
      <c r="GN586" s="620" t="str">
        <f>IF(_tag_month_day!BV582="",IF(_rlcf_month_day!A$2="","",_rlcf_month_day!A$2/100),_tag_month_day!BV582/100)</f>
        <v/>
      </c>
      <c r="GO586" s="620" t="str">
        <f>IF(_tag_month_day!BW582="",IF(_rlcf_month_day!B$2="","",_rlcf_month_day!B$2/100),_tag_month_day!BW582/100)</f>
        <v/>
      </c>
      <c r="GP586" s="620" t="str">
        <f>IF(_tag_month_day!CD582="",IF(_rlcf_month_day!E$2="","",_rlcf_month_day!E$2/100),_tag_month_day!CD582/100)</f>
        <v/>
      </c>
      <c r="GQ586" s="620" t="str">
        <f>IF(_tag_month_day!CE582="",IF(_rlcf_month_day!F$2="","",_rlcf_month_day!F$2/100),_tag_month_day!CE582/100)</f>
        <v/>
      </c>
      <c r="GR586" s="621" t="str">
        <f>IF(_tag_month_day!CF582="",IF(_rlcf_month_day!G$2="","",_rlcf_month_day!G$2/100),_tag_month_day!CF582/100)</f>
        <v/>
      </c>
      <c r="GS586" s="626">
        <f t="shared" ref="GS586:HH586" si="3581">GS585</f>
        <v>0.953</v>
      </c>
      <c r="GT586" s="626">
        <f t="shared" si="3581"/>
        <v>0.55</v>
      </c>
      <c r="GU586" s="626">
        <f t="shared" si="3581"/>
        <v>0.55</v>
      </c>
      <c r="GV586" s="626">
        <f t="shared" si="3581"/>
        <v>0.55</v>
      </c>
      <c r="GW586" s="626">
        <f t="shared" si="3581"/>
        <v>0.5</v>
      </c>
      <c r="GX586" s="626">
        <f t="shared" si="3581"/>
        <v>0.935</v>
      </c>
      <c r="GY586" s="626">
        <f t="shared" si="3581"/>
        <v>0.15</v>
      </c>
      <c r="GZ586" s="626">
        <f t="shared" si="3581"/>
        <v>1</v>
      </c>
      <c r="HA586" s="632">
        <f t="shared" si="3581"/>
        <v>0.047</v>
      </c>
      <c r="HB586" s="632">
        <f t="shared" si="3581"/>
        <v>0.45</v>
      </c>
      <c r="HC586" s="632">
        <f t="shared" si="3581"/>
        <v>0.45</v>
      </c>
      <c r="HD586" s="632">
        <f t="shared" si="3581"/>
        <v>0.45</v>
      </c>
      <c r="HE586" s="632">
        <f t="shared" si="3581"/>
        <v>0.5</v>
      </c>
      <c r="HF586" s="632">
        <f t="shared" si="3581"/>
        <v>0.065</v>
      </c>
      <c r="HG586" s="632">
        <f t="shared" si="3581"/>
        <v>0.85</v>
      </c>
      <c r="HH586" s="632">
        <f t="shared" si="3581"/>
        <v>0</v>
      </c>
      <c r="HI586" s="68">
        <f t="shared" si="3523"/>
        <v>0</v>
      </c>
      <c r="HJ586" s="68" t="e">
        <f t="shared" si="3554"/>
        <v>#VALUE!</v>
      </c>
      <c r="HK586" s="202">
        <f t="shared" si="3555"/>
        <v>0.85</v>
      </c>
      <c r="HL586" s="464">
        <f t="shared" si="3556"/>
        <v>550000</v>
      </c>
      <c r="HM586" s="464">
        <f t="shared" si="3557"/>
        <v>480000</v>
      </c>
      <c r="HN586" s="192" t="e">
        <f t="shared" si="3524"/>
        <v>#VALUE!</v>
      </c>
      <c r="HO586" s="192" t="e">
        <f>HN586*HK586*$HO$2/HL586*1000000</f>
        <v>#VALUE!</v>
      </c>
      <c r="HP586" s="192" t="e">
        <f>HN586*HK586*$HP$2/HM586*1000000</f>
        <v>#VALUE!</v>
      </c>
    </row>
    <row r="587" customFormat="1" spans="1:224">
      <c r="A587" s="381">
        <v>582</v>
      </c>
      <c r="B587" s="54">
        <f ca="1" t="shared" si="3558"/>
        <v>43641</v>
      </c>
      <c r="C587" s="57">
        <f t="shared" si="3559"/>
        <v>0.0416666666666667</v>
      </c>
      <c r="D587" s="68" t="str">
        <f ca="1" t="shared" si="3525"/>
        <v>夜班</v>
      </c>
      <c r="E587" s="68" t="str">
        <f ca="1" t="shared" si="3526"/>
        <v>乙</v>
      </c>
      <c r="F587" s="68">
        <f ca="1">SUMPRODUCT((成本日报!$A$3:$A$95=计划!B587)*(成本日报!$B$3:$B$95=计划!$D587),成本日报!$C$3:$C$95)</f>
        <v>2</v>
      </c>
      <c r="G587" s="382">
        <f ca="1" t="shared" si="3560"/>
        <v>43641.2083333319</v>
      </c>
      <c r="H587" s="382">
        <f ca="1" t="shared" si="3527"/>
        <v>43641.2152777764</v>
      </c>
      <c r="I587" s="382">
        <f ca="1" t="shared" si="3528"/>
        <v>43641.2208333319</v>
      </c>
      <c r="J587" s="382">
        <f ca="1" t="shared" si="3529"/>
        <v>43641.2499999986</v>
      </c>
      <c r="K587" s="382">
        <f ca="1" t="shared" si="3530"/>
        <v>43641.3124999986</v>
      </c>
      <c r="L587" s="382">
        <f ca="1" t="shared" si="3531"/>
        <v>43641.3333333319</v>
      </c>
      <c r="M587" s="398" t="str">
        <f>IF(_tag_month_day!A583="","",_tag_month_day!A583)</f>
        <v/>
      </c>
      <c r="N587" s="398" t="str">
        <f>IF(_tag_month_day!B583="","",_tag_month_day!B583)</f>
        <v/>
      </c>
      <c r="O587" s="399" t="e">
        <f t="shared" si="3532"/>
        <v>#VALUE!</v>
      </c>
      <c r="P587" s="398" t="str">
        <f>IF(_tag_month_day!C583="","",_tag_month_day!C583)</f>
        <v/>
      </c>
      <c r="Q587" s="398" t="str">
        <f>IF(_tag_month_day!D583="","",_tag_month_day!D583)</f>
        <v/>
      </c>
      <c r="R587" s="416">
        <f>IF(_tag_month_day!CB583="",R586,_tag_month_day!CB583/100)</f>
        <v>0.07</v>
      </c>
      <c r="S587" s="417" t="str">
        <f>IF(_tag_month_day!E583="","",_tag_month_day!E583)</f>
        <v/>
      </c>
      <c r="T587" s="417" t="str">
        <f>IF(_tag_month_day!F583="","",_tag_month_day!F583)</f>
        <v/>
      </c>
      <c r="U587" s="418" t="e">
        <f t="shared" si="3486"/>
        <v>#VALUE!</v>
      </c>
      <c r="V587" s="53" t="e">
        <f t="shared" si="3487"/>
        <v>#VALUE!</v>
      </c>
      <c r="W587" s="419" t="str">
        <f>IF(_jhy_month_day!A583="","",_jhy_month_day!A583)</f>
        <v/>
      </c>
      <c r="X587" s="420" t="str">
        <f>IF(_jhy_month_day!B583="","",_jhy_month_day!B583/100)</f>
        <v/>
      </c>
      <c r="Y587" s="420" t="str">
        <f>IF(_jhy_month_day!C583="","",_jhy_month_day!C583/100)</f>
        <v/>
      </c>
      <c r="Z587" s="439">
        <f t="shared" si="3576"/>
        <v>146</v>
      </c>
      <c r="AA587" s="440" t="str">
        <f>IF(_tag_month_day!G583="","",_tag_month_day!G583/100)</f>
        <v/>
      </c>
      <c r="AB587" s="440" t="str">
        <f>IF(_tag_month_day!H583="","",_tag_month_day!H583/100)</f>
        <v/>
      </c>
      <c r="AC587" s="193">
        <f t="shared" si="3533"/>
        <v>1.59963432013121</v>
      </c>
      <c r="AD587" s="441" t="str">
        <f t="shared" si="3534"/>
        <v/>
      </c>
      <c r="AE587" s="442" t="str">
        <f t="shared" si="3535"/>
        <v/>
      </c>
      <c r="AF587" s="443">
        <v>1</v>
      </c>
      <c r="AG587" s="68" t="str">
        <f>IF(_duihao_month_day!A583="","",_duihao_month_day!A583)</f>
        <v/>
      </c>
      <c r="AH587" s="463">
        <f>IF(_gyk_month_day!B583="",AH586,_gyk_month_day!B583)</f>
        <v>820</v>
      </c>
      <c r="AI587" s="464"/>
      <c r="AJ587" s="68" t="str">
        <f>IF(_tag_month_day!I583="","",_tag_month_day!I583)</f>
        <v/>
      </c>
      <c r="AK587" s="465" t="str">
        <f>IF(_tzyy_month_day!A583="","",_tzyy_month_day!A583)</f>
        <v/>
      </c>
      <c r="AL587" s="465" t="str">
        <f>IF(_tzyy_month_day!B583="","",_tzyy_month_day!B583)</f>
        <v/>
      </c>
      <c r="AM587" s="465" t="str">
        <f>IF(_tzyy_month_day!C583="","",_tzyy_month_day!C583)</f>
        <v/>
      </c>
      <c r="AN587" s="466" t="str">
        <f>IF(_tag_month_day!CG583="","",_tag_month_day!CG583)</f>
        <v/>
      </c>
      <c r="AO587" s="466" t="str">
        <f>IF(_tag_month_day!CH583="","",_tag_month_day!CH583)</f>
        <v/>
      </c>
      <c r="AP587" s="486" t="e">
        <f t="shared" si="3536"/>
        <v>#VALUE!</v>
      </c>
      <c r="AQ587" s="487" t="str">
        <f>IF(_tag_month_day!J583="","",_tag_month_day!J583/100)</f>
        <v/>
      </c>
      <c r="AR587" s="488">
        <f t="shared" si="3537"/>
        <v>1.3</v>
      </c>
      <c r="AS587" s="489" t="e">
        <f t="shared" si="3488"/>
        <v>#VALUE!</v>
      </c>
      <c r="AT587" s="489">
        <f t="shared" si="3538"/>
        <v>0</v>
      </c>
      <c r="AU587" s="490" t="str">
        <f>IF(_tag_month_day!K583="","",_tag_month_day!K583)</f>
        <v/>
      </c>
      <c r="AV587" s="491" t="str">
        <f>IF(_tag_month_day!L583="","",_tag_month_day!L583/100)</f>
        <v/>
      </c>
      <c r="AW587" s="420">
        <f t="shared" si="3460"/>
        <v>0</v>
      </c>
      <c r="AX587" s="420">
        <f t="shared" si="3539"/>
        <v>0</v>
      </c>
      <c r="AY587" s="420" t="str">
        <f>IF(_tag_month_day!M583="","",_tag_month_day!M583/100)</f>
        <v/>
      </c>
      <c r="AZ587" s="420" t="str">
        <f>IF(_tag_month_day!N583="","",_tag_month_day!N583/100)</f>
        <v/>
      </c>
      <c r="BA587" s="420" t="str">
        <f>IF(_tag_month_day!O583="","",_tag_month_day!O583/100)</f>
        <v/>
      </c>
      <c r="BB587" s="496" t="str">
        <f>IF(_tag_month_day!P583="","",_tag_month_day!P583/100)</f>
        <v/>
      </c>
      <c r="BC587" s="496">
        <f t="shared" si="3540"/>
        <v>0</v>
      </c>
      <c r="BD587" s="496" t="str">
        <f>IF(_tag_month_day!Q583="","",_tag_month_day!Q583/100)</f>
        <v/>
      </c>
      <c r="BE587" s="510" t="str">
        <f>IF(_tag_month_day!R583="","",_tag_month_day!R583/100)</f>
        <v/>
      </c>
      <c r="BF587" s="413" t="str">
        <f>IF(_tag_month_day!CC583="","",_tag_month_day!CC583/100)</f>
        <v/>
      </c>
      <c r="BG587" s="511" t="e">
        <f t="shared" si="3489"/>
        <v>#VALUE!</v>
      </c>
      <c r="BH587" s="198">
        <f t="shared" si="3490"/>
        <v>0</v>
      </c>
      <c r="BI587" s="512" t="e">
        <f>IF(CX587=0,BI586,(DK587*查询!$R$5+DL587*查询!$Q$5+DM587*查询!$N$5+DN587*查询!$O$5+DO587*查询!$P$5)*AF587/CX587)</f>
        <v>#VALUE!</v>
      </c>
      <c r="BJ587" s="512" t="e">
        <f>IF(CX587=0,BJ586,(DP587*查询!$S$5+DQ587*查询!$T$5+DR587*查询!$U$5)*AF587/CX587)</f>
        <v>#VALUE!</v>
      </c>
      <c r="BK587" s="512">
        <f t="shared" si="3541"/>
        <v>1</v>
      </c>
      <c r="BL587" s="513" t="str">
        <f>IF(_cfyc_month_day!A583="","",_cfyc_month_day!A583)</f>
        <v/>
      </c>
      <c r="BM587" s="513" t="str">
        <f>IF(_cfyc_month_day!B583="","",_cfyc_month_day!B583)</f>
        <v/>
      </c>
      <c r="BN587" s="513" t="str">
        <f>IF(_cfyc_month_day!C583="","",_cfyc_month_day!C583)</f>
        <v/>
      </c>
      <c r="BO587" s="522" t="str">
        <f>IF(_cfyc_month_day!D583="","",_cfyc_month_day!D583)</f>
        <v/>
      </c>
      <c r="BP587" s="522" t="str">
        <f>IF(_cfyc_month_day!E583="","",_cfyc_month_day!E583)</f>
        <v/>
      </c>
      <c r="BQ587" s="522" t="str">
        <f>IF(_cfyc_month_day!F583="","",_cfyc_month_day!F583)</f>
        <v/>
      </c>
      <c r="BR587" s="513" t="str">
        <f>IF(_tag_month_day!T583="","",_tag_month_day!T583)</f>
        <v/>
      </c>
      <c r="BS587" s="513" t="str">
        <f>IF(_tag_month_day!U583="","",_tag_month_day!U583)</f>
        <v/>
      </c>
      <c r="BT587" s="523" t="str">
        <f t="shared" si="3542"/>
        <v/>
      </c>
      <c r="BU587" s="223" t="str">
        <f>IF(_tag_month_day!V583="","",_tag_month_day!V583)</f>
        <v/>
      </c>
      <c r="BV587" s="206" t="str">
        <f>IF(_tag_month_day!W583="","",_tag_month_day!W583)</f>
        <v/>
      </c>
      <c r="BW587" s="540" t="str">
        <f>IF(_tag_month_day!X583="","",_tag_month_day!X583)</f>
        <v/>
      </c>
      <c r="BX587" s="540" t="str">
        <f>IF(_tag_month_day!Y583="","",_tag_month_day!Y583)</f>
        <v/>
      </c>
      <c r="BY587" s="541">
        <f ca="1" t="shared" si="3543"/>
        <v>43641.3333333319</v>
      </c>
      <c r="BZ587" s="542"/>
      <c r="CA587" s="562" t="str">
        <f>IF(_jhy2_month_day!A583="","",_jhy2_month_day!A583)</f>
        <v/>
      </c>
      <c r="CB587" s="464" t="str">
        <f>IF(_jhy2_month_day!B583="","",_jhy2_month_day!B583)</f>
        <v/>
      </c>
      <c r="CC587" s="464" t="str">
        <f>IF(_jhy2_month_day!C583="","",_jhy2_month_day!C583)</f>
        <v/>
      </c>
      <c r="CD587" s="464" t="str">
        <f>IF(_jhy2_month_day!D583="","",_jhy2_month_day!D583)</f>
        <v/>
      </c>
      <c r="CE587" s="464" t="str">
        <f>IF(_jhy2_month_day!E583="","",_jhy2_month_day!E583)</f>
        <v/>
      </c>
      <c r="CF587" s="464" t="str">
        <f>IF(_jhy2_month_day!F583="","",_jhy2_month_day!F583)</f>
        <v/>
      </c>
      <c r="CG587" s="464" t="str">
        <f>IF(_jhy2_month_day!G583="","",_jhy2_month_day!G583)</f>
        <v/>
      </c>
      <c r="CH587" s="464" t="str">
        <f>IF(_jhy2_month_day!H583="","",_jhy2_month_day!H583)</f>
        <v/>
      </c>
      <c r="CI587" s="464" t="str">
        <f>IF(_jhy2_month_day!I583="","",_jhy2_month_day!I583)</f>
        <v/>
      </c>
      <c r="CJ587" s="464" t="str">
        <f>IF(_jhy2_month_day!J583="","",_jhy2_month_day!J583)</f>
        <v/>
      </c>
      <c r="CK587" s="464" t="str">
        <f>IF(_jhy2_month_day!K583="","",_jhy2_month_day!K583)</f>
        <v/>
      </c>
      <c r="CL587" s="562" t="str">
        <f>IF(_jhy2_month_day!L583="","",_jhy2_month_day!L583)</f>
        <v/>
      </c>
      <c r="CM587" s="562" t="str">
        <f>IF(_jhy2_month_day!M583="","",_jhy2_month_day!M583)</f>
        <v/>
      </c>
      <c r="CN587" s="562" t="str">
        <f>IF(_jhy2_month_day!N583="","",_jhy2_month_day!N583)</f>
        <v/>
      </c>
      <c r="CO587" s="562" t="str">
        <f>IF(_jhy2_month_day!O583="","",_jhy2_month_day!O583)</f>
        <v/>
      </c>
      <c r="CP587" s="562" t="str">
        <f>IF(_jhy2_month_day!P583="","",_jhy2_month_day!P583)</f>
        <v/>
      </c>
      <c r="CQ587" s="562" t="str">
        <f>IF(_jhy2_month_day!Q583="","",_jhy2_month_day!Q583)</f>
        <v/>
      </c>
      <c r="CR587" s="563" t="str">
        <f>IF(_jhy2_month_day!R583="","",_jhy2_month_day!R583)</f>
        <v/>
      </c>
      <c r="CS587" s="576" t="str">
        <f>IF(_jhy2_month_day!S583="","",_jhy2_month_day!S583)</f>
        <v/>
      </c>
      <c r="CT587" s="562" t="str">
        <f>IF(_jhy2_month_day!T583="","",_jhy2_month_day!T583)</f>
        <v/>
      </c>
      <c r="CU587" s="577" t="e">
        <f t="shared" si="3491"/>
        <v>#VALUE!</v>
      </c>
      <c r="CV587" s="198" t="e">
        <f t="shared" si="3492"/>
        <v>#VALUE!</v>
      </c>
      <c r="CW587" s="192" t="e">
        <f t="shared" si="3493"/>
        <v>#VALUE!</v>
      </c>
      <c r="CX587" s="192" t="e">
        <f t="shared" si="3494"/>
        <v>#VALUE!</v>
      </c>
      <c r="CY587" s="202" t="e">
        <f t="shared" si="3495"/>
        <v>#VALUE!</v>
      </c>
      <c r="CZ587" s="192" t="e">
        <f t="shared" ref="CZ587:DI587" si="3582">$AJ587*EF587</f>
        <v>#VALUE!</v>
      </c>
      <c r="DA587" s="192" t="e">
        <f t="shared" si="3582"/>
        <v>#VALUE!</v>
      </c>
      <c r="DB587" s="192" t="e">
        <f t="shared" si="3582"/>
        <v>#VALUE!</v>
      </c>
      <c r="DC587" s="192" t="e">
        <f t="shared" si="3582"/>
        <v>#VALUE!</v>
      </c>
      <c r="DD587" s="192" t="e">
        <f t="shared" si="3582"/>
        <v>#VALUE!</v>
      </c>
      <c r="DE587" s="192" t="e">
        <f t="shared" si="3582"/>
        <v>#VALUE!</v>
      </c>
      <c r="DF587" s="192" t="e">
        <f t="shared" si="3582"/>
        <v>#VALUE!</v>
      </c>
      <c r="DG587" s="192" t="e">
        <f t="shared" si="3582"/>
        <v>#VALUE!</v>
      </c>
      <c r="DH587" s="192" t="e">
        <f t="shared" si="3582"/>
        <v>#VALUE!</v>
      </c>
      <c r="DI587" s="192" t="e">
        <f t="shared" si="3582"/>
        <v>#VALUE!</v>
      </c>
      <c r="DJ587" s="192" t="e">
        <f t="shared" si="3497"/>
        <v>#VALUE!</v>
      </c>
      <c r="DK587" s="192" t="e">
        <f t="shared" si="3498"/>
        <v>#VALUE!</v>
      </c>
      <c r="DL587" s="192" t="e">
        <f t="shared" si="3499"/>
        <v>#VALUE!</v>
      </c>
      <c r="DM587" s="192" t="e">
        <f t="shared" si="3500"/>
        <v>#VALUE!</v>
      </c>
      <c r="DN587" s="192" t="e">
        <f t="shared" si="3501"/>
        <v>#VALUE!</v>
      </c>
      <c r="DO587" s="192" t="e">
        <f t="shared" si="3502"/>
        <v>#VALUE!</v>
      </c>
      <c r="DP587" s="192" t="e">
        <f t="shared" si="3503"/>
        <v>#VALUE!</v>
      </c>
      <c r="DQ587" s="192" t="e">
        <f t="shared" si="3504"/>
        <v>#VALUE!</v>
      </c>
      <c r="DR587" s="192" t="e">
        <f t="shared" si="3505"/>
        <v>#VALUE!</v>
      </c>
      <c r="DS587" s="192" t="e">
        <f t="shared" si="3506"/>
        <v>#VALUE!</v>
      </c>
      <c r="DT587" s="192" t="e">
        <f t="shared" si="3507"/>
        <v>#VALUE!</v>
      </c>
      <c r="DU587" s="192" t="e">
        <f t="shared" si="3508"/>
        <v>#VALUE!</v>
      </c>
      <c r="DV587" s="198" t="e">
        <f t="shared" si="3509"/>
        <v>#VALUE!</v>
      </c>
      <c r="DW587" s="198" t="e">
        <f t="shared" si="3510"/>
        <v>#DIV/0!</v>
      </c>
      <c r="DX587" s="198" t="e">
        <f t="shared" si="3511"/>
        <v>#DIV/0!</v>
      </c>
      <c r="DY587" s="198" t="e">
        <f t="shared" si="3512"/>
        <v>#VALUE!</v>
      </c>
      <c r="DZ587" s="198" t="e">
        <f t="shared" si="3513"/>
        <v>#VALUE!</v>
      </c>
      <c r="EA587" s="198" t="e">
        <f t="shared" si="3514"/>
        <v>#VALUE!</v>
      </c>
      <c r="EB587" s="198" t="e">
        <f t="shared" si="3515"/>
        <v>#VALUE!</v>
      </c>
      <c r="EC587" s="198" t="e">
        <f t="shared" si="3516"/>
        <v>#DIV/0!</v>
      </c>
      <c r="ED587" s="198" t="e">
        <f t="shared" si="3517"/>
        <v>#VALUE!</v>
      </c>
      <c r="EE587" s="198" t="e">
        <f t="shared" si="3518"/>
        <v>#VALUE!</v>
      </c>
      <c r="EF587" s="198" t="e">
        <f t="shared" ref="EF587:EO587" si="3583">DV587/SUM($DV587:$EE587)</f>
        <v>#VALUE!</v>
      </c>
      <c r="EG587" s="198" t="e">
        <f t="shared" si="3583"/>
        <v>#DIV/0!</v>
      </c>
      <c r="EH587" s="198" t="e">
        <f t="shared" si="3583"/>
        <v>#DIV/0!</v>
      </c>
      <c r="EI587" s="198" t="e">
        <f t="shared" si="3583"/>
        <v>#VALUE!</v>
      </c>
      <c r="EJ587" s="198" t="e">
        <f t="shared" si="3583"/>
        <v>#VALUE!</v>
      </c>
      <c r="EK587" s="198" t="e">
        <f t="shared" si="3583"/>
        <v>#VALUE!</v>
      </c>
      <c r="EL587" s="198" t="e">
        <f t="shared" si="3583"/>
        <v>#VALUE!</v>
      </c>
      <c r="EM587" s="198" t="e">
        <f t="shared" si="3583"/>
        <v>#DIV/0!</v>
      </c>
      <c r="EN587" s="198" t="e">
        <f t="shared" si="3583"/>
        <v>#VALUE!</v>
      </c>
      <c r="EO587" s="198" t="e">
        <f t="shared" si="3583"/>
        <v>#VALUE!</v>
      </c>
      <c r="EP587" s="511">
        <f t="shared" ref="EP587:EW587" si="3584">EP586</f>
        <v>0.08</v>
      </c>
      <c r="EQ587" s="511">
        <f t="shared" si="3584"/>
        <v>0.015</v>
      </c>
      <c r="ER587" s="511">
        <f t="shared" si="3584"/>
        <v>0.015</v>
      </c>
      <c r="ES587" s="511">
        <f t="shared" si="3584"/>
        <v>0.015</v>
      </c>
      <c r="ET587" s="511">
        <f t="shared" si="3584"/>
        <v>0.015</v>
      </c>
      <c r="EU587" s="511">
        <f t="shared" si="3584"/>
        <v>0.09</v>
      </c>
      <c r="EV587" s="511">
        <f t="shared" si="3584"/>
        <v>0.09</v>
      </c>
      <c r="EW587" s="511">
        <f t="shared" si="3584"/>
        <v>0.09</v>
      </c>
      <c r="EX587" s="420" t="str">
        <f>IF(_tag_month_day!AS583="","",_tag_month_day!AS583/100)</f>
        <v/>
      </c>
      <c r="EY587" s="420" t="str">
        <f>IF(_tag_month_day!AT583="","",_tag_month_day!AT583/100)</f>
        <v/>
      </c>
      <c r="EZ587" s="420" t="str">
        <f>IF(_tag_month_day!AU583="","",_tag_month_day!AU583/100)</f>
        <v/>
      </c>
      <c r="FA587" s="420" t="str">
        <f>IF(_tag_month_day!AV583="","",_tag_month_day!AV583/100)</f>
        <v/>
      </c>
      <c r="FB587" s="420" t="str">
        <f>IF(_tag_month_day!AW583="","",_tag_month_day!AW583/100)</f>
        <v/>
      </c>
      <c r="FC587" s="420" t="str">
        <f>IF(_tag_month_day!AX583="","",_tag_month_day!AX583/100)</f>
        <v/>
      </c>
      <c r="FD587" s="510">
        <f t="shared" si="3547"/>
        <v>0.33</v>
      </c>
      <c r="FE587" s="510">
        <f t="shared" si="3548"/>
        <v>0.19</v>
      </c>
      <c r="FF587" s="510">
        <f t="shared" si="3549"/>
        <v>0.003</v>
      </c>
      <c r="FG587" s="510">
        <f t="shared" si="3550"/>
        <v>0</v>
      </c>
      <c r="FH587" s="603">
        <f t="shared" si="3551"/>
        <v>0.0001</v>
      </c>
      <c r="FI587" s="510">
        <f t="shared" ref="FI587:FR587" si="3585">FI586</f>
        <v>0.41</v>
      </c>
      <c r="FJ587" s="510">
        <f t="shared" si="3585"/>
        <v>0.11</v>
      </c>
      <c r="FK587" s="510">
        <f t="shared" si="3585"/>
        <v>0.015</v>
      </c>
      <c r="FL587" s="510">
        <f t="shared" si="3585"/>
        <v>0</v>
      </c>
      <c r="FM587" s="603">
        <f t="shared" si="3585"/>
        <v>0.0001</v>
      </c>
      <c r="FN587" s="510" t="str">
        <f>IF(_tag_month_day!AY583="","",_tag_month_day!AY583/100)</f>
        <v/>
      </c>
      <c r="FO587" s="510" t="str">
        <f>IF(_tag_month_day!AZ583="","",_tag_month_day!AZ583/100)</f>
        <v/>
      </c>
      <c r="FP587" s="510" t="str">
        <f>IF(_tag_month_day!BA583="","",_tag_month_day!BA583/100)</f>
        <v/>
      </c>
      <c r="FQ587" s="510" t="str">
        <f>IF(_tag_month_day!BB583="","",_tag_month_day!BB583/100)</f>
        <v/>
      </c>
      <c r="FR587" s="603" t="str">
        <f>IF(_tag_month_day!BC583="","",_tag_month_day!BC583/100)</f>
        <v/>
      </c>
      <c r="FS587" s="510" t="str">
        <f>IF(_tag_month_day!BD583="","",_tag_month_day!BD583/100)</f>
        <v/>
      </c>
      <c r="FT587" s="510" t="str">
        <f>IF(_tag_month_day!BE583="","",_tag_month_day!BE583/100)</f>
        <v/>
      </c>
      <c r="FU587" s="510" t="str">
        <f>IF(_tag_month_day!BF583="","",_tag_month_day!BF583/100)</f>
        <v/>
      </c>
      <c r="FV587" s="510" t="str">
        <f>IF(_tag_month_day!BG583="","",_tag_month_day!BG583/100)</f>
        <v/>
      </c>
      <c r="FW587" s="603" t="str">
        <f>IF(_tag_month_day!BH583="","",_tag_month_day!BH583/100)</f>
        <v/>
      </c>
      <c r="FX587" s="510" t="str">
        <f>IF(_tag_month_day!BI583="","",_tag_month_day!BI583/100)</f>
        <v/>
      </c>
      <c r="FY587" s="510" t="str">
        <f>IF(_tag_month_day!BJ583="","",_tag_month_day!BJ583/100)</f>
        <v/>
      </c>
      <c r="FZ587" s="605" t="str">
        <f>IF(_tag_month_day!BK583="","",_tag_month_day!BK583/100)</f>
        <v/>
      </c>
      <c r="GA587" s="510" t="str">
        <f>IF(_tag_month_day!BL583="","",_tag_month_day!BL583/100)</f>
        <v/>
      </c>
      <c r="GB587" s="603" t="str">
        <f>IF(_tag_month_day!BM583="","",_tag_month_day!BM583/100)</f>
        <v/>
      </c>
      <c r="GC587" s="420" t="str">
        <f>IF(_tag_month_day!BN583="","",_tag_month_day!BN583/100)</f>
        <v/>
      </c>
      <c r="GD587" s="420" t="str">
        <f>IF(_tag_month_day!BO583="","",_tag_month_day!BO583/100)</f>
        <v/>
      </c>
      <c r="GE587" s="420" t="str">
        <f>IF(_tag_month_day!BP583="","",_tag_month_day!BP583/100)</f>
        <v/>
      </c>
      <c r="GF587" s="420" t="str">
        <f>IF(_tag_month_day!BQ583="","",_tag_month_day!BQ583/100)</f>
        <v/>
      </c>
      <c r="GG587" s="420" t="str">
        <f>IF(_tag_month_day!BR583="","",_tag_month_day!BR583/100)</f>
        <v/>
      </c>
      <c r="GH587" s="420" t="str">
        <f>IF(_tag_month_day!BS583="","",_tag_month_day!BS583/100)</f>
        <v/>
      </c>
      <c r="GI587" s="603" t="str">
        <f>IF(_tag_month_day!BT583="","",_tag_month_day!BT583/100)</f>
        <v/>
      </c>
      <c r="GJ587" s="612" t="str">
        <f>IF(_tag_month_day!BU583="","",_tag_month_day!BU583/100)</f>
        <v/>
      </c>
      <c r="GK587" s="620" t="str">
        <f>IF(_tag_month_day!BV583="",IF(_rlcf_month_day!A$2="","",_rlcf_month_day!A$2/100),_tag_month_day!BV583/100)</f>
        <v/>
      </c>
      <c r="GL587" s="620" t="str">
        <f>IF(_tag_month_day!BW583="",IF(_rlcf_month_day!B$2="","",_rlcf_month_day!B$2/100),_tag_month_day!BW583/100)</f>
        <v/>
      </c>
      <c r="GM587" s="621" t="str">
        <f>IF(_tag_month_day!BX583="",IF(_rlcf_month_day!C$2="","",_rlcf_month_day!C$2/100),_tag_month_day!BX583/100)</f>
        <v/>
      </c>
      <c r="GN587" s="620" t="str">
        <f>IF(_tag_month_day!BV583="",IF(_rlcf_month_day!A$2="","",_rlcf_month_day!A$2/100),_tag_month_day!BV583/100)</f>
        <v/>
      </c>
      <c r="GO587" s="620" t="str">
        <f>IF(_tag_month_day!BW583="",IF(_rlcf_month_day!B$2="","",_rlcf_month_day!B$2/100),_tag_month_day!BW583/100)</f>
        <v/>
      </c>
      <c r="GP587" s="620" t="str">
        <f>IF(_tag_month_day!CD583="",IF(_rlcf_month_day!E$2="","",_rlcf_month_day!E$2/100),_tag_month_day!CD583/100)</f>
        <v/>
      </c>
      <c r="GQ587" s="620" t="str">
        <f>IF(_tag_month_day!CE583="",IF(_rlcf_month_day!F$2="","",_rlcf_month_day!F$2/100),_tag_month_day!CE583/100)</f>
        <v/>
      </c>
      <c r="GR587" s="621" t="str">
        <f>IF(_tag_month_day!CF583="",IF(_rlcf_month_day!G$2="","",_rlcf_month_day!G$2/100),_tag_month_day!CF583/100)</f>
        <v/>
      </c>
      <c r="GS587" s="626">
        <f t="shared" ref="GS587:HH587" si="3586">GS586</f>
        <v>0.953</v>
      </c>
      <c r="GT587" s="626">
        <f t="shared" si="3586"/>
        <v>0.55</v>
      </c>
      <c r="GU587" s="626">
        <f t="shared" si="3586"/>
        <v>0.55</v>
      </c>
      <c r="GV587" s="626">
        <f t="shared" si="3586"/>
        <v>0.55</v>
      </c>
      <c r="GW587" s="626">
        <f t="shared" si="3586"/>
        <v>0.5</v>
      </c>
      <c r="GX587" s="626">
        <f t="shared" si="3586"/>
        <v>0.935</v>
      </c>
      <c r="GY587" s="626">
        <f t="shared" si="3586"/>
        <v>0.15</v>
      </c>
      <c r="GZ587" s="626">
        <f t="shared" si="3586"/>
        <v>1</v>
      </c>
      <c r="HA587" s="632">
        <f t="shared" si="3586"/>
        <v>0.047</v>
      </c>
      <c r="HB587" s="632">
        <f t="shared" si="3586"/>
        <v>0.45</v>
      </c>
      <c r="HC587" s="632">
        <f t="shared" si="3586"/>
        <v>0.45</v>
      </c>
      <c r="HD587" s="632">
        <f t="shared" si="3586"/>
        <v>0.45</v>
      </c>
      <c r="HE587" s="632">
        <f t="shared" si="3586"/>
        <v>0.5</v>
      </c>
      <c r="HF587" s="632">
        <f t="shared" si="3586"/>
        <v>0.065</v>
      </c>
      <c r="HG587" s="632">
        <f t="shared" si="3586"/>
        <v>0.85</v>
      </c>
      <c r="HH587" s="632">
        <f t="shared" si="3586"/>
        <v>0</v>
      </c>
      <c r="HI587" s="68">
        <f t="shared" si="3523"/>
        <v>0</v>
      </c>
      <c r="HJ587" s="68" t="e">
        <f t="shared" si="3554"/>
        <v>#VALUE!</v>
      </c>
      <c r="HK587" s="202">
        <f t="shared" si="3555"/>
        <v>0.85</v>
      </c>
      <c r="HL587" s="464">
        <f t="shared" si="3556"/>
        <v>550000</v>
      </c>
      <c r="HM587" s="464">
        <f t="shared" si="3557"/>
        <v>480000</v>
      </c>
      <c r="HN587" s="192" t="e">
        <f t="shared" si="3524"/>
        <v>#VALUE!</v>
      </c>
      <c r="HO587" s="192" t="e">
        <f>HN587*HK587*$HO$2/HL587*1000000</f>
        <v>#VALUE!</v>
      </c>
      <c r="HP587" s="192" t="e">
        <f>HN587*HK587*$HP$2/HM587*1000000</f>
        <v>#VALUE!</v>
      </c>
    </row>
    <row r="588" customFormat="1" spans="1:224">
      <c r="A588" s="381">
        <v>583</v>
      </c>
      <c r="B588" s="54">
        <f ca="1" t="shared" si="3558"/>
        <v>43641</v>
      </c>
      <c r="C588" s="57">
        <f t="shared" si="3559"/>
        <v>0.0416666666666667</v>
      </c>
      <c r="D588" s="68" t="str">
        <f ca="1" t="shared" si="3525"/>
        <v>夜班</v>
      </c>
      <c r="E588" s="68" t="str">
        <f ca="1" t="shared" si="3526"/>
        <v>乙</v>
      </c>
      <c r="F588" s="68">
        <f ca="1">SUMPRODUCT((成本日报!$A$3:$A$95=计划!B588)*(成本日报!$B$3:$B$95=计划!$D588),成本日报!$C$3:$C$95)</f>
        <v>2</v>
      </c>
      <c r="G588" s="382">
        <f ca="1" t="shared" si="3560"/>
        <v>43641.2499999986</v>
      </c>
      <c r="H588" s="382">
        <f ca="1" t="shared" si="3527"/>
        <v>43641.256944443</v>
      </c>
      <c r="I588" s="382">
        <f ca="1" t="shared" si="3528"/>
        <v>43641.2624999986</v>
      </c>
      <c r="J588" s="382">
        <f ca="1" t="shared" si="3529"/>
        <v>43641.2916666653</v>
      </c>
      <c r="K588" s="382">
        <f ca="1" t="shared" si="3530"/>
        <v>43641.3541666653</v>
      </c>
      <c r="L588" s="382">
        <f ca="1" t="shared" si="3531"/>
        <v>43641.3749999986</v>
      </c>
      <c r="M588" s="398" t="str">
        <f>IF(_tag_month_day!A584="","",_tag_month_day!A584)</f>
        <v/>
      </c>
      <c r="N588" s="398" t="str">
        <f>IF(_tag_month_day!B584="","",_tag_month_day!B584)</f>
        <v/>
      </c>
      <c r="O588" s="399" t="e">
        <f t="shared" si="3532"/>
        <v>#VALUE!</v>
      </c>
      <c r="P588" s="398" t="str">
        <f>IF(_tag_month_day!C584="","",_tag_month_day!C584)</f>
        <v/>
      </c>
      <c r="Q588" s="398" t="str">
        <f>IF(_tag_month_day!D584="","",_tag_month_day!D584)</f>
        <v/>
      </c>
      <c r="R588" s="416">
        <f>IF(_tag_month_day!CB584="",R587,_tag_month_day!CB584/100)</f>
        <v>0.07</v>
      </c>
      <c r="S588" s="417" t="str">
        <f>IF(_tag_month_day!E584="","",_tag_month_day!E584)</f>
        <v/>
      </c>
      <c r="T588" s="417" t="str">
        <f>IF(_tag_month_day!F584="","",_tag_month_day!F584)</f>
        <v/>
      </c>
      <c r="U588" s="418" t="e">
        <f t="shared" si="3486"/>
        <v>#VALUE!</v>
      </c>
      <c r="V588" s="53" t="e">
        <f t="shared" si="3487"/>
        <v>#VALUE!</v>
      </c>
      <c r="W588" s="419" t="str">
        <f>IF(_jhy_month_day!A584="","",_jhy_month_day!A584)</f>
        <v/>
      </c>
      <c r="X588" s="420" t="str">
        <f>IF(_jhy_month_day!B584="","",_jhy_month_day!B584/100)</f>
        <v/>
      </c>
      <c r="Y588" s="420" t="str">
        <f>IF(_jhy_month_day!C584="","",_jhy_month_day!C584/100)</f>
        <v/>
      </c>
      <c r="Z588" s="439">
        <f t="shared" si="3576"/>
        <v>146</v>
      </c>
      <c r="AA588" s="440" t="str">
        <f>IF(_tag_month_day!G584="","",_tag_month_day!G584/100)</f>
        <v/>
      </c>
      <c r="AB588" s="440" t="str">
        <f>IF(_tag_month_day!H584="","",_tag_month_day!H584/100)</f>
        <v/>
      </c>
      <c r="AC588" s="193">
        <f t="shared" si="3533"/>
        <v>1.59963432013121</v>
      </c>
      <c r="AD588" s="441" t="str">
        <f t="shared" si="3534"/>
        <v/>
      </c>
      <c r="AE588" s="442" t="str">
        <f t="shared" si="3535"/>
        <v/>
      </c>
      <c r="AF588" s="443">
        <v>1</v>
      </c>
      <c r="AG588" s="68" t="str">
        <f>IF(_duihao_month_day!A584="","",_duihao_month_day!A584)</f>
        <v/>
      </c>
      <c r="AH588" s="463">
        <f>IF(_gyk_month_day!B584="",AH587,_gyk_month_day!B584)</f>
        <v>820</v>
      </c>
      <c r="AI588" s="464"/>
      <c r="AJ588" s="68" t="str">
        <f>IF(_tag_month_day!I584="","",_tag_month_day!I584)</f>
        <v/>
      </c>
      <c r="AK588" s="465" t="str">
        <f>IF(_tzyy_month_day!A584="","",_tzyy_month_day!A584)</f>
        <v/>
      </c>
      <c r="AL588" s="465" t="str">
        <f>IF(_tzyy_month_day!B584="","",_tzyy_month_day!B584)</f>
        <v/>
      </c>
      <c r="AM588" s="465" t="str">
        <f>IF(_tzyy_month_day!C584="","",_tzyy_month_day!C584)</f>
        <v/>
      </c>
      <c r="AN588" s="466" t="str">
        <f>IF(_tag_month_day!CG584="","",_tag_month_day!CG584)</f>
        <v/>
      </c>
      <c r="AO588" s="466" t="str">
        <f>IF(_tag_month_day!CH584="","",_tag_month_day!CH584)</f>
        <v/>
      </c>
      <c r="AP588" s="486" t="e">
        <f t="shared" si="3536"/>
        <v>#VALUE!</v>
      </c>
      <c r="AQ588" s="487" t="str">
        <f>IF(_tag_month_day!J584="","",_tag_month_day!J584/100)</f>
        <v/>
      </c>
      <c r="AR588" s="488">
        <f t="shared" si="3537"/>
        <v>1.3</v>
      </c>
      <c r="AS588" s="489" t="e">
        <f t="shared" si="3488"/>
        <v>#VALUE!</v>
      </c>
      <c r="AT588" s="489">
        <f t="shared" si="3538"/>
        <v>0</v>
      </c>
      <c r="AU588" s="490" t="str">
        <f>IF(_tag_month_day!K584="","",_tag_month_day!K584)</f>
        <v/>
      </c>
      <c r="AV588" s="491" t="str">
        <f>IF(_tag_month_day!L584="","",_tag_month_day!L584/100)</f>
        <v/>
      </c>
      <c r="AW588" s="420">
        <f t="shared" si="3460"/>
        <v>0</v>
      </c>
      <c r="AX588" s="420">
        <f t="shared" si="3539"/>
        <v>0</v>
      </c>
      <c r="AY588" s="420" t="str">
        <f>IF(_tag_month_day!M584="","",_tag_month_day!M584/100)</f>
        <v/>
      </c>
      <c r="AZ588" s="420" t="str">
        <f>IF(_tag_month_day!N584="","",_tag_month_day!N584/100)</f>
        <v/>
      </c>
      <c r="BA588" s="420" t="str">
        <f>IF(_tag_month_day!O584="","",_tag_month_day!O584/100)</f>
        <v/>
      </c>
      <c r="BB588" s="496" t="str">
        <f>IF(_tag_month_day!P584="","",_tag_month_day!P584/100)</f>
        <v/>
      </c>
      <c r="BC588" s="496">
        <f t="shared" si="3540"/>
        <v>0</v>
      </c>
      <c r="BD588" s="496" t="str">
        <f>IF(_tag_month_day!Q584="","",_tag_month_day!Q584/100)</f>
        <v/>
      </c>
      <c r="BE588" s="510" t="str">
        <f>IF(_tag_month_day!R584="","",_tag_month_day!R584/100)</f>
        <v/>
      </c>
      <c r="BF588" s="413" t="str">
        <f>IF(_tag_month_day!CC584="","",_tag_month_day!CC584/100)</f>
        <v/>
      </c>
      <c r="BG588" s="511" t="e">
        <f t="shared" si="3489"/>
        <v>#VALUE!</v>
      </c>
      <c r="BH588" s="198">
        <f t="shared" si="3490"/>
        <v>0</v>
      </c>
      <c r="BI588" s="512" t="e">
        <f>IF(CX588=0,BI587,(DK588*查询!$R$5+DL588*查询!$Q$5+DM588*查询!$N$5+DN588*查询!$O$5+DO588*查询!$P$5)*AF588/CX588)</f>
        <v>#VALUE!</v>
      </c>
      <c r="BJ588" s="512" t="e">
        <f>IF(CX588=0,BJ587,(DP588*查询!$S$5+DQ588*查询!$T$5+DR588*查询!$U$5)*AF588/CX588)</f>
        <v>#VALUE!</v>
      </c>
      <c r="BK588" s="512">
        <f t="shared" si="3541"/>
        <v>1</v>
      </c>
      <c r="BL588" s="513" t="str">
        <f>IF(_cfyc_month_day!A584="","",_cfyc_month_day!A584)</f>
        <v/>
      </c>
      <c r="BM588" s="513" t="str">
        <f>IF(_cfyc_month_day!B584="","",_cfyc_month_day!B584)</f>
        <v/>
      </c>
      <c r="BN588" s="513" t="str">
        <f>IF(_cfyc_month_day!C584="","",_cfyc_month_day!C584)</f>
        <v/>
      </c>
      <c r="BO588" s="522" t="str">
        <f>IF(_cfyc_month_day!D584="","",_cfyc_month_day!D584)</f>
        <v/>
      </c>
      <c r="BP588" s="522" t="str">
        <f>IF(_cfyc_month_day!E584="","",_cfyc_month_day!E584)</f>
        <v/>
      </c>
      <c r="BQ588" s="522" t="str">
        <f>IF(_cfyc_month_day!F584="","",_cfyc_month_day!F584)</f>
        <v/>
      </c>
      <c r="BR588" s="513" t="str">
        <f>IF(_tag_month_day!T584="","",_tag_month_day!T584)</f>
        <v/>
      </c>
      <c r="BS588" s="513" t="str">
        <f>IF(_tag_month_day!U584="","",_tag_month_day!U584)</f>
        <v/>
      </c>
      <c r="BT588" s="523" t="str">
        <f t="shared" si="3542"/>
        <v/>
      </c>
      <c r="BU588" s="223" t="str">
        <f>IF(_tag_month_day!V584="","",_tag_month_day!V584)</f>
        <v/>
      </c>
      <c r="BV588" s="206" t="str">
        <f>IF(_tag_month_day!W584="","",_tag_month_day!W584)</f>
        <v/>
      </c>
      <c r="BW588" s="540" t="str">
        <f>IF(_tag_month_day!X584="","",_tag_month_day!X584)</f>
        <v/>
      </c>
      <c r="BX588" s="540" t="str">
        <f>IF(_tag_month_day!Y584="","",_tag_month_day!Y584)</f>
        <v/>
      </c>
      <c r="BY588" s="541">
        <f ca="1" t="shared" si="3543"/>
        <v>43641.3749999986</v>
      </c>
      <c r="BZ588" s="542"/>
      <c r="CA588" s="562" t="str">
        <f>IF(_jhy2_month_day!A584="","",_jhy2_month_day!A584)</f>
        <v/>
      </c>
      <c r="CB588" s="464" t="str">
        <f>IF(_jhy2_month_day!B584="","",_jhy2_month_day!B584)</f>
        <v/>
      </c>
      <c r="CC588" s="464" t="str">
        <f>IF(_jhy2_month_day!C584="","",_jhy2_month_day!C584)</f>
        <v/>
      </c>
      <c r="CD588" s="464" t="str">
        <f>IF(_jhy2_month_day!D584="","",_jhy2_month_day!D584)</f>
        <v/>
      </c>
      <c r="CE588" s="464" t="str">
        <f>IF(_jhy2_month_day!E584="","",_jhy2_month_day!E584)</f>
        <v/>
      </c>
      <c r="CF588" s="464" t="str">
        <f>IF(_jhy2_month_day!F584="","",_jhy2_month_day!F584)</f>
        <v/>
      </c>
      <c r="CG588" s="464" t="str">
        <f>IF(_jhy2_month_day!G584="","",_jhy2_month_day!G584)</f>
        <v/>
      </c>
      <c r="CH588" s="464" t="str">
        <f>IF(_jhy2_month_day!H584="","",_jhy2_month_day!H584)</f>
        <v/>
      </c>
      <c r="CI588" s="464" t="str">
        <f>IF(_jhy2_month_day!I584="","",_jhy2_month_day!I584)</f>
        <v/>
      </c>
      <c r="CJ588" s="464" t="str">
        <f>IF(_jhy2_month_day!J584="","",_jhy2_month_day!J584)</f>
        <v/>
      </c>
      <c r="CK588" s="464" t="str">
        <f>IF(_jhy2_month_day!K584="","",_jhy2_month_day!K584)</f>
        <v/>
      </c>
      <c r="CL588" s="562" t="str">
        <f>IF(_jhy2_month_day!L584="","",_jhy2_month_day!L584)</f>
        <v/>
      </c>
      <c r="CM588" s="562" t="str">
        <f>IF(_jhy2_month_day!M584="","",_jhy2_month_day!M584)</f>
        <v/>
      </c>
      <c r="CN588" s="562" t="str">
        <f>IF(_jhy2_month_day!N584="","",_jhy2_month_day!N584)</f>
        <v/>
      </c>
      <c r="CO588" s="562" t="str">
        <f>IF(_jhy2_month_day!O584="","",_jhy2_month_day!O584)</f>
        <v/>
      </c>
      <c r="CP588" s="562" t="str">
        <f>IF(_jhy2_month_day!P584="","",_jhy2_month_day!P584)</f>
        <v/>
      </c>
      <c r="CQ588" s="562" t="str">
        <f>IF(_jhy2_month_day!Q584="","",_jhy2_month_day!Q584)</f>
        <v/>
      </c>
      <c r="CR588" s="563" t="str">
        <f>IF(_jhy2_month_day!R584="","",_jhy2_month_day!R584)</f>
        <v/>
      </c>
      <c r="CS588" s="576" t="str">
        <f>IF(_jhy2_month_day!S584="","",_jhy2_month_day!S584)</f>
        <v/>
      </c>
      <c r="CT588" s="562" t="str">
        <f>IF(_jhy2_month_day!T584="","",_jhy2_month_day!T584)</f>
        <v/>
      </c>
      <c r="CU588" s="577" t="e">
        <f t="shared" si="3491"/>
        <v>#VALUE!</v>
      </c>
      <c r="CV588" s="198" t="e">
        <f t="shared" si="3492"/>
        <v>#VALUE!</v>
      </c>
      <c r="CW588" s="192" t="e">
        <f t="shared" si="3493"/>
        <v>#VALUE!</v>
      </c>
      <c r="CX588" s="192" t="e">
        <f t="shared" si="3494"/>
        <v>#VALUE!</v>
      </c>
      <c r="CY588" s="202" t="e">
        <f t="shared" si="3495"/>
        <v>#VALUE!</v>
      </c>
      <c r="CZ588" s="192" t="e">
        <f t="shared" ref="CZ588:DI588" si="3587">$AJ588*EF588</f>
        <v>#VALUE!</v>
      </c>
      <c r="DA588" s="192" t="e">
        <f t="shared" si="3587"/>
        <v>#VALUE!</v>
      </c>
      <c r="DB588" s="192" t="e">
        <f t="shared" si="3587"/>
        <v>#VALUE!</v>
      </c>
      <c r="DC588" s="192" t="e">
        <f t="shared" si="3587"/>
        <v>#VALUE!</v>
      </c>
      <c r="DD588" s="192" t="e">
        <f t="shared" si="3587"/>
        <v>#VALUE!</v>
      </c>
      <c r="DE588" s="192" t="e">
        <f t="shared" si="3587"/>
        <v>#VALUE!</v>
      </c>
      <c r="DF588" s="192" t="e">
        <f t="shared" si="3587"/>
        <v>#VALUE!</v>
      </c>
      <c r="DG588" s="192" t="e">
        <f t="shared" si="3587"/>
        <v>#VALUE!</v>
      </c>
      <c r="DH588" s="192" t="e">
        <f t="shared" si="3587"/>
        <v>#VALUE!</v>
      </c>
      <c r="DI588" s="192" t="e">
        <f t="shared" si="3587"/>
        <v>#VALUE!</v>
      </c>
      <c r="DJ588" s="192" t="e">
        <f t="shared" si="3497"/>
        <v>#VALUE!</v>
      </c>
      <c r="DK588" s="192" t="e">
        <f t="shared" si="3498"/>
        <v>#VALUE!</v>
      </c>
      <c r="DL588" s="192" t="e">
        <f t="shared" si="3499"/>
        <v>#VALUE!</v>
      </c>
      <c r="DM588" s="192" t="e">
        <f t="shared" si="3500"/>
        <v>#VALUE!</v>
      </c>
      <c r="DN588" s="192" t="e">
        <f t="shared" si="3501"/>
        <v>#VALUE!</v>
      </c>
      <c r="DO588" s="192" t="e">
        <f t="shared" si="3502"/>
        <v>#VALUE!</v>
      </c>
      <c r="DP588" s="192" t="e">
        <f t="shared" si="3503"/>
        <v>#VALUE!</v>
      </c>
      <c r="DQ588" s="192" t="e">
        <f t="shared" si="3504"/>
        <v>#VALUE!</v>
      </c>
      <c r="DR588" s="192" t="e">
        <f t="shared" si="3505"/>
        <v>#VALUE!</v>
      </c>
      <c r="DS588" s="192" t="e">
        <f t="shared" si="3506"/>
        <v>#VALUE!</v>
      </c>
      <c r="DT588" s="192" t="e">
        <f t="shared" si="3507"/>
        <v>#VALUE!</v>
      </c>
      <c r="DU588" s="192" t="e">
        <f t="shared" si="3508"/>
        <v>#VALUE!</v>
      </c>
      <c r="DV588" s="198" t="e">
        <f t="shared" si="3509"/>
        <v>#VALUE!</v>
      </c>
      <c r="DW588" s="198" t="e">
        <f t="shared" si="3510"/>
        <v>#DIV/0!</v>
      </c>
      <c r="DX588" s="198" t="e">
        <f t="shared" si="3511"/>
        <v>#DIV/0!</v>
      </c>
      <c r="DY588" s="198" t="e">
        <f t="shared" si="3512"/>
        <v>#VALUE!</v>
      </c>
      <c r="DZ588" s="198" t="e">
        <f t="shared" si="3513"/>
        <v>#VALUE!</v>
      </c>
      <c r="EA588" s="198" t="e">
        <f t="shared" si="3514"/>
        <v>#VALUE!</v>
      </c>
      <c r="EB588" s="198" t="e">
        <f t="shared" si="3515"/>
        <v>#VALUE!</v>
      </c>
      <c r="EC588" s="198" t="e">
        <f t="shared" si="3516"/>
        <v>#DIV/0!</v>
      </c>
      <c r="ED588" s="198" t="e">
        <f t="shared" si="3517"/>
        <v>#VALUE!</v>
      </c>
      <c r="EE588" s="198" t="e">
        <f t="shared" si="3518"/>
        <v>#VALUE!</v>
      </c>
      <c r="EF588" s="198" t="e">
        <f t="shared" ref="EF588:EO588" si="3588">DV588/SUM($DV588:$EE588)</f>
        <v>#VALUE!</v>
      </c>
      <c r="EG588" s="198" t="e">
        <f t="shared" si="3588"/>
        <v>#DIV/0!</v>
      </c>
      <c r="EH588" s="198" t="e">
        <f t="shared" si="3588"/>
        <v>#DIV/0!</v>
      </c>
      <c r="EI588" s="198" t="e">
        <f t="shared" si="3588"/>
        <v>#VALUE!</v>
      </c>
      <c r="EJ588" s="198" t="e">
        <f t="shared" si="3588"/>
        <v>#VALUE!</v>
      </c>
      <c r="EK588" s="198" t="e">
        <f t="shared" si="3588"/>
        <v>#VALUE!</v>
      </c>
      <c r="EL588" s="198" t="e">
        <f t="shared" si="3588"/>
        <v>#VALUE!</v>
      </c>
      <c r="EM588" s="198" t="e">
        <f t="shared" si="3588"/>
        <v>#DIV/0!</v>
      </c>
      <c r="EN588" s="198" t="e">
        <f t="shared" si="3588"/>
        <v>#VALUE!</v>
      </c>
      <c r="EO588" s="198" t="e">
        <f t="shared" si="3588"/>
        <v>#VALUE!</v>
      </c>
      <c r="EP588" s="511">
        <f t="shared" ref="EP588:EW588" si="3589">EP587</f>
        <v>0.08</v>
      </c>
      <c r="EQ588" s="511">
        <f t="shared" si="3589"/>
        <v>0.015</v>
      </c>
      <c r="ER588" s="511">
        <f t="shared" si="3589"/>
        <v>0.015</v>
      </c>
      <c r="ES588" s="511">
        <f t="shared" si="3589"/>
        <v>0.015</v>
      </c>
      <c r="ET588" s="511">
        <f t="shared" si="3589"/>
        <v>0.015</v>
      </c>
      <c r="EU588" s="511">
        <f t="shared" si="3589"/>
        <v>0.09</v>
      </c>
      <c r="EV588" s="511">
        <f t="shared" si="3589"/>
        <v>0.09</v>
      </c>
      <c r="EW588" s="511">
        <f t="shared" si="3589"/>
        <v>0.09</v>
      </c>
      <c r="EX588" s="420" t="str">
        <f>IF(_tag_month_day!AS584="","",_tag_month_day!AS584/100)</f>
        <v/>
      </c>
      <c r="EY588" s="420" t="str">
        <f>IF(_tag_month_day!AT584="","",_tag_month_day!AT584/100)</f>
        <v/>
      </c>
      <c r="EZ588" s="420" t="str">
        <f>IF(_tag_month_day!AU584="","",_tag_month_day!AU584/100)</f>
        <v/>
      </c>
      <c r="FA588" s="420" t="str">
        <f>IF(_tag_month_day!AV584="","",_tag_month_day!AV584/100)</f>
        <v/>
      </c>
      <c r="FB588" s="420" t="str">
        <f>IF(_tag_month_day!AW584="","",_tag_month_day!AW584/100)</f>
        <v/>
      </c>
      <c r="FC588" s="420" t="str">
        <f>IF(_tag_month_day!AX584="","",_tag_month_day!AX584/100)</f>
        <v/>
      </c>
      <c r="FD588" s="510">
        <f t="shared" si="3547"/>
        <v>0.33</v>
      </c>
      <c r="FE588" s="510">
        <f t="shared" si="3548"/>
        <v>0.19</v>
      </c>
      <c r="FF588" s="510">
        <f t="shared" si="3549"/>
        <v>0.003</v>
      </c>
      <c r="FG588" s="510">
        <f t="shared" si="3550"/>
        <v>0</v>
      </c>
      <c r="FH588" s="603">
        <f t="shared" si="3551"/>
        <v>0.0001</v>
      </c>
      <c r="FI588" s="510">
        <f t="shared" ref="FI588:FR588" si="3590">FI587</f>
        <v>0.41</v>
      </c>
      <c r="FJ588" s="510">
        <f t="shared" si="3590"/>
        <v>0.11</v>
      </c>
      <c r="FK588" s="510">
        <f t="shared" si="3590"/>
        <v>0.015</v>
      </c>
      <c r="FL588" s="510">
        <f t="shared" si="3590"/>
        <v>0</v>
      </c>
      <c r="FM588" s="603">
        <f t="shared" si="3590"/>
        <v>0.0001</v>
      </c>
      <c r="FN588" s="510" t="str">
        <f>IF(_tag_month_day!AY584="","",_tag_month_day!AY584/100)</f>
        <v/>
      </c>
      <c r="FO588" s="510" t="str">
        <f>IF(_tag_month_day!AZ584="","",_tag_month_day!AZ584/100)</f>
        <v/>
      </c>
      <c r="FP588" s="510" t="str">
        <f>IF(_tag_month_day!BA584="","",_tag_month_day!BA584/100)</f>
        <v/>
      </c>
      <c r="FQ588" s="510" t="str">
        <f>IF(_tag_month_day!BB584="","",_tag_month_day!BB584/100)</f>
        <v/>
      </c>
      <c r="FR588" s="603" t="str">
        <f>IF(_tag_month_day!BC584="","",_tag_month_day!BC584/100)</f>
        <v/>
      </c>
      <c r="FS588" s="510" t="str">
        <f>IF(_tag_month_day!BD584="","",_tag_month_day!BD584/100)</f>
        <v/>
      </c>
      <c r="FT588" s="510" t="str">
        <f>IF(_tag_month_day!BE584="","",_tag_month_day!BE584/100)</f>
        <v/>
      </c>
      <c r="FU588" s="510" t="str">
        <f>IF(_tag_month_day!BF584="","",_tag_month_day!BF584/100)</f>
        <v/>
      </c>
      <c r="FV588" s="510" t="str">
        <f>IF(_tag_month_day!BG584="","",_tag_month_day!BG584/100)</f>
        <v/>
      </c>
      <c r="FW588" s="603" t="str">
        <f>IF(_tag_month_day!BH584="","",_tag_month_day!BH584/100)</f>
        <v/>
      </c>
      <c r="FX588" s="510" t="str">
        <f>IF(_tag_month_day!BI584="","",_tag_month_day!BI584/100)</f>
        <v/>
      </c>
      <c r="FY588" s="510" t="str">
        <f>IF(_tag_month_day!BJ584="","",_tag_month_day!BJ584/100)</f>
        <v/>
      </c>
      <c r="FZ588" s="605" t="str">
        <f>IF(_tag_month_day!BK584="","",_tag_month_day!BK584/100)</f>
        <v/>
      </c>
      <c r="GA588" s="510" t="str">
        <f>IF(_tag_month_day!BL584="","",_tag_month_day!BL584/100)</f>
        <v/>
      </c>
      <c r="GB588" s="603" t="str">
        <f>IF(_tag_month_day!BM584="","",_tag_month_day!BM584/100)</f>
        <v/>
      </c>
      <c r="GC588" s="420" t="str">
        <f>IF(_tag_month_day!BN584="","",_tag_month_day!BN584/100)</f>
        <v/>
      </c>
      <c r="GD588" s="420" t="str">
        <f>IF(_tag_month_day!BO584="","",_tag_month_day!BO584/100)</f>
        <v/>
      </c>
      <c r="GE588" s="420" t="str">
        <f>IF(_tag_month_day!BP584="","",_tag_month_day!BP584/100)</f>
        <v/>
      </c>
      <c r="GF588" s="420" t="str">
        <f>IF(_tag_month_day!BQ584="","",_tag_month_day!BQ584/100)</f>
        <v/>
      </c>
      <c r="GG588" s="420" t="str">
        <f>IF(_tag_month_day!BR584="","",_tag_month_day!BR584/100)</f>
        <v/>
      </c>
      <c r="GH588" s="420" t="str">
        <f>IF(_tag_month_day!BS584="","",_tag_month_day!BS584/100)</f>
        <v/>
      </c>
      <c r="GI588" s="603" t="str">
        <f>IF(_tag_month_day!BT584="","",_tag_month_day!BT584/100)</f>
        <v/>
      </c>
      <c r="GJ588" s="612" t="str">
        <f>IF(_tag_month_day!BU584="","",_tag_month_day!BU584/100)</f>
        <v/>
      </c>
      <c r="GK588" s="620" t="str">
        <f>IF(_tag_month_day!BV584="",IF(_rlcf_month_day!A$2="","",_rlcf_month_day!A$2/100),_tag_month_day!BV584/100)</f>
        <v/>
      </c>
      <c r="GL588" s="620" t="str">
        <f>IF(_tag_month_day!BW584="",IF(_rlcf_month_day!B$2="","",_rlcf_month_day!B$2/100),_tag_month_day!BW584/100)</f>
        <v/>
      </c>
      <c r="GM588" s="621" t="str">
        <f>IF(_tag_month_day!BX584="",IF(_rlcf_month_day!C$2="","",_rlcf_month_day!C$2/100),_tag_month_day!BX584/100)</f>
        <v/>
      </c>
      <c r="GN588" s="620" t="str">
        <f>IF(_tag_month_day!BV584="",IF(_rlcf_month_day!A$2="","",_rlcf_month_day!A$2/100),_tag_month_day!BV584/100)</f>
        <v/>
      </c>
      <c r="GO588" s="620" t="str">
        <f>IF(_tag_month_day!BW584="",IF(_rlcf_month_day!B$2="","",_rlcf_month_day!B$2/100),_tag_month_day!BW584/100)</f>
        <v/>
      </c>
      <c r="GP588" s="620" t="str">
        <f>IF(_tag_month_day!CD584="",IF(_rlcf_month_day!E$2="","",_rlcf_month_day!E$2/100),_tag_month_day!CD584/100)</f>
        <v/>
      </c>
      <c r="GQ588" s="620" t="str">
        <f>IF(_tag_month_day!CE584="",IF(_rlcf_month_day!F$2="","",_rlcf_month_day!F$2/100),_tag_month_day!CE584/100)</f>
        <v/>
      </c>
      <c r="GR588" s="621" t="str">
        <f>IF(_tag_month_day!CF584="",IF(_rlcf_month_day!G$2="","",_rlcf_month_day!G$2/100),_tag_month_day!CF584/100)</f>
        <v/>
      </c>
      <c r="GS588" s="626">
        <f t="shared" ref="GS588:HH588" si="3591">GS587</f>
        <v>0.953</v>
      </c>
      <c r="GT588" s="626">
        <f t="shared" si="3591"/>
        <v>0.55</v>
      </c>
      <c r="GU588" s="626">
        <f t="shared" si="3591"/>
        <v>0.55</v>
      </c>
      <c r="GV588" s="626">
        <f t="shared" si="3591"/>
        <v>0.55</v>
      </c>
      <c r="GW588" s="626">
        <f t="shared" si="3591"/>
        <v>0.5</v>
      </c>
      <c r="GX588" s="626">
        <f t="shared" si="3591"/>
        <v>0.935</v>
      </c>
      <c r="GY588" s="626">
        <f t="shared" si="3591"/>
        <v>0.15</v>
      </c>
      <c r="GZ588" s="626">
        <f t="shared" si="3591"/>
        <v>1</v>
      </c>
      <c r="HA588" s="632">
        <f t="shared" si="3591"/>
        <v>0.047</v>
      </c>
      <c r="HB588" s="632">
        <f t="shared" si="3591"/>
        <v>0.45</v>
      </c>
      <c r="HC588" s="632">
        <f t="shared" si="3591"/>
        <v>0.45</v>
      </c>
      <c r="HD588" s="632">
        <f t="shared" si="3591"/>
        <v>0.45</v>
      </c>
      <c r="HE588" s="632">
        <f t="shared" si="3591"/>
        <v>0.5</v>
      </c>
      <c r="HF588" s="632">
        <f t="shared" si="3591"/>
        <v>0.065</v>
      </c>
      <c r="HG588" s="632">
        <f t="shared" si="3591"/>
        <v>0.85</v>
      </c>
      <c r="HH588" s="632">
        <f t="shared" si="3591"/>
        <v>0</v>
      </c>
      <c r="HI588" s="68">
        <f t="shared" si="3523"/>
        <v>0</v>
      </c>
      <c r="HJ588" s="68" t="e">
        <f t="shared" si="3554"/>
        <v>#VALUE!</v>
      </c>
      <c r="HK588" s="202">
        <f t="shared" si="3555"/>
        <v>0.85</v>
      </c>
      <c r="HL588" s="464">
        <f t="shared" si="3556"/>
        <v>550000</v>
      </c>
      <c r="HM588" s="464">
        <f t="shared" si="3557"/>
        <v>480000</v>
      </c>
      <c r="HN588" s="192" t="e">
        <f t="shared" si="3524"/>
        <v>#VALUE!</v>
      </c>
      <c r="HO588" s="192" t="e">
        <f>HN588*HK588*$HO$2/HL588*1000000</f>
        <v>#VALUE!</v>
      </c>
      <c r="HP588" s="192" t="e">
        <f>HN588*HK588*$HP$2/HM588*1000000</f>
        <v>#VALUE!</v>
      </c>
    </row>
    <row r="589" customFormat="1" spans="1:224">
      <c r="A589" s="381">
        <v>584</v>
      </c>
      <c r="B589" s="54">
        <f ca="1" t="shared" si="3558"/>
        <v>43641</v>
      </c>
      <c r="C589" s="57">
        <f t="shared" si="3559"/>
        <v>0.0416666666666667</v>
      </c>
      <c r="D589" s="68" t="str">
        <f ca="1" t="shared" si="3525"/>
        <v>夜班</v>
      </c>
      <c r="E589" s="68" t="str">
        <f ca="1" t="shared" si="3526"/>
        <v>乙</v>
      </c>
      <c r="F589" s="68">
        <f ca="1">SUMPRODUCT((成本日报!$A$3:$A$95=计划!B589)*(成本日报!$B$3:$B$95=计划!$D589),成本日报!$C$3:$C$95)</f>
        <v>2</v>
      </c>
      <c r="G589" s="382">
        <f ca="1" t="shared" si="3560"/>
        <v>43641.2916666653</v>
      </c>
      <c r="H589" s="382">
        <f ca="1" t="shared" si="3527"/>
        <v>43641.2986111097</v>
      </c>
      <c r="I589" s="382">
        <f ca="1" t="shared" si="3528"/>
        <v>43641.3041666652</v>
      </c>
      <c r="J589" s="382">
        <f ca="1" t="shared" si="3529"/>
        <v>43641.3333333319</v>
      </c>
      <c r="K589" s="382">
        <f ca="1" t="shared" si="3530"/>
        <v>43641.3958333319</v>
      </c>
      <c r="L589" s="382">
        <f ca="1" t="shared" si="3531"/>
        <v>43641.4166666653</v>
      </c>
      <c r="M589" s="398" t="str">
        <f>IF(_tag_month_day!A585="","",_tag_month_day!A585)</f>
        <v/>
      </c>
      <c r="N589" s="398" t="str">
        <f>IF(_tag_month_day!B585="","",_tag_month_day!B585)</f>
        <v/>
      </c>
      <c r="O589" s="399" t="e">
        <f t="shared" si="3532"/>
        <v>#VALUE!</v>
      </c>
      <c r="P589" s="398" t="str">
        <f>IF(_tag_month_day!C585="","",_tag_month_day!C585)</f>
        <v/>
      </c>
      <c r="Q589" s="398" t="str">
        <f>IF(_tag_month_day!D585="","",_tag_month_day!D585)</f>
        <v/>
      </c>
      <c r="R589" s="416">
        <f>IF(_tag_month_day!CB585="",R588,_tag_month_day!CB585/100)</f>
        <v>0.07</v>
      </c>
      <c r="S589" s="417" t="str">
        <f>IF(_tag_month_day!E585="","",_tag_month_day!E585)</f>
        <v/>
      </c>
      <c r="T589" s="417" t="str">
        <f>IF(_tag_month_day!F585="","",_tag_month_day!F585)</f>
        <v/>
      </c>
      <c r="U589" s="418" t="e">
        <f t="shared" si="3486"/>
        <v>#VALUE!</v>
      </c>
      <c r="V589" s="53" t="e">
        <f t="shared" si="3487"/>
        <v>#VALUE!</v>
      </c>
      <c r="W589" s="419" t="str">
        <f>IF(_jhy_month_day!A585="","",_jhy_month_day!A585)</f>
        <v/>
      </c>
      <c r="X589" s="420" t="str">
        <f>IF(_jhy_month_day!B585="","",_jhy_month_day!B585/100)</f>
        <v/>
      </c>
      <c r="Y589" s="420" t="str">
        <f>IF(_jhy_month_day!C585="","",_jhy_month_day!C585/100)</f>
        <v/>
      </c>
      <c r="Z589" s="439">
        <f t="shared" si="3576"/>
        <v>146</v>
      </c>
      <c r="AA589" s="440" t="str">
        <f>IF(_tag_month_day!G585="","",_tag_month_day!G585/100)</f>
        <v/>
      </c>
      <c r="AB589" s="440" t="str">
        <f>IF(_tag_month_day!H585="","",_tag_month_day!H585/100)</f>
        <v/>
      </c>
      <c r="AC589" s="193">
        <f t="shared" si="3533"/>
        <v>1.59963432013121</v>
      </c>
      <c r="AD589" s="441" t="str">
        <f t="shared" si="3534"/>
        <v/>
      </c>
      <c r="AE589" s="442" t="str">
        <f t="shared" si="3535"/>
        <v/>
      </c>
      <c r="AF589" s="443">
        <v>1</v>
      </c>
      <c r="AG589" s="68" t="str">
        <f>IF(_duihao_month_day!A585="","",_duihao_month_day!A585)</f>
        <v/>
      </c>
      <c r="AH589" s="463">
        <f>IF(_gyk_month_day!B585="",AH588,_gyk_month_day!B585)</f>
        <v>820</v>
      </c>
      <c r="AI589" s="464"/>
      <c r="AJ589" s="68" t="str">
        <f>IF(_tag_month_day!I585="","",_tag_month_day!I585)</f>
        <v/>
      </c>
      <c r="AK589" s="465" t="str">
        <f>IF(_tzyy_month_day!A585="","",_tzyy_month_day!A585)</f>
        <v/>
      </c>
      <c r="AL589" s="465" t="str">
        <f>IF(_tzyy_month_day!B585="","",_tzyy_month_day!B585)</f>
        <v/>
      </c>
      <c r="AM589" s="465" t="str">
        <f>IF(_tzyy_month_day!C585="","",_tzyy_month_day!C585)</f>
        <v/>
      </c>
      <c r="AN589" s="466" t="str">
        <f>IF(_tag_month_day!CG585="","",_tag_month_day!CG585)</f>
        <v/>
      </c>
      <c r="AO589" s="466" t="str">
        <f>IF(_tag_month_day!CH585="","",_tag_month_day!CH585)</f>
        <v/>
      </c>
      <c r="AP589" s="486" t="e">
        <f t="shared" si="3536"/>
        <v>#VALUE!</v>
      </c>
      <c r="AQ589" s="487" t="str">
        <f>IF(_tag_month_day!J585="","",_tag_month_day!J585/100)</f>
        <v/>
      </c>
      <c r="AR589" s="488">
        <f t="shared" si="3537"/>
        <v>1.3</v>
      </c>
      <c r="AS589" s="489" t="e">
        <f t="shared" si="3488"/>
        <v>#VALUE!</v>
      </c>
      <c r="AT589" s="489">
        <f t="shared" si="3538"/>
        <v>0</v>
      </c>
      <c r="AU589" s="490" t="str">
        <f>IF(_tag_month_day!K585="","",_tag_month_day!K585)</f>
        <v/>
      </c>
      <c r="AV589" s="491" t="str">
        <f>IF(_tag_month_day!L585="","",_tag_month_day!L585/100)</f>
        <v/>
      </c>
      <c r="AW589" s="420">
        <f t="shared" si="3460"/>
        <v>0</v>
      </c>
      <c r="AX589" s="420">
        <f t="shared" si="3539"/>
        <v>0</v>
      </c>
      <c r="AY589" s="420" t="str">
        <f>IF(_tag_month_day!M585="","",_tag_month_day!M585/100)</f>
        <v/>
      </c>
      <c r="AZ589" s="420" t="str">
        <f>IF(_tag_month_day!N585="","",_tag_month_day!N585/100)</f>
        <v/>
      </c>
      <c r="BA589" s="420" t="str">
        <f>IF(_tag_month_day!O585="","",_tag_month_day!O585/100)</f>
        <v/>
      </c>
      <c r="BB589" s="496" t="str">
        <f>IF(_tag_month_day!P585="","",_tag_month_day!P585/100)</f>
        <v/>
      </c>
      <c r="BC589" s="496">
        <f t="shared" si="3540"/>
        <v>0</v>
      </c>
      <c r="BD589" s="496" t="str">
        <f>IF(_tag_month_day!Q585="","",_tag_month_day!Q585/100)</f>
        <v/>
      </c>
      <c r="BE589" s="510" t="str">
        <f>IF(_tag_month_day!R585="","",_tag_month_day!R585/100)</f>
        <v/>
      </c>
      <c r="BF589" s="413" t="str">
        <f>IF(_tag_month_day!CC585="","",_tag_month_day!CC585/100)</f>
        <v/>
      </c>
      <c r="BG589" s="511" t="e">
        <f t="shared" si="3489"/>
        <v>#VALUE!</v>
      </c>
      <c r="BH589" s="198">
        <f t="shared" si="3490"/>
        <v>0</v>
      </c>
      <c r="BI589" s="512" t="e">
        <f>IF(CX589=0,BI588,(DK589*查询!$R$5+DL589*查询!$Q$5+DM589*查询!$N$5+DN589*查询!$O$5+DO589*查询!$P$5)*AF589/CX589)</f>
        <v>#VALUE!</v>
      </c>
      <c r="BJ589" s="512" t="e">
        <f>IF(CX589=0,BJ588,(DP589*查询!$S$5+DQ589*查询!$T$5+DR589*查询!$U$5)*AF589/CX589)</f>
        <v>#VALUE!</v>
      </c>
      <c r="BK589" s="512">
        <f t="shared" si="3541"/>
        <v>1</v>
      </c>
      <c r="BL589" s="513" t="str">
        <f>IF(_cfyc_month_day!A585="","",_cfyc_month_day!A585)</f>
        <v/>
      </c>
      <c r="BM589" s="513" t="str">
        <f>IF(_cfyc_month_day!B585="","",_cfyc_month_day!B585)</f>
        <v/>
      </c>
      <c r="BN589" s="513" t="str">
        <f>IF(_cfyc_month_day!C585="","",_cfyc_month_day!C585)</f>
        <v/>
      </c>
      <c r="BO589" s="522" t="str">
        <f>IF(_cfyc_month_day!D585="","",_cfyc_month_day!D585)</f>
        <v/>
      </c>
      <c r="BP589" s="522" t="str">
        <f>IF(_cfyc_month_day!E585="","",_cfyc_month_day!E585)</f>
        <v/>
      </c>
      <c r="BQ589" s="522" t="str">
        <f>IF(_cfyc_month_day!F585="","",_cfyc_month_day!F585)</f>
        <v/>
      </c>
      <c r="BR589" s="513" t="str">
        <f>IF(_tag_month_day!T585="","",_tag_month_day!T585)</f>
        <v/>
      </c>
      <c r="BS589" s="513" t="str">
        <f>IF(_tag_month_day!U585="","",_tag_month_day!U585)</f>
        <v/>
      </c>
      <c r="BT589" s="523" t="str">
        <f t="shared" si="3542"/>
        <v/>
      </c>
      <c r="BU589" s="223" t="str">
        <f>IF(_tag_month_day!V585="","",_tag_month_day!V585)</f>
        <v/>
      </c>
      <c r="BV589" s="206" t="str">
        <f>IF(_tag_month_day!W585="","",_tag_month_day!W585)</f>
        <v/>
      </c>
      <c r="BW589" s="540" t="str">
        <f>IF(_tag_month_day!X585="","",_tag_month_day!X585)</f>
        <v/>
      </c>
      <c r="BX589" s="540" t="str">
        <f>IF(_tag_month_day!Y585="","",_tag_month_day!Y585)</f>
        <v/>
      </c>
      <c r="BY589" s="541">
        <f ca="1" t="shared" si="3543"/>
        <v>43641.4166666653</v>
      </c>
      <c r="BZ589" s="542"/>
      <c r="CA589" s="562" t="str">
        <f>IF(_jhy2_month_day!A585="","",_jhy2_month_day!A585)</f>
        <v/>
      </c>
      <c r="CB589" s="464" t="str">
        <f>IF(_jhy2_month_day!B585="","",_jhy2_month_day!B585)</f>
        <v/>
      </c>
      <c r="CC589" s="464" t="str">
        <f>IF(_jhy2_month_day!C585="","",_jhy2_month_day!C585)</f>
        <v/>
      </c>
      <c r="CD589" s="464" t="str">
        <f>IF(_jhy2_month_day!D585="","",_jhy2_month_day!D585)</f>
        <v/>
      </c>
      <c r="CE589" s="464" t="str">
        <f>IF(_jhy2_month_day!E585="","",_jhy2_month_day!E585)</f>
        <v/>
      </c>
      <c r="CF589" s="464" t="str">
        <f>IF(_jhy2_month_day!F585="","",_jhy2_month_day!F585)</f>
        <v/>
      </c>
      <c r="CG589" s="464" t="str">
        <f>IF(_jhy2_month_day!G585="","",_jhy2_month_day!G585)</f>
        <v/>
      </c>
      <c r="CH589" s="464" t="str">
        <f>IF(_jhy2_month_day!H585="","",_jhy2_month_day!H585)</f>
        <v/>
      </c>
      <c r="CI589" s="464" t="str">
        <f>IF(_jhy2_month_day!I585="","",_jhy2_month_day!I585)</f>
        <v/>
      </c>
      <c r="CJ589" s="464" t="str">
        <f>IF(_jhy2_month_day!J585="","",_jhy2_month_day!J585)</f>
        <v/>
      </c>
      <c r="CK589" s="464" t="str">
        <f>IF(_jhy2_month_day!K585="","",_jhy2_month_day!K585)</f>
        <v/>
      </c>
      <c r="CL589" s="562" t="str">
        <f>IF(_jhy2_month_day!L585="","",_jhy2_month_day!L585)</f>
        <v/>
      </c>
      <c r="CM589" s="562" t="str">
        <f>IF(_jhy2_month_day!M585="","",_jhy2_month_day!M585)</f>
        <v/>
      </c>
      <c r="CN589" s="562" t="str">
        <f>IF(_jhy2_month_day!N585="","",_jhy2_month_day!N585)</f>
        <v/>
      </c>
      <c r="CO589" s="562" t="str">
        <f>IF(_jhy2_month_day!O585="","",_jhy2_month_day!O585)</f>
        <v/>
      </c>
      <c r="CP589" s="562" t="str">
        <f>IF(_jhy2_month_day!P585="","",_jhy2_month_day!P585)</f>
        <v/>
      </c>
      <c r="CQ589" s="562" t="str">
        <f>IF(_jhy2_month_day!Q585="","",_jhy2_month_day!Q585)</f>
        <v/>
      </c>
      <c r="CR589" s="563" t="str">
        <f>IF(_jhy2_month_day!R585="","",_jhy2_month_day!R585)</f>
        <v/>
      </c>
      <c r="CS589" s="576" t="str">
        <f>IF(_jhy2_month_day!S585="","",_jhy2_month_day!S585)</f>
        <v/>
      </c>
      <c r="CT589" s="562" t="str">
        <f>IF(_jhy2_month_day!T585="","",_jhy2_month_day!T585)</f>
        <v/>
      </c>
      <c r="CU589" s="577" t="e">
        <f t="shared" si="3491"/>
        <v>#VALUE!</v>
      </c>
      <c r="CV589" s="198" t="e">
        <f t="shared" si="3492"/>
        <v>#VALUE!</v>
      </c>
      <c r="CW589" s="192" t="e">
        <f t="shared" si="3493"/>
        <v>#VALUE!</v>
      </c>
      <c r="CX589" s="192" t="e">
        <f t="shared" si="3494"/>
        <v>#VALUE!</v>
      </c>
      <c r="CY589" s="202" t="e">
        <f t="shared" si="3495"/>
        <v>#VALUE!</v>
      </c>
      <c r="CZ589" s="192" t="e">
        <f t="shared" ref="CZ589:DI589" si="3592">$AJ589*EF589</f>
        <v>#VALUE!</v>
      </c>
      <c r="DA589" s="192" t="e">
        <f t="shared" si="3592"/>
        <v>#VALUE!</v>
      </c>
      <c r="DB589" s="192" t="e">
        <f t="shared" si="3592"/>
        <v>#VALUE!</v>
      </c>
      <c r="DC589" s="192" t="e">
        <f t="shared" si="3592"/>
        <v>#VALUE!</v>
      </c>
      <c r="DD589" s="192" t="e">
        <f t="shared" si="3592"/>
        <v>#VALUE!</v>
      </c>
      <c r="DE589" s="192" t="e">
        <f t="shared" si="3592"/>
        <v>#VALUE!</v>
      </c>
      <c r="DF589" s="192" t="e">
        <f t="shared" si="3592"/>
        <v>#VALUE!</v>
      </c>
      <c r="DG589" s="192" t="e">
        <f t="shared" si="3592"/>
        <v>#VALUE!</v>
      </c>
      <c r="DH589" s="192" t="e">
        <f t="shared" si="3592"/>
        <v>#VALUE!</v>
      </c>
      <c r="DI589" s="192" t="e">
        <f t="shared" si="3592"/>
        <v>#VALUE!</v>
      </c>
      <c r="DJ589" s="192" t="e">
        <f t="shared" si="3497"/>
        <v>#VALUE!</v>
      </c>
      <c r="DK589" s="192" t="e">
        <f t="shared" si="3498"/>
        <v>#VALUE!</v>
      </c>
      <c r="DL589" s="192" t="e">
        <f t="shared" si="3499"/>
        <v>#VALUE!</v>
      </c>
      <c r="DM589" s="192" t="e">
        <f t="shared" si="3500"/>
        <v>#VALUE!</v>
      </c>
      <c r="DN589" s="192" t="e">
        <f t="shared" si="3501"/>
        <v>#VALUE!</v>
      </c>
      <c r="DO589" s="192" t="e">
        <f t="shared" si="3502"/>
        <v>#VALUE!</v>
      </c>
      <c r="DP589" s="192" t="e">
        <f t="shared" si="3503"/>
        <v>#VALUE!</v>
      </c>
      <c r="DQ589" s="192" t="e">
        <f t="shared" si="3504"/>
        <v>#VALUE!</v>
      </c>
      <c r="DR589" s="192" t="e">
        <f t="shared" si="3505"/>
        <v>#VALUE!</v>
      </c>
      <c r="DS589" s="192" t="e">
        <f t="shared" si="3506"/>
        <v>#VALUE!</v>
      </c>
      <c r="DT589" s="192" t="e">
        <f t="shared" si="3507"/>
        <v>#VALUE!</v>
      </c>
      <c r="DU589" s="192" t="e">
        <f t="shared" si="3508"/>
        <v>#VALUE!</v>
      </c>
      <c r="DV589" s="198" t="e">
        <f t="shared" si="3509"/>
        <v>#VALUE!</v>
      </c>
      <c r="DW589" s="198" t="e">
        <f t="shared" si="3510"/>
        <v>#DIV/0!</v>
      </c>
      <c r="DX589" s="198" t="e">
        <f t="shared" si="3511"/>
        <v>#DIV/0!</v>
      </c>
      <c r="DY589" s="198" t="e">
        <f t="shared" si="3512"/>
        <v>#VALUE!</v>
      </c>
      <c r="DZ589" s="198" t="e">
        <f t="shared" si="3513"/>
        <v>#VALUE!</v>
      </c>
      <c r="EA589" s="198" t="e">
        <f t="shared" si="3514"/>
        <v>#VALUE!</v>
      </c>
      <c r="EB589" s="198" t="e">
        <f t="shared" si="3515"/>
        <v>#VALUE!</v>
      </c>
      <c r="EC589" s="198" t="e">
        <f t="shared" si="3516"/>
        <v>#DIV/0!</v>
      </c>
      <c r="ED589" s="198" t="e">
        <f t="shared" si="3517"/>
        <v>#VALUE!</v>
      </c>
      <c r="EE589" s="198" t="e">
        <f t="shared" si="3518"/>
        <v>#VALUE!</v>
      </c>
      <c r="EF589" s="198" t="e">
        <f t="shared" ref="EF589:EO589" si="3593">DV589/SUM($DV589:$EE589)</f>
        <v>#VALUE!</v>
      </c>
      <c r="EG589" s="198" t="e">
        <f t="shared" si="3593"/>
        <v>#DIV/0!</v>
      </c>
      <c r="EH589" s="198" t="e">
        <f t="shared" si="3593"/>
        <v>#DIV/0!</v>
      </c>
      <c r="EI589" s="198" t="e">
        <f t="shared" si="3593"/>
        <v>#VALUE!</v>
      </c>
      <c r="EJ589" s="198" t="e">
        <f t="shared" si="3593"/>
        <v>#VALUE!</v>
      </c>
      <c r="EK589" s="198" t="e">
        <f t="shared" si="3593"/>
        <v>#VALUE!</v>
      </c>
      <c r="EL589" s="198" t="e">
        <f t="shared" si="3593"/>
        <v>#VALUE!</v>
      </c>
      <c r="EM589" s="198" t="e">
        <f t="shared" si="3593"/>
        <v>#DIV/0!</v>
      </c>
      <c r="EN589" s="198" t="e">
        <f t="shared" si="3593"/>
        <v>#VALUE!</v>
      </c>
      <c r="EO589" s="198" t="e">
        <f t="shared" si="3593"/>
        <v>#VALUE!</v>
      </c>
      <c r="EP589" s="511">
        <f t="shared" ref="EP589:EW589" si="3594">EP588</f>
        <v>0.08</v>
      </c>
      <c r="EQ589" s="511">
        <f t="shared" si="3594"/>
        <v>0.015</v>
      </c>
      <c r="ER589" s="511">
        <f t="shared" si="3594"/>
        <v>0.015</v>
      </c>
      <c r="ES589" s="511">
        <f t="shared" si="3594"/>
        <v>0.015</v>
      </c>
      <c r="ET589" s="511">
        <f t="shared" si="3594"/>
        <v>0.015</v>
      </c>
      <c r="EU589" s="511">
        <f t="shared" si="3594"/>
        <v>0.09</v>
      </c>
      <c r="EV589" s="511">
        <f t="shared" si="3594"/>
        <v>0.09</v>
      </c>
      <c r="EW589" s="511">
        <f t="shared" si="3594"/>
        <v>0.09</v>
      </c>
      <c r="EX589" s="420" t="str">
        <f>IF(_tag_month_day!AS585="","",_tag_month_day!AS585/100)</f>
        <v/>
      </c>
      <c r="EY589" s="420" t="str">
        <f>IF(_tag_month_day!AT585="","",_tag_month_day!AT585/100)</f>
        <v/>
      </c>
      <c r="EZ589" s="420" t="str">
        <f>IF(_tag_month_day!AU585="","",_tag_month_day!AU585/100)</f>
        <v/>
      </c>
      <c r="FA589" s="420" t="str">
        <f>IF(_tag_month_day!AV585="","",_tag_month_day!AV585/100)</f>
        <v/>
      </c>
      <c r="FB589" s="420" t="str">
        <f>IF(_tag_month_day!AW585="","",_tag_month_day!AW585/100)</f>
        <v/>
      </c>
      <c r="FC589" s="420" t="str">
        <f>IF(_tag_month_day!AX585="","",_tag_month_day!AX585/100)</f>
        <v/>
      </c>
      <c r="FD589" s="510">
        <f t="shared" si="3547"/>
        <v>0.33</v>
      </c>
      <c r="FE589" s="510">
        <f t="shared" si="3548"/>
        <v>0.19</v>
      </c>
      <c r="FF589" s="510">
        <f t="shared" si="3549"/>
        <v>0.003</v>
      </c>
      <c r="FG589" s="510">
        <f t="shared" si="3550"/>
        <v>0</v>
      </c>
      <c r="FH589" s="603">
        <f t="shared" si="3551"/>
        <v>0.0001</v>
      </c>
      <c r="FI589" s="510">
        <f t="shared" ref="FI589:FR589" si="3595">FI588</f>
        <v>0.41</v>
      </c>
      <c r="FJ589" s="510">
        <f t="shared" si="3595"/>
        <v>0.11</v>
      </c>
      <c r="FK589" s="510">
        <f t="shared" si="3595"/>
        <v>0.015</v>
      </c>
      <c r="FL589" s="510">
        <f t="shared" si="3595"/>
        <v>0</v>
      </c>
      <c r="FM589" s="603">
        <f t="shared" si="3595"/>
        <v>0.0001</v>
      </c>
      <c r="FN589" s="510" t="str">
        <f>IF(_tag_month_day!AY585="","",_tag_month_day!AY585/100)</f>
        <v/>
      </c>
      <c r="FO589" s="510" t="str">
        <f>IF(_tag_month_day!AZ585="","",_tag_month_day!AZ585/100)</f>
        <v/>
      </c>
      <c r="FP589" s="510" t="str">
        <f>IF(_tag_month_day!BA585="","",_tag_month_day!BA585/100)</f>
        <v/>
      </c>
      <c r="FQ589" s="510" t="str">
        <f>IF(_tag_month_day!BB585="","",_tag_month_day!BB585/100)</f>
        <v/>
      </c>
      <c r="FR589" s="603" t="str">
        <f>IF(_tag_month_day!BC585="","",_tag_month_day!BC585/100)</f>
        <v/>
      </c>
      <c r="FS589" s="510" t="str">
        <f>IF(_tag_month_day!BD585="","",_tag_month_day!BD585/100)</f>
        <v/>
      </c>
      <c r="FT589" s="510" t="str">
        <f>IF(_tag_month_day!BE585="","",_tag_month_day!BE585/100)</f>
        <v/>
      </c>
      <c r="FU589" s="510" t="str">
        <f>IF(_tag_month_day!BF585="","",_tag_month_day!BF585/100)</f>
        <v/>
      </c>
      <c r="FV589" s="510" t="str">
        <f>IF(_tag_month_day!BG585="","",_tag_month_day!BG585/100)</f>
        <v/>
      </c>
      <c r="FW589" s="603" t="str">
        <f>IF(_tag_month_day!BH585="","",_tag_month_day!BH585/100)</f>
        <v/>
      </c>
      <c r="FX589" s="510" t="str">
        <f>IF(_tag_month_day!BI585="","",_tag_month_day!BI585/100)</f>
        <v/>
      </c>
      <c r="FY589" s="510" t="str">
        <f>IF(_tag_month_day!BJ585="","",_tag_month_day!BJ585/100)</f>
        <v/>
      </c>
      <c r="FZ589" s="605" t="str">
        <f>IF(_tag_month_day!BK585="","",_tag_month_day!BK585/100)</f>
        <v/>
      </c>
      <c r="GA589" s="510" t="str">
        <f>IF(_tag_month_day!BL585="","",_tag_month_day!BL585/100)</f>
        <v/>
      </c>
      <c r="GB589" s="603" t="str">
        <f>IF(_tag_month_day!BM585="","",_tag_month_day!BM585/100)</f>
        <v/>
      </c>
      <c r="GC589" s="420" t="str">
        <f>IF(_tag_month_day!BN585="","",_tag_month_day!BN585/100)</f>
        <v/>
      </c>
      <c r="GD589" s="420" t="str">
        <f>IF(_tag_month_day!BO585="","",_tag_month_day!BO585/100)</f>
        <v/>
      </c>
      <c r="GE589" s="420" t="str">
        <f>IF(_tag_month_day!BP585="","",_tag_month_day!BP585/100)</f>
        <v/>
      </c>
      <c r="GF589" s="420" t="str">
        <f>IF(_tag_month_day!BQ585="","",_tag_month_day!BQ585/100)</f>
        <v/>
      </c>
      <c r="GG589" s="420" t="str">
        <f>IF(_tag_month_day!BR585="","",_tag_month_day!BR585/100)</f>
        <v/>
      </c>
      <c r="GH589" s="420" t="str">
        <f>IF(_tag_month_day!BS585="","",_tag_month_day!BS585/100)</f>
        <v/>
      </c>
      <c r="GI589" s="603" t="str">
        <f>IF(_tag_month_day!BT585="","",_tag_month_day!BT585/100)</f>
        <v/>
      </c>
      <c r="GJ589" s="612" t="str">
        <f>IF(_tag_month_day!BU585="","",_tag_month_day!BU585/100)</f>
        <v/>
      </c>
      <c r="GK589" s="620" t="str">
        <f>IF(_tag_month_day!BV585="",IF(_rlcf_month_day!A$2="","",_rlcf_month_day!A$2/100),_tag_month_day!BV585/100)</f>
        <v/>
      </c>
      <c r="GL589" s="620" t="str">
        <f>IF(_tag_month_day!BW585="",IF(_rlcf_month_day!B$2="","",_rlcf_month_day!B$2/100),_tag_month_day!BW585/100)</f>
        <v/>
      </c>
      <c r="GM589" s="621" t="str">
        <f>IF(_tag_month_day!BX585="",IF(_rlcf_month_day!C$2="","",_rlcf_month_day!C$2/100),_tag_month_day!BX585/100)</f>
        <v/>
      </c>
      <c r="GN589" s="620" t="str">
        <f>IF(_tag_month_day!BV585="",IF(_rlcf_month_day!A$2="","",_rlcf_month_day!A$2/100),_tag_month_day!BV585/100)</f>
        <v/>
      </c>
      <c r="GO589" s="620" t="str">
        <f>IF(_tag_month_day!BW585="",IF(_rlcf_month_day!B$2="","",_rlcf_month_day!B$2/100),_tag_month_day!BW585/100)</f>
        <v/>
      </c>
      <c r="GP589" s="620" t="str">
        <f>IF(_tag_month_day!CD585="",IF(_rlcf_month_day!E$2="","",_rlcf_month_day!E$2/100),_tag_month_day!CD585/100)</f>
        <v/>
      </c>
      <c r="GQ589" s="620" t="str">
        <f>IF(_tag_month_day!CE585="",IF(_rlcf_month_day!F$2="","",_rlcf_month_day!F$2/100),_tag_month_day!CE585/100)</f>
        <v/>
      </c>
      <c r="GR589" s="621" t="str">
        <f>IF(_tag_month_day!CF585="",IF(_rlcf_month_day!G$2="","",_rlcf_month_day!G$2/100),_tag_month_day!CF585/100)</f>
        <v/>
      </c>
      <c r="GS589" s="626">
        <f t="shared" ref="GS589:HH589" si="3596">GS588</f>
        <v>0.953</v>
      </c>
      <c r="GT589" s="626">
        <f t="shared" si="3596"/>
        <v>0.55</v>
      </c>
      <c r="GU589" s="626">
        <f t="shared" si="3596"/>
        <v>0.55</v>
      </c>
      <c r="GV589" s="626">
        <f t="shared" si="3596"/>
        <v>0.55</v>
      </c>
      <c r="GW589" s="626">
        <f t="shared" si="3596"/>
        <v>0.5</v>
      </c>
      <c r="GX589" s="626">
        <f t="shared" si="3596"/>
        <v>0.935</v>
      </c>
      <c r="GY589" s="626">
        <f t="shared" si="3596"/>
        <v>0.15</v>
      </c>
      <c r="GZ589" s="626">
        <f t="shared" si="3596"/>
        <v>1</v>
      </c>
      <c r="HA589" s="632">
        <f t="shared" si="3596"/>
        <v>0.047</v>
      </c>
      <c r="HB589" s="632">
        <f t="shared" si="3596"/>
        <v>0.45</v>
      </c>
      <c r="HC589" s="632">
        <f t="shared" si="3596"/>
        <v>0.45</v>
      </c>
      <c r="HD589" s="632">
        <f t="shared" si="3596"/>
        <v>0.45</v>
      </c>
      <c r="HE589" s="632">
        <f t="shared" si="3596"/>
        <v>0.5</v>
      </c>
      <c r="HF589" s="632">
        <f t="shared" si="3596"/>
        <v>0.065</v>
      </c>
      <c r="HG589" s="632">
        <f t="shared" si="3596"/>
        <v>0.85</v>
      </c>
      <c r="HH589" s="632">
        <f t="shared" si="3596"/>
        <v>0</v>
      </c>
      <c r="HI589" s="68">
        <f t="shared" si="3523"/>
        <v>0</v>
      </c>
      <c r="HJ589" s="68" t="e">
        <f t="shared" si="3554"/>
        <v>#VALUE!</v>
      </c>
      <c r="HK589" s="202">
        <f t="shared" si="3555"/>
        <v>0.85</v>
      </c>
      <c r="HL589" s="464">
        <f t="shared" si="3556"/>
        <v>550000</v>
      </c>
      <c r="HM589" s="464">
        <f t="shared" si="3557"/>
        <v>480000</v>
      </c>
      <c r="HN589" s="192" t="e">
        <f t="shared" si="3524"/>
        <v>#VALUE!</v>
      </c>
      <c r="HO589" s="192" t="e">
        <f>HN589*HK589*$HO$2/HL589*1000000</f>
        <v>#VALUE!</v>
      </c>
      <c r="HP589" s="192" t="e">
        <f>HN589*HK589*$HP$2/HM589*1000000</f>
        <v>#VALUE!</v>
      </c>
    </row>
    <row r="590" customFormat="1" spans="1:224">
      <c r="A590" s="381">
        <v>585</v>
      </c>
      <c r="B590" s="54">
        <f ca="1" t="shared" si="3558"/>
        <v>43641</v>
      </c>
      <c r="C590" s="57">
        <f t="shared" si="3559"/>
        <v>0.0416666666666667</v>
      </c>
      <c r="D590" s="68" t="str">
        <f ca="1" t="shared" si="3525"/>
        <v>白班</v>
      </c>
      <c r="E590" s="68" t="str">
        <f ca="1" t="shared" si="3526"/>
        <v>丙</v>
      </c>
      <c r="F590" s="68">
        <f ca="1">SUMPRODUCT((成本日报!$A$3:$A$95=计划!B590)*(成本日报!$B$3:$B$95=计划!$D590),成本日报!$C$3:$C$95)</f>
        <v>3</v>
      </c>
      <c r="G590" s="382">
        <f ca="1" t="shared" si="3560"/>
        <v>43641.3333333319</v>
      </c>
      <c r="H590" s="382">
        <f ca="1" t="shared" si="3527"/>
        <v>43641.3402777764</v>
      </c>
      <c r="I590" s="382">
        <f ca="1" t="shared" si="3528"/>
        <v>43641.3458333319</v>
      </c>
      <c r="J590" s="382">
        <f ca="1" t="shared" si="3529"/>
        <v>43641.3749999986</v>
      </c>
      <c r="K590" s="382">
        <f ca="1" t="shared" si="3530"/>
        <v>43641.4374999986</v>
      </c>
      <c r="L590" s="382">
        <f ca="1" t="shared" si="3531"/>
        <v>43641.4583333319</v>
      </c>
      <c r="M590" s="398" t="str">
        <f>IF(_tag_month_day!A586="","",_tag_month_day!A586)</f>
        <v/>
      </c>
      <c r="N590" s="398" t="str">
        <f>IF(_tag_month_day!B586="","",_tag_month_day!B586)</f>
        <v/>
      </c>
      <c r="O590" s="399" t="e">
        <f t="shared" si="3532"/>
        <v>#VALUE!</v>
      </c>
      <c r="P590" s="398" t="str">
        <f>IF(_tag_month_day!C586="","",_tag_month_day!C586)</f>
        <v/>
      </c>
      <c r="Q590" s="398" t="str">
        <f>IF(_tag_month_day!D586="","",_tag_month_day!D586)</f>
        <v/>
      </c>
      <c r="R590" s="416">
        <f>IF(_tag_month_day!CB586="",R589,_tag_month_day!CB586/100)</f>
        <v>0.07</v>
      </c>
      <c r="S590" s="417" t="str">
        <f>IF(_tag_month_day!E586="","",_tag_month_day!E586)</f>
        <v/>
      </c>
      <c r="T590" s="417" t="str">
        <f>IF(_tag_month_day!F586="","",_tag_month_day!F586)</f>
        <v/>
      </c>
      <c r="U590" s="418" t="e">
        <f t="shared" si="3486"/>
        <v>#VALUE!</v>
      </c>
      <c r="V590" s="53" t="e">
        <f t="shared" si="3487"/>
        <v>#VALUE!</v>
      </c>
      <c r="W590" s="419" t="str">
        <f>IF(_jhy_month_day!A586="","",_jhy_month_day!A586)</f>
        <v/>
      </c>
      <c r="X590" s="420" t="str">
        <f>IF(_jhy_month_day!B586="","",_jhy_month_day!B586/100)</f>
        <v/>
      </c>
      <c r="Y590" s="420" t="str">
        <f>IF(_jhy_month_day!C586="","",_jhy_month_day!C586/100)</f>
        <v/>
      </c>
      <c r="Z590" s="439">
        <f t="shared" si="3576"/>
        <v>147</v>
      </c>
      <c r="AA590" s="440" t="str">
        <f>IF(_tag_month_day!G586="","",_tag_month_day!G586/100)</f>
        <v/>
      </c>
      <c r="AB590" s="440" t="str">
        <f>IF(_tag_month_day!H586="","",_tag_month_day!H586/100)</f>
        <v/>
      </c>
      <c r="AC590" s="193">
        <f t="shared" si="3533"/>
        <v>1.59963432013121</v>
      </c>
      <c r="AD590" s="441" t="str">
        <f t="shared" si="3534"/>
        <v/>
      </c>
      <c r="AE590" s="442" t="str">
        <f t="shared" si="3535"/>
        <v/>
      </c>
      <c r="AF590" s="443">
        <v>1</v>
      </c>
      <c r="AG590" s="68" t="str">
        <f>IF(_duihao_month_day!A586="","",_duihao_month_day!A586)</f>
        <v/>
      </c>
      <c r="AH590" s="463">
        <f>IF(_gyk_month_day!B586="",AH589,_gyk_month_day!B586)</f>
        <v>820</v>
      </c>
      <c r="AI590" s="464"/>
      <c r="AJ590" s="68" t="str">
        <f>IF(_tag_month_day!I586="","",_tag_month_day!I586)</f>
        <v/>
      </c>
      <c r="AK590" s="465" t="str">
        <f>IF(_tzyy_month_day!A586="","",_tzyy_month_day!A586)</f>
        <v/>
      </c>
      <c r="AL590" s="465" t="str">
        <f>IF(_tzyy_month_day!B586="","",_tzyy_month_day!B586)</f>
        <v/>
      </c>
      <c r="AM590" s="465" t="str">
        <f>IF(_tzyy_month_day!C586="","",_tzyy_month_day!C586)</f>
        <v/>
      </c>
      <c r="AN590" s="466" t="str">
        <f>IF(_tag_month_day!CG586="","",_tag_month_day!CG586)</f>
        <v/>
      </c>
      <c r="AO590" s="466" t="str">
        <f>IF(_tag_month_day!CH586="","",_tag_month_day!CH586)</f>
        <v/>
      </c>
      <c r="AP590" s="486" t="e">
        <f t="shared" si="3536"/>
        <v>#VALUE!</v>
      </c>
      <c r="AQ590" s="487" t="str">
        <f>IF(_tag_month_day!J586="","",_tag_month_day!J586/100)</f>
        <v/>
      </c>
      <c r="AR590" s="488">
        <f t="shared" si="3537"/>
        <v>1.3</v>
      </c>
      <c r="AS590" s="489" t="e">
        <f t="shared" si="3488"/>
        <v>#VALUE!</v>
      </c>
      <c r="AT590" s="489">
        <f t="shared" si="3538"/>
        <v>0</v>
      </c>
      <c r="AU590" s="490" t="str">
        <f>IF(_tag_month_day!K586="","",_tag_month_day!K586)</f>
        <v/>
      </c>
      <c r="AV590" s="491" t="str">
        <f>IF(_tag_month_day!L586="","",_tag_month_day!L586/100)</f>
        <v/>
      </c>
      <c r="AW590" s="420">
        <f t="shared" si="3460"/>
        <v>0</v>
      </c>
      <c r="AX590" s="420">
        <f t="shared" si="3539"/>
        <v>0</v>
      </c>
      <c r="AY590" s="420" t="str">
        <f>IF(_tag_month_day!M586="","",_tag_month_day!M586/100)</f>
        <v/>
      </c>
      <c r="AZ590" s="420" t="str">
        <f>IF(_tag_month_day!N586="","",_tag_month_day!N586/100)</f>
        <v/>
      </c>
      <c r="BA590" s="420" t="str">
        <f>IF(_tag_month_day!O586="","",_tag_month_day!O586/100)</f>
        <v/>
      </c>
      <c r="BB590" s="496" t="str">
        <f>IF(_tag_month_day!P586="","",_tag_month_day!P586/100)</f>
        <v/>
      </c>
      <c r="BC590" s="496">
        <f t="shared" si="3540"/>
        <v>0</v>
      </c>
      <c r="BD590" s="496" t="str">
        <f>IF(_tag_month_day!Q586="","",_tag_month_day!Q586/100)</f>
        <v/>
      </c>
      <c r="BE590" s="510" t="str">
        <f>IF(_tag_month_day!R586="","",_tag_month_day!R586/100)</f>
        <v/>
      </c>
      <c r="BF590" s="413" t="str">
        <f>IF(_tag_month_day!CC586="","",_tag_month_day!CC586/100)</f>
        <v/>
      </c>
      <c r="BG590" s="511" t="e">
        <f t="shared" si="3489"/>
        <v>#VALUE!</v>
      </c>
      <c r="BH590" s="198">
        <f t="shared" si="3490"/>
        <v>0</v>
      </c>
      <c r="BI590" s="512" t="e">
        <f>IF(CX590=0,BI589,(DK590*查询!$R$5+DL590*查询!$Q$5+DM590*查询!$N$5+DN590*查询!$O$5+DO590*查询!$P$5)*AF590/CX590)</f>
        <v>#VALUE!</v>
      </c>
      <c r="BJ590" s="512" t="e">
        <f>IF(CX590=0,BJ589,(DP590*查询!$S$5+DQ590*查询!$T$5+DR590*查询!$U$5)*AF590/CX590)</f>
        <v>#VALUE!</v>
      </c>
      <c r="BK590" s="512">
        <f t="shared" si="3541"/>
        <v>1</v>
      </c>
      <c r="BL590" s="513" t="str">
        <f>IF(_cfyc_month_day!A586="","",_cfyc_month_day!A586)</f>
        <v/>
      </c>
      <c r="BM590" s="513" t="str">
        <f>IF(_cfyc_month_day!B586="","",_cfyc_month_day!B586)</f>
        <v/>
      </c>
      <c r="BN590" s="513" t="str">
        <f>IF(_cfyc_month_day!C586="","",_cfyc_month_day!C586)</f>
        <v/>
      </c>
      <c r="BO590" s="522" t="str">
        <f>IF(_cfyc_month_day!D586="","",_cfyc_month_day!D586)</f>
        <v/>
      </c>
      <c r="BP590" s="522" t="str">
        <f>IF(_cfyc_month_day!E586="","",_cfyc_month_day!E586)</f>
        <v/>
      </c>
      <c r="BQ590" s="522" t="str">
        <f>IF(_cfyc_month_day!F586="","",_cfyc_month_day!F586)</f>
        <v/>
      </c>
      <c r="BR590" s="513" t="str">
        <f>IF(_tag_month_day!T586="","",_tag_month_day!T586)</f>
        <v/>
      </c>
      <c r="BS590" s="513" t="str">
        <f>IF(_tag_month_day!U586="","",_tag_month_day!U586)</f>
        <v/>
      </c>
      <c r="BT590" s="523" t="str">
        <f t="shared" si="3542"/>
        <v/>
      </c>
      <c r="BU590" s="223" t="str">
        <f>IF(_tag_month_day!V586="","",_tag_month_day!V586)</f>
        <v/>
      </c>
      <c r="BV590" s="206" t="str">
        <f>IF(_tag_month_day!W586="","",_tag_month_day!W586)</f>
        <v/>
      </c>
      <c r="BW590" s="540" t="str">
        <f>IF(_tag_month_day!X586="","",_tag_month_day!X586)</f>
        <v/>
      </c>
      <c r="BX590" s="540" t="str">
        <f>IF(_tag_month_day!Y586="","",_tag_month_day!Y586)</f>
        <v/>
      </c>
      <c r="BY590" s="541">
        <f ca="1" t="shared" si="3543"/>
        <v>43641.4583333319</v>
      </c>
      <c r="BZ590" s="542"/>
      <c r="CA590" s="543" t="str">
        <f>IF(_jhy2_month_day!A586="","",_jhy2_month_day!A586)</f>
        <v/>
      </c>
      <c r="CB590" s="464" t="str">
        <f>IF(_jhy2_month_day!B586="","",_jhy2_month_day!B586)</f>
        <v/>
      </c>
      <c r="CC590" s="464" t="str">
        <f>IF(_jhy2_month_day!C586="","",_jhy2_month_day!C586)</f>
        <v/>
      </c>
      <c r="CD590" s="464" t="str">
        <f>IF(_jhy2_month_day!D586="","",_jhy2_month_day!D586)</f>
        <v/>
      </c>
      <c r="CE590" s="464" t="str">
        <f>IF(_jhy2_month_day!E586="","",_jhy2_month_day!E586)</f>
        <v/>
      </c>
      <c r="CF590" s="464" t="str">
        <f>IF(_jhy2_month_day!F586="","",_jhy2_month_day!F586)</f>
        <v/>
      </c>
      <c r="CG590" s="464" t="str">
        <f>IF(_jhy2_month_day!G586="","",_jhy2_month_day!G586)</f>
        <v/>
      </c>
      <c r="CH590" s="464" t="str">
        <f>IF(_jhy2_month_day!H586="","",_jhy2_month_day!H586)</f>
        <v/>
      </c>
      <c r="CI590" s="464" t="str">
        <f>IF(_jhy2_month_day!I586="","",_jhy2_month_day!I586)</f>
        <v/>
      </c>
      <c r="CJ590" s="464" t="str">
        <f>IF(_jhy2_month_day!J586="","",_jhy2_month_day!J586)</f>
        <v/>
      </c>
      <c r="CK590" s="464" t="str">
        <f>IF(_jhy2_month_day!K586="","",_jhy2_month_day!K586)</f>
        <v/>
      </c>
      <c r="CL590" s="562" t="str">
        <f>IF(_jhy2_month_day!L586="","",_jhy2_month_day!L586)</f>
        <v/>
      </c>
      <c r="CM590" s="562" t="str">
        <f>IF(_jhy2_month_day!M586="","",_jhy2_month_day!M586)</f>
        <v/>
      </c>
      <c r="CN590" s="562" t="str">
        <f>IF(_jhy2_month_day!N586="","",_jhy2_month_day!N586)</f>
        <v/>
      </c>
      <c r="CO590" s="562" t="str">
        <f>IF(_jhy2_month_day!O586="","",_jhy2_month_day!O586)</f>
        <v/>
      </c>
      <c r="CP590" s="562" t="str">
        <f>IF(_jhy2_month_day!P586="","",_jhy2_month_day!P586)</f>
        <v/>
      </c>
      <c r="CQ590" s="562" t="str">
        <f>IF(_jhy2_month_day!Q586="","",_jhy2_month_day!Q586)</f>
        <v/>
      </c>
      <c r="CR590" s="563" t="str">
        <f>IF(_jhy2_month_day!R586="","",_jhy2_month_day!R586)</f>
        <v/>
      </c>
      <c r="CS590" s="576" t="str">
        <f>IF(_jhy2_month_day!S586="","",_jhy2_month_day!S586)</f>
        <v/>
      </c>
      <c r="CT590" s="562" t="str">
        <f>IF(_jhy2_month_day!T586="","",_jhy2_month_day!T586)</f>
        <v/>
      </c>
      <c r="CU590" s="577" t="e">
        <f t="shared" si="3491"/>
        <v>#VALUE!</v>
      </c>
      <c r="CV590" s="198" t="e">
        <f t="shared" si="3492"/>
        <v>#VALUE!</v>
      </c>
      <c r="CW590" s="192" t="e">
        <f t="shared" si="3493"/>
        <v>#VALUE!</v>
      </c>
      <c r="CX590" s="192" t="e">
        <f t="shared" si="3494"/>
        <v>#VALUE!</v>
      </c>
      <c r="CY590" s="202" t="e">
        <f t="shared" si="3495"/>
        <v>#VALUE!</v>
      </c>
      <c r="CZ590" s="192" t="e">
        <f t="shared" ref="CZ590:DI590" si="3597">$AJ590*EF590</f>
        <v>#VALUE!</v>
      </c>
      <c r="DA590" s="192" t="e">
        <f t="shared" si="3597"/>
        <v>#VALUE!</v>
      </c>
      <c r="DB590" s="192" t="e">
        <f t="shared" si="3597"/>
        <v>#VALUE!</v>
      </c>
      <c r="DC590" s="192" t="e">
        <f t="shared" si="3597"/>
        <v>#VALUE!</v>
      </c>
      <c r="DD590" s="192" t="e">
        <f t="shared" si="3597"/>
        <v>#VALUE!</v>
      </c>
      <c r="DE590" s="192" t="e">
        <f t="shared" si="3597"/>
        <v>#VALUE!</v>
      </c>
      <c r="DF590" s="192" t="e">
        <f t="shared" si="3597"/>
        <v>#VALUE!</v>
      </c>
      <c r="DG590" s="192" t="e">
        <f t="shared" si="3597"/>
        <v>#VALUE!</v>
      </c>
      <c r="DH590" s="192" t="e">
        <f t="shared" si="3597"/>
        <v>#VALUE!</v>
      </c>
      <c r="DI590" s="192" t="e">
        <f t="shared" si="3597"/>
        <v>#VALUE!</v>
      </c>
      <c r="DJ590" s="192" t="e">
        <f t="shared" si="3497"/>
        <v>#VALUE!</v>
      </c>
      <c r="DK590" s="192" t="e">
        <f t="shared" si="3498"/>
        <v>#VALUE!</v>
      </c>
      <c r="DL590" s="192" t="e">
        <f t="shared" si="3499"/>
        <v>#VALUE!</v>
      </c>
      <c r="DM590" s="192" t="e">
        <f t="shared" si="3500"/>
        <v>#VALUE!</v>
      </c>
      <c r="DN590" s="192" t="e">
        <f t="shared" si="3501"/>
        <v>#VALUE!</v>
      </c>
      <c r="DO590" s="192" t="e">
        <f t="shared" si="3502"/>
        <v>#VALUE!</v>
      </c>
      <c r="DP590" s="192" t="e">
        <f t="shared" si="3503"/>
        <v>#VALUE!</v>
      </c>
      <c r="DQ590" s="192" t="e">
        <f t="shared" si="3504"/>
        <v>#VALUE!</v>
      </c>
      <c r="DR590" s="192" t="e">
        <f t="shared" si="3505"/>
        <v>#VALUE!</v>
      </c>
      <c r="DS590" s="192" t="e">
        <f t="shared" si="3506"/>
        <v>#VALUE!</v>
      </c>
      <c r="DT590" s="192" t="e">
        <f t="shared" si="3507"/>
        <v>#VALUE!</v>
      </c>
      <c r="DU590" s="192" t="e">
        <f t="shared" si="3508"/>
        <v>#VALUE!</v>
      </c>
      <c r="DV590" s="198" t="e">
        <f t="shared" si="3509"/>
        <v>#VALUE!</v>
      </c>
      <c r="DW590" s="198" t="e">
        <f t="shared" si="3510"/>
        <v>#DIV/0!</v>
      </c>
      <c r="DX590" s="198" t="e">
        <f t="shared" si="3511"/>
        <v>#DIV/0!</v>
      </c>
      <c r="DY590" s="198" t="e">
        <f t="shared" si="3512"/>
        <v>#VALUE!</v>
      </c>
      <c r="DZ590" s="198" t="e">
        <f t="shared" si="3513"/>
        <v>#VALUE!</v>
      </c>
      <c r="EA590" s="198" t="e">
        <f t="shared" si="3514"/>
        <v>#VALUE!</v>
      </c>
      <c r="EB590" s="198" t="e">
        <f t="shared" si="3515"/>
        <v>#VALUE!</v>
      </c>
      <c r="EC590" s="198" t="e">
        <f t="shared" si="3516"/>
        <v>#DIV/0!</v>
      </c>
      <c r="ED590" s="198" t="e">
        <f t="shared" si="3517"/>
        <v>#VALUE!</v>
      </c>
      <c r="EE590" s="198" t="e">
        <f t="shared" si="3518"/>
        <v>#VALUE!</v>
      </c>
      <c r="EF590" s="198" t="e">
        <f t="shared" ref="EF590:EO590" si="3598">DV590/SUM($DV590:$EE590)</f>
        <v>#VALUE!</v>
      </c>
      <c r="EG590" s="198" t="e">
        <f t="shared" si="3598"/>
        <v>#DIV/0!</v>
      </c>
      <c r="EH590" s="198" t="e">
        <f t="shared" si="3598"/>
        <v>#DIV/0!</v>
      </c>
      <c r="EI590" s="198" t="e">
        <f t="shared" si="3598"/>
        <v>#VALUE!</v>
      </c>
      <c r="EJ590" s="198" t="e">
        <f t="shared" si="3598"/>
        <v>#VALUE!</v>
      </c>
      <c r="EK590" s="198" t="e">
        <f t="shared" si="3598"/>
        <v>#VALUE!</v>
      </c>
      <c r="EL590" s="198" t="e">
        <f t="shared" si="3598"/>
        <v>#VALUE!</v>
      </c>
      <c r="EM590" s="198" t="e">
        <f t="shared" si="3598"/>
        <v>#DIV/0!</v>
      </c>
      <c r="EN590" s="198" t="e">
        <f t="shared" si="3598"/>
        <v>#VALUE!</v>
      </c>
      <c r="EO590" s="198" t="e">
        <f t="shared" si="3598"/>
        <v>#VALUE!</v>
      </c>
      <c r="EP590" s="511">
        <f t="shared" ref="EP590:EW590" si="3599">EP589</f>
        <v>0.08</v>
      </c>
      <c r="EQ590" s="511">
        <f t="shared" si="3599"/>
        <v>0.015</v>
      </c>
      <c r="ER590" s="511">
        <f t="shared" si="3599"/>
        <v>0.015</v>
      </c>
      <c r="ES590" s="511">
        <f t="shared" si="3599"/>
        <v>0.015</v>
      </c>
      <c r="ET590" s="511">
        <f t="shared" si="3599"/>
        <v>0.015</v>
      </c>
      <c r="EU590" s="511">
        <f t="shared" si="3599"/>
        <v>0.09</v>
      </c>
      <c r="EV590" s="511">
        <f t="shared" si="3599"/>
        <v>0.09</v>
      </c>
      <c r="EW590" s="511">
        <f t="shared" si="3599"/>
        <v>0.09</v>
      </c>
      <c r="EX590" s="420" t="str">
        <f>IF(_tag_month_day!AS586="","",_tag_month_day!AS586/100)</f>
        <v/>
      </c>
      <c r="EY590" s="420" t="str">
        <f>IF(_tag_month_day!AT586="","",_tag_month_day!AT586/100)</f>
        <v/>
      </c>
      <c r="EZ590" s="420" t="str">
        <f>IF(_tag_month_day!AU586="","",_tag_month_day!AU586/100)</f>
        <v/>
      </c>
      <c r="FA590" s="420" t="str">
        <f>IF(_tag_month_day!AV586="","",_tag_month_day!AV586/100)</f>
        <v/>
      </c>
      <c r="FB590" s="420" t="str">
        <f>IF(_tag_month_day!AW586="","",_tag_month_day!AW586/100)</f>
        <v/>
      </c>
      <c r="FC590" s="420" t="str">
        <f>IF(_tag_month_day!AX586="","",_tag_month_day!AX586/100)</f>
        <v/>
      </c>
      <c r="FD590" s="510">
        <f t="shared" si="3547"/>
        <v>0.33</v>
      </c>
      <c r="FE590" s="510">
        <f t="shared" si="3548"/>
        <v>0.19</v>
      </c>
      <c r="FF590" s="510">
        <f t="shared" si="3549"/>
        <v>0.003</v>
      </c>
      <c r="FG590" s="510">
        <f t="shared" si="3550"/>
        <v>0</v>
      </c>
      <c r="FH590" s="603">
        <f t="shared" si="3551"/>
        <v>0.0001</v>
      </c>
      <c r="FI590" s="510">
        <f t="shared" ref="FI590:FR590" si="3600">FI589</f>
        <v>0.41</v>
      </c>
      <c r="FJ590" s="510">
        <f t="shared" si="3600"/>
        <v>0.11</v>
      </c>
      <c r="FK590" s="510">
        <f t="shared" si="3600"/>
        <v>0.015</v>
      </c>
      <c r="FL590" s="510">
        <f t="shared" si="3600"/>
        <v>0</v>
      </c>
      <c r="FM590" s="603">
        <f t="shared" si="3600"/>
        <v>0.0001</v>
      </c>
      <c r="FN590" s="510" t="str">
        <f>IF(_tag_month_day!AY586="","",_tag_month_day!AY586/100)</f>
        <v/>
      </c>
      <c r="FO590" s="510" t="str">
        <f>IF(_tag_month_day!AZ586="","",_tag_month_day!AZ586/100)</f>
        <v/>
      </c>
      <c r="FP590" s="510" t="str">
        <f>IF(_tag_month_day!BA586="","",_tag_month_day!BA586/100)</f>
        <v/>
      </c>
      <c r="FQ590" s="510" t="str">
        <f>IF(_tag_month_day!BB586="","",_tag_month_day!BB586/100)</f>
        <v/>
      </c>
      <c r="FR590" s="603" t="str">
        <f>IF(_tag_month_day!BC586="","",_tag_month_day!BC586/100)</f>
        <v/>
      </c>
      <c r="FS590" s="510" t="str">
        <f>IF(_tag_month_day!BD586="","",_tag_month_day!BD586/100)</f>
        <v/>
      </c>
      <c r="FT590" s="510" t="str">
        <f>IF(_tag_month_day!BE586="","",_tag_month_day!BE586/100)</f>
        <v/>
      </c>
      <c r="FU590" s="510" t="str">
        <f>IF(_tag_month_day!BF586="","",_tag_month_day!BF586/100)</f>
        <v/>
      </c>
      <c r="FV590" s="510" t="str">
        <f>IF(_tag_month_day!BG586="","",_tag_month_day!BG586/100)</f>
        <v/>
      </c>
      <c r="FW590" s="603" t="str">
        <f>IF(_tag_month_day!BH586="","",_tag_month_day!BH586/100)</f>
        <v/>
      </c>
      <c r="FX590" s="510" t="str">
        <f>IF(_tag_month_day!BI586="","",_tag_month_day!BI586/100)</f>
        <v/>
      </c>
      <c r="FY590" s="510" t="str">
        <f>IF(_tag_month_day!BJ586="","",_tag_month_day!BJ586/100)</f>
        <v/>
      </c>
      <c r="FZ590" s="605" t="str">
        <f>IF(_tag_month_day!BK586="","",_tag_month_day!BK586/100)</f>
        <v/>
      </c>
      <c r="GA590" s="510" t="str">
        <f>IF(_tag_month_day!BL586="","",_tag_month_day!BL586/100)</f>
        <v/>
      </c>
      <c r="GB590" s="603" t="str">
        <f>IF(_tag_month_day!BM586="","",_tag_month_day!BM586/100)</f>
        <v/>
      </c>
      <c r="GC590" s="420" t="str">
        <f>IF(_tag_month_day!BN586="","",_tag_month_day!BN586/100)</f>
        <v/>
      </c>
      <c r="GD590" s="420" t="str">
        <f>IF(_tag_month_day!BO586="","",_tag_month_day!BO586/100)</f>
        <v/>
      </c>
      <c r="GE590" s="420" t="str">
        <f>IF(_tag_month_day!BP586="","",_tag_month_day!BP586/100)</f>
        <v/>
      </c>
      <c r="GF590" s="420" t="str">
        <f>IF(_tag_month_day!BQ586="","",_tag_month_day!BQ586/100)</f>
        <v/>
      </c>
      <c r="GG590" s="420" t="str">
        <f>IF(_tag_month_day!BR586="","",_tag_month_day!BR586/100)</f>
        <v/>
      </c>
      <c r="GH590" s="420" t="str">
        <f>IF(_tag_month_day!BS586="","",_tag_month_day!BS586/100)</f>
        <v/>
      </c>
      <c r="GI590" s="603" t="str">
        <f>IF(_tag_month_day!BT586="","",_tag_month_day!BT586/100)</f>
        <v/>
      </c>
      <c r="GJ590" s="612" t="str">
        <f>IF(_tag_month_day!BU586="","",_tag_month_day!BU586/100)</f>
        <v/>
      </c>
      <c r="GK590" s="620" t="str">
        <f>IF(_tag_month_day!BV586="",IF(_rlcf_month_day!A$2="","",_rlcf_month_day!A$2/100),_tag_month_day!BV586/100)</f>
        <v/>
      </c>
      <c r="GL590" s="620" t="str">
        <f>IF(_tag_month_day!BW586="",IF(_rlcf_month_day!B$2="","",_rlcf_month_day!B$2/100),_tag_month_day!BW586/100)</f>
        <v/>
      </c>
      <c r="GM590" s="621" t="str">
        <f>IF(_tag_month_day!BX586="",IF(_rlcf_month_day!C$2="","",_rlcf_month_day!C$2/100),_tag_month_day!BX586/100)</f>
        <v/>
      </c>
      <c r="GN590" s="620" t="str">
        <f>IF(_tag_month_day!BV586="",IF(_rlcf_month_day!A$2="","",_rlcf_month_day!A$2/100),_tag_month_day!BV586/100)</f>
        <v/>
      </c>
      <c r="GO590" s="620" t="str">
        <f>IF(_tag_month_day!BW586="",IF(_rlcf_month_day!B$2="","",_rlcf_month_day!B$2/100),_tag_month_day!BW586/100)</f>
        <v/>
      </c>
      <c r="GP590" s="620" t="str">
        <f>IF(_tag_month_day!CD586="",IF(_rlcf_month_day!E$2="","",_rlcf_month_day!E$2/100),_tag_month_day!CD586/100)</f>
        <v/>
      </c>
      <c r="GQ590" s="620" t="str">
        <f>IF(_tag_month_day!CE586="",IF(_rlcf_month_day!F$2="","",_rlcf_month_day!F$2/100),_tag_month_day!CE586/100)</f>
        <v/>
      </c>
      <c r="GR590" s="621" t="str">
        <f>IF(_tag_month_day!CF586="",IF(_rlcf_month_day!G$2="","",_rlcf_month_day!G$2/100),_tag_month_day!CF586/100)</f>
        <v/>
      </c>
      <c r="GS590" s="626">
        <f t="shared" ref="GS590:HH590" si="3601">GS589</f>
        <v>0.953</v>
      </c>
      <c r="GT590" s="626">
        <f t="shared" si="3601"/>
        <v>0.55</v>
      </c>
      <c r="GU590" s="626">
        <f t="shared" si="3601"/>
        <v>0.55</v>
      </c>
      <c r="GV590" s="626">
        <f t="shared" si="3601"/>
        <v>0.55</v>
      </c>
      <c r="GW590" s="626">
        <f t="shared" si="3601"/>
        <v>0.5</v>
      </c>
      <c r="GX590" s="626">
        <f t="shared" si="3601"/>
        <v>0.935</v>
      </c>
      <c r="GY590" s="626">
        <f t="shared" si="3601"/>
        <v>0.15</v>
      </c>
      <c r="GZ590" s="626">
        <f t="shared" si="3601"/>
        <v>1</v>
      </c>
      <c r="HA590" s="632">
        <f t="shared" si="3601"/>
        <v>0.047</v>
      </c>
      <c r="HB590" s="632">
        <f t="shared" si="3601"/>
        <v>0.45</v>
      </c>
      <c r="HC590" s="632">
        <f t="shared" si="3601"/>
        <v>0.45</v>
      </c>
      <c r="HD590" s="632">
        <f t="shared" si="3601"/>
        <v>0.45</v>
      </c>
      <c r="HE590" s="632">
        <f t="shared" si="3601"/>
        <v>0.5</v>
      </c>
      <c r="HF590" s="632">
        <f t="shared" si="3601"/>
        <v>0.065</v>
      </c>
      <c r="HG590" s="632">
        <f t="shared" si="3601"/>
        <v>0.85</v>
      </c>
      <c r="HH590" s="632">
        <f t="shared" si="3601"/>
        <v>0</v>
      </c>
      <c r="HI590" s="68">
        <f t="shared" si="3523"/>
        <v>0</v>
      </c>
      <c r="HJ590" s="68" t="e">
        <f t="shared" si="3554"/>
        <v>#VALUE!</v>
      </c>
      <c r="HK590" s="202">
        <f t="shared" si="3555"/>
        <v>0.85</v>
      </c>
      <c r="HL590" s="464">
        <f t="shared" si="3556"/>
        <v>550000</v>
      </c>
      <c r="HM590" s="464">
        <f t="shared" si="3557"/>
        <v>480000</v>
      </c>
      <c r="HN590" s="192" t="e">
        <f t="shared" si="3524"/>
        <v>#VALUE!</v>
      </c>
      <c r="HO590" s="192" t="e">
        <f>HN590*HK590*$HO$2/HL590*1000000</f>
        <v>#VALUE!</v>
      </c>
      <c r="HP590" s="192" t="e">
        <f>HN590*HK590*$HP$2/HM590*1000000</f>
        <v>#VALUE!</v>
      </c>
    </row>
    <row r="591" customFormat="1" spans="1:224">
      <c r="A591" s="381">
        <v>586</v>
      </c>
      <c r="B591" s="54">
        <f ca="1" t="shared" si="3558"/>
        <v>43641</v>
      </c>
      <c r="C591" s="57">
        <f t="shared" si="3559"/>
        <v>0.0416666666666667</v>
      </c>
      <c r="D591" s="68" t="str">
        <f ca="1" t="shared" si="3525"/>
        <v>白班</v>
      </c>
      <c r="E591" s="68" t="str">
        <f ca="1" t="shared" si="3526"/>
        <v>丙</v>
      </c>
      <c r="F591" s="68">
        <f ca="1">SUMPRODUCT((成本日报!$A$3:$A$95=计划!B591)*(成本日报!$B$3:$B$95=计划!$D591),成本日报!$C$3:$C$95)</f>
        <v>3</v>
      </c>
      <c r="G591" s="382">
        <f ca="1" t="shared" si="3560"/>
        <v>43641.3749999986</v>
      </c>
      <c r="H591" s="382">
        <f ca="1" t="shared" si="3527"/>
        <v>43641.381944443</v>
      </c>
      <c r="I591" s="382">
        <f ca="1" t="shared" si="3528"/>
        <v>43641.3874999986</v>
      </c>
      <c r="J591" s="382">
        <f ca="1" t="shared" si="3529"/>
        <v>43641.4166666652</v>
      </c>
      <c r="K591" s="382">
        <f ca="1" t="shared" si="3530"/>
        <v>43641.4791666653</v>
      </c>
      <c r="L591" s="382">
        <f ca="1" t="shared" si="3531"/>
        <v>43641.4999999986</v>
      </c>
      <c r="M591" s="398" t="str">
        <f>IF(_tag_month_day!A587="","",_tag_month_day!A587)</f>
        <v/>
      </c>
      <c r="N591" s="398" t="str">
        <f>IF(_tag_month_day!B587="","",_tag_month_day!B587)</f>
        <v/>
      </c>
      <c r="O591" s="399" t="e">
        <f t="shared" si="3532"/>
        <v>#VALUE!</v>
      </c>
      <c r="P591" s="398" t="str">
        <f>IF(_tag_month_day!C587="","",_tag_month_day!C587)</f>
        <v/>
      </c>
      <c r="Q591" s="398" t="str">
        <f>IF(_tag_month_day!D587="","",_tag_month_day!D587)</f>
        <v/>
      </c>
      <c r="R591" s="416">
        <f>IF(_tag_month_day!CB587="",R590,_tag_month_day!CB587/100)</f>
        <v>0.07</v>
      </c>
      <c r="S591" s="417" t="str">
        <f>IF(_tag_month_day!E587="","",_tag_month_day!E587)</f>
        <v/>
      </c>
      <c r="T591" s="417" t="str">
        <f>IF(_tag_month_day!F587="","",_tag_month_day!F587)</f>
        <v/>
      </c>
      <c r="U591" s="418" t="e">
        <f t="shared" si="3486"/>
        <v>#VALUE!</v>
      </c>
      <c r="V591" s="53" t="e">
        <f t="shared" si="3487"/>
        <v>#VALUE!</v>
      </c>
      <c r="W591" s="419" t="str">
        <f>IF(_jhy_month_day!A587="","",_jhy_month_day!A587)</f>
        <v/>
      </c>
      <c r="X591" s="420" t="str">
        <f>IF(_jhy_month_day!B587="","",_jhy_month_day!B587/100)</f>
        <v/>
      </c>
      <c r="Y591" s="420" t="str">
        <f>IF(_jhy_month_day!C587="","",_jhy_month_day!C587/100)</f>
        <v/>
      </c>
      <c r="Z591" s="439">
        <f t="shared" si="3576"/>
        <v>147</v>
      </c>
      <c r="AA591" s="440" t="str">
        <f>IF(_tag_month_day!G587="","",_tag_month_day!G587/100)</f>
        <v/>
      </c>
      <c r="AB591" s="440" t="str">
        <f>IF(_tag_month_day!H587="","",_tag_month_day!H587/100)</f>
        <v/>
      </c>
      <c r="AC591" s="193">
        <f t="shared" si="3533"/>
        <v>1.59963432013121</v>
      </c>
      <c r="AD591" s="441" t="str">
        <f t="shared" si="3534"/>
        <v/>
      </c>
      <c r="AE591" s="442" t="str">
        <f t="shared" si="3535"/>
        <v/>
      </c>
      <c r="AF591" s="443">
        <v>1</v>
      </c>
      <c r="AG591" s="68" t="str">
        <f>IF(_duihao_month_day!A587="","",_duihao_month_day!A587)</f>
        <v/>
      </c>
      <c r="AH591" s="463">
        <f>IF(_gyk_month_day!B587="",AH590,_gyk_month_day!B587)</f>
        <v>820</v>
      </c>
      <c r="AI591" s="464"/>
      <c r="AJ591" s="68" t="str">
        <f>IF(_tag_month_day!I587="","",_tag_month_day!I587)</f>
        <v/>
      </c>
      <c r="AK591" s="465" t="str">
        <f>IF(_tzyy_month_day!A587="","",_tzyy_month_day!A587)</f>
        <v/>
      </c>
      <c r="AL591" s="465" t="str">
        <f>IF(_tzyy_month_day!B587="","",_tzyy_month_day!B587)</f>
        <v/>
      </c>
      <c r="AM591" s="465" t="str">
        <f>IF(_tzyy_month_day!C587="","",_tzyy_month_day!C587)</f>
        <v/>
      </c>
      <c r="AN591" s="466" t="str">
        <f>IF(_tag_month_day!CG587="","",_tag_month_day!CG587)</f>
        <v/>
      </c>
      <c r="AO591" s="466" t="str">
        <f>IF(_tag_month_day!CH587="","",_tag_month_day!CH587)</f>
        <v/>
      </c>
      <c r="AP591" s="486" t="e">
        <f t="shared" si="3536"/>
        <v>#VALUE!</v>
      </c>
      <c r="AQ591" s="487" t="str">
        <f>IF(_tag_month_day!J587="","",_tag_month_day!J587/100)</f>
        <v/>
      </c>
      <c r="AR591" s="488">
        <f t="shared" si="3537"/>
        <v>1.3</v>
      </c>
      <c r="AS591" s="489" t="e">
        <f t="shared" si="3488"/>
        <v>#VALUE!</v>
      </c>
      <c r="AT591" s="489">
        <f t="shared" si="3538"/>
        <v>0</v>
      </c>
      <c r="AU591" s="490" t="str">
        <f>IF(_tag_month_day!K587="","",_tag_month_day!K587)</f>
        <v/>
      </c>
      <c r="AV591" s="491" t="str">
        <f>IF(_tag_month_day!L587="","",_tag_month_day!L587/100)</f>
        <v/>
      </c>
      <c r="AW591" s="420">
        <f t="shared" si="3460"/>
        <v>0</v>
      </c>
      <c r="AX591" s="420">
        <f t="shared" si="3539"/>
        <v>0</v>
      </c>
      <c r="AY591" s="420" t="str">
        <f>IF(_tag_month_day!M587="","",_tag_month_day!M587/100)</f>
        <v/>
      </c>
      <c r="AZ591" s="420" t="str">
        <f>IF(_tag_month_day!N587="","",_tag_month_day!N587/100)</f>
        <v/>
      </c>
      <c r="BA591" s="420" t="str">
        <f>IF(_tag_month_day!O587="","",_tag_month_day!O587/100)</f>
        <v/>
      </c>
      <c r="BB591" s="496" t="str">
        <f>IF(_tag_month_day!P587="","",_tag_month_day!P587/100)</f>
        <v/>
      </c>
      <c r="BC591" s="496">
        <f t="shared" si="3540"/>
        <v>0</v>
      </c>
      <c r="BD591" s="496" t="str">
        <f>IF(_tag_month_day!Q587="","",_tag_month_day!Q587/100)</f>
        <v/>
      </c>
      <c r="BE591" s="510" t="str">
        <f>IF(_tag_month_day!R587="","",_tag_month_day!R587/100)</f>
        <v/>
      </c>
      <c r="BF591" s="413" t="str">
        <f>IF(_tag_month_day!CC587="","",_tag_month_day!CC587/100)</f>
        <v/>
      </c>
      <c r="BG591" s="511" t="e">
        <f t="shared" si="3489"/>
        <v>#VALUE!</v>
      </c>
      <c r="BH591" s="198">
        <f t="shared" si="3490"/>
        <v>0</v>
      </c>
      <c r="BI591" s="512" t="e">
        <f>IF(CX591=0,BI590,(DK591*查询!$R$5+DL591*查询!$Q$5+DM591*查询!$N$5+DN591*查询!$O$5+DO591*查询!$P$5)*AF591/CX591)</f>
        <v>#VALUE!</v>
      </c>
      <c r="BJ591" s="512" t="e">
        <f>IF(CX591=0,BJ590,(DP591*查询!$S$5+DQ591*查询!$T$5+DR591*查询!$U$5)*AF591/CX591)</f>
        <v>#VALUE!</v>
      </c>
      <c r="BK591" s="512">
        <f t="shared" si="3541"/>
        <v>1</v>
      </c>
      <c r="BL591" s="513" t="str">
        <f>IF(_cfyc_month_day!A587="","",_cfyc_month_day!A587)</f>
        <v/>
      </c>
      <c r="BM591" s="513" t="str">
        <f>IF(_cfyc_month_day!B587="","",_cfyc_month_day!B587)</f>
        <v/>
      </c>
      <c r="BN591" s="513" t="str">
        <f>IF(_cfyc_month_day!C587="","",_cfyc_month_day!C587)</f>
        <v/>
      </c>
      <c r="BO591" s="522" t="str">
        <f>IF(_cfyc_month_day!D587="","",_cfyc_month_day!D587)</f>
        <v/>
      </c>
      <c r="BP591" s="522" t="str">
        <f>IF(_cfyc_month_day!E587="","",_cfyc_month_day!E587)</f>
        <v/>
      </c>
      <c r="BQ591" s="522" t="str">
        <f>IF(_cfyc_month_day!F587="","",_cfyc_month_day!F587)</f>
        <v/>
      </c>
      <c r="BR591" s="513" t="str">
        <f>IF(_tag_month_day!T587="","",_tag_month_day!T587)</f>
        <v/>
      </c>
      <c r="BS591" s="513" t="str">
        <f>IF(_tag_month_day!U587="","",_tag_month_day!U587)</f>
        <v/>
      </c>
      <c r="BT591" s="523" t="str">
        <f t="shared" si="3542"/>
        <v/>
      </c>
      <c r="BU591" s="223" t="str">
        <f>IF(_tag_month_day!V587="","",_tag_month_day!V587)</f>
        <v/>
      </c>
      <c r="BV591" s="206" t="str">
        <f>IF(_tag_month_day!W587="","",_tag_month_day!W587)</f>
        <v/>
      </c>
      <c r="BW591" s="540" t="str">
        <f>IF(_tag_month_day!X587="","",_tag_month_day!X587)</f>
        <v/>
      </c>
      <c r="BX591" s="540" t="str">
        <f>IF(_tag_month_day!Y587="","",_tag_month_day!Y587)</f>
        <v/>
      </c>
      <c r="BY591" s="541">
        <f ca="1" t="shared" si="3543"/>
        <v>43641.4999999986</v>
      </c>
      <c r="BZ591" s="542"/>
      <c r="CA591" s="562" t="str">
        <f>IF(_jhy2_month_day!A587="","",_jhy2_month_day!A587)</f>
        <v/>
      </c>
      <c r="CB591" s="464" t="str">
        <f>IF(_jhy2_month_day!B587="","",_jhy2_month_day!B587)</f>
        <v/>
      </c>
      <c r="CC591" s="464" t="str">
        <f>IF(_jhy2_month_day!C587="","",_jhy2_month_day!C587)</f>
        <v/>
      </c>
      <c r="CD591" s="464" t="str">
        <f>IF(_jhy2_month_day!D587="","",_jhy2_month_day!D587)</f>
        <v/>
      </c>
      <c r="CE591" s="464" t="str">
        <f>IF(_jhy2_month_day!E587="","",_jhy2_month_day!E587)</f>
        <v/>
      </c>
      <c r="CF591" s="464" t="str">
        <f>IF(_jhy2_month_day!F587="","",_jhy2_month_day!F587)</f>
        <v/>
      </c>
      <c r="CG591" s="464" t="str">
        <f>IF(_jhy2_month_day!G587="","",_jhy2_month_day!G587)</f>
        <v/>
      </c>
      <c r="CH591" s="464" t="str">
        <f>IF(_jhy2_month_day!H587="","",_jhy2_month_day!H587)</f>
        <v/>
      </c>
      <c r="CI591" s="464" t="str">
        <f>IF(_jhy2_month_day!I587="","",_jhy2_month_day!I587)</f>
        <v/>
      </c>
      <c r="CJ591" s="464" t="str">
        <f>IF(_jhy2_month_day!J587="","",_jhy2_month_day!J587)</f>
        <v/>
      </c>
      <c r="CK591" s="464" t="str">
        <f>IF(_jhy2_month_day!K587="","",_jhy2_month_day!K587)</f>
        <v/>
      </c>
      <c r="CL591" s="562" t="str">
        <f>IF(_jhy2_month_day!L587="","",_jhy2_month_day!L587)</f>
        <v/>
      </c>
      <c r="CM591" s="562" t="str">
        <f>IF(_jhy2_month_day!M587="","",_jhy2_month_day!M587)</f>
        <v/>
      </c>
      <c r="CN591" s="562" t="str">
        <f>IF(_jhy2_month_day!N587="","",_jhy2_month_day!N587)</f>
        <v/>
      </c>
      <c r="CO591" s="562" t="str">
        <f>IF(_jhy2_month_day!O587="","",_jhy2_month_day!O587)</f>
        <v/>
      </c>
      <c r="CP591" s="562" t="str">
        <f>IF(_jhy2_month_day!P587="","",_jhy2_month_day!P587)</f>
        <v/>
      </c>
      <c r="CQ591" s="562" t="str">
        <f>IF(_jhy2_month_day!Q587="","",_jhy2_month_day!Q587)</f>
        <v/>
      </c>
      <c r="CR591" s="563" t="str">
        <f>IF(_jhy2_month_day!R587="","",_jhy2_month_day!R587)</f>
        <v/>
      </c>
      <c r="CS591" s="576" t="str">
        <f>IF(_jhy2_month_day!S587="","",_jhy2_month_day!S587)</f>
        <v/>
      </c>
      <c r="CT591" s="562" t="str">
        <f>IF(_jhy2_month_day!T587="","",_jhy2_month_day!T587)</f>
        <v/>
      </c>
      <c r="CU591" s="577" t="e">
        <f t="shared" si="3491"/>
        <v>#VALUE!</v>
      </c>
      <c r="CV591" s="198" t="e">
        <f t="shared" si="3492"/>
        <v>#VALUE!</v>
      </c>
      <c r="CW591" s="192" t="e">
        <f t="shared" si="3493"/>
        <v>#VALUE!</v>
      </c>
      <c r="CX591" s="192" t="e">
        <f t="shared" si="3494"/>
        <v>#VALUE!</v>
      </c>
      <c r="CY591" s="202" t="e">
        <f t="shared" si="3495"/>
        <v>#VALUE!</v>
      </c>
      <c r="CZ591" s="192" t="e">
        <f t="shared" ref="CZ591:DI591" si="3602">$AJ591*EF591</f>
        <v>#VALUE!</v>
      </c>
      <c r="DA591" s="192" t="e">
        <f t="shared" si="3602"/>
        <v>#VALUE!</v>
      </c>
      <c r="DB591" s="192" t="e">
        <f t="shared" si="3602"/>
        <v>#VALUE!</v>
      </c>
      <c r="DC591" s="192" t="e">
        <f t="shared" si="3602"/>
        <v>#VALUE!</v>
      </c>
      <c r="DD591" s="192" t="e">
        <f t="shared" si="3602"/>
        <v>#VALUE!</v>
      </c>
      <c r="DE591" s="192" t="e">
        <f t="shared" si="3602"/>
        <v>#VALUE!</v>
      </c>
      <c r="DF591" s="192" t="e">
        <f t="shared" si="3602"/>
        <v>#VALUE!</v>
      </c>
      <c r="DG591" s="192" t="e">
        <f t="shared" si="3602"/>
        <v>#VALUE!</v>
      </c>
      <c r="DH591" s="192" t="e">
        <f t="shared" si="3602"/>
        <v>#VALUE!</v>
      </c>
      <c r="DI591" s="192" t="e">
        <f t="shared" si="3602"/>
        <v>#VALUE!</v>
      </c>
      <c r="DJ591" s="192" t="e">
        <f t="shared" si="3497"/>
        <v>#VALUE!</v>
      </c>
      <c r="DK591" s="192" t="e">
        <f t="shared" si="3498"/>
        <v>#VALUE!</v>
      </c>
      <c r="DL591" s="192" t="e">
        <f t="shared" si="3499"/>
        <v>#VALUE!</v>
      </c>
      <c r="DM591" s="192" t="e">
        <f t="shared" si="3500"/>
        <v>#VALUE!</v>
      </c>
      <c r="DN591" s="192" t="e">
        <f t="shared" si="3501"/>
        <v>#VALUE!</v>
      </c>
      <c r="DO591" s="192" t="e">
        <f t="shared" si="3502"/>
        <v>#VALUE!</v>
      </c>
      <c r="DP591" s="192" t="e">
        <f t="shared" si="3503"/>
        <v>#VALUE!</v>
      </c>
      <c r="DQ591" s="192" t="e">
        <f t="shared" si="3504"/>
        <v>#VALUE!</v>
      </c>
      <c r="DR591" s="192" t="e">
        <f t="shared" si="3505"/>
        <v>#VALUE!</v>
      </c>
      <c r="DS591" s="192" t="e">
        <f t="shared" si="3506"/>
        <v>#VALUE!</v>
      </c>
      <c r="DT591" s="192" t="e">
        <f t="shared" si="3507"/>
        <v>#VALUE!</v>
      </c>
      <c r="DU591" s="192" t="e">
        <f t="shared" si="3508"/>
        <v>#VALUE!</v>
      </c>
      <c r="DV591" s="198" t="e">
        <f t="shared" si="3509"/>
        <v>#VALUE!</v>
      </c>
      <c r="DW591" s="198" t="e">
        <f t="shared" si="3510"/>
        <v>#DIV/0!</v>
      </c>
      <c r="DX591" s="198" t="e">
        <f t="shared" si="3511"/>
        <v>#DIV/0!</v>
      </c>
      <c r="DY591" s="198" t="e">
        <f t="shared" si="3512"/>
        <v>#VALUE!</v>
      </c>
      <c r="DZ591" s="198" t="e">
        <f t="shared" si="3513"/>
        <v>#VALUE!</v>
      </c>
      <c r="EA591" s="198" t="e">
        <f t="shared" si="3514"/>
        <v>#VALUE!</v>
      </c>
      <c r="EB591" s="198" t="e">
        <f t="shared" si="3515"/>
        <v>#VALUE!</v>
      </c>
      <c r="EC591" s="198" t="e">
        <f t="shared" si="3516"/>
        <v>#DIV/0!</v>
      </c>
      <c r="ED591" s="198" t="e">
        <f t="shared" si="3517"/>
        <v>#VALUE!</v>
      </c>
      <c r="EE591" s="198" t="e">
        <f t="shared" si="3518"/>
        <v>#VALUE!</v>
      </c>
      <c r="EF591" s="198" t="e">
        <f t="shared" ref="EF591:EO591" si="3603">DV591/SUM($DV591:$EE591)</f>
        <v>#VALUE!</v>
      </c>
      <c r="EG591" s="198" t="e">
        <f t="shared" si="3603"/>
        <v>#DIV/0!</v>
      </c>
      <c r="EH591" s="198" t="e">
        <f t="shared" si="3603"/>
        <v>#DIV/0!</v>
      </c>
      <c r="EI591" s="198" t="e">
        <f t="shared" si="3603"/>
        <v>#VALUE!</v>
      </c>
      <c r="EJ591" s="198" t="e">
        <f t="shared" si="3603"/>
        <v>#VALUE!</v>
      </c>
      <c r="EK591" s="198" t="e">
        <f t="shared" si="3603"/>
        <v>#VALUE!</v>
      </c>
      <c r="EL591" s="198" t="e">
        <f t="shared" si="3603"/>
        <v>#VALUE!</v>
      </c>
      <c r="EM591" s="198" t="e">
        <f t="shared" si="3603"/>
        <v>#DIV/0!</v>
      </c>
      <c r="EN591" s="198" t="e">
        <f t="shared" si="3603"/>
        <v>#VALUE!</v>
      </c>
      <c r="EO591" s="198" t="e">
        <f t="shared" si="3603"/>
        <v>#VALUE!</v>
      </c>
      <c r="EP591" s="511">
        <f t="shared" ref="EP591:EW591" si="3604">EP590</f>
        <v>0.08</v>
      </c>
      <c r="EQ591" s="511">
        <f t="shared" si="3604"/>
        <v>0.015</v>
      </c>
      <c r="ER591" s="511">
        <f t="shared" si="3604"/>
        <v>0.015</v>
      </c>
      <c r="ES591" s="511">
        <f t="shared" si="3604"/>
        <v>0.015</v>
      </c>
      <c r="ET591" s="511">
        <f t="shared" si="3604"/>
        <v>0.015</v>
      </c>
      <c r="EU591" s="511">
        <f t="shared" si="3604"/>
        <v>0.09</v>
      </c>
      <c r="EV591" s="511">
        <f t="shared" si="3604"/>
        <v>0.09</v>
      </c>
      <c r="EW591" s="511">
        <f t="shared" si="3604"/>
        <v>0.09</v>
      </c>
      <c r="EX591" s="420" t="str">
        <f>IF(_tag_month_day!AS587="","",_tag_month_day!AS587/100)</f>
        <v/>
      </c>
      <c r="EY591" s="420" t="str">
        <f>IF(_tag_month_day!AT587="","",_tag_month_day!AT587/100)</f>
        <v/>
      </c>
      <c r="EZ591" s="420" t="str">
        <f>IF(_tag_month_day!AU587="","",_tag_month_day!AU587/100)</f>
        <v/>
      </c>
      <c r="FA591" s="420" t="str">
        <f>IF(_tag_month_day!AV587="","",_tag_month_day!AV587/100)</f>
        <v/>
      </c>
      <c r="FB591" s="420" t="str">
        <f>IF(_tag_month_day!AW587="","",_tag_month_day!AW587/100)</f>
        <v/>
      </c>
      <c r="FC591" s="420" t="str">
        <f>IF(_tag_month_day!AX587="","",_tag_month_day!AX587/100)</f>
        <v/>
      </c>
      <c r="FD591" s="510">
        <f t="shared" si="3547"/>
        <v>0.33</v>
      </c>
      <c r="FE591" s="510">
        <f t="shared" si="3548"/>
        <v>0.19</v>
      </c>
      <c r="FF591" s="510">
        <f t="shared" si="3549"/>
        <v>0.003</v>
      </c>
      <c r="FG591" s="510">
        <f t="shared" si="3550"/>
        <v>0</v>
      </c>
      <c r="FH591" s="603">
        <f t="shared" si="3551"/>
        <v>0.0001</v>
      </c>
      <c r="FI591" s="510">
        <f t="shared" ref="FI591:FR591" si="3605">FI590</f>
        <v>0.41</v>
      </c>
      <c r="FJ591" s="510">
        <f t="shared" si="3605"/>
        <v>0.11</v>
      </c>
      <c r="FK591" s="510">
        <f t="shared" si="3605"/>
        <v>0.015</v>
      </c>
      <c r="FL591" s="510">
        <f t="shared" si="3605"/>
        <v>0</v>
      </c>
      <c r="FM591" s="603">
        <f t="shared" si="3605"/>
        <v>0.0001</v>
      </c>
      <c r="FN591" s="510" t="str">
        <f>IF(_tag_month_day!AY587="","",_tag_month_day!AY587/100)</f>
        <v/>
      </c>
      <c r="FO591" s="510" t="str">
        <f>IF(_tag_month_day!AZ587="","",_tag_month_day!AZ587/100)</f>
        <v/>
      </c>
      <c r="FP591" s="510" t="str">
        <f>IF(_tag_month_day!BA587="","",_tag_month_day!BA587/100)</f>
        <v/>
      </c>
      <c r="FQ591" s="510" t="str">
        <f>IF(_tag_month_day!BB587="","",_tag_month_day!BB587/100)</f>
        <v/>
      </c>
      <c r="FR591" s="603" t="str">
        <f>IF(_tag_month_day!BC587="","",_tag_month_day!BC587/100)</f>
        <v/>
      </c>
      <c r="FS591" s="510" t="str">
        <f>IF(_tag_month_day!BD587="","",_tag_month_day!BD587/100)</f>
        <v/>
      </c>
      <c r="FT591" s="510" t="str">
        <f>IF(_tag_month_day!BE587="","",_tag_month_day!BE587/100)</f>
        <v/>
      </c>
      <c r="FU591" s="510" t="str">
        <f>IF(_tag_month_day!BF587="","",_tag_month_day!BF587/100)</f>
        <v/>
      </c>
      <c r="FV591" s="510" t="str">
        <f>IF(_tag_month_day!BG587="","",_tag_month_day!BG587/100)</f>
        <v/>
      </c>
      <c r="FW591" s="603" t="str">
        <f>IF(_tag_month_day!BH587="","",_tag_month_day!BH587/100)</f>
        <v/>
      </c>
      <c r="FX591" s="510" t="str">
        <f>IF(_tag_month_day!BI587="","",_tag_month_day!BI587/100)</f>
        <v/>
      </c>
      <c r="FY591" s="510" t="str">
        <f>IF(_tag_month_day!BJ587="","",_tag_month_day!BJ587/100)</f>
        <v/>
      </c>
      <c r="FZ591" s="605" t="str">
        <f>IF(_tag_month_day!BK587="","",_tag_month_day!BK587/100)</f>
        <v/>
      </c>
      <c r="GA591" s="510" t="str">
        <f>IF(_tag_month_day!BL587="","",_tag_month_day!BL587/100)</f>
        <v/>
      </c>
      <c r="GB591" s="603" t="str">
        <f>IF(_tag_month_day!BM587="","",_tag_month_day!BM587/100)</f>
        <v/>
      </c>
      <c r="GC591" s="420" t="str">
        <f>IF(_tag_month_day!BN587="","",_tag_month_day!BN587/100)</f>
        <v/>
      </c>
      <c r="GD591" s="420" t="str">
        <f>IF(_tag_month_day!BO587="","",_tag_month_day!BO587/100)</f>
        <v/>
      </c>
      <c r="GE591" s="420" t="str">
        <f>IF(_tag_month_day!BP587="","",_tag_month_day!BP587/100)</f>
        <v/>
      </c>
      <c r="GF591" s="420" t="str">
        <f>IF(_tag_month_day!BQ587="","",_tag_month_day!BQ587/100)</f>
        <v/>
      </c>
      <c r="GG591" s="420" t="str">
        <f>IF(_tag_month_day!BR587="","",_tag_month_day!BR587/100)</f>
        <v/>
      </c>
      <c r="GH591" s="420" t="str">
        <f>IF(_tag_month_day!BS587="","",_tag_month_day!BS587/100)</f>
        <v/>
      </c>
      <c r="GI591" s="603" t="str">
        <f>IF(_tag_month_day!BT587="","",_tag_month_day!BT587/100)</f>
        <v/>
      </c>
      <c r="GJ591" s="612" t="str">
        <f>IF(_tag_month_day!BU587="","",_tag_month_day!BU587/100)</f>
        <v/>
      </c>
      <c r="GK591" s="620" t="str">
        <f>IF(_tag_month_day!BV587="",IF(_rlcf_month_day!A$2="","",_rlcf_month_day!A$2/100),_tag_month_day!BV587/100)</f>
        <v/>
      </c>
      <c r="GL591" s="620" t="str">
        <f>IF(_tag_month_day!BW587="",IF(_rlcf_month_day!B$2="","",_rlcf_month_day!B$2/100),_tag_month_day!BW587/100)</f>
        <v/>
      </c>
      <c r="GM591" s="621" t="str">
        <f>IF(_tag_month_day!BX587="",IF(_rlcf_month_day!C$2="","",_rlcf_month_day!C$2/100),_tag_month_day!BX587/100)</f>
        <v/>
      </c>
      <c r="GN591" s="620" t="str">
        <f>IF(_tag_month_day!BV587="",IF(_rlcf_month_day!A$2="","",_rlcf_month_day!A$2/100),_tag_month_day!BV587/100)</f>
        <v/>
      </c>
      <c r="GO591" s="620" t="str">
        <f>IF(_tag_month_day!BW587="",IF(_rlcf_month_day!B$2="","",_rlcf_month_day!B$2/100),_tag_month_day!BW587/100)</f>
        <v/>
      </c>
      <c r="GP591" s="620" t="str">
        <f>IF(_tag_month_day!CD587="",IF(_rlcf_month_day!E$2="","",_rlcf_month_day!E$2/100),_tag_month_day!CD587/100)</f>
        <v/>
      </c>
      <c r="GQ591" s="620" t="str">
        <f>IF(_tag_month_day!CE587="",IF(_rlcf_month_day!F$2="","",_rlcf_month_day!F$2/100),_tag_month_day!CE587/100)</f>
        <v/>
      </c>
      <c r="GR591" s="621" t="str">
        <f>IF(_tag_month_day!CF587="",IF(_rlcf_month_day!G$2="","",_rlcf_month_day!G$2/100),_tag_month_day!CF587/100)</f>
        <v/>
      </c>
      <c r="GS591" s="626">
        <f t="shared" ref="GS591:HH591" si="3606">GS590</f>
        <v>0.953</v>
      </c>
      <c r="GT591" s="626">
        <f t="shared" si="3606"/>
        <v>0.55</v>
      </c>
      <c r="GU591" s="626">
        <f t="shared" si="3606"/>
        <v>0.55</v>
      </c>
      <c r="GV591" s="626">
        <f t="shared" si="3606"/>
        <v>0.55</v>
      </c>
      <c r="GW591" s="626">
        <f t="shared" si="3606"/>
        <v>0.5</v>
      </c>
      <c r="GX591" s="626">
        <f t="shared" si="3606"/>
        <v>0.935</v>
      </c>
      <c r="GY591" s="626">
        <f t="shared" si="3606"/>
        <v>0.15</v>
      </c>
      <c r="GZ591" s="626">
        <f t="shared" si="3606"/>
        <v>1</v>
      </c>
      <c r="HA591" s="632">
        <f t="shared" si="3606"/>
        <v>0.047</v>
      </c>
      <c r="HB591" s="632">
        <f t="shared" si="3606"/>
        <v>0.45</v>
      </c>
      <c r="HC591" s="632">
        <f t="shared" si="3606"/>
        <v>0.45</v>
      </c>
      <c r="HD591" s="632">
        <f t="shared" si="3606"/>
        <v>0.45</v>
      </c>
      <c r="HE591" s="632">
        <f t="shared" si="3606"/>
        <v>0.5</v>
      </c>
      <c r="HF591" s="632">
        <f t="shared" si="3606"/>
        <v>0.065</v>
      </c>
      <c r="HG591" s="632">
        <f t="shared" si="3606"/>
        <v>0.85</v>
      </c>
      <c r="HH591" s="632">
        <f t="shared" si="3606"/>
        <v>0</v>
      </c>
      <c r="HI591" s="68">
        <f t="shared" si="3523"/>
        <v>0</v>
      </c>
      <c r="HJ591" s="68" t="e">
        <f t="shared" si="3554"/>
        <v>#VALUE!</v>
      </c>
      <c r="HK591" s="202">
        <f t="shared" si="3555"/>
        <v>0.85</v>
      </c>
      <c r="HL591" s="464">
        <f t="shared" si="3556"/>
        <v>550000</v>
      </c>
      <c r="HM591" s="464">
        <f t="shared" si="3557"/>
        <v>480000</v>
      </c>
      <c r="HN591" s="192" t="e">
        <f t="shared" si="3524"/>
        <v>#VALUE!</v>
      </c>
      <c r="HO591" s="192" t="e">
        <f>HN591*HK591*$HO$2/HL591*1000000</f>
        <v>#VALUE!</v>
      </c>
      <c r="HP591" s="192" t="e">
        <f>HN591*HK591*$HP$2/HM591*1000000</f>
        <v>#VALUE!</v>
      </c>
    </row>
    <row r="592" customFormat="1" spans="1:224">
      <c r="A592" s="381">
        <v>587</v>
      </c>
      <c r="B592" s="54">
        <f ca="1" t="shared" si="3558"/>
        <v>43641</v>
      </c>
      <c r="C592" s="57">
        <f t="shared" si="3559"/>
        <v>0.0416666666666667</v>
      </c>
      <c r="D592" s="68" t="str">
        <f ca="1" t="shared" si="3525"/>
        <v>白班</v>
      </c>
      <c r="E592" s="68" t="str">
        <f ca="1" t="shared" si="3526"/>
        <v>丙</v>
      </c>
      <c r="F592" s="68">
        <f ca="1">SUMPRODUCT((成本日报!$A$3:$A$95=计划!B592)*(成本日报!$B$3:$B$95=计划!$D592),成本日报!$C$3:$C$95)</f>
        <v>3</v>
      </c>
      <c r="G592" s="382">
        <f ca="1" t="shared" si="3560"/>
        <v>43641.4166666652</v>
      </c>
      <c r="H592" s="382">
        <f ca="1" t="shared" si="3527"/>
        <v>43641.4236111097</v>
      </c>
      <c r="I592" s="382">
        <f ca="1" t="shared" si="3528"/>
        <v>43641.4291666652</v>
      </c>
      <c r="J592" s="382">
        <f ca="1" t="shared" si="3529"/>
        <v>43641.4583333319</v>
      </c>
      <c r="K592" s="382">
        <f ca="1" t="shared" si="3530"/>
        <v>43641.5208333319</v>
      </c>
      <c r="L592" s="382">
        <f ca="1" t="shared" si="3531"/>
        <v>43641.5416666652</v>
      </c>
      <c r="M592" s="398" t="str">
        <f>IF(_tag_month_day!A588="","",_tag_month_day!A588)</f>
        <v/>
      </c>
      <c r="N592" s="398" t="str">
        <f>IF(_tag_month_day!B588="","",_tag_month_day!B588)</f>
        <v/>
      </c>
      <c r="O592" s="399" t="e">
        <f t="shared" si="3532"/>
        <v>#VALUE!</v>
      </c>
      <c r="P592" s="398" t="str">
        <f>IF(_tag_month_day!C588="","",_tag_month_day!C588)</f>
        <v/>
      </c>
      <c r="Q592" s="398" t="str">
        <f>IF(_tag_month_day!D588="","",_tag_month_day!D588)</f>
        <v/>
      </c>
      <c r="R592" s="416">
        <f>IF(_tag_month_day!CB588="",R591,_tag_month_day!CB588/100)</f>
        <v>0.07</v>
      </c>
      <c r="S592" s="417" t="str">
        <f>IF(_tag_month_day!E588="","",_tag_month_day!E588)</f>
        <v/>
      </c>
      <c r="T592" s="417" t="str">
        <f>IF(_tag_month_day!F588="","",_tag_month_day!F588)</f>
        <v/>
      </c>
      <c r="U592" s="418" t="e">
        <f t="shared" si="3486"/>
        <v>#VALUE!</v>
      </c>
      <c r="V592" s="53" t="e">
        <f t="shared" si="3487"/>
        <v>#VALUE!</v>
      </c>
      <c r="W592" s="419" t="str">
        <f>IF(_jhy_month_day!A588="","",_jhy_month_day!A588)</f>
        <v/>
      </c>
      <c r="X592" s="420" t="str">
        <f>IF(_jhy_month_day!B588="","",_jhy_month_day!B588/100)</f>
        <v/>
      </c>
      <c r="Y592" s="420" t="str">
        <f>IF(_jhy_month_day!C588="","",_jhy_month_day!C588/100)</f>
        <v/>
      </c>
      <c r="Z592" s="439">
        <f t="shared" si="3576"/>
        <v>147</v>
      </c>
      <c r="AA592" s="440" t="str">
        <f>IF(_tag_month_day!G588="","",_tag_month_day!G588/100)</f>
        <v/>
      </c>
      <c r="AB592" s="440" t="str">
        <f>IF(_tag_month_day!H588="","",_tag_month_day!H588/100)</f>
        <v/>
      </c>
      <c r="AC592" s="193">
        <f t="shared" si="3533"/>
        <v>1.59963432013121</v>
      </c>
      <c r="AD592" s="441" t="str">
        <f t="shared" si="3534"/>
        <v/>
      </c>
      <c r="AE592" s="442" t="str">
        <f t="shared" si="3535"/>
        <v/>
      </c>
      <c r="AF592" s="443">
        <v>1</v>
      </c>
      <c r="AG592" s="68" t="str">
        <f>IF(_duihao_month_day!A588="","",_duihao_month_day!A588)</f>
        <v/>
      </c>
      <c r="AH592" s="463">
        <f>IF(_gyk_month_day!B588="",AH591,_gyk_month_day!B588)</f>
        <v>820</v>
      </c>
      <c r="AI592" s="464"/>
      <c r="AJ592" s="68" t="str">
        <f>IF(_tag_month_day!I588="","",_tag_month_day!I588)</f>
        <v/>
      </c>
      <c r="AK592" s="465" t="str">
        <f>IF(_tzyy_month_day!A588="","",_tzyy_month_day!A588)</f>
        <v/>
      </c>
      <c r="AL592" s="465" t="str">
        <f>IF(_tzyy_month_day!B588="","",_tzyy_month_day!B588)</f>
        <v/>
      </c>
      <c r="AM592" s="465" t="str">
        <f>IF(_tzyy_month_day!C588="","",_tzyy_month_day!C588)</f>
        <v/>
      </c>
      <c r="AN592" s="466" t="str">
        <f>IF(_tag_month_day!CG588="","",_tag_month_day!CG588)</f>
        <v/>
      </c>
      <c r="AO592" s="466" t="str">
        <f>IF(_tag_month_day!CH588="","",_tag_month_day!CH588)</f>
        <v/>
      </c>
      <c r="AP592" s="486" t="e">
        <f t="shared" si="3536"/>
        <v>#VALUE!</v>
      </c>
      <c r="AQ592" s="487" t="str">
        <f>IF(_tag_month_day!J588="","",_tag_month_day!J588/100)</f>
        <v/>
      </c>
      <c r="AR592" s="488">
        <f t="shared" si="3537"/>
        <v>1.3</v>
      </c>
      <c r="AS592" s="489" t="e">
        <f t="shared" si="3488"/>
        <v>#VALUE!</v>
      </c>
      <c r="AT592" s="489">
        <f t="shared" si="3538"/>
        <v>0</v>
      </c>
      <c r="AU592" s="490" t="str">
        <f>IF(_tag_month_day!K588="","",_tag_month_day!K588)</f>
        <v/>
      </c>
      <c r="AV592" s="491" t="str">
        <f>IF(_tag_month_day!L588="","",_tag_month_day!L588/100)</f>
        <v/>
      </c>
      <c r="AW592" s="420">
        <f t="shared" si="3460"/>
        <v>0</v>
      </c>
      <c r="AX592" s="420">
        <f t="shared" si="3539"/>
        <v>0</v>
      </c>
      <c r="AY592" s="420" t="str">
        <f>IF(_tag_month_day!M588="","",_tag_month_day!M588/100)</f>
        <v/>
      </c>
      <c r="AZ592" s="420" t="str">
        <f>IF(_tag_month_day!N588="","",_tag_month_day!N588/100)</f>
        <v/>
      </c>
      <c r="BA592" s="420" t="str">
        <f>IF(_tag_month_day!O588="","",_tag_month_day!O588/100)</f>
        <v/>
      </c>
      <c r="BB592" s="496" t="str">
        <f>IF(_tag_month_day!P588="","",_tag_month_day!P588/100)</f>
        <v/>
      </c>
      <c r="BC592" s="496">
        <f t="shared" si="3540"/>
        <v>0</v>
      </c>
      <c r="BD592" s="496" t="str">
        <f>IF(_tag_month_day!Q588="","",_tag_month_day!Q588/100)</f>
        <v/>
      </c>
      <c r="BE592" s="510" t="str">
        <f>IF(_tag_month_day!R588="","",_tag_month_day!R588/100)</f>
        <v/>
      </c>
      <c r="BF592" s="413" t="str">
        <f>IF(_tag_month_day!CC588="","",_tag_month_day!CC588/100)</f>
        <v/>
      </c>
      <c r="BG592" s="511" t="e">
        <f t="shared" si="3489"/>
        <v>#VALUE!</v>
      </c>
      <c r="BH592" s="198">
        <f t="shared" si="3490"/>
        <v>0</v>
      </c>
      <c r="BI592" s="512" t="e">
        <f>IF(CX592=0,BI591,(DK592*查询!$R$5+DL592*查询!$Q$5+DM592*查询!$N$5+DN592*查询!$O$5+DO592*查询!$P$5)*AF592/CX592)</f>
        <v>#VALUE!</v>
      </c>
      <c r="BJ592" s="512" t="e">
        <f>IF(CX592=0,BJ591,(DP592*查询!$S$5+DQ592*查询!$T$5+DR592*查询!$U$5)*AF592/CX592)</f>
        <v>#VALUE!</v>
      </c>
      <c r="BK592" s="512">
        <f t="shared" si="3541"/>
        <v>1</v>
      </c>
      <c r="BL592" s="513" t="str">
        <f>IF(_cfyc_month_day!A588="","",_cfyc_month_day!A588)</f>
        <v/>
      </c>
      <c r="BM592" s="513" t="str">
        <f>IF(_cfyc_month_day!B588="","",_cfyc_month_day!B588)</f>
        <v/>
      </c>
      <c r="BN592" s="513" t="str">
        <f>IF(_cfyc_month_day!C588="","",_cfyc_month_day!C588)</f>
        <v/>
      </c>
      <c r="BO592" s="522" t="str">
        <f>IF(_cfyc_month_day!D588="","",_cfyc_month_day!D588)</f>
        <v/>
      </c>
      <c r="BP592" s="522" t="str">
        <f>IF(_cfyc_month_day!E588="","",_cfyc_month_day!E588)</f>
        <v/>
      </c>
      <c r="BQ592" s="522" t="str">
        <f>IF(_cfyc_month_day!F588="","",_cfyc_month_day!F588)</f>
        <v/>
      </c>
      <c r="BR592" s="513" t="str">
        <f>IF(_tag_month_day!T588="","",_tag_month_day!T588)</f>
        <v/>
      </c>
      <c r="BS592" s="513" t="str">
        <f>IF(_tag_month_day!U588="","",_tag_month_day!U588)</f>
        <v/>
      </c>
      <c r="BT592" s="523" t="str">
        <f t="shared" si="3542"/>
        <v/>
      </c>
      <c r="BU592" s="223" t="str">
        <f>IF(_tag_month_day!V588="","",_tag_month_day!V588)</f>
        <v/>
      </c>
      <c r="BV592" s="206" t="str">
        <f>IF(_tag_month_day!W588="","",_tag_month_day!W588)</f>
        <v/>
      </c>
      <c r="BW592" s="540" t="str">
        <f>IF(_tag_month_day!X588="","",_tag_month_day!X588)</f>
        <v/>
      </c>
      <c r="BX592" s="540" t="str">
        <f>IF(_tag_month_day!Y588="","",_tag_month_day!Y588)</f>
        <v/>
      </c>
      <c r="BY592" s="541">
        <f ca="1" t="shared" si="3543"/>
        <v>43641.5416666652</v>
      </c>
      <c r="BZ592" s="542"/>
      <c r="CA592" s="543" t="str">
        <f>IF(_jhy2_month_day!A588="","",_jhy2_month_day!A588)</f>
        <v/>
      </c>
      <c r="CB592" s="464" t="str">
        <f>IF(_jhy2_month_day!B588="","",_jhy2_month_day!B588)</f>
        <v/>
      </c>
      <c r="CC592" s="464" t="str">
        <f>IF(_jhy2_month_day!C588="","",_jhy2_month_day!C588)</f>
        <v/>
      </c>
      <c r="CD592" s="464" t="str">
        <f>IF(_jhy2_month_day!D588="","",_jhy2_month_day!D588)</f>
        <v/>
      </c>
      <c r="CE592" s="464" t="str">
        <f>IF(_jhy2_month_day!E588="","",_jhy2_month_day!E588)</f>
        <v/>
      </c>
      <c r="CF592" s="464" t="str">
        <f>IF(_jhy2_month_day!F588="","",_jhy2_month_day!F588)</f>
        <v/>
      </c>
      <c r="CG592" s="464" t="str">
        <f>IF(_jhy2_month_day!G588="","",_jhy2_month_day!G588)</f>
        <v/>
      </c>
      <c r="CH592" s="464" t="str">
        <f>IF(_jhy2_month_day!H588="","",_jhy2_month_day!H588)</f>
        <v/>
      </c>
      <c r="CI592" s="464" t="str">
        <f>IF(_jhy2_month_day!I588="","",_jhy2_month_day!I588)</f>
        <v/>
      </c>
      <c r="CJ592" s="464" t="str">
        <f>IF(_jhy2_month_day!J588="","",_jhy2_month_day!J588)</f>
        <v/>
      </c>
      <c r="CK592" s="464" t="str">
        <f>IF(_jhy2_month_day!K588="","",_jhy2_month_day!K588)</f>
        <v/>
      </c>
      <c r="CL592" s="562" t="str">
        <f>IF(_jhy2_month_day!L588="","",_jhy2_month_day!L588)</f>
        <v/>
      </c>
      <c r="CM592" s="562" t="str">
        <f>IF(_jhy2_month_day!M588="","",_jhy2_month_day!M588)</f>
        <v/>
      </c>
      <c r="CN592" s="562" t="str">
        <f>IF(_jhy2_month_day!N588="","",_jhy2_month_day!N588)</f>
        <v/>
      </c>
      <c r="CO592" s="562" t="str">
        <f>IF(_jhy2_month_day!O588="","",_jhy2_month_day!O588)</f>
        <v/>
      </c>
      <c r="CP592" s="562" t="str">
        <f>IF(_jhy2_month_day!P588="","",_jhy2_month_day!P588)</f>
        <v/>
      </c>
      <c r="CQ592" s="562" t="str">
        <f>IF(_jhy2_month_day!Q588="","",_jhy2_month_day!Q588)</f>
        <v/>
      </c>
      <c r="CR592" s="563" t="str">
        <f>IF(_jhy2_month_day!R588="","",_jhy2_month_day!R588)</f>
        <v/>
      </c>
      <c r="CS592" s="576" t="str">
        <f>IF(_jhy2_month_day!S588="","",_jhy2_month_day!S588)</f>
        <v/>
      </c>
      <c r="CT592" s="562" t="str">
        <f>IF(_jhy2_month_day!T588="","",_jhy2_month_day!T588)</f>
        <v/>
      </c>
      <c r="CU592" s="577" t="e">
        <f t="shared" si="3491"/>
        <v>#VALUE!</v>
      </c>
      <c r="CV592" s="198" t="e">
        <f t="shared" si="3492"/>
        <v>#VALUE!</v>
      </c>
      <c r="CW592" s="192" t="e">
        <f t="shared" si="3493"/>
        <v>#VALUE!</v>
      </c>
      <c r="CX592" s="192" t="e">
        <f t="shared" si="3494"/>
        <v>#VALUE!</v>
      </c>
      <c r="CY592" s="202" t="e">
        <f t="shared" si="3495"/>
        <v>#VALUE!</v>
      </c>
      <c r="CZ592" s="192" t="e">
        <f t="shared" ref="CZ592:DI592" si="3607">$AJ592*EF592</f>
        <v>#VALUE!</v>
      </c>
      <c r="DA592" s="192" t="e">
        <f t="shared" si="3607"/>
        <v>#VALUE!</v>
      </c>
      <c r="DB592" s="192" t="e">
        <f t="shared" si="3607"/>
        <v>#VALUE!</v>
      </c>
      <c r="DC592" s="192" t="e">
        <f t="shared" si="3607"/>
        <v>#VALUE!</v>
      </c>
      <c r="DD592" s="192" t="e">
        <f t="shared" si="3607"/>
        <v>#VALUE!</v>
      </c>
      <c r="DE592" s="192" t="e">
        <f t="shared" si="3607"/>
        <v>#VALUE!</v>
      </c>
      <c r="DF592" s="192" t="e">
        <f t="shared" si="3607"/>
        <v>#VALUE!</v>
      </c>
      <c r="DG592" s="192" t="e">
        <f t="shared" si="3607"/>
        <v>#VALUE!</v>
      </c>
      <c r="DH592" s="192" t="e">
        <f t="shared" si="3607"/>
        <v>#VALUE!</v>
      </c>
      <c r="DI592" s="192" t="e">
        <f t="shared" si="3607"/>
        <v>#VALUE!</v>
      </c>
      <c r="DJ592" s="192" t="e">
        <f t="shared" si="3497"/>
        <v>#VALUE!</v>
      </c>
      <c r="DK592" s="192" t="e">
        <f t="shared" si="3498"/>
        <v>#VALUE!</v>
      </c>
      <c r="DL592" s="192" t="e">
        <f t="shared" si="3499"/>
        <v>#VALUE!</v>
      </c>
      <c r="DM592" s="192" t="e">
        <f t="shared" si="3500"/>
        <v>#VALUE!</v>
      </c>
      <c r="DN592" s="192" t="e">
        <f t="shared" si="3501"/>
        <v>#VALUE!</v>
      </c>
      <c r="DO592" s="192" t="e">
        <f t="shared" si="3502"/>
        <v>#VALUE!</v>
      </c>
      <c r="DP592" s="192" t="e">
        <f t="shared" si="3503"/>
        <v>#VALUE!</v>
      </c>
      <c r="DQ592" s="192" t="e">
        <f t="shared" si="3504"/>
        <v>#VALUE!</v>
      </c>
      <c r="DR592" s="192" t="e">
        <f t="shared" si="3505"/>
        <v>#VALUE!</v>
      </c>
      <c r="DS592" s="192" t="e">
        <f t="shared" si="3506"/>
        <v>#VALUE!</v>
      </c>
      <c r="DT592" s="192" t="e">
        <f t="shared" si="3507"/>
        <v>#VALUE!</v>
      </c>
      <c r="DU592" s="192" t="e">
        <f t="shared" si="3508"/>
        <v>#VALUE!</v>
      </c>
      <c r="DV592" s="198" t="e">
        <f t="shared" si="3509"/>
        <v>#VALUE!</v>
      </c>
      <c r="DW592" s="198" t="e">
        <f t="shared" si="3510"/>
        <v>#DIV/0!</v>
      </c>
      <c r="DX592" s="198" t="e">
        <f t="shared" si="3511"/>
        <v>#DIV/0!</v>
      </c>
      <c r="DY592" s="198" t="e">
        <f t="shared" si="3512"/>
        <v>#VALUE!</v>
      </c>
      <c r="DZ592" s="198" t="e">
        <f t="shared" si="3513"/>
        <v>#VALUE!</v>
      </c>
      <c r="EA592" s="198" t="e">
        <f t="shared" si="3514"/>
        <v>#VALUE!</v>
      </c>
      <c r="EB592" s="198" t="e">
        <f t="shared" si="3515"/>
        <v>#VALUE!</v>
      </c>
      <c r="EC592" s="198" t="e">
        <f t="shared" si="3516"/>
        <v>#DIV/0!</v>
      </c>
      <c r="ED592" s="198" t="e">
        <f t="shared" si="3517"/>
        <v>#VALUE!</v>
      </c>
      <c r="EE592" s="198" t="e">
        <f t="shared" si="3518"/>
        <v>#VALUE!</v>
      </c>
      <c r="EF592" s="198" t="e">
        <f t="shared" ref="EF592:EO592" si="3608">DV592/SUM($DV592:$EE592)</f>
        <v>#VALUE!</v>
      </c>
      <c r="EG592" s="198" t="e">
        <f t="shared" si="3608"/>
        <v>#DIV/0!</v>
      </c>
      <c r="EH592" s="198" t="e">
        <f t="shared" si="3608"/>
        <v>#DIV/0!</v>
      </c>
      <c r="EI592" s="198" t="e">
        <f t="shared" si="3608"/>
        <v>#VALUE!</v>
      </c>
      <c r="EJ592" s="198" t="e">
        <f t="shared" si="3608"/>
        <v>#VALUE!</v>
      </c>
      <c r="EK592" s="198" t="e">
        <f t="shared" si="3608"/>
        <v>#VALUE!</v>
      </c>
      <c r="EL592" s="198" t="e">
        <f t="shared" si="3608"/>
        <v>#VALUE!</v>
      </c>
      <c r="EM592" s="198" t="e">
        <f t="shared" si="3608"/>
        <v>#DIV/0!</v>
      </c>
      <c r="EN592" s="198" t="e">
        <f t="shared" si="3608"/>
        <v>#VALUE!</v>
      </c>
      <c r="EO592" s="198" t="e">
        <f t="shared" si="3608"/>
        <v>#VALUE!</v>
      </c>
      <c r="EP592" s="511">
        <f t="shared" ref="EP592:EW592" si="3609">EP591</f>
        <v>0.08</v>
      </c>
      <c r="EQ592" s="511">
        <f t="shared" si="3609"/>
        <v>0.015</v>
      </c>
      <c r="ER592" s="511">
        <f t="shared" si="3609"/>
        <v>0.015</v>
      </c>
      <c r="ES592" s="511">
        <f t="shared" si="3609"/>
        <v>0.015</v>
      </c>
      <c r="ET592" s="511">
        <f t="shared" si="3609"/>
        <v>0.015</v>
      </c>
      <c r="EU592" s="511">
        <f t="shared" si="3609"/>
        <v>0.09</v>
      </c>
      <c r="EV592" s="511">
        <f t="shared" si="3609"/>
        <v>0.09</v>
      </c>
      <c r="EW592" s="511">
        <f t="shared" si="3609"/>
        <v>0.09</v>
      </c>
      <c r="EX592" s="420" t="str">
        <f>IF(_tag_month_day!AS588="","",_tag_month_day!AS588/100)</f>
        <v/>
      </c>
      <c r="EY592" s="420" t="str">
        <f>IF(_tag_month_day!AT588="","",_tag_month_day!AT588/100)</f>
        <v/>
      </c>
      <c r="EZ592" s="420" t="str">
        <f>IF(_tag_month_day!AU588="","",_tag_month_day!AU588/100)</f>
        <v/>
      </c>
      <c r="FA592" s="420" t="str">
        <f>IF(_tag_month_day!AV588="","",_tag_month_day!AV588/100)</f>
        <v/>
      </c>
      <c r="FB592" s="420" t="str">
        <f>IF(_tag_month_day!AW588="","",_tag_month_day!AW588/100)</f>
        <v/>
      </c>
      <c r="FC592" s="420" t="str">
        <f>IF(_tag_month_day!AX588="","",_tag_month_day!AX588/100)</f>
        <v/>
      </c>
      <c r="FD592" s="510">
        <f t="shared" si="3547"/>
        <v>0.33</v>
      </c>
      <c r="FE592" s="510">
        <f t="shared" si="3548"/>
        <v>0.19</v>
      </c>
      <c r="FF592" s="510">
        <f t="shared" si="3549"/>
        <v>0.003</v>
      </c>
      <c r="FG592" s="510">
        <f t="shared" si="3550"/>
        <v>0</v>
      </c>
      <c r="FH592" s="603">
        <f t="shared" si="3551"/>
        <v>0.0001</v>
      </c>
      <c r="FI592" s="510">
        <f t="shared" ref="FI592:FR592" si="3610">FI591</f>
        <v>0.41</v>
      </c>
      <c r="FJ592" s="510">
        <f t="shared" si="3610"/>
        <v>0.11</v>
      </c>
      <c r="FK592" s="510">
        <f t="shared" si="3610"/>
        <v>0.015</v>
      </c>
      <c r="FL592" s="510">
        <f t="shared" si="3610"/>
        <v>0</v>
      </c>
      <c r="FM592" s="603">
        <f t="shared" si="3610"/>
        <v>0.0001</v>
      </c>
      <c r="FN592" s="510" t="str">
        <f>IF(_tag_month_day!AY588="","",_tag_month_day!AY588/100)</f>
        <v/>
      </c>
      <c r="FO592" s="510" t="str">
        <f>IF(_tag_month_day!AZ588="","",_tag_month_day!AZ588/100)</f>
        <v/>
      </c>
      <c r="FP592" s="510" t="str">
        <f>IF(_tag_month_day!BA588="","",_tag_month_day!BA588/100)</f>
        <v/>
      </c>
      <c r="FQ592" s="510" t="str">
        <f>IF(_tag_month_day!BB588="","",_tag_month_day!BB588/100)</f>
        <v/>
      </c>
      <c r="FR592" s="603" t="str">
        <f>IF(_tag_month_day!BC588="","",_tag_month_day!BC588/100)</f>
        <v/>
      </c>
      <c r="FS592" s="510" t="str">
        <f>IF(_tag_month_day!BD588="","",_tag_month_day!BD588/100)</f>
        <v/>
      </c>
      <c r="FT592" s="510" t="str">
        <f>IF(_tag_month_day!BE588="","",_tag_month_day!BE588/100)</f>
        <v/>
      </c>
      <c r="FU592" s="510" t="str">
        <f>IF(_tag_month_day!BF588="","",_tag_month_day!BF588/100)</f>
        <v/>
      </c>
      <c r="FV592" s="510" t="str">
        <f>IF(_tag_month_day!BG588="","",_tag_month_day!BG588/100)</f>
        <v/>
      </c>
      <c r="FW592" s="603" t="str">
        <f>IF(_tag_month_day!BH588="","",_tag_month_day!BH588/100)</f>
        <v/>
      </c>
      <c r="FX592" s="510" t="str">
        <f>IF(_tag_month_day!BI588="","",_tag_month_day!BI588/100)</f>
        <v/>
      </c>
      <c r="FY592" s="510" t="str">
        <f>IF(_tag_month_day!BJ588="","",_tag_month_day!BJ588/100)</f>
        <v/>
      </c>
      <c r="FZ592" s="605" t="str">
        <f>IF(_tag_month_day!BK588="","",_tag_month_day!BK588/100)</f>
        <v/>
      </c>
      <c r="GA592" s="510" t="str">
        <f>IF(_tag_month_day!BL588="","",_tag_month_day!BL588/100)</f>
        <v/>
      </c>
      <c r="GB592" s="603" t="str">
        <f>IF(_tag_month_day!BM588="","",_tag_month_day!BM588/100)</f>
        <v/>
      </c>
      <c r="GC592" s="420" t="str">
        <f>IF(_tag_month_day!BN588="","",_tag_month_day!BN588/100)</f>
        <v/>
      </c>
      <c r="GD592" s="420" t="str">
        <f>IF(_tag_month_day!BO588="","",_tag_month_day!BO588/100)</f>
        <v/>
      </c>
      <c r="GE592" s="420" t="str">
        <f>IF(_tag_month_day!BP588="","",_tag_month_day!BP588/100)</f>
        <v/>
      </c>
      <c r="GF592" s="420" t="str">
        <f>IF(_tag_month_day!BQ588="","",_tag_month_day!BQ588/100)</f>
        <v/>
      </c>
      <c r="GG592" s="420" t="str">
        <f>IF(_tag_month_day!BR588="","",_tag_month_day!BR588/100)</f>
        <v/>
      </c>
      <c r="GH592" s="420" t="str">
        <f>IF(_tag_month_day!BS588="","",_tag_month_day!BS588/100)</f>
        <v/>
      </c>
      <c r="GI592" s="603" t="str">
        <f>IF(_tag_month_day!BT588="","",_tag_month_day!BT588/100)</f>
        <v/>
      </c>
      <c r="GJ592" s="612" t="str">
        <f>IF(_tag_month_day!BU588="","",_tag_month_day!BU588/100)</f>
        <v/>
      </c>
      <c r="GK592" s="620" t="str">
        <f>IF(_tag_month_day!BV588="",IF(_rlcf_month_day!A$2="","",_rlcf_month_day!A$2/100),_tag_month_day!BV588/100)</f>
        <v/>
      </c>
      <c r="GL592" s="620" t="str">
        <f>IF(_tag_month_day!BW588="",IF(_rlcf_month_day!B$2="","",_rlcf_month_day!B$2/100),_tag_month_day!BW588/100)</f>
        <v/>
      </c>
      <c r="GM592" s="621" t="str">
        <f>IF(_tag_month_day!BX588="",IF(_rlcf_month_day!C$2="","",_rlcf_month_day!C$2/100),_tag_month_day!BX588/100)</f>
        <v/>
      </c>
      <c r="GN592" s="620" t="str">
        <f>IF(_tag_month_day!BV588="",IF(_rlcf_month_day!A$2="","",_rlcf_month_day!A$2/100),_tag_month_day!BV588/100)</f>
        <v/>
      </c>
      <c r="GO592" s="620" t="str">
        <f>IF(_tag_month_day!BW588="",IF(_rlcf_month_day!B$2="","",_rlcf_month_day!B$2/100),_tag_month_day!BW588/100)</f>
        <v/>
      </c>
      <c r="GP592" s="620" t="str">
        <f>IF(_tag_month_day!CD588="",IF(_rlcf_month_day!E$2="","",_rlcf_month_day!E$2/100),_tag_month_day!CD588/100)</f>
        <v/>
      </c>
      <c r="GQ592" s="620" t="str">
        <f>IF(_tag_month_day!CE588="",IF(_rlcf_month_day!F$2="","",_rlcf_month_day!F$2/100),_tag_month_day!CE588/100)</f>
        <v/>
      </c>
      <c r="GR592" s="621" t="str">
        <f>IF(_tag_month_day!CF588="",IF(_rlcf_month_day!G$2="","",_rlcf_month_day!G$2/100),_tag_month_day!CF588/100)</f>
        <v/>
      </c>
      <c r="GS592" s="626">
        <f t="shared" ref="GS592:HH592" si="3611">GS591</f>
        <v>0.953</v>
      </c>
      <c r="GT592" s="626">
        <f t="shared" si="3611"/>
        <v>0.55</v>
      </c>
      <c r="GU592" s="626">
        <f t="shared" si="3611"/>
        <v>0.55</v>
      </c>
      <c r="GV592" s="626">
        <f t="shared" si="3611"/>
        <v>0.55</v>
      </c>
      <c r="GW592" s="626">
        <f t="shared" si="3611"/>
        <v>0.5</v>
      </c>
      <c r="GX592" s="626">
        <f t="shared" si="3611"/>
        <v>0.935</v>
      </c>
      <c r="GY592" s="626">
        <f t="shared" si="3611"/>
        <v>0.15</v>
      </c>
      <c r="GZ592" s="626">
        <f t="shared" si="3611"/>
        <v>1</v>
      </c>
      <c r="HA592" s="632">
        <f t="shared" si="3611"/>
        <v>0.047</v>
      </c>
      <c r="HB592" s="632">
        <f t="shared" si="3611"/>
        <v>0.45</v>
      </c>
      <c r="HC592" s="632">
        <f t="shared" si="3611"/>
        <v>0.45</v>
      </c>
      <c r="HD592" s="632">
        <f t="shared" si="3611"/>
        <v>0.45</v>
      </c>
      <c r="HE592" s="632">
        <f t="shared" si="3611"/>
        <v>0.5</v>
      </c>
      <c r="HF592" s="632">
        <f t="shared" si="3611"/>
        <v>0.065</v>
      </c>
      <c r="HG592" s="632">
        <f t="shared" si="3611"/>
        <v>0.85</v>
      </c>
      <c r="HH592" s="632">
        <f t="shared" si="3611"/>
        <v>0</v>
      </c>
      <c r="HI592" s="68">
        <f t="shared" si="3523"/>
        <v>0</v>
      </c>
      <c r="HJ592" s="68" t="e">
        <f t="shared" si="3554"/>
        <v>#VALUE!</v>
      </c>
      <c r="HK592" s="202">
        <f t="shared" si="3555"/>
        <v>0.85</v>
      </c>
      <c r="HL592" s="464">
        <f t="shared" si="3556"/>
        <v>550000</v>
      </c>
      <c r="HM592" s="464">
        <f t="shared" si="3557"/>
        <v>480000</v>
      </c>
      <c r="HN592" s="192" t="e">
        <f t="shared" si="3524"/>
        <v>#VALUE!</v>
      </c>
      <c r="HO592" s="192" t="e">
        <f>HN592*HK592*$HO$2/HL592*1000000</f>
        <v>#VALUE!</v>
      </c>
      <c r="HP592" s="192" t="e">
        <f>HN592*HK592*$HP$2/HM592*1000000</f>
        <v>#VALUE!</v>
      </c>
    </row>
    <row r="593" customFormat="1" spans="1:224">
      <c r="A593" s="381">
        <v>588</v>
      </c>
      <c r="B593" s="54">
        <f ca="1" t="shared" si="3558"/>
        <v>43641</v>
      </c>
      <c r="C593" s="57">
        <f t="shared" si="3559"/>
        <v>0.0416666666666667</v>
      </c>
      <c r="D593" s="68" t="str">
        <f ca="1" t="shared" si="3525"/>
        <v>白班</v>
      </c>
      <c r="E593" s="68" t="str">
        <f ca="1" t="shared" si="3526"/>
        <v>丙</v>
      </c>
      <c r="F593" s="68">
        <f ca="1">SUMPRODUCT((成本日报!$A$3:$A$95=计划!B593)*(成本日报!$B$3:$B$95=计划!$D593),成本日报!$C$3:$C$95)</f>
        <v>3</v>
      </c>
      <c r="G593" s="382">
        <f ca="1" t="shared" si="3560"/>
        <v>43641.4583333319</v>
      </c>
      <c r="H593" s="382">
        <f ca="1" t="shared" si="3527"/>
        <v>43641.4652777764</v>
      </c>
      <c r="I593" s="382">
        <f ca="1" t="shared" si="3528"/>
        <v>43641.4708333319</v>
      </c>
      <c r="J593" s="382">
        <f ca="1" t="shared" si="3529"/>
        <v>43641.4999999986</v>
      </c>
      <c r="K593" s="382">
        <f ca="1" t="shared" si="3530"/>
        <v>43641.5624999986</v>
      </c>
      <c r="L593" s="382">
        <f ca="1" t="shared" si="3531"/>
        <v>43641.5833333319</v>
      </c>
      <c r="M593" s="398" t="str">
        <f>IF(_tag_month_day!A589="","",_tag_month_day!A589)</f>
        <v/>
      </c>
      <c r="N593" s="398" t="str">
        <f>IF(_tag_month_day!B589="","",_tag_month_day!B589)</f>
        <v/>
      </c>
      <c r="O593" s="399" t="e">
        <f t="shared" si="3532"/>
        <v>#VALUE!</v>
      </c>
      <c r="P593" s="398" t="str">
        <f>IF(_tag_month_day!C589="","",_tag_month_day!C589)</f>
        <v/>
      </c>
      <c r="Q593" s="398" t="str">
        <f>IF(_tag_month_day!D589="","",_tag_month_day!D589)</f>
        <v/>
      </c>
      <c r="R593" s="416">
        <f>IF(_tag_month_day!CB589="",R592,_tag_month_day!CB589/100)</f>
        <v>0.07</v>
      </c>
      <c r="S593" s="417" t="str">
        <f>IF(_tag_month_day!E589="","",_tag_month_day!E589)</f>
        <v/>
      </c>
      <c r="T593" s="417" t="str">
        <f>IF(_tag_month_day!F589="","",_tag_month_day!F589)</f>
        <v/>
      </c>
      <c r="U593" s="418" t="e">
        <f t="shared" si="3486"/>
        <v>#VALUE!</v>
      </c>
      <c r="V593" s="53" t="e">
        <f t="shared" si="3487"/>
        <v>#VALUE!</v>
      </c>
      <c r="W593" s="419" t="str">
        <f>IF(_jhy_month_day!A589="","",_jhy_month_day!A589)</f>
        <v/>
      </c>
      <c r="X593" s="420" t="str">
        <f>IF(_jhy_month_day!B589="","",_jhy_month_day!B589/100)</f>
        <v/>
      </c>
      <c r="Y593" s="420" t="str">
        <f>IF(_jhy_month_day!C589="","",_jhy_month_day!C589/100)</f>
        <v/>
      </c>
      <c r="Z593" s="439">
        <f t="shared" si="3576"/>
        <v>147</v>
      </c>
      <c r="AA593" s="440" t="str">
        <f>IF(_tag_month_day!G589="","",_tag_month_day!G589/100)</f>
        <v/>
      </c>
      <c r="AB593" s="440" t="str">
        <f>IF(_tag_month_day!H589="","",_tag_month_day!H589/100)</f>
        <v/>
      </c>
      <c r="AC593" s="193">
        <f t="shared" si="3533"/>
        <v>1.59963432013121</v>
      </c>
      <c r="AD593" s="441" t="str">
        <f t="shared" si="3534"/>
        <v/>
      </c>
      <c r="AE593" s="442" t="str">
        <f t="shared" si="3535"/>
        <v/>
      </c>
      <c r="AF593" s="443">
        <v>1</v>
      </c>
      <c r="AG593" s="68" t="str">
        <f>IF(_duihao_month_day!A589="","",_duihao_month_day!A589)</f>
        <v/>
      </c>
      <c r="AH593" s="463">
        <f>IF(_gyk_month_day!B589="",AH592,_gyk_month_day!B589)</f>
        <v>820</v>
      </c>
      <c r="AI593" s="464"/>
      <c r="AJ593" s="68" t="str">
        <f>IF(_tag_month_day!I589="","",_tag_month_day!I589)</f>
        <v/>
      </c>
      <c r="AK593" s="465" t="str">
        <f>IF(_tzyy_month_day!A589="","",_tzyy_month_day!A589)</f>
        <v/>
      </c>
      <c r="AL593" s="465" t="str">
        <f>IF(_tzyy_month_day!B589="","",_tzyy_month_day!B589)</f>
        <v/>
      </c>
      <c r="AM593" s="465" t="str">
        <f>IF(_tzyy_month_day!C589="","",_tzyy_month_day!C589)</f>
        <v/>
      </c>
      <c r="AN593" s="466" t="str">
        <f>IF(_tag_month_day!CG589="","",_tag_month_day!CG589)</f>
        <v/>
      </c>
      <c r="AO593" s="466" t="str">
        <f>IF(_tag_month_day!CH589="","",_tag_month_day!CH589)</f>
        <v/>
      </c>
      <c r="AP593" s="486" t="e">
        <f t="shared" si="3536"/>
        <v>#VALUE!</v>
      </c>
      <c r="AQ593" s="487" t="str">
        <f>IF(_tag_month_day!J589="","",_tag_month_day!J589/100)</f>
        <v/>
      </c>
      <c r="AR593" s="488">
        <f t="shared" si="3537"/>
        <v>1.3</v>
      </c>
      <c r="AS593" s="489" t="e">
        <f t="shared" si="3488"/>
        <v>#VALUE!</v>
      </c>
      <c r="AT593" s="489">
        <f t="shared" si="3538"/>
        <v>0</v>
      </c>
      <c r="AU593" s="490" t="str">
        <f>IF(_tag_month_day!K589="","",_tag_month_day!K589)</f>
        <v/>
      </c>
      <c r="AV593" s="491" t="str">
        <f>IF(_tag_month_day!L589="","",_tag_month_day!L589/100)</f>
        <v/>
      </c>
      <c r="AW593" s="420">
        <f t="shared" si="3460"/>
        <v>0</v>
      </c>
      <c r="AX593" s="420">
        <f t="shared" si="3539"/>
        <v>0</v>
      </c>
      <c r="AY593" s="420" t="str">
        <f>IF(_tag_month_day!M589="","",_tag_month_day!M589/100)</f>
        <v/>
      </c>
      <c r="AZ593" s="420" t="str">
        <f>IF(_tag_month_day!N589="","",_tag_month_day!N589/100)</f>
        <v/>
      </c>
      <c r="BA593" s="420" t="str">
        <f>IF(_tag_month_day!O589="","",_tag_month_day!O589/100)</f>
        <v/>
      </c>
      <c r="BB593" s="496" t="str">
        <f>IF(_tag_month_day!P589="","",_tag_month_day!P589/100)</f>
        <v/>
      </c>
      <c r="BC593" s="496">
        <f t="shared" si="3540"/>
        <v>0</v>
      </c>
      <c r="BD593" s="496" t="str">
        <f>IF(_tag_month_day!Q589="","",_tag_month_day!Q589/100)</f>
        <v/>
      </c>
      <c r="BE593" s="510" t="str">
        <f>IF(_tag_month_day!R589="","",_tag_month_day!R589/100)</f>
        <v/>
      </c>
      <c r="BF593" s="413" t="str">
        <f>IF(_tag_month_day!CC589="","",_tag_month_day!CC589/100)</f>
        <v/>
      </c>
      <c r="BG593" s="511" t="e">
        <f t="shared" si="3489"/>
        <v>#VALUE!</v>
      </c>
      <c r="BH593" s="198">
        <f t="shared" si="3490"/>
        <v>0</v>
      </c>
      <c r="BI593" s="512" t="e">
        <f>IF(CX593=0,BI592,(DK593*查询!$R$5+DL593*查询!$Q$5+DM593*查询!$N$5+DN593*查询!$O$5+DO593*查询!$P$5)*AF593/CX593)</f>
        <v>#VALUE!</v>
      </c>
      <c r="BJ593" s="512" t="e">
        <f>IF(CX593=0,BJ592,(DP593*查询!$S$5+DQ593*查询!$T$5+DR593*查询!$U$5)*AF593/CX593)</f>
        <v>#VALUE!</v>
      </c>
      <c r="BK593" s="512">
        <f t="shared" si="3541"/>
        <v>1</v>
      </c>
      <c r="BL593" s="513" t="str">
        <f>IF(_cfyc_month_day!A589="","",_cfyc_month_day!A589)</f>
        <v/>
      </c>
      <c r="BM593" s="513" t="str">
        <f>IF(_cfyc_month_day!B589="","",_cfyc_month_day!B589)</f>
        <v/>
      </c>
      <c r="BN593" s="513" t="str">
        <f>IF(_cfyc_month_day!C589="","",_cfyc_month_day!C589)</f>
        <v/>
      </c>
      <c r="BO593" s="522" t="str">
        <f>IF(_cfyc_month_day!D589="","",_cfyc_month_day!D589)</f>
        <v/>
      </c>
      <c r="BP593" s="522" t="str">
        <f>IF(_cfyc_month_day!E589="","",_cfyc_month_day!E589)</f>
        <v/>
      </c>
      <c r="BQ593" s="522" t="str">
        <f>IF(_cfyc_month_day!F589="","",_cfyc_month_day!F589)</f>
        <v/>
      </c>
      <c r="BR593" s="513" t="str">
        <f>IF(_tag_month_day!T589="","",_tag_month_day!T589)</f>
        <v/>
      </c>
      <c r="BS593" s="513" t="str">
        <f>IF(_tag_month_day!U589="","",_tag_month_day!U589)</f>
        <v/>
      </c>
      <c r="BT593" s="523" t="str">
        <f t="shared" si="3542"/>
        <v/>
      </c>
      <c r="BU593" s="223" t="str">
        <f>IF(_tag_month_day!V589="","",_tag_month_day!V589)</f>
        <v/>
      </c>
      <c r="BV593" s="206" t="str">
        <f>IF(_tag_month_day!W589="","",_tag_month_day!W589)</f>
        <v/>
      </c>
      <c r="BW593" s="540" t="str">
        <f>IF(_tag_month_day!X589="","",_tag_month_day!X589)</f>
        <v/>
      </c>
      <c r="BX593" s="540" t="str">
        <f>IF(_tag_month_day!Y589="","",_tag_month_day!Y589)</f>
        <v/>
      </c>
      <c r="BY593" s="541">
        <f ca="1" t="shared" si="3543"/>
        <v>43641.5833333319</v>
      </c>
      <c r="BZ593" s="542"/>
      <c r="CA593" s="562" t="str">
        <f>IF(_jhy2_month_day!A589="","",_jhy2_month_day!A589)</f>
        <v/>
      </c>
      <c r="CB593" s="464" t="str">
        <f>IF(_jhy2_month_day!B589="","",_jhy2_month_day!B589)</f>
        <v/>
      </c>
      <c r="CC593" s="464" t="str">
        <f>IF(_jhy2_month_day!C589="","",_jhy2_month_day!C589)</f>
        <v/>
      </c>
      <c r="CD593" s="464" t="str">
        <f>IF(_jhy2_month_day!D589="","",_jhy2_month_day!D589)</f>
        <v/>
      </c>
      <c r="CE593" s="464" t="str">
        <f>IF(_jhy2_month_day!E589="","",_jhy2_month_day!E589)</f>
        <v/>
      </c>
      <c r="CF593" s="464" t="str">
        <f>IF(_jhy2_month_day!F589="","",_jhy2_month_day!F589)</f>
        <v/>
      </c>
      <c r="CG593" s="464" t="str">
        <f>IF(_jhy2_month_day!G589="","",_jhy2_month_day!G589)</f>
        <v/>
      </c>
      <c r="CH593" s="464" t="str">
        <f>IF(_jhy2_month_day!H589="","",_jhy2_month_day!H589)</f>
        <v/>
      </c>
      <c r="CI593" s="464" t="str">
        <f>IF(_jhy2_month_day!I589="","",_jhy2_month_day!I589)</f>
        <v/>
      </c>
      <c r="CJ593" s="464" t="str">
        <f>IF(_jhy2_month_day!J589="","",_jhy2_month_day!J589)</f>
        <v/>
      </c>
      <c r="CK593" s="464" t="str">
        <f>IF(_jhy2_month_day!K589="","",_jhy2_month_day!K589)</f>
        <v/>
      </c>
      <c r="CL593" s="562" t="str">
        <f>IF(_jhy2_month_day!L589="","",_jhy2_month_day!L589)</f>
        <v/>
      </c>
      <c r="CM593" s="562" t="str">
        <f>IF(_jhy2_month_day!M589="","",_jhy2_month_day!M589)</f>
        <v/>
      </c>
      <c r="CN593" s="562" t="str">
        <f>IF(_jhy2_month_day!N589="","",_jhy2_month_day!N589)</f>
        <v/>
      </c>
      <c r="CO593" s="562" t="str">
        <f>IF(_jhy2_month_day!O589="","",_jhy2_month_day!O589)</f>
        <v/>
      </c>
      <c r="CP593" s="562" t="str">
        <f>IF(_jhy2_month_day!P589="","",_jhy2_month_day!P589)</f>
        <v/>
      </c>
      <c r="CQ593" s="562" t="str">
        <f>IF(_jhy2_month_day!Q589="","",_jhy2_month_day!Q589)</f>
        <v/>
      </c>
      <c r="CR593" s="563" t="str">
        <f>IF(_jhy2_month_day!R589="","",_jhy2_month_day!R589)</f>
        <v/>
      </c>
      <c r="CS593" s="576" t="str">
        <f>IF(_jhy2_month_day!S589="","",_jhy2_month_day!S589)</f>
        <v/>
      </c>
      <c r="CT593" s="562" t="str">
        <f>IF(_jhy2_month_day!T589="","",_jhy2_month_day!T589)</f>
        <v/>
      </c>
      <c r="CU593" s="577" t="e">
        <f t="shared" si="3491"/>
        <v>#VALUE!</v>
      </c>
      <c r="CV593" s="198" t="e">
        <f t="shared" si="3492"/>
        <v>#VALUE!</v>
      </c>
      <c r="CW593" s="192" t="e">
        <f t="shared" si="3493"/>
        <v>#VALUE!</v>
      </c>
      <c r="CX593" s="192" t="e">
        <f t="shared" si="3494"/>
        <v>#VALUE!</v>
      </c>
      <c r="CY593" s="202" t="e">
        <f t="shared" si="3495"/>
        <v>#VALUE!</v>
      </c>
      <c r="CZ593" s="192" t="e">
        <f t="shared" ref="CZ593:DI593" si="3612">$AJ593*EF593</f>
        <v>#VALUE!</v>
      </c>
      <c r="DA593" s="192" t="e">
        <f t="shared" si="3612"/>
        <v>#VALUE!</v>
      </c>
      <c r="DB593" s="192" t="e">
        <f t="shared" si="3612"/>
        <v>#VALUE!</v>
      </c>
      <c r="DC593" s="192" t="e">
        <f t="shared" si="3612"/>
        <v>#VALUE!</v>
      </c>
      <c r="DD593" s="192" t="e">
        <f t="shared" si="3612"/>
        <v>#VALUE!</v>
      </c>
      <c r="DE593" s="192" t="e">
        <f t="shared" si="3612"/>
        <v>#VALUE!</v>
      </c>
      <c r="DF593" s="192" t="e">
        <f t="shared" si="3612"/>
        <v>#VALUE!</v>
      </c>
      <c r="DG593" s="192" t="e">
        <f t="shared" si="3612"/>
        <v>#VALUE!</v>
      </c>
      <c r="DH593" s="192" t="e">
        <f t="shared" si="3612"/>
        <v>#VALUE!</v>
      </c>
      <c r="DI593" s="192" t="e">
        <f t="shared" si="3612"/>
        <v>#VALUE!</v>
      </c>
      <c r="DJ593" s="192" t="e">
        <f t="shared" si="3497"/>
        <v>#VALUE!</v>
      </c>
      <c r="DK593" s="192" t="e">
        <f t="shared" si="3498"/>
        <v>#VALUE!</v>
      </c>
      <c r="DL593" s="192" t="e">
        <f t="shared" si="3499"/>
        <v>#VALUE!</v>
      </c>
      <c r="DM593" s="192" t="e">
        <f t="shared" si="3500"/>
        <v>#VALUE!</v>
      </c>
      <c r="DN593" s="192" t="e">
        <f t="shared" si="3501"/>
        <v>#VALUE!</v>
      </c>
      <c r="DO593" s="192" t="e">
        <f t="shared" si="3502"/>
        <v>#VALUE!</v>
      </c>
      <c r="DP593" s="192" t="e">
        <f t="shared" si="3503"/>
        <v>#VALUE!</v>
      </c>
      <c r="DQ593" s="192" t="e">
        <f t="shared" si="3504"/>
        <v>#VALUE!</v>
      </c>
      <c r="DR593" s="192" t="e">
        <f t="shared" si="3505"/>
        <v>#VALUE!</v>
      </c>
      <c r="DS593" s="192" t="e">
        <f t="shared" si="3506"/>
        <v>#VALUE!</v>
      </c>
      <c r="DT593" s="192" t="e">
        <f t="shared" si="3507"/>
        <v>#VALUE!</v>
      </c>
      <c r="DU593" s="192" t="e">
        <f t="shared" si="3508"/>
        <v>#VALUE!</v>
      </c>
      <c r="DV593" s="198" t="e">
        <f t="shared" si="3509"/>
        <v>#VALUE!</v>
      </c>
      <c r="DW593" s="198" t="e">
        <f t="shared" si="3510"/>
        <v>#DIV/0!</v>
      </c>
      <c r="DX593" s="198" t="e">
        <f t="shared" si="3511"/>
        <v>#DIV/0!</v>
      </c>
      <c r="DY593" s="198" t="e">
        <f t="shared" si="3512"/>
        <v>#VALUE!</v>
      </c>
      <c r="DZ593" s="198" t="e">
        <f t="shared" si="3513"/>
        <v>#VALUE!</v>
      </c>
      <c r="EA593" s="198" t="e">
        <f t="shared" si="3514"/>
        <v>#VALUE!</v>
      </c>
      <c r="EB593" s="198" t="e">
        <f t="shared" si="3515"/>
        <v>#VALUE!</v>
      </c>
      <c r="EC593" s="198" t="e">
        <f t="shared" si="3516"/>
        <v>#DIV/0!</v>
      </c>
      <c r="ED593" s="198" t="e">
        <f t="shared" si="3517"/>
        <v>#VALUE!</v>
      </c>
      <c r="EE593" s="198" t="e">
        <f t="shared" si="3518"/>
        <v>#VALUE!</v>
      </c>
      <c r="EF593" s="198" t="e">
        <f t="shared" ref="EF593:EO593" si="3613">DV593/SUM($DV593:$EE593)</f>
        <v>#VALUE!</v>
      </c>
      <c r="EG593" s="198" t="e">
        <f t="shared" si="3613"/>
        <v>#DIV/0!</v>
      </c>
      <c r="EH593" s="198" t="e">
        <f t="shared" si="3613"/>
        <v>#DIV/0!</v>
      </c>
      <c r="EI593" s="198" t="e">
        <f t="shared" si="3613"/>
        <v>#VALUE!</v>
      </c>
      <c r="EJ593" s="198" t="e">
        <f t="shared" si="3613"/>
        <v>#VALUE!</v>
      </c>
      <c r="EK593" s="198" t="e">
        <f t="shared" si="3613"/>
        <v>#VALUE!</v>
      </c>
      <c r="EL593" s="198" t="e">
        <f t="shared" si="3613"/>
        <v>#VALUE!</v>
      </c>
      <c r="EM593" s="198" t="e">
        <f t="shared" si="3613"/>
        <v>#DIV/0!</v>
      </c>
      <c r="EN593" s="198" t="e">
        <f t="shared" si="3613"/>
        <v>#VALUE!</v>
      </c>
      <c r="EO593" s="198" t="e">
        <f t="shared" si="3613"/>
        <v>#VALUE!</v>
      </c>
      <c r="EP593" s="511">
        <f t="shared" ref="EP593:EW593" si="3614">EP592</f>
        <v>0.08</v>
      </c>
      <c r="EQ593" s="511">
        <f t="shared" si="3614"/>
        <v>0.015</v>
      </c>
      <c r="ER593" s="511">
        <f t="shared" si="3614"/>
        <v>0.015</v>
      </c>
      <c r="ES593" s="511">
        <f t="shared" si="3614"/>
        <v>0.015</v>
      </c>
      <c r="ET593" s="511">
        <f t="shared" si="3614"/>
        <v>0.015</v>
      </c>
      <c r="EU593" s="511">
        <f t="shared" si="3614"/>
        <v>0.09</v>
      </c>
      <c r="EV593" s="511">
        <f t="shared" si="3614"/>
        <v>0.09</v>
      </c>
      <c r="EW593" s="511">
        <f t="shared" si="3614"/>
        <v>0.09</v>
      </c>
      <c r="EX593" s="420" t="str">
        <f>IF(_tag_month_day!AS589="","",_tag_month_day!AS589/100)</f>
        <v/>
      </c>
      <c r="EY593" s="420" t="str">
        <f>IF(_tag_month_day!AT589="","",_tag_month_day!AT589/100)</f>
        <v/>
      </c>
      <c r="EZ593" s="420" t="str">
        <f>IF(_tag_month_day!AU589="","",_tag_month_day!AU589/100)</f>
        <v/>
      </c>
      <c r="FA593" s="420" t="str">
        <f>IF(_tag_month_day!AV589="","",_tag_month_day!AV589/100)</f>
        <v/>
      </c>
      <c r="FB593" s="420" t="str">
        <f>IF(_tag_month_day!AW589="","",_tag_month_day!AW589/100)</f>
        <v/>
      </c>
      <c r="FC593" s="420" t="str">
        <f>IF(_tag_month_day!AX589="","",_tag_month_day!AX589/100)</f>
        <v/>
      </c>
      <c r="FD593" s="510">
        <f t="shared" si="3547"/>
        <v>0.33</v>
      </c>
      <c r="FE593" s="510">
        <f t="shared" si="3548"/>
        <v>0.19</v>
      </c>
      <c r="FF593" s="510">
        <f t="shared" si="3549"/>
        <v>0.003</v>
      </c>
      <c r="FG593" s="510">
        <f t="shared" si="3550"/>
        <v>0</v>
      </c>
      <c r="FH593" s="603">
        <f t="shared" si="3551"/>
        <v>0.0001</v>
      </c>
      <c r="FI593" s="510">
        <f t="shared" ref="FI593:FR593" si="3615">FI592</f>
        <v>0.41</v>
      </c>
      <c r="FJ593" s="510">
        <f t="shared" si="3615"/>
        <v>0.11</v>
      </c>
      <c r="FK593" s="510">
        <f t="shared" si="3615"/>
        <v>0.015</v>
      </c>
      <c r="FL593" s="510">
        <f t="shared" si="3615"/>
        <v>0</v>
      </c>
      <c r="FM593" s="603">
        <f t="shared" si="3615"/>
        <v>0.0001</v>
      </c>
      <c r="FN593" s="510" t="str">
        <f>IF(_tag_month_day!AY589="","",_tag_month_day!AY589/100)</f>
        <v/>
      </c>
      <c r="FO593" s="510" t="str">
        <f>IF(_tag_month_day!AZ589="","",_tag_month_day!AZ589/100)</f>
        <v/>
      </c>
      <c r="FP593" s="510" t="str">
        <f>IF(_tag_month_day!BA589="","",_tag_month_day!BA589/100)</f>
        <v/>
      </c>
      <c r="FQ593" s="510" t="str">
        <f>IF(_tag_month_day!BB589="","",_tag_month_day!BB589/100)</f>
        <v/>
      </c>
      <c r="FR593" s="603" t="str">
        <f>IF(_tag_month_day!BC589="","",_tag_month_day!BC589/100)</f>
        <v/>
      </c>
      <c r="FS593" s="510" t="str">
        <f>IF(_tag_month_day!BD589="","",_tag_month_day!BD589/100)</f>
        <v/>
      </c>
      <c r="FT593" s="510" t="str">
        <f>IF(_tag_month_day!BE589="","",_tag_month_day!BE589/100)</f>
        <v/>
      </c>
      <c r="FU593" s="510" t="str">
        <f>IF(_tag_month_day!BF589="","",_tag_month_day!BF589/100)</f>
        <v/>
      </c>
      <c r="FV593" s="510" t="str">
        <f>IF(_tag_month_day!BG589="","",_tag_month_day!BG589/100)</f>
        <v/>
      </c>
      <c r="FW593" s="603" t="str">
        <f>IF(_tag_month_day!BH589="","",_tag_month_day!BH589/100)</f>
        <v/>
      </c>
      <c r="FX593" s="510" t="str">
        <f>IF(_tag_month_day!BI589="","",_tag_month_day!BI589/100)</f>
        <v/>
      </c>
      <c r="FY593" s="510" t="str">
        <f>IF(_tag_month_day!BJ589="","",_tag_month_day!BJ589/100)</f>
        <v/>
      </c>
      <c r="FZ593" s="605" t="str">
        <f>IF(_tag_month_day!BK589="","",_tag_month_day!BK589/100)</f>
        <v/>
      </c>
      <c r="GA593" s="510" t="str">
        <f>IF(_tag_month_day!BL589="","",_tag_month_day!BL589/100)</f>
        <v/>
      </c>
      <c r="GB593" s="603" t="str">
        <f>IF(_tag_month_day!BM589="","",_tag_month_day!BM589/100)</f>
        <v/>
      </c>
      <c r="GC593" s="420" t="str">
        <f>IF(_tag_month_day!BN589="","",_tag_month_day!BN589/100)</f>
        <v/>
      </c>
      <c r="GD593" s="420" t="str">
        <f>IF(_tag_month_day!BO589="","",_tag_month_day!BO589/100)</f>
        <v/>
      </c>
      <c r="GE593" s="420" t="str">
        <f>IF(_tag_month_day!BP589="","",_tag_month_day!BP589/100)</f>
        <v/>
      </c>
      <c r="GF593" s="420" t="str">
        <f>IF(_tag_month_day!BQ589="","",_tag_month_day!BQ589/100)</f>
        <v/>
      </c>
      <c r="GG593" s="420" t="str">
        <f>IF(_tag_month_day!BR589="","",_tag_month_day!BR589/100)</f>
        <v/>
      </c>
      <c r="GH593" s="420" t="str">
        <f>IF(_tag_month_day!BS589="","",_tag_month_day!BS589/100)</f>
        <v/>
      </c>
      <c r="GI593" s="603" t="str">
        <f>IF(_tag_month_day!BT589="","",_tag_month_day!BT589/100)</f>
        <v/>
      </c>
      <c r="GJ593" s="612" t="str">
        <f>IF(_tag_month_day!BU589="","",_tag_month_day!BU589/100)</f>
        <v/>
      </c>
      <c r="GK593" s="620" t="str">
        <f>IF(_tag_month_day!BV589="",IF(_rlcf_month_day!A$2="","",_rlcf_month_day!A$2/100),_tag_month_day!BV589/100)</f>
        <v/>
      </c>
      <c r="GL593" s="620" t="str">
        <f>IF(_tag_month_day!BW589="",IF(_rlcf_month_day!B$2="","",_rlcf_month_day!B$2/100),_tag_month_day!BW589/100)</f>
        <v/>
      </c>
      <c r="GM593" s="621" t="str">
        <f>IF(_tag_month_day!BX589="",IF(_rlcf_month_day!C$2="","",_rlcf_month_day!C$2/100),_tag_month_day!BX589/100)</f>
        <v/>
      </c>
      <c r="GN593" s="620" t="str">
        <f>IF(_tag_month_day!BV589="",IF(_rlcf_month_day!A$2="","",_rlcf_month_day!A$2/100),_tag_month_day!BV589/100)</f>
        <v/>
      </c>
      <c r="GO593" s="620" t="str">
        <f>IF(_tag_month_day!BW589="",IF(_rlcf_month_day!B$2="","",_rlcf_month_day!B$2/100),_tag_month_day!BW589/100)</f>
        <v/>
      </c>
      <c r="GP593" s="620" t="str">
        <f>IF(_tag_month_day!CD589="",IF(_rlcf_month_day!E$2="","",_rlcf_month_day!E$2/100),_tag_month_day!CD589/100)</f>
        <v/>
      </c>
      <c r="GQ593" s="620" t="str">
        <f>IF(_tag_month_day!CE589="",IF(_rlcf_month_day!F$2="","",_rlcf_month_day!F$2/100),_tag_month_day!CE589/100)</f>
        <v/>
      </c>
      <c r="GR593" s="621" t="str">
        <f>IF(_tag_month_day!CF589="",IF(_rlcf_month_day!G$2="","",_rlcf_month_day!G$2/100),_tag_month_day!CF589/100)</f>
        <v/>
      </c>
      <c r="GS593" s="626">
        <f t="shared" ref="GS593:HH593" si="3616">GS592</f>
        <v>0.953</v>
      </c>
      <c r="GT593" s="626">
        <f t="shared" si="3616"/>
        <v>0.55</v>
      </c>
      <c r="GU593" s="626">
        <f t="shared" si="3616"/>
        <v>0.55</v>
      </c>
      <c r="GV593" s="626">
        <f t="shared" si="3616"/>
        <v>0.55</v>
      </c>
      <c r="GW593" s="626">
        <f t="shared" si="3616"/>
        <v>0.5</v>
      </c>
      <c r="GX593" s="626">
        <f t="shared" si="3616"/>
        <v>0.935</v>
      </c>
      <c r="GY593" s="626">
        <f t="shared" si="3616"/>
        <v>0.15</v>
      </c>
      <c r="GZ593" s="626">
        <f t="shared" si="3616"/>
        <v>1</v>
      </c>
      <c r="HA593" s="632">
        <f t="shared" si="3616"/>
        <v>0.047</v>
      </c>
      <c r="HB593" s="632">
        <f t="shared" si="3616"/>
        <v>0.45</v>
      </c>
      <c r="HC593" s="632">
        <f t="shared" si="3616"/>
        <v>0.45</v>
      </c>
      <c r="HD593" s="632">
        <f t="shared" si="3616"/>
        <v>0.45</v>
      </c>
      <c r="HE593" s="632">
        <f t="shared" si="3616"/>
        <v>0.5</v>
      </c>
      <c r="HF593" s="632">
        <f t="shared" si="3616"/>
        <v>0.065</v>
      </c>
      <c r="HG593" s="632">
        <f t="shared" si="3616"/>
        <v>0.85</v>
      </c>
      <c r="HH593" s="632">
        <f t="shared" si="3616"/>
        <v>0</v>
      </c>
      <c r="HI593" s="68">
        <f t="shared" si="3523"/>
        <v>0</v>
      </c>
      <c r="HJ593" s="68" t="e">
        <f t="shared" si="3554"/>
        <v>#VALUE!</v>
      </c>
      <c r="HK593" s="202">
        <f t="shared" si="3555"/>
        <v>0.85</v>
      </c>
      <c r="HL593" s="464">
        <f t="shared" si="3556"/>
        <v>550000</v>
      </c>
      <c r="HM593" s="464">
        <f t="shared" si="3557"/>
        <v>480000</v>
      </c>
      <c r="HN593" s="192" t="e">
        <f t="shared" si="3524"/>
        <v>#VALUE!</v>
      </c>
      <c r="HO593" s="192" t="e">
        <f>HN593*HK593*$HO$2/HL593*1000000</f>
        <v>#VALUE!</v>
      </c>
      <c r="HP593" s="192" t="e">
        <f>HN593*HK593*$HP$2/HM593*1000000</f>
        <v>#VALUE!</v>
      </c>
    </row>
    <row r="594" customFormat="1" spans="1:224">
      <c r="A594" s="381">
        <v>589</v>
      </c>
      <c r="B594" s="54">
        <f ca="1" t="shared" si="3558"/>
        <v>43641</v>
      </c>
      <c r="C594" s="57">
        <f t="shared" si="3559"/>
        <v>0.0416666666666667</v>
      </c>
      <c r="D594" s="68" t="str">
        <f ca="1" t="shared" si="3525"/>
        <v>白班</v>
      </c>
      <c r="E594" s="68" t="str">
        <f ca="1" t="shared" si="3526"/>
        <v>丙</v>
      </c>
      <c r="F594" s="68">
        <f ca="1">SUMPRODUCT((成本日报!$A$3:$A$95=计划!B594)*(成本日报!$B$3:$B$95=计划!$D594),成本日报!$C$3:$C$95)</f>
        <v>3</v>
      </c>
      <c r="G594" s="382">
        <f ca="1" t="shared" si="3560"/>
        <v>43641.4999999986</v>
      </c>
      <c r="H594" s="382">
        <f ca="1" t="shared" si="3527"/>
        <v>43641.506944443</v>
      </c>
      <c r="I594" s="382">
        <f ca="1" t="shared" si="3528"/>
        <v>43641.5124999986</v>
      </c>
      <c r="J594" s="382">
        <f ca="1" t="shared" si="3529"/>
        <v>43641.5416666652</v>
      </c>
      <c r="K594" s="382">
        <f ca="1" t="shared" si="3530"/>
        <v>43641.6041666652</v>
      </c>
      <c r="L594" s="382">
        <f ca="1" t="shared" si="3531"/>
        <v>43641.6249999986</v>
      </c>
      <c r="M594" s="398" t="str">
        <f>IF(_tag_month_day!A590="","",_tag_month_day!A590)</f>
        <v/>
      </c>
      <c r="N594" s="398" t="str">
        <f>IF(_tag_month_day!B590="","",_tag_month_day!B590)</f>
        <v/>
      </c>
      <c r="O594" s="399" t="e">
        <f t="shared" si="3532"/>
        <v>#VALUE!</v>
      </c>
      <c r="P594" s="398" t="str">
        <f>IF(_tag_month_day!C590="","",_tag_month_day!C590)</f>
        <v/>
      </c>
      <c r="Q594" s="398" t="str">
        <f>IF(_tag_month_day!D590="","",_tag_month_day!D590)</f>
        <v/>
      </c>
      <c r="R594" s="416">
        <f>IF(_tag_month_day!CB590="",R593,_tag_month_day!CB590/100)</f>
        <v>0.07</v>
      </c>
      <c r="S594" s="417" t="str">
        <f>IF(_tag_month_day!E590="","",_tag_month_day!E590)</f>
        <v/>
      </c>
      <c r="T594" s="417" t="str">
        <f>IF(_tag_month_day!F590="","",_tag_month_day!F590)</f>
        <v/>
      </c>
      <c r="U594" s="418" t="e">
        <f t="shared" si="3486"/>
        <v>#VALUE!</v>
      </c>
      <c r="V594" s="53" t="e">
        <f t="shared" si="3487"/>
        <v>#VALUE!</v>
      </c>
      <c r="W594" s="419" t="str">
        <f>IF(_jhy_month_day!A590="","",_jhy_month_day!A590)</f>
        <v/>
      </c>
      <c r="X594" s="420" t="str">
        <f>IF(_jhy_month_day!B590="","",_jhy_month_day!B590/100)</f>
        <v/>
      </c>
      <c r="Y594" s="420" t="str">
        <f>IF(_jhy_month_day!C590="","",_jhy_month_day!C590/100)</f>
        <v/>
      </c>
      <c r="Z594" s="439">
        <f t="shared" si="3576"/>
        <v>148</v>
      </c>
      <c r="AA594" s="440" t="str">
        <f>IF(_tag_month_day!G590="","",_tag_month_day!G590/100)</f>
        <v/>
      </c>
      <c r="AB594" s="440" t="str">
        <f>IF(_tag_month_day!H590="","",_tag_month_day!H590/100)</f>
        <v/>
      </c>
      <c r="AC594" s="193">
        <f t="shared" si="3533"/>
        <v>1.59963432013121</v>
      </c>
      <c r="AD594" s="441" t="str">
        <f t="shared" si="3534"/>
        <v/>
      </c>
      <c r="AE594" s="442" t="str">
        <f t="shared" si="3535"/>
        <v/>
      </c>
      <c r="AF594" s="443">
        <v>1</v>
      </c>
      <c r="AG594" s="68" t="str">
        <f>IF(_duihao_month_day!A590="","",_duihao_month_day!A590)</f>
        <v/>
      </c>
      <c r="AH594" s="463">
        <f>IF(_gyk_month_day!B590="",AH593,_gyk_month_day!B590)</f>
        <v>820</v>
      </c>
      <c r="AI594" s="464"/>
      <c r="AJ594" s="68" t="str">
        <f>IF(_tag_month_day!I590="","",_tag_month_day!I590)</f>
        <v/>
      </c>
      <c r="AK594" s="465" t="str">
        <f>IF(_tzyy_month_day!A590="","",_tzyy_month_day!A590)</f>
        <v/>
      </c>
      <c r="AL594" s="465" t="str">
        <f>IF(_tzyy_month_day!B590="","",_tzyy_month_day!B590)</f>
        <v/>
      </c>
      <c r="AM594" s="465" t="str">
        <f>IF(_tzyy_month_day!C590="","",_tzyy_month_day!C590)</f>
        <v/>
      </c>
      <c r="AN594" s="466" t="str">
        <f>IF(_tag_month_day!CG590="","",_tag_month_day!CG590)</f>
        <v/>
      </c>
      <c r="AO594" s="466" t="str">
        <f>IF(_tag_month_day!CH590="","",_tag_month_day!CH590)</f>
        <v/>
      </c>
      <c r="AP594" s="486" t="e">
        <f t="shared" si="3536"/>
        <v>#VALUE!</v>
      </c>
      <c r="AQ594" s="487" t="str">
        <f>IF(_tag_month_day!J590="","",_tag_month_day!J590/100)</f>
        <v/>
      </c>
      <c r="AR594" s="488">
        <f t="shared" si="3537"/>
        <v>1.3</v>
      </c>
      <c r="AS594" s="489" t="e">
        <f t="shared" si="3488"/>
        <v>#VALUE!</v>
      </c>
      <c r="AT594" s="489">
        <f t="shared" si="3538"/>
        <v>0</v>
      </c>
      <c r="AU594" s="490" t="str">
        <f>IF(_tag_month_day!K590="","",_tag_month_day!K590)</f>
        <v/>
      </c>
      <c r="AV594" s="491" t="str">
        <f>IF(_tag_month_day!L590="","",_tag_month_day!L590/100)</f>
        <v/>
      </c>
      <c r="AW594" s="420">
        <f t="shared" si="3460"/>
        <v>0</v>
      </c>
      <c r="AX594" s="420">
        <f t="shared" si="3539"/>
        <v>0</v>
      </c>
      <c r="AY594" s="420" t="str">
        <f>IF(_tag_month_day!M590="","",_tag_month_day!M590/100)</f>
        <v/>
      </c>
      <c r="AZ594" s="420" t="str">
        <f>IF(_tag_month_day!N590="","",_tag_month_day!N590/100)</f>
        <v/>
      </c>
      <c r="BA594" s="420" t="str">
        <f>IF(_tag_month_day!O590="","",_tag_month_day!O590/100)</f>
        <v/>
      </c>
      <c r="BB594" s="496" t="str">
        <f>IF(_tag_month_day!P590="","",_tag_month_day!P590/100)</f>
        <v/>
      </c>
      <c r="BC594" s="496">
        <f t="shared" si="3540"/>
        <v>0</v>
      </c>
      <c r="BD594" s="496" t="str">
        <f>IF(_tag_month_day!Q590="","",_tag_month_day!Q590/100)</f>
        <v/>
      </c>
      <c r="BE594" s="510" t="str">
        <f>IF(_tag_month_day!R590="","",_tag_month_day!R590/100)</f>
        <v/>
      </c>
      <c r="BF594" s="413" t="str">
        <f>IF(_tag_month_day!CC590="","",_tag_month_day!CC590/100)</f>
        <v/>
      </c>
      <c r="BG594" s="511" t="e">
        <f t="shared" si="3489"/>
        <v>#VALUE!</v>
      </c>
      <c r="BH594" s="198">
        <f t="shared" si="3490"/>
        <v>0</v>
      </c>
      <c r="BI594" s="512" t="e">
        <f>IF(CX594=0,BI593,(DK594*查询!$R$5+DL594*查询!$Q$5+DM594*查询!$N$5+DN594*查询!$O$5+DO594*查询!$P$5)*AF594/CX594)</f>
        <v>#VALUE!</v>
      </c>
      <c r="BJ594" s="512" t="e">
        <f>IF(CX594=0,BJ593,(DP594*查询!$S$5+DQ594*查询!$T$5+DR594*查询!$U$5)*AF594/CX594)</f>
        <v>#VALUE!</v>
      </c>
      <c r="BK594" s="512">
        <f t="shared" si="3541"/>
        <v>1</v>
      </c>
      <c r="BL594" s="513" t="str">
        <f>IF(_cfyc_month_day!A590="","",_cfyc_month_day!A590)</f>
        <v/>
      </c>
      <c r="BM594" s="513" t="str">
        <f>IF(_cfyc_month_day!B590="","",_cfyc_month_day!B590)</f>
        <v/>
      </c>
      <c r="BN594" s="513" t="str">
        <f>IF(_cfyc_month_day!C590="","",_cfyc_month_day!C590)</f>
        <v/>
      </c>
      <c r="BO594" s="522" t="str">
        <f>IF(_cfyc_month_day!D590="","",_cfyc_month_day!D590)</f>
        <v/>
      </c>
      <c r="BP594" s="522" t="str">
        <f>IF(_cfyc_month_day!E590="","",_cfyc_month_day!E590)</f>
        <v/>
      </c>
      <c r="BQ594" s="522" t="str">
        <f>IF(_cfyc_month_day!F590="","",_cfyc_month_day!F590)</f>
        <v/>
      </c>
      <c r="BR594" s="513" t="str">
        <f>IF(_tag_month_day!T590="","",_tag_month_day!T590)</f>
        <v/>
      </c>
      <c r="BS594" s="513" t="str">
        <f>IF(_tag_month_day!U590="","",_tag_month_day!U590)</f>
        <v/>
      </c>
      <c r="BT594" s="523" t="str">
        <f t="shared" si="3542"/>
        <v/>
      </c>
      <c r="BU594" s="223" t="str">
        <f>IF(_tag_month_day!V590="","",_tag_month_day!V590)</f>
        <v/>
      </c>
      <c r="BV594" s="206" t="str">
        <f>IF(_tag_month_day!W590="","",_tag_month_day!W590)</f>
        <v/>
      </c>
      <c r="BW594" s="540" t="str">
        <f>IF(_tag_month_day!X590="","",_tag_month_day!X590)</f>
        <v/>
      </c>
      <c r="BX594" s="540" t="str">
        <f>IF(_tag_month_day!Y590="","",_tag_month_day!Y590)</f>
        <v/>
      </c>
      <c r="BY594" s="541">
        <f ca="1" t="shared" si="3543"/>
        <v>43641.6249999986</v>
      </c>
      <c r="BZ594" s="542"/>
      <c r="CA594" s="562" t="str">
        <f>IF(_jhy2_month_day!A590="","",_jhy2_month_day!A590)</f>
        <v/>
      </c>
      <c r="CB594" s="464" t="str">
        <f>IF(_jhy2_month_day!B590="","",_jhy2_month_day!B590)</f>
        <v/>
      </c>
      <c r="CC594" s="464" t="str">
        <f>IF(_jhy2_month_day!C590="","",_jhy2_month_day!C590)</f>
        <v/>
      </c>
      <c r="CD594" s="464" t="str">
        <f>IF(_jhy2_month_day!D590="","",_jhy2_month_day!D590)</f>
        <v/>
      </c>
      <c r="CE594" s="464" t="str">
        <f>IF(_jhy2_month_day!E590="","",_jhy2_month_day!E590)</f>
        <v/>
      </c>
      <c r="CF594" s="464" t="str">
        <f>IF(_jhy2_month_day!F590="","",_jhy2_month_day!F590)</f>
        <v/>
      </c>
      <c r="CG594" s="464" t="str">
        <f>IF(_jhy2_month_day!G590="","",_jhy2_month_day!G590)</f>
        <v/>
      </c>
      <c r="CH594" s="464" t="str">
        <f>IF(_jhy2_month_day!H590="","",_jhy2_month_day!H590)</f>
        <v/>
      </c>
      <c r="CI594" s="464" t="str">
        <f>IF(_jhy2_month_day!I590="","",_jhy2_month_day!I590)</f>
        <v/>
      </c>
      <c r="CJ594" s="464" t="str">
        <f>IF(_jhy2_month_day!J590="","",_jhy2_month_day!J590)</f>
        <v/>
      </c>
      <c r="CK594" s="464" t="str">
        <f>IF(_jhy2_month_day!K590="","",_jhy2_month_day!K590)</f>
        <v/>
      </c>
      <c r="CL594" s="562" t="str">
        <f>IF(_jhy2_month_day!L590="","",_jhy2_month_day!L590)</f>
        <v/>
      </c>
      <c r="CM594" s="562" t="str">
        <f>IF(_jhy2_month_day!M590="","",_jhy2_month_day!M590)</f>
        <v/>
      </c>
      <c r="CN594" s="562" t="str">
        <f>IF(_jhy2_month_day!N590="","",_jhy2_month_day!N590)</f>
        <v/>
      </c>
      <c r="CO594" s="562" t="str">
        <f>IF(_jhy2_month_day!O590="","",_jhy2_month_day!O590)</f>
        <v/>
      </c>
      <c r="CP594" s="562" t="str">
        <f>IF(_jhy2_month_day!P590="","",_jhy2_month_day!P590)</f>
        <v/>
      </c>
      <c r="CQ594" s="562" t="str">
        <f>IF(_jhy2_month_day!Q590="","",_jhy2_month_day!Q590)</f>
        <v/>
      </c>
      <c r="CR594" s="563" t="str">
        <f>IF(_jhy2_month_day!R590="","",_jhy2_month_day!R590)</f>
        <v/>
      </c>
      <c r="CS594" s="576" t="str">
        <f>IF(_jhy2_month_day!S590="","",_jhy2_month_day!S590)</f>
        <v/>
      </c>
      <c r="CT594" s="562" t="str">
        <f>IF(_jhy2_month_day!T590="","",_jhy2_month_day!T590)</f>
        <v/>
      </c>
      <c r="CU594" s="577" t="e">
        <f t="shared" si="3491"/>
        <v>#VALUE!</v>
      </c>
      <c r="CV594" s="198" t="e">
        <f t="shared" si="3492"/>
        <v>#VALUE!</v>
      </c>
      <c r="CW594" s="192" t="e">
        <f t="shared" si="3493"/>
        <v>#VALUE!</v>
      </c>
      <c r="CX594" s="192" t="e">
        <f t="shared" si="3494"/>
        <v>#VALUE!</v>
      </c>
      <c r="CY594" s="202" t="e">
        <f t="shared" si="3495"/>
        <v>#VALUE!</v>
      </c>
      <c r="CZ594" s="192" t="e">
        <f t="shared" ref="CZ594:DI594" si="3617">$AJ594*EF594</f>
        <v>#VALUE!</v>
      </c>
      <c r="DA594" s="192" t="e">
        <f t="shared" si="3617"/>
        <v>#VALUE!</v>
      </c>
      <c r="DB594" s="192" t="e">
        <f t="shared" si="3617"/>
        <v>#VALUE!</v>
      </c>
      <c r="DC594" s="192" t="e">
        <f t="shared" si="3617"/>
        <v>#VALUE!</v>
      </c>
      <c r="DD594" s="192" t="e">
        <f t="shared" si="3617"/>
        <v>#VALUE!</v>
      </c>
      <c r="DE594" s="192" t="e">
        <f t="shared" si="3617"/>
        <v>#VALUE!</v>
      </c>
      <c r="DF594" s="192" t="e">
        <f t="shared" si="3617"/>
        <v>#VALUE!</v>
      </c>
      <c r="DG594" s="192" t="e">
        <f t="shared" si="3617"/>
        <v>#VALUE!</v>
      </c>
      <c r="DH594" s="192" t="e">
        <f t="shared" si="3617"/>
        <v>#VALUE!</v>
      </c>
      <c r="DI594" s="192" t="e">
        <f t="shared" si="3617"/>
        <v>#VALUE!</v>
      </c>
      <c r="DJ594" s="192" t="e">
        <f t="shared" si="3497"/>
        <v>#VALUE!</v>
      </c>
      <c r="DK594" s="192" t="e">
        <f t="shared" si="3498"/>
        <v>#VALUE!</v>
      </c>
      <c r="DL594" s="192" t="e">
        <f t="shared" si="3499"/>
        <v>#VALUE!</v>
      </c>
      <c r="DM594" s="192" t="e">
        <f t="shared" si="3500"/>
        <v>#VALUE!</v>
      </c>
      <c r="DN594" s="192" t="e">
        <f t="shared" si="3501"/>
        <v>#VALUE!</v>
      </c>
      <c r="DO594" s="192" t="e">
        <f t="shared" si="3502"/>
        <v>#VALUE!</v>
      </c>
      <c r="DP594" s="192" t="e">
        <f t="shared" si="3503"/>
        <v>#VALUE!</v>
      </c>
      <c r="DQ594" s="192" t="e">
        <f t="shared" si="3504"/>
        <v>#VALUE!</v>
      </c>
      <c r="DR594" s="192" t="e">
        <f t="shared" si="3505"/>
        <v>#VALUE!</v>
      </c>
      <c r="DS594" s="192" t="e">
        <f t="shared" si="3506"/>
        <v>#VALUE!</v>
      </c>
      <c r="DT594" s="192" t="e">
        <f t="shared" si="3507"/>
        <v>#VALUE!</v>
      </c>
      <c r="DU594" s="192" t="e">
        <f t="shared" si="3508"/>
        <v>#VALUE!</v>
      </c>
      <c r="DV594" s="198" t="e">
        <f t="shared" si="3509"/>
        <v>#VALUE!</v>
      </c>
      <c r="DW594" s="198" t="e">
        <f t="shared" si="3510"/>
        <v>#DIV/0!</v>
      </c>
      <c r="DX594" s="198" t="e">
        <f t="shared" si="3511"/>
        <v>#DIV/0!</v>
      </c>
      <c r="DY594" s="198" t="e">
        <f t="shared" si="3512"/>
        <v>#VALUE!</v>
      </c>
      <c r="DZ594" s="198" t="e">
        <f t="shared" si="3513"/>
        <v>#VALUE!</v>
      </c>
      <c r="EA594" s="198" t="e">
        <f t="shared" si="3514"/>
        <v>#VALUE!</v>
      </c>
      <c r="EB594" s="198" t="e">
        <f t="shared" si="3515"/>
        <v>#VALUE!</v>
      </c>
      <c r="EC594" s="198" t="e">
        <f t="shared" si="3516"/>
        <v>#DIV/0!</v>
      </c>
      <c r="ED594" s="198" t="e">
        <f t="shared" si="3517"/>
        <v>#VALUE!</v>
      </c>
      <c r="EE594" s="198" t="e">
        <f t="shared" si="3518"/>
        <v>#VALUE!</v>
      </c>
      <c r="EF594" s="198" t="e">
        <f t="shared" ref="EF594:EO594" si="3618">DV594/SUM($DV594:$EE594)</f>
        <v>#VALUE!</v>
      </c>
      <c r="EG594" s="198" t="e">
        <f t="shared" si="3618"/>
        <v>#DIV/0!</v>
      </c>
      <c r="EH594" s="198" t="e">
        <f t="shared" si="3618"/>
        <v>#DIV/0!</v>
      </c>
      <c r="EI594" s="198" t="e">
        <f t="shared" si="3618"/>
        <v>#VALUE!</v>
      </c>
      <c r="EJ594" s="198" t="e">
        <f t="shared" si="3618"/>
        <v>#VALUE!</v>
      </c>
      <c r="EK594" s="198" t="e">
        <f t="shared" si="3618"/>
        <v>#VALUE!</v>
      </c>
      <c r="EL594" s="198" t="e">
        <f t="shared" si="3618"/>
        <v>#VALUE!</v>
      </c>
      <c r="EM594" s="198" t="e">
        <f t="shared" si="3618"/>
        <v>#DIV/0!</v>
      </c>
      <c r="EN594" s="198" t="e">
        <f t="shared" si="3618"/>
        <v>#VALUE!</v>
      </c>
      <c r="EO594" s="198" t="e">
        <f t="shared" si="3618"/>
        <v>#VALUE!</v>
      </c>
      <c r="EP594" s="511">
        <f t="shared" ref="EP594:EW594" si="3619">EP593</f>
        <v>0.08</v>
      </c>
      <c r="EQ594" s="511">
        <f t="shared" si="3619"/>
        <v>0.015</v>
      </c>
      <c r="ER594" s="511">
        <f t="shared" si="3619"/>
        <v>0.015</v>
      </c>
      <c r="ES594" s="511">
        <f t="shared" si="3619"/>
        <v>0.015</v>
      </c>
      <c r="ET594" s="511">
        <f t="shared" si="3619"/>
        <v>0.015</v>
      </c>
      <c r="EU594" s="511">
        <f t="shared" si="3619"/>
        <v>0.09</v>
      </c>
      <c r="EV594" s="511">
        <f t="shared" si="3619"/>
        <v>0.09</v>
      </c>
      <c r="EW594" s="511">
        <f t="shared" si="3619"/>
        <v>0.09</v>
      </c>
      <c r="EX594" s="420" t="str">
        <f>IF(_tag_month_day!AS590="","",_tag_month_day!AS590/100)</f>
        <v/>
      </c>
      <c r="EY594" s="420" t="str">
        <f>IF(_tag_month_day!AT590="","",_tag_month_day!AT590/100)</f>
        <v/>
      </c>
      <c r="EZ594" s="420" t="str">
        <f>IF(_tag_month_day!AU590="","",_tag_month_day!AU590/100)</f>
        <v/>
      </c>
      <c r="FA594" s="420" t="str">
        <f>IF(_tag_month_day!AV590="","",_tag_month_day!AV590/100)</f>
        <v/>
      </c>
      <c r="FB594" s="420" t="str">
        <f>IF(_tag_month_day!AW590="","",_tag_month_day!AW590/100)</f>
        <v/>
      </c>
      <c r="FC594" s="420" t="str">
        <f>IF(_tag_month_day!AX590="","",_tag_month_day!AX590/100)</f>
        <v/>
      </c>
      <c r="FD594" s="510">
        <f t="shared" si="3547"/>
        <v>0.33</v>
      </c>
      <c r="FE594" s="510">
        <f t="shared" si="3548"/>
        <v>0.19</v>
      </c>
      <c r="FF594" s="510">
        <f t="shared" si="3549"/>
        <v>0.003</v>
      </c>
      <c r="FG594" s="510">
        <f t="shared" si="3550"/>
        <v>0</v>
      </c>
      <c r="FH594" s="603">
        <f t="shared" si="3551"/>
        <v>0.0001</v>
      </c>
      <c r="FI594" s="510">
        <f t="shared" ref="FI594:FR594" si="3620">FI593</f>
        <v>0.41</v>
      </c>
      <c r="FJ594" s="510">
        <f t="shared" si="3620"/>
        <v>0.11</v>
      </c>
      <c r="FK594" s="510">
        <f t="shared" si="3620"/>
        <v>0.015</v>
      </c>
      <c r="FL594" s="510">
        <f t="shared" si="3620"/>
        <v>0</v>
      </c>
      <c r="FM594" s="603">
        <f t="shared" si="3620"/>
        <v>0.0001</v>
      </c>
      <c r="FN594" s="510" t="str">
        <f>IF(_tag_month_day!AY590="","",_tag_month_day!AY590/100)</f>
        <v/>
      </c>
      <c r="FO594" s="510" t="str">
        <f>IF(_tag_month_day!AZ590="","",_tag_month_day!AZ590/100)</f>
        <v/>
      </c>
      <c r="FP594" s="510" t="str">
        <f>IF(_tag_month_day!BA590="","",_tag_month_day!BA590/100)</f>
        <v/>
      </c>
      <c r="FQ594" s="510" t="str">
        <f>IF(_tag_month_day!BB590="","",_tag_month_day!BB590/100)</f>
        <v/>
      </c>
      <c r="FR594" s="603" t="str">
        <f>IF(_tag_month_day!BC590="","",_tag_month_day!BC590/100)</f>
        <v/>
      </c>
      <c r="FS594" s="510" t="str">
        <f>IF(_tag_month_day!BD590="","",_tag_month_day!BD590/100)</f>
        <v/>
      </c>
      <c r="FT594" s="510" t="str">
        <f>IF(_tag_month_day!BE590="","",_tag_month_day!BE590/100)</f>
        <v/>
      </c>
      <c r="FU594" s="510" t="str">
        <f>IF(_tag_month_day!BF590="","",_tag_month_day!BF590/100)</f>
        <v/>
      </c>
      <c r="FV594" s="510" t="str">
        <f>IF(_tag_month_day!BG590="","",_tag_month_day!BG590/100)</f>
        <v/>
      </c>
      <c r="FW594" s="603" t="str">
        <f>IF(_tag_month_day!BH590="","",_tag_month_day!BH590/100)</f>
        <v/>
      </c>
      <c r="FX594" s="510" t="str">
        <f>IF(_tag_month_day!BI590="","",_tag_month_day!BI590/100)</f>
        <v/>
      </c>
      <c r="FY594" s="510" t="str">
        <f>IF(_tag_month_day!BJ590="","",_tag_month_day!BJ590/100)</f>
        <v/>
      </c>
      <c r="FZ594" s="605" t="str">
        <f>IF(_tag_month_day!BK590="","",_tag_month_day!BK590/100)</f>
        <v/>
      </c>
      <c r="GA594" s="510" t="str">
        <f>IF(_tag_month_day!BL590="","",_tag_month_day!BL590/100)</f>
        <v/>
      </c>
      <c r="GB594" s="603" t="str">
        <f>IF(_tag_month_day!BM590="","",_tag_month_day!BM590/100)</f>
        <v/>
      </c>
      <c r="GC594" s="420" t="str">
        <f>IF(_tag_month_day!BN590="","",_tag_month_day!BN590/100)</f>
        <v/>
      </c>
      <c r="GD594" s="420" t="str">
        <f>IF(_tag_month_day!BO590="","",_tag_month_day!BO590/100)</f>
        <v/>
      </c>
      <c r="GE594" s="420" t="str">
        <f>IF(_tag_month_day!BP590="","",_tag_month_day!BP590/100)</f>
        <v/>
      </c>
      <c r="GF594" s="420" t="str">
        <f>IF(_tag_month_day!BQ590="","",_tag_month_day!BQ590/100)</f>
        <v/>
      </c>
      <c r="GG594" s="420" t="str">
        <f>IF(_tag_month_day!BR590="","",_tag_month_day!BR590/100)</f>
        <v/>
      </c>
      <c r="GH594" s="420" t="str">
        <f>IF(_tag_month_day!BS590="","",_tag_month_day!BS590/100)</f>
        <v/>
      </c>
      <c r="GI594" s="603" t="str">
        <f>IF(_tag_month_day!BT590="","",_tag_month_day!BT590/100)</f>
        <v/>
      </c>
      <c r="GJ594" s="612" t="str">
        <f>IF(_tag_month_day!BU590="","",_tag_month_day!BU590/100)</f>
        <v/>
      </c>
      <c r="GK594" s="620" t="str">
        <f>IF(_tag_month_day!BV590="",IF(_rlcf_month_day!A$2="","",_rlcf_month_day!A$2/100),_tag_month_day!BV590/100)</f>
        <v/>
      </c>
      <c r="GL594" s="620" t="str">
        <f>IF(_tag_month_day!BW590="",IF(_rlcf_month_day!B$2="","",_rlcf_month_day!B$2/100),_tag_month_day!BW590/100)</f>
        <v/>
      </c>
      <c r="GM594" s="621" t="str">
        <f>IF(_tag_month_day!BX590="",IF(_rlcf_month_day!C$2="","",_rlcf_month_day!C$2/100),_tag_month_day!BX590/100)</f>
        <v/>
      </c>
      <c r="GN594" s="620" t="str">
        <f>IF(_tag_month_day!BV590="",IF(_rlcf_month_day!A$2="","",_rlcf_month_day!A$2/100),_tag_month_day!BV590/100)</f>
        <v/>
      </c>
      <c r="GO594" s="620" t="str">
        <f>IF(_tag_month_day!BW590="",IF(_rlcf_month_day!B$2="","",_rlcf_month_day!B$2/100),_tag_month_day!BW590/100)</f>
        <v/>
      </c>
      <c r="GP594" s="620" t="str">
        <f>IF(_tag_month_day!CD590="",IF(_rlcf_month_day!E$2="","",_rlcf_month_day!E$2/100),_tag_month_day!CD590/100)</f>
        <v/>
      </c>
      <c r="GQ594" s="620" t="str">
        <f>IF(_tag_month_day!CE590="",IF(_rlcf_month_day!F$2="","",_rlcf_month_day!F$2/100),_tag_month_day!CE590/100)</f>
        <v/>
      </c>
      <c r="GR594" s="621" t="str">
        <f>IF(_tag_month_day!CF590="",IF(_rlcf_month_day!G$2="","",_rlcf_month_day!G$2/100),_tag_month_day!CF590/100)</f>
        <v/>
      </c>
      <c r="GS594" s="626">
        <f t="shared" ref="GS594:HH594" si="3621">GS593</f>
        <v>0.953</v>
      </c>
      <c r="GT594" s="626">
        <f t="shared" si="3621"/>
        <v>0.55</v>
      </c>
      <c r="GU594" s="626">
        <f t="shared" si="3621"/>
        <v>0.55</v>
      </c>
      <c r="GV594" s="626">
        <f t="shared" si="3621"/>
        <v>0.55</v>
      </c>
      <c r="GW594" s="626">
        <f t="shared" si="3621"/>
        <v>0.5</v>
      </c>
      <c r="GX594" s="626">
        <f t="shared" si="3621"/>
        <v>0.935</v>
      </c>
      <c r="GY594" s="626">
        <f t="shared" si="3621"/>
        <v>0.15</v>
      </c>
      <c r="GZ594" s="626">
        <f t="shared" si="3621"/>
        <v>1</v>
      </c>
      <c r="HA594" s="632">
        <f t="shared" si="3621"/>
        <v>0.047</v>
      </c>
      <c r="HB594" s="632">
        <f t="shared" si="3621"/>
        <v>0.45</v>
      </c>
      <c r="HC594" s="632">
        <f t="shared" si="3621"/>
        <v>0.45</v>
      </c>
      <c r="HD594" s="632">
        <f t="shared" si="3621"/>
        <v>0.45</v>
      </c>
      <c r="HE594" s="632">
        <f t="shared" si="3621"/>
        <v>0.5</v>
      </c>
      <c r="HF594" s="632">
        <f t="shared" si="3621"/>
        <v>0.065</v>
      </c>
      <c r="HG594" s="632">
        <f t="shared" si="3621"/>
        <v>0.85</v>
      </c>
      <c r="HH594" s="632">
        <f t="shared" si="3621"/>
        <v>0</v>
      </c>
      <c r="HI594" s="68">
        <f t="shared" si="3523"/>
        <v>0</v>
      </c>
      <c r="HJ594" s="68" t="e">
        <f t="shared" si="3554"/>
        <v>#VALUE!</v>
      </c>
      <c r="HK594" s="202">
        <f t="shared" si="3555"/>
        <v>0.85</v>
      </c>
      <c r="HL594" s="464">
        <f t="shared" si="3556"/>
        <v>550000</v>
      </c>
      <c r="HM594" s="464">
        <f t="shared" si="3557"/>
        <v>480000</v>
      </c>
      <c r="HN594" s="192" t="e">
        <f t="shared" si="3524"/>
        <v>#VALUE!</v>
      </c>
      <c r="HO594" s="192" t="e">
        <f>HN594*HK594*$HO$2/HL594*1000000</f>
        <v>#VALUE!</v>
      </c>
      <c r="HP594" s="192" t="e">
        <f>HN594*HK594*$HP$2/HM594*1000000</f>
        <v>#VALUE!</v>
      </c>
    </row>
    <row r="595" customFormat="1" spans="1:224">
      <c r="A595" s="381">
        <v>590</v>
      </c>
      <c r="B595" s="54">
        <f ca="1" t="shared" si="3558"/>
        <v>43641</v>
      </c>
      <c r="C595" s="57">
        <f t="shared" si="3559"/>
        <v>0.0416666666666667</v>
      </c>
      <c r="D595" s="68" t="str">
        <f ca="1" t="shared" si="3525"/>
        <v>白班</v>
      </c>
      <c r="E595" s="68" t="str">
        <f ca="1" t="shared" si="3526"/>
        <v>丙</v>
      </c>
      <c r="F595" s="68">
        <f ca="1">SUMPRODUCT((成本日报!$A$3:$A$95=计划!B595)*(成本日报!$B$3:$B$95=计划!$D595),成本日报!$C$3:$C$95)</f>
        <v>3</v>
      </c>
      <c r="G595" s="382">
        <f ca="1" t="shared" si="3560"/>
        <v>43641.5416666652</v>
      </c>
      <c r="H595" s="382">
        <f ca="1" t="shared" si="3527"/>
        <v>43641.5486111097</v>
      </c>
      <c r="I595" s="382">
        <f ca="1" t="shared" si="3528"/>
        <v>43641.5541666652</v>
      </c>
      <c r="J595" s="382">
        <f ca="1" t="shared" si="3529"/>
        <v>43641.5833333319</v>
      </c>
      <c r="K595" s="382">
        <f ca="1" t="shared" si="3530"/>
        <v>43641.6458333319</v>
      </c>
      <c r="L595" s="382">
        <f ca="1" t="shared" si="3531"/>
        <v>43641.6666666652</v>
      </c>
      <c r="M595" s="398" t="str">
        <f>IF(_tag_month_day!A591="","",_tag_month_day!A591)</f>
        <v/>
      </c>
      <c r="N595" s="398" t="str">
        <f>IF(_tag_month_day!B591="","",_tag_month_day!B591)</f>
        <v/>
      </c>
      <c r="O595" s="399" t="e">
        <f t="shared" si="3532"/>
        <v>#VALUE!</v>
      </c>
      <c r="P595" s="398" t="str">
        <f>IF(_tag_month_day!C591="","",_tag_month_day!C591)</f>
        <v/>
      </c>
      <c r="Q595" s="398" t="str">
        <f>IF(_tag_month_day!D591="","",_tag_month_day!D591)</f>
        <v/>
      </c>
      <c r="R595" s="416">
        <f>IF(_tag_month_day!CB591="",R594,_tag_month_day!CB591/100)</f>
        <v>0.07</v>
      </c>
      <c r="S595" s="417" t="str">
        <f>IF(_tag_month_day!E591="","",_tag_month_day!E591)</f>
        <v/>
      </c>
      <c r="T595" s="417" t="str">
        <f>IF(_tag_month_day!F591="","",_tag_month_day!F591)</f>
        <v/>
      </c>
      <c r="U595" s="418" t="e">
        <f t="shared" si="3486"/>
        <v>#VALUE!</v>
      </c>
      <c r="V595" s="53" t="e">
        <f t="shared" si="3487"/>
        <v>#VALUE!</v>
      </c>
      <c r="W595" s="419" t="str">
        <f>IF(_jhy_month_day!A591="","",_jhy_month_day!A591)</f>
        <v/>
      </c>
      <c r="X595" s="420" t="str">
        <f>IF(_jhy_month_day!B591="","",_jhy_month_day!B591/100)</f>
        <v/>
      </c>
      <c r="Y595" s="420" t="str">
        <f>IF(_jhy_month_day!C591="","",_jhy_month_day!C591/100)</f>
        <v/>
      </c>
      <c r="Z595" s="439">
        <f t="shared" si="3576"/>
        <v>148</v>
      </c>
      <c r="AA595" s="440" t="str">
        <f>IF(_tag_month_day!G591="","",_tag_month_day!G591/100)</f>
        <v/>
      </c>
      <c r="AB595" s="440" t="str">
        <f>IF(_tag_month_day!H591="","",_tag_month_day!H591/100)</f>
        <v/>
      </c>
      <c r="AC595" s="193">
        <f t="shared" si="3533"/>
        <v>1.59963432013121</v>
      </c>
      <c r="AD595" s="441" t="str">
        <f t="shared" si="3534"/>
        <v/>
      </c>
      <c r="AE595" s="442" t="str">
        <f t="shared" si="3535"/>
        <v/>
      </c>
      <c r="AF595" s="443">
        <v>1</v>
      </c>
      <c r="AG595" s="68" t="str">
        <f>IF(_duihao_month_day!A591="","",_duihao_month_day!A591)</f>
        <v/>
      </c>
      <c r="AH595" s="463">
        <f>IF(_gyk_month_day!B591="",AH594,_gyk_month_day!B591)</f>
        <v>820</v>
      </c>
      <c r="AI595" s="464"/>
      <c r="AJ595" s="68" t="str">
        <f>IF(_tag_month_day!I591="","",_tag_month_day!I591)</f>
        <v/>
      </c>
      <c r="AK595" s="465" t="str">
        <f>IF(_tzyy_month_day!A591="","",_tzyy_month_day!A591)</f>
        <v/>
      </c>
      <c r="AL595" s="465" t="str">
        <f>IF(_tzyy_month_day!B591="","",_tzyy_month_day!B591)</f>
        <v/>
      </c>
      <c r="AM595" s="465" t="str">
        <f>IF(_tzyy_month_day!C591="","",_tzyy_month_day!C591)</f>
        <v/>
      </c>
      <c r="AN595" s="466" t="str">
        <f>IF(_tag_month_day!CG591="","",_tag_month_day!CG591)</f>
        <v/>
      </c>
      <c r="AO595" s="466" t="str">
        <f>IF(_tag_month_day!CH591="","",_tag_month_day!CH591)</f>
        <v/>
      </c>
      <c r="AP595" s="486" t="e">
        <f t="shared" si="3536"/>
        <v>#VALUE!</v>
      </c>
      <c r="AQ595" s="487" t="str">
        <f>IF(_tag_month_day!J591="","",_tag_month_day!J591/100)</f>
        <v/>
      </c>
      <c r="AR595" s="488">
        <f t="shared" si="3537"/>
        <v>1.3</v>
      </c>
      <c r="AS595" s="489" t="e">
        <f t="shared" si="3488"/>
        <v>#VALUE!</v>
      </c>
      <c r="AT595" s="489">
        <f t="shared" si="3538"/>
        <v>0</v>
      </c>
      <c r="AU595" s="490" t="str">
        <f>IF(_tag_month_day!K591="","",_tag_month_day!K591)</f>
        <v/>
      </c>
      <c r="AV595" s="491" t="str">
        <f>IF(_tag_month_day!L591="","",_tag_month_day!L591/100)</f>
        <v/>
      </c>
      <c r="AW595" s="420">
        <f t="shared" si="3460"/>
        <v>0</v>
      </c>
      <c r="AX595" s="420">
        <f t="shared" si="3539"/>
        <v>0</v>
      </c>
      <c r="AY595" s="420" t="str">
        <f>IF(_tag_month_day!M591="","",_tag_month_day!M591/100)</f>
        <v/>
      </c>
      <c r="AZ595" s="420" t="str">
        <f>IF(_tag_month_day!N591="","",_tag_month_day!N591/100)</f>
        <v/>
      </c>
      <c r="BA595" s="420" t="str">
        <f>IF(_tag_month_day!O591="","",_tag_month_day!O591/100)</f>
        <v/>
      </c>
      <c r="BB595" s="496" t="str">
        <f>IF(_tag_month_day!P591="","",_tag_month_day!P591/100)</f>
        <v/>
      </c>
      <c r="BC595" s="496">
        <f t="shared" si="3540"/>
        <v>0</v>
      </c>
      <c r="BD595" s="496" t="str">
        <f>IF(_tag_month_day!Q591="","",_tag_month_day!Q591/100)</f>
        <v/>
      </c>
      <c r="BE595" s="510" t="str">
        <f>IF(_tag_month_day!R591="","",_tag_month_day!R591/100)</f>
        <v/>
      </c>
      <c r="BF595" s="413" t="str">
        <f>IF(_tag_month_day!CC591="","",_tag_month_day!CC591/100)</f>
        <v/>
      </c>
      <c r="BG595" s="511" t="e">
        <f t="shared" si="3489"/>
        <v>#VALUE!</v>
      </c>
      <c r="BH595" s="198">
        <f t="shared" si="3490"/>
        <v>0</v>
      </c>
      <c r="BI595" s="512" t="e">
        <f>IF(CX595=0,BI594,(DK595*查询!$R$5+DL595*查询!$Q$5+DM595*查询!$N$5+DN595*查询!$O$5+DO595*查询!$P$5)*AF595/CX595)</f>
        <v>#VALUE!</v>
      </c>
      <c r="BJ595" s="512" t="e">
        <f>IF(CX595=0,BJ594,(DP595*查询!$S$5+DQ595*查询!$T$5+DR595*查询!$U$5)*AF595/CX595)</f>
        <v>#VALUE!</v>
      </c>
      <c r="BK595" s="512">
        <f t="shared" si="3541"/>
        <v>1</v>
      </c>
      <c r="BL595" s="513" t="str">
        <f>IF(_cfyc_month_day!A591="","",_cfyc_month_day!A591)</f>
        <v/>
      </c>
      <c r="BM595" s="513" t="str">
        <f>IF(_cfyc_month_day!B591="","",_cfyc_month_day!B591)</f>
        <v/>
      </c>
      <c r="BN595" s="513" t="str">
        <f>IF(_cfyc_month_day!C591="","",_cfyc_month_day!C591)</f>
        <v/>
      </c>
      <c r="BO595" s="522" t="str">
        <f>IF(_cfyc_month_day!D591="","",_cfyc_month_day!D591)</f>
        <v/>
      </c>
      <c r="BP595" s="522" t="str">
        <f>IF(_cfyc_month_day!E591="","",_cfyc_month_day!E591)</f>
        <v/>
      </c>
      <c r="BQ595" s="522" t="str">
        <f>IF(_cfyc_month_day!F591="","",_cfyc_month_day!F591)</f>
        <v/>
      </c>
      <c r="BR595" s="513" t="str">
        <f>IF(_tag_month_day!T591="","",_tag_month_day!T591)</f>
        <v/>
      </c>
      <c r="BS595" s="513" t="str">
        <f>IF(_tag_month_day!U591="","",_tag_month_day!U591)</f>
        <v/>
      </c>
      <c r="BT595" s="523" t="str">
        <f t="shared" si="3542"/>
        <v/>
      </c>
      <c r="BU595" s="223" t="str">
        <f>IF(_tag_month_day!V591="","",_tag_month_day!V591)</f>
        <v/>
      </c>
      <c r="BV595" s="206" t="str">
        <f>IF(_tag_month_day!W591="","",_tag_month_day!W591)</f>
        <v/>
      </c>
      <c r="BW595" s="540" t="str">
        <f>IF(_tag_month_day!X591="","",_tag_month_day!X591)</f>
        <v/>
      </c>
      <c r="BX595" s="540" t="str">
        <f>IF(_tag_month_day!Y591="","",_tag_month_day!Y591)</f>
        <v/>
      </c>
      <c r="BY595" s="541">
        <f ca="1" t="shared" si="3543"/>
        <v>43641.6666666652</v>
      </c>
      <c r="BZ595" s="542"/>
      <c r="CA595" s="543" t="str">
        <f>IF(_jhy2_month_day!A591="","",_jhy2_month_day!A591)</f>
        <v/>
      </c>
      <c r="CB595" s="464" t="str">
        <f>IF(_jhy2_month_day!B591="","",_jhy2_month_day!B591)</f>
        <v/>
      </c>
      <c r="CC595" s="464" t="str">
        <f>IF(_jhy2_month_day!C591="","",_jhy2_month_day!C591)</f>
        <v/>
      </c>
      <c r="CD595" s="464" t="str">
        <f>IF(_jhy2_month_day!D591="","",_jhy2_month_day!D591)</f>
        <v/>
      </c>
      <c r="CE595" s="464" t="str">
        <f>IF(_jhy2_month_day!E591="","",_jhy2_month_day!E591)</f>
        <v/>
      </c>
      <c r="CF595" s="464" t="str">
        <f>IF(_jhy2_month_day!F591="","",_jhy2_month_day!F591)</f>
        <v/>
      </c>
      <c r="CG595" s="464" t="str">
        <f>IF(_jhy2_month_day!G591="","",_jhy2_month_day!G591)</f>
        <v/>
      </c>
      <c r="CH595" s="464" t="str">
        <f>IF(_jhy2_month_day!H591="","",_jhy2_month_day!H591)</f>
        <v/>
      </c>
      <c r="CI595" s="464" t="str">
        <f>IF(_jhy2_month_day!I591="","",_jhy2_month_day!I591)</f>
        <v/>
      </c>
      <c r="CJ595" s="464" t="str">
        <f>IF(_jhy2_month_day!J591="","",_jhy2_month_day!J591)</f>
        <v/>
      </c>
      <c r="CK595" s="464" t="str">
        <f>IF(_jhy2_month_day!K591="","",_jhy2_month_day!K591)</f>
        <v/>
      </c>
      <c r="CL595" s="562" t="str">
        <f>IF(_jhy2_month_day!L591="","",_jhy2_month_day!L591)</f>
        <v/>
      </c>
      <c r="CM595" s="562" t="str">
        <f>IF(_jhy2_month_day!M591="","",_jhy2_month_day!M591)</f>
        <v/>
      </c>
      <c r="CN595" s="562" t="str">
        <f>IF(_jhy2_month_day!N591="","",_jhy2_month_day!N591)</f>
        <v/>
      </c>
      <c r="CO595" s="562" t="str">
        <f>IF(_jhy2_month_day!O591="","",_jhy2_month_day!O591)</f>
        <v/>
      </c>
      <c r="CP595" s="562" t="str">
        <f>IF(_jhy2_month_day!P591="","",_jhy2_month_day!P591)</f>
        <v/>
      </c>
      <c r="CQ595" s="562" t="str">
        <f>IF(_jhy2_month_day!Q591="","",_jhy2_month_day!Q591)</f>
        <v/>
      </c>
      <c r="CR595" s="563" t="str">
        <f>IF(_jhy2_month_day!R591="","",_jhy2_month_day!R591)</f>
        <v/>
      </c>
      <c r="CS595" s="576" t="str">
        <f>IF(_jhy2_month_day!S591="","",_jhy2_month_day!S591)</f>
        <v/>
      </c>
      <c r="CT595" s="562" t="str">
        <f>IF(_jhy2_month_day!T591="","",_jhy2_month_day!T591)</f>
        <v/>
      </c>
      <c r="CU595" s="577" t="e">
        <f t="shared" si="3491"/>
        <v>#VALUE!</v>
      </c>
      <c r="CV595" s="198" t="e">
        <f t="shared" si="3492"/>
        <v>#VALUE!</v>
      </c>
      <c r="CW595" s="192" t="e">
        <f t="shared" si="3493"/>
        <v>#VALUE!</v>
      </c>
      <c r="CX595" s="192" t="e">
        <f t="shared" si="3494"/>
        <v>#VALUE!</v>
      </c>
      <c r="CY595" s="202" t="e">
        <f t="shared" si="3495"/>
        <v>#VALUE!</v>
      </c>
      <c r="CZ595" s="192" t="e">
        <f t="shared" ref="CZ595:DI595" si="3622">$AJ595*EF595</f>
        <v>#VALUE!</v>
      </c>
      <c r="DA595" s="192" t="e">
        <f t="shared" si="3622"/>
        <v>#VALUE!</v>
      </c>
      <c r="DB595" s="192" t="e">
        <f t="shared" si="3622"/>
        <v>#VALUE!</v>
      </c>
      <c r="DC595" s="192" t="e">
        <f t="shared" si="3622"/>
        <v>#VALUE!</v>
      </c>
      <c r="DD595" s="192" t="e">
        <f t="shared" si="3622"/>
        <v>#VALUE!</v>
      </c>
      <c r="DE595" s="192" t="e">
        <f t="shared" si="3622"/>
        <v>#VALUE!</v>
      </c>
      <c r="DF595" s="192" t="e">
        <f t="shared" si="3622"/>
        <v>#VALUE!</v>
      </c>
      <c r="DG595" s="192" t="e">
        <f t="shared" si="3622"/>
        <v>#VALUE!</v>
      </c>
      <c r="DH595" s="192" t="e">
        <f t="shared" si="3622"/>
        <v>#VALUE!</v>
      </c>
      <c r="DI595" s="192" t="e">
        <f t="shared" si="3622"/>
        <v>#VALUE!</v>
      </c>
      <c r="DJ595" s="192" t="e">
        <f t="shared" si="3497"/>
        <v>#VALUE!</v>
      </c>
      <c r="DK595" s="192" t="e">
        <f t="shared" si="3498"/>
        <v>#VALUE!</v>
      </c>
      <c r="DL595" s="192" t="e">
        <f t="shared" si="3499"/>
        <v>#VALUE!</v>
      </c>
      <c r="DM595" s="192" t="e">
        <f t="shared" si="3500"/>
        <v>#VALUE!</v>
      </c>
      <c r="DN595" s="192" t="e">
        <f t="shared" si="3501"/>
        <v>#VALUE!</v>
      </c>
      <c r="DO595" s="192" t="e">
        <f t="shared" si="3502"/>
        <v>#VALUE!</v>
      </c>
      <c r="DP595" s="192" t="e">
        <f t="shared" si="3503"/>
        <v>#VALUE!</v>
      </c>
      <c r="DQ595" s="192" t="e">
        <f t="shared" si="3504"/>
        <v>#VALUE!</v>
      </c>
      <c r="DR595" s="192" t="e">
        <f t="shared" si="3505"/>
        <v>#VALUE!</v>
      </c>
      <c r="DS595" s="192" t="e">
        <f t="shared" si="3506"/>
        <v>#VALUE!</v>
      </c>
      <c r="DT595" s="192" t="e">
        <f t="shared" si="3507"/>
        <v>#VALUE!</v>
      </c>
      <c r="DU595" s="192" t="e">
        <f t="shared" si="3508"/>
        <v>#VALUE!</v>
      </c>
      <c r="DV595" s="198" t="e">
        <f t="shared" si="3509"/>
        <v>#VALUE!</v>
      </c>
      <c r="DW595" s="198" t="e">
        <f t="shared" si="3510"/>
        <v>#DIV/0!</v>
      </c>
      <c r="DX595" s="198" t="e">
        <f t="shared" si="3511"/>
        <v>#DIV/0!</v>
      </c>
      <c r="DY595" s="198" t="e">
        <f t="shared" si="3512"/>
        <v>#VALUE!</v>
      </c>
      <c r="DZ595" s="198" t="e">
        <f t="shared" si="3513"/>
        <v>#VALUE!</v>
      </c>
      <c r="EA595" s="198" t="e">
        <f t="shared" si="3514"/>
        <v>#VALUE!</v>
      </c>
      <c r="EB595" s="198" t="e">
        <f t="shared" si="3515"/>
        <v>#VALUE!</v>
      </c>
      <c r="EC595" s="198" t="e">
        <f t="shared" si="3516"/>
        <v>#DIV/0!</v>
      </c>
      <c r="ED595" s="198" t="e">
        <f t="shared" si="3517"/>
        <v>#VALUE!</v>
      </c>
      <c r="EE595" s="198" t="e">
        <f t="shared" si="3518"/>
        <v>#VALUE!</v>
      </c>
      <c r="EF595" s="198" t="e">
        <f t="shared" ref="EF595:EO595" si="3623">DV595/SUM($DV595:$EE595)</f>
        <v>#VALUE!</v>
      </c>
      <c r="EG595" s="198" t="e">
        <f t="shared" si="3623"/>
        <v>#DIV/0!</v>
      </c>
      <c r="EH595" s="198" t="e">
        <f t="shared" si="3623"/>
        <v>#DIV/0!</v>
      </c>
      <c r="EI595" s="198" t="e">
        <f t="shared" si="3623"/>
        <v>#VALUE!</v>
      </c>
      <c r="EJ595" s="198" t="e">
        <f t="shared" si="3623"/>
        <v>#VALUE!</v>
      </c>
      <c r="EK595" s="198" t="e">
        <f t="shared" si="3623"/>
        <v>#VALUE!</v>
      </c>
      <c r="EL595" s="198" t="e">
        <f t="shared" si="3623"/>
        <v>#VALUE!</v>
      </c>
      <c r="EM595" s="198" t="e">
        <f t="shared" si="3623"/>
        <v>#DIV/0!</v>
      </c>
      <c r="EN595" s="198" t="e">
        <f t="shared" si="3623"/>
        <v>#VALUE!</v>
      </c>
      <c r="EO595" s="198" t="e">
        <f t="shared" si="3623"/>
        <v>#VALUE!</v>
      </c>
      <c r="EP595" s="511">
        <f t="shared" ref="EP595:EW595" si="3624">EP594</f>
        <v>0.08</v>
      </c>
      <c r="EQ595" s="511">
        <f t="shared" si="3624"/>
        <v>0.015</v>
      </c>
      <c r="ER595" s="511">
        <f t="shared" si="3624"/>
        <v>0.015</v>
      </c>
      <c r="ES595" s="511">
        <f t="shared" si="3624"/>
        <v>0.015</v>
      </c>
      <c r="ET595" s="511">
        <f t="shared" si="3624"/>
        <v>0.015</v>
      </c>
      <c r="EU595" s="511">
        <f t="shared" si="3624"/>
        <v>0.09</v>
      </c>
      <c r="EV595" s="511">
        <f t="shared" si="3624"/>
        <v>0.09</v>
      </c>
      <c r="EW595" s="511">
        <f t="shared" si="3624"/>
        <v>0.09</v>
      </c>
      <c r="EX595" s="420" t="str">
        <f>IF(_tag_month_day!AS591="","",_tag_month_day!AS591/100)</f>
        <v/>
      </c>
      <c r="EY595" s="420" t="str">
        <f>IF(_tag_month_day!AT591="","",_tag_month_day!AT591/100)</f>
        <v/>
      </c>
      <c r="EZ595" s="420" t="str">
        <f>IF(_tag_month_day!AU591="","",_tag_month_day!AU591/100)</f>
        <v/>
      </c>
      <c r="FA595" s="420" t="str">
        <f>IF(_tag_month_day!AV591="","",_tag_month_day!AV591/100)</f>
        <v/>
      </c>
      <c r="FB595" s="420" t="str">
        <f>IF(_tag_month_day!AW591="","",_tag_month_day!AW591/100)</f>
        <v/>
      </c>
      <c r="FC595" s="420" t="str">
        <f>IF(_tag_month_day!AX591="","",_tag_month_day!AX591/100)</f>
        <v/>
      </c>
      <c r="FD595" s="510">
        <f t="shared" si="3547"/>
        <v>0.33</v>
      </c>
      <c r="FE595" s="510">
        <f t="shared" si="3548"/>
        <v>0.19</v>
      </c>
      <c r="FF595" s="510">
        <f t="shared" si="3549"/>
        <v>0.003</v>
      </c>
      <c r="FG595" s="510">
        <f t="shared" si="3550"/>
        <v>0</v>
      </c>
      <c r="FH595" s="603">
        <f t="shared" si="3551"/>
        <v>0.0001</v>
      </c>
      <c r="FI595" s="510">
        <f t="shared" ref="FI595:FR595" si="3625">FI594</f>
        <v>0.41</v>
      </c>
      <c r="FJ595" s="510">
        <f t="shared" si="3625"/>
        <v>0.11</v>
      </c>
      <c r="FK595" s="510">
        <f t="shared" si="3625"/>
        <v>0.015</v>
      </c>
      <c r="FL595" s="510">
        <f t="shared" si="3625"/>
        <v>0</v>
      </c>
      <c r="FM595" s="603">
        <f t="shared" si="3625"/>
        <v>0.0001</v>
      </c>
      <c r="FN595" s="510" t="str">
        <f>IF(_tag_month_day!AY591="","",_tag_month_day!AY591/100)</f>
        <v/>
      </c>
      <c r="FO595" s="510" t="str">
        <f>IF(_tag_month_day!AZ591="","",_tag_month_day!AZ591/100)</f>
        <v/>
      </c>
      <c r="FP595" s="510" t="str">
        <f>IF(_tag_month_day!BA591="","",_tag_month_day!BA591/100)</f>
        <v/>
      </c>
      <c r="FQ595" s="510" t="str">
        <f>IF(_tag_month_day!BB591="","",_tag_month_day!BB591/100)</f>
        <v/>
      </c>
      <c r="FR595" s="603" t="str">
        <f>IF(_tag_month_day!BC591="","",_tag_month_day!BC591/100)</f>
        <v/>
      </c>
      <c r="FS595" s="510" t="str">
        <f>IF(_tag_month_day!BD591="","",_tag_month_day!BD591/100)</f>
        <v/>
      </c>
      <c r="FT595" s="510" t="str">
        <f>IF(_tag_month_day!BE591="","",_tag_month_day!BE591/100)</f>
        <v/>
      </c>
      <c r="FU595" s="510" t="str">
        <f>IF(_tag_month_day!BF591="","",_tag_month_day!BF591/100)</f>
        <v/>
      </c>
      <c r="FV595" s="510" t="str">
        <f>IF(_tag_month_day!BG591="","",_tag_month_day!BG591/100)</f>
        <v/>
      </c>
      <c r="FW595" s="603" t="str">
        <f>IF(_tag_month_day!BH591="","",_tag_month_day!BH591/100)</f>
        <v/>
      </c>
      <c r="FX595" s="510" t="str">
        <f>IF(_tag_month_day!BI591="","",_tag_month_day!BI591/100)</f>
        <v/>
      </c>
      <c r="FY595" s="510" t="str">
        <f>IF(_tag_month_day!BJ591="","",_tag_month_day!BJ591/100)</f>
        <v/>
      </c>
      <c r="FZ595" s="605" t="str">
        <f>IF(_tag_month_day!BK591="","",_tag_month_day!BK591/100)</f>
        <v/>
      </c>
      <c r="GA595" s="510" t="str">
        <f>IF(_tag_month_day!BL591="","",_tag_month_day!BL591/100)</f>
        <v/>
      </c>
      <c r="GB595" s="603" t="str">
        <f>IF(_tag_month_day!BM591="","",_tag_month_day!BM591/100)</f>
        <v/>
      </c>
      <c r="GC595" s="420" t="str">
        <f>IF(_tag_month_day!BN591="","",_tag_month_day!BN591/100)</f>
        <v/>
      </c>
      <c r="GD595" s="420" t="str">
        <f>IF(_tag_month_day!BO591="","",_tag_month_day!BO591/100)</f>
        <v/>
      </c>
      <c r="GE595" s="420" t="str">
        <f>IF(_tag_month_day!BP591="","",_tag_month_day!BP591/100)</f>
        <v/>
      </c>
      <c r="GF595" s="420" t="str">
        <f>IF(_tag_month_day!BQ591="","",_tag_month_day!BQ591/100)</f>
        <v/>
      </c>
      <c r="GG595" s="420" t="str">
        <f>IF(_tag_month_day!BR591="","",_tag_month_day!BR591/100)</f>
        <v/>
      </c>
      <c r="GH595" s="420" t="str">
        <f>IF(_tag_month_day!BS591="","",_tag_month_day!BS591/100)</f>
        <v/>
      </c>
      <c r="GI595" s="603" t="str">
        <f>IF(_tag_month_day!BT591="","",_tag_month_day!BT591/100)</f>
        <v/>
      </c>
      <c r="GJ595" s="612" t="str">
        <f>IF(_tag_month_day!BU591="","",_tag_month_day!BU591/100)</f>
        <v/>
      </c>
      <c r="GK595" s="620" t="str">
        <f>IF(_tag_month_day!BV591="",IF(_rlcf_month_day!A$2="","",_rlcf_month_day!A$2/100),_tag_month_day!BV591/100)</f>
        <v/>
      </c>
      <c r="GL595" s="620" t="str">
        <f>IF(_tag_month_day!BW591="",IF(_rlcf_month_day!B$2="","",_rlcf_month_day!B$2/100),_tag_month_day!BW591/100)</f>
        <v/>
      </c>
      <c r="GM595" s="621" t="str">
        <f>IF(_tag_month_day!BX591="",IF(_rlcf_month_day!C$2="","",_rlcf_month_day!C$2/100),_tag_month_day!BX591/100)</f>
        <v/>
      </c>
      <c r="GN595" s="620" t="str">
        <f>IF(_tag_month_day!BV591="",IF(_rlcf_month_day!A$2="","",_rlcf_month_day!A$2/100),_tag_month_day!BV591/100)</f>
        <v/>
      </c>
      <c r="GO595" s="620" t="str">
        <f>IF(_tag_month_day!BW591="",IF(_rlcf_month_day!B$2="","",_rlcf_month_day!B$2/100),_tag_month_day!BW591/100)</f>
        <v/>
      </c>
      <c r="GP595" s="620" t="str">
        <f>IF(_tag_month_day!CD591="",IF(_rlcf_month_day!E$2="","",_rlcf_month_day!E$2/100),_tag_month_day!CD591/100)</f>
        <v/>
      </c>
      <c r="GQ595" s="620" t="str">
        <f>IF(_tag_month_day!CE591="",IF(_rlcf_month_day!F$2="","",_rlcf_month_day!F$2/100),_tag_month_day!CE591/100)</f>
        <v/>
      </c>
      <c r="GR595" s="621" t="str">
        <f>IF(_tag_month_day!CF591="",IF(_rlcf_month_day!G$2="","",_rlcf_month_day!G$2/100),_tag_month_day!CF591/100)</f>
        <v/>
      </c>
      <c r="GS595" s="626">
        <f t="shared" ref="GS595:HH595" si="3626">GS594</f>
        <v>0.953</v>
      </c>
      <c r="GT595" s="626">
        <f t="shared" si="3626"/>
        <v>0.55</v>
      </c>
      <c r="GU595" s="626">
        <f t="shared" si="3626"/>
        <v>0.55</v>
      </c>
      <c r="GV595" s="626">
        <f t="shared" si="3626"/>
        <v>0.55</v>
      </c>
      <c r="GW595" s="626">
        <f t="shared" si="3626"/>
        <v>0.5</v>
      </c>
      <c r="GX595" s="626">
        <f t="shared" si="3626"/>
        <v>0.935</v>
      </c>
      <c r="GY595" s="626">
        <f t="shared" si="3626"/>
        <v>0.15</v>
      </c>
      <c r="GZ595" s="626">
        <f t="shared" si="3626"/>
        <v>1</v>
      </c>
      <c r="HA595" s="632">
        <f t="shared" si="3626"/>
        <v>0.047</v>
      </c>
      <c r="HB595" s="632">
        <f t="shared" si="3626"/>
        <v>0.45</v>
      </c>
      <c r="HC595" s="632">
        <f t="shared" si="3626"/>
        <v>0.45</v>
      </c>
      <c r="HD595" s="632">
        <f t="shared" si="3626"/>
        <v>0.45</v>
      </c>
      <c r="HE595" s="632">
        <f t="shared" si="3626"/>
        <v>0.5</v>
      </c>
      <c r="HF595" s="632">
        <f t="shared" si="3626"/>
        <v>0.065</v>
      </c>
      <c r="HG595" s="632">
        <f t="shared" si="3626"/>
        <v>0.85</v>
      </c>
      <c r="HH595" s="632">
        <f t="shared" si="3626"/>
        <v>0</v>
      </c>
      <c r="HI595" s="68">
        <f t="shared" si="3523"/>
        <v>0</v>
      </c>
      <c r="HJ595" s="68" t="e">
        <f t="shared" si="3554"/>
        <v>#VALUE!</v>
      </c>
      <c r="HK595" s="202">
        <f t="shared" si="3555"/>
        <v>0.85</v>
      </c>
      <c r="HL595" s="464">
        <f t="shared" si="3556"/>
        <v>550000</v>
      </c>
      <c r="HM595" s="464">
        <f t="shared" si="3557"/>
        <v>480000</v>
      </c>
      <c r="HN595" s="192" t="e">
        <f t="shared" si="3524"/>
        <v>#VALUE!</v>
      </c>
      <c r="HO595" s="192" t="e">
        <f>HN595*HK595*$HO$2/HL595*1000000</f>
        <v>#VALUE!</v>
      </c>
      <c r="HP595" s="192" t="e">
        <f>HN595*HK595*$HP$2/HM595*1000000</f>
        <v>#VALUE!</v>
      </c>
    </row>
    <row r="596" customFormat="1" spans="1:224">
      <c r="A596" s="381">
        <v>591</v>
      </c>
      <c r="B596" s="54">
        <f ca="1" t="shared" si="3558"/>
        <v>43641</v>
      </c>
      <c r="C596" s="57">
        <f t="shared" si="3559"/>
        <v>0.0416666666666667</v>
      </c>
      <c r="D596" s="68" t="str">
        <f ca="1" t="shared" si="3525"/>
        <v>白班</v>
      </c>
      <c r="E596" s="68" t="str">
        <f ca="1" t="shared" si="3526"/>
        <v>丙</v>
      </c>
      <c r="F596" s="68">
        <f ca="1">SUMPRODUCT((成本日报!$A$3:$A$95=计划!B596)*(成本日报!$B$3:$B$95=计划!$D596),成本日报!$C$3:$C$95)</f>
        <v>3</v>
      </c>
      <c r="G596" s="382">
        <f ca="1" t="shared" si="3560"/>
        <v>43641.5833333319</v>
      </c>
      <c r="H596" s="382">
        <f ca="1" t="shared" si="3527"/>
        <v>43641.5902777763</v>
      </c>
      <c r="I596" s="382">
        <f ca="1" t="shared" si="3528"/>
        <v>43641.5958333319</v>
      </c>
      <c r="J596" s="382">
        <f ca="1" t="shared" si="3529"/>
        <v>43641.6249999986</v>
      </c>
      <c r="K596" s="382">
        <f ca="1" t="shared" si="3530"/>
        <v>43641.6874999986</v>
      </c>
      <c r="L596" s="382">
        <f ca="1" t="shared" si="3531"/>
        <v>43641.7083333319</v>
      </c>
      <c r="M596" s="398" t="str">
        <f>IF(_tag_month_day!A592="","",_tag_month_day!A592)</f>
        <v/>
      </c>
      <c r="N596" s="398" t="str">
        <f>IF(_tag_month_day!B592="","",_tag_month_day!B592)</f>
        <v/>
      </c>
      <c r="O596" s="399" t="e">
        <f t="shared" si="3532"/>
        <v>#VALUE!</v>
      </c>
      <c r="P596" s="398" t="str">
        <f>IF(_tag_month_day!C592="","",_tag_month_day!C592)</f>
        <v/>
      </c>
      <c r="Q596" s="398" t="str">
        <f>IF(_tag_month_day!D592="","",_tag_month_day!D592)</f>
        <v/>
      </c>
      <c r="R596" s="416">
        <f>IF(_tag_month_day!CB592="",R595,_tag_month_day!CB592/100)</f>
        <v>0.07</v>
      </c>
      <c r="S596" s="417" t="str">
        <f>IF(_tag_month_day!E592="","",_tag_month_day!E592)</f>
        <v/>
      </c>
      <c r="T596" s="417" t="str">
        <f>IF(_tag_month_day!F592="","",_tag_month_day!F592)</f>
        <v/>
      </c>
      <c r="U596" s="418" t="e">
        <f t="shared" si="3486"/>
        <v>#VALUE!</v>
      </c>
      <c r="V596" s="53" t="e">
        <f t="shared" si="3487"/>
        <v>#VALUE!</v>
      </c>
      <c r="W596" s="419" t="str">
        <f>IF(_jhy_month_day!A592="","",_jhy_month_day!A592)</f>
        <v/>
      </c>
      <c r="X596" s="420" t="str">
        <f>IF(_jhy_month_day!B592="","",_jhy_month_day!B592/100)</f>
        <v/>
      </c>
      <c r="Y596" s="420" t="str">
        <f>IF(_jhy_month_day!C592="","",_jhy_month_day!C592/100)</f>
        <v/>
      </c>
      <c r="Z596" s="439">
        <f t="shared" si="3576"/>
        <v>148</v>
      </c>
      <c r="AA596" s="440" t="str">
        <f>IF(_tag_month_day!G592="","",_tag_month_day!G592/100)</f>
        <v/>
      </c>
      <c r="AB596" s="440" t="str">
        <f>IF(_tag_month_day!H592="","",_tag_month_day!H592/100)</f>
        <v/>
      </c>
      <c r="AC596" s="193">
        <f t="shared" si="3533"/>
        <v>1.59963432013121</v>
      </c>
      <c r="AD596" s="441" t="str">
        <f t="shared" si="3534"/>
        <v/>
      </c>
      <c r="AE596" s="442" t="str">
        <f t="shared" si="3535"/>
        <v/>
      </c>
      <c r="AF596" s="443">
        <v>1</v>
      </c>
      <c r="AG596" s="68" t="str">
        <f>IF(_duihao_month_day!A592="","",_duihao_month_day!A592)</f>
        <v/>
      </c>
      <c r="AH596" s="463">
        <f>IF(_gyk_month_day!B592="",AH595,_gyk_month_day!B592)</f>
        <v>820</v>
      </c>
      <c r="AI596" s="464"/>
      <c r="AJ596" s="68" t="str">
        <f>IF(_tag_month_day!I592="","",_tag_month_day!I592)</f>
        <v/>
      </c>
      <c r="AK596" s="465" t="str">
        <f>IF(_tzyy_month_day!A592="","",_tzyy_month_day!A592)</f>
        <v/>
      </c>
      <c r="AL596" s="465" t="str">
        <f>IF(_tzyy_month_day!B592="","",_tzyy_month_day!B592)</f>
        <v/>
      </c>
      <c r="AM596" s="465" t="str">
        <f>IF(_tzyy_month_day!C592="","",_tzyy_month_day!C592)</f>
        <v/>
      </c>
      <c r="AN596" s="466" t="str">
        <f>IF(_tag_month_day!CG592="","",_tag_month_day!CG592)</f>
        <v/>
      </c>
      <c r="AO596" s="466" t="str">
        <f>IF(_tag_month_day!CH592="","",_tag_month_day!CH592)</f>
        <v/>
      </c>
      <c r="AP596" s="486" t="e">
        <f t="shared" si="3536"/>
        <v>#VALUE!</v>
      </c>
      <c r="AQ596" s="487" t="str">
        <f>IF(_tag_month_day!J592="","",_tag_month_day!J592/100)</f>
        <v/>
      </c>
      <c r="AR596" s="488">
        <f t="shared" si="3537"/>
        <v>1.3</v>
      </c>
      <c r="AS596" s="489" t="e">
        <f t="shared" si="3488"/>
        <v>#VALUE!</v>
      </c>
      <c r="AT596" s="489">
        <f t="shared" si="3538"/>
        <v>0</v>
      </c>
      <c r="AU596" s="490" t="str">
        <f>IF(_tag_month_day!K592="","",_tag_month_day!K592)</f>
        <v/>
      </c>
      <c r="AV596" s="491" t="str">
        <f>IF(_tag_month_day!L592="","",_tag_month_day!L592/100)</f>
        <v/>
      </c>
      <c r="AW596" s="420">
        <f t="shared" si="3460"/>
        <v>0</v>
      </c>
      <c r="AX596" s="420">
        <f t="shared" si="3539"/>
        <v>0</v>
      </c>
      <c r="AY596" s="420" t="str">
        <f>IF(_tag_month_day!M592="","",_tag_month_day!M592/100)</f>
        <v/>
      </c>
      <c r="AZ596" s="420" t="str">
        <f>IF(_tag_month_day!N592="","",_tag_month_day!N592/100)</f>
        <v/>
      </c>
      <c r="BA596" s="420" t="str">
        <f>IF(_tag_month_day!O592="","",_tag_month_day!O592/100)</f>
        <v/>
      </c>
      <c r="BB596" s="496" t="str">
        <f>IF(_tag_month_day!P592="","",_tag_month_day!P592/100)</f>
        <v/>
      </c>
      <c r="BC596" s="496">
        <f t="shared" si="3540"/>
        <v>0</v>
      </c>
      <c r="BD596" s="496" t="str">
        <f>IF(_tag_month_day!Q592="","",_tag_month_day!Q592/100)</f>
        <v/>
      </c>
      <c r="BE596" s="510" t="str">
        <f>IF(_tag_month_day!R592="","",_tag_month_day!R592/100)</f>
        <v/>
      </c>
      <c r="BF596" s="413" t="str">
        <f>IF(_tag_month_day!CC592="","",_tag_month_day!CC592/100)</f>
        <v/>
      </c>
      <c r="BG596" s="511" t="e">
        <f t="shared" si="3489"/>
        <v>#VALUE!</v>
      </c>
      <c r="BH596" s="198">
        <f t="shared" si="3490"/>
        <v>0</v>
      </c>
      <c r="BI596" s="512" t="e">
        <f>IF(CX596=0,BI595,(DK596*查询!$R$5+DL596*查询!$Q$5+DM596*查询!$N$5+DN596*查询!$O$5+DO596*查询!$P$5)*AF596/CX596)</f>
        <v>#VALUE!</v>
      </c>
      <c r="BJ596" s="512" t="e">
        <f>IF(CX596=0,BJ595,(DP596*查询!$S$5+DQ596*查询!$T$5+DR596*查询!$U$5)*AF596/CX596)</f>
        <v>#VALUE!</v>
      </c>
      <c r="BK596" s="512">
        <f t="shared" si="3541"/>
        <v>1</v>
      </c>
      <c r="BL596" s="513" t="str">
        <f>IF(_cfyc_month_day!A592="","",_cfyc_month_day!A592)</f>
        <v/>
      </c>
      <c r="BM596" s="513" t="str">
        <f>IF(_cfyc_month_day!B592="","",_cfyc_month_day!B592)</f>
        <v/>
      </c>
      <c r="BN596" s="513" t="str">
        <f>IF(_cfyc_month_day!C592="","",_cfyc_month_day!C592)</f>
        <v/>
      </c>
      <c r="BO596" s="522" t="str">
        <f>IF(_cfyc_month_day!D592="","",_cfyc_month_day!D592)</f>
        <v/>
      </c>
      <c r="BP596" s="522" t="str">
        <f>IF(_cfyc_month_day!E592="","",_cfyc_month_day!E592)</f>
        <v/>
      </c>
      <c r="BQ596" s="522" t="str">
        <f>IF(_cfyc_month_day!F592="","",_cfyc_month_day!F592)</f>
        <v/>
      </c>
      <c r="BR596" s="513" t="str">
        <f>IF(_tag_month_day!T592="","",_tag_month_day!T592)</f>
        <v/>
      </c>
      <c r="BS596" s="513" t="str">
        <f>IF(_tag_month_day!U592="","",_tag_month_day!U592)</f>
        <v/>
      </c>
      <c r="BT596" s="523" t="str">
        <f t="shared" si="3542"/>
        <v/>
      </c>
      <c r="BU596" s="223" t="str">
        <f>IF(_tag_month_day!V592="","",_tag_month_day!V592)</f>
        <v/>
      </c>
      <c r="BV596" s="206" t="str">
        <f>IF(_tag_month_day!W592="","",_tag_month_day!W592)</f>
        <v/>
      </c>
      <c r="BW596" s="540" t="str">
        <f>IF(_tag_month_day!X592="","",_tag_month_day!X592)</f>
        <v/>
      </c>
      <c r="BX596" s="540" t="str">
        <f>IF(_tag_month_day!Y592="","",_tag_month_day!Y592)</f>
        <v/>
      </c>
      <c r="BY596" s="541">
        <f ca="1" t="shared" si="3543"/>
        <v>43641.7083333319</v>
      </c>
      <c r="BZ596" s="542"/>
      <c r="CA596" s="562" t="str">
        <f>IF(_jhy2_month_day!A592="","",_jhy2_month_day!A592)</f>
        <v/>
      </c>
      <c r="CB596" s="464" t="str">
        <f>IF(_jhy2_month_day!B592="","",_jhy2_month_day!B592)</f>
        <v/>
      </c>
      <c r="CC596" s="464" t="str">
        <f>IF(_jhy2_month_day!C592="","",_jhy2_month_day!C592)</f>
        <v/>
      </c>
      <c r="CD596" s="464" t="str">
        <f>IF(_jhy2_month_day!D592="","",_jhy2_month_day!D592)</f>
        <v/>
      </c>
      <c r="CE596" s="464" t="str">
        <f>IF(_jhy2_month_day!E592="","",_jhy2_month_day!E592)</f>
        <v/>
      </c>
      <c r="CF596" s="464" t="str">
        <f>IF(_jhy2_month_day!F592="","",_jhy2_month_day!F592)</f>
        <v/>
      </c>
      <c r="CG596" s="464" t="str">
        <f>IF(_jhy2_month_day!G592="","",_jhy2_month_day!G592)</f>
        <v/>
      </c>
      <c r="CH596" s="464" t="str">
        <f>IF(_jhy2_month_day!H592="","",_jhy2_month_day!H592)</f>
        <v/>
      </c>
      <c r="CI596" s="464" t="str">
        <f>IF(_jhy2_month_day!I592="","",_jhy2_month_day!I592)</f>
        <v/>
      </c>
      <c r="CJ596" s="464" t="str">
        <f>IF(_jhy2_month_day!J592="","",_jhy2_month_day!J592)</f>
        <v/>
      </c>
      <c r="CK596" s="464" t="str">
        <f>IF(_jhy2_month_day!K592="","",_jhy2_month_day!K592)</f>
        <v/>
      </c>
      <c r="CL596" s="562" t="str">
        <f>IF(_jhy2_month_day!L592="","",_jhy2_month_day!L592)</f>
        <v/>
      </c>
      <c r="CM596" s="562" t="str">
        <f>IF(_jhy2_month_day!M592="","",_jhy2_month_day!M592)</f>
        <v/>
      </c>
      <c r="CN596" s="562" t="str">
        <f>IF(_jhy2_month_day!N592="","",_jhy2_month_day!N592)</f>
        <v/>
      </c>
      <c r="CO596" s="562" t="str">
        <f>IF(_jhy2_month_day!O592="","",_jhy2_month_day!O592)</f>
        <v/>
      </c>
      <c r="CP596" s="562" t="str">
        <f>IF(_jhy2_month_day!P592="","",_jhy2_month_day!P592)</f>
        <v/>
      </c>
      <c r="CQ596" s="562" t="str">
        <f>IF(_jhy2_month_day!Q592="","",_jhy2_month_day!Q592)</f>
        <v/>
      </c>
      <c r="CR596" s="563" t="str">
        <f>IF(_jhy2_month_day!R592="","",_jhy2_month_day!R592)</f>
        <v/>
      </c>
      <c r="CS596" s="576" t="str">
        <f>IF(_jhy2_month_day!S592="","",_jhy2_month_day!S592)</f>
        <v/>
      </c>
      <c r="CT596" s="562" t="str">
        <f>IF(_jhy2_month_day!T592="","",_jhy2_month_day!T592)</f>
        <v/>
      </c>
      <c r="CU596" s="577" t="e">
        <f t="shared" si="3491"/>
        <v>#VALUE!</v>
      </c>
      <c r="CV596" s="198" t="e">
        <f t="shared" si="3492"/>
        <v>#VALUE!</v>
      </c>
      <c r="CW596" s="192" t="e">
        <f t="shared" si="3493"/>
        <v>#VALUE!</v>
      </c>
      <c r="CX596" s="192" t="e">
        <f t="shared" si="3494"/>
        <v>#VALUE!</v>
      </c>
      <c r="CY596" s="202" t="e">
        <f t="shared" si="3495"/>
        <v>#VALUE!</v>
      </c>
      <c r="CZ596" s="192" t="e">
        <f t="shared" ref="CZ596:DI596" si="3627">$AJ596*EF596</f>
        <v>#VALUE!</v>
      </c>
      <c r="DA596" s="192" t="e">
        <f t="shared" si="3627"/>
        <v>#VALUE!</v>
      </c>
      <c r="DB596" s="192" t="e">
        <f t="shared" si="3627"/>
        <v>#VALUE!</v>
      </c>
      <c r="DC596" s="192" t="e">
        <f t="shared" si="3627"/>
        <v>#VALUE!</v>
      </c>
      <c r="DD596" s="192" t="e">
        <f t="shared" si="3627"/>
        <v>#VALUE!</v>
      </c>
      <c r="DE596" s="192" t="e">
        <f t="shared" si="3627"/>
        <v>#VALUE!</v>
      </c>
      <c r="DF596" s="192" t="e">
        <f t="shared" si="3627"/>
        <v>#VALUE!</v>
      </c>
      <c r="DG596" s="192" t="e">
        <f t="shared" si="3627"/>
        <v>#VALUE!</v>
      </c>
      <c r="DH596" s="192" t="e">
        <f t="shared" si="3627"/>
        <v>#VALUE!</v>
      </c>
      <c r="DI596" s="192" t="e">
        <f t="shared" si="3627"/>
        <v>#VALUE!</v>
      </c>
      <c r="DJ596" s="192" t="e">
        <f t="shared" si="3497"/>
        <v>#VALUE!</v>
      </c>
      <c r="DK596" s="192" t="e">
        <f t="shared" si="3498"/>
        <v>#VALUE!</v>
      </c>
      <c r="DL596" s="192" t="e">
        <f t="shared" si="3499"/>
        <v>#VALUE!</v>
      </c>
      <c r="DM596" s="192" t="e">
        <f t="shared" si="3500"/>
        <v>#VALUE!</v>
      </c>
      <c r="DN596" s="192" t="e">
        <f t="shared" si="3501"/>
        <v>#VALUE!</v>
      </c>
      <c r="DO596" s="192" t="e">
        <f t="shared" si="3502"/>
        <v>#VALUE!</v>
      </c>
      <c r="DP596" s="192" t="e">
        <f t="shared" si="3503"/>
        <v>#VALUE!</v>
      </c>
      <c r="DQ596" s="192" t="e">
        <f t="shared" si="3504"/>
        <v>#VALUE!</v>
      </c>
      <c r="DR596" s="192" t="e">
        <f t="shared" si="3505"/>
        <v>#VALUE!</v>
      </c>
      <c r="DS596" s="192" t="e">
        <f t="shared" si="3506"/>
        <v>#VALUE!</v>
      </c>
      <c r="DT596" s="192" t="e">
        <f t="shared" si="3507"/>
        <v>#VALUE!</v>
      </c>
      <c r="DU596" s="192" t="e">
        <f t="shared" si="3508"/>
        <v>#VALUE!</v>
      </c>
      <c r="DV596" s="198" t="e">
        <f t="shared" si="3509"/>
        <v>#VALUE!</v>
      </c>
      <c r="DW596" s="198" t="e">
        <f t="shared" si="3510"/>
        <v>#DIV/0!</v>
      </c>
      <c r="DX596" s="198" t="e">
        <f t="shared" si="3511"/>
        <v>#DIV/0!</v>
      </c>
      <c r="DY596" s="198" t="e">
        <f t="shared" si="3512"/>
        <v>#VALUE!</v>
      </c>
      <c r="DZ596" s="198" t="e">
        <f t="shared" si="3513"/>
        <v>#VALUE!</v>
      </c>
      <c r="EA596" s="198" t="e">
        <f t="shared" si="3514"/>
        <v>#VALUE!</v>
      </c>
      <c r="EB596" s="198" t="e">
        <f t="shared" si="3515"/>
        <v>#VALUE!</v>
      </c>
      <c r="EC596" s="198" t="e">
        <f t="shared" si="3516"/>
        <v>#DIV/0!</v>
      </c>
      <c r="ED596" s="198" t="e">
        <f t="shared" si="3517"/>
        <v>#VALUE!</v>
      </c>
      <c r="EE596" s="198" t="e">
        <f t="shared" si="3518"/>
        <v>#VALUE!</v>
      </c>
      <c r="EF596" s="198" t="e">
        <f t="shared" ref="EF596:EO596" si="3628">DV596/SUM($DV596:$EE596)</f>
        <v>#VALUE!</v>
      </c>
      <c r="EG596" s="198" t="e">
        <f t="shared" si="3628"/>
        <v>#DIV/0!</v>
      </c>
      <c r="EH596" s="198" t="e">
        <f t="shared" si="3628"/>
        <v>#DIV/0!</v>
      </c>
      <c r="EI596" s="198" t="e">
        <f t="shared" si="3628"/>
        <v>#VALUE!</v>
      </c>
      <c r="EJ596" s="198" t="e">
        <f t="shared" si="3628"/>
        <v>#VALUE!</v>
      </c>
      <c r="EK596" s="198" t="e">
        <f t="shared" si="3628"/>
        <v>#VALUE!</v>
      </c>
      <c r="EL596" s="198" t="e">
        <f t="shared" si="3628"/>
        <v>#VALUE!</v>
      </c>
      <c r="EM596" s="198" t="e">
        <f t="shared" si="3628"/>
        <v>#DIV/0!</v>
      </c>
      <c r="EN596" s="198" t="e">
        <f t="shared" si="3628"/>
        <v>#VALUE!</v>
      </c>
      <c r="EO596" s="198" t="e">
        <f t="shared" si="3628"/>
        <v>#VALUE!</v>
      </c>
      <c r="EP596" s="511">
        <f t="shared" ref="EP596:EW596" si="3629">EP595</f>
        <v>0.08</v>
      </c>
      <c r="EQ596" s="511">
        <f t="shared" si="3629"/>
        <v>0.015</v>
      </c>
      <c r="ER596" s="511">
        <f t="shared" si="3629"/>
        <v>0.015</v>
      </c>
      <c r="ES596" s="511">
        <f t="shared" si="3629"/>
        <v>0.015</v>
      </c>
      <c r="ET596" s="511">
        <f t="shared" si="3629"/>
        <v>0.015</v>
      </c>
      <c r="EU596" s="511">
        <f t="shared" si="3629"/>
        <v>0.09</v>
      </c>
      <c r="EV596" s="511">
        <f t="shared" si="3629"/>
        <v>0.09</v>
      </c>
      <c r="EW596" s="511">
        <f t="shared" si="3629"/>
        <v>0.09</v>
      </c>
      <c r="EX596" s="420" t="str">
        <f>IF(_tag_month_day!AS592="","",_tag_month_day!AS592/100)</f>
        <v/>
      </c>
      <c r="EY596" s="420" t="str">
        <f>IF(_tag_month_day!AT592="","",_tag_month_day!AT592/100)</f>
        <v/>
      </c>
      <c r="EZ596" s="420" t="str">
        <f>IF(_tag_month_day!AU592="","",_tag_month_day!AU592/100)</f>
        <v/>
      </c>
      <c r="FA596" s="420" t="str">
        <f>IF(_tag_month_day!AV592="","",_tag_month_day!AV592/100)</f>
        <v/>
      </c>
      <c r="FB596" s="420" t="str">
        <f>IF(_tag_month_day!AW592="","",_tag_month_day!AW592/100)</f>
        <v/>
      </c>
      <c r="FC596" s="420" t="str">
        <f>IF(_tag_month_day!AX592="","",_tag_month_day!AX592/100)</f>
        <v/>
      </c>
      <c r="FD596" s="510">
        <f t="shared" si="3547"/>
        <v>0.33</v>
      </c>
      <c r="FE596" s="510">
        <f t="shared" si="3548"/>
        <v>0.19</v>
      </c>
      <c r="FF596" s="510">
        <f t="shared" si="3549"/>
        <v>0.003</v>
      </c>
      <c r="FG596" s="510">
        <f t="shared" si="3550"/>
        <v>0</v>
      </c>
      <c r="FH596" s="603">
        <f t="shared" si="3551"/>
        <v>0.0001</v>
      </c>
      <c r="FI596" s="510">
        <f t="shared" ref="FI596:FR596" si="3630">FI595</f>
        <v>0.41</v>
      </c>
      <c r="FJ596" s="510">
        <f t="shared" si="3630"/>
        <v>0.11</v>
      </c>
      <c r="FK596" s="510">
        <f t="shared" si="3630"/>
        <v>0.015</v>
      </c>
      <c r="FL596" s="510">
        <f t="shared" si="3630"/>
        <v>0</v>
      </c>
      <c r="FM596" s="603">
        <f t="shared" si="3630"/>
        <v>0.0001</v>
      </c>
      <c r="FN596" s="510" t="str">
        <f>IF(_tag_month_day!AY592="","",_tag_month_day!AY592/100)</f>
        <v/>
      </c>
      <c r="FO596" s="510" t="str">
        <f>IF(_tag_month_day!AZ592="","",_tag_month_day!AZ592/100)</f>
        <v/>
      </c>
      <c r="FP596" s="510" t="str">
        <f>IF(_tag_month_day!BA592="","",_tag_month_day!BA592/100)</f>
        <v/>
      </c>
      <c r="FQ596" s="510" t="str">
        <f>IF(_tag_month_day!BB592="","",_tag_month_day!BB592/100)</f>
        <v/>
      </c>
      <c r="FR596" s="603" t="str">
        <f>IF(_tag_month_day!BC592="","",_tag_month_day!BC592/100)</f>
        <v/>
      </c>
      <c r="FS596" s="510" t="str">
        <f>IF(_tag_month_day!BD592="","",_tag_month_day!BD592/100)</f>
        <v/>
      </c>
      <c r="FT596" s="510" t="str">
        <f>IF(_tag_month_day!BE592="","",_tag_month_day!BE592/100)</f>
        <v/>
      </c>
      <c r="FU596" s="510" t="str">
        <f>IF(_tag_month_day!BF592="","",_tag_month_day!BF592/100)</f>
        <v/>
      </c>
      <c r="FV596" s="510" t="str">
        <f>IF(_tag_month_day!BG592="","",_tag_month_day!BG592/100)</f>
        <v/>
      </c>
      <c r="FW596" s="603" t="str">
        <f>IF(_tag_month_day!BH592="","",_tag_month_day!BH592/100)</f>
        <v/>
      </c>
      <c r="FX596" s="510" t="str">
        <f>IF(_tag_month_day!BI592="","",_tag_month_day!BI592/100)</f>
        <v/>
      </c>
      <c r="FY596" s="510" t="str">
        <f>IF(_tag_month_day!BJ592="","",_tag_month_day!BJ592/100)</f>
        <v/>
      </c>
      <c r="FZ596" s="605" t="str">
        <f>IF(_tag_month_day!BK592="","",_tag_month_day!BK592/100)</f>
        <v/>
      </c>
      <c r="GA596" s="510" t="str">
        <f>IF(_tag_month_day!BL592="","",_tag_month_day!BL592/100)</f>
        <v/>
      </c>
      <c r="GB596" s="603" t="str">
        <f>IF(_tag_month_day!BM592="","",_tag_month_day!BM592/100)</f>
        <v/>
      </c>
      <c r="GC596" s="420" t="str">
        <f>IF(_tag_month_day!BN592="","",_tag_month_day!BN592/100)</f>
        <v/>
      </c>
      <c r="GD596" s="420" t="str">
        <f>IF(_tag_month_day!BO592="","",_tag_month_day!BO592/100)</f>
        <v/>
      </c>
      <c r="GE596" s="420" t="str">
        <f>IF(_tag_month_day!BP592="","",_tag_month_day!BP592/100)</f>
        <v/>
      </c>
      <c r="GF596" s="420" t="str">
        <f>IF(_tag_month_day!BQ592="","",_tag_month_day!BQ592/100)</f>
        <v/>
      </c>
      <c r="GG596" s="420" t="str">
        <f>IF(_tag_month_day!BR592="","",_tag_month_day!BR592/100)</f>
        <v/>
      </c>
      <c r="GH596" s="420" t="str">
        <f>IF(_tag_month_day!BS592="","",_tag_month_day!BS592/100)</f>
        <v/>
      </c>
      <c r="GI596" s="603" t="str">
        <f>IF(_tag_month_day!BT592="","",_tag_month_day!BT592/100)</f>
        <v/>
      </c>
      <c r="GJ596" s="612" t="str">
        <f>IF(_tag_month_day!BU592="","",_tag_month_day!BU592/100)</f>
        <v/>
      </c>
      <c r="GK596" s="620" t="str">
        <f>IF(_tag_month_day!BV592="",IF(_rlcf_month_day!A$2="","",_rlcf_month_day!A$2/100),_tag_month_day!BV592/100)</f>
        <v/>
      </c>
      <c r="GL596" s="620" t="str">
        <f>IF(_tag_month_day!BW592="",IF(_rlcf_month_day!B$2="","",_rlcf_month_day!B$2/100),_tag_month_day!BW592/100)</f>
        <v/>
      </c>
      <c r="GM596" s="621" t="str">
        <f>IF(_tag_month_day!BX592="",IF(_rlcf_month_day!C$2="","",_rlcf_month_day!C$2/100),_tag_month_day!BX592/100)</f>
        <v/>
      </c>
      <c r="GN596" s="620" t="str">
        <f>IF(_tag_month_day!BV592="",IF(_rlcf_month_day!A$2="","",_rlcf_month_day!A$2/100),_tag_month_day!BV592/100)</f>
        <v/>
      </c>
      <c r="GO596" s="620" t="str">
        <f>IF(_tag_month_day!BW592="",IF(_rlcf_month_day!B$2="","",_rlcf_month_day!B$2/100),_tag_month_day!BW592/100)</f>
        <v/>
      </c>
      <c r="GP596" s="620" t="str">
        <f>IF(_tag_month_day!CD592="",IF(_rlcf_month_day!E$2="","",_rlcf_month_day!E$2/100),_tag_month_day!CD592/100)</f>
        <v/>
      </c>
      <c r="GQ596" s="620" t="str">
        <f>IF(_tag_month_day!CE592="",IF(_rlcf_month_day!F$2="","",_rlcf_month_day!F$2/100),_tag_month_day!CE592/100)</f>
        <v/>
      </c>
      <c r="GR596" s="621" t="str">
        <f>IF(_tag_month_day!CF592="",IF(_rlcf_month_day!G$2="","",_rlcf_month_day!G$2/100),_tag_month_day!CF592/100)</f>
        <v/>
      </c>
      <c r="GS596" s="626">
        <f t="shared" ref="GS596:HH596" si="3631">GS595</f>
        <v>0.953</v>
      </c>
      <c r="GT596" s="626">
        <f t="shared" si="3631"/>
        <v>0.55</v>
      </c>
      <c r="GU596" s="626">
        <f t="shared" si="3631"/>
        <v>0.55</v>
      </c>
      <c r="GV596" s="626">
        <f t="shared" si="3631"/>
        <v>0.55</v>
      </c>
      <c r="GW596" s="626">
        <f t="shared" si="3631"/>
        <v>0.5</v>
      </c>
      <c r="GX596" s="626">
        <f t="shared" si="3631"/>
        <v>0.935</v>
      </c>
      <c r="GY596" s="626">
        <f t="shared" si="3631"/>
        <v>0.15</v>
      </c>
      <c r="GZ596" s="626">
        <f t="shared" si="3631"/>
        <v>1</v>
      </c>
      <c r="HA596" s="632">
        <f t="shared" si="3631"/>
        <v>0.047</v>
      </c>
      <c r="HB596" s="632">
        <f t="shared" si="3631"/>
        <v>0.45</v>
      </c>
      <c r="HC596" s="632">
        <f t="shared" si="3631"/>
        <v>0.45</v>
      </c>
      <c r="HD596" s="632">
        <f t="shared" si="3631"/>
        <v>0.45</v>
      </c>
      <c r="HE596" s="632">
        <f t="shared" si="3631"/>
        <v>0.5</v>
      </c>
      <c r="HF596" s="632">
        <f t="shared" si="3631"/>
        <v>0.065</v>
      </c>
      <c r="HG596" s="632">
        <f t="shared" si="3631"/>
        <v>0.85</v>
      </c>
      <c r="HH596" s="632">
        <f t="shared" si="3631"/>
        <v>0</v>
      </c>
      <c r="HI596" s="68">
        <f t="shared" si="3523"/>
        <v>0</v>
      </c>
      <c r="HJ596" s="68" t="e">
        <f t="shared" si="3554"/>
        <v>#VALUE!</v>
      </c>
      <c r="HK596" s="202">
        <f t="shared" si="3555"/>
        <v>0.85</v>
      </c>
      <c r="HL596" s="464">
        <f t="shared" si="3556"/>
        <v>550000</v>
      </c>
      <c r="HM596" s="464">
        <f t="shared" si="3557"/>
        <v>480000</v>
      </c>
      <c r="HN596" s="192" t="e">
        <f t="shared" si="3524"/>
        <v>#VALUE!</v>
      </c>
      <c r="HO596" s="192" t="e">
        <f>HN596*HK596*$HO$2/HL596*1000000</f>
        <v>#VALUE!</v>
      </c>
      <c r="HP596" s="192" t="e">
        <f>HN596*HK596*$HP$2/HM596*1000000</f>
        <v>#VALUE!</v>
      </c>
    </row>
    <row r="597" customFormat="1" spans="1:224">
      <c r="A597" s="381">
        <v>592</v>
      </c>
      <c r="B597" s="54">
        <f ca="1" t="shared" si="3558"/>
        <v>43641</v>
      </c>
      <c r="C597" s="57">
        <f t="shared" si="3559"/>
        <v>0.0416666666666667</v>
      </c>
      <c r="D597" s="68" t="str">
        <f ca="1" t="shared" si="3525"/>
        <v>白班</v>
      </c>
      <c r="E597" s="68" t="str">
        <f ca="1" t="shared" si="3526"/>
        <v>丙</v>
      </c>
      <c r="F597" s="68">
        <f ca="1">SUMPRODUCT((成本日报!$A$3:$A$95=计划!B597)*(成本日报!$B$3:$B$95=计划!$D597),成本日报!$C$3:$C$95)</f>
        <v>3</v>
      </c>
      <c r="G597" s="382">
        <f ca="1" t="shared" si="3560"/>
        <v>43641.6249999986</v>
      </c>
      <c r="H597" s="382">
        <f ca="1" t="shared" si="3527"/>
        <v>43641.631944443</v>
      </c>
      <c r="I597" s="382">
        <f ca="1" t="shared" si="3528"/>
        <v>43641.6374999986</v>
      </c>
      <c r="J597" s="382">
        <f ca="1" t="shared" si="3529"/>
        <v>43641.6666666652</v>
      </c>
      <c r="K597" s="382">
        <f ca="1" t="shared" si="3530"/>
        <v>43641.7291666652</v>
      </c>
      <c r="L597" s="382">
        <f ca="1" t="shared" si="3531"/>
        <v>43641.7499999986</v>
      </c>
      <c r="M597" s="398" t="str">
        <f>IF(_tag_month_day!A593="","",_tag_month_day!A593)</f>
        <v/>
      </c>
      <c r="N597" s="398" t="str">
        <f>IF(_tag_month_day!B593="","",_tag_month_day!B593)</f>
        <v/>
      </c>
      <c r="O597" s="399" t="e">
        <f t="shared" si="3532"/>
        <v>#VALUE!</v>
      </c>
      <c r="P597" s="398" t="str">
        <f>IF(_tag_month_day!C593="","",_tag_month_day!C593)</f>
        <v/>
      </c>
      <c r="Q597" s="398" t="str">
        <f>IF(_tag_month_day!D593="","",_tag_month_day!D593)</f>
        <v/>
      </c>
      <c r="R597" s="416">
        <f>IF(_tag_month_day!CB593="",R596,_tag_month_day!CB593/100)</f>
        <v>0.07</v>
      </c>
      <c r="S597" s="417" t="str">
        <f>IF(_tag_month_day!E593="","",_tag_month_day!E593)</f>
        <v/>
      </c>
      <c r="T597" s="417" t="str">
        <f>IF(_tag_month_day!F593="","",_tag_month_day!F593)</f>
        <v/>
      </c>
      <c r="U597" s="418" t="e">
        <f t="shared" si="3486"/>
        <v>#VALUE!</v>
      </c>
      <c r="V597" s="53" t="e">
        <f t="shared" si="3487"/>
        <v>#VALUE!</v>
      </c>
      <c r="W597" s="419" t="str">
        <f>IF(_jhy_month_day!A593="","",_jhy_month_day!A593)</f>
        <v/>
      </c>
      <c r="X597" s="420" t="str">
        <f>IF(_jhy_month_day!B593="","",_jhy_month_day!B593/100)</f>
        <v/>
      </c>
      <c r="Y597" s="420" t="str">
        <f>IF(_jhy_month_day!C593="","",_jhy_month_day!C593/100)</f>
        <v/>
      </c>
      <c r="Z597" s="439">
        <f t="shared" si="3576"/>
        <v>148</v>
      </c>
      <c r="AA597" s="440" t="str">
        <f>IF(_tag_month_day!G593="","",_tag_month_day!G593/100)</f>
        <v/>
      </c>
      <c r="AB597" s="440" t="str">
        <f>IF(_tag_month_day!H593="","",_tag_month_day!H593/100)</f>
        <v/>
      </c>
      <c r="AC597" s="193">
        <f t="shared" si="3533"/>
        <v>1.59963432013121</v>
      </c>
      <c r="AD597" s="441" t="str">
        <f t="shared" si="3534"/>
        <v/>
      </c>
      <c r="AE597" s="442" t="str">
        <f t="shared" si="3535"/>
        <v/>
      </c>
      <c r="AF597" s="443">
        <v>1</v>
      </c>
      <c r="AG597" s="68" t="str">
        <f>IF(_duihao_month_day!A593="","",_duihao_month_day!A593)</f>
        <v/>
      </c>
      <c r="AH597" s="463">
        <f>IF(_gyk_month_day!B593="",AH596,_gyk_month_day!B593)</f>
        <v>820</v>
      </c>
      <c r="AI597" s="464"/>
      <c r="AJ597" s="68" t="str">
        <f>IF(_tag_month_day!I593="","",_tag_month_day!I593)</f>
        <v/>
      </c>
      <c r="AK597" s="465" t="str">
        <f>IF(_tzyy_month_day!A593="","",_tzyy_month_day!A593)</f>
        <v/>
      </c>
      <c r="AL597" s="465" t="str">
        <f>IF(_tzyy_month_day!B593="","",_tzyy_month_day!B593)</f>
        <v/>
      </c>
      <c r="AM597" s="465" t="str">
        <f>IF(_tzyy_month_day!C593="","",_tzyy_month_day!C593)</f>
        <v/>
      </c>
      <c r="AN597" s="466" t="str">
        <f>IF(_tag_month_day!CG593="","",_tag_month_day!CG593)</f>
        <v/>
      </c>
      <c r="AO597" s="466" t="str">
        <f>IF(_tag_month_day!CH593="","",_tag_month_day!CH593)</f>
        <v/>
      </c>
      <c r="AP597" s="486" t="e">
        <f t="shared" si="3536"/>
        <v>#VALUE!</v>
      </c>
      <c r="AQ597" s="487" t="str">
        <f>IF(_tag_month_day!J593="","",_tag_month_day!J593/100)</f>
        <v/>
      </c>
      <c r="AR597" s="488">
        <f t="shared" si="3537"/>
        <v>1.3</v>
      </c>
      <c r="AS597" s="489" t="e">
        <f t="shared" si="3488"/>
        <v>#VALUE!</v>
      </c>
      <c r="AT597" s="489">
        <f t="shared" si="3538"/>
        <v>0</v>
      </c>
      <c r="AU597" s="490" t="str">
        <f>IF(_tag_month_day!K593="","",_tag_month_day!K593)</f>
        <v/>
      </c>
      <c r="AV597" s="491" t="str">
        <f>IF(_tag_month_day!L593="","",_tag_month_day!L593/100)</f>
        <v/>
      </c>
      <c r="AW597" s="420">
        <f t="shared" si="3460"/>
        <v>0</v>
      </c>
      <c r="AX597" s="420">
        <f t="shared" si="3539"/>
        <v>0</v>
      </c>
      <c r="AY597" s="420" t="str">
        <f>IF(_tag_month_day!M593="","",_tag_month_day!M593/100)</f>
        <v/>
      </c>
      <c r="AZ597" s="420" t="str">
        <f>IF(_tag_month_day!N593="","",_tag_month_day!N593/100)</f>
        <v/>
      </c>
      <c r="BA597" s="420" t="str">
        <f>IF(_tag_month_day!O593="","",_tag_month_day!O593/100)</f>
        <v/>
      </c>
      <c r="BB597" s="496" t="str">
        <f>IF(_tag_month_day!P593="","",_tag_month_day!P593/100)</f>
        <v/>
      </c>
      <c r="BC597" s="496">
        <f t="shared" si="3540"/>
        <v>0</v>
      </c>
      <c r="BD597" s="496" t="str">
        <f>IF(_tag_month_day!Q593="","",_tag_month_day!Q593/100)</f>
        <v/>
      </c>
      <c r="BE597" s="510" t="str">
        <f>IF(_tag_month_day!R593="","",_tag_month_day!R593/100)</f>
        <v/>
      </c>
      <c r="BF597" s="413" t="str">
        <f>IF(_tag_month_day!CC593="","",_tag_month_day!CC593/100)</f>
        <v/>
      </c>
      <c r="BG597" s="511" t="e">
        <f t="shared" si="3489"/>
        <v>#VALUE!</v>
      </c>
      <c r="BH597" s="198">
        <f t="shared" si="3490"/>
        <v>0</v>
      </c>
      <c r="BI597" s="512" t="e">
        <f>IF(CX597=0,BI596,(DK597*查询!$R$5+DL597*查询!$Q$5+DM597*查询!$N$5+DN597*查询!$O$5+DO597*查询!$P$5)*AF597/CX597)</f>
        <v>#VALUE!</v>
      </c>
      <c r="BJ597" s="512" t="e">
        <f>IF(CX597=0,BJ596,(DP597*查询!$S$5+DQ597*查询!$T$5+DR597*查询!$U$5)*AF597/CX597)</f>
        <v>#VALUE!</v>
      </c>
      <c r="BK597" s="512">
        <f t="shared" si="3541"/>
        <v>1</v>
      </c>
      <c r="BL597" s="513" t="str">
        <f>IF(_cfyc_month_day!A593="","",_cfyc_month_day!A593)</f>
        <v/>
      </c>
      <c r="BM597" s="513" t="str">
        <f>IF(_cfyc_month_day!B593="","",_cfyc_month_day!B593)</f>
        <v/>
      </c>
      <c r="BN597" s="513" t="str">
        <f>IF(_cfyc_month_day!C593="","",_cfyc_month_day!C593)</f>
        <v/>
      </c>
      <c r="BO597" s="522" t="str">
        <f>IF(_cfyc_month_day!D593="","",_cfyc_month_day!D593)</f>
        <v/>
      </c>
      <c r="BP597" s="522" t="str">
        <f>IF(_cfyc_month_day!E593="","",_cfyc_month_day!E593)</f>
        <v/>
      </c>
      <c r="BQ597" s="522" t="str">
        <f>IF(_cfyc_month_day!F593="","",_cfyc_month_day!F593)</f>
        <v/>
      </c>
      <c r="BR597" s="513" t="str">
        <f>IF(_tag_month_day!T593="","",_tag_month_day!T593)</f>
        <v/>
      </c>
      <c r="BS597" s="513" t="str">
        <f>IF(_tag_month_day!U593="","",_tag_month_day!U593)</f>
        <v/>
      </c>
      <c r="BT597" s="523" t="str">
        <f t="shared" si="3542"/>
        <v/>
      </c>
      <c r="BU597" s="223" t="str">
        <f>IF(_tag_month_day!V593="","",_tag_month_day!V593)</f>
        <v/>
      </c>
      <c r="BV597" s="206" t="str">
        <f>IF(_tag_month_day!W593="","",_tag_month_day!W593)</f>
        <v/>
      </c>
      <c r="BW597" s="540" t="str">
        <f>IF(_tag_month_day!X593="","",_tag_month_day!X593)</f>
        <v/>
      </c>
      <c r="BX597" s="540" t="str">
        <f>IF(_tag_month_day!Y593="","",_tag_month_day!Y593)</f>
        <v/>
      </c>
      <c r="BY597" s="541">
        <f ca="1" t="shared" si="3543"/>
        <v>43641.7499999986</v>
      </c>
      <c r="BZ597" s="542"/>
      <c r="CA597" s="562" t="str">
        <f>IF(_jhy2_month_day!A593="","",_jhy2_month_day!A593)</f>
        <v/>
      </c>
      <c r="CB597" s="464" t="str">
        <f>IF(_jhy2_month_day!B593="","",_jhy2_month_day!B593)</f>
        <v/>
      </c>
      <c r="CC597" s="464" t="str">
        <f>IF(_jhy2_month_day!C593="","",_jhy2_month_day!C593)</f>
        <v/>
      </c>
      <c r="CD597" s="464" t="str">
        <f>IF(_jhy2_month_day!D593="","",_jhy2_month_day!D593)</f>
        <v/>
      </c>
      <c r="CE597" s="464" t="str">
        <f>IF(_jhy2_month_day!E593="","",_jhy2_month_day!E593)</f>
        <v/>
      </c>
      <c r="CF597" s="464" t="str">
        <f>IF(_jhy2_month_day!F593="","",_jhy2_month_day!F593)</f>
        <v/>
      </c>
      <c r="CG597" s="464" t="str">
        <f>IF(_jhy2_month_day!G593="","",_jhy2_month_day!G593)</f>
        <v/>
      </c>
      <c r="CH597" s="464" t="str">
        <f>IF(_jhy2_month_day!H593="","",_jhy2_month_day!H593)</f>
        <v/>
      </c>
      <c r="CI597" s="464" t="str">
        <f>IF(_jhy2_month_day!I593="","",_jhy2_month_day!I593)</f>
        <v/>
      </c>
      <c r="CJ597" s="464" t="str">
        <f>IF(_jhy2_month_day!J593="","",_jhy2_month_day!J593)</f>
        <v/>
      </c>
      <c r="CK597" s="464" t="str">
        <f>IF(_jhy2_month_day!K593="","",_jhy2_month_day!K593)</f>
        <v/>
      </c>
      <c r="CL597" s="562" t="str">
        <f>IF(_jhy2_month_day!L593="","",_jhy2_month_day!L593)</f>
        <v/>
      </c>
      <c r="CM597" s="562" t="str">
        <f>IF(_jhy2_month_day!M593="","",_jhy2_month_day!M593)</f>
        <v/>
      </c>
      <c r="CN597" s="562" t="str">
        <f>IF(_jhy2_month_day!N593="","",_jhy2_month_day!N593)</f>
        <v/>
      </c>
      <c r="CO597" s="562" t="str">
        <f>IF(_jhy2_month_day!O593="","",_jhy2_month_day!O593)</f>
        <v/>
      </c>
      <c r="CP597" s="562" t="str">
        <f>IF(_jhy2_month_day!P593="","",_jhy2_month_day!P593)</f>
        <v/>
      </c>
      <c r="CQ597" s="562" t="str">
        <f>IF(_jhy2_month_day!Q593="","",_jhy2_month_day!Q593)</f>
        <v/>
      </c>
      <c r="CR597" s="563" t="str">
        <f>IF(_jhy2_month_day!R593="","",_jhy2_month_day!R593)</f>
        <v/>
      </c>
      <c r="CS597" s="576" t="str">
        <f>IF(_jhy2_month_day!S593="","",_jhy2_month_day!S593)</f>
        <v/>
      </c>
      <c r="CT597" s="562" t="str">
        <f>IF(_jhy2_month_day!T593="","",_jhy2_month_day!T593)</f>
        <v/>
      </c>
      <c r="CU597" s="577" t="e">
        <f t="shared" si="3491"/>
        <v>#VALUE!</v>
      </c>
      <c r="CV597" s="198" t="e">
        <f t="shared" si="3492"/>
        <v>#VALUE!</v>
      </c>
      <c r="CW597" s="192" t="e">
        <f t="shared" si="3493"/>
        <v>#VALUE!</v>
      </c>
      <c r="CX597" s="192" t="e">
        <f t="shared" si="3494"/>
        <v>#VALUE!</v>
      </c>
      <c r="CY597" s="202" t="e">
        <f t="shared" si="3495"/>
        <v>#VALUE!</v>
      </c>
      <c r="CZ597" s="192" t="e">
        <f t="shared" ref="CZ597:DI597" si="3632">$AJ597*EF597</f>
        <v>#VALUE!</v>
      </c>
      <c r="DA597" s="192" t="e">
        <f t="shared" si="3632"/>
        <v>#VALUE!</v>
      </c>
      <c r="DB597" s="192" t="e">
        <f t="shared" si="3632"/>
        <v>#VALUE!</v>
      </c>
      <c r="DC597" s="192" t="e">
        <f t="shared" si="3632"/>
        <v>#VALUE!</v>
      </c>
      <c r="DD597" s="192" t="e">
        <f t="shared" si="3632"/>
        <v>#VALUE!</v>
      </c>
      <c r="DE597" s="192" t="e">
        <f t="shared" si="3632"/>
        <v>#VALUE!</v>
      </c>
      <c r="DF597" s="192" t="e">
        <f t="shared" si="3632"/>
        <v>#VALUE!</v>
      </c>
      <c r="DG597" s="192" t="e">
        <f t="shared" si="3632"/>
        <v>#VALUE!</v>
      </c>
      <c r="DH597" s="192" t="e">
        <f t="shared" si="3632"/>
        <v>#VALUE!</v>
      </c>
      <c r="DI597" s="192" t="e">
        <f t="shared" si="3632"/>
        <v>#VALUE!</v>
      </c>
      <c r="DJ597" s="192" t="e">
        <f t="shared" si="3497"/>
        <v>#VALUE!</v>
      </c>
      <c r="DK597" s="192" t="e">
        <f t="shared" si="3498"/>
        <v>#VALUE!</v>
      </c>
      <c r="DL597" s="192" t="e">
        <f t="shared" si="3499"/>
        <v>#VALUE!</v>
      </c>
      <c r="DM597" s="192" t="e">
        <f t="shared" si="3500"/>
        <v>#VALUE!</v>
      </c>
      <c r="DN597" s="192" t="e">
        <f t="shared" si="3501"/>
        <v>#VALUE!</v>
      </c>
      <c r="DO597" s="192" t="e">
        <f t="shared" si="3502"/>
        <v>#VALUE!</v>
      </c>
      <c r="DP597" s="192" t="e">
        <f t="shared" si="3503"/>
        <v>#VALUE!</v>
      </c>
      <c r="DQ597" s="192" t="e">
        <f t="shared" si="3504"/>
        <v>#VALUE!</v>
      </c>
      <c r="DR597" s="192" t="e">
        <f t="shared" si="3505"/>
        <v>#VALUE!</v>
      </c>
      <c r="DS597" s="192" t="e">
        <f t="shared" si="3506"/>
        <v>#VALUE!</v>
      </c>
      <c r="DT597" s="192" t="e">
        <f t="shared" si="3507"/>
        <v>#VALUE!</v>
      </c>
      <c r="DU597" s="192" t="e">
        <f t="shared" si="3508"/>
        <v>#VALUE!</v>
      </c>
      <c r="DV597" s="198" t="e">
        <f t="shared" si="3509"/>
        <v>#VALUE!</v>
      </c>
      <c r="DW597" s="198" t="e">
        <f t="shared" si="3510"/>
        <v>#DIV/0!</v>
      </c>
      <c r="DX597" s="198" t="e">
        <f t="shared" si="3511"/>
        <v>#DIV/0!</v>
      </c>
      <c r="DY597" s="198" t="e">
        <f t="shared" si="3512"/>
        <v>#VALUE!</v>
      </c>
      <c r="DZ597" s="198" t="e">
        <f t="shared" si="3513"/>
        <v>#VALUE!</v>
      </c>
      <c r="EA597" s="198" t="e">
        <f t="shared" si="3514"/>
        <v>#VALUE!</v>
      </c>
      <c r="EB597" s="198" t="e">
        <f t="shared" si="3515"/>
        <v>#VALUE!</v>
      </c>
      <c r="EC597" s="198" t="e">
        <f t="shared" si="3516"/>
        <v>#DIV/0!</v>
      </c>
      <c r="ED597" s="198" t="e">
        <f t="shared" si="3517"/>
        <v>#VALUE!</v>
      </c>
      <c r="EE597" s="198" t="e">
        <f t="shared" si="3518"/>
        <v>#VALUE!</v>
      </c>
      <c r="EF597" s="198" t="e">
        <f t="shared" ref="EF597:EO597" si="3633">DV597/SUM($DV597:$EE597)</f>
        <v>#VALUE!</v>
      </c>
      <c r="EG597" s="198" t="e">
        <f t="shared" si="3633"/>
        <v>#DIV/0!</v>
      </c>
      <c r="EH597" s="198" t="e">
        <f t="shared" si="3633"/>
        <v>#DIV/0!</v>
      </c>
      <c r="EI597" s="198" t="e">
        <f t="shared" si="3633"/>
        <v>#VALUE!</v>
      </c>
      <c r="EJ597" s="198" t="e">
        <f t="shared" si="3633"/>
        <v>#VALUE!</v>
      </c>
      <c r="EK597" s="198" t="e">
        <f t="shared" si="3633"/>
        <v>#VALUE!</v>
      </c>
      <c r="EL597" s="198" t="e">
        <f t="shared" si="3633"/>
        <v>#VALUE!</v>
      </c>
      <c r="EM597" s="198" t="e">
        <f t="shared" si="3633"/>
        <v>#DIV/0!</v>
      </c>
      <c r="EN597" s="198" t="e">
        <f t="shared" si="3633"/>
        <v>#VALUE!</v>
      </c>
      <c r="EO597" s="198" t="e">
        <f t="shared" si="3633"/>
        <v>#VALUE!</v>
      </c>
      <c r="EP597" s="511">
        <f t="shared" ref="EP597:EW597" si="3634">EP596</f>
        <v>0.08</v>
      </c>
      <c r="EQ597" s="511">
        <f t="shared" si="3634"/>
        <v>0.015</v>
      </c>
      <c r="ER597" s="511">
        <f t="shared" si="3634"/>
        <v>0.015</v>
      </c>
      <c r="ES597" s="511">
        <f t="shared" si="3634"/>
        <v>0.015</v>
      </c>
      <c r="ET597" s="511">
        <f t="shared" si="3634"/>
        <v>0.015</v>
      </c>
      <c r="EU597" s="511">
        <f t="shared" si="3634"/>
        <v>0.09</v>
      </c>
      <c r="EV597" s="511">
        <f t="shared" si="3634"/>
        <v>0.09</v>
      </c>
      <c r="EW597" s="511">
        <f t="shared" si="3634"/>
        <v>0.09</v>
      </c>
      <c r="EX597" s="420" t="str">
        <f>IF(_tag_month_day!AS593="","",_tag_month_day!AS593/100)</f>
        <v/>
      </c>
      <c r="EY597" s="420" t="str">
        <f>IF(_tag_month_day!AT593="","",_tag_month_day!AT593/100)</f>
        <v/>
      </c>
      <c r="EZ597" s="420" t="str">
        <f>IF(_tag_month_day!AU593="","",_tag_month_day!AU593/100)</f>
        <v/>
      </c>
      <c r="FA597" s="420" t="str">
        <f>IF(_tag_month_day!AV593="","",_tag_month_day!AV593/100)</f>
        <v/>
      </c>
      <c r="FB597" s="420" t="str">
        <f>IF(_tag_month_day!AW593="","",_tag_month_day!AW593/100)</f>
        <v/>
      </c>
      <c r="FC597" s="420" t="str">
        <f>IF(_tag_month_day!AX593="","",_tag_month_day!AX593/100)</f>
        <v/>
      </c>
      <c r="FD597" s="510">
        <f t="shared" si="3547"/>
        <v>0.33</v>
      </c>
      <c r="FE597" s="510">
        <f t="shared" si="3548"/>
        <v>0.19</v>
      </c>
      <c r="FF597" s="510">
        <f t="shared" si="3549"/>
        <v>0.003</v>
      </c>
      <c r="FG597" s="510">
        <f t="shared" si="3550"/>
        <v>0</v>
      </c>
      <c r="FH597" s="603">
        <f t="shared" si="3551"/>
        <v>0.0001</v>
      </c>
      <c r="FI597" s="510">
        <f t="shared" ref="FI597:FR597" si="3635">FI596</f>
        <v>0.41</v>
      </c>
      <c r="FJ597" s="510">
        <f t="shared" si="3635"/>
        <v>0.11</v>
      </c>
      <c r="FK597" s="510">
        <f t="shared" si="3635"/>
        <v>0.015</v>
      </c>
      <c r="FL597" s="510">
        <f t="shared" si="3635"/>
        <v>0</v>
      </c>
      <c r="FM597" s="603">
        <f t="shared" si="3635"/>
        <v>0.0001</v>
      </c>
      <c r="FN597" s="510" t="str">
        <f>IF(_tag_month_day!AY593="","",_tag_month_day!AY593/100)</f>
        <v/>
      </c>
      <c r="FO597" s="510" t="str">
        <f>IF(_tag_month_day!AZ593="","",_tag_month_day!AZ593/100)</f>
        <v/>
      </c>
      <c r="FP597" s="510" t="str">
        <f>IF(_tag_month_day!BA593="","",_tag_month_day!BA593/100)</f>
        <v/>
      </c>
      <c r="FQ597" s="510" t="str">
        <f>IF(_tag_month_day!BB593="","",_tag_month_day!BB593/100)</f>
        <v/>
      </c>
      <c r="FR597" s="603" t="str">
        <f>IF(_tag_month_day!BC593="","",_tag_month_day!BC593/100)</f>
        <v/>
      </c>
      <c r="FS597" s="510" t="str">
        <f>IF(_tag_month_day!BD593="","",_tag_month_day!BD593/100)</f>
        <v/>
      </c>
      <c r="FT597" s="510" t="str">
        <f>IF(_tag_month_day!BE593="","",_tag_month_day!BE593/100)</f>
        <v/>
      </c>
      <c r="FU597" s="510" t="str">
        <f>IF(_tag_month_day!BF593="","",_tag_month_day!BF593/100)</f>
        <v/>
      </c>
      <c r="FV597" s="510" t="str">
        <f>IF(_tag_month_day!BG593="","",_tag_month_day!BG593/100)</f>
        <v/>
      </c>
      <c r="FW597" s="603" t="str">
        <f>IF(_tag_month_day!BH593="","",_tag_month_day!BH593/100)</f>
        <v/>
      </c>
      <c r="FX597" s="510" t="str">
        <f>IF(_tag_month_day!BI593="","",_tag_month_day!BI593/100)</f>
        <v/>
      </c>
      <c r="FY597" s="510" t="str">
        <f>IF(_tag_month_day!BJ593="","",_tag_month_day!BJ593/100)</f>
        <v/>
      </c>
      <c r="FZ597" s="605" t="str">
        <f>IF(_tag_month_day!BK593="","",_tag_month_day!BK593/100)</f>
        <v/>
      </c>
      <c r="GA597" s="510" t="str">
        <f>IF(_tag_month_day!BL593="","",_tag_month_day!BL593/100)</f>
        <v/>
      </c>
      <c r="GB597" s="603" t="str">
        <f>IF(_tag_month_day!BM593="","",_tag_month_day!BM593/100)</f>
        <v/>
      </c>
      <c r="GC597" s="420" t="str">
        <f>IF(_tag_month_day!BN593="","",_tag_month_day!BN593/100)</f>
        <v/>
      </c>
      <c r="GD597" s="420" t="str">
        <f>IF(_tag_month_day!BO593="","",_tag_month_day!BO593/100)</f>
        <v/>
      </c>
      <c r="GE597" s="420" t="str">
        <f>IF(_tag_month_day!BP593="","",_tag_month_day!BP593/100)</f>
        <v/>
      </c>
      <c r="GF597" s="420" t="str">
        <f>IF(_tag_month_day!BQ593="","",_tag_month_day!BQ593/100)</f>
        <v/>
      </c>
      <c r="GG597" s="420" t="str">
        <f>IF(_tag_month_day!BR593="","",_tag_month_day!BR593/100)</f>
        <v/>
      </c>
      <c r="GH597" s="420" t="str">
        <f>IF(_tag_month_day!BS593="","",_tag_month_day!BS593/100)</f>
        <v/>
      </c>
      <c r="GI597" s="603" t="str">
        <f>IF(_tag_month_day!BT593="","",_tag_month_day!BT593/100)</f>
        <v/>
      </c>
      <c r="GJ597" s="612" t="str">
        <f>IF(_tag_month_day!BU593="","",_tag_month_day!BU593/100)</f>
        <v/>
      </c>
      <c r="GK597" s="620" t="str">
        <f>IF(_tag_month_day!BV593="",IF(_rlcf_month_day!A$2="","",_rlcf_month_day!A$2/100),_tag_month_day!BV593/100)</f>
        <v/>
      </c>
      <c r="GL597" s="620" t="str">
        <f>IF(_tag_month_day!BW593="",IF(_rlcf_month_day!B$2="","",_rlcf_month_day!B$2/100),_tag_month_day!BW593/100)</f>
        <v/>
      </c>
      <c r="GM597" s="621" t="str">
        <f>IF(_tag_month_day!BX593="",IF(_rlcf_month_day!C$2="","",_rlcf_month_day!C$2/100),_tag_month_day!BX593/100)</f>
        <v/>
      </c>
      <c r="GN597" s="620" t="str">
        <f>IF(_tag_month_day!BV593="",IF(_rlcf_month_day!A$2="","",_rlcf_month_day!A$2/100),_tag_month_day!BV593/100)</f>
        <v/>
      </c>
      <c r="GO597" s="620" t="str">
        <f>IF(_tag_month_day!BW593="",IF(_rlcf_month_day!B$2="","",_rlcf_month_day!B$2/100),_tag_month_day!BW593/100)</f>
        <v/>
      </c>
      <c r="GP597" s="620" t="str">
        <f>IF(_tag_month_day!CD593="",IF(_rlcf_month_day!E$2="","",_rlcf_month_day!E$2/100),_tag_month_day!CD593/100)</f>
        <v/>
      </c>
      <c r="GQ597" s="620" t="str">
        <f>IF(_tag_month_day!CE593="",IF(_rlcf_month_day!F$2="","",_rlcf_month_day!F$2/100),_tag_month_day!CE593/100)</f>
        <v/>
      </c>
      <c r="GR597" s="621" t="str">
        <f>IF(_tag_month_day!CF593="",IF(_rlcf_month_day!G$2="","",_rlcf_month_day!G$2/100),_tag_month_day!CF593/100)</f>
        <v/>
      </c>
      <c r="GS597" s="626">
        <f t="shared" ref="GS597:HH597" si="3636">GS596</f>
        <v>0.953</v>
      </c>
      <c r="GT597" s="626">
        <f t="shared" si="3636"/>
        <v>0.55</v>
      </c>
      <c r="GU597" s="626">
        <f t="shared" si="3636"/>
        <v>0.55</v>
      </c>
      <c r="GV597" s="626">
        <f t="shared" si="3636"/>
        <v>0.55</v>
      </c>
      <c r="GW597" s="626">
        <f t="shared" si="3636"/>
        <v>0.5</v>
      </c>
      <c r="GX597" s="626">
        <f t="shared" si="3636"/>
        <v>0.935</v>
      </c>
      <c r="GY597" s="626">
        <f t="shared" si="3636"/>
        <v>0.15</v>
      </c>
      <c r="GZ597" s="626">
        <f t="shared" si="3636"/>
        <v>1</v>
      </c>
      <c r="HA597" s="632">
        <f t="shared" si="3636"/>
        <v>0.047</v>
      </c>
      <c r="HB597" s="632">
        <f t="shared" si="3636"/>
        <v>0.45</v>
      </c>
      <c r="HC597" s="632">
        <f t="shared" si="3636"/>
        <v>0.45</v>
      </c>
      <c r="HD597" s="632">
        <f t="shared" si="3636"/>
        <v>0.45</v>
      </c>
      <c r="HE597" s="632">
        <f t="shared" si="3636"/>
        <v>0.5</v>
      </c>
      <c r="HF597" s="632">
        <f t="shared" si="3636"/>
        <v>0.065</v>
      </c>
      <c r="HG597" s="632">
        <f t="shared" si="3636"/>
        <v>0.85</v>
      </c>
      <c r="HH597" s="632">
        <f t="shared" si="3636"/>
        <v>0</v>
      </c>
      <c r="HI597" s="68">
        <f t="shared" si="3523"/>
        <v>0</v>
      </c>
      <c r="HJ597" s="68" t="e">
        <f t="shared" si="3554"/>
        <v>#VALUE!</v>
      </c>
      <c r="HK597" s="202">
        <f t="shared" si="3555"/>
        <v>0.85</v>
      </c>
      <c r="HL597" s="464">
        <f t="shared" si="3556"/>
        <v>550000</v>
      </c>
      <c r="HM597" s="464">
        <f t="shared" si="3557"/>
        <v>480000</v>
      </c>
      <c r="HN597" s="192" t="e">
        <f t="shared" si="3524"/>
        <v>#VALUE!</v>
      </c>
      <c r="HO597" s="192" t="e">
        <f>HN597*HK597*$HO$2/HL597*1000000</f>
        <v>#VALUE!</v>
      </c>
      <c r="HP597" s="192" t="e">
        <f>HN597*HK597*$HP$2/HM597*1000000</f>
        <v>#VALUE!</v>
      </c>
    </row>
    <row r="598" customFormat="1" spans="1:224">
      <c r="A598" s="381">
        <v>593</v>
      </c>
      <c r="B598" s="54">
        <f ca="1" t="shared" si="3558"/>
        <v>43641</v>
      </c>
      <c r="C598" s="57">
        <f t="shared" si="3559"/>
        <v>0.0416666666666667</v>
      </c>
      <c r="D598" s="68" t="str">
        <f ca="1" t="shared" si="3525"/>
        <v>中班</v>
      </c>
      <c r="E598" s="68" t="str">
        <f ca="1" t="shared" si="3526"/>
        <v>丁</v>
      </c>
      <c r="F598" s="68">
        <f ca="1">SUMPRODUCT((成本日报!$A$3:$A$95=计划!B598)*(成本日报!$B$3:$B$95=计划!$D598),成本日报!$C$3:$C$95)</f>
        <v>4</v>
      </c>
      <c r="G598" s="382">
        <f ca="1" t="shared" si="3560"/>
        <v>43641.6666666652</v>
      </c>
      <c r="H598" s="382">
        <f ca="1" t="shared" si="3527"/>
        <v>43641.6736111097</v>
      </c>
      <c r="I598" s="382">
        <f ca="1" t="shared" si="3528"/>
        <v>43641.6791666652</v>
      </c>
      <c r="J598" s="382">
        <f ca="1" t="shared" si="3529"/>
        <v>43641.7083333319</v>
      </c>
      <c r="K598" s="382">
        <f ca="1" t="shared" si="3530"/>
        <v>43641.7708333319</v>
      </c>
      <c r="L598" s="382">
        <f ca="1" t="shared" si="3531"/>
        <v>43641.7916666652</v>
      </c>
      <c r="M598" s="398" t="str">
        <f>IF(_tag_month_day!A594="","",_tag_month_day!A594)</f>
        <v/>
      </c>
      <c r="N598" s="398" t="str">
        <f>IF(_tag_month_day!B594="","",_tag_month_day!B594)</f>
        <v/>
      </c>
      <c r="O598" s="399" t="e">
        <f t="shared" si="3532"/>
        <v>#VALUE!</v>
      </c>
      <c r="P598" s="398" t="str">
        <f>IF(_tag_month_day!C594="","",_tag_month_day!C594)</f>
        <v/>
      </c>
      <c r="Q598" s="398" t="str">
        <f>IF(_tag_month_day!D594="","",_tag_month_day!D594)</f>
        <v/>
      </c>
      <c r="R598" s="416">
        <f>IF(_tag_month_day!CB594="",R597,_tag_month_day!CB594/100)</f>
        <v>0.07</v>
      </c>
      <c r="S598" s="417" t="str">
        <f>IF(_tag_month_day!E594="","",_tag_month_day!E594)</f>
        <v/>
      </c>
      <c r="T598" s="417" t="str">
        <f>IF(_tag_month_day!F594="","",_tag_month_day!F594)</f>
        <v/>
      </c>
      <c r="U598" s="418" t="e">
        <f t="shared" si="3486"/>
        <v>#VALUE!</v>
      </c>
      <c r="V598" s="53" t="e">
        <f t="shared" si="3487"/>
        <v>#VALUE!</v>
      </c>
      <c r="W598" s="419" t="str">
        <f>IF(_jhy_month_day!A594="","",_jhy_month_day!A594)</f>
        <v/>
      </c>
      <c r="X598" s="420" t="str">
        <f>IF(_jhy_month_day!B594="","",_jhy_month_day!B594/100)</f>
        <v/>
      </c>
      <c r="Y598" s="420" t="str">
        <f>IF(_jhy_month_day!C594="","",_jhy_month_day!C594/100)</f>
        <v/>
      </c>
      <c r="Z598" s="439">
        <f t="shared" si="3576"/>
        <v>149</v>
      </c>
      <c r="AA598" s="440" t="str">
        <f>IF(_tag_month_day!G594="","",_tag_month_day!G594/100)</f>
        <v/>
      </c>
      <c r="AB598" s="440" t="str">
        <f>IF(_tag_month_day!H594="","",_tag_month_day!H594/100)</f>
        <v/>
      </c>
      <c r="AC598" s="193">
        <f t="shared" si="3533"/>
        <v>1.59963432013121</v>
      </c>
      <c r="AD598" s="441" t="str">
        <f t="shared" si="3534"/>
        <v/>
      </c>
      <c r="AE598" s="442" t="str">
        <f t="shared" si="3535"/>
        <v/>
      </c>
      <c r="AF598" s="443">
        <v>1</v>
      </c>
      <c r="AG598" s="68" t="str">
        <f>IF(_duihao_month_day!A594="","",_duihao_month_day!A594)</f>
        <v/>
      </c>
      <c r="AH598" s="463">
        <f>IF(_gyk_month_day!B594="",AH597,_gyk_month_day!B594)</f>
        <v>820</v>
      </c>
      <c r="AI598" s="464"/>
      <c r="AJ598" s="68" t="str">
        <f>IF(_tag_month_day!I594="","",_tag_month_day!I594)</f>
        <v/>
      </c>
      <c r="AK598" s="465" t="str">
        <f>IF(_tzyy_month_day!A594="","",_tzyy_month_day!A594)</f>
        <v/>
      </c>
      <c r="AL598" s="465" t="str">
        <f>IF(_tzyy_month_day!B594="","",_tzyy_month_day!B594)</f>
        <v/>
      </c>
      <c r="AM598" s="465" t="str">
        <f>IF(_tzyy_month_day!C594="","",_tzyy_month_day!C594)</f>
        <v/>
      </c>
      <c r="AN598" s="466" t="str">
        <f>IF(_tag_month_day!CG594="","",_tag_month_day!CG594)</f>
        <v/>
      </c>
      <c r="AO598" s="466" t="str">
        <f>IF(_tag_month_day!CH594="","",_tag_month_day!CH594)</f>
        <v/>
      </c>
      <c r="AP598" s="486" t="e">
        <f t="shared" si="3536"/>
        <v>#VALUE!</v>
      </c>
      <c r="AQ598" s="487" t="str">
        <f>IF(_tag_month_day!J594="","",_tag_month_day!J594/100)</f>
        <v/>
      </c>
      <c r="AR598" s="488">
        <f t="shared" si="3537"/>
        <v>1.3</v>
      </c>
      <c r="AS598" s="489" t="e">
        <f t="shared" si="3488"/>
        <v>#VALUE!</v>
      </c>
      <c r="AT598" s="489">
        <f t="shared" si="3538"/>
        <v>0</v>
      </c>
      <c r="AU598" s="490" t="str">
        <f>IF(_tag_month_day!K594="","",_tag_month_day!K594)</f>
        <v/>
      </c>
      <c r="AV598" s="491" t="str">
        <f>IF(_tag_month_day!L594="","",_tag_month_day!L594/100)</f>
        <v/>
      </c>
      <c r="AW598" s="420">
        <f t="shared" si="3460"/>
        <v>0</v>
      </c>
      <c r="AX598" s="420">
        <f t="shared" si="3539"/>
        <v>0</v>
      </c>
      <c r="AY598" s="420" t="str">
        <f>IF(_tag_month_day!M594="","",_tag_month_day!M594/100)</f>
        <v/>
      </c>
      <c r="AZ598" s="420" t="str">
        <f>IF(_tag_month_day!N594="","",_tag_month_day!N594/100)</f>
        <v/>
      </c>
      <c r="BA598" s="420" t="str">
        <f>IF(_tag_month_day!O594="","",_tag_month_day!O594/100)</f>
        <v/>
      </c>
      <c r="BB598" s="496" t="str">
        <f>IF(_tag_month_day!P594="","",_tag_month_day!P594/100)</f>
        <v/>
      </c>
      <c r="BC598" s="496">
        <f t="shared" si="3540"/>
        <v>0</v>
      </c>
      <c r="BD598" s="496" t="str">
        <f>IF(_tag_month_day!Q594="","",_tag_month_day!Q594/100)</f>
        <v/>
      </c>
      <c r="BE598" s="510" t="str">
        <f>IF(_tag_month_day!R594="","",_tag_month_day!R594/100)</f>
        <v/>
      </c>
      <c r="BF598" s="413" t="str">
        <f>IF(_tag_month_day!CC594="","",_tag_month_day!CC594/100)</f>
        <v/>
      </c>
      <c r="BG598" s="511" t="e">
        <f t="shared" si="3489"/>
        <v>#VALUE!</v>
      </c>
      <c r="BH598" s="198">
        <f t="shared" si="3490"/>
        <v>0</v>
      </c>
      <c r="BI598" s="512" t="e">
        <f>IF(CX598=0,BI597,(DK598*查询!$R$5+DL598*查询!$Q$5+DM598*查询!$N$5+DN598*查询!$O$5+DO598*查询!$P$5)*AF598/CX598)</f>
        <v>#VALUE!</v>
      </c>
      <c r="BJ598" s="512" t="e">
        <f>IF(CX598=0,BJ597,(DP598*查询!$S$5+DQ598*查询!$T$5+DR598*查询!$U$5)*AF598/CX598)</f>
        <v>#VALUE!</v>
      </c>
      <c r="BK598" s="512">
        <f t="shared" si="3541"/>
        <v>1</v>
      </c>
      <c r="BL598" s="513" t="str">
        <f>IF(_cfyc_month_day!A594="","",_cfyc_month_day!A594)</f>
        <v/>
      </c>
      <c r="BM598" s="513" t="str">
        <f>IF(_cfyc_month_day!B594="","",_cfyc_month_day!B594)</f>
        <v/>
      </c>
      <c r="BN598" s="513" t="str">
        <f>IF(_cfyc_month_day!C594="","",_cfyc_month_day!C594)</f>
        <v/>
      </c>
      <c r="BO598" s="522" t="str">
        <f>IF(_cfyc_month_day!D594="","",_cfyc_month_day!D594)</f>
        <v/>
      </c>
      <c r="BP598" s="522" t="str">
        <f>IF(_cfyc_month_day!E594="","",_cfyc_month_day!E594)</f>
        <v/>
      </c>
      <c r="BQ598" s="522" t="str">
        <f>IF(_cfyc_month_day!F594="","",_cfyc_month_day!F594)</f>
        <v/>
      </c>
      <c r="BR598" s="513" t="str">
        <f>IF(_tag_month_day!T594="","",_tag_month_day!T594)</f>
        <v/>
      </c>
      <c r="BS598" s="513" t="str">
        <f>IF(_tag_month_day!U594="","",_tag_month_day!U594)</f>
        <v/>
      </c>
      <c r="BT598" s="523" t="str">
        <f t="shared" si="3542"/>
        <v/>
      </c>
      <c r="BU598" s="223" t="str">
        <f>IF(_tag_month_day!V594="","",_tag_month_day!V594)</f>
        <v/>
      </c>
      <c r="BV598" s="206" t="str">
        <f>IF(_tag_month_day!W594="","",_tag_month_day!W594)</f>
        <v/>
      </c>
      <c r="BW598" s="540" t="str">
        <f>IF(_tag_month_day!X594="","",_tag_month_day!X594)</f>
        <v/>
      </c>
      <c r="BX598" s="540" t="str">
        <f>IF(_tag_month_day!Y594="","",_tag_month_day!Y594)</f>
        <v/>
      </c>
      <c r="BY598" s="541">
        <f ca="1" t="shared" si="3543"/>
        <v>43641.7916666652</v>
      </c>
      <c r="BZ598" s="542"/>
      <c r="CA598" s="543" t="str">
        <f>IF(_jhy2_month_day!A594="","",_jhy2_month_day!A594)</f>
        <v/>
      </c>
      <c r="CB598" s="464" t="str">
        <f>IF(_jhy2_month_day!B594="","",_jhy2_month_day!B594)</f>
        <v/>
      </c>
      <c r="CC598" s="464" t="str">
        <f>IF(_jhy2_month_day!C594="","",_jhy2_month_day!C594)</f>
        <v/>
      </c>
      <c r="CD598" s="464" t="str">
        <f>IF(_jhy2_month_day!D594="","",_jhy2_month_day!D594)</f>
        <v/>
      </c>
      <c r="CE598" s="464" t="str">
        <f>IF(_jhy2_month_day!E594="","",_jhy2_month_day!E594)</f>
        <v/>
      </c>
      <c r="CF598" s="464" t="str">
        <f>IF(_jhy2_month_day!F594="","",_jhy2_month_day!F594)</f>
        <v/>
      </c>
      <c r="CG598" s="464" t="str">
        <f>IF(_jhy2_month_day!G594="","",_jhy2_month_day!G594)</f>
        <v/>
      </c>
      <c r="CH598" s="464" t="str">
        <f>IF(_jhy2_month_day!H594="","",_jhy2_month_day!H594)</f>
        <v/>
      </c>
      <c r="CI598" s="464" t="str">
        <f>IF(_jhy2_month_day!I594="","",_jhy2_month_day!I594)</f>
        <v/>
      </c>
      <c r="CJ598" s="464" t="str">
        <f>IF(_jhy2_month_day!J594="","",_jhy2_month_day!J594)</f>
        <v/>
      </c>
      <c r="CK598" s="464" t="str">
        <f>IF(_jhy2_month_day!K594="","",_jhy2_month_day!K594)</f>
        <v/>
      </c>
      <c r="CL598" s="562" t="str">
        <f>IF(_jhy2_month_day!L594="","",_jhy2_month_day!L594)</f>
        <v/>
      </c>
      <c r="CM598" s="562" t="str">
        <f>IF(_jhy2_month_day!M594="","",_jhy2_month_day!M594)</f>
        <v/>
      </c>
      <c r="CN598" s="562" t="str">
        <f>IF(_jhy2_month_day!N594="","",_jhy2_month_day!N594)</f>
        <v/>
      </c>
      <c r="CO598" s="562" t="str">
        <f>IF(_jhy2_month_day!O594="","",_jhy2_month_day!O594)</f>
        <v/>
      </c>
      <c r="CP598" s="562" t="str">
        <f>IF(_jhy2_month_day!P594="","",_jhy2_month_day!P594)</f>
        <v/>
      </c>
      <c r="CQ598" s="562" t="str">
        <f>IF(_jhy2_month_day!Q594="","",_jhy2_month_day!Q594)</f>
        <v/>
      </c>
      <c r="CR598" s="563" t="str">
        <f>IF(_jhy2_month_day!R594="","",_jhy2_month_day!R594)</f>
        <v/>
      </c>
      <c r="CS598" s="576" t="str">
        <f>IF(_jhy2_month_day!S594="","",_jhy2_month_day!S594)</f>
        <v/>
      </c>
      <c r="CT598" s="562" t="str">
        <f>IF(_jhy2_month_day!T594="","",_jhy2_month_day!T594)</f>
        <v/>
      </c>
      <c r="CU598" s="577" t="e">
        <f t="shared" si="3491"/>
        <v>#VALUE!</v>
      </c>
      <c r="CV598" s="198" t="e">
        <f t="shared" si="3492"/>
        <v>#VALUE!</v>
      </c>
      <c r="CW598" s="192" t="e">
        <f t="shared" si="3493"/>
        <v>#VALUE!</v>
      </c>
      <c r="CX598" s="192" t="e">
        <f t="shared" si="3494"/>
        <v>#VALUE!</v>
      </c>
      <c r="CY598" s="202" t="e">
        <f t="shared" si="3495"/>
        <v>#VALUE!</v>
      </c>
      <c r="CZ598" s="192" t="e">
        <f t="shared" ref="CZ598:DI598" si="3637">$AJ598*EF598</f>
        <v>#VALUE!</v>
      </c>
      <c r="DA598" s="192" t="e">
        <f t="shared" si="3637"/>
        <v>#VALUE!</v>
      </c>
      <c r="DB598" s="192" t="e">
        <f t="shared" si="3637"/>
        <v>#VALUE!</v>
      </c>
      <c r="DC598" s="192" t="e">
        <f t="shared" si="3637"/>
        <v>#VALUE!</v>
      </c>
      <c r="DD598" s="192" t="e">
        <f t="shared" si="3637"/>
        <v>#VALUE!</v>
      </c>
      <c r="DE598" s="192" t="e">
        <f t="shared" si="3637"/>
        <v>#VALUE!</v>
      </c>
      <c r="DF598" s="192" t="e">
        <f t="shared" si="3637"/>
        <v>#VALUE!</v>
      </c>
      <c r="DG598" s="192" t="e">
        <f t="shared" si="3637"/>
        <v>#VALUE!</v>
      </c>
      <c r="DH598" s="192" t="e">
        <f t="shared" si="3637"/>
        <v>#VALUE!</v>
      </c>
      <c r="DI598" s="192" t="e">
        <f t="shared" si="3637"/>
        <v>#VALUE!</v>
      </c>
      <c r="DJ598" s="192" t="e">
        <f t="shared" si="3497"/>
        <v>#VALUE!</v>
      </c>
      <c r="DK598" s="192" t="e">
        <f t="shared" si="3498"/>
        <v>#VALUE!</v>
      </c>
      <c r="DL598" s="192" t="e">
        <f t="shared" si="3499"/>
        <v>#VALUE!</v>
      </c>
      <c r="DM598" s="192" t="e">
        <f t="shared" si="3500"/>
        <v>#VALUE!</v>
      </c>
      <c r="DN598" s="192" t="e">
        <f t="shared" si="3501"/>
        <v>#VALUE!</v>
      </c>
      <c r="DO598" s="192" t="e">
        <f t="shared" si="3502"/>
        <v>#VALUE!</v>
      </c>
      <c r="DP598" s="192" t="e">
        <f t="shared" si="3503"/>
        <v>#VALUE!</v>
      </c>
      <c r="DQ598" s="192" t="e">
        <f t="shared" si="3504"/>
        <v>#VALUE!</v>
      </c>
      <c r="DR598" s="192" t="e">
        <f t="shared" si="3505"/>
        <v>#VALUE!</v>
      </c>
      <c r="DS598" s="192" t="e">
        <f t="shared" si="3506"/>
        <v>#VALUE!</v>
      </c>
      <c r="DT598" s="192" t="e">
        <f t="shared" si="3507"/>
        <v>#VALUE!</v>
      </c>
      <c r="DU598" s="192" t="e">
        <f t="shared" si="3508"/>
        <v>#VALUE!</v>
      </c>
      <c r="DV598" s="198" t="e">
        <f t="shared" si="3509"/>
        <v>#VALUE!</v>
      </c>
      <c r="DW598" s="198" t="e">
        <f t="shared" si="3510"/>
        <v>#DIV/0!</v>
      </c>
      <c r="DX598" s="198" t="e">
        <f t="shared" si="3511"/>
        <v>#DIV/0!</v>
      </c>
      <c r="DY598" s="198" t="e">
        <f t="shared" si="3512"/>
        <v>#VALUE!</v>
      </c>
      <c r="DZ598" s="198" t="e">
        <f t="shared" si="3513"/>
        <v>#VALUE!</v>
      </c>
      <c r="EA598" s="198" t="e">
        <f t="shared" si="3514"/>
        <v>#VALUE!</v>
      </c>
      <c r="EB598" s="198" t="e">
        <f t="shared" si="3515"/>
        <v>#VALUE!</v>
      </c>
      <c r="EC598" s="198" t="e">
        <f t="shared" si="3516"/>
        <v>#DIV/0!</v>
      </c>
      <c r="ED598" s="198" t="e">
        <f t="shared" si="3517"/>
        <v>#VALUE!</v>
      </c>
      <c r="EE598" s="198" t="e">
        <f t="shared" si="3518"/>
        <v>#VALUE!</v>
      </c>
      <c r="EF598" s="198" t="e">
        <f t="shared" ref="EF598:EO598" si="3638">DV598/SUM($DV598:$EE598)</f>
        <v>#VALUE!</v>
      </c>
      <c r="EG598" s="198" t="e">
        <f t="shared" si="3638"/>
        <v>#DIV/0!</v>
      </c>
      <c r="EH598" s="198" t="e">
        <f t="shared" si="3638"/>
        <v>#DIV/0!</v>
      </c>
      <c r="EI598" s="198" t="e">
        <f t="shared" si="3638"/>
        <v>#VALUE!</v>
      </c>
      <c r="EJ598" s="198" t="e">
        <f t="shared" si="3638"/>
        <v>#VALUE!</v>
      </c>
      <c r="EK598" s="198" t="e">
        <f t="shared" si="3638"/>
        <v>#VALUE!</v>
      </c>
      <c r="EL598" s="198" t="e">
        <f t="shared" si="3638"/>
        <v>#VALUE!</v>
      </c>
      <c r="EM598" s="198" t="e">
        <f t="shared" si="3638"/>
        <v>#DIV/0!</v>
      </c>
      <c r="EN598" s="198" t="e">
        <f t="shared" si="3638"/>
        <v>#VALUE!</v>
      </c>
      <c r="EO598" s="198" t="e">
        <f t="shared" si="3638"/>
        <v>#VALUE!</v>
      </c>
      <c r="EP598" s="511">
        <f t="shared" ref="EP598:EW598" si="3639">EP597</f>
        <v>0.08</v>
      </c>
      <c r="EQ598" s="511">
        <f t="shared" si="3639"/>
        <v>0.015</v>
      </c>
      <c r="ER598" s="511">
        <f t="shared" si="3639"/>
        <v>0.015</v>
      </c>
      <c r="ES598" s="511">
        <f t="shared" si="3639"/>
        <v>0.015</v>
      </c>
      <c r="ET598" s="511">
        <f t="shared" si="3639"/>
        <v>0.015</v>
      </c>
      <c r="EU598" s="511">
        <f t="shared" si="3639"/>
        <v>0.09</v>
      </c>
      <c r="EV598" s="511">
        <f t="shared" si="3639"/>
        <v>0.09</v>
      </c>
      <c r="EW598" s="511">
        <f t="shared" si="3639"/>
        <v>0.09</v>
      </c>
      <c r="EX598" s="420" t="str">
        <f>IF(_tag_month_day!AS594="","",_tag_month_day!AS594/100)</f>
        <v/>
      </c>
      <c r="EY598" s="420" t="str">
        <f>IF(_tag_month_day!AT594="","",_tag_month_day!AT594/100)</f>
        <v/>
      </c>
      <c r="EZ598" s="420" t="str">
        <f>IF(_tag_month_day!AU594="","",_tag_month_day!AU594/100)</f>
        <v/>
      </c>
      <c r="FA598" s="420" t="str">
        <f>IF(_tag_month_day!AV594="","",_tag_month_day!AV594/100)</f>
        <v/>
      </c>
      <c r="FB598" s="420" t="str">
        <f>IF(_tag_month_day!AW594="","",_tag_month_day!AW594/100)</f>
        <v/>
      </c>
      <c r="FC598" s="420" t="str">
        <f>IF(_tag_month_day!AX594="","",_tag_month_day!AX594/100)</f>
        <v/>
      </c>
      <c r="FD598" s="510">
        <f t="shared" si="3547"/>
        <v>0.33</v>
      </c>
      <c r="FE598" s="510">
        <f t="shared" si="3548"/>
        <v>0.19</v>
      </c>
      <c r="FF598" s="510">
        <f t="shared" si="3549"/>
        <v>0.003</v>
      </c>
      <c r="FG598" s="510">
        <f t="shared" si="3550"/>
        <v>0</v>
      </c>
      <c r="FH598" s="603">
        <f t="shared" si="3551"/>
        <v>0.0001</v>
      </c>
      <c r="FI598" s="510">
        <f t="shared" ref="FI598:FR598" si="3640">FI597</f>
        <v>0.41</v>
      </c>
      <c r="FJ598" s="510">
        <f t="shared" si="3640"/>
        <v>0.11</v>
      </c>
      <c r="FK598" s="510">
        <f t="shared" si="3640"/>
        <v>0.015</v>
      </c>
      <c r="FL598" s="510">
        <f t="shared" si="3640"/>
        <v>0</v>
      </c>
      <c r="FM598" s="603">
        <f t="shared" si="3640"/>
        <v>0.0001</v>
      </c>
      <c r="FN598" s="510" t="str">
        <f>IF(_tag_month_day!AY594="","",_tag_month_day!AY594/100)</f>
        <v/>
      </c>
      <c r="FO598" s="510" t="str">
        <f>IF(_tag_month_day!AZ594="","",_tag_month_day!AZ594/100)</f>
        <v/>
      </c>
      <c r="FP598" s="510" t="str">
        <f>IF(_tag_month_day!BA594="","",_tag_month_day!BA594/100)</f>
        <v/>
      </c>
      <c r="FQ598" s="510" t="str">
        <f>IF(_tag_month_day!BB594="","",_tag_month_day!BB594/100)</f>
        <v/>
      </c>
      <c r="FR598" s="603" t="str">
        <f>IF(_tag_month_day!BC594="","",_tag_month_day!BC594/100)</f>
        <v/>
      </c>
      <c r="FS598" s="510" t="str">
        <f>IF(_tag_month_day!BD594="","",_tag_month_day!BD594/100)</f>
        <v/>
      </c>
      <c r="FT598" s="510" t="str">
        <f>IF(_tag_month_day!BE594="","",_tag_month_day!BE594/100)</f>
        <v/>
      </c>
      <c r="FU598" s="510" t="str">
        <f>IF(_tag_month_day!BF594="","",_tag_month_day!BF594/100)</f>
        <v/>
      </c>
      <c r="FV598" s="510" t="str">
        <f>IF(_tag_month_day!BG594="","",_tag_month_day!BG594/100)</f>
        <v/>
      </c>
      <c r="FW598" s="603" t="str">
        <f>IF(_tag_month_day!BH594="","",_tag_month_day!BH594/100)</f>
        <v/>
      </c>
      <c r="FX598" s="510" t="str">
        <f>IF(_tag_month_day!BI594="","",_tag_month_day!BI594/100)</f>
        <v/>
      </c>
      <c r="FY598" s="510" t="str">
        <f>IF(_tag_month_day!BJ594="","",_tag_month_day!BJ594/100)</f>
        <v/>
      </c>
      <c r="FZ598" s="605" t="str">
        <f>IF(_tag_month_day!BK594="","",_tag_month_day!BK594/100)</f>
        <v/>
      </c>
      <c r="GA598" s="510" t="str">
        <f>IF(_tag_month_day!BL594="","",_tag_month_day!BL594/100)</f>
        <v/>
      </c>
      <c r="GB598" s="603" t="str">
        <f>IF(_tag_month_day!BM594="","",_tag_month_day!BM594/100)</f>
        <v/>
      </c>
      <c r="GC598" s="420" t="str">
        <f>IF(_tag_month_day!BN594="","",_tag_month_day!BN594/100)</f>
        <v/>
      </c>
      <c r="GD598" s="420" t="str">
        <f>IF(_tag_month_day!BO594="","",_tag_month_day!BO594/100)</f>
        <v/>
      </c>
      <c r="GE598" s="420" t="str">
        <f>IF(_tag_month_day!BP594="","",_tag_month_day!BP594/100)</f>
        <v/>
      </c>
      <c r="GF598" s="420" t="str">
        <f>IF(_tag_month_day!BQ594="","",_tag_month_day!BQ594/100)</f>
        <v/>
      </c>
      <c r="GG598" s="420" t="str">
        <f>IF(_tag_month_day!BR594="","",_tag_month_day!BR594/100)</f>
        <v/>
      </c>
      <c r="GH598" s="420" t="str">
        <f>IF(_tag_month_day!BS594="","",_tag_month_day!BS594/100)</f>
        <v/>
      </c>
      <c r="GI598" s="603" t="str">
        <f>IF(_tag_month_day!BT594="","",_tag_month_day!BT594/100)</f>
        <v/>
      </c>
      <c r="GJ598" s="612" t="str">
        <f>IF(_tag_month_day!BU594="","",_tag_month_day!BU594/100)</f>
        <v/>
      </c>
      <c r="GK598" s="620" t="str">
        <f>IF(_tag_month_day!BV594="",IF(_rlcf_month_day!A$2="","",_rlcf_month_day!A$2/100),_tag_month_day!BV594/100)</f>
        <v/>
      </c>
      <c r="GL598" s="620" t="str">
        <f>IF(_tag_month_day!BW594="",IF(_rlcf_month_day!B$2="","",_rlcf_month_day!B$2/100),_tag_month_day!BW594/100)</f>
        <v/>
      </c>
      <c r="GM598" s="621" t="str">
        <f>IF(_tag_month_day!BX594="",IF(_rlcf_month_day!C$2="","",_rlcf_month_day!C$2/100),_tag_month_day!BX594/100)</f>
        <v/>
      </c>
      <c r="GN598" s="620" t="str">
        <f>IF(_tag_month_day!BV594="",IF(_rlcf_month_day!A$2="","",_rlcf_month_day!A$2/100),_tag_month_day!BV594/100)</f>
        <v/>
      </c>
      <c r="GO598" s="620" t="str">
        <f>IF(_tag_month_day!BW594="",IF(_rlcf_month_day!B$2="","",_rlcf_month_day!B$2/100),_tag_month_day!BW594/100)</f>
        <v/>
      </c>
      <c r="GP598" s="620" t="str">
        <f>IF(_tag_month_day!CD594="",IF(_rlcf_month_day!E$2="","",_rlcf_month_day!E$2/100),_tag_month_day!CD594/100)</f>
        <v/>
      </c>
      <c r="GQ598" s="620" t="str">
        <f>IF(_tag_month_day!CE594="",IF(_rlcf_month_day!F$2="","",_rlcf_month_day!F$2/100),_tag_month_day!CE594/100)</f>
        <v/>
      </c>
      <c r="GR598" s="621" t="str">
        <f>IF(_tag_month_day!CF594="",IF(_rlcf_month_day!G$2="","",_rlcf_month_day!G$2/100),_tag_month_day!CF594/100)</f>
        <v/>
      </c>
      <c r="GS598" s="626">
        <f t="shared" ref="GS598:HH598" si="3641">GS597</f>
        <v>0.953</v>
      </c>
      <c r="GT598" s="626">
        <f t="shared" si="3641"/>
        <v>0.55</v>
      </c>
      <c r="GU598" s="626">
        <f t="shared" si="3641"/>
        <v>0.55</v>
      </c>
      <c r="GV598" s="626">
        <f t="shared" si="3641"/>
        <v>0.55</v>
      </c>
      <c r="GW598" s="626">
        <f t="shared" si="3641"/>
        <v>0.5</v>
      </c>
      <c r="GX598" s="626">
        <f t="shared" si="3641"/>
        <v>0.935</v>
      </c>
      <c r="GY598" s="626">
        <f t="shared" si="3641"/>
        <v>0.15</v>
      </c>
      <c r="GZ598" s="626">
        <f t="shared" si="3641"/>
        <v>1</v>
      </c>
      <c r="HA598" s="632">
        <f t="shared" si="3641"/>
        <v>0.047</v>
      </c>
      <c r="HB598" s="632">
        <f t="shared" si="3641"/>
        <v>0.45</v>
      </c>
      <c r="HC598" s="632">
        <f t="shared" si="3641"/>
        <v>0.45</v>
      </c>
      <c r="HD598" s="632">
        <f t="shared" si="3641"/>
        <v>0.45</v>
      </c>
      <c r="HE598" s="632">
        <f t="shared" si="3641"/>
        <v>0.5</v>
      </c>
      <c r="HF598" s="632">
        <f t="shared" si="3641"/>
        <v>0.065</v>
      </c>
      <c r="HG598" s="632">
        <f t="shared" si="3641"/>
        <v>0.85</v>
      </c>
      <c r="HH598" s="632">
        <f t="shared" si="3641"/>
        <v>0</v>
      </c>
      <c r="HI598" s="68">
        <f t="shared" si="3523"/>
        <v>0</v>
      </c>
      <c r="HJ598" s="68" t="e">
        <f t="shared" si="3554"/>
        <v>#VALUE!</v>
      </c>
      <c r="HK598" s="202">
        <f t="shared" si="3555"/>
        <v>0.85</v>
      </c>
      <c r="HL598" s="464">
        <f t="shared" si="3556"/>
        <v>550000</v>
      </c>
      <c r="HM598" s="464">
        <f t="shared" si="3557"/>
        <v>480000</v>
      </c>
      <c r="HN598" s="192" t="e">
        <f t="shared" si="3524"/>
        <v>#VALUE!</v>
      </c>
      <c r="HO598" s="192" t="e">
        <f>HN598*HK598*$HO$2/HL598*1000000</f>
        <v>#VALUE!</v>
      </c>
      <c r="HP598" s="192" t="e">
        <f>HN598*HK598*$HP$2/HM598*1000000</f>
        <v>#VALUE!</v>
      </c>
    </row>
    <row r="599" customFormat="1" spans="1:224">
      <c r="A599" s="381">
        <v>594</v>
      </c>
      <c r="B599" s="54">
        <f ca="1" t="shared" si="3558"/>
        <v>43641</v>
      </c>
      <c r="C599" s="57">
        <f t="shared" si="3559"/>
        <v>0.0416666666666667</v>
      </c>
      <c r="D599" s="68" t="str">
        <f ca="1" t="shared" si="3525"/>
        <v>中班</v>
      </c>
      <c r="E599" s="68" t="str">
        <f ca="1" t="shared" si="3526"/>
        <v>丁</v>
      </c>
      <c r="F599" s="68">
        <f ca="1">SUMPRODUCT((成本日报!$A$3:$A$95=计划!B599)*(成本日报!$B$3:$B$95=计划!$D599),成本日报!$C$3:$C$95)</f>
        <v>4</v>
      </c>
      <c r="G599" s="382">
        <f ca="1" t="shared" si="3560"/>
        <v>43641.7083333319</v>
      </c>
      <c r="H599" s="382">
        <f ca="1" t="shared" si="3527"/>
        <v>43641.7152777763</v>
      </c>
      <c r="I599" s="382">
        <f ca="1" t="shared" si="3528"/>
        <v>43641.7208333319</v>
      </c>
      <c r="J599" s="382">
        <f ca="1" t="shared" si="3529"/>
        <v>43641.7499999986</v>
      </c>
      <c r="K599" s="382">
        <f ca="1" t="shared" si="3530"/>
        <v>43641.8124999986</v>
      </c>
      <c r="L599" s="382">
        <f ca="1" t="shared" si="3531"/>
        <v>43641.8333333319</v>
      </c>
      <c r="M599" s="398" t="str">
        <f>IF(_tag_month_day!A595="","",_tag_month_day!A595)</f>
        <v/>
      </c>
      <c r="N599" s="398" t="str">
        <f>IF(_tag_month_day!B595="","",_tag_month_day!B595)</f>
        <v/>
      </c>
      <c r="O599" s="399" t="e">
        <f t="shared" si="3532"/>
        <v>#VALUE!</v>
      </c>
      <c r="P599" s="398" t="str">
        <f>IF(_tag_month_day!C595="","",_tag_month_day!C595)</f>
        <v/>
      </c>
      <c r="Q599" s="398" t="str">
        <f>IF(_tag_month_day!D595="","",_tag_month_day!D595)</f>
        <v/>
      </c>
      <c r="R599" s="416">
        <f>IF(_tag_month_day!CB595="",R598,_tag_month_day!CB595/100)</f>
        <v>0.07</v>
      </c>
      <c r="S599" s="417" t="str">
        <f>IF(_tag_month_day!E595="","",_tag_month_day!E595)</f>
        <v/>
      </c>
      <c r="T599" s="417" t="str">
        <f>IF(_tag_month_day!F595="","",_tag_month_day!F595)</f>
        <v/>
      </c>
      <c r="U599" s="418" t="e">
        <f t="shared" si="3486"/>
        <v>#VALUE!</v>
      </c>
      <c r="V599" s="53" t="e">
        <f t="shared" si="3487"/>
        <v>#VALUE!</v>
      </c>
      <c r="W599" s="419" t="str">
        <f>IF(_jhy_month_day!A595="","",_jhy_month_day!A595)</f>
        <v/>
      </c>
      <c r="X599" s="420" t="str">
        <f>IF(_jhy_month_day!B595="","",_jhy_month_day!B595/100)</f>
        <v/>
      </c>
      <c r="Y599" s="420" t="str">
        <f>IF(_jhy_month_day!C595="","",_jhy_month_day!C595/100)</f>
        <v/>
      </c>
      <c r="Z599" s="439">
        <f t="shared" si="3576"/>
        <v>149</v>
      </c>
      <c r="AA599" s="440" t="str">
        <f>IF(_tag_month_day!G595="","",_tag_month_day!G595/100)</f>
        <v/>
      </c>
      <c r="AB599" s="440" t="str">
        <f>IF(_tag_month_day!H595="","",_tag_month_day!H595/100)</f>
        <v/>
      </c>
      <c r="AC599" s="193">
        <f t="shared" si="3533"/>
        <v>1.59963432013121</v>
      </c>
      <c r="AD599" s="441" t="str">
        <f t="shared" si="3534"/>
        <v/>
      </c>
      <c r="AE599" s="442" t="str">
        <f t="shared" si="3535"/>
        <v/>
      </c>
      <c r="AF599" s="443">
        <v>1</v>
      </c>
      <c r="AG599" s="68" t="str">
        <f>IF(_duihao_month_day!A595="","",_duihao_month_day!A595)</f>
        <v/>
      </c>
      <c r="AH599" s="463">
        <f>IF(_gyk_month_day!B595="",AH598,_gyk_month_day!B595)</f>
        <v>820</v>
      </c>
      <c r="AI599" s="464"/>
      <c r="AJ599" s="68" t="str">
        <f>IF(_tag_month_day!I595="","",_tag_month_day!I595)</f>
        <v/>
      </c>
      <c r="AK599" s="465" t="str">
        <f>IF(_tzyy_month_day!A595="","",_tzyy_month_day!A595)</f>
        <v/>
      </c>
      <c r="AL599" s="465" t="str">
        <f>IF(_tzyy_month_day!B595="","",_tzyy_month_day!B595)</f>
        <v/>
      </c>
      <c r="AM599" s="465" t="str">
        <f>IF(_tzyy_month_day!C595="","",_tzyy_month_day!C595)</f>
        <v/>
      </c>
      <c r="AN599" s="466" t="str">
        <f>IF(_tag_month_day!CG595="","",_tag_month_day!CG595)</f>
        <v/>
      </c>
      <c r="AO599" s="466" t="str">
        <f>IF(_tag_month_day!CH595="","",_tag_month_day!CH595)</f>
        <v/>
      </c>
      <c r="AP599" s="486" t="e">
        <f t="shared" si="3536"/>
        <v>#VALUE!</v>
      </c>
      <c r="AQ599" s="487" t="str">
        <f>IF(_tag_month_day!J595="","",_tag_month_day!J595/100)</f>
        <v/>
      </c>
      <c r="AR599" s="488">
        <f t="shared" si="3537"/>
        <v>1.3</v>
      </c>
      <c r="AS599" s="489" t="e">
        <f t="shared" si="3488"/>
        <v>#VALUE!</v>
      </c>
      <c r="AT599" s="489">
        <f t="shared" si="3538"/>
        <v>0</v>
      </c>
      <c r="AU599" s="490" t="str">
        <f>IF(_tag_month_day!K595="","",_tag_month_day!K595)</f>
        <v/>
      </c>
      <c r="AV599" s="491" t="str">
        <f>IF(_tag_month_day!L595="","",_tag_month_day!L595/100)</f>
        <v/>
      </c>
      <c r="AW599" s="420">
        <f t="shared" si="3460"/>
        <v>0</v>
      </c>
      <c r="AX599" s="420">
        <f t="shared" si="3539"/>
        <v>0</v>
      </c>
      <c r="AY599" s="420" t="str">
        <f>IF(_tag_month_day!M595="","",_tag_month_day!M595/100)</f>
        <v/>
      </c>
      <c r="AZ599" s="420" t="str">
        <f>IF(_tag_month_day!N595="","",_tag_month_day!N595/100)</f>
        <v/>
      </c>
      <c r="BA599" s="420" t="str">
        <f>IF(_tag_month_day!O595="","",_tag_month_day!O595/100)</f>
        <v/>
      </c>
      <c r="BB599" s="496" t="str">
        <f>IF(_tag_month_day!P595="","",_tag_month_day!P595/100)</f>
        <v/>
      </c>
      <c r="BC599" s="496">
        <f t="shared" si="3540"/>
        <v>0</v>
      </c>
      <c r="BD599" s="496" t="str">
        <f>IF(_tag_month_day!Q595="","",_tag_month_day!Q595/100)</f>
        <v/>
      </c>
      <c r="BE599" s="510" t="str">
        <f>IF(_tag_month_day!R595="","",_tag_month_day!R595/100)</f>
        <v/>
      </c>
      <c r="BF599" s="413" t="str">
        <f>IF(_tag_month_day!CC595="","",_tag_month_day!CC595/100)</f>
        <v/>
      </c>
      <c r="BG599" s="511" t="e">
        <f t="shared" si="3489"/>
        <v>#VALUE!</v>
      </c>
      <c r="BH599" s="198">
        <f t="shared" si="3490"/>
        <v>0</v>
      </c>
      <c r="BI599" s="512" t="e">
        <f>IF(CX599=0,BI598,(DK599*查询!$R$5+DL599*查询!$Q$5+DM599*查询!$N$5+DN599*查询!$O$5+DO599*查询!$P$5)*AF599/CX599)</f>
        <v>#VALUE!</v>
      </c>
      <c r="BJ599" s="512" t="e">
        <f>IF(CX599=0,BJ598,(DP599*查询!$S$5+DQ599*查询!$T$5+DR599*查询!$U$5)*AF599/CX599)</f>
        <v>#VALUE!</v>
      </c>
      <c r="BK599" s="512">
        <f t="shared" si="3541"/>
        <v>1</v>
      </c>
      <c r="BL599" s="513" t="str">
        <f>IF(_cfyc_month_day!A595="","",_cfyc_month_day!A595)</f>
        <v/>
      </c>
      <c r="BM599" s="513" t="str">
        <f>IF(_cfyc_month_day!B595="","",_cfyc_month_day!B595)</f>
        <v/>
      </c>
      <c r="BN599" s="513" t="str">
        <f>IF(_cfyc_month_day!C595="","",_cfyc_month_day!C595)</f>
        <v/>
      </c>
      <c r="BO599" s="522" t="str">
        <f>IF(_cfyc_month_day!D595="","",_cfyc_month_day!D595)</f>
        <v/>
      </c>
      <c r="BP599" s="522" t="str">
        <f>IF(_cfyc_month_day!E595="","",_cfyc_month_day!E595)</f>
        <v/>
      </c>
      <c r="BQ599" s="522" t="str">
        <f>IF(_cfyc_month_day!F595="","",_cfyc_month_day!F595)</f>
        <v/>
      </c>
      <c r="BR599" s="513" t="str">
        <f>IF(_tag_month_day!T595="","",_tag_month_day!T595)</f>
        <v/>
      </c>
      <c r="BS599" s="513" t="str">
        <f>IF(_tag_month_day!U595="","",_tag_month_day!U595)</f>
        <v/>
      </c>
      <c r="BT599" s="523" t="str">
        <f t="shared" si="3542"/>
        <v/>
      </c>
      <c r="BU599" s="223" t="str">
        <f>IF(_tag_month_day!V595="","",_tag_month_day!V595)</f>
        <v/>
      </c>
      <c r="BV599" s="206" t="str">
        <f>IF(_tag_month_day!W595="","",_tag_month_day!W595)</f>
        <v/>
      </c>
      <c r="BW599" s="540" t="str">
        <f>IF(_tag_month_day!X595="","",_tag_month_day!X595)</f>
        <v/>
      </c>
      <c r="BX599" s="540" t="str">
        <f>IF(_tag_month_day!Y595="","",_tag_month_day!Y595)</f>
        <v/>
      </c>
      <c r="BY599" s="541">
        <f ca="1" t="shared" si="3543"/>
        <v>43641.8333333319</v>
      </c>
      <c r="BZ599" s="542"/>
      <c r="CA599" s="562" t="str">
        <f>IF(_jhy2_month_day!A595="","",_jhy2_month_day!A595)</f>
        <v/>
      </c>
      <c r="CB599" s="464" t="str">
        <f>IF(_jhy2_month_day!B595="","",_jhy2_month_day!B595)</f>
        <v/>
      </c>
      <c r="CC599" s="464" t="str">
        <f>IF(_jhy2_month_day!C595="","",_jhy2_month_day!C595)</f>
        <v/>
      </c>
      <c r="CD599" s="464" t="str">
        <f>IF(_jhy2_month_day!D595="","",_jhy2_month_day!D595)</f>
        <v/>
      </c>
      <c r="CE599" s="464" t="str">
        <f>IF(_jhy2_month_day!E595="","",_jhy2_month_day!E595)</f>
        <v/>
      </c>
      <c r="CF599" s="464" t="str">
        <f>IF(_jhy2_month_day!F595="","",_jhy2_month_day!F595)</f>
        <v/>
      </c>
      <c r="CG599" s="464" t="str">
        <f>IF(_jhy2_month_day!G595="","",_jhy2_month_day!G595)</f>
        <v/>
      </c>
      <c r="CH599" s="464" t="str">
        <f>IF(_jhy2_month_day!H595="","",_jhy2_month_day!H595)</f>
        <v/>
      </c>
      <c r="CI599" s="464" t="str">
        <f>IF(_jhy2_month_day!I595="","",_jhy2_month_day!I595)</f>
        <v/>
      </c>
      <c r="CJ599" s="464" t="str">
        <f>IF(_jhy2_month_day!J595="","",_jhy2_month_day!J595)</f>
        <v/>
      </c>
      <c r="CK599" s="464" t="str">
        <f>IF(_jhy2_month_day!K595="","",_jhy2_month_day!K595)</f>
        <v/>
      </c>
      <c r="CL599" s="562" t="str">
        <f>IF(_jhy2_month_day!L595="","",_jhy2_month_day!L595)</f>
        <v/>
      </c>
      <c r="CM599" s="562" t="str">
        <f>IF(_jhy2_month_day!M595="","",_jhy2_month_day!M595)</f>
        <v/>
      </c>
      <c r="CN599" s="562" t="str">
        <f>IF(_jhy2_month_day!N595="","",_jhy2_month_day!N595)</f>
        <v/>
      </c>
      <c r="CO599" s="562" t="str">
        <f>IF(_jhy2_month_day!O595="","",_jhy2_month_day!O595)</f>
        <v/>
      </c>
      <c r="CP599" s="562" t="str">
        <f>IF(_jhy2_month_day!P595="","",_jhy2_month_day!P595)</f>
        <v/>
      </c>
      <c r="CQ599" s="562" t="str">
        <f>IF(_jhy2_month_day!Q595="","",_jhy2_month_day!Q595)</f>
        <v/>
      </c>
      <c r="CR599" s="563" t="str">
        <f>IF(_jhy2_month_day!R595="","",_jhy2_month_day!R595)</f>
        <v/>
      </c>
      <c r="CS599" s="576" t="str">
        <f>IF(_jhy2_month_day!S595="","",_jhy2_month_day!S595)</f>
        <v/>
      </c>
      <c r="CT599" s="562" t="str">
        <f>IF(_jhy2_month_day!T595="","",_jhy2_month_day!T595)</f>
        <v/>
      </c>
      <c r="CU599" s="577" t="e">
        <f t="shared" si="3491"/>
        <v>#VALUE!</v>
      </c>
      <c r="CV599" s="198" t="e">
        <f t="shared" si="3492"/>
        <v>#VALUE!</v>
      </c>
      <c r="CW599" s="192" t="e">
        <f t="shared" si="3493"/>
        <v>#VALUE!</v>
      </c>
      <c r="CX599" s="192" t="e">
        <f t="shared" si="3494"/>
        <v>#VALUE!</v>
      </c>
      <c r="CY599" s="202" t="e">
        <f t="shared" si="3495"/>
        <v>#VALUE!</v>
      </c>
      <c r="CZ599" s="192" t="e">
        <f t="shared" ref="CZ599:DI599" si="3642">$AJ599*EF599</f>
        <v>#VALUE!</v>
      </c>
      <c r="DA599" s="192" t="e">
        <f t="shared" si="3642"/>
        <v>#VALUE!</v>
      </c>
      <c r="DB599" s="192" t="e">
        <f t="shared" si="3642"/>
        <v>#VALUE!</v>
      </c>
      <c r="DC599" s="192" t="e">
        <f t="shared" si="3642"/>
        <v>#VALUE!</v>
      </c>
      <c r="DD599" s="192" t="e">
        <f t="shared" si="3642"/>
        <v>#VALUE!</v>
      </c>
      <c r="DE599" s="192" t="e">
        <f t="shared" si="3642"/>
        <v>#VALUE!</v>
      </c>
      <c r="DF599" s="192" t="e">
        <f t="shared" si="3642"/>
        <v>#VALUE!</v>
      </c>
      <c r="DG599" s="192" t="e">
        <f t="shared" si="3642"/>
        <v>#VALUE!</v>
      </c>
      <c r="DH599" s="192" t="e">
        <f t="shared" si="3642"/>
        <v>#VALUE!</v>
      </c>
      <c r="DI599" s="192" t="e">
        <f t="shared" si="3642"/>
        <v>#VALUE!</v>
      </c>
      <c r="DJ599" s="192" t="e">
        <f t="shared" si="3497"/>
        <v>#VALUE!</v>
      </c>
      <c r="DK599" s="192" t="e">
        <f t="shared" si="3498"/>
        <v>#VALUE!</v>
      </c>
      <c r="DL599" s="192" t="e">
        <f t="shared" si="3499"/>
        <v>#VALUE!</v>
      </c>
      <c r="DM599" s="192" t="e">
        <f t="shared" si="3500"/>
        <v>#VALUE!</v>
      </c>
      <c r="DN599" s="192" t="e">
        <f t="shared" si="3501"/>
        <v>#VALUE!</v>
      </c>
      <c r="DO599" s="192" t="e">
        <f t="shared" si="3502"/>
        <v>#VALUE!</v>
      </c>
      <c r="DP599" s="192" t="e">
        <f t="shared" si="3503"/>
        <v>#VALUE!</v>
      </c>
      <c r="DQ599" s="192" t="e">
        <f t="shared" si="3504"/>
        <v>#VALUE!</v>
      </c>
      <c r="DR599" s="192" t="e">
        <f t="shared" si="3505"/>
        <v>#VALUE!</v>
      </c>
      <c r="DS599" s="192" t="e">
        <f t="shared" si="3506"/>
        <v>#VALUE!</v>
      </c>
      <c r="DT599" s="192" t="e">
        <f t="shared" si="3507"/>
        <v>#VALUE!</v>
      </c>
      <c r="DU599" s="192" t="e">
        <f t="shared" si="3508"/>
        <v>#VALUE!</v>
      </c>
      <c r="DV599" s="198" t="e">
        <f t="shared" si="3509"/>
        <v>#VALUE!</v>
      </c>
      <c r="DW599" s="198" t="e">
        <f t="shared" si="3510"/>
        <v>#DIV/0!</v>
      </c>
      <c r="DX599" s="198" t="e">
        <f t="shared" si="3511"/>
        <v>#DIV/0!</v>
      </c>
      <c r="DY599" s="198" t="e">
        <f t="shared" si="3512"/>
        <v>#VALUE!</v>
      </c>
      <c r="DZ599" s="198" t="e">
        <f t="shared" si="3513"/>
        <v>#VALUE!</v>
      </c>
      <c r="EA599" s="198" t="e">
        <f t="shared" si="3514"/>
        <v>#VALUE!</v>
      </c>
      <c r="EB599" s="198" t="e">
        <f t="shared" si="3515"/>
        <v>#VALUE!</v>
      </c>
      <c r="EC599" s="198" t="e">
        <f t="shared" si="3516"/>
        <v>#DIV/0!</v>
      </c>
      <c r="ED599" s="198" t="e">
        <f t="shared" si="3517"/>
        <v>#VALUE!</v>
      </c>
      <c r="EE599" s="198" t="e">
        <f t="shared" si="3518"/>
        <v>#VALUE!</v>
      </c>
      <c r="EF599" s="198" t="e">
        <f t="shared" ref="EF599:EO599" si="3643">DV599/SUM($DV599:$EE599)</f>
        <v>#VALUE!</v>
      </c>
      <c r="EG599" s="198" t="e">
        <f t="shared" si="3643"/>
        <v>#DIV/0!</v>
      </c>
      <c r="EH599" s="198" t="e">
        <f t="shared" si="3643"/>
        <v>#DIV/0!</v>
      </c>
      <c r="EI599" s="198" t="e">
        <f t="shared" si="3643"/>
        <v>#VALUE!</v>
      </c>
      <c r="EJ599" s="198" t="e">
        <f t="shared" si="3643"/>
        <v>#VALUE!</v>
      </c>
      <c r="EK599" s="198" t="e">
        <f t="shared" si="3643"/>
        <v>#VALUE!</v>
      </c>
      <c r="EL599" s="198" t="e">
        <f t="shared" si="3643"/>
        <v>#VALUE!</v>
      </c>
      <c r="EM599" s="198" t="e">
        <f t="shared" si="3643"/>
        <v>#DIV/0!</v>
      </c>
      <c r="EN599" s="198" t="e">
        <f t="shared" si="3643"/>
        <v>#VALUE!</v>
      </c>
      <c r="EO599" s="198" t="e">
        <f t="shared" si="3643"/>
        <v>#VALUE!</v>
      </c>
      <c r="EP599" s="511">
        <f t="shared" ref="EP599:EW599" si="3644">EP598</f>
        <v>0.08</v>
      </c>
      <c r="EQ599" s="511">
        <f t="shared" si="3644"/>
        <v>0.015</v>
      </c>
      <c r="ER599" s="511">
        <f t="shared" si="3644"/>
        <v>0.015</v>
      </c>
      <c r="ES599" s="511">
        <f t="shared" si="3644"/>
        <v>0.015</v>
      </c>
      <c r="ET599" s="511">
        <f t="shared" si="3644"/>
        <v>0.015</v>
      </c>
      <c r="EU599" s="511">
        <f t="shared" si="3644"/>
        <v>0.09</v>
      </c>
      <c r="EV599" s="511">
        <f t="shared" si="3644"/>
        <v>0.09</v>
      </c>
      <c r="EW599" s="511">
        <f t="shared" si="3644"/>
        <v>0.09</v>
      </c>
      <c r="EX599" s="420" t="str">
        <f>IF(_tag_month_day!AS595="","",_tag_month_day!AS595/100)</f>
        <v/>
      </c>
      <c r="EY599" s="420" t="str">
        <f>IF(_tag_month_day!AT595="","",_tag_month_day!AT595/100)</f>
        <v/>
      </c>
      <c r="EZ599" s="420" t="str">
        <f>IF(_tag_month_day!AU595="","",_tag_month_day!AU595/100)</f>
        <v/>
      </c>
      <c r="FA599" s="420" t="str">
        <f>IF(_tag_month_day!AV595="","",_tag_month_day!AV595/100)</f>
        <v/>
      </c>
      <c r="FB599" s="420" t="str">
        <f>IF(_tag_month_day!AW595="","",_tag_month_day!AW595/100)</f>
        <v/>
      </c>
      <c r="FC599" s="420" t="str">
        <f>IF(_tag_month_day!AX595="","",_tag_month_day!AX595/100)</f>
        <v/>
      </c>
      <c r="FD599" s="510">
        <f t="shared" si="3547"/>
        <v>0.33</v>
      </c>
      <c r="FE599" s="510">
        <f t="shared" si="3548"/>
        <v>0.19</v>
      </c>
      <c r="FF599" s="510">
        <f t="shared" si="3549"/>
        <v>0.003</v>
      </c>
      <c r="FG599" s="510">
        <f t="shared" si="3550"/>
        <v>0</v>
      </c>
      <c r="FH599" s="603">
        <f t="shared" si="3551"/>
        <v>0.0001</v>
      </c>
      <c r="FI599" s="510">
        <f t="shared" ref="FI599:FR599" si="3645">FI598</f>
        <v>0.41</v>
      </c>
      <c r="FJ599" s="510">
        <f t="shared" si="3645"/>
        <v>0.11</v>
      </c>
      <c r="FK599" s="510">
        <f t="shared" si="3645"/>
        <v>0.015</v>
      </c>
      <c r="FL599" s="510">
        <f t="shared" si="3645"/>
        <v>0</v>
      </c>
      <c r="FM599" s="603">
        <f t="shared" si="3645"/>
        <v>0.0001</v>
      </c>
      <c r="FN599" s="510" t="str">
        <f>IF(_tag_month_day!AY595="","",_tag_month_day!AY595/100)</f>
        <v/>
      </c>
      <c r="FO599" s="510" t="str">
        <f>IF(_tag_month_day!AZ595="","",_tag_month_day!AZ595/100)</f>
        <v/>
      </c>
      <c r="FP599" s="510" t="str">
        <f>IF(_tag_month_day!BA595="","",_tag_month_day!BA595/100)</f>
        <v/>
      </c>
      <c r="FQ599" s="510" t="str">
        <f>IF(_tag_month_day!BB595="","",_tag_month_day!BB595/100)</f>
        <v/>
      </c>
      <c r="FR599" s="603" t="str">
        <f>IF(_tag_month_day!BC595="","",_tag_month_day!BC595/100)</f>
        <v/>
      </c>
      <c r="FS599" s="510" t="str">
        <f>IF(_tag_month_day!BD595="","",_tag_month_day!BD595/100)</f>
        <v/>
      </c>
      <c r="FT599" s="510" t="str">
        <f>IF(_tag_month_day!BE595="","",_tag_month_day!BE595/100)</f>
        <v/>
      </c>
      <c r="FU599" s="510" t="str">
        <f>IF(_tag_month_day!BF595="","",_tag_month_day!BF595/100)</f>
        <v/>
      </c>
      <c r="FV599" s="510" t="str">
        <f>IF(_tag_month_day!BG595="","",_tag_month_day!BG595/100)</f>
        <v/>
      </c>
      <c r="FW599" s="603" t="str">
        <f>IF(_tag_month_day!BH595="","",_tag_month_day!BH595/100)</f>
        <v/>
      </c>
      <c r="FX599" s="510" t="str">
        <f>IF(_tag_month_day!BI595="","",_tag_month_day!BI595/100)</f>
        <v/>
      </c>
      <c r="FY599" s="510" t="str">
        <f>IF(_tag_month_day!BJ595="","",_tag_month_day!BJ595/100)</f>
        <v/>
      </c>
      <c r="FZ599" s="605" t="str">
        <f>IF(_tag_month_day!BK595="","",_tag_month_day!BK595/100)</f>
        <v/>
      </c>
      <c r="GA599" s="510" t="str">
        <f>IF(_tag_month_day!BL595="","",_tag_month_day!BL595/100)</f>
        <v/>
      </c>
      <c r="GB599" s="603" t="str">
        <f>IF(_tag_month_day!BM595="","",_tag_month_day!BM595/100)</f>
        <v/>
      </c>
      <c r="GC599" s="420" t="str">
        <f>IF(_tag_month_day!BN595="","",_tag_month_day!BN595/100)</f>
        <v/>
      </c>
      <c r="GD599" s="420" t="str">
        <f>IF(_tag_month_day!BO595="","",_tag_month_day!BO595/100)</f>
        <v/>
      </c>
      <c r="GE599" s="420" t="str">
        <f>IF(_tag_month_day!BP595="","",_tag_month_day!BP595/100)</f>
        <v/>
      </c>
      <c r="GF599" s="420" t="str">
        <f>IF(_tag_month_day!BQ595="","",_tag_month_day!BQ595/100)</f>
        <v/>
      </c>
      <c r="GG599" s="420" t="str">
        <f>IF(_tag_month_day!BR595="","",_tag_month_day!BR595/100)</f>
        <v/>
      </c>
      <c r="GH599" s="420" t="str">
        <f>IF(_tag_month_day!BS595="","",_tag_month_day!BS595/100)</f>
        <v/>
      </c>
      <c r="GI599" s="603" t="str">
        <f>IF(_tag_month_day!BT595="","",_tag_month_day!BT595/100)</f>
        <v/>
      </c>
      <c r="GJ599" s="612" t="str">
        <f>IF(_tag_month_day!BU595="","",_tag_month_day!BU595/100)</f>
        <v/>
      </c>
      <c r="GK599" s="620" t="str">
        <f>IF(_tag_month_day!BV595="",IF(_rlcf_month_day!A$2="","",_rlcf_month_day!A$2/100),_tag_month_day!BV595/100)</f>
        <v/>
      </c>
      <c r="GL599" s="620" t="str">
        <f>IF(_tag_month_day!BW595="",IF(_rlcf_month_day!B$2="","",_rlcf_month_day!B$2/100),_tag_month_day!BW595/100)</f>
        <v/>
      </c>
      <c r="GM599" s="621" t="str">
        <f>IF(_tag_month_day!BX595="",IF(_rlcf_month_day!C$2="","",_rlcf_month_day!C$2/100),_tag_month_day!BX595/100)</f>
        <v/>
      </c>
      <c r="GN599" s="620" t="str">
        <f>IF(_tag_month_day!BV595="",IF(_rlcf_month_day!A$2="","",_rlcf_month_day!A$2/100),_tag_month_day!BV595/100)</f>
        <v/>
      </c>
      <c r="GO599" s="620" t="str">
        <f>IF(_tag_month_day!BW595="",IF(_rlcf_month_day!B$2="","",_rlcf_month_day!B$2/100),_tag_month_day!BW595/100)</f>
        <v/>
      </c>
      <c r="GP599" s="620" t="str">
        <f>IF(_tag_month_day!CD595="",IF(_rlcf_month_day!E$2="","",_rlcf_month_day!E$2/100),_tag_month_day!CD595/100)</f>
        <v/>
      </c>
      <c r="GQ599" s="620" t="str">
        <f>IF(_tag_month_day!CE595="",IF(_rlcf_month_day!F$2="","",_rlcf_month_day!F$2/100),_tag_month_day!CE595/100)</f>
        <v/>
      </c>
      <c r="GR599" s="621" t="str">
        <f>IF(_tag_month_day!CF595="",IF(_rlcf_month_day!G$2="","",_rlcf_month_day!G$2/100),_tag_month_day!CF595/100)</f>
        <v/>
      </c>
      <c r="GS599" s="626">
        <f t="shared" ref="GS599:HH599" si="3646">GS598</f>
        <v>0.953</v>
      </c>
      <c r="GT599" s="626">
        <f t="shared" si="3646"/>
        <v>0.55</v>
      </c>
      <c r="GU599" s="626">
        <f t="shared" si="3646"/>
        <v>0.55</v>
      </c>
      <c r="GV599" s="626">
        <f t="shared" si="3646"/>
        <v>0.55</v>
      </c>
      <c r="GW599" s="626">
        <f t="shared" si="3646"/>
        <v>0.5</v>
      </c>
      <c r="GX599" s="626">
        <f t="shared" si="3646"/>
        <v>0.935</v>
      </c>
      <c r="GY599" s="626">
        <f t="shared" si="3646"/>
        <v>0.15</v>
      </c>
      <c r="GZ599" s="626">
        <f t="shared" si="3646"/>
        <v>1</v>
      </c>
      <c r="HA599" s="632">
        <f t="shared" si="3646"/>
        <v>0.047</v>
      </c>
      <c r="HB599" s="632">
        <f t="shared" si="3646"/>
        <v>0.45</v>
      </c>
      <c r="HC599" s="632">
        <f t="shared" si="3646"/>
        <v>0.45</v>
      </c>
      <c r="HD599" s="632">
        <f t="shared" si="3646"/>
        <v>0.45</v>
      </c>
      <c r="HE599" s="632">
        <f t="shared" si="3646"/>
        <v>0.5</v>
      </c>
      <c r="HF599" s="632">
        <f t="shared" si="3646"/>
        <v>0.065</v>
      </c>
      <c r="HG599" s="632">
        <f t="shared" si="3646"/>
        <v>0.85</v>
      </c>
      <c r="HH599" s="632">
        <f t="shared" si="3646"/>
        <v>0</v>
      </c>
      <c r="HI599" s="68">
        <f t="shared" si="3523"/>
        <v>0</v>
      </c>
      <c r="HJ599" s="68" t="e">
        <f t="shared" si="3554"/>
        <v>#VALUE!</v>
      </c>
      <c r="HK599" s="202">
        <f t="shared" si="3555"/>
        <v>0.85</v>
      </c>
      <c r="HL599" s="464">
        <f t="shared" si="3556"/>
        <v>550000</v>
      </c>
      <c r="HM599" s="464">
        <f t="shared" si="3557"/>
        <v>480000</v>
      </c>
      <c r="HN599" s="192" t="e">
        <f t="shared" si="3524"/>
        <v>#VALUE!</v>
      </c>
      <c r="HO599" s="192" t="e">
        <f>HN599*HK599*$HO$2/HL599*1000000</f>
        <v>#VALUE!</v>
      </c>
      <c r="HP599" s="192" t="e">
        <f>HN599*HK599*$HP$2/HM599*1000000</f>
        <v>#VALUE!</v>
      </c>
    </row>
    <row r="600" customFormat="1" spans="1:224">
      <c r="A600" s="381">
        <v>595</v>
      </c>
      <c r="B600" s="54">
        <f ca="1" t="shared" si="3558"/>
        <v>43641</v>
      </c>
      <c r="C600" s="57">
        <f t="shared" si="3559"/>
        <v>0.0416666666666667</v>
      </c>
      <c r="D600" s="68" t="str">
        <f ca="1" t="shared" si="3525"/>
        <v>中班</v>
      </c>
      <c r="E600" s="68" t="str">
        <f ca="1" t="shared" si="3526"/>
        <v>丁</v>
      </c>
      <c r="F600" s="68">
        <f ca="1">SUMPRODUCT((成本日报!$A$3:$A$95=计划!B600)*(成本日报!$B$3:$B$95=计划!$D600),成本日报!$C$3:$C$95)</f>
        <v>4</v>
      </c>
      <c r="G600" s="382">
        <f ca="1" t="shared" si="3560"/>
        <v>43641.7499999986</v>
      </c>
      <c r="H600" s="382">
        <f ca="1" t="shared" si="3527"/>
        <v>43641.756944443</v>
      </c>
      <c r="I600" s="382">
        <f ca="1" t="shared" si="3528"/>
        <v>43641.7624999986</v>
      </c>
      <c r="J600" s="382">
        <f ca="1" t="shared" si="3529"/>
        <v>43641.7916666652</v>
      </c>
      <c r="K600" s="382">
        <f ca="1" t="shared" si="3530"/>
        <v>43641.8541666652</v>
      </c>
      <c r="L600" s="382">
        <f ca="1" t="shared" si="3531"/>
        <v>43641.8749999986</v>
      </c>
      <c r="M600" s="398" t="str">
        <f>IF(_tag_month_day!A596="","",_tag_month_day!A596)</f>
        <v/>
      </c>
      <c r="N600" s="398" t="str">
        <f>IF(_tag_month_day!B596="","",_tag_month_day!B596)</f>
        <v/>
      </c>
      <c r="O600" s="399" t="e">
        <f t="shared" si="3532"/>
        <v>#VALUE!</v>
      </c>
      <c r="P600" s="398" t="str">
        <f>IF(_tag_month_day!C596="","",_tag_month_day!C596)</f>
        <v/>
      </c>
      <c r="Q600" s="398" t="str">
        <f>IF(_tag_month_day!D596="","",_tag_month_day!D596)</f>
        <v/>
      </c>
      <c r="R600" s="416">
        <f>IF(_tag_month_day!CB596="",R599,_tag_month_day!CB596/100)</f>
        <v>0.07</v>
      </c>
      <c r="S600" s="417" t="str">
        <f>IF(_tag_month_day!E596="","",_tag_month_day!E596)</f>
        <v/>
      </c>
      <c r="T600" s="417" t="str">
        <f>IF(_tag_month_day!F596="","",_tag_month_day!F596)</f>
        <v/>
      </c>
      <c r="U600" s="418" t="e">
        <f t="shared" si="3486"/>
        <v>#VALUE!</v>
      </c>
      <c r="V600" s="53" t="e">
        <f t="shared" si="3487"/>
        <v>#VALUE!</v>
      </c>
      <c r="W600" s="419" t="str">
        <f>IF(_jhy_month_day!A596="","",_jhy_month_day!A596)</f>
        <v/>
      </c>
      <c r="X600" s="420" t="str">
        <f>IF(_jhy_month_day!B596="","",_jhy_month_day!B596/100)</f>
        <v/>
      </c>
      <c r="Y600" s="420" t="str">
        <f>IF(_jhy_month_day!C596="","",_jhy_month_day!C596/100)</f>
        <v/>
      </c>
      <c r="Z600" s="439">
        <f t="shared" si="3576"/>
        <v>149</v>
      </c>
      <c r="AA600" s="440" t="str">
        <f>IF(_tag_month_day!G596="","",_tag_month_day!G596/100)</f>
        <v/>
      </c>
      <c r="AB600" s="440" t="str">
        <f>IF(_tag_month_day!H596="","",_tag_month_day!H596/100)</f>
        <v/>
      </c>
      <c r="AC600" s="193">
        <f t="shared" si="3533"/>
        <v>1.59963432013121</v>
      </c>
      <c r="AD600" s="441" t="str">
        <f t="shared" si="3534"/>
        <v/>
      </c>
      <c r="AE600" s="442" t="str">
        <f t="shared" si="3535"/>
        <v/>
      </c>
      <c r="AF600" s="443">
        <v>1</v>
      </c>
      <c r="AG600" s="68" t="str">
        <f>IF(_duihao_month_day!A596="","",_duihao_month_day!A596)</f>
        <v/>
      </c>
      <c r="AH600" s="463">
        <f>IF(_gyk_month_day!B596="",AH599,_gyk_month_day!B596)</f>
        <v>820</v>
      </c>
      <c r="AI600" s="464"/>
      <c r="AJ600" s="68" t="str">
        <f>IF(_tag_month_day!I596="","",_tag_month_day!I596)</f>
        <v/>
      </c>
      <c r="AK600" s="465" t="str">
        <f>IF(_tzyy_month_day!A596="","",_tzyy_month_day!A596)</f>
        <v/>
      </c>
      <c r="AL600" s="465" t="str">
        <f>IF(_tzyy_month_day!B596="","",_tzyy_month_day!B596)</f>
        <v/>
      </c>
      <c r="AM600" s="465" t="str">
        <f>IF(_tzyy_month_day!C596="","",_tzyy_month_day!C596)</f>
        <v/>
      </c>
      <c r="AN600" s="466" t="str">
        <f>IF(_tag_month_day!CG596="","",_tag_month_day!CG596)</f>
        <v/>
      </c>
      <c r="AO600" s="466" t="str">
        <f>IF(_tag_month_day!CH596="","",_tag_month_day!CH596)</f>
        <v/>
      </c>
      <c r="AP600" s="486" t="e">
        <f t="shared" si="3536"/>
        <v>#VALUE!</v>
      </c>
      <c r="AQ600" s="487" t="str">
        <f>IF(_tag_month_day!J596="","",_tag_month_day!J596/100)</f>
        <v/>
      </c>
      <c r="AR600" s="488">
        <f t="shared" si="3537"/>
        <v>1.3</v>
      </c>
      <c r="AS600" s="489" t="e">
        <f t="shared" si="3488"/>
        <v>#VALUE!</v>
      </c>
      <c r="AT600" s="489">
        <f t="shared" si="3538"/>
        <v>0</v>
      </c>
      <c r="AU600" s="490" t="str">
        <f>IF(_tag_month_day!K596="","",_tag_month_day!K596)</f>
        <v/>
      </c>
      <c r="AV600" s="491" t="str">
        <f>IF(_tag_month_day!L596="","",_tag_month_day!L596/100)</f>
        <v/>
      </c>
      <c r="AW600" s="420">
        <f t="shared" si="3460"/>
        <v>0</v>
      </c>
      <c r="AX600" s="420">
        <f t="shared" si="3539"/>
        <v>0</v>
      </c>
      <c r="AY600" s="420" t="str">
        <f>IF(_tag_month_day!M596="","",_tag_month_day!M596/100)</f>
        <v/>
      </c>
      <c r="AZ600" s="420" t="str">
        <f>IF(_tag_month_day!N596="","",_tag_month_day!N596/100)</f>
        <v/>
      </c>
      <c r="BA600" s="420" t="str">
        <f>IF(_tag_month_day!O596="","",_tag_month_day!O596/100)</f>
        <v/>
      </c>
      <c r="BB600" s="496" t="str">
        <f>IF(_tag_month_day!P596="","",_tag_month_day!P596/100)</f>
        <v/>
      </c>
      <c r="BC600" s="496">
        <f t="shared" si="3540"/>
        <v>0</v>
      </c>
      <c r="BD600" s="496" t="str">
        <f>IF(_tag_month_day!Q596="","",_tag_month_day!Q596/100)</f>
        <v/>
      </c>
      <c r="BE600" s="510" t="str">
        <f>IF(_tag_month_day!R596="","",_tag_month_day!R596/100)</f>
        <v/>
      </c>
      <c r="BF600" s="413" t="str">
        <f>IF(_tag_month_day!CC596="","",_tag_month_day!CC596/100)</f>
        <v/>
      </c>
      <c r="BG600" s="511" t="e">
        <f t="shared" si="3489"/>
        <v>#VALUE!</v>
      </c>
      <c r="BH600" s="198">
        <f t="shared" si="3490"/>
        <v>0</v>
      </c>
      <c r="BI600" s="512" t="e">
        <f>IF(CX600=0,BI599,(DK600*查询!$R$5+DL600*查询!$Q$5+DM600*查询!$N$5+DN600*查询!$O$5+DO600*查询!$P$5)*AF600/CX600)</f>
        <v>#VALUE!</v>
      </c>
      <c r="BJ600" s="512" t="e">
        <f>IF(CX600=0,BJ599,(DP600*查询!$S$5+DQ600*查询!$T$5+DR600*查询!$U$5)*AF600/CX600)</f>
        <v>#VALUE!</v>
      </c>
      <c r="BK600" s="512">
        <f t="shared" si="3541"/>
        <v>1</v>
      </c>
      <c r="BL600" s="513" t="str">
        <f>IF(_cfyc_month_day!A596="","",_cfyc_month_day!A596)</f>
        <v/>
      </c>
      <c r="BM600" s="513" t="str">
        <f>IF(_cfyc_month_day!B596="","",_cfyc_month_day!B596)</f>
        <v/>
      </c>
      <c r="BN600" s="513" t="str">
        <f>IF(_cfyc_month_day!C596="","",_cfyc_month_day!C596)</f>
        <v/>
      </c>
      <c r="BO600" s="522" t="str">
        <f>IF(_cfyc_month_day!D596="","",_cfyc_month_day!D596)</f>
        <v/>
      </c>
      <c r="BP600" s="522" t="str">
        <f>IF(_cfyc_month_day!E596="","",_cfyc_month_day!E596)</f>
        <v/>
      </c>
      <c r="BQ600" s="522" t="str">
        <f>IF(_cfyc_month_day!F596="","",_cfyc_month_day!F596)</f>
        <v/>
      </c>
      <c r="BR600" s="513" t="str">
        <f>IF(_tag_month_day!T596="","",_tag_month_day!T596)</f>
        <v/>
      </c>
      <c r="BS600" s="513" t="str">
        <f>IF(_tag_month_day!U596="","",_tag_month_day!U596)</f>
        <v/>
      </c>
      <c r="BT600" s="523" t="str">
        <f t="shared" si="3542"/>
        <v/>
      </c>
      <c r="BU600" s="223" t="str">
        <f>IF(_tag_month_day!V596="","",_tag_month_day!V596)</f>
        <v/>
      </c>
      <c r="BV600" s="206" t="str">
        <f>IF(_tag_month_day!W596="","",_tag_month_day!W596)</f>
        <v/>
      </c>
      <c r="BW600" s="540" t="str">
        <f>IF(_tag_month_day!X596="","",_tag_month_day!X596)</f>
        <v/>
      </c>
      <c r="BX600" s="540" t="str">
        <f>IF(_tag_month_day!Y596="","",_tag_month_day!Y596)</f>
        <v/>
      </c>
      <c r="BY600" s="541">
        <f ca="1" t="shared" si="3543"/>
        <v>43641.8749999986</v>
      </c>
      <c r="BZ600" s="542"/>
      <c r="CA600" s="543" t="str">
        <f>IF(_jhy2_month_day!A596="","",_jhy2_month_day!A596)</f>
        <v/>
      </c>
      <c r="CB600" s="464" t="str">
        <f>IF(_jhy2_month_day!B596="","",_jhy2_month_day!B596)</f>
        <v/>
      </c>
      <c r="CC600" s="464" t="str">
        <f>IF(_jhy2_month_day!C596="","",_jhy2_month_day!C596)</f>
        <v/>
      </c>
      <c r="CD600" s="464" t="str">
        <f>IF(_jhy2_month_day!D596="","",_jhy2_month_day!D596)</f>
        <v/>
      </c>
      <c r="CE600" s="464" t="str">
        <f>IF(_jhy2_month_day!E596="","",_jhy2_month_day!E596)</f>
        <v/>
      </c>
      <c r="CF600" s="464" t="str">
        <f>IF(_jhy2_month_day!F596="","",_jhy2_month_day!F596)</f>
        <v/>
      </c>
      <c r="CG600" s="464" t="str">
        <f>IF(_jhy2_month_day!G596="","",_jhy2_month_day!G596)</f>
        <v/>
      </c>
      <c r="CH600" s="464" t="str">
        <f>IF(_jhy2_month_day!H596="","",_jhy2_month_day!H596)</f>
        <v/>
      </c>
      <c r="CI600" s="464" t="str">
        <f>IF(_jhy2_month_day!I596="","",_jhy2_month_day!I596)</f>
        <v/>
      </c>
      <c r="CJ600" s="464" t="str">
        <f>IF(_jhy2_month_day!J596="","",_jhy2_month_day!J596)</f>
        <v/>
      </c>
      <c r="CK600" s="464" t="str">
        <f>IF(_jhy2_month_day!K596="","",_jhy2_month_day!K596)</f>
        <v/>
      </c>
      <c r="CL600" s="562" t="str">
        <f>IF(_jhy2_month_day!L596="","",_jhy2_month_day!L596)</f>
        <v/>
      </c>
      <c r="CM600" s="562" t="str">
        <f>IF(_jhy2_month_day!M596="","",_jhy2_month_day!M596)</f>
        <v/>
      </c>
      <c r="CN600" s="562" t="str">
        <f>IF(_jhy2_month_day!N596="","",_jhy2_month_day!N596)</f>
        <v/>
      </c>
      <c r="CO600" s="562" t="str">
        <f>IF(_jhy2_month_day!O596="","",_jhy2_month_day!O596)</f>
        <v/>
      </c>
      <c r="CP600" s="562" t="str">
        <f>IF(_jhy2_month_day!P596="","",_jhy2_month_day!P596)</f>
        <v/>
      </c>
      <c r="CQ600" s="562" t="str">
        <f>IF(_jhy2_month_day!Q596="","",_jhy2_month_day!Q596)</f>
        <v/>
      </c>
      <c r="CR600" s="563" t="str">
        <f>IF(_jhy2_month_day!R596="","",_jhy2_month_day!R596)</f>
        <v/>
      </c>
      <c r="CS600" s="576" t="str">
        <f>IF(_jhy2_month_day!S596="","",_jhy2_month_day!S596)</f>
        <v/>
      </c>
      <c r="CT600" s="562" t="str">
        <f>IF(_jhy2_month_day!T596="","",_jhy2_month_day!T596)</f>
        <v/>
      </c>
      <c r="CU600" s="577" t="e">
        <f t="shared" si="3491"/>
        <v>#VALUE!</v>
      </c>
      <c r="CV600" s="198" t="e">
        <f t="shared" si="3492"/>
        <v>#VALUE!</v>
      </c>
      <c r="CW600" s="192" t="e">
        <f t="shared" si="3493"/>
        <v>#VALUE!</v>
      </c>
      <c r="CX600" s="192" t="e">
        <f t="shared" si="3494"/>
        <v>#VALUE!</v>
      </c>
      <c r="CY600" s="202" t="e">
        <f t="shared" si="3495"/>
        <v>#VALUE!</v>
      </c>
      <c r="CZ600" s="192" t="e">
        <f t="shared" ref="CZ600:DI600" si="3647">$AJ600*EF600</f>
        <v>#VALUE!</v>
      </c>
      <c r="DA600" s="192" t="e">
        <f t="shared" si="3647"/>
        <v>#VALUE!</v>
      </c>
      <c r="DB600" s="192" t="e">
        <f t="shared" si="3647"/>
        <v>#VALUE!</v>
      </c>
      <c r="DC600" s="192" t="e">
        <f t="shared" si="3647"/>
        <v>#VALUE!</v>
      </c>
      <c r="DD600" s="192" t="e">
        <f t="shared" si="3647"/>
        <v>#VALUE!</v>
      </c>
      <c r="DE600" s="192" t="e">
        <f t="shared" si="3647"/>
        <v>#VALUE!</v>
      </c>
      <c r="DF600" s="192" t="e">
        <f t="shared" si="3647"/>
        <v>#VALUE!</v>
      </c>
      <c r="DG600" s="192" t="e">
        <f t="shared" si="3647"/>
        <v>#VALUE!</v>
      </c>
      <c r="DH600" s="192" t="e">
        <f t="shared" si="3647"/>
        <v>#VALUE!</v>
      </c>
      <c r="DI600" s="192" t="e">
        <f t="shared" si="3647"/>
        <v>#VALUE!</v>
      </c>
      <c r="DJ600" s="192" t="e">
        <f t="shared" si="3497"/>
        <v>#VALUE!</v>
      </c>
      <c r="DK600" s="192" t="e">
        <f t="shared" si="3498"/>
        <v>#VALUE!</v>
      </c>
      <c r="DL600" s="192" t="e">
        <f t="shared" si="3499"/>
        <v>#VALUE!</v>
      </c>
      <c r="DM600" s="192" t="e">
        <f t="shared" si="3500"/>
        <v>#VALUE!</v>
      </c>
      <c r="DN600" s="192" t="e">
        <f t="shared" si="3501"/>
        <v>#VALUE!</v>
      </c>
      <c r="DO600" s="192" t="e">
        <f t="shared" si="3502"/>
        <v>#VALUE!</v>
      </c>
      <c r="DP600" s="192" t="e">
        <f t="shared" si="3503"/>
        <v>#VALUE!</v>
      </c>
      <c r="DQ600" s="192" t="e">
        <f t="shared" si="3504"/>
        <v>#VALUE!</v>
      </c>
      <c r="DR600" s="192" t="e">
        <f t="shared" si="3505"/>
        <v>#VALUE!</v>
      </c>
      <c r="DS600" s="192" t="e">
        <f t="shared" si="3506"/>
        <v>#VALUE!</v>
      </c>
      <c r="DT600" s="192" t="e">
        <f t="shared" si="3507"/>
        <v>#VALUE!</v>
      </c>
      <c r="DU600" s="192" t="e">
        <f t="shared" si="3508"/>
        <v>#VALUE!</v>
      </c>
      <c r="DV600" s="198" t="e">
        <f t="shared" si="3509"/>
        <v>#VALUE!</v>
      </c>
      <c r="DW600" s="198" t="e">
        <f t="shared" si="3510"/>
        <v>#DIV/0!</v>
      </c>
      <c r="DX600" s="198" t="e">
        <f t="shared" si="3511"/>
        <v>#DIV/0!</v>
      </c>
      <c r="DY600" s="198" t="e">
        <f t="shared" si="3512"/>
        <v>#VALUE!</v>
      </c>
      <c r="DZ600" s="198" t="e">
        <f t="shared" si="3513"/>
        <v>#VALUE!</v>
      </c>
      <c r="EA600" s="198" t="e">
        <f t="shared" si="3514"/>
        <v>#VALUE!</v>
      </c>
      <c r="EB600" s="198" t="e">
        <f t="shared" si="3515"/>
        <v>#VALUE!</v>
      </c>
      <c r="EC600" s="198" t="e">
        <f t="shared" si="3516"/>
        <v>#DIV/0!</v>
      </c>
      <c r="ED600" s="198" t="e">
        <f t="shared" si="3517"/>
        <v>#VALUE!</v>
      </c>
      <c r="EE600" s="198" t="e">
        <f t="shared" si="3518"/>
        <v>#VALUE!</v>
      </c>
      <c r="EF600" s="198" t="e">
        <f t="shared" ref="EF600:EO600" si="3648">DV600/SUM($DV600:$EE600)</f>
        <v>#VALUE!</v>
      </c>
      <c r="EG600" s="198" t="e">
        <f t="shared" si="3648"/>
        <v>#DIV/0!</v>
      </c>
      <c r="EH600" s="198" t="e">
        <f t="shared" si="3648"/>
        <v>#DIV/0!</v>
      </c>
      <c r="EI600" s="198" t="e">
        <f t="shared" si="3648"/>
        <v>#VALUE!</v>
      </c>
      <c r="EJ600" s="198" t="e">
        <f t="shared" si="3648"/>
        <v>#VALUE!</v>
      </c>
      <c r="EK600" s="198" t="e">
        <f t="shared" si="3648"/>
        <v>#VALUE!</v>
      </c>
      <c r="EL600" s="198" t="e">
        <f t="shared" si="3648"/>
        <v>#VALUE!</v>
      </c>
      <c r="EM600" s="198" t="e">
        <f t="shared" si="3648"/>
        <v>#DIV/0!</v>
      </c>
      <c r="EN600" s="198" t="e">
        <f t="shared" si="3648"/>
        <v>#VALUE!</v>
      </c>
      <c r="EO600" s="198" t="e">
        <f t="shared" si="3648"/>
        <v>#VALUE!</v>
      </c>
      <c r="EP600" s="511">
        <f t="shared" ref="EP600:EW600" si="3649">EP599</f>
        <v>0.08</v>
      </c>
      <c r="EQ600" s="511">
        <f t="shared" si="3649"/>
        <v>0.015</v>
      </c>
      <c r="ER600" s="511">
        <f t="shared" si="3649"/>
        <v>0.015</v>
      </c>
      <c r="ES600" s="511">
        <f t="shared" si="3649"/>
        <v>0.015</v>
      </c>
      <c r="ET600" s="511">
        <f t="shared" si="3649"/>
        <v>0.015</v>
      </c>
      <c r="EU600" s="511">
        <f t="shared" si="3649"/>
        <v>0.09</v>
      </c>
      <c r="EV600" s="511">
        <f t="shared" si="3649"/>
        <v>0.09</v>
      </c>
      <c r="EW600" s="511">
        <f t="shared" si="3649"/>
        <v>0.09</v>
      </c>
      <c r="EX600" s="420" t="str">
        <f>IF(_tag_month_day!AS596="","",_tag_month_day!AS596/100)</f>
        <v/>
      </c>
      <c r="EY600" s="420" t="str">
        <f>IF(_tag_month_day!AT596="","",_tag_month_day!AT596/100)</f>
        <v/>
      </c>
      <c r="EZ600" s="420" t="str">
        <f>IF(_tag_month_day!AU596="","",_tag_month_day!AU596/100)</f>
        <v/>
      </c>
      <c r="FA600" s="420" t="str">
        <f>IF(_tag_month_day!AV596="","",_tag_month_day!AV596/100)</f>
        <v/>
      </c>
      <c r="FB600" s="420" t="str">
        <f>IF(_tag_month_day!AW596="","",_tag_month_day!AW596/100)</f>
        <v/>
      </c>
      <c r="FC600" s="420" t="str">
        <f>IF(_tag_month_day!AX596="","",_tag_month_day!AX596/100)</f>
        <v/>
      </c>
      <c r="FD600" s="510">
        <f t="shared" si="3547"/>
        <v>0.33</v>
      </c>
      <c r="FE600" s="510">
        <f t="shared" si="3548"/>
        <v>0.19</v>
      </c>
      <c r="FF600" s="510">
        <f t="shared" si="3549"/>
        <v>0.003</v>
      </c>
      <c r="FG600" s="510">
        <f t="shared" si="3550"/>
        <v>0</v>
      </c>
      <c r="FH600" s="603">
        <f t="shared" si="3551"/>
        <v>0.0001</v>
      </c>
      <c r="FI600" s="510">
        <f t="shared" ref="FI600:FR600" si="3650">FI599</f>
        <v>0.41</v>
      </c>
      <c r="FJ600" s="510">
        <f t="shared" si="3650"/>
        <v>0.11</v>
      </c>
      <c r="FK600" s="510">
        <f t="shared" si="3650"/>
        <v>0.015</v>
      </c>
      <c r="FL600" s="510">
        <f t="shared" si="3650"/>
        <v>0</v>
      </c>
      <c r="FM600" s="603">
        <f t="shared" si="3650"/>
        <v>0.0001</v>
      </c>
      <c r="FN600" s="510" t="str">
        <f>IF(_tag_month_day!AY596="","",_tag_month_day!AY596/100)</f>
        <v/>
      </c>
      <c r="FO600" s="510" t="str">
        <f>IF(_tag_month_day!AZ596="","",_tag_month_day!AZ596/100)</f>
        <v/>
      </c>
      <c r="FP600" s="510" t="str">
        <f>IF(_tag_month_day!BA596="","",_tag_month_day!BA596/100)</f>
        <v/>
      </c>
      <c r="FQ600" s="510" t="str">
        <f>IF(_tag_month_day!BB596="","",_tag_month_day!BB596/100)</f>
        <v/>
      </c>
      <c r="FR600" s="603" t="str">
        <f>IF(_tag_month_day!BC596="","",_tag_month_day!BC596/100)</f>
        <v/>
      </c>
      <c r="FS600" s="510" t="str">
        <f>IF(_tag_month_day!BD596="","",_tag_month_day!BD596/100)</f>
        <v/>
      </c>
      <c r="FT600" s="510" t="str">
        <f>IF(_tag_month_day!BE596="","",_tag_month_day!BE596/100)</f>
        <v/>
      </c>
      <c r="FU600" s="510" t="str">
        <f>IF(_tag_month_day!BF596="","",_tag_month_day!BF596/100)</f>
        <v/>
      </c>
      <c r="FV600" s="510" t="str">
        <f>IF(_tag_month_day!BG596="","",_tag_month_day!BG596/100)</f>
        <v/>
      </c>
      <c r="FW600" s="603" t="str">
        <f>IF(_tag_month_day!BH596="","",_tag_month_day!BH596/100)</f>
        <v/>
      </c>
      <c r="FX600" s="510" t="str">
        <f>IF(_tag_month_day!BI596="","",_tag_month_day!BI596/100)</f>
        <v/>
      </c>
      <c r="FY600" s="510" t="str">
        <f>IF(_tag_month_day!BJ596="","",_tag_month_day!BJ596/100)</f>
        <v/>
      </c>
      <c r="FZ600" s="605" t="str">
        <f>IF(_tag_month_day!BK596="","",_tag_month_day!BK596/100)</f>
        <v/>
      </c>
      <c r="GA600" s="510" t="str">
        <f>IF(_tag_month_day!BL596="","",_tag_month_day!BL596/100)</f>
        <v/>
      </c>
      <c r="GB600" s="603" t="str">
        <f>IF(_tag_month_day!BM596="","",_tag_month_day!BM596/100)</f>
        <v/>
      </c>
      <c r="GC600" s="420" t="str">
        <f>IF(_tag_month_day!BN596="","",_tag_month_day!BN596/100)</f>
        <v/>
      </c>
      <c r="GD600" s="420" t="str">
        <f>IF(_tag_month_day!BO596="","",_tag_month_day!BO596/100)</f>
        <v/>
      </c>
      <c r="GE600" s="420" t="str">
        <f>IF(_tag_month_day!BP596="","",_tag_month_day!BP596/100)</f>
        <v/>
      </c>
      <c r="GF600" s="420" t="str">
        <f>IF(_tag_month_day!BQ596="","",_tag_month_day!BQ596/100)</f>
        <v/>
      </c>
      <c r="GG600" s="420" t="str">
        <f>IF(_tag_month_day!BR596="","",_tag_month_day!BR596/100)</f>
        <v/>
      </c>
      <c r="GH600" s="420" t="str">
        <f>IF(_tag_month_day!BS596="","",_tag_month_day!BS596/100)</f>
        <v/>
      </c>
      <c r="GI600" s="603" t="str">
        <f>IF(_tag_month_day!BT596="","",_tag_month_day!BT596/100)</f>
        <v/>
      </c>
      <c r="GJ600" s="612" t="str">
        <f>IF(_tag_month_day!BU596="","",_tag_month_day!BU596/100)</f>
        <v/>
      </c>
      <c r="GK600" s="620" t="str">
        <f>IF(_tag_month_day!BV596="",IF(_rlcf_month_day!A$2="","",_rlcf_month_day!A$2/100),_tag_month_day!BV596/100)</f>
        <v/>
      </c>
      <c r="GL600" s="620" t="str">
        <f>IF(_tag_month_day!BW596="",IF(_rlcf_month_day!B$2="","",_rlcf_month_day!B$2/100),_tag_month_day!BW596/100)</f>
        <v/>
      </c>
      <c r="GM600" s="621" t="str">
        <f>IF(_tag_month_day!BX596="",IF(_rlcf_month_day!C$2="","",_rlcf_month_day!C$2/100),_tag_month_day!BX596/100)</f>
        <v/>
      </c>
      <c r="GN600" s="620" t="str">
        <f>IF(_tag_month_day!BV596="",IF(_rlcf_month_day!A$2="","",_rlcf_month_day!A$2/100),_tag_month_day!BV596/100)</f>
        <v/>
      </c>
      <c r="GO600" s="620" t="str">
        <f>IF(_tag_month_day!BW596="",IF(_rlcf_month_day!B$2="","",_rlcf_month_day!B$2/100),_tag_month_day!BW596/100)</f>
        <v/>
      </c>
      <c r="GP600" s="620" t="str">
        <f>IF(_tag_month_day!CD596="",IF(_rlcf_month_day!E$2="","",_rlcf_month_day!E$2/100),_tag_month_day!CD596/100)</f>
        <v/>
      </c>
      <c r="GQ600" s="620" t="str">
        <f>IF(_tag_month_day!CE596="",IF(_rlcf_month_day!F$2="","",_rlcf_month_day!F$2/100),_tag_month_day!CE596/100)</f>
        <v/>
      </c>
      <c r="GR600" s="621" t="str">
        <f>IF(_tag_month_day!CF596="",IF(_rlcf_month_day!G$2="","",_rlcf_month_day!G$2/100),_tag_month_day!CF596/100)</f>
        <v/>
      </c>
      <c r="GS600" s="626">
        <f t="shared" ref="GS600:HH600" si="3651">GS599</f>
        <v>0.953</v>
      </c>
      <c r="GT600" s="626">
        <f t="shared" si="3651"/>
        <v>0.55</v>
      </c>
      <c r="GU600" s="626">
        <f t="shared" si="3651"/>
        <v>0.55</v>
      </c>
      <c r="GV600" s="626">
        <f t="shared" si="3651"/>
        <v>0.55</v>
      </c>
      <c r="GW600" s="626">
        <f t="shared" si="3651"/>
        <v>0.5</v>
      </c>
      <c r="GX600" s="626">
        <f t="shared" si="3651"/>
        <v>0.935</v>
      </c>
      <c r="GY600" s="626">
        <f t="shared" si="3651"/>
        <v>0.15</v>
      </c>
      <c r="GZ600" s="626">
        <f t="shared" si="3651"/>
        <v>1</v>
      </c>
      <c r="HA600" s="632">
        <f t="shared" si="3651"/>
        <v>0.047</v>
      </c>
      <c r="HB600" s="632">
        <f t="shared" si="3651"/>
        <v>0.45</v>
      </c>
      <c r="HC600" s="632">
        <f t="shared" si="3651"/>
        <v>0.45</v>
      </c>
      <c r="HD600" s="632">
        <f t="shared" si="3651"/>
        <v>0.45</v>
      </c>
      <c r="HE600" s="632">
        <f t="shared" si="3651"/>
        <v>0.5</v>
      </c>
      <c r="HF600" s="632">
        <f t="shared" si="3651"/>
        <v>0.065</v>
      </c>
      <c r="HG600" s="632">
        <f t="shared" si="3651"/>
        <v>0.85</v>
      </c>
      <c r="HH600" s="632">
        <f t="shared" si="3651"/>
        <v>0</v>
      </c>
      <c r="HI600" s="68">
        <f t="shared" si="3523"/>
        <v>0</v>
      </c>
      <c r="HJ600" s="68" t="e">
        <f t="shared" si="3554"/>
        <v>#VALUE!</v>
      </c>
      <c r="HK600" s="202">
        <f t="shared" si="3555"/>
        <v>0.85</v>
      </c>
      <c r="HL600" s="464">
        <f t="shared" si="3556"/>
        <v>550000</v>
      </c>
      <c r="HM600" s="464">
        <f t="shared" si="3557"/>
        <v>480000</v>
      </c>
      <c r="HN600" s="192" t="e">
        <f t="shared" si="3524"/>
        <v>#VALUE!</v>
      </c>
      <c r="HO600" s="192" t="e">
        <f>HN600*HK600*$HO$2/HL600*1000000</f>
        <v>#VALUE!</v>
      </c>
      <c r="HP600" s="192" t="e">
        <f>HN600*HK600*$HP$2/HM600*1000000</f>
        <v>#VALUE!</v>
      </c>
    </row>
    <row r="601" customFormat="1" spans="1:224">
      <c r="A601" s="381">
        <v>596</v>
      </c>
      <c r="B601" s="54">
        <f ca="1" t="shared" si="3558"/>
        <v>43641</v>
      </c>
      <c r="C601" s="57">
        <f t="shared" si="3559"/>
        <v>0.0416666666666667</v>
      </c>
      <c r="D601" s="68" t="str">
        <f ca="1" t="shared" si="3525"/>
        <v>中班</v>
      </c>
      <c r="E601" s="68" t="str">
        <f ca="1" t="shared" si="3526"/>
        <v>丁</v>
      </c>
      <c r="F601" s="68">
        <f ca="1">SUMPRODUCT((成本日报!$A$3:$A$95=计划!B601)*(成本日报!$B$3:$B$95=计划!$D601),成本日报!$C$3:$C$95)</f>
        <v>4</v>
      </c>
      <c r="G601" s="382">
        <f ca="1" t="shared" si="3560"/>
        <v>43641.7916666652</v>
      </c>
      <c r="H601" s="382">
        <f ca="1" t="shared" si="3527"/>
        <v>43641.7986111097</v>
      </c>
      <c r="I601" s="382">
        <f ca="1" t="shared" si="3528"/>
        <v>43641.8041666652</v>
      </c>
      <c r="J601" s="382">
        <f ca="1" t="shared" si="3529"/>
        <v>43641.8333333319</v>
      </c>
      <c r="K601" s="382">
        <f ca="1" t="shared" si="3530"/>
        <v>43641.8958333319</v>
      </c>
      <c r="L601" s="382">
        <f ca="1" t="shared" si="3531"/>
        <v>43641.9166666652</v>
      </c>
      <c r="M601" s="398" t="str">
        <f>IF(_tag_month_day!A597="","",_tag_month_day!A597)</f>
        <v/>
      </c>
      <c r="N601" s="398" t="str">
        <f>IF(_tag_month_day!B597="","",_tag_month_day!B597)</f>
        <v/>
      </c>
      <c r="O601" s="399" t="e">
        <f t="shared" si="3532"/>
        <v>#VALUE!</v>
      </c>
      <c r="P601" s="398" t="str">
        <f>IF(_tag_month_day!C597="","",_tag_month_day!C597)</f>
        <v/>
      </c>
      <c r="Q601" s="398" t="str">
        <f>IF(_tag_month_day!D597="","",_tag_month_day!D597)</f>
        <v/>
      </c>
      <c r="R601" s="416">
        <f>IF(_tag_month_day!CB597="",R600,_tag_month_day!CB597/100)</f>
        <v>0.07</v>
      </c>
      <c r="S601" s="417" t="str">
        <f>IF(_tag_month_day!E597="","",_tag_month_day!E597)</f>
        <v/>
      </c>
      <c r="T601" s="417" t="str">
        <f>IF(_tag_month_day!F597="","",_tag_month_day!F597)</f>
        <v/>
      </c>
      <c r="U601" s="418" t="e">
        <f t="shared" si="3486"/>
        <v>#VALUE!</v>
      </c>
      <c r="V601" s="53" t="e">
        <f t="shared" si="3487"/>
        <v>#VALUE!</v>
      </c>
      <c r="W601" s="419" t="str">
        <f>IF(_jhy_month_day!A597="","",_jhy_month_day!A597)</f>
        <v/>
      </c>
      <c r="X601" s="420" t="str">
        <f>IF(_jhy_month_day!B597="","",_jhy_month_day!B597/100)</f>
        <v/>
      </c>
      <c r="Y601" s="420" t="str">
        <f>IF(_jhy_month_day!C597="","",_jhy_month_day!C597/100)</f>
        <v/>
      </c>
      <c r="Z601" s="439">
        <f t="shared" si="3576"/>
        <v>149</v>
      </c>
      <c r="AA601" s="440" t="str">
        <f>IF(_tag_month_day!G597="","",_tag_month_day!G597/100)</f>
        <v/>
      </c>
      <c r="AB601" s="440" t="str">
        <f>IF(_tag_month_day!H597="","",_tag_month_day!H597/100)</f>
        <v/>
      </c>
      <c r="AC601" s="193">
        <f t="shared" si="3533"/>
        <v>1.59963432013121</v>
      </c>
      <c r="AD601" s="441" t="str">
        <f t="shared" si="3534"/>
        <v/>
      </c>
      <c r="AE601" s="442" t="str">
        <f t="shared" si="3535"/>
        <v/>
      </c>
      <c r="AF601" s="443">
        <v>1</v>
      </c>
      <c r="AG601" s="68" t="str">
        <f>IF(_duihao_month_day!A597="","",_duihao_month_day!A597)</f>
        <v/>
      </c>
      <c r="AH601" s="463">
        <f>IF(_gyk_month_day!B597="",AH600,_gyk_month_day!B597)</f>
        <v>820</v>
      </c>
      <c r="AI601" s="464"/>
      <c r="AJ601" s="68" t="str">
        <f>IF(_tag_month_day!I597="","",_tag_month_day!I597)</f>
        <v/>
      </c>
      <c r="AK601" s="465" t="str">
        <f>IF(_tzyy_month_day!A597="","",_tzyy_month_day!A597)</f>
        <v/>
      </c>
      <c r="AL601" s="465" t="str">
        <f>IF(_tzyy_month_day!B597="","",_tzyy_month_day!B597)</f>
        <v/>
      </c>
      <c r="AM601" s="465" t="str">
        <f>IF(_tzyy_month_day!C597="","",_tzyy_month_day!C597)</f>
        <v/>
      </c>
      <c r="AN601" s="466" t="str">
        <f>IF(_tag_month_day!CG597="","",_tag_month_day!CG597)</f>
        <v/>
      </c>
      <c r="AO601" s="466" t="str">
        <f>IF(_tag_month_day!CH597="","",_tag_month_day!CH597)</f>
        <v/>
      </c>
      <c r="AP601" s="486" t="e">
        <f t="shared" si="3536"/>
        <v>#VALUE!</v>
      </c>
      <c r="AQ601" s="487" t="str">
        <f>IF(_tag_month_day!J597="","",_tag_month_day!J597/100)</f>
        <v/>
      </c>
      <c r="AR601" s="488">
        <f t="shared" si="3537"/>
        <v>1.3</v>
      </c>
      <c r="AS601" s="489" t="e">
        <f t="shared" si="3488"/>
        <v>#VALUE!</v>
      </c>
      <c r="AT601" s="489">
        <f t="shared" si="3538"/>
        <v>0</v>
      </c>
      <c r="AU601" s="490" t="str">
        <f>IF(_tag_month_day!K597="","",_tag_month_day!K597)</f>
        <v/>
      </c>
      <c r="AV601" s="491" t="str">
        <f>IF(_tag_month_day!L597="","",_tag_month_day!L597/100)</f>
        <v/>
      </c>
      <c r="AW601" s="420">
        <f t="shared" si="3460"/>
        <v>0</v>
      </c>
      <c r="AX601" s="420">
        <f t="shared" si="3539"/>
        <v>0</v>
      </c>
      <c r="AY601" s="420" t="str">
        <f>IF(_tag_month_day!M597="","",_tag_month_day!M597/100)</f>
        <v/>
      </c>
      <c r="AZ601" s="420" t="str">
        <f>IF(_tag_month_day!N597="","",_tag_month_day!N597/100)</f>
        <v/>
      </c>
      <c r="BA601" s="420" t="str">
        <f>IF(_tag_month_day!O597="","",_tag_month_day!O597/100)</f>
        <v/>
      </c>
      <c r="BB601" s="496" t="str">
        <f>IF(_tag_month_day!P597="","",_tag_month_day!P597/100)</f>
        <v/>
      </c>
      <c r="BC601" s="496">
        <f t="shared" si="3540"/>
        <v>0</v>
      </c>
      <c r="BD601" s="496" t="str">
        <f>IF(_tag_month_day!Q597="","",_tag_month_day!Q597/100)</f>
        <v/>
      </c>
      <c r="BE601" s="510" t="str">
        <f>IF(_tag_month_day!R597="","",_tag_month_day!R597/100)</f>
        <v/>
      </c>
      <c r="BF601" s="413" t="str">
        <f>IF(_tag_month_day!CC597="","",_tag_month_day!CC597/100)</f>
        <v/>
      </c>
      <c r="BG601" s="511" t="e">
        <f t="shared" si="3489"/>
        <v>#VALUE!</v>
      </c>
      <c r="BH601" s="198">
        <f t="shared" si="3490"/>
        <v>0</v>
      </c>
      <c r="BI601" s="512" t="e">
        <f>IF(CX601=0,BI600,(DK601*查询!$R$5+DL601*查询!$Q$5+DM601*查询!$N$5+DN601*查询!$O$5+DO601*查询!$P$5)*AF601/CX601)</f>
        <v>#VALUE!</v>
      </c>
      <c r="BJ601" s="512" t="e">
        <f>IF(CX601=0,BJ600,(DP601*查询!$S$5+DQ601*查询!$T$5+DR601*查询!$U$5)*AF601/CX601)</f>
        <v>#VALUE!</v>
      </c>
      <c r="BK601" s="512">
        <f t="shared" si="3541"/>
        <v>1</v>
      </c>
      <c r="BL601" s="513" t="str">
        <f>IF(_cfyc_month_day!A597="","",_cfyc_month_day!A597)</f>
        <v/>
      </c>
      <c r="BM601" s="513" t="str">
        <f>IF(_cfyc_month_day!B597="","",_cfyc_month_day!B597)</f>
        <v/>
      </c>
      <c r="BN601" s="513" t="str">
        <f>IF(_cfyc_month_day!C597="","",_cfyc_month_day!C597)</f>
        <v/>
      </c>
      <c r="BO601" s="522" t="str">
        <f>IF(_cfyc_month_day!D597="","",_cfyc_month_day!D597)</f>
        <v/>
      </c>
      <c r="BP601" s="522" t="str">
        <f>IF(_cfyc_month_day!E597="","",_cfyc_month_day!E597)</f>
        <v/>
      </c>
      <c r="BQ601" s="522" t="str">
        <f>IF(_cfyc_month_day!F597="","",_cfyc_month_day!F597)</f>
        <v/>
      </c>
      <c r="BR601" s="513" t="str">
        <f>IF(_tag_month_day!T597="","",_tag_month_day!T597)</f>
        <v/>
      </c>
      <c r="BS601" s="513" t="str">
        <f>IF(_tag_month_day!U597="","",_tag_month_day!U597)</f>
        <v/>
      </c>
      <c r="BT601" s="523" t="str">
        <f t="shared" si="3542"/>
        <v/>
      </c>
      <c r="BU601" s="223" t="str">
        <f>IF(_tag_month_day!V597="","",_tag_month_day!V597)</f>
        <v/>
      </c>
      <c r="BV601" s="206" t="str">
        <f>IF(_tag_month_day!W597="","",_tag_month_day!W597)</f>
        <v/>
      </c>
      <c r="BW601" s="540" t="str">
        <f>IF(_tag_month_day!X597="","",_tag_month_day!X597)</f>
        <v/>
      </c>
      <c r="BX601" s="540" t="str">
        <f>IF(_tag_month_day!Y597="","",_tag_month_day!Y597)</f>
        <v/>
      </c>
      <c r="BY601" s="541">
        <f ca="1" t="shared" si="3543"/>
        <v>43641.9166666652</v>
      </c>
      <c r="BZ601" s="542"/>
      <c r="CA601" s="562" t="str">
        <f>IF(_jhy2_month_day!A597="","",_jhy2_month_day!A597)</f>
        <v/>
      </c>
      <c r="CB601" s="464" t="str">
        <f>IF(_jhy2_month_day!B597="","",_jhy2_month_day!B597)</f>
        <v/>
      </c>
      <c r="CC601" s="464" t="str">
        <f>IF(_jhy2_month_day!C597="","",_jhy2_month_day!C597)</f>
        <v/>
      </c>
      <c r="CD601" s="464" t="str">
        <f>IF(_jhy2_month_day!D597="","",_jhy2_month_day!D597)</f>
        <v/>
      </c>
      <c r="CE601" s="464" t="str">
        <f>IF(_jhy2_month_day!E597="","",_jhy2_month_day!E597)</f>
        <v/>
      </c>
      <c r="CF601" s="464" t="str">
        <f>IF(_jhy2_month_day!F597="","",_jhy2_month_day!F597)</f>
        <v/>
      </c>
      <c r="CG601" s="464" t="str">
        <f>IF(_jhy2_month_day!G597="","",_jhy2_month_day!G597)</f>
        <v/>
      </c>
      <c r="CH601" s="464" t="str">
        <f>IF(_jhy2_month_day!H597="","",_jhy2_month_day!H597)</f>
        <v/>
      </c>
      <c r="CI601" s="464" t="str">
        <f>IF(_jhy2_month_day!I597="","",_jhy2_month_day!I597)</f>
        <v/>
      </c>
      <c r="CJ601" s="464" t="str">
        <f>IF(_jhy2_month_day!J597="","",_jhy2_month_day!J597)</f>
        <v/>
      </c>
      <c r="CK601" s="464" t="str">
        <f>IF(_jhy2_month_day!K597="","",_jhy2_month_day!K597)</f>
        <v/>
      </c>
      <c r="CL601" s="562" t="str">
        <f>IF(_jhy2_month_day!L597="","",_jhy2_month_day!L597)</f>
        <v/>
      </c>
      <c r="CM601" s="562" t="str">
        <f>IF(_jhy2_month_day!M597="","",_jhy2_month_day!M597)</f>
        <v/>
      </c>
      <c r="CN601" s="562" t="str">
        <f>IF(_jhy2_month_day!N597="","",_jhy2_month_day!N597)</f>
        <v/>
      </c>
      <c r="CO601" s="562" t="str">
        <f>IF(_jhy2_month_day!O597="","",_jhy2_month_day!O597)</f>
        <v/>
      </c>
      <c r="CP601" s="562" t="str">
        <f>IF(_jhy2_month_day!P597="","",_jhy2_month_day!P597)</f>
        <v/>
      </c>
      <c r="CQ601" s="562" t="str">
        <f>IF(_jhy2_month_day!Q597="","",_jhy2_month_day!Q597)</f>
        <v/>
      </c>
      <c r="CR601" s="563" t="str">
        <f>IF(_jhy2_month_day!R597="","",_jhy2_month_day!R597)</f>
        <v/>
      </c>
      <c r="CS601" s="576" t="str">
        <f>IF(_jhy2_month_day!S597="","",_jhy2_month_day!S597)</f>
        <v/>
      </c>
      <c r="CT601" s="562" t="str">
        <f>IF(_jhy2_month_day!T597="","",_jhy2_month_day!T597)</f>
        <v/>
      </c>
      <c r="CU601" s="577" t="e">
        <f t="shared" si="3491"/>
        <v>#VALUE!</v>
      </c>
      <c r="CV601" s="198" t="e">
        <f t="shared" si="3492"/>
        <v>#VALUE!</v>
      </c>
      <c r="CW601" s="192" t="e">
        <f t="shared" si="3493"/>
        <v>#VALUE!</v>
      </c>
      <c r="CX601" s="192" t="e">
        <f t="shared" si="3494"/>
        <v>#VALUE!</v>
      </c>
      <c r="CY601" s="202" t="e">
        <f t="shared" si="3495"/>
        <v>#VALUE!</v>
      </c>
      <c r="CZ601" s="192" t="e">
        <f t="shared" ref="CZ601:DI601" si="3652">$AJ601*EF601</f>
        <v>#VALUE!</v>
      </c>
      <c r="DA601" s="192" t="e">
        <f t="shared" si="3652"/>
        <v>#VALUE!</v>
      </c>
      <c r="DB601" s="192" t="e">
        <f t="shared" si="3652"/>
        <v>#VALUE!</v>
      </c>
      <c r="DC601" s="192" t="e">
        <f t="shared" si="3652"/>
        <v>#VALUE!</v>
      </c>
      <c r="DD601" s="192" t="e">
        <f t="shared" si="3652"/>
        <v>#VALUE!</v>
      </c>
      <c r="DE601" s="192" t="e">
        <f t="shared" si="3652"/>
        <v>#VALUE!</v>
      </c>
      <c r="DF601" s="192" t="e">
        <f t="shared" si="3652"/>
        <v>#VALUE!</v>
      </c>
      <c r="DG601" s="192" t="e">
        <f t="shared" si="3652"/>
        <v>#VALUE!</v>
      </c>
      <c r="DH601" s="192" t="e">
        <f t="shared" si="3652"/>
        <v>#VALUE!</v>
      </c>
      <c r="DI601" s="192" t="e">
        <f t="shared" si="3652"/>
        <v>#VALUE!</v>
      </c>
      <c r="DJ601" s="192" t="e">
        <f t="shared" si="3497"/>
        <v>#VALUE!</v>
      </c>
      <c r="DK601" s="192" t="e">
        <f t="shared" si="3498"/>
        <v>#VALUE!</v>
      </c>
      <c r="DL601" s="192" t="e">
        <f t="shared" si="3499"/>
        <v>#VALUE!</v>
      </c>
      <c r="DM601" s="192" t="e">
        <f t="shared" si="3500"/>
        <v>#VALUE!</v>
      </c>
      <c r="DN601" s="192" t="e">
        <f t="shared" si="3501"/>
        <v>#VALUE!</v>
      </c>
      <c r="DO601" s="192" t="e">
        <f t="shared" si="3502"/>
        <v>#VALUE!</v>
      </c>
      <c r="DP601" s="192" t="e">
        <f t="shared" si="3503"/>
        <v>#VALUE!</v>
      </c>
      <c r="DQ601" s="192" t="e">
        <f t="shared" si="3504"/>
        <v>#VALUE!</v>
      </c>
      <c r="DR601" s="192" t="e">
        <f t="shared" si="3505"/>
        <v>#VALUE!</v>
      </c>
      <c r="DS601" s="192" t="e">
        <f t="shared" si="3506"/>
        <v>#VALUE!</v>
      </c>
      <c r="DT601" s="192" t="e">
        <f t="shared" si="3507"/>
        <v>#VALUE!</v>
      </c>
      <c r="DU601" s="192" t="e">
        <f t="shared" si="3508"/>
        <v>#VALUE!</v>
      </c>
      <c r="DV601" s="198" t="e">
        <f t="shared" si="3509"/>
        <v>#VALUE!</v>
      </c>
      <c r="DW601" s="198" t="e">
        <f t="shared" si="3510"/>
        <v>#DIV/0!</v>
      </c>
      <c r="DX601" s="198" t="e">
        <f t="shared" si="3511"/>
        <v>#DIV/0!</v>
      </c>
      <c r="DY601" s="198" t="e">
        <f t="shared" si="3512"/>
        <v>#VALUE!</v>
      </c>
      <c r="DZ601" s="198" t="e">
        <f t="shared" si="3513"/>
        <v>#VALUE!</v>
      </c>
      <c r="EA601" s="198" t="e">
        <f t="shared" si="3514"/>
        <v>#VALUE!</v>
      </c>
      <c r="EB601" s="198" t="e">
        <f t="shared" si="3515"/>
        <v>#VALUE!</v>
      </c>
      <c r="EC601" s="198" t="e">
        <f t="shared" si="3516"/>
        <v>#DIV/0!</v>
      </c>
      <c r="ED601" s="198" t="e">
        <f t="shared" si="3517"/>
        <v>#VALUE!</v>
      </c>
      <c r="EE601" s="198" t="e">
        <f t="shared" si="3518"/>
        <v>#VALUE!</v>
      </c>
      <c r="EF601" s="198" t="e">
        <f t="shared" ref="EF601:EO601" si="3653">DV601/SUM($DV601:$EE601)</f>
        <v>#VALUE!</v>
      </c>
      <c r="EG601" s="198" t="e">
        <f t="shared" si="3653"/>
        <v>#DIV/0!</v>
      </c>
      <c r="EH601" s="198" t="e">
        <f t="shared" si="3653"/>
        <v>#DIV/0!</v>
      </c>
      <c r="EI601" s="198" t="e">
        <f t="shared" si="3653"/>
        <v>#VALUE!</v>
      </c>
      <c r="EJ601" s="198" t="e">
        <f t="shared" si="3653"/>
        <v>#VALUE!</v>
      </c>
      <c r="EK601" s="198" t="e">
        <f t="shared" si="3653"/>
        <v>#VALUE!</v>
      </c>
      <c r="EL601" s="198" t="e">
        <f t="shared" si="3653"/>
        <v>#VALUE!</v>
      </c>
      <c r="EM601" s="198" t="e">
        <f t="shared" si="3653"/>
        <v>#DIV/0!</v>
      </c>
      <c r="EN601" s="198" t="e">
        <f t="shared" si="3653"/>
        <v>#VALUE!</v>
      </c>
      <c r="EO601" s="198" t="e">
        <f t="shared" si="3653"/>
        <v>#VALUE!</v>
      </c>
      <c r="EP601" s="511">
        <f t="shared" ref="EP601:EW601" si="3654">EP600</f>
        <v>0.08</v>
      </c>
      <c r="EQ601" s="511">
        <f t="shared" si="3654"/>
        <v>0.015</v>
      </c>
      <c r="ER601" s="511">
        <f t="shared" si="3654"/>
        <v>0.015</v>
      </c>
      <c r="ES601" s="511">
        <f t="shared" si="3654"/>
        <v>0.015</v>
      </c>
      <c r="ET601" s="511">
        <f t="shared" si="3654"/>
        <v>0.015</v>
      </c>
      <c r="EU601" s="511">
        <f t="shared" si="3654"/>
        <v>0.09</v>
      </c>
      <c r="EV601" s="511">
        <f t="shared" si="3654"/>
        <v>0.09</v>
      </c>
      <c r="EW601" s="511">
        <f t="shared" si="3654"/>
        <v>0.09</v>
      </c>
      <c r="EX601" s="420" t="str">
        <f>IF(_tag_month_day!AS597="","",_tag_month_day!AS597/100)</f>
        <v/>
      </c>
      <c r="EY601" s="420" t="str">
        <f>IF(_tag_month_day!AT597="","",_tag_month_day!AT597/100)</f>
        <v/>
      </c>
      <c r="EZ601" s="420" t="str">
        <f>IF(_tag_month_day!AU597="","",_tag_month_day!AU597/100)</f>
        <v/>
      </c>
      <c r="FA601" s="420" t="str">
        <f>IF(_tag_month_day!AV597="","",_tag_month_day!AV597/100)</f>
        <v/>
      </c>
      <c r="FB601" s="420" t="str">
        <f>IF(_tag_month_day!AW597="","",_tag_month_day!AW597/100)</f>
        <v/>
      </c>
      <c r="FC601" s="420" t="str">
        <f>IF(_tag_month_day!AX597="","",_tag_month_day!AX597/100)</f>
        <v/>
      </c>
      <c r="FD601" s="510">
        <f t="shared" si="3547"/>
        <v>0.33</v>
      </c>
      <c r="FE601" s="510">
        <f t="shared" si="3548"/>
        <v>0.19</v>
      </c>
      <c r="FF601" s="510">
        <f t="shared" si="3549"/>
        <v>0.003</v>
      </c>
      <c r="FG601" s="510">
        <f t="shared" si="3550"/>
        <v>0</v>
      </c>
      <c r="FH601" s="603">
        <f t="shared" si="3551"/>
        <v>0.0001</v>
      </c>
      <c r="FI601" s="510">
        <f t="shared" ref="FI601:FR601" si="3655">FI600</f>
        <v>0.41</v>
      </c>
      <c r="FJ601" s="510">
        <f t="shared" si="3655"/>
        <v>0.11</v>
      </c>
      <c r="FK601" s="510">
        <f t="shared" si="3655"/>
        <v>0.015</v>
      </c>
      <c r="FL601" s="510">
        <f t="shared" si="3655"/>
        <v>0</v>
      </c>
      <c r="FM601" s="603">
        <f t="shared" si="3655"/>
        <v>0.0001</v>
      </c>
      <c r="FN601" s="510" t="str">
        <f>IF(_tag_month_day!AY597="","",_tag_month_day!AY597/100)</f>
        <v/>
      </c>
      <c r="FO601" s="510" t="str">
        <f>IF(_tag_month_day!AZ597="","",_tag_month_day!AZ597/100)</f>
        <v/>
      </c>
      <c r="FP601" s="510" t="str">
        <f>IF(_tag_month_day!BA597="","",_tag_month_day!BA597/100)</f>
        <v/>
      </c>
      <c r="FQ601" s="510" t="str">
        <f>IF(_tag_month_day!BB597="","",_tag_month_day!BB597/100)</f>
        <v/>
      </c>
      <c r="FR601" s="603" t="str">
        <f>IF(_tag_month_day!BC597="","",_tag_month_day!BC597/100)</f>
        <v/>
      </c>
      <c r="FS601" s="510" t="str">
        <f>IF(_tag_month_day!BD597="","",_tag_month_day!BD597/100)</f>
        <v/>
      </c>
      <c r="FT601" s="510" t="str">
        <f>IF(_tag_month_day!BE597="","",_tag_month_day!BE597/100)</f>
        <v/>
      </c>
      <c r="FU601" s="510" t="str">
        <f>IF(_tag_month_day!BF597="","",_tag_month_day!BF597/100)</f>
        <v/>
      </c>
      <c r="FV601" s="510" t="str">
        <f>IF(_tag_month_day!BG597="","",_tag_month_day!BG597/100)</f>
        <v/>
      </c>
      <c r="FW601" s="603" t="str">
        <f>IF(_tag_month_day!BH597="","",_tag_month_day!BH597/100)</f>
        <v/>
      </c>
      <c r="FX601" s="510" t="str">
        <f>IF(_tag_month_day!BI597="","",_tag_month_day!BI597/100)</f>
        <v/>
      </c>
      <c r="FY601" s="510" t="str">
        <f>IF(_tag_month_day!BJ597="","",_tag_month_day!BJ597/100)</f>
        <v/>
      </c>
      <c r="FZ601" s="605" t="str">
        <f>IF(_tag_month_day!BK597="","",_tag_month_day!BK597/100)</f>
        <v/>
      </c>
      <c r="GA601" s="510" t="str">
        <f>IF(_tag_month_day!BL597="","",_tag_month_day!BL597/100)</f>
        <v/>
      </c>
      <c r="GB601" s="603" t="str">
        <f>IF(_tag_month_day!BM597="","",_tag_month_day!BM597/100)</f>
        <v/>
      </c>
      <c r="GC601" s="420" t="str">
        <f>IF(_tag_month_day!BN597="","",_tag_month_day!BN597/100)</f>
        <v/>
      </c>
      <c r="GD601" s="420" t="str">
        <f>IF(_tag_month_day!BO597="","",_tag_month_day!BO597/100)</f>
        <v/>
      </c>
      <c r="GE601" s="420" t="str">
        <f>IF(_tag_month_day!BP597="","",_tag_month_day!BP597/100)</f>
        <v/>
      </c>
      <c r="GF601" s="420" t="str">
        <f>IF(_tag_month_day!BQ597="","",_tag_month_day!BQ597/100)</f>
        <v/>
      </c>
      <c r="GG601" s="420" t="str">
        <f>IF(_tag_month_day!BR597="","",_tag_month_day!BR597/100)</f>
        <v/>
      </c>
      <c r="GH601" s="420" t="str">
        <f>IF(_tag_month_day!BS597="","",_tag_month_day!BS597/100)</f>
        <v/>
      </c>
      <c r="GI601" s="603" t="str">
        <f>IF(_tag_month_day!BT597="","",_tag_month_day!BT597/100)</f>
        <v/>
      </c>
      <c r="GJ601" s="612" t="str">
        <f>IF(_tag_month_day!BU597="","",_tag_month_day!BU597/100)</f>
        <v/>
      </c>
      <c r="GK601" s="620" t="str">
        <f>IF(_tag_month_day!BV597="",IF(_rlcf_month_day!A$2="","",_rlcf_month_day!A$2/100),_tag_month_day!BV597/100)</f>
        <v/>
      </c>
      <c r="GL601" s="620" t="str">
        <f>IF(_tag_month_day!BW597="",IF(_rlcf_month_day!B$2="","",_rlcf_month_day!B$2/100),_tag_month_day!BW597/100)</f>
        <v/>
      </c>
      <c r="GM601" s="621" t="str">
        <f>IF(_tag_month_day!BX597="",IF(_rlcf_month_day!C$2="","",_rlcf_month_day!C$2/100),_tag_month_day!BX597/100)</f>
        <v/>
      </c>
      <c r="GN601" s="620" t="str">
        <f>IF(_tag_month_day!BV597="",IF(_rlcf_month_day!A$2="","",_rlcf_month_day!A$2/100),_tag_month_day!BV597/100)</f>
        <v/>
      </c>
      <c r="GO601" s="620" t="str">
        <f>IF(_tag_month_day!BW597="",IF(_rlcf_month_day!B$2="","",_rlcf_month_day!B$2/100),_tag_month_day!BW597/100)</f>
        <v/>
      </c>
      <c r="GP601" s="620" t="str">
        <f>IF(_tag_month_day!CD597="",IF(_rlcf_month_day!E$2="","",_rlcf_month_day!E$2/100),_tag_month_day!CD597/100)</f>
        <v/>
      </c>
      <c r="GQ601" s="620" t="str">
        <f>IF(_tag_month_day!CE597="",IF(_rlcf_month_day!F$2="","",_rlcf_month_day!F$2/100),_tag_month_day!CE597/100)</f>
        <v/>
      </c>
      <c r="GR601" s="621" t="str">
        <f>IF(_tag_month_day!CF597="",IF(_rlcf_month_day!G$2="","",_rlcf_month_day!G$2/100),_tag_month_day!CF597/100)</f>
        <v/>
      </c>
      <c r="GS601" s="626">
        <f t="shared" ref="GS601:HH601" si="3656">GS600</f>
        <v>0.953</v>
      </c>
      <c r="GT601" s="626">
        <f t="shared" si="3656"/>
        <v>0.55</v>
      </c>
      <c r="GU601" s="626">
        <f t="shared" si="3656"/>
        <v>0.55</v>
      </c>
      <c r="GV601" s="626">
        <f t="shared" si="3656"/>
        <v>0.55</v>
      </c>
      <c r="GW601" s="626">
        <f t="shared" si="3656"/>
        <v>0.5</v>
      </c>
      <c r="GX601" s="626">
        <f t="shared" si="3656"/>
        <v>0.935</v>
      </c>
      <c r="GY601" s="626">
        <f t="shared" si="3656"/>
        <v>0.15</v>
      </c>
      <c r="GZ601" s="626">
        <f t="shared" si="3656"/>
        <v>1</v>
      </c>
      <c r="HA601" s="632">
        <f t="shared" si="3656"/>
        <v>0.047</v>
      </c>
      <c r="HB601" s="632">
        <f t="shared" si="3656"/>
        <v>0.45</v>
      </c>
      <c r="HC601" s="632">
        <f t="shared" si="3656"/>
        <v>0.45</v>
      </c>
      <c r="HD601" s="632">
        <f t="shared" si="3656"/>
        <v>0.45</v>
      </c>
      <c r="HE601" s="632">
        <f t="shared" si="3656"/>
        <v>0.5</v>
      </c>
      <c r="HF601" s="632">
        <f t="shared" si="3656"/>
        <v>0.065</v>
      </c>
      <c r="HG601" s="632">
        <f t="shared" si="3656"/>
        <v>0.85</v>
      </c>
      <c r="HH601" s="632">
        <f t="shared" si="3656"/>
        <v>0</v>
      </c>
      <c r="HI601" s="68">
        <f t="shared" si="3523"/>
        <v>0</v>
      </c>
      <c r="HJ601" s="68" t="e">
        <f t="shared" si="3554"/>
        <v>#VALUE!</v>
      </c>
      <c r="HK601" s="202">
        <f t="shared" si="3555"/>
        <v>0.85</v>
      </c>
      <c r="HL601" s="464">
        <f t="shared" si="3556"/>
        <v>550000</v>
      </c>
      <c r="HM601" s="464">
        <f t="shared" si="3557"/>
        <v>480000</v>
      </c>
      <c r="HN601" s="192" t="e">
        <f t="shared" si="3524"/>
        <v>#VALUE!</v>
      </c>
      <c r="HO601" s="192" t="e">
        <f>HN601*HK601*$HO$2/HL601*1000000</f>
        <v>#VALUE!</v>
      </c>
      <c r="HP601" s="192" t="e">
        <f>HN601*HK601*$HP$2/HM601*1000000</f>
        <v>#VALUE!</v>
      </c>
    </row>
    <row r="602" customFormat="1" spans="1:224">
      <c r="A602" s="381">
        <v>597</v>
      </c>
      <c r="B602" s="54">
        <f ca="1" t="shared" si="3558"/>
        <v>43641</v>
      </c>
      <c r="C602" s="57">
        <f t="shared" si="3559"/>
        <v>0.0416666666666667</v>
      </c>
      <c r="D602" s="68" t="str">
        <f ca="1" t="shared" si="3525"/>
        <v>中班</v>
      </c>
      <c r="E602" s="68" t="str">
        <f ca="1" t="shared" si="3526"/>
        <v>丁</v>
      </c>
      <c r="F602" s="68">
        <f ca="1">SUMPRODUCT((成本日报!$A$3:$A$95=计划!B602)*(成本日报!$B$3:$B$95=计划!$D602),成本日报!$C$3:$C$95)</f>
        <v>4</v>
      </c>
      <c r="G602" s="382">
        <f ca="1" t="shared" si="3560"/>
        <v>43641.8333333319</v>
      </c>
      <c r="H602" s="382">
        <f ca="1" t="shared" si="3527"/>
        <v>43641.8402777763</v>
      </c>
      <c r="I602" s="382">
        <f ca="1" t="shared" si="3528"/>
        <v>43641.8458333319</v>
      </c>
      <c r="J602" s="382">
        <f ca="1" t="shared" si="3529"/>
        <v>43641.8749999986</v>
      </c>
      <c r="K602" s="382">
        <f ca="1" t="shared" si="3530"/>
        <v>43641.9374999986</v>
      </c>
      <c r="L602" s="382">
        <f ca="1" t="shared" si="3531"/>
        <v>43641.9583333319</v>
      </c>
      <c r="M602" s="398" t="str">
        <f>IF(_tag_month_day!A598="","",_tag_month_day!A598)</f>
        <v/>
      </c>
      <c r="N602" s="398" t="str">
        <f>IF(_tag_month_day!B598="","",_tag_month_day!B598)</f>
        <v/>
      </c>
      <c r="O602" s="399" t="e">
        <f t="shared" si="3532"/>
        <v>#VALUE!</v>
      </c>
      <c r="P602" s="398" t="str">
        <f>IF(_tag_month_day!C598="","",_tag_month_day!C598)</f>
        <v/>
      </c>
      <c r="Q602" s="398" t="str">
        <f>IF(_tag_month_day!D598="","",_tag_month_day!D598)</f>
        <v/>
      </c>
      <c r="R602" s="416">
        <f>IF(_tag_month_day!CB598="",R601,_tag_month_day!CB598/100)</f>
        <v>0.07</v>
      </c>
      <c r="S602" s="417" t="str">
        <f>IF(_tag_month_day!E598="","",_tag_month_day!E598)</f>
        <v/>
      </c>
      <c r="T602" s="417" t="str">
        <f>IF(_tag_month_day!F598="","",_tag_month_day!F598)</f>
        <v/>
      </c>
      <c r="U602" s="418" t="e">
        <f t="shared" si="3486"/>
        <v>#VALUE!</v>
      </c>
      <c r="V602" s="53" t="e">
        <f t="shared" si="3487"/>
        <v>#VALUE!</v>
      </c>
      <c r="W602" s="419" t="str">
        <f>IF(_jhy_month_day!A598="","",_jhy_month_day!A598)</f>
        <v/>
      </c>
      <c r="X602" s="420" t="str">
        <f>IF(_jhy_month_day!B598="","",_jhy_month_day!B598/100)</f>
        <v/>
      </c>
      <c r="Y602" s="420" t="str">
        <f>IF(_jhy_month_day!C598="","",_jhy_month_day!C598/100)</f>
        <v/>
      </c>
      <c r="Z602" s="439">
        <f t="shared" si="3576"/>
        <v>150</v>
      </c>
      <c r="AA602" s="440" t="str">
        <f>IF(_tag_month_day!G598="","",_tag_month_day!G598/100)</f>
        <v/>
      </c>
      <c r="AB602" s="440" t="str">
        <f>IF(_tag_month_day!H598="","",_tag_month_day!H598/100)</f>
        <v/>
      </c>
      <c r="AC602" s="193">
        <f t="shared" si="3533"/>
        <v>1.59963432013121</v>
      </c>
      <c r="AD602" s="441" t="str">
        <f t="shared" si="3534"/>
        <v/>
      </c>
      <c r="AE602" s="442" t="str">
        <f t="shared" si="3535"/>
        <v/>
      </c>
      <c r="AF602" s="443">
        <v>1</v>
      </c>
      <c r="AG602" s="68" t="str">
        <f>IF(_duihao_month_day!A598="","",_duihao_month_day!A598)</f>
        <v/>
      </c>
      <c r="AH602" s="463">
        <f>IF(_gyk_month_day!B598="",AH601,_gyk_month_day!B598)</f>
        <v>820</v>
      </c>
      <c r="AI602" s="464"/>
      <c r="AJ602" s="68" t="str">
        <f>IF(_tag_month_day!I598="","",_tag_month_day!I598)</f>
        <v/>
      </c>
      <c r="AK602" s="465" t="str">
        <f>IF(_tzyy_month_day!A598="","",_tzyy_month_day!A598)</f>
        <v/>
      </c>
      <c r="AL602" s="465" t="str">
        <f>IF(_tzyy_month_day!B598="","",_tzyy_month_day!B598)</f>
        <v/>
      </c>
      <c r="AM602" s="465" t="str">
        <f>IF(_tzyy_month_day!C598="","",_tzyy_month_day!C598)</f>
        <v/>
      </c>
      <c r="AN602" s="466" t="str">
        <f>IF(_tag_month_day!CG598="","",_tag_month_day!CG598)</f>
        <v/>
      </c>
      <c r="AO602" s="466" t="str">
        <f>IF(_tag_month_day!CH598="","",_tag_month_day!CH598)</f>
        <v/>
      </c>
      <c r="AP602" s="486" t="e">
        <f t="shared" si="3536"/>
        <v>#VALUE!</v>
      </c>
      <c r="AQ602" s="487" t="str">
        <f>IF(_tag_month_day!J598="","",_tag_month_day!J598/100)</f>
        <v/>
      </c>
      <c r="AR602" s="488">
        <f t="shared" si="3537"/>
        <v>1.3</v>
      </c>
      <c r="AS602" s="489" t="e">
        <f t="shared" si="3488"/>
        <v>#VALUE!</v>
      </c>
      <c r="AT602" s="489">
        <f t="shared" si="3538"/>
        <v>0</v>
      </c>
      <c r="AU602" s="490" t="str">
        <f>IF(_tag_month_day!K598="","",_tag_month_day!K598)</f>
        <v/>
      </c>
      <c r="AV602" s="491" t="str">
        <f>IF(_tag_month_day!L598="","",_tag_month_day!L598/100)</f>
        <v/>
      </c>
      <c r="AW602" s="420">
        <f t="shared" si="3460"/>
        <v>0</v>
      </c>
      <c r="AX602" s="420">
        <f t="shared" si="3539"/>
        <v>0</v>
      </c>
      <c r="AY602" s="420" t="str">
        <f>IF(_tag_month_day!M598="","",_tag_month_day!M598/100)</f>
        <v/>
      </c>
      <c r="AZ602" s="420" t="str">
        <f>IF(_tag_month_day!N598="","",_tag_month_day!N598/100)</f>
        <v/>
      </c>
      <c r="BA602" s="420" t="str">
        <f>IF(_tag_month_day!O598="","",_tag_month_day!O598/100)</f>
        <v/>
      </c>
      <c r="BB602" s="496" t="str">
        <f>IF(_tag_month_day!P598="","",_tag_month_day!P598/100)</f>
        <v/>
      </c>
      <c r="BC602" s="496">
        <f t="shared" si="3540"/>
        <v>0</v>
      </c>
      <c r="BD602" s="496" t="str">
        <f>IF(_tag_month_day!Q598="","",_tag_month_day!Q598/100)</f>
        <v/>
      </c>
      <c r="BE602" s="510" t="str">
        <f>IF(_tag_month_day!R598="","",_tag_month_day!R598/100)</f>
        <v/>
      </c>
      <c r="BF602" s="413" t="str">
        <f>IF(_tag_month_day!CC598="","",_tag_month_day!CC598/100)</f>
        <v/>
      </c>
      <c r="BG602" s="511" t="e">
        <f t="shared" si="3489"/>
        <v>#VALUE!</v>
      </c>
      <c r="BH602" s="198">
        <f t="shared" si="3490"/>
        <v>0</v>
      </c>
      <c r="BI602" s="512" t="e">
        <f>IF(CX602=0,BI601,(DK602*查询!$R$5+DL602*查询!$Q$5+DM602*查询!$N$5+DN602*查询!$O$5+DO602*查询!$P$5)*AF602/CX602)</f>
        <v>#VALUE!</v>
      </c>
      <c r="BJ602" s="512" t="e">
        <f>IF(CX602=0,BJ601,(DP602*查询!$S$5+DQ602*查询!$T$5+DR602*查询!$U$5)*AF602/CX602)</f>
        <v>#VALUE!</v>
      </c>
      <c r="BK602" s="512">
        <f t="shared" si="3541"/>
        <v>1</v>
      </c>
      <c r="BL602" s="513" t="str">
        <f>IF(_cfyc_month_day!A598="","",_cfyc_month_day!A598)</f>
        <v/>
      </c>
      <c r="BM602" s="513" t="str">
        <f>IF(_cfyc_month_day!B598="","",_cfyc_month_day!B598)</f>
        <v/>
      </c>
      <c r="BN602" s="513" t="str">
        <f>IF(_cfyc_month_day!C598="","",_cfyc_month_day!C598)</f>
        <v/>
      </c>
      <c r="BO602" s="522" t="str">
        <f>IF(_cfyc_month_day!D598="","",_cfyc_month_day!D598)</f>
        <v/>
      </c>
      <c r="BP602" s="522" t="str">
        <f>IF(_cfyc_month_day!E598="","",_cfyc_month_day!E598)</f>
        <v/>
      </c>
      <c r="BQ602" s="522" t="str">
        <f>IF(_cfyc_month_day!F598="","",_cfyc_month_day!F598)</f>
        <v/>
      </c>
      <c r="BR602" s="513" t="str">
        <f>IF(_tag_month_day!T598="","",_tag_month_day!T598)</f>
        <v/>
      </c>
      <c r="BS602" s="513" t="str">
        <f>IF(_tag_month_day!U598="","",_tag_month_day!U598)</f>
        <v/>
      </c>
      <c r="BT602" s="523" t="str">
        <f t="shared" si="3542"/>
        <v/>
      </c>
      <c r="BU602" s="223" t="str">
        <f>IF(_tag_month_day!V598="","",_tag_month_day!V598)</f>
        <v/>
      </c>
      <c r="BV602" s="206" t="str">
        <f>IF(_tag_month_day!W598="","",_tag_month_day!W598)</f>
        <v/>
      </c>
      <c r="BW602" s="540" t="str">
        <f>IF(_tag_month_day!X598="","",_tag_month_day!X598)</f>
        <v/>
      </c>
      <c r="BX602" s="540" t="str">
        <f>IF(_tag_month_day!Y598="","",_tag_month_day!Y598)</f>
        <v/>
      </c>
      <c r="BY602" s="541">
        <f ca="1" t="shared" si="3543"/>
        <v>43641.9583333319</v>
      </c>
      <c r="BZ602" s="542"/>
      <c r="CA602" s="562" t="str">
        <f>IF(_jhy2_month_day!A598="","",_jhy2_month_day!A598)</f>
        <v/>
      </c>
      <c r="CB602" s="464" t="str">
        <f>IF(_jhy2_month_day!B598="","",_jhy2_month_day!B598)</f>
        <v/>
      </c>
      <c r="CC602" s="464" t="str">
        <f>IF(_jhy2_month_day!C598="","",_jhy2_month_day!C598)</f>
        <v/>
      </c>
      <c r="CD602" s="464" t="str">
        <f>IF(_jhy2_month_day!D598="","",_jhy2_month_day!D598)</f>
        <v/>
      </c>
      <c r="CE602" s="464" t="str">
        <f>IF(_jhy2_month_day!E598="","",_jhy2_month_day!E598)</f>
        <v/>
      </c>
      <c r="CF602" s="464" t="str">
        <f>IF(_jhy2_month_day!F598="","",_jhy2_month_day!F598)</f>
        <v/>
      </c>
      <c r="CG602" s="464" t="str">
        <f>IF(_jhy2_month_day!G598="","",_jhy2_month_day!G598)</f>
        <v/>
      </c>
      <c r="CH602" s="464" t="str">
        <f>IF(_jhy2_month_day!H598="","",_jhy2_month_day!H598)</f>
        <v/>
      </c>
      <c r="CI602" s="464" t="str">
        <f>IF(_jhy2_month_day!I598="","",_jhy2_month_day!I598)</f>
        <v/>
      </c>
      <c r="CJ602" s="464" t="str">
        <f>IF(_jhy2_month_day!J598="","",_jhy2_month_day!J598)</f>
        <v/>
      </c>
      <c r="CK602" s="464" t="str">
        <f>IF(_jhy2_month_day!K598="","",_jhy2_month_day!K598)</f>
        <v/>
      </c>
      <c r="CL602" s="562" t="str">
        <f>IF(_jhy2_month_day!L598="","",_jhy2_month_day!L598)</f>
        <v/>
      </c>
      <c r="CM602" s="562" t="str">
        <f>IF(_jhy2_month_day!M598="","",_jhy2_month_day!M598)</f>
        <v/>
      </c>
      <c r="CN602" s="562" t="str">
        <f>IF(_jhy2_month_day!N598="","",_jhy2_month_day!N598)</f>
        <v/>
      </c>
      <c r="CO602" s="562" t="str">
        <f>IF(_jhy2_month_day!O598="","",_jhy2_month_day!O598)</f>
        <v/>
      </c>
      <c r="CP602" s="562" t="str">
        <f>IF(_jhy2_month_day!P598="","",_jhy2_month_day!P598)</f>
        <v/>
      </c>
      <c r="CQ602" s="562" t="str">
        <f>IF(_jhy2_month_day!Q598="","",_jhy2_month_day!Q598)</f>
        <v/>
      </c>
      <c r="CR602" s="563" t="str">
        <f>IF(_jhy2_month_day!R598="","",_jhy2_month_day!R598)</f>
        <v/>
      </c>
      <c r="CS602" s="576" t="str">
        <f>IF(_jhy2_month_day!S598="","",_jhy2_month_day!S598)</f>
        <v/>
      </c>
      <c r="CT602" s="562" t="str">
        <f>IF(_jhy2_month_day!T598="","",_jhy2_month_day!T598)</f>
        <v/>
      </c>
      <c r="CU602" s="577" t="e">
        <f t="shared" si="3491"/>
        <v>#VALUE!</v>
      </c>
      <c r="CV602" s="198" t="e">
        <f t="shared" si="3492"/>
        <v>#VALUE!</v>
      </c>
      <c r="CW602" s="192" t="e">
        <f t="shared" si="3493"/>
        <v>#VALUE!</v>
      </c>
      <c r="CX602" s="192" t="e">
        <f t="shared" si="3494"/>
        <v>#VALUE!</v>
      </c>
      <c r="CY602" s="202" t="e">
        <f t="shared" si="3495"/>
        <v>#VALUE!</v>
      </c>
      <c r="CZ602" s="192" t="e">
        <f t="shared" ref="CZ602:DI602" si="3657">$AJ602*EF602</f>
        <v>#VALUE!</v>
      </c>
      <c r="DA602" s="192" t="e">
        <f t="shared" si="3657"/>
        <v>#VALUE!</v>
      </c>
      <c r="DB602" s="192" t="e">
        <f t="shared" si="3657"/>
        <v>#VALUE!</v>
      </c>
      <c r="DC602" s="192" t="e">
        <f t="shared" si="3657"/>
        <v>#VALUE!</v>
      </c>
      <c r="DD602" s="192" t="e">
        <f t="shared" si="3657"/>
        <v>#VALUE!</v>
      </c>
      <c r="DE602" s="192" t="e">
        <f t="shared" si="3657"/>
        <v>#VALUE!</v>
      </c>
      <c r="DF602" s="192" t="e">
        <f t="shared" si="3657"/>
        <v>#VALUE!</v>
      </c>
      <c r="DG602" s="192" t="e">
        <f t="shared" si="3657"/>
        <v>#VALUE!</v>
      </c>
      <c r="DH602" s="192" t="e">
        <f t="shared" si="3657"/>
        <v>#VALUE!</v>
      </c>
      <c r="DI602" s="192" t="e">
        <f t="shared" si="3657"/>
        <v>#VALUE!</v>
      </c>
      <c r="DJ602" s="192" t="e">
        <f t="shared" si="3497"/>
        <v>#VALUE!</v>
      </c>
      <c r="DK602" s="192" t="e">
        <f t="shared" si="3498"/>
        <v>#VALUE!</v>
      </c>
      <c r="DL602" s="192" t="e">
        <f t="shared" si="3499"/>
        <v>#VALUE!</v>
      </c>
      <c r="DM602" s="192" t="e">
        <f t="shared" si="3500"/>
        <v>#VALUE!</v>
      </c>
      <c r="DN602" s="192" t="e">
        <f t="shared" si="3501"/>
        <v>#VALUE!</v>
      </c>
      <c r="DO602" s="192" t="e">
        <f t="shared" si="3502"/>
        <v>#VALUE!</v>
      </c>
      <c r="DP602" s="192" t="e">
        <f t="shared" si="3503"/>
        <v>#VALUE!</v>
      </c>
      <c r="DQ602" s="192" t="e">
        <f t="shared" si="3504"/>
        <v>#VALUE!</v>
      </c>
      <c r="DR602" s="192" t="e">
        <f t="shared" si="3505"/>
        <v>#VALUE!</v>
      </c>
      <c r="DS602" s="192" t="e">
        <f t="shared" si="3506"/>
        <v>#VALUE!</v>
      </c>
      <c r="DT602" s="192" t="e">
        <f t="shared" si="3507"/>
        <v>#VALUE!</v>
      </c>
      <c r="DU602" s="192" t="e">
        <f t="shared" si="3508"/>
        <v>#VALUE!</v>
      </c>
      <c r="DV602" s="198" t="e">
        <f t="shared" si="3509"/>
        <v>#VALUE!</v>
      </c>
      <c r="DW602" s="198" t="e">
        <f t="shared" si="3510"/>
        <v>#DIV/0!</v>
      </c>
      <c r="DX602" s="198" t="e">
        <f t="shared" si="3511"/>
        <v>#DIV/0!</v>
      </c>
      <c r="DY602" s="198" t="e">
        <f t="shared" si="3512"/>
        <v>#VALUE!</v>
      </c>
      <c r="DZ602" s="198" t="e">
        <f t="shared" si="3513"/>
        <v>#VALUE!</v>
      </c>
      <c r="EA602" s="198" t="e">
        <f t="shared" si="3514"/>
        <v>#VALUE!</v>
      </c>
      <c r="EB602" s="198" t="e">
        <f t="shared" si="3515"/>
        <v>#VALUE!</v>
      </c>
      <c r="EC602" s="198" t="e">
        <f t="shared" si="3516"/>
        <v>#DIV/0!</v>
      </c>
      <c r="ED602" s="198" t="e">
        <f t="shared" si="3517"/>
        <v>#VALUE!</v>
      </c>
      <c r="EE602" s="198" t="e">
        <f t="shared" si="3518"/>
        <v>#VALUE!</v>
      </c>
      <c r="EF602" s="198" t="e">
        <f t="shared" ref="EF602:EO602" si="3658">DV602/SUM($DV602:$EE602)</f>
        <v>#VALUE!</v>
      </c>
      <c r="EG602" s="198" t="e">
        <f t="shared" si="3658"/>
        <v>#DIV/0!</v>
      </c>
      <c r="EH602" s="198" t="e">
        <f t="shared" si="3658"/>
        <v>#DIV/0!</v>
      </c>
      <c r="EI602" s="198" t="e">
        <f t="shared" si="3658"/>
        <v>#VALUE!</v>
      </c>
      <c r="EJ602" s="198" t="e">
        <f t="shared" si="3658"/>
        <v>#VALUE!</v>
      </c>
      <c r="EK602" s="198" t="e">
        <f t="shared" si="3658"/>
        <v>#VALUE!</v>
      </c>
      <c r="EL602" s="198" t="e">
        <f t="shared" si="3658"/>
        <v>#VALUE!</v>
      </c>
      <c r="EM602" s="198" t="e">
        <f t="shared" si="3658"/>
        <v>#DIV/0!</v>
      </c>
      <c r="EN602" s="198" t="e">
        <f t="shared" si="3658"/>
        <v>#VALUE!</v>
      </c>
      <c r="EO602" s="198" t="e">
        <f t="shared" si="3658"/>
        <v>#VALUE!</v>
      </c>
      <c r="EP602" s="511">
        <f t="shared" ref="EP602:EW602" si="3659">EP601</f>
        <v>0.08</v>
      </c>
      <c r="EQ602" s="511">
        <f t="shared" si="3659"/>
        <v>0.015</v>
      </c>
      <c r="ER602" s="511">
        <f t="shared" si="3659"/>
        <v>0.015</v>
      </c>
      <c r="ES602" s="511">
        <f t="shared" si="3659"/>
        <v>0.015</v>
      </c>
      <c r="ET602" s="511">
        <f t="shared" si="3659"/>
        <v>0.015</v>
      </c>
      <c r="EU602" s="511">
        <f t="shared" si="3659"/>
        <v>0.09</v>
      </c>
      <c r="EV602" s="511">
        <f t="shared" si="3659"/>
        <v>0.09</v>
      </c>
      <c r="EW602" s="511">
        <f t="shared" si="3659"/>
        <v>0.09</v>
      </c>
      <c r="EX602" s="420" t="str">
        <f>IF(_tag_month_day!AS598="","",_tag_month_day!AS598/100)</f>
        <v/>
      </c>
      <c r="EY602" s="420" t="str">
        <f>IF(_tag_month_day!AT598="","",_tag_month_day!AT598/100)</f>
        <v/>
      </c>
      <c r="EZ602" s="420" t="str">
        <f>IF(_tag_month_day!AU598="","",_tag_month_day!AU598/100)</f>
        <v/>
      </c>
      <c r="FA602" s="420" t="str">
        <f>IF(_tag_month_day!AV598="","",_tag_month_day!AV598/100)</f>
        <v/>
      </c>
      <c r="FB602" s="420" t="str">
        <f>IF(_tag_month_day!AW598="","",_tag_month_day!AW598/100)</f>
        <v/>
      </c>
      <c r="FC602" s="420" t="str">
        <f>IF(_tag_month_day!AX598="","",_tag_month_day!AX598/100)</f>
        <v/>
      </c>
      <c r="FD602" s="510">
        <f t="shared" si="3547"/>
        <v>0.33</v>
      </c>
      <c r="FE602" s="510">
        <f t="shared" si="3548"/>
        <v>0.19</v>
      </c>
      <c r="FF602" s="510">
        <f t="shared" si="3549"/>
        <v>0.003</v>
      </c>
      <c r="FG602" s="510">
        <f t="shared" si="3550"/>
        <v>0</v>
      </c>
      <c r="FH602" s="603">
        <f t="shared" si="3551"/>
        <v>0.0001</v>
      </c>
      <c r="FI602" s="510">
        <f t="shared" ref="FI602:FR602" si="3660">FI601</f>
        <v>0.41</v>
      </c>
      <c r="FJ602" s="510">
        <f t="shared" si="3660"/>
        <v>0.11</v>
      </c>
      <c r="FK602" s="510">
        <f t="shared" si="3660"/>
        <v>0.015</v>
      </c>
      <c r="FL602" s="510">
        <f t="shared" si="3660"/>
        <v>0</v>
      </c>
      <c r="FM602" s="603">
        <f t="shared" si="3660"/>
        <v>0.0001</v>
      </c>
      <c r="FN602" s="510" t="str">
        <f>IF(_tag_month_day!AY598="","",_tag_month_day!AY598/100)</f>
        <v/>
      </c>
      <c r="FO602" s="510" t="str">
        <f>IF(_tag_month_day!AZ598="","",_tag_month_day!AZ598/100)</f>
        <v/>
      </c>
      <c r="FP602" s="510" t="str">
        <f>IF(_tag_month_day!BA598="","",_tag_month_day!BA598/100)</f>
        <v/>
      </c>
      <c r="FQ602" s="510" t="str">
        <f>IF(_tag_month_day!BB598="","",_tag_month_day!BB598/100)</f>
        <v/>
      </c>
      <c r="FR602" s="603" t="str">
        <f>IF(_tag_month_day!BC598="","",_tag_month_day!BC598/100)</f>
        <v/>
      </c>
      <c r="FS602" s="510" t="str">
        <f>IF(_tag_month_day!BD598="","",_tag_month_day!BD598/100)</f>
        <v/>
      </c>
      <c r="FT602" s="510" t="str">
        <f>IF(_tag_month_day!BE598="","",_tag_month_day!BE598/100)</f>
        <v/>
      </c>
      <c r="FU602" s="510" t="str">
        <f>IF(_tag_month_day!BF598="","",_tag_month_day!BF598/100)</f>
        <v/>
      </c>
      <c r="FV602" s="510" t="str">
        <f>IF(_tag_month_day!BG598="","",_tag_month_day!BG598/100)</f>
        <v/>
      </c>
      <c r="FW602" s="603" t="str">
        <f>IF(_tag_month_day!BH598="","",_tag_month_day!BH598/100)</f>
        <v/>
      </c>
      <c r="FX602" s="510" t="str">
        <f>IF(_tag_month_day!BI598="","",_tag_month_day!BI598/100)</f>
        <v/>
      </c>
      <c r="FY602" s="510" t="str">
        <f>IF(_tag_month_day!BJ598="","",_tag_month_day!BJ598/100)</f>
        <v/>
      </c>
      <c r="FZ602" s="605" t="str">
        <f>IF(_tag_month_day!BK598="","",_tag_month_day!BK598/100)</f>
        <v/>
      </c>
      <c r="GA602" s="510" t="str">
        <f>IF(_tag_month_day!BL598="","",_tag_month_day!BL598/100)</f>
        <v/>
      </c>
      <c r="GB602" s="603" t="str">
        <f>IF(_tag_month_day!BM598="","",_tag_month_day!BM598/100)</f>
        <v/>
      </c>
      <c r="GC602" s="420" t="str">
        <f>IF(_tag_month_day!BN598="","",_tag_month_day!BN598/100)</f>
        <v/>
      </c>
      <c r="GD602" s="420" t="str">
        <f>IF(_tag_month_day!BO598="","",_tag_month_day!BO598/100)</f>
        <v/>
      </c>
      <c r="GE602" s="420" t="str">
        <f>IF(_tag_month_day!BP598="","",_tag_month_day!BP598/100)</f>
        <v/>
      </c>
      <c r="GF602" s="420" t="str">
        <f>IF(_tag_month_day!BQ598="","",_tag_month_day!BQ598/100)</f>
        <v/>
      </c>
      <c r="GG602" s="420" t="str">
        <f>IF(_tag_month_day!BR598="","",_tag_month_day!BR598/100)</f>
        <v/>
      </c>
      <c r="GH602" s="420" t="str">
        <f>IF(_tag_month_day!BS598="","",_tag_month_day!BS598/100)</f>
        <v/>
      </c>
      <c r="GI602" s="603" t="str">
        <f>IF(_tag_month_day!BT598="","",_tag_month_day!BT598/100)</f>
        <v/>
      </c>
      <c r="GJ602" s="612" t="str">
        <f>IF(_tag_month_day!BU598="","",_tag_month_day!BU598/100)</f>
        <v/>
      </c>
      <c r="GK602" s="620" t="str">
        <f>IF(_tag_month_day!BV598="",IF(_rlcf_month_day!A$2="","",_rlcf_month_day!A$2/100),_tag_month_day!BV598/100)</f>
        <v/>
      </c>
      <c r="GL602" s="620" t="str">
        <f>IF(_tag_month_day!BW598="",IF(_rlcf_month_day!B$2="","",_rlcf_month_day!B$2/100),_tag_month_day!BW598/100)</f>
        <v/>
      </c>
      <c r="GM602" s="621" t="str">
        <f>IF(_tag_month_day!BX598="",IF(_rlcf_month_day!C$2="","",_rlcf_month_day!C$2/100),_tag_month_day!BX598/100)</f>
        <v/>
      </c>
      <c r="GN602" s="620" t="str">
        <f>IF(_tag_month_day!BV598="",IF(_rlcf_month_day!A$2="","",_rlcf_month_day!A$2/100),_tag_month_day!BV598/100)</f>
        <v/>
      </c>
      <c r="GO602" s="620" t="str">
        <f>IF(_tag_month_day!BW598="",IF(_rlcf_month_day!B$2="","",_rlcf_month_day!B$2/100),_tag_month_day!BW598/100)</f>
        <v/>
      </c>
      <c r="GP602" s="620" t="str">
        <f>IF(_tag_month_day!CD598="",IF(_rlcf_month_day!E$2="","",_rlcf_month_day!E$2/100),_tag_month_day!CD598/100)</f>
        <v/>
      </c>
      <c r="GQ602" s="620" t="str">
        <f>IF(_tag_month_day!CE598="",IF(_rlcf_month_day!F$2="","",_rlcf_month_day!F$2/100),_tag_month_day!CE598/100)</f>
        <v/>
      </c>
      <c r="GR602" s="621" t="str">
        <f>IF(_tag_month_day!CF598="",IF(_rlcf_month_day!G$2="","",_rlcf_month_day!G$2/100),_tag_month_day!CF598/100)</f>
        <v/>
      </c>
      <c r="GS602" s="626">
        <f t="shared" ref="GS602:HH602" si="3661">GS601</f>
        <v>0.953</v>
      </c>
      <c r="GT602" s="626">
        <f t="shared" si="3661"/>
        <v>0.55</v>
      </c>
      <c r="GU602" s="626">
        <f t="shared" si="3661"/>
        <v>0.55</v>
      </c>
      <c r="GV602" s="626">
        <f t="shared" si="3661"/>
        <v>0.55</v>
      </c>
      <c r="GW602" s="626">
        <f t="shared" si="3661"/>
        <v>0.5</v>
      </c>
      <c r="GX602" s="626">
        <f t="shared" si="3661"/>
        <v>0.935</v>
      </c>
      <c r="GY602" s="626">
        <f t="shared" si="3661"/>
        <v>0.15</v>
      </c>
      <c r="GZ602" s="626">
        <f t="shared" si="3661"/>
        <v>1</v>
      </c>
      <c r="HA602" s="632">
        <f t="shared" si="3661"/>
        <v>0.047</v>
      </c>
      <c r="HB602" s="632">
        <f t="shared" si="3661"/>
        <v>0.45</v>
      </c>
      <c r="HC602" s="632">
        <f t="shared" si="3661"/>
        <v>0.45</v>
      </c>
      <c r="HD602" s="632">
        <f t="shared" si="3661"/>
        <v>0.45</v>
      </c>
      <c r="HE602" s="632">
        <f t="shared" si="3661"/>
        <v>0.5</v>
      </c>
      <c r="HF602" s="632">
        <f t="shared" si="3661"/>
        <v>0.065</v>
      </c>
      <c r="HG602" s="632">
        <f t="shared" si="3661"/>
        <v>0.85</v>
      </c>
      <c r="HH602" s="632">
        <f t="shared" si="3661"/>
        <v>0</v>
      </c>
      <c r="HI602" s="68">
        <f t="shared" si="3523"/>
        <v>0</v>
      </c>
      <c r="HJ602" s="68" t="e">
        <f t="shared" si="3554"/>
        <v>#VALUE!</v>
      </c>
      <c r="HK602" s="202">
        <f t="shared" si="3555"/>
        <v>0.85</v>
      </c>
      <c r="HL602" s="464">
        <f t="shared" si="3556"/>
        <v>550000</v>
      </c>
      <c r="HM602" s="464">
        <f t="shared" si="3557"/>
        <v>480000</v>
      </c>
      <c r="HN602" s="192" t="e">
        <f t="shared" si="3524"/>
        <v>#VALUE!</v>
      </c>
      <c r="HO602" s="192" t="e">
        <f>HN602*HK602*$HO$2/HL602*1000000</f>
        <v>#VALUE!</v>
      </c>
      <c r="HP602" s="192" t="e">
        <f>HN602*HK602*$HP$2/HM602*1000000</f>
        <v>#VALUE!</v>
      </c>
    </row>
    <row r="603" customFormat="1" spans="1:224">
      <c r="A603" s="381">
        <v>598</v>
      </c>
      <c r="B603" s="54">
        <f ca="1" t="shared" si="3558"/>
        <v>43641</v>
      </c>
      <c r="C603" s="57">
        <f t="shared" si="3559"/>
        <v>0.0416666666666667</v>
      </c>
      <c r="D603" s="68" t="str">
        <f ca="1" t="shared" si="3525"/>
        <v>中班</v>
      </c>
      <c r="E603" s="68" t="str">
        <f ca="1" t="shared" si="3526"/>
        <v>丁</v>
      </c>
      <c r="F603" s="68">
        <f ca="1">SUMPRODUCT((成本日报!$A$3:$A$95=计划!B603)*(成本日报!$B$3:$B$95=计划!$D603),成本日报!$C$3:$C$95)</f>
        <v>4</v>
      </c>
      <c r="G603" s="382">
        <f ca="1" t="shared" si="3560"/>
        <v>43641.8749999986</v>
      </c>
      <c r="H603" s="382">
        <f ca="1" t="shared" si="3527"/>
        <v>43641.881944443</v>
      </c>
      <c r="I603" s="382">
        <f ca="1" t="shared" si="3528"/>
        <v>43641.8874999985</v>
      </c>
      <c r="J603" s="382">
        <f ca="1" t="shared" si="3529"/>
        <v>43641.9166666652</v>
      </c>
      <c r="K603" s="382">
        <f ca="1" t="shared" si="3530"/>
        <v>43641.9791666652</v>
      </c>
      <c r="L603" s="382">
        <f ca="1" t="shared" si="3531"/>
        <v>43641.9999999986</v>
      </c>
      <c r="M603" s="398" t="str">
        <f>IF(_tag_month_day!A599="","",_tag_month_day!A599)</f>
        <v/>
      </c>
      <c r="N603" s="398" t="str">
        <f>IF(_tag_month_day!B599="","",_tag_month_day!B599)</f>
        <v/>
      </c>
      <c r="O603" s="399" t="e">
        <f t="shared" si="3532"/>
        <v>#VALUE!</v>
      </c>
      <c r="P603" s="398" t="str">
        <f>IF(_tag_month_day!C599="","",_tag_month_day!C599)</f>
        <v/>
      </c>
      <c r="Q603" s="398" t="str">
        <f>IF(_tag_month_day!D599="","",_tag_month_day!D599)</f>
        <v/>
      </c>
      <c r="R603" s="416">
        <f>IF(_tag_month_day!CB599="",R602,_tag_month_day!CB599/100)</f>
        <v>0.07</v>
      </c>
      <c r="S603" s="417" t="str">
        <f>IF(_tag_month_day!E599="","",_tag_month_day!E599)</f>
        <v/>
      </c>
      <c r="T603" s="417" t="str">
        <f>IF(_tag_month_day!F599="","",_tag_month_day!F599)</f>
        <v/>
      </c>
      <c r="U603" s="418" t="e">
        <f t="shared" si="3486"/>
        <v>#VALUE!</v>
      </c>
      <c r="V603" s="53" t="e">
        <f t="shared" si="3487"/>
        <v>#VALUE!</v>
      </c>
      <c r="W603" s="419" t="str">
        <f>IF(_jhy_month_day!A599="","",_jhy_month_day!A599)</f>
        <v/>
      </c>
      <c r="X603" s="420" t="str">
        <f>IF(_jhy_month_day!B599="","",_jhy_month_day!B599/100)</f>
        <v/>
      </c>
      <c r="Y603" s="420" t="str">
        <f>IF(_jhy_month_day!C599="","",_jhy_month_day!C599/100)</f>
        <v/>
      </c>
      <c r="Z603" s="439">
        <f t="shared" si="3576"/>
        <v>150</v>
      </c>
      <c r="AA603" s="440" t="str">
        <f>IF(_tag_month_day!G599="","",_tag_month_day!G599/100)</f>
        <v/>
      </c>
      <c r="AB603" s="440" t="str">
        <f>IF(_tag_month_day!H599="","",_tag_month_day!H599/100)</f>
        <v/>
      </c>
      <c r="AC603" s="193">
        <f t="shared" si="3533"/>
        <v>1.59963432013121</v>
      </c>
      <c r="AD603" s="441" t="str">
        <f t="shared" si="3534"/>
        <v/>
      </c>
      <c r="AE603" s="442" t="str">
        <f t="shared" si="3535"/>
        <v/>
      </c>
      <c r="AF603" s="443">
        <v>1</v>
      </c>
      <c r="AG603" s="68" t="str">
        <f>IF(_duihao_month_day!A599="","",_duihao_month_day!A599)</f>
        <v/>
      </c>
      <c r="AH603" s="463">
        <f>IF(_gyk_month_day!B599="",AH602,_gyk_month_day!B599)</f>
        <v>820</v>
      </c>
      <c r="AI603" s="464"/>
      <c r="AJ603" s="68" t="str">
        <f>IF(_tag_month_day!I599="","",_tag_month_day!I599)</f>
        <v/>
      </c>
      <c r="AK603" s="465" t="str">
        <f>IF(_tzyy_month_day!A599="","",_tzyy_month_day!A599)</f>
        <v/>
      </c>
      <c r="AL603" s="465" t="str">
        <f>IF(_tzyy_month_day!B599="","",_tzyy_month_day!B599)</f>
        <v/>
      </c>
      <c r="AM603" s="465" t="str">
        <f>IF(_tzyy_month_day!C599="","",_tzyy_month_day!C599)</f>
        <v/>
      </c>
      <c r="AN603" s="466" t="str">
        <f>IF(_tag_month_day!CG599="","",_tag_month_day!CG599)</f>
        <v/>
      </c>
      <c r="AO603" s="466" t="str">
        <f>IF(_tag_month_day!CH599="","",_tag_month_day!CH599)</f>
        <v/>
      </c>
      <c r="AP603" s="486" t="e">
        <f t="shared" si="3536"/>
        <v>#VALUE!</v>
      </c>
      <c r="AQ603" s="487" t="str">
        <f>IF(_tag_month_day!J599="","",_tag_month_day!J599/100)</f>
        <v/>
      </c>
      <c r="AR603" s="488">
        <f t="shared" si="3537"/>
        <v>1.3</v>
      </c>
      <c r="AS603" s="489" t="e">
        <f t="shared" si="3488"/>
        <v>#VALUE!</v>
      </c>
      <c r="AT603" s="489">
        <f t="shared" si="3538"/>
        <v>0</v>
      </c>
      <c r="AU603" s="490" t="str">
        <f>IF(_tag_month_day!K599="","",_tag_month_day!K599)</f>
        <v/>
      </c>
      <c r="AV603" s="491" t="str">
        <f>IF(_tag_month_day!L599="","",_tag_month_day!L599/100)</f>
        <v/>
      </c>
      <c r="AW603" s="420">
        <f t="shared" si="3460"/>
        <v>0</v>
      </c>
      <c r="AX603" s="420">
        <f t="shared" si="3539"/>
        <v>0</v>
      </c>
      <c r="AY603" s="420" t="str">
        <f>IF(_tag_month_day!M599="","",_tag_month_day!M599/100)</f>
        <v/>
      </c>
      <c r="AZ603" s="420" t="str">
        <f>IF(_tag_month_day!N599="","",_tag_month_day!N599/100)</f>
        <v/>
      </c>
      <c r="BA603" s="420" t="str">
        <f>IF(_tag_month_day!O599="","",_tag_month_day!O599/100)</f>
        <v/>
      </c>
      <c r="BB603" s="496" t="str">
        <f>IF(_tag_month_day!P599="","",_tag_month_day!P599/100)</f>
        <v/>
      </c>
      <c r="BC603" s="496">
        <f t="shared" si="3540"/>
        <v>0</v>
      </c>
      <c r="BD603" s="496" t="str">
        <f>IF(_tag_month_day!Q599="","",_tag_month_day!Q599/100)</f>
        <v/>
      </c>
      <c r="BE603" s="510" t="str">
        <f>IF(_tag_month_day!R599="","",_tag_month_day!R599/100)</f>
        <v/>
      </c>
      <c r="BF603" s="413" t="str">
        <f>IF(_tag_month_day!CC599="","",_tag_month_day!CC599/100)</f>
        <v/>
      </c>
      <c r="BG603" s="511" t="e">
        <f t="shared" si="3489"/>
        <v>#VALUE!</v>
      </c>
      <c r="BH603" s="198">
        <f t="shared" si="3490"/>
        <v>0</v>
      </c>
      <c r="BI603" s="512" t="e">
        <f>IF(CX603=0,BI602,(DK603*查询!$R$5+DL603*查询!$Q$5+DM603*查询!$N$5+DN603*查询!$O$5+DO603*查询!$P$5)*AF603/CX603)</f>
        <v>#VALUE!</v>
      </c>
      <c r="BJ603" s="512" t="e">
        <f>IF(CX603=0,BJ602,(DP603*查询!$S$5+DQ603*查询!$T$5+DR603*查询!$U$5)*AF603/CX603)</f>
        <v>#VALUE!</v>
      </c>
      <c r="BK603" s="512">
        <f t="shared" si="3541"/>
        <v>1</v>
      </c>
      <c r="BL603" s="513" t="str">
        <f>IF(_cfyc_month_day!A599="","",_cfyc_month_day!A599)</f>
        <v/>
      </c>
      <c r="BM603" s="513" t="str">
        <f>IF(_cfyc_month_day!B599="","",_cfyc_month_day!B599)</f>
        <v/>
      </c>
      <c r="BN603" s="513" t="str">
        <f>IF(_cfyc_month_day!C599="","",_cfyc_month_day!C599)</f>
        <v/>
      </c>
      <c r="BO603" s="522" t="str">
        <f>IF(_cfyc_month_day!D599="","",_cfyc_month_day!D599)</f>
        <v/>
      </c>
      <c r="BP603" s="522" t="str">
        <f>IF(_cfyc_month_day!E599="","",_cfyc_month_day!E599)</f>
        <v/>
      </c>
      <c r="BQ603" s="522" t="str">
        <f>IF(_cfyc_month_day!F599="","",_cfyc_month_day!F599)</f>
        <v/>
      </c>
      <c r="BR603" s="513" t="str">
        <f>IF(_tag_month_day!T599="","",_tag_month_day!T599)</f>
        <v/>
      </c>
      <c r="BS603" s="513" t="str">
        <f>IF(_tag_month_day!U599="","",_tag_month_day!U599)</f>
        <v/>
      </c>
      <c r="BT603" s="523" t="str">
        <f t="shared" si="3542"/>
        <v/>
      </c>
      <c r="BU603" s="223" t="str">
        <f>IF(_tag_month_day!V599="","",_tag_month_day!V599)</f>
        <v/>
      </c>
      <c r="BV603" s="206" t="str">
        <f>IF(_tag_month_day!W599="","",_tag_month_day!W599)</f>
        <v/>
      </c>
      <c r="BW603" s="540" t="str">
        <f>IF(_tag_month_day!X599="","",_tag_month_day!X599)</f>
        <v/>
      </c>
      <c r="BX603" s="540" t="str">
        <f>IF(_tag_month_day!Y599="","",_tag_month_day!Y599)</f>
        <v/>
      </c>
      <c r="BY603" s="541">
        <f ca="1" t="shared" si="3543"/>
        <v>43641.9999999986</v>
      </c>
      <c r="BZ603" s="542"/>
      <c r="CA603" s="543" t="str">
        <f>IF(_jhy2_month_day!A599="","",_jhy2_month_day!A599)</f>
        <v/>
      </c>
      <c r="CB603" s="464" t="str">
        <f>IF(_jhy2_month_day!B599="","",_jhy2_month_day!B599)</f>
        <v/>
      </c>
      <c r="CC603" s="464" t="str">
        <f>IF(_jhy2_month_day!C599="","",_jhy2_month_day!C599)</f>
        <v/>
      </c>
      <c r="CD603" s="464" t="str">
        <f>IF(_jhy2_month_day!D599="","",_jhy2_month_day!D599)</f>
        <v/>
      </c>
      <c r="CE603" s="464" t="str">
        <f>IF(_jhy2_month_day!E599="","",_jhy2_month_day!E599)</f>
        <v/>
      </c>
      <c r="CF603" s="464" t="str">
        <f>IF(_jhy2_month_day!F599="","",_jhy2_month_day!F599)</f>
        <v/>
      </c>
      <c r="CG603" s="464" t="str">
        <f>IF(_jhy2_month_day!G599="","",_jhy2_month_day!G599)</f>
        <v/>
      </c>
      <c r="CH603" s="464" t="str">
        <f>IF(_jhy2_month_day!H599="","",_jhy2_month_day!H599)</f>
        <v/>
      </c>
      <c r="CI603" s="464" t="str">
        <f>IF(_jhy2_month_day!I599="","",_jhy2_month_day!I599)</f>
        <v/>
      </c>
      <c r="CJ603" s="464" t="str">
        <f>IF(_jhy2_month_day!J599="","",_jhy2_month_day!J599)</f>
        <v/>
      </c>
      <c r="CK603" s="464" t="str">
        <f>IF(_jhy2_month_day!K599="","",_jhy2_month_day!K599)</f>
        <v/>
      </c>
      <c r="CL603" s="562" t="str">
        <f>IF(_jhy2_month_day!L599="","",_jhy2_month_day!L599)</f>
        <v/>
      </c>
      <c r="CM603" s="562" t="str">
        <f>IF(_jhy2_month_day!M599="","",_jhy2_month_day!M599)</f>
        <v/>
      </c>
      <c r="CN603" s="562" t="str">
        <f>IF(_jhy2_month_day!N599="","",_jhy2_month_day!N599)</f>
        <v/>
      </c>
      <c r="CO603" s="562" t="str">
        <f>IF(_jhy2_month_day!O599="","",_jhy2_month_day!O599)</f>
        <v/>
      </c>
      <c r="CP603" s="562" t="str">
        <f>IF(_jhy2_month_day!P599="","",_jhy2_month_day!P599)</f>
        <v/>
      </c>
      <c r="CQ603" s="562" t="str">
        <f>IF(_jhy2_month_day!Q599="","",_jhy2_month_day!Q599)</f>
        <v/>
      </c>
      <c r="CR603" s="563" t="str">
        <f>IF(_jhy2_month_day!R599="","",_jhy2_month_day!R599)</f>
        <v/>
      </c>
      <c r="CS603" s="576" t="str">
        <f>IF(_jhy2_month_day!S599="","",_jhy2_month_day!S599)</f>
        <v/>
      </c>
      <c r="CT603" s="562" t="str">
        <f>IF(_jhy2_month_day!T599="","",_jhy2_month_day!T599)</f>
        <v/>
      </c>
      <c r="CU603" s="577" t="e">
        <f t="shared" si="3491"/>
        <v>#VALUE!</v>
      </c>
      <c r="CV603" s="198" t="e">
        <f t="shared" si="3492"/>
        <v>#VALUE!</v>
      </c>
      <c r="CW603" s="192" t="e">
        <f t="shared" si="3493"/>
        <v>#VALUE!</v>
      </c>
      <c r="CX603" s="192" t="e">
        <f t="shared" si="3494"/>
        <v>#VALUE!</v>
      </c>
      <c r="CY603" s="202" t="e">
        <f t="shared" si="3495"/>
        <v>#VALUE!</v>
      </c>
      <c r="CZ603" s="192" t="e">
        <f t="shared" ref="CZ603:DI603" si="3662">$AJ603*EF603</f>
        <v>#VALUE!</v>
      </c>
      <c r="DA603" s="192" t="e">
        <f t="shared" si="3662"/>
        <v>#VALUE!</v>
      </c>
      <c r="DB603" s="192" t="e">
        <f t="shared" si="3662"/>
        <v>#VALUE!</v>
      </c>
      <c r="DC603" s="192" t="e">
        <f t="shared" si="3662"/>
        <v>#VALUE!</v>
      </c>
      <c r="DD603" s="192" t="e">
        <f t="shared" si="3662"/>
        <v>#VALUE!</v>
      </c>
      <c r="DE603" s="192" t="e">
        <f t="shared" si="3662"/>
        <v>#VALUE!</v>
      </c>
      <c r="DF603" s="192" t="e">
        <f t="shared" si="3662"/>
        <v>#VALUE!</v>
      </c>
      <c r="DG603" s="192" t="e">
        <f t="shared" si="3662"/>
        <v>#VALUE!</v>
      </c>
      <c r="DH603" s="192" t="e">
        <f t="shared" si="3662"/>
        <v>#VALUE!</v>
      </c>
      <c r="DI603" s="192" t="e">
        <f t="shared" si="3662"/>
        <v>#VALUE!</v>
      </c>
      <c r="DJ603" s="192" t="e">
        <f t="shared" si="3497"/>
        <v>#VALUE!</v>
      </c>
      <c r="DK603" s="192" t="e">
        <f t="shared" si="3498"/>
        <v>#VALUE!</v>
      </c>
      <c r="DL603" s="192" t="e">
        <f t="shared" si="3499"/>
        <v>#VALUE!</v>
      </c>
      <c r="DM603" s="192" t="e">
        <f t="shared" si="3500"/>
        <v>#VALUE!</v>
      </c>
      <c r="DN603" s="192" t="e">
        <f t="shared" si="3501"/>
        <v>#VALUE!</v>
      </c>
      <c r="DO603" s="192" t="e">
        <f t="shared" si="3502"/>
        <v>#VALUE!</v>
      </c>
      <c r="DP603" s="192" t="e">
        <f t="shared" si="3503"/>
        <v>#VALUE!</v>
      </c>
      <c r="DQ603" s="192" t="e">
        <f t="shared" si="3504"/>
        <v>#VALUE!</v>
      </c>
      <c r="DR603" s="192" t="e">
        <f t="shared" si="3505"/>
        <v>#VALUE!</v>
      </c>
      <c r="DS603" s="192" t="e">
        <f t="shared" si="3506"/>
        <v>#VALUE!</v>
      </c>
      <c r="DT603" s="192" t="e">
        <f t="shared" si="3507"/>
        <v>#VALUE!</v>
      </c>
      <c r="DU603" s="192" t="e">
        <f t="shared" si="3508"/>
        <v>#VALUE!</v>
      </c>
      <c r="DV603" s="198" t="e">
        <f t="shared" si="3509"/>
        <v>#VALUE!</v>
      </c>
      <c r="DW603" s="198" t="e">
        <f t="shared" si="3510"/>
        <v>#DIV/0!</v>
      </c>
      <c r="DX603" s="198" t="e">
        <f t="shared" si="3511"/>
        <v>#DIV/0!</v>
      </c>
      <c r="DY603" s="198" t="e">
        <f t="shared" si="3512"/>
        <v>#VALUE!</v>
      </c>
      <c r="DZ603" s="198" t="e">
        <f t="shared" si="3513"/>
        <v>#VALUE!</v>
      </c>
      <c r="EA603" s="198" t="e">
        <f t="shared" si="3514"/>
        <v>#VALUE!</v>
      </c>
      <c r="EB603" s="198" t="e">
        <f t="shared" si="3515"/>
        <v>#VALUE!</v>
      </c>
      <c r="EC603" s="198" t="e">
        <f t="shared" si="3516"/>
        <v>#DIV/0!</v>
      </c>
      <c r="ED603" s="198" t="e">
        <f t="shared" si="3517"/>
        <v>#VALUE!</v>
      </c>
      <c r="EE603" s="198" t="e">
        <f t="shared" si="3518"/>
        <v>#VALUE!</v>
      </c>
      <c r="EF603" s="198" t="e">
        <f t="shared" ref="EF603:EO603" si="3663">DV603/SUM($DV603:$EE603)</f>
        <v>#VALUE!</v>
      </c>
      <c r="EG603" s="198" t="e">
        <f t="shared" si="3663"/>
        <v>#DIV/0!</v>
      </c>
      <c r="EH603" s="198" t="e">
        <f t="shared" si="3663"/>
        <v>#DIV/0!</v>
      </c>
      <c r="EI603" s="198" t="e">
        <f t="shared" si="3663"/>
        <v>#VALUE!</v>
      </c>
      <c r="EJ603" s="198" t="e">
        <f t="shared" si="3663"/>
        <v>#VALUE!</v>
      </c>
      <c r="EK603" s="198" t="e">
        <f t="shared" si="3663"/>
        <v>#VALUE!</v>
      </c>
      <c r="EL603" s="198" t="e">
        <f t="shared" si="3663"/>
        <v>#VALUE!</v>
      </c>
      <c r="EM603" s="198" t="e">
        <f t="shared" si="3663"/>
        <v>#DIV/0!</v>
      </c>
      <c r="EN603" s="198" t="e">
        <f t="shared" si="3663"/>
        <v>#VALUE!</v>
      </c>
      <c r="EO603" s="198" t="e">
        <f t="shared" si="3663"/>
        <v>#VALUE!</v>
      </c>
      <c r="EP603" s="511">
        <f t="shared" ref="EP603:EW603" si="3664">EP602</f>
        <v>0.08</v>
      </c>
      <c r="EQ603" s="511">
        <f t="shared" si="3664"/>
        <v>0.015</v>
      </c>
      <c r="ER603" s="511">
        <f t="shared" si="3664"/>
        <v>0.015</v>
      </c>
      <c r="ES603" s="511">
        <f t="shared" si="3664"/>
        <v>0.015</v>
      </c>
      <c r="ET603" s="511">
        <f t="shared" si="3664"/>
        <v>0.015</v>
      </c>
      <c r="EU603" s="511">
        <f t="shared" si="3664"/>
        <v>0.09</v>
      </c>
      <c r="EV603" s="511">
        <f t="shared" si="3664"/>
        <v>0.09</v>
      </c>
      <c r="EW603" s="511">
        <f t="shared" si="3664"/>
        <v>0.09</v>
      </c>
      <c r="EX603" s="420" t="str">
        <f>IF(_tag_month_day!AS599="","",_tag_month_day!AS599/100)</f>
        <v/>
      </c>
      <c r="EY603" s="420" t="str">
        <f>IF(_tag_month_day!AT599="","",_tag_month_day!AT599/100)</f>
        <v/>
      </c>
      <c r="EZ603" s="420" t="str">
        <f>IF(_tag_month_day!AU599="","",_tag_month_day!AU599/100)</f>
        <v/>
      </c>
      <c r="FA603" s="420" t="str">
        <f>IF(_tag_month_day!AV599="","",_tag_month_day!AV599/100)</f>
        <v/>
      </c>
      <c r="FB603" s="420" t="str">
        <f>IF(_tag_month_day!AW599="","",_tag_month_day!AW599/100)</f>
        <v/>
      </c>
      <c r="FC603" s="420" t="str">
        <f>IF(_tag_month_day!AX599="","",_tag_month_day!AX599/100)</f>
        <v/>
      </c>
      <c r="FD603" s="510">
        <f t="shared" si="3547"/>
        <v>0.33</v>
      </c>
      <c r="FE603" s="510">
        <f t="shared" si="3548"/>
        <v>0.19</v>
      </c>
      <c r="FF603" s="510">
        <f t="shared" si="3549"/>
        <v>0.003</v>
      </c>
      <c r="FG603" s="510">
        <f t="shared" si="3550"/>
        <v>0</v>
      </c>
      <c r="FH603" s="603">
        <f t="shared" si="3551"/>
        <v>0.0001</v>
      </c>
      <c r="FI603" s="510">
        <f t="shared" ref="FI603:FR603" si="3665">FI602</f>
        <v>0.41</v>
      </c>
      <c r="FJ603" s="510">
        <f t="shared" si="3665"/>
        <v>0.11</v>
      </c>
      <c r="FK603" s="510">
        <f t="shared" si="3665"/>
        <v>0.015</v>
      </c>
      <c r="FL603" s="510">
        <f t="shared" si="3665"/>
        <v>0</v>
      </c>
      <c r="FM603" s="603">
        <f t="shared" si="3665"/>
        <v>0.0001</v>
      </c>
      <c r="FN603" s="510" t="str">
        <f>IF(_tag_month_day!AY599="","",_tag_month_day!AY599/100)</f>
        <v/>
      </c>
      <c r="FO603" s="510" t="str">
        <f>IF(_tag_month_day!AZ599="","",_tag_month_day!AZ599/100)</f>
        <v/>
      </c>
      <c r="FP603" s="510" t="str">
        <f>IF(_tag_month_day!BA599="","",_tag_month_day!BA599/100)</f>
        <v/>
      </c>
      <c r="FQ603" s="510" t="str">
        <f>IF(_tag_month_day!BB599="","",_tag_month_day!BB599/100)</f>
        <v/>
      </c>
      <c r="FR603" s="603" t="str">
        <f>IF(_tag_month_day!BC599="","",_tag_month_day!BC599/100)</f>
        <v/>
      </c>
      <c r="FS603" s="510" t="str">
        <f>IF(_tag_month_day!BD599="","",_tag_month_day!BD599/100)</f>
        <v/>
      </c>
      <c r="FT603" s="510" t="str">
        <f>IF(_tag_month_day!BE599="","",_tag_month_day!BE599/100)</f>
        <v/>
      </c>
      <c r="FU603" s="510" t="str">
        <f>IF(_tag_month_day!BF599="","",_tag_month_day!BF599/100)</f>
        <v/>
      </c>
      <c r="FV603" s="510" t="str">
        <f>IF(_tag_month_day!BG599="","",_tag_month_day!BG599/100)</f>
        <v/>
      </c>
      <c r="FW603" s="603" t="str">
        <f>IF(_tag_month_day!BH599="","",_tag_month_day!BH599/100)</f>
        <v/>
      </c>
      <c r="FX603" s="510" t="str">
        <f>IF(_tag_month_day!BI599="","",_tag_month_day!BI599/100)</f>
        <v/>
      </c>
      <c r="FY603" s="510" t="str">
        <f>IF(_tag_month_day!BJ599="","",_tag_month_day!BJ599/100)</f>
        <v/>
      </c>
      <c r="FZ603" s="605" t="str">
        <f>IF(_tag_month_day!BK599="","",_tag_month_day!BK599/100)</f>
        <v/>
      </c>
      <c r="GA603" s="510" t="str">
        <f>IF(_tag_month_day!BL599="","",_tag_month_day!BL599/100)</f>
        <v/>
      </c>
      <c r="GB603" s="603" t="str">
        <f>IF(_tag_month_day!BM599="","",_tag_month_day!BM599/100)</f>
        <v/>
      </c>
      <c r="GC603" s="420" t="str">
        <f>IF(_tag_month_day!BN599="","",_tag_month_day!BN599/100)</f>
        <v/>
      </c>
      <c r="GD603" s="420" t="str">
        <f>IF(_tag_month_day!BO599="","",_tag_month_day!BO599/100)</f>
        <v/>
      </c>
      <c r="GE603" s="420" t="str">
        <f>IF(_tag_month_day!BP599="","",_tag_month_day!BP599/100)</f>
        <v/>
      </c>
      <c r="GF603" s="420" t="str">
        <f>IF(_tag_month_day!BQ599="","",_tag_month_day!BQ599/100)</f>
        <v/>
      </c>
      <c r="GG603" s="420" t="str">
        <f>IF(_tag_month_day!BR599="","",_tag_month_day!BR599/100)</f>
        <v/>
      </c>
      <c r="GH603" s="420" t="str">
        <f>IF(_tag_month_day!BS599="","",_tag_month_day!BS599/100)</f>
        <v/>
      </c>
      <c r="GI603" s="603" t="str">
        <f>IF(_tag_month_day!BT599="","",_tag_month_day!BT599/100)</f>
        <v/>
      </c>
      <c r="GJ603" s="612" t="str">
        <f>IF(_tag_month_day!BU599="","",_tag_month_day!BU599/100)</f>
        <v/>
      </c>
      <c r="GK603" s="620" t="str">
        <f>IF(_tag_month_day!BV599="",IF(_rlcf_month_day!A$2="","",_rlcf_month_day!A$2/100),_tag_month_day!BV599/100)</f>
        <v/>
      </c>
      <c r="GL603" s="620" t="str">
        <f>IF(_tag_month_day!BW599="",IF(_rlcf_month_day!B$2="","",_rlcf_month_day!B$2/100),_tag_month_day!BW599/100)</f>
        <v/>
      </c>
      <c r="GM603" s="621" t="str">
        <f>IF(_tag_month_day!BX599="",IF(_rlcf_month_day!C$2="","",_rlcf_month_day!C$2/100),_tag_month_day!BX599/100)</f>
        <v/>
      </c>
      <c r="GN603" s="620" t="str">
        <f>IF(_tag_month_day!BV599="",IF(_rlcf_month_day!A$2="","",_rlcf_month_day!A$2/100),_tag_month_day!BV599/100)</f>
        <v/>
      </c>
      <c r="GO603" s="620" t="str">
        <f>IF(_tag_month_day!BW599="",IF(_rlcf_month_day!B$2="","",_rlcf_month_day!B$2/100),_tag_month_day!BW599/100)</f>
        <v/>
      </c>
      <c r="GP603" s="620" t="str">
        <f>IF(_tag_month_day!CD599="",IF(_rlcf_month_day!E$2="","",_rlcf_month_day!E$2/100),_tag_month_day!CD599/100)</f>
        <v/>
      </c>
      <c r="GQ603" s="620" t="str">
        <f>IF(_tag_month_day!CE599="",IF(_rlcf_month_day!F$2="","",_rlcf_month_day!F$2/100),_tag_month_day!CE599/100)</f>
        <v/>
      </c>
      <c r="GR603" s="621" t="str">
        <f>IF(_tag_month_day!CF599="",IF(_rlcf_month_day!G$2="","",_rlcf_month_day!G$2/100),_tag_month_day!CF599/100)</f>
        <v/>
      </c>
      <c r="GS603" s="626">
        <f t="shared" ref="GS603:HH603" si="3666">GS602</f>
        <v>0.953</v>
      </c>
      <c r="GT603" s="626">
        <f t="shared" si="3666"/>
        <v>0.55</v>
      </c>
      <c r="GU603" s="626">
        <f t="shared" si="3666"/>
        <v>0.55</v>
      </c>
      <c r="GV603" s="626">
        <f t="shared" si="3666"/>
        <v>0.55</v>
      </c>
      <c r="GW603" s="626">
        <f t="shared" si="3666"/>
        <v>0.5</v>
      </c>
      <c r="GX603" s="626">
        <f t="shared" si="3666"/>
        <v>0.935</v>
      </c>
      <c r="GY603" s="626">
        <f t="shared" si="3666"/>
        <v>0.15</v>
      </c>
      <c r="GZ603" s="626">
        <f t="shared" si="3666"/>
        <v>1</v>
      </c>
      <c r="HA603" s="632">
        <f t="shared" si="3666"/>
        <v>0.047</v>
      </c>
      <c r="HB603" s="632">
        <f t="shared" si="3666"/>
        <v>0.45</v>
      </c>
      <c r="HC603" s="632">
        <f t="shared" si="3666"/>
        <v>0.45</v>
      </c>
      <c r="HD603" s="632">
        <f t="shared" si="3666"/>
        <v>0.45</v>
      </c>
      <c r="HE603" s="632">
        <f t="shared" si="3666"/>
        <v>0.5</v>
      </c>
      <c r="HF603" s="632">
        <f t="shared" si="3666"/>
        <v>0.065</v>
      </c>
      <c r="HG603" s="632">
        <f t="shared" si="3666"/>
        <v>0.85</v>
      </c>
      <c r="HH603" s="632">
        <f t="shared" si="3666"/>
        <v>0</v>
      </c>
      <c r="HI603" s="68">
        <f t="shared" si="3523"/>
        <v>0</v>
      </c>
      <c r="HJ603" s="68" t="e">
        <f t="shared" si="3554"/>
        <v>#VALUE!</v>
      </c>
      <c r="HK603" s="202">
        <f t="shared" si="3555"/>
        <v>0.85</v>
      </c>
      <c r="HL603" s="464">
        <f t="shared" si="3556"/>
        <v>550000</v>
      </c>
      <c r="HM603" s="464">
        <f t="shared" si="3557"/>
        <v>480000</v>
      </c>
      <c r="HN603" s="192" t="e">
        <f t="shared" si="3524"/>
        <v>#VALUE!</v>
      </c>
      <c r="HO603" s="192" t="e">
        <f>HN603*HK603*$HO$2/HL603*1000000</f>
        <v>#VALUE!</v>
      </c>
      <c r="HP603" s="192" t="e">
        <f>HN603*HK603*$HP$2/HM603*1000000</f>
        <v>#VALUE!</v>
      </c>
    </row>
    <row r="604" customFormat="1" spans="1:224">
      <c r="A604" s="381">
        <v>599</v>
      </c>
      <c r="B604" s="54">
        <f ca="1" t="shared" si="3558"/>
        <v>43641</v>
      </c>
      <c r="C604" s="57">
        <f t="shared" si="3559"/>
        <v>0.0416666666666667</v>
      </c>
      <c r="D604" s="68" t="str">
        <f ca="1" t="shared" si="3525"/>
        <v>中班</v>
      </c>
      <c r="E604" s="68" t="str">
        <f ca="1" t="shared" si="3526"/>
        <v>丁</v>
      </c>
      <c r="F604" s="68">
        <f ca="1">SUMPRODUCT((成本日报!$A$3:$A$95=计划!B604)*(成本日报!$B$3:$B$95=计划!$D604),成本日报!$C$3:$C$95)</f>
        <v>4</v>
      </c>
      <c r="G604" s="382">
        <f ca="1" t="shared" si="3560"/>
        <v>43641.9166666652</v>
      </c>
      <c r="H604" s="382">
        <f ca="1" t="shared" si="3527"/>
        <v>43641.9236111097</v>
      </c>
      <c r="I604" s="382">
        <f ca="1" t="shared" si="3528"/>
        <v>43641.9291666652</v>
      </c>
      <c r="J604" s="382">
        <f ca="1" t="shared" si="3529"/>
        <v>43641.9583333319</v>
      </c>
      <c r="K604" s="382">
        <f ca="1" t="shared" si="3530"/>
        <v>43642.0208333319</v>
      </c>
      <c r="L604" s="382">
        <f ca="1" t="shared" si="3531"/>
        <v>43642.0416666652</v>
      </c>
      <c r="M604" s="398" t="str">
        <f>IF(_tag_month_day!A600="","",_tag_month_day!A600)</f>
        <v/>
      </c>
      <c r="N604" s="398" t="str">
        <f>IF(_tag_month_day!B600="","",_tag_month_day!B600)</f>
        <v/>
      </c>
      <c r="O604" s="399" t="e">
        <f t="shared" si="3532"/>
        <v>#VALUE!</v>
      </c>
      <c r="P604" s="398" t="str">
        <f>IF(_tag_month_day!C600="","",_tag_month_day!C600)</f>
        <v/>
      </c>
      <c r="Q604" s="398" t="str">
        <f>IF(_tag_month_day!D600="","",_tag_month_day!D600)</f>
        <v/>
      </c>
      <c r="R604" s="416">
        <f>IF(_tag_month_day!CB600="",R603,_tag_month_day!CB600/100)</f>
        <v>0.07</v>
      </c>
      <c r="S604" s="417" t="str">
        <f>IF(_tag_month_day!E600="","",_tag_month_day!E600)</f>
        <v/>
      </c>
      <c r="T604" s="417" t="str">
        <f>IF(_tag_month_day!F600="","",_tag_month_day!F600)</f>
        <v/>
      </c>
      <c r="U604" s="418" t="e">
        <f t="shared" si="3486"/>
        <v>#VALUE!</v>
      </c>
      <c r="V604" s="53" t="e">
        <f t="shared" si="3487"/>
        <v>#VALUE!</v>
      </c>
      <c r="W604" s="419" t="str">
        <f>IF(_jhy_month_day!A600="","",_jhy_month_day!A600)</f>
        <v/>
      </c>
      <c r="X604" s="420" t="str">
        <f>IF(_jhy_month_day!B600="","",_jhy_month_day!B600/100)</f>
        <v/>
      </c>
      <c r="Y604" s="420" t="str">
        <f>IF(_jhy_month_day!C600="","",_jhy_month_day!C600/100)</f>
        <v/>
      </c>
      <c r="Z604" s="439">
        <f t="shared" si="3576"/>
        <v>150</v>
      </c>
      <c r="AA604" s="440" t="str">
        <f>IF(_tag_month_day!G600="","",_tag_month_day!G600/100)</f>
        <v/>
      </c>
      <c r="AB604" s="440" t="str">
        <f>IF(_tag_month_day!H600="","",_tag_month_day!H600/100)</f>
        <v/>
      </c>
      <c r="AC604" s="193">
        <f t="shared" si="3533"/>
        <v>1.59963432013121</v>
      </c>
      <c r="AD604" s="441" t="str">
        <f t="shared" si="3534"/>
        <v/>
      </c>
      <c r="AE604" s="442" t="str">
        <f t="shared" si="3535"/>
        <v/>
      </c>
      <c r="AF604" s="443">
        <v>1</v>
      </c>
      <c r="AG604" s="68" t="str">
        <f>IF(_duihao_month_day!A600="","",_duihao_month_day!A600)</f>
        <v/>
      </c>
      <c r="AH604" s="463">
        <f>IF(_gyk_month_day!B600="",AH603,_gyk_month_day!B600)</f>
        <v>820</v>
      </c>
      <c r="AI604" s="464"/>
      <c r="AJ604" s="68" t="str">
        <f>IF(_tag_month_day!I600="","",_tag_month_day!I600)</f>
        <v/>
      </c>
      <c r="AK604" s="465" t="str">
        <f>IF(_tzyy_month_day!A600="","",_tzyy_month_day!A600)</f>
        <v/>
      </c>
      <c r="AL604" s="465" t="str">
        <f>IF(_tzyy_month_day!B600="","",_tzyy_month_day!B600)</f>
        <v/>
      </c>
      <c r="AM604" s="465" t="str">
        <f>IF(_tzyy_month_day!C600="","",_tzyy_month_day!C600)</f>
        <v/>
      </c>
      <c r="AN604" s="466" t="str">
        <f>IF(_tag_month_day!CG600="","",_tag_month_day!CG600)</f>
        <v/>
      </c>
      <c r="AO604" s="466" t="str">
        <f>IF(_tag_month_day!CH600="","",_tag_month_day!CH600)</f>
        <v/>
      </c>
      <c r="AP604" s="486" t="e">
        <f t="shared" si="3536"/>
        <v>#VALUE!</v>
      </c>
      <c r="AQ604" s="487" t="str">
        <f>IF(_tag_month_day!J600="","",_tag_month_day!J600/100)</f>
        <v/>
      </c>
      <c r="AR604" s="488">
        <f t="shared" si="3537"/>
        <v>1.3</v>
      </c>
      <c r="AS604" s="489" t="e">
        <f t="shared" si="3488"/>
        <v>#VALUE!</v>
      </c>
      <c r="AT604" s="489">
        <f t="shared" si="3538"/>
        <v>0</v>
      </c>
      <c r="AU604" s="490" t="str">
        <f>IF(_tag_month_day!K600="","",_tag_month_day!K600)</f>
        <v/>
      </c>
      <c r="AV604" s="491" t="str">
        <f>IF(_tag_month_day!L600="","",_tag_month_day!L600/100)</f>
        <v/>
      </c>
      <c r="AW604" s="420">
        <f t="shared" si="3460"/>
        <v>0</v>
      </c>
      <c r="AX604" s="420">
        <f t="shared" si="3539"/>
        <v>0</v>
      </c>
      <c r="AY604" s="420" t="str">
        <f>IF(_tag_month_day!M600="","",_tag_month_day!M600/100)</f>
        <v/>
      </c>
      <c r="AZ604" s="420" t="str">
        <f>IF(_tag_month_day!N600="","",_tag_month_day!N600/100)</f>
        <v/>
      </c>
      <c r="BA604" s="420" t="str">
        <f>IF(_tag_month_day!O600="","",_tag_month_day!O600/100)</f>
        <v/>
      </c>
      <c r="BB604" s="496" t="str">
        <f>IF(_tag_month_day!P600="","",_tag_month_day!P600/100)</f>
        <v/>
      </c>
      <c r="BC604" s="496">
        <f t="shared" si="3540"/>
        <v>0</v>
      </c>
      <c r="BD604" s="496" t="str">
        <f>IF(_tag_month_day!Q600="","",_tag_month_day!Q600/100)</f>
        <v/>
      </c>
      <c r="BE604" s="510" t="str">
        <f>IF(_tag_month_day!R600="","",_tag_month_day!R600/100)</f>
        <v/>
      </c>
      <c r="BF604" s="413" t="str">
        <f>IF(_tag_month_day!CC600="","",_tag_month_day!CC600/100)</f>
        <v/>
      </c>
      <c r="BG604" s="511" t="e">
        <f t="shared" si="3489"/>
        <v>#VALUE!</v>
      </c>
      <c r="BH604" s="198">
        <f t="shared" si="3490"/>
        <v>0</v>
      </c>
      <c r="BI604" s="512" t="e">
        <f>IF(CX604=0,BI603,(DK604*查询!$R$5+DL604*查询!$Q$5+DM604*查询!$N$5+DN604*查询!$O$5+DO604*查询!$P$5)*AF604/CX604)</f>
        <v>#VALUE!</v>
      </c>
      <c r="BJ604" s="512" t="e">
        <f>IF(CX604=0,BJ603,(DP604*查询!$S$5+DQ604*查询!$T$5+DR604*查询!$U$5)*AF604/CX604)</f>
        <v>#VALUE!</v>
      </c>
      <c r="BK604" s="512">
        <f t="shared" si="3541"/>
        <v>1</v>
      </c>
      <c r="BL604" s="513" t="str">
        <f>IF(_cfyc_month_day!A600="","",_cfyc_month_day!A600)</f>
        <v/>
      </c>
      <c r="BM604" s="513" t="str">
        <f>IF(_cfyc_month_day!B600="","",_cfyc_month_day!B600)</f>
        <v/>
      </c>
      <c r="BN604" s="513" t="str">
        <f>IF(_cfyc_month_day!C600="","",_cfyc_month_day!C600)</f>
        <v/>
      </c>
      <c r="BO604" s="522" t="str">
        <f>IF(_cfyc_month_day!D600="","",_cfyc_month_day!D600)</f>
        <v/>
      </c>
      <c r="BP604" s="522" t="str">
        <f>IF(_cfyc_month_day!E600="","",_cfyc_month_day!E600)</f>
        <v/>
      </c>
      <c r="BQ604" s="522" t="str">
        <f>IF(_cfyc_month_day!F600="","",_cfyc_month_day!F600)</f>
        <v/>
      </c>
      <c r="BR604" s="513" t="str">
        <f>IF(_tag_month_day!T600="","",_tag_month_day!T600)</f>
        <v/>
      </c>
      <c r="BS604" s="513" t="str">
        <f>IF(_tag_month_day!U600="","",_tag_month_day!U600)</f>
        <v/>
      </c>
      <c r="BT604" s="523" t="str">
        <f t="shared" si="3542"/>
        <v/>
      </c>
      <c r="BU604" s="223" t="str">
        <f>IF(_tag_month_day!V600="","",_tag_month_day!V600)</f>
        <v/>
      </c>
      <c r="BV604" s="206" t="str">
        <f>IF(_tag_month_day!W600="","",_tag_month_day!W600)</f>
        <v/>
      </c>
      <c r="BW604" s="540" t="str">
        <f>IF(_tag_month_day!X600="","",_tag_month_day!X600)</f>
        <v/>
      </c>
      <c r="BX604" s="540" t="str">
        <f>IF(_tag_month_day!Y600="","",_tag_month_day!Y600)</f>
        <v/>
      </c>
      <c r="BY604" s="541">
        <f ca="1" t="shared" si="3543"/>
        <v>43642.0416666652</v>
      </c>
      <c r="BZ604" s="542"/>
      <c r="CA604" s="562" t="str">
        <f>IF(_jhy2_month_day!A600="","",_jhy2_month_day!A600)</f>
        <v/>
      </c>
      <c r="CB604" s="464" t="str">
        <f>IF(_jhy2_month_day!B600="","",_jhy2_month_day!B600)</f>
        <v/>
      </c>
      <c r="CC604" s="464" t="str">
        <f>IF(_jhy2_month_day!C600="","",_jhy2_month_day!C600)</f>
        <v/>
      </c>
      <c r="CD604" s="464" t="str">
        <f>IF(_jhy2_month_day!D600="","",_jhy2_month_day!D600)</f>
        <v/>
      </c>
      <c r="CE604" s="464" t="str">
        <f>IF(_jhy2_month_day!E600="","",_jhy2_month_day!E600)</f>
        <v/>
      </c>
      <c r="CF604" s="464" t="str">
        <f>IF(_jhy2_month_day!F600="","",_jhy2_month_day!F600)</f>
        <v/>
      </c>
      <c r="CG604" s="464" t="str">
        <f>IF(_jhy2_month_day!G600="","",_jhy2_month_day!G600)</f>
        <v/>
      </c>
      <c r="CH604" s="464" t="str">
        <f>IF(_jhy2_month_day!H600="","",_jhy2_month_day!H600)</f>
        <v/>
      </c>
      <c r="CI604" s="464" t="str">
        <f>IF(_jhy2_month_day!I600="","",_jhy2_month_day!I600)</f>
        <v/>
      </c>
      <c r="CJ604" s="464" t="str">
        <f>IF(_jhy2_month_day!J600="","",_jhy2_month_day!J600)</f>
        <v/>
      </c>
      <c r="CK604" s="464" t="str">
        <f>IF(_jhy2_month_day!K600="","",_jhy2_month_day!K600)</f>
        <v/>
      </c>
      <c r="CL604" s="562" t="str">
        <f>IF(_jhy2_month_day!L600="","",_jhy2_month_day!L600)</f>
        <v/>
      </c>
      <c r="CM604" s="562" t="str">
        <f>IF(_jhy2_month_day!M600="","",_jhy2_month_day!M600)</f>
        <v/>
      </c>
      <c r="CN604" s="562" t="str">
        <f>IF(_jhy2_month_day!N600="","",_jhy2_month_day!N600)</f>
        <v/>
      </c>
      <c r="CO604" s="562" t="str">
        <f>IF(_jhy2_month_day!O600="","",_jhy2_month_day!O600)</f>
        <v/>
      </c>
      <c r="CP604" s="562" t="str">
        <f>IF(_jhy2_month_day!P600="","",_jhy2_month_day!P600)</f>
        <v/>
      </c>
      <c r="CQ604" s="562" t="str">
        <f>IF(_jhy2_month_day!Q600="","",_jhy2_month_day!Q600)</f>
        <v/>
      </c>
      <c r="CR604" s="563" t="str">
        <f>IF(_jhy2_month_day!R600="","",_jhy2_month_day!R600)</f>
        <v/>
      </c>
      <c r="CS604" s="576" t="str">
        <f>IF(_jhy2_month_day!S600="","",_jhy2_month_day!S600)</f>
        <v/>
      </c>
      <c r="CT604" s="562" t="str">
        <f>IF(_jhy2_month_day!T600="","",_jhy2_month_day!T600)</f>
        <v/>
      </c>
      <c r="CU604" s="577" t="e">
        <f t="shared" si="3491"/>
        <v>#VALUE!</v>
      </c>
      <c r="CV604" s="198" t="e">
        <f t="shared" si="3492"/>
        <v>#VALUE!</v>
      </c>
      <c r="CW604" s="192" t="e">
        <f t="shared" si="3493"/>
        <v>#VALUE!</v>
      </c>
      <c r="CX604" s="192" t="e">
        <f t="shared" si="3494"/>
        <v>#VALUE!</v>
      </c>
      <c r="CY604" s="202" t="e">
        <f t="shared" si="3495"/>
        <v>#VALUE!</v>
      </c>
      <c r="CZ604" s="192" t="e">
        <f t="shared" ref="CZ604:DI604" si="3667">$AJ604*EF604</f>
        <v>#VALUE!</v>
      </c>
      <c r="DA604" s="192" t="e">
        <f t="shared" si="3667"/>
        <v>#VALUE!</v>
      </c>
      <c r="DB604" s="192" t="e">
        <f t="shared" si="3667"/>
        <v>#VALUE!</v>
      </c>
      <c r="DC604" s="192" t="e">
        <f t="shared" si="3667"/>
        <v>#VALUE!</v>
      </c>
      <c r="DD604" s="192" t="e">
        <f t="shared" si="3667"/>
        <v>#VALUE!</v>
      </c>
      <c r="DE604" s="192" t="e">
        <f t="shared" si="3667"/>
        <v>#VALUE!</v>
      </c>
      <c r="DF604" s="192" t="e">
        <f t="shared" si="3667"/>
        <v>#VALUE!</v>
      </c>
      <c r="DG604" s="192" t="e">
        <f t="shared" si="3667"/>
        <v>#VALUE!</v>
      </c>
      <c r="DH604" s="192" t="e">
        <f t="shared" si="3667"/>
        <v>#VALUE!</v>
      </c>
      <c r="DI604" s="192" t="e">
        <f t="shared" si="3667"/>
        <v>#VALUE!</v>
      </c>
      <c r="DJ604" s="192" t="e">
        <f t="shared" si="3497"/>
        <v>#VALUE!</v>
      </c>
      <c r="DK604" s="192" t="e">
        <f t="shared" si="3498"/>
        <v>#VALUE!</v>
      </c>
      <c r="DL604" s="192" t="e">
        <f t="shared" si="3499"/>
        <v>#VALUE!</v>
      </c>
      <c r="DM604" s="192" t="e">
        <f t="shared" si="3500"/>
        <v>#VALUE!</v>
      </c>
      <c r="DN604" s="192" t="e">
        <f t="shared" si="3501"/>
        <v>#VALUE!</v>
      </c>
      <c r="DO604" s="192" t="e">
        <f t="shared" si="3502"/>
        <v>#VALUE!</v>
      </c>
      <c r="DP604" s="192" t="e">
        <f t="shared" si="3503"/>
        <v>#VALUE!</v>
      </c>
      <c r="DQ604" s="192" t="e">
        <f t="shared" si="3504"/>
        <v>#VALUE!</v>
      </c>
      <c r="DR604" s="192" t="e">
        <f t="shared" si="3505"/>
        <v>#VALUE!</v>
      </c>
      <c r="DS604" s="192" t="e">
        <f t="shared" si="3506"/>
        <v>#VALUE!</v>
      </c>
      <c r="DT604" s="192" t="e">
        <f t="shared" si="3507"/>
        <v>#VALUE!</v>
      </c>
      <c r="DU604" s="192" t="e">
        <f t="shared" si="3508"/>
        <v>#VALUE!</v>
      </c>
      <c r="DV604" s="198" t="e">
        <f t="shared" si="3509"/>
        <v>#VALUE!</v>
      </c>
      <c r="DW604" s="198" t="e">
        <f t="shared" si="3510"/>
        <v>#DIV/0!</v>
      </c>
      <c r="DX604" s="198" t="e">
        <f t="shared" si="3511"/>
        <v>#DIV/0!</v>
      </c>
      <c r="DY604" s="198" t="e">
        <f t="shared" si="3512"/>
        <v>#VALUE!</v>
      </c>
      <c r="DZ604" s="198" t="e">
        <f t="shared" si="3513"/>
        <v>#VALUE!</v>
      </c>
      <c r="EA604" s="198" t="e">
        <f t="shared" si="3514"/>
        <v>#VALUE!</v>
      </c>
      <c r="EB604" s="198" t="e">
        <f t="shared" si="3515"/>
        <v>#VALUE!</v>
      </c>
      <c r="EC604" s="198" t="e">
        <f t="shared" si="3516"/>
        <v>#DIV/0!</v>
      </c>
      <c r="ED604" s="198" t="e">
        <f t="shared" si="3517"/>
        <v>#VALUE!</v>
      </c>
      <c r="EE604" s="198" t="e">
        <f t="shared" si="3518"/>
        <v>#VALUE!</v>
      </c>
      <c r="EF604" s="198" t="e">
        <f t="shared" ref="EF604:EO604" si="3668">DV604/SUM($DV604:$EE604)</f>
        <v>#VALUE!</v>
      </c>
      <c r="EG604" s="198" t="e">
        <f t="shared" si="3668"/>
        <v>#DIV/0!</v>
      </c>
      <c r="EH604" s="198" t="e">
        <f t="shared" si="3668"/>
        <v>#DIV/0!</v>
      </c>
      <c r="EI604" s="198" t="e">
        <f t="shared" si="3668"/>
        <v>#VALUE!</v>
      </c>
      <c r="EJ604" s="198" t="e">
        <f t="shared" si="3668"/>
        <v>#VALUE!</v>
      </c>
      <c r="EK604" s="198" t="e">
        <f t="shared" si="3668"/>
        <v>#VALUE!</v>
      </c>
      <c r="EL604" s="198" t="e">
        <f t="shared" si="3668"/>
        <v>#VALUE!</v>
      </c>
      <c r="EM604" s="198" t="e">
        <f t="shared" si="3668"/>
        <v>#DIV/0!</v>
      </c>
      <c r="EN604" s="198" t="e">
        <f t="shared" si="3668"/>
        <v>#VALUE!</v>
      </c>
      <c r="EO604" s="198" t="e">
        <f t="shared" si="3668"/>
        <v>#VALUE!</v>
      </c>
      <c r="EP604" s="511">
        <f t="shared" ref="EP604:EW604" si="3669">EP603</f>
        <v>0.08</v>
      </c>
      <c r="EQ604" s="511">
        <f t="shared" si="3669"/>
        <v>0.015</v>
      </c>
      <c r="ER604" s="511">
        <f t="shared" si="3669"/>
        <v>0.015</v>
      </c>
      <c r="ES604" s="511">
        <f t="shared" si="3669"/>
        <v>0.015</v>
      </c>
      <c r="ET604" s="511">
        <f t="shared" si="3669"/>
        <v>0.015</v>
      </c>
      <c r="EU604" s="511">
        <f t="shared" si="3669"/>
        <v>0.09</v>
      </c>
      <c r="EV604" s="511">
        <f t="shared" si="3669"/>
        <v>0.09</v>
      </c>
      <c r="EW604" s="511">
        <f t="shared" si="3669"/>
        <v>0.09</v>
      </c>
      <c r="EX604" s="420" t="str">
        <f>IF(_tag_month_day!AS600="","",_tag_month_day!AS600/100)</f>
        <v/>
      </c>
      <c r="EY604" s="420" t="str">
        <f>IF(_tag_month_day!AT600="","",_tag_month_day!AT600/100)</f>
        <v/>
      </c>
      <c r="EZ604" s="420" t="str">
        <f>IF(_tag_month_day!AU600="","",_tag_month_day!AU600/100)</f>
        <v/>
      </c>
      <c r="FA604" s="420" t="str">
        <f>IF(_tag_month_day!AV600="","",_tag_month_day!AV600/100)</f>
        <v/>
      </c>
      <c r="FB604" s="420" t="str">
        <f>IF(_tag_month_day!AW600="","",_tag_month_day!AW600/100)</f>
        <v/>
      </c>
      <c r="FC604" s="420" t="str">
        <f>IF(_tag_month_day!AX600="","",_tag_month_day!AX600/100)</f>
        <v/>
      </c>
      <c r="FD604" s="510">
        <f t="shared" si="3547"/>
        <v>0.33</v>
      </c>
      <c r="FE604" s="510">
        <f t="shared" si="3548"/>
        <v>0.19</v>
      </c>
      <c r="FF604" s="510">
        <f t="shared" si="3549"/>
        <v>0.003</v>
      </c>
      <c r="FG604" s="510">
        <f t="shared" si="3550"/>
        <v>0</v>
      </c>
      <c r="FH604" s="603">
        <f t="shared" si="3551"/>
        <v>0.0001</v>
      </c>
      <c r="FI604" s="510">
        <f t="shared" ref="FI604:FR604" si="3670">FI603</f>
        <v>0.41</v>
      </c>
      <c r="FJ604" s="510">
        <f t="shared" si="3670"/>
        <v>0.11</v>
      </c>
      <c r="FK604" s="510">
        <f t="shared" si="3670"/>
        <v>0.015</v>
      </c>
      <c r="FL604" s="510">
        <f t="shared" si="3670"/>
        <v>0</v>
      </c>
      <c r="FM604" s="603">
        <f t="shared" si="3670"/>
        <v>0.0001</v>
      </c>
      <c r="FN604" s="510" t="str">
        <f>IF(_tag_month_day!AY600="","",_tag_month_day!AY600/100)</f>
        <v/>
      </c>
      <c r="FO604" s="510" t="str">
        <f>IF(_tag_month_day!AZ600="","",_tag_month_day!AZ600/100)</f>
        <v/>
      </c>
      <c r="FP604" s="510" t="str">
        <f>IF(_tag_month_day!BA600="","",_tag_month_day!BA600/100)</f>
        <v/>
      </c>
      <c r="FQ604" s="510" t="str">
        <f>IF(_tag_month_day!BB600="","",_tag_month_day!BB600/100)</f>
        <v/>
      </c>
      <c r="FR604" s="603" t="str">
        <f>IF(_tag_month_day!BC600="","",_tag_month_day!BC600/100)</f>
        <v/>
      </c>
      <c r="FS604" s="510" t="str">
        <f>IF(_tag_month_day!BD600="","",_tag_month_day!BD600/100)</f>
        <v/>
      </c>
      <c r="FT604" s="510" t="str">
        <f>IF(_tag_month_day!BE600="","",_tag_month_day!BE600/100)</f>
        <v/>
      </c>
      <c r="FU604" s="510" t="str">
        <f>IF(_tag_month_day!BF600="","",_tag_month_day!BF600/100)</f>
        <v/>
      </c>
      <c r="FV604" s="510" t="str">
        <f>IF(_tag_month_day!BG600="","",_tag_month_day!BG600/100)</f>
        <v/>
      </c>
      <c r="FW604" s="603" t="str">
        <f>IF(_tag_month_day!BH600="","",_tag_month_day!BH600/100)</f>
        <v/>
      </c>
      <c r="FX604" s="510" t="str">
        <f>IF(_tag_month_day!BI600="","",_tag_month_day!BI600/100)</f>
        <v/>
      </c>
      <c r="FY604" s="510" t="str">
        <f>IF(_tag_month_day!BJ600="","",_tag_month_day!BJ600/100)</f>
        <v/>
      </c>
      <c r="FZ604" s="605" t="str">
        <f>IF(_tag_month_day!BK600="","",_tag_month_day!BK600/100)</f>
        <v/>
      </c>
      <c r="GA604" s="510" t="str">
        <f>IF(_tag_month_day!BL600="","",_tag_month_day!BL600/100)</f>
        <v/>
      </c>
      <c r="GB604" s="603" t="str">
        <f>IF(_tag_month_day!BM600="","",_tag_month_day!BM600/100)</f>
        <v/>
      </c>
      <c r="GC604" s="420" t="str">
        <f>IF(_tag_month_day!BN600="","",_tag_month_day!BN600/100)</f>
        <v/>
      </c>
      <c r="GD604" s="420" t="str">
        <f>IF(_tag_month_day!BO600="","",_tag_month_day!BO600/100)</f>
        <v/>
      </c>
      <c r="GE604" s="420" t="str">
        <f>IF(_tag_month_day!BP600="","",_tag_month_day!BP600/100)</f>
        <v/>
      </c>
      <c r="GF604" s="420" t="str">
        <f>IF(_tag_month_day!BQ600="","",_tag_month_day!BQ600/100)</f>
        <v/>
      </c>
      <c r="GG604" s="420" t="str">
        <f>IF(_tag_month_day!BR600="","",_tag_month_day!BR600/100)</f>
        <v/>
      </c>
      <c r="GH604" s="420" t="str">
        <f>IF(_tag_month_day!BS600="","",_tag_month_day!BS600/100)</f>
        <v/>
      </c>
      <c r="GI604" s="603" t="str">
        <f>IF(_tag_month_day!BT600="","",_tag_month_day!BT600/100)</f>
        <v/>
      </c>
      <c r="GJ604" s="612" t="str">
        <f>IF(_tag_month_day!BU600="","",_tag_month_day!BU600/100)</f>
        <v/>
      </c>
      <c r="GK604" s="620" t="str">
        <f>IF(_tag_month_day!BV600="",IF(_rlcf_month_day!A$2="","",_rlcf_month_day!A$2/100),_tag_month_day!BV600/100)</f>
        <v/>
      </c>
      <c r="GL604" s="620" t="str">
        <f>IF(_tag_month_day!BW600="",IF(_rlcf_month_day!B$2="","",_rlcf_month_day!B$2/100),_tag_month_day!BW600/100)</f>
        <v/>
      </c>
      <c r="GM604" s="621" t="str">
        <f>IF(_tag_month_day!BX600="",IF(_rlcf_month_day!C$2="","",_rlcf_month_day!C$2/100),_tag_month_day!BX600/100)</f>
        <v/>
      </c>
      <c r="GN604" s="620" t="str">
        <f>IF(_tag_month_day!BV600="",IF(_rlcf_month_day!A$2="","",_rlcf_month_day!A$2/100),_tag_month_day!BV600/100)</f>
        <v/>
      </c>
      <c r="GO604" s="620" t="str">
        <f>IF(_tag_month_day!BW600="",IF(_rlcf_month_day!B$2="","",_rlcf_month_day!B$2/100),_tag_month_day!BW600/100)</f>
        <v/>
      </c>
      <c r="GP604" s="620" t="str">
        <f>IF(_tag_month_day!CD600="",IF(_rlcf_month_day!E$2="","",_rlcf_month_day!E$2/100),_tag_month_day!CD600/100)</f>
        <v/>
      </c>
      <c r="GQ604" s="620" t="str">
        <f>IF(_tag_month_day!CE600="",IF(_rlcf_month_day!F$2="","",_rlcf_month_day!F$2/100),_tag_month_day!CE600/100)</f>
        <v/>
      </c>
      <c r="GR604" s="621" t="str">
        <f>IF(_tag_month_day!CF600="",IF(_rlcf_month_day!G$2="","",_rlcf_month_day!G$2/100),_tag_month_day!CF600/100)</f>
        <v/>
      </c>
      <c r="GS604" s="626">
        <f t="shared" ref="GS604:HH604" si="3671">GS603</f>
        <v>0.953</v>
      </c>
      <c r="GT604" s="626">
        <f t="shared" si="3671"/>
        <v>0.55</v>
      </c>
      <c r="GU604" s="626">
        <f t="shared" si="3671"/>
        <v>0.55</v>
      </c>
      <c r="GV604" s="626">
        <f t="shared" si="3671"/>
        <v>0.55</v>
      </c>
      <c r="GW604" s="626">
        <f t="shared" si="3671"/>
        <v>0.5</v>
      </c>
      <c r="GX604" s="626">
        <f t="shared" si="3671"/>
        <v>0.935</v>
      </c>
      <c r="GY604" s="626">
        <f t="shared" si="3671"/>
        <v>0.15</v>
      </c>
      <c r="GZ604" s="626">
        <f t="shared" si="3671"/>
        <v>1</v>
      </c>
      <c r="HA604" s="632">
        <f t="shared" si="3671"/>
        <v>0.047</v>
      </c>
      <c r="HB604" s="632">
        <f t="shared" si="3671"/>
        <v>0.45</v>
      </c>
      <c r="HC604" s="632">
        <f t="shared" si="3671"/>
        <v>0.45</v>
      </c>
      <c r="HD604" s="632">
        <f t="shared" si="3671"/>
        <v>0.45</v>
      </c>
      <c r="HE604" s="632">
        <f t="shared" si="3671"/>
        <v>0.5</v>
      </c>
      <c r="HF604" s="632">
        <f t="shared" si="3671"/>
        <v>0.065</v>
      </c>
      <c r="HG604" s="632">
        <f t="shared" si="3671"/>
        <v>0.85</v>
      </c>
      <c r="HH604" s="632">
        <f t="shared" si="3671"/>
        <v>0</v>
      </c>
      <c r="HI604" s="68">
        <f t="shared" si="3523"/>
        <v>0</v>
      </c>
      <c r="HJ604" s="68" t="e">
        <f t="shared" si="3554"/>
        <v>#VALUE!</v>
      </c>
      <c r="HK604" s="202">
        <f t="shared" si="3555"/>
        <v>0.85</v>
      </c>
      <c r="HL604" s="464">
        <f t="shared" si="3556"/>
        <v>550000</v>
      </c>
      <c r="HM604" s="464">
        <f t="shared" si="3557"/>
        <v>480000</v>
      </c>
      <c r="HN604" s="192" t="e">
        <f t="shared" si="3524"/>
        <v>#VALUE!</v>
      </c>
      <c r="HO604" s="192" t="e">
        <f>HN604*HK604*$HO$2/HL604*1000000</f>
        <v>#VALUE!</v>
      </c>
      <c r="HP604" s="192" t="e">
        <f>HN604*HK604*$HP$2/HM604*1000000</f>
        <v>#VALUE!</v>
      </c>
    </row>
    <row r="605" customFormat="1" spans="1:224">
      <c r="A605" s="381">
        <v>600</v>
      </c>
      <c r="B605" s="54">
        <f ca="1" t="shared" si="3558"/>
        <v>43641</v>
      </c>
      <c r="C605" s="57">
        <f t="shared" si="3559"/>
        <v>0.0416666666666667</v>
      </c>
      <c r="D605" s="68" t="str">
        <f ca="1" t="shared" si="3525"/>
        <v>中班</v>
      </c>
      <c r="E605" s="68" t="str">
        <f ca="1" t="shared" si="3526"/>
        <v>丁</v>
      </c>
      <c r="F605" s="68">
        <f ca="1">SUMPRODUCT((成本日报!$A$3:$A$95=计划!B605)*(成本日报!$B$3:$B$95=计划!$D605),成本日报!$C$3:$C$95)</f>
        <v>4</v>
      </c>
      <c r="G605" s="382">
        <f ca="1" t="shared" si="3560"/>
        <v>43641.9583333319</v>
      </c>
      <c r="H605" s="382">
        <f ca="1" t="shared" si="3527"/>
        <v>43641.9652777763</v>
      </c>
      <c r="I605" s="382">
        <f ca="1" t="shared" si="3528"/>
        <v>43641.9708333319</v>
      </c>
      <c r="J605" s="382">
        <f ca="1" t="shared" si="3529"/>
        <v>43641.9999999985</v>
      </c>
      <c r="K605" s="382">
        <f ca="1" t="shared" si="3530"/>
        <v>43642.0624999986</v>
      </c>
      <c r="L605" s="382">
        <f ca="1" t="shared" si="3531"/>
        <v>43642.0833333319</v>
      </c>
      <c r="M605" s="398" t="str">
        <f>IF(_tag_month_day!A601="","",_tag_month_day!A601)</f>
        <v/>
      </c>
      <c r="N605" s="398" t="str">
        <f>IF(_tag_month_day!B601="","",_tag_month_day!B601)</f>
        <v/>
      </c>
      <c r="O605" s="399" t="e">
        <f t="shared" si="3532"/>
        <v>#VALUE!</v>
      </c>
      <c r="P605" s="398" t="str">
        <f>IF(_tag_month_day!C601="","",_tag_month_day!C601)</f>
        <v/>
      </c>
      <c r="Q605" s="398" t="str">
        <f>IF(_tag_month_day!D601="","",_tag_month_day!D601)</f>
        <v/>
      </c>
      <c r="R605" s="416">
        <f>IF(_tag_month_day!CB601="",R604,_tag_month_day!CB601/100)</f>
        <v>0.07</v>
      </c>
      <c r="S605" s="417" t="str">
        <f>IF(_tag_month_day!E601="","",_tag_month_day!E601)</f>
        <v/>
      </c>
      <c r="T605" s="417" t="str">
        <f>IF(_tag_month_day!F601="","",_tag_month_day!F601)</f>
        <v/>
      </c>
      <c r="U605" s="418" t="e">
        <f t="shared" si="3486"/>
        <v>#VALUE!</v>
      </c>
      <c r="V605" s="53" t="e">
        <f t="shared" si="3487"/>
        <v>#VALUE!</v>
      </c>
      <c r="W605" s="419" t="str">
        <f>IF(_jhy_month_day!A601="","",_jhy_month_day!A601)</f>
        <v/>
      </c>
      <c r="X605" s="420" t="str">
        <f>IF(_jhy_month_day!B601="","",_jhy_month_day!B601/100)</f>
        <v/>
      </c>
      <c r="Y605" s="420" t="str">
        <f>IF(_jhy_month_day!C601="","",_jhy_month_day!C601/100)</f>
        <v/>
      </c>
      <c r="Z605" s="439">
        <f t="shared" si="3576"/>
        <v>150</v>
      </c>
      <c r="AA605" s="440" t="str">
        <f>IF(_tag_month_day!G601="","",_tag_month_day!G601/100)</f>
        <v/>
      </c>
      <c r="AB605" s="440" t="str">
        <f>IF(_tag_month_day!H601="","",_tag_month_day!H601/100)</f>
        <v/>
      </c>
      <c r="AC605" s="193">
        <f t="shared" si="3533"/>
        <v>1.59963432013121</v>
      </c>
      <c r="AD605" s="441" t="str">
        <f t="shared" si="3534"/>
        <v/>
      </c>
      <c r="AE605" s="442" t="str">
        <f t="shared" si="3535"/>
        <v/>
      </c>
      <c r="AF605" s="443">
        <v>1</v>
      </c>
      <c r="AG605" s="68" t="str">
        <f>IF(_duihao_month_day!A601="","",_duihao_month_day!A601)</f>
        <v/>
      </c>
      <c r="AH605" s="463">
        <f>IF(_gyk_month_day!B601="",AH604,_gyk_month_day!B601)</f>
        <v>820</v>
      </c>
      <c r="AI605" s="464"/>
      <c r="AJ605" s="68" t="str">
        <f>IF(_tag_month_day!I601="","",_tag_month_day!I601)</f>
        <v/>
      </c>
      <c r="AK605" s="465" t="str">
        <f>IF(_tzyy_month_day!A601="","",_tzyy_month_day!A601)</f>
        <v/>
      </c>
      <c r="AL605" s="465" t="str">
        <f>IF(_tzyy_month_day!B601="","",_tzyy_month_day!B601)</f>
        <v/>
      </c>
      <c r="AM605" s="465" t="str">
        <f>IF(_tzyy_month_day!C601="","",_tzyy_month_day!C601)</f>
        <v/>
      </c>
      <c r="AN605" s="466" t="str">
        <f>IF(_tag_month_day!CG601="","",_tag_month_day!CG601)</f>
        <v/>
      </c>
      <c r="AO605" s="466" t="str">
        <f>IF(_tag_month_day!CH601="","",_tag_month_day!CH601)</f>
        <v/>
      </c>
      <c r="AP605" s="486" t="e">
        <f t="shared" si="3536"/>
        <v>#VALUE!</v>
      </c>
      <c r="AQ605" s="487" t="str">
        <f>IF(_tag_month_day!J601="","",_tag_month_day!J601/100)</f>
        <v/>
      </c>
      <c r="AR605" s="488">
        <f t="shared" si="3537"/>
        <v>1.3</v>
      </c>
      <c r="AS605" s="489" t="e">
        <f t="shared" si="3488"/>
        <v>#VALUE!</v>
      </c>
      <c r="AT605" s="489">
        <f t="shared" si="3538"/>
        <v>0</v>
      </c>
      <c r="AU605" s="490" t="str">
        <f>IF(_tag_month_day!K601="","",_tag_month_day!K601)</f>
        <v/>
      </c>
      <c r="AV605" s="491" t="str">
        <f>IF(_tag_month_day!L601="","",_tag_month_day!L601/100)</f>
        <v/>
      </c>
      <c r="AW605" s="420">
        <f t="shared" si="3460"/>
        <v>0</v>
      </c>
      <c r="AX605" s="420">
        <f t="shared" si="3539"/>
        <v>0</v>
      </c>
      <c r="AY605" s="420" t="str">
        <f>IF(_tag_month_day!M601="","",_tag_month_day!M601/100)</f>
        <v/>
      </c>
      <c r="AZ605" s="420" t="str">
        <f>IF(_tag_month_day!N601="","",_tag_month_day!N601/100)</f>
        <v/>
      </c>
      <c r="BA605" s="420" t="str">
        <f>IF(_tag_month_day!O601="","",_tag_month_day!O601/100)</f>
        <v/>
      </c>
      <c r="BB605" s="496" t="str">
        <f>IF(_tag_month_day!P601="","",_tag_month_day!P601/100)</f>
        <v/>
      </c>
      <c r="BC605" s="496">
        <f t="shared" si="3540"/>
        <v>0</v>
      </c>
      <c r="BD605" s="496" t="str">
        <f>IF(_tag_month_day!Q601="","",_tag_month_day!Q601/100)</f>
        <v/>
      </c>
      <c r="BE605" s="510" t="str">
        <f>IF(_tag_month_day!R601="","",_tag_month_day!R601/100)</f>
        <v/>
      </c>
      <c r="BF605" s="413" t="str">
        <f>IF(_tag_month_day!CC601="","",_tag_month_day!CC601/100)</f>
        <v/>
      </c>
      <c r="BG605" s="511" t="e">
        <f t="shared" si="3489"/>
        <v>#VALUE!</v>
      </c>
      <c r="BH605" s="198">
        <f t="shared" si="3490"/>
        <v>0</v>
      </c>
      <c r="BI605" s="512" t="e">
        <f>IF(CX605=0,BI604,(DK605*查询!$R$5+DL605*查询!$Q$5+DM605*查询!$N$5+DN605*查询!$O$5+DO605*查询!$P$5)*AF605/CX605)</f>
        <v>#VALUE!</v>
      </c>
      <c r="BJ605" s="512" t="e">
        <f>IF(CX605=0,BJ604,(DP605*查询!$S$5+DQ605*查询!$T$5+DR605*查询!$U$5)*AF605/CX605)</f>
        <v>#VALUE!</v>
      </c>
      <c r="BK605" s="512">
        <f t="shared" si="3541"/>
        <v>1</v>
      </c>
      <c r="BL605" s="513" t="str">
        <f>IF(_cfyc_month_day!A601="","",_cfyc_month_day!A601)</f>
        <v/>
      </c>
      <c r="BM605" s="513" t="str">
        <f>IF(_cfyc_month_day!B601="","",_cfyc_month_day!B601)</f>
        <v/>
      </c>
      <c r="BN605" s="513" t="str">
        <f>IF(_cfyc_month_day!C601="","",_cfyc_month_day!C601)</f>
        <v/>
      </c>
      <c r="BO605" s="522" t="str">
        <f>IF(_cfyc_month_day!D601="","",_cfyc_month_day!D601)</f>
        <v/>
      </c>
      <c r="BP605" s="522" t="str">
        <f>IF(_cfyc_month_day!E601="","",_cfyc_month_day!E601)</f>
        <v/>
      </c>
      <c r="BQ605" s="522" t="str">
        <f>IF(_cfyc_month_day!F601="","",_cfyc_month_day!F601)</f>
        <v/>
      </c>
      <c r="BR605" s="513" t="str">
        <f>IF(_tag_month_day!T601="","",_tag_month_day!T601)</f>
        <v/>
      </c>
      <c r="BS605" s="513" t="str">
        <f>IF(_tag_month_day!U601="","",_tag_month_day!U601)</f>
        <v/>
      </c>
      <c r="BT605" s="523" t="str">
        <f t="shared" si="3542"/>
        <v/>
      </c>
      <c r="BU605" s="223" t="str">
        <f>IF(_tag_month_day!V601="","",_tag_month_day!V601)</f>
        <v/>
      </c>
      <c r="BV605" s="206" t="str">
        <f>IF(_tag_month_day!W601="","",_tag_month_day!W601)</f>
        <v/>
      </c>
      <c r="BW605" s="540" t="str">
        <f>IF(_tag_month_day!X601="","",_tag_month_day!X601)</f>
        <v/>
      </c>
      <c r="BX605" s="540" t="str">
        <f>IF(_tag_month_day!Y601="","",_tag_month_day!Y601)</f>
        <v/>
      </c>
      <c r="BY605" s="541">
        <f ca="1" t="shared" si="3543"/>
        <v>43642.0833333319</v>
      </c>
      <c r="BZ605" s="542"/>
      <c r="CA605" s="562" t="str">
        <f>IF(_jhy2_month_day!A601="","",_jhy2_month_day!A601)</f>
        <v/>
      </c>
      <c r="CB605" s="464" t="str">
        <f>IF(_jhy2_month_day!B601="","",_jhy2_month_day!B601)</f>
        <v/>
      </c>
      <c r="CC605" s="464" t="str">
        <f>IF(_jhy2_month_day!C601="","",_jhy2_month_day!C601)</f>
        <v/>
      </c>
      <c r="CD605" s="464" t="str">
        <f>IF(_jhy2_month_day!D601="","",_jhy2_month_day!D601)</f>
        <v/>
      </c>
      <c r="CE605" s="464" t="str">
        <f>IF(_jhy2_month_day!E601="","",_jhy2_month_day!E601)</f>
        <v/>
      </c>
      <c r="CF605" s="464" t="str">
        <f>IF(_jhy2_month_day!F601="","",_jhy2_month_day!F601)</f>
        <v/>
      </c>
      <c r="CG605" s="464" t="str">
        <f>IF(_jhy2_month_day!G601="","",_jhy2_month_day!G601)</f>
        <v/>
      </c>
      <c r="CH605" s="464" t="str">
        <f>IF(_jhy2_month_day!H601="","",_jhy2_month_day!H601)</f>
        <v/>
      </c>
      <c r="CI605" s="464" t="str">
        <f>IF(_jhy2_month_day!I601="","",_jhy2_month_day!I601)</f>
        <v/>
      </c>
      <c r="CJ605" s="464" t="str">
        <f>IF(_jhy2_month_day!J601="","",_jhy2_month_day!J601)</f>
        <v/>
      </c>
      <c r="CK605" s="464" t="str">
        <f>IF(_jhy2_month_day!K601="","",_jhy2_month_day!K601)</f>
        <v/>
      </c>
      <c r="CL605" s="562" t="str">
        <f>IF(_jhy2_month_day!L601="","",_jhy2_month_day!L601)</f>
        <v/>
      </c>
      <c r="CM605" s="562" t="str">
        <f>IF(_jhy2_month_day!M601="","",_jhy2_month_day!M601)</f>
        <v/>
      </c>
      <c r="CN605" s="562" t="str">
        <f>IF(_jhy2_month_day!N601="","",_jhy2_month_day!N601)</f>
        <v/>
      </c>
      <c r="CO605" s="562" t="str">
        <f>IF(_jhy2_month_day!O601="","",_jhy2_month_day!O601)</f>
        <v/>
      </c>
      <c r="CP605" s="562" t="str">
        <f>IF(_jhy2_month_day!P601="","",_jhy2_month_day!P601)</f>
        <v/>
      </c>
      <c r="CQ605" s="562" t="str">
        <f>IF(_jhy2_month_day!Q601="","",_jhy2_month_day!Q601)</f>
        <v/>
      </c>
      <c r="CR605" s="563" t="str">
        <f>IF(_jhy2_month_day!R601="","",_jhy2_month_day!R601)</f>
        <v/>
      </c>
      <c r="CS605" s="576" t="str">
        <f>IF(_jhy2_month_day!S601="","",_jhy2_month_day!S601)</f>
        <v/>
      </c>
      <c r="CT605" s="562" t="str">
        <f>IF(_jhy2_month_day!T601="","",_jhy2_month_day!T601)</f>
        <v/>
      </c>
      <c r="CU605" s="577" t="e">
        <f t="shared" si="3491"/>
        <v>#VALUE!</v>
      </c>
      <c r="CV605" s="198" t="e">
        <f t="shared" si="3492"/>
        <v>#VALUE!</v>
      </c>
      <c r="CW605" s="192" t="e">
        <f t="shared" si="3493"/>
        <v>#VALUE!</v>
      </c>
      <c r="CX605" s="192" t="e">
        <f t="shared" si="3494"/>
        <v>#VALUE!</v>
      </c>
      <c r="CY605" s="202" t="e">
        <f t="shared" si="3495"/>
        <v>#VALUE!</v>
      </c>
      <c r="CZ605" s="192" t="e">
        <f t="shared" ref="CZ605:DI605" si="3672">$AJ605*EF605</f>
        <v>#VALUE!</v>
      </c>
      <c r="DA605" s="192" t="e">
        <f t="shared" si="3672"/>
        <v>#VALUE!</v>
      </c>
      <c r="DB605" s="192" t="e">
        <f t="shared" si="3672"/>
        <v>#VALUE!</v>
      </c>
      <c r="DC605" s="192" t="e">
        <f t="shared" si="3672"/>
        <v>#VALUE!</v>
      </c>
      <c r="DD605" s="192" t="e">
        <f t="shared" si="3672"/>
        <v>#VALUE!</v>
      </c>
      <c r="DE605" s="192" t="e">
        <f t="shared" si="3672"/>
        <v>#VALUE!</v>
      </c>
      <c r="DF605" s="192" t="e">
        <f t="shared" si="3672"/>
        <v>#VALUE!</v>
      </c>
      <c r="DG605" s="192" t="e">
        <f t="shared" si="3672"/>
        <v>#VALUE!</v>
      </c>
      <c r="DH605" s="192" t="e">
        <f t="shared" si="3672"/>
        <v>#VALUE!</v>
      </c>
      <c r="DI605" s="192" t="e">
        <f t="shared" si="3672"/>
        <v>#VALUE!</v>
      </c>
      <c r="DJ605" s="192" t="e">
        <f t="shared" si="3497"/>
        <v>#VALUE!</v>
      </c>
      <c r="DK605" s="192" t="e">
        <f t="shared" si="3498"/>
        <v>#VALUE!</v>
      </c>
      <c r="DL605" s="192" t="e">
        <f t="shared" si="3499"/>
        <v>#VALUE!</v>
      </c>
      <c r="DM605" s="192" t="e">
        <f t="shared" si="3500"/>
        <v>#VALUE!</v>
      </c>
      <c r="DN605" s="192" t="e">
        <f t="shared" si="3501"/>
        <v>#VALUE!</v>
      </c>
      <c r="DO605" s="192" t="e">
        <f t="shared" si="3502"/>
        <v>#VALUE!</v>
      </c>
      <c r="DP605" s="192" t="e">
        <f t="shared" si="3503"/>
        <v>#VALUE!</v>
      </c>
      <c r="DQ605" s="192" t="e">
        <f t="shared" si="3504"/>
        <v>#VALUE!</v>
      </c>
      <c r="DR605" s="192" t="e">
        <f t="shared" si="3505"/>
        <v>#VALUE!</v>
      </c>
      <c r="DS605" s="192" t="e">
        <f t="shared" si="3506"/>
        <v>#VALUE!</v>
      </c>
      <c r="DT605" s="192" t="e">
        <f t="shared" si="3507"/>
        <v>#VALUE!</v>
      </c>
      <c r="DU605" s="192" t="e">
        <f t="shared" si="3508"/>
        <v>#VALUE!</v>
      </c>
      <c r="DV605" s="198" t="e">
        <f t="shared" si="3509"/>
        <v>#VALUE!</v>
      </c>
      <c r="DW605" s="198" t="e">
        <f t="shared" si="3510"/>
        <v>#DIV/0!</v>
      </c>
      <c r="DX605" s="198" t="e">
        <f t="shared" si="3511"/>
        <v>#DIV/0!</v>
      </c>
      <c r="DY605" s="198" t="e">
        <f t="shared" si="3512"/>
        <v>#VALUE!</v>
      </c>
      <c r="DZ605" s="198" t="e">
        <f t="shared" si="3513"/>
        <v>#VALUE!</v>
      </c>
      <c r="EA605" s="198" t="e">
        <f t="shared" si="3514"/>
        <v>#VALUE!</v>
      </c>
      <c r="EB605" s="198" t="e">
        <f t="shared" si="3515"/>
        <v>#VALUE!</v>
      </c>
      <c r="EC605" s="198" t="e">
        <f t="shared" si="3516"/>
        <v>#DIV/0!</v>
      </c>
      <c r="ED605" s="198" t="e">
        <f t="shared" si="3517"/>
        <v>#VALUE!</v>
      </c>
      <c r="EE605" s="198" t="e">
        <f t="shared" si="3518"/>
        <v>#VALUE!</v>
      </c>
      <c r="EF605" s="198" t="e">
        <f t="shared" ref="EF605:EO605" si="3673">DV605/SUM($DV605:$EE605)</f>
        <v>#VALUE!</v>
      </c>
      <c r="EG605" s="198" t="e">
        <f t="shared" si="3673"/>
        <v>#DIV/0!</v>
      </c>
      <c r="EH605" s="198" t="e">
        <f t="shared" si="3673"/>
        <v>#DIV/0!</v>
      </c>
      <c r="EI605" s="198" t="e">
        <f t="shared" si="3673"/>
        <v>#VALUE!</v>
      </c>
      <c r="EJ605" s="198" t="e">
        <f t="shared" si="3673"/>
        <v>#VALUE!</v>
      </c>
      <c r="EK605" s="198" t="e">
        <f t="shared" si="3673"/>
        <v>#VALUE!</v>
      </c>
      <c r="EL605" s="198" t="e">
        <f t="shared" si="3673"/>
        <v>#VALUE!</v>
      </c>
      <c r="EM605" s="198" t="e">
        <f t="shared" si="3673"/>
        <v>#DIV/0!</v>
      </c>
      <c r="EN605" s="198" t="e">
        <f t="shared" si="3673"/>
        <v>#VALUE!</v>
      </c>
      <c r="EO605" s="198" t="e">
        <f t="shared" si="3673"/>
        <v>#VALUE!</v>
      </c>
      <c r="EP605" s="511">
        <f t="shared" ref="EP605:EW605" si="3674">EP604</f>
        <v>0.08</v>
      </c>
      <c r="EQ605" s="511">
        <f t="shared" si="3674"/>
        <v>0.015</v>
      </c>
      <c r="ER605" s="511">
        <f t="shared" si="3674"/>
        <v>0.015</v>
      </c>
      <c r="ES605" s="511">
        <f t="shared" si="3674"/>
        <v>0.015</v>
      </c>
      <c r="ET605" s="511">
        <f t="shared" si="3674"/>
        <v>0.015</v>
      </c>
      <c r="EU605" s="511">
        <f t="shared" si="3674"/>
        <v>0.09</v>
      </c>
      <c r="EV605" s="511">
        <f t="shared" si="3674"/>
        <v>0.09</v>
      </c>
      <c r="EW605" s="511">
        <f t="shared" si="3674"/>
        <v>0.09</v>
      </c>
      <c r="EX605" s="420" t="str">
        <f>IF(_tag_month_day!AS601="","",_tag_month_day!AS601/100)</f>
        <v/>
      </c>
      <c r="EY605" s="420" t="str">
        <f>IF(_tag_month_day!AT601="","",_tag_month_day!AT601/100)</f>
        <v/>
      </c>
      <c r="EZ605" s="420" t="str">
        <f>IF(_tag_month_day!AU601="","",_tag_month_day!AU601/100)</f>
        <v/>
      </c>
      <c r="FA605" s="420" t="str">
        <f>IF(_tag_month_day!AV601="","",_tag_month_day!AV601/100)</f>
        <v/>
      </c>
      <c r="FB605" s="420" t="str">
        <f>IF(_tag_month_day!AW601="","",_tag_month_day!AW601/100)</f>
        <v/>
      </c>
      <c r="FC605" s="420" t="str">
        <f>IF(_tag_month_day!AX601="","",_tag_month_day!AX601/100)</f>
        <v/>
      </c>
      <c r="FD605" s="510">
        <f t="shared" si="3547"/>
        <v>0.33</v>
      </c>
      <c r="FE605" s="510">
        <f t="shared" si="3548"/>
        <v>0.19</v>
      </c>
      <c r="FF605" s="510">
        <f t="shared" si="3549"/>
        <v>0.003</v>
      </c>
      <c r="FG605" s="510">
        <f t="shared" si="3550"/>
        <v>0</v>
      </c>
      <c r="FH605" s="603">
        <f t="shared" si="3551"/>
        <v>0.0001</v>
      </c>
      <c r="FI605" s="510">
        <f t="shared" ref="FI605:FR605" si="3675">FI604</f>
        <v>0.41</v>
      </c>
      <c r="FJ605" s="510">
        <f t="shared" si="3675"/>
        <v>0.11</v>
      </c>
      <c r="FK605" s="510">
        <f t="shared" si="3675"/>
        <v>0.015</v>
      </c>
      <c r="FL605" s="510">
        <f t="shared" si="3675"/>
        <v>0</v>
      </c>
      <c r="FM605" s="603">
        <f t="shared" si="3675"/>
        <v>0.0001</v>
      </c>
      <c r="FN605" s="510" t="str">
        <f>IF(_tag_month_day!AY601="","",_tag_month_day!AY601/100)</f>
        <v/>
      </c>
      <c r="FO605" s="510" t="str">
        <f>IF(_tag_month_day!AZ601="","",_tag_month_day!AZ601/100)</f>
        <v/>
      </c>
      <c r="FP605" s="510" t="str">
        <f>IF(_tag_month_day!BA601="","",_tag_month_day!BA601/100)</f>
        <v/>
      </c>
      <c r="FQ605" s="510" t="str">
        <f>IF(_tag_month_day!BB601="","",_tag_month_day!BB601/100)</f>
        <v/>
      </c>
      <c r="FR605" s="603" t="str">
        <f>IF(_tag_month_day!BC601="","",_tag_month_day!BC601/100)</f>
        <v/>
      </c>
      <c r="FS605" s="510" t="str">
        <f>IF(_tag_month_day!BD601="","",_tag_month_day!BD601/100)</f>
        <v/>
      </c>
      <c r="FT605" s="510" t="str">
        <f>IF(_tag_month_day!BE601="","",_tag_month_day!BE601/100)</f>
        <v/>
      </c>
      <c r="FU605" s="510" t="str">
        <f>IF(_tag_month_day!BF601="","",_tag_month_day!BF601/100)</f>
        <v/>
      </c>
      <c r="FV605" s="510" t="str">
        <f>IF(_tag_month_day!BG601="","",_tag_month_day!BG601/100)</f>
        <v/>
      </c>
      <c r="FW605" s="603" t="str">
        <f>IF(_tag_month_day!BH601="","",_tag_month_day!BH601/100)</f>
        <v/>
      </c>
      <c r="FX605" s="510" t="str">
        <f>IF(_tag_month_day!BI601="","",_tag_month_day!BI601/100)</f>
        <v/>
      </c>
      <c r="FY605" s="510" t="str">
        <f>IF(_tag_month_day!BJ601="","",_tag_month_day!BJ601/100)</f>
        <v/>
      </c>
      <c r="FZ605" s="605" t="str">
        <f>IF(_tag_month_day!BK601="","",_tag_month_day!BK601/100)</f>
        <v/>
      </c>
      <c r="GA605" s="510" t="str">
        <f>IF(_tag_month_day!BL601="","",_tag_month_day!BL601/100)</f>
        <v/>
      </c>
      <c r="GB605" s="603" t="str">
        <f>IF(_tag_month_day!BM601="","",_tag_month_day!BM601/100)</f>
        <v/>
      </c>
      <c r="GC605" s="420" t="str">
        <f>IF(_tag_month_day!BN601="","",_tag_month_day!BN601/100)</f>
        <v/>
      </c>
      <c r="GD605" s="420" t="str">
        <f>IF(_tag_month_day!BO601="","",_tag_month_day!BO601/100)</f>
        <v/>
      </c>
      <c r="GE605" s="420" t="str">
        <f>IF(_tag_month_day!BP601="","",_tag_month_day!BP601/100)</f>
        <v/>
      </c>
      <c r="GF605" s="420" t="str">
        <f>IF(_tag_month_day!BQ601="","",_tag_month_day!BQ601/100)</f>
        <v/>
      </c>
      <c r="GG605" s="420" t="str">
        <f>IF(_tag_month_day!BR601="","",_tag_month_day!BR601/100)</f>
        <v/>
      </c>
      <c r="GH605" s="420" t="str">
        <f>IF(_tag_month_day!BS601="","",_tag_month_day!BS601/100)</f>
        <v/>
      </c>
      <c r="GI605" s="603" t="str">
        <f>IF(_tag_month_day!BT601="","",_tag_month_day!BT601/100)</f>
        <v/>
      </c>
      <c r="GJ605" s="612" t="str">
        <f>IF(_tag_month_day!BU601="","",_tag_month_day!BU601/100)</f>
        <v/>
      </c>
      <c r="GK605" s="620" t="str">
        <f>IF(_tag_month_day!BV601="",IF(_rlcf_month_day!A$2="","",_rlcf_month_day!A$2/100),_tag_month_day!BV601/100)</f>
        <v/>
      </c>
      <c r="GL605" s="620" t="str">
        <f>IF(_tag_month_day!BW601="",IF(_rlcf_month_day!B$2="","",_rlcf_month_day!B$2/100),_tag_month_day!BW601/100)</f>
        <v/>
      </c>
      <c r="GM605" s="621" t="str">
        <f>IF(_tag_month_day!BX601="",IF(_rlcf_month_day!C$2="","",_rlcf_month_day!C$2/100),_tag_month_day!BX601/100)</f>
        <v/>
      </c>
      <c r="GN605" s="620" t="str">
        <f>IF(_tag_month_day!BV601="",IF(_rlcf_month_day!A$2="","",_rlcf_month_day!A$2/100),_tag_month_day!BV601/100)</f>
        <v/>
      </c>
      <c r="GO605" s="620" t="str">
        <f>IF(_tag_month_day!BW601="",IF(_rlcf_month_day!B$2="","",_rlcf_month_day!B$2/100),_tag_month_day!BW601/100)</f>
        <v/>
      </c>
      <c r="GP605" s="620" t="str">
        <f>IF(_tag_month_day!CD601="",IF(_rlcf_month_day!E$2="","",_rlcf_month_day!E$2/100),_tag_month_day!CD601/100)</f>
        <v/>
      </c>
      <c r="GQ605" s="620" t="str">
        <f>IF(_tag_month_day!CE601="",IF(_rlcf_month_day!F$2="","",_rlcf_month_day!F$2/100),_tag_month_day!CE601/100)</f>
        <v/>
      </c>
      <c r="GR605" s="621" t="str">
        <f>IF(_tag_month_day!CF601="",IF(_rlcf_month_day!G$2="","",_rlcf_month_day!G$2/100),_tag_month_day!CF601/100)</f>
        <v/>
      </c>
      <c r="GS605" s="626">
        <f t="shared" ref="GS605:HH605" si="3676">GS604</f>
        <v>0.953</v>
      </c>
      <c r="GT605" s="626">
        <f t="shared" si="3676"/>
        <v>0.55</v>
      </c>
      <c r="GU605" s="626">
        <f t="shared" si="3676"/>
        <v>0.55</v>
      </c>
      <c r="GV605" s="626">
        <f t="shared" si="3676"/>
        <v>0.55</v>
      </c>
      <c r="GW605" s="626">
        <f t="shared" si="3676"/>
        <v>0.5</v>
      </c>
      <c r="GX605" s="626">
        <f t="shared" si="3676"/>
        <v>0.935</v>
      </c>
      <c r="GY605" s="626">
        <f t="shared" si="3676"/>
        <v>0.15</v>
      </c>
      <c r="GZ605" s="626">
        <f t="shared" si="3676"/>
        <v>1</v>
      </c>
      <c r="HA605" s="632">
        <f t="shared" si="3676"/>
        <v>0.047</v>
      </c>
      <c r="HB605" s="632">
        <f t="shared" si="3676"/>
        <v>0.45</v>
      </c>
      <c r="HC605" s="632">
        <f t="shared" si="3676"/>
        <v>0.45</v>
      </c>
      <c r="HD605" s="632">
        <f t="shared" si="3676"/>
        <v>0.45</v>
      </c>
      <c r="HE605" s="632">
        <f t="shared" si="3676"/>
        <v>0.5</v>
      </c>
      <c r="HF605" s="632">
        <f t="shared" si="3676"/>
        <v>0.065</v>
      </c>
      <c r="HG605" s="632">
        <f t="shared" si="3676"/>
        <v>0.85</v>
      </c>
      <c r="HH605" s="632">
        <f t="shared" si="3676"/>
        <v>0</v>
      </c>
      <c r="HI605" s="68">
        <f t="shared" si="3523"/>
        <v>0</v>
      </c>
      <c r="HJ605" s="68" t="e">
        <f t="shared" si="3554"/>
        <v>#VALUE!</v>
      </c>
      <c r="HK605" s="202">
        <f t="shared" si="3555"/>
        <v>0.85</v>
      </c>
      <c r="HL605" s="464">
        <f t="shared" si="3556"/>
        <v>550000</v>
      </c>
      <c r="HM605" s="464">
        <f t="shared" si="3557"/>
        <v>480000</v>
      </c>
      <c r="HN605" s="192" t="e">
        <f t="shared" si="3524"/>
        <v>#VALUE!</v>
      </c>
      <c r="HO605" s="192" t="e">
        <f>HN605*HK605*$HO$2/HL605*1000000</f>
        <v>#VALUE!</v>
      </c>
      <c r="HP605" s="192" t="e">
        <f>HN605*HK605*$HP$2/HM605*1000000</f>
        <v>#VALUE!</v>
      </c>
    </row>
    <row r="606" customFormat="1" spans="1:224">
      <c r="A606" s="381">
        <v>601</v>
      </c>
      <c r="B606" s="54">
        <f ca="1" t="shared" si="3558"/>
        <v>43642</v>
      </c>
      <c r="C606" s="57">
        <f t="shared" si="3559"/>
        <v>0.0416666666666667</v>
      </c>
      <c r="D606" s="68" t="str">
        <f ca="1" t="shared" si="3525"/>
        <v>夜班</v>
      </c>
      <c r="E606" s="68" t="str">
        <f ca="1" t="shared" si="3526"/>
        <v>甲</v>
      </c>
      <c r="F606" s="68">
        <f ca="1">SUMPRODUCT((成本日报!$A$3:$A$95=计划!B606)*(成本日报!$B$3:$B$95=计划!$D606),成本日报!$C$3:$C$95)</f>
        <v>1</v>
      </c>
      <c r="G606" s="382">
        <f ca="1" t="shared" si="3560"/>
        <v>43641.9999999985</v>
      </c>
      <c r="H606" s="382">
        <f ca="1" t="shared" si="3527"/>
        <v>43642.006944443</v>
      </c>
      <c r="I606" s="382">
        <f ca="1" t="shared" si="3528"/>
        <v>43642.0124999985</v>
      </c>
      <c r="J606" s="382">
        <f ca="1" t="shared" si="3529"/>
        <v>43642.0416666652</v>
      </c>
      <c r="K606" s="382">
        <f ca="1" t="shared" si="3530"/>
        <v>43642.1041666652</v>
      </c>
      <c r="L606" s="382">
        <f ca="1" t="shared" si="3531"/>
        <v>43642.1249999985</v>
      </c>
      <c r="M606" s="398" t="str">
        <f>IF(_tag_month_day!A602="","",_tag_month_day!A602)</f>
        <v/>
      </c>
      <c r="N606" s="398" t="str">
        <f>IF(_tag_month_day!B602="","",_tag_month_day!B602)</f>
        <v/>
      </c>
      <c r="O606" s="399" t="e">
        <f t="shared" si="3532"/>
        <v>#VALUE!</v>
      </c>
      <c r="P606" s="398" t="str">
        <f>IF(_tag_month_day!C602="","",_tag_month_day!C602)</f>
        <v/>
      </c>
      <c r="Q606" s="398" t="str">
        <f>IF(_tag_month_day!D602="","",_tag_month_day!D602)</f>
        <v/>
      </c>
      <c r="R606" s="416">
        <f>IF(_tag_month_day!CB602="",R605,_tag_month_day!CB602/100)</f>
        <v>0.07</v>
      </c>
      <c r="S606" s="417" t="str">
        <f>IF(_tag_month_day!E602="","",_tag_month_day!E602)</f>
        <v/>
      </c>
      <c r="T606" s="417" t="str">
        <f>IF(_tag_month_day!F602="","",_tag_month_day!F602)</f>
        <v/>
      </c>
      <c r="U606" s="418" t="e">
        <f t="shared" si="3486"/>
        <v>#VALUE!</v>
      </c>
      <c r="V606" s="53" t="e">
        <f t="shared" si="3487"/>
        <v>#VALUE!</v>
      </c>
      <c r="W606" s="419" t="str">
        <f>IF(_jhy_month_day!A602="","",_jhy_month_day!A602)</f>
        <v/>
      </c>
      <c r="X606" s="420" t="str">
        <f>IF(_jhy_month_day!B602="","",_jhy_month_day!B602/100)</f>
        <v/>
      </c>
      <c r="Y606" s="420" t="str">
        <f>IF(_jhy_month_day!C602="","",_jhy_month_day!C602/100)</f>
        <v/>
      </c>
      <c r="Z606" s="439">
        <f t="shared" si="3576"/>
        <v>151</v>
      </c>
      <c r="AA606" s="440" t="str">
        <f>IF(_tag_month_day!G602="","",_tag_month_day!G602/100)</f>
        <v/>
      </c>
      <c r="AB606" s="440" t="str">
        <f>IF(_tag_month_day!H602="","",_tag_month_day!H602/100)</f>
        <v/>
      </c>
      <c r="AC606" s="193">
        <f t="shared" si="3533"/>
        <v>1.59963432013121</v>
      </c>
      <c r="AD606" s="441" t="str">
        <f t="shared" si="3534"/>
        <v/>
      </c>
      <c r="AE606" s="442" t="str">
        <f t="shared" si="3535"/>
        <v/>
      </c>
      <c r="AF606" s="443">
        <v>1</v>
      </c>
      <c r="AG606" s="68" t="str">
        <f>IF(_duihao_month_day!A602="","",_duihao_month_day!A602)</f>
        <v/>
      </c>
      <c r="AH606" s="463">
        <f>IF(_gyk_month_day!B602="",AH605,_gyk_month_day!B602)</f>
        <v>820</v>
      </c>
      <c r="AI606" s="464"/>
      <c r="AJ606" s="68" t="str">
        <f>IF(_tag_month_day!I602="","",_tag_month_day!I602)</f>
        <v/>
      </c>
      <c r="AK606" s="465" t="str">
        <f>IF(_tzyy_month_day!A602="","",_tzyy_month_day!A602)</f>
        <v/>
      </c>
      <c r="AL606" s="465" t="str">
        <f>IF(_tzyy_month_day!B602="","",_tzyy_month_day!B602)</f>
        <v/>
      </c>
      <c r="AM606" s="465" t="str">
        <f>IF(_tzyy_month_day!C602="","",_tzyy_month_day!C602)</f>
        <v/>
      </c>
      <c r="AN606" s="466" t="str">
        <f>IF(_tag_month_day!CG602="","",_tag_month_day!CG602)</f>
        <v/>
      </c>
      <c r="AO606" s="466" t="str">
        <f>IF(_tag_month_day!CH602="","",_tag_month_day!CH602)</f>
        <v/>
      </c>
      <c r="AP606" s="486" t="e">
        <f t="shared" si="3536"/>
        <v>#VALUE!</v>
      </c>
      <c r="AQ606" s="487" t="str">
        <f>IF(_tag_month_day!J602="","",_tag_month_day!J602/100)</f>
        <v/>
      </c>
      <c r="AR606" s="488">
        <f t="shared" si="3537"/>
        <v>1.3</v>
      </c>
      <c r="AS606" s="489" t="e">
        <f t="shared" si="3488"/>
        <v>#VALUE!</v>
      </c>
      <c r="AT606" s="489">
        <f t="shared" si="3538"/>
        <v>0</v>
      </c>
      <c r="AU606" s="490" t="str">
        <f>IF(_tag_month_day!K602="","",_tag_month_day!K602)</f>
        <v/>
      </c>
      <c r="AV606" s="491" t="str">
        <f>IF(_tag_month_day!L602="","",_tag_month_day!L602/100)</f>
        <v/>
      </c>
      <c r="AW606" s="420">
        <f t="shared" si="3460"/>
        <v>0</v>
      </c>
      <c r="AX606" s="420">
        <f t="shared" si="3539"/>
        <v>0</v>
      </c>
      <c r="AY606" s="420" t="str">
        <f>IF(_tag_month_day!M602="","",_tag_month_day!M602/100)</f>
        <v/>
      </c>
      <c r="AZ606" s="420" t="str">
        <f>IF(_tag_month_day!N602="","",_tag_month_day!N602/100)</f>
        <v/>
      </c>
      <c r="BA606" s="420" t="str">
        <f>IF(_tag_month_day!O602="","",_tag_month_day!O602/100)</f>
        <v/>
      </c>
      <c r="BB606" s="496" t="str">
        <f>IF(_tag_month_day!P602="","",_tag_month_day!P602/100)</f>
        <v/>
      </c>
      <c r="BC606" s="496">
        <f t="shared" si="3540"/>
        <v>0</v>
      </c>
      <c r="BD606" s="496" t="str">
        <f>IF(_tag_month_day!Q602="","",_tag_month_day!Q602/100)</f>
        <v/>
      </c>
      <c r="BE606" s="510" t="str">
        <f>IF(_tag_month_day!R602="","",_tag_month_day!R602/100)</f>
        <v/>
      </c>
      <c r="BF606" s="413" t="str">
        <f>IF(_tag_month_day!CC602="","",_tag_month_day!CC602/100)</f>
        <v/>
      </c>
      <c r="BG606" s="511" t="e">
        <f t="shared" si="3489"/>
        <v>#VALUE!</v>
      </c>
      <c r="BH606" s="198">
        <f t="shared" si="3490"/>
        <v>0</v>
      </c>
      <c r="BI606" s="512" t="e">
        <f>IF(CX606=0,BI605,(DK606*查询!$R$5+DL606*查询!$Q$5+DM606*查询!$N$5+DN606*查询!$O$5+DO606*查询!$P$5)*AF606/CX606)</f>
        <v>#VALUE!</v>
      </c>
      <c r="BJ606" s="512" t="e">
        <f>IF(CX606=0,BJ605,(DP606*查询!$S$5+DQ606*查询!$T$5+DR606*查询!$U$5)*AF606/CX606)</f>
        <v>#VALUE!</v>
      </c>
      <c r="BK606" s="512">
        <f t="shared" si="3541"/>
        <v>1</v>
      </c>
      <c r="BL606" s="513" t="str">
        <f>IF(_cfyc_month_day!A602="","",_cfyc_month_day!A602)</f>
        <v/>
      </c>
      <c r="BM606" s="513" t="str">
        <f>IF(_cfyc_month_day!B602="","",_cfyc_month_day!B602)</f>
        <v/>
      </c>
      <c r="BN606" s="513" t="str">
        <f>IF(_cfyc_month_day!C602="","",_cfyc_month_day!C602)</f>
        <v/>
      </c>
      <c r="BO606" s="522" t="str">
        <f>IF(_cfyc_month_day!D602="","",_cfyc_month_day!D602)</f>
        <v/>
      </c>
      <c r="BP606" s="522" t="str">
        <f>IF(_cfyc_month_day!E602="","",_cfyc_month_day!E602)</f>
        <v/>
      </c>
      <c r="BQ606" s="522" t="str">
        <f>IF(_cfyc_month_day!F602="","",_cfyc_month_day!F602)</f>
        <v/>
      </c>
      <c r="BR606" s="513" t="str">
        <f>IF(_tag_month_day!T602="","",_tag_month_day!T602)</f>
        <v/>
      </c>
      <c r="BS606" s="513" t="str">
        <f>IF(_tag_month_day!U602="","",_tag_month_day!U602)</f>
        <v/>
      </c>
      <c r="BT606" s="523" t="str">
        <f t="shared" si="3542"/>
        <v/>
      </c>
      <c r="BU606" s="223" t="str">
        <f>IF(_tag_month_day!V602="","",_tag_month_day!V602)</f>
        <v/>
      </c>
      <c r="BV606" s="206" t="str">
        <f>IF(_tag_month_day!W602="","",_tag_month_day!W602)</f>
        <v/>
      </c>
      <c r="BW606" s="540" t="str">
        <f>IF(_tag_month_day!X602="","",_tag_month_day!X602)</f>
        <v/>
      </c>
      <c r="BX606" s="540" t="str">
        <f>IF(_tag_month_day!Y602="","",_tag_month_day!Y602)</f>
        <v/>
      </c>
      <c r="BY606" s="541">
        <f ca="1" t="shared" si="3543"/>
        <v>43642.1249999985</v>
      </c>
      <c r="BZ606" s="542"/>
      <c r="CA606" s="543" t="str">
        <f>IF(_jhy2_month_day!A602="","",_jhy2_month_day!A602)</f>
        <v/>
      </c>
      <c r="CB606" s="464" t="str">
        <f>IF(_jhy2_month_day!B602="","",_jhy2_month_day!B602)</f>
        <v/>
      </c>
      <c r="CC606" s="464" t="str">
        <f>IF(_jhy2_month_day!C602="","",_jhy2_month_day!C602)</f>
        <v/>
      </c>
      <c r="CD606" s="464" t="str">
        <f>IF(_jhy2_month_day!D602="","",_jhy2_month_day!D602)</f>
        <v/>
      </c>
      <c r="CE606" s="464" t="str">
        <f>IF(_jhy2_month_day!E602="","",_jhy2_month_day!E602)</f>
        <v/>
      </c>
      <c r="CF606" s="464" t="str">
        <f>IF(_jhy2_month_day!F602="","",_jhy2_month_day!F602)</f>
        <v/>
      </c>
      <c r="CG606" s="464" t="str">
        <f>IF(_jhy2_month_day!G602="","",_jhy2_month_day!G602)</f>
        <v/>
      </c>
      <c r="CH606" s="464" t="str">
        <f>IF(_jhy2_month_day!H602="","",_jhy2_month_day!H602)</f>
        <v/>
      </c>
      <c r="CI606" s="464" t="str">
        <f>IF(_jhy2_month_day!I602="","",_jhy2_month_day!I602)</f>
        <v/>
      </c>
      <c r="CJ606" s="464" t="str">
        <f>IF(_jhy2_month_day!J602="","",_jhy2_month_day!J602)</f>
        <v/>
      </c>
      <c r="CK606" s="464" t="str">
        <f>IF(_jhy2_month_day!K602="","",_jhy2_month_day!K602)</f>
        <v/>
      </c>
      <c r="CL606" s="562" t="str">
        <f>IF(_jhy2_month_day!L602="","",_jhy2_month_day!L602)</f>
        <v/>
      </c>
      <c r="CM606" s="562" t="str">
        <f>IF(_jhy2_month_day!M602="","",_jhy2_month_day!M602)</f>
        <v/>
      </c>
      <c r="CN606" s="562" t="str">
        <f>IF(_jhy2_month_day!N602="","",_jhy2_month_day!N602)</f>
        <v/>
      </c>
      <c r="CO606" s="562" t="str">
        <f>IF(_jhy2_month_day!O602="","",_jhy2_month_day!O602)</f>
        <v/>
      </c>
      <c r="CP606" s="562" t="str">
        <f>IF(_jhy2_month_day!P602="","",_jhy2_month_day!P602)</f>
        <v/>
      </c>
      <c r="CQ606" s="562" t="str">
        <f>IF(_jhy2_month_day!Q602="","",_jhy2_month_day!Q602)</f>
        <v/>
      </c>
      <c r="CR606" s="563" t="str">
        <f>IF(_jhy2_month_day!R602="","",_jhy2_month_day!R602)</f>
        <v/>
      </c>
      <c r="CS606" s="576" t="str">
        <f>IF(_jhy2_month_day!S602="","",_jhy2_month_day!S602)</f>
        <v/>
      </c>
      <c r="CT606" s="562" t="str">
        <f>IF(_jhy2_month_day!T602="","",_jhy2_month_day!T602)</f>
        <v/>
      </c>
      <c r="CU606" s="577" t="e">
        <f t="shared" si="3491"/>
        <v>#VALUE!</v>
      </c>
      <c r="CV606" s="198" t="e">
        <f t="shared" si="3492"/>
        <v>#VALUE!</v>
      </c>
      <c r="CW606" s="192" t="e">
        <f t="shared" si="3493"/>
        <v>#VALUE!</v>
      </c>
      <c r="CX606" s="192" t="e">
        <f t="shared" si="3494"/>
        <v>#VALUE!</v>
      </c>
      <c r="CY606" s="202" t="e">
        <f t="shared" si="3495"/>
        <v>#VALUE!</v>
      </c>
      <c r="CZ606" s="192" t="e">
        <f t="shared" ref="CZ606:DI606" si="3677">$AJ606*EF606</f>
        <v>#VALUE!</v>
      </c>
      <c r="DA606" s="192" t="e">
        <f t="shared" si="3677"/>
        <v>#VALUE!</v>
      </c>
      <c r="DB606" s="192" t="e">
        <f t="shared" si="3677"/>
        <v>#VALUE!</v>
      </c>
      <c r="DC606" s="192" t="e">
        <f t="shared" si="3677"/>
        <v>#VALUE!</v>
      </c>
      <c r="DD606" s="192" t="e">
        <f t="shared" si="3677"/>
        <v>#VALUE!</v>
      </c>
      <c r="DE606" s="192" t="e">
        <f t="shared" si="3677"/>
        <v>#VALUE!</v>
      </c>
      <c r="DF606" s="192" t="e">
        <f t="shared" si="3677"/>
        <v>#VALUE!</v>
      </c>
      <c r="DG606" s="192" t="e">
        <f t="shared" si="3677"/>
        <v>#VALUE!</v>
      </c>
      <c r="DH606" s="192" t="e">
        <f t="shared" si="3677"/>
        <v>#VALUE!</v>
      </c>
      <c r="DI606" s="192" t="e">
        <f t="shared" si="3677"/>
        <v>#VALUE!</v>
      </c>
      <c r="DJ606" s="192" t="e">
        <f t="shared" si="3497"/>
        <v>#VALUE!</v>
      </c>
      <c r="DK606" s="192" t="e">
        <f t="shared" si="3498"/>
        <v>#VALUE!</v>
      </c>
      <c r="DL606" s="192" t="e">
        <f t="shared" si="3499"/>
        <v>#VALUE!</v>
      </c>
      <c r="DM606" s="192" t="e">
        <f t="shared" si="3500"/>
        <v>#VALUE!</v>
      </c>
      <c r="DN606" s="192" t="e">
        <f t="shared" si="3501"/>
        <v>#VALUE!</v>
      </c>
      <c r="DO606" s="192" t="e">
        <f t="shared" si="3502"/>
        <v>#VALUE!</v>
      </c>
      <c r="DP606" s="192" t="e">
        <f t="shared" si="3503"/>
        <v>#VALUE!</v>
      </c>
      <c r="DQ606" s="192" t="e">
        <f t="shared" si="3504"/>
        <v>#VALUE!</v>
      </c>
      <c r="DR606" s="192" t="e">
        <f t="shared" si="3505"/>
        <v>#VALUE!</v>
      </c>
      <c r="DS606" s="192" t="e">
        <f t="shared" si="3506"/>
        <v>#VALUE!</v>
      </c>
      <c r="DT606" s="192" t="e">
        <f t="shared" si="3507"/>
        <v>#VALUE!</v>
      </c>
      <c r="DU606" s="192" t="e">
        <f t="shared" si="3508"/>
        <v>#VALUE!</v>
      </c>
      <c r="DV606" s="198" t="e">
        <f t="shared" si="3509"/>
        <v>#VALUE!</v>
      </c>
      <c r="DW606" s="198" t="e">
        <f t="shared" si="3510"/>
        <v>#DIV/0!</v>
      </c>
      <c r="DX606" s="198" t="e">
        <f t="shared" si="3511"/>
        <v>#DIV/0!</v>
      </c>
      <c r="DY606" s="198" t="e">
        <f t="shared" si="3512"/>
        <v>#VALUE!</v>
      </c>
      <c r="DZ606" s="198" t="e">
        <f t="shared" si="3513"/>
        <v>#VALUE!</v>
      </c>
      <c r="EA606" s="198" t="e">
        <f t="shared" si="3514"/>
        <v>#VALUE!</v>
      </c>
      <c r="EB606" s="198" t="e">
        <f t="shared" si="3515"/>
        <v>#VALUE!</v>
      </c>
      <c r="EC606" s="198" t="e">
        <f t="shared" si="3516"/>
        <v>#DIV/0!</v>
      </c>
      <c r="ED606" s="198" t="e">
        <f t="shared" si="3517"/>
        <v>#VALUE!</v>
      </c>
      <c r="EE606" s="198" t="e">
        <f t="shared" si="3518"/>
        <v>#VALUE!</v>
      </c>
      <c r="EF606" s="198" t="e">
        <f t="shared" ref="EF606:EO606" si="3678">DV606/SUM($DV606:$EE606)</f>
        <v>#VALUE!</v>
      </c>
      <c r="EG606" s="198" t="e">
        <f t="shared" si="3678"/>
        <v>#DIV/0!</v>
      </c>
      <c r="EH606" s="198" t="e">
        <f t="shared" si="3678"/>
        <v>#DIV/0!</v>
      </c>
      <c r="EI606" s="198" t="e">
        <f t="shared" si="3678"/>
        <v>#VALUE!</v>
      </c>
      <c r="EJ606" s="198" t="e">
        <f t="shared" si="3678"/>
        <v>#VALUE!</v>
      </c>
      <c r="EK606" s="198" t="e">
        <f t="shared" si="3678"/>
        <v>#VALUE!</v>
      </c>
      <c r="EL606" s="198" t="e">
        <f t="shared" si="3678"/>
        <v>#VALUE!</v>
      </c>
      <c r="EM606" s="198" t="e">
        <f t="shared" si="3678"/>
        <v>#DIV/0!</v>
      </c>
      <c r="EN606" s="198" t="e">
        <f t="shared" si="3678"/>
        <v>#VALUE!</v>
      </c>
      <c r="EO606" s="198" t="e">
        <f t="shared" si="3678"/>
        <v>#VALUE!</v>
      </c>
      <c r="EP606" s="511">
        <f t="shared" ref="EP606:EW606" si="3679">EP605</f>
        <v>0.08</v>
      </c>
      <c r="EQ606" s="511">
        <f t="shared" si="3679"/>
        <v>0.015</v>
      </c>
      <c r="ER606" s="511">
        <f t="shared" si="3679"/>
        <v>0.015</v>
      </c>
      <c r="ES606" s="511">
        <f t="shared" si="3679"/>
        <v>0.015</v>
      </c>
      <c r="ET606" s="511">
        <f t="shared" si="3679"/>
        <v>0.015</v>
      </c>
      <c r="EU606" s="511">
        <f t="shared" si="3679"/>
        <v>0.09</v>
      </c>
      <c r="EV606" s="511">
        <f t="shared" si="3679"/>
        <v>0.09</v>
      </c>
      <c r="EW606" s="511">
        <f t="shared" si="3679"/>
        <v>0.09</v>
      </c>
      <c r="EX606" s="420" t="str">
        <f>IF(_tag_month_day!AS602="","",_tag_month_day!AS602/100)</f>
        <v/>
      </c>
      <c r="EY606" s="420" t="str">
        <f>IF(_tag_month_day!AT602="","",_tag_month_day!AT602/100)</f>
        <v/>
      </c>
      <c r="EZ606" s="420" t="str">
        <f>IF(_tag_month_day!AU602="","",_tag_month_day!AU602/100)</f>
        <v/>
      </c>
      <c r="FA606" s="420" t="str">
        <f>IF(_tag_month_day!AV602="","",_tag_month_day!AV602/100)</f>
        <v/>
      </c>
      <c r="FB606" s="420" t="str">
        <f>IF(_tag_month_day!AW602="","",_tag_month_day!AW602/100)</f>
        <v/>
      </c>
      <c r="FC606" s="420" t="str">
        <f>IF(_tag_month_day!AX602="","",_tag_month_day!AX602/100)</f>
        <v/>
      </c>
      <c r="FD606" s="510">
        <f t="shared" si="3547"/>
        <v>0.33</v>
      </c>
      <c r="FE606" s="510">
        <f t="shared" si="3548"/>
        <v>0.19</v>
      </c>
      <c r="FF606" s="510">
        <f t="shared" si="3549"/>
        <v>0.003</v>
      </c>
      <c r="FG606" s="510">
        <f t="shared" si="3550"/>
        <v>0</v>
      </c>
      <c r="FH606" s="603">
        <f t="shared" si="3551"/>
        <v>0.0001</v>
      </c>
      <c r="FI606" s="510">
        <f t="shared" ref="FI606:FR606" si="3680">FI605</f>
        <v>0.41</v>
      </c>
      <c r="FJ606" s="510">
        <f t="shared" si="3680"/>
        <v>0.11</v>
      </c>
      <c r="FK606" s="510">
        <f t="shared" si="3680"/>
        <v>0.015</v>
      </c>
      <c r="FL606" s="510">
        <f t="shared" si="3680"/>
        <v>0</v>
      </c>
      <c r="FM606" s="603">
        <f t="shared" si="3680"/>
        <v>0.0001</v>
      </c>
      <c r="FN606" s="510" t="str">
        <f>IF(_tag_month_day!AY602="","",_tag_month_day!AY602/100)</f>
        <v/>
      </c>
      <c r="FO606" s="510" t="str">
        <f>IF(_tag_month_day!AZ602="","",_tag_month_day!AZ602/100)</f>
        <v/>
      </c>
      <c r="FP606" s="510" t="str">
        <f>IF(_tag_month_day!BA602="","",_tag_month_day!BA602/100)</f>
        <v/>
      </c>
      <c r="FQ606" s="510" t="str">
        <f>IF(_tag_month_day!BB602="","",_tag_month_day!BB602/100)</f>
        <v/>
      </c>
      <c r="FR606" s="603" t="str">
        <f>IF(_tag_month_day!BC602="","",_tag_month_day!BC602/100)</f>
        <v/>
      </c>
      <c r="FS606" s="510" t="str">
        <f>IF(_tag_month_day!BD602="","",_tag_month_day!BD602/100)</f>
        <v/>
      </c>
      <c r="FT606" s="510" t="str">
        <f>IF(_tag_month_day!BE602="","",_tag_month_day!BE602/100)</f>
        <v/>
      </c>
      <c r="FU606" s="510" t="str">
        <f>IF(_tag_month_day!BF602="","",_tag_month_day!BF602/100)</f>
        <v/>
      </c>
      <c r="FV606" s="510" t="str">
        <f>IF(_tag_month_day!BG602="","",_tag_month_day!BG602/100)</f>
        <v/>
      </c>
      <c r="FW606" s="603" t="str">
        <f>IF(_tag_month_day!BH602="","",_tag_month_day!BH602/100)</f>
        <v/>
      </c>
      <c r="FX606" s="510" t="str">
        <f>IF(_tag_month_day!BI602="","",_tag_month_day!BI602/100)</f>
        <v/>
      </c>
      <c r="FY606" s="510" t="str">
        <f>IF(_tag_month_day!BJ602="","",_tag_month_day!BJ602/100)</f>
        <v/>
      </c>
      <c r="FZ606" s="605" t="str">
        <f>IF(_tag_month_day!BK602="","",_tag_month_day!BK602/100)</f>
        <v/>
      </c>
      <c r="GA606" s="510" t="str">
        <f>IF(_tag_month_day!BL602="","",_tag_month_day!BL602/100)</f>
        <v/>
      </c>
      <c r="GB606" s="603" t="str">
        <f>IF(_tag_month_day!BM602="","",_tag_month_day!BM602/100)</f>
        <v/>
      </c>
      <c r="GC606" s="420" t="str">
        <f>IF(_tag_month_day!BN602="","",_tag_month_day!BN602/100)</f>
        <v/>
      </c>
      <c r="GD606" s="420" t="str">
        <f>IF(_tag_month_day!BO602="","",_tag_month_day!BO602/100)</f>
        <v/>
      </c>
      <c r="GE606" s="420" t="str">
        <f>IF(_tag_month_day!BP602="","",_tag_month_day!BP602/100)</f>
        <v/>
      </c>
      <c r="GF606" s="420" t="str">
        <f>IF(_tag_month_day!BQ602="","",_tag_month_day!BQ602/100)</f>
        <v/>
      </c>
      <c r="GG606" s="420" t="str">
        <f>IF(_tag_month_day!BR602="","",_tag_month_day!BR602/100)</f>
        <v/>
      </c>
      <c r="GH606" s="420" t="str">
        <f>IF(_tag_month_day!BS602="","",_tag_month_day!BS602/100)</f>
        <v/>
      </c>
      <c r="GI606" s="603" t="str">
        <f>IF(_tag_month_day!BT602="","",_tag_month_day!BT602/100)</f>
        <v/>
      </c>
      <c r="GJ606" s="612" t="str">
        <f>IF(_tag_month_day!BU602="","",_tag_month_day!BU602/100)</f>
        <v/>
      </c>
      <c r="GK606" s="620" t="str">
        <f>IF(_tag_month_day!BV602="",IF(_rlcf_month_day!A$2="","",_rlcf_month_day!A$2/100),_tag_month_day!BV602/100)</f>
        <v/>
      </c>
      <c r="GL606" s="620" t="str">
        <f>IF(_tag_month_day!BW602="",IF(_rlcf_month_day!B$2="","",_rlcf_month_day!B$2/100),_tag_month_day!BW602/100)</f>
        <v/>
      </c>
      <c r="GM606" s="621" t="str">
        <f>IF(_tag_month_day!BX602="",IF(_rlcf_month_day!C$2="","",_rlcf_month_day!C$2/100),_tag_month_day!BX602/100)</f>
        <v/>
      </c>
      <c r="GN606" s="620" t="str">
        <f>IF(_tag_month_day!BV602="",IF(_rlcf_month_day!A$2="","",_rlcf_month_day!A$2/100),_tag_month_day!BV602/100)</f>
        <v/>
      </c>
      <c r="GO606" s="620" t="str">
        <f>IF(_tag_month_day!BW602="",IF(_rlcf_month_day!B$2="","",_rlcf_month_day!B$2/100),_tag_month_day!BW602/100)</f>
        <v/>
      </c>
      <c r="GP606" s="620" t="str">
        <f>IF(_tag_month_day!CD602="",IF(_rlcf_month_day!E$2="","",_rlcf_month_day!E$2/100),_tag_month_day!CD602/100)</f>
        <v/>
      </c>
      <c r="GQ606" s="620" t="str">
        <f>IF(_tag_month_day!CE602="",IF(_rlcf_month_day!F$2="","",_rlcf_month_day!F$2/100),_tag_month_day!CE602/100)</f>
        <v/>
      </c>
      <c r="GR606" s="621" t="str">
        <f>IF(_tag_month_day!CF602="",IF(_rlcf_month_day!G$2="","",_rlcf_month_day!G$2/100),_tag_month_day!CF602/100)</f>
        <v/>
      </c>
      <c r="GS606" s="626">
        <f t="shared" ref="GS606:HH606" si="3681">GS605</f>
        <v>0.953</v>
      </c>
      <c r="GT606" s="626">
        <f t="shared" si="3681"/>
        <v>0.55</v>
      </c>
      <c r="GU606" s="626">
        <f t="shared" si="3681"/>
        <v>0.55</v>
      </c>
      <c r="GV606" s="626">
        <f t="shared" si="3681"/>
        <v>0.55</v>
      </c>
      <c r="GW606" s="626">
        <f t="shared" si="3681"/>
        <v>0.5</v>
      </c>
      <c r="GX606" s="626">
        <f t="shared" si="3681"/>
        <v>0.935</v>
      </c>
      <c r="GY606" s="626">
        <f t="shared" si="3681"/>
        <v>0.15</v>
      </c>
      <c r="GZ606" s="626">
        <f t="shared" si="3681"/>
        <v>1</v>
      </c>
      <c r="HA606" s="632">
        <f t="shared" si="3681"/>
        <v>0.047</v>
      </c>
      <c r="HB606" s="632">
        <f t="shared" si="3681"/>
        <v>0.45</v>
      </c>
      <c r="HC606" s="632">
        <f t="shared" si="3681"/>
        <v>0.45</v>
      </c>
      <c r="HD606" s="632">
        <f t="shared" si="3681"/>
        <v>0.45</v>
      </c>
      <c r="HE606" s="632">
        <f t="shared" si="3681"/>
        <v>0.5</v>
      </c>
      <c r="HF606" s="632">
        <f t="shared" si="3681"/>
        <v>0.065</v>
      </c>
      <c r="HG606" s="632">
        <f t="shared" si="3681"/>
        <v>0.85</v>
      </c>
      <c r="HH606" s="632">
        <f t="shared" si="3681"/>
        <v>0</v>
      </c>
      <c r="HI606" s="68">
        <f t="shared" si="3523"/>
        <v>0</v>
      </c>
      <c r="HJ606" s="68" t="e">
        <f t="shared" si="3554"/>
        <v>#VALUE!</v>
      </c>
      <c r="HK606" s="202">
        <f t="shared" si="3555"/>
        <v>0.85</v>
      </c>
      <c r="HL606" s="464">
        <f t="shared" si="3556"/>
        <v>550000</v>
      </c>
      <c r="HM606" s="464">
        <f t="shared" si="3557"/>
        <v>480000</v>
      </c>
      <c r="HN606" s="192" t="e">
        <f t="shared" si="3524"/>
        <v>#VALUE!</v>
      </c>
      <c r="HO606" s="192" t="e">
        <f>HN606*HK606*$HO$2/HL606*1000000</f>
        <v>#VALUE!</v>
      </c>
      <c r="HP606" s="192" t="e">
        <f>HN606*HK606*$HP$2/HM606*1000000</f>
        <v>#VALUE!</v>
      </c>
    </row>
    <row r="607" customFormat="1" spans="1:224">
      <c r="A607" s="381">
        <v>602</v>
      </c>
      <c r="B607" s="54">
        <f ca="1" t="shared" si="3558"/>
        <v>43642</v>
      </c>
      <c r="C607" s="57">
        <f t="shared" si="3559"/>
        <v>0.0416666666666667</v>
      </c>
      <c r="D607" s="68" t="str">
        <f ca="1" t="shared" si="3525"/>
        <v>夜班</v>
      </c>
      <c r="E607" s="68" t="str">
        <f ca="1" t="shared" si="3526"/>
        <v>甲</v>
      </c>
      <c r="F607" s="68">
        <f ca="1">SUMPRODUCT((成本日报!$A$3:$A$95=计划!B607)*(成本日报!$B$3:$B$95=计划!$D607),成本日报!$C$3:$C$95)</f>
        <v>1</v>
      </c>
      <c r="G607" s="382">
        <f ca="1" t="shared" si="3560"/>
        <v>43642.0416666652</v>
      </c>
      <c r="H607" s="382">
        <f ca="1" t="shared" si="3527"/>
        <v>43642.0486111097</v>
      </c>
      <c r="I607" s="382">
        <f ca="1" t="shared" si="3528"/>
        <v>43642.0541666652</v>
      </c>
      <c r="J607" s="382">
        <f ca="1" t="shared" si="3529"/>
        <v>43642.0833333319</v>
      </c>
      <c r="K607" s="382">
        <f ca="1" t="shared" si="3530"/>
        <v>43642.1458333319</v>
      </c>
      <c r="L607" s="382">
        <f ca="1" t="shared" si="3531"/>
        <v>43642.1666666652</v>
      </c>
      <c r="M607" s="398" t="str">
        <f>IF(_tag_month_day!A603="","",_tag_month_day!A603)</f>
        <v/>
      </c>
      <c r="N607" s="398" t="str">
        <f>IF(_tag_month_day!B603="","",_tag_month_day!B603)</f>
        <v/>
      </c>
      <c r="O607" s="399" t="e">
        <f t="shared" si="3532"/>
        <v>#VALUE!</v>
      </c>
      <c r="P607" s="398" t="str">
        <f>IF(_tag_month_day!C603="","",_tag_month_day!C603)</f>
        <v/>
      </c>
      <c r="Q607" s="398" t="str">
        <f>IF(_tag_month_day!D603="","",_tag_month_day!D603)</f>
        <v/>
      </c>
      <c r="R607" s="416">
        <f>IF(_tag_month_day!CB603="",R606,_tag_month_day!CB603/100)</f>
        <v>0.07</v>
      </c>
      <c r="S607" s="417" t="str">
        <f>IF(_tag_month_day!E603="","",_tag_month_day!E603)</f>
        <v/>
      </c>
      <c r="T607" s="417" t="str">
        <f>IF(_tag_month_day!F603="","",_tag_month_day!F603)</f>
        <v/>
      </c>
      <c r="U607" s="418" t="e">
        <f t="shared" si="3486"/>
        <v>#VALUE!</v>
      </c>
      <c r="V607" s="53" t="e">
        <f t="shared" si="3487"/>
        <v>#VALUE!</v>
      </c>
      <c r="W607" s="419" t="str">
        <f>IF(_jhy_month_day!A603="","",_jhy_month_day!A603)</f>
        <v/>
      </c>
      <c r="X607" s="420" t="str">
        <f>IF(_jhy_month_day!B603="","",_jhy_month_day!B603/100)</f>
        <v/>
      </c>
      <c r="Y607" s="420" t="str">
        <f>IF(_jhy_month_day!C603="","",_jhy_month_day!C603/100)</f>
        <v/>
      </c>
      <c r="Z607" s="439">
        <f t="shared" si="3576"/>
        <v>151</v>
      </c>
      <c r="AA607" s="440" t="str">
        <f>IF(_tag_month_day!G603="","",_tag_month_day!G603/100)</f>
        <v/>
      </c>
      <c r="AB607" s="440" t="str">
        <f>IF(_tag_month_day!H603="","",_tag_month_day!H603/100)</f>
        <v/>
      </c>
      <c r="AC607" s="193">
        <f t="shared" si="3533"/>
        <v>1.59963432013121</v>
      </c>
      <c r="AD607" s="441" t="str">
        <f t="shared" si="3534"/>
        <v/>
      </c>
      <c r="AE607" s="442" t="str">
        <f t="shared" si="3535"/>
        <v/>
      </c>
      <c r="AF607" s="443">
        <v>1</v>
      </c>
      <c r="AG607" s="68" t="str">
        <f>IF(_duihao_month_day!A603="","",_duihao_month_day!A603)</f>
        <v/>
      </c>
      <c r="AH607" s="463">
        <f>IF(_gyk_month_day!B603="",AH606,_gyk_month_day!B603)</f>
        <v>820</v>
      </c>
      <c r="AI607" s="464"/>
      <c r="AJ607" s="68" t="str">
        <f>IF(_tag_month_day!I603="","",_tag_month_day!I603)</f>
        <v/>
      </c>
      <c r="AK607" s="465" t="str">
        <f>IF(_tzyy_month_day!A603="","",_tzyy_month_day!A603)</f>
        <v/>
      </c>
      <c r="AL607" s="465" t="str">
        <f>IF(_tzyy_month_day!B603="","",_tzyy_month_day!B603)</f>
        <v/>
      </c>
      <c r="AM607" s="465" t="str">
        <f>IF(_tzyy_month_day!C603="","",_tzyy_month_day!C603)</f>
        <v/>
      </c>
      <c r="AN607" s="466" t="str">
        <f>IF(_tag_month_day!CG603="","",_tag_month_day!CG603)</f>
        <v/>
      </c>
      <c r="AO607" s="466" t="str">
        <f>IF(_tag_month_day!CH603="","",_tag_month_day!CH603)</f>
        <v/>
      </c>
      <c r="AP607" s="486" t="e">
        <f t="shared" si="3536"/>
        <v>#VALUE!</v>
      </c>
      <c r="AQ607" s="487" t="str">
        <f>IF(_tag_month_day!J603="","",_tag_month_day!J603/100)</f>
        <v/>
      </c>
      <c r="AR607" s="488">
        <f t="shared" si="3537"/>
        <v>1.3</v>
      </c>
      <c r="AS607" s="489" t="e">
        <f t="shared" si="3488"/>
        <v>#VALUE!</v>
      </c>
      <c r="AT607" s="489">
        <f t="shared" si="3538"/>
        <v>0</v>
      </c>
      <c r="AU607" s="490" t="str">
        <f>IF(_tag_month_day!K603="","",_tag_month_day!K603)</f>
        <v/>
      </c>
      <c r="AV607" s="491" t="str">
        <f>IF(_tag_month_day!L603="","",_tag_month_day!L603/100)</f>
        <v/>
      </c>
      <c r="AW607" s="420">
        <f t="shared" si="3460"/>
        <v>0</v>
      </c>
      <c r="AX607" s="420">
        <f t="shared" si="3539"/>
        <v>0</v>
      </c>
      <c r="AY607" s="420" t="str">
        <f>IF(_tag_month_day!M603="","",_tag_month_day!M603/100)</f>
        <v/>
      </c>
      <c r="AZ607" s="420" t="str">
        <f>IF(_tag_month_day!N603="","",_tag_month_day!N603/100)</f>
        <v/>
      </c>
      <c r="BA607" s="420" t="str">
        <f>IF(_tag_month_day!O603="","",_tag_month_day!O603/100)</f>
        <v/>
      </c>
      <c r="BB607" s="496" t="str">
        <f>IF(_tag_month_day!P603="","",_tag_month_day!P603/100)</f>
        <v/>
      </c>
      <c r="BC607" s="496">
        <f t="shared" si="3540"/>
        <v>0</v>
      </c>
      <c r="BD607" s="496" t="str">
        <f>IF(_tag_month_day!Q603="","",_tag_month_day!Q603/100)</f>
        <v/>
      </c>
      <c r="BE607" s="510" t="str">
        <f>IF(_tag_month_day!R603="","",_tag_month_day!R603/100)</f>
        <v/>
      </c>
      <c r="BF607" s="413" t="str">
        <f>IF(_tag_month_day!CC603="","",_tag_month_day!CC603/100)</f>
        <v/>
      </c>
      <c r="BG607" s="511" t="e">
        <f t="shared" si="3489"/>
        <v>#VALUE!</v>
      </c>
      <c r="BH607" s="198">
        <f t="shared" si="3490"/>
        <v>0</v>
      </c>
      <c r="BI607" s="512" t="e">
        <f>IF(CX607=0,BI606,(DK607*查询!$R$5+DL607*查询!$Q$5+DM607*查询!$N$5+DN607*查询!$O$5+DO607*查询!$P$5)*AF607/CX607)</f>
        <v>#VALUE!</v>
      </c>
      <c r="BJ607" s="512" t="e">
        <f>IF(CX607=0,BJ606,(DP607*查询!$S$5+DQ607*查询!$T$5+DR607*查询!$U$5)*AF607/CX607)</f>
        <v>#VALUE!</v>
      </c>
      <c r="BK607" s="512">
        <f t="shared" si="3541"/>
        <v>1</v>
      </c>
      <c r="BL607" s="513" t="str">
        <f>IF(_cfyc_month_day!A603="","",_cfyc_month_day!A603)</f>
        <v/>
      </c>
      <c r="BM607" s="513" t="str">
        <f>IF(_cfyc_month_day!B603="","",_cfyc_month_day!B603)</f>
        <v/>
      </c>
      <c r="BN607" s="513" t="str">
        <f>IF(_cfyc_month_day!C603="","",_cfyc_month_day!C603)</f>
        <v/>
      </c>
      <c r="BO607" s="522" t="str">
        <f>IF(_cfyc_month_day!D603="","",_cfyc_month_day!D603)</f>
        <v/>
      </c>
      <c r="BP607" s="522" t="str">
        <f>IF(_cfyc_month_day!E603="","",_cfyc_month_day!E603)</f>
        <v/>
      </c>
      <c r="BQ607" s="522" t="str">
        <f>IF(_cfyc_month_day!F603="","",_cfyc_month_day!F603)</f>
        <v/>
      </c>
      <c r="BR607" s="513" t="str">
        <f>IF(_tag_month_day!T603="","",_tag_month_day!T603)</f>
        <v/>
      </c>
      <c r="BS607" s="513" t="str">
        <f>IF(_tag_month_day!U603="","",_tag_month_day!U603)</f>
        <v/>
      </c>
      <c r="BT607" s="523" t="str">
        <f t="shared" si="3542"/>
        <v/>
      </c>
      <c r="BU607" s="223" t="str">
        <f>IF(_tag_month_day!V603="","",_tag_month_day!V603)</f>
        <v/>
      </c>
      <c r="BV607" s="206" t="str">
        <f>IF(_tag_month_day!W603="","",_tag_month_day!W603)</f>
        <v/>
      </c>
      <c r="BW607" s="540" t="str">
        <f>IF(_tag_month_day!X603="","",_tag_month_day!X603)</f>
        <v/>
      </c>
      <c r="BX607" s="540" t="str">
        <f>IF(_tag_month_day!Y603="","",_tag_month_day!Y603)</f>
        <v/>
      </c>
      <c r="BY607" s="541">
        <f ca="1" t="shared" si="3543"/>
        <v>43642.1666666652</v>
      </c>
      <c r="BZ607" s="542"/>
      <c r="CA607" s="562" t="str">
        <f>IF(_jhy2_month_day!A603="","",_jhy2_month_day!A603)</f>
        <v/>
      </c>
      <c r="CB607" s="464" t="str">
        <f>IF(_jhy2_month_day!B603="","",_jhy2_month_day!B603)</f>
        <v/>
      </c>
      <c r="CC607" s="464" t="str">
        <f>IF(_jhy2_month_day!C603="","",_jhy2_month_day!C603)</f>
        <v/>
      </c>
      <c r="CD607" s="464" t="str">
        <f>IF(_jhy2_month_day!D603="","",_jhy2_month_day!D603)</f>
        <v/>
      </c>
      <c r="CE607" s="464" t="str">
        <f>IF(_jhy2_month_day!E603="","",_jhy2_month_day!E603)</f>
        <v/>
      </c>
      <c r="CF607" s="464" t="str">
        <f>IF(_jhy2_month_day!F603="","",_jhy2_month_day!F603)</f>
        <v/>
      </c>
      <c r="CG607" s="464" t="str">
        <f>IF(_jhy2_month_day!G603="","",_jhy2_month_day!G603)</f>
        <v/>
      </c>
      <c r="CH607" s="464" t="str">
        <f>IF(_jhy2_month_day!H603="","",_jhy2_month_day!H603)</f>
        <v/>
      </c>
      <c r="CI607" s="464" t="str">
        <f>IF(_jhy2_month_day!I603="","",_jhy2_month_day!I603)</f>
        <v/>
      </c>
      <c r="CJ607" s="464" t="str">
        <f>IF(_jhy2_month_day!J603="","",_jhy2_month_day!J603)</f>
        <v/>
      </c>
      <c r="CK607" s="464" t="str">
        <f>IF(_jhy2_month_day!K603="","",_jhy2_month_day!K603)</f>
        <v/>
      </c>
      <c r="CL607" s="562" t="str">
        <f>IF(_jhy2_month_day!L603="","",_jhy2_month_day!L603)</f>
        <v/>
      </c>
      <c r="CM607" s="562" t="str">
        <f>IF(_jhy2_month_day!M603="","",_jhy2_month_day!M603)</f>
        <v/>
      </c>
      <c r="CN607" s="562" t="str">
        <f>IF(_jhy2_month_day!N603="","",_jhy2_month_day!N603)</f>
        <v/>
      </c>
      <c r="CO607" s="562" t="str">
        <f>IF(_jhy2_month_day!O603="","",_jhy2_month_day!O603)</f>
        <v/>
      </c>
      <c r="CP607" s="562" t="str">
        <f>IF(_jhy2_month_day!P603="","",_jhy2_month_day!P603)</f>
        <v/>
      </c>
      <c r="CQ607" s="562" t="str">
        <f>IF(_jhy2_month_day!Q603="","",_jhy2_month_day!Q603)</f>
        <v/>
      </c>
      <c r="CR607" s="563" t="str">
        <f>IF(_jhy2_month_day!R603="","",_jhy2_month_day!R603)</f>
        <v/>
      </c>
      <c r="CS607" s="576" t="str">
        <f>IF(_jhy2_month_day!S603="","",_jhy2_month_day!S603)</f>
        <v/>
      </c>
      <c r="CT607" s="562" t="str">
        <f>IF(_jhy2_month_day!T603="","",_jhy2_month_day!T603)</f>
        <v/>
      </c>
      <c r="CU607" s="577" t="e">
        <f t="shared" si="3491"/>
        <v>#VALUE!</v>
      </c>
      <c r="CV607" s="198" t="e">
        <f t="shared" si="3492"/>
        <v>#VALUE!</v>
      </c>
      <c r="CW607" s="192" t="e">
        <f t="shared" si="3493"/>
        <v>#VALUE!</v>
      </c>
      <c r="CX607" s="192" t="e">
        <f t="shared" si="3494"/>
        <v>#VALUE!</v>
      </c>
      <c r="CY607" s="202" t="e">
        <f t="shared" si="3495"/>
        <v>#VALUE!</v>
      </c>
      <c r="CZ607" s="192" t="e">
        <f t="shared" ref="CZ607:DI607" si="3682">$AJ607*EF607</f>
        <v>#VALUE!</v>
      </c>
      <c r="DA607" s="192" t="e">
        <f t="shared" si="3682"/>
        <v>#VALUE!</v>
      </c>
      <c r="DB607" s="192" t="e">
        <f t="shared" si="3682"/>
        <v>#VALUE!</v>
      </c>
      <c r="DC607" s="192" t="e">
        <f t="shared" si="3682"/>
        <v>#VALUE!</v>
      </c>
      <c r="DD607" s="192" t="e">
        <f t="shared" si="3682"/>
        <v>#VALUE!</v>
      </c>
      <c r="DE607" s="192" t="e">
        <f t="shared" si="3682"/>
        <v>#VALUE!</v>
      </c>
      <c r="DF607" s="192" t="e">
        <f t="shared" si="3682"/>
        <v>#VALUE!</v>
      </c>
      <c r="DG607" s="192" t="e">
        <f t="shared" si="3682"/>
        <v>#VALUE!</v>
      </c>
      <c r="DH607" s="192" t="e">
        <f t="shared" si="3682"/>
        <v>#VALUE!</v>
      </c>
      <c r="DI607" s="192" t="e">
        <f t="shared" si="3682"/>
        <v>#VALUE!</v>
      </c>
      <c r="DJ607" s="192" t="e">
        <f t="shared" si="3497"/>
        <v>#VALUE!</v>
      </c>
      <c r="DK607" s="192" t="e">
        <f t="shared" si="3498"/>
        <v>#VALUE!</v>
      </c>
      <c r="DL607" s="192" t="e">
        <f t="shared" si="3499"/>
        <v>#VALUE!</v>
      </c>
      <c r="DM607" s="192" t="e">
        <f t="shared" si="3500"/>
        <v>#VALUE!</v>
      </c>
      <c r="DN607" s="192" t="e">
        <f t="shared" si="3501"/>
        <v>#VALUE!</v>
      </c>
      <c r="DO607" s="192" t="e">
        <f t="shared" si="3502"/>
        <v>#VALUE!</v>
      </c>
      <c r="DP607" s="192" t="e">
        <f t="shared" si="3503"/>
        <v>#VALUE!</v>
      </c>
      <c r="DQ607" s="192" t="e">
        <f t="shared" si="3504"/>
        <v>#VALUE!</v>
      </c>
      <c r="DR607" s="192" t="e">
        <f t="shared" si="3505"/>
        <v>#VALUE!</v>
      </c>
      <c r="DS607" s="192" t="e">
        <f t="shared" si="3506"/>
        <v>#VALUE!</v>
      </c>
      <c r="DT607" s="192" t="e">
        <f t="shared" si="3507"/>
        <v>#VALUE!</v>
      </c>
      <c r="DU607" s="192" t="e">
        <f t="shared" si="3508"/>
        <v>#VALUE!</v>
      </c>
      <c r="DV607" s="198" t="e">
        <f t="shared" si="3509"/>
        <v>#VALUE!</v>
      </c>
      <c r="DW607" s="198" t="e">
        <f t="shared" si="3510"/>
        <v>#DIV/0!</v>
      </c>
      <c r="DX607" s="198" t="e">
        <f t="shared" si="3511"/>
        <v>#DIV/0!</v>
      </c>
      <c r="DY607" s="198" t="e">
        <f t="shared" si="3512"/>
        <v>#VALUE!</v>
      </c>
      <c r="DZ607" s="198" t="e">
        <f t="shared" si="3513"/>
        <v>#VALUE!</v>
      </c>
      <c r="EA607" s="198" t="e">
        <f t="shared" si="3514"/>
        <v>#VALUE!</v>
      </c>
      <c r="EB607" s="198" t="e">
        <f t="shared" si="3515"/>
        <v>#VALUE!</v>
      </c>
      <c r="EC607" s="198" t="e">
        <f t="shared" si="3516"/>
        <v>#DIV/0!</v>
      </c>
      <c r="ED607" s="198" t="e">
        <f t="shared" si="3517"/>
        <v>#VALUE!</v>
      </c>
      <c r="EE607" s="198" t="e">
        <f t="shared" si="3518"/>
        <v>#VALUE!</v>
      </c>
      <c r="EF607" s="198" t="e">
        <f t="shared" ref="EF607:EO607" si="3683">DV607/SUM($DV607:$EE607)</f>
        <v>#VALUE!</v>
      </c>
      <c r="EG607" s="198" t="e">
        <f t="shared" si="3683"/>
        <v>#DIV/0!</v>
      </c>
      <c r="EH607" s="198" t="e">
        <f t="shared" si="3683"/>
        <v>#DIV/0!</v>
      </c>
      <c r="EI607" s="198" t="e">
        <f t="shared" si="3683"/>
        <v>#VALUE!</v>
      </c>
      <c r="EJ607" s="198" t="e">
        <f t="shared" si="3683"/>
        <v>#VALUE!</v>
      </c>
      <c r="EK607" s="198" t="e">
        <f t="shared" si="3683"/>
        <v>#VALUE!</v>
      </c>
      <c r="EL607" s="198" t="e">
        <f t="shared" si="3683"/>
        <v>#VALUE!</v>
      </c>
      <c r="EM607" s="198" t="e">
        <f t="shared" si="3683"/>
        <v>#DIV/0!</v>
      </c>
      <c r="EN607" s="198" t="e">
        <f t="shared" si="3683"/>
        <v>#VALUE!</v>
      </c>
      <c r="EO607" s="198" t="e">
        <f t="shared" si="3683"/>
        <v>#VALUE!</v>
      </c>
      <c r="EP607" s="511">
        <f t="shared" ref="EP607:EW607" si="3684">EP606</f>
        <v>0.08</v>
      </c>
      <c r="EQ607" s="511">
        <f t="shared" si="3684"/>
        <v>0.015</v>
      </c>
      <c r="ER607" s="511">
        <f t="shared" si="3684"/>
        <v>0.015</v>
      </c>
      <c r="ES607" s="511">
        <f t="shared" si="3684"/>
        <v>0.015</v>
      </c>
      <c r="ET607" s="511">
        <f t="shared" si="3684"/>
        <v>0.015</v>
      </c>
      <c r="EU607" s="511">
        <f t="shared" si="3684"/>
        <v>0.09</v>
      </c>
      <c r="EV607" s="511">
        <f t="shared" si="3684"/>
        <v>0.09</v>
      </c>
      <c r="EW607" s="511">
        <f t="shared" si="3684"/>
        <v>0.09</v>
      </c>
      <c r="EX607" s="420" t="str">
        <f>IF(_tag_month_day!AS603="","",_tag_month_day!AS603/100)</f>
        <v/>
      </c>
      <c r="EY607" s="420" t="str">
        <f>IF(_tag_month_day!AT603="","",_tag_month_day!AT603/100)</f>
        <v/>
      </c>
      <c r="EZ607" s="420" t="str">
        <f>IF(_tag_month_day!AU603="","",_tag_month_day!AU603/100)</f>
        <v/>
      </c>
      <c r="FA607" s="420" t="str">
        <f>IF(_tag_month_day!AV603="","",_tag_month_day!AV603/100)</f>
        <v/>
      </c>
      <c r="FB607" s="420" t="str">
        <f>IF(_tag_month_day!AW603="","",_tag_month_day!AW603/100)</f>
        <v/>
      </c>
      <c r="FC607" s="420" t="str">
        <f>IF(_tag_month_day!AX603="","",_tag_month_day!AX603/100)</f>
        <v/>
      </c>
      <c r="FD607" s="510">
        <f t="shared" si="3547"/>
        <v>0.33</v>
      </c>
      <c r="FE607" s="510">
        <f t="shared" si="3548"/>
        <v>0.19</v>
      </c>
      <c r="FF607" s="510">
        <f t="shared" si="3549"/>
        <v>0.003</v>
      </c>
      <c r="FG607" s="510">
        <f t="shared" si="3550"/>
        <v>0</v>
      </c>
      <c r="FH607" s="603">
        <f t="shared" si="3551"/>
        <v>0.0001</v>
      </c>
      <c r="FI607" s="510">
        <f t="shared" ref="FI607:FR607" si="3685">FI606</f>
        <v>0.41</v>
      </c>
      <c r="FJ607" s="510">
        <f t="shared" si="3685"/>
        <v>0.11</v>
      </c>
      <c r="FK607" s="510">
        <f t="shared" si="3685"/>
        <v>0.015</v>
      </c>
      <c r="FL607" s="510">
        <f t="shared" si="3685"/>
        <v>0</v>
      </c>
      <c r="FM607" s="603">
        <f t="shared" si="3685"/>
        <v>0.0001</v>
      </c>
      <c r="FN607" s="510" t="str">
        <f>IF(_tag_month_day!AY603="","",_tag_month_day!AY603/100)</f>
        <v/>
      </c>
      <c r="FO607" s="510" t="str">
        <f>IF(_tag_month_day!AZ603="","",_tag_month_day!AZ603/100)</f>
        <v/>
      </c>
      <c r="FP607" s="510" t="str">
        <f>IF(_tag_month_day!BA603="","",_tag_month_day!BA603/100)</f>
        <v/>
      </c>
      <c r="FQ607" s="510" t="str">
        <f>IF(_tag_month_day!BB603="","",_tag_month_day!BB603/100)</f>
        <v/>
      </c>
      <c r="FR607" s="603" t="str">
        <f>IF(_tag_month_day!BC603="","",_tag_month_day!BC603/100)</f>
        <v/>
      </c>
      <c r="FS607" s="510" t="str">
        <f>IF(_tag_month_day!BD603="","",_tag_month_day!BD603/100)</f>
        <v/>
      </c>
      <c r="FT607" s="510" t="str">
        <f>IF(_tag_month_day!BE603="","",_tag_month_day!BE603/100)</f>
        <v/>
      </c>
      <c r="FU607" s="510" t="str">
        <f>IF(_tag_month_day!BF603="","",_tag_month_day!BF603/100)</f>
        <v/>
      </c>
      <c r="FV607" s="510" t="str">
        <f>IF(_tag_month_day!BG603="","",_tag_month_day!BG603/100)</f>
        <v/>
      </c>
      <c r="FW607" s="603" t="str">
        <f>IF(_tag_month_day!BH603="","",_tag_month_day!BH603/100)</f>
        <v/>
      </c>
      <c r="FX607" s="510" t="str">
        <f>IF(_tag_month_day!BI603="","",_tag_month_day!BI603/100)</f>
        <v/>
      </c>
      <c r="FY607" s="510" t="str">
        <f>IF(_tag_month_day!BJ603="","",_tag_month_day!BJ603/100)</f>
        <v/>
      </c>
      <c r="FZ607" s="605" t="str">
        <f>IF(_tag_month_day!BK603="","",_tag_month_day!BK603/100)</f>
        <v/>
      </c>
      <c r="GA607" s="510" t="str">
        <f>IF(_tag_month_day!BL603="","",_tag_month_day!BL603/100)</f>
        <v/>
      </c>
      <c r="GB607" s="603" t="str">
        <f>IF(_tag_month_day!BM603="","",_tag_month_day!BM603/100)</f>
        <v/>
      </c>
      <c r="GC607" s="420" t="str">
        <f>IF(_tag_month_day!BN603="","",_tag_month_day!BN603/100)</f>
        <v/>
      </c>
      <c r="GD607" s="420" t="str">
        <f>IF(_tag_month_day!BO603="","",_tag_month_day!BO603/100)</f>
        <v/>
      </c>
      <c r="GE607" s="420" t="str">
        <f>IF(_tag_month_day!BP603="","",_tag_month_day!BP603/100)</f>
        <v/>
      </c>
      <c r="GF607" s="420" t="str">
        <f>IF(_tag_month_day!BQ603="","",_tag_month_day!BQ603/100)</f>
        <v/>
      </c>
      <c r="GG607" s="420" t="str">
        <f>IF(_tag_month_day!BR603="","",_tag_month_day!BR603/100)</f>
        <v/>
      </c>
      <c r="GH607" s="420" t="str">
        <f>IF(_tag_month_day!BS603="","",_tag_month_day!BS603/100)</f>
        <v/>
      </c>
      <c r="GI607" s="603" t="str">
        <f>IF(_tag_month_day!BT603="","",_tag_month_day!BT603/100)</f>
        <v/>
      </c>
      <c r="GJ607" s="612" t="str">
        <f>IF(_tag_month_day!BU603="","",_tag_month_day!BU603/100)</f>
        <v/>
      </c>
      <c r="GK607" s="620" t="str">
        <f>IF(_tag_month_day!BV603="",IF(_rlcf_month_day!A$2="","",_rlcf_month_day!A$2/100),_tag_month_day!BV603/100)</f>
        <v/>
      </c>
      <c r="GL607" s="620" t="str">
        <f>IF(_tag_month_day!BW603="",IF(_rlcf_month_day!B$2="","",_rlcf_month_day!B$2/100),_tag_month_day!BW603/100)</f>
        <v/>
      </c>
      <c r="GM607" s="621" t="str">
        <f>IF(_tag_month_day!BX603="",IF(_rlcf_month_day!C$2="","",_rlcf_month_day!C$2/100),_tag_month_day!BX603/100)</f>
        <v/>
      </c>
      <c r="GN607" s="620" t="str">
        <f>IF(_tag_month_day!BV603="",IF(_rlcf_month_day!A$2="","",_rlcf_month_day!A$2/100),_tag_month_day!BV603/100)</f>
        <v/>
      </c>
      <c r="GO607" s="620" t="str">
        <f>IF(_tag_month_day!BW603="",IF(_rlcf_month_day!B$2="","",_rlcf_month_day!B$2/100),_tag_month_day!BW603/100)</f>
        <v/>
      </c>
      <c r="GP607" s="620" t="str">
        <f>IF(_tag_month_day!CD603="",IF(_rlcf_month_day!E$2="","",_rlcf_month_day!E$2/100),_tag_month_day!CD603/100)</f>
        <v/>
      </c>
      <c r="GQ607" s="620" t="str">
        <f>IF(_tag_month_day!CE603="",IF(_rlcf_month_day!F$2="","",_rlcf_month_day!F$2/100),_tag_month_day!CE603/100)</f>
        <v/>
      </c>
      <c r="GR607" s="621" t="str">
        <f>IF(_tag_month_day!CF603="",IF(_rlcf_month_day!G$2="","",_rlcf_month_day!G$2/100),_tag_month_day!CF603/100)</f>
        <v/>
      </c>
      <c r="GS607" s="626">
        <f t="shared" ref="GS607:HH607" si="3686">GS606</f>
        <v>0.953</v>
      </c>
      <c r="GT607" s="626">
        <f t="shared" si="3686"/>
        <v>0.55</v>
      </c>
      <c r="GU607" s="626">
        <f t="shared" si="3686"/>
        <v>0.55</v>
      </c>
      <c r="GV607" s="626">
        <f t="shared" si="3686"/>
        <v>0.55</v>
      </c>
      <c r="GW607" s="626">
        <f t="shared" si="3686"/>
        <v>0.5</v>
      </c>
      <c r="GX607" s="626">
        <f t="shared" si="3686"/>
        <v>0.935</v>
      </c>
      <c r="GY607" s="626">
        <f t="shared" si="3686"/>
        <v>0.15</v>
      </c>
      <c r="GZ607" s="626">
        <f t="shared" si="3686"/>
        <v>1</v>
      </c>
      <c r="HA607" s="632">
        <f t="shared" si="3686"/>
        <v>0.047</v>
      </c>
      <c r="HB607" s="632">
        <f t="shared" si="3686"/>
        <v>0.45</v>
      </c>
      <c r="HC607" s="632">
        <f t="shared" si="3686"/>
        <v>0.45</v>
      </c>
      <c r="HD607" s="632">
        <f t="shared" si="3686"/>
        <v>0.45</v>
      </c>
      <c r="HE607" s="632">
        <f t="shared" si="3686"/>
        <v>0.5</v>
      </c>
      <c r="HF607" s="632">
        <f t="shared" si="3686"/>
        <v>0.065</v>
      </c>
      <c r="HG607" s="632">
        <f t="shared" si="3686"/>
        <v>0.85</v>
      </c>
      <c r="HH607" s="632">
        <f t="shared" si="3686"/>
        <v>0</v>
      </c>
      <c r="HI607" s="68">
        <f t="shared" si="3523"/>
        <v>0</v>
      </c>
      <c r="HJ607" s="68" t="e">
        <f t="shared" si="3554"/>
        <v>#VALUE!</v>
      </c>
      <c r="HK607" s="202">
        <f t="shared" si="3555"/>
        <v>0.85</v>
      </c>
      <c r="HL607" s="464">
        <f t="shared" si="3556"/>
        <v>550000</v>
      </c>
      <c r="HM607" s="464">
        <f t="shared" si="3557"/>
        <v>480000</v>
      </c>
      <c r="HN607" s="192" t="e">
        <f t="shared" si="3524"/>
        <v>#VALUE!</v>
      </c>
      <c r="HO607" s="192" t="e">
        <f>HN607*HK607*$HO$2/HL607*1000000</f>
        <v>#VALUE!</v>
      </c>
      <c r="HP607" s="192" t="e">
        <f>HN607*HK607*$HP$2/HM607*1000000</f>
        <v>#VALUE!</v>
      </c>
    </row>
    <row r="608" customFormat="1" spans="1:224">
      <c r="A608" s="381">
        <v>603</v>
      </c>
      <c r="B608" s="54">
        <f ca="1" t="shared" si="3558"/>
        <v>43642</v>
      </c>
      <c r="C608" s="57">
        <f t="shared" si="3559"/>
        <v>0.0416666666666667</v>
      </c>
      <c r="D608" s="68" t="str">
        <f ca="1" t="shared" si="3525"/>
        <v>夜班</v>
      </c>
      <c r="E608" s="68" t="str">
        <f ca="1" t="shared" si="3526"/>
        <v>甲</v>
      </c>
      <c r="F608" s="68">
        <f ca="1">SUMPRODUCT((成本日报!$A$3:$A$95=计划!B608)*(成本日报!$B$3:$B$95=计划!$D608),成本日报!$C$3:$C$95)</f>
        <v>1</v>
      </c>
      <c r="G608" s="382">
        <f ca="1" t="shared" si="3560"/>
        <v>43642.0833333319</v>
      </c>
      <c r="H608" s="382">
        <f ca="1" t="shared" si="3527"/>
        <v>43642.0902777763</v>
      </c>
      <c r="I608" s="382">
        <f ca="1" t="shared" si="3528"/>
        <v>43642.0958333319</v>
      </c>
      <c r="J608" s="382">
        <f ca="1" t="shared" si="3529"/>
        <v>43642.1249999985</v>
      </c>
      <c r="K608" s="382">
        <f ca="1" t="shared" si="3530"/>
        <v>43642.1874999985</v>
      </c>
      <c r="L608" s="382">
        <f ca="1" t="shared" si="3531"/>
        <v>43642.2083333319</v>
      </c>
      <c r="M608" s="398" t="str">
        <f>IF(_tag_month_day!A604="","",_tag_month_day!A604)</f>
        <v/>
      </c>
      <c r="N608" s="398" t="str">
        <f>IF(_tag_month_day!B604="","",_tag_month_day!B604)</f>
        <v/>
      </c>
      <c r="O608" s="399" t="e">
        <f t="shared" si="3532"/>
        <v>#VALUE!</v>
      </c>
      <c r="P608" s="398" t="str">
        <f>IF(_tag_month_day!C604="","",_tag_month_day!C604)</f>
        <v/>
      </c>
      <c r="Q608" s="398" t="str">
        <f>IF(_tag_month_day!D604="","",_tag_month_day!D604)</f>
        <v/>
      </c>
      <c r="R608" s="416">
        <f>IF(_tag_month_day!CB604="",R607,_tag_month_day!CB604/100)</f>
        <v>0.07</v>
      </c>
      <c r="S608" s="417" t="str">
        <f>IF(_tag_month_day!E604="","",_tag_month_day!E604)</f>
        <v/>
      </c>
      <c r="T608" s="417" t="str">
        <f>IF(_tag_month_day!F604="","",_tag_month_day!F604)</f>
        <v/>
      </c>
      <c r="U608" s="418" t="e">
        <f t="shared" si="3486"/>
        <v>#VALUE!</v>
      </c>
      <c r="V608" s="53" t="e">
        <f t="shared" si="3487"/>
        <v>#VALUE!</v>
      </c>
      <c r="W608" s="419" t="str">
        <f>IF(_jhy_month_day!A604="","",_jhy_month_day!A604)</f>
        <v/>
      </c>
      <c r="X608" s="420" t="str">
        <f>IF(_jhy_month_day!B604="","",_jhy_month_day!B604/100)</f>
        <v/>
      </c>
      <c r="Y608" s="420" t="str">
        <f>IF(_jhy_month_day!C604="","",_jhy_month_day!C604/100)</f>
        <v/>
      </c>
      <c r="Z608" s="439">
        <f t="shared" si="3576"/>
        <v>151</v>
      </c>
      <c r="AA608" s="440" t="str">
        <f>IF(_tag_month_day!G604="","",_tag_month_day!G604/100)</f>
        <v/>
      </c>
      <c r="AB608" s="440" t="str">
        <f>IF(_tag_month_day!H604="","",_tag_month_day!H604/100)</f>
        <v/>
      </c>
      <c r="AC608" s="193">
        <f t="shared" si="3533"/>
        <v>1.59963432013121</v>
      </c>
      <c r="AD608" s="441" t="str">
        <f t="shared" si="3534"/>
        <v/>
      </c>
      <c r="AE608" s="442" t="str">
        <f t="shared" si="3535"/>
        <v/>
      </c>
      <c r="AF608" s="443">
        <v>1</v>
      </c>
      <c r="AG608" s="68" t="str">
        <f>IF(_duihao_month_day!A604="","",_duihao_month_day!A604)</f>
        <v/>
      </c>
      <c r="AH608" s="463">
        <f>IF(_gyk_month_day!B604="",AH607,_gyk_month_day!B604)</f>
        <v>820</v>
      </c>
      <c r="AI608" s="464"/>
      <c r="AJ608" s="68" t="str">
        <f>IF(_tag_month_day!I604="","",_tag_month_day!I604)</f>
        <v/>
      </c>
      <c r="AK608" s="465" t="str">
        <f>IF(_tzyy_month_day!A604="","",_tzyy_month_day!A604)</f>
        <v/>
      </c>
      <c r="AL608" s="465" t="str">
        <f>IF(_tzyy_month_day!B604="","",_tzyy_month_day!B604)</f>
        <v/>
      </c>
      <c r="AM608" s="465" t="str">
        <f>IF(_tzyy_month_day!C604="","",_tzyy_month_day!C604)</f>
        <v/>
      </c>
      <c r="AN608" s="466" t="str">
        <f>IF(_tag_month_day!CG604="","",_tag_month_day!CG604)</f>
        <v/>
      </c>
      <c r="AO608" s="466" t="str">
        <f>IF(_tag_month_day!CH604="","",_tag_month_day!CH604)</f>
        <v/>
      </c>
      <c r="AP608" s="486" t="e">
        <f t="shared" si="3536"/>
        <v>#VALUE!</v>
      </c>
      <c r="AQ608" s="487" t="str">
        <f>IF(_tag_month_day!J604="","",_tag_month_day!J604/100)</f>
        <v/>
      </c>
      <c r="AR608" s="488">
        <f t="shared" si="3537"/>
        <v>1.3</v>
      </c>
      <c r="AS608" s="489" t="e">
        <f t="shared" si="3488"/>
        <v>#VALUE!</v>
      </c>
      <c r="AT608" s="489">
        <f t="shared" si="3538"/>
        <v>0</v>
      </c>
      <c r="AU608" s="490" t="str">
        <f>IF(_tag_month_day!K604="","",_tag_month_day!K604)</f>
        <v/>
      </c>
      <c r="AV608" s="491" t="str">
        <f>IF(_tag_month_day!L604="","",_tag_month_day!L604/100)</f>
        <v/>
      </c>
      <c r="AW608" s="420">
        <f t="shared" si="3460"/>
        <v>0</v>
      </c>
      <c r="AX608" s="420">
        <f t="shared" si="3539"/>
        <v>0</v>
      </c>
      <c r="AY608" s="420" t="str">
        <f>IF(_tag_month_day!M604="","",_tag_month_day!M604/100)</f>
        <v/>
      </c>
      <c r="AZ608" s="420" t="str">
        <f>IF(_tag_month_day!N604="","",_tag_month_day!N604/100)</f>
        <v/>
      </c>
      <c r="BA608" s="420" t="str">
        <f>IF(_tag_month_day!O604="","",_tag_month_day!O604/100)</f>
        <v/>
      </c>
      <c r="BB608" s="496" t="str">
        <f>IF(_tag_month_day!P604="","",_tag_month_day!P604/100)</f>
        <v/>
      </c>
      <c r="BC608" s="496">
        <f t="shared" si="3540"/>
        <v>0</v>
      </c>
      <c r="BD608" s="496" t="str">
        <f>IF(_tag_month_day!Q604="","",_tag_month_day!Q604/100)</f>
        <v/>
      </c>
      <c r="BE608" s="510" t="str">
        <f>IF(_tag_month_day!R604="","",_tag_month_day!R604/100)</f>
        <v/>
      </c>
      <c r="BF608" s="413" t="str">
        <f>IF(_tag_month_day!CC604="","",_tag_month_day!CC604/100)</f>
        <v/>
      </c>
      <c r="BG608" s="511" t="e">
        <f t="shared" si="3489"/>
        <v>#VALUE!</v>
      </c>
      <c r="BH608" s="198">
        <f t="shared" si="3490"/>
        <v>0</v>
      </c>
      <c r="BI608" s="512" t="e">
        <f>IF(CX608=0,BI607,(DK608*查询!$R$5+DL608*查询!$Q$5+DM608*查询!$N$5+DN608*查询!$O$5+DO608*查询!$P$5)*AF608/CX608)</f>
        <v>#VALUE!</v>
      </c>
      <c r="BJ608" s="512" t="e">
        <f>IF(CX608=0,BJ607,(DP608*查询!$S$5+DQ608*查询!$T$5+DR608*查询!$U$5)*AF608/CX608)</f>
        <v>#VALUE!</v>
      </c>
      <c r="BK608" s="512">
        <f t="shared" si="3541"/>
        <v>1</v>
      </c>
      <c r="BL608" s="513" t="str">
        <f>IF(_cfyc_month_day!A604="","",_cfyc_month_day!A604)</f>
        <v/>
      </c>
      <c r="BM608" s="513" t="str">
        <f>IF(_cfyc_month_day!B604="","",_cfyc_month_day!B604)</f>
        <v/>
      </c>
      <c r="BN608" s="513" t="str">
        <f>IF(_cfyc_month_day!C604="","",_cfyc_month_day!C604)</f>
        <v/>
      </c>
      <c r="BO608" s="522" t="str">
        <f>IF(_cfyc_month_day!D604="","",_cfyc_month_day!D604)</f>
        <v/>
      </c>
      <c r="BP608" s="522" t="str">
        <f>IF(_cfyc_month_day!E604="","",_cfyc_month_day!E604)</f>
        <v/>
      </c>
      <c r="BQ608" s="522" t="str">
        <f>IF(_cfyc_month_day!F604="","",_cfyc_month_day!F604)</f>
        <v/>
      </c>
      <c r="BR608" s="513" t="str">
        <f>IF(_tag_month_day!T604="","",_tag_month_day!T604)</f>
        <v/>
      </c>
      <c r="BS608" s="513" t="str">
        <f>IF(_tag_month_day!U604="","",_tag_month_day!U604)</f>
        <v/>
      </c>
      <c r="BT608" s="523" t="str">
        <f t="shared" si="3542"/>
        <v/>
      </c>
      <c r="BU608" s="223" t="str">
        <f>IF(_tag_month_day!V604="","",_tag_month_day!V604)</f>
        <v/>
      </c>
      <c r="BV608" s="206" t="str">
        <f>IF(_tag_month_day!W604="","",_tag_month_day!W604)</f>
        <v/>
      </c>
      <c r="BW608" s="540" t="str">
        <f>IF(_tag_month_day!X604="","",_tag_month_day!X604)</f>
        <v/>
      </c>
      <c r="BX608" s="540" t="str">
        <f>IF(_tag_month_day!Y604="","",_tag_month_day!Y604)</f>
        <v/>
      </c>
      <c r="BY608" s="541">
        <f ca="1" t="shared" si="3543"/>
        <v>43642.2083333319</v>
      </c>
      <c r="BZ608" s="542"/>
      <c r="CA608" s="543" t="str">
        <f>IF(_jhy2_month_day!A604="","",_jhy2_month_day!A604)</f>
        <v/>
      </c>
      <c r="CB608" s="464" t="str">
        <f>IF(_jhy2_month_day!B604="","",_jhy2_month_day!B604)</f>
        <v/>
      </c>
      <c r="CC608" s="464" t="str">
        <f>IF(_jhy2_month_day!C604="","",_jhy2_month_day!C604)</f>
        <v/>
      </c>
      <c r="CD608" s="464" t="str">
        <f>IF(_jhy2_month_day!D604="","",_jhy2_month_day!D604)</f>
        <v/>
      </c>
      <c r="CE608" s="464" t="str">
        <f>IF(_jhy2_month_day!E604="","",_jhy2_month_day!E604)</f>
        <v/>
      </c>
      <c r="CF608" s="464" t="str">
        <f>IF(_jhy2_month_day!F604="","",_jhy2_month_day!F604)</f>
        <v/>
      </c>
      <c r="CG608" s="464" t="str">
        <f>IF(_jhy2_month_day!G604="","",_jhy2_month_day!G604)</f>
        <v/>
      </c>
      <c r="CH608" s="464" t="str">
        <f>IF(_jhy2_month_day!H604="","",_jhy2_month_day!H604)</f>
        <v/>
      </c>
      <c r="CI608" s="464" t="str">
        <f>IF(_jhy2_month_day!I604="","",_jhy2_month_day!I604)</f>
        <v/>
      </c>
      <c r="CJ608" s="464" t="str">
        <f>IF(_jhy2_month_day!J604="","",_jhy2_month_day!J604)</f>
        <v/>
      </c>
      <c r="CK608" s="464" t="str">
        <f>IF(_jhy2_month_day!K604="","",_jhy2_month_day!K604)</f>
        <v/>
      </c>
      <c r="CL608" s="562" t="str">
        <f>IF(_jhy2_month_day!L604="","",_jhy2_month_day!L604)</f>
        <v/>
      </c>
      <c r="CM608" s="562" t="str">
        <f>IF(_jhy2_month_day!M604="","",_jhy2_month_day!M604)</f>
        <v/>
      </c>
      <c r="CN608" s="562" t="str">
        <f>IF(_jhy2_month_day!N604="","",_jhy2_month_day!N604)</f>
        <v/>
      </c>
      <c r="CO608" s="562" t="str">
        <f>IF(_jhy2_month_day!O604="","",_jhy2_month_day!O604)</f>
        <v/>
      </c>
      <c r="CP608" s="562" t="str">
        <f>IF(_jhy2_month_day!P604="","",_jhy2_month_day!P604)</f>
        <v/>
      </c>
      <c r="CQ608" s="562" t="str">
        <f>IF(_jhy2_month_day!Q604="","",_jhy2_month_day!Q604)</f>
        <v/>
      </c>
      <c r="CR608" s="563" t="str">
        <f>IF(_jhy2_month_day!R604="","",_jhy2_month_day!R604)</f>
        <v/>
      </c>
      <c r="CS608" s="576" t="str">
        <f>IF(_jhy2_month_day!S604="","",_jhy2_month_day!S604)</f>
        <v/>
      </c>
      <c r="CT608" s="562" t="str">
        <f>IF(_jhy2_month_day!T604="","",_jhy2_month_day!T604)</f>
        <v/>
      </c>
      <c r="CU608" s="577" t="e">
        <f t="shared" si="3491"/>
        <v>#VALUE!</v>
      </c>
      <c r="CV608" s="198" t="e">
        <f t="shared" si="3492"/>
        <v>#VALUE!</v>
      </c>
      <c r="CW608" s="192" t="e">
        <f t="shared" si="3493"/>
        <v>#VALUE!</v>
      </c>
      <c r="CX608" s="192" t="e">
        <f t="shared" si="3494"/>
        <v>#VALUE!</v>
      </c>
      <c r="CY608" s="202" t="e">
        <f t="shared" si="3495"/>
        <v>#VALUE!</v>
      </c>
      <c r="CZ608" s="192" t="e">
        <f t="shared" ref="CZ608:DI608" si="3687">$AJ608*EF608</f>
        <v>#VALUE!</v>
      </c>
      <c r="DA608" s="192" t="e">
        <f t="shared" si="3687"/>
        <v>#VALUE!</v>
      </c>
      <c r="DB608" s="192" t="e">
        <f t="shared" si="3687"/>
        <v>#VALUE!</v>
      </c>
      <c r="DC608" s="192" t="e">
        <f t="shared" si="3687"/>
        <v>#VALUE!</v>
      </c>
      <c r="DD608" s="192" t="e">
        <f t="shared" si="3687"/>
        <v>#VALUE!</v>
      </c>
      <c r="DE608" s="192" t="e">
        <f t="shared" si="3687"/>
        <v>#VALUE!</v>
      </c>
      <c r="DF608" s="192" t="e">
        <f t="shared" si="3687"/>
        <v>#VALUE!</v>
      </c>
      <c r="DG608" s="192" t="e">
        <f t="shared" si="3687"/>
        <v>#VALUE!</v>
      </c>
      <c r="DH608" s="192" t="e">
        <f t="shared" si="3687"/>
        <v>#VALUE!</v>
      </c>
      <c r="DI608" s="192" t="e">
        <f t="shared" si="3687"/>
        <v>#VALUE!</v>
      </c>
      <c r="DJ608" s="192" t="e">
        <f t="shared" si="3497"/>
        <v>#VALUE!</v>
      </c>
      <c r="DK608" s="192" t="e">
        <f t="shared" si="3498"/>
        <v>#VALUE!</v>
      </c>
      <c r="DL608" s="192" t="e">
        <f t="shared" si="3499"/>
        <v>#VALUE!</v>
      </c>
      <c r="DM608" s="192" t="e">
        <f t="shared" si="3500"/>
        <v>#VALUE!</v>
      </c>
      <c r="DN608" s="192" t="e">
        <f t="shared" si="3501"/>
        <v>#VALUE!</v>
      </c>
      <c r="DO608" s="192" t="e">
        <f t="shared" si="3502"/>
        <v>#VALUE!</v>
      </c>
      <c r="DP608" s="192" t="e">
        <f t="shared" si="3503"/>
        <v>#VALUE!</v>
      </c>
      <c r="DQ608" s="192" t="e">
        <f t="shared" si="3504"/>
        <v>#VALUE!</v>
      </c>
      <c r="DR608" s="192" t="e">
        <f t="shared" si="3505"/>
        <v>#VALUE!</v>
      </c>
      <c r="DS608" s="192" t="e">
        <f t="shared" si="3506"/>
        <v>#VALUE!</v>
      </c>
      <c r="DT608" s="192" t="e">
        <f t="shared" si="3507"/>
        <v>#VALUE!</v>
      </c>
      <c r="DU608" s="192" t="e">
        <f t="shared" si="3508"/>
        <v>#VALUE!</v>
      </c>
      <c r="DV608" s="198" t="e">
        <f t="shared" si="3509"/>
        <v>#VALUE!</v>
      </c>
      <c r="DW608" s="198" t="e">
        <f t="shared" si="3510"/>
        <v>#DIV/0!</v>
      </c>
      <c r="DX608" s="198" t="e">
        <f t="shared" si="3511"/>
        <v>#DIV/0!</v>
      </c>
      <c r="DY608" s="198" t="e">
        <f t="shared" si="3512"/>
        <v>#VALUE!</v>
      </c>
      <c r="DZ608" s="198" t="e">
        <f t="shared" si="3513"/>
        <v>#VALUE!</v>
      </c>
      <c r="EA608" s="198" t="e">
        <f t="shared" si="3514"/>
        <v>#VALUE!</v>
      </c>
      <c r="EB608" s="198" t="e">
        <f t="shared" si="3515"/>
        <v>#VALUE!</v>
      </c>
      <c r="EC608" s="198" t="e">
        <f t="shared" si="3516"/>
        <v>#DIV/0!</v>
      </c>
      <c r="ED608" s="198" t="e">
        <f t="shared" si="3517"/>
        <v>#VALUE!</v>
      </c>
      <c r="EE608" s="198" t="e">
        <f t="shared" si="3518"/>
        <v>#VALUE!</v>
      </c>
      <c r="EF608" s="198" t="e">
        <f t="shared" ref="EF608:EO608" si="3688">DV608/SUM($DV608:$EE608)</f>
        <v>#VALUE!</v>
      </c>
      <c r="EG608" s="198" t="e">
        <f t="shared" si="3688"/>
        <v>#DIV/0!</v>
      </c>
      <c r="EH608" s="198" t="e">
        <f t="shared" si="3688"/>
        <v>#DIV/0!</v>
      </c>
      <c r="EI608" s="198" t="e">
        <f t="shared" si="3688"/>
        <v>#VALUE!</v>
      </c>
      <c r="EJ608" s="198" t="e">
        <f t="shared" si="3688"/>
        <v>#VALUE!</v>
      </c>
      <c r="EK608" s="198" t="e">
        <f t="shared" si="3688"/>
        <v>#VALUE!</v>
      </c>
      <c r="EL608" s="198" t="e">
        <f t="shared" si="3688"/>
        <v>#VALUE!</v>
      </c>
      <c r="EM608" s="198" t="e">
        <f t="shared" si="3688"/>
        <v>#DIV/0!</v>
      </c>
      <c r="EN608" s="198" t="e">
        <f t="shared" si="3688"/>
        <v>#VALUE!</v>
      </c>
      <c r="EO608" s="198" t="e">
        <f t="shared" si="3688"/>
        <v>#VALUE!</v>
      </c>
      <c r="EP608" s="511">
        <f t="shared" ref="EP608:EW608" si="3689">EP607</f>
        <v>0.08</v>
      </c>
      <c r="EQ608" s="511">
        <f t="shared" si="3689"/>
        <v>0.015</v>
      </c>
      <c r="ER608" s="511">
        <f t="shared" si="3689"/>
        <v>0.015</v>
      </c>
      <c r="ES608" s="511">
        <f t="shared" si="3689"/>
        <v>0.015</v>
      </c>
      <c r="ET608" s="511">
        <f t="shared" si="3689"/>
        <v>0.015</v>
      </c>
      <c r="EU608" s="511">
        <f t="shared" si="3689"/>
        <v>0.09</v>
      </c>
      <c r="EV608" s="511">
        <f t="shared" si="3689"/>
        <v>0.09</v>
      </c>
      <c r="EW608" s="511">
        <f t="shared" si="3689"/>
        <v>0.09</v>
      </c>
      <c r="EX608" s="420" t="str">
        <f>IF(_tag_month_day!AS604="","",_tag_month_day!AS604/100)</f>
        <v/>
      </c>
      <c r="EY608" s="420" t="str">
        <f>IF(_tag_month_day!AT604="","",_tag_month_day!AT604/100)</f>
        <v/>
      </c>
      <c r="EZ608" s="420" t="str">
        <f>IF(_tag_month_day!AU604="","",_tag_month_day!AU604/100)</f>
        <v/>
      </c>
      <c r="FA608" s="420" t="str">
        <f>IF(_tag_month_day!AV604="","",_tag_month_day!AV604/100)</f>
        <v/>
      </c>
      <c r="FB608" s="420" t="str">
        <f>IF(_tag_month_day!AW604="","",_tag_month_day!AW604/100)</f>
        <v/>
      </c>
      <c r="FC608" s="420" t="str">
        <f>IF(_tag_month_day!AX604="","",_tag_month_day!AX604/100)</f>
        <v/>
      </c>
      <c r="FD608" s="510">
        <f t="shared" si="3547"/>
        <v>0.33</v>
      </c>
      <c r="FE608" s="510">
        <f t="shared" si="3548"/>
        <v>0.19</v>
      </c>
      <c r="FF608" s="510">
        <f t="shared" si="3549"/>
        <v>0.003</v>
      </c>
      <c r="FG608" s="510">
        <f t="shared" si="3550"/>
        <v>0</v>
      </c>
      <c r="FH608" s="603">
        <f t="shared" si="3551"/>
        <v>0.0001</v>
      </c>
      <c r="FI608" s="510">
        <f t="shared" ref="FI608:FR608" si="3690">FI607</f>
        <v>0.41</v>
      </c>
      <c r="FJ608" s="510">
        <f t="shared" si="3690"/>
        <v>0.11</v>
      </c>
      <c r="FK608" s="510">
        <f t="shared" si="3690"/>
        <v>0.015</v>
      </c>
      <c r="FL608" s="510">
        <f t="shared" si="3690"/>
        <v>0</v>
      </c>
      <c r="FM608" s="603">
        <f t="shared" si="3690"/>
        <v>0.0001</v>
      </c>
      <c r="FN608" s="510" t="str">
        <f>IF(_tag_month_day!AY604="","",_tag_month_day!AY604/100)</f>
        <v/>
      </c>
      <c r="FO608" s="510" t="str">
        <f>IF(_tag_month_day!AZ604="","",_tag_month_day!AZ604/100)</f>
        <v/>
      </c>
      <c r="FP608" s="510" t="str">
        <f>IF(_tag_month_day!BA604="","",_tag_month_day!BA604/100)</f>
        <v/>
      </c>
      <c r="FQ608" s="510" t="str">
        <f>IF(_tag_month_day!BB604="","",_tag_month_day!BB604/100)</f>
        <v/>
      </c>
      <c r="FR608" s="603" t="str">
        <f>IF(_tag_month_day!BC604="","",_tag_month_day!BC604/100)</f>
        <v/>
      </c>
      <c r="FS608" s="510" t="str">
        <f>IF(_tag_month_day!BD604="","",_tag_month_day!BD604/100)</f>
        <v/>
      </c>
      <c r="FT608" s="510" t="str">
        <f>IF(_tag_month_day!BE604="","",_tag_month_day!BE604/100)</f>
        <v/>
      </c>
      <c r="FU608" s="510" t="str">
        <f>IF(_tag_month_day!BF604="","",_tag_month_day!BF604/100)</f>
        <v/>
      </c>
      <c r="FV608" s="510" t="str">
        <f>IF(_tag_month_day!BG604="","",_tag_month_day!BG604/100)</f>
        <v/>
      </c>
      <c r="FW608" s="603" t="str">
        <f>IF(_tag_month_day!BH604="","",_tag_month_day!BH604/100)</f>
        <v/>
      </c>
      <c r="FX608" s="510" t="str">
        <f>IF(_tag_month_day!BI604="","",_tag_month_day!BI604/100)</f>
        <v/>
      </c>
      <c r="FY608" s="510" t="str">
        <f>IF(_tag_month_day!BJ604="","",_tag_month_day!BJ604/100)</f>
        <v/>
      </c>
      <c r="FZ608" s="605" t="str">
        <f>IF(_tag_month_day!BK604="","",_tag_month_day!BK604/100)</f>
        <v/>
      </c>
      <c r="GA608" s="510" t="str">
        <f>IF(_tag_month_day!BL604="","",_tag_month_day!BL604/100)</f>
        <v/>
      </c>
      <c r="GB608" s="603" t="str">
        <f>IF(_tag_month_day!BM604="","",_tag_month_day!BM604/100)</f>
        <v/>
      </c>
      <c r="GC608" s="420" t="str">
        <f>IF(_tag_month_day!BN604="","",_tag_month_day!BN604/100)</f>
        <v/>
      </c>
      <c r="GD608" s="420" t="str">
        <f>IF(_tag_month_day!BO604="","",_tag_month_day!BO604/100)</f>
        <v/>
      </c>
      <c r="GE608" s="420" t="str">
        <f>IF(_tag_month_day!BP604="","",_tag_month_day!BP604/100)</f>
        <v/>
      </c>
      <c r="GF608" s="420" t="str">
        <f>IF(_tag_month_day!BQ604="","",_tag_month_day!BQ604/100)</f>
        <v/>
      </c>
      <c r="GG608" s="420" t="str">
        <f>IF(_tag_month_day!BR604="","",_tag_month_day!BR604/100)</f>
        <v/>
      </c>
      <c r="GH608" s="420" t="str">
        <f>IF(_tag_month_day!BS604="","",_tag_month_day!BS604/100)</f>
        <v/>
      </c>
      <c r="GI608" s="603" t="str">
        <f>IF(_tag_month_day!BT604="","",_tag_month_day!BT604/100)</f>
        <v/>
      </c>
      <c r="GJ608" s="612" t="str">
        <f>IF(_tag_month_day!BU604="","",_tag_month_day!BU604/100)</f>
        <v/>
      </c>
      <c r="GK608" s="620" t="str">
        <f>IF(_tag_month_day!BV604="",IF(_rlcf_month_day!A$2="","",_rlcf_month_day!A$2/100),_tag_month_day!BV604/100)</f>
        <v/>
      </c>
      <c r="GL608" s="620" t="str">
        <f>IF(_tag_month_day!BW604="",IF(_rlcf_month_day!B$2="","",_rlcf_month_day!B$2/100),_tag_month_day!BW604/100)</f>
        <v/>
      </c>
      <c r="GM608" s="621" t="str">
        <f>IF(_tag_month_day!BX604="",IF(_rlcf_month_day!C$2="","",_rlcf_month_day!C$2/100),_tag_month_day!BX604/100)</f>
        <v/>
      </c>
      <c r="GN608" s="620" t="str">
        <f>IF(_tag_month_day!BV604="",IF(_rlcf_month_day!A$2="","",_rlcf_month_day!A$2/100),_tag_month_day!BV604/100)</f>
        <v/>
      </c>
      <c r="GO608" s="620" t="str">
        <f>IF(_tag_month_day!BW604="",IF(_rlcf_month_day!B$2="","",_rlcf_month_day!B$2/100),_tag_month_day!BW604/100)</f>
        <v/>
      </c>
      <c r="GP608" s="620" t="str">
        <f>IF(_tag_month_day!CD604="",IF(_rlcf_month_day!E$2="","",_rlcf_month_day!E$2/100),_tag_month_day!CD604/100)</f>
        <v/>
      </c>
      <c r="GQ608" s="620" t="str">
        <f>IF(_tag_month_day!CE604="",IF(_rlcf_month_day!F$2="","",_rlcf_month_day!F$2/100),_tag_month_day!CE604/100)</f>
        <v/>
      </c>
      <c r="GR608" s="621" t="str">
        <f>IF(_tag_month_day!CF604="",IF(_rlcf_month_day!G$2="","",_rlcf_month_day!G$2/100),_tag_month_day!CF604/100)</f>
        <v/>
      </c>
      <c r="GS608" s="626">
        <f t="shared" ref="GS608:HH608" si="3691">GS607</f>
        <v>0.953</v>
      </c>
      <c r="GT608" s="626">
        <f t="shared" si="3691"/>
        <v>0.55</v>
      </c>
      <c r="GU608" s="626">
        <f t="shared" si="3691"/>
        <v>0.55</v>
      </c>
      <c r="GV608" s="626">
        <f t="shared" si="3691"/>
        <v>0.55</v>
      </c>
      <c r="GW608" s="626">
        <f t="shared" si="3691"/>
        <v>0.5</v>
      </c>
      <c r="GX608" s="626">
        <f t="shared" si="3691"/>
        <v>0.935</v>
      </c>
      <c r="GY608" s="626">
        <f t="shared" si="3691"/>
        <v>0.15</v>
      </c>
      <c r="GZ608" s="626">
        <f t="shared" si="3691"/>
        <v>1</v>
      </c>
      <c r="HA608" s="632">
        <f t="shared" si="3691"/>
        <v>0.047</v>
      </c>
      <c r="HB608" s="632">
        <f t="shared" si="3691"/>
        <v>0.45</v>
      </c>
      <c r="HC608" s="632">
        <f t="shared" si="3691"/>
        <v>0.45</v>
      </c>
      <c r="HD608" s="632">
        <f t="shared" si="3691"/>
        <v>0.45</v>
      </c>
      <c r="HE608" s="632">
        <f t="shared" si="3691"/>
        <v>0.5</v>
      </c>
      <c r="HF608" s="632">
        <f t="shared" si="3691"/>
        <v>0.065</v>
      </c>
      <c r="HG608" s="632">
        <f t="shared" si="3691"/>
        <v>0.85</v>
      </c>
      <c r="HH608" s="632">
        <f t="shared" si="3691"/>
        <v>0</v>
      </c>
      <c r="HI608" s="68">
        <f t="shared" si="3523"/>
        <v>0</v>
      </c>
      <c r="HJ608" s="68" t="e">
        <f t="shared" si="3554"/>
        <v>#VALUE!</v>
      </c>
      <c r="HK608" s="202">
        <f t="shared" si="3555"/>
        <v>0.85</v>
      </c>
      <c r="HL608" s="464">
        <f t="shared" si="3556"/>
        <v>550000</v>
      </c>
      <c r="HM608" s="464">
        <f t="shared" si="3557"/>
        <v>480000</v>
      </c>
      <c r="HN608" s="192" t="e">
        <f t="shared" si="3524"/>
        <v>#VALUE!</v>
      </c>
      <c r="HO608" s="192" t="e">
        <f>HN608*HK608*$HO$2/HL608*1000000</f>
        <v>#VALUE!</v>
      </c>
      <c r="HP608" s="192" t="e">
        <f>HN608*HK608*$HP$2/HM608*1000000</f>
        <v>#VALUE!</v>
      </c>
    </row>
    <row r="609" customFormat="1" spans="1:224">
      <c r="A609" s="381">
        <v>604</v>
      </c>
      <c r="B609" s="54">
        <f ca="1" t="shared" si="3558"/>
        <v>43642</v>
      </c>
      <c r="C609" s="57">
        <f t="shared" si="3559"/>
        <v>0.0416666666666667</v>
      </c>
      <c r="D609" s="68" t="str">
        <f ca="1" t="shared" si="3525"/>
        <v>夜班</v>
      </c>
      <c r="E609" s="68" t="str">
        <f ca="1" t="shared" si="3526"/>
        <v>甲</v>
      </c>
      <c r="F609" s="68">
        <f ca="1">SUMPRODUCT((成本日报!$A$3:$A$95=计划!B609)*(成本日报!$B$3:$B$95=计划!$D609),成本日报!$C$3:$C$95)</f>
        <v>1</v>
      </c>
      <c r="G609" s="382">
        <f ca="1" t="shared" si="3560"/>
        <v>43642.1249999985</v>
      </c>
      <c r="H609" s="382">
        <f ca="1" t="shared" si="3527"/>
        <v>43642.131944443</v>
      </c>
      <c r="I609" s="382">
        <f ca="1" t="shared" si="3528"/>
        <v>43642.1374999985</v>
      </c>
      <c r="J609" s="382">
        <f ca="1" t="shared" si="3529"/>
        <v>43642.1666666652</v>
      </c>
      <c r="K609" s="382">
        <f ca="1" t="shared" si="3530"/>
        <v>43642.2291666652</v>
      </c>
      <c r="L609" s="382">
        <f ca="1" t="shared" si="3531"/>
        <v>43642.2499999985</v>
      </c>
      <c r="M609" s="398" t="str">
        <f>IF(_tag_month_day!A605="","",_tag_month_day!A605)</f>
        <v/>
      </c>
      <c r="N609" s="398" t="str">
        <f>IF(_tag_month_day!B605="","",_tag_month_day!B605)</f>
        <v/>
      </c>
      <c r="O609" s="399" t="e">
        <f t="shared" si="3532"/>
        <v>#VALUE!</v>
      </c>
      <c r="P609" s="398" t="str">
        <f>IF(_tag_month_day!C605="","",_tag_month_day!C605)</f>
        <v/>
      </c>
      <c r="Q609" s="398" t="str">
        <f>IF(_tag_month_day!D605="","",_tag_month_day!D605)</f>
        <v/>
      </c>
      <c r="R609" s="416">
        <f>IF(_tag_month_day!CB605="",R608,_tag_month_day!CB605/100)</f>
        <v>0.07</v>
      </c>
      <c r="S609" s="417" t="str">
        <f>IF(_tag_month_day!E605="","",_tag_month_day!E605)</f>
        <v/>
      </c>
      <c r="T609" s="417" t="str">
        <f>IF(_tag_month_day!F605="","",_tag_month_day!F605)</f>
        <v/>
      </c>
      <c r="U609" s="418" t="e">
        <f t="shared" si="3486"/>
        <v>#VALUE!</v>
      </c>
      <c r="V609" s="53" t="e">
        <f t="shared" si="3487"/>
        <v>#VALUE!</v>
      </c>
      <c r="W609" s="419" t="str">
        <f>IF(_jhy_month_day!A605="","",_jhy_month_day!A605)</f>
        <v/>
      </c>
      <c r="X609" s="420" t="str">
        <f>IF(_jhy_month_day!B605="","",_jhy_month_day!B605/100)</f>
        <v/>
      </c>
      <c r="Y609" s="420" t="str">
        <f>IF(_jhy_month_day!C605="","",_jhy_month_day!C605/100)</f>
        <v/>
      </c>
      <c r="Z609" s="439">
        <f t="shared" si="3576"/>
        <v>151</v>
      </c>
      <c r="AA609" s="440" t="str">
        <f>IF(_tag_month_day!G605="","",_tag_month_day!G605/100)</f>
        <v/>
      </c>
      <c r="AB609" s="440" t="str">
        <f>IF(_tag_month_day!H605="","",_tag_month_day!H605/100)</f>
        <v/>
      </c>
      <c r="AC609" s="193">
        <f t="shared" si="3533"/>
        <v>1.59963432013121</v>
      </c>
      <c r="AD609" s="441" t="str">
        <f t="shared" si="3534"/>
        <v/>
      </c>
      <c r="AE609" s="442" t="str">
        <f t="shared" si="3535"/>
        <v/>
      </c>
      <c r="AF609" s="443">
        <v>1</v>
      </c>
      <c r="AG609" s="68" t="str">
        <f>IF(_duihao_month_day!A605="","",_duihao_month_day!A605)</f>
        <v/>
      </c>
      <c r="AH609" s="463">
        <f>IF(_gyk_month_day!B605="",AH608,_gyk_month_day!B605)</f>
        <v>820</v>
      </c>
      <c r="AI609" s="464"/>
      <c r="AJ609" s="68" t="str">
        <f>IF(_tag_month_day!I605="","",_tag_month_day!I605)</f>
        <v/>
      </c>
      <c r="AK609" s="465" t="str">
        <f>IF(_tzyy_month_day!A605="","",_tzyy_month_day!A605)</f>
        <v/>
      </c>
      <c r="AL609" s="465" t="str">
        <f>IF(_tzyy_month_day!B605="","",_tzyy_month_day!B605)</f>
        <v/>
      </c>
      <c r="AM609" s="465" t="str">
        <f>IF(_tzyy_month_day!C605="","",_tzyy_month_day!C605)</f>
        <v/>
      </c>
      <c r="AN609" s="466" t="str">
        <f>IF(_tag_month_day!CG605="","",_tag_month_day!CG605)</f>
        <v/>
      </c>
      <c r="AO609" s="466" t="str">
        <f>IF(_tag_month_day!CH605="","",_tag_month_day!CH605)</f>
        <v/>
      </c>
      <c r="AP609" s="486" t="e">
        <f t="shared" si="3536"/>
        <v>#VALUE!</v>
      </c>
      <c r="AQ609" s="487" t="str">
        <f>IF(_tag_month_day!J605="","",_tag_month_day!J605/100)</f>
        <v/>
      </c>
      <c r="AR609" s="488">
        <f t="shared" si="3537"/>
        <v>1.3</v>
      </c>
      <c r="AS609" s="489" t="e">
        <f t="shared" si="3488"/>
        <v>#VALUE!</v>
      </c>
      <c r="AT609" s="489">
        <f t="shared" si="3538"/>
        <v>0</v>
      </c>
      <c r="AU609" s="490" t="str">
        <f>IF(_tag_month_day!K605="","",_tag_month_day!K605)</f>
        <v/>
      </c>
      <c r="AV609" s="491" t="str">
        <f>IF(_tag_month_day!L605="","",_tag_month_day!L605/100)</f>
        <v/>
      </c>
      <c r="AW609" s="420">
        <f t="shared" si="3460"/>
        <v>0</v>
      </c>
      <c r="AX609" s="420">
        <f t="shared" si="3539"/>
        <v>0</v>
      </c>
      <c r="AY609" s="420" t="str">
        <f>IF(_tag_month_day!M605="","",_tag_month_day!M605/100)</f>
        <v/>
      </c>
      <c r="AZ609" s="420" t="str">
        <f>IF(_tag_month_day!N605="","",_tag_month_day!N605/100)</f>
        <v/>
      </c>
      <c r="BA609" s="420" t="str">
        <f>IF(_tag_month_day!O605="","",_tag_month_day!O605/100)</f>
        <v/>
      </c>
      <c r="BB609" s="496" t="str">
        <f>IF(_tag_month_day!P605="","",_tag_month_day!P605/100)</f>
        <v/>
      </c>
      <c r="BC609" s="496">
        <f t="shared" si="3540"/>
        <v>0</v>
      </c>
      <c r="BD609" s="496" t="str">
        <f>IF(_tag_month_day!Q605="","",_tag_month_day!Q605/100)</f>
        <v/>
      </c>
      <c r="BE609" s="510" t="str">
        <f>IF(_tag_month_day!R605="","",_tag_month_day!R605/100)</f>
        <v/>
      </c>
      <c r="BF609" s="413" t="str">
        <f>IF(_tag_month_day!CC605="","",_tag_month_day!CC605/100)</f>
        <v/>
      </c>
      <c r="BG609" s="511" t="e">
        <f t="shared" si="3489"/>
        <v>#VALUE!</v>
      </c>
      <c r="BH609" s="198">
        <f t="shared" si="3490"/>
        <v>0</v>
      </c>
      <c r="BI609" s="512" t="e">
        <f>IF(CX609=0,BI608,(DK609*查询!$R$5+DL609*查询!$Q$5+DM609*查询!$N$5+DN609*查询!$O$5+DO609*查询!$P$5)*AF609/CX609)</f>
        <v>#VALUE!</v>
      </c>
      <c r="BJ609" s="512" t="e">
        <f>IF(CX609=0,BJ608,(DP609*查询!$S$5+DQ609*查询!$T$5+DR609*查询!$U$5)*AF609/CX609)</f>
        <v>#VALUE!</v>
      </c>
      <c r="BK609" s="512">
        <f t="shared" si="3541"/>
        <v>1</v>
      </c>
      <c r="BL609" s="513" t="str">
        <f>IF(_cfyc_month_day!A605="","",_cfyc_month_day!A605)</f>
        <v/>
      </c>
      <c r="BM609" s="513" t="str">
        <f>IF(_cfyc_month_day!B605="","",_cfyc_month_day!B605)</f>
        <v/>
      </c>
      <c r="BN609" s="513" t="str">
        <f>IF(_cfyc_month_day!C605="","",_cfyc_month_day!C605)</f>
        <v/>
      </c>
      <c r="BO609" s="522" t="str">
        <f>IF(_cfyc_month_day!D605="","",_cfyc_month_day!D605)</f>
        <v/>
      </c>
      <c r="BP609" s="522" t="str">
        <f>IF(_cfyc_month_day!E605="","",_cfyc_month_day!E605)</f>
        <v/>
      </c>
      <c r="BQ609" s="522" t="str">
        <f>IF(_cfyc_month_day!F605="","",_cfyc_month_day!F605)</f>
        <v/>
      </c>
      <c r="BR609" s="513" t="str">
        <f>IF(_tag_month_day!T605="","",_tag_month_day!T605)</f>
        <v/>
      </c>
      <c r="BS609" s="513" t="str">
        <f>IF(_tag_month_day!U605="","",_tag_month_day!U605)</f>
        <v/>
      </c>
      <c r="BT609" s="523" t="str">
        <f t="shared" si="3542"/>
        <v/>
      </c>
      <c r="BU609" s="223" t="str">
        <f>IF(_tag_month_day!V605="","",_tag_month_day!V605)</f>
        <v/>
      </c>
      <c r="BV609" s="206" t="str">
        <f>IF(_tag_month_day!W605="","",_tag_month_day!W605)</f>
        <v/>
      </c>
      <c r="BW609" s="540" t="str">
        <f>IF(_tag_month_day!X605="","",_tag_month_day!X605)</f>
        <v/>
      </c>
      <c r="BX609" s="540" t="str">
        <f>IF(_tag_month_day!Y605="","",_tag_month_day!Y605)</f>
        <v/>
      </c>
      <c r="BY609" s="541">
        <f ca="1" t="shared" si="3543"/>
        <v>43642.2499999985</v>
      </c>
      <c r="BZ609" s="542"/>
      <c r="CA609" s="562" t="str">
        <f>IF(_jhy2_month_day!A605="","",_jhy2_month_day!A605)</f>
        <v/>
      </c>
      <c r="CB609" s="464" t="str">
        <f>IF(_jhy2_month_day!B605="","",_jhy2_month_day!B605)</f>
        <v/>
      </c>
      <c r="CC609" s="464" t="str">
        <f>IF(_jhy2_month_day!C605="","",_jhy2_month_day!C605)</f>
        <v/>
      </c>
      <c r="CD609" s="464" t="str">
        <f>IF(_jhy2_month_day!D605="","",_jhy2_month_day!D605)</f>
        <v/>
      </c>
      <c r="CE609" s="464" t="str">
        <f>IF(_jhy2_month_day!E605="","",_jhy2_month_day!E605)</f>
        <v/>
      </c>
      <c r="CF609" s="464" t="str">
        <f>IF(_jhy2_month_day!F605="","",_jhy2_month_day!F605)</f>
        <v/>
      </c>
      <c r="CG609" s="464" t="str">
        <f>IF(_jhy2_month_day!G605="","",_jhy2_month_day!G605)</f>
        <v/>
      </c>
      <c r="CH609" s="464" t="str">
        <f>IF(_jhy2_month_day!H605="","",_jhy2_month_day!H605)</f>
        <v/>
      </c>
      <c r="CI609" s="464" t="str">
        <f>IF(_jhy2_month_day!I605="","",_jhy2_month_day!I605)</f>
        <v/>
      </c>
      <c r="CJ609" s="464" t="str">
        <f>IF(_jhy2_month_day!J605="","",_jhy2_month_day!J605)</f>
        <v/>
      </c>
      <c r="CK609" s="464" t="str">
        <f>IF(_jhy2_month_day!K605="","",_jhy2_month_day!K605)</f>
        <v/>
      </c>
      <c r="CL609" s="562" t="str">
        <f>IF(_jhy2_month_day!L605="","",_jhy2_month_day!L605)</f>
        <v/>
      </c>
      <c r="CM609" s="562" t="str">
        <f>IF(_jhy2_month_day!M605="","",_jhy2_month_day!M605)</f>
        <v/>
      </c>
      <c r="CN609" s="562" t="str">
        <f>IF(_jhy2_month_day!N605="","",_jhy2_month_day!N605)</f>
        <v/>
      </c>
      <c r="CO609" s="562" t="str">
        <f>IF(_jhy2_month_day!O605="","",_jhy2_month_day!O605)</f>
        <v/>
      </c>
      <c r="CP609" s="562" t="str">
        <f>IF(_jhy2_month_day!P605="","",_jhy2_month_day!P605)</f>
        <v/>
      </c>
      <c r="CQ609" s="562" t="str">
        <f>IF(_jhy2_month_day!Q605="","",_jhy2_month_day!Q605)</f>
        <v/>
      </c>
      <c r="CR609" s="563" t="str">
        <f>IF(_jhy2_month_day!R605="","",_jhy2_month_day!R605)</f>
        <v/>
      </c>
      <c r="CS609" s="576" t="str">
        <f>IF(_jhy2_month_day!S605="","",_jhy2_month_day!S605)</f>
        <v/>
      </c>
      <c r="CT609" s="562" t="str">
        <f>IF(_jhy2_month_day!T605="","",_jhy2_month_day!T605)</f>
        <v/>
      </c>
      <c r="CU609" s="577" t="e">
        <f t="shared" si="3491"/>
        <v>#VALUE!</v>
      </c>
      <c r="CV609" s="198" t="e">
        <f t="shared" si="3492"/>
        <v>#VALUE!</v>
      </c>
      <c r="CW609" s="192" t="e">
        <f t="shared" si="3493"/>
        <v>#VALUE!</v>
      </c>
      <c r="CX609" s="192" t="e">
        <f t="shared" si="3494"/>
        <v>#VALUE!</v>
      </c>
      <c r="CY609" s="202" t="e">
        <f t="shared" si="3495"/>
        <v>#VALUE!</v>
      </c>
      <c r="CZ609" s="192" t="e">
        <f t="shared" ref="CZ609:DI609" si="3692">$AJ609*EF609</f>
        <v>#VALUE!</v>
      </c>
      <c r="DA609" s="192" t="e">
        <f t="shared" si="3692"/>
        <v>#VALUE!</v>
      </c>
      <c r="DB609" s="192" t="e">
        <f t="shared" si="3692"/>
        <v>#VALUE!</v>
      </c>
      <c r="DC609" s="192" t="e">
        <f t="shared" si="3692"/>
        <v>#VALUE!</v>
      </c>
      <c r="DD609" s="192" t="e">
        <f t="shared" si="3692"/>
        <v>#VALUE!</v>
      </c>
      <c r="DE609" s="192" t="e">
        <f t="shared" si="3692"/>
        <v>#VALUE!</v>
      </c>
      <c r="DF609" s="192" t="e">
        <f t="shared" si="3692"/>
        <v>#VALUE!</v>
      </c>
      <c r="DG609" s="192" t="e">
        <f t="shared" si="3692"/>
        <v>#VALUE!</v>
      </c>
      <c r="DH609" s="192" t="e">
        <f t="shared" si="3692"/>
        <v>#VALUE!</v>
      </c>
      <c r="DI609" s="192" t="e">
        <f t="shared" si="3692"/>
        <v>#VALUE!</v>
      </c>
      <c r="DJ609" s="192" t="e">
        <f t="shared" si="3497"/>
        <v>#VALUE!</v>
      </c>
      <c r="DK609" s="192" t="e">
        <f t="shared" si="3498"/>
        <v>#VALUE!</v>
      </c>
      <c r="DL609" s="192" t="e">
        <f t="shared" si="3499"/>
        <v>#VALUE!</v>
      </c>
      <c r="DM609" s="192" t="e">
        <f t="shared" si="3500"/>
        <v>#VALUE!</v>
      </c>
      <c r="DN609" s="192" t="e">
        <f t="shared" si="3501"/>
        <v>#VALUE!</v>
      </c>
      <c r="DO609" s="192" t="e">
        <f t="shared" si="3502"/>
        <v>#VALUE!</v>
      </c>
      <c r="DP609" s="192" t="e">
        <f t="shared" si="3503"/>
        <v>#VALUE!</v>
      </c>
      <c r="DQ609" s="192" t="e">
        <f t="shared" si="3504"/>
        <v>#VALUE!</v>
      </c>
      <c r="DR609" s="192" t="e">
        <f t="shared" si="3505"/>
        <v>#VALUE!</v>
      </c>
      <c r="DS609" s="192" t="e">
        <f t="shared" si="3506"/>
        <v>#VALUE!</v>
      </c>
      <c r="DT609" s="192" t="e">
        <f t="shared" si="3507"/>
        <v>#VALUE!</v>
      </c>
      <c r="DU609" s="192" t="e">
        <f t="shared" si="3508"/>
        <v>#VALUE!</v>
      </c>
      <c r="DV609" s="198" t="e">
        <f t="shared" si="3509"/>
        <v>#VALUE!</v>
      </c>
      <c r="DW609" s="198" t="e">
        <f t="shared" si="3510"/>
        <v>#DIV/0!</v>
      </c>
      <c r="DX609" s="198" t="e">
        <f t="shared" si="3511"/>
        <v>#DIV/0!</v>
      </c>
      <c r="DY609" s="198" t="e">
        <f t="shared" si="3512"/>
        <v>#VALUE!</v>
      </c>
      <c r="DZ609" s="198" t="e">
        <f t="shared" si="3513"/>
        <v>#VALUE!</v>
      </c>
      <c r="EA609" s="198" t="e">
        <f t="shared" si="3514"/>
        <v>#VALUE!</v>
      </c>
      <c r="EB609" s="198" t="e">
        <f t="shared" si="3515"/>
        <v>#VALUE!</v>
      </c>
      <c r="EC609" s="198" t="e">
        <f t="shared" si="3516"/>
        <v>#DIV/0!</v>
      </c>
      <c r="ED609" s="198" t="e">
        <f t="shared" si="3517"/>
        <v>#VALUE!</v>
      </c>
      <c r="EE609" s="198" t="e">
        <f t="shared" si="3518"/>
        <v>#VALUE!</v>
      </c>
      <c r="EF609" s="198" t="e">
        <f t="shared" ref="EF609:EO609" si="3693">DV609/SUM($DV609:$EE609)</f>
        <v>#VALUE!</v>
      </c>
      <c r="EG609" s="198" t="e">
        <f t="shared" si="3693"/>
        <v>#DIV/0!</v>
      </c>
      <c r="EH609" s="198" t="e">
        <f t="shared" si="3693"/>
        <v>#DIV/0!</v>
      </c>
      <c r="EI609" s="198" t="e">
        <f t="shared" si="3693"/>
        <v>#VALUE!</v>
      </c>
      <c r="EJ609" s="198" t="e">
        <f t="shared" si="3693"/>
        <v>#VALUE!</v>
      </c>
      <c r="EK609" s="198" t="e">
        <f t="shared" si="3693"/>
        <v>#VALUE!</v>
      </c>
      <c r="EL609" s="198" t="e">
        <f t="shared" si="3693"/>
        <v>#VALUE!</v>
      </c>
      <c r="EM609" s="198" t="e">
        <f t="shared" si="3693"/>
        <v>#DIV/0!</v>
      </c>
      <c r="EN609" s="198" t="e">
        <f t="shared" si="3693"/>
        <v>#VALUE!</v>
      </c>
      <c r="EO609" s="198" t="e">
        <f t="shared" si="3693"/>
        <v>#VALUE!</v>
      </c>
      <c r="EP609" s="511">
        <f t="shared" ref="EP609:EW609" si="3694">EP608</f>
        <v>0.08</v>
      </c>
      <c r="EQ609" s="511">
        <f t="shared" si="3694"/>
        <v>0.015</v>
      </c>
      <c r="ER609" s="511">
        <f t="shared" si="3694"/>
        <v>0.015</v>
      </c>
      <c r="ES609" s="511">
        <f t="shared" si="3694"/>
        <v>0.015</v>
      </c>
      <c r="ET609" s="511">
        <f t="shared" si="3694"/>
        <v>0.015</v>
      </c>
      <c r="EU609" s="511">
        <f t="shared" si="3694"/>
        <v>0.09</v>
      </c>
      <c r="EV609" s="511">
        <f t="shared" si="3694"/>
        <v>0.09</v>
      </c>
      <c r="EW609" s="511">
        <f t="shared" si="3694"/>
        <v>0.09</v>
      </c>
      <c r="EX609" s="420" t="str">
        <f>IF(_tag_month_day!AS605="","",_tag_month_day!AS605/100)</f>
        <v/>
      </c>
      <c r="EY609" s="420" t="str">
        <f>IF(_tag_month_day!AT605="","",_tag_month_day!AT605/100)</f>
        <v/>
      </c>
      <c r="EZ609" s="420" t="str">
        <f>IF(_tag_month_day!AU605="","",_tag_month_day!AU605/100)</f>
        <v/>
      </c>
      <c r="FA609" s="420" t="str">
        <f>IF(_tag_month_day!AV605="","",_tag_month_day!AV605/100)</f>
        <v/>
      </c>
      <c r="FB609" s="420" t="str">
        <f>IF(_tag_month_day!AW605="","",_tag_month_day!AW605/100)</f>
        <v/>
      </c>
      <c r="FC609" s="420" t="str">
        <f>IF(_tag_month_day!AX605="","",_tag_month_day!AX605/100)</f>
        <v/>
      </c>
      <c r="FD609" s="510">
        <f t="shared" si="3547"/>
        <v>0.33</v>
      </c>
      <c r="FE609" s="510">
        <f t="shared" si="3548"/>
        <v>0.19</v>
      </c>
      <c r="FF609" s="510">
        <f t="shared" si="3549"/>
        <v>0.003</v>
      </c>
      <c r="FG609" s="510">
        <f t="shared" si="3550"/>
        <v>0</v>
      </c>
      <c r="FH609" s="603">
        <f t="shared" si="3551"/>
        <v>0.0001</v>
      </c>
      <c r="FI609" s="510">
        <f t="shared" ref="FI609:FR609" si="3695">FI608</f>
        <v>0.41</v>
      </c>
      <c r="FJ609" s="510">
        <f t="shared" si="3695"/>
        <v>0.11</v>
      </c>
      <c r="FK609" s="510">
        <f t="shared" si="3695"/>
        <v>0.015</v>
      </c>
      <c r="FL609" s="510">
        <f t="shared" si="3695"/>
        <v>0</v>
      </c>
      <c r="FM609" s="603">
        <f t="shared" si="3695"/>
        <v>0.0001</v>
      </c>
      <c r="FN609" s="510" t="str">
        <f>IF(_tag_month_day!AY605="","",_tag_month_day!AY605/100)</f>
        <v/>
      </c>
      <c r="FO609" s="510" t="str">
        <f>IF(_tag_month_day!AZ605="","",_tag_month_day!AZ605/100)</f>
        <v/>
      </c>
      <c r="FP609" s="510" t="str">
        <f>IF(_tag_month_day!BA605="","",_tag_month_day!BA605/100)</f>
        <v/>
      </c>
      <c r="FQ609" s="510" t="str">
        <f>IF(_tag_month_day!BB605="","",_tag_month_day!BB605/100)</f>
        <v/>
      </c>
      <c r="FR609" s="603" t="str">
        <f>IF(_tag_month_day!BC605="","",_tag_month_day!BC605/100)</f>
        <v/>
      </c>
      <c r="FS609" s="510" t="str">
        <f>IF(_tag_month_day!BD605="","",_tag_month_day!BD605/100)</f>
        <v/>
      </c>
      <c r="FT609" s="510" t="str">
        <f>IF(_tag_month_day!BE605="","",_tag_month_day!BE605/100)</f>
        <v/>
      </c>
      <c r="FU609" s="510" t="str">
        <f>IF(_tag_month_day!BF605="","",_tag_month_day!BF605/100)</f>
        <v/>
      </c>
      <c r="FV609" s="510" t="str">
        <f>IF(_tag_month_day!BG605="","",_tag_month_day!BG605/100)</f>
        <v/>
      </c>
      <c r="FW609" s="603" t="str">
        <f>IF(_tag_month_day!BH605="","",_tag_month_day!BH605/100)</f>
        <v/>
      </c>
      <c r="FX609" s="510" t="str">
        <f>IF(_tag_month_day!BI605="","",_tag_month_day!BI605/100)</f>
        <v/>
      </c>
      <c r="FY609" s="510" t="str">
        <f>IF(_tag_month_day!BJ605="","",_tag_month_day!BJ605/100)</f>
        <v/>
      </c>
      <c r="FZ609" s="605" t="str">
        <f>IF(_tag_month_day!BK605="","",_tag_month_day!BK605/100)</f>
        <v/>
      </c>
      <c r="GA609" s="510" t="str">
        <f>IF(_tag_month_day!BL605="","",_tag_month_day!BL605/100)</f>
        <v/>
      </c>
      <c r="GB609" s="603" t="str">
        <f>IF(_tag_month_day!BM605="","",_tag_month_day!BM605/100)</f>
        <v/>
      </c>
      <c r="GC609" s="420" t="str">
        <f>IF(_tag_month_day!BN605="","",_tag_month_day!BN605/100)</f>
        <v/>
      </c>
      <c r="GD609" s="420" t="str">
        <f>IF(_tag_month_day!BO605="","",_tag_month_day!BO605/100)</f>
        <v/>
      </c>
      <c r="GE609" s="420" t="str">
        <f>IF(_tag_month_day!BP605="","",_tag_month_day!BP605/100)</f>
        <v/>
      </c>
      <c r="GF609" s="420" t="str">
        <f>IF(_tag_month_day!BQ605="","",_tag_month_day!BQ605/100)</f>
        <v/>
      </c>
      <c r="GG609" s="420" t="str">
        <f>IF(_tag_month_day!BR605="","",_tag_month_day!BR605/100)</f>
        <v/>
      </c>
      <c r="GH609" s="420" t="str">
        <f>IF(_tag_month_day!BS605="","",_tag_month_day!BS605/100)</f>
        <v/>
      </c>
      <c r="GI609" s="603" t="str">
        <f>IF(_tag_month_day!BT605="","",_tag_month_day!BT605/100)</f>
        <v/>
      </c>
      <c r="GJ609" s="612" t="str">
        <f>IF(_tag_month_day!BU605="","",_tag_month_day!BU605/100)</f>
        <v/>
      </c>
      <c r="GK609" s="620" t="str">
        <f>IF(_tag_month_day!BV605="",IF(_rlcf_month_day!A$2="","",_rlcf_month_day!A$2/100),_tag_month_day!BV605/100)</f>
        <v/>
      </c>
      <c r="GL609" s="620" t="str">
        <f>IF(_tag_month_day!BW605="",IF(_rlcf_month_day!B$2="","",_rlcf_month_day!B$2/100),_tag_month_day!BW605/100)</f>
        <v/>
      </c>
      <c r="GM609" s="621" t="str">
        <f>IF(_tag_month_day!BX605="",IF(_rlcf_month_day!C$2="","",_rlcf_month_day!C$2/100),_tag_month_day!BX605/100)</f>
        <v/>
      </c>
      <c r="GN609" s="620" t="str">
        <f>IF(_tag_month_day!BV605="",IF(_rlcf_month_day!A$2="","",_rlcf_month_day!A$2/100),_tag_month_day!BV605/100)</f>
        <v/>
      </c>
      <c r="GO609" s="620" t="str">
        <f>IF(_tag_month_day!BW605="",IF(_rlcf_month_day!B$2="","",_rlcf_month_day!B$2/100),_tag_month_day!BW605/100)</f>
        <v/>
      </c>
      <c r="GP609" s="620" t="str">
        <f>IF(_tag_month_day!CD605="",IF(_rlcf_month_day!E$2="","",_rlcf_month_day!E$2/100),_tag_month_day!CD605/100)</f>
        <v/>
      </c>
      <c r="GQ609" s="620" t="str">
        <f>IF(_tag_month_day!CE605="",IF(_rlcf_month_day!F$2="","",_rlcf_month_day!F$2/100),_tag_month_day!CE605/100)</f>
        <v/>
      </c>
      <c r="GR609" s="621" t="str">
        <f>IF(_tag_month_day!CF605="",IF(_rlcf_month_day!G$2="","",_rlcf_month_day!G$2/100),_tag_month_day!CF605/100)</f>
        <v/>
      </c>
      <c r="GS609" s="626">
        <f t="shared" ref="GS609:HH609" si="3696">GS608</f>
        <v>0.953</v>
      </c>
      <c r="GT609" s="626">
        <f t="shared" si="3696"/>
        <v>0.55</v>
      </c>
      <c r="GU609" s="626">
        <f t="shared" si="3696"/>
        <v>0.55</v>
      </c>
      <c r="GV609" s="626">
        <f t="shared" si="3696"/>
        <v>0.55</v>
      </c>
      <c r="GW609" s="626">
        <f t="shared" si="3696"/>
        <v>0.5</v>
      </c>
      <c r="GX609" s="626">
        <f t="shared" si="3696"/>
        <v>0.935</v>
      </c>
      <c r="GY609" s="626">
        <f t="shared" si="3696"/>
        <v>0.15</v>
      </c>
      <c r="GZ609" s="626">
        <f t="shared" si="3696"/>
        <v>1</v>
      </c>
      <c r="HA609" s="632">
        <f t="shared" si="3696"/>
        <v>0.047</v>
      </c>
      <c r="HB609" s="632">
        <f t="shared" si="3696"/>
        <v>0.45</v>
      </c>
      <c r="HC609" s="632">
        <f t="shared" si="3696"/>
        <v>0.45</v>
      </c>
      <c r="HD609" s="632">
        <f t="shared" si="3696"/>
        <v>0.45</v>
      </c>
      <c r="HE609" s="632">
        <f t="shared" si="3696"/>
        <v>0.5</v>
      </c>
      <c r="HF609" s="632">
        <f t="shared" si="3696"/>
        <v>0.065</v>
      </c>
      <c r="HG609" s="632">
        <f t="shared" si="3696"/>
        <v>0.85</v>
      </c>
      <c r="HH609" s="632">
        <f t="shared" si="3696"/>
        <v>0</v>
      </c>
      <c r="HI609" s="68">
        <f t="shared" si="3523"/>
        <v>0</v>
      </c>
      <c r="HJ609" s="68" t="e">
        <f t="shared" si="3554"/>
        <v>#VALUE!</v>
      </c>
      <c r="HK609" s="202">
        <f t="shared" si="3555"/>
        <v>0.85</v>
      </c>
      <c r="HL609" s="464">
        <f t="shared" si="3556"/>
        <v>550000</v>
      </c>
      <c r="HM609" s="464">
        <f t="shared" si="3557"/>
        <v>480000</v>
      </c>
      <c r="HN609" s="192" t="e">
        <f t="shared" si="3524"/>
        <v>#VALUE!</v>
      </c>
      <c r="HO609" s="192" t="e">
        <f>HN609*HK609*$HO$2/HL609*1000000</f>
        <v>#VALUE!</v>
      </c>
      <c r="HP609" s="192" t="e">
        <f>HN609*HK609*$HP$2/HM609*1000000</f>
        <v>#VALUE!</v>
      </c>
    </row>
    <row r="610" customFormat="1" spans="1:224">
      <c r="A610" s="381">
        <v>605</v>
      </c>
      <c r="B610" s="54">
        <f ca="1" t="shared" si="3558"/>
        <v>43642</v>
      </c>
      <c r="C610" s="57">
        <f t="shared" si="3559"/>
        <v>0.0416666666666667</v>
      </c>
      <c r="D610" s="68" t="str">
        <f ca="1" t="shared" si="3525"/>
        <v>夜班</v>
      </c>
      <c r="E610" s="68" t="str">
        <f ca="1" t="shared" si="3526"/>
        <v>甲</v>
      </c>
      <c r="F610" s="68">
        <f ca="1">SUMPRODUCT((成本日报!$A$3:$A$95=计划!B610)*(成本日报!$B$3:$B$95=计划!$D610),成本日报!$C$3:$C$95)</f>
        <v>1</v>
      </c>
      <c r="G610" s="382">
        <f ca="1" t="shared" si="3560"/>
        <v>43642.1666666652</v>
      </c>
      <c r="H610" s="382">
        <f ca="1" t="shared" si="3527"/>
        <v>43642.1736111096</v>
      </c>
      <c r="I610" s="382">
        <f ca="1" t="shared" si="3528"/>
        <v>43642.1791666652</v>
      </c>
      <c r="J610" s="382">
        <f ca="1" t="shared" si="3529"/>
        <v>43642.2083333319</v>
      </c>
      <c r="K610" s="382">
        <f ca="1" t="shared" si="3530"/>
        <v>43642.2708333319</v>
      </c>
      <c r="L610" s="382">
        <f ca="1" t="shared" si="3531"/>
        <v>43642.2916666652</v>
      </c>
      <c r="M610" s="398" t="str">
        <f>IF(_tag_month_day!A606="","",_tag_month_day!A606)</f>
        <v/>
      </c>
      <c r="N610" s="398" t="str">
        <f>IF(_tag_month_day!B606="","",_tag_month_day!B606)</f>
        <v/>
      </c>
      <c r="O610" s="399" t="e">
        <f t="shared" si="3532"/>
        <v>#VALUE!</v>
      </c>
      <c r="P610" s="398" t="str">
        <f>IF(_tag_month_day!C606="","",_tag_month_day!C606)</f>
        <v/>
      </c>
      <c r="Q610" s="398" t="str">
        <f>IF(_tag_month_day!D606="","",_tag_month_day!D606)</f>
        <v/>
      </c>
      <c r="R610" s="416">
        <f>IF(_tag_month_day!CB606="",R609,_tag_month_day!CB606/100)</f>
        <v>0.07</v>
      </c>
      <c r="S610" s="417" t="str">
        <f>IF(_tag_month_day!E606="","",_tag_month_day!E606)</f>
        <v/>
      </c>
      <c r="T610" s="417" t="str">
        <f>IF(_tag_month_day!F606="","",_tag_month_day!F606)</f>
        <v/>
      </c>
      <c r="U610" s="418" t="e">
        <f t="shared" si="3486"/>
        <v>#VALUE!</v>
      </c>
      <c r="V610" s="53" t="e">
        <f t="shared" si="3487"/>
        <v>#VALUE!</v>
      </c>
      <c r="W610" s="419" t="str">
        <f>IF(_jhy_month_day!A606="","",_jhy_month_day!A606)</f>
        <v/>
      </c>
      <c r="X610" s="420" t="str">
        <f>IF(_jhy_month_day!B606="","",_jhy_month_day!B606/100)</f>
        <v/>
      </c>
      <c r="Y610" s="420" t="str">
        <f>IF(_jhy_month_day!C606="","",_jhy_month_day!C606/100)</f>
        <v/>
      </c>
      <c r="Z610" s="439">
        <f t="shared" si="3576"/>
        <v>152</v>
      </c>
      <c r="AA610" s="440" t="str">
        <f>IF(_tag_month_day!G606="","",_tag_month_day!G606/100)</f>
        <v/>
      </c>
      <c r="AB610" s="440" t="str">
        <f>IF(_tag_month_day!H606="","",_tag_month_day!H606/100)</f>
        <v/>
      </c>
      <c r="AC610" s="193">
        <f t="shared" si="3533"/>
        <v>1.59963432013121</v>
      </c>
      <c r="AD610" s="441" t="str">
        <f t="shared" si="3534"/>
        <v/>
      </c>
      <c r="AE610" s="442" t="str">
        <f t="shared" si="3535"/>
        <v/>
      </c>
      <c r="AF610" s="443">
        <v>1</v>
      </c>
      <c r="AG610" s="68" t="str">
        <f>IF(_duihao_month_day!A606="","",_duihao_month_day!A606)</f>
        <v/>
      </c>
      <c r="AH610" s="463">
        <f>IF(_gyk_month_day!B606="",AH609,_gyk_month_day!B606)</f>
        <v>820</v>
      </c>
      <c r="AI610" s="464"/>
      <c r="AJ610" s="68" t="str">
        <f>IF(_tag_month_day!I606="","",_tag_month_day!I606)</f>
        <v/>
      </c>
      <c r="AK610" s="465" t="str">
        <f>IF(_tzyy_month_day!A606="","",_tzyy_month_day!A606)</f>
        <v/>
      </c>
      <c r="AL610" s="465" t="str">
        <f>IF(_tzyy_month_day!B606="","",_tzyy_month_day!B606)</f>
        <v/>
      </c>
      <c r="AM610" s="465" t="str">
        <f>IF(_tzyy_month_day!C606="","",_tzyy_month_day!C606)</f>
        <v/>
      </c>
      <c r="AN610" s="466" t="str">
        <f>IF(_tag_month_day!CG606="","",_tag_month_day!CG606)</f>
        <v/>
      </c>
      <c r="AO610" s="466" t="str">
        <f>IF(_tag_month_day!CH606="","",_tag_month_day!CH606)</f>
        <v/>
      </c>
      <c r="AP610" s="486" t="e">
        <f t="shared" si="3536"/>
        <v>#VALUE!</v>
      </c>
      <c r="AQ610" s="487" t="str">
        <f>IF(_tag_month_day!J606="","",_tag_month_day!J606/100)</f>
        <v/>
      </c>
      <c r="AR610" s="488">
        <f t="shared" si="3537"/>
        <v>1.3</v>
      </c>
      <c r="AS610" s="489" t="e">
        <f t="shared" si="3488"/>
        <v>#VALUE!</v>
      </c>
      <c r="AT610" s="489">
        <f t="shared" si="3538"/>
        <v>0</v>
      </c>
      <c r="AU610" s="490" t="str">
        <f>IF(_tag_month_day!K606="","",_tag_month_day!K606)</f>
        <v/>
      </c>
      <c r="AV610" s="491" t="str">
        <f>IF(_tag_month_day!L606="","",_tag_month_day!L606/100)</f>
        <v/>
      </c>
      <c r="AW610" s="420">
        <f t="shared" si="3460"/>
        <v>0</v>
      </c>
      <c r="AX610" s="420">
        <f t="shared" si="3539"/>
        <v>0</v>
      </c>
      <c r="AY610" s="420" t="str">
        <f>IF(_tag_month_day!M606="","",_tag_month_day!M606/100)</f>
        <v/>
      </c>
      <c r="AZ610" s="420" t="str">
        <f>IF(_tag_month_day!N606="","",_tag_month_day!N606/100)</f>
        <v/>
      </c>
      <c r="BA610" s="420" t="str">
        <f>IF(_tag_month_day!O606="","",_tag_month_day!O606/100)</f>
        <v/>
      </c>
      <c r="BB610" s="496" t="str">
        <f>IF(_tag_month_day!P606="","",_tag_month_day!P606/100)</f>
        <v/>
      </c>
      <c r="BC610" s="496">
        <f t="shared" si="3540"/>
        <v>0</v>
      </c>
      <c r="BD610" s="496" t="str">
        <f>IF(_tag_month_day!Q606="","",_tag_month_day!Q606/100)</f>
        <v/>
      </c>
      <c r="BE610" s="510" t="str">
        <f>IF(_tag_month_day!R606="","",_tag_month_day!R606/100)</f>
        <v/>
      </c>
      <c r="BF610" s="413" t="str">
        <f>IF(_tag_month_day!CC606="","",_tag_month_day!CC606/100)</f>
        <v/>
      </c>
      <c r="BG610" s="511" t="e">
        <f t="shared" si="3489"/>
        <v>#VALUE!</v>
      </c>
      <c r="BH610" s="198">
        <f t="shared" si="3490"/>
        <v>0</v>
      </c>
      <c r="BI610" s="512" t="e">
        <f>IF(CX610=0,BI609,(DK610*查询!$R$5+DL610*查询!$Q$5+DM610*查询!$N$5+DN610*查询!$O$5+DO610*查询!$P$5)*AF610/CX610)</f>
        <v>#VALUE!</v>
      </c>
      <c r="BJ610" s="512" t="e">
        <f>IF(CX610=0,BJ609,(DP610*查询!$S$5+DQ610*查询!$T$5+DR610*查询!$U$5)*AF610/CX610)</f>
        <v>#VALUE!</v>
      </c>
      <c r="BK610" s="512">
        <f t="shared" si="3541"/>
        <v>1</v>
      </c>
      <c r="BL610" s="513" t="str">
        <f>IF(_cfyc_month_day!A606="","",_cfyc_month_day!A606)</f>
        <v/>
      </c>
      <c r="BM610" s="513" t="str">
        <f>IF(_cfyc_month_day!B606="","",_cfyc_month_day!B606)</f>
        <v/>
      </c>
      <c r="BN610" s="513" t="str">
        <f>IF(_cfyc_month_day!C606="","",_cfyc_month_day!C606)</f>
        <v/>
      </c>
      <c r="BO610" s="522" t="str">
        <f>IF(_cfyc_month_day!D606="","",_cfyc_month_day!D606)</f>
        <v/>
      </c>
      <c r="BP610" s="522" t="str">
        <f>IF(_cfyc_month_day!E606="","",_cfyc_month_day!E606)</f>
        <v/>
      </c>
      <c r="BQ610" s="522" t="str">
        <f>IF(_cfyc_month_day!F606="","",_cfyc_month_day!F606)</f>
        <v/>
      </c>
      <c r="BR610" s="513" t="str">
        <f>IF(_tag_month_day!T606="","",_tag_month_day!T606)</f>
        <v/>
      </c>
      <c r="BS610" s="513" t="str">
        <f>IF(_tag_month_day!U606="","",_tag_month_day!U606)</f>
        <v/>
      </c>
      <c r="BT610" s="523" t="str">
        <f t="shared" si="3542"/>
        <v/>
      </c>
      <c r="BU610" s="223" t="str">
        <f>IF(_tag_month_day!V606="","",_tag_month_day!V606)</f>
        <v/>
      </c>
      <c r="BV610" s="206" t="str">
        <f>IF(_tag_month_day!W606="","",_tag_month_day!W606)</f>
        <v/>
      </c>
      <c r="BW610" s="540" t="str">
        <f>IF(_tag_month_day!X606="","",_tag_month_day!X606)</f>
        <v/>
      </c>
      <c r="BX610" s="540" t="str">
        <f>IF(_tag_month_day!Y606="","",_tag_month_day!Y606)</f>
        <v/>
      </c>
      <c r="BY610" s="541">
        <f ca="1" t="shared" si="3543"/>
        <v>43642.2916666652</v>
      </c>
      <c r="BZ610" s="542"/>
      <c r="CA610" s="562" t="str">
        <f>IF(_jhy2_month_day!A606="","",_jhy2_month_day!A606)</f>
        <v/>
      </c>
      <c r="CB610" s="464" t="str">
        <f>IF(_jhy2_month_day!B606="","",_jhy2_month_day!B606)</f>
        <v/>
      </c>
      <c r="CC610" s="464" t="str">
        <f>IF(_jhy2_month_day!C606="","",_jhy2_month_day!C606)</f>
        <v/>
      </c>
      <c r="CD610" s="464" t="str">
        <f>IF(_jhy2_month_day!D606="","",_jhy2_month_day!D606)</f>
        <v/>
      </c>
      <c r="CE610" s="464" t="str">
        <f>IF(_jhy2_month_day!E606="","",_jhy2_month_day!E606)</f>
        <v/>
      </c>
      <c r="CF610" s="464" t="str">
        <f>IF(_jhy2_month_day!F606="","",_jhy2_month_day!F606)</f>
        <v/>
      </c>
      <c r="CG610" s="464" t="str">
        <f>IF(_jhy2_month_day!G606="","",_jhy2_month_day!G606)</f>
        <v/>
      </c>
      <c r="CH610" s="464" t="str">
        <f>IF(_jhy2_month_day!H606="","",_jhy2_month_day!H606)</f>
        <v/>
      </c>
      <c r="CI610" s="464" t="str">
        <f>IF(_jhy2_month_day!I606="","",_jhy2_month_day!I606)</f>
        <v/>
      </c>
      <c r="CJ610" s="464" t="str">
        <f>IF(_jhy2_month_day!J606="","",_jhy2_month_day!J606)</f>
        <v/>
      </c>
      <c r="CK610" s="464" t="str">
        <f>IF(_jhy2_month_day!K606="","",_jhy2_month_day!K606)</f>
        <v/>
      </c>
      <c r="CL610" s="562" t="str">
        <f>IF(_jhy2_month_day!L606="","",_jhy2_month_day!L606)</f>
        <v/>
      </c>
      <c r="CM610" s="562" t="str">
        <f>IF(_jhy2_month_day!M606="","",_jhy2_month_day!M606)</f>
        <v/>
      </c>
      <c r="CN610" s="562" t="str">
        <f>IF(_jhy2_month_day!N606="","",_jhy2_month_day!N606)</f>
        <v/>
      </c>
      <c r="CO610" s="562" t="str">
        <f>IF(_jhy2_month_day!O606="","",_jhy2_month_day!O606)</f>
        <v/>
      </c>
      <c r="CP610" s="562" t="str">
        <f>IF(_jhy2_month_day!P606="","",_jhy2_month_day!P606)</f>
        <v/>
      </c>
      <c r="CQ610" s="562" t="str">
        <f>IF(_jhy2_month_day!Q606="","",_jhy2_month_day!Q606)</f>
        <v/>
      </c>
      <c r="CR610" s="563" t="str">
        <f>IF(_jhy2_month_day!R606="","",_jhy2_month_day!R606)</f>
        <v/>
      </c>
      <c r="CS610" s="576" t="str">
        <f>IF(_jhy2_month_day!S606="","",_jhy2_month_day!S606)</f>
        <v/>
      </c>
      <c r="CT610" s="562" t="str">
        <f>IF(_jhy2_month_day!T606="","",_jhy2_month_day!T606)</f>
        <v/>
      </c>
      <c r="CU610" s="577" t="e">
        <f t="shared" si="3491"/>
        <v>#VALUE!</v>
      </c>
      <c r="CV610" s="198" t="e">
        <f t="shared" si="3492"/>
        <v>#VALUE!</v>
      </c>
      <c r="CW610" s="192" t="e">
        <f t="shared" si="3493"/>
        <v>#VALUE!</v>
      </c>
      <c r="CX610" s="192" t="e">
        <f t="shared" si="3494"/>
        <v>#VALUE!</v>
      </c>
      <c r="CY610" s="202" t="e">
        <f t="shared" si="3495"/>
        <v>#VALUE!</v>
      </c>
      <c r="CZ610" s="192" t="e">
        <f t="shared" ref="CZ610:DI610" si="3697">$AJ610*EF610</f>
        <v>#VALUE!</v>
      </c>
      <c r="DA610" s="192" t="e">
        <f t="shared" si="3697"/>
        <v>#VALUE!</v>
      </c>
      <c r="DB610" s="192" t="e">
        <f t="shared" si="3697"/>
        <v>#VALUE!</v>
      </c>
      <c r="DC610" s="192" t="e">
        <f t="shared" si="3697"/>
        <v>#VALUE!</v>
      </c>
      <c r="DD610" s="192" t="e">
        <f t="shared" si="3697"/>
        <v>#VALUE!</v>
      </c>
      <c r="DE610" s="192" t="e">
        <f t="shared" si="3697"/>
        <v>#VALUE!</v>
      </c>
      <c r="DF610" s="192" t="e">
        <f t="shared" si="3697"/>
        <v>#VALUE!</v>
      </c>
      <c r="DG610" s="192" t="e">
        <f t="shared" si="3697"/>
        <v>#VALUE!</v>
      </c>
      <c r="DH610" s="192" t="e">
        <f t="shared" si="3697"/>
        <v>#VALUE!</v>
      </c>
      <c r="DI610" s="192" t="e">
        <f t="shared" si="3697"/>
        <v>#VALUE!</v>
      </c>
      <c r="DJ610" s="192" t="e">
        <f t="shared" si="3497"/>
        <v>#VALUE!</v>
      </c>
      <c r="DK610" s="192" t="e">
        <f t="shared" si="3498"/>
        <v>#VALUE!</v>
      </c>
      <c r="DL610" s="192" t="e">
        <f t="shared" si="3499"/>
        <v>#VALUE!</v>
      </c>
      <c r="DM610" s="192" t="e">
        <f t="shared" si="3500"/>
        <v>#VALUE!</v>
      </c>
      <c r="DN610" s="192" t="e">
        <f t="shared" si="3501"/>
        <v>#VALUE!</v>
      </c>
      <c r="DO610" s="192" t="e">
        <f t="shared" si="3502"/>
        <v>#VALUE!</v>
      </c>
      <c r="DP610" s="192" t="e">
        <f t="shared" si="3503"/>
        <v>#VALUE!</v>
      </c>
      <c r="DQ610" s="192" t="e">
        <f t="shared" si="3504"/>
        <v>#VALUE!</v>
      </c>
      <c r="DR610" s="192" t="e">
        <f t="shared" si="3505"/>
        <v>#VALUE!</v>
      </c>
      <c r="DS610" s="192" t="e">
        <f t="shared" si="3506"/>
        <v>#VALUE!</v>
      </c>
      <c r="DT610" s="192" t="e">
        <f t="shared" si="3507"/>
        <v>#VALUE!</v>
      </c>
      <c r="DU610" s="192" t="e">
        <f t="shared" si="3508"/>
        <v>#VALUE!</v>
      </c>
      <c r="DV610" s="198" t="e">
        <f t="shared" si="3509"/>
        <v>#VALUE!</v>
      </c>
      <c r="DW610" s="198" t="e">
        <f t="shared" si="3510"/>
        <v>#DIV/0!</v>
      </c>
      <c r="DX610" s="198" t="e">
        <f t="shared" si="3511"/>
        <v>#DIV/0!</v>
      </c>
      <c r="DY610" s="198" t="e">
        <f t="shared" si="3512"/>
        <v>#VALUE!</v>
      </c>
      <c r="DZ610" s="198" t="e">
        <f t="shared" si="3513"/>
        <v>#VALUE!</v>
      </c>
      <c r="EA610" s="198" t="e">
        <f t="shared" si="3514"/>
        <v>#VALUE!</v>
      </c>
      <c r="EB610" s="198" t="e">
        <f t="shared" si="3515"/>
        <v>#VALUE!</v>
      </c>
      <c r="EC610" s="198" t="e">
        <f t="shared" si="3516"/>
        <v>#DIV/0!</v>
      </c>
      <c r="ED610" s="198" t="e">
        <f t="shared" si="3517"/>
        <v>#VALUE!</v>
      </c>
      <c r="EE610" s="198" t="e">
        <f t="shared" si="3518"/>
        <v>#VALUE!</v>
      </c>
      <c r="EF610" s="198" t="e">
        <f t="shared" ref="EF610:EO610" si="3698">DV610/SUM($DV610:$EE610)</f>
        <v>#VALUE!</v>
      </c>
      <c r="EG610" s="198" t="e">
        <f t="shared" si="3698"/>
        <v>#DIV/0!</v>
      </c>
      <c r="EH610" s="198" t="e">
        <f t="shared" si="3698"/>
        <v>#DIV/0!</v>
      </c>
      <c r="EI610" s="198" t="e">
        <f t="shared" si="3698"/>
        <v>#VALUE!</v>
      </c>
      <c r="EJ610" s="198" t="e">
        <f t="shared" si="3698"/>
        <v>#VALUE!</v>
      </c>
      <c r="EK610" s="198" t="e">
        <f t="shared" si="3698"/>
        <v>#VALUE!</v>
      </c>
      <c r="EL610" s="198" t="e">
        <f t="shared" si="3698"/>
        <v>#VALUE!</v>
      </c>
      <c r="EM610" s="198" t="e">
        <f t="shared" si="3698"/>
        <v>#DIV/0!</v>
      </c>
      <c r="EN610" s="198" t="e">
        <f t="shared" si="3698"/>
        <v>#VALUE!</v>
      </c>
      <c r="EO610" s="198" t="e">
        <f t="shared" si="3698"/>
        <v>#VALUE!</v>
      </c>
      <c r="EP610" s="511">
        <f t="shared" ref="EP610:EW610" si="3699">EP609</f>
        <v>0.08</v>
      </c>
      <c r="EQ610" s="511">
        <f t="shared" si="3699"/>
        <v>0.015</v>
      </c>
      <c r="ER610" s="511">
        <f t="shared" si="3699"/>
        <v>0.015</v>
      </c>
      <c r="ES610" s="511">
        <f t="shared" si="3699"/>
        <v>0.015</v>
      </c>
      <c r="ET610" s="511">
        <f t="shared" si="3699"/>
        <v>0.015</v>
      </c>
      <c r="EU610" s="511">
        <f t="shared" si="3699"/>
        <v>0.09</v>
      </c>
      <c r="EV610" s="511">
        <f t="shared" si="3699"/>
        <v>0.09</v>
      </c>
      <c r="EW610" s="511">
        <f t="shared" si="3699"/>
        <v>0.09</v>
      </c>
      <c r="EX610" s="420" t="str">
        <f>IF(_tag_month_day!AS606="","",_tag_month_day!AS606/100)</f>
        <v/>
      </c>
      <c r="EY610" s="420" t="str">
        <f>IF(_tag_month_day!AT606="","",_tag_month_day!AT606/100)</f>
        <v/>
      </c>
      <c r="EZ610" s="420" t="str">
        <f>IF(_tag_month_day!AU606="","",_tag_month_day!AU606/100)</f>
        <v/>
      </c>
      <c r="FA610" s="420" t="str">
        <f>IF(_tag_month_day!AV606="","",_tag_month_day!AV606/100)</f>
        <v/>
      </c>
      <c r="FB610" s="420" t="str">
        <f>IF(_tag_month_day!AW606="","",_tag_month_day!AW606/100)</f>
        <v/>
      </c>
      <c r="FC610" s="420" t="str">
        <f>IF(_tag_month_day!AX606="","",_tag_month_day!AX606/100)</f>
        <v/>
      </c>
      <c r="FD610" s="510">
        <f t="shared" si="3547"/>
        <v>0.33</v>
      </c>
      <c r="FE610" s="510">
        <f t="shared" si="3548"/>
        <v>0.19</v>
      </c>
      <c r="FF610" s="510">
        <f t="shared" si="3549"/>
        <v>0.003</v>
      </c>
      <c r="FG610" s="510">
        <f t="shared" si="3550"/>
        <v>0</v>
      </c>
      <c r="FH610" s="603">
        <f t="shared" si="3551"/>
        <v>0.0001</v>
      </c>
      <c r="FI610" s="510">
        <f t="shared" ref="FI610:FR610" si="3700">FI609</f>
        <v>0.41</v>
      </c>
      <c r="FJ610" s="510">
        <f t="shared" si="3700"/>
        <v>0.11</v>
      </c>
      <c r="FK610" s="510">
        <f t="shared" si="3700"/>
        <v>0.015</v>
      </c>
      <c r="FL610" s="510">
        <f t="shared" si="3700"/>
        <v>0</v>
      </c>
      <c r="FM610" s="603">
        <f t="shared" si="3700"/>
        <v>0.0001</v>
      </c>
      <c r="FN610" s="510" t="str">
        <f>IF(_tag_month_day!AY606="","",_tag_month_day!AY606/100)</f>
        <v/>
      </c>
      <c r="FO610" s="510" t="str">
        <f>IF(_tag_month_day!AZ606="","",_tag_month_day!AZ606/100)</f>
        <v/>
      </c>
      <c r="FP610" s="510" t="str">
        <f>IF(_tag_month_day!BA606="","",_tag_month_day!BA606/100)</f>
        <v/>
      </c>
      <c r="FQ610" s="510" t="str">
        <f>IF(_tag_month_day!BB606="","",_tag_month_day!BB606/100)</f>
        <v/>
      </c>
      <c r="FR610" s="603" t="str">
        <f>IF(_tag_month_day!BC606="","",_tag_month_day!BC606/100)</f>
        <v/>
      </c>
      <c r="FS610" s="510" t="str">
        <f>IF(_tag_month_day!BD606="","",_tag_month_day!BD606/100)</f>
        <v/>
      </c>
      <c r="FT610" s="510" t="str">
        <f>IF(_tag_month_day!BE606="","",_tag_month_day!BE606/100)</f>
        <v/>
      </c>
      <c r="FU610" s="510" t="str">
        <f>IF(_tag_month_day!BF606="","",_tag_month_day!BF606/100)</f>
        <v/>
      </c>
      <c r="FV610" s="510" t="str">
        <f>IF(_tag_month_day!BG606="","",_tag_month_day!BG606/100)</f>
        <v/>
      </c>
      <c r="FW610" s="603" t="str">
        <f>IF(_tag_month_day!BH606="","",_tag_month_day!BH606/100)</f>
        <v/>
      </c>
      <c r="FX610" s="510" t="str">
        <f>IF(_tag_month_day!BI606="","",_tag_month_day!BI606/100)</f>
        <v/>
      </c>
      <c r="FY610" s="510" t="str">
        <f>IF(_tag_month_day!BJ606="","",_tag_month_day!BJ606/100)</f>
        <v/>
      </c>
      <c r="FZ610" s="605" t="str">
        <f>IF(_tag_month_day!BK606="","",_tag_month_day!BK606/100)</f>
        <v/>
      </c>
      <c r="GA610" s="510" t="str">
        <f>IF(_tag_month_day!BL606="","",_tag_month_day!BL606/100)</f>
        <v/>
      </c>
      <c r="GB610" s="603" t="str">
        <f>IF(_tag_month_day!BM606="","",_tag_month_day!BM606/100)</f>
        <v/>
      </c>
      <c r="GC610" s="420" t="str">
        <f>IF(_tag_month_day!BN606="","",_tag_month_day!BN606/100)</f>
        <v/>
      </c>
      <c r="GD610" s="420" t="str">
        <f>IF(_tag_month_day!BO606="","",_tag_month_day!BO606/100)</f>
        <v/>
      </c>
      <c r="GE610" s="420" t="str">
        <f>IF(_tag_month_day!BP606="","",_tag_month_day!BP606/100)</f>
        <v/>
      </c>
      <c r="GF610" s="420" t="str">
        <f>IF(_tag_month_day!BQ606="","",_tag_month_day!BQ606/100)</f>
        <v/>
      </c>
      <c r="GG610" s="420" t="str">
        <f>IF(_tag_month_day!BR606="","",_tag_month_day!BR606/100)</f>
        <v/>
      </c>
      <c r="GH610" s="420" t="str">
        <f>IF(_tag_month_day!BS606="","",_tag_month_day!BS606/100)</f>
        <v/>
      </c>
      <c r="GI610" s="603" t="str">
        <f>IF(_tag_month_day!BT606="","",_tag_month_day!BT606/100)</f>
        <v/>
      </c>
      <c r="GJ610" s="612" t="str">
        <f>IF(_tag_month_day!BU606="","",_tag_month_day!BU606/100)</f>
        <v/>
      </c>
      <c r="GK610" s="620" t="str">
        <f>IF(_tag_month_day!BV606="",IF(_rlcf_month_day!A$2="","",_rlcf_month_day!A$2/100),_tag_month_day!BV606/100)</f>
        <v/>
      </c>
      <c r="GL610" s="620" t="str">
        <f>IF(_tag_month_day!BW606="",IF(_rlcf_month_day!B$2="","",_rlcf_month_day!B$2/100),_tag_month_day!BW606/100)</f>
        <v/>
      </c>
      <c r="GM610" s="621" t="str">
        <f>IF(_tag_month_day!BX606="",IF(_rlcf_month_day!C$2="","",_rlcf_month_day!C$2/100),_tag_month_day!BX606/100)</f>
        <v/>
      </c>
      <c r="GN610" s="620" t="str">
        <f>IF(_tag_month_day!BV606="",IF(_rlcf_month_day!A$2="","",_rlcf_month_day!A$2/100),_tag_month_day!BV606/100)</f>
        <v/>
      </c>
      <c r="GO610" s="620" t="str">
        <f>IF(_tag_month_day!BW606="",IF(_rlcf_month_day!B$2="","",_rlcf_month_day!B$2/100),_tag_month_day!BW606/100)</f>
        <v/>
      </c>
      <c r="GP610" s="620" t="str">
        <f>IF(_tag_month_day!CD606="",IF(_rlcf_month_day!E$2="","",_rlcf_month_day!E$2/100),_tag_month_day!CD606/100)</f>
        <v/>
      </c>
      <c r="GQ610" s="620" t="str">
        <f>IF(_tag_month_day!CE606="",IF(_rlcf_month_day!F$2="","",_rlcf_month_day!F$2/100),_tag_month_day!CE606/100)</f>
        <v/>
      </c>
      <c r="GR610" s="621" t="str">
        <f>IF(_tag_month_day!CF606="",IF(_rlcf_month_day!G$2="","",_rlcf_month_day!G$2/100),_tag_month_day!CF606/100)</f>
        <v/>
      </c>
      <c r="GS610" s="626">
        <f t="shared" ref="GS610:HH610" si="3701">GS609</f>
        <v>0.953</v>
      </c>
      <c r="GT610" s="626">
        <f t="shared" si="3701"/>
        <v>0.55</v>
      </c>
      <c r="GU610" s="626">
        <f t="shared" si="3701"/>
        <v>0.55</v>
      </c>
      <c r="GV610" s="626">
        <f t="shared" si="3701"/>
        <v>0.55</v>
      </c>
      <c r="GW610" s="626">
        <f t="shared" si="3701"/>
        <v>0.5</v>
      </c>
      <c r="GX610" s="626">
        <f t="shared" si="3701"/>
        <v>0.935</v>
      </c>
      <c r="GY610" s="626">
        <f t="shared" si="3701"/>
        <v>0.15</v>
      </c>
      <c r="GZ610" s="626">
        <f t="shared" si="3701"/>
        <v>1</v>
      </c>
      <c r="HA610" s="632">
        <f t="shared" si="3701"/>
        <v>0.047</v>
      </c>
      <c r="HB610" s="632">
        <f t="shared" si="3701"/>
        <v>0.45</v>
      </c>
      <c r="HC610" s="632">
        <f t="shared" si="3701"/>
        <v>0.45</v>
      </c>
      <c r="HD610" s="632">
        <f t="shared" si="3701"/>
        <v>0.45</v>
      </c>
      <c r="HE610" s="632">
        <f t="shared" si="3701"/>
        <v>0.5</v>
      </c>
      <c r="HF610" s="632">
        <f t="shared" si="3701"/>
        <v>0.065</v>
      </c>
      <c r="HG610" s="632">
        <f t="shared" si="3701"/>
        <v>0.85</v>
      </c>
      <c r="HH610" s="632">
        <f t="shared" si="3701"/>
        <v>0</v>
      </c>
      <c r="HI610" s="68">
        <f t="shared" si="3523"/>
        <v>0</v>
      </c>
      <c r="HJ610" s="68" t="e">
        <f t="shared" si="3554"/>
        <v>#VALUE!</v>
      </c>
      <c r="HK610" s="202">
        <f t="shared" si="3555"/>
        <v>0.85</v>
      </c>
      <c r="HL610" s="464">
        <f t="shared" si="3556"/>
        <v>550000</v>
      </c>
      <c r="HM610" s="464">
        <f t="shared" si="3557"/>
        <v>480000</v>
      </c>
      <c r="HN610" s="192" t="e">
        <f t="shared" si="3524"/>
        <v>#VALUE!</v>
      </c>
      <c r="HO610" s="192" t="e">
        <f>HN610*HK610*$HO$2/HL610*1000000</f>
        <v>#VALUE!</v>
      </c>
      <c r="HP610" s="192" t="e">
        <f>HN610*HK610*$HP$2/HM610*1000000</f>
        <v>#VALUE!</v>
      </c>
    </row>
    <row r="611" customFormat="1" spans="1:224">
      <c r="A611" s="381">
        <v>606</v>
      </c>
      <c r="B611" s="54">
        <f ca="1" t="shared" si="3558"/>
        <v>43642</v>
      </c>
      <c r="C611" s="57">
        <f t="shared" si="3559"/>
        <v>0.0416666666666667</v>
      </c>
      <c r="D611" s="68" t="str">
        <f ca="1" t="shared" si="3525"/>
        <v>夜班</v>
      </c>
      <c r="E611" s="68" t="str">
        <f ca="1" t="shared" si="3526"/>
        <v>甲</v>
      </c>
      <c r="F611" s="68">
        <f ca="1">SUMPRODUCT((成本日报!$A$3:$A$95=计划!B611)*(成本日报!$B$3:$B$95=计划!$D611),成本日报!$C$3:$C$95)</f>
        <v>1</v>
      </c>
      <c r="G611" s="382">
        <f ca="1" t="shared" si="3560"/>
        <v>43642.2083333319</v>
      </c>
      <c r="H611" s="382">
        <f ca="1" t="shared" si="3527"/>
        <v>43642.2152777763</v>
      </c>
      <c r="I611" s="382">
        <f ca="1" t="shared" si="3528"/>
        <v>43642.2208333319</v>
      </c>
      <c r="J611" s="382">
        <f ca="1" t="shared" si="3529"/>
        <v>43642.2499999985</v>
      </c>
      <c r="K611" s="382">
        <f ca="1" t="shared" si="3530"/>
        <v>43642.3124999985</v>
      </c>
      <c r="L611" s="382">
        <f ca="1" t="shared" si="3531"/>
        <v>43642.3333333319</v>
      </c>
      <c r="M611" s="398" t="str">
        <f>IF(_tag_month_day!A607="","",_tag_month_day!A607)</f>
        <v/>
      </c>
      <c r="N611" s="398" t="str">
        <f>IF(_tag_month_day!B607="","",_tag_month_day!B607)</f>
        <v/>
      </c>
      <c r="O611" s="399" t="e">
        <f t="shared" si="3532"/>
        <v>#VALUE!</v>
      </c>
      <c r="P611" s="398" t="str">
        <f>IF(_tag_month_day!C607="","",_tag_month_day!C607)</f>
        <v/>
      </c>
      <c r="Q611" s="398" t="str">
        <f>IF(_tag_month_day!D607="","",_tag_month_day!D607)</f>
        <v/>
      </c>
      <c r="R611" s="416">
        <f>IF(_tag_month_day!CB607="",R610,_tag_month_day!CB607/100)</f>
        <v>0.07</v>
      </c>
      <c r="S611" s="417" t="str">
        <f>IF(_tag_month_day!E607="","",_tag_month_day!E607)</f>
        <v/>
      </c>
      <c r="T611" s="417" t="str">
        <f>IF(_tag_month_day!F607="","",_tag_month_day!F607)</f>
        <v/>
      </c>
      <c r="U611" s="418" t="e">
        <f t="shared" si="3486"/>
        <v>#VALUE!</v>
      </c>
      <c r="V611" s="53" t="e">
        <f t="shared" si="3487"/>
        <v>#VALUE!</v>
      </c>
      <c r="W611" s="419" t="str">
        <f>IF(_jhy_month_day!A607="","",_jhy_month_day!A607)</f>
        <v/>
      </c>
      <c r="X611" s="420" t="str">
        <f>IF(_jhy_month_day!B607="","",_jhy_month_day!B607/100)</f>
        <v/>
      </c>
      <c r="Y611" s="420" t="str">
        <f>IF(_jhy_month_day!C607="","",_jhy_month_day!C607/100)</f>
        <v/>
      </c>
      <c r="Z611" s="439">
        <f t="shared" si="3576"/>
        <v>152</v>
      </c>
      <c r="AA611" s="440" t="str">
        <f>IF(_tag_month_day!G607="","",_tag_month_day!G607/100)</f>
        <v/>
      </c>
      <c r="AB611" s="440" t="str">
        <f>IF(_tag_month_day!H607="","",_tag_month_day!H607/100)</f>
        <v/>
      </c>
      <c r="AC611" s="193">
        <f t="shared" si="3533"/>
        <v>1.59963432013121</v>
      </c>
      <c r="AD611" s="441" t="str">
        <f t="shared" si="3534"/>
        <v/>
      </c>
      <c r="AE611" s="442" t="str">
        <f t="shared" si="3535"/>
        <v/>
      </c>
      <c r="AF611" s="443">
        <v>1</v>
      </c>
      <c r="AG611" s="68" t="str">
        <f>IF(_duihao_month_day!A607="","",_duihao_month_day!A607)</f>
        <v/>
      </c>
      <c r="AH611" s="463">
        <f>IF(_gyk_month_day!B607="",AH610,_gyk_month_day!B607)</f>
        <v>820</v>
      </c>
      <c r="AI611" s="464"/>
      <c r="AJ611" s="68" t="str">
        <f>IF(_tag_month_day!I607="","",_tag_month_day!I607)</f>
        <v/>
      </c>
      <c r="AK611" s="465" t="str">
        <f>IF(_tzyy_month_day!A607="","",_tzyy_month_day!A607)</f>
        <v/>
      </c>
      <c r="AL611" s="465" t="str">
        <f>IF(_tzyy_month_day!B607="","",_tzyy_month_day!B607)</f>
        <v/>
      </c>
      <c r="AM611" s="465" t="str">
        <f>IF(_tzyy_month_day!C607="","",_tzyy_month_day!C607)</f>
        <v/>
      </c>
      <c r="AN611" s="466" t="str">
        <f>IF(_tag_month_day!CG607="","",_tag_month_day!CG607)</f>
        <v/>
      </c>
      <c r="AO611" s="466" t="str">
        <f>IF(_tag_month_day!CH607="","",_tag_month_day!CH607)</f>
        <v/>
      </c>
      <c r="AP611" s="486" t="e">
        <f t="shared" si="3536"/>
        <v>#VALUE!</v>
      </c>
      <c r="AQ611" s="487" t="str">
        <f>IF(_tag_month_day!J607="","",_tag_month_day!J607/100)</f>
        <v/>
      </c>
      <c r="AR611" s="488">
        <f t="shared" si="3537"/>
        <v>1.3</v>
      </c>
      <c r="AS611" s="489" t="e">
        <f t="shared" si="3488"/>
        <v>#VALUE!</v>
      </c>
      <c r="AT611" s="489">
        <f t="shared" si="3538"/>
        <v>0</v>
      </c>
      <c r="AU611" s="490" t="str">
        <f>IF(_tag_month_day!K607="","",_tag_month_day!K607)</f>
        <v/>
      </c>
      <c r="AV611" s="491" t="str">
        <f>IF(_tag_month_day!L607="","",_tag_month_day!L607/100)</f>
        <v/>
      </c>
      <c r="AW611" s="420">
        <f t="shared" si="3460"/>
        <v>0</v>
      </c>
      <c r="AX611" s="420">
        <f t="shared" si="3539"/>
        <v>0</v>
      </c>
      <c r="AY611" s="420" t="str">
        <f>IF(_tag_month_day!M607="","",_tag_month_day!M607/100)</f>
        <v/>
      </c>
      <c r="AZ611" s="420" t="str">
        <f>IF(_tag_month_day!N607="","",_tag_month_day!N607/100)</f>
        <v/>
      </c>
      <c r="BA611" s="420" t="str">
        <f>IF(_tag_month_day!O607="","",_tag_month_day!O607/100)</f>
        <v/>
      </c>
      <c r="BB611" s="496" t="str">
        <f>IF(_tag_month_day!P607="","",_tag_month_day!P607/100)</f>
        <v/>
      </c>
      <c r="BC611" s="496">
        <f t="shared" si="3540"/>
        <v>0</v>
      </c>
      <c r="BD611" s="496" t="str">
        <f>IF(_tag_month_day!Q607="","",_tag_month_day!Q607/100)</f>
        <v/>
      </c>
      <c r="BE611" s="510" t="str">
        <f>IF(_tag_month_day!R607="","",_tag_month_day!R607/100)</f>
        <v/>
      </c>
      <c r="BF611" s="413" t="str">
        <f>IF(_tag_month_day!CC607="","",_tag_month_day!CC607/100)</f>
        <v/>
      </c>
      <c r="BG611" s="511" t="e">
        <f t="shared" si="3489"/>
        <v>#VALUE!</v>
      </c>
      <c r="BH611" s="198">
        <f t="shared" si="3490"/>
        <v>0</v>
      </c>
      <c r="BI611" s="512" t="e">
        <f>IF(CX611=0,BI610,(DK611*查询!$R$5+DL611*查询!$Q$5+DM611*查询!$N$5+DN611*查询!$O$5+DO611*查询!$P$5)*AF611/CX611)</f>
        <v>#VALUE!</v>
      </c>
      <c r="BJ611" s="512" t="e">
        <f>IF(CX611=0,BJ610,(DP611*查询!$S$5+DQ611*查询!$T$5+DR611*查询!$U$5)*AF611/CX611)</f>
        <v>#VALUE!</v>
      </c>
      <c r="BK611" s="512">
        <f t="shared" si="3541"/>
        <v>1</v>
      </c>
      <c r="BL611" s="513" t="str">
        <f>IF(_cfyc_month_day!A607="","",_cfyc_month_day!A607)</f>
        <v/>
      </c>
      <c r="BM611" s="513" t="str">
        <f>IF(_cfyc_month_day!B607="","",_cfyc_month_day!B607)</f>
        <v/>
      </c>
      <c r="BN611" s="513" t="str">
        <f>IF(_cfyc_month_day!C607="","",_cfyc_month_day!C607)</f>
        <v/>
      </c>
      <c r="BO611" s="522" t="str">
        <f>IF(_cfyc_month_day!D607="","",_cfyc_month_day!D607)</f>
        <v/>
      </c>
      <c r="BP611" s="522" t="str">
        <f>IF(_cfyc_month_day!E607="","",_cfyc_month_day!E607)</f>
        <v/>
      </c>
      <c r="BQ611" s="522" t="str">
        <f>IF(_cfyc_month_day!F607="","",_cfyc_month_day!F607)</f>
        <v/>
      </c>
      <c r="BR611" s="513" t="str">
        <f>IF(_tag_month_day!T607="","",_tag_month_day!T607)</f>
        <v/>
      </c>
      <c r="BS611" s="513" t="str">
        <f>IF(_tag_month_day!U607="","",_tag_month_day!U607)</f>
        <v/>
      </c>
      <c r="BT611" s="523" t="str">
        <f t="shared" si="3542"/>
        <v/>
      </c>
      <c r="BU611" s="223" t="str">
        <f>IF(_tag_month_day!V607="","",_tag_month_day!V607)</f>
        <v/>
      </c>
      <c r="BV611" s="206" t="str">
        <f>IF(_tag_month_day!W607="","",_tag_month_day!W607)</f>
        <v/>
      </c>
      <c r="BW611" s="540" t="str">
        <f>IF(_tag_month_day!X607="","",_tag_month_day!X607)</f>
        <v/>
      </c>
      <c r="BX611" s="540" t="str">
        <f>IF(_tag_month_day!Y607="","",_tag_month_day!Y607)</f>
        <v/>
      </c>
      <c r="BY611" s="541">
        <f ca="1" t="shared" si="3543"/>
        <v>43642.3333333319</v>
      </c>
      <c r="BZ611" s="542"/>
      <c r="CA611" s="543" t="str">
        <f>IF(_jhy2_month_day!A607="","",_jhy2_month_day!A607)</f>
        <v/>
      </c>
      <c r="CB611" s="464" t="str">
        <f>IF(_jhy2_month_day!B607="","",_jhy2_month_day!B607)</f>
        <v/>
      </c>
      <c r="CC611" s="464" t="str">
        <f>IF(_jhy2_month_day!C607="","",_jhy2_month_day!C607)</f>
        <v/>
      </c>
      <c r="CD611" s="464" t="str">
        <f>IF(_jhy2_month_day!D607="","",_jhy2_month_day!D607)</f>
        <v/>
      </c>
      <c r="CE611" s="464" t="str">
        <f>IF(_jhy2_month_day!E607="","",_jhy2_month_day!E607)</f>
        <v/>
      </c>
      <c r="CF611" s="464" t="str">
        <f>IF(_jhy2_month_day!F607="","",_jhy2_month_day!F607)</f>
        <v/>
      </c>
      <c r="CG611" s="464" t="str">
        <f>IF(_jhy2_month_day!G607="","",_jhy2_month_day!G607)</f>
        <v/>
      </c>
      <c r="CH611" s="464" t="str">
        <f>IF(_jhy2_month_day!H607="","",_jhy2_month_day!H607)</f>
        <v/>
      </c>
      <c r="CI611" s="464" t="str">
        <f>IF(_jhy2_month_day!I607="","",_jhy2_month_day!I607)</f>
        <v/>
      </c>
      <c r="CJ611" s="464" t="str">
        <f>IF(_jhy2_month_day!J607="","",_jhy2_month_day!J607)</f>
        <v/>
      </c>
      <c r="CK611" s="464" t="str">
        <f>IF(_jhy2_month_day!K607="","",_jhy2_month_day!K607)</f>
        <v/>
      </c>
      <c r="CL611" s="562" t="str">
        <f>IF(_jhy2_month_day!L607="","",_jhy2_month_day!L607)</f>
        <v/>
      </c>
      <c r="CM611" s="562" t="str">
        <f>IF(_jhy2_month_day!M607="","",_jhy2_month_day!M607)</f>
        <v/>
      </c>
      <c r="CN611" s="562" t="str">
        <f>IF(_jhy2_month_day!N607="","",_jhy2_month_day!N607)</f>
        <v/>
      </c>
      <c r="CO611" s="562" t="str">
        <f>IF(_jhy2_month_day!O607="","",_jhy2_month_day!O607)</f>
        <v/>
      </c>
      <c r="CP611" s="562" t="str">
        <f>IF(_jhy2_month_day!P607="","",_jhy2_month_day!P607)</f>
        <v/>
      </c>
      <c r="CQ611" s="562" t="str">
        <f>IF(_jhy2_month_day!Q607="","",_jhy2_month_day!Q607)</f>
        <v/>
      </c>
      <c r="CR611" s="563" t="str">
        <f>IF(_jhy2_month_day!R607="","",_jhy2_month_day!R607)</f>
        <v/>
      </c>
      <c r="CS611" s="576" t="str">
        <f>IF(_jhy2_month_day!S607="","",_jhy2_month_day!S607)</f>
        <v/>
      </c>
      <c r="CT611" s="562" t="str">
        <f>IF(_jhy2_month_day!T607="","",_jhy2_month_day!T607)</f>
        <v/>
      </c>
      <c r="CU611" s="577" t="e">
        <f t="shared" si="3491"/>
        <v>#VALUE!</v>
      </c>
      <c r="CV611" s="198" t="e">
        <f t="shared" si="3492"/>
        <v>#VALUE!</v>
      </c>
      <c r="CW611" s="192" t="e">
        <f t="shared" si="3493"/>
        <v>#VALUE!</v>
      </c>
      <c r="CX611" s="192" t="e">
        <f t="shared" si="3494"/>
        <v>#VALUE!</v>
      </c>
      <c r="CY611" s="202" t="e">
        <f t="shared" si="3495"/>
        <v>#VALUE!</v>
      </c>
      <c r="CZ611" s="192" t="e">
        <f t="shared" ref="CZ611:DI611" si="3702">$AJ611*EF611</f>
        <v>#VALUE!</v>
      </c>
      <c r="DA611" s="192" t="e">
        <f t="shared" si="3702"/>
        <v>#VALUE!</v>
      </c>
      <c r="DB611" s="192" t="e">
        <f t="shared" si="3702"/>
        <v>#VALUE!</v>
      </c>
      <c r="DC611" s="192" t="e">
        <f t="shared" si="3702"/>
        <v>#VALUE!</v>
      </c>
      <c r="DD611" s="192" t="e">
        <f t="shared" si="3702"/>
        <v>#VALUE!</v>
      </c>
      <c r="DE611" s="192" t="e">
        <f t="shared" si="3702"/>
        <v>#VALUE!</v>
      </c>
      <c r="DF611" s="192" t="e">
        <f t="shared" si="3702"/>
        <v>#VALUE!</v>
      </c>
      <c r="DG611" s="192" t="e">
        <f t="shared" si="3702"/>
        <v>#VALUE!</v>
      </c>
      <c r="DH611" s="192" t="e">
        <f t="shared" si="3702"/>
        <v>#VALUE!</v>
      </c>
      <c r="DI611" s="192" t="e">
        <f t="shared" si="3702"/>
        <v>#VALUE!</v>
      </c>
      <c r="DJ611" s="192" t="e">
        <f t="shared" si="3497"/>
        <v>#VALUE!</v>
      </c>
      <c r="DK611" s="192" t="e">
        <f t="shared" si="3498"/>
        <v>#VALUE!</v>
      </c>
      <c r="DL611" s="192" t="e">
        <f t="shared" si="3499"/>
        <v>#VALUE!</v>
      </c>
      <c r="DM611" s="192" t="e">
        <f t="shared" si="3500"/>
        <v>#VALUE!</v>
      </c>
      <c r="DN611" s="192" t="e">
        <f t="shared" si="3501"/>
        <v>#VALUE!</v>
      </c>
      <c r="DO611" s="192" t="e">
        <f t="shared" si="3502"/>
        <v>#VALUE!</v>
      </c>
      <c r="DP611" s="192" t="e">
        <f t="shared" si="3503"/>
        <v>#VALUE!</v>
      </c>
      <c r="DQ611" s="192" t="e">
        <f t="shared" si="3504"/>
        <v>#VALUE!</v>
      </c>
      <c r="DR611" s="192" t="e">
        <f t="shared" si="3505"/>
        <v>#VALUE!</v>
      </c>
      <c r="DS611" s="192" t="e">
        <f t="shared" si="3506"/>
        <v>#VALUE!</v>
      </c>
      <c r="DT611" s="192" t="e">
        <f t="shared" si="3507"/>
        <v>#VALUE!</v>
      </c>
      <c r="DU611" s="192" t="e">
        <f t="shared" si="3508"/>
        <v>#VALUE!</v>
      </c>
      <c r="DV611" s="198" t="e">
        <f t="shared" si="3509"/>
        <v>#VALUE!</v>
      </c>
      <c r="DW611" s="198" t="e">
        <f t="shared" si="3510"/>
        <v>#DIV/0!</v>
      </c>
      <c r="DX611" s="198" t="e">
        <f t="shared" si="3511"/>
        <v>#DIV/0!</v>
      </c>
      <c r="DY611" s="198" t="e">
        <f t="shared" si="3512"/>
        <v>#VALUE!</v>
      </c>
      <c r="DZ611" s="198" t="e">
        <f t="shared" si="3513"/>
        <v>#VALUE!</v>
      </c>
      <c r="EA611" s="198" t="e">
        <f t="shared" si="3514"/>
        <v>#VALUE!</v>
      </c>
      <c r="EB611" s="198" t="e">
        <f t="shared" si="3515"/>
        <v>#VALUE!</v>
      </c>
      <c r="EC611" s="198" t="e">
        <f t="shared" si="3516"/>
        <v>#DIV/0!</v>
      </c>
      <c r="ED611" s="198" t="e">
        <f t="shared" si="3517"/>
        <v>#VALUE!</v>
      </c>
      <c r="EE611" s="198" t="e">
        <f t="shared" si="3518"/>
        <v>#VALUE!</v>
      </c>
      <c r="EF611" s="198" t="e">
        <f t="shared" ref="EF611:EO611" si="3703">DV611/SUM($DV611:$EE611)</f>
        <v>#VALUE!</v>
      </c>
      <c r="EG611" s="198" t="e">
        <f t="shared" si="3703"/>
        <v>#DIV/0!</v>
      </c>
      <c r="EH611" s="198" t="e">
        <f t="shared" si="3703"/>
        <v>#DIV/0!</v>
      </c>
      <c r="EI611" s="198" t="e">
        <f t="shared" si="3703"/>
        <v>#VALUE!</v>
      </c>
      <c r="EJ611" s="198" t="e">
        <f t="shared" si="3703"/>
        <v>#VALUE!</v>
      </c>
      <c r="EK611" s="198" t="e">
        <f t="shared" si="3703"/>
        <v>#VALUE!</v>
      </c>
      <c r="EL611" s="198" t="e">
        <f t="shared" si="3703"/>
        <v>#VALUE!</v>
      </c>
      <c r="EM611" s="198" t="e">
        <f t="shared" si="3703"/>
        <v>#DIV/0!</v>
      </c>
      <c r="EN611" s="198" t="e">
        <f t="shared" si="3703"/>
        <v>#VALUE!</v>
      </c>
      <c r="EO611" s="198" t="e">
        <f t="shared" si="3703"/>
        <v>#VALUE!</v>
      </c>
      <c r="EP611" s="511">
        <f t="shared" ref="EP611:EW611" si="3704">EP610</f>
        <v>0.08</v>
      </c>
      <c r="EQ611" s="511">
        <f t="shared" si="3704"/>
        <v>0.015</v>
      </c>
      <c r="ER611" s="511">
        <f t="shared" si="3704"/>
        <v>0.015</v>
      </c>
      <c r="ES611" s="511">
        <f t="shared" si="3704"/>
        <v>0.015</v>
      </c>
      <c r="ET611" s="511">
        <f t="shared" si="3704"/>
        <v>0.015</v>
      </c>
      <c r="EU611" s="511">
        <f t="shared" si="3704"/>
        <v>0.09</v>
      </c>
      <c r="EV611" s="511">
        <f t="shared" si="3704"/>
        <v>0.09</v>
      </c>
      <c r="EW611" s="511">
        <f t="shared" si="3704"/>
        <v>0.09</v>
      </c>
      <c r="EX611" s="420" t="str">
        <f>IF(_tag_month_day!AS607="","",_tag_month_day!AS607/100)</f>
        <v/>
      </c>
      <c r="EY611" s="420" t="str">
        <f>IF(_tag_month_day!AT607="","",_tag_month_day!AT607/100)</f>
        <v/>
      </c>
      <c r="EZ611" s="420" t="str">
        <f>IF(_tag_month_day!AU607="","",_tag_month_day!AU607/100)</f>
        <v/>
      </c>
      <c r="FA611" s="420" t="str">
        <f>IF(_tag_month_day!AV607="","",_tag_month_day!AV607/100)</f>
        <v/>
      </c>
      <c r="FB611" s="420" t="str">
        <f>IF(_tag_month_day!AW607="","",_tag_month_day!AW607/100)</f>
        <v/>
      </c>
      <c r="FC611" s="420" t="str">
        <f>IF(_tag_month_day!AX607="","",_tag_month_day!AX607/100)</f>
        <v/>
      </c>
      <c r="FD611" s="510">
        <f t="shared" si="3547"/>
        <v>0.33</v>
      </c>
      <c r="FE611" s="510">
        <f t="shared" si="3548"/>
        <v>0.19</v>
      </c>
      <c r="FF611" s="510">
        <f t="shared" si="3549"/>
        <v>0.003</v>
      </c>
      <c r="FG611" s="510">
        <f t="shared" si="3550"/>
        <v>0</v>
      </c>
      <c r="FH611" s="603">
        <f t="shared" si="3551"/>
        <v>0.0001</v>
      </c>
      <c r="FI611" s="510">
        <f t="shared" ref="FI611:FR611" si="3705">FI610</f>
        <v>0.41</v>
      </c>
      <c r="FJ611" s="510">
        <f t="shared" si="3705"/>
        <v>0.11</v>
      </c>
      <c r="FK611" s="510">
        <f t="shared" si="3705"/>
        <v>0.015</v>
      </c>
      <c r="FL611" s="510">
        <f t="shared" si="3705"/>
        <v>0</v>
      </c>
      <c r="FM611" s="603">
        <f t="shared" si="3705"/>
        <v>0.0001</v>
      </c>
      <c r="FN611" s="510" t="str">
        <f>IF(_tag_month_day!AY607="","",_tag_month_day!AY607/100)</f>
        <v/>
      </c>
      <c r="FO611" s="510" t="str">
        <f>IF(_tag_month_day!AZ607="","",_tag_month_day!AZ607/100)</f>
        <v/>
      </c>
      <c r="FP611" s="510" t="str">
        <f>IF(_tag_month_day!BA607="","",_tag_month_day!BA607/100)</f>
        <v/>
      </c>
      <c r="FQ611" s="510" t="str">
        <f>IF(_tag_month_day!BB607="","",_tag_month_day!BB607/100)</f>
        <v/>
      </c>
      <c r="FR611" s="603" t="str">
        <f>IF(_tag_month_day!BC607="","",_tag_month_day!BC607/100)</f>
        <v/>
      </c>
      <c r="FS611" s="510" t="str">
        <f>IF(_tag_month_day!BD607="","",_tag_month_day!BD607/100)</f>
        <v/>
      </c>
      <c r="FT611" s="510" t="str">
        <f>IF(_tag_month_day!BE607="","",_tag_month_day!BE607/100)</f>
        <v/>
      </c>
      <c r="FU611" s="510" t="str">
        <f>IF(_tag_month_day!BF607="","",_tag_month_day!BF607/100)</f>
        <v/>
      </c>
      <c r="FV611" s="510" t="str">
        <f>IF(_tag_month_day!BG607="","",_tag_month_day!BG607/100)</f>
        <v/>
      </c>
      <c r="FW611" s="603" t="str">
        <f>IF(_tag_month_day!BH607="","",_tag_month_day!BH607/100)</f>
        <v/>
      </c>
      <c r="FX611" s="510" t="str">
        <f>IF(_tag_month_day!BI607="","",_tag_month_day!BI607/100)</f>
        <v/>
      </c>
      <c r="FY611" s="510" t="str">
        <f>IF(_tag_month_day!BJ607="","",_tag_month_day!BJ607/100)</f>
        <v/>
      </c>
      <c r="FZ611" s="605" t="str">
        <f>IF(_tag_month_day!BK607="","",_tag_month_day!BK607/100)</f>
        <v/>
      </c>
      <c r="GA611" s="510" t="str">
        <f>IF(_tag_month_day!BL607="","",_tag_month_day!BL607/100)</f>
        <v/>
      </c>
      <c r="GB611" s="603" t="str">
        <f>IF(_tag_month_day!BM607="","",_tag_month_day!BM607/100)</f>
        <v/>
      </c>
      <c r="GC611" s="420" t="str">
        <f>IF(_tag_month_day!BN607="","",_tag_month_day!BN607/100)</f>
        <v/>
      </c>
      <c r="GD611" s="420" t="str">
        <f>IF(_tag_month_day!BO607="","",_tag_month_day!BO607/100)</f>
        <v/>
      </c>
      <c r="GE611" s="420" t="str">
        <f>IF(_tag_month_day!BP607="","",_tag_month_day!BP607/100)</f>
        <v/>
      </c>
      <c r="GF611" s="420" t="str">
        <f>IF(_tag_month_day!BQ607="","",_tag_month_day!BQ607/100)</f>
        <v/>
      </c>
      <c r="GG611" s="420" t="str">
        <f>IF(_tag_month_day!BR607="","",_tag_month_day!BR607/100)</f>
        <v/>
      </c>
      <c r="GH611" s="420" t="str">
        <f>IF(_tag_month_day!BS607="","",_tag_month_day!BS607/100)</f>
        <v/>
      </c>
      <c r="GI611" s="603" t="str">
        <f>IF(_tag_month_day!BT607="","",_tag_month_day!BT607/100)</f>
        <v/>
      </c>
      <c r="GJ611" s="612" t="str">
        <f>IF(_tag_month_day!BU607="","",_tag_month_day!BU607/100)</f>
        <v/>
      </c>
      <c r="GK611" s="620" t="str">
        <f>IF(_tag_month_day!BV607="",IF(_rlcf_month_day!A$2="","",_rlcf_month_day!A$2/100),_tag_month_day!BV607/100)</f>
        <v/>
      </c>
      <c r="GL611" s="620" t="str">
        <f>IF(_tag_month_day!BW607="",IF(_rlcf_month_day!B$2="","",_rlcf_month_day!B$2/100),_tag_month_day!BW607/100)</f>
        <v/>
      </c>
      <c r="GM611" s="621" t="str">
        <f>IF(_tag_month_day!BX607="",IF(_rlcf_month_day!C$2="","",_rlcf_month_day!C$2/100),_tag_month_day!BX607/100)</f>
        <v/>
      </c>
      <c r="GN611" s="620" t="str">
        <f>IF(_tag_month_day!BV607="",IF(_rlcf_month_day!A$2="","",_rlcf_month_day!A$2/100),_tag_month_day!BV607/100)</f>
        <v/>
      </c>
      <c r="GO611" s="620" t="str">
        <f>IF(_tag_month_day!BW607="",IF(_rlcf_month_day!B$2="","",_rlcf_month_day!B$2/100),_tag_month_day!BW607/100)</f>
        <v/>
      </c>
      <c r="GP611" s="620" t="str">
        <f>IF(_tag_month_day!CD607="",IF(_rlcf_month_day!E$2="","",_rlcf_month_day!E$2/100),_tag_month_day!CD607/100)</f>
        <v/>
      </c>
      <c r="GQ611" s="620" t="str">
        <f>IF(_tag_month_day!CE607="",IF(_rlcf_month_day!F$2="","",_rlcf_month_day!F$2/100),_tag_month_day!CE607/100)</f>
        <v/>
      </c>
      <c r="GR611" s="621" t="str">
        <f>IF(_tag_month_day!CF607="",IF(_rlcf_month_day!G$2="","",_rlcf_month_day!G$2/100),_tag_month_day!CF607/100)</f>
        <v/>
      </c>
      <c r="GS611" s="626">
        <f t="shared" ref="GS611:HH611" si="3706">GS610</f>
        <v>0.953</v>
      </c>
      <c r="GT611" s="626">
        <f t="shared" si="3706"/>
        <v>0.55</v>
      </c>
      <c r="GU611" s="626">
        <f t="shared" si="3706"/>
        <v>0.55</v>
      </c>
      <c r="GV611" s="626">
        <f t="shared" si="3706"/>
        <v>0.55</v>
      </c>
      <c r="GW611" s="626">
        <f t="shared" si="3706"/>
        <v>0.5</v>
      </c>
      <c r="GX611" s="626">
        <f t="shared" si="3706"/>
        <v>0.935</v>
      </c>
      <c r="GY611" s="626">
        <f t="shared" si="3706"/>
        <v>0.15</v>
      </c>
      <c r="GZ611" s="626">
        <f t="shared" si="3706"/>
        <v>1</v>
      </c>
      <c r="HA611" s="632">
        <f t="shared" si="3706"/>
        <v>0.047</v>
      </c>
      <c r="HB611" s="632">
        <f t="shared" si="3706"/>
        <v>0.45</v>
      </c>
      <c r="HC611" s="632">
        <f t="shared" si="3706"/>
        <v>0.45</v>
      </c>
      <c r="HD611" s="632">
        <f t="shared" si="3706"/>
        <v>0.45</v>
      </c>
      <c r="HE611" s="632">
        <f t="shared" si="3706"/>
        <v>0.5</v>
      </c>
      <c r="HF611" s="632">
        <f t="shared" si="3706"/>
        <v>0.065</v>
      </c>
      <c r="HG611" s="632">
        <f t="shared" si="3706"/>
        <v>0.85</v>
      </c>
      <c r="HH611" s="632">
        <f t="shared" si="3706"/>
        <v>0</v>
      </c>
      <c r="HI611" s="68">
        <f t="shared" si="3523"/>
        <v>0</v>
      </c>
      <c r="HJ611" s="68" t="e">
        <f t="shared" si="3554"/>
        <v>#VALUE!</v>
      </c>
      <c r="HK611" s="202">
        <f t="shared" si="3555"/>
        <v>0.85</v>
      </c>
      <c r="HL611" s="464">
        <f t="shared" si="3556"/>
        <v>550000</v>
      </c>
      <c r="HM611" s="464">
        <f t="shared" si="3557"/>
        <v>480000</v>
      </c>
      <c r="HN611" s="192" t="e">
        <f t="shared" si="3524"/>
        <v>#VALUE!</v>
      </c>
      <c r="HO611" s="192" t="e">
        <f>HN611*HK611*$HO$2/HL611*1000000</f>
        <v>#VALUE!</v>
      </c>
      <c r="HP611" s="192" t="e">
        <f>HN611*HK611*$HP$2/HM611*1000000</f>
        <v>#VALUE!</v>
      </c>
    </row>
    <row r="612" customFormat="1" spans="1:224">
      <c r="A612" s="381">
        <v>607</v>
      </c>
      <c r="B612" s="54">
        <f ca="1" t="shared" si="3558"/>
        <v>43642</v>
      </c>
      <c r="C612" s="57">
        <f t="shared" si="3559"/>
        <v>0.0416666666666667</v>
      </c>
      <c r="D612" s="68" t="str">
        <f ca="1" t="shared" si="3525"/>
        <v>夜班</v>
      </c>
      <c r="E612" s="68" t="str">
        <f ca="1" t="shared" si="3526"/>
        <v>甲</v>
      </c>
      <c r="F612" s="68">
        <f ca="1">SUMPRODUCT((成本日报!$A$3:$A$95=计划!B612)*(成本日报!$B$3:$B$95=计划!$D612),成本日报!$C$3:$C$95)</f>
        <v>1</v>
      </c>
      <c r="G612" s="382">
        <f ca="1" t="shared" si="3560"/>
        <v>43642.2499999985</v>
      </c>
      <c r="H612" s="382">
        <f ca="1" t="shared" si="3527"/>
        <v>43642.256944443</v>
      </c>
      <c r="I612" s="382">
        <f ca="1" t="shared" si="3528"/>
        <v>43642.2624999985</v>
      </c>
      <c r="J612" s="382">
        <f ca="1" t="shared" si="3529"/>
        <v>43642.2916666652</v>
      </c>
      <c r="K612" s="382">
        <f ca="1" t="shared" si="3530"/>
        <v>43642.3541666652</v>
      </c>
      <c r="L612" s="382">
        <f ca="1" t="shared" si="3531"/>
        <v>43642.3749999985</v>
      </c>
      <c r="M612" s="398" t="str">
        <f>IF(_tag_month_day!A608="","",_tag_month_day!A608)</f>
        <v/>
      </c>
      <c r="N612" s="398" t="str">
        <f>IF(_tag_month_day!B608="","",_tag_month_day!B608)</f>
        <v/>
      </c>
      <c r="O612" s="399" t="e">
        <f t="shared" si="3532"/>
        <v>#VALUE!</v>
      </c>
      <c r="P612" s="398" t="str">
        <f>IF(_tag_month_day!C608="","",_tag_month_day!C608)</f>
        <v/>
      </c>
      <c r="Q612" s="398" t="str">
        <f>IF(_tag_month_day!D608="","",_tag_month_day!D608)</f>
        <v/>
      </c>
      <c r="R612" s="416">
        <f>IF(_tag_month_day!CB608="",R611,_tag_month_day!CB608/100)</f>
        <v>0.07</v>
      </c>
      <c r="S612" s="417" t="str">
        <f>IF(_tag_month_day!E608="","",_tag_month_day!E608)</f>
        <v/>
      </c>
      <c r="T612" s="417" t="str">
        <f>IF(_tag_month_day!F608="","",_tag_month_day!F608)</f>
        <v/>
      </c>
      <c r="U612" s="418" t="e">
        <f t="shared" si="3486"/>
        <v>#VALUE!</v>
      </c>
      <c r="V612" s="53" t="e">
        <f t="shared" si="3487"/>
        <v>#VALUE!</v>
      </c>
      <c r="W612" s="419" t="str">
        <f>IF(_jhy_month_day!A608="","",_jhy_month_day!A608)</f>
        <v/>
      </c>
      <c r="X612" s="420" t="str">
        <f>IF(_jhy_month_day!B608="","",_jhy_month_day!B608/100)</f>
        <v/>
      </c>
      <c r="Y612" s="420" t="str">
        <f>IF(_jhy_month_day!C608="","",_jhy_month_day!C608/100)</f>
        <v/>
      </c>
      <c r="Z612" s="439">
        <f t="shared" si="3576"/>
        <v>152</v>
      </c>
      <c r="AA612" s="440" t="str">
        <f>IF(_tag_month_day!G608="","",_tag_month_day!G608/100)</f>
        <v/>
      </c>
      <c r="AB612" s="440" t="str">
        <f>IF(_tag_month_day!H608="","",_tag_month_day!H608/100)</f>
        <v/>
      </c>
      <c r="AC612" s="193">
        <f t="shared" si="3533"/>
        <v>1.59963432013121</v>
      </c>
      <c r="AD612" s="441" t="str">
        <f t="shared" si="3534"/>
        <v/>
      </c>
      <c r="AE612" s="442" t="str">
        <f t="shared" si="3535"/>
        <v/>
      </c>
      <c r="AF612" s="443">
        <v>1</v>
      </c>
      <c r="AG612" s="68" t="str">
        <f>IF(_duihao_month_day!A608="","",_duihao_month_day!A608)</f>
        <v/>
      </c>
      <c r="AH612" s="463">
        <f>IF(_gyk_month_day!B608="",AH611,_gyk_month_day!B608)</f>
        <v>820</v>
      </c>
      <c r="AI612" s="464"/>
      <c r="AJ612" s="68" t="str">
        <f>IF(_tag_month_day!I608="","",_tag_month_day!I608)</f>
        <v/>
      </c>
      <c r="AK612" s="465" t="str">
        <f>IF(_tzyy_month_day!A608="","",_tzyy_month_day!A608)</f>
        <v/>
      </c>
      <c r="AL612" s="465" t="str">
        <f>IF(_tzyy_month_day!B608="","",_tzyy_month_day!B608)</f>
        <v/>
      </c>
      <c r="AM612" s="465" t="str">
        <f>IF(_tzyy_month_day!C608="","",_tzyy_month_day!C608)</f>
        <v/>
      </c>
      <c r="AN612" s="466" t="str">
        <f>IF(_tag_month_day!CG608="","",_tag_month_day!CG608)</f>
        <v/>
      </c>
      <c r="AO612" s="466" t="str">
        <f>IF(_tag_month_day!CH608="","",_tag_month_day!CH608)</f>
        <v/>
      </c>
      <c r="AP612" s="486" t="e">
        <f t="shared" si="3536"/>
        <v>#VALUE!</v>
      </c>
      <c r="AQ612" s="487" t="str">
        <f>IF(_tag_month_day!J608="","",_tag_month_day!J608/100)</f>
        <v/>
      </c>
      <c r="AR612" s="488">
        <f t="shared" si="3537"/>
        <v>1.3</v>
      </c>
      <c r="AS612" s="489" t="e">
        <f t="shared" si="3488"/>
        <v>#VALUE!</v>
      </c>
      <c r="AT612" s="489">
        <f t="shared" si="3538"/>
        <v>0</v>
      </c>
      <c r="AU612" s="490" t="str">
        <f>IF(_tag_month_day!K608="","",_tag_month_day!K608)</f>
        <v/>
      </c>
      <c r="AV612" s="491" t="str">
        <f>IF(_tag_month_day!L608="","",_tag_month_day!L608/100)</f>
        <v/>
      </c>
      <c r="AW612" s="420">
        <f t="shared" si="3460"/>
        <v>0</v>
      </c>
      <c r="AX612" s="420">
        <f t="shared" si="3539"/>
        <v>0</v>
      </c>
      <c r="AY612" s="420" t="str">
        <f>IF(_tag_month_day!M608="","",_tag_month_day!M608/100)</f>
        <v/>
      </c>
      <c r="AZ612" s="420" t="str">
        <f>IF(_tag_month_day!N608="","",_tag_month_day!N608/100)</f>
        <v/>
      </c>
      <c r="BA612" s="420" t="str">
        <f>IF(_tag_month_day!O608="","",_tag_month_day!O608/100)</f>
        <v/>
      </c>
      <c r="BB612" s="496" t="str">
        <f>IF(_tag_month_day!P608="","",_tag_month_day!P608/100)</f>
        <v/>
      </c>
      <c r="BC612" s="496">
        <f t="shared" si="3540"/>
        <v>0</v>
      </c>
      <c r="BD612" s="496" t="str">
        <f>IF(_tag_month_day!Q608="","",_tag_month_day!Q608/100)</f>
        <v/>
      </c>
      <c r="BE612" s="510" t="str">
        <f>IF(_tag_month_day!R608="","",_tag_month_day!R608/100)</f>
        <v/>
      </c>
      <c r="BF612" s="413" t="str">
        <f>IF(_tag_month_day!CC608="","",_tag_month_day!CC608/100)</f>
        <v/>
      </c>
      <c r="BG612" s="511" t="e">
        <f t="shared" si="3489"/>
        <v>#VALUE!</v>
      </c>
      <c r="BH612" s="198">
        <f t="shared" si="3490"/>
        <v>0</v>
      </c>
      <c r="BI612" s="512" t="e">
        <f>IF(CX612=0,BI611,(DK612*查询!$R$5+DL612*查询!$Q$5+DM612*查询!$N$5+DN612*查询!$O$5+DO612*查询!$P$5)*AF612/CX612)</f>
        <v>#VALUE!</v>
      </c>
      <c r="BJ612" s="512" t="e">
        <f>IF(CX612=0,BJ611,(DP612*查询!$S$5+DQ612*查询!$T$5+DR612*查询!$U$5)*AF612/CX612)</f>
        <v>#VALUE!</v>
      </c>
      <c r="BK612" s="512">
        <f t="shared" si="3541"/>
        <v>1</v>
      </c>
      <c r="BL612" s="513" t="str">
        <f>IF(_cfyc_month_day!A608="","",_cfyc_month_day!A608)</f>
        <v/>
      </c>
      <c r="BM612" s="513" t="str">
        <f>IF(_cfyc_month_day!B608="","",_cfyc_month_day!B608)</f>
        <v/>
      </c>
      <c r="BN612" s="513" t="str">
        <f>IF(_cfyc_month_day!C608="","",_cfyc_month_day!C608)</f>
        <v/>
      </c>
      <c r="BO612" s="522" t="str">
        <f>IF(_cfyc_month_day!D608="","",_cfyc_month_day!D608)</f>
        <v/>
      </c>
      <c r="BP612" s="522" t="str">
        <f>IF(_cfyc_month_day!E608="","",_cfyc_month_day!E608)</f>
        <v/>
      </c>
      <c r="BQ612" s="522" t="str">
        <f>IF(_cfyc_month_day!F608="","",_cfyc_month_day!F608)</f>
        <v/>
      </c>
      <c r="BR612" s="513" t="str">
        <f>IF(_tag_month_day!T608="","",_tag_month_day!T608)</f>
        <v/>
      </c>
      <c r="BS612" s="513" t="str">
        <f>IF(_tag_month_day!U608="","",_tag_month_day!U608)</f>
        <v/>
      </c>
      <c r="BT612" s="523" t="str">
        <f t="shared" si="3542"/>
        <v/>
      </c>
      <c r="BU612" s="223" t="str">
        <f>IF(_tag_month_day!V608="","",_tag_month_day!V608)</f>
        <v/>
      </c>
      <c r="BV612" s="206" t="str">
        <f>IF(_tag_month_day!W608="","",_tag_month_day!W608)</f>
        <v/>
      </c>
      <c r="BW612" s="540" t="str">
        <f>IF(_tag_month_day!X608="","",_tag_month_day!X608)</f>
        <v/>
      </c>
      <c r="BX612" s="540" t="str">
        <f>IF(_tag_month_day!Y608="","",_tag_month_day!Y608)</f>
        <v/>
      </c>
      <c r="BY612" s="541">
        <f ca="1" t="shared" si="3543"/>
        <v>43642.3749999985</v>
      </c>
      <c r="BZ612" s="542"/>
      <c r="CA612" s="562" t="str">
        <f>IF(_jhy2_month_day!A608="","",_jhy2_month_day!A608)</f>
        <v/>
      </c>
      <c r="CB612" s="464" t="str">
        <f>IF(_jhy2_month_day!B608="","",_jhy2_month_day!B608)</f>
        <v/>
      </c>
      <c r="CC612" s="464" t="str">
        <f>IF(_jhy2_month_day!C608="","",_jhy2_month_day!C608)</f>
        <v/>
      </c>
      <c r="CD612" s="464" t="str">
        <f>IF(_jhy2_month_day!D608="","",_jhy2_month_day!D608)</f>
        <v/>
      </c>
      <c r="CE612" s="464" t="str">
        <f>IF(_jhy2_month_day!E608="","",_jhy2_month_day!E608)</f>
        <v/>
      </c>
      <c r="CF612" s="464" t="str">
        <f>IF(_jhy2_month_day!F608="","",_jhy2_month_day!F608)</f>
        <v/>
      </c>
      <c r="CG612" s="464" t="str">
        <f>IF(_jhy2_month_day!G608="","",_jhy2_month_day!G608)</f>
        <v/>
      </c>
      <c r="CH612" s="464" t="str">
        <f>IF(_jhy2_month_day!H608="","",_jhy2_month_day!H608)</f>
        <v/>
      </c>
      <c r="CI612" s="464" t="str">
        <f>IF(_jhy2_month_day!I608="","",_jhy2_month_day!I608)</f>
        <v/>
      </c>
      <c r="CJ612" s="464" t="str">
        <f>IF(_jhy2_month_day!J608="","",_jhy2_month_day!J608)</f>
        <v/>
      </c>
      <c r="CK612" s="464" t="str">
        <f>IF(_jhy2_month_day!K608="","",_jhy2_month_day!K608)</f>
        <v/>
      </c>
      <c r="CL612" s="562" t="str">
        <f>IF(_jhy2_month_day!L608="","",_jhy2_month_day!L608)</f>
        <v/>
      </c>
      <c r="CM612" s="562" t="str">
        <f>IF(_jhy2_month_day!M608="","",_jhy2_month_day!M608)</f>
        <v/>
      </c>
      <c r="CN612" s="562" t="str">
        <f>IF(_jhy2_month_day!N608="","",_jhy2_month_day!N608)</f>
        <v/>
      </c>
      <c r="CO612" s="562" t="str">
        <f>IF(_jhy2_month_day!O608="","",_jhy2_month_day!O608)</f>
        <v/>
      </c>
      <c r="CP612" s="562" t="str">
        <f>IF(_jhy2_month_day!P608="","",_jhy2_month_day!P608)</f>
        <v/>
      </c>
      <c r="CQ612" s="562" t="str">
        <f>IF(_jhy2_month_day!Q608="","",_jhy2_month_day!Q608)</f>
        <v/>
      </c>
      <c r="CR612" s="563" t="str">
        <f>IF(_jhy2_month_day!R608="","",_jhy2_month_day!R608)</f>
        <v/>
      </c>
      <c r="CS612" s="576" t="str">
        <f>IF(_jhy2_month_day!S608="","",_jhy2_month_day!S608)</f>
        <v/>
      </c>
      <c r="CT612" s="562" t="str">
        <f>IF(_jhy2_month_day!T608="","",_jhy2_month_day!T608)</f>
        <v/>
      </c>
      <c r="CU612" s="577" t="e">
        <f t="shared" si="3491"/>
        <v>#VALUE!</v>
      </c>
      <c r="CV612" s="198" t="e">
        <f t="shared" si="3492"/>
        <v>#VALUE!</v>
      </c>
      <c r="CW612" s="192" t="e">
        <f t="shared" si="3493"/>
        <v>#VALUE!</v>
      </c>
      <c r="CX612" s="192" t="e">
        <f t="shared" si="3494"/>
        <v>#VALUE!</v>
      </c>
      <c r="CY612" s="202" t="e">
        <f t="shared" si="3495"/>
        <v>#VALUE!</v>
      </c>
      <c r="CZ612" s="192" t="e">
        <f t="shared" ref="CZ612:DI612" si="3707">$AJ612*EF612</f>
        <v>#VALUE!</v>
      </c>
      <c r="DA612" s="192" t="e">
        <f t="shared" si="3707"/>
        <v>#VALUE!</v>
      </c>
      <c r="DB612" s="192" t="e">
        <f t="shared" si="3707"/>
        <v>#VALUE!</v>
      </c>
      <c r="DC612" s="192" t="e">
        <f t="shared" si="3707"/>
        <v>#VALUE!</v>
      </c>
      <c r="DD612" s="192" t="e">
        <f t="shared" si="3707"/>
        <v>#VALUE!</v>
      </c>
      <c r="DE612" s="192" t="e">
        <f t="shared" si="3707"/>
        <v>#VALUE!</v>
      </c>
      <c r="DF612" s="192" t="e">
        <f t="shared" si="3707"/>
        <v>#VALUE!</v>
      </c>
      <c r="DG612" s="192" t="e">
        <f t="shared" si="3707"/>
        <v>#VALUE!</v>
      </c>
      <c r="DH612" s="192" t="e">
        <f t="shared" si="3707"/>
        <v>#VALUE!</v>
      </c>
      <c r="DI612" s="192" t="e">
        <f t="shared" si="3707"/>
        <v>#VALUE!</v>
      </c>
      <c r="DJ612" s="192" t="e">
        <f t="shared" si="3497"/>
        <v>#VALUE!</v>
      </c>
      <c r="DK612" s="192" t="e">
        <f t="shared" si="3498"/>
        <v>#VALUE!</v>
      </c>
      <c r="DL612" s="192" t="e">
        <f t="shared" si="3499"/>
        <v>#VALUE!</v>
      </c>
      <c r="DM612" s="192" t="e">
        <f t="shared" si="3500"/>
        <v>#VALUE!</v>
      </c>
      <c r="DN612" s="192" t="e">
        <f t="shared" si="3501"/>
        <v>#VALUE!</v>
      </c>
      <c r="DO612" s="192" t="e">
        <f t="shared" si="3502"/>
        <v>#VALUE!</v>
      </c>
      <c r="DP612" s="192" t="e">
        <f t="shared" si="3503"/>
        <v>#VALUE!</v>
      </c>
      <c r="DQ612" s="192" t="e">
        <f t="shared" si="3504"/>
        <v>#VALUE!</v>
      </c>
      <c r="DR612" s="192" t="e">
        <f t="shared" si="3505"/>
        <v>#VALUE!</v>
      </c>
      <c r="DS612" s="192" t="e">
        <f t="shared" si="3506"/>
        <v>#VALUE!</v>
      </c>
      <c r="DT612" s="192" t="e">
        <f t="shared" si="3507"/>
        <v>#VALUE!</v>
      </c>
      <c r="DU612" s="192" t="e">
        <f t="shared" si="3508"/>
        <v>#VALUE!</v>
      </c>
      <c r="DV612" s="198" t="e">
        <f t="shared" si="3509"/>
        <v>#VALUE!</v>
      </c>
      <c r="DW612" s="198" t="e">
        <f t="shared" si="3510"/>
        <v>#DIV/0!</v>
      </c>
      <c r="DX612" s="198" t="e">
        <f t="shared" si="3511"/>
        <v>#DIV/0!</v>
      </c>
      <c r="DY612" s="198" t="e">
        <f t="shared" si="3512"/>
        <v>#VALUE!</v>
      </c>
      <c r="DZ612" s="198" t="e">
        <f t="shared" si="3513"/>
        <v>#VALUE!</v>
      </c>
      <c r="EA612" s="198" t="e">
        <f t="shared" si="3514"/>
        <v>#VALUE!</v>
      </c>
      <c r="EB612" s="198" t="e">
        <f t="shared" si="3515"/>
        <v>#VALUE!</v>
      </c>
      <c r="EC612" s="198" t="e">
        <f t="shared" si="3516"/>
        <v>#DIV/0!</v>
      </c>
      <c r="ED612" s="198" t="e">
        <f t="shared" si="3517"/>
        <v>#VALUE!</v>
      </c>
      <c r="EE612" s="198" t="e">
        <f t="shared" si="3518"/>
        <v>#VALUE!</v>
      </c>
      <c r="EF612" s="198" t="e">
        <f t="shared" ref="EF612:EO612" si="3708">DV612/SUM($DV612:$EE612)</f>
        <v>#VALUE!</v>
      </c>
      <c r="EG612" s="198" t="e">
        <f t="shared" si="3708"/>
        <v>#DIV/0!</v>
      </c>
      <c r="EH612" s="198" t="e">
        <f t="shared" si="3708"/>
        <v>#DIV/0!</v>
      </c>
      <c r="EI612" s="198" t="e">
        <f t="shared" si="3708"/>
        <v>#VALUE!</v>
      </c>
      <c r="EJ612" s="198" t="e">
        <f t="shared" si="3708"/>
        <v>#VALUE!</v>
      </c>
      <c r="EK612" s="198" t="e">
        <f t="shared" si="3708"/>
        <v>#VALUE!</v>
      </c>
      <c r="EL612" s="198" t="e">
        <f t="shared" si="3708"/>
        <v>#VALUE!</v>
      </c>
      <c r="EM612" s="198" t="e">
        <f t="shared" si="3708"/>
        <v>#DIV/0!</v>
      </c>
      <c r="EN612" s="198" t="e">
        <f t="shared" si="3708"/>
        <v>#VALUE!</v>
      </c>
      <c r="EO612" s="198" t="e">
        <f t="shared" si="3708"/>
        <v>#VALUE!</v>
      </c>
      <c r="EP612" s="511">
        <f t="shared" ref="EP612:EW612" si="3709">EP611</f>
        <v>0.08</v>
      </c>
      <c r="EQ612" s="511">
        <f t="shared" si="3709"/>
        <v>0.015</v>
      </c>
      <c r="ER612" s="511">
        <f t="shared" si="3709"/>
        <v>0.015</v>
      </c>
      <c r="ES612" s="511">
        <f t="shared" si="3709"/>
        <v>0.015</v>
      </c>
      <c r="ET612" s="511">
        <f t="shared" si="3709"/>
        <v>0.015</v>
      </c>
      <c r="EU612" s="511">
        <f t="shared" si="3709"/>
        <v>0.09</v>
      </c>
      <c r="EV612" s="511">
        <f t="shared" si="3709"/>
        <v>0.09</v>
      </c>
      <c r="EW612" s="511">
        <f t="shared" si="3709"/>
        <v>0.09</v>
      </c>
      <c r="EX612" s="420" t="str">
        <f>IF(_tag_month_day!AS608="","",_tag_month_day!AS608/100)</f>
        <v/>
      </c>
      <c r="EY612" s="420" t="str">
        <f>IF(_tag_month_day!AT608="","",_tag_month_day!AT608/100)</f>
        <v/>
      </c>
      <c r="EZ612" s="420" t="str">
        <f>IF(_tag_month_day!AU608="","",_tag_month_day!AU608/100)</f>
        <v/>
      </c>
      <c r="FA612" s="420" t="str">
        <f>IF(_tag_month_day!AV608="","",_tag_month_day!AV608/100)</f>
        <v/>
      </c>
      <c r="FB612" s="420" t="str">
        <f>IF(_tag_month_day!AW608="","",_tag_month_day!AW608/100)</f>
        <v/>
      </c>
      <c r="FC612" s="420" t="str">
        <f>IF(_tag_month_day!AX608="","",_tag_month_day!AX608/100)</f>
        <v/>
      </c>
      <c r="FD612" s="510">
        <f t="shared" si="3547"/>
        <v>0.33</v>
      </c>
      <c r="FE612" s="510">
        <f t="shared" si="3548"/>
        <v>0.19</v>
      </c>
      <c r="FF612" s="510">
        <f t="shared" si="3549"/>
        <v>0.003</v>
      </c>
      <c r="FG612" s="510">
        <f t="shared" si="3550"/>
        <v>0</v>
      </c>
      <c r="FH612" s="603">
        <f t="shared" si="3551"/>
        <v>0.0001</v>
      </c>
      <c r="FI612" s="510">
        <f t="shared" ref="FI612:FR612" si="3710">FI611</f>
        <v>0.41</v>
      </c>
      <c r="FJ612" s="510">
        <f t="shared" si="3710"/>
        <v>0.11</v>
      </c>
      <c r="FK612" s="510">
        <f t="shared" si="3710"/>
        <v>0.015</v>
      </c>
      <c r="FL612" s="510">
        <f t="shared" si="3710"/>
        <v>0</v>
      </c>
      <c r="FM612" s="603">
        <f t="shared" si="3710"/>
        <v>0.0001</v>
      </c>
      <c r="FN612" s="510" t="str">
        <f>IF(_tag_month_day!AY608="","",_tag_month_day!AY608/100)</f>
        <v/>
      </c>
      <c r="FO612" s="510" t="str">
        <f>IF(_tag_month_day!AZ608="","",_tag_month_day!AZ608/100)</f>
        <v/>
      </c>
      <c r="FP612" s="510" t="str">
        <f>IF(_tag_month_day!BA608="","",_tag_month_day!BA608/100)</f>
        <v/>
      </c>
      <c r="FQ612" s="510" t="str">
        <f>IF(_tag_month_day!BB608="","",_tag_month_day!BB608/100)</f>
        <v/>
      </c>
      <c r="FR612" s="603" t="str">
        <f>IF(_tag_month_day!BC608="","",_tag_month_day!BC608/100)</f>
        <v/>
      </c>
      <c r="FS612" s="510" t="str">
        <f>IF(_tag_month_day!BD608="","",_tag_month_day!BD608/100)</f>
        <v/>
      </c>
      <c r="FT612" s="510" t="str">
        <f>IF(_tag_month_day!BE608="","",_tag_month_day!BE608/100)</f>
        <v/>
      </c>
      <c r="FU612" s="510" t="str">
        <f>IF(_tag_month_day!BF608="","",_tag_month_day!BF608/100)</f>
        <v/>
      </c>
      <c r="FV612" s="510" t="str">
        <f>IF(_tag_month_day!BG608="","",_tag_month_day!BG608/100)</f>
        <v/>
      </c>
      <c r="FW612" s="603" t="str">
        <f>IF(_tag_month_day!BH608="","",_tag_month_day!BH608/100)</f>
        <v/>
      </c>
      <c r="FX612" s="510" t="str">
        <f>IF(_tag_month_day!BI608="","",_tag_month_day!BI608/100)</f>
        <v/>
      </c>
      <c r="FY612" s="510" t="str">
        <f>IF(_tag_month_day!BJ608="","",_tag_month_day!BJ608/100)</f>
        <v/>
      </c>
      <c r="FZ612" s="605" t="str">
        <f>IF(_tag_month_day!BK608="","",_tag_month_day!BK608/100)</f>
        <v/>
      </c>
      <c r="GA612" s="510" t="str">
        <f>IF(_tag_month_day!BL608="","",_tag_month_day!BL608/100)</f>
        <v/>
      </c>
      <c r="GB612" s="603" t="str">
        <f>IF(_tag_month_day!BM608="","",_tag_month_day!BM608/100)</f>
        <v/>
      </c>
      <c r="GC612" s="420" t="str">
        <f>IF(_tag_month_day!BN608="","",_tag_month_day!BN608/100)</f>
        <v/>
      </c>
      <c r="GD612" s="420" t="str">
        <f>IF(_tag_month_day!BO608="","",_tag_month_day!BO608/100)</f>
        <v/>
      </c>
      <c r="GE612" s="420" t="str">
        <f>IF(_tag_month_day!BP608="","",_tag_month_day!BP608/100)</f>
        <v/>
      </c>
      <c r="GF612" s="420" t="str">
        <f>IF(_tag_month_day!BQ608="","",_tag_month_day!BQ608/100)</f>
        <v/>
      </c>
      <c r="GG612" s="420" t="str">
        <f>IF(_tag_month_day!BR608="","",_tag_month_day!BR608/100)</f>
        <v/>
      </c>
      <c r="GH612" s="420" t="str">
        <f>IF(_tag_month_day!BS608="","",_tag_month_day!BS608/100)</f>
        <v/>
      </c>
      <c r="GI612" s="603" t="str">
        <f>IF(_tag_month_day!BT608="","",_tag_month_day!BT608/100)</f>
        <v/>
      </c>
      <c r="GJ612" s="612" t="str">
        <f>IF(_tag_month_day!BU608="","",_tag_month_day!BU608/100)</f>
        <v/>
      </c>
      <c r="GK612" s="620" t="str">
        <f>IF(_tag_month_day!BV608="",IF(_rlcf_month_day!A$2="","",_rlcf_month_day!A$2/100),_tag_month_day!BV608/100)</f>
        <v/>
      </c>
      <c r="GL612" s="620" t="str">
        <f>IF(_tag_month_day!BW608="",IF(_rlcf_month_day!B$2="","",_rlcf_month_day!B$2/100),_tag_month_day!BW608/100)</f>
        <v/>
      </c>
      <c r="GM612" s="621" t="str">
        <f>IF(_tag_month_day!BX608="",IF(_rlcf_month_day!C$2="","",_rlcf_month_day!C$2/100),_tag_month_day!BX608/100)</f>
        <v/>
      </c>
      <c r="GN612" s="620" t="str">
        <f>IF(_tag_month_day!BV608="",IF(_rlcf_month_day!A$2="","",_rlcf_month_day!A$2/100),_tag_month_day!BV608/100)</f>
        <v/>
      </c>
      <c r="GO612" s="620" t="str">
        <f>IF(_tag_month_day!BW608="",IF(_rlcf_month_day!B$2="","",_rlcf_month_day!B$2/100),_tag_month_day!BW608/100)</f>
        <v/>
      </c>
      <c r="GP612" s="620" t="str">
        <f>IF(_tag_month_day!CD608="",IF(_rlcf_month_day!E$2="","",_rlcf_month_day!E$2/100),_tag_month_day!CD608/100)</f>
        <v/>
      </c>
      <c r="GQ612" s="620" t="str">
        <f>IF(_tag_month_day!CE608="",IF(_rlcf_month_day!F$2="","",_rlcf_month_day!F$2/100),_tag_month_day!CE608/100)</f>
        <v/>
      </c>
      <c r="GR612" s="621" t="str">
        <f>IF(_tag_month_day!CF608="",IF(_rlcf_month_day!G$2="","",_rlcf_month_day!G$2/100),_tag_month_day!CF608/100)</f>
        <v/>
      </c>
      <c r="GS612" s="626">
        <f t="shared" ref="GS612:HH612" si="3711">GS611</f>
        <v>0.953</v>
      </c>
      <c r="GT612" s="626">
        <f t="shared" si="3711"/>
        <v>0.55</v>
      </c>
      <c r="GU612" s="626">
        <f t="shared" si="3711"/>
        <v>0.55</v>
      </c>
      <c r="GV612" s="626">
        <f t="shared" si="3711"/>
        <v>0.55</v>
      </c>
      <c r="GW612" s="626">
        <f t="shared" si="3711"/>
        <v>0.5</v>
      </c>
      <c r="GX612" s="626">
        <f t="shared" si="3711"/>
        <v>0.935</v>
      </c>
      <c r="GY612" s="626">
        <f t="shared" si="3711"/>
        <v>0.15</v>
      </c>
      <c r="GZ612" s="626">
        <f t="shared" si="3711"/>
        <v>1</v>
      </c>
      <c r="HA612" s="632">
        <f t="shared" si="3711"/>
        <v>0.047</v>
      </c>
      <c r="HB612" s="632">
        <f t="shared" si="3711"/>
        <v>0.45</v>
      </c>
      <c r="HC612" s="632">
        <f t="shared" si="3711"/>
        <v>0.45</v>
      </c>
      <c r="HD612" s="632">
        <f t="shared" si="3711"/>
        <v>0.45</v>
      </c>
      <c r="HE612" s="632">
        <f t="shared" si="3711"/>
        <v>0.5</v>
      </c>
      <c r="HF612" s="632">
        <f t="shared" si="3711"/>
        <v>0.065</v>
      </c>
      <c r="HG612" s="632">
        <f t="shared" si="3711"/>
        <v>0.85</v>
      </c>
      <c r="HH612" s="632">
        <f t="shared" si="3711"/>
        <v>0</v>
      </c>
      <c r="HI612" s="68">
        <f t="shared" si="3523"/>
        <v>0</v>
      </c>
      <c r="HJ612" s="68" t="e">
        <f t="shared" si="3554"/>
        <v>#VALUE!</v>
      </c>
      <c r="HK612" s="202">
        <f t="shared" si="3555"/>
        <v>0.85</v>
      </c>
      <c r="HL612" s="464">
        <f t="shared" si="3556"/>
        <v>550000</v>
      </c>
      <c r="HM612" s="464">
        <f t="shared" si="3557"/>
        <v>480000</v>
      </c>
      <c r="HN612" s="192" t="e">
        <f t="shared" si="3524"/>
        <v>#VALUE!</v>
      </c>
      <c r="HO612" s="192" t="e">
        <f>HN612*HK612*$HO$2/HL612*1000000</f>
        <v>#VALUE!</v>
      </c>
      <c r="HP612" s="192" t="e">
        <f>HN612*HK612*$HP$2/HM612*1000000</f>
        <v>#VALUE!</v>
      </c>
    </row>
    <row r="613" customFormat="1" spans="1:224">
      <c r="A613" s="381">
        <v>608</v>
      </c>
      <c r="B613" s="54">
        <f ca="1" t="shared" si="3558"/>
        <v>43642</v>
      </c>
      <c r="C613" s="57">
        <f t="shared" si="3559"/>
        <v>0.0416666666666667</v>
      </c>
      <c r="D613" s="68" t="str">
        <f ca="1" t="shared" si="3525"/>
        <v>夜班</v>
      </c>
      <c r="E613" s="68" t="str">
        <f ca="1" t="shared" si="3526"/>
        <v>甲</v>
      </c>
      <c r="F613" s="68">
        <f ca="1">SUMPRODUCT((成本日报!$A$3:$A$95=计划!B613)*(成本日报!$B$3:$B$95=计划!$D613),成本日报!$C$3:$C$95)</f>
        <v>1</v>
      </c>
      <c r="G613" s="382">
        <f ca="1" t="shared" si="3560"/>
        <v>43642.2916666652</v>
      </c>
      <c r="H613" s="382">
        <f ca="1" t="shared" si="3527"/>
        <v>43642.2986111096</v>
      </c>
      <c r="I613" s="382">
        <f ca="1" t="shared" si="3528"/>
        <v>43642.3041666652</v>
      </c>
      <c r="J613" s="382">
        <f ca="1" t="shared" si="3529"/>
        <v>43642.3333333319</v>
      </c>
      <c r="K613" s="382">
        <f ca="1" t="shared" si="3530"/>
        <v>43642.3958333319</v>
      </c>
      <c r="L613" s="382">
        <f ca="1" t="shared" si="3531"/>
        <v>43642.4166666652</v>
      </c>
      <c r="M613" s="398" t="str">
        <f>IF(_tag_month_day!A609="","",_tag_month_day!A609)</f>
        <v/>
      </c>
      <c r="N613" s="398" t="str">
        <f>IF(_tag_month_day!B609="","",_tag_month_day!B609)</f>
        <v/>
      </c>
      <c r="O613" s="399" t="e">
        <f t="shared" si="3532"/>
        <v>#VALUE!</v>
      </c>
      <c r="P613" s="398" t="str">
        <f>IF(_tag_month_day!C609="","",_tag_month_day!C609)</f>
        <v/>
      </c>
      <c r="Q613" s="398" t="str">
        <f>IF(_tag_month_day!D609="","",_tag_month_day!D609)</f>
        <v/>
      </c>
      <c r="R613" s="416">
        <f>IF(_tag_month_day!CB609="",R612,_tag_month_day!CB609/100)</f>
        <v>0.07</v>
      </c>
      <c r="S613" s="417" t="str">
        <f>IF(_tag_month_day!E609="","",_tag_month_day!E609)</f>
        <v/>
      </c>
      <c r="T613" s="417" t="str">
        <f>IF(_tag_month_day!F609="","",_tag_month_day!F609)</f>
        <v/>
      </c>
      <c r="U613" s="418" t="e">
        <f t="shared" si="3486"/>
        <v>#VALUE!</v>
      </c>
      <c r="V613" s="53" t="e">
        <f t="shared" si="3487"/>
        <v>#VALUE!</v>
      </c>
      <c r="W613" s="419" t="str">
        <f>IF(_jhy_month_day!A609="","",_jhy_month_day!A609)</f>
        <v/>
      </c>
      <c r="X613" s="420" t="str">
        <f>IF(_jhy_month_day!B609="","",_jhy_month_day!B609/100)</f>
        <v/>
      </c>
      <c r="Y613" s="420" t="str">
        <f>IF(_jhy_month_day!C609="","",_jhy_month_day!C609/100)</f>
        <v/>
      </c>
      <c r="Z613" s="439">
        <f t="shared" si="3576"/>
        <v>152</v>
      </c>
      <c r="AA613" s="440" t="str">
        <f>IF(_tag_month_day!G609="","",_tag_month_day!G609/100)</f>
        <v/>
      </c>
      <c r="AB613" s="440" t="str">
        <f>IF(_tag_month_day!H609="","",_tag_month_day!H609/100)</f>
        <v/>
      </c>
      <c r="AC613" s="193">
        <f t="shared" si="3533"/>
        <v>1.59963432013121</v>
      </c>
      <c r="AD613" s="441" t="str">
        <f t="shared" si="3534"/>
        <v/>
      </c>
      <c r="AE613" s="442" t="str">
        <f t="shared" si="3535"/>
        <v/>
      </c>
      <c r="AF613" s="443">
        <v>1</v>
      </c>
      <c r="AG613" s="68" t="str">
        <f>IF(_duihao_month_day!A609="","",_duihao_month_day!A609)</f>
        <v/>
      </c>
      <c r="AH613" s="463">
        <f>IF(_gyk_month_day!B609="",AH612,_gyk_month_day!B609)</f>
        <v>820</v>
      </c>
      <c r="AI613" s="464"/>
      <c r="AJ613" s="68" t="str">
        <f>IF(_tag_month_day!I609="","",_tag_month_day!I609)</f>
        <v/>
      </c>
      <c r="AK613" s="465" t="str">
        <f>IF(_tzyy_month_day!A609="","",_tzyy_month_day!A609)</f>
        <v/>
      </c>
      <c r="AL613" s="465" t="str">
        <f>IF(_tzyy_month_day!B609="","",_tzyy_month_day!B609)</f>
        <v/>
      </c>
      <c r="AM613" s="465" t="str">
        <f>IF(_tzyy_month_day!C609="","",_tzyy_month_day!C609)</f>
        <v/>
      </c>
      <c r="AN613" s="466" t="str">
        <f>IF(_tag_month_day!CG609="","",_tag_month_day!CG609)</f>
        <v/>
      </c>
      <c r="AO613" s="466" t="str">
        <f>IF(_tag_month_day!CH609="","",_tag_month_day!CH609)</f>
        <v/>
      </c>
      <c r="AP613" s="486" t="e">
        <f t="shared" si="3536"/>
        <v>#VALUE!</v>
      </c>
      <c r="AQ613" s="487" t="str">
        <f>IF(_tag_month_day!J609="","",_tag_month_day!J609/100)</f>
        <v/>
      </c>
      <c r="AR613" s="488">
        <f t="shared" si="3537"/>
        <v>1.3</v>
      </c>
      <c r="AS613" s="489" t="e">
        <f t="shared" si="3488"/>
        <v>#VALUE!</v>
      </c>
      <c r="AT613" s="489">
        <f t="shared" si="3538"/>
        <v>0</v>
      </c>
      <c r="AU613" s="490" t="str">
        <f>IF(_tag_month_day!K609="","",_tag_month_day!K609)</f>
        <v/>
      </c>
      <c r="AV613" s="491" t="str">
        <f>IF(_tag_month_day!L609="","",_tag_month_day!L609/100)</f>
        <v/>
      </c>
      <c r="AW613" s="420">
        <f t="shared" si="3460"/>
        <v>0</v>
      </c>
      <c r="AX613" s="420">
        <f t="shared" si="3539"/>
        <v>0</v>
      </c>
      <c r="AY613" s="420" t="str">
        <f>IF(_tag_month_day!M609="","",_tag_month_day!M609/100)</f>
        <v/>
      </c>
      <c r="AZ613" s="420" t="str">
        <f>IF(_tag_month_day!N609="","",_tag_month_day!N609/100)</f>
        <v/>
      </c>
      <c r="BA613" s="420" t="str">
        <f>IF(_tag_month_day!O609="","",_tag_month_day!O609/100)</f>
        <v/>
      </c>
      <c r="BB613" s="496" t="str">
        <f>IF(_tag_month_day!P609="","",_tag_month_day!P609/100)</f>
        <v/>
      </c>
      <c r="BC613" s="496">
        <f t="shared" si="3540"/>
        <v>0</v>
      </c>
      <c r="BD613" s="496" t="str">
        <f>IF(_tag_month_day!Q609="","",_tag_month_day!Q609/100)</f>
        <v/>
      </c>
      <c r="BE613" s="510" t="str">
        <f>IF(_tag_month_day!R609="","",_tag_month_day!R609/100)</f>
        <v/>
      </c>
      <c r="BF613" s="413" t="str">
        <f>IF(_tag_month_day!CC609="","",_tag_month_day!CC609/100)</f>
        <v/>
      </c>
      <c r="BG613" s="511" t="e">
        <f t="shared" si="3489"/>
        <v>#VALUE!</v>
      </c>
      <c r="BH613" s="198">
        <f t="shared" si="3490"/>
        <v>0</v>
      </c>
      <c r="BI613" s="512" t="e">
        <f>IF(CX613=0,BI612,(DK613*查询!$R$5+DL613*查询!$Q$5+DM613*查询!$N$5+DN613*查询!$O$5+DO613*查询!$P$5)*AF613/CX613)</f>
        <v>#VALUE!</v>
      </c>
      <c r="BJ613" s="512" t="e">
        <f>IF(CX613=0,BJ612,(DP613*查询!$S$5+DQ613*查询!$T$5+DR613*查询!$U$5)*AF613/CX613)</f>
        <v>#VALUE!</v>
      </c>
      <c r="BK613" s="512">
        <f t="shared" si="3541"/>
        <v>1</v>
      </c>
      <c r="BL613" s="513" t="str">
        <f>IF(_cfyc_month_day!A609="","",_cfyc_month_day!A609)</f>
        <v/>
      </c>
      <c r="BM613" s="513" t="str">
        <f>IF(_cfyc_month_day!B609="","",_cfyc_month_day!B609)</f>
        <v/>
      </c>
      <c r="BN613" s="513" t="str">
        <f>IF(_cfyc_month_day!C609="","",_cfyc_month_day!C609)</f>
        <v/>
      </c>
      <c r="BO613" s="522" t="str">
        <f>IF(_cfyc_month_day!D609="","",_cfyc_month_day!D609)</f>
        <v/>
      </c>
      <c r="BP613" s="522" t="str">
        <f>IF(_cfyc_month_day!E609="","",_cfyc_month_day!E609)</f>
        <v/>
      </c>
      <c r="BQ613" s="522" t="str">
        <f>IF(_cfyc_month_day!F609="","",_cfyc_month_day!F609)</f>
        <v/>
      </c>
      <c r="BR613" s="513" t="str">
        <f>IF(_tag_month_day!T609="","",_tag_month_day!T609)</f>
        <v/>
      </c>
      <c r="BS613" s="513" t="str">
        <f>IF(_tag_month_day!U609="","",_tag_month_day!U609)</f>
        <v/>
      </c>
      <c r="BT613" s="523" t="str">
        <f t="shared" si="3542"/>
        <v/>
      </c>
      <c r="BU613" s="223" t="str">
        <f>IF(_tag_month_day!V609="","",_tag_month_day!V609)</f>
        <v/>
      </c>
      <c r="BV613" s="206" t="str">
        <f>IF(_tag_month_day!W609="","",_tag_month_day!W609)</f>
        <v/>
      </c>
      <c r="BW613" s="540" t="str">
        <f>IF(_tag_month_day!X609="","",_tag_month_day!X609)</f>
        <v/>
      </c>
      <c r="BX613" s="540" t="str">
        <f>IF(_tag_month_day!Y609="","",_tag_month_day!Y609)</f>
        <v/>
      </c>
      <c r="BY613" s="541">
        <f ca="1" t="shared" si="3543"/>
        <v>43642.4166666652</v>
      </c>
      <c r="BZ613" s="542"/>
      <c r="CA613" s="562" t="str">
        <f>IF(_jhy2_month_day!A609="","",_jhy2_month_day!A609)</f>
        <v/>
      </c>
      <c r="CB613" s="464" t="str">
        <f>IF(_jhy2_month_day!B609="","",_jhy2_month_day!B609)</f>
        <v/>
      </c>
      <c r="CC613" s="464" t="str">
        <f>IF(_jhy2_month_day!C609="","",_jhy2_month_day!C609)</f>
        <v/>
      </c>
      <c r="CD613" s="464" t="str">
        <f>IF(_jhy2_month_day!D609="","",_jhy2_month_day!D609)</f>
        <v/>
      </c>
      <c r="CE613" s="464" t="str">
        <f>IF(_jhy2_month_day!E609="","",_jhy2_month_day!E609)</f>
        <v/>
      </c>
      <c r="CF613" s="464" t="str">
        <f>IF(_jhy2_month_day!F609="","",_jhy2_month_day!F609)</f>
        <v/>
      </c>
      <c r="CG613" s="464" t="str">
        <f>IF(_jhy2_month_day!G609="","",_jhy2_month_day!G609)</f>
        <v/>
      </c>
      <c r="CH613" s="464" t="str">
        <f>IF(_jhy2_month_day!H609="","",_jhy2_month_day!H609)</f>
        <v/>
      </c>
      <c r="CI613" s="464" t="str">
        <f>IF(_jhy2_month_day!I609="","",_jhy2_month_day!I609)</f>
        <v/>
      </c>
      <c r="CJ613" s="464" t="str">
        <f>IF(_jhy2_month_day!J609="","",_jhy2_month_day!J609)</f>
        <v/>
      </c>
      <c r="CK613" s="464" t="str">
        <f>IF(_jhy2_month_day!K609="","",_jhy2_month_day!K609)</f>
        <v/>
      </c>
      <c r="CL613" s="562" t="str">
        <f>IF(_jhy2_month_day!L609="","",_jhy2_month_day!L609)</f>
        <v/>
      </c>
      <c r="CM613" s="562" t="str">
        <f>IF(_jhy2_month_day!M609="","",_jhy2_month_day!M609)</f>
        <v/>
      </c>
      <c r="CN613" s="562" t="str">
        <f>IF(_jhy2_month_day!N609="","",_jhy2_month_day!N609)</f>
        <v/>
      </c>
      <c r="CO613" s="562" t="str">
        <f>IF(_jhy2_month_day!O609="","",_jhy2_month_day!O609)</f>
        <v/>
      </c>
      <c r="CP613" s="562" t="str">
        <f>IF(_jhy2_month_day!P609="","",_jhy2_month_day!P609)</f>
        <v/>
      </c>
      <c r="CQ613" s="562" t="str">
        <f>IF(_jhy2_month_day!Q609="","",_jhy2_month_day!Q609)</f>
        <v/>
      </c>
      <c r="CR613" s="563" t="str">
        <f>IF(_jhy2_month_day!R609="","",_jhy2_month_day!R609)</f>
        <v/>
      </c>
      <c r="CS613" s="576" t="str">
        <f>IF(_jhy2_month_day!S609="","",_jhy2_month_day!S609)</f>
        <v/>
      </c>
      <c r="CT613" s="562" t="str">
        <f>IF(_jhy2_month_day!T609="","",_jhy2_month_day!T609)</f>
        <v/>
      </c>
      <c r="CU613" s="577" t="e">
        <f t="shared" si="3491"/>
        <v>#VALUE!</v>
      </c>
      <c r="CV613" s="198" t="e">
        <f t="shared" si="3492"/>
        <v>#VALUE!</v>
      </c>
      <c r="CW613" s="192" t="e">
        <f t="shared" si="3493"/>
        <v>#VALUE!</v>
      </c>
      <c r="CX613" s="192" t="e">
        <f t="shared" si="3494"/>
        <v>#VALUE!</v>
      </c>
      <c r="CY613" s="202" t="e">
        <f t="shared" si="3495"/>
        <v>#VALUE!</v>
      </c>
      <c r="CZ613" s="192" t="e">
        <f t="shared" ref="CZ613:DI613" si="3712">$AJ613*EF613</f>
        <v>#VALUE!</v>
      </c>
      <c r="DA613" s="192" t="e">
        <f t="shared" si="3712"/>
        <v>#VALUE!</v>
      </c>
      <c r="DB613" s="192" t="e">
        <f t="shared" si="3712"/>
        <v>#VALUE!</v>
      </c>
      <c r="DC613" s="192" t="e">
        <f t="shared" si="3712"/>
        <v>#VALUE!</v>
      </c>
      <c r="DD613" s="192" t="e">
        <f t="shared" si="3712"/>
        <v>#VALUE!</v>
      </c>
      <c r="DE613" s="192" t="e">
        <f t="shared" si="3712"/>
        <v>#VALUE!</v>
      </c>
      <c r="DF613" s="192" t="e">
        <f t="shared" si="3712"/>
        <v>#VALUE!</v>
      </c>
      <c r="DG613" s="192" t="e">
        <f t="shared" si="3712"/>
        <v>#VALUE!</v>
      </c>
      <c r="DH613" s="192" t="e">
        <f t="shared" si="3712"/>
        <v>#VALUE!</v>
      </c>
      <c r="DI613" s="192" t="e">
        <f t="shared" si="3712"/>
        <v>#VALUE!</v>
      </c>
      <c r="DJ613" s="192" t="e">
        <f t="shared" si="3497"/>
        <v>#VALUE!</v>
      </c>
      <c r="DK613" s="192" t="e">
        <f t="shared" si="3498"/>
        <v>#VALUE!</v>
      </c>
      <c r="DL613" s="192" t="e">
        <f t="shared" si="3499"/>
        <v>#VALUE!</v>
      </c>
      <c r="DM613" s="192" t="e">
        <f t="shared" si="3500"/>
        <v>#VALUE!</v>
      </c>
      <c r="DN613" s="192" t="e">
        <f t="shared" si="3501"/>
        <v>#VALUE!</v>
      </c>
      <c r="DO613" s="192" t="e">
        <f t="shared" si="3502"/>
        <v>#VALUE!</v>
      </c>
      <c r="DP613" s="192" t="e">
        <f t="shared" si="3503"/>
        <v>#VALUE!</v>
      </c>
      <c r="DQ613" s="192" t="e">
        <f t="shared" si="3504"/>
        <v>#VALUE!</v>
      </c>
      <c r="DR613" s="192" t="e">
        <f t="shared" si="3505"/>
        <v>#VALUE!</v>
      </c>
      <c r="DS613" s="192" t="e">
        <f t="shared" si="3506"/>
        <v>#VALUE!</v>
      </c>
      <c r="DT613" s="192" t="e">
        <f t="shared" si="3507"/>
        <v>#VALUE!</v>
      </c>
      <c r="DU613" s="192" t="e">
        <f t="shared" si="3508"/>
        <v>#VALUE!</v>
      </c>
      <c r="DV613" s="198" t="e">
        <f t="shared" si="3509"/>
        <v>#VALUE!</v>
      </c>
      <c r="DW613" s="198" t="e">
        <f t="shared" si="3510"/>
        <v>#DIV/0!</v>
      </c>
      <c r="DX613" s="198" t="e">
        <f t="shared" si="3511"/>
        <v>#DIV/0!</v>
      </c>
      <c r="DY613" s="198" t="e">
        <f t="shared" si="3512"/>
        <v>#VALUE!</v>
      </c>
      <c r="DZ613" s="198" t="e">
        <f t="shared" si="3513"/>
        <v>#VALUE!</v>
      </c>
      <c r="EA613" s="198" t="e">
        <f t="shared" si="3514"/>
        <v>#VALUE!</v>
      </c>
      <c r="EB613" s="198" t="e">
        <f t="shared" si="3515"/>
        <v>#VALUE!</v>
      </c>
      <c r="EC613" s="198" t="e">
        <f t="shared" si="3516"/>
        <v>#DIV/0!</v>
      </c>
      <c r="ED613" s="198" t="e">
        <f t="shared" si="3517"/>
        <v>#VALUE!</v>
      </c>
      <c r="EE613" s="198" t="e">
        <f t="shared" si="3518"/>
        <v>#VALUE!</v>
      </c>
      <c r="EF613" s="198" t="e">
        <f t="shared" ref="EF613:EO613" si="3713">DV613/SUM($DV613:$EE613)</f>
        <v>#VALUE!</v>
      </c>
      <c r="EG613" s="198" t="e">
        <f t="shared" si="3713"/>
        <v>#DIV/0!</v>
      </c>
      <c r="EH613" s="198" t="e">
        <f t="shared" si="3713"/>
        <v>#DIV/0!</v>
      </c>
      <c r="EI613" s="198" t="e">
        <f t="shared" si="3713"/>
        <v>#VALUE!</v>
      </c>
      <c r="EJ613" s="198" t="e">
        <f t="shared" si="3713"/>
        <v>#VALUE!</v>
      </c>
      <c r="EK613" s="198" t="e">
        <f t="shared" si="3713"/>
        <v>#VALUE!</v>
      </c>
      <c r="EL613" s="198" t="e">
        <f t="shared" si="3713"/>
        <v>#VALUE!</v>
      </c>
      <c r="EM613" s="198" t="e">
        <f t="shared" si="3713"/>
        <v>#DIV/0!</v>
      </c>
      <c r="EN613" s="198" t="e">
        <f t="shared" si="3713"/>
        <v>#VALUE!</v>
      </c>
      <c r="EO613" s="198" t="e">
        <f t="shared" si="3713"/>
        <v>#VALUE!</v>
      </c>
      <c r="EP613" s="511">
        <f t="shared" ref="EP613:EW613" si="3714">EP612</f>
        <v>0.08</v>
      </c>
      <c r="EQ613" s="511">
        <f t="shared" si="3714"/>
        <v>0.015</v>
      </c>
      <c r="ER613" s="511">
        <f t="shared" si="3714"/>
        <v>0.015</v>
      </c>
      <c r="ES613" s="511">
        <f t="shared" si="3714"/>
        <v>0.015</v>
      </c>
      <c r="ET613" s="511">
        <f t="shared" si="3714"/>
        <v>0.015</v>
      </c>
      <c r="EU613" s="511">
        <f t="shared" si="3714"/>
        <v>0.09</v>
      </c>
      <c r="EV613" s="511">
        <f t="shared" si="3714"/>
        <v>0.09</v>
      </c>
      <c r="EW613" s="511">
        <f t="shared" si="3714"/>
        <v>0.09</v>
      </c>
      <c r="EX613" s="420" t="str">
        <f>IF(_tag_month_day!AS609="","",_tag_month_day!AS609/100)</f>
        <v/>
      </c>
      <c r="EY613" s="420" t="str">
        <f>IF(_tag_month_day!AT609="","",_tag_month_day!AT609/100)</f>
        <v/>
      </c>
      <c r="EZ613" s="420" t="str">
        <f>IF(_tag_month_day!AU609="","",_tag_month_day!AU609/100)</f>
        <v/>
      </c>
      <c r="FA613" s="420" t="str">
        <f>IF(_tag_month_day!AV609="","",_tag_month_day!AV609/100)</f>
        <v/>
      </c>
      <c r="FB613" s="420" t="str">
        <f>IF(_tag_month_day!AW609="","",_tag_month_day!AW609/100)</f>
        <v/>
      </c>
      <c r="FC613" s="420" t="str">
        <f>IF(_tag_month_day!AX609="","",_tag_month_day!AX609/100)</f>
        <v/>
      </c>
      <c r="FD613" s="510">
        <f t="shared" si="3547"/>
        <v>0.33</v>
      </c>
      <c r="FE613" s="510">
        <f t="shared" si="3548"/>
        <v>0.19</v>
      </c>
      <c r="FF613" s="510">
        <f t="shared" si="3549"/>
        <v>0.003</v>
      </c>
      <c r="FG613" s="510">
        <f t="shared" si="3550"/>
        <v>0</v>
      </c>
      <c r="FH613" s="603">
        <f t="shared" si="3551"/>
        <v>0.0001</v>
      </c>
      <c r="FI613" s="510">
        <f t="shared" ref="FI613:FR613" si="3715">FI612</f>
        <v>0.41</v>
      </c>
      <c r="FJ613" s="510">
        <f t="shared" si="3715"/>
        <v>0.11</v>
      </c>
      <c r="FK613" s="510">
        <f t="shared" si="3715"/>
        <v>0.015</v>
      </c>
      <c r="FL613" s="510">
        <f t="shared" si="3715"/>
        <v>0</v>
      </c>
      <c r="FM613" s="603">
        <f t="shared" si="3715"/>
        <v>0.0001</v>
      </c>
      <c r="FN613" s="510" t="str">
        <f>IF(_tag_month_day!AY609="","",_tag_month_day!AY609/100)</f>
        <v/>
      </c>
      <c r="FO613" s="510" t="str">
        <f>IF(_tag_month_day!AZ609="","",_tag_month_day!AZ609/100)</f>
        <v/>
      </c>
      <c r="FP613" s="510" t="str">
        <f>IF(_tag_month_day!BA609="","",_tag_month_day!BA609/100)</f>
        <v/>
      </c>
      <c r="FQ613" s="510" t="str">
        <f>IF(_tag_month_day!BB609="","",_tag_month_day!BB609/100)</f>
        <v/>
      </c>
      <c r="FR613" s="603" t="str">
        <f>IF(_tag_month_day!BC609="","",_tag_month_day!BC609/100)</f>
        <v/>
      </c>
      <c r="FS613" s="510" t="str">
        <f>IF(_tag_month_day!BD609="","",_tag_month_day!BD609/100)</f>
        <v/>
      </c>
      <c r="FT613" s="510" t="str">
        <f>IF(_tag_month_day!BE609="","",_tag_month_day!BE609/100)</f>
        <v/>
      </c>
      <c r="FU613" s="510" t="str">
        <f>IF(_tag_month_day!BF609="","",_tag_month_day!BF609/100)</f>
        <v/>
      </c>
      <c r="FV613" s="510" t="str">
        <f>IF(_tag_month_day!BG609="","",_tag_month_day!BG609/100)</f>
        <v/>
      </c>
      <c r="FW613" s="603" t="str">
        <f>IF(_tag_month_day!BH609="","",_tag_month_day!BH609/100)</f>
        <v/>
      </c>
      <c r="FX613" s="510" t="str">
        <f>IF(_tag_month_day!BI609="","",_tag_month_day!BI609/100)</f>
        <v/>
      </c>
      <c r="FY613" s="510" t="str">
        <f>IF(_tag_month_day!BJ609="","",_tag_month_day!BJ609/100)</f>
        <v/>
      </c>
      <c r="FZ613" s="605" t="str">
        <f>IF(_tag_month_day!BK609="","",_tag_month_day!BK609/100)</f>
        <v/>
      </c>
      <c r="GA613" s="510" t="str">
        <f>IF(_tag_month_day!BL609="","",_tag_month_day!BL609/100)</f>
        <v/>
      </c>
      <c r="GB613" s="603" t="str">
        <f>IF(_tag_month_day!BM609="","",_tag_month_day!BM609/100)</f>
        <v/>
      </c>
      <c r="GC613" s="420" t="str">
        <f>IF(_tag_month_day!BN609="","",_tag_month_day!BN609/100)</f>
        <v/>
      </c>
      <c r="GD613" s="420" t="str">
        <f>IF(_tag_month_day!BO609="","",_tag_month_day!BO609/100)</f>
        <v/>
      </c>
      <c r="GE613" s="420" t="str">
        <f>IF(_tag_month_day!BP609="","",_tag_month_day!BP609/100)</f>
        <v/>
      </c>
      <c r="GF613" s="420" t="str">
        <f>IF(_tag_month_day!BQ609="","",_tag_month_day!BQ609/100)</f>
        <v/>
      </c>
      <c r="GG613" s="420" t="str">
        <f>IF(_tag_month_day!BR609="","",_tag_month_day!BR609/100)</f>
        <v/>
      </c>
      <c r="GH613" s="420" t="str">
        <f>IF(_tag_month_day!BS609="","",_tag_month_day!BS609/100)</f>
        <v/>
      </c>
      <c r="GI613" s="603" t="str">
        <f>IF(_tag_month_day!BT609="","",_tag_month_day!BT609/100)</f>
        <v/>
      </c>
      <c r="GJ613" s="612" t="str">
        <f>IF(_tag_month_day!BU609="","",_tag_month_day!BU609/100)</f>
        <v/>
      </c>
      <c r="GK613" s="620" t="str">
        <f>IF(_tag_month_day!BV609="",IF(_rlcf_month_day!A$2="","",_rlcf_month_day!A$2/100),_tag_month_day!BV609/100)</f>
        <v/>
      </c>
      <c r="GL613" s="620" t="str">
        <f>IF(_tag_month_day!BW609="",IF(_rlcf_month_day!B$2="","",_rlcf_month_day!B$2/100),_tag_month_day!BW609/100)</f>
        <v/>
      </c>
      <c r="GM613" s="621" t="str">
        <f>IF(_tag_month_day!BX609="",IF(_rlcf_month_day!C$2="","",_rlcf_month_day!C$2/100),_tag_month_day!BX609/100)</f>
        <v/>
      </c>
      <c r="GN613" s="620" t="str">
        <f>IF(_tag_month_day!BV609="",IF(_rlcf_month_day!A$2="","",_rlcf_month_day!A$2/100),_tag_month_day!BV609/100)</f>
        <v/>
      </c>
      <c r="GO613" s="620" t="str">
        <f>IF(_tag_month_day!BW609="",IF(_rlcf_month_day!B$2="","",_rlcf_month_day!B$2/100),_tag_month_day!BW609/100)</f>
        <v/>
      </c>
      <c r="GP613" s="620" t="str">
        <f>IF(_tag_month_day!CD609="",IF(_rlcf_month_day!E$2="","",_rlcf_month_day!E$2/100),_tag_month_day!CD609/100)</f>
        <v/>
      </c>
      <c r="GQ613" s="620" t="str">
        <f>IF(_tag_month_day!CE609="",IF(_rlcf_month_day!F$2="","",_rlcf_month_day!F$2/100),_tag_month_day!CE609/100)</f>
        <v/>
      </c>
      <c r="GR613" s="621" t="str">
        <f>IF(_tag_month_day!CF609="",IF(_rlcf_month_day!G$2="","",_rlcf_month_day!G$2/100),_tag_month_day!CF609/100)</f>
        <v/>
      </c>
      <c r="GS613" s="626">
        <f t="shared" ref="GS613:HH613" si="3716">GS612</f>
        <v>0.953</v>
      </c>
      <c r="GT613" s="626">
        <f t="shared" si="3716"/>
        <v>0.55</v>
      </c>
      <c r="GU613" s="626">
        <f t="shared" si="3716"/>
        <v>0.55</v>
      </c>
      <c r="GV613" s="626">
        <f t="shared" si="3716"/>
        <v>0.55</v>
      </c>
      <c r="GW613" s="626">
        <f t="shared" si="3716"/>
        <v>0.5</v>
      </c>
      <c r="GX613" s="626">
        <f t="shared" si="3716"/>
        <v>0.935</v>
      </c>
      <c r="GY613" s="626">
        <f t="shared" si="3716"/>
        <v>0.15</v>
      </c>
      <c r="GZ613" s="626">
        <f t="shared" si="3716"/>
        <v>1</v>
      </c>
      <c r="HA613" s="632">
        <f t="shared" si="3716"/>
        <v>0.047</v>
      </c>
      <c r="HB613" s="632">
        <f t="shared" si="3716"/>
        <v>0.45</v>
      </c>
      <c r="HC613" s="632">
        <f t="shared" si="3716"/>
        <v>0.45</v>
      </c>
      <c r="HD613" s="632">
        <f t="shared" si="3716"/>
        <v>0.45</v>
      </c>
      <c r="HE613" s="632">
        <f t="shared" si="3716"/>
        <v>0.5</v>
      </c>
      <c r="HF613" s="632">
        <f t="shared" si="3716"/>
        <v>0.065</v>
      </c>
      <c r="HG613" s="632">
        <f t="shared" si="3716"/>
        <v>0.85</v>
      </c>
      <c r="HH613" s="632">
        <f t="shared" si="3716"/>
        <v>0</v>
      </c>
      <c r="HI613" s="68">
        <f t="shared" si="3523"/>
        <v>0</v>
      </c>
      <c r="HJ613" s="68" t="e">
        <f t="shared" si="3554"/>
        <v>#VALUE!</v>
      </c>
      <c r="HK613" s="202">
        <f t="shared" si="3555"/>
        <v>0.85</v>
      </c>
      <c r="HL613" s="464">
        <f t="shared" si="3556"/>
        <v>550000</v>
      </c>
      <c r="HM613" s="464">
        <f t="shared" si="3557"/>
        <v>480000</v>
      </c>
      <c r="HN613" s="192" t="e">
        <f t="shared" si="3524"/>
        <v>#VALUE!</v>
      </c>
      <c r="HO613" s="192" t="e">
        <f>HN613*HK613*$HO$2/HL613*1000000</f>
        <v>#VALUE!</v>
      </c>
      <c r="HP613" s="192" t="e">
        <f>HN613*HK613*$HP$2/HM613*1000000</f>
        <v>#VALUE!</v>
      </c>
    </row>
    <row r="614" customFormat="1" spans="1:224">
      <c r="A614" s="381">
        <v>609</v>
      </c>
      <c r="B614" s="54">
        <f ca="1" t="shared" si="3558"/>
        <v>43642</v>
      </c>
      <c r="C614" s="57">
        <f t="shared" si="3559"/>
        <v>0.0416666666666667</v>
      </c>
      <c r="D614" s="68" t="str">
        <f ca="1" t="shared" si="3525"/>
        <v>白班</v>
      </c>
      <c r="E614" s="68" t="str">
        <f ca="1" t="shared" si="3526"/>
        <v>乙</v>
      </c>
      <c r="F614" s="68">
        <f ca="1">SUMPRODUCT((成本日报!$A$3:$A$95=计划!B614)*(成本日报!$B$3:$B$95=计划!$D614),成本日报!$C$3:$C$95)</f>
        <v>2</v>
      </c>
      <c r="G614" s="382">
        <f ca="1" t="shared" si="3560"/>
        <v>43642.3333333319</v>
      </c>
      <c r="H614" s="382">
        <f ca="1" t="shared" si="3527"/>
        <v>43642.3402777763</v>
      </c>
      <c r="I614" s="382">
        <f ca="1" t="shared" si="3528"/>
        <v>43642.3458333319</v>
      </c>
      <c r="J614" s="382">
        <f ca="1" t="shared" si="3529"/>
        <v>43642.3749999985</v>
      </c>
      <c r="K614" s="382">
        <f ca="1" t="shared" si="3530"/>
        <v>43642.4374999985</v>
      </c>
      <c r="L614" s="382">
        <f ca="1" t="shared" si="3531"/>
        <v>43642.4583333319</v>
      </c>
      <c r="M614" s="398" t="str">
        <f>IF(_tag_month_day!A610="","",_tag_month_day!A610)</f>
        <v/>
      </c>
      <c r="N614" s="398" t="str">
        <f>IF(_tag_month_day!B610="","",_tag_month_day!B610)</f>
        <v/>
      </c>
      <c r="O614" s="399" t="e">
        <f t="shared" si="3532"/>
        <v>#VALUE!</v>
      </c>
      <c r="P614" s="398" t="str">
        <f>IF(_tag_month_day!C610="","",_tag_month_day!C610)</f>
        <v/>
      </c>
      <c r="Q614" s="398" t="str">
        <f>IF(_tag_month_day!D610="","",_tag_month_day!D610)</f>
        <v/>
      </c>
      <c r="R614" s="416">
        <f>IF(_tag_month_day!CB610="",R613,_tag_month_day!CB610/100)</f>
        <v>0.07</v>
      </c>
      <c r="S614" s="417" t="str">
        <f>IF(_tag_month_day!E610="","",_tag_month_day!E610)</f>
        <v/>
      </c>
      <c r="T614" s="417" t="str">
        <f>IF(_tag_month_day!F610="","",_tag_month_day!F610)</f>
        <v/>
      </c>
      <c r="U614" s="418" t="e">
        <f t="shared" si="3486"/>
        <v>#VALUE!</v>
      </c>
      <c r="V614" s="53" t="e">
        <f t="shared" si="3487"/>
        <v>#VALUE!</v>
      </c>
      <c r="W614" s="419" t="str">
        <f>IF(_jhy_month_day!A610="","",_jhy_month_day!A610)</f>
        <v/>
      </c>
      <c r="X614" s="420" t="str">
        <f>IF(_jhy_month_day!B610="","",_jhy_month_day!B610/100)</f>
        <v/>
      </c>
      <c r="Y614" s="420" t="str">
        <f>IF(_jhy_month_day!C610="","",_jhy_month_day!C610/100)</f>
        <v/>
      </c>
      <c r="Z614" s="439">
        <f t="shared" si="3576"/>
        <v>153</v>
      </c>
      <c r="AA614" s="440" t="str">
        <f>IF(_tag_month_day!G610="","",_tag_month_day!G610/100)</f>
        <v/>
      </c>
      <c r="AB614" s="440" t="str">
        <f>IF(_tag_month_day!H610="","",_tag_month_day!H610/100)</f>
        <v/>
      </c>
      <c r="AC614" s="193">
        <f t="shared" si="3533"/>
        <v>1.59963432013121</v>
      </c>
      <c r="AD614" s="441" t="str">
        <f t="shared" si="3534"/>
        <v/>
      </c>
      <c r="AE614" s="442" t="str">
        <f t="shared" si="3535"/>
        <v/>
      </c>
      <c r="AF614" s="443">
        <v>1</v>
      </c>
      <c r="AG614" s="68" t="str">
        <f>IF(_duihao_month_day!A610="","",_duihao_month_day!A610)</f>
        <v/>
      </c>
      <c r="AH614" s="463">
        <f>IF(_gyk_month_day!B610="",AH613,_gyk_month_day!B610)</f>
        <v>820</v>
      </c>
      <c r="AI614" s="464"/>
      <c r="AJ614" s="68" t="str">
        <f>IF(_tag_month_day!I610="","",_tag_month_day!I610)</f>
        <v/>
      </c>
      <c r="AK614" s="465" t="str">
        <f>IF(_tzyy_month_day!A610="","",_tzyy_month_day!A610)</f>
        <v/>
      </c>
      <c r="AL614" s="465" t="str">
        <f>IF(_tzyy_month_day!B610="","",_tzyy_month_day!B610)</f>
        <v/>
      </c>
      <c r="AM614" s="465" t="str">
        <f>IF(_tzyy_month_day!C610="","",_tzyy_month_day!C610)</f>
        <v/>
      </c>
      <c r="AN614" s="466" t="str">
        <f>IF(_tag_month_day!CG610="","",_tag_month_day!CG610)</f>
        <v/>
      </c>
      <c r="AO614" s="466" t="str">
        <f>IF(_tag_month_day!CH610="","",_tag_month_day!CH610)</f>
        <v/>
      </c>
      <c r="AP614" s="486" t="e">
        <f t="shared" si="3536"/>
        <v>#VALUE!</v>
      </c>
      <c r="AQ614" s="487" t="str">
        <f>IF(_tag_month_day!J610="","",_tag_month_day!J610/100)</f>
        <v/>
      </c>
      <c r="AR614" s="488">
        <f t="shared" si="3537"/>
        <v>1.3</v>
      </c>
      <c r="AS614" s="489" t="e">
        <f t="shared" si="3488"/>
        <v>#VALUE!</v>
      </c>
      <c r="AT614" s="489">
        <f t="shared" si="3538"/>
        <v>0</v>
      </c>
      <c r="AU614" s="490" t="str">
        <f>IF(_tag_month_day!K610="","",_tag_month_day!K610)</f>
        <v/>
      </c>
      <c r="AV614" s="491" t="str">
        <f>IF(_tag_month_day!L610="","",_tag_month_day!L610/100)</f>
        <v/>
      </c>
      <c r="AW614" s="420">
        <f t="shared" si="3460"/>
        <v>0</v>
      </c>
      <c r="AX614" s="420">
        <f t="shared" si="3539"/>
        <v>0</v>
      </c>
      <c r="AY614" s="420" t="str">
        <f>IF(_tag_month_day!M610="","",_tag_month_day!M610/100)</f>
        <v/>
      </c>
      <c r="AZ614" s="420" t="str">
        <f>IF(_tag_month_day!N610="","",_tag_month_day!N610/100)</f>
        <v/>
      </c>
      <c r="BA614" s="420" t="str">
        <f>IF(_tag_month_day!O610="","",_tag_month_day!O610/100)</f>
        <v/>
      </c>
      <c r="BB614" s="496" t="str">
        <f>IF(_tag_month_day!P610="","",_tag_month_day!P610/100)</f>
        <v/>
      </c>
      <c r="BC614" s="496">
        <f t="shared" si="3540"/>
        <v>0</v>
      </c>
      <c r="BD614" s="496" t="str">
        <f>IF(_tag_month_day!Q610="","",_tag_month_day!Q610/100)</f>
        <v/>
      </c>
      <c r="BE614" s="510" t="str">
        <f>IF(_tag_month_day!R610="","",_tag_month_day!R610/100)</f>
        <v/>
      </c>
      <c r="BF614" s="413" t="str">
        <f>IF(_tag_month_day!CC610="","",_tag_month_day!CC610/100)</f>
        <v/>
      </c>
      <c r="BG614" s="511" t="e">
        <f t="shared" si="3489"/>
        <v>#VALUE!</v>
      </c>
      <c r="BH614" s="198">
        <f t="shared" si="3490"/>
        <v>0</v>
      </c>
      <c r="BI614" s="512" t="e">
        <f>IF(CX614=0,BI613,(DK614*查询!$R$5+DL614*查询!$Q$5+DM614*查询!$N$5+DN614*查询!$O$5+DO614*查询!$P$5)*AF614/CX614)</f>
        <v>#VALUE!</v>
      </c>
      <c r="BJ614" s="512" t="e">
        <f>IF(CX614=0,BJ613,(DP614*查询!$S$5+DQ614*查询!$T$5+DR614*查询!$U$5)*AF614/CX614)</f>
        <v>#VALUE!</v>
      </c>
      <c r="BK614" s="512">
        <f t="shared" si="3541"/>
        <v>1</v>
      </c>
      <c r="BL614" s="513" t="str">
        <f>IF(_cfyc_month_day!A610="","",_cfyc_month_day!A610)</f>
        <v/>
      </c>
      <c r="BM614" s="513" t="str">
        <f>IF(_cfyc_month_day!B610="","",_cfyc_month_day!B610)</f>
        <v/>
      </c>
      <c r="BN614" s="513" t="str">
        <f>IF(_cfyc_month_day!C610="","",_cfyc_month_day!C610)</f>
        <v/>
      </c>
      <c r="BO614" s="522" t="str">
        <f>IF(_cfyc_month_day!D610="","",_cfyc_month_day!D610)</f>
        <v/>
      </c>
      <c r="BP614" s="522" t="str">
        <f>IF(_cfyc_month_day!E610="","",_cfyc_month_day!E610)</f>
        <v/>
      </c>
      <c r="BQ614" s="522" t="str">
        <f>IF(_cfyc_month_day!F610="","",_cfyc_month_day!F610)</f>
        <v/>
      </c>
      <c r="BR614" s="513" t="str">
        <f>IF(_tag_month_day!T610="","",_tag_month_day!T610)</f>
        <v/>
      </c>
      <c r="BS614" s="513" t="str">
        <f>IF(_tag_month_day!U610="","",_tag_month_day!U610)</f>
        <v/>
      </c>
      <c r="BT614" s="523" t="str">
        <f t="shared" si="3542"/>
        <v/>
      </c>
      <c r="BU614" s="223" t="str">
        <f>IF(_tag_month_day!V610="","",_tag_month_day!V610)</f>
        <v/>
      </c>
      <c r="BV614" s="206" t="str">
        <f>IF(_tag_month_day!W610="","",_tag_month_day!W610)</f>
        <v/>
      </c>
      <c r="BW614" s="540" t="str">
        <f>IF(_tag_month_day!X610="","",_tag_month_day!X610)</f>
        <v/>
      </c>
      <c r="BX614" s="540" t="str">
        <f>IF(_tag_month_day!Y610="","",_tag_month_day!Y610)</f>
        <v/>
      </c>
      <c r="BY614" s="541">
        <f ca="1" t="shared" si="3543"/>
        <v>43642.4583333319</v>
      </c>
      <c r="BZ614" s="542"/>
      <c r="CA614" s="543" t="str">
        <f>IF(_jhy2_month_day!A610="","",_jhy2_month_day!A610)</f>
        <v/>
      </c>
      <c r="CB614" s="464" t="str">
        <f>IF(_jhy2_month_day!B610="","",_jhy2_month_day!B610)</f>
        <v/>
      </c>
      <c r="CC614" s="464" t="str">
        <f>IF(_jhy2_month_day!C610="","",_jhy2_month_day!C610)</f>
        <v/>
      </c>
      <c r="CD614" s="464" t="str">
        <f>IF(_jhy2_month_day!D610="","",_jhy2_month_day!D610)</f>
        <v/>
      </c>
      <c r="CE614" s="464" t="str">
        <f>IF(_jhy2_month_day!E610="","",_jhy2_month_day!E610)</f>
        <v/>
      </c>
      <c r="CF614" s="464" t="str">
        <f>IF(_jhy2_month_day!F610="","",_jhy2_month_day!F610)</f>
        <v/>
      </c>
      <c r="CG614" s="464" t="str">
        <f>IF(_jhy2_month_day!G610="","",_jhy2_month_day!G610)</f>
        <v/>
      </c>
      <c r="CH614" s="464" t="str">
        <f>IF(_jhy2_month_day!H610="","",_jhy2_month_day!H610)</f>
        <v/>
      </c>
      <c r="CI614" s="464" t="str">
        <f>IF(_jhy2_month_day!I610="","",_jhy2_month_day!I610)</f>
        <v/>
      </c>
      <c r="CJ614" s="464" t="str">
        <f>IF(_jhy2_month_day!J610="","",_jhy2_month_day!J610)</f>
        <v/>
      </c>
      <c r="CK614" s="464" t="str">
        <f>IF(_jhy2_month_day!K610="","",_jhy2_month_day!K610)</f>
        <v/>
      </c>
      <c r="CL614" s="562" t="str">
        <f>IF(_jhy2_month_day!L610="","",_jhy2_month_day!L610)</f>
        <v/>
      </c>
      <c r="CM614" s="562" t="str">
        <f>IF(_jhy2_month_day!M610="","",_jhy2_month_day!M610)</f>
        <v/>
      </c>
      <c r="CN614" s="562" t="str">
        <f>IF(_jhy2_month_day!N610="","",_jhy2_month_day!N610)</f>
        <v/>
      </c>
      <c r="CO614" s="562" t="str">
        <f>IF(_jhy2_month_day!O610="","",_jhy2_month_day!O610)</f>
        <v/>
      </c>
      <c r="CP614" s="562" t="str">
        <f>IF(_jhy2_month_day!P610="","",_jhy2_month_day!P610)</f>
        <v/>
      </c>
      <c r="CQ614" s="562" t="str">
        <f>IF(_jhy2_month_day!Q610="","",_jhy2_month_day!Q610)</f>
        <v/>
      </c>
      <c r="CR614" s="563" t="str">
        <f>IF(_jhy2_month_day!R610="","",_jhy2_month_day!R610)</f>
        <v/>
      </c>
      <c r="CS614" s="576" t="str">
        <f>IF(_jhy2_month_day!S610="","",_jhy2_month_day!S610)</f>
        <v/>
      </c>
      <c r="CT614" s="562" t="str">
        <f>IF(_jhy2_month_day!T610="","",_jhy2_month_day!T610)</f>
        <v/>
      </c>
      <c r="CU614" s="577" t="e">
        <f t="shared" si="3491"/>
        <v>#VALUE!</v>
      </c>
      <c r="CV614" s="198" t="e">
        <f t="shared" si="3492"/>
        <v>#VALUE!</v>
      </c>
      <c r="CW614" s="192" t="e">
        <f t="shared" si="3493"/>
        <v>#VALUE!</v>
      </c>
      <c r="CX614" s="192" t="e">
        <f t="shared" si="3494"/>
        <v>#VALUE!</v>
      </c>
      <c r="CY614" s="202" t="e">
        <f t="shared" si="3495"/>
        <v>#VALUE!</v>
      </c>
      <c r="CZ614" s="192" t="e">
        <f t="shared" ref="CZ614:DI614" si="3717">$AJ614*EF614</f>
        <v>#VALUE!</v>
      </c>
      <c r="DA614" s="192" t="e">
        <f t="shared" si="3717"/>
        <v>#VALUE!</v>
      </c>
      <c r="DB614" s="192" t="e">
        <f t="shared" si="3717"/>
        <v>#VALUE!</v>
      </c>
      <c r="DC614" s="192" t="e">
        <f t="shared" si="3717"/>
        <v>#VALUE!</v>
      </c>
      <c r="DD614" s="192" t="e">
        <f t="shared" si="3717"/>
        <v>#VALUE!</v>
      </c>
      <c r="DE614" s="192" t="e">
        <f t="shared" si="3717"/>
        <v>#VALUE!</v>
      </c>
      <c r="DF614" s="192" t="e">
        <f t="shared" si="3717"/>
        <v>#VALUE!</v>
      </c>
      <c r="DG614" s="192" t="e">
        <f t="shared" si="3717"/>
        <v>#VALUE!</v>
      </c>
      <c r="DH614" s="192" t="e">
        <f t="shared" si="3717"/>
        <v>#VALUE!</v>
      </c>
      <c r="DI614" s="192" t="e">
        <f t="shared" si="3717"/>
        <v>#VALUE!</v>
      </c>
      <c r="DJ614" s="192" t="e">
        <f t="shared" si="3497"/>
        <v>#VALUE!</v>
      </c>
      <c r="DK614" s="192" t="e">
        <f t="shared" si="3498"/>
        <v>#VALUE!</v>
      </c>
      <c r="DL614" s="192" t="e">
        <f t="shared" si="3499"/>
        <v>#VALUE!</v>
      </c>
      <c r="DM614" s="192" t="e">
        <f t="shared" si="3500"/>
        <v>#VALUE!</v>
      </c>
      <c r="DN614" s="192" t="e">
        <f t="shared" si="3501"/>
        <v>#VALUE!</v>
      </c>
      <c r="DO614" s="192" t="e">
        <f t="shared" si="3502"/>
        <v>#VALUE!</v>
      </c>
      <c r="DP614" s="192" t="e">
        <f t="shared" si="3503"/>
        <v>#VALUE!</v>
      </c>
      <c r="DQ614" s="192" t="e">
        <f t="shared" si="3504"/>
        <v>#VALUE!</v>
      </c>
      <c r="DR614" s="192" t="e">
        <f t="shared" si="3505"/>
        <v>#VALUE!</v>
      </c>
      <c r="DS614" s="192" t="e">
        <f t="shared" si="3506"/>
        <v>#VALUE!</v>
      </c>
      <c r="DT614" s="192" t="e">
        <f t="shared" si="3507"/>
        <v>#VALUE!</v>
      </c>
      <c r="DU614" s="192" t="e">
        <f t="shared" si="3508"/>
        <v>#VALUE!</v>
      </c>
      <c r="DV614" s="198" t="e">
        <f t="shared" si="3509"/>
        <v>#VALUE!</v>
      </c>
      <c r="DW614" s="198" t="e">
        <f t="shared" si="3510"/>
        <v>#DIV/0!</v>
      </c>
      <c r="DX614" s="198" t="e">
        <f t="shared" si="3511"/>
        <v>#DIV/0!</v>
      </c>
      <c r="DY614" s="198" t="e">
        <f t="shared" si="3512"/>
        <v>#VALUE!</v>
      </c>
      <c r="DZ614" s="198" t="e">
        <f t="shared" si="3513"/>
        <v>#VALUE!</v>
      </c>
      <c r="EA614" s="198" t="e">
        <f t="shared" si="3514"/>
        <v>#VALUE!</v>
      </c>
      <c r="EB614" s="198" t="e">
        <f t="shared" si="3515"/>
        <v>#VALUE!</v>
      </c>
      <c r="EC614" s="198" t="e">
        <f t="shared" si="3516"/>
        <v>#DIV/0!</v>
      </c>
      <c r="ED614" s="198" t="e">
        <f t="shared" si="3517"/>
        <v>#VALUE!</v>
      </c>
      <c r="EE614" s="198" t="e">
        <f t="shared" si="3518"/>
        <v>#VALUE!</v>
      </c>
      <c r="EF614" s="198" t="e">
        <f t="shared" ref="EF614:EO614" si="3718">DV614/SUM($DV614:$EE614)</f>
        <v>#VALUE!</v>
      </c>
      <c r="EG614" s="198" t="e">
        <f t="shared" si="3718"/>
        <v>#DIV/0!</v>
      </c>
      <c r="EH614" s="198" t="e">
        <f t="shared" si="3718"/>
        <v>#DIV/0!</v>
      </c>
      <c r="EI614" s="198" t="e">
        <f t="shared" si="3718"/>
        <v>#VALUE!</v>
      </c>
      <c r="EJ614" s="198" t="e">
        <f t="shared" si="3718"/>
        <v>#VALUE!</v>
      </c>
      <c r="EK614" s="198" t="e">
        <f t="shared" si="3718"/>
        <v>#VALUE!</v>
      </c>
      <c r="EL614" s="198" t="e">
        <f t="shared" si="3718"/>
        <v>#VALUE!</v>
      </c>
      <c r="EM614" s="198" t="e">
        <f t="shared" si="3718"/>
        <v>#DIV/0!</v>
      </c>
      <c r="EN614" s="198" t="e">
        <f t="shared" si="3718"/>
        <v>#VALUE!</v>
      </c>
      <c r="EO614" s="198" t="e">
        <f t="shared" si="3718"/>
        <v>#VALUE!</v>
      </c>
      <c r="EP614" s="511">
        <f t="shared" ref="EP614:EW614" si="3719">EP613</f>
        <v>0.08</v>
      </c>
      <c r="EQ614" s="511">
        <f t="shared" si="3719"/>
        <v>0.015</v>
      </c>
      <c r="ER614" s="511">
        <f t="shared" si="3719"/>
        <v>0.015</v>
      </c>
      <c r="ES614" s="511">
        <f t="shared" si="3719"/>
        <v>0.015</v>
      </c>
      <c r="ET614" s="511">
        <f t="shared" si="3719"/>
        <v>0.015</v>
      </c>
      <c r="EU614" s="511">
        <f t="shared" si="3719"/>
        <v>0.09</v>
      </c>
      <c r="EV614" s="511">
        <f t="shared" si="3719"/>
        <v>0.09</v>
      </c>
      <c r="EW614" s="511">
        <f t="shared" si="3719"/>
        <v>0.09</v>
      </c>
      <c r="EX614" s="420" t="str">
        <f>IF(_tag_month_day!AS610="","",_tag_month_day!AS610/100)</f>
        <v/>
      </c>
      <c r="EY614" s="420" t="str">
        <f>IF(_tag_month_day!AT610="","",_tag_month_day!AT610/100)</f>
        <v/>
      </c>
      <c r="EZ614" s="420" t="str">
        <f>IF(_tag_month_day!AU610="","",_tag_month_day!AU610/100)</f>
        <v/>
      </c>
      <c r="FA614" s="420" t="str">
        <f>IF(_tag_month_day!AV610="","",_tag_month_day!AV610/100)</f>
        <v/>
      </c>
      <c r="FB614" s="420" t="str">
        <f>IF(_tag_month_day!AW610="","",_tag_month_day!AW610/100)</f>
        <v/>
      </c>
      <c r="FC614" s="420" t="str">
        <f>IF(_tag_month_day!AX610="","",_tag_month_day!AX610/100)</f>
        <v/>
      </c>
      <c r="FD614" s="510">
        <f t="shared" si="3547"/>
        <v>0.33</v>
      </c>
      <c r="FE614" s="510">
        <f t="shared" si="3548"/>
        <v>0.19</v>
      </c>
      <c r="FF614" s="510">
        <f t="shared" si="3549"/>
        <v>0.003</v>
      </c>
      <c r="FG614" s="510">
        <f t="shared" si="3550"/>
        <v>0</v>
      </c>
      <c r="FH614" s="603">
        <f t="shared" si="3551"/>
        <v>0.0001</v>
      </c>
      <c r="FI614" s="510">
        <f t="shared" ref="FI614:FR614" si="3720">FI613</f>
        <v>0.41</v>
      </c>
      <c r="FJ614" s="510">
        <f t="shared" si="3720"/>
        <v>0.11</v>
      </c>
      <c r="FK614" s="510">
        <f t="shared" si="3720"/>
        <v>0.015</v>
      </c>
      <c r="FL614" s="510">
        <f t="shared" si="3720"/>
        <v>0</v>
      </c>
      <c r="FM614" s="603">
        <f t="shared" si="3720"/>
        <v>0.0001</v>
      </c>
      <c r="FN614" s="510" t="str">
        <f>IF(_tag_month_day!AY610="","",_tag_month_day!AY610/100)</f>
        <v/>
      </c>
      <c r="FO614" s="510" t="str">
        <f>IF(_tag_month_day!AZ610="","",_tag_month_day!AZ610/100)</f>
        <v/>
      </c>
      <c r="FP614" s="510" t="str">
        <f>IF(_tag_month_day!BA610="","",_tag_month_day!BA610/100)</f>
        <v/>
      </c>
      <c r="FQ614" s="510" t="str">
        <f>IF(_tag_month_day!BB610="","",_tag_month_day!BB610/100)</f>
        <v/>
      </c>
      <c r="FR614" s="603" t="str">
        <f>IF(_tag_month_day!BC610="","",_tag_month_day!BC610/100)</f>
        <v/>
      </c>
      <c r="FS614" s="510" t="str">
        <f>IF(_tag_month_day!BD610="","",_tag_month_day!BD610/100)</f>
        <v/>
      </c>
      <c r="FT614" s="510" t="str">
        <f>IF(_tag_month_day!BE610="","",_tag_month_day!BE610/100)</f>
        <v/>
      </c>
      <c r="FU614" s="510" t="str">
        <f>IF(_tag_month_day!BF610="","",_tag_month_day!BF610/100)</f>
        <v/>
      </c>
      <c r="FV614" s="510" t="str">
        <f>IF(_tag_month_day!BG610="","",_tag_month_day!BG610/100)</f>
        <v/>
      </c>
      <c r="FW614" s="603" t="str">
        <f>IF(_tag_month_day!BH610="","",_tag_month_day!BH610/100)</f>
        <v/>
      </c>
      <c r="FX614" s="510" t="str">
        <f>IF(_tag_month_day!BI610="","",_tag_month_day!BI610/100)</f>
        <v/>
      </c>
      <c r="FY614" s="510" t="str">
        <f>IF(_tag_month_day!BJ610="","",_tag_month_day!BJ610/100)</f>
        <v/>
      </c>
      <c r="FZ614" s="605" t="str">
        <f>IF(_tag_month_day!BK610="","",_tag_month_day!BK610/100)</f>
        <v/>
      </c>
      <c r="GA614" s="510" t="str">
        <f>IF(_tag_month_day!BL610="","",_tag_month_day!BL610/100)</f>
        <v/>
      </c>
      <c r="GB614" s="603" t="str">
        <f>IF(_tag_month_day!BM610="","",_tag_month_day!BM610/100)</f>
        <v/>
      </c>
      <c r="GC614" s="420" t="str">
        <f>IF(_tag_month_day!BN610="","",_tag_month_day!BN610/100)</f>
        <v/>
      </c>
      <c r="GD614" s="420" t="str">
        <f>IF(_tag_month_day!BO610="","",_tag_month_day!BO610/100)</f>
        <v/>
      </c>
      <c r="GE614" s="420" t="str">
        <f>IF(_tag_month_day!BP610="","",_tag_month_day!BP610/100)</f>
        <v/>
      </c>
      <c r="GF614" s="420" t="str">
        <f>IF(_tag_month_day!BQ610="","",_tag_month_day!BQ610/100)</f>
        <v/>
      </c>
      <c r="GG614" s="420" t="str">
        <f>IF(_tag_month_day!BR610="","",_tag_month_day!BR610/100)</f>
        <v/>
      </c>
      <c r="GH614" s="420" t="str">
        <f>IF(_tag_month_day!BS610="","",_tag_month_day!BS610/100)</f>
        <v/>
      </c>
      <c r="GI614" s="603" t="str">
        <f>IF(_tag_month_day!BT610="","",_tag_month_day!BT610/100)</f>
        <v/>
      </c>
      <c r="GJ614" s="612" t="str">
        <f>IF(_tag_month_day!BU610="","",_tag_month_day!BU610/100)</f>
        <v/>
      </c>
      <c r="GK614" s="620" t="str">
        <f>IF(_tag_month_day!BV610="",IF(_rlcf_month_day!A$2="","",_rlcf_month_day!A$2/100),_tag_month_day!BV610/100)</f>
        <v/>
      </c>
      <c r="GL614" s="620" t="str">
        <f>IF(_tag_month_day!BW610="",IF(_rlcf_month_day!B$2="","",_rlcf_month_day!B$2/100),_tag_month_day!BW610/100)</f>
        <v/>
      </c>
      <c r="GM614" s="621" t="str">
        <f>IF(_tag_month_day!BX610="",IF(_rlcf_month_day!C$2="","",_rlcf_month_day!C$2/100),_tag_month_day!BX610/100)</f>
        <v/>
      </c>
      <c r="GN614" s="620" t="str">
        <f>IF(_tag_month_day!BV610="",IF(_rlcf_month_day!A$2="","",_rlcf_month_day!A$2/100),_tag_month_day!BV610/100)</f>
        <v/>
      </c>
      <c r="GO614" s="620" t="str">
        <f>IF(_tag_month_day!BW610="",IF(_rlcf_month_day!B$2="","",_rlcf_month_day!B$2/100),_tag_month_day!BW610/100)</f>
        <v/>
      </c>
      <c r="GP614" s="620" t="str">
        <f>IF(_tag_month_day!CD610="",IF(_rlcf_month_day!E$2="","",_rlcf_month_day!E$2/100),_tag_month_day!CD610/100)</f>
        <v/>
      </c>
      <c r="GQ614" s="620" t="str">
        <f>IF(_tag_month_day!CE610="",IF(_rlcf_month_day!F$2="","",_rlcf_month_day!F$2/100),_tag_month_day!CE610/100)</f>
        <v/>
      </c>
      <c r="GR614" s="621" t="str">
        <f>IF(_tag_month_day!CF610="",IF(_rlcf_month_day!G$2="","",_rlcf_month_day!G$2/100),_tag_month_day!CF610/100)</f>
        <v/>
      </c>
      <c r="GS614" s="626">
        <f t="shared" ref="GS614:HH614" si="3721">GS613</f>
        <v>0.953</v>
      </c>
      <c r="GT614" s="626">
        <f t="shared" si="3721"/>
        <v>0.55</v>
      </c>
      <c r="GU614" s="626">
        <f t="shared" si="3721"/>
        <v>0.55</v>
      </c>
      <c r="GV614" s="626">
        <f t="shared" si="3721"/>
        <v>0.55</v>
      </c>
      <c r="GW614" s="626">
        <f t="shared" si="3721"/>
        <v>0.5</v>
      </c>
      <c r="GX614" s="626">
        <f t="shared" si="3721"/>
        <v>0.935</v>
      </c>
      <c r="GY614" s="626">
        <f t="shared" si="3721"/>
        <v>0.15</v>
      </c>
      <c r="GZ614" s="626">
        <f t="shared" si="3721"/>
        <v>1</v>
      </c>
      <c r="HA614" s="632">
        <f t="shared" si="3721"/>
        <v>0.047</v>
      </c>
      <c r="HB614" s="632">
        <f t="shared" si="3721"/>
        <v>0.45</v>
      </c>
      <c r="HC614" s="632">
        <f t="shared" si="3721"/>
        <v>0.45</v>
      </c>
      <c r="HD614" s="632">
        <f t="shared" si="3721"/>
        <v>0.45</v>
      </c>
      <c r="HE614" s="632">
        <f t="shared" si="3721"/>
        <v>0.5</v>
      </c>
      <c r="HF614" s="632">
        <f t="shared" si="3721"/>
        <v>0.065</v>
      </c>
      <c r="HG614" s="632">
        <f t="shared" si="3721"/>
        <v>0.85</v>
      </c>
      <c r="HH614" s="632">
        <f t="shared" si="3721"/>
        <v>0</v>
      </c>
      <c r="HI614" s="68">
        <f t="shared" si="3523"/>
        <v>0</v>
      </c>
      <c r="HJ614" s="68" t="e">
        <f t="shared" si="3554"/>
        <v>#VALUE!</v>
      </c>
      <c r="HK614" s="202">
        <f t="shared" si="3555"/>
        <v>0.85</v>
      </c>
      <c r="HL614" s="464">
        <f t="shared" si="3556"/>
        <v>550000</v>
      </c>
      <c r="HM614" s="464">
        <f t="shared" si="3557"/>
        <v>480000</v>
      </c>
      <c r="HN614" s="192" t="e">
        <f t="shared" si="3524"/>
        <v>#VALUE!</v>
      </c>
      <c r="HO614" s="192" t="e">
        <f>HN614*HK614*$HO$2/HL614*1000000</f>
        <v>#VALUE!</v>
      </c>
      <c r="HP614" s="192" t="e">
        <f>HN614*HK614*$HP$2/HM614*1000000</f>
        <v>#VALUE!</v>
      </c>
    </row>
    <row r="615" customFormat="1" spans="1:224">
      <c r="A615" s="381">
        <v>610</v>
      </c>
      <c r="B615" s="54">
        <f ca="1" t="shared" si="3558"/>
        <v>43642</v>
      </c>
      <c r="C615" s="57">
        <f t="shared" si="3559"/>
        <v>0.0416666666666667</v>
      </c>
      <c r="D615" s="68" t="str">
        <f ca="1" t="shared" si="3525"/>
        <v>白班</v>
      </c>
      <c r="E615" s="68" t="str">
        <f ca="1" t="shared" si="3526"/>
        <v>乙</v>
      </c>
      <c r="F615" s="68">
        <f ca="1">SUMPRODUCT((成本日报!$A$3:$A$95=计划!B615)*(成本日报!$B$3:$B$95=计划!$D615),成本日报!$C$3:$C$95)</f>
        <v>2</v>
      </c>
      <c r="G615" s="382">
        <f ca="1" t="shared" si="3560"/>
        <v>43642.3749999985</v>
      </c>
      <c r="H615" s="382">
        <f ca="1" t="shared" si="3527"/>
        <v>43642.381944443</v>
      </c>
      <c r="I615" s="382">
        <f ca="1" t="shared" si="3528"/>
        <v>43642.3874999985</v>
      </c>
      <c r="J615" s="382">
        <f ca="1" t="shared" si="3529"/>
        <v>43642.4166666652</v>
      </c>
      <c r="K615" s="382">
        <f ca="1" t="shared" si="3530"/>
        <v>43642.4791666652</v>
      </c>
      <c r="L615" s="382">
        <f ca="1" t="shared" si="3531"/>
        <v>43642.4999999985</v>
      </c>
      <c r="M615" s="398" t="str">
        <f>IF(_tag_month_day!A611="","",_tag_month_day!A611)</f>
        <v/>
      </c>
      <c r="N615" s="398" t="str">
        <f>IF(_tag_month_day!B611="","",_tag_month_day!B611)</f>
        <v/>
      </c>
      <c r="O615" s="399" t="e">
        <f t="shared" si="3532"/>
        <v>#VALUE!</v>
      </c>
      <c r="P615" s="398" t="str">
        <f>IF(_tag_month_day!C611="","",_tag_month_day!C611)</f>
        <v/>
      </c>
      <c r="Q615" s="398" t="str">
        <f>IF(_tag_month_day!D611="","",_tag_month_day!D611)</f>
        <v/>
      </c>
      <c r="R615" s="416">
        <f>IF(_tag_month_day!CB611="",R614,_tag_month_day!CB611/100)</f>
        <v>0.07</v>
      </c>
      <c r="S615" s="417" t="str">
        <f>IF(_tag_month_day!E611="","",_tag_month_day!E611)</f>
        <v/>
      </c>
      <c r="T615" s="417" t="str">
        <f>IF(_tag_month_day!F611="","",_tag_month_day!F611)</f>
        <v/>
      </c>
      <c r="U615" s="418" t="e">
        <f t="shared" si="3486"/>
        <v>#VALUE!</v>
      </c>
      <c r="V615" s="53" t="e">
        <f t="shared" si="3487"/>
        <v>#VALUE!</v>
      </c>
      <c r="W615" s="419" t="str">
        <f>IF(_jhy_month_day!A611="","",_jhy_month_day!A611)</f>
        <v/>
      </c>
      <c r="X615" s="420" t="str">
        <f>IF(_jhy_month_day!B611="","",_jhy_month_day!B611/100)</f>
        <v/>
      </c>
      <c r="Y615" s="420" t="str">
        <f>IF(_jhy_month_day!C611="","",_jhy_month_day!C611/100)</f>
        <v/>
      </c>
      <c r="Z615" s="439">
        <f t="shared" si="3576"/>
        <v>153</v>
      </c>
      <c r="AA615" s="440" t="str">
        <f>IF(_tag_month_day!G611="","",_tag_month_day!G611/100)</f>
        <v/>
      </c>
      <c r="AB615" s="440" t="str">
        <f>IF(_tag_month_day!H611="","",_tag_month_day!H611/100)</f>
        <v/>
      </c>
      <c r="AC615" s="193">
        <f t="shared" si="3533"/>
        <v>1.59963432013121</v>
      </c>
      <c r="AD615" s="441" t="str">
        <f t="shared" si="3534"/>
        <v/>
      </c>
      <c r="AE615" s="442" t="str">
        <f t="shared" si="3535"/>
        <v/>
      </c>
      <c r="AF615" s="443">
        <v>1</v>
      </c>
      <c r="AG615" s="68" t="str">
        <f>IF(_duihao_month_day!A611="","",_duihao_month_day!A611)</f>
        <v/>
      </c>
      <c r="AH615" s="463">
        <f>IF(_gyk_month_day!B611="",AH614,_gyk_month_day!B611)</f>
        <v>820</v>
      </c>
      <c r="AI615" s="464"/>
      <c r="AJ615" s="68" t="str">
        <f>IF(_tag_month_day!I611="","",_tag_month_day!I611)</f>
        <v/>
      </c>
      <c r="AK615" s="465" t="str">
        <f>IF(_tzyy_month_day!A611="","",_tzyy_month_day!A611)</f>
        <v/>
      </c>
      <c r="AL615" s="465" t="str">
        <f>IF(_tzyy_month_day!B611="","",_tzyy_month_day!B611)</f>
        <v/>
      </c>
      <c r="AM615" s="465" t="str">
        <f>IF(_tzyy_month_day!C611="","",_tzyy_month_day!C611)</f>
        <v/>
      </c>
      <c r="AN615" s="466" t="str">
        <f>IF(_tag_month_day!CG611="","",_tag_month_day!CG611)</f>
        <v/>
      </c>
      <c r="AO615" s="466" t="str">
        <f>IF(_tag_month_day!CH611="","",_tag_month_day!CH611)</f>
        <v/>
      </c>
      <c r="AP615" s="486" t="e">
        <f t="shared" si="3536"/>
        <v>#VALUE!</v>
      </c>
      <c r="AQ615" s="487" t="str">
        <f>IF(_tag_month_day!J611="","",_tag_month_day!J611/100)</f>
        <v/>
      </c>
      <c r="AR615" s="488">
        <f t="shared" si="3537"/>
        <v>1.3</v>
      </c>
      <c r="AS615" s="489" t="e">
        <f t="shared" si="3488"/>
        <v>#VALUE!</v>
      </c>
      <c r="AT615" s="489">
        <f t="shared" si="3538"/>
        <v>0</v>
      </c>
      <c r="AU615" s="490" t="str">
        <f>IF(_tag_month_day!K611="","",_tag_month_day!K611)</f>
        <v/>
      </c>
      <c r="AV615" s="491" t="str">
        <f>IF(_tag_month_day!L611="","",_tag_month_day!L611/100)</f>
        <v/>
      </c>
      <c r="AW615" s="420">
        <f t="shared" si="3460"/>
        <v>0</v>
      </c>
      <c r="AX615" s="420">
        <f t="shared" si="3539"/>
        <v>0</v>
      </c>
      <c r="AY615" s="420" t="str">
        <f>IF(_tag_month_day!M611="","",_tag_month_day!M611/100)</f>
        <v/>
      </c>
      <c r="AZ615" s="420" t="str">
        <f>IF(_tag_month_day!N611="","",_tag_month_day!N611/100)</f>
        <v/>
      </c>
      <c r="BA615" s="420" t="str">
        <f>IF(_tag_month_day!O611="","",_tag_month_day!O611/100)</f>
        <v/>
      </c>
      <c r="BB615" s="496" t="str">
        <f>IF(_tag_month_day!P611="","",_tag_month_day!P611/100)</f>
        <v/>
      </c>
      <c r="BC615" s="496">
        <f t="shared" si="3540"/>
        <v>0</v>
      </c>
      <c r="BD615" s="496" t="str">
        <f>IF(_tag_month_day!Q611="","",_tag_month_day!Q611/100)</f>
        <v/>
      </c>
      <c r="BE615" s="510" t="str">
        <f>IF(_tag_month_day!R611="","",_tag_month_day!R611/100)</f>
        <v/>
      </c>
      <c r="BF615" s="413" t="str">
        <f>IF(_tag_month_day!CC611="","",_tag_month_day!CC611/100)</f>
        <v/>
      </c>
      <c r="BG615" s="511" t="e">
        <f t="shared" si="3489"/>
        <v>#VALUE!</v>
      </c>
      <c r="BH615" s="198">
        <f t="shared" si="3490"/>
        <v>0</v>
      </c>
      <c r="BI615" s="512" t="e">
        <f>IF(CX615=0,BI614,(DK615*查询!$R$5+DL615*查询!$Q$5+DM615*查询!$N$5+DN615*查询!$O$5+DO615*查询!$P$5)*AF615/CX615)</f>
        <v>#VALUE!</v>
      </c>
      <c r="BJ615" s="512" t="e">
        <f>IF(CX615=0,BJ614,(DP615*查询!$S$5+DQ615*查询!$T$5+DR615*查询!$U$5)*AF615/CX615)</f>
        <v>#VALUE!</v>
      </c>
      <c r="BK615" s="512">
        <f t="shared" si="3541"/>
        <v>1</v>
      </c>
      <c r="BL615" s="513" t="str">
        <f>IF(_cfyc_month_day!A611="","",_cfyc_month_day!A611)</f>
        <v/>
      </c>
      <c r="BM615" s="513" t="str">
        <f>IF(_cfyc_month_day!B611="","",_cfyc_month_day!B611)</f>
        <v/>
      </c>
      <c r="BN615" s="513" t="str">
        <f>IF(_cfyc_month_day!C611="","",_cfyc_month_day!C611)</f>
        <v/>
      </c>
      <c r="BO615" s="522" t="str">
        <f>IF(_cfyc_month_day!D611="","",_cfyc_month_day!D611)</f>
        <v/>
      </c>
      <c r="BP615" s="522" t="str">
        <f>IF(_cfyc_month_day!E611="","",_cfyc_month_day!E611)</f>
        <v/>
      </c>
      <c r="BQ615" s="522" t="str">
        <f>IF(_cfyc_month_day!F611="","",_cfyc_month_day!F611)</f>
        <v/>
      </c>
      <c r="BR615" s="513" t="str">
        <f>IF(_tag_month_day!T611="","",_tag_month_day!T611)</f>
        <v/>
      </c>
      <c r="BS615" s="513" t="str">
        <f>IF(_tag_month_day!U611="","",_tag_month_day!U611)</f>
        <v/>
      </c>
      <c r="BT615" s="523" t="str">
        <f t="shared" si="3542"/>
        <v/>
      </c>
      <c r="BU615" s="223" t="str">
        <f>IF(_tag_month_day!V611="","",_tag_month_day!V611)</f>
        <v/>
      </c>
      <c r="BV615" s="206" t="str">
        <f>IF(_tag_month_day!W611="","",_tag_month_day!W611)</f>
        <v/>
      </c>
      <c r="BW615" s="540" t="str">
        <f>IF(_tag_month_day!X611="","",_tag_month_day!X611)</f>
        <v/>
      </c>
      <c r="BX615" s="540" t="str">
        <f>IF(_tag_month_day!Y611="","",_tag_month_day!Y611)</f>
        <v/>
      </c>
      <c r="BY615" s="541">
        <f ca="1" t="shared" si="3543"/>
        <v>43642.4999999985</v>
      </c>
      <c r="BZ615" s="542"/>
      <c r="CA615" s="562" t="str">
        <f>IF(_jhy2_month_day!A611="","",_jhy2_month_day!A611)</f>
        <v/>
      </c>
      <c r="CB615" s="464" t="str">
        <f>IF(_jhy2_month_day!B611="","",_jhy2_month_day!B611)</f>
        <v/>
      </c>
      <c r="CC615" s="464" t="str">
        <f>IF(_jhy2_month_day!C611="","",_jhy2_month_day!C611)</f>
        <v/>
      </c>
      <c r="CD615" s="464" t="str">
        <f>IF(_jhy2_month_day!D611="","",_jhy2_month_day!D611)</f>
        <v/>
      </c>
      <c r="CE615" s="464" t="str">
        <f>IF(_jhy2_month_day!E611="","",_jhy2_month_day!E611)</f>
        <v/>
      </c>
      <c r="CF615" s="464" t="str">
        <f>IF(_jhy2_month_day!F611="","",_jhy2_month_day!F611)</f>
        <v/>
      </c>
      <c r="CG615" s="464" t="str">
        <f>IF(_jhy2_month_day!G611="","",_jhy2_month_day!G611)</f>
        <v/>
      </c>
      <c r="CH615" s="464" t="str">
        <f>IF(_jhy2_month_day!H611="","",_jhy2_month_day!H611)</f>
        <v/>
      </c>
      <c r="CI615" s="464" t="str">
        <f>IF(_jhy2_month_day!I611="","",_jhy2_month_day!I611)</f>
        <v/>
      </c>
      <c r="CJ615" s="464" t="str">
        <f>IF(_jhy2_month_day!J611="","",_jhy2_month_day!J611)</f>
        <v/>
      </c>
      <c r="CK615" s="464" t="str">
        <f>IF(_jhy2_month_day!K611="","",_jhy2_month_day!K611)</f>
        <v/>
      </c>
      <c r="CL615" s="562" t="str">
        <f>IF(_jhy2_month_day!L611="","",_jhy2_month_day!L611)</f>
        <v/>
      </c>
      <c r="CM615" s="562" t="str">
        <f>IF(_jhy2_month_day!M611="","",_jhy2_month_day!M611)</f>
        <v/>
      </c>
      <c r="CN615" s="562" t="str">
        <f>IF(_jhy2_month_day!N611="","",_jhy2_month_day!N611)</f>
        <v/>
      </c>
      <c r="CO615" s="562" t="str">
        <f>IF(_jhy2_month_day!O611="","",_jhy2_month_day!O611)</f>
        <v/>
      </c>
      <c r="CP615" s="562" t="str">
        <f>IF(_jhy2_month_day!P611="","",_jhy2_month_day!P611)</f>
        <v/>
      </c>
      <c r="CQ615" s="562" t="str">
        <f>IF(_jhy2_month_day!Q611="","",_jhy2_month_day!Q611)</f>
        <v/>
      </c>
      <c r="CR615" s="563" t="str">
        <f>IF(_jhy2_month_day!R611="","",_jhy2_month_day!R611)</f>
        <v/>
      </c>
      <c r="CS615" s="576" t="str">
        <f>IF(_jhy2_month_day!S611="","",_jhy2_month_day!S611)</f>
        <v/>
      </c>
      <c r="CT615" s="562" t="str">
        <f>IF(_jhy2_month_day!T611="","",_jhy2_month_day!T611)</f>
        <v/>
      </c>
      <c r="CU615" s="577" t="e">
        <f t="shared" si="3491"/>
        <v>#VALUE!</v>
      </c>
      <c r="CV615" s="198" t="e">
        <f t="shared" si="3492"/>
        <v>#VALUE!</v>
      </c>
      <c r="CW615" s="192" t="e">
        <f t="shared" si="3493"/>
        <v>#VALUE!</v>
      </c>
      <c r="CX615" s="192" t="e">
        <f t="shared" si="3494"/>
        <v>#VALUE!</v>
      </c>
      <c r="CY615" s="202" t="e">
        <f t="shared" si="3495"/>
        <v>#VALUE!</v>
      </c>
      <c r="CZ615" s="192" t="e">
        <f t="shared" ref="CZ615:DI615" si="3722">$AJ615*EF615</f>
        <v>#VALUE!</v>
      </c>
      <c r="DA615" s="192" t="e">
        <f t="shared" si="3722"/>
        <v>#VALUE!</v>
      </c>
      <c r="DB615" s="192" t="e">
        <f t="shared" si="3722"/>
        <v>#VALUE!</v>
      </c>
      <c r="DC615" s="192" t="e">
        <f t="shared" si="3722"/>
        <v>#VALUE!</v>
      </c>
      <c r="DD615" s="192" t="e">
        <f t="shared" si="3722"/>
        <v>#VALUE!</v>
      </c>
      <c r="DE615" s="192" t="e">
        <f t="shared" si="3722"/>
        <v>#VALUE!</v>
      </c>
      <c r="DF615" s="192" t="e">
        <f t="shared" si="3722"/>
        <v>#VALUE!</v>
      </c>
      <c r="DG615" s="192" t="e">
        <f t="shared" si="3722"/>
        <v>#VALUE!</v>
      </c>
      <c r="DH615" s="192" t="e">
        <f t="shared" si="3722"/>
        <v>#VALUE!</v>
      </c>
      <c r="DI615" s="192" t="e">
        <f t="shared" si="3722"/>
        <v>#VALUE!</v>
      </c>
      <c r="DJ615" s="192" t="e">
        <f t="shared" si="3497"/>
        <v>#VALUE!</v>
      </c>
      <c r="DK615" s="192" t="e">
        <f t="shared" si="3498"/>
        <v>#VALUE!</v>
      </c>
      <c r="DL615" s="192" t="e">
        <f t="shared" si="3499"/>
        <v>#VALUE!</v>
      </c>
      <c r="DM615" s="192" t="e">
        <f t="shared" si="3500"/>
        <v>#VALUE!</v>
      </c>
      <c r="DN615" s="192" t="e">
        <f t="shared" si="3501"/>
        <v>#VALUE!</v>
      </c>
      <c r="DO615" s="192" t="e">
        <f t="shared" si="3502"/>
        <v>#VALUE!</v>
      </c>
      <c r="DP615" s="192" t="e">
        <f t="shared" si="3503"/>
        <v>#VALUE!</v>
      </c>
      <c r="DQ615" s="192" t="e">
        <f t="shared" si="3504"/>
        <v>#VALUE!</v>
      </c>
      <c r="DR615" s="192" t="e">
        <f t="shared" si="3505"/>
        <v>#VALUE!</v>
      </c>
      <c r="DS615" s="192" t="e">
        <f t="shared" si="3506"/>
        <v>#VALUE!</v>
      </c>
      <c r="DT615" s="192" t="e">
        <f t="shared" si="3507"/>
        <v>#VALUE!</v>
      </c>
      <c r="DU615" s="192" t="e">
        <f t="shared" si="3508"/>
        <v>#VALUE!</v>
      </c>
      <c r="DV615" s="198" t="e">
        <f t="shared" si="3509"/>
        <v>#VALUE!</v>
      </c>
      <c r="DW615" s="198" t="e">
        <f t="shared" si="3510"/>
        <v>#DIV/0!</v>
      </c>
      <c r="DX615" s="198" t="e">
        <f t="shared" si="3511"/>
        <v>#DIV/0!</v>
      </c>
      <c r="DY615" s="198" t="e">
        <f t="shared" si="3512"/>
        <v>#VALUE!</v>
      </c>
      <c r="DZ615" s="198" t="e">
        <f t="shared" si="3513"/>
        <v>#VALUE!</v>
      </c>
      <c r="EA615" s="198" t="e">
        <f t="shared" si="3514"/>
        <v>#VALUE!</v>
      </c>
      <c r="EB615" s="198" t="e">
        <f t="shared" si="3515"/>
        <v>#VALUE!</v>
      </c>
      <c r="EC615" s="198" t="e">
        <f t="shared" si="3516"/>
        <v>#DIV/0!</v>
      </c>
      <c r="ED615" s="198" t="e">
        <f t="shared" si="3517"/>
        <v>#VALUE!</v>
      </c>
      <c r="EE615" s="198" t="e">
        <f t="shared" si="3518"/>
        <v>#VALUE!</v>
      </c>
      <c r="EF615" s="198" t="e">
        <f t="shared" ref="EF615:EO615" si="3723">DV615/SUM($DV615:$EE615)</f>
        <v>#VALUE!</v>
      </c>
      <c r="EG615" s="198" t="e">
        <f t="shared" si="3723"/>
        <v>#DIV/0!</v>
      </c>
      <c r="EH615" s="198" t="e">
        <f t="shared" si="3723"/>
        <v>#DIV/0!</v>
      </c>
      <c r="EI615" s="198" t="e">
        <f t="shared" si="3723"/>
        <v>#VALUE!</v>
      </c>
      <c r="EJ615" s="198" t="e">
        <f t="shared" si="3723"/>
        <v>#VALUE!</v>
      </c>
      <c r="EK615" s="198" t="e">
        <f t="shared" si="3723"/>
        <v>#VALUE!</v>
      </c>
      <c r="EL615" s="198" t="e">
        <f t="shared" si="3723"/>
        <v>#VALUE!</v>
      </c>
      <c r="EM615" s="198" t="e">
        <f t="shared" si="3723"/>
        <v>#DIV/0!</v>
      </c>
      <c r="EN615" s="198" t="e">
        <f t="shared" si="3723"/>
        <v>#VALUE!</v>
      </c>
      <c r="EO615" s="198" t="e">
        <f t="shared" si="3723"/>
        <v>#VALUE!</v>
      </c>
      <c r="EP615" s="511">
        <f t="shared" ref="EP615:EW615" si="3724">EP614</f>
        <v>0.08</v>
      </c>
      <c r="EQ615" s="511">
        <f t="shared" si="3724"/>
        <v>0.015</v>
      </c>
      <c r="ER615" s="511">
        <f t="shared" si="3724"/>
        <v>0.015</v>
      </c>
      <c r="ES615" s="511">
        <f t="shared" si="3724"/>
        <v>0.015</v>
      </c>
      <c r="ET615" s="511">
        <f t="shared" si="3724"/>
        <v>0.015</v>
      </c>
      <c r="EU615" s="511">
        <f t="shared" si="3724"/>
        <v>0.09</v>
      </c>
      <c r="EV615" s="511">
        <f t="shared" si="3724"/>
        <v>0.09</v>
      </c>
      <c r="EW615" s="511">
        <f t="shared" si="3724"/>
        <v>0.09</v>
      </c>
      <c r="EX615" s="420" t="str">
        <f>IF(_tag_month_day!AS611="","",_tag_month_day!AS611/100)</f>
        <v/>
      </c>
      <c r="EY615" s="420" t="str">
        <f>IF(_tag_month_day!AT611="","",_tag_month_day!AT611/100)</f>
        <v/>
      </c>
      <c r="EZ615" s="420" t="str">
        <f>IF(_tag_month_day!AU611="","",_tag_month_day!AU611/100)</f>
        <v/>
      </c>
      <c r="FA615" s="420" t="str">
        <f>IF(_tag_month_day!AV611="","",_tag_month_day!AV611/100)</f>
        <v/>
      </c>
      <c r="FB615" s="420" t="str">
        <f>IF(_tag_month_day!AW611="","",_tag_month_day!AW611/100)</f>
        <v/>
      </c>
      <c r="FC615" s="420" t="str">
        <f>IF(_tag_month_day!AX611="","",_tag_month_day!AX611/100)</f>
        <v/>
      </c>
      <c r="FD615" s="510">
        <f t="shared" si="3547"/>
        <v>0.33</v>
      </c>
      <c r="FE615" s="510">
        <f t="shared" si="3548"/>
        <v>0.19</v>
      </c>
      <c r="FF615" s="510">
        <f t="shared" si="3549"/>
        <v>0.003</v>
      </c>
      <c r="FG615" s="510">
        <f t="shared" si="3550"/>
        <v>0</v>
      </c>
      <c r="FH615" s="603">
        <f t="shared" si="3551"/>
        <v>0.0001</v>
      </c>
      <c r="FI615" s="510">
        <f t="shared" ref="FI615:FR615" si="3725">FI614</f>
        <v>0.41</v>
      </c>
      <c r="FJ615" s="510">
        <f t="shared" si="3725"/>
        <v>0.11</v>
      </c>
      <c r="FK615" s="510">
        <f t="shared" si="3725"/>
        <v>0.015</v>
      </c>
      <c r="FL615" s="510">
        <f t="shared" si="3725"/>
        <v>0</v>
      </c>
      <c r="FM615" s="603">
        <f t="shared" si="3725"/>
        <v>0.0001</v>
      </c>
      <c r="FN615" s="510" t="str">
        <f>IF(_tag_month_day!AY611="","",_tag_month_day!AY611/100)</f>
        <v/>
      </c>
      <c r="FO615" s="510" t="str">
        <f>IF(_tag_month_day!AZ611="","",_tag_month_day!AZ611/100)</f>
        <v/>
      </c>
      <c r="FP615" s="510" t="str">
        <f>IF(_tag_month_day!BA611="","",_tag_month_day!BA611/100)</f>
        <v/>
      </c>
      <c r="FQ615" s="510" t="str">
        <f>IF(_tag_month_day!BB611="","",_tag_month_day!BB611/100)</f>
        <v/>
      </c>
      <c r="FR615" s="603" t="str">
        <f>IF(_tag_month_day!BC611="","",_tag_month_day!BC611/100)</f>
        <v/>
      </c>
      <c r="FS615" s="510" t="str">
        <f>IF(_tag_month_day!BD611="","",_tag_month_day!BD611/100)</f>
        <v/>
      </c>
      <c r="FT615" s="510" t="str">
        <f>IF(_tag_month_day!BE611="","",_tag_month_day!BE611/100)</f>
        <v/>
      </c>
      <c r="FU615" s="510" t="str">
        <f>IF(_tag_month_day!BF611="","",_tag_month_day!BF611/100)</f>
        <v/>
      </c>
      <c r="FV615" s="510" t="str">
        <f>IF(_tag_month_day!BG611="","",_tag_month_day!BG611/100)</f>
        <v/>
      </c>
      <c r="FW615" s="603" t="str">
        <f>IF(_tag_month_day!BH611="","",_tag_month_day!BH611/100)</f>
        <v/>
      </c>
      <c r="FX615" s="510" t="str">
        <f>IF(_tag_month_day!BI611="","",_tag_month_day!BI611/100)</f>
        <v/>
      </c>
      <c r="FY615" s="510" t="str">
        <f>IF(_tag_month_day!BJ611="","",_tag_month_day!BJ611/100)</f>
        <v/>
      </c>
      <c r="FZ615" s="605" t="str">
        <f>IF(_tag_month_day!BK611="","",_tag_month_day!BK611/100)</f>
        <v/>
      </c>
      <c r="GA615" s="510" t="str">
        <f>IF(_tag_month_day!BL611="","",_tag_month_day!BL611/100)</f>
        <v/>
      </c>
      <c r="GB615" s="603" t="str">
        <f>IF(_tag_month_day!BM611="","",_tag_month_day!BM611/100)</f>
        <v/>
      </c>
      <c r="GC615" s="420" t="str">
        <f>IF(_tag_month_day!BN611="","",_tag_month_day!BN611/100)</f>
        <v/>
      </c>
      <c r="GD615" s="420" t="str">
        <f>IF(_tag_month_day!BO611="","",_tag_month_day!BO611/100)</f>
        <v/>
      </c>
      <c r="GE615" s="420" t="str">
        <f>IF(_tag_month_day!BP611="","",_tag_month_day!BP611/100)</f>
        <v/>
      </c>
      <c r="GF615" s="420" t="str">
        <f>IF(_tag_month_day!BQ611="","",_tag_month_day!BQ611/100)</f>
        <v/>
      </c>
      <c r="GG615" s="420" t="str">
        <f>IF(_tag_month_day!BR611="","",_tag_month_day!BR611/100)</f>
        <v/>
      </c>
      <c r="GH615" s="420" t="str">
        <f>IF(_tag_month_day!BS611="","",_tag_month_day!BS611/100)</f>
        <v/>
      </c>
      <c r="GI615" s="603" t="str">
        <f>IF(_tag_month_day!BT611="","",_tag_month_day!BT611/100)</f>
        <v/>
      </c>
      <c r="GJ615" s="612" t="str">
        <f>IF(_tag_month_day!BU611="","",_tag_month_day!BU611/100)</f>
        <v/>
      </c>
      <c r="GK615" s="620" t="str">
        <f>IF(_tag_month_day!BV611="",IF(_rlcf_month_day!A$2="","",_rlcf_month_day!A$2/100),_tag_month_day!BV611/100)</f>
        <v/>
      </c>
      <c r="GL615" s="620" t="str">
        <f>IF(_tag_month_day!BW611="",IF(_rlcf_month_day!B$2="","",_rlcf_month_day!B$2/100),_tag_month_day!BW611/100)</f>
        <v/>
      </c>
      <c r="GM615" s="621" t="str">
        <f>IF(_tag_month_day!BX611="",IF(_rlcf_month_day!C$2="","",_rlcf_month_day!C$2/100),_tag_month_day!BX611/100)</f>
        <v/>
      </c>
      <c r="GN615" s="620" t="str">
        <f>IF(_tag_month_day!BV611="",IF(_rlcf_month_day!A$2="","",_rlcf_month_day!A$2/100),_tag_month_day!BV611/100)</f>
        <v/>
      </c>
      <c r="GO615" s="620" t="str">
        <f>IF(_tag_month_day!BW611="",IF(_rlcf_month_day!B$2="","",_rlcf_month_day!B$2/100),_tag_month_day!BW611/100)</f>
        <v/>
      </c>
      <c r="GP615" s="620" t="str">
        <f>IF(_tag_month_day!CD611="",IF(_rlcf_month_day!E$2="","",_rlcf_month_day!E$2/100),_tag_month_day!CD611/100)</f>
        <v/>
      </c>
      <c r="GQ615" s="620" t="str">
        <f>IF(_tag_month_day!CE611="",IF(_rlcf_month_day!F$2="","",_rlcf_month_day!F$2/100),_tag_month_day!CE611/100)</f>
        <v/>
      </c>
      <c r="GR615" s="621" t="str">
        <f>IF(_tag_month_day!CF611="",IF(_rlcf_month_day!G$2="","",_rlcf_month_day!G$2/100),_tag_month_day!CF611/100)</f>
        <v/>
      </c>
      <c r="GS615" s="626">
        <f t="shared" ref="GS615:HH615" si="3726">GS614</f>
        <v>0.953</v>
      </c>
      <c r="GT615" s="626">
        <f t="shared" si="3726"/>
        <v>0.55</v>
      </c>
      <c r="GU615" s="626">
        <f t="shared" si="3726"/>
        <v>0.55</v>
      </c>
      <c r="GV615" s="626">
        <f t="shared" si="3726"/>
        <v>0.55</v>
      </c>
      <c r="GW615" s="626">
        <f t="shared" si="3726"/>
        <v>0.5</v>
      </c>
      <c r="GX615" s="626">
        <f t="shared" si="3726"/>
        <v>0.935</v>
      </c>
      <c r="GY615" s="626">
        <f t="shared" si="3726"/>
        <v>0.15</v>
      </c>
      <c r="GZ615" s="626">
        <f t="shared" si="3726"/>
        <v>1</v>
      </c>
      <c r="HA615" s="632">
        <f t="shared" si="3726"/>
        <v>0.047</v>
      </c>
      <c r="HB615" s="632">
        <f t="shared" si="3726"/>
        <v>0.45</v>
      </c>
      <c r="HC615" s="632">
        <f t="shared" si="3726"/>
        <v>0.45</v>
      </c>
      <c r="HD615" s="632">
        <f t="shared" si="3726"/>
        <v>0.45</v>
      </c>
      <c r="HE615" s="632">
        <f t="shared" si="3726"/>
        <v>0.5</v>
      </c>
      <c r="HF615" s="632">
        <f t="shared" si="3726"/>
        <v>0.065</v>
      </c>
      <c r="HG615" s="632">
        <f t="shared" si="3726"/>
        <v>0.85</v>
      </c>
      <c r="HH615" s="632">
        <f t="shared" si="3726"/>
        <v>0</v>
      </c>
      <c r="HI615" s="68">
        <f t="shared" si="3523"/>
        <v>0</v>
      </c>
      <c r="HJ615" s="68" t="e">
        <f t="shared" si="3554"/>
        <v>#VALUE!</v>
      </c>
      <c r="HK615" s="202">
        <f t="shared" si="3555"/>
        <v>0.85</v>
      </c>
      <c r="HL615" s="464">
        <f t="shared" si="3556"/>
        <v>550000</v>
      </c>
      <c r="HM615" s="464">
        <f t="shared" si="3557"/>
        <v>480000</v>
      </c>
      <c r="HN615" s="192" t="e">
        <f t="shared" si="3524"/>
        <v>#VALUE!</v>
      </c>
      <c r="HO615" s="192" t="e">
        <f>HN615*HK615*$HO$2/HL615*1000000</f>
        <v>#VALUE!</v>
      </c>
      <c r="HP615" s="192" t="e">
        <f>HN615*HK615*$HP$2/HM615*1000000</f>
        <v>#VALUE!</v>
      </c>
    </row>
    <row r="616" customFormat="1" spans="1:224">
      <c r="A616" s="381">
        <v>611</v>
      </c>
      <c r="B616" s="54">
        <f ca="1" t="shared" si="3558"/>
        <v>43642</v>
      </c>
      <c r="C616" s="57">
        <f t="shared" si="3559"/>
        <v>0.0416666666666667</v>
      </c>
      <c r="D616" s="68" t="str">
        <f ca="1" t="shared" si="3525"/>
        <v>白班</v>
      </c>
      <c r="E616" s="68" t="str">
        <f ca="1" t="shared" si="3526"/>
        <v>乙</v>
      </c>
      <c r="F616" s="68">
        <f ca="1">SUMPRODUCT((成本日报!$A$3:$A$95=计划!B616)*(成本日报!$B$3:$B$95=计划!$D616),成本日报!$C$3:$C$95)</f>
        <v>2</v>
      </c>
      <c r="G616" s="382">
        <f ca="1" t="shared" si="3560"/>
        <v>43642.4166666652</v>
      </c>
      <c r="H616" s="382">
        <f ca="1" t="shared" si="3527"/>
        <v>43642.4236111096</v>
      </c>
      <c r="I616" s="382">
        <f ca="1" t="shared" si="3528"/>
        <v>43642.4291666652</v>
      </c>
      <c r="J616" s="382">
        <f ca="1" t="shared" si="3529"/>
        <v>43642.4583333319</v>
      </c>
      <c r="K616" s="382">
        <f ca="1" t="shared" si="3530"/>
        <v>43642.5208333319</v>
      </c>
      <c r="L616" s="382">
        <f ca="1" t="shared" si="3531"/>
        <v>43642.5416666652</v>
      </c>
      <c r="M616" s="398" t="str">
        <f>IF(_tag_month_day!A612="","",_tag_month_day!A612)</f>
        <v/>
      </c>
      <c r="N616" s="398" t="str">
        <f>IF(_tag_month_day!B612="","",_tag_month_day!B612)</f>
        <v/>
      </c>
      <c r="O616" s="399" t="e">
        <f t="shared" si="3532"/>
        <v>#VALUE!</v>
      </c>
      <c r="P616" s="398" t="str">
        <f>IF(_tag_month_day!C612="","",_tag_month_day!C612)</f>
        <v/>
      </c>
      <c r="Q616" s="398" t="str">
        <f>IF(_tag_month_day!D612="","",_tag_month_day!D612)</f>
        <v/>
      </c>
      <c r="R616" s="416">
        <f>IF(_tag_month_day!CB612="",R615,_tag_month_day!CB612/100)</f>
        <v>0.07</v>
      </c>
      <c r="S616" s="417" t="str">
        <f>IF(_tag_month_day!E612="","",_tag_month_day!E612)</f>
        <v/>
      </c>
      <c r="T616" s="417" t="str">
        <f>IF(_tag_month_day!F612="","",_tag_month_day!F612)</f>
        <v/>
      </c>
      <c r="U616" s="418" t="e">
        <f t="shared" si="3486"/>
        <v>#VALUE!</v>
      </c>
      <c r="V616" s="53" t="e">
        <f t="shared" si="3487"/>
        <v>#VALUE!</v>
      </c>
      <c r="W616" s="419" t="str">
        <f>IF(_jhy_month_day!A612="","",_jhy_month_day!A612)</f>
        <v/>
      </c>
      <c r="X616" s="420" t="str">
        <f>IF(_jhy_month_day!B612="","",_jhy_month_day!B612/100)</f>
        <v/>
      </c>
      <c r="Y616" s="420" t="str">
        <f>IF(_jhy_month_day!C612="","",_jhy_month_day!C612/100)</f>
        <v/>
      </c>
      <c r="Z616" s="439">
        <f t="shared" si="3576"/>
        <v>153</v>
      </c>
      <c r="AA616" s="440" t="str">
        <f>IF(_tag_month_day!G612="","",_tag_month_day!G612/100)</f>
        <v/>
      </c>
      <c r="AB616" s="440" t="str">
        <f>IF(_tag_month_day!H612="","",_tag_month_day!H612/100)</f>
        <v/>
      </c>
      <c r="AC616" s="193">
        <f t="shared" si="3533"/>
        <v>1.59963432013121</v>
      </c>
      <c r="AD616" s="441" t="str">
        <f t="shared" si="3534"/>
        <v/>
      </c>
      <c r="AE616" s="442" t="str">
        <f t="shared" si="3535"/>
        <v/>
      </c>
      <c r="AF616" s="443">
        <v>1</v>
      </c>
      <c r="AG616" s="68" t="str">
        <f>IF(_duihao_month_day!A612="","",_duihao_month_day!A612)</f>
        <v/>
      </c>
      <c r="AH616" s="463">
        <f>IF(_gyk_month_day!B612="",AH615,_gyk_month_day!B612)</f>
        <v>820</v>
      </c>
      <c r="AI616" s="464"/>
      <c r="AJ616" s="68" t="str">
        <f>IF(_tag_month_day!I612="","",_tag_month_day!I612)</f>
        <v/>
      </c>
      <c r="AK616" s="465" t="str">
        <f>IF(_tzyy_month_day!A612="","",_tzyy_month_day!A612)</f>
        <v/>
      </c>
      <c r="AL616" s="465" t="str">
        <f>IF(_tzyy_month_day!B612="","",_tzyy_month_day!B612)</f>
        <v/>
      </c>
      <c r="AM616" s="465" t="str">
        <f>IF(_tzyy_month_day!C612="","",_tzyy_month_day!C612)</f>
        <v/>
      </c>
      <c r="AN616" s="466" t="str">
        <f>IF(_tag_month_day!CG612="","",_tag_month_day!CG612)</f>
        <v/>
      </c>
      <c r="AO616" s="466" t="str">
        <f>IF(_tag_month_day!CH612="","",_tag_month_day!CH612)</f>
        <v/>
      </c>
      <c r="AP616" s="486" t="e">
        <f t="shared" si="3536"/>
        <v>#VALUE!</v>
      </c>
      <c r="AQ616" s="487" t="str">
        <f>IF(_tag_month_day!J612="","",_tag_month_day!J612/100)</f>
        <v/>
      </c>
      <c r="AR616" s="488">
        <f t="shared" si="3537"/>
        <v>1.3</v>
      </c>
      <c r="AS616" s="489" t="e">
        <f t="shared" si="3488"/>
        <v>#VALUE!</v>
      </c>
      <c r="AT616" s="489">
        <f t="shared" si="3538"/>
        <v>0</v>
      </c>
      <c r="AU616" s="490" t="str">
        <f>IF(_tag_month_day!K612="","",_tag_month_day!K612)</f>
        <v/>
      </c>
      <c r="AV616" s="491" t="str">
        <f>IF(_tag_month_day!L612="","",_tag_month_day!L612/100)</f>
        <v/>
      </c>
      <c r="AW616" s="420">
        <f t="shared" si="3460"/>
        <v>0</v>
      </c>
      <c r="AX616" s="420">
        <f t="shared" si="3539"/>
        <v>0</v>
      </c>
      <c r="AY616" s="420" t="str">
        <f>IF(_tag_month_day!M612="","",_tag_month_day!M612/100)</f>
        <v/>
      </c>
      <c r="AZ616" s="420" t="str">
        <f>IF(_tag_month_day!N612="","",_tag_month_day!N612/100)</f>
        <v/>
      </c>
      <c r="BA616" s="420" t="str">
        <f>IF(_tag_month_day!O612="","",_tag_month_day!O612/100)</f>
        <v/>
      </c>
      <c r="BB616" s="496" t="str">
        <f>IF(_tag_month_day!P612="","",_tag_month_day!P612/100)</f>
        <v/>
      </c>
      <c r="BC616" s="496">
        <f t="shared" si="3540"/>
        <v>0</v>
      </c>
      <c r="BD616" s="496" t="str">
        <f>IF(_tag_month_day!Q612="","",_tag_month_day!Q612/100)</f>
        <v/>
      </c>
      <c r="BE616" s="510" t="str">
        <f>IF(_tag_month_day!R612="","",_tag_month_day!R612/100)</f>
        <v/>
      </c>
      <c r="BF616" s="413" t="str">
        <f>IF(_tag_month_day!CC612="","",_tag_month_day!CC612/100)</f>
        <v/>
      </c>
      <c r="BG616" s="511" t="e">
        <f t="shared" si="3489"/>
        <v>#VALUE!</v>
      </c>
      <c r="BH616" s="198">
        <f t="shared" si="3490"/>
        <v>0</v>
      </c>
      <c r="BI616" s="512" t="e">
        <f>IF(CX616=0,BI615,(DK616*查询!$R$5+DL616*查询!$Q$5+DM616*查询!$N$5+DN616*查询!$O$5+DO616*查询!$P$5)*AF616/CX616)</f>
        <v>#VALUE!</v>
      </c>
      <c r="BJ616" s="512" t="e">
        <f>IF(CX616=0,BJ615,(DP616*查询!$S$5+DQ616*查询!$T$5+DR616*查询!$U$5)*AF616/CX616)</f>
        <v>#VALUE!</v>
      </c>
      <c r="BK616" s="512">
        <f t="shared" si="3541"/>
        <v>1</v>
      </c>
      <c r="BL616" s="513" t="str">
        <f>IF(_cfyc_month_day!A612="","",_cfyc_month_day!A612)</f>
        <v/>
      </c>
      <c r="BM616" s="513" t="str">
        <f>IF(_cfyc_month_day!B612="","",_cfyc_month_day!B612)</f>
        <v/>
      </c>
      <c r="BN616" s="513" t="str">
        <f>IF(_cfyc_month_day!C612="","",_cfyc_month_day!C612)</f>
        <v/>
      </c>
      <c r="BO616" s="522" t="str">
        <f>IF(_cfyc_month_day!D612="","",_cfyc_month_day!D612)</f>
        <v/>
      </c>
      <c r="BP616" s="522" t="str">
        <f>IF(_cfyc_month_day!E612="","",_cfyc_month_day!E612)</f>
        <v/>
      </c>
      <c r="BQ616" s="522" t="str">
        <f>IF(_cfyc_month_day!F612="","",_cfyc_month_day!F612)</f>
        <v/>
      </c>
      <c r="BR616" s="513" t="str">
        <f>IF(_tag_month_day!T612="","",_tag_month_day!T612)</f>
        <v/>
      </c>
      <c r="BS616" s="513" t="str">
        <f>IF(_tag_month_day!U612="","",_tag_month_day!U612)</f>
        <v/>
      </c>
      <c r="BT616" s="523" t="str">
        <f t="shared" si="3542"/>
        <v/>
      </c>
      <c r="BU616" s="223" t="str">
        <f>IF(_tag_month_day!V612="","",_tag_month_day!V612)</f>
        <v/>
      </c>
      <c r="BV616" s="206" t="str">
        <f>IF(_tag_month_day!W612="","",_tag_month_day!W612)</f>
        <v/>
      </c>
      <c r="BW616" s="540" t="str">
        <f>IF(_tag_month_day!X612="","",_tag_month_day!X612)</f>
        <v/>
      </c>
      <c r="BX616" s="540" t="str">
        <f>IF(_tag_month_day!Y612="","",_tag_month_day!Y612)</f>
        <v/>
      </c>
      <c r="BY616" s="541">
        <f ca="1" t="shared" si="3543"/>
        <v>43642.5416666652</v>
      </c>
      <c r="BZ616" s="542"/>
      <c r="CA616" s="543" t="str">
        <f>IF(_jhy2_month_day!A612="","",_jhy2_month_day!A612)</f>
        <v/>
      </c>
      <c r="CB616" s="464" t="str">
        <f>IF(_jhy2_month_day!B612="","",_jhy2_month_day!B612)</f>
        <v/>
      </c>
      <c r="CC616" s="464" t="str">
        <f>IF(_jhy2_month_day!C612="","",_jhy2_month_day!C612)</f>
        <v/>
      </c>
      <c r="CD616" s="464" t="str">
        <f>IF(_jhy2_month_day!D612="","",_jhy2_month_day!D612)</f>
        <v/>
      </c>
      <c r="CE616" s="464" t="str">
        <f>IF(_jhy2_month_day!E612="","",_jhy2_month_day!E612)</f>
        <v/>
      </c>
      <c r="CF616" s="464" t="str">
        <f>IF(_jhy2_month_day!F612="","",_jhy2_month_day!F612)</f>
        <v/>
      </c>
      <c r="CG616" s="464" t="str">
        <f>IF(_jhy2_month_day!G612="","",_jhy2_month_day!G612)</f>
        <v/>
      </c>
      <c r="CH616" s="464" t="str">
        <f>IF(_jhy2_month_day!H612="","",_jhy2_month_day!H612)</f>
        <v/>
      </c>
      <c r="CI616" s="464" t="str">
        <f>IF(_jhy2_month_day!I612="","",_jhy2_month_day!I612)</f>
        <v/>
      </c>
      <c r="CJ616" s="464" t="str">
        <f>IF(_jhy2_month_day!J612="","",_jhy2_month_day!J612)</f>
        <v/>
      </c>
      <c r="CK616" s="464" t="str">
        <f>IF(_jhy2_month_day!K612="","",_jhy2_month_day!K612)</f>
        <v/>
      </c>
      <c r="CL616" s="562" t="str">
        <f>IF(_jhy2_month_day!L612="","",_jhy2_month_day!L612)</f>
        <v/>
      </c>
      <c r="CM616" s="562" t="str">
        <f>IF(_jhy2_month_day!M612="","",_jhy2_month_day!M612)</f>
        <v/>
      </c>
      <c r="CN616" s="562" t="str">
        <f>IF(_jhy2_month_day!N612="","",_jhy2_month_day!N612)</f>
        <v/>
      </c>
      <c r="CO616" s="562" t="str">
        <f>IF(_jhy2_month_day!O612="","",_jhy2_month_day!O612)</f>
        <v/>
      </c>
      <c r="CP616" s="562" t="str">
        <f>IF(_jhy2_month_day!P612="","",_jhy2_month_day!P612)</f>
        <v/>
      </c>
      <c r="CQ616" s="562" t="str">
        <f>IF(_jhy2_month_day!Q612="","",_jhy2_month_day!Q612)</f>
        <v/>
      </c>
      <c r="CR616" s="563" t="str">
        <f>IF(_jhy2_month_day!R612="","",_jhy2_month_day!R612)</f>
        <v/>
      </c>
      <c r="CS616" s="576" t="str">
        <f>IF(_jhy2_month_day!S612="","",_jhy2_month_day!S612)</f>
        <v/>
      </c>
      <c r="CT616" s="562" t="str">
        <f>IF(_jhy2_month_day!T612="","",_jhy2_month_day!T612)</f>
        <v/>
      </c>
      <c r="CU616" s="577" t="e">
        <f t="shared" si="3491"/>
        <v>#VALUE!</v>
      </c>
      <c r="CV616" s="198" t="e">
        <f t="shared" si="3492"/>
        <v>#VALUE!</v>
      </c>
      <c r="CW616" s="192" t="e">
        <f t="shared" si="3493"/>
        <v>#VALUE!</v>
      </c>
      <c r="CX616" s="192" t="e">
        <f t="shared" si="3494"/>
        <v>#VALUE!</v>
      </c>
      <c r="CY616" s="202" t="e">
        <f t="shared" si="3495"/>
        <v>#VALUE!</v>
      </c>
      <c r="CZ616" s="192" t="e">
        <f t="shared" ref="CZ616:DI616" si="3727">$AJ616*EF616</f>
        <v>#VALUE!</v>
      </c>
      <c r="DA616" s="192" t="e">
        <f t="shared" si="3727"/>
        <v>#VALUE!</v>
      </c>
      <c r="DB616" s="192" t="e">
        <f t="shared" si="3727"/>
        <v>#VALUE!</v>
      </c>
      <c r="DC616" s="192" t="e">
        <f t="shared" si="3727"/>
        <v>#VALUE!</v>
      </c>
      <c r="DD616" s="192" t="e">
        <f t="shared" si="3727"/>
        <v>#VALUE!</v>
      </c>
      <c r="DE616" s="192" t="e">
        <f t="shared" si="3727"/>
        <v>#VALUE!</v>
      </c>
      <c r="DF616" s="192" t="e">
        <f t="shared" si="3727"/>
        <v>#VALUE!</v>
      </c>
      <c r="DG616" s="192" t="e">
        <f t="shared" si="3727"/>
        <v>#VALUE!</v>
      </c>
      <c r="DH616" s="192" t="e">
        <f t="shared" si="3727"/>
        <v>#VALUE!</v>
      </c>
      <c r="DI616" s="192" t="e">
        <f t="shared" si="3727"/>
        <v>#VALUE!</v>
      </c>
      <c r="DJ616" s="192" t="e">
        <f t="shared" si="3497"/>
        <v>#VALUE!</v>
      </c>
      <c r="DK616" s="192" t="e">
        <f t="shared" si="3498"/>
        <v>#VALUE!</v>
      </c>
      <c r="DL616" s="192" t="e">
        <f t="shared" si="3499"/>
        <v>#VALUE!</v>
      </c>
      <c r="DM616" s="192" t="e">
        <f t="shared" si="3500"/>
        <v>#VALUE!</v>
      </c>
      <c r="DN616" s="192" t="e">
        <f t="shared" si="3501"/>
        <v>#VALUE!</v>
      </c>
      <c r="DO616" s="192" t="e">
        <f t="shared" si="3502"/>
        <v>#VALUE!</v>
      </c>
      <c r="DP616" s="192" t="e">
        <f t="shared" si="3503"/>
        <v>#VALUE!</v>
      </c>
      <c r="DQ616" s="192" t="e">
        <f t="shared" si="3504"/>
        <v>#VALUE!</v>
      </c>
      <c r="DR616" s="192" t="e">
        <f t="shared" si="3505"/>
        <v>#VALUE!</v>
      </c>
      <c r="DS616" s="192" t="e">
        <f t="shared" si="3506"/>
        <v>#VALUE!</v>
      </c>
      <c r="DT616" s="192" t="e">
        <f t="shared" si="3507"/>
        <v>#VALUE!</v>
      </c>
      <c r="DU616" s="192" t="e">
        <f t="shared" si="3508"/>
        <v>#VALUE!</v>
      </c>
      <c r="DV616" s="198" t="e">
        <f t="shared" si="3509"/>
        <v>#VALUE!</v>
      </c>
      <c r="DW616" s="198" t="e">
        <f t="shared" si="3510"/>
        <v>#DIV/0!</v>
      </c>
      <c r="DX616" s="198" t="e">
        <f t="shared" si="3511"/>
        <v>#DIV/0!</v>
      </c>
      <c r="DY616" s="198" t="e">
        <f t="shared" si="3512"/>
        <v>#VALUE!</v>
      </c>
      <c r="DZ616" s="198" t="e">
        <f t="shared" si="3513"/>
        <v>#VALUE!</v>
      </c>
      <c r="EA616" s="198" t="e">
        <f t="shared" si="3514"/>
        <v>#VALUE!</v>
      </c>
      <c r="EB616" s="198" t="e">
        <f t="shared" si="3515"/>
        <v>#VALUE!</v>
      </c>
      <c r="EC616" s="198" t="e">
        <f t="shared" si="3516"/>
        <v>#DIV/0!</v>
      </c>
      <c r="ED616" s="198" t="e">
        <f t="shared" si="3517"/>
        <v>#VALUE!</v>
      </c>
      <c r="EE616" s="198" t="e">
        <f t="shared" si="3518"/>
        <v>#VALUE!</v>
      </c>
      <c r="EF616" s="198" t="e">
        <f t="shared" ref="EF616:EO616" si="3728">DV616/SUM($DV616:$EE616)</f>
        <v>#VALUE!</v>
      </c>
      <c r="EG616" s="198" t="e">
        <f t="shared" si="3728"/>
        <v>#DIV/0!</v>
      </c>
      <c r="EH616" s="198" t="e">
        <f t="shared" si="3728"/>
        <v>#DIV/0!</v>
      </c>
      <c r="EI616" s="198" t="e">
        <f t="shared" si="3728"/>
        <v>#VALUE!</v>
      </c>
      <c r="EJ616" s="198" t="e">
        <f t="shared" si="3728"/>
        <v>#VALUE!</v>
      </c>
      <c r="EK616" s="198" t="e">
        <f t="shared" si="3728"/>
        <v>#VALUE!</v>
      </c>
      <c r="EL616" s="198" t="e">
        <f t="shared" si="3728"/>
        <v>#VALUE!</v>
      </c>
      <c r="EM616" s="198" t="e">
        <f t="shared" si="3728"/>
        <v>#DIV/0!</v>
      </c>
      <c r="EN616" s="198" t="e">
        <f t="shared" si="3728"/>
        <v>#VALUE!</v>
      </c>
      <c r="EO616" s="198" t="e">
        <f t="shared" si="3728"/>
        <v>#VALUE!</v>
      </c>
      <c r="EP616" s="511">
        <f t="shared" ref="EP616:EW616" si="3729">EP615</f>
        <v>0.08</v>
      </c>
      <c r="EQ616" s="511">
        <f t="shared" si="3729"/>
        <v>0.015</v>
      </c>
      <c r="ER616" s="511">
        <f t="shared" si="3729"/>
        <v>0.015</v>
      </c>
      <c r="ES616" s="511">
        <f t="shared" si="3729"/>
        <v>0.015</v>
      </c>
      <c r="ET616" s="511">
        <f t="shared" si="3729"/>
        <v>0.015</v>
      </c>
      <c r="EU616" s="511">
        <f t="shared" si="3729"/>
        <v>0.09</v>
      </c>
      <c r="EV616" s="511">
        <f t="shared" si="3729"/>
        <v>0.09</v>
      </c>
      <c r="EW616" s="511">
        <f t="shared" si="3729"/>
        <v>0.09</v>
      </c>
      <c r="EX616" s="420" t="str">
        <f>IF(_tag_month_day!AS612="","",_tag_month_day!AS612/100)</f>
        <v/>
      </c>
      <c r="EY616" s="420" t="str">
        <f>IF(_tag_month_day!AT612="","",_tag_month_day!AT612/100)</f>
        <v/>
      </c>
      <c r="EZ616" s="420" t="str">
        <f>IF(_tag_month_day!AU612="","",_tag_month_day!AU612/100)</f>
        <v/>
      </c>
      <c r="FA616" s="420" t="str">
        <f>IF(_tag_month_day!AV612="","",_tag_month_day!AV612/100)</f>
        <v/>
      </c>
      <c r="FB616" s="420" t="str">
        <f>IF(_tag_month_day!AW612="","",_tag_month_day!AW612/100)</f>
        <v/>
      </c>
      <c r="FC616" s="420" t="str">
        <f>IF(_tag_month_day!AX612="","",_tag_month_day!AX612/100)</f>
        <v/>
      </c>
      <c r="FD616" s="510">
        <f t="shared" si="3547"/>
        <v>0.33</v>
      </c>
      <c r="FE616" s="510">
        <f t="shared" si="3548"/>
        <v>0.19</v>
      </c>
      <c r="FF616" s="510">
        <f t="shared" si="3549"/>
        <v>0.003</v>
      </c>
      <c r="FG616" s="510">
        <f t="shared" si="3550"/>
        <v>0</v>
      </c>
      <c r="FH616" s="603">
        <f t="shared" si="3551"/>
        <v>0.0001</v>
      </c>
      <c r="FI616" s="510">
        <f t="shared" ref="FI616:FR616" si="3730">FI615</f>
        <v>0.41</v>
      </c>
      <c r="FJ616" s="510">
        <f t="shared" si="3730"/>
        <v>0.11</v>
      </c>
      <c r="FK616" s="510">
        <f t="shared" si="3730"/>
        <v>0.015</v>
      </c>
      <c r="FL616" s="510">
        <f t="shared" si="3730"/>
        <v>0</v>
      </c>
      <c r="FM616" s="603">
        <f t="shared" si="3730"/>
        <v>0.0001</v>
      </c>
      <c r="FN616" s="510" t="str">
        <f>IF(_tag_month_day!AY612="","",_tag_month_day!AY612/100)</f>
        <v/>
      </c>
      <c r="FO616" s="510" t="str">
        <f>IF(_tag_month_day!AZ612="","",_tag_month_day!AZ612/100)</f>
        <v/>
      </c>
      <c r="FP616" s="510" t="str">
        <f>IF(_tag_month_day!BA612="","",_tag_month_day!BA612/100)</f>
        <v/>
      </c>
      <c r="FQ616" s="510" t="str">
        <f>IF(_tag_month_day!BB612="","",_tag_month_day!BB612/100)</f>
        <v/>
      </c>
      <c r="FR616" s="603" t="str">
        <f>IF(_tag_month_day!BC612="","",_tag_month_day!BC612/100)</f>
        <v/>
      </c>
      <c r="FS616" s="510" t="str">
        <f>IF(_tag_month_day!BD612="","",_tag_month_day!BD612/100)</f>
        <v/>
      </c>
      <c r="FT616" s="510" t="str">
        <f>IF(_tag_month_day!BE612="","",_tag_month_day!BE612/100)</f>
        <v/>
      </c>
      <c r="FU616" s="510" t="str">
        <f>IF(_tag_month_day!BF612="","",_tag_month_day!BF612/100)</f>
        <v/>
      </c>
      <c r="FV616" s="510" t="str">
        <f>IF(_tag_month_day!BG612="","",_tag_month_day!BG612/100)</f>
        <v/>
      </c>
      <c r="FW616" s="603" t="str">
        <f>IF(_tag_month_day!BH612="","",_tag_month_day!BH612/100)</f>
        <v/>
      </c>
      <c r="FX616" s="510" t="str">
        <f>IF(_tag_month_day!BI612="","",_tag_month_day!BI612/100)</f>
        <v/>
      </c>
      <c r="FY616" s="510" t="str">
        <f>IF(_tag_month_day!BJ612="","",_tag_month_day!BJ612/100)</f>
        <v/>
      </c>
      <c r="FZ616" s="605" t="str">
        <f>IF(_tag_month_day!BK612="","",_tag_month_day!BK612/100)</f>
        <v/>
      </c>
      <c r="GA616" s="510" t="str">
        <f>IF(_tag_month_day!BL612="","",_tag_month_day!BL612/100)</f>
        <v/>
      </c>
      <c r="GB616" s="603" t="str">
        <f>IF(_tag_month_day!BM612="","",_tag_month_day!BM612/100)</f>
        <v/>
      </c>
      <c r="GC616" s="420" t="str">
        <f>IF(_tag_month_day!BN612="","",_tag_month_day!BN612/100)</f>
        <v/>
      </c>
      <c r="GD616" s="420" t="str">
        <f>IF(_tag_month_day!BO612="","",_tag_month_day!BO612/100)</f>
        <v/>
      </c>
      <c r="GE616" s="420" t="str">
        <f>IF(_tag_month_day!BP612="","",_tag_month_day!BP612/100)</f>
        <v/>
      </c>
      <c r="GF616" s="420" t="str">
        <f>IF(_tag_month_day!BQ612="","",_tag_month_day!BQ612/100)</f>
        <v/>
      </c>
      <c r="GG616" s="420" t="str">
        <f>IF(_tag_month_day!BR612="","",_tag_month_day!BR612/100)</f>
        <v/>
      </c>
      <c r="GH616" s="420" t="str">
        <f>IF(_tag_month_day!BS612="","",_tag_month_day!BS612/100)</f>
        <v/>
      </c>
      <c r="GI616" s="603" t="str">
        <f>IF(_tag_month_day!BT612="","",_tag_month_day!BT612/100)</f>
        <v/>
      </c>
      <c r="GJ616" s="612" t="str">
        <f>IF(_tag_month_day!BU612="","",_tag_month_day!BU612/100)</f>
        <v/>
      </c>
      <c r="GK616" s="620" t="str">
        <f>IF(_tag_month_day!BV612="",IF(_rlcf_month_day!A$2="","",_rlcf_month_day!A$2/100),_tag_month_day!BV612/100)</f>
        <v/>
      </c>
      <c r="GL616" s="620" t="str">
        <f>IF(_tag_month_day!BW612="",IF(_rlcf_month_day!B$2="","",_rlcf_month_day!B$2/100),_tag_month_day!BW612/100)</f>
        <v/>
      </c>
      <c r="GM616" s="621" t="str">
        <f>IF(_tag_month_day!BX612="",IF(_rlcf_month_day!C$2="","",_rlcf_month_day!C$2/100),_tag_month_day!BX612/100)</f>
        <v/>
      </c>
      <c r="GN616" s="620" t="str">
        <f>IF(_tag_month_day!BV612="",IF(_rlcf_month_day!A$2="","",_rlcf_month_day!A$2/100),_tag_month_day!BV612/100)</f>
        <v/>
      </c>
      <c r="GO616" s="620" t="str">
        <f>IF(_tag_month_day!BW612="",IF(_rlcf_month_day!B$2="","",_rlcf_month_day!B$2/100),_tag_month_day!BW612/100)</f>
        <v/>
      </c>
      <c r="GP616" s="620" t="str">
        <f>IF(_tag_month_day!CD612="",IF(_rlcf_month_day!E$2="","",_rlcf_month_day!E$2/100),_tag_month_day!CD612/100)</f>
        <v/>
      </c>
      <c r="GQ616" s="620" t="str">
        <f>IF(_tag_month_day!CE612="",IF(_rlcf_month_day!F$2="","",_rlcf_month_day!F$2/100),_tag_month_day!CE612/100)</f>
        <v/>
      </c>
      <c r="GR616" s="621" t="str">
        <f>IF(_tag_month_day!CF612="",IF(_rlcf_month_day!G$2="","",_rlcf_month_day!G$2/100),_tag_month_day!CF612/100)</f>
        <v/>
      </c>
      <c r="GS616" s="626">
        <f t="shared" ref="GS616:HH616" si="3731">GS615</f>
        <v>0.953</v>
      </c>
      <c r="GT616" s="626">
        <f t="shared" si="3731"/>
        <v>0.55</v>
      </c>
      <c r="GU616" s="626">
        <f t="shared" si="3731"/>
        <v>0.55</v>
      </c>
      <c r="GV616" s="626">
        <f t="shared" si="3731"/>
        <v>0.55</v>
      </c>
      <c r="GW616" s="626">
        <f t="shared" si="3731"/>
        <v>0.5</v>
      </c>
      <c r="GX616" s="626">
        <f t="shared" si="3731"/>
        <v>0.935</v>
      </c>
      <c r="GY616" s="626">
        <f t="shared" si="3731"/>
        <v>0.15</v>
      </c>
      <c r="GZ616" s="626">
        <f t="shared" si="3731"/>
        <v>1</v>
      </c>
      <c r="HA616" s="632">
        <f t="shared" si="3731"/>
        <v>0.047</v>
      </c>
      <c r="HB616" s="632">
        <f t="shared" si="3731"/>
        <v>0.45</v>
      </c>
      <c r="HC616" s="632">
        <f t="shared" si="3731"/>
        <v>0.45</v>
      </c>
      <c r="HD616" s="632">
        <f t="shared" si="3731"/>
        <v>0.45</v>
      </c>
      <c r="HE616" s="632">
        <f t="shared" si="3731"/>
        <v>0.5</v>
      </c>
      <c r="HF616" s="632">
        <f t="shared" si="3731"/>
        <v>0.065</v>
      </c>
      <c r="HG616" s="632">
        <f t="shared" si="3731"/>
        <v>0.85</v>
      </c>
      <c r="HH616" s="632">
        <f t="shared" si="3731"/>
        <v>0</v>
      </c>
      <c r="HI616" s="68">
        <f t="shared" si="3523"/>
        <v>0</v>
      </c>
      <c r="HJ616" s="68" t="e">
        <f t="shared" si="3554"/>
        <v>#VALUE!</v>
      </c>
      <c r="HK616" s="202">
        <f t="shared" si="3555"/>
        <v>0.85</v>
      </c>
      <c r="HL616" s="464">
        <f t="shared" si="3556"/>
        <v>550000</v>
      </c>
      <c r="HM616" s="464">
        <f t="shared" si="3557"/>
        <v>480000</v>
      </c>
      <c r="HN616" s="192" t="e">
        <f t="shared" si="3524"/>
        <v>#VALUE!</v>
      </c>
      <c r="HO616" s="192" t="e">
        <f>HN616*HK616*$HO$2/HL616*1000000</f>
        <v>#VALUE!</v>
      </c>
      <c r="HP616" s="192" t="e">
        <f>HN616*HK616*$HP$2/HM616*1000000</f>
        <v>#VALUE!</v>
      </c>
    </row>
    <row r="617" customFormat="1" spans="1:224">
      <c r="A617" s="381">
        <v>612</v>
      </c>
      <c r="B617" s="54">
        <f ca="1" t="shared" si="3558"/>
        <v>43642</v>
      </c>
      <c r="C617" s="57">
        <f t="shared" si="3559"/>
        <v>0.0416666666666667</v>
      </c>
      <c r="D617" s="68" t="str">
        <f ca="1" t="shared" si="3525"/>
        <v>白班</v>
      </c>
      <c r="E617" s="68" t="str">
        <f ca="1" t="shared" si="3526"/>
        <v>乙</v>
      </c>
      <c r="F617" s="68">
        <f ca="1">SUMPRODUCT((成本日报!$A$3:$A$95=计划!B617)*(成本日报!$B$3:$B$95=计划!$D617),成本日报!$C$3:$C$95)</f>
        <v>2</v>
      </c>
      <c r="G617" s="382">
        <f ca="1" t="shared" si="3560"/>
        <v>43642.4583333319</v>
      </c>
      <c r="H617" s="382">
        <f ca="1" t="shared" si="3527"/>
        <v>43642.4652777763</v>
      </c>
      <c r="I617" s="382">
        <f ca="1" t="shared" si="3528"/>
        <v>43642.4708333318</v>
      </c>
      <c r="J617" s="382">
        <f ca="1" t="shared" si="3529"/>
        <v>43642.4999999985</v>
      </c>
      <c r="K617" s="382">
        <f ca="1" t="shared" si="3530"/>
        <v>43642.5624999985</v>
      </c>
      <c r="L617" s="382">
        <f ca="1" t="shared" si="3531"/>
        <v>43642.5833333319</v>
      </c>
      <c r="M617" s="398" t="str">
        <f>IF(_tag_month_day!A613="","",_tag_month_day!A613)</f>
        <v/>
      </c>
      <c r="N617" s="398" t="str">
        <f>IF(_tag_month_day!B613="","",_tag_month_day!B613)</f>
        <v/>
      </c>
      <c r="O617" s="399" t="e">
        <f t="shared" si="3532"/>
        <v>#VALUE!</v>
      </c>
      <c r="P617" s="398" t="str">
        <f>IF(_tag_month_day!C613="","",_tag_month_day!C613)</f>
        <v/>
      </c>
      <c r="Q617" s="398" t="str">
        <f>IF(_tag_month_day!D613="","",_tag_month_day!D613)</f>
        <v/>
      </c>
      <c r="R617" s="416">
        <f>IF(_tag_month_day!CB613="",R616,_tag_month_day!CB613/100)</f>
        <v>0.07</v>
      </c>
      <c r="S617" s="417" t="str">
        <f>IF(_tag_month_day!E613="","",_tag_month_day!E613)</f>
        <v/>
      </c>
      <c r="T617" s="417" t="str">
        <f>IF(_tag_month_day!F613="","",_tag_month_day!F613)</f>
        <v/>
      </c>
      <c r="U617" s="418" t="e">
        <f t="shared" si="3486"/>
        <v>#VALUE!</v>
      </c>
      <c r="V617" s="53" t="e">
        <f t="shared" si="3487"/>
        <v>#VALUE!</v>
      </c>
      <c r="W617" s="419" t="str">
        <f>IF(_jhy_month_day!A613="","",_jhy_month_day!A613)</f>
        <v/>
      </c>
      <c r="X617" s="420" t="str">
        <f>IF(_jhy_month_day!B613="","",_jhy_month_day!B613/100)</f>
        <v/>
      </c>
      <c r="Y617" s="420" t="str">
        <f>IF(_jhy_month_day!C613="","",_jhy_month_day!C613/100)</f>
        <v/>
      </c>
      <c r="Z617" s="439">
        <f t="shared" si="3576"/>
        <v>153</v>
      </c>
      <c r="AA617" s="440" t="str">
        <f>IF(_tag_month_day!G613="","",_tag_month_day!G613/100)</f>
        <v/>
      </c>
      <c r="AB617" s="440" t="str">
        <f>IF(_tag_month_day!H613="","",_tag_month_day!H613/100)</f>
        <v/>
      </c>
      <c r="AC617" s="193">
        <f t="shared" si="3533"/>
        <v>1.59963432013121</v>
      </c>
      <c r="AD617" s="441" t="str">
        <f t="shared" si="3534"/>
        <v/>
      </c>
      <c r="AE617" s="442" t="str">
        <f t="shared" si="3535"/>
        <v/>
      </c>
      <c r="AF617" s="443">
        <v>1</v>
      </c>
      <c r="AG617" s="68" t="str">
        <f>IF(_duihao_month_day!A613="","",_duihao_month_day!A613)</f>
        <v/>
      </c>
      <c r="AH617" s="463">
        <f>IF(_gyk_month_day!B613="",AH616,_gyk_month_day!B613)</f>
        <v>820</v>
      </c>
      <c r="AI617" s="464"/>
      <c r="AJ617" s="68" t="str">
        <f>IF(_tag_month_day!I613="","",_tag_month_day!I613)</f>
        <v/>
      </c>
      <c r="AK617" s="465" t="str">
        <f>IF(_tzyy_month_day!A613="","",_tzyy_month_day!A613)</f>
        <v/>
      </c>
      <c r="AL617" s="465" t="str">
        <f>IF(_tzyy_month_day!B613="","",_tzyy_month_day!B613)</f>
        <v/>
      </c>
      <c r="AM617" s="465" t="str">
        <f>IF(_tzyy_month_day!C613="","",_tzyy_month_day!C613)</f>
        <v/>
      </c>
      <c r="AN617" s="466" t="str">
        <f>IF(_tag_month_day!CG613="","",_tag_month_day!CG613)</f>
        <v/>
      </c>
      <c r="AO617" s="466" t="str">
        <f>IF(_tag_month_day!CH613="","",_tag_month_day!CH613)</f>
        <v/>
      </c>
      <c r="AP617" s="486" t="e">
        <f t="shared" si="3536"/>
        <v>#VALUE!</v>
      </c>
      <c r="AQ617" s="487" t="str">
        <f>IF(_tag_month_day!J613="","",_tag_month_day!J613/100)</f>
        <v/>
      </c>
      <c r="AR617" s="488">
        <f t="shared" si="3537"/>
        <v>1.3</v>
      </c>
      <c r="AS617" s="489" t="e">
        <f t="shared" si="3488"/>
        <v>#VALUE!</v>
      </c>
      <c r="AT617" s="489">
        <f t="shared" si="3538"/>
        <v>0</v>
      </c>
      <c r="AU617" s="490" t="str">
        <f>IF(_tag_month_day!K613="","",_tag_month_day!K613)</f>
        <v/>
      </c>
      <c r="AV617" s="491" t="str">
        <f>IF(_tag_month_day!L613="","",_tag_month_day!L613/100)</f>
        <v/>
      </c>
      <c r="AW617" s="420">
        <f t="shared" si="3460"/>
        <v>0</v>
      </c>
      <c r="AX617" s="420">
        <f t="shared" si="3539"/>
        <v>0</v>
      </c>
      <c r="AY617" s="420" t="str">
        <f>IF(_tag_month_day!M613="","",_tag_month_day!M613/100)</f>
        <v/>
      </c>
      <c r="AZ617" s="420" t="str">
        <f>IF(_tag_month_day!N613="","",_tag_month_day!N613/100)</f>
        <v/>
      </c>
      <c r="BA617" s="420" t="str">
        <f>IF(_tag_month_day!O613="","",_tag_month_day!O613/100)</f>
        <v/>
      </c>
      <c r="BB617" s="496" t="str">
        <f>IF(_tag_month_day!P613="","",_tag_month_day!P613/100)</f>
        <v/>
      </c>
      <c r="BC617" s="496">
        <f t="shared" si="3540"/>
        <v>0</v>
      </c>
      <c r="BD617" s="496" t="str">
        <f>IF(_tag_month_day!Q613="","",_tag_month_day!Q613/100)</f>
        <v/>
      </c>
      <c r="BE617" s="510" t="str">
        <f>IF(_tag_month_day!R613="","",_tag_month_day!R613/100)</f>
        <v/>
      </c>
      <c r="BF617" s="413" t="str">
        <f>IF(_tag_month_day!CC613="","",_tag_month_day!CC613/100)</f>
        <v/>
      </c>
      <c r="BG617" s="511" t="e">
        <f t="shared" si="3489"/>
        <v>#VALUE!</v>
      </c>
      <c r="BH617" s="198">
        <f t="shared" si="3490"/>
        <v>0</v>
      </c>
      <c r="BI617" s="512" t="e">
        <f>IF(CX617=0,BI616,(DK617*查询!$R$5+DL617*查询!$Q$5+DM617*查询!$N$5+DN617*查询!$O$5+DO617*查询!$P$5)*AF617/CX617)</f>
        <v>#VALUE!</v>
      </c>
      <c r="BJ617" s="512" t="e">
        <f>IF(CX617=0,BJ616,(DP617*查询!$S$5+DQ617*查询!$T$5+DR617*查询!$U$5)*AF617/CX617)</f>
        <v>#VALUE!</v>
      </c>
      <c r="BK617" s="512">
        <f t="shared" si="3541"/>
        <v>1</v>
      </c>
      <c r="BL617" s="513" t="str">
        <f>IF(_cfyc_month_day!A613="","",_cfyc_month_day!A613)</f>
        <v/>
      </c>
      <c r="BM617" s="513" t="str">
        <f>IF(_cfyc_month_day!B613="","",_cfyc_month_day!B613)</f>
        <v/>
      </c>
      <c r="BN617" s="513" t="str">
        <f>IF(_cfyc_month_day!C613="","",_cfyc_month_day!C613)</f>
        <v/>
      </c>
      <c r="BO617" s="522" t="str">
        <f>IF(_cfyc_month_day!D613="","",_cfyc_month_day!D613)</f>
        <v/>
      </c>
      <c r="BP617" s="522" t="str">
        <f>IF(_cfyc_month_day!E613="","",_cfyc_month_day!E613)</f>
        <v/>
      </c>
      <c r="BQ617" s="522" t="str">
        <f>IF(_cfyc_month_day!F613="","",_cfyc_month_day!F613)</f>
        <v/>
      </c>
      <c r="BR617" s="513" t="str">
        <f>IF(_tag_month_day!T613="","",_tag_month_day!T613)</f>
        <v/>
      </c>
      <c r="BS617" s="513" t="str">
        <f>IF(_tag_month_day!U613="","",_tag_month_day!U613)</f>
        <v/>
      </c>
      <c r="BT617" s="523" t="str">
        <f t="shared" si="3542"/>
        <v/>
      </c>
      <c r="BU617" s="223" t="str">
        <f>IF(_tag_month_day!V613="","",_tag_month_day!V613)</f>
        <v/>
      </c>
      <c r="BV617" s="206" t="str">
        <f>IF(_tag_month_day!W613="","",_tag_month_day!W613)</f>
        <v/>
      </c>
      <c r="BW617" s="540" t="str">
        <f>IF(_tag_month_day!X613="","",_tag_month_day!X613)</f>
        <v/>
      </c>
      <c r="BX617" s="540" t="str">
        <f>IF(_tag_month_day!Y613="","",_tag_month_day!Y613)</f>
        <v/>
      </c>
      <c r="BY617" s="541">
        <f ca="1" t="shared" si="3543"/>
        <v>43642.5833333319</v>
      </c>
      <c r="BZ617" s="542"/>
      <c r="CA617" s="562" t="str">
        <f>IF(_jhy2_month_day!A613="","",_jhy2_month_day!A613)</f>
        <v/>
      </c>
      <c r="CB617" s="464" t="str">
        <f>IF(_jhy2_month_day!B613="","",_jhy2_month_day!B613)</f>
        <v/>
      </c>
      <c r="CC617" s="464" t="str">
        <f>IF(_jhy2_month_day!C613="","",_jhy2_month_day!C613)</f>
        <v/>
      </c>
      <c r="CD617" s="464" t="str">
        <f>IF(_jhy2_month_day!D613="","",_jhy2_month_day!D613)</f>
        <v/>
      </c>
      <c r="CE617" s="464" t="str">
        <f>IF(_jhy2_month_day!E613="","",_jhy2_month_day!E613)</f>
        <v/>
      </c>
      <c r="CF617" s="464" t="str">
        <f>IF(_jhy2_month_day!F613="","",_jhy2_month_day!F613)</f>
        <v/>
      </c>
      <c r="CG617" s="464" t="str">
        <f>IF(_jhy2_month_day!G613="","",_jhy2_month_day!G613)</f>
        <v/>
      </c>
      <c r="CH617" s="464" t="str">
        <f>IF(_jhy2_month_day!H613="","",_jhy2_month_day!H613)</f>
        <v/>
      </c>
      <c r="CI617" s="464" t="str">
        <f>IF(_jhy2_month_day!I613="","",_jhy2_month_day!I613)</f>
        <v/>
      </c>
      <c r="CJ617" s="464" t="str">
        <f>IF(_jhy2_month_day!J613="","",_jhy2_month_day!J613)</f>
        <v/>
      </c>
      <c r="CK617" s="464" t="str">
        <f>IF(_jhy2_month_day!K613="","",_jhy2_month_day!K613)</f>
        <v/>
      </c>
      <c r="CL617" s="562" t="str">
        <f>IF(_jhy2_month_day!L613="","",_jhy2_month_day!L613)</f>
        <v/>
      </c>
      <c r="CM617" s="562" t="str">
        <f>IF(_jhy2_month_day!M613="","",_jhy2_month_day!M613)</f>
        <v/>
      </c>
      <c r="CN617" s="562" t="str">
        <f>IF(_jhy2_month_day!N613="","",_jhy2_month_day!N613)</f>
        <v/>
      </c>
      <c r="CO617" s="562" t="str">
        <f>IF(_jhy2_month_day!O613="","",_jhy2_month_day!O613)</f>
        <v/>
      </c>
      <c r="CP617" s="562" t="str">
        <f>IF(_jhy2_month_day!P613="","",_jhy2_month_day!P613)</f>
        <v/>
      </c>
      <c r="CQ617" s="562" t="str">
        <f>IF(_jhy2_month_day!Q613="","",_jhy2_month_day!Q613)</f>
        <v/>
      </c>
      <c r="CR617" s="563" t="str">
        <f>IF(_jhy2_month_day!R613="","",_jhy2_month_day!R613)</f>
        <v/>
      </c>
      <c r="CS617" s="576" t="str">
        <f>IF(_jhy2_month_day!S613="","",_jhy2_month_day!S613)</f>
        <v/>
      </c>
      <c r="CT617" s="562" t="str">
        <f>IF(_jhy2_month_day!T613="","",_jhy2_month_day!T613)</f>
        <v/>
      </c>
      <c r="CU617" s="577" t="e">
        <f t="shared" si="3491"/>
        <v>#VALUE!</v>
      </c>
      <c r="CV617" s="198" t="e">
        <f t="shared" si="3492"/>
        <v>#VALUE!</v>
      </c>
      <c r="CW617" s="192" t="e">
        <f t="shared" si="3493"/>
        <v>#VALUE!</v>
      </c>
      <c r="CX617" s="192" t="e">
        <f t="shared" si="3494"/>
        <v>#VALUE!</v>
      </c>
      <c r="CY617" s="202" t="e">
        <f t="shared" si="3495"/>
        <v>#VALUE!</v>
      </c>
      <c r="CZ617" s="192" t="e">
        <f t="shared" ref="CZ617:DI617" si="3732">$AJ617*EF617</f>
        <v>#VALUE!</v>
      </c>
      <c r="DA617" s="192" t="e">
        <f t="shared" si="3732"/>
        <v>#VALUE!</v>
      </c>
      <c r="DB617" s="192" t="e">
        <f t="shared" si="3732"/>
        <v>#VALUE!</v>
      </c>
      <c r="DC617" s="192" t="e">
        <f t="shared" si="3732"/>
        <v>#VALUE!</v>
      </c>
      <c r="DD617" s="192" t="e">
        <f t="shared" si="3732"/>
        <v>#VALUE!</v>
      </c>
      <c r="DE617" s="192" t="e">
        <f t="shared" si="3732"/>
        <v>#VALUE!</v>
      </c>
      <c r="DF617" s="192" t="e">
        <f t="shared" si="3732"/>
        <v>#VALUE!</v>
      </c>
      <c r="DG617" s="192" t="e">
        <f t="shared" si="3732"/>
        <v>#VALUE!</v>
      </c>
      <c r="DH617" s="192" t="e">
        <f t="shared" si="3732"/>
        <v>#VALUE!</v>
      </c>
      <c r="DI617" s="192" t="e">
        <f t="shared" si="3732"/>
        <v>#VALUE!</v>
      </c>
      <c r="DJ617" s="192" t="e">
        <f t="shared" si="3497"/>
        <v>#VALUE!</v>
      </c>
      <c r="DK617" s="192" t="e">
        <f t="shared" si="3498"/>
        <v>#VALUE!</v>
      </c>
      <c r="DL617" s="192" t="e">
        <f t="shared" si="3499"/>
        <v>#VALUE!</v>
      </c>
      <c r="DM617" s="192" t="e">
        <f t="shared" si="3500"/>
        <v>#VALUE!</v>
      </c>
      <c r="DN617" s="192" t="e">
        <f t="shared" si="3501"/>
        <v>#VALUE!</v>
      </c>
      <c r="DO617" s="192" t="e">
        <f t="shared" si="3502"/>
        <v>#VALUE!</v>
      </c>
      <c r="DP617" s="192" t="e">
        <f t="shared" si="3503"/>
        <v>#VALUE!</v>
      </c>
      <c r="DQ617" s="192" t="e">
        <f t="shared" si="3504"/>
        <v>#VALUE!</v>
      </c>
      <c r="DR617" s="192" t="e">
        <f t="shared" si="3505"/>
        <v>#VALUE!</v>
      </c>
      <c r="DS617" s="192" t="e">
        <f t="shared" si="3506"/>
        <v>#VALUE!</v>
      </c>
      <c r="DT617" s="192" t="e">
        <f t="shared" si="3507"/>
        <v>#VALUE!</v>
      </c>
      <c r="DU617" s="192" t="e">
        <f t="shared" si="3508"/>
        <v>#VALUE!</v>
      </c>
      <c r="DV617" s="198" t="e">
        <f t="shared" si="3509"/>
        <v>#VALUE!</v>
      </c>
      <c r="DW617" s="198" t="e">
        <f t="shared" si="3510"/>
        <v>#DIV/0!</v>
      </c>
      <c r="DX617" s="198" t="e">
        <f t="shared" si="3511"/>
        <v>#DIV/0!</v>
      </c>
      <c r="DY617" s="198" t="e">
        <f t="shared" si="3512"/>
        <v>#VALUE!</v>
      </c>
      <c r="DZ617" s="198" t="e">
        <f t="shared" si="3513"/>
        <v>#VALUE!</v>
      </c>
      <c r="EA617" s="198" t="e">
        <f t="shared" si="3514"/>
        <v>#VALUE!</v>
      </c>
      <c r="EB617" s="198" t="e">
        <f t="shared" si="3515"/>
        <v>#VALUE!</v>
      </c>
      <c r="EC617" s="198" t="e">
        <f t="shared" si="3516"/>
        <v>#DIV/0!</v>
      </c>
      <c r="ED617" s="198" t="e">
        <f t="shared" si="3517"/>
        <v>#VALUE!</v>
      </c>
      <c r="EE617" s="198" t="e">
        <f t="shared" si="3518"/>
        <v>#VALUE!</v>
      </c>
      <c r="EF617" s="198" t="e">
        <f t="shared" ref="EF617:EO617" si="3733">DV617/SUM($DV617:$EE617)</f>
        <v>#VALUE!</v>
      </c>
      <c r="EG617" s="198" t="e">
        <f t="shared" si="3733"/>
        <v>#DIV/0!</v>
      </c>
      <c r="EH617" s="198" t="e">
        <f t="shared" si="3733"/>
        <v>#DIV/0!</v>
      </c>
      <c r="EI617" s="198" t="e">
        <f t="shared" si="3733"/>
        <v>#VALUE!</v>
      </c>
      <c r="EJ617" s="198" t="e">
        <f t="shared" si="3733"/>
        <v>#VALUE!</v>
      </c>
      <c r="EK617" s="198" t="e">
        <f t="shared" si="3733"/>
        <v>#VALUE!</v>
      </c>
      <c r="EL617" s="198" t="e">
        <f t="shared" si="3733"/>
        <v>#VALUE!</v>
      </c>
      <c r="EM617" s="198" t="e">
        <f t="shared" si="3733"/>
        <v>#DIV/0!</v>
      </c>
      <c r="EN617" s="198" t="e">
        <f t="shared" si="3733"/>
        <v>#VALUE!</v>
      </c>
      <c r="EO617" s="198" t="e">
        <f t="shared" si="3733"/>
        <v>#VALUE!</v>
      </c>
      <c r="EP617" s="511">
        <f t="shared" ref="EP617:EW617" si="3734">EP616</f>
        <v>0.08</v>
      </c>
      <c r="EQ617" s="511">
        <f t="shared" si="3734"/>
        <v>0.015</v>
      </c>
      <c r="ER617" s="511">
        <f t="shared" si="3734"/>
        <v>0.015</v>
      </c>
      <c r="ES617" s="511">
        <f t="shared" si="3734"/>
        <v>0.015</v>
      </c>
      <c r="ET617" s="511">
        <f t="shared" si="3734"/>
        <v>0.015</v>
      </c>
      <c r="EU617" s="511">
        <f t="shared" si="3734"/>
        <v>0.09</v>
      </c>
      <c r="EV617" s="511">
        <f t="shared" si="3734"/>
        <v>0.09</v>
      </c>
      <c r="EW617" s="511">
        <f t="shared" si="3734"/>
        <v>0.09</v>
      </c>
      <c r="EX617" s="420" t="str">
        <f>IF(_tag_month_day!AS613="","",_tag_month_day!AS613/100)</f>
        <v/>
      </c>
      <c r="EY617" s="420" t="str">
        <f>IF(_tag_month_day!AT613="","",_tag_month_day!AT613/100)</f>
        <v/>
      </c>
      <c r="EZ617" s="420" t="str">
        <f>IF(_tag_month_day!AU613="","",_tag_month_day!AU613/100)</f>
        <v/>
      </c>
      <c r="FA617" s="420" t="str">
        <f>IF(_tag_month_day!AV613="","",_tag_month_day!AV613/100)</f>
        <v/>
      </c>
      <c r="FB617" s="420" t="str">
        <f>IF(_tag_month_day!AW613="","",_tag_month_day!AW613/100)</f>
        <v/>
      </c>
      <c r="FC617" s="420" t="str">
        <f>IF(_tag_month_day!AX613="","",_tag_month_day!AX613/100)</f>
        <v/>
      </c>
      <c r="FD617" s="510">
        <f t="shared" si="3547"/>
        <v>0.33</v>
      </c>
      <c r="FE617" s="510">
        <f t="shared" si="3548"/>
        <v>0.19</v>
      </c>
      <c r="FF617" s="510">
        <f t="shared" si="3549"/>
        <v>0.003</v>
      </c>
      <c r="FG617" s="510">
        <f t="shared" si="3550"/>
        <v>0</v>
      </c>
      <c r="FH617" s="603">
        <f t="shared" si="3551"/>
        <v>0.0001</v>
      </c>
      <c r="FI617" s="510">
        <f t="shared" ref="FI617:FR617" si="3735">FI616</f>
        <v>0.41</v>
      </c>
      <c r="FJ617" s="510">
        <f t="shared" si="3735"/>
        <v>0.11</v>
      </c>
      <c r="FK617" s="510">
        <f t="shared" si="3735"/>
        <v>0.015</v>
      </c>
      <c r="FL617" s="510">
        <f t="shared" si="3735"/>
        <v>0</v>
      </c>
      <c r="FM617" s="603">
        <f t="shared" si="3735"/>
        <v>0.0001</v>
      </c>
      <c r="FN617" s="510" t="str">
        <f>IF(_tag_month_day!AY613="","",_tag_month_day!AY613/100)</f>
        <v/>
      </c>
      <c r="FO617" s="510" t="str">
        <f>IF(_tag_month_day!AZ613="","",_tag_month_day!AZ613/100)</f>
        <v/>
      </c>
      <c r="FP617" s="510" t="str">
        <f>IF(_tag_month_day!BA613="","",_tag_month_day!BA613/100)</f>
        <v/>
      </c>
      <c r="FQ617" s="510" t="str">
        <f>IF(_tag_month_day!BB613="","",_tag_month_day!BB613/100)</f>
        <v/>
      </c>
      <c r="FR617" s="603" t="str">
        <f>IF(_tag_month_day!BC613="","",_tag_month_day!BC613/100)</f>
        <v/>
      </c>
      <c r="FS617" s="510" t="str">
        <f>IF(_tag_month_day!BD613="","",_tag_month_day!BD613/100)</f>
        <v/>
      </c>
      <c r="FT617" s="510" t="str">
        <f>IF(_tag_month_day!BE613="","",_tag_month_day!BE613/100)</f>
        <v/>
      </c>
      <c r="FU617" s="510" t="str">
        <f>IF(_tag_month_day!BF613="","",_tag_month_day!BF613/100)</f>
        <v/>
      </c>
      <c r="FV617" s="510" t="str">
        <f>IF(_tag_month_day!BG613="","",_tag_month_day!BG613/100)</f>
        <v/>
      </c>
      <c r="FW617" s="603" t="str">
        <f>IF(_tag_month_day!BH613="","",_tag_month_day!BH613/100)</f>
        <v/>
      </c>
      <c r="FX617" s="510" t="str">
        <f>IF(_tag_month_day!BI613="","",_tag_month_day!BI613/100)</f>
        <v/>
      </c>
      <c r="FY617" s="510" t="str">
        <f>IF(_tag_month_day!BJ613="","",_tag_month_day!BJ613/100)</f>
        <v/>
      </c>
      <c r="FZ617" s="605" t="str">
        <f>IF(_tag_month_day!BK613="","",_tag_month_day!BK613/100)</f>
        <v/>
      </c>
      <c r="GA617" s="510" t="str">
        <f>IF(_tag_month_day!BL613="","",_tag_month_day!BL613/100)</f>
        <v/>
      </c>
      <c r="GB617" s="603" t="str">
        <f>IF(_tag_month_day!BM613="","",_tag_month_day!BM613/100)</f>
        <v/>
      </c>
      <c r="GC617" s="420" t="str">
        <f>IF(_tag_month_day!BN613="","",_tag_month_day!BN613/100)</f>
        <v/>
      </c>
      <c r="GD617" s="420" t="str">
        <f>IF(_tag_month_day!BO613="","",_tag_month_day!BO613/100)</f>
        <v/>
      </c>
      <c r="GE617" s="420" t="str">
        <f>IF(_tag_month_day!BP613="","",_tag_month_day!BP613/100)</f>
        <v/>
      </c>
      <c r="GF617" s="420" t="str">
        <f>IF(_tag_month_day!BQ613="","",_tag_month_day!BQ613/100)</f>
        <v/>
      </c>
      <c r="GG617" s="420" t="str">
        <f>IF(_tag_month_day!BR613="","",_tag_month_day!BR613/100)</f>
        <v/>
      </c>
      <c r="GH617" s="420" t="str">
        <f>IF(_tag_month_day!BS613="","",_tag_month_day!BS613/100)</f>
        <v/>
      </c>
      <c r="GI617" s="603" t="str">
        <f>IF(_tag_month_day!BT613="","",_tag_month_day!BT613/100)</f>
        <v/>
      </c>
      <c r="GJ617" s="612" t="str">
        <f>IF(_tag_month_day!BU613="","",_tag_month_day!BU613/100)</f>
        <v/>
      </c>
      <c r="GK617" s="620" t="str">
        <f>IF(_tag_month_day!BV613="",IF(_rlcf_month_day!A$2="","",_rlcf_month_day!A$2/100),_tag_month_day!BV613/100)</f>
        <v/>
      </c>
      <c r="GL617" s="620" t="str">
        <f>IF(_tag_month_day!BW613="",IF(_rlcf_month_day!B$2="","",_rlcf_month_day!B$2/100),_tag_month_day!BW613/100)</f>
        <v/>
      </c>
      <c r="GM617" s="621" t="str">
        <f>IF(_tag_month_day!BX613="",IF(_rlcf_month_day!C$2="","",_rlcf_month_day!C$2/100),_tag_month_day!BX613/100)</f>
        <v/>
      </c>
      <c r="GN617" s="620" t="str">
        <f>IF(_tag_month_day!BV613="",IF(_rlcf_month_day!A$2="","",_rlcf_month_day!A$2/100),_tag_month_day!BV613/100)</f>
        <v/>
      </c>
      <c r="GO617" s="620" t="str">
        <f>IF(_tag_month_day!BW613="",IF(_rlcf_month_day!B$2="","",_rlcf_month_day!B$2/100),_tag_month_day!BW613/100)</f>
        <v/>
      </c>
      <c r="GP617" s="620" t="str">
        <f>IF(_tag_month_day!CD613="",IF(_rlcf_month_day!E$2="","",_rlcf_month_day!E$2/100),_tag_month_day!CD613/100)</f>
        <v/>
      </c>
      <c r="GQ617" s="620" t="str">
        <f>IF(_tag_month_day!CE613="",IF(_rlcf_month_day!F$2="","",_rlcf_month_day!F$2/100),_tag_month_day!CE613/100)</f>
        <v/>
      </c>
      <c r="GR617" s="621" t="str">
        <f>IF(_tag_month_day!CF613="",IF(_rlcf_month_day!G$2="","",_rlcf_month_day!G$2/100),_tag_month_day!CF613/100)</f>
        <v/>
      </c>
      <c r="GS617" s="626">
        <f t="shared" ref="GS617:HH617" si="3736">GS616</f>
        <v>0.953</v>
      </c>
      <c r="GT617" s="626">
        <f t="shared" si="3736"/>
        <v>0.55</v>
      </c>
      <c r="GU617" s="626">
        <f t="shared" si="3736"/>
        <v>0.55</v>
      </c>
      <c r="GV617" s="626">
        <f t="shared" si="3736"/>
        <v>0.55</v>
      </c>
      <c r="GW617" s="626">
        <f t="shared" si="3736"/>
        <v>0.5</v>
      </c>
      <c r="GX617" s="626">
        <f t="shared" si="3736"/>
        <v>0.935</v>
      </c>
      <c r="GY617" s="626">
        <f t="shared" si="3736"/>
        <v>0.15</v>
      </c>
      <c r="GZ617" s="626">
        <f t="shared" si="3736"/>
        <v>1</v>
      </c>
      <c r="HA617" s="632">
        <f t="shared" si="3736"/>
        <v>0.047</v>
      </c>
      <c r="HB617" s="632">
        <f t="shared" si="3736"/>
        <v>0.45</v>
      </c>
      <c r="HC617" s="632">
        <f t="shared" si="3736"/>
        <v>0.45</v>
      </c>
      <c r="HD617" s="632">
        <f t="shared" si="3736"/>
        <v>0.45</v>
      </c>
      <c r="HE617" s="632">
        <f t="shared" si="3736"/>
        <v>0.5</v>
      </c>
      <c r="HF617" s="632">
        <f t="shared" si="3736"/>
        <v>0.065</v>
      </c>
      <c r="HG617" s="632">
        <f t="shared" si="3736"/>
        <v>0.85</v>
      </c>
      <c r="HH617" s="632">
        <f t="shared" si="3736"/>
        <v>0</v>
      </c>
      <c r="HI617" s="68">
        <f t="shared" si="3523"/>
        <v>0</v>
      </c>
      <c r="HJ617" s="68" t="e">
        <f t="shared" si="3554"/>
        <v>#VALUE!</v>
      </c>
      <c r="HK617" s="202">
        <f t="shared" si="3555"/>
        <v>0.85</v>
      </c>
      <c r="HL617" s="464">
        <f t="shared" si="3556"/>
        <v>550000</v>
      </c>
      <c r="HM617" s="464">
        <f t="shared" si="3557"/>
        <v>480000</v>
      </c>
      <c r="HN617" s="192" t="e">
        <f t="shared" si="3524"/>
        <v>#VALUE!</v>
      </c>
      <c r="HO617" s="192" t="e">
        <f>HN617*HK617*$HO$2/HL617*1000000</f>
        <v>#VALUE!</v>
      </c>
      <c r="HP617" s="192" t="e">
        <f>HN617*HK617*$HP$2/HM617*1000000</f>
        <v>#VALUE!</v>
      </c>
    </row>
    <row r="618" customFormat="1" spans="1:224">
      <c r="A618" s="381">
        <v>613</v>
      </c>
      <c r="B618" s="54">
        <f ca="1" t="shared" si="3558"/>
        <v>43642</v>
      </c>
      <c r="C618" s="57">
        <f t="shared" si="3559"/>
        <v>0.0416666666666667</v>
      </c>
      <c r="D618" s="68" t="str">
        <f ca="1" t="shared" si="3525"/>
        <v>白班</v>
      </c>
      <c r="E618" s="68" t="str">
        <f ca="1" t="shared" si="3526"/>
        <v>乙</v>
      </c>
      <c r="F618" s="68">
        <f ca="1">SUMPRODUCT((成本日报!$A$3:$A$95=计划!B618)*(成本日报!$B$3:$B$95=计划!$D618),成本日报!$C$3:$C$95)</f>
        <v>2</v>
      </c>
      <c r="G618" s="382">
        <f ca="1" t="shared" si="3560"/>
        <v>43642.4999999985</v>
      </c>
      <c r="H618" s="382">
        <f ca="1" t="shared" si="3527"/>
        <v>43642.506944443</v>
      </c>
      <c r="I618" s="382">
        <f ca="1" t="shared" si="3528"/>
        <v>43642.5124999985</v>
      </c>
      <c r="J618" s="382">
        <f ca="1" t="shared" si="3529"/>
        <v>43642.5416666652</v>
      </c>
      <c r="K618" s="382">
        <f ca="1" t="shared" si="3530"/>
        <v>43642.6041666652</v>
      </c>
      <c r="L618" s="382">
        <f ca="1" t="shared" si="3531"/>
        <v>43642.6249999985</v>
      </c>
      <c r="M618" s="398" t="str">
        <f>IF(_tag_month_day!A614="","",_tag_month_day!A614)</f>
        <v/>
      </c>
      <c r="N618" s="398" t="str">
        <f>IF(_tag_month_day!B614="","",_tag_month_day!B614)</f>
        <v/>
      </c>
      <c r="O618" s="399" t="e">
        <f t="shared" si="3532"/>
        <v>#VALUE!</v>
      </c>
      <c r="P618" s="398" t="str">
        <f>IF(_tag_month_day!C614="","",_tag_month_day!C614)</f>
        <v/>
      </c>
      <c r="Q618" s="398" t="str">
        <f>IF(_tag_month_day!D614="","",_tag_month_day!D614)</f>
        <v/>
      </c>
      <c r="R618" s="416">
        <f>IF(_tag_month_day!CB614="",R617,_tag_month_day!CB614/100)</f>
        <v>0.07</v>
      </c>
      <c r="S618" s="417" t="str">
        <f>IF(_tag_month_day!E614="","",_tag_month_day!E614)</f>
        <v/>
      </c>
      <c r="T618" s="417" t="str">
        <f>IF(_tag_month_day!F614="","",_tag_month_day!F614)</f>
        <v/>
      </c>
      <c r="U618" s="418" t="e">
        <f t="shared" si="3486"/>
        <v>#VALUE!</v>
      </c>
      <c r="V618" s="53" t="e">
        <f t="shared" si="3487"/>
        <v>#VALUE!</v>
      </c>
      <c r="W618" s="419" t="str">
        <f>IF(_jhy_month_day!A614="","",_jhy_month_day!A614)</f>
        <v/>
      </c>
      <c r="X618" s="420" t="str">
        <f>IF(_jhy_month_day!B614="","",_jhy_month_day!B614/100)</f>
        <v/>
      </c>
      <c r="Y618" s="420" t="str">
        <f>IF(_jhy_month_day!C614="","",_jhy_month_day!C614/100)</f>
        <v/>
      </c>
      <c r="Z618" s="439">
        <f t="shared" si="3576"/>
        <v>154</v>
      </c>
      <c r="AA618" s="440" t="str">
        <f>IF(_tag_month_day!G614="","",_tag_month_day!G614/100)</f>
        <v/>
      </c>
      <c r="AB618" s="440" t="str">
        <f>IF(_tag_month_day!H614="","",_tag_month_day!H614/100)</f>
        <v/>
      </c>
      <c r="AC618" s="193">
        <f t="shared" si="3533"/>
        <v>1.59963432013121</v>
      </c>
      <c r="AD618" s="441" t="str">
        <f t="shared" si="3534"/>
        <v/>
      </c>
      <c r="AE618" s="442" t="str">
        <f t="shared" si="3535"/>
        <v/>
      </c>
      <c r="AF618" s="443">
        <v>1</v>
      </c>
      <c r="AG618" s="68" t="str">
        <f>IF(_duihao_month_day!A614="","",_duihao_month_day!A614)</f>
        <v/>
      </c>
      <c r="AH618" s="463">
        <f>IF(_gyk_month_day!B614="",AH617,_gyk_month_day!B614)</f>
        <v>820</v>
      </c>
      <c r="AI618" s="464"/>
      <c r="AJ618" s="68" t="str">
        <f>IF(_tag_month_day!I614="","",_tag_month_day!I614)</f>
        <v/>
      </c>
      <c r="AK618" s="465" t="str">
        <f>IF(_tzyy_month_day!A614="","",_tzyy_month_day!A614)</f>
        <v/>
      </c>
      <c r="AL618" s="465" t="str">
        <f>IF(_tzyy_month_day!B614="","",_tzyy_month_day!B614)</f>
        <v/>
      </c>
      <c r="AM618" s="465" t="str">
        <f>IF(_tzyy_month_day!C614="","",_tzyy_month_day!C614)</f>
        <v/>
      </c>
      <c r="AN618" s="466" t="str">
        <f>IF(_tag_month_day!CG614="","",_tag_month_day!CG614)</f>
        <v/>
      </c>
      <c r="AO618" s="466" t="str">
        <f>IF(_tag_month_day!CH614="","",_tag_month_day!CH614)</f>
        <v/>
      </c>
      <c r="AP618" s="486" t="e">
        <f t="shared" si="3536"/>
        <v>#VALUE!</v>
      </c>
      <c r="AQ618" s="487" t="str">
        <f>IF(_tag_month_day!J614="","",_tag_month_day!J614/100)</f>
        <v/>
      </c>
      <c r="AR618" s="488">
        <f t="shared" si="3537"/>
        <v>1.3</v>
      </c>
      <c r="AS618" s="489" t="e">
        <f t="shared" si="3488"/>
        <v>#VALUE!</v>
      </c>
      <c r="AT618" s="489">
        <f t="shared" si="3538"/>
        <v>0</v>
      </c>
      <c r="AU618" s="490" t="str">
        <f>IF(_tag_month_day!K614="","",_tag_month_day!K614)</f>
        <v/>
      </c>
      <c r="AV618" s="491" t="str">
        <f>IF(_tag_month_day!L614="","",_tag_month_day!L614/100)</f>
        <v/>
      </c>
      <c r="AW618" s="420">
        <f t="shared" si="3460"/>
        <v>0</v>
      </c>
      <c r="AX618" s="420">
        <f t="shared" si="3539"/>
        <v>0</v>
      </c>
      <c r="AY618" s="420" t="str">
        <f>IF(_tag_month_day!M614="","",_tag_month_day!M614/100)</f>
        <v/>
      </c>
      <c r="AZ618" s="420" t="str">
        <f>IF(_tag_month_day!N614="","",_tag_month_day!N614/100)</f>
        <v/>
      </c>
      <c r="BA618" s="420" t="str">
        <f>IF(_tag_month_day!O614="","",_tag_month_day!O614/100)</f>
        <v/>
      </c>
      <c r="BB618" s="496" t="str">
        <f>IF(_tag_month_day!P614="","",_tag_month_day!P614/100)</f>
        <v/>
      </c>
      <c r="BC618" s="496">
        <f t="shared" si="3540"/>
        <v>0</v>
      </c>
      <c r="BD618" s="496" t="str">
        <f>IF(_tag_month_day!Q614="","",_tag_month_day!Q614/100)</f>
        <v/>
      </c>
      <c r="BE618" s="510" t="str">
        <f>IF(_tag_month_day!R614="","",_tag_month_day!R614/100)</f>
        <v/>
      </c>
      <c r="BF618" s="413" t="str">
        <f>IF(_tag_month_day!CC614="","",_tag_month_day!CC614/100)</f>
        <v/>
      </c>
      <c r="BG618" s="511" t="e">
        <f t="shared" si="3489"/>
        <v>#VALUE!</v>
      </c>
      <c r="BH618" s="198">
        <f t="shared" si="3490"/>
        <v>0</v>
      </c>
      <c r="BI618" s="512" t="e">
        <f>IF(CX618=0,BI617,(DK618*查询!$R$5+DL618*查询!$Q$5+DM618*查询!$N$5+DN618*查询!$O$5+DO618*查询!$P$5)*AF618/CX618)</f>
        <v>#VALUE!</v>
      </c>
      <c r="BJ618" s="512" t="e">
        <f>IF(CX618=0,BJ617,(DP618*查询!$S$5+DQ618*查询!$T$5+DR618*查询!$U$5)*AF618/CX618)</f>
        <v>#VALUE!</v>
      </c>
      <c r="BK618" s="512">
        <f t="shared" si="3541"/>
        <v>1</v>
      </c>
      <c r="BL618" s="513" t="str">
        <f>IF(_cfyc_month_day!A614="","",_cfyc_month_day!A614)</f>
        <v/>
      </c>
      <c r="BM618" s="513" t="str">
        <f>IF(_cfyc_month_day!B614="","",_cfyc_month_day!B614)</f>
        <v/>
      </c>
      <c r="BN618" s="513" t="str">
        <f>IF(_cfyc_month_day!C614="","",_cfyc_month_day!C614)</f>
        <v/>
      </c>
      <c r="BO618" s="522" t="str">
        <f>IF(_cfyc_month_day!D614="","",_cfyc_month_day!D614)</f>
        <v/>
      </c>
      <c r="BP618" s="522" t="str">
        <f>IF(_cfyc_month_day!E614="","",_cfyc_month_day!E614)</f>
        <v/>
      </c>
      <c r="BQ618" s="522" t="str">
        <f>IF(_cfyc_month_day!F614="","",_cfyc_month_day!F614)</f>
        <v/>
      </c>
      <c r="BR618" s="513" t="str">
        <f>IF(_tag_month_day!T614="","",_tag_month_day!T614)</f>
        <v/>
      </c>
      <c r="BS618" s="513" t="str">
        <f>IF(_tag_month_day!U614="","",_tag_month_day!U614)</f>
        <v/>
      </c>
      <c r="BT618" s="523" t="str">
        <f t="shared" si="3542"/>
        <v/>
      </c>
      <c r="BU618" s="223" t="str">
        <f>IF(_tag_month_day!V614="","",_tag_month_day!V614)</f>
        <v/>
      </c>
      <c r="BV618" s="206" t="str">
        <f>IF(_tag_month_day!W614="","",_tag_month_day!W614)</f>
        <v/>
      </c>
      <c r="BW618" s="540" t="str">
        <f>IF(_tag_month_day!X614="","",_tag_month_day!X614)</f>
        <v/>
      </c>
      <c r="BX618" s="540" t="str">
        <f>IF(_tag_month_day!Y614="","",_tag_month_day!Y614)</f>
        <v/>
      </c>
      <c r="BY618" s="541">
        <f ca="1" t="shared" si="3543"/>
        <v>43642.6249999985</v>
      </c>
      <c r="BZ618" s="542"/>
      <c r="CA618" s="562" t="str">
        <f>IF(_jhy2_month_day!A614="","",_jhy2_month_day!A614)</f>
        <v/>
      </c>
      <c r="CB618" s="464" t="str">
        <f>IF(_jhy2_month_day!B614="","",_jhy2_month_day!B614)</f>
        <v/>
      </c>
      <c r="CC618" s="464" t="str">
        <f>IF(_jhy2_month_day!C614="","",_jhy2_month_day!C614)</f>
        <v/>
      </c>
      <c r="CD618" s="464" t="str">
        <f>IF(_jhy2_month_day!D614="","",_jhy2_month_day!D614)</f>
        <v/>
      </c>
      <c r="CE618" s="464" t="str">
        <f>IF(_jhy2_month_day!E614="","",_jhy2_month_day!E614)</f>
        <v/>
      </c>
      <c r="CF618" s="464" t="str">
        <f>IF(_jhy2_month_day!F614="","",_jhy2_month_day!F614)</f>
        <v/>
      </c>
      <c r="CG618" s="464" t="str">
        <f>IF(_jhy2_month_day!G614="","",_jhy2_month_day!G614)</f>
        <v/>
      </c>
      <c r="CH618" s="464" t="str">
        <f>IF(_jhy2_month_day!H614="","",_jhy2_month_day!H614)</f>
        <v/>
      </c>
      <c r="CI618" s="464" t="str">
        <f>IF(_jhy2_month_day!I614="","",_jhy2_month_day!I614)</f>
        <v/>
      </c>
      <c r="CJ618" s="464" t="str">
        <f>IF(_jhy2_month_day!J614="","",_jhy2_month_day!J614)</f>
        <v/>
      </c>
      <c r="CK618" s="464" t="str">
        <f>IF(_jhy2_month_day!K614="","",_jhy2_month_day!K614)</f>
        <v/>
      </c>
      <c r="CL618" s="562" t="str">
        <f>IF(_jhy2_month_day!L614="","",_jhy2_month_day!L614)</f>
        <v/>
      </c>
      <c r="CM618" s="562" t="str">
        <f>IF(_jhy2_month_day!M614="","",_jhy2_month_day!M614)</f>
        <v/>
      </c>
      <c r="CN618" s="562" t="str">
        <f>IF(_jhy2_month_day!N614="","",_jhy2_month_day!N614)</f>
        <v/>
      </c>
      <c r="CO618" s="562" t="str">
        <f>IF(_jhy2_month_day!O614="","",_jhy2_month_day!O614)</f>
        <v/>
      </c>
      <c r="CP618" s="562" t="str">
        <f>IF(_jhy2_month_day!P614="","",_jhy2_month_day!P614)</f>
        <v/>
      </c>
      <c r="CQ618" s="562" t="str">
        <f>IF(_jhy2_month_day!Q614="","",_jhy2_month_day!Q614)</f>
        <v/>
      </c>
      <c r="CR618" s="563" t="str">
        <f>IF(_jhy2_month_day!R614="","",_jhy2_month_day!R614)</f>
        <v/>
      </c>
      <c r="CS618" s="576" t="str">
        <f>IF(_jhy2_month_day!S614="","",_jhy2_month_day!S614)</f>
        <v/>
      </c>
      <c r="CT618" s="562" t="str">
        <f>IF(_jhy2_month_day!T614="","",_jhy2_month_day!T614)</f>
        <v/>
      </c>
      <c r="CU618" s="577" t="e">
        <f t="shared" si="3491"/>
        <v>#VALUE!</v>
      </c>
      <c r="CV618" s="198" t="e">
        <f t="shared" si="3492"/>
        <v>#VALUE!</v>
      </c>
      <c r="CW618" s="192" t="e">
        <f t="shared" si="3493"/>
        <v>#VALUE!</v>
      </c>
      <c r="CX618" s="192" t="e">
        <f t="shared" si="3494"/>
        <v>#VALUE!</v>
      </c>
      <c r="CY618" s="202" t="e">
        <f t="shared" si="3495"/>
        <v>#VALUE!</v>
      </c>
      <c r="CZ618" s="192" t="e">
        <f t="shared" ref="CZ618:DI618" si="3737">$AJ618*EF618</f>
        <v>#VALUE!</v>
      </c>
      <c r="DA618" s="192" t="e">
        <f t="shared" si="3737"/>
        <v>#VALUE!</v>
      </c>
      <c r="DB618" s="192" t="e">
        <f t="shared" si="3737"/>
        <v>#VALUE!</v>
      </c>
      <c r="DC618" s="192" t="e">
        <f t="shared" si="3737"/>
        <v>#VALUE!</v>
      </c>
      <c r="DD618" s="192" t="e">
        <f t="shared" si="3737"/>
        <v>#VALUE!</v>
      </c>
      <c r="DE618" s="192" t="e">
        <f t="shared" si="3737"/>
        <v>#VALUE!</v>
      </c>
      <c r="DF618" s="192" t="e">
        <f t="shared" si="3737"/>
        <v>#VALUE!</v>
      </c>
      <c r="DG618" s="192" t="e">
        <f t="shared" si="3737"/>
        <v>#VALUE!</v>
      </c>
      <c r="DH618" s="192" t="e">
        <f t="shared" si="3737"/>
        <v>#VALUE!</v>
      </c>
      <c r="DI618" s="192" t="e">
        <f t="shared" si="3737"/>
        <v>#VALUE!</v>
      </c>
      <c r="DJ618" s="192" t="e">
        <f t="shared" si="3497"/>
        <v>#VALUE!</v>
      </c>
      <c r="DK618" s="192" t="e">
        <f t="shared" si="3498"/>
        <v>#VALUE!</v>
      </c>
      <c r="DL618" s="192" t="e">
        <f t="shared" si="3499"/>
        <v>#VALUE!</v>
      </c>
      <c r="DM618" s="192" t="e">
        <f t="shared" si="3500"/>
        <v>#VALUE!</v>
      </c>
      <c r="DN618" s="192" t="e">
        <f t="shared" si="3501"/>
        <v>#VALUE!</v>
      </c>
      <c r="DO618" s="192" t="e">
        <f t="shared" si="3502"/>
        <v>#VALUE!</v>
      </c>
      <c r="DP618" s="192" t="e">
        <f t="shared" si="3503"/>
        <v>#VALUE!</v>
      </c>
      <c r="DQ618" s="192" t="e">
        <f t="shared" si="3504"/>
        <v>#VALUE!</v>
      </c>
      <c r="DR618" s="192" t="e">
        <f t="shared" si="3505"/>
        <v>#VALUE!</v>
      </c>
      <c r="DS618" s="192" t="e">
        <f t="shared" si="3506"/>
        <v>#VALUE!</v>
      </c>
      <c r="DT618" s="192" t="e">
        <f t="shared" si="3507"/>
        <v>#VALUE!</v>
      </c>
      <c r="DU618" s="192" t="e">
        <f t="shared" si="3508"/>
        <v>#VALUE!</v>
      </c>
      <c r="DV618" s="198" t="e">
        <f t="shared" si="3509"/>
        <v>#VALUE!</v>
      </c>
      <c r="DW618" s="198" t="e">
        <f t="shared" si="3510"/>
        <v>#DIV/0!</v>
      </c>
      <c r="DX618" s="198" t="e">
        <f t="shared" si="3511"/>
        <v>#DIV/0!</v>
      </c>
      <c r="DY618" s="198" t="e">
        <f t="shared" si="3512"/>
        <v>#VALUE!</v>
      </c>
      <c r="DZ618" s="198" t="e">
        <f t="shared" si="3513"/>
        <v>#VALUE!</v>
      </c>
      <c r="EA618" s="198" t="e">
        <f t="shared" si="3514"/>
        <v>#VALUE!</v>
      </c>
      <c r="EB618" s="198" t="e">
        <f t="shared" si="3515"/>
        <v>#VALUE!</v>
      </c>
      <c r="EC618" s="198" t="e">
        <f t="shared" si="3516"/>
        <v>#DIV/0!</v>
      </c>
      <c r="ED618" s="198" t="e">
        <f t="shared" si="3517"/>
        <v>#VALUE!</v>
      </c>
      <c r="EE618" s="198" t="e">
        <f t="shared" si="3518"/>
        <v>#VALUE!</v>
      </c>
      <c r="EF618" s="198" t="e">
        <f t="shared" ref="EF618:EO618" si="3738">DV618/SUM($DV618:$EE618)</f>
        <v>#VALUE!</v>
      </c>
      <c r="EG618" s="198" t="e">
        <f t="shared" si="3738"/>
        <v>#DIV/0!</v>
      </c>
      <c r="EH618" s="198" t="e">
        <f t="shared" si="3738"/>
        <v>#DIV/0!</v>
      </c>
      <c r="EI618" s="198" t="e">
        <f t="shared" si="3738"/>
        <v>#VALUE!</v>
      </c>
      <c r="EJ618" s="198" t="e">
        <f t="shared" si="3738"/>
        <v>#VALUE!</v>
      </c>
      <c r="EK618" s="198" t="e">
        <f t="shared" si="3738"/>
        <v>#VALUE!</v>
      </c>
      <c r="EL618" s="198" t="e">
        <f t="shared" si="3738"/>
        <v>#VALUE!</v>
      </c>
      <c r="EM618" s="198" t="e">
        <f t="shared" si="3738"/>
        <v>#DIV/0!</v>
      </c>
      <c r="EN618" s="198" t="e">
        <f t="shared" si="3738"/>
        <v>#VALUE!</v>
      </c>
      <c r="EO618" s="198" t="e">
        <f t="shared" si="3738"/>
        <v>#VALUE!</v>
      </c>
      <c r="EP618" s="511">
        <f t="shared" ref="EP618:EW618" si="3739">EP617</f>
        <v>0.08</v>
      </c>
      <c r="EQ618" s="511">
        <f t="shared" si="3739"/>
        <v>0.015</v>
      </c>
      <c r="ER618" s="511">
        <f t="shared" si="3739"/>
        <v>0.015</v>
      </c>
      <c r="ES618" s="511">
        <f t="shared" si="3739"/>
        <v>0.015</v>
      </c>
      <c r="ET618" s="511">
        <f t="shared" si="3739"/>
        <v>0.015</v>
      </c>
      <c r="EU618" s="511">
        <f t="shared" si="3739"/>
        <v>0.09</v>
      </c>
      <c r="EV618" s="511">
        <f t="shared" si="3739"/>
        <v>0.09</v>
      </c>
      <c r="EW618" s="511">
        <f t="shared" si="3739"/>
        <v>0.09</v>
      </c>
      <c r="EX618" s="420" t="str">
        <f>IF(_tag_month_day!AS614="","",_tag_month_day!AS614/100)</f>
        <v/>
      </c>
      <c r="EY618" s="420" t="str">
        <f>IF(_tag_month_day!AT614="","",_tag_month_day!AT614/100)</f>
        <v/>
      </c>
      <c r="EZ618" s="420" t="str">
        <f>IF(_tag_month_day!AU614="","",_tag_month_day!AU614/100)</f>
        <v/>
      </c>
      <c r="FA618" s="420" t="str">
        <f>IF(_tag_month_day!AV614="","",_tag_month_day!AV614/100)</f>
        <v/>
      </c>
      <c r="FB618" s="420" t="str">
        <f>IF(_tag_month_day!AW614="","",_tag_month_day!AW614/100)</f>
        <v/>
      </c>
      <c r="FC618" s="420" t="str">
        <f>IF(_tag_month_day!AX614="","",_tag_month_day!AX614/100)</f>
        <v/>
      </c>
      <c r="FD618" s="510">
        <f t="shared" si="3547"/>
        <v>0.33</v>
      </c>
      <c r="FE618" s="510">
        <f t="shared" si="3548"/>
        <v>0.19</v>
      </c>
      <c r="FF618" s="510">
        <f t="shared" si="3549"/>
        <v>0.003</v>
      </c>
      <c r="FG618" s="510">
        <f t="shared" si="3550"/>
        <v>0</v>
      </c>
      <c r="FH618" s="603">
        <f t="shared" si="3551"/>
        <v>0.0001</v>
      </c>
      <c r="FI618" s="510">
        <f t="shared" ref="FI618:FR618" si="3740">FI617</f>
        <v>0.41</v>
      </c>
      <c r="FJ618" s="510">
        <f t="shared" si="3740"/>
        <v>0.11</v>
      </c>
      <c r="FK618" s="510">
        <f t="shared" si="3740"/>
        <v>0.015</v>
      </c>
      <c r="FL618" s="510">
        <f t="shared" si="3740"/>
        <v>0</v>
      </c>
      <c r="FM618" s="603">
        <f t="shared" si="3740"/>
        <v>0.0001</v>
      </c>
      <c r="FN618" s="510" t="str">
        <f>IF(_tag_month_day!AY614="","",_tag_month_day!AY614/100)</f>
        <v/>
      </c>
      <c r="FO618" s="510" t="str">
        <f>IF(_tag_month_day!AZ614="","",_tag_month_day!AZ614/100)</f>
        <v/>
      </c>
      <c r="FP618" s="510" t="str">
        <f>IF(_tag_month_day!BA614="","",_tag_month_day!BA614/100)</f>
        <v/>
      </c>
      <c r="FQ618" s="510" t="str">
        <f>IF(_tag_month_day!BB614="","",_tag_month_day!BB614/100)</f>
        <v/>
      </c>
      <c r="FR618" s="603" t="str">
        <f>IF(_tag_month_day!BC614="","",_tag_month_day!BC614/100)</f>
        <v/>
      </c>
      <c r="FS618" s="510" t="str">
        <f>IF(_tag_month_day!BD614="","",_tag_month_day!BD614/100)</f>
        <v/>
      </c>
      <c r="FT618" s="510" t="str">
        <f>IF(_tag_month_day!BE614="","",_tag_month_day!BE614/100)</f>
        <v/>
      </c>
      <c r="FU618" s="510" t="str">
        <f>IF(_tag_month_day!BF614="","",_tag_month_day!BF614/100)</f>
        <v/>
      </c>
      <c r="FV618" s="510" t="str">
        <f>IF(_tag_month_day!BG614="","",_tag_month_day!BG614/100)</f>
        <v/>
      </c>
      <c r="FW618" s="603" t="str">
        <f>IF(_tag_month_day!BH614="","",_tag_month_day!BH614/100)</f>
        <v/>
      </c>
      <c r="FX618" s="510" t="str">
        <f>IF(_tag_month_day!BI614="","",_tag_month_day!BI614/100)</f>
        <v/>
      </c>
      <c r="FY618" s="510" t="str">
        <f>IF(_tag_month_day!BJ614="","",_tag_month_day!BJ614/100)</f>
        <v/>
      </c>
      <c r="FZ618" s="605" t="str">
        <f>IF(_tag_month_day!BK614="","",_tag_month_day!BK614/100)</f>
        <v/>
      </c>
      <c r="GA618" s="510" t="str">
        <f>IF(_tag_month_day!BL614="","",_tag_month_day!BL614/100)</f>
        <v/>
      </c>
      <c r="GB618" s="603" t="str">
        <f>IF(_tag_month_day!BM614="","",_tag_month_day!BM614/100)</f>
        <v/>
      </c>
      <c r="GC618" s="420" t="str">
        <f>IF(_tag_month_day!BN614="","",_tag_month_day!BN614/100)</f>
        <v/>
      </c>
      <c r="GD618" s="420" t="str">
        <f>IF(_tag_month_day!BO614="","",_tag_month_day!BO614/100)</f>
        <v/>
      </c>
      <c r="GE618" s="420" t="str">
        <f>IF(_tag_month_day!BP614="","",_tag_month_day!BP614/100)</f>
        <v/>
      </c>
      <c r="GF618" s="420" t="str">
        <f>IF(_tag_month_day!BQ614="","",_tag_month_day!BQ614/100)</f>
        <v/>
      </c>
      <c r="GG618" s="420" t="str">
        <f>IF(_tag_month_day!BR614="","",_tag_month_day!BR614/100)</f>
        <v/>
      </c>
      <c r="GH618" s="420" t="str">
        <f>IF(_tag_month_day!BS614="","",_tag_month_day!BS614/100)</f>
        <v/>
      </c>
      <c r="GI618" s="603" t="str">
        <f>IF(_tag_month_day!BT614="","",_tag_month_day!BT614/100)</f>
        <v/>
      </c>
      <c r="GJ618" s="612" t="str">
        <f>IF(_tag_month_day!BU614="","",_tag_month_day!BU614/100)</f>
        <v/>
      </c>
      <c r="GK618" s="620" t="str">
        <f>IF(_tag_month_day!BV614="",IF(_rlcf_month_day!A$2="","",_rlcf_month_day!A$2/100),_tag_month_day!BV614/100)</f>
        <v/>
      </c>
      <c r="GL618" s="620" t="str">
        <f>IF(_tag_month_day!BW614="",IF(_rlcf_month_day!B$2="","",_rlcf_month_day!B$2/100),_tag_month_day!BW614/100)</f>
        <v/>
      </c>
      <c r="GM618" s="621" t="str">
        <f>IF(_tag_month_day!BX614="",IF(_rlcf_month_day!C$2="","",_rlcf_month_day!C$2/100),_tag_month_day!BX614/100)</f>
        <v/>
      </c>
      <c r="GN618" s="620" t="str">
        <f>IF(_tag_month_day!BV614="",IF(_rlcf_month_day!A$2="","",_rlcf_month_day!A$2/100),_tag_month_day!BV614/100)</f>
        <v/>
      </c>
      <c r="GO618" s="620" t="str">
        <f>IF(_tag_month_day!BW614="",IF(_rlcf_month_day!B$2="","",_rlcf_month_day!B$2/100),_tag_month_day!BW614/100)</f>
        <v/>
      </c>
      <c r="GP618" s="620" t="str">
        <f>IF(_tag_month_day!CD614="",IF(_rlcf_month_day!E$2="","",_rlcf_month_day!E$2/100),_tag_month_day!CD614/100)</f>
        <v/>
      </c>
      <c r="GQ618" s="620" t="str">
        <f>IF(_tag_month_day!CE614="",IF(_rlcf_month_day!F$2="","",_rlcf_month_day!F$2/100),_tag_month_day!CE614/100)</f>
        <v/>
      </c>
      <c r="GR618" s="621" t="str">
        <f>IF(_tag_month_day!CF614="",IF(_rlcf_month_day!G$2="","",_rlcf_month_day!G$2/100),_tag_month_day!CF614/100)</f>
        <v/>
      </c>
      <c r="GS618" s="626">
        <f t="shared" ref="GS618:HH618" si="3741">GS617</f>
        <v>0.953</v>
      </c>
      <c r="GT618" s="626">
        <f t="shared" si="3741"/>
        <v>0.55</v>
      </c>
      <c r="GU618" s="626">
        <f t="shared" si="3741"/>
        <v>0.55</v>
      </c>
      <c r="GV618" s="626">
        <f t="shared" si="3741"/>
        <v>0.55</v>
      </c>
      <c r="GW618" s="626">
        <f t="shared" si="3741"/>
        <v>0.5</v>
      </c>
      <c r="GX618" s="626">
        <f t="shared" si="3741"/>
        <v>0.935</v>
      </c>
      <c r="GY618" s="626">
        <f t="shared" si="3741"/>
        <v>0.15</v>
      </c>
      <c r="GZ618" s="626">
        <f t="shared" si="3741"/>
        <v>1</v>
      </c>
      <c r="HA618" s="632">
        <f t="shared" si="3741"/>
        <v>0.047</v>
      </c>
      <c r="HB618" s="632">
        <f t="shared" si="3741"/>
        <v>0.45</v>
      </c>
      <c r="HC618" s="632">
        <f t="shared" si="3741"/>
        <v>0.45</v>
      </c>
      <c r="HD618" s="632">
        <f t="shared" si="3741"/>
        <v>0.45</v>
      </c>
      <c r="HE618" s="632">
        <f t="shared" si="3741"/>
        <v>0.5</v>
      </c>
      <c r="HF618" s="632">
        <f t="shared" si="3741"/>
        <v>0.065</v>
      </c>
      <c r="HG618" s="632">
        <f t="shared" si="3741"/>
        <v>0.85</v>
      </c>
      <c r="HH618" s="632">
        <f t="shared" si="3741"/>
        <v>0</v>
      </c>
      <c r="HI618" s="68">
        <f t="shared" si="3523"/>
        <v>0</v>
      </c>
      <c r="HJ618" s="68" t="e">
        <f t="shared" si="3554"/>
        <v>#VALUE!</v>
      </c>
      <c r="HK618" s="202">
        <f t="shared" si="3555"/>
        <v>0.85</v>
      </c>
      <c r="HL618" s="464">
        <f t="shared" si="3556"/>
        <v>550000</v>
      </c>
      <c r="HM618" s="464">
        <f t="shared" si="3557"/>
        <v>480000</v>
      </c>
      <c r="HN618" s="192" t="e">
        <f t="shared" si="3524"/>
        <v>#VALUE!</v>
      </c>
      <c r="HO618" s="192" t="e">
        <f>HN618*HK618*$HO$2/HL618*1000000</f>
        <v>#VALUE!</v>
      </c>
      <c r="HP618" s="192" t="e">
        <f>HN618*HK618*$HP$2/HM618*1000000</f>
        <v>#VALUE!</v>
      </c>
    </row>
    <row r="619" customFormat="1" spans="1:224">
      <c r="A619" s="381">
        <v>614</v>
      </c>
      <c r="B619" s="54">
        <f ca="1" t="shared" si="3558"/>
        <v>43642</v>
      </c>
      <c r="C619" s="57">
        <f t="shared" si="3559"/>
        <v>0.0416666666666667</v>
      </c>
      <c r="D619" s="68" t="str">
        <f ca="1" t="shared" si="3525"/>
        <v>白班</v>
      </c>
      <c r="E619" s="68" t="str">
        <f ca="1" t="shared" si="3526"/>
        <v>乙</v>
      </c>
      <c r="F619" s="68">
        <f ca="1">SUMPRODUCT((成本日报!$A$3:$A$95=计划!B619)*(成本日报!$B$3:$B$95=计划!$D619),成本日报!$C$3:$C$95)</f>
        <v>2</v>
      </c>
      <c r="G619" s="382">
        <f ca="1" t="shared" si="3560"/>
        <v>43642.5416666652</v>
      </c>
      <c r="H619" s="382">
        <f ca="1" t="shared" si="3527"/>
        <v>43642.5486111096</v>
      </c>
      <c r="I619" s="382">
        <f ca="1" t="shared" si="3528"/>
        <v>43642.5541666652</v>
      </c>
      <c r="J619" s="382">
        <f ca="1" t="shared" si="3529"/>
        <v>43642.5833333318</v>
      </c>
      <c r="K619" s="382">
        <f ca="1" t="shared" si="3530"/>
        <v>43642.6458333319</v>
      </c>
      <c r="L619" s="382">
        <f ca="1" t="shared" si="3531"/>
        <v>43642.6666666652</v>
      </c>
      <c r="M619" s="398" t="str">
        <f>IF(_tag_month_day!A615="","",_tag_month_day!A615)</f>
        <v/>
      </c>
      <c r="N619" s="398" t="str">
        <f>IF(_tag_month_day!B615="","",_tag_month_day!B615)</f>
        <v/>
      </c>
      <c r="O619" s="399" t="e">
        <f t="shared" si="3532"/>
        <v>#VALUE!</v>
      </c>
      <c r="P619" s="398" t="str">
        <f>IF(_tag_month_day!C615="","",_tag_month_day!C615)</f>
        <v/>
      </c>
      <c r="Q619" s="398" t="str">
        <f>IF(_tag_month_day!D615="","",_tag_month_day!D615)</f>
        <v/>
      </c>
      <c r="R619" s="416">
        <f>IF(_tag_month_day!CB615="",R618,_tag_month_day!CB615/100)</f>
        <v>0.07</v>
      </c>
      <c r="S619" s="417" t="str">
        <f>IF(_tag_month_day!E615="","",_tag_month_day!E615)</f>
        <v/>
      </c>
      <c r="T619" s="417" t="str">
        <f>IF(_tag_month_day!F615="","",_tag_month_day!F615)</f>
        <v/>
      </c>
      <c r="U619" s="418" t="e">
        <f t="shared" si="3486"/>
        <v>#VALUE!</v>
      </c>
      <c r="V619" s="53" t="e">
        <f t="shared" si="3487"/>
        <v>#VALUE!</v>
      </c>
      <c r="W619" s="419" t="str">
        <f>IF(_jhy_month_day!A615="","",_jhy_month_day!A615)</f>
        <v/>
      </c>
      <c r="X619" s="420" t="str">
        <f>IF(_jhy_month_day!B615="","",_jhy_month_day!B615/100)</f>
        <v/>
      </c>
      <c r="Y619" s="420" t="str">
        <f>IF(_jhy_month_day!C615="","",_jhy_month_day!C615/100)</f>
        <v/>
      </c>
      <c r="Z619" s="439">
        <f t="shared" si="3576"/>
        <v>154</v>
      </c>
      <c r="AA619" s="440" t="str">
        <f>IF(_tag_month_day!G615="","",_tag_month_day!G615/100)</f>
        <v/>
      </c>
      <c r="AB619" s="440" t="str">
        <f>IF(_tag_month_day!H615="","",_tag_month_day!H615/100)</f>
        <v/>
      </c>
      <c r="AC619" s="193">
        <f t="shared" si="3533"/>
        <v>1.59963432013121</v>
      </c>
      <c r="AD619" s="441" t="str">
        <f t="shared" si="3534"/>
        <v/>
      </c>
      <c r="AE619" s="442" t="str">
        <f t="shared" si="3535"/>
        <v/>
      </c>
      <c r="AF619" s="443">
        <v>1</v>
      </c>
      <c r="AG619" s="68" t="str">
        <f>IF(_duihao_month_day!A615="","",_duihao_month_day!A615)</f>
        <v/>
      </c>
      <c r="AH619" s="463">
        <f>IF(_gyk_month_day!B615="",AH618,_gyk_month_day!B615)</f>
        <v>820</v>
      </c>
      <c r="AI619" s="464"/>
      <c r="AJ619" s="68" t="str">
        <f>IF(_tag_month_day!I615="","",_tag_month_day!I615)</f>
        <v/>
      </c>
      <c r="AK619" s="465" t="str">
        <f>IF(_tzyy_month_day!A615="","",_tzyy_month_day!A615)</f>
        <v/>
      </c>
      <c r="AL619" s="465" t="str">
        <f>IF(_tzyy_month_day!B615="","",_tzyy_month_day!B615)</f>
        <v/>
      </c>
      <c r="AM619" s="465" t="str">
        <f>IF(_tzyy_month_day!C615="","",_tzyy_month_day!C615)</f>
        <v/>
      </c>
      <c r="AN619" s="466" t="str">
        <f>IF(_tag_month_day!CG615="","",_tag_month_day!CG615)</f>
        <v/>
      </c>
      <c r="AO619" s="466" t="str">
        <f>IF(_tag_month_day!CH615="","",_tag_month_day!CH615)</f>
        <v/>
      </c>
      <c r="AP619" s="486" t="e">
        <f t="shared" si="3536"/>
        <v>#VALUE!</v>
      </c>
      <c r="AQ619" s="487" t="str">
        <f>IF(_tag_month_day!J615="","",_tag_month_day!J615/100)</f>
        <v/>
      </c>
      <c r="AR619" s="488">
        <f t="shared" si="3537"/>
        <v>1.3</v>
      </c>
      <c r="AS619" s="489" t="e">
        <f t="shared" si="3488"/>
        <v>#VALUE!</v>
      </c>
      <c r="AT619" s="489">
        <f t="shared" si="3538"/>
        <v>0</v>
      </c>
      <c r="AU619" s="490" t="str">
        <f>IF(_tag_month_day!K615="","",_tag_month_day!K615)</f>
        <v/>
      </c>
      <c r="AV619" s="491" t="str">
        <f>IF(_tag_month_day!L615="","",_tag_month_day!L615/100)</f>
        <v/>
      </c>
      <c r="AW619" s="420">
        <f t="shared" si="3460"/>
        <v>0</v>
      </c>
      <c r="AX619" s="420">
        <f t="shared" si="3539"/>
        <v>0</v>
      </c>
      <c r="AY619" s="420" t="str">
        <f>IF(_tag_month_day!M615="","",_tag_month_day!M615/100)</f>
        <v/>
      </c>
      <c r="AZ619" s="420" t="str">
        <f>IF(_tag_month_day!N615="","",_tag_month_day!N615/100)</f>
        <v/>
      </c>
      <c r="BA619" s="420" t="str">
        <f>IF(_tag_month_day!O615="","",_tag_month_day!O615/100)</f>
        <v/>
      </c>
      <c r="BB619" s="496" t="str">
        <f>IF(_tag_month_day!P615="","",_tag_month_day!P615/100)</f>
        <v/>
      </c>
      <c r="BC619" s="496">
        <f t="shared" si="3540"/>
        <v>0</v>
      </c>
      <c r="BD619" s="496" t="str">
        <f>IF(_tag_month_day!Q615="","",_tag_month_day!Q615/100)</f>
        <v/>
      </c>
      <c r="BE619" s="510" t="str">
        <f>IF(_tag_month_day!R615="","",_tag_month_day!R615/100)</f>
        <v/>
      </c>
      <c r="BF619" s="413" t="str">
        <f>IF(_tag_month_day!CC615="","",_tag_month_day!CC615/100)</f>
        <v/>
      </c>
      <c r="BG619" s="511" t="e">
        <f t="shared" si="3489"/>
        <v>#VALUE!</v>
      </c>
      <c r="BH619" s="198">
        <f t="shared" si="3490"/>
        <v>0</v>
      </c>
      <c r="BI619" s="512" t="e">
        <f>IF(CX619=0,BI618,(DK619*查询!$R$5+DL619*查询!$Q$5+DM619*查询!$N$5+DN619*查询!$O$5+DO619*查询!$P$5)*AF619/CX619)</f>
        <v>#VALUE!</v>
      </c>
      <c r="BJ619" s="512" t="e">
        <f>IF(CX619=0,BJ618,(DP619*查询!$S$5+DQ619*查询!$T$5+DR619*查询!$U$5)*AF619/CX619)</f>
        <v>#VALUE!</v>
      </c>
      <c r="BK619" s="512">
        <f t="shared" si="3541"/>
        <v>1</v>
      </c>
      <c r="BL619" s="513" t="str">
        <f>IF(_cfyc_month_day!A615="","",_cfyc_month_day!A615)</f>
        <v/>
      </c>
      <c r="BM619" s="513" t="str">
        <f>IF(_cfyc_month_day!B615="","",_cfyc_month_day!B615)</f>
        <v/>
      </c>
      <c r="BN619" s="513" t="str">
        <f>IF(_cfyc_month_day!C615="","",_cfyc_month_day!C615)</f>
        <v/>
      </c>
      <c r="BO619" s="522" t="str">
        <f>IF(_cfyc_month_day!D615="","",_cfyc_month_day!D615)</f>
        <v/>
      </c>
      <c r="BP619" s="522" t="str">
        <f>IF(_cfyc_month_day!E615="","",_cfyc_month_day!E615)</f>
        <v/>
      </c>
      <c r="BQ619" s="522" t="str">
        <f>IF(_cfyc_month_day!F615="","",_cfyc_month_day!F615)</f>
        <v/>
      </c>
      <c r="BR619" s="513" t="str">
        <f>IF(_tag_month_day!T615="","",_tag_month_day!T615)</f>
        <v/>
      </c>
      <c r="BS619" s="513" t="str">
        <f>IF(_tag_month_day!U615="","",_tag_month_day!U615)</f>
        <v/>
      </c>
      <c r="BT619" s="523" t="str">
        <f t="shared" si="3542"/>
        <v/>
      </c>
      <c r="BU619" s="223" t="str">
        <f>IF(_tag_month_day!V615="","",_tag_month_day!V615)</f>
        <v/>
      </c>
      <c r="BV619" s="206" t="str">
        <f>IF(_tag_month_day!W615="","",_tag_month_day!W615)</f>
        <v/>
      </c>
      <c r="BW619" s="540" t="str">
        <f>IF(_tag_month_day!X615="","",_tag_month_day!X615)</f>
        <v/>
      </c>
      <c r="BX619" s="540" t="str">
        <f>IF(_tag_month_day!Y615="","",_tag_month_day!Y615)</f>
        <v/>
      </c>
      <c r="BY619" s="541">
        <f ca="1" t="shared" si="3543"/>
        <v>43642.6666666652</v>
      </c>
      <c r="BZ619" s="542"/>
      <c r="CA619" s="543" t="str">
        <f>IF(_jhy2_month_day!A615="","",_jhy2_month_day!A615)</f>
        <v/>
      </c>
      <c r="CB619" s="464" t="str">
        <f>IF(_jhy2_month_day!B615="","",_jhy2_month_day!B615)</f>
        <v/>
      </c>
      <c r="CC619" s="464" t="str">
        <f>IF(_jhy2_month_day!C615="","",_jhy2_month_day!C615)</f>
        <v/>
      </c>
      <c r="CD619" s="464" t="str">
        <f>IF(_jhy2_month_day!D615="","",_jhy2_month_day!D615)</f>
        <v/>
      </c>
      <c r="CE619" s="464" t="str">
        <f>IF(_jhy2_month_day!E615="","",_jhy2_month_day!E615)</f>
        <v/>
      </c>
      <c r="CF619" s="464" t="str">
        <f>IF(_jhy2_month_day!F615="","",_jhy2_month_day!F615)</f>
        <v/>
      </c>
      <c r="CG619" s="464" t="str">
        <f>IF(_jhy2_month_day!G615="","",_jhy2_month_day!G615)</f>
        <v/>
      </c>
      <c r="CH619" s="464" t="str">
        <f>IF(_jhy2_month_day!H615="","",_jhy2_month_day!H615)</f>
        <v/>
      </c>
      <c r="CI619" s="464" t="str">
        <f>IF(_jhy2_month_day!I615="","",_jhy2_month_day!I615)</f>
        <v/>
      </c>
      <c r="CJ619" s="464" t="str">
        <f>IF(_jhy2_month_day!J615="","",_jhy2_month_day!J615)</f>
        <v/>
      </c>
      <c r="CK619" s="464" t="str">
        <f>IF(_jhy2_month_day!K615="","",_jhy2_month_day!K615)</f>
        <v/>
      </c>
      <c r="CL619" s="562" t="str">
        <f>IF(_jhy2_month_day!L615="","",_jhy2_month_day!L615)</f>
        <v/>
      </c>
      <c r="CM619" s="562" t="str">
        <f>IF(_jhy2_month_day!M615="","",_jhy2_month_day!M615)</f>
        <v/>
      </c>
      <c r="CN619" s="562" t="str">
        <f>IF(_jhy2_month_day!N615="","",_jhy2_month_day!N615)</f>
        <v/>
      </c>
      <c r="CO619" s="562" t="str">
        <f>IF(_jhy2_month_day!O615="","",_jhy2_month_day!O615)</f>
        <v/>
      </c>
      <c r="CP619" s="562" t="str">
        <f>IF(_jhy2_month_day!P615="","",_jhy2_month_day!P615)</f>
        <v/>
      </c>
      <c r="CQ619" s="562" t="str">
        <f>IF(_jhy2_month_day!Q615="","",_jhy2_month_day!Q615)</f>
        <v/>
      </c>
      <c r="CR619" s="563" t="str">
        <f>IF(_jhy2_month_day!R615="","",_jhy2_month_day!R615)</f>
        <v/>
      </c>
      <c r="CS619" s="576" t="str">
        <f>IF(_jhy2_month_day!S615="","",_jhy2_month_day!S615)</f>
        <v/>
      </c>
      <c r="CT619" s="562" t="str">
        <f>IF(_jhy2_month_day!T615="","",_jhy2_month_day!T615)</f>
        <v/>
      </c>
      <c r="CU619" s="577" t="e">
        <f t="shared" si="3491"/>
        <v>#VALUE!</v>
      </c>
      <c r="CV619" s="198" t="e">
        <f t="shared" si="3492"/>
        <v>#VALUE!</v>
      </c>
      <c r="CW619" s="192" t="e">
        <f t="shared" si="3493"/>
        <v>#VALUE!</v>
      </c>
      <c r="CX619" s="192" t="e">
        <f t="shared" si="3494"/>
        <v>#VALUE!</v>
      </c>
      <c r="CY619" s="202" t="e">
        <f t="shared" si="3495"/>
        <v>#VALUE!</v>
      </c>
      <c r="CZ619" s="192" t="e">
        <f t="shared" ref="CZ619:DI619" si="3742">$AJ619*EF619</f>
        <v>#VALUE!</v>
      </c>
      <c r="DA619" s="192" t="e">
        <f t="shared" si="3742"/>
        <v>#VALUE!</v>
      </c>
      <c r="DB619" s="192" t="e">
        <f t="shared" si="3742"/>
        <v>#VALUE!</v>
      </c>
      <c r="DC619" s="192" t="e">
        <f t="shared" si="3742"/>
        <v>#VALUE!</v>
      </c>
      <c r="DD619" s="192" t="e">
        <f t="shared" si="3742"/>
        <v>#VALUE!</v>
      </c>
      <c r="DE619" s="192" t="e">
        <f t="shared" si="3742"/>
        <v>#VALUE!</v>
      </c>
      <c r="DF619" s="192" t="e">
        <f t="shared" si="3742"/>
        <v>#VALUE!</v>
      </c>
      <c r="DG619" s="192" t="e">
        <f t="shared" si="3742"/>
        <v>#VALUE!</v>
      </c>
      <c r="DH619" s="192" t="e">
        <f t="shared" si="3742"/>
        <v>#VALUE!</v>
      </c>
      <c r="DI619" s="192" t="e">
        <f t="shared" si="3742"/>
        <v>#VALUE!</v>
      </c>
      <c r="DJ619" s="192" t="e">
        <f t="shared" si="3497"/>
        <v>#VALUE!</v>
      </c>
      <c r="DK619" s="192" t="e">
        <f t="shared" si="3498"/>
        <v>#VALUE!</v>
      </c>
      <c r="DL619" s="192" t="e">
        <f t="shared" si="3499"/>
        <v>#VALUE!</v>
      </c>
      <c r="DM619" s="192" t="e">
        <f t="shared" si="3500"/>
        <v>#VALUE!</v>
      </c>
      <c r="DN619" s="192" t="e">
        <f t="shared" si="3501"/>
        <v>#VALUE!</v>
      </c>
      <c r="DO619" s="192" t="e">
        <f t="shared" si="3502"/>
        <v>#VALUE!</v>
      </c>
      <c r="DP619" s="192" t="e">
        <f t="shared" si="3503"/>
        <v>#VALUE!</v>
      </c>
      <c r="DQ619" s="192" t="e">
        <f t="shared" si="3504"/>
        <v>#VALUE!</v>
      </c>
      <c r="DR619" s="192" t="e">
        <f t="shared" si="3505"/>
        <v>#VALUE!</v>
      </c>
      <c r="DS619" s="192" t="e">
        <f t="shared" si="3506"/>
        <v>#VALUE!</v>
      </c>
      <c r="DT619" s="192" t="e">
        <f t="shared" si="3507"/>
        <v>#VALUE!</v>
      </c>
      <c r="DU619" s="192" t="e">
        <f t="shared" si="3508"/>
        <v>#VALUE!</v>
      </c>
      <c r="DV619" s="198" t="e">
        <f t="shared" si="3509"/>
        <v>#VALUE!</v>
      </c>
      <c r="DW619" s="198" t="e">
        <f t="shared" si="3510"/>
        <v>#DIV/0!</v>
      </c>
      <c r="DX619" s="198" t="e">
        <f t="shared" si="3511"/>
        <v>#DIV/0!</v>
      </c>
      <c r="DY619" s="198" t="e">
        <f t="shared" si="3512"/>
        <v>#VALUE!</v>
      </c>
      <c r="DZ619" s="198" t="e">
        <f t="shared" si="3513"/>
        <v>#VALUE!</v>
      </c>
      <c r="EA619" s="198" t="e">
        <f t="shared" si="3514"/>
        <v>#VALUE!</v>
      </c>
      <c r="EB619" s="198" t="e">
        <f t="shared" si="3515"/>
        <v>#VALUE!</v>
      </c>
      <c r="EC619" s="198" t="e">
        <f t="shared" si="3516"/>
        <v>#DIV/0!</v>
      </c>
      <c r="ED619" s="198" t="e">
        <f t="shared" si="3517"/>
        <v>#VALUE!</v>
      </c>
      <c r="EE619" s="198" t="e">
        <f t="shared" si="3518"/>
        <v>#VALUE!</v>
      </c>
      <c r="EF619" s="198" t="e">
        <f t="shared" ref="EF619:EO619" si="3743">DV619/SUM($DV619:$EE619)</f>
        <v>#VALUE!</v>
      </c>
      <c r="EG619" s="198" t="e">
        <f t="shared" si="3743"/>
        <v>#DIV/0!</v>
      </c>
      <c r="EH619" s="198" t="e">
        <f t="shared" si="3743"/>
        <v>#DIV/0!</v>
      </c>
      <c r="EI619" s="198" t="e">
        <f t="shared" si="3743"/>
        <v>#VALUE!</v>
      </c>
      <c r="EJ619" s="198" t="e">
        <f t="shared" si="3743"/>
        <v>#VALUE!</v>
      </c>
      <c r="EK619" s="198" t="e">
        <f t="shared" si="3743"/>
        <v>#VALUE!</v>
      </c>
      <c r="EL619" s="198" t="e">
        <f t="shared" si="3743"/>
        <v>#VALUE!</v>
      </c>
      <c r="EM619" s="198" t="e">
        <f t="shared" si="3743"/>
        <v>#DIV/0!</v>
      </c>
      <c r="EN619" s="198" t="e">
        <f t="shared" si="3743"/>
        <v>#VALUE!</v>
      </c>
      <c r="EO619" s="198" t="e">
        <f t="shared" si="3743"/>
        <v>#VALUE!</v>
      </c>
      <c r="EP619" s="511">
        <f t="shared" ref="EP619:EW619" si="3744">EP618</f>
        <v>0.08</v>
      </c>
      <c r="EQ619" s="511">
        <f t="shared" si="3744"/>
        <v>0.015</v>
      </c>
      <c r="ER619" s="511">
        <f t="shared" si="3744"/>
        <v>0.015</v>
      </c>
      <c r="ES619" s="511">
        <f t="shared" si="3744"/>
        <v>0.015</v>
      </c>
      <c r="ET619" s="511">
        <f t="shared" si="3744"/>
        <v>0.015</v>
      </c>
      <c r="EU619" s="511">
        <f t="shared" si="3744"/>
        <v>0.09</v>
      </c>
      <c r="EV619" s="511">
        <f t="shared" si="3744"/>
        <v>0.09</v>
      </c>
      <c r="EW619" s="511">
        <f t="shared" si="3744"/>
        <v>0.09</v>
      </c>
      <c r="EX619" s="420" t="str">
        <f>IF(_tag_month_day!AS615="","",_tag_month_day!AS615/100)</f>
        <v/>
      </c>
      <c r="EY619" s="420" t="str">
        <f>IF(_tag_month_day!AT615="","",_tag_month_day!AT615/100)</f>
        <v/>
      </c>
      <c r="EZ619" s="420" t="str">
        <f>IF(_tag_month_day!AU615="","",_tag_month_day!AU615/100)</f>
        <v/>
      </c>
      <c r="FA619" s="420" t="str">
        <f>IF(_tag_month_day!AV615="","",_tag_month_day!AV615/100)</f>
        <v/>
      </c>
      <c r="FB619" s="420" t="str">
        <f>IF(_tag_month_day!AW615="","",_tag_month_day!AW615/100)</f>
        <v/>
      </c>
      <c r="FC619" s="420" t="str">
        <f>IF(_tag_month_day!AX615="","",_tag_month_day!AX615/100)</f>
        <v/>
      </c>
      <c r="FD619" s="510">
        <f t="shared" si="3547"/>
        <v>0.33</v>
      </c>
      <c r="FE619" s="510">
        <f t="shared" si="3548"/>
        <v>0.19</v>
      </c>
      <c r="FF619" s="510">
        <f t="shared" si="3549"/>
        <v>0.003</v>
      </c>
      <c r="FG619" s="510">
        <f t="shared" si="3550"/>
        <v>0</v>
      </c>
      <c r="FH619" s="603">
        <f t="shared" si="3551"/>
        <v>0.0001</v>
      </c>
      <c r="FI619" s="510">
        <f t="shared" ref="FI619:FR619" si="3745">FI618</f>
        <v>0.41</v>
      </c>
      <c r="FJ619" s="510">
        <f t="shared" si="3745"/>
        <v>0.11</v>
      </c>
      <c r="FK619" s="510">
        <f t="shared" si="3745"/>
        <v>0.015</v>
      </c>
      <c r="FL619" s="510">
        <f t="shared" si="3745"/>
        <v>0</v>
      </c>
      <c r="FM619" s="603">
        <f t="shared" si="3745"/>
        <v>0.0001</v>
      </c>
      <c r="FN619" s="510" t="str">
        <f>IF(_tag_month_day!AY615="","",_tag_month_day!AY615/100)</f>
        <v/>
      </c>
      <c r="FO619" s="510" t="str">
        <f>IF(_tag_month_day!AZ615="","",_tag_month_day!AZ615/100)</f>
        <v/>
      </c>
      <c r="FP619" s="510" t="str">
        <f>IF(_tag_month_day!BA615="","",_tag_month_day!BA615/100)</f>
        <v/>
      </c>
      <c r="FQ619" s="510" t="str">
        <f>IF(_tag_month_day!BB615="","",_tag_month_day!BB615/100)</f>
        <v/>
      </c>
      <c r="FR619" s="603" t="str">
        <f>IF(_tag_month_day!BC615="","",_tag_month_day!BC615/100)</f>
        <v/>
      </c>
      <c r="FS619" s="510" t="str">
        <f>IF(_tag_month_day!BD615="","",_tag_month_day!BD615/100)</f>
        <v/>
      </c>
      <c r="FT619" s="510" t="str">
        <f>IF(_tag_month_day!BE615="","",_tag_month_day!BE615/100)</f>
        <v/>
      </c>
      <c r="FU619" s="510" t="str">
        <f>IF(_tag_month_day!BF615="","",_tag_month_day!BF615/100)</f>
        <v/>
      </c>
      <c r="FV619" s="510" t="str">
        <f>IF(_tag_month_day!BG615="","",_tag_month_day!BG615/100)</f>
        <v/>
      </c>
      <c r="FW619" s="603" t="str">
        <f>IF(_tag_month_day!BH615="","",_tag_month_day!BH615/100)</f>
        <v/>
      </c>
      <c r="FX619" s="510" t="str">
        <f>IF(_tag_month_day!BI615="","",_tag_month_day!BI615/100)</f>
        <v/>
      </c>
      <c r="FY619" s="510" t="str">
        <f>IF(_tag_month_day!BJ615="","",_tag_month_day!BJ615/100)</f>
        <v/>
      </c>
      <c r="FZ619" s="605" t="str">
        <f>IF(_tag_month_day!BK615="","",_tag_month_day!BK615/100)</f>
        <v/>
      </c>
      <c r="GA619" s="510" t="str">
        <f>IF(_tag_month_day!BL615="","",_tag_month_day!BL615/100)</f>
        <v/>
      </c>
      <c r="GB619" s="603" t="str">
        <f>IF(_tag_month_day!BM615="","",_tag_month_day!BM615/100)</f>
        <v/>
      </c>
      <c r="GC619" s="420" t="str">
        <f>IF(_tag_month_day!BN615="","",_tag_month_day!BN615/100)</f>
        <v/>
      </c>
      <c r="GD619" s="420" t="str">
        <f>IF(_tag_month_day!BO615="","",_tag_month_day!BO615/100)</f>
        <v/>
      </c>
      <c r="GE619" s="420" t="str">
        <f>IF(_tag_month_day!BP615="","",_tag_month_day!BP615/100)</f>
        <v/>
      </c>
      <c r="GF619" s="420" t="str">
        <f>IF(_tag_month_day!BQ615="","",_tag_month_day!BQ615/100)</f>
        <v/>
      </c>
      <c r="GG619" s="420" t="str">
        <f>IF(_tag_month_day!BR615="","",_tag_month_day!BR615/100)</f>
        <v/>
      </c>
      <c r="GH619" s="420" t="str">
        <f>IF(_tag_month_day!BS615="","",_tag_month_day!BS615/100)</f>
        <v/>
      </c>
      <c r="GI619" s="603" t="str">
        <f>IF(_tag_month_day!BT615="","",_tag_month_day!BT615/100)</f>
        <v/>
      </c>
      <c r="GJ619" s="612" t="str">
        <f>IF(_tag_month_day!BU615="","",_tag_month_day!BU615/100)</f>
        <v/>
      </c>
      <c r="GK619" s="620" t="str">
        <f>IF(_tag_month_day!BV615="",IF(_rlcf_month_day!A$2="","",_rlcf_month_day!A$2/100),_tag_month_day!BV615/100)</f>
        <v/>
      </c>
      <c r="GL619" s="620" t="str">
        <f>IF(_tag_month_day!BW615="",IF(_rlcf_month_day!B$2="","",_rlcf_month_day!B$2/100),_tag_month_day!BW615/100)</f>
        <v/>
      </c>
      <c r="GM619" s="621" t="str">
        <f>IF(_tag_month_day!BX615="",IF(_rlcf_month_day!C$2="","",_rlcf_month_day!C$2/100),_tag_month_day!BX615/100)</f>
        <v/>
      </c>
      <c r="GN619" s="620" t="str">
        <f>IF(_tag_month_day!BV615="",IF(_rlcf_month_day!A$2="","",_rlcf_month_day!A$2/100),_tag_month_day!BV615/100)</f>
        <v/>
      </c>
      <c r="GO619" s="620" t="str">
        <f>IF(_tag_month_day!BW615="",IF(_rlcf_month_day!B$2="","",_rlcf_month_day!B$2/100),_tag_month_day!BW615/100)</f>
        <v/>
      </c>
      <c r="GP619" s="620" t="str">
        <f>IF(_tag_month_day!CD615="",IF(_rlcf_month_day!E$2="","",_rlcf_month_day!E$2/100),_tag_month_day!CD615/100)</f>
        <v/>
      </c>
      <c r="GQ619" s="620" t="str">
        <f>IF(_tag_month_day!CE615="",IF(_rlcf_month_day!F$2="","",_rlcf_month_day!F$2/100),_tag_month_day!CE615/100)</f>
        <v/>
      </c>
      <c r="GR619" s="621" t="str">
        <f>IF(_tag_month_day!CF615="",IF(_rlcf_month_day!G$2="","",_rlcf_month_day!G$2/100),_tag_month_day!CF615/100)</f>
        <v/>
      </c>
      <c r="GS619" s="626">
        <f t="shared" ref="GS619:HH619" si="3746">GS618</f>
        <v>0.953</v>
      </c>
      <c r="GT619" s="626">
        <f t="shared" si="3746"/>
        <v>0.55</v>
      </c>
      <c r="GU619" s="626">
        <f t="shared" si="3746"/>
        <v>0.55</v>
      </c>
      <c r="GV619" s="626">
        <f t="shared" si="3746"/>
        <v>0.55</v>
      </c>
      <c r="GW619" s="626">
        <f t="shared" si="3746"/>
        <v>0.5</v>
      </c>
      <c r="GX619" s="626">
        <f t="shared" si="3746"/>
        <v>0.935</v>
      </c>
      <c r="GY619" s="626">
        <f t="shared" si="3746"/>
        <v>0.15</v>
      </c>
      <c r="GZ619" s="626">
        <f t="shared" si="3746"/>
        <v>1</v>
      </c>
      <c r="HA619" s="632">
        <f t="shared" si="3746"/>
        <v>0.047</v>
      </c>
      <c r="HB619" s="632">
        <f t="shared" si="3746"/>
        <v>0.45</v>
      </c>
      <c r="HC619" s="632">
        <f t="shared" si="3746"/>
        <v>0.45</v>
      </c>
      <c r="HD619" s="632">
        <f t="shared" si="3746"/>
        <v>0.45</v>
      </c>
      <c r="HE619" s="632">
        <f t="shared" si="3746"/>
        <v>0.5</v>
      </c>
      <c r="HF619" s="632">
        <f t="shared" si="3746"/>
        <v>0.065</v>
      </c>
      <c r="HG619" s="632">
        <f t="shared" si="3746"/>
        <v>0.85</v>
      </c>
      <c r="HH619" s="632">
        <f t="shared" si="3746"/>
        <v>0</v>
      </c>
      <c r="HI619" s="68">
        <f t="shared" si="3523"/>
        <v>0</v>
      </c>
      <c r="HJ619" s="68" t="e">
        <f t="shared" si="3554"/>
        <v>#VALUE!</v>
      </c>
      <c r="HK619" s="202">
        <f t="shared" si="3555"/>
        <v>0.85</v>
      </c>
      <c r="HL619" s="464">
        <f t="shared" si="3556"/>
        <v>550000</v>
      </c>
      <c r="HM619" s="464">
        <f t="shared" si="3557"/>
        <v>480000</v>
      </c>
      <c r="HN619" s="192" t="e">
        <f t="shared" si="3524"/>
        <v>#VALUE!</v>
      </c>
      <c r="HO619" s="192" t="e">
        <f>HN619*HK619*$HO$2/HL619*1000000</f>
        <v>#VALUE!</v>
      </c>
      <c r="HP619" s="192" t="e">
        <f>HN619*HK619*$HP$2/HM619*1000000</f>
        <v>#VALUE!</v>
      </c>
    </row>
    <row r="620" customFormat="1" spans="1:224">
      <c r="A620" s="381">
        <v>615</v>
      </c>
      <c r="B620" s="54">
        <f ca="1" t="shared" si="3558"/>
        <v>43642</v>
      </c>
      <c r="C620" s="57">
        <f t="shared" si="3559"/>
        <v>0.0416666666666667</v>
      </c>
      <c r="D620" s="68" t="str">
        <f ca="1" t="shared" si="3525"/>
        <v>白班</v>
      </c>
      <c r="E620" s="68" t="str">
        <f ca="1" t="shared" si="3526"/>
        <v>乙</v>
      </c>
      <c r="F620" s="68">
        <f ca="1">SUMPRODUCT((成本日报!$A$3:$A$95=计划!B620)*(成本日报!$B$3:$B$95=计划!$D620),成本日报!$C$3:$C$95)</f>
        <v>2</v>
      </c>
      <c r="G620" s="382">
        <f ca="1" t="shared" si="3560"/>
        <v>43642.5833333318</v>
      </c>
      <c r="H620" s="382">
        <f ca="1" t="shared" si="3527"/>
        <v>43642.5902777763</v>
      </c>
      <c r="I620" s="382">
        <f ca="1" t="shared" si="3528"/>
        <v>43642.5958333318</v>
      </c>
      <c r="J620" s="382">
        <f ca="1" t="shared" si="3529"/>
        <v>43642.6249999985</v>
      </c>
      <c r="K620" s="382">
        <f ca="1" t="shared" si="3530"/>
        <v>43642.6874999985</v>
      </c>
      <c r="L620" s="382">
        <f ca="1" t="shared" si="3531"/>
        <v>43642.7083333318</v>
      </c>
      <c r="M620" s="398" t="str">
        <f>IF(_tag_month_day!A616="","",_tag_month_day!A616)</f>
        <v/>
      </c>
      <c r="N620" s="398" t="str">
        <f>IF(_tag_month_day!B616="","",_tag_month_day!B616)</f>
        <v/>
      </c>
      <c r="O620" s="399" t="e">
        <f t="shared" si="3532"/>
        <v>#VALUE!</v>
      </c>
      <c r="P620" s="398" t="str">
        <f>IF(_tag_month_day!C616="","",_tag_month_day!C616)</f>
        <v/>
      </c>
      <c r="Q620" s="398" t="str">
        <f>IF(_tag_month_day!D616="","",_tag_month_day!D616)</f>
        <v/>
      </c>
      <c r="R620" s="416">
        <f>IF(_tag_month_day!CB616="",R619,_tag_month_day!CB616/100)</f>
        <v>0.07</v>
      </c>
      <c r="S620" s="417" t="str">
        <f>IF(_tag_month_day!E616="","",_tag_month_day!E616)</f>
        <v/>
      </c>
      <c r="T620" s="417" t="str">
        <f>IF(_tag_month_day!F616="","",_tag_month_day!F616)</f>
        <v/>
      </c>
      <c r="U620" s="418" t="e">
        <f t="shared" si="3486"/>
        <v>#VALUE!</v>
      </c>
      <c r="V620" s="53" t="e">
        <f t="shared" si="3487"/>
        <v>#VALUE!</v>
      </c>
      <c r="W620" s="419" t="str">
        <f>IF(_jhy_month_day!A616="","",_jhy_month_day!A616)</f>
        <v/>
      </c>
      <c r="X620" s="420" t="str">
        <f>IF(_jhy_month_day!B616="","",_jhy_month_day!B616/100)</f>
        <v/>
      </c>
      <c r="Y620" s="420" t="str">
        <f>IF(_jhy_month_day!C616="","",_jhy_month_day!C616/100)</f>
        <v/>
      </c>
      <c r="Z620" s="439">
        <f t="shared" si="3576"/>
        <v>154</v>
      </c>
      <c r="AA620" s="440" t="str">
        <f>IF(_tag_month_day!G616="","",_tag_month_day!G616/100)</f>
        <v/>
      </c>
      <c r="AB620" s="440" t="str">
        <f>IF(_tag_month_day!H616="","",_tag_month_day!H616/100)</f>
        <v/>
      </c>
      <c r="AC620" s="193">
        <f t="shared" si="3533"/>
        <v>1.59963432013121</v>
      </c>
      <c r="AD620" s="441" t="str">
        <f t="shared" si="3534"/>
        <v/>
      </c>
      <c r="AE620" s="442" t="str">
        <f t="shared" si="3535"/>
        <v/>
      </c>
      <c r="AF620" s="443">
        <v>1</v>
      </c>
      <c r="AG620" s="68" t="str">
        <f>IF(_duihao_month_day!A616="","",_duihao_month_day!A616)</f>
        <v/>
      </c>
      <c r="AH620" s="463">
        <f>IF(_gyk_month_day!B616="",AH619,_gyk_month_day!B616)</f>
        <v>820</v>
      </c>
      <c r="AI620" s="464"/>
      <c r="AJ620" s="68" t="str">
        <f>IF(_tag_month_day!I616="","",_tag_month_day!I616)</f>
        <v/>
      </c>
      <c r="AK620" s="465" t="str">
        <f>IF(_tzyy_month_day!A616="","",_tzyy_month_day!A616)</f>
        <v/>
      </c>
      <c r="AL620" s="465" t="str">
        <f>IF(_tzyy_month_day!B616="","",_tzyy_month_day!B616)</f>
        <v/>
      </c>
      <c r="AM620" s="465" t="str">
        <f>IF(_tzyy_month_day!C616="","",_tzyy_month_day!C616)</f>
        <v/>
      </c>
      <c r="AN620" s="466" t="str">
        <f>IF(_tag_month_day!CG616="","",_tag_month_day!CG616)</f>
        <v/>
      </c>
      <c r="AO620" s="466" t="str">
        <f>IF(_tag_month_day!CH616="","",_tag_month_day!CH616)</f>
        <v/>
      </c>
      <c r="AP620" s="486" t="e">
        <f t="shared" si="3536"/>
        <v>#VALUE!</v>
      </c>
      <c r="AQ620" s="487" t="str">
        <f>IF(_tag_month_day!J616="","",_tag_month_day!J616/100)</f>
        <v/>
      </c>
      <c r="AR620" s="488">
        <f t="shared" si="3537"/>
        <v>1.3</v>
      </c>
      <c r="AS620" s="489" t="e">
        <f t="shared" si="3488"/>
        <v>#VALUE!</v>
      </c>
      <c r="AT620" s="489">
        <f t="shared" si="3538"/>
        <v>0</v>
      </c>
      <c r="AU620" s="490" t="str">
        <f>IF(_tag_month_day!K616="","",_tag_month_day!K616)</f>
        <v/>
      </c>
      <c r="AV620" s="491" t="str">
        <f>IF(_tag_month_day!L616="","",_tag_month_day!L616/100)</f>
        <v/>
      </c>
      <c r="AW620" s="420">
        <f t="shared" si="3460"/>
        <v>0</v>
      </c>
      <c r="AX620" s="420">
        <f t="shared" si="3539"/>
        <v>0</v>
      </c>
      <c r="AY620" s="420" t="str">
        <f>IF(_tag_month_day!M616="","",_tag_month_day!M616/100)</f>
        <v/>
      </c>
      <c r="AZ620" s="420" t="str">
        <f>IF(_tag_month_day!N616="","",_tag_month_day!N616/100)</f>
        <v/>
      </c>
      <c r="BA620" s="420" t="str">
        <f>IF(_tag_month_day!O616="","",_tag_month_day!O616/100)</f>
        <v/>
      </c>
      <c r="BB620" s="496" t="str">
        <f>IF(_tag_month_day!P616="","",_tag_month_day!P616/100)</f>
        <v/>
      </c>
      <c r="BC620" s="496">
        <f t="shared" si="3540"/>
        <v>0</v>
      </c>
      <c r="BD620" s="496" t="str">
        <f>IF(_tag_month_day!Q616="","",_tag_month_day!Q616/100)</f>
        <v/>
      </c>
      <c r="BE620" s="510" t="str">
        <f>IF(_tag_month_day!R616="","",_tag_month_day!R616/100)</f>
        <v/>
      </c>
      <c r="BF620" s="413" t="str">
        <f>IF(_tag_month_day!CC616="","",_tag_month_day!CC616/100)</f>
        <v/>
      </c>
      <c r="BG620" s="511" t="e">
        <f t="shared" si="3489"/>
        <v>#VALUE!</v>
      </c>
      <c r="BH620" s="198">
        <f t="shared" si="3490"/>
        <v>0</v>
      </c>
      <c r="BI620" s="512" t="e">
        <f>IF(CX620=0,BI619,(DK620*查询!$R$5+DL620*查询!$Q$5+DM620*查询!$N$5+DN620*查询!$O$5+DO620*查询!$P$5)*AF620/CX620)</f>
        <v>#VALUE!</v>
      </c>
      <c r="BJ620" s="512" t="e">
        <f>IF(CX620=0,BJ619,(DP620*查询!$S$5+DQ620*查询!$T$5+DR620*查询!$U$5)*AF620/CX620)</f>
        <v>#VALUE!</v>
      </c>
      <c r="BK620" s="512">
        <f t="shared" si="3541"/>
        <v>1</v>
      </c>
      <c r="BL620" s="513" t="str">
        <f>IF(_cfyc_month_day!A616="","",_cfyc_month_day!A616)</f>
        <v/>
      </c>
      <c r="BM620" s="513" t="str">
        <f>IF(_cfyc_month_day!B616="","",_cfyc_month_day!B616)</f>
        <v/>
      </c>
      <c r="BN620" s="513" t="str">
        <f>IF(_cfyc_month_day!C616="","",_cfyc_month_day!C616)</f>
        <v/>
      </c>
      <c r="BO620" s="522" t="str">
        <f>IF(_cfyc_month_day!D616="","",_cfyc_month_day!D616)</f>
        <v/>
      </c>
      <c r="BP620" s="522" t="str">
        <f>IF(_cfyc_month_day!E616="","",_cfyc_month_day!E616)</f>
        <v/>
      </c>
      <c r="BQ620" s="522" t="str">
        <f>IF(_cfyc_month_day!F616="","",_cfyc_month_day!F616)</f>
        <v/>
      </c>
      <c r="BR620" s="513" t="str">
        <f>IF(_tag_month_day!T616="","",_tag_month_day!T616)</f>
        <v/>
      </c>
      <c r="BS620" s="513" t="str">
        <f>IF(_tag_month_day!U616="","",_tag_month_day!U616)</f>
        <v/>
      </c>
      <c r="BT620" s="523" t="str">
        <f t="shared" si="3542"/>
        <v/>
      </c>
      <c r="BU620" s="223" t="str">
        <f>IF(_tag_month_day!V616="","",_tag_month_day!V616)</f>
        <v/>
      </c>
      <c r="BV620" s="206" t="str">
        <f>IF(_tag_month_day!W616="","",_tag_month_day!W616)</f>
        <v/>
      </c>
      <c r="BW620" s="540" t="str">
        <f>IF(_tag_month_day!X616="","",_tag_month_day!X616)</f>
        <v/>
      </c>
      <c r="BX620" s="540" t="str">
        <f>IF(_tag_month_day!Y616="","",_tag_month_day!Y616)</f>
        <v/>
      </c>
      <c r="BY620" s="541">
        <f ca="1" t="shared" si="3543"/>
        <v>43642.7083333318</v>
      </c>
      <c r="BZ620" s="542"/>
      <c r="CA620" s="562" t="str">
        <f>IF(_jhy2_month_day!A616="","",_jhy2_month_day!A616)</f>
        <v/>
      </c>
      <c r="CB620" s="464" t="str">
        <f>IF(_jhy2_month_day!B616="","",_jhy2_month_day!B616)</f>
        <v/>
      </c>
      <c r="CC620" s="464" t="str">
        <f>IF(_jhy2_month_day!C616="","",_jhy2_month_day!C616)</f>
        <v/>
      </c>
      <c r="CD620" s="464" t="str">
        <f>IF(_jhy2_month_day!D616="","",_jhy2_month_day!D616)</f>
        <v/>
      </c>
      <c r="CE620" s="464" t="str">
        <f>IF(_jhy2_month_day!E616="","",_jhy2_month_day!E616)</f>
        <v/>
      </c>
      <c r="CF620" s="464" t="str">
        <f>IF(_jhy2_month_day!F616="","",_jhy2_month_day!F616)</f>
        <v/>
      </c>
      <c r="CG620" s="464" t="str">
        <f>IF(_jhy2_month_day!G616="","",_jhy2_month_day!G616)</f>
        <v/>
      </c>
      <c r="CH620" s="464" t="str">
        <f>IF(_jhy2_month_day!H616="","",_jhy2_month_day!H616)</f>
        <v/>
      </c>
      <c r="CI620" s="464" t="str">
        <f>IF(_jhy2_month_day!I616="","",_jhy2_month_day!I616)</f>
        <v/>
      </c>
      <c r="CJ620" s="464" t="str">
        <f>IF(_jhy2_month_day!J616="","",_jhy2_month_day!J616)</f>
        <v/>
      </c>
      <c r="CK620" s="464" t="str">
        <f>IF(_jhy2_month_day!K616="","",_jhy2_month_day!K616)</f>
        <v/>
      </c>
      <c r="CL620" s="562" t="str">
        <f>IF(_jhy2_month_day!L616="","",_jhy2_month_day!L616)</f>
        <v/>
      </c>
      <c r="CM620" s="562" t="str">
        <f>IF(_jhy2_month_day!M616="","",_jhy2_month_day!M616)</f>
        <v/>
      </c>
      <c r="CN620" s="562" t="str">
        <f>IF(_jhy2_month_day!N616="","",_jhy2_month_day!N616)</f>
        <v/>
      </c>
      <c r="CO620" s="562" t="str">
        <f>IF(_jhy2_month_day!O616="","",_jhy2_month_day!O616)</f>
        <v/>
      </c>
      <c r="CP620" s="562" t="str">
        <f>IF(_jhy2_month_day!P616="","",_jhy2_month_day!P616)</f>
        <v/>
      </c>
      <c r="CQ620" s="562" t="str">
        <f>IF(_jhy2_month_day!Q616="","",_jhy2_month_day!Q616)</f>
        <v/>
      </c>
      <c r="CR620" s="563" t="str">
        <f>IF(_jhy2_month_day!R616="","",_jhy2_month_day!R616)</f>
        <v/>
      </c>
      <c r="CS620" s="576" t="str">
        <f>IF(_jhy2_month_day!S616="","",_jhy2_month_day!S616)</f>
        <v/>
      </c>
      <c r="CT620" s="562" t="str">
        <f>IF(_jhy2_month_day!T616="","",_jhy2_month_day!T616)</f>
        <v/>
      </c>
      <c r="CU620" s="577" t="e">
        <f t="shared" si="3491"/>
        <v>#VALUE!</v>
      </c>
      <c r="CV620" s="198" t="e">
        <f t="shared" si="3492"/>
        <v>#VALUE!</v>
      </c>
      <c r="CW620" s="192" t="e">
        <f t="shared" si="3493"/>
        <v>#VALUE!</v>
      </c>
      <c r="CX620" s="192" t="e">
        <f t="shared" si="3494"/>
        <v>#VALUE!</v>
      </c>
      <c r="CY620" s="202" t="e">
        <f t="shared" si="3495"/>
        <v>#VALUE!</v>
      </c>
      <c r="CZ620" s="192" t="e">
        <f t="shared" ref="CZ620:DI620" si="3747">$AJ620*EF620</f>
        <v>#VALUE!</v>
      </c>
      <c r="DA620" s="192" t="e">
        <f t="shared" si="3747"/>
        <v>#VALUE!</v>
      </c>
      <c r="DB620" s="192" t="e">
        <f t="shared" si="3747"/>
        <v>#VALUE!</v>
      </c>
      <c r="DC620" s="192" t="e">
        <f t="shared" si="3747"/>
        <v>#VALUE!</v>
      </c>
      <c r="DD620" s="192" t="e">
        <f t="shared" si="3747"/>
        <v>#VALUE!</v>
      </c>
      <c r="DE620" s="192" t="e">
        <f t="shared" si="3747"/>
        <v>#VALUE!</v>
      </c>
      <c r="DF620" s="192" t="e">
        <f t="shared" si="3747"/>
        <v>#VALUE!</v>
      </c>
      <c r="DG620" s="192" t="e">
        <f t="shared" si="3747"/>
        <v>#VALUE!</v>
      </c>
      <c r="DH620" s="192" t="e">
        <f t="shared" si="3747"/>
        <v>#VALUE!</v>
      </c>
      <c r="DI620" s="192" t="e">
        <f t="shared" si="3747"/>
        <v>#VALUE!</v>
      </c>
      <c r="DJ620" s="192" t="e">
        <f t="shared" si="3497"/>
        <v>#VALUE!</v>
      </c>
      <c r="DK620" s="192" t="e">
        <f t="shared" si="3498"/>
        <v>#VALUE!</v>
      </c>
      <c r="DL620" s="192" t="e">
        <f t="shared" si="3499"/>
        <v>#VALUE!</v>
      </c>
      <c r="DM620" s="192" t="e">
        <f t="shared" si="3500"/>
        <v>#VALUE!</v>
      </c>
      <c r="DN620" s="192" t="e">
        <f t="shared" si="3501"/>
        <v>#VALUE!</v>
      </c>
      <c r="DO620" s="192" t="e">
        <f t="shared" si="3502"/>
        <v>#VALUE!</v>
      </c>
      <c r="DP620" s="192" t="e">
        <f t="shared" si="3503"/>
        <v>#VALUE!</v>
      </c>
      <c r="DQ620" s="192" t="e">
        <f t="shared" si="3504"/>
        <v>#VALUE!</v>
      </c>
      <c r="DR620" s="192" t="e">
        <f t="shared" si="3505"/>
        <v>#VALUE!</v>
      </c>
      <c r="DS620" s="192" t="e">
        <f t="shared" si="3506"/>
        <v>#VALUE!</v>
      </c>
      <c r="DT620" s="192" t="e">
        <f t="shared" si="3507"/>
        <v>#VALUE!</v>
      </c>
      <c r="DU620" s="192" t="e">
        <f t="shared" si="3508"/>
        <v>#VALUE!</v>
      </c>
      <c r="DV620" s="198" t="e">
        <f t="shared" si="3509"/>
        <v>#VALUE!</v>
      </c>
      <c r="DW620" s="198" t="e">
        <f t="shared" si="3510"/>
        <v>#DIV/0!</v>
      </c>
      <c r="DX620" s="198" t="e">
        <f t="shared" si="3511"/>
        <v>#DIV/0!</v>
      </c>
      <c r="DY620" s="198" t="e">
        <f t="shared" si="3512"/>
        <v>#VALUE!</v>
      </c>
      <c r="DZ620" s="198" t="e">
        <f t="shared" si="3513"/>
        <v>#VALUE!</v>
      </c>
      <c r="EA620" s="198" t="e">
        <f t="shared" si="3514"/>
        <v>#VALUE!</v>
      </c>
      <c r="EB620" s="198" t="e">
        <f t="shared" si="3515"/>
        <v>#VALUE!</v>
      </c>
      <c r="EC620" s="198" t="e">
        <f t="shared" si="3516"/>
        <v>#DIV/0!</v>
      </c>
      <c r="ED620" s="198" t="e">
        <f t="shared" si="3517"/>
        <v>#VALUE!</v>
      </c>
      <c r="EE620" s="198" t="e">
        <f t="shared" si="3518"/>
        <v>#VALUE!</v>
      </c>
      <c r="EF620" s="198" t="e">
        <f t="shared" ref="EF620:EO620" si="3748">DV620/SUM($DV620:$EE620)</f>
        <v>#VALUE!</v>
      </c>
      <c r="EG620" s="198" t="e">
        <f t="shared" si="3748"/>
        <v>#DIV/0!</v>
      </c>
      <c r="EH620" s="198" t="e">
        <f t="shared" si="3748"/>
        <v>#DIV/0!</v>
      </c>
      <c r="EI620" s="198" t="e">
        <f t="shared" si="3748"/>
        <v>#VALUE!</v>
      </c>
      <c r="EJ620" s="198" t="e">
        <f t="shared" si="3748"/>
        <v>#VALUE!</v>
      </c>
      <c r="EK620" s="198" t="e">
        <f t="shared" si="3748"/>
        <v>#VALUE!</v>
      </c>
      <c r="EL620" s="198" t="e">
        <f t="shared" si="3748"/>
        <v>#VALUE!</v>
      </c>
      <c r="EM620" s="198" t="e">
        <f t="shared" si="3748"/>
        <v>#DIV/0!</v>
      </c>
      <c r="EN620" s="198" t="e">
        <f t="shared" si="3748"/>
        <v>#VALUE!</v>
      </c>
      <c r="EO620" s="198" t="e">
        <f t="shared" si="3748"/>
        <v>#VALUE!</v>
      </c>
      <c r="EP620" s="511">
        <f t="shared" ref="EP620:EW620" si="3749">EP619</f>
        <v>0.08</v>
      </c>
      <c r="EQ620" s="511">
        <f t="shared" si="3749"/>
        <v>0.015</v>
      </c>
      <c r="ER620" s="511">
        <f t="shared" si="3749"/>
        <v>0.015</v>
      </c>
      <c r="ES620" s="511">
        <f t="shared" si="3749"/>
        <v>0.015</v>
      </c>
      <c r="ET620" s="511">
        <f t="shared" si="3749"/>
        <v>0.015</v>
      </c>
      <c r="EU620" s="511">
        <f t="shared" si="3749"/>
        <v>0.09</v>
      </c>
      <c r="EV620" s="511">
        <f t="shared" si="3749"/>
        <v>0.09</v>
      </c>
      <c r="EW620" s="511">
        <f t="shared" si="3749"/>
        <v>0.09</v>
      </c>
      <c r="EX620" s="420" t="str">
        <f>IF(_tag_month_day!AS616="","",_tag_month_day!AS616/100)</f>
        <v/>
      </c>
      <c r="EY620" s="420" t="str">
        <f>IF(_tag_month_day!AT616="","",_tag_month_day!AT616/100)</f>
        <v/>
      </c>
      <c r="EZ620" s="420" t="str">
        <f>IF(_tag_month_day!AU616="","",_tag_month_day!AU616/100)</f>
        <v/>
      </c>
      <c r="FA620" s="420" t="str">
        <f>IF(_tag_month_day!AV616="","",_tag_month_day!AV616/100)</f>
        <v/>
      </c>
      <c r="FB620" s="420" t="str">
        <f>IF(_tag_month_day!AW616="","",_tag_month_day!AW616/100)</f>
        <v/>
      </c>
      <c r="FC620" s="420" t="str">
        <f>IF(_tag_month_day!AX616="","",_tag_month_day!AX616/100)</f>
        <v/>
      </c>
      <c r="FD620" s="510">
        <f t="shared" si="3547"/>
        <v>0.33</v>
      </c>
      <c r="FE620" s="510">
        <f t="shared" si="3548"/>
        <v>0.19</v>
      </c>
      <c r="FF620" s="510">
        <f t="shared" si="3549"/>
        <v>0.003</v>
      </c>
      <c r="FG620" s="510">
        <f t="shared" si="3550"/>
        <v>0</v>
      </c>
      <c r="FH620" s="603">
        <f t="shared" si="3551"/>
        <v>0.0001</v>
      </c>
      <c r="FI620" s="510">
        <f t="shared" ref="FI620:FR620" si="3750">FI619</f>
        <v>0.41</v>
      </c>
      <c r="FJ620" s="510">
        <f t="shared" si="3750"/>
        <v>0.11</v>
      </c>
      <c r="FK620" s="510">
        <f t="shared" si="3750"/>
        <v>0.015</v>
      </c>
      <c r="FL620" s="510">
        <f t="shared" si="3750"/>
        <v>0</v>
      </c>
      <c r="FM620" s="603">
        <f t="shared" si="3750"/>
        <v>0.0001</v>
      </c>
      <c r="FN620" s="510" t="str">
        <f>IF(_tag_month_day!AY616="","",_tag_month_day!AY616/100)</f>
        <v/>
      </c>
      <c r="FO620" s="510" t="str">
        <f>IF(_tag_month_day!AZ616="","",_tag_month_day!AZ616/100)</f>
        <v/>
      </c>
      <c r="FP620" s="510" t="str">
        <f>IF(_tag_month_day!BA616="","",_tag_month_day!BA616/100)</f>
        <v/>
      </c>
      <c r="FQ620" s="510" t="str">
        <f>IF(_tag_month_day!BB616="","",_tag_month_day!BB616/100)</f>
        <v/>
      </c>
      <c r="FR620" s="603" t="str">
        <f>IF(_tag_month_day!BC616="","",_tag_month_day!BC616/100)</f>
        <v/>
      </c>
      <c r="FS620" s="510" t="str">
        <f>IF(_tag_month_day!BD616="","",_tag_month_day!BD616/100)</f>
        <v/>
      </c>
      <c r="FT620" s="510" t="str">
        <f>IF(_tag_month_day!BE616="","",_tag_month_day!BE616/100)</f>
        <v/>
      </c>
      <c r="FU620" s="510" t="str">
        <f>IF(_tag_month_day!BF616="","",_tag_month_day!BF616/100)</f>
        <v/>
      </c>
      <c r="FV620" s="510" t="str">
        <f>IF(_tag_month_day!BG616="","",_tag_month_day!BG616/100)</f>
        <v/>
      </c>
      <c r="FW620" s="603" t="str">
        <f>IF(_tag_month_day!BH616="","",_tag_month_day!BH616/100)</f>
        <v/>
      </c>
      <c r="FX620" s="510" t="str">
        <f>IF(_tag_month_day!BI616="","",_tag_month_day!BI616/100)</f>
        <v/>
      </c>
      <c r="FY620" s="510" t="str">
        <f>IF(_tag_month_day!BJ616="","",_tag_month_day!BJ616/100)</f>
        <v/>
      </c>
      <c r="FZ620" s="605" t="str">
        <f>IF(_tag_month_day!BK616="","",_tag_month_day!BK616/100)</f>
        <v/>
      </c>
      <c r="GA620" s="510" t="str">
        <f>IF(_tag_month_day!BL616="","",_tag_month_day!BL616/100)</f>
        <v/>
      </c>
      <c r="GB620" s="603" t="str">
        <f>IF(_tag_month_day!BM616="","",_tag_month_day!BM616/100)</f>
        <v/>
      </c>
      <c r="GC620" s="420" t="str">
        <f>IF(_tag_month_day!BN616="","",_tag_month_day!BN616/100)</f>
        <v/>
      </c>
      <c r="GD620" s="420" t="str">
        <f>IF(_tag_month_day!BO616="","",_tag_month_day!BO616/100)</f>
        <v/>
      </c>
      <c r="GE620" s="420" t="str">
        <f>IF(_tag_month_day!BP616="","",_tag_month_day!BP616/100)</f>
        <v/>
      </c>
      <c r="GF620" s="420" t="str">
        <f>IF(_tag_month_day!BQ616="","",_tag_month_day!BQ616/100)</f>
        <v/>
      </c>
      <c r="GG620" s="420" t="str">
        <f>IF(_tag_month_day!BR616="","",_tag_month_day!BR616/100)</f>
        <v/>
      </c>
      <c r="GH620" s="420" t="str">
        <f>IF(_tag_month_day!BS616="","",_tag_month_day!BS616/100)</f>
        <v/>
      </c>
      <c r="GI620" s="603" t="str">
        <f>IF(_tag_month_day!BT616="","",_tag_month_day!BT616/100)</f>
        <v/>
      </c>
      <c r="GJ620" s="612" t="str">
        <f>IF(_tag_month_day!BU616="","",_tag_month_day!BU616/100)</f>
        <v/>
      </c>
      <c r="GK620" s="620" t="str">
        <f>IF(_tag_month_day!BV616="",IF(_rlcf_month_day!A$2="","",_rlcf_month_day!A$2/100),_tag_month_day!BV616/100)</f>
        <v/>
      </c>
      <c r="GL620" s="620" t="str">
        <f>IF(_tag_month_day!BW616="",IF(_rlcf_month_day!B$2="","",_rlcf_month_day!B$2/100),_tag_month_day!BW616/100)</f>
        <v/>
      </c>
      <c r="GM620" s="621" t="str">
        <f>IF(_tag_month_day!BX616="",IF(_rlcf_month_day!C$2="","",_rlcf_month_day!C$2/100),_tag_month_day!BX616/100)</f>
        <v/>
      </c>
      <c r="GN620" s="620" t="str">
        <f>IF(_tag_month_day!BV616="",IF(_rlcf_month_day!A$2="","",_rlcf_month_day!A$2/100),_tag_month_day!BV616/100)</f>
        <v/>
      </c>
      <c r="GO620" s="620" t="str">
        <f>IF(_tag_month_day!BW616="",IF(_rlcf_month_day!B$2="","",_rlcf_month_day!B$2/100),_tag_month_day!BW616/100)</f>
        <v/>
      </c>
      <c r="GP620" s="620" t="str">
        <f>IF(_tag_month_day!CD616="",IF(_rlcf_month_day!E$2="","",_rlcf_month_day!E$2/100),_tag_month_day!CD616/100)</f>
        <v/>
      </c>
      <c r="GQ620" s="620" t="str">
        <f>IF(_tag_month_day!CE616="",IF(_rlcf_month_day!F$2="","",_rlcf_month_day!F$2/100),_tag_month_day!CE616/100)</f>
        <v/>
      </c>
      <c r="GR620" s="621" t="str">
        <f>IF(_tag_month_day!CF616="",IF(_rlcf_month_day!G$2="","",_rlcf_month_day!G$2/100),_tag_month_day!CF616/100)</f>
        <v/>
      </c>
      <c r="GS620" s="626">
        <f t="shared" ref="GS620:HH620" si="3751">GS619</f>
        <v>0.953</v>
      </c>
      <c r="GT620" s="626">
        <f t="shared" si="3751"/>
        <v>0.55</v>
      </c>
      <c r="GU620" s="626">
        <f t="shared" si="3751"/>
        <v>0.55</v>
      </c>
      <c r="GV620" s="626">
        <f t="shared" si="3751"/>
        <v>0.55</v>
      </c>
      <c r="GW620" s="626">
        <f t="shared" si="3751"/>
        <v>0.5</v>
      </c>
      <c r="GX620" s="626">
        <f t="shared" si="3751"/>
        <v>0.935</v>
      </c>
      <c r="GY620" s="626">
        <f t="shared" si="3751"/>
        <v>0.15</v>
      </c>
      <c r="GZ620" s="626">
        <f t="shared" si="3751"/>
        <v>1</v>
      </c>
      <c r="HA620" s="632">
        <f t="shared" si="3751"/>
        <v>0.047</v>
      </c>
      <c r="HB620" s="632">
        <f t="shared" si="3751"/>
        <v>0.45</v>
      </c>
      <c r="HC620" s="632">
        <f t="shared" si="3751"/>
        <v>0.45</v>
      </c>
      <c r="HD620" s="632">
        <f t="shared" si="3751"/>
        <v>0.45</v>
      </c>
      <c r="HE620" s="632">
        <f t="shared" si="3751"/>
        <v>0.5</v>
      </c>
      <c r="HF620" s="632">
        <f t="shared" si="3751"/>
        <v>0.065</v>
      </c>
      <c r="HG620" s="632">
        <f t="shared" si="3751"/>
        <v>0.85</v>
      </c>
      <c r="HH620" s="632">
        <f t="shared" si="3751"/>
        <v>0</v>
      </c>
      <c r="HI620" s="68">
        <f t="shared" si="3523"/>
        <v>0</v>
      </c>
      <c r="HJ620" s="68" t="e">
        <f t="shared" si="3554"/>
        <v>#VALUE!</v>
      </c>
      <c r="HK620" s="202">
        <f t="shared" si="3555"/>
        <v>0.85</v>
      </c>
      <c r="HL620" s="464">
        <f t="shared" si="3556"/>
        <v>550000</v>
      </c>
      <c r="HM620" s="464">
        <f t="shared" si="3557"/>
        <v>480000</v>
      </c>
      <c r="HN620" s="192" t="e">
        <f t="shared" si="3524"/>
        <v>#VALUE!</v>
      </c>
      <c r="HO620" s="192" t="e">
        <f>HN620*HK620*$HO$2/HL620*1000000</f>
        <v>#VALUE!</v>
      </c>
      <c r="HP620" s="192" t="e">
        <f>HN620*HK620*$HP$2/HM620*1000000</f>
        <v>#VALUE!</v>
      </c>
    </row>
    <row r="621" customFormat="1" spans="1:224">
      <c r="A621" s="381">
        <v>616</v>
      </c>
      <c r="B621" s="54">
        <f ca="1" t="shared" si="3558"/>
        <v>43642</v>
      </c>
      <c r="C621" s="57">
        <f t="shared" si="3559"/>
        <v>0.0416666666666667</v>
      </c>
      <c r="D621" s="68" t="str">
        <f ca="1" t="shared" si="3525"/>
        <v>白班</v>
      </c>
      <c r="E621" s="68" t="str">
        <f ca="1" t="shared" si="3526"/>
        <v>乙</v>
      </c>
      <c r="F621" s="68">
        <f ca="1">SUMPRODUCT((成本日报!$A$3:$A$95=计划!B621)*(成本日报!$B$3:$B$95=计划!$D621),成本日报!$C$3:$C$95)</f>
        <v>2</v>
      </c>
      <c r="G621" s="382">
        <f ca="1" t="shared" si="3560"/>
        <v>43642.6249999985</v>
      </c>
      <c r="H621" s="382">
        <f ca="1" t="shared" si="3527"/>
        <v>43642.631944443</v>
      </c>
      <c r="I621" s="382">
        <f ca="1" t="shared" si="3528"/>
        <v>43642.6374999985</v>
      </c>
      <c r="J621" s="382">
        <f ca="1" t="shared" si="3529"/>
        <v>43642.6666666652</v>
      </c>
      <c r="K621" s="382">
        <f ca="1" t="shared" si="3530"/>
        <v>43642.7291666652</v>
      </c>
      <c r="L621" s="382">
        <f ca="1" t="shared" si="3531"/>
        <v>43642.7499999985</v>
      </c>
      <c r="M621" s="398" t="str">
        <f>IF(_tag_month_day!A617="","",_tag_month_day!A617)</f>
        <v/>
      </c>
      <c r="N621" s="398" t="str">
        <f>IF(_tag_month_day!B617="","",_tag_month_day!B617)</f>
        <v/>
      </c>
      <c r="O621" s="399" t="e">
        <f t="shared" si="3532"/>
        <v>#VALUE!</v>
      </c>
      <c r="P621" s="398" t="str">
        <f>IF(_tag_month_day!C617="","",_tag_month_day!C617)</f>
        <v/>
      </c>
      <c r="Q621" s="398" t="str">
        <f>IF(_tag_month_day!D617="","",_tag_month_day!D617)</f>
        <v/>
      </c>
      <c r="R621" s="416">
        <f>IF(_tag_month_day!CB617="",R620,_tag_month_day!CB617/100)</f>
        <v>0.07</v>
      </c>
      <c r="S621" s="417" t="str">
        <f>IF(_tag_month_day!E617="","",_tag_month_day!E617)</f>
        <v/>
      </c>
      <c r="T621" s="417" t="str">
        <f>IF(_tag_month_day!F617="","",_tag_month_day!F617)</f>
        <v/>
      </c>
      <c r="U621" s="418" t="e">
        <f t="shared" si="3486"/>
        <v>#VALUE!</v>
      </c>
      <c r="V621" s="53" t="e">
        <f t="shared" si="3487"/>
        <v>#VALUE!</v>
      </c>
      <c r="W621" s="419" t="str">
        <f>IF(_jhy_month_day!A617="","",_jhy_month_day!A617)</f>
        <v/>
      </c>
      <c r="X621" s="420" t="str">
        <f>IF(_jhy_month_day!B617="","",_jhy_month_day!B617/100)</f>
        <v/>
      </c>
      <c r="Y621" s="420" t="str">
        <f>IF(_jhy_month_day!C617="","",_jhy_month_day!C617/100)</f>
        <v/>
      </c>
      <c r="Z621" s="439">
        <f t="shared" si="3576"/>
        <v>154</v>
      </c>
      <c r="AA621" s="440" t="str">
        <f>IF(_tag_month_day!G617="","",_tag_month_day!G617/100)</f>
        <v/>
      </c>
      <c r="AB621" s="440" t="str">
        <f>IF(_tag_month_day!H617="","",_tag_month_day!H617/100)</f>
        <v/>
      </c>
      <c r="AC621" s="193">
        <f t="shared" si="3533"/>
        <v>1.59963432013121</v>
      </c>
      <c r="AD621" s="441" t="str">
        <f t="shared" si="3534"/>
        <v/>
      </c>
      <c r="AE621" s="442" t="str">
        <f t="shared" si="3535"/>
        <v/>
      </c>
      <c r="AF621" s="443">
        <v>1</v>
      </c>
      <c r="AG621" s="68" t="str">
        <f>IF(_duihao_month_day!A617="","",_duihao_month_day!A617)</f>
        <v/>
      </c>
      <c r="AH621" s="463">
        <f>IF(_gyk_month_day!B617="",AH620,_gyk_month_day!B617)</f>
        <v>820</v>
      </c>
      <c r="AI621" s="464"/>
      <c r="AJ621" s="68" t="str">
        <f>IF(_tag_month_day!I617="","",_tag_month_day!I617)</f>
        <v/>
      </c>
      <c r="AK621" s="465" t="str">
        <f>IF(_tzyy_month_day!A617="","",_tzyy_month_day!A617)</f>
        <v/>
      </c>
      <c r="AL621" s="465" t="str">
        <f>IF(_tzyy_month_day!B617="","",_tzyy_month_day!B617)</f>
        <v/>
      </c>
      <c r="AM621" s="465" t="str">
        <f>IF(_tzyy_month_day!C617="","",_tzyy_month_day!C617)</f>
        <v/>
      </c>
      <c r="AN621" s="466" t="str">
        <f>IF(_tag_month_day!CG617="","",_tag_month_day!CG617)</f>
        <v/>
      </c>
      <c r="AO621" s="466" t="str">
        <f>IF(_tag_month_day!CH617="","",_tag_month_day!CH617)</f>
        <v/>
      </c>
      <c r="AP621" s="486" t="e">
        <f t="shared" si="3536"/>
        <v>#VALUE!</v>
      </c>
      <c r="AQ621" s="487" t="str">
        <f>IF(_tag_month_day!J617="","",_tag_month_day!J617/100)</f>
        <v/>
      </c>
      <c r="AR621" s="488">
        <f t="shared" si="3537"/>
        <v>1.3</v>
      </c>
      <c r="AS621" s="489" t="e">
        <f t="shared" si="3488"/>
        <v>#VALUE!</v>
      </c>
      <c r="AT621" s="489">
        <f t="shared" si="3538"/>
        <v>0</v>
      </c>
      <c r="AU621" s="490" t="str">
        <f>IF(_tag_month_day!K617="","",_tag_month_day!K617)</f>
        <v/>
      </c>
      <c r="AV621" s="491" t="str">
        <f>IF(_tag_month_day!L617="","",_tag_month_day!L617/100)</f>
        <v/>
      </c>
      <c r="AW621" s="420">
        <f t="shared" si="3460"/>
        <v>0</v>
      </c>
      <c r="AX621" s="420">
        <f t="shared" si="3539"/>
        <v>0</v>
      </c>
      <c r="AY621" s="420" t="str">
        <f>IF(_tag_month_day!M617="","",_tag_month_day!M617/100)</f>
        <v/>
      </c>
      <c r="AZ621" s="420" t="str">
        <f>IF(_tag_month_day!N617="","",_tag_month_day!N617/100)</f>
        <v/>
      </c>
      <c r="BA621" s="420" t="str">
        <f>IF(_tag_month_day!O617="","",_tag_month_day!O617/100)</f>
        <v/>
      </c>
      <c r="BB621" s="496" t="str">
        <f>IF(_tag_month_day!P617="","",_tag_month_day!P617/100)</f>
        <v/>
      </c>
      <c r="BC621" s="496">
        <f t="shared" si="3540"/>
        <v>0</v>
      </c>
      <c r="BD621" s="496" t="str">
        <f>IF(_tag_month_day!Q617="","",_tag_month_day!Q617/100)</f>
        <v/>
      </c>
      <c r="BE621" s="510" t="str">
        <f>IF(_tag_month_day!R617="","",_tag_month_day!R617/100)</f>
        <v/>
      </c>
      <c r="BF621" s="413" t="str">
        <f>IF(_tag_month_day!CC617="","",_tag_month_day!CC617/100)</f>
        <v/>
      </c>
      <c r="BG621" s="511" t="e">
        <f t="shared" si="3489"/>
        <v>#VALUE!</v>
      </c>
      <c r="BH621" s="198">
        <f t="shared" si="3490"/>
        <v>0</v>
      </c>
      <c r="BI621" s="512" t="e">
        <f>IF(CX621=0,BI620,(DK621*查询!$R$5+DL621*查询!$Q$5+DM621*查询!$N$5+DN621*查询!$O$5+DO621*查询!$P$5)*AF621/CX621)</f>
        <v>#VALUE!</v>
      </c>
      <c r="BJ621" s="512" t="e">
        <f>IF(CX621=0,BJ620,(DP621*查询!$S$5+DQ621*查询!$T$5+DR621*查询!$U$5)*AF621/CX621)</f>
        <v>#VALUE!</v>
      </c>
      <c r="BK621" s="512">
        <f t="shared" si="3541"/>
        <v>1</v>
      </c>
      <c r="BL621" s="513" t="str">
        <f>IF(_cfyc_month_day!A617="","",_cfyc_month_day!A617)</f>
        <v/>
      </c>
      <c r="BM621" s="513" t="str">
        <f>IF(_cfyc_month_day!B617="","",_cfyc_month_day!B617)</f>
        <v/>
      </c>
      <c r="BN621" s="513" t="str">
        <f>IF(_cfyc_month_day!C617="","",_cfyc_month_day!C617)</f>
        <v/>
      </c>
      <c r="BO621" s="522" t="str">
        <f>IF(_cfyc_month_day!D617="","",_cfyc_month_day!D617)</f>
        <v/>
      </c>
      <c r="BP621" s="522" t="str">
        <f>IF(_cfyc_month_day!E617="","",_cfyc_month_day!E617)</f>
        <v/>
      </c>
      <c r="BQ621" s="522" t="str">
        <f>IF(_cfyc_month_day!F617="","",_cfyc_month_day!F617)</f>
        <v/>
      </c>
      <c r="BR621" s="513" t="str">
        <f>IF(_tag_month_day!T617="","",_tag_month_day!T617)</f>
        <v/>
      </c>
      <c r="BS621" s="513" t="str">
        <f>IF(_tag_month_day!U617="","",_tag_month_day!U617)</f>
        <v/>
      </c>
      <c r="BT621" s="523" t="str">
        <f t="shared" si="3542"/>
        <v/>
      </c>
      <c r="BU621" s="223" t="str">
        <f>IF(_tag_month_day!V617="","",_tag_month_day!V617)</f>
        <v/>
      </c>
      <c r="BV621" s="206" t="str">
        <f>IF(_tag_month_day!W617="","",_tag_month_day!W617)</f>
        <v/>
      </c>
      <c r="BW621" s="540" t="str">
        <f>IF(_tag_month_day!X617="","",_tag_month_day!X617)</f>
        <v/>
      </c>
      <c r="BX621" s="540" t="str">
        <f>IF(_tag_month_day!Y617="","",_tag_month_day!Y617)</f>
        <v/>
      </c>
      <c r="BY621" s="541">
        <f ca="1" t="shared" si="3543"/>
        <v>43642.7499999985</v>
      </c>
      <c r="BZ621" s="542"/>
      <c r="CA621" s="562" t="str">
        <f>IF(_jhy2_month_day!A617="","",_jhy2_month_day!A617)</f>
        <v/>
      </c>
      <c r="CB621" s="464" t="str">
        <f>IF(_jhy2_month_day!B617="","",_jhy2_month_day!B617)</f>
        <v/>
      </c>
      <c r="CC621" s="464" t="str">
        <f>IF(_jhy2_month_day!C617="","",_jhy2_month_day!C617)</f>
        <v/>
      </c>
      <c r="CD621" s="464" t="str">
        <f>IF(_jhy2_month_day!D617="","",_jhy2_month_day!D617)</f>
        <v/>
      </c>
      <c r="CE621" s="464" t="str">
        <f>IF(_jhy2_month_day!E617="","",_jhy2_month_day!E617)</f>
        <v/>
      </c>
      <c r="CF621" s="464" t="str">
        <f>IF(_jhy2_month_day!F617="","",_jhy2_month_day!F617)</f>
        <v/>
      </c>
      <c r="CG621" s="464" t="str">
        <f>IF(_jhy2_month_day!G617="","",_jhy2_month_day!G617)</f>
        <v/>
      </c>
      <c r="CH621" s="464" t="str">
        <f>IF(_jhy2_month_day!H617="","",_jhy2_month_day!H617)</f>
        <v/>
      </c>
      <c r="CI621" s="464" t="str">
        <f>IF(_jhy2_month_day!I617="","",_jhy2_month_day!I617)</f>
        <v/>
      </c>
      <c r="CJ621" s="464" t="str">
        <f>IF(_jhy2_month_day!J617="","",_jhy2_month_day!J617)</f>
        <v/>
      </c>
      <c r="CK621" s="464" t="str">
        <f>IF(_jhy2_month_day!K617="","",_jhy2_month_day!K617)</f>
        <v/>
      </c>
      <c r="CL621" s="562" t="str">
        <f>IF(_jhy2_month_day!L617="","",_jhy2_month_day!L617)</f>
        <v/>
      </c>
      <c r="CM621" s="562" t="str">
        <f>IF(_jhy2_month_day!M617="","",_jhy2_month_day!M617)</f>
        <v/>
      </c>
      <c r="CN621" s="562" t="str">
        <f>IF(_jhy2_month_day!N617="","",_jhy2_month_day!N617)</f>
        <v/>
      </c>
      <c r="CO621" s="562" t="str">
        <f>IF(_jhy2_month_day!O617="","",_jhy2_month_day!O617)</f>
        <v/>
      </c>
      <c r="CP621" s="562" t="str">
        <f>IF(_jhy2_month_day!P617="","",_jhy2_month_day!P617)</f>
        <v/>
      </c>
      <c r="CQ621" s="562" t="str">
        <f>IF(_jhy2_month_day!Q617="","",_jhy2_month_day!Q617)</f>
        <v/>
      </c>
      <c r="CR621" s="563" t="str">
        <f>IF(_jhy2_month_day!R617="","",_jhy2_month_day!R617)</f>
        <v/>
      </c>
      <c r="CS621" s="576" t="str">
        <f>IF(_jhy2_month_day!S617="","",_jhy2_month_day!S617)</f>
        <v/>
      </c>
      <c r="CT621" s="562" t="str">
        <f>IF(_jhy2_month_day!T617="","",_jhy2_month_day!T617)</f>
        <v/>
      </c>
      <c r="CU621" s="577" t="e">
        <f t="shared" si="3491"/>
        <v>#VALUE!</v>
      </c>
      <c r="CV621" s="198" t="e">
        <f t="shared" si="3492"/>
        <v>#VALUE!</v>
      </c>
      <c r="CW621" s="192" t="e">
        <f t="shared" si="3493"/>
        <v>#VALUE!</v>
      </c>
      <c r="CX621" s="192" t="e">
        <f t="shared" si="3494"/>
        <v>#VALUE!</v>
      </c>
      <c r="CY621" s="202" t="e">
        <f t="shared" si="3495"/>
        <v>#VALUE!</v>
      </c>
      <c r="CZ621" s="192" t="e">
        <f t="shared" ref="CZ621:DI621" si="3752">$AJ621*EF621</f>
        <v>#VALUE!</v>
      </c>
      <c r="DA621" s="192" t="e">
        <f t="shared" si="3752"/>
        <v>#VALUE!</v>
      </c>
      <c r="DB621" s="192" t="e">
        <f t="shared" si="3752"/>
        <v>#VALUE!</v>
      </c>
      <c r="DC621" s="192" t="e">
        <f t="shared" si="3752"/>
        <v>#VALUE!</v>
      </c>
      <c r="DD621" s="192" t="e">
        <f t="shared" si="3752"/>
        <v>#VALUE!</v>
      </c>
      <c r="DE621" s="192" t="e">
        <f t="shared" si="3752"/>
        <v>#VALUE!</v>
      </c>
      <c r="DF621" s="192" t="e">
        <f t="shared" si="3752"/>
        <v>#VALUE!</v>
      </c>
      <c r="DG621" s="192" t="e">
        <f t="shared" si="3752"/>
        <v>#VALUE!</v>
      </c>
      <c r="DH621" s="192" t="e">
        <f t="shared" si="3752"/>
        <v>#VALUE!</v>
      </c>
      <c r="DI621" s="192" t="e">
        <f t="shared" si="3752"/>
        <v>#VALUE!</v>
      </c>
      <c r="DJ621" s="192" t="e">
        <f t="shared" si="3497"/>
        <v>#VALUE!</v>
      </c>
      <c r="DK621" s="192" t="e">
        <f t="shared" si="3498"/>
        <v>#VALUE!</v>
      </c>
      <c r="DL621" s="192" t="e">
        <f t="shared" si="3499"/>
        <v>#VALUE!</v>
      </c>
      <c r="DM621" s="192" t="e">
        <f t="shared" si="3500"/>
        <v>#VALUE!</v>
      </c>
      <c r="DN621" s="192" t="e">
        <f t="shared" si="3501"/>
        <v>#VALUE!</v>
      </c>
      <c r="DO621" s="192" t="e">
        <f t="shared" si="3502"/>
        <v>#VALUE!</v>
      </c>
      <c r="DP621" s="192" t="e">
        <f t="shared" si="3503"/>
        <v>#VALUE!</v>
      </c>
      <c r="DQ621" s="192" t="e">
        <f t="shared" si="3504"/>
        <v>#VALUE!</v>
      </c>
      <c r="DR621" s="192" t="e">
        <f t="shared" si="3505"/>
        <v>#VALUE!</v>
      </c>
      <c r="DS621" s="192" t="e">
        <f t="shared" si="3506"/>
        <v>#VALUE!</v>
      </c>
      <c r="DT621" s="192" t="e">
        <f t="shared" si="3507"/>
        <v>#VALUE!</v>
      </c>
      <c r="DU621" s="192" t="e">
        <f t="shared" si="3508"/>
        <v>#VALUE!</v>
      </c>
      <c r="DV621" s="198" t="e">
        <f t="shared" si="3509"/>
        <v>#VALUE!</v>
      </c>
      <c r="DW621" s="198" t="e">
        <f t="shared" si="3510"/>
        <v>#DIV/0!</v>
      </c>
      <c r="DX621" s="198" t="e">
        <f t="shared" si="3511"/>
        <v>#DIV/0!</v>
      </c>
      <c r="DY621" s="198" t="e">
        <f t="shared" si="3512"/>
        <v>#VALUE!</v>
      </c>
      <c r="DZ621" s="198" t="e">
        <f t="shared" si="3513"/>
        <v>#VALUE!</v>
      </c>
      <c r="EA621" s="198" t="e">
        <f t="shared" si="3514"/>
        <v>#VALUE!</v>
      </c>
      <c r="EB621" s="198" t="e">
        <f t="shared" si="3515"/>
        <v>#VALUE!</v>
      </c>
      <c r="EC621" s="198" t="e">
        <f t="shared" si="3516"/>
        <v>#DIV/0!</v>
      </c>
      <c r="ED621" s="198" t="e">
        <f t="shared" si="3517"/>
        <v>#VALUE!</v>
      </c>
      <c r="EE621" s="198" t="e">
        <f t="shared" si="3518"/>
        <v>#VALUE!</v>
      </c>
      <c r="EF621" s="198" t="e">
        <f t="shared" ref="EF621:EO621" si="3753">DV621/SUM($DV621:$EE621)</f>
        <v>#VALUE!</v>
      </c>
      <c r="EG621" s="198" t="e">
        <f t="shared" si="3753"/>
        <v>#DIV/0!</v>
      </c>
      <c r="EH621" s="198" t="e">
        <f t="shared" si="3753"/>
        <v>#DIV/0!</v>
      </c>
      <c r="EI621" s="198" t="e">
        <f t="shared" si="3753"/>
        <v>#VALUE!</v>
      </c>
      <c r="EJ621" s="198" t="e">
        <f t="shared" si="3753"/>
        <v>#VALUE!</v>
      </c>
      <c r="EK621" s="198" t="e">
        <f t="shared" si="3753"/>
        <v>#VALUE!</v>
      </c>
      <c r="EL621" s="198" t="e">
        <f t="shared" si="3753"/>
        <v>#VALUE!</v>
      </c>
      <c r="EM621" s="198" t="e">
        <f t="shared" si="3753"/>
        <v>#DIV/0!</v>
      </c>
      <c r="EN621" s="198" t="e">
        <f t="shared" si="3753"/>
        <v>#VALUE!</v>
      </c>
      <c r="EO621" s="198" t="e">
        <f t="shared" si="3753"/>
        <v>#VALUE!</v>
      </c>
      <c r="EP621" s="511">
        <f t="shared" ref="EP621:EW621" si="3754">EP620</f>
        <v>0.08</v>
      </c>
      <c r="EQ621" s="511">
        <f t="shared" si="3754"/>
        <v>0.015</v>
      </c>
      <c r="ER621" s="511">
        <f t="shared" si="3754"/>
        <v>0.015</v>
      </c>
      <c r="ES621" s="511">
        <f t="shared" si="3754"/>
        <v>0.015</v>
      </c>
      <c r="ET621" s="511">
        <f t="shared" si="3754"/>
        <v>0.015</v>
      </c>
      <c r="EU621" s="511">
        <f t="shared" si="3754"/>
        <v>0.09</v>
      </c>
      <c r="EV621" s="511">
        <f t="shared" si="3754"/>
        <v>0.09</v>
      </c>
      <c r="EW621" s="511">
        <f t="shared" si="3754"/>
        <v>0.09</v>
      </c>
      <c r="EX621" s="420" t="str">
        <f>IF(_tag_month_day!AS617="","",_tag_month_day!AS617/100)</f>
        <v/>
      </c>
      <c r="EY621" s="420" t="str">
        <f>IF(_tag_month_day!AT617="","",_tag_month_day!AT617/100)</f>
        <v/>
      </c>
      <c r="EZ621" s="420" t="str">
        <f>IF(_tag_month_day!AU617="","",_tag_month_day!AU617/100)</f>
        <v/>
      </c>
      <c r="FA621" s="420" t="str">
        <f>IF(_tag_month_day!AV617="","",_tag_month_day!AV617/100)</f>
        <v/>
      </c>
      <c r="FB621" s="420" t="str">
        <f>IF(_tag_month_day!AW617="","",_tag_month_day!AW617/100)</f>
        <v/>
      </c>
      <c r="FC621" s="420" t="str">
        <f>IF(_tag_month_day!AX617="","",_tag_month_day!AX617/100)</f>
        <v/>
      </c>
      <c r="FD621" s="510">
        <f t="shared" si="3547"/>
        <v>0.33</v>
      </c>
      <c r="FE621" s="510">
        <f t="shared" si="3548"/>
        <v>0.19</v>
      </c>
      <c r="FF621" s="510">
        <f t="shared" si="3549"/>
        <v>0.003</v>
      </c>
      <c r="FG621" s="510">
        <f t="shared" si="3550"/>
        <v>0</v>
      </c>
      <c r="FH621" s="603">
        <f t="shared" si="3551"/>
        <v>0.0001</v>
      </c>
      <c r="FI621" s="510">
        <f t="shared" ref="FI621:FR621" si="3755">FI620</f>
        <v>0.41</v>
      </c>
      <c r="FJ621" s="510">
        <f t="shared" si="3755"/>
        <v>0.11</v>
      </c>
      <c r="FK621" s="510">
        <f t="shared" si="3755"/>
        <v>0.015</v>
      </c>
      <c r="FL621" s="510">
        <f t="shared" si="3755"/>
        <v>0</v>
      </c>
      <c r="FM621" s="603">
        <f t="shared" si="3755"/>
        <v>0.0001</v>
      </c>
      <c r="FN621" s="510" t="str">
        <f>IF(_tag_month_day!AY617="","",_tag_month_day!AY617/100)</f>
        <v/>
      </c>
      <c r="FO621" s="510" t="str">
        <f>IF(_tag_month_day!AZ617="","",_tag_month_day!AZ617/100)</f>
        <v/>
      </c>
      <c r="FP621" s="510" t="str">
        <f>IF(_tag_month_day!BA617="","",_tag_month_day!BA617/100)</f>
        <v/>
      </c>
      <c r="FQ621" s="510" t="str">
        <f>IF(_tag_month_day!BB617="","",_tag_month_day!BB617/100)</f>
        <v/>
      </c>
      <c r="FR621" s="603" t="str">
        <f>IF(_tag_month_day!BC617="","",_tag_month_day!BC617/100)</f>
        <v/>
      </c>
      <c r="FS621" s="510" t="str">
        <f>IF(_tag_month_day!BD617="","",_tag_month_day!BD617/100)</f>
        <v/>
      </c>
      <c r="FT621" s="510" t="str">
        <f>IF(_tag_month_day!BE617="","",_tag_month_day!BE617/100)</f>
        <v/>
      </c>
      <c r="FU621" s="510" t="str">
        <f>IF(_tag_month_day!BF617="","",_tag_month_day!BF617/100)</f>
        <v/>
      </c>
      <c r="FV621" s="510" t="str">
        <f>IF(_tag_month_day!BG617="","",_tag_month_day!BG617/100)</f>
        <v/>
      </c>
      <c r="FW621" s="603" t="str">
        <f>IF(_tag_month_day!BH617="","",_tag_month_day!BH617/100)</f>
        <v/>
      </c>
      <c r="FX621" s="510" t="str">
        <f>IF(_tag_month_day!BI617="","",_tag_month_day!BI617/100)</f>
        <v/>
      </c>
      <c r="FY621" s="510" t="str">
        <f>IF(_tag_month_day!BJ617="","",_tag_month_day!BJ617/100)</f>
        <v/>
      </c>
      <c r="FZ621" s="605" t="str">
        <f>IF(_tag_month_day!BK617="","",_tag_month_day!BK617/100)</f>
        <v/>
      </c>
      <c r="GA621" s="510" t="str">
        <f>IF(_tag_month_day!BL617="","",_tag_month_day!BL617/100)</f>
        <v/>
      </c>
      <c r="GB621" s="603" t="str">
        <f>IF(_tag_month_day!BM617="","",_tag_month_day!BM617/100)</f>
        <v/>
      </c>
      <c r="GC621" s="420" t="str">
        <f>IF(_tag_month_day!BN617="","",_tag_month_day!BN617/100)</f>
        <v/>
      </c>
      <c r="GD621" s="420" t="str">
        <f>IF(_tag_month_day!BO617="","",_tag_month_day!BO617/100)</f>
        <v/>
      </c>
      <c r="GE621" s="420" t="str">
        <f>IF(_tag_month_day!BP617="","",_tag_month_day!BP617/100)</f>
        <v/>
      </c>
      <c r="GF621" s="420" t="str">
        <f>IF(_tag_month_day!BQ617="","",_tag_month_day!BQ617/100)</f>
        <v/>
      </c>
      <c r="GG621" s="420" t="str">
        <f>IF(_tag_month_day!BR617="","",_tag_month_day!BR617/100)</f>
        <v/>
      </c>
      <c r="GH621" s="420" t="str">
        <f>IF(_tag_month_day!BS617="","",_tag_month_day!BS617/100)</f>
        <v/>
      </c>
      <c r="GI621" s="603" t="str">
        <f>IF(_tag_month_day!BT617="","",_tag_month_day!BT617/100)</f>
        <v/>
      </c>
      <c r="GJ621" s="612" t="str">
        <f>IF(_tag_month_day!BU617="","",_tag_month_day!BU617/100)</f>
        <v/>
      </c>
      <c r="GK621" s="620" t="str">
        <f>IF(_tag_month_day!BV617="",IF(_rlcf_month_day!A$2="","",_rlcf_month_day!A$2/100),_tag_month_day!BV617/100)</f>
        <v/>
      </c>
      <c r="GL621" s="620" t="str">
        <f>IF(_tag_month_day!BW617="",IF(_rlcf_month_day!B$2="","",_rlcf_month_day!B$2/100),_tag_month_day!BW617/100)</f>
        <v/>
      </c>
      <c r="GM621" s="621" t="str">
        <f>IF(_tag_month_day!BX617="",IF(_rlcf_month_day!C$2="","",_rlcf_month_day!C$2/100),_tag_month_day!BX617/100)</f>
        <v/>
      </c>
      <c r="GN621" s="620" t="str">
        <f>IF(_tag_month_day!BV617="",IF(_rlcf_month_day!A$2="","",_rlcf_month_day!A$2/100),_tag_month_day!BV617/100)</f>
        <v/>
      </c>
      <c r="GO621" s="620" t="str">
        <f>IF(_tag_month_day!BW617="",IF(_rlcf_month_day!B$2="","",_rlcf_month_day!B$2/100),_tag_month_day!BW617/100)</f>
        <v/>
      </c>
      <c r="GP621" s="620" t="str">
        <f>IF(_tag_month_day!CD617="",IF(_rlcf_month_day!E$2="","",_rlcf_month_day!E$2/100),_tag_month_day!CD617/100)</f>
        <v/>
      </c>
      <c r="GQ621" s="620" t="str">
        <f>IF(_tag_month_day!CE617="",IF(_rlcf_month_day!F$2="","",_rlcf_month_day!F$2/100),_tag_month_day!CE617/100)</f>
        <v/>
      </c>
      <c r="GR621" s="621" t="str">
        <f>IF(_tag_month_day!CF617="",IF(_rlcf_month_day!G$2="","",_rlcf_month_day!G$2/100),_tag_month_day!CF617/100)</f>
        <v/>
      </c>
      <c r="GS621" s="626">
        <f t="shared" ref="GS621:HH621" si="3756">GS620</f>
        <v>0.953</v>
      </c>
      <c r="GT621" s="626">
        <f t="shared" si="3756"/>
        <v>0.55</v>
      </c>
      <c r="GU621" s="626">
        <f t="shared" si="3756"/>
        <v>0.55</v>
      </c>
      <c r="GV621" s="626">
        <f t="shared" si="3756"/>
        <v>0.55</v>
      </c>
      <c r="GW621" s="626">
        <f t="shared" si="3756"/>
        <v>0.5</v>
      </c>
      <c r="GX621" s="626">
        <f t="shared" si="3756"/>
        <v>0.935</v>
      </c>
      <c r="GY621" s="626">
        <f t="shared" si="3756"/>
        <v>0.15</v>
      </c>
      <c r="GZ621" s="626">
        <f t="shared" si="3756"/>
        <v>1</v>
      </c>
      <c r="HA621" s="632">
        <f t="shared" si="3756"/>
        <v>0.047</v>
      </c>
      <c r="HB621" s="632">
        <f t="shared" si="3756"/>
        <v>0.45</v>
      </c>
      <c r="HC621" s="632">
        <f t="shared" si="3756"/>
        <v>0.45</v>
      </c>
      <c r="HD621" s="632">
        <f t="shared" si="3756"/>
        <v>0.45</v>
      </c>
      <c r="HE621" s="632">
        <f t="shared" si="3756"/>
        <v>0.5</v>
      </c>
      <c r="HF621" s="632">
        <f t="shared" si="3756"/>
        <v>0.065</v>
      </c>
      <c r="HG621" s="632">
        <f t="shared" si="3756"/>
        <v>0.85</v>
      </c>
      <c r="HH621" s="632">
        <f t="shared" si="3756"/>
        <v>0</v>
      </c>
      <c r="HI621" s="68">
        <f t="shared" si="3523"/>
        <v>0</v>
      </c>
      <c r="HJ621" s="68" t="e">
        <f t="shared" si="3554"/>
        <v>#VALUE!</v>
      </c>
      <c r="HK621" s="202">
        <f t="shared" si="3555"/>
        <v>0.85</v>
      </c>
      <c r="HL621" s="464">
        <f t="shared" si="3556"/>
        <v>550000</v>
      </c>
      <c r="HM621" s="464">
        <f t="shared" si="3557"/>
        <v>480000</v>
      </c>
      <c r="HN621" s="192" t="e">
        <f t="shared" si="3524"/>
        <v>#VALUE!</v>
      </c>
      <c r="HO621" s="192" t="e">
        <f>HN621*HK621*$HO$2/HL621*1000000</f>
        <v>#VALUE!</v>
      </c>
      <c r="HP621" s="192" t="e">
        <f>HN621*HK621*$HP$2/HM621*1000000</f>
        <v>#VALUE!</v>
      </c>
    </row>
    <row r="622" customFormat="1" spans="1:224">
      <c r="A622" s="381">
        <v>617</v>
      </c>
      <c r="B622" s="54">
        <f ca="1" t="shared" si="3558"/>
        <v>43642</v>
      </c>
      <c r="C622" s="57">
        <f t="shared" si="3559"/>
        <v>0.0416666666666667</v>
      </c>
      <c r="D622" s="68" t="str">
        <f ca="1" t="shared" si="3525"/>
        <v>中班</v>
      </c>
      <c r="E622" s="68" t="str">
        <f ca="1" t="shared" si="3526"/>
        <v>丙</v>
      </c>
      <c r="F622" s="68">
        <f ca="1">SUMPRODUCT((成本日报!$A$3:$A$95=计划!B622)*(成本日报!$B$3:$B$95=计划!$D622),成本日报!$C$3:$C$95)</f>
        <v>3</v>
      </c>
      <c r="G622" s="382">
        <f ca="1" t="shared" si="3560"/>
        <v>43642.6666666652</v>
      </c>
      <c r="H622" s="382">
        <f ca="1" t="shared" si="3527"/>
        <v>43642.6736111096</v>
      </c>
      <c r="I622" s="382">
        <f ca="1" t="shared" si="3528"/>
        <v>43642.6791666652</v>
      </c>
      <c r="J622" s="382">
        <f ca="1" t="shared" si="3529"/>
        <v>43642.7083333318</v>
      </c>
      <c r="K622" s="382">
        <f ca="1" t="shared" si="3530"/>
        <v>43642.7708333318</v>
      </c>
      <c r="L622" s="382">
        <f ca="1" t="shared" si="3531"/>
        <v>43642.7916666652</v>
      </c>
      <c r="M622" s="398" t="str">
        <f>IF(_tag_month_day!A618="","",_tag_month_day!A618)</f>
        <v/>
      </c>
      <c r="N622" s="398" t="str">
        <f>IF(_tag_month_day!B618="","",_tag_month_day!B618)</f>
        <v/>
      </c>
      <c r="O622" s="399" t="e">
        <f t="shared" si="3532"/>
        <v>#VALUE!</v>
      </c>
      <c r="P622" s="398" t="str">
        <f>IF(_tag_month_day!C618="","",_tag_month_day!C618)</f>
        <v/>
      </c>
      <c r="Q622" s="398" t="str">
        <f>IF(_tag_month_day!D618="","",_tag_month_day!D618)</f>
        <v/>
      </c>
      <c r="R622" s="416">
        <f>IF(_tag_month_day!CB618="",R621,_tag_month_day!CB618/100)</f>
        <v>0.07</v>
      </c>
      <c r="S622" s="417" t="str">
        <f>IF(_tag_month_day!E618="","",_tag_month_day!E618)</f>
        <v/>
      </c>
      <c r="T622" s="417" t="str">
        <f>IF(_tag_month_day!F618="","",_tag_month_day!F618)</f>
        <v/>
      </c>
      <c r="U622" s="418" t="e">
        <f t="shared" si="3486"/>
        <v>#VALUE!</v>
      </c>
      <c r="V622" s="53" t="e">
        <f t="shared" si="3487"/>
        <v>#VALUE!</v>
      </c>
      <c r="W622" s="419" t="str">
        <f>IF(_jhy_month_day!A618="","",_jhy_month_day!A618)</f>
        <v/>
      </c>
      <c r="X622" s="420" t="str">
        <f>IF(_jhy_month_day!B618="","",_jhy_month_day!B618/100)</f>
        <v/>
      </c>
      <c r="Y622" s="420" t="str">
        <f>IF(_jhy_month_day!C618="","",_jhy_month_day!C618/100)</f>
        <v/>
      </c>
      <c r="Z622" s="439">
        <f t="shared" si="3576"/>
        <v>155</v>
      </c>
      <c r="AA622" s="440" t="str">
        <f>IF(_tag_month_day!G618="","",_tag_month_day!G618/100)</f>
        <v/>
      </c>
      <c r="AB622" s="440" t="str">
        <f>IF(_tag_month_day!H618="","",_tag_month_day!H618/100)</f>
        <v/>
      </c>
      <c r="AC622" s="193">
        <f t="shared" si="3533"/>
        <v>1.59963432013121</v>
      </c>
      <c r="AD622" s="441" t="str">
        <f t="shared" si="3534"/>
        <v/>
      </c>
      <c r="AE622" s="442" t="str">
        <f t="shared" si="3535"/>
        <v/>
      </c>
      <c r="AF622" s="443">
        <v>1</v>
      </c>
      <c r="AG622" s="68" t="str">
        <f>IF(_duihao_month_day!A618="","",_duihao_month_day!A618)</f>
        <v/>
      </c>
      <c r="AH622" s="463">
        <f>IF(_gyk_month_day!B618="",AH621,_gyk_month_day!B618)</f>
        <v>820</v>
      </c>
      <c r="AI622" s="464"/>
      <c r="AJ622" s="68" t="str">
        <f>IF(_tag_month_day!I618="","",_tag_month_day!I618)</f>
        <v/>
      </c>
      <c r="AK622" s="465" t="str">
        <f>IF(_tzyy_month_day!A618="","",_tzyy_month_day!A618)</f>
        <v/>
      </c>
      <c r="AL622" s="465" t="str">
        <f>IF(_tzyy_month_day!B618="","",_tzyy_month_day!B618)</f>
        <v/>
      </c>
      <c r="AM622" s="465" t="str">
        <f>IF(_tzyy_month_day!C618="","",_tzyy_month_day!C618)</f>
        <v/>
      </c>
      <c r="AN622" s="466" t="str">
        <f>IF(_tag_month_day!CG618="","",_tag_month_day!CG618)</f>
        <v/>
      </c>
      <c r="AO622" s="466" t="str">
        <f>IF(_tag_month_day!CH618="","",_tag_month_day!CH618)</f>
        <v/>
      </c>
      <c r="AP622" s="486" t="e">
        <f t="shared" si="3536"/>
        <v>#VALUE!</v>
      </c>
      <c r="AQ622" s="487" t="str">
        <f>IF(_tag_month_day!J618="","",_tag_month_day!J618/100)</f>
        <v/>
      </c>
      <c r="AR622" s="488">
        <f t="shared" si="3537"/>
        <v>1.3</v>
      </c>
      <c r="AS622" s="489" t="e">
        <f t="shared" si="3488"/>
        <v>#VALUE!</v>
      </c>
      <c r="AT622" s="489">
        <f t="shared" si="3538"/>
        <v>0</v>
      </c>
      <c r="AU622" s="490" t="str">
        <f>IF(_tag_month_day!K618="","",_tag_month_day!K618)</f>
        <v/>
      </c>
      <c r="AV622" s="491" t="str">
        <f>IF(_tag_month_day!L618="","",_tag_month_day!L618/100)</f>
        <v/>
      </c>
      <c r="AW622" s="420">
        <f t="shared" si="3460"/>
        <v>0</v>
      </c>
      <c r="AX622" s="420">
        <f t="shared" si="3539"/>
        <v>0</v>
      </c>
      <c r="AY622" s="420" t="str">
        <f>IF(_tag_month_day!M618="","",_tag_month_day!M618/100)</f>
        <v/>
      </c>
      <c r="AZ622" s="420" t="str">
        <f>IF(_tag_month_day!N618="","",_tag_month_day!N618/100)</f>
        <v/>
      </c>
      <c r="BA622" s="420" t="str">
        <f>IF(_tag_month_day!O618="","",_tag_month_day!O618/100)</f>
        <v/>
      </c>
      <c r="BB622" s="496" t="str">
        <f>IF(_tag_month_day!P618="","",_tag_month_day!P618/100)</f>
        <v/>
      </c>
      <c r="BC622" s="496">
        <f t="shared" si="3540"/>
        <v>0</v>
      </c>
      <c r="BD622" s="496" t="str">
        <f>IF(_tag_month_day!Q618="","",_tag_month_day!Q618/100)</f>
        <v/>
      </c>
      <c r="BE622" s="510" t="str">
        <f>IF(_tag_month_day!R618="","",_tag_month_day!R618/100)</f>
        <v/>
      </c>
      <c r="BF622" s="413" t="str">
        <f>IF(_tag_month_day!CC618="","",_tag_month_day!CC618/100)</f>
        <v/>
      </c>
      <c r="BG622" s="511" t="e">
        <f t="shared" si="3489"/>
        <v>#VALUE!</v>
      </c>
      <c r="BH622" s="198">
        <f t="shared" si="3490"/>
        <v>0</v>
      </c>
      <c r="BI622" s="512" t="e">
        <f>IF(CX622=0,BI621,(DK622*查询!$R$5+DL622*查询!$Q$5+DM622*查询!$N$5+DN622*查询!$O$5+DO622*查询!$P$5)*AF622/CX622)</f>
        <v>#VALUE!</v>
      </c>
      <c r="BJ622" s="512" t="e">
        <f>IF(CX622=0,BJ621,(DP622*查询!$S$5+DQ622*查询!$T$5+DR622*查询!$U$5)*AF622/CX622)</f>
        <v>#VALUE!</v>
      </c>
      <c r="BK622" s="512">
        <f t="shared" si="3541"/>
        <v>1</v>
      </c>
      <c r="BL622" s="513" t="str">
        <f>IF(_cfyc_month_day!A618="","",_cfyc_month_day!A618)</f>
        <v/>
      </c>
      <c r="BM622" s="513" t="str">
        <f>IF(_cfyc_month_day!B618="","",_cfyc_month_day!B618)</f>
        <v/>
      </c>
      <c r="BN622" s="513" t="str">
        <f>IF(_cfyc_month_day!C618="","",_cfyc_month_day!C618)</f>
        <v/>
      </c>
      <c r="BO622" s="522" t="str">
        <f>IF(_cfyc_month_day!D618="","",_cfyc_month_day!D618)</f>
        <v/>
      </c>
      <c r="BP622" s="522" t="str">
        <f>IF(_cfyc_month_day!E618="","",_cfyc_month_day!E618)</f>
        <v/>
      </c>
      <c r="BQ622" s="522" t="str">
        <f>IF(_cfyc_month_day!F618="","",_cfyc_month_day!F618)</f>
        <v/>
      </c>
      <c r="BR622" s="513" t="str">
        <f>IF(_tag_month_day!T618="","",_tag_month_day!T618)</f>
        <v/>
      </c>
      <c r="BS622" s="513" t="str">
        <f>IF(_tag_month_day!U618="","",_tag_month_day!U618)</f>
        <v/>
      </c>
      <c r="BT622" s="523" t="str">
        <f t="shared" si="3542"/>
        <v/>
      </c>
      <c r="BU622" s="223" t="str">
        <f>IF(_tag_month_day!V618="","",_tag_month_day!V618)</f>
        <v/>
      </c>
      <c r="BV622" s="206" t="str">
        <f>IF(_tag_month_day!W618="","",_tag_month_day!W618)</f>
        <v/>
      </c>
      <c r="BW622" s="540" t="str">
        <f>IF(_tag_month_day!X618="","",_tag_month_day!X618)</f>
        <v/>
      </c>
      <c r="BX622" s="540" t="str">
        <f>IF(_tag_month_day!Y618="","",_tag_month_day!Y618)</f>
        <v/>
      </c>
      <c r="BY622" s="541">
        <f ca="1" t="shared" si="3543"/>
        <v>43642.7916666652</v>
      </c>
      <c r="BZ622" s="542"/>
      <c r="CA622" s="543" t="str">
        <f>IF(_jhy2_month_day!A618="","",_jhy2_month_day!A618)</f>
        <v/>
      </c>
      <c r="CB622" s="464" t="str">
        <f>IF(_jhy2_month_day!B618="","",_jhy2_month_day!B618)</f>
        <v/>
      </c>
      <c r="CC622" s="464" t="str">
        <f>IF(_jhy2_month_day!C618="","",_jhy2_month_day!C618)</f>
        <v/>
      </c>
      <c r="CD622" s="464" t="str">
        <f>IF(_jhy2_month_day!D618="","",_jhy2_month_day!D618)</f>
        <v/>
      </c>
      <c r="CE622" s="464" t="str">
        <f>IF(_jhy2_month_day!E618="","",_jhy2_month_day!E618)</f>
        <v/>
      </c>
      <c r="CF622" s="464" t="str">
        <f>IF(_jhy2_month_day!F618="","",_jhy2_month_day!F618)</f>
        <v/>
      </c>
      <c r="CG622" s="464" t="str">
        <f>IF(_jhy2_month_day!G618="","",_jhy2_month_day!G618)</f>
        <v/>
      </c>
      <c r="CH622" s="464" t="str">
        <f>IF(_jhy2_month_day!H618="","",_jhy2_month_day!H618)</f>
        <v/>
      </c>
      <c r="CI622" s="464" t="str">
        <f>IF(_jhy2_month_day!I618="","",_jhy2_month_day!I618)</f>
        <v/>
      </c>
      <c r="CJ622" s="464" t="str">
        <f>IF(_jhy2_month_day!J618="","",_jhy2_month_day!J618)</f>
        <v/>
      </c>
      <c r="CK622" s="464" t="str">
        <f>IF(_jhy2_month_day!K618="","",_jhy2_month_day!K618)</f>
        <v/>
      </c>
      <c r="CL622" s="562" t="str">
        <f>IF(_jhy2_month_day!L618="","",_jhy2_month_day!L618)</f>
        <v/>
      </c>
      <c r="CM622" s="562" t="str">
        <f>IF(_jhy2_month_day!M618="","",_jhy2_month_day!M618)</f>
        <v/>
      </c>
      <c r="CN622" s="562" t="str">
        <f>IF(_jhy2_month_day!N618="","",_jhy2_month_day!N618)</f>
        <v/>
      </c>
      <c r="CO622" s="562" t="str">
        <f>IF(_jhy2_month_day!O618="","",_jhy2_month_day!O618)</f>
        <v/>
      </c>
      <c r="CP622" s="562" t="str">
        <f>IF(_jhy2_month_day!P618="","",_jhy2_month_day!P618)</f>
        <v/>
      </c>
      <c r="CQ622" s="562" t="str">
        <f>IF(_jhy2_month_day!Q618="","",_jhy2_month_day!Q618)</f>
        <v/>
      </c>
      <c r="CR622" s="563" t="str">
        <f>IF(_jhy2_month_day!R618="","",_jhy2_month_day!R618)</f>
        <v/>
      </c>
      <c r="CS622" s="576" t="str">
        <f>IF(_jhy2_month_day!S618="","",_jhy2_month_day!S618)</f>
        <v/>
      </c>
      <c r="CT622" s="562" t="str">
        <f>IF(_jhy2_month_day!T618="","",_jhy2_month_day!T618)</f>
        <v/>
      </c>
      <c r="CU622" s="577" t="e">
        <f t="shared" si="3491"/>
        <v>#VALUE!</v>
      </c>
      <c r="CV622" s="198" t="e">
        <f t="shared" si="3492"/>
        <v>#VALUE!</v>
      </c>
      <c r="CW622" s="192" t="e">
        <f t="shared" si="3493"/>
        <v>#VALUE!</v>
      </c>
      <c r="CX622" s="192" t="e">
        <f t="shared" si="3494"/>
        <v>#VALUE!</v>
      </c>
      <c r="CY622" s="202" t="e">
        <f t="shared" si="3495"/>
        <v>#VALUE!</v>
      </c>
      <c r="CZ622" s="192" t="e">
        <f t="shared" ref="CZ622:DI622" si="3757">$AJ622*EF622</f>
        <v>#VALUE!</v>
      </c>
      <c r="DA622" s="192" t="e">
        <f t="shared" si="3757"/>
        <v>#VALUE!</v>
      </c>
      <c r="DB622" s="192" t="e">
        <f t="shared" si="3757"/>
        <v>#VALUE!</v>
      </c>
      <c r="DC622" s="192" t="e">
        <f t="shared" si="3757"/>
        <v>#VALUE!</v>
      </c>
      <c r="DD622" s="192" t="e">
        <f t="shared" si="3757"/>
        <v>#VALUE!</v>
      </c>
      <c r="DE622" s="192" t="e">
        <f t="shared" si="3757"/>
        <v>#VALUE!</v>
      </c>
      <c r="DF622" s="192" t="e">
        <f t="shared" si="3757"/>
        <v>#VALUE!</v>
      </c>
      <c r="DG622" s="192" t="e">
        <f t="shared" si="3757"/>
        <v>#VALUE!</v>
      </c>
      <c r="DH622" s="192" t="e">
        <f t="shared" si="3757"/>
        <v>#VALUE!</v>
      </c>
      <c r="DI622" s="192" t="e">
        <f t="shared" si="3757"/>
        <v>#VALUE!</v>
      </c>
      <c r="DJ622" s="192" t="e">
        <f t="shared" si="3497"/>
        <v>#VALUE!</v>
      </c>
      <c r="DK622" s="192" t="e">
        <f t="shared" si="3498"/>
        <v>#VALUE!</v>
      </c>
      <c r="DL622" s="192" t="e">
        <f t="shared" si="3499"/>
        <v>#VALUE!</v>
      </c>
      <c r="DM622" s="192" t="e">
        <f t="shared" si="3500"/>
        <v>#VALUE!</v>
      </c>
      <c r="DN622" s="192" t="e">
        <f t="shared" si="3501"/>
        <v>#VALUE!</v>
      </c>
      <c r="DO622" s="192" t="e">
        <f t="shared" si="3502"/>
        <v>#VALUE!</v>
      </c>
      <c r="DP622" s="192" t="e">
        <f t="shared" si="3503"/>
        <v>#VALUE!</v>
      </c>
      <c r="DQ622" s="192" t="e">
        <f t="shared" si="3504"/>
        <v>#VALUE!</v>
      </c>
      <c r="DR622" s="192" t="e">
        <f t="shared" si="3505"/>
        <v>#VALUE!</v>
      </c>
      <c r="DS622" s="192" t="e">
        <f t="shared" si="3506"/>
        <v>#VALUE!</v>
      </c>
      <c r="DT622" s="192" t="e">
        <f t="shared" si="3507"/>
        <v>#VALUE!</v>
      </c>
      <c r="DU622" s="192" t="e">
        <f t="shared" si="3508"/>
        <v>#VALUE!</v>
      </c>
      <c r="DV622" s="198" t="e">
        <f t="shared" si="3509"/>
        <v>#VALUE!</v>
      </c>
      <c r="DW622" s="198" t="e">
        <f t="shared" si="3510"/>
        <v>#DIV/0!</v>
      </c>
      <c r="DX622" s="198" t="e">
        <f t="shared" si="3511"/>
        <v>#DIV/0!</v>
      </c>
      <c r="DY622" s="198" t="e">
        <f t="shared" si="3512"/>
        <v>#VALUE!</v>
      </c>
      <c r="DZ622" s="198" t="e">
        <f t="shared" si="3513"/>
        <v>#VALUE!</v>
      </c>
      <c r="EA622" s="198" t="e">
        <f t="shared" si="3514"/>
        <v>#VALUE!</v>
      </c>
      <c r="EB622" s="198" t="e">
        <f t="shared" si="3515"/>
        <v>#VALUE!</v>
      </c>
      <c r="EC622" s="198" t="e">
        <f t="shared" si="3516"/>
        <v>#DIV/0!</v>
      </c>
      <c r="ED622" s="198" t="e">
        <f t="shared" si="3517"/>
        <v>#VALUE!</v>
      </c>
      <c r="EE622" s="198" t="e">
        <f t="shared" si="3518"/>
        <v>#VALUE!</v>
      </c>
      <c r="EF622" s="198" t="e">
        <f t="shared" ref="EF622:EO622" si="3758">DV622/SUM($DV622:$EE622)</f>
        <v>#VALUE!</v>
      </c>
      <c r="EG622" s="198" t="e">
        <f t="shared" si="3758"/>
        <v>#DIV/0!</v>
      </c>
      <c r="EH622" s="198" t="e">
        <f t="shared" si="3758"/>
        <v>#DIV/0!</v>
      </c>
      <c r="EI622" s="198" t="e">
        <f t="shared" si="3758"/>
        <v>#VALUE!</v>
      </c>
      <c r="EJ622" s="198" t="e">
        <f t="shared" si="3758"/>
        <v>#VALUE!</v>
      </c>
      <c r="EK622" s="198" t="e">
        <f t="shared" si="3758"/>
        <v>#VALUE!</v>
      </c>
      <c r="EL622" s="198" t="e">
        <f t="shared" si="3758"/>
        <v>#VALUE!</v>
      </c>
      <c r="EM622" s="198" t="e">
        <f t="shared" si="3758"/>
        <v>#DIV/0!</v>
      </c>
      <c r="EN622" s="198" t="e">
        <f t="shared" si="3758"/>
        <v>#VALUE!</v>
      </c>
      <c r="EO622" s="198" t="e">
        <f t="shared" si="3758"/>
        <v>#VALUE!</v>
      </c>
      <c r="EP622" s="511">
        <f t="shared" ref="EP622:EW622" si="3759">EP621</f>
        <v>0.08</v>
      </c>
      <c r="EQ622" s="511">
        <f t="shared" si="3759"/>
        <v>0.015</v>
      </c>
      <c r="ER622" s="511">
        <f t="shared" si="3759"/>
        <v>0.015</v>
      </c>
      <c r="ES622" s="511">
        <f t="shared" si="3759"/>
        <v>0.015</v>
      </c>
      <c r="ET622" s="511">
        <f t="shared" si="3759"/>
        <v>0.015</v>
      </c>
      <c r="EU622" s="511">
        <f t="shared" si="3759"/>
        <v>0.09</v>
      </c>
      <c r="EV622" s="511">
        <f t="shared" si="3759"/>
        <v>0.09</v>
      </c>
      <c r="EW622" s="511">
        <f t="shared" si="3759"/>
        <v>0.09</v>
      </c>
      <c r="EX622" s="420" t="str">
        <f>IF(_tag_month_day!AS618="","",_tag_month_day!AS618/100)</f>
        <v/>
      </c>
      <c r="EY622" s="420" t="str">
        <f>IF(_tag_month_day!AT618="","",_tag_month_day!AT618/100)</f>
        <v/>
      </c>
      <c r="EZ622" s="420" t="str">
        <f>IF(_tag_month_day!AU618="","",_tag_month_day!AU618/100)</f>
        <v/>
      </c>
      <c r="FA622" s="420" t="str">
        <f>IF(_tag_month_day!AV618="","",_tag_month_day!AV618/100)</f>
        <v/>
      </c>
      <c r="FB622" s="420" t="str">
        <f>IF(_tag_month_day!AW618="","",_tag_month_day!AW618/100)</f>
        <v/>
      </c>
      <c r="FC622" s="420" t="str">
        <f>IF(_tag_month_day!AX618="","",_tag_month_day!AX618/100)</f>
        <v/>
      </c>
      <c r="FD622" s="510">
        <f t="shared" si="3547"/>
        <v>0.33</v>
      </c>
      <c r="FE622" s="510">
        <f t="shared" si="3548"/>
        <v>0.19</v>
      </c>
      <c r="FF622" s="510">
        <f t="shared" si="3549"/>
        <v>0.003</v>
      </c>
      <c r="FG622" s="510">
        <f t="shared" si="3550"/>
        <v>0</v>
      </c>
      <c r="FH622" s="603">
        <f t="shared" si="3551"/>
        <v>0.0001</v>
      </c>
      <c r="FI622" s="510">
        <f t="shared" ref="FI622:FR622" si="3760">FI621</f>
        <v>0.41</v>
      </c>
      <c r="FJ622" s="510">
        <f t="shared" si="3760"/>
        <v>0.11</v>
      </c>
      <c r="FK622" s="510">
        <f t="shared" si="3760"/>
        <v>0.015</v>
      </c>
      <c r="FL622" s="510">
        <f t="shared" si="3760"/>
        <v>0</v>
      </c>
      <c r="FM622" s="603">
        <f t="shared" si="3760"/>
        <v>0.0001</v>
      </c>
      <c r="FN622" s="510" t="str">
        <f>IF(_tag_month_day!AY618="","",_tag_month_day!AY618/100)</f>
        <v/>
      </c>
      <c r="FO622" s="510" t="str">
        <f>IF(_tag_month_day!AZ618="","",_tag_month_day!AZ618/100)</f>
        <v/>
      </c>
      <c r="FP622" s="510" t="str">
        <f>IF(_tag_month_day!BA618="","",_tag_month_day!BA618/100)</f>
        <v/>
      </c>
      <c r="FQ622" s="510" t="str">
        <f>IF(_tag_month_day!BB618="","",_tag_month_day!BB618/100)</f>
        <v/>
      </c>
      <c r="FR622" s="603" t="str">
        <f>IF(_tag_month_day!BC618="","",_tag_month_day!BC618/100)</f>
        <v/>
      </c>
      <c r="FS622" s="510" t="str">
        <f>IF(_tag_month_day!BD618="","",_tag_month_day!BD618/100)</f>
        <v/>
      </c>
      <c r="FT622" s="510" t="str">
        <f>IF(_tag_month_day!BE618="","",_tag_month_day!BE618/100)</f>
        <v/>
      </c>
      <c r="FU622" s="510" t="str">
        <f>IF(_tag_month_day!BF618="","",_tag_month_day!BF618/100)</f>
        <v/>
      </c>
      <c r="FV622" s="510" t="str">
        <f>IF(_tag_month_day!BG618="","",_tag_month_day!BG618/100)</f>
        <v/>
      </c>
      <c r="FW622" s="603" t="str">
        <f>IF(_tag_month_day!BH618="","",_tag_month_day!BH618/100)</f>
        <v/>
      </c>
      <c r="FX622" s="510" t="str">
        <f>IF(_tag_month_day!BI618="","",_tag_month_day!BI618/100)</f>
        <v/>
      </c>
      <c r="FY622" s="510" t="str">
        <f>IF(_tag_month_day!BJ618="","",_tag_month_day!BJ618/100)</f>
        <v/>
      </c>
      <c r="FZ622" s="605" t="str">
        <f>IF(_tag_month_day!BK618="","",_tag_month_day!BK618/100)</f>
        <v/>
      </c>
      <c r="GA622" s="510" t="str">
        <f>IF(_tag_month_day!BL618="","",_tag_month_day!BL618/100)</f>
        <v/>
      </c>
      <c r="GB622" s="603" t="str">
        <f>IF(_tag_month_day!BM618="","",_tag_month_day!BM618/100)</f>
        <v/>
      </c>
      <c r="GC622" s="420" t="str">
        <f>IF(_tag_month_day!BN618="","",_tag_month_day!BN618/100)</f>
        <v/>
      </c>
      <c r="GD622" s="420" t="str">
        <f>IF(_tag_month_day!BO618="","",_tag_month_day!BO618/100)</f>
        <v/>
      </c>
      <c r="GE622" s="420" t="str">
        <f>IF(_tag_month_day!BP618="","",_tag_month_day!BP618/100)</f>
        <v/>
      </c>
      <c r="GF622" s="420" t="str">
        <f>IF(_tag_month_day!BQ618="","",_tag_month_day!BQ618/100)</f>
        <v/>
      </c>
      <c r="GG622" s="420" t="str">
        <f>IF(_tag_month_day!BR618="","",_tag_month_day!BR618/100)</f>
        <v/>
      </c>
      <c r="GH622" s="420" t="str">
        <f>IF(_tag_month_day!BS618="","",_tag_month_day!BS618/100)</f>
        <v/>
      </c>
      <c r="GI622" s="603" t="str">
        <f>IF(_tag_month_day!BT618="","",_tag_month_day!BT618/100)</f>
        <v/>
      </c>
      <c r="GJ622" s="612" t="str">
        <f>IF(_tag_month_day!BU618="","",_tag_month_day!BU618/100)</f>
        <v/>
      </c>
      <c r="GK622" s="620" t="str">
        <f>IF(_tag_month_day!BV618="",IF(_rlcf_month_day!A$2="","",_rlcf_month_day!A$2/100),_tag_month_day!BV618/100)</f>
        <v/>
      </c>
      <c r="GL622" s="620" t="str">
        <f>IF(_tag_month_day!BW618="",IF(_rlcf_month_day!B$2="","",_rlcf_month_day!B$2/100),_tag_month_day!BW618/100)</f>
        <v/>
      </c>
      <c r="GM622" s="621" t="str">
        <f>IF(_tag_month_day!BX618="",IF(_rlcf_month_day!C$2="","",_rlcf_month_day!C$2/100),_tag_month_day!BX618/100)</f>
        <v/>
      </c>
      <c r="GN622" s="620" t="str">
        <f>IF(_tag_month_day!BV618="",IF(_rlcf_month_day!A$2="","",_rlcf_month_day!A$2/100),_tag_month_day!BV618/100)</f>
        <v/>
      </c>
      <c r="GO622" s="620" t="str">
        <f>IF(_tag_month_day!BW618="",IF(_rlcf_month_day!B$2="","",_rlcf_month_day!B$2/100),_tag_month_day!BW618/100)</f>
        <v/>
      </c>
      <c r="GP622" s="620" t="str">
        <f>IF(_tag_month_day!CD618="",IF(_rlcf_month_day!E$2="","",_rlcf_month_day!E$2/100),_tag_month_day!CD618/100)</f>
        <v/>
      </c>
      <c r="GQ622" s="620" t="str">
        <f>IF(_tag_month_day!CE618="",IF(_rlcf_month_day!F$2="","",_rlcf_month_day!F$2/100),_tag_month_day!CE618/100)</f>
        <v/>
      </c>
      <c r="GR622" s="621" t="str">
        <f>IF(_tag_month_day!CF618="",IF(_rlcf_month_day!G$2="","",_rlcf_month_day!G$2/100),_tag_month_day!CF618/100)</f>
        <v/>
      </c>
      <c r="GS622" s="626">
        <f t="shared" ref="GS622:HH622" si="3761">GS621</f>
        <v>0.953</v>
      </c>
      <c r="GT622" s="626">
        <f t="shared" si="3761"/>
        <v>0.55</v>
      </c>
      <c r="GU622" s="626">
        <f t="shared" si="3761"/>
        <v>0.55</v>
      </c>
      <c r="GV622" s="626">
        <f t="shared" si="3761"/>
        <v>0.55</v>
      </c>
      <c r="GW622" s="626">
        <f t="shared" si="3761"/>
        <v>0.5</v>
      </c>
      <c r="GX622" s="626">
        <f t="shared" si="3761"/>
        <v>0.935</v>
      </c>
      <c r="GY622" s="626">
        <f t="shared" si="3761"/>
        <v>0.15</v>
      </c>
      <c r="GZ622" s="626">
        <f t="shared" si="3761"/>
        <v>1</v>
      </c>
      <c r="HA622" s="632">
        <f t="shared" si="3761"/>
        <v>0.047</v>
      </c>
      <c r="HB622" s="632">
        <f t="shared" si="3761"/>
        <v>0.45</v>
      </c>
      <c r="HC622" s="632">
        <f t="shared" si="3761"/>
        <v>0.45</v>
      </c>
      <c r="HD622" s="632">
        <f t="shared" si="3761"/>
        <v>0.45</v>
      </c>
      <c r="HE622" s="632">
        <f t="shared" si="3761"/>
        <v>0.5</v>
      </c>
      <c r="HF622" s="632">
        <f t="shared" si="3761"/>
        <v>0.065</v>
      </c>
      <c r="HG622" s="632">
        <f t="shared" si="3761"/>
        <v>0.85</v>
      </c>
      <c r="HH622" s="632">
        <f t="shared" si="3761"/>
        <v>0</v>
      </c>
      <c r="HI622" s="68">
        <f t="shared" si="3523"/>
        <v>0</v>
      </c>
      <c r="HJ622" s="68" t="e">
        <f t="shared" si="3554"/>
        <v>#VALUE!</v>
      </c>
      <c r="HK622" s="202">
        <f t="shared" si="3555"/>
        <v>0.85</v>
      </c>
      <c r="HL622" s="464">
        <f t="shared" si="3556"/>
        <v>550000</v>
      </c>
      <c r="HM622" s="464">
        <f t="shared" si="3557"/>
        <v>480000</v>
      </c>
      <c r="HN622" s="192" t="e">
        <f t="shared" si="3524"/>
        <v>#VALUE!</v>
      </c>
      <c r="HO622" s="192" t="e">
        <f>HN622*HK622*$HO$2/HL622*1000000</f>
        <v>#VALUE!</v>
      </c>
      <c r="HP622" s="192" t="e">
        <f>HN622*HK622*$HP$2/HM622*1000000</f>
        <v>#VALUE!</v>
      </c>
    </row>
    <row r="623" customFormat="1" spans="1:224">
      <c r="A623" s="381">
        <v>618</v>
      </c>
      <c r="B623" s="54">
        <f ca="1" t="shared" si="3558"/>
        <v>43642</v>
      </c>
      <c r="C623" s="57">
        <f t="shared" si="3559"/>
        <v>0.0416666666666667</v>
      </c>
      <c r="D623" s="68" t="str">
        <f ca="1" t="shared" si="3525"/>
        <v>中班</v>
      </c>
      <c r="E623" s="68" t="str">
        <f ca="1" t="shared" si="3526"/>
        <v>丙</v>
      </c>
      <c r="F623" s="68">
        <f ca="1">SUMPRODUCT((成本日报!$A$3:$A$95=计划!B623)*(成本日报!$B$3:$B$95=计划!$D623),成本日报!$C$3:$C$95)</f>
        <v>3</v>
      </c>
      <c r="G623" s="382">
        <f ca="1" t="shared" si="3560"/>
        <v>43642.7083333318</v>
      </c>
      <c r="H623" s="382">
        <f ca="1" t="shared" si="3527"/>
        <v>43642.7152777763</v>
      </c>
      <c r="I623" s="382">
        <f ca="1" t="shared" si="3528"/>
        <v>43642.7208333318</v>
      </c>
      <c r="J623" s="382">
        <f ca="1" t="shared" si="3529"/>
        <v>43642.7499999985</v>
      </c>
      <c r="K623" s="382">
        <f ca="1" t="shared" si="3530"/>
        <v>43642.8124999985</v>
      </c>
      <c r="L623" s="382">
        <f ca="1" t="shared" si="3531"/>
        <v>43642.8333333318</v>
      </c>
      <c r="M623" s="398" t="str">
        <f>IF(_tag_month_day!A619="","",_tag_month_day!A619)</f>
        <v/>
      </c>
      <c r="N623" s="398" t="str">
        <f>IF(_tag_month_day!B619="","",_tag_month_day!B619)</f>
        <v/>
      </c>
      <c r="O623" s="399" t="e">
        <f t="shared" si="3532"/>
        <v>#VALUE!</v>
      </c>
      <c r="P623" s="398" t="str">
        <f>IF(_tag_month_day!C619="","",_tag_month_day!C619)</f>
        <v/>
      </c>
      <c r="Q623" s="398" t="str">
        <f>IF(_tag_month_day!D619="","",_tag_month_day!D619)</f>
        <v/>
      </c>
      <c r="R623" s="416">
        <f>IF(_tag_month_day!CB619="",R622,_tag_month_day!CB619/100)</f>
        <v>0.07</v>
      </c>
      <c r="S623" s="417" t="str">
        <f>IF(_tag_month_day!E619="","",_tag_month_day!E619)</f>
        <v/>
      </c>
      <c r="T623" s="417" t="str">
        <f>IF(_tag_month_day!F619="","",_tag_month_day!F619)</f>
        <v/>
      </c>
      <c r="U623" s="418" t="e">
        <f t="shared" si="3486"/>
        <v>#VALUE!</v>
      </c>
      <c r="V623" s="53" t="e">
        <f t="shared" si="3487"/>
        <v>#VALUE!</v>
      </c>
      <c r="W623" s="419" t="str">
        <f>IF(_jhy_month_day!A619="","",_jhy_month_day!A619)</f>
        <v/>
      </c>
      <c r="X623" s="420" t="str">
        <f>IF(_jhy_month_day!B619="","",_jhy_month_day!B619/100)</f>
        <v/>
      </c>
      <c r="Y623" s="420" t="str">
        <f>IF(_jhy_month_day!C619="","",_jhy_month_day!C619/100)</f>
        <v/>
      </c>
      <c r="Z623" s="439">
        <f t="shared" si="3576"/>
        <v>155</v>
      </c>
      <c r="AA623" s="440" t="str">
        <f>IF(_tag_month_day!G619="","",_tag_month_day!G619/100)</f>
        <v/>
      </c>
      <c r="AB623" s="440" t="str">
        <f>IF(_tag_month_day!H619="","",_tag_month_day!H619/100)</f>
        <v/>
      </c>
      <c r="AC623" s="193">
        <f t="shared" si="3533"/>
        <v>1.59963432013121</v>
      </c>
      <c r="AD623" s="441" t="str">
        <f t="shared" si="3534"/>
        <v/>
      </c>
      <c r="AE623" s="442" t="str">
        <f t="shared" si="3535"/>
        <v/>
      </c>
      <c r="AF623" s="443">
        <v>1</v>
      </c>
      <c r="AG623" s="68" t="str">
        <f>IF(_duihao_month_day!A619="","",_duihao_month_day!A619)</f>
        <v/>
      </c>
      <c r="AH623" s="463">
        <f>IF(_gyk_month_day!B619="",AH622,_gyk_month_day!B619)</f>
        <v>820</v>
      </c>
      <c r="AI623" s="464"/>
      <c r="AJ623" s="68" t="str">
        <f>IF(_tag_month_day!I619="","",_tag_month_day!I619)</f>
        <v/>
      </c>
      <c r="AK623" s="465" t="str">
        <f>IF(_tzyy_month_day!A619="","",_tzyy_month_day!A619)</f>
        <v/>
      </c>
      <c r="AL623" s="465" t="str">
        <f>IF(_tzyy_month_day!B619="","",_tzyy_month_day!B619)</f>
        <v/>
      </c>
      <c r="AM623" s="465" t="str">
        <f>IF(_tzyy_month_day!C619="","",_tzyy_month_day!C619)</f>
        <v/>
      </c>
      <c r="AN623" s="466" t="str">
        <f>IF(_tag_month_day!CG619="","",_tag_month_day!CG619)</f>
        <v/>
      </c>
      <c r="AO623" s="466" t="str">
        <f>IF(_tag_month_day!CH619="","",_tag_month_day!CH619)</f>
        <v/>
      </c>
      <c r="AP623" s="486" t="e">
        <f t="shared" si="3536"/>
        <v>#VALUE!</v>
      </c>
      <c r="AQ623" s="487" t="str">
        <f>IF(_tag_month_day!J619="","",_tag_month_day!J619/100)</f>
        <v/>
      </c>
      <c r="AR623" s="488">
        <f t="shared" si="3537"/>
        <v>1.3</v>
      </c>
      <c r="AS623" s="489" t="e">
        <f t="shared" si="3488"/>
        <v>#VALUE!</v>
      </c>
      <c r="AT623" s="489">
        <f t="shared" si="3538"/>
        <v>0</v>
      </c>
      <c r="AU623" s="490" t="str">
        <f>IF(_tag_month_day!K619="","",_tag_month_day!K619)</f>
        <v/>
      </c>
      <c r="AV623" s="491" t="str">
        <f>IF(_tag_month_day!L619="","",_tag_month_day!L619/100)</f>
        <v/>
      </c>
      <c r="AW623" s="420">
        <f t="shared" si="3460"/>
        <v>0</v>
      </c>
      <c r="AX623" s="420">
        <f t="shared" si="3539"/>
        <v>0</v>
      </c>
      <c r="AY623" s="420" t="str">
        <f>IF(_tag_month_day!M619="","",_tag_month_day!M619/100)</f>
        <v/>
      </c>
      <c r="AZ623" s="420" t="str">
        <f>IF(_tag_month_day!N619="","",_tag_month_day!N619/100)</f>
        <v/>
      </c>
      <c r="BA623" s="420" t="str">
        <f>IF(_tag_month_day!O619="","",_tag_month_day!O619/100)</f>
        <v/>
      </c>
      <c r="BB623" s="496" t="str">
        <f>IF(_tag_month_day!P619="","",_tag_month_day!P619/100)</f>
        <v/>
      </c>
      <c r="BC623" s="496">
        <f t="shared" si="3540"/>
        <v>0</v>
      </c>
      <c r="BD623" s="496" t="str">
        <f>IF(_tag_month_day!Q619="","",_tag_month_day!Q619/100)</f>
        <v/>
      </c>
      <c r="BE623" s="510" t="str">
        <f>IF(_tag_month_day!R619="","",_tag_month_day!R619/100)</f>
        <v/>
      </c>
      <c r="BF623" s="413" t="str">
        <f>IF(_tag_month_day!CC619="","",_tag_month_day!CC619/100)</f>
        <v/>
      </c>
      <c r="BG623" s="511" t="e">
        <f t="shared" si="3489"/>
        <v>#VALUE!</v>
      </c>
      <c r="BH623" s="198">
        <f t="shared" si="3490"/>
        <v>0</v>
      </c>
      <c r="BI623" s="512" t="e">
        <f>IF(CX623=0,BI622,(DK623*查询!$R$5+DL623*查询!$Q$5+DM623*查询!$N$5+DN623*查询!$O$5+DO623*查询!$P$5)*AF623/CX623)</f>
        <v>#VALUE!</v>
      </c>
      <c r="BJ623" s="512" t="e">
        <f>IF(CX623=0,BJ622,(DP623*查询!$S$5+DQ623*查询!$T$5+DR623*查询!$U$5)*AF623/CX623)</f>
        <v>#VALUE!</v>
      </c>
      <c r="BK623" s="512">
        <f t="shared" si="3541"/>
        <v>1</v>
      </c>
      <c r="BL623" s="513" t="str">
        <f>IF(_cfyc_month_day!A619="","",_cfyc_month_day!A619)</f>
        <v/>
      </c>
      <c r="BM623" s="513" t="str">
        <f>IF(_cfyc_month_day!B619="","",_cfyc_month_day!B619)</f>
        <v/>
      </c>
      <c r="BN623" s="513" t="str">
        <f>IF(_cfyc_month_day!C619="","",_cfyc_month_day!C619)</f>
        <v/>
      </c>
      <c r="BO623" s="522" t="str">
        <f>IF(_cfyc_month_day!D619="","",_cfyc_month_day!D619)</f>
        <v/>
      </c>
      <c r="BP623" s="522" t="str">
        <f>IF(_cfyc_month_day!E619="","",_cfyc_month_day!E619)</f>
        <v/>
      </c>
      <c r="BQ623" s="522" t="str">
        <f>IF(_cfyc_month_day!F619="","",_cfyc_month_day!F619)</f>
        <v/>
      </c>
      <c r="BR623" s="513" t="str">
        <f>IF(_tag_month_day!T619="","",_tag_month_day!T619)</f>
        <v/>
      </c>
      <c r="BS623" s="513" t="str">
        <f>IF(_tag_month_day!U619="","",_tag_month_day!U619)</f>
        <v/>
      </c>
      <c r="BT623" s="523" t="str">
        <f t="shared" si="3542"/>
        <v/>
      </c>
      <c r="BU623" s="223" t="str">
        <f>IF(_tag_month_day!V619="","",_tag_month_day!V619)</f>
        <v/>
      </c>
      <c r="BV623" s="206" t="str">
        <f>IF(_tag_month_day!W619="","",_tag_month_day!W619)</f>
        <v/>
      </c>
      <c r="BW623" s="540" t="str">
        <f>IF(_tag_month_day!X619="","",_tag_month_day!X619)</f>
        <v/>
      </c>
      <c r="BX623" s="540" t="str">
        <f>IF(_tag_month_day!Y619="","",_tag_month_day!Y619)</f>
        <v/>
      </c>
      <c r="BY623" s="541">
        <f ca="1" t="shared" si="3543"/>
        <v>43642.8333333318</v>
      </c>
      <c r="BZ623" s="542"/>
      <c r="CA623" s="562" t="str">
        <f>IF(_jhy2_month_day!A619="","",_jhy2_month_day!A619)</f>
        <v/>
      </c>
      <c r="CB623" s="464" t="str">
        <f>IF(_jhy2_month_day!B619="","",_jhy2_month_day!B619)</f>
        <v/>
      </c>
      <c r="CC623" s="464" t="str">
        <f>IF(_jhy2_month_day!C619="","",_jhy2_month_day!C619)</f>
        <v/>
      </c>
      <c r="CD623" s="464" t="str">
        <f>IF(_jhy2_month_day!D619="","",_jhy2_month_day!D619)</f>
        <v/>
      </c>
      <c r="CE623" s="464" t="str">
        <f>IF(_jhy2_month_day!E619="","",_jhy2_month_day!E619)</f>
        <v/>
      </c>
      <c r="CF623" s="464" t="str">
        <f>IF(_jhy2_month_day!F619="","",_jhy2_month_day!F619)</f>
        <v/>
      </c>
      <c r="CG623" s="464" t="str">
        <f>IF(_jhy2_month_day!G619="","",_jhy2_month_day!G619)</f>
        <v/>
      </c>
      <c r="CH623" s="464" t="str">
        <f>IF(_jhy2_month_day!H619="","",_jhy2_month_day!H619)</f>
        <v/>
      </c>
      <c r="CI623" s="464" t="str">
        <f>IF(_jhy2_month_day!I619="","",_jhy2_month_day!I619)</f>
        <v/>
      </c>
      <c r="CJ623" s="464" t="str">
        <f>IF(_jhy2_month_day!J619="","",_jhy2_month_day!J619)</f>
        <v/>
      </c>
      <c r="CK623" s="464" t="str">
        <f>IF(_jhy2_month_day!K619="","",_jhy2_month_day!K619)</f>
        <v/>
      </c>
      <c r="CL623" s="562" t="str">
        <f>IF(_jhy2_month_day!L619="","",_jhy2_month_day!L619)</f>
        <v/>
      </c>
      <c r="CM623" s="562" t="str">
        <f>IF(_jhy2_month_day!M619="","",_jhy2_month_day!M619)</f>
        <v/>
      </c>
      <c r="CN623" s="562" t="str">
        <f>IF(_jhy2_month_day!N619="","",_jhy2_month_day!N619)</f>
        <v/>
      </c>
      <c r="CO623" s="562" t="str">
        <f>IF(_jhy2_month_day!O619="","",_jhy2_month_day!O619)</f>
        <v/>
      </c>
      <c r="CP623" s="562" t="str">
        <f>IF(_jhy2_month_day!P619="","",_jhy2_month_day!P619)</f>
        <v/>
      </c>
      <c r="CQ623" s="562" t="str">
        <f>IF(_jhy2_month_day!Q619="","",_jhy2_month_day!Q619)</f>
        <v/>
      </c>
      <c r="CR623" s="563" t="str">
        <f>IF(_jhy2_month_day!R619="","",_jhy2_month_day!R619)</f>
        <v/>
      </c>
      <c r="CS623" s="576" t="str">
        <f>IF(_jhy2_month_day!S619="","",_jhy2_month_day!S619)</f>
        <v/>
      </c>
      <c r="CT623" s="562" t="str">
        <f>IF(_jhy2_month_day!T619="","",_jhy2_month_day!T619)</f>
        <v/>
      </c>
      <c r="CU623" s="577" t="e">
        <f t="shared" si="3491"/>
        <v>#VALUE!</v>
      </c>
      <c r="CV623" s="198" t="e">
        <f t="shared" si="3492"/>
        <v>#VALUE!</v>
      </c>
      <c r="CW623" s="192" t="e">
        <f t="shared" si="3493"/>
        <v>#VALUE!</v>
      </c>
      <c r="CX623" s="192" t="e">
        <f t="shared" si="3494"/>
        <v>#VALUE!</v>
      </c>
      <c r="CY623" s="202" t="e">
        <f t="shared" si="3495"/>
        <v>#VALUE!</v>
      </c>
      <c r="CZ623" s="192" t="e">
        <f t="shared" ref="CZ623:DI623" si="3762">$AJ623*EF623</f>
        <v>#VALUE!</v>
      </c>
      <c r="DA623" s="192" t="e">
        <f t="shared" si="3762"/>
        <v>#VALUE!</v>
      </c>
      <c r="DB623" s="192" t="e">
        <f t="shared" si="3762"/>
        <v>#VALUE!</v>
      </c>
      <c r="DC623" s="192" t="e">
        <f t="shared" si="3762"/>
        <v>#VALUE!</v>
      </c>
      <c r="DD623" s="192" t="e">
        <f t="shared" si="3762"/>
        <v>#VALUE!</v>
      </c>
      <c r="DE623" s="192" t="e">
        <f t="shared" si="3762"/>
        <v>#VALUE!</v>
      </c>
      <c r="DF623" s="192" t="e">
        <f t="shared" si="3762"/>
        <v>#VALUE!</v>
      </c>
      <c r="DG623" s="192" t="e">
        <f t="shared" si="3762"/>
        <v>#VALUE!</v>
      </c>
      <c r="DH623" s="192" t="e">
        <f t="shared" si="3762"/>
        <v>#VALUE!</v>
      </c>
      <c r="DI623" s="192" t="e">
        <f t="shared" si="3762"/>
        <v>#VALUE!</v>
      </c>
      <c r="DJ623" s="192" t="e">
        <f t="shared" si="3497"/>
        <v>#VALUE!</v>
      </c>
      <c r="DK623" s="192" t="e">
        <f t="shared" si="3498"/>
        <v>#VALUE!</v>
      </c>
      <c r="DL623" s="192" t="e">
        <f t="shared" si="3499"/>
        <v>#VALUE!</v>
      </c>
      <c r="DM623" s="192" t="e">
        <f t="shared" si="3500"/>
        <v>#VALUE!</v>
      </c>
      <c r="DN623" s="192" t="e">
        <f t="shared" si="3501"/>
        <v>#VALUE!</v>
      </c>
      <c r="DO623" s="192" t="e">
        <f t="shared" si="3502"/>
        <v>#VALUE!</v>
      </c>
      <c r="DP623" s="192" t="e">
        <f t="shared" si="3503"/>
        <v>#VALUE!</v>
      </c>
      <c r="DQ623" s="192" t="e">
        <f t="shared" si="3504"/>
        <v>#VALUE!</v>
      </c>
      <c r="DR623" s="192" t="e">
        <f t="shared" si="3505"/>
        <v>#VALUE!</v>
      </c>
      <c r="DS623" s="192" t="e">
        <f t="shared" si="3506"/>
        <v>#VALUE!</v>
      </c>
      <c r="DT623" s="192" t="e">
        <f t="shared" si="3507"/>
        <v>#VALUE!</v>
      </c>
      <c r="DU623" s="192" t="e">
        <f t="shared" si="3508"/>
        <v>#VALUE!</v>
      </c>
      <c r="DV623" s="198" t="e">
        <f t="shared" si="3509"/>
        <v>#VALUE!</v>
      </c>
      <c r="DW623" s="198" t="e">
        <f t="shared" si="3510"/>
        <v>#DIV/0!</v>
      </c>
      <c r="DX623" s="198" t="e">
        <f t="shared" si="3511"/>
        <v>#DIV/0!</v>
      </c>
      <c r="DY623" s="198" t="e">
        <f t="shared" si="3512"/>
        <v>#VALUE!</v>
      </c>
      <c r="DZ623" s="198" t="e">
        <f t="shared" si="3513"/>
        <v>#VALUE!</v>
      </c>
      <c r="EA623" s="198" t="e">
        <f t="shared" si="3514"/>
        <v>#VALUE!</v>
      </c>
      <c r="EB623" s="198" t="e">
        <f t="shared" si="3515"/>
        <v>#VALUE!</v>
      </c>
      <c r="EC623" s="198" t="e">
        <f t="shared" si="3516"/>
        <v>#DIV/0!</v>
      </c>
      <c r="ED623" s="198" t="e">
        <f t="shared" si="3517"/>
        <v>#VALUE!</v>
      </c>
      <c r="EE623" s="198" t="e">
        <f t="shared" si="3518"/>
        <v>#VALUE!</v>
      </c>
      <c r="EF623" s="198" t="e">
        <f t="shared" ref="EF623:EO623" si="3763">DV623/SUM($DV623:$EE623)</f>
        <v>#VALUE!</v>
      </c>
      <c r="EG623" s="198" t="e">
        <f t="shared" si="3763"/>
        <v>#DIV/0!</v>
      </c>
      <c r="EH623" s="198" t="e">
        <f t="shared" si="3763"/>
        <v>#DIV/0!</v>
      </c>
      <c r="EI623" s="198" t="e">
        <f t="shared" si="3763"/>
        <v>#VALUE!</v>
      </c>
      <c r="EJ623" s="198" t="e">
        <f t="shared" si="3763"/>
        <v>#VALUE!</v>
      </c>
      <c r="EK623" s="198" t="e">
        <f t="shared" si="3763"/>
        <v>#VALUE!</v>
      </c>
      <c r="EL623" s="198" t="e">
        <f t="shared" si="3763"/>
        <v>#VALUE!</v>
      </c>
      <c r="EM623" s="198" t="e">
        <f t="shared" si="3763"/>
        <v>#DIV/0!</v>
      </c>
      <c r="EN623" s="198" t="e">
        <f t="shared" si="3763"/>
        <v>#VALUE!</v>
      </c>
      <c r="EO623" s="198" t="e">
        <f t="shared" si="3763"/>
        <v>#VALUE!</v>
      </c>
      <c r="EP623" s="511">
        <f t="shared" ref="EP623:EW623" si="3764">EP622</f>
        <v>0.08</v>
      </c>
      <c r="EQ623" s="511">
        <f t="shared" si="3764"/>
        <v>0.015</v>
      </c>
      <c r="ER623" s="511">
        <f t="shared" si="3764"/>
        <v>0.015</v>
      </c>
      <c r="ES623" s="511">
        <f t="shared" si="3764"/>
        <v>0.015</v>
      </c>
      <c r="ET623" s="511">
        <f t="shared" si="3764"/>
        <v>0.015</v>
      </c>
      <c r="EU623" s="511">
        <f t="shared" si="3764"/>
        <v>0.09</v>
      </c>
      <c r="EV623" s="511">
        <f t="shared" si="3764"/>
        <v>0.09</v>
      </c>
      <c r="EW623" s="511">
        <f t="shared" si="3764"/>
        <v>0.09</v>
      </c>
      <c r="EX623" s="420" t="str">
        <f>IF(_tag_month_day!AS619="","",_tag_month_day!AS619/100)</f>
        <v/>
      </c>
      <c r="EY623" s="420" t="str">
        <f>IF(_tag_month_day!AT619="","",_tag_month_day!AT619/100)</f>
        <v/>
      </c>
      <c r="EZ623" s="420" t="str">
        <f>IF(_tag_month_day!AU619="","",_tag_month_day!AU619/100)</f>
        <v/>
      </c>
      <c r="FA623" s="420" t="str">
        <f>IF(_tag_month_day!AV619="","",_tag_month_day!AV619/100)</f>
        <v/>
      </c>
      <c r="FB623" s="420" t="str">
        <f>IF(_tag_month_day!AW619="","",_tag_month_day!AW619/100)</f>
        <v/>
      </c>
      <c r="FC623" s="420" t="str">
        <f>IF(_tag_month_day!AX619="","",_tag_month_day!AX619/100)</f>
        <v/>
      </c>
      <c r="FD623" s="510">
        <f t="shared" si="3547"/>
        <v>0.33</v>
      </c>
      <c r="FE623" s="510">
        <f t="shared" si="3548"/>
        <v>0.19</v>
      </c>
      <c r="FF623" s="510">
        <f t="shared" si="3549"/>
        <v>0.003</v>
      </c>
      <c r="FG623" s="510">
        <f t="shared" si="3550"/>
        <v>0</v>
      </c>
      <c r="FH623" s="603">
        <f t="shared" si="3551"/>
        <v>0.0001</v>
      </c>
      <c r="FI623" s="510">
        <f t="shared" ref="FI623:FR623" si="3765">FI622</f>
        <v>0.41</v>
      </c>
      <c r="FJ623" s="510">
        <f t="shared" si="3765"/>
        <v>0.11</v>
      </c>
      <c r="FK623" s="510">
        <f t="shared" si="3765"/>
        <v>0.015</v>
      </c>
      <c r="FL623" s="510">
        <f t="shared" si="3765"/>
        <v>0</v>
      </c>
      <c r="FM623" s="603">
        <f t="shared" si="3765"/>
        <v>0.0001</v>
      </c>
      <c r="FN623" s="510" t="str">
        <f>IF(_tag_month_day!AY619="","",_tag_month_day!AY619/100)</f>
        <v/>
      </c>
      <c r="FO623" s="510" t="str">
        <f>IF(_tag_month_day!AZ619="","",_tag_month_day!AZ619/100)</f>
        <v/>
      </c>
      <c r="FP623" s="510" t="str">
        <f>IF(_tag_month_day!BA619="","",_tag_month_day!BA619/100)</f>
        <v/>
      </c>
      <c r="FQ623" s="510" t="str">
        <f>IF(_tag_month_day!BB619="","",_tag_month_day!BB619/100)</f>
        <v/>
      </c>
      <c r="FR623" s="603" t="str">
        <f>IF(_tag_month_day!BC619="","",_tag_month_day!BC619/100)</f>
        <v/>
      </c>
      <c r="FS623" s="510" t="str">
        <f>IF(_tag_month_day!BD619="","",_tag_month_day!BD619/100)</f>
        <v/>
      </c>
      <c r="FT623" s="510" t="str">
        <f>IF(_tag_month_day!BE619="","",_tag_month_day!BE619/100)</f>
        <v/>
      </c>
      <c r="FU623" s="510" t="str">
        <f>IF(_tag_month_day!BF619="","",_tag_month_day!BF619/100)</f>
        <v/>
      </c>
      <c r="FV623" s="510" t="str">
        <f>IF(_tag_month_day!BG619="","",_tag_month_day!BG619/100)</f>
        <v/>
      </c>
      <c r="FW623" s="603" t="str">
        <f>IF(_tag_month_day!BH619="","",_tag_month_day!BH619/100)</f>
        <v/>
      </c>
      <c r="FX623" s="510" t="str">
        <f>IF(_tag_month_day!BI619="","",_tag_month_day!BI619/100)</f>
        <v/>
      </c>
      <c r="FY623" s="510" t="str">
        <f>IF(_tag_month_day!BJ619="","",_tag_month_day!BJ619/100)</f>
        <v/>
      </c>
      <c r="FZ623" s="605" t="str">
        <f>IF(_tag_month_day!BK619="","",_tag_month_day!BK619/100)</f>
        <v/>
      </c>
      <c r="GA623" s="510" t="str">
        <f>IF(_tag_month_day!BL619="","",_tag_month_day!BL619/100)</f>
        <v/>
      </c>
      <c r="GB623" s="603" t="str">
        <f>IF(_tag_month_day!BM619="","",_tag_month_day!BM619/100)</f>
        <v/>
      </c>
      <c r="GC623" s="420" t="str">
        <f>IF(_tag_month_day!BN619="","",_tag_month_day!BN619/100)</f>
        <v/>
      </c>
      <c r="GD623" s="420" t="str">
        <f>IF(_tag_month_day!BO619="","",_tag_month_day!BO619/100)</f>
        <v/>
      </c>
      <c r="GE623" s="420" t="str">
        <f>IF(_tag_month_day!BP619="","",_tag_month_day!BP619/100)</f>
        <v/>
      </c>
      <c r="GF623" s="420" t="str">
        <f>IF(_tag_month_day!BQ619="","",_tag_month_day!BQ619/100)</f>
        <v/>
      </c>
      <c r="GG623" s="420" t="str">
        <f>IF(_tag_month_day!BR619="","",_tag_month_day!BR619/100)</f>
        <v/>
      </c>
      <c r="GH623" s="420" t="str">
        <f>IF(_tag_month_day!BS619="","",_tag_month_day!BS619/100)</f>
        <v/>
      </c>
      <c r="GI623" s="603" t="str">
        <f>IF(_tag_month_day!BT619="","",_tag_month_day!BT619/100)</f>
        <v/>
      </c>
      <c r="GJ623" s="612" t="str">
        <f>IF(_tag_month_day!BU619="","",_tag_month_day!BU619/100)</f>
        <v/>
      </c>
      <c r="GK623" s="620" t="str">
        <f>IF(_tag_month_day!BV619="",IF(_rlcf_month_day!A$2="","",_rlcf_month_day!A$2/100),_tag_month_day!BV619/100)</f>
        <v/>
      </c>
      <c r="GL623" s="620" t="str">
        <f>IF(_tag_month_day!BW619="",IF(_rlcf_month_day!B$2="","",_rlcf_month_day!B$2/100),_tag_month_day!BW619/100)</f>
        <v/>
      </c>
      <c r="GM623" s="621" t="str">
        <f>IF(_tag_month_day!BX619="",IF(_rlcf_month_day!C$2="","",_rlcf_month_day!C$2/100),_tag_month_day!BX619/100)</f>
        <v/>
      </c>
      <c r="GN623" s="620" t="str">
        <f>IF(_tag_month_day!BV619="",IF(_rlcf_month_day!A$2="","",_rlcf_month_day!A$2/100),_tag_month_day!BV619/100)</f>
        <v/>
      </c>
      <c r="GO623" s="620" t="str">
        <f>IF(_tag_month_day!BW619="",IF(_rlcf_month_day!B$2="","",_rlcf_month_day!B$2/100),_tag_month_day!BW619/100)</f>
        <v/>
      </c>
      <c r="GP623" s="620" t="str">
        <f>IF(_tag_month_day!CD619="",IF(_rlcf_month_day!E$2="","",_rlcf_month_day!E$2/100),_tag_month_day!CD619/100)</f>
        <v/>
      </c>
      <c r="GQ623" s="620" t="str">
        <f>IF(_tag_month_day!CE619="",IF(_rlcf_month_day!F$2="","",_rlcf_month_day!F$2/100),_tag_month_day!CE619/100)</f>
        <v/>
      </c>
      <c r="GR623" s="621" t="str">
        <f>IF(_tag_month_day!CF619="",IF(_rlcf_month_day!G$2="","",_rlcf_month_day!G$2/100),_tag_month_day!CF619/100)</f>
        <v/>
      </c>
      <c r="GS623" s="626">
        <f t="shared" ref="GS623:HH623" si="3766">GS622</f>
        <v>0.953</v>
      </c>
      <c r="GT623" s="626">
        <f t="shared" si="3766"/>
        <v>0.55</v>
      </c>
      <c r="GU623" s="626">
        <f t="shared" si="3766"/>
        <v>0.55</v>
      </c>
      <c r="GV623" s="626">
        <f t="shared" si="3766"/>
        <v>0.55</v>
      </c>
      <c r="GW623" s="626">
        <f t="shared" si="3766"/>
        <v>0.5</v>
      </c>
      <c r="GX623" s="626">
        <f t="shared" si="3766"/>
        <v>0.935</v>
      </c>
      <c r="GY623" s="626">
        <f t="shared" si="3766"/>
        <v>0.15</v>
      </c>
      <c r="GZ623" s="626">
        <f t="shared" si="3766"/>
        <v>1</v>
      </c>
      <c r="HA623" s="632">
        <f t="shared" si="3766"/>
        <v>0.047</v>
      </c>
      <c r="HB623" s="632">
        <f t="shared" si="3766"/>
        <v>0.45</v>
      </c>
      <c r="HC623" s="632">
        <f t="shared" si="3766"/>
        <v>0.45</v>
      </c>
      <c r="HD623" s="632">
        <f t="shared" si="3766"/>
        <v>0.45</v>
      </c>
      <c r="HE623" s="632">
        <f t="shared" si="3766"/>
        <v>0.5</v>
      </c>
      <c r="HF623" s="632">
        <f t="shared" si="3766"/>
        <v>0.065</v>
      </c>
      <c r="HG623" s="632">
        <f t="shared" si="3766"/>
        <v>0.85</v>
      </c>
      <c r="HH623" s="632">
        <f t="shared" si="3766"/>
        <v>0</v>
      </c>
      <c r="HI623" s="68">
        <f t="shared" si="3523"/>
        <v>0</v>
      </c>
      <c r="HJ623" s="68" t="e">
        <f t="shared" si="3554"/>
        <v>#VALUE!</v>
      </c>
      <c r="HK623" s="202">
        <f t="shared" si="3555"/>
        <v>0.85</v>
      </c>
      <c r="HL623" s="464">
        <f t="shared" si="3556"/>
        <v>550000</v>
      </c>
      <c r="HM623" s="464">
        <f t="shared" si="3557"/>
        <v>480000</v>
      </c>
      <c r="HN623" s="192" t="e">
        <f t="shared" si="3524"/>
        <v>#VALUE!</v>
      </c>
      <c r="HO623" s="192" t="e">
        <f>HN623*HK623*$HO$2/HL623*1000000</f>
        <v>#VALUE!</v>
      </c>
      <c r="HP623" s="192" t="e">
        <f>HN623*HK623*$HP$2/HM623*1000000</f>
        <v>#VALUE!</v>
      </c>
    </row>
    <row r="624" customFormat="1" spans="1:224">
      <c r="A624" s="381">
        <v>619</v>
      </c>
      <c r="B624" s="54">
        <f ca="1" t="shared" si="3558"/>
        <v>43642</v>
      </c>
      <c r="C624" s="57">
        <f t="shared" si="3559"/>
        <v>0.0416666666666667</v>
      </c>
      <c r="D624" s="68" t="str">
        <f ca="1" t="shared" si="3525"/>
        <v>中班</v>
      </c>
      <c r="E624" s="68" t="str">
        <f ca="1" t="shared" si="3526"/>
        <v>丙</v>
      </c>
      <c r="F624" s="68">
        <f ca="1">SUMPRODUCT((成本日报!$A$3:$A$95=计划!B624)*(成本日报!$B$3:$B$95=计划!$D624),成本日报!$C$3:$C$95)</f>
        <v>3</v>
      </c>
      <c r="G624" s="382">
        <f ca="1" t="shared" si="3560"/>
        <v>43642.7499999985</v>
      </c>
      <c r="H624" s="382">
        <f ca="1" t="shared" si="3527"/>
        <v>43642.7569444429</v>
      </c>
      <c r="I624" s="382">
        <f ca="1" t="shared" si="3528"/>
        <v>43642.7624999985</v>
      </c>
      <c r="J624" s="382">
        <f ca="1" t="shared" si="3529"/>
        <v>43642.7916666652</v>
      </c>
      <c r="K624" s="382">
        <f ca="1" t="shared" si="3530"/>
        <v>43642.8541666652</v>
      </c>
      <c r="L624" s="382">
        <f ca="1" t="shared" si="3531"/>
        <v>43642.8749999985</v>
      </c>
      <c r="M624" s="398" t="str">
        <f>IF(_tag_month_day!A620="","",_tag_month_day!A620)</f>
        <v/>
      </c>
      <c r="N624" s="398" t="str">
        <f>IF(_tag_month_day!B620="","",_tag_month_day!B620)</f>
        <v/>
      </c>
      <c r="O624" s="399" t="e">
        <f t="shared" si="3532"/>
        <v>#VALUE!</v>
      </c>
      <c r="P624" s="398" t="str">
        <f>IF(_tag_month_day!C620="","",_tag_month_day!C620)</f>
        <v/>
      </c>
      <c r="Q624" s="398" t="str">
        <f>IF(_tag_month_day!D620="","",_tag_month_day!D620)</f>
        <v/>
      </c>
      <c r="R624" s="416">
        <f>IF(_tag_month_day!CB620="",R623,_tag_month_day!CB620/100)</f>
        <v>0.07</v>
      </c>
      <c r="S624" s="417" t="str">
        <f>IF(_tag_month_day!E620="","",_tag_month_day!E620)</f>
        <v/>
      </c>
      <c r="T624" s="417" t="str">
        <f>IF(_tag_month_day!F620="","",_tag_month_day!F620)</f>
        <v/>
      </c>
      <c r="U624" s="418" t="e">
        <f t="shared" si="3486"/>
        <v>#VALUE!</v>
      </c>
      <c r="V624" s="53" t="e">
        <f t="shared" si="3487"/>
        <v>#VALUE!</v>
      </c>
      <c r="W624" s="419" t="str">
        <f>IF(_jhy_month_day!A620="","",_jhy_month_day!A620)</f>
        <v/>
      </c>
      <c r="X624" s="420" t="str">
        <f>IF(_jhy_month_day!B620="","",_jhy_month_day!B620/100)</f>
        <v/>
      </c>
      <c r="Y624" s="420" t="str">
        <f>IF(_jhy_month_day!C620="","",_jhy_month_day!C620/100)</f>
        <v/>
      </c>
      <c r="Z624" s="439">
        <f t="shared" si="3576"/>
        <v>155</v>
      </c>
      <c r="AA624" s="440" t="str">
        <f>IF(_tag_month_day!G620="","",_tag_month_day!G620/100)</f>
        <v/>
      </c>
      <c r="AB624" s="440" t="str">
        <f>IF(_tag_month_day!H620="","",_tag_month_day!H620/100)</f>
        <v/>
      </c>
      <c r="AC624" s="193">
        <f t="shared" si="3533"/>
        <v>1.59963432013121</v>
      </c>
      <c r="AD624" s="441" t="str">
        <f t="shared" si="3534"/>
        <v/>
      </c>
      <c r="AE624" s="442" t="str">
        <f t="shared" si="3535"/>
        <v/>
      </c>
      <c r="AF624" s="443">
        <v>1</v>
      </c>
      <c r="AG624" s="68" t="str">
        <f>IF(_duihao_month_day!A620="","",_duihao_month_day!A620)</f>
        <v/>
      </c>
      <c r="AH624" s="463">
        <f>IF(_gyk_month_day!B620="",AH623,_gyk_month_day!B620)</f>
        <v>820</v>
      </c>
      <c r="AI624" s="464"/>
      <c r="AJ624" s="68" t="str">
        <f>IF(_tag_month_day!I620="","",_tag_month_day!I620)</f>
        <v/>
      </c>
      <c r="AK624" s="465" t="str">
        <f>IF(_tzyy_month_day!A620="","",_tzyy_month_day!A620)</f>
        <v/>
      </c>
      <c r="AL624" s="465" t="str">
        <f>IF(_tzyy_month_day!B620="","",_tzyy_month_day!B620)</f>
        <v/>
      </c>
      <c r="AM624" s="465" t="str">
        <f>IF(_tzyy_month_day!C620="","",_tzyy_month_day!C620)</f>
        <v/>
      </c>
      <c r="AN624" s="466" t="str">
        <f>IF(_tag_month_day!CG620="","",_tag_month_day!CG620)</f>
        <v/>
      </c>
      <c r="AO624" s="466" t="str">
        <f>IF(_tag_month_day!CH620="","",_tag_month_day!CH620)</f>
        <v/>
      </c>
      <c r="AP624" s="486" t="e">
        <f t="shared" si="3536"/>
        <v>#VALUE!</v>
      </c>
      <c r="AQ624" s="487" t="str">
        <f>IF(_tag_month_day!J620="","",_tag_month_day!J620/100)</f>
        <v/>
      </c>
      <c r="AR624" s="488">
        <f t="shared" si="3537"/>
        <v>1.3</v>
      </c>
      <c r="AS624" s="489" t="e">
        <f t="shared" si="3488"/>
        <v>#VALUE!</v>
      </c>
      <c r="AT624" s="489">
        <f t="shared" si="3538"/>
        <v>0</v>
      </c>
      <c r="AU624" s="490" t="str">
        <f>IF(_tag_month_day!K620="","",_tag_month_day!K620)</f>
        <v/>
      </c>
      <c r="AV624" s="491" t="str">
        <f>IF(_tag_month_day!L620="","",_tag_month_day!L620/100)</f>
        <v/>
      </c>
      <c r="AW624" s="420">
        <f t="shared" si="3460"/>
        <v>0</v>
      </c>
      <c r="AX624" s="420">
        <f t="shared" si="3539"/>
        <v>0</v>
      </c>
      <c r="AY624" s="420" t="str">
        <f>IF(_tag_month_day!M620="","",_tag_month_day!M620/100)</f>
        <v/>
      </c>
      <c r="AZ624" s="420" t="str">
        <f>IF(_tag_month_day!N620="","",_tag_month_day!N620/100)</f>
        <v/>
      </c>
      <c r="BA624" s="420" t="str">
        <f>IF(_tag_month_day!O620="","",_tag_month_day!O620/100)</f>
        <v/>
      </c>
      <c r="BB624" s="496" t="str">
        <f>IF(_tag_month_day!P620="","",_tag_month_day!P620/100)</f>
        <v/>
      </c>
      <c r="BC624" s="496">
        <f t="shared" si="3540"/>
        <v>0</v>
      </c>
      <c r="BD624" s="496" t="str">
        <f>IF(_tag_month_day!Q620="","",_tag_month_day!Q620/100)</f>
        <v/>
      </c>
      <c r="BE624" s="510" t="str">
        <f>IF(_tag_month_day!R620="","",_tag_month_day!R620/100)</f>
        <v/>
      </c>
      <c r="BF624" s="413" t="str">
        <f>IF(_tag_month_day!CC620="","",_tag_month_day!CC620/100)</f>
        <v/>
      </c>
      <c r="BG624" s="511" t="e">
        <f t="shared" si="3489"/>
        <v>#VALUE!</v>
      </c>
      <c r="BH624" s="198">
        <f t="shared" si="3490"/>
        <v>0</v>
      </c>
      <c r="BI624" s="512" t="e">
        <f>IF(CX624=0,BI623,(DK624*查询!$R$5+DL624*查询!$Q$5+DM624*查询!$N$5+DN624*查询!$O$5+DO624*查询!$P$5)*AF624/CX624)</f>
        <v>#VALUE!</v>
      </c>
      <c r="BJ624" s="512" t="e">
        <f>IF(CX624=0,BJ623,(DP624*查询!$S$5+DQ624*查询!$T$5+DR624*查询!$U$5)*AF624/CX624)</f>
        <v>#VALUE!</v>
      </c>
      <c r="BK624" s="512">
        <f t="shared" si="3541"/>
        <v>1</v>
      </c>
      <c r="BL624" s="513" t="str">
        <f>IF(_cfyc_month_day!A620="","",_cfyc_month_day!A620)</f>
        <v/>
      </c>
      <c r="BM624" s="513" t="str">
        <f>IF(_cfyc_month_day!B620="","",_cfyc_month_day!B620)</f>
        <v/>
      </c>
      <c r="BN624" s="513" t="str">
        <f>IF(_cfyc_month_day!C620="","",_cfyc_month_day!C620)</f>
        <v/>
      </c>
      <c r="BO624" s="522" t="str">
        <f>IF(_cfyc_month_day!D620="","",_cfyc_month_day!D620)</f>
        <v/>
      </c>
      <c r="BP624" s="522" t="str">
        <f>IF(_cfyc_month_day!E620="","",_cfyc_month_day!E620)</f>
        <v/>
      </c>
      <c r="BQ624" s="522" t="str">
        <f>IF(_cfyc_month_day!F620="","",_cfyc_month_day!F620)</f>
        <v/>
      </c>
      <c r="BR624" s="513" t="str">
        <f>IF(_tag_month_day!T620="","",_tag_month_day!T620)</f>
        <v/>
      </c>
      <c r="BS624" s="513" t="str">
        <f>IF(_tag_month_day!U620="","",_tag_month_day!U620)</f>
        <v/>
      </c>
      <c r="BT624" s="523" t="str">
        <f t="shared" si="3542"/>
        <v/>
      </c>
      <c r="BU624" s="223" t="str">
        <f>IF(_tag_month_day!V620="","",_tag_month_day!V620)</f>
        <v/>
      </c>
      <c r="BV624" s="206" t="str">
        <f>IF(_tag_month_day!W620="","",_tag_month_day!W620)</f>
        <v/>
      </c>
      <c r="BW624" s="540" t="str">
        <f>IF(_tag_month_day!X620="","",_tag_month_day!X620)</f>
        <v/>
      </c>
      <c r="BX624" s="540" t="str">
        <f>IF(_tag_month_day!Y620="","",_tag_month_day!Y620)</f>
        <v/>
      </c>
      <c r="BY624" s="541">
        <f ca="1" t="shared" si="3543"/>
        <v>43642.8749999985</v>
      </c>
      <c r="BZ624" s="542"/>
      <c r="CA624" s="543" t="str">
        <f>IF(_jhy2_month_day!A620="","",_jhy2_month_day!A620)</f>
        <v/>
      </c>
      <c r="CB624" s="464" t="str">
        <f>IF(_jhy2_month_day!B620="","",_jhy2_month_day!B620)</f>
        <v/>
      </c>
      <c r="CC624" s="464" t="str">
        <f>IF(_jhy2_month_day!C620="","",_jhy2_month_day!C620)</f>
        <v/>
      </c>
      <c r="CD624" s="464" t="str">
        <f>IF(_jhy2_month_day!D620="","",_jhy2_month_day!D620)</f>
        <v/>
      </c>
      <c r="CE624" s="464" t="str">
        <f>IF(_jhy2_month_day!E620="","",_jhy2_month_day!E620)</f>
        <v/>
      </c>
      <c r="CF624" s="464" t="str">
        <f>IF(_jhy2_month_day!F620="","",_jhy2_month_day!F620)</f>
        <v/>
      </c>
      <c r="CG624" s="464" t="str">
        <f>IF(_jhy2_month_day!G620="","",_jhy2_month_day!G620)</f>
        <v/>
      </c>
      <c r="CH624" s="464" t="str">
        <f>IF(_jhy2_month_day!H620="","",_jhy2_month_day!H620)</f>
        <v/>
      </c>
      <c r="CI624" s="464" t="str">
        <f>IF(_jhy2_month_day!I620="","",_jhy2_month_day!I620)</f>
        <v/>
      </c>
      <c r="CJ624" s="464" t="str">
        <f>IF(_jhy2_month_day!J620="","",_jhy2_month_day!J620)</f>
        <v/>
      </c>
      <c r="CK624" s="464" t="str">
        <f>IF(_jhy2_month_day!K620="","",_jhy2_month_day!K620)</f>
        <v/>
      </c>
      <c r="CL624" s="562" t="str">
        <f>IF(_jhy2_month_day!L620="","",_jhy2_month_day!L620)</f>
        <v/>
      </c>
      <c r="CM624" s="562" t="str">
        <f>IF(_jhy2_month_day!M620="","",_jhy2_month_day!M620)</f>
        <v/>
      </c>
      <c r="CN624" s="562" t="str">
        <f>IF(_jhy2_month_day!N620="","",_jhy2_month_day!N620)</f>
        <v/>
      </c>
      <c r="CO624" s="562" t="str">
        <f>IF(_jhy2_month_day!O620="","",_jhy2_month_day!O620)</f>
        <v/>
      </c>
      <c r="CP624" s="562" t="str">
        <f>IF(_jhy2_month_day!P620="","",_jhy2_month_day!P620)</f>
        <v/>
      </c>
      <c r="CQ624" s="562" t="str">
        <f>IF(_jhy2_month_day!Q620="","",_jhy2_month_day!Q620)</f>
        <v/>
      </c>
      <c r="CR624" s="563" t="str">
        <f>IF(_jhy2_month_day!R620="","",_jhy2_month_day!R620)</f>
        <v/>
      </c>
      <c r="CS624" s="576" t="str">
        <f>IF(_jhy2_month_day!S620="","",_jhy2_month_day!S620)</f>
        <v/>
      </c>
      <c r="CT624" s="562" t="str">
        <f>IF(_jhy2_month_day!T620="","",_jhy2_month_day!T620)</f>
        <v/>
      </c>
      <c r="CU624" s="577" t="e">
        <f t="shared" si="3491"/>
        <v>#VALUE!</v>
      </c>
      <c r="CV624" s="198" t="e">
        <f t="shared" si="3492"/>
        <v>#VALUE!</v>
      </c>
      <c r="CW624" s="192" t="e">
        <f t="shared" si="3493"/>
        <v>#VALUE!</v>
      </c>
      <c r="CX624" s="192" t="e">
        <f t="shared" si="3494"/>
        <v>#VALUE!</v>
      </c>
      <c r="CY624" s="202" t="e">
        <f t="shared" si="3495"/>
        <v>#VALUE!</v>
      </c>
      <c r="CZ624" s="192" t="e">
        <f t="shared" ref="CZ624:DI624" si="3767">$AJ624*EF624</f>
        <v>#VALUE!</v>
      </c>
      <c r="DA624" s="192" t="e">
        <f t="shared" si="3767"/>
        <v>#VALUE!</v>
      </c>
      <c r="DB624" s="192" t="e">
        <f t="shared" si="3767"/>
        <v>#VALUE!</v>
      </c>
      <c r="DC624" s="192" t="e">
        <f t="shared" si="3767"/>
        <v>#VALUE!</v>
      </c>
      <c r="DD624" s="192" t="e">
        <f t="shared" si="3767"/>
        <v>#VALUE!</v>
      </c>
      <c r="DE624" s="192" t="e">
        <f t="shared" si="3767"/>
        <v>#VALUE!</v>
      </c>
      <c r="DF624" s="192" t="e">
        <f t="shared" si="3767"/>
        <v>#VALUE!</v>
      </c>
      <c r="DG624" s="192" t="e">
        <f t="shared" si="3767"/>
        <v>#VALUE!</v>
      </c>
      <c r="DH624" s="192" t="e">
        <f t="shared" si="3767"/>
        <v>#VALUE!</v>
      </c>
      <c r="DI624" s="192" t="e">
        <f t="shared" si="3767"/>
        <v>#VALUE!</v>
      </c>
      <c r="DJ624" s="192" t="e">
        <f t="shared" si="3497"/>
        <v>#VALUE!</v>
      </c>
      <c r="DK624" s="192" t="e">
        <f t="shared" si="3498"/>
        <v>#VALUE!</v>
      </c>
      <c r="DL624" s="192" t="e">
        <f t="shared" si="3499"/>
        <v>#VALUE!</v>
      </c>
      <c r="DM624" s="192" t="e">
        <f t="shared" si="3500"/>
        <v>#VALUE!</v>
      </c>
      <c r="DN624" s="192" t="e">
        <f t="shared" si="3501"/>
        <v>#VALUE!</v>
      </c>
      <c r="DO624" s="192" t="e">
        <f t="shared" si="3502"/>
        <v>#VALUE!</v>
      </c>
      <c r="DP624" s="192" t="e">
        <f t="shared" si="3503"/>
        <v>#VALUE!</v>
      </c>
      <c r="DQ624" s="192" t="e">
        <f t="shared" si="3504"/>
        <v>#VALUE!</v>
      </c>
      <c r="DR624" s="192" t="e">
        <f t="shared" si="3505"/>
        <v>#VALUE!</v>
      </c>
      <c r="DS624" s="192" t="e">
        <f t="shared" si="3506"/>
        <v>#VALUE!</v>
      </c>
      <c r="DT624" s="192" t="e">
        <f t="shared" si="3507"/>
        <v>#VALUE!</v>
      </c>
      <c r="DU624" s="192" t="e">
        <f t="shared" si="3508"/>
        <v>#VALUE!</v>
      </c>
      <c r="DV624" s="198" t="e">
        <f t="shared" si="3509"/>
        <v>#VALUE!</v>
      </c>
      <c r="DW624" s="198" t="e">
        <f t="shared" si="3510"/>
        <v>#DIV/0!</v>
      </c>
      <c r="DX624" s="198" t="e">
        <f t="shared" si="3511"/>
        <v>#DIV/0!</v>
      </c>
      <c r="DY624" s="198" t="e">
        <f t="shared" si="3512"/>
        <v>#VALUE!</v>
      </c>
      <c r="DZ624" s="198" t="e">
        <f t="shared" si="3513"/>
        <v>#VALUE!</v>
      </c>
      <c r="EA624" s="198" t="e">
        <f t="shared" si="3514"/>
        <v>#VALUE!</v>
      </c>
      <c r="EB624" s="198" t="e">
        <f t="shared" si="3515"/>
        <v>#VALUE!</v>
      </c>
      <c r="EC624" s="198" t="e">
        <f t="shared" si="3516"/>
        <v>#DIV/0!</v>
      </c>
      <c r="ED624" s="198" t="e">
        <f t="shared" si="3517"/>
        <v>#VALUE!</v>
      </c>
      <c r="EE624" s="198" t="e">
        <f t="shared" si="3518"/>
        <v>#VALUE!</v>
      </c>
      <c r="EF624" s="198" t="e">
        <f t="shared" ref="EF624:EO624" si="3768">DV624/SUM($DV624:$EE624)</f>
        <v>#VALUE!</v>
      </c>
      <c r="EG624" s="198" t="e">
        <f t="shared" si="3768"/>
        <v>#DIV/0!</v>
      </c>
      <c r="EH624" s="198" t="e">
        <f t="shared" si="3768"/>
        <v>#DIV/0!</v>
      </c>
      <c r="EI624" s="198" t="e">
        <f t="shared" si="3768"/>
        <v>#VALUE!</v>
      </c>
      <c r="EJ624" s="198" t="e">
        <f t="shared" si="3768"/>
        <v>#VALUE!</v>
      </c>
      <c r="EK624" s="198" t="e">
        <f t="shared" si="3768"/>
        <v>#VALUE!</v>
      </c>
      <c r="EL624" s="198" t="e">
        <f t="shared" si="3768"/>
        <v>#VALUE!</v>
      </c>
      <c r="EM624" s="198" t="e">
        <f t="shared" si="3768"/>
        <v>#DIV/0!</v>
      </c>
      <c r="EN624" s="198" t="e">
        <f t="shared" si="3768"/>
        <v>#VALUE!</v>
      </c>
      <c r="EO624" s="198" t="e">
        <f t="shared" si="3768"/>
        <v>#VALUE!</v>
      </c>
      <c r="EP624" s="511">
        <f t="shared" ref="EP624:EW624" si="3769">EP623</f>
        <v>0.08</v>
      </c>
      <c r="EQ624" s="511">
        <f t="shared" si="3769"/>
        <v>0.015</v>
      </c>
      <c r="ER624" s="511">
        <f t="shared" si="3769"/>
        <v>0.015</v>
      </c>
      <c r="ES624" s="511">
        <f t="shared" si="3769"/>
        <v>0.015</v>
      </c>
      <c r="ET624" s="511">
        <f t="shared" si="3769"/>
        <v>0.015</v>
      </c>
      <c r="EU624" s="511">
        <f t="shared" si="3769"/>
        <v>0.09</v>
      </c>
      <c r="EV624" s="511">
        <f t="shared" si="3769"/>
        <v>0.09</v>
      </c>
      <c r="EW624" s="511">
        <f t="shared" si="3769"/>
        <v>0.09</v>
      </c>
      <c r="EX624" s="420" t="str">
        <f>IF(_tag_month_day!AS620="","",_tag_month_day!AS620/100)</f>
        <v/>
      </c>
      <c r="EY624" s="420" t="str">
        <f>IF(_tag_month_day!AT620="","",_tag_month_day!AT620/100)</f>
        <v/>
      </c>
      <c r="EZ624" s="420" t="str">
        <f>IF(_tag_month_day!AU620="","",_tag_month_day!AU620/100)</f>
        <v/>
      </c>
      <c r="FA624" s="420" t="str">
        <f>IF(_tag_month_day!AV620="","",_tag_month_day!AV620/100)</f>
        <v/>
      </c>
      <c r="FB624" s="420" t="str">
        <f>IF(_tag_month_day!AW620="","",_tag_month_day!AW620/100)</f>
        <v/>
      </c>
      <c r="FC624" s="420" t="str">
        <f>IF(_tag_month_day!AX620="","",_tag_month_day!AX620/100)</f>
        <v/>
      </c>
      <c r="FD624" s="510">
        <f t="shared" si="3547"/>
        <v>0.33</v>
      </c>
      <c r="FE624" s="510">
        <f t="shared" si="3548"/>
        <v>0.19</v>
      </c>
      <c r="FF624" s="510">
        <f t="shared" si="3549"/>
        <v>0.003</v>
      </c>
      <c r="FG624" s="510">
        <f t="shared" si="3550"/>
        <v>0</v>
      </c>
      <c r="FH624" s="603">
        <f t="shared" si="3551"/>
        <v>0.0001</v>
      </c>
      <c r="FI624" s="510">
        <f t="shared" ref="FI624:FR624" si="3770">FI623</f>
        <v>0.41</v>
      </c>
      <c r="FJ624" s="510">
        <f t="shared" si="3770"/>
        <v>0.11</v>
      </c>
      <c r="FK624" s="510">
        <f t="shared" si="3770"/>
        <v>0.015</v>
      </c>
      <c r="FL624" s="510">
        <f t="shared" si="3770"/>
        <v>0</v>
      </c>
      <c r="FM624" s="603">
        <f t="shared" si="3770"/>
        <v>0.0001</v>
      </c>
      <c r="FN624" s="510" t="str">
        <f>IF(_tag_month_day!AY620="","",_tag_month_day!AY620/100)</f>
        <v/>
      </c>
      <c r="FO624" s="510" t="str">
        <f>IF(_tag_month_day!AZ620="","",_tag_month_day!AZ620/100)</f>
        <v/>
      </c>
      <c r="FP624" s="510" t="str">
        <f>IF(_tag_month_day!BA620="","",_tag_month_day!BA620/100)</f>
        <v/>
      </c>
      <c r="FQ624" s="510" t="str">
        <f>IF(_tag_month_day!BB620="","",_tag_month_day!BB620/100)</f>
        <v/>
      </c>
      <c r="FR624" s="603" t="str">
        <f>IF(_tag_month_day!BC620="","",_tag_month_day!BC620/100)</f>
        <v/>
      </c>
      <c r="FS624" s="510" t="str">
        <f>IF(_tag_month_day!BD620="","",_tag_month_day!BD620/100)</f>
        <v/>
      </c>
      <c r="FT624" s="510" t="str">
        <f>IF(_tag_month_day!BE620="","",_tag_month_day!BE620/100)</f>
        <v/>
      </c>
      <c r="FU624" s="510" t="str">
        <f>IF(_tag_month_day!BF620="","",_tag_month_day!BF620/100)</f>
        <v/>
      </c>
      <c r="FV624" s="510" t="str">
        <f>IF(_tag_month_day!BG620="","",_tag_month_day!BG620/100)</f>
        <v/>
      </c>
      <c r="FW624" s="603" t="str">
        <f>IF(_tag_month_day!BH620="","",_tag_month_day!BH620/100)</f>
        <v/>
      </c>
      <c r="FX624" s="510" t="str">
        <f>IF(_tag_month_day!BI620="","",_tag_month_day!BI620/100)</f>
        <v/>
      </c>
      <c r="FY624" s="510" t="str">
        <f>IF(_tag_month_day!BJ620="","",_tag_month_day!BJ620/100)</f>
        <v/>
      </c>
      <c r="FZ624" s="605" t="str">
        <f>IF(_tag_month_day!BK620="","",_tag_month_day!BK620/100)</f>
        <v/>
      </c>
      <c r="GA624" s="510" t="str">
        <f>IF(_tag_month_day!BL620="","",_tag_month_day!BL620/100)</f>
        <v/>
      </c>
      <c r="GB624" s="603" t="str">
        <f>IF(_tag_month_day!BM620="","",_tag_month_day!BM620/100)</f>
        <v/>
      </c>
      <c r="GC624" s="420" t="str">
        <f>IF(_tag_month_day!BN620="","",_tag_month_day!BN620/100)</f>
        <v/>
      </c>
      <c r="GD624" s="420" t="str">
        <f>IF(_tag_month_day!BO620="","",_tag_month_day!BO620/100)</f>
        <v/>
      </c>
      <c r="GE624" s="420" t="str">
        <f>IF(_tag_month_day!BP620="","",_tag_month_day!BP620/100)</f>
        <v/>
      </c>
      <c r="GF624" s="420" t="str">
        <f>IF(_tag_month_day!BQ620="","",_tag_month_day!BQ620/100)</f>
        <v/>
      </c>
      <c r="GG624" s="420" t="str">
        <f>IF(_tag_month_day!BR620="","",_tag_month_day!BR620/100)</f>
        <v/>
      </c>
      <c r="GH624" s="420" t="str">
        <f>IF(_tag_month_day!BS620="","",_tag_month_day!BS620/100)</f>
        <v/>
      </c>
      <c r="GI624" s="603" t="str">
        <f>IF(_tag_month_day!BT620="","",_tag_month_day!BT620/100)</f>
        <v/>
      </c>
      <c r="GJ624" s="612" t="str">
        <f>IF(_tag_month_day!BU620="","",_tag_month_day!BU620/100)</f>
        <v/>
      </c>
      <c r="GK624" s="620" t="str">
        <f>IF(_tag_month_day!BV620="",IF(_rlcf_month_day!A$2="","",_rlcf_month_day!A$2/100),_tag_month_day!BV620/100)</f>
        <v/>
      </c>
      <c r="GL624" s="620" t="str">
        <f>IF(_tag_month_day!BW620="",IF(_rlcf_month_day!B$2="","",_rlcf_month_day!B$2/100),_tag_month_day!BW620/100)</f>
        <v/>
      </c>
      <c r="GM624" s="621" t="str">
        <f>IF(_tag_month_day!BX620="",IF(_rlcf_month_day!C$2="","",_rlcf_month_day!C$2/100),_tag_month_day!BX620/100)</f>
        <v/>
      </c>
      <c r="GN624" s="620" t="str">
        <f>IF(_tag_month_day!BV620="",IF(_rlcf_month_day!A$2="","",_rlcf_month_day!A$2/100),_tag_month_day!BV620/100)</f>
        <v/>
      </c>
      <c r="GO624" s="620" t="str">
        <f>IF(_tag_month_day!BW620="",IF(_rlcf_month_day!B$2="","",_rlcf_month_day!B$2/100),_tag_month_day!BW620/100)</f>
        <v/>
      </c>
      <c r="GP624" s="620" t="str">
        <f>IF(_tag_month_day!CD620="",IF(_rlcf_month_day!E$2="","",_rlcf_month_day!E$2/100),_tag_month_day!CD620/100)</f>
        <v/>
      </c>
      <c r="GQ624" s="620" t="str">
        <f>IF(_tag_month_day!CE620="",IF(_rlcf_month_day!F$2="","",_rlcf_month_day!F$2/100),_tag_month_day!CE620/100)</f>
        <v/>
      </c>
      <c r="GR624" s="621" t="str">
        <f>IF(_tag_month_day!CF620="",IF(_rlcf_month_day!G$2="","",_rlcf_month_day!G$2/100),_tag_month_day!CF620/100)</f>
        <v/>
      </c>
      <c r="GS624" s="626">
        <f t="shared" ref="GS624:HH624" si="3771">GS623</f>
        <v>0.953</v>
      </c>
      <c r="GT624" s="626">
        <f t="shared" si="3771"/>
        <v>0.55</v>
      </c>
      <c r="GU624" s="626">
        <f t="shared" si="3771"/>
        <v>0.55</v>
      </c>
      <c r="GV624" s="626">
        <f t="shared" si="3771"/>
        <v>0.55</v>
      </c>
      <c r="GW624" s="626">
        <f t="shared" si="3771"/>
        <v>0.5</v>
      </c>
      <c r="GX624" s="626">
        <f t="shared" si="3771"/>
        <v>0.935</v>
      </c>
      <c r="GY624" s="626">
        <f t="shared" si="3771"/>
        <v>0.15</v>
      </c>
      <c r="GZ624" s="626">
        <f t="shared" si="3771"/>
        <v>1</v>
      </c>
      <c r="HA624" s="632">
        <f t="shared" si="3771"/>
        <v>0.047</v>
      </c>
      <c r="HB624" s="632">
        <f t="shared" si="3771"/>
        <v>0.45</v>
      </c>
      <c r="HC624" s="632">
        <f t="shared" si="3771"/>
        <v>0.45</v>
      </c>
      <c r="HD624" s="632">
        <f t="shared" si="3771"/>
        <v>0.45</v>
      </c>
      <c r="HE624" s="632">
        <f t="shared" si="3771"/>
        <v>0.5</v>
      </c>
      <c r="HF624" s="632">
        <f t="shared" si="3771"/>
        <v>0.065</v>
      </c>
      <c r="HG624" s="632">
        <f t="shared" si="3771"/>
        <v>0.85</v>
      </c>
      <c r="HH624" s="632">
        <f t="shared" si="3771"/>
        <v>0</v>
      </c>
      <c r="HI624" s="68">
        <f t="shared" si="3523"/>
        <v>0</v>
      </c>
      <c r="HJ624" s="68" t="e">
        <f t="shared" si="3554"/>
        <v>#VALUE!</v>
      </c>
      <c r="HK624" s="202">
        <f t="shared" si="3555"/>
        <v>0.85</v>
      </c>
      <c r="HL624" s="464">
        <f t="shared" si="3556"/>
        <v>550000</v>
      </c>
      <c r="HM624" s="464">
        <f t="shared" si="3557"/>
        <v>480000</v>
      </c>
      <c r="HN624" s="192" t="e">
        <f t="shared" si="3524"/>
        <v>#VALUE!</v>
      </c>
      <c r="HO624" s="192" t="e">
        <f>HN624*HK624*$HO$2/HL624*1000000</f>
        <v>#VALUE!</v>
      </c>
      <c r="HP624" s="192" t="e">
        <f>HN624*HK624*$HP$2/HM624*1000000</f>
        <v>#VALUE!</v>
      </c>
    </row>
    <row r="625" customFormat="1" spans="1:224">
      <c r="A625" s="381">
        <v>620</v>
      </c>
      <c r="B625" s="54">
        <f ca="1" t="shared" si="3558"/>
        <v>43642</v>
      </c>
      <c r="C625" s="57">
        <f t="shared" si="3559"/>
        <v>0.0416666666666667</v>
      </c>
      <c r="D625" s="68" t="str">
        <f ca="1" t="shared" si="3525"/>
        <v>中班</v>
      </c>
      <c r="E625" s="68" t="str">
        <f ca="1" t="shared" si="3526"/>
        <v>丙</v>
      </c>
      <c r="F625" s="68">
        <f ca="1">SUMPRODUCT((成本日报!$A$3:$A$95=计划!B625)*(成本日报!$B$3:$B$95=计划!$D625),成本日报!$C$3:$C$95)</f>
        <v>3</v>
      </c>
      <c r="G625" s="382">
        <f ca="1" t="shared" si="3560"/>
        <v>43642.7916666652</v>
      </c>
      <c r="H625" s="382">
        <f ca="1" t="shared" si="3527"/>
        <v>43642.7986111096</v>
      </c>
      <c r="I625" s="382">
        <f ca="1" t="shared" si="3528"/>
        <v>43642.8041666652</v>
      </c>
      <c r="J625" s="382">
        <f ca="1" t="shared" si="3529"/>
        <v>43642.8333333318</v>
      </c>
      <c r="K625" s="382">
        <f ca="1" t="shared" si="3530"/>
        <v>43642.8958333318</v>
      </c>
      <c r="L625" s="382">
        <f ca="1" t="shared" si="3531"/>
        <v>43642.9166666652</v>
      </c>
      <c r="M625" s="398" t="str">
        <f>IF(_tag_month_day!A621="","",_tag_month_day!A621)</f>
        <v/>
      </c>
      <c r="N625" s="398" t="str">
        <f>IF(_tag_month_day!B621="","",_tag_month_day!B621)</f>
        <v/>
      </c>
      <c r="O625" s="399" t="e">
        <f t="shared" si="3532"/>
        <v>#VALUE!</v>
      </c>
      <c r="P625" s="398" t="str">
        <f>IF(_tag_month_day!C621="","",_tag_month_day!C621)</f>
        <v/>
      </c>
      <c r="Q625" s="398" t="str">
        <f>IF(_tag_month_day!D621="","",_tag_month_day!D621)</f>
        <v/>
      </c>
      <c r="R625" s="416">
        <f>IF(_tag_month_day!CB621="",R624,_tag_month_day!CB621/100)</f>
        <v>0.07</v>
      </c>
      <c r="S625" s="417" t="str">
        <f>IF(_tag_month_day!E621="","",_tag_month_day!E621)</f>
        <v/>
      </c>
      <c r="T625" s="417" t="str">
        <f>IF(_tag_month_day!F621="","",_tag_month_day!F621)</f>
        <v/>
      </c>
      <c r="U625" s="418" t="e">
        <f t="shared" si="3486"/>
        <v>#VALUE!</v>
      </c>
      <c r="V625" s="53" t="e">
        <f t="shared" si="3487"/>
        <v>#VALUE!</v>
      </c>
      <c r="W625" s="419" t="str">
        <f>IF(_jhy_month_day!A621="","",_jhy_month_day!A621)</f>
        <v/>
      </c>
      <c r="X625" s="420" t="str">
        <f>IF(_jhy_month_day!B621="","",_jhy_month_day!B621/100)</f>
        <v/>
      </c>
      <c r="Y625" s="420" t="str">
        <f>IF(_jhy_month_day!C621="","",_jhy_month_day!C621/100)</f>
        <v/>
      </c>
      <c r="Z625" s="439">
        <f t="shared" si="3576"/>
        <v>155</v>
      </c>
      <c r="AA625" s="440" t="str">
        <f>IF(_tag_month_day!G621="","",_tag_month_day!G621/100)</f>
        <v/>
      </c>
      <c r="AB625" s="440" t="str">
        <f>IF(_tag_month_day!H621="","",_tag_month_day!H621/100)</f>
        <v/>
      </c>
      <c r="AC625" s="193">
        <f t="shared" si="3533"/>
        <v>1.59963432013121</v>
      </c>
      <c r="AD625" s="441" t="str">
        <f t="shared" si="3534"/>
        <v/>
      </c>
      <c r="AE625" s="442" t="str">
        <f t="shared" si="3535"/>
        <v/>
      </c>
      <c r="AF625" s="443">
        <v>1</v>
      </c>
      <c r="AG625" s="68" t="str">
        <f>IF(_duihao_month_day!A621="","",_duihao_month_day!A621)</f>
        <v/>
      </c>
      <c r="AH625" s="463">
        <f>IF(_gyk_month_day!B621="",AH624,_gyk_month_day!B621)</f>
        <v>820</v>
      </c>
      <c r="AI625" s="464"/>
      <c r="AJ625" s="68" t="str">
        <f>IF(_tag_month_day!I621="","",_tag_month_day!I621)</f>
        <v/>
      </c>
      <c r="AK625" s="465" t="str">
        <f>IF(_tzyy_month_day!A621="","",_tzyy_month_day!A621)</f>
        <v/>
      </c>
      <c r="AL625" s="465" t="str">
        <f>IF(_tzyy_month_day!B621="","",_tzyy_month_day!B621)</f>
        <v/>
      </c>
      <c r="AM625" s="465" t="str">
        <f>IF(_tzyy_month_day!C621="","",_tzyy_month_day!C621)</f>
        <v/>
      </c>
      <c r="AN625" s="466" t="str">
        <f>IF(_tag_month_day!CG621="","",_tag_month_day!CG621)</f>
        <v/>
      </c>
      <c r="AO625" s="466" t="str">
        <f>IF(_tag_month_day!CH621="","",_tag_month_day!CH621)</f>
        <v/>
      </c>
      <c r="AP625" s="486" t="e">
        <f t="shared" si="3536"/>
        <v>#VALUE!</v>
      </c>
      <c r="AQ625" s="487" t="str">
        <f>IF(_tag_month_day!J621="","",_tag_month_day!J621/100)</f>
        <v/>
      </c>
      <c r="AR625" s="488">
        <f t="shared" si="3537"/>
        <v>1.3</v>
      </c>
      <c r="AS625" s="489" t="e">
        <f t="shared" si="3488"/>
        <v>#VALUE!</v>
      </c>
      <c r="AT625" s="489">
        <f t="shared" si="3538"/>
        <v>0</v>
      </c>
      <c r="AU625" s="490" t="str">
        <f>IF(_tag_month_day!K621="","",_tag_month_day!K621)</f>
        <v/>
      </c>
      <c r="AV625" s="491" t="str">
        <f>IF(_tag_month_day!L621="","",_tag_month_day!L621/100)</f>
        <v/>
      </c>
      <c r="AW625" s="420">
        <f t="shared" si="3460"/>
        <v>0</v>
      </c>
      <c r="AX625" s="420">
        <f t="shared" si="3539"/>
        <v>0</v>
      </c>
      <c r="AY625" s="420" t="str">
        <f>IF(_tag_month_day!M621="","",_tag_month_day!M621/100)</f>
        <v/>
      </c>
      <c r="AZ625" s="420" t="str">
        <f>IF(_tag_month_day!N621="","",_tag_month_day!N621/100)</f>
        <v/>
      </c>
      <c r="BA625" s="420" t="str">
        <f>IF(_tag_month_day!O621="","",_tag_month_day!O621/100)</f>
        <v/>
      </c>
      <c r="BB625" s="496" t="str">
        <f>IF(_tag_month_day!P621="","",_tag_month_day!P621/100)</f>
        <v/>
      </c>
      <c r="BC625" s="496">
        <f t="shared" si="3540"/>
        <v>0</v>
      </c>
      <c r="BD625" s="496" t="str">
        <f>IF(_tag_month_day!Q621="","",_tag_month_day!Q621/100)</f>
        <v/>
      </c>
      <c r="BE625" s="510" t="str">
        <f>IF(_tag_month_day!R621="","",_tag_month_day!R621/100)</f>
        <v/>
      </c>
      <c r="BF625" s="413" t="str">
        <f>IF(_tag_month_day!CC621="","",_tag_month_day!CC621/100)</f>
        <v/>
      </c>
      <c r="BG625" s="511" t="e">
        <f t="shared" si="3489"/>
        <v>#VALUE!</v>
      </c>
      <c r="BH625" s="198">
        <f t="shared" si="3490"/>
        <v>0</v>
      </c>
      <c r="BI625" s="512" t="e">
        <f>IF(CX625=0,BI624,(DK625*查询!$R$5+DL625*查询!$Q$5+DM625*查询!$N$5+DN625*查询!$O$5+DO625*查询!$P$5)*AF625/CX625)</f>
        <v>#VALUE!</v>
      </c>
      <c r="BJ625" s="512" t="e">
        <f>IF(CX625=0,BJ624,(DP625*查询!$S$5+DQ625*查询!$T$5+DR625*查询!$U$5)*AF625/CX625)</f>
        <v>#VALUE!</v>
      </c>
      <c r="BK625" s="512">
        <f t="shared" si="3541"/>
        <v>1</v>
      </c>
      <c r="BL625" s="513" t="str">
        <f>IF(_cfyc_month_day!A621="","",_cfyc_month_day!A621)</f>
        <v/>
      </c>
      <c r="BM625" s="513" t="str">
        <f>IF(_cfyc_month_day!B621="","",_cfyc_month_day!B621)</f>
        <v/>
      </c>
      <c r="BN625" s="513" t="str">
        <f>IF(_cfyc_month_day!C621="","",_cfyc_month_day!C621)</f>
        <v/>
      </c>
      <c r="BO625" s="522" t="str">
        <f>IF(_cfyc_month_day!D621="","",_cfyc_month_day!D621)</f>
        <v/>
      </c>
      <c r="BP625" s="522" t="str">
        <f>IF(_cfyc_month_day!E621="","",_cfyc_month_day!E621)</f>
        <v/>
      </c>
      <c r="BQ625" s="522" t="str">
        <f>IF(_cfyc_month_day!F621="","",_cfyc_month_day!F621)</f>
        <v/>
      </c>
      <c r="BR625" s="513" t="str">
        <f>IF(_tag_month_day!T621="","",_tag_month_day!T621)</f>
        <v/>
      </c>
      <c r="BS625" s="513" t="str">
        <f>IF(_tag_month_day!U621="","",_tag_month_day!U621)</f>
        <v/>
      </c>
      <c r="BT625" s="523" t="str">
        <f t="shared" si="3542"/>
        <v/>
      </c>
      <c r="BU625" s="223" t="str">
        <f>IF(_tag_month_day!V621="","",_tag_month_day!V621)</f>
        <v/>
      </c>
      <c r="BV625" s="206" t="str">
        <f>IF(_tag_month_day!W621="","",_tag_month_day!W621)</f>
        <v/>
      </c>
      <c r="BW625" s="540" t="str">
        <f>IF(_tag_month_day!X621="","",_tag_month_day!X621)</f>
        <v/>
      </c>
      <c r="BX625" s="540" t="str">
        <f>IF(_tag_month_day!Y621="","",_tag_month_day!Y621)</f>
        <v/>
      </c>
      <c r="BY625" s="541">
        <f ca="1" t="shared" si="3543"/>
        <v>43642.9166666652</v>
      </c>
      <c r="BZ625" s="542"/>
      <c r="CA625" s="562" t="str">
        <f>IF(_jhy2_month_day!A621="","",_jhy2_month_day!A621)</f>
        <v/>
      </c>
      <c r="CB625" s="464" t="str">
        <f>IF(_jhy2_month_day!B621="","",_jhy2_month_day!B621)</f>
        <v/>
      </c>
      <c r="CC625" s="464" t="str">
        <f>IF(_jhy2_month_day!C621="","",_jhy2_month_day!C621)</f>
        <v/>
      </c>
      <c r="CD625" s="464" t="str">
        <f>IF(_jhy2_month_day!D621="","",_jhy2_month_day!D621)</f>
        <v/>
      </c>
      <c r="CE625" s="464" t="str">
        <f>IF(_jhy2_month_day!E621="","",_jhy2_month_day!E621)</f>
        <v/>
      </c>
      <c r="CF625" s="464" t="str">
        <f>IF(_jhy2_month_day!F621="","",_jhy2_month_day!F621)</f>
        <v/>
      </c>
      <c r="CG625" s="464" t="str">
        <f>IF(_jhy2_month_day!G621="","",_jhy2_month_day!G621)</f>
        <v/>
      </c>
      <c r="CH625" s="464" t="str">
        <f>IF(_jhy2_month_day!H621="","",_jhy2_month_day!H621)</f>
        <v/>
      </c>
      <c r="CI625" s="464" t="str">
        <f>IF(_jhy2_month_day!I621="","",_jhy2_month_day!I621)</f>
        <v/>
      </c>
      <c r="CJ625" s="464" t="str">
        <f>IF(_jhy2_month_day!J621="","",_jhy2_month_day!J621)</f>
        <v/>
      </c>
      <c r="CK625" s="464" t="str">
        <f>IF(_jhy2_month_day!K621="","",_jhy2_month_day!K621)</f>
        <v/>
      </c>
      <c r="CL625" s="562" t="str">
        <f>IF(_jhy2_month_day!L621="","",_jhy2_month_day!L621)</f>
        <v/>
      </c>
      <c r="CM625" s="562" t="str">
        <f>IF(_jhy2_month_day!M621="","",_jhy2_month_day!M621)</f>
        <v/>
      </c>
      <c r="CN625" s="562" t="str">
        <f>IF(_jhy2_month_day!N621="","",_jhy2_month_day!N621)</f>
        <v/>
      </c>
      <c r="CO625" s="562" t="str">
        <f>IF(_jhy2_month_day!O621="","",_jhy2_month_day!O621)</f>
        <v/>
      </c>
      <c r="CP625" s="562" t="str">
        <f>IF(_jhy2_month_day!P621="","",_jhy2_month_day!P621)</f>
        <v/>
      </c>
      <c r="CQ625" s="562" t="str">
        <f>IF(_jhy2_month_day!Q621="","",_jhy2_month_day!Q621)</f>
        <v/>
      </c>
      <c r="CR625" s="563" t="str">
        <f>IF(_jhy2_month_day!R621="","",_jhy2_month_day!R621)</f>
        <v/>
      </c>
      <c r="CS625" s="576" t="str">
        <f>IF(_jhy2_month_day!S621="","",_jhy2_month_day!S621)</f>
        <v/>
      </c>
      <c r="CT625" s="562" t="str">
        <f>IF(_jhy2_month_day!T621="","",_jhy2_month_day!T621)</f>
        <v/>
      </c>
      <c r="CU625" s="577" t="e">
        <f t="shared" si="3491"/>
        <v>#VALUE!</v>
      </c>
      <c r="CV625" s="198" t="e">
        <f t="shared" si="3492"/>
        <v>#VALUE!</v>
      </c>
      <c r="CW625" s="192" t="e">
        <f t="shared" si="3493"/>
        <v>#VALUE!</v>
      </c>
      <c r="CX625" s="192" t="e">
        <f t="shared" si="3494"/>
        <v>#VALUE!</v>
      </c>
      <c r="CY625" s="202" t="e">
        <f t="shared" si="3495"/>
        <v>#VALUE!</v>
      </c>
      <c r="CZ625" s="192" t="e">
        <f t="shared" ref="CZ625:DI625" si="3772">$AJ625*EF625</f>
        <v>#VALUE!</v>
      </c>
      <c r="DA625" s="192" t="e">
        <f t="shared" si="3772"/>
        <v>#VALUE!</v>
      </c>
      <c r="DB625" s="192" t="e">
        <f t="shared" si="3772"/>
        <v>#VALUE!</v>
      </c>
      <c r="DC625" s="192" t="e">
        <f t="shared" si="3772"/>
        <v>#VALUE!</v>
      </c>
      <c r="DD625" s="192" t="e">
        <f t="shared" si="3772"/>
        <v>#VALUE!</v>
      </c>
      <c r="DE625" s="192" t="e">
        <f t="shared" si="3772"/>
        <v>#VALUE!</v>
      </c>
      <c r="DF625" s="192" t="e">
        <f t="shared" si="3772"/>
        <v>#VALUE!</v>
      </c>
      <c r="DG625" s="192" t="e">
        <f t="shared" si="3772"/>
        <v>#VALUE!</v>
      </c>
      <c r="DH625" s="192" t="e">
        <f t="shared" si="3772"/>
        <v>#VALUE!</v>
      </c>
      <c r="DI625" s="192" t="e">
        <f t="shared" si="3772"/>
        <v>#VALUE!</v>
      </c>
      <c r="DJ625" s="192" t="e">
        <f t="shared" si="3497"/>
        <v>#VALUE!</v>
      </c>
      <c r="DK625" s="192" t="e">
        <f t="shared" si="3498"/>
        <v>#VALUE!</v>
      </c>
      <c r="DL625" s="192" t="e">
        <f t="shared" si="3499"/>
        <v>#VALUE!</v>
      </c>
      <c r="DM625" s="192" t="e">
        <f t="shared" si="3500"/>
        <v>#VALUE!</v>
      </c>
      <c r="DN625" s="192" t="e">
        <f t="shared" si="3501"/>
        <v>#VALUE!</v>
      </c>
      <c r="DO625" s="192" t="e">
        <f t="shared" si="3502"/>
        <v>#VALUE!</v>
      </c>
      <c r="DP625" s="192" t="e">
        <f t="shared" si="3503"/>
        <v>#VALUE!</v>
      </c>
      <c r="DQ625" s="192" t="e">
        <f t="shared" si="3504"/>
        <v>#VALUE!</v>
      </c>
      <c r="DR625" s="192" t="e">
        <f t="shared" si="3505"/>
        <v>#VALUE!</v>
      </c>
      <c r="DS625" s="192" t="e">
        <f t="shared" si="3506"/>
        <v>#VALUE!</v>
      </c>
      <c r="DT625" s="192" t="e">
        <f t="shared" si="3507"/>
        <v>#VALUE!</v>
      </c>
      <c r="DU625" s="192" t="e">
        <f t="shared" si="3508"/>
        <v>#VALUE!</v>
      </c>
      <c r="DV625" s="198" t="e">
        <f t="shared" si="3509"/>
        <v>#VALUE!</v>
      </c>
      <c r="DW625" s="198" t="e">
        <f t="shared" si="3510"/>
        <v>#DIV/0!</v>
      </c>
      <c r="DX625" s="198" t="e">
        <f t="shared" si="3511"/>
        <v>#DIV/0!</v>
      </c>
      <c r="DY625" s="198" t="e">
        <f t="shared" si="3512"/>
        <v>#VALUE!</v>
      </c>
      <c r="DZ625" s="198" t="e">
        <f t="shared" si="3513"/>
        <v>#VALUE!</v>
      </c>
      <c r="EA625" s="198" t="e">
        <f t="shared" si="3514"/>
        <v>#VALUE!</v>
      </c>
      <c r="EB625" s="198" t="e">
        <f t="shared" si="3515"/>
        <v>#VALUE!</v>
      </c>
      <c r="EC625" s="198" t="e">
        <f t="shared" si="3516"/>
        <v>#DIV/0!</v>
      </c>
      <c r="ED625" s="198" t="e">
        <f t="shared" si="3517"/>
        <v>#VALUE!</v>
      </c>
      <c r="EE625" s="198" t="e">
        <f t="shared" si="3518"/>
        <v>#VALUE!</v>
      </c>
      <c r="EF625" s="198" t="e">
        <f t="shared" ref="EF625:EO625" si="3773">DV625/SUM($DV625:$EE625)</f>
        <v>#VALUE!</v>
      </c>
      <c r="EG625" s="198" t="e">
        <f t="shared" si="3773"/>
        <v>#DIV/0!</v>
      </c>
      <c r="EH625" s="198" t="e">
        <f t="shared" si="3773"/>
        <v>#DIV/0!</v>
      </c>
      <c r="EI625" s="198" t="e">
        <f t="shared" si="3773"/>
        <v>#VALUE!</v>
      </c>
      <c r="EJ625" s="198" t="e">
        <f t="shared" si="3773"/>
        <v>#VALUE!</v>
      </c>
      <c r="EK625" s="198" t="e">
        <f t="shared" si="3773"/>
        <v>#VALUE!</v>
      </c>
      <c r="EL625" s="198" t="e">
        <f t="shared" si="3773"/>
        <v>#VALUE!</v>
      </c>
      <c r="EM625" s="198" t="e">
        <f t="shared" si="3773"/>
        <v>#DIV/0!</v>
      </c>
      <c r="EN625" s="198" t="e">
        <f t="shared" si="3773"/>
        <v>#VALUE!</v>
      </c>
      <c r="EO625" s="198" t="e">
        <f t="shared" si="3773"/>
        <v>#VALUE!</v>
      </c>
      <c r="EP625" s="511">
        <f t="shared" ref="EP625:EW625" si="3774">EP624</f>
        <v>0.08</v>
      </c>
      <c r="EQ625" s="511">
        <f t="shared" si="3774"/>
        <v>0.015</v>
      </c>
      <c r="ER625" s="511">
        <f t="shared" si="3774"/>
        <v>0.015</v>
      </c>
      <c r="ES625" s="511">
        <f t="shared" si="3774"/>
        <v>0.015</v>
      </c>
      <c r="ET625" s="511">
        <f t="shared" si="3774"/>
        <v>0.015</v>
      </c>
      <c r="EU625" s="511">
        <f t="shared" si="3774"/>
        <v>0.09</v>
      </c>
      <c r="EV625" s="511">
        <f t="shared" si="3774"/>
        <v>0.09</v>
      </c>
      <c r="EW625" s="511">
        <f t="shared" si="3774"/>
        <v>0.09</v>
      </c>
      <c r="EX625" s="420" t="str">
        <f>IF(_tag_month_day!AS621="","",_tag_month_day!AS621/100)</f>
        <v/>
      </c>
      <c r="EY625" s="420" t="str">
        <f>IF(_tag_month_day!AT621="","",_tag_month_day!AT621/100)</f>
        <v/>
      </c>
      <c r="EZ625" s="420" t="str">
        <f>IF(_tag_month_day!AU621="","",_tag_month_day!AU621/100)</f>
        <v/>
      </c>
      <c r="FA625" s="420" t="str">
        <f>IF(_tag_month_day!AV621="","",_tag_month_day!AV621/100)</f>
        <v/>
      </c>
      <c r="FB625" s="420" t="str">
        <f>IF(_tag_month_day!AW621="","",_tag_month_day!AW621/100)</f>
        <v/>
      </c>
      <c r="FC625" s="420" t="str">
        <f>IF(_tag_month_day!AX621="","",_tag_month_day!AX621/100)</f>
        <v/>
      </c>
      <c r="FD625" s="510">
        <f t="shared" si="3547"/>
        <v>0.33</v>
      </c>
      <c r="FE625" s="510">
        <f t="shared" si="3548"/>
        <v>0.19</v>
      </c>
      <c r="FF625" s="510">
        <f t="shared" si="3549"/>
        <v>0.003</v>
      </c>
      <c r="FG625" s="510">
        <f t="shared" si="3550"/>
        <v>0</v>
      </c>
      <c r="FH625" s="603">
        <f t="shared" si="3551"/>
        <v>0.0001</v>
      </c>
      <c r="FI625" s="510">
        <f t="shared" ref="FI625:FR625" si="3775">FI624</f>
        <v>0.41</v>
      </c>
      <c r="FJ625" s="510">
        <f t="shared" si="3775"/>
        <v>0.11</v>
      </c>
      <c r="FK625" s="510">
        <f t="shared" si="3775"/>
        <v>0.015</v>
      </c>
      <c r="FL625" s="510">
        <f t="shared" si="3775"/>
        <v>0</v>
      </c>
      <c r="FM625" s="603">
        <f t="shared" si="3775"/>
        <v>0.0001</v>
      </c>
      <c r="FN625" s="510" t="str">
        <f>IF(_tag_month_day!AY621="","",_tag_month_day!AY621/100)</f>
        <v/>
      </c>
      <c r="FO625" s="510" t="str">
        <f>IF(_tag_month_day!AZ621="","",_tag_month_day!AZ621/100)</f>
        <v/>
      </c>
      <c r="FP625" s="510" t="str">
        <f>IF(_tag_month_day!BA621="","",_tag_month_day!BA621/100)</f>
        <v/>
      </c>
      <c r="FQ625" s="510" t="str">
        <f>IF(_tag_month_day!BB621="","",_tag_month_day!BB621/100)</f>
        <v/>
      </c>
      <c r="FR625" s="603" t="str">
        <f>IF(_tag_month_day!BC621="","",_tag_month_day!BC621/100)</f>
        <v/>
      </c>
      <c r="FS625" s="510" t="str">
        <f>IF(_tag_month_day!BD621="","",_tag_month_day!BD621/100)</f>
        <v/>
      </c>
      <c r="FT625" s="510" t="str">
        <f>IF(_tag_month_day!BE621="","",_tag_month_day!BE621/100)</f>
        <v/>
      </c>
      <c r="FU625" s="510" t="str">
        <f>IF(_tag_month_day!BF621="","",_tag_month_day!BF621/100)</f>
        <v/>
      </c>
      <c r="FV625" s="510" t="str">
        <f>IF(_tag_month_day!BG621="","",_tag_month_day!BG621/100)</f>
        <v/>
      </c>
      <c r="FW625" s="603" t="str">
        <f>IF(_tag_month_day!BH621="","",_tag_month_day!BH621/100)</f>
        <v/>
      </c>
      <c r="FX625" s="510" t="str">
        <f>IF(_tag_month_day!BI621="","",_tag_month_day!BI621/100)</f>
        <v/>
      </c>
      <c r="FY625" s="510" t="str">
        <f>IF(_tag_month_day!BJ621="","",_tag_month_day!BJ621/100)</f>
        <v/>
      </c>
      <c r="FZ625" s="605" t="str">
        <f>IF(_tag_month_day!BK621="","",_tag_month_day!BK621/100)</f>
        <v/>
      </c>
      <c r="GA625" s="510" t="str">
        <f>IF(_tag_month_day!BL621="","",_tag_month_day!BL621/100)</f>
        <v/>
      </c>
      <c r="GB625" s="603" t="str">
        <f>IF(_tag_month_day!BM621="","",_tag_month_day!BM621/100)</f>
        <v/>
      </c>
      <c r="GC625" s="420" t="str">
        <f>IF(_tag_month_day!BN621="","",_tag_month_day!BN621/100)</f>
        <v/>
      </c>
      <c r="GD625" s="420" t="str">
        <f>IF(_tag_month_day!BO621="","",_tag_month_day!BO621/100)</f>
        <v/>
      </c>
      <c r="GE625" s="420" t="str">
        <f>IF(_tag_month_day!BP621="","",_tag_month_day!BP621/100)</f>
        <v/>
      </c>
      <c r="GF625" s="420" t="str">
        <f>IF(_tag_month_day!BQ621="","",_tag_month_day!BQ621/100)</f>
        <v/>
      </c>
      <c r="GG625" s="420" t="str">
        <f>IF(_tag_month_day!BR621="","",_tag_month_day!BR621/100)</f>
        <v/>
      </c>
      <c r="GH625" s="420" t="str">
        <f>IF(_tag_month_day!BS621="","",_tag_month_day!BS621/100)</f>
        <v/>
      </c>
      <c r="GI625" s="603" t="str">
        <f>IF(_tag_month_day!BT621="","",_tag_month_day!BT621/100)</f>
        <v/>
      </c>
      <c r="GJ625" s="612" t="str">
        <f>IF(_tag_month_day!BU621="","",_tag_month_day!BU621/100)</f>
        <v/>
      </c>
      <c r="GK625" s="620" t="str">
        <f>IF(_tag_month_day!BV621="",IF(_rlcf_month_day!A$2="","",_rlcf_month_day!A$2/100),_tag_month_day!BV621/100)</f>
        <v/>
      </c>
      <c r="GL625" s="620" t="str">
        <f>IF(_tag_month_day!BW621="",IF(_rlcf_month_day!B$2="","",_rlcf_month_day!B$2/100),_tag_month_day!BW621/100)</f>
        <v/>
      </c>
      <c r="GM625" s="621" t="str">
        <f>IF(_tag_month_day!BX621="",IF(_rlcf_month_day!C$2="","",_rlcf_month_day!C$2/100),_tag_month_day!BX621/100)</f>
        <v/>
      </c>
      <c r="GN625" s="620" t="str">
        <f>IF(_tag_month_day!BV621="",IF(_rlcf_month_day!A$2="","",_rlcf_month_day!A$2/100),_tag_month_day!BV621/100)</f>
        <v/>
      </c>
      <c r="GO625" s="620" t="str">
        <f>IF(_tag_month_day!BW621="",IF(_rlcf_month_day!B$2="","",_rlcf_month_day!B$2/100),_tag_month_day!BW621/100)</f>
        <v/>
      </c>
      <c r="GP625" s="620" t="str">
        <f>IF(_tag_month_day!CD621="",IF(_rlcf_month_day!E$2="","",_rlcf_month_day!E$2/100),_tag_month_day!CD621/100)</f>
        <v/>
      </c>
      <c r="GQ625" s="620" t="str">
        <f>IF(_tag_month_day!CE621="",IF(_rlcf_month_day!F$2="","",_rlcf_month_day!F$2/100),_tag_month_day!CE621/100)</f>
        <v/>
      </c>
      <c r="GR625" s="621" t="str">
        <f>IF(_tag_month_day!CF621="",IF(_rlcf_month_day!G$2="","",_rlcf_month_day!G$2/100),_tag_month_day!CF621/100)</f>
        <v/>
      </c>
      <c r="GS625" s="626">
        <f t="shared" ref="GS625:HH625" si="3776">GS624</f>
        <v>0.953</v>
      </c>
      <c r="GT625" s="626">
        <f t="shared" si="3776"/>
        <v>0.55</v>
      </c>
      <c r="GU625" s="626">
        <f t="shared" si="3776"/>
        <v>0.55</v>
      </c>
      <c r="GV625" s="626">
        <f t="shared" si="3776"/>
        <v>0.55</v>
      </c>
      <c r="GW625" s="626">
        <f t="shared" si="3776"/>
        <v>0.5</v>
      </c>
      <c r="GX625" s="626">
        <f t="shared" si="3776"/>
        <v>0.935</v>
      </c>
      <c r="GY625" s="626">
        <f t="shared" si="3776"/>
        <v>0.15</v>
      </c>
      <c r="GZ625" s="626">
        <f t="shared" si="3776"/>
        <v>1</v>
      </c>
      <c r="HA625" s="632">
        <f t="shared" si="3776"/>
        <v>0.047</v>
      </c>
      <c r="HB625" s="632">
        <f t="shared" si="3776"/>
        <v>0.45</v>
      </c>
      <c r="HC625" s="632">
        <f t="shared" si="3776"/>
        <v>0.45</v>
      </c>
      <c r="HD625" s="632">
        <f t="shared" si="3776"/>
        <v>0.45</v>
      </c>
      <c r="HE625" s="632">
        <f t="shared" si="3776"/>
        <v>0.5</v>
      </c>
      <c r="HF625" s="632">
        <f t="shared" si="3776"/>
        <v>0.065</v>
      </c>
      <c r="HG625" s="632">
        <f t="shared" si="3776"/>
        <v>0.85</v>
      </c>
      <c r="HH625" s="632">
        <f t="shared" si="3776"/>
        <v>0</v>
      </c>
      <c r="HI625" s="68">
        <f t="shared" si="3523"/>
        <v>0</v>
      </c>
      <c r="HJ625" s="68" t="e">
        <f t="shared" si="3554"/>
        <v>#VALUE!</v>
      </c>
      <c r="HK625" s="202">
        <f t="shared" si="3555"/>
        <v>0.85</v>
      </c>
      <c r="HL625" s="464">
        <f t="shared" si="3556"/>
        <v>550000</v>
      </c>
      <c r="HM625" s="464">
        <f t="shared" si="3557"/>
        <v>480000</v>
      </c>
      <c r="HN625" s="192" t="e">
        <f t="shared" si="3524"/>
        <v>#VALUE!</v>
      </c>
      <c r="HO625" s="192" t="e">
        <f>HN625*HK625*$HO$2/HL625*1000000</f>
        <v>#VALUE!</v>
      </c>
      <c r="HP625" s="192" t="e">
        <f>HN625*HK625*$HP$2/HM625*1000000</f>
        <v>#VALUE!</v>
      </c>
    </row>
    <row r="626" customFormat="1" spans="1:224">
      <c r="A626" s="381">
        <v>621</v>
      </c>
      <c r="B626" s="54">
        <f ca="1" t="shared" si="3558"/>
        <v>43642</v>
      </c>
      <c r="C626" s="57">
        <f t="shared" si="3559"/>
        <v>0.0416666666666667</v>
      </c>
      <c r="D626" s="68" t="str">
        <f ca="1" t="shared" si="3525"/>
        <v>中班</v>
      </c>
      <c r="E626" s="68" t="str">
        <f ca="1" t="shared" si="3526"/>
        <v>丙</v>
      </c>
      <c r="F626" s="68">
        <f ca="1">SUMPRODUCT((成本日报!$A$3:$A$95=计划!B626)*(成本日报!$B$3:$B$95=计划!$D626),成本日报!$C$3:$C$95)</f>
        <v>3</v>
      </c>
      <c r="G626" s="382">
        <f ca="1" t="shared" si="3560"/>
        <v>43642.8333333318</v>
      </c>
      <c r="H626" s="382">
        <f ca="1" t="shared" si="3527"/>
        <v>43642.8402777763</v>
      </c>
      <c r="I626" s="382">
        <f ca="1" t="shared" si="3528"/>
        <v>43642.8458333318</v>
      </c>
      <c r="J626" s="382">
        <f ca="1" t="shared" si="3529"/>
        <v>43642.8749999985</v>
      </c>
      <c r="K626" s="382">
        <f ca="1" t="shared" si="3530"/>
        <v>43642.9374999985</v>
      </c>
      <c r="L626" s="382">
        <f ca="1" t="shared" si="3531"/>
        <v>43642.9583333318</v>
      </c>
      <c r="M626" s="398" t="str">
        <f>IF(_tag_month_day!A622="","",_tag_month_day!A622)</f>
        <v/>
      </c>
      <c r="N626" s="398" t="str">
        <f>IF(_tag_month_day!B622="","",_tag_month_day!B622)</f>
        <v/>
      </c>
      <c r="O626" s="399" t="e">
        <f t="shared" si="3532"/>
        <v>#VALUE!</v>
      </c>
      <c r="P626" s="398" t="str">
        <f>IF(_tag_month_day!C622="","",_tag_month_day!C622)</f>
        <v/>
      </c>
      <c r="Q626" s="398" t="str">
        <f>IF(_tag_month_day!D622="","",_tag_month_day!D622)</f>
        <v/>
      </c>
      <c r="R626" s="416">
        <f>IF(_tag_month_day!CB622="",R625,_tag_month_day!CB622/100)</f>
        <v>0.07</v>
      </c>
      <c r="S626" s="417" t="str">
        <f>IF(_tag_month_day!E622="","",_tag_month_day!E622)</f>
        <v/>
      </c>
      <c r="T626" s="417" t="str">
        <f>IF(_tag_month_day!F622="","",_tag_month_day!F622)</f>
        <v/>
      </c>
      <c r="U626" s="418" t="e">
        <f t="shared" si="3486"/>
        <v>#VALUE!</v>
      </c>
      <c r="V626" s="53" t="e">
        <f t="shared" si="3487"/>
        <v>#VALUE!</v>
      </c>
      <c r="W626" s="419" t="str">
        <f>IF(_jhy_month_day!A622="","",_jhy_month_day!A622)</f>
        <v/>
      </c>
      <c r="X626" s="420" t="str">
        <f>IF(_jhy_month_day!B622="","",_jhy_month_day!B622/100)</f>
        <v/>
      </c>
      <c r="Y626" s="420" t="str">
        <f>IF(_jhy_month_day!C622="","",_jhy_month_day!C622/100)</f>
        <v/>
      </c>
      <c r="Z626" s="439">
        <f t="shared" si="3576"/>
        <v>156</v>
      </c>
      <c r="AA626" s="440" t="str">
        <f>IF(_tag_month_day!G622="","",_tag_month_day!G622/100)</f>
        <v/>
      </c>
      <c r="AB626" s="440" t="str">
        <f>IF(_tag_month_day!H622="","",_tag_month_day!H622/100)</f>
        <v/>
      </c>
      <c r="AC626" s="193">
        <f t="shared" si="3533"/>
        <v>1.59963432013121</v>
      </c>
      <c r="AD626" s="441" t="str">
        <f t="shared" si="3534"/>
        <v/>
      </c>
      <c r="AE626" s="442" t="str">
        <f t="shared" si="3535"/>
        <v/>
      </c>
      <c r="AF626" s="443">
        <v>1</v>
      </c>
      <c r="AG626" s="68" t="str">
        <f>IF(_duihao_month_day!A622="","",_duihao_month_day!A622)</f>
        <v/>
      </c>
      <c r="AH626" s="463">
        <f>IF(_gyk_month_day!B622="",AH625,_gyk_month_day!B622)</f>
        <v>820</v>
      </c>
      <c r="AI626" s="464"/>
      <c r="AJ626" s="68" t="str">
        <f>IF(_tag_month_day!I622="","",_tag_month_day!I622)</f>
        <v/>
      </c>
      <c r="AK626" s="465" t="str">
        <f>IF(_tzyy_month_day!A622="","",_tzyy_month_day!A622)</f>
        <v/>
      </c>
      <c r="AL626" s="465" t="str">
        <f>IF(_tzyy_month_day!B622="","",_tzyy_month_day!B622)</f>
        <v/>
      </c>
      <c r="AM626" s="465" t="str">
        <f>IF(_tzyy_month_day!C622="","",_tzyy_month_day!C622)</f>
        <v/>
      </c>
      <c r="AN626" s="466" t="str">
        <f>IF(_tag_month_day!CG622="","",_tag_month_day!CG622)</f>
        <v/>
      </c>
      <c r="AO626" s="466" t="str">
        <f>IF(_tag_month_day!CH622="","",_tag_month_day!CH622)</f>
        <v/>
      </c>
      <c r="AP626" s="486" t="e">
        <f t="shared" si="3536"/>
        <v>#VALUE!</v>
      </c>
      <c r="AQ626" s="487" t="str">
        <f>IF(_tag_month_day!J622="","",_tag_month_day!J622/100)</f>
        <v/>
      </c>
      <c r="AR626" s="488">
        <f t="shared" si="3537"/>
        <v>1.3</v>
      </c>
      <c r="AS626" s="489" t="e">
        <f t="shared" si="3488"/>
        <v>#VALUE!</v>
      </c>
      <c r="AT626" s="489">
        <f t="shared" si="3538"/>
        <v>0</v>
      </c>
      <c r="AU626" s="490" t="str">
        <f>IF(_tag_month_day!K622="","",_tag_month_day!K622)</f>
        <v/>
      </c>
      <c r="AV626" s="491" t="str">
        <f>IF(_tag_month_day!L622="","",_tag_month_day!L622/100)</f>
        <v/>
      </c>
      <c r="AW626" s="420">
        <f t="shared" si="3460"/>
        <v>0</v>
      </c>
      <c r="AX626" s="420">
        <f t="shared" si="3539"/>
        <v>0</v>
      </c>
      <c r="AY626" s="420" t="str">
        <f>IF(_tag_month_day!M622="","",_tag_month_day!M622/100)</f>
        <v/>
      </c>
      <c r="AZ626" s="420" t="str">
        <f>IF(_tag_month_day!N622="","",_tag_month_day!N622/100)</f>
        <v/>
      </c>
      <c r="BA626" s="420" t="str">
        <f>IF(_tag_month_day!O622="","",_tag_month_day!O622/100)</f>
        <v/>
      </c>
      <c r="BB626" s="496" t="str">
        <f>IF(_tag_month_day!P622="","",_tag_month_day!P622/100)</f>
        <v/>
      </c>
      <c r="BC626" s="496">
        <f t="shared" si="3540"/>
        <v>0</v>
      </c>
      <c r="BD626" s="496" t="str">
        <f>IF(_tag_month_day!Q622="","",_tag_month_day!Q622/100)</f>
        <v/>
      </c>
      <c r="BE626" s="510" t="str">
        <f>IF(_tag_month_day!R622="","",_tag_month_day!R622/100)</f>
        <v/>
      </c>
      <c r="BF626" s="413" t="str">
        <f>IF(_tag_month_day!CC622="","",_tag_month_day!CC622/100)</f>
        <v/>
      </c>
      <c r="BG626" s="511" t="e">
        <f t="shared" si="3489"/>
        <v>#VALUE!</v>
      </c>
      <c r="BH626" s="198">
        <f t="shared" si="3490"/>
        <v>0</v>
      </c>
      <c r="BI626" s="512" t="e">
        <f>IF(CX626=0,BI625,(DK626*查询!$R$5+DL626*查询!$Q$5+DM626*查询!$N$5+DN626*查询!$O$5+DO626*查询!$P$5)*AF626/CX626)</f>
        <v>#VALUE!</v>
      </c>
      <c r="BJ626" s="512" t="e">
        <f>IF(CX626=0,BJ625,(DP626*查询!$S$5+DQ626*查询!$T$5+DR626*查询!$U$5)*AF626/CX626)</f>
        <v>#VALUE!</v>
      </c>
      <c r="BK626" s="512">
        <f t="shared" si="3541"/>
        <v>1</v>
      </c>
      <c r="BL626" s="513" t="str">
        <f>IF(_cfyc_month_day!A622="","",_cfyc_month_day!A622)</f>
        <v/>
      </c>
      <c r="BM626" s="513" t="str">
        <f>IF(_cfyc_month_day!B622="","",_cfyc_month_day!B622)</f>
        <v/>
      </c>
      <c r="BN626" s="513" t="str">
        <f>IF(_cfyc_month_day!C622="","",_cfyc_month_day!C622)</f>
        <v/>
      </c>
      <c r="BO626" s="522" t="str">
        <f>IF(_cfyc_month_day!D622="","",_cfyc_month_day!D622)</f>
        <v/>
      </c>
      <c r="BP626" s="522" t="str">
        <f>IF(_cfyc_month_day!E622="","",_cfyc_month_day!E622)</f>
        <v/>
      </c>
      <c r="BQ626" s="522" t="str">
        <f>IF(_cfyc_month_day!F622="","",_cfyc_month_day!F622)</f>
        <v/>
      </c>
      <c r="BR626" s="513" t="str">
        <f>IF(_tag_month_day!T622="","",_tag_month_day!T622)</f>
        <v/>
      </c>
      <c r="BS626" s="513" t="str">
        <f>IF(_tag_month_day!U622="","",_tag_month_day!U622)</f>
        <v/>
      </c>
      <c r="BT626" s="523" t="str">
        <f t="shared" si="3542"/>
        <v/>
      </c>
      <c r="BU626" s="223" t="str">
        <f>IF(_tag_month_day!V622="","",_tag_month_day!V622)</f>
        <v/>
      </c>
      <c r="BV626" s="206" t="str">
        <f>IF(_tag_month_day!W622="","",_tag_month_day!W622)</f>
        <v/>
      </c>
      <c r="BW626" s="540" t="str">
        <f>IF(_tag_month_day!X622="","",_tag_month_day!X622)</f>
        <v/>
      </c>
      <c r="BX626" s="540" t="str">
        <f>IF(_tag_month_day!Y622="","",_tag_month_day!Y622)</f>
        <v/>
      </c>
      <c r="BY626" s="541">
        <f ca="1" t="shared" si="3543"/>
        <v>43642.9583333318</v>
      </c>
      <c r="BZ626" s="542"/>
      <c r="CA626" s="562" t="str">
        <f>IF(_jhy2_month_day!A622="","",_jhy2_month_day!A622)</f>
        <v/>
      </c>
      <c r="CB626" s="464" t="str">
        <f>IF(_jhy2_month_day!B622="","",_jhy2_month_day!B622)</f>
        <v/>
      </c>
      <c r="CC626" s="464" t="str">
        <f>IF(_jhy2_month_day!C622="","",_jhy2_month_day!C622)</f>
        <v/>
      </c>
      <c r="CD626" s="464" t="str">
        <f>IF(_jhy2_month_day!D622="","",_jhy2_month_day!D622)</f>
        <v/>
      </c>
      <c r="CE626" s="464" t="str">
        <f>IF(_jhy2_month_day!E622="","",_jhy2_month_day!E622)</f>
        <v/>
      </c>
      <c r="CF626" s="464" t="str">
        <f>IF(_jhy2_month_day!F622="","",_jhy2_month_day!F622)</f>
        <v/>
      </c>
      <c r="CG626" s="464" t="str">
        <f>IF(_jhy2_month_day!G622="","",_jhy2_month_day!G622)</f>
        <v/>
      </c>
      <c r="CH626" s="464" t="str">
        <f>IF(_jhy2_month_day!H622="","",_jhy2_month_day!H622)</f>
        <v/>
      </c>
      <c r="CI626" s="464" t="str">
        <f>IF(_jhy2_month_day!I622="","",_jhy2_month_day!I622)</f>
        <v/>
      </c>
      <c r="CJ626" s="464" t="str">
        <f>IF(_jhy2_month_day!J622="","",_jhy2_month_day!J622)</f>
        <v/>
      </c>
      <c r="CK626" s="464" t="str">
        <f>IF(_jhy2_month_day!K622="","",_jhy2_month_day!K622)</f>
        <v/>
      </c>
      <c r="CL626" s="562" t="str">
        <f>IF(_jhy2_month_day!L622="","",_jhy2_month_day!L622)</f>
        <v/>
      </c>
      <c r="CM626" s="562" t="str">
        <f>IF(_jhy2_month_day!M622="","",_jhy2_month_day!M622)</f>
        <v/>
      </c>
      <c r="CN626" s="562" t="str">
        <f>IF(_jhy2_month_day!N622="","",_jhy2_month_day!N622)</f>
        <v/>
      </c>
      <c r="CO626" s="562" t="str">
        <f>IF(_jhy2_month_day!O622="","",_jhy2_month_day!O622)</f>
        <v/>
      </c>
      <c r="CP626" s="562" t="str">
        <f>IF(_jhy2_month_day!P622="","",_jhy2_month_day!P622)</f>
        <v/>
      </c>
      <c r="CQ626" s="562" t="str">
        <f>IF(_jhy2_month_day!Q622="","",_jhy2_month_day!Q622)</f>
        <v/>
      </c>
      <c r="CR626" s="563" t="str">
        <f>IF(_jhy2_month_day!R622="","",_jhy2_month_day!R622)</f>
        <v/>
      </c>
      <c r="CS626" s="576" t="str">
        <f>IF(_jhy2_month_day!S622="","",_jhy2_month_day!S622)</f>
        <v/>
      </c>
      <c r="CT626" s="562" t="str">
        <f>IF(_jhy2_month_day!T622="","",_jhy2_month_day!T622)</f>
        <v/>
      </c>
      <c r="CU626" s="577" t="e">
        <f t="shared" si="3491"/>
        <v>#VALUE!</v>
      </c>
      <c r="CV626" s="198" t="e">
        <f t="shared" si="3492"/>
        <v>#VALUE!</v>
      </c>
      <c r="CW626" s="192" t="e">
        <f t="shared" si="3493"/>
        <v>#VALUE!</v>
      </c>
      <c r="CX626" s="192" t="e">
        <f t="shared" si="3494"/>
        <v>#VALUE!</v>
      </c>
      <c r="CY626" s="202" t="e">
        <f t="shared" si="3495"/>
        <v>#VALUE!</v>
      </c>
      <c r="CZ626" s="192" t="e">
        <f t="shared" ref="CZ626:DI626" si="3777">$AJ626*EF626</f>
        <v>#VALUE!</v>
      </c>
      <c r="DA626" s="192" t="e">
        <f t="shared" si="3777"/>
        <v>#VALUE!</v>
      </c>
      <c r="DB626" s="192" t="e">
        <f t="shared" si="3777"/>
        <v>#VALUE!</v>
      </c>
      <c r="DC626" s="192" t="e">
        <f t="shared" si="3777"/>
        <v>#VALUE!</v>
      </c>
      <c r="DD626" s="192" t="e">
        <f t="shared" si="3777"/>
        <v>#VALUE!</v>
      </c>
      <c r="DE626" s="192" t="e">
        <f t="shared" si="3777"/>
        <v>#VALUE!</v>
      </c>
      <c r="DF626" s="192" t="e">
        <f t="shared" si="3777"/>
        <v>#VALUE!</v>
      </c>
      <c r="DG626" s="192" t="e">
        <f t="shared" si="3777"/>
        <v>#VALUE!</v>
      </c>
      <c r="DH626" s="192" t="e">
        <f t="shared" si="3777"/>
        <v>#VALUE!</v>
      </c>
      <c r="DI626" s="192" t="e">
        <f t="shared" si="3777"/>
        <v>#VALUE!</v>
      </c>
      <c r="DJ626" s="192" t="e">
        <f t="shared" si="3497"/>
        <v>#VALUE!</v>
      </c>
      <c r="DK626" s="192" t="e">
        <f t="shared" si="3498"/>
        <v>#VALUE!</v>
      </c>
      <c r="DL626" s="192" t="e">
        <f t="shared" si="3499"/>
        <v>#VALUE!</v>
      </c>
      <c r="DM626" s="192" t="e">
        <f t="shared" si="3500"/>
        <v>#VALUE!</v>
      </c>
      <c r="DN626" s="192" t="e">
        <f t="shared" si="3501"/>
        <v>#VALUE!</v>
      </c>
      <c r="DO626" s="192" t="e">
        <f t="shared" si="3502"/>
        <v>#VALUE!</v>
      </c>
      <c r="DP626" s="192" t="e">
        <f t="shared" si="3503"/>
        <v>#VALUE!</v>
      </c>
      <c r="DQ626" s="192" t="e">
        <f t="shared" si="3504"/>
        <v>#VALUE!</v>
      </c>
      <c r="DR626" s="192" t="e">
        <f t="shared" si="3505"/>
        <v>#VALUE!</v>
      </c>
      <c r="DS626" s="192" t="e">
        <f t="shared" si="3506"/>
        <v>#VALUE!</v>
      </c>
      <c r="DT626" s="192" t="e">
        <f t="shared" si="3507"/>
        <v>#VALUE!</v>
      </c>
      <c r="DU626" s="192" t="e">
        <f t="shared" si="3508"/>
        <v>#VALUE!</v>
      </c>
      <c r="DV626" s="198" t="e">
        <f t="shared" si="3509"/>
        <v>#VALUE!</v>
      </c>
      <c r="DW626" s="198" t="e">
        <f t="shared" si="3510"/>
        <v>#DIV/0!</v>
      </c>
      <c r="DX626" s="198" t="e">
        <f t="shared" si="3511"/>
        <v>#DIV/0!</v>
      </c>
      <c r="DY626" s="198" t="e">
        <f t="shared" si="3512"/>
        <v>#VALUE!</v>
      </c>
      <c r="DZ626" s="198" t="e">
        <f t="shared" si="3513"/>
        <v>#VALUE!</v>
      </c>
      <c r="EA626" s="198" t="e">
        <f t="shared" si="3514"/>
        <v>#VALUE!</v>
      </c>
      <c r="EB626" s="198" t="e">
        <f t="shared" si="3515"/>
        <v>#VALUE!</v>
      </c>
      <c r="EC626" s="198" t="e">
        <f t="shared" si="3516"/>
        <v>#DIV/0!</v>
      </c>
      <c r="ED626" s="198" t="e">
        <f t="shared" si="3517"/>
        <v>#VALUE!</v>
      </c>
      <c r="EE626" s="198" t="e">
        <f t="shared" si="3518"/>
        <v>#VALUE!</v>
      </c>
      <c r="EF626" s="198" t="e">
        <f t="shared" ref="EF626:EO626" si="3778">DV626/SUM($DV626:$EE626)</f>
        <v>#VALUE!</v>
      </c>
      <c r="EG626" s="198" t="e">
        <f t="shared" si="3778"/>
        <v>#DIV/0!</v>
      </c>
      <c r="EH626" s="198" t="e">
        <f t="shared" si="3778"/>
        <v>#DIV/0!</v>
      </c>
      <c r="EI626" s="198" t="e">
        <f t="shared" si="3778"/>
        <v>#VALUE!</v>
      </c>
      <c r="EJ626" s="198" t="e">
        <f t="shared" si="3778"/>
        <v>#VALUE!</v>
      </c>
      <c r="EK626" s="198" t="e">
        <f t="shared" si="3778"/>
        <v>#VALUE!</v>
      </c>
      <c r="EL626" s="198" t="e">
        <f t="shared" si="3778"/>
        <v>#VALUE!</v>
      </c>
      <c r="EM626" s="198" t="e">
        <f t="shared" si="3778"/>
        <v>#DIV/0!</v>
      </c>
      <c r="EN626" s="198" t="e">
        <f t="shared" si="3778"/>
        <v>#VALUE!</v>
      </c>
      <c r="EO626" s="198" t="e">
        <f t="shared" si="3778"/>
        <v>#VALUE!</v>
      </c>
      <c r="EP626" s="511">
        <f t="shared" ref="EP626:EW626" si="3779">EP625</f>
        <v>0.08</v>
      </c>
      <c r="EQ626" s="511">
        <f t="shared" si="3779"/>
        <v>0.015</v>
      </c>
      <c r="ER626" s="511">
        <f t="shared" si="3779"/>
        <v>0.015</v>
      </c>
      <c r="ES626" s="511">
        <f t="shared" si="3779"/>
        <v>0.015</v>
      </c>
      <c r="ET626" s="511">
        <f t="shared" si="3779"/>
        <v>0.015</v>
      </c>
      <c r="EU626" s="511">
        <f t="shared" si="3779"/>
        <v>0.09</v>
      </c>
      <c r="EV626" s="511">
        <f t="shared" si="3779"/>
        <v>0.09</v>
      </c>
      <c r="EW626" s="511">
        <f t="shared" si="3779"/>
        <v>0.09</v>
      </c>
      <c r="EX626" s="420" t="str">
        <f>IF(_tag_month_day!AS622="","",_tag_month_day!AS622/100)</f>
        <v/>
      </c>
      <c r="EY626" s="420" t="str">
        <f>IF(_tag_month_day!AT622="","",_tag_month_day!AT622/100)</f>
        <v/>
      </c>
      <c r="EZ626" s="420" t="str">
        <f>IF(_tag_month_day!AU622="","",_tag_month_day!AU622/100)</f>
        <v/>
      </c>
      <c r="FA626" s="420" t="str">
        <f>IF(_tag_month_day!AV622="","",_tag_month_day!AV622/100)</f>
        <v/>
      </c>
      <c r="FB626" s="420" t="str">
        <f>IF(_tag_month_day!AW622="","",_tag_month_day!AW622/100)</f>
        <v/>
      </c>
      <c r="FC626" s="420" t="str">
        <f>IF(_tag_month_day!AX622="","",_tag_month_day!AX622/100)</f>
        <v/>
      </c>
      <c r="FD626" s="510">
        <f t="shared" si="3547"/>
        <v>0.33</v>
      </c>
      <c r="FE626" s="510">
        <f t="shared" si="3548"/>
        <v>0.19</v>
      </c>
      <c r="FF626" s="510">
        <f t="shared" si="3549"/>
        <v>0.003</v>
      </c>
      <c r="FG626" s="510">
        <f t="shared" si="3550"/>
        <v>0</v>
      </c>
      <c r="FH626" s="603">
        <f t="shared" si="3551"/>
        <v>0.0001</v>
      </c>
      <c r="FI626" s="510">
        <f t="shared" ref="FI626:FR626" si="3780">FI625</f>
        <v>0.41</v>
      </c>
      <c r="FJ626" s="510">
        <f t="shared" si="3780"/>
        <v>0.11</v>
      </c>
      <c r="FK626" s="510">
        <f t="shared" si="3780"/>
        <v>0.015</v>
      </c>
      <c r="FL626" s="510">
        <f t="shared" si="3780"/>
        <v>0</v>
      </c>
      <c r="FM626" s="603">
        <f t="shared" si="3780"/>
        <v>0.0001</v>
      </c>
      <c r="FN626" s="510" t="str">
        <f>IF(_tag_month_day!AY622="","",_tag_month_day!AY622/100)</f>
        <v/>
      </c>
      <c r="FO626" s="510" t="str">
        <f>IF(_tag_month_day!AZ622="","",_tag_month_day!AZ622/100)</f>
        <v/>
      </c>
      <c r="FP626" s="510" t="str">
        <f>IF(_tag_month_day!BA622="","",_tag_month_day!BA622/100)</f>
        <v/>
      </c>
      <c r="FQ626" s="510" t="str">
        <f>IF(_tag_month_day!BB622="","",_tag_month_day!BB622/100)</f>
        <v/>
      </c>
      <c r="FR626" s="603" t="str">
        <f>IF(_tag_month_day!BC622="","",_tag_month_day!BC622/100)</f>
        <v/>
      </c>
      <c r="FS626" s="510" t="str">
        <f>IF(_tag_month_day!BD622="","",_tag_month_day!BD622/100)</f>
        <v/>
      </c>
      <c r="FT626" s="510" t="str">
        <f>IF(_tag_month_day!BE622="","",_tag_month_day!BE622/100)</f>
        <v/>
      </c>
      <c r="FU626" s="510" t="str">
        <f>IF(_tag_month_day!BF622="","",_tag_month_day!BF622/100)</f>
        <v/>
      </c>
      <c r="FV626" s="510" t="str">
        <f>IF(_tag_month_day!BG622="","",_tag_month_day!BG622/100)</f>
        <v/>
      </c>
      <c r="FW626" s="603" t="str">
        <f>IF(_tag_month_day!BH622="","",_tag_month_day!BH622/100)</f>
        <v/>
      </c>
      <c r="FX626" s="510" t="str">
        <f>IF(_tag_month_day!BI622="","",_tag_month_day!BI622/100)</f>
        <v/>
      </c>
      <c r="FY626" s="510" t="str">
        <f>IF(_tag_month_day!BJ622="","",_tag_month_day!BJ622/100)</f>
        <v/>
      </c>
      <c r="FZ626" s="605" t="str">
        <f>IF(_tag_month_day!BK622="","",_tag_month_day!BK622/100)</f>
        <v/>
      </c>
      <c r="GA626" s="510" t="str">
        <f>IF(_tag_month_day!BL622="","",_tag_month_day!BL622/100)</f>
        <v/>
      </c>
      <c r="GB626" s="603" t="str">
        <f>IF(_tag_month_day!BM622="","",_tag_month_day!BM622/100)</f>
        <v/>
      </c>
      <c r="GC626" s="420" t="str">
        <f>IF(_tag_month_day!BN622="","",_tag_month_day!BN622/100)</f>
        <v/>
      </c>
      <c r="GD626" s="420" t="str">
        <f>IF(_tag_month_day!BO622="","",_tag_month_day!BO622/100)</f>
        <v/>
      </c>
      <c r="GE626" s="420" t="str">
        <f>IF(_tag_month_day!BP622="","",_tag_month_day!BP622/100)</f>
        <v/>
      </c>
      <c r="GF626" s="420" t="str">
        <f>IF(_tag_month_day!BQ622="","",_tag_month_day!BQ622/100)</f>
        <v/>
      </c>
      <c r="GG626" s="420" t="str">
        <f>IF(_tag_month_day!BR622="","",_tag_month_day!BR622/100)</f>
        <v/>
      </c>
      <c r="GH626" s="420" t="str">
        <f>IF(_tag_month_day!BS622="","",_tag_month_day!BS622/100)</f>
        <v/>
      </c>
      <c r="GI626" s="603" t="str">
        <f>IF(_tag_month_day!BT622="","",_tag_month_day!BT622/100)</f>
        <v/>
      </c>
      <c r="GJ626" s="612" t="str">
        <f>IF(_tag_month_day!BU622="","",_tag_month_day!BU622/100)</f>
        <v/>
      </c>
      <c r="GK626" s="620" t="str">
        <f>IF(_tag_month_day!BV622="",IF(_rlcf_month_day!A$2="","",_rlcf_month_day!A$2/100),_tag_month_day!BV622/100)</f>
        <v/>
      </c>
      <c r="GL626" s="620" t="str">
        <f>IF(_tag_month_day!BW622="",IF(_rlcf_month_day!B$2="","",_rlcf_month_day!B$2/100),_tag_month_day!BW622/100)</f>
        <v/>
      </c>
      <c r="GM626" s="621" t="str">
        <f>IF(_tag_month_day!BX622="",IF(_rlcf_month_day!C$2="","",_rlcf_month_day!C$2/100),_tag_month_day!BX622/100)</f>
        <v/>
      </c>
      <c r="GN626" s="620" t="str">
        <f>IF(_tag_month_day!BV622="",IF(_rlcf_month_day!A$2="","",_rlcf_month_day!A$2/100),_tag_month_day!BV622/100)</f>
        <v/>
      </c>
      <c r="GO626" s="620" t="str">
        <f>IF(_tag_month_day!BW622="",IF(_rlcf_month_day!B$2="","",_rlcf_month_day!B$2/100),_tag_month_day!BW622/100)</f>
        <v/>
      </c>
      <c r="GP626" s="620" t="str">
        <f>IF(_tag_month_day!CD622="",IF(_rlcf_month_day!E$2="","",_rlcf_month_day!E$2/100),_tag_month_day!CD622/100)</f>
        <v/>
      </c>
      <c r="GQ626" s="620" t="str">
        <f>IF(_tag_month_day!CE622="",IF(_rlcf_month_day!F$2="","",_rlcf_month_day!F$2/100),_tag_month_day!CE622/100)</f>
        <v/>
      </c>
      <c r="GR626" s="621" t="str">
        <f>IF(_tag_month_day!CF622="",IF(_rlcf_month_day!G$2="","",_rlcf_month_day!G$2/100),_tag_month_day!CF622/100)</f>
        <v/>
      </c>
      <c r="GS626" s="626">
        <f t="shared" ref="GS626:HH626" si="3781">GS625</f>
        <v>0.953</v>
      </c>
      <c r="GT626" s="626">
        <f t="shared" si="3781"/>
        <v>0.55</v>
      </c>
      <c r="GU626" s="626">
        <f t="shared" si="3781"/>
        <v>0.55</v>
      </c>
      <c r="GV626" s="626">
        <f t="shared" si="3781"/>
        <v>0.55</v>
      </c>
      <c r="GW626" s="626">
        <f t="shared" si="3781"/>
        <v>0.5</v>
      </c>
      <c r="GX626" s="626">
        <f t="shared" si="3781"/>
        <v>0.935</v>
      </c>
      <c r="GY626" s="626">
        <f t="shared" si="3781"/>
        <v>0.15</v>
      </c>
      <c r="GZ626" s="626">
        <f t="shared" si="3781"/>
        <v>1</v>
      </c>
      <c r="HA626" s="632">
        <f t="shared" si="3781"/>
        <v>0.047</v>
      </c>
      <c r="HB626" s="632">
        <f t="shared" si="3781"/>
        <v>0.45</v>
      </c>
      <c r="HC626" s="632">
        <f t="shared" si="3781"/>
        <v>0.45</v>
      </c>
      <c r="HD626" s="632">
        <f t="shared" si="3781"/>
        <v>0.45</v>
      </c>
      <c r="HE626" s="632">
        <f t="shared" si="3781"/>
        <v>0.5</v>
      </c>
      <c r="HF626" s="632">
        <f t="shared" si="3781"/>
        <v>0.065</v>
      </c>
      <c r="HG626" s="632">
        <f t="shared" si="3781"/>
        <v>0.85</v>
      </c>
      <c r="HH626" s="632">
        <f t="shared" si="3781"/>
        <v>0</v>
      </c>
      <c r="HI626" s="68">
        <f t="shared" si="3523"/>
        <v>0</v>
      </c>
      <c r="HJ626" s="68" t="e">
        <f t="shared" si="3554"/>
        <v>#VALUE!</v>
      </c>
      <c r="HK626" s="202">
        <f t="shared" si="3555"/>
        <v>0.85</v>
      </c>
      <c r="HL626" s="464">
        <f t="shared" si="3556"/>
        <v>550000</v>
      </c>
      <c r="HM626" s="464">
        <f t="shared" si="3557"/>
        <v>480000</v>
      </c>
      <c r="HN626" s="192" t="e">
        <f t="shared" si="3524"/>
        <v>#VALUE!</v>
      </c>
      <c r="HO626" s="192" t="e">
        <f>HN626*HK626*$HO$2/HL626*1000000</f>
        <v>#VALUE!</v>
      </c>
      <c r="HP626" s="192" t="e">
        <f>HN626*HK626*$HP$2/HM626*1000000</f>
        <v>#VALUE!</v>
      </c>
    </row>
    <row r="627" customFormat="1" spans="1:224">
      <c r="A627" s="381">
        <v>622</v>
      </c>
      <c r="B627" s="54">
        <f ca="1" t="shared" si="3558"/>
        <v>43642</v>
      </c>
      <c r="C627" s="57">
        <f t="shared" si="3559"/>
        <v>0.0416666666666667</v>
      </c>
      <c r="D627" s="68" t="str">
        <f ca="1" t="shared" si="3525"/>
        <v>中班</v>
      </c>
      <c r="E627" s="68" t="str">
        <f ca="1" t="shared" si="3526"/>
        <v>丙</v>
      </c>
      <c r="F627" s="68">
        <f ca="1">SUMPRODUCT((成本日报!$A$3:$A$95=计划!B627)*(成本日报!$B$3:$B$95=计划!$D627),成本日报!$C$3:$C$95)</f>
        <v>3</v>
      </c>
      <c r="G627" s="382">
        <f ca="1" t="shared" si="3560"/>
        <v>43642.8749999985</v>
      </c>
      <c r="H627" s="382">
        <f ca="1" t="shared" si="3527"/>
        <v>43642.8819444429</v>
      </c>
      <c r="I627" s="382">
        <f ca="1" t="shared" si="3528"/>
        <v>43642.8874999985</v>
      </c>
      <c r="J627" s="382">
        <f ca="1" t="shared" si="3529"/>
        <v>43642.9166666652</v>
      </c>
      <c r="K627" s="382">
        <f ca="1" t="shared" si="3530"/>
        <v>43642.9791666652</v>
      </c>
      <c r="L627" s="382">
        <f ca="1" t="shared" si="3531"/>
        <v>43642.9999999985</v>
      </c>
      <c r="M627" s="398" t="str">
        <f>IF(_tag_month_day!A623="","",_tag_month_day!A623)</f>
        <v/>
      </c>
      <c r="N627" s="398" t="str">
        <f>IF(_tag_month_day!B623="","",_tag_month_day!B623)</f>
        <v/>
      </c>
      <c r="O627" s="399" t="e">
        <f t="shared" si="3532"/>
        <v>#VALUE!</v>
      </c>
      <c r="P627" s="398" t="str">
        <f>IF(_tag_month_day!C623="","",_tag_month_day!C623)</f>
        <v/>
      </c>
      <c r="Q627" s="398" t="str">
        <f>IF(_tag_month_day!D623="","",_tag_month_day!D623)</f>
        <v/>
      </c>
      <c r="R627" s="416">
        <f>IF(_tag_month_day!CB623="",R626,_tag_month_day!CB623/100)</f>
        <v>0.07</v>
      </c>
      <c r="S627" s="417" t="str">
        <f>IF(_tag_month_day!E623="","",_tag_month_day!E623)</f>
        <v/>
      </c>
      <c r="T627" s="417" t="str">
        <f>IF(_tag_month_day!F623="","",_tag_month_day!F623)</f>
        <v/>
      </c>
      <c r="U627" s="418" t="e">
        <f t="shared" si="3486"/>
        <v>#VALUE!</v>
      </c>
      <c r="V627" s="53" t="e">
        <f t="shared" si="3487"/>
        <v>#VALUE!</v>
      </c>
      <c r="W627" s="419" t="str">
        <f>IF(_jhy_month_day!A623="","",_jhy_month_day!A623)</f>
        <v/>
      </c>
      <c r="X627" s="420" t="str">
        <f>IF(_jhy_month_day!B623="","",_jhy_month_day!B623/100)</f>
        <v/>
      </c>
      <c r="Y627" s="420" t="str">
        <f>IF(_jhy_month_day!C623="","",_jhy_month_day!C623/100)</f>
        <v/>
      </c>
      <c r="Z627" s="439">
        <f t="shared" si="3576"/>
        <v>156</v>
      </c>
      <c r="AA627" s="440" t="str">
        <f>IF(_tag_month_day!G623="","",_tag_month_day!G623/100)</f>
        <v/>
      </c>
      <c r="AB627" s="440" t="str">
        <f>IF(_tag_month_day!H623="","",_tag_month_day!H623/100)</f>
        <v/>
      </c>
      <c r="AC627" s="193">
        <f t="shared" si="3533"/>
        <v>1.59963432013121</v>
      </c>
      <c r="AD627" s="441" t="str">
        <f t="shared" si="3534"/>
        <v/>
      </c>
      <c r="AE627" s="442" t="str">
        <f t="shared" si="3535"/>
        <v/>
      </c>
      <c r="AF627" s="443">
        <v>1</v>
      </c>
      <c r="AG627" s="68" t="str">
        <f>IF(_duihao_month_day!A623="","",_duihao_month_day!A623)</f>
        <v/>
      </c>
      <c r="AH627" s="463">
        <f>IF(_gyk_month_day!B623="",AH626,_gyk_month_day!B623)</f>
        <v>820</v>
      </c>
      <c r="AI627" s="464"/>
      <c r="AJ627" s="68" t="str">
        <f>IF(_tag_month_day!I623="","",_tag_month_day!I623)</f>
        <v/>
      </c>
      <c r="AK627" s="465" t="str">
        <f>IF(_tzyy_month_day!A623="","",_tzyy_month_day!A623)</f>
        <v/>
      </c>
      <c r="AL627" s="465" t="str">
        <f>IF(_tzyy_month_day!B623="","",_tzyy_month_day!B623)</f>
        <v/>
      </c>
      <c r="AM627" s="465" t="str">
        <f>IF(_tzyy_month_day!C623="","",_tzyy_month_day!C623)</f>
        <v/>
      </c>
      <c r="AN627" s="466" t="str">
        <f>IF(_tag_month_day!CG623="","",_tag_month_day!CG623)</f>
        <v/>
      </c>
      <c r="AO627" s="466" t="str">
        <f>IF(_tag_month_day!CH623="","",_tag_month_day!CH623)</f>
        <v/>
      </c>
      <c r="AP627" s="486" t="e">
        <f t="shared" si="3536"/>
        <v>#VALUE!</v>
      </c>
      <c r="AQ627" s="487" t="str">
        <f>IF(_tag_month_day!J623="","",_tag_month_day!J623/100)</f>
        <v/>
      </c>
      <c r="AR627" s="488">
        <f t="shared" si="3537"/>
        <v>1.3</v>
      </c>
      <c r="AS627" s="489" t="e">
        <f t="shared" si="3488"/>
        <v>#VALUE!</v>
      </c>
      <c r="AT627" s="489">
        <f t="shared" si="3538"/>
        <v>0</v>
      </c>
      <c r="AU627" s="490" t="str">
        <f>IF(_tag_month_day!K623="","",_tag_month_day!K623)</f>
        <v/>
      </c>
      <c r="AV627" s="491" t="str">
        <f>IF(_tag_month_day!L623="","",_tag_month_day!L623/100)</f>
        <v/>
      </c>
      <c r="AW627" s="420">
        <f t="shared" si="3460"/>
        <v>0</v>
      </c>
      <c r="AX627" s="420">
        <f t="shared" si="3539"/>
        <v>0</v>
      </c>
      <c r="AY627" s="420" t="str">
        <f>IF(_tag_month_day!M623="","",_tag_month_day!M623/100)</f>
        <v/>
      </c>
      <c r="AZ627" s="420" t="str">
        <f>IF(_tag_month_day!N623="","",_tag_month_day!N623/100)</f>
        <v/>
      </c>
      <c r="BA627" s="420" t="str">
        <f>IF(_tag_month_day!O623="","",_tag_month_day!O623/100)</f>
        <v/>
      </c>
      <c r="BB627" s="496" t="str">
        <f>IF(_tag_month_day!P623="","",_tag_month_day!P623/100)</f>
        <v/>
      </c>
      <c r="BC627" s="496">
        <f t="shared" si="3540"/>
        <v>0</v>
      </c>
      <c r="BD627" s="496" t="str">
        <f>IF(_tag_month_day!Q623="","",_tag_month_day!Q623/100)</f>
        <v/>
      </c>
      <c r="BE627" s="510" t="str">
        <f>IF(_tag_month_day!R623="","",_tag_month_day!R623/100)</f>
        <v/>
      </c>
      <c r="BF627" s="413" t="str">
        <f>IF(_tag_month_day!CC623="","",_tag_month_day!CC623/100)</f>
        <v/>
      </c>
      <c r="BG627" s="511" t="e">
        <f t="shared" si="3489"/>
        <v>#VALUE!</v>
      </c>
      <c r="BH627" s="198">
        <f t="shared" si="3490"/>
        <v>0</v>
      </c>
      <c r="BI627" s="512" t="e">
        <f>IF(CX627=0,BI626,(DK627*查询!$R$5+DL627*查询!$Q$5+DM627*查询!$N$5+DN627*查询!$O$5+DO627*查询!$P$5)*AF627/CX627)</f>
        <v>#VALUE!</v>
      </c>
      <c r="BJ627" s="512" t="e">
        <f>IF(CX627=0,BJ626,(DP627*查询!$S$5+DQ627*查询!$T$5+DR627*查询!$U$5)*AF627/CX627)</f>
        <v>#VALUE!</v>
      </c>
      <c r="BK627" s="512">
        <f t="shared" si="3541"/>
        <v>1</v>
      </c>
      <c r="BL627" s="513" t="str">
        <f>IF(_cfyc_month_day!A623="","",_cfyc_month_day!A623)</f>
        <v/>
      </c>
      <c r="BM627" s="513" t="str">
        <f>IF(_cfyc_month_day!B623="","",_cfyc_month_day!B623)</f>
        <v/>
      </c>
      <c r="BN627" s="513" t="str">
        <f>IF(_cfyc_month_day!C623="","",_cfyc_month_day!C623)</f>
        <v/>
      </c>
      <c r="BO627" s="522" t="str">
        <f>IF(_cfyc_month_day!D623="","",_cfyc_month_day!D623)</f>
        <v/>
      </c>
      <c r="BP627" s="522" t="str">
        <f>IF(_cfyc_month_day!E623="","",_cfyc_month_day!E623)</f>
        <v/>
      </c>
      <c r="BQ627" s="522" t="str">
        <f>IF(_cfyc_month_day!F623="","",_cfyc_month_day!F623)</f>
        <v/>
      </c>
      <c r="BR627" s="513" t="str">
        <f>IF(_tag_month_day!T623="","",_tag_month_day!T623)</f>
        <v/>
      </c>
      <c r="BS627" s="513" t="str">
        <f>IF(_tag_month_day!U623="","",_tag_month_day!U623)</f>
        <v/>
      </c>
      <c r="BT627" s="523" t="str">
        <f t="shared" si="3542"/>
        <v/>
      </c>
      <c r="BU627" s="223" t="str">
        <f>IF(_tag_month_day!V623="","",_tag_month_day!V623)</f>
        <v/>
      </c>
      <c r="BV627" s="206" t="str">
        <f>IF(_tag_month_day!W623="","",_tag_month_day!W623)</f>
        <v/>
      </c>
      <c r="BW627" s="540" t="str">
        <f>IF(_tag_month_day!X623="","",_tag_month_day!X623)</f>
        <v/>
      </c>
      <c r="BX627" s="540" t="str">
        <f>IF(_tag_month_day!Y623="","",_tag_month_day!Y623)</f>
        <v/>
      </c>
      <c r="BY627" s="541">
        <f ca="1" t="shared" si="3543"/>
        <v>43642.9999999985</v>
      </c>
      <c r="BZ627" s="542"/>
      <c r="CA627" s="543" t="str">
        <f>IF(_jhy2_month_day!A623="","",_jhy2_month_day!A623)</f>
        <v/>
      </c>
      <c r="CB627" s="464" t="str">
        <f>IF(_jhy2_month_day!B623="","",_jhy2_month_day!B623)</f>
        <v/>
      </c>
      <c r="CC627" s="464" t="str">
        <f>IF(_jhy2_month_day!C623="","",_jhy2_month_day!C623)</f>
        <v/>
      </c>
      <c r="CD627" s="464" t="str">
        <f>IF(_jhy2_month_day!D623="","",_jhy2_month_day!D623)</f>
        <v/>
      </c>
      <c r="CE627" s="464" t="str">
        <f>IF(_jhy2_month_day!E623="","",_jhy2_month_day!E623)</f>
        <v/>
      </c>
      <c r="CF627" s="464" t="str">
        <f>IF(_jhy2_month_day!F623="","",_jhy2_month_day!F623)</f>
        <v/>
      </c>
      <c r="CG627" s="464" t="str">
        <f>IF(_jhy2_month_day!G623="","",_jhy2_month_day!G623)</f>
        <v/>
      </c>
      <c r="CH627" s="464" t="str">
        <f>IF(_jhy2_month_day!H623="","",_jhy2_month_day!H623)</f>
        <v/>
      </c>
      <c r="CI627" s="464" t="str">
        <f>IF(_jhy2_month_day!I623="","",_jhy2_month_day!I623)</f>
        <v/>
      </c>
      <c r="CJ627" s="464" t="str">
        <f>IF(_jhy2_month_day!J623="","",_jhy2_month_day!J623)</f>
        <v/>
      </c>
      <c r="CK627" s="464" t="str">
        <f>IF(_jhy2_month_day!K623="","",_jhy2_month_day!K623)</f>
        <v/>
      </c>
      <c r="CL627" s="562" t="str">
        <f>IF(_jhy2_month_day!L623="","",_jhy2_month_day!L623)</f>
        <v/>
      </c>
      <c r="CM627" s="562" t="str">
        <f>IF(_jhy2_month_day!M623="","",_jhy2_month_day!M623)</f>
        <v/>
      </c>
      <c r="CN627" s="562" t="str">
        <f>IF(_jhy2_month_day!N623="","",_jhy2_month_day!N623)</f>
        <v/>
      </c>
      <c r="CO627" s="562" t="str">
        <f>IF(_jhy2_month_day!O623="","",_jhy2_month_day!O623)</f>
        <v/>
      </c>
      <c r="CP627" s="562" t="str">
        <f>IF(_jhy2_month_day!P623="","",_jhy2_month_day!P623)</f>
        <v/>
      </c>
      <c r="CQ627" s="562" t="str">
        <f>IF(_jhy2_month_day!Q623="","",_jhy2_month_day!Q623)</f>
        <v/>
      </c>
      <c r="CR627" s="563" t="str">
        <f>IF(_jhy2_month_day!R623="","",_jhy2_month_day!R623)</f>
        <v/>
      </c>
      <c r="CS627" s="576" t="str">
        <f>IF(_jhy2_month_day!S623="","",_jhy2_month_day!S623)</f>
        <v/>
      </c>
      <c r="CT627" s="562" t="str">
        <f>IF(_jhy2_month_day!T623="","",_jhy2_month_day!T623)</f>
        <v/>
      </c>
      <c r="CU627" s="577" t="e">
        <f t="shared" si="3491"/>
        <v>#VALUE!</v>
      </c>
      <c r="CV627" s="198" t="e">
        <f t="shared" si="3492"/>
        <v>#VALUE!</v>
      </c>
      <c r="CW627" s="192" t="e">
        <f t="shared" si="3493"/>
        <v>#VALUE!</v>
      </c>
      <c r="CX627" s="192" t="e">
        <f t="shared" si="3494"/>
        <v>#VALUE!</v>
      </c>
      <c r="CY627" s="202" t="e">
        <f t="shared" si="3495"/>
        <v>#VALUE!</v>
      </c>
      <c r="CZ627" s="192" t="e">
        <f t="shared" ref="CZ627:DI627" si="3782">$AJ627*EF627</f>
        <v>#VALUE!</v>
      </c>
      <c r="DA627" s="192" t="e">
        <f t="shared" si="3782"/>
        <v>#VALUE!</v>
      </c>
      <c r="DB627" s="192" t="e">
        <f t="shared" si="3782"/>
        <v>#VALUE!</v>
      </c>
      <c r="DC627" s="192" t="e">
        <f t="shared" si="3782"/>
        <v>#VALUE!</v>
      </c>
      <c r="DD627" s="192" t="e">
        <f t="shared" si="3782"/>
        <v>#VALUE!</v>
      </c>
      <c r="DE627" s="192" t="e">
        <f t="shared" si="3782"/>
        <v>#VALUE!</v>
      </c>
      <c r="DF627" s="192" t="e">
        <f t="shared" si="3782"/>
        <v>#VALUE!</v>
      </c>
      <c r="DG627" s="192" t="e">
        <f t="shared" si="3782"/>
        <v>#VALUE!</v>
      </c>
      <c r="DH627" s="192" t="e">
        <f t="shared" si="3782"/>
        <v>#VALUE!</v>
      </c>
      <c r="DI627" s="192" t="e">
        <f t="shared" si="3782"/>
        <v>#VALUE!</v>
      </c>
      <c r="DJ627" s="192" t="e">
        <f t="shared" si="3497"/>
        <v>#VALUE!</v>
      </c>
      <c r="DK627" s="192" t="e">
        <f t="shared" si="3498"/>
        <v>#VALUE!</v>
      </c>
      <c r="DL627" s="192" t="e">
        <f t="shared" si="3499"/>
        <v>#VALUE!</v>
      </c>
      <c r="DM627" s="192" t="e">
        <f t="shared" si="3500"/>
        <v>#VALUE!</v>
      </c>
      <c r="DN627" s="192" t="e">
        <f t="shared" si="3501"/>
        <v>#VALUE!</v>
      </c>
      <c r="DO627" s="192" t="e">
        <f t="shared" si="3502"/>
        <v>#VALUE!</v>
      </c>
      <c r="DP627" s="192" t="e">
        <f t="shared" si="3503"/>
        <v>#VALUE!</v>
      </c>
      <c r="DQ627" s="192" t="e">
        <f t="shared" si="3504"/>
        <v>#VALUE!</v>
      </c>
      <c r="DR627" s="192" t="e">
        <f t="shared" si="3505"/>
        <v>#VALUE!</v>
      </c>
      <c r="DS627" s="192" t="e">
        <f t="shared" si="3506"/>
        <v>#VALUE!</v>
      </c>
      <c r="DT627" s="192" t="e">
        <f t="shared" si="3507"/>
        <v>#VALUE!</v>
      </c>
      <c r="DU627" s="192" t="e">
        <f t="shared" si="3508"/>
        <v>#VALUE!</v>
      </c>
      <c r="DV627" s="198" t="e">
        <f t="shared" si="3509"/>
        <v>#VALUE!</v>
      </c>
      <c r="DW627" s="198" t="e">
        <f t="shared" si="3510"/>
        <v>#DIV/0!</v>
      </c>
      <c r="DX627" s="198" t="e">
        <f t="shared" si="3511"/>
        <v>#DIV/0!</v>
      </c>
      <c r="DY627" s="198" t="e">
        <f t="shared" si="3512"/>
        <v>#VALUE!</v>
      </c>
      <c r="DZ627" s="198" t="e">
        <f t="shared" si="3513"/>
        <v>#VALUE!</v>
      </c>
      <c r="EA627" s="198" t="e">
        <f t="shared" si="3514"/>
        <v>#VALUE!</v>
      </c>
      <c r="EB627" s="198" t="e">
        <f t="shared" si="3515"/>
        <v>#VALUE!</v>
      </c>
      <c r="EC627" s="198" t="e">
        <f t="shared" si="3516"/>
        <v>#DIV/0!</v>
      </c>
      <c r="ED627" s="198" t="e">
        <f t="shared" si="3517"/>
        <v>#VALUE!</v>
      </c>
      <c r="EE627" s="198" t="e">
        <f t="shared" si="3518"/>
        <v>#VALUE!</v>
      </c>
      <c r="EF627" s="198" t="e">
        <f t="shared" ref="EF627:EO627" si="3783">DV627/SUM($DV627:$EE627)</f>
        <v>#VALUE!</v>
      </c>
      <c r="EG627" s="198" t="e">
        <f t="shared" si="3783"/>
        <v>#DIV/0!</v>
      </c>
      <c r="EH627" s="198" t="e">
        <f t="shared" si="3783"/>
        <v>#DIV/0!</v>
      </c>
      <c r="EI627" s="198" t="e">
        <f t="shared" si="3783"/>
        <v>#VALUE!</v>
      </c>
      <c r="EJ627" s="198" t="e">
        <f t="shared" si="3783"/>
        <v>#VALUE!</v>
      </c>
      <c r="EK627" s="198" t="e">
        <f t="shared" si="3783"/>
        <v>#VALUE!</v>
      </c>
      <c r="EL627" s="198" t="e">
        <f t="shared" si="3783"/>
        <v>#VALUE!</v>
      </c>
      <c r="EM627" s="198" t="e">
        <f t="shared" si="3783"/>
        <v>#DIV/0!</v>
      </c>
      <c r="EN627" s="198" t="e">
        <f t="shared" si="3783"/>
        <v>#VALUE!</v>
      </c>
      <c r="EO627" s="198" t="e">
        <f t="shared" si="3783"/>
        <v>#VALUE!</v>
      </c>
      <c r="EP627" s="511">
        <f t="shared" ref="EP627:EW627" si="3784">EP626</f>
        <v>0.08</v>
      </c>
      <c r="EQ627" s="511">
        <f t="shared" si="3784"/>
        <v>0.015</v>
      </c>
      <c r="ER627" s="511">
        <f t="shared" si="3784"/>
        <v>0.015</v>
      </c>
      <c r="ES627" s="511">
        <f t="shared" si="3784"/>
        <v>0.015</v>
      </c>
      <c r="ET627" s="511">
        <f t="shared" si="3784"/>
        <v>0.015</v>
      </c>
      <c r="EU627" s="511">
        <f t="shared" si="3784"/>
        <v>0.09</v>
      </c>
      <c r="EV627" s="511">
        <f t="shared" si="3784"/>
        <v>0.09</v>
      </c>
      <c r="EW627" s="511">
        <f t="shared" si="3784"/>
        <v>0.09</v>
      </c>
      <c r="EX627" s="420" t="str">
        <f>IF(_tag_month_day!AS623="","",_tag_month_day!AS623/100)</f>
        <v/>
      </c>
      <c r="EY627" s="420" t="str">
        <f>IF(_tag_month_day!AT623="","",_tag_month_day!AT623/100)</f>
        <v/>
      </c>
      <c r="EZ627" s="420" t="str">
        <f>IF(_tag_month_day!AU623="","",_tag_month_day!AU623/100)</f>
        <v/>
      </c>
      <c r="FA627" s="420" t="str">
        <f>IF(_tag_month_day!AV623="","",_tag_month_day!AV623/100)</f>
        <v/>
      </c>
      <c r="FB627" s="420" t="str">
        <f>IF(_tag_month_day!AW623="","",_tag_month_day!AW623/100)</f>
        <v/>
      </c>
      <c r="FC627" s="420" t="str">
        <f>IF(_tag_month_day!AX623="","",_tag_month_day!AX623/100)</f>
        <v/>
      </c>
      <c r="FD627" s="510">
        <f t="shared" si="3547"/>
        <v>0.33</v>
      </c>
      <c r="FE627" s="510">
        <f t="shared" si="3548"/>
        <v>0.19</v>
      </c>
      <c r="FF627" s="510">
        <f t="shared" si="3549"/>
        <v>0.003</v>
      </c>
      <c r="FG627" s="510">
        <f t="shared" si="3550"/>
        <v>0</v>
      </c>
      <c r="FH627" s="603">
        <f t="shared" si="3551"/>
        <v>0.0001</v>
      </c>
      <c r="FI627" s="510">
        <f t="shared" ref="FI627:FR627" si="3785">FI626</f>
        <v>0.41</v>
      </c>
      <c r="FJ627" s="510">
        <f t="shared" si="3785"/>
        <v>0.11</v>
      </c>
      <c r="FK627" s="510">
        <f t="shared" si="3785"/>
        <v>0.015</v>
      </c>
      <c r="FL627" s="510">
        <f t="shared" si="3785"/>
        <v>0</v>
      </c>
      <c r="FM627" s="603">
        <f t="shared" si="3785"/>
        <v>0.0001</v>
      </c>
      <c r="FN627" s="510" t="str">
        <f>IF(_tag_month_day!AY623="","",_tag_month_day!AY623/100)</f>
        <v/>
      </c>
      <c r="FO627" s="510" t="str">
        <f>IF(_tag_month_day!AZ623="","",_tag_month_day!AZ623/100)</f>
        <v/>
      </c>
      <c r="FP627" s="510" t="str">
        <f>IF(_tag_month_day!BA623="","",_tag_month_day!BA623/100)</f>
        <v/>
      </c>
      <c r="FQ627" s="510" t="str">
        <f>IF(_tag_month_day!BB623="","",_tag_month_day!BB623/100)</f>
        <v/>
      </c>
      <c r="FR627" s="603" t="str">
        <f>IF(_tag_month_day!BC623="","",_tag_month_day!BC623/100)</f>
        <v/>
      </c>
      <c r="FS627" s="510" t="str">
        <f>IF(_tag_month_day!BD623="","",_tag_month_day!BD623/100)</f>
        <v/>
      </c>
      <c r="FT627" s="510" t="str">
        <f>IF(_tag_month_day!BE623="","",_tag_month_day!BE623/100)</f>
        <v/>
      </c>
      <c r="FU627" s="510" t="str">
        <f>IF(_tag_month_day!BF623="","",_tag_month_day!BF623/100)</f>
        <v/>
      </c>
      <c r="FV627" s="510" t="str">
        <f>IF(_tag_month_day!BG623="","",_tag_month_day!BG623/100)</f>
        <v/>
      </c>
      <c r="FW627" s="603" t="str">
        <f>IF(_tag_month_day!BH623="","",_tag_month_day!BH623/100)</f>
        <v/>
      </c>
      <c r="FX627" s="510" t="str">
        <f>IF(_tag_month_day!BI623="","",_tag_month_day!BI623/100)</f>
        <v/>
      </c>
      <c r="FY627" s="510" t="str">
        <f>IF(_tag_month_day!BJ623="","",_tag_month_day!BJ623/100)</f>
        <v/>
      </c>
      <c r="FZ627" s="605" t="str">
        <f>IF(_tag_month_day!BK623="","",_tag_month_day!BK623/100)</f>
        <v/>
      </c>
      <c r="GA627" s="510" t="str">
        <f>IF(_tag_month_day!BL623="","",_tag_month_day!BL623/100)</f>
        <v/>
      </c>
      <c r="GB627" s="603" t="str">
        <f>IF(_tag_month_day!BM623="","",_tag_month_day!BM623/100)</f>
        <v/>
      </c>
      <c r="GC627" s="420" t="str">
        <f>IF(_tag_month_day!BN623="","",_tag_month_day!BN623/100)</f>
        <v/>
      </c>
      <c r="GD627" s="420" t="str">
        <f>IF(_tag_month_day!BO623="","",_tag_month_day!BO623/100)</f>
        <v/>
      </c>
      <c r="GE627" s="420" t="str">
        <f>IF(_tag_month_day!BP623="","",_tag_month_day!BP623/100)</f>
        <v/>
      </c>
      <c r="GF627" s="420" t="str">
        <f>IF(_tag_month_day!BQ623="","",_tag_month_day!BQ623/100)</f>
        <v/>
      </c>
      <c r="GG627" s="420" t="str">
        <f>IF(_tag_month_day!BR623="","",_tag_month_day!BR623/100)</f>
        <v/>
      </c>
      <c r="GH627" s="420" t="str">
        <f>IF(_tag_month_day!BS623="","",_tag_month_day!BS623/100)</f>
        <v/>
      </c>
      <c r="GI627" s="603" t="str">
        <f>IF(_tag_month_day!BT623="","",_tag_month_day!BT623/100)</f>
        <v/>
      </c>
      <c r="GJ627" s="612" t="str">
        <f>IF(_tag_month_day!BU623="","",_tag_month_day!BU623/100)</f>
        <v/>
      </c>
      <c r="GK627" s="620" t="str">
        <f>IF(_tag_month_day!BV623="",IF(_rlcf_month_day!A$2="","",_rlcf_month_day!A$2/100),_tag_month_day!BV623/100)</f>
        <v/>
      </c>
      <c r="GL627" s="620" t="str">
        <f>IF(_tag_month_day!BW623="",IF(_rlcf_month_day!B$2="","",_rlcf_month_day!B$2/100),_tag_month_day!BW623/100)</f>
        <v/>
      </c>
      <c r="GM627" s="621" t="str">
        <f>IF(_tag_month_day!BX623="",IF(_rlcf_month_day!C$2="","",_rlcf_month_day!C$2/100),_tag_month_day!BX623/100)</f>
        <v/>
      </c>
      <c r="GN627" s="620" t="str">
        <f>IF(_tag_month_day!BV623="",IF(_rlcf_month_day!A$2="","",_rlcf_month_day!A$2/100),_tag_month_day!BV623/100)</f>
        <v/>
      </c>
      <c r="GO627" s="620" t="str">
        <f>IF(_tag_month_day!BW623="",IF(_rlcf_month_day!B$2="","",_rlcf_month_day!B$2/100),_tag_month_day!BW623/100)</f>
        <v/>
      </c>
      <c r="GP627" s="620" t="str">
        <f>IF(_tag_month_day!CD623="",IF(_rlcf_month_day!E$2="","",_rlcf_month_day!E$2/100),_tag_month_day!CD623/100)</f>
        <v/>
      </c>
      <c r="GQ627" s="620" t="str">
        <f>IF(_tag_month_day!CE623="",IF(_rlcf_month_day!F$2="","",_rlcf_month_day!F$2/100),_tag_month_day!CE623/100)</f>
        <v/>
      </c>
      <c r="GR627" s="621" t="str">
        <f>IF(_tag_month_day!CF623="",IF(_rlcf_month_day!G$2="","",_rlcf_month_day!G$2/100),_tag_month_day!CF623/100)</f>
        <v/>
      </c>
      <c r="GS627" s="626">
        <f t="shared" ref="GS627:HH627" si="3786">GS626</f>
        <v>0.953</v>
      </c>
      <c r="GT627" s="626">
        <f t="shared" si="3786"/>
        <v>0.55</v>
      </c>
      <c r="GU627" s="626">
        <f t="shared" si="3786"/>
        <v>0.55</v>
      </c>
      <c r="GV627" s="626">
        <f t="shared" si="3786"/>
        <v>0.55</v>
      </c>
      <c r="GW627" s="626">
        <f t="shared" si="3786"/>
        <v>0.5</v>
      </c>
      <c r="GX627" s="626">
        <f t="shared" si="3786"/>
        <v>0.935</v>
      </c>
      <c r="GY627" s="626">
        <f t="shared" si="3786"/>
        <v>0.15</v>
      </c>
      <c r="GZ627" s="626">
        <f t="shared" si="3786"/>
        <v>1</v>
      </c>
      <c r="HA627" s="632">
        <f t="shared" si="3786"/>
        <v>0.047</v>
      </c>
      <c r="HB627" s="632">
        <f t="shared" si="3786"/>
        <v>0.45</v>
      </c>
      <c r="HC627" s="632">
        <f t="shared" si="3786"/>
        <v>0.45</v>
      </c>
      <c r="HD627" s="632">
        <f t="shared" si="3786"/>
        <v>0.45</v>
      </c>
      <c r="HE627" s="632">
        <f t="shared" si="3786"/>
        <v>0.5</v>
      </c>
      <c r="HF627" s="632">
        <f t="shared" si="3786"/>
        <v>0.065</v>
      </c>
      <c r="HG627" s="632">
        <f t="shared" si="3786"/>
        <v>0.85</v>
      </c>
      <c r="HH627" s="632">
        <f t="shared" si="3786"/>
        <v>0</v>
      </c>
      <c r="HI627" s="68">
        <f t="shared" si="3523"/>
        <v>0</v>
      </c>
      <c r="HJ627" s="68" t="e">
        <f t="shared" si="3554"/>
        <v>#VALUE!</v>
      </c>
      <c r="HK627" s="202">
        <f t="shared" si="3555"/>
        <v>0.85</v>
      </c>
      <c r="HL627" s="464">
        <f t="shared" si="3556"/>
        <v>550000</v>
      </c>
      <c r="HM627" s="464">
        <f t="shared" si="3557"/>
        <v>480000</v>
      </c>
      <c r="HN627" s="192" t="e">
        <f t="shared" si="3524"/>
        <v>#VALUE!</v>
      </c>
      <c r="HO627" s="192" t="e">
        <f>HN627*HK627*$HO$2/HL627*1000000</f>
        <v>#VALUE!</v>
      </c>
      <c r="HP627" s="192" t="e">
        <f>HN627*HK627*$HP$2/HM627*1000000</f>
        <v>#VALUE!</v>
      </c>
    </row>
    <row r="628" customFormat="1" spans="1:224">
      <c r="A628" s="381">
        <v>623</v>
      </c>
      <c r="B628" s="54">
        <f ca="1" t="shared" si="3558"/>
        <v>43642</v>
      </c>
      <c r="C628" s="57">
        <f t="shared" si="3559"/>
        <v>0.0416666666666667</v>
      </c>
      <c r="D628" s="68" t="str">
        <f ca="1" t="shared" si="3525"/>
        <v>中班</v>
      </c>
      <c r="E628" s="68" t="str">
        <f ca="1" t="shared" si="3526"/>
        <v>丙</v>
      </c>
      <c r="F628" s="68">
        <f ca="1">SUMPRODUCT((成本日报!$A$3:$A$95=计划!B628)*(成本日报!$B$3:$B$95=计划!$D628),成本日报!$C$3:$C$95)</f>
        <v>3</v>
      </c>
      <c r="G628" s="382">
        <f ca="1" t="shared" si="3560"/>
        <v>43642.9166666652</v>
      </c>
      <c r="H628" s="382">
        <f ca="1" t="shared" si="3527"/>
        <v>43642.9236111096</v>
      </c>
      <c r="I628" s="382">
        <f ca="1" t="shared" si="3528"/>
        <v>43642.9291666652</v>
      </c>
      <c r="J628" s="382">
        <f ca="1" t="shared" si="3529"/>
        <v>43642.9583333318</v>
      </c>
      <c r="K628" s="382">
        <f ca="1" t="shared" si="3530"/>
        <v>43643.0208333318</v>
      </c>
      <c r="L628" s="382">
        <f ca="1" t="shared" si="3531"/>
        <v>43643.0416666652</v>
      </c>
      <c r="M628" s="398" t="str">
        <f>IF(_tag_month_day!A624="","",_tag_month_day!A624)</f>
        <v/>
      </c>
      <c r="N628" s="398" t="str">
        <f>IF(_tag_month_day!B624="","",_tag_month_day!B624)</f>
        <v/>
      </c>
      <c r="O628" s="399" t="e">
        <f t="shared" si="3532"/>
        <v>#VALUE!</v>
      </c>
      <c r="P628" s="398" t="str">
        <f>IF(_tag_month_day!C624="","",_tag_month_day!C624)</f>
        <v/>
      </c>
      <c r="Q628" s="398" t="str">
        <f>IF(_tag_month_day!D624="","",_tag_month_day!D624)</f>
        <v/>
      </c>
      <c r="R628" s="416">
        <f>IF(_tag_month_day!CB624="",R627,_tag_month_day!CB624/100)</f>
        <v>0.07</v>
      </c>
      <c r="S628" s="417" t="str">
        <f>IF(_tag_month_day!E624="","",_tag_month_day!E624)</f>
        <v/>
      </c>
      <c r="T628" s="417" t="str">
        <f>IF(_tag_month_day!F624="","",_tag_month_day!F624)</f>
        <v/>
      </c>
      <c r="U628" s="418" t="e">
        <f t="shared" si="3486"/>
        <v>#VALUE!</v>
      </c>
      <c r="V628" s="53" t="e">
        <f t="shared" si="3487"/>
        <v>#VALUE!</v>
      </c>
      <c r="W628" s="419" t="str">
        <f>IF(_jhy_month_day!A624="","",_jhy_month_day!A624)</f>
        <v/>
      </c>
      <c r="X628" s="420" t="str">
        <f>IF(_jhy_month_day!B624="","",_jhy_month_day!B624/100)</f>
        <v/>
      </c>
      <c r="Y628" s="420" t="str">
        <f>IF(_jhy_month_day!C624="","",_jhy_month_day!C624/100)</f>
        <v/>
      </c>
      <c r="Z628" s="439">
        <f t="shared" si="3576"/>
        <v>156</v>
      </c>
      <c r="AA628" s="440" t="str">
        <f>IF(_tag_month_day!G624="","",_tag_month_day!G624/100)</f>
        <v/>
      </c>
      <c r="AB628" s="440" t="str">
        <f>IF(_tag_month_day!H624="","",_tag_month_day!H624/100)</f>
        <v/>
      </c>
      <c r="AC628" s="193">
        <f t="shared" si="3533"/>
        <v>1.59963432013121</v>
      </c>
      <c r="AD628" s="441" t="str">
        <f t="shared" si="3534"/>
        <v/>
      </c>
      <c r="AE628" s="442" t="str">
        <f t="shared" si="3535"/>
        <v/>
      </c>
      <c r="AF628" s="443">
        <v>1</v>
      </c>
      <c r="AG628" s="68" t="str">
        <f>IF(_duihao_month_day!A624="","",_duihao_month_day!A624)</f>
        <v/>
      </c>
      <c r="AH628" s="463">
        <f>IF(_gyk_month_day!B624="",AH627,_gyk_month_day!B624)</f>
        <v>820</v>
      </c>
      <c r="AI628" s="464"/>
      <c r="AJ628" s="68" t="str">
        <f>IF(_tag_month_day!I624="","",_tag_month_day!I624)</f>
        <v/>
      </c>
      <c r="AK628" s="465" t="str">
        <f>IF(_tzyy_month_day!A624="","",_tzyy_month_day!A624)</f>
        <v/>
      </c>
      <c r="AL628" s="465" t="str">
        <f>IF(_tzyy_month_day!B624="","",_tzyy_month_day!B624)</f>
        <v/>
      </c>
      <c r="AM628" s="465" t="str">
        <f>IF(_tzyy_month_day!C624="","",_tzyy_month_day!C624)</f>
        <v/>
      </c>
      <c r="AN628" s="466" t="str">
        <f>IF(_tag_month_day!CG624="","",_tag_month_day!CG624)</f>
        <v/>
      </c>
      <c r="AO628" s="466" t="str">
        <f>IF(_tag_month_day!CH624="","",_tag_month_day!CH624)</f>
        <v/>
      </c>
      <c r="AP628" s="486" t="e">
        <f t="shared" si="3536"/>
        <v>#VALUE!</v>
      </c>
      <c r="AQ628" s="487" t="str">
        <f>IF(_tag_month_day!J624="","",_tag_month_day!J624/100)</f>
        <v/>
      </c>
      <c r="AR628" s="488">
        <f t="shared" si="3537"/>
        <v>1.3</v>
      </c>
      <c r="AS628" s="489" t="e">
        <f t="shared" si="3488"/>
        <v>#VALUE!</v>
      </c>
      <c r="AT628" s="489">
        <f t="shared" si="3538"/>
        <v>0</v>
      </c>
      <c r="AU628" s="490" t="str">
        <f>IF(_tag_month_day!K624="","",_tag_month_day!K624)</f>
        <v/>
      </c>
      <c r="AV628" s="491" t="str">
        <f>IF(_tag_month_day!L624="","",_tag_month_day!L624/100)</f>
        <v/>
      </c>
      <c r="AW628" s="420">
        <f t="shared" si="3460"/>
        <v>0</v>
      </c>
      <c r="AX628" s="420">
        <f t="shared" si="3539"/>
        <v>0</v>
      </c>
      <c r="AY628" s="420" t="str">
        <f>IF(_tag_month_day!M624="","",_tag_month_day!M624/100)</f>
        <v/>
      </c>
      <c r="AZ628" s="420" t="str">
        <f>IF(_tag_month_day!N624="","",_tag_month_day!N624/100)</f>
        <v/>
      </c>
      <c r="BA628" s="420" t="str">
        <f>IF(_tag_month_day!O624="","",_tag_month_day!O624/100)</f>
        <v/>
      </c>
      <c r="BB628" s="496" t="str">
        <f>IF(_tag_month_day!P624="","",_tag_month_day!P624/100)</f>
        <v/>
      </c>
      <c r="BC628" s="496">
        <f t="shared" si="3540"/>
        <v>0</v>
      </c>
      <c r="BD628" s="496" t="str">
        <f>IF(_tag_month_day!Q624="","",_tag_month_day!Q624/100)</f>
        <v/>
      </c>
      <c r="BE628" s="510" t="str">
        <f>IF(_tag_month_day!R624="","",_tag_month_day!R624/100)</f>
        <v/>
      </c>
      <c r="BF628" s="413" t="str">
        <f>IF(_tag_month_day!CC624="","",_tag_month_day!CC624/100)</f>
        <v/>
      </c>
      <c r="BG628" s="511" t="e">
        <f t="shared" si="3489"/>
        <v>#VALUE!</v>
      </c>
      <c r="BH628" s="198">
        <f t="shared" si="3490"/>
        <v>0</v>
      </c>
      <c r="BI628" s="512" t="e">
        <f>IF(CX628=0,BI627,(DK628*查询!$R$5+DL628*查询!$Q$5+DM628*查询!$N$5+DN628*查询!$O$5+DO628*查询!$P$5)*AF628/CX628)</f>
        <v>#VALUE!</v>
      </c>
      <c r="BJ628" s="512" t="e">
        <f>IF(CX628=0,BJ627,(DP628*查询!$S$5+DQ628*查询!$T$5+DR628*查询!$U$5)*AF628/CX628)</f>
        <v>#VALUE!</v>
      </c>
      <c r="BK628" s="512">
        <f t="shared" si="3541"/>
        <v>1</v>
      </c>
      <c r="BL628" s="513" t="str">
        <f>IF(_cfyc_month_day!A624="","",_cfyc_month_day!A624)</f>
        <v/>
      </c>
      <c r="BM628" s="513" t="str">
        <f>IF(_cfyc_month_day!B624="","",_cfyc_month_day!B624)</f>
        <v/>
      </c>
      <c r="BN628" s="513" t="str">
        <f>IF(_cfyc_month_day!C624="","",_cfyc_month_day!C624)</f>
        <v/>
      </c>
      <c r="BO628" s="522" t="str">
        <f>IF(_cfyc_month_day!D624="","",_cfyc_month_day!D624)</f>
        <v/>
      </c>
      <c r="BP628" s="522" t="str">
        <f>IF(_cfyc_month_day!E624="","",_cfyc_month_day!E624)</f>
        <v/>
      </c>
      <c r="BQ628" s="522" t="str">
        <f>IF(_cfyc_month_day!F624="","",_cfyc_month_day!F624)</f>
        <v/>
      </c>
      <c r="BR628" s="513" t="str">
        <f>IF(_tag_month_day!T624="","",_tag_month_day!T624)</f>
        <v/>
      </c>
      <c r="BS628" s="513" t="str">
        <f>IF(_tag_month_day!U624="","",_tag_month_day!U624)</f>
        <v/>
      </c>
      <c r="BT628" s="523" t="str">
        <f t="shared" si="3542"/>
        <v/>
      </c>
      <c r="BU628" s="223" t="str">
        <f>IF(_tag_month_day!V624="","",_tag_month_day!V624)</f>
        <v/>
      </c>
      <c r="BV628" s="206" t="str">
        <f>IF(_tag_month_day!W624="","",_tag_month_day!W624)</f>
        <v/>
      </c>
      <c r="BW628" s="540" t="str">
        <f>IF(_tag_month_day!X624="","",_tag_month_day!X624)</f>
        <v/>
      </c>
      <c r="BX628" s="540" t="str">
        <f>IF(_tag_month_day!Y624="","",_tag_month_day!Y624)</f>
        <v/>
      </c>
      <c r="BY628" s="541">
        <f ca="1" t="shared" si="3543"/>
        <v>43643.0416666652</v>
      </c>
      <c r="BZ628" s="542"/>
      <c r="CA628" s="562" t="str">
        <f>IF(_jhy2_month_day!A624="","",_jhy2_month_day!A624)</f>
        <v/>
      </c>
      <c r="CB628" s="464" t="str">
        <f>IF(_jhy2_month_day!B624="","",_jhy2_month_day!B624)</f>
        <v/>
      </c>
      <c r="CC628" s="464" t="str">
        <f>IF(_jhy2_month_day!C624="","",_jhy2_month_day!C624)</f>
        <v/>
      </c>
      <c r="CD628" s="464" t="str">
        <f>IF(_jhy2_month_day!D624="","",_jhy2_month_day!D624)</f>
        <v/>
      </c>
      <c r="CE628" s="464" t="str">
        <f>IF(_jhy2_month_day!E624="","",_jhy2_month_day!E624)</f>
        <v/>
      </c>
      <c r="CF628" s="464" t="str">
        <f>IF(_jhy2_month_day!F624="","",_jhy2_month_day!F624)</f>
        <v/>
      </c>
      <c r="CG628" s="464" t="str">
        <f>IF(_jhy2_month_day!G624="","",_jhy2_month_day!G624)</f>
        <v/>
      </c>
      <c r="CH628" s="464" t="str">
        <f>IF(_jhy2_month_day!H624="","",_jhy2_month_day!H624)</f>
        <v/>
      </c>
      <c r="CI628" s="464" t="str">
        <f>IF(_jhy2_month_day!I624="","",_jhy2_month_day!I624)</f>
        <v/>
      </c>
      <c r="CJ628" s="464" t="str">
        <f>IF(_jhy2_month_day!J624="","",_jhy2_month_day!J624)</f>
        <v/>
      </c>
      <c r="CK628" s="464" t="str">
        <f>IF(_jhy2_month_day!K624="","",_jhy2_month_day!K624)</f>
        <v/>
      </c>
      <c r="CL628" s="562" t="str">
        <f>IF(_jhy2_month_day!L624="","",_jhy2_month_day!L624)</f>
        <v/>
      </c>
      <c r="CM628" s="562" t="str">
        <f>IF(_jhy2_month_day!M624="","",_jhy2_month_day!M624)</f>
        <v/>
      </c>
      <c r="CN628" s="562" t="str">
        <f>IF(_jhy2_month_day!N624="","",_jhy2_month_day!N624)</f>
        <v/>
      </c>
      <c r="CO628" s="562" t="str">
        <f>IF(_jhy2_month_day!O624="","",_jhy2_month_day!O624)</f>
        <v/>
      </c>
      <c r="CP628" s="562" t="str">
        <f>IF(_jhy2_month_day!P624="","",_jhy2_month_day!P624)</f>
        <v/>
      </c>
      <c r="CQ628" s="562" t="str">
        <f>IF(_jhy2_month_day!Q624="","",_jhy2_month_day!Q624)</f>
        <v/>
      </c>
      <c r="CR628" s="563" t="str">
        <f>IF(_jhy2_month_day!R624="","",_jhy2_month_day!R624)</f>
        <v/>
      </c>
      <c r="CS628" s="576" t="str">
        <f>IF(_jhy2_month_day!S624="","",_jhy2_month_day!S624)</f>
        <v/>
      </c>
      <c r="CT628" s="562" t="str">
        <f>IF(_jhy2_month_day!T624="","",_jhy2_month_day!T624)</f>
        <v/>
      </c>
      <c r="CU628" s="577" t="e">
        <f t="shared" si="3491"/>
        <v>#VALUE!</v>
      </c>
      <c r="CV628" s="198" t="e">
        <f t="shared" si="3492"/>
        <v>#VALUE!</v>
      </c>
      <c r="CW628" s="192" t="e">
        <f t="shared" si="3493"/>
        <v>#VALUE!</v>
      </c>
      <c r="CX628" s="192" t="e">
        <f t="shared" si="3494"/>
        <v>#VALUE!</v>
      </c>
      <c r="CY628" s="202" t="e">
        <f t="shared" si="3495"/>
        <v>#VALUE!</v>
      </c>
      <c r="CZ628" s="192" t="e">
        <f t="shared" ref="CZ628:DI628" si="3787">$AJ628*EF628</f>
        <v>#VALUE!</v>
      </c>
      <c r="DA628" s="192" t="e">
        <f t="shared" si="3787"/>
        <v>#VALUE!</v>
      </c>
      <c r="DB628" s="192" t="e">
        <f t="shared" si="3787"/>
        <v>#VALUE!</v>
      </c>
      <c r="DC628" s="192" t="e">
        <f t="shared" si="3787"/>
        <v>#VALUE!</v>
      </c>
      <c r="DD628" s="192" t="e">
        <f t="shared" si="3787"/>
        <v>#VALUE!</v>
      </c>
      <c r="DE628" s="192" t="e">
        <f t="shared" si="3787"/>
        <v>#VALUE!</v>
      </c>
      <c r="DF628" s="192" t="e">
        <f t="shared" si="3787"/>
        <v>#VALUE!</v>
      </c>
      <c r="DG628" s="192" t="e">
        <f t="shared" si="3787"/>
        <v>#VALUE!</v>
      </c>
      <c r="DH628" s="192" t="e">
        <f t="shared" si="3787"/>
        <v>#VALUE!</v>
      </c>
      <c r="DI628" s="192" t="e">
        <f t="shared" si="3787"/>
        <v>#VALUE!</v>
      </c>
      <c r="DJ628" s="192" t="e">
        <f t="shared" si="3497"/>
        <v>#VALUE!</v>
      </c>
      <c r="DK628" s="192" t="e">
        <f t="shared" si="3498"/>
        <v>#VALUE!</v>
      </c>
      <c r="DL628" s="192" t="e">
        <f t="shared" si="3499"/>
        <v>#VALUE!</v>
      </c>
      <c r="DM628" s="192" t="e">
        <f t="shared" si="3500"/>
        <v>#VALUE!</v>
      </c>
      <c r="DN628" s="192" t="e">
        <f t="shared" si="3501"/>
        <v>#VALUE!</v>
      </c>
      <c r="DO628" s="192" t="e">
        <f t="shared" si="3502"/>
        <v>#VALUE!</v>
      </c>
      <c r="DP628" s="192" t="e">
        <f t="shared" si="3503"/>
        <v>#VALUE!</v>
      </c>
      <c r="DQ628" s="192" t="e">
        <f t="shared" si="3504"/>
        <v>#VALUE!</v>
      </c>
      <c r="DR628" s="192" t="e">
        <f t="shared" si="3505"/>
        <v>#VALUE!</v>
      </c>
      <c r="DS628" s="192" t="e">
        <f t="shared" si="3506"/>
        <v>#VALUE!</v>
      </c>
      <c r="DT628" s="192" t="e">
        <f t="shared" si="3507"/>
        <v>#VALUE!</v>
      </c>
      <c r="DU628" s="192" t="e">
        <f t="shared" si="3508"/>
        <v>#VALUE!</v>
      </c>
      <c r="DV628" s="198" t="e">
        <f t="shared" si="3509"/>
        <v>#VALUE!</v>
      </c>
      <c r="DW628" s="198" t="e">
        <f t="shared" si="3510"/>
        <v>#DIV/0!</v>
      </c>
      <c r="DX628" s="198" t="e">
        <f t="shared" si="3511"/>
        <v>#DIV/0!</v>
      </c>
      <c r="DY628" s="198" t="e">
        <f t="shared" si="3512"/>
        <v>#VALUE!</v>
      </c>
      <c r="DZ628" s="198" t="e">
        <f t="shared" si="3513"/>
        <v>#VALUE!</v>
      </c>
      <c r="EA628" s="198" t="e">
        <f t="shared" si="3514"/>
        <v>#VALUE!</v>
      </c>
      <c r="EB628" s="198" t="e">
        <f t="shared" si="3515"/>
        <v>#VALUE!</v>
      </c>
      <c r="EC628" s="198" t="e">
        <f t="shared" si="3516"/>
        <v>#DIV/0!</v>
      </c>
      <c r="ED628" s="198" t="e">
        <f t="shared" si="3517"/>
        <v>#VALUE!</v>
      </c>
      <c r="EE628" s="198" t="e">
        <f t="shared" si="3518"/>
        <v>#VALUE!</v>
      </c>
      <c r="EF628" s="198" t="e">
        <f t="shared" ref="EF628:EO628" si="3788">DV628/SUM($DV628:$EE628)</f>
        <v>#VALUE!</v>
      </c>
      <c r="EG628" s="198" t="e">
        <f t="shared" si="3788"/>
        <v>#DIV/0!</v>
      </c>
      <c r="EH628" s="198" t="e">
        <f t="shared" si="3788"/>
        <v>#DIV/0!</v>
      </c>
      <c r="EI628" s="198" t="e">
        <f t="shared" si="3788"/>
        <v>#VALUE!</v>
      </c>
      <c r="EJ628" s="198" t="e">
        <f t="shared" si="3788"/>
        <v>#VALUE!</v>
      </c>
      <c r="EK628" s="198" t="e">
        <f t="shared" si="3788"/>
        <v>#VALUE!</v>
      </c>
      <c r="EL628" s="198" t="e">
        <f t="shared" si="3788"/>
        <v>#VALUE!</v>
      </c>
      <c r="EM628" s="198" t="e">
        <f t="shared" si="3788"/>
        <v>#DIV/0!</v>
      </c>
      <c r="EN628" s="198" t="e">
        <f t="shared" si="3788"/>
        <v>#VALUE!</v>
      </c>
      <c r="EO628" s="198" t="e">
        <f t="shared" si="3788"/>
        <v>#VALUE!</v>
      </c>
      <c r="EP628" s="511">
        <f t="shared" ref="EP628:EW628" si="3789">EP627</f>
        <v>0.08</v>
      </c>
      <c r="EQ628" s="511">
        <f t="shared" si="3789"/>
        <v>0.015</v>
      </c>
      <c r="ER628" s="511">
        <f t="shared" si="3789"/>
        <v>0.015</v>
      </c>
      <c r="ES628" s="511">
        <f t="shared" si="3789"/>
        <v>0.015</v>
      </c>
      <c r="ET628" s="511">
        <f t="shared" si="3789"/>
        <v>0.015</v>
      </c>
      <c r="EU628" s="511">
        <f t="shared" si="3789"/>
        <v>0.09</v>
      </c>
      <c r="EV628" s="511">
        <f t="shared" si="3789"/>
        <v>0.09</v>
      </c>
      <c r="EW628" s="511">
        <f t="shared" si="3789"/>
        <v>0.09</v>
      </c>
      <c r="EX628" s="420" t="str">
        <f>IF(_tag_month_day!AS624="","",_tag_month_day!AS624/100)</f>
        <v/>
      </c>
      <c r="EY628" s="420" t="str">
        <f>IF(_tag_month_day!AT624="","",_tag_month_day!AT624/100)</f>
        <v/>
      </c>
      <c r="EZ628" s="420" t="str">
        <f>IF(_tag_month_day!AU624="","",_tag_month_day!AU624/100)</f>
        <v/>
      </c>
      <c r="FA628" s="420" t="str">
        <f>IF(_tag_month_day!AV624="","",_tag_month_day!AV624/100)</f>
        <v/>
      </c>
      <c r="FB628" s="420" t="str">
        <f>IF(_tag_month_day!AW624="","",_tag_month_day!AW624/100)</f>
        <v/>
      </c>
      <c r="FC628" s="420" t="str">
        <f>IF(_tag_month_day!AX624="","",_tag_month_day!AX624/100)</f>
        <v/>
      </c>
      <c r="FD628" s="510">
        <f t="shared" si="3547"/>
        <v>0.33</v>
      </c>
      <c r="FE628" s="510">
        <f t="shared" si="3548"/>
        <v>0.19</v>
      </c>
      <c r="FF628" s="510">
        <f t="shared" si="3549"/>
        <v>0.003</v>
      </c>
      <c r="FG628" s="510">
        <f t="shared" si="3550"/>
        <v>0</v>
      </c>
      <c r="FH628" s="603">
        <f t="shared" si="3551"/>
        <v>0.0001</v>
      </c>
      <c r="FI628" s="510">
        <f t="shared" ref="FI628:FR628" si="3790">FI627</f>
        <v>0.41</v>
      </c>
      <c r="FJ628" s="510">
        <f t="shared" si="3790"/>
        <v>0.11</v>
      </c>
      <c r="FK628" s="510">
        <f t="shared" si="3790"/>
        <v>0.015</v>
      </c>
      <c r="FL628" s="510">
        <f t="shared" si="3790"/>
        <v>0</v>
      </c>
      <c r="FM628" s="603">
        <f t="shared" si="3790"/>
        <v>0.0001</v>
      </c>
      <c r="FN628" s="510" t="str">
        <f>IF(_tag_month_day!AY624="","",_tag_month_day!AY624/100)</f>
        <v/>
      </c>
      <c r="FO628" s="510" t="str">
        <f>IF(_tag_month_day!AZ624="","",_tag_month_day!AZ624/100)</f>
        <v/>
      </c>
      <c r="FP628" s="510" t="str">
        <f>IF(_tag_month_day!BA624="","",_tag_month_day!BA624/100)</f>
        <v/>
      </c>
      <c r="FQ628" s="510" t="str">
        <f>IF(_tag_month_day!BB624="","",_tag_month_day!BB624/100)</f>
        <v/>
      </c>
      <c r="FR628" s="603" t="str">
        <f>IF(_tag_month_day!BC624="","",_tag_month_day!BC624/100)</f>
        <v/>
      </c>
      <c r="FS628" s="510" t="str">
        <f>IF(_tag_month_day!BD624="","",_tag_month_day!BD624/100)</f>
        <v/>
      </c>
      <c r="FT628" s="510" t="str">
        <f>IF(_tag_month_day!BE624="","",_tag_month_day!BE624/100)</f>
        <v/>
      </c>
      <c r="FU628" s="510" t="str">
        <f>IF(_tag_month_day!BF624="","",_tag_month_day!BF624/100)</f>
        <v/>
      </c>
      <c r="FV628" s="510" t="str">
        <f>IF(_tag_month_day!BG624="","",_tag_month_day!BG624/100)</f>
        <v/>
      </c>
      <c r="FW628" s="603" t="str">
        <f>IF(_tag_month_day!BH624="","",_tag_month_day!BH624/100)</f>
        <v/>
      </c>
      <c r="FX628" s="510" t="str">
        <f>IF(_tag_month_day!BI624="","",_tag_month_day!BI624/100)</f>
        <v/>
      </c>
      <c r="FY628" s="510" t="str">
        <f>IF(_tag_month_day!BJ624="","",_tag_month_day!BJ624/100)</f>
        <v/>
      </c>
      <c r="FZ628" s="605" t="str">
        <f>IF(_tag_month_day!BK624="","",_tag_month_day!BK624/100)</f>
        <v/>
      </c>
      <c r="GA628" s="510" t="str">
        <f>IF(_tag_month_day!BL624="","",_tag_month_day!BL624/100)</f>
        <v/>
      </c>
      <c r="GB628" s="603" t="str">
        <f>IF(_tag_month_day!BM624="","",_tag_month_day!BM624/100)</f>
        <v/>
      </c>
      <c r="GC628" s="420" t="str">
        <f>IF(_tag_month_day!BN624="","",_tag_month_day!BN624/100)</f>
        <v/>
      </c>
      <c r="GD628" s="420" t="str">
        <f>IF(_tag_month_day!BO624="","",_tag_month_day!BO624/100)</f>
        <v/>
      </c>
      <c r="GE628" s="420" t="str">
        <f>IF(_tag_month_day!BP624="","",_tag_month_day!BP624/100)</f>
        <v/>
      </c>
      <c r="GF628" s="420" t="str">
        <f>IF(_tag_month_day!BQ624="","",_tag_month_day!BQ624/100)</f>
        <v/>
      </c>
      <c r="GG628" s="420" t="str">
        <f>IF(_tag_month_day!BR624="","",_tag_month_day!BR624/100)</f>
        <v/>
      </c>
      <c r="GH628" s="420" t="str">
        <f>IF(_tag_month_day!BS624="","",_tag_month_day!BS624/100)</f>
        <v/>
      </c>
      <c r="GI628" s="603" t="str">
        <f>IF(_tag_month_day!BT624="","",_tag_month_day!BT624/100)</f>
        <v/>
      </c>
      <c r="GJ628" s="612" t="str">
        <f>IF(_tag_month_day!BU624="","",_tag_month_day!BU624/100)</f>
        <v/>
      </c>
      <c r="GK628" s="620" t="str">
        <f>IF(_tag_month_day!BV624="",IF(_rlcf_month_day!A$2="","",_rlcf_month_day!A$2/100),_tag_month_day!BV624/100)</f>
        <v/>
      </c>
      <c r="GL628" s="620" t="str">
        <f>IF(_tag_month_day!BW624="",IF(_rlcf_month_day!B$2="","",_rlcf_month_day!B$2/100),_tag_month_day!BW624/100)</f>
        <v/>
      </c>
      <c r="GM628" s="621" t="str">
        <f>IF(_tag_month_day!BX624="",IF(_rlcf_month_day!C$2="","",_rlcf_month_day!C$2/100),_tag_month_day!BX624/100)</f>
        <v/>
      </c>
      <c r="GN628" s="620" t="str">
        <f>IF(_tag_month_day!BV624="",IF(_rlcf_month_day!A$2="","",_rlcf_month_day!A$2/100),_tag_month_day!BV624/100)</f>
        <v/>
      </c>
      <c r="GO628" s="620" t="str">
        <f>IF(_tag_month_day!BW624="",IF(_rlcf_month_day!B$2="","",_rlcf_month_day!B$2/100),_tag_month_day!BW624/100)</f>
        <v/>
      </c>
      <c r="GP628" s="620" t="str">
        <f>IF(_tag_month_day!CD624="",IF(_rlcf_month_day!E$2="","",_rlcf_month_day!E$2/100),_tag_month_day!CD624/100)</f>
        <v/>
      </c>
      <c r="GQ628" s="620" t="str">
        <f>IF(_tag_month_day!CE624="",IF(_rlcf_month_day!F$2="","",_rlcf_month_day!F$2/100),_tag_month_day!CE624/100)</f>
        <v/>
      </c>
      <c r="GR628" s="621" t="str">
        <f>IF(_tag_month_day!CF624="",IF(_rlcf_month_day!G$2="","",_rlcf_month_day!G$2/100),_tag_month_day!CF624/100)</f>
        <v/>
      </c>
      <c r="GS628" s="626">
        <f t="shared" ref="GS628:HH628" si="3791">GS627</f>
        <v>0.953</v>
      </c>
      <c r="GT628" s="626">
        <f t="shared" si="3791"/>
        <v>0.55</v>
      </c>
      <c r="GU628" s="626">
        <f t="shared" si="3791"/>
        <v>0.55</v>
      </c>
      <c r="GV628" s="626">
        <f t="shared" si="3791"/>
        <v>0.55</v>
      </c>
      <c r="GW628" s="626">
        <f t="shared" si="3791"/>
        <v>0.5</v>
      </c>
      <c r="GX628" s="626">
        <f t="shared" si="3791"/>
        <v>0.935</v>
      </c>
      <c r="GY628" s="626">
        <f t="shared" si="3791"/>
        <v>0.15</v>
      </c>
      <c r="GZ628" s="626">
        <f t="shared" si="3791"/>
        <v>1</v>
      </c>
      <c r="HA628" s="632">
        <f t="shared" si="3791"/>
        <v>0.047</v>
      </c>
      <c r="HB628" s="632">
        <f t="shared" si="3791"/>
        <v>0.45</v>
      </c>
      <c r="HC628" s="632">
        <f t="shared" si="3791"/>
        <v>0.45</v>
      </c>
      <c r="HD628" s="632">
        <f t="shared" si="3791"/>
        <v>0.45</v>
      </c>
      <c r="HE628" s="632">
        <f t="shared" si="3791"/>
        <v>0.5</v>
      </c>
      <c r="HF628" s="632">
        <f t="shared" si="3791"/>
        <v>0.065</v>
      </c>
      <c r="HG628" s="632">
        <f t="shared" si="3791"/>
        <v>0.85</v>
      </c>
      <c r="HH628" s="632">
        <f t="shared" si="3791"/>
        <v>0</v>
      </c>
      <c r="HI628" s="68">
        <f t="shared" si="3523"/>
        <v>0</v>
      </c>
      <c r="HJ628" s="68" t="e">
        <f t="shared" si="3554"/>
        <v>#VALUE!</v>
      </c>
      <c r="HK628" s="202">
        <f t="shared" si="3555"/>
        <v>0.85</v>
      </c>
      <c r="HL628" s="464">
        <f t="shared" si="3556"/>
        <v>550000</v>
      </c>
      <c r="HM628" s="464">
        <f t="shared" si="3557"/>
        <v>480000</v>
      </c>
      <c r="HN628" s="192" t="e">
        <f t="shared" si="3524"/>
        <v>#VALUE!</v>
      </c>
      <c r="HO628" s="192" t="e">
        <f>HN628*HK628*$HO$2/HL628*1000000</f>
        <v>#VALUE!</v>
      </c>
      <c r="HP628" s="192" t="e">
        <f>HN628*HK628*$HP$2/HM628*1000000</f>
        <v>#VALUE!</v>
      </c>
    </row>
    <row r="629" customFormat="1" spans="1:224">
      <c r="A629" s="381">
        <v>624</v>
      </c>
      <c r="B629" s="54">
        <f ca="1" t="shared" si="3558"/>
        <v>43642</v>
      </c>
      <c r="C629" s="57">
        <f t="shared" si="3559"/>
        <v>0.0416666666666667</v>
      </c>
      <c r="D629" s="68" t="str">
        <f ca="1" t="shared" si="3525"/>
        <v>中班</v>
      </c>
      <c r="E629" s="68" t="str">
        <f ca="1" t="shared" si="3526"/>
        <v>丙</v>
      </c>
      <c r="F629" s="68">
        <f ca="1">SUMPRODUCT((成本日报!$A$3:$A$95=计划!B629)*(成本日报!$B$3:$B$95=计划!$D629),成本日报!$C$3:$C$95)</f>
        <v>3</v>
      </c>
      <c r="G629" s="382">
        <f ca="1" t="shared" si="3560"/>
        <v>43642.9583333318</v>
      </c>
      <c r="H629" s="382">
        <f ca="1" t="shared" si="3527"/>
        <v>43642.9652777763</v>
      </c>
      <c r="I629" s="382">
        <f ca="1" t="shared" si="3528"/>
        <v>43642.9708333318</v>
      </c>
      <c r="J629" s="382">
        <f ca="1" t="shared" si="3529"/>
        <v>43642.9999999985</v>
      </c>
      <c r="K629" s="382">
        <f ca="1" t="shared" si="3530"/>
        <v>43643.0624999985</v>
      </c>
      <c r="L629" s="382">
        <f ca="1" t="shared" si="3531"/>
        <v>43643.0833333318</v>
      </c>
      <c r="M629" s="398" t="str">
        <f>IF(_tag_month_day!A625="","",_tag_month_day!A625)</f>
        <v/>
      </c>
      <c r="N629" s="398" t="str">
        <f>IF(_tag_month_day!B625="","",_tag_month_day!B625)</f>
        <v/>
      </c>
      <c r="O629" s="399" t="e">
        <f t="shared" si="3532"/>
        <v>#VALUE!</v>
      </c>
      <c r="P629" s="398" t="str">
        <f>IF(_tag_month_day!C625="","",_tag_month_day!C625)</f>
        <v/>
      </c>
      <c r="Q629" s="398" t="str">
        <f>IF(_tag_month_day!D625="","",_tag_month_day!D625)</f>
        <v/>
      </c>
      <c r="R629" s="416">
        <f>IF(_tag_month_day!CB625="",R628,_tag_month_day!CB625/100)</f>
        <v>0.07</v>
      </c>
      <c r="S629" s="417" t="str">
        <f>IF(_tag_month_day!E625="","",_tag_month_day!E625)</f>
        <v/>
      </c>
      <c r="T629" s="417" t="str">
        <f>IF(_tag_month_day!F625="","",_tag_month_day!F625)</f>
        <v/>
      </c>
      <c r="U629" s="418" t="e">
        <f t="shared" si="3486"/>
        <v>#VALUE!</v>
      </c>
      <c r="V629" s="53" t="e">
        <f t="shared" si="3487"/>
        <v>#VALUE!</v>
      </c>
      <c r="W629" s="419" t="str">
        <f>IF(_jhy_month_day!A625="","",_jhy_month_day!A625)</f>
        <v/>
      </c>
      <c r="X629" s="420" t="str">
        <f>IF(_jhy_month_day!B625="","",_jhy_month_day!B625/100)</f>
        <v/>
      </c>
      <c r="Y629" s="420" t="str">
        <f>IF(_jhy_month_day!C625="","",_jhy_month_day!C625/100)</f>
        <v/>
      </c>
      <c r="Z629" s="439">
        <f t="shared" si="3576"/>
        <v>156</v>
      </c>
      <c r="AA629" s="440" t="str">
        <f>IF(_tag_month_day!G625="","",_tag_month_day!G625/100)</f>
        <v/>
      </c>
      <c r="AB629" s="440" t="str">
        <f>IF(_tag_month_day!H625="","",_tag_month_day!H625/100)</f>
        <v/>
      </c>
      <c r="AC629" s="193">
        <f t="shared" si="3533"/>
        <v>1.59963432013121</v>
      </c>
      <c r="AD629" s="441" t="str">
        <f t="shared" si="3534"/>
        <v/>
      </c>
      <c r="AE629" s="442" t="str">
        <f t="shared" si="3535"/>
        <v/>
      </c>
      <c r="AF629" s="443">
        <v>1</v>
      </c>
      <c r="AG629" s="68" t="str">
        <f>IF(_duihao_month_day!A625="","",_duihao_month_day!A625)</f>
        <v/>
      </c>
      <c r="AH629" s="463">
        <f>IF(_gyk_month_day!B625="",AH628,_gyk_month_day!B625)</f>
        <v>820</v>
      </c>
      <c r="AI629" s="464"/>
      <c r="AJ629" s="68" t="str">
        <f>IF(_tag_month_day!I625="","",_tag_month_day!I625)</f>
        <v/>
      </c>
      <c r="AK629" s="465" t="str">
        <f>IF(_tzyy_month_day!A625="","",_tzyy_month_day!A625)</f>
        <v/>
      </c>
      <c r="AL629" s="465" t="str">
        <f>IF(_tzyy_month_day!B625="","",_tzyy_month_day!B625)</f>
        <v/>
      </c>
      <c r="AM629" s="465" t="str">
        <f>IF(_tzyy_month_day!C625="","",_tzyy_month_day!C625)</f>
        <v/>
      </c>
      <c r="AN629" s="466" t="str">
        <f>IF(_tag_month_day!CG625="","",_tag_month_day!CG625)</f>
        <v/>
      </c>
      <c r="AO629" s="466" t="str">
        <f>IF(_tag_month_day!CH625="","",_tag_month_day!CH625)</f>
        <v/>
      </c>
      <c r="AP629" s="486" t="e">
        <f t="shared" si="3536"/>
        <v>#VALUE!</v>
      </c>
      <c r="AQ629" s="487" t="str">
        <f>IF(_tag_month_day!J625="","",_tag_month_day!J625/100)</f>
        <v/>
      </c>
      <c r="AR629" s="488">
        <f t="shared" si="3537"/>
        <v>1.3</v>
      </c>
      <c r="AS629" s="489" t="e">
        <f t="shared" si="3488"/>
        <v>#VALUE!</v>
      </c>
      <c r="AT629" s="489">
        <f t="shared" si="3538"/>
        <v>0</v>
      </c>
      <c r="AU629" s="490" t="str">
        <f>IF(_tag_month_day!K625="","",_tag_month_day!K625)</f>
        <v/>
      </c>
      <c r="AV629" s="491" t="str">
        <f>IF(_tag_month_day!L625="","",_tag_month_day!L625/100)</f>
        <v/>
      </c>
      <c r="AW629" s="420">
        <f t="shared" si="3460"/>
        <v>0</v>
      </c>
      <c r="AX629" s="420">
        <f t="shared" si="3539"/>
        <v>0</v>
      </c>
      <c r="AY629" s="420" t="str">
        <f>IF(_tag_month_day!M625="","",_tag_month_day!M625/100)</f>
        <v/>
      </c>
      <c r="AZ629" s="420" t="str">
        <f>IF(_tag_month_day!N625="","",_tag_month_day!N625/100)</f>
        <v/>
      </c>
      <c r="BA629" s="420" t="str">
        <f>IF(_tag_month_day!O625="","",_tag_month_day!O625/100)</f>
        <v/>
      </c>
      <c r="BB629" s="496" t="str">
        <f>IF(_tag_month_day!P625="","",_tag_month_day!P625/100)</f>
        <v/>
      </c>
      <c r="BC629" s="496">
        <f t="shared" si="3540"/>
        <v>0</v>
      </c>
      <c r="BD629" s="496" t="str">
        <f>IF(_tag_month_day!Q625="","",_tag_month_day!Q625/100)</f>
        <v/>
      </c>
      <c r="BE629" s="510" t="str">
        <f>IF(_tag_month_day!R625="","",_tag_month_day!R625/100)</f>
        <v/>
      </c>
      <c r="BF629" s="413" t="str">
        <f>IF(_tag_month_day!CC625="","",_tag_month_day!CC625/100)</f>
        <v/>
      </c>
      <c r="BG629" s="511" t="e">
        <f t="shared" si="3489"/>
        <v>#VALUE!</v>
      </c>
      <c r="BH629" s="198">
        <f t="shared" si="3490"/>
        <v>0</v>
      </c>
      <c r="BI629" s="512" t="e">
        <f>IF(CX629=0,BI628,(DK629*查询!$R$5+DL629*查询!$Q$5+DM629*查询!$N$5+DN629*查询!$O$5+DO629*查询!$P$5)*AF629/CX629)</f>
        <v>#VALUE!</v>
      </c>
      <c r="BJ629" s="512" t="e">
        <f>IF(CX629=0,BJ628,(DP629*查询!$S$5+DQ629*查询!$T$5+DR629*查询!$U$5)*AF629/CX629)</f>
        <v>#VALUE!</v>
      </c>
      <c r="BK629" s="512">
        <f t="shared" si="3541"/>
        <v>1</v>
      </c>
      <c r="BL629" s="513" t="str">
        <f>IF(_cfyc_month_day!A625="","",_cfyc_month_day!A625)</f>
        <v/>
      </c>
      <c r="BM629" s="513" t="str">
        <f>IF(_cfyc_month_day!B625="","",_cfyc_month_day!B625)</f>
        <v/>
      </c>
      <c r="BN629" s="513" t="str">
        <f>IF(_cfyc_month_day!C625="","",_cfyc_month_day!C625)</f>
        <v/>
      </c>
      <c r="BO629" s="522" t="str">
        <f>IF(_cfyc_month_day!D625="","",_cfyc_month_day!D625)</f>
        <v/>
      </c>
      <c r="BP629" s="522" t="str">
        <f>IF(_cfyc_month_day!E625="","",_cfyc_month_day!E625)</f>
        <v/>
      </c>
      <c r="BQ629" s="522" t="str">
        <f>IF(_cfyc_month_day!F625="","",_cfyc_month_day!F625)</f>
        <v/>
      </c>
      <c r="BR629" s="513" t="str">
        <f>IF(_tag_month_day!T625="","",_tag_month_day!T625)</f>
        <v/>
      </c>
      <c r="BS629" s="513" t="str">
        <f>IF(_tag_month_day!U625="","",_tag_month_day!U625)</f>
        <v/>
      </c>
      <c r="BT629" s="523" t="str">
        <f t="shared" si="3542"/>
        <v/>
      </c>
      <c r="BU629" s="223" t="str">
        <f>IF(_tag_month_day!V625="","",_tag_month_day!V625)</f>
        <v/>
      </c>
      <c r="BV629" s="206" t="str">
        <f>IF(_tag_month_day!W625="","",_tag_month_day!W625)</f>
        <v/>
      </c>
      <c r="BW629" s="540" t="str">
        <f>IF(_tag_month_day!X625="","",_tag_month_day!X625)</f>
        <v/>
      </c>
      <c r="BX629" s="540" t="str">
        <f>IF(_tag_month_day!Y625="","",_tag_month_day!Y625)</f>
        <v/>
      </c>
      <c r="BY629" s="541">
        <f ca="1" t="shared" si="3543"/>
        <v>43643.0833333318</v>
      </c>
      <c r="BZ629" s="542"/>
      <c r="CA629" s="562" t="str">
        <f>IF(_jhy2_month_day!A625="","",_jhy2_month_day!A625)</f>
        <v/>
      </c>
      <c r="CB629" s="464" t="str">
        <f>IF(_jhy2_month_day!B625="","",_jhy2_month_day!B625)</f>
        <v/>
      </c>
      <c r="CC629" s="464" t="str">
        <f>IF(_jhy2_month_day!C625="","",_jhy2_month_day!C625)</f>
        <v/>
      </c>
      <c r="CD629" s="464" t="str">
        <f>IF(_jhy2_month_day!D625="","",_jhy2_month_day!D625)</f>
        <v/>
      </c>
      <c r="CE629" s="464" t="str">
        <f>IF(_jhy2_month_day!E625="","",_jhy2_month_day!E625)</f>
        <v/>
      </c>
      <c r="CF629" s="464" t="str">
        <f>IF(_jhy2_month_day!F625="","",_jhy2_month_day!F625)</f>
        <v/>
      </c>
      <c r="CG629" s="464" t="str">
        <f>IF(_jhy2_month_day!G625="","",_jhy2_month_day!G625)</f>
        <v/>
      </c>
      <c r="CH629" s="464" t="str">
        <f>IF(_jhy2_month_day!H625="","",_jhy2_month_day!H625)</f>
        <v/>
      </c>
      <c r="CI629" s="464" t="str">
        <f>IF(_jhy2_month_day!I625="","",_jhy2_month_day!I625)</f>
        <v/>
      </c>
      <c r="CJ629" s="464" t="str">
        <f>IF(_jhy2_month_day!J625="","",_jhy2_month_day!J625)</f>
        <v/>
      </c>
      <c r="CK629" s="464" t="str">
        <f>IF(_jhy2_month_day!K625="","",_jhy2_month_day!K625)</f>
        <v/>
      </c>
      <c r="CL629" s="562" t="str">
        <f>IF(_jhy2_month_day!L625="","",_jhy2_month_day!L625)</f>
        <v/>
      </c>
      <c r="CM629" s="562" t="str">
        <f>IF(_jhy2_month_day!M625="","",_jhy2_month_day!M625)</f>
        <v/>
      </c>
      <c r="CN629" s="562" t="str">
        <f>IF(_jhy2_month_day!N625="","",_jhy2_month_day!N625)</f>
        <v/>
      </c>
      <c r="CO629" s="562" t="str">
        <f>IF(_jhy2_month_day!O625="","",_jhy2_month_day!O625)</f>
        <v/>
      </c>
      <c r="CP629" s="562" t="str">
        <f>IF(_jhy2_month_day!P625="","",_jhy2_month_day!P625)</f>
        <v/>
      </c>
      <c r="CQ629" s="562" t="str">
        <f>IF(_jhy2_month_day!Q625="","",_jhy2_month_day!Q625)</f>
        <v/>
      </c>
      <c r="CR629" s="563" t="str">
        <f>IF(_jhy2_month_day!R625="","",_jhy2_month_day!R625)</f>
        <v/>
      </c>
      <c r="CS629" s="576" t="str">
        <f>IF(_jhy2_month_day!S625="","",_jhy2_month_day!S625)</f>
        <v/>
      </c>
      <c r="CT629" s="562" t="str">
        <f>IF(_jhy2_month_day!T625="","",_jhy2_month_day!T625)</f>
        <v/>
      </c>
      <c r="CU629" s="577" t="e">
        <f t="shared" si="3491"/>
        <v>#VALUE!</v>
      </c>
      <c r="CV629" s="198" t="e">
        <f t="shared" si="3492"/>
        <v>#VALUE!</v>
      </c>
      <c r="CW629" s="192" t="e">
        <f t="shared" si="3493"/>
        <v>#VALUE!</v>
      </c>
      <c r="CX629" s="192" t="e">
        <f t="shared" si="3494"/>
        <v>#VALUE!</v>
      </c>
      <c r="CY629" s="202" t="e">
        <f t="shared" si="3495"/>
        <v>#VALUE!</v>
      </c>
      <c r="CZ629" s="192" t="e">
        <f t="shared" ref="CZ629:DI629" si="3792">$AJ629*EF629</f>
        <v>#VALUE!</v>
      </c>
      <c r="DA629" s="192" t="e">
        <f t="shared" si="3792"/>
        <v>#VALUE!</v>
      </c>
      <c r="DB629" s="192" t="e">
        <f t="shared" si="3792"/>
        <v>#VALUE!</v>
      </c>
      <c r="DC629" s="192" t="e">
        <f t="shared" si="3792"/>
        <v>#VALUE!</v>
      </c>
      <c r="DD629" s="192" t="e">
        <f t="shared" si="3792"/>
        <v>#VALUE!</v>
      </c>
      <c r="DE629" s="192" t="e">
        <f t="shared" si="3792"/>
        <v>#VALUE!</v>
      </c>
      <c r="DF629" s="192" t="e">
        <f t="shared" si="3792"/>
        <v>#VALUE!</v>
      </c>
      <c r="DG629" s="192" t="e">
        <f t="shared" si="3792"/>
        <v>#VALUE!</v>
      </c>
      <c r="DH629" s="192" t="e">
        <f t="shared" si="3792"/>
        <v>#VALUE!</v>
      </c>
      <c r="DI629" s="192" t="e">
        <f t="shared" si="3792"/>
        <v>#VALUE!</v>
      </c>
      <c r="DJ629" s="192" t="e">
        <f t="shared" si="3497"/>
        <v>#VALUE!</v>
      </c>
      <c r="DK629" s="192" t="e">
        <f t="shared" si="3498"/>
        <v>#VALUE!</v>
      </c>
      <c r="DL629" s="192" t="e">
        <f t="shared" si="3499"/>
        <v>#VALUE!</v>
      </c>
      <c r="DM629" s="192" t="e">
        <f t="shared" si="3500"/>
        <v>#VALUE!</v>
      </c>
      <c r="DN629" s="192" t="e">
        <f t="shared" si="3501"/>
        <v>#VALUE!</v>
      </c>
      <c r="DO629" s="192" t="e">
        <f t="shared" si="3502"/>
        <v>#VALUE!</v>
      </c>
      <c r="DP629" s="192" t="e">
        <f t="shared" si="3503"/>
        <v>#VALUE!</v>
      </c>
      <c r="DQ629" s="192" t="e">
        <f t="shared" si="3504"/>
        <v>#VALUE!</v>
      </c>
      <c r="DR629" s="192" t="e">
        <f t="shared" si="3505"/>
        <v>#VALUE!</v>
      </c>
      <c r="DS629" s="192" t="e">
        <f t="shared" si="3506"/>
        <v>#VALUE!</v>
      </c>
      <c r="DT629" s="192" t="e">
        <f t="shared" si="3507"/>
        <v>#VALUE!</v>
      </c>
      <c r="DU629" s="192" t="e">
        <f t="shared" si="3508"/>
        <v>#VALUE!</v>
      </c>
      <c r="DV629" s="198" t="e">
        <f t="shared" si="3509"/>
        <v>#VALUE!</v>
      </c>
      <c r="DW629" s="198" t="e">
        <f t="shared" si="3510"/>
        <v>#DIV/0!</v>
      </c>
      <c r="DX629" s="198" t="e">
        <f t="shared" si="3511"/>
        <v>#DIV/0!</v>
      </c>
      <c r="DY629" s="198" t="e">
        <f t="shared" si="3512"/>
        <v>#VALUE!</v>
      </c>
      <c r="DZ629" s="198" t="e">
        <f t="shared" si="3513"/>
        <v>#VALUE!</v>
      </c>
      <c r="EA629" s="198" t="e">
        <f t="shared" si="3514"/>
        <v>#VALUE!</v>
      </c>
      <c r="EB629" s="198" t="e">
        <f t="shared" si="3515"/>
        <v>#VALUE!</v>
      </c>
      <c r="EC629" s="198" t="e">
        <f t="shared" si="3516"/>
        <v>#DIV/0!</v>
      </c>
      <c r="ED629" s="198" t="e">
        <f t="shared" si="3517"/>
        <v>#VALUE!</v>
      </c>
      <c r="EE629" s="198" t="e">
        <f t="shared" si="3518"/>
        <v>#VALUE!</v>
      </c>
      <c r="EF629" s="198" t="e">
        <f t="shared" ref="EF629:EO629" si="3793">DV629/SUM($DV629:$EE629)</f>
        <v>#VALUE!</v>
      </c>
      <c r="EG629" s="198" t="e">
        <f t="shared" si="3793"/>
        <v>#DIV/0!</v>
      </c>
      <c r="EH629" s="198" t="e">
        <f t="shared" si="3793"/>
        <v>#DIV/0!</v>
      </c>
      <c r="EI629" s="198" t="e">
        <f t="shared" si="3793"/>
        <v>#VALUE!</v>
      </c>
      <c r="EJ629" s="198" t="e">
        <f t="shared" si="3793"/>
        <v>#VALUE!</v>
      </c>
      <c r="EK629" s="198" t="e">
        <f t="shared" si="3793"/>
        <v>#VALUE!</v>
      </c>
      <c r="EL629" s="198" t="e">
        <f t="shared" si="3793"/>
        <v>#VALUE!</v>
      </c>
      <c r="EM629" s="198" t="e">
        <f t="shared" si="3793"/>
        <v>#DIV/0!</v>
      </c>
      <c r="EN629" s="198" t="e">
        <f t="shared" si="3793"/>
        <v>#VALUE!</v>
      </c>
      <c r="EO629" s="198" t="e">
        <f t="shared" si="3793"/>
        <v>#VALUE!</v>
      </c>
      <c r="EP629" s="511">
        <f t="shared" ref="EP629:EW629" si="3794">EP628</f>
        <v>0.08</v>
      </c>
      <c r="EQ629" s="511">
        <f t="shared" si="3794"/>
        <v>0.015</v>
      </c>
      <c r="ER629" s="511">
        <f t="shared" si="3794"/>
        <v>0.015</v>
      </c>
      <c r="ES629" s="511">
        <f t="shared" si="3794"/>
        <v>0.015</v>
      </c>
      <c r="ET629" s="511">
        <f t="shared" si="3794"/>
        <v>0.015</v>
      </c>
      <c r="EU629" s="511">
        <f t="shared" si="3794"/>
        <v>0.09</v>
      </c>
      <c r="EV629" s="511">
        <f t="shared" si="3794"/>
        <v>0.09</v>
      </c>
      <c r="EW629" s="511">
        <f t="shared" si="3794"/>
        <v>0.09</v>
      </c>
      <c r="EX629" s="420" t="str">
        <f>IF(_tag_month_day!AS625="","",_tag_month_day!AS625/100)</f>
        <v/>
      </c>
      <c r="EY629" s="420" t="str">
        <f>IF(_tag_month_day!AT625="","",_tag_month_day!AT625/100)</f>
        <v/>
      </c>
      <c r="EZ629" s="420" t="str">
        <f>IF(_tag_month_day!AU625="","",_tag_month_day!AU625/100)</f>
        <v/>
      </c>
      <c r="FA629" s="420" t="str">
        <f>IF(_tag_month_day!AV625="","",_tag_month_day!AV625/100)</f>
        <v/>
      </c>
      <c r="FB629" s="420" t="str">
        <f>IF(_tag_month_day!AW625="","",_tag_month_day!AW625/100)</f>
        <v/>
      </c>
      <c r="FC629" s="420" t="str">
        <f>IF(_tag_month_day!AX625="","",_tag_month_day!AX625/100)</f>
        <v/>
      </c>
      <c r="FD629" s="510">
        <f t="shared" si="3547"/>
        <v>0.33</v>
      </c>
      <c r="FE629" s="510">
        <f t="shared" si="3548"/>
        <v>0.19</v>
      </c>
      <c r="FF629" s="510">
        <f t="shared" si="3549"/>
        <v>0.003</v>
      </c>
      <c r="FG629" s="510">
        <f t="shared" si="3550"/>
        <v>0</v>
      </c>
      <c r="FH629" s="603">
        <f t="shared" si="3551"/>
        <v>0.0001</v>
      </c>
      <c r="FI629" s="510">
        <f t="shared" ref="FI629:FR629" si="3795">FI628</f>
        <v>0.41</v>
      </c>
      <c r="FJ629" s="510">
        <f t="shared" si="3795"/>
        <v>0.11</v>
      </c>
      <c r="FK629" s="510">
        <f t="shared" si="3795"/>
        <v>0.015</v>
      </c>
      <c r="FL629" s="510">
        <f t="shared" si="3795"/>
        <v>0</v>
      </c>
      <c r="FM629" s="603">
        <f t="shared" si="3795"/>
        <v>0.0001</v>
      </c>
      <c r="FN629" s="510" t="str">
        <f>IF(_tag_month_day!AY625="","",_tag_month_day!AY625/100)</f>
        <v/>
      </c>
      <c r="FO629" s="510" t="str">
        <f>IF(_tag_month_day!AZ625="","",_tag_month_day!AZ625/100)</f>
        <v/>
      </c>
      <c r="FP629" s="510" t="str">
        <f>IF(_tag_month_day!BA625="","",_tag_month_day!BA625/100)</f>
        <v/>
      </c>
      <c r="FQ629" s="510" t="str">
        <f>IF(_tag_month_day!BB625="","",_tag_month_day!BB625/100)</f>
        <v/>
      </c>
      <c r="FR629" s="603" t="str">
        <f>IF(_tag_month_day!BC625="","",_tag_month_day!BC625/100)</f>
        <v/>
      </c>
      <c r="FS629" s="510" t="str">
        <f>IF(_tag_month_day!BD625="","",_tag_month_day!BD625/100)</f>
        <v/>
      </c>
      <c r="FT629" s="510" t="str">
        <f>IF(_tag_month_day!BE625="","",_tag_month_day!BE625/100)</f>
        <v/>
      </c>
      <c r="FU629" s="510" t="str">
        <f>IF(_tag_month_day!BF625="","",_tag_month_day!BF625/100)</f>
        <v/>
      </c>
      <c r="FV629" s="510" t="str">
        <f>IF(_tag_month_day!BG625="","",_tag_month_day!BG625/100)</f>
        <v/>
      </c>
      <c r="FW629" s="603" t="str">
        <f>IF(_tag_month_day!BH625="","",_tag_month_day!BH625/100)</f>
        <v/>
      </c>
      <c r="FX629" s="510" t="str">
        <f>IF(_tag_month_day!BI625="","",_tag_month_day!BI625/100)</f>
        <v/>
      </c>
      <c r="FY629" s="510" t="str">
        <f>IF(_tag_month_day!BJ625="","",_tag_month_day!BJ625/100)</f>
        <v/>
      </c>
      <c r="FZ629" s="605" t="str">
        <f>IF(_tag_month_day!BK625="","",_tag_month_day!BK625/100)</f>
        <v/>
      </c>
      <c r="GA629" s="510" t="str">
        <f>IF(_tag_month_day!BL625="","",_tag_month_day!BL625/100)</f>
        <v/>
      </c>
      <c r="GB629" s="603" t="str">
        <f>IF(_tag_month_day!BM625="","",_tag_month_day!BM625/100)</f>
        <v/>
      </c>
      <c r="GC629" s="420" t="str">
        <f>IF(_tag_month_day!BN625="","",_tag_month_day!BN625/100)</f>
        <v/>
      </c>
      <c r="GD629" s="420" t="str">
        <f>IF(_tag_month_day!BO625="","",_tag_month_day!BO625/100)</f>
        <v/>
      </c>
      <c r="GE629" s="420" t="str">
        <f>IF(_tag_month_day!BP625="","",_tag_month_day!BP625/100)</f>
        <v/>
      </c>
      <c r="GF629" s="420" t="str">
        <f>IF(_tag_month_day!BQ625="","",_tag_month_day!BQ625/100)</f>
        <v/>
      </c>
      <c r="GG629" s="420" t="str">
        <f>IF(_tag_month_day!BR625="","",_tag_month_day!BR625/100)</f>
        <v/>
      </c>
      <c r="GH629" s="420" t="str">
        <f>IF(_tag_month_day!BS625="","",_tag_month_day!BS625/100)</f>
        <v/>
      </c>
      <c r="GI629" s="603" t="str">
        <f>IF(_tag_month_day!BT625="","",_tag_month_day!BT625/100)</f>
        <v/>
      </c>
      <c r="GJ629" s="612" t="str">
        <f>IF(_tag_month_day!BU625="","",_tag_month_day!BU625/100)</f>
        <v/>
      </c>
      <c r="GK629" s="620" t="str">
        <f>IF(_tag_month_day!BV625="",IF(_rlcf_month_day!A$2="","",_rlcf_month_day!A$2/100),_tag_month_day!BV625/100)</f>
        <v/>
      </c>
      <c r="GL629" s="620" t="str">
        <f>IF(_tag_month_day!BW625="",IF(_rlcf_month_day!B$2="","",_rlcf_month_day!B$2/100),_tag_month_day!BW625/100)</f>
        <v/>
      </c>
      <c r="GM629" s="621" t="str">
        <f>IF(_tag_month_day!BX625="",IF(_rlcf_month_day!C$2="","",_rlcf_month_day!C$2/100),_tag_month_day!BX625/100)</f>
        <v/>
      </c>
      <c r="GN629" s="620" t="str">
        <f>IF(_tag_month_day!BV625="",IF(_rlcf_month_day!A$2="","",_rlcf_month_day!A$2/100),_tag_month_day!BV625/100)</f>
        <v/>
      </c>
      <c r="GO629" s="620" t="str">
        <f>IF(_tag_month_day!BW625="",IF(_rlcf_month_day!B$2="","",_rlcf_month_day!B$2/100),_tag_month_day!BW625/100)</f>
        <v/>
      </c>
      <c r="GP629" s="620" t="str">
        <f>IF(_tag_month_day!CD625="",IF(_rlcf_month_day!E$2="","",_rlcf_month_day!E$2/100),_tag_month_day!CD625/100)</f>
        <v/>
      </c>
      <c r="GQ629" s="620" t="str">
        <f>IF(_tag_month_day!CE625="",IF(_rlcf_month_day!F$2="","",_rlcf_month_day!F$2/100),_tag_month_day!CE625/100)</f>
        <v/>
      </c>
      <c r="GR629" s="621" t="str">
        <f>IF(_tag_month_day!CF625="",IF(_rlcf_month_day!G$2="","",_rlcf_month_day!G$2/100),_tag_month_day!CF625/100)</f>
        <v/>
      </c>
      <c r="GS629" s="626">
        <f t="shared" ref="GS629:HH629" si="3796">GS628</f>
        <v>0.953</v>
      </c>
      <c r="GT629" s="626">
        <f t="shared" si="3796"/>
        <v>0.55</v>
      </c>
      <c r="GU629" s="626">
        <f t="shared" si="3796"/>
        <v>0.55</v>
      </c>
      <c r="GV629" s="626">
        <f t="shared" si="3796"/>
        <v>0.55</v>
      </c>
      <c r="GW629" s="626">
        <f t="shared" si="3796"/>
        <v>0.5</v>
      </c>
      <c r="GX629" s="626">
        <f t="shared" si="3796"/>
        <v>0.935</v>
      </c>
      <c r="GY629" s="626">
        <f t="shared" si="3796"/>
        <v>0.15</v>
      </c>
      <c r="GZ629" s="626">
        <f t="shared" si="3796"/>
        <v>1</v>
      </c>
      <c r="HA629" s="632">
        <f t="shared" si="3796"/>
        <v>0.047</v>
      </c>
      <c r="HB629" s="632">
        <f t="shared" si="3796"/>
        <v>0.45</v>
      </c>
      <c r="HC629" s="632">
        <f t="shared" si="3796"/>
        <v>0.45</v>
      </c>
      <c r="HD629" s="632">
        <f t="shared" si="3796"/>
        <v>0.45</v>
      </c>
      <c r="HE629" s="632">
        <f t="shared" si="3796"/>
        <v>0.5</v>
      </c>
      <c r="HF629" s="632">
        <f t="shared" si="3796"/>
        <v>0.065</v>
      </c>
      <c r="HG629" s="632">
        <f t="shared" si="3796"/>
        <v>0.85</v>
      </c>
      <c r="HH629" s="632">
        <f t="shared" si="3796"/>
        <v>0</v>
      </c>
      <c r="HI629" s="68">
        <f t="shared" si="3523"/>
        <v>0</v>
      </c>
      <c r="HJ629" s="68" t="e">
        <f t="shared" si="3554"/>
        <v>#VALUE!</v>
      </c>
      <c r="HK629" s="202">
        <f t="shared" si="3555"/>
        <v>0.85</v>
      </c>
      <c r="HL629" s="464">
        <f t="shared" si="3556"/>
        <v>550000</v>
      </c>
      <c r="HM629" s="464">
        <f t="shared" si="3557"/>
        <v>480000</v>
      </c>
      <c r="HN629" s="192" t="e">
        <f t="shared" si="3524"/>
        <v>#VALUE!</v>
      </c>
      <c r="HO629" s="192" t="e">
        <f>HN629*HK629*$HO$2/HL629*1000000</f>
        <v>#VALUE!</v>
      </c>
      <c r="HP629" s="192" t="e">
        <f>HN629*HK629*$HP$2/HM629*1000000</f>
        <v>#VALUE!</v>
      </c>
    </row>
    <row r="630" customFormat="1" spans="1:224">
      <c r="A630" s="381">
        <v>625</v>
      </c>
      <c r="B630" s="54">
        <f ca="1" t="shared" si="3558"/>
        <v>43643</v>
      </c>
      <c r="C630" s="57">
        <f t="shared" si="3559"/>
        <v>0.0416666666666667</v>
      </c>
      <c r="D630" s="68" t="str">
        <f ca="1" t="shared" si="3525"/>
        <v>夜班</v>
      </c>
      <c r="E630" s="68" t="str">
        <f ca="1" t="shared" si="3526"/>
        <v>甲</v>
      </c>
      <c r="F630" s="68">
        <f ca="1">SUMPRODUCT((成本日报!$A$3:$A$95=计划!B630)*(成本日报!$B$3:$B$95=计划!$D630),成本日报!$C$3:$C$95)</f>
        <v>1</v>
      </c>
      <c r="G630" s="382">
        <f ca="1" t="shared" si="3560"/>
        <v>43642.9999999985</v>
      </c>
      <c r="H630" s="382">
        <f ca="1" t="shared" si="3527"/>
        <v>43643.0069444429</v>
      </c>
      <c r="I630" s="382">
        <f ca="1" t="shared" si="3528"/>
        <v>43643.0124999985</v>
      </c>
      <c r="J630" s="382">
        <f ca="1" t="shared" si="3529"/>
        <v>43643.0416666652</v>
      </c>
      <c r="K630" s="382">
        <f ca="1" t="shared" si="3530"/>
        <v>43643.1041666652</v>
      </c>
      <c r="L630" s="382">
        <f ca="1" t="shared" si="3531"/>
        <v>43643.1249999985</v>
      </c>
      <c r="M630" s="398" t="str">
        <f>IF(_tag_month_day!A626="","",_tag_month_day!A626)</f>
        <v/>
      </c>
      <c r="N630" s="398" t="str">
        <f>IF(_tag_month_day!B626="","",_tag_month_day!B626)</f>
        <v/>
      </c>
      <c r="O630" s="399" t="e">
        <f t="shared" si="3532"/>
        <v>#VALUE!</v>
      </c>
      <c r="P630" s="398" t="str">
        <f>IF(_tag_month_day!C626="","",_tag_month_day!C626)</f>
        <v/>
      </c>
      <c r="Q630" s="398" t="str">
        <f>IF(_tag_month_day!D626="","",_tag_month_day!D626)</f>
        <v/>
      </c>
      <c r="R630" s="416">
        <f>IF(_tag_month_day!CB626="",R629,_tag_month_day!CB626/100)</f>
        <v>0.07</v>
      </c>
      <c r="S630" s="417" t="str">
        <f>IF(_tag_month_day!E626="","",_tag_month_day!E626)</f>
        <v/>
      </c>
      <c r="T630" s="417" t="str">
        <f>IF(_tag_month_day!F626="","",_tag_month_day!F626)</f>
        <v/>
      </c>
      <c r="U630" s="418" t="e">
        <f t="shared" si="3486"/>
        <v>#VALUE!</v>
      </c>
      <c r="V630" s="53" t="e">
        <f t="shared" si="3487"/>
        <v>#VALUE!</v>
      </c>
      <c r="W630" s="419" t="str">
        <f>IF(_jhy_month_day!A626="","",_jhy_month_day!A626)</f>
        <v/>
      </c>
      <c r="X630" s="420" t="str">
        <f>IF(_jhy_month_day!B626="","",_jhy_month_day!B626/100)</f>
        <v/>
      </c>
      <c r="Y630" s="420" t="str">
        <f>IF(_jhy_month_day!C626="","",_jhy_month_day!C626/100)</f>
        <v/>
      </c>
      <c r="Z630" s="439">
        <f t="shared" si="3576"/>
        <v>157</v>
      </c>
      <c r="AA630" s="440" t="str">
        <f>IF(_tag_month_day!G626="","",_tag_month_day!G626/100)</f>
        <v/>
      </c>
      <c r="AB630" s="440" t="str">
        <f>IF(_tag_month_day!H626="","",_tag_month_day!H626/100)</f>
        <v/>
      </c>
      <c r="AC630" s="193">
        <f t="shared" si="3533"/>
        <v>1.59963432013121</v>
      </c>
      <c r="AD630" s="441" t="str">
        <f t="shared" si="3534"/>
        <v/>
      </c>
      <c r="AE630" s="442" t="str">
        <f t="shared" si="3535"/>
        <v/>
      </c>
      <c r="AF630" s="443">
        <v>1</v>
      </c>
      <c r="AG630" s="68" t="str">
        <f>IF(_duihao_month_day!A626="","",_duihao_month_day!A626)</f>
        <v/>
      </c>
      <c r="AH630" s="463">
        <f>IF(_gyk_month_day!B626="",AH629,_gyk_month_day!B626)</f>
        <v>820</v>
      </c>
      <c r="AI630" s="464"/>
      <c r="AJ630" s="68" t="str">
        <f>IF(_tag_month_day!I626="","",_tag_month_day!I626)</f>
        <v/>
      </c>
      <c r="AK630" s="465" t="str">
        <f>IF(_tzyy_month_day!A626="","",_tzyy_month_day!A626)</f>
        <v/>
      </c>
      <c r="AL630" s="465" t="str">
        <f>IF(_tzyy_month_day!B626="","",_tzyy_month_day!B626)</f>
        <v/>
      </c>
      <c r="AM630" s="465" t="str">
        <f>IF(_tzyy_month_day!C626="","",_tzyy_month_day!C626)</f>
        <v/>
      </c>
      <c r="AN630" s="466" t="str">
        <f>IF(_tag_month_day!CG626="","",_tag_month_day!CG626)</f>
        <v/>
      </c>
      <c r="AO630" s="466" t="str">
        <f>IF(_tag_month_day!CH626="","",_tag_month_day!CH626)</f>
        <v/>
      </c>
      <c r="AP630" s="486" t="e">
        <f t="shared" si="3536"/>
        <v>#VALUE!</v>
      </c>
      <c r="AQ630" s="487" t="str">
        <f>IF(_tag_month_day!J626="","",_tag_month_day!J626/100)</f>
        <v/>
      </c>
      <c r="AR630" s="488">
        <f t="shared" si="3537"/>
        <v>1.3</v>
      </c>
      <c r="AS630" s="489" t="e">
        <f t="shared" si="3488"/>
        <v>#VALUE!</v>
      </c>
      <c r="AT630" s="489">
        <f t="shared" si="3538"/>
        <v>0</v>
      </c>
      <c r="AU630" s="490" t="str">
        <f>IF(_tag_month_day!K626="","",_tag_month_day!K626)</f>
        <v/>
      </c>
      <c r="AV630" s="491" t="str">
        <f>IF(_tag_month_day!L626="","",_tag_month_day!L626/100)</f>
        <v/>
      </c>
      <c r="AW630" s="420">
        <f t="shared" si="3460"/>
        <v>0</v>
      </c>
      <c r="AX630" s="420">
        <f t="shared" si="3539"/>
        <v>0</v>
      </c>
      <c r="AY630" s="420" t="str">
        <f>IF(_tag_month_day!M626="","",_tag_month_day!M626/100)</f>
        <v/>
      </c>
      <c r="AZ630" s="420" t="str">
        <f>IF(_tag_month_day!N626="","",_tag_month_day!N626/100)</f>
        <v/>
      </c>
      <c r="BA630" s="420" t="str">
        <f>IF(_tag_month_day!O626="","",_tag_month_day!O626/100)</f>
        <v/>
      </c>
      <c r="BB630" s="496" t="str">
        <f>IF(_tag_month_day!P626="","",_tag_month_day!P626/100)</f>
        <v/>
      </c>
      <c r="BC630" s="496">
        <f t="shared" si="3540"/>
        <v>0</v>
      </c>
      <c r="BD630" s="496" t="str">
        <f>IF(_tag_month_day!Q626="","",_tag_month_day!Q626/100)</f>
        <v/>
      </c>
      <c r="BE630" s="510" t="str">
        <f>IF(_tag_month_day!R626="","",_tag_month_day!R626/100)</f>
        <v/>
      </c>
      <c r="BF630" s="413" t="str">
        <f>IF(_tag_month_day!CC626="","",_tag_month_day!CC626/100)</f>
        <v/>
      </c>
      <c r="BG630" s="511" t="e">
        <f t="shared" si="3489"/>
        <v>#VALUE!</v>
      </c>
      <c r="BH630" s="198">
        <f t="shared" si="3490"/>
        <v>0</v>
      </c>
      <c r="BI630" s="512" t="e">
        <f>IF(CX630=0,BI629,(DK630*查询!$R$5+DL630*查询!$Q$5+DM630*查询!$N$5+DN630*查询!$O$5+DO630*查询!$P$5)*AF630/CX630)</f>
        <v>#VALUE!</v>
      </c>
      <c r="BJ630" s="512" t="e">
        <f>IF(CX630=0,BJ629,(DP630*查询!$S$5+DQ630*查询!$T$5+DR630*查询!$U$5)*AF630/CX630)</f>
        <v>#VALUE!</v>
      </c>
      <c r="BK630" s="512">
        <f t="shared" si="3541"/>
        <v>1</v>
      </c>
      <c r="BL630" s="513" t="str">
        <f>IF(_cfyc_month_day!A626="","",_cfyc_month_day!A626)</f>
        <v/>
      </c>
      <c r="BM630" s="513" t="str">
        <f>IF(_cfyc_month_day!B626="","",_cfyc_month_day!B626)</f>
        <v/>
      </c>
      <c r="BN630" s="513" t="str">
        <f>IF(_cfyc_month_day!C626="","",_cfyc_month_day!C626)</f>
        <v/>
      </c>
      <c r="BO630" s="522" t="str">
        <f>IF(_cfyc_month_day!D626="","",_cfyc_month_day!D626)</f>
        <v/>
      </c>
      <c r="BP630" s="522" t="str">
        <f>IF(_cfyc_month_day!E626="","",_cfyc_month_day!E626)</f>
        <v/>
      </c>
      <c r="BQ630" s="522" t="str">
        <f>IF(_cfyc_month_day!F626="","",_cfyc_month_day!F626)</f>
        <v/>
      </c>
      <c r="BR630" s="513" t="str">
        <f>IF(_tag_month_day!T626="","",_tag_month_day!T626)</f>
        <v/>
      </c>
      <c r="BS630" s="513" t="str">
        <f>IF(_tag_month_day!U626="","",_tag_month_day!U626)</f>
        <v/>
      </c>
      <c r="BT630" s="523" t="str">
        <f t="shared" si="3542"/>
        <v/>
      </c>
      <c r="BU630" s="223" t="str">
        <f>IF(_tag_month_day!V626="","",_tag_month_day!V626)</f>
        <v/>
      </c>
      <c r="BV630" s="206" t="str">
        <f>IF(_tag_month_day!W626="","",_tag_month_day!W626)</f>
        <v/>
      </c>
      <c r="BW630" s="540" t="str">
        <f>IF(_tag_month_day!X626="","",_tag_month_day!X626)</f>
        <v/>
      </c>
      <c r="BX630" s="540" t="str">
        <f>IF(_tag_month_day!Y626="","",_tag_month_day!Y626)</f>
        <v/>
      </c>
      <c r="BY630" s="541">
        <f ca="1" t="shared" si="3543"/>
        <v>43643.1249999985</v>
      </c>
      <c r="BZ630" s="542"/>
      <c r="CA630" s="543" t="str">
        <f>IF(_jhy2_month_day!A626="","",_jhy2_month_day!A626)</f>
        <v/>
      </c>
      <c r="CB630" s="464" t="str">
        <f>IF(_jhy2_month_day!B626="","",_jhy2_month_day!B626)</f>
        <v/>
      </c>
      <c r="CC630" s="464" t="str">
        <f>IF(_jhy2_month_day!C626="","",_jhy2_month_day!C626)</f>
        <v/>
      </c>
      <c r="CD630" s="464" t="str">
        <f>IF(_jhy2_month_day!D626="","",_jhy2_month_day!D626)</f>
        <v/>
      </c>
      <c r="CE630" s="464" t="str">
        <f>IF(_jhy2_month_day!E626="","",_jhy2_month_day!E626)</f>
        <v/>
      </c>
      <c r="CF630" s="464" t="str">
        <f>IF(_jhy2_month_day!F626="","",_jhy2_month_day!F626)</f>
        <v/>
      </c>
      <c r="CG630" s="464" t="str">
        <f>IF(_jhy2_month_day!G626="","",_jhy2_month_day!G626)</f>
        <v/>
      </c>
      <c r="CH630" s="464" t="str">
        <f>IF(_jhy2_month_day!H626="","",_jhy2_month_day!H626)</f>
        <v/>
      </c>
      <c r="CI630" s="464" t="str">
        <f>IF(_jhy2_month_day!I626="","",_jhy2_month_day!I626)</f>
        <v/>
      </c>
      <c r="CJ630" s="464" t="str">
        <f>IF(_jhy2_month_day!J626="","",_jhy2_month_day!J626)</f>
        <v/>
      </c>
      <c r="CK630" s="464" t="str">
        <f>IF(_jhy2_month_day!K626="","",_jhy2_month_day!K626)</f>
        <v/>
      </c>
      <c r="CL630" s="562" t="str">
        <f>IF(_jhy2_month_day!L626="","",_jhy2_month_day!L626)</f>
        <v/>
      </c>
      <c r="CM630" s="562" t="str">
        <f>IF(_jhy2_month_day!M626="","",_jhy2_month_day!M626)</f>
        <v/>
      </c>
      <c r="CN630" s="562" t="str">
        <f>IF(_jhy2_month_day!N626="","",_jhy2_month_day!N626)</f>
        <v/>
      </c>
      <c r="CO630" s="562" t="str">
        <f>IF(_jhy2_month_day!O626="","",_jhy2_month_day!O626)</f>
        <v/>
      </c>
      <c r="CP630" s="562" t="str">
        <f>IF(_jhy2_month_day!P626="","",_jhy2_month_day!P626)</f>
        <v/>
      </c>
      <c r="CQ630" s="562" t="str">
        <f>IF(_jhy2_month_day!Q626="","",_jhy2_month_day!Q626)</f>
        <v/>
      </c>
      <c r="CR630" s="563" t="str">
        <f>IF(_jhy2_month_day!R626="","",_jhy2_month_day!R626)</f>
        <v/>
      </c>
      <c r="CS630" s="576" t="str">
        <f>IF(_jhy2_month_day!S626="","",_jhy2_month_day!S626)</f>
        <v/>
      </c>
      <c r="CT630" s="562" t="str">
        <f>IF(_jhy2_month_day!T626="","",_jhy2_month_day!T626)</f>
        <v/>
      </c>
      <c r="CU630" s="577" t="e">
        <f t="shared" si="3491"/>
        <v>#VALUE!</v>
      </c>
      <c r="CV630" s="198" t="e">
        <f t="shared" si="3492"/>
        <v>#VALUE!</v>
      </c>
      <c r="CW630" s="192" t="e">
        <f t="shared" si="3493"/>
        <v>#VALUE!</v>
      </c>
      <c r="CX630" s="192" t="e">
        <f t="shared" si="3494"/>
        <v>#VALUE!</v>
      </c>
      <c r="CY630" s="202" t="e">
        <f t="shared" si="3495"/>
        <v>#VALUE!</v>
      </c>
      <c r="CZ630" s="192" t="e">
        <f t="shared" ref="CZ630:DI630" si="3797">$AJ630*EF630</f>
        <v>#VALUE!</v>
      </c>
      <c r="DA630" s="192" t="e">
        <f t="shared" si="3797"/>
        <v>#VALUE!</v>
      </c>
      <c r="DB630" s="192" t="e">
        <f t="shared" si="3797"/>
        <v>#VALUE!</v>
      </c>
      <c r="DC630" s="192" t="e">
        <f t="shared" si="3797"/>
        <v>#VALUE!</v>
      </c>
      <c r="DD630" s="192" t="e">
        <f t="shared" si="3797"/>
        <v>#VALUE!</v>
      </c>
      <c r="DE630" s="192" t="e">
        <f t="shared" si="3797"/>
        <v>#VALUE!</v>
      </c>
      <c r="DF630" s="192" t="e">
        <f t="shared" si="3797"/>
        <v>#VALUE!</v>
      </c>
      <c r="DG630" s="192" t="e">
        <f t="shared" si="3797"/>
        <v>#VALUE!</v>
      </c>
      <c r="DH630" s="192" t="e">
        <f t="shared" si="3797"/>
        <v>#VALUE!</v>
      </c>
      <c r="DI630" s="192" t="e">
        <f t="shared" si="3797"/>
        <v>#VALUE!</v>
      </c>
      <c r="DJ630" s="192" t="e">
        <f t="shared" si="3497"/>
        <v>#VALUE!</v>
      </c>
      <c r="DK630" s="192" t="e">
        <f t="shared" si="3498"/>
        <v>#VALUE!</v>
      </c>
      <c r="DL630" s="192" t="e">
        <f t="shared" si="3499"/>
        <v>#VALUE!</v>
      </c>
      <c r="DM630" s="192" t="e">
        <f t="shared" si="3500"/>
        <v>#VALUE!</v>
      </c>
      <c r="DN630" s="192" t="e">
        <f t="shared" si="3501"/>
        <v>#VALUE!</v>
      </c>
      <c r="DO630" s="192" t="e">
        <f t="shared" si="3502"/>
        <v>#VALUE!</v>
      </c>
      <c r="DP630" s="192" t="e">
        <f t="shared" si="3503"/>
        <v>#VALUE!</v>
      </c>
      <c r="DQ630" s="192" t="e">
        <f t="shared" si="3504"/>
        <v>#VALUE!</v>
      </c>
      <c r="DR630" s="192" t="e">
        <f t="shared" si="3505"/>
        <v>#VALUE!</v>
      </c>
      <c r="DS630" s="192" t="e">
        <f t="shared" si="3506"/>
        <v>#VALUE!</v>
      </c>
      <c r="DT630" s="192" t="e">
        <f t="shared" si="3507"/>
        <v>#VALUE!</v>
      </c>
      <c r="DU630" s="192" t="e">
        <f t="shared" si="3508"/>
        <v>#VALUE!</v>
      </c>
      <c r="DV630" s="198" t="e">
        <f t="shared" si="3509"/>
        <v>#VALUE!</v>
      </c>
      <c r="DW630" s="198" t="e">
        <f t="shared" si="3510"/>
        <v>#DIV/0!</v>
      </c>
      <c r="DX630" s="198" t="e">
        <f t="shared" si="3511"/>
        <v>#DIV/0!</v>
      </c>
      <c r="DY630" s="198" t="e">
        <f t="shared" si="3512"/>
        <v>#VALUE!</v>
      </c>
      <c r="DZ630" s="198" t="e">
        <f t="shared" si="3513"/>
        <v>#VALUE!</v>
      </c>
      <c r="EA630" s="198" t="e">
        <f t="shared" si="3514"/>
        <v>#VALUE!</v>
      </c>
      <c r="EB630" s="198" t="e">
        <f t="shared" si="3515"/>
        <v>#VALUE!</v>
      </c>
      <c r="EC630" s="198" t="e">
        <f t="shared" si="3516"/>
        <v>#DIV/0!</v>
      </c>
      <c r="ED630" s="198" t="e">
        <f t="shared" si="3517"/>
        <v>#VALUE!</v>
      </c>
      <c r="EE630" s="198" t="e">
        <f t="shared" si="3518"/>
        <v>#VALUE!</v>
      </c>
      <c r="EF630" s="198" t="e">
        <f t="shared" ref="EF630:EO630" si="3798">DV630/SUM($DV630:$EE630)</f>
        <v>#VALUE!</v>
      </c>
      <c r="EG630" s="198" t="e">
        <f t="shared" si="3798"/>
        <v>#DIV/0!</v>
      </c>
      <c r="EH630" s="198" t="e">
        <f t="shared" si="3798"/>
        <v>#DIV/0!</v>
      </c>
      <c r="EI630" s="198" t="e">
        <f t="shared" si="3798"/>
        <v>#VALUE!</v>
      </c>
      <c r="EJ630" s="198" t="e">
        <f t="shared" si="3798"/>
        <v>#VALUE!</v>
      </c>
      <c r="EK630" s="198" t="e">
        <f t="shared" si="3798"/>
        <v>#VALUE!</v>
      </c>
      <c r="EL630" s="198" t="e">
        <f t="shared" si="3798"/>
        <v>#VALUE!</v>
      </c>
      <c r="EM630" s="198" t="e">
        <f t="shared" si="3798"/>
        <v>#DIV/0!</v>
      </c>
      <c r="EN630" s="198" t="e">
        <f t="shared" si="3798"/>
        <v>#VALUE!</v>
      </c>
      <c r="EO630" s="198" t="e">
        <f t="shared" si="3798"/>
        <v>#VALUE!</v>
      </c>
      <c r="EP630" s="511">
        <f t="shared" ref="EP630:EW630" si="3799">EP629</f>
        <v>0.08</v>
      </c>
      <c r="EQ630" s="511">
        <f t="shared" si="3799"/>
        <v>0.015</v>
      </c>
      <c r="ER630" s="511">
        <f t="shared" si="3799"/>
        <v>0.015</v>
      </c>
      <c r="ES630" s="511">
        <f t="shared" si="3799"/>
        <v>0.015</v>
      </c>
      <c r="ET630" s="511">
        <f t="shared" si="3799"/>
        <v>0.015</v>
      </c>
      <c r="EU630" s="511">
        <f t="shared" si="3799"/>
        <v>0.09</v>
      </c>
      <c r="EV630" s="511">
        <f t="shared" si="3799"/>
        <v>0.09</v>
      </c>
      <c r="EW630" s="511">
        <f t="shared" si="3799"/>
        <v>0.09</v>
      </c>
      <c r="EX630" s="420" t="str">
        <f>IF(_tag_month_day!AS626="","",_tag_month_day!AS626/100)</f>
        <v/>
      </c>
      <c r="EY630" s="420" t="str">
        <f>IF(_tag_month_day!AT626="","",_tag_month_day!AT626/100)</f>
        <v/>
      </c>
      <c r="EZ630" s="420" t="str">
        <f>IF(_tag_month_day!AU626="","",_tag_month_day!AU626/100)</f>
        <v/>
      </c>
      <c r="FA630" s="420" t="str">
        <f>IF(_tag_month_day!AV626="","",_tag_month_day!AV626/100)</f>
        <v/>
      </c>
      <c r="FB630" s="420" t="str">
        <f>IF(_tag_month_day!AW626="","",_tag_month_day!AW626/100)</f>
        <v/>
      </c>
      <c r="FC630" s="420" t="str">
        <f>IF(_tag_month_day!AX626="","",_tag_month_day!AX626/100)</f>
        <v/>
      </c>
      <c r="FD630" s="510">
        <f t="shared" si="3547"/>
        <v>0.33</v>
      </c>
      <c r="FE630" s="510">
        <f t="shared" si="3548"/>
        <v>0.19</v>
      </c>
      <c r="FF630" s="510">
        <f t="shared" si="3549"/>
        <v>0.003</v>
      </c>
      <c r="FG630" s="510">
        <f t="shared" si="3550"/>
        <v>0</v>
      </c>
      <c r="FH630" s="603">
        <f t="shared" si="3551"/>
        <v>0.0001</v>
      </c>
      <c r="FI630" s="510">
        <f t="shared" ref="FI630:FR630" si="3800">FI629</f>
        <v>0.41</v>
      </c>
      <c r="FJ630" s="510">
        <f t="shared" si="3800"/>
        <v>0.11</v>
      </c>
      <c r="FK630" s="510">
        <f t="shared" si="3800"/>
        <v>0.015</v>
      </c>
      <c r="FL630" s="510">
        <f t="shared" si="3800"/>
        <v>0</v>
      </c>
      <c r="FM630" s="603">
        <f t="shared" si="3800"/>
        <v>0.0001</v>
      </c>
      <c r="FN630" s="510" t="str">
        <f>IF(_tag_month_day!AY626="","",_tag_month_day!AY626/100)</f>
        <v/>
      </c>
      <c r="FO630" s="510" t="str">
        <f>IF(_tag_month_day!AZ626="","",_tag_month_day!AZ626/100)</f>
        <v/>
      </c>
      <c r="FP630" s="510" t="str">
        <f>IF(_tag_month_day!BA626="","",_tag_month_day!BA626/100)</f>
        <v/>
      </c>
      <c r="FQ630" s="510" t="str">
        <f>IF(_tag_month_day!BB626="","",_tag_month_day!BB626/100)</f>
        <v/>
      </c>
      <c r="FR630" s="603" t="str">
        <f>IF(_tag_month_day!BC626="","",_tag_month_day!BC626/100)</f>
        <v/>
      </c>
      <c r="FS630" s="510" t="str">
        <f>IF(_tag_month_day!BD626="","",_tag_month_day!BD626/100)</f>
        <v/>
      </c>
      <c r="FT630" s="510" t="str">
        <f>IF(_tag_month_day!BE626="","",_tag_month_day!BE626/100)</f>
        <v/>
      </c>
      <c r="FU630" s="510" t="str">
        <f>IF(_tag_month_day!BF626="","",_tag_month_day!BF626/100)</f>
        <v/>
      </c>
      <c r="FV630" s="510" t="str">
        <f>IF(_tag_month_day!BG626="","",_tag_month_day!BG626/100)</f>
        <v/>
      </c>
      <c r="FW630" s="603" t="str">
        <f>IF(_tag_month_day!BH626="","",_tag_month_day!BH626/100)</f>
        <v/>
      </c>
      <c r="FX630" s="510" t="str">
        <f>IF(_tag_month_day!BI626="","",_tag_month_day!BI626/100)</f>
        <v/>
      </c>
      <c r="FY630" s="510" t="str">
        <f>IF(_tag_month_day!BJ626="","",_tag_month_day!BJ626/100)</f>
        <v/>
      </c>
      <c r="FZ630" s="605" t="str">
        <f>IF(_tag_month_day!BK626="","",_tag_month_day!BK626/100)</f>
        <v/>
      </c>
      <c r="GA630" s="510" t="str">
        <f>IF(_tag_month_day!BL626="","",_tag_month_day!BL626/100)</f>
        <v/>
      </c>
      <c r="GB630" s="603" t="str">
        <f>IF(_tag_month_day!BM626="","",_tag_month_day!BM626/100)</f>
        <v/>
      </c>
      <c r="GC630" s="420" t="str">
        <f>IF(_tag_month_day!BN626="","",_tag_month_day!BN626/100)</f>
        <v/>
      </c>
      <c r="GD630" s="420" t="str">
        <f>IF(_tag_month_day!BO626="","",_tag_month_day!BO626/100)</f>
        <v/>
      </c>
      <c r="GE630" s="420" t="str">
        <f>IF(_tag_month_day!BP626="","",_tag_month_day!BP626/100)</f>
        <v/>
      </c>
      <c r="GF630" s="420" t="str">
        <f>IF(_tag_month_day!BQ626="","",_tag_month_day!BQ626/100)</f>
        <v/>
      </c>
      <c r="GG630" s="420" t="str">
        <f>IF(_tag_month_day!BR626="","",_tag_month_day!BR626/100)</f>
        <v/>
      </c>
      <c r="GH630" s="420" t="str">
        <f>IF(_tag_month_day!BS626="","",_tag_month_day!BS626/100)</f>
        <v/>
      </c>
      <c r="GI630" s="603" t="str">
        <f>IF(_tag_month_day!BT626="","",_tag_month_day!BT626/100)</f>
        <v/>
      </c>
      <c r="GJ630" s="612" t="str">
        <f>IF(_tag_month_day!BU626="","",_tag_month_day!BU626/100)</f>
        <v/>
      </c>
      <c r="GK630" s="620" t="str">
        <f>IF(_tag_month_day!BV626="",IF(_rlcf_month_day!A$2="","",_rlcf_month_day!A$2/100),_tag_month_day!BV626/100)</f>
        <v/>
      </c>
      <c r="GL630" s="620" t="str">
        <f>IF(_tag_month_day!BW626="",IF(_rlcf_month_day!B$2="","",_rlcf_month_day!B$2/100),_tag_month_day!BW626/100)</f>
        <v/>
      </c>
      <c r="GM630" s="621" t="str">
        <f>IF(_tag_month_day!BX626="",IF(_rlcf_month_day!C$2="","",_rlcf_month_day!C$2/100),_tag_month_day!BX626/100)</f>
        <v/>
      </c>
      <c r="GN630" s="620" t="str">
        <f>IF(_tag_month_day!BV626="",IF(_rlcf_month_day!A$2="","",_rlcf_month_day!A$2/100),_tag_month_day!BV626/100)</f>
        <v/>
      </c>
      <c r="GO630" s="620" t="str">
        <f>IF(_tag_month_day!BW626="",IF(_rlcf_month_day!B$2="","",_rlcf_month_day!B$2/100),_tag_month_day!BW626/100)</f>
        <v/>
      </c>
      <c r="GP630" s="620" t="str">
        <f>IF(_tag_month_day!CD626="",IF(_rlcf_month_day!E$2="","",_rlcf_month_day!E$2/100),_tag_month_day!CD626/100)</f>
        <v/>
      </c>
      <c r="GQ630" s="620" t="str">
        <f>IF(_tag_month_day!CE626="",IF(_rlcf_month_day!F$2="","",_rlcf_month_day!F$2/100),_tag_month_day!CE626/100)</f>
        <v/>
      </c>
      <c r="GR630" s="621" t="str">
        <f>IF(_tag_month_day!CF626="",IF(_rlcf_month_day!G$2="","",_rlcf_month_day!G$2/100),_tag_month_day!CF626/100)</f>
        <v/>
      </c>
      <c r="GS630" s="626">
        <f t="shared" ref="GS630:HH630" si="3801">GS629</f>
        <v>0.953</v>
      </c>
      <c r="GT630" s="626">
        <f t="shared" si="3801"/>
        <v>0.55</v>
      </c>
      <c r="GU630" s="626">
        <f t="shared" si="3801"/>
        <v>0.55</v>
      </c>
      <c r="GV630" s="626">
        <f t="shared" si="3801"/>
        <v>0.55</v>
      </c>
      <c r="GW630" s="626">
        <f t="shared" si="3801"/>
        <v>0.5</v>
      </c>
      <c r="GX630" s="626">
        <f t="shared" si="3801"/>
        <v>0.935</v>
      </c>
      <c r="GY630" s="626">
        <f t="shared" si="3801"/>
        <v>0.15</v>
      </c>
      <c r="GZ630" s="626">
        <f t="shared" si="3801"/>
        <v>1</v>
      </c>
      <c r="HA630" s="632">
        <f t="shared" si="3801"/>
        <v>0.047</v>
      </c>
      <c r="HB630" s="632">
        <f t="shared" si="3801"/>
        <v>0.45</v>
      </c>
      <c r="HC630" s="632">
        <f t="shared" si="3801"/>
        <v>0.45</v>
      </c>
      <c r="HD630" s="632">
        <f t="shared" si="3801"/>
        <v>0.45</v>
      </c>
      <c r="HE630" s="632">
        <f t="shared" si="3801"/>
        <v>0.5</v>
      </c>
      <c r="HF630" s="632">
        <f t="shared" si="3801"/>
        <v>0.065</v>
      </c>
      <c r="HG630" s="632">
        <f t="shared" si="3801"/>
        <v>0.85</v>
      </c>
      <c r="HH630" s="632">
        <f t="shared" si="3801"/>
        <v>0</v>
      </c>
      <c r="HI630" s="68">
        <f t="shared" si="3523"/>
        <v>0</v>
      </c>
      <c r="HJ630" s="68" t="e">
        <f t="shared" si="3554"/>
        <v>#VALUE!</v>
      </c>
      <c r="HK630" s="202">
        <f t="shared" si="3555"/>
        <v>0.85</v>
      </c>
      <c r="HL630" s="464">
        <f t="shared" si="3556"/>
        <v>550000</v>
      </c>
      <c r="HM630" s="464">
        <f t="shared" si="3557"/>
        <v>480000</v>
      </c>
      <c r="HN630" s="192" t="e">
        <f t="shared" si="3524"/>
        <v>#VALUE!</v>
      </c>
      <c r="HO630" s="192" t="e">
        <f>HN630*HK630*$HO$2/HL630*1000000</f>
        <v>#VALUE!</v>
      </c>
      <c r="HP630" s="192" t="e">
        <f>HN630*HK630*$HP$2/HM630*1000000</f>
        <v>#VALUE!</v>
      </c>
    </row>
    <row r="631" customFormat="1" spans="1:224">
      <c r="A631" s="381">
        <v>626</v>
      </c>
      <c r="B631" s="54">
        <f ca="1" t="shared" si="3558"/>
        <v>43643</v>
      </c>
      <c r="C631" s="57">
        <f t="shared" si="3559"/>
        <v>0.0416666666666667</v>
      </c>
      <c r="D631" s="68" t="str">
        <f ca="1" t="shared" si="3525"/>
        <v>夜班</v>
      </c>
      <c r="E631" s="68" t="str">
        <f ca="1" t="shared" si="3526"/>
        <v>甲</v>
      </c>
      <c r="F631" s="68">
        <f ca="1">SUMPRODUCT((成本日报!$A$3:$A$95=计划!B631)*(成本日报!$B$3:$B$95=计划!$D631),成本日报!$C$3:$C$95)</f>
        <v>1</v>
      </c>
      <c r="G631" s="382">
        <f ca="1" t="shared" si="3560"/>
        <v>43643.0416666652</v>
      </c>
      <c r="H631" s="382">
        <f ca="1" t="shared" si="3527"/>
        <v>43643.0486111096</v>
      </c>
      <c r="I631" s="382">
        <f ca="1" t="shared" si="3528"/>
        <v>43643.0541666651</v>
      </c>
      <c r="J631" s="382">
        <f ca="1" t="shared" si="3529"/>
        <v>43643.0833333318</v>
      </c>
      <c r="K631" s="382">
        <f ca="1" t="shared" si="3530"/>
        <v>43643.1458333318</v>
      </c>
      <c r="L631" s="382">
        <f ca="1" t="shared" si="3531"/>
        <v>43643.1666666652</v>
      </c>
      <c r="M631" s="398" t="str">
        <f>IF(_tag_month_day!A627="","",_tag_month_day!A627)</f>
        <v/>
      </c>
      <c r="N631" s="398" t="str">
        <f>IF(_tag_month_day!B627="","",_tag_month_day!B627)</f>
        <v/>
      </c>
      <c r="O631" s="399" t="e">
        <f t="shared" si="3532"/>
        <v>#VALUE!</v>
      </c>
      <c r="P631" s="398" t="str">
        <f>IF(_tag_month_day!C627="","",_tag_month_day!C627)</f>
        <v/>
      </c>
      <c r="Q631" s="398" t="str">
        <f>IF(_tag_month_day!D627="","",_tag_month_day!D627)</f>
        <v/>
      </c>
      <c r="R631" s="416">
        <f>IF(_tag_month_day!CB627="",R630,_tag_month_day!CB627/100)</f>
        <v>0.07</v>
      </c>
      <c r="S631" s="417" t="str">
        <f>IF(_tag_month_day!E627="","",_tag_month_day!E627)</f>
        <v/>
      </c>
      <c r="T631" s="417" t="str">
        <f>IF(_tag_month_day!F627="","",_tag_month_day!F627)</f>
        <v/>
      </c>
      <c r="U631" s="418" t="e">
        <f t="shared" si="3486"/>
        <v>#VALUE!</v>
      </c>
      <c r="V631" s="53" t="e">
        <f t="shared" si="3487"/>
        <v>#VALUE!</v>
      </c>
      <c r="W631" s="419" t="str">
        <f>IF(_jhy_month_day!A627="","",_jhy_month_day!A627)</f>
        <v/>
      </c>
      <c r="X631" s="420" t="str">
        <f>IF(_jhy_month_day!B627="","",_jhy_month_day!B627/100)</f>
        <v/>
      </c>
      <c r="Y631" s="420" t="str">
        <f>IF(_jhy_month_day!C627="","",_jhy_month_day!C627/100)</f>
        <v/>
      </c>
      <c r="Z631" s="439">
        <f t="shared" si="3576"/>
        <v>157</v>
      </c>
      <c r="AA631" s="440" t="str">
        <f>IF(_tag_month_day!G627="","",_tag_month_day!G627/100)</f>
        <v/>
      </c>
      <c r="AB631" s="440" t="str">
        <f>IF(_tag_month_day!H627="","",_tag_month_day!H627/100)</f>
        <v/>
      </c>
      <c r="AC631" s="193">
        <f t="shared" si="3533"/>
        <v>1.59963432013121</v>
      </c>
      <c r="AD631" s="441" t="str">
        <f t="shared" si="3534"/>
        <v/>
      </c>
      <c r="AE631" s="442" t="str">
        <f t="shared" si="3535"/>
        <v/>
      </c>
      <c r="AF631" s="443">
        <v>1</v>
      </c>
      <c r="AG631" s="68" t="str">
        <f>IF(_duihao_month_day!A627="","",_duihao_month_day!A627)</f>
        <v/>
      </c>
      <c r="AH631" s="463">
        <f>IF(_gyk_month_day!B627="",AH630,_gyk_month_day!B627)</f>
        <v>820</v>
      </c>
      <c r="AI631" s="464"/>
      <c r="AJ631" s="68" t="str">
        <f>IF(_tag_month_day!I627="","",_tag_month_day!I627)</f>
        <v/>
      </c>
      <c r="AK631" s="465" t="str">
        <f>IF(_tzyy_month_day!A627="","",_tzyy_month_day!A627)</f>
        <v/>
      </c>
      <c r="AL631" s="465" t="str">
        <f>IF(_tzyy_month_day!B627="","",_tzyy_month_day!B627)</f>
        <v/>
      </c>
      <c r="AM631" s="465" t="str">
        <f>IF(_tzyy_month_day!C627="","",_tzyy_month_day!C627)</f>
        <v/>
      </c>
      <c r="AN631" s="466" t="str">
        <f>IF(_tag_month_day!CG627="","",_tag_month_day!CG627)</f>
        <v/>
      </c>
      <c r="AO631" s="466" t="str">
        <f>IF(_tag_month_day!CH627="","",_tag_month_day!CH627)</f>
        <v/>
      </c>
      <c r="AP631" s="486" t="e">
        <f t="shared" si="3536"/>
        <v>#VALUE!</v>
      </c>
      <c r="AQ631" s="487" t="str">
        <f>IF(_tag_month_day!J627="","",_tag_month_day!J627/100)</f>
        <v/>
      </c>
      <c r="AR631" s="488">
        <f t="shared" si="3537"/>
        <v>1.3</v>
      </c>
      <c r="AS631" s="489" t="e">
        <f t="shared" si="3488"/>
        <v>#VALUE!</v>
      </c>
      <c r="AT631" s="489">
        <f t="shared" si="3538"/>
        <v>0</v>
      </c>
      <c r="AU631" s="490" t="str">
        <f>IF(_tag_month_day!K627="","",_tag_month_day!K627)</f>
        <v/>
      </c>
      <c r="AV631" s="491" t="str">
        <f>IF(_tag_month_day!L627="","",_tag_month_day!L627/100)</f>
        <v/>
      </c>
      <c r="AW631" s="420">
        <f t="shared" si="3460"/>
        <v>0</v>
      </c>
      <c r="AX631" s="420">
        <f t="shared" si="3539"/>
        <v>0</v>
      </c>
      <c r="AY631" s="420" t="str">
        <f>IF(_tag_month_day!M627="","",_tag_month_day!M627/100)</f>
        <v/>
      </c>
      <c r="AZ631" s="420" t="str">
        <f>IF(_tag_month_day!N627="","",_tag_month_day!N627/100)</f>
        <v/>
      </c>
      <c r="BA631" s="420" t="str">
        <f>IF(_tag_month_day!O627="","",_tag_month_day!O627/100)</f>
        <v/>
      </c>
      <c r="BB631" s="496" t="str">
        <f>IF(_tag_month_day!P627="","",_tag_month_day!P627/100)</f>
        <v/>
      </c>
      <c r="BC631" s="496">
        <f t="shared" si="3540"/>
        <v>0</v>
      </c>
      <c r="BD631" s="496" t="str">
        <f>IF(_tag_month_day!Q627="","",_tag_month_day!Q627/100)</f>
        <v/>
      </c>
      <c r="BE631" s="510" t="str">
        <f>IF(_tag_month_day!R627="","",_tag_month_day!R627/100)</f>
        <v/>
      </c>
      <c r="BF631" s="413" t="str">
        <f>IF(_tag_month_day!CC627="","",_tag_month_day!CC627/100)</f>
        <v/>
      </c>
      <c r="BG631" s="511" t="e">
        <f t="shared" si="3489"/>
        <v>#VALUE!</v>
      </c>
      <c r="BH631" s="198">
        <f t="shared" si="3490"/>
        <v>0</v>
      </c>
      <c r="BI631" s="512" t="e">
        <f>IF(CX631=0,BI630,(DK631*查询!$R$5+DL631*查询!$Q$5+DM631*查询!$N$5+DN631*查询!$O$5+DO631*查询!$P$5)*AF631/CX631)</f>
        <v>#VALUE!</v>
      </c>
      <c r="BJ631" s="512" t="e">
        <f>IF(CX631=0,BJ630,(DP631*查询!$S$5+DQ631*查询!$T$5+DR631*查询!$U$5)*AF631/CX631)</f>
        <v>#VALUE!</v>
      </c>
      <c r="BK631" s="512">
        <f t="shared" si="3541"/>
        <v>1</v>
      </c>
      <c r="BL631" s="513" t="str">
        <f>IF(_cfyc_month_day!A627="","",_cfyc_month_day!A627)</f>
        <v/>
      </c>
      <c r="BM631" s="513" t="str">
        <f>IF(_cfyc_month_day!B627="","",_cfyc_month_day!B627)</f>
        <v/>
      </c>
      <c r="BN631" s="513" t="str">
        <f>IF(_cfyc_month_day!C627="","",_cfyc_month_day!C627)</f>
        <v/>
      </c>
      <c r="BO631" s="522" t="str">
        <f>IF(_cfyc_month_day!D627="","",_cfyc_month_day!D627)</f>
        <v/>
      </c>
      <c r="BP631" s="522" t="str">
        <f>IF(_cfyc_month_day!E627="","",_cfyc_month_day!E627)</f>
        <v/>
      </c>
      <c r="BQ631" s="522" t="str">
        <f>IF(_cfyc_month_day!F627="","",_cfyc_month_day!F627)</f>
        <v/>
      </c>
      <c r="BR631" s="513" t="str">
        <f>IF(_tag_month_day!T627="","",_tag_month_day!T627)</f>
        <v/>
      </c>
      <c r="BS631" s="513" t="str">
        <f>IF(_tag_month_day!U627="","",_tag_month_day!U627)</f>
        <v/>
      </c>
      <c r="BT631" s="523" t="str">
        <f t="shared" si="3542"/>
        <v/>
      </c>
      <c r="BU631" s="223" t="str">
        <f>IF(_tag_month_day!V627="","",_tag_month_day!V627)</f>
        <v/>
      </c>
      <c r="BV631" s="206" t="str">
        <f>IF(_tag_month_day!W627="","",_tag_month_day!W627)</f>
        <v/>
      </c>
      <c r="BW631" s="540" t="str">
        <f>IF(_tag_month_day!X627="","",_tag_month_day!X627)</f>
        <v/>
      </c>
      <c r="BX631" s="540" t="str">
        <f>IF(_tag_month_day!Y627="","",_tag_month_day!Y627)</f>
        <v/>
      </c>
      <c r="BY631" s="541">
        <f ca="1" t="shared" si="3543"/>
        <v>43643.1666666652</v>
      </c>
      <c r="BZ631" s="542"/>
      <c r="CA631" s="562" t="str">
        <f>IF(_jhy2_month_day!A627="","",_jhy2_month_day!A627)</f>
        <v/>
      </c>
      <c r="CB631" s="464" t="str">
        <f>IF(_jhy2_month_day!B627="","",_jhy2_month_day!B627)</f>
        <v/>
      </c>
      <c r="CC631" s="464" t="str">
        <f>IF(_jhy2_month_day!C627="","",_jhy2_month_day!C627)</f>
        <v/>
      </c>
      <c r="CD631" s="464" t="str">
        <f>IF(_jhy2_month_day!D627="","",_jhy2_month_day!D627)</f>
        <v/>
      </c>
      <c r="CE631" s="464" t="str">
        <f>IF(_jhy2_month_day!E627="","",_jhy2_month_day!E627)</f>
        <v/>
      </c>
      <c r="CF631" s="464" t="str">
        <f>IF(_jhy2_month_day!F627="","",_jhy2_month_day!F627)</f>
        <v/>
      </c>
      <c r="CG631" s="464" t="str">
        <f>IF(_jhy2_month_day!G627="","",_jhy2_month_day!G627)</f>
        <v/>
      </c>
      <c r="CH631" s="464" t="str">
        <f>IF(_jhy2_month_day!H627="","",_jhy2_month_day!H627)</f>
        <v/>
      </c>
      <c r="CI631" s="464" t="str">
        <f>IF(_jhy2_month_day!I627="","",_jhy2_month_day!I627)</f>
        <v/>
      </c>
      <c r="CJ631" s="464" t="str">
        <f>IF(_jhy2_month_day!J627="","",_jhy2_month_day!J627)</f>
        <v/>
      </c>
      <c r="CK631" s="464" t="str">
        <f>IF(_jhy2_month_day!K627="","",_jhy2_month_day!K627)</f>
        <v/>
      </c>
      <c r="CL631" s="562" t="str">
        <f>IF(_jhy2_month_day!L627="","",_jhy2_month_day!L627)</f>
        <v/>
      </c>
      <c r="CM631" s="562" t="str">
        <f>IF(_jhy2_month_day!M627="","",_jhy2_month_day!M627)</f>
        <v/>
      </c>
      <c r="CN631" s="562" t="str">
        <f>IF(_jhy2_month_day!N627="","",_jhy2_month_day!N627)</f>
        <v/>
      </c>
      <c r="CO631" s="562" t="str">
        <f>IF(_jhy2_month_day!O627="","",_jhy2_month_day!O627)</f>
        <v/>
      </c>
      <c r="CP631" s="562" t="str">
        <f>IF(_jhy2_month_day!P627="","",_jhy2_month_day!P627)</f>
        <v/>
      </c>
      <c r="CQ631" s="562" t="str">
        <f>IF(_jhy2_month_day!Q627="","",_jhy2_month_day!Q627)</f>
        <v/>
      </c>
      <c r="CR631" s="563" t="str">
        <f>IF(_jhy2_month_day!R627="","",_jhy2_month_day!R627)</f>
        <v/>
      </c>
      <c r="CS631" s="576" t="str">
        <f>IF(_jhy2_month_day!S627="","",_jhy2_month_day!S627)</f>
        <v/>
      </c>
      <c r="CT631" s="562" t="str">
        <f>IF(_jhy2_month_day!T627="","",_jhy2_month_day!T627)</f>
        <v/>
      </c>
      <c r="CU631" s="577" t="e">
        <f t="shared" si="3491"/>
        <v>#VALUE!</v>
      </c>
      <c r="CV631" s="198" t="e">
        <f t="shared" si="3492"/>
        <v>#VALUE!</v>
      </c>
      <c r="CW631" s="192" t="e">
        <f t="shared" si="3493"/>
        <v>#VALUE!</v>
      </c>
      <c r="CX631" s="192" t="e">
        <f t="shared" si="3494"/>
        <v>#VALUE!</v>
      </c>
      <c r="CY631" s="202" t="e">
        <f t="shared" si="3495"/>
        <v>#VALUE!</v>
      </c>
      <c r="CZ631" s="192" t="e">
        <f t="shared" ref="CZ631:DI631" si="3802">$AJ631*EF631</f>
        <v>#VALUE!</v>
      </c>
      <c r="DA631" s="192" t="e">
        <f t="shared" si="3802"/>
        <v>#VALUE!</v>
      </c>
      <c r="DB631" s="192" t="e">
        <f t="shared" si="3802"/>
        <v>#VALUE!</v>
      </c>
      <c r="DC631" s="192" t="e">
        <f t="shared" si="3802"/>
        <v>#VALUE!</v>
      </c>
      <c r="DD631" s="192" t="e">
        <f t="shared" si="3802"/>
        <v>#VALUE!</v>
      </c>
      <c r="DE631" s="192" t="e">
        <f t="shared" si="3802"/>
        <v>#VALUE!</v>
      </c>
      <c r="DF631" s="192" t="e">
        <f t="shared" si="3802"/>
        <v>#VALUE!</v>
      </c>
      <c r="DG631" s="192" t="e">
        <f t="shared" si="3802"/>
        <v>#VALUE!</v>
      </c>
      <c r="DH631" s="192" t="e">
        <f t="shared" si="3802"/>
        <v>#VALUE!</v>
      </c>
      <c r="DI631" s="192" t="e">
        <f t="shared" si="3802"/>
        <v>#VALUE!</v>
      </c>
      <c r="DJ631" s="192" t="e">
        <f t="shared" si="3497"/>
        <v>#VALUE!</v>
      </c>
      <c r="DK631" s="192" t="e">
        <f t="shared" si="3498"/>
        <v>#VALUE!</v>
      </c>
      <c r="DL631" s="192" t="e">
        <f t="shared" si="3499"/>
        <v>#VALUE!</v>
      </c>
      <c r="DM631" s="192" t="e">
        <f t="shared" si="3500"/>
        <v>#VALUE!</v>
      </c>
      <c r="DN631" s="192" t="e">
        <f t="shared" si="3501"/>
        <v>#VALUE!</v>
      </c>
      <c r="DO631" s="192" t="e">
        <f t="shared" si="3502"/>
        <v>#VALUE!</v>
      </c>
      <c r="DP631" s="192" t="e">
        <f t="shared" si="3503"/>
        <v>#VALUE!</v>
      </c>
      <c r="DQ631" s="192" t="e">
        <f t="shared" si="3504"/>
        <v>#VALUE!</v>
      </c>
      <c r="DR631" s="192" t="e">
        <f t="shared" si="3505"/>
        <v>#VALUE!</v>
      </c>
      <c r="DS631" s="192" t="e">
        <f t="shared" si="3506"/>
        <v>#VALUE!</v>
      </c>
      <c r="DT631" s="192" t="e">
        <f t="shared" si="3507"/>
        <v>#VALUE!</v>
      </c>
      <c r="DU631" s="192" t="e">
        <f t="shared" si="3508"/>
        <v>#VALUE!</v>
      </c>
      <c r="DV631" s="198" t="e">
        <f t="shared" si="3509"/>
        <v>#VALUE!</v>
      </c>
      <c r="DW631" s="198" t="e">
        <f t="shared" si="3510"/>
        <v>#DIV/0!</v>
      </c>
      <c r="DX631" s="198" t="e">
        <f t="shared" si="3511"/>
        <v>#DIV/0!</v>
      </c>
      <c r="DY631" s="198" t="e">
        <f t="shared" si="3512"/>
        <v>#VALUE!</v>
      </c>
      <c r="DZ631" s="198" t="e">
        <f t="shared" si="3513"/>
        <v>#VALUE!</v>
      </c>
      <c r="EA631" s="198" t="e">
        <f t="shared" si="3514"/>
        <v>#VALUE!</v>
      </c>
      <c r="EB631" s="198" t="e">
        <f t="shared" si="3515"/>
        <v>#VALUE!</v>
      </c>
      <c r="EC631" s="198" t="e">
        <f t="shared" si="3516"/>
        <v>#DIV/0!</v>
      </c>
      <c r="ED631" s="198" t="e">
        <f t="shared" si="3517"/>
        <v>#VALUE!</v>
      </c>
      <c r="EE631" s="198" t="e">
        <f t="shared" si="3518"/>
        <v>#VALUE!</v>
      </c>
      <c r="EF631" s="198" t="e">
        <f t="shared" ref="EF631:EO631" si="3803">DV631/SUM($DV631:$EE631)</f>
        <v>#VALUE!</v>
      </c>
      <c r="EG631" s="198" t="e">
        <f t="shared" si="3803"/>
        <v>#DIV/0!</v>
      </c>
      <c r="EH631" s="198" t="e">
        <f t="shared" si="3803"/>
        <v>#DIV/0!</v>
      </c>
      <c r="EI631" s="198" t="e">
        <f t="shared" si="3803"/>
        <v>#VALUE!</v>
      </c>
      <c r="EJ631" s="198" t="e">
        <f t="shared" si="3803"/>
        <v>#VALUE!</v>
      </c>
      <c r="EK631" s="198" t="e">
        <f t="shared" si="3803"/>
        <v>#VALUE!</v>
      </c>
      <c r="EL631" s="198" t="e">
        <f t="shared" si="3803"/>
        <v>#VALUE!</v>
      </c>
      <c r="EM631" s="198" t="e">
        <f t="shared" si="3803"/>
        <v>#DIV/0!</v>
      </c>
      <c r="EN631" s="198" t="e">
        <f t="shared" si="3803"/>
        <v>#VALUE!</v>
      </c>
      <c r="EO631" s="198" t="e">
        <f t="shared" si="3803"/>
        <v>#VALUE!</v>
      </c>
      <c r="EP631" s="511">
        <f t="shared" ref="EP631:EW631" si="3804">EP630</f>
        <v>0.08</v>
      </c>
      <c r="EQ631" s="511">
        <f t="shared" si="3804"/>
        <v>0.015</v>
      </c>
      <c r="ER631" s="511">
        <f t="shared" si="3804"/>
        <v>0.015</v>
      </c>
      <c r="ES631" s="511">
        <f t="shared" si="3804"/>
        <v>0.015</v>
      </c>
      <c r="ET631" s="511">
        <f t="shared" si="3804"/>
        <v>0.015</v>
      </c>
      <c r="EU631" s="511">
        <f t="shared" si="3804"/>
        <v>0.09</v>
      </c>
      <c r="EV631" s="511">
        <f t="shared" si="3804"/>
        <v>0.09</v>
      </c>
      <c r="EW631" s="511">
        <f t="shared" si="3804"/>
        <v>0.09</v>
      </c>
      <c r="EX631" s="420" t="str">
        <f>IF(_tag_month_day!AS627="","",_tag_month_day!AS627/100)</f>
        <v/>
      </c>
      <c r="EY631" s="420" t="str">
        <f>IF(_tag_month_day!AT627="","",_tag_month_day!AT627/100)</f>
        <v/>
      </c>
      <c r="EZ631" s="420" t="str">
        <f>IF(_tag_month_day!AU627="","",_tag_month_day!AU627/100)</f>
        <v/>
      </c>
      <c r="FA631" s="420" t="str">
        <f>IF(_tag_month_day!AV627="","",_tag_month_day!AV627/100)</f>
        <v/>
      </c>
      <c r="FB631" s="420" t="str">
        <f>IF(_tag_month_day!AW627="","",_tag_month_day!AW627/100)</f>
        <v/>
      </c>
      <c r="FC631" s="420" t="str">
        <f>IF(_tag_month_day!AX627="","",_tag_month_day!AX627/100)</f>
        <v/>
      </c>
      <c r="FD631" s="510">
        <f t="shared" si="3547"/>
        <v>0.33</v>
      </c>
      <c r="FE631" s="510">
        <f t="shared" si="3548"/>
        <v>0.19</v>
      </c>
      <c r="FF631" s="510">
        <f t="shared" si="3549"/>
        <v>0.003</v>
      </c>
      <c r="FG631" s="510">
        <f t="shared" si="3550"/>
        <v>0</v>
      </c>
      <c r="FH631" s="603">
        <f t="shared" si="3551"/>
        <v>0.0001</v>
      </c>
      <c r="FI631" s="510">
        <f t="shared" ref="FI631:FR631" si="3805">FI630</f>
        <v>0.41</v>
      </c>
      <c r="FJ631" s="510">
        <f t="shared" si="3805"/>
        <v>0.11</v>
      </c>
      <c r="FK631" s="510">
        <f t="shared" si="3805"/>
        <v>0.015</v>
      </c>
      <c r="FL631" s="510">
        <f t="shared" si="3805"/>
        <v>0</v>
      </c>
      <c r="FM631" s="603">
        <f t="shared" si="3805"/>
        <v>0.0001</v>
      </c>
      <c r="FN631" s="510" t="str">
        <f>IF(_tag_month_day!AY627="","",_tag_month_day!AY627/100)</f>
        <v/>
      </c>
      <c r="FO631" s="510" t="str">
        <f>IF(_tag_month_day!AZ627="","",_tag_month_day!AZ627/100)</f>
        <v/>
      </c>
      <c r="FP631" s="510" t="str">
        <f>IF(_tag_month_day!BA627="","",_tag_month_day!BA627/100)</f>
        <v/>
      </c>
      <c r="FQ631" s="510" t="str">
        <f>IF(_tag_month_day!BB627="","",_tag_month_day!BB627/100)</f>
        <v/>
      </c>
      <c r="FR631" s="603" t="str">
        <f>IF(_tag_month_day!BC627="","",_tag_month_day!BC627/100)</f>
        <v/>
      </c>
      <c r="FS631" s="510" t="str">
        <f>IF(_tag_month_day!BD627="","",_tag_month_day!BD627/100)</f>
        <v/>
      </c>
      <c r="FT631" s="510" t="str">
        <f>IF(_tag_month_day!BE627="","",_tag_month_day!BE627/100)</f>
        <v/>
      </c>
      <c r="FU631" s="510" t="str">
        <f>IF(_tag_month_day!BF627="","",_tag_month_day!BF627/100)</f>
        <v/>
      </c>
      <c r="FV631" s="510" t="str">
        <f>IF(_tag_month_day!BG627="","",_tag_month_day!BG627/100)</f>
        <v/>
      </c>
      <c r="FW631" s="603" t="str">
        <f>IF(_tag_month_day!BH627="","",_tag_month_day!BH627/100)</f>
        <v/>
      </c>
      <c r="FX631" s="510" t="str">
        <f>IF(_tag_month_day!BI627="","",_tag_month_day!BI627/100)</f>
        <v/>
      </c>
      <c r="FY631" s="510" t="str">
        <f>IF(_tag_month_day!BJ627="","",_tag_month_day!BJ627/100)</f>
        <v/>
      </c>
      <c r="FZ631" s="605" t="str">
        <f>IF(_tag_month_day!BK627="","",_tag_month_day!BK627/100)</f>
        <v/>
      </c>
      <c r="GA631" s="510" t="str">
        <f>IF(_tag_month_day!BL627="","",_tag_month_day!BL627/100)</f>
        <v/>
      </c>
      <c r="GB631" s="603" t="str">
        <f>IF(_tag_month_day!BM627="","",_tag_month_day!BM627/100)</f>
        <v/>
      </c>
      <c r="GC631" s="420" t="str">
        <f>IF(_tag_month_day!BN627="","",_tag_month_day!BN627/100)</f>
        <v/>
      </c>
      <c r="GD631" s="420" t="str">
        <f>IF(_tag_month_day!BO627="","",_tag_month_day!BO627/100)</f>
        <v/>
      </c>
      <c r="GE631" s="420" t="str">
        <f>IF(_tag_month_day!BP627="","",_tag_month_day!BP627/100)</f>
        <v/>
      </c>
      <c r="GF631" s="420" t="str">
        <f>IF(_tag_month_day!BQ627="","",_tag_month_day!BQ627/100)</f>
        <v/>
      </c>
      <c r="GG631" s="420" t="str">
        <f>IF(_tag_month_day!BR627="","",_tag_month_day!BR627/100)</f>
        <v/>
      </c>
      <c r="GH631" s="420" t="str">
        <f>IF(_tag_month_day!BS627="","",_tag_month_day!BS627/100)</f>
        <v/>
      </c>
      <c r="GI631" s="603" t="str">
        <f>IF(_tag_month_day!BT627="","",_tag_month_day!BT627/100)</f>
        <v/>
      </c>
      <c r="GJ631" s="612" t="str">
        <f>IF(_tag_month_day!BU627="","",_tag_month_day!BU627/100)</f>
        <v/>
      </c>
      <c r="GK631" s="620" t="str">
        <f>IF(_tag_month_day!BV627="",IF(_rlcf_month_day!A$2="","",_rlcf_month_day!A$2/100),_tag_month_day!BV627/100)</f>
        <v/>
      </c>
      <c r="GL631" s="620" t="str">
        <f>IF(_tag_month_day!BW627="",IF(_rlcf_month_day!B$2="","",_rlcf_month_day!B$2/100),_tag_month_day!BW627/100)</f>
        <v/>
      </c>
      <c r="GM631" s="621" t="str">
        <f>IF(_tag_month_day!BX627="",IF(_rlcf_month_day!C$2="","",_rlcf_month_day!C$2/100),_tag_month_day!BX627/100)</f>
        <v/>
      </c>
      <c r="GN631" s="620" t="str">
        <f>IF(_tag_month_day!BV627="",IF(_rlcf_month_day!A$2="","",_rlcf_month_day!A$2/100),_tag_month_day!BV627/100)</f>
        <v/>
      </c>
      <c r="GO631" s="620" t="str">
        <f>IF(_tag_month_day!BW627="",IF(_rlcf_month_day!B$2="","",_rlcf_month_day!B$2/100),_tag_month_day!BW627/100)</f>
        <v/>
      </c>
      <c r="GP631" s="620" t="str">
        <f>IF(_tag_month_day!CD627="",IF(_rlcf_month_day!E$2="","",_rlcf_month_day!E$2/100),_tag_month_day!CD627/100)</f>
        <v/>
      </c>
      <c r="GQ631" s="620" t="str">
        <f>IF(_tag_month_day!CE627="",IF(_rlcf_month_day!F$2="","",_rlcf_month_day!F$2/100),_tag_month_day!CE627/100)</f>
        <v/>
      </c>
      <c r="GR631" s="621" t="str">
        <f>IF(_tag_month_day!CF627="",IF(_rlcf_month_day!G$2="","",_rlcf_month_day!G$2/100),_tag_month_day!CF627/100)</f>
        <v/>
      </c>
      <c r="GS631" s="626">
        <f t="shared" ref="GS631:HH631" si="3806">GS630</f>
        <v>0.953</v>
      </c>
      <c r="GT631" s="626">
        <f t="shared" si="3806"/>
        <v>0.55</v>
      </c>
      <c r="GU631" s="626">
        <f t="shared" si="3806"/>
        <v>0.55</v>
      </c>
      <c r="GV631" s="626">
        <f t="shared" si="3806"/>
        <v>0.55</v>
      </c>
      <c r="GW631" s="626">
        <f t="shared" si="3806"/>
        <v>0.5</v>
      </c>
      <c r="GX631" s="626">
        <f t="shared" si="3806"/>
        <v>0.935</v>
      </c>
      <c r="GY631" s="626">
        <f t="shared" si="3806"/>
        <v>0.15</v>
      </c>
      <c r="GZ631" s="626">
        <f t="shared" si="3806"/>
        <v>1</v>
      </c>
      <c r="HA631" s="632">
        <f t="shared" si="3806"/>
        <v>0.047</v>
      </c>
      <c r="HB631" s="632">
        <f t="shared" si="3806"/>
        <v>0.45</v>
      </c>
      <c r="HC631" s="632">
        <f t="shared" si="3806"/>
        <v>0.45</v>
      </c>
      <c r="HD631" s="632">
        <f t="shared" si="3806"/>
        <v>0.45</v>
      </c>
      <c r="HE631" s="632">
        <f t="shared" si="3806"/>
        <v>0.5</v>
      </c>
      <c r="HF631" s="632">
        <f t="shared" si="3806"/>
        <v>0.065</v>
      </c>
      <c r="HG631" s="632">
        <f t="shared" si="3806"/>
        <v>0.85</v>
      </c>
      <c r="HH631" s="632">
        <f t="shared" si="3806"/>
        <v>0</v>
      </c>
      <c r="HI631" s="68">
        <f t="shared" si="3523"/>
        <v>0</v>
      </c>
      <c r="HJ631" s="68" t="e">
        <f t="shared" si="3554"/>
        <v>#VALUE!</v>
      </c>
      <c r="HK631" s="202">
        <f t="shared" si="3555"/>
        <v>0.85</v>
      </c>
      <c r="HL631" s="464">
        <f t="shared" si="3556"/>
        <v>550000</v>
      </c>
      <c r="HM631" s="464">
        <f t="shared" si="3557"/>
        <v>480000</v>
      </c>
      <c r="HN631" s="192" t="e">
        <f t="shared" si="3524"/>
        <v>#VALUE!</v>
      </c>
      <c r="HO631" s="192" t="e">
        <f>HN631*HK631*$HO$2/HL631*1000000</f>
        <v>#VALUE!</v>
      </c>
      <c r="HP631" s="192" t="e">
        <f>HN631*HK631*$HP$2/HM631*1000000</f>
        <v>#VALUE!</v>
      </c>
    </row>
    <row r="632" customFormat="1" spans="1:224">
      <c r="A632" s="381">
        <v>627</v>
      </c>
      <c r="B632" s="54">
        <f ca="1" t="shared" si="3558"/>
        <v>43643</v>
      </c>
      <c r="C632" s="57">
        <f t="shared" si="3559"/>
        <v>0.0416666666666667</v>
      </c>
      <c r="D632" s="68" t="str">
        <f ca="1" t="shared" si="3525"/>
        <v>夜班</v>
      </c>
      <c r="E632" s="68" t="str">
        <f ca="1" t="shared" si="3526"/>
        <v>甲</v>
      </c>
      <c r="F632" s="68">
        <f ca="1">SUMPRODUCT((成本日报!$A$3:$A$95=计划!B632)*(成本日报!$B$3:$B$95=计划!$D632),成本日报!$C$3:$C$95)</f>
        <v>1</v>
      </c>
      <c r="G632" s="382">
        <f ca="1" t="shared" si="3560"/>
        <v>43643.0833333318</v>
      </c>
      <c r="H632" s="382">
        <f ca="1" t="shared" si="3527"/>
        <v>43643.0902777763</v>
      </c>
      <c r="I632" s="382">
        <f ca="1" t="shared" si="3528"/>
        <v>43643.0958333318</v>
      </c>
      <c r="J632" s="382">
        <f ca="1" t="shared" si="3529"/>
        <v>43643.1249999985</v>
      </c>
      <c r="K632" s="382">
        <f ca="1" t="shared" si="3530"/>
        <v>43643.1874999985</v>
      </c>
      <c r="L632" s="382">
        <f ca="1" t="shared" si="3531"/>
        <v>43643.2083333318</v>
      </c>
      <c r="M632" s="398" t="str">
        <f>IF(_tag_month_day!A628="","",_tag_month_day!A628)</f>
        <v/>
      </c>
      <c r="N632" s="398" t="str">
        <f>IF(_tag_month_day!B628="","",_tag_month_day!B628)</f>
        <v/>
      </c>
      <c r="O632" s="399" t="e">
        <f t="shared" si="3532"/>
        <v>#VALUE!</v>
      </c>
      <c r="P632" s="398" t="str">
        <f>IF(_tag_month_day!C628="","",_tag_month_day!C628)</f>
        <v/>
      </c>
      <c r="Q632" s="398" t="str">
        <f>IF(_tag_month_day!D628="","",_tag_month_day!D628)</f>
        <v/>
      </c>
      <c r="R632" s="416">
        <f>IF(_tag_month_day!CB628="",R631,_tag_month_day!CB628/100)</f>
        <v>0.07</v>
      </c>
      <c r="S632" s="417" t="str">
        <f>IF(_tag_month_day!E628="","",_tag_month_day!E628)</f>
        <v/>
      </c>
      <c r="T632" s="417" t="str">
        <f>IF(_tag_month_day!F628="","",_tag_month_day!F628)</f>
        <v/>
      </c>
      <c r="U632" s="418" t="e">
        <f t="shared" si="3486"/>
        <v>#VALUE!</v>
      </c>
      <c r="V632" s="53" t="e">
        <f t="shared" si="3487"/>
        <v>#VALUE!</v>
      </c>
      <c r="W632" s="419" t="str">
        <f>IF(_jhy_month_day!A628="","",_jhy_month_day!A628)</f>
        <v/>
      </c>
      <c r="X632" s="420" t="str">
        <f>IF(_jhy_month_day!B628="","",_jhy_month_day!B628/100)</f>
        <v/>
      </c>
      <c r="Y632" s="420" t="str">
        <f>IF(_jhy_month_day!C628="","",_jhy_month_day!C628/100)</f>
        <v/>
      </c>
      <c r="Z632" s="439">
        <f t="shared" si="3576"/>
        <v>157</v>
      </c>
      <c r="AA632" s="440" t="str">
        <f>IF(_tag_month_day!G628="","",_tag_month_day!G628/100)</f>
        <v/>
      </c>
      <c r="AB632" s="440" t="str">
        <f>IF(_tag_month_day!H628="","",_tag_month_day!H628/100)</f>
        <v/>
      </c>
      <c r="AC632" s="193">
        <f t="shared" si="3533"/>
        <v>1.59963432013121</v>
      </c>
      <c r="AD632" s="441" t="str">
        <f t="shared" si="3534"/>
        <v/>
      </c>
      <c r="AE632" s="442" t="str">
        <f t="shared" si="3535"/>
        <v/>
      </c>
      <c r="AF632" s="443">
        <v>1</v>
      </c>
      <c r="AG632" s="68" t="str">
        <f>IF(_duihao_month_day!A628="","",_duihao_month_day!A628)</f>
        <v/>
      </c>
      <c r="AH632" s="463">
        <f>IF(_gyk_month_day!B628="",AH631,_gyk_month_day!B628)</f>
        <v>820</v>
      </c>
      <c r="AI632" s="464"/>
      <c r="AJ632" s="68" t="str">
        <f>IF(_tag_month_day!I628="","",_tag_month_day!I628)</f>
        <v/>
      </c>
      <c r="AK632" s="465" t="str">
        <f>IF(_tzyy_month_day!A628="","",_tzyy_month_day!A628)</f>
        <v/>
      </c>
      <c r="AL632" s="465" t="str">
        <f>IF(_tzyy_month_day!B628="","",_tzyy_month_day!B628)</f>
        <v/>
      </c>
      <c r="AM632" s="465" t="str">
        <f>IF(_tzyy_month_day!C628="","",_tzyy_month_day!C628)</f>
        <v/>
      </c>
      <c r="AN632" s="466" t="str">
        <f>IF(_tag_month_day!CG628="","",_tag_month_day!CG628)</f>
        <v/>
      </c>
      <c r="AO632" s="466" t="str">
        <f>IF(_tag_month_day!CH628="","",_tag_month_day!CH628)</f>
        <v/>
      </c>
      <c r="AP632" s="486" t="e">
        <f t="shared" si="3536"/>
        <v>#VALUE!</v>
      </c>
      <c r="AQ632" s="487" t="str">
        <f>IF(_tag_month_day!J628="","",_tag_month_day!J628/100)</f>
        <v/>
      </c>
      <c r="AR632" s="488">
        <f t="shared" si="3537"/>
        <v>1.3</v>
      </c>
      <c r="AS632" s="489" t="e">
        <f t="shared" si="3488"/>
        <v>#VALUE!</v>
      </c>
      <c r="AT632" s="489">
        <f t="shared" si="3538"/>
        <v>0</v>
      </c>
      <c r="AU632" s="490" t="str">
        <f>IF(_tag_month_day!K628="","",_tag_month_day!K628)</f>
        <v/>
      </c>
      <c r="AV632" s="491" t="str">
        <f>IF(_tag_month_day!L628="","",_tag_month_day!L628/100)</f>
        <v/>
      </c>
      <c r="AW632" s="420">
        <f t="shared" si="3460"/>
        <v>0</v>
      </c>
      <c r="AX632" s="420">
        <f t="shared" si="3539"/>
        <v>0</v>
      </c>
      <c r="AY632" s="420" t="str">
        <f>IF(_tag_month_day!M628="","",_tag_month_day!M628/100)</f>
        <v/>
      </c>
      <c r="AZ632" s="420" t="str">
        <f>IF(_tag_month_day!N628="","",_tag_month_day!N628/100)</f>
        <v/>
      </c>
      <c r="BA632" s="420" t="str">
        <f>IF(_tag_month_day!O628="","",_tag_month_day!O628/100)</f>
        <v/>
      </c>
      <c r="BB632" s="496" t="str">
        <f>IF(_tag_month_day!P628="","",_tag_month_day!P628/100)</f>
        <v/>
      </c>
      <c r="BC632" s="496">
        <f t="shared" si="3540"/>
        <v>0</v>
      </c>
      <c r="BD632" s="496" t="str">
        <f>IF(_tag_month_day!Q628="","",_tag_month_day!Q628/100)</f>
        <v/>
      </c>
      <c r="BE632" s="510" t="str">
        <f>IF(_tag_month_day!R628="","",_tag_month_day!R628/100)</f>
        <v/>
      </c>
      <c r="BF632" s="413" t="str">
        <f>IF(_tag_month_day!CC628="","",_tag_month_day!CC628/100)</f>
        <v/>
      </c>
      <c r="BG632" s="511" t="e">
        <f t="shared" si="3489"/>
        <v>#VALUE!</v>
      </c>
      <c r="BH632" s="198">
        <f t="shared" si="3490"/>
        <v>0</v>
      </c>
      <c r="BI632" s="512" t="e">
        <f>IF(CX632=0,BI631,(DK632*查询!$R$5+DL632*查询!$Q$5+DM632*查询!$N$5+DN632*查询!$O$5+DO632*查询!$P$5)*AF632/CX632)</f>
        <v>#VALUE!</v>
      </c>
      <c r="BJ632" s="512" t="e">
        <f>IF(CX632=0,BJ631,(DP632*查询!$S$5+DQ632*查询!$T$5+DR632*查询!$U$5)*AF632/CX632)</f>
        <v>#VALUE!</v>
      </c>
      <c r="BK632" s="512">
        <f t="shared" si="3541"/>
        <v>1</v>
      </c>
      <c r="BL632" s="513" t="str">
        <f>IF(_cfyc_month_day!A628="","",_cfyc_month_day!A628)</f>
        <v/>
      </c>
      <c r="BM632" s="513" t="str">
        <f>IF(_cfyc_month_day!B628="","",_cfyc_month_day!B628)</f>
        <v/>
      </c>
      <c r="BN632" s="513" t="str">
        <f>IF(_cfyc_month_day!C628="","",_cfyc_month_day!C628)</f>
        <v/>
      </c>
      <c r="BO632" s="522" t="str">
        <f>IF(_cfyc_month_day!D628="","",_cfyc_month_day!D628)</f>
        <v/>
      </c>
      <c r="BP632" s="522" t="str">
        <f>IF(_cfyc_month_day!E628="","",_cfyc_month_day!E628)</f>
        <v/>
      </c>
      <c r="BQ632" s="522" t="str">
        <f>IF(_cfyc_month_day!F628="","",_cfyc_month_day!F628)</f>
        <v/>
      </c>
      <c r="BR632" s="513" t="str">
        <f>IF(_tag_month_day!T628="","",_tag_month_day!T628)</f>
        <v/>
      </c>
      <c r="BS632" s="513" t="str">
        <f>IF(_tag_month_day!U628="","",_tag_month_day!U628)</f>
        <v/>
      </c>
      <c r="BT632" s="523" t="str">
        <f t="shared" si="3542"/>
        <v/>
      </c>
      <c r="BU632" s="223" t="str">
        <f>IF(_tag_month_day!V628="","",_tag_month_day!V628)</f>
        <v/>
      </c>
      <c r="BV632" s="206" t="str">
        <f>IF(_tag_month_day!W628="","",_tag_month_day!W628)</f>
        <v/>
      </c>
      <c r="BW632" s="540" t="str">
        <f>IF(_tag_month_day!X628="","",_tag_month_day!X628)</f>
        <v/>
      </c>
      <c r="BX632" s="540" t="str">
        <f>IF(_tag_month_day!Y628="","",_tag_month_day!Y628)</f>
        <v/>
      </c>
      <c r="BY632" s="541">
        <f ca="1" t="shared" si="3543"/>
        <v>43643.2083333318</v>
      </c>
      <c r="BZ632" s="542"/>
      <c r="CA632" s="543" t="str">
        <f>IF(_jhy2_month_day!A628="","",_jhy2_month_day!A628)</f>
        <v/>
      </c>
      <c r="CB632" s="464" t="str">
        <f>IF(_jhy2_month_day!B628="","",_jhy2_month_day!B628)</f>
        <v/>
      </c>
      <c r="CC632" s="464" t="str">
        <f>IF(_jhy2_month_day!C628="","",_jhy2_month_day!C628)</f>
        <v/>
      </c>
      <c r="CD632" s="464" t="str">
        <f>IF(_jhy2_month_day!D628="","",_jhy2_month_day!D628)</f>
        <v/>
      </c>
      <c r="CE632" s="464" t="str">
        <f>IF(_jhy2_month_day!E628="","",_jhy2_month_day!E628)</f>
        <v/>
      </c>
      <c r="CF632" s="464" t="str">
        <f>IF(_jhy2_month_day!F628="","",_jhy2_month_day!F628)</f>
        <v/>
      </c>
      <c r="CG632" s="464" t="str">
        <f>IF(_jhy2_month_day!G628="","",_jhy2_month_day!G628)</f>
        <v/>
      </c>
      <c r="CH632" s="464" t="str">
        <f>IF(_jhy2_month_day!H628="","",_jhy2_month_day!H628)</f>
        <v/>
      </c>
      <c r="CI632" s="464" t="str">
        <f>IF(_jhy2_month_day!I628="","",_jhy2_month_day!I628)</f>
        <v/>
      </c>
      <c r="CJ632" s="464" t="str">
        <f>IF(_jhy2_month_day!J628="","",_jhy2_month_day!J628)</f>
        <v/>
      </c>
      <c r="CK632" s="464" t="str">
        <f>IF(_jhy2_month_day!K628="","",_jhy2_month_day!K628)</f>
        <v/>
      </c>
      <c r="CL632" s="562" t="str">
        <f>IF(_jhy2_month_day!L628="","",_jhy2_month_day!L628)</f>
        <v/>
      </c>
      <c r="CM632" s="562" t="str">
        <f>IF(_jhy2_month_day!M628="","",_jhy2_month_day!M628)</f>
        <v/>
      </c>
      <c r="CN632" s="562" t="str">
        <f>IF(_jhy2_month_day!N628="","",_jhy2_month_day!N628)</f>
        <v/>
      </c>
      <c r="CO632" s="562" t="str">
        <f>IF(_jhy2_month_day!O628="","",_jhy2_month_day!O628)</f>
        <v/>
      </c>
      <c r="CP632" s="562" t="str">
        <f>IF(_jhy2_month_day!P628="","",_jhy2_month_day!P628)</f>
        <v/>
      </c>
      <c r="CQ632" s="562" t="str">
        <f>IF(_jhy2_month_day!Q628="","",_jhy2_month_day!Q628)</f>
        <v/>
      </c>
      <c r="CR632" s="563" t="str">
        <f>IF(_jhy2_month_day!R628="","",_jhy2_month_day!R628)</f>
        <v/>
      </c>
      <c r="CS632" s="576" t="str">
        <f>IF(_jhy2_month_day!S628="","",_jhy2_month_day!S628)</f>
        <v/>
      </c>
      <c r="CT632" s="562" t="str">
        <f>IF(_jhy2_month_day!T628="","",_jhy2_month_day!T628)</f>
        <v/>
      </c>
      <c r="CU632" s="577" t="e">
        <f t="shared" si="3491"/>
        <v>#VALUE!</v>
      </c>
      <c r="CV632" s="198" t="e">
        <f t="shared" si="3492"/>
        <v>#VALUE!</v>
      </c>
      <c r="CW632" s="192" t="e">
        <f t="shared" si="3493"/>
        <v>#VALUE!</v>
      </c>
      <c r="CX632" s="192" t="e">
        <f t="shared" si="3494"/>
        <v>#VALUE!</v>
      </c>
      <c r="CY632" s="202" t="e">
        <f t="shared" si="3495"/>
        <v>#VALUE!</v>
      </c>
      <c r="CZ632" s="192" t="e">
        <f t="shared" ref="CZ632:DI632" si="3807">$AJ632*EF632</f>
        <v>#VALUE!</v>
      </c>
      <c r="DA632" s="192" t="e">
        <f t="shared" si="3807"/>
        <v>#VALUE!</v>
      </c>
      <c r="DB632" s="192" t="e">
        <f t="shared" si="3807"/>
        <v>#VALUE!</v>
      </c>
      <c r="DC632" s="192" t="e">
        <f t="shared" si="3807"/>
        <v>#VALUE!</v>
      </c>
      <c r="DD632" s="192" t="e">
        <f t="shared" si="3807"/>
        <v>#VALUE!</v>
      </c>
      <c r="DE632" s="192" t="e">
        <f t="shared" si="3807"/>
        <v>#VALUE!</v>
      </c>
      <c r="DF632" s="192" t="e">
        <f t="shared" si="3807"/>
        <v>#VALUE!</v>
      </c>
      <c r="DG632" s="192" t="e">
        <f t="shared" si="3807"/>
        <v>#VALUE!</v>
      </c>
      <c r="DH632" s="192" t="e">
        <f t="shared" si="3807"/>
        <v>#VALUE!</v>
      </c>
      <c r="DI632" s="192" t="e">
        <f t="shared" si="3807"/>
        <v>#VALUE!</v>
      </c>
      <c r="DJ632" s="192" t="e">
        <f t="shared" si="3497"/>
        <v>#VALUE!</v>
      </c>
      <c r="DK632" s="192" t="e">
        <f t="shared" si="3498"/>
        <v>#VALUE!</v>
      </c>
      <c r="DL632" s="192" t="e">
        <f t="shared" si="3499"/>
        <v>#VALUE!</v>
      </c>
      <c r="DM632" s="192" t="e">
        <f t="shared" si="3500"/>
        <v>#VALUE!</v>
      </c>
      <c r="DN632" s="192" t="e">
        <f t="shared" si="3501"/>
        <v>#VALUE!</v>
      </c>
      <c r="DO632" s="192" t="e">
        <f t="shared" si="3502"/>
        <v>#VALUE!</v>
      </c>
      <c r="DP632" s="192" t="e">
        <f t="shared" si="3503"/>
        <v>#VALUE!</v>
      </c>
      <c r="DQ632" s="192" t="e">
        <f t="shared" si="3504"/>
        <v>#VALUE!</v>
      </c>
      <c r="DR632" s="192" t="e">
        <f t="shared" si="3505"/>
        <v>#VALUE!</v>
      </c>
      <c r="DS632" s="192" t="e">
        <f t="shared" si="3506"/>
        <v>#VALUE!</v>
      </c>
      <c r="DT632" s="192" t="e">
        <f t="shared" si="3507"/>
        <v>#VALUE!</v>
      </c>
      <c r="DU632" s="192" t="e">
        <f t="shared" si="3508"/>
        <v>#VALUE!</v>
      </c>
      <c r="DV632" s="198" t="e">
        <f t="shared" si="3509"/>
        <v>#VALUE!</v>
      </c>
      <c r="DW632" s="198" t="e">
        <f t="shared" si="3510"/>
        <v>#DIV/0!</v>
      </c>
      <c r="DX632" s="198" t="e">
        <f t="shared" si="3511"/>
        <v>#DIV/0!</v>
      </c>
      <c r="DY632" s="198" t="e">
        <f t="shared" si="3512"/>
        <v>#VALUE!</v>
      </c>
      <c r="DZ632" s="198" t="e">
        <f t="shared" si="3513"/>
        <v>#VALUE!</v>
      </c>
      <c r="EA632" s="198" t="e">
        <f t="shared" si="3514"/>
        <v>#VALUE!</v>
      </c>
      <c r="EB632" s="198" t="e">
        <f t="shared" si="3515"/>
        <v>#VALUE!</v>
      </c>
      <c r="EC632" s="198" t="e">
        <f t="shared" si="3516"/>
        <v>#DIV/0!</v>
      </c>
      <c r="ED632" s="198" t="e">
        <f t="shared" si="3517"/>
        <v>#VALUE!</v>
      </c>
      <c r="EE632" s="198" t="e">
        <f t="shared" si="3518"/>
        <v>#VALUE!</v>
      </c>
      <c r="EF632" s="198" t="e">
        <f t="shared" ref="EF632:EO632" si="3808">DV632/SUM($DV632:$EE632)</f>
        <v>#VALUE!</v>
      </c>
      <c r="EG632" s="198" t="e">
        <f t="shared" si="3808"/>
        <v>#DIV/0!</v>
      </c>
      <c r="EH632" s="198" t="e">
        <f t="shared" si="3808"/>
        <v>#DIV/0!</v>
      </c>
      <c r="EI632" s="198" t="e">
        <f t="shared" si="3808"/>
        <v>#VALUE!</v>
      </c>
      <c r="EJ632" s="198" t="e">
        <f t="shared" si="3808"/>
        <v>#VALUE!</v>
      </c>
      <c r="EK632" s="198" t="e">
        <f t="shared" si="3808"/>
        <v>#VALUE!</v>
      </c>
      <c r="EL632" s="198" t="e">
        <f t="shared" si="3808"/>
        <v>#VALUE!</v>
      </c>
      <c r="EM632" s="198" t="e">
        <f t="shared" si="3808"/>
        <v>#DIV/0!</v>
      </c>
      <c r="EN632" s="198" t="e">
        <f t="shared" si="3808"/>
        <v>#VALUE!</v>
      </c>
      <c r="EO632" s="198" t="e">
        <f t="shared" si="3808"/>
        <v>#VALUE!</v>
      </c>
      <c r="EP632" s="511">
        <f t="shared" ref="EP632:EW632" si="3809">EP631</f>
        <v>0.08</v>
      </c>
      <c r="EQ632" s="511">
        <f t="shared" si="3809"/>
        <v>0.015</v>
      </c>
      <c r="ER632" s="511">
        <f t="shared" si="3809"/>
        <v>0.015</v>
      </c>
      <c r="ES632" s="511">
        <f t="shared" si="3809"/>
        <v>0.015</v>
      </c>
      <c r="ET632" s="511">
        <f t="shared" si="3809"/>
        <v>0.015</v>
      </c>
      <c r="EU632" s="511">
        <f t="shared" si="3809"/>
        <v>0.09</v>
      </c>
      <c r="EV632" s="511">
        <f t="shared" si="3809"/>
        <v>0.09</v>
      </c>
      <c r="EW632" s="511">
        <f t="shared" si="3809"/>
        <v>0.09</v>
      </c>
      <c r="EX632" s="420" t="str">
        <f>IF(_tag_month_day!AS628="","",_tag_month_day!AS628/100)</f>
        <v/>
      </c>
      <c r="EY632" s="420" t="str">
        <f>IF(_tag_month_day!AT628="","",_tag_month_day!AT628/100)</f>
        <v/>
      </c>
      <c r="EZ632" s="420" t="str">
        <f>IF(_tag_month_day!AU628="","",_tag_month_day!AU628/100)</f>
        <v/>
      </c>
      <c r="FA632" s="420" t="str">
        <f>IF(_tag_month_day!AV628="","",_tag_month_day!AV628/100)</f>
        <v/>
      </c>
      <c r="FB632" s="420" t="str">
        <f>IF(_tag_month_day!AW628="","",_tag_month_day!AW628/100)</f>
        <v/>
      </c>
      <c r="FC632" s="420" t="str">
        <f>IF(_tag_month_day!AX628="","",_tag_month_day!AX628/100)</f>
        <v/>
      </c>
      <c r="FD632" s="510">
        <f t="shared" si="3547"/>
        <v>0.33</v>
      </c>
      <c r="FE632" s="510">
        <f t="shared" si="3548"/>
        <v>0.19</v>
      </c>
      <c r="FF632" s="510">
        <f t="shared" si="3549"/>
        <v>0.003</v>
      </c>
      <c r="FG632" s="510">
        <f t="shared" si="3550"/>
        <v>0</v>
      </c>
      <c r="FH632" s="603">
        <f t="shared" si="3551"/>
        <v>0.0001</v>
      </c>
      <c r="FI632" s="510">
        <f t="shared" ref="FI632:FR632" si="3810">FI631</f>
        <v>0.41</v>
      </c>
      <c r="FJ632" s="510">
        <f t="shared" si="3810"/>
        <v>0.11</v>
      </c>
      <c r="FK632" s="510">
        <f t="shared" si="3810"/>
        <v>0.015</v>
      </c>
      <c r="FL632" s="510">
        <f t="shared" si="3810"/>
        <v>0</v>
      </c>
      <c r="FM632" s="603">
        <f t="shared" si="3810"/>
        <v>0.0001</v>
      </c>
      <c r="FN632" s="510" t="str">
        <f>IF(_tag_month_day!AY628="","",_tag_month_day!AY628/100)</f>
        <v/>
      </c>
      <c r="FO632" s="510" t="str">
        <f>IF(_tag_month_day!AZ628="","",_tag_month_day!AZ628/100)</f>
        <v/>
      </c>
      <c r="FP632" s="510" t="str">
        <f>IF(_tag_month_day!BA628="","",_tag_month_day!BA628/100)</f>
        <v/>
      </c>
      <c r="FQ632" s="510" t="str">
        <f>IF(_tag_month_day!BB628="","",_tag_month_day!BB628/100)</f>
        <v/>
      </c>
      <c r="FR632" s="603" t="str">
        <f>IF(_tag_month_day!BC628="","",_tag_month_day!BC628/100)</f>
        <v/>
      </c>
      <c r="FS632" s="510" t="str">
        <f>IF(_tag_month_day!BD628="","",_tag_month_day!BD628/100)</f>
        <v/>
      </c>
      <c r="FT632" s="510" t="str">
        <f>IF(_tag_month_day!BE628="","",_tag_month_day!BE628/100)</f>
        <v/>
      </c>
      <c r="FU632" s="510" t="str">
        <f>IF(_tag_month_day!BF628="","",_tag_month_day!BF628/100)</f>
        <v/>
      </c>
      <c r="FV632" s="510" t="str">
        <f>IF(_tag_month_day!BG628="","",_tag_month_day!BG628/100)</f>
        <v/>
      </c>
      <c r="FW632" s="603" t="str">
        <f>IF(_tag_month_day!BH628="","",_tag_month_day!BH628/100)</f>
        <v/>
      </c>
      <c r="FX632" s="510" t="str">
        <f>IF(_tag_month_day!BI628="","",_tag_month_day!BI628/100)</f>
        <v/>
      </c>
      <c r="FY632" s="510" t="str">
        <f>IF(_tag_month_day!BJ628="","",_tag_month_day!BJ628/100)</f>
        <v/>
      </c>
      <c r="FZ632" s="605" t="str">
        <f>IF(_tag_month_day!BK628="","",_tag_month_day!BK628/100)</f>
        <v/>
      </c>
      <c r="GA632" s="510" t="str">
        <f>IF(_tag_month_day!BL628="","",_tag_month_day!BL628/100)</f>
        <v/>
      </c>
      <c r="GB632" s="603" t="str">
        <f>IF(_tag_month_day!BM628="","",_tag_month_day!BM628/100)</f>
        <v/>
      </c>
      <c r="GC632" s="420" t="str">
        <f>IF(_tag_month_day!BN628="","",_tag_month_day!BN628/100)</f>
        <v/>
      </c>
      <c r="GD632" s="420" t="str">
        <f>IF(_tag_month_day!BO628="","",_tag_month_day!BO628/100)</f>
        <v/>
      </c>
      <c r="GE632" s="420" t="str">
        <f>IF(_tag_month_day!BP628="","",_tag_month_day!BP628/100)</f>
        <v/>
      </c>
      <c r="GF632" s="420" t="str">
        <f>IF(_tag_month_day!BQ628="","",_tag_month_day!BQ628/100)</f>
        <v/>
      </c>
      <c r="GG632" s="420" t="str">
        <f>IF(_tag_month_day!BR628="","",_tag_month_day!BR628/100)</f>
        <v/>
      </c>
      <c r="GH632" s="420" t="str">
        <f>IF(_tag_month_day!BS628="","",_tag_month_day!BS628/100)</f>
        <v/>
      </c>
      <c r="GI632" s="603" t="str">
        <f>IF(_tag_month_day!BT628="","",_tag_month_day!BT628/100)</f>
        <v/>
      </c>
      <c r="GJ632" s="612" t="str">
        <f>IF(_tag_month_day!BU628="","",_tag_month_day!BU628/100)</f>
        <v/>
      </c>
      <c r="GK632" s="620" t="str">
        <f>IF(_tag_month_day!BV628="",IF(_rlcf_month_day!A$2="","",_rlcf_month_day!A$2/100),_tag_month_day!BV628/100)</f>
        <v/>
      </c>
      <c r="GL632" s="620" t="str">
        <f>IF(_tag_month_day!BW628="",IF(_rlcf_month_day!B$2="","",_rlcf_month_day!B$2/100),_tag_month_day!BW628/100)</f>
        <v/>
      </c>
      <c r="GM632" s="621" t="str">
        <f>IF(_tag_month_day!BX628="",IF(_rlcf_month_day!C$2="","",_rlcf_month_day!C$2/100),_tag_month_day!BX628/100)</f>
        <v/>
      </c>
      <c r="GN632" s="620" t="str">
        <f>IF(_tag_month_day!BV628="",IF(_rlcf_month_day!A$2="","",_rlcf_month_day!A$2/100),_tag_month_day!BV628/100)</f>
        <v/>
      </c>
      <c r="GO632" s="620" t="str">
        <f>IF(_tag_month_day!BW628="",IF(_rlcf_month_day!B$2="","",_rlcf_month_day!B$2/100),_tag_month_day!BW628/100)</f>
        <v/>
      </c>
      <c r="GP632" s="620" t="str">
        <f>IF(_tag_month_day!CD628="",IF(_rlcf_month_day!E$2="","",_rlcf_month_day!E$2/100),_tag_month_day!CD628/100)</f>
        <v/>
      </c>
      <c r="GQ632" s="620" t="str">
        <f>IF(_tag_month_day!CE628="",IF(_rlcf_month_day!F$2="","",_rlcf_month_day!F$2/100),_tag_month_day!CE628/100)</f>
        <v/>
      </c>
      <c r="GR632" s="621" t="str">
        <f>IF(_tag_month_day!CF628="",IF(_rlcf_month_day!G$2="","",_rlcf_month_day!G$2/100),_tag_month_day!CF628/100)</f>
        <v/>
      </c>
      <c r="GS632" s="626">
        <f t="shared" ref="GS632:HH632" si="3811">GS631</f>
        <v>0.953</v>
      </c>
      <c r="GT632" s="626">
        <f t="shared" si="3811"/>
        <v>0.55</v>
      </c>
      <c r="GU632" s="626">
        <f t="shared" si="3811"/>
        <v>0.55</v>
      </c>
      <c r="GV632" s="626">
        <f t="shared" si="3811"/>
        <v>0.55</v>
      </c>
      <c r="GW632" s="626">
        <f t="shared" si="3811"/>
        <v>0.5</v>
      </c>
      <c r="GX632" s="626">
        <f t="shared" si="3811"/>
        <v>0.935</v>
      </c>
      <c r="GY632" s="626">
        <f t="shared" si="3811"/>
        <v>0.15</v>
      </c>
      <c r="GZ632" s="626">
        <f t="shared" si="3811"/>
        <v>1</v>
      </c>
      <c r="HA632" s="632">
        <f t="shared" si="3811"/>
        <v>0.047</v>
      </c>
      <c r="HB632" s="632">
        <f t="shared" si="3811"/>
        <v>0.45</v>
      </c>
      <c r="HC632" s="632">
        <f t="shared" si="3811"/>
        <v>0.45</v>
      </c>
      <c r="HD632" s="632">
        <f t="shared" si="3811"/>
        <v>0.45</v>
      </c>
      <c r="HE632" s="632">
        <f t="shared" si="3811"/>
        <v>0.5</v>
      </c>
      <c r="HF632" s="632">
        <f t="shared" si="3811"/>
        <v>0.065</v>
      </c>
      <c r="HG632" s="632">
        <f t="shared" si="3811"/>
        <v>0.85</v>
      </c>
      <c r="HH632" s="632">
        <f t="shared" si="3811"/>
        <v>0</v>
      </c>
      <c r="HI632" s="68">
        <f t="shared" si="3523"/>
        <v>0</v>
      </c>
      <c r="HJ632" s="68" t="e">
        <f t="shared" si="3554"/>
        <v>#VALUE!</v>
      </c>
      <c r="HK632" s="202">
        <f t="shared" si="3555"/>
        <v>0.85</v>
      </c>
      <c r="HL632" s="464">
        <f t="shared" si="3556"/>
        <v>550000</v>
      </c>
      <c r="HM632" s="464">
        <f t="shared" si="3557"/>
        <v>480000</v>
      </c>
      <c r="HN632" s="192" t="e">
        <f t="shared" si="3524"/>
        <v>#VALUE!</v>
      </c>
      <c r="HO632" s="192" t="e">
        <f>HN632*HK632*$HO$2/HL632*1000000</f>
        <v>#VALUE!</v>
      </c>
      <c r="HP632" s="192" t="e">
        <f>HN632*HK632*$HP$2/HM632*1000000</f>
        <v>#VALUE!</v>
      </c>
    </row>
    <row r="633" customFormat="1" spans="1:224">
      <c r="A633" s="381">
        <v>628</v>
      </c>
      <c r="B633" s="54">
        <f ca="1" t="shared" si="3558"/>
        <v>43643</v>
      </c>
      <c r="C633" s="57">
        <f t="shared" si="3559"/>
        <v>0.0416666666666667</v>
      </c>
      <c r="D633" s="68" t="str">
        <f ca="1" t="shared" si="3525"/>
        <v>夜班</v>
      </c>
      <c r="E633" s="68" t="str">
        <f ca="1" t="shared" si="3526"/>
        <v>甲</v>
      </c>
      <c r="F633" s="68">
        <f ca="1">SUMPRODUCT((成本日报!$A$3:$A$95=计划!B633)*(成本日报!$B$3:$B$95=计划!$D633),成本日报!$C$3:$C$95)</f>
        <v>1</v>
      </c>
      <c r="G633" s="382">
        <f ca="1" t="shared" si="3560"/>
        <v>43643.1249999985</v>
      </c>
      <c r="H633" s="382">
        <f ca="1" t="shared" si="3527"/>
        <v>43643.1319444429</v>
      </c>
      <c r="I633" s="382">
        <f ca="1" t="shared" si="3528"/>
        <v>43643.1374999985</v>
      </c>
      <c r="J633" s="382">
        <f ca="1" t="shared" si="3529"/>
        <v>43643.1666666651</v>
      </c>
      <c r="K633" s="382">
        <f ca="1" t="shared" si="3530"/>
        <v>43643.2291666652</v>
      </c>
      <c r="L633" s="382">
        <f ca="1" t="shared" si="3531"/>
        <v>43643.2499999985</v>
      </c>
      <c r="M633" s="398" t="str">
        <f>IF(_tag_month_day!A629="","",_tag_month_day!A629)</f>
        <v/>
      </c>
      <c r="N633" s="398" t="str">
        <f>IF(_tag_month_day!B629="","",_tag_month_day!B629)</f>
        <v/>
      </c>
      <c r="O633" s="399" t="e">
        <f t="shared" si="3532"/>
        <v>#VALUE!</v>
      </c>
      <c r="P633" s="398" t="str">
        <f>IF(_tag_month_day!C629="","",_tag_month_day!C629)</f>
        <v/>
      </c>
      <c r="Q633" s="398" t="str">
        <f>IF(_tag_month_day!D629="","",_tag_month_day!D629)</f>
        <v/>
      </c>
      <c r="R633" s="416">
        <f>IF(_tag_month_day!CB629="",R632,_tag_month_day!CB629/100)</f>
        <v>0.07</v>
      </c>
      <c r="S633" s="417" t="str">
        <f>IF(_tag_month_day!E629="","",_tag_month_day!E629)</f>
        <v/>
      </c>
      <c r="T633" s="417" t="str">
        <f>IF(_tag_month_day!F629="","",_tag_month_day!F629)</f>
        <v/>
      </c>
      <c r="U633" s="418" t="e">
        <f t="shared" si="3486"/>
        <v>#VALUE!</v>
      </c>
      <c r="V633" s="53" t="e">
        <f t="shared" si="3487"/>
        <v>#VALUE!</v>
      </c>
      <c r="W633" s="419" t="str">
        <f>IF(_jhy_month_day!A629="","",_jhy_month_day!A629)</f>
        <v/>
      </c>
      <c r="X633" s="420" t="str">
        <f>IF(_jhy_month_day!B629="","",_jhy_month_day!B629/100)</f>
        <v/>
      </c>
      <c r="Y633" s="420" t="str">
        <f>IF(_jhy_month_day!C629="","",_jhy_month_day!C629/100)</f>
        <v/>
      </c>
      <c r="Z633" s="439">
        <f t="shared" si="3576"/>
        <v>157</v>
      </c>
      <c r="AA633" s="440" t="str">
        <f>IF(_tag_month_day!G629="","",_tag_month_day!G629/100)</f>
        <v/>
      </c>
      <c r="AB633" s="440" t="str">
        <f>IF(_tag_month_day!H629="","",_tag_month_day!H629/100)</f>
        <v/>
      </c>
      <c r="AC633" s="193">
        <f t="shared" si="3533"/>
        <v>1.59963432013121</v>
      </c>
      <c r="AD633" s="441" t="str">
        <f t="shared" si="3534"/>
        <v/>
      </c>
      <c r="AE633" s="442" t="str">
        <f t="shared" si="3535"/>
        <v/>
      </c>
      <c r="AF633" s="443">
        <v>1</v>
      </c>
      <c r="AG633" s="68" t="str">
        <f>IF(_duihao_month_day!A629="","",_duihao_month_day!A629)</f>
        <v/>
      </c>
      <c r="AH633" s="463">
        <f>IF(_gyk_month_day!B629="",AH632,_gyk_month_day!B629)</f>
        <v>820</v>
      </c>
      <c r="AI633" s="464"/>
      <c r="AJ633" s="68" t="str">
        <f>IF(_tag_month_day!I629="","",_tag_month_day!I629)</f>
        <v/>
      </c>
      <c r="AK633" s="465" t="str">
        <f>IF(_tzyy_month_day!A629="","",_tzyy_month_day!A629)</f>
        <v/>
      </c>
      <c r="AL633" s="465" t="str">
        <f>IF(_tzyy_month_day!B629="","",_tzyy_month_day!B629)</f>
        <v/>
      </c>
      <c r="AM633" s="465" t="str">
        <f>IF(_tzyy_month_day!C629="","",_tzyy_month_day!C629)</f>
        <v/>
      </c>
      <c r="AN633" s="466" t="str">
        <f>IF(_tag_month_day!CG629="","",_tag_month_day!CG629)</f>
        <v/>
      </c>
      <c r="AO633" s="466" t="str">
        <f>IF(_tag_month_day!CH629="","",_tag_month_day!CH629)</f>
        <v/>
      </c>
      <c r="AP633" s="486" t="e">
        <f t="shared" si="3536"/>
        <v>#VALUE!</v>
      </c>
      <c r="AQ633" s="487" t="str">
        <f>IF(_tag_month_day!J629="","",_tag_month_day!J629/100)</f>
        <v/>
      </c>
      <c r="AR633" s="488">
        <f t="shared" si="3537"/>
        <v>1.3</v>
      </c>
      <c r="AS633" s="489" t="e">
        <f t="shared" si="3488"/>
        <v>#VALUE!</v>
      </c>
      <c r="AT633" s="489">
        <f t="shared" si="3538"/>
        <v>0</v>
      </c>
      <c r="AU633" s="490" t="str">
        <f>IF(_tag_month_day!K629="","",_tag_month_day!K629)</f>
        <v/>
      </c>
      <c r="AV633" s="491" t="str">
        <f>IF(_tag_month_day!L629="","",_tag_month_day!L629/100)</f>
        <v/>
      </c>
      <c r="AW633" s="420">
        <f t="shared" si="3460"/>
        <v>0</v>
      </c>
      <c r="AX633" s="420">
        <f t="shared" si="3539"/>
        <v>0</v>
      </c>
      <c r="AY633" s="420" t="str">
        <f>IF(_tag_month_day!M629="","",_tag_month_day!M629/100)</f>
        <v/>
      </c>
      <c r="AZ633" s="420" t="str">
        <f>IF(_tag_month_day!N629="","",_tag_month_day!N629/100)</f>
        <v/>
      </c>
      <c r="BA633" s="420" t="str">
        <f>IF(_tag_month_day!O629="","",_tag_month_day!O629/100)</f>
        <v/>
      </c>
      <c r="BB633" s="496" t="str">
        <f>IF(_tag_month_day!P629="","",_tag_month_day!P629/100)</f>
        <v/>
      </c>
      <c r="BC633" s="496">
        <f t="shared" si="3540"/>
        <v>0</v>
      </c>
      <c r="BD633" s="496" t="str">
        <f>IF(_tag_month_day!Q629="","",_tag_month_day!Q629/100)</f>
        <v/>
      </c>
      <c r="BE633" s="510" t="str">
        <f>IF(_tag_month_day!R629="","",_tag_month_day!R629/100)</f>
        <v/>
      </c>
      <c r="BF633" s="413" t="str">
        <f>IF(_tag_month_day!CC629="","",_tag_month_day!CC629/100)</f>
        <v/>
      </c>
      <c r="BG633" s="511" t="e">
        <f t="shared" si="3489"/>
        <v>#VALUE!</v>
      </c>
      <c r="BH633" s="198">
        <f t="shared" si="3490"/>
        <v>0</v>
      </c>
      <c r="BI633" s="512" t="e">
        <f>IF(CX633=0,BI632,(DK633*查询!$R$5+DL633*查询!$Q$5+DM633*查询!$N$5+DN633*查询!$O$5+DO633*查询!$P$5)*AF633/CX633)</f>
        <v>#VALUE!</v>
      </c>
      <c r="BJ633" s="512" t="e">
        <f>IF(CX633=0,BJ632,(DP633*查询!$S$5+DQ633*查询!$T$5+DR633*查询!$U$5)*AF633/CX633)</f>
        <v>#VALUE!</v>
      </c>
      <c r="BK633" s="512">
        <f t="shared" si="3541"/>
        <v>1</v>
      </c>
      <c r="BL633" s="513" t="str">
        <f>IF(_cfyc_month_day!A629="","",_cfyc_month_day!A629)</f>
        <v/>
      </c>
      <c r="BM633" s="513" t="str">
        <f>IF(_cfyc_month_day!B629="","",_cfyc_month_day!B629)</f>
        <v/>
      </c>
      <c r="BN633" s="513" t="str">
        <f>IF(_cfyc_month_day!C629="","",_cfyc_month_day!C629)</f>
        <v/>
      </c>
      <c r="BO633" s="522" t="str">
        <f>IF(_cfyc_month_day!D629="","",_cfyc_month_day!D629)</f>
        <v/>
      </c>
      <c r="BP633" s="522" t="str">
        <f>IF(_cfyc_month_day!E629="","",_cfyc_month_day!E629)</f>
        <v/>
      </c>
      <c r="BQ633" s="522" t="str">
        <f>IF(_cfyc_month_day!F629="","",_cfyc_month_day!F629)</f>
        <v/>
      </c>
      <c r="BR633" s="513" t="str">
        <f>IF(_tag_month_day!T629="","",_tag_month_day!T629)</f>
        <v/>
      </c>
      <c r="BS633" s="513" t="str">
        <f>IF(_tag_month_day!U629="","",_tag_month_day!U629)</f>
        <v/>
      </c>
      <c r="BT633" s="523" t="str">
        <f t="shared" si="3542"/>
        <v/>
      </c>
      <c r="BU633" s="223" t="str">
        <f>IF(_tag_month_day!V629="","",_tag_month_day!V629)</f>
        <v/>
      </c>
      <c r="BV633" s="206" t="str">
        <f>IF(_tag_month_day!W629="","",_tag_month_day!W629)</f>
        <v/>
      </c>
      <c r="BW633" s="540" t="str">
        <f>IF(_tag_month_day!X629="","",_tag_month_day!X629)</f>
        <v/>
      </c>
      <c r="BX633" s="540" t="str">
        <f>IF(_tag_month_day!Y629="","",_tag_month_day!Y629)</f>
        <v/>
      </c>
      <c r="BY633" s="541">
        <f ca="1" t="shared" si="3543"/>
        <v>43643.2499999985</v>
      </c>
      <c r="BZ633" s="542"/>
      <c r="CA633" s="562" t="str">
        <f>IF(_jhy2_month_day!A629="","",_jhy2_month_day!A629)</f>
        <v/>
      </c>
      <c r="CB633" s="464" t="str">
        <f>IF(_jhy2_month_day!B629="","",_jhy2_month_day!B629)</f>
        <v/>
      </c>
      <c r="CC633" s="464" t="str">
        <f>IF(_jhy2_month_day!C629="","",_jhy2_month_day!C629)</f>
        <v/>
      </c>
      <c r="CD633" s="464" t="str">
        <f>IF(_jhy2_month_day!D629="","",_jhy2_month_day!D629)</f>
        <v/>
      </c>
      <c r="CE633" s="464" t="str">
        <f>IF(_jhy2_month_day!E629="","",_jhy2_month_day!E629)</f>
        <v/>
      </c>
      <c r="CF633" s="464" t="str">
        <f>IF(_jhy2_month_day!F629="","",_jhy2_month_day!F629)</f>
        <v/>
      </c>
      <c r="CG633" s="464" t="str">
        <f>IF(_jhy2_month_day!G629="","",_jhy2_month_day!G629)</f>
        <v/>
      </c>
      <c r="CH633" s="464" t="str">
        <f>IF(_jhy2_month_day!H629="","",_jhy2_month_day!H629)</f>
        <v/>
      </c>
      <c r="CI633" s="464" t="str">
        <f>IF(_jhy2_month_day!I629="","",_jhy2_month_day!I629)</f>
        <v/>
      </c>
      <c r="CJ633" s="464" t="str">
        <f>IF(_jhy2_month_day!J629="","",_jhy2_month_day!J629)</f>
        <v/>
      </c>
      <c r="CK633" s="464" t="str">
        <f>IF(_jhy2_month_day!K629="","",_jhy2_month_day!K629)</f>
        <v/>
      </c>
      <c r="CL633" s="562" t="str">
        <f>IF(_jhy2_month_day!L629="","",_jhy2_month_day!L629)</f>
        <v/>
      </c>
      <c r="CM633" s="562" t="str">
        <f>IF(_jhy2_month_day!M629="","",_jhy2_month_day!M629)</f>
        <v/>
      </c>
      <c r="CN633" s="562" t="str">
        <f>IF(_jhy2_month_day!N629="","",_jhy2_month_day!N629)</f>
        <v/>
      </c>
      <c r="CO633" s="562" t="str">
        <f>IF(_jhy2_month_day!O629="","",_jhy2_month_day!O629)</f>
        <v/>
      </c>
      <c r="CP633" s="562" t="str">
        <f>IF(_jhy2_month_day!P629="","",_jhy2_month_day!P629)</f>
        <v/>
      </c>
      <c r="CQ633" s="562" t="str">
        <f>IF(_jhy2_month_day!Q629="","",_jhy2_month_day!Q629)</f>
        <v/>
      </c>
      <c r="CR633" s="563" t="str">
        <f>IF(_jhy2_month_day!R629="","",_jhy2_month_day!R629)</f>
        <v/>
      </c>
      <c r="CS633" s="576" t="str">
        <f>IF(_jhy2_month_day!S629="","",_jhy2_month_day!S629)</f>
        <v/>
      </c>
      <c r="CT633" s="562" t="str">
        <f>IF(_jhy2_month_day!T629="","",_jhy2_month_day!T629)</f>
        <v/>
      </c>
      <c r="CU633" s="577" t="e">
        <f t="shared" si="3491"/>
        <v>#VALUE!</v>
      </c>
      <c r="CV633" s="198" t="e">
        <f t="shared" si="3492"/>
        <v>#VALUE!</v>
      </c>
      <c r="CW633" s="192" t="e">
        <f t="shared" si="3493"/>
        <v>#VALUE!</v>
      </c>
      <c r="CX633" s="192" t="e">
        <f t="shared" si="3494"/>
        <v>#VALUE!</v>
      </c>
      <c r="CY633" s="202" t="e">
        <f t="shared" si="3495"/>
        <v>#VALUE!</v>
      </c>
      <c r="CZ633" s="192" t="e">
        <f t="shared" ref="CZ633:DI633" si="3812">$AJ633*EF633</f>
        <v>#VALUE!</v>
      </c>
      <c r="DA633" s="192" t="e">
        <f t="shared" si="3812"/>
        <v>#VALUE!</v>
      </c>
      <c r="DB633" s="192" t="e">
        <f t="shared" si="3812"/>
        <v>#VALUE!</v>
      </c>
      <c r="DC633" s="192" t="e">
        <f t="shared" si="3812"/>
        <v>#VALUE!</v>
      </c>
      <c r="DD633" s="192" t="e">
        <f t="shared" si="3812"/>
        <v>#VALUE!</v>
      </c>
      <c r="DE633" s="192" t="e">
        <f t="shared" si="3812"/>
        <v>#VALUE!</v>
      </c>
      <c r="DF633" s="192" t="e">
        <f t="shared" si="3812"/>
        <v>#VALUE!</v>
      </c>
      <c r="DG633" s="192" t="e">
        <f t="shared" si="3812"/>
        <v>#VALUE!</v>
      </c>
      <c r="DH633" s="192" t="e">
        <f t="shared" si="3812"/>
        <v>#VALUE!</v>
      </c>
      <c r="DI633" s="192" t="e">
        <f t="shared" si="3812"/>
        <v>#VALUE!</v>
      </c>
      <c r="DJ633" s="192" t="e">
        <f t="shared" si="3497"/>
        <v>#VALUE!</v>
      </c>
      <c r="DK633" s="192" t="e">
        <f t="shared" si="3498"/>
        <v>#VALUE!</v>
      </c>
      <c r="DL633" s="192" t="e">
        <f t="shared" si="3499"/>
        <v>#VALUE!</v>
      </c>
      <c r="DM633" s="192" t="e">
        <f t="shared" si="3500"/>
        <v>#VALUE!</v>
      </c>
      <c r="DN633" s="192" t="e">
        <f t="shared" si="3501"/>
        <v>#VALUE!</v>
      </c>
      <c r="DO633" s="192" t="e">
        <f t="shared" si="3502"/>
        <v>#VALUE!</v>
      </c>
      <c r="DP633" s="192" t="e">
        <f t="shared" si="3503"/>
        <v>#VALUE!</v>
      </c>
      <c r="DQ633" s="192" t="e">
        <f t="shared" si="3504"/>
        <v>#VALUE!</v>
      </c>
      <c r="DR633" s="192" t="e">
        <f t="shared" si="3505"/>
        <v>#VALUE!</v>
      </c>
      <c r="DS633" s="192" t="e">
        <f t="shared" si="3506"/>
        <v>#VALUE!</v>
      </c>
      <c r="DT633" s="192" t="e">
        <f t="shared" si="3507"/>
        <v>#VALUE!</v>
      </c>
      <c r="DU633" s="192" t="e">
        <f t="shared" si="3508"/>
        <v>#VALUE!</v>
      </c>
      <c r="DV633" s="198" t="e">
        <f t="shared" si="3509"/>
        <v>#VALUE!</v>
      </c>
      <c r="DW633" s="198" t="e">
        <f t="shared" si="3510"/>
        <v>#DIV/0!</v>
      </c>
      <c r="DX633" s="198" t="e">
        <f t="shared" si="3511"/>
        <v>#DIV/0!</v>
      </c>
      <c r="DY633" s="198" t="e">
        <f t="shared" si="3512"/>
        <v>#VALUE!</v>
      </c>
      <c r="DZ633" s="198" t="e">
        <f t="shared" si="3513"/>
        <v>#VALUE!</v>
      </c>
      <c r="EA633" s="198" t="e">
        <f t="shared" si="3514"/>
        <v>#VALUE!</v>
      </c>
      <c r="EB633" s="198" t="e">
        <f t="shared" si="3515"/>
        <v>#VALUE!</v>
      </c>
      <c r="EC633" s="198" t="e">
        <f t="shared" si="3516"/>
        <v>#DIV/0!</v>
      </c>
      <c r="ED633" s="198" t="e">
        <f t="shared" si="3517"/>
        <v>#VALUE!</v>
      </c>
      <c r="EE633" s="198" t="e">
        <f t="shared" si="3518"/>
        <v>#VALUE!</v>
      </c>
      <c r="EF633" s="198" t="e">
        <f t="shared" ref="EF633:EO633" si="3813">DV633/SUM($DV633:$EE633)</f>
        <v>#VALUE!</v>
      </c>
      <c r="EG633" s="198" t="e">
        <f t="shared" si="3813"/>
        <v>#DIV/0!</v>
      </c>
      <c r="EH633" s="198" t="e">
        <f t="shared" si="3813"/>
        <v>#DIV/0!</v>
      </c>
      <c r="EI633" s="198" t="e">
        <f t="shared" si="3813"/>
        <v>#VALUE!</v>
      </c>
      <c r="EJ633" s="198" t="e">
        <f t="shared" si="3813"/>
        <v>#VALUE!</v>
      </c>
      <c r="EK633" s="198" t="e">
        <f t="shared" si="3813"/>
        <v>#VALUE!</v>
      </c>
      <c r="EL633" s="198" t="e">
        <f t="shared" si="3813"/>
        <v>#VALUE!</v>
      </c>
      <c r="EM633" s="198" t="e">
        <f t="shared" si="3813"/>
        <v>#DIV/0!</v>
      </c>
      <c r="EN633" s="198" t="e">
        <f t="shared" si="3813"/>
        <v>#VALUE!</v>
      </c>
      <c r="EO633" s="198" t="e">
        <f t="shared" si="3813"/>
        <v>#VALUE!</v>
      </c>
      <c r="EP633" s="511">
        <f t="shared" ref="EP633:EW633" si="3814">EP632</f>
        <v>0.08</v>
      </c>
      <c r="EQ633" s="511">
        <f t="shared" si="3814"/>
        <v>0.015</v>
      </c>
      <c r="ER633" s="511">
        <f t="shared" si="3814"/>
        <v>0.015</v>
      </c>
      <c r="ES633" s="511">
        <f t="shared" si="3814"/>
        <v>0.015</v>
      </c>
      <c r="ET633" s="511">
        <f t="shared" si="3814"/>
        <v>0.015</v>
      </c>
      <c r="EU633" s="511">
        <f t="shared" si="3814"/>
        <v>0.09</v>
      </c>
      <c r="EV633" s="511">
        <f t="shared" si="3814"/>
        <v>0.09</v>
      </c>
      <c r="EW633" s="511">
        <f t="shared" si="3814"/>
        <v>0.09</v>
      </c>
      <c r="EX633" s="420" t="str">
        <f>IF(_tag_month_day!AS629="","",_tag_month_day!AS629/100)</f>
        <v/>
      </c>
      <c r="EY633" s="420" t="str">
        <f>IF(_tag_month_day!AT629="","",_tag_month_day!AT629/100)</f>
        <v/>
      </c>
      <c r="EZ633" s="420" t="str">
        <f>IF(_tag_month_day!AU629="","",_tag_month_day!AU629/100)</f>
        <v/>
      </c>
      <c r="FA633" s="420" t="str">
        <f>IF(_tag_month_day!AV629="","",_tag_month_day!AV629/100)</f>
        <v/>
      </c>
      <c r="FB633" s="420" t="str">
        <f>IF(_tag_month_day!AW629="","",_tag_month_day!AW629/100)</f>
        <v/>
      </c>
      <c r="FC633" s="420" t="str">
        <f>IF(_tag_month_day!AX629="","",_tag_month_day!AX629/100)</f>
        <v/>
      </c>
      <c r="FD633" s="510">
        <f t="shared" si="3547"/>
        <v>0.33</v>
      </c>
      <c r="FE633" s="510">
        <f t="shared" si="3548"/>
        <v>0.19</v>
      </c>
      <c r="FF633" s="510">
        <f t="shared" si="3549"/>
        <v>0.003</v>
      </c>
      <c r="FG633" s="510">
        <f t="shared" si="3550"/>
        <v>0</v>
      </c>
      <c r="FH633" s="603">
        <f t="shared" si="3551"/>
        <v>0.0001</v>
      </c>
      <c r="FI633" s="510">
        <f t="shared" ref="FI633:FR633" si="3815">FI632</f>
        <v>0.41</v>
      </c>
      <c r="FJ633" s="510">
        <f t="shared" si="3815"/>
        <v>0.11</v>
      </c>
      <c r="FK633" s="510">
        <f t="shared" si="3815"/>
        <v>0.015</v>
      </c>
      <c r="FL633" s="510">
        <f t="shared" si="3815"/>
        <v>0</v>
      </c>
      <c r="FM633" s="603">
        <f t="shared" si="3815"/>
        <v>0.0001</v>
      </c>
      <c r="FN633" s="510" t="str">
        <f>IF(_tag_month_day!AY629="","",_tag_month_day!AY629/100)</f>
        <v/>
      </c>
      <c r="FO633" s="510" t="str">
        <f>IF(_tag_month_day!AZ629="","",_tag_month_day!AZ629/100)</f>
        <v/>
      </c>
      <c r="FP633" s="510" t="str">
        <f>IF(_tag_month_day!BA629="","",_tag_month_day!BA629/100)</f>
        <v/>
      </c>
      <c r="FQ633" s="510" t="str">
        <f>IF(_tag_month_day!BB629="","",_tag_month_day!BB629/100)</f>
        <v/>
      </c>
      <c r="FR633" s="603" t="str">
        <f>IF(_tag_month_day!BC629="","",_tag_month_day!BC629/100)</f>
        <v/>
      </c>
      <c r="FS633" s="510" t="str">
        <f>IF(_tag_month_day!BD629="","",_tag_month_day!BD629/100)</f>
        <v/>
      </c>
      <c r="FT633" s="510" t="str">
        <f>IF(_tag_month_day!BE629="","",_tag_month_day!BE629/100)</f>
        <v/>
      </c>
      <c r="FU633" s="510" t="str">
        <f>IF(_tag_month_day!BF629="","",_tag_month_day!BF629/100)</f>
        <v/>
      </c>
      <c r="FV633" s="510" t="str">
        <f>IF(_tag_month_day!BG629="","",_tag_month_day!BG629/100)</f>
        <v/>
      </c>
      <c r="FW633" s="603" t="str">
        <f>IF(_tag_month_day!BH629="","",_tag_month_day!BH629/100)</f>
        <v/>
      </c>
      <c r="FX633" s="510" t="str">
        <f>IF(_tag_month_day!BI629="","",_tag_month_day!BI629/100)</f>
        <v/>
      </c>
      <c r="FY633" s="510" t="str">
        <f>IF(_tag_month_day!BJ629="","",_tag_month_day!BJ629/100)</f>
        <v/>
      </c>
      <c r="FZ633" s="605" t="str">
        <f>IF(_tag_month_day!BK629="","",_tag_month_day!BK629/100)</f>
        <v/>
      </c>
      <c r="GA633" s="510" t="str">
        <f>IF(_tag_month_day!BL629="","",_tag_month_day!BL629/100)</f>
        <v/>
      </c>
      <c r="GB633" s="603" t="str">
        <f>IF(_tag_month_day!BM629="","",_tag_month_day!BM629/100)</f>
        <v/>
      </c>
      <c r="GC633" s="420" t="str">
        <f>IF(_tag_month_day!BN629="","",_tag_month_day!BN629/100)</f>
        <v/>
      </c>
      <c r="GD633" s="420" t="str">
        <f>IF(_tag_month_day!BO629="","",_tag_month_day!BO629/100)</f>
        <v/>
      </c>
      <c r="GE633" s="420" t="str">
        <f>IF(_tag_month_day!BP629="","",_tag_month_day!BP629/100)</f>
        <v/>
      </c>
      <c r="GF633" s="420" t="str">
        <f>IF(_tag_month_day!BQ629="","",_tag_month_day!BQ629/100)</f>
        <v/>
      </c>
      <c r="GG633" s="420" t="str">
        <f>IF(_tag_month_day!BR629="","",_tag_month_day!BR629/100)</f>
        <v/>
      </c>
      <c r="GH633" s="420" t="str">
        <f>IF(_tag_month_day!BS629="","",_tag_month_day!BS629/100)</f>
        <v/>
      </c>
      <c r="GI633" s="603" t="str">
        <f>IF(_tag_month_day!BT629="","",_tag_month_day!BT629/100)</f>
        <v/>
      </c>
      <c r="GJ633" s="612" t="str">
        <f>IF(_tag_month_day!BU629="","",_tag_month_day!BU629/100)</f>
        <v/>
      </c>
      <c r="GK633" s="620" t="str">
        <f>IF(_tag_month_day!BV629="",IF(_rlcf_month_day!A$2="","",_rlcf_month_day!A$2/100),_tag_month_day!BV629/100)</f>
        <v/>
      </c>
      <c r="GL633" s="620" t="str">
        <f>IF(_tag_month_day!BW629="",IF(_rlcf_month_day!B$2="","",_rlcf_month_day!B$2/100),_tag_month_day!BW629/100)</f>
        <v/>
      </c>
      <c r="GM633" s="621" t="str">
        <f>IF(_tag_month_day!BX629="",IF(_rlcf_month_day!C$2="","",_rlcf_month_day!C$2/100),_tag_month_day!BX629/100)</f>
        <v/>
      </c>
      <c r="GN633" s="620" t="str">
        <f>IF(_tag_month_day!BV629="",IF(_rlcf_month_day!A$2="","",_rlcf_month_day!A$2/100),_tag_month_day!BV629/100)</f>
        <v/>
      </c>
      <c r="GO633" s="620" t="str">
        <f>IF(_tag_month_day!BW629="",IF(_rlcf_month_day!B$2="","",_rlcf_month_day!B$2/100),_tag_month_day!BW629/100)</f>
        <v/>
      </c>
      <c r="GP633" s="620" t="str">
        <f>IF(_tag_month_day!CD629="",IF(_rlcf_month_day!E$2="","",_rlcf_month_day!E$2/100),_tag_month_day!CD629/100)</f>
        <v/>
      </c>
      <c r="GQ633" s="620" t="str">
        <f>IF(_tag_month_day!CE629="",IF(_rlcf_month_day!F$2="","",_rlcf_month_day!F$2/100),_tag_month_day!CE629/100)</f>
        <v/>
      </c>
      <c r="GR633" s="621" t="str">
        <f>IF(_tag_month_day!CF629="",IF(_rlcf_month_day!G$2="","",_rlcf_month_day!G$2/100),_tag_month_day!CF629/100)</f>
        <v/>
      </c>
      <c r="GS633" s="626">
        <f t="shared" ref="GS633:HH633" si="3816">GS632</f>
        <v>0.953</v>
      </c>
      <c r="GT633" s="626">
        <f t="shared" si="3816"/>
        <v>0.55</v>
      </c>
      <c r="GU633" s="626">
        <f t="shared" si="3816"/>
        <v>0.55</v>
      </c>
      <c r="GV633" s="626">
        <f t="shared" si="3816"/>
        <v>0.55</v>
      </c>
      <c r="GW633" s="626">
        <f t="shared" si="3816"/>
        <v>0.5</v>
      </c>
      <c r="GX633" s="626">
        <f t="shared" si="3816"/>
        <v>0.935</v>
      </c>
      <c r="GY633" s="626">
        <f t="shared" si="3816"/>
        <v>0.15</v>
      </c>
      <c r="GZ633" s="626">
        <f t="shared" si="3816"/>
        <v>1</v>
      </c>
      <c r="HA633" s="632">
        <f t="shared" si="3816"/>
        <v>0.047</v>
      </c>
      <c r="HB633" s="632">
        <f t="shared" si="3816"/>
        <v>0.45</v>
      </c>
      <c r="HC633" s="632">
        <f t="shared" si="3816"/>
        <v>0.45</v>
      </c>
      <c r="HD633" s="632">
        <f t="shared" si="3816"/>
        <v>0.45</v>
      </c>
      <c r="HE633" s="632">
        <f t="shared" si="3816"/>
        <v>0.5</v>
      </c>
      <c r="HF633" s="632">
        <f t="shared" si="3816"/>
        <v>0.065</v>
      </c>
      <c r="HG633" s="632">
        <f t="shared" si="3816"/>
        <v>0.85</v>
      </c>
      <c r="HH633" s="632">
        <f t="shared" si="3816"/>
        <v>0</v>
      </c>
      <c r="HI633" s="68">
        <f t="shared" si="3523"/>
        <v>0</v>
      </c>
      <c r="HJ633" s="68" t="e">
        <f t="shared" si="3554"/>
        <v>#VALUE!</v>
      </c>
      <c r="HK633" s="202">
        <f t="shared" si="3555"/>
        <v>0.85</v>
      </c>
      <c r="HL633" s="464">
        <f t="shared" si="3556"/>
        <v>550000</v>
      </c>
      <c r="HM633" s="464">
        <f t="shared" si="3557"/>
        <v>480000</v>
      </c>
      <c r="HN633" s="192" t="e">
        <f t="shared" si="3524"/>
        <v>#VALUE!</v>
      </c>
      <c r="HO633" s="192" t="e">
        <f>HN633*HK633*$HO$2/HL633*1000000</f>
        <v>#VALUE!</v>
      </c>
      <c r="HP633" s="192" t="e">
        <f>HN633*HK633*$HP$2/HM633*1000000</f>
        <v>#VALUE!</v>
      </c>
    </row>
    <row r="634" customFormat="1" spans="1:224">
      <c r="A634" s="381">
        <v>629</v>
      </c>
      <c r="B634" s="54">
        <f ca="1" t="shared" si="3558"/>
        <v>43643</v>
      </c>
      <c r="C634" s="57">
        <f t="shared" si="3559"/>
        <v>0.0416666666666667</v>
      </c>
      <c r="D634" s="68" t="str">
        <f ca="1" t="shared" si="3525"/>
        <v>夜班</v>
      </c>
      <c r="E634" s="68" t="str">
        <f ca="1" t="shared" si="3526"/>
        <v>甲</v>
      </c>
      <c r="F634" s="68">
        <f ca="1">SUMPRODUCT((成本日报!$A$3:$A$95=计划!B634)*(成本日报!$B$3:$B$95=计划!$D634),成本日报!$C$3:$C$95)</f>
        <v>1</v>
      </c>
      <c r="G634" s="382">
        <f ca="1" t="shared" si="3560"/>
        <v>43643.1666666651</v>
      </c>
      <c r="H634" s="382">
        <f ca="1" t="shared" si="3527"/>
        <v>43643.1736111096</v>
      </c>
      <c r="I634" s="382">
        <f ca="1" t="shared" si="3528"/>
        <v>43643.1791666651</v>
      </c>
      <c r="J634" s="382">
        <f ca="1" t="shared" si="3529"/>
        <v>43643.2083333318</v>
      </c>
      <c r="K634" s="382">
        <f ca="1" t="shared" si="3530"/>
        <v>43643.2708333318</v>
      </c>
      <c r="L634" s="382">
        <f ca="1" t="shared" si="3531"/>
        <v>43643.2916666651</v>
      </c>
      <c r="M634" s="398" t="str">
        <f>IF(_tag_month_day!A630="","",_tag_month_day!A630)</f>
        <v/>
      </c>
      <c r="N634" s="398" t="str">
        <f>IF(_tag_month_day!B630="","",_tag_month_day!B630)</f>
        <v/>
      </c>
      <c r="O634" s="399" t="e">
        <f t="shared" si="3532"/>
        <v>#VALUE!</v>
      </c>
      <c r="P634" s="398" t="str">
        <f>IF(_tag_month_day!C630="","",_tag_month_day!C630)</f>
        <v/>
      </c>
      <c r="Q634" s="398" t="str">
        <f>IF(_tag_month_day!D630="","",_tag_month_day!D630)</f>
        <v/>
      </c>
      <c r="R634" s="416">
        <f>IF(_tag_month_day!CB630="",R633,_tag_month_day!CB630/100)</f>
        <v>0.07</v>
      </c>
      <c r="S634" s="417" t="str">
        <f>IF(_tag_month_day!E630="","",_tag_month_day!E630)</f>
        <v/>
      </c>
      <c r="T634" s="417" t="str">
        <f>IF(_tag_month_day!F630="","",_tag_month_day!F630)</f>
        <v/>
      </c>
      <c r="U634" s="418" t="e">
        <f t="shared" si="3486"/>
        <v>#VALUE!</v>
      </c>
      <c r="V634" s="53" t="e">
        <f t="shared" si="3487"/>
        <v>#VALUE!</v>
      </c>
      <c r="W634" s="419" t="str">
        <f>IF(_jhy_month_day!A630="","",_jhy_month_day!A630)</f>
        <v/>
      </c>
      <c r="X634" s="420" t="str">
        <f>IF(_jhy_month_day!B630="","",_jhy_month_day!B630/100)</f>
        <v/>
      </c>
      <c r="Y634" s="420" t="str">
        <f>IF(_jhy_month_day!C630="","",_jhy_month_day!C630/100)</f>
        <v/>
      </c>
      <c r="Z634" s="439">
        <f t="shared" si="3576"/>
        <v>158</v>
      </c>
      <c r="AA634" s="440" t="str">
        <f>IF(_tag_month_day!G630="","",_tag_month_day!G630/100)</f>
        <v/>
      </c>
      <c r="AB634" s="440" t="str">
        <f>IF(_tag_month_day!H630="","",_tag_month_day!H630/100)</f>
        <v/>
      </c>
      <c r="AC634" s="193">
        <f t="shared" si="3533"/>
        <v>1.59963432013121</v>
      </c>
      <c r="AD634" s="441" t="str">
        <f t="shared" si="3534"/>
        <v/>
      </c>
      <c r="AE634" s="442" t="str">
        <f t="shared" si="3535"/>
        <v/>
      </c>
      <c r="AF634" s="443">
        <v>1</v>
      </c>
      <c r="AG634" s="68" t="str">
        <f>IF(_duihao_month_day!A630="","",_duihao_month_day!A630)</f>
        <v/>
      </c>
      <c r="AH634" s="463">
        <f>IF(_gyk_month_day!B630="",AH633,_gyk_month_day!B630)</f>
        <v>820</v>
      </c>
      <c r="AI634" s="464"/>
      <c r="AJ634" s="68" t="str">
        <f>IF(_tag_month_day!I630="","",_tag_month_day!I630)</f>
        <v/>
      </c>
      <c r="AK634" s="465" t="str">
        <f>IF(_tzyy_month_day!A630="","",_tzyy_month_day!A630)</f>
        <v/>
      </c>
      <c r="AL634" s="465" t="str">
        <f>IF(_tzyy_month_day!B630="","",_tzyy_month_day!B630)</f>
        <v/>
      </c>
      <c r="AM634" s="465" t="str">
        <f>IF(_tzyy_month_day!C630="","",_tzyy_month_day!C630)</f>
        <v/>
      </c>
      <c r="AN634" s="466" t="str">
        <f>IF(_tag_month_day!CG630="","",_tag_month_day!CG630)</f>
        <v/>
      </c>
      <c r="AO634" s="466" t="str">
        <f>IF(_tag_month_day!CH630="","",_tag_month_day!CH630)</f>
        <v/>
      </c>
      <c r="AP634" s="486" t="e">
        <f t="shared" si="3536"/>
        <v>#VALUE!</v>
      </c>
      <c r="AQ634" s="487" t="str">
        <f>IF(_tag_month_day!J630="","",_tag_month_day!J630/100)</f>
        <v/>
      </c>
      <c r="AR634" s="488">
        <f t="shared" si="3537"/>
        <v>1.3</v>
      </c>
      <c r="AS634" s="489" t="e">
        <f t="shared" si="3488"/>
        <v>#VALUE!</v>
      </c>
      <c r="AT634" s="489">
        <f t="shared" si="3538"/>
        <v>0</v>
      </c>
      <c r="AU634" s="490" t="str">
        <f>IF(_tag_month_day!K630="","",_tag_month_day!K630)</f>
        <v/>
      </c>
      <c r="AV634" s="491" t="str">
        <f>IF(_tag_month_day!L630="","",_tag_month_day!L630/100)</f>
        <v/>
      </c>
      <c r="AW634" s="420">
        <f t="shared" si="3460"/>
        <v>0</v>
      </c>
      <c r="AX634" s="420">
        <f t="shared" si="3539"/>
        <v>0</v>
      </c>
      <c r="AY634" s="420" t="str">
        <f>IF(_tag_month_day!M630="","",_tag_month_day!M630/100)</f>
        <v/>
      </c>
      <c r="AZ634" s="420" t="str">
        <f>IF(_tag_month_day!N630="","",_tag_month_day!N630/100)</f>
        <v/>
      </c>
      <c r="BA634" s="420" t="str">
        <f>IF(_tag_month_day!O630="","",_tag_month_day!O630/100)</f>
        <v/>
      </c>
      <c r="BB634" s="496" t="str">
        <f>IF(_tag_month_day!P630="","",_tag_month_day!P630/100)</f>
        <v/>
      </c>
      <c r="BC634" s="496">
        <f t="shared" si="3540"/>
        <v>0</v>
      </c>
      <c r="BD634" s="496" t="str">
        <f>IF(_tag_month_day!Q630="","",_tag_month_day!Q630/100)</f>
        <v/>
      </c>
      <c r="BE634" s="510" t="str">
        <f>IF(_tag_month_day!R630="","",_tag_month_day!R630/100)</f>
        <v/>
      </c>
      <c r="BF634" s="413" t="str">
        <f>IF(_tag_month_day!CC630="","",_tag_month_day!CC630/100)</f>
        <v/>
      </c>
      <c r="BG634" s="511" t="e">
        <f t="shared" si="3489"/>
        <v>#VALUE!</v>
      </c>
      <c r="BH634" s="198">
        <f t="shared" si="3490"/>
        <v>0</v>
      </c>
      <c r="BI634" s="512" t="e">
        <f>IF(CX634=0,BI633,(DK634*查询!$R$5+DL634*查询!$Q$5+DM634*查询!$N$5+DN634*查询!$O$5+DO634*查询!$P$5)*AF634/CX634)</f>
        <v>#VALUE!</v>
      </c>
      <c r="BJ634" s="512" t="e">
        <f>IF(CX634=0,BJ633,(DP634*查询!$S$5+DQ634*查询!$T$5+DR634*查询!$U$5)*AF634/CX634)</f>
        <v>#VALUE!</v>
      </c>
      <c r="BK634" s="512">
        <f t="shared" si="3541"/>
        <v>1</v>
      </c>
      <c r="BL634" s="513" t="str">
        <f>IF(_cfyc_month_day!A630="","",_cfyc_month_day!A630)</f>
        <v/>
      </c>
      <c r="BM634" s="513" t="str">
        <f>IF(_cfyc_month_day!B630="","",_cfyc_month_day!B630)</f>
        <v/>
      </c>
      <c r="BN634" s="513" t="str">
        <f>IF(_cfyc_month_day!C630="","",_cfyc_month_day!C630)</f>
        <v/>
      </c>
      <c r="BO634" s="522" t="str">
        <f>IF(_cfyc_month_day!D630="","",_cfyc_month_day!D630)</f>
        <v/>
      </c>
      <c r="BP634" s="522" t="str">
        <f>IF(_cfyc_month_day!E630="","",_cfyc_month_day!E630)</f>
        <v/>
      </c>
      <c r="BQ634" s="522" t="str">
        <f>IF(_cfyc_month_day!F630="","",_cfyc_month_day!F630)</f>
        <v/>
      </c>
      <c r="BR634" s="513" t="str">
        <f>IF(_tag_month_day!T630="","",_tag_month_day!T630)</f>
        <v/>
      </c>
      <c r="BS634" s="513" t="str">
        <f>IF(_tag_month_day!U630="","",_tag_month_day!U630)</f>
        <v/>
      </c>
      <c r="BT634" s="523" t="str">
        <f t="shared" si="3542"/>
        <v/>
      </c>
      <c r="BU634" s="223" t="str">
        <f>IF(_tag_month_day!V630="","",_tag_month_day!V630)</f>
        <v/>
      </c>
      <c r="BV634" s="206" t="str">
        <f>IF(_tag_month_day!W630="","",_tag_month_day!W630)</f>
        <v/>
      </c>
      <c r="BW634" s="540" t="str">
        <f>IF(_tag_month_day!X630="","",_tag_month_day!X630)</f>
        <v/>
      </c>
      <c r="BX634" s="540" t="str">
        <f>IF(_tag_month_day!Y630="","",_tag_month_day!Y630)</f>
        <v/>
      </c>
      <c r="BY634" s="541">
        <f ca="1" t="shared" si="3543"/>
        <v>43643.2916666651</v>
      </c>
      <c r="BZ634" s="542"/>
      <c r="CA634" s="562" t="str">
        <f>IF(_jhy2_month_day!A630="","",_jhy2_month_day!A630)</f>
        <v/>
      </c>
      <c r="CB634" s="464" t="str">
        <f>IF(_jhy2_month_day!B630="","",_jhy2_month_day!B630)</f>
        <v/>
      </c>
      <c r="CC634" s="464" t="str">
        <f>IF(_jhy2_month_day!C630="","",_jhy2_month_day!C630)</f>
        <v/>
      </c>
      <c r="CD634" s="464" t="str">
        <f>IF(_jhy2_month_day!D630="","",_jhy2_month_day!D630)</f>
        <v/>
      </c>
      <c r="CE634" s="464" t="str">
        <f>IF(_jhy2_month_day!E630="","",_jhy2_month_day!E630)</f>
        <v/>
      </c>
      <c r="CF634" s="464" t="str">
        <f>IF(_jhy2_month_day!F630="","",_jhy2_month_day!F630)</f>
        <v/>
      </c>
      <c r="CG634" s="464" t="str">
        <f>IF(_jhy2_month_day!G630="","",_jhy2_month_day!G630)</f>
        <v/>
      </c>
      <c r="CH634" s="464" t="str">
        <f>IF(_jhy2_month_day!H630="","",_jhy2_month_day!H630)</f>
        <v/>
      </c>
      <c r="CI634" s="464" t="str">
        <f>IF(_jhy2_month_day!I630="","",_jhy2_month_day!I630)</f>
        <v/>
      </c>
      <c r="CJ634" s="464" t="str">
        <f>IF(_jhy2_month_day!J630="","",_jhy2_month_day!J630)</f>
        <v/>
      </c>
      <c r="CK634" s="464" t="str">
        <f>IF(_jhy2_month_day!K630="","",_jhy2_month_day!K630)</f>
        <v/>
      </c>
      <c r="CL634" s="562" t="str">
        <f>IF(_jhy2_month_day!L630="","",_jhy2_month_day!L630)</f>
        <v/>
      </c>
      <c r="CM634" s="562" t="str">
        <f>IF(_jhy2_month_day!M630="","",_jhy2_month_day!M630)</f>
        <v/>
      </c>
      <c r="CN634" s="562" t="str">
        <f>IF(_jhy2_month_day!N630="","",_jhy2_month_day!N630)</f>
        <v/>
      </c>
      <c r="CO634" s="562" t="str">
        <f>IF(_jhy2_month_day!O630="","",_jhy2_month_day!O630)</f>
        <v/>
      </c>
      <c r="CP634" s="562" t="str">
        <f>IF(_jhy2_month_day!P630="","",_jhy2_month_day!P630)</f>
        <v/>
      </c>
      <c r="CQ634" s="562" t="str">
        <f>IF(_jhy2_month_day!Q630="","",_jhy2_month_day!Q630)</f>
        <v/>
      </c>
      <c r="CR634" s="563" t="str">
        <f>IF(_jhy2_month_day!R630="","",_jhy2_month_day!R630)</f>
        <v/>
      </c>
      <c r="CS634" s="576" t="str">
        <f>IF(_jhy2_month_day!S630="","",_jhy2_month_day!S630)</f>
        <v/>
      </c>
      <c r="CT634" s="562" t="str">
        <f>IF(_jhy2_month_day!T630="","",_jhy2_month_day!T630)</f>
        <v/>
      </c>
      <c r="CU634" s="577" t="e">
        <f t="shared" si="3491"/>
        <v>#VALUE!</v>
      </c>
      <c r="CV634" s="198" t="e">
        <f t="shared" si="3492"/>
        <v>#VALUE!</v>
      </c>
      <c r="CW634" s="192" t="e">
        <f t="shared" si="3493"/>
        <v>#VALUE!</v>
      </c>
      <c r="CX634" s="192" t="e">
        <f t="shared" si="3494"/>
        <v>#VALUE!</v>
      </c>
      <c r="CY634" s="202" t="e">
        <f t="shared" si="3495"/>
        <v>#VALUE!</v>
      </c>
      <c r="CZ634" s="192" t="e">
        <f t="shared" ref="CZ634:DI634" si="3817">$AJ634*EF634</f>
        <v>#VALUE!</v>
      </c>
      <c r="DA634" s="192" t="e">
        <f t="shared" si="3817"/>
        <v>#VALUE!</v>
      </c>
      <c r="DB634" s="192" t="e">
        <f t="shared" si="3817"/>
        <v>#VALUE!</v>
      </c>
      <c r="DC634" s="192" t="e">
        <f t="shared" si="3817"/>
        <v>#VALUE!</v>
      </c>
      <c r="DD634" s="192" t="e">
        <f t="shared" si="3817"/>
        <v>#VALUE!</v>
      </c>
      <c r="DE634" s="192" t="e">
        <f t="shared" si="3817"/>
        <v>#VALUE!</v>
      </c>
      <c r="DF634" s="192" t="e">
        <f t="shared" si="3817"/>
        <v>#VALUE!</v>
      </c>
      <c r="DG634" s="192" t="e">
        <f t="shared" si="3817"/>
        <v>#VALUE!</v>
      </c>
      <c r="DH634" s="192" t="e">
        <f t="shared" si="3817"/>
        <v>#VALUE!</v>
      </c>
      <c r="DI634" s="192" t="e">
        <f t="shared" si="3817"/>
        <v>#VALUE!</v>
      </c>
      <c r="DJ634" s="192" t="e">
        <f t="shared" si="3497"/>
        <v>#VALUE!</v>
      </c>
      <c r="DK634" s="192" t="e">
        <f t="shared" si="3498"/>
        <v>#VALUE!</v>
      </c>
      <c r="DL634" s="192" t="e">
        <f t="shared" si="3499"/>
        <v>#VALUE!</v>
      </c>
      <c r="DM634" s="192" t="e">
        <f t="shared" si="3500"/>
        <v>#VALUE!</v>
      </c>
      <c r="DN634" s="192" t="e">
        <f t="shared" si="3501"/>
        <v>#VALUE!</v>
      </c>
      <c r="DO634" s="192" t="e">
        <f t="shared" si="3502"/>
        <v>#VALUE!</v>
      </c>
      <c r="DP634" s="192" t="e">
        <f t="shared" si="3503"/>
        <v>#VALUE!</v>
      </c>
      <c r="DQ634" s="192" t="e">
        <f t="shared" si="3504"/>
        <v>#VALUE!</v>
      </c>
      <c r="DR634" s="192" t="e">
        <f t="shared" si="3505"/>
        <v>#VALUE!</v>
      </c>
      <c r="DS634" s="192" t="e">
        <f t="shared" si="3506"/>
        <v>#VALUE!</v>
      </c>
      <c r="DT634" s="192" t="e">
        <f t="shared" si="3507"/>
        <v>#VALUE!</v>
      </c>
      <c r="DU634" s="192" t="e">
        <f t="shared" si="3508"/>
        <v>#VALUE!</v>
      </c>
      <c r="DV634" s="198" t="e">
        <f t="shared" si="3509"/>
        <v>#VALUE!</v>
      </c>
      <c r="DW634" s="198" t="e">
        <f t="shared" si="3510"/>
        <v>#DIV/0!</v>
      </c>
      <c r="DX634" s="198" t="e">
        <f t="shared" si="3511"/>
        <v>#DIV/0!</v>
      </c>
      <c r="DY634" s="198" t="e">
        <f t="shared" si="3512"/>
        <v>#VALUE!</v>
      </c>
      <c r="DZ634" s="198" t="e">
        <f t="shared" si="3513"/>
        <v>#VALUE!</v>
      </c>
      <c r="EA634" s="198" t="e">
        <f t="shared" si="3514"/>
        <v>#VALUE!</v>
      </c>
      <c r="EB634" s="198" t="e">
        <f t="shared" si="3515"/>
        <v>#VALUE!</v>
      </c>
      <c r="EC634" s="198" t="e">
        <f t="shared" si="3516"/>
        <v>#DIV/0!</v>
      </c>
      <c r="ED634" s="198" t="e">
        <f t="shared" si="3517"/>
        <v>#VALUE!</v>
      </c>
      <c r="EE634" s="198" t="e">
        <f t="shared" si="3518"/>
        <v>#VALUE!</v>
      </c>
      <c r="EF634" s="198" t="e">
        <f t="shared" ref="EF634:EO634" si="3818">DV634/SUM($DV634:$EE634)</f>
        <v>#VALUE!</v>
      </c>
      <c r="EG634" s="198" t="e">
        <f t="shared" si="3818"/>
        <v>#DIV/0!</v>
      </c>
      <c r="EH634" s="198" t="e">
        <f t="shared" si="3818"/>
        <v>#DIV/0!</v>
      </c>
      <c r="EI634" s="198" t="e">
        <f t="shared" si="3818"/>
        <v>#VALUE!</v>
      </c>
      <c r="EJ634" s="198" t="e">
        <f t="shared" si="3818"/>
        <v>#VALUE!</v>
      </c>
      <c r="EK634" s="198" t="e">
        <f t="shared" si="3818"/>
        <v>#VALUE!</v>
      </c>
      <c r="EL634" s="198" t="e">
        <f t="shared" si="3818"/>
        <v>#VALUE!</v>
      </c>
      <c r="EM634" s="198" t="e">
        <f t="shared" si="3818"/>
        <v>#DIV/0!</v>
      </c>
      <c r="EN634" s="198" t="e">
        <f t="shared" si="3818"/>
        <v>#VALUE!</v>
      </c>
      <c r="EO634" s="198" t="e">
        <f t="shared" si="3818"/>
        <v>#VALUE!</v>
      </c>
      <c r="EP634" s="511">
        <f t="shared" ref="EP634:EW634" si="3819">EP633</f>
        <v>0.08</v>
      </c>
      <c r="EQ634" s="511">
        <f t="shared" si="3819"/>
        <v>0.015</v>
      </c>
      <c r="ER634" s="511">
        <f t="shared" si="3819"/>
        <v>0.015</v>
      </c>
      <c r="ES634" s="511">
        <f t="shared" si="3819"/>
        <v>0.015</v>
      </c>
      <c r="ET634" s="511">
        <f t="shared" si="3819"/>
        <v>0.015</v>
      </c>
      <c r="EU634" s="511">
        <f t="shared" si="3819"/>
        <v>0.09</v>
      </c>
      <c r="EV634" s="511">
        <f t="shared" si="3819"/>
        <v>0.09</v>
      </c>
      <c r="EW634" s="511">
        <f t="shared" si="3819"/>
        <v>0.09</v>
      </c>
      <c r="EX634" s="420" t="str">
        <f>IF(_tag_month_day!AS630="","",_tag_month_day!AS630/100)</f>
        <v/>
      </c>
      <c r="EY634" s="420" t="str">
        <f>IF(_tag_month_day!AT630="","",_tag_month_day!AT630/100)</f>
        <v/>
      </c>
      <c r="EZ634" s="420" t="str">
        <f>IF(_tag_month_day!AU630="","",_tag_month_day!AU630/100)</f>
        <v/>
      </c>
      <c r="FA634" s="420" t="str">
        <f>IF(_tag_month_day!AV630="","",_tag_month_day!AV630/100)</f>
        <v/>
      </c>
      <c r="FB634" s="420" t="str">
        <f>IF(_tag_month_day!AW630="","",_tag_month_day!AW630/100)</f>
        <v/>
      </c>
      <c r="FC634" s="420" t="str">
        <f>IF(_tag_month_day!AX630="","",_tag_month_day!AX630/100)</f>
        <v/>
      </c>
      <c r="FD634" s="510">
        <f t="shared" si="3547"/>
        <v>0.33</v>
      </c>
      <c r="FE634" s="510">
        <f t="shared" si="3548"/>
        <v>0.19</v>
      </c>
      <c r="FF634" s="510">
        <f t="shared" si="3549"/>
        <v>0.003</v>
      </c>
      <c r="FG634" s="510">
        <f t="shared" si="3550"/>
        <v>0</v>
      </c>
      <c r="FH634" s="603">
        <f t="shared" si="3551"/>
        <v>0.0001</v>
      </c>
      <c r="FI634" s="510">
        <f t="shared" ref="FI634:FR634" si="3820">FI633</f>
        <v>0.41</v>
      </c>
      <c r="FJ634" s="510">
        <f t="shared" si="3820"/>
        <v>0.11</v>
      </c>
      <c r="FK634" s="510">
        <f t="shared" si="3820"/>
        <v>0.015</v>
      </c>
      <c r="FL634" s="510">
        <f t="shared" si="3820"/>
        <v>0</v>
      </c>
      <c r="FM634" s="603">
        <f t="shared" si="3820"/>
        <v>0.0001</v>
      </c>
      <c r="FN634" s="510" t="str">
        <f>IF(_tag_month_day!AY630="","",_tag_month_day!AY630/100)</f>
        <v/>
      </c>
      <c r="FO634" s="510" t="str">
        <f>IF(_tag_month_day!AZ630="","",_tag_month_day!AZ630/100)</f>
        <v/>
      </c>
      <c r="FP634" s="510" t="str">
        <f>IF(_tag_month_day!BA630="","",_tag_month_day!BA630/100)</f>
        <v/>
      </c>
      <c r="FQ634" s="510" t="str">
        <f>IF(_tag_month_day!BB630="","",_tag_month_day!BB630/100)</f>
        <v/>
      </c>
      <c r="FR634" s="603" t="str">
        <f>IF(_tag_month_day!BC630="","",_tag_month_day!BC630/100)</f>
        <v/>
      </c>
      <c r="FS634" s="510" t="str">
        <f>IF(_tag_month_day!BD630="","",_tag_month_day!BD630/100)</f>
        <v/>
      </c>
      <c r="FT634" s="510" t="str">
        <f>IF(_tag_month_day!BE630="","",_tag_month_day!BE630/100)</f>
        <v/>
      </c>
      <c r="FU634" s="510" t="str">
        <f>IF(_tag_month_day!BF630="","",_tag_month_day!BF630/100)</f>
        <v/>
      </c>
      <c r="FV634" s="510" t="str">
        <f>IF(_tag_month_day!BG630="","",_tag_month_day!BG630/100)</f>
        <v/>
      </c>
      <c r="FW634" s="603" t="str">
        <f>IF(_tag_month_day!BH630="","",_tag_month_day!BH630/100)</f>
        <v/>
      </c>
      <c r="FX634" s="510" t="str">
        <f>IF(_tag_month_day!BI630="","",_tag_month_day!BI630/100)</f>
        <v/>
      </c>
      <c r="FY634" s="510" t="str">
        <f>IF(_tag_month_day!BJ630="","",_tag_month_day!BJ630/100)</f>
        <v/>
      </c>
      <c r="FZ634" s="605" t="str">
        <f>IF(_tag_month_day!BK630="","",_tag_month_day!BK630/100)</f>
        <v/>
      </c>
      <c r="GA634" s="510" t="str">
        <f>IF(_tag_month_day!BL630="","",_tag_month_day!BL630/100)</f>
        <v/>
      </c>
      <c r="GB634" s="603" t="str">
        <f>IF(_tag_month_day!BM630="","",_tag_month_day!BM630/100)</f>
        <v/>
      </c>
      <c r="GC634" s="420" t="str">
        <f>IF(_tag_month_day!BN630="","",_tag_month_day!BN630/100)</f>
        <v/>
      </c>
      <c r="GD634" s="420" t="str">
        <f>IF(_tag_month_day!BO630="","",_tag_month_day!BO630/100)</f>
        <v/>
      </c>
      <c r="GE634" s="420" t="str">
        <f>IF(_tag_month_day!BP630="","",_tag_month_day!BP630/100)</f>
        <v/>
      </c>
      <c r="GF634" s="420" t="str">
        <f>IF(_tag_month_day!BQ630="","",_tag_month_day!BQ630/100)</f>
        <v/>
      </c>
      <c r="GG634" s="420" t="str">
        <f>IF(_tag_month_day!BR630="","",_tag_month_day!BR630/100)</f>
        <v/>
      </c>
      <c r="GH634" s="420" t="str">
        <f>IF(_tag_month_day!BS630="","",_tag_month_day!BS630/100)</f>
        <v/>
      </c>
      <c r="GI634" s="603" t="str">
        <f>IF(_tag_month_day!BT630="","",_tag_month_day!BT630/100)</f>
        <v/>
      </c>
      <c r="GJ634" s="612" t="str">
        <f>IF(_tag_month_day!BU630="","",_tag_month_day!BU630/100)</f>
        <v/>
      </c>
      <c r="GK634" s="620" t="str">
        <f>IF(_tag_month_day!BV630="",IF(_rlcf_month_day!A$2="","",_rlcf_month_day!A$2/100),_tag_month_day!BV630/100)</f>
        <v/>
      </c>
      <c r="GL634" s="620" t="str">
        <f>IF(_tag_month_day!BW630="",IF(_rlcf_month_day!B$2="","",_rlcf_month_day!B$2/100),_tag_month_day!BW630/100)</f>
        <v/>
      </c>
      <c r="GM634" s="621" t="str">
        <f>IF(_tag_month_day!BX630="",IF(_rlcf_month_day!C$2="","",_rlcf_month_day!C$2/100),_tag_month_day!BX630/100)</f>
        <v/>
      </c>
      <c r="GN634" s="620" t="str">
        <f>IF(_tag_month_day!BV630="",IF(_rlcf_month_day!A$2="","",_rlcf_month_day!A$2/100),_tag_month_day!BV630/100)</f>
        <v/>
      </c>
      <c r="GO634" s="620" t="str">
        <f>IF(_tag_month_day!BW630="",IF(_rlcf_month_day!B$2="","",_rlcf_month_day!B$2/100),_tag_month_day!BW630/100)</f>
        <v/>
      </c>
      <c r="GP634" s="620" t="str">
        <f>IF(_tag_month_day!CD630="",IF(_rlcf_month_day!E$2="","",_rlcf_month_day!E$2/100),_tag_month_day!CD630/100)</f>
        <v/>
      </c>
      <c r="GQ634" s="620" t="str">
        <f>IF(_tag_month_day!CE630="",IF(_rlcf_month_day!F$2="","",_rlcf_month_day!F$2/100),_tag_month_day!CE630/100)</f>
        <v/>
      </c>
      <c r="GR634" s="621" t="str">
        <f>IF(_tag_month_day!CF630="",IF(_rlcf_month_day!G$2="","",_rlcf_month_day!G$2/100),_tag_month_day!CF630/100)</f>
        <v/>
      </c>
      <c r="GS634" s="626">
        <f t="shared" ref="GS634:HH634" si="3821">GS633</f>
        <v>0.953</v>
      </c>
      <c r="GT634" s="626">
        <f t="shared" si="3821"/>
        <v>0.55</v>
      </c>
      <c r="GU634" s="626">
        <f t="shared" si="3821"/>
        <v>0.55</v>
      </c>
      <c r="GV634" s="626">
        <f t="shared" si="3821"/>
        <v>0.55</v>
      </c>
      <c r="GW634" s="626">
        <f t="shared" si="3821"/>
        <v>0.5</v>
      </c>
      <c r="GX634" s="626">
        <f t="shared" si="3821"/>
        <v>0.935</v>
      </c>
      <c r="GY634" s="626">
        <f t="shared" si="3821"/>
        <v>0.15</v>
      </c>
      <c r="GZ634" s="626">
        <f t="shared" si="3821"/>
        <v>1</v>
      </c>
      <c r="HA634" s="632">
        <f t="shared" si="3821"/>
        <v>0.047</v>
      </c>
      <c r="HB634" s="632">
        <f t="shared" si="3821"/>
        <v>0.45</v>
      </c>
      <c r="HC634" s="632">
        <f t="shared" si="3821"/>
        <v>0.45</v>
      </c>
      <c r="HD634" s="632">
        <f t="shared" si="3821"/>
        <v>0.45</v>
      </c>
      <c r="HE634" s="632">
        <f t="shared" si="3821"/>
        <v>0.5</v>
      </c>
      <c r="HF634" s="632">
        <f t="shared" si="3821"/>
        <v>0.065</v>
      </c>
      <c r="HG634" s="632">
        <f t="shared" si="3821"/>
        <v>0.85</v>
      </c>
      <c r="HH634" s="632">
        <f t="shared" si="3821"/>
        <v>0</v>
      </c>
      <c r="HI634" s="68">
        <f t="shared" si="3523"/>
        <v>0</v>
      </c>
      <c r="HJ634" s="68" t="e">
        <f t="shared" si="3554"/>
        <v>#VALUE!</v>
      </c>
      <c r="HK634" s="202">
        <f t="shared" si="3555"/>
        <v>0.85</v>
      </c>
      <c r="HL634" s="464">
        <f t="shared" si="3556"/>
        <v>550000</v>
      </c>
      <c r="HM634" s="464">
        <f t="shared" si="3557"/>
        <v>480000</v>
      </c>
      <c r="HN634" s="192" t="e">
        <f t="shared" si="3524"/>
        <v>#VALUE!</v>
      </c>
      <c r="HO634" s="192" t="e">
        <f>HN634*HK634*$HO$2/HL634*1000000</f>
        <v>#VALUE!</v>
      </c>
      <c r="HP634" s="192" t="e">
        <f>HN634*HK634*$HP$2/HM634*1000000</f>
        <v>#VALUE!</v>
      </c>
    </row>
    <row r="635" customFormat="1" spans="1:224">
      <c r="A635" s="381">
        <v>630</v>
      </c>
      <c r="B635" s="54">
        <f ca="1" t="shared" si="3558"/>
        <v>43643</v>
      </c>
      <c r="C635" s="57">
        <f t="shared" si="3559"/>
        <v>0.0416666666666667</v>
      </c>
      <c r="D635" s="68" t="str">
        <f ca="1" t="shared" si="3525"/>
        <v>夜班</v>
      </c>
      <c r="E635" s="68" t="str">
        <f ca="1" t="shared" si="3526"/>
        <v>甲</v>
      </c>
      <c r="F635" s="68">
        <f ca="1">SUMPRODUCT((成本日报!$A$3:$A$95=计划!B635)*(成本日报!$B$3:$B$95=计划!$D635),成本日报!$C$3:$C$95)</f>
        <v>1</v>
      </c>
      <c r="G635" s="382">
        <f ca="1" t="shared" si="3560"/>
        <v>43643.2083333318</v>
      </c>
      <c r="H635" s="382">
        <f ca="1" t="shared" si="3527"/>
        <v>43643.2152777763</v>
      </c>
      <c r="I635" s="382">
        <f ca="1" t="shared" si="3528"/>
        <v>43643.2208333318</v>
      </c>
      <c r="J635" s="382">
        <f ca="1" t="shared" si="3529"/>
        <v>43643.2499999985</v>
      </c>
      <c r="K635" s="382">
        <f ca="1" t="shared" si="3530"/>
        <v>43643.3124999985</v>
      </c>
      <c r="L635" s="382">
        <f ca="1" t="shared" si="3531"/>
        <v>43643.3333333318</v>
      </c>
      <c r="M635" s="398" t="str">
        <f>IF(_tag_month_day!A631="","",_tag_month_day!A631)</f>
        <v/>
      </c>
      <c r="N635" s="398" t="str">
        <f>IF(_tag_month_day!B631="","",_tag_month_day!B631)</f>
        <v/>
      </c>
      <c r="O635" s="399" t="e">
        <f t="shared" si="3532"/>
        <v>#VALUE!</v>
      </c>
      <c r="P635" s="398" t="str">
        <f>IF(_tag_month_day!C631="","",_tag_month_day!C631)</f>
        <v/>
      </c>
      <c r="Q635" s="398" t="str">
        <f>IF(_tag_month_day!D631="","",_tag_month_day!D631)</f>
        <v/>
      </c>
      <c r="R635" s="416">
        <f>IF(_tag_month_day!CB631="",R634,_tag_month_day!CB631/100)</f>
        <v>0.07</v>
      </c>
      <c r="S635" s="417" t="str">
        <f>IF(_tag_month_day!E631="","",_tag_month_day!E631)</f>
        <v/>
      </c>
      <c r="T635" s="417" t="str">
        <f>IF(_tag_month_day!F631="","",_tag_month_day!F631)</f>
        <v/>
      </c>
      <c r="U635" s="418" t="e">
        <f t="shared" si="3486"/>
        <v>#VALUE!</v>
      </c>
      <c r="V635" s="53" t="e">
        <f t="shared" si="3487"/>
        <v>#VALUE!</v>
      </c>
      <c r="W635" s="419" t="str">
        <f>IF(_jhy_month_day!A631="","",_jhy_month_day!A631)</f>
        <v/>
      </c>
      <c r="X635" s="420" t="str">
        <f>IF(_jhy_month_day!B631="","",_jhy_month_day!B631/100)</f>
        <v/>
      </c>
      <c r="Y635" s="420" t="str">
        <f>IF(_jhy_month_day!C631="","",_jhy_month_day!C631/100)</f>
        <v/>
      </c>
      <c r="Z635" s="439">
        <f t="shared" si="3576"/>
        <v>158</v>
      </c>
      <c r="AA635" s="440" t="str">
        <f>IF(_tag_month_day!G631="","",_tag_month_day!G631/100)</f>
        <v/>
      </c>
      <c r="AB635" s="440" t="str">
        <f>IF(_tag_month_day!H631="","",_tag_month_day!H631/100)</f>
        <v/>
      </c>
      <c r="AC635" s="193">
        <f t="shared" si="3533"/>
        <v>1.59963432013121</v>
      </c>
      <c r="AD635" s="441" t="str">
        <f t="shared" si="3534"/>
        <v/>
      </c>
      <c r="AE635" s="442" t="str">
        <f t="shared" si="3535"/>
        <v/>
      </c>
      <c r="AF635" s="443">
        <v>1</v>
      </c>
      <c r="AG635" s="68" t="str">
        <f>IF(_duihao_month_day!A631="","",_duihao_month_day!A631)</f>
        <v/>
      </c>
      <c r="AH635" s="463">
        <f>IF(_gyk_month_day!B631="",AH634,_gyk_month_day!B631)</f>
        <v>820</v>
      </c>
      <c r="AI635" s="464"/>
      <c r="AJ635" s="68" t="str">
        <f>IF(_tag_month_day!I631="","",_tag_month_day!I631)</f>
        <v/>
      </c>
      <c r="AK635" s="465" t="str">
        <f>IF(_tzyy_month_day!A631="","",_tzyy_month_day!A631)</f>
        <v/>
      </c>
      <c r="AL635" s="465" t="str">
        <f>IF(_tzyy_month_day!B631="","",_tzyy_month_day!B631)</f>
        <v/>
      </c>
      <c r="AM635" s="465" t="str">
        <f>IF(_tzyy_month_day!C631="","",_tzyy_month_day!C631)</f>
        <v/>
      </c>
      <c r="AN635" s="466" t="str">
        <f>IF(_tag_month_day!CG631="","",_tag_month_day!CG631)</f>
        <v/>
      </c>
      <c r="AO635" s="466" t="str">
        <f>IF(_tag_month_day!CH631="","",_tag_month_day!CH631)</f>
        <v/>
      </c>
      <c r="AP635" s="486" t="e">
        <f t="shared" si="3536"/>
        <v>#VALUE!</v>
      </c>
      <c r="AQ635" s="487" t="str">
        <f>IF(_tag_month_day!J631="","",_tag_month_day!J631/100)</f>
        <v/>
      </c>
      <c r="AR635" s="488">
        <f t="shared" si="3537"/>
        <v>1.3</v>
      </c>
      <c r="AS635" s="489" t="e">
        <f t="shared" si="3488"/>
        <v>#VALUE!</v>
      </c>
      <c r="AT635" s="489">
        <f t="shared" si="3538"/>
        <v>0</v>
      </c>
      <c r="AU635" s="490" t="str">
        <f>IF(_tag_month_day!K631="","",_tag_month_day!K631)</f>
        <v/>
      </c>
      <c r="AV635" s="491" t="str">
        <f>IF(_tag_month_day!L631="","",_tag_month_day!L631/100)</f>
        <v/>
      </c>
      <c r="AW635" s="420">
        <f t="shared" si="3460"/>
        <v>0</v>
      </c>
      <c r="AX635" s="420">
        <f t="shared" si="3539"/>
        <v>0</v>
      </c>
      <c r="AY635" s="420" t="str">
        <f>IF(_tag_month_day!M631="","",_tag_month_day!M631/100)</f>
        <v/>
      </c>
      <c r="AZ635" s="420" t="str">
        <f>IF(_tag_month_day!N631="","",_tag_month_day!N631/100)</f>
        <v/>
      </c>
      <c r="BA635" s="420" t="str">
        <f>IF(_tag_month_day!O631="","",_tag_month_day!O631/100)</f>
        <v/>
      </c>
      <c r="BB635" s="496" t="str">
        <f>IF(_tag_month_day!P631="","",_tag_month_day!P631/100)</f>
        <v/>
      </c>
      <c r="BC635" s="496">
        <f t="shared" si="3540"/>
        <v>0</v>
      </c>
      <c r="BD635" s="496" t="str">
        <f>IF(_tag_month_day!Q631="","",_tag_month_day!Q631/100)</f>
        <v/>
      </c>
      <c r="BE635" s="510" t="str">
        <f>IF(_tag_month_day!R631="","",_tag_month_day!R631/100)</f>
        <v/>
      </c>
      <c r="BF635" s="413" t="str">
        <f>IF(_tag_month_day!CC631="","",_tag_month_day!CC631/100)</f>
        <v/>
      </c>
      <c r="BG635" s="511" t="e">
        <f t="shared" si="3489"/>
        <v>#VALUE!</v>
      </c>
      <c r="BH635" s="198">
        <f t="shared" si="3490"/>
        <v>0</v>
      </c>
      <c r="BI635" s="512" t="e">
        <f>IF(CX635=0,BI634,(DK635*查询!$R$5+DL635*查询!$Q$5+DM635*查询!$N$5+DN635*查询!$O$5+DO635*查询!$P$5)*AF635/CX635)</f>
        <v>#VALUE!</v>
      </c>
      <c r="BJ635" s="512" t="e">
        <f>IF(CX635=0,BJ634,(DP635*查询!$S$5+DQ635*查询!$T$5+DR635*查询!$U$5)*AF635/CX635)</f>
        <v>#VALUE!</v>
      </c>
      <c r="BK635" s="512">
        <f t="shared" si="3541"/>
        <v>1</v>
      </c>
      <c r="BL635" s="513" t="str">
        <f>IF(_cfyc_month_day!A631="","",_cfyc_month_day!A631)</f>
        <v/>
      </c>
      <c r="BM635" s="513" t="str">
        <f>IF(_cfyc_month_day!B631="","",_cfyc_month_day!B631)</f>
        <v/>
      </c>
      <c r="BN635" s="513" t="str">
        <f>IF(_cfyc_month_day!C631="","",_cfyc_month_day!C631)</f>
        <v/>
      </c>
      <c r="BO635" s="522" t="str">
        <f>IF(_cfyc_month_day!D631="","",_cfyc_month_day!D631)</f>
        <v/>
      </c>
      <c r="BP635" s="522" t="str">
        <f>IF(_cfyc_month_day!E631="","",_cfyc_month_day!E631)</f>
        <v/>
      </c>
      <c r="BQ635" s="522" t="str">
        <f>IF(_cfyc_month_day!F631="","",_cfyc_month_day!F631)</f>
        <v/>
      </c>
      <c r="BR635" s="513" t="str">
        <f>IF(_tag_month_day!T631="","",_tag_month_day!T631)</f>
        <v/>
      </c>
      <c r="BS635" s="513" t="str">
        <f>IF(_tag_month_day!U631="","",_tag_month_day!U631)</f>
        <v/>
      </c>
      <c r="BT635" s="523" t="str">
        <f t="shared" si="3542"/>
        <v/>
      </c>
      <c r="BU635" s="223" t="str">
        <f>IF(_tag_month_day!V631="","",_tag_month_day!V631)</f>
        <v/>
      </c>
      <c r="BV635" s="206" t="str">
        <f>IF(_tag_month_day!W631="","",_tag_month_day!W631)</f>
        <v/>
      </c>
      <c r="BW635" s="540" t="str">
        <f>IF(_tag_month_day!X631="","",_tag_month_day!X631)</f>
        <v/>
      </c>
      <c r="BX635" s="540" t="str">
        <f>IF(_tag_month_day!Y631="","",_tag_month_day!Y631)</f>
        <v/>
      </c>
      <c r="BY635" s="541">
        <f ca="1" t="shared" si="3543"/>
        <v>43643.3333333318</v>
      </c>
      <c r="BZ635" s="542"/>
      <c r="CA635" s="543" t="str">
        <f>IF(_jhy2_month_day!A631="","",_jhy2_month_day!A631)</f>
        <v/>
      </c>
      <c r="CB635" s="464" t="str">
        <f>IF(_jhy2_month_day!B631="","",_jhy2_month_day!B631)</f>
        <v/>
      </c>
      <c r="CC635" s="464" t="str">
        <f>IF(_jhy2_month_day!C631="","",_jhy2_month_day!C631)</f>
        <v/>
      </c>
      <c r="CD635" s="464" t="str">
        <f>IF(_jhy2_month_day!D631="","",_jhy2_month_day!D631)</f>
        <v/>
      </c>
      <c r="CE635" s="464" t="str">
        <f>IF(_jhy2_month_day!E631="","",_jhy2_month_day!E631)</f>
        <v/>
      </c>
      <c r="CF635" s="464" t="str">
        <f>IF(_jhy2_month_day!F631="","",_jhy2_month_day!F631)</f>
        <v/>
      </c>
      <c r="CG635" s="464" t="str">
        <f>IF(_jhy2_month_day!G631="","",_jhy2_month_day!G631)</f>
        <v/>
      </c>
      <c r="CH635" s="464" t="str">
        <f>IF(_jhy2_month_day!H631="","",_jhy2_month_day!H631)</f>
        <v/>
      </c>
      <c r="CI635" s="464" t="str">
        <f>IF(_jhy2_month_day!I631="","",_jhy2_month_day!I631)</f>
        <v/>
      </c>
      <c r="CJ635" s="464" t="str">
        <f>IF(_jhy2_month_day!J631="","",_jhy2_month_day!J631)</f>
        <v/>
      </c>
      <c r="CK635" s="464" t="str">
        <f>IF(_jhy2_month_day!K631="","",_jhy2_month_day!K631)</f>
        <v/>
      </c>
      <c r="CL635" s="562" t="str">
        <f>IF(_jhy2_month_day!L631="","",_jhy2_month_day!L631)</f>
        <v/>
      </c>
      <c r="CM635" s="562" t="str">
        <f>IF(_jhy2_month_day!M631="","",_jhy2_month_day!M631)</f>
        <v/>
      </c>
      <c r="CN635" s="562" t="str">
        <f>IF(_jhy2_month_day!N631="","",_jhy2_month_day!N631)</f>
        <v/>
      </c>
      <c r="CO635" s="562" t="str">
        <f>IF(_jhy2_month_day!O631="","",_jhy2_month_day!O631)</f>
        <v/>
      </c>
      <c r="CP635" s="562" t="str">
        <f>IF(_jhy2_month_day!P631="","",_jhy2_month_day!P631)</f>
        <v/>
      </c>
      <c r="CQ635" s="562" t="str">
        <f>IF(_jhy2_month_day!Q631="","",_jhy2_month_day!Q631)</f>
        <v/>
      </c>
      <c r="CR635" s="563" t="str">
        <f>IF(_jhy2_month_day!R631="","",_jhy2_month_day!R631)</f>
        <v/>
      </c>
      <c r="CS635" s="576" t="str">
        <f>IF(_jhy2_month_day!S631="","",_jhy2_month_day!S631)</f>
        <v/>
      </c>
      <c r="CT635" s="562" t="str">
        <f>IF(_jhy2_month_day!T631="","",_jhy2_month_day!T631)</f>
        <v/>
      </c>
      <c r="CU635" s="577" t="e">
        <f t="shared" si="3491"/>
        <v>#VALUE!</v>
      </c>
      <c r="CV635" s="198" t="e">
        <f t="shared" si="3492"/>
        <v>#VALUE!</v>
      </c>
      <c r="CW635" s="192" t="e">
        <f t="shared" si="3493"/>
        <v>#VALUE!</v>
      </c>
      <c r="CX635" s="192" t="e">
        <f t="shared" si="3494"/>
        <v>#VALUE!</v>
      </c>
      <c r="CY635" s="202" t="e">
        <f t="shared" si="3495"/>
        <v>#VALUE!</v>
      </c>
      <c r="CZ635" s="192" t="e">
        <f t="shared" ref="CZ635:DI635" si="3822">$AJ635*EF635</f>
        <v>#VALUE!</v>
      </c>
      <c r="DA635" s="192" t="e">
        <f t="shared" si="3822"/>
        <v>#VALUE!</v>
      </c>
      <c r="DB635" s="192" t="e">
        <f t="shared" si="3822"/>
        <v>#VALUE!</v>
      </c>
      <c r="DC635" s="192" t="e">
        <f t="shared" si="3822"/>
        <v>#VALUE!</v>
      </c>
      <c r="DD635" s="192" t="e">
        <f t="shared" si="3822"/>
        <v>#VALUE!</v>
      </c>
      <c r="DE635" s="192" t="e">
        <f t="shared" si="3822"/>
        <v>#VALUE!</v>
      </c>
      <c r="DF635" s="192" t="e">
        <f t="shared" si="3822"/>
        <v>#VALUE!</v>
      </c>
      <c r="DG635" s="192" t="e">
        <f t="shared" si="3822"/>
        <v>#VALUE!</v>
      </c>
      <c r="DH635" s="192" t="e">
        <f t="shared" si="3822"/>
        <v>#VALUE!</v>
      </c>
      <c r="DI635" s="192" t="e">
        <f t="shared" si="3822"/>
        <v>#VALUE!</v>
      </c>
      <c r="DJ635" s="192" t="e">
        <f t="shared" si="3497"/>
        <v>#VALUE!</v>
      </c>
      <c r="DK635" s="192" t="e">
        <f t="shared" si="3498"/>
        <v>#VALUE!</v>
      </c>
      <c r="DL635" s="192" t="e">
        <f t="shared" si="3499"/>
        <v>#VALUE!</v>
      </c>
      <c r="DM635" s="192" t="e">
        <f t="shared" si="3500"/>
        <v>#VALUE!</v>
      </c>
      <c r="DN635" s="192" t="e">
        <f t="shared" si="3501"/>
        <v>#VALUE!</v>
      </c>
      <c r="DO635" s="192" t="e">
        <f t="shared" si="3502"/>
        <v>#VALUE!</v>
      </c>
      <c r="DP635" s="192" t="e">
        <f t="shared" si="3503"/>
        <v>#VALUE!</v>
      </c>
      <c r="DQ635" s="192" t="e">
        <f t="shared" si="3504"/>
        <v>#VALUE!</v>
      </c>
      <c r="DR635" s="192" t="e">
        <f t="shared" si="3505"/>
        <v>#VALUE!</v>
      </c>
      <c r="DS635" s="192" t="e">
        <f t="shared" si="3506"/>
        <v>#VALUE!</v>
      </c>
      <c r="DT635" s="192" t="e">
        <f t="shared" si="3507"/>
        <v>#VALUE!</v>
      </c>
      <c r="DU635" s="192" t="e">
        <f t="shared" si="3508"/>
        <v>#VALUE!</v>
      </c>
      <c r="DV635" s="198" t="e">
        <f t="shared" si="3509"/>
        <v>#VALUE!</v>
      </c>
      <c r="DW635" s="198" t="e">
        <f t="shared" si="3510"/>
        <v>#DIV/0!</v>
      </c>
      <c r="DX635" s="198" t="e">
        <f t="shared" si="3511"/>
        <v>#DIV/0!</v>
      </c>
      <c r="DY635" s="198" t="e">
        <f t="shared" si="3512"/>
        <v>#VALUE!</v>
      </c>
      <c r="DZ635" s="198" t="e">
        <f t="shared" si="3513"/>
        <v>#VALUE!</v>
      </c>
      <c r="EA635" s="198" t="e">
        <f t="shared" si="3514"/>
        <v>#VALUE!</v>
      </c>
      <c r="EB635" s="198" t="e">
        <f t="shared" si="3515"/>
        <v>#VALUE!</v>
      </c>
      <c r="EC635" s="198" t="e">
        <f t="shared" si="3516"/>
        <v>#DIV/0!</v>
      </c>
      <c r="ED635" s="198" t="e">
        <f t="shared" si="3517"/>
        <v>#VALUE!</v>
      </c>
      <c r="EE635" s="198" t="e">
        <f t="shared" si="3518"/>
        <v>#VALUE!</v>
      </c>
      <c r="EF635" s="198" t="e">
        <f t="shared" ref="EF635:EO635" si="3823">DV635/SUM($DV635:$EE635)</f>
        <v>#VALUE!</v>
      </c>
      <c r="EG635" s="198" t="e">
        <f t="shared" si="3823"/>
        <v>#DIV/0!</v>
      </c>
      <c r="EH635" s="198" t="e">
        <f t="shared" si="3823"/>
        <v>#DIV/0!</v>
      </c>
      <c r="EI635" s="198" t="e">
        <f t="shared" si="3823"/>
        <v>#VALUE!</v>
      </c>
      <c r="EJ635" s="198" t="e">
        <f t="shared" si="3823"/>
        <v>#VALUE!</v>
      </c>
      <c r="EK635" s="198" t="e">
        <f t="shared" si="3823"/>
        <v>#VALUE!</v>
      </c>
      <c r="EL635" s="198" t="e">
        <f t="shared" si="3823"/>
        <v>#VALUE!</v>
      </c>
      <c r="EM635" s="198" t="e">
        <f t="shared" si="3823"/>
        <v>#DIV/0!</v>
      </c>
      <c r="EN635" s="198" t="e">
        <f t="shared" si="3823"/>
        <v>#VALUE!</v>
      </c>
      <c r="EO635" s="198" t="e">
        <f t="shared" si="3823"/>
        <v>#VALUE!</v>
      </c>
      <c r="EP635" s="511">
        <f t="shared" ref="EP635:EW635" si="3824">EP634</f>
        <v>0.08</v>
      </c>
      <c r="EQ635" s="511">
        <f t="shared" si="3824"/>
        <v>0.015</v>
      </c>
      <c r="ER635" s="511">
        <f t="shared" si="3824"/>
        <v>0.015</v>
      </c>
      <c r="ES635" s="511">
        <f t="shared" si="3824"/>
        <v>0.015</v>
      </c>
      <c r="ET635" s="511">
        <f t="shared" si="3824"/>
        <v>0.015</v>
      </c>
      <c r="EU635" s="511">
        <f t="shared" si="3824"/>
        <v>0.09</v>
      </c>
      <c r="EV635" s="511">
        <f t="shared" si="3824"/>
        <v>0.09</v>
      </c>
      <c r="EW635" s="511">
        <f t="shared" si="3824"/>
        <v>0.09</v>
      </c>
      <c r="EX635" s="420" t="str">
        <f>IF(_tag_month_day!AS631="","",_tag_month_day!AS631/100)</f>
        <v/>
      </c>
      <c r="EY635" s="420" t="str">
        <f>IF(_tag_month_day!AT631="","",_tag_month_day!AT631/100)</f>
        <v/>
      </c>
      <c r="EZ635" s="420" t="str">
        <f>IF(_tag_month_day!AU631="","",_tag_month_day!AU631/100)</f>
        <v/>
      </c>
      <c r="FA635" s="420" t="str">
        <f>IF(_tag_month_day!AV631="","",_tag_month_day!AV631/100)</f>
        <v/>
      </c>
      <c r="FB635" s="420" t="str">
        <f>IF(_tag_month_day!AW631="","",_tag_month_day!AW631/100)</f>
        <v/>
      </c>
      <c r="FC635" s="420" t="str">
        <f>IF(_tag_month_day!AX631="","",_tag_month_day!AX631/100)</f>
        <v/>
      </c>
      <c r="FD635" s="510">
        <f t="shared" si="3547"/>
        <v>0.33</v>
      </c>
      <c r="FE635" s="510">
        <f t="shared" si="3548"/>
        <v>0.19</v>
      </c>
      <c r="FF635" s="510">
        <f t="shared" si="3549"/>
        <v>0.003</v>
      </c>
      <c r="FG635" s="510">
        <f t="shared" si="3550"/>
        <v>0</v>
      </c>
      <c r="FH635" s="603">
        <f t="shared" si="3551"/>
        <v>0.0001</v>
      </c>
      <c r="FI635" s="510">
        <f t="shared" ref="FI635:FR635" si="3825">FI634</f>
        <v>0.41</v>
      </c>
      <c r="FJ635" s="510">
        <f t="shared" si="3825"/>
        <v>0.11</v>
      </c>
      <c r="FK635" s="510">
        <f t="shared" si="3825"/>
        <v>0.015</v>
      </c>
      <c r="FL635" s="510">
        <f t="shared" si="3825"/>
        <v>0</v>
      </c>
      <c r="FM635" s="603">
        <f t="shared" si="3825"/>
        <v>0.0001</v>
      </c>
      <c r="FN635" s="510" t="str">
        <f>IF(_tag_month_day!AY631="","",_tag_month_day!AY631/100)</f>
        <v/>
      </c>
      <c r="FO635" s="510" t="str">
        <f>IF(_tag_month_day!AZ631="","",_tag_month_day!AZ631/100)</f>
        <v/>
      </c>
      <c r="FP635" s="510" t="str">
        <f>IF(_tag_month_day!BA631="","",_tag_month_day!BA631/100)</f>
        <v/>
      </c>
      <c r="FQ635" s="510" t="str">
        <f>IF(_tag_month_day!BB631="","",_tag_month_day!BB631/100)</f>
        <v/>
      </c>
      <c r="FR635" s="603" t="str">
        <f>IF(_tag_month_day!BC631="","",_tag_month_day!BC631/100)</f>
        <v/>
      </c>
      <c r="FS635" s="510" t="str">
        <f>IF(_tag_month_day!BD631="","",_tag_month_day!BD631/100)</f>
        <v/>
      </c>
      <c r="FT635" s="510" t="str">
        <f>IF(_tag_month_day!BE631="","",_tag_month_day!BE631/100)</f>
        <v/>
      </c>
      <c r="FU635" s="510" t="str">
        <f>IF(_tag_month_day!BF631="","",_tag_month_day!BF631/100)</f>
        <v/>
      </c>
      <c r="FV635" s="510" t="str">
        <f>IF(_tag_month_day!BG631="","",_tag_month_day!BG631/100)</f>
        <v/>
      </c>
      <c r="FW635" s="603" t="str">
        <f>IF(_tag_month_day!BH631="","",_tag_month_day!BH631/100)</f>
        <v/>
      </c>
      <c r="FX635" s="510" t="str">
        <f>IF(_tag_month_day!BI631="","",_tag_month_day!BI631/100)</f>
        <v/>
      </c>
      <c r="FY635" s="510" t="str">
        <f>IF(_tag_month_day!BJ631="","",_tag_month_day!BJ631/100)</f>
        <v/>
      </c>
      <c r="FZ635" s="605" t="str">
        <f>IF(_tag_month_day!BK631="","",_tag_month_day!BK631/100)</f>
        <v/>
      </c>
      <c r="GA635" s="510" t="str">
        <f>IF(_tag_month_day!BL631="","",_tag_month_day!BL631/100)</f>
        <v/>
      </c>
      <c r="GB635" s="603" t="str">
        <f>IF(_tag_month_day!BM631="","",_tag_month_day!BM631/100)</f>
        <v/>
      </c>
      <c r="GC635" s="420" t="str">
        <f>IF(_tag_month_day!BN631="","",_tag_month_day!BN631/100)</f>
        <v/>
      </c>
      <c r="GD635" s="420" t="str">
        <f>IF(_tag_month_day!BO631="","",_tag_month_day!BO631/100)</f>
        <v/>
      </c>
      <c r="GE635" s="420" t="str">
        <f>IF(_tag_month_day!BP631="","",_tag_month_day!BP631/100)</f>
        <v/>
      </c>
      <c r="GF635" s="420" t="str">
        <f>IF(_tag_month_day!BQ631="","",_tag_month_day!BQ631/100)</f>
        <v/>
      </c>
      <c r="GG635" s="420" t="str">
        <f>IF(_tag_month_day!BR631="","",_tag_month_day!BR631/100)</f>
        <v/>
      </c>
      <c r="GH635" s="420" t="str">
        <f>IF(_tag_month_day!BS631="","",_tag_month_day!BS631/100)</f>
        <v/>
      </c>
      <c r="GI635" s="603" t="str">
        <f>IF(_tag_month_day!BT631="","",_tag_month_day!BT631/100)</f>
        <v/>
      </c>
      <c r="GJ635" s="612" t="str">
        <f>IF(_tag_month_day!BU631="","",_tag_month_day!BU631/100)</f>
        <v/>
      </c>
      <c r="GK635" s="620" t="str">
        <f>IF(_tag_month_day!BV631="",IF(_rlcf_month_day!A$2="","",_rlcf_month_day!A$2/100),_tag_month_day!BV631/100)</f>
        <v/>
      </c>
      <c r="GL635" s="620" t="str">
        <f>IF(_tag_month_day!BW631="",IF(_rlcf_month_day!B$2="","",_rlcf_month_day!B$2/100),_tag_month_day!BW631/100)</f>
        <v/>
      </c>
      <c r="GM635" s="621" t="str">
        <f>IF(_tag_month_day!BX631="",IF(_rlcf_month_day!C$2="","",_rlcf_month_day!C$2/100),_tag_month_day!BX631/100)</f>
        <v/>
      </c>
      <c r="GN635" s="620" t="str">
        <f>IF(_tag_month_day!BV631="",IF(_rlcf_month_day!A$2="","",_rlcf_month_day!A$2/100),_tag_month_day!BV631/100)</f>
        <v/>
      </c>
      <c r="GO635" s="620" t="str">
        <f>IF(_tag_month_day!BW631="",IF(_rlcf_month_day!B$2="","",_rlcf_month_day!B$2/100),_tag_month_day!BW631/100)</f>
        <v/>
      </c>
      <c r="GP635" s="620" t="str">
        <f>IF(_tag_month_day!CD631="",IF(_rlcf_month_day!E$2="","",_rlcf_month_day!E$2/100),_tag_month_day!CD631/100)</f>
        <v/>
      </c>
      <c r="GQ635" s="620" t="str">
        <f>IF(_tag_month_day!CE631="",IF(_rlcf_month_day!F$2="","",_rlcf_month_day!F$2/100),_tag_month_day!CE631/100)</f>
        <v/>
      </c>
      <c r="GR635" s="621" t="str">
        <f>IF(_tag_month_day!CF631="",IF(_rlcf_month_day!G$2="","",_rlcf_month_day!G$2/100),_tag_month_day!CF631/100)</f>
        <v/>
      </c>
      <c r="GS635" s="626">
        <f t="shared" ref="GS635:HH635" si="3826">GS634</f>
        <v>0.953</v>
      </c>
      <c r="GT635" s="626">
        <f t="shared" si="3826"/>
        <v>0.55</v>
      </c>
      <c r="GU635" s="626">
        <f t="shared" si="3826"/>
        <v>0.55</v>
      </c>
      <c r="GV635" s="626">
        <f t="shared" si="3826"/>
        <v>0.55</v>
      </c>
      <c r="GW635" s="626">
        <f t="shared" si="3826"/>
        <v>0.5</v>
      </c>
      <c r="GX635" s="626">
        <f t="shared" si="3826"/>
        <v>0.935</v>
      </c>
      <c r="GY635" s="626">
        <f t="shared" si="3826"/>
        <v>0.15</v>
      </c>
      <c r="GZ635" s="626">
        <f t="shared" si="3826"/>
        <v>1</v>
      </c>
      <c r="HA635" s="632">
        <f t="shared" si="3826"/>
        <v>0.047</v>
      </c>
      <c r="HB635" s="632">
        <f t="shared" si="3826"/>
        <v>0.45</v>
      </c>
      <c r="HC635" s="632">
        <f t="shared" si="3826"/>
        <v>0.45</v>
      </c>
      <c r="HD635" s="632">
        <f t="shared" si="3826"/>
        <v>0.45</v>
      </c>
      <c r="HE635" s="632">
        <f t="shared" si="3826"/>
        <v>0.5</v>
      </c>
      <c r="HF635" s="632">
        <f t="shared" si="3826"/>
        <v>0.065</v>
      </c>
      <c r="HG635" s="632">
        <f t="shared" si="3826"/>
        <v>0.85</v>
      </c>
      <c r="HH635" s="632">
        <f t="shared" si="3826"/>
        <v>0</v>
      </c>
      <c r="HI635" s="68">
        <f t="shared" si="3523"/>
        <v>0</v>
      </c>
      <c r="HJ635" s="68" t="e">
        <f t="shared" si="3554"/>
        <v>#VALUE!</v>
      </c>
      <c r="HK635" s="202">
        <f t="shared" si="3555"/>
        <v>0.85</v>
      </c>
      <c r="HL635" s="464">
        <f t="shared" si="3556"/>
        <v>550000</v>
      </c>
      <c r="HM635" s="464">
        <f t="shared" si="3557"/>
        <v>480000</v>
      </c>
      <c r="HN635" s="192" t="e">
        <f t="shared" si="3524"/>
        <v>#VALUE!</v>
      </c>
      <c r="HO635" s="192" t="e">
        <f>HN635*HK635*$HO$2/HL635*1000000</f>
        <v>#VALUE!</v>
      </c>
      <c r="HP635" s="192" t="e">
        <f>HN635*HK635*$HP$2/HM635*1000000</f>
        <v>#VALUE!</v>
      </c>
    </row>
    <row r="636" customFormat="1" spans="1:224">
      <c r="A636" s="381">
        <v>631</v>
      </c>
      <c r="B636" s="54">
        <f ca="1" t="shared" si="3558"/>
        <v>43643</v>
      </c>
      <c r="C636" s="57">
        <f t="shared" si="3559"/>
        <v>0.0416666666666667</v>
      </c>
      <c r="D636" s="68" t="str">
        <f ca="1" t="shared" si="3525"/>
        <v>夜班</v>
      </c>
      <c r="E636" s="68" t="str">
        <f ca="1" t="shared" si="3526"/>
        <v>甲</v>
      </c>
      <c r="F636" s="68">
        <f ca="1">SUMPRODUCT((成本日报!$A$3:$A$95=计划!B636)*(成本日报!$B$3:$B$95=计划!$D636),成本日报!$C$3:$C$95)</f>
        <v>1</v>
      </c>
      <c r="G636" s="382">
        <f ca="1" t="shared" si="3560"/>
        <v>43643.2499999985</v>
      </c>
      <c r="H636" s="382">
        <f ca="1" t="shared" si="3527"/>
        <v>43643.2569444429</v>
      </c>
      <c r="I636" s="382">
        <f ca="1" t="shared" si="3528"/>
        <v>43643.2624999985</v>
      </c>
      <c r="J636" s="382">
        <f ca="1" t="shared" si="3529"/>
        <v>43643.2916666651</v>
      </c>
      <c r="K636" s="382">
        <f ca="1" t="shared" si="3530"/>
        <v>43643.3541666651</v>
      </c>
      <c r="L636" s="382">
        <f ca="1" t="shared" si="3531"/>
        <v>43643.3749999985</v>
      </c>
      <c r="M636" s="398" t="str">
        <f>IF(_tag_month_day!A632="","",_tag_month_day!A632)</f>
        <v/>
      </c>
      <c r="N636" s="398" t="str">
        <f>IF(_tag_month_day!B632="","",_tag_month_day!B632)</f>
        <v/>
      </c>
      <c r="O636" s="399" t="e">
        <f t="shared" si="3532"/>
        <v>#VALUE!</v>
      </c>
      <c r="P636" s="398" t="str">
        <f>IF(_tag_month_day!C632="","",_tag_month_day!C632)</f>
        <v/>
      </c>
      <c r="Q636" s="398" t="str">
        <f>IF(_tag_month_day!D632="","",_tag_month_day!D632)</f>
        <v/>
      </c>
      <c r="R636" s="416">
        <f>IF(_tag_month_day!CB632="",R635,_tag_month_day!CB632/100)</f>
        <v>0.07</v>
      </c>
      <c r="S636" s="417" t="str">
        <f>IF(_tag_month_day!E632="","",_tag_month_day!E632)</f>
        <v/>
      </c>
      <c r="T636" s="417" t="str">
        <f>IF(_tag_month_day!F632="","",_tag_month_day!F632)</f>
        <v/>
      </c>
      <c r="U636" s="418" t="e">
        <f t="shared" si="3486"/>
        <v>#VALUE!</v>
      </c>
      <c r="V636" s="53" t="e">
        <f t="shared" si="3487"/>
        <v>#VALUE!</v>
      </c>
      <c r="W636" s="419" t="str">
        <f>IF(_jhy_month_day!A632="","",_jhy_month_day!A632)</f>
        <v/>
      </c>
      <c r="X636" s="420" t="str">
        <f>IF(_jhy_month_day!B632="","",_jhy_month_day!B632/100)</f>
        <v/>
      </c>
      <c r="Y636" s="420" t="str">
        <f>IF(_jhy_month_day!C632="","",_jhy_month_day!C632/100)</f>
        <v/>
      </c>
      <c r="Z636" s="439">
        <f t="shared" si="3576"/>
        <v>158</v>
      </c>
      <c r="AA636" s="440" t="str">
        <f>IF(_tag_month_day!G632="","",_tag_month_day!G632/100)</f>
        <v/>
      </c>
      <c r="AB636" s="440" t="str">
        <f>IF(_tag_month_day!H632="","",_tag_month_day!H632/100)</f>
        <v/>
      </c>
      <c r="AC636" s="193">
        <f t="shared" si="3533"/>
        <v>1.59963432013121</v>
      </c>
      <c r="AD636" s="441" t="str">
        <f t="shared" si="3534"/>
        <v/>
      </c>
      <c r="AE636" s="442" t="str">
        <f t="shared" si="3535"/>
        <v/>
      </c>
      <c r="AF636" s="443">
        <v>1</v>
      </c>
      <c r="AG636" s="68" t="str">
        <f>IF(_duihao_month_day!A632="","",_duihao_month_day!A632)</f>
        <v/>
      </c>
      <c r="AH636" s="463">
        <f>IF(_gyk_month_day!B632="",AH635,_gyk_month_day!B632)</f>
        <v>820</v>
      </c>
      <c r="AI636" s="464"/>
      <c r="AJ636" s="68" t="str">
        <f>IF(_tag_month_day!I632="","",_tag_month_day!I632)</f>
        <v/>
      </c>
      <c r="AK636" s="465" t="str">
        <f>IF(_tzyy_month_day!A632="","",_tzyy_month_day!A632)</f>
        <v/>
      </c>
      <c r="AL636" s="465" t="str">
        <f>IF(_tzyy_month_day!B632="","",_tzyy_month_day!B632)</f>
        <v/>
      </c>
      <c r="AM636" s="465" t="str">
        <f>IF(_tzyy_month_day!C632="","",_tzyy_month_day!C632)</f>
        <v/>
      </c>
      <c r="AN636" s="466" t="str">
        <f>IF(_tag_month_day!CG632="","",_tag_month_day!CG632)</f>
        <v/>
      </c>
      <c r="AO636" s="466" t="str">
        <f>IF(_tag_month_day!CH632="","",_tag_month_day!CH632)</f>
        <v/>
      </c>
      <c r="AP636" s="486" t="e">
        <f t="shared" si="3536"/>
        <v>#VALUE!</v>
      </c>
      <c r="AQ636" s="487" t="str">
        <f>IF(_tag_month_day!J632="","",_tag_month_day!J632/100)</f>
        <v/>
      </c>
      <c r="AR636" s="488">
        <f t="shared" si="3537"/>
        <v>1.3</v>
      </c>
      <c r="AS636" s="489" t="e">
        <f t="shared" si="3488"/>
        <v>#VALUE!</v>
      </c>
      <c r="AT636" s="489">
        <f t="shared" si="3538"/>
        <v>0</v>
      </c>
      <c r="AU636" s="490" t="str">
        <f>IF(_tag_month_day!K632="","",_tag_month_day!K632)</f>
        <v/>
      </c>
      <c r="AV636" s="491" t="str">
        <f>IF(_tag_month_day!L632="","",_tag_month_day!L632/100)</f>
        <v/>
      </c>
      <c r="AW636" s="420">
        <f t="shared" si="3460"/>
        <v>0</v>
      </c>
      <c r="AX636" s="420">
        <f t="shared" si="3539"/>
        <v>0</v>
      </c>
      <c r="AY636" s="420" t="str">
        <f>IF(_tag_month_day!M632="","",_tag_month_day!M632/100)</f>
        <v/>
      </c>
      <c r="AZ636" s="420" t="str">
        <f>IF(_tag_month_day!N632="","",_tag_month_day!N632/100)</f>
        <v/>
      </c>
      <c r="BA636" s="420" t="str">
        <f>IF(_tag_month_day!O632="","",_tag_month_day!O632/100)</f>
        <v/>
      </c>
      <c r="BB636" s="496" t="str">
        <f>IF(_tag_month_day!P632="","",_tag_month_day!P632/100)</f>
        <v/>
      </c>
      <c r="BC636" s="496">
        <f t="shared" si="3540"/>
        <v>0</v>
      </c>
      <c r="BD636" s="496" t="str">
        <f>IF(_tag_month_day!Q632="","",_tag_month_day!Q632/100)</f>
        <v/>
      </c>
      <c r="BE636" s="510" t="str">
        <f>IF(_tag_month_day!R632="","",_tag_month_day!R632/100)</f>
        <v/>
      </c>
      <c r="BF636" s="413" t="str">
        <f>IF(_tag_month_day!CC632="","",_tag_month_day!CC632/100)</f>
        <v/>
      </c>
      <c r="BG636" s="511" t="e">
        <f t="shared" si="3489"/>
        <v>#VALUE!</v>
      </c>
      <c r="BH636" s="198">
        <f t="shared" si="3490"/>
        <v>0</v>
      </c>
      <c r="BI636" s="512" t="e">
        <f>IF(CX636=0,BI635,(DK636*查询!$R$5+DL636*查询!$Q$5+DM636*查询!$N$5+DN636*查询!$O$5+DO636*查询!$P$5)*AF636/CX636)</f>
        <v>#VALUE!</v>
      </c>
      <c r="BJ636" s="512" t="e">
        <f>IF(CX636=0,BJ635,(DP636*查询!$S$5+DQ636*查询!$T$5+DR636*查询!$U$5)*AF636/CX636)</f>
        <v>#VALUE!</v>
      </c>
      <c r="BK636" s="512">
        <f t="shared" si="3541"/>
        <v>1</v>
      </c>
      <c r="BL636" s="513" t="str">
        <f>IF(_cfyc_month_day!A632="","",_cfyc_month_day!A632)</f>
        <v/>
      </c>
      <c r="BM636" s="513" t="str">
        <f>IF(_cfyc_month_day!B632="","",_cfyc_month_day!B632)</f>
        <v/>
      </c>
      <c r="BN636" s="513" t="str">
        <f>IF(_cfyc_month_day!C632="","",_cfyc_month_day!C632)</f>
        <v/>
      </c>
      <c r="BO636" s="522" t="str">
        <f>IF(_cfyc_month_day!D632="","",_cfyc_month_day!D632)</f>
        <v/>
      </c>
      <c r="BP636" s="522" t="str">
        <f>IF(_cfyc_month_day!E632="","",_cfyc_month_day!E632)</f>
        <v/>
      </c>
      <c r="BQ636" s="522" t="str">
        <f>IF(_cfyc_month_day!F632="","",_cfyc_month_day!F632)</f>
        <v/>
      </c>
      <c r="BR636" s="513" t="str">
        <f>IF(_tag_month_day!T632="","",_tag_month_day!T632)</f>
        <v/>
      </c>
      <c r="BS636" s="513" t="str">
        <f>IF(_tag_month_day!U632="","",_tag_month_day!U632)</f>
        <v/>
      </c>
      <c r="BT636" s="523" t="str">
        <f t="shared" si="3542"/>
        <v/>
      </c>
      <c r="BU636" s="223" t="str">
        <f>IF(_tag_month_day!V632="","",_tag_month_day!V632)</f>
        <v/>
      </c>
      <c r="BV636" s="206" t="str">
        <f>IF(_tag_month_day!W632="","",_tag_month_day!W632)</f>
        <v/>
      </c>
      <c r="BW636" s="540" t="str">
        <f>IF(_tag_month_day!X632="","",_tag_month_day!X632)</f>
        <v/>
      </c>
      <c r="BX636" s="540" t="str">
        <f>IF(_tag_month_day!Y632="","",_tag_month_day!Y632)</f>
        <v/>
      </c>
      <c r="BY636" s="541">
        <f ca="1" t="shared" si="3543"/>
        <v>43643.3749999985</v>
      </c>
      <c r="BZ636" s="542"/>
      <c r="CA636" s="562" t="str">
        <f>IF(_jhy2_month_day!A632="","",_jhy2_month_day!A632)</f>
        <v/>
      </c>
      <c r="CB636" s="464" t="str">
        <f>IF(_jhy2_month_day!B632="","",_jhy2_month_day!B632)</f>
        <v/>
      </c>
      <c r="CC636" s="464" t="str">
        <f>IF(_jhy2_month_day!C632="","",_jhy2_month_day!C632)</f>
        <v/>
      </c>
      <c r="CD636" s="464" t="str">
        <f>IF(_jhy2_month_day!D632="","",_jhy2_month_day!D632)</f>
        <v/>
      </c>
      <c r="CE636" s="464" t="str">
        <f>IF(_jhy2_month_day!E632="","",_jhy2_month_day!E632)</f>
        <v/>
      </c>
      <c r="CF636" s="464" t="str">
        <f>IF(_jhy2_month_day!F632="","",_jhy2_month_day!F632)</f>
        <v/>
      </c>
      <c r="CG636" s="464" t="str">
        <f>IF(_jhy2_month_day!G632="","",_jhy2_month_day!G632)</f>
        <v/>
      </c>
      <c r="CH636" s="464" t="str">
        <f>IF(_jhy2_month_day!H632="","",_jhy2_month_day!H632)</f>
        <v/>
      </c>
      <c r="CI636" s="464" t="str">
        <f>IF(_jhy2_month_day!I632="","",_jhy2_month_day!I632)</f>
        <v/>
      </c>
      <c r="CJ636" s="464" t="str">
        <f>IF(_jhy2_month_day!J632="","",_jhy2_month_day!J632)</f>
        <v/>
      </c>
      <c r="CK636" s="464" t="str">
        <f>IF(_jhy2_month_day!K632="","",_jhy2_month_day!K632)</f>
        <v/>
      </c>
      <c r="CL636" s="562" t="str">
        <f>IF(_jhy2_month_day!L632="","",_jhy2_month_day!L632)</f>
        <v/>
      </c>
      <c r="CM636" s="562" t="str">
        <f>IF(_jhy2_month_day!M632="","",_jhy2_month_day!M632)</f>
        <v/>
      </c>
      <c r="CN636" s="562" t="str">
        <f>IF(_jhy2_month_day!N632="","",_jhy2_month_day!N632)</f>
        <v/>
      </c>
      <c r="CO636" s="562" t="str">
        <f>IF(_jhy2_month_day!O632="","",_jhy2_month_day!O632)</f>
        <v/>
      </c>
      <c r="CP636" s="562" t="str">
        <f>IF(_jhy2_month_day!P632="","",_jhy2_month_day!P632)</f>
        <v/>
      </c>
      <c r="CQ636" s="562" t="str">
        <f>IF(_jhy2_month_day!Q632="","",_jhy2_month_day!Q632)</f>
        <v/>
      </c>
      <c r="CR636" s="563" t="str">
        <f>IF(_jhy2_month_day!R632="","",_jhy2_month_day!R632)</f>
        <v/>
      </c>
      <c r="CS636" s="576" t="str">
        <f>IF(_jhy2_month_day!S632="","",_jhy2_month_day!S632)</f>
        <v/>
      </c>
      <c r="CT636" s="562" t="str">
        <f>IF(_jhy2_month_day!T632="","",_jhy2_month_day!T632)</f>
        <v/>
      </c>
      <c r="CU636" s="577" t="e">
        <f t="shared" si="3491"/>
        <v>#VALUE!</v>
      </c>
      <c r="CV636" s="198" t="e">
        <f t="shared" si="3492"/>
        <v>#VALUE!</v>
      </c>
      <c r="CW636" s="192" t="e">
        <f t="shared" si="3493"/>
        <v>#VALUE!</v>
      </c>
      <c r="CX636" s="192" t="e">
        <f t="shared" si="3494"/>
        <v>#VALUE!</v>
      </c>
      <c r="CY636" s="202" t="e">
        <f t="shared" si="3495"/>
        <v>#VALUE!</v>
      </c>
      <c r="CZ636" s="192" t="e">
        <f t="shared" ref="CZ636:DI636" si="3827">$AJ636*EF636</f>
        <v>#VALUE!</v>
      </c>
      <c r="DA636" s="192" t="e">
        <f t="shared" si="3827"/>
        <v>#VALUE!</v>
      </c>
      <c r="DB636" s="192" t="e">
        <f t="shared" si="3827"/>
        <v>#VALUE!</v>
      </c>
      <c r="DC636" s="192" t="e">
        <f t="shared" si="3827"/>
        <v>#VALUE!</v>
      </c>
      <c r="DD636" s="192" t="e">
        <f t="shared" si="3827"/>
        <v>#VALUE!</v>
      </c>
      <c r="DE636" s="192" t="e">
        <f t="shared" si="3827"/>
        <v>#VALUE!</v>
      </c>
      <c r="DF636" s="192" t="e">
        <f t="shared" si="3827"/>
        <v>#VALUE!</v>
      </c>
      <c r="DG636" s="192" t="e">
        <f t="shared" si="3827"/>
        <v>#VALUE!</v>
      </c>
      <c r="DH636" s="192" t="e">
        <f t="shared" si="3827"/>
        <v>#VALUE!</v>
      </c>
      <c r="DI636" s="192" t="e">
        <f t="shared" si="3827"/>
        <v>#VALUE!</v>
      </c>
      <c r="DJ636" s="192" t="e">
        <f t="shared" si="3497"/>
        <v>#VALUE!</v>
      </c>
      <c r="DK636" s="192" t="e">
        <f t="shared" si="3498"/>
        <v>#VALUE!</v>
      </c>
      <c r="DL636" s="192" t="e">
        <f t="shared" si="3499"/>
        <v>#VALUE!</v>
      </c>
      <c r="DM636" s="192" t="e">
        <f t="shared" si="3500"/>
        <v>#VALUE!</v>
      </c>
      <c r="DN636" s="192" t="e">
        <f t="shared" si="3501"/>
        <v>#VALUE!</v>
      </c>
      <c r="DO636" s="192" t="e">
        <f t="shared" si="3502"/>
        <v>#VALUE!</v>
      </c>
      <c r="DP636" s="192" t="e">
        <f t="shared" si="3503"/>
        <v>#VALUE!</v>
      </c>
      <c r="DQ636" s="192" t="e">
        <f t="shared" si="3504"/>
        <v>#VALUE!</v>
      </c>
      <c r="DR636" s="192" t="e">
        <f t="shared" si="3505"/>
        <v>#VALUE!</v>
      </c>
      <c r="DS636" s="192" t="e">
        <f t="shared" si="3506"/>
        <v>#VALUE!</v>
      </c>
      <c r="DT636" s="192" t="e">
        <f t="shared" si="3507"/>
        <v>#VALUE!</v>
      </c>
      <c r="DU636" s="192" t="e">
        <f t="shared" si="3508"/>
        <v>#VALUE!</v>
      </c>
      <c r="DV636" s="198" t="e">
        <f t="shared" si="3509"/>
        <v>#VALUE!</v>
      </c>
      <c r="DW636" s="198" t="e">
        <f t="shared" si="3510"/>
        <v>#DIV/0!</v>
      </c>
      <c r="DX636" s="198" t="e">
        <f t="shared" si="3511"/>
        <v>#DIV/0!</v>
      </c>
      <c r="DY636" s="198" t="e">
        <f t="shared" si="3512"/>
        <v>#VALUE!</v>
      </c>
      <c r="DZ636" s="198" t="e">
        <f t="shared" si="3513"/>
        <v>#VALUE!</v>
      </c>
      <c r="EA636" s="198" t="e">
        <f t="shared" si="3514"/>
        <v>#VALUE!</v>
      </c>
      <c r="EB636" s="198" t="e">
        <f t="shared" si="3515"/>
        <v>#VALUE!</v>
      </c>
      <c r="EC636" s="198" t="e">
        <f t="shared" si="3516"/>
        <v>#DIV/0!</v>
      </c>
      <c r="ED636" s="198" t="e">
        <f t="shared" si="3517"/>
        <v>#VALUE!</v>
      </c>
      <c r="EE636" s="198" t="e">
        <f t="shared" si="3518"/>
        <v>#VALUE!</v>
      </c>
      <c r="EF636" s="198" t="e">
        <f t="shared" ref="EF636:EO636" si="3828">DV636/SUM($DV636:$EE636)</f>
        <v>#VALUE!</v>
      </c>
      <c r="EG636" s="198" t="e">
        <f t="shared" si="3828"/>
        <v>#DIV/0!</v>
      </c>
      <c r="EH636" s="198" t="e">
        <f t="shared" si="3828"/>
        <v>#DIV/0!</v>
      </c>
      <c r="EI636" s="198" t="e">
        <f t="shared" si="3828"/>
        <v>#VALUE!</v>
      </c>
      <c r="EJ636" s="198" t="e">
        <f t="shared" si="3828"/>
        <v>#VALUE!</v>
      </c>
      <c r="EK636" s="198" t="e">
        <f t="shared" si="3828"/>
        <v>#VALUE!</v>
      </c>
      <c r="EL636" s="198" t="e">
        <f t="shared" si="3828"/>
        <v>#VALUE!</v>
      </c>
      <c r="EM636" s="198" t="e">
        <f t="shared" si="3828"/>
        <v>#DIV/0!</v>
      </c>
      <c r="EN636" s="198" t="e">
        <f t="shared" si="3828"/>
        <v>#VALUE!</v>
      </c>
      <c r="EO636" s="198" t="e">
        <f t="shared" si="3828"/>
        <v>#VALUE!</v>
      </c>
      <c r="EP636" s="511">
        <f t="shared" ref="EP636:EW636" si="3829">EP635</f>
        <v>0.08</v>
      </c>
      <c r="EQ636" s="511">
        <f t="shared" si="3829"/>
        <v>0.015</v>
      </c>
      <c r="ER636" s="511">
        <f t="shared" si="3829"/>
        <v>0.015</v>
      </c>
      <c r="ES636" s="511">
        <f t="shared" si="3829"/>
        <v>0.015</v>
      </c>
      <c r="ET636" s="511">
        <f t="shared" si="3829"/>
        <v>0.015</v>
      </c>
      <c r="EU636" s="511">
        <f t="shared" si="3829"/>
        <v>0.09</v>
      </c>
      <c r="EV636" s="511">
        <f t="shared" si="3829"/>
        <v>0.09</v>
      </c>
      <c r="EW636" s="511">
        <f t="shared" si="3829"/>
        <v>0.09</v>
      </c>
      <c r="EX636" s="420" t="str">
        <f>IF(_tag_month_day!AS632="","",_tag_month_day!AS632/100)</f>
        <v/>
      </c>
      <c r="EY636" s="420" t="str">
        <f>IF(_tag_month_day!AT632="","",_tag_month_day!AT632/100)</f>
        <v/>
      </c>
      <c r="EZ636" s="420" t="str">
        <f>IF(_tag_month_day!AU632="","",_tag_month_day!AU632/100)</f>
        <v/>
      </c>
      <c r="FA636" s="420" t="str">
        <f>IF(_tag_month_day!AV632="","",_tag_month_day!AV632/100)</f>
        <v/>
      </c>
      <c r="FB636" s="420" t="str">
        <f>IF(_tag_month_day!AW632="","",_tag_month_day!AW632/100)</f>
        <v/>
      </c>
      <c r="FC636" s="420" t="str">
        <f>IF(_tag_month_day!AX632="","",_tag_month_day!AX632/100)</f>
        <v/>
      </c>
      <c r="FD636" s="510">
        <f t="shared" si="3547"/>
        <v>0.33</v>
      </c>
      <c r="FE636" s="510">
        <f t="shared" si="3548"/>
        <v>0.19</v>
      </c>
      <c r="FF636" s="510">
        <f t="shared" si="3549"/>
        <v>0.003</v>
      </c>
      <c r="FG636" s="510">
        <f t="shared" si="3550"/>
        <v>0</v>
      </c>
      <c r="FH636" s="603">
        <f t="shared" si="3551"/>
        <v>0.0001</v>
      </c>
      <c r="FI636" s="510">
        <f t="shared" ref="FI636:FR636" si="3830">FI635</f>
        <v>0.41</v>
      </c>
      <c r="FJ636" s="510">
        <f t="shared" si="3830"/>
        <v>0.11</v>
      </c>
      <c r="FK636" s="510">
        <f t="shared" si="3830"/>
        <v>0.015</v>
      </c>
      <c r="FL636" s="510">
        <f t="shared" si="3830"/>
        <v>0</v>
      </c>
      <c r="FM636" s="603">
        <f t="shared" si="3830"/>
        <v>0.0001</v>
      </c>
      <c r="FN636" s="510" t="str">
        <f>IF(_tag_month_day!AY632="","",_tag_month_day!AY632/100)</f>
        <v/>
      </c>
      <c r="FO636" s="510" t="str">
        <f>IF(_tag_month_day!AZ632="","",_tag_month_day!AZ632/100)</f>
        <v/>
      </c>
      <c r="FP636" s="510" t="str">
        <f>IF(_tag_month_day!BA632="","",_tag_month_day!BA632/100)</f>
        <v/>
      </c>
      <c r="FQ636" s="510" t="str">
        <f>IF(_tag_month_day!BB632="","",_tag_month_day!BB632/100)</f>
        <v/>
      </c>
      <c r="FR636" s="603" t="str">
        <f>IF(_tag_month_day!BC632="","",_tag_month_day!BC632/100)</f>
        <v/>
      </c>
      <c r="FS636" s="510" t="str">
        <f>IF(_tag_month_day!BD632="","",_tag_month_day!BD632/100)</f>
        <v/>
      </c>
      <c r="FT636" s="510" t="str">
        <f>IF(_tag_month_day!BE632="","",_tag_month_day!BE632/100)</f>
        <v/>
      </c>
      <c r="FU636" s="510" t="str">
        <f>IF(_tag_month_day!BF632="","",_tag_month_day!BF632/100)</f>
        <v/>
      </c>
      <c r="FV636" s="510" t="str">
        <f>IF(_tag_month_day!BG632="","",_tag_month_day!BG632/100)</f>
        <v/>
      </c>
      <c r="FW636" s="603" t="str">
        <f>IF(_tag_month_day!BH632="","",_tag_month_day!BH632/100)</f>
        <v/>
      </c>
      <c r="FX636" s="510" t="str">
        <f>IF(_tag_month_day!BI632="","",_tag_month_day!BI632/100)</f>
        <v/>
      </c>
      <c r="FY636" s="510" t="str">
        <f>IF(_tag_month_day!BJ632="","",_tag_month_day!BJ632/100)</f>
        <v/>
      </c>
      <c r="FZ636" s="605" t="str">
        <f>IF(_tag_month_day!BK632="","",_tag_month_day!BK632/100)</f>
        <v/>
      </c>
      <c r="GA636" s="510" t="str">
        <f>IF(_tag_month_day!BL632="","",_tag_month_day!BL632/100)</f>
        <v/>
      </c>
      <c r="GB636" s="603" t="str">
        <f>IF(_tag_month_day!BM632="","",_tag_month_day!BM632/100)</f>
        <v/>
      </c>
      <c r="GC636" s="420" t="str">
        <f>IF(_tag_month_day!BN632="","",_tag_month_day!BN632/100)</f>
        <v/>
      </c>
      <c r="GD636" s="420" t="str">
        <f>IF(_tag_month_day!BO632="","",_tag_month_day!BO632/100)</f>
        <v/>
      </c>
      <c r="GE636" s="420" t="str">
        <f>IF(_tag_month_day!BP632="","",_tag_month_day!BP632/100)</f>
        <v/>
      </c>
      <c r="GF636" s="420" t="str">
        <f>IF(_tag_month_day!BQ632="","",_tag_month_day!BQ632/100)</f>
        <v/>
      </c>
      <c r="GG636" s="420" t="str">
        <f>IF(_tag_month_day!BR632="","",_tag_month_day!BR632/100)</f>
        <v/>
      </c>
      <c r="GH636" s="420" t="str">
        <f>IF(_tag_month_day!BS632="","",_tag_month_day!BS632/100)</f>
        <v/>
      </c>
      <c r="GI636" s="603" t="str">
        <f>IF(_tag_month_day!BT632="","",_tag_month_day!BT632/100)</f>
        <v/>
      </c>
      <c r="GJ636" s="612" t="str">
        <f>IF(_tag_month_day!BU632="","",_tag_month_day!BU632/100)</f>
        <v/>
      </c>
      <c r="GK636" s="620" t="str">
        <f>IF(_tag_month_day!BV632="",IF(_rlcf_month_day!A$2="","",_rlcf_month_day!A$2/100),_tag_month_day!BV632/100)</f>
        <v/>
      </c>
      <c r="GL636" s="620" t="str">
        <f>IF(_tag_month_day!BW632="",IF(_rlcf_month_day!B$2="","",_rlcf_month_day!B$2/100),_tag_month_day!BW632/100)</f>
        <v/>
      </c>
      <c r="GM636" s="621" t="str">
        <f>IF(_tag_month_day!BX632="",IF(_rlcf_month_day!C$2="","",_rlcf_month_day!C$2/100),_tag_month_day!BX632/100)</f>
        <v/>
      </c>
      <c r="GN636" s="620" t="str">
        <f>IF(_tag_month_day!BV632="",IF(_rlcf_month_day!A$2="","",_rlcf_month_day!A$2/100),_tag_month_day!BV632/100)</f>
        <v/>
      </c>
      <c r="GO636" s="620" t="str">
        <f>IF(_tag_month_day!BW632="",IF(_rlcf_month_day!B$2="","",_rlcf_month_day!B$2/100),_tag_month_day!BW632/100)</f>
        <v/>
      </c>
      <c r="GP636" s="620" t="str">
        <f>IF(_tag_month_day!CD632="",IF(_rlcf_month_day!E$2="","",_rlcf_month_day!E$2/100),_tag_month_day!CD632/100)</f>
        <v/>
      </c>
      <c r="GQ636" s="620" t="str">
        <f>IF(_tag_month_day!CE632="",IF(_rlcf_month_day!F$2="","",_rlcf_month_day!F$2/100),_tag_month_day!CE632/100)</f>
        <v/>
      </c>
      <c r="GR636" s="621" t="str">
        <f>IF(_tag_month_day!CF632="",IF(_rlcf_month_day!G$2="","",_rlcf_month_day!G$2/100),_tag_month_day!CF632/100)</f>
        <v/>
      </c>
      <c r="GS636" s="626">
        <f t="shared" ref="GS636:HH636" si="3831">GS635</f>
        <v>0.953</v>
      </c>
      <c r="GT636" s="626">
        <f t="shared" si="3831"/>
        <v>0.55</v>
      </c>
      <c r="GU636" s="626">
        <f t="shared" si="3831"/>
        <v>0.55</v>
      </c>
      <c r="GV636" s="626">
        <f t="shared" si="3831"/>
        <v>0.55</v>
      </c>
      <c r="GW636" s="626">
        <f t="shared" si="3831"/>
        <v>0.5</v>
      </c>
      <c r="GX636" s="626">
        <f t="shared" si="3831"/>
        <v>0.935</v>
      </c>
      <c r="GY636" s="626">
        <f t="shared" si="3831"/>
        <v>0.15</v>
      </c>
      <c r="GZ636" s="626">
        <f t="shared" si="3831"/>
        <v>1</v>
      </c>
      <c r="HA636" s="632">
        <f t="shared" si="3831"/>
        <v>0.047</v>
      </c>
      <c r="HB636" s="632">
        <f t="shared" si="3831"/>
        <v>0.45</v>
      </c>
      <c r="HC636" s="632">
        <f t="shared" si="3831"/>
        <v>0.45</v>
      </c>
      <c r="HD636" s="632">
        <f t="shared" si="3831"/>
        <v>0.45</v>
      </c>
      <c r="HE636" s="632">
        <f t="shared" si="3831"/>
        <v>0.5</v>
      </c>
      <c r="HF636" s="632">
        <f t="shared" si="3831"/>
        <v>0.065</v>
      </c>
      <c r="HG636" s="632">
        <f t="shared" si="3831"/>
        <v>0.85</v>
      </c>
      <c r="HH636" s="632">
        <f t="shared" si="3831"/>
        <v>0</v>
      </c>
      <c r="HI636" s="68">
        <f t="shared" si="3523"/>
        <v>0</v>
      </c>
      <c r="HJ636" s="68" t="e">
        <f t="shared" si="3554"/>
        <v>#VALUE!</v>
      </c>
      <c r="HK636" s="202">
        <f t="shared" si="3555"/>
        <v>0.85</v>
      </c>
      <c r="HL636" s="464">
        <f t="shared" si="3556"/>
        <v>550000</v>
      </c>
      <c r="HM636" s="464">
        <f t="shared" si="3557"/>
        <v>480000</v>
      </c>
      <c r="HN636" s="192" t="e">
        <f t="shared" si="3524"/>
        <v>#VALUE!</v>
      </c>
      <c r="HO636" s="192" t="e">
        <f>HN636*HK636*$HO$2/HL636*1000000</f>
        <v>#VALUE!</v>
      </c>
      <c r="HP636" s="192" t="e">
        <f>HN636*HK636*$HP$2/HM636*1000000</f>
        <v>#VALUE!</v>
      </c>
    </row>
    <row r="637" customFormat="1" spans="1:224">
      <c r="A637" s="381">
        <v>632</v>
      </c>
      <c r="B637" s="54">
        <f ca="1" t="shared" si="3558"/>
        <v>43643</v>
      </c>
      <c r="C637" s="57">
        <f t="shared" si="3559"/>
        <v>0.0416666666666667</v>
      </c>
      <c r="D637" s="68" t="str">
        <f ca="1" t="shared" si="3525"/>
        <v>夜班</v>
      </c>
      <c r="E637" s="68" t="str">
        <f ca="1" t="shared" si="3526"/>
        <v>甲</v>
      </c>
      <c r="F637" s="68">
        <f ca="1">SUMPRODUCT((成本日报!$A$3:$A$95=计划!B637)*(成本日报!$B$3:$B$95=计划!$D637),成本日报!$C$3:$C$95)</f>
        <v>1</v>
      </c>
      <c r="G637" s="382">
        <f ca="1" t="shared" si="3560"/>
        <v>43643.2916666651</v>
      </c>
      <c r="H637" s="382">
        <f ca="1" t="shared" si="3527"/>
        <v>43643.2986111096</v>
      </c>
      <c r="I637" s="382">
        <f ca="1" t="shared" si="3528"/>
        <v>43643.3041666651</v>
      </c>
      <c r="J637" s="382">
        <f ca="1" t="shared" si="3529"/>
        <v>43643.3333333318</v>
      </c>
      <c r="K637" s="382">
        <f ca="1" t="shared" si="3530"/>
        <v>43643.3958333318</v>
      </c>
      <c r="L637" s="382">
        <f ca="1" t="shared" si="3531"/>
        <v>43643.4166666651</v>
      </c>
      <c r="M637" s="398" t="str">
        <f>IF(_tag_month_day!A633="","",_tag_month_day!A633)</f>
        <v/>
      </c>
      <c r="N637" s="398" t="str">
        <f>IF(_tag_month_day!B633="","",_tag_month_day!B633)</f>
        <v/>
      </c>
      <c r="O637" s="399" t="e">
        <f t="shared" si="3532"/>
        <v>#VALUE!</v>
      </c>
      <c r="P637" s="398" t="str">
        <f>IF(_tag_month_day!C633="","",_tag_month_day!C633)</f>
        <v/>
      </c>
      <c r="Q637" s="398" t="str">
        <f>IF(_tag_month_day!D633="","",_tag_month_day!D633)</f>
        <v/>
      </c>
      <c r="R637" s="416">
        <f>IF(_tag_month_day!CB633="",R636,_tag_month_day!CB633/100)</f>
        <v>0.07</v>
      </c>
      <c r="S637" s="417" t="str">
        <f>IF(_tag_month_day!E633="","",_tag_month_day!E633)</f>
        <v/>
      </c>
      <c r="T637" s="417" t="str">
        <f>IF(_tag_month_day!F633="","",_tag_month_day!F633)</f>
        <v/>
      </c>
      <c r="U637" s="418" t="e">
        <f t="shared" si="3486"/>
        <v>#VALUE!</v>
      </c>
      <c r="V637" s="53" t="e">
        <f t="shared" si="3487"/>
        <v>#VALUE!</v>
      </c>
      <c r="W637" s="419" t="str">
        <f>IF(_jhy_month_day!A633="","",_jhy_month_day!A633)</f>
        <v/>
      </c>
      <c r="X637" s="420" t="str">
        <f>IF(_jhy_month_day!B633="","",_jhy_month_day!B633/100)</f>
        <v/>
      </c>
      <c r="Y637" s="420" t="str">
        <f>IF(_jhy_month_day!C633="","",_jhy_month_day!C633/100)</f>
        <v/>
      </c>
      <c r="Z637" s="439">
        <f t="shared" si="3576"/>
        <v>158</v>
      </c>
      <c r="AA637" s="440" t="str">
        <f>IF(_tag_month_day!G633="","",_tag_month_day!G633/100)</f>
        <v/>
      </c>
      <c r="AB637" s="440" t="str">
        <f>IF(_tag_month_day!H633="","",_tag_month_day!H633/100)</f>
        <v/>
      </c>
      <c r="AC637" s="193">
        <f t="shared" si="3533"/>
        <v>1.59963432013121</v>
      </c>
      <c r="AD637" s="441" t="str">
        <f t="shared" si="3534"/>
        <v/>
      </c>
      <c r="AE637" s="442" t="str">
        <f t="shared" si="3535"/>
        <v/>
      </c>
      <c r="AF637" s="443">
        <v>1</v>
      </c>
      <c r="AG637" s="68" t="str">
        <f>IF(_duihao_month_day!A633="","",_duihao_month_day!A633)</f>
        <v/>
      </c>
      <c r="AH637" s="463">
        <f>IF(_gyk_month_day!B633="",AH636,_gyk_month_day!B633)</f>
        <v>820</v>
      </c>
      <c r="AI637" s="464"/>
      <c r="AJ637" s="68" t="str">
        <f>IF(_tag_month_day!I633="","",_tag_month_day!I633)</f>
        <v/>
      </c>
      <c r="AK637" s="465" t="str">
        <f>IF(_tzyy_month_day!A633="","",_tzyy_month_day!A633)</f>
        <v/>
      </c>
      <c r="AL637" s="465" t="str">
        <f>IF(_tzyy_month_day!B633="","",_tzyy_month_day!B633)</f>
        <v/>
      </c>
      <c r="AM637" s="465" t="str">
        <f>IF(_tzyy_month_day!C633="","",_tzyy_month_day!C633)</f>
        <v/>
      </c>
      <c r="AN637" s="466" t="str">
        <f>IF(_tag_month_day!CG633="","",_tag_month_day!CG633)</f>
        <v/>
      </c>
      <c r="AO637" s="466" t="str">
        <f>IF(_tag_month_day!CH633="","",_tag_month_day!CH633)</f>
        <v/>
      </c>
      <c r="AP637" s="486" t="e">
        <f t="shared" si="3536"/>
        <v>#VALUE!</v>
      </c>
      <c r="AQ637" s="487" t="str">
        <f>IF(_tag_month_day!J633="","",_tag_month_day!J633/100)</f>
        <v/>
      </c>
      <c r="AR637" s="488">
        <f t="shared" si="3537"/>
        <v>1.3</v>
      </c>
      <c r="AS637" s="489" t="e">
        <f t="shared" si="3488"/>
        <v>#VALUE!</v>
      </c>
      <c r="AT637" s="489">
        <f t="shared" si="3538"/>
        <v>0</v>
      </c>
      <c r="AU637" s="490" t="str">
        <f>IF(_tag_month_day!K633="","",_tag_month_day!K633)</f>
        <v/>
      </c>
      <c r="AV637" s="491" t="str">
        <f>IF(_tag_month_day!L633="","",_tag_month_day!L633/100)</f>
        <v/>
      </c>
      <c r="AW637" s="420">
        <f t="shared" si="3460"/>
        <v>0</v>
      </c>
      <c r="AX637" s="420">
        <f t="shared" si="3539"/>
        <v>0</v>
      </c>
      <c r="AY637" s="420" t="str">
        <f>IF(_tag_month_day!M633="","",_tag_month_day!M633/100)</f>
        <v/>
      </c>
      <c r="AZ637" s="420" t="str">
        <f>IF(_tag_month_day!N633="","",_tag_month_day!N633/100)</f>
        <v/>
      </c>
      <c r="BA637" s="420" t="str">
        <f>IF(_tag_month_day!O633="","",_tag_month_day!O633/100)</f>
        <v/>
      </c>
      <c r="BB637" s="496" t="str">
        <f>IF(_tag_month_day!P633="","",_tag_month_day!P633/100)</f>
        <v/>
      </c>
      <c r="BC637" s="496">
        <f t="shared" si="3540"/>
        <v>0</v>
      </c>
      <c r="BD637" s="496" t="str">
        <f>IF(_tag_month_day!Q633="","",_tag_month_day!Q633/100)</f>
        <v/>
      </c>
      <c r="BE637" s="510" t="str">
        <f>IF(_tag_month_day!R633="","",_tag_month_day!R633/100)</f>
        <v/>
      </c>
      <c r="BF637" s="413" t="str">
        <f>IF(_tag_month_day!CC633="","",_tag_month_day!CC633/100)</f>
        <v/>
      </c>
      <c r="BG637" s="511" t="e">
        <f t="shared" si="3489"/>
        <v>#VALUE!</v>
      </c>
      <c r="BH637" s="198">
        <f t="shared" si="3490"/>
        <v>0</v>
      </c>
      <c r="BI637" s="512" t="e">
        <f>IF(CX637=0,BI636,(DK637*查询!$R$5+DL637*查询!$Q$5+DM637*查询!$N$5+DN637*查询!$O$5+DO637*查询!$P$5)*AF637/CX637)</f>
        <v>#VALUE!</v>
      </c>
      <c r="BJ637" s="512" t="e">
        <f>IF(CX637=0,BJ636,(DP637*查询!$S$5+DQ637*查询!$T$5+DR637*查询!$U$5)*AF637/CX637)</f>
        <v>#VALUE!</v>
      </c>
      <c r="BK637" s="512">
        <f t="shared" si="3541"/>
        <v>1</v>
      </c>
      <c r="BL637" s="513" t="str">
        <f>IF(_cfyc_month_day!A633="","",_cfyc_month_day!A633)</f>
        <v/>
      </c>
      <c r="BM637" s="513" t="str">
        <f>IF(_cfyc_month_day!B633="","",_cfyc_month_day!B633)</f>
        <v/>
      </c>
      <c r="BN637" s="513" t="str">
        <f>IF(_cfyc_month_day!C633="","",_cfyc_month_day!C633)</f>
        <v/>
      </c>
      <c r="BO637" s="522" t="str">
        <f>IF(_cfyc_month_day!D633="","",_cfyc_month_day!D633)</f>
        <v/>
      </c>
      <c r="BP637" s="522" t="str">
        <f>IF(_cfyc_month_day!E633="","",_cfyc_month_day!E633)</f>
        <v/>
      </c>
      <c r="BQ637" s="522" t="str">
        <f>IF(_cfyc_month_day!F633="","",_cfyc_month_day!F633)</f>
        <v/>
      </c>
      <c r="BR637" s="513" t="str">
        <f>IF(_tag_month_day!T633="","",_tag_month_day!T633)</f>
        <v/>
      </c>
      <c r="BS637" s="513" t="str">
        <f>IF(_tag_month_day!U633="","",_tag_month_day!U633)</f>
        <v/>
      </c>
      <c r="BT637" s="523" t="str">
        <f t="shared" si="3542"/>
        <v/>
      </c>
      <c r="BU637" s="223" t="str">
        <f>IF(_tag_month_day!V633="","",_tag_month_day!V633)</f>
        <v/>
      </c>
      <c r="BV637" s="206" t="str">
        <f>IF(_tag_month_day!W633="","",_tag_month_day!W633)</f>
        <v/>
      </c>
      <c r="BW637" s="540" t="str">
        <f>IF(_tag_month_day!X633="","",_tag_month_day!X633)</f>
        <v/>
      </c>
      <c r="BX637" s="540" t="str">
        <f>IF(_tag_month_day!Y633="","",_tag_month_day!Y633)</f>
        <v/>
      </c>
      <c r="BY637" s="541">
        <f ca="1" t="shared" si="3543"/>
        <v>43643.4166666651</v>
      </c>
      <c r="BZ637" s="542"/>
      <c r="CA637" s="562" t="str">
        <f>IF(_jhy2_month_day!A633="","",_jhy2_month_day!A633)</f>
        <v/>
      </c>
      <c r="CB637" s="464" t="str">
        <f>IF(_jhy2_month_day!B633="","",_jhy2_month_day!B633)</f>
        <v/>
      </c>
      <c r="CC637" s="464" t="str">
        <f>IF(_jhy2_month_day!C633="","",_jhy2_month_day!C633)</f>
        <v/>
      </c>
      <c r="CD637" s="464" t="str">
        <f>IF(_jhy2_month_day!D633="","",_jhy2_month_day!D633)</f>
        <v/>
      </c>
      <c r="CE637" s="464" t="str">
        <f>IF(_jhy2_month_day!E633="","",_jhy2_month_day!E633)</f>
        <v/>
      </c>
      <c r="CF637" s="464" t="str">
        <f>IF(_jhy2_month_day!F633="","",_jhy2_month_day!F633)</f>
        <v/>
      </c>
      <c r="CG637" s="464" t="str">
        <f>IF(_jhy2_month_day!G633="","",_jhy2_month_day!G633)</f>
        <v/>
      </c>
      <c r="CH637" s="464" t="str">
        <f>IF(_jhy2_month_day!H633="","",_jhy2_month_day!H633)</f>
        <v/>
      </c>
      <c r="CI637" s="464" t="str">
        <f>IF(_jhy2_month_day!I633="","",_jhy2_month_day!I633)</f>
        <v/>
      </c>
      <c r="CJ637" s="464" t="str">
        <f>IF(_jhy2_month_day!J633="","",_jhy2_month_day!J633)</f>
        <v/>
      </c>
      <c r="CK637" s="464" t="str">
        <f>IF(_jhy2_month_day!K633="","",_jhy2_month_day!K633)</f>
        <v/>
      </c>
      <c r="CL637" s="562" t="str">
        <f>IF(_jhy2_month_day!L633="","",_jhy2_month_day!L633)</f>
        <v/>
      </c>
      <c r="CM637" s="562" t="str">
        <f>IF(_jhy2_month_day!M633="","",_jhy2_month_day!M633)</f>
        <v/>
      </c>
      <c r="CN637" s="562" t="str">
        <f>IF(_jhy2_month_day!N633="","",_jhy2_month_day!N633)</f>
        <v/>
      </c>
      <c r="CO637" s="562" t="str">
        <f>IF(_jhy2_month_day!O633="","",_jhy2_month_day!O633)</f>
        <v/>
      </c>
      <c r="CP637" s="562" t="str">
        <f>IF(_jhy2_month_day!P633="","",_jhy2_month_day!P633)</f>
        <v/>
      </c>
      <c r="CQ637" s="562" t="str">
        <f>IF(_jhy2_month_day!Q633="","",_jhy2_month_day!Q633)</f>
        <v/>
      </c>
      <c r="CR637" s="563" t="str">
        <f>IF(_jhy2_month_day!R633="","",_jhy2_month_day!R633)</f>
        <v/>
      </c>
      <c r="CS637" s="576" t="str">
        <f>IF(_jhy2_month_day!S633="","",_jhy2_month_day!S633)</f>
        <v/>
      </c>
      <c r="CT637" s="562" t="str">
        <f>IF(_jhy2_month_day!T633="","",_jhy2_month_day!T633)</f>
        <v/>
      </c>
      <c r="CU637" s="577" t="e">
        <f t="shared" si="3491"/>
        <v>#VALUE!</v>
      </c>
      <c r="CV637" s="198" t="e">
        <f t="shared" si="3492"/>
        <v>#VALUE!</v>
      </c>
      <c r="CW637" s="192" t="e">
        <f t="shared" si="3493"/>
        <v>#VALUE!</v>
      </c>
      <c r="CX637" s="192" t="e">
        <f t="shared" si="3494"/>
        <v>#VALUE!</v>
      </c>
      <c r="CY637" s="202" t="e">
        <f t="shared" si="3495"/>
        <v>#VALUE!</v>
      </c>
      <c r="CZ637" s="192" t="e">
        <f t="shared" ref="CZ637:DI637" si="3832">$AJ637*EF637</f>
        <v>#VALUE!</v>
      </c>
      <c r="DA637" s="192" t="e">
        <f t="shared" si="3832"/>
        <v>#VALUE!</v>
      </c>
      <c r="DB637" s="192" t="e">
        <f t="shared" si="3832"/>
        <v>#VALUE!</v>
      </c>
      <c r="DC637" s="192" t="e">
        <f t="shared" si="3832"/>
        <v>#VALUE!</v>
      </c>
      <c r="DD637" s="192" t="e">
        <f t="shared" si="3832"/>
        <v>#VALUE!</v>
      </c>
      <c r="DE637" s="192" t="e">
        <f t="shared" si="3832"/>
        <v>#VALUE!</v>
      </c>
      <c r="DF637" s="192" t="e">
        <f t="shared" si="3832"/>
        <v>#VALUE!</v>
      </c>
      <c r="DG637" s="192" t="e">
        <f t="shared" si="3832"/>
        <v>#VALUE!</v>
      </c>
      <c r="DH637" s="192" t="e">
        <f t="shared" si="3832"/>
        <v>#VALUE!</v>
      </c>
      <c r="DI637" s="192" t="e">
        <f t="shared" si="3832"/>
        <v>#VALUE!</v>
      </c>
      <c r="DJ637" s="192" t="e">
        <f t="shared" si="3497"/>
        <v>#VALUE!</v>
      </c>
      <c r="DK637" s="192" t="e">
        <f t="shared" si="3498"/>
        <v>#VALUE!</v>
      </c>
      <c r="DL637" s="192" t="e">
        <f t="shared" si="3499"/>
        <v>#VALUE!</v>
      </c>
      <c r="DM637" s="192" t="e">
        <f t="shared" si="3500"/>
        <v>#VALUE!</v>
      </c>
      <c r="DN637" s="192" t="e">
        <f t="shared" si="3501"/>
        <v>#VALUE!</v>
      </c>
      <c r="DO637" s="192" t="e">
        <f t="shared" si="3502"/>
        <v>#VALUE!</v>
      </c>
      <c r="DP637" s="192" t="e">
        <f t="shared" si="3503"/>
        <v>#VALUE!</v>
      </c>
      <c r="DQ637" s="192" t="e">
        <f t="shared" si="3504"/>
        <v>#VALUE!</v>
      </c>
      <c r="DR637" s="192" t="e">
        <f t="shared" si="3505"/>
        <v>#VALUE!</v>
      </c>
      <c r="DS637" s="192" t="e">
        <f t="shared" si="3506"/>
        <v>#VALUE!</v>
      </c>
      <c r="DT637" s="192" t="e">
        <f t="shared" si="3507"/>
        <v>#VALUE!</v>
      </c>
      <c r="DU637" s="192" t="e">
        <f t="shared" si="3508"/>
        <v>#VALUE!</v>
      </c>
      <c r="DV637" s="198" t="e">
        <f t="shared" si="3509"/>
        <v>#VALUE!</v>
      </c>
      <c r="DW637" s="198" t="e">
        <f t="shared" si="3510"/>
        <v>#DIV/0!</v>
      </c>
      <c r="DX637" s="198" t="e">
        <f t="shared" si="3511"/>
        <v>#DIV/0!</v>
      </c>
      <c r="DY637" s="198" t="e">
        <f t="shared" si="3512"/>
        <v>#VALUE!</v>
      </c>
      <c r="DZ637" s="198" t="e">
        <f t="shared" si="3513"/>
        <v>#VALUE!</v>
      </c>
      <c r="EA637" s="198" t="e">
        <f t="shared" si="3514"/>
        <v>#VALUE!</v>
      </c>
      <c r="EB637" s="198" t="e">
        <f t="shared" si="3515"/>
        <v>#VALUE!</v>
      </c>
      <c r="EC637" s="198" t="e">
        <f t="shared" si="3516"/>
        <v>#DIV/0!</v>
      </c>
      <c r="ED637" s="198" t="e">
        <f t="shared" si="3517"/>
        <v>#VALUE!</v>
      </c>
      <c r="EE637" s="198" t="e">
        <f t="shared" si="3518"/>
        <v>#VALUE!</v>
      </c>
      <c r="EF637" s="198" t="e">
        <f t="shared" ref="EF637:EO637" si="3833">DV637/SUM($DV637:$EE637)</f>
        <v>#VALUE!</v>
      </c>
      <c r="EG637" s="198" t="e">
        <f t="shared" si="3833"/>
        <v>#DIV/0!</v>
      </c>
      <c r="EH637" s="198" t="e">
        <f t="shared" si="3833"/>
        <v>#DIV/0!</v>
      </c>
      <c r="EI637" s="198" t="e">
        <f t="shared" si="3833"/>
        <v>#VALUE!</v>
      </c>
      <c r="EJ637" s="198" t="e">
        <f t="shared" si="3833"/>
        <v>#VALUE!</v>
      </c>
      <c r="EK637" s="198" t="e">
        <f t="shared" si="3833"/>
        <v>#VALUE!</v>
      </c>
      <c r="EL637" s="198" t="e">
        <f t="shared" si="3833"/>
        <v>#VALUE!</v>
      </c>
      <c r="EM637" s="198" t="e">
        <f t="shared" si="3833"/>
        <v>#DIV/0!</v>
      </c>
      <c r="EN637" s="198" t="e">
        <f t="shared" si="3833"/>
        <v>#VALUE!</v>
      </c>
      <c r="EO637" s="198" t="e">
        <f t="shared" si="3833"/>
        <v>#VALUE!</v>
      </c>
      <c r="EP637" s="511">
        <f t="shared" ref="EP637:EW637" si="3834">EP636</f>
        <v>0.08</v>
      </c>
      <c r="EQ637" s="511">
        <f t="shared" si="3834"/>
        <v>0.015</v>
      </c>
      <c r="ER637" s="511">
        <f t="shared" si="3834"/>
        <v>0.015</v>
      </c>
      <c r="ES637" s="511">
        <f t="shared" si="3834"/>
        <v>0.015</v>
      </c>
      <c r="ET637" s="511">
        <f t="shared" si="3834"/>
        <v>0.015</v>
      </c>
      <c r="EU637" s="511">
        <f t="shared" si="3834"/>
        <v>0.09</v>
      </c>
      <c r="EV637" s="511">
        <f t="shared" si="3834"/>
        <v>0.09</v>
      </c>
      <c r="EW637" s="511">
        <f t="shared" si="3834"/>
        <v>0.09</v>
      </c>
      <c r="EX637" s="420" t="str">
        <f>IF(_tag_month_day!AS633="","",_tag_month_day!AS633/100)</f>
        <v/>
      </c>
      <c r="EY637" s="420" t="str">
        <f>IF(_tag_month_day!AT633="","",_tag_month_day!AT633/100)</f>
        <v/>
      </c>
      <c r="EZ637" s="420" t="str">
        <f>IF(_tag_month_day!AU633="","",_tag_month_day!AU633/100)</f>
        <v/>
      </c>
      <c r="FA637" s="420" t="str">
        <f>IF(_tag_month_day!AV633="","",_tag_month_day!AV633/100)</f>
        <v/>
      </c>
      <c r="FB637" s="420" t="str">
        <f>IF(_tag_month_day!AW633="","",_tag_month_day!AW633/100)</f>
        <v/>
      </c>
      <c r="FC637" s="420" t="str">
        <f>IF(_tag_month_day!AX633="","",_tag_month_day!AX633/100)</f>
        <v/>
      </c>
      <c r="FD637" s="510">
        <f t="shared" si="3547"/>
        <v>0.33</v>
      </c>
      <c r="FE637" s="510">
        <f t="shared" si="3548"/>
        <v>0.19</v>
      </c>
      <c r="FF637" s="510">
        <f t="shared" si="3549"/>
        <v>0.003</v>
      </c>
      <c r="FG637" s="510">
        <f t="shared" si="3550"/>
        <v>0</v>
      </c>
      <c r="FH637" s="603">
        <f t="shared" si="3551"/>
        <v>0.0001</v>
      </c>
      <c r="FI637" s="510">
        <f t="shared" ref="FI637:FR637" si="3835">FI636</f>
        <v>0.41</v>
      </c>
      <c r="FJ637" s="510">
        <f t="shared" si="3835"/>
        <v>0.11</v>
      </c>
      <c r="FK637" s="510">
        <f t="shared" si="3835"/>
        <v>0.015</v>
      </c>
      <c r="FL637" s="510">
        <f t="shared" si="3835"/>
        <v>0</v>
      </c>
      <c r="FM637" s="603">
        <f t="shared" si="3835"/>
        <v>0.0001</v>
      </c>
      <c r="FN637" s="510" t="str">
        <f>IF(_tag_month_day!AY633="","",_tag_month_day!AY633/100)</f>
        <v/>
      </c>
      <c r="FO637" s="510" t="str">
        <f>IF(_tag_month_day!AZ633="","",_tag_month_day!AZ633/100)</f>
        <v/>
      </c>
      <c r="FP637" s="510" t="str">
        <f>IF(_tag_month_day!BA633="","",_tag_month_day!BA633/100)</f>
        <v/>
      </c>
      <c r="FQ637" s="510" t="str">
        <f>IF(_tag_month_day!BB633="","",_tag_month_day!BB633/100)</f>
        <v/>
      </c>
      <c r="FR637" s="603" t="str">
        <f>IF(_tag_month_day!BC633="","",_tag_month_day!BC633/100)</f>
        <v/>
      </c>
      <c r="FS637" s="510" t="str">
        <f>IF(_tag_month_day!BD633="","",_tag_month_day!BD633/100)</f>
        <v/>
      </c>
      <c r="FT637" s="510" t="str">
        <f>IF(_tag_month_day!BE633="","",_tag_month_day!BE633/100)</f>
        <v/>
      </c>
      <c r="FU637" s="510" t="str">
        <f>IF(_tag_month_day!BF633="","",_tag_month_day!BF633/100)</f>
        <v/>
      </c>
      <c r="FV637" s="510" t="str">
        <f>IF(_tag_month_day!BG633="","",_tag_month_day!BG633/100)</f>
        <v/>
      </c>
      <c r="FW637" s="603" t="str">
        <f>IF(_tag_month_day!BH633="","",_tag_month_day!BH633/100)</f>
        <v/>
      </c>
      <c r="FX637" s="510" t="str">
        <f>IF(_tag_month_day!BI633="","",_tag_month_day!BI633/100)</f>
        <v/>
      </c>
      <c r="FY637" s="510" t="str">
        <f>IF(_tag_month_day!BJ633="","",_tag_month_day!BJ633/100)</f>
        <v/>
      </c>
      <c r="FZ637" s="605" t="str">
        <f>IF(_tag_month_day!BK633="","",_tag_month_day!BK633/100)</f>
        <v/>
      </c>
      <c r="GA637" s="510" t="str">
        <f>IF(_tag_month_day!BL633="","",_tag_month_day!BL633/100)</f>
        <v/>
      </c>
      <c r="GB637" s="603" t="str">
        <f>IF(_tag_month_day!BM633="","",_tag_month_day!BM633/100)</f>
        <v/>
      </c>
      <c r="GC637" s="420" t="str">
        <f>IF(_tag_month_day!BN633="","",_tag_month_day!BN633/100)</f>
        <v/>
      </c>
      <c r="GD637" s="420" t="str">
        <f>IF(_tag_month_day!BO633="","",_tag_month_day!BO633/100)</f>
        <v/>
      </c>
      <c r="GE637" s="420" t="str">
        <f>IF(_tag_month_day!BP633="","",_tag_month_day!BP633/100)</f>
        <v/>
      </c>
      <c r="GF637" s="420" t="str">
        <f>IF(_tag_month_day!BQ633="","",_tag_month_day!BQ633/100)</f>
        <v/>
      </c>
      <c r="GG637" s="420" t="str">
        <f>IF(_tag_month_day!BR633="","",_tag_month_day!BR633/100)</f>
        <v/>
      </c>
      <c r="GH637" s="420" t="str">
        <f>IF(_tag_month_day!BS633="","",_tag_month_day!BS633/100)</f>
        <v/>
      </c>
      <c r="GI637" s="603" t="str">
        <f>IF(_tag_month_day!BT633="","",_tag_month_day!BT633/100)</f>
        <v/>
      </c>
      <c r="GJ637" s="612" t="str">
        <f>IF(_tag_month_day!BU633="","",_tag_month_day!BU633/100)</f>
        <v/>
      </c>
      <c r="GK637" s="620" t="str">
        <f>IF(_tag_month_day!BV633="",IF(_rlcf_month_day!A$2="","",_rlcf_month_day!A$2/100),_tag_month_day!BV633/100)</f>
        <v/>
      </c>
      <c r="GL637" s="620" t="str">
        <f>IF(_tag_month_day!BW633="",IF(_rlcf_month_day!B$2="","",_rlcf_month_day!B$2/100),_tag_month_day!BW633/100)</f>
        <v/>
      </c>
      <c r="GM637" s="621" t="str">
        <f>IF(_tag_month_day!BX633="",IF(_rlcf_month_day!C$2="","",_rlcf_month_day!C$2/100),_tag_month_day!BX633/100)</f>
        <v/>
      </c>
      <c r="GN637" s="620" t="str">
        <f>IF(_tag_month_day!BV633="",IF(_rlcf_month_day!A$2="","",_rlcf_month_day!A$2/100),_tag_month_day!BV633/100)</f>
        <v/>
      </c>
      <c r="GO637" s="620" t="str">
        <f>IF(_tag_month_day!BW633="",IF(_rlcf_month_day!B$2="","",_rlcf_month_day!B$2/100),_tag_month_day!BW633/100)</f>
        <v/>
      </c>
      <c r="GP637" s="620" t="str">
        <f>IF(_tag_month_day!CD633="",IF(_rlcf_month_day!E$2="","",_rlcf_month_day!E$2/100),_tag_month_day!CD633/100)</f>
        <v/>
      </c>
      <c r="GQ637" s="620" t="str">
        <f>IF(_tag_month_day!CE633="",IF(_rlcf_month_day!F$2="","",_rlcf_month_day!F$2/100),_tag_month_day!CE633/100)</f>
        <v/>
      </c>
      <c r="GR637" s="621" t="str">
        <f>IF(_tag_month_day!CF633="",IF(_rlcf_month_day!G$2="","",_rlcf_month_day!G$2/100),_tag_month_day!CF633/100)</f>
        <v/>
      </c>
      <c r="GS637" s="626">
        <f t="shared" ref="GS637:HH637" si="3836">GS636</f>
        <v>0.953</v>
      </c>
      <c r="GT637" s="626">
        <f t="shared" si="3836"/>
        <v>0.55</v>
      </c>
      <c r="GU637" s="626">
        <f t="shared" si="3836"/>
        <v>0.55</v>
      </c>
      <c r="GV637" s="626">
        <f t="shared" si="3836"/>
        <v>0.55</v>
      </c>
      <c r="GW637" s="626">
        <f t="shared" si="3836"/>
        <v>0.5</v>
      </c>
      <c r="GX637" s="626">
        <f t="shared" si="3836"/>
        <v>0.935</v>
      </c>
      <c r="GY637" s="626">
        <f t="shared" si="3836"/>
        <v>0.15</v>
      </c>
      <c r="GZ637" s="626">
        <f t="shared" si="3836"/>
        <v>1</v>
      </c>
      <c r="HA637" s="632">
        <f t="shared" si="3836"/>
        <v>0.047</v>
      </c>
      <c r="HB637" s="632">
        <f t="shared" si="3836"/>
        <v>0.45</v>
      </c>
      <c r="HC637" s="632">
        <f t="shared" si="3836"/>
        <v>0.45</v>
      </c>
      <c r="HD637" s="632">
        <f t="shared" si="3836"/>
        <v>0.45</v>
      </c>
      <c r="HE637" s="632">
        <f t="shared" si="3836"/>
        <v>0.5</v>
      </c>
      <c r="HF637" s="632">
        <f t="shared" si="3836"/>
        <v>0.065</v>
      </c>
      <c r="HG637" s="632">
        <f t="shared" si="3836"/>
        <v>0.85</v>
      </c>
      <c r="HH637" s="632">
        <f t="shared" si="3836"/>
        <v>0</v>
      </c>
      <c r="HI637" s="68">
        <f t="shared" si="3523"/>
        <v>0</v>
      </c>
      <c r="HJ637" s="68" t="e">
        <f t="shared" si="3554"/>
        <v>#VALUE!</v>
      </c>
      <c r="HK637" s="202">
        <f t="shared" si="3555"/>
        <v>0.85</v>
      </c>
      <c r="HL637" s="464">
        <f t="shared" si="3556"/>
        <v>550000</v>
      </c>
      <c r="HM637" s="464">
        <f t="shared" si="3557"/>
        <v>480000</v>
      </c>
      <c r="HN637" s="192" t="e">
        <f t="shared" si="3524"/>
        <v>#VALUE!</v>
      </c>
      <c r="HO637" s="192" t="e">
        <f>HN637*HK637*$HO$2/HL637*1000000</f>
        <v>#VALUE!</v>
      </c>
      <c r="HP637" s="192" t="e">
        <f>HN637*HK637*$HP$2/HM637*1000000</f>
        <v>#VALUE!</v>
      </c>
    </row>
    <row r="638" customFormat="1" spans="1:224">
      <c r="A638" s="381">
        <v>633</v>
      </c>
      <c r="B638" s="54">
        <f ca="1" t="shared" si="3558"/>
        <v>43643</v>
      </c>
      <c r="C638" s="57">
        <f t="shared" si="3559"/>
        <v>0.0416666666666667</v>
      </c>
      <c r="D638" s="68" t="str">
        <f ca="1" t="shared" si="3525"/>
        <v>白班</v>
      </c>
      <c r="E638" s="68" t="str">
        <f ca="1" t="shared" si="3526"/>
        <v>乙</v>
      </c>
      <c r="F638" s="68">
        <f ca="1">SUMPRODUCT((成本日报!$A$3:$A$95=计划!B638)*(成本日报!$B$3:$B$95=计划!$D638),成本日报!$C$3:$C$95)</f>
        <v>2</v>
      </c>
      <c r="G638" s="382">
        <f ca="1" t="shared" si="3560"/>
        <v>43643.3333333318</v>
      </c>
      <c r="H638" s="382">
        <f ca="1" t="shared" si="3527"/>
        <v>43643.3402777762</v>
      </c>
      <c r="I638" s="382">
        <f ca="1" t="shared" si="3528"/>
        <v>43643.3458333318</v>
      </c>
      <c r="J638" s="382">
        <f ca="1" t="shared" si="3529"/>
        <v>43643.3749999985</v>
      </c>
      <c r="K638" s="382">
        <f ca="1" t="shared" si="3530"/>
        <v>43643.4374999985</v>
      </c>
      <c r="L638" s="382">
        <f ca="1" t="shared" si="3531"/>
        <v>43643.4583333318</v>
      </c>
      <c r="M638" s="398" t="str">
        <f>IF(_tag_month_day!A634="","",_tag_month_day!A634)</f>
        <v/>
      </c>
      <c r="N638" s="398" t="str">
        <f>IF(_tag_month_day!B634="","",_tag_month_day!B634)</f>
        <v/>
      </c>
      <c r="O638" s="399" t="e">
        <f t="shared" si="3532"/>
        <v>#VALUE!</v>
      </c>
      <c r="P638" s="398" t="str">
        <f>IF(_tag_month_day!C634="","",_tag_month_day!C634)</f>
        <v/>
      </c>
      <c r="Q638" s="398" t="str">
        <f>IF(_tag_month_day!D634="","",_tag_month_day!D634)</f>
        <v/>
      </c>
      <c r="R638" s="416">
        <f>IF(_tag_month_day!CB634="",R637,_tag_month_day!CB634/100)</f>
        <v>0.07</v>
      </c>
      <c r="S638" s="417" t="str">
        <f>IF(_tag_month_day!E634="","",_tag_month_day!E634)</f>
        <v/>
      </c>
      <c r="T638" s="417" t="str">
        <f>IF(_tag_month_day!F634="","",_tag_month_day!F634)</f>
        <v/>
      </c>
      <c r="U638" s="418" t="e">
        <f t="shared" si="3486"/>
        <v>#VALUE!</v>
      </c>
      <c r="V638" s="53" t="e">
        <f t="shared" si="3487"/>
        <v>#VALUE!</v>
      </c>
      <c r="W638" s="419" t="str">
        <f>IF(_jhy_month_day!A634="","",_jhy_month_day!A634)</f>
        <v/>
      </c>
      <c r="X638" s="420" t="str">
        <f>IF(_jhy_month_day!B634="","",_jhy_month_day!B634/100)</f>
        <v/>
      </c>
      <c r="Y638" s="420" t="str">
        <f>IF(_jhy_month_day!C634="","",_jhy_month_day!C634/100)</f>
        <v/>
      </c>
      <c r="Z638" s="439">
        <f t="shared" si="3576"/>
        <v>159</v>
      </c>
      <c r="AA638" s="440" t="str">
        <f>IF(_tag_month_day!G634="","",_tag_month_day!G634/100)</f>
        <v/>
      </c>
      <c r="AB638" s="440" t="str">
        <f>IF(_tag_month_day!H634="","",_tag_month_day!H634/100)</f>
        <v/>
      </c>
      <c r="AC638" s="193">
        <f t="shared" si="3533"/>
        <v>1.59963432013121</v>
      </c>
      <c r="AD638" s="441" t="str">
        <f t="shared" si="3534"/>
        <v/>
      </c>
      <c r="AE638" s="442" t="str">
        <f t="shared" si="3535"/>
        <v/>
      </c>
      <c r="AF638" s="443">
        <v>1</v>
      </c>
      <c r="AG638" s="68" t="str">
        <f>IF(_duihao_month_day!A634="","",_duihao_month_day!A634)</f>
        <v/>
      </c>
      <c r="AH638" s="463">
        <f>IF(_gyk_month_day!B634="",AH637,_gyk_month_day!B634)</f>
        <v>820</v>
      </c>
      <c r="AI638" s="464"/>
      <c r="AJ638" s="68" t="str">
        <f>IF(_tag_month_day!I634="","",_tag_month_day!I634)</f>
        <v/>
      </c>
      <c r="AK638" s="465" t="str">
        <f>IF(_tzyy_month_day!A634="","",_tzyy_month_day!A634)</f>
        <v/>
      </c>
      <c r="AL638" s="465" t="str">
        <f>IF(_tzyy_month_day!B634="","",_tzyy_month_day!B634)</f>
        <v/>
      </c>
      <c r="AM638" s="465" t="str">
        <f>IF(_tzyy_month_day!C634="","",_tzyy_month_day!C634)</f>
        <v/>
      </c>
      <c r="AN638" s="466" t="str">
        <f>IF(_tag_month_day!CG634="","",_tag_month_day!CG634)</f>
        <v/>
      </c>
      <c r="AO638" s="466" t="str">
        <f>IF(_tag_month_day!CH634="","",_tag_month_day!CH634)</f>
        <v/>
      </c>
      <c r="AP638" s="486" t="e">
        <f t="shared" si="3536"/>
        <v>#VALUE!</v>
      </c>
      <c r="AQ638" s="487" t="str">
        <f>IF(_tag_month_day!J634="","",_tag_month_day!J634/100)</f>
        <v/>
      </c>
      <c r="AR638" s="488">
        <f t="shared" si="3537"/>
        <v>1.3</v>
      </c>
      <c r="AS638" s="489" t="e">
        <f t="shared" si="3488"/>
        <v>#VALUE!</v>
      </c>
      <c r="AT638" s="489">
        <f t="shared" si="3538"/>
        <v>0</v>
      </c>
      <c r="AU638" s="490" t="str">
        <f>IF(_tag_month_day!K634="","",_tag_month_day!K634)</f>
        <v/>
      </c>
      <c r="AV638" s="491" t="str">
        <f>IF(_tag_month_day!L634="","",_tag_month_day!L634/100)</f>
        <v/>
      </c>
      <c r="AW638" s="420">
        <f t="shared" si="3460"/>
        <v>0</v>
      </c>
      <c r="AX638" s="420">
        <f t="shared" si="3539"/>
        <v>0</v>
      </c>
      <c r="AY638" s="420" t="str">
        <f>IF(_tag_month_day!M634="","",_tag_month_day!M634/100)</f>
        <v/>
      </c>
      <c r="AZ638" s="420" t="str">
        <f>IF(_tag_month_day!N634="","",_tag_month_day!N634/100)</f>
        <v/>
      </c>
      <c r="BA638" s="420" t="str">
        <f>IF(_tag_month_day!O634="","",_tag_month_day!O634/100)</f>
        <v/>
      </c>
      <c r="BB638" s="496" t="str">
        <f>IF(_tag_month_day!P634="","",_tag_month_day!P634/100)</f>
        <v/>
      </c>
      <c r="BC638" s="496">
        <f t="shared" si="3540"/>
        <v>0</v>
      </c>
      <c r="BD638" s="496" t="str">
        <f>IF(_tag_month_day!Q634="","",_tag_month_day!Q634/100)</f>
        <v/>
      </c>
      <c r="BE638" s="510" t="str">
        <f>IF(_tag_month_day!R634="","",_tag_month_day!R634/100)</f>
        <v/>
      </c>
      <c r="BF638" s="413" t="str">
        <f>IF(_tag_month_day!CC634="","",_tag_month_day!CC634/100)</f>
        <v/>
      </c>
      <c r="BG638" s="511" t="e">
        <f t="shared" si="3489"/>
        <v>#VALUE!</v>
      </c>
      <c r="BH638" s="198">
        <f t="shared" si="3490"/>
        <v>0</v>
      </c>
      <c r="BI638" s="512" t="e">
        <f>IF(CX638=0,BI637,(DK638*查询!$R$5+DL638*查询!$Q$5+DM638*查询!$N$5+DN638*查询!$O$5+DO638*查询!$P$5)*AF638/CX638)</f>
        <v>#VALUE!</v>
      </c>
      <c r="BJ638" s="512" t="e">
        <f>IF(CX638=0,BJ637,(DP638*查询!$S$5+DQ638*查询!$T$5+DR638*查询!$U$5)*AF638/CX638)</f>
        <v>#VALUE!</v>
      </c>
      <c r="BK638" s="512">
        <f t="shared" si="3541"/>
        <v>1</v>
      </c>
      <c r="BL638" s="513" t="str">
        <f>IF(_cfyc_month_day!A634="","",_cfyc_month_day!A634)</f>
        <v/>
      </c>
      <c r="BM638" s="513" t="str">
        <f>IF(_cfyc_month_day!B634="","",_cfyc_month_day!B634)</f>
        <v/>
      </c>
      <c r="BN638" s="513" t="str">
        <f>IF(_cfyc_month_day!C634="","",_cfyc_month_day!C634)</f>
        <v/>
      </c>
      <c r="BO638" s="522" t="str">
        <f>IF(_cfyc_month_day!D634="","",_cfyc_month_day!D634)</f>
        <v/>
      </c>
      <c r="BP638" s="522" t="str">
        <f>IF(_cfyc_month_day!E634="","",_cfyc_month_day!E634)</f>
        <v/>
      </c>
      <c r="BQ638" s="522" t="str">
        <f>IF(_cfyc_month_day!F634="","",_cfyc_month_day!F634)</f>
        <v/>
      </c>
      <c r="BR638" s="513" t="str">
        <f>IF(_tag_month_day!T634="","",_tag_month_day!T634)</f>
        <v/>
      </c>
      <c r="BS638" s="513" t="str">
        <f>IF(_tag_month_day!U634="","",_tag_month_day!U634)</f>
        <v/>
      </c>
      <c r="BT638" s="523" t="str">
        <f t="shared" si="3542"/>
        <v/>
      </c>
      <c r="BU638" s="223" t="str">
        <f>IF(_tag_month_day!V634="","",_tag_month_day!V634)</f>
        <v/>
      </c>
      <c r="BV638" s="206" t="str">
        <f>IF(_tag_month_day!W634="","",_tag_month_day!W634)</f>
        <v/>
      </c>
      <c r="BW638" s="540" t="str">
        <f>IF(_tag_month_day!X634="","",_tag_month_day!X634)</f>
        <v/>
      </c>
      <c r="BX638" s="540" t="str">
        <f>IF(_tag_month_day!Y634="","",_tag_month_day!Y634)</f>
        <v/>
      </c>
      <c r="BY638" s="541">
        <f ca="1" t="shared" si="3543"/>
        <v>43643.4583333318</v>
      </c>
      <c r="BZ638" s="542"/>
      <c r="CA638" s="543" t="str">
        <f>IF(_jhy2_month_day!A634="","",_jhy2_month_day!A634)</f>
        <v/>
      </c>
      <c r="CB638" s="464" t="str">
        <f>IF(_jhy2_month_day!B634="","",_jhy2_month_day!B634)</f>
        <v/>
      </c>
      <c r="CC638" s="464" t="str">
        <f>IF(_jhy2_month_day!C634="","",_jhy2_month_day!C634)</f>
        <v/>
      </c>
      <c r="CD638" s="464" t="str">
        <f>IF(_jhy2_month_day!D634="","",_jhy2_month_day!D634)</f>
        <v/>
      </c>
      <c r="CE638" s="464" t="str">
        <f>IF(_jhy2_month_day!E634="","",_jhy2_month_day!E634)</f>
        <v/>
      </c>
      <c r="CF638" s="464" t="str">
        <f>IF(_jhy2_month_day!F634="","",_jhy2_month_day!F634)</f>
        <v/>
      </c>
      <c r="CG638" s="464" t="str">
        <f>IF(_jhy2_month_day!G634="","",_jhy2_month_day!G634)</f>
        <v/>
      </c>
      <c r="CH638" s="464" t="str">
        <f>IF(_jhy2_month_day!H634="","",_jhy2_month_day!H634)</f>
        <v/>
      </c>
      <c r="CI638" s="464" t="str">
        <f>IF(_jhy2_month_day!I634="","",_jhy2_month_day!I634)</f>
        <v/>
      </c>
      <c r="CJ638" s="464" t="str">
        <f>IF(_jhy2_month_day!J634="","",_jhy2_month_day!J634)</f>
        <v/>
      </c>
      <c r="CK638" s="464" t="str">
        <f>IF(_jhy2_month_day!K634="","",_jhy2_month_day!K634)</f>
        <v/>
      </c>
      <c r="CL638" s="562" t="str">
        <f>IF(_jhy2_month_day!L634="","",_jhy2_month_day!L634)</f>
        <v/>
      </c>
      <c r="CM638" s="562" t="str">
        <f>IF(_jhy2_month_day!M634="","",_jhy2_month_day!M634)</f>
        <v/>
      </c>
      <c r="CN638" s="562" t="str">
        <f>IF(_jhy2_month_day!N634="","",_jhy2_month_day!N634)</f>
        <v/>
      </c>
      <c r="CO638" s="562" t="str">
        <f>IF(_jhy2_month_day!O634="","",_jhy2_month_day!O634)</f>
        <v/>
      </c>
      <c r="CP638" s="562" t="str">
        <f>IF(_jhy2_month_day!P634="","",_jhy2_month_day!P634)</f>
        <v/>
      </c>
      <c r="CQ638" s="562" t="str">
        <f>IF(_jhy2_month_day!Q634="","",_jhy2_month_day!Q634)</f>
        <v/>
      </c>
      <c r="CR638" s="563" t="str">
        <f>IF(_jhy2_month_day!R634="","",_jhy2_month_day!R634)</f>
        <v/>
      </c>
      <c r="CS638" s="576" t="str">
        <f>IF(_jhy2_month_day!S634="","",_jhy2_month_day!S634)</f>
        <v/>
      </c>
      <c r="CT638" s="562" t="str">
        <f>IF(_jhy2_month_day!T634="","",_jhy2_month_day!T634)</f>
        <v/>
      </c>
      <c r="CU638" s="577" t="e">
        <f t="shared" si="3491"/>
        <v>#VALUE!</v>
      </c>
      <c r="CV638" s="198" t="e">
        <f t="shared" si="3492"/>
        <v>#VALUE!</v>
      </c>
      <c r="CW638" s="192" t="e">
        <f t="shared" si="3493"/>
        <v>#VALUE!</v>
      </c>
      <c r="CX638" s="192" t="e">
        <f t="shared" si="3494"/>
        <v>#VALUE!</v>
      </c>
      <c r="CY638" s="202" t="e">
        <f t="shared" si="3495"/>
        <v>#VALUE!</v>
      </c>
      <c r="CZ638" s="192" t="e">
        <f t="shared" ref="CZ638:DI638" si="3837">$AJ638*EF638</f>
        <v>#VALUE!</v>
      </c>
      <c r="DA638" s="192" t="e">
        <f t="shared" si="3837"/>
        <v>#VALUE!</v>
      </c>
      <c r="DB638" s="192" t="e">
        <f t="shared" si="3837"/>
        <v>#VALUE!</v>
      </c>
      <c r="DC638" s="192" t="e">
        <f t="shared" si="3837"/>
        <v>#VALUE!</v>
      </c>
      <c r="DD638" s="192" t="e">
        <f t="shared" si="3837"/>
        <v>#VALUE!</v>
      </c>
      <c r="DE638" s="192" t="e">
        <f t="shared" si="3837"/>
        <v>#VALUE!</v>
      </c>
      <c r="DF638" s="192" t="e">
        <f t="shared" si="3837"/>
        <v>#VALUE!</v>
      </c>
      <c r="DG638" s="192" t="e">
        <f t="shared" si="3837"/>
        <v>#VALUE!</v>
      </c>
      <c r="DH638" s="192" t="e">
        <f t="shared" si="3837"/>
        <v>#VALUE!</v>
      </c>
      <c r="DI638" s="192" t="e">
        <f t="shared" si="3837"/>
        <v>#VALUE!</v>
      </c>
      <c r="DJ638" s="192" t="e">
        <f t="shared" si="3497"/>
        <v>#VALUE!</v>
      </c>
      <c r="DK638" s="192" t="e">
        <f t="shared" si="3498"/>
        <v>#VALUE!</v>
      </c>
      <c r="DL638" s="192" t="e">
        <f t="shared" si="3499"/>
        <v>#VALUE!</v>
      </c>
      <c r="DM638" s="192" t="e">
        <f t="shared" si="3500"/>
        <v>#VALUE!</v>
      </c>
      <c r="DN638" s="192" t="e">
        <f t="shared" si="3501"/>
        <v>#VALUE!</v>
      </c>
      <c r="DO638" s="192" t="e">
        <f t="shared" si="3502"/>
        <v>#VALUE!</v>
      </c>
      <c r="DP638" s="192" t="e">
        <f t="shared" si="3503"/>
        <v>#VALUE!</v>
      </c>
      <c r="DQ638" s="192" t="e">
        <f t="shared" si="3504"/>
        <v>#VALUE!</v>
      </c>
      <c r="DR638" s="192" t="e">
        <f t="shared" si="3505"/>
        <v>#VALUE!</v>
      </c>
      <c r="DS638" s="192" t="e">
        <f t="shared" si="3506"/>
        <v>#VALUE!</v>
      </c>
      <c r="DT638" s="192" t="e">
        <f t="shared" si="3507"/>
        <v>#VALUE!</v>
      </c>
      <c r="DU638" s="192" t="e">
        <f t="shared" si="3508"/>
        <v>#VALUE!</v>
      </c>
      <c r="DV638" s="198" t="e">
        <f t="shared" si="3509"/>
        <v>#VALUE!</v>
      </c>
      <c r="DW638" s="198" t="e">
        <f t="shared" si="3510"/>
        <v>#DIV/0!</v>
      </c>
      <c r="DX638" s="198" t="e">
        <f t="shared" si="3511"/>
        <v>#DIV/0!</v>
      </c>
      <c r="DY638" s="198" t="e">
        <f t="shared" si="3512"/>
        <v>#VALUE!</v>
      </c>
      <c r="DZ638" s="198" t="e">
        <f t="shared" si="3513"/>
        <v>#VALUE!</v>
      </c>
      <c r="EA638" s="198" t="e">
        <f t="shared" si="3514"/>
        <v>#VALUE!</v>
      </c>
      <c r="EB638" s="198" t="e">
        <f t="shared" si="3515"/>
        <v>#VALUE!</v>
      </c>
      <c r="EC638" s="198" t="e">
        <f t="shared" si="3516"/>
        <v>#DIV/0!</v>
      </c>
      <c r="ED638" s="198" t="e">
        <f t="shared" si="3517"/>
        <v>#VALUE!</v>
      </c>
      <c r="EE638" s="198" t="e">
        <f t="shared" si="3518"/>
        <v>#VALUE!</v>
      </c>
      <c r="EF638" s="198" t="e">
        <f t="shared" ref="EF638:EO638" si="3838">DV638/SUM($DV638:$EE638)</f>
        <v>#VALUE!</v>
      </c>
      <c r="EG638" s="198" t="e">
        <f t="shared" si="3838"/>
        <v>#DIV/0!</v>
      </c>
      <c r="EH638" s="198" t="e">
        <f t="shared" si="3838"/>
        <v>#DIV/0!</v>
      </c>
      <c r="EI638" s="198" t="e">
        <f t="shared" si="3838"/>
        <v>#VALUE!</v>
      </c>
      <c r="EJ638" s="198" t="e">
        <f t="shared" si="3838"/>
        <v>#VALUE!</v>
      </c>
      <c r="EK638" s="198" t="e">
        <f t="shared" si="3838"/>
        <v>#VALUE!</v>
      </c>
      <c r="EL638" s="198" t="e">
        <f t="shared" si="3838"/>
        <v>#VALUE!</v>
      </c>
      <c r="EM638" s="198" t="e">
        <f t="shared" si="3838"/>
        <v>#DIV/0!</v>
      </c>
      <c r="EN638" s="198" t="e">
        <f t="shared" si="3838"/>
        <v>#VALUE!</v>
      </c>
      <c r="EO638" s="198" t="e">
        <f t="shared" si="3838"/>
        <v>#VALUE!</v>
      </c>
      <c r="EP638" s="511">
        <f t="shared" ref="EP638:EW638" si="3839">EP637</f>
        <v>0.08</v>
      </c>
      <c r="EQ638" s="511">
        <f t="shared" si="3839"/>
        <v>0.015</v>
      </c>
      <c r="ER638" s="511">
        <f t="shared" si="3839"/>
        <v>0.015</v>
      </c>
      <c r="ES638" s="511">
        <f t="shared" si="3839"/>
        <v>0.015</v>
      </c>
      <c r="ET638" s="511">
        <f t="shared" si="3839"/>
        <v>0.015</v>
      </c>
      <c r="EU638" s="511">
        <f t="shared" si="3839"/>
        <v>0.09</v>
      </c>
      <c r="EV638" s="511">
        <f t="shared" si="3839"/>
        <v>0.09</v>
      </c>
      <c r="EW638" s="511">
        <f t="shared" si="3839"/>
        <v>0.09</v>
      </c>
      <c r="EX638" s="420" t="str">
        <f>IF(_tag_month_day!AS634="","",_tag_month_day!AS634/100)</f>
        <v/>
      </c>
      <c r="EY638" s="420" t="str">
        <f>IF(_tag_month_day!AT634="","",_tag_month_day!AT634/100)</f>
        <v/>
      </c>
      <c r="EZ638" s="420" t="str">
        <f>IF(_tag_month_day!AU634="","",_tag_month_day!AU634/100)</f>
        <v/>
      </c>
      <c r="FA638" s="420" t="str">
        <f>IF(_tag_month_day!AV634="","",_tag_month_day!AV634/100)</f>
        <v/>
      </c>
      <c r="FB638" s="420" t="str">
        <f>IF(_tag_month_day!AW634="","",_tag_month_day!AW634/100)</f>
        <v/>
      </c>
      <c r="FC638" s="420" t="str">
        <f>IF(_tag_month_day!AX634="","",_tag_month_day!AX634/100)</f>
        <v/>
      </c>
      <c r="FD638" s="510">
        <f t="shared" si="3547"/>
        <v>0.33</v>
      </c>
      <c r="FE638" s="510">
        <f t="shared" si="3548"/>
        <v>0.19</v>
      </c>
      <c r="FF638" s="510">
        <f t="shared" si="3549"/>
        <v>0.003</v>
      </c>
      <c r="FG638" s="510">
        <f t="shared" si="3550"/>
        <v>0</v>
      </c>
      <c r="FH638" s="603">
        <f t="shared" si="3551"/>
        <v>0.0001</v>
      </c>
      <c r="FI638" s="510">
        <f t="shared" ref="FI638:FR638" si="3840">FI637</f>
        <v>0.41</v>
      </c>
      <c r="FJ638" s="510">
        <f t="shared" si="3840"/>
        <v>0.11</v>
      </c>
      <c r="FK638" s="510">
        <f t="shared" si="3840"/>
        <v>0.015</v>
      </c>
      <c r="FL638" s="510">
        <f t="shared" si="3840"/>
        <v>0</v>
      </c>
      <c r="FM638" s="603">
        <f t="shared" si="3840"/>
        <v>0.0001</v>
      </c>
      <c r="FN638" s="510" t="str">
        <f>IF(_tag_month_day!AY634="","",_tag_month_day!AY634/100)</f>
        <v/>
      </c>
      <c r="FO638" s="510" t="str">
        <f>IF(_tag_month_day!AZ634="","",_tag_month_day!AZ634/100)</f>
        <v/>
      </c>
      <c r="FP638" s="510" t="str">
        <f>IF(_tag_month_day!BA634="","",_tag_month_day!BA634/100)</f>
        <v/>
      </c>
      <c r="FQ638" s="510" t="str">
        <f>IF(_tag_month_day!BB634="","",_tag_month_day!BB634/100)</f>
        <v/>
      </c>
      <c r="FR638" s="603" t="str">
        <f>IF(_tag_month_day!BC634="","",_tag_month_day!BC634/100)</f>
        <v/>
      </c>
      <c r="FS638" s="510" t="str">
        <f>IF(_tag_month_day!BD634="","",_tag_month_day!BD634/100)</f>
        <v/>
      </c>
      <c r="FT638" s="510" t="str">
        <f>IF(_tag_month_day!BE634="","",_tag_month_day!BE634/100)</f>
        <v/>
      </c>
      <c r="FU638" s="510" t="str">
        <f>IF(_tag_month_day!BF634="","",_tag_month_day!BF634/100)</f>
        <v/>
      </c>
      <c r="FV638" s="510" t="str">
        <f>IF(_tag_month_day!BG634="","",_tag_month_day!BG634/100)</f>
        <v/>
      </c>
      <c r="FW638" s="603" t="str">
        <f>IF(_tag_month_day!BH634="","",_tag_month_day!BH634/100)</f>
        <v/>
      </c>
      <c r="FX638" s="510" t="str">
        <f>IF(_tag_month_day!BI634="","",_tag_month_day!BI634/100)</f>
        <v/>
      </c>
      <c r="FY638" s="510" t="str">
        <f>IF(_tag_month_day!BJ634="","",_tag_month_day!BJ634/100)</f>
        <v/>
      </c>
      <c r="FZ638" s="605" t="str">
        <f>IF(_tag_month_day!BK634="","",_tag_month_day!BK634/100)</f>
        <v/>
      </c>
      <c r="GA638" s="510" t="str">
        <f>IF(_tag_month_day!BL634="","",_tag_month_day!BL634/100)</f>
        <v/>
      </c>
      <c r="GB638" s="603" t="str">
        <f>IF(_tag_month_day!BM634="","",_tag_month_day!BM634/100)</f>
        <v/>
      </c>
      <c r="GC638" s="420" t="str">
        <f>IF(_tag_month_day!BN634="","",_tag_month_day!BN634/100)</f>
        <v/>
      </c>
      <c r="GD638" s="420" t="str">
        <f>IF(_tag_month_day!BO634="","",_tag_month_day!BO634/100)</f>
        <v/>
      </c>
      <c r="GE638" s="420" t="str">
        <f>IF(_tag_month_day!BP634="","",_tag_month_day!BP634/100)</f>
        <v/>
      </c>
      <c r="GF638" s="420" t="str">
        <f>IF(_tag_month_day!BQ634="","",_tag_month_day!BQ634/100)</f>
        <v/>
      </c>
      <c r="GG638" s="420" t="str">
        <f>IF(_tag_month_day!BR634="","",_tag_month_day!BR634/100)</f>
        <v/>
      </c>
      <c r="GH638" s="420" t="str">
        <f>IF(_tag_month_day!BS634="","",_tag_month_day!BS634/100)</f>
        <v/>
      </c>
      <c r="GI638" s="603" t="str">
        <f>IF(_tag_month_day!BT634="","",_tag_month_day!BT634/100)</f>
        <v/>
      </c>
      <c r="GJ638" s="612" t="str">
        <f>IF(_tag_month_day!BU634="","",_tag_month_day!BU634/100)</f>
        <v/>
      </c>
      <c r="GK638" s="620" t="str">
        <f>IF(_tag_month_day!BV634="",IF(_rlcf_month_day!A$2="","",_rlcf_month_day!A$2/100),_tag_month_day!BV634/100)</f>
        <v/>
      </c>
      <c r="GL638" s="620" t="str">
        <f>IF(_tag_month_day!BW634="",IF(_rlcf_month_day!B$2="","",_rlcf_month_day!B$2/100),_tag_month_day!BW634/100)</f>
        <v/>
      </c>
      <c r="GM638" s="621" t="str">
        <f>IF(_tag_month_day!BX634="",IF(_rlcf_month_day!C$2="","",_rlcf_month_day!C$2/100),_tag_month_day!BX634/100)</f>
        <v/>
      </c>
      <c r="GN638" s="620" t="str">
        <f>IF(_tag_month_day!BV634="",IF(_rlcf_month_day!A$2="","",_rlcf_month_day!A$2/100),_tag_month_day!BV634/100)</f>
        <v/>
      </c>
      <c r="GO638" s="620" t="str">
        <f>IF(_tag_month_day!BW634="",IF(_rlcf_month_day!B$2="","",_rlcf_month_day!B$2/100),_tag_month_day!BW634/100)</f>
        <v/>
      </c>
      <c r="GP638" s="620" t="str">
        <f>IF(_tag_month_day!CD634="",IF(_rlcf_month_day!E$2="","",_rlcf_month_day!E$2/100),_tag_month_day!CD634/100)</f>
        <v/>
      </c>
      <c r="GQ638" s="620" t="str">
        <f>IF(_tag_month_day!CE634="",IF(_rlcf_month_day!F$2="","",_rlcf_month_day!F$2/100),_tag_month_day!CE634/100)</f>
        <v/>
      </c>
      <c r="GR638" s="621" t="str">
        <f>IF(_tag_month_day!CF634="",IF(_rlcf_month_day!G$2="","",_rlcf_month_day!G$2/100),_tag_month_day!CF634/100)</f>
        <v/>
      </c>
      <c r="GS638" s="626">
        <f t="shared" ref="GS638:HH638" si="3841">GS637</f>
        <v>0.953</v>
      </c>
      <c r="GT638" s="626">
        <f t="shared" si="3841"/>
        <v>0.55</v>
      </c>
      <c r="GU638" s="626">
        <f t="shared" si="3841"/>
        <v>0.55</v>
      </c>
      <c r="GV638" s="626">
        <f t="shared" si="3841"/>
        <v>0.55</v>
      </c>
      <c r="GW638" s="626">
        <f t="shared" si="3841"/>
        <v>0.5</v>
      </c>
      <c r="GX638" s="626">
        <f t="shared" si="3841"/>
        <v>0.935</v>
      </c>
      <c r="GY638" s="626">
        <f t="shared" si="3841"/>
        <v>0.15</v>
      </c>
      <c r="GZ638" s="626">
        <f t="shared" si="3841"/>
        <v>1</v>
      </c>
      <c r="HA638" s="632">
        <f t="shared" si="3841"/>
        <v>0.047</v>
      </c>
      <c r="HB638" s="632">
        <f t="shared" si="3841"/>
        <v>0.45</v>
      </c>
      <c r="HC638" s="632">
        <f t="shared" si="3841"/>
        <v>0.45</v>
      </c>
      <c r="HD638" s="632">
        <f t="shared" si="3841"/>
        <v>0.45</v>
      </c>
      <c r="HE638" s="632">
        <f t="shared" si="3841"/>
        <v>0.5</v>
      </c>
      <c r="HF638" s="632">
        <f t="shared" si="3841"/>
        <v>0.065</v>
      </c>
      <c r="HG638" s="632">
        <f t="shared" si="3841"/>
        <v>0.85</v>
      </c>
      <c r="HH638" s="632">
        <f t="shared" si="3841"/>
        <v>0</v>
      </c>
      <c r="HI638" s="68">
        <f t="shared" si="3523"/>
        <v>0</v>
      </c>
      <c r="HJ638" s="68" t="e">
        <f t="shared" si="3554"/>
        <v>#VALUE!</v>
      </c>
      <c r="HK638" s="202">
        <f t="shared" si="3555"/>
        <v>0.85</v>
      </c>
      <c r="HL638" s="464">
        <f t="shared" si="3556"/>
        <v>550000</v>
      </c>
      <c r="HM638" s="464">
        <f t="shared" si="3557"/>
        <v>480000</v>
      </c>
      <c r="HN638" s="192" t="e">
        <f t="shared" si="3524"/>
        <v>#VALUE!</v>
      </c>
      <c r="HO638" s="192" t="e">
        <f>HN638*HK638*$HO$2/HL638*1000000</f>
        <v>#VALUE!</v>
      </c>
      <c r="HP638" s="192" t="e">
        <f>HN638*HK638*$HP$2/HM638*1000000</f>
        <v>#VALUE!</v>
      </c>
    </row>
    <row r="639" customFormat="1" spans="1:224">
      <c r="A639" s="381">
        <v>634</v>
      </c>
      <c r="B639" s="54">
        <f ca="1" t="shared" si="3558"/>
        <v>43643</v>
      </c>
      <c r="C639" s="57">
        <f t="shared" si="3559"/>
        <v>0.0416666666666667</v>
      </c>
      <c r="D639" s="68" t="str">
        <f ca="1" t="shared" si="3525"/>
        <v>白班</v>
      </c>
      <c r="E639" s="68" t="str">
        <f ca="1" t="shared" si="3526"/>
        <v>乙</v>
      </c>
      <c r="F639" s="68">
        <f ca="1">SUMPRODUCT((成本日报!$A$3:$A$95=计划!B639)*(成本日报!$B$3:$B$95=计划!$D639),成本日报!$C$3:$C$95)</f>
        <v>2</v>
      </c>
      <c r="G639" s="382">
        <f ca="1" t="shared" si="3560"/>
        <v>43643.3749999985</v>
      </c>
      <c r="H639" s="382">
        <f ca="1" t="shared" si="3527"/>
        <v>43643.3819444429</v>
      </c>
      <c r="I639" s="382">
        <f ca="1" t="shared" si="3528"/>
        <v>43643.3874999985</v>
      </c>
      <c r="J639" s="382">
        <f ca="1" t="shared" si="3529"/>
        <v>43643.4166666651</v>
      </c>
      <c r="K639" s="382">
        <f ca="1" t="shared" si="3530"/>
        <v>43643.4791666651</v>
      </c>
      <c r="L639" s="382">
        <f ca="1" t="shared" si="3531"/>
        <v>43643.4999999985</v>
      </c>
      <c r="M639" s="398" t="str">
        <f>IF(_tag_month_day!A635="","",_tag_month_day!A635)</f>
        <v/>
      </c>
      <c r="N639" s="398" t="str">
        <f>IF(_tag_month_day!B635="","",_tag_month_day!B635)</f>
        <v/>
      </c>
      <c r="O639" s="399" t="e">
        <f t="shared" si="3532"/>
        <v>#VALUE!</v>
      </c>
      <c r="P639" s="398" t="str">
        <f>IF(_tag_month_day!C635="","",_tag_month_day!C635)</f>
        <v/>
      </c>
      <c r="Q639" s="398" t="str">
        <f>IF(_tag_month_day!D635="","",_tag_month_day!D635)</f>
        <v/>
      </c>
      <c r="R639" s="416">
        <f>IF(_tag_month_day!CB635="",R638,_tag_month_day!CB635/100)</f>
        <v>0.07</v>
      </c>
      <c r="S639" s="417" t="str">
        <f>IF(_tag_month_day!E635="","",_tag_month_day!E635)</f>
        <v/>
      </c>
      <c r="T639" s="417" t="str">
        <f>IF(_tag_month_day!F635="","",_tag_month_day!F635)</f>
        <v/>
      </c>
      <c r="U639" s="418" t="e">
        <f t="shared" si="3486"/>
        <v>#VALUE!</v>
      </c>
      <c r="V639" s="53" t="e">
        <f t="shared" si="3487"/>
        <v>#VALUE!</v>
      </c>
      <c r="W639" s="419" t="str">
        <f>IF(_jhy_month_day!A635="","",_jhy_month_day!A635)</f>
        <v/>
      </c>
      <c r="X639" s="420" t="str">
        <f>IF(_jhy_month_day!B635="","",_jhy_month_day!B635/100)</f>
        <v/>
      </c>
      <c r="Y639" s="420" t="str">
        <f>IF(_jhy_month_day!C635="","",_jhy_month_day!C635/100)</f>
        <v/>
      </c>
      <c r="Z639" s="439">
        <f t="shared" si="3576"/>
        <v>159</v>
      </c>
      <c r="AA639" s="440" t="str">
        <f>IF(_tag_month_day!G635="","",_tag_month_day!G635/100)</f>
        <v/>
      </c>
      <c r="AB639" s="440" t="str">
        <f>IF(_tag_month_day!H635="","",_tag_month_day!H635/100)</f>
        <v/>
      </c>
      <c r="AC639" s="193">
        <f t="shared" si="3533"/>
        <v>1.59963432013121</v>
      </c>
      <c r="AD639" s="441" t="str">
        <f t="shared" si="3534"/>
        <v/>
      </c>
      <c r="AE639" s="442" t="str">
        <f t="shared" si="3535"/>
        <v/>
      </c>
      <c r="AF639" s="443">
        <v>1</v>
      </c>
      <c r="AG639" s="68" t="str">
        <f>IF(_duihao_month_day!A635="","",_duihao_month_day!A635)</f>
        <v/>
      </c>
      <c r="AH639" s="463">
        <f>IF(_gyk_month_day!B635="",AH638,_gyk_month_day!B635)</f>
        <v>820</v>
      </c>
      <c r="AI639" s="464"/>
      <c r="AJ639" s="68" t="str">
        <f>IF(_tag_month_day!I635="","",_tag_month_day!I635)</f>
        <v/>
      </c>
      <c r="AK639" s="465" t="str">
        <f>IF(_tzyy_month_day!A635="","",_tzyy_month_day!A635)</f>
        <v/>
      </c>
      <c r="AL639" s="465" t="str">
        <f>IF(_tzyy_month_day!B635="","",_tzyy_month_day!B635)</f>
        <v/>
      </c>
      <c r="AM639" s="465" t="str">
        <f>IF(_tzyy_month_day!C635="","",_tzyy_month_day!C635)</f>
        <v/>
      </c>
      <c r="AN639" s="466" t="str">
        <f>IF(_tag_month_day!CG635="","",_tag_month_day!CG635)</f>
        <v/>
      </c>
      <c r="AO639" s="466" t="str">
        <f>IF(_tag_month_day!CH635="","",_tag_month_day!CH635)</f>
        <v/>
      </c>
      <c r="AP639" s="486" t="e">
        <f t="shared" si="3536"/>
        <v>#VALUE!</v>
      </c>
      <c r="AQ639" s="487" t="str">
        <f>IF(_tag_month_day!J635="","",_tag_month_day!J635/100)</f>
        <v/>
      </c>
      <c r="AR639" s="488">
        <f t="shared" si="3537"/>
        <v>1.3</v>
      </c>
      <c r="AS639" s="489" t="e">
        <f t="shared" si="3488"/>
        <v>#VALUE!</v>
      </c>
      <c r="AT639" s="489">
        <f t="shared" si="3538"/>
        <v>0</v>
      </c>
      <c r="AU639" s="490" t="str">
        <f>IF(_tag_month_day!K635="","",_tag_month_day!K635)</f>
        <v/>
      </c>
      <c r="AV639" s="491" t="str">
        <f>IF(_tag_month_day!L635="","",_tag_month_day!L635/100)</f>
        <v/>
      </c>
      <c r="AW639" s="420">
        <f t="shared" si="3460"/>
        <v>0</v>
      </c>
      <c r="AX639" s="420">
        <f t="shared" si="3539"/>
        <v>0</v>
      </c>
      <c r="AY639" s="420" t="str">
        <f>IF(_tag_month_day!M635="","",_tag_month_day!M635/100)</f>
        <v/>
      </c>
      <c r="AZ639" s="420" t="str">
        <f>IF(_tag_month_day!N635="","",_tag_month_day!N635/100)</f>
        <v/>
      </c>
      <c r="BA639" s="420" t="str">
        <f>IF(_tag_month_day!O635="","",_tag_month_day!O635/100)</f>
        <v/>
      </c>
      <c r="BB639" s="496" t="str">
        <f>IF(_tag_month_day!P635="","",_tag_month_day!P635/100)</f>
        <v/>
      </c>
      <c r="BC639" s="496">
        <f t="shared" si="3540"/>
        <v>0</v>
      </c>
      <c r="BD639" s="496" t="str">
        <f>IF(_tag_month_day!Q635="","",_tag_month_day!Q635/100)</f>
        <v/>
      </c>
      <c r="BE639" s="510" t="str">
        <f>IF(_tag_month_day!R635="","",_tag_month_day!R635/100)</f>
        <v/>
      </c>
      <c r="BF639" s="413" t="str">
        <f>IF(_tag_month_day!CC635="","",_tag_month_day!CC635/100)</f>
        <v/>
      </c>
      <c r="BG639" s="511" t="e">
        <f t="shared" si="3489"/>
        <v>#VALUE!</v>
      </c>
      <c r="BH639" s="198">
        <f t="shared" si="3490"/>
        <v>0</v>
      </c>
      <c r="BI639" s="512" t="e">
        <f>IF(CX639=0,BI638,(DK639*查询!$R$5+DL639*查询!$Q$5+DM639*查询!$N$5+DN639*查询!$O$5+DO639*查询!$P$5)*AF639/CX639)</f>
        <v>#VALUE!</v>
      </c>
      <c r="BJ639" s="512" t="e">
        <f>IF(CX639=0,BJ638,(DP639*查询!$S$5+DQ639*查询!$T$5+DR639*查询!$U$5)*AF639/CX639)</f>
        <v>#VALUE!</v>
      </c>
      <c r="BK639" s="512">
        <f t="shared" si="3541"/>
        <v>1</v>
      </c>
      <c r="BL639" s="513" t="str">
        <f>IF(_cfyc_month_day!A635="","",_cfyc_month_day!A635)</f>
        <v/>
      </c>
      <c r="BM639" s="513" t="str">
        <f>IF(_cfyc_month_day!B635="","",_cfyc_month_day!B635)</f>
        <v/>
      </c>
      <c r="BN639" s="513" t="str">
        <f>IF(_cfyc_month_day!C635="","",_cfyc_month_day!C635)</f>
        <v/>
      </c>
      <c r="BO639" s="522" t="str">
        <f>IF(_cfyc_month_day!D635="","",_cfyc_month_day!D635)</f>
        <v/>
      </c>
      <c r="BP639" s="522" t="str">
        <f>IF(_cfyc_month_day!E635="","",_cfyc_month_day!E635)</f>
        <v/>
      </c>
      <c r="BQ639" s="522" t="str">
        <f>IF(_cfyc_month_day!F635="","",_cfyc_month_day!F635)</f>
        <v/>
      </c>
      <c r="BR639" s="513" t="str">
        <f>IF(_tag_month_day!T635="","",_tag_month_day!T635)</f>
        <v/>
      </c>
      <c r="BS639" s="513" t="str">
        <f>IF(_tag_month_day!U635="","",_tag_month_day!U635)</f>
        <v/>
      </c>
      <c r="BT639" s="523" t="str">
        <f t="shared" si="3542"/>
        <v/>
      </c>
      <c r="BU639" s="223" t="str">
        <f>IF(_tag_month_day!V635="","",_tag_month_day!V635)</f>
        <v/>
      </c>
      <c r="BV639" s="206" t="str">
        <f>IF(_tag_month_day!W635="","",_tag_month_day!W635)</f>
        <v/>
      </c>
      <c r="BW639" s="540" t="str">
        <f>IF(_tag_month_day!X635="","",_tag_month_day!X635)</f>
        <v/>
      </c>
      <c r="BX639" s="540" t="str">
        <f>IF(_tag_month_day!Y635="","",_tag_month_day!Y635)</f>
        <v/>
      </c>
      <c r="BY639" s="541">
        <f ca="1" t="shared" si="3543"/>
        <v>43643.4999999985</v>
      </c>
      <c r="BZ639" s="542"/>
      <c r="CA639" s="562" t="str">
        <f>IF(_jhy2_month_day!A635="","",_jhy2_month_day!A635)</f>
        <v/>
      </c>
      <c r="CB639" s="464" t="str">
        <f>IF(_jhy2_month_day!B635="","",_jhy2_month_day!B635)</f>
        <v/>
      </c>
      <c r="CC639" s="464" t="str">
        <f>IF(_jhy2_month_day!C635="","",_jhy2_month_day!C635)</f>
        <v/>
      </c>
      <c r="CD639" s="464" t="str">
        <f>IF(_jhy2_month_day!D635="","",_jhy2_month_day!D635)</f>
        <v/>
      </c>
      <c r="CE639" s="464" t="str">
        <f>IF(_jhy2_month_day!E635="","",_jhy2_month_day!E635)</f>
        <v/>
      </c>
      <c r="CF639" s="464" t="str">
        <f>IF(_jhy2_month_day!F635="","",_jhy2_month_day!F635)</f>
        <v/>
      </c>
      <c r="CG639" s="464" t="str">
        <f>IF(_jhy2_month_day!G635="","",_jhy2_month_day!G635)</f>
        <v/>
      </c>
      <c r="CH639" s="464" t="str">
        <f>IF(_jhy2_month_day!H635="","",_jhy2_month_day!H635)</f>
        <v/>
      </c>
      <c r="CI639" s="464" t="str">
        <f>IF(_jhy2_month_day!I635="","",_jhy2_month_day!I635)</f>
        <v/>
      </c>
      <c r="CJ639" s="464" t="str">
        <f>IF(_jhy2_month_day!J635="","",_jhy2_month_day!J635)</f>
        <v/>
      </c>
      <c r="CK639" s="464" t="str">
        <f>IF(_jhy2_month_day!K635="","",_jhy2_month_day!K635)</f>
        <v/>
      </c>
      <c r="CL639" s="562" t="str">
        <f>IF(_jhy2_month_day!L635="","",_jhy2_month_day!L635)</f>
        <v/>
      </c>
      <c r="CM639" s="562" t="str">
        <f>IF(_jhy2_month_day!M635="","",_jhy2_month_day!M635)</f>
        <v/>
      </c>
      <c r="CN639" s="562" t="str">
        <f>IF(_jhy2_month_day!N635="","",_jhy2_month_day!N635)</f>
        <v/>
      </c>
      <c r="CO639" s="562" t="str">
        <f>IF(_jhy2_month_day!O635="","",_jhy2_month_day!O635)</f>
        <v/>
      </c>
      <c r="CP639" s="562" t="str">
        <f>IF(_jhy2_month_day!P635="","",_jhy2_month_day!P635)</f>
        <v/>
      </c>
      <c r="CQ639" s="562" t="str">
        <f>IF(_jhy2_month_day!Q635="","",_jhy2_month_day!Q635)</f>
        <v/>
      </c>
      <c r="CR639" s="563" t="str">
        <f>IF(_jhy2_month_day!R635="","",_jhy2_month_day!R635)</f>
        <v/>
      </c>
      <c r="CS639" s="576" t="str">
        <f>IF(_jhy2_month_day!S635="","",_jhy2_month_day!S635)</f>
        <v/>
      </c>
      <c r="CT639" s="562" t="str">
        <f>IF(_jhy2_month_day!T635="","",_jhy2_month_day!T635)</f>
        <v/>
      </c>
      <c r="CU639" s="577" t="e">
        <f t="shared" si="3491"/>
        <v>#VALUE!</v>
      </c>
      <c r="CV639" s="198" t="e">
        <f t="shared" si="3492"/>
        <v>#VALUE!</v>
      </c>
      <c r="CW639" s="192" t="e">
        <f t="shared" si="3493"/>
        <v>#VALUE!</v>
      </c>
      <c r="CX639" s="192" t="e">
        <f t="shared" si="3494"/>
        <v>#VALUE!</v>
      </c>
      <c r="CY639" s="202" t="e">
        <f t="shared" si="3495"/>
        <v>#VALUE!</v>
      </c>
      <c r="CZ639" s="192" t="e">
        <f t="shared" ref="CZ639:DI639" si="3842">$AJ639*EF639</f>
        <v>#VALUE!</v>
      </c>
      <c r="DA639" s="192" t="e">
        <f t="shared" si="3842"/>
        <v>#VALUE!</v>
      </c>
      <c r="DB639" s="192" t="e">
        <f t="shared" si="3842"/>
        <v>#VALUE!</v>
      </c>
      <c r="DC639" s="192" t="e">
        <f t="shared" si="3842"/>
        <v>#VALUE!</v>
      </c>
      <c r="DD639" s="192" t="e">
        <f t="shared" si="3842"/>
        <v>#VALUE!</v>
      </c>
      <c r="DE639" s="192" t="e">
        <f t="shared" si="3842"/>
        <v>#VALUE!</v>
      </c>
      <c r="DF639" s="192" t="e">
        <f t="shared" si="3842"/>
        <v>#VALUE!</v>
      </c>
      <c r="DG639" s="192" t="e">
        <f t="shared" si="3842"/>
        <v>#VALUE!</v>
      </c>
      <c r="DH639" s="192" t="e">
        <f t="shared" si="3842"/>
        <v>#VALUE!</v>
      </c>
      <c r="DI639" s="192" t="e">
        <f t="shared" si="3842"/>
        <v>#VALUE!</v>
      </c>
      <c r="DJ639" s="192" t="e">
        <f t="shared" si="3497"/>
        <v>#VALUE!</v>
      </c>
      <c r="DK639" s="192" t="e">
        <f t="shared" si="3498"/>
        <v>#VALUE!</v>
      </c>
      <c r="DL639" s="192" t="e">
        <f t="shared" si="3499"/>
        <v>#VALUE!</v>
      </c>
      <c r="DM639" s="192" t="e">
        <f t="shared" si="3500"/>
        <v>#VALUE!</v>
      </c>
      <c r="DN639" s="192" t="e">
        <f t="shared" si="3501"/>
        <v>#VALUE!</v>
      </c>
      <c r="DO639" s="192" t="e">
        <f t="shared" si="3502"/>
        <v>#VALUE!</v>
      </c>
      <c r="DP639" s="192" t="e">
        <f t="shared" si="3503"/>
        <v>#VALUE!</v>
      </c>
      <c r="DQ639" s="192" t="e">
        <f t="shared" si="3504"/>
        <v>#VALUE!</v>
      </c>
      <c r="DR639" s="192" t="e">
        <f t="shared" si="3505"/>
        <v>#VALUE!</v>
      </c>
      <c r="DS639" s="192" t="e">
        <f t="shared" si="3506"/>
        <v>#VALUE!</v>
      </c>
      <c r="DT639" s="192" t="e">
        <f t="shared" si="3507"/>
        <v>#VALUE!</v>
      </c>
      <c r="DU639" s="192" t="e">
        <f t="shared" si="3508"/>
        <v>#VALUE!</v>
      </c>
      <c r="DV639" s="198" t="e">
        <f t="shared" si="3509"/>
        <v>#VALUE!</v>
      </c>
      <c r="DW639" s="198" t="e">
        <f t="shared" si="3510"/>
        <v>#DIV/0!</v>
      </c>
      <c r="DX639" s="198" t="e">
        <f t="shared" si="3511"/>
        <v>#DIV/0!</v>
      </c>
      <c r="DY639" s="198" t="e">
        <f t="shared" si="3512"/>
        <v>#VALUE!</v>
      </c>
      <c r="DZ639" s="198" t="e">
        <f t="shared" si="3513"/>
        <v>#VALUE!</v>
      </c>
      <c r="EA639" s="198" t="e">
        <f t="shared" si="3514"/>
        <v>#VALUE!</v>
      </c>
      <c r="EB639" s="198" t="e">
        <f t="shared" si="3515"/>
        <v>#VALUE!</v>
      </c>
      <c r="EC639" s="198" t="e">
        <f t="shared" si="3516"/>
        <v>#DIV/0!</v>
      </c>
      <c r="ED639" s="198" t="e">
        <f t="shared" si="3517"/>
        <v>#VALUE!</v>
      </c>
      <c r="EE639" s="198" t="e">
        <f t="shared" si="3518"/>
        <v>#VALUE!</v>
      </c>
      <c r="EF639" s="198" t="e">
        <f t="shared" ref="EF639:EO639" si="3843">DV639/SUM($DV639:$EE639)</f>
        <v>#VALUE!</v>
      </c>
      <c r="EG639" s="198" t="e">
        <f t="shared" si="3843"/>
        <v>#DIV/0!</v>
      </c>
      <c r="EH639" s="198" t="e">
        <f t="shared" si="3843"/>
        <v>#DIV/0!</v>
      </c>
      <c r="EI639" s="198" t="e">
        <f t="shared" si="3843"/>
        <v>#VALUE!</v>
      </c>
      <c r="EJ639" s="198" t="e">
        <f t="shared" si="3843"/>
        <v>#VALUE!</v>
      </c>
      <c r="EK639" s="198" t="e">
        <f t="shared" si="3843"/>
        <v>#VALUE!</v>
      </c>
      <c r="EL639" s="198" t="e">
        <f t="shared" si="3843"/>
        <v>#VALUE!</v>
      </c>
      <c r="EM639" s="198" t="e">
        <f t="shared" si="3843"/>
        <v>#DIV/0!</v>
      </c>
      <c r="EN639" s="198" t="e">
        <f t="shared" si="3843"/>
        <v>#VALUE!</v>
      </c>
      <c r="EO639" s="198" t="e">
        <f t="shared" si="3843"/>
        <v>#VALUE!</v>
      </c>
      <c r="EP639" s="511">
        <f t="shared" ref="EP639:EW639" si="3844">EP638</f>
        <v>0.08</v>
      </c>
      <c r="EQ639" s="511">
        <f t="shared" si="3844"/>
        <v>0.015</v>
      </c>
      <c r="ER639" s="511">
        <f t="shared" si="3844"/>
        <v>0.015</v>
      </c>
      <c r="ES639" s="511">
        <f t="shared" si="3844"/>
        <v>0.015</v>
      </c>
      <c r="ET639" s="511">
        <f t="shared" si="3844"/>
        <v>0.015</v>
      </c>
      <c r="EU639" s="511">
        <f t="shared" si="3844"/>
        <v>0.09</v>
      </c>
      <c r="EV639" s="511">
        <f t="shared" si="3844"/>
        <v>0.09</v>
      </c>
      <c r="EW639" s="511">
        <f t="shared" si="3844"/>
        <v>0.09</v>
      </c>
      <c r="EX639" s="420" t="str">
        <f>IF(_tag_month_day!AS635="","",_tag_month_day!AS635/100)</f>
        <v/>
      </c>
      <c r="EY639" s="420" t="str">
        <f>IF(_tag_month_day!AT635="","",_tag_month_day!AT635/100)</f>
        <v/>
      </c>
      <c r="EZ639" s="420" t="str">
        <f>IF(_tag_month_day!AU635="","",_tag_month_day!AU635/100)</f>
        <v/>
      </c>
      <c r="FA639" s="420" t="str">
        <f>IF(_tag_month_day!AV635="","",_tag_month_day!AV635/100)</f>
        <v/>
      </c>
      <c r="FB639" s="420" t="str">
        <f>IF(_tag_month_day!AW635="","",_tag_month_day!AW635/100)</f>
        <v/>
      </c>
      <c r="FC639" s="420" t="str">
        <f>IF(_tag_month_day!AX635="","",_tag_month_day!AX635/100)</f>
        <v/>
      </c>
      <c r="FD639" s="510">
        <f t="shared" si="3547"/>
        <v>0.33</v>
      </c>
      <c r="FE639" s="510">
        <f t="shared" si="3548"/>
        <v>0.19</v>
      </c>
      <c r="FF639" s="510">
        <f t="shared" si="3549"/>
        <v>0.003</v>
      </c>
      <c r="FG639" s="510">
        <f t="shared" si="3550"/>
        <v>0</v>
      </c>
      <c r="FH639" s="603">
        <f t="shared" si="3551"/>
        <v>0.0001</v>
      </c>
      <c r="FI639" s="510">
        <f t="shared" ref="FI639:FR639" si="3845">FI638</f>
        <v>0.41</v>
      </c>
      <c r="FJ639" s="510">
        <f t="shared" si="3845"/>
        <v>0.11</v>
      </c>
      <c r="FK639" s="510">
        <f t="shared" si="3845"/>
        <v>0.015</v>
      </c>
      <c r="FL639" s="510">
        <f t="shared" si="3845"/>
        <v>0</v>
      </c>
      <c r="FM639" s="603">
        <f t="shared" si="3845"/>
        <v>0.0001</v>
      </c>
      <c r="FN639" s="510" t="str">
        <f>IF(_tag_month_day!AY635="","",_tag_month_day!AY635/100)</f>
        <v/>
      </c>
      <c r="FO639" s="510" t="str">
        <f>IF(_tag_month_day!AZ635="","",_tag_month_day!AZ635/100)</f>
        <v/>
      </c>
      <c r="FP639" s="510" t="str">
        <f>IF(_tag_month_day!BA635="","",_tag_month_day!BA635/100)</f>
        <v/>
      </c>
      <c r="FQ639" s="510" t="str">
        <f>IF(_tag_month_day!BB635="","",_tag_month_day!BB635/100)</f>
        <v/>
      </c>
      <c r="FR639" s="603" t="str">
        <f>IF(_tag_month_day!BC635="","",_tag_month_day!BC635/100)</f>
        <v/>
      </c>
      <c r="FS639" s="510" t="str">
        <f>IF(_tag_month_day!BD635="","",_tag_month_day!BD635/100)</f>
        <v/>
      </c>
      <c r="FT639" s="510" t="str">
        <f>IF(_tag_month_day!BE635="","",_tag_month_day!BE635/100)</f>
        <v/>
      </c>
      <c r="FU639" s="510" t="str">
        <f>IF(_tag_month_day!BF635="","",_tag_month_day!BF635/100)</f>
        <v/>
      </c>
      <c r="FV639" s="510" t="str">
        <f>IF(_tag_month_day!BG635="","",_tag_month_day!BG635/100)</f>
        <v/>
      </c>
      <c r="FW639" s="603" t="str">
        <f>IF(_tag_month_day!BH635="","",_tag_month_day!BH635/100)</f>
        <v/>
      </c>
      <c r="FX639" s="510" t="str">
        <f>IF(_tag_month_day!BI635="","",_tag_month_day!BI635/100)</f>
        <v/>
      </c>
      <c r="FY639" s="510" t="str">
        <f>IF(_tag_month_day!BJ635="","",_tag_month_day!BJ635/100)</f>
        <v/>
      </c>
      <c r="FZ639" s="605" t="str">
        <f>IF(_tag_month_day!BK635="","",_tag_month_day!BK635/100)</f>
        <v/>
      </c>
      <c r="GA639" s="510" t="str">
        <f>IF(_tag_month_day!BL635="","",_tag_month_day!BL635/100)</f>
        <v/>
      </c>
      <c r="GB639" s="603" t="str">
        <f>IF(_tag_month_day!BM635="","",_tag_month_day!BM635/100)</f>
        <v/>
      </c>
      <c r="GC639" s="420" t="str">
        <f>IF(_tag_month_day!BN635="","",_tag_month_day!BN635/100)</f>
        <v/>
      </c>
      <c r="GD639" s="420" t="str">
        <f>IF(_tag_month_day!BO635="","",_tag_month_day!BO635/100)</f>
        <v/>
      </c>
      <c r="GE639" s="420" t="str">
        <f>IF(_tag_month_day!BP635="","",_tag_month_day!BP635/100)</f>
        <v/>
      </c>
      <c r="GF639" s="420" t="str">
        <f>IF(_tag_month_day!BQ635="","",_tag_month_day!BQ635/100)</f>
        <v/>
      </c>
      <c r="GG639" s="420" t="str">
        <f>IF(_tag_month_day!BR635="","",_tag_month_day!BR635/100)</f>
        <v/>
      </c>
      <c r="GH639" s="420" t="str">
        <f>IF(_tag_month_day!BS635="","",_tag_month_day!BS635/100)</f>
        <v/>
      </c>
      <c r="GI639" s="603" t="str">
        <f>IF(_tag_month_day!BT635="","",_tag_month_day!BT635/100)</f>
        <v/>
      </c>
      <c r="GJ639" s="612" t="str">
        <f>IF(_tag_month_day!BU635="","",_tag_month_day!BU635/100)</f>
        <v/>
      </c>
      <c r="GK639" s="620" t="str">
        <f>IF(_tag_month_day!BV635="",IF(_rlcf_month_day!A$2="","",_rlcf_month_day!A$2/100),_tag_month_day!BV635/100)</f>
        <v/>
      </c>
      <c r="GL639" s="620" t="str">
        <f>IF(_tag_month_day!BW635="",IF(_rlcf_month_day!B$2="","",_rlcf_month_day!B$2/100),_tag_month_day!BW635/100)</f>
        <v/>
      </c>
      <c r="GM639" s="621" t="str">
        <f>IF(_tag_month_day!BX635="",IF(_rlcf_month_day!C$2="","",_rlcf_month_day!C$2/100),_tag_month_day!BX635/100)</f>
        <v/>
      </c>
      <c r="GN639" s="620" t="str">
        <f>IF(_tag_month_day!BV635="",IF(_rlcf_month_day!A$2="","",_rlcf_month_day!A$2/100),_tag_month_day!BV635/100)</f>
        <v/>
      </c>
      <c r="GO639" s="620" t="str">
        <f>IF(_tag_month_day!BW635="",IF(_rlcf_month_day!B$2="","",_rlcf_month_day!B$2/100),_tag_month_day!BW635/100)</f>
        <v/>
      </c>
      <c r="GP639" s="620" t="str">
        <f>IF(_tag_month_day!CD635="",IF(_rlcf_month_day!E$2="","",_rlcf_month_day!E$2/100),_tag_month_day!CD635/100)</f>
        <v/>
      </c>
      <c r="GQ639" s="620" t="str">
        <f>IF(_tag_month_day!CE635="",IF(_rlcf_month_day!F$2="","",_rlcf_month_day!F$2/100),_tag_month_day!CE635/100)</f>
        <v/>
      </c>
      <c r="GR639" s="621" t="str">
        <f>IF(_tag_month_day!CF635="",IF(_rlcf_month_day!G$2="","",_rlcf_month_day!G$2/100),_tag_month_day!CF635/100)</f>
        <v/>
      </c>
      <c r="GS639" s="626">
        <f t="shared" ref="GS639:HH639" si="3846">GS638</f>
        <v>0.953</v>
      </c>
      <c r="GT639" s="626">
        <f t="shared" si="3846"/>
        <v>0.55</v>
      </c>
      <c r="GU639" s="626">
        <f t="shared" si="3846"/>
        <v>0.55</v>
      </c>
      <c r="GV639" s="626">
        <f t="shared" si="3846"/>
        <v>0.55</v>
      </c>
      <c r="GW639" s="626">
        <f t="shared" si="3846"/>
        <v>0.5</v>
      </c>
      <c r="GX639" s="626">
        <f t="shared" si="3846"/>
        <v>0.935</v>
      </c>
      <c r="GY639" s="626">
        <f t="shared" si="3846"/>
        <v>0.15</v>
      </c>
      <c r="GZ639" s="626">
        <f t="shared" si="3846"/>
        <v>1</v>
      </c>
      <c r="HA639" s="632">
        <f t="shared" si="3846"/>
        <v>0.047</v>
      </c>
      <c r="HB639" s="632">
        <f t="shared" si="3846"/>
        <v>0.45</v>
      </c>
      <c r="HC639" s="632">
        <f t="shared" si="3846"/>
        <v>0.45</v>
      </c>
      <c r="HD639" s="632">
        <f t="shared" si="3846"/>
        <v>0.45</v>
      </c>
      <c r="HE639" s="632">
        <f t="shared" si="3846"/>
        <v>0.5</v>
      </c>
      <c r="HF639" s="632">
        <f t="shared" si="3846"/>
        <v>0.065</v>
      </c>
      <c r="HG639" s="632">
        <f t="shared" si="3846"/>
        <v>0.85</v>
      </c>
      <c r="HH639" s="632">
        <f t="shared" si="3846"/>
        <v>0</v>
      </c>
      <c r="HI639" s="68">
        <f t="shared" si="3523"/>
        <v>0</v>
      </c>
      <c r="HJ639" s="68" t="e">
        <f t="shared" si="3554"/>
        <v>#VALUE!</v>
      </c>
      <c r="HK639" s="202">
        <f t="shared" si="3555"/>
        <v>0.85</v>
      </c>
      <c r="HL639" s="464">
        <f t="shared" si="3556"/>
        <v>550000</v>
      </c>
      <c r="HM639" s="464">
        <f t="shared" si="3557"/>
        <v>480000</v>
      </c>
      <c r="HN639" s="192" t="e">
        <f t="shared" si="3524"/>
        <v>#VALUE!</v>
      </c>
      <c r="HO639" s="192" t="e">
        <f>HN639*HK639*$HO$2/HL639*1000000</f>
        <v>#VALUE!</v>
      </c>
      <c r="HP639" s="192" t="e">
        <f>HN639*HK639*$HP$2/HM639*1000000</f>
        <v>#VALUE!</v>
      </c>
    </row>
    <row r="640" customFormat="1" spans="1:224">
      <c r="A640" s="381">
        <v>635</v>
      </c>
      <c r="B640" s="54">
        <f ca="1" t="shared" si="3558"/>
        <v>43643</v>
      </c>
      <c r="C640" s="57">
        <f t="shared" si="3559"/>
        <v>0.0416666666666667</v>
      </c>
      <c r="D640" s="68" t="str">
        <f ca="1" t="shared" si="3525"/>
        <v>白班</v>
      </c>
      <c r="E640" s="68" t="str">
        <f ca="1" t="shared" si="3526"/>
        <v>乙</v>
      </c>
      <c r="F640" s="68">
        <f ca="1">SUMPRODUCT((成本日报!$A$3:$A$95=计划!B640)*(成本日报!$B$3:$B$95=计划!$D640),成本日报!$C$3:$C$95)</f>
        <v>2</v>
      </c>
      <c r="G640" s="382">
        <f ca="1" t="shared" si="3560"/>
        <v>43643.4166666651</v>
      </c>
      <c r="H640" s="382">
        <f ca="1" t="shared" si="3527"/>
        <v>43643.4236111096</v>
      </c>
      <c r="I640" s="382">
        <f ca="1" t="shared" si="3528"/>
        <v>43643.4291666651</v>
      </c>
      <c r="J640" s="382">
        <f ca="1" t="shared" si="3529"/>
        <v>43643.4583333318</v>
      </c>
      <c r="K640" s="382">
        <f ca="1" t="shared" si="3530"/>
        <v>43643.5208333318</v>
      </c>
      <c r="L640" s="382">
        <f ca="1" t="shared" si="3531"/>
        <v>43643.5416666651</v>
      </c>
      <c r="M640" s="398" t="str">
        <f>IF(_tag_month_day!A636="","",_tag_month_day!A636)</f>
        <v/>
      </c>
      <c r="N640" s="398" t="str">
        <f>IF(_tag_month_day!B636="","",_tag_month_day!B636)</f>
        <v/>
      </c>
      <c r="O640" s="399" t="e">
        <f t="shared" si="3532"/>
        <v>#VALUE!</v>
      </c>
      <c r="P640" s="398" t="str">
        <f>IF(_tag_month_day!C636="","",_tag_month_day!C636)</f>
        <v/>
      </c>
      <c r="Q640" s="398" t="str">
        <f>IF(_tag_month_day!D636="","",_tag_month_day!D636)</f>
        <v/>
      </c>
      <c r="R640" s="416">
        <f>IF(_tag_month_day!CB636="",R639,_tag_month_day!CB636/100)</f>
        <v>0.07</v>
      </c>
      <c r="S640" s="417" t="str">
        <f>IF(_tag_month_day!E636="","",_tag_month_day!E636)</f>
        <v/>
      </c>
      <c r="T640" s="417" t="str">
        <f>IF(_tag_month_day!F636="","",_tag_month_day!F636)</f>
        <v/>
      </c>
      <c r="U640" s="418" t="e">
        <f t="shared" si="3486"/>
        <v>#VALUE!</v>
      </c>
      <c r="V640" s="53" t="e">
        <f t="shared" si="3487"/>
        <v>#VALUE!</v>
      </c>
      <c r="W640" s="419" t="str">
        <f>IF(_jhy_month_day!A636="","",_jhy_month_day!A636)</f>
        <v/>
      </c>
      <c r="X640" s="420" t="str">
        <f>IF(_jhy_month_day!B636="","",_jhy_month_day!B636/100)</f>
        <v/>
      </c>
      <c r="Y640" s="420" t="str">
        <f>IF(_jhy_month_day!C636="","",_jhy_month_day!C636/100)</f>
        <v/>
      </c>
      <c r="Z640" s="439">
        <f t="shared" si="3576"/>
        <v>159</v>
      </c>
      <c r="AA640" s="440" t="str">
        <f>IF(_tag_month_day!G636="","",_tag_month_day!G636/100)</f>
        <v/>
      </c>
      <c r="AB640" s="440" t="str">
        <f>IF(_tag_month_day!H636="","",_tag_month_day!H636/100)</f>
        <v/>
      </c>
      <c r="AC640" s="193">
        <f t="shared" si="3533"/>
        <v>1.59963432013121</v>
      </c>
      <c r="AD640" s="441" t="str">
        <f t="shared" si="3534"/>
        <v/>
      </c>
      <c r="AE640" s="442" t="str">
        <f t="shared" si="3535"/>
        <v/>
      </c>
      <c r="AF640" s="443">
        <v>1</v>
      </c>
      <c r="AG640" s="68" t="str">
        <f>IF(_duihao_month_day!A636="","",_duihao_month_day!A636)</f>
        <v/>
      </c>
      <c r="AH640" s="463">
        <f>IF(_gyk_month_day!B636="",AH639,_gyk_month_day!B636)</f>
        <v>820</v>
      </c>
      <c r="AI640" s="464"/>
      <c r="AJ640" s="68" t="str">
        <f>IF(_tag_month_day!I636="","",_tag_month_day!I636)</f>
        <v/>
      </c>
      <c r="AK640" s="465" t="str">
        <f>IF(_tzyy_month_day!A636="","",_tzyy_month_day!A636)</f>
        <v/>
      </c>
      <c r="AL640" s="465" t="str">
        <f>IF(_tzyy_month_day!B636="","",_tzyy_month_day!B636)</f>
        <v/>
      </c>
      <c r="AM640" s="465" t="str">
        <f>IF(_tzyy_month_day!C636="","",_tzyy_month_day!C636)</f>
        <v/>
      </c>
      <c r="AN640" s="466" t="str">
        <f>IF(_tag_month_day!CG636="","",_tag_month_day!CG636)</f>
        <v/>
      </c>
      <c r="AO640" s="466" t="str">
        <f>IF(_tag_month_day!CH636="","",_tag_month_day!CH636)</f>
        <v/>
      </c>
      <c r="AP640" s="486" t="e">
        <f t="shared" si="3536"/>
        <v>#VALUE!</v>
      </c>
      <c r="AQ640" s="487" t="str">
        <f>IF(_tag_month_day!J636="","",_tag_month_day!J636/100)</f>
        <v/>
      </c>
      <c r="AR640" s="488">
        <f t="shared" si="3537"/>
        <v>1.3</v>
      </c>
      <c r="AS640" s="489" t="e">
        <f t="shared" si="3488"/>
        <v>#VALUE!</v>
      </c>
      <c r="AT640" s="489">
        <f t="shared" si="3538"/>
        <v>0</v>
      </c>
      <c r="AU640" s="490" t="str">
        <f>IF(_tag_month_day!K636="","",_tag_month_day!K636)</f>
        <v/>
      </c>
      <c r="AV640" s="491" t="str">
        <f>IF(_tag_month_day!L636="","",_tag_month_day!L636/100)</f>
        <v/>
      </c>
      <c r="AW640" s="420">
        <f t="shared" ref="AW640:AW703" si="3847">AW639</f>
        <v>0</v>
      </c>
      <c r="AX640" s="420">
        <f t="shared" si="3539"/>
        <v>0</v>
      </c>
      <c r="AY640" s="420" t="str">
        <f>IF(_tag_month_day!M636="","",_tag_month_day!M636/100)</f>
        <v/>
      </c>
      <c r="AZ640" s="420" t="str">
        <f>IF(_tag_month_day!N636="","",_tag_month_day!N636/100)</f>
        <v/>
      </c>
      <c r="BA640" s="420" t="str">
        <f>IF(_tag_month_day!O636="","",_tag_month_day!O636/100)</f>
        <v/>
      </c>
      <c r="BB640" s="496" t="str">
        <f>IF(_tag_month_day!P636="","",_tag_month_day!P636/100)</f>
        <v/>
      </c>
      <c r="BC640" s="496">
        <f t="shared" si="3540"/>
        <v>0</v>
      </c>
      <c r="BD640" s="496" t="str">
        <f>IF(_tag_month_day!Q636="","",_tag_month_day!Q636/100)</f>
        <v/>
      </c>
      <c r="BE640" s="510" t="str">
        <f>IF(_tag_month_day!R636="","",_tag_month_day!R636/100)</f>
        <v/>
      </c>
      <c r="BF640" s="413" t="str">
        <f>IF(_tag_month_day!CC636="","",_tag_month_day!CC636/100)</f>
        <v/>
      </c>
      <c r="BG640" s="511" t="e">
        <f t="shared" si="3489"/>
        <v>#VALUE!</v>
      </c>
      <c r="BH640" s="198">
        <f t="shared" si="3490"/>
        <v>0</v>
      </c>
      <c r="BI640" s="512" t="e">
        <f>IF(CX640=0,BI639,(DK640*查询!$R$5+DL640*查询!$Q$5+DM640*查询!$N$5+DN640*查询!$O$5+DO640*查询!$P$5)*AF640/CX640)</f>
        <v>#VALUE!</v>
      </c>
      <c r="BJ640" s="512" t="e">
        <f>IF(CX640=0,BJ639,(DP640*查询!$S$5+DQ640*查询!$T$5+DR640*查询!$U$5)*AF640/CX640)</f>
        <v>#VALUE!</v>
      </c>
      <c r="BK640" s="512">
        <f t="shared" si="3541"/>
        <v>1</v>
      </c>
      <c r="BL640" s="513" t="str">
        <f>IF(_cfyc_month_day!A636="","",_cfyc_month_day!A636)</f>
        <v/>
      </c>
      <c r="BM640" s="513" t="str">
        <f>IF(_cfyc_month_day!B636="","",_cfyc_month_day!B636)</f>
        <v/>
      </c>
      <c r="BN640" s="513" t="str">
        <f>IF(_cfyc_month_day!C636="","",_cfyc_month_day!C636)</f>
        <v/>
      </c>
      <c r="BO640" s="522" t="str">
        <f>IF(_cfyc_month_day!D636="","",_cfyc_month_day!D636)</f>
        <v/>
      </c>
      <c r="BP640" s="522" t="str">
        <f>IF(_cfyc_month_day!E636="","",_cfyc_month_day!E636)</f>
        <v/>
      </c>
      <c r="BQ640" s="522" t="str">
        <f>IF(_cfyc_month_day!F636="","",_cfyc_month_day!F636)</f>
        <v/>
      </c>
      <c r="BR640" s="513" t="str">
        <f>IF(_tag_month_day!T636="","",_tag_month_day!T636)</f>
        <v/>
      </c>
      <c r="BS640" s="513" t="str">
        <f>IF(_tag_month_day!U636="","",_tag_month_day!U636)</f>
        <v/>
      </c>
      <c r="BT640" s="523" t="str">
        <f t="shared" si="3542"/>
        <v/>
      </c>
      <c r="BU640" s="223" t="str">
        <f>IF(_tag_month_day!V636="","",_tag_month_day!V636)</f>
        <v/>
      </c>
      <c r="BV640" s="206" t="str">
        <f>IF(_tag_month_day!W636="","",_tag_month_day!W636)</f>
        <v/>
      </c>
      <c r="BW640" s="540" t="str">
        <f>IF(_tag_month_day!X636="","",_tag_month_day!X636)</f>
        <v/>
      </c>
      <c r="BX640" s="540" t="str">
        <f>IF(_tag_month_day!Y636="","",_tag_month_day!Y636)</f>
        <v/>
      </c>
      <c r="BY640" s="541">
        <f ca="1" t="shared" si="3543"/>
        <v>43643.5416666651</v>
      </c>
      <c r="BZ640" s="542"/>
      <c r="CA640" s="543" t="str">
        <f>IF(_jhy2_month_day!A636="","",_jhy2_month_day!A636)</f>
        <v/>
      </c>
      <c r="CB640" s="464" t="str">
        <f>IF(_jhy2_month_day!B636="","",_jhy2_month_day!B636)</f>
        <v/>
      </c>
      <c r="CC640" s="464" t="str">
        <f>IF(_jhy2_month_day!C636="","",_jhy2_month_day!C636)</f>
        <v/>
      </c>
      <c r="CD640" s="464" t="str">
        <f>IF(_jhy2_month_day!D636="","",_jhy2_month_day!D636)</f>
        <v/>
      </c>
      <c r="CE640" s="464" t="str">
        <f>IF(_jhy2_month_day!E636="","",_jhy2_month_day!E636)</f>
        <v/>
      </c>
      <c r="CF640" s="464" t="str">
        <f>IF(_jhy2_month_day!F636="","",_jhy2_month_day!F636)</f>
        <v/>
      </c>
      <c r="CG640" s="464" t="str">
        <f>IF(_jhy2_month_day!G636="","",_jhy2_month_day!G636)</f>
        <v/>
      </c>
      <c r="CH640" s="464" t="str">
        <f>IF(_jhy2_month_day!H636="","",_jhy2_month_day!H636)</f>
        <v/>
      </c>
      <c r="CI640" s="464" t="str">
        <f>IF(_jhy2_month_day!I636="","",_jhy2_month_day!I636)</f>
        <v/>
      </c>
      <c r="CJ640" s="464" t="str">
        <f>IF(_jhy2_month_day!J636="","",_jhy2_month_day!J636)</f>
        <v/>
      </c>
      <c r="CK640" s="464" t="str">
        <f>IF(_jhy2_month_day!K636="","",_jhy2_month_day!K636)</f>
        <v/>
      </c>
      <c r="CL640" s="562" t="str">
        <f>IF(_jhy2_month_day!L636="","",_jhy2_month_day!L636)</f>
        <v/>
      </c>
      <c r="CM640" s="562" t="str">
        <f>IF(_jhy2_month_day!M636="","",_jhy2_month_day!M636)</f>
        <v/>
      </c>
      <c r="CN640" s="562" t="str">
        <f>IF(_jhy2_month_day!N636="","",_jhy2_month_day!N636)</f>
        <v/>
      </c>
      <c r="CO640" s="562" t="str">
        <f>IF(_jhy2_month_day!O636="","",_jhy2_month_day!O636)</f>
        <v/>
      </c>
      <c r="CP640" s="562" t="str">
        <f>IF(_jhy2_month_day!P636="","",_jhy2_month_day!P636)</f>
        <v/>
      </c>
      <c r="CQ640" s="562" t="str">
        <f>IF(_jhy2_month_day!Q636="","",_jhy2_month_day!Q636)</f>
        <v/>
      </c>
      <c r="CR640" s="563" t="str">
        <f>IF(_jhy2_month_day!R636="","",_jhy2_month_day!R636)</f>
        <v/>
      </c>
      <c r="CS640" s="576" t="str">
        <f>IF(_jhy2_month_day!S636="","",_jhy2_month_day!S636)</f>
        <v/>
      </c>
      <c r="CT640" s="562" t="str">
        <f>IF(_jhy2_month_day!T636="","",_jhy2_month_day!T636)</f>
        <v/>
      </c>
      <c r="CU640" s="577" t="e">
        <f t="shared" si="3491"/>
        <v>#VALUE!</v>
      </c>
      <c r="CV640" s="198" t="e">
        <f t="shared" si="3492"/>
        <v>#VALUE!</v>
      </c>
      <c r="CW640" s="192" t="e">
        <f t="shared" si="3493"/>
        <v>#VALUE!</v>
      </c>
      <c r="CX640" s="192" t="e">
        <f t="shared" si="3494"/>
        <v>#VALUE!</v>
      </c>
      <c r="CY640" s="202" t="e">
        <f t="shared" si="3495"/>
        <v>#VALUE!</v>
      </c>
      <c r="CZ640" s="192" t="e">
        <f t="shared" ref="CZ640:DI640" si="3848">$AJ640*EF640</f>
        <v>#VALUE!</v>
      </c>
      <c r="DA640" s="192" t="e">
        <f t="shared" si="3848"/>
        <v>#VALUE!</v>
      </c>
      <c r="DB640" s="192" t="e">
        <f t="shared" si="3848"/>
        <v>#VALUE!</v>
      </c>
      <c r="DC640" s="192" t="e">
        <f t="shared" si="3848"/>
        <v>#VALUE!</v>
      </c>
      <c r="DD640" s="192" t="e">
        <f t="shared" si="3848"/>
        <v>#VALUE!</v>
      </c>
      <c r="DE640" s="192" t="e">
        <f t="shared" si="3848"/>
        <v>#VALUE!</v>
      </c>
      <c r="DF640" s="192" t="e">
        <f t="shared" si="3848"/>
        <v>#VALUE!</v>
      </c>
      <c r="DG640" s="192" t="e">
        <f t="shared" si="3848"/>
        <v>#VALUE!</v>
      </c>
      <c r="DH640" s="192" t="e">
        <f t="shared" si="3848"/>
        <v>#VALUE!</v>
      </c>
      <c r="DI640" s="192" t="e">
        <f t="shared" si="3848"/>
        <v>#VALUE!</v>
      </c>
      <c r="DJ640" s="192" t="e">
        <f t="shared" si="3497"/>
        <v>#VALUE!</v>
      </c>
      <c r="DK640" s="192" t="e">
        <f t="shared" si="3498"/>
        <v>#VALUE!</v>
      </c>
      <c r="DL640" s="192" t="e">
        <f t="shared" si="3499"/>
        <v>#VALUE!</v>
      </c>
      <c r="DM640" s="192" t="e">
        <f t="shared" si="3500"/>
        <v>#VALUE!</v>
      </c>
      <c r="DN640" s="192" t="e">
        <f t="shared" si="3501"/>
        <v>#VALUE!</v>
      </c>
      <c r="DO640" s="192" t="e">
        <f t="shared" si="3502"/>
        <v>#VALUE!</v>
      </c>
      <c r="DP640" s="192" t="e">
        <f t="shared" si="3503"/>
        <v>#VALUE!</v>
      </c>
      <c r="DQ640" s="192" t="e">
        <f t="shared" si="3504"/>
        <v>#VALUE!</v>
      </c>
      <c r="DR640" s="192" t="e">
        <f t="shared" si="3505"/>
        <v>#VALUE!</v>
      </c>
      <c r="DS640" s="192" t="e">
        <f t="shared" si="3506"/>
        <v>#VALUE!</v>
      </c>
      <c r="DT640" s="192" t="e">
        <f t="shared" si="3507"/>
        <v>#VALUE!</v>
      </c>
      <c r="DU640" s="192" t="e">
        <f t="shared" si="3508"/>
        <v>#VALUE!</v>
      </c>
      <c r="DV640" s="198" t="e">
        <f t="shared" si="3509"/>
        <v>#VALUE!</v>
      </c>
      <c r="DW640" s="198" t="e">
        <f t="shared" si="3510"/>
        <v>#DIV/0!</v>
      </c>
      <c r="DX640" s="198" t="e">
        <f t="shared" si="3511"/>
        <v>#DIV/0!</v>
      </c>
      <c r="DY640" s="198" t="e">
        <f t="shared" si="3512"/>
        <v>#VALUE!</v>
      </c>
      <c r="DZ640" s="198" t="e">
        <f t="shared" si="3513"/>
        <v>#VALUE!</v>
      </c>
      <c r="EA640" s="198" t="e">
        <f t="shared" si="3514"/>
        <v>#VALUE!</v>
      </c>
      <c r="EB640" s="198" t="e">
        <f t="shared" si="3515"/>
        <v>#VALUE!</v>
      </c>
      <c r="EC640" s="198" t="e">
        <f t="shared" si="3516"/>
        <v>#DIV/0!</v>
      </c>
      <c r="ED640" s="198" t="e">
        <f t="shared" si="3517"/>
        <v>#VALUE!</v>
      </c>
      <c r="EE640" s="198" t="e">
        <f t="shared" si="3518"/>
        <v>#VALUE!</v>
      </c>
      <c r="EF640" s="198" t="e">
        <f t="shared" ref="EF640:EO640" si="3849">DV640/SUM($DV640:$EE640)</f>
        <v>#VALUE!</v>
      </c>
      <c r="EG640" s="198" t="e">
        <f t="shared" si="3849"/>
        <v>#DIV/0!</v>
      </c>
      <c r="EH640" s="198" t="e">
        <f t="shared" si="3849"/>
        <v>#DIV/0!</v>
      </c>
      <c r="EI640" s="198" t="e">
        <f t="shared" si="3849"/>
        <v>#VALUE!</v>
      </c>
      <c r="EJ640" s="198" t="e">
        <f t="shared" si="3849"/>
        <v>#VALUE!</v>
      </c>
      <c r="EK640" s="198" t="e">
        <f t="shared" si="3849"/>
        <v>#VALUE!</v>
      </c>
      <c r="EL640" s="198" t="e">
        <f t="shared" si="3849"/>
        <v>#VALUE!</v>
      </c>
      <c r="EM640" s="198" t="e">
        <f t="shared" si="3849"/>
        <v>#DIV/0!</v>
      </c>
      <c r="EN640" s="198" t="e">
        <f t="shared" si="3849"/>
        <v>#VALUE!</v>
      </c>
      <c r="EO640" s="198" t="e">
        <f t="shared" si="3849"/>
        <v>#VALUE!</v>
      </c>
      <c r="EP640" s="511">
        <f t="shared" ref="EP640:EW640" si="3850">EP639</f>
        <v>0.08</v>
      </c>
      <c r="EQ640" s="511">
        <f t="shared" si="3850"/>
        <v>0.015</v>
      </c>
      <c r="ER640" s="511">
        <f t="shared" si="3850"/>
        <v>0.015</v>
      </c>
      <c r="ES640" s="511">
        <f t="shared" si="3850"/>
        <v>0.015</v>
      </c>
      <c r="ET640" s="511">
        <f t="shared" si="3850"/>
        <v>0.015</v>
      </c>
      <c r="EU640" s="511">
        <f t="shared" si="3850"/>
        <v>0.09</v>
      </c>
      <c r="EV640" s="511">
        <f t="shared" si="3850"/>
        <v>0.09</v>
      </c>
      <c r="EW640" s="511">
        <f t="shared" si="3850"/>
        <v>0.09</v>
      </c>
      <c r="EX640" s="420" t="str">
        <f>IF(_tag_month_day!AS636="","",_tag_month_day!AS636/100)</f>
        <v/>
      </c>
      <c r="EY640" s="420" t="str">
        <f>IF(_tag_month_day!AT636="","",_tag_month_day!AT636/100)</f>
        <v/>
      </c>
      <c r="EZ640" s="420" t="str">
        <f>IF(_tag_month_day!AU636="","",_tag_month_day!AU636/100)</f>
        <v/>
      </c>
      <c r="FA640" s="420" t="str">
        <f>IF(_tag_month_day!AV636="","",_tag_month_day!AV636/100)</f>
        <v/>
      </c>
      <c r="FB640" s="420" t="str">
        <f>IF(_tag_month_day!AW636="","",_tag_month_day!AW636/100)</f>
        <v/>
      </c>
      <c r="FC640" s="420" t="str">
        <f>IF(_tag_month_day!AX636="","",_tag_month_day!AX636/100)</f>
        <v/>
      </c>
      <c r="FD640" s="510">
        <f t="shared" si="3547"/>
        <v>0.33</v>
      </c>
      <c r="FE640" s="510">
        <f t="shared" si="3548"/>
        <v>0.19</v>
      </c>
      <c r="FF640" s="510">
        <f t="shared" si="3549"/>
        <v>0.003</v>
      </c>
      <c r="FG640" s="510">
        <f t="shared" si="3550"/>
        <v>0</v>
      </c>
      <c r="FH640" s="603">
        <f t="shared" si="3551"/>
        <v>0.0001</v>
      </c>
      <c r="FI640" s="510">
        <f t="shared" ref="FI640:FR640" si="3851">FI639</f>
        <v>0.41</v>
      </c>
      <c r="FJ640" s="510">
        <f t="shared" si="3851"/>
        <v>0.11</v>
      </c>
      <c r="FK640" s="510">
        <f t="shared" si="3851"/>
        <v>0.015</v>
      </c>
      <c r="FL640" s="510">
        <f t="shared" si="3851"/>
        <v>0</v>
      </c>
      <c r="FM640" s="603">
        <f t="shared" si="3851"/>
        <v>0.0001</v>
      </c>
      <c r="FN640" s="510" t="str">
        <f>IF(_tag_month_day!AY636="","",_tag_month_day!AY636/100)</f>
        <v/>
      </c>
      <c r="FO640" s="510" t="str">
        <f>IF(_tag_month_day!AZ636="","",_tag_month_day!AZ636/100)</f>
        <v/>
      </c>
      <c r="FP640" s="510" t="str">
        <f>IF(_tag_month_day!BA636="","",_tag_month_day!BA636/100)</f>
        <v/>
      </c>
      <c r="FQ640" s="510" t="str">
        <f>IF(_tag_month_day!BB636="","",_tag_month_day!BB636/100)</f>
        <v/>
      </c>
      <c r="FR640" s="603" t="str">
        <f>IF(_tag_month_day!BC636="","",_tag_month_day!BC636/100)</f>
        <v/>
      </c>
      <c r="FS640" s="510" t="str">
        <f>IF(_tag_month_day!BD636="","",_tag_month_day!BD636/100)</f>
        <v/>
      </c>
      <c r="FT640" s="510" t="str">
        <f>IF(_tag_month_day!BE636="","",_tag_month_day!BE636/100)</f>
        <v/>
      </c>
      <c r="FU640" s="510" t="str">
        <f>IF(_tag_month_day!BF636="","",_tag_month_day!BF636/100)</f>
        <v/>
      </c>
      <c r="FV640" s="510" t="str">
        <f>IF(_tag_month_day!BG636="","",_tag_month_day!BG636/100)</f>
        <v/>
      </c>
      <c r="FW640" s="603" t="str">
        <f>IF(_tag_month_day!BH636="","",_tag_month_day!BH636/100)</f>
        <v/>
      </c>
      <c r="FX640" s="510" t="str">
        <f>IF(_tag_month_day!BI636="","",_tag_month_day!BI636/100)</f>
        <v/>
      </c>
      <c r="FY640" s="510" t="str">
        <f>IF(_tag_month_day!BJ636="","",_tag_month_day!BJ636/100)</f>
        <v/>
      </c>
      <c r="FZ640" s="605" t="str">
        <f>IF(_tag_month_day!BK636="","",_tag_month_day!BK636/100)</f>
        <v/>
      </c>
      <c r="GA640" s="510" t="str">
        <f>IF(_tag_month_day!BL636="","",_tag_month_day!BL636/100)</f>
        <v/>
      </c>
      <c r="GB640" s="603" t="str">
        <f>IF(_tag_month_day!BM636="","",_tag_month_day!BM636/100)</f>
        <v/>
      </c>
      <c r="GC640" s="420" t="str">
        <f>IF(_tag_month_day!BN636="","",_tag_month_day!BN636/100)</f>
        <v/>
      </c>
      <c r="GD640" s="420" t="str">
        <f>IF(_tag_month_day!BO636="","",_tag_month_day!BO636/100)</f>
        <v/>
      </c>
      <c r="GE640" s="420" t="str">
        <f>IF(_tag_month_day!BP636="","",_tag_month_day!BP636/100)</f>
        <v/>
      </c>
      <c r="GF640" s="420" t="str">
        <f>IF(_tag_month_day!BQ636="","",_tag_month_day!BQ636/100)</f>
        <v/>
      </c>
      <c r="GG640" s="420" t="str">
        <f>IF(_tag_month_day!BR636="","",_tag_month_day!BR636/100)</f>
        <v/>
      </c>
      <c r="GH640" s="420" t="str">
        <f>IF(_tag_month_day!BS636="","",_tag_month_day!BS636/100)</f>
        <v/>
      </c>
      <c r="GI640" s="603" t="str">
        <f>IF(_tag_month_day!BT636="","",_tag_month_day!BT636/100)</f>
        <v/>
      </c>
      <c r="GJ640" s="612" t="str">
        <f>IF(_tag_month_day!BU636="","",_tag_month_day!BU636/100)</f>
        <v/>
      </c>
      <c r="GK640" s="620" t="str">
        <f>IF(_tag_month_day!BV636="",IF(_rlcf_month_day!A$2="","",_rlcf_month_day!A$2/100),_tag_month_day!BV636/100)</f>
        <v/>
      </c>
      <c r="GL640" s="620" t="str">
        <f>IF(_tag_month_day!BW636="",IF(_rlcf_month_day!B$2="","",_rlcf_month_day!B$2/100),_tag_month_day!BW636/100)</f>
        <v/>
      </c>
      <c r="GM640" s="621" t="str">
        <f>IF(_tag_month_day!BX636="",IF(_rlcf_month_day!C$2="","",_rlcf_month_day!C$2/100),_tag_month_day!BX636/100)</f>
        <v/>
      </c>
      <c r="GN640" s="620" t="str">
        <f>IF(_tag_month_day!BV636="",IF(_rlcf_month_day!A$2="","",_rlcf_month_day!A$2/100),_tag_month_day!BV636/100)</f>
        <v/>
      </c>
      <c r="GO640" s="620" t="str">
        <f>IF(_tag_month_day!BW636="",IF(_rlcf_month_day!B$2="","",_rlcf_month_day!B$2/100),_tag_month_day!BW636/100)</f>
        <v/>
      </c>
      <c r="GP640" s="620" t="str">
        <f>IF(_tag_month_day!CD636="",IF(_rlcf_month_day!E$2="","",_rlcf_month_day!E$2/100),_tag_month_day!CD636/100)</f>
        <v/>
      </c>
      <c r="GQ640" s="620" t="str">
        <f>IF(_tag_month_day!CE636="",IF(_rlcf_month_day!F$2="","",_rlcf_month_day!F$2/100),_tag_month_day!CE636/100)</f>
        <v/>
      </c>
      <c r="GR640" s="621" t="str">
        <f>IF(_tag_month_day!CF636="",IF(_rlcf_month_day!G$2="","",_rlcf_month_day!G$2/100),_tag_month_day!CF636/100)</f>
        <v/>
      </c>
      <c r="GS640" s="626">
        <f t="shared" ref="GS640:HH640" si="3852">GS639</f>
        <v>0.953</v>
      </c>
      <c r="GT640" s="626">
        <f t="shared" si="3852"/>
        <v>0.55</v>
      </c>
      <c r="GU640" s="626">
        <f t="shared" si="3852"/>
        <v>0.55</v>
      </c>
      <c r="GV640" s="626">
        <f t="shared" si="3852"/>
        <v>0.55</v>
      </c>
      <c r="GW640" s="626">
        <f t="shared" si="3852"/>
        <v>0.5</v>
      </c>
      <c r="GX640" s="626">
        <f t="shared" si="3852"/>
        <v>0.935</v>
      </c>
      <c r="GY640" s="626">
        <f t="shared" si="3852"/>
        <v>0.15</v>
      </c>
      <c r="GZ640" s="626">
        <f t="shared" si="3852"/>
        <v>1</v>
      </c>
      <c r="HA640" s="632">
        <f t="shared" si="3852"/>
        <v>0.047</v>
      </c>
      <c r="HB640" s="632">
        <f t="shared" si="3852"/>
        <v>0.45</v>
      </c>
      <c r="HC640" s="632">
        <f t="shared" si="3852"/>
        <v>0.45</v>
      </c>
      <c r="HD640" s="632">
        <f t="shared" si="3852"/>
        <v>0.45</v>
      </c>
      <c r="HE640" s="632">
        <f t="shared" si="3852"/>
        <v>0.5</v>
      </c>
      <c r="HF640" s="632">
        <f t="shared" si="3852"/>
        <v>0.065</v>
      </c>
      <c r="HG640" s="632">
        <f t="shared" si="3852"/>
        <v>0.85</v>
      </c>
      <c r="HH640" s="632">
        <f t="shared" si="3852"/>
        <v>0</v>
      </c>
      <c r="HI640" s="68">
        <f t="shared" si="3523"/>
        <v>0</v>
      </c>
      <c r="HJ640" s="68" t="e">
        <f t="shared" si="3554"/>
        <v>#VALUE!</v>
      </c>
      <c r="HK640" s="202">
        <f t="shared" si="3555"/>
        <v>0.85</v>
      </c>
      <c r="HL640" s="464">
        <f t="shared" si="3556"/>
        <v>550000</v>
      </c>
      <c r="HM640" s="464">
        <f t="shared" si="3557"/>
        <v>480000</v>
      </c>
      <c r="HN640" s="192" t="e">
        <f t="shared" si="3524"/>
        <v>#VALUE!</v>
      </c>
      <c r="HO640" s="192" t="e">
        <f>HN640*HK640*$HO$2/HL640*1000000</f>
        <v>#VALUE!</v>
      </c>
      <c r="HP640" s="192" t="e">
        <f>HN640*HK640*$HP$2/HM640*1000000</f>
        <v>#VALUE!</v>
      </c>
    </row>
    <row r="641" customFormat="1" spans="1:224">
      <c r="A641" s="381">
        <v>636</v>
      </c>
      <c r="B641" s="54">
        <f ca="1" t="shared" si="3558"/>
        <v>43643</v>
      </c>
      <c r="C641" s="57">
        <f t="shared" si="3559"/>
        <v>0.0416666666666667</v>
      </c>
      <c r="D641" s="68" t="str">
        <f ca="1" t="shared" si="3525"/>
        <v>白班</v>
      </c>
      <c r="E641" s="68" t="str">
        <f ca="1" t="shared" si="3526"/>
        <v>乙</v>
      </c>
      <c r="F641" s="68">
        <f ca="1">SUMPRODUCT((成本日报!$A$3:$A$95=计划!B641)*(成本日报!$B$3:$B$95=计划!$D641),成本日报!$C$3:$C$95)</f>
        <v>2</v>
      </c>
      <c r="G641" s="382">
        <f ca="1" t="shared" si="3560"/>
        <v>43643.4583333318</v>
      </c>
      <c r="H641" s="382">
        <f ca="1" t="shared" si="3527"/>
        <v>43643.4652777762</v>
      </c>
      <c r="I641" s="382">
        <f ca="1" t="shared" si="3528"/>
        <v>43643.4708333318</v>
      </c>
      <c r="J641" s="382">
        <f ca="1" t="shared" si="3529"/>
        <v>43643.4999999985</v>
      </c>
      <c r="K641" s="382">
        <f ca="1" t="shared" si="3530"/>
        <v>43643.5624999985</v>
      </c>
      <c r="L641" s="382">
        <f ca="1" t="shared" si="3531"/>
        <v>43643.5833333318</v>
      </c>
      <c r="M641" s="398" t="str">
        <f>IF(_tag_month_day!A637="","",_tag_month_day!A637)</f>
        <v/>
      </c>
      <c r="N641" s="398" t="str">
        <f>IF(_tag_month_day!B637="","",_tag_month_day!B637)</f>
        <v/>
      </c>
      <c r="O641" s="399" t="e">
        <f t="shared" si="3532"/>
        <v>#VALUE!</v>
      </c>
      <c r="P641" s="398" t="str">
        <f>IF(_tag_month_day!C637="","",_tag_month_day!C637)</f>
        <v/>
      </c>
      <c r="Q641" s="398" t="str">
        <f>IF(_tag_month_day!D637="","",_tag_month_day!D637)</f>
        <v/>
      </c>
      <c r="R641" s="416">
        <f>IF(_tag_month_day!CB637="",R640,_tag_month_day!CB637/100)</f>
        <v>0.07</v>
      </c>
      <c r="S641" s="417" t="str">
        <f>IF(_tag_month_day!E637="","",_tag_month_day!E637)</f>
        <v/>
      </c>
      <c r="T641" s="417" t="str">
        <f>IF(_tag_month_day!F637="","",_tag_month_day!F637)</f>
        <v/>
      </c>
      <c r="U641" s="418" t="e">
        <f t="shared" si="3486"/>
        <v>#VALUE!</v>
      </c>
      <c r="V641" s="53" t="e">
        <f t="shared" si="3487"/>
        <v>#VALUE!</v>
      </c>
      <c r="W641" s="419" t="str">
        <f>IF(_jhy_month_day!A637="","",_jhy_month_day!A637)</f>
        <v/>
      </c>
      <c r="X641" s="420" t="str">
        <f>IF(_jhy_month_day!B637="","",_jhy_month_day!B637/100)</f>
        <v/>
      </c>
      <c r="Y641" s="420" t="str">
        <f>IF(_jhy_month_day!C637="","",_jhy_month_day!C637/100)</f>
        <v/>
      </c>
      <c r="Z641" s="439">
        <f t="shared" si="3576"/>
        <v>159</v>
      </c>
      <c r="AA641" s="440" t="str">
        <f>IF(_tag_month_day!G637="","",_tag_month_day!G637/100)</f>
        <v/>
      </c>
      <c r="AB641" s="440" t="str">
        <f>IF(_tag_month_day!H637="","",_tag_month_day!H637/100)</f>
        <v/>
      </c>
      <c r="AC641" s="193">
        <f t="shared" si="3533"/>
        <v>1.59963432013121</v>
      </c>
      <c r="AD641" s="441" t="str">
        <f t="shared" si="3534"/>
        <v/>
      </c>
      <c r="AE641" s="442" t="str">
        <f t="shared" si="3535"/>
        <v/>
      </c>
      <c r="AF641" s="443">
        <v>1</v>
      </c>
      <c r="AG641" s="68" t="str">
        <f>IF(_duihao_month_day!A637="","",_duihao_month_day!A637)</f>
        <v/>
      </c>
      <c r="AH641" s="463">
        <f>IF(_gyk_month_day!B637="",AH640,_gyk_month_day!B637)</f>
        <v>820</v>
      </c>
      <c r="AI641" s="464"/>
      <c r="AJ641" s="68" t="str">
        <f>IF(_tag_month_day!I637="","",_tag_month_day!I637)</f>
        <v/>
      </c>
      <c r="AK641" s="465" t="str">
        <f>IF(_tzyy_month_day!A637="","",_tzyy_month_day!A637)</f>
        <v/>
      </c>
      <c r="AL641" s="465" t="str">
        <f>IF(_tzyy_month_day!B637="","",_tzyy_month_day!B637)</f>
        <v/>
      </c>
      <c r="AM641" s="465" t="str">
        <f>IF(_tzyy_month_day!C637="","",_tzyy_month_day!C637)</f>
        <v/>
      </c>
      <c r="AN641" s="466" t="str">
        <f>IF(_tag_month_day!CG637="","",_tag_month_day!CG637)</f>
        <v/>
      </c>
      <c r="AO641" s="466" t="str">
        <f>IF(_tag_month_day!CH637="","",_tag_month_day!CH637)</f>
        <v/>
      </c>
      <c r="AP641" s="486" t="e">
        <f t="shared" si="3536"/>
        <v>#VALUE!</v>
      </c>
      <c r="AQ641" s="487" t="str">
        <f>IF(_tag_month_day!J637="","",_tag_month_day!J637/100)</f>
        <v/>
      </c>
      <c r="AR641" s="488">
        <f t="shared" si="3537"/>
        <v>1.3</v>
      </c>
      <c r="AS641" s="489" t="e">
        <f t="shared" si="3488"/>
        <v>#VALUE!</v>
      </c>
      <c r="AT641" s="489">
        <f t="shared" si="3538"/>
        <v>0</v>
      </c>
      <c r="AU641" s="490" t="str">
        <f>IF(_tag_month_day!K637="","",_tag_month_day!K637)</f>
        <v/>
      </c>
      <c r="AV641" s="491" t="str">
        <f>IF(_tag_month_day!L637="","",_tag_month_day!L637/100)</f>
        <v/>
      </c>
      <c r="AW641" s="420">
        <f t="shared" si="3847"/>
        <v>0</v>
      </c>
      <c r="AX641" s="420">
        <f t="shared" si="3539"/>
        <v>0</v>
      </c>
      <c r="AY641" s="420" t="str">
        <f>IF(_tag_month_day!M637="","",_tag_month_day!M637/100)</f>
        <v/>
      </c>
      <c r="AZ641" s="420" t="str">
        <f>IF(_tag_month_day!N637="","",_tag_month_day!N637/100)</f>
        <v/>
      </c>
      <c r="BA641" s="420" t="str">
        <f>IF(_tag_month_day!O637="","",_tag_month_day!O637/100)</f>
        <v/>
      </c>
      <c r="BB641" s="496" t="str">
        <f>IF(_tag_month_day!P637="","",_tag_month_day!P637/100)</f>
        <v/>
      </c>
      <c r="BC641" s="496">
        <f t="shared" si="3540"/>
        <v>0</v>
      </c>
      <c r="BD641" s="496" t="str">
        <f>IF(_tag_month_day!Q637="","",_tag_month_day!Q637/100)</f>
        <v/>
      </c>
      <c r="BE641" s="510" t="str">
        <f>IF(_tag_month_day!R637="","",_tag_month_day!R637/100)</f>
        <v/>
      </c>
      <c r="BF641" s="413" t="str">
        <f>IF(_tag_month_day!CC637="","",_tag_month_day!CC637/100)</f>
        <v/>
      </c>
      <c r="BG641" s="511" t="e">
        <f t="shared" si="3489"/>
        <v>#VALUE!</v>
      </c>
      <c r="BH641" s="198">
        <f t="shared" si="3490"/>
        <v>0</v>
      </c>
      <c r="BI641" s="512" t="e">
        <f>IF(CX641=0,BI640,(DK641*查询!$R$5+DL641*查询!$Q$5+DM641*查询!$N$5+DN641*查询!$O$5+DO641*查询!$P$5)*AF641/CX641)</f>
        <v>#VALUE!</v>
      </c>
      <c r="BJ641" s="512" t="e">
        <f>IF(CX641=0,BJ640,(DP641*查询!$S$5+DQ641*查询!$T$5+DR641*查询!$U$5)*AF641/CX641)</f>
        <v>#VALUE!</v>
      </c>
      <c r="BK641" s="512">
        <f t="shared" si="3541"/>
        <v>1</v>
      </c>
      <c r="BL641" s="513" t="str">
        <f>IF(_cfyc_month_day!A637="","",_cfyc_month_day!A637)</f>
        <v/>
      </c>
      <c r="BM641" s="513" t="str">
        <f>IF(_cfyc_month_day!B637="","",_cfyc_month_day!B637)</f>
        <v/>
      </c>
      <c r="BN641" s="513" t="str">
        <f>IF(_cfyc_month_day!C637="","",_cfyc_month_day!C637)</f>
        <v/>
      </c>
      <c r="BO641" s="522" t="str">
        <f>IF(_cfyc_month_day!D637="","",_cfyc_month_day!D637)</f>
        <v/>
      </c>
      <c r="BP641" s="522" t="str">
        <f>IF(_cfyc_month_day!E637="","",_cfyc_month_day!E637)</f>
        <v/>
      </c>
      <c r="BQ641" s="522" t="str">
        <f>IF(_cfyc_month_day!F637="","",_cfyc_month_day!F637)</f>
        <v/>
      </c>
      <c r="BR641" s="513" t="str">
        <f>IF(_tag_month_day!T637="","",_tag_month_day!T637)</f>
        <v/>
      </c>
      <c r="BS641" s="513" t="str">
        <f>IF(_tag_month_day!U637="","",_tag_month_day!U637)</f>
        <v/>
      </c>
      <c r="BT641" s="523" t="str">
        <f t="shared" si="3542"/>
        <v/>
      </c>
      <c r="BU641" s="223" t="str">
        <f>IF(_tag_month_day!V637="","",_tag_month_day!V637)</f>
        <v/>
      </c>
      <c r="BV641" s="206" t="str">
        <f>IF(_tag_month_day!W637="","",_tag_month_day!W637)</f>
        <v/>
      </c>
      <c r="BW641" s="540" t="str">
        <f>IF(_tag_month_day!X637="","",_tag_month_day!X637)</f>
        <v/>
      </c>
      <c r="BX641" s="540" t="str">
        <f>IF(_tag_month_day!Y637="","",_tag_month_day!Y637)</f>
        <v/>
      </c>
      <c r="BY641" s="541">
        <f ca="1" t="shared" si="3543"/>
        <v>43643.5833333318</v>
      </c>
      <c r="BZ641" s="542"/>
      <c r="CA641" s="562" t="str">
        <f>IF(_jhy2_month_day!A637="","",_jhy2_month_day!A637)</f>
        <v/>
      </c>
      <c r="CB641" s="464" t="str">
        <f>IF(_jhy2_month_day!B637="","",_jhy2_month_day!B637)</f>
        <v/>
      </c>
      <c r="CC641" s="464" t="str">
        <f>IF(_jhy2_month_day!C637="","",_jhy2_month_day!C637)</f>
        <v/>
      </c>
      <c r="CD641" s="464" t="str">
        <f>IF(_jhy2_month_day!D637="","",_jhy2_month_day!D637)</f>
        <v/>
      </c>
      <c r="CE641" s="464" t="str">
        <f>IF(_jhy2_month_day!E637="","",_jhy2_month_day!E637)</f>
        <v/>
      </c>
      <c r="CF641" s="464" t="str">
        <f>IF(_jhy2_month_day!F637="","",_jhy2_month_day!F637)</f>
        <v/>
      </c>
      <c r="CG641" s="464" t="str">
        <f>IF(_jhy2_month_day!G637="","",_jhy2_month_day!G637)</f>
        <v/>
      </c>
      <c r="CH641" s="464" t="str">
        <f>IF(_jhy2_month_day!H637="","",_jhy2_month_day!H637)</f>
        <v/>
      </c>
      <c r="CI641" s="464" t="str">
        <f>IF(_jhy2_month_day!I637="","",_jhy2_month_day!I637)</f>
        <v/>
      </c>
      <c r="CJ641" s="464" t="str">
        <f>IF(_jhy2_month_day!J637="","",_jhy2_month_day!J637)</f>
        <v/>
      </c>
      <c r="CK641" s="464" t="str">
        <f>IF(_jhy2_month_day!K637="","",_jhy2_month_day!K637)</f>
        <v/>
      </c>
      <c r="CL641" s="562" t="str">
        <f>IF(_jhy2_month_day!L637="","",_jhy2_month_day!L637)</f>
        <v/>
      </c>
      <c r="CM641" s="562" t="str">
        <f>IF(_jhy2_month_day!M637="","",_jhy2_month_day!M637)</f>
        <v/>
      </c>
      <c r="CN641" s="562" t="str">
        <f>IF(_jhy2_month_day!N637="","",_jhy2_month_day!N637)</f>
        <v/>
      </c>
      <c r="CO641" s="562" t="str">
        <f>IF(_jhy2_month_day!O637="","",_jhy2_month_day!O637)</f>
        <v/>
      </c>
      <c r="CP641" s="562" t="str">
        <f>IF(_jhy2_month_day!P637="","",_jhy2_month_day!P637)</f>
        <v/>
      </c>
      <c r="CQ641" s="562" t="str">
        <f>IF(_jhy2_month_day!Q637="","",_jhy2_month_day!Q637)</f>
        <v/>
      </c>
      <c r="CR641" s="563" t="str">
        <f>IF(_jhy2_month_day!R637="","",_jhy2_month_day!R637)</f>
        <v/>
      </c>
      <c r="CS641" s="576" t="str">
        <f>IF(_jhy2_month_day!S637="","",_jhy2_month_day!S637)</f>
        <v/>
      </c>
      <c r="CT641" s="562" t="str">
        <f>IF(_jhy2_month_day!T637="","",_jhy2_month_day!T637)</f>
        <v/>
      </c>
      <c r="CU641" s="577" t="e">
        <f t="shared" si="3491"/>
        <v>#VALUE!</v>
      </c>
      <c r="CV641" s="198" t="e">
        <f t="shared" si="3492"/>
        <v>#VALUE!</v>
      </c>
      <c r="CW641" s="192" t="e">
        <f t="shared" si="3493"/>
        <v>#VALUE!</v>
      </c>
      <c r="CX641" s="192" t="e">
        <f t="shared" si="3494"/>
        <v>#VALUE!</v>
      </c>
      <c r="CY641" s="202" t="e">
        <f t="shared" si="3495"/>
        <v>#VALUE!</v>
      </c>
      <c r="CZ641" s="192" t="e">
        <f t="shared" ref="CZ641:DI641" si="3853">$AJ641*EF641</f>
        <v>#VALUE!</v>
      </c>
      <c r="DA641" s="192" t="e">
        <f t="shared" si="3853"/>
        <v>#VALUE!</v>
      </c>
      <c r="DB641" s="192" t="e">
        <f t="shared" si="3853"/>
        <v>#VALUE!</v>
      </c>
      <c r="DC641" s="192" t="e">
        <f t="shared" si="3853"/>
        <v>#VALUE!</v>
      </c>
      <c r="DD641" s="192" t="e">
        <f t="shared" si="3853"/>
        <v>#VALUE!</v>
      </c>
      <c r="DE641" s="192" t="e">
        <f t="shared" si="3853"/>
        <v>#VALUE!</v>
      </c>
      <c r="DF641" s="192" t="e">
        <f t="shared" si="3853"/>
        <v>#VALUE!</v>
      </c>
      <c r="DG641" s="192" t="e">
        <f t="shared" si="3853"/>
        <v>#VALUE!</v>
      </c>
      <c r="DH641" s="192" t="e">
        <f t="shared" si="3853"/>
        <v>#VALUE!</v>
      </c>
      <c r="DI641" s="192" t="e">
        <f t="shared" si="3853"/>
        <v>#VALUE!</v>
      </c>
      <c r="DJ641" s="192" t="e">
        <f t="shared" si="3497"/>
        <v>#VALUE!</v>
      </c>
      <c r="DK641" s="192" t="e">
        <f t="shared" si="3498"/>
        <v>#VALUE!</v>
      </c>
      <c r="DL641" s="192" t="e">
        <f t="shared" si="3499"/>
        <v>#VALUE!</v>
      </c>
      <c r="DM641" s="192" t="e">
        <f t="shared" si="3500"/>
        <v>#VALUE!</v>
      </c>
      <c r="DN641" s="192" t="e">
        <f t="shared" si="3501"/>
        <v>#VALUE!</v>
      </c>
      <c r="DO641" s="192" t="e">
        <f t="shared" si="3502"/>
        <v>#VALUE!</v>
      </c>
      <c r="DP641" s="192" t="e">
        <f t="shared" si="3503"/>
        <v>#VALUE!</v>
      </c>
      <c r="DQ641" s="192" t="e">
        <f t="shared" si="3504"/>
        <v>#VALUE!</v>
      </c>
      <c r="DR641" s="192" t="e">
        <f t="shared" si="3505"/>
        <v>#VALUE!</v>
      </c>
      <c r="DS641" s="192" t="e">
        <f t="shared" si="3506"/>
        <v>#VALUE!</v>
      </c>
      <c r="DT641" s="192" t="e">
        <f t="shared" si="3507"/>
        <v>#VALUE!</v>
      </c>
      <c r="DU641" s="192" t="e">
        <f t="shared" si="3508"/>
        <v>#VALUE!</v>
      </c>
      <c r="DV641" s="198" t="e">
        <f t="shared" si="3509"/>
        <v>#VALUE!</v>
      </c>
      <c r="DW641" s="198" t="e">
        <f t="shared" si="3510"/>
        <v>#DIV/0!</v>
      </c>
      <c r="DX641" s="198" t="e">
        <f t="shared" si="3511"/>
        <v>#DIV/0!</v>
      </c>
      <c r="DY641" s="198" t="e">
        <f t="shared" si="3512"/>
        <v>#VALUE!</v>
      </c>
      <c r="DZ641" s="198" t="e">
        <f t="shared" si="3513"/>
        <v>#VALUE!</v>
      </c>
      <c r="EA641" s="198" t="e">
        <f t="shared" si="3514"/>
        <v>#VALUE!</v>
      </c>
      <c r="EB641" s="198" t="e">
        <f t="shared" si="3515"/>
        <v>#VALUE!</v>
      </c>
      <c r="EC641" s="198" t="e">
        <f t="shared" si="3516"/>
        <v>#DIV/0!</v>
      </c>
      <c r="ED641" s="198" t="e">
        <f t="shared" si="3517"/>
        <v>#VALUE!</v>
      </c>
      <c r="EE641" s="198" t="e">
        <f t="shared" si="3518"/>
        <v>#VALUE!</v>
      </c>
      <c r="EF641" s="198" t="e">
        <f t="shared" ref="EF641:EO641" si="3854">DV641/SUM($DV641:$EE641)</f>
        <v>#VALUE!</v>
      </c>
      <c r="EG641" s="198" t="e">
        <f t="shared" si="3854"/>
        <v>#DIV/0!</v>
      </c>
      <c r="EH641" s="198" t="e">
        <f t="shared" si="3854"/>
        <v>#DIV/0!</v>
      </c>
      <c r="EI641" s="198" t="e">
        <f t="shared" si="3854"/>
        <v>#VALUE!</v>
      </c>
      <c r="EJ641" s="198" t="e">
        <f t="shared" si="3854"/>
        <v>#VALUE!</v>
      </c>
      <c r="EK641" s="198" t="e">
        <f t="shared" si="3854"/>
        <v>#VALUE!</v>
      </c>
      <c r="EL641" s="198" t="e">
        <f t="shared" si="3854"/>
        <v>#VALUE!</v>
      </c>
      <c r="EM641" s="198" t="e">
        <f t="shared" si="3854"/>
        <v>#DIV/0!</v>
      </c>
      <c r="EN641" s="198" t="e">
        <f t="shared" si="3854"/>
        <v>#VALUE!</v>
      </c>
      <c r="EO641" s="198" t="e">
        <f t="shared" si="3854"/>
        <v>#VALUE!</v>
      </c>
      <c r="EP641" s="511">
        <f t="shared" ref="EP641:EW641" si="3855">EP640</f>
        <v>0.08</v>
      </c>
      <c r="EQ641" s="511">
        <f t="shared" si="3855"/>
        <v>0.015</v>
      </c>
      <c r="ER641" s="511">
        <f t="shared" si="3855"/>
        <v>0.015</v>
      </c>
      <c r="ES641" s="511">
        <f t="shared" si="3855"/>
        <v>0.015</v>
      </c>
      <c r="ET641" s="511">
        <f t="shared" si="3855"/>
        <v>0.015</v>
      </c>
      <c r="EU641" s="511">
        <f t="shared" si="3855"/>
        <v>0.09</v>
      </c>
      <c r="EV641" s="511">
        <f t="shared" si="3855"/>
        <v>0.09</v>
      </c>
      <c r="EW641" s="511">
        <f t="shared" si="3855"/>
        <v>0.09</v>
      </c>
      <c r="EX641" s="420" t="str">
        <f>IF(_tag_month_day!AS637="","",_tag_month_day!AS637/100)</f>
        <v/>
      </c>
      <c r="EY641" s="420" t="str">
        <f>IF(_tag_month_day!AT637="","",_tag_month_day!AT637/100)</f>
        <v/>
      </c>
      <c r="EZ641" s="420" t="str">
        <f>IF(_tag_month_day!AU637="","",_tag_month_day!AU637/100)</f>
        <v/>
      </c>
      <c r="FA641" s="420" t="str">
        <f>IF(_tag_month_day!AV637="","",_tag_month_day!AV637/100)</f>
        <v/>
      </c>
      <c r="FB641" s="420" t="str">
        <f>IF(_tag_month_day!AW637="","",_tag_month_day!AW637/100)</f>
        <v/>
      </c>
      <c r="FC641" s="420" t="str">
        <f>IF(_tag_month_day!AX637="","",_tag_month_day!AX637/100)</f>
        <v/>
      </c>
      <c r="FD641" s="510">
        <f t="shared" si="3547"/>
        <v>0.33</v>
      </c>
      <c r="FE641" s="510">
        <f t="shared" si="3548"/>
        <v>0.19</v>
      </c>
      <c r="FF641" s="510">
        <f t="shared" si="3549"/>
        <v>0.003</v>
      </c>
      <c r="FG641" s="510">
        <f t="shared" si="3550"/>
        <v>0</v>
      </c>
      <c r="FH641" s="603">
        <f t="shared" si="3551"/>
        <v>0.0001</v>
      </c>
      <c r="FI641" s="510">
        <f t="shared" ref="FI641:FR641" si="3856">FI640</f>
        <v>0.41</v>
      </c>
      <c r="FJ641" s="510">
        <f t="shared" si="3856"/>
        <v>0.11</v>
      </c>
      <c r="FK641" s="510">
        <f t="shared" si="3856"/>
        <v>0.015</v>
      </c>
      <c r="FL641" s="510">
        <f t="shared" si="3856"/>
        <v>0</v>
      </c>
      <c r="FM641" s="603">
        <f t="shared" si="3856"/>
        <v>0.0001</v>
      </c>
      <c r="FN641" s="510" t="str">
        <f>IF(_tag_month_day!AY637="","",_tag_month_day!AY637/100)</f>
        <v/>
      </c>
      <c r="FO641" s="510" t="str">
        <f>IF(_tag_month_day!AZ637="","",_tag_month_day!AZ637/100)</f>
        <v/>
      </c>
      <c r="FP641" s="510" t="str">
        <f>IF(_tag_month_day!BA637="","",_tag_month_day!BA637/100)</f>
        <v/>
      </c>
      <c r="FQ641" s="510" t="str">
        <f>IF(_tag_month_day!BB637="","",_tag_month_day!BB637/100)</f>
        <v/>
      </c>
      <c r="FR641" s="603" t="str">
        <f>IF(_tag_month_day!BC637="","",_tag_month_day!BC637/100)</f>
        <v/>
      </c>
      <c r="FS641" s="510" t="str">
        <f>IF(_tag_month_day!BD637="","",_tag_month_day!BD637/100)</f>
        <v/>
      </c>
      <c r="FT641" s="510" t="str">
        <f>IF(_tag_month_day!BE637="","",_tag_month_day!BE637/100)</f>
        <v/>
      </c>
      <c r="FU641" s="510" t="str">
        <f>IF(_tag_month_day!BF637="","",_tag_month_day!BF637/100)</f>
        <v/>
      </c>
      <c r="FV641" s="510" t="str">
        <f>IF(_tag_month_day!BG637="","",_tag_month_day!BG637/100)</f>
        <v/>
      </c>
      <c r="FW641" s="603" t="str">
        <f>IF(_tag_month_day!BH637="","",_tag_month_day!BH637/100)</f>
        <v/>
      </c>
      <c r="FX641" s="510" t="str">
        <f>IF(_tag_month_day!BI637="","",_tag_month_day!BI637/100)</f>
        <v/>
      </c>
      <c r="FY641" s="510" t="str">
        <f>IF(_tag_month_day!BJ637="","",_tag_month_day!BJ637/100)</f>
        <v/>
      </c>
      <c r="FZ641" s="605" t="str">
        <f>IF(_tag_month_day!BK637="","",_tag_month_day!BK637/100)</f>
        <v/>
      </c>
      <c r="GA641" s="510" t="str">
        <f>IF(_tag_month_day!BL637="","",_tag_month_day!BL637/100)</f>
        <v/>
      </c>
      <c r="GB641" s="603" t="str">
        <f>IF(_tag_month_day!BM637="","",_tag_month_day!BM637/100)</f>
        <v/>
      </c>
      <c r="GC641" s="420" t="str">
        <f>IF(_tag_month_day!BN637="","",_tag_month_day!BN637/100)</f>
        <v/>
      </c>
      <c r="GD641" s="420" t="str">
        <f>IF(_tag_month_day!BO637="","",_tag_month_day!BO637/100)</f>
        <v/>
      </c>
      <c r="GE641" s="420" t="str">
        <f>IF(_tag_month_day!BP637="","",_tag_month_day!BP637/100)</f>
        <v/>
      </c>
      <c r="GF641" s="420" t="str">
        <f>IF(_tag_month_day!BQ637="","",_tag_month_day!BQ637/100)</f>
        <v/>
      </c>
      <c r="GG641" s="420" t="str">
        <f>IF(_tag_month_day!BR637="","",_tag_month_day!BR637/100)</f>
        <v/>
      </c>
      <c r="GH641" s="420" t="str">
        <f>IF(_tag_month_day!BS637="","",_tag_month_day!BS637/100)</f>
        <v/>
      </c>
      <c r="GI641" s="603" t="str">
        <f>IF(_tag_month_day!BT637="","",_tag_month_day!BT637/100)</f>
        <v/>
      </c>
      <c r="GJ641" s="612" t="str">
        <f>IF(_tag_month_day!BU637="","",_tag_month_day!BU637/100)</f>
        <v/>
      </c>
      <c r="GK641" s="620" t="str">
        <f>IF(_tag_month_day!BV637="",IF(_rlcf_month_day!A$2="","",_rlcf_month_day!A$2/100),_tag_month_day!BV637/100)</f>
        <v/>
      </c>
      <c r="GL641" s="620" t="str">
        <f>IF(_tag_month_day!BW637="",IF(_rlcf_month_day!B$2="","",_rlcf_month_day!B$2/100),_tag_month_day!BW637/100)</f>
        <v/>
      </c>
      <c r="GM641" s="621" t="str">
        <f>IF(_tag_month_day!BX637="",IF(_rlcf_month_day!C$2="","",_rlcf_month_day!C$2/100),_tag_month_day!BX637/100)</f>
        <v/>
      </c>
      <c r="GN641" s="620" t="str">
        <f>IF(_tag_month_day!BV637="",IF(_rlcf_month_day!A$2="","",_rlcf_month_day!A$2/100),_tag_month_day!BV637/100)</f>
        <v/>
      </c>
      <c r="GO641" s="620" t="str">
        <f>IF(_tag_month_day!BW637="",IF(_rlcf_month_day!B$2="","",_rlcf_month_day!B$2/100),_tag_month_day!BW637/100)</f>
        <v/>
      </c>
      <c r="GP641" s="620" t="str">
        <f>IF(_tag_month_day!CD637="",IF(_rlcf_month_day!E$2="","",_rlcf_month_day!E$2/100),_tag_month_day!CD637/100)</f>
        <v/>
      </c>
      <c r="GQ641" s="620" t="str">
        <f>IF(_tag_month_day!CE637="",IF(_rlcf_month_day!F$2="","",_rlcf_month_day!F$2/100),_tag_month_day!CE637/100)</f>
        <v/>
      </c>
      <c r="GR641" s="621" t="str">
        <f>IF(_tag_month_day!CF637="",IF(_rlcf_month_day!G$2="","",_rlcf_month_day!G$2/100),_tag_month_day!CF637/100)</f>
        <v/>
      </c>
      <c r="GS641" s="626">
        <f t="shared" ref="GS641:HH641" si="3857">GS640</f>
        <v>0.953</v>
      </c>
      <c r="GT641" s="626">
        <f t="shared" si="3857"/>
        <v>0.55</v>
      </c>
      <c r="GU641" s="626">
        <f t="shared" si="3857"/>
        <v>0.55</v>
      </c>
      <c r="GV641" s="626">
        <f t="shared" si="3857"/>
        <v>0.55</v>
      </c>
      <c r="GW641" s="626">
        <f t="shared" si="3857"/>
        <v>0.5</v>
      </c>
      <c r="GX641" s="626">
        <f t="shared" si="3857"/>
        <v>0.935</v>
      </c>
      <c r="GY641" s="626">
        <f t="shared" si="3857"/>
        <v>0.15</v>
      </c>
      <c r="GZ641" s="626">
        <f t="shared" si="3857"/>
        <v>1</v>
      </c>
      <c r="HA641" s="632">
        <f t="shared" si="3857"/>
        <v>0.047</v>
      </c>
      <c r="HB641" s="632">
        <f t="shared" si="3857"/>
        <v>0.45</v>
      </c>
      <c r="HC641" s="632">
        <f t="shared" si="3857"/>
        <v>0.45</v>
      </c>
      <c r="HD641" s="632">
        <f t="shared" si="3857"/>
        <v>0.45</v>
      </c>
      <c r="HE641" s="632">
        <f t="shared" si="3857"/>
        <v>0.5</v>
      </c>
      <c r="HF641" s="632">
        <f t="shared" si="3857"/>
        <v>0.065</v>
      </c>
      <c r="HG641" s="632">
        <f t="shared" si="3857"/>
        <v>0.85</v>
      </c>
      <c r="HH641" s="632">
        <f t="shared" si="3857"/>
        <v>0</v>
      </c>
      <c r="HI641" s="68">
        <f t="shared" si="3523"/>
        <v>0</v>
      </c>
      <c r="HJ641" s="68" t="e">
        <f t="shared" si="3554"/>
        <v>#VALUE!</v>
      </c>
      <c r="HK641" s="202">
        <f t="shared" si="3555"/>
        <v>0.85</v>
      </c>
      <c r="HL641" s="464">
        <f t="shared" si="3556"/>
        <v>550000</v>
      </c>
      <c r="HM641" s="464">
        <f t="shared" si="3557"/>
        <v>480000</v>
      </c>
      <c r="HN641" s="192" t="e">
        <f t="shared" si="3524"/>
        <v>#VALUE!</v>
      </c>
      <c r="HO641" s="192" t="e">
        <f>HN641*HK641*$HO$2/HL641*1000000</f>
        <v>#VALUE!</v>
      </c>
      <c r="HP641" s="192" t="e">
        <f>HN641*HK641*$HP$2/HM641*1000000</f>
        <v>#VALUE!</v>
      </c>
    </row>
    <row r="642" customFormat="1" spans="1:224">
      <c r="A642" s="381">
        <v>637</v>
      </c>
      <c r="B642" s="54">
        <f ca="1" t="shared" si="3558"/>
        <v>43643</v>
      </c>
      <c r="C642" s="57">
        <f t="shared" si="3559"/>
        <v>0.0416666666666667</v>
      </c>
      <c r="D642" s="68" t="str">
        <f ca="1" t="shared" si="3525"/>
        <v>白班</v>
      </c>
      <c r="E642" s="68" t="str">
        <f ca="1" t="shared" si="3526"/>
        <v>乙</v>
      </c>
      <c r="F642" s="68">
        <f ca="1">SUMPRODUCT((成本日报!$A$3:$A$95=计划!B642)*(成本日报!$B$3:$B$95=计划!$D642),成本日报!$C$3:$C$95)</f>
        <v>2</v>
      </c>
      <c r="G642" s="382">
        <f ca="1" t="shared" si="3560"/>
        <v>43643.4999999985</v>
      </c>
      <c r="H642" s="382">
        <f ca="1" t="shared" si="3527"/>
        <v>43643.5069444429</v>
      </c>
      <c r="I642" s="382">
        <f ca="1" t="shared" si="3528"/>
        <v>43643.5124999985</v>
      </c>
      <c r="J642" s="382">
        <f ca="1" t="shared" si="3529"/>
        <v>43643.5416666651</v>
      </c>
      <c r="K642" s="382">
        <f ca="1" t="shared" si="3530"/>
        <v>43643.6041666651</v>
      </c>
      <c r="L642" s="382">
        <f ca="1" t="shared" si="3531"/>
        <v>43643.6249999985</v>
      </c>
      <c r="M642" s="398" t="str">
        <f>IF(_tag_month_day!A638="","",_tag_month_day!A638)</f>
        <v/>
      </c>
      <c r="N642" s="398" t="str">
        <f>IF(_tag_month_day!B638="","",_tag_month_day!B638)</f>
        <v/>
      </c>
      <c r="O642" s="399" t="e">
        <f t="shared" si="3532"/>
        <v>#VALUE!</v>
      </c>
      <c r="P642" s="398" t="str">
        <f>IF(_tag_month_day!C638="","",_tag_month_day!C638)</f>
        <v/>
      </c>
      <c r="Q642" s="398" t="str">
        <f>IF(_tag_month_day!D638="","",_tag_month_day!D638)</f>
        <v/>
      </c>
      <c r="R642" s="416">
        <f>IF(_tag_month_day!CB638="",R641,_tag_month_day!CB638/100)</f>
        <v>0.07</v>
      </c>
      <c r="S642" s="417" t="str">
        <f>IF(_tag_month_day!E638="","",_tag_month_day!E638)</f>
        <v/>
      </c>
      <c r="T642" s="417" t="str">
        <f>IF(_tag_month_day!F638="","",_tag_month_day!F638)</f>
        <v/>
      </c>
      <c r="U642" s="418" t="e">
        <f t="shared" si="3486"/>
        <v>#VALUE!</v>
      </c>
      <c r="V642" s="53" t="e">
        <f t="shared" si="3487"/>
        <v>#VALUE!</v>
      </c>
      <c r="W642" s="419" t="str">
        <f>IF(_jhy_month_day!A638="","",_jhy_month_day!A638)</f>
        <v/>
      </c>
      <c r="X642" s="420" t="str">
        <f>IF(_jhy_month_day!B638="","",_jhy_month_day!B638/100)</f>
        <v/>
      </c>
      <c r="Y642" s="420" t="str">
        <f>IF(_jhy_month_day!C638="","",_jhy_month_day!C638/100)</f>
        <v/>
      </c>
      <c r="Z642" s="439">
        <f t="shared" si="3576"/>
        <v>160</v>
      </c>
      <c r="AA642" s="440" t="str">
        <f>IF(_tag_month_day!G638="","",_tag_month_day!G638/100)</f>
        <v/>
      </c>
      <c r="AB642" s="440" t="str">
        <f>IF(_tag_month_day!H638="","",_tag_month_day!H638/100)</f>
        <v/>
      </c>
      <c r="AC642" s="193">
        <f t="shared" si="3533"/>
        <v>1.59963432013121</v>
      </c>
      <c r="AD642" s="441" t="str">
        <f t="shared" si="3534"/>
        <v/>
      </c>
      <c r="AE642" s="442" t="str">
        <f t="shared" si="3535"/>
        <v/>
      </c>
      <c r="AF642" s="443">
        <v>1</v>
      </c>
      <c r="AG642" s="68" t="str">
        <f>IF(_duihao_month_day!A638="","",_duihao_month_day!A638)</f>
        <v/>
      </c>
      <c r="AH642" s="463">
        <f>IF(_gyk_month_day!B638="",AH641,_gyk_month_day!B638)</f>
        <v>820</v>
      </c>
      <c r="AI642" s="464"/>
      <c r="AJ642" s="68" t="str">
        <f>IF(_tag_month_day!I638="","",_tag_month_day!I638)</f>
        <v/>
      </c>
      <c r="AK642" s="465" t="str">
        <f>IF(_tzyy_month_day!A638="","",_tzyy_month_day!A638)</f>
        <v/>
      </c>
      <c r="AL642" s="465" t="str">
        <f>IF(_tzyy_month_day!B638="","",_tzyy_month_day!B638)</f>
        <v/>
      </c>
      <c r="AM642" s="465" t="str">
        <f>IF(_tzyy_month_day!C638="","",_tzyy_month_day!C638)</f>
        <v/>
      </c>
      <c r="AN642" s="466" t="str">
        <f>IF(_tag_month_day!CG638="","",_tag_month_day!CG638)</f>
        <v/>
      </c>
      <c r="AO642" s="466" t="str">
        <f>IF(_tag_month_day!CH638="","",_tag_month_day!CH638)</f>
        <v/>
      </c>
      <c r="AP642" s="486" t="e">
        <f t="shared" si="3536"/>
        <v>#VALUE!</v>
      </c>
      <c r="AQ642" s="487" t="str">
        <f>IF(_tag_month_day!J638="","",_tag_month_day!J638/100)</f>
        <v/>
      </c>
      <c r="AR642" s="488">
        <f t="shared" si="3537"/>
        <v>1.3</v>
      </c>
      <c r="AS642" s="489" t="e">
        <f t="shared" si="3488"/>
        <v>#VALUE!</v>
      </c>
      <c r="AT642" s="489">
        <f t="shared" si="3538"/>
        <v>0</v>
      </c>
      <c r="AU642" s="490" t="str">
        <f>IF(_tag_month_day!K638="","",_tag_month_day!K638)</f>
        <v/>
      </c>
      <c r="AV642" s="491" t="str">
        <f>IF(_tag_month_day!L638="","",_tag_month_day!L638/100)</f>
        <v/>
      </c>
      <c r="AW642" s="420">
        <f t="shared" si="3847"/>
        <v>0</v>
      </c>
      <c r="AX642" s="420">
        <f t="shared" si="3539"/>
        <v>0</v>
      </c>
      <c r="AY642" s="420" t="str">
        <f>IF(_tag_month_day!M638="","",_tag_month_day!M638/100)</f>
        <v/>
      </c>
      <c r="AZ642" s="420" t="str">
        <f>IF(_tag_month_day!N638="","",_tag_month_day!N638/100)</f>
        <v/>
      </c>
      <c r="BA642" s="420" t="str">
        <f>IF(_tag_month_day!O638="","",_tag_month_day!O638/100)</f>
        <v/>
      </c>
      <c r="BB642" s="496" t="str">
        <f>IF(_tag_month_day!P638="","",_tag_month_day!P638/100)</f>
        <v/>
      </c>
      <c r="BC642" s="496">
        <f t="shared" si="3540"/>
        <v>0</v>
      </c>
      <c r="BD642" s="496" t="str">
        <f>IF(_tag_month_day!Q638="","",_tag_month_day!Q638/100)</f>
        <v/>
      </c>
      <c r="BE642" s="510" t="str">
        <f>IF(_tag_month_day!R638="","",_tag_month_day!R638/100)</f>
        <v/>
      </c>
      <c r="BF642" s="413" t="str">
        <f>IF(_tag_month_day!CC638="","",_tag_month_day!CC638/100)</f>
        <v/>
      </c>
      <c r="BG642" s="511" t="e">
        <f t="shared" si="3489"/>
        <v>#VALUE!</v>
      </c>
      <c r="BH642" s="198">
        <f t="shared" si="3490"/>
        <v>0</v>
      </c>
      <c r="BI642" s="512" t="e">
        <f>IF(CX642=0,BI641,(DK642*查询!$R$5+DL642*查询!$Q$5+DM642*查询!$N$5+DN642*查询!$O$5+DO642*查询!$P$5)*AF642/CX642)</f>
        <v>#VALUE!</v>
      </c>
      <c r="BJ642" s="512" t="e">
        <f>IF(CX642=0,BJ641,(DP642*查询!$S$5+DQ642*查询!$T$5+DR642*查询!$U$5)*AF642/CX642)</f>
        <v>#VALUE!</v>
      </c>
      <c r="BK642" s="512">
        <f t="shared" si="3541"/>
        <v>1</v>
      </c>
      <c r="BL642" s="513" t="str">
        <f>IF(_cfyc_month_day!A638="","",_cfyc_month_day!A638)</f>
        <v/>
      </c>
      <c r="BM642" s="513" t="str">
        <f>IF(_cfyc_month_day!B638="","",_cfyc_month_day!B638)</f>
        <v/>
      </c>
      <c r="BN642" s="513" t="str">
        <f>IF(_cfyc_month_day!C638="","",_cfyc_month_day!C638)</f>
        <v/>
      </c>
      <c r="BO642" s="522" t="str">
        <f>IF(_cfyc_month_day!D638="","",_cfyc_month_day!D638)</f>
        <v/>
      </c>
      <c r="BP642" s="522" t="str">
        <f>IF(_cfyc_month_day!E638="","",_cfyc_month_day!E638)</f>
        <v/>
      </c>
      <c r="BQ642" s="522" t="str">
        <f>IF(_cfyc_month_day!F638="","",_cfyc_month_day!F638)</f>
        <v/>
      </c>
      <c r="BR642" s="513" t="str">
        <f>IF(_tag_month_day!T638="","",_tag_month_day!T638)</f>
        <v/>
      </c>
      <c r="BS642" s="513" t="str">
        <f>IF(_tag_month_day!U638="","",_tag_month_day!U638)</f>
        <v/>
      </c>
      <c r="BT642" s="523" t="str">
        <f t="shared" si="3542"/>
        <v/>
      </c>
      <c r="BU642" s="223" t="str">
        <f>IF(_tag_month_day!V638="","",_tag_month_day!V638)</f>
        <v/>
      </c>
      <c r="BV642" s="206" t="str">
        <f>IF(_tag_month_day!W638="","",_tag_month_day!W638)</f>
        <v/>
      </c>
      <c r="BW642" s="540" t="str">
        <f>IF(_tag_month_day!X638="","",_tag_month_day!X638)</f>
        <v/>
      </c>
      <c r="BX642" s="540" t="str">
        <f>IF(_tag_month_day!Y638="","",_tag_month_day!Y638)</f>
        <v/>
      </c>
      <c r="BY642" s="541">
        <f ca="1" t="shared" si="3543"/>
        <v>43643.6249999985</v>
      </c>
      <c r="BZ642" s="542"/>
      <c r="CA642" s="562" t="str">
        <f>IF(_jhy2_month_day!A638="","",_jhy2_month_day!A638)</f>
        <v/>
      </c>
      <c r="CB642" s="464" t="str">
        <f>IF(_jhy2_month_day!B638="","",_jhy2_month_day!B638)</f>
        <v/>
      </c>
      <c r="CC642" s="464" t="str">
        <f>IF(_jhy2_month_day!C638="","",_jhy2_month_day!C638)</f>
        <v/>
      </c>
      <c r="CD642" s="464" t="str">
        <f>IF(_jhy2_month_day!D638="","",_jhy2_month_day!D638)</f>
        <v/>
      </c>
      <c r="CE642" s="464" t="str">
        <f>IF(_jhy2_month_day!E638="","",_jhy2_month_day!E638)</f>
        <v/>
      </c>
      <c r="CF642" s="464" t="str">
        <f>IF(_jhy2_month_day!F638="","",_jhy2_month_day!F638)</f>
        <v/>
      </c>
      <c r="CG642" s="464" t="str">
        <f>IF(_jhy2_month_day!G638="","",_jhy2_month_day!G638)</f>
        <v/>
      </c>
      <c r="CH642" s="464" t="str">
        <f>IF(_jhy2_month_day!H638="","",_jhy2_month_day!H638)</f>
        <v/>
      </c>
      <c r="CI642" s="464" t="str">
        <f>IF(_jhy2_month_day!I638="","",_jhy2_month_day!I638)</f>
        <v/>
      </c>
      <c r="CJ642" s="464" t="str">
        <f>IF(_jhy2_month_day!J638="","",_jhy2_month_day!J638)</f>
        <v/>
      </c>
      <c r="CK642" s="464" t="str">
        <f>IF(_jhy2_month_day!K638="","",_jhy2_month_day!K638)</f>
        <v/>
      </c>
      <c r="CL642" s="562" t="str">
        <f>IF(_jhy2_month_day!L638="","",_jhy2_month_day!L638)</f>
        <v/>
      </c>
      <c r="CM642" s="562" t="str">
        <f>IF(_jhy2_month_day!M638="","",_jhy2_month_day!M638)</f>
        <v/>
      </c>
      <c r="CN642" s="562" t="str">
        <f>IF(_jhy2_month_day!N638="","",_jhy2_month_day!N638)</f>
        <v/>
      </c>
      <c r="CO642" s="562" t="str">
        <f>IF(_jhy2_month_day!O638="","",_jhy2_month_day!O638)</f>
        <v/>
      </c>
      <c r="CP642" s="562" t="str">
        <f>IF(_jhy2_month_day!P638="","",_jhy2_month_day!P638)</f>
        <v/>
      </c>
      <c r="CQ642" s="562" t="str">
        <f>IF(_jhy2_month_day!Q638="","",_jhy2_month_day!Q638)</f>
        <v/>
      </c>
      <c r="CR642" s="563" t="str">
        <f>IF(_jhy2_month_day!R638="","",_jhy2_month_day!R638)</f>
        <v/>
      </c>
      <c r="CS642" s="576" t="str">
        <f>IF(_jhy2_month_day!S638="","",_jhy2_month_day!S638)</f>
        <v/>
      </c>
      <c r="CT642" s="562" t="str">
        <f>IF(_jhy2_month_day!T638="","",_jhy2_month_day!T638)</f>
        <v/>
      </c>
      <c r="CU642" s="577" t="e">
        <f t="shared" si="3491"/>
        <v>#VALUE!</v>
      </c>
      <c r="CV642" s="198" t="e">
        <f t="shared" si="3492"/>
        <v>#VALUE!</v>
      </c>
      <c r="CW642" s="192" t="e">
        <f t="shared" si="3493"/>
        <v>#VALUE!</v>
      </c>
      <c r="CX642" s="192" t="e">
        <f t="shared" si="3494"/>
        <v>#VALUE!</v>
      </c>
      <c r="CY642" s="202" t="e">
        <f t="shared" si="3495"/>
        <v>#VALUE!</v>
      </c>
      <c r="CZ642" s="192" t="e">
        <f t="shared" ref="CZ642:DI642" si="3858">$AJ642*EF642</f>
        <v>#VALUE!</v>
      </c>
      <c r="DA642" s="192" t="e">
        <f t="shared" si="3858"/>
        <v>#VALUE!</v>
      </c>
      <c r="DB642" s="192" t="e">
        <f t="shared" si="3858"/>
        <v>#VALUE!</v>
      </c>
      <c r="DC642" s="192" t="e">
        <f t="shared" si="3858"/>
        <v>#VALUE!</v>
      </c>
      <c r="DD642" s="192" t="e">
        <f t="shared" si="3858"/>
        <v>#VALUE!</v>
      </c>
      <c r="DE642" s="192" t="e">
        <f t="shared" si="3858"/>
        <v>#VALUE!</v>
      </c>
      <c r="DF642" s="192" t="e">
        <f t="shared" si="3858"/>
        <v>#VALUE!</v>
      </c>
      <c r="DG642" s="192" t="e">
        <f t="shared" si="3858"/>
        <v>#VALUE!</v>
      </c>
      <c r="DH642" s="192" t="e">
        <f t="shared" si="3858"/>
        <v>#VALUE!</v>
      </c>
      <c r="DI642" s="192" t="e">
        <f t="shared" si="3858"/>
        <v>#VALUE!</v>
      </c>
      <c r="DJ642" s="192" t="e">
        <f t="shared" si="3497"/>
        <v>#VALUE!</v>
      </c>
      <c r="DK642" s="192" t="e">
        <f t="shared" si="3498"/>
        <v>#VALUE!</v>
      </c>
      <c r="DL642" s="192" t="e">
        <f t="shared" si="3499"/>
        <v>#VALUE!</v>
      </c>
      <c r="DM642" s="192" t="e">
        <f t="shared" si="3500"/>
        <v>#VALUE!</v>
      </c>
      <c r="DN642" s="192" t="e">
        <f t="shared" si="3501"/>
        <v>#VALUE!</v>
      </c>
      <c r="DO642" s="192" t="e">
        <f t="shared" si="3502"/>
        <v>#VALUE!</v>
      </c>
      <c r="DP642" s="192" t="e">
        <f t="shared" si="3503"/>
        <v>#VALUE!</v>
      </c>
      <c r="DQ642" s="192" t="e">
        <f t="shared" si="3504"/>
        <v>#VALUE!</v>
      </c>
      <c r="DR642" s="192" t="e">
        <f t="shared" si="3505"/>
        <v>#VALUE!</v>
      </c>
      <c r="DS642" s="192" t="e">
        <f t="shared" si="3506"/>
        <v>#VALUE!</v>
      </c>
      <c r="DT642" s="192" t="e">
        <f t="shared" si="3507"/>
        <v>#VALUE!</v>
      </c>
      <c r="DU642" s="192" t="e">
        <f t="shared" si="3508"/>
        <v>#VALUE!</v>
      </c>
      <c r="DV642" s="198" t="e">
        <f t="shared" si="3509"/>
        <v>#VALUE!</v>
      </c>
      <c r="DW642" s="198" t="e">
        <f t="shared" si="3510"/>
        <v>#DIV/0!</v>
      </c>
      <c r="DX642" s="198" t="e">
        <f t="shared" si="3511"/>
        <v>#DIV/0!</v>
      </c>
      <c r="DY642" s="198" t="e">
        <f t="shared" si="3512"/>
        <v>#VALUE!</v>
      </c>
      <c r="DZ642" s="198" t="e">
        <f t="shared" si="3513"/>
        <v>#VALUE!</v>
      </c>
      <c r="EA642" s="198" t="e">
        <f t="shared" si="3514"/>
        <v>#VALUE!</v>
      </c>
      <c r="EB642" s="198" t="e">
        <f t="shared" si="3515"/>
        <v>#VALUE!</v>
      </c>
      <c r="EC642" s="198" t="e">
        <f t="shared" si="3516"/>
        <v>#DIV/0!</v>
      </c>
      <c r="ED642" s="198" t="e">
        <f t="shared" si="3517"/>
        <v>#VALUE!</v>
      </c>
      <c r="EE642" s="198" t="e">
        <f t="shared" si="3518"/>
        <v>#VALUE!</v>
      </c>
      <c r="EF642" s="198" t="e">
        <f t="shared" ref="EF642:EO642" si="3859">DV642/SUM($DV642:$EE642)</f>
        <v>#VALUE!</v>
      </c>
      <c r="EG642" s="198" t="e">
        <f t="shared" si="3859"/>
        <v>#DIV/0!</v>
      </c>
      <c r="EH642" s="198" t="e">
        <f t="shared" si="3859"/>
        <v>#DIV/0!</v>
      </c>
      <c r="EI642" s="198" t="e">
        <f t="shared" si="3859"/>
        <v>#VALUE!</v>
      </c>
      <c r="EJ642" s="198" t="e">
        <f t="shared" si="3859"/>
        <v>#VALUE!</v>
      </c>
      <c r="EK642" s="198" t="e">
        <f t="shared" si="3859"/>
        <v>#VALUE!</v>
      </c>
      <c r="EL642" s="198" t="e">
        <f t="shared" si="3859"/>
        <v>#VALUE!</v>
      </c>
      <c r="EM642" s="198" t="e">
        <f t="shared" si="3859"/>
        <v>#DIV/0!</v>
      </c>
      <c r="EN642" s="198" t="e">
        <f t="shared" si="3859"/>
        <v>#VALUE!</v>
      </c>
      <c r="EO642" s="198" t="e">
        <f t="shared" si="3859"/>
        <v>#VALUE!</v>
      </c>
      <c r="EP642" s="511">
        <f t="shared" ref="EP642:EW642" si="3860">EP641</f>
        <v>0.08</v>
      </c>
      <c r="EQ642" s="511">
        <f t="shared" si="3860"/>
        <v>0.015</v>
      </c>
      <c r="ER642" s="511">
        <f t="shared" si="3860"/>
        <v>0.015</v>
      </c>
      <c r="ES642" s="511">
        <f t="shared" si="3860"/>
        <v>0.015</v>
      </c>
      <c r="ET642" s="511">
        <f t="shared" si="3860"/>
        <v>0.015</v>
      </c>
      <c r="EU642" s="511">
        <f t="shared" si="3860"/>
        <v>0.09</v>
      </c>
      <c r="EV642" s="511">
        <f t="shared" si="3860"/>
        <v>0.09</v>
      </c>
      <c r="EW642" s="511">
        <f t="shared" si="3860"/>
        <v>0.09</v>
      </c>
      <c r="EX642" s="420" t="str">
        <f>IF(_tag_month_day!AS638="","",_tag_month_day!AS638/100)</f>
        <v/>
      </c>
      <c r="EY642" s="420" t="str">
        <f>IF(_tag_month_day!AT638="","",_tag_month_day!AT638/100)</f>
        <v/>
      </c>
      <c r="EZ642" s="420" t="str">
        <f>IF(_tag_month_day!AU638="","",_tag_month_day!AU638/100)</f>
        <v/>
      </c>
      <c r="FA642" s="420" t="str">
        <f>IF(_tag_month_day!AV638="","",_tag_month_day!AV638/100)</f>
        <v/>
      </c>
      <c r="FB642" s="420" t="str">
        <f>IF(_tag_month_day!AW638="","",_tag_month_day!AW638/100)</f>
        <v/>
      </c>
      <c r="FC642" s="420" t="str">
        <f>IF(_tag_month_day!AX638="","",_tag_month_day!AX638/100)</f>
        <v/>
      </c>
      <c r="FD642" s="510">
        <f t="shared" si="3547"/>
        <v>0.33</v>
      </c>
      <c r="FE642" s="510">
        <f t="shared" si="3548"/>
        <v>0.19</v>
      </c>
      <c r="FF642" s="510">
        <f t="shared" si="3549"/>
        <v>0.003</v>
      </c>
      <c r="FG642" s="510">
        <f t="shared" si="3550"/>
        <v>0</v>
      </c>
      <c r="FH642" s="603">
        <f t="shared" si="3551"/>
        <v>0.0001</v>
      </c>
      <c r="FI642" s="510">
        <f t="shared" ref="FI642:FR642" si="3861">FI641</f>
        <v>0.41</v>
      </c>
      <c r="FJ642" s="510">
        <f t="shared" si="3861"/>
        <v>0.11</v>
      </c>
      <c r="FK642" s="510">
        <f t="shared" si="3861"/>
        <v>0.015</v>
      </c>
      <c r="FL642" s="510">
        <f t="shared" si="3861"/>
        <v>0</v>
      </c>
      <c r="FM642" s="603">
        <f t="shared" si="3861"/>
        <v>0.0001</v>
      </c>
      <c r="FN642" s="510" t="str">
        <f>IF(_tag_month_day!AY638="","",_tag_month_day!AY638/100)</f>
        <v/>
      </c>
      <c r="FO642" s="510" t="str">
        <f>IF(_tag_month_day!AZ638="","",_tag_month_day!AZ638/100)</f>
        <v/>
      </c>
      <c r="FP642" s="510" t="str">
        <f>IF(_tag_month_day!BA638="","",_tag_month_day!BA638/100)</f>
        <v/>
      </c>
      <c r="FQ642" s="510" t="str">
        <f>IF(_tag_month_day!BB638="","",_tag_month_day!BB638/100)</f>
        <v/>
      </c>
      <c r="FR642" s="603" t="str">
        <f>IF(_tag_month_day!BC638="","",_tag_month_day!BC638/100)</f>
        <v/>
      </c>
      <c r="FS642" s="510" t="str">
        <f>IF(_tag_month_day!BD638="","",_tag_month_day!BD638/100)</f>
        <v/>
      </c>
      <c r="FT642" s="510" t="str">
        <f>IF(_tag_month_day!BE638="","",_tag_month_day!BE638/100)</f>
        <v/>
      </c>
      <c r="FU642" s="510" t="str">
        <f>IF(_tag_month_day!BF638="","",_tag_month_day!BF638/100)</f>
        <v/>
      </c>
      <c r="FV642" s="510" t="str">
        <f>IF(_tag_month_day!BG638="","",_tag_month_day!BG638/100)</f>
        <v/>
      </c>
      <c r="FW642" s="603" t="str">
        <f>IF(_tag_month_day!BH638="","",_tag_month_day!BH638/100)</f>
        <v/>
      </c>
      <c r="FX642" s="510" t="str">
        <f>IF(_tag_month_day!BI638="","",_tag_month_day!BI638/100)</f>
        <v/>
      </c>
      <c r="FY642" s="510" t="str">
        <f>IF(_tag_month_day!BJ638="","",_tag_month_day!BJ638/100)</f>
        <v/>
      </c>
      <c r="FZ642" s="605" t="str">
        <f>IF(_tag_month_day!BK638="","",_tag_month_day!BK638/100)</f>
        <v/>
      </c>
      <c r="GA642" s="510" t="str">
        <f>IF(_tag_month_day!BL638="","",_tag_month_day!BL638/100)</f>
        <v/>
      </c>
      <c r="GB642" s="603" t="str">
        <f>IF(_tag_month_day!BM638="","",_tag_month_day!BM638/100)</f>
        <v/>
      </c>
      <c r="GC642" s="420" t="str">
        <f>IF(_tag_month_day!BN638="","",_tag_month_day!BN638/100)</f>
        <v/>
      </c>
      <c r="GD642" s="420" t="str">
        <f>IF(_tag_month_day!BO638="","",_tag_month_day!BO638/100)</f>
        <v/>
      </c>
      <c r="GE642" s="420" t="str">
        <f>IF(_tag_month_day!BP638="","",_tag_month_day!BP638/100)</f>
        <v/>
      </c>
      <c r="GF642" s="420" t="str">
        <f>IF(_tag_month_day!BQ638="","",_tag_month_day!BQ638/100)</f>
        <v/>
      </c>
      <c r="GG642" s="420" t="str">
        <f>IF(_tag_month_day!BR638="","",_tag_month_day!BR638/100)</f>
        <v/>
      </c>
      <c r="GH642" s="420" t="str">
        <f>IF(_tag_month_day!BS638="","",_tag_month_day!BS638/100)</f>
        <v/>
      </c>
      <c r="GI642" s="603" t="str">
        <f>IF(_tag_month_day!BT638="","",_tag_month_day!BT638/100)</f>
        <v/>
      </c>
      <c r="GJ642" s="612" t="str">
        <f>IF(_tag_month_day!BU638="","",_tag_month_day!BU638/100)</f>
        <v/>
      </c>
      <c r="GK642" s="620" t="str">
        <f>IF(_tag_month_day!BV638="",IF(_rlcf_month_day!A$2="","",_rlcf_month_day!A$2/100),_tag_month_day!BV638/100)</f>
        <v/>
      </c>
      <c r="GL642" s="620" t="str">
        <f>IF(_tag_month_day!BW638="",IF(_rlcf_month_day!B$2="","",_rlcf_month_day!B$2/100),_tag_month_day!BW638/100)</f>
        <v/>
      </c>
      <c r="GM642" s="621" t="str">
        <f>IF(_tag_month_day!BX638="",IF(_rlcf_month_day!C$2="","",_rlcf_month_day!C$2/100),_tag_month_day!BX638/100)</f>
        <v/>
      </c>
      <c r="GN642" s="620" t="str">
        <f>IF(_tag_month_day!BV638="",IF(_rlcf_month_day!A$2="","",_rlcf_month_day!A$2/100),_tag_month_day!BV638/100)</f>
        <v/>
      </c>
      <c r="GO642" s="620" t="str">
        <f>IF(_tag_month_day!BW638="",IF(_rlcf_month_day!B$2="","",_rlcf_month_day!B$2/100),_tag_month_day!BW638/100)</f>
        <v/>
      </c>
      <c r="GP642" s="620" t="str">
        <f>IF(_tag_month_day!CD638="",IF(_rlcf_month_day!E$2="","",_rlcf_month_day!E$2/100),_tag_month_day!CD638/100)</f>
        <v/>
      </c>
      <c r="GQ642" s="620" t="str">
        <f>IF(_tag_month_day!CE638="",IF(_rlcf_month_day!F$2="","",_rlcf_month_day!F$2/100),_tag_month_day!CE638/100)</f>
        <v/>
      </c>
      <c r="GR642" s="621" t="str">
        <f>IF(_tag_month_day!CF638="",IF(_rlcf_month_day!G$2="","",_rlcf_month_day!G$2/100),_tag_month_day!CF638/100)</f>
        <v/>
      </c>
      <c r="GS642" s="626">
        <f t="shared" ref="GS642:HH642" si="3862">GS641</f>
        <v>0.953</v>
      </c>
      <c r="GT642" s="626">
        <f t="shared" si="3862"/>
        <v>0.55</v>
      </c>
      <c r="GU642" s="626">
        <f t="shared" si="3862"/>
        <v>0.55</v>
      </c>
      <c r="GV642" s="626">
        <f t="shared" si="3862"/>
        <v>0.55</v>
      </c>
      <c r="GW642" s="626">
        <f t="shared" si="3862"/>
        <v>0.5</v>
      </c>
      <c r="GX642" s="626">
        <f t="shared" si="3862"/>
        <v>0.935</v>
      </c>
      <c r="GY642" s="626">
        <f t="shared" si="3862"/>
        <v>0.15</v>
      </c>
      <c r="GZ642" s="626">
        <f t="shared" si="3862"/>
        <v>1</v>
      </c>
      <c r="HA642" s="632">
        <f t="shared" si="3862"/>
        <v>0.047</v>
      </c>
      <c r="HB642" s="632">
        <f t="shared" si="3862"/>
        <v>0.45</v>
      </c>
      <c r="HC642" s="632">
        <f t="shared" si="3862"/>
        <v>0.45</v>
      </c>
      <c r="HD642" s="632">
        <f t="shared" si="3862"/>
        <v>0.45</v>
      </c>
      <c r="HE642" s="632">
        <f t="shared" si="3862"/>
        <v>0.5</v>
      </c>
      <c r="HF642" s="632">
        <f t="shared" si="3862"/>
        <v>0.065</v>
      </c>
      <c r="HG642" s="632">
        <f t="shared" si="3862"/>
        <v>0.85</v>
      </c>
      <c r="HH642" s="632">
        <f t="shared" si="3862"/>
        <v>0</v>
      </c>
      <c r="HI642" s="68">
        <f t="shared" si="3523"/>
        <v>0</v>
      </c>
      <c r="HJ642" s="68" t="e">
        <f t="shared" si="3554"/>
        <v>#VALUE!</v>
      </c>
      <c r="HK642" s="202">
        <f t="shared" si="3555"/>
        <v>0.85</v>
      </c>
      <c r="HL642" s="464">
        <f t="shared" si="3556"/>
        <v>550000</v>
      </c>
      <c r="HM642" s="464">
        <f t="shared" si="3557"/>
        <v>480000</v>
      </c>
      <c r="HN642" s="192" t="e">
        <f t="shared" si="3524"/>
        <v>#VALUE!</v>
      </c>
      <c r="HO642" s="192" t="e">
        <f>HN642*HK642*$HO$2/HL642*1000000</f>
        <v>#VALUE!</v>
      </c>
      <c r="HP642" s="192" t="e">
        <f>HN642*HK642*$HP$2/HM642*1000000</f>
        <v>#VALUE!</v>
      </c>
    </row>
    <row r="643" customFormat="1" spans="1:224">
      <c r="A643" s="381">
        <v>638</v>
      </c>
      <c r="B643" s="54">
        <f ca="1" t="shared" si="3558"/>
        <v>43643</v>
      </c>
      <c r="C643" s="57">
        <f t="shared" si="3559"/>
        <v>0.0416666666666667</v>
      </c>
      <c r="D643" s="68" t="str">
        <f ca="1" t="shared" si="3525"/>
        <v>白班</v>
      </c>
      <c r="E643" s="68" t="str">
        <f ca="1" t="shared" si="3526"/>
        <v>乙</v>
      </c>
      <c r="F643" s="68">
        <f ca="1">SUMPRODUCT((成本日报!$A$3:$A$95=计划!B643)*(成本日报!$B$3:$B$95=计划!$D643),成本日报!$C$3:$C$95)</f>
        <v>2</v>
      </c>
      <c r="G643" s="382">
        <f ca="1" t="shared" si="3560"/>
        <v>43643.5416666651</v>
      </c>
      <c r="H643" s="382">
        <f ca="1" t="shared" si="3527"/>
        <v>43643.5486111096</v>
      </c>
      <c r="I643" s="382">
        <f ca="1" t="shared" si="3528"/>
        <v>43643.5541666651</v>
      </c>
      <c r="J643" s="382">
        <f ca="1" t="shared" si="3529"/>
        <v>43643.5833333318</v>
      </c>
      <c r="K643" s="382">
        <f ca="1" t="shared" si="3530"/>
        <v>43643.6458333318</v>
      </c>
      <c r="L643" s="382">
        <f ca="1" t="shared" si="3531"/>
        <v>43643.6666666651</v>
      </c>
      <c r="M643" s="398" t="str">
        <f>IF(_tag_month_day!A639="","",_tag_month_day!A639)</f>
        <v/>
      </c>
      <c r="N643" s="398" t="str">
        <f>IF(_tag_month_day!B639="","",_tag_month_day!B639)</f>
        <v/>
      </c>
      <c r="O643" s="399" t="e">
        <f t="shared" si="3532"/>
        <v>#VALUE!</v>
      </c>
      <c r="P643" s="398" t="str">
        <f>IF(_tag_month_day!C639="","",_tag_month_day!C639)</f>
        <v/>
      </c>
      <c r="Q643" s="398" t="str">
        <f>IF(_tag_month_day!D639="","",_tag_month_day!D639)</f>
        <v/>
      </c>
      <c r="R643" s="416">
        <f>IF(_tag_month_day!CB639="",R642,_tag_month_day!CB639/100)</f>
        <v>0.07</v>
      </c>
      <c r="S643" s="417" t="str">
        <f>IF(_tag_month_day!E639="","",_tag_month_day!E639)</f>
        <v/>
      </c>
      <c r="T643" s="417" t="str">
        <f>IF(_tag_month_day!F639="","",_tag_month_day!F639)</f>
        <v/>
      </c>
      <c r="U643" s="418" t="e">
        <f t="shared" si="3486"/>
        <v>#VALUE!</v>
      </c>
      <c r="V643" s="53" t="e">
        <f t="shared" si="3487"/>
        <v>#VALUE!</v>
      </c>
      <c r="W643" s="419" t="str">
        <f>IF(_jhy_month_day!A639="","",_jhy_month_day!A639)</f>
        <v/>
      </c>
      <c r="X643" s="420" t="str">
        <f>IF(_jhy_month_day!B639="","",_jhy_month_day!B639/100)</f>
        <v/>
      </c>
      <c r="Y643" s="420" t="str">
        <f>IF(_jhy_month_day!C639="","",_jhy_month_day!C639/100)</f>
        <v/>
      </c>
      <c r="Z643" s="439">
        <f t="shared" si="3576"/>
        <v>160</v>
      </c>
      <c r="AA643" s="440" t="str">
        <f>IF(_tag_month_day!G639="","",_tag_month_day!G639/100)</f>
        <v/>
      </c>
      <c r="AB643" s="440" t="str">
        <f>IF(_tag_month_day!H639="","",_tag_month_day!H639/100)</f>
        <v/>
      </c>
      <c r="AC643" s="193">
        <f t="shared" si="3533"/>
        <v>1.59963432013121</v>
      </c>
      <c r="AD643" s="441" t="str">
        <f t="shared" si="3534"/>
        <v/>
      </c>
      <c r="AE643" s="442" t="str">
        <f t="shared" si="3535"/>
        <v/>
      </c>
      <c r="AF643" s="443">
        <v>1</v>
      </c>
      <c r="AG643" s="68" t="str">
        <f>IF(_duihao_month_day!A639="","",_duihao_month_day!A639)</f>
        <v/>
      </c>
      <c r="AH643" s="463">
        <f>IF(_gyk_month_day!B639="",AH642,_gyk_month_day!B639)</f>
        <v>820</v>
      </c>
      <c r="AI643" s="464"/>
      <c r="AJ643" s="68" t="str">
        <f>IF(_tag_month_day!I639="","",_tag_month_day!I639)</f>
        <v/>
      </c>
      <c r="AK643" s="465" t="str">
        <f>IF(_tzyy_month_day!A639="","",_tzyy_month_day!A639)</f>
        <v/>
      </c>
      <c r="AL643" s="465" t="str">
        <f>IF(_tzyy_month_day!B639="","",_tzyy_month_day!B639)</f>
        <v/>
      </c>
      <c r="AM643" s="465" t="str">
        <f>IF(_tzyy_month_day!C639="","",_tzyy_month_day!C639)</f>
        <v/>
      </c>
      <c r="AN643" s="466" t="str">
        <f>IF(_tag_month_day!CG639="","",_tag_month_day!CG639)</f>
        <v/>
      </c>
      <c r="AO643" s="466" t="str">
        <f>IF(_tag_month_day!CH639="","",_tag_month_day!CH639)</f>
        <v/>
      </c>
      <c r="AP643" s="486" t="e">
        <f t="shared" si="3536"/>
        <v>#VALUE!</v>
      </c>
      <c r="AQ643" s="487" t="str">
        <f>IF(_tag_month_day!J639="","",_tag_month_day!J639/100)</f>
        <v/>
      </c>
      <c r="AR643" s="488">
        <f t="shared" si="3537"/>
        <v>1.3</v>
      </c>
      <c r="AS643" s="489" t="e">
        <f t="shared" si="3488"/>
        <v>#VALUE!</v>
      </c>
      <c r="AT643" s="489">
        <f t="shared" si="3538"/>
        <v>0</v>
      </c>
      <c r="AU643" s="490" t="str">
        <f>IF(_tag_month_day!K639="","",_tag_month_day!K639)</f>
        <v/>
      </c>
      <c r="AV643" s="491" t="str">
        <f>IF(_tag_month_day!L639="","",_tag_month_day!L639/100)</f>
        <v/>
      </c>
      <c r="AW643" s="420">
        <f t="shared" si="3847"/>
        <v>0</v>
      </c>
      <c r="AX643" s="420">
        <f t="shared" si="3539"/>
        <v>0</v>
      </c>
      <c r="AY643" s="420" t="str">
        <f>IF(_tag_month_day!M639="","",_tag_month_day!M639/100)</f>
        <v/>
      </c>
      <c r="AZ643" s="420" t="str">
        <f>IF(_tag_month_day!N639="","",_tag_month_day!N639/100)</f>
        <v/>
      </c>
      <c r="BA643" s="420" t="str">
        <f>IF(_tag_month_day!O639="","",_tag_month_day!O639/100)</f>
        <v/>
      </c>
      <c r="BB643" s="496" t="str">
        <f>IF(_tag_month_day!P639="","",_tag_month_day!P639/100)</f>
        <v/>
      </c>
      <c r="BC643" s="496">
        <f t="shared" si="3540"/>
        <v>0</v>
      </c>
      <c r="BD643" s="496" t="str">
        <f>IF(_tag_month_day!Q639="","",_tag_month_day!Q639/100)</f>
        <v/>
      </c>
      <c r="BE643" s="510" t="str">
        <f>IF(_tag_month_day!R639="","",_tag_month_day!R639/100)</f>
        <v/>
      </c>
      <c r="BF643" s="413" t="str">
        <f>IF(_tag_month_day!CC639="","",_tag_month_day!CC639/100)</f>
        <v/>
      </c>
      <c r="BG643" s="511" t="e">
        <f t="shared" si="3489"/>
        <v>#VALUE!</v>
      </c>
      <c r="BH643" s="198">
        <f t="shared" si="3490"/>
        <v>0</v>
      </c>
      <c r="BI643" s="512" t="e">
        <f>IF(CX643=0,BI642,(DK643*查询!$R$5+DL643*查询!$Q$5+DM643*查询!$N$5+DN643*查询!$O$5+DO643*查询!$P$5)*AF643/CX643)</f>
        <v>#VALUE!</v>
      </c>
      <c r="BJ643" s="512" t="e">
        <f>IF(CX643=0,BJ642,(DP643*查询!$S$5+DQ643*查询!$T$5+DR643*查询!$U$5)*AF643/CX643)</f>
        <v>#VALUE!</v>
      </c>
      <c r="BK643" s="512">
        <f t="shared" si="3541"/>
        <v>1</v>
      </c>
      <c r="BL643" s="513" t="str">
        <f>IF(_cfyc_month_day!A639="","",_cfyc_month_day!A639)</f>
        <v/>
      </c>
      <c r="BM643" s="513" t="str">
        <f>IF(_cfyc_month_day!B639="","",_cfyc_month_day!B639)</f>
        <v/>
      </c>
      <c r="BN643" s="513" t="str">
        <f>IF(_cfyc_month_day!C639="","",_cfyc_month_day!C639)</f>
        <v/>
      </c>
      <c r="BO643" s="522" t="str">
        <f>IF(_cfyc_month_day!D639="","",_cfyc_month_day!D639)</f>
        <v/>
      </c>
      <c r="BP643" s="522" t="str">
        <f>IF(_cfyc_month_day!E639="","",_cfyc_month_day!E639)</f>
        <v/>
      </c>
      <c r="BQ643" s="522" t="str">
        <f>IF(_cfyc_month_day!F639="","",_cfyc_month_day!F639)</f>
        <v/>
      </c>
      <c r="BR643" s="513" t="str">
        <f>IF(_tag_month_day!T639="","",_tag_month_day!T639)</f>
        <v/>
      </c>
      <c r="BS643" s="513" t="str">
        <f>IF(_tag_month_day!U639="","",_tag_month_day!U639)</f>
        <v/>
      </c>
      <c r="BT643" s="523" t="str">
        <f t="shared" si="3542"/>
        <v/>
      </c>
      <c r="BU643" s="223" t="str">
        <f>IF(_tag_month_day!V639="","",_tag_month_day!V639)</f>
        <v/>
      </c>
      <c r="BV643" s="206" t="str">
        <f>IF(_tag_month_day!W639="","",_tag_month_day!W639)</f>
        <v/>
      </c>
      <c r="BW643" s="540" t="str">
        <f>IF(_tag_month_day!X639="","",_tag_month_day!X639)</f>
        <v/>
      </c>
      <c r="BX643" s="540" t="str">
        <f>IF(_tag_month_day!Y639="","",_tag_month_day!Y639)</f>
        <v/>
      </c>
      <c r="BY643" s="541">
        <f ca="1" t="shared" si="3543"/>
        <v>43643.6666666651</v>
      </c>
      <c r="BZ643" s="542"/>
      <c r="CA643" s="543" t="str">
        <f>IF(_jhy2_month_day!A639="","",_jhy2_month_day!A639)</f>
        <v/>
      </c>
      <c r="CB643" s="464" t="str">
        <f>IF(_jhy2_month_day!B639="","",_jhy2_month_day!B639)</f>
        <v/>
      </c>
      <c r="CC643" s="464" t="str">
        <f>IF(_jhy2_month_day!C639="","",_jhy2_month_day!C639)</f>
        <v/>
      </c>
      <c r="CD643" s="464" t="str">
        <f>IF(_jhy2_month_day!D639="","",_jhy2_month_day!D639)</f>
        <v/>
      </c>
      <c r="CE643" s="464" t="str">
        <f>IF(_jhy2_month_day!E639="","",_jhy2_month_day!E639)</f>
        <v/>
      </c>
      <c r="CF643" s="464" t="str">
        <f>IF(_jhy2_month_day!F639="","",_jhy2_month_day!F639)</f>
        <v/>
      </c>
      <c r="CG643" s="464" t="str">
        <f>IF(_jhy2_month_day!G639="","",_jhy2_month_day!G639)</f>
        <v/>
      </c>
      <c r="CH643" s="464" t="str">
        <f>IF(_jhy2_month_day!H639="","",_jhy2_month_day!H639)</f>
        <v/>
      </c>
      <c r="CI643" s="464" t="str">
        <f>IF(_jhy2_month_day!I639="","",_jhy2_month_day!I639)</f>
        <v/>
      </c>
      <c r="CJ643" s="464" t="str">
        <f>IF(_jhy2_month_day!J639="","",_jhy2_month_day!J639)</f>
        <v/>
      </c>
      <c r="CK643" s="464" t="str">
        <f>IF(_jhy2_month_day!K639="","",_jhy2_month_day!K639)</f>
        <v/>
      </c>
      <c r="CL643" s="562" t="str">
        <f>IF(_jhy2_month_day!L639="","",_jhy2_month_day!L639)</f>
        <v/>
      </c>
      <c r="CM643" s="562" t="str">
        <f>IF(_jhy2_month_day!M639="","",_jhy2_month_day!M639)</f>
        <v/>
      </c>
      <c r="CN643" s="562" t="str">
        <f>IF(_jhy2_month_day!N639="","",_jhy2_month_day!N639)</f>
        <v/>
      </c>
      <c r="CO643" s="562" t="str">
        <f>IF(_jhy2_month_day!O639="","",_jhy2_month_day!O639)</f>
        <v/>
      </c>
      <c r="CP643" s="562" t="str">
        <f>IF(_jhy2_month_day!P639="","",_jhy2_month_day!P639)</f>
        <v/>
      </c>
      <c r="CQ643" s="562" t="str">
        <f>IF(_jhy2_month_day!Q639="","",_jhy2_month_day!Q639)</f>
        <v/>
      </c>
      <c r="CR643" s="563" t="str">
        <f>IF(_jhy2_month_day!R639="","",_jhy2_month_day!R639)</f>
        <v/>
      </c>
      <c r="CS643" s="576" t="str">
        <f>IF(_jhy2_month_day!S639="","",_jhy2_month_day!S639)</f>
        <v/>
      </c>
      <c r="CT643" s="562" t="str">
        <f>IF(_jhy2_month_day!T639="","",_jhy2_month_day!T639)</f>
        <v/>
      </c>
      <c r="CU643" s="577" t="e">
        <f t="shared" si="3491"/>
        <v>#VALUE!</v>
      </c>
      <c r="CV643" s="198" t="e">
        <f t="shared" si="3492"/>
        <v>#VALUE!</v>
      </c>
      <c r="CW643" s="192" t="e">
        <f t="shared" si="3493"/>
        <v>#VALUE!</v>
      </c>
      <c r="CX643" s="192" t="e">
        <f t="shared" si="3494"/>
        <v>#VALUE!</v>
      </c>
      <c r="CY643" s="202" t="e">
        <f t="shared" si="3495"/>
        <v>#VALUE!</v>
      </c>
      <c r="CZ643" s="192" t="e">
        <f t="shared" ref="CZ643:DI643" si="3863">$AJ643*EF643</f>
        <v>#VALUE!</v>
      </c>
      <c r="DA643" s="192" t="e">
        <f t="shared" si="3863"/>
        <v>#VALUE!</v>
      </c>
      <c r="DB643" s="192" t="e">
        <f t="shared" si="3863"/>
        <v>#VALUE!</v>
      </c>
      <c r="DC643" s="192" t="e">
        <f t="shared" si="3863"/>
        <v>#VALUE!</v>
      </c>
      <c r="DD643" s="192" t="e">
        <f t="shared" si="3863"/>
        <v>#VALUE!</v>
      </c>
      <c r="DE643" s="192" t="e">
        <f t="shared" si="3863"/>
        <v>#VALUE!</v>
      </c>
      <c r="DF643" s="192" t="e">
        <f t="shared" si="3863"/>
        <v>#VALUE!</v>
      </c>
      <c r="DG643" s="192" t="e">
        <f t="shared" si="3863"/>
        <v>#VALUE!</v>
      </c>
      <c r="DH643" s="192" t="e">
        <f t="shared" si="3863"/>
        <v>#VALUE!</v>
      </c>
      <c r="DI643" s="192" t="e">
        <f t="shared" si="3863"/>
        <v>#VALUE!</v>
      </c>
      <c r="DJ643" s="192" t="e">
        <f t="shared" si="3497"/>
        <v>#VALUE!</v>
      </c>
      <c r="DK643" s="192" t="e">
        <f t="shared" si="3498"/>
        <v>#VALUE!</v>
      </c>
      <c r="DL643" s="192" t="e">
        <f t="shared" si="3499"/>
        <v>#VALUE!</v>
      </c>
      <c r="DM643" s="192" t="e">
        <f t="shared" si="3500"/>
        <v>#VALUE!</v>
      </c>
      <c r="DN643" s="192" t="e">
        <f t="shared" si="3501"/>
        <v>#VALUE!</v>
      </c>
      <c r="DO643" s="192" t="e">
        <f t="shared" si="3502"/>
        <v>#VALUE!</v>
      </c>
      <c r="DP643" s="192" t="e">
        <f t="shared" si="3503"/>
        <v>#VALUE!</v>
      </c>
      <c r="DQ643" s="192" t="e">
        <f t="shared" si="3504"/>
        <v>#VALUE!</v>
      </c>
      <c r="DR643" s="192" t="e">
        <f t="shared" si="3505"/>
        <v>#VALUE!</v>
      </c>
      <c r="DS643" s="192" t="e">
        <f t="shared" si="3506"/>
        <v>#VALUE!</v>
      </c>
      <c r="DT643" s="192" t="e">
        <f t="shared" si="3507"/>
        <v>#VALUE!</v>
      </c>
      <c r="DU643" s="192" t="e">
        <f t="shared" si="3508"/>
        <v>#VALUE!</v>
      </c>
      <c r="DV643" s="198" t="e">
        <f t="shared" si="3509"/>
        <v>#VALUE!</v>
      </c>
      <c r="DW643" s="198" t="e">
        <f t="shared" si="3510"/>
        <v>#DIV/0!</v>
      </c>
      <c r="DX643" s="198" t="e">
        <f t="shared" si="3511"/>
        <v>#DIV/0!</v>
      </c>
      <c r="DY643" s="198" t="e">
        <f t="shared" si="3512"/>
        <v>#VALUE!</v>
      </c>
      <c r="DZ643" s="198" t="e">
        <f t="shared" si="3513"/>
        <v>#VALUE!</v>
      </c>
      <c r="EA643" s="198" t="e">
        <f t="shared" si="3514"/>
        <v>#VALUE!</v>
      </c>
      <c r="EB643" s="198" t="e">
        <f t="shared" si="3515"/>
        <v>#VALUE!</v>
      </c>
      <c r="EC643" s="198" t="e">
        <f t="shared" si="3516"/>
        <v>#DIV/0!</v>
      </c>
      <c r="ED643" s="198" t="e">
        <f t="shared" si="3517"/>
        <v>#VALUE!</v>
      </c>
      <c r="EE643" s="198" t="e">
        <f t="shared" si="3518"/>
        <v>#VALUE!</v>
      </c>
      <c r="EF643" s="198" t="e">
        <f t="shared" ref="EF643:EO643" si="3864">DV643/SUM($DV643:$EE643)</f>
        <v>#VALUE!</v>
      </c>
      <c r="EG643" s="198" t="e">
        <f t="shared" si="3864"/>
        <v>#DIV/0!</v>
      </c>
      <c r="EH643" s="198" t="e">
        <f t="shared" si="3864"/>
        <v>#DIV/0!</v>
      </c>
      <c r="EI643" s="198" t="e">
        <f t="shared" si="3864"/>
        <v>#VALUE!</v>
      </c>
      <c r="EJ643" s="198" t="e">
        <f t="shared" si="3864"/>
        <v>#VALUE!</v>
      </c>
      <c r="EK643" s="198" t="e">
        <f t="shared" si="3864"/>
        <v>#VALUE!</v>
      </c>
      <c r="EL643" s="198" t="e">
        <f t="shared" si="3864"/>
        <v>#VALUE!</v>
      </c>
      <c r="EM643" s="198" t="e">
        <f t="shared" si="3864"/>
        <v>#DIV/0!</v>
      </c>
      <c r="EN643" s="198" t="e">
        <f t="shared" si="3864"/>
        <v>#VALUE!</v>
      </c>
      <c r="EO643" s="198" t="e">
        <f t="shared" si="3864"/>
        <v>#VALUE!</v>
      </c>
      <c r="EP643" s="511">
        <f t="shared" ref="EP643:EW643" si="3865">EP642</f>
        <v>0.08</v>
      </c>
      <c r="EQ643" s="511">
        <f t="shared" si="3865"/>
        <v>0.015</v>
      </c>
      <c r="ER643" s="511">
        <f t="shared" si="3865"/>
        <v>0.015</v>
      </c>
      <c r="ES643" s="511">
        <f t="shared" si="3865"/>
        <v>0.015</v>
      </c>
      <c r="ET643" s="511">
        <f t="shared" si="3865"/>
        <v>0.015</v>
      </c>
      <c r="EU643" s="511">
        <f t="shared" si="3865"/>
        <v>0.09</v>
      </c>
      <c r="EV643" s="511">
        <f t="shared" si="3865"/>
        <v>0.09</v>
      </c>
      <c r="EW643" s="511">
        <f t="shared" si="3865"/>
        <v>0.09</v>
      </c>
      <c r="EX643" s="420" t="str">
        <f>IF(_tag_month_day!AS639="","",_tag_month_day!AS639/100)</f>
        <v/>
      </c>
      <c r="EY643" s="420" t="str">
        <f>IF(_tag_month_day!AT639="","",_tag_month_day!AT639/100)</f>
        <v/>
      </c>
      <c r="EZ643" s="420" t="str">
        <f>IF(_tag_month_day!AU639="","",_tag_month_day!AU639/100)</f>
        <v/>
      </c>
      <c r="FA643" s="420" t="str">
        <f>IF(_tag_month_day!AV639="","",_tag_month_day!AV639/100)</f>
        <v/>
      </c>
      <c r="FB643" s="420" t="str">
        <f>IF(_tag_month_day!AW639="","",_tag_month_day!AW639/100)</f>
        <v/>
      </c>
      <c r="FC643" s="420" t="str">
        <f>IF(_tag_month_day!AX639="","",_tag_month_day!AX639/100)</f>
        <v/>
      </c>
      <c r="FD643" s="510">
        <f t="shared" si="3547"/>
        <v>0.33</v>
      </c>
      <c r="FE643" s="510">
        <f t="shared" si="3548"/>
        <v>0.19</v>
      </c>
      <c r="FF643" s="510">
        <f t="shared" si="3549"/>
        <v>0.003</v>
      </c>
      <c r="FG643" s="510">
        <f t="shared" si="3550"/>
        <v>0</v>
      </c>
      <c r="FH643" s="603">
        <f t="shared" si="3551"/>
        <v>0.0001</v>
      </c>
      <c r="FI643" s="510">
        <f t="shared" ref="FI643:FR643" si="3866">FI642</f>
        <v>0.41</v>
      </c>
      <c r="FJ643" s="510">
        <f t="shared" si="3866"/>
        <v>0.11</v>
      </c>
      <c r="FK643" s="510">
        <f t="shared" si="3866"/>
        <v>0.015</v>
      </c>
      <c r="FL643" s="510">
        <f t="shared" si="3866"/>
        <v>0</v>
      </c>
      <c r="FM643" s="603">
        <f t="shared" si="3866"/>
        <v>0.0001</v>
      </c>
      <c r="FN643" s="510" t="str">
        <f>IF(_tag_month_day!AY639="","",_tag_month_day!AY639/100)</f>
        <v/>
      </c>
      <c r="FO643" s="510" t="str">
        <f>IF(_tag_month_day!AZ639="","",_tag_month_day!AZ639/100)</f>
        <v/>
      </c>
      <c r="FP643" s="510" t="str">
        <f>IF(_tag_month_day!BA639="","",_tag_month_day!BA639/100)</f>
        <v/>
      </c>
      <c r="FQ643" s="510" t="str">
        <f>IF(_tag_month_day!BB639="","",_tag_month_day!BB639/100)</f>
        <v/>
      </c>
      <c r="FR643" s="603" t="str">
        <f>IF(_tag_month_day!BC639="","",_tag_month_day!BC639/100)</f>
        <v/>
      </c>
      <c r="FS643" s="510" t="str">
        <f>IF(_tag_month_day!BD639="","",_tag_month_day!BD639/100)</f>
        <v/>
      </c>
      <c r="FT643" s="510" t="str">
        <f>IF(_tag_month_day!BE639="","",_tag_month_day!BE639/100)</f>
        <v/>
      </c>
      <c r="FU643" s="510" t="str">
        <f>IF(_tag_month_day!BF639="","",_tag_month_day!BF639/100)</f>
        <v/>
      </c>
      <c r="FV643" s="510" t="str">
        <f>IF(_tag_month_day!BG639="","",_tag_month_day!BG639/100)</f>
        <v/>
      </c>
      <c r="FW643" s="603" t="str">
        <f>IF(_tag_month_day!BH639="","",_tag_month_day!BH639/100)</f>
        <v/>
      </c>
      <c r="FX643" s="510" t="str">
        <f>IF(_tag_month_day!BI639="","",_tag_month_day!BI639/100)</f>
        <v/>
      </c>
      <c r="FY643" s="510" t="str">
        <f>IF(_tag_month_day!BJ639="","",_tag_month_day!BJ639/100)</f>
        <v/>
      </c>
      <c r="FZ643" s="605" t="str">
        <f>IF(_tag_month_day!BK639="","",_tag_month_day!BK639/100)</f>
        <v/>
      </c>
      <c r="GA643" s="510" t="str">
        <f>IF(_tag_month_day!BL639="","",_tag_month_day!BL639/100)</f>
        <v/>
      </c>
      <c r="GB643" s="603" t="str">
        <f>IF(_tag_month_day!BM639="","",_tag_month_day!BM639/100)</f>
        <v/>
      </c>
      <c r="GC643" s="420" t="str">
        <f>IF(_tag_month_day!BN639="","",_tag_month_day!BN639/100)</f>
        <v/>
      </c>
      <c r="GD643" s="420" t="str">
        <f>IF(_tag_month_day!BO639="","",_tag_month_day!BO639/100)</f>
        <v/>
      </c>
      <c r="GE643" s="420" t="str">
        <f>IF(_tag_month_day!BP639="","",_tag_month_day!BP639/100)</f>
        <v/>
      </c>
      <c r="GF643" s="420" t="str">
        <f>IF(_tag_month_day!BQ639="","",_tag_month_day!BQ639/100)</f>
        <v/>
      </c>
      <c r="GG643" s="420" t="str">
        <f>IF(_tag_month_day!BR639="","",_tag_month_day!BR639/100)</f>
        <v/>
      </c>
      <c r="GH643" s="420" t="str">
        <f>IF(_tag_month_day!BS639="","",_tag_month_day!BS639/100)</f>
        <v/>
      </c>
      <c r="GI643" s="603" t="str">
        <f>IF(_tag_month_day!BT639="","",_tag_month_day!BT639/100)</f>
        <v/>
      </c>
      <c r="GJ643" s="612" t="str">
        <f>IF(_tag_month_day!BU639="","",_tag_month_day!BU639/100)</f>
        <v/>
      </c>
      <c r="GK643" s="620" t="str">
        <f>IF(_tag_month_day!BV639="",IF(_rlcf_month_day!A$2="","",_rlcf_month_day!A$2/100),_tag_month_day!BV639/100)</f>
        <v/>
      </c>
      <c r="GL643" s="620" t="str">
        <f>IF(_tag_month_day!BW639="",IF(_rlcf_month_day!B$2="","",_rlcf_month_day!B$2/100),_tag_month_day!BW639/100)</f>
        <v/>
      </c>
      <c r="GM643" s="621" t="str">
        <f>IF(_tag_month_day!BX639="",IF(_rlcf_month_day!C$2="","",_rlcf_month_day!C$2/100),_tag_month_day!BX639/100)</f>
        <v/>
      </c>
      <c r="GN643" s="620" t="str">
        <f>IF(_tag_month_day!BV639="",IF(_rlcf_month_day!A$2="","",_rlcf_month_day!A$2/100),_tag_month_day!BV639/100)</f>
        <v/>
      </c>
      <c r="GO643" s="620" t="str">
        <f>IF(_tag_month_day!BW639="",IF(_rlcf_month_day!B$2="","",_rlcf_month_day!B$2/100),_tag_month_day!BW639/100)</f>
        <v/>
      </c>
      <c r="GP643" s="620" t="str">
        <f>IF(_tag_month_day!CD639="",IF(_rlcf_month_day!E$2="","",_rlcf_month_day!E$2/100),_tag_month_day!CD639/100)</f>
        <v/>
      </c>
      <c r="GQ643" s="620" t="str">
        <f>IF(_tag_month_day!CE639="",IF(_rlcf_month_day!F$2="","",_rlcf_month_day!F$2/100),_tag_month_day!CE639/100)</f>
        <v/>
      </c>
      <c r="GR643" s="621" t="str">
        <f>IF(_tag_month_day!CF639="",IF(_rlcf_month_day!G$2="","",_rlcf_month_day!G$2/100),_tag_month_day!CF639/100)</f>
        <v/>
      </c>
      <c r="GS643" s="626">
        <f t="shared" ref="GS643:HH643" si="3867">GS642</f>
        <v>0.953</v>
      </c>
      <c r="GT643" s="626">
        <f t="shared" si="3867"/>
        <v>0.55</v>
      </c>
      <c r="GU643" s="626">
        <f t="shared" si="3867"/>
        <v>0.55</v>
      </c>
      <c r="GV643" s="626">
        <f t="shared" si="3867"/>
        <v>0.55</v>
      </c>
      <c r="GW643" s="626">
        <f t="shared" si="3867"/>
        <v>0.5</v>
      </c>
      <c r="GX643" s="626">
        <f t="shared" si="3867"/>
        <v>0.935</v>
      </c>
      <c r="GY643" s="626">
        <f t="shared" si="3867"/>
        <v>0.15</v>
      </c>
      <c r="GZ643" s="626">
        <f t="shared" si="3867"/>
        <v>1</v>
      </c>
      <c r="HA643" s="632">
        <f t="shared" si="3867"/>
        <v>0.047</v>
      </c>
      <c r="HB643" s="632">
        <f t="shared" si="3867"/>
        <v>0.45</v>
      </c>
      <c r="HC643" s="632">
        <f t="shared" si="3867"/>
        <v>0.45</v>
      </c>
      <c r="HD643" s="632">
        <f t="shared" si="3867"/>
        <v>0.45</v>
      </c>
      <c r="HE643" s="632">
        <f t="shared" si="3867"/>
        <v>0.5</v>
      </c>
      <c r="HF643" s="632">
        <f t="shared" si="3867"/>
        <v>0.065</v>
      </c>
      <c r="HG643" s="632">
        <f t="shared" si="3867"/>
        <v>0.85</v>
      </c>
      <c r="HH643" s="632">
        <f t="shared" si="3867"/>
        <v>0</v>
      </c>
      <c r="HI643" s="68">
        <f t="shared" si="3523"/>
        <v>0</v>
      </c>
      <c r="HJ643" s="68" t="e">
        <f t="shared" si="3554"/>
        <v>#VALUE!</v>
      </c>
      <c r="HK643" s="202">
        <f t="shared" si="3555"/>
        <v>0.85</v>
      </c>
      <c r="HL643" s="464">
        <f t="shared" si="3556"/>
        <v>550000</v>
      </c>
      <c r="HM643" s="464">
        <f t="shared" si="3557"/>
        <v>480000</v>
      </c>
      <c r="HN643" s="192" t="e">
        <f t="shared" si="3524"/>
        <v>#VALUE!</v>
      </c>
      <c r="HO643" s="192" t="e">
        <f>HN643*HK643*$HO$2/HL643*1000000</f>
        <v>#VALUE!</v>
      </c>
      <c r="HP643" s="192" t="e">
        <f>HN643*HK643*$HP$2/HM643*1000000</f>
        <v>#VALUE!</v>
      </c>
    </row>
    <row r="644" customFormat="1" spans="1:224">
      <c r="A644" s="381">
        <v>639</v>
      </c>
      <c r="B644" s="54">
        <f ca="1" t="shared" si="3558"/>
        <v>43643</v>
      </c>
      <c r="C644" s="57">
        <f t="shared" si="3559"/>
        <v>0.0416666666666667</v>
      </c>
      <c r="D644" s="68" t="str">
        <f ca="1" t="shared" si="3525"/>
        <v>白班</v>
      </c>
      <c r="E644" s="68" t="str">
        <f ca="1" t="shared" si="3526"/>
        <v>乙</v>
      </c>
      <c r="F644" s="68">
        <f ca="1">SUMPRODUCT((成本日报!$A$3:$A$95=计划!B644)*(成本日报!$B$3:$B$95=计划!$D644),成本日报!$C$3:$C$95)</f>
        <v>2</v>
      </c>
      <c r="G644" s="382">
        <f ca="1" t="shared" si="3560"/>
        <v>43643.5833333318</v>
      </c>
      <c r="H644" s="382">
        <f ca="1" t="shared" si="3527"/>
        <v>43643.5902777762</v>
      </c>
      <c r="I644" s="382">
        <f ca="1" t="shared" si="3528"/>
        <v>43643.5958333318</v>
      </c>
      <c r="J644" s="382">
        <f ca="1" t="shared" si="3529"/>
        <v>43643.6249999985</v>
      </c>
      <c r="K644" s="382">
        <f ca="1" t="shared" si="3530"/>
        <v>43643.6874999985</v>
      </c>
      <c r="L644" s="382">
        <f ca="1" t="shared" si="3531"/>
        <v>43643.7083333318</v>
      </c>
      <c r="M644" s="398" t="str">
        <f>IF(_tag_month_day!A640="","",_tag_month_day!A640)</f>
        <v/>
      </c>
      <c r="N644" s="398" t="str">
        <f>IF(_tag_month_day!B640="","",_tag_month_day!B640)</f>
        <v/>
      </c>
      <c r="O644" s="399" t="e">
        <f t="shared" si="3532"/>
        <v>#VALUE!</v>
      </c>
      <c r="P644" s="398" t="str">
        <f>IF(_tag_month_day!C640="","",_tag_month_day!C640)</f>
        <v/>
      </c>
      <c r="Q644" s="398" t="str">
        <f>IF(_tag_month_day!D640="","",_tag_month_day!D640)</f>
        <v/>
      </c>
      <c r="R644" s="416">
        <f>IF(_tag_month_day!CB640="",R643,_tag_month_day!CB640/100)</f>
        <v>0.07</v>
      </c>
      <c r="S644" s="417" t="str">
        <f>IF(_tag_month_day!E640="","",_tag_month_day!E640)</f>
        <v/>
      </c>
      <c r="T644" s="417" t="str">
        <f>IF(_tag_month_day!F640="","",_tag_month_day!F640)</f>
        <v/>
      </c>
      <c r="U644" s="418" t="e">
        <f t="shared" si="3486"/>
        <v>#VALUE!</v>
      </c>
      <c r="V644" s="53" t="e">
        <f t="shared" si="3487"/>
        <v>#VALUE!</v>
      </c>
      <c r="W644" s="419" t="str">
        <f>IF(_jhy_month_day!A640="","",_jhy_month_day!A640)</f>
        <v/>
      </c>
      <c r="X644" s="420" t="str">
        <f>IF(_jhy_month_day!B640="","",_jhy_month_day!B640/100)</f>
        <v/>
      </c>
      <c r="Y644" s="420" t="str">
        <f>IF(_jhy_month_day!C640="","",_jhy_month_day!C640/100)</f>
        <v/>
      </c>
      <c r="Z644" s="439">
        <f t="shared" si="3576"/>
        <v>160</v>
      </c>
      <c r="AA644" s="440" t="str">
        <f>IF(_tag_month_day!G640="","",_tag_month_day!G640/100)</f>
        <v/>
      </c>
      <c r="AB644" s="440" t="str">
        <f>IF(_tag_month_day!H640="","",_tag_month_day!H640/100)</f>
        <v/>
      </c>
      <c r="AC644" s="193">
        <f t="shared" si="3533"/>
        <v>1.59963432013121</v>
      </c>
      <c r="AD644" s="441" t="str">
        <f t="shared" si="3534"/>
        <v/>
      </c>
      <c r="AE644" s="442" t="str">
        <f t="shared" si="3535"/>
        <v/>
      </c>
      <c r="AF644" s="443">
        <v>1</v>
      </c>
      <c r="AG644" s="68" t="str">
        <f>IF(_duihao_month_day!A640="","",_duihao_month_day!A640)</f>
        <v/>
      </c>
      <c r="AH644" s="463">
        <f>IF(_gyk_month_day!B640="",AH643,_gyk_month_day!B640)</f>
        <v>820</v>
      </c>
      <c r="AI644" s="464"/>
      <c r="AJ644" s="68" t="str">
        <f>IF(_tag_month_day!I640="","",_tag_month_day!I640)</f>
        <v/>
      </c>
      <c r="AK644" s="465" t="str">
        <f>IF(_tzyy_month_day!A640="","",_tzyy_month_day!A640)</f>
        <v/>
      </c>
      <c r="AL644" s="465" t="str">
        <f>IF(_tzyy_month_day!B640="","",_tzyy_month_day!B640)</f>
        <v/>
      </c>
      <c r="AM644" s="465" t="str">
        <f>IF(_tzyy_month_day!C640="","",_tzyy_month_day!C640)</f>
        <v/>
      </c>
      <c r="AN644" s="466" t="str">
        <f>IF(_tag_month_day!CG640="","",_tag_month_day!CG640)</f>
        <v/>
      </c>
      <c r="AO644" s="466" t="str">
        <f>IF(_tag_month_day!CH640="","",_tag_month_day!CH640)</f>
        <v/>
      </c>
      <c r="AP644" s="486" t="e">
        <f t="shared" si="3536"/>
        <v>#VALUE!</v>
      </c>
      <c r="AQ644" s="487" t="str">
        <f>IF(_tag_month_day!J640="","",_tag_month_day!J640/100)</f>
        <v/>
      </c>
      <c r="AR644" s="488">
        <f t="shared" si="3537"/>
        <v>1.3</v>
      </c>
      <c r="AS644" s="489" t="e">
        <f t="shared" si="3488"/>
        <v>#VALUE!</v>
      </c>
      <c r="AT644" s="489">
        <f t="shared" si="3538"/>
        <v>0</v>
      </c>
      <c r="AU644" s="490" t="str">
        <f>IF(_tag_month_day!K640="","",_tag_month_day!K640)</f>
        <v/>
      </c>
      <c r="AV644" s="491" t="str">
        <f>IF(_tag_month_day!L640="","",_tag_month_day!L640/100)</f>
        <v/>
      </c>
      <c r="AW644" s="420">
        <f t="shared" si="3847"/>
        <v>0</v>
      </c>
      <c r="AX644" s="420">
        <f t="shared" si="3539"/>
        <v>0</v>
      </c>
      <c r="AY644" s="420" t="str">
        <f>IF(_tag_month_day!M640="","",_tag_month_day!M640/100)</f>
        <v/>
      </c>
      <c r="AZ644" s="420" t="str">
        <f>IF(_tag_month_day!N640="","",_tag_month_day!N640/100)</f>
        <v/>
      </c>
      <c r="BA644" s="420" t="str">
        <f>IF(_tag_month_day!O640="","",_tag_month_day!O640/100)</f>
        <v/>
      </c>
      <c r="BB644" s="496" t="str">
        <f>IF(_tag_month_day!P640="","",_tag_month_day!P640/100)</f>
        <v/>
      </c>
      <c r="BC644" s="496">
        <f t="shared" si="3540"/>
        <v>0</v>
      </c>
      <c r="BD644" s="496" t="str">
        <f>IF(_tag_month_day!Q640="","",_tag_month_day!Q640/100)</f>
        <v/>
      </c>
      <c r="BE644" s="510" t="str">
        <f>IF(_tag_month_day!R640="","",_tag_month_day!R640/100)</f>
        <v/>
      </c>
      <c r="BF644" s="413" t="str">
        <f>IF(_tag_month_day!CC640="","",_tag_month_day!CC640/100)</f>
        <v/>
      </c>
      <c r="BG644" s="511" t="e">
        <f t="shared" si="3489"/>
        <v>#VALUE!</v>
      </c>
      <c r="BH644" s="198">
        <f t="shared" si="3490"/>
        <v>0</v>
      </c>
      <c r="BI644" s="512" t="e">
        <f>IF(CX644=0,BI643,(DK644*查询!$R$5+DL644*查询!$Q$5+DM644*查询!$N$5+DN644*查询!$O$5+DO644*查询!$P$5)*AF644/CX644)</f>
        <v>#VALUE!</v>
      </c>
      <c r="BJ644" s="512" t="e">
        <f>IF(CX644=0,BJ643,(DP644*查询!$S$5+DQ644*查询!$T$5+DR644*查询!$U$5)*AF644/CX644)</f>
        <v>#VALUE!</v>
      </c>
      <c r="BK644" s="512">
        <f t="shared" si="3541"/>
        <v>1</v>
      </c>
      <c r="BL644" s="513" t="str">
        <f>IF(_cfyc_month_day!A640="","",_cfyc_month_day!A640)</f>
        <v/>
      </c>
      <c r="BM644" s="513" t="str">
        <f>IF(_cfyc_month_day!B640="","",_cfyc_month_day!B640)</f>
        <v/>
      </c>
      <c r="BN644" s="513" t="str">
        <f>IF(_cfyc_month_day!C640="","",_cfyc_month_day!C640)</f>
        <v/>
      </c>
      <c r="BO644" s="522" t="str">
        <f>IF(_cfyc_month_day!D640="","",_cfyc_month_day!D640)</f>
        <v/>
      </c>
      <c r="BP644" s="522" t="str">
        <f>IF(_cfyc_month_day!E640="","",_cfyc_month_day!E640)</f>
        <v/>
      </c>
      <c r="BQ644" s="522" t="str">
        <f>IF(_cfyc_month_day!F640="","",_cfyc_month_day!F640)</f>
        <v/>
      </c>
      <c r="BR644" s="513" t="str">
        <f>IF(_tag_month_day!T640="","",_tag_month_day!T640)</f>
        <v/>
      </c>
      <c r="BS644" s="513" t="str">
        <f>IF(_tag_month_day!U640="","",_tag_month_day!U640)</f>
        <v/>
      </c>
      <c r="BT644" s="523" t="str">
        <f t="shared" si="3542"/>
        <v/>
      </c>
      <c r="BU644" s="223" t="str">
        <f>IF(_tag_month_day!V640="","",_tag_month_day!V640)</f>
        <v/>
      </c>
      <c r="BV644" s="206" t="str">
        <f>IF(_tag_month_day!W640="","",_tag_month_day!W640)</f>
        <v/>
      </c>
      <c r="BW644" s="540" t="str">
        <f>IF(_tag_month_day!X640="","",_tag_month_day!X640)</f>
        <v/>
      </c>
      <c r="BX644" s="540" t="str">
        <f>IF(_tag_month_day!Y640="","",_tag_month_day!Y640)</f>
        <v/>
      </c>
      <c r="BY644" s="541">
        <f ca="1" t="shared" si="3543"/>
        <v>43643.7083333318</v>
      </c>
      <c r="BZ644" s="542"/>
      <c r="CA644" s="562" t="str">
        <f>IF(_jhy2_month_day!A640="","",_jhy2_month_day!A640)</f>
        <v/>
      </c>
      <c r="CB644" s="464" t="str">
        <f>IF(_jhy2_month_day!B640="","",_jhy2_month_day!B640)</f>
        <v/>
      </c>
      <c r="CC644" s="464" t="str">
        <f>IF(_jhy2_month_day!C640="","",_jhy2_month_day!C640)</f>
        <v/>
      </c>
      <c r="CD644" s="464" t="str">
        <f>IF(_jhy2_month_day!D640="","",_jhy2_month_day!D640)</f>
        <v/>
      </c>
      <c r="CE644" s="464" t="str">
        <f>IF(_jhy2_month_day!E640="","",_jhy2_month_day!E640)</f>
        <v/>
      </c>
      <c r="CF644" s="464" t="str">
        <f>IF(_jhy2_month_day!F640="","",_jhy2_month_day!F640)</f>
        <v/>
      </c>
      <c r="CG644" s="464" t="str">
        <f>IF(_jhy2_month_day!G640="","",_jhy2_month_day!G640)</f>
        <v/>
      </c>
      <c r="CH644" s="464" t="str">
        <f>IF(_jhy2_month_day!H640="","",_jhy2_month_day!H640)</f>
        <v/>
      </c>
      <c r="CI644" s="464" t="str">
        <f>IF(_jhy2_month_day!I640="","",_jhy2_month_day!I640)</f>
        <v/>
      </c>
      <c r="CJ644" s="464" t="str">
        <f>IF(_jhy2_month_day!J640="","",_jhy2_month_day!J640)</f>
        <v/>
      </c>
      <c r="CK644" s="464" t="str">
        <f>IF(_jhy2_month_day!K640="","",_jhy2_month_day!K640)</f>
        <v/>
      </c>
      <c r="CL644" s="562" t="str">
        <f>IF(_jhy2_month_day!L640="","",_jhy2_month_day!L640)</f>
        <v/>
      </c>
      <c r="CM644" s="562" t="str">
        <f>IF(_jhy2_month_day!M640="","",_jhy2_month_day!M640)</f>
        <v/>
      </c>
      <c r="CN644" s="562" t="str">
        <f>IF(_jhy2_month_day!N640="","",_jhy2_month_day!N640)</f>
        <v/>
      </c>
      <c r="CO644" s="562" t="str">
        <f>IF(_jhy2_month_day!O640="","",_jhy2_month_day!O640)</f>
        <v/>
      </c>
      <c r="CP644" s="562" t="str">
        <f>IF(_jhy2_month_day!P640="","",_jhy2_month_day!P640)</f>
        <v/>
      </c>
      <c r="CQ644" s="562" t="str">
        <f>IF(_jhy2_month_day!Q640="","",_jhy2_month_day!Q640)</f>
        <v/>
      </c>
      <c r="CR644" s="563" t="str">
        <f>IF(_jhy2_month_day!R640="","",_jhy2_month_day!R640)</f>
        <v/>
      </c>
      <c r="CS644" s="576" t="str">
        <f>IF(_jhy2_month_day!S640="","",_jhy2_month_day!S640)</f>
        <v/>
      </c>
      <c r="CT644" s="562" t="str">
        <f>IF(_jhy2_month_day!T640="","",_jhy2_month_day!T640)</f>
        <v/>
      </c>
      <c r="CU644" s="577" t="e">
        <f t="shared" si="3491"/>
        <v>#VALUE!</v>
      </c>
      <c r="CV644" s="198" t="e">
        <f t="shared" si="3492"/>
        <v>#VALUE!</v>
      </c>
      <c r="CW644" s="192" t="e">
        <f t="shared" si="3493"/>
        <v>#VALUE!</v>
      </c>
      <c r="CX644" s="192" t="e">
        <f t="shared" si="3494"/>
        <v>#VALUE!</v>
      </c>
      <c r="CY644" s="202" t="e">
        <f t="shared" si="3495"/>
        <v>#VALUE!</v>
      </c>
      <c r="CZ644" s="192" t="e">
        <f t="shared" ref="CZ644:DI644" si="3868">$AJ644*EF644</f>
        <v>#VALUE!</v>
      </c>
      <c r="DA644" s="192" t="e">
        <f t="shared" si="3868"/>
        <v>#VALUE!</v>
      </c>
      <c r="DB644" s="192" t="e">
        <f t="shared" si="3868"/>
        <v>#VALUE!</v>
      </c>
      <c r="DC644" s="192" t="e">
        <f t="shared" si="3868"/>
        <v>#VALUE!</v>
      </c>
      <c r="DD644" s="192" t="e">
        <f t="shared" si="3868"/>
        <v>#VALUE!</v>
      </c>
      <c r="DE644" s="192" t="e">
        <f t="shared" si="3868"/>
        <v>#VALUE!</v>
      </c>
      <c r="DF644" s="192" t="e">
        <f t="shared" si="3868"/>
        <v>#VALUE!</v>
      </c>
      <c r="DG644" s="192" t="e">
        <f t="shared" si="3868"/>
        <v>#VALUE!</v>
      </c>
      <c r="DH644" s="192" t="e">
        <f t="shared" si="3868"/>
        <v>#VALUE!</v>
      </c>
      <c r="DI644" s="192" t="e">
        <f t="shared" si="3868"/>
        <v>#VALUE!</v>
      </c>
      <c r="DJ644" s="192" t="e">
        <f t="shared" si="3497"/>
        <v>#VALUE!</v>
      </c>
      <c r="DK644" s="192" t="e">
        <f t="shared" si="3498"/>
        <v>#VALUE!</v>
      </c>
      <c r="DL644" s="192" t="e">
        <f t="shared" si="3499"/>
        <v>#VALUE!</v>
      </c>
      <c r="DM644" s="192" t="e">
        <f t="shared" si="3500"/>
        <v>#VALUE!</v>
      </c>
      <c r="DN644" s="192" t="e">
        <f t="shared" si="3501"/>
        <v>#VALUE!</v>
      </c>
      <c r="DO644" s="192" t="e">
        <f t="shared" si="3502"/>
        <v>#VALUE!</v>
      </c>
      <c r="DP644" s="192" t="e">
        <f t="shared" si="3503"/>
        <v>#VALUE!</v>
      </c>
      <c r="DQ644" s="192" t="e">
        <f t="shared" si="3504"/>
        <v>#VALUE!</v>
      </c>
      <c r="DR644" s="192" t="e">
        <f t="shared" si="3505"/>
        <v>#VALUE!</v>
      </c>
      <c r="DS644" s="192" t="e">
        <f t="shared" si="3506"/>
        <v>#VALUE!</v>
      </c>
      <c r="DT644" s="192" t="e">
        <f t="shared" si="3507"/>
        <v>#VALUE!</v>
      </c>
      <c r="DU644" s="192" t="e">
        <f t="shared" si="3508"/>
        <v>#VALUE!</v>
      </c>
      <c r="DV644" s="198" t="e">
        <f t="shared" si="3509"/>
        <v>#VALUE!</v>
      </c>
      <c r="DW644" s="198" t="e">
        <f t="shared" si="3510"/>
        <v>#DIV/0!</v>
      </c>
      <c r="DX644" s="198" t="e">
        <f t="shared" si="3511"/>
        <v>#DIV/0!</v>
      </c>
      <c r="DY644" s="198" t="e">
        <f t="shared" si="3512"/>
        <v>#VALUE!</v>
      </c>
      <c r="DZ644" s="198" t="e">
        <f t="shared" si="3513"/>
        <v>#VALUE!</v>
      </c>
      <c r="EA644" s="198" t="e">
        <f t="shared" si="3514"/>
        <v>#VALUE!</v>
      </c>
      <c r="EB644" s="198" t="e">
        <f t="shared" si="3515"/>
        <v>#VALUE!</v>
      </c>
      <c r="EC644" s="198" t="e">
        <f t="shared" si="3516"/>
        <v>#DIV/0!</v>
      </c>
      <c r="ED644" s="198" t="e">
        <f t="shared" si="3517"/>
        <v>#VALUE!</v>
      </c>
      <c r="EE644" s="198" t="e">
        <f t="shared" si="3518"/>
        <v>#VALUE!</v>
      </c>
      <c r="EF644" s="198" t="e">
        <f t="shared" ref="EF644:EO644" si="3869">DV644/SUM($DV644:$EE644)</f>
        <v>#VALUE!</v>
      </c>
      <c r="EG644" s="198" t="e">
        <f t="shared" si="3869"/>
        <v>#DIV/0!</v>
      </c>
      <c r="EH644" s="198" t="e">
        <f t="shared" si="3869"/>
        <v>#DIV/0!</v>
      </c>
      <c r="EI644" s="198" t="e">
        <f t="shared" si="3869"/>
        <v>#VALUE!</v>
      </c>
      <c r="EJ644" s="198" t="e">
        <f t="shared" si="3869"/>
        <v>#VALUE!</v>
      </c>
      <c r="EK644" s="198" t="e">
        <f t="shared" si="3869"/>
        <v>#VALUE!</v>
      </c>
      <c r="EL644" s="198" t="e">
        <f t="shared" si="3869"/>
        <v>#VALUE!</v>
      </c>
      <c r="EM644" s="198" t="e">
        <f t="shared" si="3869"/>
        <v>#DIV/0!</v>
      </c>
      <c r="EN644" s="198" t="e">
        <f t="shared" si="3869"/>
        <v>#VALUE!</v>
      </c>
      <c r="EO644" s="198" t="e">
        <f t="shared" si="3869"/>
        <v>#VALUE!</v>
      </c>
      <c r="EP644" s="511">
        <f t="shared" ref="EP644:EW644" si="3870">EP643</f>
        <v>0.08</v>
      </c>
      <c r="EQ644" s="511">
        <f t="shared" si="3870"/>
        <v>0.015</v>
      </c>
      <c r="ER644" s="511">
        <f t="shared" si="3870"/>
        <v>0.015</v>
      </c>
      <c r="ES644" s="511">
        <f t="shared" si="3870"/>
        <v>0.015</v>
      </c>
      <c r="ET644" s="511">
        <f t="shared" si="3870"/>
        <v>0.015</v>
      </c>
      <c r="EU644" s="511">
        <f t="shared" si="3870"/>
        <v>0.09</v>
      </c>
      <c r="EV644" s="511">
        <f t="shared" si="3870"/>
        <v>0.09</v>
      </c>
      <c r="EW644" s="511">
        <f t="shared" si="3870"/>
        <v>0.09</v>
      </c>
      <c r="EX644" s="420" t="str">
        <f>IF(_tag_month_day!AS640="","",_tag_month_day!AS640/100)</f>
        <v/>
      </c>
      <c r="EY644" s="420" t="str">
        <f>IF(_tag_month_day!AT640="","",_tag_month_day!AT640/100)</f>
        <v/>
      </c>
      <c r="EZ644" s="420" t="str">
        <f>IF(_tag_month_day!AU640="","",_tag_month_day!AU640/100)</f>
        <v/>
      </c>
      <c r="FA644" s="420" t="str">
        <f>IF(_tag_month_day!AV640="","",_tag_month_day!AV640/100)</f>
        <v/>
      </c>
      <c r="FB644" s="420" t="str">
        <f>IF(_tag_month_day!AW640="","",_tag_month_day!AW640/100)</f>
        <v/>
      </c>
      <c r="FC644" s="420" t="str">
        <f>IF(_tag_month_day!AX640="","",_tag_month_day!AX640/100)</f>
        <v/>
      </c>
      <c r="FD644" s="510">
        <f t="shared" si="3547"/>
        <v>0.33</v>
      </c>
      <c r="FE644" s="510">
        <f t="shared" si="3548"/>
        <v>0.19</v>
      </c>
      <c r="FF644" s="510">
        <f t="shared" si="3549"/>
        <v>0.003</v>
      </c>
      <c r="FG644" s="510">
        <f t="shared" si="3550"/>
        <v>0</v>
      </c>
      <c r="FH644" s="603">
        <f t="shared" si="3551"/>
        <v>0.0001</v>
      </c>
      <c r="FI644" s="510">
        <f t="shared" ref="FI644:FR644" si="3871">FI643</f>
        <v>0.41</v>
      </c>
      <c r="FJ644" s="510">
        <f t="shared" si="3871"/>
        <v>0.11</v>
      </c>
      <c r="FK644" s="510">
        <f t="shared" si="3871"/>
        <v>0.015</v>
      </c>
      <c r="FL644" s="510">
        <f t="shared" si="3871"/>
        <v>0</v>
      </c>
      <c r="FM644" s="603">
        <f t="shared" si="3871"/>
        <v>0.0001</v>
      </c>
      <c r="FN644" s="510" t="str">
        <f>IF(_tag_month_day!AY640="","",_tag_month_day!AY640/100)</f>
        <v/>
      </c>
      <c r="FO644" s="510" t="str">
        <f>IF(_tag_month_day!AZ640="","",_tag_month_day!AZ640/100)</f>
        <v/>
      </c>
      <c r="FP644" s="510" t="str">
        <f>IF(_tag_month_day!BA640="","",_tag_month_day!BA640/100)</f>
        <v/>
      </c>
      <c r="FQ644" s="510" t="str">
        <f>IF(_tag_month_day!BB640="","",_tag_month_day!BB640/100)</f>
        <v/>
      </c>
      <c r="FR644" s="603" t="str">
        <f>IF(_tag_month_day!BC640="","",_tag_month_day!BC640/100)</f>
        <v/>
      </c>
      <c r="FS644" s="510" t="str">
        <f>IF(_tag_month_day!BD640="","",_tag_month_day!BD640/100)</f>
        <v/>
      </c>
      <c r="FT644" s="510" t="str">
        <f>IF(_tag_month_day!BE640="","",_tag_month_day!BE640/100)</f>
        <v/>
      </c>
      <c r="FU644" s="510" t="str">
        <f>IF(_tag_month_day!BF640="","",_tag_month_day!BF640/100)</f>
        <v/>
      </c>
      <c r="FV644" s="510" t="str">
        <f>IF(_tag_month_day!BG640="","",_tag_month_day!BG640/100)</f>
        <v/>
      </c>
      <c r="FW644" s="603" t="str">
        <f>IF(_tag_month_day!BH640="","",_tag_month_day!BH640/100)</f>
        <v/>
      </c>
      <c r="FX644" s="510" t="str">
        <f>IF(_tag_month_day!BI640="","",_tag_month_day!BI640/100)</f>
        <v/>
      </c>
      <c r="FY644" s="510" t="str">
        <f>IF(_tag_month_day!BJ640="","",_tag_month_day!BJ640/100)</f>
        <v/>
      </c>
      <c r="FZ644" s="605" t="str">
        <f>IF(_tag_month_day!BK640="","",_tag_month_day!BK640/100)</f>
        <v/>
      </c>
      <c r="GA644" s="510" t="str">
        <f>IF(_tag_month_day!BL640="","",_tag_month_day!BL640/100)</f>
        <v/>
      </c>
      <c r="GB644" s="603" t="str">
        <f>IF(_tag_month_day!BM640="","",_tag_month_day!BM640/100)</f>
        <v/>
      </c>
      <c r="GC644" s="420" t="str">
        <f>IF(_tag_month_day!BN640="","",_tag_month_day!BN640/100)</f>
        <v/>
      </c>
      <c r="GD644" s="420" t="str">
        <f>IF(_tag_month_day!BO640="","",_tag_month_day!BO640/100)</f>
        <v/>
      </c>
      <c r="GE644" s="420" t="str">
        <f>IF(_tag_month_day!BP640="","",_tag_month_day!BP640/100)</f>
        <v/>
      </c>
      <c r="GF644" s="420" t="str">
        <f>IF(_tag_month_day!BQ640="","",_tag_month_day!BQ640/100)</f>
        <v/>
      </c>
      <c r="GG644" s="420" t="str">
        <f>IF(_tag_month_day!BR640="","",_tag_month_day!BR640/100)</f>
        <v/>
      </c>
      <c r="GH644" s="420" t="str">
        <f>IF(_tag_month_day!BS640="","",_tag_month_day!BS640/100)</f>
        <v/>
      </c>
      <c r="GI644" s="603" t="str">
        <f>IF(_tag_month_day!BT640="","",_tag_month_day!BT640/100)</f>
        <v/>
      </c>
      <c r="GJ644" s="612" t="str">
        <f>IF(_tag_month_day!BU640="","",_tag_month_day!BU640/100)</f>
        <v/>
      </c>
      <c r="GK644" s="620" t="str">
        <f>IF(_tag_month_day!BV640="",IF(_rlcf_month_day!A$2="","",_rlcf_month_day!A$2/100),_tag_month_day!BV640/100)</f>
        <v/>
      </c>
      <c r="GL644" s="620" t="str">
        <f>IF(_tag_month_day!BW640="",IF(_rlcf_month_day!B$2="","",_rlcf_month_day!B$2/100),_tag_month_day!BW640/100)</f>
        <v/>
      </c>
      <c r="GM644" s="621" t="str">
        <f>IF(_tag_month_day!BX640="",IF(_rlcf_month_day!C$2="","",_rlcf_month_day!C$2/100),_tag_month_day!BX640/100)</f>
        <v/>
      </c>
      <c r="GN644" s="620" t="str">
        <f>IF(_tag_month_day!BV640="",IF(_rlcf_month_day!A$2="","",_rlcf_month_day!A$2/100),_tag_month_day!BV640/100)</f>
        <v/>
      </c>
      <c r="GO644" s="620" t="str">
        <f>IF(_tag_month_day!BW640="",IF(_rlcf_month_day!B$2="","",_rlcf_month_day!B$2/100),_tag_month_day!BW640/100)</f>
        <v/>
      </c>
      <c r="GP644" s="620" t="str">
        <f>IF(_tag_month_day!CD640="",IF(_rlcf_month_day!E$2="","",_rlcf_month_day!E$2/100),_tag_month_day!CD640/100)</f>
        <v/>
      </c>
      <c r="GQ644" s="620" t="str">
        <f>IF(_tag_month_day!CE640="",IF(_rlcf_month_day!F$2="","",_rlcf_month_day!F$2/100),_tag_month_day!CE640/100)</f>
        <v/>
      </c>
      <c r="GR644" s="621" t="str">
        <f>IF(_tag_month_day!CF640="",IF(_rlcf_month_day!G$2="","",_rlcf_month_day!G$2/100),_tag_month_day!CF640/100)</f>
        <v/>
      </c>
      <c r="GS644" s="626">
        <f t="shared" ref="GS644:HH644" si="3872">GS643</f>
        <v>0.953</v>
      </c>
      <c r="GT644" s="626">
        <f t="shared" si="3872"/>
        <v>0.55</v>
      </c>
      <c r="GU644" s="626">
        <f t="shared" si="3872"/>
        <v>0.55</v>
      </c>
      <c r="GV644" s="626">
        <f t="shared" si="3872"/>
        <v>0.55</v>
      </c>
      <c r="GW644" s="626">
        <f t="shared" si="3872"/>
        <v>0.5</v>
      </c>
      <c r="GX644" s="626">
        <f t="shared" si="3872"/>
        <v>0.935</v>
      </c>
      <c r="GY644" s="626">
        <f t="shared" si="3872"/>
        <v>0.15</v>
      </c>
      <c r="GZ644" s="626">
        <f t="shared" si="3872"/>
        <v>1</v>
      </c>
      <c r="HA644" s="632">
        <f t="shared" si="3872"/>
        <v>0.047</v>
      </c>
      <c r="HB644" s="632">
        <f t="shared" si="3872"/>
        <v>0.45</v>
      </c>
      <c r="HC644" s="632">
        <f t="shared" si="3872"/>
        <v>0.45</v>
      </c>
      <c r="HD644" s="632">
        <f t="shared" si="3872"/>
        <v>0.45</v>
      </c>
      <c r="HE644" s="632">
        <f t="shared" si="3872"/>
        <v>0.5</v>
      </c>
      <c r="HF644" s="632">
        <f t="shared" si="3872"/>
        <v>0.065</v>
      </c>
      <c r="HG644" s="632">
        <f t="shared" si="3872"/>
        <v>0.85</v>
      </c>
      <c r="HH644" s="632">
        <f t="shared" si="3872"/>
        <v>0</v>
      </c>
      <c r="HI644" s="68">
        <f t="shared" si="3523"/>
        <v>0</v>
      </c>
      <c r="HJ644" s="68" t="e">
        <f t="shared" si="3554"/>
        <v>#VALUE!</v>
      </c>
      <c r="HK644" s="202">
        <f t="shared" si="3555"/>
        <v>0.85</v>
      </c>
      <c r="HL644" s="464">
        <f t="shared" si="3556"/>
        <v>550000</v>
      </c>
      <c r="HM644" s="464">
        <f t="shared" si="3557"/>
        <v>480000</v>
      </c>
      <c r="HN644" s="192" t="e">
        <f t="shared" si="3524"/>
        <v>#VALUE!</v>
      </c>
      <c r="HO644" s="192" t="e">
        <f>HN644*HK644*$HO$2/HL644*1000000</f>
        <v>#VALUE!</v>
      </c>
      <c r="HP644" s="192" t="e">
        <f>HN644*HK644*$HP$2/HM644*1000000</f>
        <v>#VALUE!</v>
      </c>
    </row>
    <row r="645" customFormat="1" spans="1:224">
      <c r="A645" s="381">
        <v>640</v>
      </c>
      <c r="B645" s="54">
        <f ca="1" t="shared" si="3558"/>
        <v>43643</v>
      </c>
      <c r="C645" s="57">
        <f t="shared" si="3559"/>
        <v>0.0416666666666667</v>
      </c>
      <c r="D645" s="68" t="str">
        <f ca="1" t="shared" si="3525"/>
        <v>白班</v>
      </c>
      <c r="E645" s="68" t="str">
        <f ca="1" t="shared" si="3526"/>
        <v>乙</v>
      </c>
      <c r="F645" s="68">
        <f ca="1">SUMPRODUCT((成本日报!$A$3:$A$95=计划!B645)*(成本日报!$B$3:$B$95=计划!$D645),成本日报!$C$3:$C$95)</f>
        <v>2</v>
      </c>
      <c r="G645" s="382">
        <f ca="1" t="shared" si="3560"/>
        <v>43643.6249999985</v>
      </c>
      <c r="H645" s="382">
        <f ca="1" t="shared" si="3527"/>
        <v>43643.6319444429</v>
      </c>
      <c r="I645" s="382">
        <f ca="1" t="shared" si="3528"/>
        <v>43643.6374999984</v>
      </c>
      <c r="J645" s="382">
        <f ca="1" t="shared" si="3529"/>
        <v>43643.6666666651</v>
      </c>
      <c r="K645" s="382">
        <f ca="1" t="shared" si="3530"/>
        <v>43643.7291666651</v>
      </c>
      <c r="L645" s="382">
        <f ca="1" t="shared" si="3531"/>
        <v>43643.7499999985</v>
      </c>
      <c r="M645" s="398" t="str">
        <f>IF(_tag_month_day!A641="","",_tag_month_day!A641)</f>
        <v/>
      </c>
      <c r="N645" s="398" t="str">
        <f>IF(_tag_month_day!B641="","",_tag_month_day!B641)</f>
        <v/>
      </c>
      <c r="O645" s="399" t="e">
        <f t="shared" si="3532"/>
        <v>#VALUE!</v>
      </c>
      <c r="P645" s="398" t="str">
        <f>IF(_tag_month_day!C641="","",_tag_month_day!C641)</f>
        <v/>
      </c>
      <c r="Q645" s="398" t="str">
        <f>IF(_tag_month_day!D641="","",_tag_month_day!D641)</f>
        <v/>
      </c>
      <c r="R645" s="416">
        <f>IF(_tag_month_day!CB641="",R644,_tag_month_day!CB641/100)</f>
        <v>0.07</v>
      </c>
      <c r="S645" s="417" t="str">
        <f>IF(_tag_month_day!E641="","",_tag_month_day!E641)</f>
        <v/>
      </c>
      <c r="T645" s="417" t="str">
        <f>IF(_tag_month_day!F641="","",_tag_month_day!F641)</f>
        <v/>
      </c>
      <c r="U645" s="418" t="e">
        <f t="shared" ref="U645:U708" si="3873">S645+T645</f>
        <v>#VALUE!</v>
      </c>
      <c r="V645" s="53" t="e">
        <f t="shared" ref="V645:V708" si="3874">U645/AJ645</f>
        <v>#VALUE!</v>
      </c>
      <c r="W645" s="419" t="str">
        <f>IF(_jhy_month_day!A641="","",_jhy_month_day!A641)</f>
        <v/>
      </c>
      <c r="X645" s="420" t="str">
        <f>IF(_jhy_month_day!B641="","",_jhy_month_day!B641/100)</f>
        <v/>
      </c>
      <c r="Y645" s="420" t="str">
        <f>IF(_jhy_month_day!C641="","",_jhy_month_day!C641/100)</f>
        <v/>
      </c>
      <c r="Z645" s="439">
        <f t="shared" si="3576"/>
        <v>160</v>
      </c>
      <c r="AA645" s="440" t="str">
        <f>IF(_tag_month_day!G641="","",_tag_month_day!G641/100)</f>
        <v/>
      </c>
      <c r="AB645" s="440" t="str">
        <f>IF(_tag_month_day!H641="","",_tag_month_day!H641/100)</f>
        <v/>
      </c>
      <c r="AC645" s="193">
        <f t="shared" si="3533"/>
        <v>1.59963432013121</v>
      </c>
      <c r="AD645" s="441" t="str">
        <f t="shared" si="3534"/>
        <v/>
      </c>
      <c r="AE645" s="442" t="str">
        <f t="shared" si="3535"/>
        <v/>
      </c>
      <c r="AF645" s="443">
        <v>1</v>
      </c>
      <c r="AG645" s="68" t="str">
        <f>IF(_duihao_month_day!A641="","",_duihao_month_day!A641)</f>
        <v/>
      </c>
      <c r="AH645" s="463">
        <f>IF(_gyk_month_day!B641="",AH644,_gyk_month_day!B641)</f>
        <v>820</v>
      </c>
      <c r="AI645" s="464"/>
      <c r="AJ645" s="68" t="str">
        <f>IF(_tag_month_day!I641="","",_tag_month_day!I641)</f>
        <v/>
      </c>
      <c r="AK645" s="465" t="str">
        <f>IF(_tzyy_month_day!A641="","",_tzyy_month_day!A641)</f>
        <v/>
      </c>
      <c r="AL645" s="465" t="str">
        <f>IF(_tzyy_month_day!B641="","",_tzyy_month_day!B641)</f>
        <v/>
      </c>
      <c r="AM645" s="465" t="str">
        <f>IF(_tzyy_month_day!C641="","",_tzyy_month_day!C641)</f>
        <v/>
      </c>
      <c r="AN645" s="466" t="str">
        <f>IF(_tag_month_day!CG641="","",_tag_month_day!CG641)</f>
        <v/>
      </c>
      <c r="AO645" s="466" t="str">
        <f>IF(_tag_month_day!CH641="","",_tag_month_day!CH641)</f>
        <v/>
      </c>
      <c r="AP645" s="486" t="e">
        <f t="shared" si="3536"/>
        <v>#VALUE!</v>
      </c>
      <c r="AQ645" s="487" t="str">
        <f>IF(_tag_month_day!J641="","",_tag_month_day!J641/100)</f>
        <v/>
      </c>
      <c r="AR645" s="488">
        <f t="shared" si="3537"/>
        <v>1.3</v>
      </c>
      <c r="AS645" s="489" t="e">
        <f t="shared" ref="AS645:AS708" si="3875">AQ645*(AN645*AR645+AO645)/(AN645+AO645)</f>
        <v>#VALUE!</v>
      </c>
      <c r="AT645" s="489">
        <f t="shared" si="3538"/>
        <v>0</v>
      </c>
      <c r="AU645" s="490" t="str">
        <f>IF(_tag_month_day!K641="","",_tag_month_day!K641)</f>
        <v/>
      </c>
      <c r="AV645" s="491" t="str">
        <f>IF(_tag_month_day!L641="","",_tag_month_day!L641/100)</f>
        <v/>
      </c>
      <c r="AW645" s="420">
        <f t="shared" si="3847"/>
        <v>0</v>
      </c>
      <c r="AX645" s="420">
        <f t="shared" si="3539"/>
        <v>0</v>
      </c>
      <c r="AY645" s="420" t="str">
        <f>IF(_tag_month_day!M641="","",_tag_month_day!M641/100)</f>
        <v/>
      </c>
      <c r="AZ645" s="420" t="str">
        <f>IF(_tag_month_day!N641="","",_tag_month_day!N641/100)</f>
        <v/>
      </c>
      <c r="BA645" s="420" t="str">
        <f>IF(_tag_month_day!O641="","",_tag_month_day!O641/100)</f>
        <v/>
      </c>
      <c r="BB645" s="496" t="str">
        <f>IF(_tag_month_day!P641="","",_tag_month_day!P641/100)</f>
        <v/>
      </c>
      <c r="BC645" s="496">
        <f t="shared" si="3540"/>
        <v>0</v>
      </c>
      <c r="BD645" s="496" t="str">
        <f>IF(_tag_month_day!Q641="","",_tag_month_day!Q641/100)</f>
        <v/>
      </c>
      <c r="BE645" s="510" t="str">
        <f>IF(_tag_month_day!R641="","",_tag_month_day!R641/100)</f>
        <v/>
      </c>
      <c r="BF645" s="413" t="str">
        <f>IF(_tag_month_day!CC641="","",_tag_month_day!CC641/100)</f>
        <v/>
      </c>
      <c r="BG645" s="511" t="e">
        <f t="shared" ref="BG645:BG708" si="3876">BE645+BF645</f>
        <v>#VALUE!</v>
      </c>
      <c r="BH645" s="198">
        <f t="shared" ref="BH645:BH708" si="3877">SUM(AV645:BF645)</f>
        <v>0</v>
      </c>
      <c r="BI645" s="512" t="e">
        <f>IF(CX645=0,BI644,(DK645*查询!$R$5+DL645*查询!$Q$5+DM645*查询!$N$5+DN645*查询!$O$5+DO645*查询!$P$5)*AF645/CX645)</f>
        <v>#VALUE!</v>
      </c>
      <c r="BJ645" s="512" t="e">
        <f>IF(CX645=0,BJ644,(DP645*查询!$S$5+DQ645*查询!$T$5+DR645*查询!$U$5)*AF645/CX645)</f>
        <v>#VALUE!</v>
      </c>
      <c r="BK645" s="512">
        <f t="shared" si="3541"/>
        <v>1</v>
      </c>
      <c r="BL645" s="513" t="str">
        <f>IF(_cfyc_month_day!A641="","",_cfyc_month_day!A641)</f>
        <v/>
      </c>
      <c r="BM645" s="513" t="str">
        <f>IF(_cfyc_month_day!B641="","",_cfyc_month_day!B641)</f>
        <v/>
      </c>
      <c r="BN645" s="513" t="str">
        <f>IF(_cfyc_month_day!C641="","",_cfyc_month_day!C641)</f>
        <v/>
      </c>
      <c r="BO645" s="522" t="str">
        <f>IF(_cfyc_month_day!D641="","",_cfyc_month_day!D641)</f>
        <v/>
      </c>
      <c r="BP645" s="522" t="str">
        <f>IF(_cfyc_month_day!E641="","",_cfyc_month_day!E641)</f>
        <v/>
      </c>
      <c r="BQ645" s="522" t="str">
        <f>IF(_cfyc_month_day!F641="","",_cfyc_month_day!F641)</f>
        <v/>
      </c>
      <c r="BR645" s="513" t="str">
        <f>IF(_tag_month_day!T641="","",_tag_month_day!T641)</f>
        <v/>
      </c>
      <c r="BS645" s="513" t="str">
        <f>IF(_tag_month_day!U641="","",_tag_month_day!U641)</f>
        <v/>
      </c>
      <c r="BT645" s="523" t="str">
        <f t="shared" si="3542"/>
        <v/>
      </c>
      <c r="BU645" s="223" t="str">
        <f>IF(_tag_month_day!V641="","",_tag_month_day!V641)</f>
        <v/>
      </c>
      <c r="BV645" s="206" t="str">
        <f>IF(_tag_month_day!W641="","",_tag_month_day!W641)</f>
        <v/>
      </c>
      <c r="BW645" s="540" t="str">
        <f>IF(_tag_month_day!X641="","",_tag_month_day!X641)</f>
        <v/>
      </c>
      <c r="BX645" s="540" t="str">
        <f>IF(_tag_month_day!Y641="","",_tag_month_day!Y641)</f>
        <v/>
      </c>
      <c r="BY645" s="541">
        <f ca="1" t="shared" si="3543"/>
        <v>43643.7499999985</v>
      </c>
      <c r="BZ645" s="542"/>
      <c r="CA645" s="562" t="str">
        <f>IF(_jhy2_month_day!A641="","",_jhy2_month_day!A641)</f>
        <v/>
      </c>
      <c r="CB645" s="464" t="str">
        <f>IF(_jhy2_month_day!B641="","",_jhy2_month_day!B641)</f>
        <v/>
      </c>
      <c r="CC645" s="464" t="str">
        <f>IF(_jhy2_month_day!C641="","",_jhy2_month_day!C641)</f>
        <v/>
      </c>
      <c r="CD645" s="464" t="str">
        <f>IF(_jhy2_month_day!D641="","",_jhy2_month_day!D641)</f>
        <v/>
      </c>
      <c r="CE645" s="464" t="str">
        <f>IF(_jhy2_month_day!E641="","",_jhy2_month_day!E641)</f>
        <v/>
      </c>
      <c r="CF645" s="464" t="str">
        <f>IF(_jhy2_month_day!F641="","",_jhy2_month_day!F641)</f>
        <v/>
      </c>
      <c r="CG645" s="464" t="str">
        <f>IF(_jhy2_month_day!G641="","",_jhy2_month_day!G641)</f>
        <v/>
      </c>
      <c r="CH645" s="464" t="str">
        <f>IF(_jhy2_month_day!H641="","",_jhy2_month_day!H641)</f>
        <v/>
      </c>
      <c r="CI645" s="464" t="str">
        <f>IF(_jhy2_month_day!I641="","",_jhy2_month_day!I641)</f>
        <v/>
      </c>
      <c r="CJ645" s="464" t="str">
        <f>IF(_jhy2_month_day!J641="","",_jhy2_month_day!J641)</f>
        <v/>
      </c>
      <c r="CK645" s="464" t="str">
        <f>IF(_jhy2_month_day!K641="","",_jhy2_month_day!K641)</f>
        <v/>
      </c>
      <c r="CL645" s="562" t="str">
        <f>IF(_jhy2_month_day!L641="","",_jhy2_month_day!L641)</f>
        <v/>
      </c>
      <c r="CM645" s="562" t="str">
        <f>IF(_jhy2_month_day!M641="","",_jhy2_month_day!M641)</f>
        <v/>
      </c>
      <c r="CN645" s="562" t="str">
        <f>IF(_jhy2_month_day!N641="","",_jhy2_month_day!N641)</f>
        <v/>
      </c>
      <c r="CO645" s="562" t="str">
        <f>IF(_jhy2_month_day!O641="","",_jhy2_month_day!O641)</f>
        <v/>
      </c>
      <c r="CP645" s="562" t="str">
        <f>IF(_jhy2_month_day!P641="","",_jhy2_month_day!P641)</f>
        <v/>
      </c>
      <c r="CQ645" s="562" t="str">
        <f>IF(_jhy2_month_day!Q641="","",_jhy2_month_day!Q641)</f>
        <v/>
      </c>
      <c r="CR645" s="563" t="str">
        <f>IF(_jhy2_month_day!R641="","",_jhy2_month_day!R641)</f>
        <v/>
      </c>
      <c r="CS645" s="576" t="str">
        <f>IF(_jhy2_month_day!S641="","",_jhy2_month_day!S641)</f>
        <v/>
      </c>
      <c r="CT645" s="562" t="str">
        <f>IF(_jhy2_month_day!T641="","",_jhy2_month_day!T641)</f>
        <v/>
      </c>
      <c r="CU645" s="577" t="e">
        <f t="shared" ref="CU645:CU708" si="3878">DU645/AJ645</f>
        <v>#VALUE!</v>
      </c>
      <c r="CV645" s="198" t="e">
        <f t="shared" ref="CV645:CV708" si="3879">BG645/BH645</f>
        <v>#VALUE!</v>
      </c>
      <c r="CW645" s="192" t="e">
        <f t="shared" ref="CW645:CW708" si="3880">AJ645*(1-CV645)*CU645*AF645</f>
        <v>#VALUE!</v>
      </c>
      <c r="CX645" s="192" t="e">
        <f t="shared" ref="CX645:CX708" si="3881">CW645*94%</f>
        <v>#VALUE!</v>
      </c>
      <c r="CY645" s="202" t="e">
        <f t="shared" ref="CY645:CY708" si="3882">IF(CX645=0,0,DS645/(DS645+CX645))</f>
        <v>#VALUE!</v>
      </c>
      <c r="CZ645" s="192" t="e">
        <f t="shared" ref="CZ645:DI645" si="3883">$AJ645*EF645</f>
        <v>#VALUE!</v>
      </c>
      <c r="DA645" s="192" t="e">
        <f t="shared" si="3883"/>
        <v>#VALUE!</v>
      </c>
      <c r="DB645" s="192" t="e">
        <f t="shared" si="3883"/>
        <v>#VALUE!</v>
      </c>
      <c r="DC645" s="192" t="e">
        <f t="shared" si="3883"/>
        <v>#VALUE!</v>
      </c>
      <c r="DD645" s="192" t="e">
        <f t="shared" si="3883"/>
        <v>#VALUE!</v>
      </c>
      <c r="DE645" s="192" t="e">
        <f t="shared" si="3883"/>
        <v>#VALUE!</v>
      </c>
      <c r="DF645" s="192" t="e">
        <f t="shared" si="3883"/>
        <v>#VALUE!</v>
      </c>
      <c r="DG645" s="192" t="e">
        <f t="shared" si="3883"/>
        <v>#VALUE!</v>
      </c>
      <c r="DH645" s="192" t="e">
        <f t="shared" si="3883"/>
        <v>#VALUE!</v>
      </c>
      <c r="DI645" s="192" t="e">
        <f t="shared" si="3883"/>
        <v>#VALUE!</v>
      </c>
      <c r="DJ645" s="192" t="e">
        <f t="shared" ref="DJ645:DJ708" si="3884">CZ645*(1-EP645)</f>
        <v>#VALUE!</v>
      </c>
      <c r="DK645" s="192" t="e">
        <f t="shared" ref="DK645:DK708" si="3885">DA645*(1-ER645)</f>
        <v>#VALUE!</v>
      </c>
      <c r="DL645" s="192" t="e">
        <f t="shared" ref="DL645:DL708" si="3886">DB645*(1-EQ645)</f>
        <v>#VALUE!</v>
      </c>
      <c r="DM645" s="192" t="e">
        <f t="shared" ref="DM645:DM708" si="3887">DC645*(1-ES645)</f>
        <v>#VALUE!</v>
      </c>
      <c r="DN645" s="192" t="e">
        <f t="shared" ref="DN645:DN708" si="3888">DD645*(1-ET645)</f>
        <v>#VALUE!</v>
      </c>
      <c r="DO645" s="192" t="e">
        <f t="shared" ref="DO645:DO708" si="3889">DE645</f>
        <v>#VALUE!</v>
      </c>
      <c r="DP645" s="192" t="e">
        <f t="shared" ref="DP645:DP708" si="3890">DF645*(1-EU645)</f>
        <v>#VALUE!</v>
      </c>
      <c r="DQ645" s="192" t="e">
        <f t="shared" ref="DQ645:DQ708" si="3891">DG645*(1-EV645)</f>
        <v>#VALUE!</v>
      </c>
      <c r="DR645" s="192" t="e">
        <f t="shared" ref="DR645:DR708" si="3892">DH645*(1-EW645)</f>
        <v>#VALUE!</v>
      </c>
      <c r="DS645" s="192" t="e">
        <f t="shared" ref="DS645:DS708" si="3893">DI645</f>
        <v>#VALUE!</v>
      </c>
      <c r="DT645" s="192" t="e">
        <f t="shared" ref="DT645:DT708" si="3894">SUM(DJ645:DS645)</f>
        <v>#VALUE!</v>
      </c>
      <c r="DU645" s="192" t="e">
        <f t="shared" ref="DU645:DU708" si="3895">SUMPRODUCT((DJ645:DO645)*(GS645:GX645))+(DP645+DQ645+DR645)*GY645+DS645</f>
        <v>#VALUE!</v>
      </c>
      <c r="DV645" s="198" t="e">
        <f t="shared" ref="DV645:DV708" si="3896">AV645/$BH645/(1-EP645)</f>
        <v>#VALUE!</v>
      </c>
      <c r="DW645" s="198" t="e">
        <f t="shared" ref="DW645:DW708" si="3897">AW645/$BH645/(1-ER645)</f>
        <v>#DIV/0!</v>
      </c>
      <c r="DX645" s="198" t="e">
        <f t="shared" ref="DX645:DX708" si="3898">AX645/$BH645/(1-EQ645)</f>
        <v>#DIV/0!</v>
      </c>
      <c r="DY645" s="198" t="e">
        <f t="shared" ref="DY645:DY708" si="3899">AY645/$BH645/(1-ES645)</f>
        <v>#VALUE!</v>
      </c>
      <c r="DZ645" s="198" t="e">
        <f t="shared" ref="DZ645:DZ708" si="3900">AZ645/$BH645/(1-ET645)</f>
        <v>#VALUE!</v>
      </c>
      <c r="EA645" s="198" t="e">
        <f t="shared" ref="EA645:EA708" si="3901">BA645/$BH645/(1-AX645)</f>
        <v>#VALUE!</v>
      </c>
      <c r="EB645" s="198" t="e">
        <f t="shared" ref="EB645:EB708" si="3902">BB645/$BH645/(1-EU645)</f>
        <v>#VALUE!</v>
      </c>
      <c r="EC645" s="198" t="e">
        <f t="shared" ref="EC645:EC708" si="3903">BC645/$BH645/(1-EV645)</f>
        <v>#DIV/0!</v>
      </c>
      <c r="ED645" s="198" t="e">
        <f t="shared" ref="ED645:ED708" si="3904">BD645/$BH645/(1-EW645)</f>
        <v>#VALUE!</v>
      </c>
      <c r="EE645" s="198" t="e">
        <f t="shared" ref="EE645:EE708" si="3905">BG645/BH645</f>
        <v>#VALUE!</v>
      </c>
      <c r="EF645" s="198" t="e">
        <f t="shared" ref="EF645:EO645" si="3906">DV645/SUM($DV645:$EE645)</f>
        <v>#VALUE!</v>
      </c>
      <c r="EG645" s="198" t="e">
        <f t="shared" si="3906"/>
        <v>#DIV/0!</v>
      </c>
      <c r="EH645" s="198" t="e">
        <f t="shared" si="3906"/>
        <v>#DIV/0!</v>
      </c>
      <c r="EI645" s="198" t="e">
        <f t="shared" si="3906"/>
        <v>#VALUE!</v>
      </c>
      <c r="EJ645" s="198" t="e">
        <f t="shared" si="3906"/>
        <v>#VALUE!</v>
      </c>
      <c r="EK645" s="198" t="e">
        <f t="shared" si="3906"/>
        <v>#VALUE!</v>
      </c>
      <c r="EL645" s="198" t="e">
        <f t="shared" si="3906"/>
        <v>#VALUE!</v>
      </c>
      <c r="EM645" s="198" t="e">
        <f t="shared" si="3906"/>
        <v>#DIV/0!</v>
      </c>
      <c r="EN645" s="198" t="e">
        <f t="shared" si="3906"/>
        <v>#VALUE!</v>
      </c>
      <c r="EO645" s="198" t="e">
        <f t="shared" si="3906"/>
        <v>#VALUE!</v>
      </c>
      <c r="EP645" s="511">
        <f t="shared" ref="EP645:EW645" si="3907">EP644</f>
        <v>0.08</v>
      </c>
      <c r="EQ645" s="511">
        <f t="shared" si="3907"/>
        <v>0.015</v>
      </c>
      <c r="ER645" s="511">
        <f t="shared" si="3907"/>
        <v>0.015</v>
      </c>
      <c r="ES645" s="511">
        <f t="shared" si="3907"/>
        <v>0.015</v>
      </c>
      <c r="ET645" s="511">
        <f t="shared" si="3907"/>
        <v>0.015</v>
      </c>
      <c r="EU645" s="511">
        <f t="shared" si="3907"/>
        <v>0.09</v>
      </c>
      <c r="EV645" s="511">
        <f t="shared" si="3907"/>
        <v>0.09</v>
      </c>
      <c r="EW645" s="511">
        <f t="shared" si="3907"/>
        <v>0.09</v>
      </c>
      <c r="EX645" s="420" t="str">
        <f>IF(_tag_month_day!AS641="","",_tag_month_day!AS641/100)</f>
        <v/>
      </c>
      <c r="EY645" s="420" t="str">
        <f>IF(_tag_month_day!AT641="","",_tag_month_day!AT641/100)</f>
        <v/>
      </c>
      <c r="EZ645" s="420" t="str">
        <f>IF(_tag_month_day!AU641="","",_tag_month_day!AU641/100)</f>
        <v/>
      </c>
      <c r="FA645" s="420" t="str">
        <f>IF(_tag_month_day!AV641="","",_tag_month_day!AV641/100)</f>
        <v/>
      </c>
      <c r="FB645" s="420" t="str">
        <f>IF(_tag_month_day!AW641="","",_tag_month_day!AW641/100)</f>
        <v/>
      </c>
      <c r="FC645" s="420" t="str">
        <f>IF(_tag_month_day!AX641="","",_tag_month_day!AX641/100)</f>
        <v/>
      </c>
      <c r="FD645" s="510">
        <f t="shared" si="3547"/>
        <v>0.33</v>
      </c>
      <c r="FE645" s="510">
        <f t="shared" si="3548"/>
        <v>0.19</v>
      </c>
      <c r="FF645" s="510">
        <f t="shared" si="3549"/>
        <v>0.003</v>
      </c>
      <c r="FG645" s="510">
        <f t="shared" si="3550"/>
        <v>0</v>
      </c>
      <c r="FH645" s="603">
        <f t="shared" si="3551"/>
        <v>0.0001</v>
      </c>
      <c r="FI645" s="510">
        <f t="shared" ref="FI645:FR645" si="3908">FI644</f>
        <v>0.41</v>
      </c>
      <c r="FJ645" s="510">
        <f t="shared" si="3908"/>
        <v>0.11</v>
      </c>
      <c r="FK645" s="510">
        <f t="shared" si="3908"/>
        <v>0.015</v>
      </c>
      <c r="FL645" s="510">
        <f t="shared" si="3908"/>
        <v>0</v>
      </c>
      <c r="FM645" s="603">
        <f t="shared" si="3908"/>
        <v>0.0001</v>
      </c>
      <c r="FN645" s="510" t="str">
        <f>IF(_tag_month_day!AY641="","",_tag_month_day!AY641/100)</f>
        <v/>
      </c>
      <c r="FO645" s="510" t="str">
        <f>IF(_tag_month_day!AZ641="","",_tag_month_day!AZ641/100)</f>
        <v/>
      </c>
      <c r="FP645" s="510" t="str">
        <f>IF(_tag_month_day!BA641="","",_tag_month_day!BA641/100)</f>
        <v/>
      </c>
      <c r="FQ645" s="510" t="str">
        <f>IF(_tag_month_day!BB641="","",_tag_month_day!BB641/100)</f>
        <v/>
      </c>
      <c r="FR645" s="603" t="str">
        <f>IF(_tag_month_day!BC641="","",_tag_month_day!BC641/100)</f>
        <v/>
      </c>
      <c r="FS645" s="510" t="str">
        <f>IF(_tag_month_day!BD641="","",_tag_month_day!BD641/100)</f>
        <v/>
      </c>
      <c r="FT645" s="510" t="str">
        <f>IF(_tag_month_day!BE641="","",_tag_month_day!BE641/100)</f>
        <v/>
      </c>
      <c r="FU645" s="510" t="str">
        <f>IF(_tag_month_day!BF641="","",_tag_month_day!BF641/100)</f>
        <v/>
      </c>
      <c r="FV645" s="510" t="str">
        <f>IF(_tag_month_day!BG641="","",_tag_month_day!BG641/100)</f>
        <v/>
      </c>
      <c r="FW645" s="603" t="str">
        <f>IF(_tag_month_day!BH641="","",_tag_month_day!BH641/100)</f>
        <v/>
      </c>
      <c r="FX645" s="510" t="str">
        <f>IF(_tag_month_day!BI641="","",_tag_month_day!BI641/100)</f>
        <v/>
      </c>
      <c r="FY645" s="510" t="str">
        <f>IF(_tag_month_day!BJ641="","",_tag_month_day!BJ641/100)</f>
        <v/>
      </c>
      <c r="FZ645" s="605" t="str">
        <f>IF(_tag_month_day!BK641="","",_tag_month_day!BK641/100)</f>
        <v/>
      </c>
      <c r="GA645" s="510" t="str">
        <f>IF(_tag_month_day!BL641="","",_tag_month_day!BL641/100)</f>
        <v/>
      </c>
      <c r="GB645" s="603" t="str">
        <f>IF(_tag_month_day!BM641="","",_tag_month_day!BM641/100)</f>
        <v/>
      </c>
      <c r="GC645" s="420" t="str">
        <f>IF(_tag_month_day!BN641="","",_tag_month_day!BN641/100)</f>
        <v/>
      </c>
      <c r="GD645" s="420" t="str">
        <f>IF(_tag_month_day!BO641="","",_tag_month_day!BO641/100)</f>
        <v/>
      </c>
      <c r="GE645" s="420" t="str">
        <f>IF(_tag_month_day!BP641="","",_tag_month_day!BP641/100)</f>
        <v/>
      </c>
      <c r="GF645" s="420" t="str">
        <f>IF(_tag_month_day!BQ641="","",_tag_month_day!BQ641/100)</f>
        <v/>
      </c>
      <c r="GG645" s="420" t="str">
        <f>IF(_tag_month_day!BR641="","",_tag_month_day!BR641/100)</f>
        <v/>
      </c>
      <c r="GH645" s="420" t="str">
        <f>IF(_tag_month_day!BS641="","",_tag_month_day!BS641/100)</f>
        <v/>
      </c>
      <c r="GI645" s="603" t="str">
        <f>IF(_tag_month_day!BT641="","",_tag_month_day!BT641/100)</f>
        <v/>
      </c>
      <c r="GJ645" s="612" t="str">
        <f>IF(_tag_month_day!BU641="","",_tag_month_day!BU641/100)</f>
        <v/>
      </c>
      <c r="GK645" s="620" t="str">
        <f>IF(_tag_month_day!BV641="",IF(_rlcf_month_day!A$2="","",_rlcf_month_day!A$2/100),_tag_month_day!BV641/100)</f>
        <v/>
      </c>
      <c r="GL645" s="620" t="str">
        <f>IF(_tag_month_day!BW641="",IF(_rlcf_month_day!B$2="","",_rlcf_month_day!B$2/100),_tag_month_day!BW641/100)</f>
        <v/>
      </c>
      <c r="GM645" s="621" t="str">
        <f>IF(_tag_month_day!BX641="",IF(_rlcf_month_day!C$2="","",_rlcf_month_day!C$2/100),_tag_month_day!BX641/100)</f>
        <v/>
      </c>
      <c r="GN645" s="620" t="str">
        <f>IF(_tag_month_day!BV641="",IF(_rlcf_month_day!A$2="","",_rlcf_month_day!A$2/100),_tag_month_day!BV641/100)</f>
        <v/>
      </c>
      <c r="GO645" s="620" t="str">
        <f>IF(_tag_month_day!BW641="",IF(_rlcf_month_day!B$2="","",_rlcf_month_day!B$2/100),_tag_month_day!BW641/100)</f>
        <v/>
      </c>
      <c r="GP645" s="620" t="str">
        <f>IF(_tag_month_day!CD641="",IF(_rlcf_month_day!E$2="","",_rlcf_month_day!E$2/100),_tag_month_day!CD641/100)</f>
        <v/>
      </c>
      <c r="GQ645" s="620" t="str">
        <f>IF(_tag_month_day!CE641="",IF(_rlcf_month_day!F$2="","",_rlcf_month_day!F$2/100),_tag_month_day!CE641/100)</f>
        <v/>
      </c>
      <c r="GR645" s="621" t="str">
        <f>IF(_tag_month_day!CF641="",IF(_rlcf_month_day!G$2="","",_rlcf_month_day!G$2/100),_tag_month_day!CF641/100)</f>
        <v/>
      </c>
      <c r="GS645" s="626">
        <f t="shared" ref="GS645:HH645" si="3909">GS644</f>
        <v>0.953</v>
      </c>
      <c r="GT645" s="626">
        <f t="shared" si="3909"/>
        <v>0.55</v>
      </c>
      <c r="GU645" s="626">
        <f t="shared" si="3909"/>
        <v>0.55</v>
      </c>
      <c r="GV645" s="626">
        <f t="shared" si="3909"/>
        <v>0.55</v>
      </c>
      <c r="GW645" s="626">
        <f t="shared" si="3909"/>
        <v>0.5</v>
      </c>
      <c r="GX645" s="626">
        <f t="shared" si="3909"/>
        <v>0.935</v>
      </c>
      <c r="GY645" s="626">
        <f t="shared" si="3909"/>
        <v>0.15</v>
      </c>
      <c r="GZ645" s="626">
        <f t="shared" si="3909"/>
        <v>1</v>
      </c>
      <c r="HA645" s="632">
        <f t="shared" si="3909"/>
        <v>0.047</v>
      </c>
      <c r="HB645" s="632">
        <f t="shared" si="3909"/>
        <v>0.45</v>
      </c>
      <c r="HC645" s="632">
        <f t="shared" si="3909"/>
        <v>0.45</v>
      </c>
      <c r="HD645" s="632">
        <f t="shared" si="3909"/>
        <v>0.45</v>
      </c>
      <c r="HE645" s="632">
        <f t="shared" si="3909"/>
        <v>0.5</v>
      </c>
      <c r="HF645" s="632">
        <f t="shared" si="3909"/>
        <v>0.065</v>
      </c>
      <c r="HG645" s="632">
        <f t="shared" si="3909"/>
        <v>0.85</v>
      </c>
      <c r="HH645" s="632">
        <f t="shared" si="3909"/>
        <v>0</v>
      </c>
      <c r="HI645" s="68">
        <f t="shared" ref="HI645:HI708" si="3910">IF(BZ645&lt;&gt;"",CK645-BV645,0)</f>
        <v>0</v>
      </c>
      <c r="HJ645" s="68" t="e">
        <f t="shared" si="3554"/>
        <v>#VALUE!</v>
      </c>
      <c r="HK645" s="202">
        <f t="shared" si="3555"/>
        <v>0.85</v>
      </c>
      <c r="HL645" s="464">
        <f t="shared" si="3556"/>
        <v>550000</v>
      </c>
      <c r="HM645" s="464">
        <f t="shared" si="3557"/>
        <v>480000</v>
      </c>
      <c r="HN645" s="192" t="e">
        <f t="shared" ref="HN645:HN708" si="3911">(DJ645*EZ645+DK645*FH645+DL645*FM645+DM645*FR645+DN645*FW645+DO645*GB645+DS645*GI645+DP645*GM645+DR645*GR645)*1000*2</f>
        <v>#VALUE!</v>
      </c>
      <c r="HO645" s="192" t="e">
        <f>HN645*HK645*$HO$2/HL645*1000000</f>
        <v>#VALUE!</v>
      </c>
      <c r="HP645" s="192" t="e">
        <f>HN645*HK645*$HP$2/HM645*1000000</f>
        <v>#VALUE!</v>
      </c>
    </row>
    <row r="646" customFormat="1" spans="1:224">
      <c r="A646" s="381">
        <v>641</v>
      </c>
      <c r="B646" s="54">
        <f ca="1" t="shared" si="3558"/>
        <v>43643</v>
      </c>
      <c r="C646" s="57">
        <f t="shared" si="3559"/>
        <v>0.0416666666666667</v>
      </c>
      <c r="D646" s="68" t="str">
        <f ca="1" t="shared" ref="D646:D709" si="3912">IF(HOUR(G646)&lt;8,"夜班",IF(HOUR(G646)&lt;16,"白班",IF(HOUR(G646)&lt;24,"中班",0)))</f>
        <v>中班</v>
      </c>
      <c r="E646" s="68" t="str">
        <f ca="1" t="shared" ref="E646:E709" si="3913">IF(F646=1,"甲",IF(F646=2,"乙",IF(F646=3,"丙",IF(F646=4,"丁",""))))</f>
        <v>丙</v>
      </c>
      <c r="F646" s="68">
        <f ca="1">SUMPRODUCT((成本日报!$A$3:$A$95=计划!B646)*(成本日报!$B$3:$B$95=计划!$D646),成本日报!$C$3:$C$95)</f>
        <v>3</v>
      </c>
      <c r="G646" s="382">
        <f ca="1" t="shared" si="3560"/>
        <v>43643.6666666651</v>
      </c>
      <c r="H646" s="382">
        <f ca="1" t="shared" ref="H646:H709" si="3914">$G646+$C646/60*10+$C646*0</f>
        <v>43643.6736111096</v>
      </c>
      <c r="I646" s="382">
        <f ca="1" t="shared" ref="I646:I709" si="3915">$G646+$C646/60*18+$C646*0</f>
        <v>43643.6791666651</v>
      </c>
      <c r="J646" s="382">
        <f ca="1" t="shared" ref="J646:J709" si="3916">$G646+$C646/60*0+$C646*1</f>
        <v>43643.7083333318</v>
      </c>
      <c r="K646" s="382">
        <f ca="1" t="shared" ref="K646:K709" si="3917">$G646+$C646/60*30+$C646*2</f>
        <v>43643.7708333318</v>
      </c>
      <c r="L646" s="382">
        <f ca="1" t="shared" ref="L646:L709" si="3918">$G646+$C646/60*0+$C646*3</f>
        <v>43643.7916666651</v>
      </c>
      <c r="M646" s="398" t="str">
        <f>IF(_tag_month_day!A642="","",_tag_month_day!A642)</f>
        <v/>
      </c>
      <c r="N646" s="398" t="str">
        <f>IF(_tag_month_day!B642="","",_tag_month_day!B642)</f>
        <v/>
      </c>
      <c r="O646" s="399" t="e">
        <f t="shared" ref="O646:O709" si="3919">IF(M646+N646=0,"",M646+N646)</f>
        <v>#VALUE!</v>
      </c>
      <c r="P646" s="398" t="str">
        <f>IF(_tag_month_day!C642="","",_tag_month_day!C642)</f>
        <v/>
      </c>
      <c r="Q646" s="398" t="str">
        <f>IF(_tag_month_day!D642="","",_tag_month_day!D642)</f>
        <v/>
      </c>
      <c r="R646" s="416">
        <f>IF(_tag_month_day!CB642="",R645,_tag_month_day!CB642/100)</f>
        <v>0.07</v>
      </c>
      <c r="S646" s="417" t="str">
        <f>IF(_tag_month_day!E642="","",_tag_month_day!E642)</f>
        <v/>
      </c>
      <c r="T646" s="417" t="str">
        <f>IF(_tag_month_day!F642="","",_tag_month_day!F642)</f>
        <v/>
      </c>
      <c r="U646" s="418" t="e">
        <f t="shared" si="3873"/>
        <v>#VALUE!</v>
      </c>
      <c r="V646" s="53" t="e">
        <f t="shared" si="3874"/>
        <v>#VALUE!</v>
      </c>
      <c r="W646" s="419" t="str">
        <f>IF(_jhy_month_day!A642="","",_jhy_month_day!A642)</f>
        <v/>
      </c>
      <c r="X646" s="420" t="str">
        <f>IF(_jhy_month_day!B642="","",_jhy_month_day!B642/100)</f>
        <v/>
      </c>
      <c r="Y646" s="420" t="str">
        <f>IF(_jhy_month_day!C642="","",_jhy_month_day!C642/100)</f>
        <v/>
      </c>
      <c r="Z646" s="439">
        <f t="shared" si="3576"/>
        <v>161</v>
      </c>
      <c r="AA646" s="440" t="str">
        <f>IF(_tag_month_day!G642="","",_tag_month_day!G642/100)</f>
        <v/>
      </c>
      <c r="AB646" s="440" t="str">
        <f>IF(_tag_month_day!H642="","",_tag_month_day!H642/100)</f>
        <v/>
      </c>
      <c r="AC646" s="193">
        <f t="shared" ref="AC646:AC709" si="3920">IF(X646="",AC645,BK646*($AV645*X646+$AW645*FD645+$AX645*FI645+$AY645*FN645+$AZ645*FS645+$BA645*FX645+$BG645*GE645)/(AV645*Y646+AX645*FK645+AW645*FF645+AY645*FP645+AZ645*FU645+BA645*FZ645+BG645*GG645+BB645*GK645+BC645*GN645+BD645*GP645))</f>
        <v>1.59963432013121</v>
      </c>
      <c r="AD646" s="441" t="str">
        <f t="shared" ref="AD646:AD709" si="3921">IF(AC646=AC645,"",AC646-AC645)</f>
        <v/>
      </c>
      <c r="AE646" s="442" t="str">
        <f t="shared" ref="AE646:AE709" si="3922">IF(1-AF646=0,"",(1-AF646))</f>
        <v/>
      </c>
      <c r="AF646" s="443">
        <v>1</v>
      </c>
      <c r="AG646" s="68" t="str">
        <f>IF(_duihao_month_day!A642="","",_duihao_month_day!A642)</f>
        <v/>
      </c>
      <c r="AH646" s="463">
        <f>IF(_gyk_month_day!B642="",AH645,_gyk_month_day!B642)</f>
        <v>820</v>
      </c>
      <c r="AI646" s="464"/>
      <c r="AJ646" s="68" t="str">
        <f>IF(_tag_month_day!I642="","",_tag_month_day!I642)</f>
        <v/>
      </c>
      <c r="AK646" s="465" t="str">
        <f>IF(_tzyy_month_day!A642="","",_tzyy_month_day!A642)</f>
        <v/>
      </c>
      <c r="AL646" s="465" t="str">
        <f>IF(_tzyy_month_day!B642="","",_tzyy_month_day!B642)</f>
        <v/>
      </c>
      <c r="AM646" s="465" t="str">
        <f>IF(_tzyy_month_day!C642="","",_tzyy_month_day!C642)</f>
        <v/>
      </c>
      <c r="AN646" s="466" t="str">
        <f>IF(_tag_month_day!CG642="","",_tag_month_day!CG642)</f>
        <v/>
      </c>
      <c r="AO646" s="466" t="str">
        <f>IF(_tag_month_day!CH642="","",_tag_month_day!CH642)</f>
        <v/>
      </c>
      <c r="AP646" s="486" t="e">
        <f t="shared" ref="AP646:AP709" si="3923">(IF(AN646=0,AS645,AS645*(1+AO646/AN646)/(AR646+AO646/AN646)))+AT646</f>
        <v>#VALUE!</v>
      </c>
      <c r="AQ646" s="487" t="str">
        <f>IF(_tag_month_day!J642="","",_tag_month_day!J642/100)</f>
        <v/>
      </c>
      <c r="AR646" s="488">
        <f t="shared" ref="AR646:AR709" si="3924">AR645</f>
        <v>1.3</v>
      </c>
      <c r="AS646" s="489" t="e">
        <f t="shared" si="3875"/>
        <v>#VALUE!</v>
      </c>
      <c r="AT646" s="489">
        <f t="shared" ref="AT646:AT709" si="3925">(SUM(BE646:BF646)-SUM(BE645:BF645))*0.05</f>
        <v>0</v>
      </c>
      <c r="AU646" s="490" t="str">
        <f>IF(_tag_month_day!K642="","",_tag_month_day!K642)</f>
        <v/>
      </c>
      <c r="AV646" s="491" t="str">
        <f>IF(_tag_month_day!L642="","",_tag_month_day!L642/100)</f>
        <v/>
      </c>
      <c r="AW646" s="420">
        <f t="shared" si="3847"/>
        <v>0</v>
      </c>
      <c r="AX646" s="420">
        <f t="shared" ref="AX646:AX709" si="3926">AX645</f>
        <v>0</v>
      </c>
      <c r="AY646" s="420" t="str">
        <f>IF(_tag_month_day!M642="","",_tag_month_day!M642/100)</f>
        <v/>
      </c>
      <c r="AZ646" s="420" t="str">
        <f>IF(_tag_month_day!N642="","",_tag_month_day!N642/100)</f>
        <v/>
      </c>
      <c r="BA646" s="420" t="str">
        <f>IF(_tag_month_day!O642="","",_tag_month_day!O642/100)</f>
        <v/>
      </c>
      <c r="BB646" s="496" t="str">
        <f>IF(_tag_month_day!P642="","",_tag_month_day!P642/100)</f>
        <v/>
      </c>
      <c r="BC646" s="496">
        <f t="shared" ref="BC646:BC709" si="3927">BC645</f>
        <v>0</v>
      </c>
      <c r="BD646" s="496" t="str">
        <f>IF(_tag_month_day!Q642="","",_tag_month_day!Q642/100)</f>
        <v/>
      </c>
      <c r="BE646" s="510" t="str">
        <f>IF(_tag_month_day!R642="","",_tag_month_day!R642/100)</f>
        <v/>
      </c>
      <c r="BF646" s="413" t="str">
        <f>IF(_tag_month_day!CC642="","",_tag_month_day!CC642/100)</f>
        <v/>
      </c>
      <c r="BG646" s="511" t="e">
        <f t="shared" si="3876"/>
        <v>#VALUE!</v>
      </c>
      <c r="BH646" s="198">
        <f t="shared" si="3877"/>
        <v>0</v>
      </c>
      <c r="BI646" s="512" t="e">
        <f>IF(CX646=0,BI645,(DK646*查询!$R$5+DL646*查询!$Q$5+DM646*查询!$N$5+DN646*查询!$O$5+DO646*查询!$P$5)*AF646/CX646)</f>
        <v>#VALUE!</v>
      </c>
      <c r="BJ646" s="512" t="e">
        <f>IF(CX646=0,BJ645,(DP646*查询!$S$5+DQ646*查询!$T$5+DR646*查询!$U$5)*AF646/CX646)</f>
        <v>#VALUE!</v>
      </c>
      <c r="BK646" s="512">
        <f t="shared" ref="BK646:BK709" si="3928">BK645</f>
        <v>1</v>
      </c>
      <c r="BL646" s="513" t="str">
        <f>IF(_cfyc_month_day!A642="","",_cfyc_month_day!A642)</f>
        <v/>
      </c>
      <c r="BM646" s="513" t="str">
        <f>IF(_cfyc_month_day!B642="","",_cfyc_month_day!B642)</f>
        <v/>
      </c>
      <c r="BN646" s="513" t="str">
        <f>IF(_cfyc_month_day!C642="","",_cfyc_month_day!C642)</f>
        <v/>
      </c>
      <c r="BO646" s="522" t="str">
        <f>IF(_cfyc_month_day!D642="","",_cfyc_month_day!D642)</f>
        <v/>
      </c>
      <c r="BP646" s="522" t="str">
        <f>IF(_cfyc_month_day!E642="","",_cfyc_month_day!E642)</f>
        <v/>
      </c>
      <c r="BQ646" s="522" t="str">
        <f>IF(_cfyc_month_day!F642="","",_cfyc_month_day!F642)</f>
        <v/>
      </c>
      <c r="BR646" s="513" t="str">
        <f>IF(_tag_month_day!T642="","",_tag_month_day!T642)</f>
        <v/>
      </c>
      <c r="BS646" s="513" t="str">
        <f>IF(_tag_month_day!U642="","",_tag_month_day!U642)</f>
        <v/>
      </c>
      <c r="BT646" s="523" t="str">
        <f t="shared" ref="BT646:BT709" si="3929">IF(CK646="","",IF((CK646&gt;=BV646-0.12)*(CK646&lt;=BV646+0.12),"合格","不合格"))</f>
        <v/>
      </c>
      <c r="BU646" s="223" t="str">
        <f>IF(_tag_month_day!V642="","",_tag_month_day!V642)</f>
        <v/>
      </c>
      <c r="BV646" s="206" t="str">
        <f>IF(_tag_month_day!W642="","",_tag_month_day!W642)</f>
        <v/>
      </c>
      <c r="BW646" s="540" t="str">
        <f>IF(_tag_month_day!X642="","",_tag_month_day!X642)</f>
        <v/>
      </c>
      <c r="BX646" s="540" t="str">
        <f>IF(_tag_month_day!Y642="","",_tag_month_day!Y642)</f>
        <v/>
      </c>
      <c r="BY646" s="541">
        <f ca="1" t="shared" ref="BY646:BY709" si="3930">L646</f>
        <v>43643.7916666651</v>
      </c>
      <c r="BZ646" s="542"/>
      <c r="CA646" s="543" t="str">
        <f>IF(_jhy2_month_day!A642="","",_jhy2_month_day!A642)</f>
        <v/>
      </c>
      <c r="CB646" s="464" t="str">
        <f>IF(_jhy2_month_day!B642="","",_jhy2_month_day!B642)</f>
        <v/>
      </c>
      <c r="CC646" s="464" t="str">
        <f>IF(_jhy2_month_day!C642="","",_jhy2_month_day!C642)</f>
        <v/>
      </c>
      <c r="CD646" s="464" t="str">
        <f>IF(_jhy2_month_day!D642="","",_jhy2_month_day!D642)</f>
        <v/>
      </c>
      <c r="CE646" s="464" t="str">
        <f>IF(_jhy2_month_day!E642="","",_jhy2_month_day!E642)</f>
        <v/>
      </c>
      <c r="CF646" s="464" t="str">
        <f>IF(_jhy2_month_day!F642="","",_jhy2_month_day!F642)</f>
        <v/>
      </c>
      <c r="CG646" s="464" t="str">
        <f>IF(_jhy2_month_day!G642="","",_jhy2_month_day!G642)</f>
        <v/>
      </c>
      <c r="CH646" s="464" t="str">
        <f>IF(_jhy2_month_day!H642="","",_jhy2_month_day!H642)</f>
        <v/>
      </c>
      <c r="CI646" s="464" t="str">
        <f>IF(_jhy2_month_day!I642="","",_jhy2_month_day!I642)</f>
        <v/>
      </c>
      <c r="CJ646" s="464" t="str">
        <f>IF(_jhy2_month_day!J642="","",_jhy2_month_day!J642)</f>
        <v/>
      </c>
      <c r="CK646" s="464" t="str">
        <f>IF(_jhy2_month_day!K642="","",_jhy2_month_day!K642)</f>
        <v/>
      </c>
      <c r="CL646" s="562" t="str">
        <f>IF(_jhy2_month_day!L642="","",_jhy2_month_day!L642)</f>
        <v/>
      </c>
      <c r="CM646" s="562" t="str">
        <f>IF(_jhy2_month_day!M642="","",_jhy2_month_day!M642)</f>
        <v/>
      </c>
      <c r="CN646" s="562" t="str">
        <f>IF(_jhy2_month_day!N642="","",_jhy2_month_day!N642)</f>
        <v/>
      </c>
      <c r="CO646" s="562" t="str">
        <f>IF(_jhy2_month_day!O642="","",_jhy2_month_day!O642)</f>
        <v/>
      </c>
      <c r="CP646" s="562" t="str">
        <f>IF(_jhy2_month_day!P642="","",_jhy2_month_day!P642)</f>
        <v/>
      </c>
      <c r="CQ646" s="562" t="str">
        <f>IF(_jhy2_month_day!Q642="","",_jhy2_month_day!Q642)</f>
        <v/>
      </c>
      <c r="CR646" s="563" t="str">
        <f>IF(_jhy2_month_day!R642="","",_jhy2_month_day!R642)</f>
        <v/>
      </c>
      <c r="CS646" s="576" t="str">
        <f>IF(_jhy2_month_day!S642="","",_jhy2_month_day!S642)</f>
        <v/>
      </c>
      <c r="CT646" s="562" t="str">
        <f>IF(_jhy2_month_day!T642="","",_jhy2_month_day!T642)</f>
        <v/>
      </c>
      <c r="CU646" s="577" t="e">
        <f t="shared" si="3878"/>
        <v>#VALUE!</v>
      </c>
      <c r="CV646" s="198" t="e">
        <f t="shared" si="3879"/>
        <v>#VALUE!</v>
      </c>
      <c r="CW646" s="192" t="e">
        <f t="shared" si="3880"/>
        <v>#VALUE!</v>
      </c>
      <c r="CX646" s="192" t="e">
        <f t="shared" si="3881"/>
        <v>#VALUE!</v>
      </c>
      <c r="CY646" s="202" t="e">
        <f t="shared" si="3882"/>
        <v>#VALUE!</v>
      </c>
      <c r="CZ646" s="192" t="e">
        <f t="shared" ref="CZ646:DI646" si="3931">$AJ646*EF646</f>
        <v>#VALUE!</v>
      </c>
      <c r="DA646" s="192" t="e">
        <f t="shared" si="3931"/>
        <v>#VALUE!</v>
      </c>
      <c r="DB646" s="192" t="e">
        <f t="shared" si="3931"/>
        <v>#VALUE!</v>
      </c>
      <c r="DC646" s="192" t="e">
        <f t="shared" si="3931"/>
        <v>#VALUE!</v>
      </c>
      <c r="DD646" s="192" t="e">
        <f t="shared" si="3931"/>
        <v>#VALUE!</v>
      </c>
      <c r="DE646" s="192" t="e">
        <f t="shared" si="3931"/>
        <v>#VALUE!</v>
      </c>
      <c r="DF646" s="192" t="e">
        <f t="shared" si="3931"/>
        <v>#VALUE!</v>
      </c>
      <c r="DG646" s="192" t="e">
        <f t="shared" si="3931"/>
        <v>#VALUE!</v>
      </c>
      <c r="DH646" s="192" t="e">
        <f t="shared" si="3931"/>
        <v>#VALUE!</v>
      </c>
      <c r="DI646" s="192" t="e">
        <f t="shared" si="3931"/>
        <v>#VALUE!</v>
      </c>
      <c r="DJ646" s="192" t="e">
        <f t="shared" si="3884"/>
        <v>#VALUE!</v>
      </c>
      <c r="DK646" s="192" t="e">
        <f t="shared" si="3885"/>
        <v>#VALUE!</v>
      </c>
      <c r="DL646" s="192" t="e">
        <f t="shared" si="3886"/>
        <v>#VALUE!</v>
      </c>
      <c r="DM646" s="192" t="e">
        <f t="shared" si="3887"/>
        <v>#VALUE!</v>
      </c>
      <c r="DN646" s="192" t="e">
        <f t="shared" si="3888"/>
        <v>#VALUE!</v>
      </c>
      <c r="DO646" s="192" t="e">
        <f t="shared" si="3889"/>
        <v>#VALUE!</v>
      </c>
      <c r="DP646" s="192" t="e">
        <f t="shared" si="3890"/>
        <v>#VALUE!</v>
      </c>
      <c r="DQ646" s="192" t="e">
        <f t="shared" si="3891"/>
        <v>#VALUE!</v>
      </c>
      <c r="DR646" s="192" t="e">
        <f t="shared" si="3892"/>
        <v>#VALUE!</v>
      </c>
      <c r="DS646" s="192" t="e">
        <f t="shared" si="3893"/>
        <v>#VALUE!</v>
      </c>
      <c r="DT646" s="192" t="e">
        <f t="shared" si="3894"/>
        <v>#VALUE!</v>
      </c>
      <c r="DU646" s="192" t="e">
        <f t="shared" si="3895"/>
        <v>#VALUE!</v>
      </c>
      <c r="DV646" s="198" t="e">
        <f t="shared" si="3896"/>
        <v>#VALUE!</v>
      </c>
      <c r="DW646" s="198" t="e">
        <f t="shared" si="3897"/>
        <v>#DIV/0!</v>
      </c>
      <c r="DX646" s="198" t="e">
        <f t="shared" si="3898"/>
        <v>#DIV/0!</v>
      </c>
      <c r="DY646" s="198" t="e">
        <f t="shared" si="3899"/>
        <v>#VALUE!</v>
      </c>
      <c r="DZ646" s="198" t="e">
        <f t="shared" si="3900"/>
        <v>#VALUE!</v>
      </c>
      <c r="EA646" s="198" t="e">
        <f t="shared" si="3901"/>
        <v>#VALUE!</v>
      </c>
      <c r="EB646" s="198" t="e">
        <f t="shared" si="3902"/>
        <v>#VALUE!</v>
      </c>
      <c r="EC646" s="198" t="e">
        <f t="shared" si="3903"/>
        <v>#DIV/0!</v>
      </c>
      <c r="ED646" s="198" t="e">
        <f t="shared" si="3904"/>
        <v>#VALUE!</v>
      </c>
      <c r="EE646" s="198" t="e">
        <f t="shared" si="3905"/>
        <v>#VALUE!</v>
      </c>
      <c r="EF646" s="198" t="e">
        <f t="shared" ref="EF646:EO646" si="3932">DV646/SUM($DV646:$EE646)</f>
        <v>#VALUE!</v>
      </c>
      <c r="EG646" s="198" t="e">
        <f t="shared" si="3932"/>
        <v>#DIV/0!</v>
      </c>
      <c r="EH646" s="198" t="e">
        <f t="shared" si="3932"/>
        <v>#DIV/0!</v>
      </c>
      <c r="EI646" s="198" t="e">
        <f t="shared" si="3932"/>
        <v>#VALUE!</v>
      </c>
      <c r="EJ646" s="198" t="e">
        <f t="shared" si="3932"/>
        <v>#VALUE!</v>
      </c>
      <c r="EK646" s="198" t="e">
        <f t="shared" si="3932"/>
        <v>#VALUE!</v>
      </c>
      <c r="EL646" s="198" t="e">
        <f t="shared" si="3932"/>
        <v>#VALUE!</v>
      </c>
      <c r="EM646" s="198" t="e">
        <f t="shared" si="3932"/>
        <v>#DIV/0!</v>
      </c>
      <c r="EN646" s="198" t="e">
        <f t="shared" si="3932"/>
        <v>#VALUE!</v>
      </c>
      <c r="EO646" s="198" t="e">
        <f t="shared" si="3932"/>
        <v>#VALUE!</v>
      </c>
      <c r="EP646" s="511">
        <f t="shared" ref="EP646:EW646" si="3933">EP645</f>
        <v>0.08</v>
      </c>
      <c r="EQ646" s="511">
        <f t="shared" si="3933"/>
        <v>0.015</v>
      </c>
      <c r="ER646" s="511">
        <f t="shared" si="3933"/>
        <v>0.015</v>
      </c>
      <c r="ES646" s="511">
        <f t="shared" si="3933"/>
        <v>0.015</v>
      </c>
      <c r="ET646" s="511">
        <f t="shared" si="3933"/>
        <v>0.015</v>
      </c>
      <c r="EU646" s="511">
        <f t="shared" si="3933"/>
        <v>0.09</v>
      </c>
      <c r="EV646" s="511">
        <f t="shared" si="3933"/>
        <v>0.09</v>
      </c>
      <c r="EW646" s="511">
        <f t="shared" si="3933"/>
        <v>0.09</v>
      </c>
      <c r="EX646" s="420" t="str">
        <f>IF(_tag_month_day!AS642="","",_tag_month_day!AS642/100)</f>
        <v/>
      </c>
      <c r="EY646" s="420" t="str">
        <f>IF(_tag_month_day!AT642="","",_tag_month_day!AT642/100)</f>
        <v/>
      </c>
      <c r="EZ646" s="420" t="str">
        <f>IF(_tag_month_day!AU642="","",_tag_month_day!AU642/100)</f>
        <v/>
      </c>
      <c r="FA646" s="420" t="str">
        <f>IF(_tag_month_day!AV642="","",_tag_month_day!AV642/100)</f>
        <v/>
      </c>
      <c r="FB646" s="420" t="str">
        <f>IF(_tag_month_day!AW642="","",_tag_month_day!AW642/100)</f>
        <v/>
      </c>
      <c r="FC646" s="420" t="str">
        <f>IF(_tag_month_day!AX642="","",_tag_month_day!AX642/100)</f>
        <v/>
      </c>
      <c r="FD646" s="510">
        <f t="shared" ref="FD646:FD709" si="3934">FD645</f>
        <v>0.33</v>
      </c>
      <c r="FE646" s="510">
        <f t="shared" ref="FE646:FE709" si="3935">FE645</f>
        <v>0.19</v>
      </c>
      <c r="FF646" s="510">
        <f t="shared" ref="FF646:FF709" si="3936">FF645</f>
        <v>0.003</v>
      </c>
      <c r="FG646" s="510">
        <f t="shared" ref="FG646:FG709" si="3937">FG645</f>
        <v>0</v>
      </c>
      <c r="FH646" s="603">
        <f t="shared" ref="FH646:FH709" si="3938">FH645</f>
        <v>0.0001</v>
      </c>
      <c r="FI646" s="510">
        <f t="shared" ref="FI646:FR646" si="3939">FI645</f>
        <v>0.41</v>
      </c>
      <c r="FJ646" s="510">
        <f t="shared" si="3939"/>
        <v>0.11</v>
      </c>
      <c r="FK646" s="510">
        <f t="shared" si="3939"/>
        <v>0.015</v>
      </c>
      <c r="FL646" s="510">
        <f t="shared" si="3939"/>
        <v>0</v>
      </c>
      <c r="FM646" s="603">
        <f t="shared" si="3939"/>
        <v>0.0001</v>
      </c>
      <c r="FN646" s="510" t="str">
        <f>IF(_tag_month_day!AY642="","",_tag_month_day!AY642/100)</f>
        <v/>
      </c>
      <c r="FO646" s="510" t="str">
        <f>IF(_tag_month_day!AZ642="","",_tag_month_day!AZ642/100)</f>
        <v/>
      </c>
      <c r="FP646" s="510" t="str">
        <f>IF(_tag_month_day!BA642="","",_tag_month_day!BA642/100)</f>
        <v/>
      </c>
      <c r="FQ646" s="510" t="str">
        <f>IF(_tag_month_day!BB642="","",_tag_month_day!BB642/100)</f>
        <v/>
      </c>
      <c r="FR646" s="603" t="str">
        <f>IF(_tag_month_day!BC642="","",_tag_month_day!BC642/100)</f>
        <v/>
      </c>
      <c r="FS646" s="510" t="str">
        <f>IF(_tag_month_day!BD642="","",_tag_month_day!BD642/100)</f>
        <v/>
      </c>
      <c r="FT646" s="510" t="str">
        <f>IF(_tag_month_day!BE642="","",_tag_month_day!BE642/100)</f>
        <v/>
      </c>
      <c r="FU646" s="510" t="str">
        <f>IF(_tag_month_day!BF642="","",_tag_month_day!BF642/100)</f>
        <v/>
      </c>
      <c r="FV646" s="510" t="str">
        <f>IF(_tag_month_day!BG642="","",_tag_month_day!BG642/100)</f>
        <v/>
      </c>
      <c r="FW646" s="603" t="str">
        <f>IF(_tag_month_day!BH642="","",_tag_month_day!BH642/100)</f>
        <v/>
      </c>
      <c r="FX646" s="510" t="str">
        <f>IF(_tag_month_day!BI642="","",_tag_month_day!BI642/100)</f>
        <v/>
      </c>
      <c r="FY646" s="510" t="str">
        <f>IF(_tag_month_day!BJ642="","",_tag_month_day!BJ642/100)</f>
        <v/>
      </c>
      <c r="FZ646" s="605" t="str">
        <f>IF(_tag_month_day!BK642="","",_tag_month_day!BK642/100)</f>
        <v/>
      </c>
      <c r="GA646" s="510" t="str">
        <f>IF(_tag_month_day!BL642="","",_tag_month_day!BL642/100)</f>
        <v/>
      </c>
      <c r="GB646" s="603" t="str">
        <f>IF(_tag_month_day!BM642="","",_tag_month_day!BM642/100)</f>
        <v/>
      </c>
      <c r="GC646" s="420" t="str">
        <f>IF(_tag_month_day!BN642="","",_tag_month_day!BN642/100)</f>
        <v/>
      </c>
      <c r="GD646" s="420" t="str">
        <f>IF(_tag_month_day!BO642="","",_tag_month_day!BO642/100)</f>
        <v/>
      </c>
      <c r="GE646" s="420" t="str">
        <f>IF(_tag_month_day!BP642="","",_tag_month_day!BP642/100)</f>
        <v/>
      </c>
      <c r="GF646" s="420" t="str">
        <f>IF(_tag_month_day!BQ642="","",_tag_month_day!BQ642/100)</f>
        <v/>
      </c>
      <c r="GG646" s="420" t="str">
        <f>IF(_tag_month_day!BR642="","",_tag_month_day!BR642/100)</f>
        <v/>
      </c>
      <c r="GH646" s="420" t="str">
        <f>IF(_tag_month_day!BS642="","",_tag_month_day!BS642/100)</f>
        <v/>
      </c>
      <c r="GI646" s="603" t="str">
        <f>IF(_tag_month_day!BT642="","",_tag_month_day!BT642/100)</f>
        <v/>
      </c>
      <c r="GJ646" s="612" t="str">
        <f>IF(_tag_month_day!BU642="","",_tag_month_day!BU642/100)</f>
        <v/>
      </c>
      <c r="GK646" s="620" t="str">
        <f>IF(_tag_month_day!BV642="",IF(_rlcf_month_day!A$2="","",_rlcf_month_day!A$2/100),_tag_month_day!BV642/100)</f>
        <v/>
      </c>
      <c r="GL646" s="620" t="str">
        <f>IF(_tag_month_day!BW642="",IF(_rlcf_month_day!B$2="","",_rlcf_month_day!B$2/100),_tag_month_day!BW642/100)</f>
        <v/>
      </c>
      <c r="GM646" s="621" t="str">
        <f>IF(_tag_month_day!BX642="",IF(_rlcf_month_day!C$2="","",_rlcf_month_day!C$2/100),_tag_month_day!BX642/100)</f>
        <v/>
      </c>
      <c r="GN646" s="620" t="str">
        <f>IF(_tag_month_day!BV642="",IF(_rlcf_month_day!A$2="","",_rlcf_month_day!A$2/100),_tag_month_day!BV642/100)</f>
        <v/>
      </c>
      <c r="GO646" s="620" t="str">
        <f>IF(_tag_month_day!BW642="",IF(_rlcf_month_day!B$2="","",_rlcf_month_day!B$2/100),_tag_month_day!BW642/100)</f>
        <v/>
      </c>
      <c r="GP646" s="620" t="str">
        <f>IF(_tag_month_day!CD642="",IF(_rlcf_month_day!E$2="","",_rlcf_month_day!E$2/100),_tag_month_day!CD642/100)</f>
        <v/>
      </c>
      <c r="GQ646" s="620" t="str">
        <f>IF(_tag_month_day!CE642="",IF(_rlcf_month_day!F$2="","",_rlcf_month_day!F$2/100),_tag_month_day!CE642/100)</f>
        <v/>
      </c>
      <c r="GR646" s="621" t="str">
        <f>IF(_tag_month_day!CF642="",IF(_rlcf_month_day!G$2="","",_rlcf_month_day!G$2/100),_tag_month_day!CF642/100)</f>
        <v/>
      </c>
      <c r="GS646" s="626">
        <f t="shared" ref="GS646:HH646" si="3940">GS645</f>
        <v>0.953</v>
      </c>
      <c r="GT646" s="626">
        <f t="shared" si="3940"/>
        <v>0.55</v>
      </c>
      <c r="GU646" s="626">
        <f t="shared" si="3940"/>
        <v>0.55</v>
      </c>
      <c r="GV646" s="626">
        <f t="shared" si="3940"/>
        <v>0.55</v>
      </c>
      <c r="GW646" s="626">
        <f t="shared" si="3940"/>
        <v>0.5</v>
      </c>
      <c r="GX646" s="626">
        <f t="shared" si="3940"/>
        <v>0.935</v>
      </c>
      <c r="GY646" s="626">
        <f t="shared" si="3940"/>
        <v>0.15</v>
      </c>
      <c r="GZ646" s="626">
        <f t="shared" si="3940"/>
        <v>1</v>
      </c>
      <c r="HA646" s="632">
        <f t="shared" si="3940"/>
        <v>0.047</v>
      </c>
      <c r="HB646" s="632">
        <f t="shared" si="3940"/>
        <v>0.45</v>
      </c>
      <c r="HC646" s="632">
        <f t="shared" si="3940"/>
        <v>0.45</v>
      </c>
      <c r="HD646" s="632">
        <f t="shared" si="3940"/>
        <v>0.45</v>
      </c>
      <c r="HE646" s="632">
        <f t="shared" si="3940"/>
        <v>0.5</v>
      </c>
      <c r="HF646" s="632">
        <f t="shared" si="3940"/>
        <v>0.065</v>
      </c>
      <c r="HG646" s="632">
        <f t="shared" si="3940"/>
        <v>0.85</v>
      </c>
      <c r="HH646" s="632">
        <f t="shared" si="3940"/>
        <v>0</v>
      </c>
      <c r="HI646" s="68">
        <f t="shared" si="3910"/>
        <v>0</v>
      </c>
      <c r="HJ646" s="68" t="e">
        <f t="shared" ref="HJ646:HJ709" si="3941">IF(AJ646&gt;0,AH646-AJ646,0)</f>
        <v>#VALUE!</v>
      </c>
      <c r="HK646" s="202">
        <f t="shared" ref="HK646:HK709" si="3942">HK645</f>
        <v>0.85</v>
      </c>
      <c r="HL646" s="464">
        <f t="shared" ref="HL646:HL709" si="3943">HL645</f>
        <v>550000</v>
      </c>
      <c r="HM646" s="464">
        <f t="shared" ref="HM646:HM709" si="3944">HM645</f>
        <v>480000</v>
      </c>
      <c r="HN646" s="192" t="e">
        <f t="shared" si="3911"/>
        <v>#VALUE!</v>
      </c>
      <c r="HO646" s="192" t="e">
        <f>HN646*HK646*$HO$2/HL646*1000000</f>
        <v>#VALUE!</v>
      </c>
      <c r="HP646" s="192" t="e">
        <f>HN646*HK646*$HP$2/HM646*1000000</f>
        <v>#VALUE!</v>
      </c>
    </row>
    <row r="647" customFormat="1" spans="1:224">
      <c r="A647" s="381">
        <v>642</v>
      </c>
      <c r="B647" s="54">
        <f ca="1" t="shared" ref="B647:B710" si="3945">IF(D647=D646,B646,IF(D647="夜班",B646+1,B646))</f>
        <v>43643</v>
      </c>
      <c r="C647" s="57">
        <f t="shared" ref="C647:C710" si="3946">C646</f>
        <v>0.0416666666666667</v>
      </c>
      <c r="D647" s="68" t="str">
        <f ca="1" t="shared" si="3912"/>
        <v>中班</v>
      </c>
      <c r="E647" s="68" t="str">
        <f ca="1" t="shared" si="3913"/>
        <v>丙</v>
      </c>
      <c r="F647" s="68">
        <f ca="1">SUMPRODUCT((成本日报!$A$3:$A$95=计划!B647)*(成本日报!$B$3:$B$95=计划!$D647),成本日报!$C$3:$C$95)</f>
        <v>3</v>
      </c>
      <c r="G647" s="382">
        <f ca="1" t="shared" ref="G647:G710" si="3947">G646+C646</f>
        <v>43643.7083333318</v>
      </c>
      <c r="H647" s="382">
        <f ca="1" t="shared" si="3914"/>
        <v>43643.7152777762</v>
      </c>
      <c r="I647" s="382">
        <f ca="1" t="shared" si="3915"/>
        <v>43643.7208333318</v>
      </c>
      <c r="J647" s="382">
        <f ca="1" t="shared" si="3916"/>
        <v>43643.7499999984</v>
      </c>
      <c r="K647" s="382">
        <f ca="1" t="shared" si="3917"/>
        <v>43643.8124999985</v>
      </c>
      <c r="L647" s="382">
        <f ca="1" t="shared" si="3918"/>
        <v>43643.8333333318</v>
      </c>
      <c r="M647" s="398" t="str">
        <f>IF(_tag_month_day!A643="","",_tag_month_day!A643)</f>
        <v/>
      </c>
      <c r="N647" s="398" t="str">
        <f>IF(_tag_month_day!B643="","",_tag_month_day!B643)</f>
        <v/>
      </c>
      <c r="O647" s="399" t="e">
        <f t="shared" si="3919"/>
        <v>#VALUE!</v>
      </c>
      <c r="P647" s="398" t="str">
        <f>IF(_tag_month_day!C643="","",_tag_month_day!C643)</f>
        <v/>
      </c>
      <c r="Q647" s="398" t="str">
        <f>IF(_tag_month_day!D643="","",_tag_month_day!D643)</f>
        <v/>
      </c>
      <c r="R647" s="416">
        <f>IF(_tag_month_day!CB643="",R646,_tag_month_day!CB643/100)</f>
        <v>0.07</v>
      </c>
      <c r="S647" s="417" t="str">
        <f>IF(_tag_month_day!E643="","",_tag_month_day!E643)</f>
        <v/>
      </c>
      <c r="T647" s="417" t="str">
        <f>IF(_tag_month_day!F643="","",_tag_month_day!F643)</f>
        <v/>
      </c>
      <c r="U647" s="418" t="e">
        <f t="shared" si="3873"/>
        <v>#VALUE!</v>
      </c>
      <c r="V647" s="53" t="e">
        <f t="shared" si="3874"/>
        <v>#VALUE!</v>
      </c>
      <c r="W647" s="419" t="str">
        <f>IF(_jhy_month_day!A643="","",_jhy_month_day!A643)</f>
        <v/>
      </c>
      <c r="X647" s="420" t="str">
        <f>IF(_jhy_month_day!B643="","",_jhy_month_day!B643/100)</f>
        <v/>
      </c>
      <c r="Y647" s="420" t="str">
        <f>IF(_jhy_month_day!C643="","",_jhy_month_day!C643/100)</f>
        <v/>
      </c>
      <c r="Z647" s="439">
        <f t="shared" si="3576"/>
        <v>161</v>
      </c>
      <c r="AA647" s="440" t="str">
        <f>IF(_tag_month_day!G643="","",_tag_month_day!G643/100)</f>
        <v/>
      </c>
      <c r="AB647" s="440" t="str">
        <f>IF(_tag_month_day!H643="","",_tag_month_day!H643/100)</f>
        <v/>
      </c>
      <c r="AC647" s="193">
        <f t="shared" si="3920"/>
        <v>1.59963432013121</v>
      </c>
      <c r="AD647" s="441" t="str">
        <f t="shared" si="3921"/>
        <v/>
      </c>
      <c r="AE647" s="442" t="str">
        <f t="shared" si="3922"/>
        <v/>
      </c>
      <c r="AF647" s="443">
        <v>1</v>
      </c>
      <c r="AG647" s="68" t="str">
        <f>IF(_duihao_month_day!A643="","",_duihao_month_day!A643)</f>
        <v/>
      </c>
      <c r="AH647" s="463">
        <f>IF(_gyk_month_day!B643="",AH646,_gyk_month_day!B643)</f>
        <v>820</v>
      </c>
      <c r="AI647" s="464"/>
      <c r="AJ647" s="68" t="str">
        <f>IF(_tag_month_day!I643="","",_tag_month_day!I643)</f>
        <v/>
      </c>
      <c r="AK647" s="465" t="str">
        <f>IF(_tzyy_month_day!A643="","",_tzyy_month_day!A643)</f>
        <v/>
      </c>
      <c r="AL647" s="465" t="str">
        <f>IF(_tzyy_month_day!B643="","",_tzyy_month_day!B643)</f>
        <v/>
      </c>
      <c r="AM647" s="465" t="str">
        <f>IF(_tzyy_month_day!C643="","",_tzyy_month_day!C643)</f>
        <v/>
      </c>
      <c r="AN647" s="466" t="str">
        <f>IF(_tag_month_day!CG643="","",_tag_month_day!CG643)</f>
        <v/>
      </c>
      <c r="AO647" s="466" t="str">
        <f>IF(_tag_month_day!CH643="","",_tag_month_day!CH643)</f>
        <v/>
      </c>
      <c r="AP647" s="486" t="e">
        <f t="shared" si="3923"/>
        <v>#VALUE!</v>
      </c>
      <c r="AQ647" s="487" t="str">
        <f>IF(_tag_month_day!J643="","",_tag_month_day!J643/100)</f>
        <v/>
      </c>
      <c r="AR647" s="488">
        <f t="shared" si="3924"/>
        <v>1.3</v>
      </c>
      <c r="AS647" s="489" t="e">
        <f t="shared" si="3875"/>
        <v>#VALUE!</v>
      </c>
      <c r="AT647" s="489">
        <f t="shared" si="3925"/>
        <v>0</v>
      </c>
      <c r="AU647" s="490" t="str">
        <f>IF(_tag_month_day!K643="","",_tag_month_day!K643)</f>
        <v/>
      </c>
      <c r="AV647" s="491" t="str">
        <f>IF(_tag_month_day!L643="","",_tag_month_day!L643/100)</f>
        <v/>
      </c>
      <c r="AW647" s="420">
        <f t="shared" si="3847"/>
        <v>0</v>
      </c>
      <c r="AX647" s="420">
        <f t="shared" si="3926"/>
        <v>0</v>
      </c>
      <c r="AY647" s="420" t="str">
        <f>IF(_tag_month_day!M643="","",_tag_month_day!M643/100)</f>
        <v/>
      </c>
      <c r="AZ647" s="420" t="str">
        <f>IF(_tag_month_day!N643="","",_tag_month_day!N643/100)</f>
        <v/>
      </c>
      <c r="BA647" s="420" t="str">
        <f>IF(_tag_month_day!O643="","",_tag_month_day!O643/100)</f>
        <v/>
      </c>
      <c r="BB647" s="496" t="str">
        <f>IF(_tag_month_day!P643="","",_tag_month_day!P643/100)</f>
        <v/>
      </c>
      <c r="BC647" s="496">
        <f t="shared" si="3927"/>
        <v>0</v>
      </c>
      <c r="BD647" s="496" t="str">
        <f>IF(_tag_month_day!Q643="","",_tag_month_day!Q643/100)</f>
        <v/>
      </c>
      <c r="BE647" s="510" t="str">
        <f>IF(_tag_month_day!R643="","",_tag_month_day!R643/100)</f>
        <v/>
      </c>
      <c r="BF647" s="413" t="str">
        <f>IF(_tag_month_day!CC643="","",_tag_month_day!CC643/100)</f>
        <v/>
      </c>
      <c r="BG647" s="511" t="e">
        <f t="shared" si="3876"/>
        <v>#VALUE!</v>
      </c>
      <c r="BH647" s="198">
        <f t="shared" si="3877"/>
        <v>0</v>
      </c>
      <c r="BI647" s="512" t="e">
        <f>IF(CX647=0,BI646,(DK647*查询!$R$5+DL647*查询!$Q$5+DM647*查询!$N$5+DN647*查询!$O$5+DO647*查询!$P$5)*AF647/CX647)</f>
        <v>#VALUE!</v>
      </c>
      <c r="BJ647" s="512" t="e">
        <f>IF(CX647=0,BJ646,(DP647*查询!$S$5+DQ647*查询!$T$5+DR647*查询!$U$5)*AF647/CX647)</f>
        <v>#VALUE!</v>
      </c>
      <c r="BK647" s="512">
        <f t="shared" si="3928"/>
        <v>1</v>
      </c>
      <c r="BL647" s="513" t="str">
        <f>IF(_cfyc_month_day!A643="","",_cfyc_month_day!A643)</f>
        <v/>
      </c>
      <c r="BM647" s="513" t="str">
        <f>IF(_cfyc_month_day!B643="","",_cfyc_month_day!B643)</f>
        <v/>
      </c>
      <c r="BN647" s="513" t="str">
        <f>IF(_cfyc_month_day!C643="","",_cfyc_month_day!C643)</f>
        <v/>
      </c>
      <c r="BO647" s="522" t="str">
        <f>IF(_cfyc_month_day!D643="","",_cfyc_month_day!D643)</f>
        <v/>
      </c>
      <c r="BP647" s="522" t="str">
        <f>IF(_cfyc_month_day!E643="","",_cfyc_month_day!E643)</f>
        <v/>
      </c>
      <c r="BQ647" s="522" t="str">
        <f>IF(_cfyc_month_day!F643="","",_cfyc_month_day!F643)</f>
        <v/>
      </c>
      <c r="BR647" s="513" t="str">
        <f>IF(_tag_month_day!T643="","",_tag_month_day!T643)</f>
        <v/>
      </c>
      <c r="BS647" s="513" t="str">
        <f>IF(_tag_month_day!U643="","",_tag_month_day!U643)</f>
        <v/>
      </c>
      <c r="BT647" s="523" t="str">
        <f t="shared" si="3929"/>
        <v/>
      </c>
      <c r="BU647" s="223" t="str">
        <f>IF(_tag_month_day!V643="","",_tag_month_day!V643)</f>
        <v/>
      </c>
      <c r="BV647" s="206" t="str">
        <f>IF(_tag_month_day!W643="","",_tag_month_day!W643)</f>
        <v/>
      </c>
      <c r="BW647" s="540" t="str">
        <f>IF(_tag_month_day!X643="","",_tag_month_day!X643)</f>
        <v/>
      </c>
      <c r="BX647" s="540" t="str">
        <f>IF(_tag_month_day!Y643="","",_tag_month_day!Y643)</f>
        <v/>
      </c>
      <c r="BY647" s="541">
        <f ca="1" t="shared" si="3930"/>
        <v>43643.8333333318</v>
      </c>
      <c r="BZ647" s="542"/>
      <c r="CA647" s="562" t="str">
        <f>IF(_jhy2_month_day!A643="","",_jhy2_month_day!A643)</f>
        <v/>
      </c>
      <c r="CB647" s="464" t="str">
        <f>IF(_jhy2_month_day!B643="","",_jhy2_month_day!B643)</f>
        <v/>
      </c>
      <c r="CC647" s="464" t="str">
        <f>IF(_jhy2_month_day!C643="","",_jhy2_month_day!C643)</f>
        <v/>
      </c>
      <c r="CD647" s="464" t="str">
        <f>IF(_jhy2_month_day!D643="","",_jhy2_month_day!D643)</f>
        <v/>
      </c>
      <c r="CE647" s="464" t="str">
        <f>IF(_jhy2_month_day!E643="","",_jhy2_month_day!E643)</f>
        <v/>
      </c>
      <c r="CF647" s="464" t="str">
        <f>IF(_jhy2_month_day!F643="","",_jhy2_month_day!F643)</f>
        <v/>
      </c>
      <c r="CG647" s="464" t="str">
        <f>IF(_jhy2_month_day!G643="","",_jhy2_month_day!G643)</f>
        <v/>
      </c>
      <c r="CH647" s="464" t="str">
        <f>IF(_jhy2_month_day!H643="","",_jhy2_month_day!H643)</f>
        <v/>
      </c>
      <c r="CI647" s="464" t="str">
        <f>IF(_jhy2_month_day!I643="","",_jhy2_month_day!I643)</f>
        <v/>
      </c>
      <c r="CJ647" s="464" t="str">
        <f>IF(_jhy2_month_day!J643="","",_jhy2_month_day!J643)</f>
        <v/>
      </c>
      <c r="CK647" s="464" t="str">
        <f>IF(_jhy2_month_day!K643="","",_jhy2_month_day!K643)</f>
        <v/>
      </c>
      <c r="CL647" s="562" t="str">
        <f>IF(_jhy2_month_day!L643="","",_jhy2_month_day!L643)</f>
        <v/>
      </c>
      <c r="CM647" s="562" t="str">
        <f>IF(_jhy2_month_day!M643="","",_jhy2_month_day!M643)</f>
        <v/>
      </c>
      <c r="CN647" s="562" t="str">
        <f>IF(_jhy2_month_day!N643="","",_jhy2_month_day!N643)</f>
        <v/>
      </c>
      <c r="CO647" s="562" t="str">
        <f>IF(_jhy2_month_day!O643="","",_jhy2_month_day!O643)</f>
        <v/>
      </c>
      <c r="CP647" s="562" t="str">
        <f>IF(_jhy2_month_day!P643="","",_jhy2_month_day!P643)</f>
        <v/>
      </c>
      <c r="CQ647" s="562" t="str">
        <f>IF(_jhy2_month_day!Q643="","",_jhy2_month_day!Q643)</f>
        <v/>
      </c>
      <c r="CR647" s="563" t="str">
        <f>IF(_jhy2_month_day!R643="","",_jhy2_month_day!R643)</f>
        <v/>
      </c>
      <c r="CS647" s="576" t="str">
        <f>IF(_jhy2_month_day!S643="","",_jhy2_month_day!S643)</f>
        <v/>
      </c>
      <c r="CT647" s="562" t="str">
        <f>IF(_jhy2_month_day!T643="","",_jhy2_month_day!T643)</f>
        <v/>
      </c>
      <c r="CU647" s="577" t="e">
        <f t="shared" si="3878"/>
        <v>#VALUE!</v>
      </c>
      <c r="CV647" s="198" t="e">
        <f t="shared" si="3879"/>
        <v>#VALUE!</v>
      </c>
      <c r="CW647" s="192" t="e">
        <f t="shared" si="3880"/>
        <v>#VALUE!</v>
      </c>
      <c r="CX647" s="192" t="e">
        <f t="shared" si="3881"/>
        <v>#VALUE!</v>
      </c>
      <c r="CY647" s="202" t="e">
        <f t="shared" si="3882"/>
        <v>#VALUE!</v>
      </c>
      <c r="CZ647" s="192" t="e">
        <f t="shared" ref="CZ647:DI647" si="3948">$AJ647*EF647</f>
        <v>#VALUE!</v>
      </c>
      <c r="DA647" s="192" t="e">
        <f t="shared" si="3948"/>
        <v>#VALUE!</v>
      </c>
      <c r="DB647" s="192" t="e">
        <f t="shared" si="3948"/>
        <v>#VALUE!</v>
      </c>
      <c r="DC647" s="192" t="e">
        <f t="shared" si="3948"/>
        <v>#VALUE!</v>
      </c>
      <c r="DD647" s="192" t="e">
        <f t="shared" si="3948"/>
        <v>#VALUE!</v>
      </c>
      <c r="DE647" s="192" t="e">
        <f t="shared" si="3948"/>
        <v>#VALUE!</v>
      </c>
      <c r="DF647" s="192" t="e">
        <f t="shared" si="3948"/>
        <v>#VALUE!</v>
      </c>
      <c r="DG647" s="192" t="e">
        <f t="shared" si="3948"/>
        <v>#VALUE!</v>
      </c>
      <c r="DH647" s="192" t="e">
        <f t="shared" si="3948"/>
        <v>#VALUE!</v>
      </c>
      <c r="DI647" s="192" t="e">
        <f t="shared" si="3948"/>
        <v>#VALUE!</v>
      </c>
      <c r="DJ647" s="192" t="e">
        <f t="shared" si="3884"/>
        <v>#VALUE!</v>
      </c>
      <c r="DK647" s="192" t="e">
        <f t="shared" si="3885"/>
        <v>#VALUE!</v>
      </c>
      <c r="DL647" s="192" t="e">
        <f t="shared" si="3886"/>
        <v>#VALUE!</v>
      </c>
      <c r="DM647" s="192" t="e">
        <f t="shared" si="3887"/>
        <v>#VALUE!</v>
      </c>
      <c r="DN647" s="192" t="e">
        <f t="shared" si="3888"/>
        <v>#VALUE!</v>
      </c>
      <c r="DO647" s="192" t="e">
        <f t="shared" si="3889"/>
        <v>#VALUE!</v>
      </c>
      <c r="DP647" s="192" t="e">
        <f t="shared" si="3890"/>
        <v>#VALUE!</v>
      </c>
      <c r="DQ647" s="192" t="e">
        <f t="shared" si="3891"/>
        <v>#VALUE!</v>
      </c>
      <c r="DR647" s="192" t="e">
        <f t="shared" si="3892"/>
        <v>#VALUE!</v>
      </c>
      <c r="DS647" s="192" t="e">
        <f t="shared" si="3893"/>
        <v>#VALUE!</v>
      </c>
      <c r="DT647" s="192" t="e">
        <f t="shared" si="3894"/>
        <v>#VALUE!</v>
      </c>
      <c r="DU647" s="192" t="e">
        <f t="shared" si="3895"/>
        <v>#VALUE!</v>
      </c>
      <c r="DV647" s="198" t="e">
        <f t="shared" si="3896"/>
        <v>#VALUE!</v>
      </c>
      <c r="DW647" s="198" t="e">
        <f t="shared" si="3897"/>
        <v>#DIV/0!</v>
      </c>
      <c r="DX647" s="198" t="e">
        <f t="shared" si="3898"/>
        <v>#DIV/0!</v>
      </c>
      <c r="DY647" s="198" t="e">
        <f t="shared" si="3899"/>
        <v>#VALUE!</v>
      </c>
      <c r="DZ647" s="198" t="e">
        <f t="shared" si="3900"/>
        <v>#VALUE!</v>
      </c>
      <c r="EA647" s="198" t="e">
        <f t="shared" si="3901"/>
        <v>#VALUE!</v>
      </c>
      <c r="EB647" s="198" t="e">
        <f t="shared" si="3902"/>
        <v>#VALUE!</v>
      </c>
      <c r="EC647" s="198" t="e">
        <f t="shared" si="3903"/>
        <v>#DIV/0!</v>
      </c>
      <c r="ED647" s="198" t="e">
        <f t="shared" si="3904"/>
        <v>#VALUE!</v>
      </c>
      <c r="EE647" s="198" t="e">
        <f t="shared" si="3905"/>
        <v>#VALUE!</v>
      </c>
      <c r="EF647" s="198" t="e">
        <f t="shared" ref="EF647:EO647" si="3949">DV647/SUM($DV647:$EE647)</f>
        <v>#VALUE!</v>
      </c>
      <c r="EG647" s="198" t="e">
        <f t="shared" si="3949"/>
        <v>#DIV/0!</v>
      </c>
      <c r="EH647" s="198" t="e">
        <f t="shared" si="3949"/>
        <v>#DIV/0!</v>
      </c>
      <c r="EI647" s="198" t="e">
        <f t="shared" si="3949"/>
        <v>#VALUE!</v>
      </c>
      <c r="EJ647" s="198" t="e">
        <f t="shared" si="3949"/>
        <v>#VALUE!</v>
      </c>
      <c r="EK647" s="198" t="e">
        <f t="shared" si="3949"/>
        <v>#VALUE!</v>
      </c>
      <c r="EL647" s="198" t="e">
        <f t="shared" si="3949"/>
        <v>#VALUE!</v>
      </c>
      <c r="EM647" s="198" t="e">
        <f t="shared" si="3949"/>
        <v>#DIV/0!</v>
      </c>
      <c r="EN647" s="198" t="e">
        <f t="shared" si="3949"/>
        <v>#VALUE!</v>
      </c>
      <c r="EO647" s="198" t="e">
        <f t="shared" si="3949"/>
        <v>#VALUE!</v>
      </c>
      <c r="EP647" s="511">
        <f t="shared" ref="EP647:EW647" si="3950">EP646</f>
        <v>0.08</v>
      </c>
      <c r="EQ647" s="511">
        <f t="shared" si="3950"/>
        <v>0.015</v>
      </c>
      <c r="ER647" s="511">
        <f t="shared" si="3950"/>
        <v>0.015</v>
      </c>
      <c r="ES647" s="511">
        <f t="shared" si="3950"/>
        <v>0.015</v>
      </c>
      <c r="ET647" s="511">
        <f t="shared" si="3950"/>
        <v>0.015</v>
      </c>
      <c r="EU647" s="511">
        <f t="shared" si="3950"/>
        <v>0.09</v>
      </c>
      <c r="EV647" s="511">
        <f t="shared" si="3950"/>
        <v>0.09</v>
      </c>
      <c r="EW647" s="511">
        <f t="shared" si="3950"/>
        <v>0.09</v>
      </c>
      <c r="EX647" s="420" t="str">
        <f>IF(_tag_month_day!AS643="","",_tag_month_day!AS643/100)</f>
        <v/>
      </c>
      <c r="EY647" s="420" t="str">
        <f>IF(_tag_month_day!AT643="","",_tag_month_day!AT643/100)</f>
        <v/>
      </c>
      <c r="EZ647" s="420" t="str">
        <f>IF(_tag_month_day!AU643="","",_tag_month_day!AU643/100)</f>
        <v/>
      </c>
      <c r="FA647" s="420" t="str">
        <f>IF(_tag_month_day!AV643="","",_tag_month_day!AV643/100)</f>
        <v/>
      </c>
      <c r="FB647" s="420" t="str">
        <f>IF(_tag_month_day!AW643="","",_tag_month_day!AW643/100)</f>
        <v/>
      </c>
      <c r="FC647" s="420" t="str">
        <f>IF(_tag_month_day!AX643="","",_tag_month_day!AX643/100)</f>
        <v/>
      </c>
      <c r="FD647" s="510">
        <f t="shared" si="3934"/>
        <v>0.33</v>
      </c>
      <c r="FE647" s="510">
        <f t="shared" si="3935"/>
        <v>0.19</v>
      </c>
      <c r="FF647" s="510">
        <f t="shared" si="3936"/>
        <v>0.003</v>
      </c>
      <c r="FG647" s="510">
        <f t="shared" si="3937"/>
        <v>0</v>
      </c>
      <c r="FH647" s="603">
        <f t="shared" si="3938"/>
        <v>0.0001</v>
      </c>
      <c r="FI647" s="510">
        <f t="shared" ref="FI647:FR647" si="3951">FI646</f>
        <v>0.41</v>
      </c>
      <c r="FJ647" s="510">
        <f t="shared" si="3951"/>
        <v>0.11</v>
      </c>
      <c r="FK647" s="510">
        <f t="shared" si="3951"/>
        <v>0.015</v>
      </c>
      <c r="FL647" s="510">
        <f t="shared" si="3951"/>
        <v>0</v>
      </c>
      <c r="FM647" s="603">
        <f t="shared" si="3951"/>
        <v>0.0001</v>
      </c>
      <c r="FN647" s="510" t="str">
        <f>IF(_tag_month_day!AY643="","",_tag_month_day!AY643/100)</f>
        <v/>
      </c>
      <c r="FO647" s="510" t="str">
        <f>IF(_tag_month_day!AZ643="","",_tag_month_day!AZ643/100)</f>
        <v/>
      </c>
      <c r="FP647" s="510" t="str">
        <f>IF(_tag_month_day!BA643="","",_tag_month_day!BA643/100)</f>
        <v/>
      </c>
      <c r="FQ647" s="510" t="str">
        <f>IF(_tag_month_day!BB643="","",_tag_month_day!BB643/100)</f>
        <v/>
      </c>
      <c r="FR647" s="603" t="str">
        <f>IF(_tag_month_day!BC643="","",_tag_month_day!BC643/100)</f>
        <v/>
      </c>
      <c r="FS647" s="510" t="str">
        <f>IF(_tag_month_day!BD643="","",_tag_month_day!BD643/100)</f>
        <v/>
      </c>
      <c r="FT647" s="510" t="str">
        <f>IF(_tag_month_day!BE643="","",_tag_month_day!BE643/100)</f>
        <v/>
      </c>
      <c r="FU647" s="510" t="str">
        <f>IF(_tag_month_day!BF643="","",_tag_month_day!BF643/100)</f>
        <v/>
      </c>
      <c r="FV647" s="510" t="str">
        <f>IF(_tag_month_day!BG643="","",_tag_month_day!BG643/100)</f>
        <v/>
      </c>
      <c r="FW647" s="603" t="str">
        <f>IF(_tag_month_day!BH643="","",_tag_month_day!BH643/100)</f>
        <v/>
      </c>
      <c r="FX647" s="510" t="str">
        <f>IF(_tag_month_day!BI643="","",_tag_month_day!BI643/100)</f>
        <v/>
      </c>
      <c r="FY647" s="510" t="str">
        <f>IF(_tag_month_day!BJ643="","",_tag_month_day!BJ643/100)</f>
        <v/>
      </c>
      <c r="FZ647" s="605" t="str">
        <f>IF(_tag_month_day!BK643="","",_tag_month_day!BK643/100)</f>
        <v/>
      </c>
      <c r="GA647" s="510" t="str">
        <f>IF(_tag_month_day!BL643="","",_tag_month_day!BL643/100)</f>
        <v/>
      </c>
      <c r="GB647" s="603" t="str">
        <f>IF(_tag_month_day!BM643="","",_tag_month_day!BM643/100)</f>
        <v/>
      </c>
      <c r="GC647" s="420" t="str">
        <f>IF(_tag_month_day!BN643="","",_tag_month_day!BN643/100)</f>
        <v/>
      </c>
      <c r="GD647" s="420" t="str">
        <f>IF(_tag_month_day!BO643="","",_tag_month_day!BO643/100)</f>
        <v/>
      </c>
      <c r="GE647" s="420" t="str">
        <f>IF(_tag_month_day!BP643="","",_tag_month_day!BP643/100)</f>
        <v/>
      </c>
      <c r="GF647" s="420" t="str">
        <f>IF(_tag_month_day!BQ643="","",_tag_month_day!BQ643/100)</f>
        <v/>
      </c>
      <c r="GG647" s="420" t="str">
        <f>IF(_tag_month_day!BR643="","",_tag_month_day!BR643/100)</f>
        <v/>
      </c>
      <c r="GH647" s="420" t="str">
        <f>IF(_tag_month_day!BS643="","",_tag_month_day!BS643/100)</f>
        <v/>
      </c>
      <c r="GI647" s="603" t="str">
        <f>IF(_tag_month_day!BT643="","",_tag_month_day!BT643/100)</f>
        <v/>
      </c>
      <c r="GJ647" s="612" t="str">
        <f>IF(_tag_month_day!BU643="","",_tag_month_day!BU643/100)</f>
        <v/>
      </c>
      <c r="GK647" s="620" t="str">
        <f>IF(_tag_month_day!BV643="",IF(_rlcf_month_day!A$2="","",_rlcf_month_day!A$2/100),_tag_month_day!BV643/100)</f>
        <v/>
      </c>
      <c r="GL647" s="620" t="str">
        <f>IF(_tag_month_day!BW643="",IF(_rlcf_month_day!B$2="","",_rlcf_month_day!B$2/100),_tag_month_day!BW643/100)</f>
        <v/>
      </c>
      <c r="GM647" s="621" t="str">
        <f>IF(_tag_month_day!BX643="",IF(_rlcf_month_day!C$2="","",_rlcf_month_day!C$2/100),_tag_month_day!BX643/100)</f>
        <v/>
      </c>
      <c r="GN647" s="620" t="str">
        <f>IF(_tag_month_day!BV643="",IF(_rlcf_month_day!A$2="","",_rlcf_month_day!A$2/100),_tag_month_day!BV643/100)</f>
        <v/>
      </c>
      <c r="GO647" s="620" t="str">
        <f>IF(_tag_month_day!BW643="",IF(_rlcf_month_day!B$2="","",_rlcf_month_day!B$2/100),_tag_month_day!BW643/100)</f>
        <v/>
      </c>
      <c r="GP647" s="620" t="str">
        <f>IF(_tag_month_day!CD643="",IF(_rlcf_month_day!E$2="","",_rlcf_month_day!E$2/100),_tag_month_day!CD643/100)</f>
        <v/>
      </c>
      <c r="GQ647" s="620" t="str">
        <f>IF(_tag_month_day!CE643="",IF(_rlcf_month_day!F$2="","",_rlcf_month_day!F$2/100),_tag_month_day!CE643/100)</f>
        <v/>
      </c>
      <c r="GR647" s="621" t="str">
        <f>IF(_tag_month_day!CF643="",IF(_rlcf_month_day!G$2="","",_rlcf_month_day!G$2/100),_tag_month_day!CF643/100)</f>
        <v/>
      </c>
      <c r="GS647" s="626">
        <f t="shared" ref="GS647:HH647" si="3952">GS646</f>
        <v>0.953</v>
      </c>
      <c r="GT647" s="626">
        <f t="shared" si="3952"/>
        <v>0.55</v>
      </c>
      <c r="GU647" s="626">
        <f t="shared" si="3952"/>
        <v>0.55</v>
      </c>
      <c r="GV647" s="626">
        <f t="shared" si="3952"/>
        <v>0.55</v>
      </c>
      <c r="GW647" s="626">
        <f t="shared" si="3952"/>
        <v>0.5</v>
      </c>
      <c r="GX647" s="626">
        <f t="shared" si="3952"/>
        <v>0.935</v>
      </c>
      <c r="GY647" s="626">
        <f t="shared" si="3952"/>
        <v>0.15</v>
      </c>
      <c r="GZ647" s="626">
        <f t="shared" si="3952"/>
        <v>1</v>
      </c>
      <c r="HA647" s="632">
        <f t="shared" si="3952"/>
        <v>0.047</v>
      </c>
      <c r="HB647" s="632">
        <f t="shared" si="3952"/>
        <v>0.45</v>
      </c>
      <c r="HC647" s="632">
        <f t="shared" si="3952"/>
        <v>0.45</v>
      </c>
      <c r="HD647" s="632">
        <f t="shared" si="3952"/>
        <v>0.45</v>
      </c>
      <c r="HE647" s="632">
        <f t="shared" si="3952"/>
        <v>0.5</v>
      </c>
      <c r="HF647" s="632">
        <f t="shared" si="3952"/>
        <v>0.065</v>
      </c>
      <c r="HG647" s="632">
        <f t="shared" si="3952"/>
        <v>0.85</v>
      </c>
      <c r="HH647" s="632">
        <f t="shared" si="3952"/>
        <v>0</v>
      </c>
      <c r="HI647" s="68">
        <f t="shared" si="3910"/>
        <v>0</v>
      </c>
      <c r="HJ647" s="68" t="e">
        <f t="shared" si="3941"/>
        <v>#VALUE!</v>
      </c>
      <c r="HK647" s="202">
        <f t="shared" si="3942"/>
        <v>0.85</v>
      </c>
      <c r="HL647" s="464">
        <f t="shared" si="3943"/>
        <v>550000</v>
      </c>
      <c r="HM647" s="464">
        <f t="shared" si="3944"/>
        <v>480000</v>
      </c>
      <c r="HN647" s="192" t="e">
        <f t="shared" si="3911"/>
        <v>#VALUE!</v>
      </c>
      <c r="HO647" s="192" t="e">
        <f>HN647*HK647*$HO$2/HL647*1000000</f>
        <v>#VALUE!</v>
      </c>
      <c r="HP647" s="192" t="e">
        <f>HN647*HK647*$HP$2/HM647*1000000</f>
        <v>#VALUE!</v>
      </c>
    </row>
    <row r="648" customFormat="1" spans="1:224">
      <c r="A648" s="381">
        <v>643</v>
      </c>
      <c r="B648" s="54">
        <f ca="1" t="shared" si="3945"/>
        <v>43643</v>
      </c>
      <c r="C648" s="57">
        <f t="shared" si="3946"/>
        <v>0.0416666666666667</v>
      </c>
      <c r="D648" s="68" t="str">
        <f ca="1" t="shared" si="3912"/>
        <v>中班</v>
      </c>
      <c r="E648" s="68" t="str">
        <f ca="1" t="shared" si="3913"/>
        <v>丙</v>
      </c>
      <c r="F648" s="68">
        <f ca="1">SUMPRODUCT((成本日报!$A$3:$A$95=计划!B648)*(成本日报!$B$3:$B$95=计划!$D648),成本日报!$C$3:$C$95)</f>
        <v>3</v>
      </c>
      <c r="G648" s="382">
        <f ca="1" t="shared" si="3947"/>
        <v>43643.7499999984</v>
      </c>
      <c r="H648" s="382">
        <f ca="1" t="shared" si="3914"/>
        <v>43643.7569444429</v>
      </c>
      <c r="I648" s="382">
        <f ca="1" t="shared" si="3915"/>
        <v>43643.7624999984</v>
      </c>
      <c r="J648" s="382">
        <f ca="1" t="shared" si="3916"/>
        <v>43643.7916666651</v>
      </c>
      <c r="K648" s="382">
        <f ca="1" t="shared" si="3917"/>
        <v>43643.8541666651</v>
      </c>
      <c r="L648" s="382">
        <f ca="1" t="shared" si="3918"/>
        <v>43643.8749999984</v>
      </c>
      <c r="M648" s="398" t="str">
        <f>IF(_tag_month_day!A644="","",_tag_month_day!A644)</f>
        <v/>
      </c>
      <c r="N648" s="398" t="str">
        <f>IF(_tag_month_day!B644="","",_tag_month_day!B644)</f>
        <v/>
      </c>
      <c r="O648" s="399" t="e">
        <f t="shared" si="3919"/>
        <v>#VALUE!</v>
      </c>
      <c r="P648" s="398" t="str">
        <f>IF(_tag_month_day!C644="","",_tag_month_day!C644)</f>
        <v/>
      </c>
      <c r="Q648" s="398" t="str">
        <f>IF(_tag_month_day!D644="","",_tag_month_day!D644)</f>
        <v/>
      </c>
      <c r="R648" s="416">
        <f>IF(_tag_month_day!CB644="",R647,_tag_month_day!CB644/100)</f>
        <v>0.07</v>
      </c>
      <c r="S648" s="417" t="str">
        <f>IF(_tag_month_day!E644="","",_tag_month_day!E644)</f>
        <v/>
      </c>
      <c r="T648" s="417" t="str">
        <f>IF(_tag_month_day!F644="","",_tag_month_day!F644)</f>
        <v/>
      </c>
      <c r="U648" s="418" t="e">
        <f t="shared" si="3873"/>
        <v>#VALUE!</v>
      </c>
      <c r="V648" s="53" t="e">
        <f t="shared" si="3874"/>
        <v>#VALUE!</v>
      </c>
      <c r="W648" s="419" t="str">
        <f>IF(_jhy_month_day!A644="","",_jhy_month_day!A644)</f>
        <v/>
      </c>
      <c r="X648" s="420" t="str">
        <f>IF(_jhy_month_day!B644="","",_jhy_month_day!B644/100)</f>
        <v/>
      </c>
      <c r="Y648" s="420" t="str">
        <f>IF(_jhy_month_day!C644="","",_jhy_month_day!C644/100)</f>
        <v/>
      </c>
      <c r="Z648" s="439">
        <f t="shared" si="3576"/>
        <v>161</v>
      </c>
      <c r="AA648" s="440" t="str">
        <f>IF(_tag_month_day!G644="","",_tag_month_day!G644/100)</f>
        <v/>
      </c>
      <c r="AB648" s="440" t="str">
        <f>IF(_tag_month_day!H644="","",_tag_month_day!H644/100)</f>
        <v/>
      </c>
      <c r="AC648" s="193">
        <f t="shared" si="3920"/>
        <v>1.59963432013121</v>
      </c>
      <c r="AD648" s="441" t="str">
        <f t="shared" si="3921"/>
        <v/>
      </c>
      <c r="AE648" s="442" t="str">
        <f t="shared" si="3922"/>
        <v/>
      </c>
      <c r="AF648" s="443">
        <v>1</v>
      </c>
      <c r="AG648" s="68" t="str">
        <f>IF(_duihao_month_day!A644="","",_duihao_month_day!A644)</f>
        <v/>
      </c>
      <c r="AH648" s="463">
        <f>IF(_gyk_month_day!B644="",AH647,_gyk_month_day!B644)</f>
        <v>820</v>
      </c>
      <c r="AI648" s="464"/>
      <c r="AJ648" s="68" t="str">
        <f>IF(_tag_month_day!I644="","",_tag_month_day!I644)</f>
        <v/>
      </c>
      <c r="AK648" s="465" t="str">
        <f>IF(_tzyy_month_day!A644="","",_tzyy_month_day!A644)</f>
        <v/>
      </c>
      <c r="AL648" s="465" t="str">
        <f>IF(_tzyy_month_day!B644="","",_tzyy_month_day!B644)</f>
        <v/>
      </c>
      <c r="AM648" s="465" t="str">
        <f>IF(_tzyy_month_day!C644="","",_tzyy_month_day!C644)</f>
        <v/>
      </c>
      <c r="AN648" s="466" t="str">
        <f>IF(_tag_month_day!CG644="","",_tag_month_day!CG644)</f>
        <v/>
      </c>
      <c r="AO648" s="466" t="str">
        <f>IF(_tag_month_day!CH644="","",_tag_month_day!CH644)</f>
        <v/>
      </c>
      <c r="AP648" s="486" t="e">
        <f t="shared" si="3923"/>
        <v>#VALUE!</v>
      </c>
      <c r="AQ648" s="487" t="str">
        <f>IF(_tag_month_day!J644="","",_tag_month_day!J644/100)</f>
        <v/>
      </c>
      <c r="AR648" s="488">
        <f t="shared" si="3924"/>
        <v>1.3</v>
      </c>
      <c r="AS648" s="489" t="e">
        <f t="shared" si="3875"/>
        <v>#VALUE!</v>
      </c>
      <c r="AT648" s="489">
        <f t="shared" si="3925"/>
        <v>0</v>
      </c>
      <c r="AU648" s="490" t="str">
        <f>IF(_tag_month_day!K644="","",_tag_month_day!K644)</f>
        <v/>
      </c>
      <c r="AV648" s="491" t="str">
        <f>IF(_tag_month_day!L644="","",_tag_month_day!L644/100)</f>
        <v/>
      </c>
      <c r="AW648" s="420">
        <f t="shared" si="3847"/>
        <v>0</v>
      </c>
      <c r="AX648" s="420">
        <f t="shared" si="3926"/>
        <v>0</v>
      </c>
      <c r="AY648" s="420" t="str">
        <f>IF(_tag_month_day!M644="","",_tag_month_day!M644/100)</f>
        <v/>
      </c>
      <c r="AZ648" s="420" t="str">
        <f>IF(_tag_month_day!N644="","",_tag_month_day!N644/100)</f>
        <v/>
      </c>
      <c r="BA648" s="420" t="str">
        <f>IF(_tag_month_day!O644="","",_tag_month_day!O644/100)</f>
        <v/>
      </c>
      <c r="BB648" s="496" t="str">
        <f>IF(_tag_month_day!P644="","",_tag_month_day!P644/100)</f>
        <v/>
      </c>
      <c r="BC648" s="496">
        <f t="shared" si="3927"/>
        <v>0</v>
      </c>
      <c r="BD648" s="496" t="str">
        <f>IF(_tag_month_day!Q644="","",_tag_month_day!Q644/100)</f>
        <v/>
      </c>
      <c r="BE648" s="510" t="str">
        <f>IF(_tag_month_day!R644="","",_tag_month_day!R644/100)</f>
        <v/>
      </c>
      <c r="BF648" s="413" t="str">
        <f>IF(_tag_month_day!CC644="","",_tag_month_day!CC644/100)</f>
        <v/>
      </c>
      <c r="BG648" s="511" t="e">
        <f t="shared" si="3876"/>
        <v>#VALUE!</v>
      </c>
      <c r="BH648" s="198">
        <f t="shared" si="3877"/>
        <v>0</v>
      </c>
      <c r="BI648" s="512" t="e">
        <f>IF(CX648=0,BI647,(DK648*查询!$R$5+DL648*查询!$Q$5+DM648*查询!$N$5+DN648*查询!$O$5+DO648*查询!$P$5)*AF648/CX648)</f>
        <v>#VALUE!</v>
      </c>
      <c r="BJ648" s="512" t="e">
        <f>IF(CX648=0,BJ647,(DP648*查询!$S$5+DQ648*查询!$T$5+DR648*查询!$U$5)*AF648/CX648)</f>
        <v>#VALUE!</v>
      </c>
      <c r="BK648" s="512">
        <f t="shared" si="3928"/>
        <v>1</v>
      </c>
      <c r="BL648" s="513" t="str">
        <f>IF(_cfyc_month_day!A644="","",_cfyc_month_day!A644)</f>
        <v/>
      </c>
      <c r="BM648" s="513" t="str">
        <f>IF(_cfyc_month_day!B644="","",_cfyc_month_day!B644)</f>
        <v/>
      </c>
      <c r="BN648" s="513" t="str">
        <f>IF(_cfyc_month_day!C644="","",_cfyc_month_day!C644)</f>
        <v/>
      </c>
      <c r="BO648" s="522" t="str">
        <f>IF(_cfyc_month_day!D644="","",_cfyc_month_day!D644)</f>
        <v/>
      </c>
      <c r="BP648" s="522" t="str">
        <f>IF(_cfyc_month_day!E644="","",_cfyc_month_day!E644)</f>
        <v/>
      </c>
      <c r="BQ648" s="522" t="str">
        <f>IF(_cfyc_month_day!F644="","",_cfyc_month_day!F644)</f>
        <v/>
      </c>
      <c r="BR648" s="513" t="str">
        <f>IF(_tag_month_day!T644="","",_tag_month_day!T644)</f>
        <v/>
      </c>
      <c r="BS648" s="513" t="str">
        <f>IF(_tag_month_day!U644="","",_tag_month_day!U644)</f>
        <v/>
      </c>
      <c r="BT648" s="523" t="str">
        <f t="shared" si="3929"/>
        <v/>
      </c>
      <c r="BU648" s="223" t="str">
        <f>IF(_tag_month_day!V644="","",_tag_month_day!V644)</f>
        <v/>
      </c>
      <c r="BV648" s="206" t="str">
        <f>IF(_tag_month_day!W644="","",_tag_month_day!W644)</f>
        <v/>
      </c>
      <c r="BW648" s="540" t="str">
        <f>IF(_tag_month_day!X644="","",_tag_month_day!X644)</f>
        <v/>
      </c>
      <c r="BX648" s="540" t="str">
        <f>IF(_tag_month_day!Y644="","",_tag_month_day!Y644)</f>
        <v/>
      </c>
      <c r="BY648" s="541">
        <f ca="1" t="shared" si="3930"/>
        <v>43643.8749999984</v>
      </c>
      <c r="BZ648" s="542"/>
      <c r="CA648" s="543" t="str">
        <f>IF(_jhy2_month_day!A644="","",_jhy2_month_day!A644)</f>
        <v/>
      </c>
      <c r="CB648" s="464" t="str">
        <f>IF(_jhy2_month_day!B644="","",_jhy2_month_day!B644)</f>
        <v/>
      </c>
      <c r="CC648" s="464" t="str">
        <f>IF(_jhy2_month_day!C644="","",_jhy2_month_day!C644)</f>
        <v/>
      </c>
      <c r="CD648" s="464" t="str">
        <f>IF(_jhy2_month_day!D644="","",_jhy2_month_day!D644)</f>
        <v/>
      </c>
      <c r="CE648" s="464" t="str">
        <f>IF(_jhy2_month_day!E644="","",_jhy2_month_day!E644)</f>
        <v/>
      </c>
      <c r="CF648" s="464" t="str">
        <f>IF(_jhy2_month_day!F644="","",_jhy2_month_day!F644)</f>
        <v/>
      </c>
      <c r="CG648" s="464" t="str">
        <f>IF(_jhy2_month_day!G644="","",_jhy2_month_day!G644)</f>
        <v/>
      </c>
      <c r="CH648" s="464" t="str">
        <f>IF(_jhy2_month_day!H644="","",_jhy2_month_day!H644)</f>
        <v/>
      </c>
      <c r="CI648" s="464" t="str">
        <f>IF(_jhy2_month_day!I644="","",_jhy2_month_day!I644)</f>
        <v/>
      </c>
      <c r="CJ648" s="464" t="str">
        <f>IF(_jhy2_month_day!J644="","",_jhy2_month_day!J644)</f>
        <v/>
      </c>
      <c r="CK648" s="464" t="str">
        <f>IF(_jhy2_month_day!K644="","",_jhy2_month_day!K644)</f>
        <v/>
      </c>
      <c r="CL648" s="562" t="str">
        <f>IF(_jhy2_month_day!L644="","",_jhy2_month_day!L644)</f>
        <v/>
      </c>
      <c r="CM648" s="562" t="str">
        <f>IF(_jhy2_month_day!M644="","",_jhy2_month_day!M644)</f>
        <v/>
      </c>
      <c r="CN648" s="562" t="str">
        <f>IF(_jhy2_month_day!N644="","",_jhy2_month_day!N644)</f>
        <v/>
      </c>
      <c r="CO648" s="562" t="str">
        <f>IF(_jhy2_month_day!O644="","",_jhy2_month_day!O644)</f>
        <v/>
      </c>
      <c r="CP648" s="562" t="str">
        <f>IF(_jhy2_month_day!P644="","",_jhy2_month_day!P644)</f>
        <v/>
      </c>
      <c r="CQ648" s="562" t="str">
        <f>IF(_jhy2_month_day!Q644="","",_jhy2_month_day!Q644)</f>
        <v/>
      </c>
      <c r="CR648" s="563" t="str">
        <f>IF(_jhy2_month_day!R644="","",_jhy2_month_day!R644)</f>
        <v/>
      </c>
      <c r="CS648" s="576" t="str">
        <f>IF(_jhy2_month_day!S644="","",_jhy2_month_day!S644)</f>
        <v/>
      </c>
      <c r="CT648" s="562" t="str">
        <f>IF(_jhy2_month_day!T644="","",_jhy2_month_day!T644)</f>
        <v/>
      </c>
      <c r="CU648" s="577" t="e">
        <f t="shared" si="3878"/>
        <v>#VALUE!</v>
      </c>
      <c r="CV648" s="198" t="e">
        <f t="shared" si="3879"/>
        <v>#VALUE!</v>
      </c>
      <c r="CW648" s="192" t="e">
        <f t="shared" si="3880"/>
        <v>#VALUE!</v>
      </c>
      <c r="CX648" s="192" t="e">
        <f t="shared" si="3881"/>
        <v>#VALUE!</v>
      </c>
      <c r="CY648" s="202" t="e">
        <f t="shared" si="3882"/>
        <v>#VALUE!</v>
      </c>
      <c r="CZ648" s="192" t="e">
        <f t="shared" ref="CZ648:DI648" si="3953">$AJ648*EF648</f>
        <v>#VALUE!</v>
      </c>
      <c r="DA648" s="192" t="e">
        <f t="shared" si="3953"/>
        <v>#VALUE!</v>
      </c>
      <c r="DB648" s="192" t="e">
        <f t="shared" si="3953"/>
        <v>#VALUE!</v>
      </c>
      <c r="DC648" s="192" t="e">
        <f t="shared" si="3953"/>
        <v>#VALUE!</v>
      </c>
      <c r="DD648" s="192" t="e">
        <f t="shared" si="3953"/>
        <v>#VALUE!</v>
      </c>
      <c r="DE648" s="192" t="e">
        <f t="shared" si="3953"/>
        <v>#VALUE!</v>
      </c>
      <c r="DF648" s="192" t="e">
        <f t="shared" si="3953"/>
        <v>#VALUE!</v>
      </c>
      <c r="DG648" s="192" t="e">
        <f t="shared" si="3953"/>
        <v>#VALUE!</v>
      </c>
      <c r="DH648" s="192" t="e">
        <f t="shared" si="3953"/>
        <v>#VALUE!</v>
      </c>
      <c r="DI648" s="192" t="e">
        <f t="shared" si="3953"/>
        <v>#VALUE!</v>
      </c>
      <c r="DJ648" s="192" t="e">
        <f t="shared" si="3884"/>
        <v>#VALUE!</v>
      </c>
      <c r="DK648" s="192" t="e">
        <f t="shared" si="3885"/>
        <v>#VALUE!</v>
      </c>
      <c r="DL648" s="192" t="e">
        <f t="shared" si="3886"/>
        <v>#VALUE!</v>
      </c>
      <c r="DM648" s="192" t="e">
        <f t="shared" si="3887"/>
        <v>#VALUE!</v>
      </c>
      <c r="DN648" s="192" t="e">
        <f t="shared" si="3888"/>
        <v>#VALUE!</v>
      </c>
      <c r="DO648" s="192" t="e">
        <f t="shared" si="3889"/>
        <v>#VALUE!</v>
      </c>
      <c r="DP648" s="192" t="e">
        <f t="shared" si="3890"/>
        <v>#VALUE!</v>
      </c>
      <c r="DQ648" s="192" t="e">
        <f t="shared" si="3891"/>
        <v>#VALUE!</v>
      </c>
      <c r="DR648" s="192" t="e">
        <f t="shared" si="3892"/>
        <v>#VALUE!</v>
      </c>
      <c r="DS648" s="192" t="e">
        <f t="shared" si="3893"/>
        <v>#VALUE!</v>
      </c>
      <c r="DT648" s="192" t="e">
        <f t="shared" si="3894"/>
        <v>#VALUE!</v>
      </c>
      <c r="DU648" s="192" t="e">
        <f t="shared" si="3895"/>
        <v>#VALUE!</v>
      </c>
      <c r="DV648" s="198" t="e">
        <f t="shared" si="3896"/>
        <v>#VALUE!</v>
      </c>
      <c r="DW648" s="198" t="e">
        <f t="shared" si="3897"/>
        <v>#DIV/0!</v>
      </c>
      <c r="DX648" s="198" t="e">
        <f t="shared" si="3898"/>
        <v>#DIV/0!</v>
      </c>
      <c r="DY648" s="198" t="e">
        <f t="shared" si="3899"/>
        <v>#VALUE!</v>
      </c>
      <c r="DZ648" s="198" t="e">
        <f t="shared" si="3900"/>
        <v>#VALUE!</v>
      </c>
      <c r="EA648" s="198" t="e">
        <f t="shared" si="3901"/>
        <v>#VALUE!</v>
      </c>
      <c r="EB648" s="198" t="e">
        <f t="shared" si="3902"/>
        <v>#VALUE!</v>
      </c>
      <c r="EC648" s="198" t="e">
        <f t="shared" si="3903"/>
        <v>#DIV/0!</v>
      </c>
      <c r="ED648" s="198" t="e">
        <f t="shared" si="3904"/>
        <v>#VALUE!</v>
      </c>
      <c r="EE648" s="198" t="e">
        <f t="shared" si="3905"/>
        <v>#VALUE!</v>
      </c>
      <c r="EF648" s="198" t="e">
        <f t="shared" ref="EF648:EO648" si="3954">DV648/SUM($DV648:$EE648)</f>
        <v>#VALUE!</v>
      </c>
      <c r="EG648" s="198" t="e">
        <f t="shared" si="3954"/>
        <v>#DIV/0!</v>
      </c>
      <c r="EH648" s="198" t="e">
        <f t="shared" si="3954"/>
        <v>#DIV/0!</v>
      </c>
      <c r="EI648" s="198" t="e">
        <f t="shared" si="3954"/>
        <v>#VALUE!</v>
      </c>
      <c r="EJ648" s="198" t="e">
        <f t="shared" si="3954"/>
        <v>#VALUE!</v>
      </c>
      <c r="EK648" s="198" t="e">
        <f t="shared" si="3954"/>
        <v>#VALUE!</v>
      </c>
      <c r="EL648" s="198" t="e">
        <f t="shared" si="3954"/>
        <v>#VALUE!</v>
      </c>
      <c r="EM648" s="198" t="e">
        <f t="shared" si="3954"/>
        <v>#DIV/0!</v>
      </c>
      <c r="EN648" s="198" t="e">
        <f t="shared" si="3954"/>
        <v>#VALUE!</v>
      </c>
      <c r="EO648" s="198" t="e">
        <f t="shared" si="3954"/>
        <v>#VALUE!</v>
      </c>
      <c r="EP648" s="511">
        <f t="shared" ref="EP648:EW648" si="3955">EP647</f>
        <v>0.08</v>
      </c>
      <c r="EQ648" s="511">
        <f t="shared" si="3955"/>
        <v>0.015</v>
      </c>
      <c r="ER648" s="511">
        <f t="shared" si="3955"/>
        <v>0.015</v>
      </c>
      <c r="ES648" s="511">
        <f t="shared" si="3955"/>
        <v>0.015</v>
      </c>
      <c r="ET648" s="511">
        <f t="shared" si="3955"/>
        <v>0.015</v>
      </c>
      <c r="EU648" s="511">
        <f t="shared" si="3955"/>
        <v>0.09</v>
      </c>
      <c r="EV648" s="511">
        <f t="shared" si="3955"/>
        <v>0.09</v>
      </c>
      <c r="EW648" s="511">
        <f t="shared" si="3955"/>
        <v>0.09</v>
      </c>
      <c r="EX648" s="420" t="str">
        <f>IF(_tag_month_day!AS644="","",_tag_month_day!AS644/100)</f>
        <v/>
      </c>
      <c r="EY648" s="420" t="str">
        <f>IF(_tag_month_day!AT644="","",_tag_month_day!AT644/100)</f>
        <v/>
      </c>
      <c r="EZ648" s="420" t="str">
        <f>IF(_tag_month_day!AU644="","",_tag_month_day!AU644/100)</f>
        <v/>
      </c>
      <c r="FA648" s="420" t="str">
        <f>IF(_tag_month_day!AV644="","",_tag_month_day!AV644/100)</f>
        <v/>
      </c>
      <c r="FB648" s="420" t="str">
        <f>IF(_tag_month_day!AW644="","",_tag_month_day!AW644/100)</f>
        <v/>
      </c>
      <c r="FC648" s="420" t="str">
        <f>IF(_tag_month_day!AX644="","",_tag_month_day!AX644/100)</f>
        <v/>
      </c>
      <c r="FD648" s="510">
        <f t="shared" si="3934"/>
        <v>0.33</v>
      </c>
      <c r="FE648" s="510">
        <f t="shared" si="3935"/>
        <v>0.19</v>
      </c>
      <c r="FF648" s="510">
        <f t="shared" si="3936"/>
        <v>0.003</v>
      </c>
      <c r="FG648" s="510">
        <f t="shared" si="3937"/>
        <v>0</v>
      </c>
      <c r="FH648" s="603">
        <f t="shared" si="3938"/>
        <v>0.0001</v>
      </c>
      <c r="FI648" s="510">
        <f t="shared" ref="FI648:FR648" si="3956">FI647</f>
        <v>0.41</v>
      </c>
      <c r="FJ648" s="510">
        <f t="shared" si="3956"/>
        <v>0.11</v>
      </c>
      <c r="FK648" s="510">
        <f t="shared" si="3956"/>
        <v>0.015</v>
      </c>
      <c r="FL648" s="510">
        <f t="shared" si="3956"/>
        <v>0</v>
      </c>
      <c r="FM648" s="603">
        <f t="shared" si="3956"/>
        <v>0.0001</v>
      </c>
      <c r="FN648" s="510" t="str">
        <f>IF(_tag_month_day!AY644="","",_tag_month_day!AY644/100)</f>
        <v/>
      </c>
      <c r="FO648" s="510" t="str">
        <f>IF(_tag_month_day!AZ644="","",_tag_month_day!AZ644/100)</f>
        <v/>
      </c>
      <c r="FP648" s="510" t="str">
        <f>IF(_tag_month_day!BA644="","",_tag_month_day!BA644/100)</f>
        <v/>
      </c>
      <c r="FQ648" s="510" t="str">
        <f>IF(_tag_month_day!BB644="","",_tag_month_day!BB644/100)</f>
        <v/>
      </c>
      <c r="FR648" s="603" t="str">
        <f>IF(_tag_month_day!BC644="","",_tag_month_day!BC644/100)</f>
        <v/>
      </c>
      <c r="FS648" s="510" t="str">
        <f>IF(_tag_month_day!BD644="","",_tag_month_day!BD644/100)</f>
        <v/>
      </c>
      <c r="FT648" s="510" t="str">
        <f>IF(_tag_month_day!BE644="","",_tag_month_day!BE644/100)</f>
        <v/>
      </c>
      <c r="FU648" s="510" t="str">
        <f>IF(_tag_month_day!BF644="","",_tag_month_day!BF644/100)</f>
        <v/>
      </c>
      <c r="FV648" s="510" t="str">
        <f>IF(_tag_month_day!BG644="","",_tag_month_day!BG644/100)</f>
        <v/>
      </c>
      <c r="FW648" s="603" t="str">
        <f>IF(_tag_month_day!BH644="","",_tag_month_day!BH644/100)</f>
        <v/>
      </c>
      <c r="FX648" s="510" t="str">
        <f>IF(_tag_month_day!BI644="","",_tag_month_day!BI644/100)</f>
        <v/>
      </c>
      <c r="FY648" s="510" t="str">
        <f>IF(_tag_month_day!BJ644="","",_tag_month_day!BJ644/100)</f>
        <v/>
      </c>
      <c r="FZ648" s="605" t="str">
        <f>IF(_tag_month_day!BK644="","",_tag_month_day!BK644/100)</f>
        <v/>
      </c>
      <c r="GA648" s="510" t="str">
        <f>IF(_tag_month_day!BL644="","",_tag_month_day!BL644/100)</f>
        <v/>
      </c>
      <c r="GB648" s="603" t="str">
        <f>IF(_tag_month_day!BM644="","",_tag_month_day!BM644/100)</f>
        <v/>
      </c>
      <c r="GC648" s="420" t="str">
        <f>IF(_tag_month_day!BN644="","",_tag_month_day!BN644/100)</f>
        <v/>
      </c>
      <c r="GD648" s="420" t="str">
        <f>IF(_tag_month_day!BO644="","",_tag_month_day!BO644/100)</f>
        <v/>
      </c>
      <c r="GE648" s="420" t="str">
        <f>IF(_tag_month_day!BP644="","",_tag_month_day!BP644/100)</f>
        <v/>
      </c>
      <c r="GF648" s="420" t="str">
        <f>IF(_tag_month_day!BQ644="","",_tag_month_day!BQ644/100)</f>
        <v/>
      </c>
      <c r="GG648" s="420" t="str">
        <f>IF(_tag_month_day!BR644="","",_tag_month_day!BR644/100)</f>
        <v/>
      </c>
      <c r="GH648" s="420" t="str">
        <f>IF(_tag_month_day!BS644="","",_tag_month_day!BS644/100)</f>
        <v/>
      </c>
      <c r="GI648" s="603" t="str">
        <f>IF(_tag_month_day!BT644="","",_tag_month_day!BT644/100)</f>
        <v/>
      </c>
      <c r="GJ648" s="612" t="str">
        <f>IF(_tag_month_day!BU644="","",_tag_month_day!BU644/100)</f>
        <v/>
      </c>
      <c r="GK648" s="620" t="str">
        <f>IF(_tag_month_day!BV644="",IF(_rlcf_month_day!A$2="","",_rlcf_month_day!A$2/100),_tag_month_day!BV644/100)</f>
        <v/>
      </c>
      <c r="GL648" s="620" t="str">
        <f>IF(_tag_month_day!BW644="",IF(_rlcf_month_day!B$2="","",_rlcf_month_day!B$2/100),_tag_month_day!BW644/100)</f>
        <v/>
      </c>
      <c r="GM648" s="621" t="str">
        <f>IF(_tag_month_day!BX644="",IF(_rlcf_month_day!C$2="","",_rlcf_month_day!C$2/100),_tag_month_day!BX644/100)</f>
        <v/>
      </c>
      <c r="GN648" s="620" t="str">
        <f>IF(_tag_month_day!BV644="",IF(_rlcf_month_day!A$2="","",_rlcf_month_day!A$2/100),_tag_month_day!BV644/100)</f>
        <v/>
      </c>
      <c r="GO648" s="620" t="str">
        <f>IF(_tag_month_day!BW644="",IF(_rlcf_month_day!B$2="","",_rlcf_month_day!B$2/100),_tag_month_day!BW644/100)</f>
        <v/>
      </c>
      <c r="GP648" s="620" t="str">
        <f>IF(_tag_month_day!CD644="",IF(_rlcf_month_day!E$2="","",_rlcf_month_day!E$2/100),_tag_month_day!CD644/100)</f>
        <v/>
      </c>
      <c r="GQ648" s="620" t="str">
        <f>IF(_tag_month_day!CE644="",IF(_rlcf_month_day!F$2="","",_rlcf_month_day!F$2/100),_tag_month_day!CE644/100)</f>
        <v/>
      </c>
      <c r="GR648" s="621" t="str">
        <f>IF(_tag_month_day!CF644="",IF(_rlcf_month_day!G$2="","",_rlcf_month_day!G$2/100),_tag_month_day!CF644/100)</f>
        <v/>
      </c>
      <c r="GS648" s="626">
        <f t="shared" ref="GS648:HH648" si="3957">GS647</f>
        <v>0.953</v>
      </c>
      <c r="GT648" s="626">
        <f t="shared" si="3957"/>
        <v>0.55</v>
      </c>
      <c r="GU648" s="626">
        <f t="shared" si="3957"/>
        <v>0.55</v>
      </c>
      <c r="GV648" s="626">
        <f t="shared" si="3957"/>
        <v>0.55</v>
      </c>
      <c r="GW648" s="626">
        <f t="shared" si="3957"/>
        <v>0.5</v>
      </c>
      <c r="GX648" s="626">
        <f t="shared" si="3957"/>
        <v>0.935</v>
      </c>
      <c r="GY648" s="626">
        <f t="shared" si="3957"/>
        <v>0.15</v>
      </c>
      <c r="GZ648" s="626">
        <f t="shared" si="3957"/>
        <v>1</v>
      </c>
      <c r="HA648" s="632">
        <f t="shared" si="3957"/>
        <v>0.047</v>
      </c>
      <c r="HB648" s="632">
        <f t="shared" si="3957"/>
        <v>0.45</v>
      </c>
      <c r="HC648" s="632">
        <f t="shared" si="3957"/>
        <v>0.45</v>
      </c>
      <c r="HD648" s="632">
        <f t="shared" si="3957"/>
        <v>0.45</v>
      </c>
      <c r="HE648" s="632">
        <f t="shared" si="3957"/>
        <v>0.5</v>
      </c>
      <c r="HF648" s="632">
        <f t="shared" si="3957"/>
        <v>0.065</v>
      </c>
      <c r="HG648" s="632">
        <f t="shared" si="3957"/>
        <v>0.85</v>
      </c>
      <c r="HH648" s="632">
        <f t="shared" si="3957"/>
        <v>0</v>
      </c>
      <c r="HI648" s="68">
        <f t="shared" si="3910"/>
        <v>0</v>
      </c>
      <c r="HJ648" s="68" t="e">
        <f t="shared" si="3941"/>
        <v>#VALUE!</v>
      </c>
      <c r="HK648" s="202">
        <f t="shared" si="3942"/>
        <v>0.85</v>
      </c>
      <c r="HL648" s="464">
        <f t="shared" si="3943"/>
        <v>550000</v>
      </c>
      <c r="HM648" s="464">
        <f t="shared" si="3944"/>
        <v>480000</v>
      </c>
      <c r="HN648" s="192" t="e">
        <f t="shared" si="3911"/>
        <v>#VALUE!</v>
      </c>
      <c r="HO648" s="192" t="e">
        <f>HN648*HK648*$HO$2/HL648*1000000</f>
        <v>#VALUE!</v>
      </c>
      <c r="HP648" s="192" t="e">
        <f>HN648*HK648*$HP$2/HM648*1000000</f>
        <v>#VALUE!</v>
      </c>
    </row>
    <row r="649" customFormat="1" spans="1:224">
      <c r="A649" s="381">
        <v>644</v>
      </c>
      <c r="B649" s="54">
        <f ca="1" t="shared" si="3945"/>
        <v>43643</v>
      </c>
      <c r="C649" s="57">
        <f t="shared" si="3946"/>
        <v>0.0416666666666667</v>
      </c>
      <c r="D649" s="68" t="str">
        <f ca="1" t="shared" si="3912"/>
        <v>中班</v>
      </c>
      <c r="E649" s="68" t="str">
        <f ca="1" t="shared" si="3913"/>
        <v>丙</v>
      </c>
      <c r="F649" s="68">
        <f ca="1">SUMPRODUCT((成本日报!$A$3:$A$95=计划!B649)*(成本日报!$B$3:$B$95=计划!$D649),成本日报!$C$3:$C$95)</f>
        <v>3</v>
      </c>
      <c r="G649" s="382">
        <f ca="1" t="shared" si="3947"/>
        <v>43643.7916666651</v>
      </c>
      <c r="H649" s="382">
        <f ca="1" t="shared" si="3914"/>
        <v>43643.7986111096</v>
      </c>
      <c r="I649" s="382">
        <f ca="1" t="shared" si="3915"/>
        <v>43643.8041666651</v>
      </c>
      <c r="J649" s="382">
        <f ca="1" t="shared" si="3916"/>
        <v>43643.8333333318</v>
      </c>
      <c r="K649" s="382">
        <f ca="1" t="shared" si="3917"/>
        <v>43643.8958333318</v>
      </c>
      <c r="L649" s="382">
        <f ca="1" t="shared" si="3918"/>
        <v>43643.9166666651</v>
      </c>
      <c r="M649" s="398" t="str">
        <f>IF(_tag_month_day!A645="","",_tag_month_day!A645)</f>
        <v/>
      </c>
      <c r="N649" s="398" t="str">
        <f>IF(_tag_month_day!B645="","",_tag_month_day!B645)</f>
        <v/>
      </c>
      <c r="O649" s="399" t="e">
        <f t="shared" si="3919"/>
        <v>#VALUE!</v>
      </c>
      <c r="P649" s="398" t="str">
        <f>IF(_tag_month_day!C645="","",_tag_month_day!C645)</f>
        <v/>
      </c>
      <c r="Q649" s="398" t="str">
        <f>IF(_tag_month_day!D645="","",_tag_month_day!D645)</f>
        <v/>
      </c>
      <c r="R649" s="416">
        <f>IF(_tag_month_day!CB645="",R648,_tag_month_day!CB645/100)</f>
        <v>0.07</v>
      </c>
      <c r="S649" s="417" t="str">
        <f>IF(_tag_month_day!E645="","",_tag_month_day!E645)</f>
        <v/>
      </c>
      <c r="T649" s="417" t="str">
        <f>IF(_tag_month_day!F645="","",_tag_month_day!F645)</f>
        <v/>
      </c>
      <c r="U649" s="418" t="e">
        <f t="shared" si="3873"/>
        <v>#VALUE!</v>
      </c>
      <c r="V649" s="53" t="e">
        <f t="shared" si="3874"/>
        <v>#VALUE!</v>
      </c>
      <c r="W649" s="419" t="str">
        <f>IF(_jhy_month_day!A645="","",_jhy_month_day!A645)</f>
        <v/>
      </c>
      <c r="X649" s="420" t="str">
        <f>IF(_jhy_month_day!B645="","",_jhy_month_day!B645/100)</f>
        <v/>
      </c>
      <c r="Y649" s="420" t="str">
        <f>IF(_jhy_month_day!C645="","",_jhy_month_day!C645/100)</f>
        <v/>
      </c>
      <c r="Z649" s="439">
        <f t="shared" si="3576"/>
        <v>161</v>
      </c>
      <c r="AA649" s="440" t="str">
        <f>IF(_tag_month_day!G645="","",_tag_month_day!G645/100)</f>
        <v/>
      </c>
      <c r="AB649" s="440" t="str">
        <f>IF(_tag_month_day!H645="","",_tag_month_day!H645/100)</f>
        <v/>
      </c>
      <c r="AC649" s="193">
        <f t="shared" si="3920"/>
        <v>1.59963432013121</v>
      </c>
      <c r="AD649" s="441" t="str">
        <f t="shared" si="3921"/>
        <v/>
      </c>
      <c r="AE649" s="442" t="str">
        <f t="shared" si="3922"/>
        <v/>
      </c>
      <c r="AF649" s="443">
        <v>1</v>
      </c>
      <c r="AG649" s="68" t="str">
        <f>IF(_duihao_month_day!A645="","",_duihao_month_day!A645)</f>
        <v/>
      </c>
      <c r="AH649" s="463">
        <f>IF(_gyk_month_day!B645="",AH648,_gyk_month_day!B645)</f>
        <v>820</v>
      </c>
      <c r="AI649" s="464"/>
      <c r="AJ649" s="68" t="str">
        <f>IF(_tag_month_day!I645="","",_tag_month_day!I645)</f>
        <v/>
      </c>
      <c r="AK649" s="465" t="str">
        <f>IF(_tzyy_month_day!A645="","",_tzyy_month_day!A645)</f>
        <v/>
      </c>
      <c r="AL649" s="465" t="str">
        <f>IF(_tzyy_month_day!B645="","",_tzyy_month_day!B645)</f>
        <v/>
      </c>
      <c r="AM649" s="465" t="str">
        <f>IF(_tzyy_month_day!C645="","",_tzyy_month_day!C645)</f>
        <v/>
      </c>
      <c r="AN649" s="466" t="str">
        <f>IF(_tag_month_day!CG645="","",_tag_month_day!CG645)</f>
        <v/>
      </c>
      <c r="AO649" s="466" t="str">
        <f>IF(_tag_month_day!CH645="","",_tag_month_day!CH645)</f>
        <v/>
      </c>
      <c r="AP649" s="486" t="e">
        <f t="shared" si="3923"/>
        <v>#VALUE!</v>
      </c>
      <c r="AQ649" s="487" t="str">
        <f>IF(_tag_month_day!J645="","",_tag_month_day!J645/100)</f>
        <v/>
      </c>
      <c r="AR649" s="488">
        <f t="shared" si="3924"/>
        <v>1.3</v>
      </c>
      <c r="AS649" s="489" t="e">
        <f t="shared" si="3875"/>
        <v>#VALUE!</v>
      </c>
      <c r="AT649" s="489">
        <f t="shared" si="3925"/>
        <v>0</v>
      </c>
      <c r="AU649" s="490" t="str">
        <f>IF(_tag_month_day!K645="","",_tag_month_day!K645)</f>
        <v/>
      </c>
      <c r="AV649" s="491" t="str">
        <f>IF(_tag_month_day!L645="","",_tag_month_day!L645/100)</f>
        <v/>
      </c>
      <c r="AW649" s="420">
        <f t="shared" si="3847"/>
        <v>0</v>
      </c>
      <c r="AX649" s="420">
        <f t="shared" si="3926"/>
        <v>0</v>
      </c>
      <c r="AY649" s="420" t="str">
        <f>IF(_tag_month_day!M645="","",_tag_month_day!M645/100)</f>
        <v/>
      </c>
      <c r="AZ649" s="420" t="str">
        <f>IF(_tag_month_day!N645="","",_tag_month_day!N645/100)</f>
        <v/>
      </c>
      <c r="BA649" s="420" t="str">
        <f>IF(_tag_month_day!O645="","",_tag_month_day!O645/100)</f>
        <v/>
      </c>
      <c r="BB649" s="496" t="str">
        <f>IF(_tag_month_day!P645="","",_tag_month_day!P645/100)</f>
        <v/>
      </c>
      <c r="BC649" s="496">
        <f t="shared" si="3927"/>
        <v>0</v>
      </c>
      <c r="BD649" s="496" t="str">
        <f>IF(_tag_month_day!Q645="","",_tag_month_day!Q645/100)</f>
        <v/>
      </c>
      <c r="BE649" s="510" t="str">
        <f>IF(_tag_month_day!R645="","",_tag_month_day!R645/100)</f>
        <v/>
      </c>
      <c r="BF649" s="413" t="str">
        <f>IF(_tag_month_day!CC645="","",_tag_month_day!CC645/100)</f>
        <v/>
      </c>
      <c r="BG649" s="511" t="e">
        <f t="shared" si="3876"/>
        <v>#VALUE!</v>
      </c>
      <c r="BH649" s="198">
        <f t="shared" si="3877"/>
        <v>0</v>
      </c>
      <c r="BI649" s="512" t="e">
        <f>IF(CX649=0,BI648,(DK649*查询!$R$5+DL649*查询!$Q$5+DM649*查询!$N$5+DN649*查询!$O$5+DO649*查询!$P$5)*AF649/CX649)</f>
        <v>#VALUE!</v>
      </c>
      <c r="BJ649" s="512" t="e">
        <f>IF(CX649=0,BJ648,(DP649*查询!$S$5+DQ649*查询!$T$5+DR649*查询!$U$5)*AF649/CX649)</f>
        <v>#VALUE!</v>
      </c>
      <c r="BK649" s="512">
        <f t="shared" si="3928"/>
        <v>1</v>
      </c>
      <c r="BL649" s="513" t="str">
        <f>IF(_cfyc_month_day!A645="","",_cfyc_month_day!A645)</f>
        <v/>
      </c>
      <c r="BM649" s="513" t="str">
        <f>IF(_cfyc_month_day!B645="","",_cfyc_month_day!B645)</f>
        <v/>
      </c>
      <c r="BN649" s="513" t="str">
        <f>IF(_cfyc_month_day!C645="","",_cfyc_month_day!C645)</f>
        <v/>
      </c>
      <c r="BO649" s="522" t="str">
        <f>IF(_cfyc_month_day!D645="","",_cfyc_month_day!D645)</f>
        <v/>
      </c>
      <c r="BP649" s="522" t="str">
        <f>IF(_cfyc_month_day!E645="","",_cfyc_month_day!E645)</f>
        <v/>
      </c>
      <c r="BQ649" s="522" t="str">
        <f>IF(_cfyc_month_day!F645="","",_cfyc_month_day!F645)</f>
        <v/>
      </c>
      <c r="BR649" s="513" t="str">
        <f>IF(_tag_month_day!T645="","",_tag_month_day!T645)</f>
        <v/>
      </c>
      <c r="BS649" s="513" t="str">
        <f>IF(_tag_month_day!U645="","",_tag_month_day!U645)</f>
        <v/>
      </c>
      <c r="BT649" s="523" t="str">
        <f t="shared" si="3929"/>
        <v/>
      </c>
      <c r="BU649" s="223" t="str">
        <f>IF(_tag_month_day!V645="","",_tag_month_day!V645)</f>
        <v/>
      </c>
      <c r="BV649" s="206" t="str">
        <f>IF(_tag_month_day!W645="","",_tag_month_day!W645)</f>
        <v/>
      </c>
      <c r="BW649" s="540" t="str">
        <f>IF(_tag_month_day!X645="","",_tag_month_day!X645)</f>
        <v/>
      </c>
      <c r="BX649" s="540" t="str">
        <f>IF(_tag_month_day!Y645="","",_tag_month_day!Y645)</f>
        <v/>
      </c>
      <c r="BY649" s="541">
        <f ca="1" t="shared" si="3930"/>
        <v>43643.9166666651</v>
      </c>
      <c r="BZ649" s="542"/>
      <c r="CA649" s="562" t="str">
        <f>IF(_jhy2_month_day!A645="","",_jhy2_month_day!A645)</f>
        <v/>
      </c>
      <c r="CB649" s="464" t="str">
        <f>IF(_jhy2_month_day!B645="","",_jhy2_month_day!B645)</f>
        <v/>
      </c>
      <c r="CC649" s="464" t="str">
        <f>IF(_jhy2_month_day!C645="","",_jhy2_month_day!C645)</f>
        <v/>
      </c>
      <c r="CD649" s="464" t="str">
        <f>IF(_jhy2_month_day!D645="","",_jhy2_month_day!D645)</f>
        <v/>
      </c>
      <c r="CE649" s="464" t="str">
        <f>IF(_jhy2_month_day!E645="","",_jhy2_month_day!E645)</f>
        <v/>
      </c>
      <c r="CF649" s="464" t="str">
        <f>IF(_jhy2_month_day!F645="","",_jhy2_month_day!F645)</f>
        <v/>
      </c>
      <c r="CG649" s="464" t="str">
        <f>IF(_jhy2_month_day!G645="","",_jhy2_month_day!G645)</f>
        <v/>
      </c>
      <c r="CH649" s="464" t="str">
        <f>IF(_jhy2_month_day!H645="","",_jhy2_month_day!H645)</f>
        <v/>
      </c>
      <c r="CI649" s="464" t="str">
        <f>IF(_jhy2_month_day!I645="","",_jhy2_month_day!I645)</f>
        <v/>
      </c>
      <c r="CJ649" s="464" t="str">
        <f>IF(_jhy2_month_day!J645="","",_jhy2_month_day!J645)</f>
        <v/>
      </c>
      <c r="CK649" s="464" t="str">
        <f>IF(_jhy2_month_day!K645="","",_jhy2_month_day!K645)</f>
        <v/>
      </c>
      <c r="CL649" s="562" t="str">
        <f>IF(_jhy2_month_day!L645="","",_jhy2_month_day!L645)</f>
        <v/>
      </c>
      <c r="CM649" s="562" t="str">
        <f>IF(_jhy2_month_day!M645="","",_jhy2_month_day!M645)</f>
        <v/>
      </c>
      <c r="CN649" s="562" t="str">
        <f>IF(_jhy2_month_day!N645="","",_jhy2_month_day!N645)</f>
        <v/>
      </c>
      <c r="CO649" s="562" t="str">
        <f>IF(_jhy2_month_day!O645="","",_jhy2_month_day!O645)</f>
        <v/>
      </c>
      <c r="CP649" s="562" t="str">
        <f>IF(_jhy2_month_day!P645="","",_jhy2_month_day!P645)</f>
        <v/>
      </c>
      <c r="CQ649" s="562" t="str">
        <f>IF(_jhy2_month_day!Q645="","",_jhy2_month_day!Q645)</f>
        <v/>
      </c>
      <c r="CR649" s="563" t="str">
        <f>IF(_jhy2_month_day!R645="","",_jhy2_month_day!R645)</f>
        <v/>
      </c>
      <c r="CS649" s="576" t="str">
        <f>IF(_jhy2_month_day!S645="","",_jhy2_month_day!S645)</f>
        <v/>
      </c>
      <c r="CT649" s="562" t="str">
        <f>IF(_jhy2_month_day!T645="","",_jhy2_month_day!T645)</f>
        <v/>
      </c>
      <c r="CU649" s="577" t="e">
        <f t="shared" si="3878"/>
        <v>#VALUE!</v>
      </c>
      <c r="CV649" s="198" t="e">
        <f t="shared" si="3879"/>
        <v>#VALUE!</v>
      </c>
      <c r="CW649" s="192" t="e">
        <f t="shared" si="3880"/>
        <v>#VALUE!</v>
      </c>
      <c r="CX649" s="192" t="e">
        <f t="shared" si="3881"/>
        <v>#VALUE!</v>
      </c>
      <c r="CY649" s="202" t="e">
        <f t="shared" si="3882"/>
        <v>#VALUE!</v>
      </c>
      <c r="CZ649" s="192" t="e">
        <f t="shared" ref="CZ649:DI649" si="3958">$AJ649*EF649</f>
        <v>#VALUE!</v>
      </c>
      <c r="DA649" s="192" t="e">
        <f t="shared" si="3958"/>
        <v>#VALUE!</v>
      </c>
      <c r="DB649" s="192" t="e">
        <f t="shared" si="3958"/>
        <v>#VALUE!</v>
      </c>
      <c r="DC649" s="192" t="e">
        <f t="shared" si="3958"/>
        <v>#VALUE!</v>
      </c>
      <c r="DD649" s="192" t="e">
        <f t="shared" si="3958"/>
        <v>#VALUE!</v>
      </c>
      <c r="DE649" s="192" t="e">
        <f t="shared" si="3958"/>
        <v>#VALUE!</v>
      </c>
      <c r="DF649" s="192" t="e">
        <f t="shared" si="3958"/>
        <v>#VALUE!</v>
      </c>
      <c r="DG649" s="192" t="e">
        <f t="shared" si="3958"/>
        <v>#VALUE!</v>
      </c>
      <c r="DH649" s="192" t="e">
        <f t="shared" si="3958"/>
        <v>#VALUE!</v>
      </c>
      <c r="DI649" s="192" t="e">
        <f t="shared" si="3958"/>
        <v>#VALUE!</v>
      </c>
      <c r="DJ649" s="192" t="e">
        <f t="shared" si="3884"/>
        <v>#VALUE!</v>
      </c>
      <c r="DK649" s="192" t="e">
        <f t="shared" si="3885"/>
        <v>#VALUE!</v>
      </c>
      <c r="DL649" s="192" t="e">
        <f t="shared" si="3886"/>
        <v>#VALUE!</v>
      </c>
      <c r="DM649" s="192" t="e">
        <f t="shared" si="3887"/>
        <v>#VALUE!</v>
      </c>
      <c r="DN649" s="192" t="e">
        <f t="shared" si="3888"/>
        <v>#VALUE!</v>
      </c>
      <c r="DO649" s="192" t="e">
        <f t="shared" si="3889"/>
        <v>#VALUE!</v>
      </c>
      <c r="DP649" s="192" t="e">
        <f t="shared" si="3890"/>
        <v>#VALUE!</v>
      </c>
      <c r="DQ649" s="192" t="e">
        <f t="shared" si="3891"/>
        <v>#VALUE!</v>
      </c>
      <c r="DR649" s="192" t="e">
        <f t="shared" si="3892"/>
        <v>#VALUE!</v>
      </c>
      <c r="DS649" s="192" t="e">
        <f t="shared" si="3893"/>
        <v>#VALUE!</v>
      </c>
      <c r="DT649" s="192" t="e">
        <f t="shared" si="3894"/>
        <v>#VALUE!</v>
      </c>
      <c r="DU649" s="192" t="e">
        <f t="shared" si="3895"/>
        <v>#VALUE!</v>
      </c>
      <c r="DV649" s="198" t="e">
        <f t="shared" si="3896"/>
        <v>#VALUE!</v>
      </c>
      <c r="DW649" s="198" t="e">
        <f t="shared" si="3897"/>
        <v>#DIV/0!</v>
      </c>
      <c r="DX649" s="198" t="e">
        <f t="shared" si="3898"/>
        <v>#DIV/0!</v>
      </c>
      <c r="DY649" s="198" t="e">
        <f t="shared" si="3899"/>
        <v>#VALUE!</v>
      </c>
      <c r="DZ649" s="198" t="e">
        <f t="shared" si="3900"/>
        <v>#VALUE!</v>
      </c>
      <c r="EA649" s="198" t="e">
        <f t="shared" si="3901"/>
        <v>#VALUE!</v>
      </c>
      <c r="EB649" s="198" t="e">
        <f t="shared" si="3902"/>
        <v>#VALUE!</v>
      </c>
      <c r="EC649" s="198" t="e">
        <f t="shared" si="3903"/>
        <v>#DIV/0!</v>
      </c>
      <c r="ED649" s="198" t="e">
        <f t="shared" si="3904"/>
        <v>#VALUE!</v>
      </c>
      <c r="EE649" s="198" t="e">
        <f t="shared" si="3905"/>
        <v>#VALUE!</v>
      </c>
      <c r="EF649" s="198" t="e">
        <f t="shared" ref="EF649:EO649" si="3959">DV649/SUM($DV649:$EE649)</f>
        <v>#VALUE!</v>
      </c>
      <c r="EG649" s="198" t="e">
        <f t="shared" si="3959"/>
        <v>#DIV/0!</v>
      </c>
      <c r="EH649" s="198" t="e">
        <f t="shared" si="3959"/>
        <v>#DIV/0!</v>
      </c>
      <c r="EI649" s="198" t="e">
        <f t="shared" si="3959"/>
        <v>#VALUE!</v>
      </c>
      <c r="EJ649" s="198" t="e">
        <f t="shared" si="3959"/>
        <v>#VALUE!</v>
      </c>
      <c r="EK649" s="198" t="e">
        <f t="shared" si="3959"/>
        <v>#VALUE!</v>
      </c>
      <c r="EL649" s="198" t="e">
        <f t="shared" si="3959"/>
        <v>#VALUE!</v>
      </c>
      <c r="EM649" s="198" t="e">
        <f t="shared" si="3959"/>
        <v>#DIV/0!</v>
      </c>
      <c r="EN649" s="198" t="e">
        <f t="shared" si="3959"/>
        <v>#VALUE!</v>
      </c>
      <c r="EO649" s="198" t="e">
        <f t="shared" si="3959"/>
        <v>#VALUE!</v>
      </c>
      <c r="EP649" s="511">
        <f t="shared" ref="EP649:EW649" si="3960">EP648</f>
        <v>0.08</v>
      </c>
      <c r="EQ649" s="511">
        <f t="shared" si="3960"/>
        <v>0.015</v>
      </c>
      <c r="ER649" s="511">
        <f t="shared" si="3960"/>
        <v>0.015</v>
      </c>
      <c r="ES649" s="511">
        <f t="shared" si="3960"/>
        <v>0.015</v>
      </c>
      <c r="ET649" s="511">
        <f t="shared" si="3960"/>
        <v>0.015</v>
      </c>
      <c r="EU649" s="511">
        <f t="shared" si="3960"/>
        <v>0.09</v>
      </c>
      <c r="EV649" s="511">
        <f t="shared" si="3960"/>
        <v>0.09</v>
      </c>
      <c r="EW649" s="511">
        <f t="shared" si="3960"/>
        <v>0.09</v>
      </c>
      <c r="EX649" s="420" t="str">
        <f>IF(_tag_month_day!AS645="","",_tag_month_day!AS645/100)</f>
        <v/>
      </c>
      <c r="EY649" s="420" t="str">
        <f>IF(_tag_month_day!AT645="","",_tag_month_day!AT645/100)</f>
        <v/>
      </c>
      <c r="EZ649" s="420" t="str">
        <f>IF(_tag_month_day!AU645="","",_tag_month_day!AU645/100)</f>
        <v/>
      </c>
      <c r="FA649" s="420" t="str">
        <f>IF(_tag_month_day!AV645="","",_tag_month_day!AV645/100)</f>
        <v/>
      </c>
      <c r="FB649" s="420" t="str">
        <f>IF(_tag_month_day!AW645="","",_tag_month_day!AW645/100)</f>
        <v/>
      </c>
      <c r="FC649" s="420" t="str">
        <f>IF(_tag_month_day!AX645="","",_tag_month_day!AX645/100)</f>
        <v/>
      </c>
      <c r="FD649" s="510">
        <f t="shared" si="3934"/>
        <v>0.33</v>
      </c>
      <c r="FE649" s="510">
        <f t="shared" si="3935"/>
        <v>0.19</v>
      </c>
      <c r="FF649" s="510">
        <f t="shared" si="3936"/>
        <v>0.003</v>
      </c>
      <c r="FG649" s="510">
        <f t="shared" si="3937"/>
        <v>0</v>
      </c>
      <c r="FH649" s="603">
        <f t="shared" si="3938"/>
        <v>0.0001</v>
      </c>
      <c r="FI649" s="510">
        <f t="shared" ref="FI649:FR649" si="3961">FI648</f>
        <v>0.41</v>
      </c>
      <c r="FJ649" s="510">
        <f t="shared" si="3961"/>
        <v>0.11</v>
      </c>
      <c r="FK649" s="510">
        <f t="shared" si="3961"/>
        <v>0.015</v>
      </c>
      <c r="FL649" s="510">
        <f t="shared" si="3961"/>
        <v>0</v>
      </c>
      <c r="FM649" s="603">
        <f t="shared" si="3961"/>
        <v>0.0001</v>
      </c>
      <c r="FN649" s="510" t="str">
        <f>IF(_tag_month_day!AY645="","",_tag_month_day!AY645/100)</f>
        <v/>
      </c>
      <c r="FO649" s="510" t="str">
        <f>IF(_tag_month_day!AZ645="","",_tag_month_day!AZ645/100)</f>
        <v/>
      </c>
      <c r="FP649" s="510" t="str">
        <f>IF(_tag_month_day!BA645="","",_tag_month_day!BA645/100)</f>
        <v/>
      </c>
      <c r="FQ649" s="510" t="str">
        <f>IF(_tag_month_day!BB645="","",_tag_month_day!BB645/100)</f>
        <v/>
      </c>
      <c r="FR649" s="603" t="str">
        <f>IF(_tag_month_day!BC645="","",_tag_month_day!BC645/100)</f>
        <v/>
      </c>
      <c r="FS649" s="510" t="str">
        <f>IF(_tag_month_day!BD645="","",_tag_month_day!BD645/100)</f>
        <v/>
      </c>
      <c r="FT649" s="510" t="str">
        <f>IF(_tag_month_day!BE645="","",_tag_month_day!BE645/100)</f>
        <v/>
      </c>
      <c r="FU649" s="510" t="str">
        <f>IF(_tag_month_day!BF645="","",_tag_month_day!BF645/100)</f>
        <v/>
      </c>
      <c r="FV649" s="510" t="str">
        <f>IF(_tag_month_day!BG645="","",_tag_month_day!BG645/100)</f>
        <v/>
      </c>
      <c r="FW649" s="603" t="str">
        <f>IF(_tag_month_day!BH645="","",_tag_month_day!BH645/100)</f>
        <v/>
      </c>
      <c r="FX649" s="510" t="str">
        <f>IF(_tag_month_day!BI645="","",_tag_month_day!BI645/100)</f>
        <v/>
      </c>
      <c r="FY649" s="510" t="str">
        <f>IF(_tag_month_day!BJ645="","",_tag_month_day!BJ645/100)</f>
        <v/>
      </c>
      <c r="FZ649" s="605" t="str">
        <f>IF(_tag_month_day!BK645="","",_tag_month_day!BK645/100)</f>
        <v/>
      </c>
      <c r="GA649" s="510" t="str">
        <f>IF(_tag_month_day!BL645="","",_tag_month_day!BL645/100)</f>
        <v/>
      </c>
      <c r="GB649" s="603" t="str">
        <f>IF(_tag_month_day!BM645="","",_tag_month_day!BM645/100)</f>
        <v/>
      </c>
      <c r="GC649" s="420" t="str">
        <f>IF(_tag_month_day!BN645="","",_tag_month_day!BN645/100)</f>
        <v/>
      </c>
      <c r="GD649" s="420" t="str">
        <f>IF(_tag_month_day!BO645="","",_tag_month_day!BO645/100)</f>
        <v/>
      </c>
      <c r="GE649" s="420" t="str">
        <f>IF(_tag_month_day!BP645="","",_tag_month_day!BP645/100)</f>
        <v/>
      </c>
      <c r="GF649" s="420" t="str">
        <f>IF(_tag_month_day!BQ645="","",_tag_month_day!BQ645/100)</f>
        <v/>
      </c>
      <c r="GG649" s="420" t="str">
        <f>IF(_tag_month_day!BR645="","",_tag_month_day!BR645/100)</f>
        <v/>
      </c>
      <c r="GH649" s="420" t="str">
        <f>IF(_tag_month_day!BS645="","",_tag_month_day!BS645/100)</f>
        <v/>
      </c>
      <c r="GI649" s="603" t="str">
        <f>IF(_tag_month_day!BT645="","",_tag_month_day!BT645/100)</f>
        <v/>
      </c>
      <c r="GJ649" s="612" t="str">
        <f>IF(_tag_month_day!BU645="","",_tag_month_day!BU645/100)</f>
        <v/>
      </c>
      <c r="GK649" s="620" t="str">
        <f>IF(_tag_month_day!BV645="",IF(_rlcf_month_day!A$2="","",_rlcf_month_day!A$2/100),_tag_month_day!BV645/100)</f>
        <v/>
      </c>
      <c r="GL649" s="620" t="str">
        <f>IF(_tag_month_day!BW645="",IF(_rlcf_month_day!B$2="","",_rlcf_month_day!B$2/100),_tag_month_day!BW645/100)</f>
        <v/>
      </c>
      <c r="GM649" s="621" t="str">
        <f>IF(_tag_month_day!BX645="",IF(_rlcf_month_day!C$2="","",_rlcf_month_day!C$2/100),_tag_month_day!BX645/100)</f>
        <v/>
      </c>
      <c r="GN649" s="620" t="str">
        <f>IF(_tag_month_day!BV645="",IF(_rlcf_month_day!A$2="","",_rlcf_month_day!A$2/100),_tag_month_day!BV645/100)</f>
        <v/>
      </c>
      <c r="GO649" s="620" t="str">
        <f>IF(_tag_month_day!BW645="",IF(_rlcf_month_day!B$2="","",_rlcf_month_day!B$2/100),_tag_month_day!BW645/100)</f>
        <v/>
      </c>
      <c r="GP649" s="620" t="str">
        <f>IF(_tag_month_day!CD645="",IF(_rlcf_month_day!E$2="","",_rlcf_month_day!E$2/100),_tag_month_day!CD645/100)</f>
        <v/>
      </c>
      <c r="GQ649" s="620" t="str">
        <f>IF(_tag_month_day!CE645="",IF(_rlcf_month_day!F$2="","",_rlcf_month_day!F$2/100),_tag_month_day!CE645/100)</f>
        <v/>
      </c>
      <c r="GR649" s="621" t="str">
        <f>IF(_tag_month_day!CF645="",IF(_rlcf_month_day!G$2="","",_rlcf_month_day!G$2/100),_tag_month_day!CF645/100)</f>
        <v/>
      </c>
      <c r="GS649" s="626">
        <f t="shared" ref="GS649:HH649" si="3962">GS648</f>
        <v>0.953</v>
      </c>
      <c r="GT649" s="626">
        <f t="shared" si="3962"/>
        <v>0.55</v>
      </c>
      <c r="GU649" s="626">
        <f t="shared" si="3962"/>
        <v>0.55</v>
      </c>
      <c r="GV649" s="626">
        <f t="shared" si="3962"/>
        <v>0.55</v>
      </c>
      <c r="GW649" s="626">
        <f t="shared" si="3962"/>
        <v>0.5</v>
      </c>
      <c r="GX649" s="626">
        <f t="shared" si="3962"/>
        <v>0.935</v>
      </c>
      <c r="GY649" s="626">
        <f t="shared" si="3962"/>
        <v>0.15</v>
      </c>
      <c r="GZ649" s="626">
        <f t="shared" si="3962"/>
        <v>1</v>
      </c>
      <c r="HA649" s="632">
        <f t="shared" si="3962"/>
        <v>0.047</v>
      </c>
      <c r="HB649" s="632">
        <f t="shared" si="3962"/>
        <v>0.45</v>
      </c>
      <c r="HC649" s="632">
        <f t="shared" si="3962"/>
        <v>0.45</v>
      </c>
      <c r="HD649" s="632">
        <f t="shared" si="3962"/>
        <v>0.45</v>
      </c>
      <c r="HE649" s="632">
        <f t="shared" si="3962"/>
        <v>0.5</v>
      </c>
      <c r="HF649" s="632">
        <f t="shared" si="3962"/>
        <v>0.065</v>
      </c>
      <c r="HG649" s="632">
        <f t="shared" si="3962"/>
        <v>0.85</v>
      </c>
      <c r="HH649" s="632">
        <f t="shared" si="3962"/>
        <v>0</v>
      </c>
      <c r="HI649" s="68">
        <f t="shared" si="3910"/>
        <v>0</v>
      </c>
      <c r="HJ649" s="68" t="e">
        <f t="shared" si="3941"/>
        <v>#VALUE!</v>
      </c>
      <c r="HK649" s="202">
        <f t="shared" si="3942"/>
        <v>0.85</v>
      </c>
      <c r="HL649" s="464">
        <f t="shared" si="3943"/>
        <v>550000</v>
      </c>
      <c r="HM649" s="464">
        <f t="shared" si="3944"/>
        <v>480000</v>
      </c>
      <c r="HN649" s="192" t="e">
        <f t="shared" si="3911"/>
        <v>#VALUE!</v>
      </c>
      <c r="HO649" s="192" t="e">
        <f>HN649*HK649*$HO$2/HL649*1000000</f>
        <v>#VALUE!</v>
      </c>
      <c r="HP649" s="192" t="e">
        <f>HN649*HK649*$HP$2/HM649*1000000</f>
        <v>#VALUE!</v>
      </c>
    </row>
    <row r="650" customFormat="1" spans="1:224">
      <c r="A650" s="381">
        <v>645</v>
      </c>
      <c r="B650" s="54">
        <f ca="1" t="shared" si="3945"/>
        <v>43643</v>
      </c>
      <c r="C650" s="57">
        <f t="shared" si="3946"/>
        <v>0.0416666666666667</v>
      </c>
      <c r="D650" s="68" t="str">
        <f ca="1" t="shared" si="3912"/>
        <v>中班</v>
      </c>
      <c r="E650" s="68" t="str">
        <f ca="1" t="shared" si="3913"/>
        <v>丙</v>
      </c>
      <c r="F650" s="68">
        <f ca="1">SUMPRODUCT((成本日报!$A$3:$A$95=计划!B650)*(成本日报!$B$3:$B$95=计划!$D650),成本日报!$C$3:$C$95)</f>
        <v>3</v>
      </c>
      <c r="G650" s="382">
        <f ca="1" t="shared" si="3947"/>
        <v>43643.8333333318</v>
      </c>
      <c r="H650" s="382">
        <f ca="1" t="shared" si="3914"/>
        <v>43643.8402777762</v>
      </c>
      <c r="I650" s="382">
        <f ca="1" t="shared" si="3915"/>
        <v>43643.8458333318</v>
      </c>
      <c r="J650" s="382">
        <f ca="1" t="shared" si="3916"/>
        <v>43643.8749999984</v>
      </c>
      <c r="K650" s="382">
        <f ca="1" t="shared" si="3917"/>
        <v>43643.9374999984</v>
      </c>
      <c r="L650" s="382">
        <f ca="1" t="shared" si="3918"/>
        <v>43643.9583333318</v>
      </c>
      <c r="M650" s="398" t="str">
        <f>IF(_tag_month_day!A646="","",_tag_month_day!A646)</f>
        <v/>
      </c>
      <c r="N650" s="398" t="str">
        <f>IF(_tag_month_day!B646="","",_tag_month_day!B646)</f>
        <v/>
      </c>
      <c r="O650" s="399" t="e">
        <f t="shared" si="3919"/>
        <v>#VALUE!</v>
      </c>
      <c r="P650" s="398" t="str">
        <f>IF(_tag_month_day!C646="","",_tag_month_day!C646)</f>
        <v/>
      </c>
      <c r="Q650" s="398" t="str">
        <f>IF(_tag_month_day!D646="","",_tag_month_day!D646)</f>
        <v/>
      </c>
      <c r="R650" s="416">
        <f>IF(_tag_month_day!CB646="",R649,_tag_month_day!CB646/100)</f>
        <v>0.07</v>
      </c>
      <c r="S650" s="417" t="str">
        <f>IF(_tag_month_day!E646="","",_tag_month_day!E646)</f>
        <v/>
      </c>
      <c r="T650" s="417" t="str">
        <f>IF(_tag_month_day!F646="","",_tag_month_day!F646)</f>
        <v/>
      </c>
      <c r="U650" s="418" t="e">
        <f t="shared" si="3873"/>
        <v>#VALUE!</v>
      </c>
      <c r="V650" s="53" t="e">
        <f t="shared" si="3874"/>
        <v>#VALUE!</v>
      </c>
      <c r="W650" s="419" t="str">
        <f>IF(_jhy_month_day!A646="","",_jhy_month_day!A646)</f>
        <v/>
      </c>
      <c r="X650" s="420" t="str">
        <f>IF(_jhy_month_day!B646="","",_jhy_month_day!B646/100)</f>
        <v/>
      </c>
      <c r="Y650" s="420" t="str">
        <f>IF(_jhy_month_day!C646="","",_jhy_month_day!C646/100)</f>
        <v/>
      </c>
      <c r="Z650" s="439">
        <f t="shared" ref="Z650:Z713" si="3963">Z646+1</f>
        <v>162</v>
      </c>
      <c r="AA650" s="440" t="str">
        <f>IF(_tag_month_day!G646="","",_tag_month_day!G646/100)</f>
        <v/>
      </c>
      <c r="AB650" s="440" t="str">
        <f>IF(_tag_month_day!H646="","",_tag_month_day!H646/100)</f>
        <v/>
      </c>
      <c r="AC650" s="193">
        <f t="shared" si="3920"/>
        <v>1.59963432013121</v>
      </c>
      <c r="AD650" s="441" t="str">
        <f t="shared" si="3921"/>
        <v/>
      </c>
      <c r="AE650" s="442" t="str">
        <f t="shared" si="3922"/>
        <v/>
      </c>
      <c r="AF650" s="443">
        <v>1</v>
      </c>
      <c r="AG650" s="68" t="str">
        <f>IF(_duihao_month_day!A646="","",_duihao_month_day!A646)</f>
        <v/>
      </c>
      <c r="AH650" s="463">
        <f>IF(_gyk_month_day!B646="",AH649,_gyk_month_day!B646)</f>
        <v>820</v>
      </c>
      <c r="AI650" s="464"/>
      <c r="AJ650" s="68" t="str">
        <f>IF(_tag_month_day!I646="","",_tag_month_day!I646)</f>
        <v/>
      </c>
      <c r="AK650" s="465" t="str">
        <f>IF(_tzyy_month_day!A646="","",_tzyy_month_day!A646)</f>
        <v/>
      </c>
      <c r="AL650" s="465" t="str">
        <f>IF(_tzyy_month_day!B646="","",_tzyy_month_day!B646)</f>
        <v/>
      </c>
      <c r="AM650" s="465" t="str">
        <f>IF(_tzyy_month_day!C646="","",_tzyy_month_day!C646)</f>
        <v/>
      </c>
      <c r="AN650" s="466" t="str">
        <f>IF(_tag_month_day!CG646="","",_tag_month_day!CG646)</f>
        <v/>
      </c>
      <c r="AO650" s="466" t="str">
        <f>IF(_tag_month_day!CH646="","",_tag_month_day!CH646)</f>
        <v/>
      </c>
      <c r="AP650" s="486" t="e">
        <f t="shared" si="3923"/>
        <v>#VALUE!</v>
      </c>
      <c r="AQ650" s="487" t="str">
        <f>IF(_tag_month_day!J646="","",_tag_month_day!J646/100)</f>
        <v/>
      </c>
      <c r="AR650" s="488">
        <f t="shared" si="3924"/>
        <v>1.3</v>
      </c>
      <c r="AS650" s="489" t="e">
        <f t="shared" si="3875"/>
        <v>#VALUE!</v>
      </c>
      <c r="AT650" s="489">
        <f t="shared" si="3925"/>
        <v>0</v>
      </c>
      <c r="AU650" s="490" t="str">
        <f>IF(_tag_month_day!K646="","",_tag_month_day!K646)</f>
        <v/>
      </c>
      <c r="AV650" s="491" t="str">
        <f>IF(_tag_month_day!L646="","",_tag_month_day!L646/100)</f>
        <v/>
      </c>
      <c r="AW650" s="420">
        <f t="shared" si="3847"/>
        <v>0</v>
      </c>
      <c r="AX650" s="420">
        <f t="shared" si="3926"/>
        <v>0</v>
      </c>
      <c r="AY650" s="420" t="str">
        <f>IF(_tag_month_day!M646="","",_tag_month_day!M646/100)</f>
        <v/>
      </c>
      <c r="AZ650" s="420" t="str">
        <f>IF(_tag_month_day!N646="","",_tag_month_day!N646/100)</f>
        <v/>
      </c>
      <c r="BA650" s="420" t="str">
        <f>IF(_tag_month_day!O646="","",_tag_month_day!O646/100)</f>
        <v/>
      </c>
      <c r="BB650" s="496" t="str">
        <f>IF(_tag_month_day!P646="","",_tag_month_day!P646/100)</f>
        <v/>
      </c>
      <c r="BC650" s="496">
        <f t="shared" si="3927"/>
        <v>0</v>
      </c>
      <c r="BD650" s="496" t="str">
        <f>IF(_tag_month_day!Q646="","",_tag_month_day!Q646/100)</f>
        <v/>
      </c>
      <c r="BE650" s="510" t="str">
        <f>IF(_tag_month_day!R646="","",_tag_month_day!R646/100)</f>
        <v/>
      </c>
      <c r="BF650" s="413" t="str">
        <f>IF(_tag_month_day!CC646="","",_tag_month_day!CC646/100)</f>
        <v/>
      </c>
      <c r="BG650" s="511" t="e">
        <f t="shared" si="3876"/>
        <v>#VALUE!</v>
      </c>
      <c r="BH650" s="198">
        <f t="shared" si="3877"/>
        <v>0</v>
      </c>
      <c r="BI650" s="512" t="e">
        <f>IF(CX650=0,BI649,(DK650*查询!$R$5+DL650*查询!$Q$5+DM650*查询!$N$5+DN650*查询!$O$5+DO650*查询!$P$5)*AF650/CX650)</f>
        <v>#VALUE!</v>
      </c>
      <c r="BJ650" s="512" t="e">
        <f>IF(CX650=0,BJ649,(DP650*查询!$S$5+DQ650*查询!$T$5+DR650*查询!$U$5)*AF650/CX650)</f>
        <v>#VALUE!</v>
      </c>
      <c r="BK650" s="512">
        <f t="shared" si="3928"/>
        <v>1</v>
      </c>
      <c r="BL650" s="513" t="str">
        <f>IF(_cfyc_month_day!A646="","",_cfyc_month_day!A646)</f>
        <v/>
      </c>
      <c r="BM650" s="513" t="str">
        <f>IF(_cfyc_month_day!B646="","",_cfyc_month_day!B646)</f>
        <v/>
      </c>
      <c r="BN650" s="513" t="str">
        <f>IF(_cfyc_month_day!C646="","",_cfyc_month_day!C646)</f>
        <v/>
      </c>
      <c r="BO650" s="522" t="str">
        <f>IF(_cfyc_month_day!D646="","",_cfyc_month_day!D646)</f>
        <v/>
      </c>
      <c r="BP650" s="522" t="str">
        <f>IF(_cfyc_month_day!E646="","",_cfyc_month_day!E646)</f>
        <v/>
      </c>
      <c r="BQ650" s="522" t="str">
        <f>IF(_cfyc_month_day!F646="","",_cfyc_month_day!F646)</f>
        <v/>
      </c>
      <c r="BR650" s="513" t="str">
        <f>IF(_tag_month_day!T646="","",_tag_month_day!T646)</f>
        <v/>
      </c>
      <c r="BS650" s="513" t="str">
        <f>IF(_tag_month_day!U646="","",_tag_month_day!U646)</f>
        <v/>
      </c>
      <c r="BT650" s="523" t="str">
        <f t="shared" si="3929"/>
        <v/>
      </c>
      <c r="BU650" s="223" t="str">
        <f>IF(_tag_month_day!V646="","",_tag_month_day!V646)</f>
        <v/>
      </c>
      <c r="BV650" s="206" t="str">
        <f>IF(_tag_month_day!W646="","",_tag_month_day!W646)</f>
        <v/>
      </c>
      <c r="BW650" s="540" t="str">
        <f>IF(_tag_month_day!X646="","",_tag_month_day!X646)</f>
        <v/>
      </c>
      <c r="BX650" s="540" t="str">
        <f>IF(_tag_month_day!Y646="","",_tag_month_day!Y646)</f>
        <v/>
      </c>
      <c r="BY650" s="541">
        <f ca="1" t="shared" si="3930"/>
        <v>43643.9583333318</v>
      </c>
      <c r="BZ650" s="542"/>
      <c r="CA650" s="562" t="str">
        <f>IF(_jhy2_month_day!A646="","",_jhy2_month_day!A646)</f>
        <v/>
      </c>
      <c r="CB650" s="464" t="str">
        <f>IF(_jhy2_month_day!B646="","",_jhy2_month_day!B646)</f>
        <v/>
      </c>
      <c r="CC650" s="464" t="str">
        <f>IF(_jhy2_month_day!C646="","",_jhy2_month_day!C646)</f>
        <v/>
      </c>
      <c r="CD650" s="464" t="str">
        <f>IF(_jhy2_month_day!D646="","",_jhy2_month_day!D646)</f>
        <v/>
      </c>
      <c r="CE650" s="464" t="str">
        <f>IF(_jhy2_month_day!E646="","",_jhy2_month_day!E646)</f>
        <v/>
      </c>
      <c r="CF650" s="464" t="str">
        <f>IF(_jhy2_month_day!F646="","",_jhy2_month_day!F646)</f>
        <v/>
      </c>
      <c r="CG650" s="464" t="str">
        <f>IF(_jhy2_month_day!G646="","",_jhy2_month_day!G646)</f>
        <v/>
      </c>
      <c r="CH650" s="464" t="str">
        <f>IF(_jhy2_month_day!H646="","",_jhy2_month_day!H646)</f>
        <v/>
      </c>
      <c r="CI650" s="464" t="str">
        <f>IF(_jhy2_month_day!I646="","",_jhy2_month_day!I646)</f>
        <v/>
      </c>
      <c r="CJ650" s="464" t="str">
        <f>IF(_jhy2_month_day!J646="","",_jhy2_month_day!J646)</f>
        <v/>
      </c>
      <c r="CK650" s="464" t="str">
        <f>IF(_jhy2_month_day!K646="","",_jhy2_month_day!K646)</f>
        <v/>
      </c>
      <c r="CL650" s="562" t="str">
        <f>IF(_jhy2_month_day!L646="","",_jhy2_month_day!L646)</f>
        <v/>
      </c>
      <c r="CM650" s="562" t="str">
        <f>IF(_jhy2_month_day!M646="","",_jhy2_month_day!M646)</f>
        <v/>
      </c>
      <c r="CN650" s="562" t="str">
        <f>IF(_jhy2_month_day!N646="","",_jhy2_month_day!N646)</f>
        <v/>
      </c>
      <c r="CO650" s="562" t="str">
        <f>IF(_jhy2_month_day!O646="","",_jhy2_month_day!O646)</f>
        <v/>
      </c>
      <c r="CP650" s="562" t="str">
        <f>IF(_jhy2_month_day!P646="","",_jhy2_month_day!P646)</f>
        <v/>
      </c>
      <c r="CQ650" s="562" t="str">
        <f>IF(_jhy2_month_day!Q646="","",_jhy2_month_day!Q646)</f>
        <v/>
      </c>
      <c r="CR650" s="563" t="str">
        <f>IF(_jhy2_month_day!R646="","",_jhy2_month_day!R646)</f>
        <v/>
      </c>
      <c r="CS650" s="576" t="str">
        <f>IF(_jhy2_month_day!S646="","",_jhy2_month_day!S646)</f>
        <v/>
      </c>
      <c r="CT650" s="562" t="str">
        <f>IF(_jhy2_month_day!T646="","",_jhy2_month_day!T646)</f>
        <v/>
      </c>
      <c r="CU650" s="577" t="e">
        <f t="shared" si="3878"/>
        <v>#VALUE!</v>
      </c>
      <c r="CV650" s="198" t="e">
        <f t="shared" si="3879"/>
        <v>#VALUE!</v>
      </c>
      <c r="CW650" s="192" t="e">
        <f t="shared" si="3880"/>
        <v>#VALUE!</v>
      </c>
      <c r="CX650" s="192" t="e">
        <f t="shared" si="3881"/>
        <v>#VALUE!</v>
      </c>
      <c r="CY650" s="202" t="e">
        <f t="shared" si="3882"/>
        <v>#VALUE!</v>
      </c>
      <c r="CZ650" s="192" t="e">
        <f t="shared" ref="CZ650:DI650" si="3964">$AJ650*EF650</f>
        <v>#VALUE!</v>
      </c>
      <c r="DA650" s="192" t="e">
        <f t="shared" si="3964"/>
        <v>#VALUE!</v>
      </c>
      <c r="DB650" s="192" t="e">
        <f t="shared" si="3964"/>
        <v>#VALUE!</v>
      </c>
      <c r="DC650" s="192" t="e">
        <f t="shared" si="3964"/>
        <v>#VALUE!</v>
      </c>
      <c r="DD650" s="192" t="e">
        <f t="shared" si="3964"/>
        <v>#VALUE!</v>
      </c>
      <c r="DE650" s="192" t="e">
        <f t="shared" si="3964"/>
        <v>#VALUE!</v>
      </c>
      <c r="DF650" s="192" t="e">
        <f t="shared" si="3964"/>
        <v>#VALUE!</v>
      </c>
      <c r="DG650" s="192" t="e">
        <f t="shared" si="3964"/>
        <v>#VALUE!</v>
      </c>
      <c r="DH650" s="192" t="e">
        <f t="shared" si="3964"/>
        <v>#VALUE!</v>
      </c>
      <c r="DI650" s="192" t="e">
        <f t="shared" si="3964"/>
        <v>#VALUE!</v>
      </c>
      <c r="DJ650" s="192" t="e">
        <f t="shared" si="3884"/>
        <v>#VALUE!</v>
      </c>
      <c r="DK650" s="192" t="e">
        <f t="shared" si="3885"/>
        <v>#VALUE!</v>
      </c>
      <c r="DL650" s="192" t="e">
        <f t="shared" si="3886"/>
        <v>#VALUE!</v>
      </c>
      <c r="DM650" s="192" t="e">
        <f t="shared" si="3887"/>
        <v>#VALUE!</v>
      </c>
      <c r="DN650" s="192" t="e">
        <f t="shared" si="3888"/>
        <v>#VALUE!</v>
      </c>
      <c r="DO650" s="192" t="e">
        <f t="shared" si="3889"/>
        <v>#VALUE!</v>
      </c>
      <c r="DP650" s="192" t="e">
        <f t="shared" si="3890"/>
        <v>#VALUE!</v>
      </c>
      <c r="DQ650" s="192" t="e">
        <f t="shared" si="3891"/>
        <v>#VALUE!</v>
      </c>
      <c r="DR650" s="192" t="e">
        <f t="shared" si="3892"/>
        <v>#VALUE!</v>
      </c>
      <c r="DS650" s="192" t="e">
        <f t="shared" si="3893"/>
        <v>#VALUE!</v>
      </c>
      <c r="DT650" s="192" t="e">
        <f t="shared" si="3894"/>
        <v>#VALUE!</v>
      </c>
      <c r="DU650" s="192" t="e">
        <f t="shared" si="3895"/>
        <v>#VALUE!</v>
      </c>
      <c r="DV650" s="198" t="e">
        <f t="shared" si="3896"/>
        <v>#VALUE!</v>
      </c>
      <c r="DW650" s="198" t="e">
        <f t="shared" si="3897"/>
        <v>#DIV/0!</v>
      </c>
      <c r="DX650" s="198" t="e">
        <f t="shared" si="3898"/>
        <v>#DIV/0!</v>
      </c>
      <c r="DY650" s="198" t="e">
        <f t="shared" si="3899"/>
        <v>#VALUE!</v>
      </c>
      <c r="DZ650" s="198" t="e">
        <f t="shared" si="3900"/>
        <v>#VALUE!</v>
      </c>
      <c r="EA650" s="198" t="e">
        <f t="shared" si="3901"/>
        <v>#VALUE!</v>
      </c>
      <c r="EB650" s="198" t="e">
        <f t="shared" si="3902"/>
        <v>#VALUE!</v>
      </c>
      <c r="EC650" s="198" t="e">
        <f t="shared" si="3903"/>
        <v>#DIV/0!</v>
      </c>
      <c r="ED650" s="198" t="e">
        <f t="shared" si="3904"/>
        <v>#VALUE!</v>
      </c>
      <c r="EE650" s="198" t="e">
        <f t="shared" si="3905"/>
        <v>#VALUE!</v>
      </c>
      <c r="EF650" s="198" t="e">
        <f t="shared" ref="EF650:EO650" si="3965">DV650/SUM($DV650:$EE650)</f>
        <v>#VALUE!</v>
      </c>
      <c r="EG650" s="198" t="e">
        <f t="shared" si="3965"/>
        <v>#DIV/0!</v>
      </c>
      <c r="EH650" s="198" t="e">
        <f t="shared" si="3965"/>
        <v>#DIV/0!</v>
      </c>
      <c r="EI650" s="198" t="e">
        <f t="shared" si="3965"/>
        <v>#VALUE!</v>
      </c>
      <c r="EJ650" s="198" t="e">
        <f t="shared" si="3965"/>
        <v>#VALUE!</v>
      </c>
      <c r="EK650" s="198" t="e">
        <f t="shared" si="3965"/>
        <v>#VALUE!</v>
      </c>
      <c r="EL650" s="198" t="e">
        <f t="shared" si="3965"/>
        <v>#VALUE!</v>
      </c>
      <c r="EM650" s="198" t="e">
        <f t="shared" si="3965"/>
        <v>#DIV/0!</v>
      </c>
      <c r="EN650" s="198" t="e">
        <f t="shared" si="3965"/>
        <v>#VALUE!</v>
      </c>
      <c r="EO650" s="198" t="e">
        <f t="shared" si="3965"/>
        <v>#VALUE!</v>
      </c>
      <c r="EP650" s="511">
        <f t="shared" ref="EP650:EW650" si="3966">EP649</f>
        <v>0.08</v>
      </c>
      <c r="EQ650" s="511">
        <f t="shared" si="3966"/>
        <v>0.015</v>
      </c>
      <c r="ER650" s="511">
        <f t="shared" si="3966"/>
        <v>0.015</v>
      </c>
      <c r="ES650" s="511">
        <f t="shared" si="3966"/>
        <v>0.015</v>
      </c>
      <c r="ET650" s="511">
        <f t="shared" si="3966"/>
        <v>0.015</v>
      </c>
      <c r="EU650" s="511">
        <f t="shared" si="3966"/>
        <v>0.09</v>
      </c>
      <c r="EV650" s="511">
        <f t="shared" si="3966"/>
        <v>0.09</v>
      </c>
      <c r="EW650" s="511">
        <f t="shared" si="3966"/>
        <v>0.09</v>
      </c>
      <c r="EX650" s="420" t="str">
        <f>IF(_tag_month_day!AS646="","",_tag_month_day!AS646/100)</f>
        <v/>
      </c>
      <c r="EY650" s="420" t="str">
        <f>IF(_tag_month_day!AT646="","",_tag_month_day!AT646/100)</f>
        <v/>
      </c>
      <c r="EZ650" s="420" t="str">
        <f>IF(_tag_month_day!AU646="","",_tag_month_day!AU646/100)</f>
        <v/>
      </c>
      <c r="FA650" s="420" t="str">
        <f>IF(_tag_month_day!AV646="","",_tag_month_day!AV646/100)</f>
        <v/>
      </c>
      <c r="FB650" s="420" t="str">
        <f>IF(_tag_month_day!AW646="","",_tag_month_day!AW646/100)</f>
        <v/>
      </c>
      <c r="FC650" s="420" t="str">
        <f>IF(_tag_month_day!AX646="","",_tag_month_day!AX646/100)</f>
        <v/>
      </c>
      <c r="FD650" s="510">
        <f t="shared" si="3934"/>
        <v>0.33</v>
      </c>
      <c r="FE650" s="510">
        <f t="shared" si="3935"/>
        <v>0.19</v>
      </c>
      <c r="FF650" s="510">
        <f t="shared" si="3936"/>
        <v>0.003</v>
      </c>
      <c r="FG650" s="510">
        <f t="shared" si="3937"/>
        <v>0</v>
      </c>
      <c r="FH650" s="603">
        <f t="shared" si="3938"/>
        <v>0.0001</v>
      </c>
      <c r="FI650" s="510">
        <f t="shared" ref="FI650:FR650" si="3967">FI649</f>
        <v>0.41</v>
      </c>
      <c r="FJ650" s="510">
        <f t="shared" si="3967"/>
        <v>0.11</v>
      </c>
      <c r="FK650" s="510">
        <f t="shared" si="3967"/>
        <v>0.015</v>
      </c>
      <c r="FL650" s="510">
        <f t="shared" si="3967"/>
        <v>0</v>
      </c>
      <c r="FM650" s="603">
        <f t="shared" si="3967"/>
        <v>0.0001</v>
      </c>
      <c r="FN650" s="510" t="str">
        <f>IF(_tag_month_day!AY646="","",_tag_month_day!AY646/100)</f>
        <v/>
      </c>
      <c r="FO650" s="510" t="str">
        <f>IF(_tag_month_day!AZ646="","",_tag_month_day!AZ646/100)</f>
        <v/>
      </c>
      <c r="FP650" s="510" t="str">
        <f>IF(_tag_month_day!BA646="","",_tag_month_day!BA646/100)</f>
        <v/>
      </c>
      <c r="FQ650" s="510" t="str">
        <f>IF(_tag_month_day!BB646="","",_tag_month_day!BB646/100)</f>
        <v/>
      </c>
      <c r="FR650" s="603" t="str">
        <f>IF(_tag_month_day!BC646="","",_tag_month_day!BC646/100)</f>
        <v/>
      </c>
      <c r="FS650" s="510" t="str">
        <f>IF(_tag_month_day!BD646="","",_tag_month_day!BD646/100)</f>
        <v/>
      </c>
      <c r="FT650" s="510" t="str">
        <f>IF(_tag_month_day!BE646="","",_tag_month_day!BE646/100)</f>
        <v/>
      </c>
      <c r="FU650" s="510" t="str">
        <f>IF(_tag_month_day!BF646="","",_tag_month_day!BF646/100)</f>
        <v/>
      </c>
      <c r="FV650" s="510" t="str">
        <f>IF(_tag_month_day!BG646="","",_tag_month_day!BG646/100)</f>
        <v/>
      </c>
      <c r="FW650" s="603" t="str">
        <f>IF(_tag_month_day!BH646="","",_tag_month_day!BH646/100)</f>
        <v/>
      </c>
      <c r="FX650" s="510" t="str">
        <f>IF(_tag_month_day!BI646="","",_tag_month_day!BI646/100)</f>
        <v/>
      </c>
      <c r="FY650" s="510" t="str">
        <f>IF(_tag_month_day!BJ646="","",_tag_month_day!BJ646/100)</f>
        <v/>
      </c>
      <c r="FZ650" s="605" t="str">
        <f>IF(_tag_month_day!BK646="","",_tag_month_day!BK646/100)</f>
        <v/>
      </c>
      <c r="GA650" s="510" t="str">
        <f>IF(_tag_month_day!BL646="","",_tag_month_day!BL646/100)</f>
        <v/>
      </c>
      <c r="GB650" s="603" t="str">
        <f>IF(_tag_month_day!BM646="","",_tag_month_day!BM646/100)</f>
        <v/>
      </c>
      <c r="GC650" s="420" t="str">
        <f>IF(_tag_month_day!BN646="","",_tag_month_day!BN646/100)</f>
        <v/>
      </c>
      <c r="GD650" s="420" t="str">
        <f>IF(_tag_month_day!BO646="","",_tag_month_day!BO646/100)</f>
        <v/>
      </c>
      <c r="GE650" s="420" t="str">
        <f>IF(_tag_month_day!BP646="","",_tag_month_day!BP646/100)</f>
        <v/>
      </c>
      <c r="GF650" s="420" t="str">
        <f>IF(_tag_month_day!BQ646="","",_tag_month_day!BQ646/100)</f>
        <v/>
      </c>
      <c r="GG650" s="420" t="str">
        <f>IF(_tag_month_day!BR646="","",_tag_month_day!BR646/100)</f>
        <v/>
      </c>
      <c r="GH650" s="420" t="str">
        <f>IF(_tag_month_day!BS646="","",_tag_month_day!BS646/100)</f>
        <v/>
      </c>
      <c r="GI650" s="603" t="str">
        <f>IF(_tag_month_day!BT646="","",_tag_month_day!BT646/100)</f>
        <v/>
      </c>
      <c r="GJ650" s="612" t="str">
        <f>IF(_tag_month_day!BU646="","",_tag_month_day!BU646/100)</f>
        <v/>
      </c>
      <c r="GK650" s="620" t="str">
        <f>IF(_tag_month_day!BV646="",IF(_rlcf_month_day!A$2="","",_rlcf_month_day!A$2/100),_tag_month_day!BV646/100)</f>
        <v/>
      </c>
      <c r="GL650" s="620" t="str">
        <f>IF(_tag_month_day!BW646="",IF(_rlcf_month_day!B$2="","",_rlcf_month_day!B$2/100),_tag_month_day!BW646/100)</f>
        <v/>
      </c>
      <c r="GM650" s="621" t="str">
        <f>IF(_tag_month_day!BX646="",IF(_rlcf_month_day!C$2="","",_rlcf_month_day!C$2/100),_tag_month_day!BX646/100)</f>
        <v/>
      </c>
      <c r="GN650" s="620" t="str">
        <f>IF(_tag_month_day!BV646="",IF(_rlcf_month_day!A$2="","",_rlcf_month_day!A$2/100),_tag_month_day!BV646/100)</f>
        <v/>
      </c>
      <c r="GO650" s="620" t="str">
        <f>IF(_tag_month_day!BW646="",IF(_rlcf_month_day!B$2="","",_rlcf_month_day!B$2/100),_tag_month_day!BW646/100)</f>
        <v/>
      </c>
      <c r="GP650" s="620" t="str">
        <f>IF(_tag_month_day!CD646="",IF(_rlcf_month_day!E$2="","",_rlcf_month_day!E$2/100),_tag_month_day!CD646/100)</f>
        <v/>
      </c>
      <c r="GQ650" s="620" t="str">
        <f>IF(_tag_month_day!CE646="",IF(_rlcf_month_day!F$2="","",_rlcf_month_day!F$2/100),_tag_month_day!CE646/100)</f>
        <v/>
      </c>
      <c r="GR650" s="621" t="str">
        <f>IF(_tag_month_day!CF646="",IF(_rlcf_month_day!G$2="","",_rlcf_month_day!G$2/100),_tag_month_day!CF646/100)</f>
        <v/>
      </c>
      <c r="GS650" s="626">
        <f t="shared" ref="GS650:HH650" si="3968">GS649</f>
        <v>0.953</v>
      </c>
      <c r="GT650" s="626">
        <f t="shared" si="3968"/>
        <v>0.55</v>
      </c>
      <c r="GU650" s="626">
        <f t="shared" si="3968"/>
        <v>0.55</v>
      </c>
      <c r="GV650" s="626">
        <f t="shared" si="3968"/>
        <v>0.55</v>
      </c>
      <c r="GW650" s="626">
        <f t="shared" si="3968"/>
        <v>0.5</v>
      </c>
      <c r="GX650" s="626">
        <f t="shared" si="3968"/>
        <v>0.935</v>
      </c>
      <c r="GY650" s="626">
        <f t="shared" si="3968"/>
        <v>0.15</v>
      </c>
      <c r="GZ650" s="626">
        <f t="shared" si="3968"/>
        <v>1</v>
      </c>
      <c r="HA650" s="632">
        <f t="shared" si="3968"/>
        <v>0.047</v>
      </c>
      <c r="HB650" s="632">
        <f t="shared" si="3968"/>
        <v>0.45</v>
      </c>
      <c r="HC650" s="632">
        <f t="shared" si="3968"/>
        <v>0.45</v>
      </c>
      <c r="HD650" s="632">
        <f t="shared" si="3968"/>
        <v>0.45</v>
      </c>
      <c r="HE650" s="632">
        <f t="shared" si="3968"/>
        <v>0.5</v>
      </c>
      <c r="HF650" s="632">
        <f t="shared" si="3968"/>
        <v>0.065</v>
      </c>
      <c r="HG650" s="632">
        <f t="shared" si="3968"/>
        <v>0.85</v>
      </c>
      <c r="HH650" s="632">
        <f t="shared" si="3968"/>
        <v>0</v>
      </c>
      <c r="HI650" s="68">
        <f t="shared" si="3910"/>
        <v>0</v>
      </c>
      <c r="HJ650" s="68" t="e">
        <f t="shared" si="3941"/>
        <v>#VALUE!</v>
      </c>
      <c r="HK650" s="202">
        <f t="shared" si="3942"/>
        <v>0.85</v>
      </c>
      <c r="HL650" s="464">
        <f t="shared" si="3943"/>
        <v>550000</v>
      </c>
      <c r="HM650" s="464">
        <f t="shared" si="3944"/>
        <v>480000</v>
      </c>
      <c r="HN650" s="192" t="e">
        <f t="shared" si="3911"/>
        <v>#VALUE!</v>
      </c>
      <c r="HO650" s="192" t="e">
        <f>HN650*HK650*$HO$2/HL650*1000000</f>
        <v>#VALUE!</v>
      </c>
      <c r="HP650" s="192" t="e">
        <f>HN650*HK650*$HP$2/HM650*1000000</f>
        <v>#VALUE!</v>
      </c>
    </row>
    <row r="651" customFormat="1" spans="1:224">
      <c r="A651" s="381">
        <v>646</v>
      </c>
      <c r="B651" s="54">
        <f ca="1" t="shared" si="3945"/>
        <v>43643</v>
      </c>
      <c r="C651" s="57">
        <f t="shared" si="3946"/>
        <v>0.0416666666666667</v>
      </c>
      <c r="D651" s="68" t="str">
        <f ca="1" t="shared" si="3912"/>
        <v>中班</v>
      </c>
      <c r="E651" s="68" t="str">
        <f ca="1" t="shared" si="3913"/>
        <v>丙</v>
      </c>
      <c r="F651" s="68">
        <f ca="1">SUMPRODUCT((成本日报!$A$3:$A$95=计划!B651)*(成本日报!$B$3:$B$95=计划!$D651),成本日报!$C$3:$C$95)</f>
        <v>3</v>
      </c>
      <c r="G651" s="382">
        <f ca="1" t="shared" si="3947"/>
        <v>43643.8749999984</v>
      </c>
      <c r="H651" s="382">
        <f ca="1" t="shared" si="3914"/>
        <v>43643.8819444429</v>
      </c>
      <c r="I651" s="382">
        <f ca="1" t="shared" si="3915"/>
        <v>43643.8874999984</v>
      </c>
      <c r="J651" s="382">
        <f ca="1" t="shared" si="3916"/>
        <v>43643.9166666651</v>
      </c>
      <c r="K651" s="382">
        <f ca="1" t="shared" si="3917"/>
        <v>43643.9791666651</v>
      </c>
      <c r="L651" s="382">
        <f ca="1" t="shared" si="3918"/>
        <v>43643.9999999984</v>
      </c>
      <c r="M651" s="398" t="str">
        <f>IF(_tag_month_day!A647="","",_tag_month_day!A647)</f>
        <v/>
      </c>
      <c r="N651" s="398" t="str">
        <f>IF(_tag_month_day!B647="","",_tag_month_day!B647)</f>
        <v/>
      </c>
      <c r="O651" s="399" t="e">
        <f t="shared" si="3919"/>
        <v>#VALUE!</v>
      </c>
      <c r="P651" s="398" t="str">
        <f>IF(_tag_month_day!C647="","",_tag_month_day!C647)</f>
        <v/>
      </c>
      <c r="Q651" s="398" t="str">
        <f>IF(_tag_month_day!D647="","",_tag_month_day!D647)</f>
        <v/>
      </c>
      <c r="R651" s="416">
        <f>IF(_tag_month_day!CB647="",R650,_tag_month_day!CB647/100)</f>
        <v>0.07</v>
      </c>
      <c r="S651" s="417" t="str">
        <f>IF(_tag_month_day!E647="","",_tag_month_day!E647)</f>
        <v/>
      </c>
      <c r="T651" s="417" t="str">
        <f>IF(_tag_month_day!F647="","",_tag_month_day!F647)</f>
        <v/>
      </c>
      <c r="U651" s="418" t="e">
        <f t="shared" si="3873"/>
        <v>#VALUE!</v>
      </c>
      <c r="V651" s="53" t="e">
        <f t="shared" si="3874"/>
        <v>#VALUE!</v>
      </c>
      <c r="W651" s="419" t="str">
        <f>IF(_jhy_month_day!A647="","",_jhy_month_day!A647)</f>
        <v/>
      </c>
      <c r="X651" s="420" t="str">
        <f>IF(_jhy_month_day!B647="","",_jhy_month_day!B647/100)</f>
        <v/>
      </c>
      <c r="Y651" s="420" t="str">
        <f>IF(_jhy_month_day!C647="","",_jhy_month_day!C647/100)</f>
        <v/>
      </c>
      <c r="Z651" s="439">
        <f t="shared" si="3963"/>
        <v>162</v>
      </c>
      <c r="AA651" s="440" t="str">
        <f>IF(_tag_month_day!G647="","",_tag_month_day!G647/100)</f>
        <v/>
      </c>
      <c r="AB651" s="440" t="str">
        <f>IF(_tag_month_day!H647="","",_tag_month_day!H647/100)</f>
        <v/>
      </c>
      <c r="AC651" s="193">
        <f t="shared" si="3920"/>
        <v>1.59963432013121</v>
      </c>
      <c r="AD651" s="441" t="str">
        <f t="shared" si="3921"/>
        <v/>
      </c>
      <c r="AE651" s="442" t="str">
        <f t="shared" si="3922"/>
        <v/>
      </c>
      <c r="AF651" s="443">
        <v>1</v>
      </c>
      <c r="AG651" s="68" t="str">
        <f>IF(_duihao_month_day!A647="","",_duihao_month_day!A647)</f>
        <v/>
      </c>
      <c r="AH651" s="463">
        <f>IF(_gyk_month_day!B647="",AH650,_gyk_month_day!B647)</f>
        <v>820</v>
      </c>
      <c r="AI651" s="464"/>
      <c r="AJ651" s="68" t="str">
        <f>IF(_tag_month_day!I647="","",_tag_month_day!I647)</f>
        <v/>
      </c>
      <c r="AK651" s="465" t="str">
        <f>IF(_tzyy_month_day!A647="","",_tzyy_month_day!A647)</f>
        <v/>
      </c>
      <c r="AL651" s="465" t="str">
        <f>IF(_tzyy_month_day!B647="","",_tzyy_month_day!B647)</f>
        <v/>
      </c>
      <c r="AM651" s="465" t="str">
        <f>IF(_tzyy_month_day!C647="","",_tzyy_month_day!C647)</f>
        <v/>
      </c>
      <c r="AN651" s="466" t="str">
        <f>IF(_tag_month_day!CG647="","",_tag_month_day!CG647)</f>
        <v/>
      </c>
      <c r="AO651" s="466" t="str">
        <f>IF(_tag_month_day!CH647="","",_tag_month_day!CH647)</f>
        <v/>
      </c>
      <c r="AP651" s="486" t="e">
        <f t="shared" si="3923"/>
        <v>#VALUE!</v>
      </c>
      <c r="AQ651" s="487" t="str">
        <f>IF(_tag_month_day!J647="","",_tag_month_day!J647/100)</f>
        <v/>
      </c>
      <c r="AR651" s="488">
        <f t="shared" si="3924"/>
        <v>1.3</v>
      </c>
      <c r="AS651" s="489" t="e">
        <f t="shared" si="3875"/>
        <v>#VALUE!</v>
      </c>
      <c r="AT651" s="489">
        <f t="shared" si="3925"/>
        <v>0</v>
      </c>
      <c r="AU651" s="490" t="str">
        <f>IF(_tag_month_day!K647="","",_tag_month_day!K647)</f>
        <v/>
      </c>
      <c r="AV651" s="491" t="str">
        <f>IF(_tag_month_day!L647="","",_tag_month_day!L647/100)</f>
        <v/>
      </c>
      <c r="AW651" s="420">
        <f t="shared" si="3847"/>
        <v>0</v>
      </c>
      <c r="AX651" s="420">
        <f t="shared" si="3926"/>
        <v>0</v>
      </c>
      <c r="AY651" s="420" t="str">
        <f>IF(_tag_month_day!M647="","",_tag_month_day!M647/100)</f>
        <v/>
      </c>
      <c r="AZ651" s="420" t="str">
        <f>IF(_tag_month_day!N647="","",_tag_month_day!N647/100)</f>
        <v/>
      </c>
      <c r="BA651" s="420" t="str">
        <f>IF(_tag_month_day!O647="","",_tag_month_day!O647/100)</f>
        <v/>
      </c>
      <c r="BB651" s="496" t="str">
        <f>IF(_tag_month_day!P647="","",_tag_month_day!P647/100)</f>
        <v/>
      </c>
      <c r="BC651" s="496">
        <f t="shared" si="3927"/>
        <v>0</v>
      </c>
      <c r="BD651" s="496" t="str">
        <f>IF(_tag_month_day!Q647="","",_tag_month_day!Q647/100)</f>
        <v/>
      </c>
      <c r="BE651" s="510" t="str">
        <f>IF(_tag_month_day!R647="","",_tag_month_day!R647/100)</f>
        <v/>
      </c>
      <c r="BF651" s="413" t="str">
        <f>IF(_tag_month_day!CC647="","",_tag_month_day!CC647/100)</f>
        <v/>
      </c>
      <c r="BG651" s="511" t="e">
        <f t="shared" si="3876"/>
        <v>#VALUE!</v>
      </c>
      <c r="BH651" s="198">
        <f t="shared" si="3877"/>
        <v>0</v>
      </c>
      <c r="BI651" s="512" t="e">
        <f>IF(CX651=0,BI650,(DK651*查询!$R$5+DL651*查询!$Q$5+DM651*查询!$N$5+DN651*查询!$O$5+DO651*查询!$P$5)*AF651/CX651)</f>
        <v>#VALUE!</v>
      </c>
      <c r="BJ651" s="512" t="e">
        <f>IF(CX651=0,BJ650,(DP651*查询!$S$5+DQ651*查询!$T$5+DR651*查询!$U$5)*AF651/CX651)</f>
        <v>#VALUE!</v>
      </c>
      <c r="BK651" s="512">
        <f t="shared" si="3928"/>
        <v>1</v>
      </c>
      <c r="BL651" s="513" t="str">
        <f>IF(_cfyc_month_day!A647="","",_cfyc_month_day!A647)</f>
        <v/>
      </c>
      <c r="BM651" s="513" t="str">
        <f>IF(_cfyc_month_day!B647="","",_cfyc_month_day!B647)</f>
        <v/>
      </c>
      <c r="BN651" s="513" t="str">
        <f>IF(_cfyc_month_day!C647="","",_cfyc_month_day!C647)</f>
        <v/>
      </c>
      <c r="BO651" s="522" t="str">
        <f>IF(_cfyc_month_day!D647="","",_cfyc_month_day!D647)</f>
        <v/>
      </c>
      <c r="BP651" s="522" t="str">
        <f>IF(_cfyc_month_day!E647="","",_cfyc_month_day!E647)</f>
        <v/>
      </c>
      <c r="BQ651" s="522" t="str">
        <f>IF(_cfyc_month_day!F647="","",_cfyc_month_day!F647)</f>
        <v/>
      </c>
      <c r="BR651" s="513" t="str">
        <f>IF(_tag_month_day!T647="","",_tag_month_day!T647)</f>
        <v/>
      </c>
      <c r="BS651" s="513" t="str">
        <f>IF(_tag_month_day!U647="","",_tag_month_day!U647)</f>
        <v/>
      </c>
      <c r="BT651" s="523" t="str">
        <f t="shared" si="3929"/>
        <v/>
      </c>
      <c r="BU651" s="223" t="str">
        <f>IF(_tag_month_day!V647="","",_tag_month_day!V647)</f>
        <v/>
      </c>
      <c r="BV651" s="206" t="str">
        <f>IF(_tag_month_day!W647="","",_tag_month_day!W647)</f>
        <v/>
      </c>
      <c r="BW651" s="540" t="str">
        <f>IF(_tag_month_day!X647="","",_tag_month_day!X647)</f>
        <v/>
      </c>
      <c r="BX651" s="540" t="str">
        <f>IF(_tag_month_day!Y647="","",_tag_month_day!Y647)</f>
        <v/>
      </c>
      <c r="BY651" s="541">
        <f ca="1" t="shared" si="3930"/>
        <v>43643.9999999984</v>
      </c>
      <c r="BZ651" s="542"/>
      <c r="CA651" s="543" t="str">
        <f>IF(_jhy2_month_day!A647="","",_jhy2_month_day!A647)</f>
        <v/>
      </c>
      <c r="CB651" s="464" t="str">
        <f>IF(_jhy2_month_day!B647="","",_jhy2_month_day!B647)</f>
        <v/>
      </c>
      <c r="CC651" s="464" t="str">
        <f>IF(_jhy2_month_day!C647="","",_jhy2_month_day!C647)</f>
        <v/>
      </c>
      <c r="CD651" s="464" t="str">
        <f>IF(_jhy2_month_day!D647="","",_jhy2_month_day!D647)</f>
        <v/>
      </c>
      <c r="CE651" s="464" t="str">
        <f>IF(_jhy2_month_day!E647="","",_jhy2_month_day!E647)</f>
        <v/>
      </c>
      <c r="CF651" s="464" t="str">
        <f>IF(_jhy2_month_day!F647="","",_jhy2_month_day!F647)</f>
        <v/>
      </c>
      <c r="CG651" s="464" t="str">
        <f>IF(_jhy2_month_day!G647="","",_jhy2_month_day!G647)</f>
        <v/>
      </c>
      <c r="CH651" s="464" t="str">
        <f>IF(_jhy2_month_day!H647="","",_jhy2_month_day!H647)</f>
        <v/>
      </c>
      <c r="CI651" s="464" t="str">
        <f>IF(_jhy2_month_day!I647="","",_jhy2_month_day!I647)</f>
        <v/>
      </c>
      <c r="CJ651" s="464" t="str">
        <f>IF(_jhy2_month_day!J647="","",_jhy2_month_day!J647)</f>
        <v/>
      </c>
      <c r="CK651" s="464" t="str">
        <f>IF(_jhy2_month_day!K647="","",_jhy2_month_day!K647)</f>
        <v/>
      </c>
      <c r="CL651" s="562" t="str">
        <f>IF(_jhy2_month_day!L647="","",_jhy2_month_day!L647)</f>
        <v/>
      </c>
      <c r="CM651" s="562" t="str">
        <f>IF(_jhy2_month_day!M647="","",_jhy2_month_day!M647)</f>
        <v/>
      </c>
      <c r="CN651" s="562" t="str">
        <f>IF(_jhy2_month_day!N647="","",_jhy2_month_day!N647)</f>
        <v/>
      </c>
      <c r="CO651" s="562" t="str">
        <f>IF(_jhy2_month_day!O647="","",_jhy2_month_day!O647)</f>
        <v/>
      </c>
      <c r="CP651" s="562" t="str">
        <f>IF(_jhy2_month_day!P647="","",_jhy2_month_day!P647)</f>
        <v/>
      </c>
      <c r="CQ651" s="562" t="str">
        <f>IF(_jhy2_month_day!Q647="","",_jhy2_month_day!Q647)</f>
        <v/>
      </c>
      <c r="CR651" s="563" t="str">
        <f>IF(_jhy2_month_day!R647="","",_jhy2_month_day!R647)</f>
        <v/>
      </c>
      <c r="CS651" s="576" t="str">
        <f>IF(_jhy2_month_day!S647="","",_jhy2_month_day!S647)</f>
        <v/>
      </c>
      <c r="CT651" s="562" t="str">
        <f>IF(_jhy2_month_day!T647="","",_jhy2_month_day!T647)</f>
        <v/>
      </c>
      <c r="CU651" s="577" t="e">
        <f t="shared" si="3878"/>
        <v>#VALUE!</v>
      </c>
      <c r="CV651" s="198" t="e">
        <f t="shared" si="3879"/>
        <v>#VALUE!</v>
      </c>
      <c r="CW651" s="192" t="e">
        <f t="shared" si="3880"/>
        <v>#VALUE!</v>
      </c>
      <c r="CX651" s="192" t="e">
        <f t="shared" si="3881"/>
        <v>#VALUE!</v>
      </c>
      <c r="CY651" s="202" t="e">
        <f t="shared" si="3882"/>
        <v>#VALUE!</v>
      </c>
      <c r="CZ651" s="192" t="e">
        <f t="shared" ref="CZ651:DI651" si="3969">$AJ651*EF651</f>
        <v>#VALUE!</v>
      </c>
      <c r="DA651" s="192" t="e">
        <f t="shared" si="3969"/>
        <v>#VALUE!</v>
      </c>
      <c r="DB651" s="192" t="e">
        <f t="shared" si="3969"/>
        <v>#VALUE!</v>
      </c>
      <c r="DC651" s="192" t="e">
        <f t="shared" si="3969"/>
        <v>#VALUE!</v>
      </c>
      <c r="DD651" s="192" t="e">
        <f t="shared" si="3969"/>
        <v>#VALUE!</v>
      </c>
      <c r="DE651" s="192" t="e">
        <f t="shared" si="3969"/>
        <v>#VALUE!</v>
      </c>
      <c r="DF651" s="192" t="e">
        <f t="shared" si="3969"/>
        <v>#VALUE!</v>
      </c>
      <c r="DG651" s="192" t="e">
        <f t="shared" si="3969"/>
        <v>#VALUE!</v>
      </c>
      <c r="DH651" s="192" t="e">
        <f t="shared" si="3969"/>
        <v>#VALUE!</v>
      </c>
      <c r="DI651" s="192" t="e">
        <f t="shared" si="3969"/>
        <v>#VALUE!</v>
      </c>
      <c r="DJ651" s="192" t="e">
        <f t="shared" si="3884"/>
        <v>#VALUE!</v>
      </c>
      <c r="DK651" s="192" t="e">
        <f t="shared" si="3885"/>
        <v>#VALUE!</v>
      </c>
      <c r="DL651" s="192" t="e">
        <f t="shared" si="3886"/>
        <v>#VALUE!</v>
      </c>
      <c r="DM651" s="192" t="e">
        <f t="shared" si="3887"/>
        <v>#VALUE!</v>
      </c>
      <c r="DN651" s="192" t="e">
        <f t="shared" si="3888"/>
        <v>#VALUE!</v>
      </c>
      <c r="DO651" s="192" t="e">
        <f t="shared" si="3889"/>
        <v>#VALUE!</v>
      </c>
      <c r="DP651" s="192" t="e">
        <f t="shared" si="3890"/>
        <v>#VALUE!</v>
      </c>
      <c r="DQ651" s="192" t="e">
        <f t="shared" si="3891"/>
        <v>#VALUE!</v>
      </c>
      <c r="DR651" s="192" t="e">
        <f t="shared" si="3892"/>
        <v>#VALUE!</v>
      </c>
      <c r="DS651" s="192" t="e">
        <f t="shared" si="3893"/>
        <v>#VALUE!</v>
      </c>
      <c r="DT651" s="192" t="e">
        <f t="shared" si="3894"/>
        <v>#VALUE!</v>
      </c>
      <c r="DU651" s="192" t="e">
        <f t="shared" si="3895"/>
        <v>#VALUE!</v>
      </c>
      <c r="DV651" s="198" t="e">
        <f t="shared" si="3896"/>
        <v>#VALUE!</v>
      </c>
      <c r="DW651" s="198" t="e">
        <f t="shared" si="3897"/>
        <v>#DIV/0!</v>
      </c>
      <c r="DX651" s="198" t="e">
        <f t="shared" si="3898"/>
        <v>#DIV/0!</v>
      </c>
      <c r="DY651" s="198" t="e">
        <f t="shared" si="3899"/>
        <v>#VALUE!</v>
      </c>
      <c r="DZ651" s="198" t="e">
        <f t="shared" si="3900"/>
        <v>#VALUE!</v>
      </c>
      <c r="EA651" s="198" t="e">
        <f t="shared" si="3901"/>
        <v>#VALUE!</v>
      </c>
      <c r="EB651" s="198" t="e">
        <f t="shared" si="3902"/>
        <v>#VALUE!</v>
      </c>
      <c r="EC651" s="198" t="e">
        <f t="shared" si="3903"/>
        <v>#DIV/0!</v>
      </c>
      <c r="ED651" s="198" t="e">
        <f t="shared" si="3904"/>
        <v>#VALUE!</v>
      </c>
      <c r="EE651" s="198" t="e">
        <f t="shared" si="3905"/>
        <v>#VALUE!</v>
      </c>
      <c r="EF651" s="198" t="e">
        <f t="shared" ref="EF651:EO651" si="3970">DV651/SUM($DV651:$EE651)</f>
        <v>#VALUE!</v>
      </c>
      <c r="EG651" s="198" t="e">
        <f t="shared" si="3970"/>
        <v>#DIV/0!</v>
      </c>
      <c r="EH651" s="198" t="e">
        <f t="shared" si="3970"/>
        <v>#DIV/0!</v>
      </c>
      <c r="EI651" s="198" t="e">
        <f t="shared" si="3970"/>
        <v>#VALUE!</v>
      </c>
      <c r="EJ651" s="198" t="e">
        <f t="shared" si="3970"/>
        <v>#VALUE!</v>
      </c>
      <c r="EK651" s="198" t="e">
        <f t="shared" si="3970"/>
        <v>#VALUE!</v>
      </c>
      <c r="EL651" s="198" t="e">
        <f t="shared" si="3970"/>
        <v>#VALUE!</v>
      </c>
      <c r="EM651" s="198" t="e">
        <f t="shared" si="3970"/>
        <v>#DIV/0!</v>
      </c>
      <c r="EN651" s="198" t="e">
        <f t="shared" si="3970"/>
        <v>#VALUE!</v>
      </c>
      <c r="EO651" s="198" t="e">
        <f t="shared" si="3970"/>
        <v>#VALUE!</v>
      </c>
      <c r="EP651" s="511">
        <f t="shared" ref="EP651:EW651" si="3971">EP650</f>
        <v>0.08</v>
      </c>
      <c r="EQ651" s="511">
        <f t="shared" si="3971"/>
        <v>0.015</v>
      </c>
      <c r="ER651" s="511">
        <f t="shared" si="3971"/>
        <v>0.015</v>
      </c>
      <c r="ES651" s="511">
        <f t="shared" si="3971"/>
        <v>0.015</v>
      </c>
      <c r="ET651" s="511">
        <f t="shared" si="3971"/>
        <v>0.015</v>
      </c>
      <c r="EU651" s="511">
        <f t="shared" si="3971"/>
        <v>0.09</v>
      </c>
      <c r="EV651" s="511">
        <f t="shared" si="3971"/>
        <v>0.09</v>
      </c>
      <c r="EW651" s="511">
        <f t="shared" si="3971"/>
        <v>0.09</v>
      </c>
      <c r="EX651" s="420" t="str">
        <f>IF(_tag_month_day!AS647="","",_tag_month_day!AS647/100)</f>
        <v/>
      </c>
      <c r="EY651" s="420" t="str">
        <f>IF(_tag_month_day!AT647="","",_tag_month_day!AT647/100)</f>
        <v/>
      </c>
      <c r="EZ651" s="420" t="str">
        <f>IF(_tag_month_day!AU647="","",_tag_month_day!AU647/100)</f>
        <v/>
      </c>
      <c r="FA651" s="420" t="str">
        <f>IF(_tag_month_day!AV647="","",_tag_month_day!AV647/100)</f>
        <v/>
      </c>
      <c r="FB651" s="420" t="str">
        <f>IF(_tag_month_day!AW647="","",_tag_month_day!AW647/100)</f>
        <v/>
      </c>
      <c r="FC651" s="420" t="str">
        <f>IF(_tag_month_day!AX647="","",_tag_month_day!AX647/100)</f>
        <v/>
      </c>
      <c r="FD651" s="510">
        <f t="shared" si="3934"/>
        <v>0.33</v>
      </c>
      <c r="FE651" s="510">
        <f t="shared" si="3935"/>
        <v>0.19</v>
      </c>
      <c r="FF651" s="510">
        <f t="shared" si="3936"/>
        <v>0.003</v>
      </c>
      <c r="FG651" s="510">
        <f t="shared" si="3937"/>
        <v>0</v>
      </c>
      <c r="FH651" s="603">
        <f t="shared" si="3938"/>
        <v>0.0001</v>
      </c>
      <c r="FI651" s="510">
        <f t="shared" ref="FI651:FR651" si="3972">FI650</f>
        <v>0.41</v>
      </c>
      <c r="FJ651" s="510">
        <f t="shared" si="3972"/>
        <v>0.11</v>
      </c>
      <c r="FK651" s="510">
        <f t="shared" si="3972"/>
        <v>0.015</v>
      </c>
      <c r="FL651" s="510">
        <f t="shared" si="3972"/>
        <v>0</v>
      </c>
      <c r="FM651" s="603">
        <f t="shared" si="3972"/>
        <v>0.0001</v>
      </c>
      <c r="FN651" s="510" t="str">
        <f>IF(_tag_month_day!AY647="","",_tag_month_day!AY647/100)</f>
        <v/>
      </c>
      <c r="FO651" s="510" t="str">
        <f>IF(_tag_month_day!AZ647="","",_tag_month_day!AZ647/100)</f>
        <v/>
      </c>
      <c r="FP651" s="510" t="str">
        <f>IF(_tag_month_day!BA647="","",_tag_month_day!BA647/100)</f>
        <v/>
      </c>
      <c r="FQ651" s="510" t="str">
        <f>IF(_tag_month_day!BB647="","",_tag_month_day!BB647/100)</f>
        <v/>
      </c>
      <c r="FR651" s="603" t="str">
        <f>IF(_tag_month_day!BC647="","",_tag_month_day!BC647/100)</f>
        <v/>
      </c>
      <c r="FS651" s="510" t="str">
        <f>IF(_tag_month_day!BD647="","",_tag_month_day!BD647/100)</f>
        <v/>
      </c>
      <c r="FT651" s="510" t="str">
        <f>IF(_tag_month_day!BE647="","",_tag_month_day!BE647/100)</f>
        <v/>
      </c>
      <c r="FU651" s="510" t="str">
        <f>IF(_tag_month_day!BF647="","",_tag_month_day!BF647/100)</f>
        <v/>
      </c>
      <c r="FV651" s="510" t="str">
        <f>IF(_tag_month_day!BG647="","",_tag_month_day!BG647/100)</f>
        <v/>
      </c>
      <c r="FW651" s="603" t="str">
        <f>IF(_tag_month_day!BH647="","",_tag_month_day!BH647/100)</f>
        <v/>
      </c>
      <c r="FX651" s="510" t="str">
        <f>IF(_tag_month_day!BI647="","",_tag_month_day!BI647/100)</f>
        <v/>
      </c>
      <c r="FY651" s="510" t="str">
        <f>IF(_tag_month_day!BJ647="","",_tag_month_day!BJ647/100)</f>
        <v/>
      </c>
      <c r="FZ651" s="605" t="str">
        <f>IF(_tag_month_day!BK647="","",_tag_month_day!BK647/100)</f>
        <v/>
      </c>
      <c r="GA651" s="510" t="str">
        <f>IF(_tag_month_day!BL647="","",_tag_month_day!BL647/100)</f>
        <v/>
      </c>
      <c r="GB651" s="603" t="str">
        <f>IF(_tag_month_day!BM647="","",_tag_month_day!BM647/100)</f>
        <v/>
      </c>
      <c r="GC651" s="420" t="str">
        <f>IF(_tag_month_day!BN647="","",_tag_month_day!BN647/100)</f>
        <v/>
      </c>
      <c r="GD651" s="420" t="str">
        <f>IF(_tag_month_day!BO647="","",_tag_month_day!BO647/100)</f>
        <v/>
      </c>
      <c r="GE651" s="420" t="str">
        <f>IF(_tag_month_day!BP647="","",_tag_month_day!BP647/100)</f>
        <v/>
      </c>
      <c r="GF651" s="420" t="str">
        <f>IF(_tag_month_day!BQ647="","",_tag_month_day!BQ647/100)</f>
        <v/>
      </c>
      <c r="GG651" s="420" t="str">
        <f>IF(_tag_month_day!BR647="","",_tag_month_day!BR647/100)</f>
        <v/>
      </c>
      <c r="GH651" s="420" t="str">
        <f>IF(_tag_month_day!BS647="","",_tag_month_day!BS647/100)</f>
        <v/>
      </c>
      <c r="GI651" s="603" t="str">
        <f>IF(_tag_month_day!BT647="","",_tag_month_day!BT647/100)</f>
        <v/>
      </c>
      <c r="GJ651" s="612" t="str">
        <f>IF(_tag_month_day!BU647="","",_tag_month_day!BU647/100)</f>
        <v/>
      </c>
      <c r="GK651" s="620" t="str">
        <f>IF(_tag_month_day!BV647="",IF(_rlcf_month_day!A$2="","",_rlcf_month_day!A$2/100),_tag_month_day!BV647/100)</f>
        <v/>
      </c>
      <c r="GL651" s="620" t="str">
        <f>IF(_tag_month_day!BW647="",IF(_rlcf_month_day!B$2="","",_rlcf_month_day!B$2/100),_tag_month_day!BW647/100)</f>
        <v/>
      </c>
      <c r="GM651" s="621" t="str">
        <f>IF(_tag_month_day!BX647="",IF(_rlcf_month_day!C$2="","",_rlcf_month_day!C$2/100),_tag_month_day!BX647/100)</f>
        <v/>
      </c>
      <c r="GN651" s="620" t="str">
        <f>IF(_tag_month_day!BV647="",IF(_rlcf_month_day!A$2="","",_rlcf_month_day!A$2/100),_tag_month_day!BV647/100)</f>
        <v/>
      </c>
      <c r="GO651" s="620" t="str">
        <f>IF(_tag_month_day!BW647="",IF(_rlcf_month_day!B$2="","",_rlcf_month_day!B$2/100),_tag_month_day!BW647/100)</f>
        <v/>
      </c>
      <c r="GP651" s="620" t="str">
        <f>IF(_tag_month_day!CD647="",IF(_rlcf_month_day!E$2="","",_rlcf_month_day!E$2/100),_tag_month_day!CD647/100)</f>
        <v/>
      </c>
      <c r="GQ651" s="620" t="str">
        <f>IF(_tag_month_day!CE647="",IF(_rlcf_month_day!F$2="","",_rlcf_month_day!F$2/100),_tag_month_day!CE647/100)</f>
        <v/>
      </c>
      <c r="GR651" s="621" t="str">
        <f>IF(_tag_month_day!CF647="",IF(_rlcf_month_day!G$2="","",_rlcf_month_day!G$2/100),_tag_month_day!CF647/100)</f>
        <v/>
      </c>
      <c r="GS651" s="626">
        <f t="shared" ref="GS651:HH651" si="3973">GS650</f>
        <v>0.953</v>
      </c>
      <c r="GT651" s="626">
        <f t="shared" si="3973"/>
        <v>0.55</v>
      </c>
      <c r="GU651" s="626">
        <f t="shared" si="3973"/>
        <v>0.55</v>
      </c>
      <c r="GV651" s="626">
        <f t="shared" si="3973"/>
        <v>0.55</v>
      </c>
      <c r="GW651" s="626">
        <f t="shared" si="3973"/>
        <v>0.5</v>
      </c>
      <c r="GX651" s="626">
        <f t="shared" si="3973"/>
        <v>0.935</v>
      </c>
      <c r="GY651" s="626">
        <f t="shared" si="3973"/>
        <v>0.15</v>
      </c>
      <c r="GZ651" s="626">
        <f t="shared" si="3973"/>
        <v>1</v>
      </c>
      <c r="HA651" s="632">
        <f t="shared" si="3973"/>
        <v>0.047</v>
      </c>
      <c r="HB651" s="632">
        <f t="shared" si="3973"/>
        <v>0.45</v>
      </c>
      <c r="HC651" s="632">
        <f t="shared" si="3973"/>
        <v>0.45</v>
      </c>
      <c r="HD651" s="632">
        <f t="shared" si="3973"/>
        <v>0.45</v>
      </c>
      <c r="HE651" s="632">
        <f t="shared" si="3973"/>
        <v>0.5</v>
      </c>
      <c r="HF651" s="632">
        <f t="shared" si="3973"/>
        <v>0.065</v>
      </c>
      <c r="HG651" s="632">
        <f t="shared" si="3973"/>
        <v>0.85</v>
      </c>
      <c r="HH651" s="632">
        <f t="shared" si="3973"/>
        <v>0</v>
      </c>
      <c r="HI651" s="68">
        <f t="shared" si="3910"/>
        <v>0</v>
      </c>
      <c r="HJ651" s="68" t="e">
        <f t="shared" si="3941"/>
        <v>#VALUE!</v>
      </c>
      <c r="HK651" s="202">
        <f t="shared" si="3942"/>
        <v>0.85</v>
      </c>
      <c r="HL651" s="464">
        <f t="shared" si="3943"/>
        <v>550000</v>
      </c>
      <c r="HM651" s="464">
        <f t="shared" si="3944"/>
        <v>480000</v>
      </c>
      <c r="HN651" s="192" t="e">
        <f t="shared" si="3911"/>
        <v>#VALUE!</v>
      </c>
      <c r="HO651" s="192" t="e">
        <f>HN651*HK651*$HO$2/HL651*1000000</f>
        <v>#VALUE!</v>
      </c>
      <c r="HP651" s="192" t="e">
        <f>HN651*HK651*$HP$2/HM651*1000000</f>
        <v>#VALUE!</v>
      </c>
    </row>
    <row r="652" customFormat="1" spans="1:224">
      <c r="A652" s="381">
        <v>647</v>
      </c>
      <c r="B652" s="54">
        <f ca="1" t="shared" si="3945"/>
        <v>43643</v>
      </c>
      <c r="C652" s="57">
        <f t="shared" si="3946"/>
        <v>0.0416666666666667</v>
      </c>
      <c r="D652" s="68" t="str">
        <f ca="1" t="shared" si="3912"/>
        <v>中班</v>
      </c>
      <c r="E652" s="68" t="str">
        <f ca="1" t="shared" si="3913"/>
        <v>丙</v>
      </c>
      <c r="F652" s="68">
        <f ca="1">SUMPRODUCT((成本日报!$A$3:$A$95=计划!B652)*(成本日报!$B$3:$B$95=计划!$D652),成本日报!$C$3:$C$95)</f>
        <v>3</v>
      </c>
      <c r="G652" s="382">
        <f ca="1" t="shared" si="3947"/>
        <v>43643.9166666651</v>
      </c>
      <c r="H652" s="382">
        <f ca="1" t="shared" si="3914"/>
        <v>43643.9236111095</v>
      </c>
      <c r="I652" s="382">
        <f ca="1" t="shared" si="3915"/>
        <v>43643.9291666651</v>
      </c>
      <c r="J652" s="382">
        <f ca="1" t="shared" si="3916"/>
        <v>43643.9583333318</v>
      </c>
      <c r="K652" s="382">
        <f ca="1" t="shared" si="3917"/>
        <v>43644.0208333318</v>
      </c>
      <c r="L652" s="382">
        <f ca="1" t="shared" si="3918"/>
        <v>43644.0416666651</v>
      </c>
      <c r="M652" s="398" t="str">
        <f>IF(_tag_month_day!A648="","",_tag_month_day!A648)</f>
        <v/>
      </c>
      <c r="N652" s="398" t="str">
        <f>IF(_tag_month_day!B648="","",_tag_month_day!B648)</f>
        <v/>
      </c>
      <c r="O652" s="399" t="e">
        <f t="shared" si="3919"/>
        <v>#VALUE!</v>
      </c>
      <c r="P652" s="398" t="str">
        <f>IF(_tag_month_day!C648="","",_tag_month_day!C648)</f>
        <v/>
      </c>
      <c r="Q652" s="398" t="str">
        <f>IF(_tag_month_day!D648="","",_tag_month_day!D648)</f>
        <v/>
      </c>
      <c r="R652" s="416">
        <f>IF(_tag_month_day!CB648="",R651,_tag_month_day!CB648/100)</f>
        <v>0.07</v>
      </c>
      <c r="S652" s="417" t="str">
        <f>IF(_tag_month_day!E648="","",_tag_month_day!E648)</f>
        <v/>
      </c>
      <c r="T652" s="417" t="str">
        <f>IF(_tag_month_day!F648="","",_tag_month_day!F648)</f>
        <v/>
      </c>
      <c r="U652" s="418" t="e">
        <f t="shared" si="3873"/>
        <v>#VALUE!</v>
      </c>
      <c r="V652" s="53" t="e">
        <f t="shared" si="3874"/>
        <v>#VALUE!</v>
      </c>
      <c r="W652" s="419" t="str">
        <f>IF(_jhy_month_day!A648="","",_jhy_month_day!A648)</f>
        <v/>
      </c>
      <c r="X652" s="420" t="str">
        <f>IF(_jhy_month_day!B648="","",_jhy_month_day!B648/100)</f>
        <v/>
      </c>
      <c r="Y652" s="420" t="str">
        <f>IF(_jhy_month_day!C648="","",_jhy_month_day!C648/100)</f>
        <v/>
      </c>
      <c r="Z652" s="439">
        <f t="shared" si="3963"/>
        <v>162</v>
      </c>
      <c r="AA652" s="440" t="str">
        <f>IF(_tag_month_day!G648="","",_tag_month_day!G648/100)</f>
        <v/>
      </c>
      <c r="AB652" s="440" t="str">
        <f>IF(_tag_month_day!H648="","",_tag_month_day!H648/100)</f>
        <v/>
      </c>
      <c r="AC652" s="193">
        <f t="shared" si="3920"/>
        <v>1.59963432013121</v>
      </c>
      <c r="AD652" s="441" t="str">
        <f t="shared" si="3921"/>
        <v/>
      </c>
      <c r="AE652" s="442" t="str">
        <f t="shared" si="3922"/>
        <v/>
      </c>
      <c r="AF652" s="443">
        <v>1</v>
      </c>
      <c r="AG652" s="68" t="str">
        <f>IF(_duihao_month_day!A648="","",_duihao_month_day!A648)</f>
        <v/>
      </c>
      <c r="AH652" s="463">
        <f>IF(_gyk_month_day!B648="",AH651,_gyk_month_day!B648)</f>
        <v>820</v>
      </c>
      <c r="AI652" s="464"/>
      <c r="AJ652" s="68" t="str">
        <f>IF(_tag_month_day!I648="","",_tag_month_day!I648)</f>
        <v/>
      </c>
      <c r="AK652" s="465" t="str">
        <f>IF(_tzyy_month_day!A648="","",_tzyy_month_day!A648)</f>
        <v/>
      </c>
      <c r="AL652" s="465" t="str">
        <f>IF(_tzyy_month_day!B648="","",_tzyy_month_day!B648)</f>
        <v/>
      </c>
      <c r="AM652" s="465" t="str">
        <f>IF(_tzyy_month_day!C648="","",_tzyy_month_day!C648)</f>
        <v/>
      </c>
      <c r="AN652" s="466" t="str">
        <f>IF(_tag_month_day!CG648="","",_tag_month_day!CG648)</f>
        <v/>
      </c>
      <c r="AO652" s="466" t="str">
        <f>IF(_tag_month_day!CH648="","",_tag_month_day!CH648)</f>
        <v/>
      </c>
      <c r="AP652" s="486" t="e">
        <f t="shared" si="3923"/>
        <v>#VALUE!</v>
      </c>
      <c r="AQ652" s="487" t="str">
        <f>IF(_tag_month_day!J648="","",_tag_month_day!J648/100)</f>
        <v/>
      </c>
      <c r="AR652" s="488">
        <f t="shared" si="3924"/>
        <v>1.3</v>
      </c>
      <c r="AS652" s="489" t="e">
        <f t="shared" si="3875"/>
        <v>#VALUE!</v>
      </c>
      <c r="AT652" s="489">
        <f t="shared" si="3925"/>
        <v>0</v>
      </c>
      <c r="AU652" s="490" t="str">
        <f>IF(_tag_month_day!K648="","",_tag_month_day!K648)</f>
        <v/>
      </c>
      <c r="AV652" s="491" t="str">
        <f>IF(_tag_month_day!L648="","",_tag_month_day!L648/100)</f>
        <v/>
      </c>
      <c r="AW652" s="420">
        <f t="shared" si="3847"/>
        <v>0</v>
      </c>
      <c r="AX652" s="420">
        <f t="shared" si="3926"/>
        <v>0</v>
      </c>
      <c r="AY652" s="420" t="str">
        <f>IF(_tag_month_day!M648="","",_tag_month_day!M648/100)</f>
        <v/>
      </c>
      <c r="AZ652" s="420" t="str">
        <f>IF(_tag_month_day!N648="","",_tag_month_day!N648/100)</f>
        <v/>
      </c>
      <c r="BA652" s="420" t="str">
        <f>IF(_tag_month_day!O648="","",_tag_month_day!O648/100)</f>
        <v/>
      </c>
      <c r="BB652" s="496" t="str">
        <f>IF(_tag_month_day!P648="","",_tag_month_day!P648/100)</f>
        <v/>
      </c>
      <c r="BC652" s="496">
        <f t="shared" si="3927"/>
        <v>0</v>
      </c>
      <c r="BD652" s="496" t="str">
        <f>IF(_tag_month_day!Q648="","",_tag_month_day!Q648/100)</f>
        <v/>
      </c>
      <c r="BE652" s="510" t="str">
        <f>IF(_tag_month_day!R648="","",_tag_month_day!R648/100)</f>
        <v/>
      </c>
      <c r="BF652" s="413" t="str">
        <f>IF(_tag_month_day!CC648="","",_tag_month_day!CC648/100)</f>
        <v/>
      </c>
      <c r="BG652" s="511" t="e">
        <f t="shared" si="3876"/>
        <v>#VALUE!</v>
      </c>
      <c r="BH652" s="198">
        <f t="shared" si="3877"/>
        <v>0</v>
      </c>
      <c r="BI652" s="512" t="e">
        <f>IF(CX652=0,BI651,(DK652*查询!$R$5+DL652*查询!$Q$5+DM652*查询!$N$5+DN652*查询!$O$5+DO652*查询!$P$5)*AF652/CX652)</f>
        <v>#VALUE!</v>
      </c>
      <c r="BJ652" s="512" t="e">
        <f>IF(CX652=0,BJ651,(DP652*查询!$S$5+DQ652*查询!$T$5+DR652*查询!$U$5)*AF652/CX652)</f>
        <v>#VALUE!</v>
      </c>
      <c r="BK652" s="512">
        <f t="shared" si="3928"/>
        <v>1</v>
      </c>
      <c r="BL652" s="513" t="str">
        <f>IF(_cfyc_month_day!A648="","",_cfyc_month_day!A648)</f>
        <v/>
      </c>
      <c r="BM652" s="513" t="str">
        <f>IF(_cfyc_month_day!B648="","",_cfyc_month_day!B648)</f>
        <v/>
      </c>
      <c r="BN652" s="513" t="str">
        <f>IF(_cfyc_month_day!C648="","",_cfyc_month_day!C648)</f>
        <v/>
      </c>
      <c r="BO652" s="522" t="str">
        <f>IF(_cfyc_month_day!D648="","",_cfyc_month_day!D648)</f>
        <v/>
      </c>
      <c r="BP652" s="522" t="str">
        <f>IF(_cfyc_month_day!E648="","",_cfyc_month_day!E648)</f>
        <v/>
      </c>
      <c r="BQ652" s="522" t="str">
        <f>IF(_cfyc_month_day!F648="","",_cfyc_month_day!F648)</f>
        <v/>
      </c>
      <c r="BR652" s="513" t="str">
        <f>IF(_tag_month_day!T648="","",_tag_month_day!T648)</f>
        <v/>
      </c>
      <c r="BS652" s="513" t="str">
        <f>IF(_tag_month_day!U648="","",_tag_month_day!U648)</f>
        <v/>
      </c>
      <c r="BT652" s="523" t="str">
        <f t="shared" si="3929"/>
        <v/>
      </c>
      <c r="BU652" s="223" t="str">
        <f>IF(_tag_month_day!V648="","",_tag_month_day!V648)</f>
        <v/>
      </c>
      <c r="BV652" s="206" t="str">
        <f>IF(_tag_month_day!W648="","",_tag_month_day!W648)</f>
        <v/>
      </c>
      <c r="BW652" s="540" t="str">
        <f>IF(_tag_month_day!X648="","",_tag_month_day!X648)</f>
        <v/>
      </c>
      <c r="BX652" s="540" t="str">
        <f>IF(_tag_month_day!Y648="","",_tag_month_day!Y648)</f>
        <v/>
      </c>
      <c r="BY652" s="541">
        <f ca="1" t="shared" si="3930"/>
        <v>43644.0416666651</v>
      </c>
      <c r="BZ652" s="542"/>
      <c r="CA652" s="562" t="str">
        <f>IF(_jhy2_month_day!A648="","",_jhy2_month_day!A648)</f>
        <v/>
      </c>
      <c r="CB652" s="464" t="str">
        <f>IF(_jhy2_month_day!B648="","",_jhy2_month_day!B648)</f>
        <v/>
      </c>
      <c r="CC652" s="464" t="str">
        <f>IF(_jhy2_month_day!C648="","",_jhy2_month_day!C648)</f>
        <v/>
      </c>
      <c r="CD652" s="464" t="str">
        <f>IF(_jhy2_month_day!D648="","",_jhy2_month_day!D648)</f>
        <v/>
      </c>
      <c r="CE652" s="464" t="str">
        <f>IF(_jhy2_month_day!E648="","",_jhy2_month_day!E648)</f>
        <v/>
      </c>
      <c r="CF652" s="464" t="str">
        <f>IF(_jhy2_month_day!F648="","",_jhy2_month_day!F648)</f>
        <v/>
      </c>
      <c r="CG652" s="464" t="str">
        <f>IF(_jhy2_month_day!G648="","",_jhy2_month_day!G648)</f>
        <v/>
      </c>
      <c r="CH652" s="464" t="str">
        <f>IF(_jhy2_month_day!H648="","",_jhy2_month_day!H648)</f>
        <v/>
      </c>
      <c r="CI652" s="464" t="str">
        <f>IF(_jhy2_month_day!I648="","",_jhy2_month_day!I648)</f>
        <v/>
      </c>
      <c r="CJ652" s="464" t="str">
        <f>IF(_jhy2_month_day!J648="","",_jhy2_month_day!J648)</f>
        <v/>
      </c>
      <c r="CK652" s="464" t="str">
        <f>IF(_jhy2_month_day!K648="","",_jhy2_month_day!K648)</f>
        <v/>
      </c>
      <c r="CL652" s="562" t="str">
        <f>IF(_jhy2_month_day!L648="","",_jhy2_month_day!L648)</f>
        <v/>
      </c>
      <c r="CM652" s="562" t="str">
        <f>IF(_jhy2_month_day!M648="","",_jhy2_month_day!M648)</f>
        <v/>
      </c>
      <c r="CN652" s="562" t="str">
        <f>IF(_jhy2_month_day!N648="","",_jhy2_month_day!N648)</f>
        <v/>
      </c>
      <c r="CO652" s="562" t="str">
        <f>IF(_jhy2_month_day!O648="","",_jhy2_month_day!O648)</f>
        <v/>
      </c>
      <c r="CP652" s="562" t="str">
        <f>IF(_jhy2_month_day!P648="","",_jhy2_month_day!P648)</f>
        <v/>
      </c>
      <c r="CQ652" s="562" t="str">
        <f>IF(_jhy2_month_day!Q648="","",_jhy2_month_day!Q648)</f>
        <v/>
      </c>
      <c r="CR652" s="563" t="str">
        <f>IF(_jhy2_month_day!R648="","",_jhy2_month_day!R648)</f>
        <v/>
      </c>
      <c r="CS652" s="576" t="str">
        <f>IF(_jhy2_month_day!S648="","",_jhy2_month_day!S648)</f>
        <v/>
      </c>
      <c r="CT652" s="562" t="str">
        <f>IF(_jhy2_month_day!T648="","",_jhy2_month_day!T648)</f>
        <v/>
      </c>
      <c r="CU652" s="577" t="e">
        <f t="shared" si="3878"/>
        <v>#VALUE!</v>
      </c>
      <c r="CV652" s="198" t="e">
        <f t="shared" si="3879"/>
        <v>#VALUE!</v>
      </c>
      <c r="CW652" s="192" t="e">
        <f t="shared" si="3880"/>
        <v>#VALUE!</v>
      </c>
      <c r="CX652" s="192" t="e">
        <f t="shared" si="3881"/>
        <v>#VALUE!</v>
      </c>
      <c r="CY652" s="202" t="e">
        <f t="shared" si="3882"/>
        <v>#VALUE!</v>
      </c>
      <c r="CZ652" s="192" t="e">
        <f t="shared" ref="CZ652:DI652" si="3974">$AJ652*EF652</f>
        <v>#VALUE!</v>
      </c>
      <c r="DA652" s="192" t="e">
        <f t="shared" si="3974"/>
        <v>#VALUE!</v>
      </c>
      <c r="DB652" s="192" t="e">
        <f t="shared" si="3974"/>
        <v>#VALUE!</v>
      </c>
      <c r="DC652" s="192" t="e">
        <f t="shared" si="3974"/>
        <v>#VALUE!</v>
      </c>
      <c r="DD652" s="192" t="e">
        <f t="shared" si="3974"/>
        <v>#VALUE!</v>
      </c>
      <c r="DE652" s="192" t="e">
        <f t="shared" si="3974"/>
        <v>#VALUE!</v>
      </c>
      <c r="DF652" s="192" t="e">
        <f t="shared" si="3974"/>
        <v>#VALUE!</v>
      </c>
      <c r="DG652" s="192" t="e">
        <f t="shared" si="3974"/>
        <v>#VALUE!</v>
      </c>
      <c r="DH652" s="192" t="e">
        <f t="shared" si="3974"/>
        <v>#VALUE!</v>
      </c>
      <c r="DI652" s="192" t="e">
        <f t="shared" si="3974"/>
        <v>#VALUE!</v>
      </c>
      <c r="DJ652" s="192" t="e">
        <f t="shared" si="3884"/>
        <v>#VALUE!</v>
      </c>
      <c r="DK652" s="192" t="e">
        <f t="shared" si="3885"/>
        <v>#VALUE!</v>
      </c>
      <c r="DL652" s="192" t="e">
        <f t="shared" si="3886"/>
        <v>#VALUE!</v>
      </c>
      <c r="DM652" s="192" t="e">
        <f t="shared" si="3887"/>
        <v>#VALUE!</v>
      </c>
      <c r="DN652" s="192" t="e">
        <f t="shared" si="3888"/>
        <v>#VALUE!</v>
      </c>
      <c r="DO652" s="192" t="e">
        <f t="shared" si="3889"/>
        <v>#VALUE!</v>
      </c>
      <c r="DP652" s="192" t="e">
        <f t="shared" si="3890"/>
        <v>#VALUE!</v>
      </c>
      <c r="DQ652" s="192" t="e">
        <f t="shared" si="3891"/>
        <v>#VALUE!</v>
      </c>
      <c r="DR652" s="192" t="e">
        <f t="shared" si="3892"/>
        <v>#VALUE!</v>
      </c>
      <c r="DS652" s="192" t="e">
        <f t="shared" si="3893"/>
        <v>#VALUE!</v>
      </c>
      <c r="DT652" s="192" t="e">
        <f t="shared" si="3894"/>
        <v>#VALUE!</v>
      </c>
      <c r="DU652" s="192" t="e">
        <f t="shared" si="3895"/>
        <v>#VALUE!</v>
      </c>
      <c r="DV652" s="198" t="e">
        <f t="shared" si="3896"/>
        <v>#VALUE!</v>
      </c>
      <c r="DW652" s="198" t="e">
        <f t="shared" si="3897"/>
        <v>#DIV/0!</v>
      </c>
      <c r="DX652" s="198" t="e">
        <f t="shared" si="3898"/>
        <v>#DIV/0!</v>
      </c>
      <c r="DY652" s="198" t="e">
        <f t="shared" si="3899"/>
        <v>#VALUE!</v>
      </c>
      <c r="DZ652" s="198" t="e">
        <f t="shared" si="3900"/>
        <v>#VALUE!</v>
      </c>
      <c r="EA652" s="198" t="e">
        <f t="shared" si="3901"/>
        <v>#VALUE!</v>
      </c>
      <c r="EB652" s="198" t="e">
        <f t="shared" si="3902"/>
        <v>#VALUE!</v>
      </c>
      <c r="EC652" s="198" t="e">
        <f t="shared" si="3903"/>
        <v>#DIV/0!</v>
      </c>
      <c r="ED652" s="198" t="e">
        <f t="shared" si="3904"/>
        <v>#VALUE!</v>
      </c>
      <c r="EE652" s="198" t="e">
        <f t="shared" si="3905"/>
        <v>#VALUE!</v>
      </c>
      <c r="EF652" s="198" t="e">
        <f t="shared" ref="EF652:EO652" si="3975">DV652/SUM($DV652:$EE652)</f>
        <v>#VALUE!</v>
      </c>
      <c r="EG652" s="198" t="e">
        <f t="shared" si="3975"/>
        <v>#DIV/0!</v>
      </c>
      <c r="EH652" s="198" t="e">
        <f t="shared" si="3975"/>
        <v>#DIV/0!</v>
      </c>
      <c r="EI652" s="198" t="e">
        <f t="shared" si="3975"/>
        <v>#VALUE!</v>
      </c>
      <c r="EJ652" s="198" t="e">
        <f t="shared" si="3975"/>
        <v>#VALUE!</v>
      </c>
      <c r="EK652" s="198" t="e">
        <f t="shared" si="3975"/>
        <v>#VALUE!</v>
      </c>
      <c r="EL652" s="198" t="e">
        <f t="shared" si="3975"/>
        <v>#VALUE!</v>
      </c>
      <c r="EM652" s="198" t="e">
        <f t="shared" si="3975"/>
        <v>#DIV/0!</v>
      </c>
      <c r="EN652" s="198" t="e">
        <f t="shared" si="3975"/>
        <v>#VALUE!</v>
      </c>
      <c r="EO652" s="198" t="e">
        <f t="shared" si="3975"/>
        <v>#VALUE!</v>
      </c>
      <c r="EP652" s="511">
        <f t="shared" ref="EP652:EW652" si="3976">EP651</f>
        <v>0.08</v>
      </c>
      <c r="EQ652" s="511">
        <f t="shared" si="3976"/>
        <v>0.015</v>
      </c>
      <c r="ER652" s="511">
        <f t="shared" si="3976"/>
        <v>0.015</v>
      </c>
      <c r="ES652" s="511">
        <f t="shared" si="3976"/>
        <v>0.015</v>
      </c>
      <c r="ET652" s="511">
        <f t="shared" si="3976"/>
        <v>0.015</v>
      </c>
      <c r="EU652" s="511">
        <f t="shared" si="3976"/>
        <v>0.09</v>
      </c>
      <c r="EV652" s="511">
        <f t="shared" si="3976"/>
        <v>0.09</v>
      </c>
      <c r="EW652" s="511">
        <f t="shared" si="3976"/>
        <v>0.09</v>
      </c>
      <c r="EX652" s="420" t="str">
        <f>IF(_tag_month_day!AS648="","",_tag_month_day!AS648/100)</f>
        <v/>
      </c>
      <c r="EY652" s="420" t="str">
        <f>IF(_tag_month_day!AT648="","",_tag_month_day!AT648/100)</f>
        <v/>
      </c>
      <c r="EZ652" s="420" t="str">
        <f>IF(_tag_month_day!AU648="","",_tag_month_day!AU648/100)</f>
        <v/>
      </c>
      <c r="FA652" s="420" t="str">
        <f>IF(_tag_month_day!AV648="","",_tag_month_day!AV648/100)</f>
        <v/>
      </c>
      <c r="FB652" s="420" t="str">
        <f>IF(_tag_month_day!AW648="","",_tag_month_day!AW648/100)</f>
        <v/>
      </c>
      <c r="FC652" s="420" t="str">
        <f>IF(_tag_month_day!AX648="","",_tag_month_day!AX648/100)</f>
        <v/>
      </c>
      <c r="FD652" s="510">
        <f t="shared" si="3934"/>
        <v>0.33</v>
      </c>
      <c r="FE652" s="510">
        <f t="shared" si="3935"/>
        <v>0.19</v>
      </c>
      <c r="FF652" s="510">
        <f t="shared" si="3936"/>
        <v>0.003</v>
      </c>
      <c r="FG652" s="510">
        <f t="shared" si="3937"/>
        <v>0</v>
      </c>
      <c r="FH652" s="603">
        <f t="shared" si="3938"/>
        <v>0.0001</v>
      </c>
      <c r="FI652" s="510">
        <f t="shared" ref="FI652:FR652" si="3977">FI651</f>
        <v>0.41</v>
      </c>
      <c r="FJ652" s="510">
        <f t="shared" si="3977"/>
        <v>0.11</v>
      </c>
      <c r="FK652" s="510">
        <f t="shared" si="3977"/>
        <v>0.015</v>
      </c>
      <c r="FL652" s="510">
        <f t="shared" si="3977"/>
        <v>0</v>
      </c>
      <c r="FM652" s="603">
        <f t="shared" si="3977"/>
        <v>0.0001</v>
      </c>
      <c r="FN652" s="510" t="str">
        <f>IF(_tag_month_day!AY648="","",_tag_month_day!AY648/100)</f>
        <v/>
      </c>
      <c r="FO652" s="510" t="str">
        <f>IF(_tag_month_day!AZ648="","",_tag_month_day!AZ648/100)</f>
        <v/>
      </c>
      <c r="FP652" s="510" t="str">
        <f>IF(_tag_month_day!BA648="","",_tag_month_day!BA648/100)</f>
        <v/>
      </c>
      <c r="FQ652" s="510" t="str">
        <f>IF(_tag_month_day!BB648="","",_tag_month_day!BB648/100)</f>
        <v/>
      </c>
      <c r="FR652" s="603" t="str">
        <f>IF(_tag_month_day!BC648="","",_tag_month_day!BC648/100)</f>
        <v/>
      </c>
      <c r="FS652" s="510" t="str">
        <f>IF(_tag_month_day!BD648="","",_tag_month_day!BD648/100)</f>
        <v/>
      </c>
      <c r="FT652" s="510" t="str">
        <f>IF(_tag_month_day!BE648="","",_tag_month_day!BE648/100)</f>
        <v/>
      </c>
      <c r="FU652" s="510" t="str">
        <f>IF(_tag_month_day!BF648="","",_tag_month_day!BF648/100)</f>
        <v/>
      </c>
      <c r="FV652" s="510" t="str">
        <f>IF(_tag_month_day!BG648="","",_tag_month_day!BG648/100)</f>
        <v/>
      </c>
      <c r="FW652" s="603" t="str">
        <f>IF(_tag_month_day!BH648="","",_tag_month_day!BH648/100)</f>
        <v/>
      </c>
      <c r="FX652" s="510" t="str">
        <f>IF(_tag_month_day!BI648="","",_tag_month_day!BI648/100)</f>
        <v/>
      </c>
      <c r="FY652" s="510" t="str">
        <f>IF(_tag_month_day!BJ648="","",_tag_month_day!BJ648/100)</f>
        <v/>
      </c>
      <c r="FZ652" s="605" t="str">
        <f>IF(_tag_month_day!BK648="","",_tag_month_day!BK648/100)</f>
        <v/>
      </c>
      <c r="GA652" s="510" t="str">
        <f>IF(_tag_month_day!BL648="","",_tag_month_day!BL648/100)</f>
        <v/>
      </c>
      <c r="GB652" s="603" t="str">
        <f>IF(_tag_month_day!BM648="","",_tag_month_day!BM648/100)</f>
        <v/>
      </c>
      <c r="GC652" s="420" t="str">
        <f>IF(_tag_month_day!BN648="","",_tag_month_day!BN648/100)</f>
        <v/>
      </c>
      <c r="GD652" s="420" t="str">
        <f>IF(_tag_month_day!BO648="","",_tag_month_day!BO648/100)</f>
        <v/>
      </c>
      <c r="GE652" s="420" t="str">
        <f>IF(_tag_month_day!BP648="","",_tag_month_day!BP648/100)</f>
        <v/>
      </c>
      <c r="GF652" s="420" t="str">
        <f>IF(_tag_month_day!BQ648="","",_tag_month_day!BQ648/100)</f>
        <v/>
      </c>
      <c r="GG652" s="420" t="str">
        <f>IF(_tag_month_day!BR648="","",_tag_month_day!BR648/100)</f>
        <v/>
      </c>
      <c r="GH652" s="420" t="str">
        <f>IF(_tag_month_day!BS648="","",_tag_month_day!BS648/100)</f>
        <v/>
      </c>
      <c r="GI652" s="603" t="str">
        <f>IF(_tag_month_day!BT648="","",_tag_month_day!BT648/100)</f>
        <v/>
      </c>
      <c r="GJ652" s="612" t="str">
        <f>IF(_tag_month_day!BU648="","",_tag_month_day!BU648/100)</f>
        <v/>
      </c>
      <c r="GK652" s="620" t="str">
        <f>IF(_tag_month_day!BV648="",IF(_rlcf_month_day!A$2="","",_rlcf_month_day!A$2/100),_tag_month_day!BV648/100)</f>
        <v/>
      </c>
      <c r="GL652" s="620" t="str">
        <f>IF(_tag_month_day!BW648="",IF(_rlcf_month_day!B$2="","",_rlcf_month_day!B$2/100),_tag_month_day!BW648/100)</f>
        <v/>
      </c>
      <c r="GM652" s="621" t="str">
        <f>IF(_tag_month_day!BX648="",IF(_rlcf_month_day!C$2="","",_rlcf_month_day!C$2/100),_tag_month_day!BX648/100)</f>
        <v/>
      </c>
      <c r="GN652" s="620" t="str">
        <f>IF(_tag_month_day!BV648="",IF(_rlcf_month_day!A$2="","",_rlcf_month_day!A$2/100),_tag_month_day!BV648/100)</f>
        <v/>
      </c>
      <c r="GO652" s="620" t="str">
        <f>IF(_tag_month_day!BW648="",IF(_rlcf_month_day!B$2="","",_rlcf_month_day!B$2/100),_tag_month_day!BW648/100)</f>
        <v/>
      </c>
      <c r="GP652" s="620" t="str">
        <f>IF(_tag_month_day!CD648="",IF(_rlcf_month_day!E$2="","",_rlcf_month_day!E$2/100),_tag_month_day!CD648/100)</f>
        <v/>
      </c>
      <c r="GQ652" s="620" t="str">
        <f>IF(_tag_month_day!CE648="",IF(_rlcf_month_day!F$2="","",_rlcf_month_day!F$2/100),_tag_month_day!CE648/100)</f>
        <v/>
      </c>
      <c r="GR652" s="621" t="str">
        <f>IF(_tag_month_day!CF648="",IF(_rlcf_month_day!G$2="","",_rlcf_month_day!G$2/100),_tag_month_day!CF648/100)</f>
        <v/>
      </c>
      <c r="GS652" s="626">
        <f t="shared" ref="GS652:HH652" si="3978">GS651</f>
        <v>0.953</v>
      </c>
      <c r="GT652" s="626">
        <f t="shared" si="3978"/>
        <v>0.55</v>
      </c>
      <c r="GU652" s="626">
        <f t="shared" si="3978"/>
        <v>0.55</v>
      </c>
      <c r="GV652" s="626">
        <f t="shared" si="3978"/>
        <v>0.55</v>
      </c>
      <c r="GW652" s="626">
        <f t="shared" si="3978"/>
        <v>0.5</v>
      </c>
      <c r="GX652" s="626">
        <f t="shared" si="3978"/>
        <v>0.935</v>
      </c>
      <c r="GY652" s="626">
        <f t="shared" si="3978"/>
        <v>0.15</v>
      </c>
      <c r="GZ652" s="626">
        <f t="shared" si="3978"/>
        <v>1</v>
      </c>
      <c r="HA652" s="632">
        <f t="shared" si="3978"/>
        <v>0.047</v>
      </c>
      <c r="HB652" s="632">
        <f t="shared" si="3978"/>
        <v>0.45</v>
      </c>
      <c r="HC652" s="632">
        <f t="shared" si="3978"/>
        <v>0.45</v>
      </c>
      <c r="HD652" s="632">
        <f t="shared" si="3978"/>
        <v>0.45</v>
      </c>
      <c r="HE652" s="632">
        <f t="shared" si="3978"/>
        <v>0.5</v>
      </c>
      <c r="HF652" s="632">
        <f t="shared" si="3978"/>
        <v>0.065</v>
      </c>
      <c r="HG652" s="632">
        <f t="shared" si="3978"/>
        <v>0.85</v>
      </c>
      <c r="HH652" s="632">
        <f t="shared" si="3978"/>
        <v>0</v>
      </c>
      <c r="HI652" s="68">
        <f t="shared" si="3910"/>
        <v>0</v>
      </c>
      <c r="HJ652" s="68" t="e">
        <f t="shared" si="3941"/>
        <v>#VALUE!</v>
      </c>
      <c r="HK652" s="202">
        <f t="shared" si="3942"/>
        <v>0.85</v>
      </c>
      <c r="HL652" s="464">
        <f t="shared" si="3943"/>
        <v>550000</v>
      </c>
      <c r="HM652" s="464">
        <f t="shared" si="3944"/>
        <v>480000</v>
      </c>
      <c r="HN652" s="192" t="e">
        <f t="shared" si="3911"/>
        <v>#VALUE!</v>
      </c>
      <c r="HO652" s="192" t="e">
        <f>HN652*HK652*$HO$2/HL652*1000000</f>
        <v>#VALUE!</v>
      </c>
      <c r="HP652" s="192" t="e">
        <f>HN652*HK652*$HP$2/HM652*1000000</f>
        <v>#VALUE!</v>
      </c>
    </row>
    <row r="653" customFormat="1" spans="1:224">
      <c r="A653" s="381">
        <v>648</v>
      </c>
      <c r="B653" s="54">
        <f ca="1" t="shared" si="3945"/>
        <v>43643</v>
      </c>
      <c r="C653" s="57">
        <f t="shared" si="3946"/>
        <v>0.0416666666666667</v>
      </c>
      <c r="D653" s="68" t="str">
        <f ca="1" t="shared" si="3912"/>
        <v>中班</v>
      </c>
      <c r="E653" s="68" t="str">
        <f ca="1" t="shared" si="3913"/>
        <v>丙</v>
      </c>
      <c r="F653" s="68">
        <f ca="1">SUMPRODUCT((成本日报!$A$3:$A$95=计划!B653)*(成本日报!$B$3:$B$95=计划!$D653),成本日报!$C$3:$C$95)</f>
        <v>3</v>
      </c>
      <c r="G653" s="382">
        <f ca="1" t="shared" si="3947"/>
        <v>43643.9583333318</v>
      </c>
      <c r="H653" s="382">
        <f ca="1" t="shared" si="3914"/>
        <v>43643.9652777762</v>
      </c>
      <c r="I653" s="382">
        <f ca="1" t="shared" si="3915"/>
        <v>43643.9708333318</v>
      </c>
      <c r="J653" s="382">
        <f ca="1" t="shared" si="3916"/>
        <v>43643.9999999984</v>
      </c>
      <c r="K653" s="382">
        <f ca="1" t="shared" si="3917"/>
        <v>43644.0624999984</v>
      </c>
      <c r="L653" s="382">
        <f ca="1" t="shared" si="3918"/>
        <v>43644.0833333318</v>
      </c>
      <c r="M653" s="398" t="str">
        <f>IF(_tag_month_day!A649="","",_tag_month_day!A649)</f>
        <v/>
      </c>
      <c r="N653" s="398" t="str">
        <f>IF(_tag_month_day!B649="","",_tag_month_day!B649)</f>
        <v/>
      </c>
      <c r="O653" s="399" t="e">
        <f t="shared" si="3919"/>
        <v>#VALUE!</v>
      </c>
      <c r="P653" s="398" t="str">
        <f>IF(_tag_month_day!C649="","",_tag_month_day!C649)</f>
        <v/>
      </c>
      <c r="Q653" s="398" t="str">
        <f>IF(_tag_month_day!D649="","",_tag_month_day!D649)</f>
        <v/>
      </c>
      <c r="R653" s="416">
        <f>IF(_tag_month_day!CB649="",R652,_tag_month_day!CB649/100)</f>
        <v>0.07</v>
      </c>
      <c r="S653" s="417" t="str">
        <f>IF(_tag_month_day!E649="","",_tag_month_day!E649)</f>
        <v/>
      </c>
      <c r="T653" s="417" t="str">
        <f>IF(_tag_month_day!F649="","",_tag_month_day!F649)</f>
        <v/>
      </c>
      <c r="U653" s="418" t="e">
        <f t="shared" si="3873"/>
        <v>#VALUE!</v>
      </c>
      <c r="V653" s="53" t="e">
        <f t="shared" si="3874"/>
        <v>#VALUE!</v>
      </c>
      <c r="W653" s="419" t="str">
        <f>IF(_jhy_month_day!A649="","",_jhy_month_day!A649)</f>
        <v/>
      </c>
      <c r="X653" s="420" t="str">
        <f>IF(_jhy_month_day!B649="","",_jhy_month_day!B649/100)</f>
        <v/>
      </c>
      <c r="Y653" s="420" t="str">
        <f>IF(_jhy_month_day!C649="","",_jhy_month_day!C649/100)</f>
        <v/>
      </c>
      <c r="Z653" s="439">
        <f t="shared" si="3963"/>
        <v>162</v>
      </c>
      <c r="AA653" s="440" t="str">
        <f>IF(_tag_month_day!G649="","",_tag_month_day!G649/100)</f>
        <v/>
      </c>
      <c r="AB653" s="440" t="str">
        <f>IF(_tag_month_day!H649="","",_tag_month_day!H649/100)</f>
        <v/>
      </c>
      <c r="AC653" s="193">
        <f t="shared" si="3920"/>
        <v>1.59963432013121</v>
      </c>
      <c r="AD653" s="441" t="str">
        <f t="shared" si="3921"/>
        <v/>
      </c>
      <c r="AE653" s="442" t="str">
        <f t="shared" si="3922"/>
        <v/>
      </c>
      <c r="AF653" s="443">
        <v>1</v>
      </c>
      <c r="AG653" s="68" t="str">
        <f>IF(_duihao_month_day!A649="","",_duihao_month_day!A649)</f>
        <v/>
      </c>
      <c r="AH653" s="463">
        <f>IF(_gyk_month_day!B649="",AH652,_gyk_month_day!B649)</f>
        <v>820</v>
      </c>
      <c r="AI653" s="464"/>
      <c r="AJ653" s="68" t="str">
        <f>IF(_tag_month_day!I649="","",_tag_month_day!I649)</f>
        <v/>
      </c>
      <c r="AK653" s="465" t="str">
        <f>IF(_tzyy_month_day!A649="","",_tzyy_month_day!A649)</f>
        <v/>
      </c>
      <c r="AL653" s="465" t="str">
        <f>IF(_tzyy_month_day!B649="","",_tzyy_month_day!B649)</f>
        <v/>
      </c>
      <c r="AM653" s="465" t="str">
        <f>IF(_tzyy_month_day!C649="","",_tzyy_month_day!C649)</f>
        <v/>
      </c>
      <c r="AN653" s="466" t="str">
        <f>IF(_tag_month_day!CG649="","",_tag_month_day!CG649)</f>
        <v/>
      </c>
      <c r="AO653" s="466" t="str">
        <f>IF(_tag_month_day!CH649="","",_tag_month_day!CH649)</f>
        <v/>
      </c>
      <c r="AP653" s="486" t="e">
        <f t="shared" si="3923"/>
        <v>#VALUE!</v>
      </c>
      <c r="AQ653" s="487" t="str">
        <f>IF(_tag_month_day!J649="","",_tag_month_day!J649/100)</f>
        <v/>
      </c>
      <c r="AR653" s="488">
        <f t="shared" si="3924"/>
        <v>1.3</v>
      </c>
      <c r="AS653" s="489" t="e">
        <f t="shared" si="3875"/>
        <v>#VALUE!</v>
      </c>
      <c r="AT653" s="489">
        <f t="shared" si="3925"/>
        <v>0</v>
      </c>
      <c r="AU653" s="490" t="str">
        <f>IF(_tag_month_day!K649="","",_tag_month_day!K649)</f>
        <v/>
      </c>
      <c r="AV653" s="491" t="str">
        <f>IF(_tag_month_day!L649="","",_tag_month_day!L649/100)</f>
        <v/>
      </c>
      <c r="AW653" s="420">
        <f t="shared" si="3847"/>
        <v>0</v>
      </c>
      <c r="AX653" s="420">
        <f t="shared" si="3926"/>
        <v>0</v>
      </c>
      <c r="AY653" s="420" t="str">
        <f>IF(_tag_month_day!M649="","",_tag_month_day!M649/100)</f>
        <v/>
      </c>
      <c r="AZ653" s="420" t="str">
        <f>IF(_tag_month_day!N649="","",_tag_month_day!N649/100)</f>
        <v/>
      </c>
      <c r="BA653" s="420" t="str">
        <f>IF(_tag_month_day!O649="","",_tag_month_day!O649/100)</f>
        <v/>
      </c>
      <c r="BB653" s="496" t="str">
        <f>IF(_tag_month_day!P649="","",_tag_month_day!P649/100)</f>
        <v/>
      </c>
      <c r="BC653" s="496">
        <f t="shared" si="3927"/>
        <v>0</v>
      </c>
      <c r="BD653" s="496" t="str">
        <f>IF(_tag_month_day!Q649="","",_tag_month_day!Q649/100)</f>
        <v/>
      </c>
      <c r="BE653" s="510" t="str">
        <f>IF(_tag_month_day!R649="","",_tag_month_day!R649/100)</f>
        <v/>
      </c>
      <c r="BF653" s="413" t="str">
        <f>IF(_tag_month_day!CC649="","",_tag_month_day!CC649/100)</f>
        <v/>
      </c>
      <c r="BG653" s="511" t="e">
        <f t="shared" si="3876"/>
        <v>#VALUE!</v>
      </c>
      <c r="BH653" s="198">
        <f t="shared" si="3877"/>
        <v>0</v>
      </c>
      <c r="BI653" s="512" t="e">
        <f>IF(CX653=0,BI652,(DK653*查询!$R$5+DL653*查询!$Q$5+DM653*查询!$N$5+DN653*查询!$O$5+DO653*查询!$P$5)*AF653/CX653)</f>
        <v>#VALUE!</v>
      </c>
      <c r="BJ653" s="512" t="e">
        <f>IF(CX653=0,BJ652,(DP653*查询!$S$5+DQ653*查询!$T$5+DR653*查询!$U$5)*AF653/CX653)</f>
        <v>#VALUE!</v>
      </c>
      <c r="BK653" s="512">
        <f t="shared" si="3928"/>
        <v>1</v>
      </c>
      <c r="BL653" s="513" t="str">
        <f>IF(_cfyc_month_day!A649="","",_cfyc_month_day!A649)</f>
        <v/>
      </c>
      <c r="BM653" s="513" t="str">
        <f>IF(_cfyc_month_day!B649="","",_cfyc_month_day!B649)</f>
        <v/>
      </c>
      <c r="BN653" s="513" t="str">
        <f>IF(_cfyc_month_day!C649="","",_cfyc_month_day!C649)</f>
        <v/>
      </c>
      <c r="BO653" s="522" t="str">
        <f>IF(_cfyc_month_day!D649="","",_cfyc_month_day!D649)</f>
        <v/>
      </c>
      <c r="BP653" s="522" t="str">
        <f>IF(_cfyc_month_day!E649="","",_cfyc_month_day!E649)</f>
        <v/>
      </c>
      <c r="BQ653" s="522" t="str">
        <f>IF(_cfyc_month_day!F649="","",_cfyc_month_day!F649)</f>
        <v/>
      </c>
      <c r="BR653" s="513" t="str">
        <f>IF(_tag_month_day!T649="","",_tag_month_day!T649)</f>
        <v/>
      </c>
      <c r="BS653" s="513" t="str">
        <f>IF(_tag_month_day!U649="","",_tag_month_day!U649)</f>
        <v/>
      </c>
      <c r="BT653" s="523" t="str">
        <f t="shared" si="3929"/>
        <v/>
      </c>
      <c r="BU653" s="223" t="str">
        <f>IF(_tag_month_day!V649="","",_tag_month_day!V649)</f>
        <v/>
      </c>
      <c r="BV653" s="206" t="str">
        <f>IF(_tag_month_day!W649="","",_tag_month_day!W649)</f>
        <v/>
      </c>
      <c r="BW653" s="540" t="str">
        <f>IF(_tag_month_day!X649="","",_tag_month_day!X649)</f>
        <v/>
      </c>
      <c r="BX653" s="540" t="str">
        <f>IF(_tag_month_day!Y649="","",_tag_month_day!Y649)</f>
        <v/>
      </c>
      <c r="BY653" s="541">
        <f ca="1" t="shared" si="3930"/>
        <v>43644.0833333318</v>
      </c>
      <c r="BZ653" s="542"/>
      <c r="CA653" s="562" t="str">
        <f>IF(_jhy2_month_day!A649="","",_jhy2_month_day!A649)</f>
        <v/>
      </c>
      <c r="CB653" s="464" t="str">
        <f>IF(_jhy2_month_day!B649="","",_jhy2_month_day!B649)</f>
        <v/>
      </c>
      <c r="CC653" s="464" t="str">
        <f>IF(_jhy2_month_day!C649="","",_jhy2_month_day!C649)</f>
        <v/>
      </c>
      <c r="CD653" s="464" t="str">
        <f>IF(_jhy2_month_day!D649="","",_jhy2_month_day!D649)</f>
        <v/>
      </c>
      <c r="CE653" s="464" t="str">
        <f>IF(_jhy2_month_day!E649="","",_jhy2_month_day!E649)</f>
        <v/>
      </c>
      <c r="CF653" s="464" t="str">
        <f>IF(_jhy2_month_day!F649="","",_jhy2_month_day!F649)</f>
        <v/>
      </c>
      <c r="CG653" s="464" t="str">
        <f>IF(_jhy2_month_day!G649="","",_jhy2_month_day!G649)</f>
        <v/>
      </c>
      <c r="CH653" s="464" t="str">
        <f>IF(_jhy2_month_day!H649="","",_jhy2_month_day!H649)</f>
        <v/>
      </c>
      <c r="CI653" s="464" t="str">
        <f>IF(_jhy2_month_day!I649="","",_jhy2_month_day!I649)</f>
        <v/>
      </c>
      <c r="CJ653" s="464" t="str">
        <f>IF(_jhy2_month_day!J649="","",_jhy2_month_day!J649)</f>
        <v/>
      </c>
      <c r="CK653" s="464" t="str">
        <f>IF(_jhy2_month_day!K649="","",_jhy2_month_day!K649)</f>
        <v/>
      </c>
      <c r="CL653" s="562" t="str">
        <f>IF(_jhy2_month_day!L649="","",_jhy2_month_day!L649)</f>
        <v/>
      </c>
      <c r="CM653" s="562" t="str">
        <f>IF(_jhy2_month_day!M649="","",_jhy2_month_day!M649)</f>
        <v/>
      </c>
      <c r="CN653" s="562" t="str">
        <f>IF(_jhy2_month_day!N649="","",_jhy2_month_day!N649)</f>
        <v/>
      </c>
      <c r="CO653" s="562" t="str">
        <f>IF(_jhy2_month_day!O649="","",_jhy2_month_day!O649)</f>
        <v/>
      </c>
      <c r="CP653" s="562" t="str">
        <f>IF(_jhy2_month_day!P649="","",_jhy2_month_day!P649)</f>
        <v/>
      </c>
      <c r="CQ653" s="562" t="str">
        <f>IF(_jhy2_month_day!Q649="","",_jhy2_month_day!Q649)</f>
        <v/>
      </c>
      <c r="CR653" s="563" t="str">
        <f>IF(_jhy2_month_day!R649="","",_jhy2_month_day!R649)</f>
        <v/>
      </c>
      <c r="CS653" s="576" t="str">
        <f>IF(_jhy2_month_day!S649="","",_jhy2_month_day!S649)</f>
        <v/>
      </c>
      <c r="CT653" s="562" t="str">
        <f>IF(_jhy2_month_day!T649="","",_jhy2_month_day!T649)</f>
        <v/>
      </c>
      <c r="CU653" s="577" t="e">
        <f t="shared" si="3878"/>
        <v>#VALUE!</v>
      </c>
      <c r="CV653" s="198" t="e">
        <f t="shared" si="3879"/>
        <v>#VALUE!</v>
      </c>
      <c r="CW653" s="192" t="e">
        <f t="shared" si="3880"/>
        <v>#VALUE!</v>
      </c>
      <c r="CX653" s="192" t="e">
        <f t="shared" si="3881"/>
        <v>#VALUE!</v>
      </c>
      <c r="CY653" s="202" t="e">
        <f t="shared" si="3882"/>
        <v>#VALUE!</v>
      </c>
      <c r="CZ653" s="192" t="e">
        <f t="shared" ref="CZ653:DI653" si="3979">$AJ653*EF653</f>
        <v>#VALUE!</v>
      </c>
      <c r="DA653" s="192" t="e">
        <f t="shared" si="3979"/>
        <v>#VALUE!</v>
      </c>
      <c r="DB653" s="192" t="e">
        <f t="shared" si="3979"/>
        <v>#VALUE!</v>
      </c>
      <c r="DC653" s="192" t="e">
        <f t="shared" si="3979"/>
        <v>#VALUE!</v>
      </c>
      <c r="DD653" s="192" t="e">
        <f t="shared" si="3979"/>
        <v>#VALUE!</v>
      </c>
      <c r="DE653" s="192" t="e">
        <f t="shared" si="3979"/>
        <v>#VALUE!</v>
      </c>
      <c r="DF653" s="192" t="e">
        <f t="shared" si="3979"/>
        <v>#VALUE!</v>
      </c>
      <c r="DG653" s="192" t="e">
        <f t="shared" si="3979"/>
        <v>#VALUE!</v>
      </c>
      <c r="DH653" s="192" t="e">
        <f t="shared" si="3979"/>
        <v>#VALUE!</v>
      </c>
      <c r="DI653" s="192" t="e">
        <f t="shared" si="3979"/>
        <v>#VALUE!</v>
      </c>
      <c r="DJ653" s="192" t="e">
        <f t="shared" si="3884"/>
        <v>#VALUE!</v>
      </c>
      <c r="DK653" s="192" t="e">
        <f t="shared" si="3885"/>
        <v>#VALUE!</v>
      </c>
      <c r="DL653" s="192" t="e">
        <f t="shared" si="3886"/>
        <v>#VALUE!</v>
      </c>
      <c r="DM653" s="192" t="e">
        <f t="shared" si="3887"/>
        <v>#VALUE!</v>
      </c>
      <c r="DN653" s="192" t="e">
        <f t="shared" si="3888"/>
        <v>#VALUE!</v>
      </c>
      <c r="DO653" s="192" t="e">
        <f t="shared" si="3889"/>
        <v>#VALUE!</v>
      </c>
      <c r="DP653" s="192" t="e">
        <f t="shared" si="3890"/>
        <v>#VALUE!</v>
      </c>
      <c r="DQ653" s="192" t="e">
        <f t="shared" si="3891"/>
        <v>#VALUE!</v>
      </c>
      <c r="DR653" s="192" t="e">
        <f t="shared" si="3892"/>
        <v>#VALUE!</v>
      </c>
      <c r="DS653" s="192" t="e">
        <f t="shared" si="3893"/>
        <v>#VALUE!</v>
      </c>
      <c r="DT653" s="192" t="e">
        <f t="shared" si="3894"/>
        <v>#VALUE!</v>
      </c>
      <c r="DU653" s="192" t="e">
        <f t="shared" si="3895"/>
        <v>#VALUE!</v>
      </c>
      <c r="DV653" s="198" t="e">
        <f t="shared" si="3896"/>
        <v>#VALUE!</v>
      </c>
      <c r="DW653" s="198" t="e">
        <f t="shared" si="3897"/>
        <v>#DIV/0!</v>
      </c>
      <c r="DX653" s="198" t="e">
        <f t="shared" si="3898"/>
        <v>#DIV/0!</v>
      </c>
      <c r="DY653" s="198" t="e">
        <f t="shared" si="3899"/>
        <v>#VALUE!</v>
      </c>
      <c r="DZ653" s="198" t="e">
        <f t="shared" si="3900"/>
        <v>#VALUE!</v>
      </c>
      <c r="EA653" s="198" t="e">
        <f t="shared" si="3901"/>
        <v>#VALUE!</v>
      </c>
      <c r="EB653" s="198" t="e">
        <f t="shared" si="3902"/>
        <v>#VALUE!</v>
      </c>
      <c r="EC653" s="198" t="e">
        <f t="shared" si="3903"/>
        <v>#DIV/0!</v>
      </c>
      <c r="ED653" s="198" t="e">
        <f t="shared" si="3904"/>
        <v>#VALUE!</v>
      </c>
      <c r="EE653" s="198" t="e">
        <f t="shared" si="3905"/>
        <v>#VALUE!</v>
      </c>
      <c r="EF653" s="198" t="e">
        <f t="shared" ref="EF653:EO653" si="3980">DV653/SUM($DV653:$EE653)</f>
        <v>#VALUE!</v>
      </c>
      <c r="EG653" s="198" t="e">
        <f t="shared" si="3980"/>
        <v>#DIV/0!</v>
      </c>
      <c r="EH653" s="198" t="e">
        <f t="shared" si="3980"/>
        <v>#DIV/0!</v>
      </c>
      <c r="EI653" s="198" t="e">
        <f t="shared" si="3980"/>
        <v>#VALUE!</v>
      </c>
      <c r="EJ653" s="198" t="e">
        <f t="shared" si="3980"/>
        <v>#VALUE!</v>
      </c>
      <c r="EK653" s="198" t="e">
        <f t="shared" si="3980"/>
        <v>#VALUE!</v>
      </c>
      <c r="EL653" s="198" t="e">
        <f t="shared" si="3980"/>
        <v>#VALUE!</v>
      </c>
      <c r="EM653" s="198" t="e">
        <f t="shared" si="3980"/>
        <v>#DIV/0!</v>
      </c>
      <c r="EN653" s="198" t="e">
        <f t="shared" si="3980"/>
        <v>#VALUE!</v>
      </c>
      <c r="EO653" s="198" t="e">
        <f t="shared" si="3980"/>
        <v>#VALUE!</v>
      </c>
      <c r="EP653" s="511">
        <f t="shared" ref="EP653:EW653" si="3981">EP652</f>
        <v>0.08</v>
      </c>
      <c r="EQ653" s="511">
        <f t="shared" si="3981"/>
        <v>0.015</v>
      </c>
      <c r="ER653" s="511">
        <f t="shared" si="3981"/>
        <v>0.015</v>
      </c>
      <c r="ES653" s="511">
        <f t="shared" si="3981"/>
        <v>0.015</v>
      </c>
      <c r="ET653" s="511">
        <f t="shared" si="3981"/>
        <v>0.015</v>
      </c>
      <c r="EU653" s="511">
        <f t="shared" si="3981"/>
        <v>0.09</v>
      </c>
      <c r="EV653" s="511">
        <f t="shared" si="3981"/>
        <v>0.09</v>
      </c>
      <c r="EW653" s="511">
        <f t="shared" si="3981"/>
        <v>0.09</v>
      </c>
      <c r="EX653" s="420" t="str">
        <f>IF(_tag_month_day!AS649="","",_tag_month_day!AS649/100)</f>
        <v/>
      </c>
      <c r="EY653" s="420" t="str">
        <f>IF(_tag_month_day!AT649="","",_tag_month_day!AT649/100)</f>
        <v/>
      </c>
      <c r="EZ653" s="420" t="str">
        <f>IF(_tag_month_day!AU649="","",_tag_month_day!AU649/100)</f>
        <v/>
      </c>
      <c r="FA653" s="420" t="str">
        <f>IF(_tag_month_day!AV649="","",_tag_month_day!AV649/100)</f>
        <v/>
      </c>
      <c r="FB653" s="420" t="str">
        <f>IF(_tag_month_day!AW649="","",_tag_month_day!AW649/100)</f>
        <v/>
      </c>
      <c r="FC653" s="420" t="str">
        <f>IF(_tag_month_day!AX649="","",_tag_month_day!AX649/100)</f>
        <v/>
      </c>
      <c r="FD653" s="510">
        <f t="shared" si="3934"/>
        <v>0.33</v>
      </c>
      <c r="FE653" s="510">
        <f t="shared" si="3935"/>
        <v>0.19</v>
      </c>
      <c r="FF653" s="510">
        <f t="shared" si="3936"/>
        <v>0.003</v>
      </c>
      <c r="FG653" s="510">
        <f t="shared" si="3937"/>
        <v>0</v>
      </c>
      <c r="FH653" s="603">
        <f t="shared" si="3938"/>
        <v>0.0001</v>
      </c>
      <c r="FI653" s="510">
        <f t="shared" ref="FI653:FR653" si="3982">FI652</f>
        <v>0.41</v>
      </c>
      <c r="FJ653" s="510">
        <f t="shared" si="3982"/>
        <v>0.11</v>
      </c>
      <c r="FK653" s="510">
        <f t="shared" si="3982"/>
        <v>0.015</v>
      </c>
      <c r="FL653" s="510">
        <f t="shared" si="3982"/>
        <v>0</v>
      </c>
      <c r="FM653" s="603">
        <f t="shared" si="3982"/>
        <v>0.0001</v>
      </c>
      <c r="FN653" s="510" t="str">
        <f>IF(_tag_month_day!AY649="","",_tag_month_day!AY649/100)</f>
        <v/>
      </c>
      <c r="FO653" s="510" t="str">
        <f>IF(_tag_month_day!AZ649="","",_tag_month_day!AZ649/100)</f>
        <v/>
      </c>
      <c r="FP653" s="510" t="str">
        <f>IF(_tag_month_day!BA649="","",_tag_month_day!BA649/100)</f>
        <v/>
      </c>
      <c r="FQ653" s="510" t="str">
        <f>IF(_tag_month_day!BB649="","",_tag_month_day!BB649/100)</f>
        <v/>
      </c>
      <c r="FR653" s="603" t="str">
        <f>IF(_tag_month_day!BC649="","",_tag_month_day!BC649/100)</f>
        <v/>
      </c>
      <c r="FS653" s="510" t="str">
        <f>IF(_tag_month_day!BD649="","",_tag_month_day!BD649/100)</f>
        <v/>
      </c>
      <c r="FT653" s="510" t="str">
        <f>IF(_tag_month_day!BE649="","",_tag_month_day!BE649/100)</f>
        <v/>
      </c>
      <c r="FU653" s="510" t="str">
        <f>IF(_tag_month_day!BF649="","",_tag_month_day!BF649/100)</f>
        <v/>
      </c>
      <c r="FV653" s="510" t="str">
        <f>IF(_tag_month_day!BG649="","",_tag_month_day!BG649/100)</f>
        <v/>
      </c>
      <c r="FW653" s="603" t="str">
        <f>IF(_tag_month_day!BH649="","",_tag_month_day!BH649/100)</f>
        <v/>
      </c>
      <c r="FX653" s="510" t="str">
        <f>IF(_tag_month_day!BI649="","",_tag_month_day!BI649/100)</f>
        <v/>
      </c>
      <c r="FY653" s="510" t="str">
        <f>IF(_tag_month_day!BJ649="","",_tag_month_day!BJ649/100)</f>
        <v/>
      </c>
      <c r="FZ653" s="605" t="str">
        <f>IF(_tag_month_day!BK649="","",_tag_month_day!BK649/100)</f>
        <v/>
      </c>
      <c r="GA653" s="510" t="str">
        <f>IF(_tag_month_day!BL649="","",_tag_month_day!BL649/100)</f>
        <v/>
      </c>
      <c r="GB653" s="603" t="str">
        <f>IF(_tag_month_day!BM649="","",_tag_month_day!BM649/100)</f>
        <v/>
      </c>
      <c r="GC653" s="420" t="str">
        <f>IF(_tag_month_day!BN649="","",_tag_month_day!BN649/100)</f>
        <v/>
      </c>
      <c r="GD653" s="420" t="str">
        <f>IF(_tag_month_day!BO649="","",_tag_month_day!BO649/100)</f>
        <v/>
      </c>
      <c r="GE653" s="420" t="str">
        <f>IF(_tag_month_day!BP649="","",_tag_month_day!BP649/100)</f>
        <v/>
      </c>
      <c r="GF653" s="420" t="str">
        <f>IF(_tag_month_day!BQ649="","",_tag_month_day!BQ649/100)</f>
        <v/>
      </c>
      <c r="GG653" s="420" t="str">
        <f>IF(_tag_month_day!BR649="","",_tag_month_day!BR649/100)</f>
        <v/>
      </c>
      <c r="GH653" s="420" t="str">
        <f>IF(_tag_month_day!BS649="","",_tag_month_day!BS649/100)</f>
        <v/>
      </c>
      <c r="GI653" s="603" t="str">
        <f>IF(_tag_month_day!BT649="","",_tag_month_day!BT649/100)</f>
        <v/>
      </c>
      <c r="GJ653" s="612" t="str">
        <f>IF(_tag_month_day!BU649="","",_tag_month_day!BU649/100)</f>
        <v/>
      </c>
      <c r="GK653" s="620" t="str">
        <f>IF(_tag_month_day!BV649="",IF(_rlcf_month_day!A$2="","",_rlcf_month_day!A$2/100),_tag_month_day!BV649/100)</f>
        <v/>
      </c>
      <c r="GL653" s="620" t="str">
        <f>IF(_tag_month_day!BW649="",IF(_rlcf_month_day!B$2="","",_rlcf_month_day!B$2/100),_tag_month_day!BW649/100)</f>
        <v/>
      </c>
      <c r="GM653" s="621" t="str">
        <f>IF(_tag_month_day!BX649="",IF(_rlcf_month_day!C$2="","",_rlcf_month_day!C$2/100),_tag_month_day!BX649/100)</f>
        <v/>
      </c>
      <c r="GN653" s="620" t="str">
        <f>IF(_tag_month_day!BV649="",IF(_rlcf_month_day!A$2="","",_rlcf_month_day!A$2/100),_tag_month_day!BV649/100)</f>
        <v/>
      </c>
      <c r="GO653" s="620" t="str">
        <f>IF(_tag_month_day!BW649="",IF(_rlcf_month_day!B$2="","",_rlcf_month_day!B$2/100),_tag_month_day!BW649/100)</f>
        <v/>
      </c>
      <c r="GP653" s="620" t="str">
        <f>IF(_tag_month_day!CD649="",IF(_rlcf_month_day!E$2="","",_rlcf_month_day!E$2/100),_tag_month_day!CD649/100)</f>
        <v/>
      </c>
      <c r="GQ653" s="620" t="str">
        <f>IF(_tag_month_day!CE649="",IF(_rlcf_month_day!F$2="","",_rlcf_month_day!F$2/100),_tag_month_day!CE649/100)</f>
        <v/>
      </c>
      <c r="GR653" s="621" t="str">
        <f>IF(_tag_month_day!CF649="",IF(_rlcf_month_day!G$2="","",_rlcf_month_day!G$2/100),_tag_month_day!CF649/100)</f>
        <v/>
      </c>
      <c r="GS653" s="626">
        <f t="shared" ref="GS653:HH653" si="3983">GS652</f>
        <v>0.953</v>
      </c>
      <c r="GT653" s="626">
        <f t="shared" si="3983"/>
        <v>0.55</v>
      </c>
      <c r="GU653" s="626">
        <f t="shared" si="3983"/>
        <v>0.55</v>
      </c>
      <c r="GV653" s="626">
        <f t="shared" si="3983"/>
        <v>0.55</v>
      </c>
      <c r="GW653" s="626">
        <f t="shared" si="3983"/>
        <v>0.5</v>
      </c>
      <c r="GX653" s="626">
        <f t="shared" si="3983"/>
        <v>0.935</v>
      </c>
      <c r="GY653" s="626">
        <f t="shared" si="3983"/>
        <v>0.15</v>
      </c>
      <c r="GZ653" s="626">
        <f t="shared" si="3983"/>
        <v>1</v>
      </c>
      <c r="HA653" s="632">
        <f t="shared" si="3983"/>
        <v>0.047</v>
      </c>
      <c r="HB653" s="632">
        <f t="shared" si="3983"/>
        <v>0.45</v>
      </c>
      <c r="HC653" s="632">
        <f t="shared" si="3983"/>
        <v>0.45</v>
      </c>
      <c r="HD653" s="632">
        <f t="shared" si="3983"/>
        <v>0.45</v>
      </c>
      <c r="HE653" s="632">
        <f t="shared" si="3983"/>
        <v>0.5</v>
      </c>
      <c r="HF653" s="632">
        <f t="shared" si="3983"/>
        <v>0.065</v>
      </c>
      <c r="HG653" s="632">
        <f t="shared" si="3983"/>
        <v>0.85</v>
      </c>
      <c r="HH653" s="632">
        <f t="shared" si="3983"/>
        <v>0</v>
      </c>
      <c r="HI653" s="68">
        <f t="shared" si="3910"/>
        <v>0</v>
      </c>
      <c r="HJ653" s="68" t="e">
        <f t="shared" si="3941"/>
        <v>#VALUE!</v>
      </c>
      <c r="HK653" s="202">
        <f t="shared" si="3942"/>
        <v>0.85</v>
      </c>
      <c r="HL653" s="464">
        <f t="shared" si="3943"/>
        <v>550000</v>
      </c>
      <c r="HM653" s="464">
        <f t="shared" si="3944"/>
        <v>480000</v>
      </c>
      <c r="HN653" s="192" t="e">
        <f t="shared" si="3911"/>
        <v>#VALUE!</v>
      </c>
      <c r="HO653" s="192" t="e">
        <f>HN653*HK653*$HO$2/HL653*1000000</f>
        <v>#VALUE!</v>
      </c>
      <c r="HP653" s="192" t="e">
        <f>HN653*HK653*$HP$2/HM653*1000000</f>
        <v>#VALUE!</v>
      </c>
    </row>
    <row r="654" customFormat="1" spans="1:224">
      <c r="A654" s="381">
        <v>649</v>
      </c>
      <c r="B654" s="54">
        <f ca="1" t="shared" si="3945"/>
        <v>43644</v>
      </c>
      <c r="C654" s="57">
        <f t="shared" si="3946"/>
        <v>0.0416666666666667</v>
      </c>
      <c r="D654" s="68" t="str">
        <f ca="1" t="shared" si="3912"/>
        <v>夜班</v>
      </c>
      <c r="E654" s="68" t="str">
        <f ca="1" t="shared" si="3913"/>
        <v>丁</v>
      </c>
      <c r="F654" s="68">
        <f ca="1">SUMPRODUCT((成本日报!$A$3:$A$95=计划!B654)*(成本日报!$B$3:$B$95=计划!$D654),成本日报!$C$3:$C$95)</f>
        <v>4</v>
      </c>
      <c r="G654" s="382">
        <f ca="1" t="shared" si="3947"/>
        <v>43643.9999999984</v>
      </c>
      <c r="H654" s="382">
        <f ca="1" t="shared" si="3914"/>
        <v>43644.0069444429</v>
      </c>
      <c r="I654" s="382">
        <f ca="1" t="shared" si="3915"/>
        <v>43644.0124999984</v>
      </c>
      <c r="J654" s="382">
        <f ca="1" t="shared" si="3916"/>
        <v>43644.0416666651</v>
      </c>
      <c r="K654" s="382">
        <f ca="1" t="shared" si="3917"/>
        <v>43644.1041666651</v>
      </c>
      <c r="L654" s="382">
        <f ca="1" t="shared" si="3918"/>
        <v>43644.1249999984</v>
      </c>
      <c r="M654" s="398" t="str">
        <f>IF(_tag_month_day!A650="","",_tag_month_day!A650)</f>
        <v/>
      </c>
      <c r="N654" s="398" t="str">
        <f>IF(_tag_month_day!B650="","",_tag_month_day!B650)</f>
        <v/>
      </c>
      <c r="O654" s="399" t="e">
        <f t="shared" si="3919"/>
        <v>#VALUE!</v>
      </c>
      <c r="P654" s="398" t="str">
        <f>IF(_tag_month_day!C650="","",_tag_month_day!C650)</f>
        <v/>
      </c>
      <c r="Q654" s="398" t="str">
        <f>IF(_tag_month_day!D650="","",_tag_month_day!D650)</f>
        <v/>
      </c>
      <c r="R654" s="416">
        <f>IF(_tag_month_day!CB650="",R653,_tag_month_day!CB650/100)</f>
        <v>0.07</v>
      </c>
      <c r="S654" s="417" t="str">
        <f>IF(_tag_month_day!E650="","",_tag_month_day!E650)</f>
        <v/>
      </c>
      <c r="T654" s="417" t="str">
        <f>IF(_tag_month_day!F650="","",_tag_month_day!F650)</f>
        <v/>
      </c>
      <c r="U654" s="418" t="e">
        <f t="shared" si="3873"/>
        <v>#VALUE!</v>
      </c>
      <c r="V654" s="53" t="e">
        <f t="shared" si="3874"/>
        <v>#VALUE!</v>
      </c>
      <c r="W654" s="419" t="str">
        <f>IF(_jhy_month_day!A650="","",_jhy_month_day!A650)</f>
        <v/>
      </c>
      <c r="X654" s="420" t="str">
        <f>IF(_jhy_month_day!B650="","",_jhy_month_day!B650/100)</f>
        <v/>
      </c>
      <c r="Y654" s="420" t="str">
        <f>IF(_jhy_month_day!C650="","",_jhy_month_day!C650/100)</f>
        <v/>
      </c>
      <c r="Z654" s="439">
        <f t="shared" si="3963"/>
        <v>163</v>
      </c>
      <c r="AA654" s="440" t="str">
        <f>IF(_tag_month_day!G650="","",_tag_month_day!G650/100)</f>
        <v/>
      </c>
      <c r="AB654" s="440" t="str">
        <f>IF(_tag_month_day!H650="","",_tag_month_day!H650/100)</f>
        <v/>
      </c>
      <c r="AC654" s="193">
        <f t="shared" si="3920"/>
        <v>1.59963432013121</v>
      </c>
      <c r="AD654" s="441" t="str">
        <f t="shared" si="3921"/>
        <v/>
      </c>
      <c r="AE654" s="442" t="str">
        <f t="shared" si="3922"/>
        <v/>
      </c>
      <c r="AF654" s="443">
        <v>1</v>
      </c>
      <c r="AG654" s="68" t="str">
        <f>IF(_duihao_month_day!A650="","",_duihao_month_day!A650)</f>
        <v/>
      </c>
      <c r="AH654" s="463">
        <f>IF(_gyk_month_day!B650="",AH653,_gyk_month_day!B650)</f>
        <v>820</v>
      </c>
      <c r="AI654" s="464"/>
      <c r="AJ654" s="68" t="str">
        <f>IF(_tag_month_day!I650="","",_tag_month_day!I650)</f>
        <v/>
      </c>
      <c r="AK654" s="465" t="str">
        <f>IF(_tzyy_month_day!A650="","",_tzyy_month_day!A650)</f>
        <v/>
      </c>
      <c r="AL654" s="465" t="str">
        <f>IF(_tzyy_month_day!B650="","",_tzyy_month_day!B650)</f>
        <v/>
      </c>
      <c r="AM654" s="465" t="str">
        <f>IF(_tzyy_month_day!C650="","",_tzyy_month_day!C650)</f>
        <v/>
      </c>
      <c r="AN654" s="466" t="str">
        <f>IF(_tag_month_day!CG650="","",_tag_month_day!CG650)</f>
        <v/>
      </c>
      <c r="AO654" s="466" t="str">
        <f>IF(_tag_month_day!CH650="","",_tag_month_day!CH650)</f>
        <v/>
      </c>
      <c r="AP654" s="486" t="e">
        <f t="shared" si="3923"/>
        <v>#VALUE!</v>
      </c>
      <c r="AQ654" s="487" t="str">
        <f>IF(_tag_month_day!J650="","",_tag_month_day!J650/100)</f>
        <v/>
      </c>
      <c r="AR654" s="488">
        <f t="shared" si="3924"/>
        <v>1.3</v>
      </c>
      <c r="AS654" s="489" t="e">
        <f t="shared" si="3875"/>
        <v>#VALUE!</v>
      </c>
      <c r="AT654" s="489">
        <f t="shared" si="3925"/>
        <v>0</v>
      </c>
      <c r="AU654" s="490" t="str">
        <f>IF(_tag_month_day!K650="","",_tag_month_day!K650)</f>
        <v/>
      </c>
      <c r="AV654" s="491" t="str">
        <f>IF(_tag_month_day!L650="","",_tag_month_day!L650/100)</f>
        <v/>
      </c>
      <c r="AW654" s="420">
        <f t="shared" si="3847"/>
        <v>0</v>
      </c>
      <c r="AX654" s="420">
        <f t="shared" si="3926"/>
        <v>0</v>
      </c>
      <c r="AY654" s="420" t="str">
        <f>IF(_tag_month_day!M650="","",_tag_month_day!M650/100)</f>
        <v/>
      </c>
      <c r="AZ654" s="420" t="str">
        <f>IF(_tag_month_day!N650="","",_tag_month_day!N650/100)</f>
        <v/>
      </c>
      <c r="BA654" s="420" t="str">
        <f>IF(_tag_month_day!O650="","",_tag_month_day!O650/100)</f>
        <v/>
      </c>
      <c r="BB654" s="496" t="str">
        <f>IF(_tag_month_day!P650="","",_tag_month_day!P650/100)</f>
        <v/>
      </c>
      <c r="BC654" s="496">
        <f t="shared" si="3927"/>
        <v>0</v>
      </c>
      <c r="BD654" s="496" t="str">
        <f>IF(_tag_month_day!Q650="","",_tag_month_day!Q650/100)</f>
        <v/>
      </c>
      <c r="BE654" s="510" t="str">
        <f>IF(_tag_month_day!R650="","",_tag_month_day!R650/100)</f>
        <v/>
      </c>
      <c r="BF654" s="413" t="str">
        <f>IF(_tag_month_day!CC650="","",_tag_month_day!CC650/100)</f>
        <v/>
      </c>
      <c r="BG654" s="511" t="e">
        <f t="shared" si="3876"/>
        <v>#VALUE!</v>
      </c>
      <c r="BH654" s="198">
        <f t="shared" si="3877"/>
        <v>0</v>
      </c>
      <c r="BI654" s="512" t="e">
        <f>IF(CX654=0,BI653,(DK654*查询!$R$5+DL654*查询!$Q$5+DM654*查询!$N$5+DN654*查询!$O$5+DO654*查询!$P$5)*AF654/CX654)</f>
        <v>#VALUE!</v>
      </c>
      <c r="BJ654" s="512" t="e">
        <f>IF(CX654=0,BJ653,(DP654*查询!$S$5+DQ654*查询!$T$5+DR654*查询!$U$5)*AF654/CX654)</f>
        <v>#VALUE!</v>
      </c>
      <c r="BK654" s="512">
        <f t="shared" si="3928"/>
        <v>1</v>
      </c>
      <c r="BL654" s="513" t="str">
        <f>IF(_cfyc_month_day!A650="","",_cfyc_month_day!A650)</f>
        <v/>
      </c>
      <c r="BM654" s="513" t="str">
        <f>IF(_cfyc_month_day!B650="","",_cfyc_month_day!B650)</f>
        <v/>
      </c>
      <c r="BN654" s="513" t="str">
        <f>IF(_cfyc_month_day!C650="","",_cfyc_month_day!C650)</f>
        <v/>
      </c>
      <c r="BO654" s="522" t="str">
        <f>IF(_cfyc_month_day!D650="","",_cfyc_month_day!D650)</f>
        <v/>
      </c>
      <c r="BP654" s="522" t="str">
        <f>IF(_cfyc_month_day!E650="","",_cfyc_month_day!E650)</f>
        <v/>
      </c>
      <c r="BQ654" s="522" t="str">
        <f>IF(_cfyc_month_day!F650="","",_cfyc_month_day!F650)</f>
        <v/>
      </c>
      <c r="BR654" s="513" t="str">
        <f>IF(_tag_month_day!T650="","",_tag_month_day!T650)</f>
        <v/>
      </c>
      <c r="BS654" s="513" t="str">
        <f>IF(_tag_month_day!U650="","",_tag_month_day!U650)</f>
        <v/>
      </c>
      <c r="BT654" s="523" t="str">
        <f t="shared" si="3929"/>
        <v/>
      </c>
      <c r="BU654" s="223" t="str">
        <f>IF(_tag_month_day!V650="","",_tag_month_day!V650)</f>
        <v/>
      </c>
      <c r="BV654" s="206" t="str">
        <f>IF(_tag_month_day!W650="","",_tag_month_day!W650)</f>
        <v/>
      </c>
      <c r="BW654" s="540" t="str">
        <f>IF(_tag_month_day!X650="","",_tag_month_day!X650)</f>
        <v/>
      </c>
      <c r="BX654" s="540" t="str">
        <f>IF(_tag_month_day!Y650="","",_tag_month_day!Y650)</f>
        <v/>
      </c>
      <c r="BY654" s="541">
        <f ca="1" t="shared" si="3930"/>
        <v>43644.1249999984</v>
      </c>
      <c r="BZ654" s="542"/>
      <c r="CA654" s="543" t="str">
        <f>IF(_jhy2_month_day!A650="","",_jhy2_month_day!A650)</f>
        <v/>
      </c>
      <c r="CB654" s="464" t="str">
        <f>IF(_jhy2_month_day!B650="","",_jhy2_month_day!B650)</f>
        <v/>
      </c>
      <c r="CC654" s="464" t="str">
        <f>IF(_jhy2_month_day!C650="","",_jhy2_month_day!C650)</f>
        <v/>
      </c>
      <c r="CD654" s="464" t="str">
        <f>IF(_jhy2_month_day!D650="","",_jhy2_month_day!D650)</f>
        <v/>
      </c>
      <c r="CE654" s="464" t="str">
        <f>IF(_jhy2_month_day!E650="","",_jhy2_month_day!E650)</f>
        <v/>
      </c>
      <c r="CF654" s="464" t="str">
        <f>IF(_jhy2_month_day!F650="","",_jhy2_month_day!F650)</f>
        <v/>
      </c>
      <c r="CG654" s="464" t="str">
        <f>IF(_jhy2_month_day!G650="","",_jhy2_month_day!G650)</f>
        <v/>
      </c>
      <c r="CH654" s="464" t="str">
        <f>IF(_jhy2_month_day!H650="","",_jhy2_month_day!H650)</f>
        <v/>
      </c>
      <c r="CI654" s="464" t="str">
        <f>IF(_jhy2_month_day!I650="","",_jhy2_month_day!I650)</f>
        <v/>
      </c>
      <c r="CJ654" s="464" t="str">
        <f>IF(_jhy2_month_day!J650="","",_jhy2_month_day!J650)</f>
        <v/>
      </c>
      <c r="CK654" s="464" t="str">
        <f>IF(_jhy2_month_day!K650="","",_jhy2_month_day!K650)</f>
        <v/>
      </c>
      <c r="CL654" s="562" t="str">
        <f>IF(_jhy2_month_day!L650="","",_jhy2_month_day!L650)</f>
        <v/>
      </c>
      <c r="CM654" s="562" t="str">
        <f>IF(_jhy2_month_day!M650="","",_jhy2_month_day!M650)</f>
        <v/>
      </c>
      <c r="CN654" s="562" t="str">
        <f>IF(_jhy2_month_day!N650="","",_jhy2_month_day!N650)</f>
        <v/>
      </c>
      <c r="CO654" s="562" t="str">
        <f>IF(_jhy2_month_day!O650="","",_jhy2_month_day!O650)</f>
        <v/>
      </c>
      <c r="CP654" s="562" t="str">
        <f>IF(_jhy2_month_day!P650="","",_jhy2_month_day!P650)</f>
        <v/>
      </c>
      <c r="CQ654" s="562" t="str">
        <f>IF(_jhy2_month_day!Q650="","",_jhy2_month_day!Q650)</f>
        <v/>
      </c>
      <c r="CR654" s="563" t="str">
        <f>IF(_jhy2_month_day!R650="","",_jhy2_month_day!R650)</f>
        <v/>
      </c>
      <c r="CS654" s="576" t="str">
        <f>IF(_jhy2_month_day!S650="","",_jhy2_month_day!S650)</f>
        <v/>
      </c>
      <c r="CT654" s="562" t="str">
        <f>IF(_jhy2_month_day!T650="","",_jhy2_month_day!T650)</f>
        <v/>
      </c>
      <c r="CU654" s="577" t="e">
        <f t="shared" si="3878"/>
        <v>#VALUE!</v>
      </c>
      <c r="CV654" s="198" t="e">
        <f t="shared" si="3879"/>
        <v>#VALUE!</v>
      </c>
      <c r="CW654" s="192" t="e">
        <f t="shared" si="3880"/>
        <v>#VALUE!</v>
      </c>
      <c r="CX654" s="192" t="e">
        <f t="shared" si="3881"/>
        <v>#VALUE!</v>
      </c>
      <c r="CY654" s="202" t="e">
        <f t="shared" si="3882"/>
        <v>#VALUE!</v>
      </c>
      <c r="CZ654" s="192" t="e">
        <f t="shared" ref="CZ654:DI654" si="3984">$AJ654*EF654</f>
        <v>#VALUE!</v>
      </c>
      <c r="DA654" s="192" t="e">
        <f t="shared" si="3984"/>
        <v>#VALUE!</v>
      </c>
      <c r="DB654" s="192" t="e">
        <f t="shared" si="3984"/>
        <v>#VALUE!</v>
      </c>
      <c r="DC654" s="192" t="e">
        <f t="shared" si="3984"/>
        <v>#VALUE!</v>
      </c>
      <c r="DD654" s="192" t="e">
        <f t="shared" si="3984"/>
        <v>#VALUE!</v>
      </c>
      <c r="DE654" s="192" t="e">
        <f t="shared" si="3984"/>
        <v>#VALUE!</v>
      </c>
      <c r="DF654" s="192" t="e">
        <f t="shared" si="3984"/>
        <v>#VALUE!</v>
      </c>
      <c r="DG654" s="192" t="e">
        <f t="shared" si="3984"/>
        <v>#VALUE!</v>
      </c>
      <c r="DH654" s="192" t="e">
        <f t="shared" si="3984"/>
        <v>#VALUE!</v>
      </c>
      <c r="DI654" s="192" t="e">
        <f t="shared" si="3984"/>
        <v>#VALUE!</v>
      </c>
      <c r="DJ654" s="192" t="e">
        <f t="shared" si="3884"/>
        <v>#VALUE!</v>
      </c>
      <c r="DK654" s="192" t="e">
        <f t="shared" si="3885"/>
        <v>#VALUE!</v>
      </c>
      <c r="DL654" s="192" t="e">
        <f t="shared" si="3886"/>
        <v>#VALUE!</v>
      </c>
      <c r="DM654" s="192" t="e">
        <f t="shared" si="3887"/>
        <v>#VALUE!</v>
      </c>
      <c r="DN654" s="192" t="e">
        <f t="shared" si="3888"/>
        <v>#VALUE!</v>
      </c>
      <c r="DO654" s="192" t="e">
        <f t="shared" si="3889"/>
        <v>#VALUE!</v>
      </c>
      <c r="DP654" s="192" t="e">
        <f t="shared" si="3890"/>
        <v>#VALUE!</v>
      </c>
      <c r="DQ654" s="192" t="e">
        <f t="shared" si="3891"/>
        <v>#VALUE!</v>
      </c>
      <c r="DR654" s="192" t="e">
        <f t="shared" si="3892"/>
        <v>#VALUE!</v>
      </c>
      <c r="DS654" s="192" t="e">
        <f t="shared" si="3893"/>
        <v>#VALUE!</v>
      </c>
      <c r="DT654" s="192" t="e">
        <f t="shared" si="3894"/>
        <v>#VALUE!</v>
      </c>
      <c r="DU654" s="192" t="e">
        <f t="shared" si="3895"/>
        <v>#VALUE!</v>
      </c>
      <c r="DV654" s="198" t="e">
        <f t="shared" si="3896"/>
        <v>#VALUE!</v>
      </c>
      <c r="DW654" s="198" t="e">
        <f t="shared" si="3897"/>
        <v>#DIV/0!</v>
      </c>
      <c r="DX654" s="198" t="e">
        <f t="shared" si="3898"/>
        <v>#DIV/0!</v>
      </c>
      <c r="DY654" s="198" t="e">
        <f t="shared" si="3899"/>
        <v>#VALUE!</v>
      </c>
      <c r="DZ654" s="198" t="e">
        <f t="shared" si="3900"/>
        <v>#VALUE!</v>
      </c>
      <c r="EA654" s="198" t="e">
        <f t="shared" si="3901"/>
        <v>#VALUE!</v>
      </c>
      <c r="EB654" s="198" t="e">
        <f t="shared" si="3902"/>
        <v>#VALUE!</v>
      </c>
      <c r="EC654" s="198" t="e">
        <f t="shared" si="3903"/>
        <v>#DIV/0!</v>
      </c>
      <c r="ED654" s="198" t="e">
        <f t="shared" si="3904"/>
        <v>#VALUE!</v>
      </c>
      <c r="EE654" s="198" t="e">
        <f t="shared" si="3905"/>
        <v>#VALUE!</v>
      </c>
      <c r="EF654" s="198" t="e">
        <f t="shared" ref="EF654:EO654" si="3985">DV654/SUM($DV654:$EE654)</f>
        <v>#VALUE!</v>
      </c>
      <c r="EG654" s="198" t="e">
        <f t="shared" si="3985"/>
        <v>#DIV/0!</v>
      </c>
      <c r="EH654" s="198" t="e">
        <f t="shared" si="3985"/>
        <v>#DIV/0!</v>
      </c>
      <c r="EI654" s="198" t="e">
        <f t="shared" si="3985"/>
        <v>#VALUE!</v>
      </c>
      <c r="EJ654" s="198" t="e">
        <f t="shared" si="3985"/>
        <v>#VALUE!</v>
      </c>
      <c r="EK654" s="198" t="e">
        <f t="shared" si="3985"/>
        <v>#VALUE!</v>
      </c>
      <c r="EL654" s="198" t="e">
        <f t="shared" si="3985"/>
        <v>#VALUE!</v>
      </c>
      <c r="EM654" s="198" t="e">
        <f t="shared" si="3985"/>
        <v>#DIV/0!</v>
      </c>
      <c r="EN654" s="198" t="e">
        <f t="shared" si="3985"/>
        <v>#VALUE!</v>
      </c>
      <c r="EO654" s="198" t="e">
        <f t="shared" si="3985"/>
        <v>#VALUE!</v>
      </c>
      <c r="EP654" s="511">
        <f t="shared" ref="EP654:EW654" si="3986">EP653</f>
        <v>0.08</v>
      </c>
      <c r="EQ654" s="511">
        <f t="shared" si="3986"/>
        <v>0.015</v>
      </c>
      <c r="ER654" s="511">
        <f t="shared" si="3986"/>
        <v>0.015</v>
      </c>
      <c r="ES654" s="511">
        <f t="shared" si="3986"/>
        <v>0.015</v>
      </c>
      <c r="ET654" s="511">
        <f t="shared" si="3986"/>
        <v>0.015</v>
      </c>
      <c r="EU654" s="511">
        <f t="shared" si="3986"/>
        <v>0.09</v>
      </c>
      <c r="EV654" s="511">
        <f t="shared" si="3986"/>
        <v>0.09</v>
      </c>
      <c r="EW654" s="511">
        <f t="shared" si="3986"/>
        <v>0.09</v>
      </c>
      <c r="EX654" s="420" t="str">
        <f>IF(_tag_month_day!AS650="","",_tag_month_day!AS650/100)</f>
        <v/>
      </c>
      <c r="EY654" s="420" t="str">
        <f>IF(_tag_month_day!AT650="","",_tag_month_day!AT650/100)</f>
        <v/>
      </c>
      <c r="EZ654" s="420" t="str">
        <f>IF(_tag_month_day!AU650="","",_tag_month_day!AU650/100)</f>
        <v/>
      </c>
      <c r="FA654" s="420" t="str">
        <f>IF(_tag_month_day!AV650="","",_tag_month_day!AV650/100)</f>
        <v/>
      </c>
      <c r="FB654" s="420" t="str">
        <f>IF(_tag_month_day!AW650="","",_tag_month_day!AW650/100)</f>
        <v/>
      </c>
      <c r="FC654" s="420" t="str">
        <f>IF(_tag_month_day!AX650="","",_tag_month_day!AX650/100)</f>
        <v/>
      </c>
      <c r="FD654" s="510">
        <f t="shared" si="3934"/>
        <v>0.33</v>
      </c>
      <c r="FE654" s="510">
        <f t="shared" si="3935"/>
        <v>0.19</v>
      </c>
      <c r="FF654" s="510">
        <f t="shared" si="3936"/>
        <v>0.003</v>
      </c>
      <c r="FG654" s="510">
        <f t="shared" si="3937"/>
        <v>0</v>
      </c>
      <c r="FH654" s="603">
        <f t="shared" si="3938"/>
        <v>0.0001</v>
      </c>
      <c r="FI654" s="510">
        <f t="shared" ref="FI654:FR654" si="3987">FI653</f>
        <v>0.41</v>
      </c>
      <c r="FJ654" s="510">
        <f t="shared" si="3987"/>
        <v>0.11</v>
      </c>
      <c r="FK654" s="510">
        <f t="shared" si="3987"/>
        <v>0.015</v>
      </c>
      <c r="FL654" s="510">
        <f t="shared" si="3987"/>
        <v>0</v>
      </c>
      <c r="FM654" s="603">
        <f t="shared" si="3987"/>
        <v>0.0001</v>
      </c>
      <c r="FN654" s="510" t="str">
        <f>IF(_tag_month_day!AY650="","",_tag_month_day!AY650/100)</f>
        <v/>
      </c>
      <c r="FO654" s="510" t="str">
        <f>IF(_tag_month_day!AZ650="","",_tag_month_day!AZ650/100)</f>
        <v/>
      </c>
      <c r="FP654" s="510" t="str">
        <f>IF(_tag_month_day!BA650="","",_tag_month_day!BA650/100)</f>
        <v/>
      </c>
      <c r="FQ654" s="510" t="str">
        <f>IF(_tag_month_day!BB650="","",_tag_month_day!BB650/100)</f>
        <v/>
      </c>
      <c r="FR654" s="603" t="str">
        <f>IF(_tag_month_day!BC650="","",_tag_month_day!BC650/100)</f>
        <v/>
      </c>
      <c r="FS654" s="510" t="str">
        <f>IF(_tag_month_day!BD650="","",_tag_month_day!BD650/100)</f>
        <v/>
      </c>
      <c r="FT654" s="510" t="str">
        <f>IF(_tag_month_day!BE650="","",_tag_month_day!BE650/100)</f>
        <v/>
      </c>
      <c r="FU654" s="510" t="str">
        <f>IF(_tag_month_day!BF650="","",_tag_month_day!BF650/100)</f>
        <v/>
      </c>
      <c r="FV654" s="510" t="str">
        <f>IF(_tag_month_day!BG650="","",_tag_month_day!BG650/100)</f>
        <v/>
      </c>
      <c r="FW654" s="603" t="str">
        <f>IF(_tag_month_day!BH650="","",_tag_month_day!BH650/100)</f>
        <v/>
      </c>
      <c r="FX654" s="510" t="str">
        <f>IF(_tag_month_day!BI650="","",_tag_month_day!BI650/100)</f>
        <v/>
      </c>
      <c r="FY654" s="510" t="str">
        <f>IF(_tag_month_day!BJ650="","",_tag_month_day!BJ650/100)</f>
        <v/>
      </c>
      <c r="FZ654" s="605" t="str">
        <f>IF(_tag_month_day!BK650="","",_tag_month_day!BK650/100)</f>
        <v/>
      </c>
      <c r="GA654" s="510" t="str">
        <f>IF(_tag_month_day!BL650="","",_tag_month_day!BL650/100)</f>
        <v/>
      </c>
      <c r="GB654" s="603" t="str">
        <f>IF(_tag_month_day!BM650="","",_tag_month_day!BM650/100)</f>
        <v/>
      </c>
      <c r="GC654" s="420" t="str">
        <f>IF(_tag_month_day!BN650="","",_tag_month_day!BN650/100)</f>
        <v/>
      </c>
      <c r="GD654" s="420" t="str">
        <f>IF(_tag_month_day!BO650="","",_tag_month_day!BO650/100)</f>
        <v/>
      </c>
      <c r="GE654" s="420" t="str">
        <f>IF(_tag_month_day!BP650="","",_tag_month_day!BP650/100)</f>
        <v/>
      </c>
      <c r="GF654" s="420" t="str">
        <f>IF(_tag_month_day!BQ650="","",_tag_month_day!BQ650/100)</f>
        <v/>
      </c>
      <c r="GG654" s="420" t="str">
        <f>IF(_tag_month_day!BR650="","",_tag_month_day!BR650/100)</f>
        <v/>
      </c>
      <c r="GH654" s="420" t="str">
        <f>IF(_tag_month_day!BS650="","",_tag_month_day!BS650/100)</f>
        <v/>
      </c>
      <c r="GI654" s="603" t="str">
        <f>IF(_tag_month_day!BT650="","",_tag_month_day!BT650/100)</f>
        <v/>
      </c>
      <c r="GJ654" s="612" t="str">
        <f>IF(_tag_month_day!BU650="","",_tag_month_day!BU650/100)</f>
        <v/>
      </c>
      <c r="GK654" s="620" t="str">
        <f>IF(_tag_month_day!BV650="",IF(_rlcf_month_day!A$2="","",_rlcf_month_day!A$2/100),_tag_month_day!BV650/100)</f>
        <v/>
      </c>
      <c r="GL654" s="620" t="str">
        <f>IF(_tag_month_day!BW650="",IF(_rlcf_month_day!B$2="","",_rlcf_month_day!B$2/100),_tag_month_day!BW650/100)</f>
        <v/>
      </c>
      <c r="GM654" s="621" t="str">
        <f>IF(_tag_month_day!BX650="",IF(_rlcf_month_day!C$2="","",_rlcf_month_day!C$2/100),_tag_month_day!BX650/100)</f>
        <v/>
      </c>
      <c r="GN654" s="620" t="str">
        <f>IF(_tag_month_day!BV650="",IF(_rlcf_month_day!A$2="","",_rlcf_month_day!A$2/100),_tag_month_day!BV650/100)</f>
        <v/>
      </c>
      <c r="GO654" s="620" t="str">
        <f>IF(_tag_month_day!BW650="",IF(_rlcf_month_day!B$2="","",_rlcf_month_day!B$2/100),_tag_month_day!BW650/100)</f>
        <v/>
      </c>
      <c r="GP654" s="620" t="str">
        <f>IF(_tag_month_day!CD650="",IF(_rlcf_month_day!E$2="","",_rlcf_month_day!E$2/100),_tag_month_day!CD650/100)</f>
        <v/>
      </c>
      <c r="GQ654" s="620" t="str">
        <f>IF(_tag_month_day!CE650="",IF(_rlcf_month_day!F$2="","",_rlcf_month_day!F$2/100),_tag_month_day!CE650/100)</f>
        <v/>
      </c>
      <c r="GR654" s="621" t="str">
        <f>IF(_tag_month_day!CF650="",IF(_rlcf_month_day!G$2="","",_rlcf_month_day!G$2/100),_tag_month_day!CF650/100)</f>
        <v/>
      </c>
      <c r="GS654" s="626">
        <f t="shared" ref="GS654:HH654" si="3988">GS653</f>
        <v>0.953</v>
      </c>
      <c r="GT654" s="626">
        <f t="shared" si="3988"/>
        <v>0.55</v>
      </c>
      <c r="GU654" s="626">
        <f t="shared" si="3988"/>
        <v>0.55</v>
      </c>
      <c r="GV654" s="626">
        <f t="shared" si="3988"/>
        <v>0.55</v>
      </c>
      <c r="GW654" s="626">
        <f t="shared" si="3988"/>
        <v>0.5</v>
      </c>
      <c r="GX654" s="626">
        <f t="shared" si="3988"/>
        <v>0.935</v>
      </c>
      <c r="GY654" s="626">
        <f t="shared" si="3988"/>
        <v>0.15</v>
      </c>
      <c r="GZ654" s="626">
        <f t="shared" si="3988"/>
        <v>1</v>
      </c>
      <c r="HA654" s="632">
        <f t="shared" si="3988"/>
        <v>0.047</v>
      </c>
      <c r="HB654" s="632">
        <f t="shared" si="3988"/>
        <v>0.45</v>
      </c>
      <c r="HC654" s="632">
        <f t="shared" si="3988"/>
        <v>0.45</v>
      </c>
      <c r="HD654" s="632">
        <f t="shared" si="3988"/>
        <v>0.45</v>
      </c>
      <c r="HE654" s="632">
        <f t="shared" si="3988"/>
        <v>0.5</v>
      </c>
      <c r="HF654" s="632">
        <f t="shared" si="3988"/>
        <v>0.065</v>
      </c>
      <c r="HG654" s="632">
        <f t="shared" si="3988"/>
        <v>0.85</v>
      </c>
      <c r="HH654" s="632">
        <f t="shared" si="3988"/>
        <v>0</v>
      </c>
      <c r="HI654" s="68">
        <f t="shared" si="3910"/>
        <v>0</v>
      </c>
      <c r="HJ654" s="68" t="e">
        <f t="shared" si="3941"/>
        <v>#VALUE!</v>
      </c>
      <c r="HK654" s="202">
        <f t="shared" si="3942"/>
        <v>0.85</v>
      </c>
      <c r="HL654" s="464">
        <f t="shared" si="3943"/>
        <v>550000</v>
      </c>
      <c r="HM654" s="464">
        <f t="shared" si="3944"/>
        <v>480000</v>
      </c>
      <c r="HN654" s="192" t="e">
        <f t="shared" si="3911"/>
        <v>#VALUE!</v>
      </c>
      <c r="HO654" s="192" t="e">
        <f>HN654*HK654*$HO$2/HL654*1000000</f>
        <v>#VALUE!</v>
      </c>
      <c r="HP654" s="192" t="e">
        <f>HN654*HK654*$HP$2/HM654*1000000</f>
        <v>#VALUE!</v>
      </c>
    </row>
    <row r="655" customFormat="1" spans="1:224">
      <c r="A655" s="381">
        <v>650</v>
      </c>
      <c r="B655" s="54">
        <f ca="1" t="shared" si="3945"/>
        <v>43644</v>
      </c>
      <c r="C655" s="57">
        <f t="shared" si="3946"/>
        <v>0.0416666666666667</v>
      </c>
      <c r="D655" s="68" t="str">
        <f ca="1" t="shared" si="3912"/>
        <v>夜班</v>
      </c>
      <c r="E655" s="68" t="str">
        <f ca="1" t="shared" si="3913"/>
        <v>丁</v>
      </c>
      <c r="F655" s="68">
        <f ca="1">SUMPRODUCT((成本日报!$A$3:$A$95=计划!B655)*(成本日报!$B$3:$B$95=计划!$D655),成本日报!$C$3:$C$95)</f>
        <v>4</v>
      </c>
      <c r="G655" s="382">
        <f ca="1" t="shared" si="3947"/>
        <v>43644.0416666651</v>
      </c>
      <c r="H655" s="382">
        <f ca="1" t="shared" si="3914"/>
        <v>43644.0486111095</v>
      </c>
      <c r="I655" s="382">
        <f ca="1" t="shared" si="3915"/>
        <v>43644.0541666651</v>
      </c>
      <c r="J655" s="382">
        <f ca="1" t="shared" si="3916"/>
        <v>43644.0833333318</v>
      </c>
      <c r="K655" s="382">
        <f ca="1" t="shared" si="3917"/>
        <v>43644.1458333318</v>
      </c>
      <c r="L655" s="382">
        <f ca="1" t="shared" si="3918"/>
        <v>43644.1666666651</v>
      </c>
      <c r="M655" s="398" t="str">
        <f>IF(_tag_month_day!A651="","",_tag_month_day!A651)</f>
        <v/>
      </c>
      <c r="N655" s="398" t="str">
        <f>IF(_tag_month_day!B651="","",_tag_month_day!B651)</f>
        <v/>
      </c>
      <c r="O655" s="399" t="e">
        <f t="shared" si="3919"/>
        <v>#VALUE!</v>
      </c>
      <c r="P655" s="398" t="str">
        <f>IF(_tag_month_day!C651="","",_tag_month_day!C651)</f>
        <v/>
      </c>
      <c r="Q655" s="398" t="str">
        <f>IF(_tag_month_day!D651="","",_tag_month_day!D651)</f>
        <v/>
      </c>
      <c r="R655" s="416">
        <f>IF(_tag_month_day!CB651="",R654,_tag_month_day!CB651/100)</f>
        <v>0.07</v>
      </c>
      <c r="S655" s="417" t="str">
        <f>IF(_tag_month_day!E651="","",_tag_month_day!E651)</f>
        <v/>
      </c>
      <c r="T655" s="417" t="str">
        <f>IF(_tag_month_day!F651="","",_tag_month_day!F651)</f>
        <v/>
      </c>
      <c r="U655" s="418" t="e">
        <f t="shared" si="3873"/>
        <v>#VALUE!</v>
      </c>
      <c r="V655" s="53" t="e">
        <f t="shared" si="3874"/>
        <v>#VALUE!</v>
      </c>
      <c r="W655" s="419" t="str">
        <f>IF(_jhy_month_day!A651="","",_jhy_month_day!A651)</f>
        <v/>
      </c>
      <c r="X655" s="420" t="str">
        <f>IF(_jhy_month_day!B651="","",_jhy_month_day!B651/100)</f>
        <v/>
      </c>
      <c r="Y655" s="420" t="str">
        <f>IF(_jhy_month_day!C651="","",_jhy_month_day!C651/100)</f>
        <v/>
      </c>
      <c r="Z655" s="439">
        <f t="shared" si="3963"/>
        <v>163</v>
      </c>
      <c r="AA655" s="440" t="str">
        <f>IF(_tag_month_day!G651="","",_tag_month_day!G651/100)</f>
        <v/>
      </c>
      <c r="AB655" s="440" t="str">
        <f>IF(_tag_month_day!H651="","",_tag_month_day!H651/100)</f>
        <v/>
      </c>
      <c r="AC655" s="193">
        <f t="shared" si="3920"/>
        <v>1.59963432013121</v>
      </c>
      <c r="AD655" s="441" t="str">
        <f t="shared" si="3921"/>
        <v/>
      </c>
      <c r="AE655" s="442" t="str">
        <f t="shared" si="3922"/>
        <v/>
      </c>
      <c r="AF655" s="443">
        <v>1</v>
      </c>
      <c r="AG655" s="68" t="str">
        <f>IF(_duihao_month_day!A651="","",_duihao_month_day!A651)</f>
        <v/>
      </c>
      <c r="AH655" s="463">
        <f>IF(_gyk_month_day!B651="",AH654,_gyk_month_day!B651)</f>
        <v>820</v>
      </c>
      <c r="AI655" s="464"/>
      <c r="AJ655" s="68" t="str">
        <f>IF(_tag_month_day!I651="","",_tag_month_day!I651)</f>
        <v/>
      </c>
      <c r="AK655" s="465" t="str">
        <f>IF(_tzyy_month_day!A651="","",_tzyy_month_day!A651)</f>
        <v/>
      </c>
      <c r="AL655" s="465" t="str">
        <f>IF(_tzyy_month_day!B651="","",_tzyy_month_day!B651)</f>
        <v/>
      </c>
      <c r="AM655" s="465" t="str">
        <f>IF(_tzyy_month_day!C651="","",_tzyy_month_day!C651)</f>
        <v/>
      </c>
      <c r="AN655" s="466" t="str">
        <f>IF(_tag_month_day!CG651="","",_tag_month_day!CG651)</f>
        <v/>
      </c>
      <c r="AO655" s="466" t="str">
        <f>IF(_tag_month_day!CH651="","",_tag_month_day!CH651)</f>
        <v/>
      </c>
      <c r="AP655" s="486" t="e">
        <f t="shared" si="3923"/>
        <v>#VALUE!</v>
      </c>
      <c r="AQ655" s="487" t="str">
        <f>IF(_tag_month_day!J651="","",_tag_month_day!J651/100)</f>
        <v/>
      </c>
      <c r="AR655" s="488">
        <f t="shared" si="3924"/>
        <v>1.3</v>
      </c>
      <c r="AS655" s="489" t="e">
        <f t="shared" si="3875"/>
        <v>#VALUE!</v>
      </c>
      <c r="AT655" s="489">
        <f t="shared" si="3925"/>
        <v>0</v>
      </c>
      <c r="AU655" s="490" t="str">
        <f>IF(_tag_month_day!K651="","",_tag_month_day!K651)</f>
        <v/>
      </c>
      <c r="AV655" s="491" t="str">
        <f>IF(_tag_month_day!L651="","",_tag_month_day!L651/100)</f>
        <v/>
      </c>
      <c r="AW655" s="420">
        <f t="shared" si="3847"/>
        <v>0</v>
      </c>
      <c r="AX655" s="420">
        <f t="shared" si="3926"/>
        <v>0</v>
      </c>
      <c r="AY655" s="420" t="str">
        <f>IF(_tag_month_day!M651="","",_tag_month_day!M651/100)</f>
        <v/>
      </c>
      <c r="AZ655" s="420" t="str">
        <f>IF(_tag_month_day!N651="","",_tag_month_day!N651/100)</f>
        <v/>
      </c>
      <c r="BA655" s="420" t="str">
        <f>IF(_tag_month_day!O651="","",_tag_month_day!O651/100)</f>
        <v/>
      </c>
      <c r="BB655" s="496" t="str">
        <f>IF(_tag_month_day!P651="","",_tag_month_day!P651/100)</f>
        <v/>
      </c>
      <c r="BC655" s="496">
        <f t="shared" si="3927"/>
        <v>0</v>
      </c>
      <c r="BD655" s="496" t="str">
        <f>IF(_tag_month_day!Q651="","",_tag_month_day!Q651/100)</f>
        <v/>
      </c>
      <c r="BE655" s="510" t="str">
        <f>IF(_tag_month_day!R651="","",_tag_month_day!R651/100)</f>
        <v/>
      </c>
      <c r="BF655" s="413" t="str">
        <f>IF(_tag_month_day!CC651="","",_tag_month_day!CC651/100)</f>
        <v/>
      </c>
      <c r="BG655" s="511" t="e">
        <f t="shared" si="3876"/>
        <v>#VALUE!</v>
      </c>
      <c r="BH655" s="198">
        <f t="shared" si="3877"/>
        <v>0</v>
      </c>
      <c r="BI655" s="512" t="e">
        <f>IF(CX655=0,BI654,(DK655*查询!$R$5+DL655*查询!$Q$5+DM655*查询!$N$5+DN655*查询!$O$5+DO655*查询!$P$5)*AF655/CX655)</f>
        <v>#VALUE!</v>
      </c>
      <c r="BJ655" s="512" t="e">
        <f>IF(CX655=0,BJ654,(DP655*查询!$S$5+DQ655*查询!$T$5+DR655*查询!$U$5)*AF655/CX655)</f>
        <v>#VALUE!</v>
      </c>
      <c r="BK655" s="512">
        <f t="shared" si="3928"/>
        <v>1</v>
      </c>
      <c r="BL655" s="513" t="str">
        <f>IF(_cfyc_month_day!A651="","",_cfyc_month_day!A651)</f>
        <v/>
      </c>
      <c r="BM655" s="513" t="str">
        <f>IF(_cfyc_month_day!B651="","",_cfyc_month_day!B651)</f>
        <v/>
      </c>
      <c r="BN655" s="513" t="str">
        <f>IF(_cfyc_month_day!C651="","",_cfyc_month_day!C651)</f>
        <v/>
      </c>
      <c r="BO655" s="522" t="str">
        <f>IF(_cfyc_month_day!D651="","",_cfyc_month_day!D651)</f>
        <v/>
      </c>
      <c r="BP655" s="522" t="str">
        <f>IF(_cfyc_month_day!E651="","",_cfyc_month_day!E651)</f>
        <v/>
      </c>
      <c r="BQ655" s="522" t="str">
        <f>IF(_cfyc_month_day!F651="","",_cfyc_month_day!F651)</f>
        <v/>
      </c>
      <c r="BR655" s="513" t="str">
        <f>IF(_tag_month_day!T651="","",_tag_month_day!T651)</f>
        <v/>
      </c>
      <c r="BS655" s="513" t="str">
        <f>IF(_tag_month_day!U651="","",_tag_month_day!U651)</f>
        <v/>
      </c>
      <c r="BT655" s="523" t="str">
        <f t="shared" si="3929"/>
        <v/>
      </c>
      <c r="BU655" s="223" t="str">
        <f>IF(_tag_month_day!V651="","",_tag_month_day!V651)</f>
        <v/>
      </c>
      <c r="BV655" s="206" t="str">
        <f>IF(_tag_month_day!W651="","",_tag_month_day!W651)</f>
        <v/>
      </c>
      <c r="BW655" s="540" t="str">
        <f>IF(_tag_month_day!X651="","",_tag_month_day!X651)</f>
        <v/>
      </c>
      <c r="BX655" s="540" t="str">
        <f>IF(_tag_month_day!Y651="","",_tag_month_day!Y651)</f>
        <v/>
      </c>
      <c r="BY655" s="541">
        <f ca="1" t="shared" si="3930"/>
        <v>43644.1666666651</v>
      </c>
      <c r="BZ655" s="542"/>
      <c r="CA655" s="562" t="str">
        <f>IF(_jhy2_month_day!A651="","",_jhy2_month_day!A651)</f>
        <v/>
      </c>
      <c r="CB655" s="464" t="str">
        <f>IF(_jhy2_month_day!B651="","",_jhy2_month_day!B651)</f>
        <v/>
      </c>
      <c r="CC655" s="464" t="str">
        <f>IF(_jhy2_month_day!C651="","",_jhy2_month_day!C651)</f>
        <v/>
      </c>
      <c r="CD655" s="464" t="str">
        <f>IF(_jhy2_month_day!D651="","",_jhy2_month_day!D651)</f>
        <v/>
      </c>
      <c r="CE655" s="464" t="str">
        <f>IF(_jhy2_month_day!E651="","",_jhy2_month_day!E651)</f>
        <v/>
      </c>
      <c r="CF655" s="464" t="str">
        <f>IF(_jhy2_month_day!F651="","",_jhy2_month_day!F651)</f>
        <v/>
      </c>
      <c r="CG655" s="464" t="str">
        <f>IF(_jhy2_month_day!G651="","",_jhy2_month_day!G651)</f>
        <v/>
      </c>
      <c r="CH655" s="464" t="str">
        <f>IF(_jhy2_month_day!H651="","",_jhy2_month_day!H651)</f>
        <v/>
      </c>
      <c r="CI655" s="464" t="str">
        <f>IF(_jhy2_month_day!I651="","",_jhy2_month_day!I651)</f>
        <v/>
      </c>
      <c r="CJ655" s="464" t="str">
        <f>IF(_jhy2_month_day!J651="","",_jhy2_month_day!J651)</f>
        <v/>
      </c>
      <c r="CK655" s="464" t="str">
        <f>IF(_jhy2_month_day!K651="","",_jhy2_month_day!K651)</f>
        <v/>
      </c>
      <c r="CL655" s="562" t="str">
        <f>IF(_jhy2_month_day!L651="","",_jhy2_month_day!L651)</f>
        <v/>
      </c>
      <c r="CM655" s="562" t="str">
        <f>IF(_jhy2_month_day!M651="","",_jhy2_month_day!M651)</f>
        <v/>
      </c>
      <c r="CN655" s="562" t="str">
        <f>IF(_jhy2_month_day!N651="","",_jhy2_month_day!N651)</f>
        <v/>
      </c>
      <c r="CO655" s="562" t="str">
        <f>IF(_jhy2_month_day!O651="","",_jhy2_month_day!O651)</f>
        <v/>
      </c>
      <c r="CP655" s="562" t="str">
        <f>IF(_jhy2_month_day!P651="","",_jhy2_month_day!P651)</f>
        <v/>
      </c>
      <c r="CQ655" s="562" t="str">
        <f>IF(_jhy2_month_day!Q651="","",_jhy2_month_day!Q651)</f>
        <v/>
      </c>
      <c r="CR655" s="563" t="str">
        <f>IF(_jhy2_month_day!R651="","",_jhy2_month_day!R651)</f>
        <v/>
      </c>
      <c r="CS655" s="576" t="str">
        <f>IF(_jhy2_month_day!S651="","",_jhy2_month_day!S651)</f>
        <v/>
      </c>
      <c r="CT655" s="562" t="str">
        <f>IF(_jhy2_month_day!T651="","",_jhy2_month_day!T651)</f>
        <v/>
      </c>
      <c r="CU655" s="577" t="e">
        <f t="shared" si="3878"/>
        <v>#VALUE!</v>
      </c>
      <c r="CV655" s="198" t="e">
        <f t="shared" si="3879"/>
        <v>#VALUE!</v>
      </c>
      <c r="CW655" s="192" t="e">
        <f t="shared" si="3880"/>
        <v>#VALUE!</v>
      </c>
      <c r="CX655" s="192" t="e">
        <f t="shared" si="3881"/>
        <v>#VALUE!</v>
      </c>
      <c r="CY655" s="202" t="e">
        <f t="shared" si="3882"/>
        <v>#VALUE!</v>
      </c>
      <c r="CZ655" s="192" t="e">
        <f t="shared" ref="CZ655:DI655" si="3989">$AJ655*EF655</f>
        <v>#VALUE!</v>
      </c>
      <c r="DA655" s="192" t="e">
        <f t="shared" si="3989"/>
        <v>#VALUE!</v>
      </c>
      <c r="DB655" s="192" t="e">
        <f t="shared" si="3989"/>
        <v>#VALUE!</v>
      </c>
      <c r="DC655" s="192" t="e">
        <f t="shared" si="3989"/>
        <v>#VALUE!</v>
      </c>
      <c r="DD655" s="192" t="e">
        <f t="shared" si="3989"/>
        <v>#VALUE!</v>
      </c>
      <c r="DE655" s="192" t="e">
        <f t="shared" si="3989"/>
        <v>#VALUE!</v>
      </c>
      <c r="DF655" s="192" t="e">
        <f t="shared" si="3989"/>
        <v>#VALUE!</v>
      </c>
      <c r="DG655" s="192" t="e">
        <f t="shared" si="3989"/>
        <v>#VALUE!</v>
      </c>
      <c r="DH655" s="192" t="e">
        <f t="shared" si="3989"/>
        <v>#VALUE!</v>
      </c>
      <c r="DI655" s="192" t="e">
        <f t="shared" si="3989"/>
        <v>#VALUE!</v>
      </c>
      <c r="DJ655" s="192" t="e">
        <f t="shared" si="3884"/>
        <v>#VALUE!</v>
      </c>
      <c r="DK655" s="192" t="e">
        <f t="shared" si="3885"/>
        <v>#VALUE!</v>
      </c>
      <c r="DL655" s="192" t="e">
        <f t="shared" si="3886"/>
        <v>#VALUE!</v>
      </c>
      <c r="DM655" s="192" t="e">
        <f t="shared" si="3887"/>
        <v>#VALUE!</v>
      </c>
      <c r="DN655" s="192" t="e">
        <f t="shared" si="3888"/>
        <v>#VALUE!</v>
      </c>
      <c r="DO655" s="192" t="e">
        <f t="shared" si="3889"/>
        <v>#VALUE!</v>
      </c>
      <c r="DP655" s="192" t="e">
        <f t="shared" si="3890"/>
        <v>#VALUE!</v>
      </c>
      <c r="DQ655" s="192" t="e">
        <f t="shared" si="3891"/>
        <v>#VALUE!</v>
      </c>
      <c r="DR655" s="192" t="e">
        <f t="shared" si="3892"/>
        <v>#VALUE!</v>
      </c>
      <c r="DS655" s="192" t="e">
        <f t="shared" si="3893"/>
        <v>#VALUE!</v>
      </c>
      <c r="DT655" s="192" t="e">
        <f t="shared" si="3894"/>
        <v>#VALUE!</v>
      </c>
      <c r="DU655" s="192" t="e">
        <f t="shared" si="3895"/>
        <v>#VALUE!</v>
      </c>
      <c r="DV655" s="198" t="e">
        <f t="shared" si="3896"/>
        <v>#VALUE!</v>
      </c>
      <c r="DW655" s="198" t="e">
        <f t="shared" si="3897"/>
        <v>#DIV/0!</v>
      </c>
      <c r="DX655" s="198" t="e">
        <f t="shared" si="3898"/>
        <v>#DIV/0!</v>
      </c>
      <c r="DY655" s="198" t="e">
        <f t="shared" si="3899"/>
        <v>#VALUE!</v>
      </c>
      <c r="DZ655" s="198" t="e">
        <f t="shared" si="3900"/>
        <v>#VALUE!</v>
      </c>
      <c r="EA655" s="198" t="e">
        <f t="shared" si="3901"/>
        <v>#VALUE!</v>
      </c>
      <c r="EB655" s="198" t="e">
        <f t="shared" si="3902"/>
        <v>#VALUE!</v>
      </c>
      <c r="EC655" s="198" t="e">
        <f t="shared" si="3903"/>
        <v>#DIV/0!</v>
      </c>
      <c r="ED655" s="198" t="e">
        <f t="shared" si="3904"/>
        <v>#VALUE!</v>
      </c>
      <c r="EE655" s="198" t="e">
        <f t="shared" si="3905"/>
        <v>#VALUE!</v>
      </c>
      <c r="EF655" s="198" t="e">
        <f t="shared" ref="EF655:EO655" si="3990">DV655/SUM($DV655:$EE655)</f>
        <v>#VALUE!</v>
      </c>
      <c r="EG655" s="198" t="e">
        <f t="shared" si="3990"/>
        <v>#DIV/0!</v>
      </c>
      <c r="EH655" s="198" t="e">
        <f t="shared" si="3990"/>
        <v>#DIV/0!</v>
      </c>
      <c r="EI655" s="198" t="e">
        <f t="shared" si="3990"/>
        <v>#VALUE!</v>
      </c>
      <c r="EJ655" s="198" t="e">
        <f t="shared" si="3990"/>
        <v>#VALUE!</v>
      </c>
      <c r="EK655" s="198" t="e">
        <f t="shared" si="3990"/>
        <v>#VALUE!</v>
      </c>
      <c r="EL655" s="198" t="e">
        <f t="shared" si="3990"/>
        <v>#VALUE!</v>
      </c>
      <c r="EM655" s="198" t="e">
        <f t="shared" si="3990"/>
        <v>#DIV/0!</v>
      </c>
      <c r="EN655" s="198" t="e">
        <f t="shared" si="3990"/>
        <v>#VALUE!</v>
      </c>
      <c r="EO655" s="198" t="e">
        <f t="shared" si="3990"/>
        <v>#VALUE!</v>
      </c>
      <c r="EP655" s="511">
        <f t="shared" ref="EP655:EW655" si="3991">EP654</f>
        <v>0.08</v>
      </c>
      <c r="EQ655" s="511">
        <f t="shared" si="3991"/>
        <v>0.015</v>
      </c>
      <c r="ER655" s="511">
        <f t="shared" si="3991"/>
        <v>0.015</v>
      </c>
      <c r="ES655" s="511">
        <f t="shared" si="3991"/>
        <v>0.015</v>
      </c>
      <c r="ET655" s="511">
        <f t="shared" si="3991"/>
        <v>0.015</v>
      </c>
      <c r="EU655" s="511">
        <f t="shared" si="3991"/>
        <v>0.09</v>
      </c>
      <c r="EV655" s="511">
        <f t="shared" si="3991"/>
        <v>0.09</v>
      </c>
      <c r="EW655" s="511">
        <f t="shared" si="3991"/>
        <v>0.09</v>
      </c>
      <c r="EX655" s="420" t="str">
        <f>IF(_tag_month_day!AS651="","",_tag_month_day!AS651/100)</f>
        <v/>
      </c>
      <c r="EY655" s="420" t="str">
        <f>IF(_tag_month_day!AT651="","",_tag_month_day!AT651/100)</f>
        <v/>
      </c>
      <c r="EZ655" s="420" t="str">
        <f>IF(_tag_month_day!AU651="","",_tag_month_day!AU651/100)</f>
        <v/>
      </c>
      <c r="FA655" s="420" t="str">
        <f>IF(_tag_month_day!AV651="","",_tag_month_day!AV651/100)</f>
        <v/>
      </c>
      <c r="FB655" s="420" t="str">
        <f>IF(_tag_month_day!AW651="","",_tag_month_day!AW651/100)</f>
        <v/>
      </c>
      <c r="FC655" s="420" t="str">
        <f>IF(_tag_month_day!AX651="","",_tag_month_day!AX651/100)</f>
        <v/>
      </c>
      <c r="FD655" s="510">
        <f t="shared" si="3934"/>
        <v>0.33</v>
      </c>
      <c r="FE655" s="510">
        <f t="shared" si="3935"/>
        <v>0.19</v>
      </c>
      <c r="FF655" s="510">
        <f t="shared" si="3936"/>
        <v>0.003</v>
      </c>
      <c r="FG655" s="510">
        <f t="shared" si="3937"/>
        <v>0</v>
      </c>
      <c r="FH655" s="603">
        <f t="shared" si="3938"/>
        <v>0.0001</v>
      </c>
      <c r="FI655" s="510">
        <f t="shared" ref="FI655:FR655" si="3992">FI654</f>
        <v>0.41</v>
      </c>
      <c r="FJ655" s="510">
        <f t="shared" si="3992"/>
        <v>0.11</v>
      </c>
      <c r="FK655" s="510">
        <f t="shared" si="3992"/>
        <v>0.015</v>
      </c>
      <c r="FL655" s="510">
        <f t="shared" si="3992"/>
        <v>0</v>
      </c>
      <c r="FM655" s="603">
        <f t="shared" si="3992"/>
        <v>0.0001</v>
      </c>
      <c r="FN655" s="510" t="str">
        <f>IF(_tag_month_day!AY651="","",_tag_month_day!AY651/100)</f>
        <v/>
      </c>
      <c r="FO655" s="510" t="str">
        <f>IF(_tag_month_day!AZ651="","",_tag_month_day!AZ651/100)</f>
        <v/>
      </c>
      <c r="FP655" s="510" t="str">
        <f>IF(_tag_month_day!BA651="","",_tag_month_day!BA651/100)</f>
        <v/>
      </c>
      <c r="FQ655" s="510" t="str">
        <f>IF(_tag_month_day!BB651="","",_tag_month_day!BB651/100)</f>
        <v/>
      </c>
      <c r="FR655" s="603" t="str">
        <f>IF(_tag_month_day!BC651="","",_tag_month_day!BC651/100)</f>
        <v/>
      </c>
      <c r="FS655" s="510" t="str">
        <f>IF(_tag_month_day!BD651="","",_tag_month_day!BD651/100)</f>
        <v/>
      </c>
      <c r="FT655" s="510" t="str">
        <f>IF(_tag_month_day!BE651="","",_tag_month_day!BE651/100)</f>
        <v/>
      </c>
      <c r="FU655" s="510" t="str">
        <f>IF(_tag_month_day!BF651="","",_tag_month_day!BF651/100)</f>
        <v/>
      </c>
      <c r="FV655" s="510" t="str">
        <f>IF(_tag_month_day!BG651="","",_tag_month_day!BG651/100)</f>
        <v/>
      </c>
      <c r="FW655" s="603" t="str">
        <f>IF(_tag_month_day!BH651="","",_tag_month_day!BH651/100)</f>
        <v/>
      </c>
      <c r="FX655" s="510" t="str">
        <f>IF(_tag_month_day!BI651="","",_tag_month_day!BI651/100)</f>
        <v/>
      </c>
      <c r="FY655" s="510" t="str">
        <f>IF(_tag_month_day!BJ651="","",_tag_month_day!BJ651/100)</f>
        <v/>
      </c>
      <c r="FZ655" s="605" t="str">
        <f>IF(_tag_month_day!BK651="","",_tag_month_day!BK651/100)</f>
        <v/>
      </c>
      <c r="GA655" s="510" t="str">
        <f>IF(_tag_month_day!BL651="","",_tag_month_day!BL651/100)</f>
        <v/>
      </c>
      <c r="GB655" s="603" t="str">
        <f>IF(_tag_month_day!BM651="","",_tag_month_day!BM651/100)</f>
        <v/>
      </c>
      <c r="GC655" s="420" t="str">
        <f>IF(_tag_month_day!BN651="","",_tag_month_day!BN651/100)</f>
        <v/>
      </c>
      <c r="GD655" s="420" t="str">
        <f>IF(_tag_month_day!BO651="","",_tag_month_day!BO651/100)</f>
        <v/>
      </c>
      <c r="GE655" s="420" t="str">
        <f>IF(_tag_month_day!BP651="","",_tag_month_day!BP651/100)</f>
        <v/>
      </c>
      <c r="GF655" s="420" t="str">
        <f>IF(_tag_month_day!BQ651="","",_tag_month_day!BQ651/100)</f>
        <v/>
      </c>
      <c r="GG655" s="420" t="str">
        <f>IF(_tag_month_day!BR651="","",_tag_month_day!BR651/100)</f>
        <v/>
      </c>
      <c r="GH655" s="420" t="str">
        <f>IF(_tag_month_day!BS651="","",_tag_month_day!BS651/100)</f>
        <v/>
      </c>
      <c r="GI655" s="603" t="str">
        <f>IF(_tag_month_day!BT651="","",_tag_month_day!BT651/100)</f>
        <v/>
      </c>
      <c r="GJ655" s="612" t="str">
        <f>IF(_tag_month_day!BU651="","",_tag_month_day!BU651/100)</f>
        <v/>
      </c>
      <c r="GK655" s="620" t="str">
        <f>IF(_tag_month_day!BV651="",IF(_rlcf_month_day!A$2="","",_rlcf_month_day!A$2/100),_tag_month_day!BV651/100)</f>
        <v/>
      </c>
      <c r="GL655" s="620" t="str">
        <f>IF(_tag_month_day!BW651="",IF(_rlcf_month_day!B$2="","",_rlcf_month_day!B$2/100),_tag_month_day!BW651/100)</f>
        <v/>
      </c>
      <c r="GM655" s="621" t="str">
        <f>IF(_tag_month_day!BX651="",IF(_rlcf_month_day!C$2="","",_rlcf_month_day!C$2/100),_tag_month_day!BX651/100)</f>
        <v/>
      </c>
      <c r="GN655" s="620" t="str">
        <f>IF(_tag_month_day!BV651="",IF(_rlcf_month_day!A$2="","",_rlcf_month_day!A$2/100),_tag_month_day!BV651/100)</f>
        <v/>
      </c>
      <c r="GO655" s="620" t="str">
        <f>IF(_tag_month_day!BW651="",IF(_rlcf_month_day!B$2="","",_rlcf_month_day!B$2/100),_tag_month_day!BW651/100)</f>
        <v/>
      </c>
      <c r="GP655" s="620" t="str">
        <f>IF(_tag_month_day!CD651="",IF(_rlcf_month_day!E$2="","",_rlcf_month_day!E$2/100),_tag_month_day!CD651/100)</f>
        <v/>
      </c>
      <c r="GQ655" s="620" t="str">
        <f>IF(_tag_month_day!CE651="",IF(_rlcf_month_day!F$2="","",_rlcf_month_day!F$2/100),_tag_month_day!CE651/100)</f>
        <v/>
      </c>
      <c r="GR655" s="621" t="str">
        <f>IF(_tag_month_day!CF651="",IF(_rlcf_month_day!G$2="","",_rlcf_month_day!G$2/100),_tag_month_day!CF651/100)</f>
        <v/>
      </c>
      <c r="GS655" s="626">
        <f t="shared" ref="GS655:HH655" si="3993">GS654</f>
        <v>0.953</v>
      </c>
      <c r="GT655" s="626">
        <f t="shared" si="3993"/>
        <v>0.55</v>
      </c>
      <c r="GU655" s="626">
        <f t="shared" si="3993"/>
        <v>0.55</v>
      </c>
      <c r="GV655" s="626">
        <f t="shared" si="3993"/>
        <v>0.55</v>
      </c>
      <c r="GW655" s="626">
        <f t="shared" si="3993"/>
        <v>0.5</v>
      </c>
      <c r="GX655" s="626">
        <f t="shared" si="3993"/>
        <v>0.935</v>
      </c>
      <c r="GY655" s="626">
        <f t="shared" si="3993"/>
        <v>0.15</v>
      </c>
      <c r="GZ655" s="626">
        <f t="shared" si="3993"/>
        <v>1</v>
      </c>
      <c r="HA655" s="632">
        <f t="shared" si="3993"/>
        <v>0.047</v>
      </c>
      <c r="HB655" s="632">
        <f t="shared" si="3993"/>
        <v>0.45</v>
      </c>
      <c r="HC655" s="632">
        <f t="shared" si="3993"/>
        <v>0.45</v>
      </c>
      <c r="HD655" s="632">
        <f t="shared" si="3993"/>
        <v>0.45</v>
      </c>
      <c r="HE655" s="632">
        <f t="shared" si="3993"/>
        <v>0.5</v>
      </c>
      <c r="HF655" s="632">
        <f t="shared" si="3993"/>
        <v>0.065</v>
      </c>
      <c r="HG655" s="632">
        <f t="shared" si="3993"/>
        <v>0.85</v>
      </c>
      <c r="HH655" s="632">
        <f t="shared" si="3993"/>
        <v>0</v>
      </c>
      <c r="HI655" s="68">
        <f t="shared" si="3910"/>
        <v>0</v>
      </c>
      <c r="HJ655" s="68" t="e">
        <f t="shared" si="3941"/>
        <v>#VALUE!</v>
      </c>
      <c r="HK655" s="202">
        <f t="shared" si="3942"/>
        <v>0.85</v>
      </c>
      <c r="HL655" s="464">
        <f t="shared" si="3943"/>
        <v>550000</v>
      </c>
      <c r="HM655" s="464">
        <f t="shared" si="3944"/>
        <v>480000</v>
      </c>
      <c r="HN655" s="192" t="e">
        <f t="shared" si="3911"/>
        <v>#VALUE!</v>
      </c>
      <c r="HO655" s="192" t="e">
        <f>HN655*HK655*$HO$2/HL655*1000000</f>
        <v>#VALUE!</v>
      </c>
      <c r="HP655" s="192" t="e">
        <f>HN655*HK655*$HP$2/HM655*1000000</f>
        <v>#VALUE!</v>
      </c>
    </row>
    <row r="656" customFormat="1" spans="1:224">
      <c r="A656" s="381">
        <v>651</v>
      </c>
      <c r="B656" s="54">
        <f ca="1" t="shared" si="3945"/>
        <v>43644</v>
      </c>
      <c r="C656" s="57">
        <f t="shared" si="3946"/>
        <v>0.0416666666666667</v>
      </c>
      <c r="D656" s="68" t="str">
        <f ca="1" t="shared" si="3912"/>
        <v>夜班</v>
      </c>
      <c r="E656" s="68" t="str">
        <f ca="1" t="shared" si="3913"/>
        <v>丁</v>
      </c>
      <c r="F656" s="68">
        <f ca="1">SUMPRODUCT((成本日报!$A$3:$A$95=计划!B656)*(成本日报!$B$3:$B$95=计划!$D656),成本日报!$C$3:$C$95)</f>
        <v>4</v>
      </c>
      <c r="G656" s="382">
        <f ca="1" t="shared" si="3947"/>
        <v>43644.0833333318</v>
      </c>
      <c r="H656" s="382">
        <f ca="1" t="shared" si="3914"/>
        <v>43644.0902777762</v>
      </c>
      <c r="I656" s="382">
        <f ca="1" t="shared" si="3915"/>
        <v>43644.0958333318</v>
      </c>
      <c r="J656" s="382">
        <f ca="1" t="shared" si="3916"/>
        <v>43644.1249999984</v>
      </c>
      <c r="K656" s="382">
        <f ca="1" t="shared" si="3917"/>
        <v>43644.1874999984</v>
      </c>
      <c r="L656" s="382">
        <f ca="1" t="shared" si="3918"/>
        <v>43644.2083333318</v>
      </c>
      <c r="M656" s="398" t="str">
        <f>IF(_tag_month_day!A652="","",_tag_month_day!A652)</f>
        <v/>
      </c>
      <c r="N656" s="398" t="str">
        <f>IF(_tag_month_day!B652="","",_tag_month_day!B652)</f>
        <v/>
      </c>
      <c r="O656" s="399" t="e">
        <f t="shared" si="3919"/>
        <v>#VALUE!</v>
      </c>
      <c r="P656" s="398" t="str">
        <f>IF(_tag_month_day!C652="","",_tag_month_day!C652)</f>
        <v/>
      </c>
      <c r="Q656" s="398" t="str">
        <f>IF(_tag_month_day!D652="","",_tag_month_day!D652)</f>
        <v/>
      </c>
      <c r="R656" s="416">
        <f>IF(_tag_month_day!CB652="",R655,_tag_month_day!CB652/100)</f>
        <v>0.07</v>
      </c>
      <c r="S656" s="417" t="str">
        <f>IF(_tag_month_day!E652="","",_tag_month_day!E652)</f>
        <v/>
      </c>
      <c r="T656" s="417" t="str">
        <f>IF(_tag_month_day!F652="","",_tag_month_day!F652)</f>
        <v/>
      </c>
      <c r="U656" s="418" t="e">
        <f t="shared" si="3873"/>
        <v>#VALUE!</v>
      </c>
      <c r="V656" s="53" t="e">
        <f t="shared" si="3874"/>
        <v>#VALUE!</v>
      </c>
      <c r="W656" s="419" t="str">
        <f>IF(_jhy_month_day!A652="","",_jhy_month_day!A652)</f>
        <v/>
      </c>
      <c r="X656" s="420" t="str">
        <f>IF(_jhy_month_day!B652="","",_jhy_month_day!B652/100)</f>
        <v/>
      </c>
      <c r="Y656" s="420" t="str">
        <f>IF(_jhy_month_day!C652="","",_jhy_month_day!C652/100)</f>
        <v/>
      </c>
      <c r="Z656" s="439">
        <f t="shared" si="3963"/>
        <v>163</v>
      </c>
      <c r="AA656" s="440" t="str">
        <f>IF(_tag_month_day!G652="","",_tag_month_day!G652/100)</f>
        <v/>
      </c>
      <c r="AB656" s="440" t="str">
        <f>IF(_tag_month_day!H652="","",_tag_month_day!H652/100)</f>
        <v/>
      </c>
      <c r="AC656" s="193">
        <f t="shared" si="3920"/>
        <v>1.59963432013121</v>
      </c>
      <c r="AD656" s="441" t="str">
        <f t="shared" si="3921"/>
        <v/>
      </c>
      <c r="AE656" s="442" t="str">
        <f t="shared" si="3922"/>
        <v/>
      </c>
      <c r="AF656" s="443">
        <v>1</v>
      </c>
      <c r="AG656" s="68" t="str">
        <f>IF(_duihao_month_day!A652="","",_duihao_month_day!A652)</f>
        <v/>
      </c>
      <c r="AH656" s="463">
        <f>IF(_gyk_month_day!B652="",AH655,_gyk_month_day!B652)</f>
        <v>820</v>
      </c>
      <c r="AI656" s="464"/>
      <c r="AJ656" s="68" t="str">
        <f>IF(_tag_month_day!I652="","",_tag_month_day!I652)</f>
        <v/>
      </c>
      <c r="AK656" s="465" t="str">
        <f>IF(_tzyy_month_day!A652="","",_tzyy_month_day!A652)</f>
        <v/>
      </c>
      <c r="AL656" s="465" t="str">
        <f>IF(_tzyy_month_day!B652="","",_tzyy_month_day!B652)</f>
        <v/>
      </c>
      <c r="AM656" s="465" t="str">
        <f>IF(_tzyy_month_day!C652="","",_tzyy_month_day!C652)</f>
        <v/>
      </c>
      <c r="AN656" s="466" t="str">
        <f>IF(_tag_month_day!CG652="","",_tag_month_day!CG652)</f>
        <v/>
      </c>
      <c r="AO656" s="466" t="str">
        <f>IF(_tag_month_day!CH652="","",_tag_month_day!CH652)</f>
        <v/>
      </c>
      <c r="AP656" s="486" t="e">
        <f t="shared" si="3923"/>
        <v>#VALUE!</v>
      </c>
      <c r="AQ656" s="487" t="str">
        <f>IF(_tag_month_day!J652="","",_tag_month_day!J652/100)</f>
        <v/>
      </c>
      <c r="AR656" s="488">
        <f t="shared" si="3924"/>
        <v>1.3</v>
      </c>
      <c r="AS656" s="489" t="e">
        <f t="shared" si="3875"/>
        <v>#VALUE!</v>
      </c>
      <c r="AT656" s="489">
        <f t="shared" si="3925"/>
        <v>0</v>
      </c>
      <c r="AU656" s="490" t="str">
        <f>IF(_tag_month_day!K652="","",_tag_month_day!K652)</f>
        <v/>
      </c>
      <c r="AV656" s="491" t="str">
        <f>IF(_tag_month_day!L652="","",_tag_month_day!L652/100)</f>
        <v/>
      </c>
      <c r="AW656" s="420">
        <f t="shared" si="3847"/>
        <v>0</v>
      </c>
      <c r="AX656" s="420">
        <f t="shared" si="3926"/>
        <v>0</v>
      </c>
      <c r="AY656" s="420" t="str">
        <f>IF(_tag_month_day!M652="","",_tag_month_day!M652/100)</f>
        <v/>
      </c>
      <c r="AZ656" s="420" t="str">
        <f>IF(_tag_month_day!N652="","",_tag_month_day!N652/100)</f>
        <v/>
      </c>
      <c r="BA656" s="420" t="str">
        <f>IF(_tag_month_day!O652="","",_tag_month_day!O652/100)</f>
        <v/>
      </c>
      <c r="BB656" s="496" t="str">
        <f>IF(_tag_month_day!P652="","",_tag_month_day!P652/100)</f>
        <v/>
      </c>
      <c r="BC656" s="496">
        <f t="shared" si="3927"/>
        <v>0</v>
      </c>
      <c r="BD656" s="496" t="str">
        <f>IF(_tag_month_day!Q652="","",_tag_month_day!Q652/100)</f>
        <v/>
      </c>
      <c r="BE656" s="510" t="str">
        <f>IF(_tag_month_day!R652="","",_tag_month_day!R652/100)</f>
        <v/>
      </c>
      <c r="BF656" s="413" t="str">
        <f>IF(_tag_month_day!CC652="","",_tag_month_day!CC652/100)</f>
        <v/>
      </c>
      <c r="BG656" s="511" t="e">
        <f t="shared" si="3876"/>
        <v>#VALUE!</v>
      </c>
      <c r="BH656" s="198">
        <f t="shared" si="3877"/>
        <v>0</v>
      </c>
      <c r="BI656" s="512" t="e">
        <f>IF(CX656=0,BI655,(DK656*查询!$R$5+DL656*查询!$Q$5+DM656*查询!$N$5+DN656*查询!$O$5+DO656*查询!$P$5)*AF656/CX656)</f>
        <v>#VALUE!</v>
      </c>
      <c r="BJ656" s="512" t="e">
        <f>IF(CX656=0,BJ655,(DP656*查询!$S$5+DQ656*查询!$T$5+DR656*查询!$U$5)*AF656/CX656)</f>
        <v>#VALUE!</v>
      </c>
      <c r="BK656" s="512">
        <f t="shared" si="3928"/>
        <v>1</v>
      </c>
      <c r="BL656" s="513" t="str">
        <f>IF(_cfyc_month_day!A652="","",_cfyc_month_day!A652)</f>
        <v/>
      </c>
      <c r="BM656" s="513" t="str">
        <f>IF(_cfyc_month_day!B652="","",_cfyc_month_day!B652)</f>
        <v/>
      </c>
      <c r="BN656" s="513" t="str">
        <f>IF(_cfyc_month_day!C652="","",_cfyc_month_day!C652)</f>
        <v/>
      </c>
      <c r="BO656" s="522" t="str">
        <f>IF(_cfyc_month_day!D652="","",_cfyc_month_day!D652)</f>
        <v/>
      </c>
      <c r="BP656" s="522" t="str">
        <f>IF(_cfyc_month_day!E652="","",_cfyc_month_day!E652)</f>
        <v/>
      </c>
      <c r="BQ656" s="522" t="str">
        <f>IF(_cfyc_month_day!F652="","",_cfyc_month_day!F652)</f>
        <v/>
      </c>
      <c r="BR656" s="513" t="str">
        <f>IF(_tag_month_day!T652="","",_tag_month_day!T652)</f>
        <v/>
      </c>
      <c r="BS656" s="513" t="str">
        <f>IF(_tag_month_day!U652="","",_tag_month_day!U652)</f>
        <v/>
      </c>
      <c r="BT656" s="523" t="str">
        <f t="shared" si="3929"/>
        <v/>
      </c>
      <c r="BU656" s="223" t="str">
        <f>IF(_tag_month_day!V652="","",_tag_month_day!V652)</f>
        <v/>
      </c>
      <c r="BV656" s="206" t="str">
        <f>IF(_tag_month_day!W652="","",_tag_month_day!W652)</f>
        <v/>
      </c>
      <c r="BW656" s="540" t="str">
        <f>IF(_tag_month_day!X652="","",_tag_month_day!X652)</f>
        <v/>
      </c>
      <c r="BX656" s="540" t="str">
        <f>IF(_tag_month_day!Y652="","",_tag_month_day!Y652)</f>
        <v/>
      </c>
      <c r="BY656" s="541">
        <f ca="1" t="shared" si="3930"/>
        <v>43644.2083333318</v>
      </c>
      <c r="BZ656" s="542"/>
      <c r="CA656" s="543" t="str">
        <f>IF(_jhy2_month_day!A652="","",_jhy2_month_day!A652)</f>
        <v/>
      </c>
      <c r="CB656" s="464" t="str">
        <f>IF(_jhy2_month_day!B652="","",_jhy2_month_day!B652)</f>
        <v/>
      </c>
      <c r="CC656" s="464" t="str">
        <f>IF(_jhy2_month_day!C652="","",_jhy2_month_day!C652)</f>
        <v/>
      </c>
      <c r="CD656" s="464" t="str">
        <f>IF(_jhy2_month_day!D652="","",_jhy2_month_day!D652)</f>
        <v/>
      </c>
      <c r="CE656" s="464" t="str">
        <f>IF(_jhy2_month_day!E652="","",_jhy2_month_day!E652)</f>
        <v/>
      </c>
      <c r="CF656" s="464" t="str">
        <f>IF(_jhy2_month_day!F652="","",_jhy2_month_day!F652)</f>
        <v/>
      </c>
      <c r="CG656" s="464" t="str">
        <f>IF(_jhy2_month_day!G652="","",_jhy2_month_day!G652)</f>
        <v/>
      </c>
      <c r="CH656" s="464" t="str">
        <f>IF(_jhy2_month_day!H652="","",_jhy2_month_day!H652)</f>
        <v/>
      </c>
      <c r="CI656" s="464" t="str">
        <f>IF(_jhy2_month_day!I652="","",_jhy2_month_day!I652)</f>
        <v/>
      </c>
      <c r="CJ656" s="464" t="str">
        <f>IF(_jhy2_month_day!J652="","",_jhy2_month_day!J652)</f>
        <v/>
      </c>
      <c r="CK656" s="464" t="str">
        <f>IF(_jhy2_month_day!K652="","",_jhy2_month_day!K652)</f>
        <v/>
      </c>
      <c r="CL656" s="562" t="str">
        <f>IF(_jhy2_month_day!L652="","",_jhy2_month_day!L652)</f>
        <v/>
      </c>
      <c r="CM656" s="562" t="str">
        <f>IF(_jhy2_month_day!M652="","",_jhy2_month_day!M652)</f>
        <v/>
      </c>
      <c r="CN656" s="562" t="str">
        <f>IF(_jhy2_month_day!N652="","",_jhy2_month_day!N652)</f>
        <v/>
      </c>
      <c r="CO656" s="562" t="str">
        <f>IF(_jhy2_month_day!O652="","",_jhy2_month_day!O652)</f>
        <v/>
      </c>
      <c r="CP656" s="562" t="str">
        <f>IF(_jhy2_month_day!P652="","",_jhy2_month_day!P652)</f>
        <v/>
      </c>
      <c r="CQ656" s="562" t="str">
        <f>IF(_jhy2_month_day!Q652="","",_jhy2_month_day!Q652)</f>
        <v/>
      </c>
      <c r="CR656" s="563" t="str">
        <f>IF(_jhy2_month_day!R652="","",_jhy2_month_day!R652)</f>
        <v/>
      </c>
      <c r="CS656" s="576" t="str">
        <f>IF(_jhy2_month_day!S652="","",_jhy2_month_day!S652)</f>
        <v/>
      </c>
      <c r="CT656" s="562" t="str">
        <f>IF(_jhy2_month_day!T652="","",_jhy2_month_day!T652)</f>
        <v/>
      </c>
      <c r="CU656" s="577" t="e">
        <f t="shared" si="3878"/>
        <v>#VALUE!</v>
      </c>
      <c r="CV656" s="198" t="e">
        <f t="shared" si="3879"/>
        <v>#VALUE!</v>
      </c>
      <c r="CW656" s="192" t="e">
        <f t="shared" si="3880"/>
        <v>#VALUE!</v>
      </c>
      <c r="CX656" s="192" t="e">
        <f t="shared" si="3881"/>
        <v>#VALUE!</v>
      </c>
      <c r="CY656" s="202" t="e">
        <f t="shared" si="3882"/>
        <v>#VALUE!</v>
      </c>
      <c r="CZ656" s="192" t="e">
        <f t="shared" ref="CZ656:DI656" si="3994">$AJ656*EF656</f>
        <v>#VALUE!</v>
      </c>
      <c r="DA656" s="192" t="e">
        <f t="shared" si="3994"/>
        <v>#VALUE!</v>
      </c>
      <c r="DB656" s="192" t="e">
        <f t="shared" si="3994"/>
        <v>#VALUE!</v>
      </c>
      <c r="DC656" s="192" t="e">
        <f t="shared" si="3994"/>
        <v>#VALUE!</v>
      </c>
      <c r="DD656" s="192" t="e">
        <f t="shared" si="3994"/>
        <v>#VALUE!</v>
      </c>
      <c r="DE656" s="192" t="e">
        <f t="shared" si="3994"/>
        <v>#VALUE!</v>
      </c>
      <c r="DF656" s="192" t="e">
        <f t="shared" si="3994"/>
        <v>#VALUE!</v>
      </c>
      <c r="DG656" s="192" t="e">
        <f t="shared" si="3994"/>
        <v>#VALUE!</v>
      </c>
      <c r="DH656" s="192" t="e">
        <f t="shared" si="3994"/>
        <v>#VALUE!</v>
      </c>
      <c r="DI656" s="192" t="e">
        <f t="shared" si="3994"/>
        <v>#VALUE!</v>
      </c>
      <c r="DJ656" s="192" t="e">
        <f t="shared" si="3884"/>
        <v>#VALUE!</v>
      </c>
      <c r="DK656" s="192" t="e">
        <f t="shared" si="3885"/>
        <v>#VALUE!</v>
      </c>
      <c r="DL656" s="192" t="e">
        <f t="shared" si="3886"/>
        <v>#VALUE!</v>
      </c>
      <c r="DM656" s="192" t="e">
        <f t="shared" si="3887"/>
        <v>#VALUE!</v>
      </c>
      <c r="DN656" s="192" t="e">
        <f t="shared" si="3888"/>
        <v>#VALUE!</v>
      </c>
      <c r="DO656" s="192" t="e">
        <f t="shared" si="3889"/>
        <v>#VALUE!</v>
      </c>
      <c r="DP656" s="192" t="e">
        <f t="shared" si="3890"/>
        <v>#VALUE!</v>
      </c>
      <c r="DQ656" s="192" t="e">
        <f t="shared" si="3891"/>
        <v>#VALUE!</v>
      </c>
      <c r="DR656" s="192" t="e">
        <f t="shared" si="3892"/>
        <v>#VALUE!</v>
      </c>
      <c r="DS656" s="192" t="e">
        <f t="shared" si="3893"/>
        <v>#VALUE!</v>
      </c>
      <c r="DT656" s="192" t="e">
        <f t="shared" si="3894"/>
        <v>#VALUE!</v>
      </c>
      <c r="DU656" s="192" t="e">
        <f t="shared" si="3895"/>
        <v>#VALUE!</v>
      </c>
      <c r="DV656" s="198" t="e">
        <f t="shared" si="3896"/>
        <v>#VALUE!</v>
      </c>
      <c r="DW656" s="198" t="e">
        <f t="shared" si="3897"/>
        <v>#DIV/0!</v>
      </c>
      <c r="DX656" s="198" t="e">
        <f t="shared" si="3898"/>
        <v>#DIV/0!</v>
      </c>
      <c r="DY656" s="198" t="e">
        <f t="shared" si="3899"/>
        <v>#VALUE!</v>
      </c>
      <c r="DZ656" s="198" t="e">
        <f t="shared" si="3900"/>
        <v>#VALUE!</v>
      </c>
      <c r="EA656" s="198" t="e">
        <f t="shared" si="3901"/>
        <v>#VALUE!</v>
      </c>
      <c r="EB656" s="198" t="e">
        <f t="shared" si="3902"/>
        <v>#VALUE!</v>
      </c>
      <c r="EC656" s="198" t="e">
        <f t="shared" si="3903"/>
        <v>#DIV/0!</v>
      </c>
      <c r="ED656" s="198" t="e">
        <f t="shared" si="3904"/>
        <v>#VALUE!</v>
      </c>
      <c r="EE656" s="198" t="e">
        <f t="shared" si="3905"/>
        <v>#VALUE!</v>
      </c>
      <c r="EF656" s="198" t="e">
        <f t="shared" ref="EF656:EO656" si="3995">DV656/SUM($DV656:$EE656)</f>
        <v>#VALUE!</v>
      </c>
      <c r="EG656" s="198" t="e">
        <f t="shared" si="3995"/>
        <v>#DIV/0!</v>
      </c>
      <c r="EH656" s="198" t="e">
        <f t="shared" si="3995"/>
        <v>#DIV/0!</v>
      </c>
      <c r="EI656" s="198" t="e">
        <f t="shared" si="3995"/>
        <v>#VALUE!</v>
      </c>
      <c r="EJ656" s="198" t="e">
        <f t="shared" si="3995"/>
        <v>#VALUE!</v>
      </c>
      <c r="EK656" s="198" t="e">
        <f t="shared" si="3995"/>
        <v>#VALUE!</v>
      </c>
      <c r="EL656" s="198" t="e">
        <f t="shared" si="3995"/>
        <v>#VALUE!</v>
      </c>
      <c r="EM656" s="198" t="e">
        <f t="shared" si="3995"/>
        <v>#DIV/0!</v>
      </c>
      <c r="EN656" s="198" t="e">
        <f t="shared" si="3995"/>
        <v>#VALUE!</v>
      </c>
      <c r="EO656" s="198" t="e">
        <f t="shared" si="3995"/>
        <v>#VALUE!</v>
      </c>
      <c r="EP656" s="511">
        <f t="shared" ref="EP656:EW656" si="3996">EP655</f>
        <v>0.08</v>
      </c>
      <c r="EQ656" s="511">
        <f t="shared" si="3996"/>
        <v>0.015</v>
      </c>
      <c r="ER656" s="511">
        <f t="shared" si="3996"/>
        <v>0.015</v>
      </c>
      <c r="ES656" s="511">
        <f t="shared" si="3996"/>
        <v>0.015</v>
      </c>
      <c r="ET656" s="511">
        <f t="shared" si="3996"/>
        <v>0.015</v>
      </c>
      <c r="EU656" s="511">
        <f t="shared" si="3996"/>
        <v>0.09</v>
      </c>
      <c r="EV656" s="511">
        <f t="shared" si="3996"/>
        <v>0.09</v>
      </c>
      <c r="EW656" s="511">
        <f t="shared" si="3996"/>
        <v>0.09</v>
      </c>
      <c r="EX656" s="420" t="str">
        <f>IF(_tag_month_day!AS652="","",_tag_month_day!AS652/100)</f>
        <v/>
      </c>
      <c r="EY656" s="420" t="str">
        <f>IF(_tag_month_day!AT652="","",_tag_month_day!AT652/100)</f>
        <v/>
      </c>
      <c r="EZ656" s="420" t="str">
        <f>IF(_tag_month_day!AU652="","",_tag_month_day!AU652/100)</f>
        <v/>
      </c>
      <c r="FA656" s="420" t="str">
        <f>IF(_tag_month_day!AV652="","",_tag_month_day!AV652/100)</f>
        <v/>
      </c>
      <c r="FB656" s="420" t="str">
        <f>IF(_tag_month_day!AW652="","",_tag_month_day!AW652/100)</f>
        <v/>
      </c>
      <c r="FC656" s="420" t="str">
        <f>IF(_tag_month_day!AX652="","",_tag_month_day!AX652/100)</f>
        <v/>
      </c>
      <c r="FD656" s="510">
        <f t="shared" si="3934"/>
        <v>0.33</v>
      </c>
      <c r="FE656" s="510">
        <f t="shared" si="3935"/>
        <v>0.19</v>
      </c>
      <c r="FF656" s="510">
        <f t="shared" si="3936"/>
        <v>0.003</v>
      </c>
      <c r="FG656" s="510">
        <f t="shared" si="3937"/>
        <v>0</v>
      </c>
      <c r="FH656" s="603">
        <f t="shared" si="3938"/>
        <v>0.0001</v>
      </c>
      <c r="FI656" s="510">
        <f t="shared" ref="FI656:FR656" si="3997">FI655</f>
        <v>0.41</v>
      </c>
      <c r="FJ656" s="510">
        <f t="shared" si="3997"/>
        <v>0.11</v>
      </c>
      <c r="FK656" s="510">
        <f t="shared" si="3997"/>
        <v>0.015</v>
      </c>
      <c r="FL656" s="510">
        <f t="shared" si="3997"/>
        <v>0</v>
      </c>
      <c r="FM656" s="603">
        <f t="shared" si="3997"/>
        <v>0.0001</v>
      </c>
      <c r="FN656" s="510" t="str">
        <f>IF(_tag_month_day!AY652="","",_tag_month_day!AY652/100)</f>
        <v/>
      </c>
      <c r="FO656" s="510" t="str">
        <f>IF(_tag_month_day!AZ652="","",_tag_month_day!AZ652/100)</f>
        <v/>
      </c>
      <c r="FP656" s="510" t="str">
        <f>IF(_tag_month_day!BA652="","",_tag_month_day!BA652/100)</f>
        <v/>
      </c>
      <c r="FQ656" s="510" t="str">
        <f>IF(_tag_month_day!BB652="","",_tag_month_day!BB652/100)</f>
        <v/>
      </c>
      <c r="FR656" s="603" t="str">
        <f>IF(_tag_month_day!BC652="","",_tag_month_day!BC652/100)</f>
        <v/>
      </c>
      <c r="FS656" s="510" t="str">
        <f>IF(_tag_month_day!BD652="","",_tag_month_day!BD652/100)</f>
        <v/>
      </c>
      <c r="FT656" s="510" t="str">
        <f>IF(_tag_month_day!BE652="","",_tag_month_day!BE652/100)</f>
        <v/>
      </c>
      <c r="FU656" s="510" t="str">
        <f>IF(_tag_month_day!BF652="","",_tag_month_day!BF652/100)</f>
        <v/>
      </c>
      <c r="FV656" s="510" t="str">
        <f>IF(_tag_month_day!BG652="","",_tag_month_day!BG652/100)</f>
        <v/>
      </c>
      <c r="FW656" s="603" t="str">
        <f>IF(_tag_month_day!BH652="","",_tag_month_day!BH652/100)</f>
        <v/>
      </c>
      <c r="FX656" s="510" t="str">
        <f>IF(_tag_month_day!BI652="","",_tag_month_day!BI652/100)</f>
        <v/>
      </c>
      <c r="FY656" s="510" t="str">
        <f>IF(_tag_month_day!BJ652="","",_tag_month_day!BJ652/100)</f>
        <v/>
      </c>
      <c r="FZ656" s="605" t="str">
        <f>IF(_tag_month_day!BK652="","",_tag_month_day!BK652/100)</f>
        <v/>
      </c>
      <c r="GA656" s="510" t="str">
        <f>IF(_tag_month_day!BL652="","",_tag_month_day!BL652/100)</f>
        <v/>
      </c>
      <c r="GB656" s="603" t="str">
        <f>IF(_tag_month_day!BM652="","",_tag_month_day!BM652/100)</f>
        <v/>
      </c>
      <c r="GC656" s="420" t="str">
        <f>IF(_tag_month_day!BN652="","",_tag_month_day!BN652/100)</f>
        <v/>
      </c>
      <c r="GD656" s="420" t="str">
        <f>IF(_tag_month_day!BO652="","",_tag_month_day!BO652/100)</f>
        <v/>
      </c>
      <c r="GE656" s="420" t="str">
        <f>IF(_tag_month_day!BP652="","",_tag_month_day!BP652/100)</f>
        <v/>
      </c>
      <c r="GF656" s="420" t="str">
        <f>IF(_tag_month_day!BQ652="","",_tag_month_day!BQ652/100)</f>
        <v/>
      </c>
      <c r="GG656" s="420" t="str">
        <f>IF(_tag_month_day!BR652="","",_tag_month_day!BR652/100)</f>
        <v/>
      </c>
      <c r="GH656" s="420" t="str">
        <f>IF(_tag_month_day!BS652="","",_tag_month_day!BS652/100)</f>
        <v/>
      </c>
      <c r="GI656" s="603" t="str">
        <f>IF(_tag_month_day!BT652="","",_tag_month_day!BT652/100)</f>
        <v/>
      </c>
      <c r="GJ656" s="612" t="str">
        <f>IF(_tag_month_day!BU652="","",_tag_month_day!BU652/100)</f>
        <v/>
      </c>
      <c r="GK656" s="620" t="str">
        <f>IF(_tag_month_day!BV652="",IF(_rlcf_month_day!A$2="","",_rlcf_month_day!A$2/100),_tag_month_day!BV652/100)</f>
        <v/>
      </c>
      <c r="GL656" s="620" t="str">
        <f>IF(_tag_month_day!BW652="",IF(_rlcf_month_day!B$2="","",_rlcf_month_day!B$2/100),_tag_month_day!BW652/100)</f>
        <v/>
      </c>
      <c r="GM656" s="621" t="str">
        <f>IF(_tag_month_day!BX652="",IF(_rlcf_month_day!C$2="","",_rlcf_month_day!C$2/100),_tag_month_day!BX652/100)</f>
        <v/>
      </c>
      <c r="GN656" s="620" t="str">
        <f>IF(_tag_month_day!BV652="",IF(_rlcf_month_day!A$2="","",_rlcf_month_day!A$2/100),_tag_month_day!BV652/100)</f>
        <v/>
      </c>
      <c r="GO656" s="620" t="str">
        <f>IF(_tag_month_day!BW652="",IF(_rlcf_month_day!B$2="","",_rlcf_month_day!B$2/100),_tag_month_day!BW652/100)</f>
        <v/>
      </c>
      <c r="GP656" s="620" t="str">
        <f>IF(_tag_month_day!CD652="",IF(_rlcf_month_day!E$2="","",_rlcf_month_day!E$2/100),_tag_month_day!CD652/100)</f>
        <v/>
      </c>
      <c r="GQ656" s="620" t="str">
        <f>IF(_tag_month_day!CE652="",IF(_rlcf_month_day!F$2="","",_rlcf_month_day!F$2/100),_tag_month_day!CE652/100)</f>
        <v/>
      </c>
      <c r="GR656" s="621" t="str">
        <f>IF(_tag_month_day!CF652="",IF(_rlcf_month_day!G$2="","",_rlcf_month_day!G$2/100),_tag_month_day!CF652/100)</f>
        <v/>
      </c>
      <c r="GS656" s="626">
        <f t="shared" ref="GS656:HH656" si="3998">GS655</f>
        <v>0.953</v>
      </c>
      <c r="GT656" s="626">
        <f t="shared" si="3998"/>
        <v>0.55</v>
      </c>
      <c r="GU656" s="626">
        <f t="shared" si="3998"/>
        <v>0.55</v>
      </c>
      <c r="GV656" s="626">
        <f t="shared" si="3998"/>
        <v>0.55</v>
      </c>
      <c r="GW656" s="626">
        <f t="shared" si="3998"/>
        <v>0.5</v>
      </c>
      <c r="GX656" s="626">
        <f t="shared" si="3998"/>
        <v>0.935</v>
      </c>
      <c r="GY656" s="626">
        <f t="shared" si="3998"/>
        <v>0.15</v>
      </c>
      <c r="GZ656" s="626">
        <f t="shared" si="3998"/>
        <v>1</v>
      </c>
      <c r="HA656" s="632">
        <f t="shared" si="3998"/>
        <v>0.047</v>
      </c>
      <c r="HB656" s="632">
        <f t="shared" si="3998"/>
        <v>0.45</v>
      </c>
      <c r="HC656" s="632">
        <f t="shared" si="3998"/>
        <v>0.45</v>
      </c>
      <c r="HD656" s="632">
        <f t="shared" si="3998"/>
        <v>0.45</v>
      </c>
      <c r="HE656" s="632">
        <f t="shared" si="3998"/>
        <v>0.5</v>
      </c>
      <c r="HF656" s="632">
        <f t="shared" si="3998"/>
        <v>0.065</v>
      </c>
      <c r="HG656" s="632">
        <f t="shared" si="3998"/>
        <v>0.85</v>
      </c>
      <c r="HH656" s="632">
        <f t="shared" si="3998"/>
        <v>0</v>
      </c>
      <c r="HI656" s="68">
        <f t="shared" si="3910"/>
        <v>0</v>
      </c>
      <c r="HJ656" s="68" t="e">
        <f t="shared" si="3941"/>
        <v>#VALUE!</v>
      </c>
      <c r="HK656" s="202">
        <f t="shared" si="3942"/>
        <v>0.85</v>
      </c>
      <c r="HL656" s="464">
        <f t="shared" si="3943"/>
        <v>550000</v>
      </c>
      <c r="HM656" s="464">
        <f t="shared" si="3944"/>
        <v>480000</v>
      </c>
      <c r="HN656" s="192" t="e">
        <f t="shared" si="3911"/>
        <v>#VALUE!</v>
      </c>
      <c r="HO656" s="192" t="e">
        <f>HN656*HK656*$HO$2/HL656*1000000</f>
        <v>#VALUE!</v>
      </c>
      <c r="HP656" s="192" t="e">
        <f>HN656*HK656*$HP$2/HM656*1000000</f>
        <v>#VALUE!</v>
      </c>
    </row>
    <row r="657" customFormat="1" spans="1:224">
      <c r="A657" s="381">
        <v>652</v>
      </c>
      <c r="B657" s="54">
        <f ca="1" t="shared" si="3945"/>
        <v>43644</v>
      </c>
      <c r="C657" s="57">
        <f t="shared" si="3946"/>
        <v>0.0416666666666667</v>
      </c>
      <c r="D657" s="68" t="str">
        <f ca="1" t="shared" si="3912"/>
        <v>夜班</v>
      </c>
      <c r="E657" s="68" t="str">
        <f ca="1" t="shared" si="3913"/>
        <v>丁</v>
      </c>
      <c r="F657" s="68">
        <f ca="1">SUMPRODUCT((成本日报!$A$3:$A$95=计划!B657)*(成本日报!$B$3:$B$95=计划!$D657),成本日报!$C$3:$C$95)</f>
        <v>4</v>
      </c>
      <c r="G657" s="382">
        <f ca="1" t="shared" si="3947"/>
        <v>43644.1249999984</v>
      </c>
      <c r="H657" s="382">
        <f ca="1" t="shared" si="3914"/>
        <v>43644.1319444429</v>
      </c>
      <c r="I657" s="382">
        <f ca="1" t="shared" si="3915"/>
        <v>43644.1374999984</v>
      </c>
      <c r="J657" s="382">
        <f ca="1" t="shared" si="3916"/>
        <v>43644.1666666651</v>
      </c>
      <c r="K657" s="382">
        <f ca="1" t="shared" si="3917"/>
        <v>43644.2291666651</v>
      </c>
      <c r="L657" s="382">
        <f ca="1" t="shared" si="3918"/>
        <v>43644.2499999984</v>
      </c>
      <c r="M657" s="398" t="str">
        <f>IF(_tag_month_day!A653="","",_tag_month_day!A653)</f>
        <v/>
      </c>
      <c r="N657" s="398" t="str">
        <f>IF(_tag_month_day!B653="","",_tag_month_day!B653)</f>
        <v/>
      </c>
      <c r="O657" s="399" t="e">
        <f t="shared" si="3919"/>
        <v>#VALUE!</v>
      </c>
      <c r="P657" s="398" t="str">
        <f>IF(_tag_month_day!C653="","",_tag_month_day!C653)</f>
        <v/>
      </c>
      <c r="Q657" s="398" t="str">
        <f>IF(_tag_month_day!D653="","",_tag_month_day!D653)</f>
        <v/>
      </c>
      <c r="R657" s="416">
        <f>IF(_tag_month_day!CB653="",R656,_tag_month_day!CB653/100)</f>
        <v>0.07</v>
      </c>
      <c r="S657" s="417" t="str">
        <f>IF(_tag_month_day!E653="","",_tag_month_day!E653)</f>
        <v/>
      </c>
      <c r="T657" s="417" t="str">
        <f>IF(_tag_month_day!F653="","",_tag_month_day!F653)</f>
        <v/>
      </c>
      <c r="U657" s="418" t="e">
        <f t="shared" si="3873"/>
        <v>#VALUE!</v>
      </c>
      <c r="V657" s="53" t="e">
        <f t="shared" si="3874"/>
        <v>#VALUE!</v>
      </c>
      <c r="W657" s="419" t="str">
        <f>IF(_jhy_month_day!A653="","",_jhy_month_day!A653)</f>
        <v/>
      </c>
      <c r="X657" s="420" t="str">
        <f>IF(_jhy_month_day!B653="","",_jhy_month_day!B653/100)</f>
        <v/>
      </c>
      <c r="Y657" s="420" t="str">
        <f>IF(_jhy_month_day!C653="","",_jhy_month_day!C653/100)</f>
        <v/>
      </c>
      <c r="Z657" s="439">
        <f t="shared" si="3963"/>
        <v>163</v>
      </c>
      <c r="AA657" s="440" t="str">
        <f>IF(_tag_month_day!G653="","",_tag_month_day!G653/100)</f>
        <v/>
      </c>
      <c r="AB657" s="440" t="str">
        <f>IF(_tag_month_day!H653="","",_tag_month_day!H653/100)</f>
        <v/>
      </c>
      <c r="AC657" s="193">
        <f t="shared" si="3920"/>
        <v>1.59963432013121</v>
      </c>
      <c r="AD657" s="441" t="str">
        <f t="shared" si="3921"/>
        <v/>
      </c>
      <c r="AE657" s="442" t="str">
        <f t="shared" si="3922"/>
        <v/>
      </c>
      <c r="AF657" s="443">
        <v>1</v>
      </c>
      <c r="AG657" s="68" t="str">
        <f>IF(_duihao_month_day!A653="","",_duihao_month_day!A653)</f>
        <v/>
      </c>
      <c r="AH657" s="463">
        <f>IF(_gyk_month_day!B653="",AH656,_gyk_month_day!B653)</f>
        <v>820</v>
      </c>
      <c r="AI657" s="464"/>
      <c r="AJ657" s="68" t="str">
        <f>IF(_tag_month_day!I653="","",_tag_month_day!I653)</f>
        <v/>
      </c>
      <c r="AK657" s="465" t="str">
        <f>IF(_tzyy_month_day!A653="","",_tzyy_month_day!A653)</f>
        <v/>
      </c>
      <c r="AL657" s="465" t="str">
        <f>IF(_tzyy_month_day!B653="","",_tzyy_month_day!B653)</f>
        <v/>
      </c>
      <c r="AM657" s="465" t="str">
        <f>IF(_tzyy_month_day!C653="","",_tzyy_month_day!C653)</f>
        <v/>
      </c>
      <c r="AN657" s="466" t="str">
        <f>IF(_tag_month_day!CG653="","",_tag_month_day!CG653)</f>
        <v/>
      </c>
      <c r="AO657" s="466" t="str">
        <f>IF(_tag_month_day!CH653="","",_tag_month_day!CH653)</f>
        <v/>
      </c>
      <c r="AP657" s="486" t="e">
        <f t="shared" si="3923"/>
        <v>#VALUE!</v>
      </c>
      <c r="AQ657" s="487" t="str">
        <f>IF(_tag_month_day!J653="","",_tag_month_day!J653/100)</f>
        <v/>
      </c>
      <c r="AR657" s="488">
        <f t="shared" si="3924"/>
        <v>1.3</v>
      </c>
      <c r="AS657" s="489" t="e">
        <f t="shared" si="3875"/>
        <v>#VALUE!</v>
      </c>
      <c r="AT657" s="489">
        <f t="shared" si="3925"/>
        <v>0</v>
      </c>
      <c r="AU657" s="490" t="str">
        <f>IF(_tag_month_day!K653="","",_tag_month_day!K653)</f>
        <v/>
      </c>
      <c r="AV657" s="491" t="str">
        <f>IF(_tag_month_day!L653="","",_tag_month_day!L653/100)</f>
        <v/>
      </c>
      <c r="AW657" s="420">
        <f t="shared" si="3847"/>
        <v>0</v>
      </c>
      <c r="AX657" s="420">
        <f t="shared" si="3926"/>
        <v>0</v>
      </c>
      <c r="AY657" s="420" t="str">
        <f>IF(_tag_month_day!M653="","",_tag_month_day!M653/100)</f>
        <v/>
      </c>
      <c r="AZ657" s="420" t="str">
        <f>IF(_tag_month_day!N653="","",_tag_month_day!N653/100)</f>
        <v/>
      </c>
      <c r="BA657" s="420" t="str">
        <f>IF(_tag_month_day!O653="","",_tag_month_day!O653/100)</f>
        <v/>
      </c>
      <c r="BB657" s="496" t="str">
        <f>IF(_tag_month_day!P653="","",_tag_month_day!P653/100)</f>
        <v/>
      </c>
      <c r="BC657" s="496">
        <f t="shared" si="3927"/>
        <v>0</v>
      </c>
      <c r="BD657" s="496" t="str">
        <f>IF(_tag_month_day!Q653="","",_tag_month_day!Q653/100)</f>
        <v/>
      </c>
      <c r="BE657" s="510" t="str">
        <f>IF(_tag_month_day!R653="","",_tag_month_day!R653/100)</f>
        <v/>
      </c>
      <c r="BF657" s="413" t="str">
        <f>IF(_tag_month_day!CC653="","",_tag_month_day!CC653/100)</f>
        <v/>
      </c>
      <c r="BG657" s="511" t="e">
        <f t="shared" si="3876"/>
        <v>#VALUE!</v>
      </c>
      <c r="BH657" s="198">
        <f t="shared" si="3877"/>
        <v>0</v>
      </c>
      <c r="BI657" s="512" t="e">
        <f>IF(CX657=0,BI656,(DK657*查询!$R$5+DL657*查询!$Q$5+DM657*查询!$N$5+DN657*查询!$O$5+DO657*查询!$P$5)*AF657/CX657)</f>
        <v>#VALUE!</v>
      </c>
      <c r="BJ657" s="512" t="e">
        <f>IF(CX657=0,BJ656,(DP657*查询!$S$5+DQ657*查询!$T$5+DR657*查询!$U$5)*AF657/CX657)</f>
        <v>#VALUE!</v>
      </c>
      <c r="BK657" s="512">
        <f t="shared" si="3928"/>
        <v>1</v>
      </c>
      <c r="BL657" s="513" t="str">
        <f>IF(_cfyc_month_day!A653="","",_cfyc_month_day!A653)</f>
        <v/>
      </c>
      <c r="BM657" s="513" t="str">
        <f>IF(_cfyc_month_day!B653="","",_cfyc_month_day!B653)</f>
        <v/>
      </c>
      <c r="BN657" s="513" t="str">
        <f>IF(_cfyc_month_day!C653="","",_cfyc_month_day!C653)</f>
        <v/>
      </c>
      <c r="BO657" s="522" t="str">
        <f>IF(_cfyc_month_day!D653="","",_cfyc_month_day!D653)</f>
        <v/>
      </c>
      <c r="BP657" s="522" t="str">
        <f>IF(_cfyc_month_day!E653="","",_cfyc_month_day!E653)</f>
        <v/>
      </c>
      <c r="BQ657" s="522" t="str">
        <f>IF(_cfyc_month_day!F653="","",_cfyc_month_day!F653)</f>
        <v/>
      </c>
      <c r="BR657" s="513" t="str">
        <f>IF(_tag_month_day!T653="","",_tag_month_day!T653)</f>
        <v/>
      </c>
      <c r="BS657" s="513" t="str">
        <f>IF(_tag_month_day!U653="","",_tag_month_day!U653)</f>
        <v/>
      </c>
      <c r="BT657" s="523" t="str">
        <f t="shared" si="3929"/>
        <v/>
      </c>
      <c r="BU657" s="223" t="str">
        <f>IF(_tag_month_day!V653="","",_tag_month_day!V653)</f>
        <v/>
      </c>
      <c r="BV657" s="206" t="str">
        <f>IF(_tag_month_day!W653="","",_tag_month_day!W653)</f>
        <v/>
      </c>
      <c r="BW657" s="540" t="str">
        <f>IF(_tag_month_day!X653="","",_tag_month_day!X653)</f>
        <v/>
      </c>
      <c r="BX657" s="540" t="str">
        <f>IF(_tag_month_day!Y653="","",_tag_month_day!Y653)</f>
        <v/>
      </c>
      <c r="BY657" s="541">
        <f ca="1" t="shared" si="3930"/>
        <v>43644.2499999984</v>
      </c>
      <c r="BZ657" s="542"/>
      <c r="CA657" s="562" t="str">
        <f>IF(_jhy2_month_day!A653="","",_jhy2_month_day!A653)</f>
        <v/>
      </c>
      <c r="CB657" s="464" t="str">
        <f>IF(_jhy2_month_day!B653="","",_jhy2_month_day!B653)</f>
        <v/>
      </c>
      <c r="CC657" s="464" t="str">
        <f>IF(_jhy2_month_day!C653="","",_jhy2_month_day!C653)</f>
        <v/>
      </c>
      <c r="CD657" s="464" t="str">
        <f>IF(_jhy2_month_day!D653="","",_jhy2_month_day!D653)</f>
        <v/>
      </c>
      <c r="CE657" s="464" t="str">
        <f>IF(_jhy2_month_day!E653="","",_jhy2_month_day!E653)</f>
        <v/>
      </c>
      <c r="CF657" s="464" t="str">
        <f>IF(_jhy2_month_day!F653="","",_jhy2_month_day!F653)</f>
        <v/>
      </c>
      <c r="CG657" s="464" t="str">
        <f>IF(_jhy2_month_day!G653="","",_jhy2_month_day!G653)</f>
        <v/>
      </c>
      <c r="CH657" s="464" t="str">
        <f>IF(_jhy2_month_day!H653="","",_jhy2_month_day!H653)</f>
        <v/>
      </c>
      <c r="CI657" s="464" t="str">
        <f>IF(_jhy2_month_day!I653="","",_jhy2_month_day!I653)</f>
        <v/>
      </c>
      <c r="CJ657" s="464" t="str">
        <f>IF(_jhy2_month_day!J653="","",_jhy2_month_day!J653)</f>
        <v/>
      </c>
      <c r="CK657" s="464" t="str">
        <f>IF(_jhy2_month_day!K653="","",_jhy2_month_day!K653)</f>
        <v/>
      </c>
      <c r="CL657" s="562" t="str">
        <f>IF(_jhy2_month_day!L653="","",_jhy2_month_day!L653)</f>
        <v/>
      </c>
      <c r="CM657" s="562" t="str">
        <f>IF(_jhy2_month_day!M653="","",_jhy2_month_day!M653)</f>
        <v/>
      </c>
      <c r="CN657" s="562" t="str">
        <f>IF(_jhy2_month_day!N653="","",_jhy2_month_day!N653)</f>
        <v/>
      </c>
      <c r="CO657" s="562" t="str">
        <f>IF(_jhy2_month_day!O653="","",_jhy2_month_day!O653)</f>
        <v/>
      </c>
      <c r="CP657" s="562" t="str">
        <f>IF(_jhy2_month_day!P653="","",_jhy2_month_day!P653)</f>
        <v/>
      </c>
      <c r="CQ657" s="562" t="str">
        <f>IF(_jhy2_month_day!Q653="","",_jhy2_month_day!Q653)</f>
        <v/>
      </c>
      <c r="CR657" s="563" t="str">
        <f>IF(_jhy2_month_day!R653="","",_jhy2_month_day!R653)</f>
        <v/>
      </c>
      <c r="CS657" s="576" t="str">
        <f>IF(_jhy2_month_day!S653="","",_jhy2_month_day!S653)</f>
        <v/>
      </c>
      <c r="CT657" s="562" t="str">
        <f>IF(_jhy2_month_day!T653="","",_jhy2_month_day!T653)</f>
        <v/>
      </c>
      <c r="CU657" s="577" t="e">
        <f t="shared" si="3878"/>
        <v>#VALUE!</v>
      </c>
      <c r="CV657" s="198" t="e">
        <f t="shared" si="3879"/>
        <v>#VALUE!</v>
      </c>
      <c r="CW657" s="192" t="e">
        <f t="shared" si="3880"/>
        <v>#VALUE!</v>
      </c>
      <c r="CX657" s="192" t="e">
        <f t="shared" si="3881"/>
        <v>#VALUE!</v>
      </c>
      <c r="CY657" s="202" t="e">
        <f t="shared" si="3882"/>
        <v>#VALUE!</v>
      </c>
      <c r="CZ657" s="192" t="e">
        <f t="shared" ref="CZ657:DI657" si="3999">$AJ657*EF657</f>
        <v>#VALUE!</v>
      </c>
      <c r="DA657" s="192" t="e">
        <f t="shared" si="3999"/>
        <v>#VALUE!</v>
      </c>
      <c r="DB657" s="192" t="e">
        <f t="shared" si="3999"/>
        <v>#VALUE!</v>
      </c>
      <c r="DC657" s="192" t="e">
        <f t="shared" si="3999"/>
        <v>#VALUE!</v>
      </c>
      <c r="DD657" s="192" t="e">
        <f t="shared" si="3999"/>
        <v>#VALUE!</v>
      </c>
      <c r="DE657" s="192" t="e">
        <f t="shared" si="3999"/>
        <v>#VALUE!</v>
      </c>
      <c r="DF657" s="192" t="e">
        <f t="shared" si="3999"/>
        <v>#VALUE!</v>
      </c>
      <c r="DG657" s="192" t="e">
        <f t="shared" si="3999"/>
        <v>#VALUE!</v>
      </c>
      <c r="DH657" s="192" t="e">
        <f t="shared" si="3999"/>
        <v>#VALUE!</v>
      </c>
      <c r="DI657" s="192" t="e">
        <f t="shared" si="3999"/>
        <v>#VALUE!</v>
      </c>
      <c r="DJ657" s="192" t="e">
        <f t="shared" si="3884"/>
        <v>#VALUE!</v>
      </c>
      <c r="DK657" s="192" t="e">
        <f t="shared" si="3885"/>
        <v>#VALUE!</v>
      </c>
      <c r="DL657" s="192" t="e">
        <f t="shared" si="3886"/>
        <v>#VALUE!</v>
      </c>
      <c r="DM657" s="192" t="e">
        <f t="shared" si="3887"/>
        <v>#VALUE!</v>
      </c>
      <c r="DN657" s="192" t="e">
        <f t="shared" si="3888"/>
        <v>#VALUE!</v>
      </c>
      <c r="DO657" s="192" t="e">
        <f t="shared" si="3889"/>
        <v>#VALUE!</v>
      </c>
      <c r="DP657" s="192" t="e">
        <f t="shared" si="3890"/>
        <v>#VALUE!</v>
      </c>
      <c r="DQ657" s="192" t="e">
        <f t="shared" si="3891"/>
        <v>#VALUE!</v>
      </c>
      <c r="DR657" s="192" t="e">
        <f t="shared" si="3892"/>
        <v>#VALUE!</v>
      </c>
      <c r="DS657" s="192" t="e">
        <f t="shared" si="3893"/>
        <v>#VALUE!</v>
      </c>
      <c r="DT657" s="192" t="e">
        <f t="shared" si="3894"/>
        <v>#VALUE!</v>
      </c>
      <c r="DU657" s="192" t="e">
        <f t="shared" si="3895"/>
        <v>#VALUE!</v>
      </c>
      <c r="DV657" s="198" t="e">
        <f t="shared" si="3896"/>
        <v>#VALUE!</v>
      </c>
      <c r="DW657" s="198" t="e">
        <f t="shared" si="3897"/>
        <v>#DIV/0!</v>
      </c>
      <c r="DX657" s="198" t="e">
        <f t="shared" si="3898"/>
        <v>#DIV/0!</v>
      </c>
      <c r="DY657" s="198" t="e">
        <f t="shared" si="3899"/>
        <v>#VALUE!</v>
      </c>
      <c r="DZ657" s="198" t="e">
        <f t="shared" si="3900"/>
        <v>#VALUE!</v>
      </c>
      <c r="EA657" s="198" t="e">
        <f t="shared" si="3901"/>
        <v>#VALUE!</v>
      </c>
      <c r="EB657" s="198" t="e">
        <f t="shared" si="3902"/>
        <v>#VALUE!</v>
      </c>
      <c r="EC657" s="198" t="e">
        <f t="shared" si="3903"/>
        <v>#DIV/0!</v>
      </c>
      <c r="ED657" s="198" t="e">
        <f t="shared" si="3904"/>
        <v>#VALUE!</v>
      </c>
      <c r="EE657" s="198" t="e">
        <f t="shared" si="3905"/>
        <v>#VALUE!</v>
      </c>
      <c r="EF657" s="198" t="e">
        <f t="shared" ref="EF657:EO657" si="4000">DV657/SUM($DV657:$EE657)</f>
        <v>#VALUE!</v>
      </c>
      <c r="EG657" s="198" t="e">
        <f t="shared" si="4000"/>
        <v>#DIV/0!</v>
      </c>
      <c r="EH657" s="198" t="e">
        <f t="shared" si="4000"/>
        <v>#DIV/0!</v>
      </c>
      <c r="EI657" s="198" t="e">
        <f t="shared" si="4000"/>
        <v>#VALUE!</v>
      </c>
      <c r="EJ657" s="198" t="e">
        <f t="shared" si="4000"/>
        <v>#VALUE!</v>
      </c>
      <c r="EK657" s="198" t="e">
        <f t="shared" si="4000"/>
        <v>#VALUE!</v>
      </c>
      <c r="EL657" s="198" t="e">
        <f t="shared" si="4000"/>
        <v>#VALUE!</v>
      </c>
      <c r="EM657" s="198" t="e">
        <f t="shared" si="4000"/>
        <v>#DIV/0!</v>
      </c>
      <c r="EN657" s="198" t="e">
        <f t="shared" si="4000"/>
        <v>#VALUE!</v>
      </c>
      <c r="EO657" s="198" t="e">
        <f t="shared" si="4000"/>
        <v>#VALUE!</v>
      </c>
      <c r="EP657" s="511">
        <f t="shared" ref="EP657:EW657" si="4001">EP656</f>
        <v>0.08</v>
      </c>
      <c r="EQ657" s="511">
        <f t="shared" si="4001"/>
        <v>0.015</v>
      </c>
      <c r="ER657" s="511">
        <f t="shared" si="4001"/>
        <v>0.015</v>
      </c>
      <c r="ES657" s="511">
        <f t="shared" si="4001"/>
        <v>0.015</v>
      </c>
      <c r="ET657" s="511">
        <f t="shared" si="4001"/>
        <v>0.015</v>
      </c>
      <c r="EU657" s="511">
        <f t="shared" si="4001"/>
        <v>0.09</v>
      </c>
      <c r="EV657" s="511">
        <f t="shared" si="4001"/>
        <v>0.09</v>
      </c>
      <c r="EW657" s="511">
        <f t="shared" si="4001"/>
        <v>0.09</v>
      </c>
      <c r="EX657" s="420" t="str">
        <f>IF(_tag_month_day!AS653="","",_tag_month_day!AS653/100)</f>
        <v/>
      </c>
      <c r="EY657" s="420" t="str">
        <f>IF(_tag_month_day!AT653="","",_tag_month_day!AT653/100)</f>
        <v/>
      </c>
      <c r="EZ657" s="420" t="str">
        <f>IF(_tag_month_day!AU653="","",_tag_month_day!AU653/100)</f>
        <v/>
      </c>
      <c r="FA657" s="420" t="str">
        <f>IF(_tag_month_day!AV653="","",_tag_month_day!AV653/100)</f>
        <v/>
      </c>
      <c r="FB657" s="420" t="str">
        <f>IF(_tag_month_day!AW653="","",_tag_month_day!AW653/100)</f>
        <v/>
      </c>
      <c r="FC657" s="420" t="str">
        <f>IF(_tag_month_day!AX653="","",_tag_month_day!AX653/100)</f>
        <v/>
      </c>
      <c r="FD657" s="510">
        <f t="shared" si="3934"/>
        <v>0.33</v>
      </c>
      <c r="FE657" s="510">
        <f t="shared" si="3935"/>
        <v>0.19</v>
      </c>
      <c r="FF657" s="510">
        <f t="shared" si="3936"/>
        <v>0.003</v>
      </c>
      <c r="FG657" s="510">
        <f t="shared" si="3937"/>
        <v>0</v>
      </c>
      <c r="FH657" s="603">
        <f t="shared" si="3938"/>
        <v>0.0001</v>
      </c>
      <c r="FI657" s="510">
        <f t="shared" ref="FI657:FR657" si="4002">FI656</f>
        <v>0.41</v>
      </c>
      <c r="FJ657" s="510">
        <f t="shared" si="4002"/>
        <v>0.11</v>
      </c>
      <c r="FK657" s="510">
        <f t="shared" si="4002"/>
        <v>0.015</v>
      </c>
      <c r="FL657" s="510">
        <f t="shared" si="4002"/>
        <v>0</v>
      </c>
      <c r="FM657" s="603">
        <f t="shared" si="4002"/>
        <v>0.0001</v>
      </c>
      <c r="FN657" s="510" t="str">
        <f>IF(_tag_month_day!AY653="","",_tag_month_day!AY653/100)</f>
        <v/>
      </c>
      <c r="FO657" s="510" t="str">
        <f>IF(_tag_month_day!AZ653="","",_tag_month_day!AZ653/100)</f>
        <v/>
      </c>
      <c r="FP657" s="510" t="str">
        <f>IF(_tag_month_day!BA653="","",_tag_month_day!BA653/100)</f>
        <v/>
      </c>
      <c r="FQ657" s="510" t="str">
        <f>IF(_tag_month_day!BB653="","",_tag_month_day!BB653/100)</f>
        <v/>
      </c>
      <c r="FR657" s="603" t="str">
        <f>IF(_tag_month_day!BC653="","",_tag_month_day!BC653/100)</f>
        <v/>
      </c>
      <c r="FS657" s="510" t="str">
        <f>IF(_tag_month_day!BD653="","",_tag_month_day!BD653/100)</f>
        <v/>
      </c>
      <c r="FT657" s="510" t="str">
        <f>IF(_tag_month_day!BE653="","",_tag_month_day!BE653/100)</f>
        <v/>
      </c>
      <c r="FU657" s="510" t="str">
        <f>IF(_tag_month_day!BF653="","",_tag_month_day!BF653/100)</f>
        <v/>
      </c>
      <c r="FV657" s="510" t="str">
        <f>IF(_tag_month_day!BG653="","",_tag_month_day!BG653/100)</f>
        <v/>
      </c>
      <c r="FW657" s="603" t="str">
        <f>IF(_tag_month_day!BH653="","",_tag_month_day!BH653/100)</f>
        <v/>
      </c>
      <c r="FX657" s="510" t="str">
        <f>IF(_tag_month_day!BI653="","",_tag_month_day!BI653/100)</f>
        <v/>
      </c>
      <c r="FY657" s="510" t="str">
        <f>IF(_tag_month_day!BJ653="","",_tag_month_day!BJ653/100)</f>
        <v/>
      </c>
      <c r="FZ657" s="605" t="str">
        <f>IF(_tag_month_day!BK653="","",_tag_month_day!BK653/100)</f>
        <v/>
      </c>
      <c r="GA657" s="510" t="str">
        <f>IF(_tag_month_day!BL653="","",_tag_month_day!BL653/100)</f>
        <v/>
      </c>
      <c r="GB657" s="603" t="str">
        <f>IF(_tag_month_day!BM653="","",_tag_month_day!BM653/100)</f>
        <v/>
      </c>
      <c r="GC657" s="420" t="str">
        <f>IF(_tag_month_day!BN653="","",_tag_month_day!BN653/100)</f>
        <v/>
      </c>
      <c r="GD657" s="420" t="str">
        <f>IF(_tag_month_day!BO653="","",_tag_month_day!BO653/100)</f>
        <v/>
      </c>
      <c r="GE657" s="420" t="str">
        <f>IF(_tag_month_day!BP653="","",_tag_month_day!BP653/100)</f>
        <v/>
      </c>
      <c r="GF657" s="420" t="str">
        <f>IF(_tag_month_day!BQ653="","",_tag_month_day!BQ653/100)</f>
        <v/>
      </c>
      <c r="GG657" s="420" t="str">
        <f>IF(_tag_month_day!BR653="","",_tag_month_day!BR653/100)</f>
        <v/>
      </c>
      <c r="GH657" s="420" t="str">
        <f>IF(_tag_month_day!BS653="","",_tag_month_day!BS653/100)</f>
        <v/>
      </c>
      <c r="GI657" s="603" t="str">
        <f>IF(_tag_month_day!BT653="","",_tag_month_day!BT653/100)</f>
        <v/>
      </c>
      <c r="GJ657" s="612" t="str">
        <f>IF(_tag_month_day!BU653="","",_tag_month_day!BU653/100)</f>
        <v/>
      </c>
      <c r="GK657" s="620" t="str">
        <f>IF(_tag_month_day!BV653="",IF(_rlcf_month_day!A$2="","",_rlcf_month_day!A$2/100),_tag_month_day!BV653/100)</f>
        <v/>
      </c>
      <c r="GL657" s="620" t="str">
        <f>IF(_tag_month_day!BW653="",IF(_rlcf_month_day!B$2="","",_rlcf_month_day!B$2/100),_tag_month_day!BW653/100)</f>
        <v/>
      </c>
      <c r="GM657" s="621" t="str">
        <f>IF(_tag_month_day!BX653="",IF(_rlcf_month_day!C$2="","",_rlcf_month_day!C$2/100),_tag_month_day!BX653/100)</f>
        <v/>
      </c>
      <c r="GN657" s="620" t="str">
        <f>IF(_tag_month_day!BV653="",IF(_rlcf_month_day!A$2="","",_rlcf_month_day!A$2/100),_tag_month_day!BV653/100)</f>
        <v/>
      </c>
      <c r="GO657" s="620" t="str">
        <f>IF(_tag_month_day!BW653="",IF(_rlcf_month_day!B$2="","",_rlcf_month_day!B$2/100),_tag_month_day!BW653/100)</f>
        <v/>
      </c>
      <c r="GP657" s="620" t="str">
        <f>IF(_tag_month_day!CD653="",IF(_rlcf_month_day!E$2="","",_rlcf_month_day!E$2/100),_tag_month_day!CD653/100)</f>
        <v/>
      </c>
      <c r="GQ657" s="620" t="str">
        <f>IF(_tag_month_day!CE653="",IF(_rlcf_month_day!F$2="","",_rlcf_month_day!F$2/100),_tag_month_day!CE653/100)</f>
        <v/>
      </c>
      <c r="GR657" s="621" t="str">
        <f>IF(_tag_month_day!CF653="",IF(_rlcf_month_day!G$2="","",_rlcf_month_day!G$2/100),_tag_month_day!CF653/100)</f>
        <v/>
      </c>
      <c r="GS657" s="626">
        <f t="shared" ref="GS657:HH657" si="4003">GS656</f>
        <v>0.953</v>
      </c>
      <c r="GT657" s="626">
        <f t="shared" si="4003"/>
        <v>0.55</v>
      </c>
      <c r="GU657" s="626">
        <f t="shared" si="4003"/>
        <v>0.55</v>
      </c>
      <c r="GV657" s="626">
        <f t="shared" si="4003"/>
        <v>0.55</v>
      </c>
      <c r="GW657" s="626">
        <f t="shared" si="4003"/>
        <v>0.5</v>
      </c>
      <c r="GX657" s="626">
        <f t="shared" si="4003"/>
        <v>0.935</v>
      </c>
      <c r="GY657" s="626">
        <f t="shared" si="4003"/>
        <v>0.15</v>
      </c>
      <c r="GZ657" s="626">
        <f t="shared" si="4003"/>
        <v>1</v>
      </c>
      <c r="HA657" s="632">
        <f t="shared" si="4003"/>
        <v>0.047</v>
      </c>
      <c r="HB657" s="632">
        <f t="shared" si="4003"/>
        <v>0.45</v>
      </c>
      <c r="HC657" s="632">
        <f t="shared" si="4003"/>
        <v>0.45</v>
      </c>
      <c r="HD657" s="632">
        <f t="shared" si="4003"/>
        <v>0.45</v>
      </c>
      <c r="HE657" s="632">
        <f t="shared" si="4003"/>
        <v>0.5</v>
      </c>
      <c r="HF657" s="632">
        <f t="shared" si="4003"/>
        <v>0.065</v>
      </c>
      <c r="HG657" s="632">
        <f t="shared" si="4003"/>
        <v>0.85</v>
      </c>
      <c r="HH657" s="632">
        <f t="shared" si="4003"/>
        <v>0</v>
      </c>
      <c r="HI657" s="68">
        <f t="shared" si="3910"/>
        <v>0</v>
      </c>
      <c r="HJ657" s="68" t="e">
        <f t="shared" si="3941"/>
        <v>#VALUE!</v>
      </c>
      <c r="HK657" s="202">
        <f t="shared" si="3942"/>
        <v>0.85</v>
      </c>
      <c r="HL657" s="464">
        <f t="shared" si="3943"/>
        <v>550000</v>
      </c>
      <c r="HM657" s="464">
        <f t="shared" si="3944"/>
        <v>480000</v>
      </c>
      <c r="HN657" s="192" t="e">
        <f t="shared" si="3911"/>
        <v>#VALUE!</v>
      </c>
      <c r="HO657" s="192" t="e">
        <f>HN657*HK657*$HO$2/HL657*1000000</f>
        <v>#VALUE!</v>
      </c>
      <c r="HP657" s="192" t="e">
        <f>HN657*HK657*$HP$2/HM657*1000000</f>
        <v>#VALUE!</v>
      </c>
    </row>
    <row r="658" customFormat="1" spans="1:224">
      <c r="A658" s="381">
        <v>653</v>
      </c>
      <c r="B658" s="54">
        <f ca="1" t="shared" si="3945"/>
        <v>43644</v>
      </c>
      <c r="C658" s="57">
        <f t="shared" si="3946"/>
        <v>0.0416666666666667</v>
      </c>
      <c r="D658" s="68" t="str">
        <f ca="1" t="shared" si="3912"/>
        <v>夜班</v>
      </c>
      <c r="E658" s="68" t="str">
        <f ca="1" t="shared" si="3913"/>
        <v>丁</v>
      </c>
      <c r="F658" s="68">
        <f ca="1">SUMPRODUCT((成本日报!$A$3:$A$95=计划!B658)*(成本日报!$B$3:$B$95=计划!$D658),成本日报!$C$3:$C$95)</f>
        <v>4</v>
      </c>
      <c r="G658" s="382">
        <f ca="1" t="shared" si="3947"/>
        <v>43644.1666666651</v>
      </c>
      <c r="H658" s="382">
        <f ca="1" t="shared" si="3914"/>
        <v>43644.1736111095</v>
      </c>
      <c r="I658" s="382">
        <f ca="1" t="shared" si="3915"/>
        <v>43644.1791666651</v>
      </c>
      <c r="J658" s="382">
        <f ca="1" t="shared" si="3916"/>
        <v>43644.2083333317</v>
      </c>
      <c r="K658" s="382">
        <f ca="1" t="shared" si="3917"/>
        <v>43644.2708333318</v>
      </c>
      <c r="L658" s="382">
        <f ca="1" t="shared" si="3918"/>
        <v>43644.2916666651</v>
      </c>
      <c r="M658" s="398" t="str">
        <f>IF(_tag_month_day!A654="","",_tag_month_day!A654)</f>
        <v/>
      </c>
      <c r="N658" s="398" t="str">
        <f>IF(_tag_month_day!B654="","",_tag_month_day!B654)</f>
        <v/>
      </c>
      <c r="O658" s="399" t="e">
        <f t="shared" si="3919"/>
        <v>#VALUE!</v>
      </c>
      <c r="P658" s="398" t="str">
        <f>IF(_tag_month_day!C654="","",_tag_month_day!C654)</f>
        <v/>
      </c>
      <c r="Q658" s="398" t="str">
        <f>IF(_tag_month_day!D654="","",_tag_month_day!D654)</f>
        <v/>
      </c>
      <c r="R658" s="416">
        <f>IF(_tag_month_day!CB654="",R657,_tag_month_day!CB654/100)</f>
        <v>0.07</v>
      </c>
      <c r="S658" s="417" t="str">
        <f>IF(_tag_month_day!E654="","",_tag_month_day!E654)</f>
        <v/>
      </c>
      <c r="T658" s="417" t="str">
        <f>IF(_tag_month_day!F654="","",_tag_month_day!F654)</f>
        <v/>
      </c>
      <c r="U658" s="418" t="e">
        <f t="shared" si="3873"/>
        <v>#VALUE!</v>
      </c>
      <c r="V658" s="53" t="e">
        <f t="shared" si="3874"/>
        <v>#VALUE!</v>
      </c>
      <c r="W658" s="419" t="str">
        <f>IF(_jhy_month_day!A654="","",_jhy_month_day!A654)</f>
        <v/>
      </c>
      <c r="X658" s="420" t="str">
        <f>IF(_jhy_month_day!B654="","",_jhy_month_day!B654/100)</f>
        <v/>
      </c>
      <c r="Y658" s="420" t="str">
        <f>IF(_jhy_month_day!C654="","",_jhy_month_day!C654/100)</f>
        <v/>
      </c>
      <c r="Z658" s="439">
        <f t="shared" si="3963"/>
        <v>164</v>
      </c>
      <c r="AA658" s="440" t="str">
        <f>IF(_tag_month_day!G654="","",_tag_month_day!G654/100)</f>
        <v/>
      </c>
      <c r="AB658" s="440" t="str">
        <f>IF(_tag_month_day!H654="","",_tag_month_day!H654/100)</f>
        <v/>
      </c>
      <c r="AC658" s="193">
        <f t="shared" si="3920"/>
        <v>1.59963432013121</v>
      </c>
      <c r="AD658" s="441" t="str">
        <f t="shared" si="3921"/>
        <v/>
      </c>
      <c r="AE658" s="442" t="str">
        <f t="shared" si="3922"/>
        <v/>
      </c>
      <c r="AF658" s="443">
        <v>1</v>
      </c>
      <c r="AG658" s="68" t="str">
        <f>IF(_duihao_month_day!A654="","",_duihao_month_day!A654)</f>
        <v/>
      </c>
      <c r="AH658" s="463">
        <f>IF(_gyk_month_day!B654="",AH657,_gyk_month_day!B654)</f>
        <v>820</v>
      </c>
      <c r="AI658" s="464"/>
      <c r="AJ658" s="68" t="str">
        <f>IF(_tag_month_day!I654="","",_tag_month_day!I654)</f>
        <v/>
      </c>
      <c r="AK658" s="465" t="str">
        <f>IF(_tzyy_month_day!A654="","",_tzyy_month_day!A654)</f>
        <v/>
      </c>
      <c r="AL658" s="465" t="str">
        <f>IF(_tzyy_month_day!B654="","",_tzyy_month_day!B654)</f>
        <v/>
      </c>
      <c r="AM658" s="465" t="str">
        <f>IF(_tzyy_month_day!C654="","",_tzyy_month_day!C654)</f>
        <v/>
      </c>
      <c r="AN658" s="466" t="str">
        <f>IF(_tag_month_day!CG654="","",_tag_month_day!CG654)</f>
        <v/>
      </c>
      <c r="AO658" s="466" t="str">
        <f>IF(_tag_month_day!CH654="","",_tag_month_day!CH654)</f>
        <v/>
      </c>
      <c r="AP658" s="486" t="e">
        <f t="shared" si="3923"/>
        <v>#VALUE!</v>
      </c>
      <c r="AQ658" s="487" t="str">
        <f>IF(_tag_month_day!J654="","",_tag_month_day!J654/100)</f>
        <v/>
      </c>
      <c r="AR658" s="488">
        <f t="shared" si="3924"/>
        <v>1.3</v>
      </c>
      <c r="AS658" s="489" t="e">
        <f t="shared" si="3875"/>
        <v>#VALUE!</v>
      </c>
      <c r="AT658" s="489">
        <f t="shared" si="3925"/>
        <v>0</v>
      </c>
      <c r="AU658" s="490" t="str">
        <f>IF(_tag_month_day!K654="","",_tag_month_day!K654)</f>
        <v/>
      </c>
      <c r="AV658" s="491" t="str">
        <f>IF(_tag_month_day!L654="","",_tag_month_day!L654/100)</f>
        <v/>
      </c>
      <c r="AW658" s="420">
        <f t="shared" si="3847"/>
        <v>0</v>
      </c>
      <c r="AX658" s="420">
        <f t="shared" si="3926"/>
        <v>0</v>
      </c>
      <c r="AY658" s="420" t="str">
        <f>IF(_tag_month_day!M654="","",_tag_month_day!M654/100)</f>
        <v/>
      </c>
      <c r="AZ658" s="420" t="str">
        <f>IF(_tag_month_day!N654="","",_tag_month_day!N654/100)</f>
        <v/>
      </c>
      <c r="BA658" s="420" t="str">
        <f>IF(_tag_month_day!O654="","",_tag_month_day!O654/100)</f>
        <v/>
      </c>
      <c r="BB658" s="496" t="str">
        <f>IF(_tag_month_day!P654="","",_tag_month_day!P654/100)</f>
        <v/>
      </c>
      <c r="BC658" s="496">
        <f t="shared" si="3927"/>
        <v>0</v>
      </c>
      <c r="BD658" s="496" t="str">
        <f>IF(_tag_month_day!Q654="","",_tag_month_day!Q654/100)</f>
        <v/>
      </c>
      <c r="BE658" s="510" t="str">
        <f>IF(_tag_month_day!R654="","",_tag_month_day!R654/100)</f>
        <v/>
      </c>
      <c r="BF658" s="413" t="str">
        <f>IF(_tag_month_day!CC654="","",_tag_month_day!CC654/100)</f>
        <v/>
      </c>
      <c r="BG658" s="511" t="e">
        <f t="shared" si="3876"/>
        <v>#VALUE!</v>
      </c>
      <c r="BH658" s="198">
        <f t="shared" si="3877"/>
        <v>0</v>
      </c>
      <c r="BI658" s="512" t="e">
        <f>IF(CX658=0,BI657,(DK658*查询!$R$5+DL658*查询!$Q$5+DM658*查询!$N$5+DN658*查询!$O$5+DO658*查询!$P$5)*AF658/CX658)</f>
        <v>#VALUE!</v>
      </c>
      <c r="BJ658" s="512" t="e">
        <f>IF(CX658=0,BJ657,(DP658*查询!$S$5+DQ658*查询!$T$5+DR658*查询!$U$5)*AF658/CX658)</f>
        <v>#VALUE!</v>
      </c>
      <c r="BK658" s="512">
        <f t="shared" si="3928"/>
        <v>1</v>
      </c>
      <c r="BL658" s="513" t="str">
        <f>IF(_cfyc_month_day!A654="","",_cfyc_month_day!A654)</f>
        <v/>
      </c>
      <c r="BM658" s="513" t="str">
        <f>IF(_cfyc_month_day!B654="","",_cfyc_month_day!B654)</f>
        <v/>
      </c>
      <c r="BN658" s="513" t="str">
        <f>IF(_cfyc_month_day!C654="","",_cfyc_month_day!C654)</f>
        <v/>
      </c>
      <c r="BO658" s="522" t="str">
        <f>IF(_cfyc_month_day!D654="","",_cfyc_month_day!D654)</f>
        <v/>
      </c>
      <c r="BP658" s="522" t="str">
        <f>IF(_cfyc_month_day!E654="","",_cfyc_month_day!E654)</f>
        <v/>
      </c>
      <c r="BQ658" s="522" t="str">
        <f>IF(_cfyc_month_day!F654="","",_cfyc_month_day!F654)</f>
        <v/>
      </c>
      <c r="BR658" s="513" t="str">
        <f>IF(_tag_month_day!T654="","",_tag_month_day!T654)</f>
        <v/>
      </c>
      <c r="BS658" s="513" t="str">
        <f>IF(_tag_month_day!U654="","",_tag_month_day!U654)</f>
        <v/>
      </c>
      <c r="BT658" s="523" t="str">
        <f t="shared" si="3929"/>
        <v/>
      </c>
      <c r="BU658" s="223" t="str">
        <f>IF(_tag_month_day!V654="","",_tag_month_day!V654)</f>
        <v/>
      </c>
      <c r="BV658" s="206" t="str">
        <f>IF(_tag_month_day!W654="","",_tag_month_day!W654)</f>
        <v/>
      </c>
      <c r="BW658" s="540" t="str">
        <f>IF(_tag_month_day!X654="","",_tag_month_day!X654)</f>
        <v/>
      </c>
      <c r="BX658" s="540" t="str">
        <f>IF(_tag_month_day!Y654="","",_tag_month_day!Y654)</f>
        <v/>
      </c>
      <c r="BY658" s="541">
        <f ca="1" t="shared" si="3930"/>
        <v>43644.2916666651</v>
      </c>
      <c r="BZ658" s="542"/>
      <c r="CA658" s="562" t="str">
        <f>IF(_jhy2_month_day!A654="","",_jhy2_month_day!A654)</f>
        <v/>
      </c>
      <c r="CB658" s="464" t="str">
        <f>IF(_jhy2_month_day!B654="","",_jhy2_month_day!B654)</f>
        <v/>
      </c>
      <c r="CC658" s="464" t="str">
        <f>IF(_jhy2_month_day!C654="","",_jhy2_month_day!C654)</f>
        <v/>
      </c>
      <c r="CD658" s="464" t="str">
        <f>IF(_jhy2_month_day!D654="","",_jhy2_month_day!D654)</f>
        <v/>
      </c>
      <c r="CE658" s="464" t="str">
        <f>IF(_jhy2_month_day!E654="","",_jhy2_month_day!E654)</f>
        <v/>
      </c>
      <c r="CF658" s="464" t="str">
        <f>IF(_jhy2_month_day!F654="","",_jhy2_month_day!F654)</f>
        <v/>
      </c>
      <c r="CG658" s="464" t="str">
        <f>IF(_jhy2_month_day!G654="","",_jhy2_month_day!G654)</f>
        <v/>
      </c>
      <c r="CH658" s="464" t="str">
        <f>IF(_jhy2_month_day!H654="","",_jhy2_month_day!H654)</f>
        <v/>
      </c>
      <c r="CI658" s="464" t="str">
        <f>IF(_jhy2_month_day!I654="","",_jhy2_month_day!I654)</f>
        <v/>
      </c>
      <c r="CJ658" s="464" t="str">
        <f>IF(_jhy2_month_day!J654="","",_jhy2_month_day!J654)</f>
        <v/>
      </c>
      <c r="CK658" s="464" t="str">
        <f>IF(_jhy2_month_day!K654="","",_jhy2_month_day!K654)</f>
        <v/>
      </c>
      <c r="CL658" s="562" t="str">
        <f>IF(_jhy2_month_day!L654="","",_jhy2_month_day!L654)</f>
        <v/>
      </c>
      <c r="CM658" s="562" t="str">
        <f>IF(_jhy2_month_day!M654="","",_jhy2_month_day!M654)</f>
        <v/>
      </c>
      <c r="CN658" s="562" t="str">
        <f>IF(_jhy2_month_day!N654="","",_jhy2_month_day!N654)</f>
        <v/>
      </c>
      <c r="CO658" s="562" t="str">
        <f>IF(_jhy2_month_day!O654="","",_jhy2_month_day!O654)</f>
        <v/>
      </c>
      <c r="CP658" s="562" t="str">
        <f>IF(_jhy2_month_day!P654="","",_jhy2_month_day!P654)</f>
        <v/>
      </c>
      <c r="CQ658" s="562" t="str">
        <f>IF(_jhy2_month_day!Q654="","",_jhy2_month_day!Q654)</f>
        <v/>
      </c>
      <c r="CR658" s="563" t="str">
        <f>IF(_jhy2_month_day!R654="","",_jhy2_month_day!R654)</f>
        <v/>
      </c>
      <c r="CS658" s="576" t="str">
        <f>IF(_jhy2_month_day!S654="","",_jhy2_month_day!S654)</f>
        <v/>
      </c>
      <c r="CT658" s="562" t="str">
        <f>IF(_jhy2_month_day!T654="","",_jhy2_month_day!T654)</f>
        <v/>
      </c>
      <c r="CU658" s="577" t="e">
        <f t="shared" si="3878"/>
        <v>#VALUE!</v>
      </c>
      <c r="CV658" s="198" t="e">
        <f t="shared" si="3879"/>
        <v>#VALUE!</v>
      </c>
      <c r="CW658" s="192" t="e">
        <f t="shared" si="3880"/>
        <v>#VALUE!</v>
      </c>
      <c r="CX658" s="192" t="e">
        <f t="shared" si="3881"/>
        <v>#VALUE!</v>
      </c>
      <c r="CY658" s="202" t="e">
        <f t="shared" si="3882"/>
        <v>#VALUE!</v>
      </c>
      <c r="CZ658" s="192" t="e">
        <f t="shared" ref="CZ658:DI658" si="4004">$AJ658*EF658</f>
        <v>#VALUE!</v>
      </c>
      <c r="DA658" s="192" t="e">
        <f t="shared" si="4004"/>
        <v>#VALUE!</v>
      </c>
      <c r="DB658" s="192" t="e">
        <f t="shared" si="4004"/>
        <v>#VALUE!</v>
      </c>
      <c r="DC658" s="192" t="e">
        <f t="shared" si="4004"/>
        <v>#VALUE!</v>
      </c>
      <c r="DD658" s="192" t="e">
        <f t="shared" si="4004"/>
        <v>#VALUE!</v>
      </c>
      <c r="DE658" s="192" t="e">
        <f t="shared" si="4004"/>
        <v>#VALUE!</v>
      </c>
      <c r="DF658" s="192" t="e">
        <f t="shared" si="4004"/>
        <v>#VALUE!</v>
      </c>
      <c r="DG658" s="192" t="e">
        <f t="shared" si="4004"/>
        <v>#VALUE!</v>
      </c>
      <c r="DH658" s="192" t="e">
        <f t="shared" si="4004"/>
        <v>#VALUE!</v>
      </c>
      <c r="DI658" s="192" t="e">
        <f t="shared" si="4004"/>
        <v>#VALUE!</v>
      </c>
      <c r="DJ658" s="192" t="e">
        <f t="shared" si="3884"/>
        <v>#VALUE!</v>
      </c>
      <c r="DK658" s="192" t="e">
        <f t="shared" si="3885"/>
        <v>#VALUE!</v>
      </c>
      <c r="DL658" s="192" t="e">
        <f t="shared" si="3886"/>
        <v>#VALUE!</v>
      </c>
      <c r="DM658" s="192" t="e">
        <f t="shared" si="3887"/>
        <v>#VALUE!</v>
      </c>
      <c r="DN658" s="192" t="e">
        <f t="shared" si="3888"/>
        <v>#VALUE!</v>
      </c>
      <c r="DO658" s="192" t="e">
        <f t="shared" si="3889"/>
        <v>#VALUE!</v>
      </c>
      <c r="DP658" s="192" t="e">
        <f t="shared" si="3890"/>
        <v>#VALUE!</v>
      </c>
      <c r="DQ658" s="192" t="e">
        <f t="shared" si="3891"/>
        <v>#VALUE!</v>
      </c>
      <c r="DR658" s="192" t="e">
        <f t="shared" si="3892"/>
        <v>#VALUE!</v>
      </c>
      <c r="DS658" s="192" t="e">
        <f t="shared" si="3893"/>
        <v>#VALUE!</v>
      </c>
      <c r="DT658" s="192" t="e">
        <f t="shared" si="3894"/>
        <v>#VALUE!</v>
      </c>
      <c r="DU658" s="192" t="e">
        <f t="shared" si="3895"/>
        <v>#VALUE!</v>
      </c>
      <c r="DV658" s="198" t="e">
        <f t="shared" si="3896"/>
        <v>#VALUE!</v>
      </c>
      <c r="DW658" s="198" t="e">
        <f t="shared" si="3897"/>
        <v>#DIV/0!</v>
      </c>
      <c r="DX658" s="198" t="e">
        <f t="shared" si="3898"/>
        <v>#DIV/0!</v>
      </c>
      <c r="DY658" s="198" t="e">
        <f t="shared" si="3899"/>
        <v>#VALUE!</v>
      </c>
      <c r="DZ658" s="198" t="e">
        <f t="shared" si="3900"/>
        <v>#VALUE!</v>
      </c>
      <c r="EA658" s="198" t="e">
        <f t="shared" si="3901"/>
        <v>#VALUE!</v>
      </c>
      <c r="EB658" s="198" t="e">
        <f t="shared" si="3902"/>
        <v>#VALUE!</v>
      </c>
      <c r="EC658" s="198" t="e">
        <f t="shared" si="3903"/>
        <v>#DIV/0!</v>
      </c>
      <c r="ED658" s="198" t="e">
        <f t="shared" si="3904"/>
        <v>#VALUE!</v>
      </c>
      <c r="EE658" s="198" t="e">
        <f t="shared" si="3905"/>
        <v>#VALUE!</v>
      </c>
      <c r="EF658" s="198" t="e">
        <f t="shared" ref="EF658:EO658" si="4005">DV658/SUM($DV658:$EE658)</f>
        <v>#VALUE!</v>
      </c>
      <c r="EG658" s="198" t="e">
        <f t="shared" si="4005"/>
        <v>#DIV/0!</v>
      </c>
      <c r="EH658" s="198" t="e">
        <f t="shared" si="4005"/>
        <v>#DIV/0!</v>
      </c>
      <c r="EI658" s="198" t="e">
        <f t="shared" si="4005"/>
        <v>#VALUE!</v>
      </c>
      <c r="EJ658" s="198" t="e">
        <f t="shared" si="4005"/>
        <v>#VALUE!</v>
      </c>
      <c r="EK658" s="198" t="e">
        <f t="shared" si="4005"/>
        <v>#VALUE!</v>
      </c>
      <c r="EL658" s="198" t="e">
        <f t="shared" si="4005"/>
        <v>#VALUE!</v>
      </c>
      <c r="EM658" s="198" t="e">
        <f t="shared" si="4005"/>
        <v>#DIV/0!</v>
      </c>
      <c r="EN658" s="198" t="e">
        <f t="shared" si="4005"/>
        <v>#VALUE!</v>
      </c>
      <c r="EO658" s="198" t="e">
        <f t="shared" si="4005"/>
        <v>#VALUE!</v>
      </c>
      <c r="EP658" s="511">
        <f t="shared" ref="EP658:EW658" si="4006">EP657</f>
        <v>0.08</v>
      </c>
      <c r="EQ658" s="511">
        <f t="shared" si="4006"/>
        <v>0.015</v>
      </c>
      <c r="ER658" s="511">
        <f t="shared" si="4006"/>
        <v>0.015</v>
      </c>
      <c r="ES658" s="511">
        <f t="shared" si="4006"/>
        <v>0.015</v>
      </c>
      <c r="ET658" s="511">
        <f t="shared" si="4006"/>
        <v>0.015</v>
      </c>
      <c r="EU658" s="511">
        <f t="shared" si="4006"/>
        <v>0.09</v>
      </c>
      <c r="EV658" s="511">
        <f t="shared" si="4006"/>
        <v>0.09</v>
      </c>
      <c r="EW658" s="511">
        <f t="shared" si="4006"/>
        <v>0.09</v>
      </c>
      <c r="EX658" s="420" t="str">
        <f>IF(_tag_month_day!AS654="","",_tag_month_day!AS654/100)</f>
        <v/>
      </c>
      <c r="EY658" s="420" t="str">
        <f>IF(_tag_month_day!AT654="","",_tag_month_day!AT654/100)</f>
        <v/>
      </c>
      <c r="EZ658" s="420" t="str">
        <f>IF(_tag_month_day!AU654="","",_tag_month_day!AU654/100)</f>
        <v/>
      </c>
      <c r="FA658" s="420" t="str">
        <f>IF(_tag_month_day!AV654="","",_tag_month_day!AV654/100)</f>
        <v/>
      </c>
      <c r="FB658" s="420" t="str">
        <f>IF(_tag_month_day!AW654="","",_tag_month_day!AW654/100)</f>
        <v/>
      </c>
      <c r="FC658" s="420" t="str">
        <f>IF(_tag_month_day!AX654="","",_tag_month_day!AX654/100)</f>
        <v/>
      </c>
      <c r="FD658" s="510">
        <f t="shared" si="3934"/>
        <v>0.33</v>
      </c>
      <c r="FE658" s="510">
        <f t="shared" si="3935"/>
        <v>0.19</v>
      </c>
      <c r="FF658" s="510">
        <f t="shared" si="3936"/>
        <v>0.003</v>
      </c>
      <c r="FG658" s="510">
        <f t="shared" si="3937"/>
        <v>0</v>
      </c>
      <c r="FH658" s="603">
        <f t="shared" si="3938"/>
        <v>0.0001</v>
      </c>
      <c r="FI658" s="510">
        <f t="shared" ref="FI658:FR658" si="4007">FI657</f>
        <v>0.41</v>
      </c>
      <c r="FJ658" s="510">
        <f t="shared" si="4007"/>
        <v>0.11</v>
      </c>
      <c r="FK658" s="510">
        <f t="shared" si="4007"/>
        <v>0.015</v>
      </c>
      <c r="FL658" s="510">
        <f t="shared" si="4007"/>
        <v>0</v>
      </c>
      <c r="FM658" s="603">
        <f t="shared" si="4007"/>
        <v>0.0001</v>
      </c>
      <c r="FN658" s="510" t="str">
        <f>IF(_tag_month_day!AY654="","",_tag_month_day!AY654/100)</f>
        <v/>
      </c>
      <c r="FO658" s="510" t="str">
        <f>IF(_tag_month_day!AZ654="","",_tag_month_day!AZ654/100)</f>
        <v/>
      </c>
      <c r="FP658" s="510" t="str">
        <f>IF(_tag_month_day!BA654="","",_tag_month_day!BA654/100)</f>
        <v/>
      </c>
      <c r="FQ658" s="510" t="str">
        <f>IF(_tag_month_day!BB654="","",_tag_month_day!BB654/100)</f>
        <v/>
      </c>
      <c r="FR658" s="603" t="str">
        <f>IF(_tag_month_day!BC654="","",_tag_month_day!BC654/100)</f>
        <v/>
      </c>
      <c r="FS658" s="510" t="str">
        <f>IF(_tag_month_day!BD654="","",_tag_month_day!BD654/100)</f>
        <v/>
      </c>
      <c r="FT658" s="510" t="str">
        <f>IF(_tag_month_day!BE654="","",_tag_month_day!BE654/100)</f>
        <v/>
      </c>
      <c r="FU658" s="510" t="str">
        <f>IF(_tag_month_day!BF654="","",_tag_month_day!BF654/100)</f>
        <v/>
      </c>
      <c r="FV658" s="510" t="str">
        <f>IF(_tag_month_day!BG654="","",_tag_month_day!BG654/100)</f>
        <v/>
      </c>
      <c r="FW658" s="603" t="str">
        <f>IF(_tag_month_day!BH654="","",_tag_month_day!BH654/100)</f>
        <v/>
      </c>
      <c r="FX658" s="510" t="str">
        <f>IF(_tag_month_day!BI654="","",_tag_month_day!BI654/100)</f>
        <v/>
      </c>
      <c r="FY658" s="510" t="str">
        <f>IF(_tag_month_day!BJ654="","",_tag_month_day!BJ654/100)</f>
        <v/>
      </c>
      <c r="FZ658" s="605" t="str">
        <f>IF(_tag_month_day!BK654="","",_tag_month_day!BK654/100)</f>
        <v/>
      </c>
      <c r="GA658" s="510" t="str">
        <f>IF(_tag_month_day!BL654="","",_tag_month_day!BL654/100)</f>
        <v/>
      </c>
      <c r="GB658" s="603" t="str">
        <f>IF(_tag_month_day!BM654="","",_tag_month_day!BM654/100)</f>
        <v/>
      </c>
      <c r="GC658" s="420" t="str">
        <f>IF(_tag_month_day!BN654="","",_tag_month_day!BN654/100)</f>
        <v/>
      </c>
      <c r="GD658" s="420" t="str">
        <f>IF(_tag_month_day!BO654="","",_tag_month_day!BO654/100)</f>
        <v/>
      </c>
      <c r="GE658" s="420" t="str">
        <f>IF(_tag_month_day!BP654="","",_tag_month_day!BP654/100)</f>
        <v/>
      </c>
      <c r="GF658" s="420" t="str">
        <f>IF(_tag_month_day!BQ654="","",_tag_month_day!BQ654/100)</f>
        <v/>
      </c>
      <c r="GG658" s="420" t="str">
        <f>IF(_tag_month_day!BR654="","",_tag_month_day!BR654/100)</f>
        <v/>
      </c>
      <c r="GH658" s="420" t="str">
        <f>IF(_tag_month_day!BS654="","",_tag_month_day!BS654/100)</f>
        <v/>
      </c>
      <c r="GI658" s="603" t="str">
        <f>IF(_tag_month_day!BT654="","",_tag_month_day!BT654/100)</f>
        <v/>
      </c>
      <c r="GJ658" s="612" t="str">
        <f>IF(_tag_month_day!BU654="","",_tag_month_day!BU654/100)</f>
        <v/>
      </c>
      <c r="GK658" s="620" t="str">
        <f>IF(_tag_month_day!BV654="",IF(_rlcf_month_day!A$2="","",_rlcf_month_day!A$2/100),_tag_month_day!BV654/100)</f>
        <v/>
      </c>
      <c r="GL658" s="620" t="str">
        <f>IF(_tag_month_day!BW654="",IF(_rlcf_month_day!B$2="","",_rlcf_month_day!B$2/100),_tag_month_day!BW654/100)</f>
        <v/>
      </c>
      <c r="GM658" s="621" t="str">
        <f>IF(_tag_month_day!BX654="",IF(_rlcf_month_day!C$2="","",_rlcf_month_day!C$2/100),_tag_month_day!BX654/100)</f>
        <v/>
      </c>
      <c r="GN658" s="620" t="str">
        <f>IF(_tag_month_day!BV654="",IF(_rlcf_month_day!A$2="","",_rlcf_month_day!A$2/100),_tag_month_day!BV654/100)</f>
        <v/>
      </c>
      <c r="GO658" s="620" t="str">
        <f>IF(_tag_month_day!BW654="",IF(_rlcf_month_day!B$2="","",_rlcf_month_day!B$2/100),_tag_month_day!BW654/100)</f>
        <v/>
      </c>
      <c r="GP658" s="620" t="str">
        <f>IF(_tag_month_day!CD654="",IF(_rlcf_month_day!E$2="","",_rlcf_month_day!E$2/100),_tag_month_day!CD654/100)</f>
        <v/>
      </c>
      <c r="GQ658" s="620" t="str">
        <f>IF(_tag_month_day!CE654="",IF(_rlcf_month_day!F$2="","",_rlcf_month_day!F$2/100),_tag_month_day!CE654/100)</f>
        <v/>
      </c>
      <c r="GR658" s="621" t="str">
        <f>IF(_tag_month_day!CF654="",IF(_rlcf_month_day!G$2="","",_rlcf_month_day!G$2/100),_tag_month_day!CF654/100)</f>
        <v/>
      </c>
      <c r="GS658" s="626">
        <f t="shared" ref="GS658:HH658" si="4008">GS657</f>
        <v>0.953</v>
      </c>
      <c r="GT658" s="626">
        <f t="shared" si="4008"/>
        <v>0.55</v>
      </c>
      <c r="GU658" s="626">
        <f t="shared" si="4008"/>
        <v>0.55</v>
      </c>
      <c r="GV658" s="626">
        <f t="shared" si="4008"/>
        <v>0.55</v>
      </c>
      <c r="GW658" s="626">
        <f t="shared" si="4008"/>
        <v>0.5</v>
      </c>
      <c r="GX658" s="626">
        <f t="shared" si="4008"/>
        <v>0.935</v>
      </c>
      <c r="GY658" s="626">
        <f t="shared" si="4008"/>
        <v>0.15</v>
      </c>
      <c r="GZ658" s="626">
        <f t="shared" si="4008"/>
        <v>1</v>
      </c>
      <c r="HA658" s="632">
        <f t="shared" si="4008"/>
        <v>0.047</v>
      </c>
      <c r="HB658" s="632">
        <f t="shared" si="4008"/>
        <v>0.45</v>
      </c>
      <c r="HC658" s="632">
        <f t="shared" si="4008"/>
        <v>0.45</v>
      </c>
      <c r="HD658" s="632">
        <f t="shared" si="4008"/>
        <v>0.45</v>
      </c>
      <c r="HE658" s="632">
        <f t="shared" si="4008"/>
        <v>0.5</v>
      </c>
      <c r="HF658" s="632">
        <f t="shared" si="4008"/>
        <v>0.065</v>
      </c>
      <c r="HG658" s="632">
        <f t="shared" si="4008"/>
        <v>0.85</v>
      </c>
      <c r="HH658" s="632">
        <f t="shared" si="4008"/>
        <v>0</v>
      </c>
      <c r="HI658" s="68">
        <f t="shared" si="3910"/>
        <v>0</v>
      </c>
      <c r="HJ658" s="68" t="e">
        <f t="shared" si="3941"/>
        <v>#VALUE!</v>
      </c>
      <c r="HK658" s="202">
        <f t="shared" si="3942"/>
        <v>0.85</v>
      </c>
      <c r="HL658" s="464">
        <f t="shared" si="3943"/>
        <v>550000</v>
      </c>
      <c r="HM658" s="464">
        <f t="shared" si="3944"/>
        <v>480000</v>
      </c>
      <c r="HN658" s="192" t="e">
        <f t="shared" si="3911"/>
        <v>#VALUE!</v>
      </c>
      <c r="HO658" s="192" t="e">
        <f>HN658*HK658*$HO$2/HL658*1000000</f>
        <v>#VALUE!</v>
      </c>
      <c r="HP658" s="192" t="e">
        <f>HN658*HK658*$HP$2/HM658*1000000</f>
        <v>#VALUE!</v>
      </c>
    </row>
    <row r="659" customFormat="1" spans="1:224">
      <c r="A659" s="381">
        <v>654</v>
      </c>
      <c r="B659" s="54">
        <f ca="1" t="shared" si="3945"/>
        <v>43644</v>
      </c>
      <c r="C659" s="57">
        <f t="shared" si="3946"/>
        <v>0.0416666666666667</v>
      </c>
      <c r="D659" s="68" t="str">
        <f ca="1" t="shared" si="3912"/>
        <v>夜班</v>
      </c>
      <c r="E659" s="68" t="str">
        <f ca="1" t="shared" si="3913"/>
        <v>丁</v>
      </c>
      <c r="F659" s="68">
        <f ca="1">SUMPRODUCT((成本日报!$A$3:$A$95=计划!B659)*(成本日报!$B$3:$B$95=计划!$D659),成本日报!$C$3:$C$95)</f>
        <v>4</v>
      </c>
      <c r="G659" s="382">
        <f ca="1" t="shared" si="3947"/>
        <v>43644.2083333317</v>
      </c>
      <c r="H659" s="382">
        <f ca="1" t="shared" si="3914"/>
        <v>43644.2152777762</v>
      </c>
      <c r="I659" s="382">
        <f ca="1" t="shared" si="3915"/>
        <v>43644.2208333317</v>
      </c>
      <c r="J659" s="382">
        <f ca="1" t="shared" si="3916"/>
        <v>43644.2499999984</v>
      </c>
      <c r="K659" s="382">
        <f ca="1" t="shared" si="3917"/>
        <v>43644.3124999984</v>
      </c>
      <c r="L659" s="382">
        <f ca="1" t="shared" si="3918"/>
        <v>43644.3333333317</v>
      </c>
      <c r="M659" s="398" t="str">
        <f>IF(_tag_month_day!A655="","",_tag_month_day!A655)</f>
        <v/>
      </c>
      <c r="N659" s="398" t="str">
        <f>IF(_tag_month_day!B655="","",_tag_month_day!B655)</f>
        <v/>
      </c>
      <c r="O659" s="399" t="e">
        <f t="shared" si="3919"/>
        <v>#VALUE!</v>
      </c>
      <c r="P659" s="398" t="str">
        <f>IF(_tag_month_day!C655="","",_tag_month_day!C655)</f>
        <v/>
      </c>
      <c r="Q659" s="398" t="str">
        <f>IF(_tag_month_day!D655="","",_tag_month_day!D655)</f>
        <v/>
      </c>
      <c r="R659" s="416">
        <f>IF(_tag_month_day!CB655="",R658,_tag_month_day!CB655/100)</f>
        <v>0.07</v>
      </c>
      <c r="S659" s="417" t="str">
        <f>IF(_tag_month_day!E655="","",_tag_month_day!E655)</f>
        <v/>
      </c>
      <c r="T659" s="417" t="str">
        <f>IF(_tag_month_day!F655="","",_tag_month_day!F655)</f>
        <v/>
      </c>
      <c r="U659" s="418" t="e">
        <f t="shared" si="3873"/>
        <v>#VALUE!</v>
      </c>
      <c r="V659" s="53" t="e">
        <f t="shared" si="3874"/>
        <v>#VALUE!</v>
      </c>
      <c r="W659" s="419" t="str">
        <f>IF(_jhy_month_day!A655="","",_jhy_month_day!A655)</f>
        <v/>
      </c>
      <c r="X659" s="420" t="str">
        <f>IF(_jhy_month_day!B655="","",_jhy_month_day!B655/100)</f>
        <v/>
      </c>
      <c r="Y659" s="420" t="str">
        <f>IF(_jhy_month_day!C655="","",_jhy_month_day!C655/100)</f>
        <v/>
      </c>
      <c r="Z659" s="439">
        <f t="shared" si="3963"/>
        <v>164</v>
      </c>
      <c r="AA659" s="440" t="str">
        <f>IF(_tag_month_day!G655="","",_tag_month_day!G655/100)</f>
        <v/>
      </c>
      <c r="AB659" s="440" t="str">
        <f>IF(_tag_month_day!H655="","",_tag_month_day!H655/100)</f>
        <v/>
      </c>
      <c r="AC659" s="193">
        <f t="shared" si="3920"/>
        <v>1.59963432013121</v>
      </c>
      <c r="AD659" s="441" t="str">
        <f t="shared" si="3921"/>
        <v/>
      </c>
      <c r="AE659" s="442" t="str">
        <f t="shared" si="3922"/>
        <v/>
      </c>
      <c r="AF659" s="443">
        <v>1</v>
      </c>
      <c r="AG659" s="68" t="str">
        <f>IF(_duihao_month_day!A655="","",_duihao_month_day!A655)</f>
        <v/>
      </c>
      <c r="AH659" s="463">
        <f>IF(_gyk_month_day!B655="",AH658,_gyk_month_day!B655)</f>
        <v>820</v>
      </c>
      <c r="AI659" s="464"/>
      <c r="AJ659" s="68" t="str">
        <f>IF(_tag_month_day!I655="","",_tag_month_day!I655)</f>
        <v/>
      </c>
      <c r="AK659" s="465" t="str">
        <f>IF(_tzyy_month_day!A655="","",_tzyy_month_day!A655)</f>
        <v/>
      </c>
      <c r="AL659" s="465" t="str">
        <f>IF(_tzyy_month_day!B655="","",_tzyy_month_day!B655)</f>
        <v/>
      </c>
      <c r="AM659" s="465" t="str">
        <f>IF(_tzyy_month_day!C655="","",_tzyy_month_day!C655)</f>
        <v/>
      </c>
      <c r="AN659" s="466" t="str">
        <f>IF(_tag_month_day!CG655="","",_tag_month_day!CG655)</f>
        <v/>
      </c>
      <c r="AO659" s="466" t="str">
        <f>IF(_tag_month_day!CH655="","",_tag_month_day!CH655)</f>
        <v/>
      </c>
      <c r="AP659" s="486" t="e">
        <f t="shared" si="3923"/>
        <v>#VALUE!</v>
      </c>
      <c r="AQ659" s="487" t="str">
        <f>IF(_tag_month_day!J655="","",_tag_month_day!J655/100)</f>
        <v/>
      </c>
      <c r="AR659" s="488">
        <f t="shared" si="3924"/>
        <v>1.3</v>
      </c>
      <c r="AS659" s="489" t="e">
        <f t="shared" si="3875"/>
        <v>#VALUE!</v>
      </c>
      <c r="AT659" s="489">
        <f t="shared" si="3925"/>
        <v>0</v>
      </c>
      <c r="AU659" s="490" t="str">
        <f>IF(_tag_month_day!K655="","",_tag_month_day!K655)</f>
        <v/>
      </c>
      <c r="AV659" s="491" t="str">
        <f>IF(_tag_month_day!L655="","",_tag_month_day!L655/100)</f>
        <v/>
      </c>
      <c r="AW659" s="420">
        <f t="shared" si="3847"/>
        <v>0</v>
      </c>
      <c r="AX659" s="420">
        <f t="shared" si="3926"/>
        <v>0</v>
      </c>
      <c r="AY659" s="420" t="str">
        <f>IF(_tag_month_day!M655="","",_tag_month_day!M655/100)</f>
        <v/>
      </c>
      <c r="AZ659" s="420" t="str">
        <f>IF(_tag_month_day!N655="","",_tag_month_day!N655/100)</f>
        <v/>
      </c>
      <c r="BA659" s="420" t="str">
        <f>IF(_tag_month_day!O655="","",_tag_month_day!O655/100)</f>
        <v/>
      </c>
      <c r="BB659" s="496" t="str">
        <f>IF(_tag_month_day!P655="","",_tag_month_day!P655/100)</f>
        <v/>
      </c>
      <c r="BC659" s="496">
        <f t="shared" si="3927"/>
        <v>0</v>
      </c>
      <c r="BD659" s="496" t="str">
        <f>IF(_tag_month_day!Q655="","",_tag_month_day!Q655/100)</f>
        <v/>
      </c>
      <c r="BE659" s="510" t="str">
        <f>IF(_tag_month_day!R655="","",_tag_month_day!R655/100)</f>
        <v/>
      </c>
      <c r="BF659" s="413" t="str">
        <f>IF(_tag_month_day!CC655="","",_tag_month_day!CC655/100)</f>
        <v/>
      </c>
      <c r="BG659" s="511" t="e">
        <f t="shared" si="3876"/>
        <v>#VALUE!</v>
      </c>
      <c r="BH659" s="198">
        <f t="shared" si="3877"/>
        <v>0</v>
      </c>
      <c r="BI659" s="512" t="e">
        <f>IF(CX659=0,BI658,(DK659*查询!$R$5+DL659*查询!$Q$5+DM659*查询!$N$5+DN659*查询!$O$5+DO659*查询!$P$5)*AF659/CX659)</f>
        <v>#VALUE!</v>
      </c>
      <c r="BJ659" s="512" t="e">
        <f>IF(CX659=0,BJ658,(DP659*查询!$S$5+DQ659*查询!$T$5+DR659*查询!$U$5)*AF659/CX659)</f>
        <v>#VALUE!</v>
      </c>
      <c r="BK659" s="512">
        <f t="shared" si="3928"/>
        <v>1</v>
      </c>
      <c r="BL659" s="513" t="str">
        <f>IF(_cfyc_month_day!A655="","",_cfyc_month_day!A655)</f>
        <v/>
      </c>
      <c r="BM659" s="513" t="str">
        <f>IF(_cfyc_month_day!B655="","",_cfyc_month_day!B655)</f>
        <v/>
      </c>
      <c r="BN659" s="513" t="str">
        <f>IF(_cfyc_month_day!C655="","",_cfyc_month_day!C655)</f>
        <v/>
      </c>
      <c r="BO659" s="522" t="str">
        <f>IF(_cfyc_month_day!D655="","",_cfyc_month_day!D655)</f>
        <v/>
      </c>
      <c r="BP659" s="522" t="str">
        <f>IF(_cfyc_month_day!E655="","",_cfyc_month_day!E655)</f>
        <v/>
      </c>
      <c r="BQ659" s="522" t="str">
        <f>IF(_cfyc_month_day!F655="","",_cfyc_month_day!F655)</f>
        <v/>
      </c>
      <c r="BR659" s="513" t="str">
        <f>IF(_tag_month_day!T655="","",_tag_month_day!T655)</f>
        <v/>
      </c>
      <c r="BS659" s="513" t="str">
        <f>IF(_tag_month_day!U655="","",_tag_month_day!U655)</f>
        <v/>
      </c>
      <c r="BT659" s="523" t="str">
        <f t="shared" si="3929"/>
        <v/>
      </c>
      <c r="BU659" s="223" t="str">
        <f>IF(_tag_month_day!V655="","",_tag_month_day!V655)</f>
        <v/>
      </c>
      <c r="BV659" s="206" t="str">
        <f>IF(_tag_month_day!W655="","",_tag_month_day!W655)</f>
        <v/>
      </c>
      <c r="BW659" s="540" t="str">
        <f>IF(_tag_month_day!X655="","",_tag_month_day!X655)</f>
        <v/>
      </c>
      <c r="BX659" s="540" t="str">
        <f>IF(_tag_month_day!Y655="","",_tag_month_day!Y655)</f>
        <v/>
      </c>
      <c r="BY659" s="541">
        <f ca="1" t="shared" si="3930"/>
        <v>43644.3333333317</v>
      </c>
      <c r="BZ659" s="542"/>
      <c r="CA659" s="543" t="str">
        <f>IF(_jhy2_month_day!A655="","",_jhy2_month_day!A655)</f>
        <v/>
      </c>
      <c r="CB659" s="464" t="str">
        <f>IF(_jhy2_month_day!B655="","",_jhy2_month_day!B655)</f>
        <v/>
      </c>
      <c r="CC659" s="464" t="str">
        <f>IF(_jhy2_month_day!C655="","",_jhy2_month_day!C655)</f>
        <v/>
      </c>
      <c r="CD659" s="464" t="str">
        <f>IF(_jhy2_month_day!D655="","",_jhy2_month_day!D655)</f>
        <v/>
      </c>
      <c r="CE659" s="464" t="str">
        <f>IF(_jhy2_month_day!E655="","",_jhy2_month_day!E655)</f>
        <v/>
      </c>
      <c r="CF659" s="464" t="str">
        <f>IF(_jhy2_month_day!F655="","",_jhy2_month_day!F655)</f>
        <v/>
      </c>
      <c r="CG659" s="464" t="str">
        <f>IF(_jhy2_month_day!G655="","",_jhy2_month_day!G655)</f>
        <v/>
      </c>
      <c r="CH659" s="464" t="str">
        <f>IF(_jhy2_month_day!H655="","",_jhy2_month_day!H655)</f>
        <v/>
      </c>
      <c r="CI659" s="464" t="str">
        <f>IF(_jhy2_month_day!I655="","",_jhy2_month_day!I655)</f>
        <v/>
      </c>
      <c r="CJ659" s="464" t="str">
        <f>IF(_jhy2_month_day!J655="","",_jhy2_month_day!J655)</f>
        <v/>
      </c>
      <c r="CK659" s="464" t="str">
        <f>IF(_jhy2_month_day!K655="","",_jhy2_month_day!K655)</f>
        <v/>
      </c>
      <c r="CL659" s="562" t="str">
        <f>IF(_jhy2_month_day!L655="","",_jhy2_month_day!L655)</f>
        <v/>
      </c>
      <c r="CM659" s="562" t="str">
        <f>IF(_jhy2_month_day!M655="","",_jhy2_month_day!M655)</f>
        <v/>
      </c>
      <c r="CN659" s="562" t="str">
        <f>IF(_jhy2_month_day!N655="","",_jhy2_month_day!N655)</f>
        <v/>
      </c>
      <c r="CO659" s="562" t="str">
        <f>IF(_jhy2_month_day!O655="","",_jhy2_month_day!O655)</f>
        <v/>
      </c>
      <c r="CP659" s="562" t="str">
        <f>IF(_jhy2_month_day!P655="","",_jhy2_month_day!P655)</f>
        <v/>
      </c>
      <c r="CQ659" s="562" t="str">
        <f>IF(_jhy2_month_day!Q655="","",_jhy2_month_day!Q655)</f>
        <v/>
      </c>
      <c r="CR659" s="563" t="str">
        <f>IF(_jhy2_month_day!R655="","",_jhy2_month_day!R655)</f>
        <v/>
      </c>
      <c r="CS659" s="576" t="str">
        <f>IF(_jhy2_month_day!S655="","",_jhy2_month_day!S655)</f>
        <v/>
      </c>
      <c r="CT659" s="562" t="str">
        <f>IF(_jhy2_month_day!T655="","",_jhy2_month_day!T655)</f>
        <v/>
      </c>
      <c r="CU659" s="577" t="e">
        <f t="shared" si="3878"/>
        <v>#VALUE!</v>
      </c>
      <c r="CV659" s="198" t="e">
        <f t="shared" si="3879"/>
        <v>#VALUE!</v>
      </c>
      <c r="CW659" s="192" t="e">
        <f t="shared" si="3880"/>
        <v>#VALUE!</v>
      </c>
      <c r="CX659" s="192" t="e">
        <f t="shared" si="3881"/>
        <v>#VALUE!</v>
      </c>
      <c r="CY659" s="202" t="e">
        <f t="shared" si="3882"/>
        <v>#VALUE!</v>
      </c>
      <c r="CZ659" s="192" t="e">
        <f t="shared" ref="CZ659:DI659" si="4009">$AJ659*EF659</f>
        <v>#VALUE!</v>
      </c>
      <c r="DA659" s="192" t="e">
        <f t="shared" si="4009"/>
        <v>#VALUE!</v>
      </c>
      <c r="DB659" s="192" t="e">
        <f t="shared" si="4009"/>
        <v>#VALUE!</v>
      </c>
      <c r="DC659" s="192" t="e">
        <f t="shared" si="4009"/>
        <v>#VALUE!</v>
      </c>
      <c r="DD659" s="192" t="e">
        <f t="shared" si="4009"/>
        <v>#VALUE!</v>
      </c>
      <c r="DE659" s="192" t="e">
        <f t="shared" si="4009"/>
        <v>#VALUE!</v>
      </c>
      <c r="DF659" s="192" t="e">
        <f t="shared" si="4009"/>
        <v>#VALUE!</v>
      </c>
      <c r="DG659" s="192" t="e">
        <f t="shared" si="4009"/>
        <v>#VALUE!</v>
      </c>
      <c r="DH659" s="192" t="e">
        <f t="shared" si="4009"/>
        <v>#VALUE!</v>
      </c>
      <c r="DI659" s="192" t="e">
        <f t="shared" si="4009"/>
        <v>#VALUE!</v>
      </c>
      <c r="DJ659" s="192" t="e">
        <f t="shared" si="3884"/>
        <v>#VALUE!</v>
      </c>
      <c r="DK659" s="192" t="e">
        <f t="shared" si="3885"/>
        <v>#VALUE!</v>
      </c>
      <c r="DL659" s="192" t="e">
        <f t="shared" si="3886"/>
        <v>#VALUE!</v>
      </c>
      <c r="DM659" s="192" t="e">
        <f t="shared" si="3887"/>
        <v>#VALUE!</v>
      </c>
      <c r="DN659" s="192" t="e">
        <f t="shared" si="3888"/>
        <v>#VALUE!</v>
      </c>
      <c r="DO659" s="192" t="e">
        <f t="shared" si="3889"/>
        <v>#VALUE!</v>
      </c>
      <c r="DP659" s="192" t="e">
        <f t="shared" si="3890"/>
        <v>#VALUE!</v>
      </c>
      <c r="DQ659" s="192" t="e">
        <f t="shared" si="3891"/>
        <v>#VALUE!</v>
      </c>
      <c r="DR659" s="192" t="e">
        <f t="shared" si="3892"/>
        <v>#VALUE!</v>
      </c>
      <c r="DS659" s="192" t="e">
        <f t="shared" si="3893"/>
        <v>#VALUE!</v>
      </c>
      <c r="DT659" s="192" t="e">
        <f t="shared" si="3894"/>
        <v>#VALUE!</v>
      </c>
      <c r="DU659" s="192" t="e">
        <f t="shared" si="3895"/>
        <v>#VALUE!</v>
      </c>
      <c r="DV659" s="198" t="e">
        <f t="shared" si="3896"/>
        <v>#VALUE!</v>
      </c>
      <c r="DW659" s="198" t="e">
        <f t="shared" si="3897"/>
        <v>#DIV/0!</v>
      </c>
      <c r="DX659" s="198" t="e">
        <f t="shared" si="3898"/>
        <v>#DIV/0!</v>
      </c>
      <c r="DY659" s="198" t="e">
        <f t="shared" si="3899"/>
        <v>#VALUE!</v>
      </c>
      <c r="DZ659" s="198" t="e">
        <f t="shared" si="3900"/>
        <v>#VALUE!</v>
      </c>
      <c r="EA659" s="198" t="e">
        <f t="shared" si="3901"/>
        <v>#VALUE!</v>
      </c>
      <c r="EB659" s="198" t="e">
        <f t="shared" si="3902"/>
        <v>#VALUE!</v>
      </c>
      <c r="EC659" s="198" t="e">
        <f t="shared" si="3903"/>
        <v>#DIV/0!</v>
      </c>
      <c r="ED659" s="198" t="e">
        <f t="shared" si="3904"/>
        <v>#VALUE!</v>
      </c>
      <c r="EE659" s="198" t="e">
        <f t="shared" si="3905"/>
        <v>#VALUE!</v>
      </c>
      <c r="EF659" s="198" t="e">
        <f t="shared" ref="EF659:EO659" si="4010">DV659/SUM($DV659:$EE659)</f>
        <v>#VALUE!</v>
      </c>
      <c r="EG659" s="198" t="e">
        <f t="shared" si="4010"/>
        <v>#DIV/0!</v>
      </c>
      <c r="EH659" s="198" t="e">
        <f t="shared" si="4010"/>
        <v>#DIV/0!</v>
      </c>
      <c r="EI659" s="198" t="e">
        <f t="shared" si="4010"/>
        <v>#VALUE!</v>
      </c>
      <c r="EJ659" s="198" t="e">
        <f t="shared" si="4010"/>
        <v>#VALUE!</v>
      </c>
      <c r="EK659" s="198" t="e">
        <f t="shared" si="4010"/>
        <v>#VALUE!</v>
      </c>
      <c r="EL659" s="198" t="e">
        <f t="shared" si="4010"/>
        <v>#VALUE!</v>
      </c>
      <c r="EM659" s="198" t="e">
        <f t="shared" si="4010"/>
        <v>#DIV/0!</v>
      </c>
      <c r="EN659" s="198" t="e">
        <f t="shared" si="4010"/>
        <v>#VALUE!</v>
      </c>
      <c r="EO659" s="198" t="e">
        <f t="shared" si="4010"/>
        <v>#VALUE!</v>
      </c>
      <c r="EP659" s="511">
        <f t="shared" ref="EP659:EW659" si="4011">EP658</f>
        <v>0.08</v>
      </c>
      <c r="EQ659" s="511">
        <f t="shared" si="4011"/>
        <v>0.015</v>
      </c>
      <c r="ER659" s="511">
        <f t="shared" si="4011"/>
        <v>0.015</v>
      </c>
      <c r="ES659" s="511">
        <f t="shared" si="4011"/>
        <v>0.015</v>
      </c>
      <c r="ET659" s="511">
        <f t="shared" si="4011"/>
        <v>0.015</v>
      </c>
      <c r="EU659" s="511">
        <f t="shared" si="4011"/>
        <v>0.09</v>
      </c>
      <c r="EV659" s="511">
        <f t="shared" si="4011"/>
        <v>0.09</v>
      </c>
      <c r="EW659" s="511">
        <f t="shared" si="4011"/>
        <v>0.09</v>
      </c>
      <c r="EX659" s="420" t="str">
        <f>IF(_tag_month_day!AS655="","",_tag_month_day!AS655/100)</f>
        <v/>
      </c>
      <c r="EY659" s="420" t="str">
        <f>IF(_tag_month_day!AT655="","",_tag_month_day!AT655/100)</f>
        <v/>
      </c>
      <c r="EZ659" s="420" t="str">
        <f>IF(_tag_month_day!AU655="","",_tag_month_day!AU655/100)</f>
        <v/>
      </c>
      <c r="FA659" s="420" t="str">
        <f>IF(_tag_month_day!AV655="","",_tag_month_day!AV655/100)</f>
        <v/>
      </c>
      <c r="FB659" s="420" t="str">
        <f>IF(_tag_month_day!AW655="","",_tag_month_day!AW655/100)</f>
        <v/>
      </c>
      <c r="FC659" s="420" t="str">
        <f>IF(_tag_month_day!AX655="","",_tag_month_day!AX655/100)</f>
        <v/>
      </c>
      <c r="FD659" s="510">
        <f t="shared" si="3934"/>
        <v>0.33</v>
      </c>
      <c r="FE659" s="510">
        <f t="shared" si="3935"/>
        <v>0.19</v>
      </c>
      <c r="FF659" s="510">
        <f t="shared" si="3936"/>
        <v>0.003</v>
      </c>
      <c r="FG659" s="510">
        <f t="shared" si="3937"/>
        <v>0</v>
      </c>
      <c r="FH659" s="603">
        <f t="shared" si="3938"/>
        <v>0.0001</v>
      </c>
      <c r="FI659" s="510">
        <f t="shared" ref="FI659:FR659" si="4012">FI658</f>
        <v>0.41</v>
      </c>
      <c r="FJ659" s="510">
        <f t="shared" si="4012"/>
        <v>0.11</v>
      </c>
      <c r="FK659" s="510">
        <f t="shared" si="4012"/>
        <v>0.015</v>
      </c>
      <c r="FL659" s="510">
        <f t="shared" si="4012"/>
        <v>0</v>
      </c>
      <c r="FM659" s="603">
        <f t="shared" si="4012"/>
        <v>0.0001</v>
      </c>
      <c r="FN659" s="510" t="str">
        <f>IF(_tag_month_day!AY655="","",_tag_month_day!AY655/100)</f>
        <v/>
      </c>
      <c r="FO659" s="510" t="str">
        <f>IF(_tag_month_day!AZ655="","",_tag_month_day!AZ655/100)</f>
        <v/>
      </c>
      <c r="FP659" s="510" t="str">
        <f>IF(_tag_month_day!BA655="","",_tag_month_day!BA655/100)</f>
        <v/>
      </c>
      <c r="FQ659" s="510" t="str">
        <f>IF(_tag_month_day!BB655="","",_tag_month_day!BB655/100)</f>
        <v/>
      </c>
      <c r="FR659" s="603" t="str">
        <f>IF(_tag_month_day!BC655="","",_tag_month_day!BC655/100)</f>
        <v/>
      </c>
      <c r="FS659" s="510" t="str">
        <f>IF(_tag_month_day!BD655="","",_tag_month_day!BD655/100)</f>
        <v/>
      </c>
      <c r="FT659" s="510" t="str">
        <f>IF(_tag_month_day!BE655="","",_tag_month_day!BE655/100)</f>
        <v/>
      </c>
      <c r="FU659" s="510" t="str">
        <f>IF(_tag_month_day!BF655="","",_tag_month_day!BF655/100)</f>
        <v/>
      </c>
      <c r="FV659" s="510" t="str">
        <f>IF(_tag_month_day!BG655="","",_tag_month_day!BG655/100)</f>
        <v/>
      </c>
      <c r="FW659" s="603" t="str">
        <f>IF(_tag_month_day!BH655="","",_tag_month_day!BH655/100)</f>
        <v/>
      </c>
      <c r="FX659" s="510" t="str">
        <f>IF(_tag_month_day!BI655="","",_tag_month_day!BI655/100)</f>
        <v/>
      </c>
      <c r="FY659" s="510" t="str">
        <f>IF(_tag_month_day!BJ655="","",_tag_month_day!BJ655/100)</f>
        <v/>
      </c>
      <c r="FZ659" s="605" t="str">
        <f>IF(_tag_month_day!BK655="","",_tag_month_day!BK655/100)</f>
        <v/>
      </c>
      <c r="GA659" s="510" t="str">
        <f>IF(_tag_month_day!BL655="","",_tag_month_day!BL655/100)</f>
        <v/>
      </c>
      <c r="GB659" s="603" t="str">
        <f>IF(_tag_month_day!BM655="","",_tag_month_day!BM655/100)</f>
        <v/>
      </c>
      <c r="GC659" s="420" t="str">
        <f>IF(_tag_month_day!BN655="","",_tag_month_day!BN655/100)</f>
        <v/>
      </c>
      <c r="GD659" s="420" t="str">
        <f>IF(_tag_month_day!BO655="","",_tag_month_day!BO655/100)</f>
        <v/>
      </c>
      <c r="GE659" s="420" t="str">
        <f>IF(_tag_month_day!BP655="","",_tag_month_day!BP655/100)</f>
        <v/>
      </c>
      <c r="GF659" s="420" t="str">
        <f>IF(_tag_month_day!BQ655="","",_tag_month_day!BQ655/100)</f>
        <v/>
      </c>
      <c r="GG659" s="420" t="str">
        <f>IF(_tag_month_day!BR655="","",_tag_month_day!BR655/100)</f>
        <v/>
      </c>
      <c r="GH659" s="420" t="str">
        <f>IF(_tag_month_day!BS655="","",_tag_month_day!BS655/100)</f>
        <v/>
      </c>
      <c r="GI659" s="603" t="str">
        <f>IF(_tag_month_day!BT655="","",_tag_month_day!BT655/100)</f>
        <v/>
      </c>
      <c r="GJ659" s="612" t="str">
        <f>IF(_tag_month_day!BU655="","",_tag_month_day!BU655/100)</f>
        <v/>
      </c>
      <c r="GK659" s="620" t="str">
        <f>IF(_tag_month_day!BV655="",IF(_rlcf_month_day!A$2="","",_rlcf_month_day!A$2/100),_tag_month_day!BV655/100)</f>
        <v/>
      </c>
      <c r="GL659" s="620" t="str">
        <f>IF(_tag_month_day!BW655="",IF(_rlcf_month_day!B$2="","",_rlcf_month_day!B$2/100),_tag_month_day!BW655/100)</f>
        <v/>
      </c>
      <c r="GM659" s="621" t="str">
        <f>IF(_tag_month_day!BX655="",IF(_rlcf_month_day!C$2="","",_rlcf_month_day!C$2/100),_tag_month_day!BX655/100)</f>
        <v/>
      </c>
      <c r="GN659" s="620" t="str">
        <f>IF(_tag_month_day!BV655="",IF(_rlcf_month_day!A$2="","",_rlcf_month_day!A$2/100),_tag_month_day!BV655/100)</f>
        <v/>
      </c>
      <c r="GO659" s="620" t="str">
        <f>IF(_tag_month_day!BW655="",IF(_rlcf_month_day!B$2="","",_rlcf_month_day!B$2/100),_tag_month_day!BW655/100)</f>
        <v/>
      </c>
      <c r="GP659" s="620" t="str">
        <f>IF(_tag_month_day!CD655="",IF(_rlcf_month_day!E$2="","",_rlcf_month_day!E$2/100),_tag_month_day!CD655/100)</f>
        <v/>
      </c>
      <c r="GQ659" s="620" t="str">
        <f>IF(_tag_month_day!CE655="",IF(_rlcf_month_day!F$2="","",_rlcf_month_day!F$2/100),_tag_month_day!CE655/100)</f>
        <v/>
      </c>
      <c r="GR659" s="621" t="str">
        <f>IF(_tag_month_day!CF655="",IF(_rlcf_month_day!G$2="","",_rlcf_month_day!G$2/100),_tag_month_day!CF655/100)</f>
        <v/>
      </c>
      <c r="GS659" s="626">
        <f t="shared" ref="GS659:HH659" si="4013">GS658</f>
        <v>0.953</v>
      </c>
      <c r="GT659" s="626">
        <f t="shared" si="4013"/>
        <v>0.55</v>
      </c>
      <c r="GU659" s="626">
        <f t="shared" si="4013"/>
        <v>0.55</v>
      </c>
      <c r="GV659" s="626">
        <f t="shared" si="4013"/>
        <v>0.55</v>
      </c>
      <c r="GW659" s="626">
        <f t="shared" si="4013"/>
        <v>0.5</v>
      </c>
      <c r="GX659" s="626">
        <f t="shared" si="4013"/>
        <v>0.935</v>
      </c>
      <c r="GY659" s="626">
        <f t="shared" si="4013"/>
        <v>0.15</v>
      </c>
      <c r="GZ659" s="626">
        <f t="shared" si="4013"/>
        <v>1</v>
      </c>
      <c r="HA659" s="632">
        <f t="shared" si="4013"/>
        <v>0.047</v>
      </c>
      <c r="HB659" s="632">
        <f t="shared" si="4013"/>
        <v>0.45</v>
      </c>
      <c r="HC659" s="632">
        <f t="shared" si="4013"/>
        <v>0.45</v>
      </c>
      <c r="HD659" s="632">
        <f t="shared" si="4013"/>
        <v>0.45</v>
      </c>
      <c r="HE659" s="632">
        <f t="shared" si="4013"/>
        <v>0.5</v>
      </c>
      <c r="HF659" s="632">
        <f t="shared" si="4013"/>
        <v>0.065</v>
      </c>
      <c r="HG659" s="632">
        <f t="shared" si="4013"/>
        <v>0.85</v>
      </c>
      <c r="HH659" s="632">
        <f t="shared" si="4013"/>
        <v>0</v>
      </c>
      <c r="HI659" s="68">
        <f t="shared" si="3910"/>
        <v>0</v>
      </c>
      <c r="HJ659" s="68" t="e">
        <f t="shared" si="3941"/>
        <v>#VALUE!</v>
      </c>
      <c r="HK659" s="202">
        <f t="shared" si="3942"/>
        <v>0.85</v>
      </c>
      <c r="HL659" s="464">
        <f t="shared" si="3943"/>
        <v>550000</v>
      </c>
      <c r="HM659" s="464">
        <f t="shared" si="3944"/>
        <v>480000</v>
      </c>
      <c r="HN659" s="192" t="e">
        <f t="shared" si="3911"/>
        <v>#VALUE!</v>
      </c>
      <c r="HO659" s="192" t="e">
        <f>HN659*HK659*$HO$2/HL659*1000000</f>
        <v>#VALUE!</v>
      </c>
      <c r="HP659" s="192" t="e">
        <f>HN659*HK659*$HP$2/HM659*1000000</f>
        <v>#VALUE!</v>
      </c>
    </row>
    <row r="660" customFormat="1" spans="1:224">
      <c r="A660" s="381">
        <v>655</v>
      </c>
      <c r="B660" s="54">
        <f ca="1" t="shared" si="3945"/>
        <v>43644</v>
      </c>
      <c r="C660" s="57">
        <f t="shared" si="3946"/>
        <v>0.0416666666666667</v>
      </c>
      <c r="D660" s="68" t="str">
        <f ca="1" t="shared" si="3912"/>
        <v>夜班</v>
      </c>
      <c r="E660" s="68" t="str">
        <f ca="1" t="shared" si="3913"/>
        <v>丁</v>
      </c>
      <c r="F660" s="68">
        <f ca="1">SUMPRODUCT((成本日报!$A$3:$A$95=计划!B660)*(成本日报!$B$3:$B$95=计划!$D660),成本日报!$C$3:$C$95)</f>
        <v>4</v>
      </c>
      <c r="G660" s="382">
        <f ca="1" t="shared" si="3947"/>
        <v>43644.2499999984</v>
      </c>
      <c r="H660" s="382">
        <f ca="1" t="shared" si="3914"/>
        <v>43644.2569444429</v>
      </c>
      <c r="I660" s="382">
        <f ca="1" t="shared" si="3915"/>
        <v>43644.2624999984</v>
      </c>
      <c r="J660" s="382">
        <f ca="1" t="shared" si="3916"/>
        <v>43644.2916666651</v>
      </c>
      <c r="K660" s="382">
        <f ca="1" t="shared" si="3917"/>
        <v>43644.3541666651</v>
      </c>
      <c r="L660" s="382">
        <f ca="1" t="shared" si="3918"/>
        <v>43644.3749999984</v>
      </c>
      <c r="M660" s="398" t="str">
        <f>IF(_tag_month_day!A656="","",_tag_month_day!A656)</f>
        <v/>
      </c>
      <c r="N660" s="398" t="str">
        <f>IF(_tag_month_day!B656="","",_tag_month_day!B656)</f>
        <v/>
      </c>
      <c r="O660" s="399" t="e">
        <f t="shared" si="3919"/>
        <v>#VALUE!</v>
      </c>
      <c r="P660" s="398" t="str">
        <f>IF(_tag_month_day!C656="","",_tag_month_day!C656)</f>
        <v/>
      </c>
      <c r="Q660" s="398" t="str">
        <f>IF(_tag_month_day!D656="","",_tag_month_day!D656)</f>
        <v/>
      </c>
      <c r="R660" s="416">
        <f>IF(_tag_month_day!CB656="",R659,_tag_month_day!CB656/100)</f>
        <v>0.07</v>
      </c>
      <c r="S660" s="417" t="str">
        <f>IF(_tag_month_day!E656="","",_tag_month_day!E656)</f>
        <v/>
      </c>
      <c r="T660" s="417" t="str">
        <f>IF(_tag_month_day!F656="","",_tag_month_day!F656)</f>
        <v/>
      </c>
      <c r="U660" s="418" t="e">
        <f t="shared" si="3873"/>
        <v>#VALUE!</v>
      </c>
      <c r="V660" s="53" t="e">
        <f t="shared" si="3874"/>
        <v>#VALUE!</v>
      </c>
      <c r="W660" s="419" t="str">
        <f>IF(_jhy_month_day!A656="","",_jhy_month_day!A656)</f>
        <v/>
      </c>
      <c r="X660" s="420" t="str">
        <f>IF(_jhy_month_day!B656="","",_jhy_month_day!B656/100)</f>
        <v/>
      </c>
      <c r="Y660" s="420" t="str">
        <f>IF(_jhy_month_day!C656="","",_jhy_month_day!C656/100)</f>
        <v/>
      </c>
      <c r="Z660" s="439">
        <f t="shared" si="3963"/>
        <v>164</v>
      </c>
      <c r="AA660" s="440" t="str">
        <f>IF(_tag_month_day!G656="","",_tag_month_day!G656/100)</f>
        <v/>
      </c>
      <c r="AB660" s="440" t="str">
        <f>IF(_tag_month_day!H656="","",_tag_month_day!H656/100)</f>
        <v/>
      </c>
      <c r="AC660" s="193">
        <f t="shared" si="3920"/>
        <v>1.59963432013121</v>
      </c>
      <c r="AD660" s="441" t="str">
        <f t="shared" si="3921"/>
        <v/>
      </c>
      <c r="AE660" s="442" t="str">
        <f t="shared" si="3922"/>
        <v/>
      </c>
      <c r="AF660" s="443">
        <v>1</v>
      </c>
      <c r="AG660" s="68" t="str">
        <f>IF(_duihao_month_day!A656="","",_duihao_month_day!A656)</f>
        <v/>
      </c>
      <c r="AH660" s="463">
        <f>IF(_gyk_month_day!B656="",AH659,_gyk_month_day!B656)</f>
        <v>820</v>
      </c>
      <c r="AI660" s="464"/>
      <c r="AJ660" s="68" t="str">
        <f>IF(_tag_month_day!I656="","",_tag_month_day!I656)</f>
        <v/>
      </c>
      <c r="AK660" s="465" t="str">
        <f>IF(_tzyy_month_day!A656="","",_tzyy_month_day!A656)</f>
        <v/>
      </c>
      <c r="AL660" s="465" t="str">
        <f>IF(_tzyy_month_day!B656="","",_tzyy_month_day!B656)</f>
        <v/>
      </c>
      <c r="AM660" s="465" t="str">
        <f>IF(_tzyy_month_day!C656="","",_tzyy_month_day!C656)</f>
        <v/>
      </c>
      <c r="AN660" s="466" t="str">
        <f>IF(_tag_month_day!CG656="","",_tag_month_day!CG656)</f>
        <v/>
      </c>
      <c r="AO660" s="466" t="str">
        <f>IF(_tag_month_day!CH656="","",_tag_month_day!CH656)</f>
        <v/>
      </c>
      <c r="AP660" s="486" t="e">
        <f t="shared" si="3923"/>
        <v>#VALUE!</v>
      </c>
      <c r="AQ660" s="487" t="str">
        <f>IF(_tag_month_day!J656="","",_tag_month_day!J656/100)</f>
        <v/>
      </c>
      <c r="AR660" s="488">
        <f t="shared" si="3924"/>
        <v>1.3</v>
      </c>
      <c r="AS660" s="489" t="e">
        <f t="shared" si="3875"/>
        <v>#VALUE!</v>
      </c>
      <c r="AT660" s="489">
        <f t="shared" si="3925"/>
        <v>0</v>
      </c>
      <c r="AU660" s="490" t="str">
        <f>IF(_tag_month_day!K656="","",_tag_month_day!K656)</f>
        <v/>
      </c>
      <c r="AV660" s="491" t="str">
        <f>IF(_tag_month_day!L656="","",_tag_month_day!L656/100)</f>
        <v/>
      </c>
      <c r="AW660" s="420">
        <f t="shared" si="3847"/>
        <v>0</v>
      </c>
      <c r="AX660" s="420">
        <f t="shared" si="3926"/>
        <v>0</v>
      </c>
      <c r="AY660" s="420" t="str">
        <f>IF(_tag_month_day!M656="","",_tag_month_day!M656/100)</f>
        <v/>
      </c>
      <c r="AZ660" s="420" t="str">
        <f>IF(_tag_month_day!N656="","",_tag_month_day!N656/100)</f>
        <v/>
      </c>
      <c r="BA660" s="420" t="str">
        <f>IF(_tag_month_day!O656="","",_tag_month_day!O656/100)</f>
        <v/>
      </c>
      <c r="BB660" s="496" t="str">
        <f>IF(_tag_month_day!P656="","",_tag_month_day!P656/100)</f>
        <v/>
      </c>
      <c r="BC660" s="496">
        <f t="shared" si="3927"/>
        <v>0</v>
      </c>
      <c r="BD660" s="496" t="str">
        <f>IF(_tag_month_day!Q656="","",_tag_month_day!Q656/100)</f>
        <v/>
      </c>
      <c r="BE660" s="510" t="str">
        <f>IF(_tag_month_day!R656="","",_tag_month_day!R656/100)</f>
        <v/>
      </c>
      <c r="BF660" s="413" t="str">
        <f>IF(_tag_month_day!CC656="","",_tag_month_day!CC656/100)</f>
        <v/>
      </c>
      <c r="BG660" s="511" t="e">
        <f t="shared" si="3876"/>
        <v>#VALUE!</v>
      </c>
      <c r="BH660" s="198">
        <f t="shared" si="3877"/>
        <v>0</v>
      </c>
      <c r="BI660" s="512" t="e">
        <f>IF(CX660=0,BI659,(DK660*查询!$R$5+DL660*查询!$Q$5+DM660*查询!$N$5+DN660*查询!$O$5+DO660*查询!$P$5)*AF660/CX660)</f>
        <v>#VALUE!</v>
      </c>
      <c r="BJ660" s="512" t="e">
        <f>IF(CX660=0,BJ659,(DP660*查询!$S$5+DQ660*查询!$T$5+DR660*查询!$U$5)*AF660/CX660)</f>
        <v>#VALUE!</v>
      </c>
      <c r="BK660" s="512">
        <f t="shared" si="3928"/>
        <v>1</v>
      </c>
      <c r="BL660" s="513" t="str">
        <f>IF(_cfyc_month_day!A656="","",_cfyc_month_day!A656)</f>
        <v/>
      </c>
      <c r="BM660" s="513" t="str">
        <f>IF(_cfyc_month_day!B656="","",_cfyc_month_day!B656)</f>
        <v/>
      </c>
      <c r="BN660" s="513" t="str">
        <f>IF(_cfyc_month_day!C656="","",_cfyc_month_day!C656)</f>
        <v/>
      </c>
      <c r="BO660" s="522" t="str">
        <f>IF(_cfyc_month_day!D656="","",_cfyc_month_day!D656)</f>
        <v/>
      </c>
      <c r="BP660" s="522" t="str">
        <f>IF(_cfyc_month_day!E656="","",_cfyc_month_day!E656)</f>
        <v/>
      </c>
      <c r="BQ660" s="522" t="str">
        <f>IF(_cfyc_month_day!F656="","",_cfyc_month_day!F656)</f>
        <v/>
      </c>
      <c r="BR660" s="513" t="str">
        <f>IF(_tag_month_day!T656="","",_tag_month_day!T656)</f>
        <v/>
      </c>
      <c r="BS660" s="513" t="str">
        <f>IF(_tag_month_day!U656="","",_tag_month_day!U656)</f>
        <v/>
      </c>
      <c r="BT660" s="523" t="str">
        <f t="shared" si="3929"/>
        <v/>
      </c>
      <c r="BU660" s="223" t="str">
        <f>IF(_tag_month_day!V656="","",_tag_month_day!V656)</f>
        <v/>
      </c>
      <c r="BV660" s="206" t="str">
        <f>IF(_tag_month_day!W656="","",_tag_month_day!W656)</f>
        <v/>
      </c>
      <c r="BW660" s="540" t="str">
        <f>IF(_tag_month_day!X656="","",_tag_month_day!X656)</f>
        <v/>
      </c>
      <c r="BX660" s="540" t="str">
        <f>IF(_tag_month_day!Y656="","",_tag_month_day!Y656)</f>
        <v/>
      </c>
      <c r="BY660" s="541">
        <f ca="1" t="shared" si="3930"/>
        <v>43644.3749999984</v>
      </c>
      <c r="BZ660" s="542"/>
      <c r="CA660" s="562" t="str">
        <f>IF(_jhy2_month_day!A656="","",_jhy2_month_day!A656)</f>
        <v/>
      </c>
      <c r="CB660" s="464" t="str">
        <f>IF(_jhy2_month_day!B656="","",_jhy2_month_day!B656)</f>
        <v/>
      </c>
      <c r="CC660" s="464" t="str">
        <f>IF(_jhy2_month_day!C656="","",_jhy2_month_day!C656)</f>
        <v/>
      </c>
      <c r="CD660" s="464" t="str">
        <f>IF(_jhy2_month_day!D656="","",_jhy2_month_day!D656)</f>
        <v/>
      </c>
      <c r="CE660" s="464" t="str">
        <f>IF(_jhy2_month_day!E656="","",_jhy2_month_day!E656)</f>
        <v/>
      </c>
      <c r="CF660" s="464" t="str">
        <f>IF(_jhy2_month_day!F656="","",_jhy2_month_day!F656)</f>
        <v/>
      </c>
      <c r="CG660" s="464" t="str">
        <f>IF(_jhy2_month_day!G656="","",_jhy2_month_day!G656)</f>
        <v/>
      </c>
      <c r="CH660" s="464" t="str">
        <f>IF(_jhy2_month_day!H656="","",_jhy2_month_day!H656)</f>
        <v/>
      </c>
      <c r="CI660" s="464" t="str">
        <f>IF(_jhy2_month_day!I656="","",_jhy2_month_day!I656)</f>
        <v/>
      </c>
      <c r="CJ660" s="464" t="str">
        <f>IF(_jhy2_month_day!J656="","",_jhy2_month_day!J656)</f>
        <v/>
      </c>
      <c r="CK660" s="464" t="str">
        <f>IF(_jhy2_month_day!K656="","",_jhy2_month_day!K656)</f>
        <v/>
      </c>
      <c r="CL660" s="562" t="str">
        <f>IF(_jhy2_month_day!L656="","",_jhy2_month_day!L656)</f>
        <v/>
      </c>
      <c r="CM660" s="562" t="str">
        <f>IF(_jhy2_month_day!M656="","",_jhy2_month_day!M656)</f>
        <v/>
      </c>
      <c r="CN660" s="562" t="str">
        <f>IF(_jhy2_month_day!N656="","",_jhy2_month_day!N656)</f>
        <v/>
      </c>
      <c r="CO660" s="562" t="str">
        <f>IF(_jhy2_month_day!O656="","",_jhy2_month_day!O656)</f>
        <v/>
      </c>
      <c r="CP660" s="562" t="str">
        <f>IF(_jhy2_month_day!P656="","",_jhy2_month_day!P656)</f>
        <v/>
      </c>
      <c r="CQ660" s="562" t="str">
        <f>IF(_jhy2_month_day!Q656="","",_jhy2_month_day!Q656)</f>
        <v/>
      </c>
      <c r="CR660" s="563" t="str">
        <f>IF(_jhy2_month_day!R656="","",_jhy2_month_day!R656)</f>
        <v/>
      </c>
      <c r="CS660" s="576" t="str">
        <f>IF(_jhy2_month_day!S656="","",_jhy2_month_day!S656)</f>
        <v/>
      </c>
      <c r="CT660" s="562" t="str">
        <f>IF(_jhy2_month_day!T656="","",_jhy2_month_day!T656)</f>
        <v/>
      </c>
      <c r="CU660" s="577" t="e">
        <f t="shared" si="3878"/>
        <v>#VALUE!</v>
      </c>
      <c r="CV660" s="198" t="e">
        <f t="shared" si="3879"/>
        <v>#VALUE!</v>
      </c>
      <c r="CW660" s="192" t="e">
        <f t="shared" si="3880"/>
        <v>#VALUE!</v>
      </c>
      <c r="CX660" s="192" t="e">
        <f t="shared" si="3881"/>
        <v>#VALUE!</v>
      </c>
      <c r="CY660" s="202" t="e">
        <f t="shared" si="3882"/>
        <v>#VALUE!</v>
      </c>
      <c r="CZ660" s="192" t="e">
        <f t="shared" ref="CZ660:DI660" si="4014">$AJ660*EF660</f>
        <v>#VALUE!</v>
      </c>
      <c r="DA660" s="192" t="e">
        <f t="shared" si="4014"/>
        <v>#VALUE!</v>
      </c>
      <c r="DB660" s="192" t="e">
        <f t="shared" si="4014"/>
        <v>#VALUE!</v>
      </c>
      <c r="DC660" s="192" t="e">
        <f t="shared" si="4014"/>
        <v>#VALUE!</v>
      </c>
      <c r="DD660" s="192" t="e">
        <f t="shared" si="4014"/>
        <v>#VALUE!</v>
      </c>
      <c r="DE660" s="192" t="e">
        <f t="shared" si="4014"/>
        <v>#VALUE!</v>
      </c>
      <c r="DF660" s="192" t="e">
        <f t="shared" si="4014"/>
        <v>#VALUE!</v>
      </c>
      <c r="DG660" s="192" t="e">
        <f t="shared" si="4014"/>
        <v>#VALUE!</v>
      </c>
      <c r="DH660" s="192" t="e">
        <f t="shared" si="4014"/>
        <v>#VALUE!</v>
      </c>
      <c r="DI660" s="192" t="e">
        <f t="shared" si="4014"/>
        <v>#VALUE!</v>
      </c>
      <c r="DJ660" s="192" t="e">
        <f t="shared" si="3884"/>
        <v>#VALUE!</v>
      </c>
      <c r="DK660" s="192" t="e">
        <f t="shared" si="3885"/>
        <v>#VALUE!</v>
      </c>
      <c r="DL660" s="192" t="e">
        <f t="shared" si="3886"/>
        <v>#VALUE!</v>
      </c>
      <c r="DM660" s="192" t="e">
        <f t="shared" si="3887"/>
        <v>#VALUE!</v>
      </c>
      <c r="DN660" s="192" t="e">
        <f t="shared" si="3888"/>
        <v>#VALUE!</v>
      </c>
      <c r="DO660" s="192" t="e">
        <f t="shared" si="3889"/>
        <v>#VALUE!</v>
      </c>
      <c r="DP660" s="192" t="e">
        <f t="shared" si="3890"/>
        <v>#VALUE!</v>
      </c>
      <c r="DQ660" s="192" t="e">
        <f t="shared" si="3891"/>
        <v>#VALUE!</v>
      </c>
      <c r="DR660" s="192" t="e">
        <f t="shared" si="3892"/>
        <v>#VALUE!</v>
      </c>
      <c r="DS660" s="192" t="e">
        <f t="shared" si="3893"/>
        <v>#VALUE!</v>
      </c>
      <c r="DT660" s="192" t="e">
        <f t="shared" si="3894"/>
        <v>#VALUE!</v>
      </c>
      <c r="DU660" s="192" t="e">
        <f t="shared" si="3895"/>
        <v>#VALUE!</v>
      </c>
      <c r="DV660" s="198" t="e">
        <f t="shared" si="3896"/>
        <v>#VALUE!</v>
      </c>
      <c r="DW660" s="198" t="e">
        <f t="shared" si="3897"/>
        <v>#DIV/0!</v>
      </c>
      <c r="DX660" s="198" t="e">
        <f t="shared" si="3898"/>
        <v>#DIV/0!</v>
      </c>
      <c r="DY660" s="198" t="e">
        <f t="shared" si="3899"/>
        <v>#VALUE!</v>
      </c>
      <c r="DZ660" s="198" t="e">
        <f t="shared" si="3900"/>
        <v>#VALUE!</v>
      </c>
      <c r="EA660" s="198" t="e">
        <f t="shared" si="3901"/>
        <v>#VALUE!</v>
      </c>
      <c r="EB660" s="198" t="e">
        <f t="shared" si="3902"/>
        <v>#VALUE!</v>
      </c>
      <c r="EC660" s="198" t="e">
        <f t="shared" si="3903"/>
        <v>#DIV/0!</v>
      </c>
      <c r="ED660" s="198" t="e">
        <f t="shared" si="3904"/>
        <v>#VALUE!</v>
      </c>
      <c r="EE660" s="198" t="e">
        <f t="shared" si="3905"/>
        <v>#VALUE!</v>
      </c>
      <c r="EF660" s="198" t="e">
        <f t="shared" ref="EF660:EO660" si="4015">DV660/SUM($DV660:$EE660)</f>
        <v>#VALUE!</v>
      </c>
      <c r="EG660" s="198" t="e">
        <f t="shared" si="4015"/>
        <v>#DIV/0!</v>
      </c>
      <c r="EH660" s="198" t="e">
        <f t="shared" si="4015"/>
        <v>#DIV/0!</v>
      </c>
      <c r="EI660" s="198" t="e">
        <f t="shared" si="4015"/>
        <v>#VALUE!</v>
      </c>
      <c r="EJ660" s="198" t="e">
        <f t="shared" si="4015"/>
        <v>#VALUE!</v>
      </c>
      <c r="EK660" s="198" t="e">
        <f t="shared" si="4015"/>
        <v>#VALUE!</v>
      </c>
      <c r="EL660" s="198" t="e">
        <f t="shared" si="4015"/>
        <v>#VALUE!</v>
      </c>
      <c r="EM660" s="198" t="e">
        <f t="shared" si="4015"/>
        <v>#DIV/0!</v>
      </c>
      <c r="EN660" s="198" t="e">
        <f t="shared" si="4015"/>
        <v>#VALUE!</v>
      </c>
      <c r="EO660" s="198" t="e">
        <f t="shared" si="4015"/>
        <v>#VALUE!</v>
      </c>
      <c r="EP660" s="511">
        <f t="shared" ref="EP660:EW660" si="4016">EP659</f>
        <v>0.08</v>
      </c>
      <c r="EQ660" s="511">
        <f t="shared" si="4016"/>
        <v>0.015</v>
      </c>
      <c r="ER660" s="511">
        <f t="shared" si="4016"/>
        <v>0.015</v>
      </c>
      <c r="ES660" s="511">
        <f t="shared" si="4016"/>
        <v>0.015</v>
      </c>
      <c r="ET660" s="511">
        <f t="shared" si="4016"/>
        <v>0.015</v>
      </c>
      <c r="EU660" s="511">
        <f t="shared" si="4016"/>
        <v>0.09</v>
      </c>
      <c r="EV660" s="511">
        <f t="shared" si="4016"/>
        <v>0.09</v>
      </c>
      <c r="EW660" s="511">
        <f t="shared" si="4016"/>
        <v>0.09</v>
      </c>
      <c r="EX660" s="420" t="str">
        <f>IF(_tag_month_day!AS656="","",_tag_month_day!AS656/100)</f>
        <v/>
      </c>
      <c r="EY660" s="420" t="str">
        <f>IF(_tag_month_day!AT656="","",_tag_month_day!AT656/100)</f>
        <v/>
      </c>
      <c r="EZ660" s="420" t="str">
        <f>IF(_tag_month_day!AU656="","",_tag_month_day!AU656/100)</f>
        <v/>
      </c>
      <c r="FA660" s="420" t="str">
        <f>IF(_tag_month_day!AV656="","",_tag_month_day!AV656/100)</f>
        <v/>
      </c>
      <c r="FB660" s="420" t="str">
        <f>IF(_tag_month_day!AW656="","",_tag_month_day!AW656/100)</f>
        <v/>
      </c>
      <c r="FC660" s="420" t="str">
        <f>IF(_tag_month_day!AX656="","",_tag_month_day!AX656/100)</f>
        <v/>
      </c>
      <c r="FD660" s="510">
        <f t="shared" si="3934"/>
        <v>0.33</v>
      </c>
      <c r="FE660" s="510">
        <f t="shared" si="3935"/>
        <v>0.19</v>
      </c>
      <c r="FF660" s="510">
        <f t="shared" si="3936"/>
        <v>0.003</v>
      </c>
      <c r="FG660" s="510">
        <f t="shared" si="3937"/>
        <v>0</v>
      </c>
      <c r="FH660" s="603">
        <f t="shared" si="3938"/>
        <v>0.0001</v>
      </c>
      <c r="FI660" s="510">
        <f t="shared" ref="FI660:FR660" si="4017">FI659</f>
        <v>0.41</v>
      </c>
      <c r="FJ660" s="510">
        <f t="shared" si="4017"/>
        <v>0.11</v>
      </c>
      <c r="FK660" s="510">
        <f t="shared" si="4017"/>
        <v>0.015</v>
      </c>
      <c r="FL660" s="510">
        <f t="shared" si="4017"/>
        <v>0</v>
      </c>
      <c r="FM660" s="603">
        <f t="shared" si="4017"/>
        <v>0.0001</v>
      </c>
      <c r="FN660" s="510" t="str">
        <f>IF(_tag_month_day!AY656="","",_tag_month_day!AY656/100)</f>
        <v/>
      </c>
      <c r="FO660" s="510" t="str">
        <f>IF(_tag_month_day!AZ656="","",_tag_month_day!AZ656/100)</f>
        <v/>
      </c>
      <c r="FP660" s="510" t="str">
        <f>IF(_tag_month_day!BA656="","",_tag_month_day!BA656/100)</f>
        <v/>
      </c>
      <c r="FQ660" s="510" t="str">
        <f>IF(_tag_month_day!BB656="","",_tag_month_day!BB656/100)</f>
        <v/>
      </c>
      <c r="FR660" s="603" t="str">
        <f>IF(_tag_month_day!BC656="","",_tag_month_day!BC656/100)</f>
        <v/>
      </c>
      <c r="FS660" s="510" t="str">
        <f>IF(_tag_month_day!BD656="","",_tag_month_day!BD656/100)</f>
        <v/>
      </c>
      <c r="FT660" s="510" t="str">
        <f>IF(_tag_month_day!BE656="","",_tag_month_day!BE656/100)</f>
        <v/>
      </c>
      <c r="FU660" s="510" t="str">
        <f>IF(_tag_month_day!BF656="","",_tag_month_day!BF656/100)</f>
        <v/>
      </c>
      <c r="FV660" s="510" t="str">
        <f>IF(_tag_month_day!BG656="","",_tag_month_day!BG656/100)</f>
        <v/>
      </c>
      <c r="FW660" s="603" t="str">
        <f>IF(_tag_month_day!BH656="","",_tag_month_day!BH656/100)</f>
        <v/>
      </c>
      <c r="FX660" s="510" t="str">
        <f>IF(_tag_month_day!BI656="","",_tag_month_day!BI656/100)</f>
        <v/>
      </c>
      <c r="FY660" s="510" t="str">
        <f>IF(_tag_month_day!BJ656="","",_tag_month_day!BJ656/100)</f>
        <v/>
      </c>
      <c r="FZ660" s="605" t="str">
        <f>IF(_tag_month_day!BK656="","",_tag_month_day!BK656/100)</f>
        <v/>
      </c>
      <c r="GA660" s="510" t="str">
        <f>IF(_tag_month_day!BL656="","",_tag_month_day!BL656/100)</f>
        <v/>
      </c>
      <c r="GB660" s="603" t="str">
        <f>IF(_tag_month_day!BM656="","",_tag_month_day!BM656/100)</f>
        <v/>
      </c>
      <c r="GC660" s="420" t="str">
        <f>IF(_tag_month_day!BN656="","",_tag_month_day!BN656/100)</f>
        <v/>
      </c>
      <c r="GD660" s="420" t="str">
        <f>IF(_tag_month_day!BO656="","",_tag_month_day!BO656/100)</f>
        <v/>
      </c>
      <c r="GE660" s="420" t="str">
        <f>IF(_tag_month_day!BP656="","",_tag_month_day!BP656/100)</f>
        <v/>
      </c>
      <c r="GF660" s="420" t="str">
        <f>IF(_tag_month_day!BQ656="","",_tag_month_day!BQ656/100)</f>
        <v/>
      </c>
      <c r="GG660" s="420" t="str">
        <f>IF(_tag_month_day!BR656="","",_tag_month_day!BR656/100)</f>
        <v/>
      </c>
      <c r="GH660" s="420" t="str">
        <f>IF(_tag_month_day!BS656="","",_tag_month_day!BS656/100)</f>
        <v/>
      </c>
      <c r="GI660" s="603" t="str">
        <f>IF(_tag_month_day!BT656="","",_tag_month_day!BT656/100)</f>
        <v/>
      </c>
      <c r="GJ660" s="612" t="str">
        <f>IF(_tag_month_day!BU656="","",_tag_month_day!BU656/100)</f>
        <v/>
      </c>
      <c r="GK660" s="620" t="str">
        <f>IF(_tag_month_day!BV656="",IF(_rlcf_month_day!A$2="","",_rlcf_month_day!A$2/100),_tag_month_day!BV656/100)</f>
        <v/>
      </c>
      <c r="GL660" s="620" t="str">
        <f>IF(_tag_month_day!BW656="",IF(_rlcf_month_day!B$2="","",_rlcf_month_day!B$2/100),_tag_month_day!BW656/100)</f>
        <v/>
      </c>
      <c r="GM660" s="621" t="str">
        <f>IF(_tag_month_day!BX656="",IF(_rlcf_month_day!C$2="","",_rlcf_month_day!C$2/100),_tag_month_day!BX656/100)</f>
        <v/>
      </c>
      <c r="GN660" s="620" t="str">
        <f>IF(_tag_month_day!BV656="",IF(_rlcf_month_day!A$2="","",_rlcf_month_day!A$2/100),_tag_month_day!BV656/100)</f>
        <v/>
      </c>
      <c r="GO660" s="620" t="str">
        <f>IF(_tag_month_day!BW656="",IF(_rlcf_month_day!B$2="","",_rlcf_month_day!B$2/100),_tag_month_day!BW656/100)</f>
        <v/>
      </c>
      <c r="GP660" s="620" t="str">
        <f>IF(_tag_month_day!CD656="",IF(_rlcf_month_day!E$2="","",_rlcf_month_day!E$2/100),_tag_month_day!CD656/100)</f>
        <v/>
      </c>
      <c r="GQ660" s="620" t="str">
        <f>IF(_tag_month_day!CE656="",IF(_rlcf_month_day!F$2="","",_rlcf_month_day!F$2/100),_tag_month_day!CE656/100)</f>
        <v/>
      </c>
      <c r="GR660" s="621" t="str">
        <f>IF(_tag_month_day!CF656="",IF(_rlcf_month_day!G$2="","",_rlcf_month_day!G$2/100),_tag_month_day!CF656/100)</f>
        <v/>
      </c>
      <c r="GS660" s="626">
        <f t="shared" ref="GS660:HH660" si="4018">GS659</f>
        <v>0.953</v>
      </c>
      <c r="GT660" s="626">
        <f t="shared" si="4018"/>
        <v>0.55</v>
      </c>
      <c r="GU660" s="626">
        <f t="shared" si="4018"/>
        <v>0.55</v>
      </c>
      <c r="GV660" s="626">
        <f t="shared" si="4018"/>
        <v>0.55</v>
      </c>
      <c r="GW660" s="626">
        <f t="shared" si="4018"/>
        <v>0.5</v>
      </c>
      <c r="GX660" s="626">
        <f t="shared" si="4018"/>
        <v>0.935</v>
      </c>
      <c r="GY660" s="626">
        <f t="shared" si="4018"/>
        <v>0.15</v>
      </c>
      <c r="GZ660" s="626">
        <f t="shared" si="4018"/>
        <v>1</v>
      </c>
      <c r="HA660" s="632">
        <f t="shared" si="4018"/>
        <v>0.047</v>
      </c>
      <c r="HB660" s="632">
        <f t="shared" si="4018"/>
        <v>0.45</v>
      </c>
      <c r="HC660" s="632">
        <f t="shared" si="4018"/>
        <v>0.45</v>
      </c>
      <c r="HD660" s="632">
        <f t="shared" si="4018"/>
        <v>0.45</v>
      </c>
      <c r="HE660" s="632">
        <f t="shared" si="4018"/>
        <v>0.5</v>
      </c>
      <c r="HF660" s="632">
        <f t="shared" si="4018"/>
        <v>0.065</v>
      </c>
      <c r="HG660" s="632">
        <f t="shared" si="4018"/>
        <v>0.85</v>
      </c>
      <c r="HH660" s="632">
        <f t="shared" si="4018"/>
        <v>0</v>
      </c>
      <c r="HI660" s="68">
        <f t="shared" si="3910"/>
        <v>0</v>
      </c>
      <c r="HJ660" s="68" t="e">
        <f t="shared" si="3941"/>
        <v>#VALUE!</v>
      </c>
      <c r="HK660" s="202">
        <f t="shared" si="3942"/>
        <v>0.85</v>
      </c>
      <c r="HL660" s="464">
        <f t="shared" si="3943"/>
        <v>550000</v>
      </c>
      <c r="HM660" s="464">
        <f t="shared" si="3944"/>
        <v>480000</v>
      </c>
      <c r="HN660" s="192" t="e">
        <f t="shared" si="3911"/>
        <v>#VALUE!</v>
      </c>
      <c r="HO660" s="192" t="e">
        <f>HN660*HK660*$HO$2/HL660*1000000</f>
        <v>#VALUE!</v>
      </c>
      <c r="HP660" s="192" t="e">
        <f>HN660*HK660*$HP$2/HM660*1000000</f>
        <v>#VALUE!</v>
      </c>
    </row>
    <row r="661" customFormat="1" spans="1:224">
      <c r="A661" s="381">
        <v>656</v>
      </c>
      <c r="B661" s="54">
        <f ca="1" t="shared" si="3945"/>
        <v>43644</v>
      </c>
      <c r="C661" s="57">
        <f t="shared" si="3946"/>
        <v>0.0416666666666667</v>
      </c>
      <c r="D661" s="68" t="str">
        <f ca="1" t="shared" si="3912"/>
        <v>夜班</v>
      </c>
      <c r="E661" s="68" t="str">
        <f ca="1" t="shared" si="3913"/>
        <v>丁</v>
      </c>
      <c r="F661" s="68">
        <f ca="1">SUMPRODUCT((成本日报!$A$3:$A$95=计划!B661)*(成本日报!$B$3:$B$95=计划!$D661),成本日报!$C$3:$C$95)</f>
        <v>4</v>
      </c>
      <c r="G661" s="382">
        <f ca="1" t="shared" si="3947"/>
        <v>43644.2916666651</v>
      </c>
      <c r="H661" s="382">
        <f ca="1" t="shared" si="3914"/>
        <v>43644.2986111095</v>
      </c>
      <c r="I661" s="382">
        <f ca="1" t="shared" si="3915"/>
        <v>43644.3041666651</v>
      </c>
      <c r="J661" s="382">
        <f ca="1" t="shared" si="3916"/>
        <v>43644.3333333317</v>
      </c>
      <c r="K661" s="382">
        <f ca="1" t="shared" si="3917"/>
        <v>43644.3958333317</v>
      </c>
      <c r="L661" s="382">
        <f ca="1" t="shared" si="3918"/>
        <v>43644.4166666651</v>
      </c>
      <c r="M661" s="398" t="str">
        <f>IF(_tag_month_day!A657="","",_tag_month_day!A657)</f>
        <v/>
      </c>
      <c r="N661" s="398" t="str">
        <f>IF(_tag_month_day!B657="","",_tag_month_day!B657)</f>
        <v/>
      </c>
      <c r="O661" s="399" t="e">
        <f t="shared" si="3919"/>
        <v>#VALUE!</v>
      </c>
      <c r="P661" s="398" t="str">
        <f>IF(_tag_month_day!C657="","",_tag_month_day!C657)</f>
        <v/>
      </c>
      <c r="Q661" s="398" t="str">
        <f>IF(_tag_month_day!D657="","",_tag_month_day!D657)</f>
        <v/>
      </c>
      <c r="R661" s="416">
        <f>IF(_tag_month_day!CB657="",R660,_tag_month_day!CB657/100)</f>
        <v>0.07</v>
      </c>
      <c r="S661" s="417" t="str">
        <f>IF(_tag_month_day!E657="","",_tag_month_day!E657)</f>
        <v/>
      </c>
      <c r="T661" s="417" t="str">
        <f>IF(_tag_month_day!F657="","",_tag_month_day!F657)</f>
        <v/>
      </c>
      <c r="U661" s="418" t="e">
        <f t="shared" si="3873"/>
        <v>#VALUE!</v>
      </c>
      <c r="V661" s="53" t="e">
        <f t="shared" si="3874"/>
        <v>#VALUE!</v>
      </c>
      <c r="W661" s="419" t="str">
        <f>IF(_jhy_month_day!A657="","",_jhy_month_day!A657)</f>
        <v/>
      </c>
      <c r="X661" s="420" t="str">
        <f>IF(_jhy_month_day!B657="","",_jhy_month_day!B657/100)</f>
        <v/>
      </c>
      <c r="Y661" s="420" t="str">
        <f>IF(_jhy_month_day!C657="","",_jhy_month_day!C657/100)</f>
        <v/>
      </c>
      <c r="Z661" s="439">
        <f t="shared" si="3963"/>
        <v>164</v>
      </c>
      <c r="AA661" s="440" t="str">
        <f>IF(_tag_month_day!G657="","",_tag_month_day!G657/100)</f>
        <v/>
      </c>
      <c r="AB661" s="440" t="str">
        <f>IF(_tag_month_day!H657="","",_tag_month_day!H657/100)</f>
        <v/>
      </c>
      <c r="AC661" s="193">
        <f t="shared" si="3920"/>
        <v>1.59963432013121</v>
      </c>
      <c r="AD661" s="441" t="str">
        <f t="shared" si="3921"/>
        <v/>
      </c>
      <c r="AE661" s="442" t="str">
        <f t="shared" si="3922"/>
        <v/>
      </c>
      <c r="AF661" s="443">
        <v>1</v>
      </c>
      <c r="AG661" s="68" t="str">
        <f>IF(_duihao_month_day!A657="","",_duihao_month_day!A657)</f>
        <v/>
      </c>
      <c r="AH661" s="463">
        <f>IF(_gyk_month_day!B657="",AH660,_gyk_month_day!B657)</f>
        <v>820</v>
      </c>
      <c r="AI661" s="464"/>
      <c r="AJ661" s="68" t="str">
        <f>IF(_tag_month_day!I657="","",_tag_month_day!I657)</f>
        <v/>
      </c>
      <c r="AK661" s="465" t="str">
        <f>IF(_tzyy_month_day!A657="","",_tzyy_month_day!A657)</f>
        <v/>
      </c>
      <c r="AL661" s="465" t="str">
        <f>IF(_tzyy_month_day!B657="","",_tzyy_month_day!B657)</f>
        <v/>
      </c>
      <c r="AM661" s="465" t="str">
        <f>IF(_tzyy_month_day!C657="","",_tzyy_month_day!C657)</f>
        <v/>
      </c>
      <c r="AN661" s="466" t="str">
        <f>IF(_tag_month_day!CG657="","",_tag_month_day!CG657)</f>
        <v/>
      </c>
      <c r="AO661" s="466" t="str">
        <f>IF(_tag_month_day!CH657="","",_tag_month_day!CH657)</f>
        <v/>
      </c>
      <c r="AP661" s="486" t="e">
        <f t="shared" si="3923"/>
        <v>#VALUE!</v>
      </c>
      <c r="AQ661" s="487" t="str">
        <f>IF(_tag_month_day!J657="","",_tag_month_day!J657/100)</f>
        <v/>
      </c>
      <c r="AR661" s="488">
        <f t="shared" si="3924"/>
        <v>1.3</v>
      </c>
      <c r="AS661" s="489" t="e">
        <f t="shared" si="3875"/>
        <v>#VALUE!</v>
      </c>
      <c r="AT661" s="489">
        <f t="shared" si="3925"/>
        <v>0</v>
      </c>
      <c r="AU661" s="490" t="str">
        <f>IF(_tag_month_day!K657="","",_tag_month_day!K657)</f>
        <v/>
      </c>
      <c r="AV661" s="491" t="str">
        <f>IF(_tag_month_day!L657="","",_tag_month_day!L657/100)</f>
        <v/>
      </c>
      <c r="AW661" s="420">
        <f t="shared" si="3847"/>
        <v>0</v>
      </c>
      <c r="AX661" s="420">
        <f t="shared" si="3926"/>
        <v>0</v>
      </c>
      <c r="AY661" s="420" t="str">
        <f>IF(_tag_month_day!M657="","",_tag_month_day!M657/100)</f>
        <v/>
      </c>
      <c r="AZ661" s="420" t="str">
        <f>IF(_tag_month_day!N657="","",_tag_month_day!N657/100)</f>
        <v/>
      </c>
      <c r="BA661" s="420" t="str">
        <f>IF(_tag_month_day!O657="","",_tag_month_day!O657/100)</f>
        <v/>
      </c>
      <c r="BB661" s="496" t="str">
        <f>IF(_tag_month_day!P657="","",_tag_month_day!P657/100)</f>
        <v/>
      </c>
      <c r="BC661" s="496">
        <f t="shared" si="3927"/>
        <v>0</v>
      </c>
      <c r="BD661" s="496" t="str">
        <f>IF(_tag_month_day!Q657="","",_tag_month_day!Q657/100)</f>
        <v/>
      </c>
      <c r="BE661" s="510" t="str">
        <f>IF(_tag_month_day!R657="","",_tag_month_day!R657/100)</f>
        <v/>
      </c>
      <c r="BF661" s="413" t="str">
        <f>IF(_tag_month_day!CC657="","",_tag_month_day!CC657/100)</f>
        <v/>
      </c>
      <c r="BG661" s="511" t="e">
        <f t="shared" si="3876"/>
        <v>#VALUE!</v>
      </c>
      <c r="BH661" s="198">
        <f t="shared" si="3877"/>
        <v>0</v>
      </c>
      <c r="BI661" s="512" t="e">
        <f>IF(CX661=0,BI660,(DK661*查询!$R$5+DL661*查询!$Q$5+DM661*查询!$N$5+DN661*查询!$O$5+DO661*查询!$P$5)*AF661/CX661)</f>
        <v>#VALUE!</v>
      </c>
      <c r="BJ661" s="512" t="e">
        <f>IF(CX661=0,BJ660,(DP661*查询!$S$5+DQ661*查询!$T$5+DR661*查询!$U$5)*AF661/CX661)</f>
        <v>#VALUE!</v>
      </c>
      <c r="BK661" s="512">
        <f t="shared" si="3928"/>
        <v>1</v>
      </c>
      <c r="BL661" s="513" t="str">
        <f>IF(_cfyc_month_day!A657="","",_cfyc_month_day!A657)</f>
        <v/>
      </c>
      <c r="BM661" s="513" t="str">
        <f>IF(_cfyc_month_day!B657="","",_cfyc_month_day!B657)</f>
        <v/>
      </c>
      <c r="BN661" s="513" t="str">
        <f>IF(_cfyc_month_day!C657="","",_cfyc_month_day!C657)</f>
        <v/>
      </c>
      <c r="BO661" s="522" t="str">
        <f>IF(_cfyc_month_day!D657="","",_cfyc_month_day!D657)</f>
        <v/>
      </c>
      <c r="BP661" s="522" t="str">
        <f>IF(_cfyc_month_day!E657="","",_cfyc_month_day!E657)</f>
        <v/>
      </c>
      <c r="BQ661" s="522" t="str">
        <f>IF(_cfyc_month_day!F657="","",_cfyc_month_day!F657)</f>
        <v/>
      </c>
      <c r="BR661" s="513" t="str">
        <f>IF(_tag_month_day!T657="","",_tag_month_day!T657)</f>
        <v/>
      </c>
      <c r="BS661" s="513" t="str">
        <f>IF(_tag_month_day!U657="","",_tag_month_day!U657)</f>
        <v/>
      </c>
      <c r="BT661" s="523" t="str">
        <f t="shared" si="3929"/>
        <v/>
      </c>
      <c r="BU661" s="223" t="str">
        <f>IF(_tag_month_day!V657="","",_tag_month_day!V657)</f>
        <v/>
      </c>
      <c r="BV661" s="206" t="str">
        <f>IF(_tag_month_day!W657="","",_tag_month_day!W657)</f>
        <v/>
      </c>
      <c r="BW661" s="540" t="str">
        <f>IF(_tag_month_day!X657="","",_tag_month_day!X657)</f>
        <v/>
      </c>
      <c r="BX661" s="540" t="str">
        <f>IF(_tag_month_day!Y657="","",_tag_month_day!Y657)</f>
        <v/>
      </c>
      <c r="BY661" s="541">
        <f ca="1" t="shared" si="3930"/>
        <v>43644.4166666651</v>
      </c>
      <c r="BZ661" s="542"/>
      <c r="CA661" s="562" t="str">
        <f>IF(_jhy2_month_day!A657="","",_jhy2_month_day!A657)</f>
        <v/>
      </c>
      <c r="CB661" s="464" t="str">
        <f>IF(_jhy2_month_day!B657="","",_jhy2_month_day!B657)</f>
        <v/>
      </c>
      <c r="CC661" s="464" t="str">
        <f>IF(_jhy2_month_day!C657="","",_jhy2_month_day!C657)</f>
        <v/>
      </c>
      <c r="CD661" s="464" t="str">
        <f>IF(_jhy2_month_day!D657="","",_jhy2_month_day!D657)</f>
        <v/>
      </c>
      <c r="CE661" s="464" t="str">
        <f>IF(_jhy2_month_day!E657="","",_jhy2_month_day!E657)</f>
        <v/>
      </c>
      <c r="CF661" s="464" t="str">
        <f>IF(_jhy2_month_day!F657="","",_jhy2_month_day!F657)</f>
        <v/>
      </c>
      <c r="CG661" s="464" t="str">
        <f>IF(_jhy2_month_day!G657="","",_jhy2_month_day!G657)</f>
        <v/>
      </c>
      <c r="CH661" s="464" t="str">
        <f>IF(_jhy2_month_day!H657="","",_jhy2_month_day!H657)</f>
        <v/>
      </c>
      <c r="CI661" s="464" t="str">
        <f>IF(_jhy2_month_day!I657="","",_jhy2_month_day!I657)</f>
        <v/>
      </c>
      <c r="CJ661" s="464" t="str">
        <f>IF(_jhy2_month_day!J657="","",_jhy2_month_day!J657)</f>
        <v/>
      </c>
      <c r="CK661" s="464" t="str">
        <f>IF(_jhy2_month_day!K657="","",_jhy2_month_day!K657)</f>
        <v/>
      </c>
      <c r="CL661" s="562" t="str">
        <f>IF(_jhy2_month_day!L657="","",_jhy2_month_day!L657)</f>
        <v/>
      </c>
      <c r="CM661" s="562" t="str">
        <f>IF(_jhy2_month_day!M657="","",_jhy2_month_day!M657)</f>
        <v/>
      </c>
      <c r="CN661" s="562" t="str">
        <f>IF(_jhy2_month_day!N657="","",_jhy2_month_day!N657)</f>
        <v/>
      </c>
      <c r="CO661" s="562" t="str">
        <f>IF(_jhy2_month_day!O657="","",_jhy2_month_day!O657)</f>
        <v/>
      </c>
      <c r="CP661" s="562" t="str">
        <f>IF(_jhy2_month_day!P657="","",_jhy2_month_day!P657)</f>
        <v/>
      </c>
      <c r="CQ661" s="562" t="str">
        <f>IF(_jhy2_month_day!Q657="","",_jhy2_month_day!Q657)</f>
        <v/>
      </c>
      <c r="CR661" s="563" t="str">
        <f>IF(_jhy2_month_day!R657="","",_jhy2_month_day!R657)</f>
        <v/>
      </c>
      <c r="CS661" s="576" t="str">
        <f>IF(_jhy2_month_day!S657="","",_jhy2_month_day!S657)</f>
        <v/>
      </c>
      <c r="CT661" s="562" t="str">
        <f>IF(_jhy2_month_day!T657="","",_jhy2_month_day!T657)</f>
        <v/>
      </c>
      <c r="CU661" s="577" t="e">
        <f t="shared" si="3878"/>
        <v>#VALUE!</v>
      </c>
      <c r="CV661" s="198" t="e">
        <f t="shared" si="3879"/>
        <v>#VALUE!</v>
      </c>
      <c r="CW661" s="192" t="e">
        <f t="shared" si="3880"/>
        <v>#VALUE!</v>
      </c>
      <c r="CX661" s="192" t="e">
        <f t="shared" si="3881"/>
        <v>#VALUE!</v>
      </c>
      <c r="CY661" s="202" t="e">
        <f t="shared" si="3882"/>
        <v>#VALUE!</v>
      </c>
      <c r="CZ661" s="192" t="e">
        <f t="shared" ref="CZ661:DI661" si="4019">$AJ661*EF661</f>
        <v>#VALUE!</v>
      </c>
      <c r="DA661" s="192" t="e">
        <f t="shared" si="4019"/>
        <v>#VALUE!</v>
      </c>
      <c r="DB661" s="192" t="e">
        <f t="shared" si="4019"/>
        <v>#VALUE!</v>
      </c>
      <c r="DC661" s="192" t="e">
        <f t="shared" si="4019"/>
        <v>#VALUE!</v>
      </c>
      <c r="DD661" s="192" t="e">
        <f t="shared" si="4019"/>
        <v>#VALUE!</v>
      </c>
      <c r="DE661" s="192" t="e">
        <f t="shared" si="4019"/>
        <v>#VALUE!</v>
      </c>
      <c r="DF661" s="192" t="e">
        <f t="shared" si="4019"/>
        <v>#VALUE!</v>
      </c>
      <c r="DG661" s="192" t="e">
        <f t="shared" si="4019"/>
        <v>#VALUE!</v>
      </c>
      <c r="DH661" s="192" t="e">
        <f t="shared" si="4019"/>
        <v>#VALUE!</v>
      </c>
      <c r="DI661" s="192" t="e">
        <f t="shared" si="4019"/>
        <v>#VALUE!</v>
      </c>
      <c r="DJ661" s="192" t="e">
        <f t="shared" si="3884"/>
        <v>#VALUE!</v>
      </c>
      <c r="DK661" s="192" t="e">
        <f t="shared" si="3885"/>
        <v>#VALUE!</v>
      </c>
      <c r="DL661" s="192" t="e">
        <f t="shared" si="3886"/>
        <v>#VALUE!</v>
      </c>
      <c r="DM661" s="192" t="e">
        <f t="shared" si="3887"/>
        <v>#VALUE!</v>
      </c>
      <c r="DN661" s="192" t="e">
        <f t="shared" si="3888"/>
        <v>#VALUE!</v>
      </c>
      <c r="DO661" s="192" t="e">
        <f t="shared" si="3889"/>
        <v>#VALUE!</v>
      </c>
      <c r="DP661" s="192" t="e">
        <f t="shared" si="3890"/>
        <v>#VALUE!</v>
      </c>
      <c r="DQ661" s="192" t="e">
        <f t="shared" si="3891"/>
        <v>#VALUE!</v>
      </c>
      <c r="DR661" s="192" t="e">
        <f t="shared" si="3892"/>
        <v>#VALUE!</v>
      </c>
      <c r="DS661" s="192" t="e">
        <f t="shared" si="3893"/>
        <v>#VALUE!</v>
      </c>
      <c r="DT661" s="192" t="e">
        <f t="shared" si="3894"/>
        <v>#VALUE!</v>
      </c>
      <c r="DU661" s="192" t="e">
        <f t="shared" si="3895"/>
        <v>#VALUE!</v>
      </c>
      <c r="DV661" s="198" t="e">
        <f t="shared" si="3896"/>
        <v>#VALUE!</v>
      </c>
      <c r="DW661" s="198" t="e">
        <f t="shared" si="3897"/>
        <v>#DIV/0!</v>
      </c>
      <c r="DX661" s="198" t="e">
        <f t="shared" si="3898"/>
        <v>#DIV/0!</v>
      </c>
      <c r="DY661" s="198" t="e">
        <f t="shared" si="3899"/>
        <v>#VALUE!</v>
      </c>
      <c r="DZ661" s="198" t="e">
        <f t="shared" si="3900"/>
        <v>#VALUE!</v>
      </c>
      <c r="EA661" s="198" t="e">
        <f t="shared" si="3901"/>
        <v>#VALUE!</v>
      </c>
      <c r="EB661" s="198" t="e">
        <f t="shared" si="3902"/>
        <v>#VALUE!</v>
      </c>
      <c r="EC661" s="198" t="e">
        <f t="shared" si="3903"/>
        <v>#DIV/0!</v>
      </c>
      <c r="ED661" s="198" t="e">
        <f t="shared" si="3904"/>
        <v>#VALUE!</v>
      </c>
      <c r="EE661" s="198" t="e">
        <f t="shared" si="3905"/>
        <v>#VALUE!</v>
      </c>
      <c r="EF661" s="198" t="e">
        <f t="shared" ref="EF661:EO661" si="4020">DV661/SUM($DV661:$EE661)</f>
        <v>#VALUE!</v>
      </c>
      <c r="EG661" s="198" t="e">
        <f t="shared" si="4020"/>
        <v>#DIV/0!</v>
      </c>
      <c r="EH661" s="198" t="e">
        <f t="shared" si="4020"/>
        <v>#DIV/0!</v>
      </c>
      <c r="EI661" s="198" t="e">
        <f t="shared" si="4020"/>
        <v>#VALUE!</v>
      </c>
      <c r="EJ661" s="198" t="e">
        <f t="shared" si="4020"/>
        <v>#VALUE!</v>
      </c>
      <c r="EK661" s="198" t="e">
        <f t="shared" si="4020"/>
        <v>#VALUE!</v>
      </c>
      <c r="EL661" s="198" t="e">
        <f t="shared" si="4020"/>
        <v>#VALUE!</v>
      </c>
      <c r="EM661" s="198" t="e">
        <f t="shared" si="4020"/>
        <v>#DIV/0!</v>
      </c>
      <c r="EN661" s="198" t="e">
        <f t="shared" si="4020"/>
        <v>#VALUE!</v>
      </c>
      <c r="EO661" s="198" t="e">
        <f t="shared" si="4020"/>
        <v>#VALUE!</v>
      </c>
      <c r="EP661" s="511">
        <f t="shared" ref="EP661:EW661" si="4021">EP660</f>
        <v>0.08</v>
      </c>
      <c r="EQ661" s="511">
        <f t="shared" si="4021"/>
        <v>0.015</v>
      </c>
      <c r="ER661" s="511">
        <f t="shared" si="4021"/>
        <v>0.015</v>
      </c>
      <c r="ES661" s="511">
        <f t="shared" si="4021"/>
        <v>0.015</v>
      </c>
      <c r="ET661" s="511">
        <f t="shared" si="4021"/>
        <v>0.015</v>
      </c>
      <c r="EU661" s="511">
        <f t="shared" si="4021"/>
        <v>0.09</v>
      </c>
      <c r="EV661" s="511">
        <f t="shared" si="4021"/>
        <v>0.09</v>
      </c>
      <c r="EW661" s="511">
        <f t="shared" si="4021"/>
        <v>0.09</v>
      </c>
      <c r="EX661" s="420" t="str">
        <f>IF(_tag_month_day!AS657="","",_tag_month_day!AS657/100)</f>
        <v/>
      </c>
      <c r="EY661" s="420" t="str">
        <f>IF(_tag_month_day!AT657="","",_tag_month_day!AT657/100)</f>
        <v/>
      </c>
      <c r="EZ661" s="420" t="str">
        <f>IF(_tag_month_day!AU657="","",_tag_month_day!AU657/100)</f>
        <v/>
      </c>
      <c r="FA661" s="420" t="str">
        <f>IF(_tag_month_day!AV657="","",_tag_month_day!AV657/100)</f>
        <v/>
      </c>
      <c r="FB661" s="420" t="str">
        <f>IF(_tag_month_day!AW657="","",_tag_month_day!AW657/100)</f>
        <v/>
      </c>
      <c r="FC661" s="420" t="str">
        <f>IF(_tag_month_day!AX657="","",_tag_month_day!AX657/100)</f>
        <v/>
      </c>
      <c r="FD661" s="510">
        <f t="shared" si="3934"/>
        <v>0.33</v>
      </c>
      <c r="FE661" s="510">
        <f t="shared" si="3935"/>
        <v>0.19</v>
      </c>
      <c r="FF661" s="510">
        <f t="shared" si="3936"/>
        <v>0.003</v>
      </c>
      <c r="FG661" s="510">
        <f t="shared" si="3937"/>
        <v>0</v>
      </c>
      <c r="FH661" s="603">
        <f t="shared" si="3938"/>
        <v>0.0001</v>
      </c>
      <c r="FI661" s="510">
        <f t="shared" ref="FI661:FR661" si="4022">FI660</f>
        <v>0.41</v>
      </c>
      <c r="FJ661" s="510">
        <f t="shared" si="4022"/>
        <v>0.11</v>
      </c>
      <c r="FK661" s="510">
        <f t="shared" si="4022"/>
        <v>0.015</v>
      </c>
      <c r="FL661" s="510">
        <f t="shared" si="4022"/>
        <v>0</v>
      </c>
      <c r="FM661" s="603">
        <f t="shared" si="4022"/>
        <v>0.0001</v>
      </c>
      <c r="FN661" s="510" t="str">
        <f>IF(_tag_month_day!AY657="","",_tag_month_day!AY657/100)</f>
        <v/>
      </c>
      <c r="FO661" s="510" t="str">
        <f>IF(_tag_month_day!AZ657="","",_tag_month_day!AZ657/100)</f>
        <v/>
      </c>
      <c r="FP661" s="510" t="str">
        <f>IF(_tag_month_day!BA657="","",_tag_month_day!BA657/100)</f>
        <v/>
      </c>
      <c r="FQ661" s="510" t="str">
        <f>IF(_tag_month_day!BB657="","",_tag_month_day!BB657/100)</f>
        <v/>
      </c>
      <c r="FR661" s="603" t="str">
        <f>IF(_tag_month_day!BC657="","",_tag_month_day!BC657/100)</f>
        <v/>
      </c>
      <c r="FS661" s="510" t="str">
        <f>IF(_tag_month_day!BD657="","",_tag_month_day!BD657/100)</f>
        <v/>
      </c>
      <c r="FT661" s="510" t="str">
        <f>IF(_tag_month_day!BE657="","",_tag_month_day!BE657/100)</f>
        <v/>
      </c>
      <c r="FU661" s="510" t="str">
        <f>IF(_tag_month_day!BF657="","",_tag_month_day!BF657/100)</f>
        <v/>
      </c>
      <c r="FV661" s="510" t="str">
        <f>IF(_tag_month_day!BG657="","",_tag_month_day!BG657/100)</f>
        <v/>
      </c>
      <c r="FW661" s="603" t="str">
        <f>IF(_tag_month_day!BH657="","",_tag_month_day!BH657/100)</f>
        <v/>
      </c>
      <c r="FX661" s="510" t="str">
        <f>IF(_tag_month_day!BI657="","",_tag_month_day!BI657/100)</f>
        <v/>
      </c>
      <c r="FY661" s="510" t="str">
        <f>IF(_tag_month_day!BJ657="","",_tag_month_day!BJ657/100)</f>
        <v/>
      </c>
      <c r="FZ661" s="605" t="str">
        <f>IF(_tag_month_day!BK657="","",_tag_month_day!BK657/100)</f>
        <v/>
      </c>
      <c r="GA661" s="510" t="str">
        <f>IF(_tag_month_day!BL657="","",_tag_month_day!BL657/100)</f>
        <v/>
      </c>
      <c r="GB661" s="603" t="str">
        <f>IF(_tag_month_day!BM657="","",_tag_month_day!BM657/100)</f>
        <v/>
      </c>
      <c r="GC661" s="420" t="str">
        <f>IF(_tag_month_day!BN657="","",_tag_month_day!BN657/100)</f>
        <v/>
      </c>
      <c r="GD661" s="420" t="str">
        <f>IF(_tag_month_day!BO657="","",_tag_month_day!BO657/100)</f>
        <v/>
      </c>
      <c r="GE661" s="420" t="str">
        <f>IF(_tag_month_day!BP657="","",_tag_month_day!BP657/100)</f>
        <v/>
      </c>
      <c r="GF661" s="420" t="str">
        <f>IF(_tag_month_day!BQ657="","",_tag_month_day!BQ657/100)</f>
        <v/>
      </c>
      <c r="GG661" s="420" t="str">
        <f>IF(_tag_month_day!BR657="","",_tag_month_day!BR657/100)</f>
        <v/>
      </c>
      <c r="GH661" s="420" t="str">
        <f>IF(_tag_month_day!BS657="","",_tag_month_day!BS657/100)</f>
        <v/>
      </c>
      <c r="GI661" s="603" t="str">
        <f>IF(_tag_month_day!BT657="","",_tag_month_day!BT657/100)</f>
        <v/>
      </c>
      <c r="GJ661" s="612" t="str">
        <f>IF(_tag_month_day!BU657="","",_tag_month_day!BU657/100)</f>
        <v/>
      </c>
      <c r="GK661" s="620" t="str">
        <f>IF(_tag_month_day!BV657="",IF(_rlcf_month_day!A$2="","",_rlcf_month_day!A$2/100),_tag_month_day!BV657/100)</f>
        <v/>
      </c>
      <c r="GL661" s="620" t="str">
        <f>IF(_tag_month_day!BW657="",IF(_rlcf_month_day!B$2="","",_rlcf_month_day!B$2/100),_tag_month_day!BW657/100)</f>
        <v/>
      </c>
      <c r="GM661" s="621" t="str">
        <f>IF(_tag_month_day!BX657="",IF(_rlcf_month_day!C$2="","",_rlcf_month_day!C$2/100),_tag_month_day!BX657/100)</f>
        <v/>
      </c>
      <c r="GN661" s="620" t="str">
        <f>IF(_tag_month_day!BV657="",IF(_rlcf_month_day!A$2="","",_rlcf_month_day!A$2/100),_tag_month_day!BV657/100)</f>
        <v/>
      </c>
      <c r="GO661" s="620" t="str">
        <f>IF(_tag_month_day!BW657="",IF(_rlcf_month_day!B$2="","",_rlcf_month_day!B$2/100),_tag_month_day!BW657/100)</f>
        <v/>
      </c>
      <c r="GP661" s="620" t="str">
        <f>IF(_tag_month_day!CD657="",IF(_rlcf_month_day!E$2="","",_rlcf_month_day!E$2/100),_tag_month_day!CD657/100)</f>
        <v/>
      </c>
      <c r="GQ661" s="620" t="str">
        <f>IF(_tag_month_day!CE657="",IF(_rlcf_month_day!F$2="","",_rlcf_month_day!F$2/100),_tag_month_day!CE657/100)</f>
        <v/>
      </c>
      <c r="GR661" s="621" t="str">
        <f>IF(_tag_month_day!CF657="",IF(_rlcf_month_day!G$2="","",_rlcf_month_day!G$2/100),_tag_month_day!CF657/100)</f>
        <v/>
      </c>
      <c r="GS661" s="626">
        <f t="shared" ref="GS661:HH661" si="4023">GS660</f>
        <v>0.953</v>
      </c>
      <c r="GT661" s="626">
        <f t="shared" si="4023"/>
        <v>0.55</v>
      </c>
      <c r="GU661" s="626">
        <f t="shared" si="4023"/>
        <v>0.55</v>
      </c>
      <c r="GV661" s="626">
        <f t="shared" si="4023"/>
        <v>0.55</v>
      </c>
      <c r="GW661" s="626">
        <f t="shared" si="4023"/>
        <v>0.5</v>
      </c>
      <c r="GX661" s="626">
        <f t="shared" si="4023"/>
        <v>0.935</v>
      </c>
      <c r="GY661" s="626">
        <f t="shared" si="4023"/>
        <v>0.15</v>
      </c>
      <c r="GZ661" s="626">
        <f t="shared" si="4023"/>
        <v>1</v>
      </c>
      <c r="HA661" s="632">
        <f t="shared" si="4023"/>
        <v>0.047</v>
      </c>
      <c r="HB661" s="632">
        <f t="shared" si="4023"/>
        <v>0.45</v>
      </c>
      <c r="HC661" s="632">
        <f t="shared" si="4023"/>
        <v>0.45</v>
      </c>
      <c r="HD661" s="632">
        <f t="shared" si="4023"/>
        <v>0.45</v>
      </c>
      <c r="HE661" s="632">
        <f t="shared" si="4023"/>
        <v>0.5</v>
      </c>
      <c r="HF661" s="632">
        <f t="shared" si="4023"/>
        <v>0.065</v>
      </c>
      <c r="HG661" s="632">
        <f t="shared" si="4023"/>
        <v>0.85</v>
      </c>
      <c r="HH661" s="632">
        <f t="shared" si="4023"/>
        <v>0</v>
      </c>
      <c r="HI661" s="68">
        <f t="shared" si="3910"/>
        <v>0</v>
      </c>
      <c r="HJ661" s="68" t="e">
        <f t="shared" si="3941"/>
        <v>#VALUE!</v>
      </c>
      <c r="HK661" s="202">
        <f t="shared" si="3942"/>
        <v>0.85</v>
      </c>
      <c r="HL661" s="464">
        <f t="shared" si="3943"/>
        <v>550000</v>
      </c>
      <c r="HM661" s="464">
        <f t="shared" si="3944"/>
        <v>480000</v>
      </c>
      <c r="HN661" s="192" t="e">
        <f t="shared" si="3911"/>
        <v>#VALUE!</v>
      </c>
      <c r="HO661" s="192" t="e">
        <f>HN661*HK661*$HO$2/HL661*1000000</f>
        <v>#VALUE!</v>
      </c>
      <c r="HP661" s="192" t="e">
        <f>HN661*HK661*$HP$2/HM661*1000000</f>
        <v>#VALUE!</v>
      </c>
    </row>
    <row r="662" customFormat="1" spans="1:224">
      <c r="A662" s="381">
        <v>657</v>
      </c>
      <c r="B662" s="54">
        <f ca="1" t="shared" si="3945"/>
        <v>43644</v>
      </c>
      <c r="C662" s="57">
        <f t="shared" si="3946"/>
        <v>0.0416666666666667</v>
      </c>
      <c r="D662" s="68" t="str">
        <f ca="1" t="shared" si="3912"/>
        <v>白班</v>
      </c>
      <c r="E662" s="68" t="str">
        <f ca="1" t="shared" si="3913"/>
        <v>甲</v>
      </c>
      <c r="F662" s="68">
        <f ca="1">SUMPRODUCT((成本日报!$A$3:$A$95=计划!B662)*(成本日报!$B$3:$B$95=计划!$D662),成本日报!$C$3:$C$95)</f>
        <v>1</v>
      </c>
      <c r="G662" s="382">
        <f ca="1" t="shared" si="3947"/>
        <v>43644.3333333317</v>
      </c>
      <c r="H662" s="382">
        <f ca="1" t="shared" si="3914"/>
        <v>43644.3402777762</v>
      </c>
      <c r="I662" s="382">
        <f ca="1" t="shared" si="3915"/>
        <v>43644.3458333317</v>
      </c>
      <c r="J662" s="382">
        <f ca="1" t="shared" si="3916"/>
        <v>43644.3749999984</v>
      </c>
      <c r="K662" s="382">
        <f ca="1" t="shared" si="3917"/>
        <v>43644.4374999984</v>
      </c>
      <c r="L662" s="382">
        <f ca="1" t="shared" si="3918"/>
        <v>43644.4583333317</v>
      </c>
      <c r="M662" s="398" t="str">
        <f>IF(_tag_month_day!A658="","",_tag_month_day!A658)</f>
        <v/>
      </c>
      <c r="N662" s="398" t="str">
        <f>IF(_tag_month_day!B658="","",_tag_month_day!B658)</f>
        <v/>
      </c>
      <c r="O662" s="399" t="e">
        <f t="shared" si="3919"/>
        <v>#VALUE!</v>
      </c>
      <c r="P662" s="398" t="str">
        <f>IF(_tag_month_day!C658="","",_tag_month_day!C658)</f>
        <v/>
      </c>
      <c r="Q662" s="398" t="str">
        <f>IF(_tag_month_day!D658="","",_tag_month_day!D658)</f>
        <v/>
      </c>
      <c r="R662" s="416">
        <f>IF(_tag_month_day!CB658="",R661,_tag_month_day!CB658/100)</f>
        <v>0.07</v>
      </c>
      <c r="S662" s="417" t="str">
        <f>IF(_tag_month_day!E658="","",_tag_month_day!E658)</f>
        <v/>
      </c>
      <c r="T662" s="417" t="str">
        <f>IF(_tag_month_day!F658="","",_tag_month_day!F658)</f>
        <v/>
      </c>
      <c r="U662" s="418" t="e">
        <f t="shared" si="3873"/>
        <v>#VALUE!</v>
      </c>
      <c r="V662" s="53" t="e">
        <f t="shared" si="3874"/>
        <v>#VALUE!</v>
      </c>
      <c r="W662" s="419" t="str">
        <f>IF(_jhy_month_day!A658="","",_jhy_month_day!A658)</f>
        <v/>
      </c>
      <c r="X662" s="420" t="str">
        <f>IF(_jhy_month_day!B658="","",_jhy_month_day!B658/100)</f>
        <v/>
      </c>
      <c r="Y662" s="420" t="str">
        <f>IF(_jhy_month_day!C658="","",_jhy_month_day!C658/100)</f>
        <v/>
      </c>
      <c r="Z662" s="439">
        <f t="shared" si="3963"/>
        <v>165</v>
      </c>
      <c r="AA662" s="440" t="str">
        <f>IF(_tag_month_day!G658="","",_tag_month_day!G658/100)</f>
        <v/>
      </c>
      <c r="AB662" s="440" t="str">
        <f>IF(_tag_month_day!H658="","",_tag_month_day!H658/100)</f>
        <v/>
      </c>
      <c r="AC662" s="193">
        <f t="shared" si="3920"/>
        <v>1.59963432013121</v>
      </c>
      <c r="AD662" s="441" t="str">
        <f t="shared" si="3921"/>
        <v/>
      </c>
      <c r="AE662" s="442" t="str">
        <f t="shared" si="3922"/>
        <v/>
      </c>
      <c r="AF662" s="443">
        <v>1</v>
      </c>
      <c r="AG662" s="68" t="str">
        <f>IF(_duihao_month_day!A658="","",_duihao_month_day!A658)</f>
        <v/>
      </c>
      <c r="AH662" s="463">
        <f>IF(_gyk_month_day!B658="",AH661,_gyk_month_day!B658)</f>
        <v>820</v>
      </c>
      <c r="AI662" s="464"/>
      <c r="AJ662" s="68" t="str">
        <f>IF(_tag_month_day!I658="","",_tag_month_day!I658)</f>
        <v/>
      </c>
      <c r="AK662" s="465" t="str">
        <f>IF(_tzyy_month_day!A658="","",_tzyy_month_day!A658)</f>
        <v/>
      </c>
      <c r="AL662" s="465" t="str">
        <f>IF(_tzyy_month_day!B658="","",_tzyy_month_day!B658)</f>
        <v/>
      </c>
      <c r="AM662" s="465" t="str">
        <f>IF(_tzyy_month_day!C658="","",_tzyy_month_day!C658)</f>
        <v/>
      </c>
      <c r="AN662" s="466" t="str">
        <f>IF(_tag_month_day!CG658="","",_tag_month_day!CG658)</f>
        <v/>
      </c>
      <c r="AO662" s="466" t="str">
        <f>IF(_tag_month_day!CH658="","",_tag_month_day!CH658)</f>
        <v/>
      </c>
      <c r="AP662" s="486" t="e">
        <f t="shared" si="3923"/>
        <v>#VALUE!</v>
      </c>
      <c r="AQ662" s="487" t="str">
        <f>IF(_tag_month_day!J658="","",_tag_month_day!J658/100)</f>
        <v/>
      </c>
      <c r="AR662" s="488">
        <f t="shared" si="3924"/>
        <v>1.3</v>
      </c>
      <c r="AS662" s="489" t="e">
        <f t="shared" si="3875"/>
        <v>#VALUE!</v>
      </c>
      <c r="AT662" s="489">
        <f t="shared" si="3925"/>
        <v>0</v>
      </c>
      <c r="AU662" s="490" t="str">
        <f>IF(_tag_month_day!K658="","",_tag_month_day!K658)</f>
        <v/>
      </c>
      <c r="AV662" s="491" t="str">
        <f>IF(_tag_month_day!L658="","",_tag_month_day!L658/100)</f>
        <v/>
      </c>
      <c r="AW662" s="420">
        <f t="shared" si="3847"/>
        <v>0</v>
      </c>
      <c r="AX662" s="420">
        <f t="shared" si="3926"/>
        <v>0</v>
      </c>
      <c r="AY662" s="420" t="str">
        <f>IF(_tag_month_day!M658="","",_tag_month_day!M658/100)</f>
        <v/>
      </c>
      <c r="AZ662" s="420" t="str">
        <f>IF(_tag_month_day!N658="","",_tag_month_day!N658/100)</f>
        <v/>
      </c>
      <c r="BA662" s="420" t="str">
        <f>IF(_tag_month_day!O658="","",_tag_month_day!O658/100)</f>
        <v/>
      </c>
      <c r="BB662" s="496" t="str">
        <f>IF(_tag_month_day!P658="","",_tag_month_day!P658/100)</f>
        <v/>
      </c>
      <c r="BC662" s="496">
        <f t="shared" si="3927"/>
        <v>0</v>
      </c>
      <c r="BD662" s="496" t="str">
        <f>IF(_tag_month_day!Q658="","",_tag_month_day!Q658/100)</f>
        <v/>
      </c>
      <c r="BE662" s="510" t="str">
        <f>IF(_tag_month_day!R658="","",_tag_month_day!R658/100)</f>
        <v/>
      </c>
      <c r="BF662" s="413" t="str">
        <f>IF(_tag_month_day!CC658="","",_tag_month_day!CC658/100)</f>
        <v/>
      </c>
      <c r="BG662" s="511" t="e">
        <f t="shared" si="3876"/>
        <v>#VALUE!</v>
      </c>
      <c r="BH662" s="198">
        <f t="shared" si="3877"/>
        <v>0</v>
      </c>
      <c r="BI662" s="512" t="e">
        <f>IF(CX662=0,BI661,(DK662*查询!$R$5+DL662*查询!$Q$5+DM662*查询!$N$5+DN662*查询!$O$5+DO662*查询!$P$5)*AF662/CX662)</f>
        <v>#VALUE!</v>
      </c>
      <c r="BJ662" s="512" t="e">
        <f>IF(CX662=0,BJ661,(DP662*查询!$S$5+DQ662*查询!$T$5+DR662*查询!$U$5)*AF662/CX662)</f>
        <v>#VALUE!</v>
      </c>
      <c r="BK662" s="512">
        <f t="shared" si="3928"/>
        <v>1</v>
      </c>
      <c r="BL662" s="513" t="str">
        <f>IF(_cfyc_month_day!A658="","",_cfyc_month_day!A658)</f>
        <v/>
      </c>
      <c r="BM662" s="513" t="str">
        <f>IF(_cfyc_month_day!B658="","",_cfyc_month_day!B658)</f>
        <v/>
      </c>
      <c r="BN662" s="513" t="str">
        <f>IF(_cfyc_month_day!C658="","",_cfyc_month_day!C658)</f>
        <v/>
      </c>
      <c r="BO662" s="522" t="str">
        <f>IF(_cfyc_month_day!D658="","",_cfyc_month_day!D658)</f>
        <v/>
      </c>
      <c r="BP662" s="522" t="str">
        <f>IF(_cfyc_month_day!E658="","",_cfyc_month_day!E658)</f>
        <v/>
      </c>
      <c r="BQ662" s="522" t="str">
        <f>IF(_cfyc_month_day!F658="","",_cfyc_month_day!F658)</f>
        <v/>
      </c>
      <c r="BR662" s="513" t="str">
        <f>IF(_tag_month_day!T658="","",_tag_month_day!T658)</f>
        <v/>
      </c>
      <c r="BS662" s="513" t="str">
        <f>IF(_tag_month_day!U658="","",_tag_month_day!U658)</f>
        <v/>
      </c>
      <c r="BT662" s="523" t="str">
        <f t="shared" si="3929"/>
        <v/>
      </c>
      <c r="BU662" s="223" t="str">
        <f>IF(_tag_month_day!V658="","",_tag_month_day!V658)</f>
        <v/>
      </c>
      <c r="BV662" s="206" t="str">
        <f>IF(_tag_month_day!W658="","",_tag_month_day!W658)</f>
        <v/>
      </c>
      <c r="BW662" s="540" t="str">
        <f>IF(_tag_month_day!X658="","",_tag_month_day!X658)</f>
        <v/>
      </c>
      <c r="BX662" s="540" t="str">
        <f>IF(_tag_month_day!Y658="","",_tag_month_day!Y658)</f>
        <v/>
      </c>
      <c r="BY662" s="541">
        <f ca="1" t="shared" si="3930"/>
        <v>43644.4583333317</v>
      </c>
      <c r="BZ662" s="542"/>
      <c r="CA662" s="543" t="str">
        <f>IF(_jhy2_month_day!A658="","",_jhy2_month_day!A658)</f>
        <v/>
      </c>
      <c r="CB662" s="464" t="str">
        <f>IF(_jhy2_month_day!B658="","",_jhy2_month_day!B658)</f>
        <v/>
      </c>
      <c r="CC662" s="464" t="str">
        <f>IF(_jhy2_month_day!C658="","",_jhy2_month_day!C658)</f>
        <v/>
      </c>
      <c r="CD662" s="464" t="str">
        <f>IF(_jhy2_month_day!D658="","",_jhy2_month_day!D658)</f>
        <v/>
      </c>
      <c r="CE662" s="464" t="str">
        <f>IF(_jhy2_month_day!E658="","",_jhy2_month_day!E658)</f>
        <v/>
      </c>
      <c r="CF662" s="464" t="str">
        <f>IF(_jhy2_month_day!F658="","",_jhy2_month_day!F658)</f>
        <v/>
      </c>
      <c r="CG662" s="464" t="str">
        <f>IF(_jhy2_month_day!G658="","",_jhy2_month_day!G658)</f>
        <v/>
      </c>
      <c r="CH662" s="464" t="str">
        <f>IF(_jhy2_month_day!H658="","",_jhy2_month_day!H658)</f>
        <v/>
      </c>
      <c r="CI662" s="464" t="str">
        <f>IF(_jhy2_month_day!I658="","",_jhy2_month_day!I658)</f>
        <v/>
      </c>
      <c r="CJ662" s="464" t="str">
        <f>IF(_jhy2_month_day!J658="","",_jhy2_month_day!J658)</f>
        <v/>
      </c>
      <c r="CK662" s="464" t="str">
        <f>IF(_jhy2_month_day!K658="","",_jhy2_month_day!K658)</f>
        <v/>
      </c>
      <c r="CL662" s="562" t="str">
        <f>IF(_jhy2_month_day!L658="","",_jhy2_month_day!L658)</f>
        <v/>
      </c>
      <c r="CM662" s="562" t="str">
        <f>IF(_jhy2_month_day!M658="","",_jhy2_month_day!M658)</f>
        <v/>
      </c>
      <c r="CN662" s="562" t="str">
        <f>IF(_jhy2_month_day!N658="","",_jhy2_month_day!N658)</f>
        <v/>
      </c>
      <c r="CO662" s="562" t="str">
        <f>IF(_jhy2_month_day!O658="","",_jhy2_month_day!O658)</f>
        <v/>
      </c>
      <c r="CP662" s="562" t="str">
        <f>IF(_jhy2_month_day!P658="","",_jhy2_month_day!P658)</f>
        <v/>
      </c>
      <c r="CQ662" s="562" t="str">
        <f>IF(_jhy2_month_day!Q658="","",_jhy2_month_day!Q658)</f>
        <v/>
      </c>
      <c r="CR662" s="563" t="str">
        <f>IF(_jhy2_month_day!R658="","",_jhy2_month_day!R658)</f>
        <v/>
      </c>
      <c r="CS662" s="576" t="str">
        <f>IF(_jhy2_month_day!S658="","",_jhy2_month_day!S658)</f>
        <v/>
      </c>
      <c r="CT662" s="562" t="str">
        <f>IF(_jhy2_month_day!T658="","",_jhy2_month_day!T658)</f>
        <v/>
      </c>
      <c r="CU662" s="577" t="e">
        <f t="shared" si="3878"/>
        <v>#VALUE!</v>
      </c>
      <c r="CV662" s="198" t="e">
        <f t="shared" si="3879"/>
        <v>#VALUE!</v>
      </c>
      <c r="CW662" s="192" t="e">
        <f t="shared" si="3880"/>
        <v>#VALUE!</v>
      </c>
      <c r="CX662" s="192" t="e">
        <f t="shared" si="3881"/>
        <v>#VALUE!</v>
      </c>
      <c r="CY662" s="202" t="e">
        <f t="shared" si="3882"/>
        <v>#VALUE!</v>
      </c>
      <c r="CZ662" s="192" t="e">
        <f t="shared" ref="CZ662:DI662" si="4024">$AJ662*EF662</f>
        <v>#VALUE!</v>
      </c>
      <c r="DA662" s="192" t="e">
        <f t="shared" si="4024"/>
        <v>#VALUE!</v>
      </c>
      <c r="DB662" s="192" t="e">
        <f t="shared" si="4024"/>
        <v>#VALUE!</v>
      </c>
      <c r="DC662" s="192" t="e">
        <f t="shared" si="4024"/>
        <v>#VALUE!</v>
      </c>
      <c r="DD662" s="192" t="e">
        <f t="shared" si="4024"/>
        <v>#VALUE!</v>
      </c>
      <c r="DE662" s="192" t="e">
        <f t="shared" si="4024"/>
        <v>#VALUE!</v>
      </c>
      <c r="DF662" s="192" t="e">
        <f t="shared" si="4024"/>
        <v>#VALUE!</v>
      </c>
      <c r="DG662" s="192" t="e">
        <f t="shared" si="4024"/>
        <v>#VALUE!</v>
      </c>
      <c r="DH662" s="192" t="e">
        <f t="shared" si="4024"/>
        <v>#VALUE!</v>
      </c>
      <c r="DI662" s="192" t="e">
        <f t="shared" si="4024"/>
        <v>#VALUE!</v>
      </c>
      <c r="DJ662" s="192" t="e">
        <f t="shared" si="3884"/>
        <v>#VALUE!</v>
      </c>
      <c r="DK662" s="192" t="e">
        <f t="shared" si="3885"/>
        <v>#VALUE!</v>
      </c>
      <c r="DL662" s="192" t="e">
        <f t="shared" si="3886"/>
        <v>#VALUE!</v>
      </c>
      <c r="DM662" s="192" t="e">
        <f t="shared" si="3887"/>
        <v>#VALUE!</v>
      </c>
      <c r="DN662" s="192" t="e">
        <f t="shared" si="3888"/>
        <v>#VALUE!</v>
      </c>
      <c r="DO662" s="192" t="e">
        <f t="shared" si="3889"/>
        <v>#VALUE!</v>
      </c>
      <c r="DP662" s="192" t="e">
        <f t="shared" si="3890"/>
        <v>#VALUE!</v>
      </c>
      <c r="DQ662" s="192" t="e">
        <f t="shared" si="3891"/>
        <v>#VALUE!</v>
      </c>
      <c r="DR662" s="192" t="e">
        <f t="shared" si="3892"/>
        <v>#VALUE!</v>
      </c>
      <c r="DS662" s="192" t="e">
        <f t="shared" si="3893"/>
        <v>#VALUE!</v>
      </c>
      <c r="DT662" s="192" t="e">
        <f t="shared" si="3894"/>
        <v>#VALUE!</v>
      </c>
      <c r="DU662" s="192" t="e">
        <f t="shared" si="3895"/>
        <v>#VALUE!</v>
      </c>
      <c r="DV662" s="198" t="e">
        <f t="shared" si="3896"/>
        <v>#VALUE!</v>
      </c>
      <c r="DW662" s="198" t="e">
        <f t="shared" si="3897"/>
        <v>#DIV/0!</v>
      </c>
      <c r="DX662" s="198" t="e">
        <f t="shared" si="3898"/>
        <v>#DIV/0!</v>
      </c>
      <c r="DY662" s="198" t="e">
        <f t="shared" si="3899"/>
        <v>#VALUE!</v>
      </c>
      <c r="DZ662" s="198" t="e">
        <f t="shared" si="3900"/>
        <v>#VALUE!</v>
      </c>
      <c r="EA662" s="198" t="e">
        <f t="shared" si="3901"/>
        <v>#VALUE!</v>
      </c>
      <c r="EB662" s="198" t="e">
        <f t="shared" si="3902"/>
        <v>#VALUE!</v>
      </c>
      <c r="EC662" s="198" t="e">
        <f t="shared" si="3903"/>
        <v>#DIV/0!</v>
      </c>
      <c r="ED662" s="198" t="e">
        <f t="shared" si="3904"/>
        <v>#VALUE!</v>
      </c>
      <c r="EE662" s="198" t="e">
        <f t="shared" si="3905"/>
        <v>#VALUE!</v>
      </c>
      <c r="EF662" s="198" t="e">
        <f t="shared" ref="EF662:EO662" si="4025">DV662/SUM($DV662:$EE662)</f>
        <v>#VALUE!</v>
      </c>
      <c r="EG662" s="198" t="e">
        <f t="shared" si="4025"/>
        <v>#DIV/0!</v>
      </c>
      <c r="EH662" s="198" t="e">
        <f t="shared" si="4025"/>
        <v>#DIV/0!</v>
      </c>
      <c r="EI662" s="198" t="e">
        <f t="shared" si="4025"/>
        <v>#VALUE!</v>
      </c>
      <c r="EJ662" s="198" t="e">
        <f t="shared" si="4025"/>
        <v>#VALUE!</v>
      </c>
      <c r="EK662" s="198" t="e">
        <f t="shared" si="4025"/>
        <v>#VALUE!</v>
      </c>
      <c r="EL662" s="198" t="e">
        <f t="shared" si="4025"/>
        <v>#VALUE!</v>
      </c>
      <c r="EM662" s="198" t="e">
        <f t="shared" si="4025"/>
        <v>#DIV/0!</v>
      </c>
      <c r="EN662" s="198" t="e">
        <f t="shared" si="4025"/>
        <v>#VALUE!</v>
      </c>
      <c r="EO662" s="198" t="e">
        <f t="shared" si="4025"/>
        <v>#VALUE!</v>
      </c>
      <c r="EP662" s="511">
        <f t="shared" ref="EP662:EW662" si="4026">EP661</f>
        <v>0.08</v>
      </c>
      <c r="EQ662" s="511">
        <f t="shared" si="4026"/>
        <v>0.015</v>
      </c>
      <c r="ER662" s="511">
        <f t="shared" si="4026"/>
        <v>0.015</v>
      </c>
      <c r="ES662" s="511">
        <f t="shared" si="4026"/>
        <v>0.015</v>
      </c>
      <c r="ET662" s="511">
        <f t="shared" si="4026"/>
        <v>0.015</v>
      </c>
      <c r="EU662" s="511">
        <f t="shared" si="4026"/>
        <v>0.09</v>
      </c>
      <c r="EV662" s="511">
        <f t="shared" si="4026"/>
        <v>0.09</v>
      </c>
      <c r="EW662" s="511">
        <f t="shared" si="4026"/>
        <v>0.09</v>
      </c>
      <c r="EX662" s="420" t="str">
        <f>IF(_tag_month_day!AS658="","",_tag_month_day!AS658/100)</f>
        <v/>
      </c>
      <c r="EY662" s="420" t="str">
        <f>IF(_tag_month_day!AT658="","",_tag_month_day!AT658/100)</f>
        <v/>
      </c>
      <c r="EZ662" s="420" t="str">
        <f>IF(_tag_month_day!AU658="","",_tag_month_day!AU658/100)</f>
        <v/>
      </c>
      <c r="FA662" s="420" t="str">
        <f>IF(_tag_month_day!AV658="","",_tag_month_day!AV658/100)</f>
        <v/>
      </c>
      <c r="FB662" s="420" t="str">
        <f>IF(_tag_month_day!AW658="","",_tag_month_day!AW658/100)</f>
        <v/>
      </c>
      <c r="FC662" s="420" t="str">
        <f>IF(_tag_month_day!AX658="","",_tag_month_day!AX658/100)</f>
        <v/>
      </c>
      <c r="FD662" s="510">
        <f t="shared" si="3934"/>
        <v>0.33</v>
      </c>
      <c r="FE662" s="510">
        <f t="shared" si="3935"/>
        <v>0.19</v>
      </c>
      <c r="FF662" s="510">
        <f t="shared" si="3936"/>
        <v>0.003</v>
      </c>
      <c r="FG662" s="510">
        <f t="shared" si="3937"/>
        <v>0</v>
      </c>
      <c r="FH662" s="603">
        <f t="shared" si="3938"/>
        <v>0.0001</v>
      </c>
      <c r="FI662" s="510">
        <f t="shared" ref="FI662:FR662" si="4027">FI661</f>
        <v>0.41</v>
      </c>
      <c r="FJ662" s="510">
        <f t="shared" si="4027"/>
        <v>0.11</v>
      </c>
      <c r="FK662" s="510">
        <f t="shared" si="4027"/>
        <v>0.015</v>
      </c>
      <c r="FL662" s="510">
        <f t="shared" si="4027"/>
        <v>0</v>
      </c>
      <c r="FM662" s="603">
        <f t="shared" si="4027"/>
        <v>0.0001</v>
      </c>
      <c r="FN662" s="510" t="str">
        <f>IF(_tag_month_day!AY658="","",_tag_month_day!AY658/100)</f>
        <v/>
      </c>
      <c r="FO662" s="510" t="str">
        <f>IF(_tag_month_day!AZ658="","",_tag_month_day!AZ658/100)</f>
        <v/>
      </c>
      <c r="FP662" s="510" t="str">
        <f>IF(_tag_month_day!BA658="","",_tag_month_day!BA658/100)</f>
        <v/>
      </c>
      <c r="FQ662" s="510" t="str">
        <f>IF(_tag_month_day!BB658="","",_tag_month_day!BB658/100)</f>
        <v/>
      </c>
      <c r="FR662" s="603" t="str">
        <f>IF(_tag_month_day!BC658="","",_tag_month_day!BC658/100)</f>
        <v/>
      </c>
      <c r="FS662" s="510" t="str">
        <f>IF(_tag_month_day!BD658="","",_tag_month_day!BD658/100)</f>
        <v/>
      </c>
      <c r="FT662" s="510" t="str">
        <f>IF(_tag_month_day!BE658="","",_tag_month_day!BE658/100)</f>
        <v/>
      </c>
      <c r="FU662" s="510" t="str">
        <f>IF(_tag_month_day!BF658="","",_tag_month_day!BF658/100)</f>
        <v/>
      </c>
      <c r="FV662" s="510" t="str">
        <f>IF(_tag_month_day!BG658="","",_tag_month_day!BG658/100)</f>
        <v/>
      </c>
      <c r="FW662" s="603" t="str">
        <f>IF(_tag_month_day!BH658="","",_tag_month_day!BH658/100)</f>
        <v/>
      </c>
      <c r="FX662" s="510" t="str">
        <f>IF(_tag_month_day!BI658="","",_tag_month_day!BI658/100)</f>
        <v/>
      </c>
      <c r="FY662" s="510" t="str">
        <f>IF(_tag_month_day!BJ658="","",_tag_month_day!BJ658/100)</f>
        <v/>
      </c>
      <c r="FZ662" s="605" t="str">
        <f>IF(_tag_month_day!BK658="","",_tag_month_day!BK658/100)</f>
        <v/>
      </c>
      <c r="GA662" s="510" t="str">
        <f>IF(_tag_month_day!BL658="","",_tag_month_day!BL658/100)</f>
        <v/>
      </c>
      <c r="GB662" s="603" t="str">
        <f>IF(_tag_month_day!BM658="","",_tag_month_day!BM658/100)</f>
        <v/>
      </c>
      <c r="GC662" s="420" t="str">
        <f>IF(_tag_month_day!BN658="","",_tag_month_day!BN658/100)</f>
        <v/>
      </c>
      <c r="GD662" s="420" t="str">
        <f>IF(_tag_month_day!BO658="","",_tag_month_day!BO658/100)</f>
        <v/>
      </c>
      <c r="GE662" s="420" t="str">
        <f>IF(_tag_month_day!BP658="","",_tag_month_day!BP658/100)</f>
        <v/>
      </c>
      <c r="GF662" s="420" t="str">
        <f>IF(_tag_month_day!BQ658="","",_tag_month_day!BQ658/100)</f>
        <v/>
      </c>
      <c r="GG662" s="420" t="str">
        <f>IF(_tag_month_day!BR658="","",_tag_month_day!BR658/100)</f>
        <v/>
      </c>
      <c r="GH662" s="420" t="str">
        <f>IF(_tag_month_day!BS658="","",_tag_month_day!BS658/100)</f>
        <v/>
      </c>
      <c r="GI662" s="603" t="str">
        <f>IF(_tag_month_day!BT658="","",_tag_month_day!BT658/100)</f>
        <v/>
      </c>
      <c r="GJ662" s="612" t="str">
        <f>IF(_tag_month_day!BU658="","",_tag_month_day!BU658/100)</f>
        <v/>
      </c>
      <c r="GK662" s="620" t="str">
        <f>IF(_tag_month_day!BV658="",IF(_rlcf_month_day!A$2="","",_rlcf_month_day!A$2/100),_tag_month_day!BV658/100)</f>
        <v/>
      </c>
      <c r="GL662" s="620" t="str">
        <f>IF(_tag_month_day!BW658="",IF(_rlcf_month_day!B$2="","",_rlcf_month_day!B$2/100),_tag_month_day!BW658/100)</f>
        <v/>
      </c>
      <c r="GM662" s="621" t="str">
        <f>IF(_tag_month_day!BX658="",IF(_rlcf_month_day!C$2="","",_rlcf_month_day!C$2/100),_tag_month_day!BX658/100)</f>
        <v/>
      </c>
      <c r="GN662" s="620" t="str">
        <f>IF(_tag_month_day!BV658="",IF(_rlcf_month_day!A$2="","",_rlcf_month_day!A$2/100),_tag_month_day!BV658/100)</f>
        <v/>
      </c>
      <c r="GO662" s="620" t="str">
        <f>IF(_tag_month_day!BW658="",IF(_rlcf_month_day!B$2="","",_rlcf_month_day!B$2/100),_tag_month_day!BW658/100)</f>
        <v/>
      </c>
      <c r="GP662" s="620" t="str">
        <f>IF(_tag_month_day!CD658="",IF(_rlcf_month_day!E$2="","",_rlcf_month_day!E$2/100),_tag_month_day!CD658/100)</f>
        <v/>
      </c>
      <c r="GQ662" s="620" t="str">
        <f>IF(_tag_month_day!CE658="",IF(_rlcf_month_day!F$2="","",_rlcf_month_day!F$2/100),_tag_month_day!CE658/100)</f>
        <v/>
      </c>
      <c r="GR662" s="621" t="str">
        <f>IF(_tag_month_day!CF658="",IF(_rlcf_month_day!G$2="","",_rlcf_month_day!G$2/100),_tag_month_day!CF658/100)</f>
        <v/>
      </c>
      <c r="GS662" s="626">
        <f t="shared" ref="GS662:HH662" si="4028">GS661</f>
        <v>0.953</v>
      </c>
      <c r="GT662" s="626">
        <f t="shared" si="4028"/>
        <v>0.55</v>
      </c>
      <c r="GU662" s="626">
        <f t="shared" si="4028"/>
        <v>0.55</v>
      </c>
      <c r="GV662" s="626">
        <f t="shared" si="4028"/>
        <v>0.55</v>
      </c>
      <c r="GW662" s="626">
        <f t="shared" si="4028"/>
        <v>0.5</v>
      </c>
      <c r="GX662" s="626">
        <f t="shared" si="4028"/>
        <v>0.935</v>
      </c>
      <c r="GY662" s="626">
        <f t="shared" si="4028"/>
        <v>0.15</v>
      </c>
      <c r="GZ662" s="626">
        <f t="shared" si="4028"/>
        <v>1</v>
      </c>
      <c r="HA662" s="632">
        <f t="shared" si="4028"/>
        <v>0.047</v>
      </c>
      <c r="HB662" s="632">
        <f t="shared" si="4028"/>
        <v>0.45</v>
      </c>
      <c r="HC662" s="632">
        <f t="shared" si="4028"/>
        <v>0.45</v>
      </c>
      <c r="HD662" s="632">
        <f t="shared" si="4028"/>
        <v>0.45</v>
      </c>
      <c r="HE662" s="632">
        <f t="shared" si="4028"/>
        <v>0.5</v>
      </c>
      <c r="HF662" s="632">
        <f t="shared" si="4028"/>
        <v>0.065</v>
      </c>
      <c r="HG662" s="632">
        <f t="shared" si="4028"/>
        <v>0.85</v>
      </c>
      <c r="HH662" s="632">
        <f t="shared" si="4028"/>
        <v>0</v>
      </c>
      <c r="HI662" s="68">
        <f t="shared" si="3910"/>
        <v>0</v>
      </c>
      <c r="HJ662" s="68" t="e">
        <f t="shared" si="3941"/>
        <v>#VALUE!</v>
      </c>
      <c r="HK662" s="202">
        <f t="shared" si="3942"/>
        <v>0.85</v>
      </c>
      <c r="HL662" s="464">
        <f t="shared" si="3943"/>
        <v>550000</v>
      </c>
      <c r="HM662" s="464">
        <f t="shared" si="3944"/>
        <v>480000</v>
      </c>
      <c r="HN662" s="192" t="e">
        <f t="shared" si="3911"/>
        <v>#VALUE!</v>
      </c>
      <c r="HO662" s="192" t="e">
        <f>HN662*HK662*$HO$2/HL662*1000000</f>
        <v>#VALUE!</v>
      </c>
      <c r="HP662" s="192" t="e">
        <f>HN662*HK662*$HP$2/HM662*1000000</f>
        <v>#VALUE!</v>
      </c>
    </row>
    <row r="663" customFormat="1" spans="1:224">
      <c r="A663" s="381">
        <v>658</v>
      </c>
      <c r="B663" s="54">
        <f ca="1" t="shared" si="3945"/>
        <v>43644</v>
      </c>
      <c r="C663" s="57">
        <f t="shared" si="3946"/>
        <v>0.0416666666666667</v>
      </c>
      <c r="D663" s="68" t="str">
        <f ca="1" t="shared" si="3912"/>
        <v>白班</v>
      </c>
      <c r="E663" s="68" t="str">
        <f ca="1" t="shared" si="3913"/>
        <v>甲</v>
      </c>
      <c r="F663" s="68">
        <f ca="1">SUMPRODUCT((成本日报!$A$3:$A$95=计划!B663)*(成本日报!$B$3:$B$95=计划!$D663),成本日报!$C$3:$C$95)</f>
        <v>1</v>
      </c>
      <c r="G663" s="382">
        <f ca="1" t="shared" si="3947"/>
        <v>43644.3749999984</v>
      </c>
      <c r="H663" s="382">
        <f ca="1" t="shared" si="3914"/>
        <v>43644.3819444429</v>
      </c>
      <c r="I663" s="382">
        <f ca="1" t="shared" si="3915"/>
        <v>43644.3874999984</v>
      </c>
      <c r="J663" s="382">
        <f ca="1" t="shared" si="3916"/>
        <v>43644.4166666651</v>
      </c>
      <c r="K663" s="382">
        <f ca="1" t="shared" si="3917"/>
        <v>43644.4791666651</v>
      </c>
      <c r="L663" s="382">
        <f ca="1" t="shared" si="3918"/>
        <v>43644.4999999984</v>
      </c>
      <c r="M663" s="398" t="str">
        <f>IF(_tag_month_day!A659="","",_tag_month_day!A659)</f>
        <v/>
      </c>
      <c r="N663" s="398" t="str">
        <f>IF(_tag_month_day!B659="","",_tag_month_day!B659)</f>
        <v/>
      </c>
      <c r="O663" s="399" t="e">
        <f t="shared" si="3919"/>
        <v>#VALUE!</v>
      </c>
      <c r="P663" s="398" t="str">
        <f>IF(_tag_month_day!C659="","",_tag_month_day!C659)</f>
        <v/>
      </c>
      <c r="Q663" s="398" t="str">
        <f>IF(_tag_month_day!D659="","",_tag_month_day!D659)</f>
        <v/>
      </c>
      <c r="R663" s="416">
        <f>IF(_tag_month_day!CB659="",R662,_tag_month_day!CB659/100)</f>
        <v>0.07</v>
      </c>
      <c r="S663" s="417" t="str">
        <f>IF(_tag_month_day!E659="","",_tag_month_day!E659)</f>
        <v/>
      </c>
      <c r="T663" s="417" t="str">
        <f>IF(_tag_month_day!F659="","",_tag_month_day!F659)</f>
        <v/>
      </c>
      <c r="U663" s="418" t="e">
        <f t="shared" si="3873"/>
        <v>#VALUE!</v>
      </c>
      <c r="V663" s="53" t="e">
        <f t="shared" si="3874"/>
        <v>#VALUE!</v>
      </c>
      <c r="W663" s="419" t="str">
        <f>IF(_jhy_month_day!A659="","",_jhy_month_day!A659)</f>
        <v/>
      </c>
      <c r="X663" s="420" t="str">
        <f>IF(_jhy_month_day!B659="","",_jhy_month_day!B659/100)</f>
        <v/>
      </c>
      <c r="Y663" s="420" t="str">
        <f>IF(_jhy_month_day!C659="","",_jhy_month_day!C659/100)</f>
        <v/>
      </c>
      <c r="Z663" s="439">
        <f t="shared" si="3963"/>
        <v>165</v>
      </c>
      <c r="AA663" s="440" t="str">
        <f>IF(_tag_month_day!G659="","",_tag_month_day!G659/100)</f>
        <v/>
      </c>
      <c r="AB663" s="440" t="str">
        <f>IF(_tag_month_day!H659="","",_tag_month_day!H659/100)</f>
        <v/>
      </c>
      <c r="AC663" s="193">
        <f t="shared" si="3920"/>
        <v>1.59963432013121</v>
      </c>
      <c r="AD663" s="441" t="str">
        <f t="shared" si="3921"/>
        <v/>
      </c>
      <c r="AE663" s="442" t="str">
        <f t="shared" si="3922"/>
        <v/>
      </c>
      <c r="AF663" s="443">
        <v>1</v>
      </c>
      <c r="AG663" s="68" t="str">
        <f>IF(_duihao_month_day!A659="","",_duihao_month_day!A659)</f>
        <v/>
      </c>
      <c r="AH663" s="463">
        <f>IF(_gyk_month_day!B659="",AH662,_gyk_month_day!B659)</f>
        <v>820</v>
      </c>
      <c r="AI663" s="464"/>
      <c r="AJ663" s="68" t="str">
        <f>IF(_tag_month_day!I659="","",_tag_month_day!I659)</f>
        <v/>
      </c>
      <c r="AK663" s="465" t="str">
        <f>IF(_tzyy_month_day!A659="","",_tzyy_month_day!A659)</f>
        <v/>
      </c>
      <c r="AL663" s="465" t="str">
        <f>IF(_tzyy_month_day!B659="","",_tzyy_month_day!B659)</f>
        <v/>
      </c>
      <c r="AM663" s="465" t="str">
        <f>IF(_tzyy_month_day!C659="","",_tzyy_month_day!C659)</f>
        <v/>
      </c>
      <c r="AN663" s="466" t="str">
        <f>IF(_tag_month_day!CG659="","",_tag_month_day!CG659)</f>
        <v/>
      </c>
      <c r="AO663" s="466" t="str">
        <f>IF(_tag_month_day!CH659="","",_tag_month_day!CH659)</f>
        <v/>
      </c>
      <c r="AP663" s="486" t="e">
        <f t="shared" si="3923"/>
        <v>#VALUE!</v>
      </c>
      <c r="AQ663" s="487" t="str">
        <f>IF(_tag_month_day!J659="","",_tag_month_day!J659/100)</f>
        <v/>
      </c>
      <c r="AR663" s="488">
        <f t="shared" si="3924"/>
        <v>1.3</v>
      </c>
      <c r="AS663" s="489" t="e">
        <f t="shared" si="3875"/>
        <v>#VALUE!</v>
      </c>
      <c r="AT663" s="489">
        <f t="shared" si="3925"/>
        <v>0</v>
      </c>
      <c r="AU663" s="490" t="str">
        <f>IF(_tag_month_day!K659="","",_tag_month_day!K659)</f>
        <v/>
      </c>
      <c r="AV663" s="491" t="str">
        <f>IF(_tag_month_day!L659="","",_tag_month_day!L659/100)</f>
        <v/>
      </c>
      <c r="AW663" s="420">
        <f t="shared" si="3847"/>
        <v>0</v>
      </c>
      <c r="AX663" s="420">
        <f t="shared" si="3926"/>
        <v>0</v>
      </c>
      <c r="AY663" s="420" t="str">
        <f>IF(_tag_month_day!M659="","",_tag_month_day!M659/100)</f>
        <v/>
      </c>
      <c r="AZ663" s="420" t="str">
        <f>IF(_tag_month_day!N659="","",_tag_month_day!N659/100)</f>
        <v/>
      </c>
      <c r="BA663" s="420" t="str">
        <f>IF(_tag_month_day!O659="","",_tag_month_day!O659/100)</f>
        <v/>
      </c>
      <c r="BB663" s="496" t="str">
        <f>IF(_tag_month_day!P659="","",_tag_month_day!P659/100)</f>
        <v/>
      </c>
      <c r="BC663" s="496">
        <f t="shared" si="3927"/>
        <v>0</v>
      </c>
      <c r="BD663" s="496" t="str">
        <f>IF(_tag_month_day!Q659="","",_tag_month_day!Q659/100)</f>
        <v/>
      </c>
      <c r="BE663" s="510" t="str">
        <f>IF(_tag_month_day!R659="","",_tag_month_day!R659/100)</f>
        <v/>
      </c>
      <c r="BF663" s="413" t="str">
        <f>IF(_tag_month_day!CC659="","",_tag_month_day!CC659/100)</f>
        <v/>
      </c>
      <c r="BG663" s="511" t="e">
        <f t="shared" si="3876"/>
        <v>#VALUE!</v>
      </c>
      <c r="BH663" s="198">
        <f t="shared" si="3877"/>
        <v>0</v>
      </c>
      <c r="BI663" s="512" t="e">
        <f>IF(CX663=0,BI662,(DK663*查询!$R$5+DL663*查询!$Q$5+DM663*查询!$N$5+DN663*查询!$O$5+DO663*查询!$P$5)*AF663/CX663)</f>
        <v>#VALUE!</v>
      </c>
      <c r="BJ663" s="512" t="e">
        <f>IF(CX663=0,BJ662,(DP663*查询!$S$5+DQ663*查询!$T$5+DR663*查询!$U$5)*AF663/CX663)</f>
        <v>#VALUE!</v>
      </c>
      <c r="BK663" s="512">
        <f t="shared" si="3928"/>
        <v>1</v>
      </c>
      <c r="BL663" s="513" t="str">
        <f>IF(_cfyc_month_day!A659="","",_cfyc_month_day!A659)</f>
        <v/>
      </c>
      <c r="BM663" s="513" t="str">
        <f>IF(_cfyc_month_day!B659="","",_cfyc_month_day!B659)</f>
        <v/>
      </c>
      <c r="BN663" s="513" t="str">
        <f>IF(_cfyc_month_day!C659="","",_cfyc_month_day!C659)</f>
        <v/>
      </c>
      <c r="BO663" s="522" t="str">
        <f>IF(_cfyc_month_day!D659="","",_cfyc_month_day!D659)</f>
        <v/>
      </c>
      <c r="BP663" s="522" t="str">
        <f>IF(_cfyc_month_day!E659="","",_cfyc_month_day!E659)</f>
        <v/>
      </c>
      <c r="BQ663" s="522" t="str">
        <f>IF(_cfyc_month_day!F659="","",_cfyc_month_day!F659)</f>
        <v/>
      </c>
      <c r="BR663" s="513" t="str">
        <f>IF(_tag_month_day!T659="","",_tag_month_day!T659)</f>
        <v/>
      </c>
      <c r="BS663" s="513" t="str">
        <f>IF(_tag_month_day!U659="","",_tag_month_day!U659)</f>
        <v/>
      </c>
      <c r="BT663" s="523" t="str">
        <f t="shared" si="3929"/>
        <v/>
      </c>
      <c r="BU663" s="223" t="str">
        <f>IF(_tag_month_day!V659="","",_tag_month_day!V659)</f>
        <v/>
      </c>
      <c r="BV663" s="206" t="str">
        <f>IF(_tag_month_day!W659="","",_tag_month_day!W659)</f>
        <v/>
      </c>
      <c r="BW663" s="540" t="str">
        <f>IF(_tag_month_day!X659="","",_tag_month_day!X659)</f>
        <v/>
      </c>
      <c r="BX663" s="540" t="str">
        <f>IF(_tag_month_day!Y659="","",_tag_month_day!Y659)</f>
        <v/>
      </c>
      <c r="BY663" s="541">
        <f ca="1" t="shared" si="3930"/>
        <v>43644.4999999984</v>
      </c>
      <c r="BZ663" s="542"/>
      <c r="CA663" s="562" t="str">
        <f>IF(_jhy2_month_day!A659="","",_jhy2_month_day!A659)</f>
        <v/>
      </c>
      <c r="CB663" s="464" t="str">
        <f>IF(_jhy2_month_day!B659="","",_jhy2_month_day!B659)</f>
        <v/>
      </c>
      <c r="CC663" s="464" t="str">
        <f>IF(_jhy2_month_day!C659="","",_jhy2_month_day!C659)</f>
        <v/>
      </c>
      <c r="CD663" s="464" t="str">
        <f>IF(_jhy2_month_day!D659="","",_jhy2_month_day!D659)</f>
        <v/>
      </c>
      <c r="CE663" s="464" t="str">
        <f>IF(_jhy2_month_day!E659="","",_jhy2_month_day!E659)</f>
        <v/>
      </c>
      <c r="CF663" s="464" t="str">
        <f>IF(_jhy2_month_day!F659="","",_jhy2_month_day!F659)</f>
        <v/>
      </c>
      <c r="CG663" s="464" t="str">
        <f>IF(_jhy2_month_day!G659="","",_jhy2_month_day!G659)</f>
        <v/>
      </c>
      <c r="CH663" s="464" t="str">
        <f>IF(_jhy2_month_day!H659="","",_jhy2_month_day!H659)</f>
        <v/>
      </c>
      <c r="CI663" s="464" t="str">
        <f>IF(_jhy2_month_day!I659="","",_jhy2_month_day!I659)</f>
        <v/>
      </c>
      <c r="CJ663" s="464" t="str">
        <f>IF(_jhy2_month_day!J659="","",_jhy2_month_day!J659)</f>
        <v/>
      </c>
      <c r="CK663" s="464" t="str">
        <f>IF(_jhy2_month_day!K659="","",_jhy2_month_day!K659)</f>
        <v/>
      </c>
      <c r="CL663" s="562" t="str">
        <f>IF(_jhy2_month_day!L659="","",_jhy2_month_day!L659)</f>
        <v/>
      </c>
      <c r="CM663" s="562" t="str">
        <f>IF(_jhy2_month_day!M659="","",_jhy2_month_day!M659)</f>
        <v/>
      </c>
      <c r="CN663" s="562" t="str">
        <f>IF(_jhy2_month_day!N659="","",_jhy2_month_day!N659)</f>
        <v/>
      </c>
      <c r="CO663" s="562" t="str">
        <f>IF(_jhy2_month_day!O659="","",_jhy2_month_day!O659)</f>
        <v/>
      </c>
      <c r="CP663" s="562" t="str">
        <f>IF(_jhy2_month_day!P659="","",_jhy2_month_day!P659)</f>
        <v/>
      </c>
      <c r="CQ663" s="562" t="str">
        <f>IF(_jhy2_month_day!Q659="","",_jhy2_month_day!Q659)</f>
        <v/>
      </c>
      <c r="CR663" s="563" t="str">
        <f>IF(_jhy2_month_day!R659="","",_jhy2_month_day!R659)</f>
        <v/>
      </c>
      <c r="CS663" s="576" t="str">
        <f>IF(_jhy2_month_day!S659="","",_jhy2_month_day!S659)</f>
        <v/>
      </c>
      <c r="CT663" s="562" t="str">
        <f>IF(_jhy2_month_day!T659="","",_jhy2_month_day!T659)</f>
        <v/>
      </c>
      <c r="CU663" s="577" t="e">
        <f t="shared" si="3878"/>
        <v>#VALUE!</v>
      </c>
      <c r="CV663" s="198" t="e">
        <f t="shared" si="3879"/>
        <v>#VALUE!</v>
      </c>
      <c r="CW663" s="192" t="e">
        <f t="shared" si="3880"/>
        <v>#VALUE!</v>
      </c>
      <c r="CX663" s="192" t="e">
        <f t="shared" si="3881"/>
        <v>#VALUE!</v>
      </c>
      <c r="CY663" s="202" t="e">
        <f t="shared" si="3882"/>
        <v>#VALUE!</v>
      </c>
      <c r="CZ663" s="192" t="e">
        <f t="shared" ref="CZ663:DI663" si="4029">$AJ663*EF663</f>
        <v>#VALUE!</v>
      </c>
      <c r="DA663" s="192" t="e">
        <f t="shared" si="4029"/>
        <v>#VALUE!</v>
      </c>
      <c r="DB663" s="192" t="e">
        <f t="shared" si="4029"/>
        <v>#VALUE!</v>
      </c>
      <c r="DC663" s="192" t="e">
        <f t="shared" si="4029"/>
        <v>#VALUE!</v>
      </c>
      <c r="DD663" s="192" t="e">
        <f t="shared" si="4029"/>
        <v>#VALUE!</v>
      </c>
      <c r="DE663" s="192" t="e">
        <f t="shared" si="4029"/>
        <v>#VALUE!</v>
      </c>
      <c r="DF663" s="192" t="e">
        <f t="shared" si="4029"/>
        <v>#VALUE!</v>
      </c>
      <c r="DG663" s="192" t="e">
        <f t="shared" si="4029"/>
        <v>#VALUE!</v>
      </c>
      <c r="DH663" s="192" t="e">
        <f t="shared" si="4029"/>
        <v>#VALUE!</v>
      </c>
      <c r="DI663" s="192" t="e">
        <f t="shared" si="4029"/>
        <v>#VALUE!</v>
      </c>
      <c r="DJ663" s="192" t="e">
        <f t="shared" si="3884"/>
        <v>#VALUE!</v>
      </c>
      <c r="DK663" s="192" t="e">
        <f t="shared" si="3885"/>
        <v>#VALUE!</v>
      </c>
      <c r="DL663" s="192" t="e">
        <f t="shared" si="3886"/>
        <v>#VALUE!</v>
      </c>
      <c r="DM663" s="192" t="e">
        <f t="shared" si="3887"/>
        <v>#VALUE!</v>
      </c>
      <c r="DN663" s="192" t="e">
        <f t="shared" si="3888"/>
        <v>#VALUE!</v>
      </c>
      <c r="DO663" s="192" t="e">
        <f t="shared" si="3889"/>
        <v>#VALUE!</v>
      </c>
      <c r="DP663" s="192" t="e">
        <f t="shared" si="3890"/>
        <v>#VALUE!</v>
      </c>
      <c r="DQ663" s="192" t="e">
        <f t="shared" si="3891"/>
        <v>#VALUE!</v>
      </c>
      <c r="DR663" s="192" t="e">
        <f t="shared" si="3892"/>
        <v>#VALUE!</v>
      </c>
      <c r="DS663" s="192" t="e">
        <f t="shared" si="3893"/>
        <v>#VALUE!</v>
      </c>
      <c r="DT663" s="192" t="e">
        <f t="shared" si="3894"/>
        <v>#VALUE!</v>
      </c>
      <c r="DU663" s="192" t="e">
        <f t="shared" si="3895"/>
        <v>#VALUE!</v>
      </c>
      <c r="DV663" s="198" t="e">
        <f t="shared" si="3896"/>
        <v>#VALUE!</v>
      </c>
      <c r="DW663" s="198" t="e">
        <f t="shared" si="3897"/>
        <v>#DIV/0!</v>
      </c>
      <c r="DX663" s="198" t="e">
        <f t="shared" si="3898"/>
        <v>#DIV/0!</v>
      </c>
      <c r="DY663" s="198" t="e">
        <f t="shared" si="3899"/>
        <v>#VALUE!</v>
      </c>
      <c r="DZ663" s="198" t="e">
        <f t="shared" si="3900"/>
        <v>#VALUE!</v>
      </c>
      <c r="EA663" s="198" t="e">
        <f t="shared" si="3901"/>
        <v>#VALUE!</v>
      </c>
      <c r="EB663" s="198" t="e">
        <f t="shared" si="3902"/>
        <v>#VALUE!</v>
      </c>
      <c r="EC663" s="198" t="e">
        <f t="shared" si="3903"/>
        <v>#DIV/0!</v>
      </c>
      <c r="ED663" s="198" t="e">
        <f t="shared" si="3904"/>
        <v>#VALUE!</v>
      </c>
      <c r="EE663" s="198" t="e">
        <f t="shared" si="3905"/>
        <v>#VALUE!</v>
      </c>
      <c r="EF663" s="198" t="e">
        <f t="shared" ref="EF663:EO663" si="4030">DV663/SUM($DV663:$EE663)</f>
        <v>#VALUE!</v>
      </c>
      <c r="EG663" s="198" t="e">
        <f t="shared" si="4030"/>
        <v>#DIV/0!</v>
      </c>
      <c r="EH663" s="198" t="e">
        <f t="shared" si="4030"/>
        <v>#DIV/0!</v>
      </c>
      <c r="EI663" s="198" t="e">
        <f t="shared" si="4030"/>
        <v>#VALUE!</v>
      </c>
      <c r="EJ663" s="198" t="e">
        <f t="shared" si="4030"/>
        <v>#VALUE!</v>
      </c>
      <c r="EK663" s="198" t="e">
        <f t="shared" si="4030"/>
        <v>#VALUE!</v>
      </c>
      <c r="EL663" s="198" t="e">
        <f t="shared" si="4030"/>
        <v>#VALUE!</v>
      </c>
      <c r="EM663" s="198" t="e">
        <f t="shared" si="4030"/>
        <v>#DIV/0!</v>
      </c>
      <c r="EN663" s="198" t="e">
        <f t="shared" si="4030"/>
        <v>#VALUE!</v>
      </c>
      <c r="EO663" s="198" t="e">
        <f t="shared" si="4030"/>
        <v>#VALUE!</v>
      </c>
      <c r="EP663" s="511">
        <f t="shared" ref="EP663:EW663" si="4031">EP662</f>
        <v>0.08</v>
      </c>
      <c r="EQ663" s="511">
        <f t="shared" si="4031"/>
        <v>0.015</v>
      </c>
      <c r="ER663" s="511">
        <f t="shared" si="4031"/>
        <v>0.015</v>
      </c>
      <c r="ES663" s="511">
        <f t="shared" si="4031"/>
        <v>0.015</v>
      </c>
      <c r="ET663" s="511">
        <f t="shared" si="4031"/>
        <v>0.015</v>
      </c>
      <c r="EU663" s="511">
        <f t="shared" si="4031"/>
        <v>0.09</v>
      </c>
      <c r="EV663" s="511">
        <f t="shared" si="4031"/>
        <v>0.09</v>
      </c>
      <c r="EW663" s="511">
        <f t="shared" si="4031"/>
        <v>0.09</v>
      </c>
      <c r="EX663" s="420" t="str">
        <f>IF(_tag_month_day!AS659="","",_tag_month_day!AS659/100)</f>
        <v/>
      </c>
      <c r="EY663" s="420" t="str">
        <f>IF(_tag_month_day!AT659="","",_tag_month_day!AT659/100)</f>
        <v/>
      </c>
      <c r="EZ663" s="420" t="str">
        <f>IF(_tag_month_day!AU659="","",_tag_month_day!AU659/100)</f>
        <v/>
      </c>
      <c r="FA663" s="420" t="str">
        <f>IF(_tag_month_day!AV659="","",_tag_month_day!AV659/100)</f>
        <v/>
      </c>
      <c r="FB663" s="420" t="str">
        <f>IF(_tag_month_day!AW659="","",_tag_month_day!AW659/100)</f>
        <v/>
      </c>
      <c r="FC663" s="420" t="str">
        <f>IF(_tag_month_day!AX659="","",_tag_month_day!AX659/100)</f>
        <v/>
      </c>
      <c r="FD663" s="510">
        <f t="shared" si="3934"/>
        <v>0.33</v>
      </c>
      <c r="FE663" s="510">
        <f t="shared" si="3935"/>
        <v>0.19</v>
      </c>
      <c r="FF663" s="510">
        <f t="shared" si="3936"/>
        <v>0.003</v>
      </c>
      <c r="FG663" s="510">
        <f t="shared" si="3937"/>
        <v>0</v>
      </c>
      <c r="FH663" s="603">
        <f t="shared" si="3938"/>
        <v>0.0001</v>
      </c>
      <c r="FI663" s="510">
        <f t="shared" ref="FI663:FR663" si="4032">FI662</f>
        <v>0.41</v>
      </c>
      <c r="FJ663" s="510">
        <f t="shared" si="4032"/>
        <v>0.11</v>
      </c>
      <c r="FK663" s="510">
        <f t="shared" si="4032"/>
        <v>0.015</v>
      </c>
      <c r="FL663" s="510">
        <f t="shared" si="4032"/>
        <v>0</v>
      </c>
      <c r="FM663" s="603">
        <f t="shared" si="4032"/>
        <v>0.0001</v>
      </c>
      <c r="FN663" s="510" t="str">
        <f>IF(_tag_month_day!AY659="","",_tag_month_day!AY659/100)</f>
        <v/>
      </c>
      <c r="FO663" s="510" t="str">
        <f>IF(_tag_month_day!AZ659="","",_tag_month_day!AZ659/100)</f>
        <v/>
      </c>
      <c r="FP663" s="510" t="str">
        <f>IF(_tag_month_day!BA659="","",_tag_month_day!BA659/100)</f>
        <v/>
      </c>
      <c r="FQ663" s="510" t="str">
        <f>IF(_tag_month_day!BB659="","",_tag_month_day!BB659/100)</f>
        <v/>
      </c>
      <c r="FR663" s="603" t="str">
        <f>IF(_tag_month_day!BC659="","",_tag_month_day!BC659/100)</f>
        <v/>
      </c>
      <c r="FS663" s="510" t="str">
        <f>IF(_tag_month_day!BD659="","",_tag_month_day!BD659/100)</f>
        <v/>
      </c>
      <c r="FT663" s="510" t="str">
        <f>IF(_tag_month_day!BE659="","",_tag_month_day!BE659/100)</f>
        <v/>
      </c>
      <c r="FU663" s="510" t="str">
        <f>IF(_tag_month_day!BF659="","",_tag_month_day!BF659/100)</f>
        <v/>
      </c>
      <c r="FV663" s="510" t="str">
        <f>IF(_tag_month_day!BG659="","",_tag_month_day!BG659/100)</f>
        <v/>
      </c>
      <c r="FW663" s="603" t="str">
        <f>IF(_tag_month_day!BH659="","",_tag_month_day!BH659/100)</f>
        <v/>
      </c>
      <c r="FX663" s="510" t="str">
        <f>IF(_tag_month_day!BI659="","",_tag_month_day!BI659/100)</f>
        <v/>
      </c>
      <c r="FY663" s="510" t="str">
        <f>IF(_tag_month_day!BJ659="","",_tag_month_day!BJ659/100)</f>
        <v/>
      </c>
      <c r="FZ663" s="605" t="str">
        <f>IF(_tag_month_day!BK659="","",_tag_month_day!BK659/100)</f>
        <v/>
      </c>
      <c r="GA663" s="510" t="str">
        <f>IF(_tag_month_day!BL659="","",_tag_month_day!BL659/100)</f>
        <v/>
      </c>
      <c r="GB663" s="603" t="str">
        <f>IF(_tag_month_day!BM659="","",_tag_month_day!BM659/100)</f>
        <v/>
      </c>
      <c r="GC663" s="420" t="str">
        <f>IF(_tag_month_day!BN659="","",_tag_month_day!BN659/100)</f>
        <v/>
      </c>
      <c r="GD663" s="420" t="str">
        <f>IF(_tag_month_day!BO659="","",_tag_month_day!BO659/100)</f>
        <v/>
      </c>
      <c r="GE663" s="420" t="str">
        <f>IF(_tag_month_day!BP659="","",_tag_month_day!BP659/100)</f>
        <v/>
      </c>
      <c r="GF663" s="420" t="str">
        <f>IF(_tag_month_day!BQ659="","",_tag_month_day!BQ659/100)</f>
        <v/>
      </c>
      <c r="GG663" s="420" t="str">
        <f>IF(_tag_month_day!BR659="","",_tag_month_day!BR659/100)</f>
        <v/>
      </c>
      <c r="GH663" s="420" t="str">
        <f>IF(_tag_month_day!BS659="","",_tag_month_day!BS659/100)</f>
        <v/>
      </c>
      <c r="GI663" s="603" t="str">
        <f>IF(_tag_month_day!BT659="","",_tag_month_day!BT659/100)</f>
        <v/>
      </c>
      <c r="GJ663" s="612" t="str">
        <f>IF(_tag_month_day!BU659="","",_tag_month_day!BU659/100)</f>
        <v/>
      </c>
      <c r="GK663" s="620" t="str">
        <f>IF(_tag_month_day!BV659="",IF(_rlcf_month_day!A$2="","",_rlcf_month_day!A$2/100),_tag_month_day!BV659/100)</f>
        <v/>
      </c>
      <c r="GL663" s="620" t="str">
        <f>IF(_tag_month_day!BW659="",IF(_rlcf_month_day!B$2="","",_rlcf_month_day!B$2/100),_tag_month_day!BW659/100)</f>
        <v/>
      </c>
      <c r="GM663" s="621" t="str">
        <f>IF(_tag_month_day!BX659="",IF(_rlcf_month_day!C$2="","",_rlcf_month_day!C$2/100),_tag_month_day!BX659/100)</f>
        <v/>
      </c>
      <c r="GN663" s="620" t="str">
        <f>IF(_tag_month_day!BV659="",IF(_rlcf_month_day!A$2="","",_rlcf_month_day!A$2/100),_tag_month_day!BV659/100)</f>
        <v/>
      </c>
      <c r="GO663" s="620" t="str">
        <f>IF(_tag_month_day!BW659="",IF(_rlcf_month_day!B$2="","",_rlcf_month_day!B$2/100),_tag_month_day!BW659/100)</f>
        <v/>
      </c>
      <c r="GP663" s="620" t="str">
        <f>IF(_tag_month_day!CD659="",IF(_rlcf_month_day!E$2="","",_rlcf_month_day!E$2/100),_tag_month_day!CD659/100)</f>
        <v/>
      </c>
      <c r="GQ663" s="620" t="str">
        <f>IF(_tag_month_day!CE659="",IF(_rlcf_month_day!F$2="","",_rlcf_month_day!F$2/100),_tag_month_day!CE659/100)</f>
        <v/>
      </c>
      <c r="GR663" s="621" t="str">
        <f>IF(_tag_month_day!CF659="",IF(_rlcf_month_day!G$2="","",_rlcf_month_day!G$2/100),_tag_month_day!CF659/100)</f>
        <v/>
      </c>
      <c r="GS663" s="626">
        <f t="shared" ref="GS663:HH663" si="4033">GS662</f>
        <v>0.953</v>
      </c>
      <c r="GT663" s="626">
        <f t="shared" si="4033"/>
        <v>0.55</v>
      </c>
      <c r="GU663" s="626">
        <f t="shared" si="4033"/>
        <v>0.55</v>
      </c>
      <c r="GV663" s="626">
        <f t="shared" si="4033"/>
        <v>0.55</v>
      </c>
      <c r="GW663" s="626">
        <f t="shared" si="4033"/>
        <v>0.5</v>
      </c>
      <c r="GX663" s="626">
        <f t="shared" si="4033"/>
        <v>0.935</v>
      </c>
      <c r="GY663" s="626">
        <f t="shared" si="4033"/>
        <v>0.15</v>
      </c>
      <c r="GZ663" s="626">
        <f t="shared" si="4033"/>
        <v>1</v>
      </c>
      <c r="HA663" s="632">
        <f t="shared" si="4033"/>
        <v>0.047</v>
      </c>
      <c r="HB663" s="632">
        <f t="shared" si="4033"/>
        <v>0.45</v>
      </c>
      <c r="HC663" s="632">
        <f t="shared" si="4033"/>
        <v>0.45</v>
      </c>
      <c r="HD663" s="632">
        <f t="shared" si="4033"/>
        <v>0.45</v>
      </c>
      <c r="HE663" s="632">
        <f t="shared" si="4033"/>
        <v>0.5</v>
      </c>
      <c r="HF663" s="632">
        <f t="shared" si="4033"/>
        <v>0.065</v>
      </c>
      <c r="HG663" s="632">
        <f t="shared" si="4033"/>
        <v>0.85</v>
      </c>
      <c r="HH663" s="632">
        <f t="shared" si="4033"/>
        <v>0</v>
      </c>
      <c r="HI663" s="68">
        <f t="shared" si="3910"/>
        <v>0</v>
      </c>
      <c r="HJ663" s="68" t="e">
        <f t="shared" si="3941"/>
        <v>#VALUE!</v>
      </c>
      <c r="HK663" s="202">
        <f t="shared" si="3942"/>
        <v>0.85</v>
      </c>
      <c r="HL663" s="464">
        <f t="shared" si="3943"/>
        <v>550000</v>
      </c>
      <c r="HM663" s="464">
        <f t="shared" si="3944"/>
        <v>480000</v>
      </c>
      <c r="HN663" s="192" t="e">
        <f t="shared" si="3911"/>
        <v>#VALUE!</v>
      </c>
      <c r="HO663" s="192" t="e">
        <f>HN663*HK663*$HO$2/HL663*1000000</f>
        <v>#VALUE!</v>
      </c>
      <c r="HP663" s="192" t="e">
        <f>HN663*HK663*$HP$2/HM663*1000000</f>
        <v>#VALUE!</v>
      </c>
    </row>
    <row r="664" customFormat="1" spans="1:224">
      <c r="A664" s="381">
        <v>659</v>
      </c>
      <c r="B664" s="54">
        <f ca="1" t="shared" si="3945"/>
        <v>43644</v>
      </c>
      <c r="C664" s="57">
        <f t="shared" si="3946"/>
        <v>0.0416666666666667</v>
      </c>
      <c r="D664" s="68" t="str">
        <f ca="1" t="shared" si="3912"/>
        <v>白班</v>
      </c>
      <c r="E664" s="68" t="str">
        <f ca="1" t="shared" si="3913"/>
        <v>甲</v>
      </c>
      <c r="F664" s="68">
        <f ca="1">SUMPRODUCT((成本日报!$A$3:$A$95=计划!B664)*(成本日报!$B$3:$B$95=计划!$D664),成本日报!$C$3:$C$95)</f>
        <v>1</v>
      </c>
      <c r="G664" s="382">
        <f ca="1" t="shared" si="3947"/>
        <v>43644.4166666651</v>
      </c>
      <c r="H664" s="382">
        <f ca="1" t="shared" si="3914"/>
        <v>43644.4236111095</v>
      </c>
      <c r="I664" s="382">
        <f ca="1" t="shared" si="3915"/>
        <v>43644.4291666651</v>
      </c>
      <c r="J664" s="382">
        <f ca="1" t="shared" si="3916"/>
        <v>43644.4583333317</v>
      </c>
      <c r="K664" s="382">
        <f ca="1" t="shared" si="3917"/>
        <v>43644.5208333317</v>
      </c>
      <c r="L664" s="382">
        <f ca="1" t="shared" si="3918"/>
        <v>43644.5416666651</v>
      </c>
      <c r="M664" s="398" t="str">
        <f>IF(_tag_month_day!A660="","",_tag_month_day!A660)</f>
        <v/>
      </c>
      <c r="N664" s="398" t="str">
        <f>IF(_tag_month_day!B660="","",_tag_month_day!B660)</f>
        <v/>
      </c>
      <c r="O664" s="399" t="e">
        <f t="shared" si="3919"/>
        <v>#VALUE!</v>
      </c>
      <c r="P664" s="398" t="str">
        <f>IF(_tag_month_day!C660="","",_tag_month_day!C660)</f>
        <v/>
      </c>
      <c r="Q664" s="398" t="str">
        <f>IF(_tag_month_day!D660="","",_tag_month_day!D660)</f>
        <v/>
      </c>
      <c r="R664" s="416">
        <f>IF(_tag_month_day!CB660="",R663,_tag_month_day!CB660/100)</f>
        <v>0.07</v>
      </c>
      <c r="S664" s="417" t="str">
        <f>IF(_tag_month_day!E660="","",_tag_month_day!E660)</f>
        <v/>
      </c>
      <c r="T664" s="417" t="str">
        <f>IF(_tag_month_day!F660="","",_tag_month_day!F660)</f>
        <v/>
      </c>
      <c r="U664" s="418" t="e">
        <f t="shared" si="3873"/>
        <v>#VALUE!</v>
      </c>
      <c r="V664" s="53" t="e">
        <f t="shared" si="3874"/>
        <v>#VALUE!</v>
      </c>
      <c r="W664" s="419" t="str">
        <f>IF(_jhy_month_day!A660="","",_jhy_month_day!A660)</f>
        <v/>
      </c>
      <c r="X664" s="420" t="str">
        <f>IF(_jhy_month_day!B660="","",_jhy_month_day!B660/100)</f>
        <v/>
      </c>
      <c r="Y664" s="420" t="str">
        <f>IF(_jhy_month_day!C660="","",_jhy_month_day!C660/100)</f>
        <v/>
      </c>
      <c r="Z664" s="439">
        <f t="shared" si="3963"/>
        <v>165</v>
      </c>
      <c r="AA664" s="440" t="str">
        <f>IF(_tag_month_day!G660="","",_tag_month_day!G660/100)</f>
        <v/>
      </c>
      <c r="AB664" s="440" t="str">
        <f>IF(_tag_month_day!H660="","",_tag_month_day!H660/100)</f>
        <v/>
      </c>
      <c r="AC664" s="193">
        <f t="shared" si="3920"/>
        <v>1.59963432013121</v>
      </c>
      <c r="AD664" s="441" t="str">
        <f t="shared" si="3921"/>
        <v/>
      </c>
      <c r="AE664" s="442" t="str">
        <f t="shared" si="3922"/>
        <v/>
      </c>
      <c r="AF664" s="443">
        <v>1</v>
      </c>
      <c r="AG664" s="68" t="str">
        <f>IF(_duihao_month_day!A660="","",_duihao_month_day!A660)</f>
        <v/>
      </c>
      <c r="AH664" s="463">
        <f>IF(_gyk_month_day!B660="",AH663,_gyk_month_day!B660)</f>
        <v>820</v>
      </c>
      <c r="AI664" s="464"/>
      <c r="AJ664" s="68" t="str">
        <f>IF(_tag_month_day!I660="","",_tag_month_day!I660)</f>
        <v/>
      </c>
      <c r="AK664" s="465" t="str">
        <f>IF(_tzyy_month_day!A660="","",_tzyy_month_day!A660)</f>
        <v/>
      </c>
      <c r="AL664" s="465" t="str">
        <f>IF(_tzyy_month_day!B660="","",_tzyy_month_day!B660)</f>
        <v/>
      </c>
      <c r="AM664" s="465" t="str">
        <f>IF(_tzyy_month_day!C660="","",_tzyy_month_day!C660)</f>
        <v/>
      </c>
      <c r="AN664" s="466" t="str">
        <f>IF(_tag_month_day!CG660="","",_tag_month_day!CG660)</f>
        <v/>
      </c>
      <c r="AO664" s="466" t="str">
        <f>IF(_tag_month_day!CH660="","",_tag_month_day!CH660)</f>
        <v/>
      </c>
      <c r="AP664" s="486" t="e">
        <f t="shared" si="3923"/>
        <v>#VALUE!</v>
      </c>
      <c r="AQ664" s="487" t="str">
        <f>IF(_tag_month_day!J660="","",_tag_month_day!J660/100)</f>
        <v/>
      </c>
      <c r="AR664" s="488">
        <f t="shared" si="3924"/>
        <v>1.3</v>
      </c>
      <c r="AS664" s="489" t="e">
        <f t="shared" si="3875"/>
        <v>#VALUE!</v>
      </c>
      <c r="AT664" s="489">
        <f t="shared" si="3925"/>
        <v>0</v>
      </c>
      <c r="AU664" s="490" t="str">
        <f>IF(_tag_month_day!K660="","",_tag_month_day!K660)</f>
        <v/>
      </c>
      <c r="AV664" s="491" t="str">
        <f>IF(_tag_month_day!L660="","",_tag_month_day!L660/100)</f>
        <v/>
      </c>
      <c r="AW664" s="420">
        <f t="shared" si="3847"/>
        <v>0</v>
      </c>
      <c r="AX664" s="420">
        <f t="shared" si="3926"/>
        <v>0</v>
      </c>
      <c r="AY664" s="420" t="str">
        <f>IF(_tag_month_day!M660="","",_tag_month_day!M660/100)</f>
        <v/>
      </c>
      <c r="AZ664" s="420" t="str">
        <f>IF(_tag_month_day!N660="","",_tag_month_day!N660/100)</f>
        <v/>
      </c>
      <c r="BA664" s="420" t="str">
        <f>IF(_tag_month_day!O660="","",_tag_month_day!O660/100)</f>
        <v/>
      </c>
      <c r="BB664" s="496" t="str">
        <f>IF(_tag_month_day!P660="","",_tag_month_day!P660/100)</f>
        <v/>
      </c>
      <c r="BC664" s="496">
        <f t="shared" si="3927"/>
        <v>0</v>
      </c>
      <c r="BD664" s="496" t="str">
        <f>IF(_tag_month_day!Q660="","",_tag_month_day!Q660/100)</f>
        <v/>
      </c>
      <c r="BE664" s="510" t="str">
        <f>IF(_tag_month_day!R660="","",_tag_month_day!R660/100)</f>
        <v/>
      </c>
      <c r="BF664" s="413" t="str">
        <f>IF(_tag_month_day!CC660="","",_tag_month_day!CC660/100)</f>
        <v/>
      </c>
      <c r="BG664" s="511" t="e">
        <f t="shared" si="3876"/>
        <v>#VALUE!</v>
      </c>
      <c r="BH664" s="198">
        <f t="shared" si="3877"/>
        <v>0</v>
      </c>
      <c r="BI664" s="512" t="e">
        <f>IF(CX664=0,BI663,(DK664*查询!$R$5+DL664*查询!$Q$5+DM664*查询!$N$5+DN664*查询!$O$5+DO664*查询!$P$5)*AF664/CX664)</f>
        <v>#VALUE!</v>
      </c>
      <c r="BJ664" s="512" t="e">
        <f>IF(CX664=0,BJ663,(DP664*查询!$S$5+DQ664*查询!$T$5+DR664*查询!$U$5)*AF664/CX664)</f>
        <v>#VALUE!</v>
      </c>
      <c r="BK664" s="512">
        <f t="shared" si="3928"/>
        <v>1</v>
      </c>
      <c r="BL664" s="513" t="str">
        <f>IF(_cfyc_month_day!A660="","",_cfyc_month_day!A660)</f>
        <v/>
      </c>
      <c r="BM664" s="513" t="str">
        <f>IF(_cfyc_month_day!B660="","",_cfyc_month_day!B660)</f>
        <v/>
      </c>
      <c r="BN664" s="513" t="str">
        <f>IF(_cfyc_month_day!C660="","",_cfyc_month_day!C660)</f>
        <v/>
      </c>
      <c r="BO664" s="522" t="str">
        <f>IF(_cfyc_month_day!D660="","",_cfyc_month_day!D660)</f>
        <v/>
      </c>
      <c r="BP664" s="522" t="str">
        <f>IF(_cfyc_month_day!E660="","",_cfyc_month_day!E660)</f>
        <v/>
      </c>
      <c r="BQ664" s="522" t="str">
        <f>IF(_cfyc_month_day!F660="","",_cfyc_month_day!F660)</f>
        <v/>
      </c>
      <c r="BR664" s="513" t="str">
        <f>IF(_tag_month_day!T660="","",_tag_month_day!T660)</f>
        <v/>
      </c>
      <c r="BS664" s="513" t="str">
        <f>IF(_tag_month_day!U660="","",_tag_month_day!U660)</f>
        <v/>
      </c>
      <c r="BT664" s="523" t="str">
        <f t="shared" si="3929"/>
        <v/>
      </c>
      <c r="BU664" s="223" t="str">
        <f>IF(_tag_month_day!V660="","",_tag_month_day!V660)</f>
        <v/>
      </c>
      <c r="BV664" s="206" t="str">
        <f>IF(_tag_month_day!W660="","",_tag_month_day!W660)</f>
        <v/>
      </c>
      <c r="BW664" s="540" t="str">
        <f>IF(_tag_month_day!X660="","",_tag_month_day!X660)</f>
        <v/>
      </c>
      <c r="BX664" s="540" t="str">
        <f>IF(_tag_month_day!Y660="","",_tag_month_day!Y660)</f>
        <v/>
      </c>
      <c r="BY664" s="541">
        <f ca="1" t="shared" si="3930"/>
        <v>43644.5416666651</v>
      </c>
      <c r="BZ664" s="542"/>
      <c r="CA664" s="543" t="str">
        <f>IF(_jhy2_month_day!A660="","",_jhy2_month_day!A660)</f>
        <v/>
      </c>
      <c r="CB664" s="464" t="str">
        <f>IF(_jhy2_month_day!B660="","",_jhy2_month_day!B660)</f>
        <v/>
      </c>
      <c r="CC664" s="464" t="str">
        <f>IF(_jhy2_month_day!C660="","",_jhy2_month_day!C660)</f>
        <v/>
      </c>
      <c r="CD664" s="464" t="str">
        <f>IF(_jhy2_month_day!D660="","",_jhy2_month_day!D660)</f>
        <v/>
      </c>
      <c r="CE664" s="464" t="str">
        <f>IF(_jhy2_month_day!E660="","",_jhy2_month_day!E660)</f>
        <v/>
      </c>
      <c r="CF664" s="464" t="str">
        <f>IF(_jhy2_month_day!F660="","",_jhy2_month_day!F660)</f>
        <v/>
      </c>
      <c r="CG664" s="464" t="str">
        <f>IF(_jhy2_month_day!G660="","",_jhy2_month_day!G660)</f>
        <v/>
      </c>
      <c r="CH664" s="464" t="str">
        <f>IF(_jhy2_month_day!H660="","",_jhy2_month_day!H660)</f>
        <v/>
      </c>
      <c r="CI664" s="464" t="str">
        <f>IF(_jhy2_month_day!I660="","",_jhy2_month_day!I660)</f>
        <v/>
      </c>
      <c r="CJ664" s="464" t="str">
        <f>IF(_jhy2_month_day!J660="","",_jhy2_month_day!J660)</f>
        <v/>
      </c>
      <c r="CK664" s="464" t="str">
        <f>IF(_jhy2_month_day!K660="","",_jhy2_month_day!K660)</f>
        <v/>
      </c>
      <c r="CL664" s="562" t="str">
        <f>IF(_jhy2_month_day!L660="","",_jhy2_month_day!L660)</f>
        <v/>
      </c>
      <c r="CM664" s="562" t="str">
        <f>IF(_jhy2_month_day!M660="","",_jhy2_month_day!M660)</f>
        <v/>
      </c>
      <c r="CN664" s="562" t="str">
        <f>IF(_jhy2_month_day!N660="","",_jhy2_month_day!N660)</f>
        <v/>
      </c>
      <c r="CO664" s="562" t="str">
        <f>IF(_jhy2_month_day!O660="","",_jhy2_month_day!O660)</f>
        <v/>
      </c>
      <c r="CP664" s="562" t="str">
        <f>IF(_jhy2_month_day!P660="","",_jhy2_month_day!P660)</f>
        <v/>
      </c>
      <c r="CQ664" s="562" t="str">
        <f>IF(_jhy2_month_day!Q660="","",_jhy2_month_day!Q660)</f>
        <v/>
      </c>
      <c r="CR664" s="563" t="str">
        <f>IF(_jhy2_month_day!R660="","",_jhy2_month_day!R660)</f>
        <v/>
      </c>
      <c r="CS664" s="576" t="str">
        <f>IF(_jhy2_month_day!S660="","",_jhy2_month_day!S660)</f>
        <v/>
      </c>
      <c r="CT664" s="562" t="str">
        <f>IF(_jhy2_month_day!T660="","",_jhy2_month_day!T660)</f>
        <v/>
      </c>
      <c r="CU664" s="577" t="e">
        <f t="shared" si="3878"/>
        <v>#VALUE!</v>
      </c>
      <c r="CV664" s="198" t="e">
        <f t="shared" si="3879"/>
        <v>#VALUE!</v>
      </c>
      <c r="CW664" s="192" t="e">
        <f t="shared" si="3880"/>
        <v>#VALUE!</v>
      </c>
      <c r="CX664" s="192" t="e">
        <f t="shared" si="3881"/>
        <v>#VALUE!</v>
      </c>
      <c r="CY664" s="202" t="e">
        <f t="shared" si="3882"/>
        <v>#VALUE!</v>
      </c>
      <c r="CZ664" s="192" t="e">
        <f t="shared" ref="CZ664:DI664" si="4034">$AJ664*EF664</f>
        <v>#VALUE!</v>
      </c>
      <c r="DA664" s="192" t="e">
        <f t="shared" si="4034"/>
        <v>#VALUE!</v>
      </c>
      <c r="DB664" s="192" t="e">
        <f t="shared" si="4034"/>
        <v>#VALUE!</v>
      </c>
      <c r="DC664" s="192" t="e">
        <f t="shared" si="4034"/>
        <v>#VALUE!</v>
      </c>
      <c r="DD664" s="192" t="e">
        <f t="shared" si="4034"/>
        <v>#VALUE!</v>
      </c>
      <c r="DE664" s="192" t="e">
        <f t="shared" si="4034"/>
        <v>#VALUE!</v>
      </c>
      <c r="DF664" s="192" t="e">
        <f t="shared" si="4034"/>
        <v>#VALUE!</v>
      </c>
      <c r="DG664" s="192" t="e">
        <f t="shared" si="4034"/>
        <v>#VALUE!</v>
      </c>
      <c r="DH664" s="192" t="e">
        <f t="shared" si="4034"/>
        <v>#VALUE!</v>
      </c>
      <c r="DI664" s="192" t="e">
        <f t="shared" si="4034"/>
        <v>#VALUE!</v>
      </c>
      <c r="DJ664" s="192" t="e">
        <f t="shared" si="3884"/>
        <v>#VALUE!</v>
      </c>
      <c r="DK664" s="192" t="e">
        <f t="shared" si="3885"/>
        <v>#VALUE!</v>
      </c>
      <c r="DL664" s="192" t="e">
        <f t="shared" si="3886"/>
        <v>#VALUE!</v>
      </c>
      <c r="DM664" s="192" t="e">
        <f t="shared" si="3887"/>
        <v>#VALUE!</v>
      </c>
      <c r="DN664" s="192" t="e">
        <f t="shared" si="3888"/>
        <v>#VALUE!</v>
      </c>
      <c r="DO664" s="192" t="e">
        <f t="shared" si="3889"/>
        <v>#VALUE!</v>
      </c>
      <c r="DP664" s="192" t="e">
        <f t="shared" si="3890"/>
        <v>#VALUE!</v>
      </c>
      <c r="DQ664" s="192" t="e">
        <f t="shared" si="3891"/>
        <v>#VALUE!</v>
      </c>
      <c r="DR664" s="192" t="e">
        <f t="shared" si="3892"/>
        <v>#VALUE!</v>
      </c>
      <c r="DS664" s="192" t="e">
        <f t="shared" si="3893"/>
        <v>#VALUE!</v>
      </c>
      <c r="DT664" s="192" t="e">
        <f t="shared" si="3894"/>
        <v>#VALUE!</v>
      </c>
      <c r="DU664" s="192" t="e">
        <f t="shared" si="3895"/>
        <v>#VALUE!</v>
      </c>
      <c r="DV664" s="198" t="e">
        <f t="shared" si="3896"/>
        <v>#VALUE!</v>
      </c>
      <c r="DW664" s="198" t="e">
        <f t="shared" si="3897"/>
        <v>#DIV/0!</v>
      </c>
      <c r="DX664" s="198" t="e">
        <f t="shared" si="3898"/>
        <v>#DIV/0!</v>
      </c>
      <c r="DY664" s="198" t="e">
        <f t="shared" si="3899"/>
        <v>#VALUE!</v>
      </c>
      <c r="DZ664" s="198" t="e">
        <f t="shared" si="3900"/>
        <v>#VALUE!</v>
      </c>
      <c r="EA664" s="198" t="e">
        <f t="shared" si="3901"/>
        <v>#VALUE!</v>
      </c>
      <c r="EB664" s="198" t="e">
        <f t="shared" si="3902"/>
        <v>#VALUE!</v>
      </c>
      <c r="EC664" s="198" t="e">
        <f t="shared" si="3903"/>
        <v>#DIV/0!</v>
      </c>
      <c r="ED664" s="198" t="e">
        <f t="shared" si="3904"/>
        <v>#VALUE!</v>
      </c>
      <c r="EE664" s="198" t="e">
        <f t="shared" si="3905"/>
        <v>#VALUE!</v>
      </c>
      <c r="EF664" s="198" t="e">
        <f t="shared" ref="EF664:EO664" si="4035">DV664/SUM($DV664:$EE664)</f>
        <v>#VALUE!</v>
      </c>
      <c r="EG664" s="198" t="e">
        <f t="shared" si="4035"/>
        <v>#DIV/0!</v>
      </c>
      <c r="EH664" s="198" t="e">
        <f t="shared" si="4035"/>
        <v>#DIV/0!</v>
      </c>
      <c r="EI664" s="198" t="e">
        <f t="shared" si="4035"/>
        <v>#VALUE!</v>
      </c>
      <c r="EJ664" s="198" t="e">
        <f t="shared" si="4035"/>
        <v>#VALUE!</v>
      </c>
      <c r="EK664" s="198" t="e">
        <f t="shared" si="4035"/>
        <v>#VALUE!</v>
      </c>
      <c r="EL664" s="198" t="e">
        <f t="shared" si="4035"/>
        <v>#VALUE!</v>
      </c>
      <c r="EM664" s="198" t="e">
        <f t="shared" si="4035"/>
        <v>#DIV/0!</v>
      </c>
      <c r="EN664" s="198" t="e">
        <f t="shared" si="4035"/>
        <v>#VALUE!</v>
      </c>
      <c r="EO664" s="198" t="e">
        <f t="shared" si="4035"/>
        <v>#VALUE!</v>
      </c>
      <c r="EP664" s="511">
        <f t="shared" ref="EP664:EW664" si="4036">EP663</f>
        <v>0.08</v>
      </c>
      <c r="EQ664" s="511">
        <f t="shared" si="4036"/>
        <v>0.015</v>
      </c>
      <c r="ER664" s="511">
        <f t="shared" si="4036"/>
        <v>0.015</v>
      </c>
      <c r="ES664" s="511">
        <f t="shared" si="4036"/>
        <v>0.015</v>
      </c>
      <c r="ET664" s="511">
        <f t="shared" si="4036"/>
        <v>0.015</v>
      </c>
      <c r="EU664" s="511">
        <f t="shared" si="4036"/>
        <v>0.09</v>
      </c>
      <c r="EV664" s="511">
        <f t="shared" si="4036"/>
        <v>0.09</v>
      </c>
      <c r="EW664" s="511">
        <f t="shared" si="4036"/>
        <v>0.09</v>
      </c>
      <c r="EX664" s="420" t="str">
        <f>IF(_tag_month_day!AS660="","",_tag_month_day!AS660/100)</f>
        <v/>
      </c>
      <c r="EY664" s="420" t="str">
        <f>IF(_tag_month_day!AT660="","",_tag_month_day!AT660/100)</f>
        <v/>
      </c>
      <c r="EZ664" s="420" t="str">
        <f>IF(_tag_month_day!AU660="","",_tag_month_day!AU660/100)</f>
        <v/>
      </c>
      <c r="FA664" s="420" t="str">
        <f>IF(_tag_month_day!AV660="","",_tag_month_day!AV660/100)</f>
        <v/>
      </c>
      <c r="FB664" s="420" t="str">
        <f>IF(_tag_month_day!AW660="","",_tag_month_day!AW660/100)</f>
        <v/>
      </c>
      <c r="FC664" s="420" t="str">
        <f>IF(_tag_month_day!AX660="","",_tag_month_day!AX660/100)</f>
        <v/>
      </c>
      <c r="FD664" s="510">
        <f t="shared" si="3934"/>
        <v>0.33</v>
      </c>
      <c r="FE664" s="510">
        <f t="shared" si="3935"/>
        <v>0.19</v>
      </c>
      <c r="FF664" s="510">
        <f t="shared" si="3936"/>
        <v>0.003</v>
      </c>
      <c r="FG664" s="510">
        <f t="shared" si="3937"/>
        <v>0</v>
      </c>
      <c r="FH664" s="603">
        <f t="shared" si="3938"/>
        <v>0.0001</v>
      </c>
      <c r="FI664" s="510">
        <f t="shared" ref="FI664:FR664" si="4037">FI663</f>
        <v>0.41</v>
      </c>
      <c r="FJ664" s="510">
        <f t="shared" si="4037"/>
        <v>0.11</v>
      </c>
      <c r="FK664" s="510">
        <f t="shared" si="4037"/>
        <v>0.015</v>
      </c>
      <c r="FL664" s="510">
        <f t="shared" si="4037"/>
        <v>0</v>
      </c>
      <c r="FM664" s="603">
        <f t="shared" si="4037"/>
        <v>0.0001</v>
      </c>
      <c r="FN664" s="510" t="str">
        <f>IF(_tag_month_day!AY660="","",_tag_month_day!AY660/100)</f>
        <v/>
      </c>
      <c r="FO664" s="510" t="str">
        <f>IF(_tag_month_day!AZ660="","",_tag_month_day!AZ660/100)</f>
        <v/>
      </c>
      <c r="FP664" s="510" t="str">
        <f>IF(_tag_month_day!BA660="","",_tag_month_day!BA660/100)</f>
        <v/>
      </c>
      <c r="FQ664" s="510" t="str">
        <f>IF(_tag_month_day!BB660="","",_tag_month_day!BB660/100)</f>
        <v/>
      </c>
      <c r="FR664" s="603" t="str">
        <f>IF(_tag_month_day!BC660="","",_tag_month_day!BC660/100)</f>
        <v/>
      </c>
      <c r="FS664" s="510" t="str">
        <f>IF(_tag_month_day!BD660="","",_tag_month_day!BD660/100)</f>
        <v/>
      </c>
      <c r="FT664" s="510" t="str">
        <f>IF(_tag_month_day!BE660="","",_tag_month_day!BE660/100)</f>
        <v/>
      </c>
      <c r="FU664" s="510" t="str">
        <f>IF(_tag_month_day!BF660="","",_tag_month_day!BF660/100)</f>
        <v/>
      </c>
      <c r="FV664" s="510" t="str">
        <f>IF(_tag_month_day!BG660="","",_tag_month_day!BG660/100)</f>
        <v/>
      </c>
      <c r="FW664" s="603" t="str">
        <f>IF(_tag_month_day!BH660="","",_tag_month_day!BH660/100)</f>
        <v/>
      </c>
      <c r="FX664" s="510" t="str">
        <f>IF(_tag_month_day!BI660="","",_tag_month_day!BI660/100)</f>
        <v/>
      </c>
      <c r="FY664" s="510" t="str">
        <f>IF(_tag_month_day!BJ660="","",_tag_month_day!BJ660/100)</f>
        <v/>
      </c>
      <c r="FZ664" s="605" t="str">
        <f>IF(_tag_month_day!BK660="","",_tag_month_day!BK660/100)</f>
        <v/>
      </c>
      <c r="GA664" s="510" t="str">
        <f>IF(_tag_month_day!BL660="","",_tag_month_day!BL660/100)</f>
        <v/>
      </c>
      <c r="GB664" s="603" t="str">
        <f>IF(_tag_month_day!BM660="","",_tag_month_day!BM660/100)</f>
        <v/>
      </c>
      <c r="GC664" s="420" t="str">
        <f>IF(_tag_month_day!BN660="","",_tag_month_day!BN660/100)</f>
        <v/>
      </c>
      <c r="GD664" s="420" t="str">
        <f>IF(_tag_month_day!BO660="","",_tag_month_day!BO660/100)</f>
        <v/>
      </c>
      <c r="GE664" s="420" t="str">
        <f>IF(_tag_month_day!BP660="","",_tag_month_day!BP660/100)</f>
        <v/>
      </c>
      <c r="GF664" s="420" t="str">
        <f>IF(_tag_month_day!BQ660="","",_tag_month_day!BQ660/100)</f>
        <v/>
      </c>
      <c r="GG664" s="420" t="str">
        <f>IF(_tag_month_day!BR660="","",_tag_month_day!BR660/100)</f>
        <v/>
      </c>
      <c r="GH664" s="420" t="str">
        <f>IF(_tag_month_day!BS660="","",_tag_month_day!BS660/100)</f>
        <v/>
      </c>
      <c r="GI664" s="603" t="str">
        <f>IF(_tag_month_day!BT660="","",_tag_month_day!BT660/100)</f>
        <v/>
      </c>
      <c r="GJ664" s="612" t="str">
        <f>IF(_tag_month_day!BU660="","",_tag_month_day!BU660/100)</f>
        <v/>
      </c>
      <c r="GK664" s="620" t="str">
        <f>IF(_tag_month_day!BV660="",IF(_rlcf_month_day!A$2="","",_rlcf_month_day!A$2/100),_tag_month_day!BV660/100)</f>
        <v/>
      </c>
      <c r="GL664" s="620" t="str">
        <f>IF(_tag_month_day!BW660="",IF(_rlcf_month_day!B$2="","",_rlcf_month_day!B$2/100),_tag_month_day!BW660/100)</f>
        <v/>
      </c>
      <c r="GM664" s="621" t="str">
        <f>IF(_tag_month_day!BX660="",IF(_rlcf_month_day!C$2="","",_rlcf_month_day!C$2/100),_tag_month_day!BX660/100)</f>
        <v/>
      </c>
      <c r="GN664" s="620" t="str">
        <f>IF(_tag_month_day!BV660="",IF(_rlcf_month_day!A$2="","",_rlcf_month_day!A$2/100),_tag_month_day!BV660/100)</f>
        <v/>
      </c>
      <c r="GO664" s="620" t="str">
        <f>IF(_tag_month_day!BW660="",IF(_rlcf_month_day!B$2="","",_rlcf_month_day!B$2/100),_tag_month_day!BW660/100)</f>
        <v/>
      </c>
      <c r="GP664" s="620" t="str">
        <f>IF(_tag_month_day!CD660="",IF(_rlcf_month_day!E$2="","",_rlcf_month_day!E$2/100),_tag_month_day!CD660/100)</f>
        <v/>
      </c>
      <c r="GQ664" s="620" t="str">
        <f>IF(_tag_month_day!CE660="",IF(_rlcf_month_day!F$2="","",_rlcf_month_day!F$2/100),_tag_month_day!CE660/100)</f>
        <v/>
      </c>
      <c r="GR664" s="621" t="str">
        <f>IF(_tag_month_day!CF660="",IF(_rlcf_month_day!G$2="","",_rlcf_month_day!G$2/100),_tag_month_day!CF660/100)</f>
        <v/>
      </c>
      <c r="GS664" s="626">
        <f t="shared" ref="GS664:HH664" si="4038">GS663</f>
        <v>0.953</v>
      </c>
      <c r="GT664" s="626">
        <f t="shared" si="4038"/>
        <v>0.55</v>
      </c>
      <c r="GU664" s="626">
        <f t="shared" si="4038"/>
        <v>0.55</v>
      </c>
      <c r="GV664" s="626">
        <f t="shared" si="4038"/>
        <v>0.55</v>
      </c>
      <c r="GW664" s="626">
        <f t="shared" si="4038"/>
        <v>0.5</v>
      </c>
      <c r="GX664" s="626">
        <f t="shared" si="4038"/>
        <v>0.935</v>
      </c>
      <c r="GY664" s="626">
        <f t="shared" si="4038"/>
        <v>0.15</v>
      </c>
      <c r="GZ664" s="626">
        <f t="shared" si="4038"/>
        <v>1</v>
      </c>
      <c r="HA664" s="632">
        <f t="shared" si="4038"/>
        <v>0.047</v>
      </c>
      <c r="HB664" s="632">
        <f t="shared" si="4038"/>
        <v>0.45</v>
      </c>
      <c r="HC664" s="632">
        <f t="shared" si="4038"/>
        <v>0.45</v>
      </c>
      <c r="HD664" s="632">
        <f t="shared" si="4038"/>
        <v>0.45</v>
      </c>
      <c r="HE664" s="632">
        <f t="shared" si="4038"/>
        <v>0.5</v>
      </c>
      <c r="HF664" s="632">
        <f t="shared" si="4038"/>
        <v>0.065</v>
      </c>
      <c r="HG664" s="632">
        <f t="shared" si="4038"/>
        <v>0.85</v>
      </c>
      <c r="HH664" s="632">
        <f t="shared" si="4038"/>
        <v>0</v>
      </c>
      <c r="HI664" s="68">
        <f t="shared" si="3910"/>
        <v>0</v>
      </c>
      <c r="HJ664" s="68" t="e">
        <f t="shared" si="3941"/>
        <v>#VALUE!</v>
      </c>
      <c r="HK664" s="202">
        <f t="shared" si="3942"/>
        <v>0.85</v>
      </c>
      <c r="HL664" s="464">
        <f t="shared" si="3943"/>
        <v>550000</v>
      </c>
      <c r="HM664" s="464">
        <f t="shared" si="3944"/>
        <v>480000</v>
      </c>
      <c r="HN664" s="192" t="e">
        <f t="shared" si="3911"/>
        <v>#VALUE!</v>
      </c>
      <c r="HO664" s="192" t="e">
        <f>HN664*HK664*$HO$2/HL664*1000000</f>
        <v>#VALUE!</v>
      </c>
      <c r="HP664" s="192" t="e">
        <f>HN664*HK664*$HP$2/HM664*1000000</f>
        <v>#VALUE!</v>
      </c>
    </row>
    <row r="665" customFormat="1" spans="1:224">
      <c r="A665" s="381">
        <v>660</v>
      </c>
      <c r="B665" s="54">
        <f ca="1" t="shared" si="3945"/>
        <v>43644</v>
      </c>
      <c r="C665" s="57">
        <f t="shared" si="3946"/>
        <v>0.0416666666666667</v>
      </c>
      <c r="D665" s="68" t="str">
        <f ca="1" t="shared" si="3912"/>
        <v>白班</v>
      </c>
      <c r="E665" s="68" t="str">
        <f ca="1" t="shared" si="3913"/>
        <v>甲</v>
      </c>
      <c r="F665" s="68">
        <f ca="1">SUMPRODUCT((成本日报!$A$3:$A$95=计划!B665)*(成本日报!$B$3:$B$95=计划!$D665),成本日报!$C$3:$C$95)</f>
        <v>1</v>
      </c>
      <c r="G665" s="382">
        <f ca="1" t="shared" si="3947"/>
        <v>43644.4583333317</v>
      </c>
      <c r="H665" s="382">
        <f ca="1" t="shared" si="3914"/>
        <v>43644.4652777762</v>
      </c>
      <c r="I665" s="382">
        <f ca="1" t="shared" si="3915"/>
        <v>43644.4708333317</v>
      </c>
      <c r="J665" s="382">
        <f ca="1" t="shared" si="3916"/>
        <v>43644.4999999984</v>
      </c>
      <c r="K665" s="382">
        <f ca="1" t="shared" si="3917"/>
        <v>43644.5624999984</v>
      </c>
      <c r="L665" s="382">
        <f ca="1" t="shared" si="3918"/>
        <v>43644.5833333317</v>
      </c>
      <c r="M665" s="398" t="str">
        <f>IF(_tag_month_day!A661="","",_tag_month_day!A661)</f>
        <v/>
      </c>
      <c r="N665" s="398" t="str">
        <f>IF(_tag_month_day!B661="","",_tag_month_day!B661)</f>
        <v/>
      </c>
      <c r="O665" s="399" t="e">
        <f t="shared" si="3919"/>
        <v>#VALUE!</v>
      </c>
      <c r="P665" s="398" t="str">
        <f>IF(_tag_month_day!C661="","",_tag_month_day!C661)</f>
        <v/>
      </c>
      <c r="Q665" s="398" t="str">
        <f>IF(_tag_month_day!D661="","",_tag_month_day!D661)</f>
        <v/>
      </c>
      <c r="R665" s="416">
        <f>IF(_tag_month_day!CB661="",R664,_tag_month_day!CB661/100)</f>
        <v>0.07</v>
      </c>
      <c r="S665" s="417" t="str">
        <f>IF(_tag_month_day!E661="","",_tag_month_day!E661)</f>
        <v/>
      </c>
      <c r="T665" s="417" t="str">
        <f>IF(_tag_month_day!F661="","",_tag_month_day!F661)</f>
        <v/>
      </c>
      <c r="U665" s="418" t="e">
        <f t="shared" si="3873"/>
        <v>#VALUE!</v>
      </c>
      <c r="V665" s="53" t="e">
        <f t="shared" si="3874"/>
        <v>#VALUE!</v>
      </c>
      <c r="W665" s="419" t="str">
        <f>IF(_jhy_month_day!A661="","",_jhy_month_day!A661)</f>
        <v/>
      </c>
      <c r="X665" s="420" t="str">
        <f>IF(_jhy_month_day!B661="","",_jhy_month_day!B661/100)</f>
        <v/>
      </c>
      <c r="Y665" s="420" t="str">
        <f>IF(_jhy_month_day!C661="","",_jhy_month_day!C661/100)</f>
        <v/>
      </c>
      <c r="Z665" s="439">
        <f t="shared" si="3963"/>
        <v>165</v>
      </c>
      <c r="AA665" s="440" t="str">
        <f>IF(_tag_month_day!G661="","",_tag_month_day!G661/100)</f>
        <v/>
      </c>
      <c r="AB665" s="440" t="str">
        <f>IF(_tag_month_day!H661="","",_tag_month_day!H661/100)</f>
        <v/>
      </c>
      <c r="AC665" s="193">
        <f t="shared" si="3920"/>
        <v>1.59963432013121</v>
      </c>
      <c r="AD665" s="441" t="str">
        <f t="shared" si="3921"/>
        <v/>
      </c>
      <c r="AE665" s="442" t="str">
        <f t="shared" si="3922"/>
        <v/>
      </c>
      <c r="AF665" s="443">
        <v>1</v>
      </c>
      <c r="AG665" s="68" t="str">
        <f>IF(_duihao_month_day!A661="","",_duihao_month_day!A661)</f>
        <v/>
      </c>
      <c r="AH665" s="463">
        <f>IF(_gyk_month_day!B661="",AH664,_gyk_month_day!B661)</f>
        <v>820</v>
      </c>
      <c r="AI665" s="464"/>
      <c r="AJ665" s="68" t="str">
        <f>IF(_tag_month_day!I661="","",_tag_month_day!I661)</f>
        <v/>
      </c>
      <c r="AK665" s="465" t="str">
        <f>IF(_tzyy_month_day!A661="","",_tzyy_month_day!A661)</f>
        <v/>
      </c>
      <c r="AL665" s="465" t="str">
        <f>IF(_tzyy_month_day!B661="","",_tzyy_month_day!B661)</f>
        <v/>
      </c>
      <c r="AM665" s="465" t="str">
        <f>IF(_tzyy_month_day!C661="","",_tzyy_month_day!C661)</f>
        <v/>
      </c>
      <c r="AN665" s="466" t="str">
        <f>IF(_tag_month_day!CG661="","",_tag_month_day!CG661)</f>
        <v/>
      </c>
      <c r="AO665" s="466" t="str">
        <f>IF(_tag_month_day!CH661="","",_tag_month_day!CH661)</f>
        <v/>
      </c>
      <c r="AP665" s="486" t="e">
        <f t="shared" si="3923"/>
        <v>#VALUE!</v>
      </c>
      <c r="AQ665" s="487" t="str">
        <f>IF(_tag_month_day!J661="","",_tag_month_day!J661/100)</f>
        <v/>
      </c>
      <c r="AR665" s="488">
        <f t="shared" si="3924"/>
        <v>1.3</v>
      </c>
      <c r="AS665" s="489" t="e">
        <f t="shared" si="3875"/>
        <v>#VALUE!</v>
      </c>
      <c r="AT665" s="489">
        <f t="shared" si="3925"/>
        <v>0</v>
      </c>
      <c r="AU665" s="490" t="str">
        <f>IF(_tag_month_day!K661="","",_tag_month_day!K661)</f>
        <v/>
      </c>
      <c r="AV665" s="491" t="str">
        <f>IF(_tag_month_day!L661="","",_tag_month_day!L661/100)</f>
        <v/>
      </c>
      <c r="AW665" s="420">
        <f t="shared" si="3847"/>
        <v>0</v>
      </c>
      <c r="AX665" s="420">
        <f t="shared" si="3926"/>
        <v>0</v>
      </c>
      <c r="AY665" s="420" t="str">
        <f>IF(_tag_month_day!M661="","",_tag_month_day!M661/100)</f>
        <v/>
      </c>
      <c r="AZ665" s="420" t="str">
        <f>IF(_tag_month_day!N661="","",_tag_month_day!N661/100)</f>
        <v/>
      </c>
      <c r="BA665" s="420" t="str">
        <f>IF(_tag_month_day!O661="","",_tag_month_day!O661/100)</f>
        <v/>
      </c>
      <c r="BB665" s="496" t="str">
        <f>IF(_tag_month_day!P661="","",_tag_month_day!P661/100)</f>
        <v/>
      </c>
      <c r="BC665" s="496">
        <f t="shared" si="3927"/>
        <v>0</v>
      </c>
      <c r="BD665" s="496" t="str">
        <f>IF(_tag_month_day!Q661="","",_tag_month_day!Q661/100)</f>
        <v/>
      </c>
      <c r="BE665" s="510" t="str">
        <f>IF(_tag_month_day!R661="","",_tag_month_day!R661/100)</f>
        <v/>
      </c>
      <c r="BF665" s="413" t="str">
        <f>IF(_tag_month_day!CC661="","",_tag_month_day!CC661/100)</f>
        <v/>
      </c>
      <c r="BG665" s="511" t="e">
        <f t="shared" si="3876"/>
        <v>#VALUE!</v>
      </c>
      <c r="BH665" s="198">
        <f t="shared" si="3877"/>
        <v>0</v>
      </c>
      <c r="BI665" s="512" t="e">
        <f>IF(CX665=0,BI664,(DK665*查询!$R$5+DL665*查询!$Q$5+DM665*查询!$N$5+DN665*查询!$O$5+DO665*查询!$P$5)*AF665/CX665)</f>
        <v>#VALUE!</v>
      </c>
      <c r="BJ665" s="512" t="e">
        <f>IF(CX665=0,BJ664,(DP665*查询!$S$5+DQ665*查询!$T$5+DR665*查询!$U$5)*AF665/CX665)</f>
        <v>#VALUE!</v>
      </c>
      <c r="BK665" s="512">
        <f t="shared" si="3928"/>
        <v>1</v>
      </c>
      <c r="BL665" s="513" t="str">
        <f>IF(_cfyc_month_day!A661="","",_cfyc_month_day!A661)</f>
        <v/>
      </c>
      <c r="BM665" s="513" t="str">
        <f>IF(_cfyc_month_day!B661="","",_cfyc_month_day!B661)</f>
        <v/>
      </c>
      <c r="BN665" s="513" t="str">
        <f>IF(_cfyc_month_day!C661="","",_cfyc_month_day!C661)</f>
        <v/>
      </c>
      <c r="BO665" s="522" t="str">
        <f>IF(_cfyc_month_day!D661="","",_cfyc_month_day!D661)</f>
        <v/>
      </c>
      <c r="BP665" s="522" t="str">
        <f>IF(_cfyc_month_day!E661="","",_cfyc_month_day!E661)</f>
        <v/>
      </c>
      <c r="BQ665" s="522" t="str">
        <f>IF(_cfyc_month_day!F661="","",_cfyc_month_day!F661)</f>
        <v/>
      </c>
      <c r="BR665" s="513" t="str">
        <f>IF(_tag_month_day!T661="","",_tag_month_day!T661)</f>
        <v/>
      </c>
      <c r="BS665" s="513" t="str">
        <f>IF(_tag_month_day!U661="","",_tag_month_day!U661)</f>
        <v/>
      </c>
      <c r="BT665" s="523" t="str">
        <f t="shared" si="3929"/>
        <v/>
      </c>
      <c r="BU665" s="223" t="str">
        <f>IF(_tag_month_day!V661="","",_tag_month_day!V661)</f>
        <v/>
      </c>
      <c r="BV665" s="206" t="str">
        <f>IF(_tag_month_day!W661="","",_tag_month_day!W661)</f>
        <v/>
      </c>
      <c r="BW665" s="540" t="str">
        <f>IF(_tag_month_day!X661="","",_tag_month_day!X661)</f>
        <v/>
      </c>
      <c r="BX665" s="540" t="str">
        <f>IF(_tag_month_day!Y661="","",_tag_month_day!Y661)</f>
        <v/>
      </c>
      <c r="BY665" s="541">
        <f ca="1" t="shared" si="3930"/>
        <v>43644.5833333317</v>
      </c>
      <c r="BZ665" s="542"/>
      <c r="CA665" s="562" t="str">
        <f>IF(_jhy2_month_day!A661="","",_jhy2_month_day!A661)</f>
        <v/>
      </c>
      <c r="CB665" s="464" t="str">
        <f>IF(_jhy2_month_day!B661="","",_jhy2_month_day!B661)</f>
        <v/>
      </c>
      <c r="CC665" s="464" t="str">
        <f>IF(_jhy2_month_day!C661="","",_jhy2_month_day!C661)</f>
        <v/>
      </c>
      <c r="CD665" s="464" t="str">
        <f>IF(_jhy2_month_day!D661="","",_jhy2_month_day!D661)</f>
        <v/>
      </c>
      <c r="CE665" s="464" t="str">
        <f>IF(_jhy2_month_day!E661="","",_jhy2_month_day!E661)</f>
        <v/>
      </c>
      <c r="CF665" s="464" t="str">
        <f>IF(_jhy2_month_day!F661="","",_jhy2_month_day!F661)</f>
        <v/>
      </c>
      <c r="CG665" s="464" t="str">
        <f>IF(_jhy2_month_day!G661="","",_jhy2_month_day!G661)</f>
        <v/>
      </c>
      <c r="CH665" s="464" t="str">
        <f>IF(_jhy2_month_day!H661="","",_jhy2_month_day!H661)</f>
        <v/>
      </c>
      <c r="CI665" s="464" t="str">
        <f>IF(_jhy2_month_day!I661="","",_jhy2_month_day!I661)</f>
        <v/>
      </c>
      <c r="CJ665" s="464" t="str">
        <f>IF(_jhy2_month_day!J661="","",_jhy2_month_day!J661)</f>
        <v/>
      </c>
      <c r="CK665" s="464" t="str">
        <f>IF(_jhy2_month_day!K661="","",_jhy2_month_day!K661)</f>
        <v/>
      </c>
      <c r="CL665" s="562" t="str">
        <f>IF(_jhy2_month_day!L661="","",_jhy2_month_day!L661)</f>
        <v/>
      </c>
      <c r="CM665" s="562" t="str">
        <f>IF(_jhy2_month_day!M661="","",_jhy2_month_day!M661)</f>
        <v/>
      </c>
      <c r="CN665" s="562" t="str">
        <f>IF(_jhy2_month_day!N661="","",_jhy2_month_day!N661)</f>
        <v/>
      </c>
      <c r="CO665" s="562" t="str">
        <f>IF(_jhy2_month_day!O661="","",_jhy2_month_day!O661)</f>
        <v/>
      </c>
      <c r="CP665" s="562" t="str">
        <f>IF(_jhy2_month_day!P661="","",_jhy2_month_day!P661)</f>
        <v/>
      </c>
      <c r="CQ665" s="562" t="str">
        <f>IF(_jhy2_month_day!Q661="","",_jhy2_month_day!Q661)</f>
        <v/>
      </c>
      <c r="CR665" s="563" t="str">
        <f>IF(_jhy2_month_day!R661="","",_jhy2_month_day!R661)</f>
        <v/>
      </c>
      <c r="CS665" s="576" t="str">
        <f>IF(_jhy2_month_day!S661="","",_jhy2_month_day!S661)</f>
        <v/>
      </c>
      <c r="CT665" s="562" t="str">
        <f>IF(_jhy2_month_day!T661="","",_jhy2_month_day!T661)</f>
        <v/>
      </c>
      <c r="CU665" s="577" t="e">
        <f t="shared" si="3878"/>
        <v>#VALUE!</v>
      </c>
      <c r="CV665" s="198" t="e">
        <f t="shared" si="3879"/>
        <v>#VALUE!</v>
      </c>
      <c r="CW665" s="192" t="e">
        <f t="shared" si="3880"/>
        <v>#VALUE!</v>
      </c>
      <c r="CX665" s="192" t="e">
        <f t="shared" si="3881"/>
        <v>#VALUE!</v>
      </c>
      <c r="CY665" s="202" t="e">
        <f t="shared" si="3882"/>
        <v>#VALUE!</v>
      </c>
      <c r="CZ665" s="192" t="e">
        <f t="shared" ref="CZ665:DI665" si="4039">$AJ665*EF665</f>
        <v>#VALUE!</v>
      </c>
      <c r="DA665" s="192" t="e">
        <f t="shared" si="4039"/>
        <v>#VALUE!</v>
      </c>
      <c r="DB665" s="192" t="e">
        <f t="shared" si="4039"/>
        <v>#VALUE!</v>
      </c>
      <c r="DC665" s="192" t="e">
        <f t="shared" si="4039"/>
        <v>#VALUE!</v>
      </c>
      <c r="DD665" s="192" t="e">
        <f t="shared" si="4039"/>
        <v>#VALUE!</v>
      </c>
      <c r="DE665" s="192" t="e">
        <f t="shared" si="4039"/>
        <v>#VALUE!</v>
      </c>
      <c r="DF665" s="192" t="e">
        <f t="shared" si="4039"/>
        <v>#VALUE!</v>
      </c>
      <c r="DG665" s="192" t="e">
        <f t="shared" si="4039"/>
        <v>#VALUE!</v>
      </c>
      <c r="DH665" s="192" t="e">
        <f t="shared" si="4039"/>
        <v>#VALUE!</v>
      </c>
      <c r="DI665" s="192" t="e">
        <f t="shared" si="4039"/>
        <v>#VALUE!</v>
      </c>
      <c r="DJ665" s="192" t="e">
        <f t="shared" si="3884"/>
        <v>#VALUE!</v>
      </c>
      <c r="DK665" s="192" t="e">
        <f t="shared" si="3885"/>
        <v>#VALUE!</v>
      </c>
      <c r="DL665" s="192" t="e">
        <f t="shared" si="3886"/>
        <v>#VALUE!</v>
      </c>
      <c r="DM665" s="192" t="e">
        <f t="shared" si="3887"/>
        <v>#VALUE!</v>
      </c>
      <c r="DN665" s="192" t="e">
        <f t="shared" si="3888"/>
        <v>#VALUE!</v>
      </c>
      <c r="DO665" s="192" t="e">
        <f t="shared" si="3889"/>
        <v>#VALUE!</v>
      </c>
      <c r="DP665" s="192" t="e">
        <f t="shared" si="3890"/>
        <v>#VALUE!</v>
      </c>
      <c r="DQ665" s="192" t="e">
        <f t="shared" si="3891"/>
        <v>#VALUE!</v>
      </c>
      <c r="DR665" s="192" t="e">
        <f t="shared" si="3892"/>
        <v>#VALUE!</v>
      </c>
      <c r="DS665" s="192" t="e">
        <f t="shared" si="3893"/>
        <v>#VALUE!</v>
      </c>
      <c r="DT665" s="192" t="e">
        <f t="shared" si="3894"/>
        <v>#VALUE!</v>
      </c>
      <c r="DU665" s="192" t="e">
        <f t="shared" si="3895"/>
        <v>#VALUE!</v>
      </c>
      <c r="DV665" s="198" t="e">
        <f t="shared" si="3896"/>
        <v>#VALUE!</v>
      </c>
      <c r="DW665" s="198" t="e">
        <f t="shared" si="3897"/>
        <v>#DIV/0!</v>
      </c>
      <c r="DX665" s="198" t="e">
        <f t="shared" si="3898"/>
        <v>#DIV/0!</v>
      </c>
      <c r="DY665" s="198" t="e">
        <f t="shared" si="3899"/>
        <v>#VALUE!</v>
      </c>
      <c r="DZ665" s="198" t="e">
        <f t="shared" si="3900"/>
        <v>#VALUE!</v>
      </c>
      <c r="EA665" s="198" t="e">
        <f t="shared" si="3901"/>
        <v>#VALUE!</v>
      </c>
      <c r="EB665" s="198" t="e">
        <f t="shared" si="3902"/>
        <v>#VALUE!</v>
      </c>
      <c r="EC665" s="198" t="e">
        <f t="shared" si="3903"/>
        <v>#DIV/0!</v>
      </c>
      <c r="ED665" s="198" t="e">
        <f t="shared" si="3904"/>
        <v>#VALUE!</v>
      </c>
      <c r="EE665" s="198" t="e">
        <f t="shared" si="3905"/>
        <v>#VALUE!</v>
      </c>
      <c r="EF665" s="198" t="e">
        <f t="shared" ref="EF665:EO665" si="4040">DV665/SUM($DV665:$EE665)</f>
        <v>#VALUE!</v>
      </c>
      <c r="EG665" s="198" t="e">
        <f t="shared" si="4040"/>
        <v>#DIV/0!</v>
      </c>
      <c r="EH665" s="198" t="e">
        <f t="shared" si="4040"/>
        <v>#DIV/0!</v>
      </c>
      <c r="EI665" s="198" t="e">
        <f t="shared" si="4040"/>
        <v>#VALUE!</v>
      </c>
      <c r="EJ665" s="198" t="e">
        <f t="shared" si="4040"/>
        <v>#VALUE!</v>
      </c>
      <c r="EK665" s="198" t="e">
        <f t="shared" si="4040"/>
        <v>#VALUE!</v>
      </c>
      <c r="EL665" s="198" t="e">
        <f t="shared" si="4040"/>
        <v>#VALUE!</v>
      </c>
      <c r="EM665" s="198" t="e">
        <f t="shared" si="4040"/>
        <v>#DIV/0!</v>
      </c>
      <c r="EN665" s="198" t="e">
        <f t="shared" si="4040"/>
        <v>#VALUE!</v>
      </c>
      <c r="EO665" s="198" t="e">
        <f t="shared" si="4040"/>
        <v>#VALUE!</v>
      </c>
      <c r="EP665" s="511">
        <f t="shared" ref="EP665:EW665" si="4041">EP664</f>
        <v>0.08</v>
      </c>
      <c r="EQ665" s="511">
        <f t="shared" si="4041"/>
        <v>0.015</v>
      </c>
      <c r="ER665" s="511">
        <f t="shared" si="4041"/>
        <v>0.015</v>
      </c>
      <c r="ES665" s="511">
        <f t="shared" si="4041"/>
        <v>0.015</v>
      </c>
      <c r="ET665" s="511">
        <f t="shared" si="4041"/>
        <v>0.015</v>
      </c>
      <c r="EU665" s="511">
        <f t="shared" si="4041"/>
        <v>0.09</v>
      </c>
      <c r="EV665" s="511">
        <f t="shared" si="4041"/>
        <v>0.09</v>
      </c>
      <c r="EW665" s="511">
        <f t="shared" si="4041"/>
        <v>0.09</v>
      </c>
      <c r="EX665" s="420" t="str">
        <f>IF(_tag_month_day!AS661="","",_tag_month_day!AS661/100)</f>
        <v/>
      </c>
      <c r="EY665" s="420" t="str">
        <f>IF(_tag_month_day!AT661="","",_tag_month_day!AT661/100)</f>
        <v/>
      </c>
      <c r="EZ665" s="420" t="str">
        <f>IF(_tag_month_day!AU661="","",_tag_month_day!AU661/100)</f>
        <v/>
      </c>
      <c r="FA665" s="420" t="str">
        <f>IF(_tag_month_day!AV661="","",_tag_month_day!AV661/100)</f>
        <v/>
      </c>
      <c r="FB665" s="420" t="str">
        <f>IF(_tag_month_day!AW661="","",_tag_month_day!AW661/100)</f>
        <v/>
      </c>
      <c r="FC665" s="420" t="str">
        <f>IF(_tag_month_day!AX661="","",_tag_month_day!AX661/100)</f>
        <v/>
      </c>
      <c r="FD665" s="510">
        <f t="shared" si="3934"/>
        <v>0.33</v>
      </c>
      <c r="FE665" s="510">
        <f t="shared" si="3935"/>
        <v>0.19</v>
      </c>
      <c r="FF665" s="510">
        <f t="shared" si="3936"/>
        <v>0.003</v>
      </c>
      <c r="FG665" s="510">
        <f t="shared" si="3937"/>
        <v>0</v>
      </c>
      <c r="FH665" s="603">
        <f t="shared" si="3938"/>
        <v>0.0001</v>
      </c>
      <c r="FI665" s="510">
        <f t="shared" ref="FI665:FR665" si="4042">FI664</f>
        <v>0.41</v>
      </c>
      <c r="FJ665" s="510">
        <f t="shared" si="4042"/>
        <v>0.11</v>
      </c>
      <c r="FK665" s="510">
        <f t="shared" si="4042"/>
        <v>0.015</v>
      </c>
      <c r="FL665" s="510">
        <f t="shared" si="4042"/>
        <v>0</v>
      </c>
      <c r="FM665" s="603">
        <f t="shared" si="4042"/>
        <v>0.0001</v>
      </c>
      <c r="FN665" s="510" t="str">
        <f>IF(_tag_month_day!AY661="","",_tag_month_day!AY661/100)</f>
        <v/>
      </c>
      <c r="FO665" s="510" t="str">
        <f>IF(_tag_month_day!AZ661="","",_tag_month_day!AZ661/100)</f>
        <v/>
      </c>
      <c r="FP665" s="510" t="str">
        <f>IF(_tag_month_day!BA661="","",_tag_month_day!BA661/100)</f>
        <v/>
      </c>
      <c r="FQ665" s="510" t="str">
        <f>IF(_tag_month_day!BB661="","",_tag_month_day!BB661/100)</f>
        <v/>
      </c>
      <c r="FR665" s="603" t="str">
        <f>IF(_tag_month_day!BC661="","",_tag_month_day!BC661/100)</f>
        <v/>
      </c>
      <c r="FS665" s="510" t="str">
        <f>IF(_tag_month_day!BD661="","",_tag_month_day!BD661/100)</f>
        <v/>
      </c>
      <c r="FT665" s="510" t="str">
        <f>IF(_tag_month_day!BE661="","",_tag_month_day!BE661/100)</f>
        <v/>
      </c>
      <c r="FU665" s="510" t="str">
        <f>IF(_tag_month_day!BF661="","",_tag_month_day!BF661/100)</f>
        <v/>
      </c>
      <c r="FV665" s="510" t="str">
        <f>IF(_tag_month_day!BG661="","",_tag_month_day!BG661/100)</f>
        <v/>
      </c>
      <c r="FW665" s="603" t="str">
        <f>IF(_tag_month_day!BH661="","",_tag_month_day!BH661/100)</f>
        <v/>
      </c>
      <c r="FX665" s="510" t="str">
        <f>IF(_tag_month_day!BI661="","",_tag_month_day!BI661/100)</f>
        <v/>
      </c>
      <c r="FY665" s="510" t="str">
        <f>IF(_tag_month_day!BJ661="","",_tag_month_day!BJ661/100)</f>
        <v/>
      </c>
      <c r="FZ665" s="605" t="str">
        <f>IF(_tag_month_day!BK661="","",_tag_month_day!BK661/100)</f>
        <v/>
      </c>
      <c r="GA665" s="510" t="str">
        <f>IF(_tag_month_day!BL661="","",_tag_month_day!BL661/100)</f>
        <v/>
      </c>
      <c r="GB665" s="603" t="str">
        <f>IF(_tag_month_day!BM661="","",_tag_month_day!BM661/100)</f>
        <v/>
      </c>
      <c r="GC665" s="420" t="str">
        <f>IF(_tag_month_day!BN661="","",_tag_month_day!BN661/100)</f>
        <v/>
      </c>
      <c r="GD665" s="420" t="str">
        <f>IF(_tag_month_day!BO661="","",_tag_month_day!BO661/100)</f>
        <v/>
      </c>
      <c r="GE665" s="420" t="str">
        <f>IF(_tag_month_day!BP661="","",_tag_month_day!BP661/100)</f>
        <v/>
      </c>
      <c r="GF665" s="420" t="str">
        <f>IF(_tag_month_day!BQ661="","",_tag_month_day!BQ661/100)</f>
        <v/>
      </c>
      <c r="GG665" s="420" t="str">
        <f>IF(_tag_month_day!BR661="","",_tag_month_day!BR661/100)</f>
        <v/>
      </c>
      <c r="GH665" s="420" t="str">
        <f>IF(_tag_month_day!BS661="","",_tag_month_day!BS661/100)</f>
        <v/>
      </c>
      <c r="GI665" s="603" t="str">
        <f>IF(_tag_month_day!BT661="","",_tag_month_day!BT661/100)</f>
        <v/>
      </c>
      <c r="GJ665" s="612" t="str">
        <f>IF(_tag_month_day!BU661="","",_tag_month_day!BU661/100)</f>
        <v/>
      </c>
      <c r="GK665" s="620" t="str">
        <f>IF(_tag_month_day!BV661="",IF(_rlcf_month_day!A$2="","",_rlcf_month_day!A$2/100),_tag_month_day!BV661/100)</f>
        <v/>
      </c>
      <c r="GL665" s="620" t="str">
        <f>IF(_tag_month_day!BW661="",IF(_rlcf_month_day!B$2="","",_rlcf_month_day!B$2/100),_tag_month_day!BW661/100)</f>
        <v/>
      </c>
      <c r="GM665" s="621" t="str">
        <f>IF(_tag_month_day!BX661="",IF(_rlcf_month_day!C$2="","",_rlcf_month_day!C$2/100),_tag_month_day!BX661/100)</f>
        <v/>
      </c>
      <c r="GN665" s="620" t="str">
        <f>IF(_tag_month_day!BV661="",IF(_rlcf_month_day!A$2="","",_rlcf_month_day!A$2/100),_tag_month_day!BV661/100)</f>
        <v/>
      </c>
      <c r="GO665" s="620" t="str">
        <f>IF(_tag_month_day!BW661="",IF(_rlcf_month_day!B$2="","",_rlcf_month_day!B$2/100),_tag_month_day!BW661/100)</f>
        <v/>
      </c>
      <c r="GP665" s="620" t="str">
        <f>IF(_tag_month_day!CD661="",IF(_rlcf_month_day!E$2="","",_rlcf_month_day!E$2/100),_tag_month_day!CD661/100)</f>
        <v/>
      </c>
      <c r="GQ665" s="620" t="str">
        <f>IF(_tag_month_day!CE661="",IF(_rlcf_month_day!F$2="","",_rlcf_month_day!F$2/100),_tag_month_day!CE661/100)</f>
        <v/>
      </c>
      <c r="GR665" s="621" t="str">
        <f>IF(_tag_month_day!CF661="",IF(_rlcf_month_day!G$2="","",_rlcf_month_day!G$2/100),_tag_month_day!CF661/100)</f>
        <v/>
      </c>
      <c r="GS665" s="626">
        <f t="shared" ref="GS665:HH665" si="4043">GS664</f>
        <v>0.953</v>
      </c>
      <c r="GT665" s="626">
        <f t="shared" si="4043"/>
        <v>0.55</v>
      </c>
      <c r="GU665" s="626">
        <f t="shared" si="4043"/>
        <v>0.55</v>
      </c>
      <c r="GV665" s="626">
        <f t="shared" si="4043"/>
        <v>0.55</v>
      </c>
      <c r="GW665" s="626">
        <f t="shared" si="4043"/>
        <v>0.5</v>
      </c>
      <c r="GX665" s="626">
        <f t="shared" si="4043"/>
        <v>0.935</v>
      </c>
      <c r="GY665" s="626">
        <f t="shared" si="4043"/>
        <v>0.15</v>
      </c>
      <c r="GZ665" s="626">
        <f t="shared" si="4043"/>
        <v>1</v>
      </c>
      <c r="HA665" s="632">
        <f t="shared" si="4043"/>
        <v>0.047</v>
      </c>
      <c r="HB665" s="632">
        <f t="shared" si="4043"/>
        <v>0.45</v>
      </c>
      <c r="HC665" s="632">
        <f t="shared" si="4043"/>
        <v>0.45</v>
      </c>
      <c r="HD665" s="632">
        <f t="shared" si="4043"/>
        <v>0.45</v>
      </c>
      <c r="HE665" s="632">
        <f t="shared" si="4043"/>
        <v>0.5</v>
      </c>
      <c r="HF665" s="632">
        <f t="shared" si="4043"/>
        <v>0.065</v>
      </c>
      <c r="HG665" s="632">
        <f t="shared" si="4043"/>
        <v>0.85</v>
      </c>
      <c r="HH665" s="632">
        <f t="shared" si="4043"/>
        <v>0</v>
      </c>
      <c r="HI665" s="68">
        <f t="shared" si="3910"/>
        <v>0</v>
      </c>
      <c r="HJ665" s="68" t="e">
        <f t="shared" si="3941"/>
        <v>#VALUE!</v>
      </c>
      <c r="HK665" s="202">
        <f t="shared" si="3942"/>
        <v>0.85</v>
      </c>
      <c r="HL665" s="464">
        <f t="shared" si="3943"/>
        <v>550000</v>
      </c>
      <c r="HM665" s="464">
        <f t="shared" si="3944"/>
        <v>480000</v>
      </c>
      <c r="HN665" s="192" t="e">
        <f t="shared" si="3911"/>
        <v>#VALUE!</v>
      </c>
      <c r="HO665" s="192" t="e">
        <f>HN665*HK665*$HO$2/HL665*1000000</f>
        <v>#VALUE!</v>
      </c>
      <c r="HP665" s="192" t="e">
        <f>HN665*HK665*$HP$2/HM665*1000000</f>
        <v>#VALUE!</v>
      </c>
    </row>
    <row r="666" customFormat="1" spans="1:224">
      <c r="A666" s="381">
        <v>661</v>
      </c>
      <c r="B666" s="54">
        <f ca="1" t="shared" si="3945"/>
        <v>43644</v>
      </c>
      <c r="C666" s="57">
        <f t="shared" si="3946"/>
        <v>0.0416666666666667</v>
      </c>
      <c r="D666" s="68" t="str">
        <f ca="1" t="shared" si="3912"/>
        <v>白班</v>
      </c>
      <c r="E666" s="68" t="str">
        <f ca="1" t="shared" si="3913"/>
        <v>甲</v>
      </c>
      <c r="F666" s="68">
        <f ca="1">SUMPRODUCT((成本日报!$A$3:$A$95=计划!B666)*(成本日报!$B$3:$B$95=计划!$D666),成本日报!$C$3:$C$95)</f>
        <v>1</v>
      </c>
      <c r="G666" s="382">
        <f ca="1" t="shared" si="3947"/>
        <v>43644.4999999984</v>
      </c>
      <c r="H666" s="382">
        <f ca="1" t="shared" si="3914"/>
        <v>43644.5069444428</v>
      </c>
      <c r="I666" s="382">
        <f ca="1" t="shared" si="3915"/>
        <v>43644.5124999984</v>
      </c>
      <c r="J666" s="382">
        <f ca="1" t="shared" si="3916"/>
        <v>43644.5416666651</v>
      </c>
      <c r="K666" s="382">
        <f ca="1" t="shared" si="3917"/>
        <v>43644.6041666651</v>
      </c>
      <c r="L666" s="382">
        <f ca="1" t="shared" si="3918"/>
        <v>43644.6249999984</v>
      </c>
      <c r="M666" s="398" t="str">
        <f>IF(_tag_month_day!A662="","",_tag_month_day!A662)</f>
        <v/>
      </c>
      <c r="N666" s="398" t="str">
        <f>IF(_tag_month_day!B662="","",_tag_month_day!B662)</f>
        <v/>
      </c>
      <c r="O666" s="399" t="e">
        <f t="shared" si="3919"/>
        <v>#VALUE!</v>
      </c>
      <c r="P666" s="398" t="str">
        <f>IF(_tag_month_day!C662="","",_tag_month_day!C662)</f>
        <v/>
      </c>
      <c r="Q666" s="398" t="str">
        <f>IF(_tag_month_day!D662="","",_tag_month_day!D662)</f>
        <v/>
      </c>
      <c r="R666" s="416">
        <f>IF(_tag_month_day!CB662="",R665,_tag_month_day!CB662/100)</f>
        <v>0.07</v>
      </c>
      <c r="S666" s="417" t="str">
        <f>IF(_tag_month_day!E662="","",_tag_month_day!E662)</f>
        <v/>
      </c>
      <c r="T666" s="417" t="str">
        <f>IF(_tag_month_day!F662="","",_tag_month_day!F662)</f>
        <v/>
      </c>
      <c r="U666" s="418" t="e">
        <f t="shared" si="3873"/>
        <v>#VALUE!</v>
      </c>
      <c r="V666" s="53" t="e">
        <f t="shared" si="3874"/>
        <v>#VALUE!</v>
      </c>
      <c r="W666" s="419" t="str">
        <f>IF(_jhy_month_day!A662="","",_jhy_month_day!A662)</f>
        <v/>
      </c>
      <c r="X666" s="420" t="str">
        <f>IF(_jhy_month_day!B662="","",_jhy_month_day!B662/100)</f>
        <v/>
      </c>
      <c r="Y666" s="420" t="str">
        <f>IF(_jhy_month_day!C662="","",_jhy_month_day!C662/100)</f>
        <v/>
      </c>
      <c r="Z666" s="439">
        <f t="shared" si="3963"/>
        <v>166</v>
      </c>
      <c r="AA666" s="440" t="str">
        <f>IF(_tag_month_day!G662="","",_tag_month_day!G662/100)</f>
        <v/>
      </c>
      <c r="AB666" s="440" t="str">
        <f>IF(_tag_month_day!H662="","",_tag_month_day!H662/100)</f>
        <v/>
      </c>
      <c r="AC666" s="193">
        <f t="shared" si="3920"/>
        <v>1.59963432013121</v>
      </c>
      <c r="AD666" s="441" t="str">
        <f t="shared" si="3921"/>
        <v/>
      </c>
      <c r="AE666" s="442" t="str">
        <f t="shared" si="3922"/>
        <v/>
      </c>
      <c r="AF666" s="443">
        <v>1</v>
      </c>
      <c r="AG666" s="68" t="str">
        <f>IF(_duihao_month_day!A662="","",_duihao_month_day!A662)</f>
        <v/>
      </c>
      <c r="AH666" s="463">
        <f>IF(_gyk_month_day!B662="",AH665,_gyk_month_day!B662)</f>
        <v>820</v>
      </c>
      <c r="AI666" s="464"/>
      <c r="AJ666" s="68" t="str">
        <f>IF(_tag_month_day!I662="","",_tag_month_day!I662)</f>
        <v/>
      </c>
      <c r="AK666" s="465" t="str">
        <f>IF(_tzyy_month_day!A662="","",_tzyy_month_day!A662)</f>
        <v/>
      </c>
      <c r="AL666" s="465" t="str">
        <f>IF(_tzyy_month_day!B662="","",_tzyy_month_day!B662)</f>
        <v/>
      </c>
      <c r="AM666" s="465" t="str">
        <f>IF(_tzyy_month_day!C662="","",_tzyy_month_day!C662)</f>
        <v/>
      </c>
      <c r="AN666" s="466" t="str">
        <f>IF(_tag_month_day!CG662="","",_tag_month_day!CG662)</f>
        <v/>
      </c>
      <c r="AO666" s="466" t="str">
        <f>IF(_tag_month_day!CH662="","",_tag_month_day!CH662)</f>
        <v/>
      </c>
      <c r="AP666" s="486" t="e">
        <f t="shared" si="3923"/>
        <v>#VALUE!</v>
      </c>
      <c r="AQ666" s="487" t="str">
        <f>IF(_tag_month_day!J662="","",_tag_month_day!J662/100)</f>
        <v/>
      </c>
      <c r="AR666" s="488">
        <f t="shared" si="3924"/>
        <v>1.3</v>
      </c>
      <c r="AS666" s="489" t="e">
        <f t="shared" si="3875"/>
        <v>#VALUE!</v>
      </c>
      <c r="AT666" s="489">
        <f t="shared" si="3925"/>
        <v>0</v>
      </c>
      <c r="AU666" s="490" t="str">
        <f>IF(_tag_month_day!K662="","",_tag_month_day!K662)</f>
        <v/>
      </c>
      <c r="AV666" s="491" t="str">
        <f>IF(_tag_month_day!L662="","",_tag_month_day!L662/100)</f>
        <v/>
      </c>
      <c r="AW666" s="420">
        <f t="shared" si="3847"/>
        <v>0</v>
      </c>
      <c r="AX666" s="420">
        <f t="shared" si="3926"/>
        <v>0</v>
      </c>
      <c r="AY666" s="420" t="str">
        <f>IF(_tag_month_day!M662="","",_tag_month_day!M662/100)</f>
        <v/>
      </c>
      <c r="AZ666" s="420" t="str">
        <f>IF(_tag_month_day!N662="","",_tag_month_day!N662/100)</f>
        <v/>
      </c>
      <c r="BA666" s="420" t="str">
        <f>IF(_tag_month_day!O662="","",_tag_month_day!O662/100)</f>
        <v/>
      </c>
      <c r="BB666" s="496" t="str">
        <f>IF(_tag_month_day!P662="","",_tag_month_day!P662/100)</f>
        <v/>
      </c>
      <c r="BC666" s="496">
        <f t="shared" si="3927"/>
        <v>0</v>
      </c>
      <c r="BD666" s="496" t="str">
        <f>IF(_tag_month_day!Q662="","",_tag_month_day!Q662/100)</f>
        <v/>
      </c>
      <c r="BE666" s="510" t="str">
        <f>IF(_tag_month_day!R662="","",_tag_month_day!R662/100)</f>
        <v/>
      </c>
      <c r="BF666" s="413" t="str">
        <f>IF(_tag_month_day!CC662="","",_tag_month_day!CC662/100)</f>
        <v/>
      </c>
      <c r="BG666" s="511" t="e">
        <f t="shared" si="3876"/>
        <v>#VALUE!</v>
      </c>
      <c r="BH666" s="198">
        <f t="shared" si="3877"/>
        <v>0</v>
      </c>
      <c r="BI666" s="512" t="e">
        <f>IF(CX666=0,BI665,(DK666*查询!$R$5+DL666*查询!$Q$5+DM666*查询!$N$5+DN666*查询!$O$5+DO666*查询!$P$5)*AF666/CX666)</f>
        <v>#VALUE!</v>
      </c>
      <c r="BJ666" s="512" t="e">
        <f>IF(CX666=0,BJ665,(DP666*查询!$S$5+DQ666*查询!$T$5+DR666*查询!$U$5)*AF666/CX666)</f>
        <v>#VALUE!</v>
      </c>
      <c r="BK666" s="512">
        <f t="shared" si="3928"/>
        <v>1</v>
      </c>
      <c r="BL666" s="513" t="str">
        <f>IF(_cfyc_month_day!A662="","",_cfyc_month_day!A662)</f>
        <v/>
      </c>
      <c r="BM666" s="513" t="str">
        <f>IF(_cfyc_month_day!B662="","",_cfyc_month_day!B662)</f>
        <v/>
      </c>
      <c r="BN666" s="513" t="str">
        <f>IF(_cfyc_month_day!C662="","",_cfyc_month_day!C662)</f>
        <v/>
      </c>
      <c r="BO666" s="522" t="str">
        <f>IF(_cfyc_month_day!D662="","",_cfyc_month_day!D662)</f>
        <v/>
      </c>
      <c r="BP666" s="522" t="str">
        <f>IF(_cfyc_month_day!E662="","",_cfyc_month_day!E662)</f>
        <v/>
      </c>
      <c r="BQ666" s="522" t="str">
        <f>IF(_cfyc_month_day!F662="","",_cfyc_month_day!F662)</f>
        <v/>
      </c>
      <c r="BR666" s="513" t="str">
        <f>IF(_tag_month_day!T662="","",_tag_month_day!T662)</f>
        <v/>
      </c>
      <c r="BS666" s="513" t="str">
        <f>IF(_tag_month_day!U662="","",_tag_month_day!U662)</f>
        <v/>
      </c>
      <c r="BT666" s="523" t="str">
        <f t="shared" si="3929"/>
        <v/>
      </c>
      <c r="BU666" s="223" t="str">
        <f>IF(_tag_month_day!V662="","",_tag_month_day!V662)</f>
        <v/>
      </c>
      <c r="BV666" s="206" t="str">
        <f>IF(_tag_month_day!W662="","",_tag_month_day!W662)</f>
        <v/>
      </c>
      <c r="BW666" s="540" t="str">
        <f>IF(_tag_month_day!X662="","",_tag_month_day!X662)</f>
        <v/>
      </c>
      <c r="BX666" s="540" t="str">
        <f>IF(_tag_month_day!Y662="","",_tag_month_day!Y662)</f>
        <v/>
      </c>
      <c r="BY666" s="541">
        <f ca="1" t="shared" si="3930"/>
        <v>43644.6249999984</v>
      </c>
      <c r="BZ666" s="542"/>
      <c r="CA666" s="562" t="str">
        <f>IF(_jhy2_month_day!A662="","",_jhy2_month_day!A662)</f>
        <v/>
      </c>
      <c r="CB666" s="464" t="str">
        <f>IF(_jhy2_month_day!B662="","",_jhy2_month_day!B662)</f>
        <v/>
      </c>
      <c r="CC666" s="464" t="str">
        <f>IF(_jhy2_month_day!C662="","",_jhy2_month_day!C662)</f>
        <v/>
      </c>
      <c r="CD666" s="464" t="str">
        <f>IF(_jhy2_month_day!D662="","",_jhy2_month_day!D662)</f>
        <v/>
      </c>
      <c r="CE666" s="464" t="str">
        <f>IF(_jhy2_month_day!E662="","",_jhy2_month_day!E662)</f>
        <v/>
      </c>
      <c r="CF666" s="464" t="str">
        <f>IF(_jhy2_month_day!F662="","",_jhy2_month_day!F662)</f>
        <v/>
      </c>
      <c r="CG666" s="464" t="str">
        <f>IF(_jhy2_month_day!G662="","",_jhy2_month_day!G662)</f>
        <v/>
      </c>
      <c r="CH666" s="464" t="str">
        <f>IF(_jhy2_month_day!H662="","",_jhy2_month_day!H662)</f>
        <v/>
      </c>
      <c r="CI666" s="464" t="str">
        <f>IF(_jhy2_month_day!I662="","",_jhy2_month_day!I662)</f>
        <v/>
      </c>
      <c r="CJ666" s="464" t="str">
        <f>IF(_jhy2_month_day!J662="","",_jhy2_month_day!J662)</f>
        <v/>
      </c>
      <c r="CK666" s="464" t="str">
        <f>IF(_jhy2_month_day!K662="","",_jhy2_month_day!K662)</f>
        <v/>
      </c>
      <c r="CL666" s="562" t="str">
        <f>IF(_jhy2_month_day!L662="","",_jhy2_month_day!L662)</f>
        <v/>
      </c>
      <c r="CM666" s="562" t="str">
        <f>IF(_jhy2_month_day!M662="","",_jhy2_month_day!M662)</f>
        <v/>
      </c>
      <c r="CN666" s="562" t="str">
        <f>IF(_jhy2_month_day!N662="","",_jhy2_month_day!N662)</f>
        <v/>
      </c>
      <c r="CO666" s="562" t="str">
        <f>IF(_jhy2_month_day!O662="","",_jhy2_month_day!O662)</f>
        <v/>
      </c>
      <c r="CP666" s="562" t="str">
        <f>IF(_jhy2_month_day!P662="","",_jhy2_month_day!P662)</f>
        <v/>
      </c>
      <c r="CQ666" s="562" t="str">
        <f>IF(_jhy2_month_day!Q662="","",_jhy2_month_day!Q662)</f>
        <v/>
      </c>
      <c r="CR666" s="563" t="str">
        <f>IF(_jhy2_month_day!R662="","",_jhy2_month_day!R662)</f>
        <v/>
      </c>
      <c r="CS666" s="576" t="str">
        <f>IF(_jhy2_month_day!S662="","",_jhy2_month_day!S662)</f>
        <v/>
      </c>
      <c r="CT666" s="562" t="str">
        <f>IF(_jhy2_month_day!T662="","",_jhy2_month_day!T662)</f>
        <v/>
      </c>
      <c r="CU666" s="577" t="e">
        <f t="shared" si="3878"/>
        <v>#VALUE!</v>
      </c>
      <c r="CV666" s="198" t="e">
        <f t="shared" si="3879"/>
        <v>#VALUE!</v>
      </c>
      <c r="CW666" s="192" t="e">
        <f t="shared" si="3880"/>
        <v>#VALUE!</v>
      </c>
      <c r="CX666" s="192" t="e">
        <f t="shared" si="3881"/>
        <v>#VALUE!</v>
      </c>
      <c r="CY666" s="202" t="e">
        <f t="shared" si="3882"/>
        <v>#VALUE!</v>
      </c>
      <c r="CZ666" s="192" t="e">
        <f t="shared" ref="CZ666:DI666" si="4044">$AJ666*EF666</f>
        <v>#VALUE!</v>
      </c>
      <c r="DA666" s="192" t="e">
        <f t="shared" si="4044"/>
        <v>#VALUE!</v>
      </c>
      <c r="DB666" s="192" t="e">
        <f t="shared" si="4044"/>
        <v>#VALUE!</v>
      </c>
      <c r="DC666" s="192" t="e">
        <f t="shared" si="4044"/>
        <v>#VALUE!</v>
      </c>
      <c r="DD666" s="192" t="e">
        <f t="shared" si="4044"/>
        <v>#VALUE!</v>
      </c>
      <c r="DE666" s="192" t="e">
        <f t="shared" si="4044"/>
        <v>#VALUE!</v>
      </c>
      <c r="DF666" s="192" t="e">
        <f t="shared" si="4044"/>
        <v>#VALUE!</v>
      </c>
      <c r="DG666" s="192" t="e">
        <f t="shared" si="4044"/>
        <v>#VALUE!</v>
      </c>
      <c r="DH666" s="192" t="e">
        <f t="shared" si="4044"/>
        <v>#VALUE!</v>
      </c>
      <c r="DI666" s="192" t="e">
        <f t="shared" si="4044"/>
        <v>#VALUE!</v>
      </c>
      <c r="DJ666" s="192" t="e">
        <f t="shared" si="3884"/>
        <v>#VALUE!</v>
      </c>
      <c r="DK666" s="192" t="e">
        <f t="shared" si="3885"/>
        <v>#VALUE!</v>
      </c>
      <c r="DL666" s="192" t="e">
        <f t="shared" si="3886"/>
        <v>#VALUE!</v>
      </c>
      <c r="DM666" s="192" t="e">
        <f t="shared" si="3887"/>
        <v>#VALUE!</v>
      </c>
      <c r="DN666" s="192" t="e">
        <f t="shared" si="3888"/>
        <v>#VALUE!</v>
      </c>
      <c r="DO666" s="192" t="e">
        <f t="shared" si="3889"/>
        <v>#VALUE!</v>
      </c>
      <c r="DP666" s="192" t="e">
        <f t="shared" si="3890"/>
        <v>#VALUE!</v>
      </c>
      <c r="DQ666" s="192" t="e">
        <f t="shared" si="3891"/>
        <v>#VALUE!</v>
      </c>
      <c r="DR666" s="192" t="e">
        <f t="shared" si="3892"/>
        <v>#VALUE!</v>
      </c>
      <c r="DS666" s="192" t="e">
        <f t="shared" si="3893"/>
        <v>#VALUE!</v>
      </c>
      <c r="DT666" s="192" t="e">
        <f t="shared" si="3894"/>
        <v>#VALUE!</v>
      </c>
      <c r="DU666" s="192" t="e">
        <f t="shared" si="3895"/>
        <v>#VALUE!</v>
      </c>
      <c r="DV666" s="198" t="e">
        <f t="shared" si="3896"/>
        <v>#VALUE!</v>
      </c>
      <c r="DW666" s="198" t="e">
        <f t="shared" si="3897"/>
        <v>#DIV/0!</v>
      </c>
      <c r="DX666" s="198" t="e">
        <f t="shared" si="3898"/>
        <v>#DIV/0!</v>
      </c>
      <c r="DY666" s="198" t="e">
        <f t="shared" si="3899"/>
        <v>#VALUE!</v>
      </c>
      <c r="DZ666" s="198" t="e">
        <f t="shared" si="3900"/>
        <v>#VALUE!</v>
      </c>
      <c r="EA666" s="198" t="e">
        <f t="shared" si="3901"/>
        <v>#VALUE!</v>
      </c>
      <c r="EB666" s="198" t="e">
        <f t="shared" si="3902"/>
        <v>#VALUE!</v>
      </c>
      <c r="EC666" s="198" t="e">
        <f t="shared" si="3903"/>
        <v>#DIV/0!</v>
      </c>
      <c r="ED666" s="198" t="e">
        <f t="shared" si="3904"/>
        <v>#VALUE!</v>
      </c>
      <c r="EE666" s="198" t="e">
        <f t="shared" si="3905"/>
        <v>#VALUE!</v>
      </c>
      <c r="EF666" s="198" t="e">
        <f t="shared" ref="EF666:EO666" si="4045">DV666/SUM($DV666:$EE666)</f>
        <v>#VALUE!</v>
      </c>
      <c r="EG666" s="198" t="e">
        <f t="shared" si="4045"/>
        <v>#DIV/0!</v>
      </c>
      <c r="EH666" s="198" t="e">
        <f t="shared" si="4045"/>
        <v>#DIV/0!</v>
      </c>
      <c r="EI666" s="198" t="e">
        <f t="shared" si="4045"/>
        <v>#VALUE!</v>
      </c>
      <c r="EJ666" s="198" t="e">
        <f t="shared" si="4045"/>
        <v>#VALUE!</v>
      </c>
      <c r="EK666" s="198" t="e">
        <f t="shared" si="4045"/>
        <v>#VALUE!</v>
      </c>
      <c r="EL666" s="198" t="e">
        <f t="shared" si="4045"/>
        <v>#VALUE!</v>
      </c>
      <c r="EM666" s="198" t="e">
        <f t="shared" si="4045"/>
        <v>#DIV/0!</v>
      </c>
      <c r="EN666" s="198" t="e">
        <f t="shared" si="4045"/>
        <v>#VALUE!</v>
      </c>
      <c r="EO666" s="198" t="e">
        <f t="shared" si="4045"/>
        <v>#VALUE!</v>
      </c>
      <c r="EP666" s="511">
        <f t="shared" ref="EP666:EW666" si="4046">EP665</f>
        <v>0.08</v>
      </c>
      <c r="EQ666" s="511">
        <f t="shared" si="4046"/>
        <v>0.015</v>
      </c>
      <c r="ER666" s="511">
        <f t="shared" si="4046"/>
        <v>0.015</v>
      </c>
      <c r="ES666" s="511">
        <f t="shared" si="4046"/>
        <v>0.015</v>
      </c>
      <c r="ET666" s="511">
        <f t="shared" si="4046"/>
        <v>0.015</v>
      </c>
      <c r="EU666" s="511">
        <f t="shared" si="4046"/>
        <v>0.09</v>
      </c>
      <c r="EV666" s="511">
        <f t="shared" si="4046"/>
        <v>0.09</v>
      </c>
      <c r="EW666" s="511">
        <f t="shared" si="4046"/>
        <v>0.09</v>
      </c>
      <c r="EX666" s="420" t="str">
        <f>IF(_tag_month_day!AS662="","",_tag_month_day!AS662/100)</f>
        <v/>
      </c>
      <c r="EY666" s="420" t="str">
        <f>IF(_tag_month_day!AT662="","",_tag_month_day!AT662/100)</f>
        <v/>
      </c>
      <c r="EZ666" s="420" t="str">
        <f>IF(_tag_month_day!AU662="","",_tag_month_day!AU662/100)</f>
        <v/>
      </c>
      <c r="FA666" s="420" t="str">
        <f>IF(_tag_month_day!AV662="","",_tag_month_day!AV662/100)</f>
        <v/>
      </c>
      <c r="FB666" s="420" t="str">
        <f>IF(_tag_month_day!AW662="","",_tag_month_day!AW662/100)</f>
        <v/>
      </c>
      <c r="FC666" s="420" t="str">
        <f>IF(_tag_month_day!AX662="","",_tag_month_day!AX662/100)</f>
        <v/>
      </c>
      <c r="FD666" s="510">
        <f t="shared" si="3934"/>
        <v>0.33</v>
      </c>
      <c r="FE666" s="510">
        <f t="shared" si="3935"/>
        <v>0.19</v>
      </c>
      <c r="FF666" s="510">
        <f t="shared" si="3936"/>
        <v>0.003</v>
      </c>
      <c r="FG666" s="510">
        <f t="shared" si="3937"/>
        <v>0</v>
      </c>
      <c r="FH666" s="603">
        <f t="shared" si="3938"/>
        <v>0.0001</v>
      </c>
      <c r="FI666" s="510">
        <f t="shared" ref="FI666:FR666" si="4047">FI665</f>
        <v>0.41</v>
      </c>
      <c r="FJ666" s="510">
        <f t="shared" si="4047"/>
        <v>0.11</v>
      </c>
      <c r="FK666" s="510">
        <f t="shared" si="4047"/>
        <v>0.015</v>
      </c>
      <c r="FL666" s="510">
        <f t="shared" si="4047"/>
        <v>0</v>
      </c>
      <c r="FM666" s="603">
        <f t="shared" si="4047"/>
        <v>0.0001</v>
      </c>
      <c r="FN666" s="510" t="str">
        <f>IF(_tag_month_day!AY662="","",_tag_month_day!AY662/100)</f>
        <v/>
      </c>
      <c r="FO666" s="510" t="str">
        <f>IF(_tag_month_day!AZ662="","",_tag_month_day!AZ662/100)</f>
        <v/>
      </c>
      <c r="FP666" s="510" t="str">
        <f>IF(_tag_month_day!BA662="","",_tag_month_day!BA662/100)</f>
        <v/>
      </c>
      <c r="FQ666" s="510" t="str">
        <f>IF(_tag_month_day!BB662="","",_tag_month_day!BB662/100)</f>
        <v/>
      </c>
      <c r="FR666" s="603" t="str">
        <f>IF(_tag_month_day!BC662="","",_tag_month_day!BC662/100)</f>
        <v/>
      </c>
      <c r="FS666" s="510" t="str">
        <f>IF(_tag_month_day!BD662="","",_tag_month_day!BD662/100)</f>
        <v/>
      </c>
      <c r="FT666" s="510" t="str">
        <f>IF(_tag_month_day!BE662="","",_tag_month_day!BE662/100)</f>
        <v/>
      </c>
      <c r="FU666" s="510" t="str">
        <f>IF(_tag_month_day!BF662="","",_tag_month_day!BF662/100)</f>
        <v/>
      </c>
      <c r="FV666" s="510" t="str">
        <f>IF(_tag_month_day!BG662="","",_tag_month_day!BG662/100)</f>
        <v/>
      </c>
      <c r="FW666" s="603" t="str">
        <f>IF(_tag_month_day!BH662="","",_tag_month_day!BH662/100)</f>
        <v/>
      </c>
      <c r="FX666" s="510" t="str">
        <f>IF(_tag_month_day!BI662="","",_tag_month_day!BI662/100)</f>
        <v/>
      </c>
      <c r="FY666" s="510" t="str">
        <f>IF(_tag_month_day!BJ662="","",_tag_month_day!BJ662/100)</f>
        <v/>
      </c>
      <c r="FZ666" s="605" t="str">
        <f>IF(_tag_month_day!BK662="","",_tag_month_day!BK662/100)</f>
        <v/>
      </c>
      <c r="GA666" s="510" t="str">
        <f>IF(_tag_month_day!BL662="","",_tag_month_day!BL662/100)</f>
        <v/>
      </c>
      <c r="GB666" s="603" t="str">
        <f>IF(_tag_month_day!BM662="","",_tag_month_day!BM662/100)</f>
        <v/>
      </c>
      <c r="GC666" s="420" t="str">
        <f>IF(_tag_month_day!BN662="","",_tag_month_day!BN662/100)</f>
        <v/>
      </c>
      <c r="GD666" s="420" t="str">
        <f>IF(_tag_month_day!BO662="","",_tag_month_day!BO662/100)</f>
        <v/>
      </c>
      <c r="GE666" s="420" t="str">
        <f>IF(_tag_month_day!BP662="","",_tag_month_day!BP662/100)</f>
        <v/>
      </c>
      <c r="GF666" s="420" t="str">
        <f>IF(_tag_month_day!BQ662="","",_tag_month_day!BQ662/100)</f>
        <v/>
      </c>
      <c r="GG666" s="420" t="str">
        <f>IF(_tag_month_day!BR662="","",_tag_month_day!BR662/100)</f>
        <v/>
      </c>
      <c r="GH666" s="420" t="str">
        <f>IF(_tag_month_day!BS662="","",_tag_month_day!BS662/100)</f>
        <v/>
      </c>
      <c r="GI666" s="603" t="str">
        <f>IF(_tag_month_day!BT662="","",_tag_month_day!BT662/100)</f>
        <v/>
      </c>
      <c r="GJ666" s="612" t="str">
        <f>IF(_tag_month_day!BU662="","",_tag_month_day!BU662/100)</f>
        <v/>
      </c>
      <c r="GK666" s="620" t="str">
        <f>IF(_tag_month_day!BV662="",IF(_rlcf_month_day!A$2="","",_rlcf_month_day!A$2/100),_tag_month_day!BV662/100)</f>
        <v/>
      </c>
      <c r="GL666" s="620" t="str">
        <f>IF(_tag_month_day!BW662="",IF(_rlcf_month_day!B$2="","",_rlcf_month_day!B$2/100),_tag_month_day!BW662/100)</f>
        <v/>
      </c>
      <c r="GM666" s="621" t="str">
        <f>IF(_tag_month_day!BX662="",IF(_rlcf_month_day!C$2="","",_rlcf_month_day!C$2/100),_tag_month_day!BX662/100)</f>
        <v/>
      </c>
      <c r="GN666" s="620" t="str">
        <f>IF(_tag_month_day!BV662="",IF(_rlcf_month_day!A$2="","",_rlcf_month_day!A$2/100),_tag_month_day!BV662/100)</f>
        <v/>
      </c>
      <c r="GO666" s="620" t="str">
        <f>IF(_tag_month_day!BW662="",IF(_rlcf_month_day!B$2="","",_rlcf_month_day!B$2/100),_tag_month_day!BW662/100)</f>
        <v/>
      </c>
      <c r="GP666" s="620" t="str">
        <f>IF(_tag_month_day!CD662="",IF(_rlcf_month_day!E$2="","",_rlcf_month_day!E$2/100),_tag_month_day!CD662/100)</f>
        <v/>
      </c>
      <c r="GQ666" s="620" t="str">
        <f>IF(_tag_month_day!CE662="",IF(_rlcf_month_day!F$2="","",_rlcf_month_day!F$2/100),_tag_month_day!CE662/100)</f>
        <v/>
      </c>
      <c r="GR666" s="621" t="str">
        <f>IF(_tag_month_day!CF662="",IF(_rlcf_month_day!G$2="","",_rlcf_month_day!G$2/100),_tag_month_day!CF662/100)</f>
        <v/>
      </c>
      <c r="GS666" s="626">
        <f t="shared" ref="GS666:HH666" si="4048">GS665</f>
        <v>0.953</v>
      </c>
      <c r="GT666" s="626">
        <f t="shared" si="4048"/>
        <v>0.55</v>
      </c>
      <c r="GU666" s="626">
        <f t="shared" si="4048"/>
        <v>0.55</v>
      </c>
      <c r="GV666" s="626">
        <f t="shared" si="4048"/>
        <v>0.55</v>
      </c>
      <c r="GW666" s="626">
        <f t="shared" si="4048"/>
        <v>0.5</v>
      </c>
      <c r="GX666" s="626">
        <f t="shared" si="4048"/>
        <v>0.935</v>
      </c>
      <c r="GY666" s="626">
        <f t="shared" si="4048"/>
        <v>0.15</v>
      </c>
      <c r="GZ666" s="626">
        <f t="shared" si="4048"/>
        <v>1</v>
      </c>
      <c r="HA666" s="632">
        <f t="shared" si="4048"/>
        <v>0.047</v>
      </c>
      <c r="HB666" s="632">
        <f t="shared" si="4048"/>
        <v>0.45</v>
      </c>
      <c r="HC666" s="632">
        <f t="shared" si="4048"/>
        <v>0.45</v>
      </c>
      <c r="HD666" s="632">
        <f t="shared" si="4048"/>
        <v>0.45</v>
      </c>
      <c r="HE666" s="632">
        <f t="shared" si="4048"/>
        <v>0.5</v>
      </c>
      <c r="HF666" s="632">
        <f t="shared" si="4048"/>
        <v>0.065</v>
      </c>
      <c r="HG666" s="632">
        <f t="shared" si="4048"/>
        <v>0.85</v>
      </c>
      <c r="HH666" s="632">
        <f t="shared" si="4048"/>
        <v>0</v>
      </c>
      <c r="HI666" s="68">
        <f t="shared" si="3910"/>
        <v>0</v>
      </c>
      <c r="HJ666" s="68" t="e">
        <f t="shared" si="3941"/>
        <v>#VALUE!</v>
      </c>
      <c r="HK666" s="202">
        <f t="shared" si="3942"/>
        <v>0.85</v>
      </c>
      <c r="HL666" s="464">
        <f t="shared" si="3943"/>
        <v>550000</v>
      </c>
      <c r="HM666" s="464">
        <f t="shared" si="3944"/>
        <v>480000</v>
      </c>
      <c r="HN666" s="192" t="e">
        <f t="shared" si="3911"/>
        <v>#VALUE!</v>
      </c>
      <c r="HO666" s="192" t="e">
        <f>HN666*HK666*$HO$2/HL666*1000000</f>
        <v>#VALUE!</v>
      </c>
      <c r="HP666" s="192" t="e">
        <f>HN666*HK666*$HP$2/HM666*1000000</f>
        <v>#VALUE!</v>
      </c>
    </row>
    <row r="667" customFormat="1" spans="1:224">
      <c r="A667" s="381">
        <v>662</v>
      </c>
      <c r="B667" s="54">
        <f ca="1" t="shared" si="3945"/>
        <v>43644</v>
      </c>
      <c r="C667" s="57">
        <f t="shared" si="3946"/>
        <v>0.0416666666666667</v>
      </c>
      <c r="D667" s="68" t="str">
        <f ca="1" t="shared" si="3912"/>
        <v>白班</v>
      </c>
      <c r="E667" s="68" t="str">
        <f ca="1" t="shared" si="3913"/>
        <v>甲</v>
      </c>
      <c r="F667" s="68">
        <f ca="1">SUMPRODUCT((成本日报!$A$3:$A$95=计划!B667)*(成本日报!$B$3:$B$95=计划!$D667),成本日报!$C$3:$C$95)</f>
        <v>1</v>
      </c>
      <c r="G667" s="382">
        <f ca="1" t="shared" si="3947"/>
        <v>43644.5416666651</v>
      </c>
      <c r="H667" s="382">
        <f ca="1" t="shared" si="3914"/>
        <v>43644.5486111095</v>
      </c>
      <c r="I667" s="382">
        <f ca="1" t="shared" si="3915"/>
        <v>43644.5541666651</v>
      </c>
      <c r="J667" s="382">
        <f ca="1" t="shared" si="3916"/>
        <v>43644.5833333317</v>
      </c>
      <c r="K667" s="382">
        <f ca="1" t="shared" si="3917"/>
        <v>43644.6458333317</v>
      </c>
      <c r="L667" s="382">
        <f ca="1" t="shared" si="3918"/>
        <v>43644.6666666651</v>
      </c>
      <c r="M667" s="398" t="str">
        <f>IF(_tag_month_day!A663="","",_tag_month_day!A663)</f>
        <v/>
      </c>
      <c r="N667" s="398" t="str">
        <f>IF(_tag_month_day!B663="","",_tag_month_day!B663)</f>
        <v/>
      </c>
      <c r="O667" s="399" t="e">
        <f t="shared" si="3919"/>
        <v>#VALUE!</v>
      </c>
      <c r="P667" s="398" t="str">
        <f>IF(_tag_month_day!C663="","",_tag_month_day!C663)</f>
        <v/>
      </c>
      <c r="Q667" s="398" t="str">
        <f>IF(_tag_month_day!D663="","",_tag_month_day!D663)</f>
        <v/>
      </c>
      <c r="R667" s="416">
        <f>IF(_tag_month_day!CB663="",R666,_tag_month_day!CB663/100)</f>
        <v>0.07</v>
      </c>
      <c r="S667" s="417" t="str">
        <f>IF(_tag_month_day!E663="","",_tag_month_day!E663)</f>
        <v/>
      </c>
      <c r="T667" s="417" t="str">
        <f>IF(_tag_month_day!F663="","",_tag_month_day!F663)</f>
        <v/>
      </c>
      <c r="U667" s="418" t="e">
        <f t="shared" si="3873"/>
        <v>#VALUE!</v>
      </c>
      <c r="V667" s="53" t="e">
        <f t="shared" si="3874"/>
        <v>#VALUE!</v>
      </c>
      <c r="W667" s="419" t="str">
        <f>IF(_jhy_month_day!A663="","",_jhy_month_day!A663)</f>
        <v/>
      </c>
      <c r="X667" s="420" t="str">
        <f>IF(_jhy_month_day!B663="","",_jhy_month_day!B663/100)</f>
        <v/>
      </c>
      <c r="Y667" s="420" t="str">
        <f>IF(_jhy_month_day!C663="","",_jhy_month_day!C663/100)</f>
        <v/>
      </c>
      <c r="Z667" s="439">
        <f t="shared" si="3963"/>
        <v>166</v>
      </c>
      <c r="AA667" s="440" t="str">
        <f>IF(_tag_month_day!G663="","",_tag_month_day!G663/100)</f>
        <v/>
      </c>
      <c r="AB667" s="440" t="str">
        <f>IF(_tag_month_day!H663="","",_tag_month_day!H663/100)</f>
        <v/>
      </c>
      <c r="AC667" s="193">
        <f t="shared" si="3920"/>
        <v>1.59963432013121</v>
      </c>
      <c r="AD667" s="441" t="str">
        <f t="shared" si="3921"/>
        <v/>
      </c>
      <c r="AE667" s="442" t="str">
        <f t="shared" si="3922"/>
        <v/>
      </c>
      <c r="AF667" s="443">
        <v>1</v>
      </c>
      <c r="AG667" s="68" t="str">
        <f>IF(_duihao_month_day!A663="","",_duihao_month_day!A663)</f>
        <v/>
      </c>
      <c r="AH667" s="463">
        <f>IF(_gyk_month_day!B663="",AH666,_gyk_month_day!B663)</f>
        <v>820</v>
      </c>
      <c r="AI667" s="464"/>
      <c r="AJ667" s="68" t="str">
        <f>IF(_tag_month_day!I663="","",_tag_month_day!I663)</f>
        <v/>
      </c>
      <c r="AK667" s="465" t="str">
        <f>IF(_tzyy_month_day!A663="","",_tzyy_month_day!A663)</f>
        <v/>
      </c>
      <c r="AL667" s="465" t="str">
        <f>IF(_tzyy_month_day!B663="","",_tzyy_month_day!B663)</f>
        <v/>
      </c>
      <c r="AM667" s="465" t="str">
        <f>IF(_tzyy_month_day!C663="","",_tzyy_month_day!C663)</f>
        <v/>
      </c>
      <c r="AN667" s="466" t="str">
        <f>IF(_tag_month_day!CG663="","",_tag_month_day!CG663)</f>
        <v/>
      </c>
      <c r="AO667" s="466" t="str">
        <f>IF(_tag_month_day!CH663="","",_tag_month_day!CH663)</f>
        <v/>
      </c>
      <c r="AP667" s="486" t="e">
        <f t="shared" si="3923"/>
        <v>#VALUE!</v>
      </c>
      <c r="AQ667" s="487" t="str">
        <f>IF(_tag_month_day!J663="","",_tag_month_day!J663/100)</f>
        <v/>
      </c>
      <c r="AR667" s="488">
        <f t="shared" si="3924"/>
        <v>1.3</v>
      </c>
      <c r="AS667" s="489" t="e">
        <f t="shared" si="3875"/>
        <v>#VALUE!</v>
      </c>
      <c r="AT667" s="489">
        <f t="shared" si="3925"/>
        <v>0</v>
      </c>
      <c r="AU667" s="490" t="str">
        <f>IF(_tag_month_day!K663="","",_tag_month_day!K663)</f>
        <v/>
      </c>
      <c r="AV667" s="491" t="str">
        <f>IF(_tag_month_day!L663="","",_tag_month_day!L663/100)</f>
        <v/>
      </c>
      <c r="AW667" s="420">
        <f t="shared" si="3847"/>
        <v>0</v>
      </c>
      <c r="AX667" s="420">
        <f t="shared" si="3926"/>
        <v>0</v>
      </c>
      <c r="AY667" s="420" t="str">
        <f>IF(_tag_month_day!M663="","",_tag_month_day!M663/100)</f>
        <v/>
      </c>
      <c r="AZ667" s="420" t="str">
        <f>IF(_tag_month_day!N663="","",_tag_month_day!N663/100)</f>
        <v/>
      </c>
      <c r="BA667" s="420" t="str">
        <f>IF(_tag_month_day!O663="","",_tag_month_day!O663/100)</f>
        <v/>
      </c>
      <c r="BB667" s="496" t="str">
        <f>IF(_tag_month_day!P663="","",_tag_month_day!P663/100)</f>
        <v/>
      </c>
      <c r="BC667" s="496">
        <f t="shared" si="3927"/>
        <v>0</v>
      </c>
      <c r="BD667" s="496" t="str">
        <f>IF(_tag_month_day!Q663="","",_tag_month_day!Q663/100)</f>
        <v/>
      </c>
      <c r="BE667" s="510" t="str">
        <f>IF(_tag_month_day!R663="","",_tag_month_day!R663/100)</f>
        <v/>
      </c>
      <c r="BF667" s="413" t="str">
        <f>IF(_tag_month_day!CC663="","",_tag_month_day!CC663/100)</f>
        <v/>
      </c>
      <c r="BG667" s="511" t="e">
        <f t="shared" si="3876"/>
        <v>#VALUE!</v>
      </c>
      <c r="BH667" s="198">
        <f t="shared" si="3877"/>
        <v>0</v>
      </c>
      <c r="BI667" s="512" t="e">
        <f>IF(CX667=0,BI666,(DK667*查询!$R$5+DL667*查询!$Q$5+DM667*查询!$N$5+DN667*查询!$O$5+DO667*查询!$P$5)*AF667/CX667)</f>
        <v>#VALUE!</v>
      </c>
      <c r="BJ667" s="512" t="e">
        <f>IF(CX667=0,BJ666,(DP667*查询!$S$5+DQ667*查询!$T$5+DR667*查询!$U$5)*AF667/CX667)</f>
        <v>#VALUE!</v>
      </c>
      <c r="BK667" s="512">
        <f t="shared" si="3928"/>
        <v>1</v>
      </c>
      <c r="BL667" s="513" t="str">
        <f>IF(_cfyc_month_day!A663="","",_cfyc_month_day!A663)</f>
        <v/>
      </c>
      <c r="BM667" s="513" t="str">
        <f>IF(_cfyc_month_day!B663="","",_cfyc_month_day!B663)</f>
        <v/>
      </c>
      <c r="BN667" s="513" t="str">
        <f>IF(_cfyc_month_day!C663="","",_cfyc_month_day!C663)</f>
        <v/>
      </c>
      <c r="BO667" s="522" t="str">
        <f>IF(_cfyc_month_day!D663="","",_cfyc_month_day!D663)</f>
        <v/>
      </c>
      <c r="BP667" s="522" t="str">
        <f>IF(_cfyc_month_day!E663="","",_cfyc_month_day!E663)</f>
        <v/>
      </c>
      <c r="BQ667" s="522" t="str">
        <f>IF(_cfyc_month_day!F663="","",_cfyc_month_day!F663)</f>
        <v/>
      </c>
      <c r="BR667" s="513" t="str">
        <f>IF(_tag_month_day!T663="","",_tag_month_day!T663)</f>
        <v/>
      </c>
      <c r="BS667" s="513" t="str">
        <f>IF(_tag_month_day!U663="","",_tag_month_day!U663)</f>
        <v/>
      </c>
      <c r="BT667" s="523" t="str">
        <f t="shared" si="3929"/>
        <v/>
      </c>
      <c r="BU667" s="223" t="str">
        <f>IF(_tag_month_day!V663="","",_tag_month_day!V663)</f>
        <v/>
      </c>
      <c r="BV667" s="206" t="str">
        <f>IF(_tag_month_day!W663="","",_tag_month_day!W663)</f>
        <v/>
      </c>
      <c r="BW667" s="540" t="str">
        <f>IF(_tag_month_day!X663="","",_tag_month_day!X663)</f>
        <v/>
      </c>
      <c r="BX667" s="540" t="str">
        <f>IF(_tag_month_day!Y663="","",_tag_month_day!Y663)</f>
        <v/>
      </c>
      <c r="BY667" s="541">
        <f ca="1" t="shared" si="3930"/>
        <v>43644.6666666651</v>
      </c>
      <c r="BZ667" s="542"/>
      <c r="CA667" s="562" t="str">
        <f>IF(_jhy2_month_day!A663="","",_jhy2_month_day!A663)</f>
        <v/>
      </c>
      <c r="CB667" s="464" t="str">
        <f>IF(_jhy2_month_day!B663="","",_jhy2_month_day!B663)</f>
        <v/>
      </c>
      <c r="CC667" s="464" t="str">
        <f>IF(_jhy2_month_day!C663="","",_jhy2_month_day!C663)</f>
        <v/>
      </c>
      <c r="CD667" s="464" t="str">
        <f>IF(_jhy2_month_day!D663="","",_jhy2_month_day!D663)</f>
        <v/>
      </c>
      <c r="CE667" s="464" t="str">
        <f>IF(_jhy2_month_day!E663="","",_jhy2_month_day!E663)</f>
        <v/>
      </c>
      <c r="CF667" s="464" t="str">
        <f>IF(_jhy2_month_day!F663="","",_jhy2_month_day!F663)</f>
        <v/>
      </c>
      <c r="CG667" s="464" t="str">
        <f>IF(_jhy2_month_day!G663="","",_jhy2_month_day!G663)</f>
        <v/>
      </c>
      <c r="CH667" s="464" t="str">
        <f>IF(_jhy2_month_day!H663="","",_jhy2_month_day!H663)</f>
        <v/>
      </c>
      <c r="CI667" s="464" t="str">
        <f>IF(_jhy2_month_day!I663="","",_jhy2_month_day!I663)</f>
        <v/>
      </c>
      <c r="CJ667" s="464" t="str">
        <f>IF(_jhy2_month_day!J663="","",_jhy2_month_day!J663)</f>
        <v/>
      </c>
      <c r="CK667" s="464" t="str">
        <f>IF(_jhy2_month_day!K663="","",_jhy2_month_day!K663)</f>
        <v/>
      </c>
      <c r="CL667" s="562" t="str">
        <f>IF(_jhy2_month_day!L663="","",_jhy2_month_day!L663)</f>
        <v/>
      </c>
      <c r="CM667" s="562" t="str">
        <f>IF(_jhy2_month_day!M663="","",_jhy2_month_day!M663)</f>
        <v/>
      </c>
      <c r="CN667" s="562" t="str">
        <f>IF(_jhy2_month_day!N663="","",_jhy2_month_day!N663)</f>
        <v/>
      </c>
      <c r="CO667" s="562" t="str">
        <f>IF(_jhy2_month_day!O663="","",_jhy2_month_day!O663)</f>
        <v/>
      </c>
      <c r="CP667" s="562" t="str">
        <f>IF(_jhy2_month_day!P663="","",_jhy2_month_day!P663)</f>
        <v/>
      </c>
      <c r="CQ667" s="562" t="str">
        <f>IF(_jhy2_month_day!Q663="","",_jhy2_month_day!Q663)</f>
        <v/>
      </c>
      <c r="CR667" s="563" t="str">
        <f>IF(_jhy2_month_day!R663="","",_jhy2_month_day!R663)</f>
        <v/>
      </c>
      <c r="CS667" s="576" t="str">
        <f>IF(_jhy2_month_day!S663="","",_jhy2_month_day!S663)</f>
        <v/>
      </c>
      <c r="CT667" s="562" t="str">
        <f>IF(_jhy2_month_day!T663="","",_jhy2_month_day!T663)</f>
        <v/>
      </c>
      <c r="CU667" s="577" t="e">
        <f t="shared" si="3878"/>
        <v>#VALUE!</v>
      </c>
      <c r="CV667" s="198" t="e">
        <f t="shared" si="3879"/>
        <v>#VALUE!</v>
      </c>
      <c r="CW667" s="192" t="e">
        <f t="shared" si="3880"/>
        <v>#VALUE!</v>
      </c>
      <c r="CX667" s="192" t="e">
        <f t="shared" si="3881"/>
        <v>#VALUE!</v>
      </c>
      <c r="CY667" s="202" t="e">
        <f t="shared" si="3882"/>
        <v>#VALUE!</v>
      </c>
      <c r="CZ667" s="192" t="e">
        <f t="shared" ref="CZ667:DI667" si="4049">$AJ667*EF667</f>
        <v>#VALUE!</v>
      </c>
      <c r="DA667" s="192" t="e">
        <f t="shared" si="4049"/>
        <v>#VALUE!</v>
      </c>
      <c r="DB667" s="192" t="e">
        <f t="shared" si="4049"/>
        <v>#VALUE!</v>
      </c>
      <c r="DC667" s="192" t="e">
        <f t="shared" si="4049"/>
        <v>#VALUE!</v>
      </c>
      <c r="DD667" s="192" t="e">
        <f t="shared" si="4049"/>
        <v>#VALUE!</v>
      </c>
      <c r="DE667" s="192" t="e">
        <f t="shared" si="4049"/>
        <v>#VALUE!</v>
      </c>
      <c r="DF667" s="192" t="e">
        <f t="shared" si="4049"/>
        <v>#VALUE!</v>
      </c>
      <c r="DG667" s="192" t="e">
        <f t="shared" si="4049"/>
        <v>#VALUE!</v>
      </c>
      <c r="DH667" s="192" t="e">
        <f t="shared" si="4049"/>
        <v>#VALUE!</v>
      </c>
      <c r="DI667" s="192" t="e">
        <f t="shared" si="4049"/>
        <v>#VALUE!</v>
      </c>
      <c r="DJ667" s="192" t="e">
        <f t="shared" si="3884"/>
        <v>#VALUE!</v>
      </c>
      <c r="DK667" s="192" t="e">
        <f t="shared" si="3885"/>
        <v>#VALUE!</v>
      </c>
      <c r="DL667" s="192" t="e">
        <f t="shared" si="3886"/>
        <v>#VALUE!</v>
      </c>
      <c r="DM667" s="192" t="e">
        <f t="shared" si="3887"/>
        <v>#VALUE!</v>
      </c>
      <c r="DN667" s="192" t="e">
        <f t="shared" si="3888"/>
        <v>#VALUE!</v>
      </c>
      <c r="DO667" s="192" t="e">
        <f t="shared" si="3889"/>
        <v>#VALUE!</v>
      </c>
      <c r="DP667" s="192" t="e">
        <f t="shared" si="3890"/>
        <v>#VALUE!</v>
      </c>
      <c r="DQ667" s="192" t="e">
        <f t="shared" si="3891"/>
        <v>#VALUE!</v>
      </c>
      <c r="DR667" s="192" t="e">
        <f t="shared" si="3892"/>
        <v>#VALUE!</v>
      </c>
      <c r="DS667" s="192" t="e">
        <f t="shared" si="3893"/>
        <v>#VALUE!</v>
      </c>
      <c r="DT667" s="192" t="e">
        <f t="shared" si="3894"/>
        <v>#VALUE!</v>
      </c>
      <c r="DU667" s="192" t="e">
        <f t="shared" si="3895"/>
        <v>#VALUE!</v>
      </c>
      <c r="DV667" s="198" t="e">
        <f t="shared" si="3896"/>
        <v>#VALUE!</v>
      </c>
      <c r="DW667" s="198" t="e">
        <f t="shared" si="3897"/>
        <v>#DIV/0!</v>
      </c>
      <c r="DX667" s="198" t="e">
        <f t="shared" si="3898"/>
        <v>#DIV/0!</v>
      </c>
      <c r="DY667" s="198" t="e">
        <f t="shared" si="3899"/>
        <v>#VALUE!</v>
      </c>
      <c r="DZ667" s="198" t="e">
        <f t="shared" si="3900"/>
        <v>#VALUE!</v>
      </c>
      <c r="EA667" s="198" t="e">
        <f t="shared" si="3901"/>
        <v>#VALUE!</v>
      </c>
      <c r="EB667" s="198" t="e">
        <f t="shared" si="3902"/>
        <v>#VALUE!</v>
      </c>
      <c r="EC667" s="198" t="e">
        <f t="shared" si="3903"/>
        <v>#DIV/0!</v>
      </c>
      <c r="ED667" s="198" t="e">
        <f t="shared" si="3904"/>
        <v>#VALUE!</v>
      </c>
      <c r="EE667" s="198" t="e">
        <f t="shared" si="3905"/>
        <v>#VALUE!</v>
      </c>
      <c r="EF667" s="198" t="e">
        <f t="shared" ref="EF667:EO667" si="4050">DV667/SUM($DV667:$EE667)</f>
        <v>#VALUE!</v>
      </c>
      <c r="EG667" s="198" t="e">
        <f t="shared" si="4050"/>
        <v>#DIV/0!</v>
      </c>
      <c r="EH667" s="198" t="e">
        <f t="shared" si="4050"/>
        <v>#DIV/0!</v>
      </c>
      <c r="EI667" s="198" t="e">
        <f t="shared" si="4050"/>
        <v>#VALUE!</v>
      </c>
      <c r="EJ667" s="198" t="e">
        <f t="shared" si="4050"/>
        <v>#VALUE!</v>
      </c>
      <c r="EK667" s="198" t="e">
        <f t="shared" si="4050"/>
        <v>#VALUE!</v>
      </c>
      <c r="EL667" s="198" t="e">
        <f t="shared" si="4050"/>
        <v>#VALUE!</v>
      </c>
      <c r="EM667" s="198" t="e">
        <f t="shared" si="4050"/>
        <v>#DIV/0!</v>
      </c>
      <c r="EN667" s="198" t="e">
        <f t="shared" si="4050"/>
        <v>#VALUE!</v>
      </c>
      <c r="EO667" s="198" t="e">
        <f t="shared" si="4050"/>
        <v>#VALUE!</v>
      </c>
      <c r="EP667" s="511">
        <f t="shared" ref="EP667:EW667" si="4051">EP666</f>
        <v>0.08</v>
      </c>
      <c r="EQ667" s="511">
        <f t="shared" si="4051"/>
        <v>0.015</v>
      </c>
      <c r="ER667" s="511">
        <f t="shared" si="4051"/>
        <v>0.015</v>
      </c>
      <c r="ES667" s="511">
        <f t="shared" si="4051"/>
        <v>0.015</v>
      </c>
      <c r="ET667" s="511">
        <f t="shared" si="4051"/>
        <v>0.015</v>
      </c>
      <c r="EU667" s="511">
        <f t="shared" si="4051"/>
        <v>0.09</v>
      </c>
      <c r="EV667" s="511">
        <f t="shared" si="4051"/>
        <v>0.09</v>
      </c>
      <c r="EW667" s="511">
        <f t="shared" si="4051"/>
        <v>0.09</v>
      </c>
      <c r="EX667" s="420" t="str">
        <f>IF(_tag_month_day!AS663="","",_tag_month_day!AS663/100)</f>
        <v/>
      </c>
      <c r="EY667" s="420" t="str">
        <f>IF(_tag_month_day!AT663="","",_tag_month_day!AT663/100)</f>
        <v/>
      </c>
      <c r="EZ667" s="420" t="str">
        <f>IF(_tag_month_day!AU663="","",_tag_month_day!AU663/100)</f>
        <v/>
      </c>
      <c r="FA667" s="420" t="str">
        <f>IF(_tag_month_day!AV663="","",_tag_month_day!AV663/100)</f>
        <v/>
      </c>
      <c r="FB667" s="420" t="str">
        <f>IF(_tag_month_day!AW663="","",_tag_month_day!AW663/100)</f>
        <v/>
      </c>
      <c r="FC667" s="420" t="str">
        <f>IF(_tag_month_day!AX663="","",_tag_month_day!AX663/100)</f>
        <v/>
      </c>
      <c r="FD667" s="510">
        <f t="shared" si="3934"/>
        <v>0.33</v>
      </c>
      <c r="FE667" s="510">
        <f t="shared" si="3935"/>
        <v>0.19</v>
      </c>
      <c r="FF667" s="510">
        <f t="shared" si="3936"/>
        <v>0.003</v>
      </c>
      <c r="FG667" s="510">
        <f t="shared" si="3937"/>
        <v>0</v>
      </c>
      <c r="FH667" s="603">
        <f t="shared" si="3938"/>
        <v>0.0001</v>
      </c>
      <c r="FI667" s="510">
        <f t="shared" ref="FI667:FR667" si="4052">FI666</f>
        <v>0.41</v>
      </c>
      <c r="FJ667" s="510">
        <f t="shared" si="4052"/>
        <v>0.11</v>
      </c>
      <c r="FK667" s="510">
        <f t="shared" si="4052"/>
        <v>0.015</v>
      </c>
      <c r="FL667" s="510">
        <f t="shared" si="4052"/>
        <v>0</v>
      </c>
      <c r="FM667" s="603">
        <f t="shared" si="4052"/>
        <v>0.0001</v>
      </c>
      <c r="FN667" s="510" t="str">
        <f>IF(_tag_month_day!AY663="","",_tag_month_day!AY663/100)</f>
        <v/>
      </c>
      <c r="FO667" s="510" t="str">
        <f>IF(_tag_month_day!AZ663="","",_tag_month_day!AZ663/100)</f>
        <v/>
      </c>
      <c r="FP667" s="510" t="str">
        <f>IF(_tag_month_day!BA663="","",_tag_month_day!BA663/100)</f>
        <v/>
      </c>
      <c r="FQ667" s="510" t="str">
        <f>IF(_tag_month_day!BB663="","",_tag_month_day!BB663/100)</f>
        <v/>
      </c>
      <c r="FR667" s="603" t="str">
        <f>IF(_tag_month_day!BC663="","",_tag_month_day!BC663/100)</f>
        <v/>
      </c>
      <c r="FS667" s="510" t="str">
        <f>IF(_tag_month_day!BD663="","",_tag_month_day!BD663/100)</f>
        <v/>
      </c>
      <c r="FT667" s="510" t="str">
        <f>IF(_tag_month_day!BE663="","",_tag_month_day!BE663/100)</f>
        <v/>
      </c>
      <c r="FU667" s="510" t="str">
        <f>IF(_tag_month_day!BF663="","",_tag_month_day!BF663/100)</f>
        <v/>
      </c>
      <c r="FV667" s="510" t="str">
        <f>IF(_tag_month_day!BG663="","",_tag_month_day!BG663/100)</f>
        <v/>
      </c>
      <c r="FW667" s="603" t="str">
        <f>IF(_tag_month_day!BH663="","",_tag_month_day!BH663/100)</f>
        <v/>
      </c>
      <c r="FX667" s="510" t="str">
        <f>IF(_tag_month_day!BI663="","",_tag_month_day!BI663/100)</f>
        <v/>
      </c>
      <c r="FY667" s="510" t="str">
        <f>IF(_tag_month_day!BJ663="","",_tag_month_day!BJ663/100)</f>
        <v/>
      </c>
      <c r="FZ667" s="605" t="str">
        <f>IF(_tag_month_day!BK663="","",_tag_month_day!BK663/100)</f>
        <v/>
      </c>
      <c r="GA667" s="510" t="str">
        <f>IF(_tag_month_day!BL663="","",_tag_month_day!BL663/100)</f>
        <v/>
      </c>
      <c r="GB667" s="603" t="str">
        <f>IF(_tag_month_day!BM663="","",_tag_month_day!BM663/100)</f>
        <v/>
      </c>
      <c r="GC667" s="420" t="str">
        <f>IF(_tag_month_day!BN663="","",_tag_month_day!BN663/100)</f>
        <v/>
      </c>
      <c r="GD667" s="420" t="str">
        <f>IF(_tag_month_day!BO663="","",_tag_month_day!BO663/100)</f>
        <v/>
      </c>
      <c r="GE667" s="420" t="str">
        <f>IF(_tag_month_day!BP663="","",_tag_month_day!BP663/100)</f>
        <v/>
      </c>
      <c r="GF667" s="420" t="str">
        <f>IF(_tag_month_day!BQ663="","",_tag_month_day!BQ663/100)</f>
        <v/>
      </c>
      <c r="GG667" s="420" t="str">
        <f>IF(_tag_month_day!BR663="","",_tag_month_day!BR663/100)</f>
        <v/>
      </c>
      <c r="GH667" s="420" t="str">
        <f>IF(_tag_month_day!BS663="","",_tag_month_day!BS663/100)</f>
        <v/>
      </c>
      <c r="GI667" s="603" t="str">
        <f>IF(_tag_month_day!BT663="","",_tag_month_day!BT663/100)</f>
        <v/>
      </c>
      <c r="GJ667" s="612" t="str">
        <f>IF(_tag_month_day!BU663="","",_tag_month_day!BU663/100)</f>
        <v/>
      </c>
      <c r="GK667" s="620" t="str">
        <f>IF(_tag_month_day!BV663="",IF(_rlcf_month_day!A$2="","",_rlcf_month_day!A$2/100),_tag_month_day!BV663/100)</f>
        <v/>
      </c>
      <c r="GL667" s="620" t="str">
        <f>IF(_tag_month_day!BW663="",IF(_rlcf_month_day!B$2="","",_rlcf_month_day!B$2/100),_tag_month_day!BW663/100)</f>
        <v/>
      </c>
      <c r="GM667" s="621" t="str">
        <f>IF(_tag_month_day!BX663="",IF(_rlcf_month_day!C$2="","",_rlcf_month_day!C$2/100),_tag_month_day!BX663/100)</f>
        <v/>
      </c>
      <c r="GN667" s="620" t="str">
        <f>IF(_tag_month_day!BV663="",IF(_rlcf_month_day!A$2="","",_rlcf_month_day!A$2/100),_tag_month_day!BV663/100)</f>
        <v/>
      </c>
      <c r="GO667" s="620" t="str">
        <f>IF(_tag_month_day!BW663="",IF(_rlcf_month_day!B$2="","",_rlcf_month_day!B$2/100),_tag_month_day!BW663/100)</f>
        <v/>
      </c>
      <c r="GP667" s="620" t="str">
        <f>IF(_tag_month_day!CD663="",IF(_rlcf_month_day!E$2="","",_rlcf_month_day!E$2/100),_tag_month_day!CD663/100)</f>
        <v/>
      </c>
      <c r="GQ667" s="620" t="str">
        <f>IF(_tag_month_day!CE663="",IF(_rlcf_month_day!F$2="","",_rlcf_month_day!F$2/100),_tag_month_day!CE663/100)</f>
        <v/>
      </c>
      <c r="GR667" s="621" t="str">
        <f>IF(_tag_month_day!CF663="",IF(_rlcf_month_day!G$2="","",_rlcf_month_day!G$2/100),_tag_month_day!CF663/100)</f>
        <v/>
      </c>
      <c r="GS667" s="626">
        <f t="shared" ref="GS667:HH667" si="4053">GS666</f>
        <v>0.953</v>
      </c>
      <c r="GT667" s="626">
        <f t="shared" si="4053"/>
        <v>0.55</v>
      </c>
      <c r="GU667" s="626">
        <f t="shared" si="4053"/>
        <v>0.55</v>
      </c>
      <c r="GV667" s="626">
        <f t="shared" si="4053"/>
        <v>0.55</v>
      </c>
      <c r="GW667" s="626">
        <f t="shared" si="4053"/>
        <v>0.5</v>
      </c>
      <c r="GX667" s="626">
        <f t="shared" si="4053"/>
        <v>0.935</v>
      </c>
      <c r="GY667" s="626">
        <f t="shared" si="4053"/>
        <v>0.15</v>
      </c>
      <c r="GZ667" s="626">
        <f t="shared" si="4053"/>
        <v>1</v>
      </c>
      <c r="HA667" s="632">
        <f t="shared" si="4053"/>
        <v>0.047</v>
      </c>
      <c r="HB667" s="632">
        <f t="shared" si="4053"/>
        <v>0.45</v>
      </c>
      <c r="HC667" s="632">
        <f t="shared" si="4053"/>
        <v>0.45</v>
      </c>
      <c r="HD667" s="632">
        <f t="shared" si="4053"/>
        <v>0.45</v>
      </c>
      <c r="HE667" s="632">
        <f t="shared" si="4053"/>
        <v>0.5</v>
      </c>
      <c r="HF667" s="632">
        <f t="shared" si="4053"/>
        <v>0.065</v>
      </c>
      <c r="HG667" s="632">
        <f t="shared" si="4053"/>
        <v>0.85</v>
      </c>
      <c r="HH667" s="632">
        <f t="shared" si="4053"/>
        <v>0</v>
      </c>
      <c r="HI667" s="68">
        <f t="shared" si="3910"/>
        <v>0</v>
      </c>
      <c r="HJ667" s="68" t="e">
        <f t="shared" si="3941"/>
        <v>#VALUE!</v>
      </c>
      <c r="HK667" s="202">
        <f t="shared" si="3942"/>
        <v>0.85</v>
      </c>
      <c r="HL667" s="464">
        <f t="shared" si="3943"/>
        <v>550000</v>
      </c>
      <c r="HM667" s="464">
        <f t="shared" si="3944"/>
        <v>480000</v>
      </c>
      <c r="HN667" s="192" t="e">
        <f t="shared" si="3911"/>
        <v>#VALUE!</v>
      </c>
      <c r="HO667" s="192" t="e">
        <f>HN667*HK667*$HO$2/HL667*1000000</f>
        <v>#VALUE!</v>
      </c>
      <c r="HP667" s="192" t="e">
        <f>HN667*HK667*$HP$2/HM667*1000000</f>
        <v>#VALUE!</v>
      </c>
    </row>
    <row r="668" customFormat="1" spans="1:224">
      <c r="A668" s="381">
        <v>663</v>
      </c>
      <c r="B668" s="54">
        <f ca="1" t="shared" si="3945"/>
        <v>43644</v>
      </c>
      <c r="C668" s="57">
        <f t="shared" si="3946"/>
        <v>0.0416666666666667</v>
      </c>
      <c r="D668" s="68" t="str">
        <f ca="1" t="shared" si="3912"/>
        <v>白班</v>
      </c>
      <c r="E668" s="68" t="str">
        <f ca="1" t="shared" si="3913"/>
        <v>甲</v>
      </c>
      <c r="F668" s="68">
        <f ca="1">SUMPRODUCT((成本日报!$A$3:$A$95=计划!B668)*(成本日报!$B$3:$B$95=计划!$D668),成本日报!$C$3:$C$95)</f>
        <v>1</v>
      </c>
      <c r="G668" s="382">
        <f ca="1" t="shared" si="3947"/>
        <v>43644.5833333317</v>
      </c>
      <c r="H668" s="382">
        <f ca="1" t="shared" si="3914"/>
        <v>43644.5902777762</v>
      </c>
      <c r="I668" s="382">
        <f ca="1" t="shared" si="3915"/>
        <v>43644.5958333317</v>
      </c>
      <c r="J668" s="382">
        <f ca="1" t="shared" si="3916"/>
        <v>43644.6249999984</v>
      </c>
      <c r="K668" s="382">
        <f ca="1" t="shared" si="3917"/>
        <v>43644.6874999984</v>
      </c>
      <c r="L668" s="382">
        <f ca="1" t="shared" si="3918"/>
        <v>43644.7083333317</v>
      </c>
      <c r="M668" s="398" t="str">
        <f>IF(_tag_month_day!A664="","",_tag_month_day!A664)</f>
        <v/>
      </c>
      <c r="N668" s="398" t="str">
        <f>IF(_tag_month_day!B664="","",_tag_month_day!B664)</f>
        <v/>
      </c>
      <c r="O668" s="399" t="e">
        <f t="shared" si="3919"/>
        <v>#VALUE!</v>
      </c>
      <c r="P668" s="398" t="str">
        <f>IF(_tag_month_day!C664="","",_tag_month_day!C664)</f>
        <v/>
      </c>
      <c r="Q668" s="398" t="str">
        <f>IF(_tag_month_day!D664="","",_tag_month_day!D664)</f>
        <v/>
      </c>
      <c r="R668" s="416">
        <f>IF(_tag_month_day!CB664="",R667,_tag_month_day!CB664/100)</f>
        <v>0.07</v>
      </c>
      <c r="S668" s="417" t="str">
        <f>IF(_tag_month_day!E664="","",_tag_month_day!E664)</f>
        <v/>
      </c>
      <c r="T668" s="417" t="str">
        <f>IF(_tag_month_day!F664="","",_tag_month_day!F664)</f>
        <v/>
      </c>
      <c r="U668" s="418" t="e">
        <f t="shared" si="3873"/>
        <v>#VALUE!</v>
      </c>
      <c r="V668" s="53" t="e">
        <f t="shared" si="3874"/>
        <v>#VALUE!</v>
      </c>
      <c r="W668" s="419" t="str">
        <f>IF(_jhy_month_day!A664="","",_jhy_month_day!A664)</f>
        <v/>
      </c>
      <c r="X668" s="420" t="str">
        <f>IF(_jhy_month_day!B664="","",_jhy_month_day!B664/100)</f>
        <v/>
      </c>
      <c r="Y668" s="420" t="str">
        <f>IF(_jhy_month_day!C664="","",_jhy_month_day!C664/100)</f>
        <v/>
      </c>
      <c r="Z668" s="439">
        <f t="shared" si="3963"/>
        <v>166</v>
      </c>
      <c r="AA668" s="440" t="str">
        <f>IF(_tag_month_day!G664="","",_tag_month_day!G664/100)</f>
        <v/>
      </c>
      <c r="AB668" s="440" t="str">
        <f>IF(_tag_month_day!H664="","",_tag_month_day!H664/100)</f>
        <v/>
      </c>
      <c r="AC668" s="193">
        <f t="shared" si="3920"/>
        <v>1.59963432013121</v>
      </c>
      <c r="AD668" s="441" t="str">
        <f t="shared" si="3921"/>
        <v/>
      </c>
      <c r="AE668" s="442" t="str">
        <f t="shared" si="3922"/>
        <v/>
      </c>
      <c r="AF668" s="443">
        <v>1</v>
      </c>
      <c r="AG668" s="68" t="str">
        <f>IF(_duihao_month_day!A664="","",_duihao_month_day!A664)</f>
        <v/>
      </c>
      <c r="AH668" s="463">
        <f>IF(_gyk_month_day!B664="",AH667,_gyk_month_day!B664)</f>
        <v>820</v>
      </c>
      <c r="AI668" s="464"/>
      <c r="AJ668" s="68" t="str">
        <f>IF(_tag_month_day!I664="","",_tag_month_day!I664)</f>
        <v/>
      </c>
      <c r="AK668" s="465" t="str">
        <f>IF(_tzyy_month_day!A664="","",_tzyy_month_day!A664)</f>
        <v/>
      </c>
      <c r="AL668" s="465" t="str">
        <f>IF(_tzyy_month_day!B664="","",_tzyy_month_day!B664)</f>
        <v/>
      </c>
      <c r="AM668" s="465" t="str">
        <f>IF(_tzyy_month_day!C664="","",_tzyy_month_day!C664)</f>
        <v/>
      </c>
      <c r="AN668" s="466" t="str">
        <f>IF(_tag_month_day!CG664="","",_tag_month_day!CG664)</f>
        <v/>
      </c>
      <c r="AO668" s="466" t="str">
        <f>IF(_tag_month_day!CH664="","",_tag_month_day!CH664)</f>
        <v/>
      </c>
      <c r="AP668" s="486" t="e">
        <f t="shared" si="3923"/>
        <v>#VALUE!</v>
      </c>
      <c r="AQ668" s="487" t="str">
        <f>IF(_tag_month_day!J664="","",_tag_month_day!J664/100)</f>
        <v/>
      </c>
      <c r="AR668" s="488">
        <f t="shared" si="3924"/>
        <v>1.3</v>
      </c>
      <c r="AS668" s="489" t="e">
        <f t="shared" si="3875"/>
        <v>#VALUE!</v>
      </c>
      <c r="AT668" s="489">
        <f t="shared" si="3925"/>
        <v>0</v>
      </c>
      <c r="AU668" s="490" t="str">
        <f>IF(_tag_month_day!K664="","",_tag_month_day!K664)</f>
        <v/>
      </c>
      <c r="AV668" s="491" t="str">
        <f>IF(_tag_month_day!L664="","",_tag_month_day!L664/100)</f>
        <v/>
      </c>
      <c r="AW668" s="420">
        <f t="shared" si="3847"/>
        <v>0</v>
      </c>
      <c r="AX668" s="420">
        <f t="shared" si="3926"/>
        <v>0</v>
      </c>
      <c r="AY668" s="420" t="str">
        <f>IF(_tag_month_day!M664="","",_tag_month_day!M664/100)</f>
        <v/>
      </c>
      <c r="AZ668" s="420" t="str">
        <f>IF(_tag_month_day!N664="","",_tag_month_day!N664/100)</f>
        <v/>
      </c>
      <c r="BA668" s="420" t="str">
        <f>IF(_tag_month_day!O664="","",_tag_month_day!O664/100)</f>
        <v/>
      </c>
      <c r="BB668" s="496" t="str">
        <f>IF(_tag_month_day!P664="","",_tag_month_day!P664/100)</f>
        <v/>
      </c>
      <c r="BC668" s="496">
        <f t="shared" si="3927"/>
        <v>0</v>
      </c>
      <c r="BD668" s="496" t="str">
        <f>IF(_tag_month_day!Q664="","",_tag_month_day!Q664/100)</f>
        <v/>
      </c>
      <c r="BE668" s="510" t="str">
        <f>IF(_tag_month_day!R664="","",_tag_month_day!R664/100)</f>
        <v/>
      </c>
      <c r="BF668" s="413" t="str">
        <f>IF(_tag_month_day!CC664="","",_tag_month_day!CC664/100)</f>
        <v/>
      </c>
      <c r="BG668" s="511" t="e">
        <f t="shared" si="3876"/>
        <v>#VALUE!</v>
      </c>
      <c r="BH668" s="198">
        <f t="shared" si="3877"/>
        <v>0</v>
      </c>
      <c r="BI668" s="512" t="e">
        <f>IF(CX668=0,BI667,(DK668*查询!$R$5+DL668*查询!$Q$5+DM668*查询!$N$5+DN668*查询!$O$5+DO668*查询!$P$5)*AF668/CX668)</f>
        <v>#VALUE!</v>
      </c>
      <c r="BJ668" s="512" t="e">
        <f>IF(CX668=0,BJ667,(DP668*查询!$S$5+DQ668*查询!$T$5+DR668*查询!$U$5)*AF668/CX668)</f>
        <v>#VALUE!</v>
      </c>
      <c r="BK668" s="512">
        <f t="shared" si="3928"/>
        <v>1</v>
      </c>
      <c r="BL668" s="513" t="str">
        <f>IF(_cfyc_month_day!A664="","",_cfyc_month_day!A664)</f>
        <v/>
      </c>
      <c r="BM668" s="513" t="str">
        <f>IF(_cfyc_month_day!B664="","",_cfyc_month_day!B664)</f>
        <v/>
      </c>
      <c r="BN668" s="513" t="str">
        <f>IF(_cfyc_month_day!C664="","",_cfyc_month_day!C664)</f>
        <v/>
      </c>
      <c r="BO668" s="522" t="str">
        <f>IF(_cfyc_month_day!D664="","",_cfyc_month_day!D664)</f>
        <v/>
      </c>
      <c r="BP668" s="522" t="str">
        <f>IF(_cfyc_month_day!E664="","",_cfyc_month_day!E664)</f>
        <v/>
      </c>
      <c r="BQ668" s="522" t="str">
        <f>IF(_cfyc_month_day!F664="","",_cfyc_month_day!F664)</f>
        <v/>
      </c>
      <c r="BR668" s="513" t="str">
        <f>IF(_tag_month_day!T664="","",_tag_month_day!T664)</f>
        <v/>
      </c>
      <c r="BS668" s="513" t="str">
        <f>IF(_tag_month_day!U664="","",_tag_month_day!U664)</f>
        <v/>
      </c>
      <c r="BT668" s="523" t="str">
        <f t="shared" si="3929"/>
        <v/>
      </c>
      <c r="BU668" s="223" t="str">
        <f>IF(_tag_month_day!V664="","",_tag_month_day!V664)</f>
        <v/>
      </c>
      <c r="BV668" s="206" t="str">
        <f>IF(_tag_month_day!W664="","",_tag_month_day!W664)</f>
        <v/>
      </c>
      <c r="BW668" s="540" t="str">
        <f>IF(_tag_month_day!X664="","",_tag_month_day!X664)</f>
        <v/>
      </c>
      <c r="BX668" s="540" t="str">
        <f>IF(_tag_month_day!Y664="","",_tag_month_day!Y664)</f>
        <v/>
      </c>
      <c r="BY668" s="541">
        <f ca="1" t="shared" si="3930"/>
        <v>43644.7083333317</v>
      </c>
      <c r="BZ668" s="542"/>
      <c r="CA668" s="562" t="str">
        <f>IF(_jhy2_month_day!A664="","",_jhy2_month_day!A664)</f>
        <v/>
      </c>
      <c r="CB668" s="464" t="str">
        <f>IF(_jhy2_month_day!B664="","",_jhy2_month_day!B664)</f>
        <v/>
      </c>
      <c r="CC668" s="464" t="str">
        <f>IF(_jhy2_month_day!C664="","",_jhy2_month_day!C664)</f>
        <v/>
      </c>
      <c r="CD668" s="464" t="str">
        <f>IF(_jhy2_month_day!D664="","",_jhy2_month_day!D664)</f>
        <v/>
      </c>
      <c r="CE668" s="464" t="str">
        <f>IF(_jhy2_month_day!E664="","",_jhy2_month_day!E664)</f>
        <v/>
      </c>
      <c r="CF668" s="464" t="str">
        <f>IF(_jhy2_month_day!F664="","",_jhy2_month_day!F664)</f>
        <v/>
      </c>
      <c r="CG668" s="464" t="str">
        <f>IF(_jhy2_month_day!G664="","",_jhy2_month_day!G664)</f>
        <v/>
      </c>
      <c r="CH668" s="464" t="str">
        <f>IF(_jhy2_month_day!H664="","",_jhy2_month_day!H664)</f>
        <v/>
      </c>
      <c r="CI668" s="464" t="str">
        <f>IF(_jhy2_month_day!I664="","",_jhy2_month_day!I664)</f>
        <v/>
      </c>
      <c r="CJ668" s="464" t="str">
        <f>IF(_jhy2_month_day!J664="","",_jhy2_month_day!J664)</f>
        <v/>
      </c>
      <c r="CK668" s="464" t="str">
        <f>IF(_jhy2_month_day!K664="","",_jhy2_month_day!K664)</f>
        <v/>
      </c>
      <c r="CL668" s="562" t="str">
        <f>IF(_jhy2_month_day!L664="","",_jhy2_month_day!L664)</f>
        <v/>
      </c>
      <c r="CM668" s="562" t="str">
        <f>IF(_jhy2_month_day!M664="","",_jhy2_month_day!M664)</f>
        <v/>
      </c>
      <c r="CN668" s="562" t="str">
        <f>IF(_jhy2_month_day!N664="","",_jhy2_month_day!N664)</f>
        <v/>
      </c>
      <c r="CO668" s="562" t="str">
        <f>IF(_jhy2_month_day!O664="","",_jhy2_month_day!O664)</f>
        <v/>
      </c>
      <c r="CP668" s="562" t="str">
        <f>IF(_jhy2_month_day!P664="","",_jhy2_month_day!P664)</f>
        <v/>
      </c>
      <c r="CQ668" s="562" t="str">
        <f>IF(_jhy2_month_day!Q664="","",_jhy2_month_day!Q664)</f>
        <v/>
      </c>
      <c r="CR668" s="563" t="str">
        <f>IF(_jhy2_month_day!R664="","",_jhy2_month_day!R664)</f>
        <v/>
      </c>
      <c r="CS668" s="576" t="str">
        <f>IF(_jhy2_month_day!S664="","",_jhy2_month_day!S664)</f>
        <v/>
      </c>
      <c r="CT668" s="562" t="str">
        <f>IF(_jhy2_month_day!T664="","",_jhy2_month_day!T664)</f>
        <v/>
      </c>
      <c r="CU668" s="577" t="e">
        <f t="shared" si="3878"/>
        <v>#VALUE!</v>
      </c>
      <c r="CV668" s="198" t="e">
        <f t="shared" si="3879"/>
        <v>#VALUE!</v>
      </c>
      <c r="CW668" s="192" t="e">
        <f t="shared" si="3880"/>
        <v>#VALUE!</v>
      </c>
      <c r="CX668" s="192" t="e">
        <f t="shared" si="3881"/>
        <v>#VALUE!</v>
      </c>
      <c r="CY668" s="202" t="e">
        <f t="shared" si="3882"/>
        <v>#VALUE!</v>
      </c>
      <c r="CZ668" s="192" t="e">
        <f t="shared" ref="CZ668:DI668" si="4054">$AJ668*EF668</f>
        <v>#VALUE!</v>
      </c>
      <c r="DA668" s="192" t="e">
        <f t="shared" si="4054"/>
        <v>#VALUE!</v>
      </c>
      <c r="DB668" s="192" t="e">
        <f t="shared" si="4054"/>
        <v>#VALUE!</v>
      </c>
      <c r="DC668" s="192" t="e">
        <f t="shared" si="4054"/>
        <v>#VALUE!</v>
      </c>
      <c r="DD668" s="192" t="e">
        <f t="shared" si="4054"/>
        <v>#VALUE!</v>
      </c>
      <c r="DE668" s="192" t="e">
        <f t="shared" si="4054"/>
        <v>#VALUE!</v>
      </c>
      <c r="DF668" s="192" t="e">
        <f t="shared" si="4054"/>
        <v>#VALUE!</v>
      </c>
      <c r="DG668" s="192" t="e">
        <f t="shared" si="4054"/>
        <v>#VALUE!</v>
      </c>
      <c r="DH668" s="192" t="e">
        <f t="shared" si="4054"/>
        <v>#VALUE!</v>
      </c>
      <c r="DI668" s="192" t="e">
        <f t="shared" si="4054"/>
        <v>#VALUE!</v>
      </c>
      <c r="DJ668" s="192" t="e">
        <f t="shared" si="3884"/>
        <v>#VALUE!</v>
      </c>
      <c r="DK668" s="192" t="e">
        <f t="shared" si="3885"/>
        <v>#VALUE!</v>
      </c>
      <c r="DL668" s="192" t="e">
        <f t="shared" si="3886"/>
        <v>#VALUE!</v>
      </c>
      <c r="DM668" s="192" t="e">
        <f t="shared" si="3887"/>
        <v>#VALUE!</v>
      </c>
      <c r="DN668" s="192" t="e">
        <f t="shared" si="3888"/>
        <v>#VALUE!</v>
      </c>
      <c r="DO668" s="192" t="e">
        <f t="shared" si="3889"/>
        <v>#VALUE!</v>
      </c>
      <c r="DP668" s="192" t="e">
        <f t="shared" si="3890"/>
        <v>#VALUE!</v>
      </c>
      <c r="DQ668" s="192" t="e">
        <f t="shared" si="3891"/>
        <v>#VALUE!</v>
      </c>
      <c r="DR668" s="192" t="e">
        <f t="shared" si="3892"/>
        <v>#VALUE!</v>
      </c>
      <c r="DS668" s="192" t="e">
        <f t="shared" si="3893"/>
        <v>#VALUE!</v>
      </c>
      <c r="DT668" s="192" t="e">
        <f t="shared" si="3894"/>
        <v>#VALUE!</v>
      </c>
      <c r="DU668" s="192" t="e">
        <f t="shared" si="3895"/>
        <v>#VALUE!</v>
      </c>
      <c r="DV668" s="198" t="e">
        <f t="shared" si="3896"/>
        <v>#VALUE!</v>
      </c>
      <c r="DW668" s="198" t="e">
        <f t="shared" si="3897"/>
        <v>#DIV/0!</v>
      </c>
      <c r="DX668" s="198" t="e">
        <f t="shared" si="3898"/>
        <v>#DIV/0!</v>
      </c>
      <c r="DY668" s="198" t="e">
        <f t="shared" si="3899"/>
        <v>#VALUE!</v>
      </c>
      <c r="DZ668" s="198" t="e">
        <f t="shared" si="3900"/>
        <v>#VALUE!</v>
      </c>
      <c r="EA668" s="198" t="e">
        <f t="shared" si="3901"/>
        <v>#VALUE!</v>
      </c>
      <c r="EB668" s="198" t="e">
        <f t="shared" si="3902"/>
        <v>#VALUE!</v>
      </c>
      <c r="EC668" s="198" t="e">
        <f t="shared" si="3903"/>
        <v>#DIV/0!</v>
      </c>
      <c r="ED668" s="198" t="e">
        <f t="shared" si="3904"/>
        <v>#VALUE!</v>
      </c>
      <c r="EE668" s="198" t="e">
        <f t="shared" si="3905"/>
        <v>#VALUE!</v>
      </c>
      <c r="EF668" s="198" t="e">
        <f t="shared" ref="EF668:EO668" si="4055">DV668/SUM($DV668:$EE668)</f>
        <v>#VALUE!</v>
      </c>
      <c r="EG668" s="198" t="e">
        <f t="shared" si="4055"/>
        <v>#DIV/0!</v>
      </c>
      <c r="EH668" s="198" t="e">
        <f t="shared" si="4055"/>
        <v>#DIV/0!</v>
      </c>
      <c r="EI668" s="198" t="e">
        <f t="shared" si="4055"/>
        <v>#VALUE!</v>
      </c>
      <c r="EJ668" s="198" t="e">
        <f t="shared" si="4055"/>
        <v>#VALUE!</v>
      </c>
      <c r="EK668" s="198" t="e">
        <f t="shared" si="4055"/>
        <v>#VALUE!</v>
      </c>
      <c r="EL668" s="198" t="e">
        <f t="shared" si="4055"/>
        <v>#VALUE!</v>
      </c>
      <c r="EM668" s="198" t="e">
        <f t="shared" si="4055"/>
        <v>#DIV/0!</v>
      </c>
      <c r="EN668" s="198" t="e">
        <f t="shared" si="4055"/>
        <v>#VALUE!</v>
      </c>
      <c r="EO668" s="198" t="e">
        <f t="shared" si="4055"/>
        <v>#VALUE!</v>
      </c>
      <c r="EP668" s="511">
        <f t="shared" ref="EP668:EW668" si="4056">EP667</f>
        <v>0.08</v>
      </c>
      <c r="EQ668" s="511">
        <f t="shared" si="4056"/>
        <v>0.015</v>
      </c>
      <c r="ER668" s="511">
        <f t="shared" si="4056"/>
        <v>0.015</v>
      </c>
      <c r="ES668" s="511">
        <f t="shared" si="4056"/>
        <v>0.015</v>
      </c>
      <c r="ET668" s="511">
        <f t="shared" si="4056"/>
        <v>0.015</v>
      </c>
      <c r="EU668" s="511">
        <f t="shared" si="4056"/>
        <v>0.09</v>
      </c>
      <c r="EV668" s="511">
        <f t="shared" si="4056"/>
        <v>0.09</v>
      </c>
      <c r="EW668" s="511">
        <f t="shared" si="4056"/>
        <v>0.09</v>
      </c>
      <c r="EX668" s="420" t="str">
        <f>IF(_tag_month_day!AS664="","",_tag_month_day!AS664/100)</f>
        <v/>
      </c>
      <c r="EY668" s="420" t="str">
        <f>IF(_tag_month_day!AT664="","",_tag_month_day!AT664/100)</f>
        <v/>
      </c>
      <c r="EZ668" s="420" t="str">
        <f>IF(_tag_month_day!AU664="","",_tag_month_day!AU664/100)</f>
        <v/>
      </c>
      <c r="FA668" s="420" t="str">
        <f>IF(_tag_month_day!AV664="","",_tag_month_day!AV664/100)</f>
        <v/>
      </c>
      <c r="FB668" s="420" t="str">
        <f>IF(_tag_month_day!AW664="","",_tag_month_day!AW664/100)</f>
        <v/>
      </c>
      <c r="FC668" s="420" t="str">
        <f>IF(_tag_month_day!AX664="","",_tag_month_day!AX664/100)</f>
        <v/>
      </c>
      <c r="FD668" s="510">
        <f t="shared" si="3934"/>
        <v>0.33</v>
      </c>
      <c r="FE668" s="510">
        <f t="shared" si="3935"/>
        <v>0.19</v>
      </c>
      <c r="FF668" s="510">
        <f t="shared" si="3936"/>
        <v>0.003</v>
      </c>
      <c r="FG668" s="510">
        <f t="shared" si="3937"/>
        <v>0</v>
      </c>
      <c r="FH668" s="603">
        <f t="shared" si="3938"/>
        <v>0.0001</v>
      </c>
      <c r="FI668" s="510">
        <f t="shared" ref="FI668:FR668" si="4057">FI667</f>
        <v>0.41</v>
      </c>
      <c r="FJ668" s="510">
        <f t="shared" si="4057"/>
        <v>0.11</v>
      </c>
      <c r="FK668" s="510">
        <f t="shared" si="4057"/>
        <v>0.015</v>
      </c>
      <c r="FL668" s="510">
        <f t="shared" si="4057"/>
        <v>0</v>
      </c>
      <c r="FM668" s="603">
        <f t="shared" si="4057"/>
        <v>0.0001</v>
      </c>
      <c r="FN668" s="510" t="str">
        <f>IF(_tag_month_day!AY664="","",_tag_month_day!AY664/100)</f>
        <v/>
      </c>
      <c r="FO668" s="510" t="str">
        <f>IF(_tag_month_day!AZ664="","",_tag_month_day!AZ664/100)</f>
        <v/>
      </c>
      <c r="FP668" s="510" t="str">
        <f>IF(_tag_month_day!BA664="","",_tag_month_day!BA664/100)</f>
        <v/>
      </c>
      <c r="FQ668" s="510" t="str">
        <f>IF(_tag_month_day!BB664="","",_tag_month_day!BB664/100)</f>
        <v/>
      </c>
      <c r="FR668" s="603" t="str">
        <f>IF(_tag_month_day!BC664="","",_tag_month_day!BC664/100)</f>
        <v/>
      </c>
      <c r="FS668" s="510" t="str">
        <f>IF(_tag_month_day!BD664="","",_tag_month_day!BD664/100)</f>
        <v/>
      </c>
      <c r="FT668" s="510" t="str">
        <f>IF(_tag_month_day!BE664="","",_tag_month_day!BE664/100)</f>
        <v/>
      </c>
      <c r="FU668" s="510" t="str">
        <f>IF(_tag_month_day!BF664="","",_tag_month_day!BF664/100)</f>
        <v/>
      </c>
      <c r="FV668" s="510" t="str">
        <f>IF(_tag_month_day!BG664="","",_tag_month_day!BG664/100)</f>
        <v/>
      </c>
      <c r="FW668" s="603" t="str">
        <f>IF(_tag_month_day!BH664="","",_tag_month_day!BH664/100)</f>
        <v/>
      </c>
      <c r="FX668" s="510" t="str">
        <f>IF(_tag_month_day!BI664="","",_tag_month_day!BI664/100)</f>
        <v/>
      </c>
      <c r="FY668" s="510" t="str">
        <f>IF(_tag_month_day!BJ664="","",_tag_month_day!BJ664/100)</f>
        <v/>
      </c>
      <c r="FZ668" s="605" t="str">
        <f>IF(_tag_month_day!BK664="","",_tag_month_day!BK664/100)</f>
        <v/>
      </c>
      <c r="GA668" s="510" t="str">
        <f>IF(_tag_month_day!BL664="","",_tag_month_day!BL664/100)</f>
        <v/>
      </c>
      <c r="GB668" s="603" t="str">
        <f>IF(_tag_month_day!BM664="","",_tag_month_day!BM664/100)</f>
        <v/>
      </c>
      <c r="GC668" s="420" t="str">
        <f>IF(_tag_month_day!BN664="","",_tag_month_day!BN664/100)</f>
        <v/>
      </c>
      <c r="GD668" s="420" t="str">
        <f>IF(_tag_month_day!BO664="","",_tag_month_day!BO664/100)</f>
        <v/>
      </c>
      <c r="GE668" s="420" t="str">
        <f>IF(_tag_month_day!BP664="","",_tag_month_day!BP664/100)</f>
        <v/>
      </c>
      <c r="GF668" s="420" t="str">
        <f>IF(_tag_month_day!BQ664="","",_tag_month_day!BQ664/100)</f>
        <v/>
      </c>
      <c r="GG668" s="420" t="str">
        <f>IF(_tag_month_day!BR664="","",_tag_month_day!BR664/100)</f>
        <v/>
      </c>
      <c r="GH668" s="420" t="str">
        <f>IF(_tag_month_day!BS664="","",_tag_month_day!BS664/100)</f>
        <v/>
      </c>
      <c r="GI668" s="603" t="str">
        <f>IF(_tag_month_day!BT664="","",_tag_month_day!BT664/100)</f>
        <v/>
      </c>
      <c r="GJ668" s="612" t="str">
        <f>IF(_tag_month_day!BU664="","",_tag_month_day!BU664/100)</f>
        <v/>
      </c>
      <c r="GK668" s="620" t="str">
        <f>IF(_tag_month_day!BV664="",IF(_rlcf_month_day!A$2="","",_rlcf_month_day!A$2/100),_tag_month_day!BV664/100)</f>
        <v/>
      </c>
      <c r="GL668" s="620" t="str">
        <f>IF(_tag_month_day!BW664="",IF(_rlcf_month_day!B$2="","",_rlcf_month_day!B$2/100),_tag_month_day!BW664/100)</f>
        <v/>
      </c>
      <c r="GM668" s="621" t="str">
        <f>IF(_tag_month_day!BX664="",IF(_rlcf_month_day!C$2="","",_rlcf_month_day!C$2/100),_tag_month_day!BX664/100)</f>
        <v/>
      </c>
      <c r="GN668" s="620" t="str">
        <f>IF(_tag_month_day!BV664="",IF(_rlcf_month_day!A$2="","",_rlcf_month_day!A$2/100),_tag_month_day!BV664/100)</f>
        <v/>
      </c>
      <c r="GO668" s="620" t="str">
        <f>IF(_tag_month_day!BW664="",IF(_rlcf_month_day!B$2="","",_rlcf_month_day!B$2/100),_tag_month_day!BW664/100)</f>
        <v/>
      </c>
      <c r="GP668" s="620" t="str">
        <f>IF(_tag_month_day!CD664="",IF(_rlcf_month_day!E$2="","",_rlcf_month_day!E$2/100),_tag_month_day!CD664/100)</f>
        <v/>
      </c>
      <c r="GQ668" s="620" t="str">
        <f>IF(_tag_month_day!CE664="",IF(_rlcf_month_day!F$2="","",_rlcf_month_day!F$2/100),_tag_month_day!CE664/100)</f>
        <v/>
      </c>
      <c r="GR668" s="621" t="str">
        <f>IF(_tag_month_day!CF664="",IF(_rlcf_month_day!G$2="","",_rlcf_month_day!G$2/100),_tag_month_day!CF664/100)</f>
        <v/>
      </c>
      <c r="GS668" s="626">
        <f t="shared" ref="GS668:HH668" si="4058">GS667</f>
        <v>0.953</v>
      </c>
      <c r="GT668" s="626">
        <f t="shared" si="4058"/>
        <v>0.55</v>
      </c>
      <c r="GU668" s="626">
        <f t="shared" si="4058"/>
        <v>0.55</v>
      </c>
      <c r="GV668" s="626">
        <f t="shared" si="4058"/>
        <v>0.55</v>
      </c>
      <c r="GW668" s="626">
        <f t="shared" si="4058"/>
        <v>0.5</v>
      </c>
      <c r="GX668" s="626">
        <f t="shared" si="4058"/>
        <v>0.935</v>
      </c>
      <c r="GY668" s="626">
        <f t="shared" si="4058"/>
        <v>0.15</v>
      </c>
      <c r="GZ668" s="626">
        <f t="shared" si="4058"/>
        <v>1</v>
      </c>
      <c r="HA668" s="632">
        <f t="shared" si="4058"/>
        <v>0.047</v>
      </c>
      <c r="HB668" s="632">
        <f t="shared" si="4058"/>
        <v>0.45</v>
      </c>
      <c r="HC668" s="632">
        <f t="shared" si="4058"/>
        <v>0.45</v>
      </c>
      <c r="HD668" s="632">
        <f t="shared" si="4058"/>
        <v>0.45</v>
      </c>
      <c r="HE668" s="632">
        <f t="shared" si="4058"/>
        <v>0.5</v>
      </c>
      <c r="HF668" s="632">
        <f t="shared" si="4058"/>
        <v>0.065</v>
      </c>
      <c r="HG668" s="632">
        <f t="shared" si="4058"/>
        <v>0.85</v>
      </c>
      <c r="HH668" s="632">
        <f t="shared" si="4058"/>
        <v>0</v>
      </c>
      <c r="HI668" s="68">
        <f t="shared" si="3910"/>
        <v>0</v>
      </c>
      <c r="HJ668" s="68" t="e">
        <f t="shared" si="3941"/>
        <v>#VALUE!</v>
      </c>
      <c r="HK668" s="202">
        <f t="shared" si="3942"/>
        <v>0.85</v>
      </c>
      <c r="HL668" s="464">
        <f t="shared" si="3943"/>
        <v>550000</v>
      </c>
      <c r="HM668" s="464">
        <f t="shared" si="3944"/>
        <v>480000</v>
      </c>
      <c r="HN668" s="192" t="e">
        <f t="shared" si="3911"/>
        <v>#VALUE!</v>
      </c>
      <c r="HO668" s="192" t="e">
        <f>HN668*HK668*$HO$2/HL668*1000000</f>
        <v>#VALUE!</v>
      </c>
      <c r="HP668" s="192" t="e">
        <f>HN668*HK668*$HP$2/HM668*1000000</f>
        <v>#VALUE!</v>
      </c>
    </row>
    <row r="669" customFormat="1" spans="1:224">
      <c r="A669" s="381">
        <v>664</v>
      </c>
      <c r="B669" s="54">
        <f ca="1" t="shared" si="3945"/>
        <v>43644</v>
      </c>
      <c r="C669" s="57">
        <f t="shared" si="3946"/>
        <v>0.0416666666666667</v>
      </c>
      <c r="D669" s="68" t="str">
        <f ca="1" t="shared" si="3912"/>
        <v>白班</v>
      </c>
      <c r="E669" s="68" t="str">
        <f ca="1" t="shared" si="3913"/>
        <v>甲</v>
      </c>
      <c r="F669" s="68">
        <f ca="1">SUMPRODUCT((成本日报!$A$3:$A$95=计划!B669)*(成本日报!$B$3:$B$95=计划!$D669),成本日报!$C$3:$C$95)</f>
        <v>1</v>
      </c>
      <c r="G669" s="382">
        <f ca="1" t="shared" si="3947"/>
        <v>43644.6249999984</v>
      </c>
      <c r="H669" s="382">
        <f ca="1" t="shared" si="3914"/>
        <v>43644.6319444428</v>
      </c>
      <c r="I669" s="382">
        <f ca="1" t="shared" si="3915"/>
        <v>43644.6374999984</v>
      </c>
      <c r="J669" s="382">
        <f ca="1" t="shared" si="3916"/>
        <v>43644.6666666651</v>
      </c>
      <c r="K669" s="382">
        <f ca="1" t="shared" si="3917"/>
        <v>43644.7291666651</v>
      </c>
      <c r="L669" s="382">
        <f ca="1" t="shared" si="3918"/>
        <v>43644.7499999984</v>
      </c>
      <c r="M669" s="398" t="str">
        <f>IF(_tag_month_day!A665="","",_tag_month_day!A665)</f>
        <v/>
      </c>
      <c r="N669" s="398" t="str">
        <f>IF(_tag_month_day!B665="","",_tag_month_day!B665)</f>
        <v/>
      </c>
      <c r="O669" s="399" t="e">
        <f t="shared" si="3919"/>
        <v>#VALUE!</v>
      </c>
      <c r="P669" s="398" t="str">
        <f>IF(_tag_month_day!C665="","",_tag_month_day!C665)</f>
        <v/>
      </c>
      <c r="Q669" s="398" t="str">
        <f>IF(_tag_month_day!D665="","",_tag_month_day!D665)</f>
        <v/>
      </c>
      <c r="R669" s="416">
        <f>IF(_tag_month_day!CB665="",R668,_tag_month_day!CB665/100)</f>
        <v>0.07</v>
      </c>
      <c r="S669" s="417" t="str">
        <f>IF(_tag_month_day!E665="","",_tag_month_day!E665)</f>
        <v/>
      </c>
      <c r="T669" s="417" t="str">
        <f>IF(_tag_month_day!F665="","",_tag_month_day!F665)</f>
        <v/>
      </c>
      <c r="U669" s="418" t="e">
        <f t="shared" si="3873"/>
        <v>#VALUE!</v>
      </c>
      <c r="V669" s="53" t="e">
        <f t="shared" si="3874"/>
        <v>#VALUE!</v>
      </c>
      <c r="W669" s="419" t="str">
        <f>IF(_jhy_month_day!A665="","",_jhy_month_day!A665)</f>
        <v/>
      </c>
      <c r="X669" s="420" t="str">
        <f>IF(_jhy_month_day!B665="","",_jhy_month_day!B665/100)</f>
        <v/>
      </c>
      <c r="Y669" s="420" t="str">
        <f>IF(_jhy_month_day!C665="","",_jhy_month_day!C665/100)</f>
        <v/>
      </c>
      <c r="Z669" s="439">
        <f t="shared" si="3963"/>
        <v>166</v>
      </c>
      <c r="AA669" s="440" t="str">
        <f>IF(_tag_month_day!G665="","",_tag_month_day!G665/100)</f>
        <v/>
      </c>
      <c r="AB669" s="440" t="str">
        <f>IF(_tag_month_day!H665="","",_tag_month_day!H665/100)</f>
        <v/>
      </c>
      <c r="AC669" s="193">
        <f t="shared" si="3920"/>
        <v>1.59963432013121</v>
      </c>
      <c r="AD669" s="441" t="str">
        <f t="shared" si="3921"/>
        <v/>
      </c>
      <c r="AE669" s="442" t="str">
        <f t="shared" si="3922"/>
        <v/>
      </c>
      <c r="AF669" s="443">
        <v>1</v>
      </c>
      <c r="AG669" s="68" t="str">
        <f>IF(_duihao_month_day!A665="","",_duihao_month_day!A665)</f>
        <v/>
      </c>
      <c r="AH669" s="463">
        <f>IF(_gyk_month_day!B665="",AH668,_gyk_month_day!B665)</f>
        <v>820</v>
      </c>
      <c r="AI669" s="464"/>
      <c r="AJ669" s="68" t="str">
        <f>IF(_tag_month_day!I665="","",_tag_month_day!I665)</f>
        <v/>
      </c>
      <c r="AK669" s="465" t="str">
        <f>IF(_tzyy_month_day!A665="","",_tzyy_month_day!A665)</f>
        <v/>
      </c>
      <c r="AL669" s="465" t="str">
        <f>IF(_tzyy_month_day!B665="","",_tzyy_month_day!B665)</f>
        <v/>
      </c>
      <c r="AM669" s="465" t="str">
        <f>IF(_tzyy_month_day!C665="","",_tzyy_month_day!C665)</f>
        <v/>
      </c>
      <c r="AN669" s="466" t="str">
        <f>IF(_tag_month_day!CG665="","",_tag_month_day!CG665)</f>
        <v/>
      </c>
      <c r="AO669" s="466" t="str">
        <f>IF(_tag_month_day!CH665="","",_tag_month_day!CH665)</f>
        <v/>
      </c>
      <c r="AP669" s="486" t="e">
        <f t="shared" si="3923"/>
        <v>#VALUE!</v>
      </c>
      <c r="AQ669" s="487" t="str">
        <f>IF(_tag_month_day!J665="","",_tag_month_day!J665/100)</f>
        <v/>
      </c>
      <c r="AR669" s="488">
        <f t="shared" si="3924"/>
        <v>1.3</v>
      </c>
      <c r="AS669" s="489" t="e">
        <f t="shared" si="3875"/>
        <v>#VALUE!</v>
      </c>
      <c r="AT669" s="489">
        <f t="shared" si="3925"/>
        <v>0</v>
      </c>
      <c r="AU669" s="490" t="str">
        <f>IF(_tag_month_day!K665="","",_tag_month_day!K665)</f>
        <v/>
      </c>
      <c r="AV669" s="491" t="str">
        <f>IF(_tag_month_day!L665="","",_tag_month_day!L665/100)</f>
        <v/>
      </c>
      <c r="AW669" s="420">
        <f t="shared" si="3847"/>
        <v>0</v>
      </c>
      <c r="AX669" s="420">
        <f t="shared" si="3926"/>
        <v>0</v>
      </c>
      <c r="AY669" s="420" t="str">
        <f>IF(_tag_month_day!M665="","",_tag_month_day!M665/100)</f>
        <v/>
      </c>
      <c r="AZ669" s="420" t="str">
        <f>IF(_tag_month_day!N665="","",_tag_month_day!N665/100)</f>
        <v/>
      </c>
      <c r="BA669" s="420" t="str">
        <f>IF(_tag_month_day!O665="","",_tag_month_day!O665/100)</f>
        <v/>
      </c>
      <c r="BB669" s="496" t="str">
        <f>IF(_tag_month_day!P665="","",_tag_month_day!P665/100)</f>
        <v/>
      </c>
      <c r="BC669" s="496">
        <f t="shared" si="3927"/>
        <v>0</v>
      </c>
      <c r="BD669" s="496" t="str">
        <f>IF(_tag_month_day!Q665="","",_tag_month_day!Q665/100)</f>
        <v/>
      </c>
      <c r="BE669" s="510" t="str">
        <f>IF(_tag_month_day!R665="","",_tag_month_day!R665/100)</f>
        <v/>
      </c>
      <c r="BF669" s="413" t="str">
        <f>IF(_tag_month_day!CC665="","",_tag_month_day!CC665/100)</f>
        <v/>
      </c>
      <c r="BG669" s="511" t="e">
        <f t="shared" si="3876"/>
        <v>#VALUE!</v>
      </c>
      <c r="BH669" s="198">
        <f t="shared" si="3877"/>
        <v>0</v>
      </c>
      <c r="BI669" s="512" t="e">
        <f>IF(CX669=0,BI668,(DK669*查询!$R$5+DL669*查询!$Q$5+DM669*查询!$N$5+DN669*查询!$O$5+DO669*查询!$P$5)*AF669/CX669)</f>
        <v>#VALUE!</v>
      </c>
      <c r="BJ669" s="512" t="e">
        <f>IF(CX669=0,BJ668,(DP669*查询!$S$5+DQ669*查询!$T$5+DR669*查询!$U$5)*AF669/CX669)</f>
        <v>#VALUE!</v>
      </c>
      <c r="BK669" s="512">
        <f t="shared" si="3928"/>
        <v>1</v>
      </c>
      <c r="BL669" s="513" t="str">
        <f>IF(_cfyc_month_day!A665="","",_cfyc_month_day!A665)</f>
        <v/>
      </c>
      <c r="BM669" s="513" t="str">
        <f>IF(_cfyc_month_day!B665="","",_cfyc_month_day!B665)</f>
        <v/>
      </c>
      <c r="BN669" s="513" t="str">
        <f>IF(_cfyc_month_day!C665="","",_cfyc_month_day!C665)</f>
        <v/>
      </c>
      <c r="BO669" s="522" t="str">
        <f>IF(_cfyc_month_day!D665="","",_cfyc_month_day!D665)</f>
        <v/>
      </c>
      <c r="BP669" s="522" t="str">
        <f>IF(_cfyc_month_day!E665="","",_cfyc_month_day!E665)</f>
        <v/>
      </c>
      <c r="BQ669" s="522" t="str">
        <f>IF(_cfyc_month_day!F665="","",_cfyc_month_day!F665)</f>
        <v/>
      </c>
      <c r="BR669" s="513" t="str">
        <f>IF(_tag_month_day!T665="","",_tag_month_day!T665)</f>
        <v/>
      </c>
      <c r="BS669" s="513" t="str">
        <f>IF(_tag_month_day!U665="","",_tag_month_day!U665)</f>
        <v/>
      </c>
      <c r="BT669" s="523" t="str">
        <f t="shared" si="3929"/>
        <v/>
      </c>
      <c r="BU669" s="223" t="str">
        <f>IF(_tag_month_day!V665="","",_tag_month_day!V665)</f>
        <v/>
      </c>
      <c r="BV669" s="206" t="str">
        <f>IF(_tag_month_day!W665="","",_tag_month_day!W665)</f>
        <v/>
      </c>
      <c r="BW669" s="540" t="str">
        <f>IF(_tag_month_day!X665="","",_tag_month_day!X665)</f>
        <v/>
      </c>
      <c r="BX669" s="540" t="str">
        <f>IF(_tag_month_day!Y665="","",_tag_month_day!Y665)</f>
        <v/>
      </c>
      <c r="BY669" s="541">
        <f ca="1" t="shared" si="3930"/>
        <v>43644.7499999984</v>
      </c>
      <c r="BZ669" s="542"/>
      <c r="CA669" s="562" t="str">
        <f>IF(_jhy2_month_day!A665="","",_jhy2_month_day!A665)</f>
        <v/>
      </c>
      <c r="CB669" s="464" t="str">
        <f>IF(_jhy2_month_day!B665="","",_jhy2_month_day!B665)</f>
        <v/>
      </c>
      <c r="CC669" s="464" t="str">
        <f>IF(_jhy2_month_day!C665="","",_jhy2_month_day!C665)</f>
        <v/>
      </c>
      <c r="CD669" s="464" t="str">
        <f>IF(_jhy2_month_day!D665="","",_jhy2_month_day!D665)</f>
        <v/>
      </c>
      <c r="CE669" s="464" t="str">
        <f>IF(_jhy2_month_day!E665="","",_jhy2_month_day!E665)</f>
        <v/>
      </c>
      <c r="CF669" s="464" t="str">
        <f>IF(_jhy2_month_day!F665="","",_jhy2_month_day!F665)</f>
        <v/>
      </c>
      <c r="CG669" s="464" t="str">
        <f>IF(_jhy2_month_day!G665="","",_jhy2_month_day!G665)</f>
        <v/>
      </c>
      <c r="CH669" s="464" t="str">
        <f>IF(_jhy2_month_day!H665="","",_jhy2_month_day!H665)</f>
        <v/>
      </c>
      <c r="CI669" s="464" t="str">
        <f>IF(_jhy2_month_day!I665="","",_jhy2_month_day!I665)</f>
        <v/>
      </c>
      <c r="CJ669" s="464" t="str">
        <f>IF(_jhy2_month_day!J665="","",_jhy2_month_day!J665)</f>
        <v/>
      </c>
      <c r="CK669" s="464" t="str">
        <f>IF(_jhy2_month_day!K665="","",_jhy2_month_day!K665)</f>
        <v/>
      </c>
      <c r="CL669" s="562" t="str">
        <f>IF(_jhy2_month_day!L665="","",_jhy2_month_day!L665)</f>
        <v/>
      </c>
      <c r="CM669" s="562" t="str">
        <f>IF(_jhy2_month_day!M665="","",_jhy2_month_day!M665)</f>
        <v/>
      </c>
      <c r="CN669" s="562" t="str">
        <f>IF(_jhy2_month_day!N665="","",_jhy2_month_day!N665)</f>
        <v/>
      </c>
      <c r="CO669" s="562" t="str">
        <f>IF(_jhy2_month_day!O665="","",_jhy2_month_day!O665)</f>
        <v/>
      </c>
      <c r="CP669" s="562" t="str">
        <f>IF(_jhy2_month_day!P665="","",_jhy2_month_day!P665)</f>
        <v/>
      </c>
      <c r="CQ669" s="562" t="str">
        <f>IF(_jhy2_month_day!Q665="","",_jhy2_month_day!Q665)</f>
        <v/>
      </c>
      <c r="CR669" s="563" t="str">
        <f>IF(_jhy2_month_day!R665="","",_jhy2_month_day!R665)</f>
        <v/>
      </c>
      <c r="CS669" s="576" t="str">
        <f>IF(_jhy2_month_day!S665="","",_jhy2_month_day!S665)</f>
        <v/>
      </c>
      <c r="CT669" s="562" t="str">
        <f>IF(_jhy2_month_day!T665="","",_jhy2_month_day!T665)</f>
        <v/>
      </c>
      <c r="CU669" s="577" t="e">
        <f t="shared" si="3878"/>
        <v>#VALUE!</v>
      </c>
      <c r="CV669" s="198" t="e">
        <f t="shared" si="3879"/>
        <v>#VALUE!</v>
      </c>
      <c r="CW669" s="192" t="e">
        <f t="shared" si="3880"/>
        <v>#VALUE!</v>
      </c>
      <c r="CX669" s="192" t="e">
        <f t="shared" si="3881"/>
        <v>#VALUE!</v>
      </c>
      <c r="CY669" s="202" t="e">
        <f t="shared" si="3882"/>
        <v>#VALUE!</v>
      </c>
      <c r="CZ669" s="192" t="e">
        <f t="shared" ref="CZ669:DI669" si="4059">$AJ669*EF669</f>
        <v>#VALUE!</v>
      </c>
      <c r="DA669" s="192" t="e">
        <f t="shared" si="4059"/>
        <v>#VALUE!</v>
      </c>
      <c r="DB669" s="192" t="e">
        <f t="shared" si="4059"/>
        <v>#VALUE!</v>
      </c>
      <c r="DC669" s="192" t="e">
        <f t="shared" si="4059"/>
        <v>#VALUE!</v>
      </c>
      <c r="DD669" s="192" t="e">
        <f t="shared" si="4059"/>
        <v>#VALUE!</v>
      </c>
      <c r="DE669" s="192" t="e">
        <f t="shared" si="4059"/>
        <v>#VALUE!</v>
      </c>
      <c r="DF669" s="192" t="e">
        <f t="shared" si="4059"/>
        <v>#VALUE!</v>
      </c>
      <c r="DG669" s="192" t="e">
        <f t="shared" si="4059"/>
        <v>#VALUE!</v>
      </c>
      <c r="DH669" s="192" t="e">
        <f t="shared" si="4059"/>
        <v>#VALUE!</v>
      </c>
      <c r="DI669" s="192" t="e">
        <f t="shared" si="4059"/>
        <v>#VALUE!</v>
      </c>
      <c r="DJ669" s="192" t="e">
        <f t="shared" si="3884"/>
        <v>#VALUE!</v>
      </c>
      <c r="DK669" s="192" t="e">
        <f t="shared" si="3885"/>
        <v>#VALUE!</v>
      </c>
      <c r="DL669" s="192" t="e">
        <f t="shared" si="3886"/>
        <v>#VALUE!</v>
      </c>
      <c r="DM669" s="192" t="e">
        <f t="shared" si="3887"/>
        <v>#VALUE!</v>
      </c>
      <c r="DN669" s="192" t="e">
        <f t="shared" si="3888"/>
        <v>#VALUE!</v>
      </c>
      <c r="DO669" s="192" t="e">
        <f t="shared" si="3889"/>
        <v>#VALUE!</v>
      </c>
      <c r="DP669" s="192" t="e">
        <f t="shared" si="3890"/>
        <v>#VALUE!</v>
      </c>
      <c r="DQ669" s="192" t="e">
        <f t="shared" si="3891"/>
        <v>#VALUE!</v>
      </c>
      <c r="DR669" s="192" t="e">
        <f t="shared" si="3892"/>
        <v>#VALUE!</v>
      </c>
      <c r="DS669" s="192" t="e">
        <f t="shared" si="3893"/>
        <v>#VALUE!</v>
      </c>
      <c r="DT669" s="192" t="e">
        <f t="shared" si="3894"/>
        <v>#VALUE!</v>
      </c>
      <c r="DU669" s="192" t="e">
        <f t="shared" si="3895"/>
        <v>#VALUE!</v>
      </c>
      <c r="DV669" s="198" t="e">
        <f t="shared" si="3896"/>
        <v>#VALUE!</v>
      </c>
      <c r="DW669" s="198" t="e">
        <f t="shared" si="3897"/>
        <v>#DIV/0!</v>
      </c>
      <c r="DX669" s="198" t="e">
        <f t="shared" si="3898"/>
        <v>#DIV/0!</v>
      </c>
      <c r="DY669" s="198" t="e">
        <f t="shared" si="3899"/>
        <v>#VALUE!</v>
      </c>
      <c r="DZ669" s="198" t="e">
        <f t="shared" si="3900"/>
        <v>#VALUE!</v>
      </c>
      <c r="EA669" s="198" t="e">
        <f t="shared" si="3901"/>
        <v>#VALUE!</v>
      </c>
      <c r="EB669" s="198" t="e">
        <f t="shared" si="3902"/>
        <v>#VALUE!</v>
      </c>
      <c r="EC669" s="198" t="e">
        <f t="shared" si="3903"/>
        <v>#DIV/0!</v>
      </c>
      <c r="ED669" s="198" t="e">
        <f t="shared" si="3904"/>
        <v>#VALUE!</v>
      </c>
      <c r="EE669" s="198" t="e">
        <f t="shared" si="3905"/>
        <v>#VALUE!</v>
      </c>
      <c r="EF669" s="198" t="e">
        <f t="shared" ref="EF669:EO669" si="4060">DV669/SUM($DV669:$EE669)</f>
        <v>#VALUE!</v>
      </c>
      <c r="EG669" s="198" t="e">
        <f t="shared" si="4060"/>
        <v>#DIV/0!</v>
      </c>
      <c r="EH669" s="198" t="e">
        <f t="shared" si="4060"/>
        <v>#DIV/0!</v>
      </c>
      <c r="EI669" s="198" t="e">
        <f t="shared" si="4060"/>
        <v>#VALUE!</v>
      </c>
      <c r="EJ669" s="198" t="e">
        <f t="shared" si="4060"/>
        <v>#VALUE!</v>
      </c>
      <c r="EK669" s="198" t="e">
        <f t="shared" si="4060"/>
        <v>#VALUE!</v>
      </c>
      <c r="EL669" s="198" t="e">
        <f t="shared" si="4060"/>
        <v>#VALUE!</v>
      </c>
      <c r="EM669" s="198" t="e">
        <f t="shared" si="4060"/>
        <v>#DIV/0!</v>
      </c>
      <c r="EN669" s="198" t="e">
        <f t="shared" si="4060"/>
        <v>#VALUE!</v>
      </c>
      <c r="EO669" s="198" t="e">
        <f t="shared" si="4060"/>
        <v>#VALUE!</v>
      </c>
      <c r="EP669" s="511">
        <f t="shared" ref="EP669:EW669" si="4061">EP668</f>
        <v>0.08</v>
      </c>
      <c r="EQ669" s="511">
        <f t="shared" si="4061"/>
        <v>0.015</v>
      </c>
      <c r="ER669" s="511">
        <f t="shared" si="4061"/>
        <v>0.015</v>
      </c>
      <c r="ES669" s="511">
        <f t="shared" si="4061"/>
        <v>0.015</v>
      </c>
      <c r="ET669" s="511">
        <f t="shared" si="4061"/>
        <v>0.015</v>
      </c>
      <c r="EU669" s="511">
        <f t="shared" si="4061"/>
        <v>0.09</v>
      </c>
      <c r="EV669" s="511">
        <f t="shared" si="4061"/>
        <v>0.09</v>
      </c>
      <c r="EW669" s="511">
        <f t="shared" si="4061"/>
        <v>0.09</v>
      </c>
      <c r="EX669" s="420" t="str">
        <f>IF(_tag_month_day!AS665="","",_tag_month_day!AS665/100)</f>
        <v/>
      </c>
      <c r="EY669" s="420" t="str">
        <f>IF(_tag_month_day!AT665="","",_tag_month_day!AT665/100)</f>
        <v/>
      </c>
      <c r="EZ669" s="420" t="str">
        <f>IF(_tag_month_day!AU665="","",_tag_month_day!AU665/100)</f>
        <v/>
      </c>
      <c r="FA669" s="420" t="str">
        <f>IF(_tag_month_day!AV665="","",_tag_month_day!AV665/100)</f>
        <v/>
      </c>
      <c r="FB669" s="420" t="str">
        <f>IF(_tag_month_day!AW665="","",_tag_month_day!AW665/100)</f>
        <v/>
      </c>
      <c r="FC669" s="420" t="str">
        <f>IF(_tag_month_day!AX665="","",_tag_month_day!AX665/100)</f>
        <v/>
      </c>
      <c r="FD669" s="510">
        <f t="shared" si="3934"/>
        <v>0.33</v>
      </c>
      <c r="FE669" s="510">
        <f t="shared" si="3935"/>
        <v>0.19</v>
      </c>
      <c r="FF669" s="510">
        <f t="shared" si="3936"/>
        <v>0.003</v>
      </c>
      <c r="FG669" s="510">
        <f t="shared" si="3937"/>
        <v>0</v>
      </c>
      <c r="FH669" s="603">
        <f t="shared" si="3938"/>
        <v>0.0001</v>
      </c>
      <c r="FI669" s="510">
        <f t="shared" ref="FI669:FR669" si="4062">FI668</f>
        <v>0.41</v>
      </c>
      <c r="FJ669" s="510">
        <f t="shared" si="4062"/>
        <v>0.11</v>
      </c>
      <c r="FK669" s="510">
        <f t="shared" si="4062"/>
        <v>0.015</v>
      </c>
      <c r="FL669" s="510">
        <f t="shared" si="4062"/>
        <v>0</v>
      </c>
      <c r="FM669" s="603">
        <f t="shared" si="4062"/>
        <v>0.0001</v>
      </c>
      <c r="FN669" s="510" t="str">
        <f>IF(_tag_month_day!AY665="","",_tag_month_day!AY665/100)</f>
        <v/>
      </c>
      <c r="FO669" s="510" t="str">
        <f>IF(_tag_month_day!AZ665="","",_tag_month_day!AZ665/100)</f>
        <v/>
      </c>
      <c r="FP669" s="510" t="str">
        <f>IF(_tag_month_day!BA665="","",_tag_month_day!BA665/100)</f>
        <v/>
      </c>
      <c r="FQ669" s="510" t="str">
        <f>IF(_tag_month_day!BB665="","",_tag_month_day!BB665/100)</f>
        <v/>
      </c>
      <c r="FR669" s="603" t="str">
        <f>IF(_tag_month_day!BC665="","",_tag_month_day!BC665/100)</f>
        <v/>
      </c>
      <c r="FS669" s="510" t="str">
        <f>IF(_tag_month_day!BD665="","",_tag_month_day!BD665/100)</f>
        <v/>
      </c>
      <c r="FT669" s="510" t="str">
        <f>IF(_tag_month_day!BE665="","",_tag_month_day!BE665/100)</f>
        <v/>
      </c>
      <c r="FU669" s="510" t="str">
        <f>IF(_tag_month_day!BF665="","",_tag_month_day!BF665/100)</f>
        <v/>
      </c>
      <c r="FV669" s="510" t="str">
        <f>IF(_tag_month_day!BG665="","",_tag_month_day!BG665/100)</f>
        <v/>
      </c>
      <c r="FW669" s="603" t="str">
        <f>IF(_tag_month_day!BH665="","",_tag_month_day!BH665/100)</f>
        <v/>
      </c>
      <c r="FX669" s="510" t="str">
        <f>IF(_tag_month_day!BI665="","",_tag_month_day!BI665/100)</f>
        <v/>
      </c>
      <c r="FY669" s="510" t="str">
        <f>IF(_tag_month_day!BJ665="","",_tag_month_day!BJ665/100)</f>
        <v/>
      </c>
      <c r="FZ669" s="605" t="str">
        <f>IF(_tag_month_day!BK665="","",_tag_month_day!BK665/100)</f>
        <v/>
      </c>
      <c r="GA669" s="510" t="str">
        <f>IF(_tag_month_day!BL665="","",_tag_month_day!BL665/100)</f>
        <v/>
      </c>
      <c r="GB669" s="603" t="str">
        <f>IF(_tag_month_day!BM665="","",_tag_month_day!BM665/100)</f>
        <v/>
      </c>
      <c r="GC669" s="420" t="str">
        <f>IF(_tag_month_day!BN665="","",_tag_month_day!BN665/100)</f>
        <v/>
      </c>
      <c r="GD669" s="420" t="str">
        <f>IF(_tag_month_day!BO665="","",_tag_month_day!BO665/100)</f>
        <v/>
      </c>
      <c r="GE669" s="420" t="str">
        <f>IF(_tag_month_day!BP665="","",_tag_month_day!BP665/100)</f>
        <v/>
      </c>
      <c r="GF669" s="420" t="str">
        <f>IF(_tag_month_day!BQ665="","",_tag_month_day!BQ665/100)</f>
        <v/>
      </c>
      <c r="GG669" s="420" t="str">
        <f>IF(_tag_month_day!BR665="","",_tag_month_day!BR665/100)</f>
        <v/>
      </c>
      <c r="GH669" s="420" t="str">
        <f>IF(_tag_month_day!BS665="","",_tag_month_day!BS665/100)</f>
        <v/>
      </c>
      <c r="GI669" s="603" t="str">
        <f>IF(_tag_month_day!BT665="","",_tag_month_day!BT665/100)</f>
        <v/>
      </c>
      <c r="GJ669" s="612" t="str">
        <f>IF(_tag_month_day!BU665="","",_tag_month_day!BU665/100)</f>
        <v/>
      </c>
      <c r="GK669" s="620" t="str">
        <f>IF(_tag_month_day!BV665="",IF(_rlcf_month_day!A$2="","",_rlcf_month_day!A$2/100),_tag_month_day!BV665/100)</f>
        <v/>
      </c>
      <c r="GL669" s="620" t="str">
        <f>IF(_tag_month_day!BW665="",IF(_rlcf_month_day!B$2="","",_rlcf_month_day!B$2/100),_tag_month_day!BW665/100)</f>
        <v/>
      </c>
      <c r="GM669" s="621" t="str">
        <f>IF(_tag_month_day!BX665="",IF(_rlcf_month_day!C$2="","",_rlcf_month_day!C$2/100),_tag_month_day!BX665/100)</f>
        <v/>
      </c>
      <c r="GN669" s="620" t="str">
        <f>IF(_tag_month_day!BV665="",IF(_rlcf_month_day!A$2="","",_rlcf_month_day!A$2/100),_tag_month_day!BV665/100)</f>
        <v/>
      </c>
      <c r="GO669" s="620" t="str">
        <f>IF(_tag_month_day!BW665="",IF(_rlcf_month_day!B$2="","",_rlcf_month_day!B$2/100),_tag_month_day!BW665/100)</f>
        <v/>
      </c>
      <c r="GP669" s="620" t="str">
        <f>IF(_tag_month_day!CD665="",IF(_rlcf_month_day!E$2="","",_rlcf_month_day!E$2/100),_tag_month_day!CD665/100)</f>
        <v/>
      </c>
      <c r="GQ669" s="620" t="str">
        <f>IF(_tag_month_day!CE665="",IF(_rlcf_month_day!F$2="","",_rlcf_month_day!F$2/100),_tag_month_day!CE665/100)</f>
        <v/>
      </c>
      <c r="GR669" s="621" t="str">
        <f>IF(_tag_month_day!CF665="",IF(_rlcf_month_day!G$2="","",_rlcf_month_day!G$2/100),_tag_month_day!CF665/100)</f>
        <v/>
      </c>
      <c r="GS669" s="626">
        <f t="shared" ref="GS669:HH669" si="4063">GS668</f>
        <v>0.953</v>
      </c>
      <c r="GT669" s="626">
        <f t="shared" si="4063"/>
        <v>0.55</v>
      </c>
      <c r="GU669" s="626">
        <f t="shared" si="4063"/>
        <v>0.55</v>
      </c>
      <c r="GV669" s="626">
        <f t="shared" si="4063"/>
        <v>0.55</v>
      </c>
      <c r="GW669" s="626">
        <f t="shared" si="4063"/>
        <v>0.5</v>
      </c>
      <c r="GX669" s="626">
        <f t="shared" si="4063"/>
        <v>0.935</v>
      </c>
      <c r="GY669" s="626">
        <f t="shared" si="4063"/>
        <v>0.15</v>
      </c>
      <c r="GZ669" s="626">
        <f t="shared" si="4063"/>
        <v>1</v>
      </c>
      <c r="HA669" s="632">
        <f t="shared" si="4063"/>
        <v>0.047</v>
      </c>
      <c r="HB669" s="632">
        <f t="shared" si="4063"/>
        <v>0.45</v>
      </c>
      <c r="HC669" s="632">
        <f t="shared" si="4063"/>
        <v>0.45</v>
      </c>
      <c r="HD669" s="632">
        <f t="shared" si="4063"/>
        <v>0.45</v>
      </c>
      <c r="HE669" s="632">
        <f t="shared" si="4063"/>
        <v>0.5</v>
      </c>
      <c r="HF669" s="632">
        <f t="shared" si="4063"/>
        <v>0.065</v>
      </c>
      <c r="HG669" s="632">
        <f t="shared" si="4063"/>
        <v>0.85</v>
      </c>
      <c r="HH669" s="632">
        <f t="shared" si="4063"/>
        <v>0</v>
      </c>
      <c r="HI669" s="68">
        <f t="shared" si="3910"/>
        <v>0</v>
      </c>
      <c r="HJ669" s="68" t="e">
        <f t="shared" si="3941"/>
        <v>#VALUE!</v>
      </c>
      <c r="HK669" s="202">
        <f t="shared" si="3942"/>
        <v>0.85</v>
      </c>
      <c r="HL669" s="464">
        <f t="shared" si="3943"/>
        <v>550000</v>
      </c>
      <c r="HM669" s="464">
        <f t="shared" si="3944"/>
        <v>480000</v>
      </c>
      <c r="HN669" s="192" t="e">
        <f t="shared" si="3911"/>
        <v>#VALUE!</v>
      </c>
      <c r="HO669" s="192" t="e">
        <f>HN669*HK669*$HO$2/HL669*1000000</f>
        <v>#VALUE!</v>
      </c>
      <c r="HP669" s="192" t="e">
        <f>HN669*HK669*$HP$2/HM669*1000000</f>
        <v>#VALUE!</v>
      </c>
    </row>
    <row r="670" customFormat="1" spans="1:224">
      <c r="A670" s="381">
        <v>665</v>
      </c>
      <c r="B670" s="54">
        <f ca="1" t="shared" si="3945"/>
        <v>43644</v>
      </c>
      <c r="C670" s="57">
        <f t="shared" si="3946"/>
        <v>0.0416666666666667</v>
      </c>
      <c r="D670" s="68" t="str">
        <f ca="1" t="shared" si="3912"/>
        <v>中班</v>
      </c>
      <c r="E670" s="68" t="str">
        <f ca="1" t="shared" si="3913"/>
        <v>乙</v>
      </c>
      <c r="F670" s="68">
        <f ca="1">SUMPRODUCT((成本日报!$A$3:$A$95=计划!B670)*(成本日报!$B$3:$B$95=计划!$D670),成本日报!$C$3:$C$95)</f>
        <v>2</v>
      </c>
      <c r="G670" s="382">
        <f ca="1" t="shared" si="3947"/>
        <v>43644.6666666651</v>
      </c>
      <c r="H670" s="382">
        <f ca="1" t="shared" si="3914"/>
        <v>43644.6736111095</v>
      </c>
      <c r="I670" s="382">
        <f ca="1" t="shared" si="3915"/>
        <v>43644.6791666651</v>
      </c>
      <c r="J670" s="382">
        <f ca="1" t="shared" si="3916"/>
        <v>43644.7083333317</v>
      </c>
      <c r="K670" s="382">
        <f ca="1" t="shared" si="3917"/>
        <v>43644.7708333317</v>
      </c>
      <c r="L670" s="382">
        <f ca="1" t="shared" si="3918"/>
        <v>43644.7916666651</v>
      </c>
      <c r="M670" s="398" t="str">
        <f>IF(_tag_month_day!A666="","",_tag_month_day!A666)</f>
        <v/>
      </c>
      <c r="N670" s="398" t="str">
        <f>IF(_tag_month_day!B666="","",_tag_month_day!B666)</f>
        <v/>
      </c>
      <c r="O670" s="399" t="e">
        <f t="shared" si="3919"/>
        <v>#VALUE!</v>
      </c>
      <c r="P670" s="398" t="str">
        <f>IF(_tag_month_day!C666="","",_tag_month_day!C666)</f>
        <v/>
      </c>
      <c r="Q670" s="398" t="str">
        <f>IF(_tag_month_day!D666="","",_tag_month_day!D666)</f>
        <v/>
      </c>
      <c r="R670" s="416">
        <f>IF(_tag_month_day!CB666="",R669,_tag_month_day!CB666/100)</f>
        <v>0.07</v>
      </c>
      <c r="S670" s="417" t="str">
        <f>IF(_tag_month_day!E666="","",_tag_month_day!E666)</f>
        <v/>
      </c>
      <c r="T670" s="417" t="str">
        <f>IF(_tag_month_day!F666="","",_tag_month_day!F666)</f>
        <v/>
      </c>
      <c r="U670" s="418" t="e">
        <f t="shared" si="3873"/>
        <v>#VALUE!</v>
      </c>
      <c r="V670" s="53" t="e">
        <f t="shared" si="3874"/>
        <v>#VALUE!</v>
      </c>
      <c r="W670" s="419" t="str">
        <f>IF(_jhy_month_day!A666="","",_jhy_month_day!A666)</f>
        <v/>
      </c>
      <c r="X670" s="420" t="str">
        <f>IF(_jhy_month_day!B666="","",_jhy_month_day!B666/100)</f>
        <v/>
      </c>
      <c r="Y670" s="420" t="str">
        <f>IF(_jhy_month_day!C666="","",_jhy_month_day!C666/100)</f>
        <v/>
      </c>
      <c r="Z670" s="439">
        <f t="shared" si="3963"/>
        <v>167</v>
      </c>
      <c r="AA670" s="440" t="str">
        <f>IF(_tag_month_day!G666="","",_tag_month_day!G666/100)</f>
        <v/>
      </c>
      <c r="AB670" s="440" t="str">
        <f>IF(_tag_month_day!H666="","",_tag_month_day!H666/100)</f>
        <v/>
      </c>
      <c r="AC670" s="193">
        <f t="shared" si="3920"/>
        <v>1.59963432013121</v>
      </c>
      <c r="AD670" s="441" t="str">
        <f t="shared" si="3921"/>
        <v/>
      </c>
      <c r="AE670" s="442" t="str">
        <f t="shared" si="3922"/>
        <v/>
      </c>
      <c r="AF670" s="443">
        <v>1</v>
      </c>
      <c r="AG670" s="68" t="str">
        <f>IF(_duihao_month_day!A666="","",_duihao_month_day!A666)</f>
        <v/>
      </c>
      <c r="AH670" s="463">
        <f>IF(_gyk_month_day!B666="",AH669,_gyk_month_day!B666)</f>
        <v>820</v>
      </c>
      <c r="AI670" s="464"/>
      <c r="AJ670" s="68" t="str">
        <f>IF(_tag_month_day!I666="","",_tag_month_day!I666)</f>
        <v/>
      </c>
      <c r="AK670" s="465" t="str">
        <f>IF(_tzyy_month_day!A666="","",_tzyy_month_day!A666)</f>
        <v/>
      </c>
      <c r="AL670" s="465" t="str">
        <f>IF(_tzyy_month_day!B666="","",_tzyy_month_day!B666)</f>
        <v/>
      </c>
      <c r="AM670" s="465" t="str">
        <f>IF(_tzyy_month_day!C666="","",_tzyy_month_day!C666)</f>
        <v/>
      </c>
      <c r="AN670" s="466" t="str">
        <f>IF(_tag_month_day!CG666="","",_tag_month_day!CG666)</f>
        <v/>
      </c>
      <c r="AO670" s="466" t="str">
        <f>IF(_tag_month_day!CH666="","",_tag_month_day!CH666)</f>
        <v/>
      </c>
      <c r="AP670" s="486" t="e">
        <f t="shared" si="3923"/>
        <v>#VALUE!</v>
      </c>
      <c r="AQ670" s="487" t="str">
        <f>IF(_tag_month_day!J666="","",_tag_month_day!J666/100)</f>
        <v/>
      </c>
      <c r="AR670" s="488">
        <f t="shared" si="3924"/>
        <v>1.3</v>
      </c>
      <c r="AS670" s="489" t="e">
        <f t="shared" si="3875"/>
        <v>#VALUE!</v>
      </c>
      <c r="AT670" s="489">
        <f t="shared" si="3925"/>
        <v>0</v>
      </c>
      <c r="AU670" s="490" t="str">
        <f>IF(_tag_month_day!K666="","",_tag_month_day!K666)</f>
        <v/>
      </c>
      <c r="AV670" s="491" t="str">
        <f>IF(_tag_month_day!L666="","",_tag_month_day!L666/100)</f>
        <v/>
      </c>
      <c r="AW670" s="420">
        <f t="shared" si="3847"/>
        <v>0</v>
      </c>
      <c r="AX670" s="420">
        <f t="shared" si="3926"/>
        <v>0</v>
      </c>
      <c r="AY670" s="420" t="str">
        <f>IF(_tag_month_day!M666="","",_tag_month_day!M666/100)</f>
        <v/>
      </c>
      <c r="AZ670" s="420" t="str">
        <f>IF(_tag_month_day!N666="","",_tag_month_day!N666/100)</f>
        <v/>
      </c>
      <c r="BA670" s="420" t="str">
        <f>IF(_tag_month_day!O666="","",_tag_month_day!O666/100)</f>
        <v/>
      </c>
      <c r="BB670" s="496" t="str">
        <f>IF(_tag_month_day!P666="","",_tag_month_day!P666/100)</f>
        <v/>
      </c>
      <c r="BC670" s="496">
        <f t="shared" si="3927"/>
        <v>0</v>
      </c>
      <c r="BD670" s="496" t="str">
        <f>IF(_tag_month_day!Q666="","",_tag_month_day!Q666/100)</f>
        <v/>
      </c>
      <c r="BE670" s="510" t="str">
        <f>IF(_tag_month_day!R666="","",_tag_month_day!R666/100)</f>
        <v/>
      </c>
      <c r="BF670" s="413" t="str">
        <f>IF(_tag_month_day!CC666="","",_tag_month_day!CC666/100)</f>
        <v/>
      </c>
      <c r="BG670" s="511" t="e">
        <f t="shared" si="3876"/>
        <v>#VALUE!</v>
      </c>
      <c r="BH670" s="198">
        <f t="shared" si="3877"/>
        <v>0</v>
      </c>
      <c r="BI670" s="512" t="e">
        <f>IF(CX670=0,BI669,(DK670*查询!$R$5+DL670*查询!$Q$5+DM670*查询!$N$5+DN670*查询!$O$5+DO670*查询!$P$5)*AF670/CX670)</f>
        <v>#VALUE!</v>
      </c>
      <c r="BJ670" s="512" t="e">
        <f>IF(CX670=0,BJ669,(DP670*查询!$S$5+DQ670*查询!$T$5+DR670*查询!$U$5)*AF670/CX670)</f>
        <v>#VALUE!</v>
      </c>
      <c r="BK670" s="512">
        <f t="shared" si="3928"/>
        <v>1</v>
      </c>
      <c r="BL670" s="513" t="str">
        <f>IF(_cfyc_month_day!A666="","",_cfyc_month_day!A666)</f>
        <v/>
      </c>
      <c r="BM670" s="513" t="str">
        <f>IF(_cfyc_month_day!B666="","",_cfyc_month_day!B666)</f>
        <v/>
      </c>
      <c r="BN670" s="513" t="str">
        <f>IF(_cfyc_month_day!C666="","",_cfyc_month_day!C666)</f>
        <v/>
      </c>
      <c r="BO670" s="522" t="str">
        <f>IF(_cfyc_month_day!D666="","",_cfyc_month_day!D666)</f>
        <v/>
      </c>
      <c r="BP670" s="522" t="str">
        <f>IF(_cfyc_month_day!E666="","",_cfyc_month_day!E666)</f>
        <v/>
      </c>
      <c r="BQ670" s="522" t="str">
        <f>IF(_cfyc_month_day!F666="","",_cfyc_month_day!F666)</f>
        <v/>
      </c>
      <c r="BR670" s="513" t="str">
        <f>IF(_tag_month_day!T666="","",_tag_month_day!T666)</f>
        <v/>
      </c>
      <c r="BS670" s="513" t="str">
        <f>IF(_tag_month_day!U666="","",_tag_month_day!U666)</f>
        <v/>
      </c>
      <c r="BT670" s="523" t="str">
        <f t="shared" si="3929"/>
        <v/>
      </c>
      <c r="BU670" s="223" t="str">
        <f>IF(_tag_month_day!V666="","",_tag_month_day!V666)</f>
        <v/>
      </c>
      <c r="BV670" s="206" t="str">
        <f>IF(_tag_month_day!W666="","",_tag_month_day!W666)</f>
        <v/>
      </c>
      <c r="BW670" s="540" t="str">
        <f>IF(_tag_month_day!X666="","",_tag_month_day!X666)</f>
        <v/>
      </c>
      <c r="BX670" s="540" t="str">
        <f>IF(_tag_month_day!Y666="","",_tag_month_day!Y666)</f>
        <v/>
      </c>
      <c r="BY670" s="541">
        <f ca="1" t="shared" si="3930"/>
        <v>43644.7916666651</v>
      </c>
      <c r="BZ670" s="542"/>
      <c r="CA670" s="562" t="str">
        <f>IF(_jhy2_month_day!A666="","",_jhy2_month_day!A666)</f>
        <v/>
      </c>
      <c r="CB670" s="464" t="str">
        <f>IF(_jhy2_month_day!B666="","",_jhy2_month_day!B666)</f>
        <v/>
      </c>
      <c r="CC670" s="464" t="str">
        <f>IF(_jhy2_month_day!C666="","",_jhy2_month_day!C666)</f>
        <v/>
      </c>
      <c r="CD670" s="464" t="str">
        <f>IF(_jhy2_month_day!D666="","",_jhy2_month_day!D666)</f>
        <v/>
      </c>
      <c r="CE670" s="464" t="str">
        <f>IF(_jhy2_month_day!E666="","",_jhy2_month_day!E666)</f>
        <v/>
      </c>
      <c r="CF670" s="464" t="str">
        <f>IF(_jhy2_month_day!F666="","",_jhy2_month_day!F666)</f>
        <v/>
      </c>
      <c r="CG670" s="464" t="str">
        <f>IF(_jhy2_month_day!G666="","",_jhy2_month_day!G666)</f>
        <v/>
      </c>
      <c r="CH670" s="464" t="str">
        <f>IF(_jhy2_month_day!H666="","",_jhy2_month_day!H666)</f>
        <v/>
      </c>
      <c r="CI670" s="464" t="str">
        <f>IF(_jhy2_month_day!I666="","",_jhy2_month_day!I666)</f>
        <v/>
      </c>
      <c r="CJ670" s="464" t="str">
        <f>IF(_jhy2_month_day!J666="","",_jhy2_month_day!J666)</f>
        <v/>
      </c>
      <c r="CK670" s="464" t="str">
        <f>IF(_jhy2_month_day!K666="","",_jhy2_month_day!K666)</f>
        <v/>
      </c>
      <c r="CL670" s="562" t="str">
        <f>IF(_jhy2_month_day!L666="","",_jhy2_month_day!L666)</f>
        <v/>
      </c>
      <c r="CM670" s="562" t="str">
        <f>IF(_jhy2_month_day!M666="","",_jhy2_month_day!M666)</f>
        <v/>
      </c>
      <c r="CN670" s="562" t="str">
        <f>IF(_jhy2_month_day!N666="","",_jhy2_month_day!N666)</f>
        <v/>
      </c>
      <c r="CO670" s="562" t="str">
        <f>IF(_jhy2_month_day!O666="","",_jhy2_month_day!O666)</f>
        <v/>
      </c>
      <c r="CP670" s="562" t="str">
        <f>IF(_jhy2_month_day!P666="","",_jhy2_month_day!P666)</f>
        <v/>
      </c>
      <c r="CQ670" s="562" t="str">
        <f>IF(_jhy2_month_day!Q666="","",_jhy2_month_day!Q666)</f>
        <v/>
      </c>
      <c r="CR670" s="563" t="str">
        <f>IF(_jhy2_month_day!R666="","",_jhy2_month_day!R666)</f>
        <v/>
      </c>
      <c r="CS670" s="576" t="str">
        <f>IF(_jhy2_month_day!S666="","",_jhy2_month_day!S666)</f>
        <v/>
      </c>
      <c r="CT670" s="562" t="str">
        <f>IF(_jhy2_month_day!T666="","",_jhy2_month_day!T666)</f>
        <v/>
      </c>
      <c r="CU670" s="577" t="e">
        <f t="shared" si="3878"/>
        <v>#VALUE!</v>
      </c>
      <c r="CV670" s="198" t="e">
        <f t="shared" si="3879"/>
        <v>#VALUE!</v>
      </c>
      <c r="CW670" s="192" t="e">
        <f t="shared" si="3880"/>
        <v>#VALUE!</v>
      </c>
      <c r="CX670" s="192" t="e">
        <f t="shared" si="3881"/>
        <v>#VALUE!</v>
      </c>
      <c r="CY670" s="202" t="e">
        <f t="shared" si="3882"/>
        <v>#VALUE!</v>
      </c>
      <c r="CZ670" s="192" t="e">
        <f t="shared" ref="CZ670:DI670" si="4064">$AJ670*EF670</f>
        <v>#VALUE!</v>
      </c>
      <c r="DA670" s="192" t="e">
        <f t="shared" si="4064"/>
        <v>#VALUE!</v>
      </c>
      <c r="DB670" s="192" t="e">
        <f t="shared" si="4064"/>
        <v>#VALUE!</v>
      </c>
      <c r="DC670" s="192" t="e">
        <f t="shared" si="4064"/>
        <v>#VALUE!</v>
      </c>
      <c r="DD670" s="192" t="e">
        <f t="shared" si="4064"/>
        <v>#VALUE!</v>
      </c>
      <c r="DE670" s="192" t="e">
        <f t="shared" si="4064"/>
        <v>#VALUE!</v>
      </c>
      <c r="DF670" s="192" t="e">
        <f t="shared" si="4064"/>
        <v>#VALUE!</v>
      </c>
      <c r="DG670" s="192" t="e">
        <f t="shared" si="4064"/>
        <v>#VALUE!</v>
      </c>
      <c r="DH670" s="192" t="e">
        <f t="shared" si="4064"/>
        <v>#VALUE!</v>
      </c>
      <c r="DI670" s="192" t="e">
        <f t="shared" si="4064"/>
        <v>#VALUE!</v>
      </c>
      <c r="DJ670" s="192" t="e">
        <f t="shared" si="3884"/>
        <v>#VALUE!</v>
      </c>
      <c r="DK670" s="192" t="e">
        <f t="shared" si="3885"/>
        <v>#VALUE!</v>
      </c>
      <c r="DL670" s="192" t="e">
        <f t="shared" si="3886"/>
        <v>#VALUE!</v>
      </c>
      <c r="DM670" s="192" t="e">
        <f t="shared" si="3887"/>
        <v>#VALUE!</v>
      </c>
      <c r="DN670" s="192" t="e">
        <f t="shared" si="3888"/>
        <v>#VALUE!</v>
      </c>
      <c r="DO670" s="192" t="e">
        <f t="shared" si="3889"/>
        <v>#VALUE!</v>
      </c>
      <c r="DP670" s="192" t="e">
        <f t="shared" si="3890"/>
        <v>#VALUE!</v>
      </c>
      <c r="DQ670" s="192" t="e">
        <f t="shared" si="3891"/>
        <v>#VALUE!</v>
      </c>
      <c r="DR670" s="192" t="e">
        <f t="shared" si="3892"/>
        <v>#VALUE!</v>
      </c>
      <c r="DS670" s="192" t="e">
        <f t="shared" si="3893"/>
        <v>#VALUE!</v>
      </c>
      <c r="DT670" s="192" t="e">
        <f t="shared" si="3894"/>
        <v>#VALUE!</v>
      </c>
      <c r="DU670" s="192" t="e">
        <f t="shared" si="3895"/>
        <v>#VALUE!</v>
      </c>
      <c r="DV670" s="198" t="e">
        <f t="shared" si="3896"/>
        <v>#VALUE!</v>
      </c>
      <c r="DW670" s="198" t="e">
        <f t="shared" si="3897"/>
        <v>#DIV/0!</v>
      </c>
      <c r="DX670" s="198" t="e">
        <f t="shared" si="3898"/>
        <v>#DIV/0!</v>
      </c>
      <c r="DY670" s="198" t="e">
        <f t="shared" si="3899"/>
        <v>#VALUE!</v>
      </c>
      <c r="DZ670" s="198" t="e">
        <f t="shared" si="3900"/>
        <v>#VALUE!</v>
      </c>
      <c r="EA670" s="198" t="e">
        <f t="shared" si="3901"/>
        <v>#VALUE!</v>
      </c>
      <c r="EB670" s="198" t="e">
        <f t="shared" si="3902"/>
        <v>#VALUE!</v>
      </c>
      <c r="EC670" s="198" t="e">
        <f t="shared" si="3903"/>
        <v>#DIV/0!</v>
      </c>
      <c r="ED670" s="198" t="e">
        <f t="shared" si="3904"/>
        <v>#VALUE!</v>
      </c>
      <c r="EE670" s="198" t="e">
        <f t="shared" si="3905"/>
        <v>#VALUE!</v>
      </c>
      <c r="EF670" s="198" t="e">
        <f t="shared" ref="EF670:EO670" si="4065">DV670/SUM($DV670:$EE670)</f>
        <v>#VALUE!</v>
      </c>
      <c r="EG670" s="198" t="e">
        <f t="shared" si="4065"/>
        <v>#DIV/0!</v>
      </c>
      <c r="EH670" s="198" t="e">
        <f t="shared" si="4065"/>
        <v>#DIV/0!</v>
      </c>
      <c r="EI670" s="198" t="e">
        <f t="shared" si="4065"/>
        <v>#VALUE!</v>
      </c>
      <c r="EJ670" s="198" t="e">
        <f t="shared" si="4065"/>
        <v>#VALUE!</v>
      </c>
      <c r="EK670" s="198" t="e">
        <f t="shared" si="4065"/>
        <v>#VALUE!</v>
      </c>
      <c r="EL670" s="198" t="e">
        <f t="shared" si="4065"/>
        <v>#VALUE!</v>
      </c>
      <c r="EM670" s="198" t="e">
        <f t="shared" si="4065"/>
        <v>#DIV/0!</v>
      </c>
      <c r="EN670" s="198" t="e">
        <f t="shared" si="4065"/>
        <v>#VALUE!</v>
      </c>
      <c r="EO670" s="198" t="e">
        <f t="shared" si="4065"/>
        <v>#VALUE!</v>
      </c>
      <c r="EP670" s="511">
        <f t="shared" ref="EP670:EW670" si="4066">EP669</f>
        <v>0.08</v>
      </c>
      <c r="EQ670" s="511">
        <f t="shared" si="4066"/>
        <v>0.015</v>
      </c>
      <c r="ER670" s="511">
        <f t="shared" si="4066"/>
        <v>0.015</v>
      </c>
      <c r="ES670" s="511">
        <f t="shared" si="4066"/>
        <v>0.015</v>
      </c>
      <c r="ET670" s="511">
        <f t="shared" si="4066"/>
        <v>0.015</v>
      </c>
      <c r="EU670" s="511">
        <f t="shared" si="4066"/>
        <v>0.09</v>
      </c>
      <c r="EV670" s="511">
        <f t="shared" si="4066"/>
        <v>0.09</v>
      </c>
      <c r="EW670" s="511">
        <f t="shared" si="4066"/>
        <v>0.09</v>
      </c>
      <c r="EX670" s="420" t="str">
        <f>IF(_tag_month_day!AS666="","",_tag_month_day!AS666/100)</f>
        <v/>
      </c>
      <c r="EY670" s="420" t="str">
        <f>IF(_tag_month_day!AT666="","",_tag_month_day!AT666/100)</f>
        <v/>
      </c>
      <c r="EZ670" s="420" t="str">
        <f>IF(_tag_month_day!AU666="","",_tag_month_day!AU666/100)</f>
        <v/>
      </c>
      <c r="FA670" s="420" t="str">
        <f>IF(_tag_month_day!AV666="","",_tag_month_day!AV666/100)</f>
        <v/>
      </c>
      <c r="FB670" s="420" t="str">
        <f>IF(_tag_month_day!AW666="","",_tag_month_day!AW666/100)</f>
        <v/>
      </c>
      <c r="FC670" s="420" t="str">
        <f>IF(_tag_month_day!AX666="","",_tag_month_day!AX666/100)</f>
        <v/>
      </c>
      <c r="FD670" s="510">
        <f t="shared" si="3934"/>
        <v>0.33</v>
      </c>
      <c r="FE670" s="510">
        <f t="shared" si="3935"/>
        <v>0.19</v>
      </c>
      <c r="FF670" s="510">
        <f t="shared" si="3936"/>
        <v>0.003</v>
      </c>
      <c r="FG670" s="510">
        <f t="shared" si="3937"/>
        <v>0</v>
      </c>
      <c r="FH670" s="603">
        <f t="shared" si="3938"/>
        <v>0.0001</v>
      </c>
      <c r="FI670" s="510">
        <f t="shared" ref="FI670:FR670" si="4067">FI669</f>
        <v>0.41</v>
      </c>
      <c r="FJ670" s="510">
        <f t="shared" si="4067"/>
        <v>0.11</v>
      </c>
      <c r="FK670" s="510">
        <f t="shared" si="4067"/>
        <v>0.015</v>
      </c>
      <c r="FL670" s="510">
        <f t="shared" si="4067"/>
        <v>0</v>
      </c>
      <c r="FM670" s="603">
        <f t="shared" si="4067"/>
        <v>0.0001</v>
      </c>
      <c r="FN670" s="510" t="str">
        <f>IF(_tag_month_day!AY666="","",_tag_month_day!AY666/100)</f>
        <v/>
      </c>
      <c r="FO670" s="510" t="str">
        <f>IF(_tag_month_day!AZ666="","",_tag_month_day!AZ666/100)</f>
        <v/>
      </c>
      <c r="FP670" s="510" t="str">
        <f>IF(_tag_month_day!BA666="","",_tag_month_day!BA666/100)</f>
        <v/>
      </c>
      <c r="FQ670" s="510" t="str">
        <f>IF(_tag_month_day!BB666="","",_tag_month_day!BB666/100)</f>
        <v/>
      </c>
      <c r="FR670" s="603" t="str">
        <f>IF(_tag_month_day!BC666="","",_tag_month_day!BC666/100)</f>
        <v/>
      </c>
      <c r="FS670" s="510" t="str">
        <f>IF(_tag_month_day!BD666="","",_tag_month_day!BD666/100)</f>
        <v/>
      </c>
      <c r="FT670" s="510" t="str">
        <f>IF(_tag_month_day!BE666="","",_tag_month_day!BE666/100)</f>
        <v/>
      </c>
      <c r="FU670" s="510" t="str">
        <f>IF(_tag_month_day!BF666="","",_tag_month_day!BF666/100)</f>
        <v/>
      </c>
      <c r="FV670" s="510" t="str">
        <f>IF(_tag_month_day!BG666="","",_tag_month_day!BG666/100)</f>
        <v/>
      </c>
      <c r="FW670" s="603" t="str">
        <f>IF(_tag_month_day!BH666="","",_tag_month_day!BH666/100)</f>
        <v/>
      </c>
      <c r="FX670" s="510" t="str">
        <f>IF(_tag_month_day!BI666="","",_tag_month_day!BI666/100)</f>
        <v/>
      </c>
      <c r="FY670" s="510" t="str">
        <f>IF(_tag_month_day!BJ666="","",_tag_month_day!BJ666/100)</f>
        <v/>
      </c>
      <c r="FZ670" s="605" t="str">
        <f>IF(_tag_month_day!BK666="","",_tag_month_day!BK666/100)</f>
        <v/>
      </c>
      <c r="GA670" s="510" t="str">
        <f>IF(_tag_month_day!BL666="","",_tag_month_day!BL666/100)</f>
        <v/>
      </c>
      <c r="GB670" s="603" t="str">
        <f>IF(_tag_month_day!BM666="","",_tag_month_day!BM666/100)</f>
        <v/>
      </c>
      <c r="GC670" s="420" t="str">
        <f>IF(_tag_month_day!BN666="","",_tag_month_day!BN666/100)</f>
        <v/>
      </c>
      <c r="GD670" s="420" t="str">
        <f>IF(_tag_month_day!BO666="","",_tag_month_day!BO666/100)</f>
        <v/>
      </c>
      <c r="GE670" s="420" t="str">
        <f>IF(_tag_month_day!BP666="","",_tag_month_day!BP666/100)</f>
        <v/>
      </c>
      <c r="GF670" s="420" t="str">
        <f>IF(_tag_month_day!BQ666="","",_tag_month_day!BQ666/100)</f>
        <v/>
      </c>
      <c r="GG670" s="420" t="str">
        <f>IF(_tag_month_day!BR666="","",_tag_month_day!BR666/100)</f>
        <v/>
      </c>
      <c r="GH670" s="420" t="str">
        <f>IF(_tag_month_day!BS666="","",_tag_month_day!BS666/100)</f>
        <v/>
      </c>
      <c r="GI670" s="603" t="str">
        <f>IF(_tag_month_day!BT666="","",_tag_month_day!BT666/100)</f>
        <v/>
      </c>
      <c r="GJ670" s="612" t="str">
        <f>IF(_tag_month_day!BU666="","",_tag_month_day!BU666/100)</f>
        <v/>
      </c>
      <c r="GK670" s="620" t="str">
        <f>IF(_tag_month_day!BV666="",IF(_rlcf_month_day!A$2="","",_rlcf_month_day!A$2/100),_tag_month_day!BV666/100)</f>
        <v/>
      </c>
      <c r="GL670" s="620" t="str">
        <f>IF(_tag_month_day!BW666="",IF(_rlcf_month_day!B$2="","",_rlcf_month_day!B$2/100),_tag_month_day!BW666/100)</f>
        <v/>
      </c>
      <c r="GM670" s="621" t="str">
        <f>IF(_tag_month_day!BX666="",IF(_rlcf_month_day!C$2="","",_rlcf_month_day!C$2/100),_tag_month_day!BX666/100)</f>
        <v/>
      </c>
      <c r="GN670" s="620" t="str">
        <f>IF(_tag_month_day!BV666="",IF(_rlcf_month_day!A$2="","",_rlcf_month_day!A$2/100),_tag_month_day!BV666/100)</f>
        <v/>
      </c>
      <c r="GO670" s="620" t="str">
        <f>IF(_tag_month_day!BW666="",IF(_rlcf_month_day!B$2="","",_rlcf_month_day!B$2/100),_tag_month_day!BW666/100)</f>
        <v/>
      </c>
      <c r="GP670" s="620" t="str">
        <f>IF(_tag_month_day!CD666="",IF(_rlcf_month_day!E$2="","",_rlcf_month_day!E$2/100),_tag_month_day!CD666/100)</f>
        <v/>
      </c>
      <c r="GQ670" s="620" t="str">
        <f>IF(_tag_month_day!CE666="",IF(_rlcf_month_day!F$2="","",_rlcf_month_day!F$2/100),_tag_month_day!CE666/100)</f>
        <v/>
      </c>
      <c r="GR670" s="621" t="str">
        <f>IF(_tag_month_day!CF666="",IF(_rlcf_month_day!G$2="","",_rlcf_month_day!G$2/100),_tag_month_day!CF666/100)</f>
        <v/>
      </c>
      <c r="GS670" s="626">
        <f t="shared" ref="GS670:HH670" si="4068">GS669</f>
        <v>0.953</v>
      </c>
      <c r="GT670" s="626">
        <f t="shared" si="4068"/>
        <v>0.55</v>
      </c>
      <c r="GU670" s="626">
        <f t="shared" si="4068"/>
        <v>0.55</v>
      </c>
      <c r="GV670" s="626">
        <f t="shared" si="4068"/>
        <v>0.55</v>
      </c>
      <c r="GW670" s="626">
        <f t="shared" si="4068"/>
        <v>0.5</v>
      </c>
      <c r="GX670" s="626">
        <f t="shared" si="4068"/>
        <v>0.935</v>
      </c>
      <c r="GY670" s="626">
        <f t="shared" si="4068"/>
        <v>0.15</v>
      </c>
      <c r="GZ670" s="626">
        <f t="shared" si="4068"/>
        <v>1</v>
      </c>
      <c r="HA670" s="632">
        <f t="shared" si="4068"/>
        <v>0.047</v>
      </c>
      <c r="HB670" s="632">
        <f t="shared" si="4068"/>
        <v>0.45</v>
      </c>
      <c r="HC670" s="632">
        <f t="shared" si="4068"/>
        <v>0.45</v>
      </c>
      <c r="HD670" s="632">
        <f t="shared" si="4068"/>
        <v>0.45</v>
      </c>
      <c r="HE670" s="632">
        <f t="shared" si="4068"/>
        <v>0.5</v>
      </c>
      <c r="HF670" s="632">
        <f t="shared" si="4068"/>
        <v>0.065</v>
      </c>
      <c r="HG670" s="632">
        <f t="shared" si="4068"/>
        <v>0.85</v>
      </c>
      <c r="HH670" s="632">
        <f t="shared" si="4068"/>
        <v>0</v>
      </c>
      <c r="HI670" s="68">
        <f t="shared" si="3910"/>
        <v>0</v>
      </c>
      <c r="HJ670" s="68" t="e">
        <f t="shared" si="3941"/>
        <v>#VALUE!</v>
      </c>
      <c r="HK670" s="202">
        <f t="shared" si="3942"/>
        <v>0.85</v>
      </c>
      <c r="HL670" s="464">
        <f t="shared" si="3943"/>
        <v>550000</v>
      </c>
      <c r="HM670" s="464">
        <f t="shared" si="3944"/>
        <v>480000</v>
      </c>
      <c r="HN670" s="192" t="e">
        <f t="shared" si="3911"/>
        <v>#VALUE!</v>
      </c>
      <c r="HO670" s="192" t="e">
        <f>HN670*HK670*$HO$2/HL670*1000000</f>
        <v>#VALUE!</v>
      </c>
      <c r="HP670" s="192" t="e">
        <f>HN670*HK670*$HP$2/HM670*1000000</f>
        <v>#VALUE!</v>
      </c>
    </row>
    <row r="671" customFormat="1" spans="1:224">
      <c r="A671" s="381">
        <v>666</v>
      </c>
      <c r="B671" s="54">
        <f ca="1" t="shared" si="3945"/>
        <v>43644</v>
      </c>
      <c r="C671" s="57">
        <f t="shared" si="3946"/>
        <v>0.0416666666666667</v>
      </c>
      <c r="D671" s="68" t="str">
        <f ca="1" t="shared" si="3912"/>
        <v>中班</v>
      </c>
      <c r="E671" s="68" t="str">
        <f ca="1" t="shared" si="3913"/>
        <v>乙</v>
      </c>
      <c r="F671" s="68">
        <f ca="1">SUMPRODUCT((成本日报!$A$3:$A$95=计划!B671)*(成本日报!$B$3:$B$95=计划!$D671),成本日报!$C$3:$C$95)</f>
        <v>2</v>
      </c>
      <c r="G671" s="382">
        <f ca="1" t="shared" si="3947"/>
        <v>43644.7083333317</v>
      </c>
      <c r="H671" s="382">
        <f ca="1" t="shared" si="3914"/>
        <v>43644.7152777762</v>
      </c>
      <c r="I671" s="382">
        <f ca="1" t="shared" si="3915"/>
        <v>43644.7208333317</v>
      </c>
      <c r="J671" s="382">
        <f ca="1" t="shared" si="3916"/>
        <v>43644.7499999984</v>
      </c>
      <c r="K671" s="382">
        <f ca="1" t="shared" si="3917"/>
        <v>43644.8124999984</v>
      </c>
      <c r="L671" s="382">
        <f ca="1" t="shared" si="3918"/>
        <v>43644.8333333317</v>
      </c>
      <c r="M671" s="398" t="str">
        <f>IF(_tag_month_day!A667="","",_tag_month_day!A667)</f>
        <v/>
      </c>
      <c r="N671" s="398" t="str">
        <f>IF(_tag_month_day!B667="","",_tag_month_day!B667)</f>
        <v/>
      </c>
      <c r="O671" s="399" t="e">
        <f t="shared" si="3919"/>
        <v>#VALUE!</v>
      </c>
      <c r="P671" s="398" t="str">
        <f>IF(_tag_month_day!C667="","",_tag_month_day!C667)</f>
        <v/>
      </c>
      <c r="Q671" s="398" t="str">
        <f>IF(_tag_month_day!D667="","",_tag_month_day!D667)</f>
        <v/>
      </c>
      <c r="R671" s="416">
        <f>IF(_tag_month_day!CB667="",R670,_tag_month_day!CB667/100)</f>
        <v>0.07</v>
      </c>
      <c r="S671" s="417" t="str">
        <f>IF(_tag_month_day!E667="","",_tag_month_day!E667)</f>
        <v/>
      </c>
      <c r="T671" s="417" t="str">
        <f>IF(_tag_month_day!F667="","",_tag_month_day!F667)</f>
        <v/>
      </c>
      <c r="U671" s="418" t="e">
        <f t="shared" si="3873"/>
        <v>#VALUE!</v>
      </c>
      <c r="V671" s="53" t="e">
        <f t="shared" si="3874"/>
        <v>#VALUE!</v>
      </c>
      <c r="W671" s="419" t="str">
        <f>IF(_jhy_month_day!A667="","",_jhy_month_day!A667)</f>
        <v/>
      </c>
      <c r="X671" s="420" t="str">
        <f>IF(_jhy_month_day!B667="","",_jhy_month_day!B667/100)</f>
        <v/>
      </c>
      <c r="Y671" s="420" t="str">
        <f>IF(_jhy_month_day!C667="","",_jhy_month_day!C667/100)</f>
        <v/>
      </c>
      <c r="Z671" s="439">
        <f t="shared" si="3963"/>
        <v>167</v>
      </c>
      <c r="AA671" s="440" t="str">
        <f>IF(_tag_month_day!G667="","",_tag_month_day!G667/100)</f>
        <v/>
      </c>
      <c r="AB671" s="440" t="str">
        <f>IF(_tag_month_day!H667="","",_tag_month_day!H667/100)</f>
        <v/>
      </c>
      <c r="AC671" s="193">
        <f t="shared" si="3920"/>
        <v>1.59963432013121</v>
      </c>
      <c r="AD671" s="441" t="str">
        <f t="shared" si="3921"/>
        <v/>
      </c>
      <c r="AE671" s="442" t="str">
        <f t="shared" si="3922"/>
        <v/>
      </c>
      <c r="AF671" s="443">
        <v>1</v>
      </c>
      <c r="AG671" s="68" t="str">
        <f>IF(_duihao_month_day!A667="","",_duihao_month_day!A667)</f>
        <v/>
      </c>
      <c r="AH671" s="463">
        <f>IF(_gyk_month_day!B667="",AH670,_gyk_month_day!B667)</f>
        <v>820</v>
      </c>
      <c r="AI671" s="464"/>
      <c r="AJ671" s="68" t="str">
        <f>IF(_tag_month_day!I667="","",_tag_month_day!I667)</f>
        <v/>
      </c>
      <c r="AK671" s="465" t="str">
        <f>IF(_tzyy_month_day!A667="","",_tzyy_month_day!A667)</f>
        <v/>
      </c>
      <c r="AL671" s="465" t="str">
        <f>IF(_tzyy_month_day!B667="","",_tzyy_month_day!B667)</f>
        <v/>
      </c>
      <c r="AM671" s="465" t="str">
        <f>IF(_tzyy_month_day!C667="","",_tzyy_month_day!C667)</f>
        <v/>
      </c>
      <c r="AN671" s="466" t="str">
        <f>IF(_tag_month_day!CG667="","",_tag_month_day!CG667)</f>
        <v/>
      </c>
      <c r="AO671" s="466" t="str">
        <f>IF(_tag_month_day!CH667="","",_tag_month_day!CH667)</f>
        <v/>
      </c>
      <c r="AP671" s="486" t="e">
        <f t="shared" si="3923"/>
        <v>#VALUE!</v>
      </c>
      <c r="AQ671" s="487" t="str">
        <f>IF(_tag_month_day!J667="","",_tag_month_day!J667/100)</f>
        <v/>
      </c>
      <c r="AR671" s="488">
        <f t="shared" si="3924"/>
        <v>1.3</v>
      </c>
      <c r="AS671" s="489" t="e">
        <f t="shared" si="3875"/>
        <v>#VALUE!</v>
      </c>
      <c r="AT671" s="489">
        <f t="shared" si="3925"/>
        <v>0</v>
      </c>
      <c r="AU671" s="490" t="str">
        <f>IF(_tag_month_day!K667="","",_tag_month_day!K667)</f>
        <v/>
      </c>
      <c r="AV671" s="491" t="str">
        <f>IF(_tag_month_day!L667="","",_tag_month_day!L667/100)</f>
        <v/>
      </c>
      <c r="AW671" s="420">
        <f t="shared" si="3847"/>
        <v>0</v>
      </c>
      <c r="AX671" s="420">
        <f t="shared" si="3926"/>
        <v>0</v>
      </c>
      <c r="AY671" s="420" t="str">
        <f>IF(_tag_month_day!M667="","",_tag_month_day!M667/100)</f>
        <v/>
      </c>
      <c r="AZ671" s="420" t="str">
        <f>IF(_tag_month_day!N667="","",_tag_month_day!N667/100)</f>
        <v/>
      </c>
      <c r="BA671" s="420" t="str">
        <f>IF(_tag_month_day!O667="","",_tag_month_day!O667/100)</f>
        <v/>
      </c>
      <c r="BB671" s="496" t="str">
        <f>IF(_tag_month_day!P667="","",_tag_month_day!P667/100)</f>
        <v/>
      </c>
      <c r="BC671" s="496">
        <f t="shared" si="3927"/>
        <v>0</v>
      </c>
      <c r="BD671" s="496" t="str">
        <f>IF(_tag_month_day!Q667="","",_tag_month_day!Q667/100)</f>
        <v/>
      </c>
      <c r="BE671" s="510" t="str">
        <f>IF(_tag_month_day!R667="","",_tag_month_day!R667/100)</f>
        <v/>
      </c>
      <c r="BF671" s="413" t="str">
        <f>IF(_tag_month_day!CC667="","",_tag_month_day!CC667/100)</f>
        <v/>
      </c>
      <c r="BG671" s="511" t="e">
        <f t="shared" si="3876"/>
        <v>#VALUE!</v>
      </c>
      <c r="BH671" s="198">
        <f t="shared" si="3877"/>
        <v>0</v>
      </c>
      <c r="BI671" s="512" t="e">
        <f>IF(CX671=0,BI670,(DK671*查询!$R$5+DL671*查询!$Q$5+DM671*查询!$N$5+DN671*查询!$O$5+DO671*查询!$P$5)*AF671/CX671)</f>
        <v>#VALUE!</v>
      </c>
      <c r="BJ671" s="512" t="e">
        <f>IF(CX671=0,BJ670,(DP671*查询!$S$5+DQ671*查询!$T$5+DR671*查询!$U$5)*AF671/CX671)</f>
        <v>#VALUE!</v>
      </c>
      <c r="BK671" s="512">
        <f t="shared" si="3928"/>
        <v>1</v>
      </c>
      <c r="BL671" s="513" t="str">
        <f>IF(_cfyc_month_day!A667="","",_cfyc_month_day!A667)</f>
        <v/>
      </c>
      <c r="BM671" s="513" t="str">
        <f>IF(_cfyc_month_day!B667="","",_cfyc_month_day!B667)</f>
        <v/>
      </c>
      <c r="BN671" s="513" t="str">
        <f>IF(_cfyc_month_day!C667="","",_cfyc_month_day!C667)</f>
        <v/>
      </c>
      <c r="BO671" s="522" t="str">
        <f>IF(_cfyc_month_day!D667="","",_cfyc_month_day!D667)</f>
        <v/>
      </c>
      <c r="BP671" s="522" t="str">
        <f>IF(_cfyc_month_day!E667="","",_cfyc_month_day!E667)</f>
        <v/>
      </c>
      <c r="BQ671" s="522" t="str">
        <f>IF(_cfyc_month_day!F667="","",_cfyc_month_day!F667)</f>
        <v/>
      </c>
      <c r="BR671" s="513" t="str">
        <f>IF(_tag_month_day!T667="","",_tag_month_day!T667)</f>
        <v/>
      </c>
      <c r="BS671" s="513" t="str">
        <f>IF(_tag_month_day!U667="","",_tag_month_day!U667)</f>
        <v/>
      </c>
      <c r="BT671" s="523" t="str">
        <f t="shared" si="3929"/>
        <v/>
      </c>
      <c r="BU671" s="223" t="str">
        <f>IF(_tag_month_day!V667="","",_tag_month_day!V667)</f>
        <v/>
      </c>
      <c r="BV671" s="206" t="str">
        <f>IF(_tag_month_day!W667="","",_tag_month_day!W667)</f>
        <v/>
      </c>
      <c r="BW671" s="540" t="str">
        <f>IF(_tag_month_day!X667="","",_tag_month_day!X667)</f>
        <v/>
      </c>
      <c r="BX671" s="540" t="str">
        <f>IF(_tag_month_day!Y667="","",_tag_month_day!Y667)</f>
        <v/>
      </c>
      <c r="BY671" s="541">
        <f ca="1" t="shared" si="3930"/>
        <v>43644.8333333317</v>
      </c>
      <c r="BZ671" s="542"/>
      <c r="CA671" s="562" t="str">
        <f>IF(_jhy2_month_day!A667="","",_jhy2_month_day!A667)</f>
        <v/>
      </c>
      <c r="CB671" s="464" t="str">
        <f>IF(_jhy2_month_day!B667="","",_jhy2_month_day!B667)</f>
        <v/>
      </c>
      <c r="CC671" s="464" t="str">
        <f>IF(_jhy2_month_day!C667="","",_jhy2_month_day!C667)</f>
        <v/>
      </c>
      <c r="CD671" s="464" t="str">
        <f>IF(_jhy2_month_day!D667="","",_jhy2_month_day!D667)</f>
        <v/>
      </c>
      <c r="CE671" s="464" t="str">
        <f>IF(_jhy2_month_day!E667="","",_jhy2_month_day!E667)</f>
        <v/>
      </c>
      <c r="CF671" s="464" t="str">
        <f>IF(_jhy2_month_day!F667="","",_jhy2_month_day!F667)</f>
        <v/>
      </c>
      <c r="CG671" s="464" t="str">
        <f>IF(_jhy2_month_day!G667="","",_jhy2_month_day!G667)</f>
        <v/>
      </c>
      <c r="CH671" s="464" t="str">
        <f>IF(_jhy2_month_day!H667="","",_jhy2_month_day!H667)</f>
        <v/>
      </c>
      <c r="CI671" s="464" t="str">
        <f>IF(_jhy2_month_day!I667="","",_jhy2_month_day!I667)</f>
        <v/>
      </c>
      <c r="CJ671" s="464" t="str">
        <f>IF(_jhy2_month_day!J667="","",_jhy2_month_day!J667)</f>
        <v/>
      </c>
      <c r="CK671" s="464" t="str">
        <f>IF(_jhy2_month_day!K667="","",_jhy2_month_day!K667)</f>
        <v/>
      </c>
      <c r="CL671" s="562" t="str">
        <f>IF(_jhy2_month_day!L667="","",_jhy2_month_day!L667)</f>
        <v/>
      </c>
      <c r="CM671" s="562" t="str">
        <f>IF(_jhy2_month_day!M667="","",_jhy2_month_day!M667)</f>
        <v/>
      </c>
      <c r="CN671" s="562" t="str">
        <f>IF(_jhy2_month_day!N667="","",_jhy2_month_day!N667)</f>
        <v/>
      </c>
      <c r="CO671" s="562" t="str">
        <f>IF(_jhy2_month_day!O667="","",_jhy2_month_day!O667)</f>
        <v/>
      </c>
      <c r="CP671" s="562" t="str">
        <f>IF(_jhy2_month_day!P667="","",_jhy2_month_day!P667)</f>
        <v/>
      </c>
      <c r="CQ671" s="562" t="str">
        <f>IF(_jhy2_month_day!Q667="","",_jhy2_month_day!Q667)</f>
        <v/>
      </c>
      <c r="CR671" s="563" t="str">
        <f>IF(_jhy2_month_day!R667="","",_jhy2_month_day!R667)</f>
        <v/>
      </c>
      <c r="CS671" s="576" t="str">
        <f>IF(_jhy2_month_day!S667="","",_jhy2_month_day!S667)</f>
        <v/>
      </c>
      <c r="CT671" s="562" t="str">
        <f>IF(_jhy2_month_day!T667="","",_jhy2_month_day!T667)</f>
        <v/>
      </c>
      <c r="CU671" s="577" t="e">
        <f t="shared" si="3878"/>
        <v>#VALUE!</v>
      </c>
      <c r="CV671" s="198" t="e">
        <f t="shared" si="3879"/>
        <v>#VALUE!</v>
      </c>
      <c r="CW671" s="192" t="e">
        <f t="shared" si="3880"/>
        <v>#VALUE!</v>
      </c>
      <c r="CX671" s="192" t="e">
        <f t="shared" si="3881"/>
        <v>#VALUE!</v>
      </c>
      <c r="CY671" s="202" t="e">
        <f t="shared" si="3882"/>
        <v>#VALUE!</v>
      </c>
      <c r="CZ671" s="192" t="e">
        <f t="shared" ref="CZ671:DI671" si="4069">$AJ671*EF671</f>
        <v>#VALUE!</v>
      </c>
      <c r="DA671" s="192" t="e">
        <f t="shared" si="4069"/>
        <v>#VALUE!</v>
      </c>
      <c r="DB671" s="192" t="e">
        <f t="shared" si="4069"/>
        <v>#VALUE!</v>
      </c>
      <c r="DC671" s="192" t="e">
        <f t="shared" si="4069"/>
        <v>#VALUE!</v>
      </c>
      <c r="DD671" s="192" t="e">
        <f t="shared" si="4069"/>
        <v>#VALUE!</v>
      </c>
      <c r="DE671" s="192" t="e">
        <f t="shared" si="4069"/>
        <v>#VALUE!</v>
      </c>
      <c r="DF671" s="192" t="e">
        <f t="shared" si="4069"/>
        <v>#VALUE!</v>
      </c>
      <c r="DG671" s="192" t="e">
        <f t="shared" si="4069"/>
        <v>#VALUE!</v>
      </c>
      <c r="DH671" s="192" t="e">
        <f t="shared" si="4069"/>
        <v>#VALUE!</v>
      </c>
      <c r="DI671" s="192" t="e">
        <f t="shared" si="4069"/>
        <v>#VALUE!</v>
      </c>
      <c r="DJ671" s="192" t="e">
        <f t="shared" si="3884"/>
        <v>#VALUE!</v>
      </c>
      <c r="DK671" s="192" t="e">
        <f t="shared" si="3885"/>
        <v>#VALUE!</v>
      </c>
      <c r="DL671" s="192" t="e">
        <f t="shared" si="3886"/>
        <v>#VALUE!</v>
      </c>
      <c r="DM671" s="192" t="e">
        <f t="shared" si="3887"/>
        <v>#VALUE!</v>
      </c>
      <c r="DN671" s="192" t="e">
        <f t="shared" si="3888"/>
        <v>#VALUE!</v>
      </c>
      <c r="DO671" s="192" t="e">
        <f t="shared" si="3889"/>
        <v>#VALUE!</v>
      </c>
      <c r="DP671" s="192" t="e">
        <f t="shared" si="3890"/>
        <v>#VALUE!</v>
      </c>
      <c r="DQ671" s="192" t="e">
        <f t="shared" si="3891"/>
        <v>#VALUE!</v>
      </c>
      <c r="DR671" s="192" t="e">
        <f t="shared" si="3892"/>
        <v>#VALUE!</v>
      </c>
      <c r="DS671" s="192" t="e">
        <f t="shared" si="3893"/>
        <v>#VALUE!</v>
      </c>
      <c r="DT671" s="192" t="e">
        <f t="shared" si="3894"/>
        <v>#VALUE!</v>
      </c>
      <c r="DU671" s="192" t="e">
        <f t="shared" si="3895"/>
        <v>#VALUE!</v>
      </c>
      <c r="DV671" s="198" t="e">
        <f t="shared" si="3896"/>
        <v>#VALUE!</v>
      </c>
      <c r="DW671" s="198" t="e">
        <f t="shared" si="3897"/>
        <v>#DIV/0!</v>
      </c>
      <c r="DX671" s="198" t="e">
        <f t="shared" si="3898"/>
        <v>#DIV/0!</v>
      </c>
      <c r="DY671" s="198" t="e">
        <f t="shared" si="3899"/>
        <v>#VALUE!</v>
      </c>
      <c r="DZ671" s="198" t="e">
        <f t="shared" si="3900"/>
        <v>#VALUE!</v>
      </c>
      <c r="EA671" s="198" t="e">
        <f t="shared" si="3901"/>
        <v>#VALUE!</v>
      </c>
      <c r="EB671" s="198" t="e">
        <f t="shared" si="3902"/>
        <v>#VALUE!</v>
      </c>
      <c r="EC671" s="198" t="e">
        <f t="shared" si="3903"/>
        <v>#DIV/0!</v>
      </c>
      <c r="ED671" s="198" t="e">
        <f t="shared" si="3904"/>
        <v>#VALUE!</v>
      </c>
      <c r="EE671" s="198" t="e">
        <f t="shared" si="3905"/>
        <v>#VALUE!</v>
      </c>
      <c r="EF671" s="198" t="e">
        <f t="shared" ref="EF671:EO671" si="4070">DV671/SUM($DV671:$EE671)</f>
        <v>#VALUE!</v>
      </c>
      <c r="EG671" s="198" t="e">
        <f t="shared" si="4070"/>
        <v>#DIV/0!</v>
      </c>
      <c r="EH671" s="198" t="e">
        <f t="shared" si="4070"/>
        <v>#DIV/0!</v>
      </c>
      <c r="EI671" s="198" t="e">
        <f t="shared" si="4070"/>
        <v>#VALUE!</v>
      </c>
      <c r="EJ671" s="198" t="e">
        <f t="shared" si="4070"/>
        <v>#VALUE!</v>
      </c>
      <c r="EK671" s="198" t="e">
        <f t="shared" si="4070"/>
        <v>#VALUE!</v>
      </c>
      <c r="EL671" s="198" t="e">
        <f t="shared" si="4070"/>
        <v>#VALUE!</v>
      </c>
      <c r="EM671" s="198" t="e">
        <f t="shared" si="4070"/>
        <v>#DIV/0!</v>
      </c>
      <c r="EN671" s="198" t="e">
        <f t="shared" si="4070"/>
        <v>#VALUE!</v>
      </c>
      <c r="EO671" s="198" t="e">
        <f t="shared" si="4070"/>
        <v>#VALUE!</v>
      </c>
      <c r="EP671" s="511">
        <f t="shared" ref="EP671:EW671" si="4071">EP670</f>
        <v>0.08</v>
      </c>
      <c r="EQ671" s="511">
        <f t="shared" si="4071"/>
        <v>0.015</v>
      </c>
      <c r="ER671" s="511">
        <f t="shared" si="4071"/>
        <v>0.015</v>
      </c>
      <c r="ES671" s="511">
        <f t="shared" si="4071"/>
        <v>0.015</v>
      </c>
      <c r="ET671" s="511">
        <f t="shared" si="4071"/>
        <v>0.015</v>
      </c>
      <c r="EU671" s="511">
        <f t="shared" si="4071"/>
        <v>0.09</v>
      </c>
      <c r="EV671" s="511">
        <f t="shared" si="4071"/>
        <v>0.09</v>
      </c>
      <c r="EW671" s="511">
        <f t="shared" si="4071"/>
        <v>0.09</v>
      </c>
      <c r="EX671" s="420" t="str">
        <f>IF(_tag_month_day!AS667="","",_tag_month_day!AS667/100)</f>
        <v/>
      </c>
      <c r="EY671" s="420" t="str">
        <f>IF(_tag_month_day!AT667="","",_tag_month_day!AT667/100)</f>
        <v/>
      </c>
      <c r="EZ671" s="420" t="str">
        <f>IF(_tag_month_day!AU667="","",_tag_month_day!AU667/100)</f>
        <v/>
      </c>
      <c r="FA671" s="420" t="str">
        <f>IF(_tag_month_day!AV667="","",_tag_month_day!AV667/100)</f>
        <v/>
      </c>
      <c r="FB671" s="420" t="str">
        <f>IF(_tag_month_day!AW667="","",_tag_month_day!AW667/100)</f>
        <v/>
      </c>
      <c r="FC671" s="420" t="str">
        <f>IF(_tag_month_day!AX667="","",_tag_month_day!AX667/100)</f>
        <v/>
      </c>
      <c r="FD671" s="510">
        <f t="shared" si="3934"/>
        <v>0.33</v>
      </c>
      <c r="FE671" s="510">
        <f t="shared" si="3935"/>
        <v>0.19</v>
      </c>
      <c r="FF671" s="510">
        <f t="shared" si="3936"/>
        <v>0.003</v>
      </c>
      <c r="FG671" s="510">
        <f t="shared" si="3937"/>
        <v>0</v>
      </c>
      <c r="FH671" s="603">
        <f t="shared" si="3938"/>
        <v>0.0001</v>
      </c>
      <c r="FI671" s="510">
        <f t="shared" ref="FI671:FR671" si="4072">FI670</f>
        <v>0.41</v>
      </c>
      <c r="FJ671" s="510">
        <f t="shared" si="4072"/>
        <v>0.11</v>
      </c>
      <c r="FK671" s="510">
        <f t="shared" si="4072"/>
        <v>0.015</v>
      </c>
      <c r="FL671" s="510">
        <f t="shared" si="4072"/>
        <v>0</v>
      </c>
      <c r="FM671" s="603">
        <f t="shared" si="4072"/>
        <v>0.0001</v>
      </c>
      <c r="FN671" s="510" t="str">
        <f>IF(_tag_month_day!AY667="","",_tag_month_day!AY667/100)</f>
        <v/>
      </c>
      <c r="FO671" s="510" t="str">
        <f>IF(_tag_month_day!AZ667="","",_tag_month_day!AZ667/100)</f>
        <v/>
      </c>
      <c r="FP671" s="510" t="str">
        <f>IF(_tag_month_day!BA667="","",_tag_month_day!BA667/100)</f>
        <v/>
      </c>
      <c r="FQ671" s="510" t="str">
        <f>IF(_tag_month_day!BB667="","",_tag_month_day!BB667/100)</f>
        <v/>
      </c>
      <c r="FR671" s="603" t="str">
        <f>IF(_tag_month_day!BC667="","",_tag_month_day!BC667/100)</f>
        <v/>
      </c>
      <c r="FS671" s="510" t="str">
        <f>IF(_tag_month_day!BD667="","",_tag_month_day!BD667/100)</f>
        <v/>
      </c>
      <c r="FT671" s="510" t="str">
        <f>IF(_tag_month_day!BE667="","",_tag_month_day!BE667/100)</f>
        <v/>
      </c>
      <c r="FU671" s="510" t="str">
        <f>IF(_tag_month_day!BF667="","",_tag_month_day!BF667/100)</f>
        <v/>
      </c>
      <c r="FV671" s="510" t="str">
        <f>IF(_tag_month_day!BG667="","",_tag_month_day!BG667/100)</f>
        <v/>
      </c>
      <c r="FW671" s="603" t="str">
        <f>IF(_tag_month_day!BH667="","",_tag_month_day!BH667/100)</f>
        <v/>
      </c>
      <c r="FX671" s="510" t="str">
        <f>IF(_tag_month_day!BI667="","",_tag_month_day!BI667/100)</f>
        <v/>
      </c>
      <c r="FY671" s="510" t="str">
        <f>IF(_tag_month_day!BJ667="","",_tag_month_day!BJ667/100)</f>
        <v/>
      </c>
      <c r="FZ671" s="605" t="str">
        <f>IF(_tag_month_day!BK667="","",_tag_month_day!BK667/100)</f>
        <v/>
      </c>
      <c r="GA671" s="510" t="str">
        <f>IF(_tag_month_day!BL667="","",_tag_month_day!BL667/100)</f>
        <v/>
      </c>
      <c r="GB671" s="603" t="str">
        <f>IF(_tag_month_day!BM667="","",_tag_month_day!BM667/100)</f>
        <v/>
      </c>
      <c r="GC671" s="420" t="str">
        <f>IF(_tag_month_day!BN667="","",_tag_month_day!BN667/100)</f>
        <v/>
      </c>
      <c r="GD671" s="420" t="str">
        <f>IF(_tag_month_day!BO667="","",_tag_month_day!BO667/100)</f>
        <v/>
      </c>
      <c r="GE671" s="420" t="str">
        <f>IF(_tag_month_day!BP667="","",_tag_month_day!BP667/100)</f>
        <v/>
      </c>
      <c r="GF671" s="420" t="str">
        <f>IF(_tag_month_day!BQ667="","",_tag_month_day!BQ667/100)</f>
        <v/>
      </c>
      <c r="GG671" s="420" t="str">
        <f>IF(_tag_month_day!BR667="","",_tag_month_day!BR667/100)</f>
        <v/>
      </c>
      <c r="GH671" s="420" t="str">
        <f>IF(_tag_month_day!BS667="","",_tag_month_day!BS667/100)</f>
        <v/>
      </c>
      <c r="GI671" s="603" t="str">
        <f>IF(_tag_month_day!BT667="","",_tag_month_day!BT667/100)</f>
        <v/>
      </c>
      <c r="GJ671" s="612" t="str">
        <f>IF(_tag_month_day!BU667="","",_tag_month_day!BU667/100)</f>
        <v/>
      </c>
      <c r="GK671" s="620" t="str">
        <f>IF(_tag_month_day!BV667="",IF(_rlcf_month_day!A$2="","",_rlcf_month_day!A$2/100),_tag_month_day!BV667/100)</f>
        <v/>
      </c>
      <c r="GL671" s="620" t="str">
        <f>IF(_tag_month_day!BW667="",IF(_rlcf_month_day!B$2="","",_rlcf_month_day!B$2/100),_tag_month_day!BW667/100)</f>
        <v/>
      </c>
      <c r="GM671" s="621" t="str">
        <f>IF(_tag_month_day!BX667="",IF(_rlcf_month_day!C$2="","",_rlcf_month_day!C$2/100),_tag_month_day!BX667/100)</f>
        <v/>
      </c>
      <c r="GN671" s="620" t="str">
        <f>IF(_tag_month_day!BV667="",IF(_rlcf_month_day!A$2="","",_rlcf_month_day!A$2/100),_tag_month_day!BV667/100)</f>
        <v/>
      </c>
      <c r="GO671" s="620" t="str">
        <f>IF(_tag_month_day!BW667="",IF(_rlcf_month_day!B$2="","",_rlcf_month_day!B$2/100),_tag_month_day!BW667/100)</f>
        <v/>
      </c>
      <c r="GP671" s="620" t="str">
        <f>IF(_tag_month_day!CD667="",IF(_rlcf_month_day!E$2="","",_rlcf_month_day!E$2/100),_tag_month_day!CD667/100)</f>
        <v/>
      </c>
      <c r="GQ671" s="620" t="str">
        <f>IF(_tag_month_day!CE667="",IF(_rlcf_month_day!F$2="","",_rlcf_month_day!F$2/100),_tag_month_day!CE667/100)</f>
        <v/>
      </c>
      <c r="GR671" s="621" t="str">
        <f>IF(_tag_month_day!CF667="",IF(_rlcf_month_day!G$2="","",_rlcf_month_day!G$2/100),_tag_month_day!CF667/100)</f>
        <v/>
      </c>
      <c r="GS671" s="626">
        <f t="shared" ref="GS671:HH671" si="4073">GS670</f>
        <v>0.953</v>
      </c>
      <c r="GT671" s="626">
        <f t="shared" si="4073"/>
        <v>0.55</v>
      </c>
      <c r="GU671" s="626">
        <f t="shared" si="4073"/>
        <v>0.55</v>
      </c>
      <c r="GV671" s="626">
        <f t="shared" si="4073"/>
        <v>0.55</v>
      </c>
      <c r="GW671" s="626">
        <f t="shared" si="4073"/>
        <v>0.5</v>
      </c>
      <c r="GX671" s="626">
        <f t="shared" si="4073"/>
        <v>0.935</v>
      </c>
      <c r="GY671" s="626">
        <f t="shared" si="4073"/>
        <v>0.15</v>
      </c>
      <c r="GZ671" s="626">
        <f t="shared" si="4073"/>
        <v>1</v>
      </c>
      <c r="HA671" s="632">
        <f t="shared" si="4073"/>
        <v>0.047</v>
      </c>
      <c r="HB671" s="632">
        <f t="shared" si="4073"/>
        <v>0.45</v>
      </c>
      <c r="HC671" s="632">
        <f t="shared" si="4073"/>
        <v>0.45</v>
      </c>
      <c r="HD671" s="632">
        <f t="shared" si="4073"/>
        <v>0.45</v>
      </c>
      <c r="HE671" s="632">
        <f t="shared" si="4073"/>
        <v>0.5</v>
      </c>
      <c r="HF671" s="632">
        <f t="shared" si="4073"/>
        <v>0.065</v>
      </c>
      <c r="HG671" s="632">
        <f t="shared" si="4073"/>
        <v>0.85</v>
      </c>
      <c r="HH671" s="632">
        <f t="shared" si="4073"/>
        <v>0</v>
      </c>
      <c r="HI671" s="68">
        <f t="shared" si="3910"/>
        <v>0</v>
      </c>
      <c r="HJ671" s="68" t="e">
        <f t="shared" si="3941"/>
        <v>#VALUE!</v>
      </c>
      <c r="HK671" s="202">
        <f t="shared" si="3942"/>
        <v>0.85</v>
      </c>
      <c r="HL671" s="464">
        <f t="shared" si="3943"/>
        <v>550000</v>
      </c>
      <c r="HM671" s="464">
        <f t="shared" si="3944"/>
        <v>480000</v>
      </c>
      <c r="HN671" s="192" t="e">
        <f t="shared" si="3911"/>
        <v>#VALUE!</v>
      </c>
      <c r="HO671" s="192" t="e">
        <f>HN671*HK671*$HO$2/HL671*1000000</f>
        <v>#VALUE!</v>
      </c>
      <c r="HP671" s="192" t="e">
        <f>HN671*HK671*$HP$2/HM671*1000000</f>
        <v>#VALUE!</v>
      </c>
    </row>
    <row r="672" customFormat="1" spans="1:224">
      <c r="A672" s="381">
        <v>667</v>
      </c>
      <c r="B672" s="54">
        <f ca="1" t="shared" si="3945"/>
        <v>43644</v>
      </c>
      <c r="C672" s="57">
        <f t="shared" si="3946"/>
        <v>0.0416666666666667</v>
      </c>
      <c r="D672" s="68" t="str">
        <f ca="1" t="shared" si="3912"/>
        <v>中班</v>
      </c>
      <c r="E672" s="68" t="str">
        <f ca="1" t="shared" si="3913"/>
        <v>乙</v>
      </c>
      <c r="F672" s="68">
        <f ca="1">SUMPRODUCT((成本日报!$A$3:$A$95=计划!B672)*(成本日报!$B$3:$B$95=计划!$D672),成本日报!$C$3:$C$95)</f>
        <v>2</v>
      </c>
      <c r="G672" s="382">
        <f ca="1" t="shared" si="3947"/>
        <v>43644.7499999984</v>
      </c>
      <c r="H672" s="382">
        <f ca="1" t="shared" si="3914"/>
        <v>43644.7569444428</v>
      </c>
      <c r="I672" s="382">
        <f ca="1" t="shared" si="3915"/>
        <v>43644.7624999984</v>
      </c>
      <c r="J672" s="382">
        <f ca="1" t="shared" si="3916"/>
        <v>43644.791666665</v>
      </c>
      <c r="K672" s="382">
        <f ca="1" t="shared" si="3917"/>
        <v>43644.8541666651</v>
      </c>
      <c r="L672" s="382">
        <f ca="1" t="shared" si="3918"/>
        <v>43644.8749999984</v>
      </c>
      <c r="M672" s="398" t="str">
        <f>IF(_tag_month_day!A668="","",_tag_month_day!A668)</f>
        <v/>
      </c>
      <c r="N672" s="398" t="str">
        <f>IF(_tag_month_day!B668="","",_tag_month_day!B668)</f>
        <v/>
      </c>
      <c r="O672" s="399" t="e">
        <f t="shared" si="3919"/>
        <v>#VALUE!</v>
      </c>
      <c r="P672" s="398" t="str">
        <f>IF(_tag_month_day!C668="","",_tag_month_day!C668)</f>
        <v/>
      </c>
      <c r="Q672" s="398" t="str">
        <f>IF(_tag_month_day!D668="","",_tag_month_day!D668)</f>
        <v/>
      </c>
      <c r="R672" s="416">
        <f>IF(_tag_month_day!CB668="",R671,_tag_month_day!CB668/100)</f>
        <v>0.07</v>
      </c>
      <c r="S672" s="417" t="str">
        <f>IF(_tag_month_day!E668="","",_tag_month_day!E668)</f>
        <v/>
      </c>
      <c r="T672" s="417" t="str">
        <f>IF(_tag_month_day!F668="","",_tag_month_day!F668)</f>
        <v/>
      </c>
      <c r="U672" s="418" t="e">
        <f t="shared" si="3873"/>
        <v>#VALUE!</v>
      </c>
      <c r="V672" s="53" t="e">
        <f t="shared" si="3874"/>
        <v>#VALUE!</v>
      </c>
      <c r="W672" s="419" t="str">
        <f>IF(_jhy_month_day!A668="","",_jhy_month_day!A668)</f>
        <v/>
      </c>
      <c r="X672" s="420" t="str">
        <f>IF(_jhy_month_day!B668="","",_jhy_month_day!B668/100)</f>
        <v/>
      </c>
      <c r="Y672" s="420" t="str">
        <f>IF(_jhy_month_day!C668="","",_jhy_month_day!C668/100)</f>
        <v/>
      </c>
      <c r="Z672" s="439">
        <f t="shared" si="3963"/>
        <v>167</v>
      </c>
      <c r="AA672" s="440" t="str">
        <f>IF(_tag_month_day!G668="","",_tag_month_day!G668/100)</f>
        <v/>
      </c>
      <c r="AB672" s="440" t="str">
        <f>IF(_tag_month_day!H668="","",_tag_month_day!H668/100)</f>
        <v/>
      </c>
      <c r="AC672" s="193">
        <f t="shared" si="3920"/>
        <v>1.59963432013121</v>
      </c>
      <c r="AD672" s="441" t="str">
        <f t="shared" si="3921"/>
        <v/>
      </c>
      <c r="AE672" s="442" t="str">
        <f t="shared" si="3922"/>
        <v/>
      </c>
      <c r="AF672" s="443">
        <v>1</v>
      </c>
      <c r="AG672" s="68" t="str">
        <f>IF(_duihao_month_day!A668="","",_duihao_month_day!A668)</f>
        <v/>
      </c>
      <c r="AH672" s="463">
        <f>IF(_gyk_month_day!B668="",AH671,_gyk_month_day!B668)</f>
        <v>820</v>
      </c>
      <c r="AI672" s="464"/>
      <c r="AJ672" s="68" t="str">
        <f>IF(_tag_month_day!I668="","",_tag_month_day!I668)</f>
        <v/>
      </c>
      <c r="AK672" s="465" t="str">
        <f>IF(_tzyy_month_day!A668="","",_tzyy_month_day!A668)</f>
        <v/>
      </c>
      <c r="AL672" s="465" t="str">
        <f>IF(_tzyy_month_day!B668="","",_tzyy_month_day!B668)</f>
        <v/>
      </c>
      <c r="AM672" s="465" t="str">
        <f>IF(_tzyy_month_day!C668="","",_tzyy_month_day!C668)</f>
        <v/>
      </c>
      <c r="AN672" s="466" t="str">
        <f>IF(_tag_month_day!CG668="","",_tag_month_day!CG668)</f>
        <v/>
      </c>
      <c r="AO672" s="466" t="str">
        <f>IF(_tag_month_day!CH668="","",_tag_month_day!CH668)</f>
        <v/>
      </c>
      <c r="AP672" s="486" t="e">
        <f t="shared" si="3923"/>
        <v>#VALUE!</v>
      </c>
      <c r="AQ672" s="487" t="str">
        <f>IF(_tag_month_day!J668="","",_tag_month_day!J668/100)</f>
        <v/>
      </c>
      <c r="AR672" s="488">
        <f t="shared" si="3924"/>
        <v>1.3</v>
      </c>
      <c r="AS672" s="489" t="e">
        <f t="shared" si="3875"/>
        <v>#VALUE!</v>
      </c>
      <c r="AT672" s="489">
        <f t="shared" si="3925"/>
        <v>0</v>
      </c>
      <c r="AU672" s="490" t="str">
        <f>IF(_tag_month_day!K668="","",_tag_month_day!K668)</f>
        <v/>
      </c>
      <c r="AV672" s="491" t="str">
        <f>IF(_tag_month_day!L668="","",_tag_month_day!L668/100)</f>
        <v/>
      </c>
      <c r="AW672" s="420">
        <f t="shared" si="3847"/>
        <v>0</v>
      </c>
      <c r="AX672" s="420">
        <f t="shared" si="3926"/>
        <v>0</v>
      </c>
      <c r="AY672" s="420" t="str">
        <f>IF(_tag_month_day!M668="","",_tag_month_day!M668/100)</f>
        <v/>
      </c>
      <c r="AZ672" s="420" t="str">
        <f>IF(_tag_month_day!N668="","",_tag_month_day!N668/100)</f>
        <v/>
      </c>
      <c r="BA672" s="420" t="str">
        <f>IF(_tag_month_day!O668="","",_tag_month_day!O668/100)</f>
        <v/>
      </c>
      <c r="BB672" s="496" t="str">
        <f>IF(_tag_month_day!P668="","",_tag_month_day!P668/100)</f>
        <v/>
      </c>
      <c r="BC672" s="496">
        <f t="shared" si="3927"/>
        <v>0</v>
      </c>
      <c r="BD672" s="496" t="str">
        <f>IF(_tag_month_day!Q668="","",_tag_month_day!Q668/100)</f>
        <v/>
      </c>
      <c r="BE672" s="510" t="str">
        <f>IF(_tag_month_day!R668="","",_tag_month_day!R668/100)</f>
        <v/>
      </c>
      <c r="BF672" s="413" t="str">
        <f>IF(_tag_month_day!CC668="","",_tag_month_day!CC668/100)</f>
        <v/>
      </c>
      <c r="BG672" s="511" t="e">
        <f t="shared" si="3876"/>
        <v>#VALUE!</v>
      </c>
      <c r="BH672" s="198">
        <f t="shared" si="3877"/>
        <v>0</v>
      </c>
      <c r="BI672" s="512" t="e">
        <f>IF(CX672=0,BI671,(DK672*查询!$R$5+DL672*查询!$Q$5+DM672*查询!$N$5+DN672*查询!$O$5+DO672*查询!$P$5)*AF672/CX672)</f>
        <v>#VALUE!</v>
      </c>
      <c r="BJ672" s="512" t="e">
        <f>IF(CX672=0,BJ671,(DP672*查询!$S$5+DQ672*查询!$T$5+DR672*查询!$U$5)*AF672/CX672)</f>
        <v>#VALUE!</v>
      </c>
      <c r="BK672" s="512">
        <f t="shared" si="3928"/>
        <v>1</v>
      </c>
      <c r="BL672" s="513" t="str">
        <f>IF(_cfyc_month_day!A668="","",_cfyc_month_day!A668)</f>
        <v/>
      </c>
      <c r="BM672" s="513" t="str">
        <f>IF(_cfyc_month_day!B668="","",_cfyc_month_day!B668)</f>
        <v/>
      </c>
      <c r="BN672" s="513" t="str">
        <f>IF(_cfyc_month_day!C668="","",_cfyc_month_day!C668)</f>
        <v/>
      </c>
      <c r="BO672" s="522" t="str">
        <f>IF(_cfyc_month_day!D668="","",_cfyc_month_day!D668)</f>
        <v/>
      </c>
      <c r="BP672" s="522" t="str">
        <f>IF(_cfyc_month_day!E668="","",_cfyc_month_day!E668)</f>
        <v/>
      </c>
      <c r="BQ672" s="522" t="str">
        <f>IF(_cfyc_month_day!F668="","",_cfyc_month_day!F668)</f>
        <v/>
      </c>
      <c r="BR672" s="513" t="str">
        <f>IF(_tag_month_day!T668="","",_tag_month_day!T668)</f>
        <v/>
      </c>
      <c r="BS672" s="513" t="str">
        <f>IF(_tag_month_day!U668="","",_tag_month_day!U668)</f>
        <v/>
      </c>
      <c r="BT672" s="523" t="str">
        <f t="shared" si="3929"/>
        <v/>
      </c>
      <c r="BU672" s="223" t="str">
        <f>IF(_tag_month_day!V668="","",_tag_month_day!V668)</f>
        <v/>
      </c>
      <c r="BV672" s="206" t="str">
        <f>IF(_tag_month_day!W668="","",_tag_month_day!W668)</f>
        <v/>
      </c>
      <c r="BW672" s="540" t="str">
        <f>IF(_tag_month_day!X668="","",_tag_month_day!X668)</f>
        <v/>
      </c>
      <c r="BX672" s="540" t="str">
        <f>IF(_tag_month_day!Y668="","",_tag_month_day!Y668)</f>
        <v/>
      </c>
      <c r="BY672" s="541">
        <f ca="1" t="shared" si="3930"/>
        <v>43644.8749999984</v>
      </c>
      <c r="BZ672" s="542"/>
      <c r="CA672" s="562" t="str">
        <f>IF(_jhy2_month_day!A668="","",_jhy2_month_day!A668)</f>
        <v/>
      </c>
      <c r="CB672" s="464" t="str">
        <f>IF(_jhy2_month_day!B668="","",_jhy2_month_day!B668)</f>
        <v/>
      </c>
      <c r="CC672" s="464" t="str">
        <f>IF(_jhy2_month_day!C668="","",_jhy2_month_day!C668)</f>
        <v/>
      </c>
      <c r="CD672" s="464" t="str">
        <f>IF(_jhy2_month_day!D668="","",_jhy2_month_day!D668)</f>
        <v/>
      </c>
      <c r="CE672" s="464" t="str">
        <f>IF(_jhy2_month_day!E668="","",_jhy2_month_day!E668)</f>
        <v/>
      </c>
      <c r="CF672" s="464" t="str">
        <f>IF(_jhy2_month_day!F668="","",_jhy2_month_day!F668)</f>
        <v/>
      </c>
      <c r="CG672" s="464" t="str">
        <f>IF(_jhy2_month_day!G668="","",_jhy2_month_day!G668)</f>
        <v/>
      </c>
      <c r="CH672" s="464" t="str">
        <f>IF(_jhy2_month_day!H668="","",_jhy2_month_day!H668)</f>
        <v/>
      </c>
      <c r="CI672" s="464" t="str">
        <f>IF(_jhy2_month_day!I668="","",_jhy2_month_day!I668)</f>
        <v/>
      </c>
      <c r="CJ672" s="464" t="str">
        <f>IF(_jhy2_month_day!J668="","",_jhy2_month_day!J668)</f>
        <v/>
      </c>
      <c r="CK672" s="464" t="str">
        <f>IF(_jhy2_month_day!K668="","",_jhy2_month_day!K668)</f>
        <v/>
      </c>
      <c r="CL672" s="562" t="str">
        <f>IF(_jhy2_month_day!L668="","",_jhy2_month_day!L668)</f>
        <v/>
      </c>
      <c r="CM672" s="562" t="str">
        <f>IF(_jhy2_month_day!M668="","",_jhy2_month_day!M668)</f>
        <v/>
      </c>
      <c r="CN672" s="562" t="str">
        <f>IF(_jhy2_month_day!N668="","",_jhy2_month_day!N668)</f>
        <v/>
      </c>
      <c r="CO672" s="562" t="str">
        <f>IF(_jhy2_month_day!O668="","",_jhy2_month_day!O668)</f>
        <v/>
      </c>
      <c r="CP672" s="562" t="str">
        <f>IF(_jhy2_month_day!P668="","",_jhy2_month_day!P668)</f>
        <v/>
      </c>
      <c r="CQ672" s="562" t="str">
        <f>IF(_jhy2_month_day!Q668="","",_jhy2_month_day!Q668)</f>
        <v/>
      </c>
      <c r="CR672" s="563" t="str">
        <f>IF(_jhy2_month_day!R668="","",_jhy2_month_day!R668)</f>
        <v/>
      </c>
      <c r="CS672" s="576" t="str">
        <f>IF(_jhy2_month_day!S668="","",_jhy2_month_day!S668)</f>
        <v/>
      </c>
      <c r="CT672" s="562" t="str">
        <f>IF(_jhy2_month_day!T668="","",_jhy2_month_day!T668)</f>
        <v/>
      </c>
      <c r="CU672" s="577" t="e">
        <f t="shared" si="3878"/>
        <v>#VALUE!</v>
      </c>
      <c r="CV672" s="198" t="e">
        <f t="shared" si="3879"/>
        <v>#VALUE!</v>
      </c>
      <c r="CW672" s="192" t="e">
        <f t="shared" si="3880"/>
        <v>#VALUE!</v>
      </c>
      <c r="CX672" s="192" t="e">
        <f t="shared" si="3881"/>
        <v>#VALUE!</v>
      </c>
      <c r="CY672" s="202" t="e">
        <f t="shared" si="3882"/>
        <v>#VALUE!</v>
      </c>
      <c r="CZ672" s="192" t="e">
        <f t="shared" ref="CZ672:DI672" si="4074">$AJ672*EF672</f>
        <v>#VALUE!</v>
      </c>
      <c r="DA672" s="192" t="e">
        <f t="shared" si="4074"/>
        <v>#VALUE!</v>
      </c>
      <c r="DB672" s="192" t="e">
        <f t="shared" si="4074"/>
        <v>#VALUE!</v>
      </c>
      <c r="DC672" s="192" t="e">
        <f t="shared" si="4074"/>
        <v>#VALUE!</v>
      </c>
      <c r="DD672" s="192" t="e">
        <f t="shared" si="4074"/>
        <v>#VALUE!</v>
      </c>
      <c r="DE672" s="192" t="e">
        <f t="shared" si="4074"/>
        <v>#VALUE!</v>
      </c>
      <c r="DF672" s="192" t="e">
        <f t="shared" si="4074"/>
        <v>#VALUE!</v>
      </c>
      <c r="DG672" s="192" t="e">
        <f t="shared" si="4074"/>
        <v>#VALUE!</v>
      </c>
      <c r="DH672" s="192" t="e">
        <f t="shared" si="4074"/>
        <v>#VALUE!</v>
      </c>
      <c r="DI672" s="192" t="e">
        <f t="shared" si="4074"/>
        <v>#VALUE!</v>
      </c>
      <c r="DJ672" s="192" t="e">
        <f t="shared" si="3884"/>
        <v>#VALUE!</v>
      </c>
      <c r="DK672" s="192" t="e">
        <f t="shared" si="3885"/>
        <v>#VALUE!</v>
      </c>
      <c r="DL672" s="192" t="e">
        <f t="shared" si="3886"/>
        <v>#VALUE!</v>
      </c>
      <c r="DM672" s="192" t="e">
        <f t="shared" si="3887"/>
        <v>#VALUE!</v>
      </c>
      <c r="DN672" s="192" t="e">
        <f t="shared" si="3888"/>
        <v>#VALUE!</v>
      </c>
      <c r="DO672" s="192" t="e">
        <f t="shared" si="3889"/>
        <v>#VALUE!</v>
      </c>
      <c r="DP672" s="192" t="e">
        <f t="shared" si="3890"/>
        <v>#VALUE!</v>
      </c>
      <c r="DQ672" s="192" t="e">
        <f t="shared" si="3891"/>
        <v>#VALUE!</v>
      </c>
      <c r="DR672" s="192" t="e">
        <f t="shared" si="3892"/>
        <v>#VALUE!</v>
      </c>
      <c r="DS672" s="192" t="e">
        <f t="shared" si="3893"/>
        <v>#VALUE!</v>
      </c>
      <c r="DT672" s="192" t="e">
        <f t="shared" si="3894"/>
        <v>#VALUE!</v>
      </c>
      <c r="DU672" s="192" t="e">
        <f t="shared" si="3895"/>
        <v>#VALUE!</v>
      </c>
      <c r="DV672" s="198" t="e">
        <f t="shared" si="3896"/>
        <v>#VALUE!</v>
      </c>
      <c r="DW672" s="198" t="e">
        <f t="shared" si="3897"/>
        <v>#DIV/0!</v>
      </c>
      <c r="DX672" s="198" t="e">
        <f t="shared" si="3898"/>
        <v>#DIV/0!</v>
      </c>
      <c r="DY672" s="198" t="e">
        <f t="shared" si="3899"/>
        <v>#VALUE!</v>
      </c>
      <c r="DZ672" s="198" t="e">
        <f t="shared" si="3900"/>
        <v>#VALUE!</v>
      </c>
      <c r="EA672" s="198" t="e">
        <f t="shared" si="3901"/>
        <v>#VALUE!</v>
      </c>
      <c r="EB672" s="198" t="e">
        <f t="shared" si="3902"/>
        <v>#VALUE!</v>
      </c>
      <c r="EC672" s="198" t="e">
        <f t="shared" si="3903"/>
        <v>#DIV/0!</v>
      </c>
      <c r="ED672" s="198" t="e">
        <f t="shared" si="3904"/>
        <v>#VALUE!</v>
      </c>
      <c r="EE672" s="198" t="e">
        <f t="shared" si="3905"/>
        <v>#VALUE!</v>
      </c>
      <c r="EF672" s="198" t="e">
        <f t="shared" ref="EF672:EO672" si="4075">DV672/SUM($DV672:$EE672)</f>
        <v>#VALUE!</v>
      </c>
      <c r="EG672" s="198" t="e">
        <f t="shared" si="4075"/>
        <v>#DIV/0!</v>
      </c>
      <c r="EH672" s="198" t="e">
        <f t="shared" si="4075"/>
        <v>#DIV/0!</v>
      </c>
      <c r="EI672" s="198" t="e">
        <f t="shared" si="4075"/>
        <v>#VALUE!</v>
      </c>
      <c r="EJ672" s="198" t="e">
        <f t="shared" si="4075"/>
        <v>#VALUE!</v>
      </c>
      <c r="EK672" s="198" t="e">
        <f t="shared" si="4075"/>
        <v>#VALUE!</v>
      </c>
      <c r="EL672" s="198" t="e">
        <f t="shared" si="4075"/>
        <v>#VALUE!</v>
      </c>
      <c r="EM672" s="198" t="e">
        <f t="shared" si="4075"/>
        <v>#DIV/0!</v>
      </c>
      <c r="EN672" s="198" t="e">
        <f t="shared" si="4075"/>
        <v>#VALUE!</v>
      </c>
      <c r="EO672" s="198" t="e">
        <f t="shared" si="4075"/>
        <v>#VALUE!</v>
      </c>
      <c r="EP672" s="511">
        <f t="shared" ref="EP672:EW672" si="4076">EP671</f>
        <v>0.08</v>
      </c>
      <c r="EQ672" s="511">
        <f t="shared" si="4076"/>
        <v>0.015</v>
      </c>
      <c r="ER672" s="511">
        <f t="shared" si="4076"/>
        <v>0.015</v>
      </c>
      <c r="ES672" s="511">
        <f t="shared" si="4076"/>
        <v>0.015</v>
      </c>
      <c r="ET672" s="511">
        <f t="shared" si="4076"/>
        <v>0.015</v>
      </c>
      <c r="EU672" s="511">
        <f t="shared" si="4076"/>
        <v>0.09</v>
      </c>
      <c r="EV672" s="511">
        <f t="shared" si="4076"/>
        <v>0.09</v>
      </c>
      <c r="EW672" s="511">
        <f t="shared" si="4076"/>
        <v>0.09</v>
      </c>
      <c r="EX672" s="420" t="str">
        <f>IF(_tag_month_day!AS668="","",_tag_month_day!AS668/100)</f>
        <v/>
      </c>
      <c r="EY672" s="420" t="str">
        <f>IF(_tag_month_day!AT668="","",_tag_month_day!AT668/100)</f>
        <v/>
      </c>
      <c r="EZ672" s="420" t="str">
        <f>IF(_tag_month_day!AU668="","",_tag_month_day!AU668/100)</f>
        <v/>
      </c>
      <c r="FA672" s="420" t="str">
        <f>IF(_tag_month_day!AV668="","",_tag_month_day!AV668/100)</f>
        <v/>
      </c>
      <c r="FB672" s="420" t="str">
        <f>IF(_tag_month_day!AW668="","",_tag_month_day!AW668/100)</f>
        <v/>
      </c>
      <c r="FC672" s="420" t="str">
        <f>IF(_tag_month_day!AX668="","",_tag_month_day!AX668/100)</f>
        <v/>
      </c>
      <c r="FD672" s="510">
        <f t="shared" si="3934"/>
        <v>0.33</v>
      </c>
      <c r="FE672" s="510">
        <f t="shared" si="3935"/>
        <v>0.19</v>
      </c>
      <c r="FF672" s="510">
        <f t="shared" si="3936"/>
        <v>0.003</v>
      </c>
      <c r="FG672" s="510">
        <f t="shared" si="3937"/>
        <v>0</v>
      </c>
      <c r="FH672" s="603">
        <f t="shared" si="3938"/>
        <v>0.0001</v>
      </c>
      <c r="FI672" s="510">
        <f t="shared" ref="FI672:FR672" si="4077">FI671</f>
        <v>0.41</v>
      </c>
      <c r="FJ672" s="510">
        <f t="shared" si="4077"/>
        <v>0.11</v>
      </c>
      <c r="FK672" s="510">
        <f t="shared" si="4077"/>
        <v>0.015</v>
      </c>
      <c r="FL672" s="510">
        <f t="shared" si="4077"/>
        <v>0</v>
      </c>
      <c r="FM672" s="603">
        <f t="shared" si="4077"/>
        <v>0.0001</v>
      </c>
      <c r="FN672" s="510" t="str">
        <f>IF(_tag_month_day!AY668="","",_tag_month_day!AY668/100)</f>
        <v/>
      </c>
      <c r="FO672" s="510" t="str">
        <f>IF(_tag_month_day!AZ668="","",_tag_month_day!AZ668/100)</f>
        <v/>
      </c>
      <c r="FP672" s="510" t="str">
        <f>IF(_tag_month_day!BA668="","",_tag_month_day!BA668/100)</f>
        <v/>
      </c>
      <c r="FQ672" s="510" t="str">
        <f>IF(_tag_month_day!BB668="","",_tag_month_day!BB668/100)</f>
        <v/>
      </c>
      <c r="FR672" s="603" t="str">
        <f>IF(_tag_month_day!BC668="","",_tag_month_day!BC668/100)</f>
        <v/>
      </c>
      <c r="FS672" s="510" t="str">
        <f>IF(_tag_month_day!BD668="","",_tag_month_day!BD668/100)</f>
        <v/>
      </c>
      <c r="FT672" s="510" t="str">
        <f>IF(_tag_month_day!BE668="","",_tag_month_day!BE668/100)</f>
        <v/>
      </c>
      <c r="FU672" s="510" t="str">
        <f>IF(_tag_month_day!BF668="","",_tag_month_day!BF668/100)</f>
        <v/>
      </c>
      <c r="FV672" s="510" t="str">
        <f>IF(_tag_month_day!BG668="","",_tag_month_day!BG668/100)</f>
        <v/>
      </c>
      <c r="FW672" s="603" t="str">
        <f>IF(_tag_month_day!BH668="","",_tag_month_day!BH668/100)</f>
        <v/>
      </c>
      <c r="FX672" s="510" t="str">
        <f>IF(_tag_month_day!BI668="","",_tag_month_day!BI668/100)</f>
        <v/>
      </c>
      <c r="FY672" s="510" t="str">
        <f>IF(_tag_month_day!BJ668="","",_tag_month_day!BJ668/100)</f>
        <v/>
      </c>
      <c r="FZ672" s="605" t="str">
        <f>IF(_tag_month_day!BK668="","",_tag_month_day!BK668/100)</f>
        <v/>
      </c>
      <c r="GA672" s="510" t="str">
        <f>IF(_tag_month_day!BL668="","",_tag_month_day!BL668/100)</f>
        <v/>
      </c>
      <c r="GB672" s="603" t="str">
        <f>IF(_tag_month_day!BM668="","",_tag_month_day!BM668/100)</f>
        <v/>
      </c>
      <c r="GC672" s="420" t="str">
        <f>IF(_tag_month_day!BN668="","",_tag_month_day!BN668/100)</f>
        <v/>
      </c>
      <c r="GD672" s="420" t="str">
        <f>IF(_tag_month_day!BO668="","",_tag_month_day!BO668/100)</f>
        <v/>
      </c>
      <c r="GE672" s="420" t="str">
        <f>IF(_tag_month_day!BP668="","",_tag_month_day!BP668/100)</f>
        <v/>
      </c>
      <c r="GF672" s="420" t="str">
        <f>IF(_tag_month_day!BQ668="","",_tag_month_day!BQ668/100)</f>
        <v/>
      </c>
      <c r="GG672" s="420" t="str">
        <f>IF(_tag_month_day!BR668="","",_tag_month_day!BR668/100)</f>
        <v/>
      </c>
      <c r="GH672" s="420" t="str">
        <f>IF(_tag_month_day!BS668="","",_tag_month_day!BS668/100)</f>
        <v/>
      </c>
      <c r="GI672" s="603" t="str">
        <f>IF(_tag_month_day!BT668="","",_tag_month_day!BT668/100)</f>
        <v/>
      </c>
      <c r="GJ672" s="612" t="str">
        <f>IF(_tag_month_day!BU668="","",_tag_month_day!BU668/100)</f>
        <v/>
      </c>
      <c r="GK672" s="620" t="str">
        <f>IF(_tag_month_day!BV668="",IF(_rlcf_month_day!A$2="","",_rlcf_month_day!A$2/100),_tag_month_day!BV668/100)</f>
        <v/>
      </c>
      <c r="GL672" s="620" t="str">
        <f>IF(_tag_month_day!BW668="",IF(_rlcf_month_day!B$2="","",_rlcf_month_day!B$2/100),_tag_month_day!BW668/100)</f>
        <v/>
      </c>
      <c r="GM672" s="621" t="str">
        <f>IF(_tag_month_day!BX668="",IF(_rlcf_month_day!C$2="","",_rlcf_month_day!C$2/100),_tag_month_day!BX668/100)</f>
        <v/>
      </c>
      <c r="GN672" s="620" t="str">
        <f>IF(_tag_month_day!BV668="",IF(_rlcf_month_day!A$2="","",_rlcf_month_day!A$2/100),_tag_month_day!BV668/100)</f>
        <v/>
      </c>
      <c r="GO672" s="620" t="str">
        <f>IF(_tag_month_day!BW668="",IF(_rlcf_month_day!B$2="","",_rlcf_month_day!B$2/100),_tag_month_day!BW668/100)</f>
        <v/>
      </c>
      <c r="GP672" s="620" t="str">
        <f>IF(_tag_month_day!CD668="",IF(_rlcf_month_day!E$2="","",_rlcf_month_day!E$2/100),_tag_month_day!CD668/100)</f>
        <v/>
      </c>
      <c r="GQ672" s="620" t="str">
        <f>IF(_tag_month_day!CE668="",IF(_rlcf_month_day!F$2="","",_rlcf_month_day!F$2/100),_tag_month_day!CE668/100)</f>
        <v/>
      </c>
      <c r="GR672" s="621" t="str">
        <f>IF(_tag_month_day!CF668="",IF(_rlcf_month_day!G$2="","",_rlcf_month_day!G$2/100),_tag_month_day!CF668/100)</f>
        <v/>
      </c>
      <c r="GS672" s="626">
        <f t="shared" ref="GS672:HH672" si="4078">GS671</f>
        <v>0.953</v>
      </c>
      <c r="GT672" s="626">
        <f t="shared" si="4078"/>
        <v>0.55</v>
      </c>
      <c r="GU672" s="626">
        <f t="shared" si="4078"/>
        <v>0.55</v>
      </c>
      <c r="GV672" s="626">
        <f t="shared" si="4078"/>
        <v>0.55</v>
      </c>
      <c r="GW672" s="626">
        <f t="shared" si="4078"/>
        <v>0.5</v>
      </c>
      <c r="GX672" s="626">
        <f t="shared" si="4078"/>
        <v>0.935</v>
      </c>
      <c r="GY672" s="626">
        <f t="shared" si="4078"/>
        <v>0.15</v>
      </c>
      <c r="GZ672" s="626">
        <f t="shared" si="4078"/>
        <v>1</v>
      </c>
      <c r="HA672" s="632">
        <f t="shared" si="4078"/>
        <v>0.047</v>
      </c>
      <c r="HB672" s="632">
        <f t="shared" si="4078"/>
        <v>0.45</v>
      </c>
      <c r="HC672" s="632">
        <f t="shared" si="4078"/>
        <v>0.45</v>
      </c>
      <c r="HD672" s="632">
        <f t="shared" si="4078"/>
        <v>0.45</v>
      </c>
      <c r="HE672" s="632">
        <f t="shared" si="4078"/>
        <v>0.5</v>
      </c>
      <c r="HF672" s="632">
        <f t="shared" si="4078"/>
        <v>0.065</v>
      </c>
      <c r="HG672" s="632">
        <f t="shared" si="4078"/>
        <v>0.85</v>
      </c>
      <c r="HH672" s="632">
        <f t="shared" si="4078"/>
        <v>0</v>
      </c>
      <c r="HI672" s="68">
        <f t="shared" si="3910"/>
        <v>0</v>
      </c>
      <c r="HJ672" s="68" t="e">
        <f t="shared" si="3941"/>
        <v>#VALUE!</v>
      </c>
      <c r="HK672" s="202">
        <f t="shared" si="3942"/>
        <v>0.85</v>
      </c>
      <c r="HL672" s="464">
        <f t="shared" si="3943"/>
        <v>550000</v>
      </c>
      <c r="HM672" s="464">
        <f t="shared" si="3944"/>
        <v>480000</v>
      </c>
      <c r="HN672" s="192" t="e">
        <f t="shared" si="3911"/>
        <v>#VALUE!</v>
      </c>
      <c r="HO672" s="192" t="e">
        <f>HN672*HK672*$HO$2/HL672*1000000</f>
        <v>#VALUE!</v>
      </c>
      <c r="HP672" s="192" t="e">
        <f>HN672*HK672*$HP$2/HM672*1000000</f>
        <v>#VALUE!</v>
      </c>
    </row>
    <row r="673" customFormat="1" spans="1:224">
      <c r="A673" s="381">
        <v>668</v>
      </c>
      <c r="B673" s="54">
        <f ca="1" t="shared" si="3945"/>
        <v>43644</v>
      </c>
      <c r="C673" s="57">
        <f t="shared" si="3946"/>
        <v>0.0416666666666667</v>
      </c>
      <c r="D673" s="68" t="str">
        <f ca="1" t="shared" si="3912"/>
        <v>中班</v>
      </c>
      <c r="E673" s="68" t="str">
        <f ca="1" t="shared" si="3913"/>
        <v>乙</v>
      </c>
      <c r="F673" s="68">
        <f ca="1">SUMPRODUCT((成本日报!$A$3:$A$95=计划!B673)*(成本日报!$B$3:$B$95=计划!$D673),成本日报!$C$3:$C$95)</f>
        <v>2</v>
      </c>
      <c r="G673" s="382">
        <f ca="1" t="shared" si="3947"/>
        <v>43644.791666665</v>
      </c>
      <c r="H673" s="382">
        <f ca="1" t="shared" si="3914"/>
        <v>43644.7986111095</v>
      </c>
      <c r="I673" s="382">
        <f ca="1" t="shared" si="3915"/>
        <v>43644.804166665</v>
      </c>
      <c r="J673" s="382">
        <f ca="1" t="shared" si="3916"/>
        <v>43644.8333333317</v>
      </c>
      <c r="K673" s="382">
        <f ca="1" t="shared" si="3917"/>
        <v>43644.8958333317</v>
      </c>
      <c r="L673" s="382">
        <f ca="1" t="shared" si="3918"/>
        <v>43644.916666665</v>
      </c>
      <c r="M673" s="398" t="str">
        <f>IF(_tag_month_day!A669="","",_tag_month_day!A669)</f>
        <v/>
      </c>
      <c r="N673" s="398" t="str">
        <f>IF(_tag_month_day!B669="","",_tag_month_day!B669)</f>
        <v/>
      </c>
      <c r="O673" s="399" t="e">
        <f t="shared" si="3919"/>
        <v>#VALUE!</v>
      </c>
      <c r="P673" s="398" t="str">
        <f>IF(_tag_month_day!C669="","",_tag_month_day!C669)</f>
        <v/>
      </c>
      <c r="Q673" s="398" t="str">
        <f>IF(_tag_month_day!D669="","",_tag_month_day!D669)</f>
        <v/>
      </c>
      <c r="R673" s="416">
        <f>IF(_tag_month_day!CB669="",R672,_tag_month_day!CB669/100)</f>
        <v>0.07</v>
      </c>
      <c r="S673" s="417" t="str">
        <f>IF(_tag_month_day!E669="","",_tag_month_day!E669)</f>
        <v/>
      </c>
      <c r="T673" s="417" t="str">
        <f>IF(_tag_month_day!F669="","",_tag_month_day!F669)</f>
        <v/>
      </c>
      <c r="U673" s="418" t="e">
        <f t="shared" si="3873"/>
        <v>#VALUE!</v>
      </c>
      <c r="V673" s="53" t="e">
        <f t="shared" si="3874"/>
        <v>#VALUE!</v>
      </c>
      <c r="W673" s="419" t="str">
        <f>IF(_jhy_month_day!A669="","",_jhy_month_day!A669)</f>
        <v/>
      </c>
      <c r="X673" s="420" t="str">
        <f>IF(_jhy_month_day!B669="","",_jhy_month_day!B669/100)</f>
        <v/>
      </c>
      <c r="Y673" s="420" t="str">
        <f>IF(_jhy_month_day!C669="","",_jhy_month_day!C669/100)</f>
        <v/>
      </c>
      <c r="Z673" s="439">
        <f t="shared" si="3963"/>
        <v>167</v>
      </c>
      <c r="AA673" s="440" t="str">
        <f>IF(_tag_month_day!G669="","",_tag_month_day!G669/100)</f>
        <v/>
      </c>
      <c r="AB673" s="440" t="str">
        <f>IF(_tag_month_day!H669="","",_tag_month_day!H669/100)</f>
        <v/>
      </c>
      <c r="AC673" s="193">
        <f t="shared" si="3920"/>
        <v>1.59963432013121</v>
      </c>
      <c r="AD673" s="441" t="str">
        <f t="shared" si="3921"/>
        <v/>
      </c>
      <c r="AE673" s="442" t="str">
        <f t="shared" si="3922"/>
        <v/>
      </c>
      <c r="AF673" s="443">
        <v>1</v>
      </c>
      <c r="AG673" s="68" t="str">
        <f>IF(_duihao_month_day!A669="","",_duihao_month_day!A669)</f>
        <v/>
      </c>
      <c r="AH673" s="463">
        <f>IF(_gyk_month_day!B669="",AH672,_gyk_month_day!B669)</f>
        <v>820</v>
      </c>
      <c r="AI673" s="464"/>
      <c r="AJ673" s="68" t="str">
        <f>IF(_tag_month_day!I669="","",_tag_month_day!I669)</f>
        <v/>
      </c>
      <c r="AK673" s="465" t="str">
        <f>IF(_tzyy_month_day!A669="","",_tzyy_month_day!A669)</f>
        <v/>
      </c>
      <c r="AL673" s="465" t="str">
        <f>IF(_tzyy_month_day!B669="","",_tzyy_month_day!B669)</f>
        <v/>
      </c>
      <c r="AM673" s="465" t="str">
        <f>IF(_tzyy_month_day!C669="","",_tzyy_month_day!C669)</f>
        <v/>
      </c>
      <c r="AN673" s="466" t="str">
        <f>IF(_tag_month_day!CG669="","",_tag_month_day!CG669)</f>
        <v/>
      </c>
      <c r="AO673" s="466" t="str">
        <f>IF(_tag_month_day!CH669="","",_tag_month_day!CH669)</f>
        <v/>
      </c>
      <c r="AP673" s="486" t="e">
        <f t="shared" si="3923"/>
        <v>#VALUE!</v>
      </c>
      <c r="AQ673" s="487" t="str">
        <f>IF(_tag_month_day!J669="","",_tag_month_day!J669/100)</f>
        <v/>
      </c>
      <c r="AR673" s="488">
        <f t="shared" si="3924"/>
        <v>1.3</v>
      </c>
      <c r="AS673" s="489" t="e">
        <f t="shared" si="3875"/>
        <v>#VALUE!</v>
      </c>
      <c r="AT673" s="489">
        <f t="shared" si="3925"/>
        <v>0</v>
      </c>
      <c r="AU673" s="490" t="str">
        <f>IF(_tag_month_day!K669="","",_tag_month_day!K669)</f>
        <v/>
      </c>
      <c r="AV673" s="491" t="str">
        <f>IF(_tag_month_day!L669="","",_tag_month_day!L669/100)</f>
        <v/>
      </c>
      <c r="AW673" s="420">
        <f t="shared" si="3847"/>
        <v>0</v>
      </c>
      <c r="AX673" s="420">
        <f t="shared" si="3926"/>
        <v>0</v>
      </c>
      <c r="AY673" s="420" t="str">
        <f>IF(_tag_month_day!M669="","",_tag_month_day!M669/100)</f>
        <v/>
      </c>
      <c r="AZ673" s="420" t="str">
        <f>IF(_tag_month_day!N669="","",_tag_month_day!N669/100)</f>
        <v/>
      </c>
      <c r="BA673" s="420" t="str">
        <f>IF(_tag_month_day!O669="","",_tag_month_day!O669/100)</f>
        <v/>
      </c>
      <c r="BB673" s="496" t="str">
        <f>IF(_tag_month_day!P669="","",_tag_month_day!P669/100)</f>
        <v/>
      </c>
      <c r="BC673" s="496">
        <f t="shared" si="3927"/>
        <v>0</v>
      </c>
      <c r="BD673" s="496" t="str">
        <f>IF(_tag_month_day!Q669="","",_tag_month_day!Q669/100)</f>
        <v/>
      </c>
      <c r="BE673" s="510" t="str">
        <f>IF(_tag_month_day!R669="","",_tag_month_day!R669/100)</f>
        <v/>
      </c>
      <c r="BF673" s="413" t="str">
        <f>IF(_tag_month_day!CC669="","",_tag_month_day!CC669/100)</f>
        <v/>
      </c>
      <c r="BG673" s="511" t="e">
        <f t="shared" si="3876"/>
        <v>#VALUE!</v>
      </c>
      <c r="BH673" s="198">
        <f t="shared" si="3877"/>
        <v>0</v>
      </c>
      <c r="BI673" s="512" t="e">
        <f>IF(CX673=0,BI672,(DK673*查询!$R$5+DL673*查询!$Q$5+DM673*查询!$N$5+DN673*查询!$O$5+DO673*查询!$P$5)*AF673/CX673)</f>
        <v>#VALUE!</v>
      </c>
      <c r="BJ673" s="512" t="e">
        <f>IF(CX673=0,BJ672,(DP673*查询!$S$5+DQ673*查询!$T$5+DR673*查询!$U$5)*AF673/CX673)</f>
        <v>#VALUE!</v>
      </c>
      <c r="BK673" s="512">
        <f t="shared" si="3928"/>
        <v>1</v>
      </c>
      <c r="BL673" s="513" t="str">
        <f>IF(_cfyc_month_day!A669="","",_cfyc_month_day!A669)</f>
        <v/>
      </c>
      <c r="BM673" s="513" t="str">
        <f>IF(_cfyc_month_day!B669="","",_cfyc_month_day!B669)</f>
        <v/>
      </c>
      <c r="BN673" s="513" t="str">
        <f>IF(_cfyc_month_day!C669="","",_cfyc_month_day!C669)</f>
        <v/>
      </c>
      <c r="BO673" s="522" t="str">
        <f>IF(_cfyc_month_day!D669="","",_cfyc_month_day!D669)</f>
        <v/>
      </c>
      <c r="BP673" s="522" t="str">
        <f>IF(_cfyc_month_day!E669="","",_cfyc_month_day!E669)</f>
        <v/>
      </c>
      <c r="BQ673" s="522" t="str">
        <f>IF(_cfyc_month_day!F669="","",_cfyc_month_day!F669)</f>
        <v/>
      </c>
      <c r="BR673" s="513" t="str">
        <f>IF(_tag_month_day!T669="","",_tag_month_day!T669)</f>
        <v/>
      </c>
      <c r="BS673" s="513" t="str">
        <f>IF(_tag_month_day!U669="","",_tag_month_day!U669)</f>
        <v/>
      </c>
      <c r="BT673" s="523" t="str">
        <f t="shared" si="3929"/>
        <v/>
      </c>
      <c r="BU673" s="223" t="str">
        <f>IF(_tag_month_day!V669="","",_tag_month_day!V669)</f>
        <v/>
      </c>
      <c r="BV673" s="206" t="str">
        <f>IF(_tag_month_day!W669="","",_tag_month_day!W669)</f>
        <v/>
      </c>
      <c r="BW673" s="540" t="str">
        <f>IF(_tag_month_day!X669="","",_tag_month_day!X669)</f>
        <v/>
      </c>
      <c r="BX673" s="540" t="str">
        <f>IF(_tag_month_day!Y669="","",_tag_month_day!Y669)</f>
        <v/>
      </c>
      <c r="BY673" s="541">
        <f ca="1" t="shared" si="3930"/>
        <v>43644.916666665</v>
      </c>
      <c r="BZ673" s="542"/>
      <c r="CA673" s="562" t="str">
        <f>IF(_jhy2_month_day!A669="","",_jhy2_month_day!A669)</f>
        <v/>
      </c>
      <c r="CB673" s="464" t="str">
        <f>IF(_jhy2_month_day!B669="","",_jhy2_month_day!B669)</f>
        <v/>
      </c>
      <c r="CC673" s="464" t="str">
        <f>IF(_jhy2_month_day!C669="","",_jhy2_month_day!C669)</f>
        <v/>
      </c>
      <c r="CD673" s="464" t="str">
        <f>IF(_jhy2_month_day!D669="","",_jhy2_month_day!D669)</f>
        <v/>
      </c>
      <c r="CE673" s="464" t="str">
        <f>IF(_jhy2_month_day!E669="","",_jhy2_month_day!E669)</f>
        <v/>
      </c>
      <c r="CF673" s="464" t="str">
        <f>IF(_jhy2_month_day!F669="","",_jhy2_month_day!F669)</f>
        <v/>
      </c>
      <c r="CG673" s="464" t="str">
        <f>IF(_jhy2_month_day!G669="","",_jhy2_month_day!G669)</f>
        <v/>
      </c>
      <c r="CH673" s="464" t="str">
        <f>IF(_jhy2_month_day!H669="","",_jhy2_month_day!H669)</f>
        <v/>
      </c>
      <c r="CI673" s="464" t="str">
        <f>IF(_jhy2_month_day!I669="","",_jhy2_month_day!I669)</f>
        <v/>
      </c>
      <c r="CJ673" s="464" t="str">
        <f>IF(_jhy2_month_day!J669="","",_jhy2_month_day!J669)</f>
        <v/>
      </c>
      <c r="CK673" s="464" t="str">
        <f>IF(_jhy2_month_day!K669="","",_jhy2_month_day!K669)</f>
        <v/>
      </c>
      <c r="CL673" s="562" t="str">
        <f>IF(_jhy2_month_day!L669="","",_jhy2_month_day!L669)</f>
        <v/>
      </c>
      <c r="CM673" s="562" t="str">
        <f>IF(_jhy2_month_day!M669="","",_jhy2_month_day!M669)</f>
        <v/>
      </c>
      <c r="CN673" s="562" t="str">
        <f>IF(_jhy2_month_day!N669="","",_jhy2_month_day!N669)</f>
        <v/>
      </c>
      <c r="CO673" s="562" t="str">
        <f>IF(_jhy2_month_day!O669="","",_jhy2_month_day!O669)</f>
        <v/>
      </c>
      <c r="CP673" s="562" t="str">
        <f>IF(_jhy2_month_day!P669="","",_jhy2_month_day!P669)</f>
        <v/>
      </c>
      <c r="CQ673" s="562" t="str">
        <f>IF(_jhy2_month_day!Q669="","",_jhy2_month_day!Q669)</f>
        <v/>
      </c>
      <c r="CR673" s="563" t="str">
        <f>IF(_jhy2_month_day!R669="","",_jhy2_month_day!R669)</f>
        <v/>
      </c>
      <c r="CS673" s="576" t="str">
        <f>IF(_jhy2_month_day!S669="","",_jhy2_month_day!S669)</f>
        <v/>
      </c>
      <c r="CT673" s="562" t="str">
        <f>IF(_jhy2_month_day!T669="","",_jhy2_month_day!T669)</f>
        <v/>
      </c>
      <c r="CU673" s="577" t="e">
        <f t="shared" si="3878"/>
        <v>#VALUE!</v>
      </c>
      <c r="CV673" s="198" t="e">
        <f t="shared" si="3879"/>
        <v>#VALUE!</v>
      </c>
      <c r="CW673" s="192" t="e">
        <f t="shared" si="3880"/>
        <v>#VALUE!</v>
      </c>
      <c r="CX673" s="192" t="e">
        <f t="shared" si="3881"/>
        <v>#VALUE!</v>
      </c>
      <c r="CY673" s="202" t="e">
        <f t="shared" si="3882"/>
        <v>#VALUE!</v>
      </c>
      <c r="CZ673" s="192" t="e">
        <f t="shared" ref="CZ673:DI673" si="4079">$AJ673*EF673</f>
        <v>#VALUE!</v>
      </c>
      <c r="DA673" s="192" t="e">
        <f t="shared" si="4079"/>
        <v>#VALUE!</v>
      </c>
      <c r="DB673" s="192" t="e">
        <f t="shared" si="4079"/>
        <v>#VALUE!</v>
      </c>
      <c r="DC673" s="192" t="e">
        <f t="shared" si="4079"/>
        <v>#VALUE!</v>
      </c>
      <c r="DD673" s="192" t="e">
        <f t="shared" si="4079"/>
        <v>#VALUE!</v>
      </c>
      <c r="DE673" s="192" t="e">
        <f t="shared" si="4079"/>
        <v>#VALUE!</v>
      </c>
      <c r="DF673" s="192" t="e">
        <f t="shared" si="4079"/>
        <v>#VALUE!</v>
      </c>
      <c r="DG673" s="192" t="e">
        <f t="shared" si="4079"/>
        <v>#VALUE!</v>
      </c>
      <c r="DH673" s="192" t="e">
        <f t="shared" si="4079"/>
        <v>#VALUE!</v>
      </c>
      <c r="DI673" s="192" t="e">
        <f t="shared" si="4079"/>
        <v>#VALUE!</v>
      </c>
      <c r="DJ673" s="192" t="e">
        <f t="shared" si="3884"/>
        <v>#VALUE!</v>
      </c>
      <c r="DK673" s="192" t="e">
        <f t="shared" si="3885"/>
        <v>#VALUE!</v>
      </c>
      <c r="DL673" s="192" t="e">
        <f t="shared" si="3886"/>
        <v>#VALUE!</v>
      </c>
      <c r="DM673" s="192" t="e">
        <f t="shared" si="3887"/>
        <v>#VALUE!</v>
      </c>
      <c r="DN673" s="192" t="e">
        <f t="shared" si="3888"/>
        <v>#VALUE!</v>
      </c>
      <c r="DO673" s="192" t="e">
        <f t="shared" si="3889"/>
        <v>#VALUE!</v>
      </c>
      <c r="DP673" s="192" t="e">
        <f t="shared" si="3890"/>
        <v>#VALUE!</v>
      </c>
      <c r="DQ673" s="192" t="e">
        <f t="shared" si="3891"/>
        <v>#VALUE!</v>
      </c>
      <c r="DR673" s="192" t="e">
        <f t="shared" si="3892"/>
        <v>#VALUE!</v>
      </c>
      <c r="DS673" s="192" t="e">
        <f t="shared" si="3893"/>
        <v>#VALUE!</v>
      </c>
      <c r="DT673" s="192" t="e">
        <f t="shared" si="3894"/>
        <v>#VALUE!</v>
      </c>
      <c r="DU673" s="192" t="e">
        <f t="shared" si="3895"/>
        <v>#VALUE!</v>
      </c>
      <c r="DV673" s="198" t="e">
        <f t="shared" si="3896"/>
        <v>#VALUE!</v>
      </c>
      <c r="DW673" s="198" t="e">
        <f t="shared" si="3897"/>
        <v>#DIV/0!</v>
      </c>
      <c r="DX673" s="198" t="e">
        <f t="shared" si="3898"/>
        <v>#DIV/0!</v>
      </c>
      <c r="DY673" s="198" t="e">
        <f t="shared" si="3899"/>
        <v>#VALUE!</v>
      </c>
      <c r="DZ673" s="198" t="e">
        <f t="shared" si="3900"/>
        <v>#VALUE!</v>
      </c>
      <c r="EA673" s="198" t="e">
        <f t="shared" si="3901"/>
        <v>#VALUE!</v>
      </c>
      <c r="EB673" s="198" t="e">
        <f t="shared" si="3902"/>
        <v>#VALUE!</v>
      </c>
      <c r="EC673" s="198" t="e">
        <f t="shared" si="3903"/>
        <v>#DIV/0!</v>
      </c>
      <c r="ED673" s="198" t="e">
        <f t="shared" si="3904"/>
        <v>#VALUE!</v>
      </c>
      <c r="EE673" s="198" t="e">
        <f t="shared" si="3905"/>
        <v>#VALUE!</v>
      </c>
      <c r="EF673" s="198" t="e">
        <f t="shared" ref="EF673:EO673" si="4080">DV673/SUM($DV673:$EE673)</f>
        <v>#VALUE!</v>
      </c>
      <c r="EG673" s="198" t="e">
        <f t="shared" si="4080"/>
        <v>#DIV/0!</v>
      </c>
      <c r="EH673" s="198" t="e">
        <f t="shared" si="4080"/>
        <v>#DIV/0!</v>
      </c>
      <c r="EI673" s="198" t="e">
        <f t="shared" si="4080"/>
        <v>#VALUE!</v>
      </c>
      <c r="EJ673" s="198" t="e">
        <f t="shared" si="4080"/>
        <v>#VALUE!</v>
      </c>
      <c r="EK673" s="198" t="e">
        <f t="shared" si="4080"/>
        <v>#VALUE!</v>
      </c>
      <c r="EL673" s="198" t="e">
        <f t="shared" si="4080"/>
        <v>#VALUE!</v>
      </c>
      <c r="EM673" s="198" t="e">
        <f t="shared" si="4080"/>
        <v>#DIV/0!</v>
      </c>
      <c r="EN673" s="198" t="e">
        <f t="shared" si="4080"/>
        <v>#VALUE!</v>
      </c>
      <c r="EO673" s="198" t="e">
        <f t="shared" si="4080"/>
        <v>#VALUE!</v>
      </c>
      <c r="EP673" s="511">
        <f t="shared" ref="EP673:EW673" si="4081">EP672</f>
        <v>0.08</v>
      </c>
      <c r="EQ673" s="511">
        <f t="shared" si="4081"/>
        <v>0.015</v>
      </c>
      <c r="ER673" s="511">
        <f t="shared" si="4081"/>
        <v>0.015</v>
      </c>
      <c r="ES673" s="511">
        <f t="shared" si="4081"/>
        <v>0.015</v>
      </c>
      <c r="ET673" s="511">
        <f t="shared" si="4081"/>
        <v>0.015</v>
      </c>
      <c r="EU673" s="511">
        <f t="shared" si="4081"/>
        <v>0.09</v>
      </c>
      <c r="EV673" s="511">
        <f t="shared" si="4081"/>
        <v>0.09</v>
      </c>
      <c r="EW673" s="511">
        <f t="shared" si="4081"/>
        <v>0.09</v>
      </c>
      <c r="EX673" s="420" t="str">
        <f>IF(_tag_month_day!AS669="","",_tag_month_day!AS669/100)</f>
        <v/>
      </c>
      <c r="EY673" s="420" t="str">
        <f>IF(_tag_month_day!AT669="","",_tag_month_day!AT669/100)</f>
        <v/>
      </c>
      <c r="EZ673" s="420" t="str">
        <f>IF(_tag_month_day!AU669="","",_tag_month_day!AU669/100)</f>
        <v/>
      </c>
      <c r="FA673" s="420" t="str">
        <f>IF(_tag_month_day!AV669="","",_tag_month_day!AV669/100)</f>
        <v/>
      </c>
      <c r="FB673" s="420" t="str">
        <f>IF(_tag_month_day!AW669="","",_tag_month_day!AW669/100)</f>
        <v/>
      </c>
      <c r="FC673" s="420" t="str">
        <f>IF(_tag_month_day!AX669="","",_tag_month_day!AX669/100)</f>
        <v/>
      </c>
      <c r="FD673" s="510">
        <f t="shared" si="3934"/>
        <v>0.33</v>
      </c>
      <c r="FE673" s="510">
        <f t="shared" si="3935"/>
        <v>0.19</v>
      </c>
      <c r="FF673" s="510">
        <f t="shared" si="3936"/>
        <v>0.003</v>
      </c>
      <c r="FG673" s="510">
        <f t="shared" si="3937"/>
        <v>0</v>
      </c>
      <c r="FH673" s="603">
        <f t="shared" si="3938"/>
        <v>0.0001</v>
      </c>
      <c r="FI673" s="510">
        <f t="shared" ref="FI673:FR673" si="4082">FI672</f>
        <v>0.41</v>
      </c>
      <c r="FJ673" s="510">
        <f t="shared" si="4082"/>
        <v>0.11</v>
      </c>
      <c r="FK673" s="510">
        <f t="shared" si="4082"/>
        <v>0.015</v>
      </c>
      <c r="FL673" s="510">
        <f t="shared" si="4082"/>
        <v>0</v>
      </c>
      <c r="FM673" s="603">
        <f t="shared" si="4082"/>
        <v>0.0001</v>
      </c>
      <c r="FN673" s="510" t="str">
        <f>IF(_tag_month_day!AY669="","",_tag_month_day!AY669/100)</f>
        <v/>
      </c>
      <c r="FO673" s="510" t="str">
        <f>IF(_tag_month_day!AZ669="","",_tag_month_day!AZ669/100)</f>
        <v/>
      </c>
      <c r="FP673" s="510" t="str">
        <f>IF(_tag_month_day!BA669="","",_tag_month_day!BA669/100)</f>
        <v/>
      </c>
      <c r="FQ673" s="510" t="str">
        <f>IF(_tag_month_day!BB669="","",_tag_month_day!BB669/100)</f>
        <v/>
      </c>
      <c r="FR673" s="603" t="str">
        <f>IF(_tag_month_day!BC669="","",_tag_month_day!BC669/100)</f>
        <v/>
      </c>
      <c r="FS673" s="510" t="str">
        <f>IF(_tag_month_day!BD669="","",_tag_month_day!BD669/100)</f>
        <v/>
      </c>
      <c r="FT673" s="510" t="str">
        <f>IF(_tag_month_day!BE669="","",_tag_month_day!BE669/100)</f>
        <v/>
      </c>
      <c r="FU673" s="510" t="str">
        <f>IF(_tag_month_day!BF669="","",_tag_month_day!BF669/100)</f>
        <v/>
      </c>
      <c r="FV673" s="510" t="str">
        <f>IF(_tag_month_day!BG669="","",_tag_month_day!BG669/100)</f>
        <v/>
      </c>
      <c r="FW673" s="603" t="str">
        <f>IF(_tag_month_day!BH669="","",_tag_month_day!BH669/100)</f>
        <v/>
      </c>
      <c r="FX673" s="510" t="str">
        <f>IF(_tag_month_day!BI669="","",_tag_month_day!BI669/100)</f>
        <v/>
      </c>
      <c r="FY673" s="510" t="str">
        <f>IF(_tag_month_day!BJ669="","",_tag_month_day!BJ669/100)</f>
        <v/>
      </c>
      <c r="FZ673" s="605" t="str">
        <f>IF(_tag_month_day!BK669="","",_tag_month_day!BK669/100)</f>
        <v/>
      </c>
      <c r="GA673" s="510" t="str">
        <f>IF(_tag_month_day!BL669="","",_tag_month_day!BL669/100)</f>
        <v/>
      </c>
      <c r="GB673" s="603" t="str">
        <f>IF(_tag_month_day!BM669="","",_tag_month_day!BM669/100)</f>
        <v/>
      </c>
      <c r="GC673" s="420" t="str">
        <f>IF(_tag_month_day!BN669="","",_tag_month_day!BN669/100)</f>
        <v/>
      </c>
      <c r="GD673" s="420" t="str">
        <f>IF(_tag_month_day!BO669="","",_tag_month_day!BO669/100)</f>
        <v/>
      </c>
      <c r="GE673" s="420" t="str">
        <f>IF(_tag_month_day!BP669="","",_tag_month_day!BP669/100)</f>
        <v/>
      </c>
      <c r="GF673" s="420" t="str">
        <f>IF(_tag_month_day!BQ669="","",_tag_month_day!BQ669/100)</f>
        <v/>
      </c>
      <c r="GG673" s="420" t="str">
        <f>IF(_tag_month_day!BR669="","",_tag_month_day!BR669/100)</f>
        <v/>
      </c>
      <c r="GH673" s="420" t="str">
        <f>IF(_tag_month_day!BS669="","",_tag_month_day!BS669/100)</f>
        <v/>
      </c>
      <c r="GI673" s="603" t="str">
        <f>IF(_tag_month_day!BT669="","",_tag_month_day!BT669/100)</f>
        <v/>
      </c>
      <c r="GJ673" s="612" t="str">
        <f>IF(_tag_month_day!BU669="","",_tag_month_day!BU669/100)</f>
        <v/>
      </c>
      <c r="GK673" s="620" t="str">
        <f>IF(_tag_month_day!BV669="",IF(_rlcf_month_day!A$2="","",_rlcf_month_day!A$2/100),_tag_month_day!BV669/100)</f>
        <v/>
      </c>
      <c r="GL673" s="620" t="str">
        <f>IF(_tag_month_day!BW669="",IF(_rlcf_month_day!B$2="","",_rlcf_month_day!B$2/100),_tag_month_day!BW669/100)</f>
        <v/>
      </c>
      <c r="GM673" s="621" t="str">
        <f>IF(_tag_month_day!BX669="",IF(_rlcf_month_day!C$2="","",_rlcf_month_day!C$2/100),_tag_month_day!BX669/100)</f>
        <v/>
      </c>
      <c r="GN673" s="620" t="str">
        <f>IF(_tag_month_day!BV669="",IF(_rlcf_month_day!A$2="","",_rlcf_month_day!A$2/100),_tag_month_day!BV669/100)</f>
        <v/>
      </c>
      <c r="GO673" s="620" t="str">
        <f>IF(_tag_month_day!BW669="",IF(_rlcf_month_day!B$2="","",_rlcf_month_day!B$2/100),_tag_month_day!BW669/100)</f>
        <v/>
      </c>
      <c r="GP673" s="620" t="str">
        <f>IF(_tag_month_day!CD669="",IF(_rlcf_month_day!E$2="","",_rlcf_month_day!E$2/100),_tag_month_day!CD669/100)</f>
        <v/>
      </c>
      <c r="GQ673" s="620" t="str">
        <f>IF(_tag_month_day!CE669="",IF(_rlcf_month_day!F$2="","",_rlcf_month_day!F$2/100),_tag_month_day!CE669/100)</f>
        <v/>
      </c>
      <c r="GR673" s="621" t="str">
        <f>IF(_tag_month_day!CF669="",IF(_rlcf_month_day!G$2="","",_rlcf_month_day!G$2/100),_tag_month_day!CF669/100)</f>
        <v/>
      </c>
      <c r="GS673" s="626">
        <f t="shared" ref="GS673:HH673" si="4083">GS672</f>
        <v>0.953</v>
      </c>
      <c r="GT673" s="626">
        <f t="shared" si="4083"/>
        <v>0.55</v>
      </c>
      <c r="GU673" s="626">
        <f t="shared" si="4083"/>
        <v>0.55</v>
      </c>
      <c r="GV673" s="626">
        <f t="shared" si="4083"/>
        <v>0.55</v>
      </c>
      <c r="GW673" s="626">
        <f t="shared" si="4083"/>
        <v>0.5</v>
      </c>
      <c r="GX673" s="626">
        <f t="shared" si="4083"/>
        <v>0.935</v>
      </c>
      <c r="GY673" s="626">
        <f t="shared" si="4083"/>
        <v>0.15</v>
      </c>
      <c r="GZ673" s="626">
        <f t="shared" si="4083"/>
        <v>1</v>
      </c>
      <c r="HA673" s="632">
        <f t="shared" si="4083"/>
        <v>0.047</v>
      </c>
      <c r="HB673" s="632">
        <f t="shared" si="4083"/>
        <v>0.45</v>
      </c>
      <c r="HC673" s="632">
        <f t="shared" si="4083"/>
        <v>0.45</v>
      </c>
      <c r="HD673" s="632">
        <f t="shared" si="4083"/>
        <v>0.45</v>
      </c>
      <c r="HE673" s="632">
        <f t="shared" si="4083"/>
        <v>0.5</v>
      </c>
      <c r="HF673" s="632">
        <f t="shared" si="4083"/>
        <v>0.065</v>
      </c>
      <c r="HG673" s="632">
        <f t="shared" si="4083"/>
        <v>0.85</v>
      </c>
      <c r="HH673" s="632">
        <f t="shared" si="4083"/>
        <v>0</v>
      </c>
      <c r="HI673" s="68">
        <f t="shared" si="3910"/>
        <v>0</v>
      </c>
      <c r="HJ673" s="68" t="e">
        <f t="shared" si="3941"/>
        <v>#VALUE!</v>
      </c>
      <c r="HK673" s="202">
        <f t="shared" si="3942"/>
        <v>0.85</v>
      </c>
      <c r="HL673" s="464">
        <f t="shared" si="3943"/>
        <v>550000</v>
      </c>
      <c r="HM673" s="464">
        <f t="shared" si="3944"/>
        <v>480000</v>
      </c>
      <c r="HN673" s="192" t="e">
        <f t="shared" si="3911"/>
        <v>#VALUE!</v>
      </c>
      <c r="HO673" s="192" t="e">
        <f>HN673*HK673*$HO$2/HL673*1000000</f>
        <v>#VALUE!</v>
      </c>
      <c r="HP673" s="192" t="e">
        <f>HN673*HK673*$HP$2/HM673*1000000</f>
        <v>#VALUE!</v>
      </c>
    </row>
    <row r="674" customFormat="1" spans="1:224">
      <c r="A674" s="381">
        <v>669</v>
      </c>
      <c r="B674" s="54">
        <f ca="1" t="shared" si="3945"/>
        <v>43644</v>
      </c>
      <c r="C674" s="57">
        <f t="shared" si="3946"/>
        <v>0.0416666666666667</v>
      </c>
      <c r="D674" s="68" t="str">
        <f ca="1" t="shared" si="3912"/>
        <v>中班</v>
      </c>
      <c r="E674" s="68" t="str">
        <f ca="1" t="shared" si="3913"/>
        <v>乙</v>
      </c>
      <c r="F674" s="68">
        <f ca="1">SUMPRODUCT((成本日报!$A$3:$A$95=计划!B674)*(成本日报!$B$3:$B$95=计划!$D674),成本日报!$C$3:$C$95)</f>
        <v>2</v>
      </c>
      <c r="G674" s="382">
        <f ca="1" t="shared" si="3947"/>
        <v>43644.8333333317</v>
      </c>
      <c r="H674" s="382">
        <f ca="1" t="shared" si="3914"/>
        <v>43644.8402777762</v>
      </c>
      <c r="I674" s="382">
        <f ca="1" t="shared" si="3915"/>
        <v>43644.8458333317</v>
      </c>
      <c r="J674" s="382">
        <f ca="1" t="shared" si="3916"/>
        <v>43644.8749999984</v>
      </c>
      <c r="K674" s="382">
        <f ca="1" t="shared" si="3917"/>
        <v>43644.9374999984</v>
      </c>
      <c r="L674" s="382">
        <f ca="1" t="shared" si="3918"/>
        <v>43644.9583333317</v>
      </c>
      <c r="M674" s="398" t="str">
        <f>IF(_tag_month_day!A670="","",_tag_month_day!A670)</f>
        <v/>
      </c>
      <c r="N674" s="398" t="str">
        <f>IF(_tag_month_day!B670="","",_tag_month_day!B670)</f>
        <v/>
      </c>
      <c r="O674" s="399" t="e">
        <f t="shared" si="3919"/>
        <v>#VALUE!</v>
      </c>
      <c r="P674" s="398" t="str">
        <f>IF(_tag_month_day!C670="","",_tag_month_day!C670)</f>
        <v/>
      </c>
      <c r="Q674" s="398" t="str">
        <f>IF(_tag_month_day!D670="","",_tag_month_day!D670)</f>
        <v/>
      </c>
      <c r="R674" s="416">
        <f>IF(_tag_month_day!CB670="",R673,_tag_month_day!CB670/100)</f>
        <v>0.07</v>
      </c>
      <c r="S674" s="417" t="str">
        <f>IF(_tag_month_day!E670="","",_tag_month_day!E670)</f>
        <v/>
      </c>
      <c r="T674" s="417" t="str">
        <f>IF(_tag_month_day!F670="","",_tag_month_day!F670)</f>
        <v/>
      </c>
      <c r="U674" s="418" t="e">
        <f t="shared" si="3873"/>
        <v>#VALUE!</v>
      </c>
      <c r="V674" s="53" t="e">
        <f t="shared" si="3874"/>
        <v>#VALUE!</v>
      </c>
      <c r="W674" s="419" t="str">
        <f>IF(_jhy_month_day!A670="","",_jhy_month_day!A670)</f>
        <v/>
      </c>
      <c r="X674" s="420" t="str">
        <f>IF(_jhy_month_day!B670="","",_jhy_month_day!B670/100)</f>
        <v/>
      </c>
      <c r="Y674" s="420" t="str">
        <f>IF(_jhy_month_day!C670="","",_jhy_month_day!C670/100)</f>
        <v/>
      </c>
      <c r="Z674" s="439">
        <f t="shared" si="3963"/>
        <v>168</v>
      </c>
      <c r="AA674" s="440" t="str">
        <f>IF(_tag_month_day!G670="","",_tag_month_day!G670/100)</f>
        <v/>
      </c>
      <c r="AB674" s="440" t="str">
        <f>IF(_tag_month_day!H670="","",_tag_month_day!H670/100)</f>
        <v/>
      </c>
      <c r="AC674" s="193">
        <f t="shared" si="3920"/>
        <v>1.59963432013121</v>
      </c>
      <c r="AD674" s="441" t="str">
        <f t="shared" si="3921"/>
        <v/>
      </c>
      <c r="AE674" s="442" t="str">
        <f t="shared" si="3922"/>
        <v/>
      </c>
      <c r="AF674" s="443">
        <v>1</v>
      </c>
      <c r="AG674" s="68" t="str">
        <f>IF(_duihao_month_day!A670="","",_duihao_month_day!A670)</f>
        <v/>
      </c>
      <c r="AH674" s="463">
        <f>IF(_gyk_month_day!B670="",AH673,_gyk_month_day!B670)</f>
        <v>820</v>
      </c>
      <c r="AI674" s="464"/>
      <c r="AJ674" s="68" t="str">
        <f>IF(_tag_month_day!I670="","",_tag_month_day!I670)</f>
        <v/>
      </c>
      <c r="AK674" s="465" t="str">
        <f>IF(_tzyy_month_day!A670="","",_tzyy_month_day!A670)</f>
        <v/>
      </c>
      <c r="AL674" s="465" t="str">
        <f>IF(_tzyy_month_day!B670="","",_tzyy_month_day!B670)</f>
        <v/>
      </c>
      <c r="AM674" s="465" t="str">
        <f>IF(_tzyy_month_day!C670="","",_tzyy_month_day!C670)</f>
        <v/>
      </c>
      <c r="AN674" s="466" t="str">
        <f>IF(_tag_month_day!CG670="","",_tag_month_day!CG670)</f>
        <v/>
      </c>
      <c r="AO674" s="466" t="str">
        <f>IF(_tag_month_day!CH670="","",_tag_month_day!CH670)</f>
        <v/>
      </c>
      <c r="AP674" s="486" t="e">
        <f t="shared" si="3923"/>
        <v>#VALUE!</v>
      </c>
      <c r="AQ674" s="487" t="str">
        <f>IF(_tag_month_day!J670="","",_tag_month_day!J670/100)</f>
        <v/>
      </c>
      <c r="AR674" s="488">
        <f t="shared" si="3924"/>
        <v>1.3</v>
      </c>
      <c r="AS674" s="489" t="e">
        <f t="shared" si="3875"/>
        <v>#VALUE!</v>
      </c>
      <c r="AT674" s="489">
        <f t="shared" si="3925"/>
        <v>0</v>
      </c>
      <c r="AU674" s="490" t="str">
        <f>IF(_tag_month_day!K670="","",_tag_month_day!K670)</f>
        <v/>
      </c>
      <c r="AV674" s="491" t="str">
        <f>IF(_tag_month_day!L670="","",_tag_month_day!L670/100)</f>
        <v/>
      </c>
      <c r="AW674" s="420">
        <f t="shared" si="3847"/>
        <v>0</v>
      </c>
      <c r="AX674" s="420">
        <f t="shared" si="3926"/>
        <v>0</v>
      </c>
      <c r="AY674" s="420" t="str">
        <f>IF(_tag_month_day!M670="","",_tag_month_day!M670/100)</f>
        <v/>
      </c>
      <c r="AZ674" s="420" t="str">
        <f>IF(_tag_month_day!N670="","",_tag_month_day!N670/100)</f>
        <v/>
      </c>
      <c r="BA674" s="420" t="str">
        <f>IF(_tag_month_day!O670="","",_tag_month_day!O670/100)</f>
        <v/>
      </c>
      <c r="BB674" s="496" t="str">
        <f>IF(_tag_month_day!P670="","",_tag_month_day!P670/100)</f>
        <v/>
      </c>
      <c r="BC674" s="496">
        <f t="shared" si="3927"/>
        <v>0</v>
      </c>
      <c r="BD674" s="496" t="str">
        <f>IF(_tag_month_day!Q670="","",_tag_month_day!Q670/100)</f>
        <v/>
      </c>
      <c r="BE674" s="510" t="str">
        <f>IF(_tag_month_day!R670="","",_tag_month_day!R670/100)</f>
        <v/>
      </c>
      <c r="BF674" s="413" t="str">
        <f>IF(_tag_month_day!CC670="","",_tag_month_day!CC670/100)</f>
        <v/>
      </c>
      <c r="BG674" s="511" t="e">
        <f t="shared" si="3876"/>
        <v>#VALUE!</v>
      </c>
      <c r="BH674" s="198">
        <f t="shared" si="3877"/>
        <v>0</v>
      </c>
      <c r="BI674" s="512" t="e">
        <f>IF(CX674=0,BI673,(DK674*查询!$R$5+DL674*查询!$Q$5+DM674*查询!$N$5+DN674*查询!$O$5+DO674*查询!$P$5)*AF674/CX674)</f>
        <v>#VALUE!</v>
      </c>
      <c r="BJ674" s="512" t="e">
        <f>IF(CX674=0,BJ673,(DP674*查询!$S$5+DQ674*查询!$T$5+DR674*查询!$U$5)*AF674/CX674)</f>
        <v>#VALUE!</v>
      </c>
      <c r="BK674" s="512">
        <f t="shared" si="3928"/>
        <v>1</v>
      </c>
      <c r="BL674" s="513" t="str">
        <f>IF(_cfyc_month_day!A670="","",_cfyc_month_day!A670)</f>
        <v/>
      </c>
      <c r="BM674" s="513" t="str">
        <f>IF(_cfyc_month_day!B670="","",_cfyc_month_day!B670)</f>
        <v/>
      </c>
      <c r="BN674" s="513" t="str">
        <f>IF(_cfyc_month_day!C670="","",_cfyc_month_day!C670)</f>
        <v/>
      </c>
      <c r="BO674" s="522" t="str">
        <f>IF(_cfyc_month_day!D670="","",_cfyc_month_day!D670)</f>
        <v/>
      </c>
      <c r="BP674" s="522" t="str">
        <f>IF(_cfyc_month_day!E670="","",_cfyc_month_day!E670)</f>
        <v/>
      </c>
      <c r="BQ674" s="522" t="str">
        <f>IF(_cfyc_month_day!F670="","",_cfyc_month_day!F670)</f>
        <v/>
      </c>
      <c r="BR674" s="513" t="str">
        <f>IF(_tag_month_day!T670="","",_tag_month_day!T670)</f>
        <v/>
      </c>
      <c r="BS674" s="513" t="str">
        <f>IF(_tag_month_day!U670="","",_tag_month_day!U670)</f>
        <v/>
      </c>
      <c r="BT674" s="523" t="str">
        <f t="shared" si="3929"/>
        <v/>
      </c>
      <c r="BU674" s="223" t="str">
        <f>IF(_tag_month_day!V670="","",_tag_month_day!V670)</f>
        <v/>
      </c>
      <c r="BV674" s="206" t="str">
        <f>IF(_tag_month_day!W670="","",_tag_month_day!W670)</f>
        <v/>
      </c>
      <c r="BW674" s="540" t="str">
        <f>IF(_tag_month_day!X670="","",_tag_month_day!X670)</f>
        <v/>
      </c>
      <c r="BX674" s="540" t="str">
        <f>IF(_tag_month_day!Y670="","",_tag_month_day!Y670)</f>
        <v/>
      </c>
      <c r="BY674" s="541">
        <f ca="1" t="shared" si="3930"/>
        <v>43644.9583333317</v>
      </c>
      <c r="BZ674" s="542"/>
      <c r="CA674" s="562" t="str">
        <f>IF(_jhy2_month_day!A670="","",_jhy2_month_day!A670)</f>
        <v/>
      </c>
      <c r="CB674" s="464" t="str">
        <f>IF(_jhy2_month_day!B670="","",_jhy2_month_day!B670)</f>
        <v/>
      </c>
      <c r="CC674" s="464" t="str">
        <f>IF(_jhy2_month_day!C670="","",_jhy2_month_day!C670)</f>
        <v/>
      </c>
      <c r="CD674" s="464" t="str">
        <f>IF(_jhy2_month_day!D670="","",_jhy2_month_day!D670)</f>
        <v/>
      </c>
      <c r="CE674" s="464" t="str">
        <f>IF(_jhy2_month_day!E670="","",_jhy2_month_day!E670)</f>
        <v/>
      </c>
      <c r="CF674" s="464" t="str">
        <f>IF(_jhy2_month_day!F670="","",_jhy2_month_day!F670)</f>
        <v/>
      </c>
      <c r="CG674" s="464" t="str">
        <f>IF(_jhy2_month_day!G670="","",_jhy2_month_day!G670)</f>
        <v/>
      </c>
      <c r="CH674" s="464" t="str">
        <f>IF(_jhy2_month_day!H670="","",_jhy2_month_day!H670)</f>
        <v/>
      </c>
      <c r="CI674" s="464" t="str">
        <f>IF(_jhy2_month_day!I670="","",_jhy2_month_day!I670)</f>
        <v/>
      </c>
      <c r="CJ674" s="464" t="str">
        <f>IF(_jhy2_month_day!J670="","",_jhy2_month_day!J670)</f>
        <v/>
      </c>
      <c r="CK674" s="464" t="str">
        <f>IF(_jhy2_month_day!K670="","",_jhy2_month_day!K670)</f>
        <v/>
      </c>
      <c r="CL674" s="562" t="str">
        <f>IF(_jhy2_month_day!L670="","",_jhy2_month_day!L670)</f>
        <v/>
      </c>
      <c r="CM674" s="562" t="str">
        <f>IF(_jhy2_month_day!M670="","",_jhy2_month_day!M670)</f>
        <v/>
      </c>
      <c r="CN674" s="562" t="str">
        <f>IF(_jhy2_month_day!N670="","",_jhy2_month_day!N670)</f>
        <v/>
      </c>
      <c r="CO674" s="562" t="str">
        <f>IF(_jhy2_month_day!O670="","",_jhy2_month_day!O670)</f>
        <v/>
      </c>
      <c r="CP674" s="562" t="str">
        <f>IF(_jhy2_month_day!P670="","",_jhy2_month_day!P670)</f>
        <v/>
      </c>
      <c r="CQ674" s="562" t="str">
        <f>IF(_jhy2_month_day!Q670="","",_jhy2_month_day!Q670)</f>
        <v/>
      </c>
      <c r="CR674" s="563" t="str">
        <f>IF(_jhy2_month_day!R670="","",_jhy2_month_day!R670)</f>
        <v/>
      </c>
      <c r="CS674" s="576" t="str">
        <f>IF(_jhy2_month_day!S670="","",_jhy2_month_day!S670)</f>
        <v/>
      </c>
      <c r="CT674" s="562" t="str">
        <f>IF(_jhy2_month_day!T670="","",_jhy2_month_day!T670)</f>
        <v/>
      </c>
      <c r="CU674" s="577" t="e">
        <f t="shared" si="3878"/>
        <v>#VALUE!</v>
      </c>
      <c r="CV674" s="198" t="e">
        <f t="shared" si="3879"/>
        <v>#VALUE!</v>
      </c>
      <c r="CW674" s="192" t="e">
        <f t="shared" si="3880"/>
        <v>#VALUE!</v>
      </c>
      <c r="CX674" s="192" t="e">
        <f t="shared" si="3881"/>
        <v>#VALUE!</v>
      </c>
      <c r="CY674" s="202" t="e">
        <f t="shared" si="3882"/>
        <v>#VALUE!</v>
      </c>
      <c r="CZ674" s="192" t="e">
        <f t="shared" ref="CZ674:DI674" si="4084">$AJ674*EF674</f>
        <v>#VALUE!</v>
      </c>
      <c r="DA674" s="192" t="e">
        <f t="shared" si="4084"/>
        <v>#VALUE!</v>
      </c>
      <c r="DB674" s="192" t="e">
        <f t="shared" si="4084"/>
        <v>#VALUE!</v>
      </c>
      <c r="DC674" s="192" t="e">
        <f t="shared" si="4084"/>
        <v>#VALUE!</v>
      </c>
      <c r="DD674" s="192" t="e">
        <f t="shared" si="4084"/>
        <v>#VALUE!</v>
      </c>
      <c r="DE674" s="192" t="e">
        <f t="shared" si="4084"/>
        <v>#VALUE!</v>
      </c>
      <c r="DF674" s="192" t="e">
        <f t="shared" si="4084"/>
        <v>#VALUE!</v>
      </c>
      <c r="DG674" s="192" t="e">
        <f t="shared" si="4084"/>
        <v>#VALUE!</v>
      </c>
      <c r="DH674" s="192" t="e">
        <f t="shared" si="4084"/>
        <v>#VALUE!</v>
      </c>
      <c r="DI674" s="192" t="e">
        <f t="shared" si="4084"/>
        <v>#VALUE!</v>
      </c>
      <c r="DJ674" s="192" t="e">
        <f t="shared" si="3884"/>
        <v>#VALUE!</v>
      </c>
      <c r="DK674" s="192" t="e">
        <f t="shared" si="3885"/>
        <v>#VALUE!</v>
      </c>
      <c r="DL674" s="192" t="e">
        <f t="shared" si="3886"/>
        <v>#VALUE!</v>
      </c>
      <c r="DM674" s="192" t="e">
        <f t="shared" si="3887"/>
        <v>#VALUE!</v>
      </c>
      <c r="DN674" s="192" t="e">
        <f t="shared" si="3888"/>
        <v>#VALUE!</v>
      </c>
      <c r="DO674" s="192" t="e">
        <f t="shared" si="3889"/>
        <v>#VALUE!</v>
      </c>
      <c r="DP674" s="192" t="e">
        <f t="shared" si="3890"/>
        <v>#VALUE!</v>
      </c>
      <c r="DQ674" s="192" t="e">
        <f t="shared" si="3891"/>
        <v>#VALUE!</v>
      </c>
      <c r="DR674" s="192" t="e">
        <f t="shared" si="3892"/>
        <v>#VALUE!</v>
      </c>
      <c r="DS674" s="192" t="e">
        <f t="shared" si="3893"/>
        <v>#VALUE!</v>
      </c>
      <c r="DT674" s="192" t="e">
        <f t="shared" si="3894"/>
        <v>#VALUE!</v>
      </c>
      <c r="DU674" s="192" t="e">
        <f t="shared" si="3895"/>
        <v>#VALUE!</v>
      </c>
      <c r="DV674" s="198" t="e">
        <f t="shared" si="3896"/>
        <v>#VALUE!</v>
      </c>
      <c r="DW674" s="198" t="e">
        <f t="shared" si="3897"/>
        <v>#DIV/0!</v>
      </c>
      <c r="DX674" s="198" t="e">
        <f t="shared" si="3898"/>
        <v>#DIV/0!</v>
      </c>
      <c r="DY674" s="198" t="e">
        <f t="shared" si="3899"/>
        <v>#VALUE!</v>
      </c>
      <c r="DZ674" s="198" t="e">
        <f t="shared" si="3900"/>
        <v>#VALUE!</v>
      </c>
      <c r="EA674" s="198" t="e">
        <f t="shared" si="3901"/>
        <v>#VALUE!</v>
      </c>
      <c r="EB674" s="198" t="e">
        <f t="shared" si="3902"/>
        <v>#VALUE!</v>
      </c>
      <c r="EC674" s="198" t="e">
        <f t="shared" si="3903"/>
        <v>#DIV/0!</v>
      </c>
      <c r="ED674" s="198" t="e">
        <f t="shared" si="3904"/>
        <v>#VALUE!</v>
      </c>
      <c r="EE674" s="198" t="e">
        <f t="shared" si="3905"/>
        <v>#VALUE!</v>
      </c>
      <c r="EF674" s="198" t="e">
        <f t="shared" ref="EF674:EO674" si="4085">DV674/SUM($DV674:$EE674)</f>
        <v>#VALUE!</v>
      </c>
      <c r="EG674" s="198" t="e">
        <f t="shared" si="4085"/>
        <v>#DIV/0!</v>
      </c>
      <c r="EH674" s="198" t="e">
        <f t="shared" si="4085"/>
        <v>#DIV/0!</v>
      </c>
      <c r="EI674" s="198" t="e">
        <f t="shared" si="4085"/>
        <v>#VALUE!</v>
      </c>
      <c r="EJ674" s="198" t="e">
        <f t="shared" si="4085"/>
        <v>#VALUE!</v>
      </c>
      <c r="EK674" s="198" t="e">
        <f t="shared" si="4085"/>
        <v>#VALUE!</v>
      </c>
      <c r="EL674" s="198" t="e">
        <f t="shared" si="4085"/>
        <v>#VALUE!</v>
      </c>
      <c r="EM674" s="198" t="e">
        <f t="shared" si="4085"/>
        <v>#DIV/0!</v>
      </c>
      <c r="EN674" s="198" t="e">
        <f t="shared" si="4085"/>
        <v>#VALUE!</v>
      </c>
      <c r="EO674" s="198" t="e">
        <f t="shared" si="4085"/>
        <v>#VALUE!</v>
      </c>
      <c r="EP674" s="511">
        <f t="shared" ref="EP674:EW674" si="4086">EP673</f>
        <v>0.08</v>
      </c>
      <c r="EQ674" s="511">
        <f t="shared" si="4086"/>
        <v>0.015</v>
      </c>
      <c r="ER674" s="511">
        <f t="shared" si="4086"/>
        <v>0.015</v>
      </c>
      <c r="ES674" s="511">
        <f t="shared" si="4086"/>
        <v>0.015</v>
      </c>
      <c r="ET674" s="511">
        <f t="shared" si="4086"/>
        <v>0.015</v>
      </c>
      <c r="EU674" s="511">
        <f t="shared" si="4086"/>
        <v>0.09</v>
      </c>
      <c r="EV674" s="511">
        <f t="shared" si="4086"/>
        <v>0.09</v>
      </c>
      <c r="EW674" s="511">
        <f t="shared" si="4086"/>
        <v>0.09</v>
      </c>
      <c r="EX674" s="420" t="str">
        <f>IF(_tag_month_day!AS670="","",_tag_month_day!AS670/100)</f>
        <v/>
      </c>
      <c r="EY674" s="420" t="str">
        <f>IF(_tag_month_day!AT670="","",_tag_month_day!AT670/100)</f>
        <v/>
      </c>
      <c r="EZ674" s="420" t="str">
        <f>IF(_tag_month_day!AU670="","",_tag_month_day!AU670/100)</f>
        <v/>
      </c>
      <c r="FA674" s="420" t="str">
        <f>IF(_tag_month_day!AV670="","",_tag_month_day!AV670/100)</f>
        <v/>
      </c>
      <c r="FB674" s="420" t="str">
        <f>IF(_tag_month_day!AW670="","",_tag_month_day!AW670/100)</f>
        <v/>
      </c>
      <c r="FC674" s="420" t="str">
        <f>IF(_tag_month_day!AX670="","",_tag_month_day!AX670/100)</f>
        <v/>
      </c>
      <c r="FD674" s="510">
        <f t="shared" si="3934"/>
        <v>0.33</v>
      </c>
      <c r="FE674" s="510">
        <f t="shared" si="3935"/>
        <v>0.19</v>
      </c>
      <c r="FF674" s="510">
        <f t="shared" si="3936"/>
        <v>0.003</v>
      </c>
      <c r="FG674" s="510">
        <f t="shared" si="3937"/>
        <v>0</v>
      </c>
      <c r="FH674" s="603">
        <f t="shared" si="3938"/>
        <v>0.0001</v>
      </c>
      <c r="FI674" s="510">
        <f t="shared" ref="FI674:FR674" si="4087">FI673</f>
        <v>0.41</v>
      </c>
      <c r="FJ674" s="510">
        <f t="shared" si="4087"/>
        <v>0.11</v>
      </c>
      <c r="FK674" s="510">
        <f t="shared" si="4087"/>
        <v>0.015</v>
      </c>
      <c r="FL674" s="510">
        <f t="shared" si="4087"/>
        <v>0</v>
      </c>
      <c r="FM674" s="603">
        <f t="shared" si="4087"/>
        <v>0.0001</v>
      </c>
      <c r="FN674" s="510" t="str">
        <f>IF(_tag_month_day!AY670="","",_tag_month_day!AY670/100)</f>
        <v/>
      </c>
      <c r="FO674" s="510" t="str">
        <f>IF(_tag_month_day!AZ670="","",_tag_month_day!AZ670/100)</f>
        <v/>
      </c>
      <c r="FP674" s="510" t="str">
        <f>IF(_tag_month_day!BA670="","",_tag_month_day!BA670/100)</f>
        <v/>
      </c>
      <c r="FQ674" s="510" t="str">
        <f>IF(_tag_month_day!BB670="","",_tag_month_day!BB670/100)</f>
        <v/>
      </c>
      <c r="FR674" s="603" t="str">
        <f>IF(_tag_month_day!BC670="","",_tag_month_day!BC670/100)</f>
        <v/>
      </c>
      <c r="FS674" s="510" t="str">
        <f>IF(_tag_month_day!BD670="","",_tag_month_day!BD670/100)</f>
        <v/>
      </c>
      <c r="FT674" s="510" t="str">
        <f>IF(_tag_month_day!BE670="","",_tag_month_day!BE670/100)</f>
        <v/>
      </c>
      <c r="FU674" s="510" t="str">
        <f>IF(_tag_month_day!BF670="","",_tag_month_day!BF670/100)</f>
        <v/>
      </c>
      <c r="FV674" s="510" t="str">
        <f>IF(_tag_month_day!BG670="","",_tag_month_day!BG670/100)</f>
        <v/>
      </c>
      <c r="FW674" s="603" t="str">
        <f>IF(_tag_month_day!BH670="","",_tag_month_day!BH670/100)</f>
        <v/>
      </c>
      <c r="FX674" s="510" t="str">
        <f>IF(_tag_month_day!BI670="","",_tag_month_day!BI670/100)</f>
        <v/>
      </c>
      <c r="FY674" s="510" t="str">
        <f>IF(_tag_month_day!BJ670="","",_tag_month_day!BJ670/100)</f>
        <v/>
      </c>
      <c r="FZ674" s="605" t="str">
        <f>IF(_tag_month_day!BK670="","",_tag_month_day!BK670/100)</f>
        <v/>
      </c>
      <c r="GA674" s="510" t="str">
        <f>IF(_tag_month_day!BL670="","",_tag_month_day!BL670/100)</f>
        <v/>
      </c>
      <c r="GB674" s="603" t="str">
        <f>IF(_tag_month_day!BM670="","",_tag_month_day!BM670/100)</f>
        <v/>
      </c>
      <c r="GC674" s="420" t="str">
        <f>IF(_tag_month_day!BN670="","",_tag_month_day!BN670/100)</f>
        <v/>
      </c>
      <c r="GD674" s="420" t="str">
        <f>IF(_tag_month_day!BO670="","",_tag_month_day!BO670/100)</f>
        <v/>
      </c>
      <c r="GE674" s="420" t="str">
        <f>IF(_tag_month_day!BP670="","",_tag_month_day!BP670/100)</f>
        <v/>
      </c>
      <c r="GF674" s="420" t="str">
        <f>IF(_tag_month_day!BQ670="","",_tag_month_day!BQ670/100)</f>
        <v/>
      </c>
      <c r="GG674" s="420" t="str">
        <f>IF(_tag_month_day!BR670="","",_tag_month_day!BR670/100)</f>
        <v/>
      </c>
      <c r="GH674" s="420" t="str">
        <f>IF(_tag_month_day!BS670="","",_tag_month_day!BS670/100)</f>
        <v/>
      </c>
      <c r="GI674" s="603" t="str">
        <f>IF(_tag_month_day!BT670="","",_tag_month_day!BT670/100)</f>
        <v/>
      </c>
      <c r="GJ674" s="612" t="str">
        <f>IF(_tag_month_day!BU670="","",_tag_month_day!BU670/100)</f>
        <v/>
      </c>
      <c r="GK674" s="620" t="str">
        <f>IF(_tag_month_day!BV670="",IF(_rlcf_month_day!A$2="","",_rlcf_month_day!A$2/100),_tag_month_day!BV670/100)</f>
        <v/>
      </c>
      <c r="GL674" s="620" t="str">
        <f>IF(_tag_month_day!BW670="",IF(_rlcf_month_day!B$2="","",_rlcf_month_day!B$2/100),_tag_month_day!BW670/100)</f>
        <v/>
      </c>
      <c r="GM674" s="621" t="str">
        <f>IF(_tag_month_day!BX670="",IF(_rlcf_month_day!C$2="","",_rlcf_month_day!C$2/100),_tag_month_day!BX670/100)</f>
        <v/>
      </c>
      <c r="GN674" s="620" t="str">
        <f>IF(_tag_month_day!BV670="",IF(_rlcf_month_day!A$2="","",_rlcf_month_day!A$2/100),_tag_month_day!BV670/100)</f>
        <v/>
      </c>
      <c r="GO674" s="620" t="str">
        <f>IF(_tag_month_day!BW670="",IF(_rlcf_month_day!B$2="","",_rlcf_month_day!B$2/100),_tag_month_day!BW670/100)</f>
        <v/>
      </c>
      <c r="GP674" s="620" t="str">
        <f>IF(_tag_month_day!CD670="",IF(_rlcf_month_day!E$2="","",_rlcf_month_day!E$2/100),_tag_month_day!CD670/100)</f>
        <v/>
      </c>
      <c r="GQ674" s="620" t="str">
        <f>IF(_tag_month_day!CE670="",IF(_rlcf_month_day!F$2="","",_rlcf_month_day!F$2/100),_tag_month_day!CE670/100)</f>
        <v/>
      </c>
      <c r="GR674" s="621" t="str">
        <f>IF(_tag_month_day!CF670="",IF(_rlcf_month_day!G$2="","",_rlcf_month_day!G$2/100),_tag_month_day!CF670/100)</f>
        <v/>
      </c>
      <c r="GS674" s="626">
        <f t="shared" ref="GS674:HH674" si="4088">GS673</f>
        <v>0.953</v>
      </c>
      <c r="GT674" s="626">
        <f t="shared" si="4088"/>
        <v>0.55</v>
      </c>
      <c r="GU674" s="626">
        <f t="shared" si="4088"/>
        <v>0.55</v>
      </c>
      <c r="GV674" s="626">
        <f t="shared" si="4088"/>
        <v>0.55</v>
      </c>
      <c r="GW674" s="626">
        <f t="shared" si="4088"/>
        <v>0.5</v>
      </c>
      <c r="GX674" s="626">
        <f t="shared" si="4088"/>
        <v>0.935</v>
      </c>
      <c r="GY674" s="626">
        <f t="shared" si="4088"/>
        <v>0.15</v>
      </c>
      <c r="GZ674" s="626">
        <f t="shared" si="4088"/>
        <v>1</v>
      </c>
      <c r="HA674" s="632">
        <f t="shared" si="4088"/>
        <v>0.047</v>
      </c>
      <c r="HB674" s="632">
        <f t="shared" si="4088"/>
        <v>0.45</v>
      </c>
      <c r="HC674" s="632">
        <f t="shared" si="4088"/>
        <v>0.45</v>
      </c>
      <c r="HD674" s="632">
        <f t="shared" si="4088"/>
        <v>0.45</v>
      </c>
      <c r="HE674" s="632">
        <f t="shared" si="4088"/>
        <v>0.5</v>
      </c>
      <c r="HF674" s="632">
        <f t="shared" si="4088"/>
        <v>0.065</v>
      </c>
      <c r="HG674" s="632">
        <f t="shared" si="4088"/>
        <v>0.85</v>
      </c>
      <c r="HH674" s="632">
        <f t="shared" si="4088"/>
        <v>0</v>
      </c>
      <c r="HI674" s="68">
        <f t="shared" si="3910"/>
        <v>0</v>
      </c>
      <c r="HJ674" s="68" t="e">
        <f t="shared" si="3941"/>
        <v>#VALUE!</v>
      </c>
      <c r="HK674" s="202">
        <f t="shared" si="3942"/>
        <v>0.85</v>
      </c>
      <c r="HL674" s="464">
        <f t="shared" si="3943"/>
        <v>550000</v>
      </c>
      <c r="HM674" s="464">
        <f t="shared" si="3944"/>
        <v>480000</v>
      </c>
      <c r="HN674" s="192" t="e">
        <f t="shared" si="3911"/>
        <v>#VALUE!</v>
      </c>
      <c r="HO674" s="192" t="e">
        <f>HN674*HK674*$HO$2/HL674*1000000</f>
        <v>#VALUE!</v>
      </c>
      <c r="HP674" s="192" t="e">
        <f>HN674*HK674*$HP$2/HM674*1000000</f>
        <v>#VALUE!</v>
      </c>
    </row>
    <row r="675" customFormat="1" spans="1:224">
      <c r="A675" s="381">
        <v>670</v>
      </c>
      <c r="B675" s="54">
        <f ca="1" t="shared" si="3945"/>
        <v>43644</v>
      </c>
      <c r="C675" s="57">
        <f t="shared" si="3946"/>
        <v>0.0416666666666667</v>
      </c>
      <c r="D675" s="68" t="str">
        <f ca="1" t="shared" si="3912"/>
        <v>中班</v>
      </c>
      <c r="E675" s="68" t="str">
        <f ca="1" t="shared" si="3913"/>
        <v>乙</v>
      </c>
      <c r="F675" s="68">
        <f ca="1">SUMPRODUCT((成本日报!$A$3:$A$95=计划!B675)*(成本日报!$B$3:$B$95=计划!$D675),成本日报!$C$3:$C$95)</f>
        <v>2</v>
      </c>
      <c r="G675" s="382">
        <f ca="1" t="shared" si="3947"/>
        <v>43644.8749999984</v>
      </c>
      <c r="H675" s="382">
        <f ca="1" t="shared" si="3914"/>
        <v>43644.8819444428</v>
      </c>
      <c r="I675" s="382">
        <f ca="1" t="shared" si="3915"/>
        <v>43644.8874999984</v>
      </c>
      <c r="J675" s="382">
        <f ca="1" t="shared" si="3916"/>
        <v>43644.916666665</v>
      </c>
      <c r="K675" s="382">
        <f ca="1" t="shared" si="3917"/>
        <v>43644.979166665</v>
      </c>
      <c r="L675" s="382">
        <f ca="1" t="shared" si="3918"/>
        <v>43644.9999999984</v>
      </c>
      <c r="M675" s="398" t="str">
        <f>IF(_tag_month_day!A671="","",_tag_month_day!A671)</f>
        <v/>
      </c>
      <c r="N675" s="398" t="str">
        <f>IF(_tag_month_day!B671="","",_tag_month_day!B671)</f>
        <v/>
      </c>
      <c r="O675" s="399" t="e">
        <f t="shared" si="3919"/>
        <v>#VALUE!</v>
      </c>
      <c r="P675" s="398" t="str">
        <f>IF(_tag_month_day!C671="","",_tag_month_day!C671)</f>
        <v/>
      </c>
      <c r="Q675" s="398" t="str">
        <f>IF(_tag_month_day!D671="","",_tag_month_day!D671)</f>
        <v/>
      </c>
      <c r="R675" s="416">
        <f>IF(_tag_month_day!CB671="",R674,_tag_month_day!CB671/100)</f>
        <v>0.07</v>
      </c>
      <c r="S675" s="417" t="str">
        <f>IF(_tag_month_day!E671="","",_tag_month_day!E671)</f>
        <v/>
      </c>
      <c r="T675" s="417" t="str">
        <f>IF(_tag_month_day!F671="","",_tag_month_day!F671)</f>
        <v/>
      </c>
      <c r="U675" s="418" t="e">
        <f t="shared" si="3873"/>
        <v>#VALUE!</v>
      </c>
      <c r="V675" s="53" t="e">
        <f t="shared" si="3874"/>
        <v>#VALUE!</v>
      </c>
      <c r="W675" s="419" t="str">
        <f>IF(_jhy_month_day!A671="","",_jhy_month_day!A671)</f>
        <v/>
      </c>
      <c r="X675" s="420" t="str">
        <f>IF(_jhy_month_day!B671="","",_jhy_month_day!B671/100)</f>
        <v/>
      </c>
      <c r="Y675" s="420" t="str">
        <f>IF(_jhy_month_day!C671="","",_jhy_month_day!C671/100)</f>
        <v/>
      </c>
      <c r="Z675" s="439">
        <f t="shared" si="3963"/>
        <v>168</v>
      </c>
      <c r="AA675" s="440" t="str">
        <f>IF(_tag_month_day!G671="","",_tag_month_day!G671/100)</f>
        <v/>
      </c>
      <c r="AB675" s="440" t="str">
        <f>IF(_tag_month_day!H671="","",_tag_month_day!H671/100)</f>
        <v/>
      </c>
      <c r="AC675" s="193">
        <f t="shared" si="3920"/>
        <v>1.59963432013121</v>
      </c>
      <c r="AD675" s="441" t="str">
        <f t="shared" si="3921"/>
        <v/>
      </c>
      <c r="AE675" s="442" t="str">
        <f t="shared" si="3922"/>
        <v/>
      </c>
      <c r="AF675" s="443">
        <v>1</v>
      </c>
      <c r="AG675" s="68" t="str">
        <f>IF(_duihao_month_day!A671="","",_duihao_month_day!A671)</f>
        <v/>
      </c>
      <c r="AH675" s="463">
        <f>IF(_gyk_month_day!B671="",AH674,_gyk_month_day!B671)</f>
        <v>820</v>
      </c>
      <c r="AI675" s="464"/>
      <c r="AJ675" s="68" t="str">
        <f>IF(_tag_month_day!I671="","",_tag_month_day!I671)</f>
        <v/>
      </c>
      <c r="AK675" s="465" t="str">
        <f>IF(_tzyy_month_day!A671="","",_tzyy_month_day!A671)</f>
        <v/>
      </c>
      <c r="AL675" s="465" t="str">
        <f>IF(_tzyy_month_day!B671="","",_tzyy_month_day!B671)</f>
        <v/>
      </c>
      <c r="AM675" s="465" t="str">
        <f>IF(_tzyy_month_day!C671="","",_tzyy_month_day!C671)</f>
        <v/>
      </c>
      <c r="AN675" s="466" t="str">
        <f>IF(_tag_month_day!CG671="","",_tag_month_day!CG671)</f>
        <v/>
      </c>
      <c r="AO675" s="466" t="str">
        <f>IF(_tag_month_day!CH671="","",_tag_month_day!CH671)</f>
        <v/>
      </c>
      <c r="AP675" s="486" t="e">
        <f t="shared" si="3923"/>
        <v>#VALUE!</v>
      </c>
      <c r="AQ675" s="487" t="str">
        <f>IF(_tag_month_day!J671="","",_tag_month_day!J671/100)</f>
        <v/>
      </c>
      <c r="AR675" s="488">
        <f t="shared" si="3924"/>
        <v>1.3</v>
      </c>
      <c r="AS675" s="489" t="e">
        <f t="shared" si="3875"/>
        <v>#VALUE!</v>
      </c>
      <c r="AT675" s="489">
        <f t="shared" si="3925"/>
        <v>0</v>
      </c>
      <c r="AU675" s="490" t="str">
        <f>IF(_tag_month_day!K671="","",_tag_month_day!K671)</f>
        <v/>
      </c>
      <c r="AV675" s="491" t="str">
        <f>IF(_tag_month_day!L671="","",_tag_month_day!L671/100)</f>
        <v/>
      </c>
      <c r="AW675" s="420">
        <f t="shared" si="3847"/>
        <v>0</v>
      </c>
      <c r="AX675" s="420">
        <f t="shared" si="3926"/>
        <v>0</v>
      </c>
      <c r="AY675" s="420" t="str">
        <f>IF(_tag_month_day!M671="","",_tag_month_day!M671/100)</f>
        <v/>
      </c>
      <c r="AZ675" s="420" t="str">
        <f>IF(_tag_month_day!N671="","",_tag_month_day!N671/100)</f>
        <v/>
      </c>
      <c r="BA675" s="420" t="str">
        <f>IF(_tag_month_day!O671="","",_tag_month_day!O671/100)</f>
        <v/>
      </c>
      <c r="BB675" s="496" t="str">
        <f>IF(_tag_month_day!P671="","",_tag_month_day!P671/100)</f>
        <v/>
      </c>
      <c r="BC675" s="496">
        <f t="shared" si="3927"/>
        <v>0</v>
      </c>
      <c r="BD675" s="496" t="str">
        <f>IF(_tag_month_day!Q671="","",_tag_month_day!Q671/100)</f>
        <v/>
      </c>
      <c r="BE675" s="510" t="str">
        <f>IF(_tag_month_day!R671="","",_tag_month_day!R671/100)</f>
        <v/>
      </c>
      <c r="BF675" s="413" t="str">
        <f>IF(_tag_month_day!CC671="","",_tag_month_day!CC671/100)</f>
        <v/>
      </c>
      <c r="BG675" s="511" t="e">
        <f t="shared" si="3876"/>
        <v>#VALUE!</v>
      </c>
      <c r="BH675" s="198">
        <f t="shared" si="3877"/>
        <v>0</v>
      </c>
      <c r="BI675" s="512" t="e">
        <f>IF(CX675=0,BI674,(DK675*查询!$R$5+DL675*查询!$Q$5+DM675*查询!$N$5+DN675*查询!$O$5+DO675*查询!$P$5)*AF675/CX675)</f>
        <v>#VALUE!</v>
      </c>
      <c r="BJ675" s="512" t="e">
        <f>IF(CX675=0,BJ674,(DP675*查询!$S$5+DQ675*查询!$T$5+DR675*查询!$U$5)*AF675/CX675)</f>
        <v>#VALUE!</v>
      </c>
      <c r="BK675" s="512">
        <f t="shared" si="3928"/>
        <v>1</v>
      </c>
      <c r="BL675" s="513" t="str">
        <f>IF(_cfyc_month_day!A671="","",_cfyc_month_day!A671)</f>
        <v/>
      </c>
      <c r="BM675" s="513" t="str">
        <f>IF(_cfyc_month_day!B671="","",_cfyc_month_day!B671)</f>
        <v/>
      </c>
      <c r="BN675" s="513" t="str">
        <f>IF(_cfyc_month_day!C671="","",_cfyc_month_day!C671)</f>
        <v/>
      </c>
      <c r="BO675" s="522" t="str">
        <f>IF(_cfyc_month_day!D671="","",_cfyc_month_day!D671)</f>
        <v/>
      </c>
      <c r="BP675" s="522" t="str">
        <f>IF(_cfyc_month_day!E671="","",_cfyc_month_day!E671)</f>
        <v/>
      </c>
      <c r="BQ675" s="522" t="str">
        <f>IF(_cfyc_month_day!F671="","",_cfyc_month_day!F671)</f>
        <v/>
      </c>
      <c r="BR675" s="513" t="str">
        <f>IF(_tag_month_day!T671="","",_tag_month_day!T671)</f>
        <v/>
      </c>
      <c r="BS675" s="513" t="str">
        <f>IF(_tag_month_day!U671="","",_tag_month_day!U671)</f>
        <v/>
      </c>
      <c r="BT675" s="523" t="str">
        <f t="shared" si="3929"/>
        <v/>
      </c>
      <c r="BU675" s="223" t="str">
        <f>IF(_tag_month_day!V671="","",_tag_month_day!V671)</f>
        <v/>
      </c>
      <c r="BV675" s="206" t="str">
        <f>IF(_tag_month_day!W671="","",_tag_month_day!W671)</f>
        <v/>
      </c>
      <c r="BW675" s="540" t="str">
        <f>IF(_tag_month_day!X671="","",_tag_month_day!X671)</f>
        <v/>
      </c>
      <c r="BX675" s="540" t="str">
        <f>IF(_tag_month_day!Y671="","",_tag_month_day!Y671)</f>
        <v/>
      </c>
      <c r="BY675" s="541">
        <f ca="1" t="shared" si="3930"/>
        <v>43644.9999999984</v>
      </c>
      <c r="BZ675" s="542"/>
      <c r="CA675" s="562" t="str">
        <f>IF(_jhy2_month_day!A671="","",_jhy2_month_day!A671)</f>
        <v/>
      </c>
      <c r="CB675" s="464" t="str">
        <f>IF(_jhy2_month_day!B671="","",_jhy2_month_day!B671)</f>
        <v/>
      </c>
      <c r="CC675" s="464" t="str">
        <f>IF(_jhy2_month_day!C671="","",_jhy2_month_day!C671)</f>
        <v/>
      </c>
      <c r="CD675" s="464" t="str">
        <f>IF(_jhy2_month_day!D671="","",_jhy2_month_day!D671)</f>
        <v/>
      </c>
      <c r="CE675" s="464" t="str">
        <f>IF(_jhy2_month_day!E671="","",_jhy2_month_day!E671)</f>
        <v/>
      </c>
      <c r="CF675" s="464" t="str">
        <f>IF(_jhy2_month_day!F671="","",_jhy2_month_day!F671)</f>
        <v/>
      </c>
      <c r="CG675" s="464" t="str">
        <f>IF(_jhy2_month_day!G671="","",_jhy2_month_day!G671)</f>
        <v/>
      </c>
      <c r="CH675" s="464" t="str">
        <f>IF(_jhy2_month_day!H671="","",_jhy2_month_day!H671)</f>
        <v/>
      </c>
      <c r="CI675" s="464" t="str">
        <f>IF(_jhy2_month_day!I671="","",_jhy2_month_day!I671)</f>
        <v/>
      </c>
      <c r="CJ675" s="464" t="str">
        <f>IF(_jhy2_month_day!J671="","",_jhy2_month_day!J671)</f>
        <v/>
      </c>
      <c r="CK675" s="464" t="str">
        <f>IF(_jhy2_month_day!K671="","",_jhy2_month_day!K671)</f>
        <v/>
      </c>
      <c r="CL675" s="562" t="str">
        <f>IF(_jhy2_month_day!L671="","",_jhy2_month_day!L671)</f>
        <v/>
      </c>
      <c r="CM675" s="562" t="str">
        <f>IF(_jhy2_month_day!M671="","",_jhy2_month_day!M671)</f>
        <v/>
      </c>
      <c r="CN675" s="562" t="str">
        <f>IF(_jhy2_month_day!N671="","",_jhy2_month_day!N671)</f>
        <v/>
      </c>
      <c r="CO675" s="562" t="str">
        <f>IF(_jhy2_month_day!O671="","",_jhy2_month_day!O671)</f>
        <v/>
      </c>
      <c r="CP675" s="562" t="str">
        <f>IF(_jhy2_month_day!P671="","",_jhy2_month_day!P671)</f>
        <v/>
      </c>
      <c r="CQ675" s="562" t="str">
        <f>IF(_jhy2_month_day!Q671="","",_jhy2_month_day!Q671)</f>
        <v/>
      </c>
      <c r="CR675" s="563" t="str">
        <f>IF(_jhy2_month_day!R671="","",_jhy2_month_day!R671)</f>
        <v/>
      </c>
      <c r="CS675" s="576" t="str">
        <f>IF(_jhy2_month_day!S671="","",_jhy2_month_day!S671)</f>
        <v/>
      </c>
      <c r="CT675" s="562" t="str">
        <f>IF(_jhy2_month_day!T671="","",_jhy2_month_day!T671)</f>
        <v/>
      </c>
      <c r="CU675" s="577" t="e">
        <f t="shared" si="3878"/>
        <v>#VALUE!</v>
      </c>
      <c r="CV675" s="198" t="e">
        <f t="shared" si="3879"/>
        <v>#VALUE!</v>
      </c>
      <c r="CW675" s="192" t="e">
        <f t="shared" si="3880"/>
        <v>#VALUE!</v>
      </c>
      <c r="CX675" s="192" t="e">
        <f t="shared" si="3881"/>
        <v>#VALUE!</v>
      </c>
      <c r="CY675" s="202" t="e">
        <f t="shared" si="3882"/>
        <v>#VALUE!</v>
      </c>
      <c r="CZ675" s="192" t="e">
        <f t="shared" ref="CZ675:DI675" si="4089">$AJ675*EF675</f>
        <v>#VALUE!</v>
      </c>
      <c r="DA675" s="192" t="e">
        <f t="shared" si="4089"/>
        <v>#VALUE!</v>
      </c>
      <c r="DB675" s="192" t="e">
        <f t="shared" si="4089"/>
        <v>#VALUE!</v>
      </c>
      <c r="DC675" s="192" t="e">
        <f t="shared" si="4089"/>
        <v>#VALUE!</v>
      </c>
      <c r="DD675" s="192" t="e">
        <f t="shared" si="4089"/>
        <v>#VALUE!</v>
      </c>
      <c r="DE675" s="192" t="e">
        <f t="shared" si="4089"/>
        <v>#VALUE!</v>
      </c>
      <c r="DF675" s="192" t="e">
        <f t="shared" si="4089"/>
        <v>#VALUE!</v>
      </c>
      <c r="DG675" s="192" t="e">
        <f t="shared" si="4089"/>
        <v>#VALUE!</v>
      </c>
      <c r="DH675" s="192" t="e">
        <f t="shared" si="4089"/>
        <v>#VALUE!</v>
      </c>
      <c r="DI675" s="192" t="e">
        <f t="shared" si="4089"/>
        <v>#VALUE!</v>
      </c>
      <c r="DJ675" s="192" t="e">
        <f t="shared" si="3884"/>
        <v>#VALUE!</v>
      </c>
      <c r="DK675" s="192" t="e">
        <f t="shared" si="3885"/>
        <v>#VALUE!</v>
      </c>
      <c r="DL675" s="192" t="e">
        <f t="shared" si="3886"/>
        <v>#VALUE!</v>
      </c>
      <c r="DM675" s="192" t="e">
        <f t="shared" si="3887"/>
        <v>#VALUE!</v>
      </c>
      <c r="DN675" s="192" t="e">
        <f t="shared" si="3888"/>
        <v>#VALUE!</v>
      </c>
      <c r="DO675" s="192" t="e">
        <f t="shared" si="3889"/>
        <v>#VALUE!</v>
      </c>
      <c r="DP675" s="192" t="e">
        <f t="shared" si="3890"/>
        <v>#VALUE!</v>
      </c>
      <c r="DQ675" s="192" t="e">
        <f t="shared" si="3891"/>
        <v>#VALUE!</v>
      </c>
      <c r="DR675" s="192" t="e">
        <f t="shared" si="3892"/>
        <v>#VALUE!</v>
      </c>
      <c r="DS675" s="192" t="e">
        <f t="shared" si="3893"/>
        <v>#VALUE!</v>
      </c>
      <c r="DT675" s="192" t="e">
        <f t="shared" si="3894"/>
        <v>#VALUE!</v>
      </c>
      <c r="DU675" s="192" t="e">
        <f t="shared" si="3895"/>
        <v>#VALUE!</v>
      </c>
      <c r="DV675" s="198" t="e">
        <f t="shared" si="3896"/>
        <v>#VALUE!</v>
      </c>
      <c r="DW675" s="198" t="e">
        <f t="shared" si="3897"/>
        <v>#DIV/0!</v>
      </c>
      <c r="DX675" s="198" t="e">
        <f t="shared" si="3898"/>
        <v>#DIV/0!</v>
      </c>
      <c r="DY675" s="198" t="e">
        <f t="shared" si="3899"/>
        <v>#VALUE!</v>
      </c>
      <c r="DZ675" s="198" t="e">
        <f t="shared" si="3900"/>
        <v>#VALUE!</v>
      </c>
      <c r="EA675" s="198" t="e">
        <f t="shared" si="3901"/>
        <v>#VALUE!</v>
      </c>
      <c r="EB675" s="198" t="e">
        <f t="shared" si="3902"/>
        <v>#VALUE!</v>
      </c>
      <c r="EC675" s="198" t="e">
        <f t="shared" si="3903"/>
        <v>#DIV/0!</v>
      </c>
      <c r="ED675" s="198" t="e">
        <f t="shared" si="3904"/>
        <v>#VALUE!</v>
      </c>
      <c r="EE675" s="198" t="e">
        <f t="shared" si="3905"/>
        <v>#VALUE!</v>
      </c>
      <c r="EF675" s="198" t="e">
        <f t="shared" ref="EF675:EO675" si="4090">DV675/SUM($DV675:$EE675)</f>
        <v>#VALUE!</v>
      </c>
      <c r="EG675" s="198" t="e">
        <f t="shared" si="4090"/>
        <v>#DIV/0!</v>
      </c>
      <c r="EH675" s="198" t="e">
        <f t="shared" si="4090"/>
        <v>#DIV/0!</v>
      </c>
      <c r="EI675" s="198" t="e">
        <f t="shared" si="4090"/>
        <v>#VALUE!</v>
      </c>
      <c r="EJ675" s="198" t="e">
        <f t="shared" si="4090"/>
        <v>#VALUE!</v>
      </c>
      <c r="EK675" s="198" t="e">
        <f t="shared" si="4090"/>
        <v>#VALUE!</v>
      </c>
      <c r="EL675" s="198" t="e">
        <f t="shared" si="4090"/>
        <v>#VALUE!</v>
      </c>
      <c r="EM675" s="198" t="e">
        <f t="shared" si="4090"/>
        <v>#DIV/0!</v>
      </c>
      <c r="EN675" s="198" t="e">
        <f t="shared" si="4090"/>
        <v>#VALUE!</v>
      </c>
      <c r="EO675" s="198" t="e">
        <f t="shared" si="4090"/>
        <v>#VALUE!</v>
      </c>
      <c r="EP675" s="511">
        <f t="shared" ref="EP675:EW675" si="4091">EP674</f>
        <v>0.08</v>
      </c>
      <c r="EQ675" s="511">
        <f t="shared" si="4091"/>
        <v>0.015</v>
      </c>
      <c r="ER675" s="511">
        <f t="shared" si="4091"/>
        <v>0.015</v>
      </c>
      <c r="ES675" s="511">
        <f t="shared" si="4091"/>
        <v>0.015</v>
      </c>
      <c r="ET675" s="511">
        <f t="shared" si="4091"/>
        <v>0.015</v>
      </c>
      <c r="EU675" s="511">
        <f t="shared" si="4091"/>
        <v>0.09</v>
      </c>
      <c r="EV675" s="511">
        <f t="shared" si="4091"/>
        <v>0.09</v>
      </c>
      <c r="EW675" s="511">
        <f t="shared" si="4091"/>
        <v>0.09</v>
      </c>
      <c r="EX675" s="420" t="str">
        <f>IF(_tag_month_day!AS671="","",_tag_month_day!AS671/100)</f>
        <v/>
      </c>
      <c r="EY675" s="420" t="str">
        <f>IF(_tag_month_day!AT671="","",_tag_month_day!AT671/100)</f>
        <v/>
      </c>
      <c r="EZ675" s="420" t="str">
        <f>IF(_tag_month_day!AU671="","",_tag_month_day!AU671/100)</f>
        <v/>
      </c>
      <c r="FA675" s="420" t="str">
        <f>IF(_tag_month_day!AV671="","",_tag_month_day!AV671/100)</f>
        <v/>
      </c>
      <c r="FB675" s="420" t="str">
        <f>IF(_tag_month_day!AW671="","",_tag_month_day!AW671/100)</f>
        <v/>
      </c>
      <c r="FC675" s="420" t="str">
        <f>IF(_tag_month_day!AX671="","",_tag_month_day!AX671/100)</f>
        <v/>
      </c>
      <c r="FD675" s="510">
        <f t="shared" si="3934"/>
        <v>0.33</v>
      </c>
      <c r="FE675" s="510">
        <f t="shared" si="3935"/>
        <v>0.19</v>
      </c>
      <c r="FF675" s="510">
        <f t="shared" si="3936"/>
        <v>0.003</v>
      </c>
      <c r="FG675" s="510">
        <f t="shared" si="3937"/>
        <v>0</v>
      </c>
      <c r="FH675" s="603">
        <f t="shared" si="3938"/>
        <v>0.0001</v>
      </c>
      <c r="FI675" s="510">
        <f t="shared" ref="FI675:FR675" si="4092">FI674</f>
        <v>0.41</v>
      </c>
      <c r="FJ675" s="510">
        <f t="shared" si="4092"/>
        <v>0.11</v>
      </c>
      <c r="FK675" s="510">
        <f t="shared" si="4092"/>
        <v>0.015</v>
      </c>
      <c r="FL675" s="510">
        <f t="shared" si="4092"/>
        <v>0</v>
      </c>
      <c r="FM675" s="603">
        <f t="shared" si="4092"/>
        <v>0.0001</v>
      </c>
      <c r="FN675" s="510" t="str">
        <f>IF(_tag_month_day!AY671="","",_tag_month_day!AY671/100)</f>
        <v/>
      </c>
      <c r="FO675" s="510" t="str">
        <f>IF(_tag_month_day!AZ671="","",_tag_month_day!AZ671/100)</f>
        <v/>
      </c>
      <c r="FP675" s="510" t="str">
        <f>IF(_tag_month_day!BA671="","",_tag_month_day!BA671/100)</f>
        <v/>
      </c>
      <c r="FQ675" s="510" t="str">
        <f>IF(_tag_month_day!BB671="","",_tag_month_day!BB671/100)</f>
        <v/>
      </c>
      <c r="FR675" s="603" t="str">
        <f>IF(_tag_month_day!BC671="","",_tag_month_day!BC671/100)</f>
        <v/>
      </c>
      <c r="FS675" s="510" t="str">
        <f>IF(_tag_month_day!BD671="","",_tag_month_day!BD671/100)</f>
        <v/>
      </c>
      <c r="FT675" s="510" t="str">
        <f>IF(_tag_month_day!BE671="","",_tag_month_day!BE671/100)</f>
        <v/>
      </c>
      <c r="FU675" s="510" t="str">
        <f>IF(_tag_month_day!BF671="","",_tag_month_day!BF671/100)</f>
        <v/>
      </c>
      <c r="FV675" s="510" t="str">
        <f>IF(_tag_month_day!BG671="","",_tag_month_day!BG671/100)</f>
        <v/>
      </c>
      <c r="FW675" s="603" t="str">
        <f>IF(_tag_month_day!BH671="","",_tag_month_day!BH671/100)</f>
        <v/>
      </c>
      <c r="FX675" s="510" t="str">
        <f>IF(_tag_month_day!BI671="","",_tag_month_day!BI671/100)</f>
        <v/>
      </c>
      <c r="FY675" s="510" t="str">
        <f>IF(_tag_month_day!BJ671="","",_tag_month_day!BJ671/100)</f>
        <v/>
      </c>
      <c r="FZ675" s="605" t="str">
        <f>IF(_tag_month_day!BK671="","",_tag_month_day!BK671/100)</f>
        <v/>
      </c>
      <c r="GA675" s="510" t="str">
        <f>IF(_tag_month_day!BL671="","",_tag_month_day!BL671/100)</f>
        <v/>
      </c>
      <c r="GB675" s="603" t="str">
        <f>IF(_tag_month_day!BM671="","",_tag_month_day!BM671/100)</f>
        <v/>
      </c>
      <c r="GC675" s="420" t="str">
        <f>IF(_tag_month_day!BN671="","",_tag_month_day!BN671/100)</f>
        <v/>
      </c>
      <c r="GD675" s="420" t="str">
        <f>IF(_tag_month_day!BO671="","",_tag_month_day!BO671/100)</f>
        <v/>
      </c>
      <c r="GE675" s="420" t="str">
        <f>IF(_tag_month_day!BP671="","",_tag_month_day!BP671/100)</f>
        <v/>
      </c>
      <c r="GF675" s="420" t="str">
        <f>IF(_tag_month_day!BQ671="","",_tag_month_day!BQ671/100)</f>
        <v/>
      </c>
      <c r="GG675" s="420" t="str">
        <f>IF(_tag_month_day!BR671="","",_tag_month_day!BR671/100)</f>
        <v/>
      </c>
      <c r="GH675" s="420" t="str">
        <f>IF(_tag_month_day!BS671="","",_tag_month_day!BS671/100)</f>
        <v/>
      </c>
      <c r="GI675" s="603" t="str">
        <f>IF(_tag_month_day!BT671="","",_tag_month_day!BT671/100)</f>
        <v/>
      </c>
      <c r="GJ675" s="612" t="str">
        <f>IF(_tag_month_day!BU671="","",_tag_month_day!BU671/100)</f>
        <v/>
      </c>
      <c r="GK675" s="620" t="str">
        <f>IF(_tag_month_day!BV671="",IF(_rlcf_month_day!A$2="","",_rlcf_month_day!A$2/100),_tag_month_day!BV671/100)</f>
        <v/>
      </c>
      <c r="GL675" s="620" t="str">
        <f>IF(_tag_month_day!BW671="",IF(_rlcf_month_day!B$2="","",_rlcf_month_day!B$2/100),_tag_month_day!BW671/100)</f>
        <v/>
      </c>
      <c r="GM675" s="621" t="str">
        <f>IF(_tag_month_day!BX671="",IF(_rlcf_month_day!C$2="","",_rlcf_month_day!C$2/100),_tag_month_day!BX671/100)</f>
        <v/>
      </c>
      <c r="GN675" s="620" t="str">
        <f>IF(_tag_month_day!BV671="",IF(_rlcf_month_day!A$2="","",_rlcf_month_day!A$2/100),_tag_month_day!BV671/100)</f>
        <v/>
      </c>
      <c r="GO675" s="620" t="str">
        <f>IF(_tag_month_day!BW671="",IF(_rlcf_month_day!B$2="","",_rlcf_month_day!B$2/100),_tag_month_day!BW671/100)</f>
        <v/>
      </c>
      <c r="GP675" s="620" t="str">
        <f>IF(_tag_month_day!CD671="",IF(_rlcf_month_day!E$2="","",_rlcf_month_day!E$2/100),_tag_month_day!CD671/100)</f>
        <v/>
      </c>
      <c r="GQ675" s="620" t="str">
        <f>IF(_tag_month_day!CE671="",IF(_rlcf_month_day!F$2="","",_rlcf_month_day!F$2/100),_tag_month_day!CE671/100)</f>
        <v/>
      </c>
      <c r="GR675" s="621" t="str">
        <f>IF(_tag_month_day!CF671="",IF(_rlcf_month_day!G$2="","",_rlcf_month_day!G$2/100),_tag_month_day!CF671/100)</f>
        <v/>
      </c>
      <c r="GS675" s="626">
        <f t="shared" ref="GS675:HH675" si="4093">GS674</f>
        <v>0.953</v>
      </c>
      <c r="GT675" s="626">
        <f t="shared" si="4093"/>
        <v>0.55</v>
      </c>
      <c r="GU675" s="626">
        <f t="shared" si="4093"/>
        <v>0.55</v>
      </c>
      <c r="GV675" s="626">
        <f t="shared" si="4093"/>
        <v>0.55</v>
      </c>
      <c r="GW675" s="626">
        <f t="shared" si="4093"/>
        <v>0.5</v>
      </c>
      <c r="GX675" s="626">
        <f t="shared" si="4093"/>
        <v>0.935</v>
      </c>
      <c r="GY675" s="626">
        <f t="shared" si="4093"/>
        <v>0.15</v>
      </c>
      <c r="GZ675" s="626">
        <f t="shared" si="4093"/>
        <v>1</v>
      </c>
      <c r="HA675" s="632">
        <f t="shared" si="4093"/>
        <v>0.047</v>
      </c>
      <c r="HB675" s="632">
        <f t="shared" si="4093"/>
        <v>0.45</v>
      </c>
      <c r="HC675" s="632">
        <f t="shared" si="4093"/>
        <v>0.45</v>
      </c>
      <c r="HD675" s="632">
        <f t="shared" si="4093"/>
        <v>0.45</v>
      </c>
      <c r="HE675" s="632">
        <f t="shared" si="4093"/>
        <v>0.5</v>
      </c>
      <c r="HF675" s="632">
        <f t="shared" si="4093"/>
        <v>0.065</v>
      </c>
      <c r="HG675" s="632">
        <f t="shared" si="4093"/>
        <v>0.85</v>
      </c>
      <c r="HH675" s="632">
        <f t="shared" si="4093"/>
        <v>0</v>
      </c>
      <c r="HI675" s="68">
        <f t="shared" si="3910"/>
        <v>0</v>
      </c>
      <c r="HJ675" s="68" t="e">
        <f t="shared" si="3941"/>
        <v>#VALUE!</v>
      </c>
      <c r="HK675" s="202">
        <f t="shared" si="3942"/>
        <v>0.85</v>
      </c>
      <c r="HL675" s="464">
        <f t="shared" si="3943"/>
        <v>550000</v>
      </c>
      <c r="HM675" s="464">
        <f t="shared" si="3944"/>
        <v>480000</v>
      </c>
      <c r="HN675" s="192" t="e">
        <f t="shared" si="3911"/>
        <v>#VALUE!</v>
      </c>
      <c r="HO675" s="192" t="e">
        <f>HN675*HK675*$HO$2/HL675*1000000</f>
        <v>#VALUE!</v>
      </c>
      <c r="HP675" s="192" t="e">
        <f>HN675*HK675*$HP$2/HM675*1000000</f>
        <v>#VALUE!</v>
      </c>
    </row>
    <row r="676" customFormat="1" spans="1:224">
      <c r="A676" s="381">
        <v>671</v>
      </c>
      <c r="B676" s="54">
        <f ca="1" t="shared" si="3945"/>
        <v>43644</v>
      </c>
      <c r="C676" s="57">
        <f t="shared" si="3946"/>
        <v>0.0416666666666667</v>
      </c>
      <c r="D676" s="68" t="str">
        <f ca="1" t="shared" si="3912"/>
        <v>中班</v>
      </c>
      <c r="E676" s="68" t="str">
        <f ca="1" t="shared" si="3913"/>
        <v>乙</v>
      </c>
      <c r="F676" s="68">
        <f ca="1">SUMPRODUCT((成本日报!$A$3:$A$95=计划!B676)*(成本日报!$B$3:$B$95=计划!$D676),成本日报!$C$3:$C$95)</f>
        <v>2</v>
      </c>
      <c r="G676" s="382">
        <f ca="1" t="shared" si="3947"/>
        <v>43644.916666665</v>
      </c>
      <c r="H676" s="382">
        <f ca="1" t="shared" si="3914"/>
        <v>43644.9236111095</v>
      </c>
      <c r="I676" s="382">
        <f ca="1" t="shared" si="3915"/>
        <v>43644.929166665</v>
      </c>
      <c r="J676" s="382">
        <f ca="1" t="shared" si="3916"/>
        <v>43644.9583333317</v>
      </c>
      <c r="K676" s="382">
        <f ca="1" t="shared" si="3917"/>
        <v>43645.0208333317</v>
      </c>
      <c r="L676" s="382">
        <f ca="1" t="shared" si="3918"/>
        <v>43645.041666665</v>
      </c>
      <c r="M676" s="398" t="str">
        <f>IF(_tag_month_day!A672="","",_tag_month_day!A672)</f>
        <v/>
      </c>
      <c r="N676" s="398" t="str">
        <f>IF(_tag_month_day!B672="","",_tag_month_day!B672)</f>
        <v/>
      </c>
      <c r="O676" s="399" t="e">
        <f t="shared" si="3919"/>
        <v>#VALUE!</v>
      </c>
      <c r="P676" s="398" t="str">
        <f>IF(_tag_month_day!C672="","",_tag_month_day!C672)</f>
        <v/>
      </c>
      <c r="Q676" s="398" t="str">
        <f>IF(_tag_month_day!D672="","",_tag_month_day!D672)</f>
        <v/>
      </c>
      <c r="R676" s="416">
        <f>IF(_tag_month_day!CB672="",R675,_tag_month_day!CB672/100)</f>
        <v>0.07</v>
      </c>
      <c r="S676" s="417" t="str">
        <f>IF(_tag_month_day!E672="","",_tag_month_day!E672)</f>
        <v/>
      </c>
      <c r="T676" s="417" t="str">
        <f>IF(_tag_month_day!F672="","",_tag_month_day!F672)</f>
        <v/>
      </c>
      <c r="U676" s="418" t="e">
        <f t="shared" si="3873"/>
        <v>#VALUE!</v>
      </c>
      <c r="V676" s="53" t="e">
        <f t="shared" si="3874"/>
        <v>#VALUE!</v>
      </c>
      <c r="W676" s="419" t="str">
        <f>IF(_jhy_month_day!A672="","",_jhy_month_day!A672)</f>
        <v/>
      </c>
      <c r="X676" s="420" t="str">
        <f>IF(_jhy_month_day!B672="","",_jhy_month_day!B672/100)</f>
        <v/>
      </c>
      <c r="Y676" s="420" t="str">
        <f>IF(_jhy_month_day!C672="","",_jhy_month_day!C672/100)</f>
        <v/>
      </c>
      <c r="Z676" s="439">
        <f t="shared" si="3963"/>
        <v>168</v>
      </c>
      <c r="AA676" s="440" t="str">
        <f>IF(_tag_month_day!G672="","",_tag_month_day!G672/100)</f>
        <v/>
      </c>
      <c r="AB676" s="440" t="str">
        <f>IF(_tag_month_day!H672="","",_tag_month_day!H672/100)</f>
        <v/>
      </c>
      <c r="AC676" s="193">
        <f t="shared" si="3920"/>
        <v>1.59963432013121</v>
      </c>
      <c r="AD676" s="441" t="str">
        <f t="shared" si="3921"/>
        <v/>
      </c>
      <c r="AE676" s="442" t="str">
        <f t="shared" si="3922"/>
        <v/>
      </c>
      <c r="AF676" s="443">
        <v>1</v>
      </c>
      <c r="AG676" s="68" t="str">
        <f>IF(_duihao_month_day!A672="","",_duihao_month_day!A672)</f>
        <v/>
      </c>
      <c r="AH676" s="463">
        <f>IF(_gyk_month_day!B672="",AH675,_gyk_month_day!B672)</f>
        <v>820</v>
      </c>
      <c r="AI676" s="464"/>
      <c r="AJ676" s="68" t="str">
        <f>IF(_tag_month_day!I672="","",_tag_month_day!I672)</f>
        <v/>
      </c>
      <c r="AK676" s="465" t="str">
        <f>IF(_tzyy_month_day!A672="","",_tzyy_month_day!A672)</f>
        <v/>
      </c>
      <c r="AL676" s="465" t="str">
        <f>IF(_tzyy_month_day!B672="","",_tzyy_month_day!B672)</f>
        <v/>
      </c>
      <c r="AM676" s="465" t="str">
        <f>IF(_tzyy_month_day!C672="","",_tzyy_month_day!C672)</f>
        <v/>
      </c>
      <c r="AN676" s="466" t="str">
        <f>IF(_tag_month_day!CG672="","",_tag_month_day!CG672)</f>
        <v/>
      </c>
      <c r="AO676" s="466" t="str">
        <f>IF(_tag_month_day!CH672="","",_tag_month_day!CH672)</f>
        <v/>
      </c>
      <c r="AP676" s="486" t="e">
        <f t="shared" si="3923"/>
        <v>#VALUE!</v>
      </c>
      <c r="AQ676" s="487" t="str">
        <f>IF(_tag_month_day!J672="","",_tag_month_day!J672/100)</f>
        <v/>
      </c>
      <c r="AR676" s="488">
        <f t="shared" si="3924"/>
        <v>1.3</v>
      </c>
      <c r="AS676" s="489" t="e">
        <f t="shared" si="3875"/>
        <v>#VALUE!</v>
      </c>
      <c r="AT676" s="489">
        <f t="shared" si="3925"/>
        <v>0</v>
      </c>
      <c r="AU676" s="490" t="str">
        <f>IF(_tag_month_day!K672="","",_tag_month_day!K672)</f>
        <v/>
      </c>
      <c r="AV676" s="491" t="str">
        <f>IF(_tag_month_day!L672="","",_tag_month_day!L672/100)</f>
        <v/>
      </c>
      <c r="AW676" s="420">
        <f t="shared" si="3847"/>
        <v>0</v>
      </c>
      <c r="AX676" s="420">
        <f t="shared" si="3926"/>
        <v>0</v>
      </c>
      <c r="AY676" s="420" t="str">
        <f>IF(_tag_month_day!M672="","",_tag_month_day!M672/100)</f>
        <v/>
      </c>
      <c r="AZ676" s="420" t="str">
        <f>IF(_tag_month_day!N672="","",_tag_month_day!N672/100)</f>
        <v/>
      </c>
      <c r="BA676" s="420" t="str">
        <f>IF(_tag_month_day!O672="","",_tag_month_day!O672/100)</f>
        <v/>
      </c>
      <c r="BB676" s="496" t="str">
        <f>IF(_tag_month_day!P672="","",_tag_month_day!P672/100)</f>
        <v/>
      </c>
      <c r="BC676" s="496">
        <f t="shared" si="3927"/>
        <v>0</v>
      </c>
      <c r="BD676" s="496" t="str">
        <f>IF(_tag_month_day!Q672="","",_tag_month_day!Q672/100)</f>
        <v/>
      </c>
      <c r="BE676" s="510" t="str">
        <f>IF(_tag_month_day!R672="","",_tag_month_day!R672/100)</f>
        <v/>
      </c>
      <c r="BF676" s="413" t="str">
        <f>IF(_tag_month_day!CC672="","",_tag_month_day!CC672/100)</f>
        <v/>
      </c>
      <c r="BG676" s="511" t="e">
        <f t="shared" si="3876"/>
        <v>#VALUE!</v>
      </c>
      <c r="BH676" s="198">
        <f t="shared" si="3877"/>
        <v>0</v>
      </c>
      <c r="BI676" s="512" t="e">
        <f>IF(CX676=0,BI675,(DK676*查询!$R$5+DL676*查询!$Q$5+DM676*查询!$N$5+DN676*查询!$O$5+DO676*查询!$P$5)*AF676/CX676)</f>
        <v>#VALUE!</v>
      </c>
      <c r="BJ676" s="512" t="e">
        <f>IF(CX676=0,BJ675,(DP676*查询!$S$5+DQ676*查询!$T$5+DR676*查询!$U$5)*AF676/CX676)</f>
        <v>#VALUE!</v>
      </c>
      <c r="BK676" s="512">
        <f t="shared" si="3928"/>
        <v>1</v>
      </c>
      <c r="BL676" s="513" t="str">
        <f>IF(_cfyc_month_day!A672="","",_cfyc_month_day!A672)</f>
        <v/>
      </c>
      <c r="BM676" s="513" t="str">
        <f>IF(_cfyc_month_day!B672="","",_cfyc_month_day!B672)</f>
        <v/>
      </c>
      <c r="BN676" s="513" t="str">
        <f>IF(_cfyc_month_day!C672="","",_cfyc_month_day!C672)</f>
        <v/>
      </c>
      <c r="BO676" s="522" t="str">
        <f>IF(_cfyc_month_day!D672="","",_cfyc_month_day!D672)</f>
        <v/>
      </c>
      <c r="BP676" s="522" t="str">
        <f>IF(_cfyc_month_day!E672="","",_cfyc_month_day!E672)</f>
        <v/>
      </c>
      <c r="BQ676" s="522" t="str">
        <f>IF(_cfyc_month_day!F672="","",_cfyc_month_day!F672)</f>
        <v/>
      </c>
      <c r="BR676" s="513" t="str">
        <f>IF(_tag_month_day!T672="","",_tag_month_day!T672)</f>
        <v/>
      </c>
      <c r="BS676" s="513" t="str">
        <f>IF(_tag_month_day!U672="","",_tag_month_day!U672)</f>
        <v/>
      </c>
      <c r="BT676" s="523" t="str">
        <f t="shared" si="3929"/>
        <v/>
      </c>
      <c r="BU676" s="223" t="str">
        <f>IF(_tag_month_day!V672="","",_tag_month_day!V672)</f>
        <v/>
      </c>
      <c r="BV676" s="206" t="str">
        <f>IF(_tag_month_day!W672="","",_tag_month_day!W672)</f>
        <v/>
      </c>
      <c r="BW676" s="540" t="str">
        <f>IF(_tag_month_day!X672="","",_tag_month_day!X672)</f>
        <v/>
      </c>
      <c r="BX676" s="540" t="str">
        <f>IF(_tag_month_day!Y672="","",_tag_month_day!Y672)</f>
        <v/>
      </c>
      <c r="BY676" s="541">
        <f ca="1" t="shared" si="3930"/>
        <v>43645.041666665</v>
      </c>
      <c r="BZ676" s="542"/>
      <c r="CA676" s="562" t="str">
        <f>IF(_jhy2_month_day!A672="","",_jhy2_month_day!A672)</f>
        <v/>
      </c>
      <c r="CB676" s="464" t="str">
        <f>IF(_jhy2_month_day!B672="","",_jhy2_month_day!B672)</f>
        <v/>
      </c>
      <c r="CC676" s="464" t="str">
        <f>IF(_jhy2_month_day!C672="","",_jhy2_month_day!C672)</f>
        <v/>
      </c>
      <c r="CD676" s="464" t="str">
        <f>IF(_jhy2_month_day!D672="","",_jhy2_month_day!D672)</f>
        <v/>
      </c>
      <c r="CE676" s="464" t="str">
        <f>IF(_jhy2_month_day!E672="","",_jhy2_month_day!E672)</f>
        <v/>
      </c>
      <c r="CF676" s="464" t="str">
        <f>IF(_jhy2_month_day!F672="","",_jhy2_month_day!F672)</f>
        <v/>
      </c>
      <c r="CG676" s="464" t="str">
        <f>IF(_jhy2_month_day!G672="","",_jhy2_month_day!G672)</f>
        <v/>
      </c>
      <c r="CH676" s="464" t="str">
        <f>IF(_jhy2_month_day!H672="","",_jhy2_month_day!H672)</f>
        <v/>
      </c>
      <c r="CI676" s="464" t="str">
        <f>IF(_jhy2_month_day!I672="","",_jhy2_month_day!I672)</f>
        <v/>
      </c>
      <c r="CJ676" s="464" t="str">
        <f>IF(_jhy2_month_day!J672="","",_jhy2_month_day!J672)</f>
        <v/>
      </c>
      <c r="CK676" s="464" t="str">
        <f>IF(_jhy2_month_day!K672="","",_jhy2_month_day!K672)</f>
        <v/>
      </c>
      <c r="CL676" s="562" t="str">
        <f>IF(_jhy2_month_day!L672="","",_jhy2_month_day!L672)</f>
        <v/>
      </c>
      <c r="CM676" s="562" t="str">
        <f>IF(_jhy2_month_day!M672="","",_jhy2_month_day!M672)</f>
        <v/>
      </c>
      <c r="CN676" s="562" t="str">
        <f>IF(_jhy2_month_day!N672="","",_jhy2_month_day!N672)</f>
        <v/>
      </c>
      <c r="CO676" s="562" t="str">
        <f>IF(_jhy2_month_day!O672="","",_jhy2_month_day!O672)</f>
        <v/>
      </c>
      <c r="CP676" s="562" t="str">
        <f>IF(_jhy2_month_day!P672="","",_jhy2_month_day!P672)</f>
        <v/>
      </c>
      <c r="CQ676" s="562" t="str">
        <f>IF(_jhy2_month_day!Q672="","",_jhy2_month_day!Q672)</f>
        <v/>
      </c>
      <c r="CR676" s="563" t="str">
        <f>IF(_jhy2_month_day!R672="","",_jhy2_month_day!R672)</f>
        <v/>
      </c>
      <c r="CS676" s="576" t="str">
        <f>IF(_jhy2_month_day!S672="","",_jhy2_month_day!S672)</f>
        <v/>
      </c>
      <c r="CT676" s="562" t="str">
        <f>IF(_jhy2_month_day!T672="","",_jhy2_month_day!T672)</f>
        <v/>
      </c>
      <c r="CU676" s="577" t="e">
        <f t="shared" si="3878"/>
        <v>#VALUE!</v>
      </c>
      <c r="CV676" s="198" t="e">
        <f t="shared" si="3879"/>
        <v>#VALUE!</v>
      </c>
      <c r="CW676" s="192" t="e">
        <f t="shared" si="3880"/>
        <v>#VALUE!</v>
      </c>
      <c r="CX676" s="192" t="e">
        <f t="shared" si="3881"/>
        <v>#VALUE!</v>
      </c>
      <c r="CY676" s="202" t="e">
        <f t="shared" si="3882"/>
        <v>#VALUE!</v>
      </c>
      <c r="CZ676" s="192" t="e">
        <f t="shared" ref="CZ676:DI676" si="4094">$AJ676*EF676</f>
        <v>#VALUE!</v>
      </c>
      <c r="DA676" s="192" t="e">
        <f t="shared" si="4094"/>
        <v>#VALUE!</v>
      </c>
      <c r="DB676" s="192" t="e">
        <f t="shared" si="4094"/>
        <v>#VALUE!</v>
      </c>
      <c r="DC676" s="192" t="e">
        <f t="shared" si="4094"/>
        <v>#VALUE!</v>
      </c>
      <c r="DD676" s="192" t="e">
        <f t="shared" si="4094"/>
        <v>#VALUE!</v>
      </c>
      <c r="DE676" s="192" t="e">
        <f t="shared" si="4094"/>
        <v>#VALUE!</v>
      </c>
      <c r="DF676" s="192" t="e">
        <f t="shared" si="4094"/>
        <v>#VALUE!</v>
      </c>
      <c r="DG676" s="192" t="e">
        <f t="shared" si="4094"/>
        <v>#VALUE!</v>
      </c>
      <c r="DH676" s="192" t="e">
        <f t="shared" si="4094"/>
        <v>#VALUE!</v>
      </c>
      <c r="DI676" s="192" t="e">
        <f t="shared" si="4094"/>
        <v>#VALUE!</v>
      </c>
      <c r="DJ676" s="192" t="e">
        <f t="shared" si="3884"/>
        <v>#VALUE!</v>
      </c>
      <c r="DK676" s="192" t="e">
        <f t="shared" si="3885"/>
        <v>#VALUE!</v>
      </c>
      <c r="DL676" s="192" t="e">
        <f t="shared" si="3886"/>
        <v>#VALUE!</v>
      </c>
      <c r="DM676" s="192" t="e">
        <f t="shared" si="3887"/>
        <v>#VALUE!</v>
      </c>
      <c r="DN676" s="192" t="e">
        <f t="shared" si="3888"/>
        <v>#VALUE!</v>
      </c>
      <c r="DO676" s="192" t="e">
        <f t="shared" si="3889"/>
        <v>#VALUE!</v>
      </c>
      <c r="DP676" s="192" t="e">
        <f t="shared" si="3890"/>
        <v>#VALUE!</v>
      </c>
      <c r="DQ676" s="192" t="e">
        <f t="shared" si="3891"/>
        <v>#VALUE!</v>
      </c>
      <c r="DR676" s="192" t="e">
        <f t="shared" si="3892"/>
        <v>#VALUE!</v>
      </c>
      <c r="DS676" s="192" t="e">
        <f t="shared" si="3893"/>
        <v>#VALUE!</v>
      </c>
      <c r="DT676" s="192" t="e">
        <f t="shared" si="3894"/>
        <v>#VALUE!</v>
      </c>
      <c r="DU676" s="192" t="e">
        <f t="shared" si="3895"/>
        <v>#VALUE!</v>
      </c>
      <c r="DV676" s="198" t="e">
        <f t="shared" si="3896"/>
        <v>#VALUE!</v>
      </c>
      <c r="DW676" s="198" t="e">
        <f t="shared" si="3897"/>
        <v>#DIV/0!</v>
      </c>
      <c r="DX676" s="198" t="e">
        <f t="shared" si="3898"/>
        <v>#DIV/0!</v>
      </c>
      <c r="DY676" s="198" t="e">
        <f t="shared" si="3899"/>
        <v>#VALUE!</v>
      </c>
      <c r="DZ676" s="198" t="e">
        <f t="shared" si="3900"/>
        <v>#VALUE!</v>
      </c>
      <c r="EA676" s="198" t="e">
        <f t="shared" si="3901"/>
        <v>#VALUE!</v>
      </c>
      <c r="EB676" s="198" t="e">
        <f t="shared" si="3902"/>
        <v>#VALUE!</v>
      </c>
      <c r="EC676" s="198" t="e">
        <f t="shared" si="3903"/>
        <v>#DIV/0!</v>
      </c>
      <c r="ED676" s="198" t="e">
        <f t="shared" si="3904"/>
        <v>#VALUE!</v>
      </c>
      <c r="EE676" s="198" t="e">
        <f t="shared" si="3905"/>
        <v>#VALUE!</v>
      </c>
      <c r="EF676" s="198" t="e">
        <f t="shared" ref="EF676:EO676" si="4095">DV676/SUM($DV676:$EE676)</f>
        <v>#VALUE!</v>
      </c>
      <c r="EG676" s="198" t="e">
        <f t="shared" si="4095"/>
        <v>#DIV/0!</v>
      </c>
      <c r="EH676" s="198" t="e">
        <f t="shared" si="4095"/>
        <v>#DIV/0!</v>
      </c>
      <c r="EI676" s="198" t="e">
        <f t="shared" si="4095"/>
        <v>#VALUE!</v>
      </c>
      <c r="EJ676" s="198" t="e">
        <f t="shared" si="4095"/>
        <v>#VALUE!</v>
      </c>
      <c r="EK676" s="198" t="e">
        <f t="shared" si="4095"/>
        <v>#VALUE!</v>
      </c>
      <c r="EL676" s="198" t="e">
        <f t="shared" si="4095"/>
        <v>#VALUE!</v>
      </c>
      <c r="EM676" s="198" t="e">
        <f t="shared" si="4095"/>
        <v>#DIV/0!</v>
      </c>
      <c r="EN676" s="198" t="e">
        <f t="shared" si="4095"/>
        <v>#VALUE!</v>
      </c>
      <c r="EO676" s="198" t="e">
        <f t="shared" si="4095"/>
        <v>#VALUE!</v>
      </c>
      <c r="EP676" s="511">
        <f t="shared" ref="EP676:EW676" si="4096">EP675</f>
        <v>0.08</v>
      </c>
      <c r="EQ676" s="511">
        <f t="shared" si="4096"/>
        <v>0.015</v>
      </c>
      <c r="ER676" s="511">
        <f t="shared" si="4096"/>
        <v>0.015</v>
      </c>
      <c r="ES676" s="511">
        <f t="shared" si="4096"/>
        <v>0.015</v>
      </c>
      <c r="ET676" s="511">
        <f t="shared" si="4096"/>
        <v>0.015</v>
      </c>
      <c r="EU676" s="511">
        <f t="shared" si="4096"/>
        <v>0.09</v>
      </c>
      <c r="EV676" s="511">
        <f t="shared" si="4096"/>
        <v>0.09</v>
      </c>
      <c r="EW676" s="511">
        <f t="shared" si="4096"/>
        <v>0.09</v>
      </c>
      <c r="EX676" s="420" t="str">
        <f>IF(_tag_month_day!AS672="","",_tag_month_day!AS672/100)</f>
        <v/>
      </c>
      <c r="EY676" s="420" t="str">
        <f>IF(_tag_month_day!AT672="","",_tag_month_day!AT672/100)</f>
        <v/>
      </c>
      <c r="EZ676" s="420" t="str">
        <f>IF(_tag_month_day!AU672="","",_tag_month_day!AU672/100)</f>
        <v/>
      </c>
      <c r="FA676" s="420" t="str">
        <f>IF(_tag_month_day!AV672="","",_tag_month_day!AV672/100)</f>
        <v/>
      </c>
      <c r="FB676" s="420" t="str">
        <f>IF(_tag_month_day!AW672="","",_tag_month_day!AW672/100)</f>
        <v/>
      </c>
      <c r="FC676" s="420" t="str">
        <f>IF(_tag_month_day!AX672="","",_tag_month_day!AX672/100)</f>
        <v/>
      </c>
      <c r="FD676" s="510">
        <f t="shared" si="3934"/>
        <v>0.33</v>
      </c>
      <c r="FE676" s="510">
        <f t="shared" si="3935"/>
        <v>0.19</v>
      </c>
      <c r="FF676" s="510">
        <f t="shared" si="3936"/>
        <v>0.003</v>
      </c>
      <c r="FG676" s="510">
        <f t="shared" si="3937"/>
        <v>0</v>
      </c>
      <c r="FH676" s="603">
        <f t="shared" si="3938"/>
        <v>0.0001</v>
      </c>
      <c r="FI676" s="510">
        <f t="shared" ref="FI676:FR676" si="4097">FI675</f>
        <v>0.41</v>
      </c>
      <c r="FJ676" s="510">
        <f t="shared" si="4097"/>
        <v>0.11</v>
      </c>
      <c r="FK676" s="510">
        <f t="shared" si="4097"/>
        <v>0.015</v>
      </c>
      <c r="FL676" s="510">
        <f t="shared" si="4097"/>
        <v>0</v>
      </c>
      <c r="FM676" s="603">
        <f t="shared" si="4097"/>
        <v>0.0001</v>
      </c>
      <c r="FN676" s="510" t="str">
        <f>IF(_tag_month_day!AY672="","",_tag_month_day!AY672/100)</f>
        <v/>
      </c>
      <c r="FO676" s="510" t="str">
        <f>IF(_tag_month_day!AZ672="","",_tag_month_day!AZ672/100)</f>
        <v/>
      </c>
      <c r="FP676" s="510" t="str">
        <f>IF(_tag_month_day!BA672="","",_tag_month_day!BA672/100)</f>
        <v/>
      </c>
      <c r="FQ676" s="510" t="str">
        <f>IF(_tag_month_day!BB672="","",_tag_month_day!BB672/100)</f>
        <v/>
      </c>
      <c r="FR676" s="603" t="str">
        <f>IF(_tag_month_day!BC672="","",_tag_month_day!BC672/100)</f>
        <v/>
      </c>
      <c r="FS676" s="510" t="str">
        <f>IF(_tag_month_day!BD672="","",_tag_month_day!BD672/100)</f>
        <v/>
      </c>
      <c r="FT676" s="510" t="str">
        <f>IF(_tag_month_day!BE672="","",_tag_month_day!BE672/100)</f>
        <v/>
      </c>
      <c r="FU676" s="510" t="str">
        <f>IF(_tag_month_day!BF672="","",_tag_month_day!BF672/100)</f>
        <v/>
      </c>
      <c r="FV676" s="510" t="str">
        <f>IF(_tag_month_day!BG672="","",_tag_month_day!BG672/100)</f>
        <v/>
      </c>
      <c r="FW676" s="603" t="str">
        <f>IF(_tag_month_day!BH672="","",_tag_month_day!BH672/100)</f>
        <v/>
      </c>
      <c r="FX676" s="510" t="str">
        <f>IF(_tag_month_day!BI672="","",_tag_month_day!BI672/100)</f>
        <v/>
      </c>
      <c r="FY676" s="510" t="str">
        <f>IF(_tag_month_day!BJ672="","",_tag_month_day!BJ672/100)</f>
        <v/>
      </c>
      <c r="FZ676" s="605" t="str">
        <f>IF(_tag_month_day!BK672="","",_tag_month_day!BK672/100)</f>
        <v/>
      </c>
      <c r="GA676" s="510" t="str">
        <f>IF(_tag_month_day!BL672="","",_tag_month_day!BL672/100)</f>
        <v/>
      </c>
      <c r="GB676" s="603" t="str">
        <f>IF(_tag_month_day!BM672="","",_tag_month_day!BM672/100)</f>
        <v/>
      </c>
      <c r="GC676" s="420" t="str">
        <f>IF(_tag_month_day!BN672="","",_tag_month_day!BN672/100)</f>
        <v/>
      </c>
      <c r="GD676" s="420" t="str">
        <f>IF(_tag_month_day!BO672="","",_tag_month_day!BO672/100)</f>
        <v/>
      </c>
      <c r="GE676" s="420" t="str">
        <f>IF(_tag_month_day!BP672="","",_tag_month_day!BP672/100)</f>
        <v/>
      </c>
      <c r="GF676" s="420" t="str">
        <f>IF(_tag_month_day!BQ672="","",_tag_month_day!BQ672/100)</f>
        <v/>
      </c>
      <c r="GG676" s="420" t="str">
        <f>IF(_tag_month_day!BR672="","",_tag_month_day!BR672/100)</f>
        <v/>
      </c>
      <c r="GH676" s="420" t="str">
        <f>IF(_tag_month_day!BS672="","",_tag_month_day!BS672/100)</f>
        <v/>
      </c>
      <c r="GI676" s="603" t="str">
        <f>IF(_tag_month_day!BT672="","",_tag_month_day!BT672/100)</f>
        <v/>
      </c>
      <c r="GJ676" s="612" t="str">
        <f>IF(_tag_month_day!BU672="","",_tag_month_day!BU672/100)</f>
        <v/>
      </c>
      <c r="GK676" s="620" t="str">
        <f>IF(_tag_month_day!BV672="",IF(_rlcf_month_day!A$2="","",_rlcf_month_day!A$2/100),_tag_month_day!BV672/100)</f>
        <v/>
      </c>
      <c r="GL676" s="620" t="str">
        <f>IF(_tag_month_day!BW672="",IF(_rlcf_month_day!B$2="","",_rlcf_month_day!B$2/100),_tag_month_day!BW672/100)</f>
        <v/>
      </c>
      <c r="GM676" s="621" t="str">
        <f>IF(_tag_month_day!BX672="",IF(_rlcf_month_day!C$2="","",_rlcf_month_day!C$2/100),_tag_month_day!BX672/100)</f>
        <v/>
      </c>
      <c r="GN676" s="620" t="str">
        <f>IF(_tag_month_day!BV672="",IF(_rlcf_month_day!A$2="","",_rlcf_month_day!A$2/100),_tag_month_day!BV672/100)</f>
        <v/>
      </c>
      <c r="GO676" s="620" t="str">
        <f>IF(_tag_month_day!BW672="",IF(_rlcf_month_day!B$2="","",_rlcf_month_day!B$2/100),_tag_month_day!BW672/100)</f>
        <v/>
      </c>
      <c r="GP676" s="620" t="str">
        <f>IF(_tag_month_day!CD672="",IF(_rlcf_month_day!E$2="","",_rlcf_month_day!E$2/100),_tag_month_day!CD672/100)</f>
        <v/>
      </c>
      <c r="GQ676" s="620" t="str">
        <f>IF(_tag_month_day!CE672="",IF(_rlcf_month_day!F$2="","",_rlcf_month_day!F$2/100),_tag_month_day!CE672/100)</f>
        <v/>
      </c>
      <c r="GR676" s="621" t="str">
        <f>IF(_tag_month_day!CF672="",IF(_rlcf_month_day!G$2="","",_rlcf_month_day!G$2/100),_tag_month_day!CF672/100)</f>
        <v/>
      </c>
      <c r="GS676" s="626">
        <f t="shared" ref="GS676:HH676" si="4098">GS675</f>
        <v>0.953</v>
      </c>
      <c r="GT676" s="626">
        <f t="shared" si="4098"/>
        <v>0.55</v>
      </c>
      <c r="GU676" s="626">
        <f t="shared" si="4098"/>
        <v>0.55</v>
      </c>
      <c r="GV676" s="626">
        <f t="shared" si="4098"/>
        <v>0.55</v>
      </c>
      <c r="GW676" s="626">
        <f t="shared" si="4098"/>
        <v>0.5</v>
      </c>
      <c r="GX676" s="626">
        <f t="shared" si="4098"/>
        <v>0.935</v>
      </c>
      <c r="GY676" s="626">
        <f t="shared" si="4098"/>
        <v>0.15</v>
      </c>
      <c r="GZ676" s="626">
        <f t="shared" si="4098"/>
        <v>1</v>
      </c>
      <c r="HA676" s="632">
        <f t="shared" si="4098"/>
        <v>0.047</v>
      </c>
      <c r="HB676" s="632">
        <f t="shared" si="4098"/>
        <v>0.45</v>
      </c>
      <c r="HC676" s="632">
        <f t="shared" si="4098"/>
        <v>0.45</v>
      </c>
      <c r="HD676" s="632">
        <f t="shared" si="4098"/>
        <v>0.45</v>
      </c>
      <c r="HE676" s="632">
        <f t="shared" si="4098"/>
        <v>0.5</v>
      </c>
      <c r="HF676" s="632">
        <f t="shared" si="4098"/>
        <v>0.065</v>
      </c>
      <c r="HG676" s="632">
        <f t="shared" si="4098"/>
        <v>0.85</v>
      </c>
      <c r="HH676" s="632">
        <f t="shared" si="4098"/>
        <v>0</v>
      </c>
      <c r="HI676" s="68">
        <f t="shared" si="3910"/>
        <v>0</v>
      </c>
      <c r="HJ676" s="68" t="e">
        <f t="shared" si="3941"/>
        <v>#VALUE!</v>
      </c>
      <c r="HK676" s="202">
        <f t="shared" si="3942"/>
        <v>0.85</v>
      </c>
      <c r="HL676" s="464">
        <f t="shared" si="3943"/>
        <v>550000</v>
      </c>
      <c r="HM676" s="464">
        <f t="shared" si="3944"/>
        <v>480000</v>
      </c>
      <c r="HN676" s="192" t="e">
        <f t="shared" si="3911"/>
        <v>#VALUE!</v>
      </c>
      <c r="HO676" s="192" t="e">
        <f>HN676*HK676*$HO$2/HL676*1000000</f>
        <v>#VALUE!</v>
      </c>
      <c r="HP676" s="192" t="e">
        <f>HN676*HK676*$HP$2/HM676*1000000</f>
        <v>#VALUE!</v>
      </c>
    </row>
    <row r="677" customFormat="1" spans="1:224">
      <c r="A677" s="381">
        <v>672</v>
      </c>
      <c r="B677" s="54">
        <f ca="1" t="shared" si="3945"/>
        <v>43644</v>
      </c>
      <c r="C677" s="57">
        <f t="shared" si="3946"/>
        <v>0.0416666666666667</v>
      </c>
      <c r="D677" s="68" t="str">
        <f ca="1" t="shared" si="3912"/>
        <v>中班</v>
      </c>
      <c r="E677" s="68" t="str">
        <f ca="1" t="shared" si="3913"/>
        <v>乙</v>
      </c>
      <c r="F677" s="68">
        <f ca="1">SUMPRODUCT((成本日报!$A$3:$A$95=计划!B677)*(成本日报!$B$3:$B$95=计划!$D677),成本日报!$C$3:$C$95)</f>
        <v>2</v>
      </c>
      <c r="G677" s="382">
        <f ca="1" t="shared" si="3947"/>
        <v>43644.9583333317</v>
      </c>
      <c r="H677" s="382">
        <f ca="1" t="shared" si="3914"/>
        <v>43644.9652777762</v>
      </c>
      <c r="I677" s="382">
        <f ca="1" t="shared" si="3915"/>
        <v>43644.9708333317</v>
      </c>
      <c r="J677" s="382">
        <f ca="1" t="shared" si="3916"/>
        <v>43644.9999999984</v>
      </c>
      <c r="K677" s="382">
        <f ca="1" t="shared" si="3917"/>
        <v>43645.0624999984</v>
      </c>
      <c r="L677" s="382">
        <f ca="1" t="shared" si="3918"/>
        <v>43645.0833333317</v>
      </c>
      <c r="M677" s="398" t="str">
        <f>IF(_tag_month_day!A673="","",_tag_month_day!A673)</f>
        <v/>
      </c>
      <c r="N677" s="398" t="str">
        <f>IF(_tag_month_day!B673="","",_tag_month_day!B673)</f>
        <v/>
      </c>
      <c r="O677" s="399" t="e">
        <f t="shared" si="3919"/>
        <v>#VALUE!</v>
      </c>
      <c r="P677" s="398" t="str">
        <f>IF(_tag_month_day!C673="","",_tag_month_day!C673)</f>
        <v/>
      </c>
      <c r="Q677" s="398" t="str">
        <f>IF(_tag_month_day!D673="","",_tag_month_day!D673)</f>
        <v/>
      </c>
      <c r="R677" s="416">
        <f>IF(_tag_month_day!CB673="",R676,_tag_month_day!CB673/100)</f>
        <v>0.07</v>
      </c>
      <c r="S677" s="417" t="str">
        <f>IF(_tag_month_day!E673="","",_tag_month_day!E673)</f>
        <v/>
      </c>
      <c r="T677" s="417" t="str">
        <f>IF(_tag_month_day!F673="","",_tag_month_day!F673)</f>
        <v/>
      </c>
      <c r="U677" s="418" t="e">
        <f t="shared" si="3873"/>
        <v>#VALUE!</v>
      </c>
      <c r="V677" s="53" t="e">
        <f t="shared" si="3874"/>
        <v>#VALUE!</v>
      </c>
      <c r="W677" s="419" t="str">
        <f>IF(_jhy_month_day!A673="","",_jhy_month_day!A673)</f>
        <v/>
      </c>
      <c r="X677" s="420" t="str">
        <f>IF(_jhy_month_day!B673="","",_jhy_month_day!B673/100)</f>
        <v/>
      </c>
      <c r="Y677" s="420" t="str">
        <f>IF(_jhy_month_day!C673="","",_jhy_month_day!C673/100)</f>
        <v/>
      </c>
      <c r="Z677" s="439">
        <f t="shared" si="3963"/>
        <v>168</v>
      </c>
      <c r="AA677" s="440" t="str">
        <f>IF(_tag_month_day!G673="","",_tag_month_day!G673/100)</f>
        <v/>
      </c>
      <c r="AB677" s="440" t="str">
        <f>IF(_tag_month_day!H673="","",_tag_month_day!H673/100)</f>
        <v/>
      </c>
      <c r="AC677" s="193">
        <f t="shared" si="3920"/>
        <v>1.59963432013121</v>
      </c>
      <c r="AD677" s="441" t="str">
        <f t="shared" si="3921"/>
        <v/>
      </c>
      <c r="AE677" s="442" t="str">
        <f t="shared" si="3922"/>
        <v/>
      </c>
      <c r="AF677" s="443">
        <v>1</v>
      </c>
      <c r="AG677" s="68" t="str">
        <f>IF(_duihao_month_day!A673="","",_duihao_month_day!A673)</f>
        <v/>
      </c>
      <c r="AH677" s="463">
        <f>IF(_gyk_month_day!B673="",AH676,_gyk_month_day!B673)</f>
        <v>820</v>
      </c>
      <c r="AI677" s="464"/>
      <c r="AJ677" s="68" t="str">
        <f>IF(_tag_month_day!I673="","",_tag_month_day!I673)</f>
        <v/>
      </c>
      <c r="AK677" s="465" t="str">
        <f>IF(_tzyy_month_day!A673="","",_tzyy_month_day!A673)</f>
        <v/>
      </c>
      <c r="AL677" s="465" t="str">
        <f>IF(_tzyy_month_day!B673="","",_tzyy_month_day!B673)</f>
        <v/>
      </c>
      <c r="AM677" s="465" t="str">
        <f>IF(_tzyy_month_day!C673="","",_tzyy_month_day!C673)</f>
        <v/>
      </c>
      <c r="AN677" s="466" t="str">
        <f>IF(_tag_month_day!CG673="","",_tag_month_day!CG673)</f>
        <v/>
      </c>
      <c r="AO677" s="466" t="str">
        <f>IF(_tag_month_day!CH673="","",_tag_month_day!CH673)</f>
        <v/>
      </c>
      <c r="AP677" s="486" t="e">
        <f t="shared" si="3923"/>
        <v>#VALUE!</v>
      </c>
      <c r="AQ677" s="487" t="str">
        <f>IF(_tag_month_day!J673="","",_tag_month_day!J673/100)</f>
        <v/>
      </c>
      <c r="AR677" s="488">
        <f t="shared" si="3924"/>
        <v>1.3</v>
      </c>
      <c r="AS677" s="489" t="e">
        <f t="shared" si="3875"/>
        <v>#VALUE!</v>
      </c>
      <c r="AT677" s="489">
        <f t="shared" si="3925"/>
        <v>0</v>
      </c>
      <c r="AU677" s="490" t="str">
        <f>IF(_tag_month_day!K673="","",_tag_month_day!K673)</f>
        <v/>
      </c>
      <c r="AV677" s="491" t="str">
        <f>IF(_tag_month_day!L673="","",_tag_month_day!L673/100)</f>
        <v/>
      </c>
      <c r="AW677" s="420">
        <f t="shared" si="3847"/>
        <v>0</v>
      </c>
      <c r="AX677" s="420">
        <f t="shared" si="3926"/>
        <v>0</v>
      </c>
      <c r="AY677" s="420" t="str">
        <f>IF(_tag_month_day!M673="","",_tag_month_day!M673/100)</f>
        <v/>
      </c>
      <c r="AZ677" s="420" t="str">
        <f>IF(_tag_month_day!N673="","",_tag_month_day!N673/100)</f>
        <v/>
      </c>
      <c r="BA677" s="420" t="str">
        <f>IF(_tag_month_day!O673="","",_tag_month_day!O673/100)</f>
        <v/>
      </c>
      <c r="BB677" s="496" t="str">
        <f>IF(_tag_month_day!P673="","",_tag_month_day!P673/100)</f>
        <v/>
      </c>
      <c r="BC677" s="496">
        <f t="shared" si="3927"/>
        <v>0</v>
      </c>
      <c r="BD677" s="496" t="str">
        <f>IF(_tag_month_day!Q673="","",_tag_month_day!Q673/100)</f>
        <v/>
      </c>
      <c r="BE677" s="510" t="str">
        <f>IF(_tag_month_day!R673="","",_tag_month_day!R673/100)</f>
        <v/>
      </c>
      <c r="BF677" s="413" t="str">
        <f>IF(_tag_month_day!CC673="","",_tag_month_day!CC673/100)</f>
        <v/>
      </c>
      <c r="BG677" s="511" t="e">
        <f t="shared" si="3876"/>
        <v>#VALUE!</v>
      </c>
      <c r="BH677" s="198">
        <f t="shared" si="3877"/>
        <v>0</v>
      </c>
      <c r="BI677" s="512" t="e">
        <f>IF(CX677=0,BI676,(DK677*查询!$R$5+DL677*查询!$Q$5+DM677*查询!$N$5+DN677*查询!$O$5+DO677*查询!$P$5)*AF677/CX677)</f>
        <v>#VALUE!</v>
      </c>
      <c r="BJ677" s="512" t="e">
        <f>IF(CX677=0,BJ676,(DP677*查询!$S$5+DQ677*查询!$T$5+DR677*查询!$U$5)*AF677/CX677)</f>
        <v>#VALUE!</v>
      </c>
      <c r="BK677" s="512">
        <f t="shared" si="3928"/>
        <v>1</v>
      </c>
      <c r="BL677" s="513" t="str">
        <f>IF(_cfyc_month_day!A673="","",_cfyc_month_day!A673)</f>
        <v/>
      </c>
      <c r="BM677" s="513" t="str">
        <f>IF(_cfyc_month_day!B673="","",_cfyc_month_day!B673)</f>
        <v/>
      </c>
      <c r="BN677" s="513" t="str">
        <f>IF(_cfyc_month_day!C673="","",_cfyc_month_day!C673)</f>
        <v/>
      </c>
      <c r="BO677" s="522" t="str">
        <f>IF(_cfyc_month_day!D673="","",_cfyc_month_day!D673)</f>
        <v/>
      </c>
      <c r="BP677" s="522" t="str">
        <f>IF(_cfyc_month_day!E673="","",_cfyc_month_day!E673)</f>
        <v/>
      </c>
      <c r="BQ677" s="522" t="str">
        <f>IF(_cfyc_month_day!F673="","",_cfyc_month_day!F673)</f>
        <v/>
      </c>
      <c r="BR677" s="513" t="str">
        <f>IF(_tag_month_day!T673="","",_tag_month_day!T673)</f>
        <v/>
      </c>
      <c r="BS677" s="513" t="str">
        <f>IF(_tag_month_day!U673="","",_tag_month_day!U673)</f>
        <v/>
      </c>
      <c r="BT677" s="523" t="str">
        <f t="shared" si="3929"/>
        <v/>
      </c>
      <c r="BU677" s="223" t="str">
        <f>IF(_tag_month_day!V673="","",_tag_month_day!V673)</f>
        <v/>
      </c>
      <c r="BV677" s="206" t="str">
        <f>IF(_tag_month_day!W673="","",_tag_month_day!W673)</f>
        <v/>
      </c>
      <c r="BW677" s="540" t="str">
        <f>IF(_tag_month_day!X673="","",_tag_month_day!X673)</f>
        <v/>
      </c>
      <c r="BX677" s="540" t="str">
        <f>IF(_tag_month_day!Y673="","",_tag_month_day!Y673)</f>
        <v/>
      </c>
      <c r="BY677" s="541">
        <f ca="1" t="shared" si="3930"/>
        <v>43645.0833333317</v>
      </c>
      <c r="BZ677" s="542"/>
      <c r="CA677" s="562" t="str">
        <f>IF(_jhy2_month_day!A673="","",_jhy2_month_day!A673)</f>
        <v/>
      </c>
      <c r="CB677" s="464" t="str">
        <f>IF(_jhy2_month_day!B673="","",_jhy2_month_day!B673)</f>
        <v/>
      </c>
      <c r="CC677" s="464" t="str">
        <f>IF(_jhy2_month_day!C673="","",_jhy2_month_day!C673)</f>
        <v/>
      </c>
      <c r="CD677" s="464" t="str">
        <f>IF(_jhy2_month_day!D673="","",_jhy2_month_day!D673)</f>
        <v/>
      </c>
      <c r="CE677" s="464" t="str">
        <f>IF(_jhy2_month_day!E673="","",_jhy2_month_day!E673)</f>
        <v/>
      </c>
      <c r="CF677" s="464" t="str">
        <f>IF(_jhy2_month_day!F673="","",_jhy2_month_day!F673)</f>
        <v/>
      </c>
      <c r="CG677" s="464" t="str">
        <f>IF(_jhy2_month_day!G673="","",_jhy2_month_day!G673)</f>
        <v/>
      </c>
      <c r="CH677" s="464" t="str">
        <f>IF(_jhy2_month_day!H673="","",_jhy2_month_day!H673)</f>
        <v/>
      </c>
      <c r="CI677" s="464" t="str">
        <f>IF(_jhy2_month_day!I673="","",_jhy2_month_day!I673)</f>
        <v/>
      </c>
      <c r="CJ677" s="464" t="str">
        <f>IF(_jhy2_month_day!J673="","",_jhy2_month_day!J673)</f>
        <v/>
      </c>
      <c r="CK677" s="464" t="str">
        <f>IF(_jhy2_month_day!K673="","",_jhy2_month_day!K673)</f>
        <v/>
      </c>
      <c r="CL677" s="562" t="str">
        <f>IF(_jhy2_month_day!L673="","",_jhy2_month_day!L673)</f>
        <v/>
      </c>
      <c r="CM677" s="562" t="str">
        <f>IF(_jhy2_month_day!M673="","",_jhy2_month_day!M673)</f>
        <v/>
      </c>
      <c r="CN677" s="562" t="str">
        <f>IF(_jhy2_month_day!N673="","",_jhy2_month_day!N673)</f>
        <v/>
      </c>
      <c r="CO677" s="562" t="str">
        <f>IF(_jhy2_month_day!O673="","",_jhy2_month_day!O673)</f>
        <v/>
      </c>
      <c r="CP677" s="562" t="str">
        <f>IF(_jhy2_month_day!P673="","",_jhy2_month_day!P673)</f>
        <v/>
      </c>
      <c r="CQ677" s="562" t="str">
        <f>IF(_jhy2_month_day!Q673="","",_jhy2_month_day!Q673)</f>
        <v/>
      </c>
      <c r="CR677" s="563" t="str">
        <f>IF(_jhy2_month_day!R673="","",_jhy2_month_day!R673)</f>
        <v/>
      </c>
      <c r="CS677" s="576" t="str">
        <f>IF(_jhy2_month_day!S673="","",_jhy2_month_day!S673)</f>
        <v/>
      </c>
      <c r="CT677" s="562" t="str">
        <f>IF(_jhy2_month_day!T673="","",_jhy2_month_day!T673)</f>
        <v/>
      </c>
      <c r="CU677" s="577" t="e">
        <f t="shared" si="3878"/>
        <v>#VALUE!</v>
      </c>
      <c r="CV677" s="198" t="e">
        <f t="shared" si="3879"/>
        <v>#VALUE!</v>
      </c>
      <c r="CW677" s="192" t="e">
        <f t="shared" si="3880"/>
        <v>#VALUE!</v>
      </c>
      <c r="CX677" s="192" t="e">
        <f t="shared" si="3881"/>
        <v>#VALUE!</v>
      </c>
      <c r="CY677" s="202" t="e">
        <f t="shared" si="3882"/>
        <v>#VALUE!</v>
      </c>
      <c r="CZ677" s="192" t="e">
        <f t="shared" ref="CZ677:DI677" si="4099">$AJ677*EF677</f>
        <v>#VALUE!</v>
      </c>
      <c r="DA677" s="192" t="e">
        <f t="shared" si="4099"/>
        <v>#VALUE!</v>
      </c>
      <c r="DB677" s="192" t="e">
        <f t="shared" si="4099"/>
        <v>#VALUE!</v>
      </c>
      <c r="DC677" s="192" t="e">
        <f t="shared" si="4099"/>
        <v>#VALUE!</v>
      </c>
      <c r="DD677" s="192" t="e">
        <f t="shared" si="4099"/>
        <v>#VALUE!</v>
      </c>
      <c r="DE677" s="192" t="e">
        <f t="shared" si="4099"/>
        <v>#VALUE!</v>
      </c>
      <c r="DF677" s="192" t="e">
        <f t="shared" si="4099"/>
        <v>#VALUE!</v>
      </c>
      <c r="DG677" s="192" t="e">
        <f t="shared" si="4099"/>
        <v>#VALUE!</v>
      </c>
      <c r="DH677" s="192" t="e">
        <f t="shared" si="4099"/>
        <v>#VALUE!</v>
      </c>
      <c r="DI677" s="192" t="e">
        <f t="shared" si="4099"/>
        <v>#VALUE!</v>
      </c>
      <c r="DJ677" s="192" t="e">
        <f t="shared" si="3884"/>
        <v>#VALUE!</v>
      </c>
      <c r="DK677" s="192" t="e">
        <f t="shared" si="3885"/>
        <v>#VALUE!</v>
      </c>
      <c r="DL677" s="192" t="e">
        <f t="shared" si="3886"/>
        <v>#VALUE!</v>
      </c>
      <c r="DM677" s="192" t="e">
        <f t="shared" si="3887"/>
        <v>#VALUE!</v>
      </c>
      <c r="DN677" s="192" t="e">
        <f t="shared" si="3888"/>
        <v>#VALUE!</v>
      </c>
      <c r="DO677" s="192" t="e">
        <f t="shared" si="3889"/>
        <v>#VALUE!</v>
      </c>
      <c r="DP677" s="192" t="e">
        <f t="shared" si="3890"/>
        <v>#VALUE!</v>
      </c>
      <c r="DQ677" s="192" t="e">
        <f t="shared" si="3891"/>
        <v>#VALUE!</v>
      </c>
      <c r="DR677" s="192" t="e">
        <f t="shared" si="3892"/>
        <v>#VALUE!</v>
      </c>
      <c r="DS677" s="192" t="e">
        <f t="shared" si="3893"/>
        <v>#VALUE!</v>
      </c>
      <c r="DT677" s="192" t="e">
        <f t="shared" si="3894"/>
        <v>#VALUE!</v>
      </c>
      <c r="DU677" s="192" t="e">
        <f t="shared" si="3895"/>
        <v>#VALUE!</v>
      </c>
      <c r="DV677" s="198" t="e">
        <f t="shared" si="3896"/>
        <v>#VALUE!</v>
      </c>
      <c r="DW677" s="198" t="e">
        <f t="shared" si="3897"/>
        <v>#DIV/0!</v>
      </c>
      <c r="DX677" s="198" t="e">
        <f t="shared" si="3898"/>
        <v>#DIV/0!</v>
      </c>
      <c r="DY677" s="198" t="e">
        <f t="shared" si="3899"/>
        <v>#VALUE!</v>
      </c>
      <c r="DZ677" s="198" t="e">
        <f t="shared" si="3900"/>
        <v>#VALUE!</v>
      </c>
      <c r="EA677" s="198" t="e">
        <f t="shared" si="3901"/>
        <v>#VALUE!</v>
      </c>
      <c r="EB677" s="198" t="e">
        <f t="shared" si="3902"/>
        <v>#VALUE!</v>
      </c>
      <c r="EC677" s="198" t="e">
        <f t="shared" si="3903"/>
        <v>#DIV/0!</v>
      </c>
      <c r="ED677" s="198" t="e">
        <f t="shared" si="3904"/>
        <v>#VALUE!</v>
      </c>
      <c r="EE677" s="198" t="e">
        <f t="shared" si="3905"/>
        <v>#VALUE!</v>
      </c>
      <c r="EF677" s="198" t="e">
        <f t="shared" ref="EF677:EO677" si="4100">DV677/SUM($DV677:$EE677)</f>
        <v>#VALUE!</v>
      </c>
      <c r="EG677" s="198" t="e">
        <f t="shared" si="4100"/>
        <v>#DIV/0!</v>
      </c>
      <c r="EH677" s="198" t="e">
        <f t="shared" si="4100"/>
        <v>#DIV/0!</v>
      </c>
      <c r="EI677" s="198" t="e">
        <f t="shared" si="4100"/>
        <v>#VALUE!</v>
      </c>
      <c r="EJ677" s="198" t="e">
        <f t="shared" si="4100"/>
        <v>#VALUE!</v>
      </c>
      <c r="EK677" s="198" t="e">
        <f t="shared" si="4100"/>
        <v>#VALUE!</v>
      </c>
      <c r="EL677" s="198" t="e">
        <f t="shared" si="4100"/>
        <v>#VALUE!</v>
      </c>
      <c r="EM677" s="198" t="e">
        <f t="shared" si="4100"/>
        <v>#DIV/0!</v>
      </c>
      <c r="EN677" s="198" t="e">
        <f t="shared" si="4100"/>
        <v>#VALUE!</v>
      </c>
      <c r="EO677" s="198" t="e">
        <f t="shared" si="4100"/>
        <v>#VALUE!</v>
      </c>
      <c r="EP677" s="511">
        <f t="shared" ref="EP677:EW677" si="4101">EP676</f>
        <v>0.08</v>
      </c>
      <c r="EQ677" s="511">
        <f t="shared" si="4101"/>
        <v>0.015</v>
      </c>
      <c r="ER677" s="511">
        <f t="shared" si="4101"/>
        <v>0.015</v>
      </c>
      <c r="ES677" s="511">
        <f t="shared" si="4101"/>
        <v>0.015</v>
      </c>
      <c r="ET677" s="511">
        <f t="shared" si="4101"/>
        <v>0.015</v>
      </c>
      <c r="EU677" s="511">
        <f t="shared" si="4101"/>
        <v>0.09</v>
      </c>
      <c r="EV677" s="511">
        <f t="shared" si="4101"/>
        <v>0.09</v>
      </c>
      <c r="EW677" s="511">
        <f t="shared" si="4101"/>
        <v>0.09</v>
      </c>
      <c r="EX677" s="420" t="str">
        <f>IF(_tag_month_day!AS673="","",_tag_month_day!AS673/100)</f>
        <v/>
      </c>
      <c r="EY677" s="420" t="str">
        <f>IF(_tag_month_day!AT673="","",_tag_month_day!AT673/100)</f>
        <v/>
      </c>
      <c r="EZ677" s="420" t="str">
        <f>IF(_tag_month_day!AU673="","",_tag_month_day!AU673/100)</f>
        <v/>
      </c>
      <c r="FA677" s="420" t="str">
        <f>IF(_tag_month_day!AV673="","",_tag_month_day!AV673/100)</f>
        <v/>
      </c>
      <c r="FB677" s="420" t="str">
        <f>IF(_tag_month_day!AW673="","",_tag_month_day!AW673/100)</f>
        <v/>
      </c>
      <c r="FC677" s="420" t="str">
        <f>IF(_tag_month_day!AX673="","",_tag_month_day!AX673/100)</f>
        <v/>
      </c>
      <c r="FD677" s="510">
        <f t="shared" si="3934"/>
        <v>0.33</v>
      </c>
      <c r="FE677" s="510">
        <f t="shared" si="3935"/>
        <v>0.19</v>
      </c>
      <c r="FF677" s="510">
        <f t="shared" si="3936"/>
        <v>0.003</v>
      </c>
      <c r="FG677" s="510">
        <f t="shared" si="3937"/>
        <v>0</v>
      </c>
      <c r="FH677" s="603">
        <f t="shared" si="3938"/>
        <v>0.0001</v>
      </c>
      <c r="FI677" s="510">
        <f t="shared" ref="FI677:FR677" si="4102">FI676</f>
        <v>0.41</v>
      </c>
      <c r="FJ677" s="510">
        <f t="shared" si="4102"/>
        <v>0.11</v>
      </c>
      <c r="FK677" s="510">
        <f t="shared" si="4102"/>
        <v>0.015</v>
      </c>
      <c r="FL677" s="510">
        <f t="shared" si="4102"/>
        <v>0</v>
      </c>
      <c r="FM677" s="603">
        <f t="shared" si="4102"/>
        <v>0.0001</v>
      </c>
      <c r="FN677" s="510" t="str">
        <f>IF(_tag_month_day!AY673="","",_tag_month_day!AY673/100)</f>
        <v/>
      </c>
      <c r="FO677" s="510" t="str">
        <f>IF(_tag_month_day!AZ673="","",_tag_month_day!AZ673/100)</f>
        <v/>
      </c>
      <c r="FP677" s="510" t="str">
        <f>IF(_tag_month_day!BA673="","",_tag_month_day!BA673/100)</f>
        <v/>
      </c>
      <c r="FQ677" s="510" t="str">
        <f>IF(_tag_month_day!BB673="","",_tag_month_day!BB673/100)</f>
        <v/>
      </c>
      <c r="FR677" s="603" t="str">
        <f>IF(_tag_month_day!BC673="","",_tag_month_day!BC673/100)</f>
        <v/>
      </c>
      <c r="FS677" s="510" t="str">
        <f>IF(_tag_month_day!BD673="","",_tag_month_day!BD673/100)</f>
        <v/>
      </c>
      <c r="FT677" s="510" t="str">
        <f>IF(_tag_month_day!BE673="","",_tag_month_day!BE673/100)</f>
        <v/>
      </c>
      <c r="FU677" s="510" t="str">
        <f>IF(_tag_month_day!BF673="","",_tag_month_day!BF673/100)</f>
        <v/>
      </c>
      <c r="FV677" s="510" t="str">
        <f>IF(_tag_month_day!BG673="","",_tag_month_day!BG673/100)</f>
        <v/>
      </c>
      <c r="FW677" s="603" t="str">
        <f>IF(_tag_month_day!BH673="","",_tag_month_day!BH673/100)</f>
        <v/>
      </c>
      <c r="FX677" s="510" t="str">
        <f>IF(_tag_month_day!BI673="","",_tag_month_day!BI673/100)</f>
        <v/>
      </c>
      <c r="FY677" s="510" t="str">
        <f>IF(_tag_month_day!BJ673="","",_tag_month_day!BJ673/100)</f>
        <v/>
      </c>
      <c r="FZ677" s="605" t="str">
        <f>IF(_tag_month_day!BK673="","",_tag_month_day!BK673/100)</f>
        <v/>
      </c>
      <c r="GA677" s="510" t="str">
        <f>IF(_tag_month_day!BL673="","",_tag_month_day!BL673/100)</f>
        <v/>
      </c>
      <c r="GB677" s="603" t="str">
        <f>IF(_tag_month_day!BM673="","",_tag_month_day!BM673/100)</f>
        <v/>
      </c>
      <c r="GC677" s="420" t="str">
        <f>IF(_tag_month_day!BN673="","",_tag_month_day!BN673/100)</f>
        <v/>
      </c>
      <c r="GD677" s="420" t="str">
        <f>IF(_tag_month_day!BO673="","",_tag_month_day!BO673/100)</f>
        <v/>
      </c>
      <c r="GE677" s="420" t="str">
        <f>IF(_tag_month_day!BP673="","",_tag_month_day!BP673/100)</f>
        <v/>
      </c>
      <c r="GF677" s="420" t="str">
        <f>IF(_tag_month_day!BQ673="","",_tag_month_day!BQ673/100)</f>
        <v/>
      </c>
      <c r="GG677" s="420" t="str">
        <f>IF(_tag_month_day!BR673="","",_tag_month_day!BR673/100)</f>
        <v/>
      </c>
      <c r="GH677" s="420" t="str">
        <f>IF(_tag_month_day!BS673="","",_tag_month_day!BS673/100)</f>
        <v/>
      </c>
      <c r="GI677" s="603" t="str">
        <f>IF(_tag_month_day!BT673="","",_tag_month_day!BT673/100)</f>
        <v/>
      </c>
      <c r="GJ677" s="612" t="str">
        <f>IF(_tag_month_day!BU673="","",_tag_month_day!BU673/100)</f>
        <v/>
      </c>
      <c r="GK677" s="620" t="str">
        <f>IF(_tag_month_day!BV673="",IF(_rlcf_month_day!A$2="","",_rlcf_month_day!A$2/100),_tag_month_day!BV673/100)</f>
        <v/>
      </c>
      <c r="GL677" s="620" t="str">
        <f>IF(_tag_month_day!BW673="",IF(_rlcf_month_day!B$2="","",_rlcf_month_day!B$2/100),_tag_month_day!BW673/100)</f>
        <v/>
      </c>
      <c r="GM677" s="621" t="str">
        <f>IF(_tag_month_day!BX673="",IF(_rlcf_month_day!C$2="","",_rlcf_month_day!C$2/100),_tag_month_day!BX673/100)</f>
        <v/>
      </c>
      <c r="GN677" s="620" t="str">
        <f>IF(_tag_month_day!BV673="",IF(_rlcf_month_day!A$2="","",_rlcf_month_day!A$2/100),_tag_month_day!BV673/100)</f>
        <v/>
      </c>
      <c r="GO677" s="620" t="str">
        <f>IF(_tag_month_day!BW673="",IF(_rlcf_month_day!B$2="","",_rlcf_month_day!B$2/100),_tag_month_day!BW673/100)</f>
        <v/>
      </c>
      <c r="GP677" s="620" t="str">
        <f>IF(_tag_month_day!CD673="",IF(_rlcf_month_day!E$2="","",_rlcf_month_day!E$2/100),_tag_month_day!CD673/100)</f>
        <v/>
      </c>
      <c r="GQ677" s="620" t="str">
        <f>IF(_tag_month_day!CE673="",IF(_rlcf_month_day!F$2="","",_rlcf_month_day!F$2/100),_tag_month_day!CE673/100)</f>
        <v/>
      </c>
      <c r="GR677" s="621" t="str">
        <f>IF(_tag_month_day!CF673="",IF(_rlcf_month_day!G$2="","",_rlcf_month_day!G$2/100),_tag_month_day!CF673/100)</f>
        <v/>
      </c>
      <c r="GS677" s="626">
        <f t="shared" ref="GS677:HH677" si="4103">GS676</f>
        <v>0.953</v>
      </c>
      <c r="GT677" s="626">
        <f t="shared" si="4103"/>
        <v>0.55</v>
      </c>
      <c r="GU677" s="626">
        <f t="shared" si="4103"/>
        <v>0.55</v>
      </c>
      <c r="GV677" s="626">
        <f t="shared" si="4103"/>
        <v>0.55</v>
      </c>
      <c r="GW677" s="626">
        <f t="shared" si="4103"/>
        <v>0.5</v>
      </c>
      <c r="GX677" s="626">
        <f t="shared" si="4103"/>
        <v>0.935</v>
      </c>
      <c r="GY677" s="626">
        <f t="shared" si="4103"/>
        <v>0.15</v>
      </c>
      <c r="GZ677" s="626">
        <f t="shared" si="4103"/>
        <v>1</v>
      </c>
      <c r="HA677" s="632">
        <f t="shared" si="4103"/>
        <v>0.047</v>
      </c>
      <c r="HB677" s="632">
        <f t="shared" si="4103"/>
        <v>0.45</v>
      </c>
      <c r="HC677" s="632">
        <f t="shared" si="4103"/>
        <v>0.45</v>
      </c>
      <c r="HD677" s="632">
        <f t="shared" si="4103"/>
        <v>0.45</v>
      </c>
      <c r="HE677" s="632">
        <f t="shared" si="4103"/>
        <v>0.5</v>
      </c>
      <c r="HF677" s="632">
        <f t="shared" si="4103"/>
        <v>0.065</v>
      </c>
      <c r="HG677" s="632">
        <f t="shared" si="4103"/>
        <v>0.85</v>
      </c>
      <c r="HH677" s="632">
        <f t="shared" si="4103"/>
        <v>0</v>
      </c>
      <c r="HI677" s="68">
        <f t="shared" si="3910"/>
        <v>0</v>
      </c>
      <c r="HJ677" s="68" t="e">
        <f t="shared" si="3941"/>
        <v>#VALUE!</v>
      </c>
      <c r="HK677" s="202">
        <f t="shared" si="3942"/>
        <v>0.85</v>
      </c>
      <c r="HL677" s="464">
        <f t="shared" si="3943"/>
        <v>550000</v>
      </c>
      <c r="HM677" s="464">
        <f t="shared" si="3944"/>
        <v>480000</v>
      </c>
      <c r="HN677" s="192" t="e">
        <f t="shared" si="3911"/>
        <v>#VALUE!</v>
      </c>
      <c r="HO677" s="192" t="e">
        <f>HN677*HK677*$HO$2/HL677*1000000</f>
        <v>#VALUE!</v>
      </c>
      <c r="HP677" s="192" t="e">
        <f>HN677*HK677*$HP$2/HM677*1000000</f>
        <v>#VALUE!</v>
      </c>
    </row>
    <row r="678" customFormat="1" spans="1:224">
      <c r="A678" s="381">
        <v>673</v>
      </c>
      <c r="B678" s="54">
        <f ca="1" t="shared" si="3945"/>
        <v>43645</v>
      </c>
      <c r="C678" s="57">
        <f t="shared" si="3946"/>
        <v>0.0416666666666667</v>
      </c>
      <c r="D678" s="68" t="str">
        <f ca="1" t="shared" si="3912"/>
        <v>夜班</v>
      </c>
      <c r="E678" s="68" t="str">
        <f ca="1" t="shared" si="3913"/>
        <v>丁</v>
      </c>
      <c r="F678" s="68">
        <f ca="1">SUMPRODUCT((成本日报!$A$3:$A$95=计划!B678)*(成本日报!$B$3:$B$95=计划!$D678),成本日报!$C$3:$C$95)</f>
        <v>4</v>
      </c>
      <c r="G678" s="382">
        <f ca="1" t="shared" si="3947"/>
        <v>43644.9999999984</v>
      </c>
      <c r="H678" s="382">
        <f ca="1" t="shared" si="3914"/>
        <v>43645.0069444428</v>
      </c>
      <c r="I678" s="382">
        <f ca="1" t="shared" si="3915"/>
        <v>43645.0124999984</v>
      </c>
      <c r="J678" s="382">
        <f ca="1" t="shared" si="3916"/>
        <v>43645.041666665</v>
      </c>
      <c r="K678" s="382">
        <f ca="1" t="shared" si="3917"/>
        <v>43645.104166665</v>
      </c>
      <c r="L678" s="382">
        <f ca="1" t="shared" si="3918"/>
        <v>43645.1249999984</v>
      </c>
      <c r="M678" s="398" t="str">
        <f>IF(_tag_month_day!A674="","",_tag_month_day!A674)</f>
        <v/>
      </c>
      <c r="N678" s="398" t="str">
        <f>IF(_tag_month_day!B674="","",_tag_month_day!B674)</f>
        <v/>
      </c>
      <c r="O678" s="399" t="e">
        <f t="shared" si="3919"/>
        <v>#VALUE!</v>
      </c>
      <c r="P678" s="398" t="str">
        <f>IF(_tag_month_day!C674="","",_tag_month_day!C674)</f>
        <v/>
      </c>
      <c r="Q678" s="398" t="str">
        <f>IF(_tag_month_day!D674="","",_tag_month_day!D674)</f>
        <v/>
      </c>
      <c r="R678" s="416">
        <f>IF(_tag_month_day!CB674="",R677,_tag_month_day!CB674/100)</f>
        <v>0.07</v>
      </c>
      <c r="S678" s="417" t="str">
        <f>IF(_tag_month_day!E674="","",_tag_month_day!E674)</f>
        <v/>
      </c>
      <c r="T678" s="417" t="str">
        <f>IF(_tag_month_day!F674="","",_tag_month_day!F674)</f>
        <v/>
      </c>
      <c r="U678" s="418" t="e">
        <f t="shared" si="3873"/>
        <v>#VALUE!</v>
      </c>
      <c r="V678" s="53" t="e">
        <f t="shared" si="3874"/>
        <v>#VALUE!</v>
      </c>
      <c r="W678" s="419" t="str">
        <f>IF(_jhy_month_day!A674="","",_jhy_month_day!A674)</f>
        <v/>
      </c>
      <c r="X678" s="420" t="str">
        <f>IF(_jhy_month_day!B674="","",_jhy_month_day!B674/100)</f>
        <v/>
      </c>
      <c r="Y678" s="420" t="str">
        <f>IF(_jhy_month_day!C674="","",_jhy_month_day!C674/100)</f>
        <v/>
      </c>
      <c r="Z678" s="439">
        <f t="shared" si="3963"/>
        <v>169</v>
      </c>
      <c r="AA678" s="440" t="str">
        <f>IF(_tag_month_day!G674="","",_tag_month_day!G674/100)</f>
        <v/>
      </c>
      <c r="AB678" s="440" t="str">
        <f>IF(_tag_month_day!H674="","",_tag_month_day!H674/100)</f>
        <v/>
      </c>
      <c r="AC678" s="193">
        <f t="shared" si="3920"/>
        <v>1.59963432013121</v>
      </c>
      <c r="AD678" s="441" t="str">
        <f t="shared" si="3921"/>
        <v/>
      </c>
      <c r="AE678" s="442" t="str">
        <f t="shared" si="3922"/>
        <v/>
      </c>
      <c r="AF678" s="443">
        <v>1</v>
      </c>
      <c r="AG678" s="68" t="str">
        <f>IF(_duihao_month_day!A674="","",_duihao_month_day!A674)</f>
        <v/>
      </c>
      <c r="AH678" s="463">
        <f>IF(_gyk_month_day!B674="",AH677,_gyk_month_day!B674)</f>
        <v>820</v>
      </c>
      <c r="AI678" s="464"/>
      <c r="AJ678" s="68" t="str">
        <f>IF(_tag_month_day!I674="","",_tag_month_day!I674)</f>
        <v/>
      </c>
      <c r="AK678" s="465" t="str">
        <f>IF(_tzyy_month_day!A674="","",_tzyy_month_day!A674)</f>
        <v/>
      </c>
      <c r="AL678" s="465" t="str">
        <f>IF(_tzyy_month_day!B674="","",_tzyy_month_day!B674)</f>
        <v/>
      </c>
      <c r="AM678" s="465" t="str">
        <f>IF(_tzyy_month_day!C674="","",_tzyy_month_day!C674)</f>
        <v/>
      </c>
      <c r="AN678" s="466" t="str">
        <f>IF(_tag_month_day!CG674="","",_tag_month_day!CG674)</f>
        <v/>
      </c>
      <c r="AO678" s="466" t="str">
        <f>IF(_tag_month_day!CH674="","",_tag_month_day!CH674)</f>
        <v/>
      </c>
      <c r="AP678" s="486" t="e">
        <f t="shared" si="3923"/>
        <v>#VALUE!</v>
      </c>
      <c r="AQ678" s="487" t="str">
        <f>IF(_tag_month_day!J674="","",_tag_month_day!J674/100)</f>
        <v/>
      </c>
      <c r="AR678" s="488">
        <f t="shared" si="3924"/>
        <v>1.3</v>
      </c>
      <c r="AS678" s="489" t="e">
        <f t="shared" si="3875"/>
        <v>#VALUE!</v>
      </c>
      <c r="AT678" s="489">
        <f t="shared" si="3925"/>
        <v>0</v>
      </c>
      <c r="AU678" s="490" t="str">
        <f>IF(_tag_month_day!K674="","",_tag_month_day!K674)</f>
        <v/>
      </c>
      <c r="AV678" s="491" t="str">
        <f>IF(_tag_month_day!L674="","",_tag_month_day!L674/100)</f>
        <v/>
      </c>
      <c r="AW678" s="420">
        <f t="shared" si="3847"/>
        <v>0</v>
      </c>
      <c r="AX678" s="420">
        <f t="shared" si="3926"/>
        <v>0</v>
      </c>
      <c r="AY678" s="420" t="str">
        <f>IF(_tag_month_day!M674="","",_tag_month_day!M674/100)</f>
        <v/>
      </c>
      <c r="AZ678" s="420" t="str">
        <f>IF(_tag_month_day!N674="","",_tag_month_day!N674/100)</f>
        <v/>
      </c>
      <c r="BA678" s="420" t="str">
        <f>IF(_tag_month_day!O674="","",_tag_month_day!O674/100)</f>
        <v/>
      </c>
      <c r="BB678" s="496" t="str">
        <f>IF(_tag_month_day!P674="","",_tag_month_day!P674/100)</f>
        <v/>
      </c>
      <c r="BC678" s="496">
        <f t="shared" si="3927"/>
        <v>0</v>
      </c>
      <c r="BD678" s="496" t="str">
        <f>IF(_tag_month_day!Q674="","",_tag_month_day!Q674/100)</f>
        <v/>
      </c>
      <c r="BE678" s="510" t="str">
        <f>IF(_tag_month_day!R674="","",_tag_month_day!R674/100)</f>
        <v/>
      </c>
      <c r="BF678" s="413" t="str">
        <f>IF(_tag_month_day!CC674="","",_tag_month_day!CC674/100)</f>
        <v/>
      </c>
      <c r="BG678" s="511" t="e">
        <f t="shared" si="3876"/>
        <v>#VALUE!</v>
      </c>
      <c r="BH678" s="198">
        <f t="shared" si="3877"/>
        <v>0</v>
      </c>
      <c r="BI678" s="512" t="e">
        <f>IF(CX678=0,BI677,(DK678*查询!$R$5+DL678*查询!$Q$5+DM678*查询!$N$5+DN678*查询!$O$5+DO678*查询!$P$5)*AF678/CX678)</f>
        <v>#VALUE!</v>
      </c>
      <c r="BJ678" s="512" t="e">
        <f>IF(CX678=0,BJ677,(DP678*查询!$S$5+DQ678*查询!$T$5+DR678*查询!$U$5)*AF678/CX678)</f>
        <v>#VALUE!</v>
      </c>
      <c r="BK678" s="512">
        <f t="shared" si="3928"/>
        <v>1</v>
      </c>
      <c r="BL678" s="513" t="str">
        <f>IF(_cfyc_month_day!A674="","",_cfyc_month_day!A674)</f>
        <v/>
      </c>
      <c r="BM678" s="513" t="str">
        <f>IF(_cfyc_month_day!B674="","",_cfyc_month_day!B674)</f>
        <v/>
      </c>
      <c r="BN678" s="513" t="str">
        <f>IF(_cfyc_month_day!C674="","",_cfyc_month_day!C674)</f>
        <v/>
      </c>
      <c r="BO678" s="522" t="str">
        <f>IF(_cfyc_month_day!D674="","",_cfyc_month_day!D674)</f>
        <v/>
      </c>
      <c r="BP678" s="522" t="str">
        <f>IF(_cfyc_month_day!E674="","",_cfyc_month_day!E674)</f>
        <v/>
      </c>
      <c r="BQ678" s="522" t="str">
        <f>IF(_cfyc_month_day!F674="","",_cfyc_month_day!F674)</f>
        <v/>
      </c>
      <c r="BR678" s="513" t="str">
        <f>IF(_tag_month_day!T674="","",_tag_month_day!T674)</f>
        <v/>
      </c>
      <c r="BS678" s="513" t="str">
        <f>IF(_tag_month_day!U674="","",_tag_month_day!U674)</f>
        <v/>
      </c>
      <c r="BT678" s="523" t="str">
        <f t="shared" si="3929"/>
        <v/>
      </c>
      <c r="BU678" s="223" t="str">
        <f>IF(_tag_month_day!V674="","",_tag_month_day!V674)</f>
        <v/>
      </c>
      <c r="BV678" s="206" t="str">
        <f>IF(_tag_month_day!W674="","",_tag_month_day!W674)</f>
        <v/>
      </c>
      <c r="BW678" s="540" t="str">
        <f>IF(_tag_month_day!X674="","",_tag_month_day!X674)</f>
        <v/>
      </c>
      <c r="BX678" s="540" t="str">
        <f>IF(_tag_month_day!Y674="","",_tag_month_day!Y674)</f>
        <v/>
      </c>
      <c r="BY678" s="541">
        <f ca="1" t="shared" si="3930"/>
        <v>43645.1249999984</v>
      </c>
      <c r="BZ678" s="542"/>
      <c r="CA678" s="562" t="str">
        <f>IF(_jhy2_month_day!A674="","",_jhy2_month_day!A674)</f>
        <v/>
      </c>
      <c r="CB678" s="464" t="str">
        <f>IF(_jhy2_month_day!B674="","",_jhy2_month_day!B674)</f>
        <v/>
      </c>
      <c r="CC678" s="464" t="str">
        <f>IF(_jhy2_month_day!C674="","",_jhy2_month_day!C674)</f>
        <v/>
      </c>
      <c r="CD678" s="464" t="str">
        <f>IF(_jhy2_month_day!D674="","",_jhy2_month_day!D674)</f>
        <v/>
      </c>
      <c r="CE678" s="464" t="str">
        <f>IF(_jhy2_month_day!E674="","",_jhy2_month_day!E674)</f>
        <v/>
      </c>
      <c r="CF678" s="464" t="str">
        <f>IF(_jhy2_month_day!F674="","",_jhy2_month_day!F674)</f>
        <v/>
      </c>
      <c r="CG678" s="464" t="str">
        <f>IF(_jhy2_month_day!G674="","",_jhy2_month_day!G674)</f>
        <v/>
      </c>
      <c r="CH678" s="464" t="str">
        <f>IF(_jhy2_month_day!H674="","",_jhy2_month_day!H674)</f>
        <v/>
      </c>
      <c r="CI678" s="464" t="str">
        <f>IF(_jhy2_month_day!I674="","",_jhy2_month_day!I674)</f>
        <v/>
      </c>
      <c r="CJ678" s="464" t="str">
        <f>IF(_jhy2_month_day!J674="","",_jhy2_month_day!J674)</f>
        <v/>
      </c>
      <c r="CK678" s="464" t="str">
        <f>IF(_jhy2_month_day!K674="","",_jhy2_month_day!K674)</f>
        <v/>
      </c>
      <c r="CL678" s="562" t="str">
        <f>IF(_jhy2_month_day!L674="","",_jhy2_month_day!L674)</f>
        <v/>
      </c>
      <c r="CM678" s="562" t="str">
        <f>IF(_jhy2_month_day!M674="","",_jhy2_month_day!M674)</f>
        <v/>
      </c>
      <c r="CN678" s="562" t="str">
        <f>IF(_jhy2_month_day!N674="","",_jhy2_month_day!N674)</f>
        <v/>
      </c>
      <c r="CO678" s="562" t="str">
        <f>IF(_jhy2_month_day!O674="","",_jhy2_month_day!O674)</f>
        <v/>
      </c>
      <c r="CP678" s="562" t="str">
        <f>IF(_jhy2_month_day!P674="","",_jhy2_month_day!P674)</f>
        <v/>
      </c>
      <c r="CQ678" s="562" t="str">
        <f>IF(_jhy2_month_day!Q674="","",_jhy2_month_day!Q674)</f>
        <v/>
      </c>
      <c r="CR678" s="563" t="str">
        <f>IF(_jhy2_month_day!R674="","",_jhy2_month_day!R674)</f>
        <v/>
      </c>
      <c r="CS678" s="576" t="str">
        <f>IF(_jhy2_month_day!S674="","",_jhy2_month_day!S674)</f>
        <v/>
      </c>
      <c r="CT678" s="562" t="str">
        <f>IF(_jhy2_month_day!T674="","",_jhy2_month_day!T674)</f>
        <v/>
      </c>
      <c r="CU678" s="577" t="e">
        <f t="shared" si="3878"/>
        <v>#VALUE!</v>
      </c>
      <c r="CV678" s="198" t="e">
        <f t="shared" si="3879"/>
        <v>#VALUE!</v>
      </c>
      <c r="CW678" s="192" t="e">
        <f t="shared" si="3880"/>
        <v>#VALUE!</v>
      </c>
      <c r="CX678" s="192" t="e">
        <f t="shared" si="3881"/>
        <v>#VALUE!</v>
      </c>
      <c r="CY678" s="202" t="e">
        <f t="shared" si="3882"/>
        <v>#VALUE!</v>
      </c>
      <c r="CZ678" s="192" t="e">
        <f t="shared" ref="CZ678:DI678" si="4104">$AJ678*EF678</f>
        <v>#VALUE!</v>
      </c>
      <c r="DA678" s="192" t="e">
        <f t="shared" si="4104"/>
        <v>#VALUE!</v>
      </c>
      <c r="DB678" s="192" t="e">
        <f t="shared" si="4104"/>
        <v>#VALUE!</v>
      </c>
      <c r="DC678" s="192" t="e">
        <f t="shared" si="4104"/>
        <v>#VALUE!</v>
      </c>
      <c r="DD678" s="192" t="e">
        <f t="shared" si="4104"/>
        <v>#VALUE!</v>
      </c>
      <c r="DE678" s="192" t="e">
        <f t="shared" si="4104"/>
        <v>#VALUE!</v>
      </c>
      <c r="DF678" s="192" t="e">
        <f t="shared" si="4104"/>
        <v>#VALUE!</v>
      </c>
      <c r="DG678" s="192" t="e">
        <f t="shared" si="4104"/>
        <v>#VALUE!</v>
      </c>
      <c r="DH678" s="192" t="e">
        <f t="shared" si="4104"/>
        <v>#VALUE!</v>
      </c>
      <c r="DI678" s="192" t="e">
        <f t="shared" si="4104"/>
        <v>#VALUE!</v>
      </c>
      <c r="DJ678" s="192" t="e">
        <f t="shared" si="3884"/>
        <v>#VALUE!</v>
      </c>
      <c r="DK678" s="192" t="e">
        <f t="shared" si="3885"/>
        <v>#VALUE!</v>
      </c>
      <c r="DL678" s="192" t="e">
        <f t="shared" si="3886"/>
        <v>#VALUE!</v>
      </c>
      <c r="DM678" s="192" t="e">
        <f t="shared" si="3887"/>
        <v>#VALUE!</v>
      </c>
      <c r="DN678" s="192" t="e">
        <f t="shared" si="3888"/>
        <v>#VALUE!</v>
      </c>
      <c r="DO678" s="192" t="e">
        <f t="shared" si="3889"/>
        <v>#VALUE!</v>
      </c>
      <c r="DP678" s="192" t="e">
        <f t="shared" si="3890"/>
        <v>#VALUE!</v>
      </c>
      <c r="DQ678" s="192" t="e">
        <f t="shared" si="3891"/>
        <v>#VALUE!</v>
      </c>
      <c r="DR678" s="192" t="e">
        <f t="shared" si="3892"/>
        <v>#VALUE!</v>
      </c>
      <c r="DS678" s="192" t="e">
        <f t="shared" si="3893"/>
        <v>#VALUE!</v>
      </c>
      <c r="DT678" s="192" t="e">
        <f t="shared" si="3894"/>
        <v>#VALUE!</v>
      </c>
      <c r="DU678" s="192" t="e">
        <f t="shared" si="3895"/>
        <v>#VALUE!</v>
      </c>
      <c r="DV678" s="198" t="e">
        <f t="shared" si="3896"/>
        <v>#VALUE!</v>
      </c>
      <c r="DW678" s="198" t="e">
        <f t="shared" si="3897"/>
        <v>#DIV/0!</v>
      </c>
      <c r="DX678" s="198" t="e">
        <f t="shared" si="3898"/>
        <v>#DIV/0!</v>
      </c>
      <c r="DY678" s="198" t="e">
        <f t="shared" si="3899"/>
        <v>#VALUE!</v>
      </c>
      <c r="DZ678" s="198" t="e">
        <f t="shared" si="3900"/>
        <v>#VALUE!</v>
      </c>
      <c r="EA678" s="198" t="e">
        <f t="shared" si="3901"/>
        <v>#VALUE!</v>
      </c>
      <c r="EB678" s="198" t="e">
        <f t="shared" si="3902"/>
        <v>#VALUE!</v>
      </c>
      <c r="EC678" s="198" t="e">
        <f t="shared" si="3903"/>
        <v>#DIV/0!</v>
      </c>
      <c r="ED678" s="198" t="e">
        <f t="shared" si="3904"/>
        <v>#VALUE!</v>
      </c>
      <c r="EE678" s="198" t="e">
        <f t="shared" si="3905"/>
        <v>#VALUE!</v>
      </c>
      <c r="EF678" s="198" t="e">
        <f t="shared" ref="EF678:EO678" si="4105">DV678/SUM($DV678:$EE678)</f>
        <v>#VALUE!</v>
      </c>
      <c r="EG678" s="198" t="e">
        <f t="shared" si="4105"/>
        <v>#DIV/0!</v>
      </c>
      <c r="EH678" s="198" t="e">
        <f t="shared" si="4105"/>
        <v>#DIV/0!</v>
      </c>
      <c r="EI678" s="198" t="e">
        <f t="shared" si="4105"/>
        <v>#VALUE!</v>
      </c>
      <c r="EJ678" s="198" t="e">
        <f t="shared" si="4105"/>
        <v>#VALUE!</v>
      </c>
      <c r="EK678" s="198" t="e">
        <f t="shared" si="4105"/>
        <v>#VALUE!</v>
      </c>
      <c r="EL678" s="198" t="e">
        <f t="shared" si="4105"/>
        <v>#VALUE!</v>
      </c>
      <c r="EM678" s="198" t="e">
        <f t="shared" si="4105"/>
        <v>#DIV/0!</v>
      </c>
      <c r="EN678" s="198" t="e">
        <f t="shared" si="4105"/>
        <v>#VALUE!</v>
      </c>
      <c r="EO678" s="198" t="e">
        <f t="shared" si="4105"/>
        <v>#VALUE!</v>
      </c>
      <c r="EP678" s="511">
        <f t="shared" ref="EP678:EW678" si="4106">EP677</f>
        <v>0.08</v>
      </c>
      <c r="EQ678" s="511">
        <f t="shared" si="4106"/>
        <v>0.015</v>
      </c>
      <c r="ER678" s="511">
        <f t="shared" si="4106"/>
        <v>0.015</v>
      </c>
      <c r="ES678" s="511">
        <f t="shared" si="4106"/>
        <v>0.015</v>
      </c>
      <c r="ET678" s="511">
        <f t="shared" si="4106"/>
        <v>0.015</v>
      </c>
      <c r="EU678" s="511">
        <f t="shared" si="4106"/>
        <v>0.09</v>
      </c>
      <c r="EV678" s="511">
        <f t="shared" si="4106"/>
        <v>0.09</v>
      </c>
      <c r="EW678" s="511">
        <f t="shared" si="4106"/>
        <v>0.09</v>
      </c>
      <c r="EX678" s="420" t="str">
        <f>IF(_tag_month_day!AS674="","",_tag_month_day!AS674/100)</f>
        <v/>
      </c>
      <c r="EY678" s="420" t="str">
        <f>IF(_tag_month_day!AT674="","",_tag_month_day!AT674/100)</f>
        <v/>
      </c>
      <c r="EZ678" s="420" t="str">
        <f>IF(_tag_month_day!AU674="","",_tag_month_day!AU674/100)</f>
        <v/>
      </c>
      <c r="FA678" s="420" t="str">
        <f>IF(_tag_month_day!AV674="","",_tag_month_day!AV674/100)</f>
        <v/>
      </c>
      <c r="FB678" s="420" t="str">
        <f>IF(_tag_month_day!AW674="","",_tag_month_day!AW674/100)</f>
        <v/>
      </c>
      <c r="FC678" s="420" t="str">
        <f>IF(_tag_month_day!AX674="","",_tag_month_day!AX674/100)</f>
        <v/>
      </c>
      <c r="FD678" s="510">
        <f t="shared" si="3934"/>
        <v>0.33</v>
      </c>
      <c r="FE678" s="510">
        <f t="shared" si="3935"/>
        <v>0.19</v>
      </c>
      <c r="FF678" s="510">
        <f t="shared" si="3936"/>
        <v>0.003</v>
      </c>
      <c r="FG678" s="510">
        <f t="shared" si="3937"/>
        <v>0</v>
      </c>
      <c r="FH678" s="603">
        <f t="shared" si="3938"/>
        <v>0.0001</v>
      </c>
      <c r="FI678" s="510">
        <f t="shared" ref="FI678:FR678" si="4107">FI677</f>
        <v>0.41</v>
      </c>
      <c r="FJ678" s="510">
        <f t="shared" si="4107"/>
        <v>0.11</v>
      </c>
      <c r="FK678" s="510">
        <f t="shared" si="4107"/>
        <v>0.015</v>
      </c>
      <c r="FL678" s="510">
        <f t="shared" si="4107"/>
        <v>0</v>
      </c>
      <c r="FM678" s="603">
        <f t="shared" si="4107"/>
        <v>0.0001</v>
      </c>
      <c r="FN678" s="510" t="str">
        <f>IF(_tag_month_day!AY674="","",_tag_month_day!AY674/100)</f>
        <v/>
      </c>
      <c r="FO678" s="510" t="str">
        <f>IF(_tag_month_day!AZ674="","",_tag_month_day!AZ674/100)</f>
        <v/>
      </c>
      <c r="FP678" s="510" t="str">
        <f>IF(_tag_month_day!BA674="","",_tag_month_day!BA674/100)</f>
        <v/>
      </c>
      <c r="FQ678" s="510" t="str">
        <f>IF(_tag_month_day!BB674="","",_tag_month_day!BB674/100)</f>
        <v/>
      </c>
      <c r="FR678" s="603" t="str">
        <f>IF(_tag_month_day!BC674="","",_tag_month_day!BC674/100)</f>
        <v/>
      </c>
      <c r="FS678" s="510" t="str">
        <f>IF(_tag_month_day!BD674="","",_tag_month_day!BD674/100)</f>
        <v/>
      </c>
      <c r="FT678" s="510" t="str">
        <f>IF(_tag_month_day!BE674="","",_tag_month_day!BE674/100)</f>
        <v/>
      </c>
      <c r="FU678" s="510" t="str">
        <f>IF(_tag_month_day!BF674="","",_tag_month_day!BF674/100)</f>
        <v/>
      </c>
      <c r="FV678" s="510" t="str">
        <f>IF(_tag_month_day!BG674="","",_tag_month_day!BG674/100)</f>
        <v/>
      </c>
      <c r="FW678" s="603" t="str">
        <f>IF(_tag_month_day!BH674="","",_tag_month_day!BH674/100)</f>
        <v/>
      </c>
      <c r="FX678" s="510" t="str">
        <f>IF(_tag_month_day!BI674="","",_tag_month_day!BI674/100)</f>
        <v/>
      </c>
      <c r="FY678" s="510" t="str">
        <f>IF(_tag_month_day!BJ674="","",_tag_month_day!BJ674/100)</f>
        <v/>
      </c>
      <c r="FZ678" s="605" t="str">
        <f>IF(_tag_month_day!BK674="","",_tag_month_day!BK674/100)</f>
        <v/>
      </c>
      <c r="GA678" s="510" t="str">
        <f>IF(_tag_month_day!BL674="","",_tag_month_day!BL674/100)</f>
        <v/>
      </c>
      <c r="GB678" s="603" t="str">
        <f>IF(_tag_month_day!BM674="","",_tag_month_day!BM674/100)</f>
        <v/>
      </c>
      <c r="GC678" s="420" t="str">
        <f>IF(_tag_month_day!BN674="","",_tag_month_day!BN674/100)</f>
        <v/>
      </c>
      <c r="GD678" s="420" t="str">
        <f>IF(_tag_month_day!BO674="","",_tag_month_day!BO674/100)</f>
        <v/>
      </c>
      <c r="GE678" s="420" t="str">
        <f>IF(_tag_month_day!BP674="","",_tag_month_day!BP674/100)</f>
        <v/>
      </c>
      <c r="GF678" s="420" t="str">
        <f>IF(_tag_month_day!BQ674="","",_tag_month_day!BQ674/100)</f>
        <v/>
      </c>
      <c r="GG678" s="420" t="str">
        <f>IF(_tag_month_day!BR674="","",_tag_month_day!BR674/100)</f>
        <v/>
      </c>
      <c r="GH678" s="420" t="str">
        <f>IF(_tag_month_day!BS674="","",_tag_month_day!BS674/100)</f>
        <v/>
      </c>
      <c r="GI678" s="603" t="str">
        <f>IF(_tag_month_day!BT674="","",_tag_month_day!BT674/100)</f>
        <v/>
      </c>
      <c r="GJ678" s="612" t="str">
        <f>IF(_tag_month_day!BU674="","",_tag_month_day!BU674/100)</f>
        <v/>
      </c>
      <c r="GK678" s="620" t="str">
        <f>IF(_tag_month_day!BV674="",IF(_rlcf_month_day!A$2="","",_rlcf_month_day!A$2/100),_tag_month_day!BV674/100)</f>
        <v/>
      </c>
      <c r="GL678" s="620" t="str">
        <f>IF(_tag_month_day!BW674="",IF(_rlcf_month_day!B$2="","",_rlcf_month_day!B$2/100),_tag_month_day!BW674/100)</f>
        <v/>
      </c>
      <c r="GM678" s="621" t="str">
        <f>IF(_tag_month_day!BX674="",IF(_rlcf_month_day!C$2="","",_rlcf_month_day!C$2/100),_tag_month_day!BX674/100)</f>
        <v/>
      </c>
      <c r="GN678" s="620" t="str">
        <f>IF(_tag_month_day!BV674="",IF(_rlcf_month_day!A$2="","",_rlcf_month_day!A$2/100),_tag_month_day!BV674/100)</f>
        <v/>
      </c>
      <c r="GO678" s="620" t="str">
        <f>IF(_tag_month_day!BW674="",IF(_rlcf_month_day!B$2="","",_rlcf_month_day!B$2/100),_tag_month_day!BW674/100)</f>
        <v/>
      </c>
      <c r="GP678" s="620" t="str">
        <f>IF(_tag_month_day!CD674="",IF(_rlcf_month_day!E$2="","",_rlcf_month_day!E$2/100),_tag_month_day!CD674/100)</f>
        <v/>
      </c>
      <c r="GQ678" s="620" t="str">
        <f>IF(_tag_month_day!CE674="",IF(_rlcf_month_day!F$2="","",_rlcf_month_day!F$2/100),_tag_month_day!CE674/100)</f>
        <v/>
      </c>
      <c r="GR678" s="621" t="str">
        <f>IF(_tag_month_day!CF674="",IF(_rlcf_month_day!G$2="","",_rlcf_month_day!G$2/100),_tag_month_day!CF674/100)</f>
        <v/>
      </c>
      <c r="GS678" s="626">
        <f t="shared" ref="GS678:HH678" si="4108">GS677</f>
        <v>0.953</v>
      </c>
      <c r="GT678" s="626">
        <f t="shared" si="4108"/>
        <v>0.55</v>
      </c>
      <c r="GU678" s="626">
        <f t="shared" si="4108"/>
        <v>0.55</v>
      </c>
      <c r="GV678" s="626">
        <f t="shared" si="4108"/>
        <v>0.55</v>
      </c>
      <c r="GW678" s="626">
        <f t="shared" si="4108"/>
        <v>0.5</v>
      </c>
      <c r="GX678" s="626">
        <f t="shared" si="4108"/>
        <v>0.935</v>
      </c>
      <c r="GY678" s="626">
        <f t="shared" si="4108"/>
        <v>0.15</v>
      </c>
      <c r="GZ678" s="626">
        <f t="shared" si="4108"/>
        <v>1</v>
      </c>
      <c r="HA678" s="632">
        <f t="shared" si="4108"/>
        <v>0.047</v>
      </c>
      <c r="HB678" s="632">
        <f t="shared" si="4108"/>
        <v>0.45</v>
      </c>
      <c r="HC678" s="632">
        <f t="shared" si="4108"/>
        <v>0.45</v>
      </c>
      <c r="HD678" s="632">
        <f t="shared" si="4108"/>
        <v>0.45</v>
      </c>
      <c r="HE678" s="632">
        <f t="shared" si="4108"/>
        <v>0.5</v>
      </c>
      <c r="HF678" s="632">
        <f t="shared" si="4108"/>
        <v>0.065</v>
      </c>
      <c r="HG678" s="632">
        <f t="shared" si="4108"/>
        <v>0.85</v>
      </c>
      <c r="HH678" s="632">
        <f t="shared" si="4108"/>
        <v>0</v>
      </c>
      <c r="HI678" s="68">
        <f t="shared" si="3910"/>
        <v>0</v>
      </c>
      <c r="HJ678" s="68" t="e">
        <f t="shared" si="3941"/>
        <v>#VALUE!</v>
      </c>
      <c r="HK678" s="202">
        <f t="shared" si="3942"/>
        <v>0.85</v>
      </c>
      <c r="HL678" s="464">
        <f t="shared" si="3943"/>
        <v>550000</v>
      </c>
      <c r="HM678" s="464">
        <f t="shared" si="3944"/>
        <v>480000</v>
      </c>
      <c r="HN678" s="192" t="e">
        <f t="shared" si="3911"/>
        <v>#VALUE!</v>
      </c>
      <c r="HO678" s="192" t="e">
        <f>HN678*HK678*$HO$2/HL678*1000000</f>
        <v>#VALUE!</v>
      </c>
      <c r="HP678" s="192" t="e">
        <f>HN678*HK678*$HP$2/HM678*1000000</f>
        <v>#VALUE!</v>
      </c>
    </row>
    <row r="679" customFormat="1" spans="1:224">
      <c r="A679" s="381">
        <v>674</v>
      </c>
      <c r="B679" s="54">
        <f ca="1" t="shared" si="3945"/>
        <v>43645</v>
      </c>
      <c r="C679" s="57">
        <f t="shared" si="3946"/>
        <v>0.0416666666666667</v>
      </c>
      <c r="D679" s="68" t="str">
        <f ca="1" t="shared" si="3912"/>
        <v>夜班</v>
      </c>
      <c r="E679" s="68" t="str">
        <f ca="1" t="shared" si="3913"/>
        <v>丁</v>
      </c>
      <c r="F679" s="68">
        <f ca="1">SUMPRODUCT((成本日报!$A$3:$A$95=计划!B679)*(成本日报!$B$3:$B$95=计划!$D679),成本日报!$C$3:$C$95)</f>
        <v>4</v>
      </c>
      <c r="G679" s="382">
        <f ca="1" t="shared" si="3947"/>
        <v>43645.041666665</v>
      </c>
      <c r="H679" s="382">
        <f ca="1" t="shared" si="3914"/>
        <v>43645.0486111095</v>
      </c>
      <c r="I679" s="382">
        <f ca="1" t="shared" si="3915"/>
        <v>43645.054166665</v>
      </c>
      <c r="J679" s="382">
        <f ca="1" t="shared" si="3916"/>
        <v>43645.0833333317</v>
      </c>
      <c r="K679" s="382">
        <f ca="1" t="shared" si="3917"/>
        <v>43645.1458333317</v>
      </c>
      <c r="L679" s="382">
        <f ca="1" t="shared" si="3918"/>
        <v>43645.166666665</v>
      </c>
      <c r="M679" s="398" t="str">
        <f>IF(_tag_month_day!A675="","",_tag_month_day!A675)</f>
        <v/>
      </c>
      <c r="N679" s="398" t="str">
        <f>IF(_tag_month_day!B675="","",_tag_month_day!B675)</f>
        <v/>
      </c>
      <c r="O679" s="399" t="e">
        <f t="shared" si="3919"/>
        <v>#VALUE!</v>
      </c>
      <c r="P679" s="398" t="str">
        <f>IF(_tag_month_day!C675="","",_tag_month_day!C675)</f>
        <v/>
      </c>
      <c r="Q679" s="398" t="str">
        <f>IF(_tag_month_day!D675="","",_tag_month_day!D675)</f>
        <v/>
      </c>
      <c r="R679" s="416">
        <f>IF(_tag_month_day!CB675="",R678,_tag_month_day!CB675/100)</f>
        <v>0.07</v>
      </c>
      <c r="S679" s="417" t="str">
        <f>IF(_tag_month_day!E675="","",_tag_month_day!E675)</f>
        <v/>
      </c>
      <c r="T679" s="417" t="str">
        <f>IF(_tag_month_day!F675="","",_tag_month_day!F675)</f>
        <v/>
      </c>
      <c r="U679" s="418" t="e">
        <f t="shared" si="3873"/>
        <v>#VALUE!</v>
      </c>
      <c r="V679" s="53" t="e">
        <f t="shared" si="3874"/>
        <v>#VALUE!</v>
      </c>
      <c r="W679" s="419" t="str">
        <f>IF(_jhy_month_day!A675="","",_jhy_month_day!A675)</f>
        <v/>
      </c>
      <c r="X679" s="420" t="str">
        <f>IF(_jhy_month_day!B675="","",_jhy_month_day!B675/100)</f>
        <v/>
      </c>
      <c r="Y679" s="420" t="str">
        <f>IF(_jhy_month_day!C675="","",_jhy_month_day!C675/100)</f>
        <v/>
      </c>
      <c r="Z679" s="439">
        <f t="shared" si="3963"/>
        <v>169</v>
      </c>
      <c r="AA679" s="440" t="str">
        <f>IF(_tag_month_day!G675="","",_tag_month_day!G675/100)</f>
        <v/>
      </c>
      <c r="AB679" s="440" t="str">
        <f>IF(_tag_month_day!H675="","",_tag_month_day!H675/100)</f>
        <v/>
      </c>
      <c r="AC679" s="193">
        <f t="shared" si="3920"/>
        <v>1.59963432013121</v>
      </c>
      <c r="AD679" s="441" t="str">
        <f t="shared" si="3921"/>
        <v/>
      </c>
      <c r="AE679" s="442" t="str">
        <f t="shared" si="3922"/>
        <v/>
      </c>
      <c r="AF679" s="443">
        <v>1</v>
      </c>
      <c r="AG679" s="68" t="str">
        <f>IF(_duihao_month_day!A675="","",_duihao_month_day!A675)</f>
        <v/>
      </c>
      <c r="AH679" s="463">
        <f>IF(_gyk_month_day!B675="",AH678,_gyk_month_day!B675)</f>
        <v>820</v>
      </c>
      <c r="AI679" s="464"/>
      <c r="AJ679" s="68" t="str">
        <f>IF(_tag_month_day!I675="","",_tag_month_day!I675)</f>
        <v/>
      </c>
      <c r="AK679" s="465" t="str">
        <f>IF(_tzyy_month_day!A675="","",_tzyy_month_day!A675)</f>
        <v/>
      </c>
      <c r="AL679" s="465" t="str">
        <f>IF(_tzyy_month_day!B675="","",_tzyy_month_day!B675)</f>
        <v/>
      </c>
      <c r="AM679" s="465" t="str">
        <f>IF(_tzyy_month_day!C675="","",_tzyy_month_day!C675)</f>
        <v/>
      </c>
      <c r="AN679" s="466" t="str">
        <f>IF(_tag_month_day!CG675="","",_tag_month_day!CG675)</f>
        <v/>
      </c>
      <c r="AO679" s="466" t="str">
        <f>IF(_tag_month_day!CH675="","",_tag_month_day!CH675)</f>
        <v/>
      </c>
      <c r="AP679" s="486" t="e">
        <f t="shared" si="3923"/>
        <v>#VALUE!</v>
      </c>
      <c r="AQ679" s="487" t="str">
        <f>IF(_tag_month_day!J675="","",_tag_month_day!J675/100)</f>
        <v/>
      </c>
      <c r="AR679" s="488">
        <f t="shared" si="3924"/>
        <v>1.3</v>
      </c>
      <c r="AS679" s="489" t="e">
        <f t="shared" si="3875"/>
        <v>#VALUE!</v>
      </c>
      <c r="AT679" s="489">
        <f t="shared" si="3925"/>
        <v>0</v>
      </c>
      <c r="AU679" s="490" t="str">
        <f>IF(_tag_month_day!K675="","",_tag_month_day!K675)</f>
        <v/>
      </c>
      <c r="AV679" s="491" t="str">
        <f>IF(_tag_month_day!L675="","",_tag_month_day!L675/100)</f>
        <v/>
      </c>
      <c r="AW679" s="420">
        <f t="shared" si="3847"/>
        <v>0</v>
      </c>
      <c r="AX679" s="420">
        <f t="shared" si="3926"/>
        <v>0</v>
      </c>
      <c r="AY679" s="420" t="str">
        <f>IF(_tag_month_day!M675="","",_tag_month_day!M675/100)</f>
        <v/>
      </c>
      <c r="AZ679" s="420" t="str">
        <f>IF(_tag_month_day!N675="","",_tag_month_day!N675/100)</f>
        <v/>
      </c>
      <c r="BA679" s="420" t="str">
        <f>IF(_tag_month_day!O675="","",_tag_month_day!O675/100)</f>
        <v/>
      </c>
      <c r="BB679" s="496" t="str">
        <f>IF(_tag_month_day!P675="","",_tag_month_day!P675/100)</f>
        <v/>
      </c>
      <c r="BC679" s="496">
        <f t="shared" si="3927"/>
        <v>0</v>
      </c>
      <c r="BD679" s="496" t="str">
        <f>IF(_tag_month_day!Q675="","",_tag_month_day!Q675/100)</f>
        <v/>
      </c>
      <c r="BE679" s="510" t="str">
        <f>IF(_tag_month_day!R675="","",_tag_month_day!R675/100)</f>
        <v/>
      </c>
      <c r="BF679" s="413" t="str">
        <f>IF(_tag_month_day!CC675="","",_tag_month_day!CC675/100)</f>
        <v/>
      </c>
      <c r="BG679" s="511" t="e">
        <f t="shared" si="3876"/>
        <v>#VALUE!</v>
      </c>
      <c r="BH679" s="198">
        <f t="shared" si="3877"/>
        <v>0</v>
      </c>
      <c r="BI679" s="512" t="e">
        <f>IF(CX679=0,BI678,(DK679*查询!$R$5+DL679*查询!$Q$5+DM679*查询!$N$5+DN679*查询!$O$5+DO679*查询!$P$5)*AF679/CX679)</f>
        <v>#VALUE!</v>
      </c>
      <c r="BJ679" s="512" t="e">
        <f>IF(CX679=0,BJ678,(DP679*查询!$S$5+DQ679*查询!$T$5+DR679*查询!$U$5)*AF679/CX679)</f>
        <v>#VALUE!</v>
      </c>
      <c r="BK679" s="512">
        <f t="shared" si="3928"/>
        <v>1</v>
      </c>
      <c r="BL679" s="513" t="str">
        <f>IF(_cfyc_month_day!A675="","",_cfyc_month_day!A675)</f>
        <v/>
      </c>
      <c r="BM679" s="513" t="str">
        <f>IF(_cfyc_month_day!B675="","",_cfyc_month_day!B675)</f>
        <v/>
      </c>
      <c r="BN679" s="513" t="str">
        <f>IF(_cfyc_month_day!C675="","",_cfyc_month_day!C675)</f>
        <v/>
      </c>
      <c r="BO679" s="522" t="str">
        <f>IF(_cfyc_month_day!D675="","",_cfyc_month_day!D675)</f>
        <v/>
      </c>
      <c r="BP679" s="522" t="str">
        <f>IF(_cfyc_month_day!E675="","",_cfyc_month_day!E675)</f>
        <v/>
      </c>
      <c r="BQ679" s="522" t="str">
        <f>IF(_cfyc_month_day!F675="","",_cfyc_month_day!F675)</f>
        <v/>
      </c>
      <c r="BR679" s="513" t="str">
        <f>IF(_tag_month_day!T675="","",_tag_month_day!T675)</f>
        <v/>
      </c>
      <c r="BS679" s="513" t="str">
        <f>IF(_tag_month_day!U675="","",_tag_month_day!U675)</f>
        <v/>
      </c>
      <c r="BT679" s="523" t="str">
        <f t="shared" si="3929"/>
        <v/>
      </c>
      <c r="BU679" s="223" t="str">
        <f>IF(_tag_month_day!V675="","",_tag_month_day!V675)</f>
        <v/>
      </c>
      <c r="BV679" s="206" t="str">
        <f>IF(_tag_month_day!W675="","",_tag_month_day!W675)</f>
        <v/>
      </c>
      <c r="BW679" s="540" t="str">
        <f>IF(_tag_month_day!X675="","",_tag_month_day!X675)</f>
        <v/>
      </c>
      <c r="BX679" s="540" t="str">
        <f>IF(_tag_month_day!Y675="","",_tag_month_day!Y675)</f>
        <v/>
      </c>
      <c r="BY679" s="541">
        <f ca="1" t="shared" si="3930"/>
        <v>43645.166666665</v>
      </c>
      <c r="BZ679" s="542"/>
      <c r="CA679" s="562" t="str">
        <f>IF(_jhy2_month_day!A675="","",_jhy2_month_day!A675)</f>
        <v/>
      </c>
      <c r="CB679" s="464" t="str">
        <f>IF(_jhy2_month_day!B675="","",_jhy2_month_day!B675)</f>
        <v/>
      </c>
      <c r="CC679" s="464" t="str">
        <f>IF(_jhy2_month_day!C675="","",_jhy2_month_day!C675)</f>
        <v/>
      </c>
      <c r="CD679" s="464" t="str">
        <f>IF(_jhy2_month_day!D675="","",_jhy2_month_day!D675)</f>
        <v/>
      </c>
      <c r="CE679" s="464" t="str">
        <f>IF(_jhy2_month_day!E675="","",_jhy2_month_day!E675)</f>
        <v/>
      </c>
      <c r="CF679" s="464" t="str">
        <f>IF(_jhy2_month_day!F675="","",_jhy2_month_day!F675)</f>
        <v/>
      </c>
      <c r="CG679" s="464" t="str">
        <f>IF(_jhy2_month_day!G675="","",_jhy2_month_day!G675)</f>
        <v/>
      </c>
      <c r="CH679" s="464" t="str">
        <f>IF(_jhy2_month_day!H675="","",_jhy2_month_day!H675)</f>
        <v/>
      </c>
      <c r="CI679" s="464" t="str">
        <f>IF(_jhy2_month_day!I675="","",_jhy2_month_day!I675)</f>
        <v/>
      </c>
      <c r="CJ679" s="464" t="str">
        <f>IF(_jhy2_month_day!J675="","",_jhy2_month_day!J675)</f>
        <v/>
      </c>
      <c r="CK679" s="464" t="str">
        <f>IF(_jhy2_month_day!K675="","",_jhy2_month_day!K675)</f>
        <v/>
      </c>
      <c r="CL679" s="562" t="str">
        <f>IF(_jhy2_month_day!L675="","",_jhy2_month_day!L675)</f>
        <v/>
      </c>
      <c r="CM679" s="562" t="str">
        <f>IF(_jhy2_month_day!M675="","",_jhy2_month_day!M675)</f>
        <v/>
      </c>
      <c r="CN679" s="562" t="str">
        <f>IF(_jhy2_month_day!N675="","",_jhy2_month_day!N675)</f>
        <v/>
      </c>
      <c r="CO679" s="562" t="str">
        <f>IF(_jhy2_month_day!O675="","",_jhy2_month_day!O675)</f>
        <v/>
      </c>
      <c r="CP679" s="562" t="str">
        <f>IF(_jhy2_month_day!P675="","",_jhy2_month_day!P675)</f>
        <v/>
      </c>
      <c r="CQ679" s="562" t="str">
        <f>IF(_jhy2_month_day!Q675="","",_jhy2_month_day!Q675)</f>
        <v/>
      </c>
      <c r="CR679" s="563" t="str">
        <f>IF(_jhy2_month_day!R675="","",_jhy2_month_day!R675)</f>
        <v/>
      </c>
      <c r="CS679" s="576" t="str">
        <f>IF(_jhy2_month_day!S675="","",_jhy2_month_day!S675)</f>
        <v/>
      </c>
      <c r="CT679" s="562" t="str">
        <f>IF(_jhy2_month_day!T675="","",_jhy2_month_day!T675)</f>
        <v/>
      </c>
      <c r="CU679" s="577" t="e">
        <f t="shared" si="3878"/>
        <v>#VALUE!</v>
      </c>
      <c r="CV679" s="198" t="e">
        <f t="shared" si="3879"/>
        <v>#VALUE!</v>
      </c>
      <c r="CW679" s="192" t="e">
        <f t="shared" si="3880"/>
        <v>#VALUE!</v>
      </c>
      <c r="CX679" s="192" t="e">
        <f t="shared" si="3881"/>
        <v>#VALUE!</v>
      </c>
      <c r="CY679" s="202" t="e">
        <f t="shared" si="3882"/>
        <v>#VALUE!</v>
      </c>
      <c r="CZ679" s="192" t="e">
        <f t="shared" ref="CZ679:DI679" si="4109">$AJ679*EF679</f>
        <v>#VALUE!</v>
      </c>
      <c r="DA679" s="192" t="e">
        <f t="shared" si="4109"/>
        <v>#VALUE!</v>
      </c>
      <c r="DB679" s="192" t="e">
        <f t="shared" si="4109"/>
        <v>#VALUE!</v>
      </c>
      <c r="DC679" s="192" t="e">
        <f t="shared" si="4109"/>
        <v>#VALUE!</v>
      </c>
      <c r="DD679" s="192" t="e">
        <f t="shared" si="4109"/>
        <v>#VALUE!</v>
      </c>
      <c r="DE679" s="192" t="e">
        <f t="shared" si="4109"/>
        <v>#VALUE!</v>
      </c>
      <c r="DF679" s="192" t="e">
        <f t="shared" si="4109"/>
        <v>#VALUE!</v>
      </c>
      <c r="DG679" s="192" t="e">
        <f t="shared" si="4109"/>
        <v>#VALUE!</v>
      </c>
      <c r="DH679" s="192" t="e">
        <f t="shared" si="4109"/>
        <v>#VALUE!</v>
      </c>
      <c r="DI679" s="192" t="e">
        <f t="shared" si="4109"/>
        <v>#VALUE!</v>
      </c>
      <c r="DJ679" s="192" t="e">
        <f t="shared" si="3884"/>
        <v>#VALUE!</v>
      </c>
      <c r="DK679" s="192" t="e">
        <f t="shared" si="3885"/>
        <v>#VALUE!</v>
      </c>
      <c r="DL679" s="192" t="e">
        <f t="shared" si="3886"/>
        <v>#VALUE!</v>
      </c>
      <c r="DM679" s="192" t="e">
        <f t="shared" si="3887"/>
        <v>#VALUE!</v>
      </c>
      <c r="DN679" s="192" t="e">
        <f t="shared" si="3888"/>
        <v>#VALUE!</v>
      </c>
      <c r="DO679" s="192" t="e">
        <f t="shared" si="3889"/>
        <v>#VALUE!</v>
      </c>
      <c r="DP679" s="192" t="e">
        <f t="shared" si="3890"/>
        <v>#VALUE!</v>
      </c>
      <c r="DQ679" s="192" t="e">
        <f t="shared" si="3891"/>
        <v>#VALUE!</v>
      </c>
      <c r="DR679" s="192" t="e">
        <f t="shared" si="3892"/>
        <v>#VALUE!</v>
      </c>
      <c r="DS679" s="192" t="e">
        <f t="shared" si="3893"/>
        <v>#VALUE!</v>
      </c>
      <c r="DT679" s="192" t="e">
        <f t="shared" si="3894"/>
        <v>#VALUE!</v>
      </c>
      <c r="DU679" s="192" t="e">
        <f t="shared" si="3895"/>
        <v>#VALUE!</v>
      </c>
      <c r="DV679" s="198" t="e">
        <f t="shared" si="3896"/>
        <v>#VALUE!</v>
      </c>
      <c r="DW679" s="198" t="e">
        <f t="shared" si="3897"/>
        <v>#DIV/0!</v>
      </c>
      <c r="DX679" s="198" t="e">
        <f t="shared" si="3898"/>
        <v>#DIV/0!</v>
      </c>
      <c r="DY679" s="198" t="e">
        <f t="shared" si="3899"/>
        <v>#VALUE!</v>
      </c>
      <c r="DZ679" s="198" t="e">
        <f t="shared" si="3900"/>
        <v>#VALUE!</v>
      </c>
      <c r="EA679" s="198" t="e">
        <f t="shared" si="3901"/>
        <v>#VALUE!</v>
      </c>
      <c r="EB679" s="198" t="e">
        <f t="shared" si="3902"/>
        <v>#VALUE!</v>
      </c>
      <c r="EC679" s="198" t="e">
        <f t="shared" si="3903"/>
        <v>#DIV/0!</v>
      </c>
      <c r="ED679" s="198" t="e">
        <f t="shared" si="3904"/>
        <v>#VALUE!</v>
      </c>
      <c r="EE679" s="198" t="e">
        <f t="shared" si="3905"/>
        <v>#VALUE!</v>
      </c>
      <c r="EF679" s="198" t="e">
        <f t="shared" ref="EF679:EO679" si="4110">DV679/SUM($DV679:$EE679)</f>
        <v>#VALUE!</v>
      </c>
      <c r="EG679" s="198" t="e">
        <f t="shared" si="4110"/>
        <v>#DIV/0!</v>
      </c>
      <c r="EH679" s="198" t="e">
        <f t="shared" si="4110"/>
        <v>#DIV/0!</v>
      </c>
      <c r="EI679" s="198" t="e">
        <f t="shared" si="4110"/>
        <v>#VALUE!</v>
      </c>
      <c r="EJ679" s="198" t="e">
        <f t="shared" si="4110"/>
        <v>#VALUE!</v>
      </c>
      <c r="EK679" s="198" t="e">
        <f t="shared" si="4110"/>
        <v>#VALUE!</v>
      </c>
      <c r="EL679" s="198" t="e">
        <f t="shared" si="4110"/>
        <v>#VALUE!</v>
      </c>
      <c r="EM679" s="198" t="e">
        <f t="shared" si="4110"/>
        <v>#DIV/0!</v>
      </c>
      <c r="EN679" s="198" t="e">
        <f t="shared" si="4110"/>
        <v>#VALUE!</v>
      </c>
      <c r="EO679" s="198" t="e">
        <f t="shared" si="4110"/>
        <v>#VALUE!</v>
      </c>
      <c r="EP679" s="511">
        <f t="shared" ref="EP679:EW679" si="4111">EP678</f>
        <v>0.08</v>
      </c>
      <c r="EQ679" s="511">
        <f t="shared" si="4111"/>
        <v>0.015</v>
      </c>
      <c r="ER679" s="511">
        <f t="shared" si="4111"/>
        <v>0.015</v>
      </c>
      <c r="ES679" s="511">
        <f t="shared" si="4111"/>
        <v>0.015</v>
      </c>
      <c r="ET679" s="511">
        <f t="shared" si="4111"/>
        <v>0.015</v>
      </c>
      <c r="EU679" s="511">
        <f t="shared" si="4111"/>
        <v>0.09</v>
      </c>
      <c r="EV679" s="511">
        <f t="shared" si="4111"/>
        <v>0.09</v>
      </c>
      <c r="EW679" s="511">
        <f t="shared" si="4111"/>
        <v>0.09</v>
      </c>
      <c r="EX679" s="420" t="str">
        <f>IF(_tag_month_day!AS675="","",_tag_month_day!AS675/100)</f>
        <v/>
      </c>
      <c r="EY679" s="420" t="str">
        <f>IF(_tag_month_day!AT675="","",_tag_month_day!AT675/100)</f>
        <v/>
      </c>
      <c r="EZ679" s="420" t="str">
        <f>IF(_tag_month_day!AU675="","",_tag_month_day!AU675/100)</f>
        <v/>
      </c>
      <c r="FA679" s="420" t="str">
        <f>IF(_tag_month_day!AV675="","",_tag_month_day!AV675/100)</f>
        <v/>
      </c>
      <c r="FB679" s="420" t="str">
        <f>IF(_tag_month_day!AW675="","",_tag_month_day!AW675/100)</f>
        <v/>
      </c>
      <c r="FC679" s="420" t="str">
        <f>IF(_tag_month_day!AX675="","",_tag_month_day!AX675/100)</f>
        <v/>
      </c>
      <c r="FD679" s="510">
        <f t="shared" si="3934"/>
        <v>0.33</v>
      </c>
      <c r="FE679" s="510">
        <f t="shared" si="3935"/>
        <v>0.19</v>
      </c>
      <c r="FF679" s="510">
        <f t="shared" si="3936"/>
        <v>0.003</v>
      </c>
      <c r="FG679" s="510">
        <f t="shared" si="3937"/>
        <v>0</v>
      </c>
      <c r="FH679" s="603">
        <f t="shared" si="3938"/>
        <v>0.0001</v>
      </c>
      <c r="FI679" s="510">
        <f t="shared" ref="FI679:FR679" si="4112">FI678</f>
        <v>0.41</v>
      </c>
      <c r="FJ679" s="510">
        <f t="shared" si="4112"/>
        <v>0.11</v>
      </c>
      <c r="FK679" s="510">
        <f t="shared" si="4112"/>
        <v>0.015</v>
      </c>
      <c r="FL679" s="510">
        <f t="shared" si="4112"/>
        <v>0</v>
      </c>
      <c r="FM679" s="603">
        <f t="shared" si="4112"/>
        <v>0.0001</v>
      </c>
      <c r="FN679" s="510" t="str">
        <f>IF(_tag_month_day!AY675="","",_tag_month_day!AY675/100)</f>
        <v/>
      </c>
      <c r="FO679" s="510" t="str">
        <f>IF(_tag_month_day!AZ675="","",_tag_month_day!AZ675/100)</f>
        <v/>
      </c>
      <c r="FP679" s="510" t="str">
        <f>IF(_tag_month_day!BA675="","",_tag_month_day!BA675/100)</f>
        <v/>
      </c>
      <c r="FQ679" s="510" t="str">
        <f>IF(_tag_month_day!BB675="","",_tag_month_day!BB675/100)</f>
        <v/>
      </c>
      <c r="FR679" s="603" t="str">
        <f>IF(_tag_month_day!BC675="","",_tag_month_day!BC675/100)</f>
        <v/>
      </c>
      <c r="FS679" s="510" t="str">
        <f>IF(_tag_month_day!BD675="","",_tag_month_day!BD675/100)</f>
        <v/>
      </c>
      <c r="FT679" s="510" t="str">
        <f>IF(_tag_month_day!BE675="","",_tag_month_day!BE675/100)</f>
        <v/>
      </c>
      <c r="FU679" s="510" t="str">
        <f>IF(_tag_month_day!BF675="","",_tag_month_day!BF675/100)</f>
        <v/>
      </c>
      <c r="FV679" s="510" t="str">
        <f>IF(_tag_month_day!BG675="","",_tag_month_day!BG675/100)</f>
        <v/>
      </c>
      <c r="FW679" s="603" t="str">
        <f>IF(_tag_month_day!BH675="","",_tag_month_day!BH675/100)</f>
        <v/>
      </c>
      <c r="FX679" s="510" t="str">
        <f>IF(_tag_month_day!BI675="","",_tag_month_day!BI675/100)</f>
        <v/>
      </c>
      <c r="FY679" s="510" t="str">
        <f>IF(_tag_month_day!BJ675="","",_tag_month_day!BJ675/100)</f>
        <v/>
      </c>
      <c r="FZ679" s="605" t="str">
        <f>IF(_tag_month_day!BK675="","",_tag_month_day!BK675/100)</f>
        <v/>
      </c>
      <c r="GA679" s="510" t="str">
        <f>IF(_tag_month_day!BL675="","",_tag_month_day!BL675/100)</f>
        <v/>
      </c>
      <c r="GB679" s="603" t="str">
        <f>IF(_tag_month_day!BM675="","",_tag_month_day!BM675/100)</f>
        <v/>
      </c>
      <c r="GC679" s="420" t="str">
        <f>IF(_tag_month_day!BN675="","",_tag_month_day!BN675/100)</f>
        <v/>
      </c>
      <c r="GD679" s="420" t="str">
        <f>IF(_tag_month_day!BO675="","",_tag_month_day!BO675/100)</f>
        <v/>
      </c>
      <c r="GE679" s="420" t="str">
        <f>IF(_tag_month_day!BP675="","",_tag_month_day!BP675/100)</f>
        <v/>
      </c>
      <c r="GF679" s="420" t="str">
        <f>IF(_tag_month_day!BQ675="","",_tag_month_day!BQ675/100)</f>
        <v/>
      </c>
      <c r="GG679" s="420" t="str">
        <f>IF(_tag_month_day!BR675="","",_tag_month_day!BR675/100)</f>
        <v/>
      </c>
      <c r="GH679" s="420" t="str">
        <f>IF(_tag_month_day!BS675="","",_tag_month_day!BS675/100)</f>
        <v/>
      </c>
      <c r="GI679" s="603" t="str">
        <f>IF(_tag_month_day!BT675="","",_tag_month_day!BT675/100)</f>
        <v/>
      </c>
      <c r="GJ679" s="612" t="str">
        <f>IF(_tag_month_day!BU675="","",_tag_month_day!BU675/100)</f>
        <v/>
      </c>
      <c r="GK679" s="620" t="str">
        <f>IF(_tag_month_day!BV675="",IF(_rlcf_month_day!A$2="","",_rlcf_month_day!A$2/100),_tag_month_day!BV675/100)</f>
        <v/>
      </c>
      <c r="GL679" s="620" t="str">
        <f>IF(_tag_month_day!BW675="",IF(_rlcf_month_day!B$2="","",_rlcf_month_day!B$2/100),_tag_month_day!BW675/100)</f>
        <v/>
      </c>
      <c r="GM679" s="621" t="str">
        <f>IF(_tag_month_day!BX675="",IF(_rlcf_month_day!C$2="","",_rlcf_month_day!C$2/100),_tag_month_day!BX675/100)</f>
        <v/>
      </c>
      <c r="GN679" s="620" t="str">
        <f>IF(_tag_month_day!BV675="",IF(_rlcf_month_day!A$2="","",_rlcf_month_day!A$2/100),_tag_month_day!BV675/100)</f>
        <v/>
      </c>
      <c r="GO679" s="620" t="str">
        <f>IF(_tag_month_day!BW675="",IF(_rlcf_month_day!B$2="","",_rlcf_month_day!B$2/100),_tag_month_day!BW675/100)</f>
        <v/>
      </c>
      <c r="GP679" s="620" t="str">
        <f>IF(_tag_month_day!CD675="",IF(_rlcf_month_day!E$2="","",_rlcf_month_day!E$2/100),_tag_month_day!CD675/100)</f>
        <v/>
      </c>
      <c r="GQ679" s="620" t="str">
        <f>IF(_tag_month_day!CE675="",IF(_rlcf_month_day!F$2="","",_rlcf_month_day!F$2/100),_tag_month_day!CE675/100)</f>
        <v/>
      </c>
      <c r="GR679" s="621" t="str">
        <f>IF(_tag_month_day!CF675="",IF(_rlcf_month_day!G$2="","",_rlcf_month_day!G$2/100),_tag_month_day!CF675/100)</f>
        <v/>
      </c>
      <c r="GS679" s="626">
        <f t="shared" ref="GS679:HH679" si="4113">GS678</f>
        <v>0.953</v>
      </c>
      <c r="GT679" s="626">
        <f t="shared" si="4113"/>
        <v>0.55</v>
      </c>
      <c r="GU679" s="626">
        <f t="shared" si="4113"/>
        <v>0.55</v>
      </c>
      <c r="GV679" s="626">
        <f t="shared" si="4113"/>
        <v>0.55</v>
      </c>
      <c r="GW679" s="626">
        <f t="shared" si="4113"/>
        <v>0.5</v>
      </c>
      <c r="GX679" s="626">
        <f t="shared" si="4113"/>
        <v>0.935</v>
      </c>
      <c r="GY679" s="626">
        <f t="shared" si="4113"/>
        <v>0.15</v>
      </c>
      <c r="GZ679" s="626">
        <f t="shared" si="4113"/>
        <v>1</v>
      </c>
      <c r="HA679" s="632">
        <f t="shared" si="4113"/>
        <v>0.047</v>
      </c>
      <c r="HB679" s="632">
        <f t="shared" si="4113"/>
        <v>0.45</v>
      </c>
      <c r="HC679" s="632">
        <f t="shared" si="4113"/>
        <v>0.45</v>
      </c>
      <c r="HD679" s="632">
        <f t="shared" si="4113"/>
        <v>0.45</v>
      </c>
      <c r="HE679" s="632">
        <f t="shared" si="4113"/>
        <v>0.5</v>
      </c>
      <c r="HF679" s="632">
        <f t="shared" si="4113"/>
        <v>0.065</v>
      </c>
      <c r="HG679" s="632">
        <f t="shared" si="4113"/>
        <v>0.85</v>
      </c>
      <c r="HH679" s="632">
        <f t="shared" si="4113"/>
        <v>0</v>
      </c>
      <c r="HI679" s="68">
        <f t="shared" si="3910"/>
        <v>0</v>
      </c>
      <c r="HJ679" s="68" t="e">
        <f t="shared" si="3941"/>
        <v>#VALUE!</v>
      </c>
      <c r="HK679" s="202">
        <f t="shared" si="3942"/>
        <v>0.85</v>
      </c>
      <c r="HL679" s="464">
        <f t="shared" si="3943"/>
        <v>550000</v>
      </c>
      <c r="HM679" s="464">
        <f t="shared" si="3944"/>
        <v>480000</v>
      </c>
      <c r="HN679" s="192" t="e">
        <f t="shared" si="3911"/>
        <v>#VALUE!</v>
      </c>
      <c r="HO679" s="192" t="e">
        <f>HN679*HK679*$HO$2/HL679*1000000</f>
        <v>#VALUE!</v>
      </c>
      <c r="HP679" s="192" t="e">
        <f>HN679*HK679*$HP$2/HM679*1000000</f>
        <v>#VALUE!</v>
      </c>
    </row>
    <row r="680" customFormat="1" spans="1:224">
      <c r="A680" s="381">
        <v>675</v>
      </c>
      <c r="B680" s="54">
        <f ca="1" t="shared" si="3945"/>
        <v>43645</v>
      </c>
      <c r="C680" s="57">
        <f t="shared" si="3946"/>
        <v>0.0416666666666667</v>
      </c>
      <c r="D680" s="68" t="str">
        <f ca="1" t="shared" si="3912"/>
        <v>夜班</v>
      </c>
      <c r="E680" s="68" t="str">
        <f ca="1" t="shared" si="3913"/>
        <v>丁</v>
      </c>
      <c r="F680" s="68">
        <f ca="1">SUMPRODUCT((成本日报!$A$3:$A$95=计划!B680)*(成本日报!$B$3:$B$95=计划!$D680),成本日报!$C$3:$C$95)</f>
        <v>4</v>
      </c>
      <c r="G680" s="382">
        <f ca="1" t="shared" si="3947"/>
        <v>43645.0833333317</v>
      </c>
      <c r="H680" s="382">
        <f ca="1" t="shared" si="3914"/>
        <v>43645.0902777761</v>
      </c>
      <c r="I680" s="382">
        <f ca="1" t="shared" si="3915"/>
        <v>43645.0958333317</v>
      </c>
      <c r="J680" s="382">
        <f ca="1" t="shared" si="3916"/>
        <v>43645.1249999984</v>
      </c>
      <c r="K680" s="382">
        <f ca="1" t="shared" si="3917"/>
        <v>43645.1874999984</v>
      </c>
      <c r="L680" s="382">
        <f ca="1" t="shared" si="3918"/>
        <v>43645.2083333317</v>
      </c>
      <c r="M680" s="398" t="str">
        <f>IF(_tag_month_day!A676="","",_tag_month_day!A676)</f>
        <v/>
      </c>
      <c r="N680" s="398" t="str">
        <f>IF(_tag_month_day!B676="","",_tag_month_day!B676)</f>
        <v/>
      </c>
      <c r="O680" s="399" t="e">
        <f t="shared" si="3919"/>
        <v>#VALUE!</v>
      </c>
      <c r="P680" s="398" t="str">
        <f>IF(_tag_month_day!C676="","",_tag_month_day!C676)</f>
        <v/>
      </c>
      <c r="Q680" s="398" t="str">
        <f>IF(_tag_month_day!D676="","",_tag_month_day!D676)</f>
        <v/>
      </c>
      <c r="R680" s="416">
        <f>IF(_tag_month_day!CB676="",R679,_tag_month_day!CB676/100)</f>
        <v>0.07</v>
      </c>
      <c r="S680" s="417" t="str">
        <f>IF(_tag_month_day!E676="","",_tag_month_day!E676)</f>
        <v/>
      </c>
      <c r="T680" s="417" t="str">
        <f>IF(_tag_month_day!F676="","",_tag_month_day!F676)</f>
        <v/>
      </c>
      <c r="U680" s="418" t="e">
        <f t="shared" si="3873"/>
        <v>#VALUE!</v>
      </c>
      <c r="V680" s="53" t="e">
        <f t="shared" si="3874"/>
        <v>#VALUE!</v>
      </c>
      <c r="W680" s="419" t="str">
        <f>IF(_jhy_month_day!A676="","",_jhy_month_day!A676)</f>
        <v/>
      </c>
      <c r="X680" s="420" t="str">
        <f>IF(_jhy_month_day!B676="","",_jhy_month_day!B676/100)</f>
        <v/>
      </c>
      <c r="Y680" s="420" t="str">
        <f>IF(_jhy_month_day!C676="","",_jhy_month_day!C676/100)</f>
        <v/>
      </c>
      <c r="Z680" s="439">
        <f t="shared" si="3963"/>
        <v>169</v>
      </c>
      <c r="AA680" s="440" t="str">
        <f>IF(_tag_month_day!G676="","",_tag_month_day!G676/100)</f>
        <v/>
      </c>
      <c r="AB680" s="440" t="str">
        <f>IF(_tag_month_day!H676="","",_tag_month_day!H676/100)</f>
        <v/>
      </c>
      <c r="AC680" s="193">
        <f t="shared" si="3920"/>
        <v>1.59963432013121</v>
      </c>
      <c r="AD680" s="441" t="str">
        <f t="shared" si="3921"/>
        <v/>
      </c>
      <c r="AE680" s="442" t="str">
        <f t="shared" si="3922"/>
        <v/>
      </c>
      <c r="AF680" s="443">
        <v>1</v>
      </c>
      <c r="AG680" s="68" t="str">
        <f>IF(_duihao_month_day!A676="","",_duihao_month_day!A676)</f>
        <v/>
      </c>
      <c r="AH680" s="463">
        <f>IF(_gyk_month_day!B676="",AH679,_gyk_month_day!B676)</f>
        <v>820</v>
      </c>
      <c r="AI680" s="464"/>
      <c r="AJ680" s="68" t="str">
        <f>IF(_tag_month_day!I676="","",_tag_month_day!I676)</f>
        <v/>
      </c>
      <c r="AK680" s="465" t="str">
        <f>IF(_tzyy_month_day!A676="","",_tzyy_month_day!A676)</f>
        <v/>
      </c>
      <c r="AL680" s="465" t="str">
        <f>IF(_tzyy_month_day!B676="","",_tzyy_month_day!B676)</f>
        <v/>
      </c>
      <c r="AM680" s="465" t="str">
        <f>IF(_tzyy_month_day!C676="","",_tzyy_month_day!C676)</f>
        <v/>
      </c>
      <c r="AN680" s="466" t="str">
        <f>IF(_tag_month_day!CG676="","",_tag_month_day!CG676)</f>
        <v/>
      </c>
      <c r="AO680" s="466" t="str">
        <f>IF(_tag_month_day!CH676="","",_tag_month_day!CH676)</f>
        <v/>
      </c>
      <c r="AP680" s="486" t="e">
        <f t="shared" si="3923"/>
        <v>#VALUE!</v>
      </c>
      <c r="AQ680" s="487" t="str">
        <f>IF(_tag_month_day!J676="","",_tag_month_day!J676/100)</f>
        <v/>
      </c>
      <c r="AR680" s="488">
        <f t="shared" si="3924"/>
        <v>1.3</v>
      </c>
      <c r="AS680" s="489" t="e">
        <f t="shared" si="3875"/>
        <v>#VALUE!</v>
      </c>
      <c r="AT680" s="489">
        <f t="shared" si="3925"/>
        <v>0</v>
      </c>
      <c r="AU680" s="490" t="str">
        <f>IF(_tag_month_day!K676="","",_tag_month_day!K676)</f>
        <v/>
      </c>
      <c r="AV680" s="491" t="str">
        <f>IF(_tag_month_day!L676="","",_tag_month_day!L676/100)</f>
        <v/>
      </c>
      <c r="AW680" s="420">
        <f t="shared" si="3847"/>
        <v>0</v>
      </c>
      <c r="AX680" s="420">
        <f t="shared" si="3926"/>
        <v>0</v>
      </c>
      <c r="AY680" s="420" t="str">
        <f>IF(_tag_month_day!M676="","",_tag_month_day!M676/100)</f>
        <v/>
      </c>
      <c r="AZ680" s="420" t="str">
        <f>IF(_tag_month_day!N676="","",_tag_month_day!N676/100)</f>
        <v/>
      </c>
      <c r="BA680" s="420" t="str">
        <f>IF(_tag_month_day!O676="","",_tag_month_day!O676/100)</f>
        <v/>
      </c>
      <c r="BB680" s="496" t="str">
        <f>IF(_tag_month_day!P676="","",_tag_month_day!P676/100)</f>
        <v/>
      </c>
      <c r="BC680" s="496">
        <f t="shared" si="3927"/>
        <v>0</v>
      </c>
      <c r="BD680" s="496" t="str">
        <f>IF(_tag_month_day!Q676="","",_tag_month_day!Q676/100)</f>
        <v/>
      </c>
      <c r="BE680" s="510" t="str">
        <f>IF(_tag_month_day!R676="","",_tag_month_day!R676/100)</f>
        <v/>
      </c>
      <c r="BF680" s="413" t="str">
        <f>IF(_tag_month_day!CC676="","",_tag_month_day!CC676/100)</f>
        <v/>
      </c>
      <c r="BG680" s="511" t="e">
        <f t="shared" si="3876"/>
        <v>#VALUE!</v>
      </c>
      <c r="BH680" s="198">
        <f t="shared" si="3877"/>
        <v>0</v>
      </c>
      <c r="BI680" s="512" t="e">
        <f>IF(CX680=0,BI679,(DK680*查询!$R$5+DL680*查询!$Q$5+DM680*查询!$N$5+DN680*查询!$O$5+DO680*查询!$P$5)*AF680/CX680)</f>
        <v>#VALUE!</v>
      </c>
      <c r="BJ680" s="512" t="e">
        <f>IF(CX680=0,BJ679,(DP680*查询!$S$5+DQ680*查询!$T$5+DR680*查询!$U$5)*AF680/CX680)</f>
        <v>#VALUE!</v>
      </c>
      <c r="BK680" s="512">
        <f t="shared" si="3928"/>
        <v>1</v>
      </c>
      <c r="BL680" s="513" t="str">
        <f>IF(_cfyc_month_day!A676="","",_cfyc_month_day!A676)</f>
        <v/>
      </c>
      <c r="BM680" s="513" t="str">
        <f>IF(_cfyc_month_day!B676="","",_cfyc_month_day!B676)</f>
        <v/>
      </c>
      <c r="BN680" s="513" t="str">
        <f>IF(_cfyc_month_day!C676="","",_cfyc_month_day!C676)</f>
        <v/>
      </c>
      <c r="BO680" s="522" t="str">
        <f>IF(_cfyc_month_day!D676="","",_cfyc_month_day!D676)</f>
        <v/>
      </c>
      <c r="BP680" s="522" t="str">
        <f>IF(_cfyc_month_day!E676="","",_cfyc_month_day!E676)</f>
        <v/>
      </c>
      <c r="BQ680" s="522" t="str">
        <f>IF(_cfyc_month_day!F676="","",_cfyc_month_day!F676)</f>
        <v/>
      </c>
      <c r="BR680" s="513" t="str">
        <f>IF(_tag_month_day!T676="","",_tag_month_day!T676)</f>
        <v/>
      </c>
      <c r="BS680" s="513" t="str">
        <f>IF(_tag_month_day!U676="","",_tag_month_day!U676)</f>
        <v/>
      </c>
      <c r="BT680" s="523" t="str">
        <f t="shared" si="3929"/>
        <v/>
      </c>
      <c r="BU680" s="223" t="str">
        <f>IF(_tag_month_day!V676="","",_tag_month_day!V676)</f>
        <v/>
      </c>
      <c r="BV680" s="206" t="str">
        <f>IF(_tag_month_day!W676="","",_tag_month_day!W676)</f>
        <v/>
      </c>
      <c r="BW680" s="540" t="str">
        <f>IF(_tag_month_day!X676="","",_tag_month_day!X676)</f>
        <v/>
      </c>
      <c r="BX680" s="540" t="str">
        <f>IF(_tag_month_day!Y676="","",_tag_month_day!Y676)</f>
        <v/>
      </c>
      <c r="BY680" s="541">
        <f ca="1" t="shared" si="3930"/>
        <v>43645.2083333317</v>
      </c>
      <c r="BZ680" s="542"/>
      <c r="CA680" s="562" t="str">
        <f>IF(_jhy2_month_day!A676="","",_jhy2_month_day!A676)</f>
        <v/>
      </c>
      <c r="CB680" s="464" t="str">
        <f>IF(_jhy2_month_day!B676="","",_jhy2_month_day!B676)</f>
        <v/>
      </c>
      <c r="CC680" s="464" t="str">
        <f>IF(_jhy2_month_day!C676="","",_jhy2_month_day!C676)</f>
        <v/>
      </c>
      <c r="CD680" s="464" t="str">
        <f>IF(_jhy2_month_day!D676="","",_jhy2_month_day!D676)</f>
        <v/>
      </c>
      <c r="CE680" s="464" t="str">
        <f>IF(_jhy2_month_day!E676="","",_jhy2_month_day!E676)</f>
        <v/>
      </c>
      <c r="CF680" s="464" t="str">
        <f>IF(_jhy2_month_day!F676="","",_jhy2_month_day!F676)</f>
        <v/>
      </c>
      <c r="CG680" s="464" t="str">
        <f>IF(_jhy2_month_day!G676="","",_jhy2_month_day!G676)</f>
        <v/>
      </c>
      <c r="CH680" s="464" t="str">
        <f>IF(_jhy2_month_day!H676="","",_jhy2_month_day!H676)</f>
        <v/>
      </c>
      <c r="CI680" s="464" t="str">
        <f>IF(_jhy2_month_day!I676="","",_jhy2_month_day!I676)</f>
        <v/>
      </c>
      <c r="CJ680" s="464" t="str">
        <f>IF(_jhy2_month_day!J676="","",_jhy2_month_day!J676)</f>
        <v/>
      </c>
      <c r="CK680" s="464" t="str">
        <f>IF(_jhy2_month_day!K676="","",_jhy2_month_day!K676)</f>
        <v/>
      </c>
      <c r="CL680" s="562" t="str">
        <f>IF(_jhy2_month_day!L676="","",_jhy2_month_day!L676)</f>
        <v/>
      </c>
      <c r="CM680" s="562" t="str">
        <f>IF(_jhy2_month_day!M676="","",_jhy2_month_day!M676)</f>
        <v/>
      </c>
      <c r="CN680" s="562" t="str">
        <f>IF(_jhy2_month_day!N676="","",_jhy2_month_day!N676)</f>
        <v/>
      </c>
      <c r="CO680" s="562" t="str">
        <f>IF(_jhy2_month_day!O676="","",_jhy2_month_day!O676)</f>
        <v/>
      </c>
      <c r="CP680" s="562" t="str">
        <f>IF(_jhy2_month_day!P676="","",_jhy2_month_day!P676)</f>
        <v/>
      </c>
      <c r="CQ680" s="562" t="str">
        <f>IF(_jhy2_month_day!Q676="","",_jhy2_month_day!Q676)</f>
        <v/>
      </c>
      <c r="CR680" s="563" t="str">
        <f>IF(_jhy2_month_day!R676="","",_jhy2_month_day!R676)</f>
        <v/>
      </c>
      <c r="CS680" s="576" t="str">
        <f>IF(_jhy2_month_day!S676="","",_jhy2_month_day!S676)</f>
        <v/>
      </c>
      <c r="CT680" s="562" t="str">
        <f>IF(_jhy2_month_day!T676="","",_jhy2_month_day!T676)</f>
        <v/>
      </c>
      <c r="CU680" s="577" t="e">
        <f t="shared" si="3878"/>
        <v>#VALUE!</v>
      </c>
      <c r="CV680" s="198" t="e">
        <f t="shared" si="3879"/>
        <v>#VALUE!</v>
      </c>
      <c r="CW680" s="192" t="e">
        <f t="shared" si="3880"/>
        <v>#VALUE!</v>
      </c>
      <c r="CX680" s="192" t="e">
        <f t="shared" si="3881"/>
        <v>#VALUE!</v>
      </c>
      <c r="CY680" s="202" t="e">
        <f t="shared" si="3882"/>
        <v>#VALUE!</v>
      </c>
      <c r="CZ680" s="192" t="e">
        <f t="shared" ref="CZ680:DI680" si="4114">$AJ680*EF680</f>
        <v>#VALUE!</v>
      </c>
      <c r="DA680" s="192" t="e">
        <f t="shared" si="4114"/>
        <v>#VALUE!</v>
      </c>
      <c r="DB680" s="192" t="e">
        <f t="shared" si="4114"/>
        <v>#VALUE!</v>
      </c>
      <c r="DC680" s="192" t="e">
        <f t="shared" si="4114"/>
        <v>#VALUE!</v>
      </c>
      <c r="DD680" s="192" t="e">
        <f t="shared" si="4114"/>
        <v>#VALUE!</v>
      </c>
      <c r="DE680" s="192" t="e">
        <f t="shared" si="4114"/>
        <v>#VALUE!</v>
      </c>
      <c r="DF680" s="192" t="e">
        <f t="shared" si="4114"/>
        <v>#VALUE!</v>
      </c>
      <c r="DG680" s="192" t="e">
        <f t="shared" si="4114"/>
        <v>#VALUE!</v>
      </c>
      <c r="DH680" s="192" t="e">
        <f t="shared" si="4114"/>
        <v>#VALUE!</v>
      </c>
      <c r="DI680" s="192" t="e">
        <f t="shared" si="4114"/>
        <v>#VALUE!</v>
      </c>
      <c r="DJ680" s="192" t="e">
        <f t="shared" si="3884"/>
        <v>#VALUE!</v>
      </c>
      <c r="DK680" s="192" t="e">
        <f t="shared" si="3885"/>
        <v>#VALUE!</v>
      </c>
      <c r="DL680" s="192" t="e">
        <f t="shared" si="3886"/>
        <v>#VALUE!</v>
      </c>
      <c r="DM680" s="192" t="e">
        <f t="shared" si="3887"/>
        <v>#VALUE!</v>
      </c>
      <c r="DN680" s="192" t="e">
        <f t="shared" si="3888"/>
        <v>#VALUE!</v>
      </c>
      <c r="DO680" s="192" t="e">
        <f t="shared" si="3889"/>
        <v>#VALUE!</v>
      </c>
      <c r="DP680" s="192" t="e">
        <f t="shared" si="3890"/>
        <v>#VALUE!</v>
      </c>
      <c r="DQ680" s="192" t="e">
        <f t="shared" si="3891"/>
        <v>#VALUE!</v>
      </c>
      <c r="DR680" s="192" t="e">
        <f t="shared" si="3892"/>
        <v>#VALUE!</v>
      </c>
      <c r="DS680" s="192" t="e">
        <f t="shared" si="3893"/>
        <v>#VALUE!</v>
      </c>
      <c r="DT680" s="192" t="e">
        <f t="shared" si="3894"/>
        <v>#VALUE!</v>
      </c>
      <c r="DU680" s="192" t="e">
        <f t="shared" si="3895"/>
        <v>#VALUE!</v>
      </c>
      <c r="DV680" s="198" t="e">
        <f t="shared" si="3896"/>
        <v>#VALUE!</v>
      </c>
      <c r="DW680" s="198" t="e">
        <f t="shared" si="3897"/>
        <v>#DIV/0!</v>
      </c>
      <c r="DX680" s="198" t="e">
        <f t="shared" si="3898"/>
        <v>#DIV/0!</v>
      </c>
      <c r="DY680" s="198" t="e">
        <f t="shared" si="3899"/>
        <v>#VALUE!</v>
      </c>
      <c r="DZ680" s="198" t="e">
        <f t="shared" si="3900"/>
        <v>#VALUE!</v>
      </c>
      <c r="EA680" s="198" t="e">
        <f t="shared" si="3901"/>
        <v>#VALUE!</v>
      </c>
      <c r="EB680" s="198" t="e">
        <f t="shared" si="3902"/>
        <v>#VALUE!</v>
      </c>
      <c r="EC680" s="198" t="e">
        <f t="shared" si="3903"/>
        <v>#DIV/0!</v>
      </c>
      <c r="ED680" s="198" t="e">
        <f t="shared" si="3904"/>
        <v>#VALUE!</v>
      </c>
      <c r="EE680" s="198" t="e">
        <f t="shared" si="3905"/>
        <v>#VALUE!</v>
      </c>
      <c r="EF680" s="198" t="e">
        <f t="shared" ref="EF680:EO680" si="4115">DV680/SUM($DV680:$EE680)</f>
        <v>#VALUE!</v>
      </c>
      <c r="EG680" s="198" t="e">
        <f t="shared" si="4115"/>
        <v>#DIV/0!</v>
      </c>
      <c r="EH680" s="198" t="e">
        <f t="shared" si="4115"/>
        <v>#DIV/0!</v>
      </c>
      <c r="EI680" s="198" t="e">
        <f t="shared" si="4115"/>
        <v>#VALUE!</v>
      </c>
      <c r="EJ680" s="198" t="e">
        <f t="shared" si="4115"/>
        <v>#VALUE!</v>
      </c>
      <c r="EK680" s="198" t="e">
        <f t="shared" si="4115"/>
        <v>#VALUE!</v>
      </c>
      <c r="EL680" s="198" t="e">
        <f t="shared" si="4115"/>
        <v>#VALUE!</v>
      </c>
      <c r="EM680" s="198" t="e">
        <f t="shared" si="4115"/>
        <v>#DIV/0!</v>
      </c>
      <c r="EN680" s="198" t="e">
        <f t="shared" si="4115"/>
        <v>#VALUE!</v>
      </c>
      <c r="EO680" s="198" t="e">
        <f t="shared" si="4115"/>
        <v>#VALUE!</v>
      </c>
      <c r="EP680" s="511">
        <f t="shared" ref="EP680:EW680" si="4116">EP679</f>
        <v>0.08</v>
      </c>
      <c r="EQ680" s="511">
        <f t="shared" si="4116"/>
        <v>0.015</v>
      </c>
      <c r="ER680" s="511">
        <f t="shared" si="4116"/>
        <v>0.015</v>
      </c>
      <c r="ES680" s="511">
        <f t="shared" si="4116"/>
        <v>0.015</v>
      </c>
      <c r="ET680" s="511">
        <f t="shared" si="4116"/>
        <v>0.015</v>
      </c>
      <c r="EU680" s="511">
        <f t="shared" si="4116"/>
        <v>0.09</v>
      </c>
      <c r="EV680" s="511">
        <f t="shared" si="4116"/>
        <v>0.09</v>
      </c>
      <c r="EW680" s="511">
        <f t="shared" si="4116"/>
        <v>0.09</v>
      </c>
      <c r="EX680" s="420" t="str">
        <f>IF(_tag_month_day!AS676="","",_tag_month_day!AS676/100)</f>
        <v/>
      </c>
      <c r="EY680" s="420" t="str">
        <f>IF(_tag_month_day!AT676="","",_tag_month_day!AT676/100)</f>
        <v/>
      </c>
      <c r="EZ680" s="420" t="str">
        <f>IF(_tag_month_day!AU676="","",_tag_month_day!AU676/100)</f>
        <v/>
      </c>
      <c r="FA680" s="420" t="str">
        <f>IF(_tag_month_day!AV676="","",_tag_month_day!AV676/100)</f>
        <v/>
      </c>
      <c r="FB680" s="420" t="str">
        <f>IF(_tag_month_day!AW676="","",_tag_month_day!AW676/100)</f>
        <v/>
      </c>
      <c r="FC680" s="420" t="str">
        <f>IF(_tag_month_day!AX676="","",_tag_month_day!AX676/100)</f>
        <v/>
      </c>
      <c r="FD680" s="510">
        <f t="shared" si="3934"/>
        <v>0.33</v>
      </c>
      <c r="FE680" s="510">
        <f t="shared" si="3935"/>
        <v>0.19</v>
      </c>
      <c r="FF680" s="510">
        <f t="shared" si="3936"/>
        <v>0.003</v>
      </c>
      <c r="FG680" s="510">
        <f t="shared" si="3937"/>
        <v>0</v>
      </c>
      <c r="FH680" s="603">
        <f t="shared" si="3938"/>
        <v>0.0001</v>
      </c>
      <c r="FI680" s="510">
        <f t="shared" ref="FI680:FR680" si="4117">FI679</f>
        <v>0.41</v>
      </c>
      <c r="FJ680" s="510">
        <f t="shared" si="4117"/>
        <v>0.11</v>
      </c>
      <c r="FK680" s="510">
        <f t="shared" si="4117"/>
        <v>0.015</v>
      </c>
      <c r="FL680" s="510">
        <f t="shared" si="4117"/>
        <v>0</v>
      </c>
      <c r="FM680" s="603">
        <f t="shared" si="4117"/>
        <v>0.0001</v>
      </c>
      <c r="FN680" s="510" t="str">
        <f>IF(_tag_month_day!AY676="","",_tag_month_day!AY676/100)</f>
        <v/>
      </c>
      <c r="FO680" s="510" t="str">
        <f>IF(_tag_month_day!AZ676="","",_tag_month_day!AZ676/100)</f>
        <v/>
      </c>
      <c r="FP680" s="510" t="str">
        <f>IF(_tag_month_day!BA676="","",_tag_month_day!BA676/100)</f>
        <v/>
      </c>
      <c r="FQ680" s="510" t="str">
        <f>IF(_tag_month_day!BB676="","",_tag_month_day!BB676/100)</f>
        <v/>
      </c>
      <c r="FR680" s="603" t="str">
        <f>IF(_tag_month_day!BC676="","",_tag_month_day!BC676/100)</f>
        <v/>
      </c>
      <c r="FS680" s="510" t="str">
        <f>IF(_tag_month_day!BD676="","",_tag_month_day!BD676/100)</f>
        <v/>
      </c>
      <c r="FT680" s="510" t="str">
        <f>IF(_tag_month_day!BE676="","",_tag_month_day!BE676/100)</f>
        <v/>
      </c>
      <c r="FU680" s="510" t="str">
        <f>IF(_tag_month_day!BF676="","",_tag_month_day!BF676/100)</f>
        <v/>
      </c>
      <c r="FV680" s="510" t="str">
        <f>IF(_tag_month_day!BG676="","",_tag_month_day!BG676/100)</f>
        <v/>
      </c>
      <c r="FW680" s="603" t="str">
        <f>IF(_tag_month_day!BH676="","",_tag_month_day!BH676/100)</f>
        <v/>
      </c>
      <c r="FX680" s="510" t="str">
        <f>IF(_tag_month_day!BI676="","",_tag_month_day!BI676/100)</f>
        <v/>
      </c>
      <c r="FY680" s="510" t="str">
        <f>IF(_tag_month_day!BJ676="","",_tag_month_day!BJ676/100)</f>
        <v/>
      </c>
      <c r="FZ680" s="605" t="str">
        <f>IF(_tag_month_day!BK676="","",_tag_month_day!BK676/100)</f>
        <v/>
      </c>
      <c r="GA680" s="510" t="str">
        <f>IF(_tag_month_day!BL676="","",_tag_month_day!BL676/100)</f>
        <v/>
      </c>
      <c r="GB680" s="603" t="str">
        <f>IF(_tag_month_day!BM676="","",_tag_month_day!BM676/100)</f>
        <v/>
      </c>
      <c r="GC680" s="420" t="str">
        <f>IF(_tag_month_day!BN676="","",_tag_month_day!BN676/100)</f>
        <v/>
      </c>
      <c r="GD680" s="420" t="str">
        <f>IF(_tag_month_day!BO676="","",_tag_month_day!BO676/100)</f>
        <v/>
      </c>
      <c r="GE680" s="420" t="str">
        <f>IF(_tag_month_day!BP676="","",_tag_month_day!BP676/100)</f>
        <v/>
      </c>
      <c r="GF680" s="420" t="str">
        <f>IF(_tag_month_day!BQ676="","",_tag_month_day!BQ676/100)</f>
        <v/>
      </c>
      <c r="GG680" s="420" t="str">
        <f>IF(_tag_month_day!BR676="","",_tag_month_day!BR676/100)</f>
        <v/>
      </c>
      <c r="GH680" s="420" t="str">
        <f>IF(_tag_month_day!BS676="","",_tag_month_day!BS676/100)</f>
        <v/>
      </c>
      <c r="GI680" s="603" t="str">
        <f>IF(_tag_month_day!BT676="","",_tag_month_day!BT676/100)</f>
        <v/>
      </c>
      <c r="GJ680" s="612" t="str">
        <f>IF(_tag_month_day!BU676="","",_tag_month_day!BU676/100)</f>
        <v/>
      </c>
      <c r="GK680" s="620" t="str">
        <f>IF(_tag_month_day!BV676="",IF(_rlcf_month_day!A$2="","",_rlcf_month_day!A$2/100),_tag_month_day!BV676/100)</f>
        <v/>
      </c>
      <c r="GL680" s="620" t="str">
        <f>IF(_tag_month_day!BW676="",IF(_rlcf_month_day!B$2="","",_rlcf_month_day!B$2/100),_tag_month_day!BW676/100)</f>
        <v/>
      </c>
      <c r="GM680" s="621" t="str">
        <f>IF(_tag_month_day!BX676="",IF(_rlcf_month_day!C$2="","",_rlcf_month_day!C$2/100),_tag_month_day!BX676/100)</f>
        <v/>
      </c>
      <c r="GN680" s="620" t="str">
        <f>IF(_tag_month_day!BV676="",IF(_rlcf_month_day!A$2="","",_rlcf_month_day!A$2/100),_tag_month_day!BV676/100)</f>
        <v/>
      </c>
      <c r="GO680" s="620" t="str">
        <f>IF(_tag_month_day!BW676="",IF(_rlcf_month_day!B$2="","",_rlcf_month_day!B$2/100),_tag_month_day!BW676/100)</f>
        <v/>
      </c>
      <c r="GP680" s="620" t="str">
        <f>IF(_tag_month_day!CD676="",IF(_rlcf_month_day!E$2="","",_rlcf_month_day!E$2/100),_tag_month_day!CD676/100)</f>
        <v/>
      </c>
      <c r="GQ680" s="620" t="str">
        <f>IF(_tag_month_day!CE676="",IF(_rlcf_month_day!F$2="","",_rlcf_month_day!F$2/100),_tag_month_day!CE676/100)</f>
        <v/>
      </c>
      <c r="GR680" s="621" t="str">
        <f>IF(_tag_month_day!CF676="",IF(_rlcf_month_day!G$2="","",_rlcf_month_day!G$2/100),_tag_month_day!CF676/100)</f>
        <v/>
      </c>
      <c r="GS680" s="626">
        <f t="shared" ref="GS680:HH680" si="4118">GS679</f>
        <v>0.953</v>
      </c>
      <c r="GT680" s="626">
        <f t="shared" si="4118"/>
        <v>0.55</v>
      </c>
      <c r="GU680" s="626">
        <f t="shared" si="4118"/>
        <v>0.55</v>
      </c>
      <c r="GV680" s="626">
        <f t="shared" si="4118"/>
        <v>0.55</v>
      </c>
      <c r="GW680" s="626">
        <f t="shared" si="4118"/>
        <v>0.5</v>
      </c>
      <c r="GX680" s="626">
        <f t="shared" si="4118"/>
        <v>0.935</v>
      </c>
      <c r="GY680" s="626">
        <f t="shared" si="4118"/>
        <v>0.15</v>
      </c>
      <c r="GZ680" s="626">
        <f t="shared" si="4118"/>
        <v>1</v>
      </c>
      <c r="HA680" s="632">
        <f t="shared" si="4118"/>
        <v>0.047</v>
      </c>
      <c r="HB680" s="632">
        <f t="shared" si="4118"/>
        <v>0.45</v>
      </c>
      <c r="HC680" s="632">
        <f t="shared" si="4118"/>
        <v>0.45</v>
      </c>
      <c r="HD680" s="632">
        <f t="shared" si="4118"/>
        <v>0.45</v>
      </c>
      <c r="HE680" s="632">
        <f t="shared" si="4118"/>
        <v>0.5</v>
      </c>
      <c r="HF680" s="632">
        <f t="shared" si="4118"/>
        <v>0.065</v>
      </c>
      <c r="HG680" s="632">
        <f t="shared" si="4118"/>
        <v>0.85</v>
      </c>
      <c r="HH680" s="632">
        <f t="shared" si="4118"/>
        <v>0</v>
      </c>
      <c r="HI680" s="68">
        <f t="shared" si="3910"/>
        <v>0</v>
      </c>
      <c r="HJ680" s="68" t="e">
        <f t="shared" si="3941"/>
        <v>#VALUE!</v>
      </c>
      <c r="HK680" s="202">
        <f t="shared" si="3942"/>
        <v>0.85</v>
      </c>
      <c r="HL680" s="464">
        <f t="shared" si="3943"/>
        <v>550000</v>
      </c>
      <c r="HM680" s="464">
        <f t="shared" si="3944"/>
        <v>480000</v>
      </c>
      <c r="HN680" s="192" t="e">
        <f t="shared" si="3911"/>
        <v>#VALUE!</v>
      </c>
      <c r="HO680" s="192" t="e">
        <f>HN680*HK680*$HO$2/HL680*1000000</f>
        <v>#VALUE!</v>
      </c>
      <c r="HP680" s="192" t="e">
        <f>HN680*HK680*$HP$2/HM680*1000000</f>
        <v>#VALUE!</v>
      </c>
    </row>
    <row r="681" customFormat="1" spans="1:224">
      <c r="A681" s="381">
        <v>676</v>
      </c>
      <c r="B681" s="54">
        <f ca="1" t="shared" si="3945"/>
        <v>43645</v>
      </c>
      <c r="C681" s="57">
        <f t="shared" si="3946"/>
        <v>0.0416666666666667</v>
      </c>
      <c r="D681" s="68" t="str">
        <f ca="1" t="shared" si="3912"/>
        <v>夜班</v>
      </c>
      <c r="E681" s="68" t="str">
        <f ca="1" t="shared" si="3913"/>
        <v>丁</v>
      </c>
      <c r="F681" s="68">
        <f ca="1">SUMPRODUCT((成本日报!$A$3:$A$95=计划!B681)*(成本日报!$B$3:$B$95=计划!$D681),成本日报!$C$3:$C$95)</f>
        <v>4</v>
      </c>
      <c r="G681" s="382">
        <f ca="1" t="shared" si="3947"/>
        <v>43645.1249999984</v>
      </c>
      <c r="H681" s="382">
        <f ca="1" t="shared" si="3914"/>
        <v>43645.1319444428</v>
      </c>
      <c r="I681" s="382">
        <f ca="1" t="shared" si="3915"/>
        <v>43645.1374999984</v>
      </c>
      <c r="J681" s="382">
        <f ca="1" t="shared" si="3916"/>
        <v>43645.166666665</v>
      </c>
      <c r="K681" s="382">
        <f ca="1" t="shared" si="3917"/>
        <v>43645.229166665</v>
      </c>
      <c r="L681" s="382">
        <f ca="1" t="shared" si="3918"/>
        <v>43645.2499999984</v>
      </c>
      <c r="M681" s="398" t="str">
        <f>IF(_tag_month_day!A677="","",_tag_month_day!A677)</f>
        <v/>
      </c>
      <c r="N681" s="398" t="str">
        <f>IF(_tag_month_day!B677="","",_tag_month_day!B677)</f>
        <v/>
      </c>
      <c r="O681" s="399" t="e">
        <f t="shared" si="3919"/>
        <v>#VALUE!</v>
      </c>
      <c r="P681" s="398" t="str">
        <f>IF(_tag_month_day!C677="","",_tag_month_day!C677)</f>
        <v/>
      </c>
      <c r="Q681" s="398" t="str">
        <f>IF(_tag_month_day!D677="","",_tag_month_day!D677)</f>
        <v/>
      </c>
      <c r="R681" s="416">
        <f>IF(_tag_month_day!CB677="",R680,_tag_month_day!CB677/100)</f>
        <v>0.07</v>
      </c>
      <c r="S681" s="417" t="str">
        <f>IF(_tag_month_day!E677="","",_tag_month_day!E677)</f>
        <v/>
      </c>
      <c r="T681" s="417" t="str">
        <f>IF(_tag_month_day!F677="","",_tag_month_day!F677)</f>
        <v/>
      </c>
      <c r="U681" s="418" t="e">
        <f t="shared" si="3873"/>
        <v>#VALUE!</v>
      </c>
      <c r="V681" s="53" t="e">
        <f t="shared" si="3874"/>
        <v>#VALUE!</v>
      </c>
      <c r="W681" s="419" t="str">
        <f>IF(_jhy_month_day!A677="","",_jhy_month_day!A677)</f>
        <v/>
      </c>
      <c r="X681" s="420" t="str">
        <f>IF(_jhy_month_day!B677="","",_jhy_month_day!B677/100)</f>
        <v/>
      </c>
      <c r="Y681" s="420" t="str">
        <f>IF(_jhy_month_day!C677="","",_jhy_month_day!C677/100)</f>
        <v/>
      </c>
      <c r="Z681" s="439">
        <f t="shared" si="3963"/>
        <v>169</v>
      </c>
      <c r="AA681" s="440" t="str">
        <f>IF(_tag_month_day!G677="","",_tag_month_day!G677/100)</f>
        <v/>
      </c>
      <c r="AB681" s="440" t="str">
        <f>IF(_tag_month_day!H677="","",_tag_month_day!H677/100)</f>
        <v/>
      </c>
      <c r="AC681" s="193">
        <f t="shared" si="3920"/>
        <v>1.59963432013121</v>
      </c>
      <c r="AD681" s="441" t="str">
        <f t="shared" si="3921"/>
        <v/>
      </c>
      <c r="AE681" s="442" t="str">
        <f t="shared" si="3922"/>
        <v/>
      </c>
      <c r="AF681" s="443">
        <v>1</v>
      </c>
      <c r="AG681" s="68" t="str">
        <f>IF(_duihao_month_day!A677="","",_duihao_month_day!A677)</f>
        <v/>
      </c>
      <c r="AH681" s="463">
        <f>IF(_gyk_month_day!B677="",AH680,_gyk_month_day!B677)</f>
        <v>820</v>
      </c>
      <c r="AI681" s="464"/>
      <c r="AJ681" s="68" t="str">
        <f>IF(_tag_month_day!I677="","",_tag_month_day!I677)</f>
        <v/>
      </c>
      <c r="AK681" s="465" t="str">
        <f>IF(_tzyy_month_day!A677="","",_tzyy_month_day!A677)</f>
        <v/>
      </c>
      <c r="AL681" s="465" t="str">
        <f>IF(_tzyy_month_day!B677="","",_tzyy_month_day!B677)</f>
        <v/>
      </c>
      <c r="AM681" s="465" t="str">
        <f>IF(_tzyy_month_day!C677="","",_tzyy_month_day!C677)</f>
        <v/>
      </c>
      <c r="AN681" s="466" t="str">
        <f>IF(_tag_month_day!CG677="","",_tag_month_day!CG677)</f>
        <v/>
      </c>
      <c r="AO681" s="466" t="str">
        <f>IF(_tag_month_day!CH677="","",_tag_month_day!CH677)</f>
        <v/>
      </c>
      <c r="AP681" s="486" t="e">
        <f t="shared" si="3923"/>
        <v>#VALUE!</v>
      </c>
      <c r="AQ681" s="487" t="str">
        <f>IF(_tag_month_day!J677="","",_tag_month_day!J677/100)</f>
        <v/>
      </c>
      <c r="AR681" s="488">
        <f t="shared" si="3924"/>
        <v>1.3</v>
      </c>
      <c r="AS681" s="489" t="e">
        <f t="shared" si="3875"/>
        <v>#VALUE!</v>
      </c>
      <c r="AT681" s="489">
        <f t="shared" si="3925"/>
        <v>0</v>
      </c>
      <c r="AU681" s="490" t="str">
        <f>IF(_tag_month_day!K677="","",_tag_month_day!K677)</f>
        <v/>
      </c>
      <c r="AV681" s="491" t="str">
        <f>IF(_tag_month_day!L677="","",_tag_month_day!L677/100)</f>
        <v/>
      </c>
      <c r="AW681" s="420">
        <f t="shared" si="3847"/>
        <v>0</v>
      </c>
      <c r="AX681" s="420">
        <f t="shared" si="3926"/>
        <v>0</v>
      </c>
      <c r="AY681" s="420" t="str">
        <f>IF(_tag_month_day!M677="","",_tag_month_day!M677/100)</f>
        <v/>
      </c>
      <c r="AZ681" s="420" t="str">
        <f>IF(_tag_month_day!N677="","",_tag_month_day!N677/100)</f>
        <v/>
      </c>
      <c r="BA681" s="420" t="str">
        <f>IF(_tag_month_day!O677="","",_tag_month_day!O677/100)</f>
        <v/>
      </c>
      <c r="BB681" s="496" t="str">
        <f>IF(_tag_month_day!P677="","",_tag_month_day!P677/100)</f>
        <v/>
      </c>
      <c r="BC681" s="496">
        <f t="shared" si="3927"/>
        <v>0</v>
      </c>
      <c r="BD681" s="496" t="str">
        <f>IF(_tag_month_day!Q677="","",_tag_month_day!Q677/100)</f>
        <v/>
      </c>
      <c r="BE681" s="510" t="str">
        <f>IF(_tag_month_day!R677="","",_tag_month_day!R677/100)</f>
        <v/>
      </c>
      <c r="BF681" s="413" t="str">
        <f>IF(_tag_month_day!CC677="","",_tag_month_day!CC677/100)</f>
        <v/>
      </c>
      <c r="BG681" s="511" t="e">
        <f t="shared" si="3876"/>
        <v>#VALUE!</v>
      </c>
      <c r="BH681" s="198">
        <f t="shared" si="3877"/>
        <v>0</v>
      </c>
      <c r="BI681" s="512" t="e">
        <f>IF(CX681=0,BI680,(DK681*查询!$R$5+DL681*查询!$Q$5+DM681*查询!$N$5+DN681*查询!$O$5+DO681*查询!$P$5)*AF681/CX681)</f>
        <v>#VALUE!</v>
      </c>
      <c r="BJ681" s="512" t="e">
        <f>IF(CX681=0,BJ680,(DP681*查询!$S$5+DQ681*查询!$T$5+DR681*查询!$U$5)*AF681/CX681)</f>
        <v>#VALUE!</v>
      </c>
      <c r="BK681" s="512">
        <f t="shared" si="3928"/>
        <v>1</v>
      </c>
      <c r="BL681" s="513" t="str">
        <f>IF(_cfyc_month_day!A677="","",_cfyc_month_day!A677)</f>
        <v/>
      </c>
      <c r="BM681" s="513" t="str">
        <f>IF(_cfyc_month_day!B677="","",_cfyc_month_day!B677)</f>
        <v/>
      </c>
      <c r="BN681" s="513" t="str">
        <f>IF(_cfyc_month_day!C677="","",_cfyc_month_day!C677)</f>
        <v/>
      </c>
      <c r="BO681" s="522" t="str">
        <f>IF(_cfyc_month_day!D677="","",_cfyc_month_day!D677)</f>
        <v/>
      </c>
      <c r="BP681" s="522" t="str">
        <f>IF(_cfyc_month_day!E677="","",_cfyc_month_day!E677)</f>
        <v/>
      </c>
      <c r="BQ681" s="522" t="str">
        <f>IF(_cfyc_month_day!F677="","",_cfyc_month_day!F677)</f>
        <v/>
      </c>
      <c r="BR681" s="513" t="str">
        <f>IF(_tag_month_day!T677="","",_tag_month_day!T677)</f>
        <v/>
      </c>
      <c r="BS681" s="513" t="str">
        <f>IF(_tag_month_day!U677="","",_tag_month_day!U677)</f>
        <v/>
      </c>
      <c r="BT681" s="523" t="str">
        <f t="shared" si="3929"/>
        <v/>
      </c>
      <c r="BU681" s="223" t="str">
        <f>IF(_tag_month_day!V677="","",_tag_month_day!V677)</f>
        <v/>
      </c>
      <c r="BV681" s="206" t="str">
        <f>IF(_tag_month_day!W677="","",_tag_month_day!W677)</f>
        <v/>
      </c>
      <c r="BW681" s="540" t="str">
        <f>IF(_tag_month_day!X677="","",_tag_month_day!X677)</f>
        <v/>
      </c>
      <c r="BX681" s="540" t="str">
        <f>IF(_tag_month_day!Y677="","",_tag_month_day!Y677)</f>
        <v/>
      </c>
      <c r="BY681" s="541">
        <f ca="1" t="shared" si="3930"/>
        <v>43645.2499999984</v>
      </c>
      <c r="BZ681" s="542"/>
      <c r="CA681" s="562" t="str">
        <f>IF(_jhy2_month_day!A677="","",_jhy2_month_day!A677)</f>
        <v/>
      </c>
      <c r="CB681" s="464" t="str">
        <f>IF(_jhy2_month_day!B677="","",_jhy2_month_day!B677)</f>
        <v/>
      </c>
      <c r="CC681" s="464" t="str">
        <f>IF(_jhy2_month_day!C677="","",_jhy2_month_day!C677)</f>
        <v/>
      </c>
      <c r="CD681" s="464" t="str">
        <f>IF(_jhy2_month_day!D677="","",_jhy2_month_day!D677)</f>
        <v/>
      </c>
      <c r="CE681" s="464" t="str">
        <f>IF(_jhy2_month_day!E677="","",_jhy2_month_day!E677)</f>
        <v/>
      </c>
      <c r="CF681" s="464" t="str">
        <f>IF(_jhy2_month_day!F677="","",_jhy2_month_day!F677)</f>
        <v/>
      </c>
      <c r="CG681" s="464" t="str">
        <f>IF(_jhy2_month_day!G677="","",_jhy2_month_day!G677)</f>
        <v/>
      </c>
      <c r="CH681" s="464" t="str">
        <f>IF(_jhy2_month_day!H677="","",_jhy2_month_day!H677)</f>
        <v/>
      </c>
      <c r="CI681" s="464" t="str">
        <f>IF(_jhy2_month_day!I677="","",_jhy2_month_day!I677)</f>
        <v/>
      </c>
      <c r="CJ681" s="464" t="str">
        <f>IF(_jhy2_month_day!J677="","",_jhy2_month_day!J677)</f>
        <v/>
      </c>
      <c r="CK681" s="464" t="str">
        <f>IF(_jhy2_month_day!K677="","",_jhy2_month_day!K677)</f>
        <v/>
      </c>
      <c r="CL681" s="562" t="str">
        <f>IF(_jhy2_month_day!L677="","",_jhy2_month_day!L677)</f>
        <v/>
      </c>
      <c r="CM681" s="562" t="str">
        <f>IF(_jhy2_month_day!M677="","",_jhy2_month_day!M677)</f>
        <v/>
      </c>
      <c r="CN681" s="562" t="str">
        <f>IF(_jhy2_month_day!N677="","",_jhy2_month_day!N677)</f>
        <v/>
      </c>
      <c r="CO681" s="562" t="str">
        <f>IF(_jhy2_month_day!O677="","",_jhy2_month_day!O677)</f>
        <v/>
      </c>
      <c r="CP681" s="562" t="str">
        <f>IF(_jhy2_month_day!P677="","",_jhy2_month_day!P677)</f>
        <v/>
      </c>
      <c r="CQ681" s="562" t="str">
        <f>IF(_jhy2_month_day!Q677="","",_jhy2_month_day!Q677)</f>
        <v/>
      </c>
      <c r="CR681" s="563" t="str">
        <f>IF(_jhy2_month_day!R677="","",_jhy2_month_day!R677)</f>
        <v/>
      </c>
      <c r="CS681" s="576" t="str">
        <f>IF(_jhy2_month_day!S677="","",_jhy2_month_day!S677)</f>
        <v/>
      </c>
      <c r="CT681" s="562" t="str">
        <f>IF(_jhy2_month_day!T677="","",_jhy2_month_day!T677)</f>
        <v/>
      </c>
      <c r="CU681" s="577" t="e">
        <f t="shared" si="3878"/>
        <v>#VALUE!</v>
      </c>
      <c r="CV681" s="198" t="e">
        <f t="shared" si="3879"/>
        <v>#VALUE!</v>
      </c>
      <c r="CW681" s="192" t="e">
        <f t="shared" si="3880"/>
        <v>#VALUE!</v>
      </c>
      <c r="CX681" s="192" t="e">
        <f t="shared" si="3881"/>
        <v>#VALUE!</v>
      </c>
      <c r="CY681" s="202" t="e">
        <f t="shared" si="3882"/>
        <v>#VALUE!</v>
      </c>
      <c r="CZ681" s="192" t="e">
        <f t="shared" ref="CZ681:DI681" si="4119">$AJ681*EF681</f>
        <v>#VALUE!</v>
      </c>
      <c r="DA681" s="192" t="e">
        <f t="shared" si="4119"/>
        <v>#VALUE!</v>
      </c>
      <c r="DB681" s="192" t="e">
        <f t="shared" si="4119"/>
        <v>#VALUE!</v>
      </c>
      <c r="DC681" s="192" t="e">
        <f t="shared" si="4119"/>
        <v>#VALUE!</v>
      </c>
      <c r="DD681" s="192" t="e">
        <f t="shared" si="4119"/>
        <v>#VALUE!</v>
      </c>
      <c r="DE681" s="192" t="e">
        <f t="shared" si="4119"/>
        <v>#VALUE!</v>
      </c>
      <c r="DF681" s="192" t="e">
        <f t="shared" si="4119"/>
        <v>#VALUE!</v>
      </c>
      <c r="DG681" s="192" t="e">
        <f t="shared" si="4119"/>
        <v>#VALUE!</v>
      </c>
      <c r="DH681" s="192" t="e">
        <f t="shared" si="4119"/>
        <v>#VALUE!</v>
      </c>
      <c r="DI681" s="192" t="e">
        <f t="shared" si="4119"/>
        <v>#VALUE!</v>
      </c>
      <c r="DJ681" s="192" t="e">
        <f t="shared" si="3884"/>
        <v>#VALUE!</v>
      </c>
      <c r="DK681" s="192" t="e">
        <f t="shared" si="3885"/>
        <v>#VALUE!</v>
      </c>
      <c r="DL681" s="192" t="e">
        <f t="shared" si="3886"/>
        <v>#VALUE!</v>
      </c>
      <c r="DM681" s="192" t="e">
        <f t="shared" si="3887"/>
        <v>#VALUE!</v>
      </c>
      <c r="DN681" s="192" t="e">
        <f t="shared" si="3888"/>
        <v>#VALUE!</v>
      </c>
      <c r="DO681" s="192" t="e">
        <f t="shared" si="3889"/>
        <v>#VALUE!</v>
      </c>
      <c r="DP681" s="192" t="e">
        <f t="shared" si="3890"/>
        <v>#VALUE!</v>
      </c>
      <c r="DQ681" s="192" t="e">
        <f t="shared" si="3891"/>
        <v>#VALUE!</v>
      </c>
      <c r="DR681" s="192" t="e">
        <f t="shared" si="3892"/>
        <v>#VALUE!</v>
      </c>
      <c r="DS681" s="192" t="e">
        <f t="shared" si="3893"/>
        <v>#VALUE!</v>
      </c>
      <c r="DT681" s="192" t="e">
        <f t="shared" si="3894"/>
        <v>#VALUE!</v>
      </c>
      <c r="DU681" s="192" t="e">
        <f t="shared" si="3895"/>
        <v>#VALUE!</v>
      </c>
      <c r="DV681" s="198" t="e">
        <f t="shared" si="3896"/>
        <v>#VALUE!</v>
      </c>
      <c r="DW681" s="198" t="e">
        <f t="shared" si="3897"/>
        <v>#DIV/0!</v>
      </c>
      <c r="DX681" s="198" t="e">
        <f t="shared" si="3898"/>
        <v>#DIV/0!</v>
      </c>
      <c r="DY681" s="198" t="e">
        <f t="shared" si="3899"/>
        <v>#VALUE!</v>
      </c>
      <c r="DZ681" s="198" t="e">
        <f t="shared" si="3900"/>
        <v>#VALUE!</v>
      </c>
      <c r="EA681" s="198" t="e">
        <f t="shared" si="3901"/>
        <v>#VALUE!</v>
      </c>
      <c r="EB681" s="198" t="e">
        <f t="shared" si="3902"/>
        <v>#VALUE!</v>
      </c>
      <c r="EC681" s="198" t="e">
        <f t="shared" si="3903"/>
        <v>#DIV/0!</v>
      </c>
      <c r="ED681" s="198" t="e">
        <f t="shared" si="3904"/>
        <v>#VALUE!</v>
      </c>
      <c r="EE681" s="198" t="e">
        <f t="shared" si="3905"/>
        <v>#VALUE!</v>
      </c>
      <c r="EF681" s="198" t="e">
        <f t="shared" ref="EF681:EO681" si="4120">DV681/SUM($DV681:$EE681)</f>
        <v>#VALUE!</v>
      </c>
      <c r="EG681" s="198" t="e">
        <f t="shared" si="4120"/>
        <v>#DIV/0!</v>
      </c>
      <c r="EH681" s="198" t="e">
        <f t="shared" si="4120"/>
        <v>#DIV/0!</v>
      </c>
      <c r="EI681" s="198" t="e">
        <f t="shared" si="4120"/>
        <v>#VALUE!</v>
      </c>
      <c r="EJ681" s="198" t="e">
        <f t="shared" si="4120"/>
        <v>#VALUE!</v>
      </c>
      <c r="EK681" s="198" t="e">
        <f t="shared" si="4120"/>
        <v>#VALUE!</v>
      </c>
      <c r="EL681" s="198" t="e">
        <f t="shared" si="4120"/>
        <v>#VALUE!</v>
      </c>
      <c r="EM681" s="198" t="e">
        <f t="shared" si="4120"/>
        <v>#DIV/0!</v>
      </c>
      <c r="EN681" s="198" t="e">
        <f t="shared" si="4120"/>
        <v>#VALUE!</v>
      </c>
      <c r="EO681" s="198" t="e">
        <f t="shared" si="4120"/>
        <v>#VALUE!</v>
      </c>
      <c r="EP681" s="511">
        <f t="shared" ref="EP681:EW681" si="4121">EP680</f>
        <v>0.08</v>
      </c>
      <c r="EQ681" s="511">
        <f t="shared" si="4121"/>
        <v>0.015</v>
      </c>
      <c r="ER681" s="511">
        <f t="shared" si="4121"/>
        <v>0.015</v>
      </c>
      <c r="ES681" s="511">
        <f t="shared" si="4121"/>
        <v>0.015</v>
      </c>
      <c r="ET681" s="511">
        <f t="shared" si="4121"/>
        <v>0.015</v>
      </c>
      <c r="EU681" s="511">
        <f t="shared" si="4121"/>
        <v>0.09</v>
      </c>
      <c r="EV681" s="511">
        <f t="shared" si="4121"/>
        <v>0.09</v>
      </c>
      <c r="EW681" s="511">
        <f t="shared" si="4121"/>
        <v>0.09</v>
      </c>
      <c r="EX681" s="420" t="str">
        <f>IF(_tag_month_day!AS677="","",_tag_month_day!AS677/100)</f>
        <v/>
      </c>
      <c r="EY681" s="420" t="str">
        <f>IF(_tag_month_day!AT677="","",_tag_month_day!AT677/100)</f>
        <v/>
      </c>
      <c r="EZ681" s="420" t="str">
        <f>IF(_tag_month_day!AU677="","",_tag_month_day!AU677/100)</f>
        <v/>
      </c>
      <c r="FA681" s="420" t="str">
        <f>IF(_tag_month_day!AV677="","",_tag_month_day!AV677/100)</f>
        <v/>
      </c>
      <c r="FB681" s="420" t="str">
        <f>IF(_tag_month_day!AW677="","",_tag_month_day!AW677/100)</f>
        <v/>
      </c>
      <c r="FC681" s="420" t="str">
        <f>IF(_tag_month_day!AX677="","",_tag_month_day!AX677/100)</f>
        <v/>
      </c>
      <c r="FD681" s="510">
        <f t="shared" si="3934"/>
        <v>0.33</v>
      </c>
      <c r="FE681" s="510">
        <f t="shared" si="3935"/>
        <v>0.19</v>
      </c>
      <c r="FF681" s="510">
        <f t="shared" si="3936"/>
        <v>0.003</v>
      </c>
      <c r="FG681" s="510">
        <f t="shared" si="3937"/>
        <v>0</v>
      </c>
      <c r="FH681" s="603">
        <f t="shared" si="3938"/>
        <v>0.0001</v>
      </c>
      <c r="FI681" s="510">
        <f t="shared" ref="FI681:FR681" si="4122">FI680</f>
        <v>0.41</v>
      </c>
      <c r="FJ681" s="510">
        <f t="shared" si="4122"/>
        <v>0.11</v>
      </c>
      <c r="FK681" s="510">
        <f t="shared" si="4122"/>
        <v>0.015</v>
      </c>
      <c r="FL681" s="510">
        <f t="shared" si="4122"/>
        <v>0</v>
      </c>
      <c r="FM681" s="603">
        <f t="shared" si="4122"/>
        <v>0.0001</v>
      </c>
      <c r="FN681" s="510" t="str">
        <f>IF(_tag_month_day!AY677="","",_tag_month_day!AY677/100)</f>
        <v/>
      </c>
      <c r="FO681" s="510" t="str">
        <f>IF(_tag_month_day!AZ677="","",_tag_month_day!AZ677/100)</f>
        <v/>
      </c>
      <c r="FP681" s="510" t="str">
        <f>IF(_tag_month_day!BA677="","",_tag_month_day!BA677/100)</f>
        <v/>
      </c>
      <c r="FQ681" s="510" t="str">
        <f>IF(_tag_month_day!BB677="","",_tag_month_day!BB677/100)</f>
        <v/>
      </c>
      <c r="FR681" s="603" t="str">
        <f>IF(_tag_month_day!BC677="","",_tag_month_day!BC677/100)</f>
        <v/>
      </c>
      <c r="FS681" s="510" t="str">
        <f>IF(_tag_month_day!BD677="","",_tag_month_day!BD677/100)</f>
        <v/>
      </c>
      <c r="FT681" s="510" t="str">
        <f>IF(_tag_month_day!BE677="","",_tag_month_day!BE677/100)</f>
        <v/>
      </c>
      <c r="FU681" s="510" t="str">
        <f>IF(_tag_month_day!BF677="","",_tag_month_day!BF677/100)</f>
        <v/>
      </c>
      <c r="FV681" s="510" t="str">
        <f>IF(_tag_month_day!BG677="","",_tag_month_day!BG677/100)</f>
        <v/>
      </c>
      <c r="FW681" s="603" t="str">
        <f>IF(_tag_month_day!BH677="","",_tag_month_day!BH677/100)</f>
        <v/>
      </c>
      <c r="FX681" s="510" t="str">
        <f>IF(_tag_month_day!BI677="","",_tag_month_day!BI677/100)</f>
        <v/>
      </c>
      <c r="FY681" s="510" t="str">
        <f>IF(_tag_month_day!BJ677="","",_tag_month_day!BJ677/100)</f>
        <v/>
      </c>
      <c r="FZ681" s="605" t="str">
        <f>IF(_tag_month_day!BK677="","",_tag_month_day!BK677/100)</f>
        <v/>
      </c>
      <c r="GA681" s="510" t="str">
        <f>IF(_tag_month_day!BL677="","",_tag_month_day!BL677/100)</f>
        <v/>
      </c>
      <c r="GB681" s="603" t="str">
        <f>IF(_tag_month_day!BM677="","",_tag_month_day!BM677/100)</f>
        <v/>
      </c>
      <c r="GC681" s="420" t="str">
        <f>IF(_tag_month_day!BN677="","",_tag_month_day!BN677/100)</f>
        <v/>
      </c>
      <c r="GD681" s="420" t="str">
        <f>IF(_tag_month_day!BO677="","",_tag_month_day!BO677/100)</f>
        <v/>
      </c>
      <c r="GE681" s="420" t="str">
        <f>IF(_tag_month_day!BP677="","",_tag_month_day!BP677/100)</f>
        <v/>
      </c>
      <c r="GF681" s="420" t="str">
        <f>IF(_tag_month_day!BQ677="","",_tag_month_day!BQ677/100)</f>
        <v/>
      </c>
      <c r="GG681" s="420" t="str">
        <f>IF(_tag_month_day!BR677="","",_tag_month_day!BR677/100)</f>
        <v/>
      </c>
      <c r="GH681" s="420" t="str">
        <f>IF(_tag_month_day!BS677="","",_tag_month_day!BS677/100)</f>
        <v/>
      </c>
      <c r="GI681" s="603" t="str">
        <f>IF(_tag_month_day!BT677="","",_tag_month_day!BT677/100)</f>
        <v/>
      </c>
      <c r="GJ681" s="612" t="str">
        <f>IF(_tag_month_day!BU677="","",_tag_month_day!BU677/100)</f>
        <v/>
      </c>
      <c r="GK681" s="620" t="str">
        <f>IF(_tag_month_day!BV677="",IF(_rlcf_month_day!A$2="","",_rlcf_month_day!A$2/100),_tag_month_day!BV677/100)</f>
        <v/>
      </c>
      <c r="GL681" s="620" t="str">
        <f>IF(_tag_month_day!BW677="",IF(_rlcf_month_day!B$2="","",_rlcf_month_day!B$2/100),_tag_month_day!BW677/100)</f>
        <v/>
      </c>
      <c r="GM681" s="621" t="str">
        <f>IF(_tag_month_day!BX677="",IF(_rlcf_month_day!C$2="","",_rlcf_month_day!C$2/100),_tag_month_day!BX677/100)</f>
        <v/>
      </c>
      <c r="GN681" s="620" t="str">
        <f>IF(_tag_month_day!BV677="",IF(_rlcf_month_day!A$2="","",_rlcf_month_day!A$2/100),_tag_month_day!BV677/100)</f>
        <v/>
      </c>
      <c r="GO681" s="620" t="str">
        <f>IF(_tag_month_day!BW677="",IF(_rlcf_month_day!B$2="","",_rlcf_month_day!B$2/100),_tag_month_day!BW677/100)</f>
        <v/>
      </c>
      <c r="GP681" s="620" t="str">
        <f>IF(_tag_month_day!CD677="",IF(_rlcf_month_day!E$2="","",_rlcf_month_day!E$2/100),_tag_month_day!CD677/100)</f>
        <v/>
      </c>
      <c r="GQ681" s="620" t="str">
        <f>IF(_tag_month_day!CE677="",IF(_rlcf_month_day!F$2="","",_rlcf_month_day!F$2/100),_tag_month_day!CE677/100)</f>
        <v/>
      </c>
      <c r="GR681" s="621" t="str">
        <f>IF(_tag_month_day!CF677="",IF(_rlcf_month_day!G$2="","",_rlcf_month_day!G$2/100),_tag_month_day!CF677/100)</f>
        <v/>
      </c>
      <c r="GS681" s="626">
        <f t="shared" ref="GS681:HH681" si="4123">GS680</f>
        <v>0.953</v>
      </c>
      <c r="GT681" s="626">
        <f t="shared" si="4123"/>
        <v>0.55</v>
      </c>
      <c r="GU681" s="626">
        <f t="shared" si="4123"/>
        <v>0.55</v>
      </c>
      <c r="GV681" s="626">
        <f t="shared" si="4123"/>
        <v>0.55</v>
      </c>
      <c r="GW681" s="626">
        <f t="shared" si="4123"/>
        <v>0.5</v>
      </c>
      <c r="GX681" s="626">
        <f t="shared" si="4123"/>
        <v>0.935</v>
      </c>
      <c r="GY681" s="626">
        <f t="shared" si="4123"/>
        <v>0.15</v>
      </c>
      <c r="GZ681" s="626">
        <f t="shared" si="4123"/>
        <v>1</v>
      </c>
      <c r="HA681" s="632">
        <f t="shared" si="4123"/>
        <v>0.047</v>
      </c>
      <c r="HB681" s="632">
        <f t="shared" si="4123"/>
        <v>0.45</v>
      </c>
      <c r="HC681" s="632">
        <f t="shared" si="4123"/>
        <v>0.45</v>
      </c>
      <c r="HD681" s="632">
        <f t="shared" si="4123"/>
        <v>0.45</v>
      </c>
      <c r="HE681" s="632">
        <f t="shared" si="4123"/>
        <v>0.5</v>
      </c>
      <c r="HF681" s="632">
        <f t="shared" si="4123"/>
        <v>0.065</v>
      </c>
      <c r="HG681" s="632">
        <f t="shared" si="4123"/>
        <v>0.85</v>
      </c>
      <c r="HH681" s="632">
        <f t="shared" si="4123"/>
        <v>0</v>
      </c>
      <c r="HI681" s="68">
        <f t="shared" si="3910"/>
        <v>0</v>
      </c>
      <c r="HJ681" s="68" t="e">
        <f t="shared" si="3941"/>
        <v>#VALUE!</v>
      </c>
      <c r="HK681" s="202">
        <f t="shared" si="3942"/>
        <v>0.85</v>
      </c>
      <c r="HL681" s="464">
        <f t="shared" si="3943"/>
        <v>550000</v>
      </c>
      <c r="HM681" s="464">
        <f t="shared" si="3944"/>
        <v>480000</v>
      </c>
      <c r="HN681" s="192" t="e">
        <f t="shared" si="3911"/>
        <v>#VALUE!</v>
      </c>
      <c r="HO681" s="192" t="e">
        <f>HN681*HK681*$HO$2/HL681*1000000</f>
        <v>#VALUE!</v>
      </c>
      <c r="HP681" s="192" t="e">
        <f>HN681*HK681*$HP$2/HM681*1000000</f>
        <v>#VALUE!</v>
      </c>
    </row>
    <row r="682" customFormat="1" spans="1:224">
      <c r="A682" s="381">
        <v>677</v>
      </c>
      <c r="B682" s="54">
        <f ca="1" t="shared" si="3945"/>
        <v>43645</v>
      </c>
      <c r="C682" s="57">
        <f t="shared" si="3946"/>
        <v>0.0416666666666667</v>
      </c>
      <c r="D682" s="68" t="str">
        <f ca="1" t="shared" si="3912"/>
        <v>夜班</v>
      </c>
      <c r="E682" s="68" t="str">
        <f ca="1" t="shared" si="3913"/>
        <v>丁</v>
      </c>
      <c r="F682" s="68">
        <f ca="1">SUMPRODUCT((成本日报!$A$3:$A$95=计划!B682)*(成本日报!$B$3:$B$95=计划!$D682),成本日报!$C$3:$C$95)</f>
        <v>4</v>
      </c>
      <c r="G682" s="382">
        <f ca="1" t="shared" si="3947"/>
        <v>43645.166666665</v>
      </c>
      <c r="H682" s="382">
        <f ca="1" t="shared" si="3914"/>
        <v>43645.1736111095</v>
      </c>
      <c r="I682" s="382">
        <f ca="1" t="shared" si="3915"/>
        <v>43645.179166665</v>
      </c>
      <c r="J682" s="382">
        <f ca="1" t="shared" si="3916"/>
        <v>43645.2083333317</v>
      </c>
      <c r="K682" s="382">
        <f ca="1" t="shared" si="3917"/>
        <v>43645.2708333317</v>
      </c>
      <c r="L682" s="382">
        <f ca="1" t="shared" si="3918"/>
        <v>43645.291666665</v>
      </c>
      <c r="M682" s="398" t="str">
        <f>IF(_tag_month_day!A678="","",_tag_month_day!A678)</f>
        <v/>
      </c>
      <c r="N682" s="398" t="str">
        <f>IF(_tag_month_day!B678="","",_tag_month_day!B678)</f>
        <v/>
      </c>
      <c r="O682" s="399" t="e">
        <f t="shared" si="3919"/>
        <v>#VALUE!</v>
      </c>
      <c r="P682" s="398" t="str">
        <f>IF(_tag_month_day!C678="","",_tag_month_day!C678)</f>
        <v/>
      </c>
      <c r="Q682" s="398" t="str">
        <f>IF(_tag_month_day!D678="","",_tag_month_day!D678)</f>
        <v/>
      </c>
      <c r="R682" s="416">
        <f>IF(_tag_month_day!CB678="",R681,_tag_month_day!CB678/100)</f>
        <v>0.07</v>
      </c>
      <c r="S682" s="417" t="str">
        <f>IF(_tag_month_day!E678="","",_tag_month_day!E678)</f>
        <v/>
      </c>
      <c r="T682" s="417" t="str">
        <f>IF(_tag_month_day!F678="","",_tag_month_day!F678)</f>
        <v/>
      </c>
      <c r="U682" s="418" t="e">
        <f t="shared" si="3873"/>
        <v>#VALUE!</v>
      </c>
      <c r="V682" s="53" t="e">
        <f t="shared" si="3874"/>
        <v>#VALUE!</v>
      </c>
      <c r="W682" s="419" t="str">
        <f>IF(_jhy_month_day!A678="","",_jhy_month_day!A678)</f>
        <v/>
      </c>
      <c r="X682" s="420" t="str">
        <f>IF(_jhy_month_day!B678="","",_jhy_month_day!B678/100)</f>
        <v/>
      </c>
      <c r="Y682" s="420" t="str">
        <f>IF(_jhy_month_day!C678="","",_jhy_month_day!C678/100)</f>
        <v/>
      </c>
      <c r="Z682" s="439">
        <f t="shared" si="3963"/>
        <v>170</v>
      </c>
      <c r="AA682" s="440" t="str">
        <f>IF(_tag_month_day!G678="","",_tag_month_day!G678/100)</f>
        <v/>
      </c>
      <c r="AB682" s="440" t="str">
        <f>IF(_tag_month_day!H678="","",_tag_month_day!H678/100)</f>
        <v/>
      </c>
      <c r="AC682" s="193">
        <f t="shared" si="3920"/>
        <v>1.59963432013121</v>
      </c>
      <c r="AD682" s="441" t="str">
        <f t="shared" si="3921"/>
        <v/>
      </c>
      <c r="AE682" s="442" t="str">
        <f t="shared" si="3922"/>
        <v/>
      </c>
      <c r="AF682" s="443">
        <v>1</v>
      </c>
      <c r="AG682" s="68" t="str">
        <f>IF(_duihao_month_day!A678="","",_duihao_month_day!A678)</f>
        <v/>
      </c>
      <c r="AH682" s="463">
        <f>IF(_gyk_month_day!B678="",AH681,_gyk_month_day!B678)</f>
        <v>820</v>
      </c>
      <c r="AI682" s="464"/>
      <c r="AJ682" s="68" t="str">
        <f>IF(_tag_month_day!I678="","",_tag_month_day!I678)</f>
        <v/>
      </c>
      <c r="AK682" s="465" t="str">
        <f>IF(_tzyy_month_day!A678="","",_tzyy_month_day!A678)</f>
        <v/>
      </c>
      <c r="AL682" s="465" t="str">
        <f>IF(_tzyy_month_day!B678="","",_tzyy_month_day!B678)</f>
        <v/>
      </c>
      <c r="AM682" s="465" t="str">
        <f>IF(_tzyy_month_day!C678="","",_tzyy_month_day!C678)</f>
        <v/>
      </c>
      <c r="AN682" s="466" t="str">
        <f>IF(_tag_month_day!CG678="","",_tag_month_day!CG678)</f>
        <v/>
      </c>
      <c r="AO682" s="466" t="str">
        <f>IF(_tag_month_day!CH678="","",_tag_month_day!CH678)</f>
        <v/>
      </c>
      <c r="AP682" s="486" t="e">
        <f t="shared" si="3923"/>
        <v>#VALUE!</v>
      </c>
      <c r="AQ682" s="487" t="str">
        <f>IF(_tag_month_day!J678="","",_tag_month_day!J678/100)</f>
        <v/>
      </c>
      <c r="AR682" s="488">
        <f t="shared" si="3924"/>
        <v>1.3</v>
      </c>
      <c r="AS682" s="489" t="e">
        <f t="shared" si="3875"/>
        <v>#VALUE!</v>
      </c>
      <c r="AT682" s="489">
        <f t="shared" si="3925"/>
        <v>0</v>
      </c>
      <c r="AU682" s="490" t="str">
        <f>IF(_tag_month_day!K678="","",_tag_month_day!K678)</f>
        <v/>
      </c>
      <c r="AV682" s="491" t="str">
        <f>IF(_tag_month_day!L678="","",_tag_month_day!L678/100)</f>
        <v/>
      </c>
      <c r="AW682" s="420">
        <f t="shared" si="3847"/>
        <v>0</v>
      </c>
      <c r="AX682" s="420">
        <f t="shared" si="3926"/>
        <v>0</v>
      </c>
      <c r="AY682" s="420" t="str">
        <f>IF(_tag_month_day!M678="","",_tag_month_day!M678/100)</f>
        <v/>
      </c>
      <c r="AZ682" s="420" t="str">
        <f>IF(_tag_month_day!N678="","",_tag_month_day!N678/100)</f>
        <v/>
      </c>
      <c r="BA682" s="420" t="str">
        <f>IF(_tag_month_day!O678="","",_tag_month_day!O678/100)</f>
        <v/>
      </c>
      <c r="BB682" s="496" t="str">
        <f>IF(_tag_month_day!P678="","",_tag_month_day!P678/100)</f>
        <v/>
      </c>
      <c r="BC682" s="496">
        <f t="shared" si="3927"/>
        <v>0</v>
      </c>
      <c r="BD682" s="496" t="str">
        <f>IF(_tag_month_day!Q678="","",_tag_month_day!Q678/100)</f>
        <v/>
      </c>
      <c r="BE682" s="510" t="str">
        <f>IF(_tag_month_day!R678="","",_tag_month_day!R678/100)</f>
        <v/>
      </c>
      <c r="BF682" s="413" t="str">
        <f>IF(_tag_month_day!CC678="","",_tag_month_day!CC678/100)</f>
        <v/>
      </c>
      <c r="BG682" s="511" t="e">
        <f t="shared" si="3876"/>
        <v>#VALUE!</v>
      </c>
      <c r="BH682" s="198">
        <f t="shared" si="3877"/>
        <v>0</v>
      </c>
      <c r="BI682" s="512" t="e">
        <f>IF(CX682=0,BI681,(DK682*查询!$R$5+DL682*查询!$Q$5+DM682*查询!$N$5+DN682*查询!$O$5+DO682*查询!$P$5)*AF682/CX682)</f>
        <v>#VALUE!</v>
      </c>
      <c r="BJ682" s="512" t="e">
        <f>IF(CX682=0,BJ681,(DP682*查询!$S$5+DQ682*查询!$T$5+DR682*查询!$U$5)*AF682/CX682)</f>
        <v>#VALUE!</v>
      </c>
      <c r="BK682" s="512">
        <f t="shared" si="3928"/>
        <v>1</v>
      </c>
      <c r="BL682" s="513" t="str">
        <f>IF(_cfyc_month_day!A678="","",_cfyc_month_day!A678)</f>
        <v/>
      </c>
      <c r="BM682" s="513" t="str">
        <f>IF(_cfyc_month_day!B678="","",_cfyc_month_day!B678)</f>
        <v/>
      </c>
      <c r="BN682" s="513" t="str">
        <f>IF(_cfyc_month_day!C678="","",_cfyc_month_day!C678)</f>
        <v/>
      </c>
      <c r="BO682" s="522" t="str">
        <f>IF(_cfyc_month_day!D678="","",_cfyc_month_day!D678)</f>
        <v/>
      </c>
      <c r="BP682" s="522" t="str">
        <f>IF(_cfyc_month_day!E678="","",_cfyc_month_day!E678)</f>
        <v/>
      </c>
      <c r="BQ682" s="522" t="str">
        <f>IF(_cfyc_month_day!F678="","",_cfyc_month_day!F678)</f>
        <v/>
      </c>
      <c r="BR682" s="513" t="str">
        <f>IF(_tag_month_day!T678="","",_tag_month_day!T678)</f>
        <v/>
      </c>
      <c r="BS682" s="513" t="str">
        <f>IF(_tag_month_day!U678="","",_tag_month_day!U678)</f>
        <v/>
      </c>
      <c r="BT682" s="523" t="str">
        <f t="shared" si="3929"/>
        <v/>
      </c>
      <c r="BU682" s="223" t="str">
        <f>IF(_tag_month_day!V678="","",_tag_month_day!V678)</f>
        <v/>
      </c>
      <c r="BV682" s="206" t="str">
        <f>IF(_tag_month_day!W678="","",_tag_month_day!W678)</f>
        <v/>
      </c>
      <c r="BW682" s="540" t="str">
        <f>IF(_tag_month_day!X678="","",_tag_month_day!X678)</f>
        <v/>
      </c>
      <c r="BX682" s="540" t="str">
        <f>IF(_tag_month_day!Y678="","",_tag_month_day!Y678)</f>
        <v/>
      </c>
      <c r="BY682" s="541">
        <f ca="1" t="shared" si="3930"/>
        <v>43645.291666665</v>
      </c>
      <c r="BZ682" s="542"/>
      <c r="CA682" s="562" t="str">
        <f>IF(_jhy2_month_day!A678="","",_jhy2_month_day!A678)</f>
        <v/>
      </c>
      <c r="CB682" s="464" t="str">
        <f>IF(_jhy2_month_day!B678="","",_jhy2_month_day!B678)</f>
        <v/>
      </c>
      <c r="CC682" s="464" t="str">
        <f>IF(_jhy2_month_day!C678="","",_jhy2_month_day!C678)</f>
        <v/>
      </c>
      <c r="CD682" s="464" t="str">
        <f>IF(_jhy2_month_day!D678="","",_jhy2_month_day!D678)</f>
        <v/>
      </c>
      <c r="CE682" s="464" t="str">
        <f>IF(_jhy2_month_day!E678="","",_jhy2_month_day!E678)</f>
        <v/>
      </c>
      <c r="CF682" s="464" t="str">
        <f>IF(_jhy2_month_day!F678="","",_jhy2_month_day!F678)</f>
        <v/>
      </c>
      <c r="CG682" s="464" t="str">
        <f>IF(_jhy2_month_day!G678="","",_jhy2_month_day!G678)</f>
        <v/>
      </c>
      <c r="CH682" s="464" t="str">
        <f>IF(_jhy2_month_day!H678="","",_jhy2_month_day!H678)</f>
        <v/>
      </c>
      <c r="CI682" s="464" t="str">
        <f>IF(_jhy2_month_day!I678="","",_jhy2_month_day!I678)</f>
        <v/>
      </c>
      <c r="CJ682" s="464" t="str">
        <f>IF(_jhy2_month_day!J678="","",_jhy2_month_day!J678)</f>
        <v/>
      </c>
      <c r="CK682" s="464" t="str">
        <f>IF(_jhy2_month_day!K678="","",_jhy2_month_day!K678)</f>
        <v/>
      </c>
      <c r="CL682" s="562" t="str">
        <f>IF(_jhy2_month_day!L678="","",_jhy2_month_day!L678)</f>
        <v/>
      </c>
      <c r="CM682" s="562" t="str">
        <f>IF(_jhy2_month_day!M678="","",_jhy2_month_day!M678)</f>
        <v/>
      </c>
      <c r="CN682" s="562" t="str">
        <f>IF(_jhy2_month_day!N678="","",_jhy2_month_day!N678)</f>
        <v/>
      </c>
      <c r="CO682" s="562" t="str">
        <f>IF(_jhy2_month_day!O678="","",_jhy2_month_day!O678)</f>
        <v/>
      </c>
      <c r="CP682" s="562" t="str">
        <f>IF(_jhy2_month_day!P678="","",_jhy2_month_day!P678)</f>
        <v/>
      </c>
      <c r="CQ682" s="562" t="str">
        <f>IF(_jhy2_month_day!Q678="","",_jhy2_month_day!Q678)</f>
        <v/>
      </c>
      <c r="CR682" s="563" t="str">
        <f>IF(_jhy2_month_day!R678="","",_jhy2_month_day!R678)</f>
        <v/>
      </c>
      <c r="CS682" s="576" t="str">
        <f>IF(_jhy2_month_day!S678="","",_jhy2_month_day!S678)</f>
        <v/>
      </c>
      <c r="CT682" s="562" t="str">
        <f>IF(_jhy2_month_day!T678="","",_jhy2_month_day!T678)</f>
        <v/>
      </c>
      <c r="CU682" s="577" t="e">
        <f t="shared" si="3878"/>
        <v>#VALUE!</v>
      </c>
      <c r="CV682" s="198" t="e">
        <f t="shared" si="3879"/>
        <v>#VALUE!</v>
      </c>
      <c r="CW682" s="192" t="e">
        <f t="shared" si="3880"/>
        <v>#VALUE!</v>
      </c>
      <c r="CX682" s="192" t="e">
        <f t="shared" si="3881"/>
        <v>#VALUE!</v>
      </c>
      <c r="CY682" s="202" t="e">
        <f t="shared" si="3882"/>
        <v>#VALUE!</v>
      </c>
      <c r="CZ682" s="192" t="e">
        <f t="shared" ref="CZ682:DI682" si="4124">$AJ682*EF682</f>
        <v>#VALUE!</v>
      </c>
      <c r="DA682" s="192" t="e">
        <f t="shared" si="4124"/>
        <v>#VALUE!</v>
      </c>
      <c r="DB682" s="192" t="e">
        <f t="shared" si="4124"/>
        <v>#VALUE!</v>
      </c>
      <c r="DC682" s="192" t="e">
        <f t="shared" si="4124"/>
        <v>#VALUE!</v>
      </c>
      <c r="DD682" s="192" t="e">
        <f t="shared" si="4124"/>
        <v>#VALUE!</v>
      </c>
      <c r="DE682" s="192" t="e">
        <f t="shared" si="4124"/>
        <v>#VALUE!</v>
      </c>
      <c r="DF682" s="192" t="e">
        <f t="shared" si="4124"/>
        <v>#VALUE!</v>
      </c>
      <c r="DG682" s="192" t="e">
        <f t="shared" si="4124"/>
        <v>#VALUE!</v>
      </c>
      <c r="DH682" s="192" t="e">
        <f t="shared" si="4124"/>
        <v>#VALUE!</v>
      </c>
      <c r="DI682" s="192" t="e">
        <f t="shared" si="4124"/>
        <v>#VALUE!</v>
      </c>
      <c r="DJ682" s="192" t="e">
        <f t="shared" si="3884"/>
        <v>#VALUE!</v>
      </c>
      <c r="DK682" s="192" t="e">
        <f t="shared" si="3885"/>
        <v>#VALUE!</v>
      </c>
      <c r="DL682" s="192" t="e">
        <f t="shared" si="3886"/>
        <v>#VALUE!</v>
      </c>
      <c r="DM682" s="192" t="e">
        <f t="shared" si="3887"/>
        <v>#VALUE!</v>
      </c>
      <c r="DN682" s="192" t="e">
        <f t="shared" si="3888"/>
        <v>#VALUE!</v>
      </c>
      <c r="DO682" s="192" t="e">
        <f t="shared" si="3889"/>
        <v>#VALUE!</v>
      </c>
      <c r="DP682" s="192" t="e">
        <f t="shared" si="3890"/>
        <v>#VALUE!</v>
      </c>
      <c r="DQ682" s="192" t="e">
        <f t="shared" si="3891"/>
        <v>#VALUE!</v>
      </c>
      <c r="DR682" s="192" t="e">
        <f t="shared" si="3892"/>
        <v>#VALUE!</v>
      </c>
      <c r="DS682" s="192" t="e">
        <f t="shared" si="3893"/>
        <v>#VALUE!</v>
      </c>
      <c r="DT682" s="192" t="e">
        <f t="shared" si="3894"/>
        <v>#VALUE!</v>
      </c>
      <c r="DU682" s="192" t="e">
        <f t="shared" si="3895"/>
        <v>#VALUE!</v>
      </c>
      <c r="DV682" s="198" t="e">
        <f t="shared" si="3896"/>
        <v>#VALUE!</v>
      </c>
      <c r="DW682" s="198" t="e">
        <f t="shared" si="3897"/>
        <v>#DIV/0!</v>
      </c>
      <c r="DX682" s="198" t="e">
        <f t="shared" si="3898"/>
        <v>#DIV/0!</v>
      </c>
      <c r="DY682" s="198" t="e">
        <f t="shared" si="3899"/>
        <v>#VALUE!</v>
      </c>
      <c r="DZ682" s="198" t="e">
        <f t="shared" si="3900"/>
        <v>#VALUE!</v>
      </c>
      <c r="EA682" s="198" t="e">
        <f t="shared" si="3901"/>
        <v>#VALUE!</v>
      </c>
      <c r="EB682" s="198" t="e">
        <f t="shared" si="3902"/>
        <v>#VALUE!</v>
      </c>
      <c r="EC682" s="198" t="e">
        <f t="shared" si="3903"/>
        <v>#DIV/0!</v>
      </c>
      <c r="ED682" s="198" t="e">
        <f t="shared" si="3904"/>
        <v>#VALUE!</v>
      </c>
      <c r="EE682" s="198" t="e">
        <f t="shared" si="3905"/>
        <v>#VALUE!</v>
      </c>
      <c r="EF682" s="198" t="e">
        <f t="shared" ref="EF682:EO682" si="4125">DV682/SUM($DV682:$EE682)</f>
        <v>#VALUE!</v>
      </c>
      <c r="EG682" s="198" t="e">
        <f t="shared" si="4125"/>
        <v>#DIV/0!</v>
      </c>
      <c r="EH682" s="198" t="e">
        <f t="shared" si="4125"/>
        <v>#DIV/0!</v>
      </c>
      <c r="EI682" s="198" t="e">
        <f t="shared" si="4125"/>
        <v>#VALUE!</v>
      </c>
      <c r="EJ682" s="198" t="e">
        <f t="shared" si="4125"/>
        <v>#VALUE!</v>
      </c>
      <c r="EK682" s="198" t="e">
        <f t="shared" si="4125"/>
        <v>#VALUE!</v>
      </c>
      <c r="EL682" s="198" t="e">
        <f t="shared" si="4125"/>
        <v>#VALUE!</v>
      </c>
      <c r="EM682" s="198" t="e">
        <f t="shared" si="4125"/>
        <v>#DIV/0!</v>
      </c>
      <c r="EN682" s="198" t="e">
        <f t="shared" si="4125"/>
        <v>#VALUE!</v>
      </c>
      <c r="EO682" s="198" t="e">
        <f t="shared" si="4125"/>
        <v>#VALUE!</v>
      </c>
      <c r="EP682" s="511">
        <f t="shared" ref="EP682:EW682" si="4126">EP681</f>
        <v>0.08</v>
      </c>
      <c r="EQ682" s="511">
        <f t="shared" si="4126"/>
        <v>0.015</v>
      </c>
      <c r="ER682" s="511">
        <f t="shared" si="4126"/>
        <v>0.015</v>
      </c>
      <c r="ES682" s="511">
        <f t="shared" si="4126"/>
        <v>0.015</v>
      </c>
      <c r="ET682" s="511">
        <f t="shared" si="4126"/>
        <v>0.015</v>
      </c>
      <c r="EU682" s="511">
        <f t="shared" si="4126"/>
        <v>0.09</v>
      </c>
      <c r="EV682" s="511">
        <f t="shared" si="4126"/>
        <v>0.09</v>
      </c>
      <c r="EW682" s="511">
        <f t="shared" si="4126"/>
        <v>0.09</v>
      </c>
      <c r="EX682" s="420" t="str">
        <f>IF(_tag_month_day!AS678="","",_tag_month_day!AS678/100)</f>
        <v/>
      </c>
      <c r="EY682" s="420" t="str">
        <f>IF(_tag_month_day!AT678="","",_tag_month_day!AT678/100)</f>
        <v/>
      </c>
      <c r="EZ682" s="420" t="str">
        <f>IF(_tag_month_day!AU678="","",_tag_month_day!AU678/100)</f>
        <v/>
      </c>
      <c r="FA682" s="420" t="str">
        <f>IF(_tag_month_day!AV678="","",_tag_month_day!AV678/100)</f>
        <v/>
      </c>
      <c r="FB682" s="420" t="str">
        <f>IF(_tag_month_day!AW678="","",_tag_month_day!AW678/100)</f>
        <v/>
      </c>
      <c r="FC682" s="420" t="str">
        <f>IF(_tag_month_day!AX678="","",_tag_month_day!AX678/100)</f>
        <v/>
      </c>
      <c r="FD682" s="510">
        <f t="shared" si="3934"/>
        <v>0.33</v>
      </c>
      <c r="FE682" s="510">
        <f t="shared" si="3935"/>
        <v>0.19</v>
      </c>
      <c r="FF682" s="510">
        <f t="shared" si="3936"/>
        <v>0.003</v>
      </c>
      <c r="FG682" s="510">
        <f t="shared" si="3937"/>
        <v>0</v>
      </c>
      <c r="FH682" s="603">
        <f t="shared" si="3938"/>
        <v>0.0001</v>
      </c>
      <c r="FI682" s="510">
        <f t="shared" ref="FI682:FR682" si="4127">FI681</f>
        <v>0.41</v>
      </c>
      <c r="FJ682" s="510">
        <f t="shared" si="4127"/>
        <v>0.11</v>
      </c>
      <c r="FK682" s="510">
        <f t="shared" si="4127"/>
        <v>0.015</v>
      </c>
      <c r="FL682" s="510">
        <f t="shared" si="4127"/>
        <v>0</v>
      </c>
      <c r="FM682" s="603">
        <f t="shared" si="4127"/>
        <v>0.0001</v>
      </c>
      <c r="FN682" s="510" t="str">
        <f>IF(_tag_month_day!AY678="","",_tag_month_day!AY678/100)</f>
        <v/>
      </c>
      <c r="FO682" s="510" t="str">
        <f>IF(_tag_month_day!AZ678="","",_tag_month_day!AZ678/100)</f>
        <v/>
      </c>
      <c r="FP682" s="510" t="str">
        <f>IF(_tag_month_day!BA678="","",_tag_month_day!BA678/100)</f>
        <v/>
      </c>
      <c r="FQ682" s="510" t="str">
        <f>IF(_tag_month_day!BB678="","",_tag_month_day!BB678/100)</f>
        <v/>
      </c>
      <c r="FR682" s="603" t="str">
        <f>IF(_tag_month_day!BC678="","",_tag_month_day!BC678/100)</f>
        <v/>
      </c>
      <c r="FS682" s="510" t="str">
        <f>IF(_tag_month_day!BD678="","",_tag_month_day!BD678/100)</f>
        <v/>
      </c>
      <c r="FT682" s="510" t="str">
        <f>IF(_tag_month_day!BE678="","",_tag_month_day!BE678/100)</f>
        <v/>
      </c>
      <c r="FU682" s="510" t="str">
        <f>IF(_tag_month_day!BF678="","",_tag_month_day!BF678/100)</f>
        <v/>
      </c>
      <c r="FV682" s="510" t="str">
        <f>IF(_tag_month_day!BG678="","",_tag_month_day!BG678/100)</f>
        <v/>
      </c>
      <c r="FW682" s="603" t="str">
        <f>IF(_tag_month_day!BH678="","",_tag_month_day!BH678/100)</f>
        <v/>
      </c>
      <c r="FX682" s="510" t="str">
        <f>IF(_tag_month_day!BI678="","",_tag_month_day!BI678/100)</f>
        <v/>
      </c>
      <c r="FY682" s="510" t="str">
        <f>IF(_tag_month_day!BJ678="","",_tag_month_day!BJ678/100)</f>
        <v/>
      </c>
      <c r="FZ682" s="605" t="str">
        <f>IF(_tag_month_day!BK678="","",_tag_month_day!BK678/100)</f>
        <v/>
      </c>
      <c r="GA682" s="510" t="str">
        <f>IF(_tag_month_day!BL678="","",_tag_month_day!BL678/100)</f>
        <v/>
      </c>
      <c r="GB682" s="603" t="str">
        <f>IF(_tag_month_day!BM678="","",_tag_month_day!BM678/100)</f>
        <v/>
      </c>
      <c r="GC682" s="420" t="str">
        <f>IF(_tag_month_day!BN678="","",_tag_month_day!BN678/100)</f>
        <v/>
      </c>
      <c r="GD682" s="420" t="str">
        <f>IF(_tag_month_day!BO678="","",_tag_month_day!BO678/100)</f>
        <v/>
      </c>
      <c r="GE682" s="420" t="str">
        <f>IF(_tag_month_day!BP678="","",_tag_month_day!BP678/100)</f>
        <v/>
      </c>
      <c r="GF682" s="420" t="str">
        <f>IF(_tag_month_day!BQ678="","",_tag_month_day!BQ678/100)</f>
        <v/>
      </c>
      <c r="GG682" s="420" t="str">
        <f>IF(_tag_month_day!BR678="","",_tag_month_day!BR678/100)</f>
        <v/>
      </c>
      <c r="GH682" s="420" t="str">
        <f>IF(_tag_month_day!BS678="","",_tag_month_day!BS678/100)</f>
        <v/>
      </c>
      <c r="GI682" s="603" t="str">
        <f>IF(_tag_month_day!BT678="","",_tag_month_day!BT678/100)</f>
        <v/>
      </c>
      <c r="GJ682" s="612" t="str">
        <f>IF(_tag_month_day!BU678="","",_tag_month_day!BU678/100)</f>
        <v/>
      </c>
      <c r="GK682" s="620" t="str">
        <f>IF(_tag_month_day!BV678="",IF(_rlcf_month_day!A$2="","",_rlcf_month_day!A$2/100),_tag_month_day!BV678/100)</f>
        <v/>
      </c>
      <c r="GL682" s="620" t="str">
        <f>IF(_tag_month_day!BW678="",IF(_rlcf_month_day!B$2="","",_rlcf_month_day!B$2/100),_tag_month_day!BW678/100)</f>
        <v/>
      </c>
      <c r="GM682" s="621" t="str">
        <f>IF(_tag_month_day!BX678="",IF(_rlcf_month_day!C$2="","",_rlcf_month_day!C$2/100),_tag_month_day!BX678/100)</f>
        <v/>
      </c>
      <c r="GN682" s="620" t="str">
        <f>IF(_tag_month_day!BV678="",IF(_rlcf_month_day!A$2="","",_rlcf_month_day!A$2/100),_tag_month_day!BV678/100)</f>
        <v/>
      </c>
      <c r="GO682" s="620" t="str">
        <f>IF(_tag_month_day!BW678="",IF(_rlcf_month_day!B$2="","",_rlcf_month_day!B$2/100),_tag_month_day!BW678/100)</f>
        <v/>
      </c>
      <c r="GP682" s="620" t="str">
        <f>IF(_tag_month_day!CD678="",IF(_rlcf_month_day!E$2="","",_rlcf_month_day!E$2/100),_tag_month_day!CD678/100)</f>
        <v/>
      </c>
      <c r="GQ682" s="620" t="str">
        <f>IF(_tag_month_day!CE678="",IF(_rlcf_month_day!F$2="","",_rlcf_month_day!F$2/100),_tag_month_day!CE678/100)</f>
        <v/>
      </c>
      <c r="GR682" s="621" t="str">
        <f>IF(_tag_month_day!CF678="",IF(_rlcf_month_day!G$2="","",_rlcf_month_day!G$2/100),_tag_month_day!CF678/100)</f>
        <v/>
      </c>
      <c r="GS682" s="626">
        <f t="shared" ref="GS682:HH682" si="4128">GS681</f>
        <v>0.953</v>
      </c>
      <c r="GT682" s="626">
        <f t="shared" si="4128"/>
        <v>0.55</v>
      </c>
      <c r="GU682" s="626">
        <f t="shared" si="4128"/>
        <v>0.55</v>
      </c>
      <c r="GV682" s="626">
        <f t="shared" si="4128"/>
        <v>0.55</v>
      </c>
      <c r="GW682" s="626">
        <f t="shared" si="4128"/>
        <v>0.5</v>
      </c>
      <c r="GX682" s="626">
        <f t="shared" si="4128"/>
        <v>0.935</v>
      </c>
      <c r="GY682" s="626">
        <f t="shared" si="4128"/>
        <v>0.15</v>
      </c>
      <c r="GZ682" s="626">
        <f t="shared" si="4128"/>
        <v>1</v>
      </c>
      <c r="HA682" s="632">
        <f t="shared" si="4128"/>
        <v>0.047</v>
      </c>
      <c r="HB682" s="632">
        <f t="shared" si="4128"/>
        <v>0.45</v>
      </c>
      <c r="HC682" s="632">
        <f t="shared" si="4128"/>
        <v>0.45</v>
      </c>
      <c r="HD682" s="632">
        <f t="shared" si="4128"/>
        <v>0.45</v>
      </c>
      <c r="HE682" s="632">
        <f t="shared" si="4128"/>
        <v>0.5</v>
      </c>
      <c r="HF682" s="632">
        <f t="shared" si="4128"/>
        <v>0.065</v>
      </c>
      <c r="HG682" s="632">
        <f t="shared" si="4128"/>
        <v>0.85</v>
      </c>
      <c r="HH682" s="632">
        <f t="shared" si="4128"/>
        <v>0</v>
      </c>
      <c r="HI682" s="68">
        <f t="shared" si="3910"/>
        <v>0</v>
      </c>
      <c r="HJ682" s="68" t="e">
        <f t="shared" si="3941"/>
        <v>#VALUE!</v>
      </c>
      <c r="HK682" s="202">
        <f t="shared" si="3942"/>
        <v>0.85</v>
      </c>
      <c r="HL682" s="464">
        <f t="shared" si="3943"/>
        <v>550000</v>
      </c>
      <c r="HM682" s="464">
        <f t="shared" si="3944"/>
        <v>480000</v>
      </c>
      <c r="HN682" s="192" t="e">
        <f t="shared" si="3911"/>
        <v>#VALUE!</v>
      </c>
      <c r="HO682" s="192" t="e">
        <f>HN682*HK682*$HO$2/HL682*1000000</f>
        <v>#VALUE!</v>
      </c>
      <c r="HP682" s="192" t="e">
        <f>HN682*HK682*$HP$2/HM682*1000000</f>
        <v>#VALUE!</v>
      </c>
    </row>
    <row r="683" customFormat="1" spans="1:224">
      <c r="A683" s="381">
        <v>678</v>
      </c>
      <c r="B683" s="54">
        <f ca="1" t="shared" si="3945"/>
        <v>43645</v>
      </c>
      <c r="C683" s="57">
        <f t="shared" si="3946"/>
        <v>0.0416666666666667</v>
      </c>
      <c r="D683" s="68" t="str">
        <f ca="1" t="shared" si="3912"/>
        <v>夜班</v>
      </c>
      <c r="E683" s="68" t="str">
        <f ca="1" t="shared" si="3913"/>
        <v>丁</v>
      </c>
      <c r="F683" s="68">
        <f ca="1">SUMPRODUCT((成本日报!$A$3:$A$95=计划!B683)*(成本日报!$B$3:$B$95=计划!$D683),成本日报!$C$3:$C$95)</f>
        <v>4</v>
      </c>
      <c r="G683" s="382">
        <f ca="1" t="shared" si="3947"/>
        <v>43645.2083333317</v>
      </c>
      <c r="H683" s="382">
        <f ca="1" t="shared" si="3914"/>
        <v>43645.2152777761</v>
      </c>
      <c r="I683" s="382">
        <f ca="1" t="shared" si="3915"/>
        <v>43645.2208333317</v>
      </c>
      <c r="J683" s="382">
        <f ca="1" t="shared" si="3916"/>
        <v>43645.2499999984</v>
      </c>
      <c r="K683" s="382">
        <f ca="1" t="shared" si="3917"/>
        <v>43645.3124999984</v>
      </c>
      <c r="L683" s="382">
        <f ca="1" t="shared" si="3918"/>
        <v>43645.3333333317</v>
      </c>
      <c r="M683" s="398" t="str">
        <f>IF(_tag_month_day!A679="","",_tag_month_day!A679)</f>
        <v/>
      </c>
      <c r="N683" s="398" t="str">
        <f>IF(_tag_month_day!B679="","",_tag_month_day!B679)</f>
        <v/>
      </c>
      <c r="O683" s="399" t="e">
        <f t="shared" si="3919"/>
        <v>#VALUE!</v>
      </c>
      <c r="P683" s="398" t="str">
        <f>IF(_tag_month_day!C679="","",_tag_month_day!C679)</f>
        <v/>
      </c>
      <c r="Q683" s="398" t="str">
        <f>IF(_tag_month_day!D679="","",_tag_month_day!D679)</f>
        <v/>
      </c>
      <c r="R683" s="416">
        <f>IF(_tag_month_day!CB679="",R682,_tag_month_day!CB679/100)</f>
        <v>0.07</v>
      </c>
      <c r="S683" s="417" t="str">
        <f>IF(_tag_month_day!E679="","",_tag_month_day!E679)</f>
        <v/>
      </c>
      <c r="T683" s="417" t="str">
        <f>IF(_tag_month_day!F679="","",_tag_month_day!F679)</f>
        <v/>
      </c>
      <c r="U683" s="418" t="e">
        <f t="shared" si="3873"/>
        <v>#VALUE!</v>
      </c>
      <c r="V683" s="53" t="e">
        <f t="shared" si="3874"/>
        <v>#VALUE!</v>
      </c>
      <c r="W683" s="419" t="str">
        <f>IF(_jhy_month_day!A679="","",_jhy_month_day!A679)</f>
        <v/>
      </c>
      <c r="X683" s="420" t="str">
        <f>IF(_jhy_month_day!B679="","",_jhy_month_day!B679/100)</f>
        <v/>
      </c>
      <c r="Y683" s="420" t="str">
        <f>IF(_jhy_month_day!C679="","",_jhy_month_day!C679/100)</f>
        <v/>
      </c>
      <c r="Z683" s="439">
        <f t="shared" si="3963"/>
        <v>170</v>
      </c>
      <c r="AA683" s="440" t="str">
        <f>IF(_tag_month_day!G679="","",_tag_month_day!G679/100)</f>
        <v/>
      </c>
      <c r="AB683" s="440" t="str">
        <f>IF(_tag_month_day!H679="","",_tag_month_day!H679/100)</f>
        <v/>
      </c>
      <c r="AC683" s="193">
        <f t="shared" si="3920"/>
        <v>1.59963432013121</v>
      </c>
      <c r="AD683" s="441" t="str">
        <f t="shared" si="3921"/>
        <v/>
      </c>
      <c r="AE683" s="442" t="str">
        <f t="shared" si="3922"/>
        <v/>
      </c>
      <c r="AF683" s="443">
        <v>1</v>
      </c>
      <c r="AG683" s="68" t="str">
        <f>IF(_duihao_month_day!A679="","",_duihao_month_day!A679)</f>
        <v/>
      </c>
      <c r="AH683" s="463">
        <f>IF(_gyk_month_day!B679="",AH682,_gyk_month_day!B679)</f>
        <v>820</v>
      </c>
      <c r="AI683" s="464"/>
      <c r="AJ683" s="68" t="str">
        <f>IF(_tag_month_day!I679="","",_tag_month_day!I679)</f>
        <v/>
      </c>
      <c r="AK683" s="465" t="str">
        <f>IF(_tzyy_month_day!A679="","",_tzyy_month_day!A679)</f>
        <v/>
      </c>
      <c r="AL683" s="465" t="str">
        <f>IF(_tzyy_month_day!B679="","",_tzyy_month_day!B679)</f>
        <v/>
      </c>
      <c r="AM683" s="465" t="str">
        <f>IF(_tzyy_month_day!C679="","",_tzyy_month_day!C679)</f>
        <v/>
      </c>
      <c r="AN683" s="466" t="str">
        <f>IF(_tag_month_day!CG679="","",_tag_month_day!CG679)</f>
        <v/>
      </c>
      <c r="AO683" s="466" t="str">
        <f>IF(_tag_month_day!CH679="","",_tag_month_day!CH679)</f>
        <v/>
      </c>
      <c r="AP683" s="486" t="e">
        <f t="shared" si="3923"/>
        <v>#VALUE!</v>
      </c>
      <c r="AQ683" s="487" t="str">
        <f>IF(_tag_month_day!J679="","",_tag_month_day!J679/100)</f>
        <v/>
      </c>
      <c r="AR683" s="488">
        <f t="shared" si="3924"/>
        <v>1.3</v>
      </c>
      <c r="AS683" s="489" t="e">
        <f t="shared" si="3875"/>
        <v>#VALUE!</v>
      </c>
      <c r="AT683" s="489">
        <f t="shared" si="3925"/>
        <v>0</v>
      </c>
      <c r="AU683" s="490" t="str">
        <f>IF(_tag_month_day!K679="","",_tag_month_day!K679)</f>
        <v/>
      </c>
      <c r="AV683" s="491" t="str">
        <f>IF(_tag_month_day!L679="","",_tag_month_day!L679/100)</f>
        <v/>
      </c>
      <c r="AW683" s="420">
        <f t="shared" si="3847"/>
        <v>0</v>
      </c>
      <c r="AX683" s="420">
        <f t="shared" si="3926"/>
        <v>0</v>
      </c>
      <c r="AY683" s="420" t="str">
        <f>IF(_tag_month_day!M679="","",_tag_month_day!M679/100)</f>
        <v/>
      </c>
      <c r="AZ683" s="420" t="str">
        <f>IF(_tag_month_day!N679="","",_tag_month_day!N679/100)</f>
        <v/>
      </c>
      <c r="BA683" s="420" t="str">
        <f>IF(_tag_month_day!O679="","",_tag_month_day!O679/100)</f>
        <v/>
      </c>
      <c r="BB683" s="496" t="str">
        <f>IF(_tag_month_day!P679="","",_tag_month_day!P679/100)</f>
        <v/>
      </c>
      <c r="BC683" s="496">
        <f t="shared" si="3927"/>
        <v>0</v>
      </c>
      <c r="BD683" s="496" t="str">
        <f>IF(_tag_month_day!Q679="","",_tag_month_day!Q679/100)</f>
        <v/>
      </c>
      <c r="BE683" s="510" t="str">
        <f>IF(_tag_month_day!R679="","",_tag_month_day!R679/100)</f>
        <v/>
      </c>
      <c r="BF683" s="413" t="str">
        <f>IF(_tag_month_day!CC679="","",_tag_month_day!CC679/100)</f>
        <v/>
      </c>
      <c r="BG683" s="511" t="e">
        <f t="shared" si="3876"/>
        <v>#VALUE!</v>
      </c>
      <c r="BH683" s="198">
        <f t="shared" si="3877"/>
        <v>0</v>
      </c>
      <c r="BI683" s="512" t="e">
        <f>IF(CX683=0,BI682,(DK683*查询!$R$5+DL683*查询!$Q$5+DM683*查询!$N$5+DN683*查询!$O$5+DO683*查询!$P$5)*AF683/CX683)</f>
        <v>#VALUE!</v>
      </c>
      <c r="BJ683" s="512" t="e">
        <f>IF(CX683=0,BJ682,(DP683*查询!$S$5+DQ683*查询!$T$5+DR683*查询!$U$5)*AF683/CX683)</f>
        <v>#VALUE!</v>
      </c>
      <c r="BK683" s="512">
        <f t="shared" si="3928"/>
        <v>1</v>
      </c>
      <c r="BL683" s="513" t="str">
        <f>IF(_cfyc_month_day!A679="","",_cfyc_month_day!A679)</f>
        <v/>
      </c>
      <c r="BM683" s="513" t="str">
        <f>IF(_cfyc_month_day!B679="","",_cfyc_month_day!B679)</f>
        <v/>
      </c>
      <c r="BN683" s="513" t="str">
        <f>IF(_cfyc_month_day!C679="","",_cfyc_month_day!C679)</f>
        <v/>
      </c>
      <c r="BO683" s="522" t="str">
        <f>IF(_cfyc_month_day!D679="","",_cfyc_month_day!D679)</f>
        <v/>
      </c>
      <c r="BP683" s="522" t="str">
        <f>IF(_cfyc_month_day!E679="","",_cfyc_month_day!E679)</f>
        <v/>
      </c>
      <c r="BQ683" s="522" t="str">
        <f>IF(_cfyc_month_day!F679="","",_cfyc_month_day!F679)</f>
        <v/>
      </c>
      <c r="BR683" s="513" t="str">
        <f>IF(_tag_month_day!T679="","",_tag_month_day!T679)</f>
        <v/>
      </c>
      <c r="BS683" s="513" t="str">
        <f>IF(_tag_month_day!U679="","",_tag_month_day!U679)</f>
        <v/>
      </c>
      <c r="BT683" s="523" t="str">
        <f t="shared" si="3929"/>
        <v/>
      </c>
      <c r="BU683" s="223" t="str">
        <f>IF(_tag_month_day!V679="","",_tag_month_day!V679)</f>
        <v/>
      </c>
      <c r="BV683" s="206" t="str">
        <f>IF(_tag_month_day!W679="","",_tag_month_day!W679)</f>
        <v/>
      </c>
      <c r="BW683" s="540" t="str">
        <f>IF(_tag_month_day!X679="","",_tag_month_day!X679)</f>
        <v/>
      </c>
      <c r="BX683" s="540" t="str">
        <f>IF(_tag_month_day!Y679="","",_tag_month_day!Y679)</f>
        <v/>
      </c>
      <c r="BY683" s="541">
        <f ca="1" t="shared" si="3930"/>
        <v>43645.3333333317</v>
      </c>
      <c r="BZ683" s="542"/>
      <c r="CA683" s="562" t="str">
        <f>IF(_jhy2_month_day!A679="","",_jhy2_month_day!A679)</f>
        <v/>
      </c>
      <c r="CB683" s="464" t="str">
        <f>IF(_jhy2_month_day!B679="","",_jhy2_month_day!B679)</f>
        <v/>
      </c>
      <c r="CC683" s="464" t="str">
        <f>IF(_jhy2_month_day!C679="","",_jhy2_month_day!C679)</f>
        <v/>
      </c>
      <c r="CD683" s="464" t="str">
        <f>IF(_jhy2_month_day!D679="","",_jhy2_month_day!D679)</f>
        <v/>
      </c>
      <c r="CE683" s="464" t="str">
        <f>IF(_jhy2_month_day!E679="","",_jhy2_month_day!E679)</f>
        <v/>
      </c>
      <c r="CF683" s="464" t="str">
        <f>IF(_jhy2_month_day!F679="","",_jhy2_month_day!F679)</f>
        <v/>
      </c>
      <c r="CG683" s="464" t="str">
        <f>IF(_jhy2_month_day!G679="","",_jhy2_month_day!G679)</f>
        <v/>
      </c>
      <c r="CH683" s="464" t="str">
        <f>IF(_jhy2_month_day!H679="","",_jhy2_month_day!H679)</f>
        <v/>
      </c>
      <c r="CI683" s="464" t="str">
        <f>IF(_jhy2_month_day!I679="","",_jhy2_month_day!I679)</f>
        <v/>
      </c>
      <c r="CJ683" s="464" t="str">
        <f>IF(_jhy2_month_day!J679="","",_jhy2_month_day!J679)</f>
        <v/>
      </c>
      <c r="CK683" s="464" t="str">
        <f>IF(_jhy2_month_day!K679="","",_jhy2_month_day!K679)</f>
        <v/>
      </c>
      <c r="CL683" s="562" t="str">
        <f>IF(_jhy2_month_day!L679="","",_jhy2_month_day!L679)</f>
        <v/>
      </c>
      <c r="CM683" s="562" t="str">
        <f>IF(_jhy2_month_day!M679="","",_jhy2_month_day!M679)</f>
        <v/>
      </c>
      <c r="CN683" s="562" t="str">
        <f>IF(_jhy2_month_day!N679="","",_jhy2_month_day!N679)</f>
        <v/>
      </c>
      <c r="CO683" s="562" t="str">
        <f>IF(_jhy2_month_day!O679="","",_jhy2_month_day!O679)</f>
        <v/>
      </c>
      <c r="CP683" s="562" t="str">
        <f>IF(_jhy2_month_day!P679="","",_jhy2_month_day!P679)</f>
        <v/>
      </c>
      <c r="CQ683" s="562" t="str">
        <f>IF(_jhy2_month_day!Q679="","",_jhy2_month_day!Q679)</f>
        <v/>
      </c>
      <c r="CR683" s="563" t="str">
        <f>IF(_jhy2_month_day!R679="","",_jhy2_month_day!R679)</f>
        <v/>
      </c>
      <c r="CS683" s="576" t="str">
        <f>IF(_jhy2_month_day!S679="","",_jhy2_month_day!S679)</f>
        <v/>
      </c>
      <c r="CT683" s="562" t="str">
        <f>IF(_jhy2_month_day!T679="","",_jhy2_month_day!T679)</f>
        <v/>
      </c>
      <c r="CU683" s="577" t="e">
        <f t="shared" si="3878"/>
        <v>#VALUE!</v>
      </c>
      <c r="CV683" s="198" t="e">
        <f t="shared" si="3879"/>
        <v>#VALUE!</v>
      </c>
      <c r="CW683" s="192" t="e">
        <f t="shared" si="3880"/>
        <v>#VALUE!</v>
      </c>
      <c r="CX683" s="192" t="e">
        <f t="shared" si="3881"/>
        <v>#VALUE!</v>
      </c>
      <c r="CY683" s="202" t="e">
        <f t="shared" si="3882"/>
        <v>#VALUE!</v>
      </c>
      <c r="CZ683" s="192" t="e">
        <f t="shared" ref="CZ683:DI683" si="4129">$AJ683*EF683</f>
        <v>#VALUE!</v>
      </c>
      <c r="DA683" s="192" t="e">
        <f t="shared" si="4129"/>
        <v>#VALUE!</v>
      </c>
      <c r="DB683" s="192" t="e">
        <f t="shared" si="4129"/>
        <v>#VALUE!</v>
      </c>
      <c r="DC683" s="192" t="e">
        <f t="shared" si="4129"/>
        <v>#VALUE!</v>
      </c>
      <c r="DD683" s="192" t="e">
        <f t="shared" si="4129"/>
        <v>#VALUE!</v>
      </c>
      <c r="DE683" s="192" t="e">
        <f t="shared" si="4129"/>
        <v>#VALUE!</v>
      </c>
      <c r="DF683" s="192" t="e">
        <f t="shared" si="4129"/>
        <v>#VALUE!</v>
      </c>
      <c r="DG683" s="192" t="e">
        <f t="shared" si="4129"/>
        <v>#VALUE!</v>
      </c>
      <c r="DH683" s="192" t="e">
        <f t="shared" si="4129"/>
        <v>#VALUE!</v>
      </c>
      <c r="DI683" s="192" t="e">
        <f t="shared" si="4129"/>
        <v>#VALUE!</v>
      </c>
      <c r="DJ683" s="192" t="e">
        <f t="shared" si="3884"/>
        <v>#VALUE!</v>
      </c>
      <c r="DK683" s="192" t="e">
        <f t="shared" si="3885"/>
        <v>#VALUE!</v>
      </c>
      <c r="DL683" s="192" t="e">
        <f t="shared" si="3886"/>
        <v>#VALUE!</v>
      </c>
      <c r="DM683" s="192" t="e">
        <f t="shared" si="3887"/>
        <v>#VALUE!</v>
      </c>
      <c r="DN683" s="192" t="e">
        <f t="shared" si="3888"/>
        <v>#VALUE!</v>
      </c>
      <c r="DO683" s="192" t="e">
        <f t="shared" si="3889"/>
        <v>#VALUE!</v>
      </c>
      <c r="DP683" s="192" t="e">
        <f t="shared" si="3890"/>
        <v>#VALUE!</v>
      </c>
      <c r="DQ683" s="192" t="e">
        <f t="shared" si="3891"/>
        <v>#VALUE!</v>
      </c>
      <c r="DR683" s="192" t="e">
        <f t="shared" si="3892"/>
        <v>#VALUE!</v>
      </c>
      <c r="DS683" s="192" t="e">
        <f t="shared" si="3893"/>
        <v>#VALUE!</v>
      </c>
      <c r="DT683" s="192" t="e">
        <f t="shared" si="3894"/>
        <v>#VALUE!</v>
      </c>
      <c r="DU683" s="192" t="e">
        <f t="shared" si="3895"/>
        <v>#VALUE!</v>
      </c>
      <c r="DV683" s="198" t="e">
        <f t="shared" si="3896"/>
        <v>#VALUE!</v>
      </c>
      <c r="DW683" s="198" t="e">
        <f t="shared" si="3897"/>
        <v>#DIV/0!</v>
      </c>
      <c r="DX683" s="198" t="e">
        <f t="shared" si="3898"/>
        <v>#DIV/0!</v>
      </c>
      <c r="DY683" s="198" t="e">
        <f t="shared" si="3899"/>
        <v>#VALUE!</v>
      </c>
      <c r="DZ683" s="198" t="e">
        <f t="shared" si="3900"/>
        <v>#VALUE!</v>
      </c>
      <c r="EA683" s="198" t="e">
        <f t="shared" si="3901"/>
        <v>#VALUE!</v>
      </c>
      <c r="EB683" s="198" t="e">
        <f t="shared" si="3902"/>
        <v>#VALUE!</v>
      </c>
      <c r="EC683" s="198" t="e">
        <f t="shared" si="3903"/>
        <v>#DIV/0!</v>
      </c>
      <c r="ED683" s="198" t="e">
        <f t="shared" si="3904"/>
        <v>#VALUE!</v>
      </c>
      <c r="EE683" s="198" t="e">
        <f t="shared" si="3905"/>
        <v>#VALUE!</v>
      </c>
      <c r="EF683" s="198" t="e">
        <f t="shared" ref="EF683:EO683" si="4130">DV683/SUM($DV683:$EE683)</f>
        <v>#VALUE!</v>
      </c>
      <c r="EG683" s="198" t="e">
        <f t="shared" si="4130"/>
        <v>#DIV/0!</v>
      </c>
      <c r="EH683" s="198" t="e">
        <f t="shared" si="4130"/>
        <v>#DIV/0!</v>
      </c>
      <c r="EI683" s="198" t="e">
        <f t="shared" si="4130"/>
        <v>#VALUE!</v>
      </c>
      <c r="EJ683" s="198" t="e">
        <f t="shared" si="4130"/>
        <v>#VALUE!</v>
      </c>
      <c r="EK683" s="198" t="e">
        <f t="shared" si="4130"/>
        <v>#VALUE!</v>
      </c>
      <c r="EL683" s="198" t="e">
        <f t="shared" si="4130"/>
        <v>#VALUE!</v>
      </c>
      <c r="EM683" s="198" t="e">
        <f t="shared" si="4130"/>
        <v>#DIV/0!</v>
      </c>
      <c r="EN683" s="198" t="e">
        <f t="shared" si="4130"/>
        <v>#VALUE!</v>
      </c>
      <c r="EO683" s="198" t="e">
        <f t="shared" si="4130"/>
        <v>#VALUE!</v>
      </c>
      <c r="EP683" s="511">
        <f t="shared" ref="EP683:EW683" si="4131">EP682</f>
        <v>0.08</v>
      </c>
      <c r="EQ683" s="511">
        <f t="shared" si="4131"/>
        <v>0.015</v>
      </c>
      <c r="ER683" s="511">
        <f t="shared" si="4131"/>
        <v>0.015</v>
      </c>
      <c r="ES683" s="511">
        <f t="shared" si="4131"/>
        <v>0.015</v>
      </c>
      <c r="ET683" s="511">
        <f t="shared" si="4131"/>
        <v>0.015</v>
      </c>
      <c r="EU683" s="511">
        <f t="shared" si="4131"/>
        <v>0.09</v>
      </c>
      <c r="EV683" s="511">
        <f t="shared" si="4131"/>
        <v>0.09</v>
      </c>
      <c r="EW683" s="511">
        <f t="shared" si="4131"/>
        <v>0.09</v>
      </c>
      <c r="EX683" s="420" t="str">
        <f>IF(_tag_month_day!AS679="","",_tag_month_day!AS679/100)</f>
        <v/>
      </c>
      <c r="EY683" s="420" t="str">
        <f>IF(_tag_month_day!AT679="","",_tag_month_day!AT679/100)</f>
        <v/>
      </c>
      <c r="EZ683" s="420" t="str">
        <f>IF(_tag_month_day!AU679="","",_tag_month_day!AU679/100)</f>
        <v/>
      </c>
      <c r="FA683" s="420" t="str">
        <f>IF(_tag_month_day!AV679="","",_tag_month_day!AV679/100)</f>
        <v/>
      </c>
      <c r="FB683" s="420" t="str">
        <f>IF(_tag_month_day!AW679="","",_tag_month_day!AW679/100)</f>
        <v/>
      </c>
      <c r="FC683" s="420" t="str">
        <f>IF(_tag_month_day!AX679="","",_tag_month_day!AX679/100)</f>
        <v/>
      </c>
      <c r="FD683" s="510">
        <f t="shared" si="3934"/>
        <v>0.33</v>
      </c>
      <c r="FE683" s="510">
        <f t="shared" si="3935"/>
        <v>0.19</v>
      </c>
      <c r="FF683" s="510">
        <f t="shared" si="3936"/>
        <v>0.003</v>
      </c>
      <c r="FG683" s="510">
        <f t="shared" si="3937"/>
        <v>0</v>
      </c>
      <c r="FH683" s="603">
        <f t="shared" si="3938"/>
        <v>0.0001</v>
      </c>
      <c r="FI683" s="510">
        <f t="shared" ref="FI683:FR683" si="4132">FI682</f>
        <v>0.41</v>
      </c>
      <c r="FJ683" s="510">
        <f t="shared" si="4132"/>
        <v>0.11</v>
      </c>
      <c r="FK683" s="510">
        <f t="shared" si="4132"/>
        <v>0.015</v>
      </c>
      <c r="FL683" s="510">
        <f t="shared" si="4132"/>
        <v>0</v>
      </c>
      <c r="FM683" s="603">
        <f t="shared" si="4132"/>
        <v>0.0001</v>
      </c>
      <c r="FN683" s="510" t="str">
        <f>IF(_tag_month_day!AY679="","",_tag_month_day!AY679/100)</f>
        <v/>
      </c>
      <c r="FO683" s="510" t="str">
        <f>IF(_tag_month_day!AZ679="","",_tag_month_day!AZ679/100)</f>
        <v/>
      </c>
      <c r="FP683" s="510" t="str">
        <f>IF(_tag_month_day!BA679="","",_tag_month_day!BA679/100)</f>
        <v/>
      </c>
      <c r="FQ683" s="510" t="str">
        <f>IF(_tag_month_day!BB679="","",_tag_month_day!BB679/100)</f>
        <v/>
      </c>
      <c r="FR683" s="603" t="str">
        <f>IF(_tag_month_day!BC679="","",_tag_month_day!BC679/100)</f>
        <v/>
      </c>
      <c r="FS683" s="510" t="str">
        <f>IF(_tag_month_day!BD679="","",_tag_month_day!BD679/100)</f>
        <v/>
      </c>
      <c r="FT683" s="510" t="str">
        <f>IF(_tag_month_day!BE679="","",_tag_month_day!BE679/100)</f>
        <v/>
      </c>
      <c r="FU683" s="510" t="str">
        <f>IF(_tag_month_day!BF679="","",_tag_month_day!BF679/100)</f>
        <v/>
      </c>
      <c r="FV683" s="510" t="str">
        <f>IF(_tag_month_day!BG679="","",_tag_month_day!BG679/100)</f>
        <v/>
      </c>
      <c r="FW683" s="603" t="str">
        <f>IF(_tag_month_day!BH679="","",_tag_month_day!BH679/100)</f>
        <v/>
      </c>
      <c r="FX683" s="510" t="str">
        <f>IF(_tag_month_day!BI679="","",_tag_month_day!BI679/100)</f>
        <v/>
      </c>
      <c r="FY683" s="510" t="str">
        <f>IF(_tag_month_day!BJ679="","",_tag_month_day!BJ679/100)</f>
        <v/>
      </c>
      <c r="FZ683" s="605" t="str">
        <f>IF(_tag_month_day!BK679="","",_tag_month_day!BK679/100)</f>
        <v/>
      </c>
      <c r="GA683" s="510" t="str">
        <f>IF(_tag_month_day!BL679="","",_tag_month_day!BL679/100)</f>
        <v/>
      </c>
      <c r="GB683" s="603" t="str">
        <f>IF(_tag_month_day!BM679="","",_tag_month_day!BM679/100)</f>
        <v/>
      </c>
      <c r="GC683" s="420" t="str">
        <f>IF(_tag_month_day!BN679="","",_tag_month_day!BN679/100)</f>
        <v/>
      </c>
      <c r="GD683" s="420" t="str">
        <f>IF(_tag_month_day!BO679="","",_tag_month_day!BO679/100)</f>
        <v/>
      </c>
      <c r="GE683" s="420" t="str">
        <f>IF(_tag_month_day!BP679="","",_tag_month_day!BP679/100)</f>
        <v/>
      </c>
      <c r="GF683" s="420" t="str">
        <f>IF(_tag_month_day!BQ679="","",_tag_month_day!BQ679/100)</f>
        <v/>
      </c>
      <c r="GG683" s="420" t="str">
        <f>IF(_tag_month_day!BR679="","",_tag_month_day!BR679/100)</f>
        <v/>
      </c>
      <c r="GH683" s="420" t="str">
        <f>IF(_tag_month_day!BS679="","",_tag_month_day!BS679/100)</f>
        <v/>
      </c>
      <c r="GI683" s="603" t="str">
        <f>IF(_tag_month_day!BT679="","",_tag_month_day!BT679/100)</f>
        <v/>
      </c>
      <c r="GJ683" s="612" t="str">
        <f>IF(_tag_month_day!BU679="","",_tag_month_day!BU679/100)</f>
        <v/>
      </c>
      <c r="GK683" s="620" t="str">
        <f>IF(_tag_month_day!BV679="",IF(_rlcf_month_day!A$2="","",_rlcf_month_day!A$2/100),_tag_month_day!BV679/100)</f>
        <v/>
      </c>
      <c r="GL683" s="620" t="str">
        <f>IF(_tag_month_day!BW679="",IF(_rlcf_month_day!B$2="","",_rlcf_month_day!B$2/100),_tag_month_day!BW679/100)</f>
        <v/>
      </c>
      <c r="GM683" s="621" t="str">
        <f>IF(_tag_month_day!BX679="",IF(_rlcf_month_day!C$2="","",_rlcf_month_day!C$2/100),_tag_month_day!BX679/100)</f>
        <v/>
      </c>
      <c r="GN683" s="620" t="str">
        <f>IF(_tag_month_day!BV679="",IF(_rlcf_month_day!A$2="","",_rlcf_month_day!A$2/100),_tag_month_day!BV679/100)</f>
        <v/>
      </c>
      <c r="GO683" s="620" t="str">
        <f>IF(_tag_month_day!BW679="",IF(_rlcf_month_day!B$2="","",_rlcf_month_day!B$2/100),_tag_month_day!BW679/100)</f>
        <v/>
      </c>
      <c r="GP683" s="620" t="str">
        <f>IF(_tag_month_day!CD679="",IF(_rlcf_month_day!E$2="","",_rlcf_month_day!E$2/100),_tag_month_day!CD679/100)</f>
        <v/>
      </c>
      <c r="GQ683" s="620" t="str">
        <f>IF(_tag_month_day!CE679="",IF(_rlcf_month_day!F$2="","",_rlcf_month_day!F$2/100),_tag_month_day!CE679/100)</f>
        <v/>
      </c>
      <c r="GR683" s="621" t="str">
        <f>IF(_tag_month_day!CF679="",IF(_rlcf_month_day!G$2="","",_rlcf_month_day!G$2/100),_tag_month_day!CF679/100)</f>
        <v/>
      </c>
      <c r="GS683" s="626">
        <f t="shared" ref="GS683:HH683" si="4133">GS682</f>
        <v>0.953</v>
      </c>
      <c r="GT683" s="626">
        <f t="shared" si="4133"/>
        <v>0.55</v>
      </c>
      <c r="GU683" s="626">
        <f t="shared" si="4133"/>
        <v>0.55</v>
      </c>
      <c r="GV683" s="626">
        <f t="shared" si="4133"/>
        <v>0.55</v>
      </c>
      <c r="GW683" s="626">
        <f t="shared" si="4133"/>
        <v>0.5</v>
      </c>
      <c r="GX683" s="626">
        <f t="shared" si="4133"/>
        <v>0.935</v>
      </c>
      <c r="GY683" s="626">
        <f t="shared" si="4133"/>
        <v>0.15</v>
      </c>
      <c r="GZ683" s="626">
        <f t="shared" si="4133"/>
        <v>1</v>
      </c>
      <c r="HA683" s="632">
        <f t="shared" si="4133"/>
        <v>0.047</v>
      </c>
      <c r="HB683" s="632">
        <f t="shared" si="4133"/>
        <v>0.45</v>
      </c>
      <c r="HC683" s="632">
        <f t="shared" si="4133"/>
        <v>0.45</v>
      </c>
      <c r="HD683" s="632">
        <f t="shared" si="4133"/>
        <v>0.45</v>
      </c>
      <c r="HE683" s="632">
        <f t="shared" si="4133"/>
        <v>0.5</v>
      </c>
      <c r="HF683" s="632">
        <f t="shared" si="4133"/>
        <v>0.065</v>
      </c>
      <c r="HG683" s="632">
        <f t="shared" si="4133"/>
        <v>0.85</v>
      </c>
      <c r="HH683" s="632">
        <f t="shared" si="4133"/>
        <v>0</v>
      </c>
      <c r="HI683" s="68">
        <f t="shared" si="3910"/>
        <v>0</v>
      </c>
      <c r="HJ683" s="68" t="e">
        <f t="shared" si="3941"/>
        <v>#VALUE!</v>
      </c>
      <c r="HK683" s="202">
        <f t="shared" si="3942"/>
        <v>0.85</v>
      </c>
      <c r="HL683" s="464">
        <f t="shared" si="3943"/>
        <v>550000</v>
      </c>
      <c r="HM683" s="464">
        <f t="shared" si="3944"/>
        <v>480000</v>
      </c>
      <c r="HN683" s="192" t="e">
        <f t="shared" si="3911"/>
        <v>#VALUE!</v>
      </c>
      <c r="HO683" s="192" t="e">
        <f>HN683*HK683*$HO$2/HL683*1000000</f>
        <v>#VALUE!</v>
      </c>
      <c r="HP683" s="192" t="e">
        <f>HN683*HK683*$HP$2/HM683*1000000</f>
        <v>#VALUE!</v>
      </c>
    </row>
    <row r="684" customFormat="1" spans="1:224">
      <c r="A684" s="381">
        <v>679</v>
      </c>
      <c r="B684" s="54">
        <f ca="1" t="shared" si="3945"/>
        <v>43645</v>
      </c>
      <c r="C684" s="57">
        <f t="shared" si="3946"/>
        <v>0.0416666666666667</v>
      </c>
      <c r="D684" s="68" t="str">
        <f ca="1" t="shared" si="3912"/>
        <v>夜班</v>
      </c>
      <c r="E684" s="68" t="str">
        <f ca="1" t="shared" si="3913"/>
        <v>丁</v>
      </c>
      <c r="F684" s="68">
        <f ca="1">SUMPRODUCT((成本日报!$A$3:$A$95=计划!B684)*(成本日报!$B$3:$B$95=计划!$D684),成本日报!$C$3:$C$95)</f>
        <v>4</v>
      </c>
      <c r="G684" s="382">
        <f ca="1" t="shared" si="3947"/>
        <v>43645.2499999984</v>
      </c>
      <c r="H684" s="382">
        <f ca="1" t="shared" si="3914"/>
        <v>43645.2569444428</v>
      </c>
      <c r="I684" s="382">
        <f ca="1" t="shared" si="3915"/>
        <v>43645.2624999984</v>
      </c>
      <c r="J684" s="382">
        <f ca="1" t="shared" si="3916"/>
        <v>43645.291666665</v>
      </c>
      <c r="K684" s="382">
        <f ca="1" t="shared" si="3917"/>
        <v>43645.354166665</v>
      </c>
      <c r="L684" s="382">
        <f ca="1" t="shared" si="3918"/>
        <v>43645.3749999984</v>
      </c>
      <c r="M684" s="398" t="str">
        <f>IF(_tag_month_day!A680="","",_tag_month_day!A680)</f>
        <v/>
      </c>
      <c r="N684" s="398" t="str">
        <f>IF(_tag_month_day!B680="","",_tag_month_day!B680)</f>
        <v/>
      </c>
      <c r="O684" s="399" t="e">
        <f t="shared" si="3919"/>
        <v>#VALUE!</v>
      </c>
      <c r="P684" s="398" t="str">
        <f>IF(_tag_month_day!C680="","",_tag_month_day!C680)</f>
        <v/>
      </c>
      <c r="Q684" s="398" t="str">
        <f>IF(_tag_month_day!D680="","",_tag_month_day!D680)</f>
        <v/>
      </c>
      <c r="R684" s="416">
        <f>IF(_tag_month_day!CB680="",R683,_tag_month_day!CB680/100)</f>
        <v>0.07</v>
      </c>
      <c r="S684" s="417" t="str">
        <f>IF(_tag_month_day!E680="","",_tag_month_day!E680)</f>
        <v/>
      </c>
      <c r="T684" s="417" t="str">
        <f>IF(_tag_month_day!F680="","",_tag_month_day!F680)</f>
        <v/>
      </c>
      <c r="U684" s="418" t="e">
        <f t="shared" si="3873"/>
        <v>#VALUE!</v>
      </c>
      <c r="V684" s="53" t="e">
        <f t="shared" si="3874"/>
        <v>#VALUE!</v>
      </c>
      <c r="W684" s="419" t="str">
        <f>IF(_jhy_month_day!A680="","",_jhy_month_day!A680)</f>
        <v/>
      </c>
      <c r="X684" s="420" t="str">
        <f>IF(_jhy_month_day!B680="","",_jhy_month_day!B680/100)</f>
        <v/>
      </c>
      <c r="Y684" s="420" t="str">
        <f>IF(_jhy_month_day!C680="","",_jhy_month_day!C680/100)</f>
        <v/>
      </c>
      <c r="Z684" s="439">
        <f t="shared" si="3963"/>
        <v>170</v>
      </c>
      <c r="AA684" s="440" t="str">
        <f>IF(_tag_month_day!G680="","",_tag_month_day!G680/100)</f>
        <v/>
      </c>
      <c r="AB684" s="440" t="str">
        <f>IF(_tag_month_day!H680="","",_tag_month_day!H680/100)</f>
        <v/>
      </c>
      <c r="AC684" s="193">
        <f t="shared" si="3920"/>
        <v>1.59963432013121</v>
      </c>
      <c r="AD684" s="441" t="str">
        <f t="shared" si="3921"/>
        <v/>
      </c>
      <c r="AE684" s="442" t="str">
        <f t="shared" si="3922"/>
        <v/>
      </c>
      <c r="AF684" s="443">
        <v>1</v>
      </c>
      <c r="AG684" s="68" t="str">
        <f>IF(_duihao_month_day!A680="","",_duihao_month_day!A680)</f>
        <v/>
      </c>
      <c r="AH684" s="463">
        <f>IF(_gyk_month_day!B680="",AH683,_gyk_month_day!B680)</f>
        <v>820</v>
      </c>
      <c r="AI684" s="464"/>
      <c r="AJ684" s="68" t="str">
        <f>IF(_tag_month_day!I680="","",_tag_month_day!I680)</f>
        <v/>
      </c>
      <c r="AK684" s="465" t="str">
        <f>IF(_tzyy_month_day!A680="","",_tzyy_month_day!A680)</f>
        <v/>
      </c>
      <c r="AL684" s="465" t="str">
        <f>IF(_tzyy_month_day!B680="","",_tzyy_month_day!B680)</f>
        <v/>
      </c>
      <c r="AM684" s="465" t="str">
        <f>IF(_tzyy_month_day!C680="","",_tzyy_month_day!C680)</f>
        <v/>
      </c>
      <c r="AN684" s="466" t="str">
        <f>IF(_tag_month_day!CG680="","",_tag_month_day!CG680)</f>
        <v/>
      </c>
      <c r="AO684" s="466" t="str">
        <f>IF(_tag_month_day!CH680="","",_tag_month_day!CH680)</f>
        <v/>
      </c>
      <c r="AP684" s="486" t="e">
        <f t="shared" si="3923"/>
        <v>#VALUE!</v>
      </c>
      <c r="AQ684" s="487" t="str">
        <f>IF(_tag_month_day!J680="","",_tag_month_day!J680/100)</f>
        <v/>
      </c>
      <c r="AR684" s="488">
        <f t="shared" si="3924"/>
        <v>1.3</v>
      </c>
      <c r="AS684" s="489" t="e">
        <f t="shared" si="3875"/>
        <v>#VALUE!</v>
      </c>
      <c r="AT684" s="489">
        <f t="shared" si="3925"/>
        <v>0</v>
      </c>
      <c r="AU684" s="490" t="str">
        <f>IF(_tag_month_day!K680="","",_tag_month_day!K680)</f>
        <v/>
      </c>
      <c r="AV684" s="491" t="str">
        <f>IF(_tag_month_day!L680="","",_tag_month_day!L680/100)</f>
        <v/>
      </c>
      <c r="AW684" s="420">
        <f t="shared" si="3847"/>
        <v>0</v>
      </c>
      <c r="AX684" s="420">
        <f t="shared" si="3926"/>
        <v>0</v>
      </c>
      <c r="AY684" s="420" t="str">
        <f>IF(_tag_month_day!M680="","",_tag_month_day!M680/100)</f>
        <v/>
      </c>
      <c r="AZ684" s="420" t="str">
        <f>IF(_tag_month_day!N680="","",_tag_month_day!N680/100)</f>
        <v/>
      </c>
      <c r="BA684" s="420" t="str">
        <f>IF(_tag_month_day!O680="","",_tag_month_day!O680/100)</f>
        <v/>
      </c>
      <c r="BB684" s="496" t="str">
        <f>IF(_tag_month_day!P680="","",_tag_month_day!P680/100)</f>
        <v/>
      </c>
      <c r="BC684" s="496">
        <f t="shared" si="3927"/>
        <v>0</v>
      </c>
      <c r="BD684" s="496" t="str">
        <f>IF(_tag_month_day!Q680="","",_tag_month_day!Q680/100)</f>
        <v/>
      </c>
      <c r="BE684" s="510" t="str">
        <f>IF(_tag_month_day!R680="","",_tag_month_day!R680/100)</f>
        <v/>
      </c>
      <c r="BF684" s="413" t="str">
        <f>IF(_tag_month_day!CC680="","",_tag_month_day!CC680/100)</f>
        <v/>
      </c>
      <c r="BG684" s="511" t="e">
        <f t="shared" si="3876"/>
        <v>#VALUE!</v>
      </c>
      <c r="BH684" s="198">
        <f t="shared" si="3877"/>
        <v>0</v>
      </c>
      <c r="BI684" s="512" t="e">
        <f>IF(CX684=0,BI683,(DK684*查询!$R$5+DL684*查询!$Q$5+DM684*查询!$N$5+DN684*查询!$O$5+DO684*查询!$P$5)*AF684/CX684)</f>
        <v>#VALUE!</v>
      </c>
      <c r="BJ684" s="512" t="e">
        <f>IF(CX684=0,BJ683,(DP684*查询!$S$5+DQ684*查询!$T$5+DR684*查询!$U$5)*AF684/CX684)</f>
        <v>#VALUE!</v>
      </c>
      <c r="BK684" s="512">
        <f t="shared" si="3928"/>
        <v>1</v>
      </c>
      <c r="BL684" s="513" t="str">
        <f>IF(_cfyc_month_day!A680="","",_cfyc_month_day!A680)</f>
        <v/>
      </c>
      <c r="BM684" s="513" t="str">
        <f>IF(_cfyc_month_day!B680="","",_cfyc_month_day!B680)</f>
        <v/>
      </c>
      <c r="BN684" s="513" t="str">
        <f>IF(_cfyc_month_day!C680="","",_cfyc_month_day!C680)</f>
        <v/>
      </c>
      <c r="BO684" s="522" t="str">
        <f>IF(_cfyc_month_day!D680="","",_cfyc_month_day!D680)</f>
        <v/>
      </c>
      <c r="BP684" s="522" t="str">
        <f>IF(_cfyc_month_day!E680="","",_cfyc_month_day!E680)</f>
        <v/>
      </c>
      <c r="BQ684" s="522" t="str">
        <f>IF(_cfyc_month_day!F680="","",_cfyc_month_day!F680)</f>
        <v/>
      </c>
      <c r="BR684" s="513" t="str">
        <f>IF(_tag_month_day!T680="","",_tag_month_day!T680)</f>
        <v/>
      </c>
      <c r="BS684" s="513" t="str">
        <f>IF(_tag_month_day!U680="","",_tag_month_day!U680)</f>
        <v/>
      </c>
      <c r="BT684" s="523" t="str">
        <f t="shared" si="3929"/>
        <v/>
      </c>
      <c r="BU684" s="223" t="str">
        <f>IF(_tag_month_day!V680="","",_tag_month_day!V680)</f>
        <v/>
      </c>
      <c r="BV684" s="206" t="str">
        <f>IF(_tag_month_day!W680="","",_tag_month_day!W680)</f>
        <v/>
      </c>
      <c r="BW684" s="540" t="str">
        <f>IF(_tag_month_day!X680="","",_tag_month_day!X680)</f>
        <v/>
      </c>
      <c r="BX684" s="540" t="str">
        <f>IF(_tag_month_day!Y680="","",_tag_month_day!Y680)</f>
        <v/>
      </c>
      <c r="BY684" s="541">
        <f ca="1" t="shared" si="3930"/>
        <v>43645.3749999984</v>
      </c>
      <c r="BZ684" s="542"/>
      <c r="CA684" s="562" t="str">
        <f>IF(_jhy2_month_day!A680="","",_jhy2_month_day!A680)</f>
        <v/>
      </c>
      <c r="CB684" s="464" t="str">
        <f>IF(_jhy2_month_day!B680="","",_jhy2_month_day!B680)</f>
        <v/>
      </c>
      <c r="CC684" s="464" t="str">
        <f>IF(_jhy2_month_day!C680="","",_jhy2_month_day!C680)</f>
        <v/>
      </c>
      <c r="CD684" s="464" t="str">
        <f>IF(_jhy2_month_day!D680="","",_jhy2_month_day!D680)</f>
        <v/>
      </c>
      <c r="CE684" s="464" t="str">
        <f>IF(_jhy2_month_day!E680="","",_jhy2_month_day!E680)</f>
        <v/>
      </c>
      <c r="CF684" s="464" t="str">
        <f>IF(_jhy2_month_day!F680="","",_jhy2_month_day!F680)</f>
        <v/>
      </c>
      <c r="CG684" s="464" t="str">
        <f>IF(_jhy2_month_day!G680="","",_jhy2_month_day!G680)</f>
        <v/>
      </c>
      <c r="CH684" s="464" t="str">
        <f>IF(_jhy2_month_day!H680="","",_jhy2_month_day!H680)</f>
        <v/>
      </c>
      <c r="CI684" s="464" t="str">
        <f>IF(_jhy2_month_day!I680="","",_jhy2_month_day!I680)</f>
        <v/>
      </c>
      <c r="CJ684" s="464" t="str">
        <f>IF(_jhy2_month_day!J680="","",_jhy2_month_day!J680)</f>
        <v/>
      </c>
      <c r="CK684" s="464" t="str">
        <f>IF(_jhy2_month_day!K680="","",_jhy2_month_day!K680)</f>
        <v/>
      </c>
      <c r="CL684" s="562" t="str">
        <f>IF(_jhy2_month_day!L680="","",_jhy2_month_day!L680)</f>
        <v/>
      </c>
      <c r="CM684" s="562" t="str">
        <f>IF(_jhy2_month_day!M680="","",_jhy2_month_day!M680)</f>
        <v/>
      </c>
      <c r="CN684" s="562" t="str">
        <f>IF(_jhy2_month_day!N680="","",_jhy2_month_day!N680)</f>
        <v/>
      </c>
      <c r="CO684" s="562" t="str">
        <f>IF(_jhy2_month_day!O680="","",_jhy2_month_day!O680)</f>
        <v/>
      </c>
      <c r="CP684" s="562" t="str">
        <f>IF(_jhy2_month_day!P680="","",_jhy2_month_day!P680)</f>
        <v/>
      </c>
      <c r="CQ684" s="562" t="str">
        <f>IF(_jhy2_month_day!Q680="","",_jhy2_month_day!Q680)</f>
        <v/>
      </c>
      <c r="CR684" s="563" t="str">
        <f>IF(_jhy2_month_day!R680="","",_jhy2_month_day!R680)</f>
        <v/>
      </c>
      <c r="CS684" s="576" t="str">
        <f>IF(_jhy2_month_day!S680="","",_jhy2_month_day!S680)</f>
        <v/>
      </c>
      <c r="CT684" s="562" t="str">
        <f>IF(_jhy2_month_day!T680="","",_jhy2_month_day!T680)</f>
        <v/>
      </c>
      <c r="CU684" s="577" t="e">
        <f t="shared" si="3878"/>
        <v>#VALUE!</v>
      </c>
      <c r="CV684" s="198" t="e">
        <f t="shared" si="3879"/>
        <v>#VALUE!</v>
      </c>
      <c r="CW684" s="192" t="e">
        <f t="shared" si="3880"/>
        <v>#VALUE!</v>
      </c>
      <c r="CX684" s="192" t="e">
        <f t="shared" si="3881"/>
        <v>#VALUE!</v>
      </c>
      <c r="CY684" s="202" t="e">
        <f t="shared" si="3882"/>
        <v>#VALUE!</v>
      </c>
      <c r="CZ684" s="192" t="e">
        <f t="shared" ref="CZ684:DI684" si="4134">$AJ684*EF684</f>
        <v>#VALUE!</v>
      </c>
      <c r="DA684" s="192" t="e">
        <f t="shared" si="4134"/>
        <v>#VALUE!</v>
      </c>
      <c r="DB684" s="192" t="e">
        <f t="shared" si="4134"/>
        <v>#VALUE!</v>
      </c>
      <c r="DC684" s="192" t="e">
        <f t="shared" si="4134"/>
        <v>#VALUE!</v>
      </c>
      <c r="DD684" s="192" t="e">
        <f t="shared" si="4134"/>
        <v>#VALUE!</v>
      </c>
      <c r="DE684" s="192" t="e">
        <f t="shared" si="4134"/>
        <v>#VALUE!</v>
      </c>
      <c r="DF684" s="192" t="e">
        <f t="shared" si="4134"/>
        <v>#VALUE!</v>
      </c>
      <c r="DG684" s="192" t="e">
        <f t="shared" si="4134"/>
        <v>#VALUE!</v>
      </c>
      <c r="DH684" s="192" t="e">
        <f t="shared" si="4134"/>
        <v>#VALUE!</v>
      </c>
      <c r="DI684" s="192" t="e">
        <f t="shared" si="4134"/>
        <v>#VALUE!</v>
      </c>
      <c r="DJ684" s="192" t="e">
        <f t="shared" si="3884"/>
        <v>#VALUE!</v>
      </c>
      <c r="DK684" s="192" t="e">
        <f t="shared" si="3885"/>
        <v>#VALUE!</v>
      </c>
      <c r="DL684" s="192" t="e">
        <f t="shared" si="3886"/>
        <v>#VALUE!</v>
      </c>
      <c r="DM684" s="192" t="e">
        <f t="shared" si="3887"/>
        <v>#VALUE!</v>
      </c>
      <c r="DN684" s="192" t="e">
        <f t="shared" si="3888"/>
        <v>#VALUE!</v>
      </c>
      <c r="DO684" s="192" t="e">
        <f t="shared" si="3889"/>
        <v>#VALUE!</v>
      </c>
      <c r="DP684" s="192" t="e">
        <f t="shared" si="3890"/>
        <v>#VALUE!</v>
      </c>
      <c r="DQ684" s="192" t="e">
        <f t="shared" si="3891"/>
        <v>#VALUE!</v>
      </c>
      <c r="DR684" s="192" t="e">
        <f t="shared" si="3892"/>
        <v>#VALUE!</v>
      </c>
      <c r="DS684" s="192" t="e">
        <f t="shared" si="3893"/>
        <v>#VALUE!</v>
      </c>
      <c r="DT684" s="192" t="e">
        <f t="shared" si="3894"/>
        <v>#VALUE!</v>
      </c>
      <c r="DU684" s="192" t="e">
        <f t="shared" si="3895"/>
        <v>#VALUE!</v>
      </c>
      <c r="DV684" s="198" t="e">
        <f t="shared" si="3896"/>
        <v>#VALUE!</v>
      </c>
      <c r="DW684" s="198" t="e">
        <f t="shared" si="3897"/>
        <v>#DIV/0!</v>
      </c>
      <c r="DX684" s="198" t="e">
        <f t="shared" si="3898"/>
        <v>#DIV/0!</v>
      </c>
      <c r="DY684" s="198" t="e">
        <f t="shared" si="3899"/>
        <v>#VALUE!</v>
      </c>
      <c r="DZ684" s="198" t="e">
        <f t="shared" si="3900"/>
        <v>#VALUE!</v>
      </c>
      <c r="EA684" s="198" t="e">
        <f t="shared" si="3901"/>
        <v>#VALUE!</v>
      </c>
      <c r="EB684" s="198" t="e">
        <f t="shared" si="3902"/>
        <v>#VALUE!</v>
      </c>
      <c r="EC684" s="198" t="e">
        <f t="shared" si="3903"/>
        <v>#DIV/0!</v>
      </c>
      <c r="ED684" s="198" t="e">
        <f t="shared" si="3904"/>
        <v>#VALUE!</v>
      </c>
      <c r="EE684" s="198" t="e">
        <f t="shared" si="3905"/>
        <v>#VALUE!</v>
      </c>
      <c r="EF684" s="198" t="e">
        <f t="shared" ref="EF684:EO684" si="4135">DV684/SUM($DV684:$EE684)</f>
        <v>#VALUE!</v>
      </c>
      <c r="EG684" s="198" t="e">
        <f t="shared" si="4135"/>
        <v>#DIV/0!</v>
      </c>
      <c r="EH684" s="198" t="e">
        <f t="shared" si="4135"/>
        <v>#DIV/0!</v>
      </c>
      <c r="EI684" s="198" t="e">
        <f t="shared" si="4135"/>
        <v>#VALUE!</v>
      </c>
      <c r="EJ684" s="198" t="e">
        <f t="shared" si="4135"/>
        <v>#VALUE!</v>
      </c>
      <c r="EK684" s="198" t="e">
        <f t="shared" si="4135"/>
        <v>#VALUE!</v>
      </c>
      <c r="EL684" s="198" t="e">
        <f t="shared" si="4135"/>
        <v>#VALUE!</v>
      </c>
      <c r="EM684" s="198" t="e">
        <f t="shared" si="4135"/>
        <v>#DIV/0!</v>
      </c>
      <c r="EN684" s="198" t="e">
        <f t="shared" si="4135"/>
        <v>#VALUE!</v>
      </c>
      <c r="EO684" s="198" t="e">
        <f t="shared" si="4135"/>
        <v>#VALUE!</v>
      </c>
      <c r="EP684" s="511">
        <f t="shared" ref="EP684:EW684" si="4136">EP683</f>
        <v>0.08</v>
      </c>
      <c r="EQ684" s="511">
        <f t="shared" si="4136"/>
        <v>0.015</v>
      </c>
      <c r="ER684" s="511">
        <f t="shared" si="4136"/>
        <v>0.015</v>
      </c>
      <c r="ES684" s="511">
        <f t="shared" si="4136"/>
        <v>0.015</v>
      </c>
      <c r="ET684" s="511">
        <f t="shared" si="4136"/>
        <v>0.015</v>
      </c>
      <c r="EU684" s="511">
        <f t="shared" si="4136"/>
        <v>0.09</v>
      </c>
      <c r="EV684" s="511">
        <f t="shared" si="4136"/>
        <v>0.09</v>
      </c>
      <c r="EW684" s="511">
        <f t="shared" si="4136"/>
        <v>0.09</v>
      </c>
      <c r="EX684" s="420" t="str">
        <f>IF(_tag_month_day!AS680="","",_tag_month_day!AS680/100)</f>
        <v/>
      </c>
      <c r="EY684" s="420" t="str">
        <f>IF(_tag_month_day!AT680="","",_tag_month_day!AT680/100)</f>
        <v/>
      </c>
      <c r="EZ684" s="420" t="str">
        <f>IF(_tag_month_day!AU680="","",_tag_month_day!AU680/100)</f>
        <v/>
      </c>
      <c r="FA684" s="420" t="str">
        <f>IF(_tag_month_day!AV680="","",_tag_month_day!AV680/100)</f>
        <v/>
      </c>
      <c r="FB684" s="420" t="str">
        <f>IF(_tag_month_day!AW680="","",_tag_month_day!AW680/100)</f>
        <v/>
      </c>
      <c r="FC684" s="420" t="str">
        <f>IF(_tag_month_day!AX680="","",_tag_month_day!AX680/100)</f>
        <v/>
      </c>
      <c r="FD684" s="510">
        <f t="shared" si="3934"/>
        <v>0.33</v>
      </c>
      <c r="FE684" s="510">
        <f t="shared" si="3935"/>
        <v>0.19</v>
      </c>
      <c r="FF684" s="510">
        <f t="shared" si="3936"/>
        <v>0.003</v>
      </c>
      <c r="FG684" s="510">
        <f t="shared" si="3937"/>
        <v>0</v>
      </c>
      <c r="FH684" s="603">
        <f t="shared" si="3938"/>
        <v>0.0001</v>
      </c>
      <c r="FI684" s="510">
        <f t="shared" ref="FI684:FR684" si="4137">FI683</f>
        <v>0.41</v>
      </c>
      <c r="FJ684" s="510">
        <f t="shared" si="4137"/>
        <v>0.11</v>
      </c>
      <c r="FK684" s="510">
        <f t="shared" si="4137"/>
        <v>0.015</v>
      </c>
      <c r="FL684" s="510">
        <f t="shared" si="4137"/>
        <v>0</v>
      </c>
      <c r="FM684" s="603">
        <f t="shared" si="4137"/>
        <v>0.0001</v>
      </c>
      <c r="FN684" s="510" t="str">
        <f>IF(_tag_month_day!AY680="","",_tag_month_day!AY680/100)</f>
        <v/>
      </c>
      <c r="FO684" s="510" t="str">
        <f>IF(_tag_month_day!AZ680="","",_tag_month_day!AZ680/100)</f>
        <v/>
      </c>
      <c r="FP684" s="510" t="str">
        <f>IF(_tag_month_day!BA680="","",_tag_month_day!BA680/100)</f>
        <v/>
      </c>
      <c r="FQ684" s="510" t="str">
        <f>IF(_tag_month_day!BB680="","",_tag_month_day!BB680/100)</f>
        <v/>
      </c>
      <c r="FR684" s="603" t="str">
        <f>IF(_tag_month_day!BC680="","",_tag_month_day!BC680/100)</f>
        <v/>
      </c>
      <c r="FS684" s="510" t="str">
        <f>IF(_tag_month_day!BD680="","",_tag_month_day!BD680/100)</f>
        <v/>
      </c>
      <c r="FT684" s="510" t="str">
        <f>IF(_tag_month_day!BE680="","",_tag_month_day!BE680/100)</f>
        <v/>
      </c>
      <c r="FU684" s="510" t="str">
        <f>IF(_tag_month_day!BF680="","",_tag_month_day!BF680/100)</f>
        <v/>
      </c>
      <c r="FV684" s="510" t="str">
        <f>IF(_tag_month_day!BG680="","",_tag_month_day!BG680/100)</f>
        <v/>
      </c>
      <c r="FW684" s="603" t="str">
        <f>IF(_tag_month_day!BH680="","",_tag_month_day!BH680/100)</f>
        <v/>
      </c>
      <c r="FX684" s="510" t="str">
        <f>IF(_tag_month_day!BI680="","",_tag_month_day!BI680/100)</f>
        <v/>
      </c>
      <c r="FY684" s="510" t="str">
        <f>IF(_tag_month_day!BJ680="","",_tag_month_day!BJ680/100)</f>
        <v/>
      </c>
      <c r="FZ684" s="605" t="str">
        <f>IF(_tag_month_day!BK680="","",_tag_month_day!BK680/100)</f>
        <v/>
      </c>
      <c r="GA684" s="510" t="str">
        <f>IF(_tag_month_day!BL680="","",_tag_month_day!BL680/100)</f>
        <v/>
      </c>
      <c r="GB684" s="603" t="str">
        <f>IF(_tag_month_day!BM680="","",_tag_month_day!BM680/100)</f>
        <v/>
      </c>
      <c r="GC684" s="420" t="str">
        <f>IF(_tag_month_day!BN680="","",_tag_month_day!BN680/100)</f>
        <v/>
      </c>
      <c r="GD684" s="420" t="str">
        <f>IF(_tag_month_day!BO680="","",_tag_month_day!BO680/100)</f>
        <v/>
      </c>
      <c r="GE684" s="420" t="str">
        <f>IF(_tag_month_day!BP680="","",_tag_month_day!BP680/100)</f>
        <v/>
      </c>
      <c r="GF684" s="420" t="str">
        <f>IF(_tag_month_day!BQ680="","",_tag_month_day!BQ680/100)</f>
        <v/>
      </c>
      <c r="GG684" s="420" t="str">
        <f>IF(_tag_month_day!BR680="","",_tag_month_day!BR680/100)</f>
        <v/>
      </c>
      <c r="GH684" s="420" t="str">
        <f>IF(_tag_month_day!BS680="","",_tag_month_day!BS680/100)</f>
        <v/>
      </c>
      <c r="GI684" s="603" t="str">
        <f>IF(_tag_month_day!BT680="","",_tag_month_day!BT680/100)</f>
        <v/>
      </c>
      <c r="GJ684" s="612" t="str">
        <f>IF(_tag_month_day!BU680="","",_tag_month_day!BU680/100)</f>
        <v/>
      </c>
      <c r="GK684" s="620" t="str">
        <f>IF(_tag_month_day!BV680="",IF(_rlcf_month_day!A$2="","",_rlcf_month_day!A$2/100),_tag_month_day!BV680/100)</f>
        <v/>
      </c>
      <c r="GL684" s="620" t="str">
        <f>IF(_tag_month_day!BW680="",IF(_rlcf_month_day!B$2="","",_rlcf_month_day!B$2/100),_tag_month_day!BW680/100)</f>
        <v/>
      </c>
      <c r="GM684" s="621" t="str">
        <f>IF(_tag_month_day!BX680="",IF(_rlcf_month_day!C$2="","",_rlcf_month_day!C$2/100),_tag_month_day!BX680/100)</f>
        <v/>
      </c>
      <c r="GN684" s="620" t="str">
        <f>IF(_tag_month_day!BV680="",IF(_rlcf_month_day!A$2="","",_rlcf_month_day!A$2/100),_tag_month_day!BV680/100)</f>
        <v/>
      </c>
      <c r="GO684" s="620" t="str">
        <f>IF(_tag_month_day!BW680="",IF(_rlcf_month_day!B$2="","",_rlcf_month_day!B$2/100),_tag_month_day!BW680/100)</f>
        <v/>
      </c>
      <c r="GP684" s="620" t="str">
        <f>IF(_tag_month_day!CD680="",IF(_rlcf_month_day!E$2="","",_rlcf_month_day!E$2/100),_tag_month_day!CD680/100)</f>
        <v/>
      </c>
      <c r="GQ684" s="620" t="str">
        <f>IF(_tag_month_day!CE680="",IF(_rlcf_month_day!F$2="","",_rlcf_month_day!F$2/100),_tag_month_day!CE680/100)</f>
        <v/>
      </c>
      <c r="GR684" s="621" t="str">
        <f>IF(_tag_month_day!CF680="",IF(_rlcf_month_day!G$2="","",_rlcf_month_day!G$2/100),_tag_month_day!CF680/100)</f>
        <v/>
      </c>
      <c r="GS684" s="626">
        <f t="shared" ref="GS684:HH684" si="4138">GS683</f>
        <v>0.953</v>
      </c>
      <c r="GT684" s="626">
        <f t="shared" si="4138"/>
        <v>0.55</v>
      </c>
      <c r="GU684" s="626">
        <f t="shared" si="4138"/>
        <v>0.55</v>
      </c>
      <c r="GV684" s="626">
        <f t="shared" si="4138"/>
        <v>0.55</v>
      </c>
      <c r="GW684" s="626">
        <f t="shared" si="4138"/>
        <v>0.5</v>
      </c>
      <c r="GX684" s="626">
        <f t="shared" si="4138"/>
        <v>0.935</v>
      </c>
      <c r="GY684" s="626">
        <f t="shared" si="4138"/>
        <v>0.15</v>
      </c>
      <c r="GZ684" s="626">
        <f t="shared" si="4138"/>
        <v>1</v>
      </c>
      <c r="HA684" s="632">
        <f t="shared" si="4138"/>
        <v>0.047</v>
      </c>
      <c r="HB684" s="632">
        <f t="shared" si="4138"/>
        <v>0.45</v>
      </c>
      <c r="HC684" s="632">
        <f t="shared" si="4138"/>
        <v>0.45</v>
      </c>
      <c r="HD684" s="632">
        <f t="shared" si="4138"/>
        <v>0.45</v>
      </c>
      <c r="HE684" s="632">
        <f t="shared" si="4138"/>
        <v>0.5</v>
      </c>
      <c r="HF684" s="632">
        <f t="shared" si="4138"/>
        <v>0.065</v>
      </c>
      <c r="HG684" s="632">
        <f t="shared" si="4138"/>
        <v>0.85</v>
      </c>
      <c r="HH684" s="632">
        <f t="shared" si="4138"/>
        <v>0</v>
      </c>
      <c r="HI684" s="68">
        <f t="shared" si="3910"/>
        <v>0</v>
      </c>
      <c r="HJ684" s="68" t="e">
        <f t="shared" si="3941"/>
        <v>#VALUE!</v>
      </c>
      <c r="HK684" s="202">
        <f t="shared" si="3942"/>
        <v>0.85</v>
      </c>
      <c r="HL684" s="464">
        <f t="shared" si="3943"/>
        <v>550000</v>
      </c>
      <c r="HM684" s="464">
        <f t="shared" si="3944"/>
        <v>480000</v>
      </c>
      <c r="HN684" s="192" t="e">
        <f t="shared" si="3911"/>
        <v>#VALUE!</v>
      </c>
      <c r="HO684" s="192" t="e">
        <f>HN684*HK684*$HO$2/HL684*1000000</f>
        <v>#VALUE!</v>
      </c>
      <c r="HP684" s="192" t="e">
        <f>HN684*HK684*$HP$2/HM684*1000000</f>
        <v>#VALUE!</v>
      </c>
    </row>
    <row r="685" customFormat="1" spans="1:224">
      <c r="A685" s="381">
        <v>680</v>
      </c>
      <c r="B685" s="54">
        <f ca="1" t="shared" si="3945"/>
        <v>43645</v>
      </c>
      <c r="C685" s="57">
        <f t="shared" si="3946"/>
        <v>0.0416666666666667</v>
      </c>
      <c r="D685" s="68" t="str">
        <f ca="1" t="shared" si="3912"/>
        <v>夜班</v>
      </c>
      <c r="E685" s="68" t="str">
        <f ca="1" t="shared" si="3913"/>
        <v>丁</v>
      </c>
      <c r="F685" s="68">
        <f ca="1">SUMPRODUCT((成本日报!$A$3:$A$95=计划!B685)*(成本日报!$B$3:$B$95=计划!$D685),成本日报!$C$3:$C$95)</f>
        <v>4</v>
      </c>
      <c r="G685" s="382">
        <f ca="1" t="shared" si="3947"/>
        <v>43645.291666665</v>
      </c>
      <c r="H685" s="382">
        <f ca="1" t="shared" si="3914"/>
        <v>43645.2986111095</v>
      </c>
      <c r="I685" s="382">
        <f ca="1" t="shared" si="3915"/>
        <v>43645.304166665</v>
      </c>
      <c r="J685" s="382">
        <f ca="1" t="shared" si="3916"/>
        <v>43645.3333333317</v>
      </c>
      <c r="K685" s="382">
        <f ca="1" t="shared" si="3917"/>
        <v>43645.3958333317</v>
      </c>
      <c r="L685" s="382">
        <f ca="1" t="shared" si="3918"/>
        <v>43645.416666665</v>
      </c>
      <c r="M685" s="398" t="str">
        <f>IF(_tag_month_day!A681="","",_tag_month_day!A681)</f>
        <v/>
      </c>
      <c r="N685" s="398" t="str">
        <f>IF(_tag_month_day!B681="","",_tag_month_day!B681)</f>
        <v/>
      </c>
      <c r="O685" s="399" t="e">
        <f t="shared" si="3919"/>
        <v>#VALUE!</v>
      </c>
      <c r="P685" s="398" t="str">
        <f>IF(_tag_month_day!C681="","",_tag_month_day!C681)</f>
        <v/>
      </c>
      <c r="Q685" s="398" t="str">
        <f>IF(_tag_month_day!D681="","",_tag_month_day!D681)</f>
        <v/>
      </c>
      <c r="R685" s="416">
        <f>IF(_tag_month_day!CB681="",R684,_tag_month_day!CB681/100)</f>
        <v>0.07</v>
      </c>
      <c r="S685" s="417" t="str">
        <f>IF(_tag_month_day!E681="","",_tag_month_day!E681)</f>
        <v/>
      </c>
      <c r="T685" s="417" t="str">
        <f>IF(_tag_month_day!F681="","",_tag_month_day!F681)</f>
        <v/>
      </c>
      <c r="U685" s="418" t="e">
        <f t="shared" si="3873"/>
        <v>#VALUE!</v>
      </c>
      <c r="V685" s="53" t="e">
        <f t="shared" si="3874"/>
        <v>#VALUE!</v>
      </c>
      <c r="W685" s="419" t="str">
        <f>IF(_jhy_month_day!A681="","",_jhy_month_day!A681)</f>
        <v/>
      </c>
      <c r="X685" s="420" t="str">
        <f>IF(_jhy_month_day!B681="","",_jhy_month_day!B681/100)</f>
        <v/>
      </c>
      <c r="Y685" s="420" t="str">
        <f>IF(_jhy_month_day!C681="","",_jhy_month_day!C681/100)</f>
        <v/>
      </c>
      <c r="Z685" s="439">
        <f t="shared" si="3963"/>
        <v>170</v>
      </c>
      <c r="AA685" s="440" t="str">
        <f>IF(_tag_month_day!G681="","",_tag_month_day!G681/100)</f>
        <v/>
      </c>
      <c r="AB685" s="440" t="str">
        <f>IF(_tag_month_day!H681="","",_tag_month_day!H681/100)</f>
        <v/>
      </c>
      <c r="AC685" s="193">
        <f t="shared" si="3920"/>
        <v>1.59963432013121</v>
      </c>
      <c r="AD685" s="441" t="str">
        <f t="shared" si="3921"/>
        <v/>
      </c>
      <c r="AE685" s="442" t="str">
        <f t="shared" si="3922"/>
        <v/>
      </c>
      <c r="AF685" s="443">
        <v>1</v>
      </c>
      <c r="AG685" s="68" t="str">
        <f>IF(_duihao_month_day!A681="","",_duihao_month_day!A681)</f>
        <v/>
      </c>
      <c r="AH685" s="463">
        <f>IF(_gyk_month_day!B681="",AH684,_gyk_month_day!B681)</f>
        <v>820</v>
      </c>
      <c r="AI685" s="464"/>
      <c r="AJ685" s="68" t="str">
        <f>IF(_tag_month_day!I681="","",_tag_month_day!I681)</f>
        <v/>
      </c>
      <c r="AK685" s="465" t="str">
        <f>IF(_tzyy_month_day!A681="","",_tzyy_month_day!A681)</f>
        <v/>
      </c>
      <c r="AL685" s="465" t="str">
        <f>IF(_tzyy_month_day!B681="","",_tzyy_month_day!B681)</f>
        <v/>
      </c>
      <c r="AM685" s="465" t="str">
        <f>IF(_tzyy_month_day!C681="","",_tzyy_month_day!C681)</f>
        <v/>
      </c>
      <c r="AN685" s="466" t="str">
        <f>IF(_tag_month_day!CG681="","",_tag_month_day!CG681)</f>
        <v/>
      </c>
      <c r="AO685" s="466" t="str">
        <f>IF(_tag_month_day!CH681="","",_tag_month_day!CH681)</f>
        <v/>
      </c>
      <c r="AP685" s="486" t="e">
        <f t="shared" si="3923"/>
        <v>#VALUE!</v>
      </c>
      <c r="AQ685" s="487" t="str">
        <f>IF(_tag_month_day!J681="","",_tag_month_day!J681/100)</f>
        <v/>
      </c>
      <c r="AR685" s="488">
        <f t="shared" si="3924"/>
        <v>1.3</v>
      </c>
      <c r="AS685" s="489" t="e">
        <f t="shared" si="3875"/>
        <v>#VALUE!</v>
      </c>
      <c r="AT685" s="489">
        <f t="shared" si="3925"/>
        <v>0</v>
      </c>
      <c r="AU685" s="490" t="str">
        <f>IF(_tag_month_day!K681="","",_tag_month_day!K681)</f>
        <v/>
      </c>
      <c r="AV685" s="491" t="str">
        <f>IF(_tag_month_day!L681="","",_tag_month_day!L681/100)</f>
        <v/>
      </c>
      <c r="AW685" s="420">
        <f t="shared" si="3847"/>
        <v>0</v>
      </c>
      <c r="AX685" s="420">
        <f t="shared" si="3926"/>
        <v>0</v>
      </c>
      <c r="AY685" s="420" t="str">
        <f>IF(_tag_month_day!M681="","",_tag_month_day!M681/100)</f>
        <v/>
      </c>
      <c r="AZ685" s="420" t="str">
        <f>IF(_tag_month_day!N681="","",_tag_month_day!N681/100)</f>
        <v/>
      </c>
      <c r="BA685" s="420" t="str">
        <f>IF(_tag_month_day!O681="","",_tag_month_day!O681/100)</f>
        <v/>
      </c>
      <c r="BB685" s="496" t="str">
        <f>IF(_tag_month_day!P681="","",_tag_month_day!P681/100)</f>
        <v/>
      </c>
      <c r="BC685" s="496">
        <f t="shared" si="3927"/>
        <v>0</v>
      </c>
      <c r="BD685" s="496" t="str">
        <f>IF(_tag_month_day!Q681="","",_tag_month_day!Q681/100)</f>
        <v/>
      </c>
      <c r="BE685" s="510" t="str">
        <f>IF(_tag_month_day!R681="","",_tag_month_day!R681/100)</f>
        <v/>
      </c>
      <c r="BF685" s="413" t="str">
        <f>IF(_tag_month_day!CC681="","",_tag_month_day!CC681/100)</f>
        <v/>
      </c>
      <c r="BG685" s="511" t="e">
        <f t="shared" si="3876"/>
        <v>#VALUE!</v>
      </c>
      <c r="BH685" s="198">
        <f t="shared" si="3877"/>
        <v>0</v>
      </c>
      <c r="BI685" s="512" t="e">
        <f>IF(CX685=0,BI684,(DK685*查询!$R$5+DL685*查询!$Q$5+DM685*查询!$N$5+DN685*查询!$O$5+DO685*查询!$P$5)*AF685/CX685)</f>
        <v>#VALUE!</v>
      </c>
      <c r="BJ685" s="512" t="e">
        <f>IF(CX685=0,BJ684,(DP685*查询!$S$5+DQ685*查询!$T$5+DR685*查询!$U$5)*AF685/CX685)</f>
        <v>#VALUE!</v>
      </c>
      <c r="BK685" s="512">
        <f t="shared" si="3928"/>
        <v>1</v>
      </c>
      <c r="BL685" s="513" t="str">
        <f>IF(_cfyc_month_day!A681="","",_cfyc_month_day!A681)</f>
        <v/>
      </c>
      <c r="BM685" s="513" t="str">
        <f>IF(_cfyc_month_day!B681="","",_cfyc_month_day!B681)</f>
        <v/>
      </c>
      <c r="BN685" s="513" t="str">
        <f>IF(_cfyc_month_day!C681="","",_cfyc_month_day!C681)</f>
        <v/>
      </c>
      <c r="BO685" s="522" t="str">
        <f>IF(_cfyc_month_day!D681="","",_cfyc_month_day!D681)</f>
        <v/>
      </c>
      <c r="BP685" s="522" t="str">
        <f>IF(_cfyc_month_day!E681="","",_cfyc_month_day!E681)</f>
        <v/>
      </c>
      <c r="BQ685" s="522" t="str">
        <f>IF(_cfyc_month_day!F681="","",_cfyc_month_day!F681)</f>
        <v/>
      </c>
      <c r="BR685" s="513" t="str">
        <f>IF(_tag_month_day!T681="","",_tag_month_day!T681)</f>
        <v/>
      </c>
      <c r="BS685" s="513" t="str">
        <f>IF(_tag_month_day!U681="","",_tag_month_day!U681)</f>
        <v/>
      </c>
      <c r="BT685" s="523" t="str">
        <f t="shared" si="3929"/>
        <v/>
      </c>
      <c r="BU685" s="223" t="str">
        <f>IF(_tag_month_day!V681="","",_tag_month_day!V681)</f>
        <v/>
      </c>
      <c r="BV685" s="206" t="str">
        <f>IF(_tag_month_day!W681="","",_tag_month_day!W681)</f>
        <v/>
      </c>
      <c r="BW685" s="540" t="str">
        <f>IF(_tag_month_day!X681="","",_tag_month_day!X681)</f>
        <v/>
      </c>
      <c r="BX685" s="540" t="str">
        <f>IF(_tag_month_day!Y681="","",_tag_month_day!Y681)</f>
        <v/>
      </c>
      <c r="BY685" s="541">
        <f ca="1" t="shared" si="3930"/>
        <v>43645.416666665</v>
      </c>
      <c r="BZ685" s="542"/>
      <c r="CA685" s="562" t="str">
        <f>IF(_jhy2_month_day!A681="","",_jhy2_month_day!A681)</f>
        <v/>
      </c>
      <c r="CB685" s="464" t="str">
        <f>IF(_jhy2_month_day!B681="","",_jhy2_month_day!B681)</f>
        <v/>
      </c>
      <c r="CC685" s="464" t="str">
        <f>IF(_jhy2_month_day!C681="","",_jhy2_month_day!C681)</f>
        <v/>
      </c>
      <c r="CD685" s="464" t="str">
        <f>IF(_jhy2_month_day!D681="","",_jhy2_month_day!D681)</f>
        <v/>
      </c>
      <c r="CE685" s="464" t="str">
        <f>IF(_jhy2_month_day!E681="","",_jhy2_month_day!E681)</f>
        <v/>
      </c>
      <c r="CF685" s="464" t="str">
        <f>IF(_jhy2_month_day!F681="","",_jhy2_month_day!F681)</f>
        <v/>
      </c>
      <c r="CG685" s="464" t="str">
        <f>IF(_jhy2_month_day!G681="","",_jhy2_month_day!G681)</f>
        <v/>
      </c>
      <c r="CH685" s="464" t="str">
        <f>IF(_jhy2_month_day!H681="","",_jhy2_month_day!H681)</f>
        <v/>
      </c>
      <c r="CI685" s="464" t="str">
        <f>IF(_jhy2_month_day!I681="","",_jhy2_month_day!I681)</f>
        <v/>
      </c>
      <c r="CJ685" s="464" t="str">
        <f>IF(_jhy2_month_day!J681="","",_jhy2_month_day!J681)</f>
        <v/>
      </c>
      <c r="CK685" s="464" t="str">
        <f>IF(_jhy2_month_day!K681="","",_jhy2_month_day!K681)</f>
        <v/>
      </c>
      <c r="CL685" s="562" t="str">
        <f>IF(_jhy2_month_day!L681="","",_jhy2_month_day!L681)</f>
        <v/>
      </c>
      <c r="CM685" s="562" t="str">
        <f>IF(_jhy2_month_day!M681="","",_jhy2_month_day!M681)</f>
        <v/>
      </c>
      <c r="CN685" s="562" t="str">
        <f>IF(_jhy2_month_day!N681="","",_jhy2_month_day!N681)</f>
        <v/>
      </c>
      <c r="CO685" s="562" t="str">
        <f>IF(_jhy2_month_day!O681="","",_jhy2_month_day!O681)</f>
        <v/>
      </c>
      <c r="CP685" s="562" t="str">
        <f>IF(_jhy2_month_day!P681="","",_jhy2_month_day!P681)</f>
        <v/>
      </c>
      <c r="CQ685" s="562" t="str">
        <f>IF(_jhy2_month_day!Q681="","",_jhy2_month_day!Q681)</f>
        <v/>
      </c>
      <c r="CR685" s="563" t="str">
        <f>IF(_jhy2_month_day!R681="","",_jhy2_month_day!R681)</f>
        <v/>
      </c>
      <c r="CS685" s="576" t="str">
        <f>IF(_jhy2_month_day!S681="","",_jhy2_month_day!S681)</f>
        <v/>
      </c>
      <c r="CT685" s="562" t="str">
        <f>IF(_jhy2_month_day!T681="","",_jhy2_month_day!T681)</f>
        <v/>
      </c>
      <c r="CU685" s="577" t="e">
        <f t="shared" si="3878"/>
        <v>#VALUE!</v>
      </c>
      <c r="CV685" s="198" t="e">
        <f t="shared" si="3879"/>
        <v>#VALUE!</v>
      </c>
      <c r="CW685" s="192" t="e">
        <f t="shared" si="3880"/>
        <v>#VALUE!</v>
      </c>
      <c r="CX685" s="192" t="e">
        <f t="shared" si="3881"/>
        <v>#VALUE!</v>
      </c>
      <c r="CY685" s="202" t="e">
        <f t="shared" si="3882"/>
        <v>#VALUE!</v>
      </c>
      <c r="CZ685" s="192" t="e">
        <f t="shared" ref="CZ685:DI685" si="4139">$AJ685*EF685</f>
        <v>#VALUE!</v>
      </c>
      <c r="DA685" s="192" t="e">
        <f t="shared" si="4139"/>
        <v>#VALUE!</v>
      </c>
      <c r="DB685" s="192" t="e">
        <f t="shared" si="4139"/>
        <v>#VALUE!</v>
      </c>
      <c r="DC685" s="192" t="e">
        <f t="shared" si="4139"/>
        <v>#VALUE!</v>
      </c>
      <c r="DD685" s="192" t="e">
        <f t="shared" si="4139"/>
        <v>#VALUE!</v>
      </c>
      <c r="DE685" s="192" t="e">
        <f t="shared" si="4139"/>
        <v>#VALUE!</v>
      </c>
      <c r="DF685" s="192" t="e">
        <f t="shared" si="4139"/>
        <v>#VALUE!</v>
      </c>
      <c r="DG685" s="192" t="e">
        <f t="shared" si="4139"/>
        <v>#VALUE!</v>
      </c>
      <c r="DH685" s="192" t="e">
        <f t="shared" si="4139"/>
        <v>#VALUE!</v>
      </c>
      <c r="DI685" s="192" t="e">
        <f t="shared" si="4139"/>
        <v>#VALUE!</v>
      </c>
      <c r="DJ685" s="192" t="e">
        <f t="shared" si="3884"/>
        <v>#VALUE!</v>
      </c>
      <c r="DK685" s="192" t="e">
        <f t="shared" si="3885"/>
        <v>#VALUE!</v>
      </c>
      <c r="DL685" s="192" t="e">
        <f t="shared" si="3886"/>
        <v>#VALUE!</v>
      </c>
      <c r="DM685" s="192" t="e">
        <f t="shared" si="3887"/>
        <v>#VALUE!</v>
      </c>
      <c r="DN685" s="192" t="e">
        <f t="shared" si="3888"/>
        <v>#VALUE!</v>
      </c>
      <c r="DO685" s="192" t="e">
        <f t="shared" si="3889"/>
        <v>#VALUE!</v>
      </c>
      <c r="DP685" s="192" t="e">
        <f t="shared" si="3890"/>
        <v>#VALUE!</v>
      </c>
      <c r="DQ685" s="192" t="e">
        <f t="shared" si="3891"/>
        <v>#VALUE!</v>
      </c>
      <c r="DR685" s="192" t="e">
        <f t="shared" si="3892"/>
        <v>#VALUE!</v>
      </c>
      <c r="DS685" s="192" t="e">
        <f t="shared" si="3893"/>
        <v>#VALUE!</v>
      </c>
      <c r="DT685" s="192" t="e">
        <f t="shared" si="3894"/>
        <v>#VALUE!</v>
      </c>
      <c r="DU685" s="192" t="e">
        <f t="shared" si="3895"/>
        <v>#VALUE!</v>
      </c>
      <c r="DV685" s="198" t="e">
        <f t="shared" si="3896"/>
        <v>#VALUE!</v>
      </c>
      <c r="DW685" s="198" t="e">
        <f t="shared" si="3897"/>
        <v>#DIV/0!</v>
      </c>
      <c r="DX685" s="198" t="e">
        <f t="shared" si="3898"/>
        <v>#DIV/0!</v>
      </c>
      <c r="DY685" s="198" t="e">
        <f t="shared" si="3899"/>
        <v>#VALUE!</v>
      </c>
      <c r="DZ685" s="198" t="e">
        <f t="shared" si="3900"/>
        <v>#VALUE!</v>
      </c>
      <c r="EA685" s="198" t="e">
        <f t="shared" si="3901"/>
        <v>#VALUE!</v>
      </c>
      <c r="EB685" s="198" t="e">
        <f t="shared" si="3902"/>
        <v>#VALUE!</v>
      </c>
      <c r="EC685" s="198" t="e">
        <f t="shared" si="3903"/>
        <v>#DIV/0!</v>
      </c>
      <c r="ED685" s="198" t="e">
        <f t="shared" si="3904"/>
        <v>#VALUE!</v>
      </c>
      <c r="EE685" s="198" t="e">
        <f t="shared" si="3905"/>
        <v>#VALUE!</v>
      </c>
      <c r="EF685" s="198" t="e">
        <f t="shared" ref="EF685:EO685" si="4140">DV685/SUM($DV685:$EE685)</f>
        <v>#VALUE!</v>
      </c>
      <c r="EG685" s="198" t="e">
        <f t="shared" si="4140"/>
        <v>#DIV/0!</v>
      </c>
      <c r="EH685" s="198" t="e">
        <f t="shared" si="4140"/>
        <v>#DIV/0!</v>
      </c>
      <c r="EI685" s="198" t="e">
        <f t="shared" si="4140"/>
        <v>#VALUE!</v>
      </c>
      <c r="EJ685" s="198" t="e">
        <f t="shared" si="4140"/>
        <v>#VALUE!</v>
      </c>
      <c r="EK685" s="198" t="e">
        <f t="shared" si="4140"/>
        <v>#VALUE!</v>
      </c>
      <c r="EL685" s="198" t="e">
        <f t="shared" si="4140"/>
        <v>#VALUE!</v>
      </c>
      <c r="EM685" s="198" t="e">
        <f t="shared" si="4140"/>
        <v>#DIV/0!</v>
      </c>
      <c r="EN685" s="198" t="e">
        <f t="shared" si="4140"/>
        <v>#VALUE!</v>
      </c>
      <c r="EO685" s="198" t="e">
        <f t="shared" si="4140"/>
        <v>#VALUE!</v>
      </c>
      <c r="EP685" s="511">
        <f t="shared" ref="EP685:EW685" si="4141">EP684</f>
        <v>0.08</v>
      </c>
      <c r="EQ685" s="511">
        <f t="shared" si="4141"/>
        <v>0.015</v>
      </c>
      <c r="ER685" s="511">
        <f t="shared" si="4141"/>
        <v>0.015</v>
      </c>
      <c r="ES685" s="511">
        <f t="shared" si="4141"/>
        <v>0.015</v>
      </c>
      <c r="ET685" s="511">
        <f t="shared" si="4141"/>
        <v>0.015</v>
      </c>
      <c r="EU685" s="511">
        <f t="shared" si="4141"/>
        <v>0.09</v>
      </c>
      <c r="EV685" s="511">
        <f t="shared" si="4141"/>
        <v>0.09</v>
      </c>
      <c r="EW685" s="511">
        <f t="shared" si="4141"/>
        <v>0.09</v>
      </c>
      <c r="EX685" s="420" t="str">
        <f>IF(_tag_month_day!AS681="","",_tag_month_day!AS681/100)</f>
        <v/>
      </c>
      <c r="EY685" s="420" t="str">
        <f>IF(_tag_month_day!AT681="","",_tag_month_day!AT681/100)</f>
        <v/>
      </c>
      <c r="EZ685" s="420" t="str">
        <f>IF(_tag_month_day!AU681="","",_tag_month_day!AU681/100)</f>
        <v/>
      </c>
      <c r="FA685" s="420" t="str">
        <f>IF(_tag_month_day!AV681="","",_tag_month_day!AV681/100)</f>
        <v/>
      </c>
      <c r="FB685" s="420" t="str">
        <f>IF(_tag_month_day!AW681="","",_tag_month_day!AW681/100)</f>
        <v/>
      </c>
      <c r="FC685" s="420" t="str">
        <f>IF(_tag_month_day!AX681="","",_tag_month_day!AX681/100)</f>
        <v/>
      </c>
      <c r="FD685" s="510">
        <f t="shared" si="3934"/>
        <v>0.33</v>
      </c>
      <c r="FE685" s="510">
        <f t="shared" si="3935"/>
        <v>0.19</v>
      </c>
      <c r="FF685" s="510">
        <f t="shared" si="3936"/>
        <v>0.003</v>
      </c>
      <c r="FG685" s="510">
        <f t="shared" si="3937"/>
        <v>0</v>
      </c>
      <c r="FH685" s="603">
        <f t="shared" si="3938"/>
        <v>0.0001</v>
      </c>
      <c r="FI685" s="510">
        <f t="shared" ref="FI685:FR685" si="4142">FI684</f>
        <v>0.41</v>
      </c>
      <c r="FJ685" s="510">
        <f t="shared" si="4142"/>
        <v>0.11</v>
      </c>
      <c r="FK685" s="510">
        <f t="shared" si="4142"/>
        <v>0.015</v>
      </c>
      <c r="FL685" s="510">
        <f t="shared" si="4142"/>
        <v>0</v>
      </c>
      <c r="FM685" s="603">
        <f t="shared" si="4142"/>
        <v>0.0001</v>
      </c>
      <c r="FN685" s="510" t="str">
        <f>IF(_tag_month_day!AY681="","",_tag_month_day!AY681/100)</f>
        <v/>
      </c>
      <c r="FO685" s="510" t="str">
        <f>IF(_tag_month_day!AZ681="","",_tag_month_day!AZ681/100)</f>
        <v/>
      </c>
      <c r="FP685" s="510" t="str">
        <f>IF(_tag_month_day!BA681="","",_tag_month_day!BA681/100)</f>
        <v/>
      </c>
      <c r="FQ685" s="510" t="str">
        <f>IF(_tag_month_day!BB681="","",_tag_month_day!BB681/100)</f>
        <v/>
      </c>
      <c r="FR685" s="603" t="str">
        <f>IF(_tag_month_day!BC681="","",_tag_month_day!BC681/100)</f>
        <v/>
      </c>
      <c r="FS685" s="510" t="str">
        <f>IF(_tag_month_day!BD681="","",_tag_month_day!BD681/100)</f>
        <v/>
      </c>
      <c r="FT685" s="510" t="str">
        <f>IF(_tag_month_day!BE681="","",_tag_month_day!BE681/100)</f>
        <v/>
      </c>
      <c r="FU685" s="510" t="str">
        <f>IF(_tag_month_day!BF681="","",_tag_month_day!BF681/100)</f>
        <v/>
      </c>
      <c r="FV685" s="510" t="str">
        <f>IF(_tag_month_day!BG681="","",_tag_month_day!BG681/100)</f>
        <v/>
      </c>
      <c r="FW685" s="603" t="str">
        <f>IF(_tag_month_day!BH681="","",_tag_month_day!BH681/100)</f>
        <v/>
      </c>
      <c r="FX685" s="510" t="str">
        <f>IF(_tag_month_day!BI681="","",_tag_month_day!BI681/100)</f>
        <v/>
      </c>
      <c r="FY685" s="510" t="str">
        <f>IF(_tag_month_day!BJ681="","",_tag_month_day!BJ681/100)</f>
        <v/>
      </c>
      <c r="FZ685" s="605" t="str">
        <f>IF(_tag_month_day!BK681="","",_tag_month_day!BK681/100)</f>
        <v/>
      </c>
      <c r="GA685" s="510" t="str">
        <f>IF(_tag_month_day!BL681="","",_tag_month_day!BL681/100)</f>
        <v/>
      </c>
      <c r="GB685" s="603" t="str">
        <f>IF(_tag_month_day!BM681="","",_tag_month_day!BM681/100)</f>
        <v/>
      </c>
      <c r="GC685" s="420" t="str">
        <f>IF(_tag_month_day!BN681="","",_tag_month_day!BN681/100)</f>
        <v/>
      </c>
      <c r="GD685" s="420" t="str">
        <f>IF(_tag_month_day!BO681="","",_tag_month_day!BO681/100)</f>
        <v/>
      </c>
      <c r="GE685" s="420" t="str">
        <f>IF(_tag_month_day!BP681="","",_tag_month_day!BP681/100)</f>
        <v/>
      </c>
      <c r="GF685" s="420" t="str">
        <f>IF(_tag_month_day!BQ681="","",_tag_month_day!BQ681/100)</f>
        <v/>
      </c>
      <c r="GG685" s="420" t="str">
        <f>IF(_tag_month_day!BR681="","",_tag_month_day!BR681/100)</f>
        <v/>
      </c>
      <c r="GH685" s="420" t="str">
        <f>IF(_tag_month_day!BS681="","",_tag_month_day!BS681/100)</f>
        <v/>
      </c>
      <c r="GI685" s="603" t="str">
        <f>IF(_tag_month_day!BT681="","",_tag_month_day!BT681/100)</f>
        <v/>
      </c>
      <c r="GJ685" s="612" t="str">
        <f>IF(_tag_month_day!BU681="","",_tag_month_day!BU681/100)</f>
        <v/>
      </c>
      <c r="GK685" s="620" t="str">
        <f>IF(_tag_month_day!BV681="",IF(_rlcf_month_day!A$2="","",_rlcf_month_day!A$2/100),_tag_month_day!BV681/100)</f>
        <v/>
      </c>
      <c r="GL685" s="620" t="str">
        <f>IF(_tag_month_day!BW681="",IF(_rlcf_month_day!B$2="","",_rlcf_month_day!B$2/100),_tag_month_day!BW681/100)</f>
        <v/>
      </c>
      <c r="GM685" s="621" t="str">
        <f>IF(_tag_month_day!BX681="",IF(_rlcf_month_day!C$2="","",_rlcf_month_day!C$2/100),_tag_month_day!BX681/100)</f>
        <v/>
      </c>
      <c r="GN685" s="620" t="str">
        <f>IF(_tag_month_day!BV681="",IF(_rlcf_month_day!A$2="","",_rlcf_month_day!A$2/100),_tag_month_day!BV681/100)</f>
        <v/>
      </c>
      <c r="GO685" s="620" t="str">
        <f>IF(_tag_month_day!BW681="",IF(_rlcf_month_day!B$2="","",_rlcf_month_day!B$2/100),_tag_month_day!BW681/100)</f>
        <v/>
      </c>
      <c r="GP685" s="620" t="str">
        <f>IF(_tag_month_day!CD681="",IF(_rlcf_month_day!E$2="","",_rlcf_month_day!E$2/100),_tag_month_day!CD681/100)</f>
        <v/>
      </c>
      <c r="GQ685" s="620" t="str">
        <f>IF(_tag_month_day!CE681="",IF(_rlcf_month_day!F$2="","",_rlcf_month_day!F$2/100),_tag_month_day!CE681/100)</f>
        <v/>
      </c>
      <c r="GR685" s="621" t="str">
        <f>IF(_tag_month_day!CF681="",IF(_rlcf_month_day!G$2="","",_rlcf_month_day!G$2/100),_tag_month_day!CF681/100)</f>
        <v/>
      </c>
      <c r="GS685" s="626">
        <f t="shared" ref="GS685:HH685" si="4143">GS684</f>
        <v>0.953</v>
      </c>
      <c r="GT685" s="626">
        <f t="shared" si="4143"/>
        <v>0.55</v>
      </c>
      <c r="GU685" s="626">
        <f t="shared" si="4143"/>
        <v>0.55</v>
      </c>
      <c r="GV685" s="626">
        <f t="shared" si="4143"/>
        <v>0.55</v>
      </c>
      <c r="GW685" s="626">
        <f t="shared" si="4143"/>
        <v>0.5</v>
      </c>
      <c r="GX685" s="626">
        <f t="shared" si="4143"/>
        <v>0.935</v>
      </c>
      <c r="GY685" s="626">
        <f t="shared" si="4143"/>
        <v>0.15</v>
      </c>
      <c r="GZ685" s="626">
        <f t="shared" si="4143"/>
        <v>1</v>
      </c>
      <c r="HA685" s="632">
        <f t="shared" si="4143"/>
        <v>0.047</v>
      </c>
      <c r="HB685" s="632">
        <f t="shared" si="4143"/>
        <v>0.45</v>
      </c>
      <c r="HC685" s="632">
        <f t="shared" si="4143"/>
        <v>0.45</v>
      </c>
      <c r="HD685" s="632">
        <f t="shared" si="4143"/>
        <v>0.45</v>
      </c>
      <c r="HE685" s="632">
        <f t="shared" si="4143"/>
        <v>0.5</v>
      </c>
      <c r="HF685" s="632">
        <f t="shared" si="4143"/>
        <v>0.065</v>
      </c>
      <c r="HG685" s="632">
        <f t="shared" si="4143"/>
        <v>0.85</v>
      </c>
      <c r="HH685" s="632">
        <f t="shared" si="4143"/>
        <v>0</v>
      </c>
      <c r="HI685" s="68">
        <f t="shared" si="3910"/>
        <v>0</v>
      </c>
      <c r="HJ685" s="68" t="e">
        <f t="shared" si="3941"/>
        <v>#VALUE!</v>
      </c>
      <c r="HK685" s="202">
        <f t="shared" si="3942"/>
        <v>0.85</v>
      </c>
      <c r="HL685" s="464">
        <f t="shared" si="3943"/>
        <v>550000</v>
      </c>
      <c r="HM685" s="464">
        <f t="shared" si="3944"/>
        <v>480000</v>
      </c>
      <c r="HN685" s="192" t="e">
        <f t="shared" si="3911"/>
        <v>#VALUE!</v>
      </c>
      <c r="HO685" s="192" t="e">
        <f>HN685*HK685*$HO$2/HL685*1000000</f>
        <v>#VALUE!</v>
      </c>
      <c r="HP685" s="192" t="e">
        <f>HN685*HK685*$HP$2/HM685*1000000</f>
        <v>#VALUE!</v>
      </c>
    </row>
    <row r="686" customFormat="1" spans="1:224">
      <c r="A686" s="381">
        <v>681</v>
      </c>
      <c r="B686" s="54">
        <f ca="1" t="shared" si="3945"/>
        <v>43645</v>
      </c>
      <c r="C686" s="57">
        <f t="shared" si="3946"/>
        <v>0.0416666666666667</v>
      </c>
      <c r="D686" s="68" t="str">
        <f ca="1" t="shared" si="3912"/>
        <v>白班</v>
      </c>
      <c r="E686" s="68" t="str">
        <f ca="1" t="shared" si="3913"/>
        <v>甲</v>
      </c>
      <c r="F686" s="68">
        <f ca="1">SUMPRODUCT((成本日报!$A$3:$A$95=计划!B686)*(成本日报!$B$3:$B$95=计划!$D686),成本日报!$C$3:$C$95)</f>
        <v>1</v>
      </c>
      <c r="G686" s="382">
        <f ca="1" t="shared" si="3947"/>
        <v>43645.3333333317</v>
      </c>
      <c r="H686" s="382">
        <f ca="1" t="shared" si="3914"/>
        <v>43645.3402777761</v>
      </c>
      <c r="I686" s="382">
        <f ca="1" t="shared" si="3915"/>
        <v>43645.3458333317</v>
      </c>
      <c r="J686" s="382">
        <f ca="1" t="shared" si="3916"/>
        <v>43645.3749999983</v>
      </c>
      <c r="K686" s="382">
        <f ca="1" t="shared" si="3917"/>
        <v>43645.4374999984</v>
      </c>
      <c r="L686" s="382">
        <f ca="1" t="shared" si="3918"/>
        <v>43645.4583333317</v>
      </c>
      <c r="M686" s="398" t="str">
        <f>IF(_tag_month_day!A682="","",_tag_month_day!A682)</f>
        <v/>
      </c>
      <c r="N686" s="398" t="str">
        <f>IF(_tag_month_day!B682="","",_tag_month_day!B682)</f>
        <v/>
      </c>
      <c r="O686" s="399" t="e">
        <f t="shared" si="3919"/>
        <v>#VALUE!</v>
      </c>
      <c r="P686" s="398" t="str">
        <f>IF(_tag_month_day!C682="","",_tag_month_day!C682)</f>
        <v/>
      </c>
      <c r="Q686" s="398" t="str">
        <f>IF(_tag_month_day!D682="","",_tag_month_day!D682)</f>
        <v/>
      </c>
      <c r="R686" s="416">
        <f>IF(_tag_month_day!CB682="",R685,_tag_month_day!CB682/100)</f>
        <v>0.07</v>
      </c>
      <c r="S686" s="417" t="str">
        <f>IF(_tag_month_day!E682="","",_tag_month_day!E682)</f>
        <v/>
      </c>
      <c r="T686" s="417" t="str">
        <f>IF(_tag_month_day!F682="","",_tag_month_day!F682)</f>
        <v/>
      </c>
      <c r="U686" s="418" t="e">
        <f t="shared" si="3873"/>
        <v>#VALUE!</v>
      </c>
      <c r="V686" s="53" t="e">
        <f t="shared" si="3874"/>
        <v>#VALUE!</v>
      </c>
      <c r="W686" s="419" t="str">
        <f>IF(_jhy_month_day!A682="","",_jhy_month_day!A682)</f>
        <v/>
      </c>
      <c r="X686" s="420" t="str">
        <f>IF(_jhy_month_day!B682="","",_jhy_month_day!B682/100)</f>
        <v/>
      </c>
      <c r="Y686" s="420" t="str">
        <f>IF(_jhy_month_day!C682="","",_jhy_month_day!C682/100)</f>
        <v/>
      </c>
      <c r="Z686" s="439">
        <f t="shared" si="3963"/>
        <v>171</v>
      </c>
      <c r="AA686" s="440" t="str">
        <f>IF(_tag_month_day!G682="","",_tag_month_day!G682/100)</f>
        <v/>
      </c>
      <c r="AB686" s="440" t="str">
        <f>IF(_tag_month_day!H682="","",_tag_month_day!H682/100)</f>
        <v/>
      </c>
      <c r="AC686" s="193">
        <f t="shared" si="3920"/>
        <v>1.59963432013121</v>
      </c>
      <c r="AD686" s="441" t="str">
        <f t="shared" si="3921"/>
        <v/>
      </c>
      <c r="AE686" s="442" t="str">
        <f t="shared" si="3922"/>
        <v/>
      </c>
      <c r="AF686" s="443">
        <v>1</v>
      </c>
      <c r="AG686" s="68" t="str">
        <f>IF(_duihao_month_day!A682="","",_duihao_month_day!A682)</f>
        <v/>
      </c>
      <c r="AH686" s="463">
        <f>IF(_gyk_month_day!B682="",AH685,_gyk_month_day!B682)</f>
        <v>820</v>
      </c>
      <c r="AI686" s="464"/>
      <c r="AJ686" s="68" t="str">
        <f>IF(_tag_month_day!I682="","",_tag_month_day!I682)</f>
        <v/>
      </c>
      <c r="AK686" s="465" t="str">
        <f>IF(_tzyy_month_day!A682="","",_tzyy_month_day!A682)</f>
        <v/>
      </c>
      <c r="AL686" s="465" t="str">
        <f>IF(_tzyy_month_day!B682="","",_tzyy_month_day!B682)</f>
        <v/>
      </c>
      <c r="AM686" s="465" t="str">
        <f>IF(_tzyy_month_day!C682="","",_tzyy_month_day!C682)</f>
        <v/>
      </c>
      <c r="AN686" s="466" t="str">
        <f>IF(_tag_month_day!CG682="","",_tag_month_day!CG682)</f>
        <v/>
      </c>
      <c r="AO686" s="466" t="str">
        <f>IF(_tag_month_day!CH682="","",_tag_month_day!CH682)</f>
        <v/>
      </c>
      <c r="AP686" s="486" t="e">
        <f t="shared" si="3923"/>
        <v>#VALUE!</v>
      </c>
      <c r="AQ686" s="487" t="str">
        <f>IF(_tag_month_day!J682="","",_tag_month_day!J682/100)</f>
        <v/>
      </c>
      <c r="AR686" s="488">
        <f t="shared" si="3924"/>
        <v>1.3</v>
      </c>
      <c r="AS686" s="489" t="e">
        <f t="shared" si="3875"/>
        <v>#VALUE!</v>
      </c>
      <c r="AT686" s="489">
        <f t="shared" si="3925"/>
        <v>0</v>
      </c>
      <c r="AU686" s="490" t="str">
        <f>IF(_tag_month_day!K682="","",_tag_month_day!K682)</f>
        <v/>
      </c>
      <c r="AV686" s="491" t="str">
        <f>IF(_tag_month_day!L682="","",_tag_month_day!L682/100)</f>
        <v/>
      </c>
      <c r="AW686" s="420">
        <f t="shared" si="3847"/>
        <v>0</v>
      </c>
      <c r="AX686" s="420">
        <f t="shared" si="3926"/>
        <v>0</v>
      </c>
      <c r="AY686" s="420" t="str">
        <f>IF(_tag_month_day!M682="","",_tag_month_day!M682/100)</f>
        <v/>
      </c>
      <c r="AZ686" s="420" t="str">
        <f>IF(_tag_month_day!N682="","",_tag_month_day!N682/100)</f>
        <v/>
      </c>
      <c r="BA686" s="420" t="str">
        <f>IF(_tag_month_day!O682="","",_tag_month_day!O682/100)</f>
        <v/>
      </c>
      <c r="BB686" s="496" t="str">
        <f>IF(_tag_month_day!P682="","",_tag_month_day!P682/100)</f>
        <v/>
      </c>
      <c r="BC686" s="496">
        <f t="shared" si="3927"/>
        <v>0</v>
      </c>
      <c r="BD686" s="496" t="str">
        <f>IF(_tag_month_day!Q682="","",_tag_month_day!Q682/100)</f>
        <v/>
      </c>
      <c r="BE686" s="510" t="str">
        <f>IF(_tag_month_day!R682="","",_tag_month_day!R682/100)</f>
        <v/>
      </c>
      <c r="BF686" s="413" t="str">
        <f>IF(_tag_month_day!CC682="","",_tag_month_day!CC682/100)</f>
        <v/>
      </c>
      <c r="BG686" s="511" t="e">
        <f t="shared" si="3876"/>
        <v>#VALUE!</v>
      </c>
      <c r="BH686" s="198">
        <f t="shared" si="3877"/>
        <v>0</v>
      </c>
      <c r="BI686" s="512" t="e">
        <f>IF(CX686=0,BI685,(DK686*查询!$R$5+DL686*查询!$Q$5+DM686*查询!$N$5+DN686*查询!$O$5+DO686*查询!$P$5)*AF686/CX686)</f>
        <v>#VALUE!</v>
      </c>
      <c r="BJ686" s="512" t="e">
        <f>IF(CX686=0,BJ685,(DP686*查询!$S$5+DQ686*查询!$T$5+DR686*查询!$U$5)*AF686/CX686)</f>
        <v>#VALUE!</v>
      </c>
      <c r="BK686" s="512">
        <f t="shared" si="3928"/>
        <v>1</v>
      </c>
      <c r="BL686" s="513" t="str">
        <f>IF(_cfyc_month_day!A682="","",_cfyc_month_day!A682)</f>
        <v/>
      </c>
      <c r="BM686" s="513" t="str">
        <f>IF(_cfyc_month_day!B682="","",_cfyc_month_day!B682)</f>
        <v/>
      </c>
      <c r="BN686" s="513" t="str">
        <f>IF(_cfyc_month_day!C682="","",_cfyc_month_day!C682)</f>
        <v/>
      </c>
      <c r="BO686" s="522" t="str">
        <f>IF(_cfyc_month_day!D682="","",_cfyc_month_day!D682)</f>
        <v/>
      </c>
      <c r="BP686" s="522" t="str">
        <f>IF(_cfyc_month_day!E682="","",_cfyc_month_day!E682)</f>
        <v/>
      </c>
      <c r="BQ686" s="522" t="str">
        <f>IF(_cfyc_month_day!F682="","",_cfyc_month_day!F682)</f>
        <v/>
      </c>
      <c r="BR686" s="513" t="str">
        <f>IF(_tag_month_day!T682="","",_tag_month_day!T682)</f>
        <v/>
      </c>
      <c r="BS686" s="513" t="str">
        <f>IF(_tag_month_day!U682="","",_tag_month_day!U682)</f>
        <v/>
      </c>
      <c r="BT686" s="523" t="str">
        <f t="shared" si="3929"/>
        <v/>
      </c>
      <c r="BU686" s="223" t="str">
        <f>IF(_tag_month_day!V682="","",_tag_month_day!V682)</f>
        <v/>
      </c>
      <c r="BV686" s="206" t="str">
        <f>IF(_tag_month_day!W682="","",_tag_month_day!W682)</f>
        <v/>
      </c>
      <c r="BW686" s="540" t="str">
        <f>IF(_tag_month_day!X682="","",_tag_month_day!X682)</f>
        <v/>
      </c>
      <c r="BX686" s="540" t="str">
        <f>IF(_tag_month_day!Y682="","",_tag_month_day!Y682)</f>
        <v/>
      </c>
      <c r="BY686" s="541">
        <f ca="1" t="shared" si="3930"/>
        <v>43645.4583333317</v>
      </c>
      <c r="BZ686" s="542"/>
      <c r="CA686" s="562" t="str">
        <f>IF(_jhy2_month_day!A682="","",_jhy2_month_day!A682)</f>
        <v/>
      </c>
      <c r="CB686" s="464" t="str">
        <f>IF(_jhy2_month_day!B682="","",_jhy2_month_day!B682)</f>
        <v/>
      </c>
      <c r="CC686" s="464" t="str">
        <f>IF(_jhy2_month_day!C682="","",_jhy2_month_day!C682)</f>
        <v/>
      </c>
      <c r="CD686" s="464" t="str">
        <f>IF(_jhy2_month_day!D682="","",_jhy2_month_day!D682)</f>
        <v/>
      </c>
      <c r="CE686" s="464" t="str">
        <f>IF(_jhy2_month_day!E682="","",_jhy2_month_day!E682)</f>
        <v/>
      </c>
      <c r="CF686" s="464" t="str">
        <f>IF(_jhy2_month_day!F682="","",_jhy2_month_day!F682)</f>
        <v/>
      </c>
      <c r="CG686" s="464" t="str">
        <f>IF(_jhy2_month_day!G682="","",_jhy2_month_day!G682)</f>
        <v/>
      </c>
      <c r="CH686" s="464" t="str">
        <f>IF(_jhy2_month_day!H682="","",_jhy2_month_day!H682)</f>
        <v/>
      </c>
      <c r="CI686" s="464" t="str">
        <f>IF(_jhy2_month_day!I682="","",_jhy2_month_day!I682)</f>
        <v/>
      </c>
      <c r="CJ686" s="464" t="str">
        <f>IF(_jhy2_month_day!J682="","",_jhy2_month_day!J682)</f>
        <v/>
      </c>
      <c r="CK686" s="464" t="str">
        <f>IF(_jhy2_month_day!K682="","",_jhy2_month_day!K682)</f>
        <v/>
      </c>
      <c r="CL686" s="562" t="str">
        <f>IF(_jhy2_month_day!L682="","",_jhy2_month_day!L682)</f>
        <v/>
      </c>
      <c r="CM686" s="562" t="str">
        <f>IF(_jhy2_month_day!M682="","",_jhy2_month_day!M682)</f>
        <v/>
      </c>
      <c r="CN686" s="562" t="str">
        <f>IF(_jhy2_month_day!N682="","",_jhy2_month_day!N682)</f>
        <v/>
      </c>
      <c r="CO686" s="562" t="str">
        <f>IF(_jhy2_month_day!O682="","",_jhy2_month_day!O682)</f>
        <v/>
      </c>
      <c r="CP686" s="562" t="str">
        <f>IF(_jhy2_month_day!P682="","",_jhy2_month_day!P682)</f>
        <v/>
      </c>
      <c r="CQ686" s="562" t="str">
        <f>IF(_jhy2_month_day!Q682="","",_jhy2_month_day!Q682)</f>
        <v/>
      </c>
      <c r="CR686" s="563" t="str">
        <f>IF(_jhy2_month_day!R682="","",_jhy2_month_day!R682)</f>
        <v/>
      </c>
      <c r="CS686" s="576" t="str">
        <f>IF(_jhy2_month_day!S682="","",_jhy2_month_day!S682)</f>
        <v/>
      </c>
      <c r="CT686" s="562" t="str">
        <f>IF(_jhy2_month_day!T682="","",_jhy2_month_day!T682)</f>
        <v/>
      </c>
      <c r="CU686" s="577" t="e">
        <f t="shared" si="3878"/>
        <v>#VALUE!</v>
      </c>
      <c r="CV686" s="198" t="e">
        <f t="shared" si="3879"/>
        <v>#VALUE!</v>
      </c>
      <c r="CW686" s="192" t="e">
        <f t="shared" si="3880"/>
        <v>#VALUE!</v>
      </c>
      <c r="CX686" s="192" t="e">
        <f t="shared" si="3881"/>
        <v>#VALUE!</v>
      </c>
      <c r="CY686" s="202" t="e">
        <f t="shared" si="3882"/>
        <v>#VALUE!</v>
      </c>
      <c r="CZ686" s="192" t="e">
        <f t="shared" ref="CZ686:DI686" si="4144">$AJ686*EF686</f>
        <v>#VALUE!</v>
      </c>
      <c r="DA686" s="192" t="e">
        <f t="shared" si="4144"/>
        <v>#VALUE!</v>
      </c>
      <c r="DB686" s="192" t="e">
        <f t="shared" si="4144"/>
        <v>#VALUE!</v>
      </c>
      <c r="DC686" s="192" t="e">
        <f t="shared" si="4144"/>
        <v>#VALUE!</v>
      </c>
      <c r="DD686" s="192" t="e">
        <f t="shared" si="4144"/>
        <v>#VALUE!</v>
      </c>
      <c r="DE686" s="192" t="e">
        <f t="shared" si="4144"/>
        <v>#VALUE!</v>
      </c>
      <c r="DF686" s="192" t="e">
        <f t="shared" si="4144"/>
        <v>#VALUE!</v>
      </c>
      <c r="DG686" s="192" t="e">
        <f t="shared" si="4144"/>
        <v>#VALUE!</v>
      </c>
      <c r="DH686" s="192" t="e">
        <f t="shared" si="4144"/>
        <v>#VALUE!</v>
      </c>
      <c r="DI686" s="192" t="e">
        <f t="shared" si="4144"/>
        <v>#VALUE!</v>
      </c>
      <c r="DJ686" s="192" t="e">
        <f t="shared" si="3884"/>
        <v>#VALUE!</v>
      </c>
      <c r="DK686" s="192" t="e">
        <f t="shared" si="3885"/>
        <v>#VALUE!</v>
      </c>
      <c r="DL686" s="192" t="e">
        <f t="shared" si="3886"/>
        <v>#VALUE!</v>
      </c>
      <c r="DM686" s="192" t="e">
        <f t="shared" si="3887"/>
        <v>#VALUE!</v>
      </c>
      <c r="DN686" s="192" t="e">
        <f t="shared" si="3888"/>
        <v>#VALUE!</v>
      </c>
      <c r="DO686" s="192" t="e">
        <f t="shared" si="3889"/>
        <v>#VALUE!</v>
      </c>
      <c r="DP686" s="192" t="e">
        <f t="shared" si="3890"/>
        <v>#VALUE!</v>
      </c>
      <c r="DQ686" s="192" t="e">
        <f t="shared" si="3891"/>
        <v>#VALUE!</v>
      </c>
      <c r="DR686" s="192" t="e">
        <f t="shared" si="3892"/>
        <v>#VALUE!</v>
      </c>
      <c r="DS686" s="192" t="e">
        <f t="shared" si="3893"/>
        <v>#VALUE!</v>
      </c>
      <c r="DT686" s="192" t="e">
        <f t="shared" si="3894"/>
        <v>#VALUE!</v>
      </c>
      <c r="DU686" s="192" t="e">
        <f t="shared" si="3895"/>
        <v>#VALUE!</v>
      </c>
      <c r="DV686" s="198" t="e">
        <f t="shared" si="3896"/>
        <v>#VALUE!</v>
      </c>
      <c r="DW686" s="198" t="e">
        <f t="shared" si="3897"/>
        <v>#DIV/0!</v>
      </c>
      <c r="DX686" s="198" t="e">
        <f t="shared" si="3898"/>
        <v>#DIV/0!</v>
      </c>
      <c r="DY686" s="198" t="e">
        <f t="shared" si="3899"/>
        <v>#VALUE!</v>
      </c>
      <c r="DZ686" s="198" t="e">
        <f t="shared" si="3900"/>
        <v>#VALUE!</v>
      </c>
      <c r="EA686" s="198" t="e">
        <f t="shared" si="3901"/>
        <v>#VALUE!</v>
      </c>
      <c r="EB686" s="198" t="e">
        <f t="shared" si="3902"/>
        <v>#VALUE!</v>
      </c>
      <c r="EC686" s="198" t="e">
        <f t="shared" si="3903"/>
        <v>#DIV/0!</v>
      </c>
      <c r="ED686" s="198" t="e">
        <f t="shared" si="3904"/>
        <v>#VALUE!</v>
      </c>
      <c r="EE686" s="198" t="e">
        <f t="shared" si="3905"/>
        <v>#VALUE!</v>
      </c>
      <c r="EF686" s="198" t="e">
        <f t="shared" ref="EF686:EO686" si="4145">DV686/SUM($DV686:$EE686)</f>
        <v>#VALUE!</v>
      </c>
      <c r="EG686" s="198" t="e">
        <f t="shared" si="4145"/>
        <v>#DIV/0!</v>
      </c>
      <c r="EH686" s="198" t="e">
        <f t="shared" si="4145"/>
        <v>#DIV/0!</v>
      </c>
      <c r="EI686" s="198" t="e">
        <f t="shared" si="4145"/>
        <v>#VALUE!</v>
      </c>
      <c r="EJ686" s="198" t="e">
        <f t="shared" si="4145"/>
        <v>#VALUE!</v>
      </c>
      <c r="EK686" s="198" t="e">
        <f t="shared" si="4145"/>
        <v>#VALUE!</v>
      </c>
      <c r="EL686" s="198" t="e">
        <f t="shared" si="4145"/>
        <v>#VALUE!</v>
      </c>
      <c r="EM686" s="198" t="e">
        <f t="shared" si="4145"/>
        <v>#DIV/0!</v>
      </c>
      <c r="EN686" s="198" t="e">
        <f t="shared" si="4145"/>
        <v>#VALUE!</v>
      </c>
      <c r="EO686" s="198" t="e">
        <f t="shared" si="4145"/>
        <v>#VALUE!</v>
      </c>
      <c r="EP686" s="511">
        <f t="shared" ref="EP686:EW686" si="4146">EP685</f>
        <v>0.08</v>
      </c>
      <c r="EQ686" s="511">
        <f t="shared" si="4146"/>
        <v>0.015</v>
      </c>
      <c r="ER686" s="511">
        <f t="shared" si="4146"/>
        <v>0.015</v>
      </c>
      <c r="ES686" s="511">
        <f t="shared" si="4146"/>
        <v>0.015</v>
      </c>
      <c r="ET686" s="511">
        <f t="shared" si="4146"/>
        <v>0.015</v>
      </c>
      <c r="EU686" s="511">
        <f t="shared" si="4146"/>
        <v>0.09</v>
      </c>
      <c r="EV686" s="511">
        <f t="shared" si="4146"/>
        <v>0.09</v>
      </c>
      <c r="EW686" s="511">
        <f t="shared" si="4146"/>
        <v>0.09</v>
      </c>
      <c r="EX686" s="420" t="str">
        <f>IF(_tag_month_day!AS682="","",_tag_month_day!AS682/100)</f>
        <v/>
      </c>
      <c r="EY686" s="420" t="str">
        <f>IF(_tag_month_day!AT682="","",_tag_month_day!AT682/100)</f>
        <v/>
      </c>
      <c r="EZ686" s="420" t="str">
        <f>IF(_tag_month_day!AU682="","",_tag_month_day!AU682/100)</f>
        <v/>
      </c>
      <c r="FA686" s="420" t="str">
        <f>IF(_tag_month_day!AV682="","",_tag_month_day!AV682/100)</f>
        <v/>
      </c>
      <c r="FB686" s="420" t="str">
        <f>IF(_tag_month_day!AW682="","",_tag_month_day!AW682/100)</f>
        <v/>
      </c>
      <c r="FC686" s="420" t="str">
        <f>IF(_tag_month_day!AX682="","",_tag_month_day!AX682/100)</f>
        <v/>
      </c>
      <c r="FD686" s="510">
        <f t="shared" si="3934"/>
        <v>0.33</v>
      </c>
      <c r="FE686" s="510">
        <f t="shared" si="3935"/>
        <v>0.19</v>
      </c>
      <c r="FF686" s="510">
        <f t="shared" si="3936"/>
        <v>0.003</v>
      </c>
      <c r="FG686" s="510">
        <f t="shared" si="3937"/>
        <v>0</v>
      </c>
      <c r="FH686" s="603">
        <f t="shared" si="3938"/>
        <v>0.0001</v>
      </c>
      <c r="FI686" s="510">
        <f t="shared" ref="FI686:FR686" si="4147">FI685</f>
        <v>0.41</v>
      </c>
      <c r="FJ686" s="510">
        <f t="shared" si="4147"/>
        <v>0.11</v>
      </c>
      <c r="FK686" s="510">
        <f t="shared" si="4147"/>
        <v>0.015</v>
      </c>
      <c r="FL686" s="510">
        <f t="shared" si="4147"/>
        <v>0</v>
      </c>
      <c r="FM686" s="603">
        <f t="shared" si="4147"/>
        <v>0.0001</v>
      </c>
      <c r="FN686" s="510" t="str">
        <f>IF(_tag_month_day!AY682="","",_tag_month_day!AY682/100)</f>
        <v/>
      </c>
      <c r="FO686" s="510" t="str">
        <f>IF(_tag_month_day!AZ682="","",_tag_month_day!AZ682/100)</f>
        <v/>
      </c>
      <c r="FP686" s="510" t="str">
        <f>IF(_tag_month_day!BA682="","",_tag_month_day!BA682/100)</f>
        <v/>
      </c>
      <c r="FQ686" s="510" t="str">
        <f>IF(_tag_month_day!BB682="","",_tag_month_day!BB682/100)</f>
        <v/>
      </c>
      <c r="FR686" s="603" t="str">
        <f>IF(_tag_month_day!BC682="","",_tag_month_day!BC682/100)</f>
        <v/>
      </c>
      <c r="FS686" s="510" t="str">
        <f>IF(_tag_month_day!BD682="","",_tag_month_day!BD682/100)</f>
        <v/>
      </c>
      <c r="FT686" s="510" t="str">
        <f>IF(_tag_month_day!BE682="","",_tag_month_day!BE682/100)</f>
        <v/>
      </c>
      <c r="FU686" s="510" t="str">
        <f>IF(_tag_month_day!BF682="","",_tag_month_day!BF682/100)</f>
        <v/>
      </c>
      <c r="FV686" s="510" t="str">
        <f>IF(_tag_month_day!BG682="","",_tag_month_day!BG682/100)</f>
        <v/>
      </c>
      <c r="FW686" s="603" t="str">
        <f>IF(_tag_month_day!BH682="","",_tag_month_day!BH682/100)</f>
        <v/>
      </c>
      <c r="FX686" s="510" t="str">
        <f>IF(_tag_month_day!BI682="","",_tag_month_day!BI682/100)</f>
        <v/>
      </c>
      <c r="FY686" s="510" t="str">
        <f>IF(_tag_month_day!BJ682="","",_tag_month_day!BJ682/100)</f>
        <v/>
      </c>
      <c r="FZ686" s="605" t="str">
        <f>IF(_tag_month_day!BK682="","",_tag_month_day!BK682/100)</f>
        <v/>
      </c>
      <c r="GA686" s="510" t="str">
        <f>IF(_tag_month_day!BL682="","",_tag_month_day!BL682/100)</f>
        <v/>
      </c>
      <c r="GB686" s="603" t="str">
        <f>IF(_tag_month_day!BM682="","",_tag_month_day!BM682/100)</f>
        <v/>
      </c>
      <c r="GC686" s="420" t="str">
        <f>IF(_tag_month_day!BN682="","",_tag_month_day!BN682/100)</f>
        <v/>
      </c>
      <c r="GD686" s="420" t="str">
        <f>IF(_tag_month_day!BO682="","",_tag_month_day!BO682/100)</f>
        <v/>
      </c>
      <c r="GE686" s="420" t="str">
        <f>IF(_tag_month_day!BP682="","",_tag_month_day!BP682/100)</f>
        <v/>
      </c>
      <c r="GF686" s="420" t="str">
        <f>IF(_tag_month_day!BQ682="","",_tag_month_day!BQ682/100)</f>
        <v/>
      </c>
      <c r="GG686" s="420" t="str">
        <f>IF(_tag_month_day!BR682="","",_tag_month_day!BR682/100)</f>
        <v/>
      </c>
      <c r="GH686" s="420" t="str">
        <f>IF(_tag_month_day!BS682="","",_tag_month_day!BS682/100)</f>
        <v/>
      </c>
      <c r="GI686" s="603" t="str">
        <f>IF(_tag_month_day!BT682="","",_tag_month_day!BT682/100)</f>
        <v/>
      </c>
      <c r="GJ686" s="612" t="str">
        <f>IF(_tag_month_day!BU682="","",_tag_month_day!BU682/100)</f>
        <v/>
      </c>
      <c r="GK686" s="620" t="str">
        <f>IF(_tag_month_day!BV682="",IF(_rlcf_month_day!A$2="","",_rlcf_month_day!A$2/100),_tag_month_day!BV682/100)</f>
        <v/>
      </c>
      <c r="GL686" s="620" t="str">
        <f>IF(_tag_month_day!BW682="",IF(_rlcf_month_day!B$2="","",_rlcf_month_day!B$2/100),_tag_month_day!BW682/100)</f>
        <v/>
      </c>
      <c r="GM686" s="621" t="str">
        <f>IF(_tag_month_day!BX682="",IF(_rlcf_month_day!C$2="","",_rlcf_month_day!C$2/100),_tag_month_day!BX682/100)</f>
        <v/>
      </c>
      <c r="GN686" s="620" t="str">
        <f>IF(_tag_month_day!BV682="",IF(_rlcf_month_day!A$2="","",_rlcf_month_day!A$2/100),_tag_month_day!BV682/100)</f>
        <v/>
      </c>
      <c r="GO686" s="620" t="str">
        <f>IF(_tag_month_day!BW682="",IF(_rlcf_month_day!B$2="","",_rlcf_month_day!B$2/100),_tag_month_day!BW682/100)</f>
        <v/>
      </c>
      <c r="GP686" s="620" t="str">
        <f>IF(_tag_month_day!CD682="",IF(_rlcf_month_day!E$2="","",_rlcf_month_day!E$2/100),_tag_month_day!CD682/100)</f>
        <v/>
      </c>
      <c r="GQ686" s="620" t="str">
        <f>IF(_tag_month_day!CE682="",IF(_rlcf_month_day!F$2="","",_rlcf_month_day!F$2/100),_tag_month_day!CE682/100)</f>
        <v/>
      </c>
      <c r="GR686" s="621" t="str">
        <f>IF(_tag_month_day!CF682="",IF(_rlcf_month_day!G$2="","",_rlcf_month_day!G$2/100),_tag_month_day!CF682/100)</f>
        <v/>
      </c>
      <c r="GS686" s="626">
        <f t="shared" ref="GS686:HH686" si="4148">GS685</f>
        <v>0.953</v>
      </c>
      <c r="GT686" s="626">
        <f t="shared" si="4148"/>
        <v>0.55</v>
      </c>
      <c r="GU686" s="626">
        <f t="shared" si="4148"/>
        <v>0.55</v>
      </c>
      <c r="GV686" s="626">
        <f t="shared" si="4148"/>
        <v>0.55</v>
      </c>
      <c r="GW686" s="626">
        <f t="shared" si="4148"/>
        <v>0.5</v>
      </c>
      <c r="GX686" s="626">
        <f t="shared" si="4148"/>
        <v>0.935</v>
      </c>
      <c r="GY686" s="626">
        <f t="shared" si="4148"/>
        <v>0.15</v>
      </c>
      <c r="GZ686" s="626">
        <f t="shared" si="4148"/>
        <v>1</v>
      </c>
      <c r="HA686" s="632">
        <f t="shared" si="4148"/>
        <v>0.047</v>
      </c>
      <c r="HB686" s="632">
        <f t="shared" si="4148"/>
        <v>0.45</v>
      </c>
      <c r="HC686" s="632">
        <f t="shared" si="4148"/>
        <v>0.45</v>
      </c>
      <c r="HD686" s="632">
        <f t="shared" si="4148"/>
        <v>0.45</v>
      </c>
      <c r="HE686" s="632">
        <f t="shared" si="4148"/>
        <v>0.5</v>
      </c>
      <c r="HF686" s="632">
        <f t="shared" si="4148"/>
        <v>0.065</v>
      </c>
      <c r="HG686" s="632">
        <f t="shared" si="4148"/>
        <v>0.85</v>
      </c>
      <c r="HH686" s="632">
        <f t="shared" si="4148"/>
        <v>0</v>
      </c>
      <c r="HI686" s="68">
        <f t="shared" si="3910"/>
        <v>0</v>
      </c>
      <c r="HJ686" s="68" t="e">
        <f t="shared" si="3941"/>
        <v>#VALUE!</v>
      </c>
      <c r="HK686" s="202">
        <f t="shared" si="3942"/>
        <v>0.85</v>
      </c>
      <c r="HL686" s="464">
        <f t="shared" si="3943"/>
        <v>550000</v>
      </c>
      <c r="HM686" s="464">
        <f t="shared" si="3944"/>
        <v>480000</v>
      </c>
      <c r="HN686" s="192" t="e">
        <f t="shared" si="3911"/>
        <v>#VALUE!</v>
      </c>
      <c r="HO686" s="192" t="e">
        <f>HN686*HK686*$HO$2/HL686*1000000</f>
        <v>#VALUE!</v>
      </c>
      <c r="HP686" s="192" t="e">
        <f>HN686*HK686*$HP$2/HM686*1000000</f>
        <v>#VALUE!</v>
      </c>
    </row>
    <row r="687" customFormat="1" spans="1:224">
      <c r="A687" s="381">
        <v>682</v>
      </c>
      <c r="B687" s="54">
        <f ca="1" t="shared" si="3945"/>
        <v>43645</v>
      </c>
      <c r="C687" s="57">
        <f t="shared" si="3946"/>
        <v>0.0416666666666667</v>
      </c>
      <c r="D687" s="68" t="str">
        <f ca="1" t="shared" si="3912"/>
        <v>白班</v>
      </c>
      <c r="E687" s="68" t="str">
        <f ca="1" t="shared" si="3913"/>
        <v>甲</v>
      </c>
      <c r="F687" s="68">
        <f ca="1">SUMPRODUCT((成本日报!$A$3:$A$95=计划!B687)*(成本日报!$B$3:$B$95=计划!$D687),成本日报!$C$3:$C$95)</f>
        <v>1</v>
      </c>
      <c r="G687" s="382">
        <f ca="1" t="shared" si="3947"/>
        <v>43645.3749999983</v>
      </c>
      <c r="H687" s="382">
        <f ca="1" t="shared" si="3914"/>
        <v>43645.3819444428</v>
      </c>
      <c r="I687" s="382">
        <f ca="1" t="shared" si="3915"/>
        <v>43645.3874999983</v>
      </c>
      <c r="J687" s="382">
        <f ca="1" t="shared" si="3916"/>
        <v>43645.416666665</v>
      </c>
      <c r="K687" s="382">
        <f ca="1" t="shared" si="3917"/>
        <v>43645.479166665</v>
      </c>
      <c r="L687" s="382">
        <f ca="1" t="shared" si="3918"/>
        <v>43645.4999999983</v>
      </c>
      <c r="M687" s="398" t="str">
        <f>IF(_tag_month_day!A683="","",_tag_month_day!A683)</f>
        <v/>
      </c>
      <c r="N687" s="398" t="str">
        <f>IF(_tag_month_day!B683="","",_tag_month_day!B683)</f>
        <v/>
      </c>
      <c r="O687" s="399" t="e">
        <f t="shared" si="3919"/>
        <v>#VALUE!</v>
      </c>
      <c r="P687" s="398" t="str">
        <f>IF(_tag_month_day!C683="","",_tag_month_day!C683)</f>
        <v/>
      </c>
      <c r="Q687" s="398" t="str">
        <f>IF(_tag_month_day!D683="","",_tag_month_day!D683)</f>
        <v/>
      </c>
      <c r="R687" s="416">
        <f>IF(_tag_month_day!CB683="",R686,_tag_month_day!CB683/100)</f>
        <v>0.07</v>
      </c>
      <c r="S687" s="417" t="str">
        <f>IF(_tag_month_day!E683="","",_tag_month_day!E683)</f>
        <v/>
      </c>
      <c r="T687" s="417" t="str">
        <f>IF(_tag_month_day!F683="","",_tag_month_day!F683)</f>
        <v/>
      </c>
      <c r="U687" s="418" t="e">
        <f t="shared" si="3873"/>
        <v>#VALUE!</v>
      </c>
      <c r="V687" s="53" t="e">
        <f t="shared" si="3874"/>
        <v>#VALUE!</v>
      </c>
      <c r="W687" s="419" t="str">
        <f>IF(_jhy_month_day!A683="","",_jhy_month_day!A683)</f>
        <v/>
      </c>
      <c r="X687" s="420" t="str">
        <f>IF(_jhy_month_day!B683="","",_jhy_month_day!B683/100)</f>
        <v/>
      </c>
      <c r="Y687" s="420" t="str">
        <f>IF(_jhy_month_day!C683="","",_jhy_month_day!C683/100)</f>
        <v/>
      </c>
      <c r="Z687" s="439">
        <f t="shared" si="3963"/>
        <v>171</v>
      </c>
      <c r="AA687" s="440" t="str">
        <f>IF(_tag_month_day!G683="","",_tag_month_day!G683/100)</f>
        <v/>
      </c>
      <c r="AB687" s="440" t="str">
        <f>IF(_tag_month_day!H683="","",_tag_month_day!H683/100)</f>
        <v/>
      </c>
      <c r="AC687" s="193">
        <f t="shared" si="3920"/>
        <v>1.59963432013121</v>
      </c>
      <c r="AD687" s="441" t="str">
        <f t="shared" si="3921"/>
        <v/>
      </c>
      <c r="AE687" s="442" t="str">
        <f t="shared" si="3922"/>
        <v/>
      </c>
      <c r="AF687" s="443">
        <v>1</v>
      </c>
      <c r="AG687" s="68" t="str">
        <f>IF(_duihao_month_day!A683="","",_duihao_month_day!A683)</f>
        <v/>
      </c>
      <c r="AH687" s="463">
        <f>IF(_gyk_month_day!B683="",AH686,_gyk_month_day!B683)</f>
        <v>820</v>
      </c>
      <c r="AI687" s="464"/>
      <c r="AJ687" s="68" t="str">
        <f>IF(_tag_month_day!I683="","",_tag_month_day!I683)</f>
        <v/>
      </c>
      <c r="AK687" s="465" t="str">
        <f>IF(_tzyy_month_day!A683="","",_tzyy_month_day!A683)</f>
        <v/>
      </c>
      <c r="AL687" s="465" t="str">
        <f>IF(_tzyy_month_day!B683="","",_tzyy_month_day!B683)</f>
        <v/>
      </c>
      <c r="AM687" s="465" t="str">
        <f>IF(_tzyy_month_day!C683="","",_tzyy_month_day!C683)</f>
        <v/>
      </c>
      <c r="AN687" s="466" t="str">
        <f>IF(_tag_month_day!CG683="","",_tag_month_day!CG683)</f>
        <v/>
      </c>
      <c r="AO687" s="466" t="str">
        <f>IF(_tag_month_day!CH683="","",_tag_month_day!CH683)</f>
        <v/>
      </c>
      <c r="AP687" s="486" t="e">
        <f t="shared" si="3923"/>
        <v>#VALUE!</v>
      </c>
      <c r="AQ687" s="487" t="str">
        <f>IF(_tag_month_day!J683="","",_tag_month_day!J683/100)</f>
        <v/>
      </c>
      <c r="AR687" s="488">
        <f t="shared" si="3924"/>
        <v>1.3</v>
      </c>
      <c r="AS687" s="489" t="e">
        <f t="shared" si="3875"/>
        <v>#VALUE!</v>
      </c>
      <c r="AT687" s="489">
        <f t="shared" si="3925"/>
        <v>0</v>
      </c>
      <c r="AU687" s="490" t="str">
        <f>IF(_tag_month_day!K683="","",_tag_month_day!K683)</f>
        <v/>
      </c>
      <c r="AV687" s="491" t="str">
        <f>IF(_tag_month_day!L683="","",_tag_month_day!L683/100)</f>
        <v/>
      </c>
      <c r="AW687" s="420">
        <f t="shared" si="3847"/>
        <v>0</v>
      </c>
      <c r="AX687" s="420">
        <f t="shared" si="3926"/>
        <v>0</v>
      </c>
      <c r="AY687" s="420" t="str">
        <f>IF(_tag_month_day!M683="","",_tag_month_day!M683/100)</f>
        <v/>
      </c>
      <c r="AZ687" s="420" t="str">
        <f>IF(_tag_month_day!N683="","",_tag_month_day!N683/100)</f>
        <v/>
      </c>
      <c r="BA687" s="420" t="str">
        <f>IF(_tag_month_day!O683="","",_tag_month_day!O683/100)</f>
        <v/>
      </c>
      <c r="BB687" s="496" t="str">
        <f>IF(_tag_month_day!P683="","",_tag_month_day!P683/100)</f>
        <v/>
      </c>
      <c r="BC687" s="496">
        <f t="shared" si="3927"/>
        <v>0</v>
      </c>
      <c r="BD687" s="496" t="str">
        <f>IF(_tag_month_day!Q683="","",_tag_month_day!Q683/100)</f>
        <v/>
      </c>
      <c r="BE687" s="510" t="str">
        <f>IF(_tag_month_day!R683="","",_tag_month_day!R683/100)</f>
        <v/>
      </c>
      <c r="BF687" s="413" t="str">
        <f>IF(_tag_month_day!CC683="","",_tag_month_day!CC683/100)</f>
        <v/>
      </c>
      <c r="BG687" s="511" t="e">
        <f t="shared" si="3876"/>
        <v>#VALUE!</v>
      </c>
      <c r="BH687" s="198">
        <f t="shared" si="3877"/>
        <v>0</v>
      </c>
      <c r="BI687" s="512" t="e">
        <f>IF(CX687=0,BI686,(DK687*查询!$R$5+DL687*查询!$Q$5+DM687*查询!$N$5+DN687*查询!$O$5+DO687*查询!$P$5)*AF687/CX687)</f>
        <v>#VALUE!</v>
      </c>
      <c r="BJ687" s="512" t="e">
        <f>IF(CX687=0,BJ686,(DP687*查询!$S$5+DQ687*查询!$T$5+DR687*查询!$U$5)*AF687/CX687)</f>
        <v>#VALUE!</v>
      </c>
      <c r="BK687" s="512">
        <f t="shared" si="3928"/>
        <v>1</v>
      </c>
      <c r="BL687" s="513" t="str">
        <f>IF(_cfyc_month_day!A683="","",_cfyc_month_day!A683)</f>
        <v/>
      </c>
      <c r="BM687" s="513" t="str">
        <f>IF(_cfyc_month_day!B683="","",_cfyc_month_day!B683)</f>
        <v/>
      </c>
      <c r="BN687" s="513" t="str">
        <f>IF(_cfyc_month_day!C683="","",_cfyc_month_day!C683)</f>
        <v/>
      </c>
      <c r="BO687" s="522" t="str">
        <f>IF(_cfyc_month_day!D683="","",_cfyc_month_day!D683)</f>
        <v/>
      </c>
      <c r="BP687" s="522" t="str">
        <f>IF(_cfyc_month_day!E683="","",_cfyc_month_day!E683)</f>
        <v/>
      </c>
      <c r="BQ687" s="522" t="str">
        <f>IF(_cfyc_month_day!F683="","",_cfyc_month_day!F683)</f>
        <v/>
      </c>
      <c r="BR687" s="513" t="str">
        <f>IF(_tag_month_day!T683="","",_tag_month_day!T683)</f>
        <v/>
      </c>
      <c r="BS687" s="513" t="str">
        <f>IF(_tag_month_day!U683="","",_tag_month_day!U683)</f>
        <v/>
      </c>
      <c r="BT687" s="523" t="str">
        <f t="shared" si="3929"/>
        <v/>
      </c>
      <c r="BU687" s="223" t="str">
        <f>IF(_tag_month_day!V683="","",_tag_month_day!V683)</f>
        <v/>
      </c>
      <c r="BV687" s="206" t="str">
        <f>IF(_tag_month_day!W683="","",_tag_month_day!W683)</f>
        <v/>
      </c>
      <c r="BW687" s="540" t="str">
        <f>IF(_tag_month_day!X683="","",_tag_month_day!X683)</f>
        <v/>
      </c>
      <c r="BX687" s="540" t="str">
        <f>IF(_tag_month_day!Y683="","",_tag_month_day!Y683)</f>
        <v/>
      </c>
      <c r="BY687" s="541">
        <f ca="1" t="shared" si="3930"/>
        <v>43645.4999999983</v>
      </c>
      <c r="BZ687" s="542"/>
      <c r="CA687" s="562" t="str">
        <f>IF(_jhy2_month_day!A683="","",_jhy2_month_day!A683)</f>
        <v/>
      </c>
      <c r="CB687" s="464" t="str">
        <f>IF(_jhy2_month_day!B683="","",_jhy2_month_day!B683)</f>
        <v/>
      </c>
      <c r="CC687" s="464" t="str">
        <f>IF(_jhy2_month_day!C683="","",_jhy2_month_day!C683)</f>
        <v/>
      </c>
      <c r="CD687" s="464" t="str">
        <f>IF(_jhy2_month_day!D683="","",_jhy2_month_day!D683)</f>
        <v/>
      </c>
      <c r="CE687" s="464" t="str">
        <f>IF(_jhy2_month_day!E683="","",_jhy2_month_day!E683)</f>
        <v/>
      </c>
      <c r="CF687" s="464" t="str">
        <f>IF(_jhy2_month_day!F683="","",_jhy2_month_day!F683)</f>
        <v/>
      </c>
      <c r="CG687" s="464" t="str">
        <f>IF(_jhy2_month_day!G683="","",_jhy2_month_day!G683)</f>
        <v/>
      </c>
      <c r="CH687" s="464" t="str">
        <f>IF(_jhy2_month_day!H683="","",_jhy2_month_day!H683)</f>
        <v/>
      </c>
      <c r="CI687" s="464" t="str">
        <f>IF(_jhy2_month_day!I683="","",_jhy2_month_day!I683)</f>
        <v/>
      </c>
      <c r="CJ687" s="464" t="str">
        <f>IF(_jhy2_month_day!J683="","",_jhy2_month_day!J683)</f>
        <v/>
      </c>
      <c r="CK687" s="464" t="str">
        <f>IF(_jhy2_month_day!K683="","",_jhy2_month_day!K683)</f>
        <v/>
      </c>
      <c r="CL687" s="562" t="str">
        <f>IF(_jhy2_month_day!L683="","",_jhy2_month_day!L683)</f>
        <v/>
      </c>
      <c r="CM687" s="562" t="str">
        <f>IF(_jhy2_month_day!M683="","",_jhy2_month_day!M683)</f>
        <v/>
      </c>
      <c r="CN687" s="562" t="str">
        <f>IF(_jhy2_month_day!N683="","",_jhy2_month_day!N683)</f>
        <v/>
      </c>
      <c r="CO687" s="562" t="str">
        <f>IF(_jhy2_month_day!O683="","",_jhy2_month_day!O683)</f>
        <v/>
      </c>
      <c r="CP687" s="562" t="str">
        <f>IF(_jhy2_month_day!P683="","",_jhy2_month_day!P683)</f>
        <v/>
      </c>
      <c r="CQ687" s="562" t="str">
        <f>IF(_jhy2_month_day!Q683="","",_jhy2_month_day!Q683)</f>
        <v/>
      </c>
      <c r="CR687" s="563" t="str">
        <f>IF(_jhy2_month_day!R683="","",_jhy2_month_day!R683)</f>
        <v/>
      </c>
      <c r="CS687" s="576" t="str">
        <f>IF(_jhy2_month_day!S683="","",_jhy2_month_day!S683)</f>
        <v/>
      </c>
      <c r="CT687" s="562" t="str">
        <f>IF(_jhy2_month_day!T683="","",_jhy2_month_day!T683)</f>
        <v/>
      </c>
      <c r="CU687" s="577" t="e">
        <f t="shared" si="3878"/>
        <v>#VALUE!</v>
      </c>
      <c r="CV687" s="198" t="e">
        <f t="shared" si="3879"/>
        <v>#VALUE!</v>
      </c>
      <c r="CW687" s="192" t="e">
        <f t="shared" si="3880"/>
        <v>#VALUE!</v>
      </c>
      <c r="CX687" s="192" t="e">
        <f t="shared" si="3881"/>
        <v>#VALUE!</v>
      </c>
      <c r="CY687" s="202" t="e">
        <f t="shared" si="3882"/>
        <v>#VALUE!</v>
      </c>
      <c r="CZ687" s="192" t="e">
        <f t="shared" ref="CZ687:DI687" si="4149">$AJ687*EF687</f>
        <v>#VALUE!</v>
      </c>
      <c r="DA687" s="192" t="e">
        <f t="shared" si="4149"/>
        <v>#VALUE!</v>
      </c>
      <c r="DB687" s="192" t="e">
        <f t="shared" si="4149"/>
        <v>#VALUE!</v>
      </c>
      <c r="DC687" s="192" t="e">
        <f t="shared" si="4149"/>
        <v>#VALUE!</v>
      </c>
      <c r="DD687" s="192" t="e">
        <f t="shared" si="4149"/>
        <v>#VALUE!</v>
      </c>
      <c r="DE687" s="192" t="e">
        <f t="shared" si="4149"/>
        <v>#VALUE!</v>
      </c>
      <c r="DF687" s="192" t="e">
        <f t="shared" si="4149"/>
        <v>#VALUE!</v>
      </c>
      <c r="DG687" s="192" t="e">
        <f t="shared" si="4149"/>
        <v>#VALUE!</v>
      </c>
      <c r="DH687" s="192" t="e">
        <f t="shared" si="4149"/>
        <v>#VALUE!</v>
      </c>
      <c r="DI687" s="192" t="e">
        <f t="shared" si="4149"/>
        <v>#VALUE!</v>
      </c>
      <c r="DJ687" s="192" t="e">
        <f t="shared" si="3884"/>
        <v>#VALUE!</v>
      </c>
      <c r="DK687" s="192" t="e">
        <f t="shared" si="3885"/>
        <v>#VALUE!</v>
      </c>
      <c r="DL687" s="192" t="e">
        <f t="shared" si="3886"/>
        <v>#VALUE!</v>
      </c>
      <c r="DM687" s="192" t="e">
        <f t="shared" si="3887"/>
        <v>#VALUE!</v>
      </c>
      <c r="DN687" s="192" t="e">
        <f t="shared" si="3888"/>
        <v>#VALUE!</v>
      </c>
      <c r="DO687" s="192" t="e">
        <f t="shared" si="3889"/>
        <v>#VALUE!</v>
      </c>
      <c r="DP687" s="192" t="e">
        <f t="shared" si="3890"/>
        <v>#VALUE!</v>
      </c>
      <c r="DQ687" s="192" t="e">
        <f t="shared" si="3891"/>
        <v>#VALUE!</v>
      </c>
      <c r="DR687" s="192" t="e">
        <f t="shared" si="3892"/>
        <v>#VALUE!</v>
      </c>
      <c r="DS687" s="192" t="e">
        <f t="shared" si="3893"/>
        <v>#VALUE!</v>
      </c>
      <c r="DT687" s="192" t="e">
        <f t="shared" si="3894"/>
        <v>#VALUE!</v>
      </c>
      <c r="DU687" s="192" t="e">
        <f t="shared" si="3895"/>
        <v>#VALUE!</v>
      </c>
      <c r="DV687" s="198" t="e">
        <f t="shared" si="3896"/>
        <v>#VALUE!</v>
      </c>
      <c r="DW687" s="198" t="e">
        <f t="shared" si="3897"/>
        <v>#DIV/0!</v>
      </c>
      <c r="DX687" s="198" t="e">
        <f t="shared" si="3898"/>
        <v>#DIV/0!</v>
      </c>
      <c r="DY687" s="198" t="e">
        <f t="shared" si="3899"/>
        <v>#VALUE!</v>
      </c>
      <c r="DZ687" s="198" t="e">
        <f t="shared" si="3900"/>
        <v>#VALUE!</v>
      </c>
      <c r="EA687" s="198" t="e">
        <f t="shared" si="3901"/>
        <v>#VALUE!</v>
      </c>
      <c r="EB687" s="198" t="e">
        <f t="shared" si="3902"/>
        <v>#VALUE!</v>
      </c>
      <c r="EC687" s="198" t="e">
        <f t="shared" si="3903"/>
        <v>#DIV/0!</v>
      </c>
      <c r="ED687" s="198" t="e">
        <f t="shared" si="3904"/>
        <v>#VALUE!</v>
      </c>
      <c r="EE687" s="198" t="e">
        <f t="shared" si="3905"/>
        <v>#VALUE!</v>
      </c>
      <c r="EF687" s="198" t="e">
        <f t="shared" ref="EF687:EO687" si="4150">DV687/SUM($DV687:$EE687)</f>
        <v>#VALUE!</v>
      </c>
      <c r="EG687" s="198" t="e">
        <f t="shared" si="4150"/>
        <v>#DIV/0!</v>
      </c>
      <c r="EH687" s="198" t="e">
        <f t="shared" si="4150"/>
        <v>#DIV/0!</v>
      </c>
      <c r="EI687" s="198" t="e">
        <f t="shared" si="4150"/>
        <v>#VALUE!</v>
      </c>
      <c r="EJ687" s="198" t="e">
        <f t="shared" si="4150"/>
        <v>#VALUE!</v>
      </c>
      <c r="EK687" s="198" t="e">
        <f t="shared" si="4150"/>
        <v>#VALUE!</v>
      </c>
      <c r="EL687" s="198" t="e">
        <f t="shared" si="4150"/>
        <v>#VALUE!</v>
      </c>
      <c r="EM687" s="198" t="e">
        <f t="shared" si="4150"/>
        <v>#DIV/0!</v>
      </c>
      <c r="EN687" s="198" t="e">
        <f t="shared" si="4150"/>
        <v>#VALUE!</v>
      </c>
      <c r="EO687" s="198" t="e">
        <f t="shared" si="4150"/>
        <v>#VALUE!</v>
      </c>
      <c r="EP687" s="511">
        <f t="shared" ref="EP687:EW687" si="4151">EP686</f>
        <v>0.08</v>
      </c>
      <c r="EQ687" s="511">
        <f t="shared" si="4151"/>
        <v>0.015</v>
      </c>
      <c r="ER687" s="511">
        <f t="shared" si="4151"/>
        <v>0.015</v>
      </c>
      <c r="ES687" s="511">
        <f t="shared" si="4151"/>
        <v>0.015</v>
      </c>
      <c r="ET687" s="511">
        <f t="shared" si="4151"/>
        <v>0.015</v>
      </c>
      <c r="EU687" s="511">
        <f t="shared" si="4151"/>
        <v>0.09</v>
      </c>
      <c r="EV687" s="511">
        <f t="shared" si="4151"/>
        <v>0.09</v>
      </c>
      <c r="EW687" s="511">
        <f t="shared" si="4151"/>
        <v>0.09</v>
      </c>
      <c r="EX687" s="420" t="str">
        <f>IF(_tag_month_day!AS683="","",_tag_month_day!AS683/100)</f>
        <v/>
      </c>
      <c r="EY687" s="420" t="str">
        <f>IF(_tag_month_day!AT683="","",_tag_month_day!AT683/100)</f>
        <v/>
      </c>
      <c r="EZ687" s="420" t="str">
        <f>IF(_tag_month_day!AU683="","",_tag_month_day!AU683/100)</f>
        <v/>
      </c>
      <c r="FA687" s="420" t="str">
        <f>IF(_tag_month_day!AV683="","",_tag_month_day!AV683/100)</f>
        <v/>
      </c>
      <c r="FB687" s="420" t="str">
        <f>IF(_tag_month_day!AW683="","",_tag_month_day!AW683/100)</f>
        <v/>
      </c>
      <c r="FC687" s="420" t="str">
        <f>IF(_tag_month_day!AX683="","",_tag_month_day!AX683/100)</f>
        <v/>
      </c>
      <c r="FD687" s="510">
        <f t="shared" si="3934"/>
        <v>0.33</v>
      </c>
      <c r="FE687" s="510">
        <f t="shared" si="3935"/>
        <v>0.19</v>
      </c>
      <c r="FF687" s="510">
        <f t="shared" si="3936"/>
        <v>0.003</v>
      </c>
      <c r="FG687" s="510">
        <f t="shared" si="3937"/>
        <v>0</v>
      </c>
      <c r="FH687" s="603">
        <f t="shared" si="3938"/>
        <v>0.0001</v>
      </c>
      <c r="FI687" s="510">
        <f t="shared" ref="FI687:FR687" si="4152">FI686</f>
        <v>0.41</v>
      </c>
      <c r="FJ687" s="510">
        <f t="shared" si="4152"/>
        <v>0.11</v>
      </c>
      <c r="FK687" s="510">
        <f t="shared" si="4152"/>
        <v>0.015</v>
      </c>
      <c r="FL687" s="510">
        <f t="shared" si="4152"/>
        <v>0</v>
      </c>
      <c r="FM687" s="603">
        <f t="shared" si="4152"/>
        <v>0.0001</v>
      </c>
      <c r="FN687" s="510" t="str">
        <f>IF(_tag_month_day!AY683="","",_tag_month_day!AY683/100)</f>
        <v/>
      </c>
      <c r="FO687" s="510" t="str">
        <f>IF(_tag_month_day!AZ683="","",_tag_month_day!AZ683/100)</f>
        <v/>
      </c>
      <c r="FP687" s="510" t="str">
        <f>IF(_tag_month_day!BA683="","",_tag_month_day!BA683/100)</f>
        <v/>
      </c>
      <c r="FQ687" s="510" t="str">
        <f>IF(_tag_month_day!BB683="","",_tag_month_day!BB683/100)</f>
        <v/>
      </c>
      <c r="FR687" s="603" t="str">
        <f>IF(_tag_month_day!BC683="","",_tag_month_day!BC683/100)</f>
        <v/>
      </c>
      <c r="FS687" s="510" t="str">
        <f>IF(_tag_month_day!BD683="","",_tag_month_day!BD683/100)</f>
        <v/>
      </c>
      <c r="FT687" s="510" t="str">
        <f>IF(_tag_month_day!BE683="","",_tag_month_day!BE683/100)</f>
        <v/>
      </c>
      <c r="FU687" s="510" t="str">
        <f>IF(_tag_month_day!BF683="","",_tag_month_day!BF683/100)</f>
        <v/>
      </c>
      <c r="FV687" s="510" t="str">
        <f>IF(_tag_month_day!BG683="","",_tag_month_day!BG683/100)</f>
        <v/>
      </c>
      <c r="FW687" s="603" t="str">
        <f>IF(_tag_month_day!BH683="","",_tag_month_day!BH683/100)</f>
        <v/>
      </c>
      <c r="FX687" s="510" t="str">
        <f>IF(_tag_month_day!BI683="","",_tag_month_day!BI683/100)</f>
        <v/>
      </c>
      <c r="FY687" s="510" t="str">
        <f>IF(_tag_month_day!BJ683="","",_tag_month_day!BJ683/100)</f>
        <v/>
      </c>
      <c r="FZ687" s="605" t="str">
        <f>IF(_tag_month_day!BK683="","",_tag_month_day!BK683/100)</f>
        <v/>
      </c>
      <c r="GA687" s="510" t="str">
        <f>IF(_tag_month_day!BL683="","",_tag_month_day!BL683/100)</f>
        <v/>
      </c>
      <c r="GB687" s="603" t="str">
        <f>IF(_tag_month_day!BM683="","",_tag_month_day!BM683/100)</f>
        <v/>
      </c>
      <c r="GC687" s="420" t="str">
        <f>IF(_tag_month_day!BN683="","",_tag_month_day!BN683/100)</f>
        <v/>
      </c>
      <c r="GD687" s="420" t="str">
        <f>IF(_tag_month_day!BO683="","",_tag_month_day!BO683/100)</f>
        <v/>
      </c>
      <c r="GE687" s="420" t="str">
        <f>IF(_tag_month_day!BP683="","",_tag_month_day!BP683/100)</f>
        <v/>
      </c>
      <c r="GF687" s="420" t="str">
        <f>IF(_tag_month_day!BQ683="","",_tag_month_day!BQ683/100)</f>
        <v/>
      </c>
      <c r="GG687" s="420" t="str">
        <f>IF(_tag_month_day!BR683="","",_tag_month_day!BR683/100)</f>
        <v/>
      </c>
      <c r="GH687" s="420" t="str">
        <f>IF(_tag_month_day!BS683="","",_tag_month_day!BS683/100)</f>
        <v/>
      </c>
      <c r="GI687" s="603" t="str">
        <f>IF(_tag_month_day!BT683="","",_tag_month_day!BT683/100)</f>
        <v/>
      </c>
      <c r="GJ687" s="612" t="str">
        <f>IF(_tag_month_day!BU683="","",_tag_month_day!BU683/100)</f>
        <v/>
      </c>
      <c r="GK687" s="620" t="str">
        <f>IF(_tag_month_day!BV683="",IF(_rlcf_month_day!A$2="","",_rlcf_month_day!A$2/100),_tag_month_day!BV683/100)</f>
        <v/>
      </c>
      <c r="GL687" s="620" t="str">
        <f>IF(_tag_month_day!BW683="",IF(_rlcf_month_day!B$2="","",_rlcf_month_day!B$2/100),_tag_month_day!BW683/100)</f>
        <v/>
      </c>
      <c r="GM687" s="621" t="str">
        <f>IF(_tag_month_day!BX683="",IF(_rlcf_month_day!C$2="","",_rlcf_month_day!C$2/100),_tag_month_day!BX683/100)</f>
        <v/>
      </c>
      <c r="GN687" s="620" t="str">
        <f>IF(_tag_month_day!BV683="",IF(_rlcf_month_day!A$2="","",_rlcf_month_day!A$2/100),_tag_month_day!BV683/100)</f>
        <v/>
      </c>
      <c r="GO687" s="620" t="str">
        <f>IF(_tag_month_day!BW683="",IF(_rlcf_month_day!B$2="","",_rlcf_month_day!B$2/100),_tag_month_day!BW683/100)</f>
        <v/>
      </c>
      <c r="GP687" s="620" t="str">
        <f>IF(_tag_month_day!CD683="",IF(_rlcf_month_day!E$2="","",_rlcf_month_day!E$2/100),_tag_month_day!CD683/100)</f>
        <v/>
      </c>
      <c r="GQ687" s="620" t="str">
        <f>IF(_tag_month_day!CE683="",IF(_rlcf_month_day!F$2="","",_rlcf_month_day!F$2/100),_tag_month_day!CE683/100)</f>
        <v/>
      </c>
      <c r="GR687" s="621" t="str">
        <f>IF(_tag_month_day!CF683="",IF(_rlcf_month_day!G$2="","",_rlcf_month_day!G$2/100),_tag_month_day!CF683/100)</f>
        <v/>
      </c>
      <c r="GS687" s="626">
        <f t="shared" ref="GS687:HH687" si="4153">GS686</f>
        <v>0.953</v>
      </c>
      <c r="GT687" s="626">
        <f t="shared" si="4153"/>
        <v>0.55</v>
      </c>
      <c r="GU687" s="626">
        <f t="shared" si="4153"/>
        <v>0.55</v>
      </c>
      <c r="GV687" s="626">
        <f t="shared" si="4153"/>
        <v>0.55</v>
      </c>
      <c r="GW687" s="626">
        <f t="shared" si="4153"/>
        <v>0.5</v>
      </c>
      <c r="GX687" s="626">
        <f t="shared" si="4153"/>
        <v>0.935</v>
      </c>
      <c r="GY687" s="626">
        <f t="shared" si="4153"/>
        <v>0.15</v>
      </c>
      <c r="GZ687" s="626">
        <f t="shared" si="4153"/>
        <v>1</v>
      </c>
      <c r="HA687" s="632">
        <f t="shared" si="4153"/>
        <v>0.047</v>
      </c>
      <c r="HB687" s="632">
        <f t="shared" si="4153"/>
        <v>0.45</v>
      </c>
      <c r="HC687" s="632">
        <f t="shared" si="4153"/>
        <v>0.45</v>
      </c>
      <c r="HD687" s="632">
        <f t="shared" si="4153"/>
        <v>0.45</v>
      </c>
      <c r="HE687" s="632">
        <f t="shared" si="4153"/>
        <v>0.5</v>
      </c>
      <c r="HF687" s="632">
        <f t="shared" si="4153"/>
        <v>0.065</v>
      </c>
      <c r="HG687" s="632">
        <f t="shared" si="4153"/>
        <v>0.85</v>
      </c>
      <c r="HH687" s="632">
        <f t="shared" si="4153"/>
        <v>0</v>
      </c>
      <c r="HI687" s="68">
        <f t="shared" si="3910"/>
        <v>0</v>
      </c>
      <c r="HJ687" s="68" t="e">
        <f t="shared" si="3941"/>
        <v>#VALUE!</v>
      </c>
      <c r="HK687" s="202">
        <f t="shared" si="3942"/>
        <v>0.85</v>
      </c>
      <c r="HL687" s="464">
        <f t="shared" si="3943"/>
        <v>550000</v>
      </c>
      <c r="HM687" s="464">
        <f t="shared" si="3944"/>
        <v>480000</v>
      </c>
      <c r="HN687" s="192" t="e">
        <f t="shared" si="3911"/>
        <v>#VALUE!</v>
      </c>
      <c r="HO687" s="192" t="e">
        <f>HN687*HK687*$HO$2/HL687*1000000</f>
        <v>#VALUE!</v>
      </c>
      <c r="HP687" s="192" t="e">
        <f>HN687*HK687*$HP$2/HM687*1000000</f>
        <v>#VALUE!</v>
      </c>
    </row>
    <row r="688" customFormat="1" spans="1:224">
      <c r="A688" s="381">
        <v>683</v>
      </c>
      <c r="B688" s="54">
        <f ca="1" t="shared" si="3945"/>
        <v>43645</v>
      </c>
      <c r="C688" s="57">
        <f t="shared" si="3946"/>
        <v>0.0416666666666667</v>
      </c>
      <c r="D688" s="68" t="str">
        <f ca="1" t="shared" si="3912"/>
        <v>白班</v>
      </c>
      <c r="E688" s="68" t="str">
        <f ca="1" t="shared" si="3913"/>
        <v>甲</v>
      </c>
      <c r="F688" s="68">
        <f ca="1">SUMPRODUCT((成本日报!$A$3:$A$95=计划!B688)*(成本日报!$B$3:$B$95=计划!$D688),成本日报!$C$3:$C$95)</f>
        <v>1</v>
      </c>
      <c r="G688" s="382">
        <f ca="1" t="shared" si="3947"/>
        <v>43645.416666665</v>
      </c>
      <c r="H688" s="382">
        <f ca="1" t="shared" si="3914"/>
        <v>43645.4236111095</v>
      </c>
      <c r="I688" s="382">
        <f ca="1" t="shared" si="3915"/>
        <v>43645.429166665</v>
      </c>
      <c r="J688" s="382">
        <f ca="1" t="shared" si="3916"/>
        <v>43645.4583333317</v>
      </c>
      <c r="K688" s="382">
        <f ca="1" t="shared" si="3917"/>
        <v>43645.5208333317</v>
      </c>
      <c r="L688" s="382">
        <f ca="1" t="shared" si="3918"/>
        <v>43645.541666665</v>
      </c>
      <c r="M688" s="398" t="str">
        <f>IF(_tag_month_day!A684="","",_tag_month_day!A684)</f>
        <v/>
      </c>
      <c r="N688" s="398" t="str">
        <f>IF(_tag_month_day!B684="","",_tag_month_day!B684)</f>
        <v/>
      </c>
      <c r="O688" s="399" t="e">
        <f t="shared" si="3919"/>
        <v>#VALUE!</v>
      </c>
      <c r="P688" s="398" t="str">
        <f>IF(_tag_month_day!C684="","",_tag_month_day!C684)</f>
        <v/>
      </c>
      <c r="Q688" s="398" t="str">
        <f>IF(_tag_month_day!D684="","",_tag_month_day!D684)</f>
        <v/>
      </c>
      <c r="R688" s="416">
        <f>IF(_tag_month_day!CB684="",R687,_tag_month_day!CB684/100)</f>
        <v>0.07</v>
      </c>
      <c r="S688" s="417" t="str">
        <f>IF(_tag_month_day!E684="","",_tag_month_day!E684)</f>
        <v/>
      </c>
      <c r="T688" s="417" t="str">
        <f>IF(_tag_month_day!F684="","",_tag_month_day!F684)</f>
        <v/>
      </c>
      <c r="U688" s="418" t="e">
        <f t="shared" si="3873"/>
        <v>#VALUE!</v>
      </c>
      <c r="V688" s="53" t="e">
        <f t="shared" si="3874"/>
        <v>#VALUE!</v>
      </c>
      <c r="W688" s="419" t="str">
        <f>IF(_jhy_month_day!A684="","",_jhy_month_day!A684)</f>
        <v/>
      </c>
      <c r="X688" s="420" t="str">
        <f>IF(_jhy_month_day!B684="","",_jhy_month_day!B684/100)</f>
        <v/>
      </c>
      <c r="Y688" s="420" t="str">
        <f>IF(_jhy_month_day!C684="","",_jhy_month_day!C684/100)</f>
        <v/>
      </c>
      <c r="Z688" s="439">
        <f t="shared" si="3963"/>
        <v>171</v>
      </c>
      <c r="AA688" s="440" t="str">
        <f>IF(_tag_month_day!G684="","",_tag_month_day!G684/100)</f>
        <v/>
      </c>
      <c r="AB688" s="440" t="str">
        <f>IF(_tag_month_day!H684="","",_tag_month_day!H684/100)</f>
        <v/>
      </c>
      <c r="AC688" s="193">
        <f t="shared" si="3920"/>
        <v>1.59963432013121</v>
      </c>
      <c r="AD688" s="441" t="str">
        <f t="shared" si="3921"/>
        <v/>
      </c>
      <c r="AE688" s="442" t="str">
        <f t="shared" si="3922"/>
        <v/>
      </c>
      <c r="AF688" s="443">
        <v>1</v>
      </c>
      <c r="AG688" s="68" t="str">
        <f>IF(_duihao_month_day!A684="","",_duihao_month_day!A684)</f>
        <v/>
      </c>
      <c r="AH688" s="463">
        <f>IF(_gyk_month_day!B684="",AH687,_gyk_month_day!B684)</f>
        <v>820</v>
      </c>
      <c r="AI688" s="464"/>
      <c r="AJ688" s="68" t="str">
        <f>IF(_tag_month_day!I684="","",_tag_month_day!I684)</f>
        <v/>
      </c>
      <c r="AK688" s="465" t="str">
        <f>IF(_tzyy_month_day!A684="","",_tzyy_month_day!A684)</f>
        <v/>
      </c>
      <c r="AL688" s="465" t="str">
        <f>IF(_tzyy_month_day!B684="","",_tzyy_month_day!B684)</f>
        <v/>
      </c>
      <c r="AM688" s="465" t="str">
        <f>IF(_tzyy_month_day!C684="","",_tzyy_month_day!C684)</f>
        <v/>
      </c>
      <c r="AN688" s="466" t="str">
        <f>IF(_tag_month_day!CG684="","",_tag_month_day!CG684)</f>
        <v/>
      </c>
      <c r="AO688" s="466" t="str">
        <f>IF(_tag_month_day!CH684="","",_tag_month_day!CH684)</f>
        <v/>
      </c>
      <c r="AP688" s="486" t="e">
        <f t="shared" si="3923"/>
        <v>#VALUE!</v>
      </c>
      <c r="AQ688" s="487" t="str">
        <f>IF(_tag_month_day!J684="","",_tag_month_day!J684/100)</f>
        <v/>
      </c>
      <c r="AR688" s="488">
        <f t="shared" si="3924"/>
        <v>1.3</v>
      </c>
      <c r="AS688" s="489" t="e">
        <f t="shared" si="3875"/>
        <v>#VALUE!</v>
      </c>
      <c r="AT688" s="489">
        <f t="shared" si="3925"/>
        <v>0</v>
      </c>
      <c r="AU688" s="490" t="str">
        <f>IF(_tag_month_day!K684="","",_tag_month_day!K684)</f>
        <v/>
      </c>
      <c r="AV688" s="491" t="str">
        <f>IF(_tag_month_day!L684="","",_tag_month_day!L684/100)</f>
        <v/>
      </c>
      <c r="AW688" s="420">
        <f t="shared" si="3847"/>
        <v>0</v>
      </c>
      <c r="AX688" s="420">
        <f t="shared" si="3926"/>
        <v>0</v>
      </c>
      <c r="AY688" s="420" t="str">
        <f>IF(_tag_month_day!M684="","",_tag_month_day!M684/100)</f>
        <v/>
      </c>
      <c r="AZ688" s="420" t="str">
        <f>IF(_tag_month_day!N684="","",_tag_month_day!N684/100)</f>
        <v/>
      </c>
      <c r="BA688" s="420" t="str">
        <f>IF(_tag_month_day!O684="","",_tag_month_day!O684/100)</f>
        <v/>
      </c>
      <c r="BB688" s="496" t="str">
        <f>IF(_tag_month_day!P684="","",_tag_month_day!P684/100)</f>
        <v/>
      </c>
      <c r="BC688" s="496">
        <f t="shared" si="3927"/>
        <v>0</v>
      </c>
      <c r="BD688" s="496" t="str">
        <f>IF(_tag_month_day!Q684="","",_tag_month_day!Q684/100)</f>
        <v/>
      </c>
      <c r="BE688" s="510" t="str">
        <f>IF(_tag_month_day!R684="","",_tag_month_day!R684/100)</f>
        <v/>
      </c>
      <c r="BF688" s="413" t="str">
        <f>IF(_tag_month_day!CC684="","",_tag_month_day!CC684/100)</f>
        <v/>
      </c>
      <c r="BG688" s="511" t="e">
        <f t="shared" si="3876"/>
        <v>#VALUE!</v>
      </c>
      <c r="BH688" s="198">
        <f t="shared" si="3877"/>
        <v>0</v>
      </c>
      <c r="BI688" s="512" t="e">
        <f>IF(CX688=0,BI687,(DK688*查询!$R$5+DL688*查询!$Q$5+DM688*查询!$N$5+DN688*查询!$O$5+DO688*查询!$P$5)*AF688/CX688)</f>
        <v>#VALUE!</v>
      </c>
      <c r="BJ688" s="512" t="e">
        <f>IF(CX688=0,BJ687,(DP688*查询!$S$5+DQ688*查询!$T$5+DR688*查询!$U$5)*AF688/CX688)</f>
        <v>#VALUE!</v>
      </c>
      <c r="BK688" s="512">
        <f t="shared" si="3928"/>
        <v>1</v>
      </c>
      <c r="BL688" s="513" t="str">
        <f>IF(_cfyc_month_day!A684="","",_cfyc_month_day!A684)</f>
        <v/>
      </c>
      <c r="BM688" s="513" t="str">
        <f>IF(_cfyc_month_day!B684="","",_cfyc_month_day!B684)</f>
        <v/>
      </c>
      <c r="BN688" s="513" t="str">
        <f>IF(_cfyc_month_day!C684="","",_cfyc_month_day!C684)</f>
        <v/>
      </c>
      <c r="BO688" s="522" t="str">
        <f>IF(_cfyc_month_day!D684="","",_cfyc_month_day!D684)</f>
        <v/>
      </c>
      <c r="BP688" s="522" t="str">
        <f>IF(_cfyc_month_day!E684="","",_cfyc_month_day!E684)</f>
        <v/>
      </c>
      <c r="BQ688" s="522" t="str">
        <f>IF(_cfyc_month_day!F684="","",_cfyc_month_day!F684)</f>
        <v/>
      </c>
      <c r="BR688" s="513" t="str">
        <f>IF(_tag_month_day!T684="","",_tag_month_day!T684)</f>
        <v/>
      </c>
      <c r="BS688" s="513" t="str">
        <f>IF(_tag_month_day!U684="","",_tag_month_day!U684)</f>
        <v/>
      </c>
      <c r="BT688" s="523" t="str">
        <f t="shared" si="3929"/>
        <v/>
      </c>
      <c r="BU688" s="223" t="str">
        <f>IF(_tag_month_day!V684="","",_tag_month_day!V684)</f>
        <v/>
      </c>
      <c r="BV688" s="206" t="str">
        <f>IF(_tag_month_day!W684="","",_tag_month_day!W684)</f>
        <v/>
      </c>
      <c r="BW688" s="540" t="str">
        <f>IF(_tag_month_day!X684="","",_tag_month_day!X684)</f>
        <v/>
      </c>
      <c r="BX688" s="540" t="str">
        <f>IF(_tag_month_day!Y684="","",_tag_month_day!Y684)</f>
        <v/>
      </c>
      <c r="BY688" s="541">
        <f ca="1" t="shared" si="3930"/>
        <v>43645.541666665</v>
      </c>
      <c r="BZ688" s="542"/>
      <c r="CA688" s="562" t="str">
        <f>IF(_jhy2_month_day!A684="","",_jhy2_month_day!A684)</f>
        <v/>
      </c>
      <c r="CB688" s="464" t="str">
        <f>IF(_jhy2_month_day!B684="","",_jhy2_month_day!B684)</f>
        <v/>
      </c>
      <c r="CC688" s="464" t="str">
        <f>IF(_jhy2_month_day!C684="","",_jhy2_month_day!C684)</f>
        <v/>
      </c>
      <c r="CD688" s="464" t="str">
        <f>IF(_jhy2_month_day!D684="","",_jhy2_month_day!D684)</f>
        <v/>
      </c>
      <c r="CE688" s="464" t="str">
        <f>IF(_jhy2_month_day!E684="","",_jhy2_month_day!E684)</f>
        <v/>
      </c>
      <c r="CF688" s="464" t="str">
        <f>IF(_jhy2_month_day!F684="","",_jhy2_month_day!F684)</f>
        <v/>
      </c>
      <c r="CG688" s="464" t="str">
        <f>IF(_jhy2_month_day!G684="","",_jhy2_month_day!G684)</f>
        <v/>
      </c>
      <c r="CH688" s="464" t="str">
        <f>IF(_jhy2_month_day!H684="","",_jhy2_month_day!H684)</f>
        <v/>
      </c>
      <c r="CI688" s="464" t="str">
        <f>IF(_jhy2_month_day!I684="","",_jhy2_month_day!I684)</f>
        <v/>
      </c>
      <c r="CJ688" s="464" t="str">
        <f>IF(_jhy2_month_day!J684="","",_jhy2_month_day!J684)</f>
        <v/>
      </c>
      <c r="CK688" s="464" t="str">
        <f>IF(_jhy2_month_day!K684="","",_jhy2_month_day!K684)</f>
        <v/>
      </c>
      <c r="CL688" s="562" t="str">
        <f>IF(_jhy2_month_day!L684="","",_jhy2_month_day!L684)</f>
        <v/>
      </c>
      <c r="CM688" s="562" t="str">
        <f>IF(_jhy2_month_day!M684="","",_jhy2_month_day!M684)</f>
        <v/>
      </c>
      <c r="CN688" s="562" t="str">
        <f>IF(_jhy2_month_day!N684="","",_jhy2_month_day!N684)</f>
        <v/>
      </c>
      <c r="CO688" s="562" t="str">
        <f>IF(_jhy2_month_day!O684="","",_jhy2_month_day!O684)</f>
        <v/>
      </c>
      <c r="CP688" s="562" t="str">
        <f>IF(_jhy2_month_day!P684="","",_jhy2_month_day!P684)</f>
        <v/>
      </c>
      <c r="CQ688" s="562" t="str">
        <f>IF(_jhy2_month_day!Q684="","",_jhy2_month_day!Q684)</f>
        <v/>
      </c>
      <c r="CR688" s="563" t="str">
        <f>IF(_jhy2_month_day!R684="","",_jhy2_month_day!R684)</f>
        <v/>
      </c>
      <c r="CS688" s="576" t="str">
        <f>IF(_jhy2_month_day!S684="","",_jhy2_month_day!S684)</f>
        <v/>
      </c>
      <c r="CT688" s="562" t="str">
        <f>IF(_jhy2_month_day!T684="","",_jhy2_month_day!T684)</f>
        <v/>
      </c>
      <c r="CU688" s="577" t="e">
        <f t="shared" si="3878"/>
        <v>#VALUE!</v>
      </c>
      <c r="CV688" s="198" t="e">
        <f t="shared" si="3879"/>
        <v>#VALUE!</v>
      </c>
      <c r="CW688" s="192" t="e">
        <f t="shared" si="3880"/>
        <v>#VALUE!</v>
      </c>
      <c r="CX688" s="192" t="e">
        <f t="shared" si="3881"/>
        <v>#VALUE!</v>
      </c>
      <c r="CY688" s="202" t="e">
        <f t="shared" si="3882"/>
        <v>#VALUE!</v>
      </c>
      <c r="CZ688" s="192" t="e">
        <f t="shared" ref="CZ688:DI688" si="4154">$AJ688*EF688</f>
        <v>#VALUE!</v>
      </c>
      <c r="DA688" s="192" t="e">
        <f t="shared" si="4154"/>
        <v>#VALUE!</v>
      </c>
      <c r="DB688" s="192" t="e">
        <f t="shared" si="4154"/>
        <v>#VALUE!</v>
      </c>
      <c r="DC688" s="192" t="e">
        <f t="shared" si="4154"/>
        <v>#VALUE!</v>
      </c>
      <c r="DD688" s="192" t="e">
        <f t="shared" si="4154"/>
        <v>#VALUE!</v>
      </c>
      <c r="DE688" s="192" t="e">
        <f t="shared" si="4154"/>
        <v>#VALUE!</v>
      </c>
      <c r="DF688" s="192" t="e">
        <f t="shared" si="4154"/>
        <v>#VALUE!</v>
      </c>
      <c r="DG688" s="192" t="e">
        <f t="shared" si="4154"/>
        <v>#VALUE!</v>
      </c>
      <c r="DH688" s="192" t="e">
        <f t="shared" si="4154"/>
        <v>#VALUE!</v>
      </c>
      <c r="DI688" s="192" t="e">
        <f t="shared" si="4154"/>
        <v>#VALUE!</v>
      </c>
      <c r="DJ688" s="192" t="e">
        <f t="shared" si="3884"/>
        <v>#VALUE!</v>
      </c>
      <c r="DK688" s="192" t="e">
        <f t="shared" si="3885"/>
        <v>#VALUE!</v>
      </c>
      <c r="DL688" s="192" t="e">
        <f t="shared" si="3886"/>
        <v>#VALUE!</v>
      </c>
      <c r="DM688" s="192" t="e">
        <f t="shared" si="3887"/>
        <v>#VALUE!</v>
      </c>
      <c r="DN688" s="192" t="e">
        <f t="shared" si="3888"/>
        <v>#VALUE!</v>
      </c>
      <c r="DO688" s="192" t="e">
        <f t="shared" si="3889"/>
        <v>#VALUE!</v>
      </c>
      <c r="DP688" s="192" t="e">
        <f t="shared" si="3890"/>
        <v>#VALUE!</v>
      </c>
      <c r="DQ688" s="192" t="e">
        <f t="shared" si="3891"/>
        <v>#VALUE!</v>
      </c>
      <c r="DR688" s="192" t="e">
        <f t="shared" si="3892"/>
        <v>#VALUE!</v>
      </c>
      <c r="DS688" s="192" t="e">
        <f t="shared" si="3893"/>
        <v>#VALUE!</v>
      </c>
      <c r="DT688" s="192" t="e">
        <f t="shared" si="3894"/>
        <v>#VALUE!</v>
      </c>
      <c r="DU688" s="192" t="e">
        <f t="shared" si="3895"/>
        <v>#VALUE!</v>
      </c>
      <c r="DV688" s="198" t="e">
        <f t="shared" si="3896"/>
        <v>#VALUE!</v>
      </c>
      <c r="DW688" s="198" t="e">
        <f t="shared" si="3897"/>
        <v>#DIV/0!</v>
      </c>
      <c r="DX688" s="198" t="e">
        <f t="shared" si="3898"/>
        <v>#DIV/0!</v>
      </c>
      <c r="DY688" s="198" t="e">
        <f t="shared" si="3899"/>
        <v>#VALUE!</v>
      </c>
      <c r="DZ688" s="198" t="e">
        <f t="shared" si="3900"/>
        <v>#VALUE!</v>
      </c>
      <c r="EA688" s="198" t="e">
        <f t="shared" si="3901"/>
        <v>#VALUE!</v>
      </c>
      <c r="EB688" s="198" t="e">
        <f t="shared" si="3902"/>
        <v>#VALUE!</v>
      </c>
      <c r="EC688" s="198" t="e">
        <f t="shared" si="3903"/>
        <v>#DIV/0!</v>
      </c>
      <c r="ED688" s="198" t="e">
        <f t="shared" si="3904"/>
        <v>#VALUE!</v>
      </c>
      <c r="EE688" s="198" t="e">
        <f t="shared" si="3905"/>
        <v>#VALUE!</v>
      </c>
      <c r="EF688" s="198" t="e">
        <f t="shared" ref="EF688:EO688" si="4155">DV688/SUM($DV688:$EE688)</f>
        <v>#VALUE!</v>
      </c>
      <c r="EG688" s="198" t="e">
        <f t="shared" si="4155"/>
        <v>#DIV/0!</v>
      </c>
      <c r="EH688" s="198" t="e">
        <f t="shared" si="4155"/>
        <v>#DIV/0!</v>
      </c>
      <c r="EI688" s="198" t="e">
        <f t="shared" si="4155"/>
        <v>#VALUE!</v>
      </c>
      <c r="EJ688" s="198" t="e">
        <f t="shared" si="4155"/>
        <v>#VALUE!</v>
      </c>
      <c r="EK688" s="198" t="e">
        <f t="shared" si="4155"/>
        <v>#VALUE!</v>
      </c>
      <c r="EL688" s="198" t="e">
        <f t="shared" si="4155"/>
        <v>#VALUE!</v>
      </c>
      <c r="EM688" s="198" t="e">
        <f t="shared" si="4155"/>
        <v>#DIV/0!</v>
      </c>
      <c r="EN688" s="198" t="e">
        <f t="shared" si="4155"/>
        <v>#VALUE!</v>
      </c>
      <c r="EO688" s="198" t="e">
        <f t="shared" si="4155"/>
        <v>#VALUE!</v>
      </c>
      <c r="EP688" s="511">
        <f t="shared" ref="EP688:EW688" si="4156">EP687</f>
        <v>0.08</v>
      </c>
      <c r="EQ688" s="511">
        <f t="shared" si="4156"/>
        <v>0.015</v>
      </c>
      <c r="ER688" s="511">
        <f t="shared" si="4156"/>
        <v>0.015</v>
      </c>
      <c r="ES688" s="511">
        <f t="shared" si="4156"/>
        <v>0.015</v>
      </c>
      <c r="ET688" s="511">
        <f t="shared" si="4156"/>
        <v>0.015</v>
      </c>
      <c r="EU688" s="511">
        <f t="shared" si="4156"/>
        <v>0.09</v>
      </c>
      <c r="EV688" s="511">
        <f t="shared" si="4156"/>
        <v>0.09</v>
      </c>
      <c r="EW688" s="511">
        <f t="shared" si="4156"/>
        <v>0.09</v>
      </c>
      <c r="EX688" s="420" t="str">
        <f>IF(_tag_month_day!AS684="","",_tag_month_day!AS684/100)</f>
        <v/>
      </c>
      <c r="EY688" s="420" t="str">
        <f>IF(_tag_month_day!AT684="","",_tag_month_day!AT684/100)</f>
        <v/>
      </c>
      <c r="EZ688" s="420" t="str">
        <f>IF(_tag_month_day!AU684="","",_tag_month_day!AU684/100)</f>
        <v/>
      </c>
      <c r="FA688" s="420" t="str">
        <f>IF(_tag_month_day!AV684="","",_tag_month_day!AV684/100)</f>
        <v/>
      </c>
      <c r="FB688" s="420" t="str">
        <f>IF(_tag_month_day!AW684="","",_tag_month_day!AW684/100)</f>
        <v/>
      </c>
      <c r="FC688" s="420" t="str">
        <f>IF(_tag_month_day!AX684="","",_tag_month_day!AX684/100)</f>
        <v/>
      </c>
      <c r="FD688" s="510">
        <f t="shared" si="3934"/>
        <v>0.33</v>
      </c>
      <c r="FE688" s="510">
        <f t="shared" si="3935"/>
        <v>0.19</v>
      </c>
      <c r="FF688" s="510">
        <f t="shared" si="3936"/>
        <v>0.003</v>
      </c>
      <c r="FG688" s="510">
        <f t="shared" si="3937"/>
        <v>0</v>
      </c>
      <c r="FH688" s="603">
        <f t="shared" si="3938"/>
        <v>0.0001</v>
      </c>
      <c r="FI688" s="510">
        <f t="shared" ref="FI688:FR688" si="4157">FI687</f>
        <v>0.41</v>
      </c>
      <c r="FJ688" s="510">
        <f t="shared" si="4157"/>
        <v>0.11</v>
      </c>
      <c r="FK688" s="510">
        <f t="shared" si="4157"/>
        <v>0.015</v>
      </c>
      <c r="FL688" s="510">
        <f t="shared" si="4157"/>
        <v>0</v>
      </c>
      <c r="FM688" s="603">
        <f t="shared" si="4157"/>
        <v>0.0001</v>
      </c>
      <c r="FN688" s="510" t="str">
        <f>IF(_tag_month_day!AY684="","",_tag_month_day!AY684/100)</f>
        <v/>
      </c>
      <c r="FO688" s="510" t="str">
        <f>IF(_tag_month_day!AZ684="","",_tag_month_day!AZ684/100)</f>
        <v/>
      </c>
      <c r="FP688" s="510" t="str">
        <f>IF(_tag_month_day!BA684="","",_tag_month_day!BA684/100)</f>
        <v/>
      </c>
      <c r="FQ688" s="510" t="str">
        <f>IF(_tag_month_day!BB684="","",_tag_month_day!BB684/100)</f>
        <v/>
      </c>
      <c r="FR688" s="603" t="str">
        <f>IF(_tag_month_day!BC684="","",_tag_month_day!BC684/100)</f>
        <v/>
      </c>
      <c r="FS688" s="510" t="str">
        <f>IF(_tag_month_day!BD684="","",_tag_month_day!BD684/100)</f>
        <v/>
      </c>
      <c r="FT688" s="510" t="str">
        <f>IF(_tag_month_day!BE684="","",_tag_month_day!BE684/100)</f>
        <v/>
      </c>
      <c r="FU688" s="510" t="str">
        <f>IF(_tag_month_day!BF684="","",_tag_month_day!BF684/100)</f>
        <v/>
      </c>
      <c r="FV688" s="510" t="str">
        <f>IF(_tag_month_day!BG684="","",_tag_month_day!BG684/100)</f>
        <v/>
      </c>
      <c r="FW688" s="603" t="str">
        <f>IF(_tag_month_day!BH684="","",_tag_month_day!BH684/100)</f>
        <v/>
      </c>
      <c r="FX688" s="510" t="str">
        <f>IF(_tag_month_day!BI684="","",_tag_month_day!BI684/100)</f>
        <v/>
      </c>
      <c r="FY688" s="510" t="str">
        <f>IF(_tag_month_day!BJ684="","",_tag_month_day!BJ684/100)</f>
        <v/>
      </c>
      <c r="FZ688" s="605" t="str">
        <f>IF(_tag_month_day!BK684="","",_tag_month_day!BK684/100)</f>
        <v/>
      </c>
      <c r="GA688" s="510" t="str">
        <f>IF(_tag_month_day!BL684="","",_tag_month_day!BL684/100)</f>
        <v/>
      </c>
      <c r="GB688" s="603" t="str">
        <f>IF(_tag_month_day!BM684="","",_tag_month_day!BM684/100)</f>
        <v/>
      </c>
      <c r="GC688" s="420" t="str">
        <f>IF(_tag_month_day!BN684="","",_tag_month_day!BN684/100)</f>
        <v/>
      </c>
      <c r="GD688" s="420" t="str">
        <f>IF(_tag_month_day!BO684="","",_tag_month_day!BO684/100)</f>
        <v/>
      </c>
      <c r="GE688" s="420" t="str">
        <f>IF(_tag_month_day!BP684="","",_tag_month_day!BP684/100)</f>
        <v/>
      </c>
      <c r="GF688" s="420" t="str">
        <f>IF(_tag_month_day!BQ684="","",_tag_month_day!BQ684/100)</f>
        <v/>
      </c>
      <c r="GG688" s="420" t="str">
        <f>IF(_tag_month_day!BR684="","",_tag_month_day!BR684/100)</f>
        <v/>
      </c>
      <c r="GH688" s="420" t="str">
        <f>IF(_tag_month_day!BS684="","",_tag_month_day!BS684/100)</f>
        <v/>
      </c>
      <c r="GI688" s="603" t="str">
        <f>IF(_tag_month_day!BT684="","",_tag_month_day!BT684/100)</f>
        <v/>
      </c>
      <c r="GJ688" s="612" t="str">
        <f>IF(_tag_month_day!BU684="","",_tag_month_day!BU684/100)</f>
        <v/>
      </c>
      <c r="GK688" s="620" t="str">
        <f>IF(_tag_month_day!BV684="",IF(_rlcf_month_day!A$2="","",_rlcf_month_day!A$2/100),_tag_month_day!BV684/100)</f>
        <v/>
      </c>
      <c r="GL688" s="620" t="str">
        <f>IF(_tag_month_day!BW684="",IF(_rlcf_month_day!B$2="","",_rlcf_month_day!B$2/100),_tag_month_day!BW684/100)</f>
        <v/>
      </c>
      <c r="GM688" s="621" t="str">
        <f>IF(_tag_month_day!BX684="",IF(_rlcf_month_day!C$2="","",_rlcf_month_day!C$2/100),_tag_month_day!BX684/100)</f>
        <v/>
      </c>
      <c r="GN688" s="620" t="str">
        <f>IF(_tag_month_day!BV684="",IF(_rlcf_month_day!A$2="","",_rlcf_month_day!A$2/100),_tag_month_day!BV684/100)</f>
        <v/>
      </c>
      <c r="GO688" s="620" t="str">
        <f>IF(_tag_month_day!BW684="",IF(_rlcf_month_day!B$2="","",_rlcf_month_day!B$2/100),_tag_month_day!BW684/100)</f>
        <v/>
      </c>
      <c r="GP688" s="620" t="str">
        <f>IF(_tag_month_day!CD684="",IF(_rlcf_month_day!E$2="","",_rlcf_month_day!E$2/100),_tag_month_day!CD684/100)</f>
        <v/>
      </c>
      <c r="GQ688" s="620" t="str">
        <f>IF(_tag_month_day!CE684="",IF(_rlcf_month_day!F$2="","",_rlcf_month_day!F$2/100),_tag_month_day!CE684/100)</f>
        <v/>
      </c>
      <c r="GR688" s="621" t="str">
        <f>IF(_tag_month_day!CF684="",IF(_rlcf_month_day!G$2="","",_rlcf_month_day!G$2/100),_tag_month_day!CF684/100)</f>
        <v/>
      </c>
      <c r="GS688" s="626">
        <f t="shared" ref="GS688:HH688" si="4158">GS687</f>
        <v>0.953</v>
      </c>
      <c r="GT688" s="626">
        <f t="shared" si="4158"/>
        <v>0.55</v>
      </c>
      <c r="GU688" s="626">
        <f t="shared" si="4158"/>
        <v>0.55</v>
      </c>
      <c r="GV688" s="626">
        <f t="shared" si="4158"/>
        <v>0.55</v>
      </c>
      <c r="GW688" s="626">
        <f t="shared" si="4158"/>
        <v>0.5</v>
      </c>
      <c r="GX688" s="626">
        <f t="shared" si="4158"/>
        <v>0.935</v>
      </c>
      <c r="GY688" s="626">
        <f t="shared" si="4158"/>
        <v>0.15</v>
      </c>
      <c r="GZ688" s="626">
        <f t="shared" si="4158"/>
        <v>1</v>
      </c>
      <c r="HA688" s="632">
        <f t="shared" si="4158"/>
        <v>0.047</v>
      </c>
      <c r="HB688" s="632">
        <f t="shared" si="4158"/>
        <v>0.45</v>
      </c>
      <c r="HC688" s="632">
        <f t="shared" si="4158"/>
        <v>0.45</v>
      </c>
      <c r="HD688" s="632">
        <f t="shared" si="4158"/>
        <v>0.45</v>
      </c>
      <c r="HE688" s="632">
        <f t="shared" si="4158"/>
        <v>0.5</v>
      </c>
      <c r="HF688" s="632">
        <f t="shared" si="4158"/>
        <v>0.065</v>
      </c>
      <c r="HG688" s="632">
        <f t="shared" si="4158"/>
        <v>0.85</v>
      </c>
      <c r="HH688" s="632">
        <f t="shared" si="4158"/>
        <v>0</v>
      </c>
      <c r="HI688" s="68">
        <f t="shared" si="3910"/>
        <v>0</v>
      </c>
      <c r="HJ688" s="68" t="e">
        <f t="shared" si="3941"/>
        <v>#VALUE!</v>
      </c>
      <c r="HK688" s="202">
        <f t="shared" si="3942"/>
        <v>0.85</v>
      </c>
      <c r="HL688" s="464">
        <f t="shared" si="3943"/>
        <v>550000</v>
      </c>
      <c r="HM688" s="464">
        <f t="shared" si="3944"/>
        <v>480000</v>
      </c>
      <c r="HN688" s="192" t="e">
        <f t="shared" si="3911"/>
        <v>#VALUE!</v>
      </c>
      <c r="HO688" s="192" t="e">
        <f>HN688*HK688*$HO$2/HL688*1000000</f>
        <v>#VALUE!</v>
      </c>
      <c r="HP688" s="192" t="e">
        <f>HN688*HK688*$HP$2/HM688*1000000</f>
        <v>#VALUE!</v>
      </c>
    </row>
    <row r="689" customFormat="1" spans="1:224">
      <c r="A689" s="381">
        <v>684</v>
      </c>
      <c r="B689" s="54">
        <f ca="1" t="shared" si="3945"/>
        <v>43645</v>
      </c>
      <c r="C689" s="57">
        <f t="shared" si="3946"/>
        <v>0.0416666666666667</v>
      </c>
      <c r="D689" s="68" t="str">
        <f ca="1" t="shared" si="3912"/>
        <v>白班</v>
      </c>
      <c r="E689" s="68" t="str">
        <f ca="1" t="shared" si="3913"/>
        <v>甲</v>
      </c>
      <c r="F689" s="68">
        <f ca="1">SUMPRODUCT((成本日报!$A$3:$A$95=计划!B689)*(成本日报!$B$3:$B$95=计划!$D689),成本日报!$C$3:$C$95)</f>
        <v>1</v>
      </c>
      <c r="G689" s="382">
        <f ca="1" t="shared" si="3947"/>
        <v>43645.4583333317</v>
      </c>
      <c r="H689" s="382">
        <f ca="1" t="shared" si="3914"/>
        <v>43645.4652777761</v>
      </c>
      <c r="I689" s="382">
        <f ca="1" t="shared" si="3915"/>
        <v>43645.4708333317</v>
      </c>
      <c r="J689" s="382">
        <f ca="1" t="shared" si="3916"/>
        <v>43645.4999999983</v>
      </c>
      <c r="K689" s="382">
        <f ca="1" t="shared" si="3917"/>
        <v>43645.5624999983</v>
      </c>
      <c r="L689" s="382">
        <f ca="1" t="shared" si="3918"/>
        <v>43645.5833333317</v>
      </c>
      <c r="M689" s="398" t="str">
        <f>IF(_tag_month_day!A685="","",_tag_month_day!A685)</f>
        <v/>
      </c>
      <c r="N689" s="398" t="str">
        <f>IF(_tag_month_day!B685="","",_tag_month_day!B685)</f>
        <v/>
      </c>
      <c r="O689" s="399" t="e">
        <f t="shared" si="3919"/>
        <v>#VALUE!</v>
      </c>
      <c r="P689" s="398" t="str">
        <f>IF(_tag_month_day!C685="","",_tag_month_day!C685)</f>
        <v/>
      </c>
      <c r="Q689" s="398" t="str">
        <f>IF(_tag_month_day!D685="","",_tag_month_day!D685)</f>
        <v/>
      </c>
      <c r="R689" s="416">
        <f>IF(_tag_month_day!CB685="",R688,_tag_month_day!CB685/100)</f>
        <v>0.07</v>
      </c>
      <c r="S689" s="417" t="str">
        <f>IF(_tag_month_day!E685="","",_tag_month_day!E685)</f>
        <v/>
      </c>
      <c r="T689" s="417" t="str">
        <f>IF(_tag_month_day!F685="","",_tag_month_day!F685)</f>
        <v/>
      </c>
      <c r="U689" s="418" t="e">
        <f t="shared" si="3873"/>
        <v>#VALUE!</v>
      </c>
      <c r="V689" s="53" t="e">
        <f t="shared" si="3874"/>
        <v>#VALUE!</v>
      </c>
      <c r="W689" s="419" t="str">
        <f>IF(_jhy_month_day!A685="","",_jhy_month_day!A685)</f>
        <v/>
      </c>
      <c r="X689" s="420" t="str">
        <f>IF(_jhy_month_day!B685="","",_jhy_month_day!B685/100)</f>
        <v/>
      </c>
      <c r="Y689" s="420" t="str">
        <f>IF(_jhy_month_day!C685="","",_jhy_month_day!C685/100)</f>
        <v/>
      </c>
      <c r="Z689" s="439">
        <f t="shared" si="3963"/>
        <v>171</v>
      </c>
      <c r="AA689" s="440" t="str">
        <f>IF(_tag_month_day!G685="","",_tag_month_day!G685/100)</f>
        <v/>
      </c>
      <c r="AB689" s="440" t="str">
        <f>IF(_tag_month_day!H685="","",_tag_month_day!H685/100)</f>
        <v/>
      </c>
      <c r="AC689" s="193">
        <f t="shared" si="3920"/>
        <v>1.59963432013121</v>
      </c>
      <c r="AD689" s="441" t="str">
        <f t="shared" si="3921"/>
        <v/>
      </c>
      <c r="AE689" s="442" t="str">
        <f t="shared" si="3922"/>
        <v/>
      </c>
      <c r="AF689" s="443">
        <v>1</v>
      </c>
      <c r="AG689" s="68" t="str">
        <f>IF(_duihao_month_day!A685="","",_duihao_month_day!A685)</f>
        <v/>
      </c>
      <c r="AH689" s="463">
        <f>IF(_gyk_month_day!B685="",AH688,_gyk_month_day!B685)</f>
        <v>820</v>
      </c>
      <c r="AI689" s="464"/>
      <c r="AJ689" s="68" t="str">
        <f>IF(_tag_month_day!I685="","",_tag_month_day!I685)</f>
        <v/>
      </c>
      <c r="AK689" s="465" t="str">
        <f>IF(_tzyy_month_day!A685="","",_tzyy_month_day!A685)</f>
        <v/>
      </c>
      <c r="AL689" s="465" t="str">
        <f>IF(_tzyy_month_day!B685="","",_tzyy_month_day!B685)</f>
        <v/>
      </c>
      <c r="AM689" s="465" t="str">
        <f>IF(_tzyy_month_day!C685="","",_tzyy_month_day!C685)</f>
        <v/>
      </c>
      <c r="AN689" s="466" t="str">
        <f>IF(_tag_month_day!CG685="","",_tag_month_day!CG685)</f>
        <v/>
      </c>
      <c r="AO689" s="466" t="str">
        <f>IF(_tag_month_day!CH685="","",_tag_month_day!CH685)</f>
        <v/>
      </c>
      <c r="AP689" s="486" t="e">
        <f t="shared" si="3923"/>
        <v>#VALUE!</v>
      </c>
      <c r="AQ689" s="487" t="str">
        <f>IF(_tag_month_day!J685="","",_tag_month_day!J685/100)</f>
        <v/>
      </c>
      <c r="AR689" s="488">
        <f t="shared" si="3924"/>
        <v>1.3</v>
      </c>
      <c r="AS689" s="489" t="e">
        <f t="shared" si="3875"/>
        <v>#VALUE!</v>
      </c>
      <c r="AT689" s="489">
        <f t="shared" si="3925"/>
        <v>0</v>
      </c>
      <c r="AU689" s="490" t="str">
        <f>IF(_tag_month_day!K685="","",_tag_month_day!K685)</f>
        <v/>
      </c>
      <c r="AV689" s="491" t="str">
        <f>IF(_tag_month_day!L685="","",_tag_month_day!L685/100)</f>
        <v/>
      </c>
      <c r="AW689" s="420">
        <f t="shared" si="3847"/>
        <v>0</v>
      </c>
      <c r="AX689" s="420">
        <f t="shared" si="3926"/>
        <v>0</v>
      </c>
      <c r="AY689" s="420" t="str">
        <f>IF(_tag_month_day!M685="","",_tag_month_day!M685/100)</f>
        <v/>
      </c>
      <c r="AZ689" s="420" t="str">
        <f>IF(_tag_month_day!N685="","",_tag_month_day!N685/100)</f>
        <v/>
      </c>
      <c r="BA689" s="420" t="str">
        <f>IF(_tag_month_day!O685="","",_tag_month_day!O685/100)</f>
        <v/>
      </c>
      <c r="BB689" s="496" t="str">
        <f>IF(_tag_month_day!P685="","",_tag_month_day!P685/100)</f>
        <v/>
      </c>
      <c r="BC689" s="496">
        <f t="shared" si="3927"/>
        <v>0</v>
      </c>
      <c r="BD689" s="496" t="str">
        <f>IF(_tag_month_day!Q685="","",_tag_month_day!Q685/100)</f>
        <v/>
      </c>
      <c r="BE689" s="510" t="str">
        <f>IF(_tag_month_day!R685="","",_tag_month_day!R685/100)</f>
        <v/>
      </c>
      <c r="BF689" s="413" t="str">
        <f>IF(_tag_month_day!CC685="","",_tag_month_day!CC685/100)</f>
        <v/>
      </c>
      <c r="BG689" s="511" t="e">
        <f t="shared" si="3876"/>
        <v>#VALUE!</v>
      </c>
      <c r="BH689" s="198">
        <f t="shared" si="3877"/>
        <v>0</v>
      </c>
      <c r="BI689" s="512" t="e">
        <f>IF(CX689=0,BI688,(DK689*查询!$R$5+DL689*查询!$Q$5+DM689*查询!$N$5+DN689*查询!$O$5+DO689*查询!$P$5)*AF689/CX689)</f>
        <v>#VALUE!</v>
      </c>
      <c r="BJ689" s="512" t="e">
        <f>IF(CX689=0,BJ688,(DP689*查询!$S$5+DQ689*查询!$T$5+DR689*查询!$U$5)*AF689/CX689)</f>
        <v>#VALUE!</v>
      </c>
      <c r="BK689" s="512">
        <f t="shared" si="3928"/>
        <v>1</v>
      </c>
      <c r="BL689" s="513" t="str">
        <f>IF(_cfyc_month_day!A685="","",_cfyc_month_day!A685)</f>
        <v/>
      </c>
      <c r="BM689" s="513" t="str">
        <f>IF(_cfyc_month_day!B685="","",_cfyc_month_day!B685)</f>
        <v/>
      </c>
      <c r="BN689" s="513" t="str">
        <f>IF(_cfyc_month_day!C685="","",_cfyc_month_day!C685)</f>
        <v/>
      </c>
      <c r="BO689" s="522" t="str">
        <f>IF(_cfyc_month_day!D685="","",_cfyc_month_day!D685)</f>
        <v/>
      </c>
      <c r="BP689" s="522" t="str">
        <f>IF(_cfyc_month_day!E685="","",_cfyc_month_day!E685)</f>
        <v/>
      </c>
      <c r="BQ689" s="522" t="str">
        <f>IF(_cfyc_month_day!F685="","",_cfyc_month_day!F685)</f>
        <v/>
      </c>
      <c r="BR689" s="513" t="str">
        <f>IF(_tag_month_day!T685="","",_tag_month_day!T685)</f>
        <v/>
      </c>
      <c r="BS689" s="513" t="str">
        <f>IF(_tag_month_day!U685="","",_tag_month_day!U685)</f>
        <v/>
      </c>
      <c r="BT689" s="523" t="str">
        <f t="shared" si="3929"/>
        <v/>
      </c>
      <c r="BU689" s="223" t="str">
        <f>IF(_tag_month_day!V685="","",_tag_month_day!V685)</f>
        <v/>
      </c>
      <c r="BV689" s="206" t="str">
        <f>IF(_tag_month_day!W685="","",_tag_month_day!W685)</f>
        <v/>
      </c>
      <c r="BW689" s="540" t="str">
        <f>IF(_tag_month_day!X685="","",_tag_month_day!X685)</f>
        <v/>
      </c>
      <c r="BX689" s="540" t="str">
        <f>IF(_tag_month_day!Y685="","",_tag_month_day!Y685)</f>
        <v/>
      </c>
      <c r="BY689" s="541">
        <f ca="1" t="shared" si="3930"/>
        <v>43645.5833333317</v>
      </c>
      <c r="BZ689" s="542"/>
      <c r="CA689" s="562" t="str">
        <f>IF(_jhy2_month_day!A685="","",_jhy2_month_day!A685)</f>
        <v/>
      </c>
      <c r="CB689" s="464" t="str">
        <f>IF(_jhy2_month_day!B685="","",_jhy2_month_day!B685)</f>
        <v/>
      </c>
      <c r="CC689" s="464" t="str">
        <f>IF(_jhy2_month_day!C685="","",_jhy2_month_day!C685)</f>
        <v/>
      </c>
      <c r="CD689" s="464" t="str">
        <f>IF(_jhy2_month_day!D685="","",_jhy2_month_day!D685)</f>
        <v/>
      </c>
      <c r="CE689" s="464" t="str">
        <f>IF(_jhy2_month_day!E685="","",_jhy2_month_day!E685)</f>
        <v/>
      </c>
      <c r="CF689" s="464" t="str">
        <f>IF(_jhy2_month_day!F685="","",_jhy2_month_day!F685)</f>
        <v/>
      </c>
      <c r="CG689" s="464" t="str">
        <f>IF(_jhy2_month_day!G685="","",_jhy2_month_day!G685)</f>
        <v/>
      </c>
      <c r="CH689" s="464" t="str">
        <f>IF(_jhy2_month_day!H685="","",_jhy2_month_day!H685)</f>
        <v/>
      </c>
      <c r="CI689" s="464" t="str">
        <f>IF(_jhy2_month_day!I685="","",_jhy2_month_day!I685)</f>
        <v/>
      </c>
      <c r="CJ689" s="464" t="str">
        <f>IF(_jhy2_month_day!J685="","",_jhy2_month_day!J685)</f>
        <v/>
      </c>
      <c r="CK689" s="464" t="str">
        <f>IF(_jhy2_month_day!K685="","",_jhy2_month_day!K685)</f>
        <v/>
      </c>
      <c r="CL689" s="562" t="str">
        <f>IF(_jhy2_month_day!L685="","",_jhy2_month_day!L685)</f>
        <v/>
      </c>
      <c r="CM689" s="562" t="str">
        <f>IF(_jhy2_month_day!M685="","",_jhy2_month_day!M685)</f>
        <v/>
      </c>
      <c r="CN689" s="562" t="str">
        <f>IF(_jhy2_month_day!N685="","",_jhy2_month_day!N685)</f>
        <v/>
      </c>
      <c r="CO689" s="562" t="str">
        <f>IF(_jhy2_month_day!O685="","",_jhy2_month_day!O685)</f>
        <v/>
      </c>
      <c r="CP689" s="562" t="str">
        <f>IF(_jhy2_month_day!P685="","",_jhy2_month_day!P685)</f>
        <v/>
      </c>
      <c r="CQ689" s="562" t="str">
        <f>IF(_jhy2_month_day!Q685="","",_jhy2_month_day!Q685)</f>
        <v/>
      </c>
      <c r="CR689" s="563" t="str">
        <f>IF(_jhy2_month_day!R685="","",_jhy2_month_day!R685)</f>
        <v/>
      </c>
      <c r="CS689" s="576" t="str">
        <f>IF(_jhy2_month_day!S685="","",_jhy2_month_day!S685)</f>
        <v/>
      </c>
      <c r="CT689" s="562" t="str">
        <f>IF(_jhy2_month_day!T685="","",_jhy2_month_day!T685)</f>
        <v/>
      </c>
      <c r="CU689" s="577" t="e">
        <f t="shared" si="3878"/>
        <v>#VALUE!</v>
      </c>
      <c r="CV689" s="198" t="e">
        <f t="shared" si="3879"/>
        <v>#VALUE!</v>
      </c>
      <c r="CW689" s="192" t="e">
        <f t="shared" si="3880"/>
        <v>#VALUE!</v>
      </c>
      <c r="CX689" s="192" t="e">
        <f t="shared" si="3881"/>
        <v>#VALUE!</v>
      </c>
      <c r="CY689" s="202" t="e">
        <f t="shared" si="3882"/>
        <v>#VALUE!</v>
      </c>
      <c r="CZ689" s="192" t="e">
        <f t="shared" ref="CZ689:DI689" si="4159">$AJ689*EF689</f>
        <v>#VALUE!</v>
      </c>
      <c r="DA689" s="192" t="e">
        <f t="shared" si="4159"/>
        <v>#VALUE!</v>
      </c>
      <c r="DB689" s="192" t="e">
        <f t="shared" si="4159"/>
        <v>#VALUE!</v>
      </c>
      <c r="DC689" s="192" t="e">
        <f t="shared" si="4159"/>
        <v>#VALUE!</v>
      </c>
      <c r="DD689" s="192" t="e">
        <f t="shared" si="4159"/>
        <v>#VALUE!</v>
      </c>
      <c r="DE689" s="192" t="e">
        <f t="shared" si="4159"/>
        <v>#VALUE!</v>
      </c>
      <c r="DF689" s="192" t="e">
        <f t="shared" si="4159"/>
        <v>#VALUE!</v>
      </c>
      <c r="DG689" s="192" t="e">
        <f t="shared" si="4159"/>
        <v>#VALUE!</v>
      </c>
      <c r="DH689" s="192" t="e">
        <f t="shared" si="4159"/>
        <v>#VALUE!</v>
      </c>
      <c r="DI689" s="192" t="e">
        <f t="shared" si="4159"/>
        <v>#VALUE!</v>
      </c>
      <c r="DJ689" s="192" t="e">
        <f t="shared" si="3884"/>
        <v>#VALUE!</v>
      </c>
      <c r="DK689" s="192" t="e">
        <f t="shared" si="3885"/>
        <v>#VALUE!</v>
      </c>
      <c r="DL689" s="192" t="e">
        <f t="shared" si="3886"/>
        <v>#VALUE!</v>
      </c>
      <c r="DM689" s="192" t="e">
        <f t="shared" si="3887"/>
        <v>#VALUE!</v>
      </c>
      <c r="DN689" s="192" t="e">
        <f t="shared" si="3888"/>
        <v>#VALUE!</v>
      </c>
      <c r="DO689" s="192" t="e">
        <f t="shared" si="3889"/>
        <v>#VALUE!</v>
      </c>
      <c r="DP689" s="192" t="e">
        <f t="shared" si="3890"/>
        <v>#VALUE!</v>
      </c>
      <c r="DQ689" s="192" t="e">
        <f t="shared" si="3891"/>
        <v>#VALUE!</v>
      </c>
      <c r="DR689" s="192" t="e">
        <f t="shared" si="3892"/>
        <v>#VALUE!</v>
      </c>
      <c r="DS689" s="192" t="e">
        <f t="shared" si="3893"/>
        <v>#VALUE!</v>
      </c>
      <c r="DT689" s="192" t="e">
        <f t="shared" si="3894"/>
        <v>#VALUE!</v>
      </c>
      <c r="DU689" s="192" t="e">
        <f t="shared" si="3895"/>
        <v>#VALUE!</v>
      </c>
      <c r="DV689" s="198" t="e">
        <f t="shared" si="3896"/>
        <v>#VALUE!</v>
      </c>
      <c r="DW689" s="198" t="e">
        <f t="shared" si="3897"/>
        <v>#DIV/0!</v>
      </c>
      <c r="DX689" s="198" t="e">
        <f t="shared" si="3898"/>
        <v>#DIV/0!</v>
      </c>
      <c r="DY689" s="198" t="e">
        <f t="shared" si="3899"/>
        <v>#VALUE!</v>
      </c>
      <c r="DZ689" s="198" t="e">
        <f t="shared" si="3900"/>
        <v>#VALUE!</v>
      </c>
      <c r="EA689" s="198" t="e">
        <f t="shared" si="3901"/>
        <v>#VALUE!</v>
      </c>
      <c r="EB689" s="198" t="e">
        <f t="shared" si="3902"/>
        <v>#VALUE!</v>
      </c>
      <c r="EC689" s="198" t="e">
        <f t="shared" si="3903"/>
        <v>#DIV/0!</v>
      </c>
      <c r="ED689" s="198" t="e">
        <f t="shared" si="3904"/>
        <v>#VALUE!</v>
      </c>
      <c r="EE689" s="198" t="e">
        <f t="shared" si="3905"/>
        <v>#VALUE!</v>
      </c>
      <c r="EF689" s="198" t="e">
        <f t="shared" ref="EF689:EO689" si="4160">DV689/SUM($DV689:$EE689)</f>
        <v>#VALUE!</v>
      </c>
      <c r="EG689" s="198" t="e">
        <f t="shared" si="4160"/>
        <v>#DIV/0!</v>
      </c>
      <c r="EH689" s="198" t="e">
        <f t="shared" si="4160"/>
        <v>#DIV/0!</v>
      </c>
      <c r="EI689" s="198" t="e">
        <f t="shared" si="4160"/>
        <v>#VALUE!</v>
      </c>
      <c r="EJ689" s="198" t="e">
        <f t="shared" si="4160"/>
        <v>#VALUE!</v>
      </c>
      <c r="EK689" s="198" t="e">
        <f t="shared" si="4160"/>
        <v>#VALUE!</v>
      </c>
      <c r="EL689" s="198" t="e">
        <f t="shared" si="4160"/>
        <v>#VALUE!</v>
      </c>
      <c r="EM689" s="198" t="e">
        <f t="shared" si="4160"/>
        <v>#DIV/0!</v>
      </c>
      <c r="EN689" s="198" t="e">
        <f t="shared" si="4160"/>
        <v>#VALUE!</v>
      </c>
      <c r="EO689" s="198" t="e">
        <f t="shared" si="4160"/>
        <v>#VALUE!</v>
      </c>
      <c r="EP689" s="511">
        <f t="shared" ref="EP689:EW689" si="4161">EP688</f>
        <v>0.08</v>
      </c>
      <c r="EQ689" s="511">
        <f t="shared" si="4161"/>
        <v>0.015</v>
      </c>
      <c r="ER689" s="511">
        <f t="shared" si="4161"/>
        <v>0.015</v>
      </c>
      <c r="ES689" s="511">
        <f t="shared" si="4161"/>
        <v>0.015</v>
      </c>
      <c r="ET689" s="511">
        <f t="shared" si="4161"/>
        <v>0.015</v>
      </c>
      <c r="EU689" s="511">
        <f t="shared" si="4161"/>
        <v>0.09</v>
      </c>
      <c r="EV689" s="511">
        <f t="shared" si="4161"/>
        <v>0.09</v>
      </c>
      <c r="EW689" s="511">
        <f t="shared" si="4161"/>
        <v>0.09</v>
      </c>
      <c r="EX689" s="420" t="str">
        <f>IF(_tag_month_day!AS685="","",_tag_month_day!AS685/100)</f>
        <v/>
      </c>
      <c r="EY689" s="420" t="str">
        <f>IF(_tag_month_day!AT685="","",_tag_month_day!AT685/100)</f>
        <v/>
      </c>
      <c r="EZ689" s="420" t="str">
        <f>IF(_tag_month_day!AU685="","",_tag_month_day!AU685/100)</f>
        <v/>
      </c>
      <c r="FA689" s="420" t="str">
        <f>IF(_tag_month_day!AV685="","",_tag_month_day!AV685/100)</f>
        <v/>
      </c>
      <c r="FB689" s="420" t="str">
        <f>IF(_tag_month_day!AW685="","",_tag_month_day!AW685/100)</f>
        <v/>
      </c>
      <c r="FC689" s="420" t="str">
        <f>IF(_tag_month_day!AX685="","",_tag_month_day!AX685/100)</f>
        <v/>
      </c>
      <c r="FD689" s="510">
        <f t="shared" si="3934"/>
        <v>0.33</v>
      </c>
      <c r="FE689" s="510">
        <f t="shared" si="3935"/>
        <v>0.19</v>
      </c>
      <c r="FF689" s="510">
        <f t="shared" si="3936"/>
        <v>0.003</v>
      </c>
      <c r="FG689" s="510">
        <f t="shared" si="3937"/>
        <v>0</v>
      </c>
      <c r="FH689" s="603">
        <f t="shared" si="3938"/>
        <v>0.0001</v>
      </c>
      <c r="FI689" s="510">
        <f t="shared" ref="FI689:FR689" si="4162">FI688</f>
        <v>0.41</v>
      </c>
      <c r="FJ689" s="510">
        <f t="shared" si="4162"/>
        <v>0.11</v>
      </c>
      <c r="FK689" s="510">
        <f t="shared" si="4162"/>
        <v>0.015</v>
      </c>
      <c r="FL689" s="510">
        <f t="shared" si="4162"/>
        <v>0</v>
      </c>
      <c r="FM689" s="603">
        <f t="shared" si="4162"/>
        <v>0.0001</v>
      </c>
      <c r="FN689" s="510" t="str">
        <f>IF(_tag_month_day!AY685="","",_tag_month_day!AY685/100)</f>
        <v/>
      </c>
      <c r="FO689" s="510" t="str">
        <f>IF(_tag_month_day!AZ685="","",_tag_month_day!AZ685/100)</f>
        <v/>
      </c>
      <c r="FP689" s="510" t="str">
        <f>IF(_tag_month_day!BA685="","",_tag_month_day!BA685/100)</f>
        <v/>
      </c>
      <c r="FQ689" s="510" t="str">
        <f>IF(_tag_month_day!BB685="","",_tag_month_day!BB685/100)</f>
        <v/>
      </c>
      <c r="FR689" s="603" t="str">
        <f>IF(_tag_month_day!BC685="","",_tag_month_day!BC685/100)</f>
        <v/>
      </c>
      <c r="FS689" s="510" t="str">
        <f>IF(_tag_month_day!BD685="","",_tag_month_day!BD685/100)</f>
        <v/>
      </c>
      <c r="FT689" s="510" t="str">
        <f>IF(_tag_month_day!BE685="","",_tag_month_day!BE685/100)</f>
        <v/>
      </c>
      <c r="FU689" s="510" t="str">
        <f>IF(_tag_month_day!BF685="","",_tag_month_day!BF685/100)</f>
        <v/>
      </c>
      <c r="FV689" s="510" t="str">
        <f>IF(_tag_month_day!BG685="","",_tag_month_day!BG685/100)</f>
        <v/>
      </c>
      <c r="FW689" s="603" t="str">
        <f>IF(_tag_month_day!BH685="","",_tag_month_day!BH685/100)</f>
        <v/>
      </c>
      <c r="FX689" s="510" t="str">
        <f>IF(_tag_month_day!BI685="","",_tag_month_day!BI685/100)</f>
        <v/>
      </c>
      <c r="FY689" s="510" t="str">
        <f>IF(_tag_month_day!BJ685="","",_tag_month_day!BJ685/100)</f>
        <v/>
      </c>
      <c r="FZ689" s="605" t="str">
        <f>IF(_tag_month_day!BK685="","",_tag_month_day!BK685/100)</f>
        <v/>
      </c>
      <c r="GA689" s="510" t="str">
        <f>IF(_tag_month_day!BL685="","",_tag_month_day!BL685/100)</f>
        <v/>
      </c>
      <c r="GB689" s="603" t="str">
        <f>IF(_tag_month_day!BM685="","",_tag_month_day!BM685/100)</f>
        <v/>
      </c>
      <c r="GC689" s="420" t="str">
        <f>IF(_tag_month_day!BN685="","",_tag_month_day!BN685/100)</f>
        <v/>
      </c>
      <c r="GD689" s="420" t="str">
        <f>IF(_tag_month_day!BO685="","",_tag_month_day!BO685/100)</f>
        <v/>
      </c>
      <c r="GE689" s="420" t="str">
        <f>IF(_tag_month_day!BP685="","",_tag_month_day!BP685/100)</f>
        <v/>
      </c>
      <c r="GF689" s="420" t="str">
        <f>IF(_tag_month_day!BQ685="","",_tag_month_day!BQ685/100)</f>
        <v/>
      </c>
      <c r="GG689" s="420" t="str">
        <f>IF(_tag_month_day!BR685="","",_tag_month_day!BR685/100)</f>
        <v/>
      </c>
      <c r="GH689" s="420" t="str">
        <f>IF(_tag_month_day!BS685="","",_tag_month_day!BS685/100)</f>
        <v/>
      </c>
      <c r="GI689" s="603" t="str">
        <f>IF(_tag_month_day!BT685="","",_tag_month_day!BT685/100)</f>
        <v/>
      </c>
      <c r="GJ689" s="612" t="str">
        <f>IF(_tag_month_day!BU685="","",_tag_month_day!BU685/100)</f>
        <v/>
      </c>
      <c r="GK689" s="620" t="str">
        <f>IF(_tag_month_day!BV685="",IF(_rlcf_month_day!A$2="","",_rlcf_month_day!A$2/100),_tag_month_day!BV685/100)</f>
        <v/>
      </c>
      <c r="GL689" s="620" t="str">
        <f>IF(_tag_month_day!BW685="",IF(_rlcf_month_day!B$2="","",_rlcf_month_day!B$2/100),_tag_month_day!BW685/100)</f>
        <v/>
      </c>
      <c r="GM689" s="621" t="str">
        <f>IF(_tag_month_day!BX685="",IF(_rlcf_month_day!C$2="","",_rlcf_month_day!C$2/100),_tag_month_day!BX685/100)</f>
        <v/>
      </c>
      <c r="GN689" s="620" t="str">
        <f>IF(_tag_month_day!BV685="",IF(_rlcf_month_day!A$2="","",_rlcf_month_day!A$2/100),_tag_month_day!BV685/100)</f>
        <v/>
      </c>
      <c r="GO689" s="620" t="str">
        <f>IF(_tag_month_day!BW685="",IF(_rlcf_month_day!B$2="","",_rlcf_month_day!B$2/100),_tag_month_day!BW685/100)</f>
        <v/>
      </c>
      <c r="GP689" s="620" t="str">
        <f>IF(_tag_month_day!CD685="",IF(_rlcf_month_day!E$2="","",_rlcf_month_day!E$2/100),_tag_month_day!CD685/100)</f>
        <v/>
      </c>
      <c r="GQ689" s="620" t="str">
        <f>IF(_tag_month_day!CE685="",IF(_rlcf_month_day!F$2="","",_rlcf_month_day!F$2/100),_tag_month_day!CE685/100)</f>
        <v/>
      </c>
      <c r="GR689" s="621" t="str">
        <f>IF(_tag_month_day!CF685="",IF(_rlcf_month_day!G$2="","",_rlcf_month_day!G$2/100),_tag_month_day!CF685/100)</f>
        <v/>
      </c>
      <c r="GS689" s="626">
        <f t="shared" ref="GS689:HH689" si="4163">GS688</f>
        <v>0.953</v>
      </c>
      <c r="GT689" s="626">
        <f t="shared" si="4163"/>
        <v>0.55</v>
      </c>
      <c r="GU689" s="626">
        <f t="shared" si="4163"/>
        <v>0.55</v>
      </c>
      <c r="GV689" s="626">
        <f t="shared" si="4163"/>
        <v>0.55</v>
      </c>
      <c r="GW689" s="626">
        <f t="shared" si="4163"/>
        <v>0.5</v>
      </c>
      <c r="GX689" s="626">
        <f t="shared" si="4163"/>
        <v>0.935</v>
      </c>
      <c r="GY689" s="626">
        <f t="shared" si="4163"/>
        <v>0.15</v>
      </c>
      <c r="GZ689" s="626">
        <f t="shared" si="4163"/>
        <v>1</v>
      </c>
      <c r="HA689" s="632">
        <f t="shared" si="4163"/>
        <v>0.047</v>
      </c>
      <c r="HB689" s="632">
        <f t="shared" si="4163"/>
        <v>0.45</v>
      </c>
      <c r="HC689" s="632">
        <f t="shared" si="4163"/>
        <v>0.45</v>
      </c>
      <c r="HD689" s="632">
        <f t="shared" si="4163"/>
        <v>0.45</v>
      </c>
      <c r="HE689" s="632">
        <f t="shared" si="4163"/>
        <v>0.5</v>
      </c>
      <c r="HF689" s="632">
        <f t="shared" si="4163"/>
        <v>0.065</v>
      </c>
      <c r="HG689" s="632">
        <f t="shared" si="4163"/>
        <v>0.85</v>
      </c>
      <c r="HH689" s="632">
        <f t="shared" si="4163"/>
        <v>0</v>
      </c>
      <c r="HI689" s="68">
        <f t="shared" si="3910"/>
        <v>0</v>
      </c>
      <c r="HJ689" s="68" t="e">
        <f t="shared" si="3941"/>
        <v>#VALUE!</v>
      </c>
      <c r="HK689" s="202">
        <f t="shared" si="3942"/>
        <v>0.85</v>
      </c>
      <c r="HL689" s="464">
        <f t="shared" si="3943"/>
        <v>550000</v>
      </c>
      <c r="HM689" s="464">
        <f t="shared" si="3944"/>
        <v>480000</v>
      </c>
      <c r="HN689" s="192" t="e">
        <f t="shared" si="3911"/>
        <v>#VALUE!</v>
      </c>
      <c r="HO689" s="192" t="e">
        <f>HN689*HK689*$HO$2/HL689*1000000</f>
        <v>#VALUE!</v>
      </c>
      <c r="HP689" s="192" t="e">
        <f>HN689*HK689*$HP$2/HM689*1000000</f>
        <v>#VALUE!</v>
      </c>
    </row>
    <row r="690" customFormat="1" spans="1:224">
      <c r="A690" s="381">
        <v>685</v>
      </c>
      <c r="B690" s="54">
        <f ca="1" t="shared" si="3945"/>
        <v>43645</v>
      </c>
      <c r="C690" s="57">
        <f t="shared" si="3946"/>
        <v>0.0416666666666667</v>
      </c>
      <c r="D690" s="68" t="str">
        <f ca="1" t="shared" si="3912"/>
        <v>白班</v>
      </c>
      <c r="E690" s="68" t="str">
        <f ca="1" t="shared" si="3913"/>
        <v>甲</v>
      </c>
      <c r="F690" s="68">
        <f ca="1">SUMPRODUCT((成本日报!$A$3:$A$95=计划!B690)*(成本日报!$B$3:$B$95=计划!$D690),成本日报!$C$3:$C$95)</f>
        <v>1</v>
      </c>
      <c r="G690" s="382">
        <f ca="1" t="shared" si="3947"/>
        <v>43645.4999999983</v>
      </c>
      <c r="H690" s="382">
        <f ca="1" t="shared" si="3914"/>
        <v>43645.5069444428</v>
      </c>
      <c r="I690" s="382">
        <f ca="1" t="shared" si="3915"/>
        <v>43645.5124999983</v>
      </c>
      <c r="J690" s="382">
        <f ca="1" t="shared" si="3916"/>
        <v>43645.541666665</v>
      </c>
      <c r="K690" s="382">
        <f ca="1" t="shared" si="3917"/>
        <v>43645.604166665</v>
      </c>
      <c r="L690" s="382">
        <f ca="1" t="shared" si="3918"/>
        <v>43645.6249999983</v>
      </c>
      <c r="M690" s="398" t="str">
        <f>IF(_tag_month_day!A686="","",_tag_month_day!A686)</f>
        <v/>
      </c>
      <c r="N690" s="398" t="str">
        <f>IF(_tag_month_day!B686="","",_tag_month_day!B686)</f>
        <v/>
      </c>
      <c r="O690" s="399" t="e">
        <f t="shared" si="3919"/>
        <v>#VALUE!</v>
      </c>
      <c r="P690" s="398" t="str">
        <f>IF(_tag_month_day!C686="","",_tag_month_day!C686)</f>
        <v/>
      </c>
      <c r="Q690" s="398" t="str">
        <f>IF(_tag_month_day!D686="","",_tag_month_day!D686)</f>
        <v/>
      </c>
      <c r="R690" s="416">
        <f>IF(_tag_month_day!CB686="",R689,_tag_month_day!CB686/100)</f>
        <v>0.07</v>
      </c>
      <c r="S690" s="417" t="str">
        <f>IF(_tag_month_day!E686="","",_tag_month_day!E686)</f>
        <v/>
      </c>
      <c r="T690" s="417" t="str">
        <f>IF(_tag_month_day!F686="","",_tag_month_day!F686)</f>
        <v/>
      </c>
      <c r="U690" s="418" t="e">
        <f t="shared" si="3873"/>
        <v>#VALUE!</v>
      </c>
      <c r="V690" s="53" t="e">
        <f t="shared" si="3874"/>
        <v>#VALUE!</v>
      </c>
      <c r="W690" s="419" t="str">
        <f>IF(_jhy_month_day!A686="","",_jhy_month_day!A686)</f>
        <v/>
      </c>
      <c r="X690" s="420" t="str">
        <f>IF(_jhy_month_day!B686="","",_jhy_month_day!B686/100)</f>
        <v/>
      </c>
      <c r="Y690" s="420" t="str">
        <f>IF(_jhy_month_day!C686="","",_jhy_month_day!C686/100)</f>
        <v/>
      </c>
      <c r="Z690" s="439">
        <f t="shared" si="3963"/>
        <v>172</v>
      </c>
      <c r="AA690" s="440" t="str">
        <f>IF(_tag_month_day!G686="","",_tag_month_day!G686/100)</f>
        <v/>
      </c>
      <c r="AB690" s="440" t="str">
        <f>IF(_tag_month_day!H686="","",_tag_month_day!H686/100)</f>
        <v/>
      </c>
      <c r="AC690" s="193">
        <f t="shared" si="3920"/>
        <v>1.59963432013121</v>
      </c>
      <c r="AD690" s="441" t="str">
        <f t="shared" si="3921"/>
        <v/>
      </c>
      <c r="AE690" s="442" t="str">
        <f t="shared" si="3922"/>
        <v/>
      </c>
      <c r="AF690" s="443">
        <v>1</v>
      </c>
      <c r="AG690" s="68" t="str">
        <f>IF(_duihao_month_day!A686="","",_duihao_month_day!A686)</f>
        <v/>
      </c>
      <c r="AH690" s="463">
        <f>IF(_gyk_month_day!B686="",AH689,_gyk_month_day!B686)</f>
        <v>820</v>
      </c>
      <c r="AI690" s="464"/>
      <c r="AJ690" s="68" t="str">
        <f>IF(_tag_month_day!I686="","",_tag_month_day!I686)</f>
        <v/>
      </c>
      <c r="AK690" s="465" t="str">
        <f>IF(_tzyy_month_day!A686="","",_tzyy_month_day!A686)</f>
        <v/>
      </c>
      <c r="AL690" s="465" t="str">
        <f>IF(_tzyy_month_day!B686="","",_tzyy_month_day!B686)</f>
        <v/>
      </c>
      <c r="AM690" s="465" t="str">
        <f>IF(_tzyy_month_day!C686="","",_tzyy_month_day!C686)</f>
        <v/>
      </c>
      <c r="AN690" s="466" t="str">
        <f>IF(_tag_month_day!CG686="","",_tag_month_day!CG686)</f>
        <v/>
      </c>
      <c r="AO690" s="466" t="str">
        <f>IF(_tag_month_day!CH686="","",_tag_month_day!CH686)</f>
        <v/>
      </c>
      <c r="AP690" s="486" t="e">
        <f t="shared" si="3923"/>
        <v>#VALUE!</v>
      </c>
      <c r="AQ690" s="487" t="str">
        <f>IF(_tag_month_day!J686="","",_tag_month_day!J686/100)</f>
        <v/>
      </c>
      <c r="AR690" s="488">
        <f t="shared" si="3924"/>
        <v>1.3</v>
      </c>
      <c r="AS690" s="489" t="e">
        <f t="shared" si="3875"/>
        <v>#VALUE!</v>
      </c>
      <c r="AT690" s="489">
        <f t="shared" si="3925"/>
        <v>0</v>
      </c>
      <c r="AU690" s="490" t="str">
        <f>IF(_tag_month_day!K686="","",_tag_month_day!K686)</f>
        <v/>
      </c>
      <c r="AV690" s="491" t="str">
        <f>IF(_tag_month_day!L686="","",_tag_month_day!L686/100)</f>
        <v/>
      </c>
      <c r="AW690" s="420">
        <f t="shared" si="3847"/>
        <v>0</v>
      </c>
      <c r="AX690" s="420">
        <f t="shared" si="3926"/>
        <v>0</v>
      </c>
      <c r="AY690" s="420" t="str">
        <f>IF(_tag_month_day!M686="","",_tag_month_day!M686/100)</f>
        <v/>
      </c>
      <c r="AZ690" s="420" t="str">
        <f>IF(_tag_month_day!N686="","",_tag_month_day!N686/100)</f>
        <v/>
      </c>
      <c r="BA690" s="420" t="str">
        <f>IF(_tag_month_day!O686="","",_tag_month_day!O686/100)</f>
        <v/>
      </c>
      <c r="BB690" s="496" t="str">
        <f>IF(_tag_month_day!P686="","",_tag_month_day!P686/100)</f>
        <v/>
      </c>
      <c r="BC690" s="496">
        <f t="shared" si="3927"/>
        <v>0</v>
      </c>
      <c r="BD690" s="496" t="str">
        <f>IF(_tag_month_day!Q686="","",_tag_month_day!Q686/100)</f>
        <v/>
      </c>
      <c r="BE690" s="510" t="str">
        <f>IF(_tag_month_day!R686="","",_tag_month_day!R686/100)</f>
        <v/>
      </c>
      <c r="BF690" s="413" t="str">
        <f>IF(_tag_month_day!CC686="","",_tag_month_day!CC686/100)</f>
        <v/>
      </c>
      <c r="BG690" s="511" t="e">
        <f t="shared" si="3876"/>
        <v>#VALUE!</v>
      </c>
      <c r="BH690" s="198">
        <f t="shared" si="3877"/>
        <v>0</v>
      </c>
      <c r="BI690" s="512" t="e">
        <f>IF(CX690=0,BI689,(DK690*查询!$R$5+DL690*查询!$Q$5+DM690*查询!$N$5+DN690*查询!$O$5+DO690*查询!$P$5)*AF690/CX690)</f>
        <v>#VALUE!</v>
      </c>
      <c r="BJ690" s="512" t="e">
        <f>IF(CX690=0,BJ689,(DP690*查询!$S$5+DQ690*查询!$T$5+DR690*查询!$U$5)*AF690/CX690)</f>
        <v>#VALUE!</v>
      </c>
      <c r="BK690" s="512">
        <f t="shared" si="3928"/>
        <v>1</v>
      </c>
      <c r="BL690" s="513" t="str">
        <f>IF(_cfyc_month_day!A686="","",_cfyc_month_day!A686)</f>
        <v/>
      </c>
      <c r="BM690" s="513" t="str">
        <f>IF(_cfyc_month_day!B686="","",_cfyc_month_day!B686)</f>
        <v/>
      </c>
      <c r="BN690" s="513" t="str">
        <f>IF(_cfyc_month_day!C686="","",_cfyc_month_day!C686)</f>
        <v/>
      </c>
      <c r="BO690" s="522" t="str">
        <f>IF(_cfyc_month_day!D686="","",_cfyc_month_day!D686)</f>
        <v/>
      </c>
      <c r="BP690" s="522" t="str">
        <f>IF(_cfyc_month_day!E686="","",_cfyc_month_day!E686)</f>
        <v/>
      </c>
      <c r="BQ690" s="522" t="str">
        <f>IF(_cfyc_month_day!F686="","",_cfyc_month_day!F686)</f>
        <v/>
      </c>
      <c r="BR690" s="513" t="str">
        <f>IF(_tag_month_day!T686="","",_tag_month_day!T686)</f>
        <v/>
      </c>
      <c r="BS690" s="513" t="str">
        <f>IF(_tag_month_day!U686="","",_tag_month_day!U686)</f>
        <v/>
      </c>
      <c r="BT690" s="523" t="str">
        <f t="shared" si="3929"/>
        <v/>
      </c>
      <c r="BU690" s="223" t="str">
        <f>IF(_tag_month_day!V686="","",_tag_month_day!V686)</f>
        <v/>
      </c>
      <c r="BV690" s="206" t="str">
        <f>IF(_tag_month_day!W686="","",_tag_month_day!W686)</f>
        <v/>
      </c>
      <c r="BW690" s="540" t="str">
        <f>IF(_tag_month_day!X686="","",_tag_month_day!X686)</f>
        <v/>
      </c>
      <c r="BX690" s="540" t="str">
        <f>IF(_tag_month_day!Y686="","",_tag_month_day!Y686)</f>
        <v/>
      </c>
      <c r="BY690" s="541">
        <f ca="1" t="shared" si="3930"/>
        <v>43645.6249999983</v>
      </c>
      <c r="BZ690" s="542"/>
      <c r="CA690" s="562" t="str">
        <f>IF(_jhy2_month_day!A686="","",_jhy2_month_day!A686)</f>
        <v/>
      </c>
      <c r="CB690" s="464" t="str">
        <f>IF(_jhy2_month_day!B686="","",_jhy2_month_day!B686)</f>
        <v/>
      </c>
      <c r="CC690" s="464" t="str">
        <f>IF(_jhy2_month_day!C686="","",_jhy2_month_day!C686)</f>
        <v/>
      </c>
      <c r="CD690" s="464" t="str">
        <f>IF(_jhy2_month_day!D686="","",_jhy2_month_day!D686)</f>
        <v/>
      </c>
      <c r="CE690" s="464" t="str">
        <f>IF(_jhy2_month_day!E686="","",_jhy2_month_day!E686)</f>
        <v/>
      </c>
      <c r="CF690" s="464" t="str">
        <f>IF(_jhy2_month_day!F686="","",_jhy2_month_day!F686)</f>
        <v/>
      </c>
      <c r="CG690" s="464" t="str">
        <f>IF(_jhy2_month_day!G686="","",_jhy2_month_day!G686)</f>
        <v/>
      </c>
      <c r="CH690" s="464" t="str">
        <f>IF(_jhy2_month_day!H686="","",_jhy2_month_day!H686)</f>
        <v/>
      </c>
      <c r="CI690" s="464" t="str">
        <f>IF(_jhy2_month_day!I686="","",_jhy2_month_day!I686)</f>
        <v/>
      </c>
      <c r="CJ690" s="464" t="str">
        <f>IF(_jhy2_month_day!J686="","",_jhy2_month_day!J686)</f>
        <v/>
      </c>
      <c r="CK690" s="464" t="str">
        <f>IF(_jhy2_month_day!K686="","",_jhy2_month_day!K686)</f>
        <v/>
      </c>
      <c r="CL690" s="562" t="str">
        <f>IF(_jhy2_month_day!L686="","",_jhy2_month_day!L686)</f>
        <v/>
      </c>
      <c r="CM690" s="562" t="str">
        <f>IF(_jhy2_month_day!M686="","",_jhy2_month_day!M686)</f>
        <v/>
      </c>
      <c r="CN690" s="562" t="str">
        <f>IF(_jhy2_month_day!N686="","",_jhy2_month_day!N686)</f>
        <v/>
      </c>
      <c r="CO690" s="562" t="str">
        <f>IF(_jhy2_month_day!O686="","",_jhy2_month_day!O686)</f>
        <v/>
      </c>
      <c r="CP690" s="562" t="str">
        <f>IF(_jhy2_month_day!P686="","",_jhy2_month_day!P686)</f>
        <v/>
      </c>
      <c r="CQ690" s="562" t="str">
        <f>IF(_jhy2_month_day!Q686="","",_jhy2_month_day!Q686)</f>
        <v/>
      </c>
      <c r="CR690" s="563" t="str">
        <f>IF(_jhy2_month_day!R686="","",_jhy2_month_day!R686)</f>
        <v/>
      </c>
      <c r="CS690" s="576" t="str">
        <f>IF(_jhy2_month_day!S686="","",_jhy2_month_day!S686)</f>
        <v/>
      </c>
      <c r="CT690" s="562" t="str">
        <f>IF(_jhy2_month_day!T686="","",_jhy2_month_day!T686)</f>
        <v/>
      </c>
      <c r="CU690" s="577" t="e">
        <f t="shared" si="3878"/>
        <v>#VALUE!</v>
      </c>
      <c r="CV690" s="198" t="e">
        <f t="shared" si="3879"/>
        <v>#VALUE!</v>
      </c>
      <c r="CW690" s="192" t="e">
        <f t="shared" si="3880"/>
        <v>#VALUE!</v>
      </c>
      <c r="CX690" s="192" t="e">
        <f t="shared" si="3881"/>
        <v>#VALUE!</v>
      </c>
      <c r="CY690" s="202" t="e">
        <f t="shared" si="3882"/>
        <v>#VALUE!</v>
      </c>
      <c r="CZ690" s="192" t="e">
        <f t="shared" ref="CZ690:DI690" si="4164">$AJ690*EF690</f>
        <v>#VALUE!</v>
      </c>
      <c r="DA690" s="192" t="e">
        <f t="shared" si="4164"/>
        <v>#VALUE!</v>
      </c>
      <c r="DB690" s="192" t="e">
        <f t="shared" si="4164"/>
        <v>#VALUE!</v>
      </c>
      <c r="DC690" s="192" t="e">
        <f t="shared" si="4164"/>
        <v>#VALUE!</v>
      </c>
      <c r="DD690" s="192" t="e">
        <f t="shared" si="4164"/>
        <v>#VALUE!</v>
      </c>
      <c r="DE690" s="192" t="e">
        <f t="shared" si="4164"/>
        <v>#VALUE!</v>
      </c>
      <c r="DF690" s="192" t="e">
        <f t="shared" si="4164"/>
        <v>#VALUE!</v>
      </c>
      <c r="DG690" s="192" t="e">
        <f t="shared" si="4164"/>
        <v>#VALUE!</v>
      </c>
      <c r="DH690" s="192" t="e">
        <f t="shared" si="4164"/>
        <v>#VALUE!</v>
      </c>
      <c r="DI690" s="192" t="e">
        <f t="shared" si="4164"/>
        <v>#VALUE!</v>
      </c>
      <c r="DJ690" s="192" t="e">
        <f t="shared" si="3884"/>
        <v>#VALUE!</v>
      </c>
      <c r="DK690" s="192" t="e">
        <f t="shared" si="3885"/>
        <v>#VALUE!</v>
      </c>
      <c r="DL690" s="192" t="e">
        <f t="shared" si="3886"/>
        <v>#VALUE!</v>
      </c>
      <c r="DM690" s="192" t="e">
        <f t="shared" si="3887"/>
        <v>#VALUE!</v>
      </c>
      <c r="DN690" s="192" t="e">
        <f t="shared" si="3888"/>
        <v>#VALUE!</v>
      </c>
      <c r="DO690" s="192" t="e">
        <f t="shared" si="3889"/>
        <v>#VALUE!</v>
      </c>
      <c r="DP690" s="192" t="e">
        <f t="shared" si="3890"/>
        <v>#VALUE!</v>
      </c>
      <c r="DQ690" s="192" t="e">
        <f t="shared" si="3891"/>
        <v>#VALUE!</v>
      </c>
      <c r="DR690" s="192" t="e">
        <f t="shared" si="3892"/>
        <v>#VALUE!</v>
      </c>
      <c r="DS690" s="192" t="e">
        <f t="shared" si="3893"/>
        <v>#VALUE!</v>
      </c>
      <c r="DT690" s="192" t="e">
        <f t="shared" si="3894"/>
        <v>#VALUE!</v>
      </c>
      <c r="DU690" s="192" t="e">
        <f t="shared" si="3895"/>
        <v>#VALUE!</v>
      </c>
      <c r="DV690" s="198" t="e">
        <f t="shared" si="3896"/>
        <v>#VALUE!</v>
      </c>
      <c r="DW690" s="198" t="e">
        <f t="shared" si="3897"/>
        <v>#DIV/0!</v>
      </c>
      <c r="DX690" s="198" t="e">
        <f t="shared" si="3898"/>
        <v>#DIV/0!</v>
      </c>
      <c r="DY690" s="198" t="e">
        <f t="shared" si="3899"/>
        <v>#VALUE!</v>
      </c>
      <c r="DZ690" s="198" t="e">
        <f t="shared" si="3900"/>
        <v>#VALUE!</v>
      </c>
      <c r="EA690" s="198" t="e">
        <f t="shared" si="3901"/>
        <v>#VALUE!</v>
      </c>
      <c r="EB690" s="198" t="e">
        <f t="shared" si="3902"/>
        <v>#VALUE!</v>
      </c>
      <c r="EC690" s="198" t="e">
        <f t="shared" si="3903"/>
        <v>#DIV/0!</v>
      </c>
      <c r="ED690" s="198" t="e">
        <f t="shared" si="3904"/>
        <v>#VALUE!</v>
      </c>
      <c r="EE690" s="198" t="e">
        <f t="shared" si="3905"/>
        <v>#VALUE!</v>
      </c>
      <c r="EF690" s="198" t="e">
        <f t="shared" ref="EF690:EO690" si="4165">DV690/SUM($DV690:$EE690)</f>
        <v>#VALUE!</v>
      </c>
      <c r="EG690" s="198" t="e">
        <f t="shared" si="4165"/>
        <v>#DIV/0!</v>
      </c>
      <c r="EH690" s="198" t="e">
        <f t="shared" si="4165"/>
        <v>#DIV/0!</v>
      </c>
      <c r="EI690" s="198" t="e">
        <f t="shared" si="4165"/>
        <v>#VALUE!</v>
      </c>
      <c r="EJ690" s="198" t="e">
        <f t="shared" si="4165"/>
        <v>#VALUE!</v>
      </c>
      <c r="EK690" s="198" t="e">
        <f t="shared" si="4165"/>
        <v>#VALUE!</v>
      </c>
      <c r="EL690" s="198" t="e">
        <f t="shared" si="4165"/>
        <v>#VALUE!</v>
      </c>
      <c r="EM690" s="198" t="e">
        <f t="shared" si="4165"/>
        <v>#DIV/0!</v>
      </c>
      <c r="EN690" s="198" t="e">
        <f t="shared" si="4165"/>
        <v>#VALUE!</v>
      </c>
      <c r="EO690" s="198" t="e">
        <f t="shared" si="4165"/>
        <v>#VALUE!</v>
      </c>
      <c r="EP690" s="511">
        <f t="shared" ref="EP690:EW690" si="4166">EP689</f>
        <v>0.08</v>
      </c>
      <c r="EQ690" s="511">
        <f t="shared" si="4166"/>
        <v>0.015</v>
      </c>
      <c r="ER690" s="511">
        <f t="shared" si="4166"/>
        <v>0.015</v>
      </c>
      <c r="ES690" s="511">
        <f t="shared" si="4166"/>
        <v>0.015</v>
      </c>
      <c r="ET690" s="511">
        <f t="shared" si="4166"/>
        <v>0.015</v>
      </c>
      <c r="EU690" s="511">
        <f t="shared" si="4166"/>
        <v>0.09</v>
      </c>
      <c r="EV690" s="511">
        <f t="shared" si="4166"/>
        <v>0.09</v>
      </c>
      <c r="EW690" s="511">
        <f t="shared" si="4166"/>
        <v>0.09</v>
      </c>
      <c r="EX690" s="420" t="str">
        <f>IF(_tag_month_day!AS686="","",_tag_month_day!AS686/100)</f>
        <v/>
      </c>
      <c r="EY690" s="420" t="str">
        <f>IF(_tag_month_day!AT686="","",_tag_month_day!AT686/100)</f>
        <v/>
      </c>
      <c r="EZ690" s="420" t="str">
        <f>IF(_tag_month_day!AU686="","",_tag_month_day!AU686/100)</f>
        <v/>
      </c>
      <c r="FA690" s="420" t="str">
        <f>IF(_tag_month_day!AV686="","",_tag_month_day!AV686/100)</f>
        <v/>
      </c>
      <c r="FB690" s="420" t="str">
        <f>IF(_tag_month_day!AW686="","",_tag_month_day!AW686/100)</f>
        <v/>
      </c>
      <c r="FC690" s="420" t="str">
        <f>IF(_tag_month_day!AX686="","",_tag_month_day!AX686/100)</f>
        <v/>
      </c>
      <c r="FD690" s="510">
        <f t="shared" si="3934"/>
        <v>0.33</v>
      </c>
      <c r="FE690" s="510">
        <f t="shared" si="3935"/>
        <v>0.19</v>
      </c>
      <c r="FF690" s="510">
        <f t="shared" si="3936"/>
        <v>0.003</v>
      </c>
      <c r="FG690" s="510">
        <f t="shared" si="3937"/>
        <v>0</v>
      </c>
      <c r="FH690" s="603">
        <f t="shared" si="3938"/>
        <v>0.0001</v>
      </c>
      <c r="FI690" s="510">
        <f t="shared" ref="FI690:FR690" si="4167">FI689</f>
        <v>0.41</v>
      </c>
      <c r="FJ690" s="510">
        <f t="shared" si="4167"/>
        <v>0.11</v>
      </c>
      <c r="FK690" s="510">
        <f t="shared" si="4167"/>
        <v>0.015</v>
      </c>
      <c r="FL690" s="510">
        <f t="shared" si="4167"/>
        <v>0</v>
      </c>
      <c r="FM690" s="603">
        <f t="shared" si="4167"/>
        <v>0.0001</v>
      </c>
      <c r="FN690" s="510" t="str">
        <f>IF(_tag_month_day!AY686="","",_tag_month_day!AY686/100)</f>
        <v/>
      </c>
      <c r="FO690" s="510" t="str">
        <f>IF(_tag_month_day!AZ686="","",_tag_month_day!AZ686/100)</f>
        <v/>
      </c>
      <c r="FP690" s="510" t="str">
        <f>IF(_tag_month_day!BA686="","",_tag_month_day!BA686/100)</f>
        <v/>
      </c>
      <c r="FQ690" s="510" t="str">
        <f>IF(_tag_month_day!BB686="","",_tag_month_day!BB686/100)</f>
        <v/>
      </c>
      <c r="FR690" s="603" t="str">
        <f>IF(_tag_month_day!BC686="","",_tag_month_day!BC686/100)</f>
        <v/>
      </c>
      <c r="FS690" s="510" t="str">
        <f>IF(_tag_month_day!BD686="","",_tag_month_day!BD686/100)</f>
        <v/>
      </c>
      <c r="FT690" s="510" t="str">
        <f>IF(_tag_month_day!BE686="","",_tag_month_day!BE686/100)</f>
        <v/>
      </c>
      <c r="FU690" s="510" t="str">
        <f>IF(_tag_month_day!BF686="","",_tag_month_day!BF686/100)</f>
        <v/>
      </c>
      <c r="FV690" s="510" t="str">
        <f>IF(_tag_month_day!BG686="","",_tag_month_day!BG686/100)</f>
        <v/>
      </c>
      <c r="FW690" s="603" t="str">
        <f>IF(_tag_month_day!BH686="","",_tag_month_day!BH686/100)</f>
        <v/>
      </c>
      <c r="FX690" s="510" t="str">
        <f>IF(_tag_month_day!BI686="","",_tag_month_day!BI686/100)</f>
        <v/>
      </c>
      <c r="FY690" s="510" t="str">
        <f>IF(_tag_month_day!BJ686="","",_tag_month_day!BJ686/100)</f>
        <v/>
      </c>
      <c r="FZ690" s="605" t="str">
        <f>IF(_tag_month_day!BK686="","",_tag_month_day!BK686/100)</f>
        <v/>
      </c>
      <c r="GA690" s="510" t="str">
        <f>IF(_tag_month_day!BL686="","",_tag_month_day!BL686/100)</f>
        <v/>
      </c>
      <c r="GB690" s="603" t="str">
        <f>IF(_tag_month_day!BM686="","",_tag_month_day!BM686/100)</f>
        <v/>
      </c>
      <c r="GC690" s="420" t="str">
        <f>IF(_tag_month_day!BN686="","",_tag_month_day!BN686/100)</f>
        <v/>
      </c>
      <c r="GD690" s="420" t="str">
        <f>IF(_tag_month_day!BO686="","",_tag_month_day!BO686/100)</f>
        <v/>
      </c>
      <c r="GE690" s="420" t="str">
        <f>IF(_tag_month_day!BP686="","",_tag_month_day!BP686/100)</f>
        <v/>
      </c>
      <c r="GF690" s="420" t="str">
        <f>IF(_tag_month_day!BQ686="","",_tag_month_day!BQ686/100)</f>
        <v/>
      </c>
      <c r="GG690" s="420" t="str">
        <f>IF(_tag_month_day!BR686="","",_tag_month_day!BR686/100)</f>
        <v/>
      </c>
      <c r="GH690" s="420" t="str">
        <f>IF(_tag_month_day!BS686="","",_tag_month_day!BS686/100)</f>
        <v/>
      </c>
      <c r="GI690" s="603" t="str">
        <f>IF(_tag_month_day!BT686="","",_tag_month_day!BT686/100)</f>
        <v/>
      </c>
      <c r="GJ690" s="612" t="str">
        <f>IF(_tag_month_day!BU686="","",_tag_month_day!BU686/100)</f>
        <v/>
      </c>
      <c r="GK690" s="620" t="str">
        <f>IF(_tag_month_day!BV686="",IF(_rlcf_month_day!A$2="","",_rlcf_month_day!A$2/100),_tag_month_day!BV686/100)</f>
        <v/>
      </c>
      <c r="GL690" s="620" t="str">
        <f>IF(_tag_month_day!BW686="",IF(_rlcf_month_day!B$2="","",_rlcf_month_day!B$2/100),_tag_month_day!BW686/100)</f>
        <v/>
      </c>
      <c r="GM690" s="621" t="str">
        <f>IF(_tag_month_day!BX686="",IF(_rlcf_month_day!C$2="","",_rlcf_month_day!C$2/100),_tag_month_day!BX686/100)</f>
        <v/>
      </c>
      <c r="GN690" s="620" t="str">
        <f>IF(_tag_month_day!BV686="",IF(_rlcf_month_day!A$2="","",_rlcf_month_day!A$2/100),_tag_month_day!BV686/100)</f>
        <v/>
      </c>
      <c r="GO690" s="620" t="str">
        <f>IF(_tag_month_day!BW686="",IF(_rlcf_month_day!B$2="","",_rlcf_month_day!B$2/100),_tag_month_day!BW686/100)</f>
        <v/>
      </c>
      <c r="GP690" s="620" t="str">
        <f>IF(_tag_month_day!CD686="",IF(_rlcf_month_day!E$2="","",_rlcf_month_day!E$2/100),_tag_month_day!CD686/100)</f>
        <v/>
      </c>
      <c r="GQ690" s="620" t="str">
        <f>IF(_tag_month_day!CE686="",IF(_rlcf_month_day!F$2="","",_rlcf_month_day!F$2/100),_tag_month_day!CE686/100)</f>
        <v/>
      </c>
      <c r="GR690" s="621" t="str">
        <f>IF(_tag_month_day!CF686="",IF(_rlcf_month_day!G$2="","",_rlcf_month_day!G$2/100),_tag_month_day!CF686/100)</f>
        <v/>
      </c>
      <c r="GS690" s="626">
        <f t="shared" ref="GS690:HH690" si="4168">GS689</f>
        <v>0.953</v>
      </c>
      <c r="GT690" s="626">
        <f t="shared" si="4168"/>
        <v>0.55</v>
      </c>
      <c r="GU690" s="626">
        <f t="shared" si="4168"/>
        <v>0.55</v>
      </c>
      <c r="GV690" s="626">
        <f t="shared" si="4168"/>
        <v>0.55</v>
      </c>
      <c r="GW690" s="626">
        <f t="shared" si="4168"/>
        <v>0.5</v>
      </c>
      <c r="GX690" s="626">
        <f t="shared" si="4168"/>
        <v>0.935</v>
      </c>
      <c r="GY690" s="626">
        <f t="shared" si="4168"/>
        <v>0.15</v>
      </c>
      <c r="GZ690" s="626">
        <f t="shared" si="4168"/>
        <v>1</v>
      </c>
      <c r="HA690" s="632">
        <f t="shared" si="4168"/>
        <v>0.047</v>
      </c>
      <c r="HB690" s="632">
        <f t="shared" si="4168"/>
        <v>0.45</v>
      </c>
      <c r="HC690" s="632">
        <f t="shared" si="4168"/>
        <v>0.45</v>
      </c>
      <c r="HD690" s="632">
        <f t="shared" si="4168"/>
        <v>0.45</v>
      </c>
      <c r="HE690" s="632">
        <f t="shared" si="4168"/>
        <v>0.5</v>
      </c>
      <c r="HF690" s="632">
        <f t="shared" si="4168"/>
        <v>0.065</v>
      </c>
      <c r="HG690" s="632">
        <f t="shared" si="4168"/>
        <v>0.85</v>
      </c>
      <c r="HH690" s="632">
        <f t="shared" si="4168"/>
        <v>0</v>
      </c>
      <c r="HI690" s="68">
        <f t="shared" si="3910"/>
        <v>0</v>
      </c>
      <c r="HJ690" s="68" t="e">
        <f t="shared" si="3941"/>
        <v>#VALUE!</v>
      </c>
      <c r="HK690" s="202">
        <f t="shared" si="3942"/>
        <v>0.85</v>
      </c>
      <c r="HL690" s="464">
        <f t="shared" si="3943"/>
        <v>550000</v>
      </c>
      <c r="HM690" s="464">
        <f t="shared" si="3944"/>
        <v>480000</v>
      </c>
      <c r="HN690" s="192" t="e">
        <f t="shared" si="3911"/>
        <v>#VALUE!</v>
      </c>
      <c r="HO690" s="192" t="e">
        <f>HN690*HK690*$HO$2/HL690*1000000</f>
        <v>#VALUE!</v>
      </c>
      <c r="HP690" s="192" t="e">
        <f>HN690*HK690*$HP$2/HM690*1000000</f>
        <v>#VALUE!</v>
      </c>
    </row>
    <row r="691" customFormat="1" spans="1:224">
      <c r="A691" s="381">
        <v>686</v>
      </c>
      <c r="B691" s="54">
        <f ca="1" t="shared" si="3945"/>
        <v>43645</v>
      </c>
      <c r="C691" s="57">
        <f t="shared" si="3946"/>
        <v>0.0416666666666667</v>
      </c>
      <c r="D691" s="68" t="str">
        <f ca="1" t="shared" si="3912"/>
        <v>白班</v>
      </c>
      <c r="E691" s="68" t="str">
        <f ca="1" t="shared" si="3913"/>
        <v>甲</v>
      </c>
      <c r="F691" s="68">
        <f ca="1">SUMPRODUCT((成本日报!$A$3:$A$95=计划!B691)*(成本日报!$B$3:$B$95=计划!$D691),成本日报!$C$3:$C$95)</f>
        <v>1</v>
      </c>
      <c r="G691" s="382">
        <f ca="1" t="shared" si="3947"/>
        <v>43645.541666665</v>
      </c>
      <c r="H691" s="382">
        <f ca="1" t="shared" si="3914"/>
        <v>43645.5486111095</v>
      </c>
      <c r="I691" s="382">
        <f ca="1" t="shared" si="3915"/>
        <v>43645.554166665</v>
      </c>
      <c r="J691" s="382">
        <f ca="1" t="shared" si="3916"/>
        <v>43645.5833333317</v>
      </c>
      <c r="K691" s="382">
        <f ca="1" t="shared" si="3917"/>
        <v>43645.6458333317</v>
      </c>
      <c r="L691" s="382">
        <f ca="1" t="shared" si="3918"/>
        <v>43645.666666665</v>
      </c>
      <c r="M691" s="398" t="str">
        <f>IF(_tag_month_day!A687="","",_tag_month_day!A687)</f>
        <v/>
      </c>
      <c r="N691" s="398" t="str">
        <f>IF(_tag_month_day!B687="","",_tag_month_day!B687)</f>
        <v/>
      </c>
      <c r="O691" s="399" t="e">
        <f t="shared" si="3919"/>
        <v>#VALUE!</v>
      </c>
      <c r="P691" s="398" t="str">
        <f>IF(_tag_month_day!C687="","",_tag_month_day!C687)</f>
        <v/>
      </c>
      <c r="Q691" s="398" t="str">
        <f>IF(_tag_month_day!D687="","",_tag_month_day!D687)</f>
        <v/>
      </c>
      <c r="R691" s="416">
        <f>IF(_tag_month_day!CB687="",R690,_tag_month_day!CB687/100)</f>
        <v>0.07</v>
      </c>
      <c r="S691" s="417" t="str">
        <f>IF(_tag_month_day!E687="","",_tag_month_day!E687)</f>
        <v/>
      </c>
      <c r="T691" s="417" t="str">
        <f>IF(_tag_month_day!F687="","",_tag_month_day!F687)</f>
        <v/>
      </c>
      <c r="U691" s="418" t="e">
        <f t="shared" si="3873"/>
        <v>#VALUE!</v>
      </c>
      <c r="V691" s="53" t="e">
        <f t="shared" si="3874"/>
        <v>#VALUE!</v>
      </c>
      <c r="W691" s="419" t="str">
        <f>IF(_jhy_month_day!A687="","",_jhy_month_day!A687)</f>
        <v/>
      </c>
      <c r="X691" s="420" t="str">
        <f>IF(_jhy_month_day!B687="","",_jhy_month_day!B687/100)</f>
        <v/>
      </c>
      <c r="Y691" s="420" t="str">
        <f>IF(_jhy_month_day!C687="","",_jhy_month_day!C687/100)</f>
        <v/>
      </c>
      <c r="Z691" s="439">
        <f t="shared" si="3963"/>
        <v>172</v>
      </c>
      <c r="AA691" s="440" t="str">
        <f>IF(_tag_month_day!G687="","",_tag_month_day!G687/100)</f>
        <v/>
      </c>
      <c r="AB691" s="440" t="str">
        <f>IF(_tag_month_day!H687="","",_tag_month_day!H687/100)</f>
        <v/>
      </c>
      <c r="AC691" s="193">
        <f t="shared" si="3920"/>
        <v>1.59963432013121</v>
      </c>
      <c r="AD691" s="441" t="str">
        <f t="shared" si="3921"/>
        <v/>
      </c>
      <c r="AE691" s="442" t="str">
        <f t="shared" si="3922"/>
        <v/>
      </c>
      <c r="AF691" s="443">
        <v>1</v>
      </c>
      <c r="AG691" s="68" t="str">
        <f>IF(_duihao_month_day!A687="","",_duihao_month_day!A687)</f>
        <v/>
      </c>
      <c r="AH691" s="463">
        <f>IF(_gyk_month_day!B687="",AH690,_gyk_month_day!B687)</f>
        <v>820</v>
      </c>
      <c r="AI691" s="464"/>
      <c r="AJ691" s="68" t="str">
        <f>IF(_tag_month_day!I687="","",_tag_month_day!I687)</f>
        <v/>
      </c>
      <c r="AK691" s="465" t="str">
        <f>IF(_tzyy_month_day!A687="","",_tzyy_month_day!A687)</f>
        <v/>
      </c>
      <c r="AL691" s="465" t="str">
        <f>IF(_tzyy_month_day!B687="","",_tzyy_month_day!B687)</f>
        <v/>
      </c>
      <c r="AM691" s="465" t="str">
        <f>IF(_tzyy_month_day!C687="","",_tzyy_month_day!C687)</f>
        <v/>
      </c>
      <c r="AN691" s="466" t="str">
        <f>IF(_tag_month_day!CG687="","",_tag_month_day!CG687)</f>
        <v/>
      </c>
      <c r="AO691" s="466" t="str">
        <f>IF(_tag_month_day!CH687="","",_tag_month_day!CH687)</f>
        <v/>
      </c>
      <c r="AP691" s="486" t="e">
        <f t="shared" si="3923"/>
        <v>#VALUE!</v>
      </c>
      <c r="AQ691" s="487" t="str">
        <f>IF(_tag_month_day!J687="","",_tag_month_day!J687/100)</f>
        <v/>
      </c>
      <c r="AR691" s="488">
        <f t="shared" si="3924"/>
        <v>1.3</v>
      </c>
      <c r="AS691" s="489" t="e">
        <f t="shared" si="3875"/>
        <v>#VALUE!</v>
      </c>
      <c r="AT691" s="489">
        <f t="shared" si="3925"/>
        <v>0</v>
      </c>
      <c r="AU691" s="490" t="str">
        <f>IF(_tag_month_day!K687="","",_tag_month_day!K687)</f>
        <v/>
      </c>
      <c r="AV691" s="491" t="str">
        <f>IF(_tag_month_day!L687="","",_tag_month_day!L687/100)</f>
        <v/>
      </c>
      <c r="AW691" s="420">
        <f t="shared" si="3847"/>
        <v>0</v>
      </c>
      <c r="AX691" s="420">
        <f t="shared" si="3926"/>
        <v>0</v>
      </c>
      <c r="AY691" s="420" t="str">
        <f>IF(_tag_month_day!M687="","",_tag_month_day!M687/100)</f>
        <v/>
      </c>
      <c r="AZ691" s="420" t="str">
        <f>IF(_tag_month_day!N687="","",_tag_month_day!N687/100)</f>
        <v/>
      </c>
      <c r="BA691" s="420" t="str">
        <f>IF(_tag_month_day!O687="","",_tag_month_day!O687/100)</f>
        <v/>
      </c>
      <c r="BB691" s="496" t="str">
        <f>IF(_tag_month_day!P687="","",_tag_month_day!P687/100)</f>
        <v/>
      </c>
      <c r="BC691" s="496">
        <f t="shared" si="3927"/>
        <v>0</v>
      </c>
      <c r="BD691" s="496" t="str">
        <f>IF(_tag_month_day!Q687="","",_tag_month_day!Q687/100)</f>
        <v/>
      </c>
      <c r="BE691" s="510" t="str">
        <f>IF(_tag_month_day!R687="","",_tag_month_day!R687/100)</f>
        <v/>
      </c>
      <c r="BF691" s="413" t="str">
        <f>IF(_tag_month_day!CC687="","",_tag_month_day!CC687/100)</f>
        <v/>
      </c>
      <c r="BG691" s="511" t="e">
        <f t="shared" si="3876"/>
        <v>#VALUE!</v>
      </c>
      <c r="BH691" s="198">
        <f t="shared" si="3877"/>
        <v>0</v>
      </c>
      <c r="BI691" s="512" t="e">
        <f>IF(CX691=0,BI690,(DK691*查询!$R$5+DL691*查询!$Q$5+DM691*查询!$N$5+DN691*查询!$O$5+DO691*查询!$P$5)*AF691/CX691)</f>
        <v>#VALUE!</v>
      </c>
      <c r="BJ691" s="512" t="e">
        <f>IF(CX691=0,BJ690,(DP691*查询!$S$5+DQ691*查询!$T$5+DR691*查询!$U$5)*AF691/CX691)</f>
        <v>#VALUE!</v>
      </c>
      <c r="BK691" s="512">
        <f t="shared" si="3928"/>
        <v>1</v>
      </c>
      <c r="BL691" s="513" t="str">
        <f>IF(_cfyc_month_day!A687="","",_cfyc_month_day!A687)</f>
        <v/>
      </c>
      <c r="BM691" s="513" t="str">
        <f>IF(_cfyc_month_day!B687="","",_cfyc_month_day!B687)</f>
        <v/>
      </c>
      <c r="BN691" s="513" t="str">
        <f>IF(_cfyc_month_day!C687="","",_cfyc_month_day!C687)</f>
        <v/>
      </c>
      <c r="BO691" s="522" t="str">
        <f>IF(_cfyc_month_day!D687="","",_cfyc_month_day!D687)</f>
        <v/>
      </c>
      <c r="BP691" s="522" t="str">
        <f>IF(_cfyc_month_day!E687="","",_cfyc_month_day!E687)</f>
        <v/>
      </c>
      <c r="BQ691" s="522" t="str">
        <f>IF(_cfyc_month_day!F687="","",_cfyc_month_day!F687)</f>
        <v/>
      </c>
      <c r="BR691" s="513" t="str">
        <f>IF(_tag_month_day!T687="","",_tag_month_day!T687)</f>
        <v/>
      </c>
      <c r="BS691" s="513" t="str">
        <f>IF(_tag_month_day!U687="","",_tag_month_day!U687)</f>
        <v/>
      </c>
      <c r="BT691" s="523" t="str">
        <f t="shared" si="3929"/>
        <v/>
      </c>
      <c r="BU691" s="223" t="str">
        <f>IF(_tag_month_day!V687="","",_tag_month_day!V687)</f>
        <v/>
      </c>
      <c r="BV691" s="206" t="str">
        <f>IF(_tag_month_day!W687="","",_tag_month_day!W687)</f>
        <v/>
      </c>
      <c r="BW691" s="540" t="str">
        <f>IF(_tag_month_day!X687="","",_tag_month_day!X687)</f>
        <v/>
      </c>
      <c r="BX691" s="540" t="str">
        <f>IF(_tag_month_day!Y687="","",_tag_month_day!Y687)</f>
        <v/>
      </c>
      <c r="BY691" s="541">
        <f ca="1" t="shared" si="3930"/>
        <v>43645.666666665</v>
      </c>
      <c r="BZ691" s="542"/>
      <c r="CA691" s="562" t="str">
        <f>IF(_jhy2_month_day!A687="","",_jhy2_month_day!A687)</f>
        <v/>
      </c>
      <c r="CB691" s="464" t="str">
        <f>IF(_jhy2_month_day!B687="","",_jhy2_month_day!B687)</f>
        <v/>
      </c>
      <c r="CC691" s="464" t="str">
        <f>IF(_jhy2_month_day!C687="","",_jhy2_month_day!C687)</f>
        <v/>
      </c>
      <c r="CD691" s="464" t="str">
        <f>IF(_jhy2_month_day!D687="","",_jhy2_month_day!D687)</f>
        <v/>
      </c>
      <c r="CE691" s="464" t="str">
        <f>IF(_jhy2_month_day!E687="","",_jhy2_month_day!E687)</f>
        <v/>
      </c>
      <c r="CF691" s="464" t="str">
        <f>IF(_jhy2_month_day!F687="","",_jhy2_month_day!F687)</f>
        <v/>
      </c>
      <c r="CG691" s="464" t="str">
        <f>IF(_jhy2_month_day!G687="","",_jhy2_month_day!G687)</f>
        <v/>
      </c>
      <c r="CH691" s="464" t="str">
        <f>IF(_jhy2_month_day!H687="","",_jhy2_month_day!H687)</f>
        <v/>
      </c>
      <c r="CI691" s="464" t="str">
        <f>IF(_jhy2_month_day!I687="","",_jhy2_month_day!I687)</f>
        <v/>
      </c>
      <c r="CJ691" s="464" t="str">
        <f>IF(_jhy2_month_day!J687="","",_jhy2_month_day!J687)</f>
        <v/>
      </c>
      <c r="CK691" s="464" t="str">
        <f>IF(_jhy2_month_day!K687="","",_jhy2_month_day!K687)</f>
        <v/>
      </c>
      <c r="CL691" s="562" t="str">
        <f>IF(_jhy2_month_day!L687="","",_jhy2_month_day!L687)</f>
        <v/>
      </c>
      <c r="CM691" s="562" t="str">
        <f>IF(_jhy2_month_day!M687="","",_jhy2_month_day!M687)</f>
        <v/>
      </c>
      <c r="CN691" s="562" t="str">
        <f>IF(_jhy2_month_day!N687="","",_jhy2_month_day!N687)</f>
        <v/>
      </c>
      <c r="CO691" s="562" t="str">
        <f>IF(_jhy2_month_day!O687="","",_jhy2_month_day!O687)</f>
        <v/>
      </c>
      <c r="CP691" s="562" t="str">
        <f>IF(_jhy2_month_day!P687="","",_jhy2_month_day!P687)</f>
        <v/>
      </c>
      <c r="CQ691" s="562" t="str">
        <f>IF(_jhy2_month_day!Q687="","",_jhy2_month_day!Q687)</f>
        <v/>
      </c>
      <c r="CR691" s="563" t="str">
        <f>IF(_jhy2_month_day!R687="","",_jhy2_month_day!R687)</f>
        <v/>
      </c>
      <c r="CS691" s="576" t="str">
        <f>IF(_jhy2_month_day!S687="","",_jhy2_month_day!S687)</f>
        <v/>
      </c>
      <c r="CT691" s="562" t="str">
        <f>IF(_jhy2_month_day!T687="","",_jhy2_month_day!T687)</f>
        <v/>
      </c>
      <c r="CU691" s="577" t="e">
        <f t="shared" si="3878"/>
        <v>#VALUE!</v>
      </c>
      <c r="CV691" s="198" t="e">
        <f t="shared" si="3879"/>
        <v>#VALUE!</v>
      </c>
      <c r="CW691" s="192" t="e">
        <f t="shared" si="3880"/>
        <v>#VALUE!</v>
      </c>
      <c r="CX691" s="192" t="e">
        <f t="shared" si="3881"/>
        <v>#VALUE!</v>
      </c>
      <c r="CY691" s="202" t="e">
        <f t="shared" si="3882"/>
        <v>#VALUE!</v>
      </c>
      <c r="CZ691" s="192" t="e">
        <f t="shared" ref="CZ691:DI691" si="4169">$AJ691*EF691</f>
        <v>#VALUE!</v>
      </c>
      <c r="DA691" s="192" t="e">
        <f t="shared" si="4169"/>
        <v>#VALUE!</v>
      </c>
      <c r="DB691" s="192" t="e">
        <f t="shared" si="4169"/>
        <v>#VALUE!</v>
      </c>
      <c r="DC691" s="192" t="e">
        <f t="shared" si="4169"/>
        <v>#VALUE!</v>
      </c>
      <c r="DD691" s="192" t="e">
        <f t="shared" si="4169"/>
        <v>#VALUE!</v>
      </c>
      <c r="DE691" s="192" t="e">
        <f t="shared" si="4169"/>
        <v>#VALUE!</v>
      </c>
      <c r="DF691" s="192" t="e">
        <f t="shared" si="4169"/>
        <v>#VALUE!</v>
      </c>
      <c r="DG691" s="192" t="e">
        <f t="shared" si="4169"/>
        <v>#VALUE!</v>
      </c>
      <c r="DH691" s="192" t="e">
        <f t="shared" si="4169"/>
        <v>#VALUE!</v>
      </c>
      <c r="DI691" s="192" t="e">
        <f t="shared" si="4169"/>
        <v>#VALUE!</v>
      </c>
      <c r="DJ691" s="192" t="e">
        <f t="shared" si="3884"/>
        <v>#VALUE!</v>
      </c>
      <c r="DK691" s="192" t="e">
        <f t="shared" si="3885"/>
        <v>#VALUE!</v>
      </c>
      <c r="DL691" s="192" t="e">
        <f t="shared" si="3886"/>
        <v>#VALUE!</v>
      </c>
      <c r="DM691" s="192" t="e">
        <f t="shared" si="3887"/>
        <v>#VALUE!</v>
      </c>
      <c r="DN691" s="192" t="e">
        <f t="shared" si="3888"/>
        <v>#VALUE!</v>
      </c>
      <c r="DO691" s="192" t="e">
        <f t="shared" si="3889"/>
        <v>#VALUE!</v>
      </c>
      <c r="DP691" s="192" t="e">
        <f t="shared" si="3890"/>
        <v>#VALUE!</v>
      </c>
      <c r="DQ691" s="192" t="e">
        <f t="shared" si="3891"/>
        <v>#VALUE!</v>
      </c>
      <c r="DR691" s="192" t="e">
        <f t="shared" si="3892"/>
        <v>#VALUE!</v>
      </c>
      <c r="DS691" s="192" t="e">
        <f t="shared" si="3893"/>
        <v>#VALUE!</v>
      </c>
      <c r="DT691" s="192" t="e">
        <f t="shared" si="3894"/>
        <v>#VALUE!</v>
      </c>
      <c r="DU691" s="192" t="e">
        <f t="shared" si="3895"/>
        <v>#VALUE!</v>
      </c>
      <c r="DV691" s="198" t="e">
        <f t="shared" si="3896"/>
        <v>#VALUE!</v>
      </c>
      <c r="DW691" s="198" t="e">
        <f t="shared" si="3897"/>
        <v>#DIV/0!</v>
      </c>
      <c r="DX691" s="198" t="e">
        <f t="shared" si="3898"/>
        <v>#DIV/0!</v>
      </c>
      <c r="DY691" s="198" t="e">
        <f t="shared" si="3899"/>
        <v>#VALUE!</v>
      </c>
      <c r="DZ691" s="198" t="e">
        <f t="shared" si="3900"/>
        <v>#VALUE!</v>
      </c>
      <c r="EA691" s="198" t="e">
        <f t="shared" si="3901"/>
        <v>#VALUE!</v>
      </c>
      <c r="EB691" s="198" t="e">
        <f t="shared" si="3902"/>
        <v>#VALUE!</v>
      </c>
      <c r="EC691" s="198" t="e">
        <f t="shared" si="3903"/>
        <v>#DIV/0!</v>
      </c>
      <c r="ED691" s="198" t="e">
        <f t="shared" si="3904"/>
        <v>#VALUE!</v>
      </c>
      <c r="EE691" s="198" t="e">
        <f t="shared" si="3905"/>
        <v>#VALUE!</v>
      </c>
      <c r="EF691" s="198" t="e">
        <f t="shared" ref="EF691:EO691" si="4170">DV691/SUM($DV691:$EE691)</f>
        <v>#VALUE!</v>
      </c>
      <c r="EG691" s="198" t="e">
        <f t="shared" si="4170"/>
        <v>#DIV/0!</v>
      </c>
      <c r="EH691" s="198" t="e">
        <f t="shared" si="4170"/>
        <v>#DIV/0!</v>
      </c>
      <c r="EI691" s="198" t="e">
        <f t="shared" si="4170"/>
        <v>#VALUE!</v>
      </c>
      <c r="EJ691" s="198" t="e">
        <f t="shared" si="4170"/>
        <v>#VALUE!</v>
      </c>
      <c r="EK691" s="198" t="e">
        <f t="shared" si="4170"/>
        <v>#VALUE!</v>
      </c>
      <c r="EL691" s="198" t="e">
        <f t="shared" si="4170"/>
        <v>#VALUE!</v>
      </c>
      <c r="EM691" s="198" t="e">
        <f t="shared" si="4170"/>
        <v>#DIV/0!</v>
      </c>
      <c r="EN691" s="198" t="e">
        <f t="shared" si="4170"/>
        <v>#VALUE!</v>
      </c>
      <c r="EO691" s="198" t="e">
        <f t="shared" si="4170"/>
        <v>#VALUE!</v>
      </c>
      <c r="EP691" s="511">
        <f t="shared" ref="EP691:EW691" si="4171">EP690</f>
        <v>0.08</v>
      </c>
      <c r="EQ691" s="511">
        <f t="shared" si="4171"/>
        <v>0.015</v>
      </c>
      <c r="ER691" s="511">
        <f t="shared" si="4171"/>
        <v>0.015</v>
      </c>
      <c r="ES691" s="511">
        <f t="shared" si="4171"/>
        <v>0.015</v>
      </c>
      <c r="ET691" s="511">
        <f t="shared" si="4171"/>
        <v>0.015</v>
      </c>
      <c r="EU691" s="511">
        <f t="shared" si="4171"/>
        <v>0.09</v>
      </c>
      <c r="EV691" s="511">
        <f t="shared" si="4171"/>
        <v>0.09</v>
      </c>
      <c r="EW691" s="511">
        <f t="shared" si="4171"/>
        <v>0.09</v>
      </c>
      <c r="EX691" s="420" t="str">
        <f>IF(_tag_month_day!AS687="","",_tag_month_day!AS687/100)</f>
        <v/>
      </c>
      <c r="EY691" s="420" t="str">
        <f>IF(_tag_month_day!AT687="","",_tag_month_day!AT687/100)</f>
        <v/>
      </c>
      <c r="EZ691" s="420" t="str">
        <f>IF(_tag_month_day!AU687="","",_tag_month_day!AU687/100)</f>
        <v/>
      </c>
      <c r="FA691" s="420" t="str">
        <f>IF(_tag_month_day!AV687="","",_tag_month_day!AV687/100)</f>
        <v/>
      </c>
      <c r="FB691" s="420" t="str">
        <f>IF(_tag_month_day!AW687="","",_tag_month_day!AW687/100)</f>
        <v/>
      </c>
      <c r="FC691" s="420" t="str">
        <f>IF(_tag_month_day!AX687="","",_tag_month_day!AX687/100)</f>
        <v/>
      </c>
      <c r="FD691" s="510">
        <f t="shared" si="3934"/>
        <v>0.33</v>
      </c>
      <c r="FE691" s="510">
        <f t="shared" si="3935"/>
        <v>0.19</v>
      </c>
      <c r="FF691" s="510">
        <f t="shared" si="3936"/>
        <v>0.003</v>
      </c>
      <c r="FG691" s="510">
        <f t="shared" si="3937"/>
        <v>0</v>
      </c>
      <c r="FH691" s="603">
        <f t="shared" si="3938"/>
        <v>0.0001</v>
      </c>
      <c r="FI691" s="510">
        <f t="shared" ref="FI691:FR691" si="4172">FI690</f>
        <v>0.41</v>
      </c>
      <c r="FJ691" s="510">
        <f t="shared" si="4172"/>
        <v>0.11</v>
      </c>
      <c r="FK691" s="510">
        <f t="shared" si="4172"/>
        <v>0.015</v>
      </c>
      <c r="FL691" s="510">
        <f t="shared" si="4172"/>
        <v>0</v>
      </c>
      <c r="FM691" s="603">
        <f t="shared" si="4172"/>
        <v>0.0001</v>
      </c>
      <c r="FN691" s="510" t="str">
        <f>IF(_tag_month_day!AY687="","",_tag_month_day!AY687/100)</f>
        <v/>
      </c>
      <c r="FO691" s="510" t="str">
        <f>IF(_tag_month_day!AZ687="","",_tag_month_day!AZ687/100)</f>
        <v/>
      </c>
      <c r="FP691" s="510" t="str">
        <f>IF(_tag_month_day!BA687="","",_tag_month_day!BA687/100)</f>
        <v/>
      </c>
      <c r="FQ691" s="510" t="str">
        <f>IF(_tag_month_day!BB687="","",_tag_month_day!BB687/100)</f>
        <v/>
      </c>
      <c r="FR691" s="603" t="str">
        <f>IF(_tag_month_day!BC687="","",_tag_month_day!BC687/100)</f>
        <v/>
      </c>
      <c r="FS691" s="510" t="str">
        <f>IF(_tag_month_day!BD687="","",_tag_month_day!BD687/100)</f>
        <v/>
      </c>
      <c r="FT691" s="510" t="str">
        <f>IF(_tag_month_day!BE687="","",_tag_month_day!BE687/100)</f>
        <v/>
      </c>
      <c r="FU691" s="510" t="str">
        <f>IF(_tag_month_day!BF687="","",_tag_month_day!BF687/100)</f>
        <v/>
      </c>
      <c r="FV691" s="510" t="str">
        <f>IF(_tag_month_day!BG687="","",_tag_month_day!BG687/100)</f>
        <v/>
      </c>
      <c r="FW691" s="603" t="str">
        <f>IF(_tag_month_day!BH687="","",_tag_month_day!BH687/100)</f>
        <v/>
      </c>
      <c r="FX691" s="510" t="str">
        <f>IF(_tag_month_day!BI687="","",_tag_month_day!BI687/100)</f>
        <v/>
      </c>
      <c r="FY691" s="510" t="str">
        <f>IF(_tag_month_day!BJ687="","",_tag_month_day!BJ687/100)</f>
        <v/>
      </c>
      <c r="FZ691" s="605" t="str">
        <f>IF(_tag_month_day!BK687="","",_tag_month_day!BK687/100)</f>
        <v/>
      </c>
      <c r="GA691" s="510" t="str">
        <f>IF(_tag_month_day!BL687="","",_tag_month_day!BL687/100)</f>
        <v/>
      </c>
      <c r="GB691" s="603" t="str">
        <f>IF(_tag_month_day!BM687="","",_tag_month_day!BM687/100)</f>
        <v/>
      </c>
      <c r="GC691" s="420" t="str">
        <f>IF(_tag_month_day!BN687="","",_tag_month_day!BN687/100)</f>
        <v/>
      </c>
      <c r="GD691" s="420" t="str">
        <f>IF(_tag_month_day!BO687="","",_tag_month_day!BO687/100)</f>
        <v/>
      </c>
      <c r="GE691" s="420" t="str">
        <f>IF(_tag_month_day!BP687="","",_tag_month_day!BP687/100)</f>
        <v/>
      </c>
      <c r="GF691" s="420" t="str">
        <f>IF(_tag_month_day!BQ687="","",_tag_month_day!BQ687/100)</f>
        <v/>
      </c>
      <c r="GG691" s="420" t="str">
        <f>IF(_tag_month_day!BR687="","",_tag_month_day!BR687/100)</f>
        <v/>
      </c>
      <c r="GH691" s="420" t="str">
        <f>IF(_tag_month_day!BS687="","",_tag_month_day!BS687/100)</f>
        <v/>
      </c>
      <c r="GI691" s="603" t="str">
        <f>IF(_tag_month_day!BT687="","",_tag_month_day!BT687/100)</f>
        <v/>
      </c>
      <c r="GJ691" s="612" t="str">
        <f>IF(_tag_month_day!BU687="","",_tag_month_day!BU687/100)</f>
        <v/>
      </c>
      <c r="GK691" s="620" t="str">
        <f>IF(_tag_month_day!BV687="",IF(_rlcf_month_day!A$2="","",_rlcf_month_day!A$2/100),_tag_month_day!BV687/100)</f>
        <v/>
      </c>
      <c r="GL691" s="620" t="str">
        <f>IF(_tag_month_day!BW687="",IF(_rlcf_month_day!B$2="","",_rlcf_month_day!B$2/100),_tag_month_day!BW687/100)</f>
        <v/>
      </c>
      <c r="GM691" s="621" t="str">
        <f>IF(_tag_month_day!BX687="",IF(_rlcf_month_day!C$2="","",_rlcf_month_day!C$2/100),_tag_month_day!BX687/100)</f>
        <v/>
      </c>
      <c r="GN691" s="620" t="str">
        <f>IF(_tag_month_day!BV687="",IF(_rlcf_month_day!A$2="","",_rlcf_month_day!A$2/100),_tag_month_day!BV687/100)</f>
        <v/>
      </c>
      <c r="GO691" s="620" t="str">
        <f>IF(_tag_month_day!BW687="",IF(_rlcf_month_day!B$2="","",_rlcf_month_day!B$2/100),_tag_month_day!BW687/100)</f>
        <v/>
      </c>
      <c r="GP691" s="620" t="str">
        <f>IF(_tag_month_day!CD687="",IF(_rlcf_month_day!E$2="","",_rlcf_month_day!E$2/100),_tag_month_day!CD687/100)</f>
        <v/>
      </c>
      <c r="GQ691" s="620" t="str">
        <f>IF(_tag_month_day!CE687="",IF(_rlcf_month_day!F$2="","",_rlcf_month_day!F$2/100),_tag_month_day!CE687/100)</f>
        <v/>
      </c>
      <c r="GR691" s="621" t="str">
        <f>IF(_tag_month_day!CF687="",IF(_rlcf_month_day!G$2="","",_rlcf_month_day!G$2/100),_tag_month_day!CF687/100)</f>
        <v/>
      </c>
      <c r="GS691" s="626">
        <f t="shared" ref="GS691:HH691" si="4173">GS690</f>
        <v>0.953</v>
      </c>
      <c r="GT691" s="626">
        <f t="shared" si="4173"/>
        <v>0.55</v>
      </c>
      <c r="GU691" s="626">
        <f t="shared" si="4173"/>
        <v>0.55</v>
      </c>
      <c r="GV691" s="626">
        <f t="shared" si="4173"/>
        <v>0.55</v>
      </c>
      <c r="GW691" s="626">
        <f t="shared" si="4173"/>
        <v>0.5</v>
      </c>
      <c r="GX691" s="626">
        <f t="shared" si="4173"/>
        <v>0.935</v>
      </c>
      <c r="GY691" s="626">
        <f t="shared" si="4173"/>
        <v>0.15</v>
      </c>
      <c r="GZ691" s="626">
        <f t="shared" si="4173"/>
        <v>1</v>
      </c>
      <c r="HA691" s="632">
        <f t="shared" si="4173"/>
        <v>0.047</v>
      </c>
      <c r="HB691" s="632">
        <f t="shared" si="4173"/>
        <v>0.45</v>
      </c>
      <c r="HC691" s="632">
        <f t="shared" si="4173"/>
        <v>0.45</v>
      </c>
      <c r="HD691" s="632">
        <f t="shared" si="4173"/>
        <v>0.45</v>
      </c>
      <c r="HE691" s="632">
        <f t="shared" si="4173"/>
        <v>0.5</v>
      </c>
      <c r="HF691" s="632">
        <f t="shared" si="4173"/>
        <v>0.065</v>
      </c>
      <c r="HG691" s="632">
        <f t="shared" si="4173"/>
        <v>0.85</v>
      </c>
      <c r="HH691" s="632">
        <f t="shared" si="4173"/>
        <v>0</v>
      </c>
      <c r="HI691" s="68">
        <f t="shared" si="3910"/>
        <v>0</v>
      </c>
      <c r="HJ691" s="68" t="e">
        <f t="shared" si="3941"/>
        <v>#VALUE!</v>
      </c>
      <c r="HK691" s="202">
        <f t="shared" si="3942"/>
        <v>0.85</v>
      </c>
      <c r="HL691" s="464">
        <f t="shared" si="3943"/>
        <v>550000</v>
      </c>
      <c r="HM691" s="464">
        <f t="shared" si="3944"/>
        <v>480000</v>
      </c>
      <c r="HN691" s="192" t="e">
        <f t="shared" si="3911"/>
        <v>#VALUE!</v>
      </c>
      <c r="HO691" s="192" t="e">
        <f>HN691*HK691*$HO$2/HL691*1000000</f>
        <v>#VALUE!</v>
      </c>
      <c r="HP691" s="192" t="e">
        <f>HN691*HK691*$HP$2/HM691*1000000</f>
        <v>#VALUE!</v>
      </c>
    </row>
    <row r="692" customFormat="1" spans="1:224">
      <c r="A692" s="381">
        <v>687</v>
      </c>
      <c r="B692" s="54">
        <f ca="1" t="shared" si="3945"/>
        <v>43645</v>
      </c>
      <c r="C692" s="57">
        <f t="shared" si="3946"/>
        <v>0.0416666666666667</v>
      </c>
      <c r="D692" s="68" t="str">
        <f ca="1" t="shared" si="3912"/>
        <v>白班</v>
      </c>
      <c r="E692" s="68" t="str">
        <f ca="1" t="shared" si="3913"/>
        <v>甲</v>
      </c>
      <c r="F692" s="68">
        <f ca="1">SUMPRODUCT((成本日报!$A$3:$A$95=计划!B692)*(成本日报!$B$3:$B$95=计划!$D692),成本日报!$C$3:$C$95)</f>
        <v>1</v>
      </c>
      <c r="G692" s="382">
        <f ca="1" t="shared" si="3947"/>
        <v>43645.5833333317</v>
      </c>
      <c r="H692" s="382">
        <f ca="1" t="shared" si="3914"/>
        <v>43645.5902777761</v>
      </c>
      <c r="I692" s="382">
        <f ca="1" t="shared" si="3915"/>
        <v>43645.5958333317</v>
      </c>
      <c r="J692" s="382">
        <f ca="1" t="shared" si="3916"/>
        <v>43645.6249999983</v>
      </c>
      <c r="K692" s="382">
        <f ca="1" t="shared" si="3917"/>
        <v>43645.6874999983</v>
      </c>
      <c r="L692" s="382">
        <f ca="1" t="shared" si="3918"/>
        <v>43645.7083333317</v>
      </c>
      <c r="M692" s="398" t="str">
        <f>IF(_tag_month_day!A688="","",_tag_month_day!A688)</f>
        <v/>
      </c>
      <c r="N692" s="398" t="str">
        <f>IF(_tag_month_day!B688="","",_tag_month_day!B688)</f>
        <v/>
      </c>
      <c r="O692" s="399" t="e">
        <f t="shared" si="3919"/>
        <v>#VALUE!</v>
      </c>
      <c r="P692" s="398" t="str">
        <f>IF(_tag_month_day!C688="","",_tag_month_day!C688)</f>
        <v/>
      </c>
      <c r="Q692" s="398" t="str">
        <f>IF(_tag_month_day!D688="","",_tag_month_day!D688)</f>
        <v/>
      </c>
      <c r="R692" s="416">
        <f>IF(_tag_month_day!CB688="",R691,_tag_month_day!CB688/100)</f>
        <v>0.07</v>
      </c>
      <c r="S692" s="417" t="str">
        <f>IF(_tag_month_day!E688="","",_tag_month_day!E688)</f>
        <v/>
      </c>
      <c r="T692" s="417" t="str">
        <f>IF(_tag_month_day!F688="","",_tag_month_day!F688)</f>
        <v/>
      </c>
      <c r="U692" s="418" t="e">
        <f t="shared" si="3873"/>
        <v>#VALUE!</v>
      </c>
      <c r="V692" s="53" t="e">
        <f t="shared" si="3874"/>
        <v>#VALUE!</v>
      </c>
      <c r="W692" s="419" t="str">
        <f>IF(_jhy_month_day!A688="","",_jhy_month_day!A688)</f>
        <v/>
      </c>
      <c r="X692" s="420" t="str">
        <f>IF(_jhy_month_day!B688="","",_jhy_month_day!B688/100)</f>
        <v/>
      </c>
      <c r="Y692" s="420" t="str">
        <f>IF(_jhy_month_day!C688="","",_jhy_month_day!C688/100)</f>
        <v/>
      </c>
      <c r="Z692" s="439">
        <f t="shared" si="3963"/>
        <v>172</v>
      </c>
      <c r="AA692" s="440" t="str">
        <f>IF(_tag_month_day!G688="","",_tag_month_day!G688/100)</f>
        <v/>
      </c>
      <c r="AB692" s="440" t="str">
        <f>IF(_tag_month_day!H688="","",_tag_month_day!H688/100)</f>
        <v/>
      </c>
      <c r="AC692" s="193">
        <f t="shared" si="3920"/>
        <v>1.59963432013121</v>
      </c>
      <c r="AD692" s="441" t="str">
        <f t="shared" si="3921"/>
        <v/>
      </c>
      <c r="AE692" s="442" t="str">
        <f t="shared" si="3922"/>
        <v/>
      </c>
      <c r="AF692" s="443">
        <v>1</v>
      </c>
      <c r="AG692" s="68" t="str">
        <f>IF(_duihao_month_day!A688="","",_duihao_month_day!A688)</f>
        <v/>
      </c>
      <c r="AH692" s="463">
        <f>IF(_gyk_month_day!B688="",AH691,_gyk_month_day!B688)</f>
        <v>820</v>
      </c>
      <c r="AI692" s="464"/>
      <c r="AJ692" s="68" t="str">
        <f>IF(_tag_month_day!I688="","",_tag_month_day!I688)</f>
        <v/>
      </c>
      <c r="AK692" s="465" t="str">
        <f>IF(_tzyy_month_day!A688="","",_tzyy_month_day!A688)</f>
        <v/>
      </c>
      <c r="AL692" s="465" t="str">
        <f>IF(_tzyy_month_day!B688="","",_tzyy_month_day!B688)</f>
        <v/>
      </c>
      <c r="AM692" s="465" t="str">
        <f>IF(_tzyy_month_day!C688="","",_tzyy_month_day!C688)</f>
        <v/>
      </c>
      <c r="AN692" s="466" t="str">
        <f>IF(_tag_month_day!CG688="","",_tag_month_day!CG688)</f>
        <v/>
      </c>
      <c r="AO692" s="466" t="str">
        <f>IF(_tag_month_day!CH688="","",_tag_month_day!CH688)</f>
        <v/>
      </c>
      <c r="AP692" s="486" t="e">
        <f t="shared" si="3923"/>
        <v>#VALUE!</v>
      </c>
      <c r="AQ692" s="487" t="str">
        <f>IF(_tag_month_day!J688="","",_tag_month_day!J688/100)</f>
        <v/>
      </c>
      <c r="AR692" s="488">
        <f t="shared" si="3924"/>
        <v>1.3</v>
      </c>
      <c r="AS692" s="489" t="e">
        <f t="shared" si="3875"/>
        <v>#VALUE!</v>
      </c>
      <c r="AT692" s="489">
        <f t="shared" si="3925"/>
        <v>0</v>
      </c>
      <c r="AU692" s="490" t="str">
        <f>IF(_tag_month_day!K688="","",_tag_month_day!K688)</f>
        <v/>
      </c>
      <c r="AV692" s="491" t="str">
        <f>IF(_tag_month_day!L688="","",_tag_month_day!L688/100)</f>
        <v/>
      </c>
      <c r="AW692" s="420">
        <f t="shared" si="3847"/>
        <v>0</v>
      </c>
      <c r="AX692" s="420">
        <f t="shared" si="3926"/>
        <v>0</v>
      </c>
      <c r="AY692" s="420" t="str">
        <f>IF(_tag_month_day!M688="","",_tag_month_day!M688/100)</f>
        <v/>
      </c>
      <c r="AZ692" s="420" t="str">
        <f>IF(_tag_month_day!N688="","",_tag_month_day!N688/100)</f>
        <v/>
      </c>
      <c r="BA692" s="420" t="str">
        <f>IF(_tag_month_day!O688="","",_tag_month_day!O688/100)</f>
        <v/>
      </c>
      <c r="BB692" s="496" t="str">
        <f>IF(_tag_month_day!P688="","",_tag_month_day!P688/100)</f>
        <v/>
      </c>
      <c r="BC692" s="496">
        <f t="shared" si="3927"/>
        <v>0</v>
      </c>
      <c r="BD692" s="496" t="str">
        <f>IF(_tag_month_day!Q688="","",_tag_month_day!Q688/100)</f>
        <v/>
      </c>
      <c r="BE692" s="510" t="str">
        <f>IF(_tag_month_day!R688="","",_tag_month_day!R688/100)</f>
        <v/>
      </c>
      <c r="BF692" s="413" t="str">
        <f>IF(_tag_month_day!CC688="","",_tag_month_day!CC688/100)</f>
        <v/>
      </c>
      <c r="BG692" s="511" t="e">
        <f t="shared" si="3876"/>
        <v>#VALUE!</v>
      </c>
      <c r="BH692" s="198">
        <f t="shared" si="3877"/>
        <v>0</v>
      </c>
      <c r="BI692" s="512" t="e">
        <f>IF(CX692=0,BI691,(DK692*查询!$R$5+DL692*查询!$Q$5+DM692*查询!$N$5+DN692*查询!$O$5+DO692*查询!$P$5)*AF692/CX692)</f>
        <v>#VALUE!</v>
      </c>
      <c r="BJ692" s="512" t="e">
        <f>IF(CX692=0,BJ691,(DP692*查询!$S$5+DQ692*查询!$T$5+DR692*查询!$U$5)*AF692/CX692)</f>
        <v>#VALUE!</v>
      </c>
      <c r="BK692" s="512">
        <f t="shared" si="3928"/>
        <v>1</v>
      </c>
      <c r="BL692" s="513" t="str">
        <f>IF(_cfyc_month_day!A688="","",_cfyc_month_day!A688)</f>
        <v/>
      </c>
      <c r="BM692" s="513" t="str">
        <f>IF(_cfyc_month_day!B688="","",_cfyc_month_day!B688)</f>
        <v/>
      </c>
      <c r="BN692" s="513" t="str">
        <f>IF(_cfyc_month_day!C688="","",_cfyc_month_day!C688)</f>
        <v/>
      </c>
      <c r="BO692" s="522" t="str">
        <f>IF(_cfyc_month_day!D688="","",_cfyc_month_day!D688)</f>
        <v/>
      </c>
      <c r="BP692" s="522" t="str">
        <f>IF(_cfyc_month_day!E688="","",_cfyc_month_day!E688)</f>
        <v/>
      </c>
      <c r="BQ692" s="522" t="str">
        <f>IF(_cfyc_month_day!F688="","",_cfyc_month_day!F688)</f>
        <v/>
      </c>
      <c r="BR692" s="513" t="str">
        <f>IF(_tag_month_day!T688="","",_tag_month_day!T688)</f>
        <v/>
      </c>
      <c r="BS692" s="513" t="str">
        <f>IF(_tag_month_day!U688="","",_tag_month_day!U688)</f>
        <v/>
      </c>
      <c r="BT692" s="523" t="str">
        <f t="shared" si="3929"/>
        <v/>
      </c>
      <c r="BU692" s="223" t="str">
        <f>IF(_tag_month_day!V688="","",_tag_month_day!V688)</f>
        <v/>
      </c>
      <c r="BV692" s="206" t="str">
        <f>IF(_tag_month_day!W688="","",_tag_month_day!W688)</f>
        <v/>
      </c>
      <c r="BW692" s="540" t="str">
        <f>IF(_tag_month_day!X688="","",_tag_month_day!X688)</f>
        <v/>
      </c>
      <c r="BX692" s="540" t="str">
        <f>IF(_tag_month_day!Y688="","",_tag_month_day!Y688)</f>
        <v/>
      </c>
      <c r="BY692" s="541">
        <f ca="1" t="shared" si="3930"/>
        <v>43645.7083333317</v>
      </c>
      <c r="BZ692" s="542"/>
      <c r="CA692" s="562" t="str">
        <f>IF(_jhy2_month_day!A688="","",_jhy2_month_day!A688)</f>
        <v/>
      </c>
      <c r="CB692" s="464" t="str">
        <f>IF(_jhy2_month_day!B688="","",_jhy2_month_day!B688)</f>
        <v/>
      </c>
      <c r="CC692" s="464" t="str">
        <f>IF(_jhy2_month_day!C688="","",_jhy2_month_day!C688)</f>
        <v/>
      </c>
      <c r="CD692" s="464" t="str">
        <f>IF(_jhy2_month_day!D688="","",_jhy2_month_day!D688)</f>
        <v/>
      </c>
      <c r="CE692" s="464" t="str">
        <f>IF(_jhy2_month_day!E688="","",_jhy2_month_day!E688)</f>
        <v/>
      </c>
      <c r="CF692" s="464" t="str">
        <f>IF(_jhy2_month_day!F688="","",_jhy2_month_day!F688)</f>
        <v/>
      </c>
      <c r="CG692" s="464" t="str">
        <f>IF(_jhy2_month_day!G688="","",_jhy2_month_day!G688)</f>
        <v/>
      </c>
      <c r="CH692" s="464" t="str">
        <f>IF(_jhy2_month_day!H688="","",_jhy2_month_day!H688)</f>
        <v/>
      </c>
      <c r="CI692" s="464" t="str">
        <f>IF(_jhy2_month_day!I688="","",_jhy2_month_day!I688)</f>
        <v/>
      </c>
      <c r="CJ692" s="464" t="str">
        <f>IF(_jhy2_month_day!J688="","",_jhy2_month_day!J688)</f>
        <v/>
      </c>
      <c r="CK692" s="464" t="str">
        <f>IF(_jhy2_month_day!K688="","",_jhy2_month_day!K688)</f>
        <v/>
      </c>
      <c r="CL692" s="562" t="str">
        <f>IF(_jhy2_month_day!L688="","",_jhy2_month_day!L688)</f>
        <v/>
      </c>
      <c r="CM692" s="562" t="str">
        <f>IF(_jhy2_month_day!M688="","",_jhy2_month_day!M688)</f>
        <v/>
      </c>
      <c r="CN692" s="562" t="str">
        <f>IF(_jhy2_month_day!N688="","",_jhy2_month_day!N688)</f>
        <v/>
      </c>
      <c r="CO692" s="562" t="str">
        <f>IF(_jhy2_month_day!O688="","",_jhy2_month_day!O688)</f>
        <v/>
      </c>
      <c r="CP692" s="562" t="str">
        <f>IF(_jhy2_month_day!P688="","",_jhy2_month_day!P688)</f>
        <v/>
      </c>
      <c r="CQ692" s="562" t="str">
        <f>IF(_jhy2_month_day!Q688="","",_jhy2_month_day!Q688)</f>
        <v/>
      </c>
      <c r="CR692" s="563" t="str">
        <f>IF(_jhy2_month_day!R688="","",_jhy2_month_day!R688)</f>
        <v/>
      </c>
      <c r="CS692" s="576" t="str">
        <f>IF(_jhy2_month_day!S688="","",_jhy2_month_day!S688)</f>
        <v/>
      </c>
      <c r="CT692" s="562" t="str">
        <f>IF(_jhy2_month_day!T688="","",_jhy2_month_day!T688)</f>
        <v/>
      </c>
      <c r="CU692" s="577" t="e">
        <f t="shared" si="3878"/>
        <v>#VALUE!</v>
      </c>
      <c r="CV692" s="198" t="e">
        <f t="shared" si="3879"/>
        <v>#VALUE!</v>
      </c>
      <c r="CW692" s="192" t="e">
        <f t="shared" si="3880"/>
        <v>#VALUE!</v>
      </c>
      <c r="CX692" s="192" t="e">
        <f t="shared" si="3881"/>
        <v>#VALUE!</v>
      </c>
      <c r="CY692" s="202" t="e">
        <f t="shared" si="3882"/>
        <v>#VALUE!</v>
      </c>
      <c r="CZ692" s="192" t="e">
        <f t="shared" ref="CZ692:DI692" si="4174">$AJ692*EF692</f>
        <v>#VALUE!</v>
      </c>
      <c r="DA692" s="192" t="e">
        <f t="shared" si="4174"/>
        <v>#VALUE!</v>
      </c>
      <c r="DB692" s="192" t="e">
        <f t="shared" si="4174"/>
        <v>#VALUE!</v>
      </c>
      <c r="DC692" s="192" t="e">
        <f t="shared" si="4174"/>
        <v>#VALUE!</v>
      </c>
      <c r="DD692" s="192" t="e">
        <f t="shared" si="4174"/>
        <v>#VALUE!</v>
      </c>
      <c r="DE692" s="192" t="e">
        <f t="shared" si="4174"/>
        <v>#VALUE!</v>
      </c>
      <c r="DF692" s="192" t="e">
        <f t="shared" si="4174"/>
        <v>#VALUE!</v>
      </c>
      <c r="DG692" s="192" t="e">
        <f t="shared" si="4174"/>
        <v>#VALUE!</v>
      </c>
      <c r="DH692" s="192" t="e">
        <f t="shared" si="4174"/>
        <v>#VALUE!</v>
      </c>
      <c r="DI692" s="192" t="e">
        <f t="shared" si="4174"/>
        <v>#VALUE!</v>
      </c>
      <c r="DJ692" s="192" t="e">
        <f t="shared" si="3884"/>
        <v>#VALUE!</v>
      </c>
      <c r="DK692" s="192" t="e">
        <f t="shared" si="3885"/>
        <v>#VALUE!</v>
      </c>
      <c r="DL692" s="192" t="e">
        <f t="shared" si="3886"/>
        <v>#VALUE!</v>
      </c>
      <c r="DM692" s="192" t="e">
        <f t="shared" si="3887"/>
        <v>#VALUE!</v>
      </c>
      <c r="DN692" s="192" t="e">
        <f t="shared" si="3888"/>
        <v>#VALUE!</v>
      </c>
      <c r="DO692" s="192" t="e">
        <f t="shared" si="3889"/>
        <v>#VALUE!</v>
      </c>
      <c r="DP692" s="192" t="e">
        <f t="shared" si="3890"/>
        <v>#VALUE!</v>
      </c>
      <c r="DQ692" s="192" t="e">
        <f t="shared" si="3891"/>
        <v>#VALUE!</v>
      </c>
      <c r="DR692" s="192" t="e">
        <f t="shared" si="3892"/>
        <v>#VALUE!</v>
      </c>
      <c r="DS692" s="192" t="e">
        <f t="shared" si="3893"/>
        <v>#VALUE!</v>
      </c>
      <c r="DT692" s="192" t="e">
        <f t="shared" si="3894"/>
        <v>#VALUE!</v>
      </c>
      <c r="DU692" s="192" t="e">
        <f t="shared" si="3895"/>
        <v>#VALUE!</v>
      </c>
      <c r="DV692" s="198" t="e">
        <f t="shared" si="3896"/>
        <v>#VALUE!</v>
      </c>
      <c r="DW692" s="198" t="e">
        <f t="shared" si="3897"/>
        <v>#DIV/0!</v>
      </c>
      <c r="DX692" s="198" t="e">
        <f t="shared" si="3898"/>
        <v>#DIV/0!</v>
      </c>
      <c r="DY692" s="198" t="e">
        <f t="shared" si="3899"/>
        <v>#VALUE!</v>
      </c>
      <c r="DZ692" s="198" t="e">
        <f t="shared" si="3900"/>
        <v>#VALUE!</v>
      </c>
      <c r="EA692" s="198" t="e">
        <f t="shared" si="3901"/>
        <v>#VALUE!</v>
      </c>
      <c r="EB692" s="198" t="e">
        <f t="shared" si="3902"/>
        <v>#VALUE!</v>
      </c>
      <c r="EC692" s="198" t="e">
        <f t="shared" si="3903"/>
        <v>#DIV/0!</v>
      </c>
      <c r="ED692" s="198" t="e">
        <f t="shared" si="3904"/>
        <v>#VALUE!</v>
      </c>
      <c r="EE692" s="198" t="e">
        <f t="shared" si="3905"/>
        <v>#VALUE!</v>
      </c>
      <c r="EF692" s="198" t="e">
        <f t="shared" ref="EF692:EO692" si="4175">DV692/SUM($DV692:$EE692)</f>
        <v>#VALUE!</v>
      </c>
      <c r="EG692" s="198" t="e">
        <f t="shared" si="4175"/>
        <v>#DIV/0!</v>
      </c>
      <c r="EH692" s="198" t="e">
        <f t="shared" si="4175"/>
        <v>#DIV/0!</v>
      </c>
      <c r="EI692" s="198" t="e">
        <f t="shared" si="4175"/>
        <v>#VALUE!</v>
      </c>
      <c r="EJ692" s="198" t="e">
        <f t="shared" si="4175"/>
        <v>#VALUE!</v>
      </c>
      <c r="EK692" s="198" t="e">
        <f t="shared" si="4175"/>
        <v>#VALUE!</v>
      </c>
      <c r="EL692" s="198" t="e">
        <f t="shared" si="4175"/>
        <v>#VALUE!</v>
      </c>
      <c r="EM692" s="198" t="e">
        <f t="shared" si="4175"/>
        <v>#DIV/0!</v>
      </c>
      <c r="EN692" s="198" t="e">
        <f t="shared" si="4175"/>
        <v>#VALUE!</v>
      </c>
      <c r="EO692" s="198" t="e">
        <f t="shared" si="4175"/>
        <v>#VALUE!</v>
      </c>
      <c r="EP692" s="511">
        <f t="shared" ref="EP692:EW692" si="4176">EP691</f>
        <v>0.08</v>
      </c>
      <c r="EQ692" s="511">
        <f t="shared" si="4176"/>
        <v>0.015</v>
      </c>
      <c r="ER692" s="511">
        <f t="shared" si="4176"/>
        <v>0.015</v>
      </c>
      <c r="ES692" s="511">
        <f t="shared" si="4176"/>
        <v>0.015</v>
      </c>
      <c r="ET692" s="511">
        <f t="shared" si="4176"/>
        <v>0.015</v>
      </c>
      <c r="EU692" s="511">
        <f t="shared" si="4176"/>
        <v>0.09</v>
      </c>
      <c r="EV692" s="511">
        <f t="shared" si="4176"/>
        <v>0.09</v>
      </c>
      <c r="EW692" s="511">
        <f t="shared" si="4176"/>
        <v>0.09</v>
      </c>
      <c r="EX692" s="420" t="str">
        <f>IF(_tag_month_day!AS688="","",_tag_month_day!AS688/100)</f>
        <v/>
      </c>
      <c r="EY692" s="420" t="str">
        <f>IF(_tag_month_day!AT688="","",_tag_month_day!AT688/100)</f>
        <v/>
      </c>
      <c r="EZ692" s="420" t="str">
        <f>IF(_tag_month_day!AU688="","",_tag_month_day!AU688/100)</f>
        <v/>
      </c>
      <c r="FA692" s="420" t="str">
        <f>IF(_tag_month_day!AV688="","",_tag_month_day!AV688/100)</f>
        <v/>
      </c>
      <c r="FB692" s="420" t="str">
        <f>IF(_tag_month_day!AW688="","",_tag_month_day!AW688/100)</f>
        <v/>
      </c>
      <c r="FC692" s="420" t="str">
        <f>IF(_tag_month_day!AX688="","",_tag_month_day!AX688/100)</f>
        <v/>
      </c>
      <c r="FD692" s="510">
        <f t="shared" si="3934"/>
        <v>0.33</v>
      </c>
      <c r="FE692" s="510">
        <f t="shared" si="3935"/>
        <v>0.19</v>
      </c>
      <c r="FF692" s="510">
        <f t="shared" si="3936"/>
        <v>0.003</v>
      </c>
      <c r="FG692" s="510">
        <f t="shared" si="3937"/>
        <v>0</v>
      </c>
      <c r="FH692" s="603">
        <f t="shared" si="3938"/>
        <v>0.0001</v>
      </c>
      <c r="FI692" s="510">
        <f t="shared" ref="FI692:FR692" si="4177">FI691</f>
        <v>0.41</v>
      </c>
      <c r="FJ692" s="510">
        <f t="shared" si="4177"/>
        <v>0.11</v>
      </c>
      <c r="FK692" s="510">
        <f t="shared" si="4177"/>
        <v>0.015</v>
      </c>
      <c r="FL692" s="510">
        <f t="shared" si="4177"/>
        <v>0</v>
      </c>
      <c r="FM692" s="603">
        <f t="shared" si="4177"/>
        <v>0.0001</v>
      </c>
      <c r="FN692" s="510" t="str">
        <f>IF(_tag_month_day!AY688="","",_tag_month_day!AY688/100)</f>
        <v/>
      </c>
      <c r="FO692" s="510" t="str">
        <f>IF(_tag_month_day!AZ688="","",_tag_month_day!AZ688/100)</f>
        <v/>
      </c>
      <c r="FP692" s="510" t="str">
        <f>IF(_tag_month_day!BA688="","",_tag_month_day!BA688/100)</f>
        <v/>
      </c>
      <c r="FQ692" s="510" t="str">
        <f>IF(_tag_month_day!BB688="","",_tag_month_day!BB688/100)</f>
        <v/>
      </c>
      <c r="FR692" s="603" t="str">
        <f>IF(_tag_month_day!BC688="","",_tag_month_day!BC688/100)</f>
        <v/>
      </c>
      <c r="FS692" s="510" t="str">
        <f>IF(_tag_month_day!BD688="","",_tag_month_day!BD688/100)</f>
        <v/>
      </c>
      <c r="FT692" s="510" t="str">
        <f>IF(_tag_month_day!BE688="","",_tag_month_day!BE688/100)</f>
        <v/>
      </c>
      <c r="FU692" s="510" t="str">
        <f>IF(_tag_month_day!BF688="","",_tag_month_day!BF688/100)</f>
        <v/>
      </c>
      <c r="FV692" s="510" t="str">
        <f>IF(_tag_month_day!BG688="","",_tag_month_day!BG688/100)</f>
        <v/>
      </c>
      <c r="FW692" s="603" t="str">
        <f>IF(_tag_month_day!BH688="","",_tag_month_day!BH688/100)</f>
        <v/>
      </c>
      <c r="FX692" s="510" t="str">
        <f>IF(_tag_month_day!BI688="","",_tag_month_day!BI688/100)</f>
        <v/>
      </c>
      <c r="FY692" s="510" t="str">
        <f>IF(_tag_month_day!BJ688="","",_tag_month_day!BJ688/100)</f>
        <v/>
      </c>
      <c r="FZ692" s="605" t="str">
        <f>IF(_tag_month_day!BK688="","",_tag_month_day!BK688/100)</f>
        <v/>
      </c>
      <c r="GA692" s="510" t="str">
        <f>IF(_tag_month_day!BL688="","",_tag_month_day!BL688/100)</f>
        <v/>
      </c>
      <c r="GB692" s="603" t="str">
        <f>IF(_tag_month_day!BM688="","",_tag_month_day!BM688/100)</f>
        <v/>
      </c>
      <c r="GC692" s="420" t="str">
        <f>IF(_tag_month_day!BN688="","",_tag_month_day!BN688/100)</f>
        <v/>
      </c>
      <c r="GD692" s="420" t="str">
        <f>IF(_tag_month_day!BO688="","",_tag_month_day!BO688/100)</f>
        <v/>
      </c>
      <c r="GE692" s="420" t="str">
        <f>IF(_tag_month_day!BP688="","",_tag_month_day!BP688/100)</f>
        <v/>
      </c>
      <c r="GF692" s="420" t="str">
        <f>IF(_tag_month_day!BQ688="","",_tag_month_day!BQ688/100)</f>
        <v/>
      </c>
      <c r="GG692" s="420" t="str">
        <f>IF(_tag_month_day!BR688="","",_tag_month_day!BR688/100)</f>
        <v/>
      </c>
      <c r="GH692" s="420" t="str">
        <f>IF(_tag_month_day!BS688="","",_tag_month_day!BS688/100)</f>
        <v/>
      </c>
      <c r="GI692" s="603" t="str">
        <f>IF(_tag_month_day!BT688="","",_tag_month_day!BT688/100)</f>
        <v/>
      </c>
      <c r="GJ692" s="612" t="str">
        <f>IF(_tag_month_day!BU688="","",_tag_month_day!BU688/100)</f>
        <v/>
      </c>
      <c r="GK692" s="620" t="str">
        <f>IF(_tag_month_day!BV688="",IF(_rlcf_month_day!A$2="","",_rlcf_month_day!A$2/100),_tag_month_day!BV688/100)</f>
        <v/>
      </c>
      <c r="GL692" s="620" t="str">
        <f>IF(_tag_month_day!BW688="",IF(_rlcf_month_day!B$2="","",_rlcf_month_day!B$2/100),_tag_month_day!BW688/100)</f>
        <v/>
      </c>
      <c r="GM692" s="621" t="str">
        <f>IF(_tag_month_day!BX688="",IF(_rlcf_month_day!C$2="","",_rlcf_month_day!C$2/100),_tag_month_day!BX688/100)</f>
        <v/>
      </c>
      <c r="GN692" s="620" t="str">
        <f>IF(_tag_month_day!BV688="",IF(_rlcf_month_day!A$2="","",_rlcf_month_day!A$2/100),_tag_month_day!BV688/100)</f>
        <v/>
      </c>
      <c r="GO692" s="620" t="str">
        <f>IF(_tag_month_day!BW688="",IF(_rlcf_month_day!B$2="","",_rlcf_month_day!B$2/100),_tag_month_day!BW688/100)</f>
        <v/>
      </c>
      <c r="GP692" s="620" t="str">
        <f>IF(_tag_month_day!CD688="",IF(_rlcf_month_day!E$2="","",_rlcf_month_day!E$2/100),_tag_month_day!CD688/100)</f>
        <v/>
      </c>
      <c r="GQ692" s="620" t="str">
        <f>IF(_tag_month_day!CE688="",IF(_rlcf_month_day!F$2="","",_rlcf_month_day!F$2/100),_tag_month_day!CE688/100)</f>
        <v/>
      </c>
      <c r="GR692" s="621" t="str">
        <f>IF(_tag_month_day!CF688="",IF(_rlcf_month_day!G$2="","",_rlcf_month_day!G$2/100),_tag_month_day!CF688/100)</f>
        <v/>
      </c>
      <c r="GS692" s="626">
        <f t="shared" ref="GS692:HH692" si="4178">GS691</f>
        <v>0.953</v>
      </c>
      <c r="GT692" s="626">
        <f t="shared" si="4178"/>
        <v>0.55</v>
      </c>
      <c r="GU692" s="626">
        <f t="shared" si="4178"/>
        <v>0.55</v>
      </c>
      <c r="GV692" s="626">
        <f t="shared" si="4178"/>
        <v>0.55</v>
      </c>
      <c r="GW692" s="626">
        <f t="shared" si="4178"/>
        <v>0.5</v>
      </c>
      <c r="GX692" s="626">
        <f t="shared" si="4178"/>
        <v>0.935</v>
      </c>
      <c r="GY692" s="626">
        <f t="shared" si="4178"/>
        <v>0.15</v>
      </c>
      <c r="GZ692" s="626">
        <f t="shared" si="4178"/>
        <v>1</v>
      </c>
      <c r="HA692" s="632">
        <f t="shared" si="4178"/>
        <v>0.047</v>
      </c>
      <c r="HB692" s="632">
        <f t="shared" si="4178"/>
        <v>0.45</v>
      </c>
      <c r="HC692" s="632">
        <f t="shared" si="4178"/>
        <v>0.45</v>
      </c>
      <c r="HD692" s="632">
        <f t="shared" si="4178"/>
        <v>0.45</v>
      </c>
      <c r="HE692" s="632">
        <f t="shared" si="4178"/>
        <v>0.5</v>
      </c>
      <c r="HF692" s="632">
        <f t="shared" si="4178"/>
        <v>0.065</v>
      </c>
      <c r="HG692" s="632">
        <f t="shared" si="4178"/>
        <v>0.85</v>
      </c>
      <c r="HH692" s="632">
        <f t="shared" si="4178"/>
        <v>0</v>
      </c>
      <c r="HI692" s="68">
        <f t="shared" si="3910"/>
        <v>0</v>
      </c>
      <c r="HJ692" s="68" t="e">
        <f t="shared" si="3941"/>
        <v>#VALUE!</v>
      </c>
      <c r="HK692" s="202">
        <f t="shared" si="3942"/>
        <v>0.85</v>
      </c>
      <c r="HL692" s="464">
        <f t="shared" si="3943"/>
        <v>550000</v>
      </c>
      <c r="HM692" s="464">
        <f t="shared" si="3944"/>
        <v>480000</v>
      </c>
      <c r="HN692" s="192" t="e">
        <f t="shared" si="3911"/>
        <v>#VALUE!</v>
      </c>
      <c r="HO692" s="192" t="e">
        <f>HN692*HK692*$HO$2/HL692*1000000</f>
        <v>#VALUE!</v>
      </c>
      <c r="HP692" s="192" t="e">
        <f>HN692*HK692*$HP$2/HM692*1000000</f>
        <v>#VALUE!</v>
      </c>
    </row>
    <row r="693" customFormat="1" spans="1:224">
      <c r="A693" s="381">
        <v>688</v>
      </c>
      <c r="B693" s="54">
        <f ca="1" t="shared" si="3945"/>
        <v>43645</v>
      </c>
      <c r="C693" s="57">
        <f t="shared" si="3946"/>
        <v>0.0416666666666667</v>
      </c>
      <c r="D693" s="68" t="str">
        <f ca="1" t="shared" si="3912"/>
        <v>白班</v>
      </c>
      <c r="E693" s="68" t="str">
        <f ca="1" t="shared" si="3913"/>
        <v>甲</v>
      </c>
      <c r="F693" s="68">
        <f ca="1">SUMPRODUCT((成本日报!$A$3:$A$95=计划!B693)*(成本日报!$B$3:$B$95=计划!$D693),成本日报!$C$3:$C$95)</f>
        <v>1</v>
      </c>
      <c r="G693" s="382">
        <f ca="1" t="shared" si="3947"/>
        <v>43645.6249999983</v>
      </c>
      <c r="H693" s="382">
        <f ca="1" t="shared" si="3914"/>
        <v>43645.6319444428</v>
      </c>
      <c r="I693" s="382">
        <f ca="1" t="shared" si="3915"/>
        <v>43645.6374999983</v>
      </c>
      <c r="J693" s="382">
        <f ca="1" t="shared" si="3916"/>
        <v>43645.666666665</v>
      </c>
      <c r="K693" s="382">
        <f ca="1" t="shared" si="3917"/>
        <v>43645.729166665</v>
      </c>
      <c r="L693" s="382">
        <f ca="1" t="shared" si="3918"/>
        <v>43645.7499999983</v>
      </c>
      <c r="M693" s="398" t="str">
        <f>IF(_tag_month_day!A689="","",_tag_month_day!A689)</f>
        <v/>
      </c>
      <c r="N693" s="398" t="str">
        <f>IF(_tag_month_day!B689="","",_tag_month_day!B689)</f>
        <v/>
      </c>
      <c r="O693" s="399" t="e">
        <f t="shared" si="3919"/>
        <v>#VALUE!</v>
      </c>
      <c r="P693" s="398" t="str">
        <f>IF(_tag_month_day!C689="","",_tag_month_day!C689)</f>
        <v/>
      </c>
      <c r="Q693" s="398" t="str">
        <f>IF(_tag_month_day!D689="","",_tag_month_day!D689)</f>
        <v/>
      </c>
      <c r="R693" s="416">
        <f>IF(_tag_month_day!CB689="",R692,_tag_month_day!CB689/100)</f>
        <v>0.07</v>
      </c>
      <c r="S693" s="417" t="str">
        <f>IF(_tag_month_day!E689="","",_tag_month_day!E689)</f>
        <v/>
      </c>
      <c r="T693" s="417" t="str">
        <f>IF(_tag_month_day!F689="","",_tag_month_day!F689)</f>
        <v/>
      </c>
      <c r="U693" s="418" t="e">
        <f t="shared" si="3873"/>
        <v>#VALUE!</v>
      </c>
      <c r="V693" s="53" t="e">
        <f t="shared" si="3874"/>
        <v>#VALUE!</v>
      </c>
      <c r="W693" s="419" t="str">
        <f>IF(_jhy_month_day!A689="","",_jhy_month_day!A689)</f>
        <v/>
      </c>
      <c r="X693" s="420" t="str">
        <f>IF(_jhy_month_day!B689="","",_jhy_month_day!B689/100)</f>
        <v/>
      </c>
      <c r="Y693" s="420" t="str">
        <f>IF(_jhy_month_day!C689="","",_jhy_month_day!C689/100)</f>
        <v/>
      </c>
      <c r="Z693" s="439">
        <f t="shared" si="3963"/>
        <v>172</v>
      </c>
      <c r="AA693" s="440" t="str">
        <f>IF(_tag_month_day!G689="","",_tag_month_day!G689/100)</f>
        <v/>
      </c>
      <c r="AB693" s="440" t="str">
        <f>IF(_tag_month_day!H689="","",_tag_month_day!H689/100)</f>
        <v/>
      </c>
      <c r="AC693" s="193">
        <f t="shared" si="3920"/>
        <v>1.59963432013121</v>
      </c>
      <c r="AD693" s="441" t="str">
        <f t="shared" si="3921"/>
        <v/>
      </c>
      <c r="AE693" s="442" t="str">
        <f t="shared" si="3922"/>
        <v/>
      </c>
      <c r="AF693" s="443">
        <v>1</v>
      </c>
      <c r="AG693" s="68" t="str">
        <f>IF(_duihao_month_day!A689="","",_duihao_month_day!A689)</f>
        <v/>
      </c>
      <c r="AH693" s="463">
        <f>IF(_gyk_month_day!B689="",AH692,_gyk_month_day!B689)</f>
        <v>820</v>
      </c>
      <c r="AI693" s="464"/>
      <c r="AJ693" s="68" t="str">
        <f>IF(_tag_month_day!I689="","",_tag_month_day!I689)</f>
        <v/>
      </c>
      <c r="AK693" s="465" t="str">
        <f>IF(_tzyy_month_day!A689="","",_tzyy_month_day!A689)</f>
        <v/>
      </c>
      <c r="AL693" s="465" t="str">
        <f>IF(_tzyy_month_day!B689="","",_tzyy_month_day!B689)</f>
        <v/>
      </c>
      <c r="AM693" s="465" t="str">
        <f>IF(_tzyy_month_day!C689="","",_tzyy_month_day!C689)</f>
        <v/>
      </c>
      <c r="AN693" s="466" t="str">
        <f>IF(_tag_month_day!CG689="","",_tag_month_day!CG689)</f>
        <v/>
      </c>
      <c r="AO693" s="466" t="str">
        <f>IF(_tag_month_day!CH689="","",_tag_month_day!CH689)</f>
        <v/>
      </c>
      <c r="AP693" s="486" t="e">
        <f t="shared" si="3923"/>
        <v>#VALUE!</v>
      </c>
      <c r="AQ693" s="487" t="str">
        <f>IF(_tag_month_day!J689="","",_tag_month_day!J689/100)</f>
        <v/>
      </c>
      <c r="AR693" s="488">
        <f t="shared" si="3924"/>
        <v>1.3</v>
      </c>
      <c r="AS693" s="489" t="e">
        <f t="shared" si="3875"/>
        <v>#VALUE!</v>
      </c>
      <c r="AT693" s="489">
        <f t="shared" si="3925"/>
        <v>0</v>
      </c>
      <c r="AU693" s="490" t="str">
        <f>IF(_tag_month_day!K689="","",_tag_month_day!K689)</f>
        <v/>
      </c>
      <c r="AV693" s="491" t="str">
        <f>IF(_tag_month_day!L689="","",_tag_month_day!L689/100)</f>
        <v/>
      </c>
      <c r="AW693" s="420">
        <f t="shared" si="3847"/>
        <v>0</v>
      </c>
      <c r="AX693" s="420">
        <f t="shared" si="3926"/>
        <v>0</v>
      </c>
      <c r="AY693" s="420" t="str">
        <f>IF(_tag_month_day!M689="","",_tag_month_day!M689/100)</f>
        <v/>
      </c>
      <c r="AZ693" s="420" t="str">
        <f>IF(_tag_month_day!N689="","",_tag_month_day!N689/100)</f>
        <v/>
      </c>
      <c r="BA693" s="420" t="str">
        <f>IF(_tag_month_day!O689="","",_tag_month_day!O689/100)</f>
        <v/>
      </c>
      <c r="BB693" s="496" t="str">
        <f>IF(_tag_month_day!P689="","",_tag_month_day!P689/100)</f>
        <v/>
      </c>
      <c r="BC693" s="496">
        <f t="shared" si="3927"/>
        <v>0</v>
      </c>
      <c r="BD693" s="496" t="str">
        <f>IF(_tag_month_day!Q689="","",_tag_month_day!Q689/100)</f>
        <v/>
      </c>
      <c r="BE693" s="510" t="str">
        <f>IF(_tag_month_day!R689="","",_tag_month_day!R689/100)</f>
        <v/>
      </c>
      <c r="BF693" s="413" t="str">
        <f>IF(_tag_month_day!CC689="","",_tag_month_day!CC689/100)</f>
        <v/>
      </c>
      <c r="BG693" s="511" t="e">
        <f t="shared" si="3876"/>
        <v>#VALUE!</v>
      </c>
      <c r="BH693" s="198">
        <f t="shared" si="3877"/>
        <v>0</v>
      </c>
      <c r="BI693" s="512" t="e">
        <f>IF(CX693=0,BI692,(DK693*查询!$R$5+DL693*查询!$Q$5+DM693*查询!$N$5+DN693*查询!$O$5+DO693*查询!$P$5)*AF693/CX693)</f>
        <v>#VALUE!</v>
      </c>
      <c r="BJ693" s="512" t="e">
        <f>IF(CX693=0,BJ692,(DP693*查询!$S$5+DQ693*查询!$T$5+DR693*查询!$U$5)*AF693/CX693)</f>
        <v>#VALUE!</v>
      </c>
      <c r="BK693" s="512">
        <f t="shared" si="3928"/>
        <v>1</v>
      </c>
      <c r="BL693" s="513" t="str">
        <f>IF(_cfyc_month_day!A689="","",_cfyc_month_day!A689)</f>
        <v/>
      </c>
      <c r="BM693" s="513" t="str">
        <f>IF(_cfyc_month_day!B689="","",_cfyc_month_day!B689)</f>
        <v/>
      </c>
      <c r="BN693" s="513" t="str">
        <f>IF(_cfyc_month_day!C689="","",_cfyc_month_day!C689)</f>
        <v/>
      </c>
      <c r="BO693" s="522" t="str">
        <f>IF(_cfyc_month_day!D689="","",_cfyc_month_day!D689)</f>
        <v/>
      </c>
      <c r="BP693" s="522" t="str">
        <f>IF(_cfyc_month_day!E689="","",_cfyc_month_day!E689)</f>
        <v/>
      </c>
      <c r="BQ693" s="522" t="str">
        <f>IF(_cfyc_month_day!F689="","",_cfyc_month_day!F689)</f>
        <v/>
      </c>
      <c r="BR693" s="513" t="str">
        <f>IF(_tag_month_day!T689="","",_tag_month_day!T689)</f>
        <v/>
      </c>
      <c r="BS693" s="513" t="str">
        <f>IF(_tag_month_day!U689="","",_tag_month_day!U689)</f>
        <v/>
      </c>
      <c r="BT693" s="523" t="str">
        <f t="shared" si="3929"/>
        <v/>
      </c>
      <c r="BU693" s="223" t="str">
        <f>IF(_tag_month_day!V689="","",_tag_month_day!V689)</f>
        <v/>
      </c>
      <c r="BV693" s="206" t="str">
        <f>IF(_tag_month_day!W689="","",_tag_month_day!W689)</f>
        <v/>
      </c>
      <c r="BW693" s="540" t="str">
        <f>IF(_tag_month_day!X689="","",_tag_month_day!X689)</f>
        <v/>
      </c>
      <c r="BX693" s="540" t="str">
        <f>IF(_tag_month_day!Y689="","",_tag_month_day!Y689)</f>
        <v/>
      </c>
      <c r="BY693" s="541">
        <f ca="1" t="shared" si="3930"/>
        <v>43645.7499999983</v>
      </c>
      <c r="BZ693" s="542"/>
      <c r="CA693" s="562" t="str">
        <f>IF(_jhy2_month_day!A689="","",_jhy2_month_day!A689)</f>
        <v/>
      </c>
      <c r="CB693" s="464" t="str">
        <f>IF(_jhy2_month_day!B689="","",_jhy2_month_day!B689)</f>
        <v/>
      </c>
      <c r="CC693" s="464" t="str">
        <f>IF(_jhy2_month_day!C689="","",_jhy2_month_day!C689)</f>
        <v/>
      </c>
      <c r="CD693" s="464" t="str">
        <f>IF(_jhy2_month_day!D689="","",_jhy2_month_day!D689)</f>
        <v/>
      </c>
      <c r="CE693" s="464" t="str">
        <f>IF(_jhy2_month_day!E689="","",_jhy2_month_day!E689)</f>
        <v/>
      </c>
      <c r="CF693" s="464" t="str">
        <f>IF(_jhy2_month_day!F689="","",_jhy2_month_day!F689)</f>
        <v/>
      </c>
      <c r="CG693" s="464" t="str">
        <f>IF(_jhy2_month_day!G689="","",_jhy2_month_day!G689)</f>
        <v/>
      </c>
      <c r="CH693" s="464" t="str">
        <f>IF(_jhy2_month_day!H689="","",_jhy2_month_day!H689)</f>
        <v/>
      </c>
      <c r="CI693" s="464" t="str">
        <f>IF(_jhy2_month_day!I689="","",_jhy2_month_day!I689)</f>
        <v/>
      </c>
      <c r="CJ693" s="464" t="str">
        <f>IF(_jhy2_month_day!J689="","",_jhy2_month_day!J689)</f>
        <v/>
      </c>
      <c r="CK693" s="464" t="str">
        <f>IF(_jhy2_month_day!K689="","",_jhy2_month_day!K689)</f>
        <v/>
      </c>
      <c r="CL693" s="562" t="str">
        <f>IF(_jhy2_month_day!L689="","",_jhy2_month_day!L689)</f>
        <v/>
      </c>
      <c r="CM693" s="562" t="str">
        <f>IF(_jhy2_month_day!M689="","",_jhy2_month_day!M689)</f>
        <v/>
      </c>
      <c r="CN693" s="562" t="str">
        <f>IF(_jhy2_month_day!N689="","",_jhy2_month_day!N689)</f>
        <v/>
      </c>
      <c r="CO693" s="562" t="str">
        <f>IF(_jhy2_month_day!O689="","",_jhy2_month_day!O689)</f>
        <v/>
      </c>
      <c r="CP693" s="562" t="str">
        <f>IF(_jhy2_month_day!P689="","",_jhy2_month_day!P689)</f>
        <v/>
      </c>
      <c r="CQ693" s="562" t="str">
        <f>IF(_jhy2_month_day!Q689="","",_jhy2_month_day!Q689)</f>
        <v/>
      </c>
      <c r="CR693" s="563" t="str">
        <f>IF(_jhy2_month_day!R689="","",_jhy2_month_day!R689)</f>
        <v/>
      </c>
      <c r="CS693" s="576" t="str">
        <f>IF(_jhy2_month_day!S689="","",_jhy2_month_day!S689)</f>
        <v/>
      </c>
      <c r="CT693" s="562" t="str">
        <f>IF(_jhy2_month_day!T689="","",_jhy2_month_day!T689)</f>
        <v/>
      </c>
      <c r="CU693" s="577" t="e">
        <f t="shared" si="3878"/>
        <v>#VALUE!</v>
      </c>
      <c r="CV693" s="198" t="e">
        <f t="shared" si="3879"/>
        <v>#VALUE!</v>
      </c>
      <c r="CW693" s="192" t="e">
        <f t="shared" si="3880"/>
        <v>#VALUE!</v>
      </c>
      <c r="CX693" s="192" t="e">
        <f t="shared" si="3881"/>
        <v>#VALUE!</v>
      </c>
      <c r="CY693" s="202" t="e">
        <f t="shared" si="3882"/>
        <v>#VALUE!</v>
      </c>
      <c r="CZ693" s="192" t="e">
        <f t="shared" ref="CZ693:DI693" si="4179">$AJ693*EF693</f>
        <v>#VALUE!</v>
      </c>
      <c r="DA693" s="192" t="e">
        <f t="shared" si="4179"/>
        <v>#VALUE!</v>
      </c>
      <c r="DB693" s="192" t="e">
        <f t="shared" si="4179"/>
        <v>#VALUE!</v>
      </c>
      <c r="DC693" s="192" t="e">
        <f t="shared" si="4179"/>
        <v>#VALUE!</v>
      </c>
      <c r="DD693" s="192" t="e">
        <f t="shared" si="4179"/>
        <v>#VALUE!</v>
      </c>
      <c r="DE693" s="192" t="e">
        <f t="shared" si="4179"/>
        <v>#VALUE!</v>
      </c>
      <c r="DF693" s="192" t="e">
        <f t="shared" si="4179"/>
        <v>#VALUE!</v>
      </c>
      <c r="DG693" s="192" t="e">
        <f t="shared" si="4179"/>
        <v>#VALUE!</v>
      </c>
      <c r="DH693" s="192" t="e">
        <f t="shared" si="4179"/>
        <v>#VALUE!</v>
      </c>
      <c r="DI693" s="192" t="e">
        <f t="shared" si="4179"/>
        <v>#VALUE!</v>
      </c>
      <c r="DJ693" s="192" t="e">
        <f t="shared" si="3884"/>
        <v>#VALUE!</v>
      </c>
      <c r="DK693" s="192" t="e">
        <f t="shared" si="3885"/>
        <v>#VALUE!</v>
      </c>
      <c r="DL693" s="192" t="e">
        <f t="shared" si="3886"/>
        <v>#VALUE!</v>
      </c>
      <c r="DM693" s="192" t="e">
        <f t="shared" si="3887"/>
        <v>#VALUE!</v>
      </c>
      <c r="DN693" s="192" t="e">
        <f t="shared" si="3888"/>
        <v>#VALUE!</v>
      </c>
      <c r="DO693" s="192" t="e">
        <f t="shared" si="3889"/>
        <v>#VALUE!</v>
      </c>
      <c r="DP693" s="192" t="e">
        <f t="shared" si="3890"/>
        <v>#VALUE!</v>
      </c>
      <c r="DQ693" s="192" t="e">
        <f t="shared" si="3891"/>
        <v>#VALUE!</v>
      </c>
      <c r="DR693" s="192" t="e">
        <f t="shared" si="3892"/>
        <v>#VALUE!</v>
      </c>
      <c r="DS693" s="192" t="e">
        <f t="shared" si="3893"/>
        <v>#VALUE!</v>
      </c>
      <c r="DT693" s="192" t="e">
        <f t="shared" si="3894"/>
        <v>#VALUE!</v>
      </c>
      <c r="DU693" s="192" t="e">
        <f t="shared" si="3895"/>
        <v>#VALUE!</v>
      </c>
      <c r="DV693" s="198" t="e">
        <f t="shared" si="3896"/>
        <v>#VALUE!</v>
      </c>
      <c r="DW693" s="198" t="e">
        <f t="shared" si="3897"/>
        <v>#DIV/0!</v>
      </c>
      <c r="DX693" s="198" t="e">
        <f t="shared" si="3898"/>
        <v>#DIV/0!</v>
      </c>
      <c r="DY693" s="198" t="e">
        <f t="shared" si="3899"/>
        <v>#VALUE!</v>
      </c>
      <c r="DZ693" s="198" t="e">
        <f t="shared" si="3900"/>
        <v>#VALUE!</v>
      </c>
      <c r="EA693" s="198" t="e">
        <f t="shared" si="3901"/>
        <v>#VALUE!</v>
      </c>
      <c r="EB693" s="198" t="e">
        <f t="shared" si="3902"/>
        <v>#VALUE!</v>
      </c>
      <c r="EC693" s="198" t="e">
        <f t="shared" si="3903"/>
        <v>#DIV/0!</v>
      </c>
      <c r="ED693" s="198" t="e">
        <f t="shared" si="3904"/>
        <v>#VALUE!</v>
      </c>
      <c r="EE693" s="198" t="e">
        <f t="shared" si="3905"/>
        <v>#VALUE!</v>
      </c>
      <c r="EF693" s="198" t="e">
        <f t="shared" ref="EF693:EO693" si="4180">DV693/SUM($DV693:$EE693)</f>
        <v>#VALUE!</v>
      </c>
      <c r="EG693" s="198" t="e">
        <f t="shared" si="4180"/>
        <v>#DIV/0!</v>
      </c>
      <c r="EH693" s="198" t="e">
        <f t="shared" si="4180"/>
        <v>#DIV/0!</v>
      </c>
      <c r="EI693" s="198" t="e">
        <f t="shared" si="4180"/>
        <v>#VALUE!</v>
      </c>
      <c r="EJ693" s="198" t="e">
        <f t="shared" si="4180"/>
        <v>#VALUE!</v>
      </c>
      <c r="EK693" s="198" t="e">
        <f t="shared" si="4180"/>
        <v>#VALUE!</v>
      </c>
      <c r="EL693" s="198" t="e">
        <f t="shared" si="4180"/>
        <v>#VALUE!</v>
      </c>
      <c r="EM693" s="198" t="e">
        <f t="shared" si="4180"/>
        <v>#DIV/0!</v>
      </c>
      <c r="EN693" s="198" t="e">
        <f t="shared" si="4180"/>
        <v>#VALUE!</v>
      </c>
      <c r="EO693" s="198" t="e">
        <f t="shared" si="4180"/>
        <v>#VALUE!</v>
      </c>
      <c r="EP693" s="511">
        <f t="shared" ref="EP693:EW693" si="4181">EP692</f>
        <v>0.08</v>
      </c>
      <c r="EQ693" s="511">
        <f t="shared" si="4181"/>
        <v>0.015</v>
      </c>
      <c r="ER693" s="511">
        <f t="shared" si="4181"/>
        <v>0.015</v>
      </c>
      <c r="ES693" s="511">
        <f t="shared" si="4181"/>
        <v>0.015</v>
      </c>
      <c r="ET693" s="511">
        <f t="shared" si="4181"/>
        <v>0.015</v>
      </c>
      <c r="EU693" s="511">
        <f t="shared" si="4181"/>
        <v>0.09</v>
      </c>
      <c r="EV693" s="511">
        <f t="shared" si="4181"/>
        <v>0.09</v>
      </c>
      <c r="EW693" s="511">
        <f t="shared" si="4181"/>
        <v>0.09</v>
      </c>
      <c r="EX693" s="420" t="str">
        <f>IF(_tag_month_day!AS689="","",_tag_month_day!AS689/100)</f>
        <v/>
      </c>
      <c r="EY693" s="420" t="str">
        <f>IF(_tag_month_day!AT689="","",_tag_month_day!AT689/100)</f>
        <v/>
      </c>
      <c r="EZ693" s="420" t="str">
        <f>IF(_tag_month_day!AU689="","",_tag_month_day!AU689/100)</f>
        <v/>
      </c>
      <c r="FA693" s="420" t="str">
        <f>IF(_tag_month_day!AV689="","",_tag_month_day!AV689/100)</f>
        <v/>
      </c>
      <c r="FB693" s="420" t="str">
        <f>IF(_tag_month_day!AW689="","",_tag_month_day!AW689/100)</f>
        <v/>
      </c>
      <c r="FC693" s="420" t="str">
        <f>IF(_tag_month_day!AX689="","",_tag_month_day!AX689/100)</f>
        <v/>
      </c>
      <c r="FD693" s="510">
        <f t="shared" si="3934"/>
        <v>0.33</v>
      </c>
      <c r="FE693" s="510">
        <f t="shared" si="3935"/>
        <v>0.19</v>
      </c>
      <c r="FF693" s="510">
        <f t="shared" si="3936"/>
        <v>0.003</v>
      </c>
      <c r="FG693" s="510">
        <f t="shared" si="3937"/>
        <v>0</v>
      </c>
      <c r="FH693" s="603">
        <f t="shared" si="3938"/>
        <v>0.0001</v>
      </c>
      <c r="FI693" s="510">
        <f t="shared" ref="FI693:FR693" si="4182">FI692</f>
        <v>0.41</v>
      </c>
      <c r="FJ693" s="510">
        <f t="shared" si="4182"/>
        <v>0.11</v>
      </c>
      <c r="FK693" s="510">
        <f t="shared" si="4182"/>
        <v>0.015</v>
      </c>
      <c r="FL693" s="510">
        <f t="shared" si="4182"/>
        <v>0</v>
      </c>
      <c r="FM693" s="603">
        <f t="shared" si="4182"/>
        <v>0.0001</v>
      </c>
      <c r="FN693" s="510" t="str">
        <f>IF(_tag_month_day!AY689="","",_tag_month_day!AY689/100)</f>
        <v/>
      </c>
      <c r="FO693" s="510" t="str">
        <f>IF(_tag_month_day!AZ689="","",_tag_month_day!AZ689/100)</f>
        <v/>
      </c>
      <c r="FP693" s="510" t="str">
        <f>IF(_tag_month_day!BA689="","",_tag_month_day!BA689/100)</f>
        <v/>
      </c>
      <c r="FQ693" s="510" t="str">
        <f>IF(_tag_month_day!BB689="","",_tag_month_day!BB689/100)</f>
        <v/>
      </c>
      <c r="FR693" s="603" t="str">
        <f>IF(_tag_month_day!BC689="","",_tag_month_day!BC689/100)</f>
        <v/>
      </c>
      <c r="FS693" s="510" t="str">
        <f>IF(_tag_month_day!BD689="","",_tag_month_day!BD689/100)</f>
        <v/>
      </c>
      <c r="FT693" s="510" t="str">
        <f>IF(_tag_month_day!BE689="","",_tag_month_day!BE689/100)</f>
        <v/>
      </c>
      <c r="FU693" s="510" t="str">
        <f>IF(_tag_month_day!BF689="","",_tag_month_day!BF689/100)</f>
        <v/>
      </c>
      <c r="FV693" s="510" t="str">
        <f>IF(_tag_month_day!BG689="","",_tag_month_day!BG689/100)</f>
        <v/>
      </c>
      <c r="FW693" s="603" t="str">
        <f>IF(_tag_month_day!BH689="","",_tag_month_day!BH689/100)</f>
        <v/>
      </c>
      <c r="FX693" s="510" t="str">
        <f>IF(_tag_month_day!BI689="","",_tag_month_day!BI689/100)</f>
        <v/>
      </c>
      <c r="FY693" s="510" t="str">
        <f>IF(_tag_month_day!BJ689="","",_tag_month_day!BJ689/100)</f>
        <v/>
      </c>
      <c r="FZ693" s="605" t="str">
        <f>IF(_tag_month_day!BK689="","",_tag_month_day!BK689/100)</f>
        <v/>
      </c>
      <c r="GA693" s="510" t="str">
        <f>IF(_tag_month_day!BL689="","",_tag_month_day!BL689/100)</f>
        <v/>
      </c>
      <c r="GB693" s="603" t="str">
        <f>IF(_tag_month_day!BM689="","",_tag_month_day!BM689/100)</f>
        <v/>
      </c>
      <c r="GC693" s="420" t="str">
        <f>IF(_tag_month_day!BN689="","",_tag_month_day!BN689/100)</f>
        <v/>
      </c>
      <c r="GD693" s="420" t="str">
        <f>IF(_tag_month_day!BO689="","",_tag_month_day!BO689/100)</f>
        <v/>
      </c>
      <c r="GE693" s="420" t="str">
        <f>IF(_tag_month_day!BP689="","",_tag_month_day!BP689/100)</f>
        <v/>
      </c>
      <c r="GF693" s="420" t="str">
        <f>IF(_tag_month_day!BQ689="","",_tag_month_day!BQ689/100)</f>
        <v/>
      </c>
      <c r="GG693" s="420" t="str">
        <f>IF(_tag_month_day!BR689="","",_tag_month_day!BR689/100)</f>
        <v/>
      </c>
      <c r="GH693" s="420" t="str">
        <f>IF(_tag_month_day!BS689="","",_tag_month_day!BS689/100)</f>
        <v/>
      </c>
      <c r="GI693" s="603" t="str">
        <f>IF(_tag_month_day!BT689="","",_tag_month_day!BT689/100)</f>
        <v/>
      </c>
      <c r="GJ693" s="612" t="str">
        <f>IF(_tag_month_day!BU689="","",_tag_month_day!BU689/100)</f>
        <v/>
      </c>
      <c r="GK693" s="620" t="str">
        <f>IF(_tag_month_day!BV689="",IF(_rlcf_month_day!A$2="","",_rlcf_month_day!A$2/100),_tag_month_day!BV689/100)</f>
        <v/>
      </c>
      <c r="GL693" s="620" t="str">
        <f>IF(_tag_month_day!BW689="",IF(_rlcf_month_day!B$2="","",_rlcf_month_day!B$2/100),_tag_month_day!BW689/100)</f>
        <v/>
      </c>
      <c r="GM693" s="621" t="str">
        <f>IF(_tag_month_day!BX689="",IF(_rlcf_month_day!C$2="","",_rlcf_month_day!C$2/100),_tag_month_day!BX689/100)</f>
        <v/>
      </c>
      <c r="GN693" s="620" t="str">
        <f>IF(_tag_month_day!BV689="",IF(_rlcf_month_day!A$2="","",_rlcf_month_day!A$2/100),_tag_month_day!BV689/100)</f>
        <v/>
      </c>
      <c r="GO693" s="620" t="str">
        <f>IF(_tag_month_day!BW689="",IF(_rlcf_month_day!B$2="","",_rlcf_month_day!B$2/100),_tag_month_day!BW689/100)</f>
        <v/>
      </c>
      <c r="GP693" s="620" t="str">
        <f>IF(_tag_month_day!CD689="",IF(_rlcf_month_day!E$2="","",_rlcf_month_day!E$2/100),_tag_month_day!CD689/100)</f>
        <v/>
      </c>
      <c r="GQ693" s="620" t="str">
        <f>IF(_tag_month_day!CE689="",IF(_rlcf_month_day!F$2="","",_rlcf_month_day!F$2/100),_tag_month_day!CE689/100)</f>
        <v/>
      </c>
      <c r="GR693" s="621" t="str">
        <f>IF(_tag_month_day!CF689="",IF(_rlcf_month_day!G$2="","",_rlcf_month_day!G$2/100),_tag_month_day!CF689/100)</f>
        <v/>
      </c>
      <c r="GS693" s="626">
        <f t="shared" ref="GS693:HH693" si="4183">GS692</f>
        <v>0.953</v>
      </c>
      <c r="GT693" s="626">
        <f t="shared" si="4183"/>
        <v>0.55</v>
      </c>
      <c r="GU693" s="626">
        <f t="shared" si="4183"/>
        <v>0.55</v>
      </c>
      <c r="GV693" s="626">
        <f t="shared" si="4183"/>
        <v>0.55</v>
      </c>
      <c r="GW693" s="626">
        <f t="shared" si="4183"/>
        <v>0.5</v>
      </c>
      <c r="GX693" s="626">
        <f t="shared" si="4183"/>
        <v>0.935</v>
      </c>
      <c r="GY693" s="626">
        <f t="shared" si="4183"/>
        <v>0.15</v>
      </c>
      <c r="GZ693" s="626">
        <f t="shared" si="4183"/>
        <v>1</v>
      </c>
      <c r="HA693" s="632">
        <f t="shared" si="4183"/>
        <v>0.047</v>
      </c>
      <c r="HB693" s="632">
        <f t="shared" si="4183"/>
        <v>0.45</v>
      </c>
      <c r="HC693" s="632">
        <f t="shared" si="4183"/>
        <v>0.45</v>
      </c>
      <c r="HD693" s="632">
        <f t="shared" si="4183"/>
        <v>0.45</v>
      </c>
      <c r="HE693" s="632">
        <f t="shared" si="4183"/>
        <v>0.5</v>
      </c>
      <c r="HF693" s="632">
        <f t="shared" si="4183"/>
        <v>0.065</v>
      </c>
      <c r="HG693" s="632">
        <f t="shared" si="4183"/>
        <v>0.85</v>
      </c>
      <c r="HH693" s="632">
        <f t="shared" si="4183"/>
        <v>0</v>
      </c>
      <c r="HI693" s="68">
        <f t="shared" si="3910"/>
        <v>0</v>
      </c>
      <c r="HJ693" s="68" t="e">
        <f t="shared" si="3941"/>
        <v>#VALUE!</v>
      </c>
      <c r="HK693" s="202">
        <f t="shared" si="3942"/>
        <v>0.85</v>
      </c>
      <c r="HL693" s="464">
        <f t="shared" si="3943"/>
        <v>550000</v>
      </c>
      <c r="HM693" s="464">
        <f t="shared" si="3944"/>
        <v>480000</v>
      </c>
      <c r="HN693" s="192" t="e">
        <f t="shared" si="3911"/>
        <v>#VALUE!</v>
      </c>
      <c r="HO693" s="192" t="e">
        <f>HN693*HK693*$HO$2/HL693*1000000</f>
        <v>#VALUE!</v>
      </c>
      <c r="HP693" s="192" t="e">
        <f>HN693*HK693*$HP$2/HM693*1000000</f>
        <v>#VALUE!</v>
      </c>
    </row>
    <row r="694" customFormat="1" spans="1:224">
      <c r="A694" s="381">
        <v>689</v>
      </c>
      <c r="B694" s="54">
        <f ca="1" t="shared" si="3945"/>
        <v>43645</v>
      </c>
      <c r="C694" s="57">
        <f t="shared" si="3946"/>
        <v>0.0416666666666667</v>
      </c>
      <c r="D694" s="68" t="str">
        <f ca="1" t="shared" si="3912"/>
        <v>中班</v>
      </c>
      <c r="E694" s="68" t="str">
        <f ca="1" t="shared" si="3913"/>
        <v>乙</v>
      </c>
      <c r="F694" s="68">
        <f ca="1">SUMPRODUCT((成本日报!$A$3:$A$95=计划!B694)*(成本日报!$B$3:$B$95=计划!$D694),成本日报!$C$3:$C$95)</f>
        <v>2</v>
      </c>
      <c r="G694" s="382">
        <f ca="1" t="shared" si="3947"/>
        <v>43645.666666665</v>
      </c>
      <c r="H694" s="382">
        <f ca="1" t="shared" si="3914"/>
        <v>43645.6736111094</v>
      </c>
      <c r="I694" s="382">
        <f ca="1" t="shared" si="3915"/>
        <v>43645.679166665</v>
      </c>
      <c r="J694" s="382">
        <f ca="1" t="shared" si="3916"/>
        <v>43645.7083333317</v>
      </c>
      <c r="K694" s="382">
        <f ca="1" t="shared" si="3917"/>
        <v>43645.7708333317</v>
      </c>
      <c r="L694" s="382">
        <f ca="1" t="shared" si="3918"/>
        <v>43645.791666665</v>
      </c>
      <c r="M694" s="398" t="str">
        <f>IF(_tag_month_day!A690="","",_tag_month_day!A690)</f>
        <v/>
      </c>
      <c r="N694" s="398" t="str">
        <f>IF(_tag_month_day!B690="","",_tag_month_day!B690)</f>
        <v/>
      </c>
      <c r="O694" s="399" t="e">
        <f t="shared" si="3919"/>
        <v>#VALUE!</v>
      </c>
      <c r="P694" s="398" t="str">
        <f>IF(_tag_month_day!C690="","",_tag_month_day!C690)</f>
        <v/>
      </c>
      <c r="Q694" s="398" t="str">
        <f>IF(_tag_month_day!D690="","",_tag_month_day!D690)</f>
        <v/>
      </c>
      <c r="R694" s="416">
        <f>IF(_tag_month_day!CB690="",R693,_tag_month_day!CB690/100)</f>
        <v>0.07</v>
      </c>
      <c r="S694" s="417" t="str">
        <f>IF(_tag_month_day!E690="","",_tag_month_day!E690)</f>
        <v/>
      </c>
      <c r="T694" s="417" t="str">
        <f>IF(_tag_month_day!F690="","",_tag_month_day!F690)</f>
        <v/>
      </c>
      <c r="U694" s="418" t="e">
        <f t="shared" si="3873"/>
        <v>#VALUE!</v>
      </c>
      <c r="V694" s="53" t="e">
        <f t="shared" si="3874"/>
        <v>#VALUE!</v>
      </c>
      <c r="W694" s="419" t="str">
        <f>IF(_jhy_month_day!A690="","",_jhy_month_day!A690)</f>
        <v/>
      </c>
      <c r="X694" s="420" t="str">
        <f>IF(_jhy_month_day!B690="","",_jhy_month_day!B690/100)</f>
        <v/>
      </c>
      <c r="Y694" s="420" t="str">
        <f>IF(_jhy_month_day!C690="","",_jhy_month_day!C690/100)</f>
        <v/>
      </c>
      <c r="Z694" s="439">
        <f t="shared" si="3963"/>
        <v>173</v>
      </c>
      <c r="AA694" s="440" t="str">
        <f>IF(_tag_month_day!G690="","",_tag_month_day!G690/100)</f>
        <v/>
      </c>
      <c r="AB694" s="440" t="str">
        <f>IF(_tag_month_day!H690="","",_tag_month_day!H690/100)</f>
        <v/>
      </c>
      <c r="AC694" s="193">
        <f t="shared" si="3920"/>
        <v>1.59963432013121</v>
      </c>
      <c r="AD694" s="441" t="str">
        <f t="shared" si="3921"/>
        <v/>
      </c>
      <c r="AE694" s="442" t="str">
        <f t="shared" si="3922"/>
        <v/>
      </c>
      <c r="AF694" s="443">
        <v>1</v>
      </c>
      <c r="AG694" s="68" t="str">
        <f>IF(_duihao_month_day!A690="","",_duihao_month_day!A690)</f>
        <v/>
      </c>
      <c r="AH694" s="463">
        <f>IF(_gyk_month_day!B690="",AH693,_gyk_month_day!B690)</f>
        <v>820</v>
      </c>
      <c r="AI694" s="464"/>
      <c r="AJ694" s="68" t="str">
        <f>IF(_tag_month_day!I690="","",_tag_month_day!I690)</f>
        <v/>
      </c>
      <c r="AK694" s="465" t="str">
        <f>IF(_tzyy_month_day!A690="","",_tzyy_month_day!A690)</f>
        <v/>
      </c>
      <c r="AL694" s="465" t="str">
        <f>IF(_tzyy_month_day!B690="","",_tzyy_month_day!B690)</f>
        <v/>
      </c>
      <c r="AM694" s="465" t="str">
        <f>IF(_tzyy_month_day!C690="","",_tzyy_month_day!C690)</f>
        <v/>
      </c>
      <c r="AN694" s="466" t="str">
        <f>IF(_tag_month_day!CG690="","",_tag_month_day!CG690)</f>
        <v/>
      </c>
      <c r="AO694" s="466" t="str">
        <f>IF(_tag_month_day!CH690="","",_tag_month_day!CH690)</f>
        <v/>
      </c>
      <c r="AP694" s="486" t="e">
        <f t="shared" si="3923"/>
        <v>#VALUE!</v>
      </c>
      <c r="AQ694" s="487" t="str">
        <f>IF(_tag_month_day!J690="","",_tag_month_day!J690/100)</f>
        <v/>
      </c>
      <c r="AR694" s="488">
        <f t="shared" si="3924"/>
        <v>1.3</v>
      </c>
      <c r="AS694" s="489" t="e">
        <f t="shared" si="3875"/>
        <v>#VALUE!</v>
      </c>
      <c r="AT694" s="489">
        <f t="shared" si="3925"/>
        <v>0</v>
      </c>
      <c r="AU694" s="490" t="str">
        <f>IF(_tag_month_day!K690="","",_tag_month_day!K690)</f>
        <v/>
      </c>
      <c r="AV694" s="491" t="str">
        <f>IF(_tag_month_day!L690="","",_tag_month_day!L690/100)</f>
        <v/>
      </c>
      <c r="AW694" s="420">
        <f t="shared" si="3847"/>
        <v>0</v>
      </c>
      <c r="AX694" s="420">
        <f t="shared" si="3926"/>
        <v>0</v>
      </c>
      <c r="AY694" s="420" t="str">
        <f>IF(_tag_month_day!M690="","",_tag_month_day!M690/100)</f>
        <v/>
      </c>
      <c r="AZ694" s="420" t="str">
        <f>IF(_tag_month_day!N690="","",_tag_month_day!N690/100)</f>
        <v/>
      </c>
      <c r="BA694" s="420" t="str">
        <f>IF(_tag_month_day!O690="","",_tag_month_day!O690/100)</f>
        <v/>
      </c>
      <c r="BB694" s="496" t="str">
        <f>IF(_tag_month_day!P690="","",_tag_month_day!P690/100)</f>
        <v/>
      </c>
      <c r="BC694" s="496">
        <f t="shared" si="3927"/>
        <v>0</v>
      </c>
      <c r="BD694" s="496" t="str">
        <f>IF(_tag_month_day!Q690="","",_tag_month_day!Q690/100)</f>
        <v/>
      </c>
      <c r="BE694" s="510" t="str">
        <f>IF(_tag_month_day!R690="","",_tag_month_day!R690/100)</f>
        <v/>
      </c>
      <c r="BF694" s="413" t="str">
        <f>IF(_tag_month_day!CC690="","",_tag_month_day!CC690/100)</f>
        <v/>
      </c>
      <c r="BG694" s="511" t="e">
        <f t="shared" si="3876"/>
        <v>#VALUE!</v>
      </c>
      <c r="BH694" s="198">
        <f t="shared" si="3877"/>
        <v>0</v>
      </c>
      <c r="BI694" s="512" t="e">
        <f>IF(CX694=0,BI693,(DK694*查询!$R$5+DL694*查询!$Q$5+DM694*查询!$N$5+DN694*查询!$O$5+DO694*查询!$P$5)*AF694/CX694)</f>
        <v>#VALUE!</v>
      </c>
      <c r="BJ694" s="512" t="e">
        <f>IF(CX694=0,BJ693,(DP694*查询!$S$5+DQ694*查询!$T$5+DR694*查询!$U$5)*AF694/CX694)</f>
        <v>#VALUE!</v>
      </c>
      <c r="BK694" s="512">
        <f t="shared" si="3928"/>
        <v>1</v>
      </c>
      <c r="BL694" s="513" t="str">
        <f>IF(_cfyc_month_day!A690="","",_cfyc_month_day!A690)</f>
        <v/>
      </c>
      <c r="BM694" s="513" t="str">
        <f>IF(_cfyc_month_day!B690="","",_cfyc_month_day!B690)</f>
        <v/>
      </c>
      <c r="BN694" s="513" t="str">
        <f>IF(_cfyc_month_day!C690="","",_cfyc_month_day!C690)</f>
        <v/>
      </c>
      <c r="BO694" s="522" t="str">
        <f>IF(_cfyc_month_day!D690="","",_cfyc_month_day!D690)</f>
        <v/>
      </c>
      <c r="BP694" s="522" t="str">
        <f>IF(_cfyc_month_day!E690="","",_cfyc_month_day!E690)</f>
        <v/>
      </c>
      <c r="BQ694" s="522" t="str">
        <f>IF(_cfyc_month_day!F690="","",_cfyc_month_day!F690)</f>
        <v/>
      </c>
      <c r="BR694" s="513" t="str">
        <f>IF(_tag_month_day!T690="","",_tag_month_day!T690)</f>
        <v/>
      </c>
      <c r="BS694" s="513" t="str">
        <f>IF(_tag_month_day!U690="","",_tag_month_day!U690)</f>
        <v/>
      </c>
      <c r="BT694" s="523" t="str">
        <f t="shared" si="3929"/>
        <v/>
      </c>
      <c r="BU694" s="223" t="str">
        <f>IF(_tag_month_day!V690="","",_tag_month_day!V690)</f>
        <v/>
      </c>
      <c r="BV694" s="206" t="str">
        <f>IF(_tag_month_day!W690="","",_tag_month_day!W690)</f>
        <v/>
      </c>
      <c r="BW694" s="540" t="str">
        <f>IF(_tag_month_day!X690="","",_tag_month_day!X690)</f>
        <v/>
      </c>
      <c r="BX694" s="540" t="str">
        <f>IF(_tag_month_day!Y690="","",_tag_month_day!Y690)</f>
        <v/>
      </c>
      <c r="BY694" s="541">
        <f ca="1" t="shared" si="3930"/>
        <v>43645.791666665</v>
      </c>
      <c r="BZ694" s="542"/>
      <c r="CA694" s="562" t="str">
        <f>IF(_jhy2_month_day!A690="","",_jhy2_month_day!A690)</f>
        <v/>
      </c>
      <c r="CB694" s="464" t="str">
        <f>IF(_jhy2_month_day!B690="","",_jhy2_month_day!B690)</f>
        <v/>
      </c>
      <c r="CC694" s="464" t="str">
        <f>IF(_jhy2_month_day!C690="","",_jhy2_month_day!C690)</f>
        <v/>
      </c>
      <c r="CD694" s="464" t="str">
        <f>IF(_jhy2_month_day!D690="","",_jhy2_month_day!D690)</f>
        <v/>
      </c>
      <c r="CE694" s="464" t="str">
        <f>IF(_jhy2_month_day!E690="","",_jhy2_month_day!E690)</f>
        <v/>
      </c>
      <c r="CF694" s="464" t="str">
        <f>IF(_jhy2_month_day!F690="","",_jhy2_month_day!F690)</f>
        <v/>
      </c>
      <c r="CG694" s="464" t="str">
        <f>IF(_jhy2_month_day!G690="","",_jhy2_month_day!G690)</f>
        <v/>
      </c>
      <c r="CH694" s="464" t="str">
        <f>IF(_jhy2_month_day!H690="","",_jhy2_month_day!H690)</f>
        <v/>
      </c>
      <c r="CI694" s="464" t="str">
        <f>IF(_jhy2_month_day!I690="","",_jhy2_month_day!I690)</f>
        <v/>
      </c>
      <c r="CJ694" s="464" t="str">
        <f>IF(_jhy2_month_day!J690="","",_jhy2_month_day!J690)</f>
        <v/>
      </c>
      <c r="CK694" s="464" t="str">
        <f>IF(_jhy2_month_day!K690="","",_jhy2_month_day!K690)</f>
        <v/>
      </c>
      <c r="CL694" s="562" t="str">
        <f>IF(_jhy2_month_day!L690="","",_jhy2_month_day!L690)</f>
        <v/>
      </c>
      <c r="CM694" s="562" t="str">
        <f>IF(_jhy2_month_day!M690="","",_jhy2_month_day!M690)</f>
        <v/>
      </c>
      <c r="CN694" s="562" t="str">
        <f>IF(_jhy2_month_day!N690="","",_jhy2_month_day!N690)</f>
        <v/>
      </c>
      <c r="CO694" s="562" t="str">
        <f>IF(_jhy2_month_day!O690="","",_jhy2_month_day!O690)</f>
        <v/>
      </c>
      <c r="CP694" s="562" t="str">
        <f>IF(_jhy2_month_day!P690="","",_jhy2_month_day!P690)</f>
        <v/>
      </c>
      <c r="CQ694" s="562" t="str">
        <f>IF(_jhy2_month_day!Q690="","",_jhy2_month_day!Q690)</f>
        <v/>
      </c>
      <c r="CR694" s="563" t="str">
        <f>IF(_jhy2_month_day!R690="","",_jhy2_month_day!R690)</f>
        <v/>
      </c>
      <c r="CS694" s="576" t="str">
        <f>IF(_jhy2_month_day!S690="","",_jhy2_month_day!S690)</f>
        <v/>
      </c>
      <c r="CT694" s="562" t="str">
        <f>IF(_jhy2_month_day!T690="","",_jhy2_month_day!T690)</f>
        <v/>
      </c>
      <c r="CU694" s="577" t="e">
        <f t="shared" si="3878"/>
        <v>#VALUE!</v>
      </c>
      <c r="CV694" s="198" t="e">
        <f t="shared" si="3879"/>
        <v>#VALUE!</v>
      </c>
      <c r="CW694" s="192" t="e">
        <f t="shared" si="3880"/>
        <v>#VALUE!</v>
      </c>
      <c r="CX694" s="192" t="e">
        <f t="shared" si="3881"/>
        <v>#VALUE!</v>
      </c>
      <c r="CY694" s="202" t="e">
        <f t="shared" si="3882"/>
        <v>#VALUE!</v>
      </c>
      <c r="CZ694" s="192" t="e">
        <f t="shared" ref="CZ694:DI694" si="4184">$AJ694*EF694</f>
        <v>#VALUE!</v>
      </c>
      <c r="DA694" s="192" t="e">
        <f t="shared" si="4184"/>
        <v>#VALUE!</v>
      </c>
      <c r="DB694" s="192" t="e">
        <f t="shared" si="4184"/>
        <v>#VALUE!</v>
      </c>
      <c r="DC694" s="192" t="e">
        <f t="shared" si="4184"/>
        <v>#VALUE!</v>
      </c>
      <c r="DD694" s="192" t="e">
        <f t="shared" si="4184"/>
        <v>#VALUE!</v>
      </c>
      <c r="DE694" s="192" t="e">
        <f t="shared" si="4184"/>
        <v>#VALUE!</v>
      </c>
      <c r="DF694" s="192" t="e">
        <f t="shared" si="4184"/>
        <v>#VALUE!</v>
      </c>
      <c r="DG694" s="192" t="e">
        <f t="shared" si="4184"/>
        <v>#VALUE!</v>
      </c>
      <c r="DH694" s="192" t="e">
        <f t="shared" si="4184"/>
        <v>#VALUE!</v>
      </c>
      <c r="DI694" s="192" t="e">
        <f t="shared" si="4184"/>
        <v>#VALUE!</v>
      </c>
      <c r="DJ694" s="192" t="e">
        <f t="shared" si="3884"/>
        <v>#VALUE!</v>
      </c>
      <c r="DK694" s="192" t="e">
        <f t="shared" si="3885"/>
        <v>#VALUE!</v>
      </c>
      <c r="DL694" s="192" t="e">
        <f t="shared" si="3886"/>
        <v>#VALUE!</v>
      </c>
      <c r="DM694" s="192" t="e">
        <f t="shared" si="3887"/>
        <v>#VALUE!</v>
      </c>
      <c r="DN694" s="192" t="e">
        <f t="shared" si="3888"/>
        <v>#VALUE!</v>
      </c>
      <c r="DO694" s="192" t="e">
        <f t="shared" si="3889"/>
        <v>#VALUE!</v>
      </c>
      <c r="DP694" s="192" t="e">
        <f t="shared" si="3890"/>
        <v>#VALUE!</v>
      </c>
      <c r="DQ694" s="192" t="e">
        <f t="shared" si="3891"/>
        <v>#VALUE!</v>
      </c>
      <c r="DR694" s="192" t="e">
        <f t="shared" si="3892"/>
        <v>#VALUE!</v>
      </c>
      <c r="DS694" s="192" t="e">
        <f t="shared" si="3893"/>
        <v>#VALUE!</v>
      </c>
      <c r="DT694" s="192" t="e">
        <f t="shared" si="3894"/>
        <v>#VALUE!</v>
      </c>
      <c r="DU694" s="192" t="e">
        <f t="shared" si="3895"/>
        <v>#VALUE!</v>
      </c>
      <c r="DV694" s="198" t="e">
        <f t="shared" si="3896"/>
        <v>#VALUE!</v>
      </c>
      <c r="DW694" s="198" t="e">
        <f t="shared" si="3897"/>
        <v>#DIV/0!</v>
      </c>
      <c r="DX694" s="198" t="e">
        <f t="shared" si="3898"/>
        <v>#DIV/0!</v>
      </c>
      <c r="DY694" s="198" t="e">
        <f t="shared" si="3899"/>
        <v>#VALUE!</v>
      </c>
      <c r="DZ694" s="198" t="e">
        <f t="shared" si="3900"/>
        <v>#VALUE!</v>
      </c>
      <c r="EA694" s="198" t="e">
        <f t="shared" si="3901"/>
        <v>#VALUE!</v>
      </c>
      <c r="EB694" s="198" t="e">
        <f t="shared" si="3902"/>
        <v>#VALUE!</v>
      </c>
      <c r="EC694" s="198" t="e">
        <f t="shared" si="3903"/>
        <v>#DIV/0!</v>
      </c>
      <c r="ED694" s="198" t="e">
        <f t="shared" si="3904"/>
        <v>#VALUE!</v>
      </c>
      <c r="EE694" s="198" t="e">
        <f t="shared" si="3905"/>
        <v>#VALUE!</v>
      </c>
      <c r="EF694" s="198" t="e">
        <f t="shared" ref="EF694:EO694" si="4185">DV694/SUM($DV694:$EE694)</f>
        <v>#VALUE!</v>
      </c>
      <c r="EG694" s="198" t="e">
        <f t="shared" si="4185"/>
        <v>#DIV/0!</v>
      </c>
      <c r="EH694" s="198" t="e">
        <f t="shared" si="4185"/>
        <v>#DIV/0!</v>
      </c>
      <c r="EI694" s="198" t="e">
        <f t="shared" si="4185"/>
        <v>#VALUE!</v>
      </c>
      <c r="EJ694" s="198" t="e">
        <f t="shared" si="4185"/>
        <v>#VALUE!</v>
      </c>
      <c r="EK694" s="198" t="e">
        <f t="shared" si="4185"/>
        <v>#VALUE!</v>
      </c>
      <c r="EL694" s="198" t="e">
        <f t="shared" si="4185"/>
        <v>#VALUE!</v>
      </c>
      <c r="EM694" s="198" t="e">
        <f t="shared" si="4185"/>
        <v>#DIV/0!</v>
      </c>
      <c r="EN694" s="198" t="e">
        <f t="shared" si="4185"/>
        <v>#VALUE!</v>
      </c>
      <c r="EO694" s="198" t="e">
        <f t="shared" si="4185"/>
        <v>#VALUE!</v>
      </c>
      <c r="EP694" s="511">
        <f t="shared" ref="EP694:EW694" si="4186">EP693</f>
        <v>0.08</v>
      </c>
      <c r="EQ694" s="511">
        <f t="shared" si="4186"/>
        <v>0.015</v>
      </c>
      <c r="ER694" s="511">
        <f t="shared" si="4186"/>
        <v>0.015</v>
      </c>
      <c r="ES694" s="511">
        <f t="shared" si="4186"/>
        <v>0.015</v>
      </c>
      <c r="ET694" s="511">
        <f t="shared" si="4186"/>
        <v>0.015</v>
      </c>
      <c r="EU694" s="511">
        <f t="shared" si="4186"/>
        <v>0.09</v>
      </c>
      <c r="EV694" s="511">
        <f t="shared" si="4186"/>
        <v>0.09</v>
      </c>
      <c r="EW694" s="511">
        <f t="shared" si="4186"/>
        <v>0.09</v>
      </c>
      <c r="EX694" s="420" t="str">
        <f>IF(_tag_month_day!AS690="","",_tag_month_day!AS690/100)</f>
        <v/>
      </c>
      <c r="EY694" s="420" t="str">
        <f>IF(_tag_month_day!AT690="","",_tag_month_day!AT690/100)</f>
        <v/>
      </c>
      <c r="EZ694" s="420" t="str">
        <f>IF(_tag_month_day!AU690="","",_tag_month_day!AU690/100)</f>
        <v/>
      </c>
      <c r="FA694" s="420" t="str">
        <f>IF(_tag_month_day!AV690="","",_tag_month_day!AV690/100)</f>
        <v/>
      </c>
      <c r="FB694" s="420" t="str">
        <f>IF(_tag_month_day!AW690="","",_tag_month_day!AW690/100)</f>
        <v/>
      </c>
      <c r="FC694" s="420" t="str">
        <f>IF(_tag_month_day!AX690="","",_tag_month_day!AX690/100)</f>
        <v/>
      </c>
      <c r="FD694" s="510">
        <f t="shared" si="3934"/>
        <v>0.33</v>
      </c>
      <c r="FE694" s="510">
        <f t="shared" si="3935"/>
        <v>0.19</v>
      </c>
      <c r="FF694" s="510">
        <f t="shared" si="3936"/>
        <v>0.003</v>
      </c>
      <c r="FG694" s="510">
        <f t="shared" si="3937"/>
        <v>0</v>
      </c>
      <c r="FH694" s="603">
        <f t="shared" si="3938"/>
        <v>0.0001</v>
      </c>
      <c r="FI694" s="510">
        <f t="shared" ref="FI694:FR694" si="4187">FI693</f>
        <v>0.41</v>
      </c>
      <c r="FJ694" s="510">
        <f t="shared" si="4187"/>
        <v>0.11</v>
      </c>
      <c r="FK694" s="510">
        <f t="shared" si="4187"/>
        <v>0.015</v>
      </c>
      <c r="FL694" s="510">
        <f t="shared" si="4187"/>
        <v>0</v>
      </c>
      <c r="FM694" s="603">
        <f t="shared" si="4187"/>
        <v>0.0001</v>
      </c>
      <c r="FN694" s="510" t="str">
        <f>IF(_tag_month_day!AY690="","",_tag_month_day!AY690/100)</f>
        <v/>
      </c>
      <c r="FO694" s="510" t="str">
        <f>IF(_tag_month_day!AZ690="","",_tag_month_day!AZ690/100)</f>
        <v/>
      </c>
      <c r="FP694" s="510" t="str">
        <f>IF(_tag_month_day!BA690="","",_tag_month_day!BA690/100)</f>
        <v/>
      </c>
      <c r="FQ694" s="510" t="str">
        <f>IF(_tag_month_day!BB690="","",_tag_month_day!BB690/100)</f>
        <v/>
      </c>
      <c r="FR694" s="603" t="str">
        <f>IF(_tag_month_day!BC690="","",_tag_month_day!BC690/100)</f>
        <v/>
      </c>
      <c r="FS694" s="510" t="str">
        <f>IF(_tag_month_day!BD690="","",_tag_month_day!BD690/100)</f>
        <v/>
      </c>
      <c r="FT694" s="510" t="str">
        <f>IF(_tag_month_day!BE690="","",_tag_month_day!BE690/100)</f>
        <v/>
      </c>
      <c r="FU694" s="510" t="str">
        <f>IF(_tag_month_day!BF690="","",_tag_month_day!BF690/100)</f>
        <v/>
      </c>
      <c r="FV694" s="510" t="str">
        <f>IF(_tag_month_day!BG690="","",_tag_month_day!BG690/100)</f>
        <v/>
      </c>
      <c r="FW694" s="603" t="str">
        <f>IF(_tag_month_day!BH690="","",_tag_month_day!BH690/100)</f>
        <v/>
      </c>
      <c r="FX694" s="510" t="str">
        <f>IF(_tag_month_day!BI690="","",_tag_month_day!BI690/100)</f>
        <v/>
      </c>
      <c r="FY694" s="510" t="str">
        <f>IF(_tag_month_day!BJ690="","",_tag_month_day!BJ690/100)</f>
        <v/>
      </c>
      <c r="FZ694" s="605" t="str">
        <f>IF(_tag_month_day!BK690="","",_tag_month_day!BK690/100)</f>
        <v/>
      </c>
      <c r="GA694" s="510" t="str">
        <f>IF(_tag_month_day!BL690="","",_tag_month_day!BL690/100)</f>
        <v/>
      </c>
      <c r="GB694" s="603" t="str">
        <f>IF(_tag_month_day!BM690="","",_tag_month_day!BM690/100)</f>
        <v/>
      </c>
      <c r="GC694" s="420" t="str">
        <f>IF(_tag_month_day!BN690="","",_tag_month_day!BN690/100)</f>
        <v/>
      </c>
      <c r="GD694" s="420" t="str">
        <f>IF(_tag_month_day!BO690="","",_tag_month_day!BO690/100)</f>
        <v/>
      </c>
      <c r="GE694" s="420" t="str">
        <f>IF(_tag_month_day!BP690="","",_tag_month_day!BP690/100)</f>
        <v/>
      </c>
      <c r="GF694" s="420" t="str">
        <f>IF(_tag_month_day!BQ690="","",_tag_month_day!BQ690/100)</f>
        <v/>
      </c>
      <c r="GG694" s="420" t="str">
        <f>IF(_tag_month_day!BR690="","",_tag_month_day!BR690/100)</f>
        <v/>
      </c>
      <c r="GH694" s="420" t="str">
        <f>IF(_tag_month_day!BS690="","",_tag_month_day!BS690/100)</f>
        <v/>
      </c>
      <c r="GI694" s="603" t="str">
        <f>IF(_tag_month_day!BT690="","",_tag_month_day!BT690/100)</f>
        <v/>
      </c>
      <c r="GJ694" s="612" t="str">
        <f>IF(_tag_month_day!BU690="","",_tag_month_day!BU690/100)</f>
        <v/>
      </c>
      <c r="GK694" s="620" t="str">
        <f>IF(_tag_month_day!BV690="",IF(_rlcf_month_day!A$2="","",_rlcf_month_day!A$2/100),_tag_month_day!BV690/100)</f>
        <v/>
      </c>
      <c r="GL694" s="620" t="str">
        <f>IF(_tag_month_day!BW690="",IF(_rlcf_month_day!B$2="","",_rlcf_month_day!B$2/100),_tag_month_day!BW690/100)</f>
        <v/>
      </c>
      <c r="GM694" s="621" t="str">
        <f>IF(_tag_month_day!BX690="",IF(_rlcf_month_day!C$2="","",_rlcf_month_day!C$2/100),_tag_month_day!BX690/100)</f>
        <v/>
      </c>
      <c r="GN694" s="620" t="str">
        <f>IF(_tag_month_day!BV690="",IF(_rlcf_month_day!A$2="","",_rlcf_month_day!A$2/100),_tag_month_day!BV690/100)</f>
        <v/>
      </c>
      <c r="GO694" s="620" t="str">
        <f>IF(_tag_month_day!BW690="",IF(_rlcf_month_day!B$2="","",_rlcf_month_day!B$2/100),_tag_month_day!BW690/100)</f>
        <v/>
      </c>
      <c r="GP694" s="620" t="str">
        <f>IF(_tag_month_day!CD690="",IF(_rlcf_month_day!E$2="","",_rlcf_month_day!E$2/100),_tag_month_day!CD690/100)</f>
        <v/>
      </c>
      <c r="GQ694" s="620" t="str">
        <f>IF(_tag_month_day!CE690="",IF(_rlcf_month_day!F$2="","",_rlcf_month_day!F$2/100),_tag_month_day!CE690/100)</f>
        <v/>
      </c>
      <c r="GR694" s="621" t="str">
        <f>IF(_tag_month_day!CF690="",IF(_rlcf_month_day!G$2="","",_rlcf_month_day!G$2/100),_tag_month_day!CF690/100)</f>
        <v/>
      </c>
      <c r="GS694" s="626">
        <f t="shared" ref="GS694:HH694" si="4188">GS693</f>
        <v>0.953</v>
      </c>
      <c r="GT694" s="626">
        <f t="shared" si="4188"/>
        <v>0.55</v>
      </c>
      <c r="GU694" s="626">
        <f t="shared" si="4188"/>
        <v>0.55</v>
      </c>
      <c r="GV694" s="626">
        <f t="shared" si="4188"/>
        <v>0.55</v>
      </c>
      <c r="GW694" s="626">
        <f t="shared" si="4188"/>
        <v>0.5</v>
      </c>
      <c r="GX694" s="626">
        <f t="shared" si="4188"/>
        <v>0.935</v>
      </c>
      <c r="GY694" s="626">
        <f t="shared" si="4188"/>
        <v>0.15</v>
      </c>
      <c r="GZ694" s="626">
        <f t="shared" si="4188"/>
        <v>1</v>
      </c>
      <c r="HA694" s="632">
        <f t="shared" si="4188"/>
        <v>0.047</v>
      </c>
      <c r="HB694" s="632">
        <f t="shared" si="4188"/>
        <v>0.45</v>
      </c>
      <c r="HC694" s="632">
        <f t="shared" si="4188"/>
        <v>0.45</v>
      </c>
      <c r="HD694" s="632">
        <f t="shared" si="4188"/>
        <v>0.45</v>
      </c>
      <c r="HE694" s="632">
        <f t="shared" si="4188"/>
        <v>0.5</v>
      </c>
      <c r="HF694" s="632">
        <f t="shared" si="4188"/>
        <v>0.065</v>
      </c>
      <c r="HG694" s="632">
        <f t="shared" si="4188"/>
        <v>0.85</v>
      </c>
      <c r="HH694" s="632">
        <f t="shared" si="4188"/>
        <v>0</v>
      </c>
      <c r="HI694" s="68">
        <f t="shared" si="3910"/>
        <v>0</v>
      </c>
      <c r="HJ694" s="68" t="e">
        <f t="shared" si="3941"/>
        <v>#VALUE!</v>
      </c>
      <c r="HK694" s="202">
        <f t="shared" si="3942"/>
        <v>0.85</v>
      </c>
      <c r="HL694" s="464">
        <f t="shared" si="3943"/>
        <v>550000</v>
      </c>
      <c r="HM694" s="464">
        <f t="shared" si="3944"/>
        <v>480000</v>
      </c>
      <c r="HN694" s="192" t="e">
        <f t="shared" si="3911"/>
        <v>#VALUE!</v>
      </c>
      <c r="HO694" s="192" t="e">
        <f>HN694*HK694*$HO$2/HL694*1000000</f>
        <v>#VALUE!</v>
      </c>
      <c r="HP694" s="192" t="e">
        <f>HN694*HK694*$HP$2/HM694*1000000</f>
        <v>#VALUE!</v>
      </c>
    </row>
    <row r="695" customFormat="1" spans="1:224">
      <c r="A695" s="381">
        <v>690</v>
      </c>
      <c r="B695" s="54">
        <f ca="1" t="shared" si="3945"/>
        <v>43645</v>
      </c>
      <c r="C695" s="57">
        <f t="shared" si="3946"/>
        <v>0.0416666666666667</v>
      </c>
      <c r="D695" s="68" t="str">
        <f ca="1" t="shared" si="3912"/>
        <v>中班</v>
      </c>
      <c r="E695" s="68" t="str">
        <f ca="1" t="shared" si="3913"/>
        <v>乙</v>
      </c>
      <c r="F695" s="68">
        <f ca="1">SUMPRODUCT((成本日报!$A$3:$A$95=计划!B695)*(成本日报!$B$3:$B$95=计划!$D695),成本日报!$C$3:$C$95)</f>
        <v>2</v>
      </c>
      <c r="G695" s="382">
        <f ca="1" t="shared" si="3947"/>
        <v>43645.7083333317</v>
      </c>
      <c r="H695" s="382">
        <f ca="1" t="shared" si="3914"/>
        <v>43645.7152777761</v>
      </c>
      <c r="I695" s="382">
        <f ca="1" t="shared" si="3915"/>
        <v>43645.7208333317</v>
      </c>
      <c r="J695" s="382">
        <f ca="1" t="shared" si="3916"/>
        <v>43645.7499999983</v>
      </c>
      <c r="K695" s="382">
        <f ca="1" t="shared" si="3917"/>
        <v>43645.8124999983</v>
      </c>
      <c r="L695" s="382">
        <f ca="1" t="shared" si="3918"/>
        <v>43645.8333333317</v>
      </c>
      <c r="M695" s="398" t="str">
        <f>IF(_tag_month_day!A691="","",_tag_month_day!A691)</f>
        <v/>
      </c>
      <c r="N695" s="398" t="str">
        <f>IF(_tag_month_day!B691="","",_tag_month_day!B691)</f>
        <v/>
      </c>
      <c r="O695" s="399" t="e">
        <f t="shared" si="3919"/>
        <v>#VALUE!</v>
      </c>
      <c r="P695" s="398" t="str">
        <f>IF(_tag_month_day!C691="","",_tag_month_day!C691)</f>
        <v/>
      </c>
      <c r="Q695" s="398" t="str">
        <f>IF(_tag_month_day!D691="","",_tag_month_day!D691)</f>
        <v/>
      </c>
      <c r="R695" s="416">
        <f>IF(_tag_month_day!CB691="",R694,_tag_month_day!CB691/100)</f>
        <v>0.07</v>
      </c>
      <c r="S695" s="417" t="str">
        <f>IF(_tag_month_day!E691="","",_tag_month_day!E691)</f>
        <v/>
      </c>
      <c r="T695" s="417" t="str">
        <f>IF(_tag_month_day!F691="","",_tag_month_day!F691)</f>
        <v/>
      </c>
      <c r="U695" s="418" t="e">
        <f t="shared" si="3873"/>
        <v>#VALUE!</v>
      </c>
      <c r="V695" s="53" t="e">
        <f t="shared" si="3874"/>
        <v>#VALUE!</v>
      </c>
      <c r="W695" s="419" t="str">
        <f>IF(_jhy_month_day!A691="","",_jhy_month_day!A691)</f>
        <v/>
      </c>
      <c r="X695" s="420" t="str">
        <f>IF(_jhy_month_day!B691="","",_jhy_month_day!B691/100)</f>
        <v/>
      </c>
      <c r="Y695" s="420" t="str">
        <f>IF(_jhy_month_day!C691="","",_jhy_month_day!C691/100)</f>
        <v/>
      </c>
      <c r="Z695" s="439">
        <f t="shared" si="3963"/>
        <v>173</v>
      </c>
      <c r="AA695" s="440" t="str">
        <f>IF(_tag_month_day!G691="","",_tag_month_day!G691/100)</f>
        <v/>
      </c>
      <c r="AB695" s="440" t="str">
        <f>IF(_tag_month_day!H691="","",_tag_month_day!H691/100)</f>
        <v/>
      </c>
      <c r="AC695" s="193">
        <f t="shared" si="3920"/>
        <v>1.59963432013121</v>
      </c>
      <c r="AD695" s="441" t="str">
        <f t="shared" si="3921"/>
        <v/>
      </c>
      <c r="AE695" s="442" t="str">
        <f t="shared" si="3922"/>
        <v/>
      </c>
      <c r="AF695" s="443">
        <v>1</v>
      </c>
      <c r="AG695" s="68" t="str">
        <f>IF(_duihao_month_day!A691="","",_duihao_month_day!A691)</f>
        <v/>
      </c>
      <c r="AH695" s="463">
        <f>IF(_gyk_month_day!B691="",AH694,_gyk_month_day!B691)</f>
        <v>820</v>
      </c>
      <c r="AI695" s="464"/>
      <c r="AJ695" s="68" t="str">
        <f>IF(_tag_month_day!I691="","",_tag_month_day!I691)</f>
        <v/>
      </c>
      <c r="AK695" s="465" t="str">
        <f>IF(_tzyy_month_day!A691="","",_tzyy_month_day!A691)</f>
        <v/>
      </c>
      <c r="AL695" s="465" t="str">
        <f>IF(_tzyy_month_day!B691="","",_tzyy_month_day!B691)</f>
        <v/>
      </c>
      <c r="AM695" s="465" t="str">
        <f>IF(_tzyy_month_day!C691="","",_tzyy_month_day!C691)</f>
        <v/>
      </c>
      <c r="AN695" s="466" t="str">
        <f>IF(_tag_month_day!CG691="","",_tag_month_day!CG691)</f>
        <v/>
      </c>
      <c r="AO695" s="466" t="str">
        <f>IF(_tag_month_day!CH691="","",_tag_month_day!CH691)</f>
        <v/>
      </c>
      <c r="AP695" s="486" t="e">
        <f t="shared" si="3923"/>
        <v>#VALUE!</v>
      </c>
      <c r="AQ695" s="487" t="str">
        <f>IF(_tag_month_day!J691="","",_tag_month_day!J691/100)</f>
        <v/>
      </c>
      <c r="AR695" s="488">
        <f t="shared" si="3924"/>
        <v>1.3</v>
      </c>
      <c r="AS695" s="489" t="e">
        <f t="shared" si="3875"/>
        <v>#VALUE!</v>
      </c>
      <c r="AT695" s="489">
        <f t="shared" si="3925"/>
        <v>0</v>
      </c>
      <c r="AU695" s="490" t="str">
        <f>IF(_tag_month_day!K691="","",_tag_month_day!K691)</f>
        <v/>
      </c>
      <c r="AV695" s="491" t="str">
        <f>IF(_tag_month_day!L691="","",_tag_month_day!L691/100)</f>
        <v/>
      </c>
      <c r="AW695" s="420">
        <f t="shared" si="3847"/>
        <v>0</v>
      </c>
      <c r="AX695" s="420">
        <f t="shared" si="3926"/>
        <v>0</v>
      </c>
      <c r="AY695" s="420" t="str">
        <f>IF(_tag_month_day!M691="","",_tag_month_day!M691/100)</f>
        <v/>
      </c>
      <c r="AZ695" s="420" t="str">
        <f>IF(_tag_month_day!N691="","",_tag_month_day!N691/100)</f>
        <v/>
      </c>
      <c r="BA695" s="420" t="str">
        <f>IF(_tag_month_day!O691="","",_tag_month_day!O691/100)</f>
        <v/>
      </c>
      <c r="BB695" s="496" t="str">
        <f>IF(_tag_month_day!P691="","",_tag_month_day!P691/100)</f>
        <v/>
      </c>
      <c r="BC695" s="496">
        <f t="shared" si="3927"/>
        <v>0</v>
      </c>
      <c r="BD695" s="496" t="str">
        <f>IF(_tag_month_day!Q691="","",_tag_month_day!Q691/100)</f>
        <v/>
      </c>
      <c r="BE695" s="510" t="str">
        <f>IF(_tag_month_day!R691="","",_tag_month_day!R691/100)</f>
        <v/>
      </c>
      <c r="BF695" s="413" t="str">
        <f>IF(_tag_month_day!CC691="","",_tag_month_day!CC691/100)</f>
        <v/>
      </c>
      <c r="BG695" s="511" t="e">
        <f t="shared" si="3876"/>
        <v>#VALUE!</v>
      </c>
      <c r="BH695" s="198">
        <f t="shared" si="3877"/>
        <v>0</v>
      </c>
      <c r="BI695" s="512" t="e">
        <f>IF(CX695=0,BI694,(DK695*查询!$R$5+DL695*查询!$Q$5+DM695*查询!$N$5+DN695*查询!$O$5+DO695*查询!$P$5)*AF695/CX695)</f>
        <v>#VALUE!</v>
      </c>
      <c r="BJ695" s="512" t="e">
        <f>IF(CX695=0,BJ694,(DP695*查询!$S$5+DQ695*查询!$T$5+DR695*查询!$U$5)*AF695/CX695)</f>
        <v>#VALUE!</v>
      </c>
      <c r="BK695" s="512">
        <f t="shared" si="3928"/>
        <v>1</v>
      </c>
      <c r="BL695" s="513" t="str">
        <f>IF(_cfyc_month_day!A691="","",_cfyc_month_day!A691)</f>
        <v/>
      </c>
      <c r="BM695" s="513" t="str">
        <f>IF(_cfyc_month_day!B691="","",_cfyc_month_day!B691)</f>
        <v/>
      </c>
      <c r="BN695" s="513" t="str">
        <f>IF(_cfyc_month_day!C691="","",_cfyc_month_day!C691)</f>
        <v/>
      </c>
      <c r="BO695" s="522" t="str">
        <f>IF(_cfyc_month_day!D691="","",_cfyc_month_day!D691)</f>
        <v/>
      </c>
      <c r="BP695" s="522" t="str">
        <f>IF(_cfyc_month_day!E691="","",_cfyc_month_day!E691)</f>
        <v/>
      </c>
      <c r="BQ695" s="522" t="str">
        <f>IF(_cfyc_month_day!F691="","",_cfyc_month_day!F691)</f>
        <v/>
      </c>
      <c r="BR695" s="513" t="str">
        <f>IF(_tag_month_day!T691="","",_tag_month_day!T691)</f>
        <v/>
      </c>
      <c r="BS695" s="513" t="str">
        <f>IF(_tag_month_day!U691="","",_tag_month_day!U691)</f>
        <v/>
      </c>
      <c r="BT695" s="523" t="str">
        <f t="shared" si="3929"/>
        <v/>
      </c>
      <c r="BU695" s="223" t="str">
        <f>IF(_tag_month_day!V691="","",_tag_month_day!V691)</f>
        <v/>
      </c>
      <c r="BV695" s="206" t="str">
        <f>IF(_tag_month_day!W691="","",_tag_month_day!W691)</f>
        <v/>
      </c>
      <c r="BW695" s="540" t="str">
        <f>IF(_tag_month_day!X691="","",_tag_month_day!X691)</f>
        <v/>
      </c>
      <c r="BX695" s="540" t="str">
        <f>IF(_tag_month_day!Y691="","",_tag_month_day!Y691)</f>
        <v/>
      </c>
      <c r="BY695" s="541">
        <f ca="1" t="shared" si="3930"/>
        <v>43645.8333333317</v>
      </c>
      <c r="BZ695" s="542"/>
      <c r="CA695" s="562" t="str">
        <f>IF(_jhy2_month_day!A691="","",_jhy2_month_day!A691)</f>
        <v/>
      </c>
      <c r="CB695" s="464" t="str">
        <f>IF(_jhy2_month_day!B691="","",_jhy2_month_day!B691)</f>
        <v/>
      </c>
      <c r="CC695" s="464" t="str">
        <f>IF(_jhy2_month_day!C691="","",_jhy2_month_day!C691)</f>
        <v/>
      </c>
      <c r="CD695" s="464" t="str">
        <f>IF(_jhy2_month_day!D691="","",_jhy2_month_day!D691)</f>
        <v/>
      </c>
      <c r="CE695" s="464" t="str">
        <f>IF(_jhy2_month_day!E691="","",_jhy2_month_day!E691)</f>
        <v/>
      </c>
      <c r="CF695" s="464" t="str">
        <f>IF(_jhy2_month_day!F691="","",_jhy2_month_day!F691)</f>
        <v/>
      </c>
      <c r="CG695" s="464" t="str">
        <f>IF(_jhy2_month_day!G691="","",_jhy2_month_day!G691)</f>
        <v/>
      </c>
      <c r="CH695" s="464" t="str">
        <f>IF(_jhy2_month_day!H691="","",_jhy2_month_day!H691)</f>
        <v/>
      </c>
      <c r="CI695" s="464" t="str">
        <f>IF(_jhy2_month_day!I691="","",_jhy2_month_day!I691)</f>
        <v/>
      </c>
      <c r="CJ695" s="464" t="str">
        <f>IF(_jhy2_month_day!J691="","",_jhy2_month_day!J691)</f>
        <v/>
      </c>
      <c r="CK695" s="464" t="str">
        <f>IF(_jhy2_month_day!K691="","",_jhy2_month_day!K691)</f>
        <v/>
      </c>
      <c r="CL695" s="562" t="str">
        <f>IF(_jhy2_month_day!L691="","",_jhy2_month_day!L691)</f>
        <v/>
      </c>
      <c r="CM695" s="562" t="str">
        <f>IF(_jhy2_month_day!M691="","",_jhy2_month_day!M691)</f>
        <v/>
      </c>
      <c r="CN695" s="562" t="str">
        <f>IF(_jhy2_month_day!N691="","",_jhy2_month_day!N691)</f>
        <v/>
      </c>
      <c r="CO695" s="562" t="str">
        <f>IF(_jhy2_month_day!O691="","",_jhy2_month_day!O691)</f>
        <v/>
      </c>
      <c r="CP695" s="562" t="str">
        <f>IF(_jhy2_month_day!P691="","",_jhy2_month_day!P691)</f>
        <v/>
      </c>
      <c r="CQ695" s="562" t="str">
        <f>IF(_jhy2_month_day!Q691="","",_jhy2_month_day!Q691)</f>
        <v/>
      </c>
      <c r="CR695" s="563" t="str">
        <f>IF(_jhy2_month_day!R691="","",_jhy2_month_day!R691)</f>
        <v/>
      </c>
      <c r="CS695" s="576" t="str">
        <f>IF(_jhy2_month_day!S691="","",_jhy2_month_day!S691)</f>
        <v/>
      </c>
      <c r="CT695" s="562" t="str">
        <f>IF(_jhy2_month_day!T691="","",_jhy2_month_day!T691)</f>
        <v/>
      </c>
      <c r="CU695" s="577" t="e">
        <f t="shared" si="3878"/>
        <v>#VALUE!</v>
      </c>
      <c r="CV695" s="198" t="e">
        <f t="shared" si="3879"/>
        <v>#VALUE!</v>
      </c>
      <c r="CW695" s="192" t="e">
        <f t="shared" si="3880"/>
        <v>#VALUE!</v>
      </c>
      <c r="CX695" s="192" t="e">
        <f t="shared" si="3881"/>
        <v>#VALUE!</v>
      </c>
      <c r="CY695" s="202" t="e">
        <f t="shared" si="3882"/>
        <v>#VALUE!</v>
      </c>
      <c r="CZ695" s="192" t="e">
        <f t="shared" ref="CZ695:DI695" si="4189">$AJ695*EF695</f>
        <v>#VALUE!</v>
      </c>
      <c r="DA695" s="192" t="e">
        <f t="shared" si="4189"/>
        <v>#VALUE!</v>
      </c>
      <c r="DB695" s="192" t="e">
        <f t="shared" si="4189"/>
        <v>#VALUE!</v>
      </c>
      <c r="DC695" s="192" t="e">
        <f t="shared" si="4189"/>
        <v>#VALUE!</v>
      </c>
      <c r="DD695" s="192" t="e">
        <f t="shared" si="4189"/>
        <v>#VALUE!</v>
      </c>
      <c r="DE695" s="192" t="e">
        <f t="shared" si="4189"/>
        <v>#VALUE!</v>
      </c>
      <c r="DF695" s="192" t="e">
        <f t="shared" si="4189"/>
        <v>#VALUE!</v>
      </c>
      <c r="DG695" s="192" t="e">
        <f t="shared" si="4189"/>
        <v>#VALUE!</v>
      </c>
      <c r="DH695" s="192" t="e">
        <f t="shared" si="4189"/>
        <v>#VALUE!</v>
      </c>
      <c r="DI695" s="192" t="e">
        <f t="shared" si="4189"/>
        <v>#VALUE!</v>
      </c>
      <c r="DJ695" s="192" t="e">
        <f t="shared" si="3884"/>
        <v>#VALUE!</v>
      </c>
      <c r="DK695" s="192" t="e">
        <f t="shared" si="3885"/>
        <v>#VALUE!</v>
      </c>
      <c r="DL695" s="192" t="e">
        <f t="shared" si="3886"/>
        <v>#VALUE!</v>
      </c>
      <c r="DM695" s="192" t="e">
        <f t="shared" si="3887"/>
        <v>#VALUE!</v>
      </c>
      <c r="DN695" s="192" t="e">
        <f t="shared" si="3888"/>
        <v>#VALUE!</v>
      </c>
      <c r="DO695" s="192" t="e">
        <f t="shared" si="3889"/>
        <v>#VALUE!</v>
      </c>
      <c r="DP695" s="192" t="e">
        <f t="shared" si="3890"/>
        <v>#VALUE!</v>
      </c>
      <c r="DQ695" s="192" t="e">
        <f t="shared" si="3891"/>
        <v>#VALUE!</v>
      </c>
      <c r="DR695" s="192" t="e">
        <f t="shared" si="3892"/>
        <v>#VALUE!</v>
      </c>
      <c r="DS695" s="192" t="e">
        <f t="shared" si="3893"/>
        <v>#VALUE!</v>
      </c>
      <c r="DT695" s="192" t="e">
        <f t="shared" si="3894"/>
        <v>#VALUE!</v>
      </c>
      <c r="DU695" s="192" t="e">
        <f t="shared" si="3895"/>
        <v>#VALUE!</v>
      </c>
      <c r="DV695" s="198" t="e">
        <f t="shared" si="3896"/>
        <v>#VALUE!</v>
      </c>
      <c r="DW695" s="198" t="e">
        <f t="shared" si="3897"/>
        <v>#DIV/0!</v>
      </c>
      <c r="DX695" s="198" t="e">
        <f t="shared" si="3898"/>
        <v>#DIV/0!</v>
      </c>
      <c r="DY695" s="198" t="e">
        <f t="shared" si="3899"/>
        <v>#VALUE!</v>
      </c>
      <c r="DZ695" s="198" t="e">
        <f t="shared" si="3900"/>
        <v>#VALUE!</v>
      </c>
      <c r="EA695" s="198" t="e">
        <f t="shared" si="3901"/>
        <v>#VALUE!</v>
      </c>
      <c r="EB695" s="198" t="e">
        <f t="shared" si="3902"/>
        <v>#VALUE!</v>
      </c>
      <c r="EC695" s="198" t="e">
        <f t="shared" si="3903"/>
        <v>#DIV/0!</v>
      </c>
      <c r="ED695" s="198" t="e">
        <f t="shared" si="3904"/>
        <v>#VALUE!</v>
      </c>
      <c r="EE695" s="198" t="e">
        <f t="shared" si="3905"/>
        <v>#VALUE!</v>
      </c>
      <c r="EF695" s="198" t="e">
        <f t="shared" ref="EF695:EO695" si="4190">DV695/SUM($DV695:$EE695)</f>
        <v>#VALUE!</v>
      </c>
      <c r="EG695" s="198" t="e">
        <f t="shared" si="4190"/>
        <v>#DIV/0!</v>
      </c>
      <c r="EH695" s="198" t="e">
        <f t="shared" si="4190"/>
        <v>#DIV/0!</v>
      </c>
      <c r="EI695" s="198" t="e">
        <f t="shared" si="4190"/>
        <v>#VALUE!</v>
      </c>
      <c r="EJ695" s="198" t="e">
        <f t="shared" si="4190"/>
        <v>#VALUE!</v>
      </c>
      <c r="EK695" s="198" t="e">
        <f t="shared" si="4190"/>
        <v>#VALUE!</v>
      </c>
      <c r="EL695" s="198" t="e">
        <f t="shared" si="4190"/>
        <v>#VALUE!</v>
      </c>
      <c r="EM695" s="198" t="e">
        <f t="shared" si="4190"/>
        <v>#DIV/0!</v>
      </c>
      <c r="EN695" s="198" t="e">
        <f t="shared" si="4190"/>
        <v>#VALUE!</v>
      </c>
      <c r="EO695" s="198" t="e">
        <f t="shared" si="4190"/>
        <v>#VALUE!</v>
      </c>
      <c r="EP695" s="511">
        <f t="shared" ref="EP695:EW695" si="4191">EP694</f>
        <v>0.08</v>
      </c>
      <c r="EQ695" s="511">
        <f t="shared" si="4191"/>
        <v>0.015</v>
      </c>
      <c r="ER695" s="511">
        <f t="shared" si="4191"/>
        <v>0.015</v>
      </c>
      <c r="ES695" s="511">
        <f t="shared" si="4191"/>
        <v>0.015</v>
      </c>
      <c r="ET695" s="511">
        <f t="shared" si="4191"/>
        <v>0.015</v>
      </c>
      <c r="EU695" s="511">
        <f t="shared" si="4191"/>
        <v>0.09</v>
      </c>
      <c r="EV695" s="511">
        <f t="shared" si="4191"/>
        <v>0.09</v>
      </c>
      <c r="EW695" s="511">
        <f t="shared" si="4191"/>
        <v>0.09</v>
      </c>
      <c r="EX695" s="420" t="str">
        <f>IF(_tag_month_day!AS691="","",_tag_month_day!AS691/100)</f>
        <v/>
      </c>
      <c r="EY695" s="420" t="str">
        <f>IF(_tag_month_day!AT691="","",_tag_month_day!AT691/100)</f>
        <v/>
      </c>
      <c r="EZ695" s="420" t="str">
        <f>IF(_tag_month_day!AU691="","",_tag_month_day!AU691/100)</f>
        <v/>
      </c>
      <c r="FA695" s="420" t="str">
        <f>IF(_tag_month_day!AV691="","",_tag_month_day!AV691/100)</f>
        <v/>
      </c>
      <c r="FB695" s="420" t="str">
        <f>IF(_tag_month_day!AW691="","",_tag_month_day!AW691/100)</f>
        <v/>
      </c>
      <c r="FC695" s="420" t="str">
        <f>IF(_tag_month_day!AX691="","",_tag_month_day!AX691/100)</f>
        <v/>
      </c>
      <c r="FD695" s="510">
        <f t="shared" si="3934"/>
        <v>0.33</v>
      </c>
      <c r="FE695" s="510">
        <f t="shared" si="3935"/>
        <v>0.19</v>
      </c>
      <c r="FF695" s="510">
        <f t="shared" si="3936"/>
        <v>0.003</v>
      </c>
      <c r="FG695" s="510">
        <f t="shared" si="3937"/>
        <v>0</v>
      </c>
      <c r="FH695" s="603">
        <f t="shared" si="3938"/>
        <v>0.0001</v>
      </c>
      <c r="FI695" s="510">
        <f t="shared" ref="FI695:FR695" si="4192">FI694</f>
        <v>0.41</v>
      </c>
      <c r="FJ695" s="510">
        <f t="shared" si="4192"/>
        <v>0.11</v>
      </c>
      <c r="FK695" s="510">
        <f t="shared" si="4192"/>
        <v>0.015</v>
      </c>
      <c r="FL695" s="510">
        <f t="shared" si="4192"/>
        <v>0</v>
      </c>
      <c r="FM695" s="603">
        <f t="shared" si="4192"/>
        <v>0.0001</v>
      </c>
      <c r="FN695" s="510" t="str">
        <f>IF(_tag_month_day!AY691="","",_tag_month_day!AY691/100)</f>
        <v/>
      </c>
      <c r="FO695" s="510" t="str">
        <f>IF(_tag_month_day!AZ691="","",_tag_month_day!AZ691/100)</f>
        <v/>
      </c>
      <c r="FP695" s="510" t="str">
        <f>IF(_tag_month_day!BA691="","",_tag_month_day!BA691/100)</f>
        <v/>
      </c>
      <c r="FQ695" s="510" t="str">
        <f>IF(_tag_month_day!BB691="","",_tag_month_day!BB691/100)</f>
        <v/>
      </c>
      <c r="FR695" s="603" t="str">
        <f>IF(_tag_month_day!BC691="","",_tag_month_day!BC691/100)</f>
        <v/>
      </c>
      <c r="FS695" s="510" t="str">
        <f>IF(_tag_month_day!BD691="","",_tag_month_day!BD691/100)</f>
        <v/>
      </c>
      <c r="FT695" s="510" t="str">
        <f>IF(_tag_month_day!BE691="","",_tag_month_day!BE691/100)</f>
        <v/>
      </c>
      <c r="FU695" s="510" t="str">
        <f>IF(_tag_month_day!BF691="","",_tag_month_day!BF691/100)</f>
        <v/>
      </c>
      <c r="FV695" s="510" t="str">
        <f>IF(_tag_month_day!BG691="","",_tag_month_day!BG691/100)</f>
        <v/>
      </c>
      <c r="FW695" s="603" t="str">
        <f>IF(_tag_month_day!BH691="","",_tag_month_day!BH691/100)</f>
        <v/>
      </c>
      <c r="FX695" s="510" t="str">
        <f>IF(_tag_month_day!BI691="","",_tag_month_day!BI691/100)</f>
        <v/>
      </c>
      <c r="FY695" s="510" t="str">
        <f>IF(_tag_month_day!BJ691="","",_tag_month_day!BJ691/100)</f>
        <v/>
      </c>
      <c r="FZ695" s="605" t="str">
        <f>IF(_tag_month_day!BK691="","",_tag_month_day!BK691/100)</f>
        <v/>
      </c>
      <c r="GA695" s="510" t="str">
        <f>IF(_tag_month_day!BL691="","",_tag_month_day!BL691/100)</f>
        <v/>
      </c>
      <c r="GB695" s="603" t="str">
        <f>IF(_tag_month_day!BM691="","",_tag_month_day!BM691/100)</f>
        <v/>
      </c>
      <c r="GC695" s="420" t="str">
        <f>IF(_tag_month_day!BN691="","",_tag_month_day!BN691/100)</f>
        <v/>
      </c>
      <c r="GD695" s="420" t="str">
        <f>IF(_tag_month_day!BO691="","",_tag_month_day!BO691/100)</f>
        <v/>
      </c>
      <c r="GE695" s="420" t="str">
        <f>IF(_tag_month_day!BP691="","",_tag_month_day!BP691/100)</f>
        <v/>
      </c>
      <c r="GF695" s="420" t="str">
        <f>IF(_tag_month_day!BQ691="","",_tag_month_day!BQ691/100)</f>
        <v/>
      </c>
      <c r="GG695" s="420" t="str">
        <f>IF(_tag_month_day!BR691="","",_tag_month_day!BR691/100)</f>
        <v/>
      </c>
      <c r="GH695" s="420" t="str">
        <f>IF(_tag_month_day!BS691="","",_tag_month_day!BS691/100)</f>
        <v/>
      </c>
      <c r="GI695" s="603" t="str">
        <f>IF(_tag_month_day!BT691="","",_tag_month_day!BT691/100)</f>
        <v/>
      </c>
      <c r="GJ695" s="612" t="str">
        <f>IF(_tag_month_day!BU691="","",_tag_month_day!BU691/100)</f>
        <v/>
      </c>
      <c r="GK695" s="620" t="str">
        <f>IF(_tag_month_day!BV691="",IF(_rlcf_month_day!A$2="","",_rlcf_month_day!A$2/100),_tag_month_day!BV691/100)</f>
        <v/>
      </c>
      <c r="GL695" s="620" t="str">
        <f>IF(_tag_month_day!BW691="",IF(_rlcf_month_day!B$2="","",_rlcf_month_day!B$2/100),_tag_month_day!BW691/100)</f>
        <v/>
      </c>
      <c r="GM695" s="621" t="str">
        <f>IF(_tag_month_day!BX691="",IF(_rlcf_month_day!C$2="","",_rlcf_month_day!C$2/100),_tag_month_day!BX691/100)</f>
        <v/>
      </c>
      <c r="GN695" s="620" t="str">
        <f>IF(_tag_month_day!BV691="",IF(_rlcf_month_day!A$2="","",_rlcf_month_day!A$2/100),_tag_month_day!BV691/100)</f>
        <v/>
      </c>
      <c r="GO695" s="620" t="str">
        <f>IF(_tag_month_day!BW691="",IF(_rlcf_month_day!B$2="","",_rlcf_month_day!B$2/100),_tag_month_day!BW691/100)</f>
        <v/>
      </c>
      <c r="GP695" s="620" t="str">
        <f>IF(_tag_month_day!CD691="",IF(_rlcf_month_day!E$2="","",_rlcf_month_day!E$2/100),_tag_month_day!CD691/100)</f>
        <v/>
      </c>
      <c r="GQ695" s="620" t="str">
        <f>IF(_tag_month_day!CE691="",IF(_rlcf_month_day!F$2="","",_rlcf_month_day!F$2/100),_tag_month_day!CE691/100)</f>
        <v/>
      </c>
      <c r="GR695" s="621" t="str">
        <f>IF(_tag_month_day!CF691="",IF(_rlcf_month_day!G$2="","",_rlcf_month_day!G$2/100),_tag_month_day!CF691/100)</f>
        <v/>
      </c>
      <c r="GS695" s="626">
        <f t="shared" ref="GS695:HH695" si="4193">GS694</f>
        <v>0.953</v>
      </c>
      <c r="GT695" s="626">
        <f t="shared" si="4193"/>
        <v>0.55</v>
      </c>
      <c r="GU695" s="626">
        <f t="shared" si="4193"/>
        <v>0.55</v>
      </c>
      <c r="GV695" s="626">
        <f t="shared" si="4193"/>
        <v>0.55</v>
      </c>
      <c r="GW695" s="626">
        <f t="shared" si="4193"/>
        <v>0.5</v>
      </c>
      <c r="GX695" s="626">
        <f t="shared" si="4193"/>
        <v>0.935</v>
      </c>
      <c r="GY695" s="626">
        <f t="shared" si="4193"/>
        <v>0.15</v>
      </c>
      <c r="GZ695" s="626">
        <f t="shared" si="4193"/>
        <v>1</v>
      </c>
      <c r="HA695" s="632">
        <f t="shared" si="4193"/>
        <v>0.047</v>
      </c>
      <c r="HB695" s="632">
        <f t="shared" si="4193"/>
        <v>0.45</v>
      </c>
      <c r="HC695" s="632">
        <f t="shared" si="4193"/>
        <v>0.45</v>
      </c>
      <c r="HD695" s="632">
        <f t="shared" si="4193"/>
        <v>0.45</v>
      </c>
      <c r="HE695" s="632">
        <f t="shared" si="4193"/>
        <v>0.5</v>
      </c>
      <c r="HF695" s="632">
        <f t="shared" si="4193"/>
        <v>0.065</v>
      </c>
      <c r="HG695" s="632">
        <f t="shared" si="4193"/>
        <v>0.85</v>
      </c>
      <c r="HH695" s="632">
        <f t="shared" si="4193"/>
        <v>0</v>
      </c>
      <c r="HI695" s="68">
        <f t="shared" si="3910"/>
        <v>0</v>
      </c>
      <c r="HJ695" s="68" t="e">
        <f t="shared" si="3941"/>
        <v>#VALUE!</v>
      </c>
      <c r="HK695" s="202">
        <f t="shared" si="3942"/>
        <v>0.85</v>
      </c>
      <c r="HL695" s="464">
        <f t="shared" si="3943"/>
        <v>550000</v>
      </c>
      <c r="HM695" s="464">
        <f t="shared" si="3944"/>
        <v>480000</v>
      </c>
      <c r="HN695" s="192" t="e">
        <f t="shared" si="3911"/>
        <v>#VALUE!</v>
      </c>
      <c r="HO695" s="192" t="e">
        <f>HN695*HK695*$HO$2/HL695*1000000</f>
        <v>#VALUE!</v>
      </c>
      <c r="HP695" s="192" t="e">
        <f>HN695*HK695*$HP$2/HM695*1000000</f>
        <v>#VALUE!</v>
      </c>
    </row>
    <row r="696" customFormat="1" spans="1:224">
      <c r="A696" s="381">
        <v>691</v>
      </c>
      <c r="B696" s="54">
        <f ca="1" t="shared" si="3945"/>
        <v>43645</v>
      </c>
      <c r="C696" s="57">
        <f t="shared" si="3946"/>
        <v>0.0416666666666667</v>
      </c>
      <c r="D696" s="68" t="str">
        <f ca="1" t="shared" si="3912"/>
        <v>中班</v>
      </c>
      <c r="E696" s="68" t="str">
        <f ca="1" t="shared" si="3913"/>
        <v>乙</v>
      </c>
      <c r="F696" s="68">
        <f ca="1">SUMPRODUCT((成本日报!$A$3:$A$95=计划!B696)*(成本日报!$B$3:$B$95=计划!$D696),成本日报!$C$3:$C$95)</f>
        <v>2</v>
      </c>
      <c r="G696" s="382">
        <f ca="1" t="shared" si="3947"/>
        <v>43645.7499999983</v>
      </c>
      <c r="H696" s="382">
        <f ca="1" t="shared" si="3914"/>
        <v>43645.7569444428</v>
      </c>
      <c r="I696" s="382">
        <f ca="1" t="shared" si="3915"/>
        <v>43645.7624999983</v>
      </c>
      <c r="J696" s="382">
        <f ca="1" t="shared" si="3916"/>
        <v>43645.791666665</v>
      </c>
      <c r="K696" s="382">
        <f ca="1" t="shared" si="3917"/>
        <v>43645.854166665</v>
      </c>
      <c r="L696" s="382">
        <f ca="1" t="shared" si="3918"/>
        <v>43645.8749999983</v>
      </c>
      <c r="M696" s="398" t="str">
        <f>IF(_tag_month_day!A692="","",_tag_month_day!A692)</f>
        <v/>
      </c>
      <c r="N696" s="398" t="str">
        <f>IF(_tag_month_day!B692="","",_tag_month_day!B692)</f>
        <v/>
      </c>
      <c r="O696" s="399" t="e">
        <f t="shared" si="3919"/>
        <v>#VALUE!</v>
      </c>
      <c r="P696" s="398" t="str">
        <f>IF(_tag_month_day!C692="","",_tag_month_day!C692)</f>
        <v/>
      </c>
      <c r="Q696" s="398" t="str">
        <f>IF(_tag_month_day!D692="","",_tag_month_day!D692)</f>
        <v/>
      </c>
      <c r="R696" s="416">
        <f>IF(_tag_month_day!CB692="",R695,_tag_month_day!CB692/100)</f>
        <v>0.07</v>
      </c>
      <c r="S696" s="417" t="str">
        <f>IF(_tag_month_day!E692="","",_tag_month_day!E692)</f>
        <v/>
      </c>
      <c r="T696" s="417" t="str">
        <f>IF(_tag_month_day!F692="","",_tag_month_day!F692)</f>
        <v/>
      </c>
      <c r="U696" s="418" t="e">
        <f t="shared" si="3873"/>
        <v>#VALUE!</v>
      </c>
      <c r="V696" s="53" t="e">
        <f t="shared" si="3874"/>
        <v>#VALUE!</v>
      </c>
      <c r="W696" s="419" t="str">
        <f>IF(_jhy_month_day!A692="","",_jhy_month_day!A692)</f>
        <v/>
      </c>
      <c r="X696" s="420" t="str">
        <f>IF(_jhy_month_day!B692="","",_jhy_month_day!B692/100)</f>
        <v/>
      </c>
      <c r="Y696" s="420" t="str">
        <f>IF(_jhy_month_day!C692="","",_jhy_month_day!C692/100)</f>
        <v/>
      </c>
      <c r="Z696" s="439">
        <f t="shared" si="3963"/>
        <v>173</v>
      </c>
      <c r="AA696" s="440" t="str">
        <f>IF(_tag_month_day!G692="","",_tag_month_day!G692/100)</f>
        <v/>
      </c>
      <c r="AB696" s="440" t="str">
        <f>IF(_tag_month_day!H692="","",_tag_month_day!H692/100)</f>
        <v/>
      </c>
      <c r="AC696" s="193">
        <f t="shared" si="3920"/>
        <v>1.59963432013121</v>
      </c>
      <c r="AD696" s="441" t="str">
        <f t="shared" si="3921"/>
        <v/>
      </c>
      <c r="AE696" s="442" t="str">
        <f t="shared" si="3922"/>
        <v/>
      </c>
      <c r="AF696" s="443">
        <v>1</v>
      </c>
      <c r="AG696" s="68" t="str">
        <f>IF(_duihao_month_day!A692="","",_duihao_month_day!A692)</f>
        <v/>
      </c>
      <c r="AH696" s="463">
        <f>IF(_gyk_month_day!B692="",AH695,_gyk_month_day!B692)</f>
        <v>820</v>
      </c>
      <c r="AI696" s="464"/>
      <c r="AJ696" s="68" t="str">
        <f>IF(_tag_month_day!I692="","",_tag_month_day!I692)</f>
        <v/>
      </c>
      <c r="AK696" s="465" t="str">
        <f>IF(_tzyy_month_day!A692="","",_tzyy_month_day!A692)</f>
        <v/>
      </c>
      <c r="AL696" s="465" t="str">
        <f>IF(_tzyy_month_day!B692="","",_tzyy_month_day!B692)</f>
        <v/>
      </c>
      <c r="AM696" s="465" t="str">
        <f>IF(_tzyy_month_day!C692="","",_tzyy_month_day!C692)</f>
        <v/>
      </c>
      <c r="AN696" s="466" t="str">
        <f>IF(_tag_month_day!CG692="","",_tag_month_day!CG692)</f>
        <v/>
      </c>
      <c r="AO696" s="466" t="str">
        <f>IF(_tag_month_day!CH692="","",_tag_month_day!CH692)</f>
        <v/>
      </c>
      <c r="AP696" s="486" t="e">
        <f t="shared" si="3923"/>
        <v>#VALUE!</v>
      </c>
      <c r="AQ696" s="487" t="str">
        <f>IF(_tag_month_day!J692="","",_tag_month_day!J692/100)</f>
        <v/>
      </c>
      <c r="AR696" s="488">
        <f t="shared" si="3924"/>
        <v>1.3</v>
      </c>
      <c r="AS696" s="489" t="e">
        <f t="shared" si="3875"/>
        <v>#VALUE!</v>
      </c>
      <c r="AT696" s="489">
        <f t="shared" si="3925"/>
        <v>0</v>
      </c>
      <c r="AU696" s="490" t="str">
        <f>IF(_tag_month_day!K692="","",_tag_month_day!K692)</f>
        <v/>
      </c>
      <c r="AV696" s="491" t="str">
        <f>IF(_tag_month_day!L692="","",_tag_month_day!L692/100)</f>
        <v/>
      </c>
      <c r="AW696" s="420">
        <f t="shared" si="3847"/>
        <v>0</v>
      </c>
      <c r="AX696" s="420">
        <f t="shared" si="3926"/>
        <v>0</v>
      </c>
      <c r="AY696" s="420" t="str">
        <f>IF(_tag_month_day!M692="","",_tag_month_day!M692/100)</f>
        <v/>
      </c>
      <c r="AZ696" s="420" t="str">
        <f>IF(_tag_month_day!N692="","",_tag_month_day!N692/100)</f>
        <v/>
      </c>
      <c r="BA696" s="420" t="str">
        <f>IF(_tag_month_day!O692="","",_tag_month_day!O692/100)</f>
        <v/>
      </c>
      <c r="BB696" s="496" t="str">
        <f>IF(_tag_month_day!P692="","",_tag_month_day!P692/100)</f>
        <v/>
      </c>
      <c r="BC696" s="496">
        <f t="shared" si="3927"/>
        <v>0</v>
      </c>
      <c r="BD696" s="496" t="str">
        <f>IF(_tag_month_day!Q692="","",_tag_month_day!Q692/100)</f>
        <v/>
      </c>
      <c r="BE696" s="510" t="str">
        <f>IF(_tag_month_day!R692="","",_tag_month_day!R692/100)</f>
        <v/>
      </c>
      <c r="BF696" s="413" t="str">
        <f>IF(_tag_month_day!CC692="","",_tag_month_day!CC692/100)</f>
        <v/>
      </c>
      <c r="BG696" s="511" t="e">
        <f t="shared" si="3876"/>
        <v>#VALUE!</v>
      </c>
      <c r="BH696" s="198">
        <f t="shared" si="3877"/>
        <v>0</v>
      </c>
      <c r="BI696" s="512" t="e">
        <f>IF(CX696=0,BI695,(DK696*查询!$R$5+DL696*查询!$Q$5+DM696*查询!$N$5+DN696*查询!$O$5+DO696*查询!$P$5)*AF696/CX696)</f>
        <v>#VALUE!</v>
      </c>
      <c r="BJ696" s="512" t="e">
        <f>IF(CX696=0,BJ695,(DP696*查询!$S$5+DQ696*查询!$T$5+DR696*查询!$U$5)*AF696/CX696)</f>
        <v>#VALUE!</v>
      </c>
      <c r="BK696" s="512">
        <f t="shared" si="3928"/>
        <v>1</v>
      </c>
      <c r="BL696" s="513" t="str">
        <f>IF(_cfyc_month_day!A692="","",_cfyc_month_day!A692)</f>
        <v/>
      </c>
      <c r="BM696" s="513" t="str">
        <f>IF(_cfyc_month_day!B692="","",_cfyc_month_day!B692)</f>
        <v/>
      </c>
      <c r="BN696" s="513" t="str">
        <f>IF(_cfyc_month_day!C692="","",_cfyc_month_day!C692)</f>
        <v/>
      </c>
      <c r="BO696" s="522" t="str">
        <f>IF(_cfyc_month_day!D692="","",_cfyc_month_day!D692)</f>
        <v/>
      </c>
      <c r="BP696" s="522" t="str">
        <f>IF(_cfyc_month_day!E692="","",_cfyc_month_day!E692)</f>
        <v/>
      </c>
      <c r="BQ696" s="522" t="str">
        <f>IF(_cfyc_month_day!F692="","",_cfyc_month_day!F692)</f>
        <v/>
      </c>
      <c r="BR696" s="513" t="str">
        <f>IF(_tag_month_day!T692="","",_tag_month_day!T692)</f>
        <v/>
      </c>
      <c r="BS696" s="513" t="str">
        <f>IF(_tag_month_day!U692="","",_tag_month_day!U692)</f>
        <v/>
      </c>
      <c r="BT696" s="523" t="str">
        <f t="shared" si="3929"/>
        <v/>
      </c>
      <c r="BU696" s="223" t="str">
        <f>IF(_tag_month_day!V692="","",_tag_month_day!V692)</f>
        <v/>
      </c>
      <c r="BV696" s="206" t="str">
        <f>IF(_tag_month_day!W692="","",_tag_month_day!W692)</f>
        <v/>
      </c>
      <c r="BW696" s="540" t="str">
        <f>IF(_tag_month_day!X692="","",_tag_month_day!X692)</f>
        <v/>
      </c>
      <c r="BX696" s="540" t="str">
        <f>IF(_tag_month_day!Y692="","",_tag_month_day!Y692)</f>
        <v/>
      </c>
      <c r="BY696" s="541">
        <f ca="1" t="shared" si="3930"/>
        <v>43645.8749999983</v>
      </c>
      <c r="BZ696" s="542"/>
      <c r="CA696" s="562" t="str">
        <f>IF(_jhy2_month_day!A692="","",_jhy2_month_day!A692)</f>
        <v/>
      </c>
      <c r="CB696" s="464" t="str">
        <f>IF(_jhy2_month_day!B692="","",_jhy2_month_day!B692)</f>
        <v/>
      </c>
      <c r="CC696" s="464" t="str">
        <f>IF(_jhy2_month_day!C692="","",_jhy2_month_day!C692)</f>
        <v/>
      </c>
      <c r="CD696" s="464" t="str">
        <f>IF(_jhy2_month_day!D692="","",_jhy2_month_day!D692)</f>
        <v/>
      </c>
      <c r="CE696" s="464" t="str">
        <f>IF(_jhy2_month_day!E692="","",_jhy2_month_day!E692)</f>
        <v/>
      </c>
      <c r="CF696" s="464" t="str">
        <f>IF(_jhy2_month_day!F692="","",_jhy2_month_day!F692)</f>
        <v/>
      </c>
      <c r="CG696" s="464" t="str">
        <f>IF(_jhy2_month_day!G692="","",_jhy2_month_day!G692)</f>
        <v/>
      </c>
      <c r="CH696" s="464" t="str">
        <f>IF(_jhy2_month_day!H692="","",_jhy2_month_day!H692)</f>
        <v/>
      </c>
      <c r="CI696" s="464" t="str">
        <f>IF(_jhy2_month_day!I692="","",_jhy2_month_day!I692)</f>
        <v/>
      </c>
      <c r="CJ696" s="464" t="str">
        <f>IF(_jhy2_month_day!J692="","",_jhy2_month_day!J692)</f>
        <v/>
      </c>
      <c r="CK696" s="464" t="str">
        <f>IF(_jhy2_month_day!K692="","",_jhy2_month_day!K692)</f>
        <v/>
      </c>
      <c r="CL696" s="562" t="str">
        <f>IF(_jhy2_month_day!L692="","",_jhy2_month_day!L692)</f>
        <v/>
      </c>
      <c r="CM696" s="562" t="str">
        <f>IF(_jhy2_month_day!M692="","",_jhy2_month_day!M692)</f>
        <v/>
      </c>
      <c r="CN696" s="562" t="str">
        <f>IF(_jhy2_month_day!N692="","",_jhy2_month_day!N692)</f>
        <v/>
      </c>
      <c r="CO696" s="562" t="str">
        <f>IF(_jhy2_month_day!O692="","",_jhy2_month_day!O692)</f>
        <v/>
      </c>
      <c r="CP696" s="562" t="str">
        <f>IF(_jhy2_month_day!P692="","",_jhy2_month_day!P692)</f>
        <v/>
      </c>
      <c r="CQ696" s="562" t="str">
        <f>IF(_jhy2_month_day!Q692="","",_jhy2_month_day!Q692)</f>
        <v/>
      </c>
      <c r="CR696" s="563" t="str">
        <f>IF(_jhy2_month_day!R692="","",_jhy2_month_day!R692)</f>
        <v/>
      </c>
      <c r="CS696" s="576" t="str">
        <f>IF(_jhy2_month_day!S692="","",_jhy2_month_day!S692)</f>
        <v/>
      </c>
      <c r="CT696" s="562" t="str">
        <f>IF(_jhy2_month_day!T692="","",_jhy2_month_day!T692)</f>
        <v/>
      </c>
      <c r="CU696" s="577" t="e">
        <f t="shared" si="3878"/>
        <v>#VALUE!</v>
      </c>
      <c r="CV696" s="198" t="e">
        <f t="shared" si="3879"/>
        <v>#VALUE!</v>
      </c>
      <c r="CW696" s="192" t="e">
        <f t="shared" si="3880"/>
        <v>#VALUE!</v>
      </c>
      <c r="CX696" s="192" t="e">
        <f t="shared" si="3881"/>
        <v>#VALUE!</v>
      </c>
      <c r="CY696" s="202" t="e">
        <f t="shared" si="3882"/>
        <v>#VALUE!</v>
      </c>
      <c r="CZ696" s="192" t="e">
        <f t="shared" ref="CZ696:DI696" si="4194">$AJ696*EF696</f>
        <v>#VALUE!</v>
      </c>
      <c r="DA696" s="192" t="e">
        <f t="shared" si="4194"/>
        <v>#VALUE!</v>
      </c>
      <c r="DB696" s="192" t="e">
        <f t="shared" si="4194"/>
        <v>#VALUE!</v>
      </c>
      <c r="DC696" s="192" t="e">
        <f t="shared" si="4194"/>
        <v>#VALUE!</v>
      </c>
      <c r="DD696" s="192" t="e">
        <f t="shared" si="4194"/>
        <v>#VALUE!</v>
      </c>
      <c r="DE696" s="192" t="e">
        <f t="shared" si="4194"/>
        <v>#VALUE!</v>
      </c>
      <c r="DF696" s="192" t="e">
        <f t="shared" si="4194"/>
        <v>#VALUE!</v>
      </c>
      <c r="DG696" s="192" t="e">
        <f t="shared" si="4194"/>
        <v>#VALUE!</v>
      </c>
      <c r="DH696" s="192" t="e">
        <f t="shared" si="4194"/>
        <v>#VALUE!</v>
      </c>
      <c r="DI696" s="192" t="e">
        <f t="shared" si="4194"/>
        <v>#VALUE!</v>
      </c>
      <c r="DJ696" s="192" t="e">
        <f t="shared" si="3884"/>
        <v>#VALUE!</v>
      </c>
      <c r="DK696" s="192" t="e">
        <f t="shared" si="3885"/>
        <v>#VALUE!</v>
      </c>
      <c r="DL696" s="192" t="e">
        <f t="shared" si="3886"/>
        <v>#VALUE!</v>
      </c>
      <c r="DM696" s="192" t="e">
        <f t="shared" si="3887"/>
        <v>#VALUE!</v>
      </c>
      <c r="DN696" s="192" t="e">
        <f t="shared" si="3888"/>
        <v>#VALUE!</v>
      </c>
      <c r="DO696" s="192" t="e">
        <f t="shared" si="3889"/>
        <v>#VALUE!</v>
      </c>
      <c r="DP696" s="192" t="e">
        <f t="shared" si="3890"/>
        <v>#VALUE!</v>
      </c>
      <c r="DQ696" s="192" t="e">
        <f t="shared" si="3891"/>
        <v>#VALUE!</v>
      </c>
      <c r="DR696" s="192" t="e">
        <f t="shared" si="3892"/>
        <v>#VALUE!</v>
      </c>
      <c r="DS696" s="192" t="e">
        <f t="shared" si="3893"/>
        <v>#VALUE!</v>
      </c>
      <c r="DT696" s="192" t="e">
        <f t="shared" si="3894"/>
        <v>#VALUE!</v>
      </c>
      <c r="DU696" s="192" t="e">
        <f t="shared" si="3895"/>
        <v>#VALUE!</v>
      </c>
      <c r="DV696" s="198" t="e">
        <f t="shared" si="3896"/>
        <v>#VALUE!</v>
      </c>
      <c r="DW696" s="198" t="e">
        <f t="shared" si="3897"/>
        <v>#DIV/0!</v>
      </c>
      <c r="DX696" s="198" t="e">
        <f t="shared" si="3898"/>
        <v>#DIV/0!</v>
      </c>
      <c r="DY696" s="198" t="e">
        <f t="shared" si="3899"/>
        <v>#VALUE!</v>
      </c>
      <c r="DZ696" s="198" t="e">
        <f t="shared" si="3900"/>
        <v>#VALUE!</v>
      </c>
      <c r="EA696" s="198" t="e">
        <f t="shared" si="3901"/>
        <v>#VALUE!</v>
      </c>
      <c r="EB696" s="198" t="e">
        <f t="shared" si="3902"/>
        <v>#VALUE!</v>
      </c>
      <c r="EC696" s="198" t="e">
        <f t="shared" si="3903"/>
        <v>#DIV/0!</v>
      </c>
      <c r="ED696" s="198" t="e">
        <f t="shared" si="3904"/>
        <v>#VALUE!</v>
      </c>
      <c r="EE696" s="198" t="e">
        <f t="shared" si="3905"/>
        <v>#VALUE!</v>
      </c>
      <c r="EF696" s="198" t="e">
        <f t="shared" ref="EF696:EO696" si="4195">DV696/SUM($DV696:$EE696)</f>
        <v>#VALUE!</v>
      </c>
      <c r="EG696" s="198" t="e">
        <f t="shared" si="4195"/>
        <v>#DIV/0!</v>
      </c>
      <c r="EH696" s="198" t="e">
        <f t="shared" si="4195"/>
        <v>#DIV/0!</v>
      </c>
      <c r="EI696" s="198" t="e">
        <f t="shared" si="4195"/>
        <v>#VALUE!</v>
      </c>
      <c r="EJ696" s="198" t="e">
        <f t="shared" si="4195"/>
        <v>#VALUE!</v>
      </c>
      <c r="EK696" s="198" t="e">
        <f t="shared" si="4195"/>
        <v>#VALUE!</v>
      </c>
      <c r="EL696" s="198" t="e">
        <f t="shared" si="4195"/>
        <v>#VALUE!</v>
      </c>
      <c r="EM696" s="198" t="e">
        <f t="shared" si="4195"/>
        <v>#DIV/0!</v>
      </c>
      <c r="EN696" s="198" t="e">
        <f t="shared" si="4195"/>
        <v>#VALUE!</v>
      </c>
      <c r="EO696" s="198" t="e">
        <f t="shared" si="4195"/>
        <v>#VALUE!</v>
      </c>
      <c r="EP696" s="511">
        <f t="shared" ref="EP696:EW696" si="4196">EP695</f>
        <v>0.08</v>
      </c>
      <c r="EQ696" s="511">
        <f t="shared" si="4196"/>
        <v>0.015</v>
      </c>
      <c r="ER696" s="511">
        <f t="shared" si="4196"/>
        <v>0.015</v>
      </c>
      <c r="ES696" s="511">
        <f t="shared" si="4196"/>
        <v>0.015</v>
      </c>
      <c r="ET696" s="511">
        <f t="shared" si="4196"/>
        <v>0.015</v>
      </c>
      <c r="EU696" s="511">
        <f t="shared" si="4196"/>
        <v>0.09</v>
      </c>
      <c r="EV696" s="511">
        <f t="shared" si="4196"/>
        <v>0.09</v>
      </c>
      <c r="EW696" s="511">
        <f t="shared" si="4196"/>
        <v>0.09</v>
      </c>
      <c r="EX696" s="420" t="str">
        <f>IF(_tag_month_day!AS692="","",_tag_month_day!AS692/100)</f>
        <v/>
      </c>
      <c r="EY696" s="420" t="str">
        <f>IF(_tag_month_day!AT692="","",_tag_month_day!AT692/100)</f>
        <v/>
      </c>
      <c r="EZ696" s="420" t="str">
        <f>IF(_tag_month_day!AU692="","",_tag_month_day!AU692/100)</f>
        <v/>
      </c>
      <c r="FA696" s="420" t="str">
        <f>IF(_tag_month_day!AV692="","",_tag_month_day!AV692/100)</f>
        <v/>
      </c>
      <c r="FB696" s="420" t="str">
        <f>IF(_tag_month_day!AW692="","",_tag_month_day!AW692/100)</f>
        <v/>
      </c>
      <c r="FC696" s="420" t="str">
        <f>IF(_tag_month_day!AX692="","",_tag_month_day!AX692/100)</f>
        <v/>
      </c>
      <c r="FD696" s="510">
        <f t="shared" si="3934"/>
        <v>0.33</v>
      </c>
      <c r="FE696" s="510">
        <f t="shared" si="3935"/>
        <v>0.19</v>
      </c>
      <c r="FF696" s="510">
        <f t="shared" si="3936"/>
        <v>0.003</v>
      </c>
      <c r="FG696" s="510">
        <f t="shared" si="3937"/>
        <v>0</v>
      </c>
      <c r="FH696" s="603">
        <f t="shared" si="3938"/>
        <v>0.0001</v>
      </c>
      <c r="FI696" s="510">
        <f t="shared" ref="FI696:FR696" si="4197">FI695</f>
        <v>0.41</v>
      </c>
      <c r="FJ696" s="510">
        <f t="shared" si="4197"/>
        <v>0.11</v>
      </c>
      <c r="FK696" s="510">
        <f t="shared" si="4197"/>
        <v>0.015</v>
      </c>
      <c r="FL696" s="510">
        <f t="shared" si="4197"/>
        <v>0</v>
      </c>
      <c r="FM696" s="603">
        <f t="shared" si="4197"/>
        <v>0.0001</v>
      </c>
      <c r="FN696" s="510" t="str">
        <f>IF(_tag_month_day!AY692="","",_tag_month_day!AY692/100)</f>
        <v/>
      </c>
      <c r="FO696" s="510" t="str">
        <f>IF(_tag_month_day!AZ692="","",_tag_month_day!AZ692/100)</f>
        <v/>
      </c>
      <c r="FP696" s="510" t="str">
        <f>IF(_tag_month_day!BA692="","",_tag_month_day!BA692/100)</f>
        <v/>
      </c>
      <c r="FQ696" s="510" t="str">
        <f>IF(_tag_month_day!BB692="","",_tag_month_day!BB692/100)</f>
        <v/>
      </c>
      <c r="FR696" s="603" t="str">
        <f>IF(_tag_month_day!BC692="","",_tag_month_day!BC692/100)</f>
        <v/>
      </c>
      <c r="FS696" s="510" t="str">
        <f>IF(_tag_month_day!BD692="","",_tag_month_day!BD692/100)</f>
        <v/>
      </c>
      <c r="FT696" s="510" t="str">
        <f>IF(_tag_month_day!BE692="","",_tag_month_day!BE692/100)</f>
        <v/>
      </c>
      <c r="FU696" s="510" t="str">
        <f>IF(_tag_month_day!BF692="","",_tag_month_day!BF692/100)</f>
        <v/>
      </c>
      <c r="FV696" s="510" t="str">
        <f>IF(_tag_month_day!BG692="","",_tag_month_day!BG692/100)</f>
        <v/>
      </c>
      <c r="FW696" s="603" t="str">
        <f>IF(_tag_month_day!BH692="","",_tag_month_day!BH692/100)</f>
        <v/>
      </c>
      <c r="FX696" s="510" t="str">
        <f>IF(_tag_month_day!BI692="","",_tag_month_day!BI692/100)</f>
        <v/>
      </c>
      <c r="FY696" s="510" t="str">
        <f>IF(_tag_month_day!BJ692="","",_tag_month_day!BJ692/100)</f>
        <v/>
      </c>
      <c r="FZ696" s="605" t="str">
        <f>IF(_tag_month_day!BK692="","",_tag_month_day!BK692/100)</f>
        <v/>
      </c>
      <c r="GA696" s="510" t="str">
        <f>IF(_tag_month_day!BL692="","",_tag_month_day!BL692/100)</f>
        <v/>
      </c>
      <c r="GB696" s="603" t="str">
        <f>IF(_tag_month_day!BM692="","",_tag_month_day!BM692/100)</f>
        <v/>
      </c>
      <c r="GC696" s="420" t="str">
        <f>IF(_tag_month_day!BN692="","",_tag_month_day!BN692/100)</f>
        <v/>
      </c>
      <c r="GD696" s="420" t="str">
        <f>IF(_tag_month_day!BO692="","",_tag_month_day!BO692/100)</f>
        <v/>
      </c>
      <c r="GE696" s="420" t="str">
        <f>IF(_tag_month_day!BP692="","",_tag_month_day!BP692/100)</f>
        <v/>
      </c>
      <c r="GF696" s="420" t="str">
        <f>IF(_tag_month_day!BQ692="","",_tag_month_day!BQ692/100)</f>
        <v/>
      </c>
      <c r="GG696" s="420" t="str">
        <f>IF(_tag_month_day!BR692="","",_tag_month_day!BR692/100)</f>
        <v/>
      </c>
      <c r="GH696" s="420" t="str">
        <f>IF(_tag_month_day!BS692="","",_tag_month_day!BS692/100)</f>
        <v/>
      </c>
      <c r="GI696" s="603" t="str">
        <f>IF(_tag_month_day!BT692="","",_tag_month_day!BT692/100)</f>
        <v/>
      </c>
      <c r="GJ696" s="612" t="str">
        <f>IF(_tag_month_day!BU692="","",_tag_month_day!BU692/100)</f>
        <v/>
      </c>
      <c r="GK696" s="620" t="str">
        <f>IF(_tag_month_day!BV692="",IF(_rlcf_month_day!A$2="","",_rlcf_month_day!A$2/100),_tag_month_day!BV692/100)</f>
        <v/>
      </c>
      <c r="GL696" s="620" t="str">
        <f>IF(_tag_month_day!BW692="",IF(_rlcf_month_day!B$2="","",_rlcf_month_day!B$2/100),_tag_month_day!BW692/100)</f>
        <v/>
      </c>
      <c r="GM696" s="621" t="str">
        <f>IF(_tag_month_day!BX692="",IF(_rlcf_month_day!C$2="","",_rlcf_month_day!C$2/100),_tag_month_day!BX692/100)</f>
        <v/>
      </c>
      <c r="GN696" s="620" t="str">
        <f>IF(_tag_month_day!BV692="",IF(_rlcf_month_day!A$2="","",_rlcf_month_day!A$2/100),_tag_month_day!BV692/100)</f>
        <v/>
      </c>
      <c r="GO696" s="620" t="str">
        <f>IF(_tag_month_day!BW692="",IF(_rlcf_month_day!B$2="","",_rlcf_month_day!B$2/100),_tag_month_day!BW692/100)</f>
        <v/>
      </c>
      <c r="GP696" s="620" t="str">
        <f>IF(_tag_month_day!CD692="",IF(_rlcf_month_day!E$2="","",_rlcf_month_day!E$2/100),_tag_month_day!CD692/100)</f>
        <v/>
      </c>
      <c r="GQ696" s="620" t="str">
        <f>IF(_tag_month_day!CE692="",IF(_rlcf_month_day!F$2="","",_rlcf_month_day!F$2/100),_tag_month_day!CE692/100)</f>
        <v/>
      </c>
      <c r="GR696" s="621" t="str">
        <f>IF(_tag_month_day!CF692="",IF(_rlcf_month_day!G$2="","",_rlcf_month_day!G$2/100),_tag_month_day!CF692/100)</f>
        <v/>
      </c>
      <c r="GS696" s="626">
        <f t="shared" ref="GS696:HH696" si="4198">GS695</f>
        <v>0.953</v>
      </c>
      <c r="GT696" s="626">
        <f t="shared" si="4198"/>
        <v>0.55</v>
      </c>
      <c r="GU696" s="626">
        <f t="shared" si="4198"/>
        <v>0.55</v>
      </c>
      <c r="GV696" s="626">
        <f t="shared" si="4198"/>
        <v>0.55</v>
      </c>
      <c r="GW696" s="626">
        <f t="shared" si="4198"/>
        <v>0.5</v>
      </c>
      <c r="GX696" s="626">
        <f t="shared" si="4198"/>
        <v>0.935</v>
      </c>
      <c r="GY696" s="626">
        <f t="shared" si="4198"/>
        <v>0.15</v>
      </c>
      <c r="GZ696" s="626">
        <f t="shared" si="4198"/>
        <v>1</v>
      </c>
      <c r="HA696" s="632">
        <f t="shared" si="4198"/>
        <v>0.047</v>
      </c>
      <c r="HB696" s="632">
        <f t="shared" si="4198"/>
        <v>0.45</v>
      </c>
      <c r="HC696" s="632">
        <f t="shared" si="4198"/>
        <v>0.45</v>
      </c>
      <c r="HD696" s="632">
        <f t="shared" si="4198"/>
        <v>0.45</v>
      </c>
      <c r="HE696" s="632">
        <f t="shared" si="4198"/>
        <v>0.5</v>
      </c>
      <c r="HF696" s="632">
        <f t="shared" si="4198"/>
        <v>0.065</v>
      </c>
      <c r="HG696" s="632">
        <f t="shared" si="4198"/>
        <v>0.85</v>
      </c>
      <c r="HH696" s="632">
        <f t="shared" si="4198"/>
        <v>0</v>
      </c>
      <c r="HI696" s="68">
        <f t="shared" si="3910"/>
        <v>0</v>
      </c>
      <c r="HJ696" s="68" t="e">
        <f t="shared" si="3941"/>
        <v>#VALUE!</v>
      </c>
      <c r="HK696" s="202">
        <f t="shared" si="3942"/>
        <v>0.85</v>
      </c>
      <c r="HL696" s="464">
        <f t="shared" si="3943"/>
        <v>550000</v>
      </c>
      <c r="HM696" s="464">
        <f t="shared" si="3944"/>
        <v>480000</v>
      </c>
      <c r="HN696" s="192" t="e">
        <f t="shared" si="3911"/>
        <v>#VALUE!</v>
      </c>
      <c r="HO696" s="192" t="e">
        <f>HN696*HK696*$HO$2/HL696*1000000</f>
        <v>#VALUE!</v>
      </c>
      <c r="HP696" s="192" t="e">
        <f>HN696*HK696*$HP$2/HM696*1000000</f>
        <v>#VALUE!</v>
      </c>
    </row>
    <row r="697" customFormat="1" spans="1:224">
      <c r="A697" s="381">
        <v>692</v>
      </c>
      <c r="B697" s="54">
        <f ca="1" t="shared" si="3945"/>
        <v>43645</v>
      </c>
      <c r="C697" s="57">
        <f t="shared" si="3946"/>
        <v>0.0416666666666667</v>
      </c>
      <c r="D697" s="68" t="str">
        <f ca="1" t="shared" si="3912"/>
        <v>中班</v>
      </c>
      <c r="E697" s="68" t="str">
        <f ca="1" t="shared" si="3913"/>
        <v>乙</v>
      </c>
      <c r="F697" s="68">
        <f ca="1">SUMPRODUCT((成本日报!$A$3:$A$95=计划!B697)*(成本日报!$B$3:$B$95=计划!$D697),成本日报!$C$3:$C$95)</f>
        <v>2</v>
      </c>
      <c r="G697" s="382">
        <f ca="1" t="shared" si="3947"/>
        <v>43645.791666665</v>
      </c>
      <c r="H697" s="382">
        <f ca="1" t="shared" si="3914"/>
        <v>43645.7986111094</v>
      </c>
      <c r="I697" s="382">
        <f ca="1" t="shared" si="3915"/>
        <v>43645.804166665</v>
      </c>
      <c r="J697" s="382">
        <f ca="1" t="shared" si="3916"/>
        <v>43645.8333333317</v>
      </c>
      <c r="K697" s="382">
        <f ca="1" t="shared" si="3917"/>
        <v>43645.8958333317</v>
      </c>
      <c r="L697" s="382">
        <f ca="1" t="shared" si="3918"/>
        <v>43645.916666665</v>
      </c>
      <c r="M697" s="398" t="str">
        <f>IF(_tag_month_day!A693="","",_tag_month_day!A693)</f>
        <v/>
      </c>
      <c r="N697" s="398" t="str">
        <f>IF(_tag_month_day!B693="","",_tag_month_day!B693)</f>
        <v/>
      </c>
      <c r="O697" s="399" t="e">
        <f t="shared" si="3919"/>
        <v>#VALUE!</v>
      </c>
      <c r="P697" s="398" t="str">
        <f>IF(_tag_month_day!C693="","",_tag_month_day!C693)</f>
        <v/>
      </c>
      <c r="Q697" s="398" t="str">
        <f>IF(_tag_month_day!D693="","",_tag_month_day!D693)</f>
        <v/>
      </c>
      <c r="R697" s="416">
        <f>IF(_tag_month_day!CB693="",R696,_tag_month_day!CB693/100)</f>
        <v>0.07</v>
      </c>
      <c r="S697" s="417" t="str">
        <f>IF(_tag_month_day!E693="","",_tag_month_day!E693)</f>
        <v/>
      </c>
      <c r="T697" s="417" t="str">
        <f>IF(_tag_month_day!F693="","",_tag_month_day!F693)</f>
        <v/>
      </c>
      <c r="U697" s="418" t="e">
        <f t="shared" si="3873"/>
        <v>#VALUE!</v>
      </c>
      <c r="V697" s="53" t="e">
        <f t="shared" si="3874"/>
        <v>#VALUE!</v>
      </c>
      <c r="W697" s="419" t="str">
        <f>IF(_jhy_month_day!A693="","",_jhy_month_day!A693)</f>
        <v/>
      </c>
      <c r="X697" s="420" t="str">
        <f>IF(_jhy_month_day!B693="","",_jhy_month_day!B693/100)</f>
        <v/>
      </c>
      <c r="Y697" s="420" t="str">
        <f>IF(_jhy_month_day!C693="","",_jhy_month_day!C693/100)</f>
        <v/>
      </c>
      <c r="Z697" s="439">
        <f t="shared" si="3963"/>
        <v>173</v>
      </c>
      <c r="AA697" s="440" t="str">
        <f>IF(_tag_month_day!G693="","",_tag_month_day!G693/100)</f>
        <v/>
      </c>
      <c r="AB697" s="440" t="str">
        <f>IF(_tag_month_day!H693="","",_tag_month_day!H693/100)</f>
        <v/>
      </c>
      <c r="AC697" s="193">
        <f t="shared" si="3920"/>
        <v>1.59963432013121</v>
      </c>
      <c r="AD697" s="441" t="str">
        <f t="shared" si="3921"/>
        <v/>
      </c>
      <c r="AE697" s="442" t="str">
        <f t="shared" si="3922"/>
        <v/>
      </c>
      <c r="AF697" s="443">
        <v>1</v>
      </c>
      <c r="AG697" s="68" t="str">
        <f>IF(_duihao_month_day!A693="","",_duihao_month_day!A693)</f>
        <v/>
      </c>
      <c r="AH697" s="463">
        <f>IF(_gyk_month_day!B693="",AH696,_gyk_month_day!B693)</f>
        <v>820</v>
      </c>
      <c r="AI697" s="464"/>
      <c r="AJ697" s="68" t="str">
        <f>IF(_tag_month_day!I693="","",_tag_month_day!I693)</f>
        <v/>
      </c>
      <c r="AK697" s="465" t="str">
        <f>IF(_tzyy_month_day!A693="","",_tzyy_month_day!A693)</f>
        <v/>
      </c>
      <c r="AL697" s="465" t="str">
        <f>IF(_tzyy_month_day!B693="","",_tzyy_month_day!B693)</f>
        <v/>
      </c>
      <c r="AM697" s="465" t="str">
        <f>IF(_tzyy_month_day!C693="","",_tzyy_month_day!C693)</f>
        <v/>
      </c>
      <c r="AN697" s="466" t="str">
        <f>IF(_tag_month_day!CG693="","",_tag_month_day!CG693)</f>
        <v/>
      </c>
      <c r="AO697" s="466" t="str">
        <f>IF(_tag_month_day!CH693="","",_tag_month_day!CH693)</f>
        <v/>
      </c>
      <c r="AP697" s="486" t="e">
        <f t="shared" si="3923"/>
        <v>#VALUE!</v>
      </c>
      <c r="AQ697" s="487" t="str">
        <f>IF(_tag_month_day!J693="","",_tag_month_day!J693/100)</f>
        <v/>
      </c>
      <c r="AR697" s="488">
        <f t="shared" si="3924"/>
        <v>1.3</v>
      </c>
      <c r="AS697" s="489" t="e">
        <f t="shared" si="3875"/>
        <v>#VALUE!</v>
      </c>
      <c r="AT697" s="489">
        <f t="shared" si="3925"/>
        <v>0</v>
      </c>
      <c r="AU697" s="490" t="str">
        <f>IF(_tag_month_day!K693="","",_tag_month_day!K693)</f>
        <v/>
      </c>
      <c r="AV697" s="491" t="str">
        <f>IF(_tag_month_day!L693="","",_tag_month_day!L693/100)</f>
        <v/>
      </c>
      <c r="AW697" s="420">
        <f t="shared" si="3847"/>
        <v>0</v>
      </c>
      <c r="AX697" s="420">
        <f t="shared" si="3926"/>
        <v>0</v>
      </c>
      <c r="AY697" s="420" t="str">
        <f>IF(_tag_month_day!M693="","",_tag_month_day!M693/100)</f>
        <v/>
      </c>
      <c r="AZ697" s="420" t="str">
        <f>IF(_tag_month_day!N693="","",_tag_month_day!N693/100)</f>
        <v/>
      </c>
      <c r="BA697" s="420" t="str">
        <f>IF(_tag_month_day!O693="","",_tag_month_day!O693/100)</f>
        <v/>
      </c>
      <c r="BB697" s="496" t="str">
        <f>IF(_tag_month_day!P693="","",_tag_month_day!P693/100)</f>
        <v/>
      </c>
      <c r="BC697" s="496">
        <f t="shared" si="3927"/>
        <v>0</v>
      </c>
      <c r="BD697" s="496" t="str">
        <f>IF(_tag_month_day!Q693="","",_tag_month_day!Q693/100)</f>
        <v/>
      </c>
      <c r="BE697" s="510" t="str">
        <f>IF(_tag_month_day!R693="","",_tag_month_day!R693/100)</f>
        <v/>
      </c>
      <c r="BF697" s="413" t="str">
        <f>IF(_tag_month_day!CC693="","",_tag_month_day!CC693/100)</f>
        <v/>
      </c>
      <c r="BG697" s="511" t="e">
        <f t="shared" si="3876"/>
        <v>#VALUE!</v>
      </c>
      <c r="BH697" s="198">
        <f t="shared" si="3877"/>
        <v>0</v>
      </c>
      <c r="BI697" s="512" t="e">
        <f>IF(CX697=0,BI696,(DK697*查询!$R$5+DL697*查询!$Q$5+DM697*查询!$N$5+DN697*查询!$O$5+DO697*查询!$P$5)*AF697/CX697)</f>
        <v>#VALUE!</v>
      </c>
      <c r="BJ697" s="512" t="e">
        <f>IF(CX697=0,BJ696,(DP697*查询!$S$5+DQ697*查询!$T$5+DR697*查询!$U$5)*AF697/CX697)</f>
        <v>#VALUE!</v>
      </c>
      <c r="BK697" s="512">
        <f t="shared" si="3928"/>
        <v>1</v>
      </c>
      <c r="BL697" s="513" t="str">
        <f>IF(_cfyc_month_day!A693="","",_cfyc_month_day!A693)</f>
        <v/>
      </c>
      <c r="BM697" s="513" t="str">
        <f>IF(_cfyc_month_day!B693="","",_cfyc_month_day!B693)</f>
        <v/>
      </c>
      <c r="BN697" s="513" t="str">
        <f>IF(_cfyc_month_day!C693="","",_cfyc_month_day!C693)</f>
        <v/>
      </c>
      <c r="BO697" s="522" t="str">
        <f>IF(_cfyc_month_day!D693="","",_cfyc_month_day!D693)</f>
        <v/>
      </c>
      <c r="BP697" s="522" t="str">
        <f>IF(_cfyc_month_day!E693="","",_cfyc_month_day!E693)</f>
        <v/>
      </c>
      <c r="BQ697" s="522" t="str">
        <f>IF(_cfyc_month_day!F693="","",_cfyc_month_day!F693)</f>
        <v/>
      </c>
      <c r="BR697" s="513" t="str">
        <f>IF(_tag_month_day!T693="","",_tag_month_day!T693)</f>
        <v/>
      </c>
      <c r="BS697" s="513" t="str">
        <f>IF(_tag_month_day!U693="","",_tag_month_day!U693)</f>
        <v/>
      </c>
      <c r="BT697" s="523" t="str">
        <f t="shared" si="3929"/>
        <v/>
      </c>
      <c r="BU697" s="223" t="str">
        <f>IF(_tag_month_day!V693="","",_tag_month_day!V693)</f>
        <v/>
      </c>
      <c r="BV697" s="206" t="str">
        <f>IF(_tag_month_day!W693="","",_tag_month_day!W693)</f>
        <v/>
      </c>
      <c r="BW697" s="540" t="str">
        <f>IF(_tag_month_day!X693="","",_tag_month_day!X693)</f>
        <v/>
      </c>
      <c r="BX697" s="540" t="str">
        <f>IF(_tag_month_day!Y693="","",_tag_month_day!Y693)</f>
        <v/>
      </c>
      <c r="BY697" s="541">
        <f ca="1" t="shared" si="3930"/>
        <v>43645.916666665</v>
      </c>
      <c r="BZ697" s="542"/>
      <c r="CA697" s="562" t="str">
        <f>IF(_jhy2_month_day!A693="","",_jhy2_month_day!A693)</f>
        <v/>
      </c>
      <c r="CB697" s="464" t="str">
        <f>IF(_jhy2_month_day!B693="","",_jhy2_month_day!B693)</f>
        <v/>
      </c>
      <c r="CC697" s="464" t="str">
        <f>IF(_jhy2_month_day!C693="","",_jhy2_month_day!C693)</f>
        <v/>
      </c>
      <c r="CD697" s="464" t="str">
        <f>IF(_jhy2_month_day!D693="","",_jhy2_month_day!D693)</f>
        <v/>
      </c>
      <c r="CE697" s="464" t="str">
        <f>IF(_jhy2_month_day!E693="","",_jhy2_month_day!E693)</f>
        <v/>
      </c>
      <c r="CF697" s="464" t="str">
        <f>IF(_jhy2_month_day!F693="","",_jhy2_month_day!F693)</f>
        <v/>
      </c>
      <c r="CG697" s="464" t="str">
        <f>IF(_jhy2_month_day!G693="","",_jhy2_month_day!G693)</f>
        <v/>
      </c>
      <c r="CH697" s="464" t="str">
        <f>IF(_jhy2_month_day!H693="","",_jhy2_month_day!H693)</f>
        <v/>
      </c>
      <c r="CI697" s="464" t="str">
        <f>IF(_jhy2_month_day!I693="","",_jhy2_month_day!I693)</f>
        <v/>
      </c>
      <c r="CJ697" s="464" t="str">
        <f>IF(_jhy2_month_day!J693="","",_jhy2_month_day!J693)</f>
        <v/>
      </c>
      <c r="CK697" s="464" t="str">
        <f>IF(_jhy2_month_day!K693="","",_jhy2_month_day!K693)</f>
        <v/>
      </c>
      <c r="CL697" s="562" t="str">
        <f>IF(_jhy2_month_day!L693="","",_jhy2_month_day!L693)</f>
        <v/>
      </c>
      <c r="CM697" s="562" t="str">
        <f>IF(_jhy2_month_day!M693="","",_jhy2_month_day!M693)</f>
        <v/>
      </c>
      <c r="CN697" s="562" t="str">
        <f>IF(_jhy2_month_day!N693="","",_jhy2_month_day!N693)</f>
        <v/>
      </c>
      <c r="CO697" s="562" t="str">
        <f>IF(_jhy2_month_day!O693="","",_jhy2_month_day!O693)</f>
        <v/>
      </c>
      <c r="CP697" s="562" t="str">
        <f>IF(_jhy2_month_day!P693="","",_jhy2_month_day!P693)</f>
        <v/>
      </c>
      <c r="CQ697" s="562" t="str">
        <f>IF(_jhy2_month_day!Q693="","",_jhy2_month_day!Q693)</f>
        <v/>
      </c>
      <c r="CR697" s="563" t="str">
        <f>IF(_jhy2_month_day!R693="","",_jhy2_month_day!R693)</f>
        <v/>
      </c>
      <c r="CS697" s="576" t="str">
        <f>IF(_jhy2_month_day!S693="","",_jhy2_month_day!S693)</f>
        <v/>
      </c>
      <c r="CT697" s="562" t="str">
        <f>IF(_jhy2_month_day!T693="","",_jhy2_month_day!T693)</f>
        <v/>
      </c>
      <c r="CU697" s="577" t="e">
        <f t="shared" si="3878"/>
        <v>#VALUE!</v>
      </c>
      <c r="CV697" s="198" t="e">
        <f t="shared" si="3879"/>
        <v>#VALUE!</v>
      </c>
      <c r="CW697" s="192" t="e">
        <f t="shared" si="3880"/>
        <v>#VALUE!</v>
      </c>
      <c r="CX697" s="192" t="e">
        <f t="shared" si="3881"/>
        <v>#VALUE!</v>
      </c>
      <c r="CY697" s="202" t="e">
        <f t="shared" si="3882"/>
        <v>#VALUE!</v>
      </c>
      <c r="CZ697" s="192" t="e">
        <f t="shared" ref="CZ697:DI697" si="4199">$AJ697*EF697</f>
        <v>#VALUE!</v>
      </c>
      <c r="DA697" s="192" t="e">
        <f t="shared" si="4199"/>
        <v>#VALUE!</v>
      </c>
      <c r="DB697" s="192" t="e">
        <f t="shared" si="4199"/>
        <v>#VALUE!</v>
      </c>
      <c r="DC697" s="192" t="e">
        <f t="shared" si="4199"/>
        <v>#VALUE!</v>
      </c>
      <c r="DD697" s="192" t="e">
        <f t="shared" si="4199"/>
        <v>#VALUE!</v>
      </c>
      <c r="DE697" s="192" t="e">
        <f t="shared" si="4199"/>
        <v>#VALUE!</v>
      </c>
      <c r="DF697" s="192" t="e">
        <f t="shared" si="4199"/>
        <v>#VALUE!</v>
      </c>
      <c r="DG697" s="192" t="e">
        <f t="shared" si="4199"/>
        <v>#VALUE!</v>
      </c>
      <c r="DH697" s="192" t="e">
        <f t="shared" si="4199"/>
        <v>#VALUE!</v>
      </c>
      <c r="DI697" s="192" t="e">
        <f t="shared" si="4199"/>
        <v>#VALUE!</v>
      </c>
      <c r="DJ697" s="192" t="e">
        <f t="shared" si="3884"/>
        <v>#VALUE!</v>
      </c>
      <c r="DK697" s="192" t="e">
        <f t="shared" si="3885"/>
        <v>#VALUE!</v>
      </c>
      <c r="DL697" s="192" t="e">
        <f t="shared" si="3886"/>
        <v>#VALUE!</v>
      </c>
      <c r="DM697" s="192" t="e">
        <f t="shared" si="3887"/>
        <v>#VALUE!</v>
      </c>
      <c r="DN697" s="192" t="e">
        <f t="shared" si="3888"/>
        <v>#VALUE!</v>
      </c>
      <c r="DO697" s="192" t="e">
        <f t="shared" si="3889"/>
        <v>#VALUE!</v>
      </c>
      <c r="DP697" s="192" t="e">
        <f t="shared" si="3890"/>
        <v>#VALUE!</v>
      </c>
      <c r="DQ697" s="192" t="e">
        <f t="shared" si="3891"/>
        <v>#VALUE!</v>
      </c>
      <c r="DR697" s="192" t="e">
        <f t="shared" si="3892"/>
        <v>#VALUE!</v>
      </c>
      <c r="DS697" s="192" t="e">
        <f t="shared" si="3893"/>
        <v>#VALUE!</v>
      </c>
      <c r="DT697" s="192" t="e">
        <f t="shared" si="3894"/>
        <v>#VALUE!</v>
      </c>
      <c r="DU697" s="192" t="e">
        <f t="shared" si="3895"/>
        <v>#VALUE!</v>
      </c>
      <c r="DV697" s="198" t="e">
        <f t="shared" si="3896"/>
        <v>#VALUE!</v>
      </c>
      <c r="DW697" s="198" t="e">
        <f t="shared" si="3897"/>
        <v>#DIV/0!</v>
      </c>
      <c r="DX697" s="198" t="e">
        <f t="shared" si="3898"/>
        <v>#DIV/0!</v>
      </c>
      <c r="DY697" s="198" t="e">
        <f t="shared" si="3899"/>
        <v>#VALUE!</v>
      </c>
      <c r="DZ697" s="198" t="e">
        <f t="shared" si="3900"/>
        <v>#VALUE!</v>
      </c>
      <c r="EA697" s="198" t="e">
        <f t="shared" si="3901"/>
        <v>#VALUE!</v>
      </c>
      <c r="EB697" s="198" t="e">
        <f t="shared" si="3902"/>
        <v>#VALUE!</v>
      </c>
      <c r="EC697" s="198" t="e">
        <f t="shared" si="3903"/>
        <v>#DIV/0!</v>
      </c>
      <c r="ED697" s="198" t="e">
        <f t="shared" si="3904"/>
        <v>#VALUE!</v>
      </c>
      <c r="EE697" s="198" t="e">
        <f t="shared" si="3905"/>
        <v>#VALUE!</v>
      </c>
      <c r="EF697" s="198" t="e">
        <f t="shared" ref="EF697:EO697" si="4200">DV697/SUM($DV697:$EE697)</f>
        <v>#VALUE!</v>
      </c>
      <c r="EG697" s="198" t="e">
        <f t="shared" si="4200"/>
        <v>#DIV/0!</v>
      </c>
      <c r="EH697" s="198" t="e">
        <f t="shared" si="4200"/>
        <v>#DIV/0!</v>
      </c>
      <c r="EI697" s="198" t="e">
        <f t="shared" si="4200"/>
        <v>#VALUE!</v>
      </c>
      <c r="EJ697" s="198" t="e">
        <f t="shared" si="4200"/>
        <v>#VALUE!</v>
      </c>
      <c r="EK697" s="198" t="e">
        <f t="shared" si="4200"/>
        <v>#VALUE!</v>
      </c>
      <c r="EL697" s="198" t="e">
        <f t="shared" si="4200"/>
        <v>#VALUE!</v>
      </c>
      <c r="EM697" s="198" t="e">
        <f t="shared" si="4200"/>
        <v>#DIV/0!</v>
      </c>
      <c r="EN697" s="198" t="e">
        <f t="shared" si="4200"/>
        <v>#VALUE!</v>
      </c>
      <c r="EO697" s="198" t="e">
        <f t="shared" si="4200"/>
        <v>#VALUE!</v>
      </c>
      <c r="EP697" s="511">
        <f t="shared" ref="EP697:EW697" si="4201">EP696</f>
        <v>0.08</v>
      </c>
      <c r="EQ697" s="511">
        <f t="shared" si="4201"/>
        <v>0.015</v>
      </c>
      <c r="ER697" s="511">
        <f t="shared" si="4201"/>
        <v>0.015</v>
      </c>
      <c r="ES697" s="511">
        <f t="shared" si="4201"/>
        <v>0.015</v>
      </c>
      <c r="ET697" s="511">
        <f t="shared" si="4201"/>
        <v>0.015</v>
      </c>
      <c r="EU697" s="511">
        <f t="shared" si="4201"/>
        <v>0.09</v>
      </c>
      <c r="EV697" s="511">
        <f t="shared" si="4201"/>
        <v>0.09</v>
      </c>
      <c r="EW697" s="511">
        <f t="shared" si="4201"/>
        <v>0.09</v>
      </c>
      <c r="EX697" s="420" t="str">
        <f>IF(_tag_month_day!AS693="","",_tag_month_day!AS693/100)</f>
        <v/>
      </c>
      <c r="EY697" s="420" t="str">
        <f>IF(_tag_month_day!AT693="","",_tag_month_day!AT693/100)</f>
        <v/>
      </c>
      <c r="EZ697" s="420" t="str">
        <f>IF(_tag_month_day!AU693="","",_tag_month_day!AU693/100)</f>
        <v/>
      </c>
      <c r="FA697" s="420" t="str">
        <f>IF(_tag_month_day!AV693="","",_tag_month_day!AV693/100)</f>
        <v/>
      </c>
      <c r="FB697" s="420" t="str">
        <f>IF(_tag_month_day!AW693="","",_tag_month_day!AW693/100)</f>
        <v/>
      </c>
      <c r="FC697" s="420" t="str">
        <f>IF(_tag_month_day!AX693="","",_tag_month_day!AX693/100)</f>
        <v/>
      </c>
      <c r="FD697" s="510">
        <f t="shared" si="3934"/>
        <v>0.33</v>
      </c>
      <c r="FE697" s="510">
        <f t="shared" si="3935"/>
        <v>0.19</v>
      </c>
      <c r="FF697" s="510">
        <f t="shared" si="3936"/>
        <v>0.003</v>
      </c>
      <c r="FG697" s="510">
        <f t="shared" si="3937"/>
        <v>0</v>
      </c>
      <c r="FH697" s="603">
        <f t="shared" si="3938"/>
        <v>0.0001</v>
      </c>
      <c r="FI697" s="510">
        <f t="shared" ref="FI697:FR697" si="4202">FI696</f>
        <v>0.41</v>
      </c>
      <c r="FJ697" s="510">
        <f t="shared" si="4202"/>
        <v>0.11</v>
      </c>
      <c r="FK697" s="510">
        <f t="shared" si="4202"/>
        <v>0.015</v>
      </c>
      <c r="FL697" s="510">
        <f t="shared" si="4202"/>
        <v>0</v>
      </c>
      <c r="FM697" s="603">
        <f t="shared" si="4202"/>
        <v>0.0001</v>
      </c>
      <c r="FN697" s="510" t="str">
        <f>IF(_tag_month_day!AY693="","",_tag_month_day!AY693/100)</f>
        <v/>
      </c>
      <c r="FO697" s="510" t="str">
        <f>IF(_tag_month_day!AZ693="","",_tag_month_day!AZ693/100)</f>
        <v/>
      </c>
      <c r="FP697" s="510" t="str">
        <f>IF(_tag_month_day!BA693="","",_tag_month_day!BA693/100)</f>
        <v/>
      </c>
      <c r="FQ697" s="510" t="str">
        <f>IF(_tag_month_day!BB693="","",_tag_month_day!BB693/100)</f>
        <v/>
      </c>
      <c r="FR697" s="603" t="str">
        <f>IF(_tag_month_day!BC693="","",_tag_month_day!BC693/100)</f>
        <v/>
      </c>
      <c r="FS697" s="510" t="str">
        <f>IF(_tag_month_day!BD693="","",_tag_month_day!BD693/100)</f>
        <v/>
      </c>
      <c r="FT697" s="510" t="str">
        <f>IF(_tag_month_day!BE693="","",_tag_month_day!BE693/100)</f>
        <v/>
      </c>
      <c r="FU697" s="510" t="str">
        <f>IF(_tag_month_day!BF693="","",_tag_month_day!BF693/100)</f>
        <v/>
      </c>
      <c r="FV697" s="510" t="str">
        <f>IF(_tag_month_day!BG693="","",_tag_month_day!BG693/100)</f>
        <v/>
      </c>
      <c r="FW697" s="603" t="str">
        <f>IF(_tag_month_day!BH693="","",_tag_month_day!BH693/100)</f>
        <v/>
      </c>
      <c r="FX697" s="510" t="str">
        <f>IF(_tag_month_day!BI693="","",_tag_month_day!BI693/100)</f>
        <v/>
      </c>
      <c r="FY697" s="510" t="str">
        <f>IF(_tag_month_day!BJ693="","",_tag_month_day!BJ693/100)</f>
        <v/>
      </c>
      <c r="FZ697" s="605" t="str">
        <f>IF(_tag_month_day!BK693="","",_tag_month_day!BK693/100)</f>
        <v/>
      </c>
      <c r="GA697" s="510" t="str">
        <f>IF(_tag_month_day!BL693="","",_tag_month_day!BL693/100)</f>
        <v/>
      </c>
      <c r="GB697" s="603" t="str">
        <f>IF(_tag_month_day!BM693="","",_tag_month_day!BM693/100)</f>
        <v/>
      </c>
      <c r="GC697" s="420" t="str">
        <f>IF(_tag_month_day!BN693="","",_tag_month_day!BN693/100)</f>
        <v/>
      </c>
      <c r="GD697" s="420" t="str">
        <f>IF(_tag_month_day!BO693="","",_tag_month_day!BO693/100)</f>
        <v/>
      </c>
      <c r="GE697" s="420" t="str">
        <f>IF(_tag_month_day!BP693="","",_tag_month_day!BP693/100)</f>
        <v/>
      </c>
      <c r="GF697" s="420" t="str">
        <f>IF(_tag_month_day!BQ693="","",_tag_month_day!BQ693/100)</f>
        <v/>
      </c>
      <c r="GG697" s="420" t="str">
        <f>IF(_tag_month_day!BR693="","",_tag_month_day!BR693/100)</f>
        <v/>
      </c>
      <c r="GH697" s="420" t="str">
        <f>IF(_tag_month_day!BS693="","",_tag_month_day!BS693/100)</f>
        <v/>
      </c>
      <c r="GI697" s="603" t="str">
        <f>IF(_tag_month_day!BT693="","",_tag_month_day!BT693/100)</f>
        <v/>
      </c>
      <c r="GJ697" s="612" t="str">
        <f>IF(_tag_month_day!BU693="","",_tag_month_day!BU693/100)</f>
        <v/>
      </c>
      <c r="GK697" s="620" t="str">
        <f>IF(_tag_month_day!BV693="",IF(_rlcf_month_day!A$2="","",_rlcf_month_day!A$2/100),_tag_month_day!BV693/100)</f>
        <v/>
      </c>
      <c r="GL697" s="620" t="str">
        <f>IF(_tag_month_day!BW693="",IF(_rlcf_month_day!B$2="","",_rlcf_month_day!B$2/100),_tag_month_day!BW693/100)</f>
        <v/>
      </c>
      <c r="GM697" s="621" t="str">
        <f>IF(_tag_month_day!BX693="",IF(_rlcf_month_day!C$2="","",_rlcf_month_day!C$2/100),_tag_month_day!BX693/100)</f>
        <v/>
      </c>
      <c r="GN697" s="620" t="str">
        <f>IF(_tag_month_day!BV693="",IF(_rlcf_month_day!A$2="","",_rlcf_month_day!A$2/100),_tag_month_day!BV693/100)</f>
        <v/>
      </c>
      <c r="GO697" s="620" t="str">
        <f>IF(_tag_month_day!BW693="",IF(_rlcf_month_day!B$2="","",_rlcf_month_day!B$2/100),_tag_month_day!BW693/100)</f>
        <v/>
      </c>
      <c r="GP697" s="620" t="str">
        <f>IF(_tag_month_day!CD693="",IF(_rlcf_month_day!E$2="","",_rlcf_month_day!E$2/100),_tag_month_day!CD693/100)</f>
        <v/>
      </c>
      <c r="GQ697" s="620" t="str">
        <f>IF(_tag_month_day!CE693="",IF(_rlcf_month_day!F$2="","",_rlcf_month_day!F$2/100),_tag_month_day!CE693/100)</f>
        <v/>
      </c>
      <c r="GR697" s="621" t="str">
        <f>IF(_tag_month_day!CF693="",IF(_rlcf_month_day!G$2="","",_rlcf_month_day!G$2/100),_tag_month_day!CF693/100)</f>
        <v/>
      </c>
      <c r="GS697" s="626">
        <f t="shared" ref="GS697:HH697" si="4203">GS696</f>
        <v>0.953</v>
      </c>
      <c r="GT697" s="626">
        <f t="shared" si="4203"/>
        <v>0.55</v>
      </c>
      <c r="GU697" s="626">
        <f t="shared" si="4203"/>
        <v>0.55</v>
      </c>
      <c r="GV697" s="626">
        <f t="shared" si="4203"/>
        <v>0.55</v>
      </c>
      <c r="GW697" s="626">
        <f t="shared" si="4203"/>
        <v>0.5</v>
      </c>
      <c r="GX697" s="626">
        <f t="shared" si="4203"/>
        <v>0.935</v>
      </c>
      <c r="GY697" s="626">
        <f t="shared" si="4203"/>
        <v>0.15</v>
      </c>
      <c r="GZ697" s="626">
        <f t="shared" si="4203"/>
        <v>1</v>
      </c>
      <c r="HA697" s="632">
        <f t="shared" si="4203"/>
        <v>0.047</v>
      </c>
      <c r="HB697" s="632">
        <f t="shared" si="4203"/>
        <v>0.45</v>
      </c>
      <c r="HC697" s="632">
        <f t="shared" si="4203"/>
        <v>0.45</v>
      </c>
      <c r="HD697" s="632">
        <f t="shared" si="4203"/>
        <v>0.45</v>
      </c>
      <c r="HE697" s="632">
        <f t="shared" si="4203"/>
        <v>0.5</v>
      </c>
      <c r="HF697" s="632">
        <f t="shared" si="4203"/>
        <v>0.065</v>
      </c>
      <c r="HG697" s="632">
        <f t="shared" si="4203"/>
        <v>0.85</v>
      </c>
      <c r="HH697" s="632">
        <f t="shared" si="4203"/>
        <v>0</v>
      </c>
      <c r="HI697" s="68">
        <f t="shared" si="3910"/>
        <v>0</v>
      </c>
      <c r="HJ697" s="68" t="e">
        <f t="shared" si="3941"/>
        <v>#VALUE!</v>
      </c>
      <c r="HK697" s="202">
        <f t="shared" si="3942"/>
        <v>0.85</v>
      </c>
      <c r="HL697" s="464">
        <f t="shared" si="3943"/>
        <v>550000</v>
      </c>
      <c r="HM697" s="464">
        <f t="shared" si="3944"/>
        <v>480000</v>
      </c>
      <c r="HN697" s="192" t="e">
        <f t="shared" si="3911"/>
        <v>#VALUE!</v>
      </c>
      <c r="HO697" s="192" t="e">
        <f>HN697*HK697*$HO$2/HL697*1000000</f>
        <v>#VALUE!</v>
      </c>
      <c r="HP697" s="192" t="e">
        <f>HN697*HK697*$HP$2/HM697*1000000</f>
        <v>#VALUE!</v>
      </c>
    </row>
    <row r="698" customFormat="1" spans="1:224">
      <c r="A698" s="381">
        <v>693</v>
      </c>
      <c r="B698" s="54">
        <f ca="1" t="shared" si="3945"/>
        <v>43645</v>
      </c>
      <c r="C698" s="57">
        <f t="shared" si="3946"/>
        <v>0.0416666666666667</v>
      </c>
      <c r="D698" s="68" t="str">
        <f ca="1" t="shared" si="3912"/>
        <v>中班</v>
      </c>
      <c r="E698" s="68" t="str">
        <f ca="1" t="shared" si="3913"/>
        <v>乙</v>
      </c>
      <c r="F698" s="68">
        <f ca="1">SUMPRODUCT((成本日报!$A$3:$A$95=计划!B698)*(成本日报!$B$3:$B$95=计划!$D698),成本日报!$C$3:$C$95)</f>
        <v>2</v>
      </c>
      <c r="G698" s="382">
        <f ca="1" t="shared" si="3947"/>
        <v>43645.8333333317</v>
      </c>
      <c r="H698" s="382">
        <f ca="1" t="shared" si="3914"/>
        <v>43645.8402777761</v>
      </c>
      <c r="I698" s="382">
        <f ca="1" t="shared" si="3915"/>
        <v>43645.8458333317</v>
      </c>
      <c r="J698" s="382">
        <f ca="1" t="shared" si="3916"/>
        <v>43645.8749999983</v>
      </c>
      <c r="K698" s="382">
        <f ca="1" t="shared" si="3917"/>
        <v>43645.9374999983</v>
      </c>
      <c r="L698" s="382">
        <f ca="1" t="shared" si="3918"/>
        <v>43645.9583333317</v>
      </c>
      <c r="M698" s="398" t="str">
        <f>IF(_tag_month_day!A694="","",_tag_month_day!A694)</f>
        <v/>
      </c>
      <c r="N698" s="398" t="str">
        <f>IF(_tag_month_day!B694="","",_tag_month_day!B694)</f>
        <v/>
      </c>
      <c r="O698" s="399" t="e">
        <f t="shared" si="3919"/>
        <v>#VALUE!</v>
      </c>
      <c r="P698" s="398" t="str">
        <f>IF(_tag_month_day!C694="","",_tag_month_day!C694)</f>
        <v/>
      </c>
      <c r="Q698" s="398" t="str">
        <f>IF(_tag_month_day!D694="","",_tag_month_day!D694)</f>
        <v/>
      </c>
      <c r="R698" s="416">
        <f>IF(_tag_month_day!CB694="",R697,_tag_month_day!CB694/100)</f>
        <v>0.07</v>
      </c>
      <c r="S698" s="417" t="str">
        <f>IF(_tag_month_day!E694="","",_tag_month_day!E694)</f>
        <v/>
      </c>
      <c r="T698" s="417" t="str">
        <f>IF(_tag_month_day!F694="","",_tag_month_day!F694)</f>
        <v/>
      </c>
      <c r="U698" s="418" t="e">
        <f t="shared" si="3873"/>
        <v>#VALUE!</v>
      </c>
      <c r="V698" s="53" t="e">
        <f t="shared" si="3874"/>
        <v>#VALUE!</v>
      </c>
      <c r="W698" s="419" t="str">
        <f>IF(_jhy_month_day!A694="","",_jhy_month_day!A694)</f>
        <v/>
      </c>
      <c r="X698" s="420" t="str">
        <f>IF(_jhy_month_day!B694="","",_jhy_month_day!B694/100)</f>
        <v/>
      </c>
      <c r="Y698" s="420" t="str">
        <f>IF(_jhy_month_day!C694="","",_jhy_month_day!C694/100)</f>
        <v/>
      </c>
      <c r="Z698" s="439">
        <f t="shared" si="3963"/>
        <v>174</v>
      </c>
      <c r="AA698" s="440" t="str">
        <f>IF(_tag_month_day!G694="","",_tag_month_day!G694/100)</f>
        <v/>
      </c>
      <c r="AB698" s="440" t="str">
        <f>IF(_tag_month_day!H694="","",_tag_month_day!H694/100)</f>
        <v/>
      </c>
      <c r="AC698" s="193">
        <f t="shared" si="3920"/>
        <v>1.59963432013121</v>
      </c>
      <c r="AD698" s="441" t="str">
        <f t="shared" si="3921"/>
        <v/>
      </c>
      <c r="AE698" s="442" t="str">
        <f t="shared" si="3922"/>
        <v/>
      </c>
      <c r="AF698" s="443">
        <v>1</v>
      </c>
      <c r="AG698" s="68" t="str">
        <f>IF(_duihao_month_day!A694="","",_duihao_month_day!A694)</f>
        <v/>
      </c>
      <c r="AH698" s="463">
        <f>IF(_gyk_month_day!B694="",AH697,_gyk_month_day!B694)</f>
        <v>820</v>
      </c>
      <c r="AI698" s="464"/>
      <c r="AJ698" s="68" t="str">
        <f>IF(_tag_month_day!I694="","",_tag_month_day!I694)</f>
        <v/>
      </c>
      <c r="AK698" s="465" t="str">
        <f>IF(_tzyy_month_day!A694="","",_tzyy_month_day!A694)</f>
        <v/>
      </c>
      <c r="AL698" s="465" t="str">
        <f>IF(_tzyy_month_day!B694="","",_tzyy_month_day!B694)</f>
        <v/>
      </c>
      <c r="AM698" s="465" t="str">
        <f>IF(_tzyy_month_day!C694="","",_tzyy_month_day!C694)</f>
        <v/>
      </c>
      <c r="AN698" s="466" t="str">
        <f>IF(_tag_month_day!CG694="","",_tag_month_day!CG694)</f>
        <v/>
      </c>
      <c r="AO698" s="466" t="str">
        <f>IF(_tag_month_day!CH694="","",_tag_month_day!CH694)</f>
        <v/>
      </c>
      <c r="AP698" s="486" t="e">
        <f t="shared" si="3923"/>
        <v>#VALUE!</v>
      </c>
      <c r="AQ698" s="487" t="str">
        <f>IF(_tag_month_day!J694="","",_tag_month_day!J694/100)</f>
        <v/>
      </c>
      <c r="AR698" s="488">
        <f t="shared" si="3924"/>
        <v>1.3</v>
      </c>
      <c r="AS698" s="489" t="e">
        <f t="shared" si="3875"/>
        <v>#VALUE!</v>
      </c>
      <c r="AT698" s="489">
        <f t="shared" si="3925"/>
        <v>0</v>
      </c>
      <c r="AU698" s="490" t="str">
        <f>IF(_tag_month_day!K694="","",_tag_month_day!K694)</f>
        <v/>
      </c>
      <c r="AV698" s="491" t="str">
        <f>IF(_tag_month_day!L694="","",_tag_month_day!L694/100)</f>
        <v/>
      </c>
      <c r="AW698" s="420">
        <f t="shared" si="3847"/>
        <v>0</v>
      </c>
      <c r="AX698" s="420">
        <f t="shared" si="3926"/>
        <v>0</v>
      </c>
      <c r="AY698" s="420" t="str">
        <f>IF(_tag_month_day!M694="","",_tag_month_day!M694/100)</f>
        <v/>
      </c>
      <c r="AZ698" s="420" t="str">
        <f>IF(_tag_month_day!N694="","",_tag_month_day!N694/100)</f>
        <v/>
      </c>
      <c r="BA698" s="420" t="str">
        <f>IF(_tag_month_day!O694="","",_tag_month_day!O694/100)</f>
        <v/>
      </c>
      <c r="BB698" s="496" t="str">
        <f>IF(_tag_month_day!P694="","",_tag_month_day!P694/100)</f>
        <v/>
      </c>
      <c r="BC698" s="496">
        <f t="shared" si="3927"/>
        <v>0</v>
      </c>
      <c r="BD698" s="496" t="str">
        <f>IF(_tag_month_day!Q694="","",_tag_month_day!Q694/100)</f>
        <v/>
      </c>
      <c r="BE698" s="510" t="str">
        <f>IF(_tag_month_day!R694="","",_tag_month_day!R694/100)</f>
        <v/>
      </c>
      <c r="BF698" s="413" t="str">
        <f>IF(_tag_month_day!CC694="","",_tag_month_day!CC694/100)</f>
        <v/>
      </c>
      <c r="BG698" s="511" t="e">
        <f t="shared" si="3876"/>
        <v>#VALUE!</v>
      </c>
      <c r="BH698" s="198">
        <f t="shared" si="3877"/>
        <v>0</v>
      </c>
      <c r="BI698" s="512" t="e">
        <f>IF(CX698=0,BI697,(DK698*查询!$R$5+DL698*查询!$Q$5+DM698*查询!$N$5+DN698*查询!$O$5+DO698*查询!$P$5)*AF698/CX698)</f>
        <v>#VALUE!</v>
      </c>
      <c r="BJ698" s="512" t="e">
        <f>IF(CX698=0,BJ697,(DP698*查询!$S$5+DQ698*查询!$T$5+DR698*查询!$U$5)*AF698/CX698)</f>
        <v>#VALUE!</v>
      </c>
      <c r="BK698" s="512">
        <f t="shared" si="3928"/>
        <v>1</v>
      </c>
      <c r="BL698" s="513" t="str">
        <f>IF(_cfyc_month_day!A694="","",_cfyc_month_day!A694)</f>
        <v/>
      </c>
      <c r="BM698" s="513" t="str">
        <f>IF(_cfyc_month_day!B694="","",_cfyc_month_day!B694)</f>
        <v/>
      </c>
      <c r="BN698" s="513" t="str">
        <f>IF(_cfyc_month_day!C694="","",_cfyc_month_day!C694)</f>
        <v/>
      </c>
      <c r="BO698" s="522" t="str">
        <f>IF(_cfyc_month_day!D694="","",_cfyc_month_day!D694)</f>
        <v/>
      </c>
      <c r="BP698" s="522" t="str">
        <f>IF(_cfyc_month_day!E694="","",_cfyc_month_day!E694)</f>
        <v/>
      </c>
      <c r="BQ698" s="522" t="str">
        <f>IF(_cfyc_month_day!F694="","",_cfyc_month_day!F694)</f>
        <v/>
      </c>
      <c r="BR698" s="513" t="str">
        <f>IF(_tag_month_day!T694="","",_tag_month_day!T694)</f>
        <v/>
      </c>
      <c r="BS698" s="513" t="str">
        <f>IF(_tag_month_day!U694="","",_tag_month_day!U694)</f>
        <v/>
      </c>
      <c r="BT698" s="523" t="str">
        <f t="shared" si="3929"/>
        <v/>
      </c>
      <c r="BU698" s="223" t="str">
        <f>IF(_tag_month_day!V694="","",_tag_month_day!V694)</f>
        <v/>
      </c>
      <c r="BV698" s="206" t="str">
        <f>IF(_tag_month_day!W694="","",_tag_month_day!W694)</f>
        <v/>
      </c>
      <c r="BW698" s="540" t="str">
        <f>IF(_tag_month_day!X694="","",_tag_month_day!X694)</f>
        <v/>
      </c>
      <c r="BX698" s="540" t="str">
        <f>IF(_tag_month_day!Y694="","",_tag_month_day!Y694)</f>
        <v/>
      </c>
      <c r="BY698" s="541">
        <f ca="1" t="shared" si="3930"/>
        <v>43645.9583333317</v>
      </c>
      <c r="BZ698" s="542"/>
      <c r="CA698" s="562" t="str">
        <f>IF(_jhy2_month_day!A694="","",_jhy2_month_day!A694)</f>
        <v/>
      </c>
      <c r="CB698" s="464" t="str">
        <f>IF(_jhy2_month_day!B694="","",_jhy2_month_day!B694)</f>
        <v/>
      </c>
      <c r="CC698" s="464" t="str">
        <f>IF(_jhy2_month_day!C694="","",_jhy2_month_day!C694)</f>
        <v/>
      </c>
      <c r="CD698" s="464" t="str">
        <f>IF(_jhy2_month_day!D694="","",_jhy2_month_day!D694)</f>
        <v/>
      </c>
      <c r="CE698" s="464" t="str">
        <f>IF(_jhy2_month_day!E694="","",_jhy2_month_day!E694)</f>
        <v/>
      </c>
      <c r="CF698" s="464" t="str">
        <f>IF(_jhy2_month_day!F694="","",_jhy2_month_day!F694)</f>
        <v/>
      </c>
      <c r="CG698" s="464" t="str">
        <f>IF(_jhy2_month_day!G694="","",_jhy2_month_day!G694)</f>
        <v/>
      </c>
      <c r="CH698" s="464" t="str">
        <f>IF(_jhy2_month_day!H694="","",_jhy2_month_day!H694)</f>
        <v/>
      </c>
      <c r="CI698" s="464" t="str">
        <f>IF(_jhy2_month_day!I694="","",_jhy2_month_day!I694)</f>
        <v/>
      </c>
      <c r="CJ698" s="464" t="str">
        <f>IF(_jhy2_month_day!J694="","",_jhy2_month_day!J694)</f>
        <v/>
      </c>
      <c r="CK698" s="464" t="str">
        <f>IF(_jhy2_month_day!K694="","",_jhy2_month_day!K694)</f>
        <v/>
      </c>
      <c r="CL698" s="562" t="str">
        <f>IF(_jhy2_month_day!L694="","",_jhy2_month_day!L694)</f>
        <v/>
      </c>
      <c r="CM698" s="562" t="str">
        <f>IF(_jhy2_month_day!M694="","",_jhy2_month_day!M694)</f>
        <v/>
      </c>
      <c r="CN698" s="562" t="str">
        <f>IF(_jhy2_month_day!N694="","",_jhy2_month_day!N694)</f>
        <v/>
      </c>
      <c r="CO698" s="562" t="str">
        <f>IF(_jhy2_month_day!O694="","",_jhy2_month_day!O694)</f>
        <v/>
      </c>
      <c r="CP698" s="562" t="str">
        <f>IF(_jhy2_month_day!P694="","",_jhy2_month_day!P694)</f>
        <v/>
      </c>
      <c r="CQ698" s="562" t="str">
        <f>IF(_jhy2_month_day!Q694="","",_jhy2_month_day!Q694)</f>
        <v/>
      </c>
      <c r="CR698" s="563" t="str">
        <f>IF(_jhy2_month_day!R694="","",_jhy2_month_day!R694)</f>
        <v/>
      </c>
      <c r="CS698" s="576" t="str">
        <f>IF(_jhy2_month_day!S694="","",_jhy2_month_day!S694)</f>
        <v/>
      </c>
      <c r="CT698" s="562" t="str">
        <f>IF(_jhy2_month_day!T694="","",_jhy2_month_day!T694)</f>
        <v/>
      </c>
      <c r="CU698" s="577" t="e">
        <f t="shared" si="3878"/>
        <v>#VALUE!</v>
      </c>
      <c r="CV698" s="198" t="e">
        <f t="shared" si="3879"/>
        <v>#VALUE!</v>
      </c>
      <c r="CW698" s="192" t="e">
        <f t="shared" si="3880"/>
        <v>#VALUE!</v>
      </c>
      <c r="CX698" s="192" t="e">
        <f t="shared" si="3881"/>
        <v>#VALUE!</v>
      </c>
      <c r="CY698" s="202" t="e">
        <f t="shared" si="3882"/>
        <v>#VALUE!</v>
      </c>
      <c r="CZ698" s="192" t="e">
        <f t="shared" ref="CZ698:DI698" si="4204">$AJ698*EF698</f>
        <v>#VALUE!</v>
      </c>
      <c r="DA698" s="192" t="e">
        <f t="shared" si="4204"/>
        <v>#VALUE!</v>
      </c>
      <c r="DB698" s="192" t="e">
        <f t="shared" si="4204"/>
        <v>#VALUE!</v>
      </c>
      <c r="DC698" s="192" t="e">
        <f t="shared" si="4204"/>
        <v>#VALUE!</v>
      </c>
      <c r="DD698" s="192" t="e">
        <f t="shared" si="4204"/>
        <v>#VALUE!</v>
      </c>
      <c r="DE698" s="192" t="e">
        <f t="shared" si="4204"/>
        <v>#VALUE!</v>
      </c>
      <c r="DF698" s="192" t="e">
        <f t="shared" si="4204"/>
        <v>#VALUE!</v>
      </c>
      <c r="DG698" s="192" t="e">
        <f t="shared" si="4204"/>
        <v>#VALUE!</v>
      </c>
      <c r="DH698" s="192" t="e">
        <f t="shared" si="4204"/>
        <v>#VALUE!</v>
      </c>
      <c r="DI698" s="192" t="e">
        <f t="shared" si="4204"/>
        <v>#VALUE!</v>
      </c>
      <c r="DJ698" s="192" t="e">
        <f t="shared" si="3884"/>
        <v>#VALUE!</v>
      </c>
      <c r="DK698" s="192" t="e">
        <f t="shared" si="3885"/>
        <v>#VALUE!</v>
      </c>
      <c r="DL698" s="192" t="e">
        <f t="shared" si="3886"/>
        <v>#VALUE!</v>
      </c>
      <c r="DM698" s="192" t="e">
        <f t="shared" si="3887"/>
        <v>#VALUE!</v>
      </c>
      <c r="DN698" s="192" t="e">
        <f t="shared" si="3888"/>
        <v>#VALUE!</v>
      </c>
      <c r="DO698" s="192" t="e">
        <f t="shared" si="3889"/>
        <v>#VALUE!</v>
      </c>
      <c r="DP698" s="192" t="e">
        <f t="shared" si="3890"/>
        <v>#VALUE!</v>
      </c>
      <c r="DQ698" s="192" t="e">
        <f t="shared" si="3891"/>
        <v>#VALUE!</v>
      </c>
      <c r="DR698" s="192" t="e">
        <f t="shared" si="3892"/>
        <v>#VALUE!</v>
      </c>
      <c r="DS698" s="192" t="e">
        <f t="shared" si="3893"/>
        <v>#VALUE!</v>
      </c>
      <c r="DT698" s="192" t="e">
        <f t="shared" si="3894"/>
        <v>#VALUE!</v>
      </c>
      <c r="DU698" s="192" t="e">
        <f t="shared" si="3895"/>
        <v>#VALUE!</v>
      </c>
      <c r="DV698" s="198" t="e">
        <f t="shared" si="3896"/>
        <v>#VALUE!</v>
      </c>
      <c r="DW698" s="198" t="e">
        <f t="shared" si="3897"/>
        <v>#DIV/0!</v>
      </c>
      <c r="DX698" s="198" t="e">
        <f t="shared" si="3898"/>
        <v>#DIV/0!</v>
      </c>
      <c r="DY698" s="198" t="e">
        <f t="shared" si="3899"/>
        <v>#VALUE!</v>
      </c>
      <c r="DZ698" s="198" t="e">
        <f t="shared" si="3900"/>
        <v>#VALUE!</v>
      </c>
      <c r="EA698" s="198" t="e">
        <f t="shared" si="3901"/>
        <v>#VALUE!</v>
      </c>
      <c r="EB698" s="198" t="e">
        <f t="shared" si="3902"/>
        <v>#VALUE!</v>
      </c>
      <c r="EC698" s="198" t="e">
        <f t="shared" si="3903"/>
        <v>#DIV/0!</v>
      </c>
      <c r="ED698" s="198" t="e">
        <f t="shared" si="3904"/>
        <v>#VALUE!</v>
      </c>
      <c r="EE698" s="198" t="e">
        <f t="shared" si="3905"/>
        <v>#VALUE!</v>
      </c>
      <c r="EF698" s="198" t="e">
        <f t="shared" ref="EF698:EO698" si="4205">DV698/SUM($DV698:$EE698)</f>
        <v>#VALUE!</v>
      </c>
      <c r="EG698" s="198" t="e">
        <f t="shared" si="4205"/>
        <v>#DIV/0!</v>
      </c>
      <c r="EH698" s="198" t="e">
        <f t="shared" si="4205"/>
        <v>#DIV/0!</v>
      </c>
      <c r="EI698" s="198" t="e">
        <f t="shared" si="4205"/>
        <v>#VALUE!</v>
      </c>
      <c r="EJ698" s="198" t="e">
        <f t="shared" si="4205"/>
        <v>#VALUE!</v>
      </c>
      <c r="EK698" s="198" t="e">
        <f t="shared" si="4205"/>
        <v>#VALUE!</v>
      </c>
      <c r="EL698" s="198" t="e">
        <f t="shared" si="4205"/>
        <v>#VALUE!</v>
      </c>
      <c r="EM698" s="198" t="e">
        <f t="shared" si="4205"/>
        <v>#DIV/0!</v>
      </c>
      <c r="EN698" s="198" t="e">
        <f t="shared" si="4205"/>
        <v>#VALUE!</v>
      </c>
      <c r="EO698" s="198" t="e">
        <f t="shared" si="4205"/>
        <v>#VALUE!</v>
      </c>
      <c r="EP698" s="511">
        <f t="shared" ref="EP698:EW698" si="4206">EP697</f>
        <v>0.08</v>
      </c>
      <c r="EQ698" s="511">
        <f t="shared" si="4206"/>
        <v>0.015</v>
      </c>
      <c r="ER698" s="511">
        <f t="shared" si="4206"/>
        <v>0.015</v>
      </c>
      <c r="ES698" s="511">
        <f t="shared" si="4206"/>
        <v>0.015</v>
      </c>
      <c r="ET698" s="511">
        <f t="shared" si="4206"/>
        <v>0.015</v>
      </c>
      <c r="EU698" s="511">
        <f t="shared" si="4206"/>
        <v>0.09</v>
      </c>
      <c r="EV698" s="511">
        <f t="shared" si="4206"/>
        <v>0.09</v>
      </c>
      <c r="EW698" s="511">
        <f t="shared" si="4206"/>
        <v>0.09</v>
      </c>
      <c r="EX698" s="420" t="str">
        <f>IF(_tag_month_day!AS694="","",_tag_month_day!AS694/100)</f>
        <v/>
      </c>
      <c r="EY698" s="420" t="str">
        <f>IF(_tag_month_day!AT694="","",_tag_month_day!AT694/100)</f>
        <v/>
      </c>
      <c r="EZ698" s="420" t="str">
        <f>IF(_tag_month_day!AU694="","",_tag_month_day!AU694/100)</f>
        <v/>
      </c>
      <c r="FA698" s="420" t="str">
        <f>IF(_tag_month_day!AV694="","",_tag_month_day!AV694/100)</f>
        <v/>
      </c>
      <c r="FB698" s="420" t="str">
        <f>IF(_tag_month_day!AW694="","",_tag_month_day!AW694/100)</f>
        <v/>
      </c>
      <c r="FC698" s="420" t="str">
        <f>IF(_tag_month_day!AX694="","",_tag_month_day!AX694/100)</f>
        <v/>
      </c>
      <c r="FD698" s="510">
        <f t="shared" si="3934"/>
        <v>0.33</v>
      </c>
      <c r="FE698" s="510">
        <f t="shared" si="3935"/>
        <v>0.19</v>
      </c>
      <c r="FF698" s="510">
        <f t="shared" si="3936"/>
        <v>0.003</v>
      </c>
      <c r="FG698" s="510">
        <f t="shared" si="3937"/>
        <v>0</v>
      </c>
      <c r="FH698" s="603">
        <f t="shared" si="3938"/>
        <v>0.0001</v>
      </c>
      <c r="FI698" s="510">
        <f t="shared" ref="FI698:FR698" si="4207">FI697</f>
        <v>0.41</v>
      </c>
      <c r="FJ698" s="510">
        <f t="shared" si="4207"/>
        <v>0.11</v>
      </c>
      <c r="FK698" s="510">
        <f t="shared" si="4207"/>
        <v>0.015</v>
      </c>
      <c r="FL698" s="510">
        <f t="shared" si="4207"/>
        <v>0</v>
      </c>
      <c r="FM698" s="603">
        <f t="shared" si="4207"/>
        <v>0.0001</v>
      </c>
      <c r="FN698" s="510" t="str">
        <f>IF(_tag_month_day!AY694="","",_tag_month_day!AY694/100)</f>
        <v/>
      </c>
      <c r="FO698" s="510" t="str">
        <f>IF(_tag_month_day!AZ694="","",_tag_month_day!AZ694/100)</f>
        <v/>
      </c>
      <c r="FP698" s="510" t="str">
        <f>IF(_tag_month_day!BA694="","",_tag_month_day!BA694/100)</f>
        <v/>
      </c>
      <c r="FQ698" s="510" t="str">
        <f>IF(_tag_month_day!BB694="","",_tag_month_day!BB694/100)</f>
        <v/>
      </c>
      <c r="FR698" s="603" t="str">
        <f>IF(_tag_month_day!BC694="","",_tag_month_day!BC694/100)</f>
        <v/>
      </c>
      <c r="FS698" s="510" t="str">
        <f>IF(_tag_month_day!BD694="","",_tag_month_day!BD694/100)</f>
        <v/>
      </c>
      <c r="FT698" s="510" t="str">
        <f>IF(_tag_month_day!BE694="","",_tag_month_day!BE694/100)</f>
        <v/>
      </c>
      <c r="FU698" s="510" t="str">
        <f>IF(_tag_month_day!BF694="","",_tag_month_day!BF694/100)</f>
        <v/>
      </c>
      <c r="FV698" s="510" t="str">
        <f>IF(_tag_month_day!BG694="","",_tag_month_day!BG694/100)</f>
        <v/>
      </c>
      <c r="FW698" s="603" t="str">
        <f>IF(_tag_month_day!BH694="","",_tag_month_day!BH694/100)</f>
        <v/>
      </c>
      <c r="FX698" s="510" t="str">
        <f>IF(_tag_month_day!BI694="","",_tag_month_day!BI694/100)</f>
        <v/>
      </c>
      <c r="FY698" s="510" t="str">
        <f>IF(_tag_month_day!BJ694="","",_tag_month_day!BJ694/100)</f>
        <v/>
      </c>
      <c r="FZ698" s="605" t="str">
        <f>IF(_tag_month_day!BK694="","",_tag_month_day!BK694/100)</f>
        <v/>
      </c>
      <c r="GA698" s="510" t="str">
        <f>IF(_tag_month_day!BL694="","",_tag_month_day!BL694/100)</f>
        <v/>
      </c>
      <c r="GB698" s="603" t="str">
        <f>IF(_tag_month_day!BM694="","",_tag_month_day!BM694/100)</f>
        <v/>
      </c>
      <c r="GC698" s="420" t="str">
        <f>IF(_tag_month_day!BN694="","",_tag_month_day!BN694/100)</f>
        <v/>
      </c>
      <c r="GD698" s="420" t="str">
        <f>IF(_tag_month_day!BO694="","",_tag_month_day!BO694/100)</f>
        <v/>
      </c>
      <c r="GE698" s="420" t="str">
        <f>IF(_tag_month_day!BP694="","",_tag_month_day!BP694/100)</f>
        <v/>
      </c>
      <c r="GF698" s="420" t="str">
        <f>IF(_tag_month_day!BQ694="","",_tag_month_day!BQ694/100)</f>
        <v/>
      </c>
      <c r="GG698" s="420" t="str">
        <f>IF(_tag_month_day!BR694="","",_tag_month_day!BR694/100)</f>
        <v/>
      </c>
      <c r="GH698" s="420" t="str">
        <f>IF(_tag_month_day!BS694="","",_tag_month_day!BS694/100)</f>
        <v/>
      </c>
      <c r="GI698" s="603" t="str">
        <f>IF(_tag_month_day!BT694="","",_tag_month_day!BT694/100)</f>
        <v/>
      </c>
      <c r="GJ698" s="612" t="str">
        <f>IF(_tag_month_day!BU694="","",_tag_month_day!BU694/100)</f>
        <v/>
      </c>
      <c r="GK698" s="620" t="str">
        <f>IF(_tag_month_day!BV694="",IF(_rlcf_month_day!A$2="","",_rlcf_month_day!A$2/100),_tag_month_day!BV694/100)</f>
        <v/>
      </c>
      <c r="GL698" s="620" t="str">
        <f>IF(_tag_month_day!BW694="",IF(_rlcf_month_day!B$2="","",_rlcf_month_day!B$2/100),_tag_month_day!BW694/100)</f>
        <v/>
      </c>
      <c r="GM698" s="621" t="str">
        <f>IF(_tag_month_day!BX694="",IF(_rlcf_month_day!C$2="","",_rlcf_month_day!C$2/100),_tag_month_day!BX694/100)</f>
        <v/>
      </c>
      <c r="GN698" s="620" t="str">
        <f>IF(_tag_month_day!BV694="",IF(_rlcf_month_day!A$2="","",_rlcf_month_day!A$2/100),_tag_month_day!BV694/100)</f>
        <v/>
      </c>
      <c r="GO698" s="620" t="str">
        <f>IF(_tag_month_day!BW694="",IF(_rlcf_month_day!B$2="","",_rlcf_month_day!B$2/100),_tag_month_day!BW694/100)</f>
        <v/>
      </c>
      <c r="GP698" s="620" t="str">
        <f>IF(_tag_month_day!CD694="",IF(_rlcf_month_day!E$2="","",_rlcf_month_day!E$2/100),_tag_month_day!CD694/100)</f>
        <v/>
      </c>
      <c r="GQ698" s="620" t="str">
        <f>IF(_tag_month_day!CE694="",IF(_rlcf_month_day!F$2="","",_rlcf_month_day!F$2/100),_tag_month_day!CE694/100)</f>
        <v/>
      </c>
      <c r="GR698" s="621" t="str">
        <f>IF(_tag_month_day!CF694="",IF(_rlcf_month_day!G$2="","",_rlcf_month_day!G$2/100),_tag_month_day!CF694/100)</f>
        <v/>
      </c>
      <c r="GS698" s="626">
        <f t="shared" ref="GS698:HH698" si="4208">GS697</f>
        <v>0.953</v>
      </c>
      <c r="GT698" s="626">
        <f t="shared" si="4208"/>
        <v>0.55</v>
      </c>
      <c r="GU698" s="626">
        <f t="shared" si="4208"/>
        <v>0.55</v>
      </c>
      <c r="GV698" s="626">
        <f t="shared" si="4208"/>
        <v>0.55</v>
      </c>
      <c r="GW698" s="626">
        <f t="shared" si="4208"/>
        <v>0.5</v>
      </c>
      <c r="GX698" s="626">
        <f t="shared" si="4208"/>
        <v>0.935</v>
      </c>
      <c r="GY698" s="626">
        <f t="shared" si="4208"/>
        <v>0.15</v>
      </c>
      <c r="GZ698" s="626">
        <f t="shared" si="4208"/>
        <v>1</v>
      </c>
      <c r="HA698" s="632">
        <f t="shared" si="4208"/>
        <v>0.047</v>
      </c>
      <c r="HB698" s="632">
        <f t="shared" si="4208"/>
        <v>0.45</v>
      </c>
      <c r="HC698" s="632">
        <f t="shared" si="4208"/>
        <v>0.45</v>
      </c>
      <c r="HD698" s="632">
        <f t="shared" si="4208"/>
        <v>0.45</v>
      </c>
      <c r="HE698" s="632">
        <f t="shared" si="4208"/>
        <v>0.5</v>
      </c>
      <c r="HF698" s="632">
        <f t="shared" si="4208"/>
        <v>0.065</v>
      </c>
      <c r="HG698" s="632">
        <f t="shared" si="4208"/>
        <v>0.85</v>
      </c>
      <c r="HH698" s="632">
        <f t="shared" si="4208"/>
        <v>0</v>
      </c>
      <c r="HI698" s="68">
        <f t="shared" si="3910"/>
        <v>0</v>
      </c>
      <c r="HJ698" s="68" t="e">
        <f t="shared" si="3941"/>
        <v>#VALUE!</v>
      </c>
      <c r="HK698" s="202">
        <f t="shared" si="3942"/>
        <v>0.85</v>
      </c>
      <c r="HL698" s="464">
        <f t="shared" si="3943"/>
        <v>550000</v>
      </c>
      <c r="HM698" s="464">
        <f t="shared" si="3944"/>
        <v>480000</v>
      </c>
      <c r="HN698" s="192" t="e">
        <f t="shared" si="3911"/>
        <v>#VALUE!</v>
      </c>
      <c r="HO698" s="192" t="e">
        <f>HN698*HK698*$HO$2/HL698*1000000</f>
        <v>#VALUE!</v>
      </c>
      <c r="HP698" s="192" t="e">
        <f>HN698*HK698*$HP$2/HM698*1000000</f>
        <v>#VALUE!</v>
      </c>
    </row>
    <row r="699" customFormat="1" spans="1:224">
      <c r="A699" s="381">
        <v>694</v>
      </c>
      <c r="B699" s="54">
        <f ca="1" t="shared" si="3945"/>
        <v>43645</v>
      </c>
      <c r="C699" s="57">
        <f t="shared" si="3946"/>
        <v>0.0416666666666667</v>
      </c>
      <c r="D699" s="68" t="str">
        <f ca="1" t="shared" si="3912"/>
        <v>中班</v>
      </c>
      <c r="E699" s="68" t="str">
        <f ca="1" t="shared" si="3913"/>
        <v>乙</v>
      </c>
      <c r="F699" s="68">
        <f ca="1">SUMPRODUCT((成本日报!$A$3:$A$95=计划!B699)*(成本日报!$B$3:$B$95=计划!$D699),成本日报!$C$3:$C$95)</f>
        <v>2</v>
      </c>
      <c r="G699" s="382">
        <f ca="1" t="shared" si="3947"/>
        <v>43645.8749999983</v>
      </c>
      <c r="H699" s="382">
        <f ca="1" t="shared" si="3914"/>
        <v>43645.8819444428</v>
      </c>
      <c r="I699" s="382">
        <f ca="1" t="shared" si="3915"/>
        <v>43645.8874999983</v>
      </c>
      <c r="J699" s="382">
        <f ca="1" t="shared" si="3916"/>
        <v>43645.916666665</v>
      </c>
      <c r="K699" s="382">
        <f ca="1" t="shared" si="3917"/>
        <v>43645.979166665</v>
      </c>
      <c r="L699" s="382">
        <f ca="1" t="shared" si="3918"/>
        <v>43645.9999999983</v>
      </c>
      <c r="M699" s="398" t="str">
        <f>IF(_tag_month_day!A695="","",_tag_month_day!A695)</f>
        <v/>
      </c>
      <c r="N699" s="398" t="str">
        <f>IF(_tag_month_day!B695="","",_tag_month_day!B695)</f>
        <v/>
      </c>
      <c r="O699" s="399" t="e">
        <f t="shared" si="3919"/>
        <v>#VALUE!</v>
      </c>
      <c r="P699" s="398" t="str">
        <f>IF(_tag_month_day!C695="","",_tag_month_day!C695)</f>
        <v/>
      </c>
      <c r="Q699" s="398" t="str">
        <f>IF(_tag_month_day!D695="","",_tag_month_day!D695)</f>
        <v/>
      </c>
      <c r="R699" s="416">
        <f>IF(_tag_month_day!CB695="",R698,_tag_month_day!CB695/100)</f>
        <v>0.07</v>
      </c>
      <c r="S699" s="417" t="str">
        <f>IF(_tag_month_day!E695="","",_tag_month_day!E695)</f>
        <v/>
      </c>
      <c r="T699" s="417" t="str">
        <f>IF(_tag_month_day!F695="","",_tag_month_day!F695)</f>
        <v/>
      </c>
      <c r="U699" s="418" t="e">
        <f t="shared" si="3873"/>
        <v>#VALUE!</v>
      </c>
      <c r="V699" s="53" t="e">
        <f t="shared" si="3874"/>
        <v>#VALUE!</v>
      </c>
      <c r="W699" s="419" t="str">
        <f>IF(_jhy_month_day!A695="","",_jhy_month_day!A695)</f>
        <v/>
      </c>
      <c r="X699" s="420" t="str">
        <f>IF(_jhy_month_day!B695="","",_jhy_month_day!B695/100)</f>
        <v/>
      </c>
      <c r="Y699" s="420" t="str">
        <f>IF(_jhy_month_day!C695="","",_jhy_month_day!C695/100)</f>
        <v/>
      </c>
      <c r="Z699" s="439">
        <f t="shared" si="3963"/>
        <v>174</v>
      </c>
      <c r="AA699" s="440" t="str">
        <f>IF(_tag_month_day!G695="","",_tag_month_day!G695/100)</f>
        <v/>
      </c>
      <c r="AB699" s="440" t="str">
        <f>IF(_tag_month_day!H695="","",_tag_month_day!H695/100)</f>
        <v/>
      </c>
      <c r="AC699" s="193">
        <f t="shared" si="3920"/>
        <v>1.59963432013121</v>
      </c>
      <c r="AD699" s="441" t="str">
        <f t="shared" si="3921"/>
        <v/>
      </c>
      <c r="AE699" s="442" t="str">
        <f t="shared" si="3922"/>
        <v/>
      </c>
      <c r="AF699" s="443">
        <v>1</v>
      </c>
      <c r="AG699" s="68" t="str">
        <f>IF(_duihao_month_day!A695="","",_duihao_month_day!A695)</f>
        <v/>
      </c>
      <c r="AH699" s="463">
        <f>IF(_gyk_month_day!B695="",AH698,_gyk_month_day!B695)</f>
        <v>820</v>
      </c>
      <c r="AI699" s="464"/>
      <c r="AJ699" s="68" t="str">
        <f>IF(_tag_month_day!I695="","",_tag_month_day!I695)</f>
        <v/>
      </c>
      <c r="AK699" s="465" t="str">
        <f>IF(_tzyy_month_day!A695="","",_tzyy_month_day!A695)</f>
        <v/>
      </c>
      <c r="AL699" s="465" t="str">
        <f>IF(_tzyy_month_day!B695="","",_tzyy_month_day!B695)</f>
        <v/>
      </c>
      <c r="AM699" s="465" t="str">
        <f>IF(_tzyy_month_day!C695="","",_tzyy_month_day!C695)</f>
        <v/>
      </c>
      <c r="AN699" s="466" t="str">
        <f>IF(_tag_month_day!CG695="","",_tag_month_day!CG695)</f>
        <v/>
      </c>
      <c r="AO699" s="466" t="str">
        <f>IF(_tag_month_day!CH695="","",_tag_month_day!CH695)</f>
        <v/>
      </c>
      <c r="AP699" s="486" t="e">
        <f t="shared" si="3923"/>
        <v>#VALUE!</v>
      </c>
      <c r="AQ699" s="487" t="str">
        <f>IF(_tag_month_day!J695="","",_tag_month_day!J695/100)</f>
        <v/>
      </c>
      <c r="AR699" s="488">
        <f t="shared" si="3924"/>
        <v>1.3</v>
      </c>
      <c r="AS699" s="489" t="e">
        <f t="shared" si="3875"/>
        <v>#VALUE!</v>
      </c>
      <c r="AT699" s="489">
        <f t="shared" si="3925"/>
        <v>0</v>
      </c>
      <c r="AU699" s="490" t="str">
        <f>IF(_tag_month_day!K695="","",_tag_month_day!K695)</f>
        <v/>
      </c>
      <c r="AV699" s="491" t="str">
        <f>IF(_tag_month_day!L695="","",_tag_month_day!L695/100)</f>
        <v/>
      </c>
      <c r="AW699" s="420">
        <f t="shared" si="3847"/>
        <v>0</v>
      </c>
      <c r="AX699" s="420">
        <f t="shared" si="3926"/>
        <v>0</v>
      </c>
      <c r="AY699" s="420" t="str">
        <f>IF(_tag_month_day!M695="","",_tag_month_day!M695/100)</f>
        <v/>
      </c>
      <c r="AZ699" s="420" t="str">
        <f>IF(_tag_month_day!N695="","",_tag_month_day!N695/100)</f>
        <v/>
      </c>
      <c r="BA699" s="420" t="str">
        <f>IF(_tag_month_day!O695="","",_tag_month_day!O695/100)</f>
        <v/>
      </c>
      <c r="BB699" s="496" t="str">
        <f>IF(_tag_month_day!P695="","",_tag_month_day!P695/100)</f>
        <v/>
      </c>
      <c r="BC699" s="496">
        <f t="shared" si="3927"/>
        <v>0</v>
      </c>
      <c r="BD699" s="496" t="str">
        <f>IF(_tag_month_day!Q695="","",_tag_month_day!Q695/100)</f>
        <v/>
      </c>
      <c r="BE699" s="510" t="str">
        <f>IF(_tag_month_day!R695="","",_tag_month_day!R695/100)</f>
        <v/>
      </c>
      <c r="BF699" s="413" t="str">
        <f>IF(_tag_month_day!CC695="","",_tag_month_day!CC695/100)</f>
        <v/>
      </c>
      <c r="BG699" s="511" t="e">
        <f t="shared" si="3876"/>
        <v>#VALUE!</v>
      </c>
      <c r="BH699" s="198">
        <f t="shared" si="3877"/>
        <v>0</v>
      </c>
      <c r="BI699" s="512" t="e">
        <f>IF(CX699=0,BI698,(DK699*查询!$R$5+DL699*查询!$Q$5+DM699*查询!$N$5+DN699*查询!$O$5+DO699*查询!$P$5)*AF699/CX699)</f>
        <v>#VALUE!</v>
      </c>
      <c r="BJ699" s="512" t="e">
        <f>IF(CX699=0,BJ698,(DP699*查询!$S$5+DQ699*查询!$T$5+DR699*查询!$U$5)*AF699/CX699)</f>
        <v>#VALUE!</v>
      </c>
      <c r="BK699" s="512">
        <f t="shared" si="3928"/>
        <v>1</v>
      </c>
      <c r="BL699" s="513" t="str">
        <f>IF(_cfyc_month_day!A695="","",_cfyc_month_day!A695)</f>
        <v/>
      </c>
      <c r="BM699" s="513" t="str">
        <f>IF(_cfyc_month_day!B695="","",_cfyc_month_day!B695)</f>
        <v/>
      </c>
      <c r="BN699" s="513" t="str">
        <f>IF(_cfyc_month_day!C695="","",_cfyc_month_day!C695)</f>
        <v/>
      </c>
      <c r="BO699" s="522" t="str">
        <f>IF(_cfyc_month_day!D695="","",_cfyc_month_day!D695)</f>
        <v/>
      </c>
      <c r="BP699" s="522" t="str">
        <f>IF(_cfyc_month_day!E695="","",_cfyc_month_day!E695)</f>
        <v/>
      </c>
      <c r="BQ699" s="522" t="str">
        <f>IF(_cfyc_month_day!F695="","",_cfyc_month_day!F695)</f>
        <v/>
      </c>
      <c r="BR699" s="513" t="str">
        <f>IF(_tag_month_day!T695="","",_tag_month_day!T695)</f>
        <v/>
      </c>
      <c r="BS699" s="513" t="str">
        <f>IF(_tag_month_day!U695="","",_tag_month_day!U695)</f>
        <v/>
      </c>
      <c r="BT699" s="523" t="str">
        <f t="shared" si="3929"/>
        <v/>
      </c>
      <c r="BU699" s="223" t="str">
        <f>IF(_tag_month_day!V695="","",_tag_month_day!V695)</f>
        <v/>
      </c>
      <c r="BV699" s="206" t="str">
        <f>IF(_tag_month_day!W695="","",_tag_month_day!W695)</f>
        <v/>
      </c>
      <c r="BW699" s="540" t="str">
        <f>IF(_tag_month_day!X695="","",_tag_month_day!X695)</f>
        <v/>
      </c>
      <c r="BX699" s="540" t="str">
        <f>IF(_tag_month_day!Y695="","",_tag_month_day!Y695)</f>
        <v/>
      </c>
      <c r="BY699" s="541">
        <f ca="1" t="shared" si="3930"/>
        <v>43645.9999999983</v>
      </c>
      <c r="BZ699" s="542"/>
      <c r="CA699" s="562" t="str">
        <f>IF(_jhy2_month_day!A695="","",_jhy2_month_day!A695)</f>
        <v/>
      </c>
      <c r="CB699" s="464" t="str">
        <f>IF(_jhy2_month_day!B695="","",_jhy2_month_day!B695)</f>
        <v/>
      </c>
      <c r="CC699" s="464" t="str">
        <f>IF(_jhy2_month_day!C695="","",_jhy2_month_day!C695)</f>
        <v/>
      </c>
      <c r="CD699" s="464" t="str">
        <f>IF(_jhy2_month_day!D695="","",_jhy2_month_day!D695)</f>
        <v/>
      </c>
      <c r="CE699" s="464" t="str">
        <f>IF(_jhy2_month_day!E695="","",_jhy2_month_day!E695)</f>
        <v/>
      </c>
      <c r="CF699" s="464" t="str">
        <f>IF(_jhy2_month_day!F695="","",_jhy2_month_day!F695)</f>
        <v/>
      </c>
      <c r="CG699" s="464" t="str">
        <f>IF(_jhy2_month_day!G695="","",_jhy2_month_day!G695)</f>
        <v/>
      </c>
      <c r="CH699" s="464" t="str">
        <f>IF(_jhy2_month_day!H695="","",_jhy2_month_day!H695)</f>
        <v/>
      </c>
      <c r="CI699" s="464" t="str">
        <f>IF(_jhy2_month_day!I695="","",_jhy2_month_day!I695)</f>
        <v/>
      </c>
      <c r="CJ699" s="464" t="str">
        <f>IF(_jhy2_month_day!J695="","",_jhy2_month_day!J695)</f>
        <v/>
      </c>
      <c r="CK699" s="464" t="str">
        <f>IF(_jhy2_month_day!K695="","",_jhy2_month_day!K695)</f>
        <v/>
      </c>
      <c r="CL699" s="562" t="str">
        <f>IF(_jhy2_month_day!L695="","",_jhy2_month_day!L695)</f>
        <v/>
      </c>
      <c r="CM699" s="562" t="str">
        <f>IF(_jhy2_month_day!M695="","",_jhy2_month_day!M695)</f>
        <v/>
      </c>
      <c r="CN699" s="562" t="str">
        <f>IF(_jhy2_month_day!N695="","",_jhy2_month_day!N695)</f>
        <v/>
      </c>
      <c r="CO699" s="562" t="str">
        <f>IF(_jhy2_month_day!O695="","",_jhy2_month_day!O695)</f>
        <v/>
      </c>
      <c r="CP699" s="562" t="str">
        <f>IF(_jhy2_month_day!P695="","",_jhy2_month_day!P695)</f>
        <v/>
      </c>
      <c r="CQ699" s="562" t="str">
        <f>IF(_jhy2_month_day!Q695="","",_jhy2_month_day!Q695)</f>
        <v/>
      </c>
      <c r="CR699" s="563" t="str">
        <f>IF(_jhy2_month_day!R695="","",_jhy2_month_day!R695)</f>
        <v/>
      </c>
      <c r="CS699" s="576" t="str">
        <f>IF(_jhy2_month_day!S695="","",_jhy2_month_day!S695)</f>
        <v/>
      </c>
      <c r="CT699" s="562" t="str">
        <f>IF(_jhy2_month_day!T695="","",_jhy2_month_day!T695)</f>
        <v/>
      </c>
      <c r="CU699" s="577" t="e">
        <f t="shared" si="3878"/>
        <v>#VALUE!</v>
      </c>
      <c r="CV699" s="198" t="e">
        <f t="shared" si="3879"/>
        <v>#VALUE!</v>
      </c>
      <c r="CW699" s="192" t="e">
        <f t="shared" si="3880"/>
        <v>#VALUE!</v>
      </c>
      <c r="CX699" s="192" t="e">
        <f t="shared" si="3881"/>
        <v>#VALUE!</v>
      </c>
      <c r="CY699" s="202" t="e">
        <f t="shared" si="3882"/>
        <v>#VALUE!</v>
      </c>
      <c r="CZ699" s="192" t="e">
        <f t="shared" ref="CZ699:DI699" si="4209">$AJ699*EF699</f>
        <v>#VALUE!</v>
      </c>
      <c r="DA699" s="192" t="e">
        <f t="shared" si="4209"/>
        <v>#VALUE!</v>
      </c>
      <c r="DB699" s="192" t="e">
        <f t="shared" si="4209"/>
        <v>#VALUE!</v>
      </c>
      <c r="DC699" s="192" t="e">
        <f t="shared" si="4209"/>
        <v>#VALUE!</v>
      </c>
      <c r="DD699" s="192" t="e">
        <f t="shared" si="4209"/>
        <v>#VALUE!</v>
      </c>
      <c r="DE699" s="192" t="e">
        <f t="shared" si="4209"/>
        <v>#VALUE!</v>
      </c>
      <c r="DF699" s="192" t="e">
        <f t="shared" si="4209"/>
        <v>#VALUE!</v>
      </c>
      <c r="DG699" s="192" t="e">
        <f t="shared" si="4209"/>
        <v>#VALUE!</v>
      </c>
      <c r="DH699" s="192" t="e">
        <f t="shared" si="4209"/>
        <v>#VALUE!</v>
      </c>
      <c r="DI699" s="192" t="e">
        <f t="shared" si="4209"/>
        <v>#VALUE!</v>
      </c>
      <c r="DJ699" s="192" t="e">
        <f t="shared" si="3884"/>
        <v>#VALUE!</v>
      </c>
      <c r="DK699" s="192" t="e">
        <f t="shared" si="3885"/>
        <v>#VALUE!</v>
      </c>
      <c r="DL699" s="192" t="e">
        <f t="shared" si="3886"/>
        <v>#VALUE!</v>
      </c>
      <c r="DM699" s="192" t="e">
        <f t="shared" si="3887"/>
        <v>#VALUE!</v>
      </c>
      <c r="DN699" s="192" t="e">
        <f t="shared" si="3888"/>
        <v>#VALUE!</v>
      </c>
      <c r="DO699" s="192" t="e">
        <f t="shared" si="3889"/>
        <v>#VALUE!</v>
      </c>
      <c r="DP699" s="192" t="e">
        <f t="shared" si="3890"/>
        <v>#VALUE!</v>
      </c>
      <c r="DQ699" s="192" t="e">
        <f t="shared" si="3891"/>
        <v>#VALUE!</v>
      </c>
      <c r="DR699" s="192" t="e">
        <f t="shared" si="3892"/>
        <v>#VALUE!</v>
      </c>
      <c r="DS699" s="192" t="e">
        <f t="shared" si="3893"/>
        <v>#VALUE!</v>
      </c>
      <c r="DT699" s="192" t="e">
        <f t="shared" si="3894"/>
        <v>#VALUE!</v>
      </c>
      <c r="DU699" s="192" t="e">
        <f t="shared" si="3895"/>
        <v>#VALUE!</v>
      </c>
      <c r="DV699" s="198" t="e">
        <f t="shared" si="3896"/>
        <v>#VALUE!</v>
      </c>
      <c r="DW699" s="198" t="e">
        <f t="shared" si="3897"/>
        <v>#DIV/0!</v>
      </c>
      <c r="DX699" s="198" t="e">
        <f t="shared" si="3898"/>
        <v>#DIV/0!</v>
      </c>
      <c r="DY699" s="198" t="e">
        <f t="shared" si="3899"/>
        <v>#VALUE!</v>
      </c>
      <c r="DZ699" s="198" t="e">
        <f t="shared" si="3900"/>
        <v>#VALUE!</v>
      </c>
      <c r="EA699" s="198" t="e">
        <f t="shared" si="3901"/>
        <v>#VALUE!</v>
      </c>
      <c r="EB699" s="198" t="e">
        <f t="shared" si="3902"/>
        <v>#VALUE!</v>
      </c>
      <c r="EC699" s="198" t="e">
        <f t="shared" si="3903"/>
        <v>#DIV/0!</v>
      </c>
      <c r="ED699" s="198" t="e">
        <f t="shared" si="3904"/>
        <v>#VALUE!</v>
      </c>
      <c r="EE699" s="198" t="e">
        <f t="shared" si="3905"/>
        <v>#VALUE!</v>
      </c>
      <c r="EF699" s="198" t="e">
        <f t="shared" ref="EF699:EO699" si="4210">DV699/SUM($DV699:$EE699)</f>
        <v>#VALUE!</v>
      </c>
      <c r="EG699" s="198" t="e">
        <f t="shared" si="4210"/>
        <v>#DIV/0!</v>
      </c>
      <c r="EH699" s="198" t="e">
        <f t="shared" si="4210"/>
        <v>#DIV/0!</v>
      </c>
      <c r="EI699" s="198" t="e">
        <f t="shared" si="4210"/>
        <v>#VALUE!</v>
      </c>
      <c r="EJ699" s="198" t="e">
        <f t="shared" si="4210"/>
        <v>#VALUE!</v>
      </c>
      <c r="EK699" s="198" t="e">
        <f t="shared" si="4210"/>
        <v>#VALUE!</v>
      </c>
      <c r="EL699" s="198" t="e">
        <f t="shared" si="4210"/>
        <v>#VALUE!</v>
      </c>
      <c r="EM699" s="198" t="e">
        <f t="shared" si="4210"/>
        <v>#DIV/0!</v>
      </c>
      <c r="EN699" s="198" t="e">
        <f t="shared" si="4210"/>
        <v>#VALUE!</v>
      </c>
      <c r="EO699" s="198" t="e">
        <f t="shared" si="4210"/>
        <v>#VALUE!</v>
      </c>
      <c r="EP699" s="511">
        <f t="shared" ref="EP699:EW699" si="4211">EP698</f>
        <v>0.08</v>
      </c>
      <c r="EQ699" s="511">
        <f t="shared" si="4211"/>
        <v>0.015</v>
      </c>
      <c r="ER699" s="511">
        <f t="shared" si="4211"/>
        <v>0.015</v>
      </c>
      <c r="ES699" s="511">
        <f t="shared" si="4211"/>
        <v>0.015</v>
      </c>
      <c r="ET699" s="511">
        <f t="shared" si="4211"/>
        <v>0.015</v>
      </c>
      <c r="EU699" s="511">
        <f t="shared" si="4211"/>
        <v>0.09</v>
      </c>
      <c r="EV699" s="511">
        <f t="shared" si="4211"/>
        <v>0.09</v>
      </c>
      <c r="EW699" s="511">
        <f t="shared" si="4211"/>
        <v>0.09</v>
      </c>
      <c r="EX699" s="420" t="str">
        <f>IF(_tag_month_day!AS695="","",_tag_month_day!AS695/100)</f>
        <v/>
      </c>
      <c r="EY699" s="420" t="str">
        <f>IF(_tag_month_day!AT695="","",_tag_month_day!AT695/100)</f>
        <v/>
      </c>
      <c r="EZ699" s="420" t="str">
        <f>IF(_tag_month_day!AU695="","",_tag_month_day!AU695/100)</f>
        <v/>
      </c>
      <c r="FA699" s="420" t="str">
        <f>IF(_tag_month_day!AV695="","",_tag_month_day!AV695/100)</f>
        <v/>
      </c>
      <c r="FB699" s="420" t="str">
        <f>IF(_tag_month_day!AW695="","",_tag_month_day!AW695/100)</f>
        <v/>
      </c>
      <c r="FC699" s="420" t="str">
        <f>IF(_tag_month_day!AX695="","",_tag_month_day!AX695/100)</f>
        <v/>
      </c>
      <c r="FD699" s="510">
        <f t="shared" si="3934"/>
        <v>0.33</v>
      </c>
      <c r="FE699" s="510">
        <f t="shared" si="3935"/>
        <v>0.19</v>
      </c>
      <c r="FF699" s="510">
        <f t="shared" si="3936"/>
        <v>0.003</v>
      </c>
      <c r="FG699" s="510">
        <f t="shared" si="3937"/>
        <v>0</v>
      </c>
      <c r="FH699" s="603">
        <f t="shared" si="3938"/>
        <v>0.0001</v>
      </c>
      <c r="FI699" s="510">
        <f t="shared" ref="FI699:FR699" si="4212">FI698</f>
        <v>0.41</v>
      </c>
      <c r="FJ699" s="510">
        <f t="shared" si="4212"/>
        <v>0.11</v>
      </c>
      <c r="FK699" s="510">
        <f t="shared" si="4212"/>
        <v>0.015</v>
      </c>
      <c r="FL699" s="510">
        <f t="shared" si="4212"/>
        <v>0</v>
      </c>
      <c r="FM699" s="603">
        <f t="shared" si="4212"/>
        <v>0.0001</v>
      </c>
      <c r="FN699" s="510" t="str">
        <f>IF(_tag_month_day!AY695="","",_tag_month_day!AY695/100)</f>
        <v/>
      </c>
      <c r="FO699" s="510" t="str">
        <f>IF(_tag_month_day!AZ695="","",_tag_month_day!AZ695/100)</f>
        <v/>
      </c>
      <c r="FP699" s="510" t="str">
        <f>IF(_tag_month_day!BA695="","",_tag_month_day!BA695/100)</f>
        <v/>
      </c>
      <c r="FQ699" s="510" t="str">
        <f>IF(_tag_month_day!BB695="","",_tag_month_day!BB695/100)</f>
        <v/>
      </c>
      <c r="FR699" s="603" t="str">
        <f>IF(_tag_month_day!BC695="","",_tag_month_day!BC695/100)</f>
        <v/>
      </c>
      <c r="FS699" s="510" t="str">
        <f>IF(_tag_month_day!BD695="","",_tag_month_day!BD695/100)</f>
        <v/>
      </c>
      <c r="FT699" s="510" t="str">
        <f>IF(_tag_month_day!BE695="","",_tag_month_day!BE695/100)</f>
        <v/>
      </c>
      <c r="FU699" s="510" t="str">
        <f>IF(_tag_month_day!BF695="","",_tag_month_day!BF695/100)</f>
        <v/>
      </c>
      <c r="FV699" s="510" t="str">
        <f>IF(_tag_month_day!BG695="","",_tag_month_day!BG695/100)</f>
        <v/>
      </c>
      <c r="FW699" s="603" t="str">
        <f>IF(_tag_month_day!BH695="","",_tag_month_day!BH695/100)</f>
        <v/>
      </c>
      <c r="FX699" s="510" t="str">
        <f>IF(_tag_month_day!BI695="","",_tag_month_day!BI695/100)</f>
        <v/>
      </c>
      <c r="FY699" s="510" t="str">
        <f>IF(_tag_month_day!BJ695="","",_tag_month_day!BJ695/100)</f>
        <v/>
      </c>
      <c r="FZ699" s="605" t="str">
        <f>IF(_tag_month_day!BK695="","",_tag_month_day!BK695/100)</f>
        <v/>
      </c>
      <c r="GA699" s="510" t="str">
        <f>IF(_tag_month_day!BL695="","",_tag_month_day!BL695/100)</f>
        <v/>
      </c>
      <c r="GB699" s="603" t="str">
        <f>IF(_tag_month_day!BM695="","",_tag_month_day!BM695/100)</f>
        <v/>
      </c>
      <c r="GC699" s="420" t="str">
        <f>IF(_tag_month_day!BN695="","",_tag_month_day!BN695/100)</f>
        <v/>
      </c>
      <c r="GD699" s="420" t="str">
        <f>IF(_tag_month_day!BO695="","",_tag_month_day!BO695/100)</f>
        <v/>
      </c>
      <c r="GE699" s="420" t="str">
        <f>IF(_tag_month_day!BP695="","",_tag_month_day!BP695/100)</f>
        <v/>
      </c>
      <c r="GF699" s="420" t="str">
        <f>IF(_tag_month_day!BQ695="","",_tag_month_day!BQ695/100)</f>
        <v/>
      </c>
      <c r="GG699" s="420" t="str">
        <f>IF(_tag_month_day!BR695="","",_tag_month_day!BR695/100)</f>
        <v/>
      </c>
      <c r="GH699" s="420" t="str">
        <f>IF(_tag_month_day!BS695="","",_tag_month_day!BS695/100)</f>
        <v/>
      </c>
      <c r="GI699" s="603" t="str">
        <f>IF(_tag_month_day!BT695="","",_tag_month_day!BT695/100)</f>
        <v/>
      </c>
      <c r="GJ699" s="612" t="str">
        <f>IF(_tag_month_day!BU695="","",_tag_month_day!BU695/100)</f>
        <v/>
      </c>
      <c r="GK699" s="620" t="str">
        <f>IF(_tag_month_day!BV695="",IF(_rlcf_month_day!A$2="","",_rlcf_month_day!A$2/100),_tag_month_day!BV695/100)</f>
        <v/>
      </c>
      <c r="GL699" s="620" t="str">
        <f>IF(_tag_month_day!BW695="",IF(_rlcf_month_day!B$2="","",_rlcf_month_day!B$2/100),_tag_month_day!BW695/100)</f>
        <v/>
      </c>
      <c r="GM699" s="621" t="str">
        <f>IF(_tag_month_day!BX695="",IF(_rlcf_month_day!C$2="","",_rlcf_month_day!C$2/100),_tag_month_day!BX695/100)</f>
        <v/>
      </c>
      <c r="GN699" s="620" t="str">
        <f>IF(_tag_month_day!BV695="",IF(_rlcf_month_day!A$2="","",_rlcf_month_day!A$2/100),_tag_month_day!BV695/100)</f>
        <v/>
      </c>
      <c r="GO699" s="620" t="str">
        <f>IF(_tag_month_day!BW695="",IF(_rlcf_month_day!B$2="","",_rlcf_month_day!B$2/100),_tag_month_day!BW695/100)</f>
        <v/>
      </c>
      <c r="GP699" s="620" t="str">
        <f>IF(_tag_month_day!CD695="",IF(_rlcf_month_day!E$2="","",_rlcf_month_day!E$2/100),_tag_month_day!CD695/100)</f>
        <v/>
      </c>
      <c r="GQ699" s="620" t="str">
        <f>IF(_tag_month_day!CE695="",IF(_rlcf_month_day!F$2="","",_rlcf_month_day!F$2/100),_tag_month_day!CE695/100)</f>
        <v/>
      </c>
      <c r="GR699" s="621" t="str">
        <f>IF(_tag_month_day!CF695="",IF(_rlcf_month_day!G$2="","",_rlcf_month_day!G$2/100),_tag_month_day!CF695/100)</f>
        <v/>
      </c>
      <c r="GS699" s="626">
        <f t="shared" ref="GS699:HH699" si="4213">GS698</f>
        <v>0.953</v>
      </c>
      <c r="GT699" s="626">
        <f t="shared" si="4213"/>
        <v>0.55</v>
      </c>
      <c r="GU699" s="626">
        <f t="shared" si="4213"/>
        <v>0.55</v>
      </c>
      <c r="GV699" s="626">
        <f t="shared" si="4213"/>
        <v>0.55</v>
      </c>
      <c r="GW699" s="626">
        <f t="shared" si="4213"/>
        <v>0.5</v>
      </c>
      <c r="GX699" s="626">
        <f t="shared" si="4213"/>
        <v>0.935</v>
      </c>
      <c r="GY699" s="626">
        <f t="shared" si="4213"/>
        <v>0.15</v>
      </c>
      <c r="GZ699" s="626">
        <f t="shared" si="4213"/>
        <v>1</v>
      </c>
      <c r="HA699" s="632">
        <f t="shared" si="4213"/>
        <v>0.047</v>
      </c>
      <c r="HB699" s="632">
        <f t="shared" si="4213"/>
        <v>0.45</v>
      </c>
      <c r="HC699" s="632">
        <f t="shared" si="4213"/>
        <v>0.45</v>
      </c>
      <c r="HD699" s="632">
        <f t="shared" si="4213"/>
        <v>0.45</v>
      </c>
      <c r="HE699" s="632">
        <f t="shared" si="4213"/>
        <v>0.5</v>
      </c>
      <c r="HF699" s="632">
        <f t="shared" si="4213"/>
        <v>0.065</v>
      </c>
      <c r="HG699" s="632">
        <f t="shared" si="4213"/>
        <v>0.85</v>
      </c>
      <c r="HH699" s="632">
        <f t="shared" si="4213"/>
        <v>0</v>
      </c>
      <c r="HI699" s="68">
        <f t="shared" si="3910"/>
        <v>0</v>
      </c>
      <c r="HJ699" s="68" t="e">
        <f t="shared" si="3941"/>
        <v>#VALUE!</v>
      </c>
      <c r="HK699" s="202">
        <f t="shared" si="3942"/>
        <v>0.85</v>
      </c>
      <c r="HL699" s="464">
        <f t="shared" si="3943"/>
        <v>550000</v>
      </c>
      <c r="HM699" s="464">
        <f t="shared" si="3944"/>
        <v>480000</v>
      </c>
      <c r="HN699" s="192" t="e">
        <f t="shared" si="3911"/>
        <v>#VALUE!</v>
      </c>
      <c r="HO699" s="192" t="e">
        <f>HN699*HK699*$HO$2/HL699*1000000</f>
        <v>#VALUE!</v>
      </c>
      <c r="HP699" s="192" t="e">
        <f>HN699*HK699*$HP$2/HM699*1000000</f>
        <v>#VALUE!</v>
      </c>
    </row>
    <row r="700" customFormat="1" spans="1:224">
      <c r="A700" s="381">
        <v>695</v>
      </c>
      <c r="B700" s="54">
        <f ca="1" t="shared" si="3945"/>
        <v>43645</v>
      </c>
      <c r="C700" s="57">
        <f t="shared" si="3946"/>
        <v>0.0416666666666667</v>
      </c>
      <c r="D700" s="68" t="str">
        <f ca="1" t="shared" si="3912"/>
        <v>中班</v>
      </c>
      <c r="E700" s="68" t="str">
        <f ca="1" t="shared" si="3913"/>
        <v>乙</v>
      </c>
      <c r="F700" s="68">
        <f ca="1">SUMPRODUCT((成本日报!$A$3:$A$95=计划!B700)*(成本日报!$B$3:$B$95=计划!$D700),成本日报!$C$3:$C$95)</f>
        <v>2</v>
      </c>
      <c r="G700" s="382">
        <f ca="1" t="shared" si="3947"/>
        <v>43645.916666665</v>
      </c>
      <c r="H700" s="382">
        <f ca="1" t="shared" si="3914"/>
        <v>43645.9236111094</v>
      </c>
      <c r="I700" s="382">
        <f ca="1" t="shared" si="3915"/>
        <v>43645.929166665</v>
      </c>
      <c r="J700" s="382">
        <f ca="1" t="shared" si="3916"/>
        <v>43645.9583333316</v>
      </c>
      <c r="K700" s="382">
        <f ca="1" t="shared" si="3917"/>
        <v>43646.0208333317</v>
      </c>
      <c r="L700" s="382">
        <f ca="1" t="shared" si="3918"/>
        <v>43646.041666665</v>
      </c>
      <c r="M700" s="398" t="str">
        <f>IF(_tag_month_day!A696="","",_tag_month_day!A696)</f>
        <v/>
      </c>
      <c r="N700" s="398" t="str">
        <f>IF(_tag_month_day!B696="","",_tag_month_day!B696)</f>
        <v/>
      </c>
      <c r="O700" s="399" t="e">
        <f t="shared" si="3919"/>
        <v>#VALUE!</v>
      </c>
      <c r="P700" s="398" t="str">
        <f>IF(_tag_month_day!C696="","",_tag_month_day!C696)</f>
        <v/>
      </c>
      <c r="Q700" s="398" t="str">
        <f>IF(_tag_month_day!D696="","",_tag_month_day!D696)</f>
        <v/>
      </c>
      <c r="R700" s="416">
        <f>IF(_tag_month_day!CB696="",R699,_tag_month_day!CB696/100)</f>
        <v>0.07</v>
      </c>
      <c r="S700" s="417" t="str">
        <f>IF(_tag_month_day!E696="","",_tag_month_day!E696)</f>
        <v/>
      </c>
      <c r="T700" s="417" t="str">
        <f>IF(_tag_month_day!F696="","",_tag_month_day!F696)</f>
        <v/>
      </c>
      <c r="U700" s="418" t="e">
        <f t="shared" si="3873"/>
        <v>#VALUE!</v>
      </c>
      <c r="V700" s="53" t="e">
        <f t="shared" si="3874"/>
        <v>#VALUE!</v>
      </c>
      <c r="W700" s="419" t="str">
        <f>IF(_jhy_month_day!A696="","",_jhy_month_day!A696)</f>
        <v/>
      </c>
      <c r="X700" s="420" t="str">
        <f>IF(_jhy_month_day!B696="","",_jhy_month_day!B696/100)</f>
        <v/>
      </c>
      <c r="Y700" s="420" t="str">
        <f>IF(_jhy_month_day!C696="","",_jhy_month_day!C696/100)</f>
        <v/>
      </c>
      <c r="Z700" s="439">
        <f t="shared" si="3963"/>
        <v>174</v>
      </c>
      <c r="AA700" s="440" t="str">
        <f>IF(_tag_month_day!G696="","",_tag_month_day!G696/100)</f>
        <v/>
      </c>
      <c r="AB700" s="440" t="str">
        <f>IF(_tag_month_day!H696="","",_tag_month_day!H696/100)</f>
        <v/>
      </c>
      <c r="AC700" s="193">
        <f t="shared" si="3920"/>
        <v>1.59963432013121</v>
      </c>
      <c r="AD700" s="441" t="str">
        <f t="shared" si="3921"/>
        <v/>
      </c>
      <c r="AE700" s="442" t="str">
        <f t="shared" si="3922"/>
        <v/>
      </c>
      <c r="AF700" s="443">
        <v>1</v>
      </c>
      <c r="AG700" s="68" t="str">
        <f>IF(_duihao_month_day!A696="","",_duihao_month_day!A696)</f>
        <v/>
      </c>
      <c r="AH700" s="463">
        <f>IF(_gyk_month_day!B696="",AH699,_gyk_month_day!B696)</f>
        <v>820</v>
      </c>
      <c r="AI700" s="464"/>
      <c r="AJ700" s="68" t="str">
        <f>IF(_tag_month_day!I696="","",_tag_month_day!I696)</f>
        <v/>
      </c>
      <c r="AK700" s="465" t="str">
        <f>IF(_tzyy_month_day!A696="","",_tzyy_month_day!A696)</f>
        <v/>
      </c>
      <c r="AL700" s="465" t="str">
        <f>IF(_tzyy_month_day!B696="","",_tzyy_month_day!B696)</f>
        <v/>
      </c>
      <c r="AM700" s="465" t="str">
        <f>IF(_tzyy_month_day!C696="","",_tzyy_month_day!C696)</f>
        <v/>
      </c>
      <c r="AN700" s="466" t="str">
        <f>IF(_tag_month_day!CG696="","",_tag_month_day!CG696)</f>
        <v/>
      </c>
      <c r="AO700" s="466" t="str">
        <f>IF(_tag_month_day!CH696="","",_tag_month_day!CH696)</f>
        <v/>
      </c>
      <c r="AP700" s="486" t="e">
        <f t="shared" si="3923"/>
        <v>#VALUE!</v>
      </c>
      <c r="AQ700" s="487" t="str">
        <f>IF(_tag_month_day!J696="","",_tag_month_day!J696/100)</f>
        <v/>
      </c>
      <c r="AR700" s="488">
        <f t="shared" si="3924"/>
        <v>1.3</v>
      </c>
      <c r="AS700" s="489" t="e">
        <f t="shared" si="3875"/>
        <v>#VALUE!</v>
      </c>
      <c r="AT700" s="489">
        <f t="shared" si="3925"/>
        <v>0</v>
      </c>
      <c r="AU700" s="490" t="str">
        <f>IF(_tag_month_day!K696="","",_tag_month_day!K696)</f>
        <v/>
      </c>
      <c r="AV700" s="491" t="str">
        <f>IF(_tag_month_day!L696="","",_tag_month_day!L696/100)</f>
        <v/>
      </c>
      <c r="AW700" s="420">
        <f t="shared" si="3847"/>
        <v>0</v>
      </c>
      <c r="AX700" s="420">
        <f t="shared" si="3926"/>
        <v>0</v>
      </c>
      <c r="AY700" s="420" t="str">
        <f>IF(_tag_month_day!M696="","",_tag_month_day!M696/100)</f>
        <v/>
      </c>
      <c r="AZ700" s="420" t="str">
        <f>IF(_tag_month_day!N696="","",_tag_month_day!N696/100)</f>
        <v/>
      </c>
      <c r="BA700" s="420" t="str">
        <f>IF(_tag_month_day!O696="","",_tag_month_day!O696/100)</f>
        <v/>
      </c>
      <c r="BB700" s="496" t="str">
        <f>IF(_tag_month_day!P696="","",_tag_month_day!P696/100)</f>
        <v/>
      </c>
      <c r="BC700" s="496">
        <f t="shared" si="3927"/>
        <v>0</v>
      </c>
      <c r="BD700" s="496" t="str">
        <f>IF(_tag_month_day!Q696="","",_tag_month_day!Q696/100)</f>
        <v/>
      </c>
      <c r="BE700" s="510" t="str">
        <f>IF(_tag_month_day!R696="","",_tag_month_day!R696/100)</f>
        <v/>
      </c>
      <c r="BF700" s="413" t="str">
        <f>IF(_tag_month_day!CC696="","",_tag_month_day!CC696/100)</f>
        <v/>
      </c>
      <c r="BG700" s="511" t="e">
        <f t="shared" si="3876"/>
        <v>#VALUE!</v>
      </c>
      <c r="BH700" s="198">
        <f t="shared" si="3877"/>
        <v>0</v>
      </c>
      <c r="BI700" s="512" t="e">
        <f>IF(CX700=0,BI699,(DK700*查询!$R$5+DL700*查询!$Q$5+DM700*查询!$N$5+DN700*查询!$O$5+DO700*查询!$P$5)*AF700/CX700)</f>
        <v>#VALUE!</v>
      </c>
      <c r="BJ700" s="512" t="e">
        <f>IF(CX700=0,BJ699,(DP700*查询!$S$5+DQ700*查询!$T$5+DR700*查询!$U$5)*AF700/CX700)</f>
        <v>#VALUE!</v>
      </c>
      <c r="BK700" s="512">
        <f t="shared" si="3928"/>
        <v>1</v>
      </c>
      <c r="BL700" s="513" t="str">
        <f>IF(_cfyc_month_day!A696="","",_cfyc_month_day!A696)</f>
        <v/>
      </c>
      <c r="BM700" s="513" t="str">
        <f>IF(_cfyc_month_day!B696="","",_cfyc_month_day!B696)</f>
        <v/>
      </c>
      <c r="BN700" s="513" t="str">
        <f>IF(_cfyc_month_day!C696="","",_cfyc_month_day!C696)</f>
        <v/>
      </c>
      <c r="BO700" s="522" t="str">
        <f>IF(_cfyc_month_day!D696="","",_cfyc_month_day!D696)</f>
        <v/>
      </c>
      <c r="BP700" s="522" t="str">
        <f>IF(_cfyc_month_day!E696="","",_cfyc_month_day!E696)</f>
        <v/>
      </c>
      <c r="BQ700" s="522" t="str">
        <f>IF(_cfyc_month_day!F696="","",_cfyc_month_day!F696)</f>
        <v/>
      </c>
      <c r="BR700" s="513" t="str">
        <f>IF(_tag_month_day!T696="","",_tag_month_day!T696)</f>
        <v/>
      </c>
      <c r="BS700" s="513" t="str">
        <f>IF(_tag_month_day!U696="","",_tag_month_day!U696)</f>
        <v/>
      </c>
      <c r="BT700" s="523" t="str">
        <f t="shared" si="3929"/>
        <v/>
      </c>
      <c r="BU700" s="223" t="str">
        <f>IF(_tag_month_day!V696="","",_tag_month_day!V696)</f>
        <v/>
      </c>
      <c r="BV700" s="206" t="str">
        <f>IF(_tag_month_day!W696="","",_tag_month_day!W696)</f>
        <v/>
      </c>
      <c r="BW700" s="540" t="str">
        <f>IF(_tag_month_day!X696="","",_tag_month_day!X696)</f>
        <v/>
      </c>
      <c r="BX700" s="540" t="str">
        <f>IF(_tag_month_day!Y696="","",_tag_month_day!Y696)</f>
        <v/>
      </c>
      <c r="BY700" s="541">
        <f ca="1" t="shared" si="3930"/>
        <v>43646.041666665</v>
      </c>
      <c r="BZ700" s="542"/>
      <c r="CA700" s="562" t="str">
        <f>IF(_jhy2_month_day!A696="","",_jhy2_month_day!A696)</f>
        <v/>
      </c>
      <c r="CB700" s="464" t="str">
        <f>IF(_jhy2_month_day!B696="","",_jhy2_month_day!B696)</f>
        <v/>
      </c>
      <c r="CC700" s="464" t="str">
        <f>IF(_jhy2_month_day!C696="","",_jhy2_month_day!C696)</f>
        <v/>
      </c>
      <c r="CD700" s="464" t="str">
        <f>IF(_jhy2_month_day!D696="","",_jhy2_month_day!D696)</f>
        <v/>
      </c>
      <c r="CE700" s="464" t="str">
        <f>IF(_jhy2_month_day!E696="","",_jhy2_month_day!E696)</f>
        <v/>
      </c>
      <c r="CF700" s="464" t="str">
        <f>IF(_jhy2_month_day!F696="","",_jhy2_month_day!F696)</f>
        <v/>
      </c>
      <c r="CG700" s="464" t="str">
        <f>IF(_jhy2_month_day!G696="","",_jhy2_month_day!G696)</f>
        <v/>
      </c>
      <c r="CH700" s="464" t="str">
        <f>IF(_jhy2_month_day!H696="","",_jhy2_month_day!H696)</f>
        <v/>
      </c>
      <c r="CI700" s="464" t="str">
        <f>IF(_jhy2_month_day!I696="","",_jhy2_month_day!I696)</f>
        <v/>
      </c>
      <c r="CJ700" s="464" t="str">
        <f>IF(_jhy2_month_day!J696="","",_jhy2_month_day!J696)</f>
        <v/>
      </c>
      <c r="CK700" s="464" t="str">
        <f>IF(_jhy2_month_day!K696="","",_jhy2_month_day!K696)</f>
        <v/>
      </c>
      <c r="CL700" s="562" t="str">
        <f>IF(_jhy2_month_day!L696="","",_jhy2_month_day!L696)</f>
        <v/>
      </c>
      <c r="CM700" s="562" t="str">
        <f>IF(_jhy2_month_day!M696="","",_jhy2_month_day!M696)</f>
        <v/>
      </c>
      <c r="CN700" s="562" t="str">
        <f>IF(_jhy2_month_day!N696="","",_jhy2_month_day!N696)</f>
        <v/>
      </c>
      <c r="CO700" s="562" t="str">
        <f>IF(_jhy2_month_day!O696="","",_jhy2_month_day!O696)</f>
        <v/>
      </c>
      <c r="CP700" s="562" t="str">
        <f>IF(_jhy2_month_day!P696="","",_jhy2_month_day!P696)</f>
        <v/>
      </c>
      <c r="CQ700" s="562" t="str">
        <f>IF(_jhy2_month_day!Q696="","",_jhy2_month_day!Q696)</f>
        <v/>
      </c>
      <c r="CR700" s="563" t="str">
        <f>IF(_jhy2_month_day!R696="","",_jhy2_month_day!R696)</f>
        <v/>
      </c>
      <c r="CS700" s="576" t="str">
        <f>IF(_jhy2_month_day!S696="","",_jhy2_month_day!S696)</f>
        <v/>
      </c>
      <c r="CT700" s="562" t="str">
        <f>IF(_jhy2_month_day!T696="","",_jhy2_month_day!T696)</f>
        <v/>
      </c>
      <c r="CU700" s="577" t="e">
        <f t="shared" si="3878"/>
        <v>#VALUE!</v>
      </c>
      <c r="CV700" s="198" t="e">
        <f t="shared" si="3879"/>
        <v>#VALUE!</v>
      </c>
      <c r="CW700" s="192" t="e">
        <f t="shared" si="3880"/>
        <v>#VALUE!</v>
      </c>
      <c r="CX700" s="192" t="e">
        <f t="shared" si="3881"/>
        <v>#VALUE!</v>
      </c>
      <c r="CY700" s="202" t="e">
        <f t="shared" si="3882"/>
        <v>#VALUE!</v>
      </c>
      <c r="CZ700" s="192" t="e">
        <f t="shared" ref="CZ700:DI700" si="4214">$AJ700*EF700</f>
        <v>#VALUE!</v>
      </c>
      <c r="DA700" s="192" t="e">
        <f t="shared" si="4214"/>
        <v>#VALUE!</v>
      </c>
      <c r="DB700" s="192" t="e">
        <f t="shared" si="4214"/>
        <v>#VALUE!</v>
      </c>
      <c r="DC700" s="192" t="e">
        <f t="shared" si="4214"/>
        <v>#VALUE!</v>
      </c>
      <c r="DD700" s="192" t="e">
        <f t="shared" si="4214"/>
        <v>#VALUE!</v>
      </c>
      <c r="DE700" s="192" t="e">
        <f t="shared" si="4214"/>
        <v>#VALUE!</v>
      </c>
      <c r="DF700" s="192" t="e">
        <f t="shared" si="4214"/>
        <v>#VALUE!</v>
      </c>
      <c r="DG700" s="192" t="e">
        <f t="shared" si="4214"/>
        <v>#VALUE!</v>
      </c>
      <c r="DH700" s="192" t="e">
        <f t="shared" si="4214"/>
        <v>#VALUE!</v>
      </c>
      <c r="DI700" s="192" t="e">
        <f t="shared" si="4214"/>
        <v>#VALUE!</v>
      </c>
      <c r="DJ700" s="192" t="e">
        <f t="shared" si="3884"/>
        <v>#VALUE!</v>
      </c>
      <c r="DK700" s="192" t="e">
        <f t="shared" si="3885"/>
        <v>#VALUE!</v>
      </c>
      <c r="DL700" s="192" t="e">
        <f t="shared" si="3886"/>
        <v>#VALUE!</v>
      </c>
      <c r="DM700" s="192" t="e">
        <f t="shared" si="3887"/>
        <v>#VALUE!</v>
      </c>
      <c r="DN700" s="192" t="e">
        <f t="shared" si="3888"/>
        <v>#VALUE!</v>
      </c>
      <c r="DO700" s="192" t="e">
        <f t="shared" si="3889"/>
        <v>#VALUE!</v>
      </c>
      <c r="DP700" s="192" t="e">
        <f t="shared" si="3890"/>
        <v>#VALUE!</v>
      </c>
      <c r="DQ700" s="192" t="e">
        <f t="shared" si="3891"/>
        <v>#VALUE!</v>
      </c>
      <c r="DR700" s="192" t="e">
        <f t="shared" si="3892"/>
        <v>#VALUE!</v>
      </c>
      <c r="DS700" s="192" t="e">
        <f t="shared" si="3893"/>
        <v>#VALUE!</v>
      </c>
      <c r="DT700" s="192" t="e">
        <f t="shared" si="3894"/>
        <v>#VALUE!</v>
      </c>
      <c r="DU700" s="192" t="e">
        <f t="shared" si="3895"/>
        <v>#VALUE!</v>
      </c>
      <c r="DV700" s="198" t="e">
        <f t="shared" si="3896"/>
        <v>#VALUE!</v>
      </c>
      <c r="DW700" s="198" t="e">
        <f t="shared" si="3897"/>
        <v>#DIV/0!</v>
      </c>
      <c r="DX700" s="198" t="e">
        <f t="shared" si="3898"/>
        <v>#DIV/0!</v>
      </c>
      <c r="DY700" s="198" t="e">
        <f t="shared" si="3899"/>
        <v>#VALUE!</v>
      </c>
      <c r="DZ700" s="198" t="e">
        <f t="shared" si="3900"/>
        <v>#VALUE!</v>
      </c>
      <c r="EA700" s="198" t="e">
        <f t="shared" si="3901"/>
        <v>#VALUE!</v>
      </c>
      <c r="EB700" s="198" t="e">
        <f t="shared" si="3902"/>
        <v>#VALUE!</v>
      </c>
      <c r="EC700" s="198" t="e">
        <f t="shared" si="3903"/>
        <v>#DIV/0!</v>
      </c>
      <c r="ED700" s="198" t="e">
        <f t="shared" si="3904"/>
        <v>#VALUE!</v>
      </c>
      <c r="EE700" s="198" t="e">
        <f t="shared" si="3905"/>
        <v>#VALUE!</v>
      </c>
      <c r="EF700" s="198" t="e">
        <f t="shared" ref="EF700:EO700" si="4215">DV700/SUM($DV700:$EE700)</f>
        <v>#VALUE!</v>
      </c>
      <c r="EG700" s="198" t="e">
        <f t="shared" si="4215"/>
        <v>#DIV/0!</v>
      </c>
      <c r="EH700" s="198" t="e">
        <f t="shared" si="4215"/>
        <v>#DIV/0!</v>
      </c>
      <c r="EI700" s="198" t="e">
        <f t="shared" si="4215"/>
        <v>#VALUE!</v>
      </c>
      <c r="EJ700" s="198" t="e">
        <f t="shared" si="4215"/>
        <v>#VALUE!</v>
      </c>
      <c r="EK700" s="198" t="e">
        <f t="shared" si="4215"/>
        <v>#VALUE!</v>
      </c>
      <c r="EL700" s="198" t="e">
        <f t="shared" si="4215"/>
        <v>#VALUE!</v>
      </c>
      <c r="EM700" s="198" t="e">
        <f t="shared" si="4215"/>
        <v>#DIV/0!</v>
      </c>
      <c r="EN700" s="198" t="e">
        <f t="shared" si="4215"/>
        <v>#VALUE!</v>
      </c>
      <c r="EO700" s="198" t="e">
        <f t="shared" si="4215"/>
        <v>#VALUE!</v>
      </c>
      <c r="EP700" s="511">
        <f t="shared" ref="EP700:EW700" si="4216">EP699</f>
        <v>0.08</v>
      </c>
      <c r="EQ700" s="511">
        <f t="shared" si="4216"/>
        <v>0.015</v>
      </c>
      <c r="ER700" s="511">
        <f t="shared" si="4216"/>
        <v>0.015</v>
      </c>
      <c r="ES700" s="511">
        <f t="shared" si="4216"/>
        <v>0.015</v>
      </c>
      <c r="ET700" s="511">
        <f t="shared" si="4216"/>
        <v>0.015</v>
      </c>
      <c r="EU700" s="511">
        <f t="shared" si="4216"/>
        <v>0.09</v>
      </c>
      <c r="EV700" s="511">
        <f t="shared" si="4216"/>
        <v>0.09</v>
      </c>
      <c r="EW700" s="511">
        <f t="shared" si="4216"/>
        <v>0.09</v>
      </c>
      <c r="EX700" s="420" t="str">
        <f>IF(_tag_month_day!AS696="","",_tag_month_day!AS696/100)</f>
        <v/>
      </c>
      <c r="EY700" s="420" t="str">
        <f>IF(_tag_month_day!AT696="","",_tag_month_day!AT696/100)</f>
        <v/>
      </c>
      <c r="EZ700" s="420" t="str">
        <f>IF(_tag_month_day!AU696="","",_tag_month_day!AU696/100)</f>
        <v/>
      </c>
      <c r="FA700" s="420" t="str">
        <f>IF(_tag_month_day!AV696="","",_tag_month_day!AV696/100)</f>
        <v/>
      </c>
      <c r="FB700" s="420" t="str">
        <f>IF(_tag_month_day!AW696="","",_tag_month_day!AW696/100)</f>
        <v/>
      </c>
      <c r="FC700" s="420" t="str">
        <f>IF(_tag_month_day!AX696="","",_tag_month_day!AX696/100)</f>
        <v/>
      </c>
      <c r="FD700" s="510">
        <f t="shared" si="3934"/>
        <v>0.33</v>
      </c>
      <c r="FE700" s="510">
        <f t="shared" si="3935"/>
        <v>0.19</v>
      </c>
      <c r="FF700" s="510">
        <f t="shared" si="3936"/>
        <v>0.003</v>
      </c>
      <c r="FG700" s="510">
        <f t="shared" si="3937"/>
        <v>0</v>
      </c>
      <c r="FH700" s="603">
        <f t="shared" si="3938"/>
        <v>0.0001</v>
      </c>
      <c r="FI700" s="510">
        <f t="shared" ref="FI700:FR700" si="4217">FI699</f>
        <v>0.41</v>
      </c>
      <c r="FJ700" s="510">
        <f t="shared" si="4217"/>
        <v>0.11</v>
      </c>
      <c r="FK700" s="510">
        <f t="shared" si="4217"/>
        <v>0.015</v>
      </c>
      <c r="FL700" s="510">
        <f t="shared" si="4217"/>
        <v>0</v>
      </c>
      <c r="FM700" s="603">
        <f t="shared" si="4217"/>
        <v>0.0001</v>
      </c>
      <c r="FN700" s="510" t="str">
        <f>IF(_tag_month_day!AY696="","",_tag_month_day!AY696/100)</f>
        <v/>
      </c>
      <c r="FO700" s="510" t="str">
        <f>IF(_tag_month_day!AZ696="","",_tag_month_day!AZ696/100)</f>
        <v/>
      </c>
      <c r="FP700" s="510" t="str">
        <f>IF(_tag_month_day!BA696="","",_tag_month_day!BA696/100)</f>
        <v/>
      </c>
      <c r="FQ700" s="510" t="str">
        <f>IF(_tag_month_day!BB696="","",_tag_month_day!BB696/100)</f>
        <v/>
      </c>
      <c r="FR700" s="603" t="str">
        <f>IF(_tag_month_day!BC696="","",_tag_month_day!BC696/100)</f>
        <v/>
      </c>
      <c r="FS700" s="510" t="str">
        <f>IF(_tag_month_day!BD696="","",_tag_month_day!BD696/100)</f>
        <v/>
      </c>
      <c r="FT700" s="510" t="str">
        <f>IF(_tag_month_day!BE696="","",_tag_month_day!BE696/100)</f>
        <v/>
      </c>
      <c r="FU700" s="510" t="str">
        <f>IF(_tag_month_day!BF696="","",_tag_month_day!BF696/100)</f>
        <v/>
      </c>
      <c r="FV700" s="510" t="str">
        <f>IF(_tag_month_day!BG696="","",_tag_month_day!BG696/100)</f>
        <v/>
      </c>
      <c r="FW700" s="603" t="str">
        <f>IF(_tag_month_day!BH696="","",_tag_month_day!BH696/100)</f>
        <v/>
      </c>
      <c r="FX700" s="510" t="str">
        <f>IF(_tag_month_day!BI696="","",_tag_month_day!BI696/100)</f>
        <v/>
      </c>
      <c r="FY700" s="510" t="str">
        <f>IF(_tag_month_day!BJ696="","",_tag_month_day!BJ696/100)</f>
        <v/>
      </c>
      <c r="FZ700" s="605" t="str">
        <f>IF(_tag_month_day!BK696="","",_tag_month_day!BK696/100)</f>
        <v/>
      </c>
      <c r="GA700" s="510" t="str">
        <f>IF(_tag_month_day!BL696="","",_tag_month_day!BL696/100)</f>
        <v/>
      </c>
      <c r="GB700" s="603" t="str">
        <f>IF(_tag_month_day!BM696="","",_tag_month_day!BM696/100)</f>
        <v/>
      </c>
      <c r="GC700" s="420" t="str">
        <f>IF(_tag_month_day!BN696="","",_tag_month_day!BN696/100)</f>
        <v/>
      </c>
      <c r="GD700" s="420" t="str">
        <f>IF(_tag_month_day!BO696="","",_tag_month_day!BO696/100)</f>
        <v/>
      </c>
      <c r="GE700" s="420" t="str">
        <f>IF(_tag_month_day!BP696="","",_tag_month_day!BP696/100)</f>
        <v/>
      </c>
      <c r="GF700" s="420" t="str">
        <f>IF(_tag_month_day!BQ696="","",_tag_month_day!BQ696/100)</f>
        <v/>
      </c>
      <c r="GG700" s="420" t="str">
        <f>IF(_tag_month_day!BR696="","",_tag_month_day!BR696/100)</f>
        <v/>
      </c>
      <c r="GH700" s="420" t="str">
        <f>IF(_tag_month_day!BS696="","",_tag_month_day!BS696/100)</f>
        <v/>
      </c>
      <c r="GI700" s="603" t="str">
        <f>IF(_tag_month_day!BT696="","",_tag_month_day!BT696/100)</f>
        <v/>
      </c>
      <c r="GJ700" s="612" t="str">
        <f>IF(_tag_month_day!BU696="","",_tag_month_day!BU696/100)</f>
        <v/>
      </c>
      <c r="GK700" s="620" t="str">
        <f>IF(_tag_month_day!BV696="",IF(_rlcf_month_day!A$2="","",_rlcf_month_day!A$2/100),_tag_month_day!BV696/100)</f>
        <v/>
      </c>
      <c r="GL700" s="620" t="str">
        <f>IF(_tag_month_day!BW696="",IF(_rlcf_month_day!B$2="","",_rlcf_month_day!B$2/100),_tag_month_day!BW696/100)</f>
        <v/>
      </c>
      <c r="GM700" s="621" t="str">
        <f>IF(_tag_month_day!BX696="",IF(_rlcf_month_day!C$2="","",_rlcf_month_day!C$2/100),_tag_month_day!BX696/100)</f>
        <v/>
      </c>
      <c r="GN700" s="620" t="str">
        <f>IF(_tag_month_day!BV696="",IF(_rlcf_month_day!A$2="","",_rlcf_month_day!A$2/100),_tag_month_day!BV696/100)</f>
        <v/>
      </c>
      <c r="GO700" s="620" t="str">
        <f>IF(_tag_month_day!BW696="",IF(_rlcf_month_day!B$2="","",_rlcf_month_day!B$2/100),_tag_month_day!BW696/100)</f>
        <v/>
      </c>
      <c r="GP700" s="620" t="str">
        <f>IF(_tag_month_day!CD696="",IF(_rlcf_month_day!E$2="","",_rlcf_month_day!E$2/100),_tag_month_day!CD696/100)</f>
        <v/>
      </c>
      <c r="GQ700" s="620" t="str">
        <f>IF(_tag_month_day!CE696="",IF(_rlcf_month_day!F$2="","",_rlcf_month_day!F$2/100),_tag_month_day!CE696/100)</f>
        <v/>
      </c>
      <c r="GR700" s="621" t="str">
        <f>IF(_tag_month_day!CF696="",IF(_rlcf_month_day!G$2="","",_rlcf_month_day!G$2/100),_tag_month_day!CF696/100)</f>
        <v/>
      </c>
      <c r="GS700" s="626">
        <f t="shared" ref="GS700:HH700" si="4218">GS699</f>
        <v>0.953</v>
      </c>
      <c r="GT700" s="626">
        <f t="shared" si="4218"/>
        <v>0.55</v>
      </c>
      <c r="GU700" s="626">
        <f t="shared" si="4218"/>
        <v>0.55</v>
      </c>
      <c r="GV700" s="626">
        <f t="shared" si="4218"/>
        <v>0.55</v>
      </c>
      <c r="GW700" s="626">
        <f t="shared" si="4218"/>
        <v>0.5</v>
      </c>
      <c r="GX700" s="626">
        <f t="shared" si="4218"/>
        <v>0.935</v>
      </c>
      <c r="GY700" s="626">
        <f t="shared" si="4218"/>
        <v>0.15</v>
      </c>
      <c r="GZ700" s="626">
        <f t="shared" si="4218"/>
        <v>1</v>
      </c>
      <c r="HA700" s="632">
        <f t="shared" si="4218"/>
        <v>0.047</v>
      </c>
      <c r="HB700" s="632">
        <f t="shared" si="4218"/>
        <v>0.45</v>
      </c>
      <c r="HC700" s="632">
        <f t="shared" si="4218"/>
        <v>0.45</v>
      </c>
      <c r="HD700" s="632">
        <f t="shared" si="4218"/>
        <v>0.45</v>
      </c>
      <c r="HE700" s="632">
        <f t="shared" si="4218"/>
        <v>0.5</v>
      </c>
      <c r="HF700" s="632">
        <f t="shared" si="4218"/>
        <v>0.065</v>
      </c>
      <c r="HG700" s="632">
        <f t="shared" si="4218"/>
        <v>0.85</v>
      </c>
      <c r="HH700" s="632">
        <f t="shared" si="4218"/>
        <v>0</v>
      </c>
      <c r="HI700" s="68">
        <f t="shared" si="3910"/>
        <v>0</v>
      </c>
      <c r="HJ700" s="68" t="e">
        <f t="shared" si="3941"/>
        <v>#VALUE!</v>
      </c>
      <c r="HK700" s="202">
        <f t="shared" si="3942"/>
        <v>0.85</v>
      </c>
      <c r="HL700" s="464">
        <f t="shared" si="3943"/>
        <v>550000</v>
      </c>
      <c r="HM700" s="464">
        <f t="shared" si="3944"/>
        <v>480000</v>
      </c>
      <c r="HN700" s="192" t="e">
        <f t="shared" si="3911"/>
        <v>#VALUE!</v>
      </c>
      <c r="HO700" s="192" t="e">
        <f>HN700*HK700*$HO$2/HL700*1000000</f>
        <v>#VALUE!</v>
      </c>
      <c r="HP700" s="192" t="e">
        <f>HN700*HK700*$HP$2/HM700*1000000</f>
        <v>#VALUE!</v>
      </c>
    </row>
    <row r="701" customFormat="1" spans="1:224">
      <c r="A701" s="381">
        <v>696</v>
      </c>
      <c r="B701" s="54">
        <f ca="1" t="shared" si="3945"/>
        <v>43645</v>
      </c>
      <c r="C701" s="57">
        <f t="shared" si="3946"/>
        <v>0.0416666666666667</v>
      </c>
      <c r="D701" s="68" t="str">
        <f ca="1" t="shared" si="3912"/>
        <v>中班</v>
      </c>
      <c r="E701" s="68" t="str">
        <f ca="1" t="shared" si="3913"/>
        <v>乙</v>
      </c>
      <c r="F701" s="68">
        <f ca="1">SUMPRODUCT((成本日报!$A$3:$A$95=计划!B701)*(成本日报!$B$3:$B$95=计划!$D701),成本日报!$C$3:$C$95)</f>
        <v>2</v>
      </c>
      <c r="G701" s="382">
        <f ca="1" t="shared" si="3947"/>
        <v>43645.9583333316</v>
      </c>
      <c r="H701" s="382">
        <f ca="1" t="shared" si="3914"/>
        <v>43645.9652777761</v>
      </c>
      <c r="I701" s="382">
        <f ca="1" t="shared" si="3915"/>
        <v>43645.9708333316</v>
      </c>
      <c r="J701" s="382">
        <f ca="1" t="shared" si="3916"/>
        <v>43645.9999999983</v>
      </c>
      <c r="K701" s="382">
        <f ca="1" t="shared" si="3917"/>
        <v>43646.0624999983</v>
      </c>
      <c r="L701" s="382">
        <f ca="1" t="shared" si="3918"/>
        <v>43646.0833333316</v>
      </c>
      <c r="M701" s="398" t="str">
        <f>IF(_tag_month_day!A697="","",_tag_month_day!A697)</f>
        <v/>
      </c>
      <c r="N701" s="398" t="str">
        <f>IF(_tag_month_day!B697="","",_tag_month_day!B697)</f>
        <v/>
      </c>
      <c r="O701" s="399" t="e">
        <f t="shared" si="3919"/>
        <v>#VALUE!</v>
      </c>
      <c r="P701" s="398" t="str">
        <f>IF(_tag_month_day!C697="","",_tag_month_day!C697)</f>
        <v/>
      </c>
      <c r="Q701" s="398" t="str">
        <f>IF(_tag_month_day!D697="","",_tag_month_day!D697)</f>
        <v/>
      </c>
      <c r="R701" s="416">
        <f>IF(_tag_month_day!CB697="",R700,_tag_month_day!CB697/100)</f>
        <v>0.07</v>
      </c>
      <c r="S701" s="417" t="str">
        <f>IF(_tag_month_day!E697="","",_tag_month_day!E697)</f>
        <v/>
      </c>
      <c r="T701" s="417" t="str">
        <f>IF(_tag_month_day!F697="","",_tag_month_day!F697)</f>
        <v/>
      </c>
      <c r="U701" s="418" t="e">
        <f t="shared" si="3873"/>
        <v>#VALUE!</v>
      </c>
      <c r="V701" s="53" t="e">
        <f t="shared" si="3874"/>
        <v>#VALUE!</v>
      </c>
      <c r="W701" s="419" t="str">
        <f>IF(_jhy_month_day!A697="","",_jhy_month_day!A697)</f>
        <v/>
      </c>
      <c r="X701" s="420" t="str">
        <f>IF(_jhy_month_day!B697="","",_jhy_month_day!B697/100)</f>
        <v/>
      </c>
      <c r="Y701" s="420" t="str">
        <f>IF(_jhy_month_day!C697="","",_jhy_month_day!C697/100)</f>
        <v/>
      </c>
      <c r="Z701" s="439">
        <f t="shared" si="3963"/>
        <v>174</v>
      </c>
      <c r="AA701" s="440" t="str">
        <f>IF(_tag_month_day!G697="","",_tag_month_day!G697/100)</f>
        <v/>
      </c>
      <c r="AB701" s="440" t="str">
        <f>IF(_tag_month_day!H697="","",_tag_month_day!H697/100)</f>
        <v/>
      </c>
      <c r="AC701" s="193">
        <f t="shared" si="3920"/>
        <v>1.59963432013121</v>
      </c>
      <c r="AD701" s="441" t="str">
        <f t="shared" si="3921"/>
        <v/>
      </c>
      <c r="AE701" s="442" t="str">
        <f t="shared" si="3922"/>
        <v/>
      </c>
      <c r="AF701" s="443">
        <v>1</v>
      </c>
      <c r="AG701" s="68" t="str">
        <f>IF(_duihao_month_day!A697="","",_duihao_month_day!A697)</f>
        <v/>
      </c>
      <c r="AH701" s="463">
        <f>IF(_gyk_month_day!B697="",AH700,_gyk_month_day!B697)</f>
        <v>820</v>
      </c>
      <c r="AI701" s="464"/>
      <c r="AJ701" s="68" t="str">
        <f>IF(_tag_month_day!I697="","",_tag_month_day!I697)</f>
        <v/>
      </c>
      <c r="AK701" s="465" t="str">
        <f>IF(_tzyy_month_day!A697="","",_tzyy_month_day!A697)</f>
        <v/>
      </c>
      <c r="AL701" s="465" t="str">
        <f>IF(_tzyy_month_day!B697="","",_tzyy_month_day!B697)</f>
        <v/>
      </c>
      <c r="AM701" s="465" t="str">
        <f>IF(_tzyy_month_day!C697="","",_tzyy_month_day!C697)</f>
        <v/>
      </c>
      <c r="AN701" s="466" t="str">
        <f>IF(_tag_month_day!CG697="","",_tag_month_day!CG697)</f>
        <v/>
      </c>
      <c r="AO701" s="466" t="str">
        <f>IF(_tag_month_day!CH697="","",_tag_month_day!CH697)</f>
        <v/>
      </c>
      <c r="AP701" s="486" t="e">
        <f t="shared" si="3923"/>
        <v>#VALUE!</v>
      </c>
      <c r="AQ701" s="487" t="str">
        <f>IF(_tag_month_day!J697="","",_tag_month_day!J697/100)</f>
        <v/>
      </c>
      <c r="AR701" s="488">
        <f t="shared" si="3924"/>
        <v>1.3</v>
      </c>
      <c r="AS701" s="489" t="e">
        <f t="shared" si="3875"/>
        <v>#VALUE!</v>
      </c>
      <c r="AT701" s="489">
        <f t="shared" si="3925"/>
        <v>0</v>
      </c>
      <c r="AU701" s="490" t="str">
        <f>IF(_tag_month_day!K697="","",_tag_month_day!K697)</f>
        <v/>
      </c>
      <c r="AV701" s="491" t="str">
        <f>IF(_tag_month_day!L697="","",_tag_month_day!L697/100)</f>
        <v/>
      </c>
      <c r="AW701" s="420">
        <f t="shared" si="3847"/>
        <v>0</v>
      </c>
      <c r="AX701" s="420">
        <f t="shared" si="3926"/>
        <v>0</v>
      </c>
      <c r="AY701" s="420" t="str">
        <f>IF(_tag_month_day!M697="","",_tag_month_day!M697/100)</f>
        <v/>
      </c>
      <c r="AZ701" s="420" t="str">
        <f>IF(_tag_month_day!N697="","",_tag_month_day!N697/100)</f>
        <v/>
      </c>
      <c r="BA701" s="420" t="str">
        <f>IF(_tag_month_day!O697="","",_tag_month_day!O697/100)</f>
        <v/>
      </c>
      <c r="BB701" s="496" t="str">
        <f>IF(_tag_month_day!P697="","",_tag_month_day!P697/100)</f>
        <v/>
      </c>
      <c r="BC701" s="496">
        <f t="shared" si="3927"/>
        <v>0</v>
      </c>
      <c r="BD701" s="496" t="str">
        <f>IF(_tag_month_day!Q697="","",_tag_month_day!Q697/100)</f>
        <v/>
      </c>
      <c r="BE701" s="510" t="str">
        <f>IF(_tag_month_day!R697="","",_tag_month_day!R697/100)</f>
        <v/>
      </c>
      <c r="BF701" s="413" t="str">
        <f>IF(_tag_month_day!CC697="","",_tag_month_day!CC697/100)</f>
        <v/>
      </c>
      <c r="BG701" s="511" t="e">
        <f t="shared" si="3876"/>
        <v>#VALUE!</v>
      </c>
      <c r="BH701" s="198">
        <f t="shared" si="3877"/>
        <v>0</v>
      </c>
      <c r="BI701" s="512" t="e">
        <f>IF(CX701=0,BI700,(DK701*查询!$R$5+DL701*查询!$Q$5+DM701*查询!$N$5+DN701*查询!$O$5+DO701*查询!$P$5)*AF701/CX701)</f>
        <v>#VALUE!</v>
      </c>
      <c r="BJ701" s="512" t="e">
        <f>IF(CX701=0,BJ700,(DP701*查询!$S$5+DQ701*查询!$T$5+DR701*查询!$U$5)*AF701/CX701)</f>
        <v>#VALUE!</v>
      </c>
      <c r="BK701" s="512">
        <f t="shared" si="3928"/>
        <v>1</v>
      </c>
      <c r="BL701" s="513" t="str">
        <f>IF(_cfyc_month_day!A697="","",_cfyc_month_day!A697)</f>
        <v/>
      </c>
      <c r="BM701" s="513" t="str">
        <f>IF(_cfyc_month_day!B697="","",_cfyc_month_day!B697)</f>
        <v/>
      </c>
      <c r="BN701" s="513" t="str">
        <f>IF(_cfyc_month_day!C697="","",_cfyc_month_day!C697)</f>
        <v/>
      </c>
      <c r="BO701" s="522" t="str">
        <f>IF(_cfyc_month_day!D697="","",_cfyc_month_day!D697)</f>
        <v/>
      </c>
      <c r="BP701" s="522" t="str">
        <f>IF(_cfyc_month_day!E697="","",_cfyc_month_day!E697)</f>
        <v/>
      </c>
      <c r="BQ701" s="522" t="str">
        <f>IF(_cfyc_month_day!F697="","",_cfyc_month_day!F697)</f>
        <v/>
      </c>
      <c r="BR701" s="513" t="str">
        <f>IF(_tag_month_day!T697="","",_tag_month_day!T697)</f>
        <v/>
      </c>
      <c r="BS701" s="513" t="str">
        <f>IF(_tag_month_day!U697="","",_tag_month_day!U697)</f>
        <v/>
      </c>
      <c r="BT701" s="523" t="str">
        <f t="shared" si="3929"/>
        <v/>
      </c>
      <c r="BU701" s="223" t="str">
        <f>IF(_tag_month_day!V697="","",_tag_month_day!V697)</f>
        <v/>
      </c>
      <c r="BV701" s="206" t="str">
        <f>IF(_tag_month_day!W697="","",_tag_month_day!W697)</f>
        <v/>
      </c>
      <c r="BW701" s="540" t="str">
        <f>IF(_tag_month_day!X697="","",_tag_month_day!X697)</f>
        <v/>
      </c>
      <c r="BX701" s="540" t="str">
        <f>IF(_tag_month_day!Y697="","",_tag_month_day!Y697)</f>
        <v/>
      </c>
      <c r="BY701" s="541">
        <f ca="1" t="shared" si="3930"/>
        <v>43646.0833333316</v>
      </c>
      <c r="BZ701" s="542"/>
      <c r="CA701" s="562" t="str">
        <f>IF(_jhy2_month_day!A697="","",_jhy2_month_day!A697)</f>
        <v/>
      </c>
      <c r="CB701" s="464" t="str">
        <f>IF(_jhy2_month_day!B697="","",_jhy2_month_day!B697)</f>
        <v/>
      </c>
      <c r="CC701" s="464" t="str">
        <f>IF(_jhy2_month_day!C697="","",_jhy2_month_day!C697)</f>
        <v/>
      </c>
      <c r="CD701" s="464" t="str">
        <f>IF(_jhy2_month_day!D697="","",_jhy2_month_day!D697)</f>
        <v/>
      </c>
      <c r="CE701" s="464" t="str">
        <f>IF(_jhy2_month_day!E697="","",_jhy2_month_day!E697)</f>
        <v/>
      </c>
      <c r="CF701" s="464" t="str">
        <f>IF(_jhy2_month_day!F697="","",_jhy2_month_day!F697)</f>
        <v/>
      </c>
      <c r="CG701" s="464" t="str">
        <f>IF(_jhy2_month_day!G697="","",_jhy2_month_day!G697)</f>
        <v/>
      </c>
      <c r="CH701" s="464" t="str">
        <f>IF(_jhy2_month_day!H697="","",_jhy2_month_day!H697)</f>
        <v/>
      </c>
      <c r="CI701" s="464" t="str">
        <f>IF(_jhy2_month_day!I697="","",_jhy2_month_day!I697)</f>
        <v/>
      </c>
      <c r="CJ701" s="464" t="str">
        <f>IF(_jhy2_month_day!J697="","",_jhy2_month_day!J697)</f>
        <v/>
      </c>
      <c r="CK701" s="464" t="str">
        <f>IF(_jhy2_month_day!K697="","",_jhy2_month_day!K697)</f>
        <v/>
      </c>
      <c r="CL701" s="562" t="str">
        <f>IF(_jhy2_month_day!L697="","",_jhy2_month_day!L697)</f>
        <v/>
      </c>
      <c r="CM701" s="562" t="str">
        <f>IF(_jhy2_month_day!M697="","",_jhy2_month_day!M697)</f>
        <v/>
      </c>
      <c r="CN701" s="562" t="str">
        <f>IF(_jhy2_month_day!N697="","",_jhy2_month_day!N697)</f>
        <v/>
      </c>
      <c r="CO701" s="562" t="str">
        <f>IF(_jhy2_month_day!O697="","",_jhy2_month_day!O697)</f>
        <v/>
      </c>
      <c r="CP701" s="562" t="str">
        <f>IF(_jhy2_month_day!P697="","",_jhy2_month_day!P697)</f>
        <v/>
      </c>
      <c r="CQ701" s="562" t="str">
        <f>IF(_jhy2_month_day!Q697="","",_jhy2_month_day!Q697)</f>
        <v/>
      </c>
      <c r="CR701" s="563" t="str">
        <f>IF(_jhy2_month_day!R697="","",_jhy2_month_day!R697)</f>
        <v/>
      </c>
      <c r="CS701" s="576" t="str">
        <f>IF(_jhy2_month_day!S697="","",_jhy2_month_day!S697)</f>
        <v/>
      </c>
      <c r="CT701" s="562" t="str">
        <f>IF(_jhy2_month_day!T697="","",_jhy2_month_day!T697)</f>
        <v/>
      </c>
      <c r="CU701" s="577" t="e">
        <f t="shared" si="3878"/>
        <v>#VALUE!</v>
      </c>
      <c r="CV701" s="198" t="e">
        <f t="shared" si="3879"/>
        <v>#VALUE!</v>
      </c>
      <c r="CW701" s="192" t="e">
        <f t="shared" si="3880"/>
        <v>#VALUE!</v>
      </c>
      <c r="CX701" s="192" t="e">
        <f t="shared" si="3881"/>
        <v>#VALUE!</v>
      </c>
      <c r="CY701" s="202" t="e">
        <f t="shared" si="3882"/>
        <v>#VALUE!</v>
      </c>
      <c r="CZ701" s="192" t="e">
        <f t="shared" ref="CZ701:DI701" si="4219">$AJ701*EF701</f>
        <v>#VALUE!</v>
      </c>
      <c r="DA701" s="192" t="e">
        <f t="shared" si="4219"/>
        <v>#VALUE!</v>
      </c>
      <c r="DB701" s="192" t="e">
        <f t="shared" si="4219"/>
        <v>#VALUE!</v>
      </c>
      <c r="DC701" s="192" t="e">
        <f t="shared" si="4219"/>
        <v>#VALUE!</v>
      </c>
      <c r="DD701" s="192" t="e">
        <f t="shared" si="4219"/>
        <v>#VALUE!</v>
      </c>
      <c r="DE701" s="192" t="e">
        <f t="shared" si="4219"/>
        <v>#VALUE!</v>
      </c>
      <c r="DF701" s="192" t="e">
        <f t="shared" si="4219"/>
        <v>#VALUE!</v>
      </c>
      <c r="DG701" s="192" t="e">
        <f t="shared" si="4219"/>
        <v>#VALUE!</v>
      </c>
      <c r="DH701" s="192" t="e">
        <f t="shared" si="4219"/>
        <v>#VALUE!</v>
      </c>
      <c r="DI701" s="192" t="e">
        <f t="shared" si="4219"/>
        <v>#VALUE!</v>
      </c>
      <c r="DJ701" s="192" t="e">
        <f t="shared" si="3884"/>
        <v>#VALUE!</v>
      </c>
      <c r="DK701" s="192" t="e">
        <f t="shared" si="3885"/>
        <v>#VALUE!</v>
      </c>
      <c r="DL701" s="192" t="e">
        <f t="shared" si="3886"/>
        <v>#VALUE!</v>
      </c>
      <c r="DM701" s="192" t="e">
        <f t="shared" si="3887"/>
        <v>#VALUE!</v>
      </c>
      <c r="DN701" s="192" t="e">
        <f t="shared" si="3888"/>
        <v>#VALUE!</v>
      </c>
      <c r="DO701" s="192" t="e">
        <f t="shared" si="3889"/>
        <v>#VALUE!</v>
      </c>
      <c r="DP701" s="192" t="e">
        <f t="shared" si="3890"/>
        <v>#VALUE!</v>
      </c>
      <c r="DQ701" s="192" t="e">
        <f t="shared" si="3891"/>
        <v>#VALUE!</v>
      </c>
      <c r="DR701" s="192" t="e">
        <f t="shared" si="3892"/>
        <v>#VALUE!</v>
      </c>
      <c r="DS701" s="192" t="e">
        <f t="shared" si="3893"/>
        <v>#VALUE!</v>
      </c>
      <c r="DT701" s="192" t="e">
        <f t="shared" si="3894"/>
        <v>#VALUE!</v>
      </c>
      <c r="DU701" s="192" t="e">
        <f t="shared" si="3895"/>
        <v>#VALUE!</v>
      </c>
      <c r="DV701" s="198" t="e">
        <f t="shared" si="3896"/>
        <v>#VALUE!</v>
      </c>
      <c r="DW701" s="198" t="e">
        <f t="shared" si="3897"/>
        <v>#DIV/0!</v>
      </c>
      <c r="DX701" s="198" t="e">
        <f t="shared" si="3898"/>
        <v>#DIV/0!</v>
      </c>
      <c r="DY701" s="198" t="e">
        <f t="shared" si="3899"/>
        <v>#VALUE!</v>
      </c>
      <c r="DZ701" s="198" t="e">
        <f t="shared" si="3900"/>
        <v>#VALUE!</v>
      </c>
      <c r="EA701" s="198" t="e">
        <f t="shared" si="3901"/>
        <v>#VALUE!</v>
      </c>
      <c r="EB701" s="198" t="e">
        <f t="shared" si="3902"/>
        <v>#VALUE!</v>
      </c>
      <c r="EC701" s="198" t="e">
        <f t="shared" si="3903"/>
        <v>#DIV/0!</v>
      </c>
      <c r="ED701" s="198" t="e">
        <f t="shared" si="3904"/>
        <v>#VALUE!</v>
      </c>
      <c r="EE701" s="198" t="e">
        <f t="shared" si="3905"/>
        <v>#VALUE!</v>
      </c>
      <c r="EF701" s="198" t="e">
        <f t="shared" ref="EF701:EO701" si="4220">DV701/SUM($DV701:$EE701)</f>
        <v>#VALUE!</v>
      </c>
      <c r="EG701" s="198" t="e">
        <f t="shared" si="4220"/>
        <v>#DIV/0!</v>
      </c>
      <c r="EH701" s="198" t="e">
        <f t="shared" si="4220"/>
        <v>#DIV/0!</v>
      </c>
      <c r="EI701" s="198" t="e">
        <f t="shared" si="4220"/>
        <v>#VALUE!</v>
      </c>
      <c r="EJ701" s="198" t="e">
        <f t="shared" si="4220"/>
        <v>#VALUE!</v>
      </c>
      <c r="EK701" s="198" t="e">
        <f t="shared" si="4220"/>
        <v>#VALUE!</v>
      </c>
      <c r="EL701" s="198" t="e">
        <f t="shared" si="4220"/>
        <v>#VALUE!</v>
      </c>
      <c r="EM701" s="198" t="e">
        <f t="shared" si="4220"/>
        <v>#DIV/0!</v>
      </c>
      <c r="EN701" s="198" t="e">
        <f t="shared" si="4220"/>
        <v>#VALUE!</v>
      </c>
      <c r="EO701" s="198" t="e">
        <f t="shared" si="4220"/>
        <v>#VALUE!</v>
      </c>
      <c r="EP701" s="511">
        <f t="shared" ref="EP701:EW701" si="4221">EP700</f>
        <v>0.08</v>
      </c>
      <c r="EQ701" s="511">
        <f t="shared" si="4221"/>
        <v>0.015</v>
      </c>
      <c r="ER701" s="511">
        <f t="shared" si="4221"/>
        <v>0.015</v>
      </c>
      <c r="ES701" s="511">
        <f t="shared" si="4221"/>
        <v>0.015</v>
      </c>
      <c r="ET701" s="511">
        <f t="shared" si="4221"/>
        <v>0.015</v>
      </c>
      <c r="EU701" s="511">
        <f t="shared" si="4221"/>
        <v>0.09</v>
      </c>
      <c r="EV701" s="511">
        <f t="shared" si="4221"/>
        <v>0.09</v>
      </c>
      <c r="EW701" s="511">
        <f t="shared" si="4221"/>
        <v>0.09</v>
      </c>
      <c r="EX701" s="420" t="str">
        <f>IF(_tag_month_day!AS697="","",_tag_month_day!AS697/100)</f>
        <v/>
      </c>
      <c r="EY701" s="420" t="str">
        <f>IF(_tag_month_day!AT697="","",_tag_month_day!AT697/100)</f>
        <v/>
      </c>
      <c r="EZ701" s="420" t="str">
        <f>IF(_tag_month_day!AU697="","",_tag_month_day!AU697/100)</f>
        <v/>
      </c>
      <c r="FA701" s="420" t="str">
        <f>IF(_tag_month_day!AV697="","",_tag_month_day!AV697/100)</f>
        <v/>
      </c>
      <c r="FB701" s="420" t="str">
        <f>IF(_tag_month_day!AW697="","",_tag_month_day!AW697/100)</f>
        <v/>
      </c>
      <c r="FC701" s="420" t="str">
        <f>IF(_tag_month_day!AX697="","",_tag_month_day!AX697/100)</f>
        <v/>
      </c>
      <c r="FD701" s="510">
        <f t="shared" si="3934"/>
        <v>0.33</v>
      </c>
      <c r="FE701" s="510">
        <f t="shared" si="3935"/>
        <v>0.19</v>
      </c>
      <c r="FF701" s="510">
        <f t="shared" si="3936"/>
        <v>0.003</v>
      </c>
      <c r="FG701" s="510">
        <f t="shared" si="3937"/>
        <v>0</v>
      </c>
      <c r="FH701" s="603">
        <f t="shared" si="3938"/>
        <v>0.0001</v>
      </c>
      <c r="FI701" s="510">
        <f t="shared" ref="FI701:FR701" si="4222">FI700</f>
        <v>0.41</v>
      </c>
      <c r="FJ701" s="510">
        <f t="shared" si="4222"/>
        <v>0.11</v>
      </c>
      <c r="FK701" s="510">
        <f t="shared" si="4222"/>
        <v>0.015</v>
      </c>
      <c r="FL701" s="510">
        <f t="shared" si="4222"/>
        <v>0</v>
      </c>
      <c r="FM701" s="603">
        <f t="shared" si="4222"/>
        <v>0.0001</v>
      </c>
      <c r="FN701" s="510" t="str">
        <f>IF(_tag_month_day!AY697="","",_tag_month_day!AY697/100)</f>
        <v/>
      </c>
      <c r="FO701" s="510" t="str">
        <f>IF(_tag_month_day!AZ697="","",_tag_month_day!AZ697/100)</f>
        <v/>
      </c>
      <c r="FP701" s="510" t="str">
        <f>IF(_tag_month_day!BA697="","",_tag_month_day!BA697/100)</f>
        <v/>
      </c>
      <c r="FQ701" s="510" t="str">
        <f>IF(_tag_month_day!BB697="","",_tag_month_day!BB697/100)</f>
        <v/>
      </c>
      <c r="FR701" s="603" t="str">
        <f>IF(_tag_month_day!BC697="","",_tag_month_day!BC697/100)</f>
        <v/>
      </c>
      <c r="FS701" s="510" t="str">
        <f>IF(_tag_month_day!BD697="","",_tag_month_day!BD697/100)</f>
        <v/>
      </c>
      <c r="FT701" s="510" t="str">
        <f>IF(_tag_month_day!BE697="","",_tag_month_day!BE697/100)</f>
        <v/>
      </c>
      <c r="FU701" s="510" t="str">
        <f>IF(_tag_month_day!BF697="","",_tag_month_day!BF697/100)</f>
        <v/>
      </c>
      <c r="FV701" s="510" t="str">
        <f>IF(_tag_month_day!BG697="","",_tag_month_day!BG697/100)</f>
        <v/>
      </c>
      <c r="FW701" s="603" t="str">
        <f>IF(_tag_month_day!BH697="","",_tag_month_day!BH697/100)</f>
        <v/>
      </c>
      <c r="FX701" s="510" t="str">
        <f>IF(_tag_month_day!BI697="","",_tag_month_day!BI697/100)</f>
        <v/>
      </c>
      <c r="FY701" s="510" t="str">
        <f>IF(_tag_month_day!BJ697="","",_tag_month_day!BJ697/100)</f>
        <v/>
      </c>
      <c r="FZ701" s="605" t="str">
        <f>IF(_tag_month_day!BK697="","",_tag_month_day!BK697/100)</f>
        <v/>
      </c>
      <c r="GA701" s="510" t="str">
        <f>IF(_tag_month_day!BL697="","",_tag_month_day!BL697/100)</f>
        <v/>
      </c>
      <c r="GB701" s="603" t="str">
        <f>IF(_tag_month_day!BM697="","",_tag_month_day!BM697/100)</f>
        <v/>
      </c>
      <c r="GC701" s="420" t="str">
        <f>IF(_tag_month_day!BN697="","",_tag_month_day!BN697/100)</f>
        <v/>
      </c>
      <c r="GD701" s="420" t="str">
        <f>IF(_tag_month_day!BO697="","",_tag_month_day!BO697/100)</f>
        <v/>
      </c>
      <c r="GE701" s="420" t="str">
        <f>IF(_tag_month_day!BP697="","",_tag_month_day!BP697/100)</f>
        <v/>
      </c>
      <c r="GF701" s="420" t="str">
        <f>IF(_tag_month_day!BQ697="","",_tag_month_day!BQ697/100)</f>
        <v/>
      </c>
      <c r="GG701" s="420" t="str">
        <f>IF(_tag_month_day!BR697="","",_tag_month_day!BR697/100)</f>
        <v/>
      </c>
      <c r="GH701" s="420" t="str">
        <f>IF(_tag_month_day!BS697="","",_tag_month_day!BS697/100)</f>
        <v/>
      </c>
      <c r="GI701" s="603" t="str">
        <f>IF(_tag_month_day!BT697="","",_tag_month_day!BT697/100)</f>
        <v/>
      </c>
      <c r="GJ701" s="612" t="str">
        <f>IF(_tag_month_day!BU697="","",_tag_month_day!BU697/100)</f>
        <v/>
      </c>
      <c r="GK701" s="620" t="str">
        <f>IF(_tag_month_day!BV697="",IF(_rlcf_month_day!A$2="","",_rlcf_month_day!A$2/100),_tag_month_day!BV697/100)</f>
        <v/>
      </c>
      <c r="GL701" s="620" t="str">
        <f>IF(_tag_month_day!BW697="",IF(_rlcf_month_day!B$2="","",_rlcf_month_day!B$2/100),_tag_month_day!BW697/100)</f>
        <v/>
      </c>
      <c r="GM701" s="621" t="str">
        <f>IF(_tag_month_day!BX697="",IF(_rlcf_month_day!C$2="","",_rlcf_month_day!C$2/100),_tag_month_day!BX697/100)</f>
        <v/>
      </c>
      <c r="GN701" s="620" t="str">
        <f>IF(_tag_month_day!BV697="",IF(_rlcf_month_day!A$2="","",_rlcf_month_day!A$2/100),_tag_month_day!BV697/100)</f>
        <v/>
      </c>
      <c r="GO701" s="620" t="str">
        <f>IF(_tag_month_day!BW697="",IF(_rlcf_month_day!B$2="","",_rlcf_month_day!B$2/100),_tag_month_day!BW697/100)</f>
        <v/>
      </c>
      <c r="GP701" s="620" t="str">
        <f>IF(_tag_month_day!CD697="",IF(_rlcf_month_day!E$2="","",_rlcf_month_day!E$2/100),_tag_month_day!CD697/100)</f>
        <v/>
      </c>
      <c r="GQ701" s="620" t="str">
        <f>IF(_tag_month_day!CE697="",IF(_rlcf_month_day!F$2="","",_rlcf_month_day!F$2/100),_tag_month_day!CE697/100)</f>
        <v/>
      </c>
      <c r="GR701" s="621" t="str">
        <f>IF(_tag_month_day!CF697="",IF(_rlcf_month_day!G$2="","",_rlcf_month_day!G$2/100),_tag_month_day!CF697/100)</f>
        <v/>
      </c>
      <c r="GS701" s="626">
        <f t="shared" ref="GS701:HH701" si="4223">GS700</f>
        <v>0.953</v>
      </c>
      <c r="GT701" s="626">
        <f t="shared" si="4223"/>
        <v>0.55</v>
      </c>
      <c r="GU701" s="626">
        <f t="shared" si="4223"/>
        <v>0.55</v>
      </c>
      <c r="GV701" s="626">
        <f t="shared" si="4223"/>
        <v>0.55</v>
      </c>
      <c r="GW701" s="626">
        <f t="shared" si="4223"/>
        <v>0.5</v>
      </c>
      <c r="GX701" s="626">
        <f t="shared" si="4223"/>
        <v>0.935</v>
      </c>
      <c r="GY701" s="626">
        <f t="shared" si="4223"/>
        <v>0.15</v>
      </c>
      <c r="GZ701" s="626">
        <f t="shared" si="4223"/>
        <v>1</v>
      </c>
      <c r="HA701" s="632">
        <f t="shared" si="4223"/>
        <v>0.047</v>
      </c>
      <c r="HB701" s="632">
        <f t="shared" si="4223"/>
        <v>0.45</v>
      </c>
      <c r="HC701" s="632">
        <f t="shared" si="4223"/>
        <v>0.45</v>
      </c>
      <c r="HD701" s="632">
        <f t="shared" si="4223"/>
        <v>0.45</v>
      </c>
      <c r="HE701" s="632">
        <f t="shared" si="4223"/>
        <v>0.5</v>
      </c>
      <c r="HF701" s="632">
        <f t="shared" si="4223"/>
        <v>0.065</v>
      </c>
      <c r="HG701" s="632">
        <f t="shared" si="4223"/>
        <v>0.85</v>
      </c>
      <c r="HH701" s="632">
        <f t="shared" si="4223"/>
        <v>0</v>
      </c>
      <c r="HI701" s="68">
        <f t="shared" si="3910"/>
        <v>0</v>
      </c>
      <c r="HJ701" s="68" t="e">
        <f t="shared" si="3941"/>
        <v>#VALUE!</v>
      </c>
      <c r="HK701" s="202">
        <f t="shared" si="3942"/>
        <v>0.85</v>
      </c>
      <c r="HL701" s="464">
        <f t="shared" si="3943"/>
        <v>550000</v>
      </c>
      <c r="HM701" s="464">
        <f t="shared" si="3944"/>
        <v>480000</v>
      </c>
      <c r="HN701" s="192" t="e">
        <f t="shared" si="3911"/>
        <v>#VALUE!</v>
      </c>
      <c r="HO701" s="192" t="e">
        <f>HN701*HK701*$HO$2/HL701*1000000</f>
        <v>#VALUE!</v>
      </c>
      <c r="HP701" s="192" t="e">
        <f>HN701*HK701*$HP$2/HM701*1000000</f>
        <v>#VALUE!</v>
      </c>
    </row>
    <row r="702" customFormat="1" spans="1:224">
      <c r="A702" s="381">
        <v>697</v>
      </c>
      <c r="B702" s="54">
        <f ca="1" t="shared" si="3945"/>
        <v>43646</v>
      </c>
      <c r="C702" s="57">
        <f t="shared" si="3946"/>
        <v>0.0416666666666667</v>
      </c>
      <c r="D702" s="68" t="str">
        <f ca="1" t="shared" si="3912"/>
        <v>夜班</v>
      </c>
      <c r="E702" s="68" t="str">
        <f ca="1" t="shared" si="3913"/>
        <v>丙</v>
      </c>
      <c r="F702" s="68">
        <f ca="1">SUMPRODUCT((成本日报!$A$3:$A$95=计划!B702)*(成本日报!$B$3:$B$95=计划!$D702),成本日报!$C$3:$C$95)</f>
        <v>3</v>
      </c>
      <c r="G702" s="382">
        <f ca="1" t="shared" si="3947"/>
        <v>43645.9999999983</v>
      </c>
      <c r="H702" s="382">
        <f ca="1" t="shared" si="3914"/>
        <v>43646.0069444428</v>
      </c>
      <c r="I702" s="382">
        <f ca="1" t="shared" si="3915"/>
        <v>43646.0124999983</v>
      </c>
      <c r="J702" s="382">
        <f ca="1" t="shared" si="3916"/>
        <v>43646.041666665</v>
      </c>
      <c r="K702" s="382">
        <f ca="1" t="shared" si="3917"/>
        <v>43646.104166665</v>
      </c>
      <c r="L702" s="382">
        <f ca="1" t="shared" si="3918"/>
        <v>43646.1249999983</v>
      </c>
      <c r="M702" s="398" t="str">
        <f>IF(_tag_month_day!A698="","",_tag_month_day!A698)</f>
        <v/>
      </c>
      <c r="N702" s="398" t="str">
        <f>IF(_tag_month_day!B698="","",_tag_month_day!B698)</f>
        <v/>
      </c>
      <c r="O702" s="399" t="e">
        <f t="shared" si="3919"/>
        <v>#VALUE!</v>
      </c>
      <c r="P702" s="398" t="str">
        <f>IF(_tag_month_day!C698="","",_tag_month_day!C698)</f>
        <v/>
      </c>
      <c r="Q702" s="398" t="str">
        <f>IF(_tag_month_day!D698="","",_tag_month_day!D698)</f>
        <v/>
      </c>
      <c r="R702" s="416">
        <f>IF(_tag_month_day!CB698="",R701,_tag_month_day!CB698/100)</f>
        <v>0.07</v>
      </c>
      <c r="S702" s="417" t="str">
        <f>IF(_tag_month_day!E698="","",_tag_month_day!E698)</f>
        <v/>
      </c>
      <c r="T702" s="417" t="str">
        <f>IF(_tag_month_day!F698="","",_tag_month_day!F698)</f>
        <v/>
      </c>
      <c r="U702" s="418" t="e">
        <f t="shared" si="3873"/>
        <v>#VALUE!</v>
      </c>
      <c r="V702" s="53" t="e">
        <f t="shared" si="3874"/>
        <v>#VALUE!</v>
      </c>
      <c r="W702" s="419" t="str">
        <f>IF(_jhy_month_day!A698="","",_jhy_month_day!A698)</f>
        <v/>
      </c>
      <c r="X702" s="420" t="str">
        <f>IF(_jhy_month_day!B698="","",_jhy_month_day!B698/100)</f>
        <v/>
      </c>
      <c r="Y702" s="420" t="str">
        <f>IF(_jhy_month_day!C698="","",_jhy_month_day!C698/100)</f>
        <v/>
      </c>
      <c r="Z702" s="439">
        <f t="shared" si="3963"/>
        <v>175</v>
      </c>
      <c r="AA702" s="440" t="str">
        <f>IF(_tag_month_day!G698="","",_tag_month_day!G698/100)</f>
        <v/>
      </c>
      <c r="AB702" s="440" t="str">
        <f>IF(_tag_month_day!H698="","",_tag_month_day!H698/100)</f>
        <v/>
      </c>
      <c r="AC702" s="193">
        <f t="shared" si="3920"/>
        <v>1.59963432013121</v>
      </c>
      <c r="AD702" s="441" t="str">
        <f t="shared" si="3921"/>
        <v/>
      </c>
      <c r="AE702" s="442" t="str">
        <f t="shared" si="3922"/>
        <v/>
      </c>
      <c r="AF702" s="443">
        <v>1</v>
      </c>
      <c r="AG702" s="68" t="str">
        <f>IF(_duihao_month_day!A698="","",_duihao_month_day!A698)</f>
        <v/>
      </c>
      <c r="AH702" s="463">
        <f>IF(_gyk_month_day!B698="",AH701,_gyk_month_day!B698)</f>
        <v>820</v>
      </c>
      <c r="AI702" s="464"/>
      <c r="AJ702" s="68" t="str">
        <f>IF(_tag_month_day!I698="","",_tag_month_day!I698)</f>
        <v/>
      </c>
      <c r="AK702" s="465" t="str">
        <f>IF(_tzyy_month_day!A698="","",_tzyy_month_day!A698)</f>
        <v/>
      </c>
      <c r="AL702" s="465" t="str">
        <f>IF(_tzyy_month_day!B698="","",_tzyy_month_day!B698)</f>
        <v/>
      </c>
      <c r="AM702" s="465" t="str">
        <f>IF(_tzyy_month_day!C698="","",_tzyy_month_day!C698)</f>
        <v/>
      </c>
      <c r="AN702" s="466" t="str">
        <f>IF(_tag_month_day!CG698="","",_tag_month_day!CG698)</f>
        <v/>
      </c>
      <c r="AO702" s="466" t="str">
        <f>IF(_tag_month_day!CH698="","",_tag_month_day!CH698)</f>
        <v/>
      </c>
      <c r="AP702" s="486" t="e">
        <f t="shared" si="3923"/>
        <v>#VALUE!</v>
      </c>
      <c r="AQ702" s="487" t="str">
        <f>IF(_tag_month_day!J698="","",_tag_month_day!J698/100)</f>
        <v/>
      </c>
      <c r="AR702" s="488">
        <f t="shared" si="3924"/>
        <v>1.3</v>
      </c>
      <c r="AS702" s="489" t="e">
        <f t="shared" si="3875"/>
        <v>#VALUE!</v>
      </c>
      <c r="AT702" s="489">
        <f t="shared" si="3925"/>
        <v>0</v>
      </c>
      <c r="AU702" s="490" t="str">
        <f>IF(_tag_month_day!K698="","",_tag_month_day!K698)</f>
        <v/>
      </c>
      <c r="AV702" s="491" t="str">
        <f>IF(_tag_month_day!L698="","",_tag_month_day!L698/100)</f>
        <v/>
      </c>
      <c r="AW702" s="420">
        <f t="shared" si="3847"/>
        <v>0</v>
      </c>
      <c r="AX702" s="420">
        <f t="shared" si="3926"/>
        <v>0</v>
      </c>
      <c r="AY702" s="420" t="str">
        <f>IF(_tag_month_day!M698="","",_tag_month_day!M698/100)</f>
        <v/>
      </c>
      <c r="AZ702" s="420" t="str">
        <f>IF(_tag_month_day!N698="","",_tag_month_day!N698/100)</f>
        <v/>
      </c>
      <c r="BA702" s="420" t="str">
        <f>IF(_tag_month_day!O698="","",_tag_month_day!O698/100)</f>
        <v/>
      </c>
      <c r="BB702" s="496" t="str">
        <f>IF(_tag_month_day!P698="","",_tag_month_day!P698/100)</f>
        <v/>
      </c>
      <c r="BC702" s="496">
        <f t="shared" si="3927"/>
        <v>0</v>
      </c>
      <c r="BD702" s="496" t="str">
        <f>IF(_tag_month_day!Q698="","",_tag_month_day!Q698/100)</f>
        <v/>
      </c>
      <c r="BE702" s="510" t="str">
        <f>IF(_tag_month_day!R698="","",_tag_month_day!R698/100)</f>
        <v/>
      </c>
      <c r="BF702" s="413" t="str">
        <f>IF(_tag_month_day!CC698="","",_tag_month_day!CC698/100)</f>
        <v/>
      </c>
      <c r="BG702" s="511" t="e">
        <f t="shared" si="3876"/>
        <v>#VALUE!</v>
      </c>
      <c r="BH702" s="198">
        <f t="shared" si="3877"/>
        <v>0</v>
      </c>
      <c r="BI702" s="512" t="e">
        <f>IF(CX702=0,BI701,(DK702*查询!$R$5+DL702*查询!$Q$5+DM702*查询!$N$5+DN702*查询!$O$5+DO702*查询!$P$5)*AF702/CX702)</f>
        <v>#VALUE!</v>
      </c>
      <c r="BJ702" s="512" t="e">
        <f>IF(CX702=0,BJ701,(DP702*查询!$S$5+DQ702*查询!$T$5+DR702*查询!$U$5)*AF702/CX702)</f>
        <v>#VALUE!</v>
      </c>
      <c r="BK702" s="512">
        <f t="shared" si="3928"/>
        <v>1</v>
      </c>
      <c r="BL702" s="513" t="str">
        <f>IF(_cfyc_month_day!A698="","",_cfyc_month_day!A698)</f>
        <v/>
      </c>
      <c r="BM702" s="513" t="str">
        <f>IF(_cfyc_month_day!B698="","",_cfyc_month_day!B698)</f>
        <v/>
      </c>
      <c r="BN702" s="513" t="str">
        <f>IF(_cfyc_month_day!C698="","",_cfyc_month_day!C698)</f>
        <v/>
      </c>
      <c r="BO702" s="522" t="str">
        <f>IF(_cfyc_month_day!D698="","",_cfyc_month_day!D698)</f>
        <v/>
      </c>
      <c r="BP702" s="522" t="str">
        <f>IF(_cfyc_month_day!E698="","",_cfyc_month_day!E698)</f>
        <v/>
      </c>
      <c r="BQ702" s="522" t="str">
        <f>IF(_cfyc_month_day!F698="","",_cfyc_month_day!F698)</f>
        <v/>
      </c>
      <c r="BR702" s="513" t="str">
        <f>IF(_tag_month_day!T698="","",_tag_month_day!T698)</f>
        <v/>
      </c>
      <c r="BS702" s="513" t="str">
        <f>IF(_tag_month_day!U698="","",_tag_month_day!U698)</f>
        <v/>
      </c>
      <c r="BT702" s="523" t="str">
        <f t="shared" si="3929"/>
        <v/>
      </c>
      <c r="BU702" s="223" t="str">
        <f>IF(_tag_month_day!V698="","",_tag_month_day!V698)</f>
        <v/>
      </c>
      <c r="BV702" s="206" t="str">
        <f>IF(_tag_month_day!W698="","",_tag_month_day!W698)</f>
        <v/>
      </c>
      <c r="BW702" s="540" t="str">
        <f>IF(_tag_month_day!X698="","",_tag_month_day!X698)</f>
        <v/>
      </c>
      <c r="BX702" s="540" t="str">
        <f>IF(_tag_month_day!Y698="","",_tag_month_day!Y698)</f>
        <v/>
      </c>
      <c r="BY702" s="541">
        <f ca="1" t="shared" si="3930"/>
        <v>43646.1249999983</v>
      </c>
      <c r="BZ702" s="542"/>
      <c r="CA702" s="562" t="str">
        <f>IF(_jhy2_month_day!A698="","",_jhy2_month_day!A698)</f>
        <v/>
      </c>
      <c r="CB702" s="464" t="str">
        <f>IF(_jhy2_month_day!B698="","",_jhy2_month_day!B698)</f>
        <v/>
      </c>
      <c r="CC702" s="464" t="str">
        <f>IF(_jhy2_month_day!C698="","",_jhy2_month_day!C698)</f>
        <v/>
      </c>
      <c r="CD702" s="464" t="str">
        <f>IF(_jhy2_month_day!D698="","",_jhy2_month_day!D698)</f>
        <v/>
      </c>
      <c r="CE702" s="464" t="str">
        <f>IF(_jhy2_month_day!E698="","",_jhy2_month_day!E698)</f>
        <v/>
      </c>
      <c r="CF702" s="464" t="str">
        <f>IF(_jhy2_month_day!F698="","",_jhy2_month_day!F698)</f>
        <v/>
      </c>
      <c r="CG702" s="464" t="str">
        <f>IF(_jhy2_month_day!G698="","",_jhy2_month_day!G698)</f>
        <v/>
      </c>
      <c r="CH702" s="464" t="str">
        <f>IF(_jhy2_month_day!H698="","",_jhy2_month_day!H698)</f>
        <v/>
      </c>
      <c r="CI702" s="464" t="str">
        <f>IF(_jhy2_month_day!I698="","",_jhy2_month_day!I698)</f>
        <v/>
      </c>
      <c r="CJ702" s="464" t="str">
        <f>IF(_jhy2_month_day!J698="","",_jhy2_month_day!J698)</f>
        <v/>
      </c>
      <c r="CK702" s="464" t="str">
        <f>IF(_jhy2_month_day!K698="","",_jhy2_month_day!K698)</f>
        <v/>
      </c>
      <c r="CL702" s="562" t="str">
        <f>IF(_jhy2_month_day!L698="","",_jhy2_month_day!L698)</f>
        <v/>
      </c>
      <c r="CM702" s="562" t="str">
        <f>IF(_jhy2_month_day!M698="","",_jhy2_month_day!M698)</f>
        <v/>
      </c>
      <c r="CN702" s="562" t="str">
        <f>IF(_jhy2_month_day!N698="","",_jhy2_month_day!N698)</f>
        <v/>
      </c>
      <c r="CO702" s="562" t="str">
        <f>IF(_jhy2_month_day!O698="","",_jhy2_month_day!O698)</f>
        <v/>
      </c>
      <c r="CP702" s="562" t="str">
        <f>IF(_jhy2_month_day!P698="","",_jhy2_month_day!P698)</f>
        <v/>
      </c>
      <c r="CQ702" s="562" t="str">
        <f>IF(_jhy2_month_day!Q698="","",_jhy2_month_day!Q698)</f>
        <v/>
      </c>
      <c r="CR702" s="563" t="str">
        <f>IF(_jhy2_month_day!R698="","",_jhy2_month_day!R698)</f>
        <v/>
      </c>
      <c r="CS702" s="576" t="str">
        <f>IF(_jhy2_month_day!S698="","",_jhy2_month_day!S698)</f>
        <v/>
      </c>
      <c r="CT702" s="562" t="str">
        <f>IF(_jhy2_month_day!T698="","",_jhy2_month_day!T698)</f>
        <v/>
      </c>
      <c r="CU702" s="577" t="e">
        <f t="shared" si="3878"/>
        <v>#VALUE!</v>
      </c>
      <c r="CV702" s="198" t="e">
        <f t="shared" si="3879"/>
        <v>#VALUE!</v>
      </c>
      <c r="CW702" s="192" t="e">
        <f t="shared" si="3880"/>
        <v>#VALUE!</v>
      </c>
      <c r="CX702" s="192" t="e">
        <f t="shared" si="3881"/>
        <v>#VALUE!</v>
      </c>
      <c r="CY702" s="202" t="e">
        <f t="shared" si="3882"/>
        <v>#VALUE!</v>
      </c>
      <c r="CZ702" s="192" t="e">
        <f t="shared" ref="CZ702:DI702" si="4224">$AJ702*EF702</f>
        <v>#VALUE!</v>
      </c>
      <c r="DA702" s="192" t="e">
        <f t="shared" si="4224"/>
        <v>#VALUE!</v>
      </c>
      <c r="DB702" s="192" t="e">
        <f t="shared" si="4224"/>
        <v>#VALUE!</v>
      </c>
      <c r="DC702" s="192" t="e">
        <f t="shared" si="4224"/>
        <v>#VALUE!</v>
      </c>
      <c r="DD702" s="192" t="e">
        <f t="shared" si="4224"/>
        <v>#VALUE!</v>
      </c>
      <c r="DE702" s="192" t="e">
        <f t="shared" si="4224"/>
        <v>#VALUE!</v>
      </c>
      <c r="DF702" s="192" t="e">
        <f t="shared" si="4224"/>
        <v>#VALUE!</v>
      </c>
      <c r="DG702" s="192" t="e">
        <f t="shared" si="4224"/>
        <v>#VALUE!</v>
      </c>
      <c r="DH702" s="192" t="e">
        <f t="shared" si="4224"/>
        <v>#VALUE!</v>
      </c>
      <c r="DI702" s="192" t="e">
        <f t="shared" si="4224"/>
        <v>#VALUE!</v>
      </c>
      <c r="DJ702" s="192" t="e">
        <f t="shared" si="3884"/>
        <v>#VALUE!</v>
      </c>
      <c r="DK702" s="192" t="e">
        <f t="shared" si="3885"/>
        <v>#VALUE!</v>
      </c>
      <c r="DL702" s="192" t="e">
        <f t="shared" si="3886"/>
        <v>#VALUE!</v>
      </c>
      <c r="DM702" s="192" t="e">
        <f t="shared" si="3887"/>
        <v>#VALUE!</v>
      </c>
      <c r="DN702" s="192" t="e">
        <f t="shared" si="3888"/>
        <v>#VALUE!</v>
      </c>
      <c r="DO702" s="192" t="e">
        <f t="shared" si="3889"/>
        <v>#VALUE!</v>
      </c>
      <c r="DP702" s="192" t="e">
        <f t="shared" si="3890"/>
        <v>#VALUE!</v>
      </c>
      <c r="DQ702" s="192" t="e">
        <f t="shared" si="3891"/>
        <v>#VALUE!</v>
      </c>
      <c r="DR702" s="192" t="e">
        <f t="shared" si="3892"/>
        <v>#VALUE!</v>
      </c>
      <c r="DS702" s="192" t="e">
        <f t="shared" si="3893"/>
        <v>#VALUE!</v>
      </c>
      <c r="DT702" s="192" t="e">
        <f t="shared" si="3894"/>
        <v>#VALUE!</v>
      </c>
      <c r="DU702" s="192" t="e">
        <f t="shared" si="3895"/>
        <v>#VALUE!</v>
      </c>
      <c r="DV702" s="198" t="e">
        <f t="shared" si="3896"/>
        <v>#VALUE!</v>
      </c>
      <c r="DW702" s="198" t="e">
        <f t="shared" si="3897"/>
        <v>#DIV/0!</v>
      </c>
      <c r="DX702" s="198" t="e">
        <f t="shared" si="3898"/>
        <v>#DIV/0!</v>
      </c>
      <c r="DY702" s="198" t="e">
        <f t="shared" si="3899"/>
        <v>#VALUE!</v>
      </c>
      <c r="DZ702" s="198" t="e">
        <f t="shared" si="3900"/>
        <v>#VALUE!</v>
      </c>
      <c r="EA702" s="198" t="e">
        <f t="shared" si="3901"/>
        <v>#VALUE!</v>
      </c>
      <c r="EB702" s="198" t="e">
        <f t="shared" si="3902"/>
        <v>#VALUE!</v>
      </c>
      <c r="EC702" s="198" t="e">
        <f t="shared" si="3903"/>
        <v>#DIV/0!</v>
      </c>
      <c r="ED702" s="198" t="e">
        <f t="shared" si="3904"/>
        <v>#VALUE!</v>
      </c>
      <c r="EE702" s="198" t="e">
        <f t="shared" si="3905"/>
        <v>#VALUE!</v>
      </c>
      <c r="EF702" s="198" t="e">
        <f t="shared" ref="EF702:EO702" si="4225">DV702/SUM($DV702:$EE702)</f>
        <v>#VALUE!</v>
      </c>
      <c r="EG702" s="198" t="e">
        <f t="shared" si="4225"/>
        <v>#DIV/0!</v>
      </c>
      <c r="EH702" s="198" t="e">
        <f t="shared" si="4225"/>
        <v>#DIV/0!</v>
      </c>
      <c r="EI702" s="198" t="e">
        <f t="shared" si="4225"/>
        <v>#VALUE!</v>
      </c>
      <c r="EJ702" s="198" t="e">
        <f t="shared" si="4225"/>
        <v>#VALUE!</v>
      </c>
      <c r="EK702" s="198" t="e">
        <f t="shared" si="4225"/>
        <v>#VALUE!</v>
      </c>
      <c r="EL702" s="198" t="e">
        <f t="shared" si="4225"/>
        <v>#VALUE!</v>
      </c>
      <c r="EM702" s="198" t="e">
        <f t="shared" si="4225"/>
        <v>#DIV/0!</v>
      </c>
      <c r="EN702" s="198" t="e">
        <f t="shared" si="4225"/>
        <v>#VALUE!</v>
      </c>
      <c r="EO702" s="198" t="e">
        <f t="shared" si="4225"/>
        <v>#VALUE!</v>
      </c>
      <c r="EP702" s="511">
        <f t="shared" ref="EP702:EW702" si="4226">EP701</f>
        <v>0.08</v>
      </c>
      <c r="EQ702" s="511">
        <f t="shared" si="4226"/>
        <v>0.015</v>
      </c>
      <c r="ER702" s="511">
        <f t="shared" si="4226"/>
        <v>0.015</v>
      </c>
      <c r="ES702" s="511">
        <f t="shared" si="4226"/>
        <v>0.015</v>
      </c>
      <c r="ET702" s="511">
        <f t="shared" si="4226"/>
        <v>0.015</v>
      </c>
      <c r="EU702" s="511">
        <f t="shared" si="4226"/>
        <v>0.09</v>
      </c>
      <c r="EV702" s="511">
        <f t="shared" si="4226"/>
        <v>0.09</v>
      </c>
      <c r="EW702" s="511">
        <f t="shared" si="4226"/>
        <v>0.09</v>
      </c>
      <c r="EX702" s="420" t="str">
        <f>IF(_tag_month_day!AS698="","",_tag_month_day!AS698/100)</f>
        <v/>
      </c>
      <c r="EY702" s="420" t="str">
        <f>IF(_tag_month_day!AT698="","",_tag_month_day!AT698/100)</f>
        <v/>
      </c>
      <c r="EZ702" s="420" t="str">
        <f>IF(_tag_month_day!AU698="","",_tag_month_day!AU698/100)</f>
        <v/>
      </c>
      <c r="FA702" s="420" t="str">
        <f>IF(_tag_month_day!AV698="","",_tag_month_day!AV698/100)</f>
        <v/>
      </c>
      <c r="FB702" s="420" t="str">
        <f>IF(_tag_month_day!AW698="","",_tag_month_day!AW698/100)</f>
        <v/>
      </c>
      <c r="FC702" s="420" t="str">
        <f>IF(_tag_month_day!AX698="","",_tag_month_day!AX698/100)</f>
        <v/>
      </c>
      <c r="FD702" s="510">
        <f t="shared" si="3934"/>
        <v>0.33</v>
      </c>
      <c r="FE702" s="510">
        <f t="shared" si="3935"/>
        <v>0.19</v>
      </c>
      <c r="FF702" s="510">
        <f t="shared" si="3936"/>
        <v>0.003</v>
      </c>
      <c r="FG702" s="510">
        <f t="shared" si="3937"/>
        <v>0</v>
      </c>
      <c r="FH702" s="603">
        <f t="shared" si="3938"/>
        <v>0.0001</v>
      </c>
      <c r="FI702" s="510">
        <f t="shared" ref="FI702:FR702" si="4227">FI701</f>
        <v>0.41</v>
      </c>
      <c r="FJ702" s="510">
        <f t="shared" si="4227"/>
        <v>0.11</v>
      </c>
      <c r="FK702" s="510">
        <f t="shared" si="4227"/>
        <v>0.015</v>
      </c>
      <c r="FL702" s="510">
        <f t="shared" si="4227"/>
        <v>0</v>
      </c>
      <c r="FM702" s="603">
        <f t="shared" si="4227"/>
        <v>0.0001</v>
      </c>
      <c r="FN702" s="510" t="str">
        <f>IF(_tag_month_day!AY698="","",_tag_month_day!AY698/100)</f>
        <v/>
      </c>
      <c r="FO702" s="510" t="str">
        <f>IF(_tag_month_day!AZ698="","",_tag_month_day!AZ698/100)</f>
        <v/>
      </c>
      <c r="FP702" s="510" t="str">
        <f>IF(_tag_month_day!BA698="","",_tag_month_day!BA698/100)</f>
        <v/>
      </c>
      <c r="FQ702" s="510" t="str">
        <f>IF(_tag_month_day!BB698="","",_tag_month_day!BB698/100)</f>
        <v/>
      </c>
      <c r="FR702" s="603" t="str">
        <f>IF(_tag_month_day!BC698="","",_tag_month_day!BC698/100)</f>
        <v/>
      </c>
      <c r="FS702" s="510" t="str">
        <f>IF(_tag_month_day!BD698="","",_tag_month_day!BD698/100)</f>
        <v/>
      </c>
      <c r="FT702" s="510" t="str">
        <f>IF(_tag_month_day!BE698="","",_tag_month_day!BE698/100)</f>
        <v/>
      </c>
      <c r="FU702" s="510" t="str">
        <f>IF(_tag_month_day!BF698="","",_tag_month_day!BF698/100)</f>
        <v/>
      </c>
      <c r="FV702" s="510" t="str">
        <f>IF(_tag_month_day!BG698="","",_tag_month_day!BG698/100)</f>
        <v/>
      </c>
      <c r="FW702" s="603" t="str">
        <f>IF(_tag_month_day!BH698="","",_tag_month_day!BH698/100)</f>
        <v/>
      </c>
      <c r="FX702" s="510" t="str">
        <f>IF(_tag_month_day!BI698="","",_tag_month_day!BI698/100)</f>
        <v/>
      </c>
      <c r="FY702" s="510" t="str">
        <f>IF(_tag_month_day!BJ698="","",_tag_month_day!BJ698/100)</f>
        <v/>
      </c>
      <c r="FZ702" s="605" t="str">
        <f>IF(_tag_month_day!BK698="","",_tag_month_day!BK698/100)</f>
        <v/>
      </c>
      <c r="GA702" s="510" t="str">
        <f>IF(_tag_month_day!BL698="","",_tag_month_day!BL698/100)</f>
        <v/>
      </c>
      <c r="GB702" s="603" t="str">
        <f>IF(_tag_month_day!BM698="","",_tag_month_day!BM698/100)</f>
        <v/>
      </c>
      <c r="GC702" s="420" t="str">
        <f>IF(_tag_month_day!BN698="","",_tag_month_day!BN698/100)</f>
        <v/>
      </c>
      <c r="GD702" s="420" t="str">
        <f>IF(_tag_month_day!BO698="","",_tag_month_day!BO698/100)</f>
        <v/>
      </c>
      <c r="GE702" s="420" t="str">
        <f>IF(_tag_month_day!BP698="","",_tag_month_day!BP698/100)</f>
        <v/>
      </c>
      <c r="GF702" s="420" t="str">
        <f>IF(_tag_month_day!BQ698="","",_tag_month_day!BQ698/100)</f>
        <v/>
      </c>
      <c r="GG702" s="420" t="str">
        <f>IF(_tag_month_day!BR698="","",_tag_month_day!BR698/100)</f>
        <v/>
      </c>
      <c r="GH702" s="420" t="str">
        <f>IF(_tag_month_day!BS698="","",_tag_month_day!BS698/100)</f>
        <v/>
      </c>
      <c r="GI702" s="603" t="str">
        <f>IF(_tag_month_day!BT698="","",_tag_month_day!BT698/100)</f>
        <v/>
      </c>
      <c r="GJ702" s="612" t="str">
        <f>IF(_tag_month_day!BU698="","",_tag_month_day!BU698/100)</f>
        <v/>
      </c>
      <c r="GK702" s="620" t="str">
        <f>IF(_tag_month_day!BV698="",IF(_rlcf_month_day!A$2="","",_rlcf_month_day!A$2/100),_tag_month_day!BV698/100)</f>
        <v/>
      </c>
      <c r="GL702" s="620" t="str">
        <f>IF(_tag_month_day!BW698="",IF(_rlcf_month_day!B$2="","",_rlcf_month_day!B$2/100),_tag_month_day!BW698/100)</f>
        <v/>
      </c>
      <c r="GM702" s="621" t="str">
        <f>IF(_tag_month_day!BX698="",IF(_rlcf_month_day!C$2="","",_rlcf_month_day!C$2/100),_tag_month_day!BX698/100)</f>
        <v/>
      </c>
      <c r="GN702" s="620" t="str">
        <f>IF(_tag_month_day!BV698="",IF(_rlcf_month_day!A$2="","",_rlcf_month_day!A$2/100),_tag_month_day!BV698/100)</f>
        <v/>
      </c>
      <c r="GO702" s="620" t="str">
        <f>IF(_tag_month_day!BW698="",IF(_rlcf_month_day!B$2="","",_rlcf_month_day!B$2/100),_tag_month_day!BW698/100)</f>
        <v/>
      </c>
      <c r="GP702" s="620" t="str">
        <f>IF(_tag_month_day!CD698="",IF(_rlcf_month_day!E$2="","",_rlcf_month_day!E$2/100),_tag_month_day!CD698/100)</f>
        <v/>
      </c>
      <c r="GQ702" s="620" t="str">
        <f>IF(_tag_month_day!CE698="",IF(_rlcf_month_day!F$2="","",_rlcf_month_day!F$2/100),_tag_month_day!CE698/100)</f>
        <v/>
      </c>
      <c r="GR702" s="621" t="str">
        <f>IF(_tag_month_day!CF698="",IF(_rlcf_month_day!G$2="","",_rlcf_month_day!G$2/100),_tag_month_day!CF698/100)</f>
        <v/>
      </c>
      <c r="GS702" s="626">
        <f t="shared" ref="GS702:HH702" si="4228">GS701</f>
        <v>0.953</v>
      </c>
      <c r="GT702" s="626">
        <f t="shared" si="4228"/>
        <v>0.55</v>
      </c>
      <c r="GU702" s="626">
        <f t="shared" si="4228"/>
        <v>0.55</v>
      </c>
      <c r="GV702" s="626">
        <f t="shared" si="4228"/>
        <v>0.55</v>
      </c>
      <c r="GW702" s="626">
        <f t="shared" si="4228"/>
        <v>0.5</v>
      </c>
      <c r="GX702" s="626">
        <f t="shared" si="4228"/>
        <v>0.935</v>
      </c>
      <c r="GY702" s="626">
        <f t="shared" si="4228"/>
        <v>0.15</v>
      </c>
      <c r="GZ702" s="626">
        <f t="shared" si="4228"/>
        <v>1</v>
      </c>
      <c r="HA702" s="632">
        <f t="shared" si="4228"/>
        <v>0.047</v>
      </c>
      <c r="HB702" s="632">
        <f t="shared" si="4228"/>
        <v>0.45</v>
      </c>
      <c r="HC702" s="632">
        <f t="shared" si="4228"/>
        <v>0.45</v>
      </c>
      <c r="HD702" s="632">
        <f t="shared" si="4228"/>
        <v>0.45</v>
      </c>
      <c r="HE702" s="632">
        <f t="shared" si="4228"/>
        <v>0.5</v>
      </c>
      <c r="HF702" s="632">
        <f t="shared" si="4228"/>
        <v>0.065</v>
      </c>
      <c r="HG702" s="632">
        <f t="shared" si="4228"/>
        <v>0.85</v>
      </c>
      <c r="HH702" s="632">
        <f t="shared" si="4228"/>
        <v>0</v>
      </c>
      <c r="HI702" s="68">
        <f t="shared" si="3910"/>
        <v>0</v>
      </c>
      <c r="HJ702" s="68" t="e">
        <f t="shared" si="3941"/>
        <v>#VALUE!</v>
      </c>
      <c r="HK702" s="202">
        <f t="shared" si="3942"/>
        <v>0.85</v>
      </c>
      <c r="HL702" s="464">
        <f t="shared" si="3943"/>
        <v>550000</v>
      </c>
      <c r="HM702" s="464">
        <f t="shared" si="3944"/>
        <v>480000</v>
      </c>
      <c r="HN702" s="192" t="e">
        <f t="shared" si="3911"/>
        <v>#VALUE!</v>
      </c>
      <c r="HO702" s="192" t="e">
        <f>HN702*HK702*$HO$2/HL702*1000000</f>
        <v>#VALUE!</v>
      </c>
      <c r="HP702" s="192" t="e">
        <f>HN702*HK702*$HP$2/HM702*1000000</f>
        <v>#VALUE!</v>
      </c>
    </row>
    <row r="703" customFormat="1" spans="1:224">
      <c r="A703" s="381">
        <v>698</v>
      </c>
      <c r="B703" s="54">
        <f ca="1" t="shared" si="3945"/>
        <v>43646</v>
      </c>
      <c r="C703" s="57">
        <f t="shared" si="3946"/>
        <v>0.0416666666666667</v>
      </c>
      <c r="D703" s="68" t="str">
        <f ca="1" t="shared" si="3912"/>
        <v>夜班</v>
      </c>
      <c r="E703" s="68" t="str">
        <f ca="1" t="shared" si="3913"/>
        <v>丙</v>
      </c>
      <c r="F703" s="68">
        <f ca="1">SUMPRODUCT((成本日报!$A$3:$A$95=计划!B703)*(成本日报!$B$3:$B$95=计划!$D703),成本日报!$C$3:$C$95)</f>
        <v>3</v>
      </c>
      <c r="G703" s="382">
        <f ca="1" t="shared" si="3947"/>
        <v>43646.041666665</v>
      </c>
      <c r="H703" s="382">
        <f ca="1" t="shared" si="3914"/>
        <v>43646.0486111094</v>
      </c>
      <c r="I703" s="382">
        <f ca="1" t="shared" si="3915"/>
        <v>43646.054166665</v>
      </c>
      <c r="J703" s="382">
        <f ca="1" t="shared" si="3916"/>
        <v>43646.0833333316</v>
      </c>
      <c r="K703" s="382">
        <f ca="1" t="shared" si="3917"/>
        <v>43646.1458333316</v>
      </c>
      <c r="L703" s="382">
        <f ca="1" t="shared" si="3918"/>
        <v>43646.166666665</v>
      </c>
      <c r="M703" s="398" t="str">
        <f>IF(_tag_month_day!A699="","",_tag_month_day!A699)</f>
        <v/>
      </c>
      <c r="N703" s="398" t="str">
        <f>IF(_tag_month_day!B699="","",_tag_month_day!B699)</f>
        <v/>
      </c>
      <c r="O703" s="399" t="e">
        <f t="shared" si="3919"/>
        <v>#VALUE!</v>
      </c>
      <c r="P703" s="398" t="str">
        <f>IF(_tag_month_day!C699="","",_tag_month_day!C699)</f>
        <v/>
      </c>
      <c r="Q703" s="398" t="str">
        <f>IF(_tag_month_day!D699="","",_tag_month_day!D699)</f>
        <v/>
      </c>
      <c r="R703" s="416">
        <f>IF(_tag_month_day!CB699="",R702,_tag_month_day!CB699/100)</f>
        <v>0.07</v>
      </c>
      <c r="S703" s="417" t="str">
        <f>IF(_tag_month_day!E699="","",_tag_month_day!E699)</f>
        <v/>
      </c>
      <c r="T703" s="417" t="str">
        <f>IF(_tag_month_day!F699="","",_tag_month_day!F699)</f>
        <v/>
      </c>
      <c r="U703" s="418" t="e">
        <f t="shared" si="3873"/>
        <v>#VALUE!</v>
      </c>
      <c r="V703" s="53" t="e">
        <f t="shared" si="3874"/>
        <v>#VALUE!</v>
      </c>
      <c r="W703" s="419" t="str">
        <f>IF(_jhy_month_day!A699="","",_jhy_month_day!A699)</f>
        <v/>
      </c>
      <c r="X703" s="420" t="str">
        <f>IF(_jhy_month_day!B699="","",_jhy_month_day!B699/100)</f>
        <v/>
      </c>
      <c r="Y703" s="420" t="str">
        <f>IF(_jhy_month_day!C699="","",_jhy_month_day!C699/100)</f>
        <v/>
      </c>
      <c r="Z703" s="439">
        <f t="shared" si="3963"/>
        <v>175</v>
      </c>
      <c r="AA703" s="440" t="str">
        <f>IF(_tag_month_day!G699="","",_tag_month_day!G699/100)</f>
        <v/>
      </c>
      <c r="AB703" s="440" t="str">
        <f>IF(_tag_month_day!H699="","",_tag_month_day!H699/100)</f>
        <v/>
      </c>
      <c r="AC703" s="193">
        <f t="shared" si="3920"/>
        <v>1.59963432013121</v>
      </c>
      <c r="AD703" s="441" t="str">
        <f t="shared" si="3921"/>
        <v/>
      </c>
      <c r="AE703" s="442" t="str">
        <f t="shared" si="3922"/>
        <v/>
      </c>
      <c r="AF703" s="443">
        <v>1</v>
      </c>
      <c r="AG703" s="68" t="str">
        <f>IF(_duihao_month_day!A699="","",_duihao_month_day!A699)</f>
        <v/>
      </c>
      <c r="AH703" s="463">
        <f>IF(_gyk_month_day!B699="",AH702,_gyk_month_day!B699)</f>
        <v>820</v>
      </c>
      <c r="AI703" s="464"/>
      <c r="AJ703" s="68" t="str">
        <f>IF(_tag_month_day!I699="","",_tag_month_day!I699)</f>
        <v/>
      </c>
      <c r="AK703" s="465" t="str">
        <f>IF(_tzyy_month_day!A699="","",_tzyy_month_day!A699)</f>
        <v/>
      </c>
      <c r="AL703" s="465" t="str">
        <f>IF(_tzyy_month_day!B699="","",_tzyy_month_day!B699)</f>
        <v/>
      </c>
      <c r="AM703" s="465" t="str">
        <f>IF(_tzyy_month_day!C699="","",_tzyy_month_day!C699)</f>
        <v/>
      </c>
      <c r="AN703" s="466" t="str">
        <f>IF(_tag_month_day!CG699="","",_tag_month_day!CG699)</f>
        <v/>
      </c>
      <c r="AO703" s="466" t="str">
        <f>IF(_tag_month_day!CH699="","",_tag_month_day!CH699)</f>
        <v/>
      </c>
      <c r="AP703" s="486" t="e">
        <f t="shared" si="3923"/>
        <v>#VALUE!</v>
      </c>
      <c r="AQ703" s="487" t="str">
        <f>IF(_tag_month_day!J699="","",_tag_month_day!J699/100)</f>
        <v/>
      </c>
      <c r="AR703" s="488">
        <f t="shared" si="3924"/>
        <v>1.3</v>
      </c>
      <c r="AS703" s="489" t="e">
        <f t="shared" si="3875"/>
        <v>#VALUE!</v>
      </c>
      <c r="AT703" s="489">
        <f t="shared" si="3925"/>
        <v>0</v>
      </c>
      <c r="AU703" s="490" t="str">
        <f>IF(_tag_month_day!K699="","",_tag_month_day!K699)</f>
        <v/>
      </c>
      <c r="AV703" s="491" t="str">
        <f>IF(_tag_month_day!L699="","",_tag_month_day!L699/100)</f>
        <v/>
      </c>
      <c r="AW703" s="420">
        <f t="shared" si="3847"/>
        <v>0</v>
      </c>
      <c r="AX703" s="420">
        <f t="shared" si="3926"/>
        <v>0</v>
      </c>
      <c r="AY703" s="420" t="str">
        <f>IF(_tag_month_day!M699="","",_tag_month_day!M699/100)</f>
        <v/>
      </c>
      <c r="AZ703" s="420" t="str">
        <f>IF(_tag_month_day!N699="","",_tag_month_day!N699/100)</f>
        <v/>
      </c>
      <c r="BA703" s="420" t="str">
        <f>IF(_tag_month_day!O699="","",_tag_month_day!O699/100)</f>
        <v/>
      </c>
      <c r="BB703" s="496" t="str">
        <f>IF(_tag_month_day!P699="","",_tag_month_day!P699/100)</f>
        <v/>
      </c>
      <c r="BC703" s="496">
        <f t="shared" si="3927"/>
        <v>0</v>
      </c>
      <c r="BD703" s="496" t="str">
        <f>IF(_tag_month_day!Q699="","",_tag_month_day!Q699/100)</f>
        <v/>
      </c>
      <c r="BE703" s="510" t="str">
        <f>IF(_tag_month_day!R699="","",_tag_month_day!R699/100)</f>
        <v/>
      </c>
      <c r="BF703" s="413" t="str">
        <f>IF(_tag_month_day!CC699="","",_tag_month_day!CC699/100)</f>
        <v/>
      </c>
      <c r="BG703" s="511" t="e">
        <f t="shared" si="3876"/>
        <v>#VALUE!</v>
      </c>
      <c r="BH703" s="198">
        <f t="shared" si="3877"/>
        <v>0</v>
      </c>
      <c r="BI703" s="512" t="e">
        <f>IF(CX703=0,BI702,(DK703*查询!$R$5+DL703*查询!$Q$5+DM703*查询!$N$5+DN703*查询!$O$5+DO703*查询!$P$5)*AF703/CX703)</f>
        <v>#VALUE!</v>
      </c>
      <c r="BJ703" s="512" t="e">
        <f>IF(CX703=0,BJ702,(DP703*查询!$S$5+DQ703*查询!$T$5+DR703*查询!$U$5)*AF703/CX703)</f>
        <v>#VALUE!</v>
      </c>
      <c r="BK703" s="512">
        <f t="shared" si="3928"/>
        <v>1</v>
      </c>
      <c r="BL703" s="513" t="str">
        <f>IF(_cfyc_month_day!A699="","",_cfyc_month_day!A699)</f>
        <v/>
      </c>
      <c r="BM703" s="513" t="str">
        <f>IF(_cfyc_month_day!B699="","",_cfyc_month_day!B699)</f>
        <v/>
      </c>
      <c r="BN703" s="513" t="str">
        <f>IF(_cfyc_month_day!C699="","",_cfyc_month_day!C699)</f>
        <v/>
      </c>
      <c r="BO703" s="522" t="str">
        <f>IF(_cfyc_month_day!D699="","",_cfyc_month_day!D699)</f>
        <v/>
      </c>
      <c r="BP703" s="522" t="str">
        <f>IF(_cfyc_month_day!E699="","",_cfyc_month_day!E699)</f>
        <v/>
      </c>
      <c r="BQ703" s="522" t="str">
        <f>IF(_cfyc_month_day!F699="","",_cfyc_month_day!F699)</f>
        <v/>
      </c>
      <c r="BR703" s="513" t="str">
        <f>IF(_tag_month_day!T699="","",_tag_month_day!T699)</f>
        <v/>
      </c>
      <c r="BS703" s="513" t="str">
        <f>IF(_tag_month_day!U699="","",_tag_month_day!U699)</f>
        <v/>
      </c>
      <c r="BT703" s="523" t="str">
        <f t="shared" si="3929"/>
        <v/>
      </c>
      <c r="BU703" s="223" t="str">
        <f>IF(_tag_month_day!V699="","",_tag_month_day!V699)</f>
        <v/>
      </c>
      <c r="BV703" s="206" t="str">
        <f>IF(_tag_month_day!W699="","",_tag_month_day!W699)</f>
        <v/>
      </c>
      <c r="BW703" s="540" t="str">
        <f>IF(_tag_month_day!X699="","",_tag_month_day!X699)</f>
        <v/>
      </c>
      <c r="BX703" s="540" t="str">
        <f>IF(_tag_month_day!Y699="","",_tag_month_day!Y699)</f>
        <v/>
      </c>
      <c r="BY703" s="541">
        <f ca="1" t="shared" si="3930"/>
        <v>43646.166666665</v>
      </c>
      <c r="BZ703" s="542"/>
      <c r="CA703" s="562" t="str">
        <f>IF(_jhy2_month_day!A699="","",_jhy2_month_day!A699)</f>
        <v/>
      </c>
      <c r="CB703" s="464" t="str">
        <f>IF(_jhy2_month_day!B699="","",_jhy2_month_day!B699)</f>
        <v/>
      </c>
      <c r="CC703" s="464" t="str">
        <f>IF(_jhy2_month_day!C699="","",_jhy2_month_day!C699)</f>
        <v/>
      </c>
      <c r="CD703" s="464" t="str">
        <f>IF(_jhy2_month_day!D699="","",_jhy2_month_day!D699)</f>
        <v/>
      </c>
      <c r="CE703" s="464" t="str">
        <f>IF(_jhy2_month_day!E699="","",_jhy2_month_day!E699)</f>
        <v/>
      </c>
      <c r="CF703" s="464" t="str">
        <f>IF(_jhy2_month_day!F699="","",_jhy2_month_day!F699)</f>
        <v/>
      </c>
      <c r="CG703" s="464" t="str">
        <f>IF(_jhy2_month_day!G699="","",_jhy2_month_day!G699)</f>
        <v/>
      </c>
      <c r="CH703" s="464" t="str">
        <f>IF(_jhy2_month_day!H699="","",_jhy2_month_day!H699)</f>
        <v/>
      </c>
      <c r="CI703" s="464" t="str">
        <f>IF(_jhy2_month_day!I699="","",_jhy2_month_day!I699)</f>
        <v/>
      </c>
      <c r="CJ703" s="464" t="str">
        <f>IF(_jhy2_month_day!J699="","",_jhy2_month_day!J699)</f>
        <v/>
      </c>
      <c r="CK703" s="464" t="str">
        <f>IF(_jhy2_month_day!K699="","",_jhy2_month_day!K699)</f>
        <v/>
      </c>
      <c r="CL703" s="562" t="str">
        <f>IF(_jhy2_month_day!L699="","",_jhy2_month_day!L699)</f>
        <v/>
      </c>
      <c r="CM703" s="562" t="str">
        <f>IF(_jhy2_month_day!M699="","",_jhy2_month_day!M699)</f>
        <v/>
      </c>
      <c r="CN703" s="562" t="str">
        <f>IF(_jhy2_month_day!N699="","",_jhy2_month_day!N699)</f>
        <v/>
      </c>
      <c r="CO703" s="562" t="str">
        <f>IF(_jhy2_month_day!O699="","",_jhy2_month_day!O699)</f>
        <v/>
      </c>
      <c r="CP703" s="562" t="str">
        <f>IF(_jhy2_month_day!P699="","",_jhy2_month_day!P699)</f>
        <v/>
      </c>
      <c r="CQ703" s="562" t="str">
        <f>IF(_jhy2_month_day!Q699="","",_jhy2_month_day!Q699)</f>
        <v/>
      </c>
      <c r="CR703" s="563" t="str">
        <f>IF(_jhy2_month_day!R699="","",_jhy2_month_day!R699)</f>
        <v/>
      </c>
      <c r="CS703" s="576" t="str">
        <f>IF(_jhy2_month_day!S699="","",_jhy2_month_day!S699)</f>
        <v/>
      </c>
      <c r="CT703" s="562" t="str">
        <f>IF(_jhy2_month_day!T699="","",_jhy2_month_day!T699)</f>
        <v/>
      </c>
      <c r="CU703" s="577" t="e">
        <f t="shared" si="3878"/>
        <v>#VALUE!</v>
      </c>
      <c r="CV703" s="198" t="e">
        <f t="shared" si="3879"/>
        <v>#VALUE!</v>
      </c>
      <c r="CW703" s="192" t="e">
        <f t="shared" si="3880"/>
        <v>#VALUE!</v>
      </c>
      <c r="CX703" s="192" t="e">
        <f t="shared" si="3881"/>
        <v>#VALUE!</v>
      </c>
      <c r="CY703" s="202" t="e">
        <f t="shared" si="3882"/>
        <v>#VALUE!</v>
      </c>
      <c r="CZ703" s="192" t="e">
        <f t="shared" ref="CZ703:DI703" si="4229">$AJ703*EF703</f>
        <v>#VALUE!</v>
      </c>
      <c r="DA703" s="192" t="e">
        <f t="shared" si="4229"/>
        <v>#VALUE!</v>
      </c>
      <c r="DB703" s="192" t="e">
        <f t="shared" si="4229"/>
        <v>#VALUE!</v>
      </c>
      <c r="DC703" s="192" t="e">
        <f t="shared" si="4229"/>
        <v>#VALUE!</v>
      </c>
      <c r="DD703" s="192" t="e">
        <f t="shared" si="4229"/>
        <v>#VALUE!</v>
      </c>
      <c r="DE703" s="192" t="e">
        <f t="shared" si="4229"/>
        <v>#VALUE!</v>
      </c>
      <c r="DF703" s="192" t="e">
        <f t="shared" si="4229"/>
        <v>#VALUE!</v>
      </c>
      <c r="DG703" s="192" t="e">
        <f t="shared" si="4229"/>
        <v>#VALUE!</v>
      </c>
      <c r="DH703" s="192" t="e">
        <f t="shared" si="4229"/>
        <v>#VALUE!</v>
      </c>
      <c r="DI703" s="192" t="e">
        <f t="shared" si="4229"/>
        <v>#VALUE!</v>
      </c>
      <c r="DJ703" s="192" t="e">
        <f t="shared" si="3884"/>
        <v>#VALUE!</v>
      </c>
      <c r="DK703" s="192" t="e">
        <f t="shared" si="3885"/>
        <v>#VALUE!</v>
      </c>
      <c r="DL703" s="192" t="e">
        <f t="shared" si="3886"/>
        <v>#VALUE!</v>
      </c>
      <c r="DM703" s="192" t="e">
        <f t="shared" si="3887"/>
        <v>#VALUE!</v>
      </c>
      <c r="DN703" s="192" t="e">
        <f t="shared" si="3888"/>
        <v>#VALUE!</v>
      </c>
      <c r="DO703" s="192" t="e">
        <f t="shared" si="3889"/>
        <v>#VALUE!</v>
      </c>
      <c r="DP703" s="192" t="e">
        <f t="shared" si="3890"/>
        <v>#VALUE!</v>
      </c>
      <c r="DQ703" s="192" t="e">
        <f t="shared" si="3891"/>
        <v>#VALUE!</v>
      </c>
      <c r="DR703" s="192" t="e">
        <f t="shared" si="3892"/>
        <v>#VALUE!</v>
      </c>
      <c r="DS703" s="192" t="e">
        <f t="shared" si="3893"/>
        <v>#VALUE!</v>
      </c>
      <c r="DT703" s="192" t="e">
        <f t="shared" si="3894"/>
        <v>#VALUE!</v>
      </c>
      <c r="DU703" s="192" t="e">
        <f t="shared" si="3895"/>
        <v>#VALUE!</v>
      </c>
      <c r="DV703" s="198" t="e">
        <f t="shared" si="3896"/>
        <v>#VALUE!</v>
      </c>
      <c r="DW703" s="198" t="e">
        <f t="shared" si="3897"/>
        <v>#DIV/0!</v>
      </c>
      <c r="DX703" s="198" t="e">
        <f t="shared" si="3898"/>
        <v>#DIV/0!</v>
      </c>
      <c r="DY703" s="198" t="e">
        <f t="shared" si="3899"/>
        <v>#VALUE!</v>
      </c>
      <c r="DZ703" s="198" t="e">
        <f t="shared" si="3900"/>
        <v>#VALUE!</v>
      </c>
      <c r="EA703" s="198" t="e">
        <f t="shared" si="3901"/>
        <v>#VALUE!</v>
      </c>
      <c r="EB703" s="198" t="e">
        <f t="shared" si="3902"/>
        <v>#VALUE!</v>
      </c>
      <c r="EC703" s="198" t="e">
        <f t="shared" si="3903"/>
        <v>#DIV/0!</v>
      </c>
      <c r="ED703" s="198" t="e">
        <f t="shared" si="3904"/>
        <v>#VALUE!</v>
      </c>
      <c r="EE703" s="198" t="e">
        <f t="shared" si="3905"/>
        <v>#VALUE!</v>
      </c>
      <c r="EF703" s="198" t="e">
        <f t="shared" ref="EF703:EO703" si="4230">DV703/SUM($DV703:$EE703)</f>
        <v>#VALUE!</v>
      </c>
      <c r="EG703" s="198" t="e">
        <f t="shared" si="4230"/>
        <v>#DIV/0!</v>
      </c>
      <c r="EH703" s="198" t="e">
        <f t="shared" si="4230"/>
        <v>#DIV/0!</v>
      </c>
      <c r="EI703" s="198" t="e">
        <f t="shared" si="4230"/>
        <v>#VALUE!</v>
      </c>
      <c r="EJ703" s="198" t="e">
        <f t="shared" si="4230"/>
        <v>#VALUE!</v>
      </c>
      <c r="EK703" s="198" t="e">
        <f t="shared" si="4230"/>
        <v>#VALUE!</v>
      </c>
      <c r="EL703" s="198" t="e">
        <f t="shared" si="4230"/>
        <v>#VALUE!</v>
      </c>
      <c r="EM703" s="198" t="e">
        <f t="shared" si="4230"/>
        <v>#DIV/0!</v>
      </c>
      <c r="EN703" s="198" t="e">
        <f t="shared" si="4230"/>
        <v>#VALUE!</v>
      </c>
      <c r="EO703" s="198" t="e">
        <f t="shared" si="4230"/>
        <v>#VALUE!</v>
      </c>
      <c r="EP703" s="511">
        <f t="shared" ref="EP703:EW703" si="4231">EP702</f>
        <v>0.08</v>
      </c>
      <c r="EQ703" s="511">
        <f t="shared" si="4231"/>
        <v>0.015</v>
      </c>
      <c r="ER703" s="511">
        <f t="shared" si="4231"/>
        <v>0.015</v>
      </c>
      <c r="ES703" s="511">
        <f t="shared" si="4231"/>
        <v>0.015</v>
      </c>
      <c r="ET703" s="511">
        <f t="shared" si="4231"/>
        <v>0.015</v>
      </c>
      <c r="EU703" s="511">
        <f t="shared" si="4231"/>
        <v>0.09</v>
      </c>
      <c r="EV703" s="511">
        <f t="shared" si="4231"/>
        <v>0.09</v>
      </c>
      <c r="EW703" s="511">
        <f t="shared" si="4231"/>
        <v>0.09</v>
      </c>
      <c r="EX703" s="420" t="str">
        <f>IF(_tag_month_day!AS699="","",_tag_month_day!AS699/100)</f>
        <v/>
      </c>
      <c r="EY703" s="420" t="str">
        <f>IF(_tag_month_day!AT699="","",_tag_month_day!AT699/100)</f>
        <v/>
      </c>
      <c r="EZ703" s="420" t="str">
        <f>IF(_tag_month_day!AU699="","",_tag_month_day!AU699/100)</f>
        <v/>
      </c>
      <c r="FA703" s="420" t="str">
        <f>IF(_tag_month_day!AV699="","",_tag_month_day!AV699/100)</f>
        <v/>
      </c>
      <c r="FB703" s="420" t="str">
        <f>IF(_tag_month_day!AW699="","",_tag_month_day!AW699/100)</f>
        <v/>
      </c>
      <c r="FC703" s="420" t="str">
        <f>IF(_tag_month_day!AX699="","",_tag_month_day!AX699/100)</f>
        <v/>
      </c>
      <c r="FD703" s="510">
        <f t="shared" si="3934"/>
        <v>0.33</v>
      </c>
      <c r="FE703" s="510">
        <f t="shared" si="3935"/>
        <v>0.19</v>
      </c>
      <c r="FF703" s="510">
        <f t="shared" si="3936"/>
        <v>0.003</v>
      </c>
      <c r="FG703" s="510">
        <f t="shared" si="3937"/>
        <v>0</v>
      </c>
      <c r="FH703" s="603">
        <f t="shared" si="3938"/>
        <v>0.0001</v>
      </c>
      <c r="FI703" s="510">
        <f t="shared" ref="FI703:FR703" si="4232">FI702</f>
        <v>0.41</v>
      </c>
      <c r="FJ703" s="510">
        <f t="shared" si="4232"/>
        <v>0.11</v>
      </c>
      <c r="FK703" s="510">
        <f t="shared" si="4232"/>
        <v>0.015</v>
      </c>
      <c r="FL703" s="510">
        <f t="shared" si="4232"/>
        <v>0</v>
      </c>
      <c r="FM703" s="603">
        <f t="shared" si="4232"/>
        <v>0.0001</v>
      </c>
      <c r="FN703" s="510" t="str">
        <f>IF(_tag_month_day!AY699="","",_tag_month_day!AY699/100)</f>
        <v/>
      </c>
      <c r="FO703" s="510" t="str">
        <f>IF(_tag_month_day!AZ699="","",_tag_month_day!AZ699/100)</f>
        <v/>
      </c>
      <c r="FP703" s="510" t="str">
        <f>IF(_tag_month_day!BA699="","",_tag_month_day!BA699/100)</f>
        <v/>
      </c>
      <c r="FQ703" s="510" t="str">
        <f>IF(_tag_month_day!BB699="","",_tag_month_day!BB699/100)</f>
        <v/>
      </c>
      <c r="FR703" s="603" t="str">
        <f>IF(_tag_month_day!BC699="","",_tag_month_day!BC699/100)</f>
        <v/>
      </c>
      <c r="FS703" s="510" t="str">
        <f>IF(_tag_month_day!BD699="","",_tag_month_day!BD699/100)</f>
        <v/>
      </c>
      <c r="FT703" s="510" t="str">
        <f>IF(_tag_month_day!BE699="","",_tag_month_day!BE699/100)</f>
        <v/>
      </c>
      <c r="FU703" s="510" t="str">
        <f>IF(_tag_month_day!BF699="","",_tag_month_day!BF699/100)</f>
        <v/>
      </c>
      <c r="FV703" s="510" t="str">
        <f>IF(_tag_month_day!BG699="","",_tag_month_day!BG699/100)</f>
        <v/>
      </c>
      <c r="FW703" s="603" t="str">
        <f>IF(_tag_month_day!BH699="","",_tag_month_day!BH699/100)</f>
        <v/>
      </c>
      <c r="FX703" s="510" t="str">
        <f>IF(_tag_month_day!BI699="","",_tag_month_day!BI699/100)</f>
        <v/>
      </c>
      <c r="FY703" s="510" t="str">
        <f>IF(_tag_month_day!BJ699="","",_tag_month_day!BJ699/100)</f>
        <v/>
      </c>
      <c r="FZ703" s="605" t="str">
        <f>IF(_tag_month_day!BK699="","",_tag_month_day!BK699/100)</f>
        <v/>
      </c>
      <c r="GA703" s="510" t="str">
        <f>IF(_tag_month_day!BL699="","",_tag_month_day!BL699/100)</f>
        <v/>
      </c>
      <c r="GB703" s="603" t="str">
        <f>IF(_tag_month_day!BM699="","",_tag_month_day!BM699/100)</f>
        <v/>
      </c>
      <c r="GC703" s="420" t="str">
        <f>IF(_tag_month_day!BN699="","",_tag_month_day!BN699/100)</f>
        <v/>
      </c>
      <c r="GD703" s="420" t="str">
        <f>IF(_tag_month_day!BO699="","",_tag_month_day!BO699/100)</f>
        <v/>
      </c>
      <c r="GE703" s="420" t="str">
        <f>IF(_tag_month_day!BP699="","",_tag_month_day!BP699/100)</f>
        <v/>
      </c>
      <c r="GF703" s="420" t="str">
        <f>IF(_tag_month_day!BQ699="","",_tag_month_day!BQ699/100)</f>
        <v/>
      </c>
      <c r="GG703" s="420" t="str">
        <f>IF(_tag_month_day!BR699="","",_tag_month_day!BR699/100)</f>
        <v/>
      </c>
      <c r="GH703" s="420" t="str">
        <f>IF(_tag_month_day!BS699="","",_tag_month_day!BS699/100)</f>
        <v/>
      </c>
      <c r="GI703" s="603" t="str">
        <f>IF(_tag_month_day!BT699="","",_tag_month_day!BT699/100)</f>
        <v/>
      </c>
      <c r="GJ703" s="612" t="str">
        <f>IF(_tag_month_day!BU699="","",_tag_month_day!BU699/100)</f>
        <v/>
      </c>
      <c r="GK703" s="620" t="str">
        <f>IF(_tag_month_day!BV699="",IF(_rlcf_month_day!A$2="","",_rlcf_month_day!A$2/100),_tag_month_day!BV699/100)</f>
        <v/>
      </c>
      <c r="GL703" s="620" t="str">
        <f>IF(_tag_month_day!BW699="",IF(_rlcf_month_day!B$2="","",_rlcf_month_day!B$2/100),_tag_month_day!BW699/100)</f>
        <v/>
      </c>
      <c r="GM703" s="621" t="str">
        <f>IF(_tag_month_day!BX699="",IF(_rlcf_month_day!C$2="","",_rlcf_month_day!C$2/100),_tag_month_day!BX699/100)</f>
        <v/>
      </c>
      <c r="GN703" s="620" t="str">
        <f>IF(_tag_month_day!BV699="",IF(_rlcf_month_day!A$2="","",_rlcf_month_day!A$2/100),_tag_month_day!BV699/100)</f>
        <v/>
      </c>
      <c r="GO703" s="620" t="str">
        <f>IF(_tag_month_day!BW699="",IF(_rlcf_month_day!B$2="","",_rlcf_month_day!B$2/100),_tag_month_day!BW699/100)</f>
        <v/>
      </c>
      <c r="GP703" s="620" t="str">
        <f>IF(_tag_month_day!CD699="",IF(_rlcf_month_day!E$2="","",_rlcf_month_day!E$2/100),_tag_month_day!CD699/100)</f>
        <v/>
      </c>
      <c r="GQ703" s="620" t="str">
        <f>IF(_tag_month_day!CE699="",IF(_rlcf_month_day!F$2="","",_rlcf_month_day!F$2/100),_tag_month_day!CE699/100)</f>
        <v/>
      </c>
      <c r="GR703" s="621" t="str">
        <f>IF(_tag_month_day!CF699="",IF(_rlcf_month_day!G$2="","",_rlcf_month_day!G$2/100),_tag_month_day!CF699/100)</f>
        <v/>
      </c>
      <c r="GS703" s="626">
        <f t="shared" ref="GS703:HH703" si="4233">GS702</f>
        <v>0.953</v>
      </c>
      <c r="GT703" s="626">
        <f t="shared" si="4233"/>
        <v>0.55</v>
      </c>
      <c r="GU703" s="626">
        <f t="shared" si="4233"/>
        <v>0.55</v>
      </c>
      <c r="GV703" s="626">
        <f t="shared" si="4233"/>
        <v>0.55</v>
      </c>
      <c r="GW703" s="626">
        <f t="shared" si="4233"/>
        <v>0.5</v>
      </c>
      <c r="GX703" s="626">
        <f t="shared" si="4233"/>
        <v>0.935</v>
      </c>
      <c r="GY703" s="626">
        <f t="shared" si="4233"/>
        <v>0.15</v>
      </c>
      <c r="GZ703" s="626">
        <f t="shared" si="4233"/>
        <v>1</v>
      </c>
      <c r="HA703" s="632">
        <f t="shared" si="4233"/>
        <v>0.047</v>
      </c>
      <c r="HB703" s="632">
        <f t="shared" si="4233"/>
        <v>0.45</v>
      </c>
      <c r="HC703" s="632">
        <f t="shared" si="4233"/>
        <v>0.45</v>
      </c>
      <c r="HD703" s="632">
        <f t="shared" si="4233"/>
        <v>0.45</v>
      </c>
      <c r="HE703" s="632">
        <f t="shared" si="4233"/>
        <v>0.5</v>
      </c>
      <c r="HF703" s="632">
        <f t="shared" si="4233"/>
        <v>0.065</v>
      </c>
      <c r="HG703" s="632">
        <f t="shared" si="4233"/>
        <v>0.85</v>
      </c>
      <c r="HH703" s="632">
        <f t="shared" si="4233"/>
        <v>0</v>
      </c>
      <c r="HI703" s="68">
        <f t="shared" si="3910"/>
        <v>0</v>
      </c>
      <c r="HJ703" s="68" t="e">
        <f t="shared" si="3941"/>
        <v>#VALUE!</v>
      </c>
      <c r="HK703" s="202">
        <f t="shared" si="3942"/>
        <v>0.85</v>
      </c>
      <c r="HL703" s="464">
        <f t="shared" si="3943"/>
        <v>550000</v>
      </c>
      <c r="HM703" s="464">
        <f t="shared" si="3944"/>
        <v>480000</v>
      </c>
      <c r="HN703" s="192" t="e">
        <f t="shared" si="3911"/>
        <v>#VALUE!</v>
      </c>
      <c r="HO703" s="192" t="e">
        <f>HN703*HK703*$HO$2/HL703*1000000</f>
        <v>#VALUE!</v>
      </c>
      <c r="HP703" s="192" t="e">
        <f>HN703*HK703*$HP$2/HM703*1000000</f>
        <v>#VALUE!</v>
      </c>
    </row>
    <row r="704" customFormat="1" spans="1:224">
      <c r="A704" s="381">
        <v>699</v>
      </c>
      <c r="B704" s="54">
        <f ca="1" t="shared" si="3945"/>
        <v>43646</v>
      </c>
      <c r="C704" s="57">
        <f t="shared" si="3946"/>
        <v>0.0416666666666667</v>
      </c>
      <c r="D704" s="68" t="str">
        <f ca="1" t="shared" si="3912"/>
        <v>夜班</v>
      </c>
      <c r="E704" s="68" t="str">
        <f ca="1" t="shared" si="3913"/>
        <v>丙</v>
      </c>
      <c r="F704" s="68">
        <f ca="1">SUMPRODUCT((成本日报!$A$3:$A$95=计划!B704)*(成本日报!$B$3:$B$95=计划!$D704),成本日报!$C$3:$C$95)</f>
        <v>3</v>
      </c>
      <c r="G704" s="382">
        <f ca="1" t="shared" si="3947"/>
        <v>43646.0833333316</v>
      </c>
      <c r="H704" s="382">
        <f ca="1" t="shared" si="3914"/>
        <v>43646.0902777761</v>
      </c>
      <c r="I704" s="382">
        <f ca="1" t="shared" si="3915"/>
        <v>43646.0958333316</v>
      </c>
      <c r="J704" s="382">
        <f ca="1" t="shared" si="3916"/>
        <v>43646.1249999983</v>
      </c>
      <c r="K704" s="382">
        <f ca="1" t="shared" si="3917"/>
        <v>43646.1874999983</v>
      </c>
      <c r="L704" s="382">
        <f ca="1" t="shared" si="3918"/>
        <v>43646.2083333316</v>
      </c>
      <c r="M704" s="398" t="str">
        <f>IF(_tag_month_day!A700="","",_tag_month_day!A700)</f>
        <v/>
      </c>
      <c r="N704" s="398" t="str">
        <f>IF(_tag_month_day!B700="","",_tag_month_day!B700)</f>
        <v/>
      </c>
      <c r="O704" s="399" t="e">
        <f t="shared" si="3919"/>
        <v>#VALUE!</v>
      </c>
      <c r="P704" s="398" t="str">
        <f>IF(_tag_month_day!C700="","",_tag_month_day!C700)</f>
        <v/>
      </c>
      <c r="Q704" s="398" t="str">
        <f>IF(_tag_month_day!D700="","",_tag_month_day!D700)</f>
        <v/>
      </c>
      <c r="R704" s="416">
        <f>IF(_tag_month_day!CB700="",R703,_tag_month_day!CB700/100)</f>
        <v>0.07</v>
      </c>
      <c r="S704" s="417" t="str">
        <f>IF(_tag_month_day!E700="","",_tag_month_day!E700)</f>
        <v/>
      </c>
      <c r="T704" s="417" t="str">
        <f>IF(_tag_month_day!F700="","",_tag_month_day!F700)</f>
        <v/>
      </c>
      <c r="U704" s="418" t="e">
        <f t="shared" si="3873"/>
        <v>#VALUE!</v>
      </c>
      <c r="V704" s="53" t="e">
        <f t="shared" si="3874"/>
        <v>#VALUE!</v>
      </c>
      <c r="W704" s="419" t="str">
        <f>IF(_jhy_month_day!A700="","",_jhy_month_day!A700)</f>
        <v/>
      </c>
      <c r="X704" s="420" t="str">
        <f>IF(_jhy_month_day!B700="","",_jhy_month_day!B700/100)</f>
        <v/>
      </c>
      <c r="Y704" s="420" t="str">
        <f>IF(_jhy_month_day!C700="","",_jhy_month_day!C700/100)</f>
        <v/>
      </c>
      <c r="Z704" s="439">
        <f t="shared" si="3963"/>
        <v>175</v>
      </c>
      <c r="AA704" s="440" t="str">
        <f>IF(_tag_month_day!G700="","",_tag_month_day!G700/100)</f>
        <v/>
      </c>
      <c r="AB704" s="440" t="str">
        <f>IF(_tag_month_day!H700="","",_tag_month_day!H700/100)</f>
        <v/>
      </c>
      <c r="AC704" s="193">
        <f t="shared" si="3920"/>
        <v>1.59963432013121</v>
      </c>
      <c r="AD704" s="441" t="str">
        <f t="shared" si="3921"/>
        <v/>
      </c>
      <c r="AE704" s="442" t="str">
        <f t="shared" si="3922"/>
        <v/>
      </c>
      <c r="AF704" s="443">
        <v>1</v>
      </c>
      <c r="AG704" s="68" t="str">
        <f>IF(_duihao_month_day!A700="","",_duihao_month_day!A700)</f>
        <v/>
      </c>
      <c r="AH704" s="463">
        <f>IF(_gyk_month_day!B700="",AH703,_gyk_month_day!B700)</f>
        <v>820</v>
      </c>
      <c r="AI704" s="464"/>
      <c r="AJ704" s="68" t="str">
        <f>IF(_tag_month_day!I700="","",_tag_month_day!I700)</f>
        <v/>
      </c>
      <c r="AK704" s="465" t="str">
        <f>IF(_tzyy_month_day!A700="","",_tzyy_month_day!A700)</f>
        <v/>
      </c>
      <c r="AL704" s="465" t="str">
        <f>IF(_tzyy_month_day!B700="","",_tzyy_month_day!B700)</f>
        <v/>
      </c>
      <c r="AM704" s="465" t="str">
        <f>IF(_tzyy_month_day!C700="","",_tzyy_month_day!C700)</f>
        <v/>
      </c>
      <c r="AN704" s="466" t="str">
        <f>IF(_tag_month_day!CG700="","",_tag_month_day!CG700)</f>
        <v/>
      </c>
      <c r="AO704" s="466" t="str">
        <f>IF(_tag_month_day!CH700="","",_tag_month_day!CH700)</f>
        <v/>
      </c>
      <c r="AP704" s="486" t="e">
        <f t="shared" si="3923"/>
        <v>#VALUE!</v>
      </c>
      <c r="AQ704" s="487" t="str">
        <f>IF(_tag_month_day!J700="","",_tag_month_day!J700/100)</f>
        <v/>
      </c>
      <c r="AR704" s="488">
        <f t="shared" si="3924"/>
        <v>1.3</v>
      </c>
      <c r="AS704" s="489" t="e">
        <f t="shared" si="3875"/>
        <v>#VALUE!</v>
      </c>
      <c r="AT704" s="489">
        <f t="shared" si="3925"/>
        <v>0</v>
      </c>
      <c r="AU704" s="490" t="str">
        <f>IF(_tag_month_day!K700="","",_tag_month_day!K700)</f>
        <v/>
      </c>
      <c r="AV704" s="491" t="str">
        <f>IF(_tag_month_day!L700="","",_tag_month_day!L700/100)</f>
        <v/>
      </c>
      <c r="AW704" s="420">
        <f t="shared" ref="AW704:AW749" si="4234">AW703</f>
        <v>0</v>
      </c>
      <c r="AX704" s="420">
        <f t="shared" si="3926"/>
        <v>0</v>
      </c>
      <c r="AY704" s="420" t="str">
        <f>IF(_tag_month_day!M700="","",_tag_month_day!M700/100)</f>
        <v/>
      </c>
      <c r="AZ704" s="420" t="str">
        <f>IF(_tag_month_day!N700="","",_tag_month_day!N700/100)</f>
        <v/>
      </c>
      <c r="BA704" s="420" t="str">
        <f>IF(_tag_month_day!O700="","",_tag_month_day!O700/100)</f>
        <v/>
      </c>
      <c r="BB704" s="496" t="str">
        <f>IF(_tag_month_day!P700="","",_tag_month_day!P700/100)</f>
        <v/>
      </c>
      <c r="BC704" s="496">
        <f t="shared" si="3927"/>
        <v>0</v>
      </c>
      <c r="BD704" s="496" t="str">
        <f>IF(_tag_month_day!Q700="","",_tag_month_day!Q700/100)</f>
        <v/>
      </c>
      <c r="BE704" s="510" t="str">
        <f>IF(_tag_month_day!R700="","",_tag_month_day!R700/100)</f>
        <v/>
      </c>
      <c r="BF704" s="413" t="str">
        <f>IF(_tag_month_day!CC700="","",_tag_month_day!CC700/100)</f>
        <v/>
      </c>
      <c r="BG704" s="511" t="e">
        <f t="shared" si="3876"/>
        <v>#VALUE!</v>
      </c>
      <c r="BH704" s="198">
        <f t="shared" si="3877"/>
        <v>0</v>
      </c>
      <c r="BI704" s="512" t="e">
        <f>IF(CX704=0,BI703,(DK704*查询!$R$5+DL704*查询!$Q$5+DM704*查询!$N$5+DN704*查询!$O$5+DO704*查询!$P$5)*AF704/CX704)</f>
        <v>#VALUE!</v>
      </c>
      <c r="BJ704" s="512" t="e">
        <f>IF(CX704=0,BJ703,(DP704*查询!$S$5+DQ704*查询!$T$5+DR704*查询!$U$5)*AF704/CX704)</f>
        <v>#VALUE!</v>
      </c>
      <c r="BK704" s="512">
        <f t="shared" si="3928"/>
        <v>1</v>
      </c>
      <c r="BL704" s="513" t="str">
        <f>IF(_cfyc_month_day!A700="","",_cfyc_month_day!A700)</f>
        <v/>
      </c>
      <c r="BM704" s="513" t="str">
        <f>IF(_cfyc_month_day!B700="","",_cfyc_month_day!B700)</f>
        <v/>
      </c>
      <c r="BN704" s="513" t="str">
        <f>IF(_cfyc_month_day!C700="","",_cfyc_month_day!C700)</f>
        <v/>
      </c>
      <c r="BO704" s="522" t="str">
        <f>IF(_cfyc_month_day!D700="","",_cfyc_month_day!D700)</f>
        <v/>
      </c>
      <c r="BP704" s="522" t="str">
        <f>IF(_cfyc_month_day!E700="","",_cfyc_month_day!E700)</f>
        <v/>
      </c>
      <c r="BQ704" s="522" t="str">
        <f>IF(_cfyc_month_day!F700="","",_cfyc_month_day!F700)</f>
        <v/>
      </c>
      <c r="BR704" s="513" t="str">
        <f>IF(_tag_month_day!T700="","",_tag_month_day!T700)</f>
        <v/>
      </c>
      <c r="BS704" s="513" t="str">
        <f>IF(_tag_month_day!U700="","",_tag_month_day!U700)</f>
        <v/>
      </c>
      <c r="BT704" s="523" t="str">
        <f t="shared" si="3929"/>
        <v/>
      </c>
      <c r="BU704" s="223" t="str">
        <f>IF(_tag_month_day!V700="","",_tag_month_day!V700)</f>
        <v/>
      </c>
      <c r="BV704" s="206" t="str">
        <f>IF(_tag_month_day!W700="","",_tag_month_day!W700)</f>
        <v/>
      </c>
      <c r="BW704" s="540" t="str">
        <f>IF(_tag_month_day!X700="","",_tag_month_day!X700)</f>
        <v/>
      </c>
      <c r="BX704" s="540" t="str">
        <f>IF(_tag_month_day!Y700="","",_tag_month_day!Y700)</f>
        <v/>
      </c>
      <c r="BY704" s="541">
        <f ca="1" t="shared" si="3930"/>
        <v>43646.2083333316</v>
      </c>
      <c r="BZ704" s="542"/>
      <c r="CA704" s="562" t="str">
        <f>IF(_jhy2_month_day!A700="","",_jhy2_month_day!A700)</f>
        <v/>
      </c>
      <c r="CB704" s="464" t="str">
        <f>IF(_jhy2_month_day!B700="","",_jhy2_month_day!B700)</f>
        <v/>
      </c>
      <c r="CC704" s="464" t="str">
        <f>IF(_jhy2_month_day!C700="","",_jhy2_month_day!C700)</f>
        <v/>
      </c>
      <c r="CD704" s="464" t="str">
        <f>IF(_jhy2_month_day!D700="","",_jhy2_month_day!D700)</f>
        <v/>
      </c>
      <c r="CE704" s="464" t="str">
        <f>IF(_jhy2_month_day!E700="","",_jhy2_month_day!E700)</f>
        <v/>
      </c>
      <c r="CF704" s="464" t="str">
        <f>IF(_jhy2_month_day!F700="","",_jhy2_month_day!F700)</f>
        <v/>
      </c>
      <c r="CG704" s="464" t="str">
        <f>IF(_jhy2_month_day!G700="","",_jhy2_month_day!G700)</f>
        <v/>
      </c>
      <c r="CH704" s="464" t="str">
        <f>IF(_jhy2_month_day!H700="","",_jhy2_month_day!H700)</f>
        <v/>
      </c>
      <c r="CI704" s="464" t="str">
        <f>IF(_jhy2_month_day!I700="","",_jhy2_month_day!I700)</f>
        <v/>
      </c>
      <c r="CJ704" s="464" t="str">
        <f>IF(_jhy2_month_day!J700="","",_jhy2_month_day!J700)</f>
        <v/>
      </c>
      <c r="CK704" s="464" t="str">
        <f>IF(_jhy2_month_day!K700="","",_jhy2_month_day!K700)</f>
        <v/>
      </c>
      <c r="CL704" s="562" t="str">
        <f>IF(_jhy2_month_day!L700="","",_jhy2_month_day!L700)</f>
        <v/>
      </c>
      <c r="CM704" s="562" t="str">
        <f>IF(_jhy2_month_day!M700="","",_jhy2_month_day!M700)</f>
        <v/>
      </c>
      <c r="CN704" s="562" t="str">
        <f>IF(_jhy2_month_day!N700="","",_jhy2_month_day!N700)</f>
        <v/>
      </c>
      <c r="CO704" s="562" t="str">
        <f>IF(_jhy2_month_day!O700="","",_jhy2_month_day!O700)</f>
        <v/>
      </c>
      <c r="CP704" s="562" t="str">
        <f>IF(_jhy2_month_day!P700="","",_jhy2_month_day!P700)</f>
        <v/>
      </c>
      <c r="CQ704" s="562" t="str">
        <f>IF(_jhy2_month_day!Q700="","",_jhy2_month_day!Q700)</f>
        <v/>
      </c>
      <c r="CR704" s="563" t="str">
        <f>IF(_jhy2_month_day!R700="","",_jhy2_month_day!R700)</f>
        <v/>
      </c>
      <c r="CS704" s="576" t="str">
        <f>IF(_jhy2_month_day!S700="","",_jhy2_month_day!S700)</f>
        <v/>
      </c>
      <c r="CT704" s="562" t="str">
        <f>IF(_jhy2_month_day!T700="","",_jhy2_month_day!T700)</f>
        <v/>
      </c>
      <c r="CU704" s="577" t="e">
        <f t="shared" si="3878"/>
        <v>#VALUE!</v>
      </c>
      <c r="CV704" s="198" t="e">
        <f t="shared" si="3879"/>
        <v>#VALUE!</v>
      </c>
      <c r="CW704" s="192" t="e">
        <f t="shared" si="3880"/>
        <v>#VALUE!</v>
      </c>
      <c r="CX704" s="192" t="e">
        <f t="shared" si="3881"/>
        <v>#VALUE!</v>
      </c>
      <c r="CY704" s="202" t="e">
        <f t="shared" si="3882"/>
        <v>#VALUE!</v>
      </c>
      <c r="CZ704" s="192" t="e">
        <f t="shared" ref="CZ704:DI704" si="4235">$AJ704*EF704</f>
        <v>#VALUE!</v>
      </c>
      <c r="DA704" s="192" t="e">
        <f t="shared" si="4235"/>
        <v>#VALUE!</v>
      </c>
      <c r="DB704" s="192" t="e">
        <f t="shared" si="4235"/>
        <v>#VALUE!</v>
      </c>
      <c r="DC704" s="192" t="e">
        <f t="shared" si="4235"/>
        <v>#VALUE!</v>
      </c>
      <c r="DD704" s="192" t="e">
        <f t="shared" si="4235"/>
        <v>#VALUE!</v>
      </c>
      <c r="DE704" s="192" t="e">
        <f t="shared" si="4235"/>
        <v>#VALUE!</v>
      </c>
      <c r="DF704" s="192" t="e">
        <f t="shared" si="4235"/>
        <v>#VALUE!</v>
      </c>
      <c r="DG704" s="192" t="e">
        <f t="shared" si="4235"/>
        <v>#VALUE!</v>
      </c>
      <c r="DH704" s="192" t="e">
        <f t="shared" si="4235"/>
        <v>#VALUE!</v>
      </c>
      <c r="DI704" s="192" t="e">
        <f t="shared" si="4235"/>
        <v>#VALUE!</v>
      </c>
      <c r="DJ704" s="192" t="e">
        <f t="shared" si="3884"/>
        <v>#VALUE!</v>
      </c>
      <c r="DK704" s="192" t="e">
        <f t="shared" si="3885"/>
        <v>#VALUE!</v>
      </c>
      <c r="DL704" s="192" t="e">
        <f t="shared" si="3886"/>
        <v>#VALUE!</v>
      </c>
      <c r="DM704" s="192" t="e">
        <f t="shared" si="3887"/>
        <v>#VALUE!</v>
      </c>
      <c r="DN704" s="192" t="e">
        <f t="shared" si="3888"/>
        <v>#VALUE!</v>
      </c>
      <c r="DO704" s="192" t="e">
        <f t="shared" si="3889"/>
        <v>#VALUE!</v>
      </c>
      <c r="DP704" s="192" t="e">
        <f t="shared" si="3890"/>
        <v>#VALUE!</v>
      </c>
      <c r="DQ704" s="192" t="e">
        <f t="shared" si="3891"/>
        <v>#VALUE!</v>
      </c>
      <c r="DR704" s="192" t="e">
        <f t="shared" si="3892"/>
        <v>#VALUE!</v>
      </c>
      <c r="DS704" s="192" t="e">
        <f t="shared" si="3893"/>
        <v>#VALUE!</v>
      </c>
      <c r="DT704" s="192" t="e">
        <f t="shared" si="3894"/>
        <v>#VALUE!</v>
      </c>
      <c r="DU704" s="192" t="e">
        <f t="shared" si="3895"/>
        <v>#VALUE!</v>
      </c>
      <c r="DV704" s="198" t="e">
        <f t="shared" si="3896"/>
        <v>#VALUE!</v>
      </c>
      <c r="DW704" s="198" t="e">
        <f t="shared" si="3897"/>
        <v>#DIV/0!</v>
      </c>
      <c r="DX704" s="198" t="e">
        <f t="shared" si="3898"/>
        <v>#DIV/0!</v>
      </c>
      <c r="DY704" s="198" t="e">
        <f t="shared" si="3899"/>
        <v>#VALUE!</v>
      </c>
      <c r="DZ704" s="198" t="e">
        <f t="shared" si="3900"/>
        <v>#VALUE!</v>
      </c>
      <c r="EA704" s="198" t="e">
        <f t="shared" si="3901"/>
        <v>#VALUE!</v>
      </c>
      <c r="EB704" s="198" t="e">
        <f t="shared" si="3902"/>
        <v>#VALUE!</v>
      </c>
      <c r="EC704" s="198" t="e">
        <f t="shared" si="3903"/>
        <v>#DIV/0!</v>
      </c>
      <c r="ED704" s="198" t="e">
        <f t="shared" si="3904"/>
        <v>#VALUE!</v>
      </c>
      <c r="EE704" s="198" t="e">
        <f t="shared" si="3905"/>
        <v>#VALUE!</v>
      </c>
      <c r="EF704" s="198" t="e">
        <f t="shared" ref="EF704:EO704" si="4236">DV704/SUM($DV704:$EE704)</f>
        <v>#VALUE!</v>
      </c>
      <c r="EG704" s="198" t="e">
        <f t="shared" si="4236"/>
        <v>#DIV/0!</v>
      </c>
      <c r="EH704" s="198" t="e">
        <f t="shared" si="4236"/>
        <v>#DIV/0!</v>
      </c>
      <c r="EI704" s="198" t="e">
        <f t="shared" si="4236"/>
        <v>#VALUE!</v>
      </c>
      <c r="EJ704" s="198" t="e">
        <f t="shared" si="4236"/>
        <v>#VALUE!</v>
      </c>
      <c r="EK704" s="198" t="e">
        <f t="shared" si="4236"/>
        <v>#VALUE!</v>
      </c>
      <c r="EL704" s="198" t="e">
        <f t="shared" si="4236"/>
        <v>#VALUE!</v>
      </c>
      <c r="EM704" s="198" t="e">
        <f t="shared" si="4236"/>
        <v>#DIV/0!</v>
      </c>
      <c r="EN704" s="198" t="e">
        <f t="shared" si="4236"/>
        <v>#VALUE!</v>
      </c>
      <c r="EO704" s="198" t="e">
        <f t="shared" si="4236"/>
        <v>#VALUE!</v>
      </c>
      <c r="EP704" s="511">
        <f t="shared" ref="EP704:EW704" si="4237">EP703</f>
        <v>0.08</v>
      </c>
      <c r="EQ704" s="511">
        <f t="shared" si="4237"/>
        <v>0.015</v>
      </c>
      <c r="ER704" s="511">
        <f t="shared" si="4237"/>
        <v>0.015</v>
      </c>
      <c r="ES704" s="511">
        <f t="shared" si="4237"/>
        <v>0.015</v>
      </c>
      <c r="ET704" s="511">
        <f t="shared" si="4237"/>
        <v>0.015</v>
      </c>
      <c r="EU704" s="511">
        <f t="shared" si="4237"/>
        <v>0.09</v>
      </c>
      <c r="EV704" s="511">
        <f t="shared" si="4237"/>
        <v>0.09</v>
      </c>
      <c r="EW704" s="511">
        <f t="shared" si="4237"/>
        <v>0.09</v>
      </c>
      <c r="EX704" s="420" t="str">
        <f>IF(_tag_month_day!AS700="","",_tag_month_day!AS700/100)</f>
        <v/>
      </c>
      <c r="EY704" s="420" t="str">
        <f>IF(_tag_month_day!AT700="","",_tag_month_day!AT700/100)</f>
        <v/>
      </c>
      <c r="EZ704" s="420" t="str">
        <f>IF(_tag_month_day!AU700="","",_tag_month_day!AU700/100)</f>
        <v/>
      </c>
      <c r="FA704" s="420" t="str">
        <f>IF(_tag_month_day!AV700="","",_tag_month_day!AV700/100)</f>
        <v/>
      </c>
      <c r="FB704" s="420" t="str">
        <f>IF(_tag_month_day!AW700="","",_tag_month_day!AW700/100)</f>
        <v/>
      </c>
      <c r="FC704" s="420" t="str">
        <f>IF(_tag_month_day!AX700="","",_tag_month_day!AX700/100)</f>
        <v/>
      </c>
      <c r="FD704" s="510">
        <f t="shared" si="3934"/>
        <v>0.33</v>
      </c>
      <c r="FE704" s="510">
        <f t="shared" si="3935"/>
        <v>0.19</v>
      </c>
      <c r="FF704" s="510">
        <f t="shared" si="3936"/>
        <v>0.003</v>
      </c>
      <c r="FG704" s="510">
        <f t="shared" si="3937"/>
        <v>0</v>
      </c>
      <c r="FH704" s="603">
        <f t="shared" si="3938"/>
        <v>0.0001</v>
      </c>
      <c r="FI704" s="510">
        <f t="shared" ref="FI704:FR704" si="4238">FI703</f>
        <v>0.41</v>
      </c>
      <c r="FJ704" s="510">
        <f t="shared" si="4238"/>
        <v>0.11</v>
      </c>
      <c r="FK704" s="510">
        <f t="shared" si="4238"/>
        <v>0.015</v>
      </c>
      <c r="FL704" s="510">
        <f t="shared" si="4238"/>
        <v>0</v>
      </c>
      <c r="FM704" s="603">
        <f t="shared" si="4238"/>
        <v>0.0001</v>
      </c>
      <c r="FN704" s="510" t="str">
        <f>IF(_tag_month_day!AY700="","",_tag_month_day!AY700/100)</f>
        <v/>
      </c>
      <c r="FO704" s="510" t="str">
        <f>IF(_tag_month_day!AZ700="","",_tag_month_day!AZ700/100)</f>
        <v/>
      </c>
      <c r="FP704" s="510" t="str">
        <f>IF(_tag_month_day!BA700="","",_tag_month_day!BA700/100)</f>
        <v/>
      </c>
      <c r="FQ704" s="510" t="str">
        <f>IF(_tag_month_day!BB700="","",_tag_month_day!BB700/100)</f>
        <v/>
      </c>
      <c r="FR704" s="603" t="str">
        <f>IF(_tag_month_day!BC700="","",_tag_month_day!BC700/100)</f>
        <v/>
      </c>
      <c r="FS704" s="510" t="str">
        <f>IF(_tag_month_day!BD700="","",_tag_month_day!BD700/100)</f>
        <v/>
      </c>
      <c r="FT704" s="510" t="str">
        <f>IF(_tag_month_day!BE700="","",_tag_month_day!BE700/100)</f>
        <v/>
      </c>
      <c r="FU704" s="510" t="str">
        <f>IF(_tag_month_day!BF700="","",_tag_month_day!BF700/100)</f>
        <v/>
      </c>
      <c r="FV704" s="510" t="str">
        <f>IF(_tag_month_day!BG700="","",_tag_month_day!BG700/100)</f>
        <v/>
      </c>
      <c r="FW704" s="603" t="str">
        <f>IF(_tag_month_day!BH700="","",_tag_month_day!BH700/100)</f>
        <v/>
      </c>
      <c r="FX704" s="510" t="str">
        <f>IF(_tag_month_day!BI700="","",_tag_month_day!BI700/100)</f>
        <v/>
      </c>
      <c r="FY704" s="510" t="str">
        <f>IF(_tag_month_day!BJ700="","",_tag_month_day!BJ700/100)</f>
        <v/>
      </c>
      <c r="FZ704" s="605" t="str">
        <f>IF(_tag_month_day!BK700="","",_tag_month_day!BK700/100)</f>
        <v/>
      </c>
      <c r="GA704" s="510" t="str">
        <f>IF(_tag_month_day!BL700="","",_tag_month_day!BL700/100)</f>
        <v/>
      </c>
      <c r="GB704" s="603" t="str">
        <f>IF(_tag_month_day!BM700="","",_tag_month_day!BM700/100)</f>
        <v/>
      </c>
      <c r="GC704" s="420" t="str">
        <f>IF(_tag_month_day!BN700="","",_tag_month_day!BN700/100)</f>
        <v/>
      </c>
      <c r="GD704" s="420" t="str">
        <f>IF(_tag_month_day!BO700="","",_tag_month_day!BO700/100)</f>
        <v/>
      </c>
      <c r="GE704" s="420" t="str">
        <f>IF(_tag_month_day!BP700="","",_tag_month_day!BP700/100)</f>
        <v/>
      </c>
      <c r="GF704" s="420" t="str">
        <f>IF(_tag_month_day!BQ700="","",_tag_month_day!BQ700/100)</f>
        <v/>
      </c>
      <c r="GG704" s="420" t="str">
        <f>IF(_tag_month_day!BR700="","",_tag_month_day!BR700/100)</f>
        <v/>
      </c>
      <c r="GH704" s="420" t="str">
        <f>IF(_tag_month_day!BS700="","",_tag_month_day!BS700/100)</f>
        <v/>
      </c>
      <c r="GI704" s="603" t="str">
        <f>IF(_tag_month_day!BT700="","",_tag_month_day!BT700/100)</f>
        <v/>
      </c>
      <c r="GJ704" s="612" t="str">
        <f>IF(_tag_month_day!BU700="","",_tag_month_day!BU700/100)</f>
        <v/>
      </c>
      <c r="GK704" s="620" t="str">
        <f>IF(_tag_month_day!BV700="",IF(_rlcf_month_day!A$2="","",_rlcf_month_day!A$2/100),_tag_month_day!BV700/100)</f>
        <v/>
      </c>
      <c r="GL704" s="620" t="str">
        <f>IF(_tag_month_day!BW700="",IF(_rlcf_month_day!B$2="","",_rlcf_month_day!B$2/100),_tag_month_day!BW700/100)</f>
        <v/>
      </c>
      <c r="GM704" s="621" t="str">
        <f>IF(_tag_month_day!BX700="",IF(_rlcf_month_day!C$2="","",_rlcf_month_day!C$2/100),_tag_month_day!BX700/100)</f>
        <v/>
      </c>
      <c r="GN704" s="620" t="str">
        <f>IF(_tag_month_day!BV700="",IF(_rlcf_month_day!A$2="","",_rlcf_month_day!A$2/100),_tag_month_day!BV700/100)</f>
        <v/>
      </c>
      <c r="GO704" s="620" t="str">
        <f>IF(_tag_month_day!BW700="",IF(_rlcf_month_day!B$2="","",_rlcf_month_day!B$2/100),_tag_month_day!BW700/100)</f>
        <v/>
      </c>
      <c r="GP704" s="620" t="str">
        <f>IF(_tag_month_day!CD700="",IF(_rlcf_month_day!E$2="","",_rlcf_month_day!E$2/100),_tag_month_day!CD700/100)</f>
        <v/>
      </c>
      <c r="GQ704" s="620" t="str">
        <f>IF(_tag_month_day!CE700="",IF(_rlcf_month_day!F$2="","",_rlcf_month_day!F$2/100),_tag_month_day!CE700/100)</f>
        <v/>
      </c>
      <c r="GR704" s="621" t="str">
        <f>IF(_tag_month_day!CF700="",IF(_rlcf_month_day!G$2="","",_rlcf_month_day!G$2/100),_tag_month_day!CF700/100)</f>
        <v/>
      </c>
      <c r="GS704" s="626">
        <f t="shared" ref="GS704:HH704" si="4239">GS703</f>
        <v>0.953</v>
      </c>
      <c r="GT704" s="626">
        <f t="shared" si="4239"/>
        <v>0.55</v>
      </c>
      <c r="GU704" s="626">
        <f t="shared" si="4239"/>
        <v>0.55</v>
      </c>
      <c r="GV704" s="626">
        <f t="shared" si="4239"/>
        <v>0.55</v>
      </c>
      <c r="GW704" s="626">
        <f t="shared" si="4239"/>
        <v>0.5</v>
      </c>
      <c r="GX704" s="626">
        <f t="shared" si="4239"/>
        <v>0.935</v>
      </c>
      <c r="GY704" s="626">
        <f t="shared" si="4239"/>
        <v>0.15</v>
      </c>
      <c r="GZ704" s="626">
        <f t="shared" si="4239"/>
        <v>1</v>
      </c>
      <c r="HA704" s="632">
        <f t="shared" si="4239"/>
        <v>0.047</v>
      </c>
      <c r="HB704" s="632">
        <f t="shared" si="4239"/>
        <v>0.45</v>
      </c>
      <c r="HC704" s="632">
        <f t="shared" si="4239"/>
        <v>0.45</v>
      </c>
      <c r="HD704" s="632">
        <f t="shared" si="4239"/>
        <v>0.45</v>
      </c>
      <c r="HE704" s="632">
        <f t="shared" si="4239"/>
        <v>0.5</v>
      </c>
      <c r="HF704" s="632">
        <f t="shared" si="4239"/>
        <v>0.065</v>
      </c>
      <c r="HG704" s="632">
        <f t="shared" si="4239"/>
        <v>0.85</v>
      </c>
      <c r="HH704" s="632">
        <f t="shared" si="4239"/>
        <v>0</v>
      </c>
      <c r="HI704" s="68">
        <f t="shared" si="3910"/>
        <v>0</v>
      </c>
      <c r="HJ704" s="68" t="e">
        <f t="shared" si="3941"/>
        <v>#VALUE!</v>
      </c>
      <c r="HK704" s="202">
        <f t="shared" si="3942"/>
        <v>0.85</v>
      </c>
      <c r="HL704" s="464">
        <f t="shared" si="3943"/>
        <v>550000</v>
      </c>
      <c r="HM704" s="464">
        <f t="shared" si="3944"/>
        <v>480000</v>
      </c>
      <c r="HN704" s="192" t="e">
        <f t="shared" si="3911"/>
        <v>#VALUE!</v>
      </c>
      <c r="HO704" s="192" t="e">
        <f>HN704*HK704*$HO$2/HL704*1000000</f>
        <v>#VALUE!</v>
      </c>
      <c r="HP704" s="192" t="e">
        <f>HN704*HK704*$HP$2/HM704*1000000</f>
        <v>#VALUE!</v>
      </c>
    </row>
    <row r="705" customFormat="1" spans="1:224">
      <c r="A705" s="381">
        <v>700</v>
      </c>
      <c r="B705" s="54">
        <f ca="1" t="shared" si="3945"/>
        <v>43646</v>
      </c>
      <c r="C705" s="57">
        <f t="shared" si="3946"/>
        <v>0.0416666666666667</v>
      </c>
      <c r="D705" s="68" t="str">
        <f ca="1" t="shared" si="3912"/>
        <v>夜班</v>
      </c>
      <c r="E705" s="68" t="str">
        <f ca="1" t="shared" si="3913"/>
        <v>丙</v>
      </c>
      <c r="F705" s="68">
        <f ca="1">SUMPRODUCT((成本日报!$A$3:$A$95=计划!B705)*(成本日报!$B$3:$B$95=计划!$D705),成本日报!$C$3:$C$95)</f>
        <v>3</v>
      </c>
      <c r="G705" s="382">
        <f ca="1" t="shared" si="3947"/>
        <v>43646.1249999983</v>
      </c>
      <c r="H705" s="382">
        <f ca="1" t="shared" si="3914"/>
        <v>43646.1319444427</v>
      </c>
      <c r="I705" s="382">
        <f ca="1" t="shared" si="3915"/>
        <v>43646.1374999983</v>
      </c>
      <c r="J705" s="382">
        <f ca="1" t="shared" si="3916"/>
        <v>43646.166666665</v>
      </c>
      <c r="K705" s="382">
        <f ca="1" t="shared" si="3917"/>
        <v>43646.229166665</v>
      </c>
      <c r="L705" s="382">
        <f ca="1" t="shared" si="3918"/>
        <v>43646.2499999983</v>
      </c>
      <c r="M705" s="398" t="str">
        <f>IF(_tag_month_day!A701="","",_tag_month_day!A701)</f>
        <v/>
      </c>
      <c r="N705" s="398" t="str">
        <f>IF(_tag_month_day!B701="","",_tag_month_day!B701)</f>
        <v/>
      </c>
      <c r="O705" s="399" t="e">
        <f t="shared" si="3919"/>
        <v>#VALUE!</v>
      </c>
      <c r="P705" s="398" t="str">
        <f>IF(_tag_month_day!C701="","",_tag_month_day!C701)</f>
        <v/>
      </c>
      <c r="Q705" s="398" t="str">
        <f>IF(_tag_month_day!D701="","",_tag_month_day!D701)</f>
        <v/>
      </c>
      <c r="R705" s="416">
        <f>IF(_tag_month_day!CB701="",R704,_tag_month_day!CB701/100)</f>
        <v>0.07</v>
      </c>
      <c r="S705" s="417" t="str">
        <f>IF(_tag_month_day!E701="","",_tag_month_day!E701)</f>
        <v/>
      </c>
      <c r="T705" s="417" t="str">
        <f>IF(_tag_month_day!F701="","",_tag_month_day!F701)</f>
        <v/>
      </c>
      <c r="U705" s="418" t="e">
        <f t="shared" si="3873"/>
        <v>#VALUE!</v>
      </c>
      <c r="V705" s="53" t="e">
        <f t="shared" si="3874"/>
        <v>#VALUE!</v>
      </c>
      <c r="W705" s="419" t="str">
        <f>IF(_jhy_month_day!A701="","",_jhy_month_day!A701)</f>
        <v/>
      </c>
      <c r="X705" s="420" t="str">
        <f>IF(_jhy_month_day!B701="","",_jhy_month_day!B701/100)</f>
        <v/>
      </c>
      <c r="Y705" s="420" t="str">
        <f>IF(_jhy_month_day!C701="","",_jhy_month_day!C701/100)</f>
        <v/>
      </c>
      <c r="Z705" s="439">
        <f t="shared" si="3963"/>
        <v>175</v>
      </c>
      <c r="AA705" s="440" t="str">
        <f>IF(_tag_month_day!G701="","",_tag_month_day!G701/100)</f>
        <v/>
      </c>
      <c r="AB705" s="440" t="str">
        <f>IF(_tag_month_day!H701="","",_tag_month_day!H701/100)</f>
        <v/>
      </c>
      <c r="AC705" s="193">
        <f t="shared" si="3920"/>
        <v>1.59963432013121</v>
      </c>
      <c r="AD705" s="441" t="str">
        <f t="shared" si="3921"/>
        <v/>
      </c>
      <c r="AE705" s="442" t="str">
        <f t="shared" si="3922"/>
        <v/>
      </c>
      <c r="AF705" s="443">
        <v>1</v>
      </c>
      <c r="AG705" s="68" t="str">
        <f>IF(_duihao_month_day!A701="","",_duihao_month_day!A701)</f>
        <v/>
      </c>
      <c r="AH705" s="463">
        <f>IF(_gyk_month_day!B701="",AH704,_gyk_month_day!B701)</f>
        <v>820</v>
      </c>
      <c r="AI705" s="464"/>
      <c r="AJ705" s="68" t="str">
        <f>IF(_tag_month_day!I701="","",_tag_month_day!I701)</f>
        <v/>
      </c>
      <c r="AK705" s="465" t="str">
        <f>IF(_tzyy_month_day!A701="","",_tzyy_month_day!A701)</f>
        <v/>
      </c>
      <c r="AL705" s="465" t="str">
        <f>IF(_tzyy_month_day!B701="","",_tzyy_month_day!B701)</f>
        <v/>
      </c>
      <c r="AM705" s="465" t="str">
        <f>IF(_tzyy_month_day!C701="","",_tzyy_month_day!C701)</f>
        <v/>
      </c>
      <c r="AN705" s="466" t="str">
        <f>IF(_tag_month_day!CG701="","",_tag_month_day!CG701)</f>
        <v/>
      </c>
      <c r="AO705" s="466" t="str">
        <f>IF(_tag_month_day!CH701="","",_tag_month_day!CH701)</f>
        <v/>
      </c>
      <c r="AP705" s="486" t="e">
        <f t="shared" si="3923"/>
        <v>#VALUE!</v>
      </c>
      <c r="AQ705" s="487" t="str">
        <f>IF(_tag_month_day!J701="","",_tag_month_day!J701/100)</f>
        <v/>
      </c>
      <c r="AR705" s="488">
        <f t="shared" si="3924"/>
        <v>1.3</v>
      </c>
      <c r="AS705" s="489" t="e">
        <f t="shared" si="3875"/>
        <v>#VALUE!</v>
      </c>
      <c r="AT705" s="489">
        <f t="shared" si="3925"/>
        <v>0</v>
      </c>
      <c r="AU705" s="490" t="str">
        <f>IF(_tag_month_day!K701="","",_tag_month_day!K701)</f>
        <v/>
      </c>
      <c r="AV705" s="491" t="str">
        <f>IF(_tag_month_day!L701="","",_tag_month_day!L701/100)</f>
        <v/>
      </c>
      <c r="AW705" s="420">
        <f t="shared" si="4234"/>
        <v>0</v>
      </c>
      <c r="AX705" s="420">
        <f t="shared" si="3926"/>
        <v>0</v>
      </c>
      <c r="AY705" s="420" t="str">
        <f>IF(_tag_month_day!M701="","",_tag_month_day!M701/100)</f>
        <v/>
      </c>
      <c r="AZ705" s="420" t="str">
        <f>IF(_tag_month_day!N701="","",_tag_month_day!N701/100)</f>
        <v/>
      </c>
      <c r="BA705" s="420" t="str">
        <f>IF(_tag_month_day!O701="","",_tag_month_day!O701/100)</f>
        <v/>
      </c>
      <c r="BB705" s="496" t="str">
        <f>IF(_tag_month_day!P701="","",_tag_month_day!P701/100)</f>
        <v/>
      </c>
      <c r="BC705" s="496">
        <f t="shared" si="3927"/>
        <v>0</v>
      </c>
      <c r="BD705" s="496" t="str">
        <f>IF(_tag_month_day!Q701="","",_tag_month_day!Q701/100)</f>
        <v/>
      </c>
      <c r="BE705" s="510" t="str">
        <f>IF(_tag_month_day!R701="","",_tag_month_day!R701/100)</f>
        <v/>
      </c>
      <c r="BF705" s="413" t="str">
        <f>IF(_tag_month_day!CC701="","",_tag_month_day!CC701/100)</f>
        <v/>
      </c>
      <c r="BG705" s="511" t="e">
        <f t="shared" si="3876"/>
        <v>#VALUE!</v>
      </c>
      <c r="BH705" s="198">
        <f t="shared" si="3877"/>
        <v>0</v>
      </c>
      <c r="BI705" s="512" t="e">
        <f>IF(CX705=0,BI704,(DK705*查询!$R$5+DL705*查询!$Q$5+DM705*查询!$N$5+DN705*查询!$O$5+DO705*查询!$P$5)*AF705/CX705)</f>
        <v>#VALUE!</v>
      </c>
      <c r="BJ705" s="512" t="e">
        <f>IF(CX705=0,BJ704,(DP705*查询!$S$5+DQ705*查询!$T$5+DR705*查询!$U$5)*AF705/CX705)</f>
        <v>#VALUE!</v>
      </c>
      <c r="BK705" s="512">
        <f t="shared" si="3928"/>
        <v>1</v>
      </c>
      <c r="BL705" s="513" t="str">
        <f>IF(_cfyc_month_day!A701="","",_cfyc_month_day!A701)</f>
        <v/>
      </c>
      <c r="BM705" s="513" t="str">
        <f>IF(_cfyc_month_day!B701="","",_cfyc_month_day!B701)</f>
        <v/>
      </c>
      <c r="BN705" s="513" t="str">
        <f>IF(_cfyc_month_day!C701="","",_cfyc_month_day!C701)</f>
        <v/>
      </c>
      <c r="BO705" s="522" t="str">
        <f>IF(_cfyc_month_day!D701="","",_cfyc_month_day!D701)</f>
        <v/>
      </c>
      <c r="BP705" s="522" t="str">
        <f>IF(_cfyc_month_day!E701="","",_cfyc_month_day!E701)</f>
        <v/>
      </c>
      <c r="BQ705" s="522" t="str">
        <f>IF(_cfyc_month_day!F701="","",_cfyc_month_day!F701)</f>
        <v/>
      </c>
      <c r="BR705" s="513" t="str">
        <f>IF(_tag_month_day!T701="","",_tag_month_day!T701)</f>
        <v/>
      </c>
      <c r="BS705" s="513" t="str">
        <f>IF(_tag_month_day!U701="","",_tag_month_day!U701)</f>
        <v/>
      </c>
      <c r="BT705" s="523" t="str">
        <f t="shared" si="3929"/>
        <v/>
      </c>
      <c r="BU705" s="223" t="str">
        <f>IF(_tag_month_day!V701="","",_tag_month_day!V701)</f>
        <v/>
      </c>
      <c r="BV705" s="206" t="str">
        <f>IF(_tag_month_day!W701="","",_tag_month_day!W701)</f>
        <v/>
      </c>
      <c r="BW705" s="540" t="str">
        <f>IF(_tag_month_day!X701="","",_tag_month_day!X701)</f>
        <v/>
      </c>
      <c r="BX705" s="540" t="str">
        <f>IF(_tag_month_day!Y701="","",_tag_month_day!Y701)</f>
        <v/>
      </c>
      <c r="BY705" s="541">
        <f ca="1" t="shared" si="3930"/>
        <v>43646.2499999983</v>
      </c>
      <c r="BZ705" s="542"/>
      <c r="CA705" s="562" t="str">
        <f>IF(_jhy2_month_day!A701="","",_jhy2_month_day!A701)</f>
        <v/>
      </c>
      <c r="CB705" s="464" t="str">
        <f>IF(_jhy2_month_day!B701="","",_jhy2_month_day!B701)</f>
        <v/>
      </c>
      <c r="CC705" s="464" t="str">
        <f>IF(_jhy2_month_day!C701="","",_jhy2_month_day!C701)</f>
        <v/>
      </c>
      <c r="CD705" s="464" t="str">
        <f>IF(_jhy2_month_day!D701="","",_jhy2_month_day!D701)</f>
        <v/>
      </c>
      <c r="CE705" s="464" t="str">
        <f>IF(_jhy2_month_day!E701="","",_jhy2_month_day!E701)</f>
        <v/>
      </c>
      <c r="CF705" s="464" t="str">
        <f>IF(_jhy2_month_day!F701="","",_jhy2_month_day!F701)</f>
        <v/>
      </c>
      <c r="CG705" s="464" t="str">
        <f>IF(_jhy2_month_day!G701="","",_jhy2_month_day!G701)</f>
        <v/>
      </c>
      <c r="CH705" s="464" t="str">
        <f>IF(_jhy2_month_day!H701="","",_jhy2_month_day!H701)</f>
        <v/>
      </c>
      <c r="CI705" s="464" t="str">
        <f>IF(_jhy2_month_day!I701="","",_jhy2_month_day!I701)</f>
        <v/>
      </c>
      <c r="CJ705" s="464" t="str">
        <f>IF(_jhy2_month_day!J701="","",_jhy2_month_day!J701)</f>
        <v/>
      </c>
      <c r="CK705" s="464" t="str">
        <f>IF(_jhy2_month_day!K701="","",_jhy2_month_day!K701)</f>
        <v/>
      </c>
      <c r="CL705" s="562" t="str">
        <f>IF(_jhy2_month_day!L701="","",_jhy2_month_day!L701)</f>
        <v/>
      </c>
      <c r="CM705" s="562" t="str">
        <f>IF(_jhy2_month_day!M701="","",_jhy2_month_day!M701)</f>
        <v/>
      </c>
      <c r="CN705" s="562" t="str">
        <f>IF(_jhy2_month_day!N701="","",_jhy2_month_day!N701)</f>
        <v/>
      </c>
      <c r="CO705" s="562" t="str">
        <f>IF(_jhy2_month_day!O701="","",_jhy2_month_day!O701)</f>
        <v/>
      </c>
      <c r="CP705" s="562" t="str">
        <f>IF(_jhy2_month_day!P701="","",_jhy2_month_day!P701)</f>
        <v/>
      </c>
      <c r="CQ705" s="562" t="str">
        <f>IF(_jhy2_month_day!Q701="","",_jhy2_month_day!Q701)</f>
        <v/>
      </c>
      <c r="CR705" s="563" t="str">
        <f>IF(_jhy2_month_day!R701="","",_jhy2_month_day!R701)</f>
        <v/>
      </c>
      <c r="CS705" s="576" t="str">
        <f>IF(_jhy2_month_day!S701="","",_jhy2_month_day!S701)</f>
        <v/>
      </c>
      <c r="CT705" s="562" t="str">
        <f>IF(_jhy2_month_day!T701="","",_jhy2_month_day!T701)</f>
        <v/>
      </c>
      <c r="CU705" s="577" t="e">
        <f t="shared" si="3878"/>
        <v>#VALUE!</v>
      </c>
      <c r="CV705" s="198" t="e">
        <f t="shared" si="3879"/>
        <v>#VALUE!</v>
      </c>
      <c r="CW705" s="192" t="e">
        <f t="shared" si="3880"/>
        <v>#VALUE!</v>
      </c>
      <c r="CX705" s="192" t="e">
        <f t="shared" si="3881"/>
        <v>#VALUE!</v>
      </c>
      <c r="CY705" s="202" t="e">
        <f t="shared" si="3882"/>
        <v>#VALUE!</v>
      </c>
      <c r="CZ705" s="192" t="e">
        <f t="shared" ref="CZ705:DI705" si="4240">$AJ705*EF705</f>
        <v>#VALUE!</v>
      </c>
      <c r="DA705" s="192" t="e">
        <f t="shared" si="4240"/>
        <v>#VALUE!</v>
      </c>
      <c r="DB705" s="192" t="e">
        <f t="shared" si="4240"/>
        <v>#VALUE!</v>
      </c>
      <c r="DC705" s="192" t="e">
        <f t="shared" si="4240"/>
        <v>#VALUE!</v>
      </c>
      <c r="DD705" s="192" t="e">
        <f t="shared" si="4240"/>
        <v>#VALUE!</v>
      </c>
      <c r="DE705" s="192" t="e">
        <f t="shared" si="4240"/>
        <v>#VALUE!</v>
      </c>
      <c r="DF705" s="192" t="e">
        <f t="shared" si="4240"/>
        <v>#VALUE!</v>
      </c>
      <c r="DG705" s="192" t="e">
        <f t="shared" si="4240"/>
        <v>#VALUE!</v>
      </c>
      <c r="DH705" s="192" t="e">
        <f t="shared" si="4240"/>
        <v>#VALUE!</v>
      </c>
      <c r="DI705" s="192" t="e">
        <f t="shared" si="4240"/>
        <v>#VALUE!</v>
      </c>
      <c r="DJ705" s="192" t="e">
        <f t="shared" si="3884"/>
        <v>#VALUE!</v>
      </c>
      <c r="DK705" s="192" t="e">
        <f t="shared" si="3885"/>
        <v>#VALUE!</v>
      </c>
      <c r="DL705" s="192" t="e">
        <f t="shared" si="3886"/>
        <v>#VALUE!</v>
      </c>
      <c r="DM705" s="192" t="e">
        <f t="shared" si="3887"/>
        <v>#VALUE!</v>
      </c>
      <c r="DN705" s="192" t="e">
        <f t="shared" si="3888"/>
        <v>#VALUE!</v>
      </c>
      <c r="DO705" s="192" t="e">
        <f t="shared" si="3889"/>
        <v>#VALUE!</v>
      </c>
      <c r="DP705" s="192" t="e">
        <f t="shared" si="3890"/>
        <v>#VALUE!</v>
      </c>
      <c r="DQ705" s="192" t="e">
        <f t="shared" si="3891"/>
        <v>#VALUE!</v>
      </c>
      <c r="DR705" s="192" t="e">
        <f t="shared" si="3892"/>
        <v>#VALUE!</v>
      </c>
      <c r="DS705" s="192" t="e">
        <f t="shared" si="3893"/>
        <v>#VALUE!</v>
      </c>
      <c r="DT705" s="192" t="e">
        <f t="shared" si="3894"/>
        <v>#VALUE!</v>
      </c>
      <c r="DU705" s="192" t="e">
        <f t="shared" si="3895"/>
        <v>#VALUE!</v>
      </c>
      <c r="DV705" s="198" t="e">
        <f t="shared" si="3896"/>
        <v>#VALUE!</v>
      </c>
      <c r="DW705" s="198" t="e">
        <f t="shared" si="3897"/>
        <v>#DIV/0!</v>
      </c>
      <c r="DX705" s="198" t="e">
        <f t="shared" si="3898"/>
        <v>#DIV/0!</v>
      </c>
      <c r="DY705" s="198" t="e">
        <f t="shared" si="3899"/>
        <v>#VALUE!</v>
      </c>
      <c r="DZ705" s="198" t="e">
        <f t="shared" si="3900"/>
        <v>#VALUE!</v>
      </c>
      <c r="EA705" s="198" t="e">
        <f t="shared" si="3901"/>
        <v>#VALUE!</v>
      </c>
      <c r="EB705" s="198" t="e">
        <f t="shared" si="3902"/>
        <v>#VALUE!</v>
      </c>
      <c r="EC705" s="198" t="e">
        <f t="shared" si="3903"/>
        <v>#DIV/0!</v>
      </c>
      <c r="ED705" s="198" t="e">
        <f t="shared" si="3904"/>
        <v>#VALUE!</v>
      </c>
      <c r="EE705" s="198" t="e">
        <f t="shared" si="3905"/>
        <v>#VALUE!</v>
      </c>
      <c r="EF705" s="198" t="e">
        <f t="shared" ref="EF705:EO705" si="4241">DV705/SUM($DV705:$EE705)</f>
        <v>#VALUE!</v>
      </c>
      <c r="EG705" s="198" t="e">
        <f t="shared" si="4241"/>
        <v>#DIV/0!</v>
      </c>
      <c r="EH705" s="198" t="e">
        <f t="shared" si="4241"/>
        <v>#DIV/0!</v>
      </c>
      <c r="EI705" s="198" t="e">
        <f t="shared" si="4241"/>
        <v>#VALUE!</v>
      </c>
      <c r="EJ705" s="198" t="e">
        <f t="shared" si="4241"/>
        <v>#VALUE!</v>
      </c>
      <c r="EK705" s="198" t="e">
        <f t="shared" si="4241"/>
        <v>#VALUE!</v>
      </c>
      <c r="EL705" s="198" t="e">
        <f t="shared" si="4241"/>
        <v>#VALUE!</v>
      </c>
      <c r="EM705" s="198" t="e">
        <f t="shared" si="4241"/>
        <v>#DIV/0!</v>
      </c>
      <c r="EN705" s="198" t="e">
        <f t="shared" si="4241"/>
        <v>#VALUE!</v>
      </c>
      <c r="EO705" s="198" t="e">
        <f t="shared" si="4241"/>
        <v>#VALUE!</v>
      </c>
      <c r="EP705" s="511">
        <f t="shared" ref="EP705:EW705" si="4242">EP704</f>
        <v>0.08</v>
      </c>
      <c r="EQ705" s="511">
        <f t="shared" si="4242"/>
        <v>0.015</v>
      </c>
      <c r="ER705" s="511">
        <f t="shared" si="4242"/>
        <v>0.015</v>
      </c>
      <c r="ES705" s="511">
        <f t="shared" si="4242"/>
        <v>0.015</v>
      </c>
      <c r="ET705" s="511">
        <f t="shared" si="4242"/>
        <v>0.015</v>
      </c>
      <c r="EU705" s="511">
        <f t="shared" si="4242"/>
        <v>0.09</v>
      </c>
      <c r="EV705" s="511">
        <f t="shared" si="4242"/>
        <v>0.09</v>
      </c>
      <c r="EW705" s="511">
        <f t="shared" si="4242"/>
        <v>0.09</v>
      </c>
      <c r="EX705" s="420" t="str">
        <f>IF(_tag_month_day!AS701="","",_tag_month_day!AS701/100)</f>
        <v/>
      </c>
      <c r="EY705" s="420" t="str">
        <f>IF(_tag_month_day!AT701="","",_tag_month_day!AT701/100)</f>
        <v/>
      </c>
      <c r="EZ705" s="420" t="str">
        <f>IF(_tag_month_day!AU701="","",_tag_month_day!AU701/100)</f>
        <v/>
      </c>
      <c r="FA705" s="420" t="str">
        <f>IF(_tag_month_day!AV701="","",_tag_month_day!AV701/100)</f>
        <v/>
      </c>
      <c r="FB705" s="420" t="str">
        <f>IF(_tag_month_day!AW701="","",_tag_month_day!AW701/100)</f>
        <v/>
      </c>
      <c r="FC705" s="420" t="str">
        <f>IF(_tag_month_day!AX701="","",_tag_month_day!AX701/100)</f>
        <v/>
      </c>
      <c r="FD705" s="510">
        <f t="shared" si="3934"/>
        <v>0.33</v>
      </c>
      <c r="FE705" s="510">
        <f t="shared" si="3935"/>
        <v>0.19</v>
      </c>
      <c r="FF705" s="510">
        <f t="shared" si="3936"/>
        <v>0.003</v>
      </c>
      <c r="FG705" s="510">
        <f t="shared" si="3937"/>
        <v>0</v>
      </c>
      <c r="FH705" s="603">
        <f t="shared" si="3938"/>
        <v>0.0001</v>
      </c>
      <c r="FI705" s="510">
        <f t="shared" ref="FI705:FR705" si="4243">FI704</f>
        <v>0.41</v>
      </c>
      <c r="FJ705" s="510">
        <f t="shared" si="4243"/>
        <v>0.11</v>
      </c>
      <c r="FK705" s="510">
        <f t="shared" si="4243"/>
        <v>0.015</v>
      </c>
      <c r="FL705" s="510">
        <f t="shared" si="4243"/>
        <v>0</v>
      </c>
      <c r="FM705" s="603">
        <f t="shared" si="4243"/>
        <v>0.0001</v>
      </c>
      <c r="FN705" s="510" t="str">
        <f>IF(_tag_month_day!AY701="","",_tag_month_day!AY701/100)</f>
        <v/>
      </c>
      <c r="FO705" s="510" t="str">
        <f>IF(_tag_month_day!AZ701="","",_tag_month_day!AZ701/100)</f>
        <v/>
      </c>
      <c r="FP705" s="510" t="str">
        <f>IF(_tag_month_day!BA701="","",_tag_month_day!BA701/100)</f>
        <v/>
      </c>
      <c r="FQ705" s="510" t="str">
        <f>IF(_tag_month_day!BB701="","",_tag_month_day!BB701/100)</f>
        <v/>
      </c>
      <c r="FR705" s="603" t="str">
        <f>IF(_tag_month_day!BC701="","",_tag_month_day!BC701/100)</f>
        <v/>
      </c>
      <c r="FS705" s="510" t="str">
        <f>IF(_tag_month_day!BD701="","",_tag_month_day!BD701/100)</f>
        <v/>
      </c>
      <c r="FT705" s="510" t="str">
        <f>IF(_tag_month_day!BE701="","",_tag_month_day!BE701/100)</f>
        <v/>
      </c>
      <c r="FU705" s="510" t="str">
        <f>IF(_tag_month_day!BF701="","",_tag_month_day!BF701/100)</f>
        <v/>
      </c>
      <c r="FV705" s="510" t="str">
        <f>IF(_tag_month_day!BG701="","",_tag_month_day!BG701/100)</f>
        <v/>
      </c>
      <c r="FW705" s="603" t="str">
        <f>IF(_tag_month_day!BH701="","",_tag_month_day!BH701/100)</f>
        <v/>
      </c>
      <c r="FX705" s="510" t="str">
        <f>IF(_tag_month_day!BI701="","",_tag_month_day!BI701/100)</f>
        <v/>
      </c>
      <c r="FY705" s="510" t="str">
        <f>IF(_tag_month_day!BJ701="","",_tag_month_day!BJ701/100)</f>
        <v/>
      </c>
      <c r="FZ705" s="605" t="str">
        <f>IF(_tag_month_day!BK701="","",_tag_month_day!BK701/100)</f>
        <v/>
      </c>
      <c r="GA705" s="510" t="str">
        <f>IF(_tag_month_day!BL701="","",_tag_month_day!BL701/100)</f>
        <v/>
      </c>
      <c r="GB705" s="603" t="str">
        <f>IF(_tag_month_day!BM701="","",_tag_month_day!BM701/100)</f>
        <v/>
      </c>
      <c r="GC705" s="420" t="str">
        <f>IF(_tag_month_day!BN701="","",_tag_month_day!BN701/100)</f>
        <v/>
      </c>
      <c r="GD705" s="420" t="str">
        <f>IF(_tag_month_day!BO701="","",_tag_month_day!BO701/100)</f>
        <v/>
      </c>
      <c r="GE705" s="420" t="str">
        <f>IF(_tag_month_day!BP701="","",_tag_month_day!BP701/100)</f>
        <v/>
      </c>
      <c r="GF705" s="420" t="str">
        <f>IF(_tag_month_day!BQ701="","",_tag_month_day!BQ701/100)</f>
        <v/>
      </c>
      <c r="GG705" s="420" t="str">
        <f>IF(_tag_month_day!BR701="","",_tag_month_day!BR701/100)</f>
        <v/>
      </c>
      <c r="GH705" s="420" t="str">
        <f>IF(_tag_month_day!BS701="","",_tag_month_day!BS701/100)</f>
        <v/>
      </c>
      <c r="GI705" s="603" t="str">
        <f>IF(_tag_month_day!BT701="","",_tag_month_day!BT701/100)</f>
        <v/>
      </c>
      <c r="GJ705" s="612" t="str">
        <f>IF(_tag_month_day!BU701="","",_tag_month_day!BU701/100)</f>
        <v/>
      </c>
      <c r="GK705" s="620" t="str">
        <f>IF(_tag_month_day!BV701="",IF(_rlcf_month_day!A$2="","",_rlcf_month_day!A$2/100),_tag_month_day!BV701/100)</f>
        <v/>
      </c>
      <c r="GL705" s="620" t="str">
        <f>IF(_tag_month_day!BW701="",IF(_rlcf_month_day!B$2="","",_rlcf_month_day!B$2/100),_tag_month_day!BW701/100)</f>
        <v/>
      </c>
      <c r="GM705" s="621" t="str">
        <f>IF(_tag_month_day!BX701="",IF(_rlcf_month_day!C$2="","",_rlcf_month_day!C$2/100),_tag_month_day!BX701/100)</f>
        <v/>
      </c>
      <c r="GN705" s="620" t="str">
        <f>IF(_tag_month_day!BV701="",IF(_rlcf_month_day!A$2="","",_rlcf_month_day!A$2/100),_tag_month_day!BV701/100)</f>
        <v/>
      </c>
      <c r="GO705" s="620" t="str">
        <f>IF(_tag_month_day!BW701="",IF(_rlcf_month_day!B$2="","",_rlcf_month_day!B$2/100),_tag_month_day!BW701/100)</f>
        <v/>
      </c>
      <c r="GP705" s="620" t="str">
        <f>IF(_tag_month_day!CD701="",IF(_rlcf_month_day!E$2="","",_rlcf_month_day!E$2/100),_tag_month_day!CD701/100)</f>
        <v/>
      </c>
      <c r="GQ705" s="620" t="str">
        <f>IF(_tag_month_day!CE701="",IF(_rlcf_month_day!F$2="","",_rlcf_month_day!F$2/100),_tag_month_day!CE701/100)</f>
        <v/>
      </c>
      <c r="GR705" s="621" t="str">
        <f>IF(_tag_month_day!CF701="",IF(_rlcf_month_day!G$2="","",_rlcf_month_day!G$2/100),_tag_month_day!CF701/100)</f>
        <v/>
      </c>
      <c r="GS705" s="626">
        <f t="shared" ref="GS705:HH705" si="4244">GS704</f>
        <v>0.953</v>
      </c>
      <c r="GT705" s="626">
        <f t="shared" si="4244"/>
        <v>0.55</v>
      </c>
      <c r="GU705" s="626">
        <f t="shared" si="4244"/>
        <v>0.55</v>
      </c>
      <c r="GV705" s="626">
        <f t="shared" si="4244"/>
        <v>0.55</v>
      </c>
      <c r="GW705" s="626">
        <f t="shared" si="4244"/>
        <v>0.5</v>
      </c>
      <c r="GX705" s="626">
        <f t="shared" si="4244"/>
        <v>0.935</v>
      </c>
      <c r="GY705" s="626">
        <f t="shared" si="4244"/>
        <v>0.15</v>
      </c>
      <c r="GZ705" s="626">
        <f t="shared" si="4244"/>
        <v>1</v>
      </c>
      <c r="HA705" s="632">
        <f t="shared" si="4244"/>
        <v>0.047</v>
      </c>
      <c r="HB705" s="632">
        <f t="shared" si="4244"/>
        <v>0.45</v>
      </c>
      <c r="HC705" s="632">
        <f t="shared" si="4244"/>
        <v>0.45</v>
      </c>
      <c r="HD705" s="632">
        <f t="shared" si="4244"/>
        <v>0.45</v>
      </c>
      <c r="HE705" s="632">
        <f t="shared" si="4244"/>
        <v>0.5</v>
      </c>
      <c r="HF705" s="632">
        <f t="shared" si="4244"/>
        <v>0.065</v>
      </c>
      <c r="HG705" s="632">
        <f t="shared" si="4244"/>
        <v>0.85</v>
      </c>
      <c r="HH705" s="632">
        <f t="shared" si="4244"/>
        <v>0</v>
      </c>
      <c r="HI705" s="68">
        <f t="shared" si="3910"/>
        <v>0</v>
      </c>
      <c r="HJ705" s="68" t="e">
        <f t="shared" si="3941"/>
        <v>#VALUE!</v>
      </c>
      <c r="HK705" s="202">
        <f t="shared" si="3942"/>
        <v>0.85</v>
      </c>
      <c r="HL705" s="464">
        <f t="shared" si="3943"/>
        <v>550000</v>
      </c>
      <c r="HM705" s="464">
        <f t="shared" si="3944"/>
        <v>480000</v>
      </c>
      <c r="HN705" s="192" t="e">
        <f t="shared" si="3911"/>
        <v>#VALUE!</v>
      </c>
      <c r="HO705" s="192" t="e">
        <f>HN705*HK705*$HO$2/HL705*1000000</f>
        <v>#VALUE!</v>
      </c>
      <c r="HP705" s="192" t="e">
        <f>HN705*HK705*$HP$2/HM705*1000000</f>
        <v>#VALUE!</v>
      </c>
    </row>
    <row r="706" customFormat="1" spans="1:224">
      <c r="A706" s="381">
        <v>701</v>
      </c>
      <c r="B706" s="54">
        <f ca="1" t="shared" si="3945"/>
        <v>43646</v>
      </c>
      <c r="C706" s="57">
        <f t="shared" si="3946"/>
        <v>0.0416666666666667</v>
      </c>
      <c r="D706" s="68" t="str">
        <f ca="1" t="shared" si="3912"/>
        <v>夜班</v>
      </c>
      <c r="E706" s="68" t="str">
        <f ca="1" t="shared" si="3913"/>
        <v>丙</v>
      </c>
      <c r="F706" s="68">
        <f ca="1">SUMPRODUCT((成本日报!$A$3:$A$95=计划!B706)*(成本日报!$B$3:$B$95=计划!$D706),成本日报!$C$3:$C$95)</f>
        <v>3</v>
      </c>
      <c r="G706" s="382">
        <f ca="1" t="shared" si="3947"/>
        <v>43646.166666665</v>
      </c>
      <c r="H706" s="382">
        <f ca="1" t="shared" si="3914"/>
        <v>43646.1736111094</v>
      </c>
      <c r="I706" s="382">
        <f ca="1" t="shared" si="3915"/>
        <v>43646.179166665</v>
      </c>
      <c r="J706" s="382">
        <f ca="1" t="shared" si="3916"/>
        <v>43646.2083333316</v>
      </c>
      <c r="K706" s="382">
        <f ca="1" t="shared" si="3917"/>
        <v>43646.2708333316</v>
      </c>
      <c r="L706" s="382">
        <f ca="1" t="shared" si="3918"/>
        <v>43646.291666665</v>
      </c>
      <c r="M706" s="398" t="str">
        <f>IF(_tag_month_day!A702="","",_tag_month_day!A702)</f>
        <v/>
      </c>
      <c r="N706" s="398" t="str">
        <f>IF(_tag_month_day!B702="","",_tag_month_day!B702)</f>
        <v/>
      </c>
      <c r="O706" s="399" t="e">
        <f t="shared" si="3919"/>
        <v>#VALUE!</v>
      </c>
      <c r="P706" s="398" t="str">
        <f>IF(_tag_month_day!C702="","",_tag_month_day!C702)</f>
        <v/>
      </c>
      <c r="Q706" s="398" t="str">
        <f>IF(_tag_month_day!D702="","",_tag_month_day!D702)</f>
        <v/>
      </c>
      <c r="R706" s="416">
        <f>IF(_tag_month_day!CB702="",R705,_tag_month_day!CB702/100)</f>
        <v>0.07</v>
      </c>
      <c r="S706" s="417" t="str">
        <f>IF(_tag_month_day!E702="","",_tag_month_day!E702)</f>
        <v/>
      </c>
      <c r="T706" s="417" t="str">
        <f>IF(_tag_month_day!F702="","",_tag_month_day!F702)</f>
        <v/>
      </c>
      <c r="U706" s="418" t="e">
        <f t="shared" si="3873"/>
        <v>#VALUE!</v>
      </c>
      <c r="V706" s="53" t="e">
        <f t="shared" si="3874"/>
        <v>#VALUE!</v>
      </c>
      <c r="W706" s="419" t="str">
        <f>IF(_jhy_month_day!A702="","",_jhy_month_day!A702)</f>
        <v/>
      </c>
      <c r="X706" s="420" t="str">
        <f>IF(_jhy_month_day!B702="","",_jhy_month_day!B702/100)</f>
        <v/>
      </c>
      <c r="Y706" s="420" t="str">
        <f>IF(_jhy_month_day!C702="","",_jhy_month_day!C702/100)</f>
        <v/>
      </c>
      <c r="Z706" s="439">
        <f t="shared" si="3963"/>
        <v>176</v>
      </c>
      <c r="AA706" s="440" t="str">
        <f>IF(_tag_month_day!G702="","",_tag_month_day!G702/100)</f>
        <v/>
      </c>
      <c r="AB706" s="440" t="str">
        <f>IF(_tag_month_day!H702="","",_tag_month_day!H702/100)</f>
        <v/>
      </c>
      <c r="AC706" s="193">
        <f t="shared" si="3920"/>
        <v>1.59963432013121</v>
      </c>
      <c r="AD706" s="441" t="str">
        <f t="shared" si="3921"/>
        <v/>
      </c>
      <c r="AE706" s="442" t="str">
        <f t="shared" si="3922"/>
        <v/>
      </c>
      <c r="AF706" s="443">
        <v>1</v>
      </c>
      <c r="AG706" s="68" t="str">
        <f>IF(_duihao_month_day!A702="","",_duihao_month_day!A702)</f>
        <v/>
      </c>
      <c r="AH706" s="463">
        <f>IF(_gyk_month_day!B702="",AH705,_gyk_month_day!B702)</f>
        <v>820</v>
      </c>
      <c r="AI706" s="464"/>
      <c r="AJ706" s="68" t="str">
        <f>IF(_tag_month_day!I702="","",_tag_month_day!I702)</f>
        <v/>
      </c>
      <c r="AK706" s="465" t="str">
        <f>IF(_tzyy_month_day!A702="","",_tzyy_month_day!A702)</f>
        <v/>
      </c>
      <c r="AL706" s="465" t="str">
        <f>IF(_tzyy_month_day!B702="","",_tzyy_month_day!B702)</f>
        <v/>
      </c>
      <c r="AM706" s="465" t="str">
        <f>IF(_tzyy_month_day!C702="","",_tzyy_month_day!C702)</f>
        <v/>
      </c>
      <c r="AN706" s="466" t="str">
        <f>IF(_tag_month_day!CG702="","",_tag_month_day!CG702)</f>
        <v/>
      </c>
      <c r="AO706" s="466" t="str">
        <f>IF(_tag_month_day!CH702="","",_tag_month_day!CH702)</f>
        <v/>
      </c>
      <c r="AP706" s="486" t="e">
        <f t="shared" si="3923"/>
        <v>#VALUE!</v>
      </c>
      <c r="AQ706" s="487" t="str">
        <f>IF(_tag_month_day!J702="","",_tag_month_day!J702/100)</f>
        <v/>
      </c>
      <c r="AR706" s="488">
        <f t="shared" si="3924"/>
        <v>1.3</v>
      </c>
      <c r="AS706" s="489" t="e">
        <f t="shared" si="3875"/>
        <v>#VALUE!</v>
      </c>
      <c r="AT706" s="489">
        <f t="shared" si="3925"/>
        <v>0</v>
      </c>
      <c r="AU706" s="490" t="str">
        <f>IF(_tag_month_day!K702="","",_tag_month_day!K702)</f>
        <v/>
      </c>
      <c r="AV706" s="491" t="str">
        <f>IF(_tag_month_day!L702="","",_tag_month_day!L702/100)</f>
        <v/>
      </c>
      <c r="AW706" s="420">
        <f t="shared" si="4234"/>
        <v>0</v>
      </c>
      <c r="AX706" s="420">
        <f t="shared" si="3926"/>
        <v>0</v>
      </c>
      <c r="AY706" s="420" t="str">
        <f>IF(_tag_month_day!M702="","",_tag_month_day!M702/100)</f>
        <v/>
      </c>
      <c r="AZ706" s="420" t="str">
        <f>IF(_tag_month_day!N702="","",_tag_month_day!N702/100)</f>
        <v/>
      </c>
      <c r="BA706" s="420" t="str">
        <f>IF(_tag_month_day!O702="","",_tag_month_day!O702/100)</f>
        <v/>
      </c>
      <c r="BB706" s="496" t="str">
        <f>IF(_tag_month_day!P702="","",_tag_month_day!P702/100)</f>
        <v/>
      </c>
      <c r="BC706" s="496">
        <f t="shared" si="3927"/>
        <v>0</v>
      </c>
      <c r="BD706" s="496" t="str">
        <f>IF(_tag_month_day!Q702="","",_tag_month_day!Q702/100)</f>
        <v/>
      </c>
      <c r="BE706" s="510" t="str">
        <f>IF(_tag_month_day!R702="","",_tag_month_day!R702/100)</f>
        <v/>
      </c>
      <c r="BF706" s="413" t="str">
        <f>IF(_tag_month_day!CC702="","",_tag_month_day!CC702/100)</f>
        <v/>
      </c>
      <c r="BG706" s="511" t="e">
        <f t="shared" si="3876"/>
        <v>#VALUE!</v>
      </c>
      <c r="BH706" s="198">
        <f t="shared" si="3877"/>
        <v>0</v>
      </c>
      <c r="BI706" s="512" t="e">
        <f>IF(CX706=0,BI705,(DK706*查询!$R$5+DL706*查询!$Q$5+DM706*查询!$N$5+DN706*查询!$O$5+DO706*查询!$P$5)*AF706/CX706)</f>
        <v>#VALUE!</v>
      </c>
      <c r="BJ706" s="512" t="e">
        <f>IF(CX706=0,BJ705,(DP706*查询!$S$5+DQ706*查询!$T$5+DR706*查询!$U$5)*AF706/CX706)</f>
        <v>#VALUE!</v>
      </c>
      <c r="BK706" s="512">
        <f t="shared" si="3928"/>
        <v>1</v>
      </c>
      <c r="BL706" s="513" t="str">
        <f>IF(_cfyc_month_day!A702="","",_cfyc_month_day!A702)</f>
        <v/>
      </c>
      <c r="BM706" s="513" t="str">
        <f>IF(_cfyc_month_day!B702="","",_cfyc_month_day!B702)</f>
        <v/>
      </c>
      <c r="BN706" s="513" t="str">
        <f>IF(_cfyc_month_day!C702="","",_cfyc_month_day!C702)</f>
        <v/>
      </c>
      <c r="BO706" s="522" t="str">
        <f>IF(_cfyc_month_day!D702="","",_cfyc_month_day!D702)</f>
        <v/>
      </c>
      <c r="BP706" s="522" t="str">
        <f>IF(_cfyc_month_day!E702="","",_cfyc_month_day!E702)</f>
        <v/>
      </c>
      <c r="BQ706" s="522" t="str">
        <f>IF(_cfyc_month_day!F702="","",_cfyc_month_day!F702)</f>
        <v/>
      </c>
      <c r="BR706" s="513" t="str">
        <f>IF(_tag_month_day!T702="","",_tag_month_day!T702)</f>
        <v/>
      </c>
      <c r="BS706" s="513" t="str">
        <f>IF(_tag_month_day!U702="","",_tag_month_day!U702)</f>
        <v/>
      </c>
      <c r="BT706" s="523" t="str">
        <f t="shared" si="3929"/>
        <v/>
      </c>
      <c r="BU706" s="223" t="str">
        <f>IF(_tag_month_day!V702="","",_tag_month_day!V702)</f>
        <v/>
      </c>
      <c r="BV706" s="206" t="str">
        <f>IF(_tag_month_day!W702="","",_tag_month_day!W702)</f>
        <v/>
      </c>
      <c r="BW706" s="540" t="str">
        <f>IF(_tag_month_day!X702="","",_tag_month_day!X702)</f>
        <v/>
      </c>
      <c r="BX706" s="540" t="str">
        <f>IF(_tag_month_day!Y702="","",_tag_month_day!Y702)</f>
        <v/>
      </c>
      <c r="BY706" s="541">
        <f ca="1" t="shared" si="3930"/>
        <v>43646.291666665</v>
      </c>
      <c r="BZ706" s="542"/>
      <c r="CA706" s="562" t="str">
        <f>IF(_jhy2_month_day!A702="","",_jhy2_month_day!A702)</f>
        <v/>
      </c>
      <c r="CB706" s="464" t="str">
        <f>IF(_jhy2_month_day!B702="","",_jhy2_month_day!B702)</f>
        <v/>
      </c>
      <c r="CC706" s="464" t="str">
        <f>IF(_jhy2_month_day!C702="","",_jhy2_month_day!C702)</f>
        <v/>
      </c>
      <c r="CD706" s="464" t="str">
        <f>IF(_jhy2_month_day!D702="","",_jhy2_month_day!D702)</f>
        <v/>
      </c>
      <c r="CE706" s="464" t="str">
        <f>IF(_jhy2_month_day!E702="","",_jhy2_month_day!E702)</f>
        <v/>
      </c>
      <c r="CF706" s="464" t="str">
        <f>IF(_jhy2_month_day!F702="","",_jhy2_month_day!F702)</f>
        <v/>
      </c>
      <c r="CG706" s="464" t="str">
        <f>IF(_jhy2_month_day!G702="","",_jhy2_month_day!G702)</f>
        <v/>
      </c>
      <c r="CH706" s="464" t="str">
        <f>IF(_jhy2_month_day!H702="","",_jhy2_month_day!H702)</f>
        <v/>
      </c>
      <c r="CI706" s="464" t="str">
        <f>IF(_jhy2_month_day!I702="","",_jhy2_month_day!I702)</f>
        <v/>
      </c>
      <c r="CJ706" s="464" t="str">
        <f>IF(_jhy2_month_day!J702="","",_jhy2_month_day!J702)</f>
        <v/>
      </c>
      <c r="CK706" s="464" t="str">
        <f>IF(_jhy2_month_day!K702="","",_jhy2_month_day!K702)</f>
        <v/>
      </c>
      <c r="CL706" s="562" t="str">
        <f>IF(_jhy2_month_day!L702="","",_jhy2_month_day!L702)</f>
        <v/>
      </c>
      <c r="CM706" s="562" t="str">
        <f>IF(_jhy2_month_day!M702="","",_jhy2_month_day!M702)</f>
        <v/>
      </c>
      <c r="CN706" s="562" t="str">
        <f>IF(_jhy2_month_day!N702="","",_jhy2_month_day!N702)</f>
        <v/>
      </c>
      <c r="CO706" s="562" t="str">
        <f>IF(_jhy2_month_day!O702="","",_jhy2_month_day!O702)</f>
        <v/>
      </c>
      <c r="CP706" s="562" t="str">
        <f>IF(_jhy2_month_day!P702="","",_jhy2_month_day!P702)</f>
        <v/>
      </c>
      <c r="CQ706" s="562" t="str">
        <f>IF(_jhy2_month_day!Q702="","",_jhy2_month_day!Q702)</f>
        <v/>
      </c>
      <c r="CR706" s="563" t="str">
        <f>IF(_jhy2_month_day!R702="","",_jhy2_month_day!R702)</f>
        <v/>
      </c>
      <c r="CS706" s="576" t="str">
        <f>IF(_jhy2_month_day!S702="","",_jhy2_month_day!S702)</f>
        <v/>
      </c>
      <c r="CT706" s="562" t="str">
        <f>IF(_jhy2_month_day!T702="","",_jhy2_month_day!T702)</f>
        <v/>
      </c>
      <c r="CU706" s="577" t="e">
        <f t="shared" si="3878"/>
        <v>#VALUE!</v>
      </c>
      <c r="CV706" s="198" t="e">
        <f t="shared" si="3879"/>
        <v>#VALUE!</v>
      </c>
      <c r="CW706" s="192" t="e">
        <f t="shared" si="3880"/>
        <v>#VALUE!</v>
      </c>
      <c r="CX706" s="192" t="e">
        <f t="shared" si="3881"/>
        <v>#VALUE!</v>
      </c>
      <c r="CY706" s="202" t="e">
        <f t="shared" si="3882"/>
        <v>#VALUE!</v>
      </c>
      <c r="CZ706" s="192" t="e">
        <f t="shared" ref="CZ706:DI706" si="4245">$AJ706*EF706</f>
        <v>#VALUE!</v>
      </c>
      <c r="DA706" s="192" t="e">
        <f t="shared" si="4245"/>
        <v>#VALUE!</v>
      </c>
      <c r="DB706" s="192" t="e">
        <f t="shared" si="4245"/>
        <v>#VALUE!</v>
      </c>
      <c r="DC706" s="192" t="e">
        <f t="shared" si="4245"/>
        <v>#VALUE!</v>
      </c>
      <c r="DD706" s="192" t="e">
        <f t="shared" si="4245"/>
        <v>#VALUE!</v>
      </c>
      <c r="DE706" s="192" t="e">
        <f t="shared" si="4245"/>
        <v>#VALUE!</v>
      </c>
      <c r="DF706" s="192" t="e">
        <f t="shared" si="4245"/>
        <v>#VALUE!</v>
      </c>
      <c r="DG706" s="192" t="e">
        <f t="shared" si="4245"/>
        <v>#VALUE!</v>
      </c>
      <c r="DH706" s="192" t="e">
        <f t="shared" si="4245"/>
        <v>#VALUE!</v>
      </c>
      <c r="DI706" s="192" t="e">
        <f t="shared" si="4245"/>
        <v>#VALUE!</v>
      </c>
      <c r="DJ706" s="192" t="e">
        <f t="shared" si="3884"/>
        <v>#VALUE!</v>
      </c>
      <c r="DK706" s="192" t="e">
        <f t="shared" si="3885"/>
        <v>#VALUE!</v>
      </c>
      <c r="DL706" s="192" t="e">
        <f t="shared" si="3886"/>
        <v>#VALUE!</v>
      </c>
      <c r="DM706" s="192" t="e">
        <f t="shared" si="3887"/>
        <v>#VALUE!</v>
      </c>
      <c r="DN706" s="192" t="e">
        <f t="shared" si="3888"/>
        <v>#VALUE!</v>
      </c>
      <c r="DO706" s="192" t="e">
        <f t="shared" si="3889"/>
        <v>#VALUE!</v>
      </c>
      <c r="DP706" s="192" t="e">
        <f t="shared" si="3890"/>
        <v>#VALUE!</v>
      </c>
      <c r="DQ706" s="192" t="e">
        <f t="shared" si="3891"/>
        <v>#VALUE!</v>
      </c>
      <c r="DR706" s="192" t="e">
        <f t="shared" si="3892"/>
        <v>#VALUE!</v>
      </c>
      <c r="DS706" s="192" t="e">
        <f t="shared" si="3893"/>
        <v>#VALUE!</v>
      </c>
      <c r="DT706" s="192" t="e">
        <f t="shared" si="3894"/>
        <v>#VALUE!</v>
      </c>
      <c r="DU706" s="192" t="e">
        <f t="shared" si="3895"/>
        <v>#VALUE!</v>
      </c>
      <c r="DV706" s="198" t="e">
        <f t="shared" si="3896"/>
        <v>#VALUE!</v>
      </c>
      <c r="DW706" s="198" t="e">
        <f t="shared" si="3897"/>
        <v>#DIV/0!</v>
      </c>
      <c r="DX706" s="198" t="e">
        <f t="shared" si="3898"/>
        <v>#DIV/0!</v>
      </c>
      <c r="DY706" s="198" t="e">
        <f t="shared" si="3899"/>
        <v>#VALUE!</v>
      </c>
      <c r="DZ706" s="198" t="e">
        <f t="shared" si="3900"/>
        <v>#VALUE!</v>
      </c>
      <c r="EA706" s="198" t="e">
        <f t="shared" si="3901"/>
        <v>#VALUE!</v>
      </c>
      <c r="EB706" s="198" t="e">
        <f t="shared" si="3902"/>
        <v>#VALUE!</v>
      </c>
      <c r="EC706" s="198" t="e">
        <f t="shared" si="3903"/>
        <v>#DIV/0!</v>
      </c>
      <c r="ED706" s="198" t="e">
        <f t="shared" si="3904"/>
        <v>#VALUE!</v>
      </c>
      <c r="EE706" s="198" t="e">
        <f t="shared" si="3905"/>
        <v>#VALUE!</v>
      </c>
      <c r="EF706" s="198" t="e">
        <f t="shared" ref="EF706:EO706" si="4246">DV706/SUM($DV706:$EE706)</f>
        <v>#VALUE!</v>
      </c>
      <c r="EG706" s="198" t="e">
        <f t="shared" si="4246"/>
        <v>#DIV/0!</v>
      </c>
      <c r="EH706" s="198" t="e">
        <f t="shared" si="4246"/>
        <v>#DIV/0!</v>
      </c>
      <c r="EI706" s="198" t="e">
        <f t="shared" si="4246"/>
        <v>#VALUE!</v>
      </c>
      <c r="EJ706" s="198" t="e">
        <f t="shared" si="4246"/>
        <v>#VALUE!</v>
      </c>
      <c r="EK706" s="198" t="e">
        <f t="shared" si="4246"/>
        <v>#VALUE!</v>
      </c>
      <c r="EL706" s="198" t="e">
        <f t="shared" si="4246"/>
        <v>#VALUE!</v>
      </c>
      <c r="EM706" s="198" t="e">
        <f t="shared" si="4246"/>
        <v>#DIV/0!</v>
      </c>
      <c r="EN706" s="198" t="e">
        <f t="shared" si="4246"/>
        <v>#VALUE!</v>
      </c>
      <c r="EO706" s="198" t="e">
        <f t="shared" si="4246"/>
        <v>#VALUE!</v>
      </c>
      <c r="EP706" s="511">
        <f t="shared" ref="EP706:EW706" si="4247">EP705</f>
        <v>0.08</v>
      </c>
      <c r="EQ706" s="511">
        <f t="shared" si="4247"/>
        <v>0.015</v>
      </c>
      <c r="ER706" s="511">
        <f t="shared" si="4247"/>
        <v>0.015</v>
      </c>
      <c r="ES706" s="511">
        <f t="shared" si="4247"/>
        <v>0.015</v>
      </c>
      <c r="ET706" s="511">
        <f t="shared" si="4247"/>
        <v>0.015</v>
      </c>
      <c r="EU706" s="511">
        <f t="shared" si="4247"/>
        <v>0.09</v>
      </c>
      <c r="EV706" s="511">
        <f t="shared" si="4247"/>
        <v>0.09</v>
      </c>
      <c r="EW706" s="511">
        <f t="shared" si="4247"/>
        <v>0.09</v>
      </c>
      <c r="EX706" s="420" t="str">
        <f>IF(_tag_month_day!AS702="","",_tag_month_day!AS702/100)</f>
        <v/>
      </c>
      <c r="EY706" s="420" t="str">
        <f>IF(_tag_month_day!AT702="","",_tag_month_day!AT702/100)</f>
        <v/>
      </c>
      <c r="EZ706" s="420" t="str">
        <f>IF(_tag_month_day!AU702="","",_tag_month_day!AU702/100)</f>
        <v/>
      </c>
      <c r="FA706" s="420" t="str">
        <f>IF(_tag_month_day!AV702="","",_tag_month_day!AV702/100)</f>
        <v/>
      </c>
      <c r="FB706" s="420" t="str">
        <f>IF(_tag_month_day!AW702="","",_tag_month_day!AW702/100)</f>
        <v/>
      </c>
      <c r="FC706" s="420" t="str">
        <f>IF(_tag_month_day!AX702="","",_tag_month_day!AX702/100)</f>
        <v/>
      </c>
      <c r="FD706" s="510">
        <f t="shared" si="3934"/>
        <v>0.33</v>
      </c>
      <c r="FE706" s="510">
        <f t="shared" si="3935"/>
        <v>0.19</v>
      </c>
      <c r="FF706" s="510">
        <f t="shared" si="3936"/>
        <v>0.003</v>
      </c>
      <c r="FG706" s="510">
        <f t="shared" si="3937"/>
        <v>0</v>
      </c>
      <c r="FH706" s="603">
        <f t="shared" si="3938"/>
        <v>0.0001</v>
      </c>
      <c r="FI706" s="510">
        <f t="shared" ref="FI706:FR706" si="4248">FI705</f>
        <v>0.41</v>
      </c>
      <c r="FJ706" s="510">
        <f t="shared" si="4248"/>
        <v>0.11</v>
      </c>
      <c r="FK706" s="510">
        <f t="shared" si="4248"/>
        <v>0.015</v>
      </c>
      <c r="FL706" s="510">
        <f t="shared" si="4248"/>
        <v>0</v>
      </c>
      <c r="FM706" s="603">
        <f t="shared" si="4248"/>
        <v>0.0001</v>
      </c>
      <c r="FN706" s="510" t="str">
        <f>IF(_tag_month_day!AY702="","",_tag_month_day!AY702/100)</f>
        <v/>
      </c>
      <c r="FO706" s="510" t="str">
        <f>IF(_tag_month_day!AZ702="","",_tag_month_day!AZ702/100)</f>
        <v/>
      </c>
      <c r="FP706" s="510" t="str">
        <f>IF(_tag_month_day!BA702="","",_tag_month_day!BA702/100)</f>
        <v/>
      </c>
      <c r="FQ706" s="510" t="str">
        <f>IF(_tag_month_day!BB702="","",_tag_month_day!BB702/100)</f>
        <v/>
      </c>
      <c r="FR706" s="603" t="str">
        <f>IF(_tag_month_day!BC702="","",_tag_month_day!BC702/100)</f>
        <v/>
      </c>
      <c r="FS706" s="510" t="str">
        <f>IF(_tag_month_day!BD702="","",_tag_month_day!BD702/100)</f>
        <v/>
      </c>
      <c r="FT706" s="510" t="str">
        <f>IF(_tag_month_day!BE702="","",_tag_month_day!BE702/100)</f>
        <v/>
      </c>
      <c r="FU706" s="510" t="str">
        <f>IF(_tag_month_day!BF702="","",_tag_month_day!BF702/100)</f>
        <v/>
      </c>
      <c r="FV706" s="510" t="str">
        <f>IF(_tag_month_day!BG702="","",_tag_month_day!BG702/100)</f>
        <v/>
      </c>
      <c r="FW706" s="603" t="str">
        <f>IF(_tag_month_day!BH702="","",_tag_month_day!BH702/100)</f>
        <v/>
      </c>
      <c r="FX706" s="510" t="str">
        <f>IF(_tag_month_day!BI702="","",_tag_month_day!BI702/100)</f>
        <v/>
      </c>
      <c r="FY706" s="510" t="str">
        <f>IF(_tag_month_day!BJ702="","",_tag_month_day!BJ702/100)</f>
        <v/>
      </c>
      <c r="FZ706" s="605" t="str">
        <f>IF(_tag_month_day!BK702="","",_tag_month_day!BK702/100)</f>
        <v/>
      </c>
      <c r="GA706" s="510" t="str">
        <f>IF(_tag_month_day!BL702="","",_tag_month_day!BL702/100)</f>
        <v/>
      </c>
      <c r="GB706" s="603" t="str">
        <f>IF(_tag_month_day!BM702="","",_tag_month_day!BM702/100)</f>
        <v/>
      </c>
      <c r="GC706" s="420" t="str">
        <f>IF(_tag_month_day!BN702="","",_tag_month_day!BN702/100)</f>
        <v/>
      </c>
      <c r="GD706" s="420" t="str">
        <f>IF(_tag_month_day!BO702="","",_tag_month_day!BO702/100)</f>
        <v/>
      </c>
      <c r="GE706" s="420" t="str">
        <f>IF(_tag_month_day!BP702="","",_tag_month_day!BP702/100)</f>
        <v/>
      </c>
      <c r="GF706" s="420" t="str">
        <f>IF(_tag_month_day!BQ702="","",_tag_month_day!BQ702/100)</f>
        <v/>
      </c>
      <c r="GG706" s="420" t="str">
        <f>IF(_tag_month_day!BR702="","",_tag_month_day!BR702/100)</f>
        <v/>
      </c>
      <c r="GH706" s="420" t="str">
        <f>IF(_tag_month_day!BS702="","",_tag_month_day!BS702/100)</f>
        <v/>
      </c>
      <c r="GI706" s="603" t="str">
        <f>IF(_tag_month_day!BT702="","",_tag_month_day!BT702/100)</f>
        <v/>
      </c>
      <c r="GJ706" s="612" t="str">
        <f>IF(_tag_month_day!BU702="","",_tag_month_day!BU702/100)</f>
        <v/>
      </c>
      <c r="GK706" s="620" t="str">
        <f>IF(_tag_month_day!BV702="",IF(_rlcf_month_day!A$2="","",_rlcf_month_day!A$2/100),_tag_month_day!BV702/100)</f>
        <v/>
      </c>
      <c r="GL706" s="620" t="str">
        <f>IF(_tag_month_day!BW702="",IF(_rlcf_month_day!B$2="","",_rlcf_month_day!B$2/100),_tag_month_day!BW702/100)</f>
        <v/>
      </c>
      <c r="GM706" s="621" t="str">
        <f>IF(_tag_month_day!BX702="",IF(_rlcf_month_day!C$2="","",_rlcf_month_day!C$2/100),_tag_month_day!BX702/100)</f>
        <v/>
      </c>
      <c r="GN706" s="620" t="str">
        <f>IF(_tag_month_day!BV702="",IF(_rlcf_month_day!A$2="","",_rlcf_month_day!A$2/100),_tag_month_day!BV702/100)</f>
        <v/>
      </c>
      <c r="GO706" s="620" t="str">
        <f>IF(_tag_month_day!BW702="",IF(_rlcf_month_day!B$2="","",_rlcf_month_day!B$2/100),_tag_month_day!BW702/100)</f>
        <v/>
      </c>
      <c r="GP706" s="620" t="str">
        <f>IF(_tag_month_day!CD702="",IF(_rlcf_month_day!E$2="","",_rlcf_month_day!E$2/100),_tag_month_day!CD702/100)</f>
        <v/>
      </c>
      <c r="GQ706" s="620" t="str">
        <f>IF(_tag_month_day!CE702="",IF(_rlcf_month_day!F$2="","",_rlcf_month_day!F$2/100),_tag_month_day!CE702/100)</f>
        <v/>
      </c>
      <c r="GR706" s="621" t="str">
        <f>IF(_tag_month_day!CF702="",IF(_rlcf_month_day!G$2="","",_rlcf_month_day!G$2/100),_tag_month_day!CF702/100)</f>
        <v/>
      </c>
      <c r="GS706" s="626">
        <f t="shared" ref="GS706:HH706" si="4249">GS705</f>
        <v>0.953</v>
      </c>
      <c r="GT706" s="626">
        <f t="shared" si="4249"/>
        <v>0.55</v>
      </c>
      <c r="GU706" s="626">
        <f t="shared" si="4249"/>
        <v>0.55</v>
      </c>
      <c r="GV706" s="626">
        <f t="shared" si="4249"/>
        <v>0.55</v>
      </c>
      <c r="GW706" s="626">
        <f t="shared" si="4249"/>
        <v>0.5</v>
      </c>
      <c r="GX706" s="626">
        <f t="shared" si="4249"/>
        <v>0.935</v>
      </c>
      <c r="GY706" s="626">
        <f t="shared" si="4249"/>
        <v>0.15</v>
      </c>
      <c r="GZ706" s="626">
        <f t="shared" si="4249"/>
        <v>1</v>
      </c>
      <c r="HA706" s="632">
        <f t="shared" si="4249"/>
        <v>0.047</v>
      </c>
      <c r="HB706" s="632">
        <f t="shared" si="4249"/>
        <v>0.45</v>
      </c>
      <c r="HC706" s="632">
        <f t="shared" si="4249"/>
        <v>0.45</v>
      </c>
      <c r="HD706" s="632">
        <f t="shared" si="4249"/>
        <v>0.45</v>
      </c>
      <c r="HE706" s="632">
        <f t="shared" si="4249"/>
        <v>0.5</v>
      </c>
      <c r="HF706" s="632">
        <f t="shared" si="4249"/>
        <v>0.065</v>
      </c>
      <c r="HG706" s="632">
        <f t="shared" si="4249"/>
        <v>0.85</v>
      </c>
      <c r="HH706" s="632">
        <f t="shared" si="4249"/>
        <v>0</v>
      </c>
      <c r="HI706" s="68">
        <f t="shared" si="3910"/>
        <v>0</v>
      </c>
      <c r="HJ706" s="68" t="e">
        <f t="shared" si="3941"/>
        <v>#VALUE!</v>
      </c>
      <c r="HK706" s="202">
        <f t="shared" si="3942"/>
        <v>0.85</v>
      </c>
      <c r="HL706" s="464">
        <f t="shared" si="3943"/>
        <v>550000</v>
      </c>
      <c r="HM706" s="464">
        <f t="shared" si="3944"/>
        <v>480000</v>
      </c>
      <c r="HN706" s="192" t="e">
        <f t="shared" si="3911"/>
        <v>#VALUE!</v>
      </c>
      <c r="HO706" s="192" t="e">
        <f>HN706*HK706*$HO$2/HL706*1000000</f>
        <v>#VALUE!</v>
      </c>
      <c r="HP706" s="192" t="e">
        <f>HN706*HK706*$HP$2/HM706*1000000</f>
        <v>#VALUE!</v>
      </c>
    </row>
    <row r="707" customFormat="1" spans="1:224">
      <c r="A707" s="381">
        <v>702</v>
      </c>
      <c r="B707" s="54">
        <f ca="1" t="shared" si="3945"/>
        <v>43646</v>
      </c>
      <c r="C707" s="57">
        <f t="shared" si="3946"/>
        <v>0.0416666666666667</v>
      </c>
      <c r="D707" s="68" t="str">
        <f ca="1" t="shared" si="3912"/>
        <v>夜班</v>
      </c>
      <c r="E707" s="68" t="str">
        <f ca="1" t="shared" si="3913"/>
        <v>丙</v>
      </c>
      <c r="F707" s="68">
        <f ca="1">SUMPRODUCT((成本日报!$A$3:$A$95=计划!B707)*(成本日报!$B$3:$B$95=计划!$D707),成本日报!$C$3:$C$95)</f>
        <v>3</v>
      </c>
      <c r="G707" s="382">
        <f ca="1" t="shared" si="3947"/>
        <v>43646.2083333316</v>
      </c>
      <c r="H707" s="382">
        <f ca="1" t="shared" si="3914"/>
        <v>43646.2152777761</v>
      </c>
      <c r="I707" s="382">
        <f ca="1" t="shared" si="3915"/>
        <v>43646.2208333316</v>
      </c>
      <c r="J707" s="382">
        <f ca="1" t="shared" si="3916"/>
        <v>43646.2499999983</v>
      </c>
      <c r="K707" s="382">
        <f ca="1" t="shared" si="3917"/>
        <v>43646.3124999983</v>
      </c>
      <c r="L707" s="382">
        <f ca="1" t="shared" si="3918"/>
        <v>43646.3333333316</v>
      </c>
      <c r="M707" s="398" t="str">
        <f>IF(_tag_month_day!A703="","",_tag_month_day!A703)</f>
        <v/>
      </c>
      <c r="N707" s="398" t="str">
        <f>IF(_tag_month_day!B703="","",_tag_month_day!B703)</f>
        <v/>
      </c>
      <c r="O707" s="399" t="e">
        <f t="shared" si="3919"/>
        <v>#VALUE!</v>
      </c>
      <c r="P707" s="398" t="str">
        <f>IF(_tag_month_day!C703="","",_tag_month_day!C703)</f>
        <v/>
      </c>
      <c r="Q707" s="398" t="str">
        <f>IF(_tag_month_day!D703="","",_tag_month_day!D703)</f>
        <v/>
      </c>
      <c r="R707" s="416">
        <f>IF(_tag_month_day!CB703="",R706,_tag_month_day!CB703/100)</f>
        <v>0.07</v>
      </c>
      <c r="S707" s="417" t="str">
        <f>IF(_tag_month_day!E703="","",_tag_month_day!E703)</f>
        <v/>
      </c>
      <c r="T707" s="417" t="str">
        <f>IF(_tag_month_day!F703="","",_tag_month_day!F703)</f>
        <v/>
      </c>
      <c r="U707" s="418" t="e">
        <f t="shared" si="3873"/>
        <v>#VALUE!</v>
      </c>
      <c r="V707" s="53" t="e">
        <f t="shared" si="3874"/>
        <v>#VALUE!</v>
      </c>
      <c r="W707" s="419" t="str">
        <f>IF(_jhy_month_day!A703="","",_jhy_month_day!A703)</f>
        <v/>
      </c>
      <c r="X707" s="420" t="str">
        <f>IF(_jhy_month_day!B703="","",_jhy_month_day!B703/100)</f>
        <v/>
      </c>
      <c r="Y707" s="420" t="str">
        <f>IF(_jhy_month_day!C703="","",_jhy_month_day!C703/100)</f>
        <v/>
      </c>
      <c r="Z707" s="439">
        <f t="shared" si="3963"/>
        <v>176</v>
      </c>
      <c r="AA707" s="440" t="str">
        <f>IF(_tag_month_day!G703="","",_tag_month_day!G703/100)</f>
        <v/>
      </c>
      <c r="AB707" s="440" t="str">
        <f>IF(_tag_month_day!H703="","",_tag_month_day!H703/100)</f>
        <v/>
      </c>
      <c r="AC707" s="193">
        <f t="shared" si="3920"/>
        <v>1.59963432013121</v>
      </c>
      <c r="AD707" s="441" t="str">
        <f t="shared" si="3921"/>
        <v/>
      </c>
      <c r="AE707" s="442" t="str">
        <f t="shared" si="3922"/>
        <v/>
      </c>
      <c r="AF707" s="443">
        <v>1</v>
      </c>
      <c r="AG707" s="68" t="str">
        <f>IF(_duihao_month_day!A703="","",_duihao_month_day!A703)</f>
        <v/>
      </c>
      <c r="AH707" s="463">
        <f>IF(_gyk_month_day!B703="",AH706,_gyk_month_day!B703)</f>
        <v>820</v>
      </c>
      <c r="AI707" s="464"/>
      <c r="AJ707" s="68" t="str">
        <f>IF(_tag_month_day!I703="","",_tag_month_day!I703)</f>
        <v/>
      </c>
      <c r="AK707" s="465" t="str">
        <f>IF(_tzyy_month_day!A703="","",_tzyy_month_day!A703)</f>
        <v/>
      </c>
      <c r="AL707" s="465" t="str">
        <f>IF(_tzyy_month_day!B703="","",_tzyy_month_day!B703)</f>
        <v/>
      </c>
      <c r="AM707" s="465" t="str">
        <f>IF(_tzyy_month_day!C703="","",_tzyy_month_day!C703)</f>
        <v/>
      </c>
      <c r="AN707" s="466" t="str">
        <f>IF(_tag_month_day!CG703="","",_tag_month_day!CG703)</f>
        <v/>
      </c>
      <c r="AO707" s="466" t="str">
        <f>IF(_tag_month_day!CH703="","",_tag_month_day!CH703)</f>
        <v/>
      </c>
      <c r="AP707" s="486" t="e">
        <f t="shared" si="3923"/>
        <v>#VALUE!</v>
      </c>
      <c r="AQ707" s="487" t="str">
        <f>IF(_tag_month_day!J703="","",_tag_month_day!J703/100)</f>
        <v/>
      </c>
      <c r="AR707" s="488">
        <f t="shared" si="3924"/>
        <v>1.3</v>
      </c>
      <c r="AS707" s="489" t="e">
        <f t="shared" si="3875"/>
        <v>#VALUE!</v>
      </c>
      <c r="AT707" s="489">
        <f t="shared" si="3925"/>
        <v>0</v>
      </c>
      <c r="AU707" s="490" t="str">
        <f>IF(_tag_month_day!K703="","",_tag_month_day!K703)</f>
        <v/>
      </c>
      <c r="AV707" s="491" t="str">
        <f>IF(_tag_month_day!L703="","",_tag_month_day!L703/100)</f>
        <v/>
      </c>
      <c r="AW707" s="420">
        <f t="shared" si="4234"/>
        <v>0</v>
      </c>
      <c r="AX707" s="420">
        <f t="shared" si="3926"/>
        <v>0</v>
      </c>
      <c r="AY707" s="420" t="str">
        <f>IF(_tag_month_day!M703="","",_tag_month_day!M703/100)</f>
        <v/>
      </c>
      <c r="AZ707" s="420" t="str">
        <f>IF(_tag_month_day!N703="","",_tag_month_day!N703/100)</f>
        <v/>
      </c>
      <c r="BA707" s="420" t="str">
        <f>IF(_tag_month_day!O703="","",_tag_month_day!O703/100)</f>
        <v/>
      </c>
      <c r="BB707" s="496" t="str">
        <f>IF(_tag_month_day!P703="","",_tag_month_day!P703/100)</f>
        <v/>
      </c>
      <c r="BC707" s="496">
        <f t="shared" si="3927"/>
        <v>0</v>
      </c>
      <c r="BD707" s="496" t="str">
        <f>IF(_tag_month_day!Q703="","",_tag_month_day!Q703/100)</f>
        <v/>
      </c>
      <c r="BE707" s="510" t="str">
        <f>IF(_tag_month_day!R703="","",_tag_month_day!R703/100)</f>
        <v/>
      </c>
      <c r="BF707" s="413" t="str">
        <f>IF(_tag_month_day!CC703="","",_tag_month_day!CC703/100)</f>
        <v/>
      </c>
      <c r="BG707" s="511" t="e">
        <f t="shared" si="3876"/>
        <v>#VALUE!</v>
      </c>
      <c r="BH707" s="198">
        <f t="shared" si="3877"/>
        <v>0</v>
      </c>
      <c r="BI707" s="512" t="e">
        <f>IF(CX707=0,BI706,(DK707*查询!$R$5+DL707*查询!$Q$5+DM707*查询!$N$5+DN707*查询!$O$5+DO707*查询!$P$5)*AF707/CX707)</f>
        <v>#VALUE!</v>
      </c>
      <c r="BJ707" s="512" t="e">
        <f>IF(CX707=0,BJ706,(DP707*查询!$S$5+DQ707*查询!$T$5+DR707*查询!$U$5)*AF707/CX707)</f>
        <v>#VALUE!</v>
      </c>
      <c r="BK707" s="512">
        <f t="shared" si="3928"/>
        <v>1</v>
      </c>
      <c r="BL707" s="513" t="str">
        <f>IF(_cfyc_month_day!A703="","",_cfyc_month_day!A703)</f>
        <v/>
      </c>
      <c r="BM707" s="513" t="str">
        <f>IF(_cfyc_month_day!B703="","",_cfyc_month_day!B703)</f>
        <v/>
      </c>
      <c r="BN707" s="513" t="str">
        <f>IF(_cfyc_month_day!C703="","",_cfyc_month_day!C703)</f>
        <v/>
      </c>
      <c r="BO707" s="522" t="str">
        <f>IF(_cfyc_month_day!D703="","",_cfyc_month_day!D703)</f>
        <v/>
      </c>
      <c r="BP707" s="522" t="str">
        <f>IF(_cfyc_month_day!E703="","",_cfyc_month_day!E703)</f>
        <v/>
      </c>
      <c r="BQ707" s="522" t="str">
        <f>IF(_cfyc_month_day!F703="","",_cfyc_month_day!F703)</f>
        <v/>
      </c>
      <c r="BR707" s="513" t="str">
        <f>IF(_tag_month_day!T703="","",_tag_month_day!T703)</f>
        <v/>
      </c>
      <c r="BS707" s="513" t="str">
        <f>IF(_tag_month_day!U703="","",_tag_month_day!U703)</f>
        <v/>
      </c>
      <c r="BT707" s="523" t="str">
        <f t="shared" si="3929"/>
        <v/>
      </c>
      <c r="BU707" s="223" t="str">
        <f>IF(_tag_month_day!V703="","",_tag_month_day!V703)</f>
        <v/>
      </c>
      <c r="BV707" s="206" t="str">
        <f>IF(_tag_month_day!W703="","",_tag_month_day!W703)</f>
        <v/>
      </c>
      <c r="BW707" s="540" t="str">
        <f>IF(_tag_month_day!X703="","",_tag_month_day!X703)</f>
        <v/>
      </c>
      <c r="BX707" s="540" t="str">
        <f>IF(_tag_month_day!Y703="","",_tag_month_day!Y703)</f>
        <v/>
      </c>
      <c r="BY707" s="541">
        <f ca="1" t="shared" si="3930"/>
        <v>43646.3333333316</v>
      </c>
      <c r="BZ707" s="542"/>
      <c r="CA707" s="562" t="str">
        <f>IF(_jhy2_month_day!A703="","",_jhy2_month_day!A703)</f>
        <v/>
      </c>
      <c r="CB707" s="464" t="str">
        <f>IF(_jhy2_month_day!B703="","",_jhy2_month_day!B703)</f>
        <v/>
      </c>
      <c r="CC707" s="464" t="str">
        <f>IF(_jhy2_month_day!C703="","",_jhy2_month_day!C703)</f>
        <v/>
      </c>
      <c r="CD707" s="464" t="str">
        <f>IF(_jhy2_month_day!D703="","",_jhy2_month_day!D703)</f>
        <v/>
      </c>
      <c r="CE707" s="464" t="str">
        <f>IF(_jhy2_month_day!E703="","",_jhy2_month_day!E703)</f>
        <v/>
      </c>
      <c r="CF707" s="464" t="str">
        <f>IF(_jhy2_month_day!F703="","",_jhy2_month_day!F703)</f>
        <v/>
      </c>
      <c r="CG707" s="464" t="str">
        <f>IF(_jhy2_month_day!G703="","",_jhy2_month_day!G703)</f>
        <v/>
      </c>
      <c r="CH707" s="464" t="str">
        <f>IF(_jhy2_month_day!H703="","",_jhy2_month_day!H703)</f>
        <v/>
      </c>
      <c r="CI707" s="464" t="str">
        <f>IF(_jhy2_month_day!I703="","",_jhy2_month_day!I703)</f>
        <v/>
      </c>
      <c r="CJ707" s="464" t="str">
        <f>IF(_jhy2_month_day!J703="","",_jhy2_month_day!J703)</f>
        <v/>
      </c>
      <c r="CK707" s="464" t="str">
        <f>IF(_jhy2_month_day!K703="","",_jhy2_month_day!K703)</f>
        <v/>
      </c>
      <c r="CL707" s="562" t="str">
        <f>IF(_jhy2_month_day!L703="","",_jhy2_month_day!L703)</f>
        <v/>
      </c>
      <c r="CM707" s="562" t="str">
        <f>IF(_jhy2_month_day!M703="","",_jhy2_month_day!M703)</f>
        <v/>
      </c>
      <c r="CN707" s="562" t="str">
        <f>IF(_jhy2_month_day!N703="","",_jhy2_month_day!N703)</f>
        <v/>
      </c>
      <c r="CO707" s="562" t="str">
        <f>IF(_jhy2_month_day!O703="","",_jhy2_month_day!O703)</f>
        <v/>
      </c>
      <c r="CP707" s="562" t="str">
        <f>IF(_jhy2_month_day!P703="","",_jhy2_month_day!P703)</f>
        <v/>
      </c>
      <c r="CQ707" s="562" t="str">
        <f>IF(_jhy2_month_day!Q703="","",_jhy2_month_day!Q703)</f>
        <v/>
      </c>
      <c r="CR707" s="563" t="str">
        <f>IF(_jhy2_month_day!R703="","",_jhy2_month_day!R703)</f>
        <v/>
      </c>
      <c r="CS707" s="576" t="str">
        <f>IF(_jhy2_month_day!S703="","",_jhy2_month_day!S703)</f>
        <v/>
      </c>
      <c r="CT707" s="562" t="str">
        <f>IF(_jhy2_month_day!T703="","",_jhy2_month_day!T703)</f>
        <v/>
      </c>
      <c r="CU707" s="577" t="e">
        <f t="shared" si="3878"/>
        <v>#VALUE!</v>
      </c>
      <c r="CV707" s="198" t="e">
        <f t="shared" si="3879"/>
        <v>#VALUE!</v>
      </c>
      <c r="CW707" s="192" t="e">
        <f t="shared" si="3880"/>
        <v>#VALUE!</v>
      </c>
      <c r="CX707" s="192" t="e">
        <f t="shared" si="3881"/>
        <v>#VALUE!</v>
      </c>
      <c r="CY707" s="202" t="e">
        <f t="shared" si="3882"/>
        <v>#VALUE!</v>
      </c>
      <c r="CZ707" s="192" t="e">
        <f t="shared" ref="CZ707:DI707" si="4250">$AJ707*EF707</f>
        <v>#VALUE!</v>
      </c>
      <c r="DA707" s="192" t="e">
        <f t="shared" si="4250"/>
        <v>#VALUE!</v>
      </c>
      <c r="DB707" s="192" t="e">
        <f t="shared" si="4250"/>
        <v>#VALUE!</v>
      </c>
      <c r="DC707" s="192" t="e">
        <f t="shared" si="4250"/>
        <v>#VALUE!</v>
      </c>
      <c r="DD707" s="192" t="e">
        <f t="shared" si="4250"/>
        <v>#VALUE!</v>
      </c>
      <c r="DE707" s="192" t="e">
        <f t="shared" si="4250"/>
        <v>#VALUE!</v>
      </c>
      <c r="DF707" s="192" t="e">
        <f t="shared" si="4250"/>
        <v>#VALUE!</v>
      </c>
      <c r="DG707" s="192" t="e">
        <f t="shared" si="4250"/>
        <v>#VALUE!</v>
      </c>
      <c r="DH707" s="192" t="e">
        <f t="shared" si="4250"/>
        <v>#VALUE!</v>
      </c>
      <c r="DI707" s="192" t="e">
        <f t="shared" si="4250"/>
        <v>#VALUE!</v>
      </c>
      <c r="DJ707" s="192" t="e">
        <f t="shared" si="3884"/>
        <v>#VALUE!</v>
      </c>
      <c r="DK707" s="192" t="e">
        <f t="shared" si="3885"/>
        <v>#VALUE!</v>
      </c>
      <c r="DL707" s="192" t="e">
        <f t="shared" si="3886"/>
        <v>#VALUE!</v>
      </c>
      <c r="DM707" s="192" t="e">
        <f t="shared" si="3887"/>
        <v>#VALUE!</v>
      </c>
      <c r="DN707" s="192" t="e">
        <f t="shared" si="3888"/>
        <v>#VALUE!</v>
      </c>
      <c r="DO707" s="192" t="e">
        <f t="shared" si="3889"/>
        <v>#VALUE!</v>
      </c>
      <c r="DP707" s="192" t="e">
        <f t="shared" si="3890"/>
        <v>#VALUE!</v>
      </c>
      <c r="DQ707" s="192" t="e">
        <f t="shared" si="3891"/>
        <v>#VALUE!</v>
      </c>
      <c r="DR707" s="192" t="e">
        <f t="shared" si="3892"/>
        <v>#VALUE!</v>
      </c>
      <c r="DS707" s="192" t="e">
        <f t="shared" si="3893"/>
        <v>#VALUE!</v>
      </c>
      <c r="DT707" s="192" t="e">
        <f t="shared" si="3894"/>
        <v>#VALUE!</v>
      </c>
      <c r="DU707" s="192" t="e">
        <f t="shared" si="3895"/>
        <v>#VALUE!</v>
      </c>
      <c r="DV707" s="198" t="e">
        <f t="shared" si="3896"/>
        <v>#VALUE!</v>
      </c>
      <c r="DW707" s="198" t="e">
        <f t="shared" si="3897"/>
        <v>#DIV/0!</v>
      </c>
      <c r="DX707" s="198" t="e">
        <f t="shared" si="3898"/>
        <v>#DIV/0!</v>
      </c>
      <c r="DY707" s="198" t="e">
        <f t="shared" si="3899"/>
        <v>#VALUE!</v>
      </c>
      <c r="DZ707" s="198" t="e">
        <f t="shared" si="3900"/>
        <v>#VALUE!</v>
      </c>
      <c r="EA707" s="198" t="e">
        <f t="shared" si="3901"/>
        <v>#VALUE!</v>
      </c>
      <c r="EB707" s="198" t="e">
        <f t="shared" si="3902"/>
        <v>#VALUE!</v>
      </c>
      <c r="EC707" s="198" t="e">
        <f t="shared" si="3903"/>
        <v>#DIV/0!</v>
      </c>
      <c r="ED707" s="198" t="e">
        <f t="shared" si="3904"/>
        <v>#VALUE!</v>
      </c>
      <c r="EE707" s="198" t="e">
        <f t="shared" si="3905"/>
        <v>#VALUE!</v>
      </c>
      <c r="EF707" s="198" t="e">
        <f t="shared" ref="EF707:EO707" si="4251">DV707/SUM($DV707:$EE707)</f>
        <v>#VALUE!</v>
      </c>
      <c r="EG707" s="198" t="e">
        <f t="shared" si="4251"/>
        <v>#DIV/0!</v>
      </c>
      <c r="EH707" s="198" t="e">
        <f t="shared" si="4251"/>
        <v>#DIV/0!</v>
      </c>
      <c r="EI707" s="198" t="e">
        <f t="shared" si="4251"/>
        <v>#VALUE!</v>
      </c>
      <c r="EJ707" s="198" t="e">
        <f t="shared" si="4251"/>
        <v>#VALUE!</v>
      </c>
      <c r="EK707" s="198" t="e">
        <f t="shared" si="4251"/>
        <v>#VALUE!</v>
      </c>
      <c r="EL707" s="198" t="e">
        <f t="shared" si="4251"/>
        <v>#VALUE!</v>
      </c>
      <c r="EM707" s="198" t="e">
        <f t="shared" si="4251"/>
        <v>#DIV/0!</v>
      </c>
      <c r="EN707" s="198" t="e">
        <f t="shared" si="4251"/>
        <v>#VALUE!</v>
      </c>
      <c r="EO707" s="198" t="e">
        <f t="shared" si="4251"/>
        <v>#VALUE!</v>
      </c>
      <c r="EP707" s="511">
        <f t="shared" ref="EP707:EW707" si="4252">EP706</f>
        <v>0.08</v>
      </c>
      <c r="EQ707" s="511">
        <f t="shared" si="4252"/>
        <v>0.015</v>
      </c>
      <c r="ER707" s="511">
        <f t="shared" si="4252"/>
        <v>0.015</v>
      </c>
      <c r="ES707" s="511">
        <f t="shared" si="4252"/>
        <v>0.015</v>
      </c>
      <c r="ET707" s="511">
        <f t="shared" si="4252"/>
        <v>0.015</v>
      </c>
      <c r="EU707" s="511">
        <f t="shared" si="4252"/>
        <v>0.09</v>
      </c>
      <c r="EV707" s="511">
        <f t="shared" si="4252"/>
        <v>0.09</v>
      </c>
      <c r="EW707" s="511">
        <f t="shared" si="4252"/>
        <v>0.09</v>
      </c>
      <c r="EX707" s="420" t="str">
        <f>IF(_tag_month_day!AS703="","",_tag_month_day!AS703/100)</f>
        <v/>
      </c>
      <c r="EY707" s="420" t="str">
        <f>IF(_tag_month_day!AT703="","",_tag_month_day!AT703/100)</f>
        <v/>
      </c>
      <c r="EZ707" s="420" t="str">
        <f>IF(_tag_month_day!AU703="","",_tag_month_day!AU703/100)</f>
        <v/>
      </c>
      <c r="FA707" s="420" t="str">
        <f>IF(_tag_month_day!AV703="","",_tag_month_day!AV703/100)</f>
        <v/>
      </c>
      <c r="FB707" s="420" t="str">
        <f>IF(_tag_month_day!AW703="","",_tag_month_day!AW703/100)</f>
        <v/>
      </c>
      <c r="FC707" s="420" t="str">
        <f>IF(_tag_month_day!AX703="","",_tag_month_day!AX703/100)</f>
        <v/>
      </c>
      <c r="FD707" s="510">
        <f t="shared" si="3934"/>
        <v>0.33</v>
      </c>
      <c r="FE707" s="510">
        <f t="shared" si="3935"/>
        <v>0.19</v>
      </c>
      <c r="FF707" s="510">
        <f t="shared" si="3936"/>
        <v>0.003</v>
      </c>
      <c r="FG707" s="510">
        <f t="shared" si="3937"/>
        <v>0</v>
      </c>
      <c r="FH707" s="603">
        <f t="shared" si="3938"/>
        <v>0.0001</v>
      </c>
      <c r="FI707" s="510">
        <f t="shared" ref="FI707:FR707" si="4253">FI706</f>
        <v>0.41</v>
      </c>
      <c r="FJ707" s="510">
        <f t="shared" si="4253"/>
        <v>0.11</v>
      </c>
      <c r="FK707" s="510">
        <f t="shared" si="4253"/>
        <v>0.015</v>
      </c>
      <c r="FL707" s="510">
        <f t="shared" si="4253"/>
        <v>0</v>
      </c>
      <c r="FM707" s="603">
        <f t="shared" si="4253"/>
        <v>0.0001</v>
      </c>
      <c r="FN707" s="510" t="str">
        <f>IF(_tag_month_day!AY703="","",_tag_month_day!AY703/100)</f>
        <v/>
      </c>
      <c r="FO707" s="510" t="str">
        <f>IF(_tag_month_day!AZ703="","",_tag_month_day!AZ703/100)</f>
        <v/>
      </c>
      <c r="FP707" s="510" t="str">
        <f>IF(_tag_month_day!BA703="","",_tag_month_day!BA703/100)</f>
        <v/>
      </c>
      <c r="FQ707" s="510" t="str">
        <f>IF(_tag_month_day!BB703="","",_tag_month_day!BB703/100)</f>
        <v/>
      </c>
      <c r="FR707" s="603" t="str">
        <f>IF(_tag_month_day!BC703="","",_tag_month_day!BC703/100)</f>
        <v/>
      </c>
      <c r="FS707" s="510" t="str">
        <f>IF(_tag_month_day!BD703="","",_tag_month_day!BD703/100)</f>
        <v/>
      </c>
      <c r="FT707" s="510" t="str">
        <f>IF(_tag_month_day!BE703="","",_tag_month_day!BE703/100)</f>
        <v/>
      </c>
      <c r="FU707" s="510" t="str">
        <f>IF(_tag_month_day!BF703="","",_tag_month_day!BF703/100)</f>
        <v/>
      </c>
      <c r="FV707" s="510" t="str">
        <f>IF(_tag_month_day!BG703="","",_tag_month_day!BG703/100)</f>
        <v/>
      </c>
      <c r="FW707" s="603" t="str">
        <f>IF(_tag_month_day!BH703="","",_tag_month_day!BH703/100)</f>
        <v/>
      </c>
      <c r="FX707" s="510" t="str">
        <f>IF(_tag_month_day!BI703="","",_tag_month_day!BI703/100)</f>
        <v/>
      </c>
      <c r="FY707" s="510" t="str">
        <f>IF(_tag_month_day!BJ703="","",_tag_month_day!BJ703/100)</f>
        <v/>
      </c>
      <c r="FZ707" s="605" t="str">
        <f>IF(_tag_month_day!BK703="","",_tag_month_day!BK703/100)</f>
        <v/>
      </c>
      <c r="GA707" s="510" t="str">
        <f>IF(_tag_month_day!BL703="","",_tag_month_day!BL703/100)</f>
        <v/>
      </c>
      <c r="GB707" s="603" t="str">
        <f>IF(_tag_month_day!BM703="","",_tag_month_day!BM703/100)</f>
        <v/>
      </c>
      <c r="GC707" s="420" t="str">
        <f>IF(_tag_month_day!BN703="","",_tag_month_day!BN703/100)</f>
        <v/>
      </c>
      <c r="GD707" s="420" t="str">
        <f>IF(_tag_month_day!BO703="","",_tag_month_day!BO703/100)</f>
        <v/>
      </c>
      <c r="GE707" s="420" t="str">
        <f>IF(_tag_month_day!BP703="","",_tag_month_day!BP703/100)</f>
        <v/>
      </c>
      <c r="GF707" s="420" t="str">
        <f>IF(_tag_month_day!BQ703="","",_tag_month_day!BQ703/100)</f>
        <v/>
      </c>
      <c r="GG707" s="420" t="str">
        <f>IF(_tag_month_day!BR703="","",_tag_month_day!BR703/100)</f>
        <v/>
      </c>
      <c r="GH707" s="420" t="str">
        <f>IF(_tag_month_day!BS703="","",_tag_month_day!BS703/100)</f>
        <v/>
      </c>
      <c r="GI707" s="603" t="str">
        <f>IF(_tag_month_day!BT703="","",_tag_month_day!BT703/100)</f>
        <v/>
      </c>
      <c r="GJ707" s="612" t="str">
        <f>IF(_tag_month_day!BU703="","",_tag_month_day!BU703/100)</f>
        <v/>
      </c>
      <c r="GK707" s="620" t="str">
        <f>IF(_tag_month_day!BV703="",IF(_rlcf_month_day!A$2="","",_rlcf_month_day!A$2/100),_tag_month_day!BV703/100)</f>
        <v/>
      </c>
      <c r="GL707" s="620" t="str">
        <f>IF(_tag_month_day!BW703="",IF(_rlcf_month_day!B$2="","",_rlcf_month_day!B$2/100),_tag_month_day!BW703/100)</f>
        <v/>
      </c>
      <c r="GM707" s="621" t="str">
        <f>IF(_tag_month_day!BX703="",IF(_rlcf_month_day!C$2="","",_rlcf_month_day!C$2/100),_tag_month_day!BX703/100)</f>
        <v/>
      </c>
      <c r="GN707" s="620" t="str">
        <f>IF(_tag_month_day!BV703="",IF(_rlcf_month_day!A$2="","",_rlcf_month_day!A$2/100),_tag_month_day!BV703/100)</f>
        <v/>
      </c>
      <c r="GO707" s="620" t="str">
        <f>IF(_tag_month_day!BW703="",IF(_rlcf_month_day!B$2="","",_rlcf_month_day!B$2/100),_tag_month_day!BW703/100)</f>
        <v/>
      </c>
      <c r="GP707" s="620" t="str">
        <f>IF(_tag_month_day!CD703="",IF(_rlcf_month_day!E$2="","",_rlcf_month_day!E$2/100),_tag_month_day!CD703/100)</f>
        <v/>
      </c>
      <c r="GQ707" s="620" t="str">
        <f>IF(_tag_month_day!CE703="",IF(_rlcf_month_day!F$2="","",_rlcf_month_day!F$2/100),_tag_month_day!CE703/100)</f>
        <v/>
      </c>
      <c r="GR707" s="621" t="str">
        <f>IF(_tag_month_day!CF703="",IF(_rlcf_month_day!G$2="","",_rlcf_month_day!G$2/100),_tag_month_day!CF703/100)</f>
        <v/>
      </c>
      <c r="GS707" s="626">
        <f t="shared" ref="GS707:HH707" si="4254">GS706</f>
        <v>0.953</v>
      </c>
      <c r="GT707" s="626">
        <f t="shared" si="4254"/>
        <v>0.55</v>
      </c>
      <c r="GU707" s="626">
        <f t="shared" si="4254"/>
        <v>0.55</v>
      </c>
      <c r="GV707" s="626">
        <f t="shared" si="4254"/>
        <v>0.55</v>
      </c>
      <c r="GW707" s="626">
        <f t="shared" si="4254"/>
        <v>0.5</v>
      </c>
      <c r="GX707" s="626">
        <f t="shared" si="4254"/>
        <v>0.935</v>
      </c>
      <c r="GY707" s="626">
        <f t="shared" si="4254"/>
        <v>0.15</v>
      </c>
      <c r="GZ707" s="626">
        <f t="shared" si="4254"/>
        <v>1</v>
      </c>
      <c r="HA707" s="632">
        <f t="shared" si="4254"/>
        <v>0.047</v>
      </c>
      <c r="HB707" s="632">
        <f t="shared" si="4254"/>
        <v>0.45</v>
      </c>
      <c r="HC707" s="632">
        <f t="shared" si="4254"/>
        <v>0.45</v>
      </c>
      <c r="HD707" s="632">
        <f t="shared" si="4254"/>
        <v>0.45</v>
      </c>
      <c r="HE707" s="632">
        <f t="shared" si="4254"/>
        <v>0.5</v>
      </c>
      <c r="HF707" s="632">
        <f t="shared" si="4254"/>
        <v>0.065</v>
      </c>
      <c r="HG707" s="632">
        <f t="shared" si="4254"/>
        <v>0.85</v>
      </c>
      <c r="HH707" s="632">
        <f t="shared" si="4254"/>
        <v>0</v>
      </c>
      <c r="HI707" s="68">
        <f t="shared" si="3910"/>
        <v>0</v>
      </c>
      <c r="HJ707" s="68" t="e">
        <f t="shared" si="3941"/>
        <v>#VALUE!</v>
      </c>
      <c r="HK707" s="202">
        <f t="shared" si="3942"/>
        <v>0.85</v>
      </c>
      <c r="HL707" s="464">
        <f t="shared" si="3943"/>
        <v>550000</v>
      </c>
      <c r="HM707" s="464">
        <f t="shared" si="3944"/>
        <v>480000</v>
      </c>
      <c r="HN707" s="192" t="e">
        <f t="shared" si="3911"/>
        <v>#VALUE!</v>
      </c>
      <c r="HO707" s="192" t="e">
        <f>HN707*HK707*$HO$2/HL707*1000000</f>
        <v>#VALUE!</v>
      </c>
      <c r="HP707" s="192" t="e">
        <f>HN707*HK707*$HP$2/HM707*1000000</f>
        <v>#VALUE!</v>
      </c>
    </row>
    <row r="708" customFormat="1" spans="1:224">
      <c r="A708" s="381">
        <v>703</v>
      </c>
      <c r="B708" s="54">
        <f ca="1" t="shared" si="3945"/>
        <v>43646</v>
      </c>
      <c r="C708" s="57">
        <f t="shared" si="3946"/>
        <v>0.0416666666666667</v>
      </c>
      <c r="D708" s="68" t="str">
        <f ca="1" t="shared" si="3912"/>
        <v>夜班</v>
      </c>
      <c r="E708" s="68" t="str">
        <f ca="1" t="shared" si="3913"/>
        <v>丙</v>
      </c>
      <c r="F708" s="68">
        <f ca="1">SUMPRODUCT((成本日报!$A$3:$A$95=计划!B708)*(成本日报!$B$3:$B$95=计划!$D708),成本日报!$C$3:$C$95)</f>
        <v>3</v>
      </c>
      <c r="G708" s="382">
        <f ca="1" t="shared" si="3947"/>
        <v>43646.2499999983</v>
      </c>
      <c r="H708" s="382">
        <f ca="1" t="shared" si="3914"/>
        <v>43646.2569444427</v>
      </c>
      <c r="I708" s="382">
        <f ca="1" t="shared" si="3915"/>
        <v>43646.2624999983</v>
      </c>
      <c r="J708" s="382">
        <f ca="1" t="shared" si="3916"/>
        <v>43646.291666665</v>
      </c>
      <c r="K708" s="382">
        <f ca="1" t="shared" si="3917"/>
        <v>43646.354166665</v>
      </c>
      <c r="L708" s="382">
        <f ca="1" t="shared" si="3918"/>
        <v>43646.3749999983</v>
      </c>
      <c r="M708" s="398" t="str">
        <f>IF(_tag_month_day!A704="","",_tag_month_day!A704)</f>
        <v/>
      </c>
      <c r="N708" s="398" t="str">
        <f>IF(_tag_month_day!B704="","",_tag_month_day!B704)</f>
        <v/>
      </c>
      <c r="O708" s="399" t="e">
        <f t="shared" si="3919"/>
        <v>#VALUE!</v>
      </c>
      <c r="P708" s="398" t="str">
        <f>IF(_tag_month_day!C704="","",_tag_month_day!C704)</f>
        <v/>
      </c>
      <c r="Q708" s="398" t="str">
        <f>IF(_tag_month_day!D704="","",_tag_month_day!D704)</f>
        <v/>
      </c>
      <c r="R708" s="416">
        <f>IF(_tag_month_day!CB704="",R707,_tag_month_day!CB704/100)</f>
        <v>0.07</v>
      </c>
      <c r="S708" s="417" t="str">
        <f>IF(_tag_month_day!E704="","",_tag_month_day!E704)</f>
        <v/>
      </c>
      <c r="T708" s="417" t="str">
        <f>IF(_tag_month_day!F704="","",_tag_month_day!F704)</f>
        <v/>
      </c>
      <c r="U708" s="418" t="e">
        <f t="shared" si="3873"/>
        <v>#VALUE!</v>
      </c>
      <c r="V708" s="53" t="e">
        <f t="shared" si="3874"/>
        <v>#VALUE!</v>
      </c>
      <c r="W708" s="419" t="str">
        <f>IF(_jhy_month_day!A704="","",_jhy_month_day!A704)</f>
        <v/>
      </c>
      <c r="X708" s="420" t="str">
        <f>IF(_jhy_month_day!B704="","",_jhy_month_day!B704/100)</f>
        <v/>
      </c>
      <c r="Y708" s="420" t="str">
        <f>IF(_jhy_month_day!C704="","",_jhy_month_day!C704/100)</f>
        <v/>
      </c>
      <c r="Z708" s="439">
        <f t="shared" si="3963"/>
        <v>176</v>
      </c>
      <c r="AA708" s="440" t="str">
        <f>IF(_tag_month_day!G704="","",_tag_month_day!G704/100)</f>
        <v/>
      </c>
      <c r="AB708" s="440" t="str">
        <f>IF(_tag_month_day!H704="","",_tag_month_day!H704/100)</f>
        <v/>
      </c>
      <c r="AC708" s="193">
        <f t="shared" si="3920"/>
        <v>1.59963432013121</v>
      </c>
      <c r="AD708" s="441" t="str">
        <f t="shared" si="3921"/>
        <v/>
      </c>
      <c r="AE708" s="442" t="str">
        <f t="shared" si="3922"/>
        <v/>
      </c>
      <c r="AF708" s="443">
        <v>1</v>
      </c>
      <c r="AG708" s="68" t="str">
        <f>IF(_duihao_month_day!A704="","",_duihao_month_day!A704)</f>
        <v/>
      </c>
      <c r="AH708" s="463">
        <f>IF(_gyk_month_day!B704="",AH707,_gyk_month_day!B704)</f>
        <v>820</v>
      </c>
      <c r="AI708" s="464"/>
      <c r="AJ708" s="68" t="str">
        <f>IF(_tag_month_day!I704="","",_tag_month_day!I704)</f>
        <v/>
      </c>
      <c r="AK708" s="465" t="str">
        <f>IF(_tzyy_month_day!A704="","",_tzyy_month_day!A704)</f>
        <v/>
      </c>
      <c r="AL708" s="465" t="str">
        <f>IF(_tzyy_month_day!B704="","",_tzyy_month_day!B704)</f>
        <v/>
      </c>
      <c r="AM708" s="465" t="str">
        <f>IF(_tzyy_month_day!C704="","",_tzyy_month_day!C704)</f>
        <v/>
      </c>
      <c r="AN708" s="466" t="str">
        <f>IF(_tag_month_day!CG704="","",_tag_month_day!CG704)</f>
        <v/>
      </c>
      <c r="AO708" s="466" t="str">
        <f>IF(_tag_month_day!CH704="","",_tag_month_day!CH704)</f>
        <v/>
      </c>
      <c r="AP708" s="486" t="e">
        <f t="shared" si="3923"/>
        <v>#VALUE!</v>
      </c>
      <c r="AQ708" s="487" t="str">
        <f>IF(_tag_month_day!J704="","",_tag_month_day!J704/100)</f>
        <v/>
      </c>
      <c r="AR708" s="488">
        <f t="shared" si="3924"/>
        <v>1.3</v>
      </c>
      <c r="AS708" s="489" t="e">
        <f t="shared" si="3875"/>
        <v>#VALUE!</v>
      </c>
      <c r="AT708" s="489">
        <f t="shared" si="3925"/>
        <v>0</v>
      </c>
      <c r="AU708" s="490" t="str">
        <f>IF(_tag_month_day!K704="","",_tag_month_day!K704)</f>
        <v/>
      </c>
      <c r="AV708" s="491" t="str">
        <f>IF(_tag_month_day!L704="","",_tag_month_day!L704/100)</f>
        <v/>
      </c>
      <c r="AW708" s="420">
        <f t="shared" si="4234"/>
        <v>0</v>
      </c>
      <c r="AX708" s="420">
        <f t="shared" si="3926"/>
        <v>0</v>
      </c>
      <c r="AY708" s="420" t="str">
        <f>IF(_tag_month_day!M704="","",_tag_month_day!M704/100)</f>
        <v/>
      </c>
      <c r="AZ708" s="420" t="str">
        <f>IF(_tag_month_day!N704="","",_tag_month_day!N704/100)</f>
        <v/>
      </c>
      <c r="BA708" s="420" t="str">
        <f>IF(_tag_month_day!O704="","",_tag_month_day!O704/100)</f>
        <v/>
      </c>
      <c r="BB708" s="496" t="str">
        <f>IF(_tag_month_day!P704="","",_tag_month_day!P704/100)</f>
        <v/>
      </c>
      <c r="BC708" s="496">
        <f t="shared" si="3927"/>
        <v>0</v>
      </c>
      <c r="BD708" s="496" t="str">
        <f>IF(_tag_month_day!Q704="","",_tag_month_day!Q704/100)</f>
        <v/>
      </c>
      <c r="BE708" s="510" t="str">
        <f>IF(_tag_month_day!R704="","",_tag_month_day!R704/100)</f>
        <v/>
      </c>
      <c r="BF708" s="413" t="str">
        <f>IF(_tag_month_day!CC704="","",_tag_month_day!CC704/100)</f>
        <v/>
      </c>
      <c r="BG708" s="511" t="e">
        <f t="shared" si="3876"/>
        <v>#VALUE!</v>
      </c>
      <c r="BH708" s="198">
        <f t="shared" si="3877"/>
        <v>0</v>
      </c>
      <c r="BI708" s="512" t="e">
        <f>IF(CX708=0,BI707,(DK708*查询!$R$5+DL708*查询!$Q$5+DM708*查询!$N$5+DN708*查询!$O$5+DO708*查询!$P$5)*AF708/CX708)</f>
        <v>#VALUE!</v>
      </c>
      <c r="BJ708" s="512" t="e">
        <f>IF(CX708=0,BJ707,(DP708*查询!$S$5+DQ708*查询!$T$5+DR708*查询!$U$5)*AF708/CX708)</f>
        <v>#VALUE!</v>
      </c>
      <c r="BK708" s="512">
        <f t="shared" si="3928"/>
        <v>1</v>
      </c>
      <c r="BL708" s="513" t="str">
        <f>IF(_cfyc_month_day!A704="","",_cfyc_month_day!A704)</f>
        <v/>
      </c>
      <c r="BM708" s="513" t="str">
        <f>IF(_cfyc_month_day!B704="","",_cfyc_month_day!B704)</f>
        <v/>
      </c>
      <c r="BN708" s="513" t="str">
        <f>IF(_cfyc_month_day!C704="","",_cfyc_month_day!C704)</f>
        <v/>
      </c>
      <c r="BO708" s="522" t="str">
        <f>IF(_cfyc_month_day!D704="","",_cfyc_month_day!D704)</f>
        <v/>
      </c>
      <c r="BP708" s="522" t="str">
        <f>IF(_cfyc_month_day!E704="","",_cfyc_month_day!E704)</f>
        <v/>
      </c>
      <c r="BQ708" s="522" t="str">
        <f>IF(_cfyc_month_day!F704="","",_cfyc_month_day!F704)</f>
        <v/>
      </c>
      <c r="BR708" s="513" t="str">
        <f>IF(_tag_month_day!T704="","",_tag_month_day!T704)</f>
        <v/>
      </c>
      <c r="BS708" s="513" t="str">
        <f>IF(_tag_month_day!U704="","",_tag_month_day!U704)</f>
        <v/>
      </c>
      <c r="BT708" s="523" t="str">
        <f t="shared" si="3929"/>
        <v/>
      </c>
      <c r="BU708" s="223" t="str">
        <f>IF(_tag_month_day!V704="","",_tag_month_day!V704)</f>
        <v/>
      </c>
      <c r="BV708" s="206" t="str">
        <f>IF(_tag_month_day!W704="","",_tag_month_day!W704)</f>
        <v/>
      </c>
      <c r="BW708" s="540" t="str">
        <f>IF(_tag_month_day!X704="","",_tag_month_day!X704)</f>
        <v/>
      </c>
      <c r="BX708" s="540" t="str">
        <f>IF(_tag_month_day!Y704="","",_tag_month_day!Y704)</f>
        <v/>
      </c>
      <c r="BY708" s="541">
        <f ca="1" t="shared" si="3930"/>
        <v>43646.3749999983</v>
      </c>
      <c r="BZ708" s="542"/>
      <c r="CA708" s="562" t="str">
        <f>IF(_jhy2_month_day!A704="","",_jhy2_month_day!A704)</f>
        <v/>
      </c>
      <c r="CB708" s="464" t="str">
        <f>IF(_jhy2_month_day!B704="","",_jhy2_month_day!B704)</f>
        <v/>
      </c>
      <c r="CC708" s="464" t="str">
        <f>IF(_jhy2_month_day!C704="","",_jhy2_month_day!C704)</f>
        <v/>
      </c>
      <c r="CD708" s="464" t="str">
        <f>IF(_jhy2_month_day!D704="","",_jhy2_month_day!D704)</f>
        <v/>
      </c>
      <c r="CE708" s="464" t="str">
        <f>IF(_jhy2_month_day!E704="","",_jhy2_month_day!E704)</f>
        <v/>
      </c>
      <c r="CF708" s="464" t="str">
        <f>IF(_jhy2_month_day!F704="","",_jhy2_month_day!F704)</f>
        <v/>
      </c>
      <c r="CG708" s="464" t="str">
        <f>IF(_jhy2_month_day!G704="","",_jhy2_month_day!G704)</f>
        <v/>
      </c>
      <c r="CH708" s="464" t="str">
        <f>IF(_jhy2_month_day!H704="","",_jhy2_month_day!H704)</f>
        <v/>
      </c>
      <c r="CI708" s="464" t="str">
        <f>IF(_jhy2_month_day!I704="","",_jhy2_month_day!I704)</f>
        <v/>
      </c>
      <c r="CJ708" s="464" t="str">
        <f>IF(_jhy2_month_day!J704="","",_jhy2_month_day!J704)</f>
        <v/>
      </c>
      <c r="CK708" s="464" t="str">
        <f>IF(_jhy2_month_day!K704="","",_jhy2_month_day!K704)</f>
        <v/>
      </c>
      <c r="CL708" s="562" t="str">
        <f>IF(_jhy2_month_day!L704="","",_jhy2_month_day!L704)</f>
        <v/>
      </c>
      <c r="CM708" s="562" t="str">
        <f>IF(_jhy2_month_day!M704="","",_jhy2_month_day!M704)</f>
        <v/>
      </c>
      <c r="CN708" s="562" t="str">
        <f>IF(_jhy2_month_day!N704="","",_jhy2_month_day!N704)</f>
        <v/>
      </c>
      <c r="CO708" s="562" t="str">
        <f>IF(_jhy2_month_day!O704="","",_jhy2_month_day!O704)</f>
        <v/>
      </c>
      <c r="CP708" s="562" t="str">
        <f>IF(_jhy2_month_day!P704="","",_jhy2_month_day!P704)</f>
        <v/>
      </c>
      <c r="CQ708" s="562" t="str">
        <f>IF(_jhy2_month_day!Q704="","",_jhy2_month_day!Q704)</f>
        <v/>
      </c>
      <c r="CR708" s="563" t="str">
        <f>IF(_jhy2_month_day!R704="","",_jhy2_month_day!R704)</f>
        <v/>
      </c>
      <c r="CS708" s="576" t="str">
        <f>IF(_jhy2_month_day!S704="","",_jhy2_month_day!S704)</f>
        <v/>
      </c>
      <c r="CT708" s="562" t="str">
        <f>IF(_jhy2_month_day!T704="","",_jhy2_month_day!T704)</f>
        <v/>
      </c>
      <c r="CU708" s="577" t="e">
        <f t="shared" si="3878"/>
        <v>#VALUE!</v>
      </c>
      <c r="CV708" s="198" t="e">
        <f t="shared" si="3879"/>
        <v>#VALUE!</v>
      </c>
      <c r="CW708" s="192" t="e">
        <f t="shared" si="3880"/>
        <v>#VALUE!</v>
      </c>
      <c r="CX708" s="192" t="e">
        <f t="shared" si="3881"/>
        <v>#VALUE!</v>
      </c>
      <c r="CY708" s="202" t="e">
        <f t="shared" si="3882"/>
        <v>#VALUE!</v>
      </c>
      <c r="CZ708" s="192" t="e">
        <f t="shared" ref="CZ708:DI708" si="4255">$AJ708*EF708</f>
        <v>#VALUE!</v>
      </c>
      <c r="DA708" s="192" t="e">
        <f t="shared" si="4255"/>
        <v>#VALUE!</v>
      </c>
      <c r="DB708" s="192" t="e">
        <f t="shared" si="4255"/>
        <v>#VALUE!</v>
      </c>
      <c r="DC708" s="192" t="e">
        <f t="shared" si="4255"/>
        <v>#VALUE!</v>
      </c>
      <c r="DD708" s="192" t="e">
        <f t="shared" si="4255"/>
        <v>#VALUE!</v>
      </c>
      <c r="DE708" s="192" t="e">
        <f t="shared" si="4255"/>
        <v>#VALUE!</v>
      </c>
      <c r="DF708" s="192" t="e">
        <f t="shared" si="4255"/>
        <v>#VALUE!</v>
      </c>
      <c r="DG708" s="192" t="e">
        <f t="shared" si="4255"/>
        <v>#VALUE!</v>
      </c>
      <c r="DH708" s="192" t="e">
        <f t="shared" si="4255"/>
        <v>#VALUE!</v>
      </c>
      <c r="DI708" s="192" t="e">
        <f t="shared" si="4255"/>
        <v>#VALUE!</v>
      </c>
      <c r="DJ708" s="192" t="e">
        <f t="shared" si="3884"/>
        <v>#VALUE!</v>
      </c>
      <c r="DK708" s="192" t="e">
        <f t="shared" si="3885"/>
        <v>#VALUE!</v>
      </c>
      <c r="DL708" s="192" t="e">
        <f t="shared" si="3886"/>
        <v>#VALUE!</v>
      </c>
      <c r="DM708" s="192" t="e">
        <f t="shared" si="3887"/>
        <v>#VALUE!</v>
      </c>
      <c r="DN708" s="192" t="e">
        <f t="shared" si="3888"/>
        <v>#VALUE!</v>
      </c>
      <c r="DO708" s="192" t="e">
        <f t="shared" si="3889"/>
        <v>#VALUE!</v>
      </c>
      <c r="DP708" s="192" t="e">
        <f t="shared" si="3890"/>
        <v>#VALUE!</v>
      </c>
      <c r="DQ708" s="192" t="e">
        <f t="shared" si="3891"/>
        <v>#VALUE!</v>
      </c>
      <c r="DR708" s="192" t="e">
        <f t="shared" si="3892"/>
        <v>#VALUE!</v>
      </c>
      <c r="DS708" s="192" t="e">
        <f t="shared" si="3893"/>
        <v>#VALUE!</v>
      </c>
      <c r="DT708" s="192" t="e">
        <f t="shared" si="3894"/>
        <v>#VALUE!</v>
      </c>
      <c r="DU708" s="192" t="e">
        <f t="shared" si="3895"/>
        <v>#VALUE!</v>
      </c>
      <c r="DV708" s="198" t="e">
        <f t="shared" si="3896"/>
        <v>#VALUE!</v>
      </c>
      <c r="DW708" s="198" t="e">
        <f t="shared" si="3897"/>
        <v>#DIV/0!</v>
      </c>
      <c r="DX708" s="198" t="e">
        <f t="shared" si="3898"/>
        <v>#DIV/0!</v>
      </c>
      <c r="DY708" s="198" t="e">
        <f t="shared" si="3899"/>
        <v>#VALUE!</v>
      </c>
      <c r="DZ708" s="198" t="e">
        <f t="shared" si="3900"/>
        <v>#VALUE!</v>
      </c>
      <c r="EA708" s="198" t="e">
        <f t="shared" si="3901"/>
        <v>#VALUE!</v>
      </c>
      <c r="EB708" s="198" t="e">
        <f t="shared" si="3902"/>
        <v>#VALUE!</v>
      </c>
      <c r="EC708" s="198" t="e">
        <f t="shared" si="3903"/>
        <v>#DIV/0!</v>
      </c>
      <c r="ED708" s="198" t="e">
        <f t="shared" si="3904"/>
        <v>#VALUE!</v>
      </c>
      <c r="EE708" s="198" t="e">
        <f t="shared" si="3905"/>
        <v>#VALUE!</v>
      </c>
      <c r="EF708" s="198" t="e">
        <f t="shared" ref="EF708:EO708" si="4256">DV708/SUM($DV708:$EE708)</f>
        <v>#VALUE!</v>
      </c>
      <c r="EG708" s="198" t="e">
        <f t="shared" si="4256"/>
        <v>#DIV/0!</v>
      </c>
      <c r="EH708" s="198" t="e">
        <f t="shared" si="4256"/>
        <v>#DIV/0!</v>
      </c>
      <c r="EI708" s="198" t="e">
        <f t="shared" si="4256"/>
        <v>#VALUE!</v>
      </c>
      <c r="EJ708" s="198" t="e">
        <f t="shared" si="4256"/>
        <v>#VALUE!</v>
      </c>
      <c r="EK708" s="198" t="e">
        <f t="shared" si="4256"/>
        <v>#VALUE!</v>
      </c>
      <c r="EL708" s="198" t="e">
        <f t="shared" si="4256"/>
        <v>#VALUE!</v>
      </c>
      <c r="EM708" s="198" t="e">
        <f t="shared" si="4256"/>
        <v>#DIV/0!</v>
      </c>
      <c r="EN708" s="198" t="e">
        <f t="shared" si="4256"/>
        <v>#VALUE!</v>
      </c>
      <c r="EO708" s="198" t="e">
        <f t="shared" si="4256"/>
        <v>#VALUE!</v>
      </c>
      <c r="EP708" s="511">
        <f t="shared" ref="EP708:EW708" si="4257">EP707</f>
        <v>0.08</v>
      </c>
      <c r="EQ708" s="511">
        <f t="shared" si="4257"/>
        <v>0.015</v>
      </c>
      <c r="ER708" s="511">
        <f t="shared" si="4257"/>
        <v>0.015</v>
      </c>
      <c r="ES708" s="511">
        <f t="shared" si="4257"/>
        <v>0.015</v>
      </c>
      <c r="ET708" s="511">
        <f t="shared" si="4257"/>
        <v>0.015</v>
      </c>
      <c r="EU708" s="511">
        <f t="shared" si="4257"/>
        <v>0.09</v>
      </c>
      <c r="EV708" s="511">
        <f t="shared" si="4257"/>
        <v>0.09</v>
      </c>
      <c r="EW708" s="511">
        <f t="shared" si="4257"/>
        <v>0.09</v>
      </c>
      <c r="EX708" s="420" t="str">
        <f>IF(_tag_month_day!AS704="","",_tag_month_day!AS704/100)</f>
        <v/>
      </c>
      <c r="EY708" s="420" t="str">
        <f>IF(_tag_month_day!AT704="","",_tag_month_day!AT704/100)</f>
        <v/>
      </c>
      <c r="EZ708" s="420" t="str">
        <f>IF(_tag_month_day!AU704="","",_tag_month_day!AU704/100)</f>
        <v/>
      </c>
      <c r="FA708" s="420" t="str">
        <f>IF(_tag_month_day!AV704="","",_tag_month_day!AV704/100)</f>
        <v/>
      </c>
      <c r="FB708" s="420" t="str">
        <f>IF(_tag_month_day!AW704="","",_tag_month_day!AW704/100)</f>
        <v/>
      </c>
      <c r="FC708" s="420" t="str">
        <f>IF(_tag_month_day!AX704="","",_tag_month_day!AX704/100)</f>
        <v/>
      </c>
      <c r="FD708" s="510">
        <f t="shared" si="3934"/>
        <v>0.33</v>
      </c>
      <c r="FE708" s="510">
        <f t="shared" si="3935"/>
        <v>0.19</v>
      </c>
      <c r="FF708" s="510">
        <f t="shared" si="3936"/>
        <v>0.003</v>
      </c>
      <c r="FG708" s="510">
        <f t="shared" si="3937"/>
        <v>0</v>
      </c>
      <c r="FH708" s="603">
        <f t="shared" si="3938"/>
        <v>0.0001</v>
      </c>
      <c r="FI708" s="510">
        <f t="shared" ref="FI708:FR708" si="4258">FI707</f>
        <v>0.41</v>
      </c>
      <c r="FJ708" s="510">
        <f t="shared" si="4258"/>
        <v>0.11</v>
      </c>
      <c r="FK708" s="510">
        <f t="shared" si="4258"/>
        <v>0.015</v>
      </c>
      <c r="FL708" s="510">
        <f t="shared" si="4258"/>
        <v>0</v>
      </c>
      <c r="FM708" s="603">
        <f t="shared" si="4258"/>
        <v>0.0001</v>
      </c>
      <c r="FN708" s="510" t="str">
        <f>IF(_tag_month_day!AY704="","",_tag_month_day!AY704/100)</f>
        <v/>
      </c>
      <c r="FO708" s="510" t="str">
        <f>IF(_tag_month_day!AZ704="","",_tag_month_day!AZ704/100)</f>
        <v/>
      </c>
      <c r="FP708" s="510" t="str">
        <f>IF(_tag_month_day!BA704="","",_tag_month_day!BA704/100)</f>
        <v/>
      </c>
      <c r="FQ708" s="510" t="str">
        <f>IF(_tag_month_day!BB704="","",_tag_month_day!BB704/100)</f>
        <v/>
      </c>
      <c r="FR708" s="603" t="str">
        <f>IF(_tag_month_day!BC704="","",_tag_month_day!BC704/100)</f>
        <v/>
      </c>
      <c r="FS708" s="510" t="str">
        <f>IF(_tag_month_day!BD704="","",_tag_month_day!BD704/100)</f>
        <v/>
      </c>
      <c r="FT708" s="510" t="str">
        <f>IF(_tag_month_day!BE704="","",_tag_month_day!BE704/100)</f>
        <v/>
      </c>
      <c r="FU708" s="510" t="str">
        <f>IF(_tag_month_day!BF704="","",_tag_month_day!BF704/100)</f>
        <v/>
      </c>
      <c r="FV708" s="510" t="str">
        <f>IF(_tag_month_day!BG704="","",_tag_month_day!BG704/100)</f>
        <v/>
      </c>
      <c r="FW708" s="603" t="str">
        <f>IF(_tag_month_day!BH704="","",_tag_month_day!BH704/100)</f>
        <v/>
      </c>
      <c r="FX708" s="510" t="str">
        <f>IF(_tag_month_day!BI704="","",_tag_month_day!BI704/100)</f>
        <v/>
      </c>
      <c r="FY708" s="510" t="str">
        <f>IF(_tag_month_day!BJ704="","",_tag_month_day!BJ704/100)</f>
        <v/>
      </c>
      <c r="FZ708" s="605" t="str">
        <f>IF(_tag_month_day!BK704="","",_tag_month_day!BK704/100)</f>
        <v/>
      </c>
      <c r="GA708" s="510" t="str">
        <f>IF(_tag_month_day!BL704="","",_tag_month_day!BL704/100)</f>
        <v/>
      </c>
      <c r="GB708" s="603" t="str">
        <f>IF(_tag_month_day!BM704="","",_tag_month_day!BM704/100)</f>
        <v/>
      </c>
      <c r="GC708" s="420" t="str">
        <f>IF(_tag_month_day!BN704="","",_tag_month_day!BN704/100)</f>
        <v/>
      </c>
      <c r="GD708" s="420" t="str">
        <f>IF(_tag_month_day!BO704="","",_tag_month_day!BO704/100)</f>
        <v/>
      </c>
      <c r="GE708" s="420" t="str">
        <f>IF(_tag_month_day!BP704="","",_tag_month_day!BP704/100)</f>
        <v/>
      </c>
      <c r="GF708" s="420" t="str">
        <f>IF(_tag_month_day!BQ704="","",_tag_month_day!BQ704/100)</f>
        <v/>
      </c>
      <c r="GG708" s="420" t="str">
        <f>IF(_tag_month_day!BR704="","",_tag_month_day!BR704/100)</f>
        <v/>
      </c>
      <c r="GH708" s="420" t="str">
        <f>IF(_tag_month_day!BS704="","",_tag_month_day!BS704/100)</f>
        <v/>
      </c>
      <c r="GI708" s="603" t="str">
        <f>IF(_tag_month_day!BT704="","",_tag_month_day!BT704/100)</f>
        <v/>
      </c>
      <c r="GJ708" s="612" t="str">
        <f>IF(_tag_month_day!BU704="","",_tag_month_day!BU704/100)</f>
        <v/>
      </c>
      <c r="GK708" s="620" t="str">
        <f>IF(_tag_month_day!BV704="",IF(_rlcf_month_day!A$2="","",_rlcf_month_day!A$2/100),_tag_month_day!BV704/100)</f>
        <v/>
      </c>
      <c r="GL708" s="620" t="str">
        <f>IF(_tag_month_day!BW704="",IF(_rlcf_month_day!B$2="","",_rlcf_month_day!B$2/100),_tag_month_day!BW704/100)</f>
        <v/>
      </c>
      <c r="GM708" s="621" t="str">
        <f>IF(_tag_month_day!BX704="",IF(_rlcf_month_day!C$2="","",_rlcf_month_day!C$2/100),_tag_month_day!BX704/100)</f>
        <v/>
      </c>
      <c r="GN708" s="620" t="str">
        <f>IF(_tag_month_day!BV704="",IF(_rlcf_month_day!A$2="","",_rlcf_month_day!A$2/100),_tag_month_day!BV704/100)</f>
        <v/>
      </c>
      <c r="GO708" s="620" t="str">
        <f>IF(_tag_month_day!BW704="",IF(_rlcf_month_day!B$2="","",_rlcf_month_day!B$2/100),_tag_month_day!BW704/100)</f>
        <v/>
      </c>
      <c r="GP708" s="620" t="str">
        <f>IF(_tag_month_day!CD704="",IF(_rlcf_month_day!E$2="","",_rlcf_month_day!E$2/100),_tag_month_day!CD704/100)</f>
        <v/>
      </c>
      <c r="GQ708" s="620" t="str">
        <f>IF(_tag_month_day!CE704="",IF(_rlcf_month_day!F$2="","",_rlcf_month_day!F$2/100),_tag_month_day!CE704/100)</f>
        <v/>
      </c>
      <c r="GR708" s="621" t="str">
        <f>IF(_tag_month_day!CF704="",IF(_rlcf_month_day!G$2="","",_rlcf_month_day!G$2/100),_tag_month_day!CF704/100)</f>
        <v/>
      </c>
      <c r="GS708" s="626">
        <f t="shared" ref="GS708:HH708" si="4259">GS707</f>
        <v>0.953</v>
      </c>
      <c r="GT708" s="626">
        <f t="shared" si="4259"/>
        <v>0.55</v>
      </c>
      <c r="GU708" s="626">
        <f t="shared" si="4259"/>
        <v>0.55</v>
      </c>
      <c r="GV708" s="626">
        <f t="shared" si="4259"/>
        <v>0.55</v>
      </c>
      <c r="GW708" s="626">
        <f t="shared" si="4259"/>
        <v>0.5</v>
      </c>
      <c r="GX708" s="626">
        <f t="shared" si="4259"/>
        <v>0.935</v>
      </c>
      <c r="GY708" s="626">
        <f t="shared" si="4259"/>
        <v>0.15</v>
      </c>
      <c r="GZ708" s="626">
        <f t="shared" si="4259"/>
        <v>1</v>
      </c>
      <c r="HA708" s="632">
        <f t="shared" si="4259"/>
        <v>0.047</v>
      </c>
      <c r="HB708" s="632">
        <f t="shared" si="4259"/>
        <v>0.45</v>
      </c>
      <c r="HC708" s="632">
        <f t="shared" si="4259"/>
        <v>0.45</v>
      </c>
      <c r="HD708" s="632">
        <f t="shared" si="4259"/>
        <v>0.45</v>
      </c>
      <c r="HE708" s="632">
        <f t="shared" si="4259"/>
        <v>0.5</v>
      </c>
      <c r="HF708" s="632">
        <f t="shared" si="4259"/>
        <v>0.065</v>
      </c>
      <c r="HG708" s="632">
        <f t="shared" si="4259"/>
        <v>0.85</v>
      </c>
      <c r="HH708" s="632">
        <f t="shared" si="4259"/>
        <v>0</v>
      </c>
      <c r="HI708" s="68">
        <f t="shared" si="3910"/>
        <v>0</v>
      </c>
      <c r="HJ708" s="68" t="e">
        <f t="shared" si="3941"/>
        <v>#VALUE!</v>
      </c>
      <c r="HK708" s="202">
        <f t="shared" si="3942"/>
        <v>0.85</v>
      </c>
      <c r="HL708" s="464">
        <f t="shared" si="3943"/>
        <v>550000</v>
      </c>
      <c r="HM708" s="464">
        <f t="shared" si="3944"/>
        <v>480000</v>
      </c>
      <c r="HN708" s="192" t="e">
        <f t="shared" si="3911"/>
        <v>#VALUE!</v>
      </c>
      <c r="HO708" s="192" t="e">
        <f>HN708*HK708*$HO$2/HL708*1000000</f>
        <v>#VALUE!</v>
      </c>
      <c r="HP708" s="192" t="e">
        <f>HN708*HK708*$HP$2/HM708*1000000</f>
        <v>#VALUE!</v>
      </c>
    </row>
    <row r="709" customFormat="1" spans="1:224">
      <c r="A709" s="381">
        <v>704</v>
      </c>
      <c r="B709" s="54">
        <f ca="1" t="shared" si="3945"/>
        <v>43646</v>
      </c>
      <c r="C709" s="57">
        <f t="shared" si="3946"/>
        <v>0.0416666666666667</v>
      </c>
      <c r="D709" s="68" t="str">
        <f ca="1" t="shared" si="3912"/>
        <v>夜班</v>
      </c>
      <c r="E709" s="68" t="str">
        <f ca="1" t="shared" si="3913"/>
        <v>丙</v>
      </c>
      <c r="F709" s="68">
        <f ca="1">SUMPRODUCT((成本日报!$A$3:$A$95=计划!B709)*(成本日报!$B$3:$B$95=计划!$D709),成本日报!$C$3:$C$95)</f>
        <v>3</v>
      </c>
      <c r="G709" s="382">
        <f ca="1" t="shared" si="3947"/>
        <v>43646.291666665</v>
      </c>
      <c r="H709" s="382">
        <f ca="1" t="shared" si="3914"/>
        <v>43646.2986111094</v>
      </c>
      <c r="I709" s="382">
        <f ca="1" t="shared" si="3915"/>
        <v>43646.304166665</v>
      </c>
      <c r="J709" s="382">
        <f ca="1" t="shared" si="3916"/>
        <v>43646.3333333316</v>
      </c>
      <c r="K709" s="382">
        <f ca="1" t="shared" si="3917"/>
        <v>43646.3958333316</v>
      </c>
      <c r="L709" s="382">
        <f ca="1" t="shared" si="3918"/>
        <v>43646.416666665</v>
      </c>
      <c r="M709" s="398" t="str">
        <f>IF(_tag_month_day!A705="","",_tag_month_day!A705)</f>
        <v/>
      </c>
      <c r="N709" s="398" t="str">
        <f>IF(_tag_month_day!B705="","",_tag_month_day!B705)</f>
        <v/>
      </c>
      <c r="O709" s="399" t="e">
        <f t="shared" si="3919"/>
        <v>#VALUE!</v>
      </c>
      <c r="P709" s="398" t="str">
        <f>IF(_tag_month_day!C705="","",_tag_month_day!C705)</f>
        <v/>
      </c>
      <c r="Q709" s="398" t="str">
        <f>IF(_tag_month_day!D705="","",_tag_month_day!D705)</f>
        <v/>
      </c>
      <c r="R709" s="416">
        <f>IF(_tag_month_day!CB705="",R708,_tag_month_day!CB705/100)</f>
        <v>0.07</v>
      </c>
      <c r="S709" s="417" t="str">
        <f>IF(_tag_month_day!E705="","",_tag_month_day!E705)</f>
        <v/>
      </c>
      <c r="T709" s="417" t="str">
        <f>IF(_tag_month_day!F705="","",_tag_month_day!F705)</f>
        <v/>
      </c>
      <c r="U709" s="418" t="e">
        <f t="shared" ref="U709:U749" si="4260">S709+T709</f>
        <v>#VALUE!</v>
      </c>
      <c r="V709" s="53" t="e">
        <f t="shared" ref="V709:V749" si="4261">U709/AJ709</f>
        <v>#VALUE!</v>
      </c>
      <c r="W709" s="419" t="str">
        <f>IF(_jhy_month_day!A705="","",_jhy_month_day!A705)</f>
        <v/>
      </c>
      <c r="X709" s="420" t="str">
        <f>IF(_jhy_month_day!B705="","",_jhy_month_day!B705/100)</f>
        <v/>
      </c>
      <c r="Y709" s="420" t="str">
        <f>IF(_jhy_month_day!C705="","",_jhy_month_day!C705/100)</f>
        <v/>
      </c>
      <c r="Z709" s="439">
        <f t="shared" si="3963"/>
        <v>176</v>
      </c>
      <c r="AA709" s="440" t="str">
        <f>IF(_tag_month_day!G705="","",_tag_month_day!G705/100)</f>
        <v/>
      </c>
      <c r="AB709" s="440" t="str">
        <f>IF(_tag_month_day!H705="","",_tag_month_day!H705/100)</f>
        <v/>
      </c>
      <c r="AC709" s="193">
        <f t="shared" si="3920"/>
        <v>1.59963432013121</v>
      </c>
      <c r="AD709" s="441" t="str">
        <f t="shared" si="3921"/>
        <v/>
      </c>
      <c r="AE709" s="442" t="str">
        <f t="shared" si="3922"/>
        <v/>
      </c>
      <c r="AF709" s="443">
        <v>1</v>
      </c>
      <c r="AG709" s="68" t="str">
        <f>IF(_duihao_month_day!A705="","",_duihao_month_day!A705)</f>
        <v/>
      </c>
      <c r="AH709" s="463">
        <f>IF(_gyk_month_day!B705="",AH708,_gyk_month_day!B705)</f>
        <v>820</v>
      </c>
      <c r="AI709" s="464"/>
      <c r="AJ709" s="68" t="str">
        <f>IF(_tag_month_day!I705="","",_tag_month_day!I705)</f>
        <v/>
      </c>
      <c r="AK709" s="465" t="str">
        <f>IF(_tzyy_month_day!A705="","",_tzyy_month_day!A705)</f>
        <v/>
      </c>
      <c r="AL709" s="465" t="str">
        <f>IF(_tzyy_month_day!B705="","",_tzyy_month_day!B705)</f>
        <v/>
      </c>
      <c r="AM709" s="465" t="str">
        <f>IF(_tzyy_month_day!C705="","",_tzyy_month_day!C705)</f>
        <v/>
      </c>
      <c r="AN709" s="466" t="str">
        <f>IF(_tag_month_day!CG705="","",_tag_month_day!CG705)</f>
        <v/>
      </c>
      <c r="AO709" s="466" t="str">
        <f>IF(_tag_month_day!CH705="","",_tag_month_day!CH705)</f>
        <v/>
      </c>
      <c r="AP709" s="486" t="e">
        <f t="shared" si="3923"/>
        <v>#VALUE!</v>
      </c>
      <c r="AQ709" s="487" t="str">
        <f>IF(_tag_month_day!J705="","",_tag_month_day!J705/100)</f>
        <v/>
      </c>
      <c r="AR709" s="488">
        <f t="shared" si="3924"/>
        <v>1.3</v>
      </c>
      <c r="AS709" s="489" t="e">
        <f t="shared" ref="AS709:AS749" si="4262">AQ709*(AN709*AR709+AO709)/(AN709+AO709)</f>
        <v>#VALUE!</v>
      </c>
      <c r="AT709" s="489">
        <f t="shared" si="3925"/>
        <v>0</v>
      </c>
      <c r="AU709" s="490" t="str">
        <f>IF(_tag_month_day!K705="","",_tag_month_day!K705)</f>
        <v/>
      </c>
      <c r="AV709" s="491" t="str">
        <f>IF(_tag_month_day!L705="","",_tag_month_day!L705/100)</f>
        <v/>
      </c>
      <c r="AW709" s="420">
        <f t="shared" si="4234"/>
        <v>0</v>
      </c>
      <c r="AX709" s="420">
        <f t="shared" si="3926"/>
        <v>0</v>
      </c>
      <c r="AY709" s="420" t="str">
        <f>IF(_tag_month_day!M705="","",_tag_month_day!M705/100)</f>
        <v/>
      </c>
      <c r="AZ709" s="420" t="str">
        <f>IF(_tag_month_day!N705="","",_tag_month_day!N705/100)</f>
        <v/>
      </c>
      <c r="BA709" s="420" t="str">
        <f>IF(_tag_month_day!O705="","",_tag_month_day!O705/100)</f>
        <v/>
      </c>
      <c r="BB709" s="496" t="str">
        <f>IF(_tag_month_day!P705="","",_tag_month_day!P705/100)</f>
        <v/>
      </c>
      <c r="BC709" s="496">
        <f t="shared" si="3927"/>
        <v>0</v>
      </c>
      <c r="BD709" s="496" t="str">
        <f>IF(_tag_month_day!Q705="","",_tag_month_day!Q705/100)</f>
        <v/>
      </c>
      <c r="BE709" s="510" t="str">
        <f>IF(_tag_month_day!R705="","",_tag_month_day!R705/100)</f>
        <v/>
      </c>
      <c r="BF709" s="413" t="str">
        <f>IF(_tag_month_day!CC705="","",_tag_month_day!CC705/100)</f>
        <v/>
      </c>
      <c r="BG709" s="511" t="e">
        <f t="shared" ref="BG709:BG749" si="4263">BE709+BF709</f>
        <v>#VALUE!</v>
      </c>
      <c r="BH709" s="198">
        <f t="shared" ref="BH709:BH749" si="4264">SUM(AV709:BF709)</f>
        <v>0</v>
      </c>
      <c r="BI709" s="512" t="e">
        <f>IF(CX709=0,BI708,(DK709*查询!$R$5+DL709*查询!$Q$5+DM709*查询!$N$5+DN709*查询!$O$5+DO709*查询!$P$5)*AF709/CX709)</f>
        <v>#VALUE!</v>
      </c>
      <c r="BJ709" s="512" t="e">
        <f>IF(CX709=0,BJ708,(DP709*查询!$S$5+DQ709*查询!$T$5+DR709*查询!$U$5)*AF709/CX709)</f>
        <v>#VALUE!</v>
      </c>
      <c r="BK709" s="512">
        <f t="shared" si="3928"/>
        <v>1</v>
      </c>
      <c r="BL709" s="513" t="str">
        <f>IF(_cfyc_month_day!A705="","",_cfyc_month_day!A705)</f>
        <v/>
      </c>
      <c r="BM709" s="513" t="str">
        <f>IF(_cfyc_month_day!B705="","",_cfyc_month_day!B705)</f>
        <v/>
      </c>
      <c r="BN709" s="513" t="str">
        <f>IF(_cfyc_month_day!C705="","",_cfyc_month_day!C705)</f>
        <v/>
      </c>
      <c r="BO709" s="522" t="str">
        <f>IF(_cfyc_month_day!D705="","",_cfyc_month_day!D705)</f>
        <v/>
      </c>
      <c r="BP709" s="522" t="str">
        <f>IF(_cfyc_month_day!E705="","",_cfyc_month_day!E705)</f>
        <v/>
      </c>
      <c r="BQ709" s="522" t="str">
        <f>IF(_cfyc_month_day!F705="","",_cfyc_month_day!F705)</f>
        <v/>
      </c>
      <c r="BR709" s="513" t="str">
        <f>IF(_tag_month_day!T705="","",_tag_month_day!T705)</f>
        <v/>
      </c>
      <c r="BS709" s="513" t="str">
        <f>IF(_tag_month_day!U705="","",_tag_month_day!U705)</f>
        <v/>
      </c>
      <c r="BT709" s="523" t="str">
        <f t="shared" si="3929"/>
        <v/>
      </c>
      <c r="BU709" s="223" t="str">
        <f>IF(_tag_month_day!V705="","",_tag_month_day!V705)</f>
        <v/>
      </c>
      <c r="BV709" s="206" t="str">
        <f>IF(_tag_month_day!W705="","",_tag_month_day!W705)</f>
        <v/>
      </c>
      <c r="BW709" s="540" t="str">
        <f>IF(_tag_month_day!X705="","",_tag_month_day!X705)</f>
        <v/>
      </c>
      <c r="BX709" s="540" t="str">
        <f>IF(_tag_month_day!Y705="","",_tag_month_day!Y705)</f>
        <v/>
      </c>
      <c r="BY709" s="541">
        <f ca="1" t="shared" si="3930"/>
        <v>43646.416666665</v>
      </c>
      <c r="BZ709" s="542"/>
      <c r="CA709" s="562" t="str">
        <f>IF(_jhy2_month_day!A705="","",_jhy2_month_day!A705)</f>
        <v/>
      </c>
      <c r="CB709" s="464" t="str">
        <f>IF(_jhy2_month_day!B705="","",_jhy2_month_day!B705)</f>
        <v/>
      </c>
      <c r="CC709" s="464" t="str">
        <f>IF(_jhy2_month_day!C705="","",_jhy2_month_day!C705)</f>
        <v/>
      </c>
      <c r="CD709" s="464" t="str">
        <f>IF(_jhy2_month_day!D705="","",_jhy2_month_day!D705)</f>
        <v/>
      </c>
      <c r="CE709" s="464" t="str">
        <f>IF(_jhy2_month_day!E705="","",_jhy2_month_day!E705)</f>
        <v/>
      </c>
      <c r="CF709" s="464" t="str">
        <f>IF(_jhy2_month_day!F705="","",_jhy2_month_day!F705)</f>
        <v/>
      </c>
      <c r="CG709" s="464" t="str">
        <f>IF(_jhy2_month_day!G705="","",_jhy2_month_day!G705)</f>
        <v/>
      </c>
      <c r="CH709" s="464" t="str">
        <f>IF(_jhy2_month_day!H705="","",_jhy2_month_day!H705)</f>
        <v/>
      </c>
      <c r="CI709" s="464" t="str">
        <f>IF(_jhy2_month_day!I705="","",_jhy2_month_day!I705)</f>
        <v/>
      </c>
      <c r="CJ709" s="464" t="str">
        <f>IF(_jhy2_month_day!J705="","",_jhy2_month_day!J705)</f>
        <v/>
      </c>
      <c r="CK709" s="464" t="str">
        <f>IF(_jhy2_month_day!K705="","",_jhy2_month_day!K705)</f>
        <v/>
      </c>
      <c r="CL709" s="562" t="str">
        <f>IF(_jhy2_month_day!L705="","",_jhy2_month_day!L705)</f>
        <v/>
      </c>
      <c r="CM709" s="562" t="str">
        <f>IF(_jhy2_month_day!M705="","",_jhy2_month_day!M705)</f>
        <v/>
      </c>
      <c r="CN709" s="562" t="str">
        <f>IF(_jhy2_month_day!N705="","",_jhy2_month_day!N705)</f>
        <v/>
      </c>
      <c r="CO709" s="562" t="str">
        <f>IF(_jhy2_month_day!O705="","",_jhy2_month_day!O705)</f>
        <v/>
      </c>
      <c r="CP709" s="562" t="str">
        <f>IF(_jhy2_month_day!P705="","",_jhy2_month_day!P705)</f>
        <v/>
      </c>
      <c r="CQ709" s="562" t="str">
        <f>IF(_jhy2_month_day!Q705="","",_jhy2_month_day!Q705)</f>
        <v/>
      </c>
      <c r="CR709" s="563" t="str">
        <f>IF(_jhy2_month_day!R705="","",_jhy2_month_day!R705)</f>
        <v/>
      </c>
      <c r="CS709" s="576" t="str">
        <f>IF(_jhy2_month_day!S705="","",_jhy2_month_day!S705)</f>
        <v/>
      </c>
      <c r="CT709" s="562" t="str">
        <f>IF(_jhy2_month_day!T705="","",_jhy2_month_day!T705)</f>
        <v/>
      </c>
      <c r="CU709" s="577" t="e">
        <f t="shared" ref="CU709:CU749" si="4265">DU709/AJ709</f>
        <v>#VALUE!</v>
      </c>
      <c r="CV709" s="198" t="e">
        <f t="shared" ref="CV709:CV749" si="4266">BG709/BH709</f>
        <v>#VALUE!</v>
      </c>
      <c r="CW709" s="192" t="e">
        <f t="shared" ref="CW709:CW749" si="4267">AJ709*(1-CV709)*CU709*AF709</f>
        <v>#VALUE!</v>
      </c>
      <c r="CX709" s="192" t="e">
        <f t="shared" ref="CX709:CX749" si="4268">CW709*94%</f>
        <v>#VALUE!</v>
      </c>
      <c r="CY709" s="202" t="e">
        <f t="shared" ref="CY709:CY749" si="4269">IF(CX709=0,0,DS709/(DS709+CX709))</f>
        <v>#VALUE!</v>
      </c>
      <c r="CZ709" s="192" t="e">
        <f t="shared" ref="CZ709:DI709" si="4270">$AJ709*EF709</f>
        <v>#VALUE!</v>
      </c>
      <c r="DA709" s="192" t="e">
        <f t="shared" si="4270"/>
        <v>#VALUE!</v>
      </c>
      <c r="DB709" s="192" t="e">
        <f t="shared" si="4270"/>
        <v>#VALUE!</v>
      </c>
      <c r="DC709" s="192" t="e">
        <f t="shared" si="4270"/>
        <v>#VALUE!</v>
      </c>
      <c r="DD709" s="192" t="e">
        <f t="shared" si="4270"/>
        <v>#VALUE!</v>
      </c>
      <c r="DE709" s="192" t="e">
        <f t="shared" si="4270"/>
        <v>#VALUE!</v>
      </c>
      <c r="DF709" s="192" t="e">
        <f t="shared" si="4270"/>
        <v>#VALUE!</v>
      </c>
      <c r="DG709" s="192" t="e">
        <f t="shared" si="4270"/>
        <v>#VALUE!</v>
      </c>
      <c r="DH709" s="192" t="e">
        <f t="shared" si="4270"/>
        <v>#VALUE!</v>
      </c>
      <c r="DI709" s="192" t="e">
        <f t="shared" si="4270"/>
        <v>#VALUE!</v>
      </c>
      <c r="DJ709" s="192" t="e">
        <f t="shared" ref="DJ709:DJ749" si="4271">CZ709*(1-EP709)</f>
        <v>#VALUE!</v>
      </c>
      <c r="DK709" s="192" t="e">
        <f t="shared" ref="DK709:DK749" si="4272">DA709*(1-ER709)</f>
        <v>#VALUE!</v>
      </c>
      <c r="DL709" s="192" t="e">
        <f t="shared" ref="DL709:DL749" si="4273">DB709*(1-EQ709)</f>
        <v>#VALUE!</v>
      </c>
      <c r="DM709" s="192" t="e">
        <f t="shared" ref="DM709:DM749" si="4274">DC709*(1-ES709)</f>
        <v>#VALUE!</v>
      </c>
      <c r="DN709" s="192" t="e">
        <f t="shared" ref="DN709:DN749" si="4275">DD709*(1-ET709)</f>
        <v>#VALUE!</v>
      </c>
      <c r="DO709" s="192" t="e">
        <f t="shared" ref="DO709:DO749" si="4276">DE709</f>
        <v>#VALUE!</v>
      </c>
      <c r="DP709" s="192" t="e">
        <f t="shared" ref="DP709:DP749" si="4277">DF709*(1-EU709)</f>
        <v>#VALUE!</v>
      </c>
      <c r="DQ709" s="192" t="e">
        <f t="shared" ref="DQ709:DQ749" si="4278">DG709*(1-EV709)</f>
        <v>#VALUE!</v>
      </c>
      <c r="DR709" s="192" t="e">
        <f t="shared" ref="DR709:DR749" si="4279">DH709*(1-EW709)</f>
        <v>#VALUE!</v>
      </c>
      <c r="DS709" s="192" t="e">
        <f t="shared" ref="DS709:DS749" si="4280">DI709</f>
        <v>#VALUE!</v>
      </c>
      <c r="DT709" s="192" t="e">
        <f t="shared" ref="DT709:DT749" si="4281">SUM(DJ709:DS709)</f>
        <v>#VALUE!</v>
      </c>
      <c r="DU709" s="192" t="e">
        <f t="shared" ref="DU709:DU749" si="4282">SUMPRODUCT((DJ709:DO709)*(GS709:GX709))+(DP709+DQ709+DR709)*GY709+DS709</f>
        <v>#VALUE!</v>
      </c>
      <c r="DV709" s="198" t="e">
        <f t="shared" ref="DV709:DV749" si="4283">AV709/$BH709/(1-EP709)</f>
        <v>#VALUE!</v>
      </c>
      <c r="DW709" s="198" t="e">
        <f t="shared" ref="DW709:DW749" si="4284">AW709/$BH709/(1-ER709)</f>
        <v>#DIV/0!</v>
      </c>
      <c r="DX709" s="198" t="e">
        <f t="shared" ref="DX709:DX749" si="4285">AX709/$BH709/(1-EQ709)</f>
        <v>#DIV/0!</v>
      </c>
      <c r="DY709" s="198" t="e">
        <f t="shared" ref="DY709:DY749" si="4286">AY709/$BH709/(1-ES709)</f>
        <v>#VALUE!</v>
      </c>
      <c r="DZ709" s="198" t="e">
        <f t="shared" ref="DZ709:DZ749" si="4287">AZ709/$BH709/(1-ET709)</f>
        <v>#VALUE!</v>
      </c>
      <c r="EA709" s="198" t="e">
        <f t="shared" ref="EA709:EA749" si="4288">BA709/$BH709/(1-AX709)</f>
        <v>#VALUE!</v>
      </c>
      <c r="EB709" s="198" t="e">
        <f t="shared" ref="EB709:EB749" si="4289">BB709/$BH709/(1-EU709)</f>
        <v>#VALUE!</v>
      </c>
      <c r="EC709" s="198" t="e">
        <f t="shared" ref="EC709:EC749" si="4290">BC709/$BH709/(1-EV709)</f>
        <v>#DIV/0!</v>
      </c>
      <c r="ED709" s="198" t="e">
        <f t="shared" ref="ED709:ED749" si="4291">BD709/$BH709/(1-EW709)</f>
        <v>#VALUE!</v>
      </c>
      <c r="EE709" s="198" t="e">
        <f t="shared" ref="EE709:EE749" si="4292">BG709/BH709</f>
        <v>#VALUE!</v>
      </c>
      <c r="EF709" s="198" t="e">
        <f t="shared" ref="EF709:EO709" si="4293">DV709/SUM($DV709:$EE709)</f>
        <v>#VALUE!</v>
      </c>
      <c r="EG709" s="198" t="e">
        <f t="shared" si="4293"/>
        <v>#DIV/0!</v>
      </c>
      <c r="EH709" s="198" t="e">
        <f t="shared" si="4293"/>
        <v>#DIV/0!</v>
      </c>
      <c r="EI709" s="198" t="e">
        <f t="shared" si="4293"/>
        <v>#VALUE!</v>
      </c>
      <c r="EJ709" s="198" t="e">
        <f t="shared" si="4293"/>
        <v>#VALUE!</v>
      </c>
      <c r="EK709" s="198" t="e">
        <f t="shared" si="4293"/>
        <v>#VALUE!</v>
      </c>
      <c r="EL709" s="198" t="e">
        <f t="shared" si="4293"/>
        <v>#VALUE!</v>
      </c>
      <c r="EM709" s="198" t="e">
        <f t="shared" si="4293"/>
        <v>#DIV/0!</v>
      </c>
      <c r="EN709" s="198" t="e">
        <f t="shared" si="4293"/>
        <v>#VALUE!</v>
      </c>
      <c r="EO709" s="198" t="e">
        <f t="shared" si="4293"/>
        <v>#VALUE!</v>
      </c>
      <c r="EP709" s="511">
        <f t="shared" ref="EP709:EW709" si="4294">EP708</f>
        <v>0.08</v>
      </c>
      <c r="EQ709" s="511">
        <f t="shared" si="4294"/>
        <v>0.015</v>
      </c>
      <c r="ER709" s="511">
        <f t="shared" si="4294"/>
        <v>0.015</v>
      </c>
      <c r="ES709" s="511">
        <f t="shared" si="4294"/>
        <v>0.015</v>
      </c>
      <c r="ET709" s="511">
        <f t="shared" si="4294"/>
        <v>0.015</v>
      </c>
      <c r="EU709" s="511">
        <f t="shared" si="4294"/>
        <v>0.09</v>
      </c>
      <c r="EV709" s="511">
        <f t="shared" si="4294"/>
        <v>0.09</v>
      </c>
      <c r="EW709" s="511">
        <f t="shared" si="4294"/>
        <v>0.09</v>
      </c>
      <c r="EX709" s="420" t="str">
        <f>IF(_tag_month_day!AS705="","",_tag_month_day!AS705/100)</f>
        <v/>
      </c>
      <c r="EY709" s="420" t="str">
        <f>IF(_tag_month_day!AT705="","",_tag_month_day!AT705/100)</f>
        <v/>
      </c>
      <c r="EZ709" s="420" t="str">
        <f>IF(_tag_month_day!AU705="","",_tag_month_day!AU705/100)</f>
        <v/>
      </c>
      <c r="FA709" s="420" t="str">
        <f>IF(_tag_month_day!AV705="","",_tag_month_day!AV705/100)</f>
        <v/>
      </c>
      <c r="FB709" s="420" t="str">
        <f>IF(_tag_month_day!AW705="","",_tag_month_day!AW705/100)</f>
        <v/>
      </c>
      <c r="FC709" s="420" t="str">
        <f>IF(_tag_month_day!AX705="","",_tag_month_day!AX705/100)</f>
        <v/>
      </c>
      <c r="FD709" s="510">
        <f t="shared" si="3934"/>
        <v>0.33</v>
      </c>
      <c r="FE709" s="510">
        <f t="shared" si="3935"/>
        <v>0.19</v>
      </c>
      <c r="FF709" s="510">
        <f t="shared" si="3936"/>
        <v>0.003</v>
      </c>
      <c r="FG709" s="510">
        <f t="shared" si="3937"/>
        <v>0</v>
      </c>
      <c r="FH709" s="603">
        <f t="shared" si="3938"/>
        <v>0.0001</v>
      </c>
      <c r="FI709" s="510">
        <f t="shared" ref="FI709:FR709" si="4295">FI708</f>
        <v>0.41</v>
      </c>
      <c r="FJ709" s="510">
        <f t="shared" si="4295"/>
        <v>0.11</v>
      </c>
      <c r="FK709" s="510">
        <f t="shared" si="4295"/>
        <v>0.015</v>
      </c>
      <c r="FL709" s="510">
        <f t="shared" si="4295"/>
        <v>0</v>
      </c>
      <c r="FM709" s="603">
        <f t="shared" si="4295"/>
        <v>0.0001</v>
      </c>
      <c r="FN709" s="510" t="str">
        <f>IF(_tag_month_day!AY705="","",_tag_month_day!AY705/100)</f>
        <v/>
      </c>
      <c r="FO709" s="510" t="str">
        <f>IF(_tag_month_day!AZ705="","",_tag_month_day!AZ705/100)</f>
        <v/>
      </c>
      <c r="FP709" s="510" t="str">
        <f>IF(_tag_month_day!BA705="","",_tag_month_day!BA705/100)</f>
        <v/>
      </c>
      <c r="FQ709" s="510" t="str">
        <f>IF(_tag_month_day!BB705="","",_tag_month_day!BB705/100)</f>
        <v/>
      </c>
      <c r="FR709" s="603" t="str">
        <f>IF(_tag_month_day!BC705="","",_tag_month_day!BC705/100)</f>
        <v/>
      </c>
      <c r="FS709" s="510" t="str">
        <f>IF(_tag_month_day!BD705="","",_tag_month_day!BD705/100)</f>
        <v/>
      </c>
      <c r="FT709" s="510" t="str">
        <f>IF(_tag_month_day!BE705="","",_tag_month_day!BE705/100)</f>
        <v/>
      </c>
      <c r="FU709" s="510" t="str">
        <f>IF(_tag_month_day!BF705="","",_tag_month_day!BF705/100)</f>
        <v/>
      </c>
      <c r="FV709" s="510" t="str">
        <f>IF(_tag_month_day!BG705="","",_tag_month_day!BG705/100)</f>
        <v/>
      </c>
      <c r="FW709" s="603" t="str">
        <f>IF(_tag_month_day!BH705="","",_tag_month_day!BH705/100)</f>
        <v/>
      </c>
      <c r="FX709" s="510" t="str">
        <f>IF(_tag_month_day!BI705="","",_tag_month_day!BI705/100)</f>
        <v/>
      </c>
      <c r="FY709" s="510" t="str">
        <f>IF(_tag_month_day!BJ705="","",_tag_month_day!BJ705/100)</f>
        <v/>
      </c>
      <c r="FZ709" s="605" t="str">
        <f>IF(_tag_month_day!BK705="","",_tag_month_day!BK705/100)</f>
        <v/>
      </c>
      <c r="GA709" s="510" t="str">
        <f>IF(_tag_month_day!BL705="","",_tag_month_day!BL705/100)</f>
        <v/>
      </c>
      <c r="GB709" s="603" t="str">
        <f>IF(_tag_month_day!BM705="","",_tag_month_day!BM705/100)</f>
        <v/>
      </c>
      <c r="GC709" s="420" t="str">
        <f>IF(_tag_month_day!BN705="","",_tag_month_day!BN705/100)</f>
        <v/>
      </c>
      <c r="GD709" s="420" t="str">
        <f>IF(_tag_month_day!BO705="","",_tag_month_day!BO705/100)</f>
        <v/>
      </c>
      <c r="GE709" s="420" t="str">
        <f>IF(_tag_month_day!BP705="","",_tag_month_day!BP705/100)</f>
        <v/>
      </c>
      <c r="GF709" s="420" t="str">
        <f>IF(_tag_month_day!BQ705="","",_tag_month_day!BQ705/100)</f>
        <v/>
      </c>
      <c r="GG709" s="420" t="str">
        <f>IF(_tag_month_day!BR705="","",_tag_month_day!BR705/100)</f>
        <v/>
      </c>
      <c r="GH709" s="420" t="str">
        <f>IF(_tag_month_day!BS705="","",_tag_month_day!BS705/100)</f>
        <v/>
      </c>
      <c r="GI709" s="603" t="str">
        <f>IF(_tag_month_day!BT705="","",_tag_month_day!BT705/100)</f>
        <v/>
      </c>
      <c r="GJ709" s="612" t="str">
        <f>IF(_tag_month_day!BU705="","",_tag_month_day!BU705/100)</f>
        <v/>
      </c>
      <c r="GK709" s="620" t="str">
        <f>IF(_tag_month_day!BV705="",IF(_rlcf_month_day!A$2="","",_rlcf_month_day!A$2/100),_tag_month_day!BV705/100)</f>
        <v/>
      </c>
      <c r="GL709" s="620" t="str">
        <f>IF(_tag_month_day!BW705="",IF(_rlcf_month_day!B$2="","",_rlcf_month_day!B$2/100),_tag_month_day!BW705/100)</f>
        <v/>
      </c>
      <c r="GM709" s="621" t="str">
        <f>IF(_tag_month_day!BX705="",IF(_rlcf_month_day!C$2="","",_rlcf_month_day!C$2/100),_tag_month_day!BX705/100)</f>
        <v/>
      </c>
      <c r="GN709" s="620" t="str">
        <f>IF(_tag_month_day!BV705="",IF(_rlcf_month_day!A$2="","",_rlcf_month_day!A$2/100),_tag_month_day!BV705/100)</f>
        <v/>
      </c>
      <c r="GO709" s="620" t="str">
        <f>IF(_tag_month_day!BW705="",IF(_rlcf_month_day!B$2="","",_rlcf_month_day!B$2/100),_tag_month_day!BW705/100)</f>
        <v/>
      </c>
      <c r="GP709" s="620" t="str">
        <f>IF(_tag_month_day!CD705="",IF(_rlcf_month_day!E$2="","",_rlcf_month_day!E$2/100),_tag_month_day!CD705/100)</f>
        <v/>
      </c>
      <c r="GQ709" s="620" t="str">
        <f>IF(_tag_month_day!CE705="",IF(_rlcf_month_day!F$2="","",_rlcf_month_day!F$2/100),_tag_month_day!CE705/100)</f>
        <v/>
      </c>
      <c r="GR709" s="621" t="str">
        <f>IF(_tag_month_day!CF705="",IF(_rlcf_month_day!G$2="","",_rlcf_month_day!G$2/100),_tag_month_day!CF705/100)</f>
        <v/>
      </c>
      <c r="GS709" s="626">
        <f t="shared" ref="GS709:HH709" si="4296">GS708</f>
        <v>0.953</v>
      </c>
      <c r="GT709" s="626">
        <f t="shared" si="4296"/>
        <v>0.55</v>
      </c>
      <c r="GU709" s="626">
        <f t="shared" si="4296"/>
        <v>0.55</v>
      </c>
      <c r="GV709" s="626">
        <f t="shared" si="4296"/>
        <v>0.55</v>
      </c>
      <c r="GW709" s="626">
        <f t="shared" si="4296"/>
        <v>0.5</v>
      </c>
      <c r="GX709" s="626">
        <f t="shared" si="4296"/>
        <v>0.935</v>
      </c>
      <c r="GY709" s="626">
        <f t="shared" si="4296"/>
        <v>0.15</v>
      </c>
      <c r="GZ709" s="626">
        <f t="shared" si="4296"/>
        <v>1</v>
      </c>
      <c r="HA709" s="632">
        <f t="shared" si="4296"/>
        <v>0.047</v>
      </c>
      <c r="HB709" s="632">
        <f t="shared" si="4296"/>
        <v>0.45</v>
      </c>
      <c r="HC709" s="632">
        <f t="shared" si="4296"/>
        <v>0.45</v>
      </c>
      <c r="HD709" s="632">
        <f t="shared" si="4296"/>
        <v>0.45</v>
      </c>
      <c r="HE709" s="632">
        <f t="shared" si="4296"/>
        <v>0.5</v>
      </c>
      <c r="HF709" s="632">
        <f t="shared" si="4296"/>
        <v>0.065</v>
      </c>
      <c r="HG709" s="632">
        <f t="shared" si="4296"/>
        <v>0.85</v>
      </c>
      <c r="HH709" s="632">
        <f t="shared" si="4296"/>
        <v>0</v>
      </c>
      <c r="HI709" s="68">
        <f t="shared" ref="HI709:HI749" si="4297">IF(BZ709&lt;&gt;"",CK709-BV709,0)</f>
        <v>0</v>
      </c>
      <c r="HJ709" s="68" t="e">
        <f t="shared" si="3941"/>
        <v>#VALUE!</v>
      </c>
      <c r="HK709" s="202">
        <f t="shared" si="3942"/>
        <v>0.85</v>
      </c>
      <c r="HL709" s="464">
        <f t="shared" si="3943"/>
        <v>550000</v>
      </c>
      <c r="HM709" s="464">
        <f t="shared" si="3944"/>
        <v>480000</v>
      </c>
      <c r="HN709" s="192" t="e">
        <f t="shared" ref="HN709:HN749" si="4298">(DJ709*EZ709+DK709*FH709+DL709*FM709+DM709*FR709+DN709*FW709+DO709*GB709+DS709*GI709+DP709*GM709+DR709*GR709)*1000*2</f>
        <v>#VALUE!</v>
      </c>
      <c r="HO709" s="192" t="e">
        <f>HN709*HK709*$HO$2/HL709*1000000</f>
        <v>#VALUE!</v>
      </c>
      <c r="HP709" s="192" t="e">
        <f>HN709*HK709*$HP$2/HM709*1000000</f>
        <v>#VALUE!</v>
      </c>
    </row>
    <row r="710" customFormat="1" spans="1:224">
      <c r="A710" s="381">
        <v>705</v>
      </c>
      <c r="B710" s="54">
        <f ca="1" t="shared" si="3945"/>
        <v>43646</v>
      </c>
      <c r="C710" s="57">
        <f t="shared" si="3946"/>
        <v>0.0416666666666667</v>
      </c>
      <c r="D710" s="68" t="str">
        <f ca="1" t="shared" ref="D710:D749" si="4299">IF(HOUR(G710)&lt;8,"夜班",IF(HOUR(G710)&lt;16,"白班",IF(HOUR(G710)&lt;24,"中班",0)))</f>
        <v>白班</v>
      </c>
      <c r="E710" s="68" t="str">
        <f ca="1" t="shared" ref="E710:E749" si="4300">IF(F710=1,"甲",IF(F710=2,"乙",IF(F710=3,"丙",IF(F710=4,"丁",""))))</f>
        <v>丁</v>
      </c>
      <c r="F710" s="68">
        <f ca="1">SUMPRODUCT((成本日报!$A$3:$A$95=计划!B710)*(成本日报!$B$3:$B$95=计划!$D710),成本日报!$C$3:$C$95)</f>
        <v>4</v>
      </c>
      <c r="G710" s="382">
        <f ca="1" t="shared" si="3947"/>
        <v>43646.3333333316</v>
      </c>
      <c r="H710" s="382">
        <f ca="1" t="shared" ref="H710:H749" si="4301">$G710+$C710/60*10+$C710*0</f>
        <v>43646.3402777761</v>
      </c>
      <c r="I710" s="382">
        <f ca="1" t="shared" ref="I710:I749" si="4302">$G710+$C710/60*18+$C710*0</f>
        <v>43646.3458333316</v>
      </c>
      <c r="J710" s="382">
        <f ca="1" t="shared" ref="J710:J749" si="4303">$G710+$C710/60*0+$C710*1</f>
        <v>43646.3749999983</v>
      </c>
      <c r="K710" s="382">
        <f ca="1" t="shared" ref="K710:K749" si="4304">$G710+$C710/60*30+$C710*2</f>
        <v>43646.4374999983</v>
      </c>
      <c r="L710" s="382">
        <f ca="1" t="shared" ref="L710:L749" si="4305">$G710+$C710/60*0+$C710*3</f>
        <v>43646.4583333316</v>
      </c>
      <c r="M710" s="398" t="str">
        <f>IF(_tag_month_day!A706="","",_tag_month_day!A706)</f>
        <v/>
      </c>
      <c r="N710" s="398" t="str">
        <f>IF(_tag_month_day!B706="","",_tag_month_day!B706)</f>
        <v/>
      </c>
      <c r="O710" s="399" t="e">
        <f t="shared" ref="O710:O749" si="4306">IF(M710+N710=0,"",M710+N710)</f>
        <v>#VALUE!</v>
      </c>
      <c r="P710" s="398" t="str">
        <f>IF(_tag_month_day!C706="","",_tag_month_day!C706)</f>
        <v/>
      </c>
      <c r="Q710" s="398" t="str">
        <f>IF(_tag_month_day!D706="","",_tag_month_day!D706)</f>
        <v/>
      </c>
      <c r="R710" s="416">
        <f>IF(_tag_month_day!CB706="",R709,_tag_month_day!CB706/100)</f>
        <v>0.07</v>
      </c>
      <c r="S710" s="417" t="str">
        <f>IF(_tag_month_day!E706="","",_tag_month_day!E706)</f>
        <v/>
      </c>
      <c r="T710" s="417" t="str">
        <f>IF(_tag_month_day!F706="","",_tag_month_day!F706)</f>
        <v/>
      </c>
      <c r="U710" s="418" t="e">
        <f t="shared" si="4260"/>
        <v>#VALUE!</v>
      </c>
      <c r="V710" s="53" t="e">
        <f t="shared" si="4261"/>
        <v>#VALUE!</v>
      </c>
      <c r="W710" s="419" t="str">
        <f>IF(_jhy_month_day!A706="","",_jhy_month_day!A706)</f>
        <v/>
      </c>
      <c r="X710" s="420" t="str">
        <f>IF(_jhy_month_day!B706="","",_jhy_month_day!B706/100)</f>
        <v/>
      </c>
      <c r="Y710" s="420" t="str">
        <f>IF(_jhy_month_day!C706="","",_jhy_month_day!C706/100)</f>
        <v/>
      </c>
      <c r="Z710" s="439">
        <f t="shared" si="3963"/>
        <v>177</v>
      </c>
      <c r="AA710" s="440" t="str">
        <f>IF(_tag_month_day!G706="","",_tag_month_day!G706/100)</f>
        <v/>
      </c>
      <c r="AB710" s="440" t="str">
        <f>IF(_tag_month_day!H706="","",_tag_month_day!H706/100)</f>
        <v/>
      </c>
      <c r="AC710" s="193">
        <f t="shared" ref="AC710:AC749" si="4307">IF(X710="",AC709,BK710*($AV709*X710+$AW709*FD709+$AX709*FI709+$AY709*FN709+$AZ709*FS709+$BA709*FX709+$BG709*GE709)/(AV709*Y710+AX709*FK709+AW709*FF709+AY709*FP709+AZ709*FU709+BA709*FZ709+BG709*GG709+BB709*GK709+BC709*GN709+BD709*GP709))</f>
        <v>1.59963432013121</v>
      </c>
      <c r="AD710" s="441" t="str">
        <f t="shared" ref="AD710:AD749" si="4308">IF(AC710=AC709,"",AC710-AC709)</f>
        <v/>
      </c>
      <c r="AE710" s="442" t="str">
        <f t="shared" ref="AE710:AE749" si="4309">IF(1-AF710=0,"",(1-AF710))</f>
        <v/>
      </c>
      <c r="AF710" s="443">
        <v>1</v>
      </c>
      <c r="AG710" s="68" t="str">
        <f>IF(_duihao_month_day!A706="","",_duihao_month_day!A706)</f>
        <v/>
      </c>
      <c r="AH710" s="463">
        <f>IF(_gyk_month_day!B706="",AH709,_gyk_month_day!B706)</f>
        <v>820</v>
      </c>
      <c r="AI710" s="464"/>
      <c r="AJ710" s="68" t="str">
        <f>IF(_tag_month_day!I706="","",_tag_month_day!I706)</f>
        <v/>
      </c>
      <c r="AK710" s="465" t="str">
        <f>IF(_tzyy_month_day!A706="","",_tzyy_month_day!A706)</f>
        <v/>
      </c>
      <c r="AL710" s="465" t="str">
        <f>IF(_tzyy_month_day!B706="","",_tzyy_month_day!B706)</f>
        <v/>
      </c>
      <c r="AM710" s="465" t="str">
        <f>IF(_tzyy_month_day!C706="","",_tzyy_month_day!C706)</f>
        <v/>
      </c>
      <c r="AN710" s="466" t="str">
        <f>IF(_tag_month_day!CG706="","",_tag_month_day!CG706)</f>
        <v/>
      </c>
      <c r="AO710" s="466" t="str">
        <f>IF(_tag_month_day!CH706="","",_tag_month_day!CH706)</f>
        <v/>
      </c>
      <c r="AP710" s="486" t="e">
        <f t="shared" ref="AP710:AP749" si="4310">(IF(AN710=0,AS709,AS709*(1+AO710/AN710)/(AR710+AO710/AN710)))+AT710</f>
        <v>#VALUE!</v>
      </c>
      <c r="AQ710" s="487" t="str">
        <f>IF(_tag_month_day!J706="","",_tag_month_day!J706/100)</f>
        <v/>
      </c>
      <c r="AR710" s="488">
        <f t="shared" ref="AR710:AR749" si="4311">AR709</f>
        <v>1.3</v>
      </c>
      <c r="AS710" s="489" t="e">
        <f t="shared" si="4262"/>
        <v>#VALUE!</v>
      </c>
      <c r="AT710" s="489">
        <f t="shared" ref="AT710:AT749" si="4312">(SUM(BE710:BF710)-SUM(BE709:BF709))*0.05</f>
        <v>0</v>
      </c>
      <c r="AU710" s="490" t="str">
        <f>IF(_tag_month_day!K706="","",_tag_month_day!K706)</f>
        <v/>
      </c>
      <c r="AV710" s="491" t="str">
        <f>IF(_tag_month_day!L706="","",_tag_month_day!L706/100)</f>
        <v/>
      </c>
      <c r="AW710" s="420">
        <f t="shared" si="4234"/>
        <v>0</v>
      </c>
      <c r="AX710" s="420">
        <f t="shared" ref="AX710:AX749" si="4313">AX709</f>
        <v>0</v>
      </c>
      <c r="AY710" s="420" t="str">
        <f>IF(_tag_month_day!M706="","",_tag_month_day!M706/100)</f>
        <v/>
      </c>
      <c r="AZ710" s="420" t="str">
        <f>IF(_tag_month_day!N706="","",_tag_month_day!N706/100)</f>
        <v/>
      </c>
      <c r="BA710" s="420" t="str">
        <f>IF(_tag_month_day!O706="","",_tag_month_day!O706/100)</f>
        <v/>
      </c>
      <c r="BB710" s="496" t="str">
        <f>IF(_tag_month_day!P706="","",_tag_month_day!P706/100)</f>
        <v/>
      </c>
      <c r="BC710" s="496">
        <f t="shared" ref="BC710:BC749" si="4314">BC709</f>
        <v>0</v>
      </c>
      <c r="BD710" s="496" t="str">
        <f>IF(_tag_month_day!Q706="","",_tag_month_day!Q706/100)</f>
        <v/>
      </c>
      <c r="BE710" s="510" t="str">
        <f>IF(_tag_month_day!R706="","",_tag_month_day!R706/100)</f>
        <v/>
      </c>
      <c r="BF710" s="413" t="str">
        <f>IF(_tag_month_day!CC706="","",_tag_month_day!CC706/100)</f>
        <v/>
      </c>
      <c r="BG710" s="511" t="e">
        <f t="shared" si="4263"/>
        <v>#VALUE!</v>
      </c>
      <c r="BH710" s="198">
        <f t="shared" si="4264"/>
        <v>0</v>
      </c>
      <c r="BI710" s="512" t="e">
        <f>IF(CX710=0,BI709,(DK710*查询!$R$5+DL710*查询!$Q$5+DM710*查询!$N$5+DN710*查询!$O$5+DO710*查询!$P$5)*AF710/CX710)</f>
        <v>#VALUE!</v>
      </c>
      <c r="BJ710" s="512" t="e">
        <f>IF(CX710=0,BJ709,(DP710*查询!$S$5+DQ710*查询!$T$5+DR710*查询!$U$5)*AF710/CX710)</f>
        <v>#VALUE!</v>
      </c>
      <c r="BK710" s="512">
        <f t="shared" ref="BK710:BK749" si="4315">BK709</f>
        <v>1</v>
      </c>
      <c r="BL710" s="513" t="str">
        <f>IF(_cfyc_month_day!A706="","",_cfyc_month_day!A706)</f>
        <v/>
      </c>
      <c r="BM710" s="513" t="str">
        <f>IF(_cfyc_month_day!B706="","",_cfyc_month_day!B706)</f>
        <v/>
      </c>
      <c r="BN710" s="513" t="str">
        <f>IF(_cfyc_month_day!C706="","",_cfyc_month_day!C706)</f>
        <v/>
      </c>
      <c r="BO710" s="522" t="str">
        <f>IF(_cfyc_month_day!D706="","",_cfyc_month_day!D706)</f>
        <v/>
      </c>
      <c r="BP710" s="522" t="str">
        <f>IF(_cfyc_month_day!E706="","",_cfyc_month_day!E706)</f>
        <v/>
      </c>
      <c r="BQ710" s="522" t="str">
        <f>IF(_cfyc_month_day!F706="","",_cfyc_month_day!F706)</f>
        <v/>
      </c>
      <c r="BR710" s="513" t="str">
        <f>IF(_tag_month_day!T706="","",_tag_month_day!T706)</f>
        <v/>
      </c>
      <c r="BS710" s="513" t="str">
        <f>IF(_tag_month_day!U706="","",_tag_month_day!U706)</f>
        <v/>
      </c>
      <c r="BT710" s="523" t="str">
        <f t="shared" ref="BT710:BT749" si="4316">IF(CK710="","",IF((CK710&gt;=BV710-0.12)*(CK710&lt;=BV710+0.12),"合格","不合格"))</f>
        <v/>
      </c>
      <c r="BU710" s="223" t="str">
        <f>IF(_tag_month_day!V706="","",_tag_month_day!V706)</f>
        <v/>
      </c>
      <c r="BV710" s="206" t="str">
        <f>IF(_tag_month_day!W706="","",_tag_month_day!W706)</f>
        <v/>
      </c>
      <c r="BW710" s="540" t="str">
        <f>IF(_tag_month_day!X706="","",_tag_month_day!X706)</f>
        <v/>
      </c>
      <c r="BX710" s="540" t="str">
        <f>IF(_tag_month_day!Y706="","",_tag_month_day!Y706)</f>
        <v/>
      </c>
      <c r="BY710" s="541">
        <f ca="1" t="shared" ref="BY710:BY749" si="4317">L710</f>
        <v>43646.4583333316</v>
      </c>
      <c r="BZ710" s="542"/>
      <c r="CA710" s="562" t="str">
        <f>IF(_jhy2_month_day!A706="","",_jhy2_month_day!A706)</f>
        <v/>
      </c>
      <c r="CB710" s="464" t="str">
        <f>IF(_jhy2_month_day!B706="","",_jhy2_month_day!B706)</f>
        <v/>
      </c>
      <c r="CC710" s="464" t="str">
        <f>IF(_jhy2_month_day!C706="","",_jhy2_month_day!C706)</f>
        <v/>
      </c>
      <c r="CD710" s="464" t="str">
        <f>IF(_jhy2_month_day!D706="","",_jhy2_month_day!D706)</f>
        <v/>
      </c>
      <c r="CE710" s="464" t="str">
        <f>IF(_jhy2_month_day!E706="","",_jhy2_month_day!E706)</f>
        <v/>
      </c>
      <c r="CF710" s="464" t="str">
        <f>IF(_jhy2_month_day!F706="","",_jhy2_month_day!F706)</f>
        <v/>
      </c>
      <c r="CG710" s="464" t="str">
        <f>IF(_jhy2_month_day!G706="","",_jhy2_month_day!G706)</f>
        <v/>
      </c>
      <c r="CH710" s="464" t="str">
        <f>IF(_jhy2_month_day!H706="","",_jhy2_month_day!H706)</f>
        <v/>
      </c>
      <c r="CI710" s="464" t="str">
        <f>IF(_jhy2_month_day!I706="","",_jhy2_month_day!I706)</f>
        <v/>
      </c>
      <c r="CJ710" s="464" t="str">
        <f>IF(_jhy2_month_day!J706="","",_jhy2_month_day!J706)</f>
        <v/>
      </c>
      <c r="CK710" s="464" t="str">
        <f>IF(_jhy2_month_day!K706="","",_jhy2_month_day!K706)</f>
        <v/>
      </c>
      <c r="CL710" s="562" t="str">
        <f>IF(_jhy2_month_day!L706="","",_jhy2_month_day!L706)</f>
        <v/>
      </c>
      <c r="CM710" s="562" t="str">
        <f>IF(_jhy2_month_day!M706="","",_jhy2_month_day!M706)</f>
        <v/>
      </c>
      <c r="CN710" s="562" t="str">
        <f>IF(_jhy2_month_day!N706="","",_jhy2_month_day!N706)</f>
        <v/>
      </c>
      <c r="CO710" s="562" t="str">
        <f>IF(_jhy2_month_day!O706="","",_jhy2_month_day!O706)</f>
        <v/>
      </c>
      <c r="CP710" s="562" t="str">
        <f>IF(_jhy2_month_day!P706="","",_jhy2_month_day!P706)</f>
        <v/>
      </c>
      <c r="CQ710" s="562" t="str">
        <f>IF(_jhy2_month_day!Q706="","",_jhy2_month_day!Q706)</f>
        <v/>
      </c>
      <c r="CR710" s="563" t="str">
        <f>IF(_jhy2_month_day!R706="","",_jhy2_month_day!R706)</f>
        <v/>
      </c>
      <c r="CS710" s="576" t="str">
        <f>IF(_jhy2_month_day!S706="","",_jhy2_month_day!S706)</f>
        <v/>
      </c>
      <c r="CT710" s="562" t="str">
        <f>IF(_jhy2_month_day!T706="","",_jhy2_month_day!T706)</f>
        <v/>
      </c>
      <c r="CU710" s="577" t="e">
        <f t="shared" si="4265"/>
        <v>#VALUE!</v>
      </c>
      <c r="CV710" s="198" t="e">
        <f t="shared" si="4266"/>
        <v>#VALUE!</v>
      </c>
      <c r="CW710" s="192" t="e">
        <f t="shared" si="4267"/>
        <v>#VALUE!</v>
      </c>
      <c r="CX710" s="192" t="e">
        <f t="shared" si="4268"/>
        <v>#VALUE!</v>
      </c>
      <c r="CY710" s="202" t="e">
        <f t="shared" si="4269"/>
        <v>#VALUE!</v>
      </c>
      <c r="CZ710" s="192" t="e">
        <f t="shared" ref="CZ710:DI710" si="4318">$AJ710*EF710</f>
        <v>#VALUE!</v>
      </c>
      <c r="DA710" s="192" t="e">
        <f t="shared" si="4318"/>
        <v>#VALUE!</v>
      </c>
      <c r="DB710" s="192" t="e">
        <f t="shared" si="4318"/>
        <v>#VALUE!</v>
      </c>
      <c r="DC710" s="192" t="e">
        <f t="shared" si="4318"/>
        <v>#VALUE!</v>
      </c>
      <c r="DD710" s="192" t="e">
        <f t="shared" si="4318"/>
        <v>#VALUE!</v>
      </c>
      <c r="DE710" s="192" t="e">
        <f t="shared" si="4318"/>
        <v>#VALUE!</v>
      </c>
      <c r="DF710" s="192" t="e">
        <f t="shared" si="4318"/>
        <v>#VALUE!</v>
      </c>
      <c r="DG710" s="192" t="e">
        <f t="shared" si="4318"/>
        <v>#VALUE!</v>
      </c>
      <c r="DH710" s="192" t="e">
        <f t="shared" si="4318"/>
        <v>#VALUE!</v>
      </c>
      <c r="DI710" s="192" t="e">
        <f t="shared" si="4318"/>
        <v>#VALUE!</v>
      </c>
      <c r="DJ710" s="192" t="e">
        <f t="shared" si="4271"/>
        <v>#VALUE!</v>
      </c>
      <c r="DK710" s="192" t="e">
        <f t="shared" si="4272"/>
        <v>#VALUE!</v>
      </c>
      <c r="DL710" s="192" t="e">
        <f t="shared" si="4273"/>
        <v>#VALUE!</v>
      </c>
      <c r="DM710" s="192" t="e">
        <f t="shared" si="4274"/>
        <v>#VALUE!</v>
      </c>
      <c r="DN710" s="192" t="e">
        <f t="shared" si="4275"/>
        <v>#VALUE!</v>
      </c>
      <c r="DO710" s="192" t="e">
        <f t="shared" si="4276"/>
        <v>#VALUE!</v>
      </c>
      <c r="DP710" s="192" t="e">
        <f t="shared" si="4277"/>
        <v>#VALUE!</v>
      </c>
      <c r="DQ710" s="192" t="e">
        <f t="shared" si="4278"/>
        <v>#VALUE!</v>
      </c>
      <c r="DR710" s="192" t="e">
        <f t="shared" si="4279"/>
        <v>#VALUE!</v>
      </c>
      <c r="DS710" s="192" t="e">
        <f t="shared" si="4280"/>
        <v>#VALUE!</v>
      </c>
      <c r="DT710" s="192" t="e">
        <f t="shared" si="4281"/>
        <v>#VALUE!</v>
      </c>
      <c r="DU710" s="192" t="e">
        <f t="shared" si="4282"/>
        <v>#VALUE!</v>
      </c>
      <c r="DV710" s="198" t="e">
        <f t="shared" si="4283"/>
        <v>#VALUE!</v>
      </c>
      <c r="DW710" s="198" t="e">
        <f t="shared" si="4284"/>
        <v>#DIV/0!</v>
      </c>
      <c r="DX710" s="198" t="e">
        <f t="shared" si="4285"/>
        <v>#DIV/0!</v>
      </c>
      <c r="DY710" s="198" t="e">
        <f t="shared" si="4286"/>
        <v>#VALUE!</v>
      </c>
      <c r="DZ710" s="198" t="e">
        <f t="shared" si="4287"/>
        <v>#VALUE!</v>
      </c>
      <c r="EA710" s="198" t="e">
        <f t="shared" si="4288"/>
        <v>#VALUE!</v>
      </c>
      <c r="EB710" s="198" t="e">
        <f t="shared" si="4289"/>
        <v>#VALUE!</v>
      </c>
      <c r="EC710" s="198" t="e">
        <f t="shared" si="4290"/>
        <v>#DIV/0!</v>
      </c>
      <c r="ED710" s="198" t="e">
        <f t="shared" si="4291"/>
        <v>#VALUE!</v>
      </c>
      <c r="EE710" s="198" t="e">
        <f t="shared" si="4292"/>
        <v>#VALUE!</v>
      </c>
      <c r="EF710" s="198" t="e">
        <f t="shared" ref="EF710:EO710" si="4319">DV710/SUM($DV710:$EE710)</f>
        <v>#VALUE!</v>
      </c>
      <c r="EG710" s="198" t="e">
        <f t="shared" si="4319"/>
        <v>#DIV/0!</v>
      </c>
      <c r="EH710" s="198" t="e">
        <f t="shared" si="4319"/>
        <v>#DIV/0!</v>
      </c>
      <c r="EI710" s="198" t="e">
        <f t="shared" si="4319"/>
        <v>#VALUE!</v>
      </c>
      <c r="EJ710" s="198" t="e">
        <f t="shared" si="4319"/>
        <v>#VALUE!</v>
      </c>
      <c r="EK710" s="198" t="e">
        <f t="shared" si="4319"/>
        <v>#VALUE!</v>
      </c>
      <c r="EL710" s="198" t="e">
        <f t="shared" si="4319"/>
        <v>#VALUE!</v>
      </c>
      <c r="EM710" s="198" t="e">
        <f t="shared" si="4319"/>
        <v>#DIV/0!</v>
      </c>
      <c r="EN710" s="198" t="e">
        <f t="shared" si="4319"/>
        <v>#VALUE!</v>
      </c>
      <c r="EO710" s="198" t="e">
        <f t="shared" si="4319"/>
        <v>#VALUE!</v>
      </c>
      <c r="EP710" s="511">
        <f t="shared" ref="EP710:EW710" si="4320">EP709</f>
        <v>0.08</v>
      </c>
      <c r="EQ710" s="511">
        <f t="shared" si="4320"/>
        <v>0.015</v>
      </c>
      <c r="ER710" s="511">
        <f t="shared" si="4320"/>
        <v>0.015</v>
      </c>
      <c r="ES710" s="511">
        <f t="shared" si="4320"/>
        <v>0.015</v>
      </c>
      <c r="ET710" s="511">
        <f t="shared" si="4320"/>
        <v>0.015</v>
      </c>
      <c r="EU710" s="511">
        <f t="shared" si="4320"/>
        <v>0.09</v>
      </c>
      <c r="EV710" s="511">
        <f t="shared" si="4320"/>
        <v>0.09</v>
      </c>
      <c r="EW710" s="511">
        <f t="shared" si="4320"/>
        <v>0.09</v>
      </c>
      <c r="EX710" s="420" t="str">
        <f>IF(_tag_month_day!AS706="","",_tag_month_day!AS706/100)</f>
        <v/>
      </c>
      <c r="EY710" s="420" t="str">
        <f>IF(_tag_month_day!AT706="","",_tag_month_day!AT706/100)</f>
        <v/>
      </c>
      <c r="EZ710" s="420" t="str">
        <f>IF(_tag_month_day!AU706="","",_tag_month_day!AU706/100)</f>
        <v/>
      </c>
      <c r="FA710" s="420" t="str">
        <f>IF(_tag_month_day!AV706="","",_tag_month_day!AV706/100)</f>
        <v/>
      </c>
      <c r="FB710" s="420" t="str">
        <f>IF(_tag_month_day!AW706="","",_tag_month_day!AW706/100)</f>
        <v/>
      </c>
      <c r="FC710" s="420" t="str">
        <f>IF(_tag_month_day!AX706="","",_tag_month_day!AX706/100)</f>
        <v/>
      </c>
      <c r="FD710" s="510">
        <f t="shared" ref="FD710:FD749" si="4321">FD709</f>
        <v>0.33</v>
      </c>
      <c r="FE710" s="510">
        <f t="shared" ref="FE710:FE749" si="4322">FE709</f>
        <v>0.19</v>
      </c>
      <c r="FF710" s="510">
        <f t="shared" ref="FF710:FF749" si="4323">FF709</f>
        <v>0.003</v>
      </c>
      <c r="FG710" s="510">
        <f t="shared" ref="FG710:FG749" si="4324">FG709</f>
        <v>0</v>
      </c>
      <c r="FH710" s="603">
        <f t="shared" ref="FH710:FH749" si="4325">FH709</f>
        <v>0.0001</v>
      </c>
      <c r="FI710" s="510">
        <f t="shared" ref="FI710:FR710" si="4326">FI709</f>
        <v>0.41</v>
      </c>
      <c r="FJ710" s="510">
        <f t="shared" si="4326"/>
        <v>0.11</v>
      </c>
      <c r="FK710" s="510">
        <f t="shared" si="4326"/>
        <v>0.015</v>
      </c>
      <c r="FL710" s="510">
        <f t="shared" si="4326"/>
        <v>0</v>
      </c>
      <c r="FM710" s="603">
        <f t="shared" si="4326"/>
        <v>0.0001</v>
      </c>
      <c r="FN710" s="510" t="str">
        <f>IF(_tag_month_day!AY706="","",_tag_month_day!AY706/100)</f>
        <v/>
      </c>
      <c r="FO710" s="510" t="str">
        <f>IF(_tag_month_day!AZ706="","",_tag_month_day!AZ706/100)</f>
        <v/>
      </c>
      <c r="FP710" s="510" t="str">
        <f>IF(_tag_month_day!BA706="","",_tag_month_day!BA706/100)</f>
        <v/>
      </c>
      <c r="FQ710" s="510" t="str">
        <f>IF(_tag_month_day!BB706="","",_tag_month_day!BB706/100)</f>
        <v/>
      </c>
      <c r="FR710" s="603" t="str">
        <f>IF(_tag_month_day!BC706="","",_tag_month_day!BC706/100)</f>
        <v/>
      </c>
      <c r="FS710" s="510" t="str">
        <f>IF(_tag_month_day!BD706="","",_tag_month_day!BD706/100)</f>
        <v/>
      </c>
      <c r="FT710" s="510" t="str">
        <f>IF(_tag_month_day!BE706="","",_tag_month_day!BE706/100)</f>
        <v/>
      </c>
      <c r="FU710" s="510" t="str">
        <f>IF(_tag_month_day!BF706="","",_tag_month_day!BF706/100)</f>
        <v/>
      </c>
      <c r="FV710" s="510" t="str">
        <f>IF(_tag_month_day!BG706="","",_tag_month_day!BG706/100)</f>
        <v/>
      </c>
      <c r="FW710" s="603" t="str">
        <f>IF(_tag_month_day!BH706="","",_tag_month_day!BH706/100)</f>
        <v/>
      </c>
      <c r="FX710" s="510" t="str">
        <f>IF(_tag_month_day!BI706="","",_tag_month_day!BI706/100)</f>
        <v/>
      </c>
      <c r="FY710" s="510" t="str">
        <f>IF(_tag_month_day!BJ706="","",_tag_month_day!BJ706/100)</f>
        <v/>
      </c>
      <c r="FZ710" s="605" t="str">
        <f>IF(_tag_month_day!BK706="","",_tag_month_day!BK706/100)</f>
        <v/>
      </c>
      <c r="GA710" s="510" t="str">
        <f>IF(_tag_month_day!BL706="","",_tag_month_day!BL706/100)</f>
        <v/>
      </c>
      <c r="GB710" s="603" t="str">
        <f>IF(_tag_month_day!BM706="","",_tag_month_day!BM706/100)</f>
        <v/>
      </c>
      <c r="GC710" s="420" t="str">
        <f>IF(_tag_month_day!BN706="","",_tag_month_day!BN706/100)</f>
        <v/>
      </c>
      <c r="GD710" s="420" t="str">
        <f>IF(_tag_month_day!BO706="","",_tag_month_day!BO706/100)</f>
        <v/>
      </c>
      <c r="GE710" s="420" t="str">
        <f>IF(_tag_month_day!BP706="","",_tag_month_day!BP706/100)</f>
        <v/>
      </c>
      <c r="GF710" s="420" t="str">
        <f>IF(_tag_month_day!BQ706="","",_tag_month_day!BQ706/100)</f>
        <v/>
      </c>
      <c r="GG710" s="420" t="str">
        <f>IF(_tag_month_day!BR706="","",_tag_month_day!BR706/100)</f>
        <v/>
      </c>
      <c r="GH710" s="420" t="str">
        <f>IF(_tag_month_day!BS706="","",_tag_month_day!BS706/100)</f>
        <v/>
      </c>
      <c r="GI710" s="603" t="str">
        <f>IF(_tag_month_day!BT706="","",_tag_month_day!BT706/100)</f>
        <v/>
      </c>
      <c r="GJ710" s="612" t="str">
        <f>IF(_tag_month_day!BU706="","",_tag_month_day!BU706/100)</f>
        <v/>
      </c>
      <c r="GK710" s="620" t="str">
        <f>IF(_tag_month_day!BV706="",IF(_rlcf_month_day!A$2="","",_rlcf_month_day!A$2/100),_tag_month_day!BV706/100)</f>
        <v/>
      </c>
      <c r="GL710" s="620" t="str">
        <f>IF(_tag_month_day!BW706="",IF(_rlcf_month_day!B$2="","",_rlcf_month_day!B$2/100),_tag_month_day!BW706/100)</f>
        <v/>
      </c>
      <c r="GM710" s="621" t="str">
        <f>IF(_tag_month_day!BX706="",IF(_rlcf_month_day!C$2="","",_rlcf_month_day!C$2/100),_tag_month_day!BX706/100)</f>
        <v/>
      </c>
      <c r="GN710" s="620" t="str">
        <f>IF(_tag_month_day!BV706="",IF(_rlcf_month_day!A$2="","",_rlcf_month_day!A$2/100),_tag_month_day!BV706/100)</f>
        <v/>
      </c>
      <c r="GO710" s="620" t="str">
        <f>IF(_tag_month_day!BW706="",IF(_rlcf_month_day!B$2="","",_rlcf_month_day!B$2/100),_tag_month_day!BW706/100)</f>
        <v/>
      </c>
      <c r="GP710" s="620" t="str">
        <f>IF(_tag_month_day!CD706="",IF(_rlcf_month_day!E$2="","",_rlcf_month_day!E$2/100),_tag_month_day!CD706/100)</f>
        <v/>
      </c>
      <c r="GQ710" s="620" t="str">
        <f>IF(_tag_month_day!CE706="",IF(_rlcf_month_day!F$2="","",_rlcf_month_day!F$2/100),_tag_month_day!CE706/100)</f>
        <v/>
      </c>
      <c r="GR710" s="621" t="str">
        <f>IF(_tag_month_day!CF706="",IF(_rlcf_month_day!G$2="","",_rlcf_month_day!G$2/100),_tag_month_day!CF706/100)</f>
        <v/>
      </c>
      <c r="GS710" s="626">
        <f t="shared" ref="GS710:HH710" si="4327">GS709</f>
        <v>0.953</v>
      </c>
      <c r="GT710" s="626">
        <f t="shared" si="4327"/>
        <v>0.55</v>
      </c>
      <c r="GU710" s="626">
        <f t="shared" si="4327"/>
        <v>0.55</v>
      </c>
      <c r="GV710" s="626">
        <f t="shared" si="4327"/>
        <v>0.55</v>
      </c>
      <c r="GW710" s="626">
        <f t="shared" si="4327"/>
        <v>0.5</v>
      </c>
      <c r="GX710" s="626">
        <f t="shared" si="4327"/>
        <v>0.935</v>
      </c>
      <c r="GY710" s="626">
        <f t="shared" si="4327"/>
        <v>0.15</v>
      </c>
      <c r="GZ710" s="626">
        <f t="shared" si="4327"/>
        <v>1</v>
      </c>
      <c r="HA710" s="632">
        <f t="shared" si="4327"/>
        <v>0.047</v>
      </c>
      <c r="HB710" s="632">
        <f t="shared" si="4327"/>
        <v>0.45</v>
      </c>
      <c r="HC710" s="632">
        <f t="shared" si="4327"/>
        <v>0.45</v>
      </c>
      <c r="HD710" s="632">
        <f t="shared" si="4327"/>
        <v>0.45</v>
      </c>
      <c r="HE710" s="632">
        <f t="shared" si="4327"/>
        <v>0.5</v>
      </c>
      <c r="HF710" s="632">
        <f t="shared" si="4327"/>
        <v>0.065</v>
      </c>
      <c r="HG710" s="632">
        <f t="shared" si="4327"/>
        <v>0.85</v>
      </c>
      <c r="HH710" s="632">
        <f t="shared" si="4327"/>
        <v>0</v>
      </c>
      <c r="HI710" s="68">
        <f t="shared" si="4297"/>
        <v>0</v>
      </c>
      <c r="HJ710" s="68" t="e">
        <f t="shared" ref="HJ710:HJ749" si="4328">IF(AJ710&gt;0,AH710-AJ710,0)</f>
        <v>#VALUE!</v>
      </c>
      <c r="HK710" s="202">
        <f t="shared" ref="HK710:HK749" si="4329">HK709</f>
        <v>0.85</v>
      </c>
      <c r="HL710" s="464">
        <f t="shared" ref="HL710:HL749" si="4330">HL709</f>
        <v>550000</v>
      </c>
      <c r="HM710" s="464">
        <f t="shared" ref="HM710:HM749" si="4331">HM709</f>
        <v>480000</v>
      </c>
      <c r="HN710" s="192" t="e">
        <f t="shared" si="4298"/>
        <v>#VALUE!</v>
      </c>
      <c r="HO710" s="192" t="e">
        <f>HN710*HK710*$HO$2/HL710*1000000</f>
        <v>#VALUE!</v>
      </c>
      <c r="HP710" s="192" t="e">
        <f>HN710*HK710*$HP$2/HM710*1000000</f>
        <v>#VALUE!</v>
      </c>
    </row>
    <row r="711" customFormat="1" spans="1:224">
      <c r="A711" s="381">
        <v>706</v>
      </c>
      <c r="B711" s="54">
        <f ca="1" t="shared" ref="B711:B749" si="4332">IF(D711=D710,B710,IF(D711="夜班",B710+1,B710))</f>
        <v>43646</v>
      </c>
      <c r="C711" s="57">
        <f t="shared" ref="C711:C749" si="4333">C710</f>
        <v>0.0416666666666667</v>
      </c>
      <c r="D711" s="68" t="str">
        <f ca="1" t="shared" si="4299"/>
        <v>白班</v>
      </c>
      <c r="E711" s="68" t="str">
        <f ca="1" t="shared" si="4300"/>
        <v>丁</v>
      </c>
      <c r="F711" s="68">
        <f ca="1">SUMPRODUCT((成本日报!$A$3:$A$95=计划!B711)*(成本日报!$B$3:$B$95=计划!$D711),成本日报!$C$3:$C$95)</f>
        <v>4</v>
      </c>
      <c r="G711" s="382">
        <f ca="1" t="shared" ref="G711:G749" si="4334">G710+C710</f>
        <v>43646.3749999983</v>
      </c>
      <c r="H711" s="382">
        <f ca="1" t="shared" si="4301"/>
        <v>43646.3819444427</v>
      </c>
      <c r="I711" s="382">
        <f ca="1" t="shared" si="4302"/>
        <v>43646.3874999983</v>
      </c>
      <c r="J711" s="382">
        <f ca="1" t="shared" si="4303"/>
        <v>43646.416666665</v>
      </c>
      <c r="K711" s="382">
        <f ca="1" t="shared" si="4304"/>
        <v>43646.479166665</v>
      </c>
      <c r="L711" s="382">
        <f ca="1" t="shared" si="4305"/>
        <v>43646.4999999983</v>
      </c>
      <c r="M711" s="398" t="str">
        <f>IF(_tag_month_day!A707="","",_tag_month_day!A707)</f>
        <v/>
      </c>
      <c r="N711" s="398" t="str">
        <f>IF(_tag_month_day!B707="","",_tag_month_day!B707)</f>
        <v/>
      </c>
      <c r="O711" s="399" t="e">
        <f t="shared" si="4306"/>
        <v>#VALUE!</v>
      </c>
      <c r="P711" s="398" t="str">
        <f>IF(_tag_month_day!C707="","",_tag_month_day!C707)</f>
        <v/>
      </c>
      <c r="Q711" s="398" t="str">
        <f>IF(_tag_month_day!D707="","",_tag_month_day!D707)</f>
        <v/>
      </c>
      <c r="R711" s="416">
        <f>IF(_tag_month_day!CB707="",R710,_tag_month_day!CB707/100)</f>
        <v>0.07</v>
      </c>
      <c r="S711" s="417" t="str">
        <f>IF(_tag_month_day!E707="","",_tag_month_day!E707)</f>
        <v/>
      </c>
      <c r="T711" s="417" t="str">
        <f>IF(_tag_month_day!F707="","",_tag_month_day!F707)</f>
        <v/>
      </c>
      <c r="U711" s="418" t="e">
        <f t="shared" si="4260"/>
        <v>#VALUE!</v>
      </c>
      <c r="V711" s="53" t="e">
        <f t="shared" si="4261"/>
        <v>#VALUE!</v>
      </c>
      <c r="W711" s="419" t="str">
        <f>IF(_jhy_month_day!A707="","",_jhy_month_day!A707)</f>
        <v/>
      </c>
      <c r="X711" s="420" t="str">
        <f>IF(_jhy_month_day!B707="","",_jhy_month_day!B707/100)</f>
        <v/>
      </c>
      <c r="Y711" s="420" t="str">
        <f>IF(_jhy_month_day!C707="","",_jhy_month_day!C707/100)</f>
        <v/>
      </c>
      <c r="Z711" s="439">
        <f t="shared" si="3963"/>
        <v>177</v>
      </c>
      <c r="AA711" s="440" t="str">
        <f>IF(_tag_month_day!G707="","",_tag_month_day!G707/100)</f>
        <v/>
      </c>
      <c r="AB711" s="440" t="str">
        <f>IF(_tag_month_day!H707="","",_tag_month_day!H707/100)</f>
        <v/>
      </c>
      <c r="AC711" s="193">
        <f t="shared" si="4307"/>
        <v>1.59963432013121</v>
      </c>
      <c r="AD711" s="441" t="str">
        <f t="shared" si="4308"/>
        <v/>
      </c>
      <c r="AE711" s="442" t="str">
        <f t="shared" si="4309"/>
        <v/>
      </c>
      <c r="AF711" s="443">
        <v>1</v>
      </c>
      <c r="AG711" s="68" t="str">
        <f>IF(_duihao_month_day!A707="","",_duihao_month_day!A707)</f>
        <v/>
      </c>
      <c r="AH711" s="463">
        <f>IF(_gyk_month_day!B707="",AH710,_gyk_month_day!B707)</f>
        <v>820</v>
      </c>
      <c r="AI711" s="464"/>
      <c r="AJ711" s="68" t="str">
        <f>IF(_tag_month_day!I707="","",_tag_month_day!I707)</f>
        <v/>
      </c>
      <c r="AK711" s="465" t="str">
        <f>IF(_tzyy_month_day!A707="","",_tzyy_month_day!A707)</f>
        <v/>
      </c>
      <c r="AL711" s="465" t="str">
        <f>IF(_tzyy_month_day!B707="","",_tzyy_month_day!B707)</f>
        <v/>
      </c>
      <c r="AM711" s="465" t="str">
        <f>IF(_tzyy_month_day!C707="","",_tzyy_month_day!C707)</f>
        <v/>
      </c>
      <c r="AN711" s="466" t="str">
        <f>IF(_tag_month_day!CG707="","",_tag_month_day!CG707)</f>
        <v/>
      </c>
      <c r="AO711" s="466" t="str">
        <f>IF(_tag_month_day!CH707="","",_tag_month_day!CH707)</f>
        <v/>
      </c>
      <c r="AP711" s="486" t="e">
        <f t="shared" si="4310"/>
        <v>#VALUE!</v>
      </c>
      <c r="AQ711" s="487" t="str">
        <f>IF(_tag_month_day!J707="","",_tag_month_day!J707/100)</f>
        <v/>
      </c>
      <c r="AR711" s="488">
        <f t="shared" si="4311"/>
        <v>1.3</v>
      </c>
      <c r="AS711" s="489" t="e">
        <f t="shared" si="4262"/>
        <v>#VALUE!</v>
      </c>
      <c r="AT711" s="489">
        <f t="shared" si="4312"/>
        <v>0</v>
      </c>
      <c r="AU711" s="490" t="str">
        <f>IF(_tag_month_day!K707="","",_tag_month_day!K707)</f>
        <v/>
      </c>
      <c r="AV711" s="491" t="str">
        <f>IF(_tag_month_day!L707="","",_tag_month_day!L707/100)</f>
        <v/>
      </c>
      <c r="AW711" s="420">
        <f t="shared" si="4234"/>
        <v>0</v>
      </c>
      <c r="AX711" s="420">
        <f t="shared" si="4313"/>
        <v>0</v>
      </c>
      <c r="AY711" s="420" t="str">
        <f>IF(_tag_month_day!M707="","",_tag_month_day!M707/100)</f>
        <v/>
      </c>
      <c r="AZ711" s="420" t="str">
        <f>IF(_tag_month_day!N707="","",_tag_month_day!N707/100)</f>
        <v/>
      </c>
      <c r="BA711" s="420" t="str">
        <f>IF(_tag_month_day!O707="","",_tag_month_day!O707/100)</f>
        <v/>
      </c>
      <c r="BB711" s="496" t="str">
        <f>IF(_tag_month_day!P707="","",_tag_month_day!P707/100)</f>
        <v/>
      </c>
      <c r="BC711" s="496">
        <f t="shared" si="4314"/>
        <v>0</v>
      </c>
      <c r="BD711" s="496" t="str">
        <f>IF(_tag_month_day!Q707="","",_tag_month_day!Q707/100)</f>
        <v/>
      </c>
      <c r="BE711" s="510" t="str">
        <f>IF(_tag_month_day!R707="","",_tag_month_day!R707/100)</f>
        <v/>
      </c>
      <c r="BF711" s="413" t="str">
        <f>IF(_tag_month_day!CC707="","",_tag_month_day!CC707/100)</f>
        <v/>
      </c>
      <c r="BG711" s="511" t="e">
        <f t="shared" si="4263"/>
        <v>#VALUE!</v>
      </c>
      <c r="BH711" s="198">
        <f t="shared" si="4264"/>
        <v>0</v>
      </c>
      <c r="BI711" s="512" t="e">
        <f>IF(CX711=0,BI710,(DK711*查询!$R$5+DL711*查询!$Q$5+DM711*查询!$N$5+DN711*查询!$O$5+DO711*查询!$P$5)*AF711/CX711)</f>
        <v>#VALUE!</v>
      </c>
      <c r="BJ711" s="512" t="e">
        <f>IF(CX711=0,BJ710,(DP711*查询!$S$5+DQ711*查询!$T$5+DR711*查询!$U$5)*AF711/CX711)</f>
        <v>#VALUE!</v>
      </c>
      <c r="BK711" s="512">
        <f t="shared" si="4315"/>
        <v>1</v>
      </c>
      <c r="BL711" s="513" t="str">
        <f>IF(_cfyc_month_day!A707="","",_cfyc_month_day!A707)</f>
        <v/>
      </c>
      <c r="BM711" s="513" t="str">
        <f>IF(_cfyc_month_day!B707="","",_cfyc_month_day!B707)</f>
        <v/>
      </c>
      <c r="BN711" s="513" t="str">
        <f>IF(_cfyc_month_day!C707="","",_cfyc_month_day!C707)</f>
        <v/>
      </c>
      <c r="BO711" s="522" t="str">
        <f>IF(_cfyc_month_day!D707="","",_cfyc_month_day!D707)</f>
        <v/>
      </c>
      <c r="BP711" s="522" t="str">
        <f>IF(_cfyc_month_day!E707="","",_cfyc_month_day!E707)</f>
        <v/>
      </c>
      <c r="BQ711" s="522" t="str">
        <f>IF(_cfyc_month_day!F707="","",_cfyc_month_day!F707)</f>
        <v/>
      </c>
      <c r="BR711" s="513" t="str">
        <f>IF(_tag_month_day!T707="","",_tag_month_day!T707)</f>
        <v/>
      </c>
      <c r="BS711" s="513" t="str">
        <f>IF(_tag_month_day!U707="","",_tag_month_day!U707)</f>
        <v/>
      </c>
      <c r="BT711" s="523" t="str">
        <f t="shared" si="4316"/>
        <v/>
      </c>
      <c r="BU711" s="223" t="str">
        <f>IF(_tag_month_day!V707="","",_tag_month_day!V707)</f>
        <v/>
      </c>
      <c r="BV711" s="206" t="str">
        <f>IF(_tag_month_day!W707="","",_tag_month_day!W707)</f>
        <v/>
      </c>
      <c r="BW711" s="540" t="str">
        <f>IF(_tag_month_day!X707="","",_tag_month_day!X707)</f>
        <v/>
      </c>
      <c r="BX711" s="540" t="str">
        <f>IF(_tag_month_day!Y707="","",_tag_month_day!Y707)</f>
        <v/>
      </c>
      <c r="BY711" s="541">
        <f ca="1" t="shared" si="4317"/>
        <v>43646.4999999983</v>
      </c>
      <c r="BZ711" s="542"/>
      <c r="CA711" s="562" t="str">
        <f>IF(_jhy2_month_day!A707="","",_jhy2_month_day!A707)</f>
        <v/>
      </c>
      <c r="CB711" s="464" t="str">
        <f>IF(_jhy2_month_day!B707="","",_jhy2_month_day!B707)</f>
        <v/>
      </c>
      <c r="CC711" s="464" t="str">
        <f>IF(_jhy2_month_day!C707="","",_jhy2_month_day!C707)</f>
        <v/>
      </c>
      <c r="CD711" s="464" t="str">
        <f>IF(_jhy2_month_day!D707="","",_jhy2_month_day!D707)</f>
        <v/>
      </c>
      <c r="CE711" s="464" t="str">
        <f>IF(_jhy2_month_day!E707="","",_jhy2_month_day!E707)</f>
        <v/>
      </c>
      <c r="CF711" s="464" t="str">
        <f>IF(_jhy2_month_day!F707="","",_jhy2_month_day!F707)</f>
        <v/>
      </c>
      <c r="CG711" s="464" t="str">
        <f>IF(_jhy2_month_day!G707="","",_jhy2_month_day!G707)</f>
        <v/>
      </c>
      <c r="CH711" s="464" t="str">
        <f>IF(_jhy2_month_day!H707="","",_jhy2_month_day!H707)</f>
        <v/>
      </c>
      <c r="CI711" s="464" t="str">
        <f>IF(_jhy2_month_day!I707="","",_jhy2_month_day!I707)</f>
        <v/>
      </c>
      <c r="CJ711" s="464" t="str">
        <f>IF(_jhy2_month_day!J707="","",_jhy2_month_day!J707)</f>
        <v/>
      </c>
      <c r="CK711" s="464" t="str">
        <f>IF(_jhy2_month_day!K707="","",_jhy2_month_day!K707)</f>
        <v/>
      </c>
      <c r="CL711" s="562" t="str">
        <f>IF(_jhy2_month_day!L707="","",_jhy2_month_day!L707)</f>
        <v/>
      </c>
      <c r="CM711" s="562" t="str">
        <f>IF(_jhy2_month_day!M707="","",_jhy2_month_day!M707)</f>
        <v/>
      </c>
      <c r="CN711" s="562" t="str">
        <f>IF(_jhy2_month_day!N707="","",_jhy2_month_day!N707)</f>
        <v/>
      </c>
      <c r="CO711" s="562" t="str">
        <f>IF(_jhy2_month_day!O707="","",_jhy2_month_day!O707)</f>
        <v/>
      </c>
      <c r="CP711" s="562" t="str">
        <f>IF(_jhy2_month_day!P707="","",_jhy2_month_day!P707)</f>
        <v/>
      </c>
      <c r="CQ711" s="562" t="str">
        <f>IF(_jhy2_month_day!Q707="","",_jhy2_month_day!Q707)</f>
        <v/>
      </c>
      <c r="CR711" s="563" t="str">
        <f>IF(_jhy2_month_day!R707="","",_jhy2_month_day!R707)</f>
        <v/>
      </c>
      <c r="CS711" s="576" t="str">
        <f>IF(_jhy2_month_day!S707="","",_jhy2_month_day!S707)</f>
        <v/>
      </c>
      <c r="CT711" s="562" t="str">
        <f>IF(_jhy2_month_day!T707="","",_jhy2_month_day!T707)</f>
        <v/>
      </c>
      <c r="CU711" s="577" t="e">
        <f t="shared" si="4265"/>
        <v>#VALUE!</v>
      </c>
      <c r="CV711" s="198" t="e">
        <f t="shared" si="4266"/>
        <v>#VALUE!</v>
      </c>
      <c r="CW711" s="192" t="e">
        <f t="shared" si="4267"/>
        <v>#VALUE!</v>
      </c>
      <c r="CX711" s="192" t="e">
        <f t="shared" si="4268"/>
        <v>#VALUE!</v>
      </c>
      <c r="CY711" s="202" t="e">
        <f t="shared" si="4269"/>
        <v>#VALUE!</v>
      </c>
      <c r="CZ711" s="192" t="e">
        <f t="shared" ref="CZ711:DI711" si="4335">$AJ711*EF711</f>
        <v>#VALUE!</v>
      </c>
      <c r="DA711" s="192" t="e">
        <f t="shared" si="4335"/>
        <v>#VALUE!</v>
      </c>
      <c r="DB711" s="192" t="e">
        <f t="shared" si="4335"/>
        <v>#VALUE!</v>
      </c>
      <c r="DC711" s="192" t="e">
        <f t="shared" si="4335"/>
        <v>#VALUE!</v>
      </c>
      <c r="DD711" s="192" t="e">
        <f t="shared" si="4335"/>
        <v>#VALUE!</v>
      </c>
      <c r="DE711" s="192" t="e">
        <f t="shared" si="4335"/>
        <v>#VALUE!</v>
      </c>
      <c r="DF711" s="192" t="e">
        <f t="shared" si="4335"/>
        <v>#VALUE!</v>
      </c>
      <c r="DG711" s="192" t="e">
        <f t="shared" si="4335"/>
        <v>#VALUE!</v>
      </c>
      <c r="DH711" s="192" t="e">
        <f t="shared" si="4335"/>
        <v>#VALUE!</v>
      </c>
      <c r="DI711" s="192" t="e">
        <f t="shared" si="4335"/>
        <v>#VALUE!</v>
      </c>
      <c r="DJ711" s="192" t="e">
        <f t="shared" si="4271"/>
        <v>#VALUE!</v>
      </c>
      <c r="DK711" s="192" t="e">
        <f t="shared" si="4272"/>
        <v>#VALUE!</v>
      </c>
      <c r="DL711" s="192" t="e">
        <f t="shared" si="4273"/>
        <v>#VALUE!</v>
      </c>
      <c r="DM711" s="192" t="e">
        <f t="shared" si="4274"/>
        <v>#VALUE!</v>
      </c>
      <c r="DN711" s="192" t="e">
        <f t="shared" si="4275"/>
        <v>#VALUE!</v>
      </c>
      <c r="DO711" s="192" t="e">
        <f t="shared" si="4276"/>
        <v>#VALUE!</v>
      </c>
      <c r="DP711" s="192" t="e">
        <f t="shared" si="4277"/>
        <v>#VALUE!</v>
      </c>
      <c r="DQ711" s="192" t="e">
        <f t="shared" si="4278"/>
        <v>#VALUE!</v>
      </c>
      <c r="DR711" s="192" t="e">
        <f t="shared" si="4279"/>
        <v>#VALUE!</v>
      </c>
      <c r="DS711" s="192" t="e">
        <f t="shared" si="4280"/>
        <v>#VALUE!</v>
      </c>
      <c r="DT711" s="192" t="e">
        <f t="shared" si="4281"/>
        <v>#VALUE!</v>
      </c>
      <c r="DU711" s="192" t="e">
        <f t="shared" si="4282"/>
        <v>#VALUE!</v>
      </c>
      <c r="DV711" s="198" t="e">
        <f t="shared" si="4283"/>
        <v>#VALUE!</v>
      </c>
      <c r="DW711" s="198" t="e">
        <f t="shared" si="4284"/>
        <v>#DIV/0!</v>
      </c>
      <c r="DX711" s="198" t="e">
        <f t="shared" si="4285"/>
        <v>#DIV/0!</v>
      </c>
      <c r="DY711" s="198" t="e">
        <f t="shared" si="4286"/>
        <v>#VALUE!</v>
      </c>
      <c r="DZ711" s="198" t="e">
        <f t="shared" si="4287"/>
        <v>#VALUE!</v>
      </c>
      <c r="EA711" s="198" t="e">
        <f t="shared" si="4288"/>
        <v>#VALUE!</v>
      </c>
      <c r="EB711" s="198" t="e">
        <f t="shared" si="4289"/>
        <v>#VALUE!</v>
      </c>
      <c r="EC711" s="198" t="e">
        <f t="shared" si="4290"/>
        <v>#DIV/0!</v>
      </c>
      <c r="ED711" s="198" t="e">
        <f t="shared" si="4291"/>
        <v>#VALUE!</v>
      </c>
      <c r="EE711" s="198" t="e">
        <f t="shared" si="4292"/>
        <v>#VALUE!</v>
      </c>
      <c r="EF711" s="198" t="e">
        <f t="shared" ref="EF711:EO711" si="4336">DV711/SUM($DV711:$EE711)</f>
        <v>#VALUE!</v>
      </c>
      <c r="EG711" s="198" t="e">
        <f t="shared" si="4336"/>
        <v>#DIV/0!</v>
      </c>
      <c r="EH711" s="198" t="e">
        <f t="shared" si="4336"/>
        <v>#DIV/0!</v>
      </c>
      <c r="EI711" s="198" t="e">
        <f t="shared" si="4336"/>
        <v>#VALUE!</v>
      </c>
      <c r="EJ711" s="198" t="e">
        <f t="shared" si="4336"/>
        <v>#VALUE!</v>
      </c>
      <c r="EK711" s="198" t="e">
        <f t="shared" si="4336"/>
        <v>#VALUE!</v>
      </c>
      <c r="EL711" s="198" t="e">
        <f t="shared" si="4336"/>
        <v>#VALUE!</v>
      </c>
      <c r="EM711" s="198" t="e">
        <f t="shared" si="4336"/>
        <v>#DIV/0!</v>
      </c>
      <c r="EN711" s="198" t="e">
        <f t="shared" si="4336"/>
        <v>#VALUE!</v>
      </c>
      <c r="EO711" s="198" t="e">
        <f t="shared" si="4336"/>
        <v>#VALUE!</v>
      </c>
      <c r="EP711" s="511">
        <f t="shared" ref="EP711:EW711" si="4337">EP710</f>
        <v>0.08</v>
      </c>
      <c r="EQ711" s="511">
        <f t="shared" si="4337"/>
        <v>0.015</v>
      </c>
      <c r="ER711" s="511">
        <f t="shared" si="4337"/>
        <v>0.015</v>
      </c>
      <c r="ES711" s="511">
        <f t="shared" si="4337"/>
        <v>0.015</v>
      </c>
      <c r="ET711" s="511">
        <f t="shared" si="4337"/>
        <v>0.015</v>
      </c>
      <c r="EU711" s="511">
        <f t="shared" si="4337"/>
        <v>0.09</v>
      </c>
      <c r="EV711" s="511">
        <f t="shared" si="4337"/>
        <v>0.09</v>
      </c>
      <c r="EW711" s="511">
        <f t="shared" si="4337"/>
        <v>0.09</v>
      </c>
      <c r="EX711" s="420" t="str">
        <f>IF(_tag_month_day!AS707="","",_tag_month_day!AS707/100)</f>
        <v/>
      </c>
      <c r="EY711" s="420" t="str">
        <f>IF(_tag_month_day!AT707="","",_tag_month_day!AT707/100)</f>
        <v/>
      </c>
      <c r="EZ711" s="420" t="str">
        <f>IF(_tag_month_day!AU707="","",_tag_month_day!AU707/100)</f>
        <v/>
      </c>
      <c r="FA711" s="420" t="str">
        <f>IF(_tag_month_day!AV707="","",_tag_month_day!AV707/100)</f>
        <v/>
      </c>
      <c r="FB711" s="420" t="str">
        <f>IF(_tag_month_day!AW707="","",_tag_month_day!AW707/100)</f>
        <v/>
      </c>
      <c r="FC711" s="420" t="str">
        <f>IF(_tag_month_day!AX707="","",_tag_month_day!AX707/100)</f>
        <v/>
      </c>
      <c r="FD711" s="510">
        <f t="shared" si="4321"/>
        <v>0.33</v>
      </c>
      <c r="FE711" s="510">
        <f t="shared" si="4322"/>
        <v>0.19</v>
      </c>
      <c r="FF711" s="510">
        <f t="shared" si="4323"/>
        <v>0.003</v>
      </c>
      <c r="FG711" s="510">
        <f t="shared" si="4324"/>
        <v>0</v>
      </c>
      <c r="FH711" s="603">
        <f t="shared" si="4325"/>
        <v>0.0001</v>
      </c>
      <c r="FI711" s="510">
        <f t="shared" ref="FI711:FR711" si="4338">FI710</f>
        <v>0.41</v>
      </c>
      <c r="FJ711" s="510">
        <f t="shared" si="4338"/>
        <v>0.11</v>
      </c>
      <c r="FK711" s="510">
        <f t="shared" si="4338"/>
        <v>0.015</v>
      </c>
      <c r="FL711" s="510">
        <f t="shared" si="4338"/>
        <v>0</v>
      </c>
      <c r="FM711" s="603">
        <f t="shared" si="4338"/>
        <v>0.0001</v>
      </c>
      <c r="FN711" s="510" t="str">
        <f>IF(_tag_month_day!AY707="","",_tag_month_day!AY707/100)</f>
        <v/>
      </c>
      <c r="FO711" s="510" t="str">
        <f>IF(_tag_month_day!AZ707="","",_tag_month_day!AZ707/100)</f>
        <v/>
      </c>
      <c r="FP711" s="510" t="str">
        <f>IF(_tag_month_day!BA707="","",_tag_month_day!BA707/100)</f>
        <v/>
      </c>
      <c r="FQ711" s="510" t="str">
        <f>IF(_tag_month_day!BB707="","",_tag_month_day!BB707/100)</f>
        <v/>
      </c>
      <c r="FR711" s="603" t="str">
        <f>IF(_tag_month_day!BC707="","",_tag_month_day!BC707/100)</f>
        <v/>
      </c>
      <c r="FS711" s="510" t="str">
        <f>IF(_tag_month_day!BD707="","",_tag_month_day!BD707/100)</f>
        <v/>
      </c>
      <c r="FT711" s="510" t="str">
        <f>IF(_tag_month_day!BE707="","",_tag_month_day!BE707/100)</f>
        <v/>
      </c>
      <c r="FU711" s="510" t="str">
        <f>IF(_tag_month_day!BF707="","",_tag_month_day!BF707/100)</f>
        <v/>
      </c>
      <c r="FV711" s="510" t="str">
        <f>IF(_tag_month_day!BG707="","",_tag_month_day!BG707/100)</f>
        <v/>
      </c>
      <c r="FW711" s="603" t="str">
        <f>IF(_tag_month_day!BH707="","",_tag_month_day!BH707/100)</f>
        <v/>
      </c>
      <c r="FX711" s="510" t="str">
        <f>IF(_tag_month_day!BI707="","",_tag_month_day!BI707/100)</f>
        <v/>
      </c>
      <c r="FY711" s="510" t="str">
        <f>IF(_tag_month_day!BJ707="","",_tag_month_day!BJ707/100)</f>
        <v/>
      </c>
      <c r="FZ711" s="605" t="str">
        <f>IF(_tag_month_day!BK707="","",_tag_month_day!BK707/100)</f>
        <v/>
      </c>
      <c r="GA711" s="510" t="str">
        <f>IF(_tag_month_day!BL707="","",_tag_month_day!BL707/100)</f>
        <v/>
      </c>
      <c r="GB711" s="603" t="str">
        <f>IF(_tag_month_day!BM707="","",_tag_month_day!BM707/100)</f>
        <v/>
      </c>
      <c r="GC711" s="420" t="str">
        <f>IF(_tag_month_day!BN707="","",_tag_month_day!BN707/100)</f>
        <v/>
      </c>
      <c r="GD711" s="420" t="str">
        <f>IF(_tag_month_day!BO707="","",_tag_month_day!BO707/100)</f>
        <v/>
      </c>
      <c r="GE711" s="420" t="str">
        <f>IF(_tag_month_day!BP707="","",_tag_month_day!BP707/100)</f>
        <v/>
      </c>
      <c r="GF711" s="420" t="str">
        <f>IF(_tag_month_day!BQ707="","",_tag_month_day!BQ707/100)</f>
        <v/>
      </c>
      <c r="GG711" s="420" t="str">
        <f>IF(_tag_month_day!BR707="","",_tag_month_day!BR707/100)</f>
        <v/>
      </c>
      <c r="GH711" s="420" t="str">
        <f>IF(_tag_month_day!BS707="","",_tag_month_day!BS707/100)</f>
        <v/>
      </c>
      <c r="GI711" s="603" t="str">
        <f>IF(_tag_month_day!BT707="","",_tag_month_day!BT707/100)</f>
        <v/>
      </c>
      <c r="GJ711" s="612" t="str">
        <f>IF(_tag_month_day!BU707="","",_tag_month_day!BU707/100)</f>
        <v/>
      </c>
      <c r="GK711" s="620" t="str">
        <f>IF(_tag_month_day!BV707="",IF(_rlcf_month_day!A$2="","",_rlcf_month_day!A$2/100),_tag_month_day!BV707/100)</f>
        <v/>
      </c>
      <c r="GL711" s="620" t="str">
        <f>IF(_tag_month_day!BW707="",IF(_rlcf_month_day!B$2="","",_rlcf_month_day!B$2/100),_tag_month_day!BW707/100)</f>
        <v/>
      </c>
      <c r="GM711" s="621" t="str">
        <f>IF(_tag_month_day!BX707="",IF(_rlcf_month_day!C$2="","",_rlcf_month_day!C$2/100),_tag_month_day!BX707/100)</f>
        <v/>
      </c>
      <c r="GN711" s="620" t="str">
        <f>IF(_tag_month_day!BV707="",IF(_rlcf_month_day!A$2="","",_rlcf_month_day!A$2/100),_tag_month_day!BV707/100)</f>
        <v/>
      </c>
      <c r="GO711" s="620" t="str">
        <f>IF(_tag_month_day!BW707="",IF(_rlcf_month_day!B$2="","",_rlcf_month_day!B$2/100),_tag_month_day!BW707/100)</f>
        <v/>
      </c>
      <c r="GP711" s="620" t="str">
        <f>IF(_tag_month_day!CD707="",IF(_rlcf_month_day!E$2="","",_rlcf_month_day!E$2/100),_tag_month_day!CD707/100)</f>
        <v/>
      </c>
      <c r="GQ711" s="620" t="str">
        <f>IF(_tag_month_day!CE707="",IF(_rlcf_month_day!F$2="","",_rlcf_month_day!F$2/100),_tag_month_day!CE707/100)</f>
        <v/>
      </c>
      <c r="GR711" s="621" t="str">
        <f>IF(_tag_month_day!CF707="",IF(_rlcf_month_day!G$2="","",_rlcf_month_day!G$2/100),_tag_month_day!CF707/100)</f>
        <v/>
      </c>
      <c r="GS711" s="626">
        <f t="shared" ref="GS711:HH711" si="4339">GS710</f>
        <v>0.953</v>
      </c>
      <c r="GT711" s="626">
        <f t="shared" si="4339"/>
        <v>0.55</v>
      </c>
      <c r="GU711" s="626">
        <f t="shared" si="4339"/>
        <v>0.55</v>
      </c>
      <c r="GV711" s="626">
        <f t="shared" si="4339"/>
        <v>0.55</v>
      </c>
      <c r="GW711" s="626">
        <f t="shared" si="4339"/>
        <v>0.5</v>
      </c>
      <c r="GX711" s="626">
        <f t="shared" si="4339"/>
        <v>0.935</v>
      </c>
      <c r="GY711" s="626">
        <f t="shared" si="4339"/>
        <v>0.15</v>
      </c>
      <c r="GZ711" s="626">
        <f t="shared" si="4339"/>
        <v>1</v>
      </c>
      <c r="HA711" s="632">
        <f t="shared" si="4339"/>
        <v>0.047</v>
      </c>
      <c r="HB711" s="632">
        <f t="shared" si="4339"/>
        <v>0.45</v>
      </c>
      <c r="HC711" s="632">
        <f t="shared" si="4339"/>
        <v>0.45</v>
      </c>
      <c r="HD711" s="632">
        <f t="shared" si="4339"/>
        <v>0.45</v>
      </c>
      <c r="HE711" s="632">
        <f t="shared" si="4339"/>
        <v>0.5</v>
      </c>
      <c r="HF711" s="632">
        <f t="shared" si="4339"/>
        <v>0.065</v>
      </c>
      <c r="HG711" s="632">
        <f t="shared" si="4339"/>
        <v>0.85</v>
      </c>
      <c r="HH711" s="632">
        <f t="shared" si="4339"/>
        <v>0</v>
      </c>
      <c r="HI711" s="68">
        <f t="shared" si="4297"/>
        <v>0</v>
      </c>
      <c r="HJ711" s="68" t="e">
        <f t="shared" si="4328"/>
        <v>#VALUE!</v>
      </c>
      <c r="HK711" s="202">
        <f t="shared" si="4329"/>
        <v>0.85</v>
      </c>
      <c r="HL711" s="464">
        <f t="shared" si="4330"/>
        <v>550000</v>
      </c>
      <c r="HM711" s="464">
        <f t="shared" si="4331"/>
        <v>480000</v>
      </c>
      <c r="HN711" s="192" t="e">
        <f t="shared" si="4298"/>
        <v>#VALUE!</v>
      </c>
      <c r="HO711" s="192" t="e">
        <f>HN711*HK711*$HO$2/HL711*1000000</f>
        <v>#VALUE!</v>
      </c>
      <c r="HP711" s="192" t="e">
        <f>HN711*HK711*$HP$2/HM711*1000000</f>
        <v>#VALUE!</v>
      </c>
    </row>
    <row r="712" customFormat="1" spans="1:224">
      <c r="A712" s="381">
        <v>707</v>
      </c>
      <c r="B712" s="54">
        <f ca="1" t="shared" si="4332"/>
        <v>43646</v>
      </c>
      <c r="C712" s="57">
        <f t="shared" si="4333"/>
        <v>0.0416666666666667</v>
      </c>
      <c r="D712" s="68" t="str">
        <f ca="1" t="shared" si="4299"/>
        <v>白班</v>
      </c>
      <c r="E712" s="68" t="str">
        <f ca="1" t="shared" si="4300"/>
        <v>丁</v>
      </c>
      <c r="F712" s="68">
        <f ca="1">SUMPRODUCT((成本日报!$A$3:$A$95=计划!B712)*(成本日报!$B$3:$B$95=计划!$D712),成本日报!$C$3:$C$95)</f>
        <v>4</v>
      </c>
      <c r="G712" s="382">
        <f ca="1" t="shared" si="4334"/>
        <v>43646.416666665</v>
      </c>
      <c r="H712" s="382">
        <f ca="1" t="shared" si="4301"/>
        <v>43646.4236111094</v>
      </c>
      <c r="I712" s="382">
        <f ca="1" t="shared" si="4302"/>
        <v>43646.429166665</v>
      </c>
      <c r="J712" s="382">
        <f ca="1" t="shared" si="4303"/>
        <v>43646.4583333316</v>
      </c>
      <c r="K712" s="382">
        <f ca="1" t="shared" si="4304"/>
        <v>43646.5208333316</v>
      </c>
      <c r="L712" s="382">
        <f ca="1" t="shared" si="4305"/>
        <v>43646.541666665</v>
      </c>
      <c r="M712" s="398" t="str">
        <f>IF(_tag_month_day!A708="","",_tag_month_day!A708)</f>
        <v/>
      </c>
      <c r="N712" s="398" t="str">
        <f>IF(_tag_month_day!B708="","",_tag_month_day!B708)</f>
        <v/>
      </c>
      <c r="O712" s="399" t="e">
        <f t="shared" si="4306"/>
        <v>#VALUE!</v>
      </c>
      <c r="P712" s="398" t="str">
        <f>IF(_tag_month_day!C708="","",_tag_month_day!C708)</f>
        <v/>
      </c>
      <c r="Q712" s="398" t="str">
        <f>IF(_tag_month_day!D708="","",_tag_month_day!D708)</f>
        <v/>
      </c>
      <c r="R712" s="416">
        <f>IF(_tag_month_day!CB708="",R711,_tag_month_day!CB708/100)</f>
        <v>0.07</v>
      </c>
      <c r="S712" s="417" t="str">
        <f>IF(_tag_month_day!E708="","",_tag_month_day!E708)</f>
        <v/>
      </c>
      <c r="T712" s="417" t="str">
        <f>IF(_tag_month_day!F708="","",_tag_month_day!F708)</f>
        <v/>
      </c>
      <c r="U712" s="418" t="e">
        <f t="shared" si="4260"/>
        <v>#VALUE!</v>
      </c>
      <c r="V712" s="53" t="e">
        <f t="shared" si="4261"/>
        <v>#VALUE!</v>
      </c>
      <c r="W712" s="419" t="str">
        <f>IF(_jhy_month_day!A708="","",_jhy_month_day!A708)</f>
        <v/>
      </c>
      <c r="X712" s="420" t="str">
        <f>IF(_jhy_month_day!B708="","",_jhy_month_day!B708/100)</f>
        <v/>
      </c>
      <c r="Y712" s="420" t="str">
        <f>IF(_jhy_month_day!C708="","",_jhy_month_day!C708/100)</f>
        <v/>
      </c>
      <c r="Z712" s="439">
        <f t="shared" si="3963"/>
        <v>177</v>
      </c>
      <c r="AA712" s="440" t="str">
        <f>IF(_tag_month_day!G708="","",_tag_month_day!G708/100)</f>
        <v/>
      </c>
      <c r="AB712" s="440" t="str">
        <f>IF(_tag_month_day!H708="","",_tag_month_day!H708/100)</f>
        <v/>
      </c>
      <c r="AC712" s="193">
        <f t="shared" si="4307"/>
        <v>1.59963432013121</v>
      </c>
      <c r="AD712" s="441" t="str">
        <f t="shared" si="4308"/>
        <v/>
      </c>
      <c r="AE712" s="442" t="str">
        <f t="shared" si="4309"/>
        <v/>
      </c>
      <c r="AF712" s="443">
        <v>1</v>
      </c>
      <c r="AG712" s="68" t="str">
        <f>IF(_duihao_month_day!A708="","",_duihao_month_day!A708)</f>
        <v/>
      </c>
      <c r="AH712" s="463">
        <f>IF(_gyk_month_day!B708="",AH711,_gyk_month_day!B708)</f>
        <v>820</v>
      </c>
      <c r="AI712" s="464"/>
      <c r="AJ712" s="68" t="str">
        <f>IF(_tag_month_day!I708="","",_tag_month_day!I708)</f>
        <v/>
      </c>
      <c r="AK712" s="465" t="str">
        <f>IF(_tzyy_month_day!A708="","",_tzyy_month_day!A708)</f>
        <v/>
      </c>
      <c r="AL712" s="465" t="str">
        <f>IF(_tzyy_month_day!B708="","",_tzyy_month_day!B708)</f>
        <v/>
      </c>
      <c r="AM712" s="465" t="str">
        <f>IF(_tzyy_month_day!C708="","",_tzyy_month_day!C708)</f>
        <v/>
      </c>
      <c r="AN712" s="466" t="str">
        <f>IF(_tag_month_day!CG708="","",_tag_month_day!CG708)</f>
        <v/>
      </c>
      <c r="AO712" s="466" t="str">
        <f>IF(_tag_month_day!CH708="","",_tag_month_day!CH708)</f>
        <v/>
      </c>
      <c r="AP712" s="486" t="e">
        <f t="shared" si="4310"/>
        <v>#VALUE!</v>
      </c>
      <c r="AQ712" s="487" t="str">
        <f>IF(_tag_month_day!J708="","",_tag_month_day!J708/100)</f>
        <v/>
      </c>
      <c r="AR712" s="488">
        <f t="shared" si="4311"/>
        <v>1.3</v>
      </c>
      <c r="AS712" s="489" t="e">
        <f t="shared" si="4262"/>
        <v>#VALUE!</v>
      </c>
      <c r="AT712" s="489">
        <f t="shared" si="4312"/>
        <v>0</v>
      </c>
      <c r="AU712" s="490" t="str">
        <f>IF(_tag_month_day!K708="","",_tag_month_day!K708)</f>
        <v/>
      </c>
      <c r="AV712" s="491" t="str">
        <f>IF(_tag_month_day!L708="","",_tag_month_day!L708/100)</f>
        <v/>
      </c>
      <c r="AW712" s="420">
        <f t="shared" si="4234"/>
        <v>0</v>
      </c>
      <c r="AX712" s="420">
        <f t="shared" si="4313"/>
        <v>0</v>
      </c>
      <c r="AY712" s="420" t="str">
        <f>IF(_tag_month_day!M708="","",_tag_month_day!M708/100)</f>
        <v/>
      </c>
      <c r="AZ712" s="420" t="str">
        <f>IF(_tag_month_day!N708="","",_tag_month_day!N708/100)</f>
        <v/>
      </c>
      <c r="BA712" s="420" t="str">
        <f>IF(_tag_month_day!O708="","",_tag_month_day!O708/100)</f>
        <v/>
      </c>
      <c r="BB712" s="496" t="str">
        <f>IF(_tag_month_day!P708="","",_tag_month_day!P708/100)</f>
        <v/>
      </c>
      <c r="BC712" s="496">
        <f t="shared" si="4314"/>
        <v>0</v>
      </c>
      <c r="BD712" s="496" t="str">
        <f>IF(_tag_month_day!Q708="","",_tag_month_day!Q708/100)</f>
        <v/>
      </c>
      <c r="BE712" s="510" t="str">
        <f>IF(_tag_month_day!R708="","",_tag_month_day!R708/100)</f>
        <v/>
      </c>
      <c r="BF712" s="413" t="str">
        <f>IF(_tag_month_day!CC708="","",_tag_month_day!CC708/100)</f>
        <v/>
      </c>
      <c r="BG712" s="511" t="e">
        <f t="shared" si="4263"/>
        <v>#VALUE!</v>
      </c>
      <c r="BH712" s="198">
        <f t="shared" si="4264"/>
        <v>0</v>
      </c>
      <c r="BI712" s="512" t="e">
        <f>IF(CX712=0,BI711,(DK712*查询!$R$5+DL712*查询!$Q$5+DM712*查询!$N$5+DN712*查询!$O$5+DO712*查询!$P$5)*AF712/CX712)</f>
        <v>#VALUE!</v>
      </c>
      <c r="BJ712" s="512" t="e">
        <f>IF(CX712=0,BJ711,(DP712*查询!$S$5+DQ712*查询!$T$5+DR712*查询!$U$5)*AF712/CX712)</f>
        <v>#VALUE!</v>
      </c>
      <c r="BK712" s="512">
        <f t="shared" si="4315"/>
        <v>1</v>
      </c>
      <c r="BL712" s="513" t="str">
        <f>IF(_cfyc_month_day!A708="","",_cfyc_month_day!A708)</f>
        <v/>
      </c>
      <c r="BM712" s="513" t="str">
        <f>IF(_cfyc_month_day!B708="","",_cfyc_month_day!B708)</f>
        <v/>
      </c>
      <c r="BN712" s="513" t="str">
        <f>IF(_cfyc_month_day!C708="","",_cfyc_month_day!C708)</f>
        <v/>
      </c>
      <c r="BO712" s="522" t="str">
        <f>IF(_cfyc_month_day!D708="","",_cfyc_month_day!D708)</f>
        <v/>
      </c>
      <c r="BP712" s="522" t="str">
        <f>IF(_cfyc_month_day!E708="","",_cfyc_month_day!E708)</f>
        <v/>
      </c>
      <c r="BQ712" s="522" t="str">
        <f>IF(_cfyc_month_day!F708="","",_cfyc_month_day!F708)</f>
        <v/>
      </c>
      <c r="BR712" s="513" t="str">
        <f>IF(_tag_month_day!T708="","",_tag_month_day!T708)</f>
        <v/>
      </c>
      <c r="BS712" s="513" t="str">
        <f>IF(_tag_month_day!U708="","",_tag_month_day!U708)</f>
        <v/>
      </c>
      <c r="BT712" s="523" t="str">
        <f t="shared" si="4316"/>
        <v/>
      </c>
      <c r="BU712" s="223" t="str">
        <f>IF(_tag_month_day!V708="","",_tag_month_day!V708)</f>
        <v/>
      </c>
      <c r="BV712" s="206" t="str">
        <f>IF(_tag_month_day!W708="","",_tag_month_day!W708)</f>
        <v/>
      </c>
      <c r="BW712" s="540" t="str">
        <f>IF(_tag_month_day!X708="","",_tag_month_day!X708)</f>
        <v/>
      </c>
      <c r="BX712" s="540" t="str">
        <f>IF(_tag_month_day!Y708="","",_tag_month_day!Y708)</f>
        <v/>
      </c>
      <c r="BY712" s="541">
        <f ca="1" t="shared" si="4317"/>
        <v>43646.541666665</v>
      </c>
      <c r="BZ712" s="542"/>
      <c r="CA712" s="562" t="str">
        <f>IF(_jhy2_month_day!A708="","",_jhy2_month_day!A708)</f>
        <v/>
      </c>
      <c r="CB712" s="464" t="str">
        <f>IF(_jhy2_month_day!B708="","",_jhy2_month_day!B708)</f>
        <v/>
      </c>
      <c r="CC712" s="464" t="str">
        <f>IF(_jhy2_month_day!C708="","",_jhy2_month_day!C708)</f>
        <v/>
      </c>
      <c r="CD712" s="464" t="str">
        <f>IF(_jhy2_month_day!D708="","",_jhy2_month_day!D708)</f>
        <v/>
      </c>
      <c r="CE712" s="464" t="str">
        <f>IF(_jhy2_month_day!E708="","",_jhy2_month_day!E708)</f>
        <v/>
      </c>
      <c r="CF712" s="464" t="str">
        <f>IF(_jhy2_month_day!F708="","",_jhy2_month_day!F708)</f>
        <v/>
      </c>
      <c r="CG712" s="464" t="str">
        <f>IF(_jhy2_month_day!G708="","",_jhy2_month_day!G708)</f>
        <v/>
      </c>
      <c r="CH712" s="464" t="str">
        <f>IF(_jhy2_month_day!H708="","",_jhy2_month_day!H708)</f>
        <v/>
      </c>
      <c r="CI712" s="464" t="str">
        <f>IF(_jhy2_month_day!I708="","",_jhy2_month_day!I708)</f>
        <v/>
      </c>
      <c r="CJ712" s="464" t="str">
        <f>IF(_jhy2_month_day!J708="","",_jhy2_month_day!J708)</f>
        <v/>
      </c>
      <c r="CK712" s="464" t="str">
        <f>IF(_jhy2_month_day!K708="","",_jhy2_month_day!K708)</f>
        <v/>
      </c>
      <c r="CL712" s="562" t="str">
        <f>IF(_jhy2_month_day!L708="","",_jhy2_month_day!L708)</f>
        <v/>
      </c>
      <c r="CM712" s="562" t="str">
        <f>IF(_jhy2_month_day!M708="","",_jhy2_month_day!M708)</f>
        <v/>
      </c>
      <c r="CN712" s="562" t="str">
        <f>IF(_jhy2_month_day!N708="","",_jhy2_month_day!N708)</f>
        <v/>
      </c>
      <c r="CO712" s="562" t="str">
        <f>IF(_jhy2_month_day!O708="","",_jhy2_month_day!O708)</f>
        <v/>
      </c>
      <c r="CP712" s="562" t="str">
        <f>IF(_jhy2_month_day!P708="","",_jhy2_month_day!P708)</f>
        <v/>
      </c>
      <c r="CQ712" s="562" t="str">
        <f>IF(_jhy2_month_day!Q708="","",_jhy2_month_day!Q708)</f>
        <v/>
      </c>
      <c r="CR712" s="563" t="str">
        <f>IF(_jhy2_month_day!R708="","",_jhy2_month_day!R708)</f>
        <v/>
      </c>
      <c r="CS712" s="576" t="str">
        <f>IF(_jhy2_month_day!S708="","",_jhy2_month_day!S708)</f>
        <v/>
      </c>
      <c r="CT712" s="562" t="str">
        <f>IF(_jhy2_month_day!T708="","",_jhy2_month_day!T708)</f>
        <v/>
      </c>
      <c r="CU712" s="577" t="e">
        <f t="shared" si="4265"/>
        <v>#VALUE!</v>
      </c>
      <c r="CV712" s="198" t="e">
        <f t="shared" si="4266"/>
        <v>#VALUE!</v>
      </c>
      <c r="CW712" s="192" t="e">
        <f t="shared" si="4267"/>
        <v>#VALUE!</v>
      </c>
      <c r="CX712" s="192" t="e">
        <f t="shared" si="4268"/>
        <v>#VALUE!</v>
      </c>
      <c r="CY712" s="202" t="e">
        <f t="shared" si="4269"/>
        <v>#VALUE!</v>
      </c>
      <c r="CZ712" s="192" t="e">
        <f t="shared" ref="CZ712:DI712" si="4340">$AJ712*EF712</f>
        <v>#VALUE!</v>
      </c>
      <c r="DA712" s="192" t="e">
        <f t="shared" si="4340"/>
        <v>#VALUE!</v>
      </c>
      <c r="DB712" s="192" t="e">
        <f t="shared" si="4340"/>
        <v>#VALUE!</v>
      </c>
      <c r="DC712" s="192" t="e">
        <f t="shared" si="4340"/>
        <v>#VALUE!</v>
      </c>
      <c r="DD712" s="192" t="e">
        <f t="shared" si="4340"/>
        <v>#VALUE!</v>
      </c>
      <c r="DE712" s="192" t="e">
        <f t="shared" si="4340"/>
        <v>#VALUE!</v>
      </c>
      <c r="DF712" s="192" t="e">
        <f t="shared" si="4340"/>
        <v>#VALUE!</v>
      </c>
      <c r="DG712" s="192" t="e">
        <f t="shared" si="4340"/>
        <v>#VALUE!</v>
      </c>
      <c r="DH712" s="192" t="e">
        <f t="shared" si="4340"/>
        <v>#VALUE!</v>
      </c>
      <c r="DI712" s="192" t="e">
        <f t="shared" si="4340"/>
        <v>#VALUE!</v>
      </c>
      <c r="DJ712" s="192" t="e">
        <f t="shared" si="4271"/>
        <v>#VALUE!</v>
      </c>
      <c r="DK712" s="192" t="e">
        <f t="shared" si="4272"/>
        <v>#VALUE!</v>
      </c>
      <c r="DL712" s="192" t="e">
        <f t="shared" si="4273"/>
        <v>#VALUE!</v>
      </c>
      <c r="DM712" s="192" t="e">
        <f t="shared" si="4274"/>
        <v>#VALUE!</v>
      </c>
      <c r="DN712" s="192" t="e">
        <f t="shared" si="4275"/>
        <v>#VALUE!</v>
      </c>
      <c r="DO712" s="192" t="e">
        <f t="shared" si="4276"/>
        <v>#VALUE!</v>
      </c>
      <c r="DP712" s="192" t="e">
        <f t="shared" si="4277"/>
        <v>#VALUE!</v>
      </c>
      <c r="DQ712" s="192" t="e">
        <f t="shared" si="4278"/>
        <v>#VALUE!</v>
      </c>
      <c r="DR712" s="192" t="e">
        <f t="shared" si="4279"/>
        <v>#VALUE!</v>
      </c>
      <c r="DS712" s="192" t="e">
        <f t="shared" si="4280"/>
        <v>#VALUE!</v>
      </c>
      <c r="DT712" s="192" t="e">
        <f t="shared" si="4281"/>
        <v>#VALUE!</v>
      </c>
      <c r="DU712" s="192" t="e">
        <f t="shared" si="4282"/>
        <v>#VALUE!</v>
      </c>
      <c r="DV712" s="198" t="e">
        <f t="shared" si="4283"/>
        <v>#VALUE!</v>
      </c>
      <c r="DW712" s="198" t="e">
        <f t="shared" si="4284"/>
        <v>#DIV/0!</v>
      </c>
      <c r="DX712" s="198" t="e">
        <f t="shared" si="4285"/>
        <v>#DIV/0!</v>
      </c>
      <c r="DY712" s="198" t="e">
        <f t="shared" si="4286"/>
        <v>#VALUE!</v>
      </c>
      <c r="DZ712" s="198" t="e">
        <f t="shared" si="4287"/>
        <v>#VALUE!</v>
      </c>
      <c r="EA712" s="198" t="e">
        <f t="shared" si="4288"/>
        <v>#VALUE!</v>
      </c>
      <c r="EB712" s="198" t="e">
        <f t="shared" si="4289"/>
        <v>#VALUE!</v>
      </c>
      <c r="EC712" s="198" t="e">
        <f t="shared" si="4290"/>
        <v>#DIV/0!</v>
      </c>
      <c r="ED712" s="198" t="e">
        <f t="shared" si="4291"/>
        <v>#VALUE!</v>
      </c>
      <c r="EE712" s="198" t="e">
        <f t="shared" si="4292"/>
        <v>#VALUE!</v>
      </c>
      <c r="EF712" s="198" t="e">
        <f t="shared" ref="EF712:EO712" si="4341">DV712/SUM($DV712:$EE712)</f>
        <v>#VALUE!</v>
      </c>
      <c r="EG712" s="198" t="e">
        <f t="shared" si="4341"/>
        <v>#DIV/0!</v>
      </c>
      <c r="EH712" s="198" t="e">
        <f t="shared" si="4341"/>
        <v>#DIV/0!</v>
      </c>
      <c r="EI712" s="198" t="e">
        <f t="shared" si="4341"/>
        <v>#VALUE!</v>
      </c>
      <c r="EJ712" s="198" t="e">
        <f t="shared" si="4341"/>
        <v>#VALUE!</v>
      </c>
      <c r="EK712" s="198" t="e">
        <f t="shared" si="4341"/>
        <v>#VALUE!</v>
      </c>
      <c r="EL712" s="198" t="e">
        <f t="shared" si="4341"/>
        <v>#VALUE!</v>
      </c>
      <c r="EM712" s="198" t="e">
        <f t="shared" si="4341"/>
        <v>#DIV/0!</v>
      </c>
      <c r="EN712" s="198" t="e">
        <f t="shared" si="4341"/>
        <v>#VALUE!</v>
      </c>
      <c r="EO712" s="198" t="e">
        <f t="shared" si="4341"/>
        <v>#VALUE!</v>
      </c>
      <c r="EP712" s="511">
        <f t="shared" ref="EP712:EW712" si="4342">EP711</f>
        <v>0.08</v>
      </c>
      <c r="EQ712" s="511">
        <f t="shared" si="4342"/>
        <v>0.015</v>
      </c>
      <c r="ER712" s="511">
        <f t="shared" si="4342"/>
        <v>0.015</v>
      </c>
      <c r="ES712" s="511">
        <f t="shared" si="4342"/>
        <v>0.015</v>
      </c>
      <c r="ET712" s="511">
        <f t="shared" si="4342"/>
        <v>0.015</v>
      </c>
      <c r="EU712" s="511">
        <f t="shared" si="4342"/>
        <v>0.09</v>
      </c>
      <c r="EV712" s="511">
        <f t="shared" si="4342"/>
        <v>0.09</v>
      </c>
      <c r="EW712" s="511">
        <f t="shared" si="4342"/>
        <v>0.09</v>
      </c>
      <c r="EX712" s="420" t="str">
        <f>IF(_tag_month_day!AS708="","",_tag_month_day!AS708/100)</f>
        <v/>
      </c>
      <c r="EY712" s="420" t="str">
        <f>IF(_tag_month_day!AT708="","",_tag_month_day!AT708/100)</f>
        <v/>
      </c>
      <c r="EZ712" s="420" t="str">
        <f>IF(_tag_month_day!AU708="","",_tag_month_day!AU708/100)</f>
        <v/>
      </c>
      <c r="FA712" s="420" t="str">
        <f>IF(_tag_month_day!AV708="","",_tag_month_day!AV708/100)</f>
        <v/>
      </c>
      <c r="FB712" s="420" t="str">
        <f>IF(_tag_month_day!AW708="","",_tag_month_day!AW708/100)</f>
        <v/>
      </c>
      <c r="FC712" s="420" t="str">
        <f>IF(_tag_month_day!AX708="","",_tag_month_day!AX708/100)</f>
        <v/>
      </c>
      <c r="FD712" s="510">
        <f t="shared" si="4321"/>
        <v>0.33</v>
      </c>
      <c r="FE712" s="510">
        <f t="shared" si="4322"/>
        <v>0.19</v>
      </c>
      <c r="FF712" s="510">
        <f t="shared" si="4323"/>
        <v>0.003</v>
      </c>
      <c r="FG712" s="510">
        <f t="shared" si="4324"/>
        <v>0</v>
      </c>
      <c r="FH712" s="603">
        <f t="shared" si="4325"/>
        <v>0.0001</v>
      </c>
      <c r="FI712" s="510">
        <f t="shared" ref="FI712:FR712" si="4343">FI711</f>
        <v>0.41</v>
      </c>
      <c r="FJ712" s="510">
        <f t="shared" si="4343"/>
        <v>0.11</v>
      </c>
      <c r="FK712" s="510">
        <f t="shared" si="4343"/>
        <v>0.015</v>
      </c>
      <c r="FL712" s="510">
        <f t="shared" si="4343"/>
        <v>0</v>
      </c>
      <c r="FM712" s="603">
        <f t="shared" si="4343"/>
        <v>0.0001</v>
      </c>
      <c r="FN712" s="510" t="str">
        <f>IF(_tag_month_day!AY708="","",_tag_month_day!AY708/100)</f>
        <v/>
      </c>
      <c r="FO712" s="510" t="str">
        <f>IF(_tag_month_day!AZ708="","",_tag_month_day!AZ708/100)</f>
        <v/>
      </c>
      <c r="FP712" s="510" t="str">
        <f>IF(_tag_month_day!BA708="","",_tag_month_day!BA708/100)</f>
        <v/>
      </c>
      <c r="FQ712" s="510" t="str">
        <f>IF(_tag_month_day!BB708="","",_tag_month_day!BB708/100)</f>
        <v/>
      </c>
      <c r="FR712" s="603" t="str">
        <f>IF(_tag_month_day!BC708="","",_tag_month_day!BC708/100)</f>
        <v/>
      </c>
      <c r="FS712" s="510" t="str">
        <f>IF(_tag_month_day!BD708="","",_tag_month_day!BD708/100)</f>
        <v/>
      </c>
      <c r="FT712" s="510" t="str">
        <f>IF(_tag_month_day!BE708="","",_tag_month_day!BE708/100)</f>
        <v/>
      </c>
      <c r="FU712" s="510" t="str">
        <f>IF(_tag_month_day!BF708="","",_tag_month_day!BF708/100)</f>
        <v/>
      </c>
      <c r="FV712" s="510" t="str">
        <f>IF(_tag_month_day!BG708="","",_tag_month_day!BG708/100)</f>
        <v/>
      </c>
      <c r="FW712" s="603" t="str">
        <f>IF(_tag_month_day!BH708="","",_tag_month_day!BH708/100)</f>
        <v/>
      </c>
      <c r="FX712" s="510" t="str">
        <f>IF(_tag_month_day!BI708="","",_tag_month_day!BI708/100)</f>
        <v/>
      </c>
      <c r="FY712" s="510" t="str">
        <f>IF(_tag_month_day!BJ708="","",_tag_month_day!BJ708/100)</f>
        <v/>
      </c>
      <c r="FZ712" s="605" t="str">
        <f>IF(_tag_month_day!BK708="","",_tag_month_day!BK708/100)</f>
        <v/>
      </c>
      <c r="GA712" s="510" t="str">
        <f>IF(_tag_month_day!BL708="","",_tag_month_day!BL708/100)</f>
        <v/>
      </c>
      <c r="GB712" s="603" t="str">
        <f>IF(_tag_month_day!BM708="","",_tag_month_day!BM708/100)</f>
        <v/>
      </c>
      <c r="GC712" s="420" t="str">
        <f>IF(_tag_month_day!BN708="","",_tag_month_day!BN708/100)</f>
        <v/>
      </c>
      <c r="GD712" s="420" t="str">
        <f>IF(_tag_month_day!BO708="","",_tag_month_day!BO708/100)</f>
        <v/>
      </c>
      <c r="GE712" s="420" t="str">
        <f>IF(_tag_month_day!BP708="","",_tag_month_day!BP708/100)</f>
        <v/>
      </c>
      <c r="GF712" s="420" t="str">
        <f>IF(_tag_month_day!BQ708="","",_tag_month_day!BQ708/100)</f>
        <v/>
      </c>
      <c r="GG712" s="420" t="str">
        <f>IF(_tag_month_day!BR708="","",_tag_month_day!BR708/100)</f>
        <v/>
      </c>
      <c r="GH712" s="420" t="str">
        <f>IF(_tag_month_day!BS708="","",_tag_month_day!BS708/100)</f>
        <v/>
      </c>
      <c r="GI712" s="603" t="str">
        <f>IF(_tag_month_day!BT708="","",_tag_month_day!BT708/100)</f>
        <v/>
      </c>
      <c r="GJ712" s="612" t="str">
        <f>IF(_tag_month_day!BU708="","",_tag_month_day!BU708/100)</f>
        <v/>
      </c>
      <c r="GK712" s="620" t="str">
        <f>IF(_tag_month_day!BV708="",IF(_rlcf_month_day!A$2="","",_rlcf_month_day!A$2/100),_tag_month_day!BV708/100)</f>
        <v/>
      </c>
      <c r="GL712" s="620" t="str">
        <f>IF(_tag_month_day!BW708="",IF(_rlcf_month_day!B$2="","",_rlcf_month_day!B$2/100),_tag_month_day!BW708/100)</f>
        <v/>
      </c>
      <c r="GM712" s="621" t="str">
        <f>IF(_tag_month_day!BX708="",IF(_rlcf_month_day!C$2="","",_rlcf_month_day!C$2/100),_tag_month_day!BX708/100)</f>
        <v/>
      </c>
      <c r="GN712" s="620" t="str">
        <f>IF(_tag_month_day!BV708="",IF(_rlcf_month_day!A$2="","",_rlcf_month_day!A$2/100),_tag_month_day!BV708/100)</f>
        <v/>
      </c>
      <c r="GO712" s="620" t="str">
        <f>IF(_tag_month_day!BW708="",IF(_rlcf_month_day!B$2="","",_rlcf_month_day!B$2/100),_tag_month_day!BW708/100)</f>
        <v/>
      </c>
      <c r="GP712" s="620" t="str">
        <f>IF(_tag_month_day!CD708="",IF(_rlcf_month_day!E$2="","",_rlcf_month_day!E$2/100),_tag_month_day!CD708/100)</f>
        <v/>
      </c>
      <c r="GQ712" s="620" t="str">
        <f>IF(_tag_month_day!CE708="",IF(_rlcf_month_day!F$2="","",_rlcf_month_day!F$2/100),_tag_month_day!CE708/100)</f>
        <v/>
      </c>
      <c r="GR712" s="621" t="str">
        <f>IF(_tag_month_day!CF708="",IF(_rlcf_month_day!G$2="","",_rlcf_month_day!G$2/100),_tag_month_day!CF708/100)</f>
        <v/>
      </c>
      <c r="GS712" s="626">
        <f t="shared" ref="GS712:HH712" si="4344">GS711</f>
        <v>0.953</v>
      </c>
      <c r="GT712" s="626">
        <f t="shared" si="4344"/>
        <v>0.55</v>
      </c>
      <c r="GU712" s="626">
        <f t="shared" si="4344"/>
        <v>0.55</v>
      </c>
      <c r="GV712" s="626">
        <f t="shared" si="4344"/>
        <v>0.55</v>
      </c>
      <c r="GW712" s="626">
        <f t="shared" si="4344"/>
        <v>0.5</v>
      </c>
      <c r="GX712" s="626">
        <f t="shared" si="4344"/>
        <v>0.935</v>
      </c>
      <c r="GY712" s="626">
        <f t="shared" si="4344"/>
        <v>0.15</v>
      </c>
      <c r="GZ712" s="626">
        <f t="shared" si="4344"/>
        <v>1</v>
      </c>
      <c r="HA712" s="632">
        <f t="shared" si="4344"/>
        <v>0.047</v>
      </c>
      <c r="HB712" s="632">
        <f t="shared" si="4344"/>
        <v>0.45</v>
      </c>
      <c r="HC712" s="632">
        <f t="shared" si="4344"/>
        <v>0.45</v>
      </c>
      <c r="HD712" s="632">
        <f t="shared" si="4344"/>
        <v>0.45</v>
      </c>
      <c r="HE712" s="632">
        <f t="shared" si="4344"/>
        <v>0.5</v>
      </c>
      <c r="HF712" s="632">
        <f t="shared" si="4344"/>
        <v>0.065</v>
      </c>
      <c r="HG712" s="632">
        <f t="shared" si="4344"/>
        <v>0.85</v>
      </c>
      <c r="HH712" s="632">
        <f t="shared" si="4344"/>
        <v>0</v>
      </c>
      <c r="HI712" s="68">
        <f t="shared" si="4297"/>
        <v>0</v>
      </c>
      <c r="HJ712" s="68" t="e">
        <f t="shared" si="4328"/>
        <v>#VALUE!</v>
      </c>
      <c r="HK712" s="202">
        <f t="shared" si="4329"/>
        <v>0.85</v>
      </c>
      <c r="HL712" s="464">
        <f t="shared" si="4330"/>
        <v>550000</v>
      </c>
      <c r="HM712" s="464">
        <f t="shared" si="4331"/>
        <v>480000</v>
      </c>
      <c r="HN712" s="192" t="e">
        <f t="shared" si="4298"/>
        <v>#VALUE!</v>
      </c>
      <c r="HO712" s="192" t="e">
        <f>HN712*HK712*$HO$2/HL712*1000000</f>
        <v>#VALUE!</v>
      </c>
      <c r="HP712" s="192" t="e">
        <f>HN712*HK712*$HP$2/HM712*1000000</f>
        <v>#VALUE!</v>
      </c>
    </row>
    <row r="713" customFormat="1" spans="1:224">
      <c r="A713" s="381">
        <v>708</v>
      </c>
      <c r="B713" s="54">
        <f ca="1" t="shared" si="4332"/>
        <v>43646</v>
      </c>
      <c r="C713" s="57">
        <f t="shared" si="4333"/>
        <v>0.0416666666666667</v>
      </c>
      <c r="D713" s="68" t="str">
        <f ca="1" t="shared" si="4299"/>
        <v>白班</v>
      </c>
      <c r="E713" s="68" t="str">
        <f ca="1" t="shared" si="4300"/>
        <v>丁</v>
      </c>
      <c r="F713" s="68">
        <f ca="1">SUMPRODUCT((成本日报!$A$3:$A$95=计划!B713)*(成本日报!$B$3:$B$95=计划!$D713),成本日报!$C$3:$C$95)</f>
        <v>4</v>
      </c>
      <c r="G713" s="382">
        <f ca="1" t="shared" si="4334"/>
        <v>43646.4583333316</v>
      </c>
      <c r="H713" s="382">
        <f ca="1" t="shared" si="4301"/>
        <v>43646.4652777761</v>
      </c>
      <c r="I713" s="382">
        <f ca="1" t="shared" si="4302"/>
        <v>43646.4708333316</v>
      </c>
      <c r="J713" s="382">
        <f ca="1" t="shared" si="4303"/>
        <v>43646.4999999983</v>
      </c>
      <c r="K713" s="382">
        <f ca="1" t="shared" si="4304"/>
        <v>43646.5624999983</v>
      </c>
      <c r="L713" s="382">
        <f ca="1" t="shared" si="4305"/>
        <v>43646.5833333316</v>
      </c>
      <c r="M713" s="398" t="str">
        <f>IF(_tag_month_day!A709="","",_tag_month_day!A709)</f>
        <v/>
      </c>
      <c r="N713" s="398" t="str">
        <f>IF(_tag_month_day!B709="","",_tag_month_day!B709)</f>
        <v/>
      </c>
      <c r="O713" s="399" t="e">
        <f t="shared" si="4306"/>
        <v>#VALUE!</v>
      </c>
      <c r="P713" s="398" t="str">
        <f>IF(_tag_month_day!C709="","",_tag_month_day!C709)</f>
        <v/>
      </c>
      <c r="Q713" s="398" t="str">
        <f>IF(_tag_month_day!D709="","",_tag_month_day!D709)</f>
        <v/>
      </c>
      <c r="R713" s="416">
        <f>IF(_tag_month_day!CB709="",R712,_tag_month_day!CB709/100)</f>
        <v>0.07</v>
      </c>
      <c r="S713" s="417" t="str">
        <f>IF(_tag_month_day!E709="","",_tag_month_day!E709)</f>
        <v/>
      </c>
      <c r="T713" s="417" t="str">
        <f>IF(_tag_month_day!F709="","",_tag_month_day!F709)</f>
        <v/>
      </c>
      <c r="U713" s="418" t="e">
        <f t="shared" si="4260"/>
        <v>#VALUE!</v>
      </c>
      <c r="V713" s="53" t="e">
        <f t="shared" si="4261"/>
        <v>#VALUE!</v>
      </c>
      <c r="W713" s="419" t="str">
        <f>IF(_jhy_month_day!A709="","",_jhy_month_day!A709)</f>
        <v/>
      </c>
      <c r="X713" s="420" t="str">
        <f>IF(_jhy_month_day!B709="","",_jhy_month_day!B709/100)</f>
        <v/>
      </c>
      <c r="Y713" s="420" t="str">
        <f>IF(_jhy_month_day!C709="","",_jhy_month_day!C709/100)</f>
        <v/>
      </c>
      <c r="Z713" s="439">
        <f t="shared" si="3963"/>
        <v>177</v>
      </c>
      <c r="AA713" s="440" t="str">
        <f>IF(_tag_month_day!G709="","",_tag_month_day!G709/100)</f>
        <v/>
      </c>
      <c r="AB713" s="440" t="str">
        <f>IF(_tag_month_day!H709="","",_tag_month_day!H709/100)</f>
        <v/>
      </c>
      <c r="AC713" s="193">
        <f t="shared" si="4307"/>
        <v>1.59963432013121</v>
      </c>
      <c r="AD713" s="441" t="str">
        <f t="shared" si="4308"/>
        <v/>
      </c>
      <c r="AE713" s="442" t="str">
        <f t="shared" si="4309"/>
        <v/>
      </c>
      <c r="AF713" s="443">
        <v>1</v>
      </c>
      <c r="AG713" s="68" t="str">
        <f>IF(_duihao_month_day!A709="","",_duihao_month_day!A709)</f>
        <v/>
      </c>
      <c r="AH713" s="463">
        <f>IF(_gyk_month_day!B709="",AH712,_gyk_month_day!B709)</f>
        <v>820</v>
      </c>
      <c r="AI713" s="464"/>
      <c r="AJ713" s="68" t="str">
        <f>IF(_tag_month_day!I709="","",_tag_month_day!I709)</f>
        <v/>
      </c>
      <c r="AK713" s="465" t="str">
        <f>IF(_tzyy_month_day!A709="","",_tzyy_month_day!A709)</f>
        <v/>
      </c>
      <c r="AL713" s="465" t="str">
        <f>IF(_tzyy_month_day!B709="","",_tzyy_month_day!B709)</f>
        <v/>
      </c>
      <c r="AM713" s="465" t="str">
        <f>IF(_tzyy_month_day!C709="","",_tzyy_month_day!C709)</f>
        <v/>
      </c>
      <c r="AN713" s="466" t="str">
        <f>IF(_tag_month_day!CG709="","",_tag_month_day!CG709)</f>
        <v/>
      </c>
      <c r="AO713" s="466" t="str">
        <f>IF(_tag_month_day!CH709="","",_tag_month_day!CH709)</f>
        <v/>
      </c>
      <c r="AP713" s="486" t="e">
        <f t="shared" si="4310"/>
        <v>#VALUE!</v>
      </c>
      <c r="AQ713" s="487" t="str">
        <f>IF(_tag_month_day!J709="","",_tag_month_day!J709/100)</f>
        <v/>
      </c>
      <c r="AR713" s="488">
        <f t="shared" si="4311"/>
        <v>1.3</v>
      </c>
      <c r="AS713" s="489" t="e">
        <f t="shared" si="4262"/>
        <v>#VALUE!</v>
      </c>
      <c r="AT713" s="489">
        <f t="shared" si="4312"/>
        <v>0</v>
      </c>
      <c r="AU713" s="490" t="str">
        <f>IF(_tag_month_day!K709="","",_tag_month_day!K709)</f>
        <v/>
      </c>
      <c r="AV713" s="491" t="str">
        <f>IF(_tag_month_day!L709="","",_tag_month_day!L709/100)</f>
        <v/>
      </c>
      <c r="AW713" s="420">
        <f t="shared" si="4234"/>
        <v>0</v>
      </c>
      <c r="AX713" s="420">
        <f t="shared" si="4313"/>
        <v>0</v>
      </c>
      <c r="AY713" s="420" t="str">
        <f>IF(_tag_month_day!M709="","",_tag_month_day!M709/100)</f>
        <v/>
      </c>
      <c r="AZ713" s="420" t="str">
        <f>IF(_tag_month_day!N709="","",_tag_month_day!N709/100)</f>
        <v/>
      </c>
      <c r="BA713" s="420" t="str">
        <f>IF(_tag_month_day!O709="","",_tag_month_day!O709/100)</f>
        <v/>
      </c>
      <c r="BB713" s="496" t="str">
        <f>IF(_tag_month_day!P709="","",_tag_month_day!P709/100)</f>
        <v/>
      </c>
      <c r="BC713" s="496">
        <f t="shared" si="4314"/>
        <v>0</v>
      </c>
      <c r="BD713" s="496" t="str">
        <f>IF(_tag_month_day!Q709="","",_tag_month_day!Q709/100)</f>
        <v/>
      </c>
      <c r="BE713" s="510" t="str">
        <f>IF(_tag_month_day!R709="","",_tag_month_day!R709/100)</f>
        <v/>
      </c>
      <c r="BF713" s="413" t="str">
        <f>IF(_tag_month_day!CC709="","",_tag_month_day!CC709/100)</f>
        <v/>
      </c>
      <c r="BG713" s="511" t="e">
        <f t="shared" si="4263"/>
        <v>#VALUE!</v>
      </c>
      <c r="BH713" s="198">
        <f t="shared" si="4264"/>
        <v>0</v>
      </c>
      <c r="BI713" s="512" t="e">
        <f>IF(CX713=0,BI712,(DK713*查询!$R$5+DL713*查询!$Q$5+DM713*查询!$N$5+DN713*查询!$O$5+DO713*查询!$P$5)*AF713/CX713)</f>
        <v>#VALUE!</v>
      </c>
      <c r="BJ713" s="512" t="e">
        <f>IF(CX713=0,BJ712,(DP713*查询!$S$5+DQ713*查询!$T$5+DR713*查询!$U$5)*AF713/CX713)</f>
        <v>#VALUE!</v>
      </c>
      <c r="BK713" s="512">
        <f t="shared" si="4315"/>
        <v>1</v>
      </c>
      <c r="BL713" s="513" t="str">
        <f>IF(_cfyc_month_day!A709="","",_cfyc_month_day!A709)</f>
        <v/>
      </c>
      <c r="BM713" s="513" t="str">
        <f>IF(_cfyc_month_day!B709="","",_cfyc_month_day!B709)</f>
        <v/>
      </c>
      <c r="BN713" s="513" t="str">
        <f>IF(_cfyc_month_day!C709="","",_cfyc_month_day!C709)</f>
        <v/>
      </c>
      <c r="BO713" s="522" t="str">
        <f>IF(_cfyc_month_day!D709="","",_cfyc_month_day!D709)</f>
        <v/>
      </c>
      <c r="BP713" s="522" t="str">
        <f>IF(_cfyc_month_day!E709="","",_cfyc_month_day!E709)</f>
        <v/>
      </c>
      <c r="BQ713" s="522" t="str">
        <f>IF(_cfyc_month_day!F709="","",_cfyc_month_day!F709)</f>
        <v/>
      </c>
      <c r="BR713" s="513" t="str">
        <f>IF(_tag_month_day!T709="","",_tag_month_day!T709)</f>
        <v/>
      </c>
      <c r="BS713" s="513" t="str">
        <f>IF(_tag_month_day!U709="","",_tag_month_day!U709)</f>
        <v/>
      </c>
      <c r="BT713" s="523" t="str">
        <f t="shared" si="4316"/>
        <v/>
      </c>
      <c r="BU713" s="223" t="str">
        <f>IF(_tag_month_day!V709="","",_tag_month_day!V709)</f>
        <v/>
      </c>
      <c r="BV713" s="206" t="str">
        <f>IF(_tag_month_day!W709="","",_tag_month_day!W709)</f>
        <v/>
      </c>
      <c r="BW713" s="540" t="str">
        <f>IF(_tag_month_day!X709="","",_tag_month_day!X709)</f>
        <v/>
      </c>
      <c r="BX713" s="540" t="str">
        <f>IF(_tag_month_day!Y709="","",_tag_month_day!Y709)</f>
        <v/>
      </c>
      <c r="BY713" s="541">
        <f ca="1" t="shared" si="4317"/>
        <v>43646.5833333316</v>
      </c>
      <c r="BZ713" s="542"/>
      <c r="CA713" s="562" t="str">
        <f>IF(_jhy2_month_day!A709="","",_jhy2_month_day!A709)</f>
        <v/>
      </c>
      <c r="CB713" s="464" t="str">
        <f>IF(_jhy2_month_day!B709="","",_jhy2_month_day!B709)</f>
        <v/>
      </c>
      <c r="CC713" s="464" t="str">
        <f>IF(_jhy2_month_day!C709="","",_jhy2_month_day!C709)</f>
        <v/>
      </c>
      <c r="CD713" s="464" t="str">
        <f>IF(_jhy2_month_day!D709="","",_jhy2_month_day!D709)</f>
        <v/>
      </c>
      <c r="CE713" s="464" t="str">
        <f>IF(_jhy2_month_day!E709="","",_jhy2_month_day!E709)</f>
        <v/>
      </c>
      <c r="CF713" s="464" t="str">
        <f>IF(_jhy2_month_day!F709="","",_jhy2_month_day!F709)</f>
        <v/>
      </c>
      <c r="CG713" s="464" t="str">
        <f>IF(_jhy2_month_day!G709="","",_jhy2_month_day!G709)</f>
        <v/>
      </c>
      <c r="CH713" s="464" t="str">
        <f>IF(_jhy2_month_day!H709="","",_jhy2_month_day!H709)</f>
        <v/>
      </c>
      <c r="CI713" s="464" t="str">
        <f>IF(_jhy2_month_day!I709="","",_jhy2_month_day!I709)</f>
        <v/>
      </c>
      <c r="CJ713" s="464" t="str">
        <f>IF(_jhy2_month_day!J709="","",_jhy2_month_day!J709)</f>
        <v/>
      </c>
      <c r="CK713" s="464" t="str">
        <f>IF(_jhy2_month_day!K709="","",_jhy2_month_day!K709)</f>
        <v/>
      </c>
      <c r="CL713" s="562" t="str">
        <f>IF(_jhy2_month_day!L709="","",_jhy2_month_day!L709)</f>
        <v/>
      </c>
      <c r="CM713" s="562" t="str">
        <f>IF(_jhy2_month_day!M709="","",_jhy2_month_day!M709)</f>
        <v/>
      </c>
      <c r="CN713" s="562" t="str">
        <f>IF(_jhy2_month_day!N709="","",_jhy2_month_day!N709)</f>
        <v/>
      </c>
      <c r="CO713" s="562" t="str">
        <f>IF(_jhy2_month_day!O709="","",_jhy2_month_day!O709)</f>
        <v/>
      </c>
      <c r="CP713" s="562" t="str">
        <f>IF(_jhy2_month_day!P709="","",_jhy2_month_day!P709)</f>
        <v/>
      </c>
      <c r="CQ713" s="562" t="str">
        <f>IF(_jhy2_month_day!Q709="","",_jhy2_month_day!Q709)</f>
        <v/>
      </c>
      <c r="CR713" s="563" t="str">
        <f>IF(_jhy2_month_day!R709="","",_jhy2_month_day!R709)</f>
        <v/>
      </c>
      <c r="CS713" s="576" t="str">
        <f>IF(_jhy2_month_day!S709="","",_jhy2_month_day!S709)</f>
        <v/>
      </c>
      <c r="CT713" s="562" t="str">
        <f>IF(_jhy2_month_day!T709="","",_jhy2_month_day!T709)</f>
        <v/>
      </c>
      <c r="CU713" s="577" t="e">
        <f t="shared" si="4265"/>
        <v>#VALUE!</v>
      </c>
      <c r="CV713" s="198" t="e">
        <f t="shared" si="4266"/>
        <v>#VALUE!</v>
      </c>
      <c r="CW713" s="192" t="e">
        <f t="shared" si="4267"/>
        <v>#VALUE!</v>
      </c>
      <c r="CX713" s="192" t="e">
        <f t="shared" si="4268"/>
        <v>#VALUE!</v>
      </c>
      <c r="CY713" s="202" t="e">
        <f t="shared" si="4269"/>
        <v>#VALUE!</v>
      </c>
      <c r="CZ713" s="192" t="e">
        <f t="shared" ref="CZ713:DI713" si="4345">$AJ713*EF713</f>
        <v>#VALUE!</v>
      </c>
      <c r="DA713" s="192" t="e">
        <f t="shared" si="4345"/>
        <v>#VALUE!</v>
      </c>
      <c r="DB713" s="192" t="e">
        <f t="shared" si="4345"/>
        <v>#VALUE!</v>
      </c>
      <c r="DC713" s="192" t="e">
        <f t="shared" si="4345"/>
        <v>#VALUE!</v>
      </c>
      <c r="DD713" s="192" t="e">
        <f t="shared" si="4345"/>
        <v>#VALUE!</v>
      </c>
      <c r="DE713" s="192" t="e">
        <f t="shared" si="4345"/>
        <v>#VALUE!</v>
      </c>
      <c r="DF713" s="192" t="e">
        <f t="shared" si="4345"/>
        <v>#VALUE!</v>
      </c>
      <c r="DG713" s="192" t="e">
        <f t="shared" si="4345"/>
        <v>#VALUE!</v>
      </c>
      <c r="DH713" s="192" t="e">
        <f t="shared" si="4345"/>
        <v>#VALUE!</v>
      </c>
      <c r="DI713" s="192" t="e">
        <f t="shared" si="4345"/>
        <v>#VALUE!</v>
      </c>
      <c r="DJ713" s="192" t="e">
        <f t="shared" si="4271"/>
        <v>#VALUE!</v>
      </c>
      <c r="DK713" s="192" t="e">
        <f t="shared" si="4272"/>
        <v>#VALUE!</v>
      </c>
      <c r="DL713" s="192" t="e">
        <f t="shared" si="4273"/>
        <v>#VALUE!</v>
      </c>
      <c r="DM713" s="192" t="e">
        <f t="shared" si="4274"/>
        <v>#VALUE!</v>
      </c>
      <c r="DN713" s="192" t="e">
        <f t="shared" si="4275"/>
        <v>#VALUE!</v>
      </c>
      <c r="DO713" s="192" t="e">
        <f t="shared" si="4276"/>
        <v>#VALUE!</v>
      </c>
      <c r="DP713" s="192" t="e">
        <f t="shared" si="4277"/>
        <v>#VALUE!</v>
      </c>
      <c r="DQ713" s="192" t="e">
        <f t="shared" si="4278"/>
        <v>#VALUE!</v>
      </c>
      <c r="DR713" s="192" t="e">
        <f t="shared" si="4279"/>
        <v>#VALUE!</v>
      </c>
      <c r="DS713" s="192" t="e">
        <f t="shared" si="4280"/>
        <v>#VALUE!</v>
      </c>
      <c r="DT713" s="192" t="e">
        <f t="shared" si="4281"/>
        <v>#VALUE!</v>
      </c>
      <c r="DU713" s="192" t="e">
        <f t="shared" si="4282"/>
        <v>#VALUE!</v>
      </c>
      <c r="DV713" s="198" t="e">
        <f t="shared" si="4283"/>
        <v>#VALUE!</v>
      </c>
      <c r="DW713" s="198" t="e">
        <f t="shared" si="4284"/>
        <v>#DIV/0!</v>
      </c>
      <c r="DX713" s="198" t="e">
        <f t="shared" si="4285"/>
        <v>#DIV/0!</v>
      </c>
      <c r="DY713" s="198" t="e">
        <f t="shared" si="4286"/>
        <v>#VALUE!</v>
      </c>
      <c r="DZ713" s="198" t="e">
        <f t="shared" si="4287"/>
        <v>#VALUE!</v>
      </c>
      <c r="EA713" s="198" t="e">
        <f t="shared" si="4288"/>
        <v>#VALUE!</v>
      </c>
      <c r="EB713" s="198" t="e">
        <f t="shared" si="4289"/>
        <v>#VALUE!</v>
      </c>
      <c r="EC713" s="198" t="e">
        <f t="shared" si="4290"/>
        <v>#DIV/0!</v>
      </c>
      <c r="ED713" s="198" t="e">
        <f t="shared" si="4291"/>
        <v>#VALUE!</v>
      </c>
      <c r="EE713" s="198" t="e">
        <f t="shared" si="4292"/>
        <v>#VALUE!</v>
      </c>
      <c r="EF713" s="198" t="e">
        <f t="shared" ref="EF713:EO713" si="4346">DV713/SUM($DV713:$EE713)</f>
        <v>#VALUE!</v>
      </c>
      <c r="EG713" s="198" t="e">
        <f t="shared" si="4346"/>
        <v>#DIV/0!</v>
      </c>
      <c r="EH713" s="198" t="e">
        <f t="shared" si="4346"/>
        <v>#DIV/0!</v>
      </c>
      <c r="EI713" s="198" t="e">
        <f t="shared" si="4346"/>
        <v>#VALUE!</v>
      </c>
      <c r="EJ713" s="198" t="e">
        <f t="shared" si="4346"/>
        <v>#VALUE!</v>
      </c>
      <c r="EK713" s="198" t="e">
        <f t="shared" si="4346"/>
        <v>#VALUE!</v>
      </c>
      <c r="EL713" s="198" t="e">
        <f t="shared" si="4346"/>
        <v>#VALUE!</v>
      </c>
      <c r="EM713" s="198" t="e">
        <f t="shared" si="4346"/>
        <v>#DIV/0!</v>
      </c>
      <c r="EN713" s="198" t="e">
        <f t="shared" si="4346"/>
        <v>#VALUE!</v>
      </c>
      <c r="EO713" s="198" t="e">
        <f t="shared" si="4346"/>
        <v>#VALUE!</v>
      </c>
      <c r="EP713" s="511">
        <f t="shared" ref="EP713:EW713" si="4347">EP712</f>
        <v>0.08</v>
      </c>
      <c r="EQ713" s="511">
        <f t="shared" si="4347"/>
        <v>0.015</v>
      </c>
      <c r="ER713" s="511">
        <f t="shared" si="4347"/>
        <v>0.015</v>
      </c>
      <c r="ES713" s="511">
        <f t="shared" si="4347"/>
        <v>0.015</v>
      </c>
      <c r="ET713" s="511">
        <f t="shared" si="4347"/>
        <v>0.015</v>
      </c>
      <c r="EU713" s="511">
        <f t="shared" si="4347"/>
        <v>0.09</v>
      </c>
      <c r="EV713" s="511">
        <f t="shared" si="4347"/>
        <v>0.09</v>
      </c>
      <c r="EW713" s="511">
        <f t="shared" si="4347"/>
        <v>0.09</v>
      </c>
      <c r="EX713" s="420" t="str">
        <f>IF(_tag_month_day!AS709="","",_tag_month_day!AS709/100)</f>
        <v/>
      </c>
      <c r="EY713" s="420" t="str">
        <f>IF(_tag_month_day!AT709="","",_tag_month_day!AT709/100)</f>
        <v/>
      </c>
      <c r="EZ713" s="420" t="str">
        <f>IF(_tag_month_day!AU709="","",_tag_month_day!AU709/100)</f>
        <v/>
      </c>
      <c r="FA713" s="420" t="str">
        <f>IF(_tag_month_day!AV709="","",_tag_month_day!AV709/100)</f>
        <v/>
      </c>
      <c r="FB713" s="420" t="str">
        <f>IF(_tag_month_day!AW709="","",_tag_month_day!AW709/100)</f>
        <v/>
      </c>
      <c r="FC713" s="420" t="str">
        <f>IF(_tag_month_day!AX709="","",_tag_month_day!AX709/100)</f>
        <v/>
      </c>
      <c r="FD713" s="510">
        <f t="shared" si="4321"/>
        <v>0.33</v>
      </c>
      <c r="FE713" s="510">
        <f t="shared" si="4322"/>
        <v>0.19</v>
      </c>
      <c r="FF713" s="510">
        <f t="shared" si="4323"/>
        <v>0.003</v>
      </c>
      <c r="FG713" s="510">
        <f t="shared" si="4324"/>
        <v>0</v>
      </c>
      <c r="FH713" s="603">
        <f t="shared" si="4325"/>
        <v>0.0001</v>
      </c>
      <c r="FI713" s="510">
        <f t="shared" ref="FI713:FR713" si="4348">FI712</f>
        <v>0.41</v>
      </c>
      <c r="FJ713" s="510">
        <f t="shared" si="4348"/>
        <v>0.11</v>
      </c>
      <c r="FK713" s="510">
        <f t="shared" si="4348"/>
        <v>0.015</v>
      </c>
      <c r="FL713" s="510">
        <f t="shared" si="4348"/>
        <v>0</v>
      </c>
      <c r="FM713" s="603">
        <f t="shared" si="4348"/>
        <v>0.0001</v>
      </c>
      <c r="FN713" s="510" t="str">
        <f>IF(_tag_month_day!AY709="","",_tag_month_day!AY709/100)</f>
        <v/>
      </c>
      <c r="FO713" s="510" t="str">
        <f>IF(_tag_month_day!AZ709="","",_tag_month_day!AZ709/100)</f>
        <v/>
      </c>
      <c r="FP713" s="510" t="str">
        <f>IF(_tag_month_day!BA709="","",_tag_month_day!BA709/100)</f>
        <v/>
      </c>
      <c r="FQ713" s="510" t="str">
        <f>IF(_tag_month_day!BB709="","",_tag_month_day!BB709/100)</f>
        <v/>
      </c>
      <c r="FR713" s="603" t="str">
        <f>IF(_tag_month_day!BC709="","",_tag_month_day!BC709/100)</f>
        <v/>
      </c>
      <c r="FS713" s="510" t="str">
        <f>IF(_tag_month_day!BD709="","",_tag_month_day!BD709/100)</f>
        <v/>
      </c>
      <c r="FT713" s="510" t="str">
        <f>IF(_tag_month_day!BE709="","",_tag_month_day!BE709/100)</f>
        <v/>
      </c>
      <c r="FU713" s="510" t="str">
        <f>IF(_tag_month_day!BF709="","",_tag_month_day!BF709/100)</f>
        <v/>
      </c>
      <c r="FV713" s="510" t="str">
        <f>IF(_tag_month_day!BG709="","",_tag_month_day!BG709/100)</f>
        <v/>
      </c>
      <c r="FW713" s="603" t="str">
        <f>IF(_tag_month_day!BH709="","",_tag_month_day!BH709/100)</f>
        <v/>
      </c>
      <c r="FX713" s="510" t="str">
        <f>IF(_tag_month_day!BI709="","",_tag_month_day!BI709/100)</f>
        <v/>
      </c>
      <c r="FY713" s="510" t="str">
        <f>IF(_tag_month_day!BJ709="","",_tag_month_day!BJ709/100)</f>
        <v/>
      </c>
      <c r="FZ713" s="605" t="str">
        <f>IF(_tag_month_day!BK709="","",_tag_month_day!BK709/100)</f>
        <v/>
      </c>
      <c r="GA713" s="510" t="str">
        <f>IF(_tag_month_day!BL709="","",_tag_month_day!BL709/100)</f>
        <v/>
      </c>
      <c r="GB713" s="603" t="str">
        <f>IF(_tag_month_day!BM709="","",_tag_month_day!BM709/100)</f>
        <v/>
      </c>
      <c r="GC713" s="420" t="str">
        <f>IF(_tag_month_day!BN709="","",_tag_month_day!BN709/100)</f>
        <v/>
      </c>
      <c r="GD713" s="420" t="str">
        <f>IF(_tag_month_day!BO709="","",_tag_month_day!BO709/100)</f>
        <v/>
      </c>
      <c r="GE713" s="420" t="str">
        <f>IF(_tag_month_day!BP709="","",_tag_month_day!BP709/100)</f>
        <v/>
      </c>
      <c r="GF713" s="420" t="str">
        <f>IF(_tag_month_day!BQ709="","",_tag_month_day!BQ709/100)</f>
        <v/>
      </c>
      <c r="GG713" s="420" t="str">
        <f>IF(_tag_month_day!BR709="","",_tag_month_day!BR709/100)</f>
        <v/>
      </c>
      <c r="GH713" s="420" t="str">
        <f>IF(_tag_month_day!BS709="","",_tag_month_day!BS709/100)</f>
        <v/>
      </c>
      <c r="GI713" s="603" t="str">
        <f>IF(_tag_month_day!BT709="","",_tag_month_day!BT709/100)</f>
        <v/>
      </c>
      <c r="GJ713" s="612" t="str">
        <f>IF(_tag_month_day!BU709="","",_tag_month_day!BU709/100)</f>
        <v/>
      </c>
      <c r="GK713" s="620" t="str">
        <f>IF(_tag_month_day!BV709="",IF(_rlcf_month_day!A$2="","",_rlcf_month_day!A$2/100),_tag_month_day!BV709/100)</f>
        <v/>
      </c>
      <c r="GL713" s="620" t="str">
        <f>IF(_tag_month_day!BW709="",IF(_rlcf_month_day!B$2="","",_rlcf_month_day!B$2/100),_tag_month_day!BW709/100)</f>
        <v/>
      </c>
      <c r="GM713" s="621" t="str">
        <f>IF(_tag_month_day!BX709="",IF(_rlcf_month_day!C$2="","",_rlcf_month_day!C$2/100),_tag_month_day!BX709/100)</f>
        <v/>
      </c>
      <c r="GN713" s="620" t="str">
        <f>IF(_tag_month_day!BV709="",IF(_rlcf_month_day!A$2="","",_rlcf_month_day!A$2/100),_tag_month_day!BV709/100)</f>
        <v/>
      </c>
      <c r="GO713" s="620" t="str">
        <f>IF(_tag_month_day!BW709="",IF(_rlcf_month_day!B$2="","",_rlcf_month_day!B$2/100),_tag_month_day!BW709/100)</f>
        <v/>
      </c>
      <c r="GP713" s="620" t="str">
        <f>IF(_tag_month_day!CD709="",IF(_rlcf_month_day!E$2="","",_rlcf_month_day!E$2/100),_tag_month_day!CD709/100)</f>
        <v/>
      </c>
      <c r="GQ713" s="620" t="str">
        <f>IF(_tag_month_day!CE709="",IF(_rlcf_month_day!F$2="","",_rlcf_month_day!F$2/100),_tag_month_day!CE709/100)</f>
        <v/>
      </c>
      <c r="GR713" s="621" t="str">
        <f>IF(_tag_month_day!CF709="",IF(_rlcf_month_day!G$2="","",_rlcf_month_day!G$2/100),_tag_month_day!CF709/100)</f>
        <v/>
      </c>
      <c r="GS713" s="626">
        <f t="shared" ref="GS713:HH713" si="4349">GS712</f>
        <v>0.953</v>
      </c>
      <c r="GT713" s="626">
        <f t="shared" si="4349"/>
        <v>0.55</v>
      </c>
      <c r="GU713" s="626">
        <f t="shared" si="4349"/>
        <v>0.55</v>
      </c>
      <c r="GV713" s="626">
        <f t="shared" si="4349"/>
        <v>0.55</v>
      </c>
      <c r="GW713" s="626">
        <f t="shared" si="4349"/>
        <v>0.5</v>
      </c>
      <c r="GX713" s="626">
        <f t="shared" si="4349"/>
        <v>0.935</v>
      </c>
      <c r="GY713" s="626">
        <f t="shared" si="4349"/>
        <v>0.15</v>
      </c>
      <c r="GZ713" s="626">
        <f t="shared" si="4349"/>
        <v>1</v>
      </c>
      <c r="HA713" s="632">
        <f t="shared" si="4349"/>
        <v>0.047</v>
      </c>
      <c r="HB713" s="632">
        <f t="shared" si="4349"/>
        <v>0.45</v>
      </c>
      <c r="HC713" s="632">
        <f t="shared" si="4349"/>
        <v>0.45</v>
      </c>
      <c r="HD713" s="632">
        <f t="shared" si="4349"/>
        <v>0.45</v>
      </c>
      <c r="HE713" s="632">
        <f t="shared" si="4349"/>
        <v>0.5</v>
      </c>
      <c r="HF713" s="632">
        <f t="shared" si="4349"/>
        <v>0.065</v>
      </c>
      <c r="HG713" s="632">
        <f t="shared" si="4349"/>
        <v>0.85</v>
      </c>
      <c r="HH713" s="632">
        <f t="shared" si="4349"/>
        <v>0</v>
      </c>
      <c r="HI713" s="68">
        <f t="shared" si="4297"/>
        <v>0</v>
      </c>
      <c r="HJ713" s="68" t="e">
        <f t="shared" si="4328"/>
        <v>#VALUE!</v>
      </c>
      <c r="HK713" s="202">
        <f t="shared" si="4329"/>
        <v>0.85</v>
      </c>
      <c r="HL713" s="464">
        <f t="shared" si="4330"/>
        <v>550000</v>
      </c>
      <c r="HM713" s="464">
        <f t="shared" si="4331"/>
        <v>480000</v>
      </c>
      <c r="HN713" s="192" t="e">
        <f t="shared" si="4298"/>
        <v>#VALUE!</v>
      </c>
      <c r="HO713" s="192" t="e">
        <f>HN713*HK713*$HO$2/HL713*1000000</f>
        <v>#VALUE!</v>
      </c>
      <c r="HP713" s="192" t="e">
        <f>HN713*HK713*$HP$2/HM713*1000000</f>
        <v>#VALUE!</v>
      </c>
    </row>
    <row r="714" customFormat="1" spans="1:224">
      <c r="A714" s="381">
        <v>709</v>
      </c>
      <c r="B714" s="54">
        <f ca="1" t="shared" si="4332"/>
        <v>43646</v>
      </c>
      <c r="C714" s="57">
        <f t="shared" si="4333"/>
        <v>0.0416666666666667</v>
      </c>
      <c r="D714" s="68" t="str">
        <f ca="1" t="shared" si="4299"/>
        <v>白班</v>
      </c>
      <c r="E714" s="68" t="str">
        <f ca="1" t="shared" si="4300"/>
        <v>丁</v>
      </c>
      <c r="F714" s="68">
        <f ca="1">SUMPRODUCT((成本日报!$A$3:$A$95=计划!B714)*(成本日报!$B$3:$B$95=计划!$D714),成本日报!$C$3:$C$95)</f>
        <v>4</v>
      </c>
      <c r="G714" s="382">
        <f ca="1" t="shared" si="4334"/>
        <v>43646.4999999983</v>
      </c>
      <c r="H714" s="382">
        <f ca="1" t="shared" si="4301"/>
        <v>43646.5069444427</v>
      </c>
      <c r="I714" s="382">
        <f ca="1" t="shared" si="4302"/>
        <v>43646.5124999983</v>
      </c>
      <c r="J714" s="382">
        <f ca="1" t="shared" si="4303"/>
        <v>43646.5416666649</v>
      </c>
      <c r="K714" s="382">
        <f ca="1" t="shared" si="4304"/>
        <v>43646.604166665</v>
      </c>
      <c r="L714" s="382">
        <f ca="1" t="shared" si="4305"/>
        <v>43646.6249999983</v>
      </c>
      <c r="M714" s="398" t="str">
        <f>IF(_tag_month_day!A710="","",_tag_month_day!A710)</f>
        <v/>
      </c>
      <c r="N714" s="398" t="str">
        <f>IF(_tag_month_day!B710="","",_tag_month_day!B710)</f>
        <v/>
      </c>
      <c r="O714" s="399" t="e">
        <f t="shared" si="4306"/>
        <v>#VALUE!</v>
      </c>
      <c r="P714" s="398" t="str">
        <f>IF(_tag_month_day!C710="","",_tag_month_day!C710)</f>
        <v/>
      </c>
      <c r="Q714" s="398" t="str">
        <f>IF(_tag_month_day!D710="","",_tag_month_day!D710)</f>
        <v/>
      </c>
      <c r="R714" s="416">
        <f>IF(_tag_month_day!CB710="",R713,_tag_month_day!CB710/100)</f>
        <v>0.07</v>
      </c>
      <c r="S714" s="417" t="str">
        <f>IF(_tag_month_day!E710="","",_tag_month_day!E710)</f>
        <v/>
      </c>
      <c r="T714" s="417" t="str">
        <f>IF(_tag_month_day!F710="","",_tag_month_day!F710)</f>
        <v/>
      </c>
      <c r="U714" s="418" t="e">
        <f t="shared" si="4260"/>
        <v>#VALUE!</v>
      </c>
      <c r="V714" s="53" t="e">
        <f t="shared" si="4261"/>
        <v>#VALUE!</v>
      </c>
      <c r="W714" s="419" t="str">
        <f>IF(_jhy_month_day!A710="","",_jhy_month_day!A710)</f>
        <v/>
      </c>
      <c r="X714" s="420" t="str">
        <f>IF(_jhy_month_day!B710="","",_jhy_month_day!B710/100)</f>
        <v/>
      </c>
      <c r="Y714" s="420" t="str">
        <f>IF(_jhy_month_day!C710="","",_jhy_month_day!C710/100)</f>
        <v/>
      </c>
      <c r="Z714" s="439">
        <f t="shared" ref="Z714:Z749" si="4350">Z710+1</f>
        <v>178</v>
      </c>
      <c r="AA714" s="440" t="str">
        <f>IF(_tag_month_day!G710="","",_tag_month_day!G710/100)</f>
        <v/>
      </c>
      <c r="AB714" s="440" t="str">
        <f>IF(_tag_month_day!H710="","",_tag_month_day!H710/100)</f>
        <v/>
      </c>
      <c r="AC714" s="193">
        <f t="shared" si="4307"/>
        <v>1.59963432013121</v>
      </c>
      <c r="AD714" s="441" t="str">
        <f t="shared" si="4308"/>
        <v/>
      </c>
      <c r="AE714" s="442" t="str">
        <f t="shared" si="4309"/>
        <v/>
      </c>
      <c r="AF714" s="443">
        <v>1</v>
      </c>
      <c r="AG714" s="68" t="str">
        <f>IF(_duihao_month_day!A710="","",_duihao_month_day!A710)</f>
        <v/>
      </c>
      <c r="AH714" s="463">
        <f>IF(_gyk_month_day!B710="",AH713,_gyk_month_day!B710)</f>
        <v>820</v>
      </c>
      <c r="AI714" s="464"/>
      <c r="AJ714" s="68" t="str">
        <f>IF(_tag_month_day!I710="","",_tag_month_day!I710)</f>
        <v/>
      </c>
      <c r="AK714" s="465" t="str">
        <f>IF(_tzyy_month_day!A710="","",_tzyy_month_day!A710)</f>
        <v/>
      </c>
      <c r="AL714" s="465" t="str">
        <f>IF(_tzyy_month_day!B710="","",_tzyy_month_day!B710)</f>
        <v/>
      </c>
      <c r="AM714" s="465" t="str">
        <f>IF(_tzyy_month_day!C710="","",_tzyy_month_day!C710)</f>
        <v/>
      </c>
      <c r="AN714" s="466" t="str">
        <f>IF(_tag_month_day!CG710="","",_tag_month_day!CG710)</f>
        <v/>
      </c>
      <c r="AO714" s="466" t="str">
        <f>IF(_tag_month_day!CH710="","",_tag_month_day!CH710)</f>
        <v/>
      </c>
      <c r="AP714" s="486" t="e">
        <f t="shared" si="4310"/>
        <v>#VALUE!</v>
      </c>
      <c r="AQ714" s="487" t="str">
        <f>IF(_tag_month_day!J710="","",_tag_month_day!J710/100)</f>
        <v/>
      </c>
      <c r="AR714" s="488">
        <f t="shared" si="4311"/>
        <v>1.3</v>
      </c>
      <c r="AS714" s="489" t="e">
        <f t="shared" si="4262"/>
        <v>#VALUE!</v>
      </c>
      <c r="AT714" s="489">
        <f t="shared" si="4312"/>
        <v>0</v>
      </c>
      <c r="AU714" s="490" t="str">
        <f>IF(_tag_month_day!K710="","",_tag_month_day!K710)</f>
        <v/>
      </c>
      <c r="AV714" s="491" t="str">
        <f>IF(_tag_month_day!L710="","",_tag_month_day!L710/100)</f>
        <v/>
      </c>
      <c r="AW714" s="420">
        <f t="shared" si="4234"/>
        <v>0</v>
      </c>
      <c r="AX714" s="420">
        <f t="shared" si="4313"/>
        <v>0</v>
      </c>
      <c r="AY714" s="420" t="str">
        <f>IF(_tag_month_day!M710="","",_tag_month_day!M710/100)</f>
        <v/>
      </c>
      <c r="AZ714" s="420" t="str">
        <f>IF(_tag_month_day!N710="","",_tag_month_day!N710/100)</f>
        <v/>
      </c>
      <c r="BA714" s="420" t="str">
        <f>IF(_tag_month_day!O710="","",_tag_month_day!O710/100)</f>
        <v/>
      </c>
      <c r="BB714" s="496" t="str">
        <f>IF(_tag_month_day!P710="","",_tag_month_day!P710/100)</f>
        <v/>
      </c>
      <c r="BC714" s="496">
        <f t="shared" si="4314"/>
        <v>0</v>
      </c>
      <c r="BD714" s="496" t="str">
        <f>IF(_tag_month_day!Q710="","",_tag_month_day!Q710/100)</f>
        <v/>
      </c>
      <c r="BE714" s="510" t="str">
        <f>IF(_tag_month_day!R710="","",_tag_month_day!R710/100)</f>
        <v/>
      </c>
      <c r="BF714" s="413" t="str">
        <f>IF(_tag_month_day!CC710="","",_tag_month_day!CC710/100)</f>
        <v/>
      </c>
      <c r="BG714" s="511" t="e">
        <f t="shared" si="4263"/>
        <v>#VALUE!</v>
      </c>
      <c r="BH714" s="198">
        <f t="shared" si="4264"/>
        <v>0</v>
      </c>
      <c r="BI714" s="512" t="e">
        <f>IF(CX714=0,BI713,(DK714*查询!$R$5+DL714*查询!$Q$5+DM714*查询!$N$5+DN714*查询!$O$5+DO714*查询!$P$5)*AF714/CX714)</f>
        <v>#VALUE!</v>
      </c>
      <c r="BJ714" s="512" t="e">
        <f>IF(CX714=0,BJ713,(DP714*查询!$S$5+DQ714*查询!$T$5+DR714*查询!$U$5)*AF714/CX714)</f>
        <v>#VALUE!</v>
      </c>
      <c r="BK714" s="512">
        <f t="shared" si="4315"/>
        <v>1</v>
      </c>
      <c r="BL714" s="513" t="str">
        <f>IF(_cfyc_month_day!A710="","",_cfyc_month_day!A710)</f>
        <v/>
      </c>
      <c r="BM714" s="513" t="str">
        <f>IF(_cfyc_month_day!B710="","",_cfyc_month_day!B710)</f>
        <v/>
      </c>
      <c r="BN714" s="513" t="str">
        <f>IF(_cfyc_month_day!C710="","",_cfyc_month_day!C710)</f>
        <v/>
      </c>
      <c r="BO714" s="522" t="str">
        <f>IF(_cfyc_month_day!D710="","",_cfyc_month_day!D710)</f>
        <v/>
      </c>
      <c r="BP714" s="522" t="str">
        <f>IF(_cfyc_month_day!E710="","",_cfyc_month_day!E710)</f>
        <v/>
      </c>
      <c r="BQ714" s="522" t="str">
        <f>IF(_cfyc_month_day!F710="","",_cfyc_month_day!F710)</f>
        <v/>
      </c>
      <c r="BR714" s="513" t="str">
        <f>IF(_tag_month_day!T710="","",_tag_month_day!T710)</f>
        <v/>
      </c>
      <c r="BS714" s="513" t="str">
        <f>IF(_tag_month_day!U710="","",_tag_month_day!U710)</f>
        <v/>
      </c>
      <c r="BT714" s="523" t="str">
        <f t="shared" si="4316"/>
        <v/>
      </c>
      <c r="BU714" s="223" t="str">
        <f>IF(_tag_month_day!V710="","",_tag_month_day!V710)</f>
        <v/>
      </c>
      <c r="BV714" s="206" t="str">
        <f>IF(_tag_month_day!W710="","",_tag_month_day!W710)</f>
        <v/>
      </c>
      <c r="BW714" s="540" t="str">
        <f>IF(_tag_month_day!X710="","",_tag_month_day!X710)</f>
        <v/>
      </c>
      <c r="BX714" s="540" t="str">
        <f>IF(_tag_month_day!Y710="","",_tag_month_day!Y710)</f>
        <v/>
      </c>
      <c r="BY714" s="541">
        <f ca="1" t="shared" si="4317"/>
        <v>43646.6249999983</v>
      </c>
      <c r="BZ714" s="542"/>
      <c r="CA714" s="562" t="str">
        <f>IF(_jhy2_month_day!A710="","",_jhy2_month_day!A710)</f>
        <v/>
      </c>
      <c r="CB714" s="464" t="str">
        <f>IF(_jhy2_month_day!B710="","",_jhy2_month_day!B710)</f>
        <v/>
      </c>
      <c r="CC714" s="464" t="str">
        <f>IF(_jhy2_month_day!C710="","",_jhy2_month_day!C710)</f>
        <v/>
      </c>
      <c r="CD714" s="464" t="str">
        <f>IF(_jhy2_month_day!D710="","",_jhy2_month_day!D710)</f>
        <v/>
      </c>
      <c r="CE714" s="464" t="str">
        <f>IF(_jhy2_month_day!E710="","",_jhy2_month_day!E710)</f>
        <v/>
      </c>
      <c r="CF714" s="464" t="str">
        <f>IF(_jhy2_month_day!F710="","",_jhy2_month_day!F710)</f>
        <v/>
      </c>
      <c r="CG714" s="464" t="str">
        <f>IF(_jhy2_month_day!G710="","",_jhy2_month_day!G710)</f>
        <v/>
      </c>
      <c r="CH714" s="464" t="str">
        <f>IF(_jhy2_month_day!H710="","",_jhy2_month_day!H710)</f>
        <v/>
      </c>
      <c r="CI714" s="464" t="str">
        <f>IF(_jhy2_month_day!I710="","",_jhy2_month_day!I710)</f>
        <v/>
      </c>
      <c r="CJ714" s="464" t="str">
        <f>IF(_jhy2_month_day!J710="","",_jhy2_month_day!J710)</f>
        <v/>
      </c>
      <c r="CK714" s="464" t="str">
        <f>IF(_jhy2_month_day!K710="","",_jhy2_month_day!K710)</f>
        <v/>
      </c>
      <c r="CL714" s="562" t="str">
        <f>IF(_jhy2_month_day!L710="","",_jhy2_month_day!L710)</f>
        <v/>
      </c>
      <c r="CM714" s="562" t="str">
        <f>IF(_jhy2_month_day!M710="","",_jhy2_month_day!M710)</f>
        <v/>
      </c>
      <c r="CN714" s="562" t="str">
        <f>IF(_jhy2_month_day!N710="","",_jhy2_month_day!N710)</f>
        <v/>
      </c>
      <c r="CO714" s="562" t="str">
        <f>IF(_jhy2_month_day!O710="","",_jhy2_month_day!O710)</f>
        <v/>
      </c>
      <c r="CP714" s="562" t="str">
        <f>IF(_jhy2_month_day!P710="","",_jhy2_month_day!P710)</f>
        <v/>
      </c>
      <c r="CQ714" s="562" t="str">
        <f>IF(_jhy2_month_day!Q710="","",_jhy2_month_day!Q710)</f>
        <v/>
      </c>
      <c r="CR714" s="563" t="str">
        <f>IF(_jhy2_month_day!R710="","",_jhy2_month_day!R710)</f>
        <v/>
      </c>
      <c r="CS714" s="576" t="str">
        <f>IF(_jhy2_month_day!S710="","",_jhy2_month_day!S710)</f>
        <v/>
      </c>
      <c r="CT714" s="562" t="str">
        <f>IF(_jhy2_month_day!T710="","",_jhy2_month_day!T710)</f>
        <v/>
      </c>
      <c r="CU714" s="577" t="e">
        <f t="shared" si="4265"/>
        <v>#VALUE!</v>
      </c>
      <c r="CV714" s="198" t="e">
        <f t="shared" si="4266"/>
        <v>#VALUE!</v>
      </c>
      <c r="CW714" s="192" t="e">
        <f t="shared" si="4267"/>
        <v>#VALUE!</v>
      </c>
      <c r="CX714" s="192" t="e">
        <f t="shared" si="4268"/>
        <v>#VALUE!</v>
      </c>
      <c r="CY714" s="202" t="e">
        <f t="shared" si="4269"/>
        <v>#VALUE!</v>
      </c>
      <c r="CZ714" s="192" t="e">
        <f t="shared" ref="CZ714:DI714" si="4351">$AJ714*EF714</f>
        <v>#VALUE!</v>
      </c>
      <c r="DA714" s="192" t="e">
        <f t="shared" si="4351"/>
        <v>#VALUE!</v>
      </c>
      <c r="DB714" s="192" t="e">
        <f t="shared" si="4351"/>
        <v>#VALUE!</v>
      </c>
      <c r="DC714" s="192" t="e">
        <f t="shared" si="4351"/>
        <v>#VALUE!</v>
      </c>
      <c r="DD714" s="192" t="e">
        <f t="shared" si="4351"/>
        <v>#VALUE!</v>
      </c>
      <c r="DE714" s="192" t="e">
        <f t="shared" si="4351"/>
        <v>#VALUE!</v>
      </c>
      <c r="DF714" s="192" t="e">
        <f t="shared" si="4351"/>
        <v>#VALUE!</v>
      </c>
      <c r="DG714" s="192" t="e">
        <f t="shared" si="4351"/>
        <v>#VALUE!</v>
      </c>
      <c r="DH714" s="192" t="e">
        <f t="shared" si="4351"/>
        <v>#VALUE!</v>
      </c>
      <c r="DI714" s="192" t="e">
        <f t="shared" si="4351"/>
        <v>#VALUE!</v>
      </c>
      <c r="DJ714" s="192" t="e">
        <f t="shared" si="4271"/>
        <v>#VALUE!</v>
      </c>
      <c r="DK714" s="192" t="e">
        <f t="shared" si="4272"/>
        <v>#VALUE!</v>
      </c>
      <c r="DL714" s="192" t="e">
        <f t="shared" si="4273"/>
        <v>#VALUE!</v>
      </c>
      <c r="DM714" s="192" t="e">
        <f t="shared" si="4274"/>
        <v>#VALUE!</v>
      </c>
      <c r="DN714" s="192" t="e">
        <f t="shared" si="4275"/>
        <v>#VALUE!</v>
      </c>
      <c r="DO714" s="192" t="e">
        <f t="shared" si="4276"/>
        <v>#VALUE!</v>
      </c>
      <c r="DP714" s="192" t="e">
        <f t="shared" si="4277"/>
        <v>#VALUE!</v>
      </c>
      <c r="DQ714" s="192" t="e">
        <f t="shared" si="4278"/>
        <v>#VALUE!</v>
      </c>
      <c r="DR714" s="192" t="e">
        <f t="shared" si="4279"/>
        <v>#VALUE!</v>
      </c>
      <c r="DS714" s="192" t="e">
        <f t="shared" si="4280"/>
        <v>#VALUE!</v>
      </c>
      <c r="DT714" s="192" t="e">
        <f t="shared" si="4281"/>
        <v>#VALUE!</v>
      </c>
      <c r="DU714" s="192" t="e">
        <f t="shared" si="4282"/>
        <v>#VALUE!</v>
      </c>
      <c r="DV714" s="198" t="e">
        <f t="shared" si="4283"/>
        <v>#VALUE!</v>
      </c>
      <c r="DW714" s="198" t="e">
        <f t="shared" si="4284"/>
        <v>#DIV/0!</v>
      </c>
      <c r="DX714" s="198" t="e">
        <f t="shared" si="4285"/>
        <v>#DIV/0!</v>
      </c>
      <c r="DY714" s="198" t="e">
        <f t="shared" si="4286"/>
        <v>#VALUE!</v>
      </c>
      <c r="DZ714" s="198" t="e">
        <f t="shared" si="4287"/>
        <v>#VALUE!</v>
      </c>
      <c r="EA714" s="198" t="e">
        <f t="shared" si="4288"/>
        <v>#VALUE!</v>
      </c>
      <c r="EB714" s="198" t="e">
        <f t="shared" si="4289"/>
        <v>#VALUE!</v>
      </c>
      <c r="EC714" s="198" t="e">
        <f t="shared" si="4290"/>
        <v>#DIV/0!</v>
      </c>
      <c r="ED714" s="198" t="e">
        <f t="shared" si="4291"/>
        <v>#VALUE!</v>
      </c>
      <c r="EE714" s="198" t="e">
        <f t="shared" si="4292"/>
        <v>#VALUE!</v>
      </c>
      <c r="EF714" s="198" t="e">
        <f t="shared" ref="EF714:EO714" si="4352">DV714/SUM($DV714:$EE714)</f>
        <v>#VALUE!</v>
      </c>
      <c r="EG714" s="198" t="e">
        <f t="shared" si="4352"/>
        <v>#DIV/0!</v>
      </c>
      <c r="EH714" s="198" t="e">
        <f t="shared" si="4352"/>
        <v>#DIV/0!</v>
      </c>
      <c r="EI714" s="198" t="e">
        <f t="shared" si="4352"/>
        <v>#VALUE!</v>
      </c>
      <c r="EJ714" s="198" t="e">
        <f t="shared" si="4352"/>
        <v>#VALUE!</v>
      </c>
      <c r="EK714" s="198" t="e">
        <f t="shared" si="4352"/>
        <v>#VALUE!</v>
      </c>
      <c r="EL714" s="198" t="e">
        <f t="shared" si="4352"/>
        <v>#VALUE!</v>
      </c>
      <c r="EM714" s="198" t="e">
        <f t="shared" si="4352"/>
        <v>#DIV/0!</v>
      </c>
      <c r="EN714" s="198" t="e">
        <f t="shared" si="4352"/>
        <v>#VALUE!</v>
      </c>
      <c r="EO714" s="198" t="e">
        <f t="shared" si="4352"/>
        <v>#VALUE!</v>
      </c>
      <c r="EP714" s="511">
        <f t="shared" ref="EP714:EW714" si="4353">EP713</f>
        <v>0.08</v>
      </c>
      <c r="EQ714" s="511">
        <f t="shared" si="4353"/>
        <v>0.015</v>
      </c>
      <c r="ER714" s="511">
        <f t="shared" si="4353"/>
        <v>0.015</v>
      </c>
      <c r="ES714" s="511">
        <f t="shared" si="4353"/>
        <v>0.015</v>
      </c>
      <c r="ET714" s="511">
        <f t="shared" si="4353"/>
        <v>0.015</v>
      </c>
      <c r="EU714" s="511">
        <f t="shared" si="4353"/>
        <v>0.09</v>
      </c>
      <c r="EV714" s="511">
        <f t="shared" si="4353"/>
        <v>0.09</v>
      </c>
      <c r="EW714" s="511">
        <f t="shared" si="4353"/>
        <v>0.09</v>
      </c>
      <c r="EX714" s="420" t="str">
        <f>IF(_tag_month_day!AS710="","",_tag_month_day!AS710/100)</f>
        <v/>
      </c>
      <c r="EY714" s="420" t="str">
        <f>IF(_tag_month_day!AT710="","",_tag_month_day!AT710/100)</f>
        <v/>
      </c>
      <c r="EZ714" s="420" t="str">
        <f>IF(_tag_month_day!AU710="","",_tag_month_day!AU710/100)</f>
        <v/>
      </c>
      <c r="FA714" s="420" t="str">
        <f>IF(_tag_month_day!AV710="","",_tag_month_day!AV710/100)</f>
        <v/>
      </c>
      <c r="FB714" s="420" t="str">
        <f>IF(_tag_month_day!AW710="","",_tag_month_day!AW710/100)</f>
        <v/>
      </c>
      <c r="FC714" s="420" t="str">
        <f>IF(_tag_month_day!AX710="","",_tag_month_day!AX710/100)</f>
        <v/>
      </c>
      <c r="FD714" s="510">
        <f t="shared" si="4321"/>
        <v>0.33</v>
      </c>
      <c r="FE714" s="510">
        <f t="shared" si="4322"/>
        <v>0.19</v>
      </c>
      <c r="FF714" s="510">
        <f t="shared" si="4323"/>
        <v>0.003</v>
      </c>
      <c r="FG714" s="510">
        <f t="shared" si="4324"/>
        <v>0</v>
      </c>
      <c r="FH714" s="603">
        <f t="shared" si="4325"/>
        <v>0.0001</v>
      </c>
      <c r="FI714" s="510">
        <f t="shared" ref="FI714:FR714" si="4354">FI713</f>
        <v>0.41</v>
      </c>
      <c r="FJ714" s="510">
        <f t="shared" si="4354"/>
        <v>0.11</v>
      </c>
      <c r="FK714" s="510">
        <f t="shared" si="4354"/>
        <v>0.015</v>
      </c>
      <c r="FL714" s="510">
        <f t="shared" si="4354"/>
        <v>0</v>
      </c>
      <c r="FM714" s="603">
        <f t="shared" si="4354"/>
        <v>0.0001</v>
      </c>
      <c r="FN714" s="510" t="str">
        <f>IF(_tag_month_day!AY710="","",_tag_month_day!AY710/100)</f>
        <v/>
      </c>
      <c r="FO714" s="510" t="str">
        <f>IF(_tag_month_day!AZ710="","",_tag_month_day!AZ710/100)</f>
        <v/>
      </c>
      <c r="FP714" s="510" t="str">
        <f>IF(_tag_month_day!BA710="","",_tag_month_day!BA710/100)</f>
        <v/>
      </c>
      <c r="FQ714" s="510" t="str">
        <f>IF(_tag_month_day!BB710="","",_tag_month_day!BB710/100)</f>
        <v/>
      </c>
      <c r="FR714" s="603" t="str">
        <f>IF(_tag_month_day!BC710="","",_tag_month_day!BC710/100)</f>
        <v/>
      </c>
      <c r="FS714" s="510" t="str">
        <f>IF(_tag_month_day!BD710="","",_tag_month_day!BD710/100)</f>
        <v/>
      </c>
      <c r="FT714" s="510" t="str">
        <f>IF(_tag_month_day!BE710="","",_tag_month_day!BE710/100)</f>
        <v/>
      </c>
      <c r="FU714" s="510" t="str">
        <f>IF(_tag_month_day!BF710="","",_tag_month_day!BF710/100)</f>
        <v/>
      </c>
      <c r="FV714" s="510" t="str">
        <f>IF(_tag_month_day!BG710="","",_tag_month_day!BG710/100)</f>
        <v/>
      </c>
      <c r="FW714" s="603" t="str">
        <f>IF(_tag_month_day!BH710="","",_tag_month_day!BH710/100)</f>
        <v/>
      </c>
      <c r="FX714" s="510" t="str">
        <f>IF(_tag_month_day!BI710="","",_tag_month_day!BI710/100)</f>
        <v/>
      </c>
      <c r="FY714" s="510" t="str">
        <f>IF(_tag_month_day!BJ710="","",_tag_month_day!BJ710/100)</f>
        <v/>
      </c>
      <c r="FZ714" s="605" t="str">
        <f>IF(_tag_month_day!BK710="","",_tag_month_day!BK710/100)</f>
        <v/>
      </c>
      <c r="GA714" s="510" t="str">
        <f>IF(_tag_month_day!BL710="","",_tag_month_day!BL710/100)</f>
        <v/>
      </c>
      <c r="GB714" s="603" t="str">
        <f>IF(_tag_month_day!BM710="","",_tag_month_day!BM710/100)</f>
        <v/>
      </c>
      <c r="GC714" s="420" t="str">
        <f>IF(_tag_month_day!BN710="","",_tag_month_day!BN710/100)</f>
        <v/>
      </c>
      <c r="GD714" s="420" t="str">
        <f>IF(_tag_month_day!BO710="","",_tag_month_day!BO710/100)</f>
        <v/>
      </c>
      <c r="GE714" s="420" t="str">
        <f>IF(_tag_month_day!BP710="","",_tag_month_day!BP710/100)</f>
        <v/>
      </c>
      <c r="GF714" s="420" t="str">
        <f>IF(_tag_month_day!BQ710="","",_tag_month_day!BQ710/100)</f>
        <v/>
      </c>
      <c r="GG714" s="420" t="str">
        <f>IF(_tag_month_day!BR710="","",_tag_month_day!BR710/100)</f>
        <v/>
      </c>
      <c r="GH714" s="420" t="str">
        <f>IF(_tag_month_day!BS710="","",_tag_month_day!BS710/100)</f>
        <v/>
      </c>
      <c r="GI714" s="603" t="str">
        <f>IF(_tag_month_day!BT710="","",_tag_month_day!BT710/100)</f>
        <v/>
      </c>
      <c r="GJ714" s="612" t="str">
        <f>IF(_tag_month_day!BU710="","",_tag_month_day!BU710/100)</f>
        <v/>
      </c>
      <c r="GK714" s="620" t="str">
        <f>IF(_tag_month_day!BV710="",IF(_rlcf_month_day!A$2="","",_rlcf_month_day!A$2/100),_tag_month_day!BV710/100)</f>
        <v/>
      </c>
      <c r="GL714" s="620" t="str">
        <f>IF(_tag_month_day!BW710="",IF(_rlcf_month_day!B$2="","",_rlcf_month_day!B$2/100),_tag_month_day!BW710/100)</f>
        <v/>
      </c>
      <c r="GM714" s="621" t="str">
        <f>IF(_tag_month_day!BX710="",IF(_rlcf_month_day!C$2="","",_rlcf_month_day!C$2/100),_tag_month_day!BX710/100)</f>
        <v/>
      </c>
      <c r="GN714" s="620" t="str">
        <f>IF(_tag_month_day!BV710="",IF(_rlcf_month_day!A$2="","",_rlcf_month_day!A$2/100),_tag_month_day!BV710/100)</f>
        <v/>
      </c>
      <c r="GO714" s="620" t="str">
        <f>IF(_tag_month_day!BW710="",IF(_rlcf_month_day!B$2="","",_rlcf_month_day!B$2/100),_tag_month_day!BW710/100)</f>
        <v/>
      </c>
      <c r="GP714" s="620" t="str">
        <f>IF(_tag_month_day!CD710="",IF(_rlcf_month_day!E$2="","",_rlcf_month_day!E$2/100),_tag_month_day!CD710/100)</f>
        <v/>
      </c>
      <c r="GQ714" s="620" t="str">
        <f>IF(_tag_month_day!CE710="",IF(_rlcf_month_day!F$2="","",_rlcf_month_day!F$2/100),_tag_month_day!CE710/100)</f>
        <v/>
      </c>
      <c r="GR714" s="621" t="str">
        <f>IF(_tag_month_day!CF710="",IF(_rlcf_month_day!G$2="","",_rlcf_month_day!G$2/100),_tag_month_day!CF710/100)</f>
        <v/>
      </c>
      <c r="GS714" s="626">
        <f t="shared" ref="GS714:HH714" si="4355">GS713</f>
        <v>0.953</v>
      </c>
      <c r="GT714" s="626">
        <f t="shared" si="4355"/>
        <v>0.55</v>
      </c>
      <c r="GU714" s="626">
        <f t="shared" si="4355"/>
        <v>0.55</v>
      </c>
      <c r="GV714" s="626">
        <f t="shared" si="4355"/>
        <v>0.55</v>
      </c>
      <c r="GW714" s="626">
        <f t="shared" si="4355"/>
        <v>0.5</v>
      </c>
      <c r="GX714" s="626">
        <f t="shared" si="4355"/>
        <v>0.935</v>
      </c>
      <c r="GY714" s="626">
        <f t="shared" si="4355"/>
        <v>0.15</v>
      </c>
      <c r="GZ714" s="626">
        <f t="shared" si="4355"/>
        <v>1</v>
      </c>
      <c r="HA714" s="632">
        <f t="shared" si="4355"/>
        <v>0.047</v>
      </c>
      <c r="HB714" s="632">
        <f t="shared" si="4355"/>
        <v>0.45</v>
      </c>
      <c r="HC714" s="632">
        <f t="shared" si="4355"/>
        <v>0.45</v>
      </c>
      <c r="HD714" s="632">
        <f t="shared" si="4355"/>
        <v>0.45</v>
      </c>
      <c r="HE714" s="632">
        <f t="shared" si="4355"/>
        <v>0.5</v>
      </c>
      <c r="HF714" s="632">
        <f t="shared" si="4355"/>
        <v>0.065</v>
      </c>
      <c r="HG714" s="632">
        <f t="shared" si="4355"/>
        <v>0.85</v>
      </c>
      <c r="HH714" s="632">
        <f t="shared" si="4355"/>
        <v>0</v>
      </c>
      <c r="HI714" s="68">
        <f t="shared" si="4297"/>
        <v>0</v>
      </c>
      <c r="HJ714" s="68" t="e">
        <f t="shared" si="4328"/>
        <v>#VALUE!</v>
      </c>
      <c r="HK714" s="202">
        <f t="shared" si="4329"/>
        <v>0.85</v>
      </c>
      <c r="HL714" s="464">
        <f t="shared" si="4330"/>
        <v>550000</v>
      </c>
      <c r="HM714" s="464">
        <f t="shared" si="4331"/>
        <v>480000</v>
      </c>
      <c r="HN714" s="192" t="e">
        <f t="shared" si="4298"/>
        <v>#VALUE!</v>
      </c>
      <c r="HO714" s="192" t="e">
        <f>HN714*HK714*$HO$2/HL714*1000000</f>
        <v>#VALUE!</v>
      </c>
      <c r="HP714" s="192" t="e">
        <f>HN714*HK714*$HP$2/HM714*1000000</f>
        <v>#VALUE!</v>
      </c>
    </row>
    <row r="715" customFormat="1" spans="1:224">
      <c r="A715" s="381">
        <v>710</v>
      </c>
      <c r="B715" s="54">
        <f ca="1" t="shared" si="4332"/>
        <v>43646</v>
      </c>
      <c r="C715" s="57">
        <f t="shared" si="4333"/>
        <v>0.0416666666666667</v>
      </c>
      <c r="D715" s="68" t="str">
        <f ca="1" t="shared" si="4299"/>
        <v>白班</v>
      </c>
      <c r="E715" s="68" t="str">
        <f ca="1" t="shared" si="4300"/>
        <v>丁</v>
      </c>
      <c r="F715" s="68">
        <f ca="1">SUMPRODUCT((成本日报!$A$3:$A$95=计划!B715)*(成本日报!$B$3:$B$95=计划!$D715),成本日报!$C$3:$C$95)</f>
        <v>4</v>
      </c>
      <c r="G715" s="382">
        <f ca="1" t="shared" si="4334"/>
        <v>43646.5416666649</v>
      </c>
      <c r="H715" s="382">
        <f ca="1" t="shared" si="4301"/>
        <v>43646.5486111094</v>
      </c>
      <c r="I715" s="382">
        <f ca="1" t="shared" si="4302"/>
        <v>43646.5541666649</v>
      </c>
      <c r="J715" s="382">
        <f ca="1" t="shared" si="4303"/>
        <v>43646.5833333316</v>
      </c>
      <c r="K715" s="382">
        <f ca="1" t="shared" si="4304"/>
        <v>43646.6458333316</v>
      </c>
      <c r="L715" s="382">
        <f ca="1" t="shared" si="4305"/>
        <v>43646.6666666649</v>
      </c>
      <c r="M715" s="398" t="str">
        <f>IF(_tag_month_day!A711="","",_tag_month_day!A711)</f>
        <v/>
      </c>
      <c r="N715" s="398" t="str">
        <f>IF(_tag_month_day!B711="","",_tag_month_day!B711)</f>
        <v/>
      </c>
      <c r="O715" s="399" t="e">
        <f t="shared" si="4306"/>
        <v>#VALUE!</v>
      </c>
      <c r="P715" s="398" t="str">
        <f>IF(_tag_month_day!C711="","",_tag_month_day!C711)</f>
        <v/>
      </c>
      <c r="Q715" s="398" t="str">
        <f>IF(_tag_month_day!D711="","",_tag_month_day!D711)</f>
        <v/>
      </c>
      <c r="R715" s="416">
        <f>IF(_tag_month_day!CB711="",R714,_tag_month_day!CB711/100)</f>
        <v>0.07</v>
      </c>
      <c r="S715" s="417" t="str">
        <f>IF(_tag_month_day!E711="","",_tag_month_day!E711)</f>
        <v/>
      </c>
      <c r="T715" s="417" t="str">
        <f>IF(_tag_month_day!F711="","",_tag_month_day!F711)</f>
        <v/>
      </c>
      <c r="U715" s="418" t="e">
        <f t="shared" si="4260"/>
        <v>#VALUE!</v>
      </c>
      <c r="V715" s="53" t="e">
        <f t="shared" si="4261"/>
        <v>#VALUE!</v>
      </c>
      <c r="W715" s="419" t="str">
        <f>IF(_jhy_month_day!A711="","",_jhy_month_day!A711)</f>
        <v/>
      </c>
      <c r="X715" s="420" t="str">
        <f>IF(_jhy_month_day!B711="","",_jhy_month_day!B711/100)</f>
        <v/>
      </c>
      <c r="Y715" s="420" t="str">
        <f>IF(_jhy_month_day!C711="","",_jhy_month_day!C711/100)</f>
        <v/>
      </c>
      <c r="Z715" s="439">
        <f t="shared" si="4350"/>
        <v>178</v>
      </c>
      <c r="AA715" s="440" t="str">
        <f>IF(_tag_month_day!G711="","",_tag_month_day!G711/100)</f>
        <v/>
      </c>
      <c r="AB715" s="440" t="str">
        <f>IF(_tag_month_day!H711="","",_tag_month_day!H711/100)</f>
        <v/>
      </c>
      <c r="AC715" s="193">
        <f t="shared" si="4307"/>
        <v>1.59963432013121</v>
      </c>
      <c r="AD715" s="441" t="str">
        <f t="shared" si="4308"/>
        <v/>
      </c>
      <c r="AE715" s="442" t="str">
        <f t="shared" si="4309"/>
        <v/>
      </c>
      <c r="AF715" s="443">
        <v>1</v>
      </c>
      <c r="AG715" s="68" t="str">
        <f>IF(_duihao_month_day!A711="","",_duihao_month_day!A711)</f>
        <v/>
      </c>
      <c r="AH715" s="463">
        <f>IF(_gyk_month_day!B711="",AH714,_gyk_month_day!B711)</f>
        <v>820</v>
      </c>
      <c r="AI715" s="464"/>
      <c r="AJ715" s="68" t="str">
        <f>IF(_tag_month_day!I711="","",_tag_month_day!I711)</f>
        <v/>
      </c>
      <c r="AK715" s="465" t="str">
        <f>IF(_tzyy_month_day!A711="","",_tzyy_month_day!A711)</f>
        <v/>
      </c>
      <c r="AL715" s="465" t="str">
        <f>IF(_tzyy_month_day!B711="","",_tzyy_month_day!B711)</f>
        <v/>
      </c>
      <c r="AM715" s="465" t="str">
        <f>IF(_tzyy_month_day!C711="","",_tzyy_month_day!C711)</f>
        <v/>
      </c>
      <c r="AN715" s="466" t="str">
        <f>IF(_tag_month_day!CG711="","",_tag_month_day!CG711)</f>
        <v/>
      </c>
      <c r="AO715" s="466" t="str">
        <f>IF(_tag_month_day!CH711="","",_tag_month_day!CH711)</f>
        <v/>
      </c>
      <c r="AP715" s="486" t="e">
        <f t="shared" si="4310"/>
        <v>#VALUE!</v>
      </c>
      <c r="AQ715" s="487" t="str">
        <f>IF(_tag_month_day!J711="","",_tag_month_day!J711/100)</f>
        <v/>
      </c>
      <c r="AR715" s="488">
        <f t="shared" si="4311"/>
        <v>1.3</v>
      </c>
      <c r="AS715" s="489" t="e">
        <f t="shared" si="4262"/>
        <v>#VALUE!</v>
      </c>
      <c r="AT715" s="489">
        <f t="shared" si="4312"/>
        <v>0</v>
      </c>
      <c r="AU715" s="490" t="str">
        <f>IF(_tag_month_day!K711="","",_tag_month_day!K711)</f>
        <v/>
      </c>
      <c r="AV715" s="491" t="str">
        <f>IF(_tag_month_day!L711="","",_tag_month_day!L711/100)</f>
        <v/>
      </c>
      <c r="AW715" s="420">
        <f t="shared" si="4234"/>
        <v>0</v>
      </c>
      <c r="AX715" s="420">
        <f t="shared" si="4313"/>
        <v>0</v>
      </c>
      <c r="AY715" s="420" t="str">
        <f>IF(_tag_month_day!M711="","",_tag_month_day!M711/100)</f>
        <v/>
      </c>
      <c r="AZ715" s="420" t="str">
        <f>IF(_tag_month_day!N711="","",_tag_month_day!N711/100)</f>
        <v/>
      </c>
      <c r="BA715" s="420" t="str">
        <f>IF(_tag_month_day!O711="","",_tag_month_day!O711/100)</f>
        <v/>
      </c>
      <c r="BB715" s="496" t="str">
        <f>IF(_tag_month_day!P711="","",_tag_month_day!P711/100)</f>
        <v/>
      </c>
      <c r="BC715" s="496">
        <f t="shared" si="4314"/>
        <v>0</v>
      </c>
      <c r="BD715" s="496" t="str">
        <f>IF(_tag_month_day!Q711="","",_tag_month_day!Q711/100)</f>
        <v/>
      </c>
      <c r="BE715" s="510" t="str">
        <f>IF(_tag_month_day!R711="","",_tag_month_day!R711/100)</f>
        <v/>
      </c>
      <c r="BF715" s="413" t="str">
        <f>IF(_tag_month_day!CC711="","",_tag_month_day!CC711/100)</f>
        <v/>
      </c>
      <c r="BG715" s="511" t="e">
        <f t="shared" si="4263"/>
        <v>#VALUE!</v>
      </c>
      <c r="BH715" s="198">
        <f t="shared" si="4264"/>
        <v>0</v>
      </c>
      <c r="BI715" s="512" t="e">
        <f>IF(CX715=0,BI714,(DK715*查询!$R$5+DL715*查询!$Q$5+DM715*查询!$N$5+DN715*查询!$O$5+DO715*查询!$P$5)*AF715/CX715)</f>
        <v>#VALUE!</v>
      </c>
      <c r="BJ715" s="512" t="e">
        <f>IF(CX715=0,BJ714,(DP715*查询!$S$5+DQ715*查询!$T$5+DR715*查询!$U$5)*AF715/CX715)</f>
        <v>#VALUE!</v>
      </c>
      <c r="BK715" s="512">
        <f t="shared" si="4315"/>
        <v>1</v>
      </c>
      <c r="BL715" s="513" t="str">
        <f>IF(_cfyc_month_day!A711="","",_cfyc_month_day!A711)</f>
        <v/>
      </c>
      <c r="BM715" s="513" t="str">
        <f>IF(_cfyc_month_day!B711="","",_cfyc_month_day!B711)</f>
        <v/>
      </c>
      <c r="BN715" s="513" t="str">
        <f>IF(_cfyc_month_day!C711="","",_cfyc_month_day!C711)</f>
        <v/>
      </c>
      <c r="BO715" s="522" t="str">
        <f>IF(_cfyc_month_day!D711="","",_cfyc_month_day!D711)</f>
        <v/>
      </c>
      <c r="BP715" s="522" t="str">
        <f>IF(_cfyc_month_day!E711="","",_cfyc_month_day!E711)</f>
        <v/>
      </c>
      <c r="BQ715" s="522" t="str">
        <f>IF(_cfyc_month_day!F711="","",_cfyc_month_day!F711)</f>
        <v/>
      </c>
      <c r="BR715" s="513" t="str">
        <f>IF(_tag_month_day!T711="","",_tag_month_day!T711)</f>
        <v/>
      </c>
      <c r="BS715" s="513" t="str">
        <f>IF(_tag_month_day!U711="","",_tag_month_day!U711)</f>
        <v/>
      </c>
      <c r="BT715" s="523" t="str">
        <f t="shared" si="4316"/>
        <v/>
      </c>
      <c r="BU715" s="223" t="str">
        <f>IF(_tag_month_day!V711="","",_tag_month_day!V711)</f>
        <v/>
      </c>
      <c r="BV715" s="206" t="str">
        <f>IF(_tag_month_day!W711="","",_tag_month_day!W711)</f>
        <v/>
      </c>
      <c r="BW715" s="540" t="str">
        <f>IF(_tag_month_day!X711="","",_tag_month_day!X711)</f>
        <v/>
      </c>
      <c r="BX715" s="540" t="str">
        <f>IF(_tag_month_day!Y711="","",_tag_month_day!Y711)</f>
        <v/>
      </c>
      <c r="BY715" s="541">
        <f ca="1" t="shared" si="4317"/>
        <v>43646.6666666649</v>
      </c>
      <c r="BZ715" s="542"/>
      <c r="CA715" s="562" t="str">
        <f>IF(_jhy2_month_day!A711="","",_jhy2_month_day!A711)</f>
        <v/>
      </c>
      <c r="CB715" s="464" t="str">
        <f>IF(_jhy2_month_day!B711="","",_jhy2_month_day!B711)</f>
        <v/>
      </c>
      <c r="CC715" s="464" t="str">
        <f>IF(_jhy2_month_day!C711="","",_jhy2_month_day!C711)</f>
        <v/>
      </c>
      <c r="CD715" s="464" t="str">
        <f>IF(_jhy2_month_day!D711="","",_jhy2_month_day!D711)</f>
        <v/>
      </c>
      <c r="CE715" s="464" t="str">
        <f>IF(_jhy2_month_day!E711="","",_jhy2_month_day!E711)</f>
        <v/>
      </c>
      <c r="CF715" s="464" t="str">
        <f>IF(_jhy2_month_day!F711="","",_jhy2_month_day!F711)</f>
        <v/>
      </c>
      <c r="CG715" s="464" t="str">
        <f>IF(_jhy2_month_day!G711="","",_jhy2_month_day!G711)</f>
        <v/>
      </c>
      <c r="CH715" s="464" t="str">
        <f>IF(_jhy2_month_day!H711="","",_jhy2_month_day!H711)</f>
        <v/>
      </c>
      <c r="CI715" s="464" t="str">
        <f>IF(_jhy2_month_day!I711="","",_jhy2_month_day!I711)</f>
        <v/>
      </c>
      <c r="CJ715" s="464" t="str">
        <f>IF(_jhy2_month_day!J711="","",_jhy2_month_day!J711)</f>
        <v/>
      </c>
      <c r="CK715" s="464" t="str">
        <f>IF(_jhy2_month_day!K711="","",_jhy2_month_day!K711)</f>
        <v/>
      </c>
      <c r="CL715" s="562" t="str">
        <f>IF(_jhy2_month_day!L711="","",_jhy2_month_day!L711)</f>
        <v/>
      </c>
      <c r="CM715" s="562" t="str">
        <f>IF(_jhy2_month_day!M711="","",_jhy2_month_day!M711)</f>
        <v/>
      </c>
      <c r="CN715" s="562" t="str">
        <f>IF(_jhy2_month_day!N711="","",_jhy2_month_day!N711)</f>
        <v/>
      </c>
      <c r="CO715" s="562" t="str">
        <f>IF(_jhy2_month_day!O711="","",_jhy2_month_day!O711)</f>
        <v/>
      </c>
      <c r="CP715" s="562" t="str">
        <f>IF(_jhy2_month_day!P711="","",_jhy2_month_day!P711)</f>
        <v/>
      </c>
      <c r="CQ715" s="562" t="str">
        <f>IF(_jhy2_month_day!Q711="","",_jhy2_month_day!Q711)</f>
        <v/>
      </c>
      <c r="CR715" s="563" t="str">
        <f>IF(_jhy2_month_day!R711="","",_jhy2_month_day!R711)</f>
        <v/>
      </c>
      <c r="CS715" s="576" t="str">
        <f>IF(_jhy2_month_day!S711="","",_jhy2_month_day!S711)</f>
        <v/>
      </c>
      <c r="CT715" s="562" t="str">
        <f>IF(_jhy2_month_day!T711="","",_jhy2_month_day!T711)</f>
        <v/>
      </c>
      <c r="CU715" s="577" t="e">
        <f t="shared" si="4265"/>
        <v>#VALUE!</v>
      </c>
      <c r="CV715" s="198" t="e">
        <f t="shared" si="4266"/>
        <v>#VALUE!</v>
      </c>
      <c r="CW715" s="192" t="e">
        <f t="shared" si="4267"/>
        <v>#VALUE!</v>
      </c>
      <c r="CX715" s="192" t="e">
        <f t="shared" si="4268"/>
        <v>#VALUE!</v>
      </c>
      <c r="CY715" s="202" t="e">
        <f t="shared" si="4269"/>
        <v>#VALUE!</v>
      </c>
      <c r="CZ715" s="192" t="e">
        <f t="shared" ref="CZ715:DI715" si="4356">$AJ715*EF715</f>
        <v>#VALUE!</v>
      </c>
      <c r="DA715" s="192" t="e">
        <f t="shared" si="4356"/>
        <v>#VALUE!</v>
      </c>
      <c r="DB715" s="192" t="e">
        <f t="shared" si="4356"/>
        <v>#VALUE!</v>
      </c>
      <c r="DC715" s="192" t="e">
        <f t="shared" si="4356"/>
        <v>#VALUE!</v>
      </c>
      <c r="DD715" s="192" t="e">
        <f t="shared" si="4356"/>
        <v>#VALUE!</v>
      </c>
      <c r="DE715" s="192" t="e">
        <f t="shared" si="4356"/>
        <v>#VALUE!</v>
      </c>
      <c r="DF715" s="192" t="e">
        <f t="shared" si="4356"/>
        <v>#VALUE!</v>
      </c>
      <c r="DG715" s="192" t="e">
        <f t="shared" si="4356"/>
        <v>#VALUE!</v>
      </c>
      <c r="DH715" s="192" t="e">
        <f t="shared" si="4356"/>
        <v>#VALUE!</v>
      </c>
      <c r="DI715" s="192" t="e">
        <f t="shared" si="4356"/>
        <v>#VALUE!</v>
      </c>
      <c r="DJ715" s="192" t="e">
        <f t="shared" si="4271"/>
        <v>#VALUE!</v>
      </c>
      <c r="DK715" s="192" t="e">
        <f t="shared" si="4272"/>
        <v>#VALUE!</v>
      </c>
      <c r="DL715" s="192" t="e">
        <f t="shared" si="4273"/>
        <v>#VALUE!</v>
      </c>
      <c r="DM715" s="192" t="e">
        <f t="shared" si="4274"/>
        <v>#VALUE!</v>
      </c>
      <c r="DN715" s="192" t="e">
        <f t="shared" si="4275"/>
        <v>#VALUE!</v>
      </c>
      <c r="DO715" s="192" t="e">
        <f t="shared" si="4276"/>
        <v>#VALUE!</v>
      </c>
      <c r="DP715" s="192" t="e">
        <f t="shared" si="4277"/>
        <v>#VALUE!</v>
      </c>
      <c r="DQ715" s="192" t="e">
        <f t="shared" si="4278"/>
        <v>#VALUE!</v>
      </c>
      <c r="DR715" s="192" t="e">
        <f t="shared" si="4279"/>
        <v>#VALUE!</v>
      </c>
      <c r="DS715" s="192" t="e">
        <f t="shared" si="4280"/>
        <v>#VALUE!</v>
      </c>
      <c r="DT715" s="192" t="e">
        <f t="shared" si="4281"/>
        <v>#VALUE!</v>
      </c>
      <c r="DU715" s="192" t="e">
        <f t="shared" si="4282"/>
        <v>#VALUE!</v>
      </c>
      <c r="DV715" s="198" t="e">
        <f t="shared" si="4283"/>
        <v>#VALUE!</v>
      </c>
      <c r="DW715" s="198" t="e">
        <f t="shared" si="4284"/>
        <v>#DIV/0!</v>
      </c>
      <c r="DX715" s="198" t="e">
        <f t="shared" si="4285"/>
        <v>#DIV/0!</v>
      </c>
      <c r="DY715" s="198" t="e">
        <f t="shared" si="4286"/>
        <v>#VALUE!</v>
      </c>
      <c r="DZ715" s="198" t="e">
        <f t="shared" si="4287"/>
        <v>#VALUE!</v>
      </c>
      <c r="EA715" s="198" t="e">
        <f t="shared" si="4288"/>
        <v>#VALUE!</v>
      </c>
      <c r="EB715" s="198" t="e">
        <f t="shared" si="4289"/>
        <v>#VALUE!</v>
      </c>
      <c r="EC715" s="198" t="e">
        <f t="shared" si="4290"/>
        <v>#DIV/0!</v>
      </c>
      <c r="ED715" s="198" t="e">
        <f t="shared" si="4291"/>
        <v>#VALUE!</v>
      </c>
      <c r="EE715" s="198" t="e">
        <f t="shared" si="4292"/>
        <v>#VALUE!</v>
      </c>
      <c r="EF715" s="198" t="e">
        <f t="shared" ref="EF715:EO715" si="4357">DV715/SUM($DV715:$EE715)</f>
        <v>#VALUE!</v>
      </c>
      <c r="EG715" s="198" t="e">
        <f t="shared" si="4357"/>
        <v>#DIV/0!</v>
      </c>
      <c r="EH715" s="198" t="e">
        <f t="shared" si="4357"/>
        <v>#DIV/0!</v>
      </c>
      <c r="EI715" s="198" t="e">
        <f t="shared" si="4357"/>
        <v>#VALUE!</v>
      </c>
      <c r="EJ715" s="198" t="e">
        <f t="shared" si="4357"/>
        <v>#VALUE!</v>
      </c>
      <c r="EK715" s="198" t="e">
        <f t="shared" si="4357"/>
        <v>#VALUE!</v>
      </c>
      <c r="EL715" s="198" t="e">
        <f t="shared" si="4357"/>
        <v>#VALUE!</v>
      </c>
      <c r="EM715" s="198" t="e">
        <f t="shared" si="4357"/>
        <v>#DIV/0!</v>
      </c>
      <c r="EN715" s="198" t="e">
        <f t="shared" si="4357"/>
        <v>#VALUE!</v>
      </c>
      <c r="EO715" s="198" t="e">
        <f t="shared" si="4357"/>
        <v>#VALUE!</v>
      </c>
      <c r="EP715" s="511">
        <f t="shared" ref="EP715:EW715" si="4358">EP714</f>
        <v>0.08</v>
      </c>
      <c r="EQ715" s="511">
        <f t="shared" si="4358"/>
        <v>0.015</v>
      </c>
      <c r="ER715" s="511">
        <f t="shared" si="4358"/>
        <v>0.015</v>
      </c>
      <c r="ES715" s="511">
        <f t="shared" si="4358"/>
        <v>0.015</v>
      </c>
      <c r="ET715" s="511">
        <f t="shared" si="4358"/>
        <v>0.015</v>
      </c>
      <c r="EU715" s="511">
        <f t="shared" si="4358"/>
        <v>0.09</v>
      </c>
      <c r="EV715" s="511">
        <f t="shared" si="4358"/>
        <v>0.09</v>
      </c>
      <c r="EW715" s="511">
        <f t="shared" si="4358"/>
        <v>0.09</v>
      </c>
      <c r="EX715" s="420" t="str">
        <f>IF(_tag_month_day!AS711="","",_tag_month_day!AS711/100)</f>
        <v/>
      </c>
      <c r="EY715" s="420" t="str">
        <f>IF(_tag_month_day!AT711="","",_tag_month_day!AT711/100)</f>
        <v/>
      </c>
      <c r="EZ715" s="420" t="str">
        <f>IF(_tag_month_day!AU711="","",_tag_month_day!AU711/100)</f>
        <v/>
      </c>
      <c r="FA715" s="420" t="str">
        <f>IF(_tag_month_day!AV711="","",_tag_month_day!AV711/100)</f>
        <v/>
      </c>
      <c r="FB715" s="420" t="str">
        <f>IF(_tag_month_day!AW711="","",_tag_month_day!AW711/100)</f>
        <v/>
      </c>
      <c r="FC715" s="420" t="str">
        <f>IF(_tag_month_day!AX711="","",_tag_month_day!AX711/100)</f>
        <v/>
      </c>
      <c r="FD715" s="510">
        <f t="shared" si="4321"/>
        <v>0.33</v>
      </c>
      <c r="FE715" s="510">
        <f t="shared" si="4322"/>
        <v>0.19</v>
      </c>
      <c r="FF715" s="510">
        <f t="shared" si="4323"/>
        <v>0.003</v>
      </c>
      <c r="FG715" s="510">
        <f t="shared" si="4324"/>
        <v>0</v>
      </c>
      <c r="FH715" s="603">
        <f t="shared" si="4325"/>
        <v>0.0001</v>
      </c>
      <c r="FI715" s="510">
        <f t="shared" ref="FI715:FR715" si="4359">FI714</f>
        <v>0.41</v>
      </c>
      <c r="FJ715" s="510">
        <f t="shared" si="4359"/>
        <v>0.11</v>
      </c>
      <c r="FK715" s="510">
        <f t="shared" si="4359"/>
        <v>0.015</v>
      </c>
      <c r="FL715" s="510">
        <f t="shared" si="4359"/>
        <v>0</v>
      </c>
      <c r="FM715" s="603">
        <f t="shared" si="4359"/>
        <v>0.0001</v>
      </c>
      <c r="FN715" s="510" t="str">
        <f>IF(_tag_month_day!AY711="","",_tag_month_day!AY711/100)</f>
        <v/>
      </c>
      <c r="FO715" s="510" t="str">
        <f>IF(_tag_month_day!AZ711="","",_tag_month_day!AZ711/100)</f>
        <v/>
      </c>
      <c r="FP715" s="510" t="str">
        <f>IF(_tag_month_day!BA711="","",_tag_month_day!BA711/100)</f>
        <v/>
      </c>
      <c r="FQ715" s="510" t="str">
        <f>IF(_tag_month_day!BB711="","",_tag_month_day!BB711/100)</f>
        <v/>
      </c>
      <c r="FR715" s="603" t="str">
        <f>IF(_tag_month_day!BC711="","",_tag_month_day!BC711/100)</f>
        <v/>
      </c>
      <c r="FS715" s="510" t="str">
        <f>IF(_tag_month_day!BD711="","",_tag_month_day!BD711/100)</f>
        <v/>
      </c>
      <c r="FT715" s="510" t="str">
        <f>IF(_tag_month_day!BE711="","",_tag_month_day!BE711/100)</f>
        <v/>
      </c>
      <c r="FU715" s="510" t="str">
        <f>IF(_tag_month_day!BF711="","",_tag_month_day!BF711/100)</f>
        <v/>
      </c>
      <c r="FV715" s="510" t="str">
        <f>IF(_tag_month_day!BG711="","",_tag_month_day!BG711/100)</f>
        <v/>
      </c>
      <c r="FW715" s="603" t="str">
        <f>IF(_tag_month_day!BH711="","",_tag_month_day!BH711/100)</f>
        <v/>
      </c>
      <c r="FX715" s="510" t="str">
        <f>IF(_tag_month_day!BI711="","",_tag_month_day!BI711/100)</f>
        <v/>
      </c>
      <c r="FY715" s="510" t="str">
        <f>IF(_tag_month_day!BJ711="","",_tag_month_day!BJ711/100)</f>
        <v/>
      </c>
      <c r="FZ715" s="605" t="str">
        <f>IF(_tag_month_day!BK711="","",_tag_month_day!BK711/100)</f>
        <v/>
      </c>
      <c r="GA715" s="510" t="str">
        <f>IF(_tag_month_day!BL711="","",_tag_month_day!BL711/100)</f>
        <v/>
      </c>
      <c r="GB715" s="603" t="str">
        <f>IF(_tag_month_day!BM711="","",_tag_month_day!BM711/100)</f>
        <v/>
      </c>
      <c r="GC715" s="420" t="str">
        <f>IF(_tag_month_day!BN711="","",_tag_month_day!BN711/100)</f>
        <v/>
      </c>
      <c r="GD715" s="420" t="str">
        <f>IF(_tag_month_day!BO711="","",_tag_month_day!BO711/100)</f>
        <v/>
      </c>
      <c r="GE715" s="420" t="str">
        <f>IF(_tag_month_day!BP711="","",_tag_month_day!BP711/100)</f>
        <v/>
      </c>
      <c r="GF715" s="420" t="str">
        <f>IF(_tag_month_day!BQ711="","",_tag_month_day!BQ711/100)</f>
        <v/>
      </c>
      <c r="GG715" s="420" t="str">
        <f>IF(_tag_month_day!BR711="","",_tag_month_day!BR711/100)</f>
        <v/>
      </c>
      <c r="GH715" s="420" t="str">
        <f>IF(_tag_month_day!BS711="","",_tag_month_day!BS711/100)</f>
        <v/>
      </c>
      <c r="GI715" s="603" t="str">
        <f>IF(_tag_month_day!BT711="","",_tag_month_day!BT711/100)</f>
        <v/>
      </c>
      <c r="GJ715" s="612" t="str">
        <f>IF(_tag_month_day!BU711="","",_tag_month_day!BU711/100)</f>
        <v/>
      </c>
      <c r="GK715" s="620" t="str">
        <f>IF(_tag_month_day!BV711="",IF(_rlcf_month_day!A$2="","",_rlcf_month_day!A$2/100),_tag_month_day!BV711/100)</f>
        <v/>
      </c>
      <c r="GL715" s="620" t="str">
        <f>IF(_tag_month_day!BW711="",IF(_rlcf_month_day!B$2="","",_rlcf_month_day!B$2/100),_tag_month_day!BW711/100)</f>
        <v/>
      </c>
      <c r="GM715" s="621" t="str">
        <f>IF(_tag_month_day!BX711="",IF(_rlcf_month_day!C$2="","",_rlcf_month_day!C$2/100),_tag_month_day!BX711/100)</f>
        <v/>
      </c>
      <c r="GN715" s="620" t="str">
        <f>IF(_tag_month_day!BV711="",IF(_rlcf_month_day!A$2="","",_rlcf_month_day!A$2/100),_tag_month_day!BV711/100)</f>
        <v/>
      </c>
      <c r="GO715" s="620" t="str">
        <f>IF(_tag_month_day!BW711="",IF(_rlcf_month_day!B$2="","",_rlcf_month_day!B$2/100),_tag_month_day!BW711/100)</f>
        <v/>
      </c>
      <c r="GP715" s="620" t="str">
        <f>IF(_tag_month_day!CD711="",IF(_rlcf_month_day!E$2="","",_rlcf_month_day!E$2/100),_tag_month_day!CD711/100)</f>
        <v/>
      </c>
      <c r="GQ715" s="620" t="str">
        <f>IF(_tag_month_day!CE711="",IF(_rlcf_month_day!F$2="","",_rlcf_month_day!F$2/100),_tag_month_day!CE711/100)</f>
        <v/>
      </c>
      <c r="GR715" s="621" t="str">
        <f>IF(_tag_month_day!CF711="",IF(_rlcf_month_day!G$2="","",_rlcf_month_day!G$2/100),_tag_month_day!CF711/100)</f>
        <v/>
      </c>
      <c r="GS715" s="626">
        <f t="shared" ref="GS715:HH715" si="4360">GS714</f>
        <v>0.953</v>
      </c>
      <c r="GT715" s="626">
        <f t="shared" si="4360"/>
        <v>0.55</v>
      </c>
      <c r="GU715" s="626">
        <f t="shared" si="4360"/>
        <v>0.55</v>
      </c>
      <c r="GV715" s="626">
        <f t="shared" si="4360"/>
        <v>0.55</v>
      </c>
      <c r="GW715" s="626">
        <f t="shared" si="4360"/>
        <v>0.5</v>
      </c>
      <c r="GX715" s="626">
        <f t="shared" si="4360"/>
        <v>0.935</v>
      </c>
      <c r="GY715" s="626">
        <f t="shared" si="4360"/>
        <v>0.15</v>
      </c>
      <c r="GZ715" s="626">
        <f t="shared" si="4360"/>
        <v>1</v>
      </c>
      <c r="HA715" s="632">
        <f t="shared" si="4360"/>
        <v>0.047</v>
      </c>
      <c r="HB715" s="632">
        <f t="shared" si="4360"/>
        <v>0.45</v>
      </c>
      <c r="HC715" s="632">
        <f t="shared" si="4360"/>
        <v>0.45</v>
      </c>
      <c r="HD715" s="632">
        <f t="shared" si="4360"/>
        <v>0.45</v>
      </c>
      <c r="HE715" s="632">
        <f t="shared" si="4360"/>
        <v>0.5</v>
      </c>
      <c r="HF715" s="632">
        <f t="shared" si="4360"/>
        <v>0.065</v>
      </c>
      <c r="HG715" s="632">
        <f t="shared" si="4360"/>
        <v>0.85</v>
      </c>
      <c r="HH715" s="632">
        <f t="shared" si="4360"/>
        <v>0</v>
      </c>
      <c r="HI715" s="68">
        <f t="shared" si="4297"/>
        <v>0</v>
      </c>
      <c r="HJ715" s="68" t="e">
        <f t="shared" si="4328"/>
        <v>#VALUE!</v>
      </c>
      <c r="HK715" s="202">
        <f t="shared" si="4329"/>
        <v>0.85</v>
      </c>
      <c r="HL715" s="464">
        <f t="shared" si="4330"/>
        <v>550000</v>
      </c>
      <c r="HM715" s="464">
        <f t="shared" si="4331"/>
        <v>480000</v>
      </c>
      <c r="HN715" s="192" t="e">
        <f t="shared" si="4298"/>
        <v>#VALUE!</v>
      </c>
      <c r="HO715" s="192" t="e">
        <f>HN715*HK715*$HO$2/HL715*1000000</f>
        <v>#VALUE!</v>
      </c>
      <c r="HP715" s="192" t="e">
        <f>HN715*HK715*$HP$2/HM715*1000000</f>
        <v>#VALUE!</v>
      </c>
    </row>
    <row r="716" customFormat="1" spans="1:224">
      <c r="A716" s="381">
        <v>711</v>
      </c>
      <c r="B716" s="54">
        <f ca="1" t="shared" si="4332"/>
        <v>43646</v>
      </c>
      <c r="C716" s="57">
        <f t="shared" si="4333"/>
        <v>0.0416666666666667</v>
      </c>
      <c r="D716" s="68" t="str">
        <f ca="1" t="shared" si="4299"/>
        <v>白班</v>
      </c>
      <c r="E716" s="68" t="str">
        <f ca="1" t="shared" si="4300"/>
        <v>丁</v>
      </c>
      <c r="F716" s="68">
        <f ca="1">SUMPRODUCT((成本日报!$A$3:$A$95=计划!B716)*(成本日报!$B$3:$B$95=计划!$D716),成本日报!$C$3:$C$95)</f>
        <v>4</v>
      </c>
      <c r="G716" s="382">
        <f ca="1" t="shared" si="4334"/>
        <v>43646.5833333316</v>
      </c>
      <c r="H716" s="382">
        <f ca="1" t="shared" si="4301"/>
        <v>43646.5902777761</v>
      </c>
      <c r="I716" s="382">
        <f ca="1" t="shared" si="4302"/>
        <v>43646.5958333316</v>
      </c>
      <c r="J716" s="382">
        <f ca="1" t="shared" si="4303"/>
        <v>43646.6249999983</v>
      </c>
      <c r="K716" s="382">
        <f ca="1" t="shared" si="4304"/>
        <v>43646.6874999983</v>
      </c>
      <c r="L716" s="382">
        <f ca="1" t="shared" si="4305"/>
        <v>43646.7083333316</v>
      </c>
      <c r="M716" s="398" t="str">
        <f>IF(_tag_month_day!A712="","",_tag_month_day!A712)</f>
        <v/>
      </c>
      <c r="N716" s="398" t="str">
        <f>IF(_tag_month_day!B712="","",_tag_month_day!B712)</f>
        <v/>
      </c>
      <c r="O716" s="399" t="e">
        <f t="shared" si="4306"/>
        <v>#VALUE!</v>
      </c>
      <c r="P716" s="398" t="str">
        <f>IF(_tag_month_day!C712="","",_tag_month_day!C712)</f>
        <v/>
      </c>
      <c r="Q716" s="398" t="str">
        <f>IF(_tag_month_day!D712="","",_tag_month_day!D712)</f>
        <v/>
      </c>
      <c r="R716" s="416">
        <f>IF(_tag_month_day!CB712="",R715,_tag_month_day!CB712/100)</f>
        <v>0.07</v>
      </c>
      <c r="S716" s="417" t="str">
        <f>IF(_tag_month_day!E712="","",_tag_month_day!E712)</f>
        <v/>
      </c>
      <c r="T716" s="417" t="str">
        <f>IF(_tag_month_day!F712="","",_tag_month_day!F712)</f>
        <v/>
      </c>
      <c r="U716" s="418" t="e">
        <f t="shared" si="4260"/>
        <v>#VALUE!</v>
      </c>
      <c r="V716" s="53" t="e">
        <f t="shared" si="4261"/>
        <v>#VALUE!</v>
      </c>
      <c r="W716" s="419" t="str">
        <f>IF(_jhy_month_day!A712="","",_jhy_month_day!A712)</f>
        <v/>
      </c>
      <c r="X716" s="420" t="str">
        <f>IF(_jhy_month_day!B712="","",_jhy_month_day!B712/100)</f>
        <v/>
      </c>
      <c r="Y716" s="420" t="str">
        <f>IF(_jhy_month_day!C712="","",_jhy_month_day!C712/100)</f>
        <v/>
      </c>
      <c r="Z716" s="439">
        <f t="shared" si="4350"/>
        <v>178</v>
      </c>
      <c r="AA716" s="440" t="str">
        <f>IF(_tag_month_day!G712="","",_tag_month_day!G712/100)</f>
        <v/>
      </c>
      <c r="AB716" s="440" t="str">
        <f>IF(_tag_month_day!H712="","",_tag_month_day!H712/100)</f>
        <v/>
      </c>
      <c r="AC716" s="193">
        <f t="shared" si="4307"/>
        <v>1.59963432013121</v>
      </c>
      <c r="AD716" s="441" t="str">
        <f t="shared" si="4308"/>
        <v/>
      </c>
      <c r="AE716" s="442" t="str">
        <f t="shared" si="4309"/>
        <v/>
      </c>
      <c r="AF716" s="443">
        <v>1</v>
      </c>
      <c r="AG716" s="68" t="str">
        <f>IF(_duihao_month_day!A712="","",_duihao_month_day!A712)</f>
        <v/>
      </c>
      <c r="AH716" s="463">
        <f>IF(_gyk_month_day!B712="",AH715,_gyk_month_day!B712)</f>
        <v>820</v>
      </c>
      <c r="AI716" s="464"/>
      <c r="AJ716" s="68" t="str">
        <f>IF(_tag_month_day!I712="","",_tag_month_day!I712)</f>
        <v/>
      </c>
      <c r="AK716" s="465" t="str">
        <f>IF(_tzyy_month_day!A712="","",_tzyy_month_day!A712)</f>
        <v/>
      </c>
      <c r="AL716" s="465" t="str">
        <f>IF(_tzyy_month_day!B712="","",_tzyy_month_day!B712)</f>
        <v/>
      </c>
      <c r="AM716" s="465" t="str">
        <f>IF(_tzyy_month_day!C712="","",_tzyy_month_day!C712)</f>
        <v/>
      </c>
      <c r="AN716" s="466" t="str">
        <f>IF(_tag_month_day!CG712="","",_tag_month_day!CG712)</f>
        <v/>
      </c>
      <c r="AO716" s="466" t="str">
        <f>IF(_tag_month_day!CH712="","",_tag_month_day!CH712)</f>
        <v/>
      </c>
      <c r="AP716" s="486" t="e">
        <f t="shared" si="4310"/>
        <v>#VALUE!</v>
      </c>
      <c r="AQ716" s="487" t="str">
        <f>IF(_tag_month_day!J712="","",_tag_month_day!J712/100)</f>
        <v/>
      </c>
      <c r="AR716" s="488">
        <f t="shared" si="4311"/>
        <v>1.3</v>
      </c>
      <c r="AS716" s="489" t="e">
        <f t="shared" si="4262"/>
        <v>#VALUE!</v>
      </c>
      <c r="AT716" s="489">
        <f t="shared" si="4312"/>
        <v>0</v>
      </c>
      <c r="AU716" s="490" t="str">
        <f>IF(_tag_month_day!K712="","",_tag_month_day!K712)</f>
        <v/>
      </c>
      <c r="AV716" s="491" t="str">
        <f>IF(_tag_month_day!L712="","",_tag_month_day!L712/100)</f>
        <v/>
      </c>
      <c r="AW716" s="420">
        <f t="shared" si="4234"/>
        <v>0</v>
      </c>
      <c r="AX716" s="420">
        <f t="shared" si="4313"/>
        <v>0</v>
      </c>
      <c r="AY716" s="420" t="str">
        <f>IF(_tag_month_day!M712="","",_tag_month_day!M712/100)</f>
        <v/>
      </c>
      <c r="AZ716" s="420" t="str">
        <f>IF(_tag_month_day!N712="","",_tag_month_day!N712/100)</f>
        <v/>
      </c>
      <c r="BA716" s="420" t="str">
        <f>IF(_tag_month_day!O712="","",_tag_month_day!O712/100)</f>
        <v/>
      </c>
      <c r="BB716" s="496" t="str">
        <f>IF(_tag_month_day!P712="","",_tag_month_day!P712/100)</f>
        <v/>
      </c>
      <c r="BC716" s="496">
        <f t="shared" si="4314"/>
        <v>0</v>
      </c>
      <c r="BD716" s="496" t="str">
        <f>IF(_tag_month_day!Q712="","",_tag_month_day!Q712/100)</f>
        <v/>
      </c>
      <c r="BE716" s="510" t="str">
        <f>IF(_tag_month_day!R712="","",_tag_month_day!R712/100)</f>
        <v/>
      </c>
      <c r="BF716" s="413" t="str">
        <f>IF(_tag_month_day!CC712="","",_tag_month_day!CC712/100)</f>
        <v/>
      </c>
      <c r="BG716" s="511" t="e">
        <f t="shared" si="4263"/>
        <v>#VALUE!</v>
      </c>
      <c r="BH716" s="198">
        <f t="shared" si="4264"/>
        <v>0</v>
      </c>
      <c r="BI716" s="512" t="e">
        <f>IF(CX716=0,BI715,(DK716*查询!$R$5+DL716*查询!$Q$5+DM716*查询!$N$5+DN716*查询!$O$5+DO716*查询!$P$5)*AF716/CX716)</f>
        <v>#VALUE!</v>
      </c>
      <c r="BJ716" s="512" t="e">
        <f>IF(CX716=0,BJ715,(DP716*查询!$S$5+DQ716*查询!$T$5+DR716*查询!$U$5)*AF716/CX716)</f>
        <v>#VALUE!</v>
      </c>
      <c r="BK716" s="512">
        <f t="shared" si="4315"/>
        <v>1</v>
      </c>
      <c r="BL716" s="513" t="str">
        <f>IF(_cfyc_month_day!A712="","",_cfyc_month_day!A712)</f>
        <v/>
      </c>
      <c r="BM716" s="513" t="str">
        <f>IF(_cfyc_month_day!B712="","",_cfyc_month_day!B712)</f>
        <v/>
      </c>
      <c r="BN716" s="513" t="str">
        <f>IF(_cfyc_month_day!C712="","",_cfyc_month_day!C712)</f>
        <v/>
      </c>
      <c r="BO716" s="522" t="str">
        <f>IF(_cfyc_month_day!D712="","",_cfyc_month_day!D712)</f>
        <v/>
      </c>
      <c r="BP716" s="522" t="str">
        <f>IF(_cfyc_month_day!E712="","",_cfyc_month_day!E712)</f>
        <v/>
      </c>
      <c r="BQ716" s="522" t="str">
        <f>IF(_cfyc_month_day!F712="","",_cfyc_month_day!F712)</f>
        <v/>
      </c>
      <c r="BR716" s="513" t="str">
        <f>IF(_tag_month_day!T712="","",_tag_month_day!T712)</f>
        <v/>
      </c>
      <c r="BS716" s="513" t="str">
        <f>IF(_tag_month_day!U712="","",_tag_month_day!U712)</f>
        <v/>
      </c>
      <c r="BT716" s="523" t="str">
        <f t="shared" si="4316"/>
        <v/>
      </c>
      <c r="BU716" s="223" t="str">
        <f>IF(_tag_month_day!V712="","",_tag_month_day!V712)</f>
        <v/>
      </c>
      <c r="BV716" s="206" t="str">
        <f>IF(_tag_month_day!W712="","",_tag_month_day!W712)</f>
        <v/>
      </c>
      <c r="BW716" s="540" t="str">
        <f>IF(_tag_month_day!X712="","",_tag_month_day!X712)</f>
        <v/>
      </c>
      <c r="BX716" s="540" t="str">
        <f>IF(_tag_month_day!Y712="","",_tag_month_day!Y712)</f>
        <v/>
      </c>
      <c r="BY716" s="541">
        <f ca="1" t="shared" si="4317"/>
        <v>43646.7083333316</v>
      </c>
      <c r="BZ716" s="542"/>
      <c r="CA716" s="562" t="str">
        <f>IF(_jhy2_month_day!A712="","",_jhy2_month_day!A712)</f>
        <v/>
      </c>
      <c r="CB716" s="464" t="str">
        <f>IF(_jhy2_month_day!B712="","",_jhy2_month_day!B712)</f>
        <v/>
      </c>
      <c r="CC716" s="464" t="str">
        <f>IF(_jhy2_month_day!C712="","",_jhy2_month_day!C712)</f>
        <v/>
      </c>
      <c r="CD716" s="464" t="str">
        <f>IF(_jhy2_month_day!D712="","",_jhy2_month_day!D712)</f>
        <v/>
      </c>
      <c r="CE716" s="464" t="str">
        <f>IF(_jhy2_month_day!E712="","",_jhy2_month_day!E712)</f>
        <v/>
      </c>
      <c r="CF716" s="464" t="str">
        <f>IF(_jhy2_month_day!F712="","",_jhy2_month_day!F712)</f>
        <v/>
      </c>
      <c r="CG716" s="464" t="str">
        <f>IF(_jhy2_month_day!G712="","",_jhy2_month_day!G712)</f>
        <v/>
      </c>
      <c r="CH716" s="464" t="str">
        <f>IF(_jhy2_month_day!H712="","",_jhy2_month_day!H712)</f>
        <v/>
      </c>
      <c r="CI716" s="464" t="str">
        <f>IF(_jhy2_month_day!I712="","",_jhy2_month_day!I712)</f>
        <v/>
      </c>
      <c r="CJ716" s="464" t="str">
        <f>IF(_jhy2_month_day!J712="","",_jhy2_month_day!J712)</f>
        <v/>
      </c>
      <c r="CK716" s="464" t="str">
        <f>IF(_jhy2_month_day!K712="","",_jhy2_month_day!K712)</f>
        <v/>
      </c>
      <c r="CL716" s="562" t="str">
        <f>IF(_jhy2_month_day!L712="","",_jhy2_month_day!L712)</f>
        <v/>
      </c>
      <c r="CM716" s="562" t="str">
        <f>IF(_jhy2_month_day!M712="","",_jhy2_month_day!M712)</f>
        <v/>
      </c>
      <c r="CN716" s="562" t="str">
        <f>IF(_jhy2_month_day!N712="","",_jhy2_month_day!N712)</f>
        <v/>
      </c>
      <c r="CO716" s="562" t="str">
        <f>IF(_jhy2_month_day!O712="","",_jhy2_month_day!O712)</f>
        <v/>
      </c>
      <c r="CP716" s="562" t="str">
        <f>IF(_jhy2_month_day!P712="","",_jhy2_month_day!P712)</f>
        <v/>
      </c>
      <c r="CQ716" s="562" t="str">
        <f>IF(_jhy2_month_day!Q712="","",_jhy2_month_day!Q712)</f>
        <v/>
      </c>
      <c r="CR716" s="563" t="str">
        <f>IF(_jhy2_month_day!R712="","",_jhy2_month_day!R712)</f>
        <v/>
      </c>
      <c r="CS716" s="576" t="str">
        <f>IF(_jhy2_month_day!S712="","",_jhy2_month_day!S712)</f>
        <v/>
      </c>
      <c r="CT716" s="562" t="str">
        <f>IF(_jhy2_month_day!T712="","",_jhy2_month_day!T712)</f>
        <v/>
      </c>
      <c r="CU716" s="577" t="e">
        <f t="shared" si="4265"/>
        <v>#VALUE!</v>
      </c>
      <c r="CV716" s="198" t="e">
        <f t="shared" si="4266"/>
        <v>#VALUE!</v>
      </c>
      <c r="CW716" s="192" t="e">
        <f t="shared" si="4267"/>
        <v>#VALUE!</v>
      </c>
      <c r="CX716" s="192" t="e">
        <f t="shared" si="4268"/>
        <v>#VALUE!</v>
      </c>
      <c r="CY716" s="202" t="e">
        <f t="shared" si="4269"/>
        <v>#VALUE!</v>
      </c>
      <c r="CZ716" s="192" t="e">
        <f t="shared" ref="CZ716:DI716" si="4361">$AJ716*EF716</f>
        <v>#VALUE!</v>
      </c>
      <c r="DA716" s="192" t="e">
        <f t="shared" si="4361"/>
        <v>#VALUE!</v>
      </c>
      <c r="DB716" s="192" t="e">
        <f t="shared" si="4361"/>
        <v>#VALUE!</v>
      </c>
      <c r="DC716" s="192" t="e">
        <f t="shared" si="4361"/>
        <v>#VALUE!</v>
      </c>
      <c r="DD716" s="192" t="e">
        <f t="shared" si="4361"/>
        <v>#VALUE!</v>
      </c>
      <c r="DE716" s="192" t="e">
        <f t="shared" si="4361"/>
        <v>#VALUE!</v>
      </c>
      <c r="DF716" s="192" t="e">
        <f t="shared" si="4361"/>
        <v>#VALUE!</v>
      </c>
      <c r="DG716" s="192" t="e">
        <f t="shared" si="4361"/>
        <v>#VALUE!</v>
      </c>
      <c r="DH716" s="192" t="e">
        <f t="shared" si="4361"/>
        <v>#VALUE!</v>
      </c>
      <c r="DI716" s="192" t="e">
        <f t="shared" si="4361"/>
        <v>#VALUE!</v>
      </c>
      <c r="DJ716" s="192" t="e">
        <f t="shared" si="4271"/>
        <v>#VALUE!</v>
      </c>
      <c r="DK716" s="192" t="e">
        <f t="shared" si="4272"/>
        <v>#VALUE!</v>
      </c>
      <c r="DL716" s="192" t="e">
        <f t="shared" si="4273"/>
        <v>#VALUE!</v>
      </c>
      <c r="DM716" s="192" t="e">
        <f t="shared" si="4274"/>
        <v>#VALUE!</v>
      </c>
      <c r="DN716" s="192" t="e">
        <f t="shared" si="4275"/>
        <v>#VALUE!</v>
      </c>
      <c r="DO716" s="192" t="e">
        <f t="shared" si="4276"/>
        <v>#VALUE!</v>
      </c>
      <c r="DP716" s="192" t="e">
        <f t="shared" si="4277"/>
        <v>#VALUE!</v>
      </c>
      <c r="DQ716" s="192" t="e">
        <f t="shared" si="4278"/>
        <v>#VALUE!</v>
      </c>
      <c r="DR716" s="192" t="e">
        <f t="shared" si="4279"/>
        <v>#VALUE!</v>
      </c>
      <c r="DS716" s="192" t="e">
        <f t="shared" si="4280"/>
        <v>#VALUE!</v>
      </c>
      <c r="DT716" s="192" t="e">
        <f t="shared" si="4281"/>
        <v>#VALUE!</v>
      </c>
      <c r="DU716" s="192" t="e">
        <f t="shared" si="4282"/>
        <v>#VALUE!</v>
      </c>
      <c r="DV716" s="198" t="e">
        <f t="shared" si="4283"/>
        <v>#VALUE!</v>
      </c>
      <c r="DW716" s="198" t="e">
        <f t="shared" si="4284"/>
        <v>#DIV/0!</v>
      </c>
      <c r="DX716" s="198" t="e">
        <f t="shared" si="4285"/>
        <v>#DIV/0!</v>
      </c>
      <c r="DY716" s="198" t="e">
        <f t="shared" si="4286"/>
        <v>#VALUE!</v>
      </c>
      <c r="DZ716" s="198" t="e">
        <f t="shared" si="4287"/>
        <v>#VALUE!</v>
      </c>
      <c r="EA716" s="198" t="e">
        <f t="shared" si="4288"/>
        <v>#VALUE!</v>
      </c>
      <c r="EB716" s="198" t="e">
        <f t="shared" si="4289"/>
        <v>#VALUE!</v>
      </c>
      <c r="EC716" s="198" t="e">
        <f t="shared" si="4290"/>
        <v>#DIV/0!</v>
      </c>
      <c r="ED716" s="198" t="e">
        <f t="shared" si="4291"/>
        <v>#VALUE!</v>
      </c>
      <c r="EE716" s="198" t="e">
        <f t="shared" si="4292"/>
        <v>#VALUE!</v>
      </c>
      <c r="EF716" s="198" t="e">
        <f t="shared" ref="EF716:EO716" si="4362">DV716/SUM($DV716:$EE716)</f>
        <v>#VALUE!</v>
      </c>
      <c r="EG716" s="198" t="e">
        <f t="shared" si="4362"/>
        <v>#DIV/0!</v>
      </c>
      <c r="EH716" s="198" t="e">
        <f t="shared" si="4362"/>
        <v>#DIV/0!</v>
      </c>
      <c r="EI716" s="198" t="e">
        <f t="shared" si="4362"/>
        <v>#VALUE!</v>
      </c>
      <c r="EJ716" s="198" t="e">
        <f t="shared" si="4362"/>
        <v>#VALUE!</v>
      </c>
      <c r="EK716" s="198" t="e">
        <f t="shared" si="4362"/>
        <v>#VALUE!</v>
      </c>
      <c r="EL716" s="198" t="e">
        <f t="shared" si="4362"/>
        <v>#VALUE!</v>
      </c>
      <c r="EM716" s="198" t="e">
        <f t="shared" si="4362"/>
        <v>#DIV/0!</v>
      </c>
      <c r="EN716" s="198" t="e">
        <f t="shared" si="4362"/>
        <v>#VALUE!</v>
      </c>
      <c r="EO716" s="198" t="e">
        <f t="shared" si="4362"/>
        <v>#VALUE!</v>
      </c>
      <c r="EP716" s="511">
        <f t="shared" ref="EP716:EW716" si="4363">EP715</f>
        <v>0.08</v>
      </c>
      <c r="EQ716" s="511">
        <f t="shared" si="4363"/>
        <v>0.015</v>
      </c>
      <c r="ER716" s="511">
        <f t="shared" si="4363"/>
        <v>0.015</v>
      </c>
      <c r="ES716" s="511">
        <f t="shared" si="4363"/>
        <v>0.015</v>
      </c>
      <c r="ET716" s="511">
        <f t="shared" si="4363"/>
        <v>0.015</v>
      </c>
      <c r="EU716" s="511">
        <f t="shared" si="4363"/>
        <v>0.09</v>
      </c>
      <c r="EV716" s="511">
        <f t="shared" si="4363"/>
        <v>0.09</v>
      </c>
      <c r="EW716" s="511">
        <f t="shared" si="4363"/>
        <v>0.09</v>
      </c>
      <c r="EX716" s="420" t="str">
        <f>IF(_tag_month_day!AS712="","",_tag_month_day!AS712/100)</f>
        <v/>
      </c>
      <c r="EY716" s="420" t="str">
        <f>IF(_tag_month_day!AT712="","",_tag_month_day!AT712/100)</f>
        <v/>
      </c>
      <c r="EZ716" s="420" t="str">
        <f>IF(_tag_month_day!AU712="","",_tag_month_day!AU712/100)</f>
        <v/>
      </c>
      <c r="FA716" s="420" t="str">
        <f>IF(_tag_month_day!AV712="","",_tag_month_day!AV712/100)</f>
        <v/>
      </c>
      <c r="FB716" s="420" t="str">
        <f>IF(_tag_month_day!AW712="","",_tag_month_day!AW712/100)</f>
        <v/>
      </c>
      <c r="FC716" s="420" t="str">
        <f>IF(_tag_month_day!AX712="","",_tag_month_day!AX712/100)</f>
        <v/>
      </c>
      <c r="FD716" s="510">
        <f t="shared" si="4321"/>
        <v>0.33</v>
      </c>
      <c r="FE716" s="510">
        <f t="shared" si="4322"/>
        <v>0.19</v>
      </c>
      <c r="FF716" s="510">
        <f t="shared" si="4323"/>
        <v>0.003</v>
      </c>
      <c r="FG716" s="510">
        <f t="shared" si="4324"/>
        <v>0</v>
      </c>
      <c r="FH716" s="603">
        <f t="shared" si="4325"/>
        <v>0.0001</v>
      </c>
      <c r="FI716" s="510">
        <f t="shared" ref="FI716:FR716" si="4364">FI715</f>
        <v>0.41</v>
      </c>
      <c r="FJ716" s="510">
        <f t="shared" si="4364"/>
        <v>0.11</v>
      </c>
      <c r="FK716" s="510">
        <f t="shared" si="4364"/>
        <v>0.015</v>
      </c>
      <c r="FL716" s="510">
        <f t="shared" si="4364"/>
        <v>0</v>
      </c>
      <c r="FM716" s="603">
        <f t="shared" si="4364"/>
        <v>0.0001</v>
      </c>
      <c r="FN716" s="510" t="str">
        <f>IF(_tag_month_day!AY712="","",_tag_month_day!AY712/100)</f>
        <v/>
      </c>
      <c r="FO716" s="510" t="str">
        <f>IF(_tag_month_day!AZ712="","",_tag_month_day!AZ712/100)</f>
        <v/>
      </c>
      <c r="FP716" s="510" t="str">
        <f>IF(_tag_month_day!BA712="","",_tag_month_day!BA712/100)</f>
        <v/>
      </c>
      <c r="FQ716" s="510" t="str">
        <f>IF(_tag_month_day!BB712="","",_tag_month_day!BB712/100)</f>
        <v/>
      </c>
      <c r="FR716" s="603" t="str">
        <f>IF(_tag_month_day!BC712="","",_tag_month_day!BC712/100)</f>
        <v/>
      </c>
      <c r="FS716" s="510" t="str">
        <f>IF(_tag_month_day!BD712="","",_tag_month_day!BD712/100)</f>
        <v/>
      </c>
      <c r="FT716" s="510" t="str">
        <f>IF(_tag_month_day!BE712="","",_tag_month_day!BE712/100)</f>
        <v/>
      </c>
      <c r="FU716" s="510" t="str">
        <f>IF(_tag_month_day!BF712="","",_tag_month_day!BF712/100)</f>
        <v/>
      </c>
      <c r="FV716" s="510" t="str">
        <f>IF(_tag_month_day!BG712="","",_tag_month_day!BG712/100)</f>
        <v/>
      </c>
      <c r="FW716" s="603" t="str">
        <f>IF(_tag_month_day!BH712="","",_tag_month_day!BH712/100)</f>
        <v/>
      </c>
      <c r="FX716" s="510" t="str">
        <f>IF(_tag_month_day!BI712="","",_tag_month_day!BI712/100)</f>
        <v/>
      </c>
      <c r="FY716" s="510" t="str">
        <f>IF(_tag_month_day!BJ712="","",_tag_month_day!BJ712/100)</f>
        <v/>
      </c>
      <c r="FZ716" s="605" t="str">
        <f>IF(_tag_month_day!BK712="","",_tag_month_day!BK712/100)</f>
        <v/>
      </c>
      <c r="GA716" s="510" t="str">
        <f>IF(_tag_month_day!BL712="","",_tag_month_day!BL712/100)</f>
        <v/>
      </c>
      <c r="GB716" s="603" t="str">
        <f>IF(_tag_month_day!BM712="","",_tag_month_day!BM712/100)</f>
        <v/>
      </c>
      <c r="GC716" s="420" t="str">
        <f>IF(_tag_month_day!BN712="","",_tag_month_day!BN712/100)</f>
        <v/>
      </c>
      <c r="GD716" s="420" t="str">
        <f>IF(_tag_month_day!BO712="","",_tag_month_day!BO712/100)</f>
        <v/>
      </c>
      <c r="GE716" s="420" t="str">
        <f>IF(_tag_month_day!BP712="","",_tag_month_day!BP712/100)</f>
        <v/>
      </c>
      <c r="GF716" s="420" t="str">
        <f>IF(_tag_month_day!BQ712="","",_tag_month_day!BQ712/100)</f>
        <v/>
      </c>
      <c r="GG716" s="420" t="str">
        <f>IF(_tag_month_day!BR712="","",_tag_month_day!BR712/100)</f>
        <v/>
      </c>
      <c r="GH716" s="420" t="str">
        <f>IF(_tag_month_day!BS712="","",_tag_month_day!BS712/100)</f>
        <v/>
      </c>
      <c r="GI716" s="603" t="str">
        <f>IF(_tag_month_day!BT712="","",_tag_month_day!BT712/100)</f>
        <v/>
      </c>
      <c r="GJ716" s="612" t="str">
        <f>IF(_tag_month_day!BU712="","",_tag_month_day!BU712/100)</f>
        <v/>
      </c>
      <c r="GK716" s="620" t="str">
        <f>IF(_tag_month_day!BV712="",IF(_rlcf_month_day!A$2="","",_rlcf_month_day!A$2/100),_tag_month_day!BV712/100)</f>
        <v/>
      </c>
      <c r="GL716" s="620" t="str">
        <f>IF(_tag_month_day!BW712="",IF(_rlcf_month_day!B$2="","",_rlcf_month_day!B$2/100),_tag_month_day!BW712/100)</f>
        <v/>
      </c>
      <c r="GM716" s="621" t="str">
        <f>IF(_tag_month_day!BX712="",IF(_rlcf_month_day!C$2="","",_rlcf_month_day!C$2/100),_tag_month_day!BX712/100)</f>
        <v/>
      </c>
      <c r="GN716" s="620" t="str">
        <f>IF(_tag_month_day!BV712="",IF(_rlcf_month_day!A$2="","",_rlcf_month_day!A$2/100),_tag_month_day!BV712/100)</f>
        <v/>
      </c>
      <c r="GO716" s="620" t="str">
        <f>IF(_tag_month_day!BW712="",IF(_rlcf_month_day!B$2="","",_rlcf_month_day!B$2/100),_tag_month_day!BW712/100)</f>
        <v/>
      </c>
      <c r="GP716" s="620" t="str">
        <f>IF(_tag_month_day!CD712="",IF(_rlcf_month_day!E$2="","",_rlcf_month_day!E$2/100),_tag_month_day!CD712/100)</f>
        <v/>
      </c>
      <c r="GQ716" s="620" t="str">
        <f>IF(_tag_month_day!CE712="",IF(_rlcf_month_day!F$2="","",_rlcf_month_day!F$2/100),_tag_month_day!CE712/100)</f>
        <v/>
      </c>
      <c r="GR716" s="621" t="str">
        <f>IF(_tag_month_day!CF712="",IF(_rlcf_month_day!G$2="","",_rlcf_month_day!G$2/100),_tag_month_day!CF712/100)</f>
        <v/>
      </c>
      <c r="GS716" s="626">
        <f t="shared" ref="GS716:HH716" si="4365">GS715</f>
        <v>0.953</v>
      </c>
      <c r="GT716" s="626">
        <f t="shared" si="4365"/>
        <v>0.55</v>
      </c>
      <c r="GU716" s="626">
        <f t="shared" si="4365"/>
        <v>0.55</v>
      </c>
      <c r="GV716" s="626">
        <f t="shared" si="4365"/>
        <v>0.55</v>
      </c>
      <c r="GW716" s="626">
        <f t="shared" si="4365"/>
        <v>0.5</v>
      </c>
      <c r="GX716" s="626">
        <f t="shared" si="4365"/>
        <v>0.935</v>
      </c>
      <c r="GY716" s="626">
        <f t="shared" si="4365"/>
        <v>0.15</v>
      </c>
      <c r="GZ716" s="626">
        <f t="shared" si="4365"/>
        <v>1</v>
      </c>
      <c r="HA716" s="632">
        <f t="shared" si="4365"/>
        <v>0.047</v>
      </c>
      <c r="HB716" s="632">
        <f t="shared" si="4365"/>
        <v>0.45</v>
      </c>
      <c r="HC716" s="632">
        <f t="shared" si="4365"/>
        <v>0.45</v>
      </c>
      <c r="HD716" s="632">
        <f t="shared" si="4365"/>
        <v>0.45</v>
      </c>
      <c r="HE716" s="632">
        <f t="shared" si="4365"/>
        <v>0.5</v>
      </c>
      <c r="HF716" s="632">
        <f t="shared" si="4365"/>
        <v>0.065</v>
      </c>
      <c r="HG716" s="632">
        <f t="shared" si="4365"/>
        <v>0.85</v>
      </c>
      <c r="HH716" s="632">
        <f t="shared" si="4365"/>
        <v>0</v>
      </c>
      <c r="HI716" s="68">
        <f t="shared" si="4297"/>
        <v>0</v>
      </c>
      <c r="HJ716" s="68" t="e">
        <f t="shared" si="4328"/>
        <v>#VALUE!</v>
      </c>
      <c r="HK716" s="202">
        <f t="shared" si="4329"/>
        <v>0.85</v>
      </c>
      <c r="HL716" s="464">
        <f t="shared" si="4330"/>
        <v>550000</v>
      </c>
      <c r="HM716" s="464">
        <f t="shared" si="4331"/>
        <v>480000</v>
      </c>
      <c r="HN716" s="192" t="e">
        <f t="shared" si="4298"/>
        <v>#VALUE!</v>
      </c>
      <c r="HO716" s="192" t="e">
        <f>HN716*HK716*$HO$2/HL716*1000000</f>
        <v>#VALUE!</v>
      </c>
      <c r="HP716" s="192" t="e">
        <f>HN716*HK716*$HP$2/HM716*1000000</f>
        <v>#VALUE!</v>
      </c>
    </row>
    <row r="717" customFormat="1" spans="1:224">
      <c r="A717" s="381">
        <v>712</v>
      </c>
      <c r="B717" s="54">
        <f ca="1" t="shared" si="4332"/>
        <v>43646</v>
      </c>
      <c r="C717" s="57">
        <f t="shared" si="4333"/>
        <v>0.0416666666666667</v>
      </c>
      <c r="D717" s="68" t="str">
        <f ca="1" t="shared" si="4299"/>
        <v>白班</v>
      </c>
      <c r="E717" s="68" t="str">
        <f ca="1" t="shared" si="4300"/>
        <v>丁</v>
      </c>
      <c r="F717" s="68">
        <f ca="1">SUMPRODUCT((成本日报!$A$3:$A$95=计划!B717)*(成本日报!$B$3:$B$95=计划!$D717),成本日报!$C$3:$C$95)</f>
        <v>4</v>
      </c>
      <c r="G717" s="382">
        <f ca="1" t="shared" si="4334"/>
        <v>43646.6249999983</v>
      </c>
      <c r="H717" s="382">
        <f ca="1" t="shared" si="4301"/>
        <v>43646.6319444427</v>
      </c>
      <c r="I717" s="382">
        <f ca="1" t="shared" si="4302"/>
        <v>43646.6374999983</v>
      </c>
      <c r="J717" s="382">
        <f ca="1" t="shared" si="4303"/>
        <v>43646.6666666649</v>
      </c>
      <c r="K717" s="382">
        <f ca="1" t="shared" si="4304"/>
        <v>43646.7291666649</v>
      </c>
      <c r="L717" s="382">
        <f ca="1" t="shared" si="4305"/>
        <v>43646.7499999983</v>
      </c>
      <c r="M717" s="398" t="str">
        <f>IF(_tag_month_day!A713="","",_tag_month_day!A713)</f>
        <v/>
      </c>
      <c r="N717" s="398" t="str">
        <f>IF(_tag_month_day!B713="","",_tag_month_day!B713)</f>
        <v/>
      </c>
      <c r="O717" s="399" t="e">
        <f t="shared" si="4306"/>
        <v>#VALUE!</v>
      </c>
      <c r="P717" s="398" t="str">
        <f>IF(_tag_month_day!C713="","",_tag_month_day!C713)</f>
        <v/>
      </c>
      <c r="Q717" s="398" t="str">
        <f>IF(_tag_month_day!D713="","",_tag_month_day!D713)</f>
        <v/>
      </c>
      <c r="R717" s="416">
        <f>IF(_tag_month_day!CB713="",R716,_tag_month_day!CB713/100)</f>
        <v>0.07</v>
      </c>
      <c r="S717" s="417" t="str">
        <f>IF(_tag_month_day!E713="","",_tag_month_day!E713)</f>
        <v/>
      </c>
      <c r="T717" s="417" t="str">
        <f>IF(_tag_month_day!F713="","",_tag_month_day!F713)</f>
        <v/>
      </c>
      <c r="U717" s="418" t="e">
        <f t="shared" si="4260"/>
        <v>#VALUE!</v>
      </c>
      <c r="V717" s="53" t="e">
        <f t="shared" si="4261"/>
        <v>#VALUE!</v>
      </c>
      <c r="W717" s="419" t="str">
        <f>IF(_jhy_month_day!A713="","",_jhy_month_day!A713)</f>
        <v/>
      </c>
      <c r="X717" s="420" t="str">
        <f>IF(_jhy_month_day!B713="","",_jhy_month_day!B713/100)</f>
        <v/>
      </c>
      <c r="Y717" s="420" t="str">
        <f>IF(_jhy_month_day!C713="","",_jhy_month_day!C713/100)</f>
        <v/>
      </c>
      <c r="Z717" s="439">
        <f t="shared" si="4350"/>
        <v>178</v>
      </c>
      <c r="AA717" s="440" t="str">
        <f>IF(_tag_month_day!G713="","",_tag_month_day!G713/100)</f>
        <v/>
      </c>
      <c r="AB717" s="440" t="str">
        <f>IF(_tag_month_day!H713="","",_tag_month_day!H713/100)</f>
        <v/>
      </c>
      <c r="AC717" s="193">
        <f t="shared" si="4307"/>
        <v>1.59963432013121</v>
      </c>
      <c r="AD717" s="441" t="str">
        <f t="shared" si="4308"/>
        <v/>
      </c>
      <c r="AE717" s="442" t="str">
        <f t="shared" si="4309"/>
        <v/>
      </c>
      <c r="AF717" s="443">
        <v>1</v>
      </c>
      <c r="AG717" s="68" t="str">
        <f>IF(_duihao_month_day!A713="","",_duihao_month_day!A713)</f>
        <v/>
      </c>
      <c r="AH717" s="463">
        <f>IF(_gyk_month_day!B713="",AH716,_gyk_month_day!B713)</f>
        <v>820</v>
      </c>
      <c r="AI717" s="464"/>
      <c r="AJ717" s="68" t="str">
        <f>IF(_tag_month_day!I713="","",_tag_month_day!I713)</f>
        <v/>
      </c>
      <c r="AK717" s="465" t="str">
        <f>IF(_tzyy_month_day!A713="","",_tzyy_month_day!A713)</f>
        <v/>
      </c>
      <c r="AL717" s="465" t="str">
        <f>IF(_tzyy_month_day!B713="","",_tzyy_month_day!B713)</f>
        <v/>
      </c>
      <c r="AM717" s="465" t="str">
        <f>IF(_tzyy_month_day!C713="","",_tzyy_month_day!C713)</f>
        <v/>
      </c>
      <c r="AN717" s="466" t="str">
        <f>IF(_tag_month_day!CG713="","",_tag_month_day!CG713)</f>
        <v/>
      </c>
      <c r="AO717" s="466" t="str">
        <f>IF(_tag_month_day!CH713="","",_tag_month_day!CH713)</f>
        <v/>
      </c>
      <c r="AP717" s="486" t="e">
        <f t="shared" si="4310"/>
        <v>#VALUE!</v>
      </c>
      <c r="AQ717" s="487" t="str">
        <f>IF(_tag_month_day!J713="","",_tag_month_day!J713/100)</f>
        <v/>
      </c>
      <c r="AR717" s="488">
        <f t="shared" si="4311"/>
        <v>1.3</v>
      </c>
      <c r="AS717" s="489" t="e">
        <f t="shared" si="4262"/>
        <v>#VALUE!</v>
      </c>
      <c r="AT717" s="489">
        <f t="shared" si="4312"/>
        <v>0</v>
      </c>
      <c r="AU717" s="490" t="str">
        <f>IF(_tag_month_day!K713="","",_tag_month_day!K713)</f>
        <v/>
      </c>
      <c r="AV717" s="491" t="str">
        <f>IF(_tag_month_day!L713="","",_tag_month_day!L713/100)</f>
        <v/>
      </c>
      <c r="AW717" s="420">
        <f t="shared" si="4234"/>
        <v>0</v>
      </c>
      <c r="AX717" s="420">
        <f t="shared" si="4313"/>
        <v>0</v>
      </c>
      <c r="AY717" s="420" t="str">
        <f>IF(_tag_month_day!M713="","",_tag_month_day!M713/100)</f>
        <v/>
      </c>
      <c r="AZ717" s="420" t="str">
        <f>IF(_tag_month_day!N713="","",_tag_month_day!N713/100)</f>
        <v/>
      </c>
      <c r="BA717" s="420" t="str">
        <f>IF(_tag_month_day!O713="","",_tag_month_day!O713/100)</f>
        <v/>
      </c>
      <c r="BB717" s="496" t="str">
        <f>IF(_tag_month_day!P713="","",_tag_month_day!P713/100)</f>
        <v/>
      </c>
      <c r="BC717" s="496">
        <f t="shared" si="4314"/>
        <v>0</v>
      </c>
      <c r="BD717" s="496" t="str">
        <f>IF(_tag_month_day!Q713="","",_tag_month_day!Q713/100)</f>
        <v/>
      </c>
      <c r="BE717" s="510" t="str">
        <f>IF(_tag_month_day!R713="","",_tag_month_day!R713/100)</f>
        <v/>
      </c>
      <c r="BF717" s="413" t="str">
        <f>IF(_tag_month_day!CC713="","",_tag_month_day!CC713/100)</f>
        <v/>
      </c>
      <c r="BG717" s="511" t="e">
        <f t="shared" si="4263"/>
        <v>#VALUE!</v>
      </c>
      <c r="BH717" s="198">
        <f t="shared" si="4264"/>
        <v>0</v>
      </c>
      <c r="BI717" s="512" t="e">
        <f>IF(CX717=0,BI716,(DK717*查询!$R$5+DL717*查询!$Q$5+DM717*查询!$N$5+DN717*查询!$O$5+DO717*查询!$P$5)*AF717/CX717)</f>
        <v>#VALUE!</v>
      </c>
      <c r="BJ717" s="512" t="e">
        <f>IF(CX717=0,BJ716,(DP717*查询!$S$5+DQ717*查询!$T$5+DR717*查询!$U$5)*AF717/CX717)</f>
        <v>#VALUE!</v>
      </c>
      <c r="BK717" s="512">
        <f t="shared" si="4315"/>
        <v>1</v>
      </c>
      <c r="BL717" s="513" t="str">
        <f>IF(_cfyc_month_day!A713="","",_cfyc_month_day!A713)</f>
        <v/>
      </c>
      <c r="BM717" s="513" t="str">
        <f>IF(_cfyc_month_day!B713="","",_cfyc_month_day!B713)</f>
        <v/>
      </c>
      <c r="BN717" s="513" t="str">
        <f>IF(_cfyc_month_day!C713="","",_cfyc_month_day!C713)</f>
        <v/>
      </c>
      <c r="BO717" s="522" t="str">
        <f>IF(_cfyc_month_day!D713="","",_cfyc_month_day!D713)</f>
        <v/>
      </c>
      <c r="BP717" s="522" t="str">
        <f>IF(_cfyc_month_day!E713="","",_cfyc_month_day!E713)</f>
        <v/>
      </c>
      <c r="BQ717" s="522" t="str">
        <f>IF(_cfyc_month_day!F713="","",_cfyc_month_day!F713)</f>
        <v/>
      </c>
      <c r="BR717" s="513" t="str">
        <f>IF(_tag_month_day!T713="","",_tag_month_day!T713)</f>
        <v/>
      </c>
      <c r="BS717" s="513" t="str">
        <f>IF(_tag_month_day!U713="","",_tag_month_day!U713)</f>
        <v/>
      </c>
      <c r="BT717" s="523" t="str">
        <f t="shared" si="4316"/>
        <v/>
      </c>
      <c r="BU717" s="223" t="str">
        <f>IF(_tag_month_day!V713="","",_tag_month_day!V713)</f>
        <v/>
      </c>
      <c r="BV717" s="206" t="str">
        <f>IF(_tag_month_day!W713="","",_tag_month_day!W713)</f>
        <v/>
      </c>
      <c r="BW717" s="540" t="str">
        <f>IF(_tag_month_day!X713="","",_tag_month_day!X713)</f>
        <v/>
      </c>
      <c r="BX717" s="540" t="str">
        <f>IF(_tag_month_day!Y713="","",_tag_month_day!Y713)</f>
        <v/>
      </c>
      <c r="BY717" s="541">
        <f ca="1" t="shared" si="4317"/>
        <v>43646.7499999983</v>
      </c>
      <c r="BZ717" s="542"/>
      <c r="CA717" s="562" t="str">
        <f>IF(_jhy2_month_day!A713="","",_jhy2_month_day!A713)</f>
        <v/>
      </c>
      <c r="CB717" s="464" t="str">
        <f>IF(_jhy2_month_day!B713="","",_jhy2_month_day!B713)</f>
        <v/>
      </c>
      <c r="CC717" s="464" t="str">
        <f>IF(_jhy2_month_day!C713="","",_jhy2_month_day!C713)</f>
        <v/>
      </c>
      <c r="CD717" s="464" t="str">
        <f>IF(_jhy2_month_day!D713="","",_jhy2_month_day!D713)</f>
        <v/>
      </c>
      <c r="CE717" s="464" t="str">
        <f>IF(_jhy2_month_day!E713="","",_jhy2_month_day!E713)</f>
        <v/>
      </c>
      <c r="CF717" s="464" t="str">
        <f>IF(_jhy2_month_day!F713="","",_jhy2_month_day!F713)</f>
        <v/>
      </c>
      <c r="CG717" s="464" t="str">
        <f>IF(_jhy2_month_day!G713="","",_jhy2_month_day!G713)</f>
        <v/>
      </c>
      <c r="CH717" s="464" t="str">
        <f>IF(_jhy2_month_day!H713="","",_jhy2_month_day!H713)</f>
        <v/>
      </c>
      <c r="CI717" s="464" t="str">
        <f>IF(_jhy2_month_day!I713="","",_jhy2_month_day!I713)</f>
        <v/>
      </c>
      <c r="CJ717" s="464" t="str">
        <f>IF(_jhy2_month_day!J713="","",_jhy2_month_day!J713)</f>
        <v/>
      </c>
      <c r="CK717" s="464" t="str">
        <f>IF(_jhy2_month_day!K713="","",_jhy2_month_day!K713)</f>
        <v/>
      </c>
      <c r="CL717" s="562" t="str">
        <f>IF(_jhy2_month_day!L713="","",_jhy2_month_day!L713)</f>
        <v/>
      </c>
      <c r="CM717" s="562" t="str">
        <f>IF(_jhy2_month_day!M713="","",_jhy2_month_day!M713)</f>
        <v/>
      </c>
      <c r="CN717" s="562" t="str">
        <f>IF(_jhy2_month_day!N713="","",_jhy2_month_day!N713)</f>
        <v/>
      </c>
      <c r="CO717" s="562" t="str">
        <f>IF(_jhy2_month_day!O713="","",_jhy2_month_day!O713)</f>
        <v/>
      </c>
      <c r="CP717" s="562" t="str">
        <f>IF(_jhy2_month_day!P713="","",_jhy2_month_day!P713)</f>
        <v/>
      </c>
      <c r="CQ717" s="562" t="str">
        <f>IF(_jhy2_month_day!Q713="","",_jhy2_month_day!Q713)</f>
        <v/>
      </c>
      <c r="CR717" s="563" t="str">
        <f>IF(_jhy2_month_day!R713="","",_jhy2_month_day!R713)</f>
        <v/>
      </c>
      <c r="CS717" s="576" t="str">
        <f>IF(_jhy2_month_day!S713="","",_jhy2_month_day!S713)</f>
        <v/>
      </c>
      <c r="CT717" s="562" t="str">
        <f>IF(_jhy2_month_day!T713="","",_jhy2_month_day!T713)</f>
        <v/>
      </c>
      <c r="CU717" s="577" t="e">
        <f t="shared" si="4265"/>
        <v>#VALUE!</v>
      </c>
      <c r="CV717" s="198" t="e">
        <f t="shared" si="4266"/>
        <v>#VALUE!</v>
      </c>
      <c r="CW717" s="192" t="e">
        <f t="shared" si="4267"/>
        <v>#VALUE!</v>
      </c>
      <c r="CX717" s="192" t="e">
        <f t="shared" si="4268"/>
        <v>#VALUE!</v>
      </c>
      <c r="CY717" s="202" t="e">
        <f t="shared" si="4269"/>
        <v>#VALUE!</v>
      </c>
      <c r="CZ717" s="192" t="e">
        <f t="shared" ref="CZ717:DI717" si="4366">$AJ717*EF717</f>
        <v>#VALUE!</v>
      </c>
      <c r="DA717" s="192" t="e">
        <f t="shared" si="4366"/>
        <v>#VALUE!</v>
      </c>
      <c r="DB717" s="192" t="e">
        <f t="shared" si="4366"/>
        <v>#VALUE!</v>
      </c>
      <c r="DC717" s="192" t="e">
        <f t="shared" si="4366"/>
        <v>#VALUE!</v>
      </c>
      <c r="DD717" s="192" t="e">
        <f t="shared" si="4366"/>
        <v>#VALUE!</v>
      </c>
      <c r="DE717" s="192" t="e">
        <f t="shared" si="4366"/>
        <v>#VALUE!</v>
      </c>
      <c r="DF717" s="192" t="e">
        <f t="shared" si="4366"/>
        <v>#VALUE!</v>
      </c>
      <c r="DG717" s="192" t="e">
        <f t="shared" si="4366"/>
        <v>#VALUE!</v>
      </c>
      <c r="DH717" s="192" t="e">
        <f t="shared" si="4366"/>
        <v>#VALUE!</v>
      </c>
      <c r="DI717" s="192" t="e">
        <f t="shared" si="4366"/>
        <v>#VALUE!</v>
      </c>
      <c r="DJ717" s="192" t="e">
        <f t="shared" si="4271"/>
        <v>#VALUE!</v>
      </c>
      <c r="DK717" s="192" t="e">
        <f t="shared" si="4272"/>
        <v>#VALUE!</v>
      </c>
      <c r="DL717" s="192" t="e">
        <f t="shared" si="4273"/>
        <v>#VALUE!</v>
      </c>
      <c r="DM717" s="192" t="e">
        <f t="shared" si="4274"/>
        <v>#VALUE!</v>
      </c>
      <c r="DN717" s="192" t="e">
        <f t="shared" si="4275"/>
        <v>#VALUE!</v>
      </c>
      <c r="DO717" s="192" t="e">
        <f t="shared" si="4276"/>
        <v>#VALUE!</v>
      </c>
      <c r="DP717" s="192" t="e">
        <f t="shared" si="4277"/>
        <v>#VALUE!</v>
      </c>
      <c r="DQ717" s="192" t="e">
        <f t="shared" si="4278"/>
        <v>#VALUE!</v>
      </c>
      <c r="DR717" s="192" t="e">
        <f t="shared" si="4279"/>
        <v>#VALUE!</v>
      </c>
      <c r="DS717" s="192" t="e">
        <f t="shared" si="4280"/>
        <v>#VALUE!</v>
      </c>
      <c r="DT717" s="192" t="e">
        <f t="shared" si="4281"/>
        <v>#VALUE!</v>
      </c>
      <c r="DU717" s="192" t="e">
        <f t="shared" si="4282"/>
        <v>#VALUE!</v>
      </c>
      <c r="DV717" s="198" t="e">
        <f t="shared" si="4283"/>
        <v>#VALUE!</v>
      </c>
      <c r="DW717" s="198" t="e">
        <f t="shared" si="4284"/>
        <v>#DIV/0!</v>
      </c>
      <c r="DX717" s="198" t="e">
        <f t="shared" si="4285"/>
        <v>#DIV/0!</v>
      </c>
      <c r="DY717" s="198" t="e">
        <f t="shared" si="4286"/>
        <v>#VALUE!</v>
      </c>
      <c r="DZ717" s="198" t="e">
        <f t="shared" si="4287"/>
        <v>#VALUE!</v>
      </c>
      <c r="EA717" s="198" t="e">
        <f t="shared" si="4288"/>
        <v>#VALUE!</v>
      </c>
      <c r="EB717" s="198" t="e">
        <f t="shared" si="4289"/>
        <v>#VALUE!</v>
      </c>
      <c r="EC717" s="198" t="e">
        <f t="shared" si="4290"/>
        <v>#DIV/0!</v>
      </c>
      <c r="ED717" s="198" t="e">
        <f t="shared" si="4291"/>
        <v>#VALUE!</v>
      </c>
      <c r="EE717" s="198" t="e">
        <f t="shared" si="4292"/>
        <v>#VALUE!</v>
      </c>
      <c r="EF717" s="198" t="e">
        <f t="shared" ref="EF717:EO717" si="4367">DV717/SUM($DV717:$EE717)</f>
        <v>#VALUE!</v>
      </c>
      <c r="EG717" s="198" t="e">
        <f t="shared" si="4367"/>
        <v>#DIV/0!</v>
      </c>
      <c r="EH717" s="198" t="e">
        <f t="shared" si="4367"/>
        <v>#DIV/0!</v>
      </c>
      <c r="EI717" s="198" t="e">
        <f t="shared" si="4367"/>
        <v>#VALUE!</v>
      </c>
      <c r="EJ717" s="198" t="e">
        <f t="shared" si="4367"/>
        <v>#VALUE!</v>
      </c>
      <c r="EK717" s="198" t="e">
        <f t="shared" si="4367"/>
        <v>#VALUE!</v>
      </c>
      <c r="EL717" s="198" t="e">
        <f t="shared" si="4367"/>
        <v>#VALUE!</v>
      </c>
      <c r="EM717" s="198" t="e">
        <f t="shared" si="4367"/>
        <v>#DIV/0!</v>
      </c>
      <c r="EN717" s="198" t="e">
        <f t="shared" si="4367"/>
        <v>#VALUE!</v>
      </c>
      <c r="EO717" s="198" t="e">
        <f t="shared" si="4367"/>
        <v>#VALUE!</v>
      </c>
      <c r="EP717" s="511">
        <f t="shared" ref="EP717:EW717" si="4368">EP716</f>
        <v>0.08</v>
      </c>
      <c r="EQ717" s="511">
        <f t="shared" si="4368"/>
        <v>0.015</v>
      </c>
      <c r="ER717" s="511">
        <f t="shared" si="4368"/>
        <v>0.015</v>
      </c>
      <c r="ES717" s="511">
        <f t="shared" si="4368"/>
        <v>0.015</v>
      </c>
      <c r="ET717" s="511">
        <f t="shared" si="4368"/>
        <v>0.015</v>
      </c>
      <c r="EU717" s="511">
        <f t="shared" si="4368"/>
        <v>0.09</v>
      </c>
      <c r="EV717" s="511">
        <f t="shared" si="4368"/>
        <v>0.09</v>
      </c>
      <c r="EW717" s="511">
        <f t="shared" si="4368"/>
        <v>0.09</v>
      </c>
      <c r="EX717" s="420" t="str">
        <f>IF(_tag_month_day!AS713="","",_tag_month_day!AS713/100)</f>
        <v/>
      </c>
      <c r="EY717" s="420" t="str">
        <f>IF(_tag_month_day!AT713="","",_tag_month_day!AT713/100)</f>
        <v/>
      </c>
      <c r="EZ717" s="420" t="str">
        <f>IF(_tag_month_day!AU713="","",_tag_month_day!AU713/100)</f>
        <v/>
      </c>
      <c r="FA717" s="420" t="str">
        <f>IF(_tag_month_day!AV713="","",_tag_month_day!AV713/100)</f>
        <v/>
      </c>
      <c r="FB717" s="420" t="str">
        <f>IF(_tag_month_day!AW713="","",_tag_month_day!AW713/100)</f>
        <v/>
      </c>
      <c r="FC717" s="420" t="str">
        <f>IF(_tag_month_day!AX713="","",_tag_month_day!AX713/100)</f>
        <v/>
      </c>
      <c r="FD717" s="510">
        <f t="shared" si="4321"/>
        <v>0.33</v>
      </c>
      <c r="FE717" s="510">
        <f t="shared" si="4322"/>
        <v>0.19</v>
      </c>
      <c r="FF717" s="510">
        <f t="shared" si="4323"/>
        <v>0.003</v>
      </c>
      <c r="FG717" s="510">
        <f t="shared" si="4324"/>
        <v>0</v>
      </c>
      <c r="FH717" s="603">
        <f t="shared" si="4325"/>
        <v>0.0001</v>
      </c>
      <c r="FI717" s="510">
        <f t="shared" ref="FI717:FR717" si="4369">FI716</f>
        <v>0.41</v>
      </c>
      <c r="FJ717" s="510">
        <f t="shared" si="4369"/>
        <v>0.11</v>
      </c>
      <c r="FK717" s="510">
        <f t="shared" si="4369"/>
        <v>0.015</v>
      </c>
      <c r="FL717" s="510">
        <f t="shared" si="4369"/>
        <v>0</v>
      </c>
      <c r="FM717" s="603">
        <f t="shared" si="4369"/>
        <v>0.0001</v>
      </c>
      <c r="FN717" s="510" t="str">
        <f>IF(_tag_month_day!AY713="","",_tag_month_day!AY713/100)</f>
        <v/>
      </c>
      <c r="FO717" s="510" t="str">
        <f>IF(_tag_month_day!AZ713="","",_tag_month_day!AZ713/100)</f>
        <v/>
      </c>
      <c r="FP717" s="510" t="str">
        <f>IF(_tag_month_day!BA713="","",_tag_month_day!BA713/100)</f>
        <v/>
      </c>
      <c r="FQ717" s="510" t="str">
        <f>IF(_tag_month_day!BB713="","",_tag_month_day!BB713/100)</f>
        <v/>
      </c>
      <c r="FR717" s="603" t="str">
        <f>IF(_tag_month_day!BC713="","",_tag_month_day!BC713/100)</f>
        <v/>
      </c>
      <c r="FS717" s="510" t="str">
        <f>IF(_tag_month_day!BD713="","",_tag_month_day!BD713/100)</f>
        <v/>
      </c>
      <c r="FT717" s="510" t="str">
        <f>IF(_tag_month_day!BE713="","",_tag_month_day!BE713/100)</f>
        <v/>
      </c>
      <c r="FU717" s="510" t="str">
        <f>IF(_tag_month_day!BF713="","",_tag_month_day!BF713/100)</f>
        <v/>
      </c>
      <c r="FV717" s="510" t="str">
        <f>IF(_tag_month_day!BG713="","",_tag_month_day!BG713/100)</f>
        <v/>
      </c>
      <c r="FW717" s="603" t="str">
        <f>IF(_tag_month_day!BH713="","",_tag_month_day!BH713/100)</f>
        <v/>
      </c>
      <c r="FX717" s="510" t="str">
        <f>IF(_tag_month_day!BI713="","",_tag_month_day!BI713/100)</f>
        <v/>
      </c>
      <c r="FY717" s="510" t="str">
        <f>IF(_tag_month_day!BJ713="","",_tag_month_day!BJ713/100)</f>
        <v/>
      </c>
      <c r="FZ717" s="605" t="str">
        <f>IF(_tag_month_day!BK713="","",_tag_month_day!BK713/100)</f>
        <v/>
      </c>
      <c r="GA717" s="510" t="str">
        <f>IF(_tag_month_day!BL713="","",_tag_month_day!BL713/100)</f>
        <v/>
      </c>
      <c r="GB717" s="603" t="str">
        <f>IF(_tag_month_day!BM713="","",_tag_month_day!BM713/100)</f>
        <v/>
      </c>
      <c r="GC717" s="420" t="str">
        <f>IF(_tag_month_day!BN713="","",_tag_month_day!BN713/100)</f>
        <v/>
      </c>
      <c r="GD717" s="420" t="str">
        <f>IF(_tag_month_day!BO713="","",_tag_month_day!BO713/100)</f>
        <v/>
      </c>
      <c r="GE717" s="420" t="str">
        <f>IF(_tag_month_day!BP713="","",_tag_month_day!BP713/100)</f>
        <v/>
      </c>
      <c r="GF717" s="420" t="str">
        <f>IF(_tag_month_day!BQ713="","",_tag_month_day!BQ713/100)</f>
        <v/>
      </c>
      <c r="GG717" s="420" t="str">
        <f>IF(_tag_month_day!BR713="","",_tag_month_day!BR713/100)</f>
        <v/>
      </c>
      <c r="GH717" s="420" t="str">
        <f>IF(_tag_month_day!BS713="","",_tag_month_day!BS713/100)</f>
        <v/>
      </c>
      <c r="GI717" s="603" t="str">
        <f>IF(_tag_month_day!BT713="","",_tag_month_day!BT713/100)</f>
        <v/>
      </c>
      <c r="GJ717" s="612" t="str">
        <f>IF(_tag_month_day!BU713="","",_tag_month_day!BU713/100)</f>
        <v/>
      </c>
      <c r="GK717" s="620" t="str">
        <f>IF(_tag_month_day!BV713="",IF(_rlcf_month_day!A$2="","",_rlcf_month_day!A$2/100),_tag_month_day!BV713/100)</f>
        <v/>
      </c>
      <c r="GL717" s="620" t="str">
        <f>IF(_tag_month_day!BW713="",IF(_rlcf_month_day!B$2="","",_rlcf_month_day!B$2/100),_tag_month_day!BW713/100)</f>
        <v/>
      </c>
      <c r="GM717" s="621" t="str">
        <f>IF(_tag_month_day!BX713="",IF(_rlcf_month_day!C$2="","",_rlcf_month_day!C$2/100),_tag_month_day!BX713/100)</f>
        <v/>
      </c>
      <c r="GN717" s="620" t="str">
        <f>IF(_tag_month_day!BV713="",IF(_rlcf_month_day!A$2="","",_rlcf_month_day!A$2/100),_tag_month_day!BV713/100)</f>
        <v/>
      </c>
      <c r="GO717" s="620" t="str">
        <f>IF(_tag_month_day!BW713="",IF(_rlcf_month_day!B$2="","",_rlcf_month_day!B$2/100),_tag_month_day!BW713/100)</f>
        <v/>
      </c>
      <c r="GP717" s="620" t="str">
        <f>IF(_tag_month_day!CD713="",IF(_rlcf_month_day!E$2="","",_rlcf_month_day!E$2/100),_tag_month_day!CD713/100)</f>
        <v/>
      </c>
      <c r="GQ717" s="620" t="str">
        <f>IF(_tag_month_day!CE713="",IF(_rlcf_month_day!F$2="","",_rlcf_month_day!F$2/100),_tag_month_day!CE713/100)</f>
        <v/>
      </c>
      <c r="GR717" s="621" t="str">
        <f>IF(_tag_month_day!CF713="",IF(_rlcf_month_day!G$2="","",_rlcf_month_day!G$2/100),_tag_month_day!CF713/100)</f>
        <v/>
      </c>
      <c r="GS717" s="626">
        <f t="shared" ref="GS717:HH717" si="4370">GS716</f>
        <v>0.953</v>
      </c>
      <c r="GT717" s="626">
        <f t="shared" si="4370"/>
        <v>0.55</v>
      </c>
      <c r="GU717" s="626">
        <f t="shared" si="4370"/>
        <v>0.55</v>
      </c>
      <c r="GV717" s="626">
        <f t="shared" si="4370"/>
        <v>0.55</v>
      </c>
      <c r="GW717" s="626">
        <f t="shared" si="4370"/>
        <v>0.5</v>
      </c>
      <c r="GX717" s="626">
        <f t="shared" si="4370"/>
        <v>0.935</v>
      </c>
      <c r="GY717" s="626">
        <f t="shared" si="4370"/>
        <v>0.15</v>
      </c>
      <c r="GZ717" s="626">
        <f t="shared" si="4370"/>
        <v>1</v>
      </c>
      <c r="HA717" s="632">
        <f t="shared" si="4370"/>
        <v>0.047</v>
      </c>
      <c r="HB717" s="632">
        <f t="shared" si="4370"/>
        <v>0.45</v>
      </c>
      <c r="HC717" s="632">
        <f t="shared" si="4370"/>
        <v>0.45</v>
      </c>
      <c r="HD717" s="632">
        <f t="shared" si="4370"/>
        <v>0.45</v>
      </c>
      <c r="HE717" s="632">
        <f t="shared" si="4370"/>
        <v>0.5</v>
      </c>
      <c r="HF717" s="632">
        <f t="shared" si="4370"/>
        <v>0.065</v>
      </c>
      <c r="HG717" s="632">
        <f t="shared" si="4370"/>
        <v>0.85</v>
      </c>
      <c r="HH717" s="632">
        <f t="shared" si="4370"/>
        <v>0</v>
      </c>
      <c r="HI717" s="68">
        <f t="shared" si="4297"/>
        <v>0</v>
      </c>
      <c r="HJ717" s="68" t="e">
        <f t="shared" si="4328"/>
        <v>#VALUE!</v>
      </c>
      <c r="HK717" s="202">
        <f t="shared" si="4329"/>
        <v>0.85</v>
      </c>
      <c r="HL717" s="464">
        <f t="shared" si="4330"/>
        <v>550000</v>
      </c>
      <c r="HM717" s="464">
        <f t="shared" si="4331"/>
        <v>480000</v>
      </c>
      <c r="HN717" s="192" t="e">
        <f t="shared" si="4298"/>
        <v>#VALUE!</v>
      </c>
      <c r="HO717" s="192" t="e">
        <f>HN717*HK717*$HO$2/HL717*1000000</f>
        <v>#VALUE!</v>
      </c>
      <c r="HP717" s="192" t="e">
        <f>HN717*HK717*$HP$2/HM717*1000000</f>
        <v>#VALUE!</v>
      </c>
    </row>
    <row r="718" customFormat="1" spans="1:224">
      <c r="A718" s="381">
        <v>713</v>
      </c>
      <c r="B718" s="54">
        <f ca="1" t="shared" si="4332"/>
        <v>43646</v>
      </c>
      <c r="C718" s="57">
        <f t="shared" si="4333"/>
        <v>0.0416666666666667</v>
      </c>
      <c r="D718" s="68" t="str">
        <f ca="1" t="shared" si="4299"/>
        <v>中班</v>
      </c>
      <c r="E718" s="68" t="str">
        <f ca="1" t="shared" si="4300"/>
        <v>甲</v>
      </c>
      <c r="F718" s="68">
        <f ca="1">SUMPRODUCT((成本日报!$A$3:$A$95=计划!B718)*(成本日报!$B$3:$B$95=计划!$D718),成本日报!$C$3:$C$95)</f>
        <v>1</v>
      </c>
      <c r="G718" s="382">
        <f ca="1" t="shared" si="4334"/>
        <v>43646.6666666649</v>
      </c>
      <c r="H718" s="382">
        <f ca="1" t="shared" si="4301"/>
        <v>43646.6736111094</v>
      </c>
      <c r="I718" s="382">
        <f ca="1" t="shared" si="4302"/>
        <v>43646.6791666649</v>
      </c>
      <c r="J718" s="382">
        <f ca="1" t="shared" si="4303"/>
        <v>43646.7083333316</v>
      </c>
      <c r="K718" s="382">
        <f ca="1" t="shared" si="4304"/>
        <v>43646.7708333316</v>
      </c>
      <c r="L718" s="382">
        <f ca="1" t="shared" si="4305"/>
        <v>43646.7916666649</v>
      </c>
      <c r="M718" s="398" t="str">
        <f>IF(_tag_month_day!A714="","",_tag_month_day!A714)</f>
        <v/>
      </c>
      <c r="N718" s="398" t="str">
        <f>IF(_tag_month_day!B714="","",_tag_month_day!B714)</f>
        <v/>
      </c>
      <c r="O718" s="399" t="e">
        <f t="shared" si="4306"/>
        <v>#VALUE!</v>
      </c>
      <c r="P718" s="398" t="str">
        <f>IF(_tag_month_day!C714="","",_tag_month_day!C714)</f>
        <v/>
      </c>
      <c r="Q718" s="398" t="str">
        <f>IF(_tag_month_day!D714="","",_tag_month_day!D714)</f>
        <v/>
      </c>
      <c r="R718" s="416">
        <f>IF(_tag_month_day!CB714="",R717,_tag_month_day!CB714/100)</f>
        <v>0.07</v>
      </c>
      <c r="S718" s="417" t="str">
        <f>IF(_tag_month_day!E714="","",_tag_month_day!E714)</f>
        <v/>
      </c>
      <c r="T718" s="417" t="str">
        <f>IF(_tag_month_day!F714="","",_tag_month_day!F714)</f>
        <v/>
      </c>
      <c r="U718" s="418" t="e">
        <f t="shared" si="4260"/>
        <v>#VALUE!</v>
      </c>
      <c r="V718" s="53" t="e">
        <f t="shared" si="4261"/>
        <v>#VALUE!</v>
      </c>
      <c r="W718" s="419" t="str">
        <f>IF(_jhy_month_day!A714="","",_jhy_month_day!A714)</f>
        <v/>
      </c>
      <c r="X718" s="420" t="str">
        <f>IF(_jhy_month_day!B714="","",_jhy_month_day!B714/100)</f>
        <v/>
      </c>
      <c r="Y718" s="420" t="str">
        <f>IF(_jhy_month_day!C714="","",_jhy_month_day!C714/100)</f>
        <v/>
      </c>
      <c r="Z718" s="439">
        <f t="shared" si="4350"/>
        <v>179</v>
      </c>
      <c r="AA718" s="440" t="str">
        <f>IF(_tag_month_day!G714="","",_tag_month_day!G714/100)</f>
        <v/>
      </c>
      <c r="AB718" s="440" t="str">
        <f>IF(_tag_month_day!H714="","",_tag_month_day!H714/100)</f>
        <v/>
      </c>
      <c r="AC718" s="193">
        <f t="shared" si="4307"/>
        <v>1.59963432013121</v>
      </c>
      <c r="AD718" s="441" t="str">
        <f t="shared" si="4308"/>
        <v/>
      </c>
      <c r="AE718" s="442" t="str">
        <f t="shared" si="4309"/>
        <v/>
      </c>
      <c r="AF718" s="443">
        <v>1</v>
      </c>
      <c r="AG718" s="68" t="str">
        <f>IF(_duihao_month_day!A714="","",_duihao_month_day!A714)</f>
        <v/>
      </c>
      <c r="AH718" s="463">
        <f>IF(_gyk_month_day!B714="",AH717,_gyk_month_day!B714)</f>
        <v>820</v>
      </c>
      <c r="AI718" s="464"/>
      <c r="AJ718" s="68" t="str">
        <f>IF(_tag_month_day!I714="","",_tag_month_day!I714)</f>
        <v/>
      </c>
      <c r="AK718" s="465" t="str">
        <f>IF(_tzyy_month_day!A714="","",_tzyy_month_day!A714)</f>
        <v/>
      </c>
      <c r="AL718" s="465" t="str">
        <f>IF(_tzyy_month_day!B714="","",_tzyy_month_day!B714)</f>
        <v/>
      </c>
      <c r="AM718" s="465" t="str">
        <f>IF(_tzyy_month_day!C714="","",_tzyy_month_day!C714)</f>
        <v/>
      </c>
      <c r="AN718" s="466" t="str">
        <f>IF(_tag_month_day!CG714="","",_tag_month_day!CG714)</f>
        <v/>
      </c>
      <c r="AO718" s="466" t="str">
        <f>IF(_tag_month_day!CH714="","",_tag_month_day!CH714)</f>
        <v/>
      </c>
      <c r="AP718" s="486" t="e">
        <f t="shared" si="4310"/>
        <v>#VALUE!</v>
      </c>
      <c r="AQ718" s="487" t="str">
        <f>IF(_tag_month_day!J714="","",_tag_month_day!J714/100)</f>
        <v/>
      </c>
      <c r="AR718" s="488">
        <f t="shared" si="4311"/>
        <v>1.3</v>
      </c>
      <c r="AS718" s="489" t="e">
        <f t="shared" si="4262"/>
        <v>#VALUE!</v>
      </c>
      <c r="AT718" s="489">
        <f t="shared" si="4312"/>
        <v>0</v>
      </c>
      <c r="AU718" s="490" t="str">
        <f>IF(_tag_month_day!K714="","",_tag_month_day!K714)</f>
        <v/>
      </c>
      <c r="AV718" s="491" t="str">
        <f>IF(_tag_month_day!L714="","",_tag_month_day!L714/100)</f>
        <v/>
      </c>
      <c r="AW718" s="420">
        <f t="shared" si="4234"/>
        <v>0</v>
      </c>
      <c r="AX718" s="420">
        <f t="shared" si="4313"/>
        <v>0</v>
      </c>
      <c r="AY718" s="420" t="str">
        <f>IF(_tag_month_day!M714="","",_tag_month_day!M714/100)</f>
        <v/>
      </c>
      <c r="AZ718" s="420" t="str">
        <f>IF(_tag_month_day!N714="","",_tag_month_day!N714/100)</f>
        <v/>
      </c>
      <c r="BA718" s="420" t="str">
        <f>IF(_tag_month_day!O714="","",_tag_month_day!O714/100)</f>
        <v/>
      </c>
      <c r="BB718" s="496" t="str">
        <f>IF(_tag_month_day!P714="","",_tag_month_day!P714/100)</f>
        <v/>
      </c>
      <c r="BC718" s="496">
        <f t="shared" si="4314"/>
        <v>0</v>
      </c>
      <c r="BD718" s="496" t="str">
        <f>IF(_tag_month_day!Q714="","",_tag_month_day!Q714/100)</f>
        <v/>
      </c>
      <c r="BE718" s="510" t="str">
        <f>IF(_tag_month_day!R714="","",_tag_month_day!R714/100)</f>
        <v/>
      </c>
      <c r="BF718" s="413" t="str">
        <f>IF(_tag_month_day!CC714="","",_tag_month_day!CC714/100)</f>
        <v/>
      </c>
      <c r="BG718" s="511" t="e">
        <f t="shared" si="4263"/>
        <v>#VALUE!</v>
      </c>
      <c r="BH718" s="198">
        <f t="shared" si="4264"/>
        <v>0</v>
      </c>
      <c r="BI718" s="512" t="e">
        <f>IF(CX718=0,BI717,(DK718*查询!$R$5+DL718*查询!$Q$5+DM718*查询!$N$5+DN718*查询!$O$5+DO718*查询!$P$5)*AF718/CX718)</f>
        <v>#VALUE!</v>
      </c>
      <c r="BJ718" s="512" t="e">
        <f>IF(CX718=0,BJ717,(DP718*查询!$S$5+DQ718*查询!$T$5+DR718*查询!$U$5)*AF718/CX718)</f>
        <v>#VALUE!</v>
      </c>
      <c r="BK718" s="512">
        <f t="shared" si="4315"/>
        <v>1</v>
      </c>
      <c r="BL718" s="513" t="str">
        <f>IF(_cfyc_month_day!A714="","",_cfyc_month_day!A714)</f>
        <v/>
      </c>
      <c r="BM718" s="513" t="str">
        <f>IF(_cfyc_month_day!B714="","",_cfyc_month_day!B714)</f>
        <v/>
      </c>
      <c r="BN718" s="513" t="str">
        <f>IF(_cfyc_month_day!C714="","",_cfyc_month_day!C714)</f>
        <v/>
      </c>
      <c r="BO718" s="522" t="str">
        <f>IF(_cfyc_month_day!D714="","",_cfyc_month_day!D714)</f>
        <v/>
      </c>
      <c r="BP718" s="522" t="str">
        <f>IF(_cfyc_month_day!E714="","",_cfyc_month_day!E714)</f>
        <v/>
      </c>
      <c r="BQ718" s="522" t="str">
        <f>IF(_cfyc_month_day!F714="","",_cfyc_month_day!F714)</f>
        <v/>
      </c>
      <c r="BR718" s="513" t="str">
        <f>IF(_tag_month_day!T714="","",_tag_month_day!T714)</f>
        <v/>
      </c>
      <c r="BS718" s="513" t="str">
        <f>IF(_tag_month_day!U714="","",_tag_month_day!U714)</f>
        <v/>
      </c>
      <c r="BT718" s="523" t="str">
        <f t="shared" si="4316"/>
        <v/>
      </c>
      <c r="BU718" s="223" t="str">
        <f>IF(_tag_month_day!V714="","",_tag_month_day!V714)</f>
        <v/>
      </c>
      <c r="BV718" s="206" t="str">
        <f>IF(_tag_month_day!W714="","",_tag_month_day!W714)</f>
        <v/>
      </c>
      <c r="BW718" s="540" t="str">
        <f>IF(_tag_month_day!X714="","",_tag_month_day!X714)</f>
        <v/>
      </c>
      <c r="BX718" s="540" t="str">
        <f>IF(_tag_month_day!Y714="","",_tag_month_day!Y714)</f>
        <v/>
      </c>
      <c r="BY718" s="541">
        <f ca="1" t="shared" si="4317"/>
        <v>43646.7916666649</v>
      </c>
      <c r="BZ718" s="542"/>
      <c r="CA718" s="562" t="str">
        <f>IF(_jhy2_month_day!A714="","",_jhy2_month_day!A714)</f>
        <v/>
      </c>
      <c r="CB718" s="464" t="str">
        <f>IF(_jhy2_month_day!B714="","",_jhy2_month_day!B714)</f>
        <v/>
      </c>
      <c r="CC718" s="464" t="str">
        <f>IF(_jhy2_month_day!C714="","",_jhy2_month_day!C714)</f>
        <v/>
      </c>
      <c r="CD718" s="464" t="str">
        <f>IF(_jhy2_month_day!D714="","",_jhy2_month_day!D714)</f>
        <v/>
      </c>
      <c r="CE718" s="464" t="str">
        <f>IF(_jhy2_month_day!E714="","",_jhy2_month_day!E714)</f>
        <v/>
      </c>
      <c r="CF718" s="464" t="str">
        <f>IF(_jhy2_month_day!F714="","",_jhy2_month_day!F714)</f>
        <v/>
      </c>
      <c r="CG718" s="464" t="str">
        <f>IF(_jhy2_month_day!G714="","",_jhy2_month_day!G714)</f>
        <v/>
      </c>
      <c r="CH718" s="464" t="str">
        <f>IF(_jhy2_month_day!H714="","",_jhy2_month_day!H714)</f>
        <v/>
      </c>
      <c r="CI718" s="464" t="str">
        <f>IF(_jhy2_month_day!I714="","",_jhy2_month_day!I714)</f>
        <v/>
      </c>
      <c r="CJ718" s="464" t="str">
        <f>IF(_jhy2_month_day!J714="","",_jhy2_month_day!J714)</f>
        <v/>
      </c>
      <c r="CK718" s="464" t="str">
        <f>IF(_jhy2_month_day!K714="","",_jhy2_month_day!K714)</f>
        <v/>
      </c>
      <c r="CL718" s="562" t="str">
        <f>IF(_jhy2_month_day!L714="","",_jhy2_month_day!L714)</f>
        <v/>
      </c>
      <c r="CM718" s="562" t="str">
        <f>IF(_jhy2_month_day!M714="","",_jhy2_month_day!M714)</f>
        <v/>
      </c>
      <c r="CN718" s="562" t="str">
        <f>IF(_jhy2_month_day!N714="","",_jhy2_month_day!N714)</f>
        <v/>
      </c>
      <c r="CO718" s="562" t="str">
        <f>IF(_jhy2_month_day!O714="","",_jhy2_month_day!O714)</f>
        <v/>
      </c>
      <c r="CP718" s="562" t="str">
        <f>IF(_jhy2_month_day!P714="","",_jhy2_month_day!P714)</f>
        <v/>
      </c>
      <c r="CQ718" s="562" t="str">
        <f>IF(_jhy2_month_day!Q714="","",_jhy2_month_day!Q714)</f>
        <v/>
      </c>
      <c r="CR718" s="563" t="str">
        <f>IF(_jhy2_month_day!R714="","",_jhy2_month_day!R714)</f>
        <v/>
      </c>
      <c r="CS718" s="576" t="str">
        <f>IF(_jhy2_month_day!S714="","",_jhy2_month_day!S714)</f>
        <v/>
      </c>
      <c r="CT718" s="562" t="str">
        <f>IF(_jhy2_month_day!T714="","",_jhy2_month_day!T714)</f>
        <v/>
      </c>
      <c r="CU718" s="577" t="e">
        <f t="shared" si="4265"/>
        <v>#VALUE!</v>
      </c>
      <c r="CV718" s="198" t="e">
        <f t="shared" si="4266"/>
        <v>#VALUE!</v>
      </c>
      <c r="CW718" s="192" t="e">
        <f t="shared" si="4267"/>
        <v>#VALUE!</v>
      </c>
      <c r="CX718" s="192" t="e">
        <f t="shared" si="4268"/>
        <v>#VALUE!</v>
      </c>
      <c r="CY718" s="202" t="e">
        <f t="shared" si="4269"/>
        <v>#VALUE!</v>
      </c>
      <c r="CZ718" s="192" t="e">
        <f t="shared" ref="CZ718:DI718" si="4371">$AJ718*EF718</f>
        <v>#VALUE!</v>
      </c>
      <c r="DA718" s="192" t="e">
        <f t="shared" si="4371"/>
        <v>#VALUE!</v>
      </c>
      <c r="DB718" s="192" t="e">
        <f t="shared" si="4371"/>
        <v>#VALUE!</v>
      </c>
      <c r="DC718" s="192" t="e">
        <f t="shared" si="4371"/>
        <v>#VALUE!</v>
      </c>
      <c r="DD718" s="192" t="e">
        <f t="shared" si="4371"/>
        <v>#VALUE!</v>
      </c>
      <c r="DE718" s="192" t="e">
        <f t="shared" si="4371"/>
        <v>#VALUE!</v>
      </c>
      <c r="DF718" s="192" t="e">
        <f t="shared" si="4371"/>
        <v>#VALUE!</v>
      </c>
      <c r="DG718" s="192" t="e">
        <f t="shared" si="4371"/>
        <v>#VALUE!</v>
      </c>
      <c r="DH718" s="192" t="e">
        <f t="shared" si="4371"/>
        <v>#VALUE!</v>
      </c>
      <c r="DI718" s="192" t="e">
        <f t="shared" si="4371"/>
        <v>#VALUE!</v>
      </c>
      <c r="DJ718" s="192" t="e">
        <f t="shared" si="4271"/>
        <v>#VALUE!</v>
      </c>
      <c r="DK718" s="192" t="e">
        <f t="shared" si="4272"/>
        <v>#VALUE!</v>
      </c>
      <c r="DL718" s="192" t="e">
        <f t="shared" si="4273"/>
        <v>#VALUE!</v>
      </c>
      <c r="DM718" s="192" t="e">
        <f t="shared" si="4274"/>
        <v>#VALUE!</v>
      </c>
      <c r="DN718" s="192" t="e">
        <f t="shared" si="4275"/>
        <v>#VALUE!</v>
      </c>
      <c r="DO718" s="192" t="e">
        <f t="shared" si="4276"/>
        <v>#VALUE!</v>
      </c>
      <c r="DP718" s="192" t="e">
        <f t="shared" si="4277"/>
        <v>#VALUE!</v>
      </c>
      <c r="DQ718" s="192" t="e">
        <f t="shared" si="4278"/>
        <v>#VALUE!</v>
      </c>
      <c r="DR718" s="192" t="e">
        <f t="shared" si="4279"/>
        <v>#VALUE!</v>
      </c>
      <c r="DS718" s="192" t="e">
        <f t="shared" si="4280"/>
        <v>#VALUE!</v>
      </c>
      <c r="DT718" s="192" t="e">
        <f t="shared" si="4281"/>
        <v>#VALUE!</v>
      </c>
      <c r="DU718" s="192" t="e">
        <f t="shared" si="4282"/>
        <v>#VALUE!</v>
      </c>
      <c r="DV718" s="198" t="e">
        <f t="shared" si="4283"/>
        <v>#VALUE!</v>
      </c>
      <c r="DW718" s="198" t="e">
        <f t="shared" si="4284"/>
        <v>#DIV/0!</v>
      </c>
      <c r="DX718" s="198" t="e">
        <f t="shared" si="4285"/>
        <v>#DIV/0!</v>
      </c>
      <c r="DY718" s="198" t="e">
        <f t="shared" si="4286"/>
        <v>#VALUE!</v>
      </c>
      <c r="DZ718" s="198" t="e">
        <f t="shared" si="4287"/>
        <v>#VALUE!</v>
      </c>
      <c r="EA718" s="198" t="e">
        <f t="shared" si="4288"/>
        <v>#VALUE!</v>
      </c>
      <c r="EB718" s="198" t="e">
        <f t="shared" si="4289"/>
        <v>#VALUE!</v>
      </c>
      <c r="EC718" s="198" t="e">
        <f t="shared" si="4290"/>
        <v>#DIV/0!</v>
      </c>
      <c r="ED718" s="198" t="e">
        <f t="shared" si="4291"/>
        <v>#VALUE!</v>
      </c>
      <c r="EE718" s="198" t="e">
        <f t="shared" si="4292"/>
        <v>#VALUE!</v>
      </c>
      <c r="EF718" s="198" t="e">
        <f t="shared" ref="EF718:EO718" si="4372">DV718/SUM($DV718:$EE718)</f>
        <v>#VALUE!</v>
      </c>
      <c r="EG718" s="198" t="e">
        <f t="shared" si="4372"/>
        <v>#DIV/0!</v>
      </c>
      <c r="EH718" s="198" t="e">
        <f t="shared" si="4372"/>
        <v>#DIV/0!</v>
      </c>
      <c r="EI718" s="198" t="e">
        <f t="shared" si="4372"/>
        <v>#VALUE!</v>
      </c>
      <c r="EJ718" s="198" t="e">
        <f t="shared" si="4372"/>
        <v>#VALUE!</v>
      </c>
      <c r="EK718" s="198" t="e">
        <f t="shared" si="4372"/>
        <v>#VALUE!</v>
      </c>
      <c r="EL718" s="198" t="e">
        <f t="shared" si="4372"/>
        <v>#VALUE!</v>
      </c>
      <c r="EM718" s="198" t="e">
        <f t="shared" si="4372"/>
        <v>#DIV/0!</v>
      </c>
      <c r="EN718" s="198" t="e">
        <f t="shared" si="4372"/>
        <v>#VALUE!</v>
      </c>
      <c r="EO718" s="198" t="e">
        <f t="shared" si="4372"/>
        <v>#VALUE!</v>
      </c>
      <c r="EP718" s="511">
        <f t="shared" ref="EP718:EW718" si="4373">EP717</f>
        <v>0.08</v>
      </c>
      <c r="EQ718" s="511">
        <f t="shared" si="4373"/>
        <v>0.015</v>
      </c>
      <c r="ER718" s="511">
        <f t="shared" si="4373"/>
        <v>0.015</v>
      </c>
      <c r="ES718" s="511">
        <f t="shared" si="4373"/>
        <v>0.015</v>
      </c>
      <c r="ET718" s="511">
        <f t="shared" si="4373"/>
        <v>0.015</v>
      </c>
      <c r="EU718" s="511">
        <f t="shared" si="4373"/>
        <v>0.09</v>
      </c>
      <c r="EV718" s="511">
        <f t="shared" si="4373"/>
        <v>0.09</v>
      </c>
      <c r="EW718" s="511">
        <f t="shared" si="4373"/>
        <v>0.09</v>
      </c>
      <c r="EX718" s="420" t="str">
        <f>IF(_tag_month_day!AS714="","",_tag_month_day!AS714/100)</f>
        <v/>
      </c>
      <c r="EY718" s="420" t="str">
        <f>IF(_tag_month_day!AT714="","",_tag_month_day!AT714/100)</f>
        <v/>
      </c>
      <c r="EZ718" s="420" t="str">
        <f>IF(_tag_month_day!AU714="","",_tag_month_day!AU714/100)</f>
        <v/>
      </c>
      <c r="FA718" s="420" t="str">
        <f>IF(_tag_month_day!AV714="","",_tag_month_day!AV714/100)</f>
        <v/>
      </c>
      <c r="FB718" s="420" t="str">
        <f>IF(_tag_month_day!AW714="","",_tag_month_day!AW714/100)</f>
        <v/>
      </c>
      <c r="FC718" s="420" t="str">
        <f>IF(_tag_month_day!AX714="","",_tag_month_day!AX714/100)</f>
        <v/>
      </c>
      <c r="FD718" s="510">
        <f t="shared" si="4321"/>
        <v>0.33</v>
      </c>
      <c r="FE718" s="510">
        <f t="shared" si="4322"/>
        <v>0.19</v>
      </c>
      <c r="FF718" s="510">
        <f t="shared" si="4323"/>
        <v>0.003</v>
      </c>
      <c r="FG718" s="510">
        <f t="shared" si="4324"/>
        <v>0</v>
      </c>
      <c r="FH718" s="603">
        <f t="shared" si="4325"/>
        <v>0.0001</v>
      </c>
      <c r="FI718" s="510">
        <f t="shared" ref="FI718:FR718" si="4374">FI717</f>
        <v>0.41</v>
      </c>
      <c r="FJ718" s="510">
        <f t="shared" si="4374"/>
        <v>0.11</v>
      </c>
      <c r="FK718" s="510">
        <f t="shared" si="4374"/>
        <v>0.015</v>
      </c>
      <c r="FL718" s="510">
        <f t="shared" si="4374"/>
        <v>0</v>
      </c>
      <c r="FM718" s="603">
        <f t="shared" si="4374"/>
        <v>0.0001</v>
      </c>
      <c r="FN718" s="510" t="str">
        <f>IF(_tag_month_day!AY714="","",_tag_month_day!AY714/100)</f>
        <v/>
      </c>
      <c r="FO718" s="510" t="str">
        <f>IF(_tag_month_day!AZ714="","",_tag_month_day!AZ714/100)</f>
        <v/>
      </c>
      <c r="FP718" s="510" t="str">
        <f>IF(_tag_month_day!BA714="","",_tag_month_day!BA714/100)</f>
        <v/>
      </c>
      <c r="FQ718" s="510" t="str">
        <f>IF(_tag_month_day!BB714="","",_tag_month_day!BB714/100)</f>
        <v/>
      </c>
      <c r="FR718" s="603" t="str">
        <f>IF(_tag_month_day!BC714="","",_tag_month_day!BC714/100)</f>
        <v/>
      </c>
      <c r="FS718" s="510" t="str">
        <f>IF(_tag_month_day!BD714="","",_tag_month_day!BD714/100)</f>
        <v/>
      </c>
      <c r="FT718" s="510" t="str">
        <f>IF(_tag_month_day!BE714="","",_tag_month_day!BE714/100)</f>
        <v/>
      </c>
      <c r="FU718" s="510" t="str">
        <f>IF(_tag_month_day!BF714="","",_tag_month_day!BF714/100)</f>
        <v/>
      </c>
      <c r="FV718" s="510" t="str">
        <f>IF(_tag_month_day!BG714="","",_tag_month_day!BG714/100)</f>
        <v/>
      </c>
      <c r="FW718" s="603" t="str">
        <f>IF(_tag_month_day!BH714="","",_tag_month_day!BH714/100)</f>
        <v/>
      </c>
      <c r="FX718" s="510" t="str">
        <f>IF(_tag_month_day!BI714="","",_tag_month_day!BI714/100)</f>
        <v/>
      </c>
      <c r="FY718" s="510" t="str">
        <f>IF(_tag_month_day!BJ714="","",_tag_month_day!BJ714/100)</f>
        <v/>
      </c>
      <c r="FZ718" s="605" t="str">
        <f>IF(_tag_month_day!BK714="","",_tag_month_day!BK714/100)</f>
        <v/>
      </c>
      <c r="GA718" s="510" t="str">
        <f>IF(_tag_month_day!BL714="","",_tag_month_day!BL714/100)</f>
        <v/>
      </c>
      <c r="GB718" s="603" t="str">
        <f>IF(_tag_month_day!BM714="","",_tag_month_day!BM714/100)</f>
        <v/>
      </c>
      <c r="GC718" s="420" t="str">
        <f>IF(_tag_month_day!BN714="","",_tag_month_day!BN714/100)</f>
        <v/>
      </c>
      <c r="GD718" s="420" t="str">
        <f>IF(_tag_month_day!BO714="","",_tag_month_day!BO714/100)</f>
        <v/>
      </c>
      <c r="GE718" s="420" t="str">
        <f>IF(_tag_month_day!BP714="","",_tag_month_day!BP714/100)</f>
        <v/>
      </c>
      <c r="GF718" s="420" t="str">
        <f>IF(_tag_month_day!BQ714="","",_tag_month_day!BQ714/100)</f>
        <v/>
      </c>
      <c r="GG718" s="420" t="str">
        <f>IF(_tag_month_day!BR714="","",_tag_month_day!BR714/100)</f>
        <v/>
      </c>
      <c r="GH718" s="420" t="str">
        <f>IF(_tag_month_day!BS714="","",_tag_month_day!BS714/100)</f>
        <v/>
      </c>
      <c r="GI718" s="603" t="str">
        <f>IF(_tag_month_day!BT714="","",_tag_month_day!BT714/100)</f>
        <v/>
      </c>
      <c r="GJ718" s="612" t="str">
        <f>IF(_tag_month_day!BU714="","",_tag_month_day!BU714/100)</f>
        <v/>
      </c>
      <c r="GK718" s="620" t="str">
        <f>IF(_tag_month_day!BV714="",IF(_rlcf_month_day!A$2="","",_rlcf_month_day!A$2/100),_tag_month_day!BV714/100)</f>
        <v/>
      </c>
      <c r="GL718" s="620" t="str">
        <f>IF(_tag_month_day!BW714="",IF(_rlcf_month_day!B$2="","",_rlcf_month_day!B$2/100),_tag_month_day!BW714/100)</f>
        <v/>
      </c>
      <c r="GM718" s="621" t="str">
        <f>IF(_tag_month_day!BX714="",IF(_rlcf_month_day!C$2="","",_rlcf_month_day!C$2/100),_tag_month_day!BX714/100)</f>
        <v/>
      </c>
      <c r="GN718" s="620" t="str">
        <f>IF(_tag_month_day!BV714="",IF(_rlcf_month_day!A$2="","",_rlcf_month_day!A$2/100),_tag_month_day!BV714/100)</f>
        <v/>
      </c>
      <c r="GO718" s="620" t="str">
        <f>IF(_tag_month_day!BW714="",IF(_rlcf_month_day!B$2="","",_rlcf_month_day!B$2/100),_tag_month_day!BW714/100)</f>
        <v/>
      </c>
      <c r="GP718" s="620" t="str">
        <f>IF(_tag_month_day!CD714="",IF(_rlcf_month_day!E$2="","",_rlcf_month_day!E$2/100),_tag_month_day!CD714/100)</f>
        <v/>
      </c>
      <c r="GQ718" s="620" t="str">
        <f>IF(_tag_month_day!CE714="",IF(_rlcf_month_day!F$2="","",_rlcf_month_day!F$2/100),_tag_month_day!CE714/100)</f>
        <v/>
      </c>
      <c r="GR718" s="621" t="str">
        <f>IF(_tag_month_day!CF714="",IF(_rlcf_month_day!G$2="","",_rlcf_month_day!G$2/100),_tag_month_day!CF714/100)</f>
        <v/>
      </c>
      <c r="GS718" s="626">
        <f t="shared" ref="GS718:HH718" si="4375">GS717</f>
        <v>0.953</v>
      </c>
      <c r="GT718" s="626">
        <f t="shared" si="4375"/>
        <v>0.55</v>
      </c>
      <c r="GU718" s="626">
        <f t="shared" si="4375"/>
        <v>0.55</v>
      </c>
      <c r="GV718" s="626">
        <f t="shared" si="4375"/>
        <v>0.55</v>
      </c>
      <c r="GW718" s="626">
        <f t="shared" si="4375"/>
        <v>0.5</v>
      </c>
      <c r="GX718" s="626">
        <f t="shared" si="4375"/>
        <v>0.935</v>
      </c>
      <c r="GY718" s="626">
        <f t="shared" si="4375"/>
        <v>0.15</v>
      </c>
      <c r="GZ718" s="626">
        <f t="shared" si="4375"/>
        <v>1</v>
      </c>
      <c r="HA718" s="632">
        <f t="shared" si="4375"/>
        <v>0.047</v>
      </c>
      <c r="HB718" s="632">
        <f t="shared" si="4375"/>
        <v>0.45</v>
      </c>
      <c r="HC718" s="632">
        <f t="shared" si="4375"/>
        <v>0.45</v>
      </c>
      <c r="HD718" s="632">
        <f t="shared" si="4375"/>
        <v>0.45</v>
      </c>
      <c r="HE718" s="632">
        <f t="shared" si="4375"/>
        <v>0.5</v>
      </c>
      <c r="HF718" s="632">
        <f t="shared" si="4375"/>
        <v>0.065</v>
      </c>
      <c r="HG718" s="632">
        <f t="shared" si="4375"/>
        <v>0.85</v>
      </c>
      <c r="HH718" s="632">
        <f t="shared" si="4375"/>
        <v>0</v>
      </c>
      <c r="HI718" s="68">
        <f t="shared" si="4297"/>
        <v>0</v>
      </c>
      <c r="HJ718" s="68" t="e">
        <f t="shared" si="4328"/>
        <v>#VALUE!</v>
      </c>
      <c r="HK718" s="202">
        <f t="shared" si="4329"/>
        <v>0.85</v>
      </c>
      <c r="HL718" s="464">
        <f t="shared" si="4330"/>
        <v>550000</v>
      </c>
      <c r="HM718" s="464">
        <f t="shared" si="4331"/>
        <v>480000</v>
      </c>
      <c r="HN718" s="192" t="e">
        <f t="shared" si="4298"/>
        <v>#VALUE!</v>
      </c>
      <c r="HO718" s="192" t="e">
        <f>HN718*HK718*$HO$2/HL718*1000000</f>
        <v>#VALUE!</v>
      </c>
      <c r="HP718" s="192" t="e">
        <f>HN718*HK718*$HP$2/HM718*1000000</f>
        <v>#VALUE!</v>
      </c>
    </row>
    <row r="719" customFormat="1" spans="1:224">
      <c r="A719" s="381">
        <v>714</v>
      </c>
      <c r="B719" s="54">
        <f ca="1" t="shared" si="4332"/>
        <v>43646</v>
      </c>
      <c r="C719" s="57">
        <f t="shared" si="4333"/>
        <v>0.0416666666666667</v>
      </c>
      <c r="D719" s="68" t="str">
        <f ca="1" t="shared" si="4299"/>
        <v>中班</v>
      </c>
      <c r="E719" s="68" t="str">
        <f ca="1" t="shared" si="4300"/>
        <v>甲</v>
      </c>
      <c r="F719" s="68">
        <f ca="1">SUMPRODUCT((成本日报!$A$3:$A$95=计划!B719)*(成本日报!$B$3:$B$95=计划!$D719),成本日报!$C$3:$C$95)</f>
        <v>1</v>
      </c>
      <c r="G719" s="382">
        <f ca="1" t="shared" si="4334"/>
        <v>43646.7083333316</v>
      </c>
      <c r="H719" s="382">
        <f ca="1" t="shared" si="4301"/>
        <v>43646.715277776</v>
      </c>
      <c r="I719" s="382">
        <f ca="1" t="shared" si="4302"/>
        <v>43646.7208333316</v>
      </c>
      <c r="J719" s="382">
        <f ca="1" t="shared" si="4303"/>
        <v>43646.7499999983</v>
      </c>
      <c r="K719" s="382">
        <f ca="1" t="shared" si="4304"/>
        <v>43646.8124999983</v>
      </c>
      <c r="L719" s="382">
        <f ca="1" t="shared" si="4305"/>
        <v>43646.8333333316</v>
      </c>
      <c r="M719" s="398" t="str">
        <f>IF(_tag_month_day!A715="","",_tag_month_day!A715)</f>
        <v/>
      </c>
      <c r="N719" s="398" t="str">
        <f>IF(_tag_month_day!B715="","",_tag_month_day!B715)</f>
        <v/>
      </c>
      <c r="O719" s="399" t="e">
        <f t="shared" si="4306"/>
        <v>#VALUE!</v>
      </c>
      <c r="P719" s="398" t="str">
        <f>IF(_tag_month_day!C715="","",_tag_month_day!C715)</f>
        <v/>
      </c>
      <c r="Q719" s="398" t="str">
        <f>IF(_tag_month_day!D715="","",_tag_month_day!D715)</f>
        <v/>
      </c>
      <c r="R719" s="416">
        <f>IF(_tag_month_day!CB715="",R718,_tag_month_day!CB715/100)</f>
        <v>0.07</v>
      </c>
      <c r="S719" s="417" t="str">
        <f>IF(_tag_month_day!E715="","",_tag_month_day!E715)</f>
        <v/>
      </c>
      <c r="T719" s="417" t="str">
        <f>IF(_tag_month_day!F715="","",_tag_month_day!F715)</f>
        <v/>
      </c>
      <c r="U719" s="418" t="e">
        <f t="shared" si="4260"/>
        <v>#VALUE!</v>
      </c>
      <c r="V719" s="53" t="e">
        <f t="shared" si="4261"/>
        <v>#VALUE!</v>
      </c>
      <c r="W719" s="419" t="str">
        <f>IF(_jhy_month_day!A715="","",_jhy_month_day!A715)</f>
        <v/>
      </c>
      <c r="X719" s="420" t="str">
        <f>IF(_jhy_month_day!B715="","",_jhy_month_day!B715/100)</f>
        <v/>
      </c>
      <c r="Y719" s="420" t="str">
        <f>IF(_jhy_month_day!C715="","",_jhy_month_day!C715/100)</f>
        <v/>
      </c>
      <c r="Z719" s="439">
        <f t="shared" si="4350"/>
        <v>179</v>
      </c>
      <c r="AA719" s="440" t="str">
        <f>IF(_tag_month_day!G715="","",_tag_month_day!G715/100)</f>
        <v/>
      </c>
      <c r="AB719" s="440" t="str">
        <f>IF(_tag_month_day!H715="","",_tag_month_day!H715/100)</f>
        <v/>
      </c>
      <c r="AC719" s="193">
        <f t="shared" si="4307"/>
        <v>1.59963432013121</v>
      </c>
      <c r="AD719" s="441" t="str">
        <f t="shared" si="4308"/>
        <v/>
      </c>
      <c r="AE719" s="442" t="str">
        <f t="shared" si="4309"/>
        <v/>
      </c>
      <c r="AF719" s="443">
        <v>1</v>
      </c>
      <c r="AG719" s="68" t="str">
        <f>IF(_duihao_month_day!A715="","",_duihao_month_day!A715)</f>
        <v/>
      </c>
      <c r="AH719" s="463">
        <f>IF(_gyk_month_day!B715="",AH718,_gyk_month_day!B715)</f>
        <v>820</v>
      </c>
      <c r="AI719" s="464"/>
      <c r="AJ719" s="68" t="str">
        <f>IF(_tag_month_day!I715="","",_tag_month_day!I715)</f>
        <v/>
      </c>
      <c r="AK719" s="465" t="str">
        <f>IF(_tzyy_month_day!A715="","",_tzyy_month_day!A715)</f>
        <v/>
      </c>
      <c r="AL719" s="465" t="str">
        <f>IF(_tzyy_month_day!B715="","",_tzyy_month_day!B715)</f>
        <v/>
      </c>
      <c r="AM719" s="465" t="str">
        <f>IF(_tzyy_month_day!C715="","",_tzyy_month_day!C715)</f>
        <v/>
      </c>
      <c r="AN719" s="466" t="str">
        <f>IF(_tag_month_day!CG715="","",_tag_month_day!CG715)</f>
        <v/>
      </c>
      <c r="AO719" s="466" t="str">
        <f>IF(_tag_month_day!CH715="","",_tag_month_day!CH715)</f>
        <v/>
      </c>
      <c r="AP719" s="486" t="e">
        <f t="shared" si="4310"/>
        <v>#VALUE!</v>
      </c>
      <c r="AQ719" s="487" t="str">
        <f>IF(_tag_month_day!J715="","",_tag_month_day!J715/100)</f>
        <v/>
      </c>
      <c r="AR719" s="488">
        <f t="shared" si="4311"/>
        <v>1.3</v>
      </c>
      <c r="AS719" s="489" t="e">
        <f t="shared" si="4262"/>
        <v>#VALUE!</v>
      </c>
      <c r="AT719" s="489">
        <f t="shared" si="4312"/>
        <v>0</v>
      </c>
      <c r="AU719" s="490" t="str">
        <f>IF(_tag_month_day!K715="","",_tag_month_day!K715)</f>
        <v/>
      </c>
      <c r="AV719" s="491" t="str">
        <f>IF(_tag_month_day!L715="","",_tag_month_day!L715/100)</f>
        <v/>
      </c>
      <c r="AW719" s="420">
        <f t="shared" si="4234"/>
        <v>0</v>
      </c>
      <c r="AX719" s="420">
        <f t="shared" si="4313"/>
        <v>0</v>
      </c>
      <c r="AY719" s="420" t="str">
        <f>IF(_tag_month_day!M715="","",_tag_month_day!M715/100)</f>
        <v/>
      </c>
      <c r="AZ719" s="420" t="str">
        <f>IF(_tag_month_day!N715="","",_tag_month_day!N715/100)</f>
        <v/>
      </c>
      <c r="BA719" s="420" t="str">
        <f>IF(_tag_month_day!O715="","",_tag_month_day!O715/100)</f>
        <v/>
      </c>
      <c r="BB719" s="496" t="str">
        <f>IF(_tag_month_day!P715="","",_tag_month_day!P715/100)</f>
        <v/>
      </c>
      <c r="BC719" s="496">
        <f t="shared" si="4314"/>
        <v>0</v>
      </c>
      <c r="BD719" s="496" t="str">
        <f>IF(_tag_month_day!Q715="","",_tag_month_day!Q715/100)</f>
        <v/>
      </c>
      <c r="BE719" s="510" t="str">
        <f>IF(_tag_month_day!R715="","",_tag_month_day!R715/100)</f>
        <v/>
      </c>
      <c r="BF719" s="413" t="str">
        <f>IF(_tag_month_day!CC715="","",_tag_month_day!CC715/100)</f>
        <v/>
      </c>
      <c r="BG719" s="511" t="e">
        <f t="shared" si="4263"/>
        <v>#VALUE!</v>
      </c>
      <c r="BH719" s="198">
        <f t="shared" si="4264"/>
        <v>0</v>
      </c>
      <c r="BI719" s="512" t="e">
        <f>IF(CX719=0,BI718,(DK719*查询!$R$5+DL719*查询!$Q$5+DM719*查询!$N$5+DN719*查询!$O$5+DO719*查询!$P$5)*AF719/CX719)</f>
        <v>#VALUE!</v>
      </c>
      <c r="BJ719" s="512" t="e">
        <f>IF(CX719=0,BJ718,(DP719*查询!$S$5+DQ719*查询!$T$5+DR719*查询!$U$5)*AF719/CX719)</f>
        <v>#VALUE!</v>
      </c>
      <c r="BK719" s="512">
        <f t="shared" si="4315"/>
        <v>1</v>
      </c>
      <c r="BL719" s="513" t="str">
        <f>IF(_cfyc_month_day!A715="","",_cfyc_month_day!A715)</f>
        <v/>
      </c>
      <c r="BM719" s="513" t="str">
        <f>IF(_cfyc_month_day!B715="","",_cfyc_month_day!B715)</f>
        <v/>
      </c>
      <c r="BN719" s="513" t="str">
        <f>IF(_cfyc_month_day!C715="","",_cfyc_month_day!C715)</f>
        <v/>
      </c>
      <c r="BO719" s="522" t="str">
        <f>IF(_cfyc_month_day!D715="","",_cfyc_month_day!D715)</f>
        <v/>
      </c>
      <c r="BP719" s="522" t="str">
        <f>IF(_cfyc_month_day!E715="","",_cfyc_month_day!E715)</f>
        <v/>
      </c>
      <c r="BQ719" s="522" t="str">
        <f>IF(_cfyc_month_day!F715="","",_cfyc_month_day!F715)</f>
        <v/>
      </c>
      <c r="BR719" s="513" t="str">
        <f>IF(_tag_month_day!T715="","",_tag_month_day!T715)</f>
        <v/>
      </c>
      <c r="BS719" s="513" t="str">
        <f>IF(_tag_month_day!U715="","",_tag_month_day!U715)</f>
        <v/>
      </c>
      <c r="BT719" s="523" t="str">
        <f t="shared" si="4316"/>
        <v/>
      </c>
      <c r="BU719" s="223" t="str">
        <f>IF(_tag_month_day!V715="","",_tag_month_day!V715)</f>
        <v/>
      </c>
      <c r="BV719" s="206" t="str">
        <f>IF(_tag_month_day!W715="","",_tag_month_day!W715)</f>
        <v/>
      </c>
      <c r="BW719" s="540" t="str">
        <f>IF(_tag_month_day!X715="","",_tag_month_day!X715)</f>
        <v/>
      </c>
      <c r="BX719" s="540" t="str">
        <f>IF(_tag_month_day!Y715="","",_tag_month_day!Y715)</f>
        <v/>
      </c>
      <c r="BY719" s="541">
        <f ca="1" t="shared" si="4317"/>
        <v>43646.8333333316</v>
      </c>
      <c r="BZ719" s="542"/>
      <c r="CA719" s="562" t="str">
        <f>IF(_jhy2_month_day!A715="","",_jhy2_month_day!A715)</f>
        <v/>
      </c>
      <c r="CB719" s="464" t="str">
        <f>IF(_jhy2_month_day!B715="","",_jhy2_month_day!B715)</f>
        <v/>
      </c>
      <c r="CC719" s="464" t="str">
        <f>IF(_jhy2_month_day!C715="","",_jhy2_month_day!C715)</f>
        <v/>
      </c>
      <c r="CD719" s="464" t="str">
        <f>IF(_jhy2_month_day!D715="","",_jhy2_month_day!D715)</f>
        <v/>
      </c>
      <c r="CE719" s="464" t="str">
        <f>IF(_jhy2_month_day!E715="","",_jhy2_month_day!E715)</f>
        <v/>
      </c>
      <c r="CF719" s="464" t="str">
        <f>IF(_jhy2_month_day!F715="","",_jhy2_month_day!F715)</f>
        <v/>
      </c>
      <c r="CG719" s="464" t="str">
        <f>IF(_jhy2_month_day!G715="","",_jhy2_month_day!G715)</f>
        <v/>
      </c>
      <c r="CH719" s="464" t="str">
        <f>IF(_jhy2_month_day!H715="","",_jhy2_month_day!H715)</f>
        <v/>
      </c>
      <c r="CI719" s="464" t="str">
        <f>IF(_jhy2_month_day!I715="","",_jhy2_month_day!I715)</f>
        <v/>
      </c>
      <c r="CJ719" s="464" t="str">
        <f>IF(_jhy2_month_day!J715="","",_jhy2_month_day!J715)</f>
        <v/>
      </c>
      <c r="CK719" s="464" t="str">
        <f>IF(_jhy2_month_day!K715="","",_jhy2_month_day!K715)</f>
        <v/>
      </c>
      <c r="CL719" s="562" t="str">
        <f>IF(_jhy2_month_day!L715="","",_jhy2_month_day!L715)</f>
        <v/>
      </c>
      <c r="CM719" s="562" t="str">
        <f>IF(_jhy2_month_day!M715="","",_jhy2_month_day!M715)</f>
        <v/>
      </c>
      <c r="CN719" s="562" t="str">
        <f>IF(_jhy2_month_day!N715="","",_jhy2_month_day!N715)</f>
        <v/>
      </c>
      <c r="CO719" s="562" t="str">
        <f>IF(_jhy2_month_day!O715="","",_jhy2_month_day!O715)</f>
        <v/>
      </c>
      <c r="CP719" s="562" t="str">
        <f>IF(_jhy2_month_day!P715="","",_jhy2_month_day!P715)</f>
        <v/>
      </c>
      <c r="CQ719" s="562" t="str">
        <f>IF(_jhy2_month_day!Q715="","",_jhy2_month_day!Q715)</f>
        <v/>
      </c>
      <c r="CR719" s="563" t="str">
        <f>IF(_jhy2_month_day!R715="","",_jhy2_month_day!R715)</f>
        <v/>
      </c>
      <c r="CS719" s="576" t="str">
        <f>IF(_jhy2_month_day!S715="","",_jhy2_month_day!S715)</f>
        <v/>
      </c>
      <c r="CT719" s="562" t="str">
        <f>IF(_jhy2_month_day!T715="","",_jhy2_month_day!T715)</f>
        <v/>
      </c>
      <c r="CU719" s="577" t="e">
        <f t="shared" si="4265"/>
        <v>#VALUE!</v>
      </c>
      <c r="CV719" s="198" t="e">
        <f t="shared" si="4266"/>
        <v>#VALUE!</v>
      </c>
      <c r="CW719" s="192" t="e">
        <f t="shared" si="4267"/>
        <v>#VALUE!</v>
      </c>
      <c r="CX719" s="192" t="e">
        <f t="shared" si="4268"/>
        <v>#VALUE!</v>
      </c>
      <c r="CY719" s="202" t="e">
        <f t="shared" si="4269"/>
        <v>#VALUE!</v>
      </c>
      <c r="CZ719" s="192" t="e">
        <f t="shared" ref="CZ719:DI719" si="4376">$AJ719*EF719</f>
        <v>#VALUE!</v>
      </c>
      <c r="DA719" s="192" t="e">
        <f t="shared" si="4376"/>
        <v>#VALUE!</v>
      </c>
      <c r="DB719" s="192" t="e">
        <f t="shared" si="4376"/>
        <v>#VALUE!</v>
      </c>
      <c r="DC719" s="192" t="e">
        <f t="shared" si="4376"/>
        <v>#VALUE!</v>
      </c>
      <c r="DD719" s="192" t="e">
        <f t="shared" si="4376"/>
        <v>#VALUE!</v>
      </c>
      <c r="DE719" s="192" t="e">
        <f t="shared" si="4376"/>
        <v>#VALUE!</v>
      </c>
      <c r="DF719" s="192" t="e">
        <f t="shared" si="4376"/>
        <v>#VALUE!</v>
      </c>
      <c r="DG719" s="192" t="e">
        <f t="shared" si="4376"/>
        <v>#VALUE!</v>
      </c>
      <c r="DH719" s="192" t="e">
        <f t="shared" si="4376"/>
        <v>#VALUE!</v>
      </c>
      <c r="DI719" s="192" t="e">
        <f t="shared" si="4376"/>
        <v>#VALUE!</v>
      </c>
      <c r="DJ719" s="192" t="e">
        <f t="shared" si="4271"/>
        <v>#VALUE!</v>
      </c>
      <c r="DK719" s="192" t="e">
        <f t="shared" si="4272"/>
        <v>#VALUE!</v>
      </c>
      <c r="DL719" s="192" t="e">
        <f t="shared" si="4273"/>
        <v>#VALUE!</v>
      </c>
      <c r="DM719" s="192" t="e">
        <f t="shared" si="4274"/>
        <v>#VALUE!</v>
      </c>
      <c r="DN719" s="192" t="e">
        <f t="shared" si="4275"/>
        <v>#VALUE!</v>
      </c>
      <c r="DO719" s="192" t="e">
        <f t="shared" si="4276"/>
        <v>#VALUE!</v>
      </c>
      <c r="DP719" s="192" t="e">
        <f t="shared" si="4277"/>
        <v>#VALUE!</v>
      </c>
      <c r="DQ719" s="192" t="e">
        <f t="shared" si="4278"/>
        <v>#VALUE!</v>
      </c>
      <c r="DR719" s="192" t="e">
        <f t="shared" si="4279"/>
        <v>#VALUE!</v>
      </c>
      <c r="DS719" s="192" t="e">
        <f t="shared" si="4280"/>
        <v>#VALUE!</v>
      </c>
      <c r="DT719" s="192" t="e">
        <f t="shared" si="4281"/>
        <v>#VALUE!</v>
      </c>
      <c r="DU719" s="192" t="e">
        <f t="shared" si="4282"/>
        <v>#VALUE!</v>
      </c>
      <c r="DV719" s="198" t="e">
        <f t="shared" si="4283"/>
        <v>#VALUE!</v>
      </c>
      <c r="DW719" s="198" t="e">
        <f t="shared" si="4284"/>
        <v>#DIV/0!</v>
      </c>
      <c r="DX719" s="198" t="e">
        <f t="shared" si="4285"/>
        <v>#DIV/0!</v>
      </c>
      <c r="DY719" s="198" t="e">
        <f t="shared" si="4286"/>
        <v>#VALUE!</v>
      </c>
      <c r="DZ719" s="198" t="e">
        <f t="shared" si="4287"/>
        <v>#VALUE!</v>
      </c>
      <c r="EA719" s="198" t="e">
        <f t="shared" si="4288"/>
        <v>#VALUE!</v>
      </c>
      <c r="EB719" s="198" t="e">
        <f t="shared" si="4289"/>
        <v>#VALUE!</v>
      </c>
      <c r="EC719" s="198" t="e">
        <f t="shared" si="4290"/>
        <v>#DIV/0!</v>
      </c>
      <c r="ED719" s="198" t="e">
        <f t="shared" si="4291"/>
        <v>#VALUE!</v>
      </c>
      <c r="EE719" s="198" t="e">
        <f t="shared" si="4292"/>
        <v>#VALUE!</v>
      </c>
      <c r="EF719" s="198" t="e">
        <f t="shared" ref="EF719:EO719" si="4377">DV719/SUM($DV719:$EE719)</f>
        <v>#VALUE!</v>
      </c>
      <c r="EG719" s="198" t="e">
        <f t="shared" si="4377"/>
        <v>#DIV/0!</v>
      </c>
      <c r="EH719" s="198" t="e">
        <f t="shared" si="4377"/>
        <v>#DIV/0!</v>
      </c>
      <c r="EI719" s="198" t="e">
        <f t="shared" si="4377"/>
        <v>#VALUE!</v>
      </c>
      <c r="EJ719" s="198" t="e">
        <f t="shared" si="4377"/>
        <v>#VALUE!</v>
      </c>
      <c r="EK719" s="198" t="e">
        <f t="shared" si="4377"/>
        <v>#VALUE!</v>
      </c>
      <c r="EL719" s="198" t="e">
        <f t="shared" si="4377"/>
        <v>#VALUE!</v>
      </c>
      <c r="EM719" s="198" t="e">
        <f t="shared" si="4377"/>
        <v>#DIV/0!</v>
      </c>
      <c r="EN719" s="198" t="e">
        <f t="shared" si="4377"/>
        <v>#VALUE!</v>
      </c>
      <c r="EO719" s="198" t="e">
        <f t="shared" si="4377"/>
        <v>#VALUE!</v>
      </c>
      <c r="EP719" s="511">
        <f t="shared" ref="EP719:EW719" si="4378">EP718</f>
        <v>0.08</v>
      </c>
      <c r="EQ719" s="511">
        <f t="shared" si="4378"/>
        <v>0.015</v>
      </c>
      <c r="ER719" s="511">
        <f t="shared" si="4378"/>
        <v>0.015</v>
      </c>
      <c r="ES719" s="511">
        <f t="shared" si="4378"/>
        <v>0.015</v>
      </c>
      <c r="ET719" s="511">
        <f t="shared" si="4378"/>
        <v>0.015</v>
      </c>
      <c r="EU719" s="511">
        <f t="shared" si="4378"/>
        <v>0.09</v>
      </c>
      <c r="EV719" s="511">
        <f t="shared" si="4378"/>
        <v>0.09</v>
      </c>
      <c r="EW719" s="511">
        <f t="shared" si="4378"/>
        <v>0.09</v>
      </c>
      <c r="EX719" s="420" t="str">
        <f>IF(_tag_month_day!AS715="","",_tag_month_day!AS715/100)</f>
        <v/>
      </c>
      <c r="EY719" s="420" t="str">
        <f>IF(_tag_month_day!AT715="","",_tag_month_day!AT715/100)</f>
        <v/>
      </c>
      <c r="EZ719" s="420" t="str">
        <f>IF(_tag_month_day!AU715="","",_tag_month_day!AU715/100)</f>
        <v/>
      </c>
      <c r="FA719" s="420" t="str">
        <f>IF(_tag_month_day!AV715="","",_tag_month_day!AV715/100)</f>
        <v/>
      </c>
      <c r="FB719" s="420" t="str">
        <f>IF(_tag_month_day!AW715="","",_tag_month_day!AW715/100)</f>
        <v/>
      </c>
      <c r="FC719" s="420" t="str">
        <f>IF(_tag_month_day!AX715="","",_tag_month_day!AX715/100)</f>
        <v/>
      </c>
      <c r="FD719" s="510">
        <f t="shared" si="4321"/>
        <v>0.33</v>
      </c>
      <c r="FE719" s="510">
        <f t="shared" si="4322"/>
        <v>0.19</v>
      </c>
      <c r="FF719" s="510">
        <f t="shared" si="4323"/>
        <v>0.003</v>
      </c>
      <c r="FG719" s="510">
        <f t="shared" si="4324"/>
        <v>0</v>
      </c>
      <c r="FH719" s="603">
        <f t="shared" si="4325"/>
        <v>0.0001</v>
      </c>
      <c r="FI719" s="510">
        <f t="shared" ref="FI719:FR719" si="4379">FI718</f>
        <v>0.41</v>
      </c>
      <c r="FJ719" s="510">
        <f t="shared" si="4379"/>
        <v>0.11</v>
      </c>
      <c r="FK719" s="510">
        <f t="shared" si="4379"/>
        <v>0.015</v>
      </c>
      <c r="FL719" s="510">
        <f t="shared" si="4379"/>
        <v>0</v>
      </c>
      <c r="FM719" s="603">
        <f t="shared" si="4379"/>
        <v>0.0001</v>
      </c>
      <c r="FN719" s="510" t="str">
        <f>IF(_tag_month_day!AY715="","",_tag_month_day!AY715/100)</f>
        <v/>
      </c>
      <c r="FO719" s="510" t="str">
        <f>IF(_tag_month_day!AZ715="","",_tag_month_day!AZ715/100)</f>
        <v/>
      </c>
      <c r="FP719" s="510" t="str">
        <f>IF(_tag_month_day!BA715="","",_tag_month_day!BA715/100)</f>
        <v/>
      </c>
      <c r="FQ719" s="510" t="str">
        <f>IF(_tag_month_day!BB715="","",_tag_month_day!BB715/100)</f>
        <v/>
      </c>
      <c r="FR719" s="603" t="str">
        <f>IF(_tag_month_day!BC715="","",_tag_month_day!BC715/100)</f>
        <v/>
      </c>
      <c r="FS719" s="510" t="str">
        <f>IF(_tag_month_day!BD715="","",_tag_month_day!BD715/100)</f>
        <v/>
      </c>
      <c r="FT719" s="510" t="str">
        <f>IF(_tag_month_day!BE715="","",_tag_month_day!BE715/100)</f>
        <v/>
      </c>
      <c r="FU719" s="510" t="str">
        <f>IF(_tag_month_day!BF715="","",_tag_month_day!BF715/100)</f>
        <v/>
      </c>
      <c r="FV719" s="510" t="str">
        <f>IF(_tag_month_day!BG715="","",_tag_month_day!BG715/100)</f>
        <v/>
      </c>
      <c r="FW719" s="603" t="str">
        <f>IF(_tag_month_day!BH715="","",_tag_month_day!BH715/100)</f>
        <v/>
      </c>
      <c r="FX719" s="510" t="str">
        <f>IF(_tag_month_day!BI715="","",_tag_month_day!BI715/100)</f>
        <v/>
      </c>
      <c r="FY719" s="510" t="str">
        <f>IF(_tag_month_day!BJ715="","",_tag_month_day!BJ715/100)</f>
        <v/>
      </c>
      <c r="FZ719" s="605" t="str">
        <f>IF(_tag_month_day!BK715="","",_tag_month_day!BK715/100)</f>
        <v/>
      </c>
      <c r="GA719" s="510" t="str">
        <f>IF(_tag_month_day!BL715="","",_tag_month_day!BL715/100)</f>
        <v/>
      </c>
      <c r="GB719" s="603" t="str">
        <f>IF(_tag_month_day!BM715="","",_tag_month_day!BM715/100)</f>
        <v/>
      </c>
      <c r="GC719" s="420" t="str">
        <f>IF(_tag_month_day!BN715="","",_tag_month_day!BN715/100)</f>
        <v/>
      </c>
      <c r="GD719" s="420" t="str">
        <f>IF(_tag_month_day!BO715="","",_tag_month_day!BO715/100)</f>
        <v/>
      </c>
      <c r="GE719" s="420" t="str">
        <f>IF(_tag_month_day!BP715="","",_tag_month_day!BP715/100)</f>
        <v/>
      </c>
      <c r="GF719" s="420" t="str">
        <f>IF(_tag_month_day!BQ715="","",_tag_month_day!BQ715/100)</f>
        <v/>
      </c>
      <c r="GG719" s="420" t="str">
        <f>IF(_tag_month_day!BR715="","",_tag_month_day!BR715/100)</f>
        <v/>
      </c>
      <c r="GH719" s="420" t="str">
        <f>IF(_tag_month_day!BS715="","",_tag_month_day!BS715/100)</f>
        <v/>
      </c>
      <c r="GI719" s="603" t="str">
        <f>IF(_tag_month_day!BT715="","",_tag_month_day!BT715/100)</f>
        <v/>
      </c>
      <c r="GJ719" s="612" t="str">
        <f>IF(_tag_month_day!BU715="","",_tag_month_day!BU715/100)</f>
        <v/>
      </c>
      <c r="GK719" s="620" t="str">
        <f>IF(_tag_month_day!BV715="",IF(_rlcf_month_day!A$2="","",_rlcf_month_day!A$2/100),_tag_month_day!BV715/100)</f>
        <v/>
      </c>
      <c r="GL719" s="620" t="str">
        <f>IF(_tag_month_day!BW715="",IF(_rlcf_month_day!B$2="","",_rlcf_month_day!B$2/100),_tag_month_day!BW715/100)</f>
        <v/>
      </c>
      <c r="GM719" s="621" t="str">
        <f>IF(_tag_month_day!BX715="",IF(_rlcf_month_day!C$2="","",_rlcf_month_day!C$2/100),_tag_month_day!BX715/100)</f>
        <v/>
      </c>
      <c r="GN719" s="620" t="str">
        <f>IF(_tag_month_day!BV715="",IF(_rlcf_month_day!A$2="","",_rlcf_month_day!A$2/100),_tag_month_day!BV715/100)</f>
        <v/>
      </c>
      <c r="GO719" s="620" t="str">
        <f>IF(_tag_month_day!BW715="",IF(_rlcf_month_day!B$2="","",_rlcf_month_day!B$2/100),_tag_month_day!BW715/100)</f>
        <v/>
      </c>
      <c r="GP719" s="620" t="str">
        <f>IF(_tag_month_day!CD715="",IF(_rlcf_month_day!E$2="","",_rlcf_month_day!E$2/100),_tag_month_day!CD715/100)</f>
        <v/>
      </c>
      <c r="GQ719" s="620" t="str">
        <f>IF(_tag_month_day!CE715="",IF(_rlcf_month_day!F$2="","",_rlcf_month_day!F$2/100),_tag_month_day!CE715/100)</f>
        <v/>
      </c>
      <c r="GR719" s="621" t="str">
        <f>IF(_tag_month_day!CF715="",IF(_rlcf_month_day!G$2="","",_rlcf_month_day!G$2/100),_tag_month_day!CF715/100)</f>
        <v/>
      </c>
      <c r="GS719" s="626">
        <f t="shared" ref="GS719:HH719" si="4380">GS718</f>
        <v>0.953</v>
      </c>
      <c r="GT719" s="626">
        <f t="shared" si="4380"/>
        <v>0.55</v>
      </c>
      <c r="GU719" s="626">
        <f t="shared" si="4380"/>
        <v>0.55</v>
      </c>
      <c r="GV719" s="626">
        <f t="shared" si="4380"/>
        <v>0.55</v>
      </c>
      <c r="GW719" s="626">
        <f t="shared" si="4380"/>
        <v>0.5</v>
      </c>
      <c r="GX719" s="626">
        <f t="shared" si="4380"/>
        <v>0.935</v>
      </c>
      <c r="GY719" s="626">
        <f t="shared" si="4380"/>
        <v>0.15</v>
      </c>
      <c r="GZ719" s="626">
        <f t="shared" si="4380"/>
        <v>1</v>
      </c>
      <c r="HA719" s="632">
        <f t="shared" si="4380"/>
        <v>0.047</v>
      </c>
      <c r="HB719" s="632">
        <f t="shared" si="4380"/>
        <v>0.45</v>
      </c>
      <c r="HC719" s="632">
        <f t="shared" si="4380"/>
        <v>0.45</v>
      </c>
      <c r="HD719" s="632">
        <f t="shared" si="4380"/>
        <v>0.45</v>
      </c>
      <c r="HE719" s="632">
        <f t="shared" si="4380"/>
        <v>0.5</v>
      </c>
      <c r="HF719" s="632">
        <f t="shared" si="4380"/>
        <v>0.065</v>
      </c>
      <c r="HG719" s="632">
        <f t="shared" si="4380"/>
        <v>0.85</v>
      </c>
      <c r="HH719" s="632">
        <f t="shared" si="4380"/>
        <v>0</v>
      </c>
      <c r="HI719" s="68">
        <f t="shared" si="4297"/>
        <v>0</v>
      </c>
      <c r="HJ719" s="68" t="e">
        <f t="shared" si="4328"/>
        <v>#VALUE!</v>
      </c>
      <c r="HK719" s="202">
        <f t="shared" si="4329"/>
        <v>0.85</v>
      </c>
      <c r="HL719" s="464">
        <f t="shared" si="4330"/>
        <v>550000</v>
      </c>
      <c r="HM719" s="464">
        <f t="shared" si="4331"/>
        <v>480000</v>
      </c>
      <c r="HN719" s="192" t="e">
        <f t="shared" si="4298"/>
        <v>#VALUE!</v>
      </c>
      <c r="HO719" s="192" t="e">
        <f>HN719*HK719*$HO$2/HL719*1000000</f>
        <v>#VALUE!</v>
      </c>
      <c r="HP719" s="192" t="e">
        <f>HN719*HK719*$HP$2/HM719*1000000</f>
        <v>#VALUE!</v>
      </c>
    </row>
    <row r="720" customFormat="1" spans="1:224">
      <c r="A720" s="381">
        <v>715</v>
      </c>
      <c r="B720" s="54">
        <f ca="1" t="shared" si="4332"/>
        <v>43646</v>
      </c>
      <c r="C720" s="57">
        <f t="shared" si="4333"/>
        <v>0.0416666666666667</v>
      </c>
      <c r="D720" s="68" t="str">
        <f ca="1" t="shared" si="4299"/>
        <v>中班</v>
      </c>
      <c r="E720" s="68" t="str">
        <f ca="1" t="shared" si="4300"/>
        <v>甲</v>
      </c>
      <c r="F720" s="68">
        <f ca="1">SUMPRODUCT((成本日报!$A$3:$A$95=计划!B720)*(成本日报!$B$3:$B$95=计划!$D720),成本日报!$C$3:$C$95)</f>
        <v>1</v>
      </c>
      <c r="G720" s="382">
        <f ca="1" t="shared" si="4334"/>
        <v>43646.7499999983</v>
      </c>
      <c r="H720" s="382">
        <f ca="1" t="shared" si="4301"/>
        <v>43646.7569444427</v>
      </c>
      <c r="I720" s="382">
        <f ca="1" t="shared" si="4302"/>
        <v>43646.7624999983</v>
      </c>
      <c r="J720" s="382">
        <f ca="1" t="shared" si="4303"/>
        <v>43646.7916666649</v>
      </c>
      <c r="K720" s="382">
        <f ca="1" t="shared" si="4304"/>
        <v>43646.8541666649</v>
      </c>
      <c r="L720" s="382">
        <f ca="1" t="shared" si="4305"/>
        <v>43646.8749999983</v>
      </c>
      <c r="M720" s="398" t="str">
        <f>IF(_tag_month_day!A716="","",_tag_month_day!A716)</f>
        <v/>
      </c>
      <c r="N720" s="398" t="str">
        <f>IF(_tag_month_day!B716="","",_tag_month_day!B716)</f>
        <v/>
      </c>
      <c r="O720" s="399" t="e">
        <f t="shared" si="4306"/>
        <v>#VALUE!</v>
      </c>
      <c r="P720" s="398" t="str">
        <f>IF(_tag_month_day!C716="","",_tag_month_day!C716)</f>
        <v/>
      </c>
      <c r="Q720" s="398" t="str">
        <f>IF(_tag_month_day!D716="","",_tag_month_day!D716)</f>
        <v/>
      </c>
      <c r="R720" s="416">
        <f>IF(_tag_month_day!CB716="",R719,_tag_month_day!CB716/100)</f>
        <v>0.07</v>
      </c>
      <c r="S720" s="417" t="str">
        <f>IF(_tag_month_day!E716="","",_tag_month_day!E716)</f>
        <v/>
      </c>
      <c r="T720" s="417" t="str">
        <f>IF(_tag_month_day!F716="","",_tag_month_day!F716)</f>
        <v/>
      </c>
      <c r="U720" s="418" t="e">
        <f t="shared" si="4260"/>
        <v>#VALUE!</v>
      </c>
      <c r="V720" s="53" t="e">
        <f t="shared" si="4261"/>
        <v>#VALUE!</v>
      </c>
      <c r="W720" s="419" t="str">
        <f>IF(_jhy_month_day!A716="","",_jhy_month_day!A716)</f>
        <v/>
      </c>
      <c r="X720" s="420" t="str">
        <f>IF(_jhy_month_day!B716="","",_jhy_month_day!B716/100)</f>
        <v/>
      </c>
      <c r="Y720" s="420" t="str">
        <f>IF(_jhy_month_day!C716="","",_jhy_month_day!C716/100)</f>
        <v/>
      </c>
      <c r="Z720" s="439">
        <f t="shared" si="4350"/>
        <v>179</v>
      </c>
      <c r="AA720" s="440" t="str">
        <f>IF(_tag_month_day!G716="","",_tag_month_day!G716/100)</f>
        <v/>
      </c>
      <c r="AB720" s="440" t="str">
        <f>IF(_tag_month_day!H716="","",_tag_month_day!H716/100)</f>
        <v/>
      </c>
      <c r="AC720" s="193">
        <f t="shared" si="4307"/>
        <v>1.59963432013121</v>
      </c>
      <c r="AD720" s="441" t="str">
        <f t="shared" si="4308"/>
        <v/>
      </c>
      <c r="AE720" s="442" t="str">
        <f t="shared" si="4309"/>
        <v/>
      </c>
      <c r="AF720" s="443">
        <v>1</v>
      </c>
      <c r="AG720" s="68" t="str">
        <f>IF(_duihao_month_day!A716="","",_duihao_month_day!A716)</f>
        <v/>
      </c>
      <c r="AH720" s="463">
        <f>IF(_gyk_month_day!B716="",AH719,_gyk_month_day!B716)</f>
        <v>820</v>
      </c>
      <c r="AI720" s="464"/>
      <c r="AJ720" s="68" t="str">
        <f>IF(_tag_month_day!I716="","",_tag_month_day!I716)</f>
        <v/>
      </c>
      <c r="AK720" s="465" t="str">
        <f>IF(_tzyy_month_day!A716="","",_tzyy_month_day!A716)</f>
        <v/>
      </c>
      <c r="AL720" s="465" t="str">
        <f>IF(_tzyy_month_day!B716="","",_tzyy_month_day!B716)</f>
        <v/>
      </c>
      <c r="AM720" s="465" t="str">
        <f>IF(_tzyy_month_day!C716="","",_tzyy_month_day!C716)</f>
        <v/>
      </c>
      <c r="AN720" s="466" t="str">
        <f>IF(_tag_month_day!CG716="","",_tag_month_day!CG716)</f>
        <v/>
      </c>
      <c r="AO720" s="466" t="str">
        <f>IF(_tag_month_day!CH716="","",_tag_month_day!CH716)</f>
        <v/>
      </c>
      <c r="AP720" s="486" t="e">
        <f t="shared" si="4310"/>
        <v>#VALUE!</v>
      </c>
      <c r="AQ720" s="487" t="str">
        <f>IF(_tag_month_day!J716="","",_tag_month_day!J716/100)</f>
        <v/>
      </c>
      <c r="AR720" s="488">
        <f t="shared" si="4311"/>
        <v>1.3</v>
      </c>
      <c r="AS720" s="489" t="e">
        <f t="shared" si="4262"/>
        <v>#VALUE!</v>
      </c>
      <c r="AT720" s="489">
        <f t="shared" si="4312"/>
        <v>0</v>
      </c>
      <c r="AU720" s="490" t="str">
        <f>IF(_tag_month_day!K716="","",_tag_month_day!K716)</f>
        <v/>
      </c>
      <c r="AV720" s="491" t="str">
        <f>IF(_tag_month_day!L716="","",_tag_month_day!L716/100)</f>
        <v/>
      </c>
      <c r="AW720" s="420">
        <f t="shared" si="4234"/>
        <v>0</v>
      </c>
      <c r="AX720" s="420">
        <f t="shared" si="4313"/>
        <v>0</v>
      </c>
      <c r="AY720" s="420" t="str">
        <f>IF(_tag_month_day!M716="","",_tag_month_day!M716/100)</f>
        <v/>
      </c>
      <c r="AZ720" s="420" t="str">
        <f>IF(_tag_month_day!N716="","",_tag_month_day!N716/100)</f>
        <v/>
      </c>
      <c r="BA720" s="420" t="str">
        <f>IF(_tag_month_day!O716="","",_tag_month_day!O716/100)</f>
        <v/>
      </c>
      <c r="BB720" s="496" t="str">
        <f>IF(_tag_month_day!P716="","",_tag_month_day!P716/100)</f>
        <v/>
      </c>
      <c r="BC720" s="496">
        <f t="shared" si="4314"/>
        <v>0</v>
      </c>
      <c r="BD720" s="496" t="str">
        <f>IF(_tag_month_day!Q716="","",_tag_month_day!Q716/100)</f>
        <v/>
      </c>
      <c r="BE720" s="510" t="str">
        <f>IF(_tag_month_day!R716="","",_tag_month_day!R716/100)</f>
        <v/>
      </c>
      <c r="BF720" s="413" t="str">
        <f>IF(_tag_month_day!CC716="","",_tag_month_day!CC716/100)</f>
        <v/>
      </c>
      <c r="BG720" s="511" t="e">
        <f t="shared" si="4263"/>
        <v>#VALUE!</v>
      </c>
      <c r="BH720" s="198">
        <f t="shared" si="4264"/>
        <v>0</v>
      </c>
      <c r="BI720" s="512" t="e">
        <f>IF(CX720=0,BI719,(DK720*查询!$R$5+DL720*查询!$Q$5+DM720*查询!$N$5+DN720*查询!$O$5+DO720*查询!$P$5)*AF720/CX720)</f>
        <v>#VALUE!</v>
      </c>
      <c r="BJ720" s="512" t="e">
        <f>IF(CX720=0,BJ719,(DP720*查询!$S$5+DQ720*查询!$T$5+DR720*查询!$U$5)*AF720/CX720)</f>
        <v>#VALUE!</v>
      </c>
      <c r="BK720" s="512">
        <f t="shared" si="4315"/>
        <v>1</v>
      </c>
      <c r="BL720" s="513" t="str">
        <f>IF(_cfyc_month_day!A716="","",_cfyc_month_day!A716)</f>
        <v/>
      </c>
      <c r="BM720" s="513" t="str">
        <f>IF(_cfyc_month_day!B716="","",_cfyc_month_day!B716)</f>
        <v/>
      </c>
      <c r="BN720" s="513" t="str">
        <f>IF(_cfyc_month_day!C716="","",_cfyc_month_day!C716)</f>
        <v/>
      </c>
      <c r="BO720" s="522" t="str">
        <f>IF(_cfyc_month_day!D716="","",_cfyc_month_day!D716)</f>
        <v/>
      </c>
      <c r="BP720" s="522" t="str">
        <f>IF(_cfyc_month_day!E716="","",_cfyc_month_day!E716)</f>
        <v/>
      </c>
      <c r="BQ720" s="522" t="str">
        <f>IF(_cfyc_month_day!F716="","",_cfyc_month_day!F716)</f>
        <v/>
      </c>
      <c r="BR720" s="513" t="str">
        <f>IF(_tag_month_day!T716="","",_tag_month_day!T716)</f>
        <v/>
      </c>
      <c r="BS720" s="513" t="str">
        <f>IF(_tag_month_day!U716="","",_tag_month_day!U716)</f>
        <v/>
      </c>
      <c r="BT720" s="523" t="str">
        <f t="shared" si="4316"/>
        <v/>
      </c>
      <c r="BU720" s="223" t="str">
        <f>IF(_tag_month_day!V716="","",_tag_month_day!V716)</f>
        <v/>
      </c>
      <c r="BV720" s="206" t="str">
        <f>IF(_tag_month_day!W716="","",_tag_month_day!W716)</f>
        <v/>
      </c>
      <c r="BW720" s="540" t="str">
        <f>IF(_tag_month_day!X716="","",_tag_month_day!X716)</f>
        <v/>
      </c>
      <c r="BX720" s="540" t="str">
        <f>IF(_tag_month_day!Y716="","",_tag_month_day!Y716)</f>
        <v/>
      </c>
      <c r="BY720" s="541">
        <f ca="1" t="shared" si="4317"/>
        <v>43646.8749999983</v>
      </c>
      <c r="BZ720" s="542"/>
      <c r="CA720" s="562" t="str">
        <f>IF(_jhy2_month_day!A716="","",_jhy2_month_day!A716)</f>
        <v/>
      </c>
      <c r="CB720" s="464" t="str">
        <f>IF(_jhy2_month_day!B716="","",_jhy2_month_day!B716)</f>
        <v/>
      </c>
      <c r="CC720" s="464" t="str">
        <f>IF(_jhy2_month_day!C716="","",_jhy2_month_day!C716)</f>
        <v/>
      </c>
      <c r="CD720" s="464" t="str">
        <f>IF(_jhy2_month_day!D716="","",_jhy2_month_day!D716)</f>
        <v/>
      </c>
      <c r="CE720" s="464" t="str">
        <f>IF(_jhy2_month_day!E716="","",_jhy2_month_day!E716)</f>
        <v/>
      </c>
      <c r="CF720" s="464" t="str">
        <f>IF(_jhy2_month_day!F716="","",_jhy2_month_day!F716)</f>
        <v/>
      </c>
      <c r="CG720" s="464" t="str">
        <f>IF(_jhy2_month_day!G716="","",_jhy2_month_day!G716)</f>
        <v/>
      </c>
      <c r="CH720" s="464" t="str">
        <f>IF(_jhy2_month_day!H716="","",_jhy2_month_day!H716)</f>
        <v/>
      </c>
      <c r="CI720" s="464" t="str">
        <f>IF(_jhy2_month_day!I716="","",_jhy2_month_day!I716)</f>
        <v/>
      </c>
      <c r="CJ720" s="464" t="str">
        <f>IF(_jhy2_month_day!J716="","",_jhy2_month_day!J716)</f>
        <v/>
      </c>
      <c r="CK720" s="464" t="str">
        <f>IF(_jhy2_month_day!K716="","",_jhy2_month_day!K716)</f>
        <v/>
      </c>
      <c r="CL720" s="562" t="str">
        <f>IF(_jhy2_month_day!L716="","",_jhy2_month_day!L716)</f>
        <v/>
      </c>
      <c r="CM720" s="562" t="str">
        <f>IF(_jhy2_month_day!M716="","",_jhy2_month_day!M716)</f>
        <v/>
      </c>
      <c r="CN720" s="562" t="str">
        <f>IF(_jhy2_month_day!N716="","",_jhy2_month_day!N716)</f>
        <v/>
      </c>
      <c r="CO720" s="562" t="str">
        <f>IF(_jhy2_month_day!O716="","",_jhy2_month_day!O716)</f>
        <v/>
      </c>
      <c r="CP720" s="562" t="str">
        <f>IF(_jhy2_month_day!P716="","",_jhy2_month_day!P716)</f>
        <v/>
      </c>
      <c r="CQ720" s="562" t="str">
        <f>IF(_jhy2_month_day!Q716="","",_jhy2_month_day!Q716)</f>
        <v/>
      </c>
      <c r="CR720" s="563" t="str">
        <f>IF(_jhy2_month_day!R716="","",_jhy2_month_day!R716)</f>
        <v/>
      </c>
      <c r="CS720" s="576" t="str">
        <f>IF(_jhy2_month_day!S716="","",_jhy2_month_day!S716)</f>
        <v/>
      </c>
      <c r="CT720" s="562" t="str">
        <f>IF(_jhy2_month_day!T716="","",_jhy2_month_day!T716)</f>
        <v/>
      </c>
      <c r="CU720" s="577" t="e">
        <f t="shared" si="4265"/>
        <v>#VALUE!</v>
      </c>
      <c r="CV720" s="198" t="e">
        <f t="shared" si="4266"/>
        <v>#VALUE!</v>
      </c>
      <c r="CW720" s="192" t="e">
        <f t="shared" si="4267"/>
        <v>#VALUE!</v>
      </c>
      <c r="CX720" s="192" t="e">
        <f t="shared" si="4268"/>
        <v>#VALUE!</v>
      </c>
      <c r="CY720" s="202" t="e">
        <f t="shared" si="4269"/>
        <v>#VALUE!</v>
      </c>
      <c r="CZ720" s="192" t="e">
        <f t="shared" ref="CZ720:DI720" si="4381">$AJ720*EF720</f>
        <v>#VALUE!</v>
      </c>
      <c r="DA720" s="192" t="e">
        <f t="shared" si="4381"/>
        <v>#VALUE!</v>
      </c>
      <c r="DB720" s="192" t="e">
        <f t="shared" si="4381"/>
        <v>#VALUE!</v>
      </c>
      <c r="DC720" s="192" t="e">
        <f t="shared" si="4381"/>
        <v>#VALUE!</v>
      </c>
      <c r="DD720" s="192" t="e">
        <f t="shared" si="4381"/>
        <v>#VALUE!</v>
      </c>
      <c r="DE720" s="192" t="e">
        <f t="shared" si="4381"/>
        <v>#VALUE!</v>
      </c>
      <c r="DF720" s="192" t="e">
        <f t="shared" si="4381"/>
        <v>#VALUE!</v>
      </c>
      <c r="DG720" s="192" t="e">
        <f t="shared" si="4381"/>
        <v>#VALUE!</v>
      </c>
      <c r="DH720" s="192" t="e">
        <f t="shared" si="4381"/>
        <v>#VALUE!</v>
      </c>
      <c r="DI720" s="192" t="e">
        <f t="shared" si="4381"/>
        <v>#VALUE!</v>
      </c>
      <c r="DJ720" s="192" t="e">
        <f t="shared" si="4271"/>
        <v>#VALUE!</v>
      </c>
      <c r="DK720" s="192" t="e">
        <f t="shared" si="4272"/>
        <v>#VALUE!</v>
      </c>
      <c r="DL720" s="192" t="e">
        <f t="shared" si="4273"/>
        <v>#VALUE!</v>
      </c>
      <c r="DM720" s="192" t="e">
        <f t="shared" si="4274"/>
        <v>#VALUE!</v>
      </c>
      <c r="DN720" s="192" t="e">
        <f t="shared" si="4275"/>
        <v>#VALUE!</v>
      </c>
      <c r="DO720" s="192" t="e">
        <f t="shared" si="4276"/>
        <v>#VALUE!</v>
      </c>
      <c r="DP720" s="192" t="e">
        <f t="shared" si="4277"/>
        <v>#VALUE!</v>
      </c>
      <c r="DQ720" s="192" t="e">
        <f t="shared" si="4278"/>
        <v>#VALUE!</v>
      </c>
      <c r="DR720" s="192" t="e">
        <f t="shared" si="4279"/>
        <v>#VALUE!</v>
      </c>
      <c r="DS720" s="192" t="e">
        <f t="shared" si="4280"/>
        <v>#VALUE!</v>
      </c>
      <c r="DT720" s="192" t="e">
        <f t="shared" si="4281"/>
        <v>#VALUE!</v>
      </c>
      <c r="DU720" s="192" t="e">
        <f t="shared" si="4282"/>
        <v>#VALUE!</v>
      </c>
      <c r="DV720" s="198" t="e">
        <f t="shared" si="4283"/>
        <v>#VALUE!</v>
      </c>
      <c r="DW720" s="198" t="e">
        <f t="shared" si="4284"/>
        <v>#DIV/0!</v>
      </c>
      <c r="DX720" s="198" t="e">
        <f t="shared" si="4285"/>
        <v>#DIV/0!</v>
      </c>
      <c r="DY720" s="198" t="e">
        <f t="shared" si="4286"/>
        <v>#VALUE!</v>
      </c>
      <c r="DZ720" s="198" t="e">
        <f t="shared" si="4287"/>
        <v>#VALUE!</v>
      </c>
      <c r="EA720" s="198" t="e">
        <f t="shared" si="4288"/>
        <v>#VALUE!</v>
      </c>
      <c r="EB720" s="198" t="e">
        <f t="shared" si="4289"/>
        <v>#VALUE!</v>
      </c>
      <c r="EC720" s="198" t="e">
        <f t="shared" si="4290"/>
        <v>#DIV/0!</v>
      </c>
      <c r="ED720" s="198" t="e">
        <f t="shared" si="4291"/>
        <v>#VALUE!</v>
      </c>
      <c r="EE720" s="198" t="e">
        <f t="shared" si="4292"/>
        <v>#VALUE!</v>
      </c>
      <c r="EF720" s="198" t="e">
        <f t="shared" ref="EF720:EO720" si="4382">DV720/SUM($DV720:$EE720)</f>
        <v>#VALUE!</v>
      </c>
      <c r="EG720" s="198" t="e">
        <f t="shared" si="4382"/>
        <v>#DIV/0!</v>
      </c>
      <c r="EH720" s="198" t="e">
        <f t="shared" si="4382"/>
        <v>#DIV/0!</v>
      </c>
      <c r="EI720" s="198" t="e">
        <f t="shared" si="4382"/>
        <v>#VALUE!</v>
      </c>
      <c r="EJ720" s="198" t="e">
        <f t="shared" si="4382"/>
        <v>#VALUE!</v>
      </c>
      <c r="EK720" s="198" t="e">
        <f t="shared" si="4382"/>
        <v>#VALUE!</v>
      </c>
      <c r="EL720" s="198" t="e">
        <f t="shared" si="4382"/>
        <v>#VALUE!</v>
      </c>
      <c r="EM720" s="198" t="e">
        <f t="shared" si="4382"/>
        <v>#DIV/0!</v>
      </c>
      <c r="EN720" s="198" t="e">
        <f t="shared" si="4382"/>
        <v>#VALUE!</v>
      </c>
      <c r="EO720" s="198" t="e">
        <f t="shared" si="4382"/>
        <v>#VALUE!</v>
      </c>
      <c r="EP720" s="511">
        <f t="shared" ref="EP720:EW720" si="4383">EP719</f>
        <v>0.08</v>
      </c>
      <c r="EQ720" s="511">
        <f t="shared" si="4383"/>
        <v>0.015</v>
      </c>
      <c r="ER720" s="511">
        <f t="shared" si="4383"/>
        <v>0.015</v>
      </c>
      <c r="ES720" s="511">
        <f t="shared" si="4383"/>
        <v>0.015</v>
      </c>
      <c r="ET720" s="511">
        <f t="shared" si="4383"/>
        <v>0.015</v>
      </c>
      <c r="EU720" s="511">
        <f t="shared" si="4383"/>
        <v>0.09</v>
      </c>
      <c r="EV720" s="511">
        <f t="shared" si="4383"/>
        <v>0.09</v>
      </c>
      <c r="EW720" s="511">
        <f t="shared" si="4383"/>
        <v>0.09</v>
      </c>
      <c r="EX720" s="420" t="str">
        <f>IF(_tag_month_day!AS716="","",_tag_month_day!AS716/100)</f>
        <v/>
      </c>
      <c r="EY720" s="420" t="str">
        <f>IF(_tag_month_day!AT716="","",_tag_month_day!AT716/100)</f>
        <v/>
      </c>
      <c r="EZ720" s="420" t="str">
        <f>IF(_tag_month_day!AU716="","",_tag_month_day!AU716/100)</f>
        <v/>
      </c>
      <c r="FA720" s="420" t="str">
        <f>IF(_tag_month_day!AV716="","",_tag_month_day!AV716/100)</f>
        <v/>
      </c>
      <c r="FB720" s="420" t="str">
        <f>IF(_tag_month_day!AW716="","",_tag_month_day!AW716/100)</f>
        <v/>
      </c>
      <c r="FC720" s="420" t="str">
        <f>IF(_tag_month_day!AX716="","",_tag_month_day!AX716/100)</f>
        <v/>
      </c>
      <c r="FD720" s="510">
        <f t="shared" si="4321"/>
        <v>0.33</v>
      </c>
      <c r="FE720" s="510">
        <f t="shared" si="4322"/>
        <v>0.19</v>
      </c>
      <c r="FF720" s="510">
        <f t="shared" si="4323"/>
        <v>0.003</v>
      </c>
      <c r="FG720" s="510">
        <f t="shared" si="4324"/>
        <v>0</v>
      </c>
      <c r="FH720" s="603">
        <f t="shared" si="4325"/>
        <v>0.0001</v>
      </c>
      <c r="FI720" s="510">
        <f t="shared" ref="FI720:FR720" si="4384">FI719</f>
        <v>0.41</v>
      </c>
      <c r="FJ720" s="510">
        <f t="shared" si="4384"/>
        <v>0.11</v>
      </c>
      <c r="FK720" s="510">
        <f t="shared" si="4384"/>
        <v>0.015</v>
      </c>
      <c r="FL720" s="510">
        <f t="shared" si="4384"/>
        <v>0</v>
      </c>
      <c r="FM720" s="603">
        <f t="shared" si="4384"/>
        <v>0.0001</v>
      </c>
      <c r="FN720" s="510" t="str">
        <f>IF(_tag_month_day!AY716="","",_tag_month_day!AY716/100)</f>
        <v/>
      </c>
      <c r="FO720" s="510" t="str">
        <f>IF(_tag_month_day!AZ716="","",_tag_month_day!AZ716/100)</f>
        <v/>
      </c>
      <c r="FP720" s="510" t="str">
        <f>IF(_tag_month_day!BA716="","",_tag_month_day!BA716/100)</f>
        <v/>
      </c>
      <c r="FQ720" s="510" t="str">
        <f>IF(_tag_month_day!BB716="","",_tag_month_day!BB716/100)</f>
        <v/>
      </c>
      <c r="FR720" s="603" t="str">
        <f>IF(_tag_month_day!BC716="","",_tag_month_day!BC716/100)</f>
        <v/>
      </c>
      <c r="FS720" s="510" t="str">
        <f>IF(_tag_month_day!BD716="","",_tag_month_day!BD716/100)</f>
        <v/>
      </c>
      <c r="FT720" s="510" t="str">
        <f>IF(_tag_month_day!BE716="","",_tag_month_day!BE716/100)</f>
        <v/>
      </c>
      <c r="FU720" s="510" t="str">
        <f>IF(_tag_month_day!BF716="","",_tag_month_day!BF716/100)</f>
        <v/>
      </c>
      <c r="FV720" s="510" t="str">
        <f>IF(_tag_month_day!BG716="","",_tag_month_day!BG716/100)</f>
        <v/>
      </c>
      <c r="FW720" s="603" t="str">
        <f>IF(_tag_month_day!BH716="","",_tag_month_day!BH716/100)</f>
        <v/>
      </c>
      <c r="FX720" s="510" t="str">
        <f>IF(_tag_month_day!BI716="","",_tag_month_day!BI716/100)</f>
        <v/>
      </c>
      <c r="FY720" s="510" t="str">
        <f>IF(_tag_month_day!BJ716="","",_tag_month_day!BJ716/100)</f>
        <v/>
      </c>
      <c r="FZ720" s="605" t="str">
        <f>IF(_tag_month_day!BK716="","",_tag_month_day!BK716/100)</f>
        <v/>
      </c>
      <c r="GA720" s="510" t="str">
        <f>IF(_tag_month_day!BL716="","",_tag_month_day!BL716/100)</f>
        <v/>
      </c>
      <c r="GB720" s="603" t="str">
        <f>IF(_tag_month_day!BM716="","",_tag_month_day!BM716/100)</f>
        <v/>
      </c>
      <c r="GC720" s="420" t="str">
        <f>IF(_tag_month_day!BN716="","",_tag_month_day!BN716/100)</f>
        <v/>
      </c>
      <c r="GD720" s="420" t="str">
        <f>IF(_tag_month_day!BO716="","",_tag_month_day!BO716/100)</f>
        <v/>
      </c>
      <c r="GE720" s="420" t="str">
        <f>IF(_tag_month_day!BP716="","",_tag_month_day!BP716/100)</f>
        <v/>
      </c>
      <c r="GF720" s="420" t="str">
        <f>IF(_tag_month_day!BQ716="","",_tag_month_day!BQ716/100)</f>
        <v/>
      </c>
      <c r="GG720" s="420" t="str">
        <f>IF(_tag_month_day!BR716="","",_tag_month_day!BR716/100)</f>
        <v/>
      </c>
      <c r="GH720" s="420" t="str">
        <f>IF(_tag_month_day!BS716="","",_tag_month_day!BS716/100)</f>
        <v/>
      </c>
      <c r="GI720" s="603" t="str">
        <f>IF(_tag_month_day!BT716="","",_tag_month_day!BT716/100)</f>
        <v/>
      </c>
      <c r="GJ720" s="612" t="str">
        <f>IF(_tag_month_day!BU716="","",_tag_month_day!BU716/100)</f>
        <v/>
      </c>
      <c r="GK720" s="620" t="str">
        <f>IF(_tag_month_day!BV716="",IF(_rlcf_month_day!A$2="","",_rlcf_month_day!A$2/100),_tag_month_day!BV716/100)</f>
        <v/>
      </c>
      <c r="GL720" s="620" t="str">
        <f>IF(_tag_month_day!BW716="",IF(_rlcf_month_day!B$2="","",_rlcf_month_day!B$2/100),_tag_month_day!BW716/100)</f>
        <v/>
      </c>
      <c r="GM720" s="621" t="str">
        <f>IF(_tag_month_day!BX716="",IF(_rlcf_month_day!C$2="","",_rlcf_month_day!C$2/100),_tag_month_day!BX716/100)</f>
        <v/>
      </c>
      <c r="GN720" s="620" t="str">
        <f>IF(_tag_month_day!BV716="",IF(_rlcf_month_day!A$2="","",_rlcf_month_day!A$2/100),_tag_month_day!BV716/100)</f>
        <v/>
      </c>
      <c r="GO720" s="620" t="str">
        <f>IF(_tag_month_day!BW716="",IF(_rlcf_month_day!B$2="","",_rlcf_month_day!B$2/100),_tag_month_day!BW716/100)</f>
        <v/>
      </c>
      <c r="GP720" s="620" t="str">
        <f>IF(_tag_month_day!CD716="",IF(_rlcf_month_day!E$2="","",_rlcf_month_day!E$2/100),_tag_month_day!CD716/100)</f>
        <v/>
      </c>
      <c r="GQ720" s="620" t="str">
        <f>IF(_tag_month_day!CE716="",IF(_rlcf_month_day!F$2="","",_rlcf_month_day!F$2/100),_tag_month_day!CE716/100)</f>
        <v/>
      </c>
      <c r="GR720" s="621" t="str">
        <f>IF(_tag_month_day!CF716="",IF(_rlcf_month_day!G$2="","",_rlcf_month_day!G$2/100),_tag_month_day!CF716/100)</f>
        <v/>
      </c>
      <c r="GS720" s="626">
        <f t="shared" ref="GS720:HH720" si="4385">GS719</f>
        <v>0.953</v>
      </c>
      <c r="GT720" s="626">
        <f t="shared" si="4385"/>
        <v>0.55</v>
      </c>
      <c r="GU720" s="626">
        <f t="shared" si="4385"/>
        <v>0.55</v>
      </c>
      <c r="GV720" s="626">
        <f t="shared" si="4385"/>
        <v>0.55</v>
      </c>
      <c r="GW720" s="626">
        <f t="shared" si="4385"/>
        <v>0.5</v>
      </c>
      <c r="GX720" s="626">
        <f t="shared" si="4385"/>
        <v>0.935</v>
      </c>
      <c r="GY720" s="626">
        <f t="shared" si="4385"/>
        <v>0.15</v>
      </c>
      <c r="GZ720" s="626">
        <f t="shared" si="4385"/>
        <v>1</v>
      </c>
      <c r="HA720" s="632">
        <f t="shared" si="4385"/>
        <v>0.047</v>
      </c>
      <c r="HB720" s="632">
        <f t="shared" si="4385"/>
        <v>0.45</v>
      </c>
      <c r="HC720" s="632">
        <f t="shared" si="4385"/>
        <v>0.45</v>
      </c>
      <c r="HD720" s="632">
        <f t="shared" si="4385"/>
        <v>0.45</v>
      </c>
      <c r="HE720" s="632">
        <f t="shared" si="4385"/>
        <v>0.5</v>
      </c>
      <c r="HF720" s="632">
        <f t="shared" si="4385"/>
        <v>0.065</v>
      </c>
      <c r="HG720" s="632">
        <f t="shared" si="4385"/>
        <v>0.85</v>
      </c>
      <c r="HH720" s="632">
        <f t="shared" si="4385"/>
        <v>0</v>
      </c>
      <c r="HI720" s="68">
        <f t="shared" si="4297"/>
        <v>0</v>
      </c>
      <c r="HJ720" s="68" t="e">
        <f t="shared" si="4328"/>
        <v>#VALUE!</v>
      </c>
      <c r="HK720" s="202">
        <f t="shared" si="4329"/>
        <v>0.85</v>
      </c>
      <c r="HL720" s="464">
        <f t="shared" si="4330"/>
        <v>550000</v>
      </c>
      <c r="HM720" s="464">
        <f t="shared" si="4331"/>
        <v>480000</v>
      </c>
      <c r="HN720" s="192" t="e">
        <f t="shared" si="4298"/>
        <v>#VALUE!</v>
      </c>
      <c r="HO720" s="192" t="e">
        <f>HN720*HK720*$HO$2/HL720*1000000</f>
        <v>#VALUE!</v>
      </c>
      <c r="HP720" s="192" t="e">
        <f>HN720*HK720*$HP$2/HM720*1000000</f>
        <v>#VALUE!</v>
      </c>
    </row>
    <row r="721" customFormat="1" spans="1:224">
      <c r="A721" s="381">
        <v>716</v>
      </c>
      <c r="B721" s="54">
        <f ca="1" t="shared" si="4332"/>
        <v>43646</v>
      </c>
      <c r="C721" s="57">
        <f t="shared" si="4333"/>
        <v>0.0416666666666667</v>
      </c>
      <c r="D721" s="68" t="str">
        <f ca="1" t="shared" si="4299"/>
        <v>中班</v>
      </c>
      <c r="E721" s="68" t="str">
        <f ca="1" t="shared" si="4300"/>
        <v>甲</v>
      </c>
      <c r="F721" s="68">
        <f ca="1">SUMPRODUCT((成本日报!$A$3:$A$95=计划!B721)*(成本日报!$B$3:$B$95=计划!$D721),成本日报!$C$3:$C$95)</f>
        <v>1</v>
      </c>
      <c r="G721" s="382">
        <f ca="1" t="shared" si="4334"/>
        <v>43646.7916666649</v>
      </c>
      <c r="H721" s="382">
        <f ca="1" t="shared" si="4301"/>
        <v>43646.7986111094</v>
      </c>
      <c r="I721" s="382">
        <f ca="1" t="shared" si="4302"/>
        <v>43646.8041666649</v>
      </c>
      <c r="J721" s="382">
        <f ca="1" t="shared" si="4303"/>
        <v>43646.8333333316</v>
      </c>
      <c r="K721" s="382">
        <f ca="1" t="shared" si="4304"/>
        <v>43646.8958333316</v>
      </c>
      <c r="L721" s="382">
        <f ca="1" t="shared" si="4305"/>
        <v>43646.9166666649</v>
      </c>
      <c r="M721" s="398" t="str">
        <f>IF(_tag_month_day!A717="","",_tag_month_day!A717)</f>
        <v/>
      </c>
      <c r="N721" s="398" t="str">
        <f>IF(_tag_month_day!B717="","",_tag_month_day!B717)</f>
        <v/>
      </c>
      <c r="O721" s="399" t="e">
        <f t="shared" si="4306"/>
        <v>#VALUE!</v>
      </c>
      <c r="P721" s="398" t="str">
        <f>IF(_tag_month_day!C717="","",_tag_month_day!C717)</f>
        <v/>
      </c>
      <c r="Q721" s="398" t="str">
        <f>IF(_tag_month_day!D717="","",_tag_month_day!D717)</f>
        <v/>
      </c>
      <c r="R721" s="416">
        <f>IF(_tag_month_day!CB717="",R720,_tag_month_day!CB717/100)</f>
        <v>0.07</v>
      </c>
      <c r="S721" s="417" t="str">
        <f>IF(_tag_month_day!E717="","",_tag_month_day!E717)</f>
        <v/>
      </c>
      <c r="T721" s="417" t="str">
        <f>IF(_tag_month_day!F717="","",_tag_month_day!F717)</f>
        <v/>
      </c>
      <c r="U721" s="418" t="e">
        <f t="shared" si="4260"/>
        <v>#VALUE!</v>
      </c>
      <c r="V721" s="53" t="e">
        <f t="shared" si="4261"/>
        <v>#VALUE!</v>
      </c>
      <c r="W721" s="419" t="str">
        <f>IF(_jhy_month_day!A717="","",_jhy_month_day!A717)</f>
        <v/>
      </c>
      <c r="X721" s="420" t="str">
        <f>IF(_jhy_month_day!B717="","",_jhy_month_day!B717/100)</f>
        <v/>
      </c>
      <c r="Y721" s="420" t="str">
        <f>IF(_jhy_month_day!C717="","",_jhy_month_day!C717/100)</f>
        <v/>
      </c>
      <c r="Z721" s="439">
        <f t="shared" si="4350"/>
        <v>179</v>
      </c>
      <c r="AA721" s="440" t="str">
        <f>IF(_tag_month_day!G717="","",_tag_month_day!G717/100)</f>
        <v/>
      </c>
      <c r="AB721" s="440" t="str">
        <f>IF(_tag_month_day!H717="","",_tag_month_day!H717/100)</f>
        <v/>
      </c>
      <c r="AC721" s="193">
        <f t="shared" si="4307"/>
        <v>1.59963432013121</v>
      </c>
      <c r="AD721" s="441" t="str">
        <f t="shared" si="4308"/>
        <v/>
      </c>
      <c r="AE721" s="442" t="str">
        <f t="shared" si="4309"/>
        <v/>
      </c>
      <c r="AF721" s="443">
        <v>1</v>
      </c>
      <c r="AG721" s="68" t="str">
        <f>IF(_duihao_month_day!A717="","",_duihao_month_day!A717)</f>
        <v/>
      </c>
      <c r="AH721" s="463">
        <f>IF(_gyk_month_day!B717="",AH720,_gyk_month_day!B717)</f>
        <v>820</v>
      </c>
      <c r="AI721" s="464"/>
      <c r="AJ721" s="68" t="str">
        <f>IF(_tag_month_day!I717="","",_tag_month_day!I717)</f>
        <v/>
      </c>
      <c r="AK721" s="465" t="str">
        <f>IF(_tzyy_month_day!A717="","",_tzyy_month_day!A717)</f>
        <v/>
      </c>
      <c r="AL721" s="465" t="str">
        <f>IF(_tzyy_month_day!B717="","",_tzyy_month_day!B717)</f>
        <v/>
      </c>
      <c r="AM721" s="465" t="str">
        <f>IF(_tzyy_month_day!C717="","",_tzyy_month_day!C717)</f>
        <v/>
      </c>
      <c r="AN721" s="466" t="str">
        <f>IF(_tag_month_day!CG717="","",_tag_month_day!CG717)</f>
        <v/>
      </c>
      <c r="AO721" s="466" t="str">
        <f>IF(_tag_month_day!CH717="","",_tag_month_day!CH717)</f>
        <v/>
      </c>
      <c r="AP721" s="486" t="e">
        <f t="shared" si="4310"/>
        <v>#VALUE!</v>
      </c>
      <c r="AQ721" s="487" t="str">
        <f>IF(_tag_month_day!J717="","",_tag_month_day!J717/100)</f>
        <v/>
      </c>
      <c r="AR721" s="488">
        <f t="shared" si="4311"/>
        <v>1.3</v>
      </c>
      <c r="AS721" s="489" t="e">
        <f t="shared" si="4262"/>
        <v>#VALUE!</v>
      </c>
      <c r="AT721" s="489">
        <f t="shared" si="4312"/>
        <v>0</v>
      </c>
      <c r="AU721" s="490" t="str">
        <f>IF(_tag_month_day!K717="","",_tag_month_day!K717)</f>
        <v/>
      </c>
      <c r="AV721" s="491" t="str">
        <f>IF(_tag_month_day!L717="","",_tag_month_day!L717/100)</f>
        <v/>
      </c>
      <c r="AW721" s="420">
        <f t="shared" si="4234"/>
        <v>0</v>
      </c>
      <c r="AX721" s="420">
        <f t="shared" si="4313"/>
        <v>0</v>
      </c>
      <c r="AY721" s="420" t="str">
        <f>IF(_tag_month_day!M717="","",_tag_month_day!M717/100)</f>
        <v/>
      </c>
      <c r="AZ721" s="420" t="str">
        <f>IF(_tag_month_day!N717="","",_tag_month_day!N717/100)</f>
        <v/>
      </c>
      <c r="BA721" s="420" t="str">
        <f>IF(_tag_month_day!O717="","",_tag_month_day!O717/100)</f>
        <v/>
      </c>
      <c r="BB721" s="496" t="str">
        <f>IF(_tag_month_day!P717="","",_tag_month_day!P717/100)</f>
        <v/>
      </c>
      <c r="BC721" s="496">
        <f t="shared" si="4314"/>
        <v>0</v>
      </c>
      <c r="BD721" s="496" t="str">
        <f>IF(_tag_month_day!Q717="","",_tag_month_day!Q717/100)</f>
        <v/>
      </c>
      <c r="BE721" s="510" t="str">
        <f>IF(_tag_month_day!R717="","",_tag_month_day!R717/100)</f>
        <v/>
      </c>
      <c r="BF721" s="413" t="str">
        <f>IF(_tag_month_day!CC717="","",_tag_month_day!CC717/100)</f>
        <v/>
      </c>
      <c r="BG721" s="511" t="e">
        <f t="shared" si="4263"/>
        <v>#VALUE!</v>
      </c>
      <c r="BH721" s="198">
        <f t="shared" si="4264"/>
        <v>0</v>
      </c>
      <c r="BI721" s="512" t="e">
        <f>IF(CX721=0,BI720,(DK721*查询!$R$5+DL721*查询!$Q$5+DM721*查询!$N$5+DN721*查询!$O$5+DO721*查询!$P$5)*AF721/CX721)</f>
        <v>#VALUE!</v>
      </c>
      <c r="BJ721" s="512" t="e">
        <f>IF(CX721=0,BJ720,(DP721*查询!$S$5+DQ721*查询!$T$5+DR721*查询!$U$5)*AF721/CX721)</f>
        <v>#VALUE!</v>
      </c>
      <c r="BK721" s="512">
        <f t="shared" si="4315"/>
        <v>1</v>
      </c>
      <c r="BL721" s="513" t="str">
        <f>IF(_cfyc_month_day!A717="","",_cfyc_month_day!A717)</f>
        <v/>
      </c>
      <c r="BM721" s="513" t="str">
        <f>IF(_cfyc_month_day!B717="","",_cfyc_month_day!B717)</f>
        <v/>
      </c>
      <c r="BN721" s="513" t="str">
        <f>IF(_cfyc_month_day!C717="","",_cfyc_month_day!C717)</f>
        <v/>
      </c>
      <c r="BO721" s="522" t="str">
        <f>IF(_cfyc_month_day!D717="","",_cfyc_month_day!D717)</f>
        <v/>
      </c>
      <c r="BP721" s="522" t="str">
        <f>IF(_cfyc_month_day!E717="","",_cfyc_month_day!E717)</f>
        <v/>
      </c>
      <c r="BQ721" s="522" t="str">
        <f>IF(_cfyc_month_day!F717="","",_cfyc_month_day!F717)</f>
        <v/>
      </c>
      <c r="BR721" s="513" t="str">
        <f>IF(_tag_month_day!T717="","",_tag_month_day!T717)</f>
        <v/>
      </c>
      <c r="BS721" s="513" t="str">
        <f>IF(_tag_month_day!U717="","",_tag_month_day!U717)</f>
        <v/>
      </c>
      <c r="BT721" s="523" t="str">
        <f t="shared" si="4316"/>
        <v/>
      </c>
      <c r="BU721" s="223" t="str">
        <f>IF(_tag_month_day!V717="","",_tag_month_day!V717)</f>
        <v/>
      </c>
      <c r="BV721" s="206" t="str">
        <f>IF(_tag_month_day!W717="","",_tag_month_day!W717)</f>
        <v/>
      </c>
      <c r="BW721" s="540" t="str">
        <f>IF(_tag_month_day!X717="","",_tag_month_day!X717)</f>
        <v/>
      </c>
      <c r="BX721" s="540" t="str">
        <f>IF(_tag_month_day!Y717="","",_tag_month_day!Y717)</f>
        <v/>
      </c>
      <c r="BY721" s="541">
        <f ca="1" t="shared" si="4317"/>
        <v>43646.9166666649</v>
      </c>
      <c r="BZ721" s="542"/>
      <c r="CA721" s="562" t="str">
        <f>IF(_jhy2_month_day!A717="","",_jhy2_month_day!A717)</f>
        <v/>
      </c>
      <c r="CB721" s="464" t="str">
        <f>IF(_jhy2_month_day!B717="","",_jhy2_month_day!B717)</f>
        <v/>
      </c>
      <c r="CC721" s="464" t="str">
        <f>IF(_jhy2_month_day!C717="","",_jhy2_month_day!C717)</f>
        <v/>
      </c>
      <c r="CD721" s="464" t="str">
        <f>IF(_jhy2_month_day!D717="","",_jhy2_month_day!D717)</f>
        <v/>
      </c>
      <c r="CE721" s="464" t="str">
        <f>IF(_jhy2_month_day!E717="","",_jhy2_month_day!E717)</f>
        <v/>
      </c>
      <c r="CF721" s="464" t="str">
        <f>IF(_jhy2_month_day!F717="","",_jhy2_month_day!F717)</f>
        <v/>
      </c>
      <c r="CG721" s="464" t="str">
        <f>IF(_jhy2_month_day!G717="","",_jhy2_month_day!G717)</f>
        <v/>
      </c>
      <c r="CH721" s="464" t="str">
        <f>IF(_jhy2_month_day!H717="","",_jhy2_month_day!H717)</f>
        <v/>
      </c>
      <c r="CI721" s="464" t="str">
        <f>IF(_jhy2_month_day!I717="","",_jhy2_month_day!I717)</f>
        <v/>
      </c>
      <c r="CJ721" s="464" t="str">
        <f>IF(_jhy2_month_day!J717="","",_jhy2_month_day!J717)</f>
        <v/>
      </c>
      <c r="CK721" s="464" t="str">
        <f>IF(_jhy2_month_day!K717="","",_jhy2_month_day!K717)</f>
        <v/>
      </c>
      <c r="CL721" s="562" t="str">
        <f>IF(_jhy2_month_day!L717="","",_jhy2_month_day!L717)</f>
        <v/>
      </c>
      <c r="CM721" s="562" t="str">
        <f>IF(_jhy2_month_day!M717="","",_jhy2_month_day!M717)</f>
        <v/>
      </c>
      <c r="CN721" s="562" t="str">
        <f>IF(_jhy2_month_day!N717="","",_jhy2_month_day!N717)</f>
        <v/>
      </c>
      <c r="CO721" s="562" t="str">
        <f>IF(_jhy2_month_day!O717="","",_jhy2_month_day!O717)</f>
        <v/>
      </c>
      <c r="CP721" s="562" t="str">
        <f>IF(_jhy2_month_day!P717="","",_jhy2_month_day!P717)</f>
        <v/>
      </c>
      <c r="CQ721" s="562" t="str">
        <f>IF(_jhy2_month_day!Q717="","",_jhy2_month_day!Q717)</f>
        <v/>
      </c>
      <c r="CR721" s="563" t="str">
        <f>IF(_jhy2_month_day!R717="","",_jhy2_month_day!R717)</f>
        <v/>
      </c>
      <c r="CS721" s="576" t="str">
        <f>IF(_jhy2_month_day!S717="","",_jhy2_month_day!S717)</f>
        <v/>
      </c>
      <c r="CT721" s="562" t="str">
        <f>IF(_jhy2_month_day!T717="","",_jhy2_month_day!T717)</f>
        <v/>
      </c>
      <c r="CU721" s="577" t="e">
        <f t="shared" si="4265"/>
        <v>#VALUE!</v>
      </c>
      <c r="CV721" s="198" t="e">
        <f t="shared" si="4266"/>
        <v>#VALUE!</v>
      </c>
      <c r="CW721" s="192" t="e">
        <f t="shared" si="4267"/>
        <v>#VALUE!</v>
      </c>
      <c r="CX721" s="192" t="e">
        <f t="shared" si="4268"/>
        <v>#VALUE!</v>
      </c>
      <c r="CY721" s="202" t="e">
        <f t="shared" si="4269"/>
        <v>#VALUE!</v>
      </c>
      <c r="CZ721" s="192" t="e">
        <f t="shared" ref="CZ721:DI721" si="4386">$AJ721*EF721</f>
        <v>#VALUE!</v>
      </c>
      <c r="DA721" s="192" t="e">
        <f t="shared" si="4386"/>
        <v>#VALUE!</v>
      </c>
      <c r="DB721" s="192" t="e">
        <f t="shared" si="4386"/>
        <v>#VALUE!</v>
      </c>
      <c r="DC721" s="192" t="e">
        <f t="shared" si="4386"/>
        <v>#VALUE!</v>
      </c>
      <c r="DD721" s="192" t="e">
        <f t="shared" si="4386"/>
        <v>#VALUE!</v>
      </c>
      <c r="DE721" s="192" t="e">
        <f t="shared" si="4386"/>
        <v>#VALUE!</v>
      </c>
      <c r="DF721" s="192" t="e">
        <f t="shared" si="4386"/>
        <v>#VALUE!</v>
      </c>
      <c r="DG721" s="192" t="e">
        <f t="shared" si="4386"/>
        <v>#VALUE!</v>
      </c>
      <c r="DH721" s="192" t="e">
        <f t="shared" si="4386"/>
        <v>#VALUE!</v>
      </c>
      <c r="DI721" s="192" t="e">
        <f t="shared" si="4386"/>
        <v>#VALUE!</v>
      </c>
      <c r="DJ721" s="192" t="e">
        <f t="shared" si="4271"/>
        <v>#VALUE!</v>
      </c>
      <c r="DK721" s="192" t="e">
        <f t="shared" si="4272"/>
        <v>#VALUE!</v>
      </c>
      <c r="DL721" s="192" t="e">
        <f t="shared" si="4273"/>
        <v>#VALUE!</v>
      </c>
      <c r="DM721" s="192" t="e">
        <f t="shared" si="4274"/>
        <v>#VALUE!</v>
      </c>
      <c r="DN721" s="192" t="e">
        <f t="shared" si="4275"/>
        <v>#VALUE!</v>
      </c>
      <c r="DO721" s="192" t="e">
        <f t="shared" si="4276"/>
        <v>#VALUE!</v>
      </c>
      <c r="DP721" s="192" t="e">
        <f t="shared" si="4277"/>
        <v>#VALUE!</v>
      </c>
      <c r="DQ721" s="192" t="e">
        <f t="shared" si="4278"/>
        <v>#VALUE!</v>
      </c>
      <c r="DR721" s="192" t="e">
        <f t="shared" si="4279"/>
        <v>#VALUE!</v>
      </c>
      <c r="DS721" s="192" t="e">
        <f t="shared" si="4280"/>
        <v>#VALUE!</v>
      </c>
      <c r="DT721" s="192" t="e">
        <f t="shared" si="4281"/>
        <v>#VALUE!</v>
      </c>
      <c r="DU721" s="192" t="e">
        <f t="shared" si="4282"/>
        <v>#VALUE!</v>
      </c>
      <c r="DV721" s="198" t="e">
        <f t="shared" si="4283"/>
        <v>#VALUE!</v>
      </c>
      <c r="DW721" s="198" t="e">
        <f t="shared" si="4284"/>
        <v>#DIV/0!</v>
      </c>
      <c r="DX721" s="198" t="e">
        <f t="shared" si="4285"/>
        <v>#DIV/0!</v>
      </c>
      <c r="DY721" s="198" t="e">
        <f t="shared" si="4286"/>
        <v>#VALUE!</v>
      </c>
      <c r="DZ721" s="198" t="e">
        <f t="shared" si="4287"/>
        <v>#VALUE!</v>
      </c>
      <c r="EA721" s="198" t="e">
        <f t="shared" si="4288"/>
        <v>#VALUE!</v>
      </c>
      <c r="EB721" s="198" t="e">
        <f t="shared" si="4289"/>
        <v>#VALUE!</v>
      </c>
      <c r="EC721" s="198" t="e">
        <f t="shared" si="4290"/>
        <v>#DIV/0!</v>
      </c>
      <c r="ED721" s="198" t="e">
        <f t="shared" si="4291"/>
        <v>#VALUE!</v>
      </c>
      <c r="EE721" s="198" t="e">
        <f t="shared" si="4292"/>
        <v>#VALUE!</v>
      </c>
      <c r="EF721" s="198" t="e">
        <f t="shared" ref="EF721:EO721" si="4387">DV721/SUM($DV721:$EE721)</f>
        <v>#VALUE!</v>
      </c>
      <c r="EG721" s="198" t="e">
        <f t="shared" si="4387"/>
        <v>#DIV/0!</v>
      </c>
      <c r="EH721" s="198" t="e">
        <f t="shared" si="4387"/>
        <v>#DIV/0!</v>
      </c>
      <c r="EI721" s="198" t="e">
        <f t="shared" si="4387"/>
        <v>#VALUE!</v>
      </c>
      <c r="EJ721" s="198" t="e">
        <f t="shared" si="4387"/>
        <v>#VALUE!</v>
      </c>
      <c r="EK721" s="198" t="e">
        <f t="shared" si="4387"/>
        <v>#VALUE!</v>
      </c>
      <c r="EL721" s="198" t="e">
        <f t="shared" si="4387"/>
        <v>#VALUE!</v>
      </c>
      <c r="EM721" s="198" t="e">
        <f t="shared" si="4387"/>
        <v>#DIV/0!</v>
      </c>
      <c r="EN721" s="198" t="e">
        <f t="shared" si="4387"/>
        <v>#VALUE!</v>
      </c>
      <c r="EO721" s="198" t="e">
        <f t="shared" si="4387"/>
        <v>#VALUE!</v>
      </c>
      <c r="EP721" s="511">
        <f t="shared" ref="EP721:EW721" si="4388">EP720</f>
        <v>0.08</v>
      </c>
      <c r="EQ721" s="511">
        <f t="shared" si="4388"/>
        <v>0.015</v>
      </c>
      <c r="ER721" s="511">
        <f t="shared" si="4388"/>
        <v>0.015</v>
      </c>
      <c r="ES721" s="511">
        <f t="shared" si="4388"/>
        <v>0.015</v>
      </c>
      <c r="ET721" s="511">
        <f t="shared" si="4388"/>
        <v>0.015</v>
      </c>
      <c r="EU721" s="511">
        <f t="shared" si="4388"/>
        <v>0.09</v>
      </c>
      <c r="EV721" s="511">
        <f t="shared" si="4388"/>
        <v>0.09</v>
      </c>
      <c r="EW721" s="511">
        <f t="shared" si="4388"/>
        <v>0.09</v>
      </c>
      <c r="EX721" s="420" t="str">
        <f>IF(_tag_month_day!AS717="","",_tag_month_day!AS717/100)</f>
        <v/>
      </c>
      <c r="EY721" s="420" t="str">
        <f>IF(_tag_month_day!AT717="","",_tag_month_day!AT717/100)</f>
        <v/>
      </c>
      <c r="EZ721" s="420" t="str">
        <f>IF(_tag_month_day!AU717="","",_tag_month_day!AU717/100)</f>
        <v/>
      </c>
      <c r="FA721" s="420" t="str">
        <f>IF(_tag_month_day!AV717="","",_tag_month_day!AV717/100)</f>
        <v/>
      </c>
      <c r="FB721" s="420" t="str">
        <f>IF(_tag_month_day!AW717="","",_tag_month_day!AW717/100)</f>
        <v/>
      </c>
      <c r="FC721" s="420" t="str">
        <f>IF(_tag_month_day!AX717="","",_tag_month_day!AX717/100)</f>
        <v/>
      </c>
      <c r="FD721" s="510">
        <f t="shared" si="4321"/>
        <v>0.33</v>
      </c>
      <c r="FE721" s="510">
        <f t="shared" si="4322"/>
        <v>0.19</v>
      </c>
      <c r="FF721" s="510">
        <f t="shared" si="4323"/>
        <v>0.003</v>
      </c>
      <c r="FG721" s="510">
        <f t="shared" si="4324"/>
        <v>0</v>
      </c>
      <c r="FH721" s="603">
        <f t="shared" si="4325"/>
        <v>0.0001</v>
      </c>
      <c r="FI721" s="510">
        <f t="shared" ref="FI721:FR721" si="4389">FI720</f>
        <v>0.41</v>
      </c>
      <c r="FJ721" s="510">
        <f t="shared" si="4389"/>
        <v>0.11</v>
      </c>
      <c r="FK721" s="510">
        <f t="shared" si="4389"/>
        <v>0.015</v>
      </c>
      <c r="FL721" s="510">
        <f t="shared" si="4389"/>
        <v>0</v>
      </c>
      <c r="FM721" s="603">
        <f t="shared" si="4389"/>
        <v>0.0001</v>
      </c>
      <c r="FN721" s="510" t="str">
        <f>IF(_tag_month_day!AY717="","",_tag_month_day!AY717/100)</f>
        <v/>
      </c>
      <c r="FO721" s="510" t="str">
        <f>IF(_tag_month_day!AZ717="","",_tag_month_day!AZ717/100)</f>
        <v/>
      </c>
      <c r="FP721" s="510" t="str">
        <f>IF(_tag_month_day!BA717="","",_tag_month_day!BA717/100)</f>
        <v/>
      </c>
      <c r="FQ721" s="510" t="str">
        <f>IF(_tag_month_day!BB717="","",_tag_month_day!BB717/100)</f>
        <v/>
      </c>
      <c r="FR721" s="603" t="str">
        <f>IF(_tag_month_day!BC717="","",_tag_month_day!BC717/100)</f>
        <v/>
      </c>
      <c r="FS721" s="510" t="str">
        <f>IF(_tag_month_day!BD717="","",_tag_month_day!BD717/100)</f>
        <v/>
      </c>
      <c r="FT721" s="510" t="str">
        <f>IF(_tag_month_day!BE717="","",_tag_month_day!BE717/100)</f>
        <v/>
      </c>
      <c r="FU721" s="510" t="str">
        <f>IF(_tag_month_day!BF717="","",_tag_month_day!BF717/100)</f>
        <v/>
      </c>
      <c r="FV721" s="510" t="str">
        <f>IF(_tag_month_day!BG717="","",_tag_month_day!BG717/100)</f>
        <v/>
      </c>
      <c r="FW721" s="603" t="str">
        <f>IF(_tag_month_day!BH717="","",_tag_month_day!BH717/100)</f>
        <v/>
      </c>
      <c r="FX721" s="510" t="str">
        <f>IF(_tag_month_day!BI717="","",_tag_month_day!BI717/100)</f>
        <v/>
      </c>
      <c r="FY721" s="510" t="str">
        <f>IF(_tag_month_day!BJ717="","",_tag_month_day!BJ717/100)</f>
        <v/>
      </c>
      <c r="FZ721" s="605" t="str">
        <f>IF(_tag_month_day!BK717="","",_tag_month_day!BK717/100)</f>
        <v/>
      </c>
      <c r="GA721" s="510" t="str">
        <f>IF(_tag_month_day!BL717="","",_tag_month_day!BL717/100)</f>
        <v/>
      </c>
      <c r="GB721" s="603" t="str">
        <f>IF(_tag_month_day!BM717="","",_tag_month_day!BM717/100)</f>
        <v/>
      </c>
      <c r="GC721" s="420" t="str">
        <f>IF(_tag_month_day!BN717="","",_tag_month_day!BN717/100)</f>
        <v/>
      </c>
      <c r="GD721" s="420" t="str">
        <f>IF(_tag_month_day!BO717="","",_tag_month_day!BO717/100)</f>
        <v/>
      </c>
      <c r="GE721" s="420" t="str">
        <f>IF(_tag_month_day!BP717="","",_tag_month_day!BP717/100)</f>
        <v/>
      </c>
      <c r="GF721" s="420" t="str">
        <f>IF(_tag_month_day!BQ717="","",_tag_month_day!BQ717/100)</f>
        <v/>
      </c>
      <c r="GG721" s="420" t="str">
        <f>IF(_tag_month_day!BR717="","",_tag_month_day!BR717/100)</f>
        <v/>
      </c>
      <c r="GH721" s="420" t="str">
        <f>IF(_tag_month_day!BS717="","",_tag_month_day!BS717/100)</f>
        <v/>
      </c>
      <c r="GI721" s="603" t="str">
        <f>IF(_tag_month_day!BT717="","",_tag_month_day!BT717/100)</f>
        <v/>
      </c>
      <c r="GJ721" s="612" t="str">
        <f>IF(_tag_month_day!BU717="","",_tag_month_day!BU717/100)</f>
        <v/>
      </c>
      <c r="GK721" s="620" t="str">
        <f>IF(_tag_month_day!BV717="",IF(_rlcf_month_day!A$2="","",_rlcf_month_day!A$2/100),_tag_month_day!BV717/100)</f>
        <v/>
      </c>
      <c r="GL721" s="620" t="str">
        <f>IF(_tag_month_day!BW717="",IF(_rlcf_month_day!B$2="","",_rlcf_month_day!B$2/100),_tag_month_day!BW717/100)</f>
        <v/>
      </c>
      <c r="GM721" s="621" t="str">
        <f>IF(_tag_month_day!BX717="",IF(_rlcf_month_day!C$2="","",_rlcf_month_day!C$2/100),_tag_month_day!BX717/100)</f>
        <v/>
      </c>
      <c r="GN721" s="620" t="str">
        <f>IF(_tag_month_day!BV717="",IF(_rlcf_month_day!A$2="","",_rlcf_month_day!A$2/100),_tag_month_day!BV717/100)</f>
        <v/>
      </c>
      <c r="GO721" s="620" t="str">
        <f>IF(_tag_month_day!BW717="",IF(_rlcf_month_day!B$2="","",_rlcf_month_day!B$2/100),_tag_month_day!BW717/100)</f>
        <v/>
      </c>
      <c r="GP721" s="620" t="str">
        <f>IF(_tag_month_day!CD717="",IF(_rlcf_month_day!E$2="","",_rlcf_month_day!E$2/100),_tag_month_day!CD717/100)</f>
        <v/>
      </c>
      <c r="GQ721" s="620" t="str">
        <f>IF(_tag_month_day!CE717="",IF(_rlcf_month_day!F$2="","",_rlcf_month_day!F$2/100),_tag_month_day!CE717/100)</f>
        <v/>
      </c>
      <c r="GR721" s="621" t="str">
        <f>IF(_tag_month_day!CF717="",IF(_rlcf_month_day!G$2="","",_rlcf_month_day!G$2/100),_tag_month_day!CF717/100)</f>
        <v/>
      </c>
      <c r="GS721" s="626">
        <f t="shared" ref="GS721:HH721" si="4390">GS720</f>
        <v>0.953</v>
      </c>
      <c r="GT721" s="626">
        <f t="shared" si="4390"/>
        <v>0.55</v>
      </c>
      <c r="GU721" s="626">
        <f t="shared" si="4390"/>
        <v>0.55</v>
      </c>
      <c r="GV721" s="626">
        <f t="shared" si="4390"/>
        <v>0.55</v>
      </c>
      <c r="GW721" s="626">
        <f t="shared" si="4390"/>
        <v>0.5</v>
      </c>
      <c r="GX721" s="626">
        <f t="shared" si="4390"/>
        <v>0.935</v>
      </c>
      <c r="GY721" s="626">
        <f t="shared" si="4390"/>
        <v>0.15</v>
      </c>
      <c r="GZ721" s="626">
        <f t="shared" si="4390"/>
        <v>1</v>
      </c>
      <c r="HA721" s="632">
        <f t="shared" si="4390"/>
        <v>0.047</v>
      </c>
      <c r="HB721" s="632">
        <f t="shared" si="4390"/>
        <v>0.45</v>
      </c>
      <c r="HC721" s="632">
        <f t="shared" si="4390"/>
        <v>0.45</v>
      </c>
      <c r="HD721" s="632">
        <f t="shared" si="4390"/>
        <v>0.45</v>
      </c>
      <c r="HE721" s="632">
        <f t="shared" si="4390"/>
        <v>0.5</v>
      </c>
      <c r="HF721" s="632">
        <f t="shared" si="4390"/>
        <v>0.065</v>
      </c>
      <c r="HG721" s="632">
        <f t="shared" si="4390"/>
        <v>0.85</v>
      </c>
      <c r="HH721" s="632">
        <f t="shared" si="4390"/>
        <v>0</v>
      </c>
      <c r="HI721" s="68">
        <f t="shared" si="4297"/>
        <v>0</v>
      </c>
      <c r="HJ721" s="68" t="e">
        <f t="shared" si="4328"/>
        <v>#VALUE!</v>
      </c>
      <c r="HK721" s="202">
        <f t="shared" si="4329"/>
        <v>0.85</v>
      </c>
      <c r="HL721" s="464">
        <f t="shared" si="4330"/>
        <v>550000</v>
      </c>
      <c r="HM721" s="464">
        <f t="shared" si="4331"/>
        <v>480000</v>
      </c>
      <c r="HN721" s="192" t="e">
        <f t="shared" si="4298"/>
        <v>#VALUE!</v>
      </c>
      <c r="HO721" s="192" t="e">
        <f>HN721*HK721*$HO$2/HL721*1000000</f>
        <v>#VALUE!</v>
      </c>
      <c r="HP721" s="192" t="e">
        <f>HN721*HK721*$HP$2/HM721*1000000</f>
        <v>#VALUE!</v>
      </c>
    </row>
    <row r="722" customFormat="1" spans="1:224">
      <c r="A722" s="381">
        <v>717</v>
      </c>
      <c r="B722" s="54">
        <f ca="1" t="shared" si="4332"/>
        <v>43646</v>
      </c>
      <c r="C722" s="57">
        <f t="shared" si="4333"/>
        <v>0.0416666666666667</v>
      </c>
      <c r="D722" s="68" t="str">
        <f ca="1" t="shared" si="4299"/>
        <v>中班</v>
      </c>
      <c r="E722" s="68" t="str">
        <f ca="1" t="shared" si="4300"/>
        <v>甲</v>
      </c>
      <c r="F722" s="68">
        <f ca="1">SUMPRODUCT((成本日报!$A$3:$A$95=计划!B722)*(成本日报!$B$3:$B$95=计划!$D722),成本日报!$C$3:$C$95)</f>
        <v>1</v>
      </c>
      <c r="G722" s="382">
        <f ca="1" t="shared" si="4334"/>
        <v>43646.8333333316</v>
      </c>
      <c r="H722" s="382">
        <f ca="1" t="shared" si="4301"/>
        <v>43646.840277776</v>
      </c>
      <c r="I722" s="382">
        <f ca="1" t="shared" si="4302"/>
        <v>43646.8458333316</v>
      </c>
      <c r="J722" s="382">
        <f ca="1" t="shared" si="4303"/>
        <v>43646.8749999983</v>
      </c>
      <c r="K722" s="382">
        <f ca="1" t="shared" si="4304"/>
        <v>43646.9374999983</v>
      </c>
      <c r="L722" s="382">
        <f ca="1" t="shared" si="4305"/>
        <v>43646.9583333316</v>
      </c>
      <c r="M722" s="398" t="str">
        <f>IF(_tag_month_day!A718="","",_tag_month_day!A718)</f>
        <v/>
      </c>
      <c r="N722" s="398" t="str">
        <f>IF(_tag_month_day!B718="","",_tag_month_day!B718)</f>
        <v/>
      </c>
      <c r="O722" s="399" t="e">
        <f t="shared" si="4306"/>
        <v>#VALUE!</v>
      </c>
      <c r="P722" s="398" t="str">
        <f>IF(_tag_month_day!C718="","",_tag_month_day!C718)</f>
        <v/>
      </c>
      <c r="Q722" s="398" t="str">
        <f>IF(_tag_month_day!D718="","",_tag_month_day!D718)</f>
        <v/>
      </c>
      <c r="R722" s="416">
        <f>IF(_tag_month_day!CB718="",R721,_tag_month_day!CB718/100)</f>
        <v>0.07</v>
      </c>
      <c r="S722" s="417" t="str">
        <f>IF(_tag_month_day!E718="","",_tag_month_day!E718)</f>
        <v/>
      </c>
      <c r="T722" s="417" t="str">
        <f>IF(_tag_month_day!F718="","",_tag_month_day!F718)</f>
        <v/>
      </c>
      <c r="U722" s="418" t="e">
        <f t="shared" si="4260"/>
        <v>#VALUE!</v>
      </c>
      <c r="V722" s="53" t="e">
        <f t="shared" si="4261"/>
        <v>#VALUE!</v>
      </c>
      <c r="W722" s="419" t="str">
        <f>IF(_jhy_month_day!A718="","",_jhy_month_day!A718)</f>
        <v/>
      </c>
      <c r="X722" s="420" t="str">
        <f>IF(_jhy_month_day!B718="","",_jhy_month_day!B718/100)</f>
        <v/>
      </c>
      <c r="Y722" s="420" t="str">
        <f>IF(_jhy_month_day!C718="","",_jhy_month_day!C718/100)</f>
        <v/>
      </c>
      <c r="Z722" s="439">
        <f t="shared" si="4350"/>
        <v>180</v>
      </c>
      <c r="AA722" s="440" t="str">
        <f>IF(_tag_month_day!G718="","",_tag_month_day!G718/100)</f>
        <v/>
      </c>
      <c r="AB722" s="440" t="str">
        <f>IF(_tag_month_day!H718="","",_tag_month_day!H718/100)</f>
        <v/>
      </c>
      <c r="AC722" s="193">
        <f t="shared" si="4307"/>
        <v>1.59963432013121</v>
      </c>
      <c r="AD722" s="441" t="str">
        <f t="shared" si="4308"/>
        <v/>
      </c>
      <c r="AE722" s="442" t="str">
        <f t="shared" si="4309"/>
        <v/>
      </c>
      <c r="AF722" s="443">
        <v>1</v>
      </c>
      <c r="AG722" s="68" t="str">
        <f>IF(_duihao_month_day!A718="","",_duihao_month_day!A718)</f>
        <v/>
      </c>
      <c r="AH722" s="463">
        <f>IF(_gyk_month_day!B718="",AH721,_gyk_month_day!B718)</f>
        <v>820</v>
      </c>
      <c r="AI722" s="464"/>
      <c r="AJ722" s="68" t="str">
        <f>IF(_tag_month_day!I718="","",_tag_month_day!I718)</f>
        <v/>
      </c>
      <c r="AK722" s="465" t="str">
        <f>IF(_tzyy_month_day!A718="","",_tzyy_month_day!A718)</f>
        <v/>
      </c>
      <c r="AL722" s="465" t="str">
        <f>IF(_tzyy_month_day!B718="","",_tzyy_month_day!B718)</f>
        <v/>
      </c>
      <c r="AM722" s="465" t="str">
        <f>IF(_tzyy_month_day!C718="","",_tzyy_month_day!C718)</f>
        <v/>
      </c>
      <c r="AN722" s="466" t="str">
        <f>IF(_tag_month_day!CG718="","",_tag_month_day!CG718)</f>
        <v/>
      </c>
      <c r="AO722" s="466" t="str">
        <f>IF(_tag_month_day!CH718="","",_tag_month_day!CH718)</f>
        <v/>
      </c>
      <c r="AP722" s="486" t="e">
        <f t="shared" si="4310"/>
        <v>#VALUE!</v>
      </c>
      <c r="AQ722" s="487" t="str">
        <f>IF(_tag_month_day!J718="","",_tag_month_day!J718/100)</f>
        <v/>
      </c>
      <c r="AR722" s="488">
        <f t="shared" si="4311"/>
        <v>1.3</v>
      </c>
      <c r="AS722" s="489" t="e">
        <f t="shared" si="4262"/>
        <v>#VALUE!</v>
      </c>
      <c r="AT722" s="489">
        <f t="shared" si="4312"/>
        <v>0</v>
      </c>
      <c r="AU722" s="490" t="str">
        <f>IF(_tag_month_day!K718="","",_tag_month_day!K718)</f>
        <v/>
      </c>
      <c r="AV722" s="491" t="str">
        <f>IF(_tag_month_day!L718="","",_tag_month_day!L718/100)</f>
        <v/>
      </c>
      <c r="AW722" s="420">
        <f t="shared" si="4234"/>
        <v>0</v>
      </c>
      <c r="AX722" s="420">
        <f t="shared" si="4313"/>
        <v>0</v>
      </c>
      <c r="AY722" s="420" t="str">
        <f>IF(_tag_month_day!M718="","",_tag_month_day!M718/100)</f>
        <v/>
      </c>
      <c r="AZ722" s="420" t="str">
        <f>IF(_tag_month_day!N718="","",_tag_month_day!N718/100)</f>
        <v/>
      </c>
      <c r="BA722" s="420" t="str">
        <f>IF(_tag_month_day!O718="","",_tag_month_day!O718/100)</f>
        <v/>
      </c>
      <c r="BB722" s="496" t="str">
        <f>IF(_tag_month_day!P718="","",_tag_month_day!P718/100)</f>
        <v/>
      </c>
      <c r="BC722" s="496">
        <f t="shared" si="4314"/>
        <v>0</v>
      </c>
      <c r="BD722" s="496" t="str">
        <f>IF(_tag_month_day!Q718="","",_tag_month_day!Q718/100)</f>
        <v/>
      </c>
      <c r="BE722" s="510" t="str">
        <f>IF(_tag_month_day!R718="","",_tag_month_day!R718/100)</f>
        <v/>
      </c>
      <c r="BF722" s="413" t="str">
        <f>IF(_tag_month_day!CC718="","",_tag_month_day!CC718/100)</f>
        <v/>
      </c>
      <c r="BG722" s="511" t="e">
        <f t="shared" si="4263"/>
        <v>#VALUE!</v>
      </c>
      <c r="BH722" s="198">
        <f t="shared" si="4264"/>
        <v>0</v>
      </c>
      <c r="BI722" s="512" t="e">
        <f>IF(CX722=0,BI721,(DK722*查询!$R$5+DL722*查询!$Q$5+DM722*查询!$N$5+DN722*查询!$O$5+DO722*查询!$P$5)*AF722/CX722)</f>
        <v>#VALUE!</v>
      </c>
      <c r="BJ722" s="512" t="e">
        <f>IF(CX722=0,BJ721,(DP722*查询!$S$5+DQ722*查询!$T$5+DR722*查询!$U$5)*AF722/CX722)</f>
        <v>#VALUE!</v>
      </c>
      <c r="BK722" s="512">
        <f t="shared" si="4315"/>
        <v>1</v>
      </c>
      <c r="BL722" s="513" t="str">
        <f>IF(_cfyc_month_day!A718="","",_cfyc_month_day!A718)</f>
        <v/>
      </c>
      <c r="BM722" s="513" t="str">
        <f>IF(_cfyc_month_day!B718="","",_cfyc_month_day!B718)</f>
        <v/>
      </c>
      <c r="BN722" s="513" t="str">
        <f>IF(_cfyc_month_day!C718="","",_cfyc_month_day!C718)</f>
        <v/>
      </c>
      <c r="BO722" s="522" t="str">
        <f>IF(_cfyc_month_day!D718="","",_cfyc_month_day!D718)</f>
        <v/>
      </c>
      <c r="BP722" s="522" t="str">
        <f>IF(_cfyc_month_day!E718="","",_cfyc_month_day!E718)</f>
        <v/>
      </c>
      <c r="BQ722" s="522" t="str">
        <f>IF(_cfyc_month_day!F718="","",_cfyc_month_day!F718)</f>
        <v/>
      </c>
      <c r="BR722" s="513" t="str">
        <f>IF(_tag_month_day!T718="","",_tag_month_day!T718)</f>
        <v/>
      </c>
      <c r="BS722" s="513" t="str">
        <f>IF(_tag_month_day!U718="","",_tag_month_day!U718)</f>
        <v/>
      </c>
      <c r="BT722" s="523" t="str">
        <f t="shared" si="4316"/>
        <v/>
      </c>
      <c r="BU722" s="223" t="str">
        <f>IF(_tag_month_day!V718="","",_tag_month_day!V718)</f>
        <v/>
      </c>
      <c r="BV722" s="206" t="str">
        <f>IF(_tag_month_day!W718="","",_tag_month_day!W718)</f>
        <v/>
      </c>
      <c r="BW722" s="540" t="str">
        <f>IF(_tag_month_day!X718="","",_tag_month_day!X718)</f>
        <v/>
      </c>
      <c r="BX722" s="540" t="str">
        <f>IF(_tag_month_day!Y718="","",_tag_month_day!Y718)</f>
        <v/>
      </c>
      <c r="BY722" s="541">
        <f ca="1" t="shared" si="4317"/>
        <v>43646.9583333316</v>
      </c>
      <c r="BZ722" s="542"/>
      <c r="CA722" s="562" t="str">
        <f>IF(_jhy2_month_day!A718="","",_jhy2_month_day!A718)</f>
        <v/>
      </c>
      <c r="CB722" s="464" t="str">
        <f>IF(_jhy2_month_day!B718="","",_jhy2_month_day!B718)</f>
        <v/>
      </c>
      <c r="CC722" s="464" t="str">
        <f>IF(_jhy2_month_day!C718="","",_jhy2_month_day!C718)</f>
        <v/>
      </c>
      <c r="CD722" s="464" t="str">
        <f>IF(_jhy2_month_day!D718="","",_jhy2_month_day!D718)</f>
        <v/>
      </c>
      <c r="CE722" s="464" t="str">
        <f>IF(_jhy2_month_day!E718="","",_jhy2_month_day!E718)</f>
        <v/>
      </c>
      <c r="CF722" s="464" t="str">
        <f>IF(_jhy2_month_day!F718="","",_jhy2_month_day!F718)</f>
        <v/>
      </c>
      <c r="CG722" s="464" t="str">
        <f>IF(_jhy2_month_day!G718="","",_jhy2_month_day!G718)</f>
        <v/>
      </c>
      <c r="CH722" s="464" t="str">
        <f>IF(_jhy2_month_day!H718="","",_jhy2_month_day!H718)</f>
        <v/>
      </c>
      <c r="CI722" s="464" t="str">
        <f>IF(_jhy2_month_day!I718="","",_jhy2_month_day!I718)</f>
        <v/>
      </c>
      <c r="CJ722" s="464" t="str">
        <f>IF(_jhy2_month_day!J718="","",_jhy2_month_day!J718)</f>
        <v/>
      </c>
      <c r="CK722" s="464" t="str">
        <f>IF(_jhy2_month_day!K718="","",_jhy2_month_day!K718)</f>
        <v/>
      </c>
      <c r="CL722" s="562" t="str">
        <f>IF(_jhy2_month_day!L718="","",_jhy2_month_day!L718)</f>
        <v/>
      </c>
      <c r="CM722" s="562" t="str">
        <f>IF(_jhy2_month_day!M718="","",_jhy2_month_day!M718)</f>
        <v/>
      </c>
      <c r="CN722" s="562" t="str">
        <f>IF(_jhy2_month_day!N718="","",_jhy2_month_day!N718)</f>
        <v/>
      </c>
      <c r="CO722" s="562" t="str">
        <f>IF(_jhy2_month_day!O718="","",_jhy2_month_day!O718)</f>
        <v/>
      </c>
      <c r="CP722" s="562" t="str">
        <f>IF(_jhy2_month_day!P718="","",_jhy2_month_day!P718)</f>
        <v/>
      </c>
      <c r="CQ722" s="562" t="str">
        <f>IF(_jhy2_month_day!Q718="","",_jhy2_month_day!Q718)</f>
        <v/>
      </c>
      <c r="CR722" s="563" t="str">
        <f>IF(_jhy2_month_day!R718="","",_jhy2_month_day!R718)</f>
        <v/>
      </c>
      <c r="CS722" s="576" t="str">
        <f>IF(_jhy2_month_day!S718="","",_jhy2_month_day!S718)</f>
        <v/>
      </c>
      <c r="CT722" s="562" t="str">
        <f>IF(_jhy2_month_day!T718="","",_jhy2_month_day!T718)</f>
        <v/>
      </c>
      <c r="CU722" s="577" t="e">
        <f t="shared" si="4265"/>
        <v>#VALUE!</v>
      </c>
      <c r="CV722" s="198" t="e">
        <f t="shared" si="4266"/>
        <v>#VALUE!</v>
      </c>
      <c r="CW722" s="192" t="e">
        <f t="shared" si="4267"/>
        <v>#VALUE!</v>
      </c>
      <c r="CX722" s="192" t="e">
        <f t="shared" si="4268"/>
        <v>#VALUE!</v>
      </c>
      <c r="CY722" s="202" t="e">
        <f t="shared" si="4269"/>
        <v>#VALUE!</v>
      </c>
      <c r="CZ722" s="192" t="e">
        <f t="shared" ref="CZ722:DI722" si="4391">$AJ722*EF722</f>
        <v>#VALUE!</v>
      </c>
      <c r="DA722" s="192" t="e">
        <f t="shared" si="4391"/>
        <v>#VALUE!</v>
      </c>
      <c r="DB722" s="192" t="e">
        <f t="shared" si="4391"/>
        <v>#VALUE!</v>
      </c>
      <c r="DC722" s="192" t="e">
        <f t="shared" si="4391"/>
        <v>#VALUE!</v>
      </c>
      <c r="DD722" s="192" t="e">
        <f t="shared" si="4391"/>
        <v>#VALUE!</v>
      </c>
      <c r="DE722" s="192" t="e">
        <f t="shared" si="4391"/>
        <v>#VALUE!</v>
      </c>
      <c r="DF722" s="192" t="e">
        <f t="shared" si="4391"/>
        <v>#VALUE!</v>
      </c>
      <c r="DG722" s="192" t="e">
        <f t="shared" si="4391"/>
        <v>#VALUE!</v>
      </c>
      <c r="DH722" s="192" t="e">
        <f t="shared" si="4391"/>
        <v>#VALUE!</v>
      </c>
      <c r="DI722" s="192" t="e">
        <f t="shared" si="4391"/>
        <v>#VALUE!</v>
      </c>
      <c r="DJ722" s="192" t="e">
        <f t="shared" si="4271"/>
        <v>#VALUE!</v>
      </c>
      <c r="DK722" s="192" t="e">
        <f t="shared" si="4272"/>
        <v>#VALUE!</v>
      </c>
      <c r="DL722" s="192" t="e">
        <f t="shared" si="4273"/>
        <v>#VALUE!</v>
      </c>
      <c r="DM722" s="192" t="e">
        <f t="shared" si="4274"/>
        <v>#VALUE!</v>
      </c>
      <c r="DN722" s="192" t="e">
        <f t="shared" si="4275"/>
        <v>#VALUE!</v>
      </c>
      <c r="DO722" s="192" t="e">
        <f t="shared" si="4276"/>
        <v>#VALUE!</v>
      </c>
      <c r="DP722" s="192" t="e">
        <f t="shared" si="4277"/>
        <v>#VALUE!</v>
      </c>
      <c r="DQ722" s="192" t="e">
        <f t="shared" si="4278"/>
        <v>#VALUE!</v>
      </c>
      <c r="DR722" s="192" t="e">
        <f t="shared" si="4279"/>
        <v>#VALUE!</v>
      </c>
      <c r="DS722" s="192" t="e">
        <f t="shared" si="4280"/>
        <v>#VALUE!</v>
      </c>
      <c r="DT722" s="192" t="e">
        <f t="shared" si="4281"/>
        <v>#VALUE!</v>
      </c>
      <c r="DU722" s="192" t="e">
        <f t="shared" si="4282"/>
        <v>#VALUE!</v>
      </c>
      <c r="DV722" s="198" t="e">
        <f t="shared" si="4283"/>
        <v>#VALUE!</v>
      </c>
      <c r="DW722" s="198" t="e">
        <f t="shared" si="4284"/>
        <v>#DIV/0!</v>
      </c>
      <c r="DX722" s="198" t="e">
        <f t="shared" si="4285"/>
        <v>#DIV/0!</v>
      </c>
      <c r="DY722" s="198" t="e">
        <f t="shared" si="4286"/>
        <v>#VALUE!</v>
      </c>
      <c r="DZ722" s="198" t="e">
        <f t="shared" si="4287"/>
        <v>#VALUE!</v>
      </c>
      <c r="EA722" s="198" t="e">
        <f t="shared" si="4288"/>
        <v>#VALUE!</v>
      </c>
      <c r="EB722" s="198" t="e">
        <f t="shared" si="4289"/>
        <v>#VALUE!</v>
      </c>
      <c r="EC722" s="198" t="e">
        <f t="shared" si="4290"/>
        <v>#DIV/0!</v>
      </c>
      <c r="ED722" s="198" t="e">
        <f t="shared" si="4291"/>
        <v>#VALUE!</v>
      </c>
      <c r="EE722" s="198" t="e">
        <f t="shared" si="4292"/>
        <v>#VALUE!</v>
      </c>
      <c r="EF722" s="198" t="e">
        <f t="shared" ref="EF722:EO722" si="4392">DV722/SUM($DV722:$EE722)</f>
        <v>#VALUE!</v>
      </c>
      <c r="EG722" s="198" t="e">
        <f t="shared" si="4392"/>
        <v>#DIV/0!</v>
      </c>
      <c r="EH722" s="198" t="e">
        <f t="shared" si="4392"/>
        <v>#DIV/0!</v>
      </c>
      <c r="EI722" s="198" t="e">
        <f t="shared" si="4392"/>
        <v>#VALUE!</v>
      </c>
      <c r="EJ722" s="198" t="e">
        <f t="shared" si="4392"/>
        <v>#VALUE!</v>
      </c>
      <c r="EK722" s="198" t="e">
        <f t="shared" si="4392"/>
        <v>#VALUE!</v>
      </c>
      <c r="EL722" s="198" t="e">
        <f t="shared" si="4392"/>
        <v>#VALUE!</v>
      </c>
      <c r="EM722" s="198" t="e">
        <f t="shared" si="4392"/>
        <v>#DIV/0!</v>
      </c>
      <c r="EN722" s="198" t="e">
        <f t="shared" si="4392"/>
        <v>#VALUE!</v>
      </c>
      <c r="EO722" s="198" t="e">
        <f t="shared" si="4392"/>
        <v>#VALUE!</v>
      </c>
      <c r="EP722" s="511">
        <f t="shared" ref="EP722:EW722" si="4393">EP721</f>
        <v>0.08</v>
      </c>
      <c r="EQ722" s="511">
        <f t="shared" si="4393"/>
        <v>0.015</v>
      </c>
      <c r="ER722" s="511">
        <f t="shared" si="4393"/>
        <v>0.015</v>
      </c>
      <c r="ES722" s="511">
        <f t="shared" si="4393"/>
        <v>0.015</v>
      </c>
      <c r="ET722" s="511">
        <f t="shared" si="4393"/>
        <v>0.015</v>
      </c>
      <c r="EU722" s="511">
        <f t="shared" si="4393"/>
        <v>0.09</v>
      </c>
      <c r="EV722" s="511">
        <f t="shared" si="4393"/>
        <v>0.09</v>
      </c>
      <c r="EW722" s="511">
        <f t="shared" si="4393"/>
        <v>0.09</v>
      </c>
      <c r="EX722" s="420" t="str">
        <f>IF(_tag_month_day!AS718="","",_tag_month_day!AS718/100)</f>
        <v/>
      </c>
      <c r="EY722" s="420" t="str">
        <f>IF(_tag_month_day!AT718="","",_tag_month_day!AT718/100)</f>
        <v/>
      </c>
      <c r="EZ722" s="420" t="str">
        <f>IF(_tag_month_day!AU718="","",_tag_month_day!AU718/100)</f>
        <v/>
      </c>
      <c r="FA722" s="420" t="str">
        <f>IF(_tag_month_day!AV718="","",_tag_month_day!AV718/100)</f>
        <v/>
      </c>
      <c r="FB722" s="420" t="str">
        <f>IF(_tag_month_day!AW718="","",_tag_month_day!AW718/100)</f>
        <v/>
      </c>
      <c r="FC722" s="420" t="str">
        <f>IF(_tag_month_day!AX718="","",_tag_month_day!AX718/100)</f>
        <v/>
      </c>
      <c r="FD722" s="510">
        <f t="shared" si="4321"/>
        <v>0.33</v>
      </c>
      <c r="FE722" s="510">
        <f t="shared" si="4322"/>
        <v>0.19</v>
      </c>
      <c r="FF722" s="510">
        <f t="shared" si="4323"/>
        <v>0.003</v>
      </c>
      <c r="FG722" s="510">
        <f t="shared" si="4324"/>
        <v>0</v>
      </c>
      <c r="FH722" s="603">
        <f t="shared" si="4325"/>
        <v>0.0001</v>
      </c>
      <c r="FI722" s="510">
        <f t="shared" ref="FI722:FR722" si="4394">FI721</f>
        <v>0.41</v>
      </c>
      <c r="FJ722" s="510">
        <f t="shared" si="4394"/>
        <v>0.11</v>
      </c>
      <c r="FK722" s="510">
        <f t="shared" si="4394"/>
        <v>0.015</v>
      </c>
      <c r="FL722" s="510">
        <f t="shared" si="4394"/>
        <v>0</v>
      </c>
      <c r="FM722" s="603">
        <f t="shared" si="4394"/>
        <v>0.0001</v>
      </c>
      <c r="FN722" s="510" t="str">
        <f>IF(_tag_month_day!AY718="","",_tag_month_day!AY718/100)</f>
        <v/>
      </c>
      <c r="FO722" s="510" t="str">
        <f>IF(_tag_month_day!AZ718="","",_tag_month_day!AZ718/100)</f>
        <v/>
      </c>
      <c r="FP722" s="510" t="str">
        <f>IF(_tag_month_day!BA718="","",_tag_month_day!BA718/100)</f>
        <v/>
      </c>
      <c r="FQ722" s="510" t="str">
        <f>IF(_tag_month_day!BB718="","",_tag_month_day!BB718/100)</f>
        <v/>
      </c>
      <c r="FR722" s="603" t="str">
        <f>IF(_tag_month_day!BC718="","",_tag_month_day!BC718/100)</f>
        <v/>
      </c>
      <c r="FS722" s="510" t="str">
        <f>IF(_tag_month_day!BD718="","",_tag_month_day!BD718/100)</f>
        <v/>
      </c>
      <c r="FT722" s="510" t="str">
        <f>IF(_tag_month_day!BE718="","",_tag_month_day!BE718/100)</f>
        <v/>
      </c>
      <c r="FU722" s="510" t="str">
        <f>IF(_tag_month_day!BF718="","",_tag_month_day!BF718/100)</f>
        <v/>
      </c>
      <c r="FV722" s="510" t="str">
        <f>IF(_tag_month_day!BG718="","",_tag_month_day!BG718/100)</f>
        <v/>
      </c>
      <c r="FW722" s="603" t="str">
        <f>IF(_tag_month_day!BH718="","",_tag_month_day!BH718/100)</f>
        <v/>
      </c>
      <c r="FX722" s="510" t="str">
        <f>IF(_tag_month_day!BI718="","",_tag_month_day!BI718/100)</f>
        <v/>
      </c>
      <c r="FY722" s="510" t="str">
        <f>IF(_tag_month_day!BJ718="","",_tag_month_day!BJ718/100)</f>
        <v/>
      </c>
      <c r="FZ722" s="605" t="str">
        <f>IF(_tag_month_day!BK718="","",_tag_month_day!BK718/100)</f>
        <v/>
      </c>
      <c r="GA722" s="510" t="str">
        <f>IF(_tag_month_day!BL718="","",_tag_month_day!BL718/100)</f>
        <v/>
      </c>
      <c r="GB722" s="603" t="str">
        <f>IF(_tag_month_day!BM718="","",_tag_month_day!BM718/100)</f>
        <v/>
      </c>
      <c r="GC722" s="420" t="str">
        <f>IF(_tag_month_day!BN718="","",_tag_month_day!BN718/100)</f>
        <v/>
      </c>
      <c r="GD722" s="420" t="str">
        <f>IF(_tag_month_day!BO718="","",_tag_month_day!BO718/100)</f>
        <v/>
      </c>
      <c r="GE722" s="420" t="str">
        <f>IF(_tag_month_day!BP718="","",_tag_month_day!BP718/100)</f>
        <v/>
      </c>
      <c r="GF722" s="420" t="str">
        <f>IF(_tag_month_day!BQ718="","",_tag_month_day!BQ718/100)</f>
        <v/>
      </c>
      <c r="GG722" s="420" t="str">
        <f>IF(_tag_month_day!BR718="","",_tag_month_day!BR718/100)</f>
        <v/>
      </c>
      <c r="GH722" s="420" t="str">
        <f>IF(_tag_month_day!BS718="","",_tag_month_day!BS718/100)</f>
        <v/>
      </c>
      <c r="GI722" s="603" t="str">
        <f>IF(_tag_month_day!BT718="","",_tag_month_day!BT718/100)</f>
        <v/>
      </c>
      <c r="GJ722" s="612" t="str">
        <f>IF(_tag_month_day!BU718="","",_tag_month_day!BU718/100)</f>
        <v/>
      </c>
      <c r="GK722" s="620" t="str">
        <f>IF(_tag_month_day!BV718="",IF(_rlcf_month_day!A$2="","",_rlcf_month_day!A$2/100),_tag_month_day!BV718/100)</f>
        <v/>
      </c>
      <c r="GL722" s="620" t="str">
        <f>IF(_tag_month_day!BW718="",IF(_rlcf_month_day!B$2="","",_rlcf_month_day!B$2/100),_tag_month_day!BW718/100)</f>
        <v/>
      </c>
      <c r="GM722" s="621" t="str">
        <f>IF(_tag_month_day!BX718="",IF(_rlcf_month_day!C$2="","",_rlcf_month_day!C$2/100),_tag_month_day!BX718/100)</f>
        <v/>
      </c>
      <c r="GN722" s="620" t="str">
        <f>IF(_tag_month_day!BV718="",IF(_rlcf_month_day!A$2="","",_rlcf_month_day!A$2/100),_tag_month_day!BV718/100)</f>
        <v/>
      </c>
      <c r="GO722" s="620" t="str">
        <f>IF(_tag_month_day!BW718="",IF(_rlcf_month_day!B$2="","",_rlcf_month_day!B$2/100),_tag_month_day!BW718/100)</f>
        <v/>
      </c>
      <c r="GP722" s="620" t="str">
        <f>IF(_tag_month_day!CD718="",IF(_rlcf_month_day!E$2="","",_rlcf_month_day!E$2/100),_tag_month_day!CD718/100)</f>
        <v/>
      </c>
      <c r="GQ722" s="620" t="str">
        <f>IF(_tag_month_day!CE718="",IF(_rlcf_month_day!F$2="","",_rlcf_month_day!F$2/100),_tag_month_day!CE718/100)</f>
        <v/>
      </c>
      <c r="GR722" s="621" t="str">
        <f>IF(_tag_month_day!CF718="",IF(_rlcf_month_day!G$2="","",_rlcf_month_day!G$2/100),_tag_month_day!CF718/100)</f>
        <v/>
      </c>
      <c r="GS722" s="626">
        <f t="shared" ref="GS722:HH722" si="4395">GS721</f>
        <v>0.953</v>
      </c>
      <c r="GT722" s="626">
        <f t="shared" si="4395"/>
        <v>0.55</v>
      </c>
      <c r="GU722" s="626">
        <f t="shared" si="4395"/>
        <v>0.55</v>
      </c>
      <c r="GV722" s="626">
        <f t="shared" si="4395"/>
        <v>0.55</v>
      </c>
      <c r="GW722" s="626">
        <f t="shared" si="4395"/>
        <v>0.5</v>
      </c>
      <c r="GX722" s="626">
        <f t="shared" si="4395"/>
        <v>0.935</v>
      </c>
      <c r="GY722" s="626">
        <f t="shared" si="4395"/>
        <v>0.15</v>
      </c>
      <c r="GZ722" s="626">
        <f t="shared" si="4395"/>
        <v>1</v>
      </c>
      <c r="HA722" s="632">
        <f t="shared" si="4395"/>
        <v>0.047</v>
      </c>
      <c r="HB722" s="632">
        <f t="shared" si="4395"/>
        <v>0.45</v>
      </c>
      <c r="HC722" s="632">
        <f t="shared" si="4395"/>
        <v>0.45</v>
      </c>
      <c r="HD722" s="632">
        <f t="shared" si="4395"/>
        <v>0.45</v>
      </c>
      <c r="HE722" s="632">
        <f t="shared" si="4395"/>
        <v>0.5</v>
      </c>
      <c r="HF722" s="632">
        <f t="shared" si="4395"/>
        <v>0.065</v>
      </c>
      <c r="HG722" s="632">
        <f t="shared" si="4395"/>
        <v>0.85</v>
      </c>
      <c r="HH722" s="632">
        <f t="shared" si="4395"/>
        <v>0</v>
      </c>
      <c r="HI722" s="68">
        <f t="shared" si="4297"/>
        <v>0</v>
      </c>
      <c r="HJ722" s="68" t="e">
        <f t="shared" si="4328"/>
        <v>#VALUE!</v>
      </c>
      <c r="HK722" s="202">
        <f t="shared" si="4329"/>
        <v>0.85</v>
      </c>
      <c r="HL722" s="464">
        <f t="shared" si="4330"/>
        <v>550000</v>
      </c>
      <c r="HM722" s="464">
        <f t="shared" si="4331"/>
        <v>480000</v>
      </c>
      <c r="HN722" s="192" t="e">
        <f t="shared" si="4298"/>
        <v>#VALUE!</v>
      </c>
      <c r="HO722" s="192" t="e">
        <f>HN722*HK722*$HO$2/HL722*1000000</f>
        <v>#VALUE!</v>
      </c>
      <c r="HP722" s="192" t="e">
        <f>HN722*HK722*$HP$2/HM722*1000000</f>
        <v>#VALUE!</v>
      </c>
    </row>
    <row r="723" customFormat="1" spans="1:224">
      <c r="A723" s="381">
        <v>718</v>
      </c>
      <c r="B723" s="54">
        <f ca="1" t="shared" si="4332"/>
        <v>43646</v>
      </c>
      <c r="C723" s="57">
        <f t="shared" si="4333"/>
        <v>0.0416666666666667</v>
      </c>
      <c r="D723" s="68" t="str">
        <f ca="1" t="shared" si="4299"/>
        <v>中班</v>
      </c>
      <c r="E723" s="68" t="str">
        <f ca="1" t="shared" si="4300"/>
        <v>甲</v>
      </c>
      <c r="F723" s="68">
        <f ca="1">SUMPRODUCT((成本日报!$A$3:$A$95=计划!B723)*(成本日报!$B$3:$B$95=计划!$D723),成本日报!$C$3:$C$95)</f>
        <v>1</v>
      </c>
      <c r="G723" s="382">
        <f ca="1" t="shared" si="4334"/>
        <v>43646.8749999983</v>
      </c>
      <c r="H723" s="382">
        <f ca="1" t="shared" si="4301"/>
        <v>43646.8819444427</v>
      </c>
      <c r="I723" s="382">
        <f ca="1" t="shared" si="4302"/>
        <v>43646.8874999983</v>
      </c>
      <c r="J723" s="382">
        <f ca="1" t="shared" si="4303"/>
        <v>43646.9166666649</v>
      </c>
      <c r="K723" s="382">
        <f ca="1" t="shared" si="4304"/>
        <v>43646.9791666649</v>
      </c>
      <c r="L723" s="382">
        <f ca="1" t="shared" si="4305"/>
        <v>43646.9999999983</v>
      </c>
      <c r="M723" s="398" t="str">
        <f>IF(_tag_month_day!A719="","",_tag_month_day!A719)</f>
        <v/>
      </c>
      <c r="N723" s="398" t="str">
        <f>IF(_tag_month_day!B719="","",_tag_month_day!B719)</f>
        <v/>
      </c>
      <c r="O723" s="399" t="e">
        <f t="shared" si="4306"/>
        <v>#VALUE!</v>
      </c>
      <c r="P723" s="398" t="str">
        <f>IF(_tag_month_day!C719="","",_tag_month_day!C719)</f>
        <v/>
      </c>
      <c r="Q723" s="398" t="str">
        <f>IF(_tag_month_day!D719="","",_tag_month_day!D719)</f>
        <v/>
      </c>
      <c r="R723" s="416">
        <f>IF(_tag_month_day!CB719="",R722,_tag_month_day!CB719/100)</f>
        <v>0.07</v>
      </c>
      <c r="S723" s="417" t="str">
        <f>IF(_tag_month_day!E719="","",_tag_month_day!E719)</f>
        <v/>
      </c>
      <c r="T723" s="417" t="str">
        <f>IF(_tag_month_day!F719="","",_tag_month_day!F719)</f>
        <v/>
      </c>
      <c r="U723" s="418" t="e">
        <f t="shared" si="4260"/>
        <v>#VALUE!</v>
      </c>
      <c r="V723" s="53" t="e">
        <f t="shared" si="4261"/>
        <v>#VALUE!</v>
      </c>
      <c r="W723" s="419" t="str">
        <f>IF(_jhy_month_day!A719="","",_jhy_month_day!A719)</f>
        <v/>
      </c>
      <c r="X723" s="420" t="str">
        <f>IF(_jhy_month_day!B719="","",_jhy_month_day!B719/100)</f>
        <v/>
      </c>
      <c r="Y723" s="420" t="str">
        <f>IF(_jhy_month_day!C719="","",_jhy_month_day!C719/100)</f>
        <v/>
      </c>
      <c r="Z723" s="439">
        <f t="shared" si="4350"/>
        <v>180</v>
      </c>
      <c r="AA723" s="440" t="str">
        <f>IF(_tag_month_day!G719="","",_tag_month_day!G719/100)</f>
        <v/>
      </c>
      <c r="AB723" s="440" t="str">
        <f>IF(_tag_month_day!H719="","",_tag_month_day!H719/100)</f>
        <v/>
      </c>
      <c r="AC723" s="193">
        <f t="shared" si="4307"/>
        <v>1.59963432013121</v>
      </c>
      <c r="AD723" s="441" t="str">
        <f t="shared" si="4308"/>
        <v/>
      </c>
      <c r="AE723" s="442" t="str">
        <f t="shared" si="4309"/>
        <v/>
      </c>
      <c r="AF723" s="443">
        <v>1</v>
      </c>
      <c r="AG723" s="68" t="str">
        <f>IF(_duihao_month_day!A719="","",_duihao_month_day!A719)</f>
        <v/>
      </c>
      <c r="AH723" s="463">
        <f>IF(_gyk_month_day!B719="",AH722,_gyk_month_day!B719)</f>
        <v>820</v>
      </c>
      <c r="AI723" s="464"/>
      <c r="AJ723" s="68" t="str">
        <f>IF(_tag_month_day!I719="","",_tag_month_day!I719)</f>
        <v/>
      </c>
      <c r="AK723" s="465" t="str">
        <f>IF(_tzyy_month_day!A719="","",_tzyy_month_day!A719)</f>
        <v/>
      </c>
      <c r="AL723" s="465" t="str">
        <f>IF(_tzyy_month_day!B719="","",_tzyy_month_day!B719)</f>
        <v/>
      </c>
      <c r="AM723" s="465" t="str">
        <f>IF(_tzyy_month_day!C719="","",_tzyy_month_day!C719)</f>
        <v/>
      </c>
      <c r="AN723" s="466" t="str">
        <f>IF(_tag_month_day!CG719="","",_tag_month_day!CG719)</f>
        <v/>
      </c>
      <c r="AO723" s="466" t="str">
        <f>IF(_tag_month_day!CH719="","",_tag_month_day!CH719)</f>
        <v/>
      </c>
      <c r="AP723" s="486" t="e">
        <f t="shared" si="4310"/>
        <v>#VALUE!</v>
      </c>
      <c r="AQ723" s="487" t="str">
        <f>IF(_tag_month_day!J719="","",_tag_month_day!J719/100)</f>
        <v/>
      </c>
      <c r="AR723" s="488">
        <f t="shared" si="4311"/>
        <v>1.3</v>
      </c>
      <c r="AS723" s="489" t="e">
        <f t="shared" si="4262"/>
        <v>#VALUE!</v>
      </c>
      <c r="AT723" s="489">
        <f t="shared" si="4312"/>
        <v>0</v>
      </c>
      <c r="AU723" s="490" t="str">
        <f>IF(_tag_month_day!K719="","",_tag_month_day!K719)</f>
        <v/>
      </c>
      <c r="AV723" s="491" t="str">
        <f>IF(_tag_month_day!L719="","",_tag_month_day!L719/100)</f>
        <v/>
      </c>
      <c r="AW723" s="420">
        <f t="shared" si="4234"/>
        <v>0</v>
      </c>
      <c r="AX723" s="420">
        <f t="shared" si="4313"/>
        <v>0</v>
      </c>
      <c r="AY723" s="420" t="str">
        <f>IF(_tag_month_day!M719="","",_tag_month_day!M719/100)</f>
        <v/>
      </c>
      <c r="AZ723" s="420" t="str">
        <f>IF(_tag_month_day!N719="","",_tag_month_day!N719/100)</f>
        <v/>
      </c>
      <c r="BA723" s="420" t="str">
        <f>IF(_tag_month_day!O719="","",_tag_month_day!O719/100)</f>
        <v/>
      </c>
      <c r="BB723" s="496" t="str">
        <f>IF(_tag_month_day!P719="","",_tag_month_day!P719/100)</f>
        <v/>
      </c>
      <c r="BC723" s="496">
        <f t="shared" si="4314"/>
        <v>0</v>
      </c>
      <c r="BD723" s="496" t="str">
        <f>IF(_tag_month_day!Q719="","",_tag_month_day!Q719/100)</f>
        <v/>
      </c>
      <c r="BE723" s="510" t="str">
        <f>IF(_tag_month_day!R719="","",_tag_month_day!R719/100)</f>
        <v/>
      </c>
      <c r="BF723" s="413" t="str">
        <f>IF(_tag_month_day!CC719="","",_tag_month_day!CC719/100)</f>
        <v/>
      </c>
      <c r="BG723" s="511" t="e">
        <f t="shared" si="4263"/>
        <v>#VALUE!</v>
      </c>
      <c r="BH723" s="198">
        <f t="shared" si="4264"/>
        <v>0</v>
      </c>
      <c r="BI723" s="512" t="e">
        <f>IF(CX723=0,BI722,(DK723*查询!$R$5+DL723*查询!$Q$5+DM723*查询!$N$5+DN723*查询!$O$5+DO723*查询!$P$5)*AF723/CX723)</f>
        <v>#VALUE!</v>
      </c>
      <c r="BJ723" s="512" t="e">
        <f>IF(CX723=0,BJ722,(DP723*查询!$S$5+DQ723*查询!$T$5+DR723*查询!$U$5)*AF723/CX723)</f>
        <v>#VALUE!</v>
      </c>
      <c r="BK723" s="512">
        <f t="shared" si="4315"/>
        <v>1</v>
      </c>
      <c r="BL723" s="513" t="str">
        <f>IF(_cfyc_month_day!A719="","",_cfyc_month_day!A719)</f>
        <v/>
      </c>
      <c r="BM723" s="513" t="str">
        <f>IF(_cfyc_month_day!B719="","",_cfyc_month_day!B719)</f>
        <v/>
      </c>
      <c r="BN723" s="513" t="str">
        <f>IF(_cfyc_month_day!C719="","",_cfyc_month_day!C719)</f>
        <v/>
      </c>
      <c r="BO723" s="522" t="str">
        <f>IF(_cfyc_month_day!D719="","",_cfyc_month_day!D719)</f>
        <v/>
      </c>
      <c r="BP723" s="522" t="str">
        <f>IF(_cfyc_month_day!E719="","",_cfyc_month_day!E719)</f>
        <v/>
      </c>
      <c r="BQ723" s="522" t="str">
        <f>IF(_cfyc_month_day!F719="","",_cfyc_month_day!F719)</f>
        <v/>
      </c>
      <c r="BR723" s="513" t="str">
        <f>IF(_tag_month_day!T719="","",_tag_month_day!T719)</f>
        <v/>
      </c>
      <c r="BS723" s="513" t="str">
        <f>IF(_tag_month_day!U719="","",_tag_month_day!U719)</f>
        <v/>
      </c>
      <c r="BT723" s="523" t="str">
        <f t="shared" si="4316"/>
        <v/>
      </c>
      <c r="BU723" s="223" t="str">
        <f>IF(_tag_month_day!V719="","",_tag_month_day!V719)</f>
        <v/>
      </c>
      <c r="BV723" s="206" t="str">
        <f>IF(_tag_month_day!W719="","",_tag_month_day!W719)</f>
        <v/>
      </c>
      <c r="BW723" s="540" t="str">
        <f>IF(_tag_month_day!X719="","",_tag_month_day!X719)</f>
        <v/>
      </c>
      <c r="BX723" s="540" t="str">
        <f>IF(_tag_month_day!Y719="","",_tag_month_day!Y719)</f>
        <v/>
      </c>
      <c r="BY723" s="541">
        <f ca="1" t="shared" si="4317"/>
        <v>43646.9999999983</v>
      </c>
      <c r="BZ723" s="542"/>
      <c r="CA723" s="562" t="str">
        <f>IF(_jhy2_month_day!A719="","",_jhy2_month_day!A719)</f>
        <v/>
      </c>
      <c r="CB723" s="464" t="str">
        <f>IF(_jhy2_month_day!B719="","",_jhy2_month_day!B719)</f>
        <v/>
      </c>
      <c r="CC723" s="464" t="str">
        <f>IF(_jhy2_month_day!C719="","",_jhy2_month_day!C719)</f>
        <v/>
      </c>
      <c r="CD723" s="464" t="str">
        <f>IF(_jhy2_month_day!D719="","",_jhy2_month_day!D719)</f>
        <v/>
      </c>
      <c r="CE723" s="464" t="str">
        <f>IF(_jhy2_month_day!E719="","",_jhy2_month_day!E719)</f>
        <v/>
      </c>
      <c r="CF723" s="464" t="str">
        <f>IF(_jhy2_month_day!F719="","",_jhy2_month_day!F719)</f>
        <v/>
      </c>
      <c r="CG723" s="464" t="str">
        <f>IF(_jhy2_month_day!G719="","",_jhy2_month_day!G719)</f>
        <v/>
      </c>
      <c r="CH723" s="464" t="str">
        <f>IF(_jhy2_month_day!H719="","",_jhy2_month_day!H719)</f>
        <v/>
      </c>
      <c r="CI723" s="464" t="str">
        <f>IF(_jhy2_month_day!I719="","",_jhy2_month_day!I719)</f>
        <v/>
      </c>
      <c r="CJ723" s="464" t="str">
        <f>IF(_jhy2_month_day!J719="","",_jhy2_month_day!J719)</f>
        <v/>
      </c>
      <c r="CK723" s="464" t="str">
        <f>IF(_jhy2_month_day!K719="","",_jhy2_month_day!K719)</f>
        <v/>
      </c>
      <c r="CL723" s="562" t="str">
        <f>IF(_jhy2_month_day!L719="","",_jhy2_month_day!L719)</f>
        <v/>
      </c>
      <c r="CM723" s="562" t="str">
        <f>IF(_jhy2_month_day!M719="","",_jhy2_month_day!M719)</f>
        <v/>
      </c>
      <c r="CN723" s="562" t="str">
        <f>IF(_jhy2_month_day!N719="","",_jhy2_month_day!N719)</f>
        <v/>
      </c>
      <c r="CO723" s="562" t="str">
        <f>IF(_jhy2_month_day!O719="","",_jhy2_month_day!O719)</f>
        <v/>
      </c>
      <c r="CP723" s="562" t="str">
        <f>IF(_jhy2_month_day!P719="","",_jhy2_month_day!P719)</f>
        <v/>
      </c>
      <c r="CQ723" s="562" t="str">
        <f>IF(_jhy2_month_day!Q719="","",_jhy2_month_day!Q719)</f>
        <v/>
      </c>
      <c r="CR723" s="563" t="str">
        <f>IF(_jhy2_month_day!R719="","",_jhy2_month_day!R719)</f>
        <v/>
      </c>
      <c r="CS723" s="576" t="str">
        <f>IF(_jhy2_month_day!S719="","",_jhy2_month_day!S719)</f>
        <v/>
      </c>
      <c r="CT723" s="562" t="str">
        <f>IF(_jhy2_month_day!T719="","",_jhy2_month_day!T719)</f>
        <v/>
      </c>
      <c r="CU723" s="577" t="e">
        <f t="shared" si="4265"/>
        <v>#VALUE!</v>
      </c>
      <c r="CV723" s="198" t="e">
        <f t="shared" si="4266"/>
        <v>#VALUE!</v>
      </c>
      <c r="CW723" s="192" t="e">
        <f t="shared" si="4267"/>
        <v>#VALUE!</v>
      </c>
      <c r="CX723" s="192" t="e">
        <f t="shared" si="4268"/>
        <v>#VALUE!</v>
      </c>
      <c r="CY723" s="202" t="e">
        <f t="shared" si="4269"/>
        <v>#VALUE!</v>
      </c>
      <c r="CZ723" s="192" t="e">
        <f t="shared" ref="CZ723:DI723" si="4396">$AJ723*EF723</f>
        <v>#VALUE!</v>
      </c>
      <c r="DA723" s="192" t="e">
        <f t="shared" si="4396"/>
        <v>#VALUE!</v>
      </c>
      <c r="DB723" s="192" t="e">
        <f t="shared" si="4396"/>
        <v>#VALUE!</v>
      </c>
      <c r="DC723" s="192" t="e">
        <f t="shared" si="4396"/>
        <v>#VALUE!</v>
      </c>
      <c r="DD723" s="192" t="e">
        <f t="shared" si="4396"/>
        <v>#VALUE!</v>
      </c>
      <c r="DE723" s="192" t="e">
        <f t="shared" si="4396"/>
        <v>#VALUE!</v>
      </c>
      <c r="DF723" s="192" t="e">
        <f t="shared" si="4396"/>
        <v>#VALUE!</v>
      </c>
      <c r="DG723" s="192" t="e">
        <f t="shared" si="4396"/>
        <v>#VALUE!</v>
      </c>
      <c r="DH723" s="192" t="e">
        <f t="shared" si="4396"/>
        <v>#VALUE!</v>
      </c>
      <c r="DI723" s="192" t="e">
        <f t="shared" si="4396"/>
        <v>#VALUE!</v>
      </c>
      <c r="DJ723" s="192" t="e">
        <f t="shared" si="4271"/>
        <v>#VALUE!</v>
      </c>
      <c r="DK723" s="192" t="e">
        <f t="shared" si="4272"/>
        <v>#VALUE!</v>
      </c>
      <c r="DL723" s="192" t="e">
        <f t="shared" si="4273"/>
        <v>#VALUE!</v>
      </c>
      <c r="DM723" s="192" t="e">
        <f t="shared" si="4274"/>
        <v>#VALUE!</v>
      </c>
      <c r="DN723" s="192" t="e">
        <f t="shared" si="4275"/>
        <v>#VALUE!</v>
      </c>
      <c r="DO723" s="192" t="e">
        <f t="shared" si="4276"/>
        <v>#VALUE!</v>
      </c>
      <c r="DP723" s="192" t="e">
        <f t="shared" si="4277"/>
        <v>#VALUE!</v>
      </c>
      <c r="DQ723" s="192" t="e">
        <f t="shared" si="4278"/>
        <v>#VALUE!</v>
      </c>
      <c r="DR723" s="192" t="e">
        <f t="shared" si="4279"/>
        <v>#VALUE!</v>
      </c>
      <c r="DS723" s="192" t="e">
        <f t="shared" si="4280"/>
        <v>#VALUE!</v>
      </c>
      <c r="DT723" s="192" t="e">
        <f t="shared" si="4281"/>
        <v>#VALUE!</v>
      </c>
      <c r="DU723" s="192" t="e">
        <f t="shared" si="4282"/>
        <v>#VALUE!</v>
      </c>
      <c r="DV723" s="198" t="e">
        <f t="shared" si="4283"/>
        <v>#VALUE!</v>
      </c>
      <c r="DW723" s="198" t="e">
        <f t="shared" si="4284"/>
        <v>#DIV/0!</v>
      </c>
      <c r="DX723" s="198" t="e">
        <f t="shared" si="4285"/>
        <v>#DIV/0!</v>
      </c>
      <c r="DY723" s="198" t="e">
        <f t="shared" si="4286"/>
        <v>#VALUE!</v>
      </c>
      <c r="DZ723" s="198" t="e">
        <f t="shared" si="4287"/>
        <v>#VALUE!</v>
      </c>
      <c r="EA723" s="198" t="e">
        <f t="shared" si="4288"/>
        <v>#VALUE!</v>
      </c>
      <c r="EB723" s="198" t="e">
        <f t="shared" si="4289"/>
        <v>#VALUE!</v>
      </c>
      <c r="EC723" s="198" t="e">
        <f t="shared" si="4290"/>
        <v>#DIV/0!</v>
      </c>
      <c r="ED723" s="198" t="e">
        <f t="shared" si="4291"/>
        <v>#VALUE!</v>
      </c>
      <c r="EE723" s="198" t="e">
        <f t="shared" si="4292"/>
        <v>#VALUE!</v>
      </c>
      <c r="EF723" s="198" t="e">
        <f t="shared" ref="EF723:EO723" si="4397">DV723/SUM($DV723:$EE723)</f>
        <v>#VALUE!</v>
      </c>
      <c r="EG723" s="198" t="e">
        <f t="shared" si="4397"/>
        <v>#DIV/0!</v>
      </c>
      <c r="EH723" s="198" t="e">
        <f t="shared" si="4397"/>
        <v>#DIV/0!</v>
      </c>
      <c r="EI723" s="198" t="e">
        <f t="shared" si="4397"/>
        <v>#VALUE!</v>
      </c>
      <c r="EJ723" s="198" t="e">
        <f t="shared" si="4397"/>
        <v>#VALUE!</v>
      </c>
      <c r="EK723" s="198" t="e">
        <f t="shared" si="4397"/>
        <v>#VALUE!</v>
      </c>
      <c r="EL723" s="198" t="e">
        <f t="shared" si="4397"/>
        <v>#VALUE!</v>
      </c>
      <c r="EM723" s="198" t="e">
        <f t="shared" si="4397"/>
        <v>#DIV/0!</v>
      </c>
      <c r="EN723" s="198" t="e">
        <f t="shared" si="4397"/>
        <v>#VALUE!</v>
      </c>
      <c r="EO723" s="198" t="e">
        <f t="shared" si="4397"/>
        <v>#VALUE!</v>
      </c>
      <c r="EP723" s="511">
        <f t="shared" ref="EP723:EW723" si="4398">EP722</f>
        <v>0.08</v>
      </c>
      <c r="EQ723" s="511">
        <f t="shared" si="4398"/>
        <v>0.015</v>
      </c>
      <c r="ER723" s="511">
        <f t="shared" si="4398"/>
        <v>0.015</v>
      </c>
      <c r="ES723" s="511">
        <f t="shared" si="4398"/>
        <v>0.015</v>
      </c>
      <c r="ET723" s="511">
        <f t="shared" si="4398"/>
        <v>0.015</v>
      </c>
      <c r="EU723" s="511">
        <f t="shared" si="4398"/>
        <v>0.09</v>
      </c>
      <c r="EV723" s="511">
        <f t="shared" si="4398"/>
        <v>0.09</v>
      </c>
      <c r="EW723" s="511">
        <f t="shared" si="4398"/>
        <v>0.09</v>
      </c>
      <c r="EX723" s="420" t="str">
        <f>IF(_tag_month_day!AS719="","",_tag_month_day!AS719/100)</f>
        <v/>
      </c>
      <c r="EY723" s="420" t="str">
        <f>IF(_tag_month_day!AT719="","",_tag_month_day!AT719/100)</f>
        <v/>
      </c>
      <c r="EZ723" s="420" t="str">
        <f>IF(_tag_month_day!AU719="","",_tag_month_day!AU719/100)</f>
        <v/>
      </c>
      <c r="FA723" s="420" t="str">
        <f>IF(_tag_month_day!AV719="","",_tag_month_day!AV719/100)</f>
        <v/>
      </c>
      <c r="FB723" s="420" t="str">
        <f>IF(_tag_month_day!AW719="","",_tag_month_day!AW719/100)</f>
        <v/>
      </c>
      <c r="FC723" s="420" t="str">
        <f>IF(_tag_month_day!AX719="","",_tag_month_day!AX719/100)</f>
        <v/>
      </c>
      <c r="FD723" s="510">
        <f t="shared" si="4321"/>
        <v>0.33</v>
      </c>
      <c r="FE723" s="510">
        <f t="shared" si="4322"/>
        <v>0.19</v>
      </c>
      <c r="FF723" s="510">
        <f t="shared" si="4323"/>
        <v>0.003</v>
      </c>
      <c r="FG723" s="510">
        <f t="shared" si="4324"/>
        <v>0</v>
      </c>
      <c r="FH723" s="603">
        <f t="shared" si="4325"/>
        <v>0.0001</v>
      </c>
      <c r="FI723" s="510">
        <f t="shared" ref="FI723:FR723" si="4399">FI722</f>
        <v>0.41</v>
      </c>
      <c r="FJ723" s="510">
        <f t="shared" si="4399"/>
        <v>0.11</v>
      </c>
      <c r="FK723" s="510">
        <f t="shared" si="4399"/>
        <v>0.015</v>
      </c>
      <c r="FL723" s="510">
        <f t="shared" si="4399"/>
        <v>0</v>
      </c>
      <c r="FM723" s="603">
        <f t="shared" si="4399"/>
        <v>0.0001</v>
      </c>
      <c r="FN723" s="510" t="str">
        <f>IF(_tag_month_day!AY719="","",_tag_month_day!AY719/100)</f>
        <v/>
      </c>
      <c r="FO723" s="510" t="str">
        <f>IF(_tag_month_day!AZ719="","",_tag_month_day!AZ719/100)</f>
        <v/>
      </c>
      <c r="FP723" s="510" t="str">
        <f>IF(_tag_month_day!BA719="","",_tag_month_day!BA719/100)</f>
        <v/>
      </c>
      <c r="FQ723" s="510" t="str">
        <f>IF(_tag_month_day!BB719="","",_tag_month_day!BB719/100)</f>
        <v/>
      </c>
      <c r="FR723" s="603" t="str">
        <f>IF(_tag_month_day!BC719="","",_tag_month_day!BC719/100)</f>
        <v/>
      </c>
      <c r="FS723" s="510" t="str">
        <f>IF(_tag_month_day!BD719="","",_tag_month_day!BD719/100)</f>
        <v/>
      </c>
      <c r="FT723" s="510" t="str">
        <f>IF(_tag_month_day!BE719="","",_tag_month_day!BE719/100)</f>
        <v/>
      </c>
      <c r="FU723" s="510" t="str">
        <f>IF(_tag_month_day!BF719="","",_tag_month_day!BF719/100)</f>
        <v/>
      </c>
      <c r="FV723" s="510" t="str">
        <f>IF(_tag_month_day!BG719="","",_tag_month_day!BG719/100)</f>
        <v/>
      </c>
      <c r="FW723" s="603" t="str">
        <f>IF(_tag_month_day!BH719="","",_tag_month_day!BH719/100)</f>
        <v/>
      </c>
      <c r="FX723" s="510" t="str">
        <f>IF(_tag_month_day!BI719="","",_tag_month_day!BI719/100)</f>
        <v/>
      </c>
      <c r="FY723" s="510" t="str">
        <f>IF(_tag_month_day!BJ719="","",_tag_month_day!BJ719/100)</f>
        <v/>
      </c>
      <c r="FZ723" s="605" t="str">
        <f>IF(_tag_month_day!BK719="","",_tag_month_day!BK719/100)</f>
        <v/>
      </c>
      <c r="GA723" s="510" t="str">
        <f>IF(_tag_month_day!BL719="","",_tag_month_day!BL719/100)</f>
        <v/>
      </c>
      <c r="GB723" s="603" t="str">
        <f>IF(_tag_month_day!BM719="","",_tag_month_day!BM719/100)</f>
        <v/>
      </c>
      <c r="GC723" s="420" t="str">
        <f>IF(_tag_month_day!BN719="","",_tag_month_day!BN719/100)</f>
        <v/>
      </c>
      <c r="GD723" s="420" t="str">
        <f>IF(_tag_month_day!BO719="","",_tag_month_day!BO719/100)</f>
        <v/>
      </c>
      <c r="GE723" s="420" t="str">
        <f>IF(_tag_month_day!BP719="","",_tag_month_day!BP719/100)</f>
        <v/>
      </c>
      <c r="GF723" s="420" t="str">
        <f>IF(_tag_month_day!BQ719="","",_tag_month_day!BQ719/100)</f>
        <v/>
      </c>
      <c r="GG723" s="420" t="str">
        <f>IF(_tag_month_day!BR719="","",_tag_month_day!BR719/100)</f>
        <v/>
      </c>
      <c r="GH723" s="420" t="str">
        <f>IF(_tag_month_day!BS719="","",_tag_month_day!BS719/100)</f>
        <v/>
      </c>
      <c r="GI723" s="603" t="str">
        <f>IF(_tag_month_day!BT719="","",_tag_month_day!BT719/100)</f>
        <v/>
      </c>
      <c r="GJ723" s="612" t="str">
        <f>IF(_tag_month_day!BU719="","",_tag_month_day!BU719/100)</f>
        <v/>
      </c>
      <c r="GK723" s="620" t="str">
        <f>IF(_tag_month_day!BV719="",IF(_rlcf_month_day!A$2="","",_rlcf_month_day!A$2/100),_tag_month_day!BV719/100)</f>
        <v/>
      </c>
      <c r="GL723" s="620" t="str">
        <f>IF(_tag_month_day!BW719="",IF(_rlcf_month_day!B$2="","",_rlcf_month_day!B$2/100),_tag_month_day!BW719/100)</f>
        <v/>
      </c>
      <c r="GM723" s="621" t="str">
        <f>IF(_tag_month_day!BX719="",IF(_rlcf_month_day!C$2="","",_rlcf_month_day!C$2/100),_tag_month_day!BX719/100)</f>
        <v/>
      </c>
      <c r="GN723" s="620" t="str">
        <f>IF(_tag_month_day!BV719="",IF(_rlcf_month_day!A$2="","",_rlcf_month_day!A$2/100),_tag_month_day!BV719/100)</f>
        <v/>
      </c>
      <c r="GO723" s="620" t="str">
        <f>IF(_tag_month_day!BW719="",IF(_rlcf_month_day!B$2="","",_rlcf_month_day!B$2/100),_tag_month_day!BW719/100)</f>
        <v/>
      </c>
      <c r="GP723" s="620" t="str">
        <f>IF(_tag_month_day!CD719="",IF(_rlcf_month_day!E$2="","",_rlcf_month_day!E$2/100),_tag_month_day!CD719/100)</f>
        <v/>
      </c>
      <c r="GQ723" s="620" t="str">
        <f>IF(_tag_month_day!CE719="",IF(_rlcf_month_day!F$2="","",_rlcf_month_day!F$2/100),_tag_month_day!CE719/100)</f>
        <v/>
      </c>
      <c r="GR723" s="621" t="str">
        <f>IF(_tag_month_day!CF719="",IF(_rlcf_month_day!G$2="","",_rlcf_month_day!G$2/100),_tag_month_day!CF719/100)</f>
        <v/>
      </c>
      <c r="GS723" s="626">
        <f t="shared" ref="GS723:HH723" si="4400">GS722</f>
        <v>0.953</v>
      </c>
      <c r="GT723" s="626">
        <f t="shared" si="4400"/>
        <v>0.55</v>
      </c>
      <c r="GU723" s="626">
        <f t="shared" si="4400"/>
        <v>0.55</v>
      </c>
      <c r="GV723" s="626">
        <f t="shared" si="4400"/>
        <v>0.55</v>
      </c>
      <c r="GW723" s="626">
        <f t="shared" si="4400"/>
        <v>0.5</v>
      </c>
      <c r="GX723" s="626">
        <f t="shared" si="4400"/>
        <v>0.935</v>
      </c>
      <c r="GY723" s="626">
        <f t="shared" si="4400"/>
        <v>0.15</v>
      </c>
      <c r="GZ723" s="626">
        <f t="shared" si="4400"/>
        <v>1</v>
      </c>
      <c r="HA723" s="632">
        <f t="shared" si="4400"/>
        <v>0.047</v>
      </c>
      <c r="HB723" s="632">
        <f t="shared" si="4400"/>
        <v>0.45</v>
      </c>
      <c r="HC723" s="632">
        <f t="shared" si="4400"/>
        <v>0.45</v>
      </c>
      <c r="HD723" s="632">
        <f t="shared" si="4400"/>
        <v>0.45</v>
      </c>
      <c r="HE723" s="632">
        <f t="shared" si="4400"/>
        <v>0.5</v>
      </c>
      <c r="HF723" s="632">
        <f t="shared" si="4400"/>
        <v>0.065</v>
      </c>
      <c r="HG723" s="632">
        <f t="shared" si="4400"/>
        <v>0.85</v>
      </c>
      <c r="HH723" s="632">
        <f t="shared" si="4400"/>
        <v>0</v>
      </c>
      <c r="HI723" s="68">
        <f t="shared" si="4297"/>
        <v>0</v>
      </c>
      <c r="HJ723" s="68" t="e">
        <f t="shared" si="4328"/>
        <v>#VALUE!</v>
      </c>
      <c r="HK723" s="202">
        <f t="shared" si="4329"/>
        <v>0.85</v>
      </c>
      <c r="HL723" s="464">
        <f t="shared" si="4330"/>
        <v>550000</v>
      </c>
      <c r="HM723" s="464">
        <f t="shared" si="4331"/>
        <v>480000</v>
      </c>
      <c r="HN723" s="192" t="e">
        <f t="shared" si="4298"/>
        <v>#VALUE!</v>
      </c>
      <c r="HO723" s="192" t="e">
        <f>HN723*HK723*$HO$2/HL723*1000000</f>
        <v>#VALUE!</v>
      </c>
      <c r="HP723" s="192" t="e">
        <f>HN723*HK723*$HP$2/HM723*1000000</f>
        <v>#VALUE!</v>
      </c>
    </row>
    <row r="724" customFormat="1" spans="1:224">
      <c r="A724" s="381">
        <v>719</v>
      </c>
      <c r="B724" s="54">
        <f ca="1" t="shared" si="4332"/>
        <v>43646</v>
      </c>
      <c r="C724" s="57">
        <f t="shared" si="4333"/>
        <v>0.0416666666666667</v>
      </c>
      <c r="D724" s="68" t="str">
        <f ca="1" t="shared" si="4299"/>
        <v>中班</v>
      </c>
      <c r="E724" s="68" t="str">
        <f ca="1" t="shared" si="4300"/>
        <v>甲</v>
      </c>
      <c r="F724" s="68">
        <f ca="1">SUMPRODUCT((成本日报!$A$3:$A$95=计划!B724)*(成本日报!$B$3:$B$95=计划!$D724),成本日报!$C$3:$C$95)</f>
        <v>1</v>
      </c>
      <c r="G724" s="382">
        <f ca="1" t="shared" si="4334"/>
        <v>43646.9166666649</v>
      </c>
      <c r="H724" s="382">
        <f ca="1" t="shared" si="4301"/>
        <v>43646.9236111094</v>
      </c>
      <c r="I724" s="382">
        <f ca="1" t="shared" si="4302"/>
        <v>43646.9291666649</v>
      </c>
      <c r="J724" s="382">
        <f ca="1" t="shared" si="4303"/>
        <v>43646.9583333316</v>
      </c>
      <c r="K724" s="382">
        <f ca="1" t="shared" si="4304"/>
        <v>43647.0208333316</v>
      </c>
      <c r="L724" s="382">
        <f ca="1" t="shared" si="4305"/>
        <v>43647.0416666649</v>
      </c>
      <c r="M724" s="398" t="str">
        <f>IF(_tag_month_day!A720="","",_tag_month_day!A720)</f>
        <v/>
      </c>
      <c r="N724" s="398" t="str">
        <f>IF(_tag_month_day!B720="","",_tag_month_day!B720)</f>
        <v/>
      </c>
      <c r="O724" s="399" t="e">
        <f t="shared" si="4306"/>
        <v>#VALUE!</v>
      </c>
      <c r="P724" s="398" t="str">
        <f>IF(_tag_month_day!C720="","",_tag_month_day!C720)</f>
        <v/>
      </c>
      <c r="Q724" s="398" t="str">
        <f>IF(_tag_month_day!D720="","",_tag_month_day!D720)</f>
        <v/>
      </c>
      <c r="R724" s="416">
        <f>IF(_tag_month_day!CB720="",R723,_tag_month_day!CB720/100)</f>
        <v>0.07</v>
      </c>
      <c r="S724" s="417" t="str">
        <f>IF(_tag_month_day!E720="","",_tag_month_day!E720)</f>
        <v/>
      </c>
      <c r="T724" s="417" t="str">
        <f>IF(_tag_month_day!F720="","",_tag_month_day!F720)</f>
        <v/>
      </c>
      <c r="U724" s="418" t="e">
        <f t="shared" si="4260"/>
        <v>#VALUE!</v>
      </c>
      <c r="V724" s="53" t="e">
        <f t="shared" si="4261"/>
        <v>#VALUE!</v>
      </c>
      <c r="W724" s="419" t="str">
        <f>IF(_jhy_month_day!A720="","",_jhy_month_day!A720)</f>
        <v/>
      </c>
      <c r="X724" s="420" t="str">
        <f>IF(_jhy_month_day!B720="","",_jhy_month_day!B720/100)</f>
        <v/>
      </c>
      <c r="Y724" s="420" t="str">
        <f>IF(_jhy_month_day!C720="","",_jhy_month_day!C720/100)</f>
        <v/>
      </c>
      <c r="Z724" s="439">
        <f t="shared" si="4350"/>
        <v>180</v>
      </c>
      <c r="AA724" s="440" t="str">
        <f>IF(_tag_month_day!G720="","",_tag_month_day!G720/100)</f>
        <v/>
      </c>
      <c r="AB724" s="440" t="str">
        <f>IF(_tag_month_day!H720="","",_tag_month_day!H720/100)</f>
        <v/>
      </c>
      <c r="AC724" s="193">
        <f t="shared" si="4307"/>
        <v>1.59963432013121</v>
      </c>
      <c r="AD724" s="441" t="str">
        <f t="shared" si="4308"/>
        <v/>
      </c>
      <c r="AE724" s="442" t="str">
        <f t="shared" si="4309"/>
        <v/>
      </c>
      <c r="AF724" s="443">
        <v>1</v>
      </c>
      <c r="AG724" s="68" t="str">
        <f>IF(_duihao_month_day!A720="","",_duihao_month_day!A720)</f>
        <v/>
      </c>
      <c r="AH724" s="463">
        <f>IF(_gyk_month_day!B720="",AH723,_gyk_month_day!B720)</f>
        <v>820</v>
      </c>
      <c r="AI724" s="464"/>
      <c r="AJ724" s="68" t="str">
        <f>IF(_tag_month_day!I720="","",_tag_month_day!I720)</f>
        <v/>
      </c>
      <c r="AK724" s="465" t="str">
        <f>IF(_tzyy_month_day!A720="","",_tzyy_month_day!A720)</f>
        <v/>
      </c>
      <c r="AL724" s="465" t="str">
        <f>IF(_tzyy_month_day!B720="","",_tzyy_month_day!B720)</f>
        <v/>
      </c>
      <c r="AM724" s="465" t="str">
        <f>IF(_tzyy_month_day!C720="","",_tzyy_month_day!C720)</f>
        <v/>
      </c>
      <c r="AN724" s="466" t="str">
        <f>IF(_tag_month_day!CG720="","",_tag_month_day!CG720)</f>
        <v/>
      </c>
      <c r="AO724" s="466" t="str">
        <f>IF(_tag_month_day!CH720="","",_tag_month_day!CH720)</f>
        <v/>
      </c>
      <c r="AP724" s="486" t="e">
        <f t="shared" si="4310"/>
        <v>#VALUE!</v>
      </c>
      <c r="AQ724" s="487" t="str">
        <f>IF(_tag_month_day!J720="","",_tag_month_day!J720/100)</f>
        <v/>
      </c>
      <c r="AR724" s="488">
        <f t="shared" si="4311"/>
        <v>1.3</v>
      </c>
      <c r="AS724" s="489" t="e">
        <f t="shared" si="4262"/>
        <v>#VALUE!</v>
      </c>
      <c r="AT724" s="489">
        <f t="shared" si="4312"/>
        <v>0</v>
      </c>
      <c r="AU724" s="490" t="str">
        <f>IF(_tag_month_day!K720="","",_tag_month_day!K720)</f>
        <v/>
      </c>
      <c r="AV724" s="491" t="str">
        <f>IF(_tag_month_day!L720="","",_tag_month_day!L720/100)</f>
        <v/>
      </c>
      <c r="AW724" s="420">
        <f t="shared" si="4234"/>
        <v>0</v>
      </c>
      <c r="AX724" s="420">
        <f t="shared" si="4313"/>
        <v>0</v>
      </c>
      <c r="AY724" s="420" t="str">
        <f>IF(_tag_month_day!M720="","",_tag_month_day!M720/100)</f>
        <v/>
      </c>
      <c r="AZ724" s="420" t="str">
        <f>IF(_tag_month_day!N720="","",_tag_month_day!N720/100)</f>
        <v/>
      </c>
      <c r="BA724" s="420" t="str">
        <f>IF(_tag_month_day!O720="","",_tag_month_day!O720/100)</f>
        <v/>
      </c>
      <c r="BB724" s="496" t="str">
        <f>IF(_tag_month_day!P720="","",_tag_month_day!P720/100)</f>
        <v/>
      </c>
      <c r="BC724" s="496">
        <f t="shared" si="4314"/>
        <v>0</v>
      </c>
      <c r="BD724" s="496" t="str">
        <f>IF(_tag_month_day!Q720="","",_tag_month_day!Q720/100)</f>
        <v/>
      </c>
      <c r="BE724" s="510" t="str">
        <f>IF(_tag_month_day!R720="","",_tag_month_day!R720/100)</f>
        <v/>
      </c>
      <c r="BF724" s="413" t="str">
        <f>IF(_tag_month_day!CC720="","",_tag_month_day!CC720/100)</f>
        <v/>
      </c>
      <c r="BG724" s="511" t="e">
        <f t="shared" si="4263"/>
        <v>#VALUE!</v>
      </c>
      <c r="BH724" s="198">
        <f t="shared" si="4264"/>
        <v>0</v>
      </c>
      <c r="BI724" s="512" t="e">
        <f>IF(CX724=0,BI723,(DK724*查询!$R$5+DL724*查询!$Q$5+DM724*查询!$N$5+DN724*查询!$O$5+DO724*查询!$P$5)*AF724/CX724)</f>
        <v>#VALUE!</v>
      </c>
      <c r="BJ724" s="512" t="e">
        <f>IF(CX724=0,BJ723,(DP724*查询!$S$5+DQ724*查询!$T$5+DR724*查询!$U$5)*AF724/CX724)</f>
        <v>#VALUE!</v>
      </c>
      <c r="BK724" s="512">
        <f t="shared" si="4315"/>
        <v>1</v>
      </c>
      <c r="BL724" s="513" t="str">
        <f>IF(_cfyc_month_day!A720="","",_cfyc_month_day!A720)</f>
        <v/>
      </c>
      <c r="BM724" s="513" t="str">
        <f>IF(_cfyc_month_day!B720="","",_cfyc_month_day!B720)</f>
        <v/>
      </c>
      <c r="BN724" s="513" t="str">
        <f>IF(_cfyc_month_day!C720="","",_cfyc_month_day!C720)</f>
        <v/>
      </c>
      <c r="BO724" s="522" t="str">
        <f>IF(_cfyc_month_day!D720="","",_cfyc_month_day!D720)</f>
        <v/>
      </c>
      <c r="BP724" s="522" t="str">
        <f>IF(_cfyc_month_day!E720="","",_cfyc_month_day!E720)</f>
        <v/>
      </c>
      <c r="BQ724" s="522" t="str">
        <f>IF(_cfyc_month_day!F720="","",_cfyc_month_day!F720)</f>
        <v/>
      </c>
      <c r="BR724" s="513" t="str">
        <f>IF(_tag_month_day!T720="","",_tag_month_day!T720)</f>
        <v/>
      </c>
      <c r="BS724" s="513" t="str">
        <f>IF(_tag_month_day!U720="","",_tag_month_day!U720)</f>
        <v/>
      </c>
      <c r="BT724" s="523" t="str">
        <f t="shared" si="4316"/>
        <v/>
      </c>
      <c r="BU724" s="223" t="str">
        <f>IF(_tag_month_day!V720="","",_tag_month_day!V720)</f>
        <v/>
      </c>
      <c r="BV724" s="206" t="str">
        <f>IF(_tag_month_day!W720="","",_tag_month_day!W720)</f>
        <v/>
      </c>
      <c r="BW724" s="540" t="str">
        <f>IF(_tag_month_day!X720="","",_tag_month_day!X720)</f>
        <v/>
      </c>
      <c r="BX724" s="540" t="str">
        <f>IF(_tag_month_day!Y720="","",_tag_month_day!Y720)</f>
        <v/>
      </c>
      <c r="BY724" s="541">
        <f ca="1" t="shared" si="4317"/>
        <v>43647.0416666649</v>
      </c>
      <c r="BZ724" s="542"/>
      <c r="CA724" s="562" t="str">
        <f>IF(_jhy2_month_day!A720="","",_jhy2_month_day!A720)</f>
        <v/>
      </c>
      <c r="CB724" s="464" t="str">
        <f>IF(_jhy2_month_day!B720="","",_jhy2_month_day!B720)</f>
        <v/>
      </c>
      <c r="CC724" s="464" t="str">
        <f>IF(_jhy2_month_day!C720="","",_jhy2_month_day!C720)</f>
        <v/>
      </c>
      <c r="CD724" s="464" t="str">
        <f>IF(_jhy2_month_day!D720="","",_jhy2_month_day!D720)</f>
        <v/>
      </c>
      <c r="CE724" s="464" t="str">
        <f>IF(_jhy2_month_day!E720="","",_jhy2_month_day!E720)</f>
        <v/>
      </c>
      <c r="CF724" s="464" t="str">
        <f>IF(_jhy2_month_day!F720="","",_jhy2_month_day!F720)</f>
        <v/>
      </c>
      <c r="CG724" s="464" t="str">
        <f>IF(_jhy2_month_day!G720="","",_jhy2_month_day!G720)</f>
        <v/>
      </c>
      <c r="CH724" s="464" t="str">
        <f>IF(_jhy2_month_day!H720="","",_jhy2_month_day!H720)</f>
        <v/>
      </c>
      <c r="CI724" s="464" t="str">
        <f>IF(_jhy2_month_day!I720="","",_jhy2_month_day!I720)</f>
        <v/>
      </c>
      <c r="CJ724" s="464" t="str">
        <f>IF(_jhy2_month_day!J720="","",_jhy2_month_day!J720)</f>
        <v/>
      </c>
      <c r="CK724" s="464" t="str">
        <f>IF(_jhy2_month_day!K720="","",_jhy2_month_day!K720)</f>
        <v/>
      </c>
      <c r="CL724" s="562" t="str">
        <f>IF(_jhy2_month_day!L720="","",_jhy2_month_day!L720)</f>
        <v/>
      </c>
      <c r="CM724" s="562" t="str">
        <f>IF(_jhy2_month_day!M720="","",_jhy2_month_day!M720)</f>
        <v/>
      </c>
      <c r="CN724" s="562" t="str">
        <f>IF(_jhy2_month_day!N720="","",_jhy2_month_day!N720)</f>
        <v/>
      </c>
      <c r="CO724" s="562" t="str">
        <f>IF(_jhy2_month_day!O720="","",_jhy2_month_day!O720)</f>
        <v/>
      </c>
      <c r="CP724" s="562" t="str">
        <f>IF(_jhy2_month_day!P720="","",_jhy2_month_day!P720)</f>
        <v/>
      </c>
      <c r="CQ724" s="562" t="str">
        <f>IF(_jhy2_month_day!Q720="","",_jhy2_month_day!Q720)</f>
        <v/>
      </c>
      <c r="CR724" s="563" t="str">
        <f>IF(_jhy2_month_day!R720="","",_jhy2_month_day!R720)</f>
        <v/>
      </c>
      <c r="CS724" s="576" t="str">
        <f>IF(_jhy2_month_day!S720="","",_jhy2_month_day!S720)</f>
        <v/>
      </c>
      <c r="CT724" s="562" t="str">
        <f>IF(_jhy2_month_day!T720="","",_jhy2_month_day!T720)</f>
        <v/>
      </c>
      <c r="CU724" s="577" t="e">
        <f t="shared" si="4265"/>
        <v>#VALUE!</v>
      </c>
      <c r="CV724" s="198" t="e">
        <f t="shared" si="4266"/>
        <v>#VALUE!</v>
      </c>
      <c r="CW724" s="192" t="e">
        <f t="shared" si="4267"/>
        <v>#VALUE!</v>
      </c>
      <c r="CX724" s="192" t="e">
        <f t="shared" si="4268"/>
        <v>#VALUE!</v>
      </c>
      <c r="CY724" s="202" t="e">
        <f t="shared" si="4269"/>
        <v>#VALUE!</v>
      </c>
      <c r="CZ724" s="192" t="e">
        <f t="shared" ref="CZ724:DI724" si="4401">$AJ724*EF724</f>
        <v>#VALUE!</v>
      </c>
      <c r="DA724" s="192" t="e">
        <f t="shared" si="4401"/>
        <v>#VALUE!</v>
      </c>
      <c r="DB724" s="192" t="e">
        <f t="shared" si="4401"/>
        <v>#VALUE!</v>
      </c>
      <c r="DC724" s="192" t="e">
        <f t="shared" si="4401"/>
        <v>#VALUE!</v>
      </c>
      <c r="DD724" s="192" t="e">
        <f t="shared" si="4401"/>
        <v>#VALUE!</v>
      </c>
      <c r="DE724" s="192" t="e">
        <f t="shared" si="4401"/>
        <v>#VALUE!</v>
      </c>
      <c r="DF724" s="192" t="e">
        <f t="shared" si="4401"/>
        <v>#VALUE!</v>
      </c>
      <c r="DG724" s="192" t="e">
        <f t="shared" si="4401"/>
        <v>#VALUE!</v>
      </c>
      <c r="DH724" s="192" t="e">
        <f t="shared" si="4401"/>
        <v>#VALUE!</v>
      </c>
      <c r="DI724" s="192" t="e">
        <f t="shared" si="4401"/>
        <v>#VALUE!</v>
      </c>
      <c r="DJ724" s="192" t="e">
        <f t="shared" si="4271"/>
        <v>#VALUE!</v>
      </c>
      <c r="DK724" s="192" t="e">
        <f t="shared" si="4272"/>
        <v>#VALUE!</v>
      </c>
      <c r="DL724" s="192" t="e">
        <f t="shared" si="4273"/>
        <v>#VALUE!</v>
      </c>
      <c r="DM724" s="192" t="e">
        <f t="shared" si="4274"/>
        <v>#VALUE!</v>
      </c>
      <c r="DN724" s="192" t="e">
        <f t="shared" si="4275"/>
        <v>#VALUE!</v>
      </c>
      <c r="DO724" s="192" t="e">
        <f t="shared" si="4276"/>
        <v>#VALUE!</v>
      </c>
      <c r="DP724" s="192" t="e">
        <f t="shared" si="4277"/>
        <v>#VALUE!</v>
      </c>
      <c r="DQ724" s="192" t="e">
        <f t="shared" si="4278"/>
        <v>#VALUE!</v>
      </c>
      <c r="DR724" s="192" t="e">
        <f t="shared" si="4279"/>
        <v>#VALUE!</v>
      </c>
      <c r="DS724" s="192" t="e">
        <f t="shared" si="4280"/>
        <v>#VALUE!</v>
      </c>
      <c r="DT724" s="192" t="e">
        <f t="shared" si="4281"/>
        <v>#VALUE!</v>
      </c>
      <c r="DU724" s="192" t="e">
        <f t="shared" si="4282"/>
        <v>#VALUE!</v>
      </c>
      <c r="DV724" s="198" t="e">
        <f t="shared" si="4283"/>
        <v>#VALUE!</v>
      </c>
      <c r="DW724" s="198" t="e">
        <f t="shared" si="4284"/>
        <v>#DIV/0!</v>
      </c>
      <c r="DX724" s="198" t="e">
        <f t="shared" si="4285"/>
        <v>#DIV/0!</v>
      </c>
      <c r="DY724" s="198" t="e">
        <f t="shared" si="4286"/>
        <v>#VALUE!</v>
      </c>
      <c r="DZ724" s="198" t="e">
        <f t="shared" si="4287"/>
        <v>#VALUE!</v>
      </c>
      <c r="EA724" s="198" t="e">
        <f t="shared" si="4288"/>
        <v>#VALUE!</v>
      </c>
      <c r="EB724" s="198" t="e">
        <f t="shared" si="4289"/>
        <v>#VALUE!</v>
      </c>
      <c r="EC724" s="198" t="e">
        <f t="shared" si="4290"/>
        <v>#DIV/0!</v>
      </c>
      <c r="ED724" s="198" t="e">
        <f t="shared" si="4291"/>
        <v>#VALUE!</v>
      </c>
      <c r="EE724" s="198" t="e">
        <f t="shared" si="4292"/>
        <v>#VALUE!</v>
      </c>
      <c r="EF724" s="198" t="e">
        <f t="shared" ref="EF724:EO724" si="4402">DV724/SUM($DV724:$EE724)</f>
        <v>#VALUE!</v>
      </c>
      <c r="EG724" s="198" t="e">
        <f t="shared" si="4402"/>
        <v>#DIV/0!</v>
      </c>
      <c r="EH724" s="198" t="e">
        <f t="shared" si="4402"/>
        <v>#DIV/0!</v>
      </c>
      <c r="EI724" s="198" t="e">
        <f t="shared" si="4402"/>
        <v>#VALUE!</v>
      </c>
      <c r="EJ724" s="198" t="e">
        <f t="shared" si="4402"/>
        <v>#VALUE!</v>
      </c>
      <c r="EK724" s="198" t="e">
        <f t="shared" si="4402"/>
        <v>#VALUE!</v>
      </c>
      <c r="EL724" s="198" t="e">
        <f t="shared" si="4402"/>
        <v>#VALUE!</v>
      </c>
      <c r="EM724" s="198" t="e">
        <f t="shared" si="4402"/>
        <v>#DIV/0!</v>
      </c>
      <c r="EN724" s="198" t="e">
        <f t="shared" si="4402"/>
        <v>#VALUE!</v>
      </c>
      <c r="EO724" s="198" t="e">
        <f t="shared" si="4402"/>
        <v>#VALUE!</v>
      </c>
      <c r="EP724" s="511">
        <f t="shared" ref="EP724:EW724" si="4403">EP723</f>
        <v>0.08</v>
      </c>
      <c r="EQ724" s="511">
        <f t="shared" si="4403"/>
        <v>0.015</v>
      </c>
      <c r="ER724" s="511">
        <f t="shared" si="4403"/>
        <v>0.015</v>
      </c>
      <c r="ES724" s="511">
        <f t="shared" si="4403"/>
        <v>0.015</v>
      </c>
      <c r="ET724" s="511">
        <f t="shared" si="4403"/>
        <v>0.015</v>
      </c>
      <c r="EU724" s="511">
        <f t="shared" si="4403"/>
        <v>0.09</v>
      </c>
      <c r="EV724" s="511">
        <f t="shared" si="4403"/>
        <v>0.09</v>
      </c>
      <c r="EW724" s="511">
        <f t="shared" si="4403"/>
        <v>0.09</v>
      </c>
      <c r="EX724" s="420" t="str">
        <f>IF(_tag_month_day!AS720="","",_tag_month_day!AS720/100)</f>
        <v/>
      </c>
      <c r="EY724" s="420" t="str">
        <f>IF(_tag_month_day!AT720="","",_tag_month_day!AT720/100)</f>
        <v/>
      </c>
      <c r="EZ724" s="420" t="str">
        <f>IF(_tag_month_day!AU720="","",_tag_month_day!AU720/100)</f>
        <v/>
      </c>
      <c r="FA724" s="420" t="str">
        <f>IF(_tag_month_day!AV720="","",_tag_month_day!AV720/100)</f>
        <v/>
      </c>
      <c r="FB724" s="420" t="str">
        <f>IF(_tag_month_day!AW720="","",_tag_month_day!AW720/100)</f>
        <v/>
      </c>
      <c r="FC724" s="420" t="str">
        <f>IF(_tag_month_day!AX720="","",_tag_month_day!AX720/100)</f>
        <v/>
      </c>
      <c r="FD724" s="510">
        <f t="shared" si="4321"/>
        <v>0.33</v>
      </c>
      <c r="FE724" s="510">
        <f t="shared" si="4322"/>
        <v>0.19</v>
      </c>
      <c r="FF724" s="510">
        <f t="shared" si="4323"/>
        <v>0.003</v>
      </c>
      <c r="FG724" s="510">
        <f t="shared" si="4324"/>
        <v>0</v>
      </c>
      <c r="FH724" s="603">
        <f t="shared" si="4325"/>
        <v>0.0001</v>
      </c>
      <c r="FI724" s="510">
        <f t="shared" ref="FI724:FR724" si="4404">FI723</f>
        <v>0.41</v>
      </c>
      <c r="FJ724" s="510">
        <f t="shared" si="4404"/>
        <v>0.11</v>
      </c>
      <c r="FK724" s="510">
        <f t="shared" si="4404"/>
        <v>0.015</v>
      </c>
      <c r="FL724" s="510">
        <f t="shared" si="4404"/>
        <v>0</v>
      </c>
      <c r="FM724" s="603">
        <f t="shared" si="4404"/>
        <v>0.0001</v>
      </c>
      <c r="FN724" s="510" t="str">
        <f>IF(_tag_month_day!AY720="","",_tag_month_day!AY720/100)</f>
        <v/>
      </c>
      <c r="FO724" s="510" t="str">
        <f>IF(_tag_month_day!AZ720="","",_tag_month_day!AZ720/100)</f>
        <v/>
      </c>
      <c r="FP724" s="510" t="str">
        <f>IF(_tag_month_day!BA720="","",_tag_month_day!BA720/100)</f>
        <v/>
      </c>
      <c r="FQ724" s="510" t="str">
        <f>IF(_tag_month_day!BB720="","",_tag_month_day!BB720/100)</f>
        <v/>
      </c>
      <c r="FR724" s="603" t="str">
        <f>IF(_tag_month_day!BC720="","",_tag_month_day!BC720/100)</f>
        <v/>
      </c>
      <c r="FS724" s="510" t="str">
        <f>IF(_tag_month_day!BD720="","",_tag_month_day!BD720/100)</f>
        <v/>
      </c>
      <c r="FT724" s="510" t="str">
        <f>IF(_tag_month_day!BE720="","",_tag_month_day!BE720/100)</f>
        <v/>
      </c>
      <c r="FU724" s="510" t="str">
        <f>IF(_tag_month_day!BF720="","",_tag_month_day!BF720/100)</f>
        <v/>
      </c>
      <c r="FV724" s="510" t="str">
        <f>IF(_tag_month_day!BG720="","",_tag_month_day!BG720/100)</f>
        <v/>
      </c>
      <c r="FW724" s="603" t="str">
        <f>IF(_tag_month_day!BH720="","",_tag_month_day!BH720/100)</f>
        <v/>
      </c>
      <c r="FX724" s="510" t="str">
        <f>IF(_tag_month_day!BI720="","",_tag_month_day!BI720/100)</f>
        <v/>
      </c>
      <c r="FY724" s="510" t="str">
        <f>IF(_tag_month_day!BJ720="","",_tag_month_day!BJ720/100)</f>
        <v/>
      </c>
      <c r="FZ724" s="605" t="str">
        <f>IF(_tag_month_day!BK720="","",_tag_month_day!BK720/100)</f>
        <v/>
      </c>
      <c r="GA724" s="510" t="str">
        <f>IF(_tag_month_day!BL720="","",_tag_month_day!BL720/100)</f>
        <v/>
      </c>
      <c r="GB724" s="603" t="str">
        <f>IF(_tag_month_day!BM720="","",_tag_month_day!BM720/100)</f>
        <v/>
      </c>
      <c r="GC724" s="420" t="str">
        <f>IF(_tag_month_day!BN720="","",_tag_month_day!BN720/100)</f>
        <v/>
      </c>
      <c r="GD724" s="420" t="str">
        <f>IF(_tag_month_day!BO720="","",_tag_month_day!BO720/100)</f>
        <v/>
      </c>
      <c r="GE724" s="420" t="str">
        <f>IF(_tag_month_day!BP720="","",_tag_month_day!BP720/100)</f>
        <v/>
      </c>
      <c r="GF724" s="420" t="str">
        <f>IF(_tag_month_day!BQ720="","",_tag_month_day!BQ720/100)</f>
        <v/>
      </c>
      <c r="GG724" s="420" t="str">
        <f>IF(_tag_month_day!BR720="","",_tag_month_day!BR720/100)</f>
        <v/>
      </c>
      <c r="GH724" s="420" t="str">
        <f>IF(_tag_month_day!BS720="","",_tag_month_day!BS720/100)</f>
        <v/>
      </c>
      <c r="GI724" s="603" t="str">
        <f>IF(_tag_month_day!BT720="","",_tag_month_day!BT720/100)</f>
        <v/>
      </c>
      <c r="GJ724" s="612" t="str">
        <f>IF(_tag_month_day!BU720="","",_tag_month_day!BU720/100)</f>
        <v/>
      </c>
      <c r="GK724" s="620" t="str">
        <f>IF(_tag_month_day!BV720="",IF(_rlcf_month_day!A$2="","",_rlcf_month_day!A$2/100),_tag_month_day!BV720/100)</f>
        <v/>
      </c>
      <c r="GL724" s="620" t="str">
        <f>IF(_tag_month_day!BW720="",IF(_rlcf_month_day!B$2="","",_rlcf_month_day!B$2/100),_tag_month_day!BW720/100)</f>
        <v/>
      </c>
      <c r="GM724" s="621" t="str">
        <f>IF(_tag_month_day!BX720="",IF(_rlcf_month_day!C$2="","",_rlcf_month_day!C$2/100),_tag_month_day!BX720/100)</f>
        <v/>
      </c>
      <c r="GN724" s="620" t="str">
        <f>IF(_tag_month_day!BV720="",IF(_rlcf_month_day!A$2="","",_rlcf_month_day!A$2/100),_tag_month_day!BV720/100)</f>
        <v/>
      </c>
      <c r="GO724" s="620" t="str">
        <f>IF(_tag_month_day!BW720="",IF(_rlcf_month_day!B$2="","",_rlcf_month_day!B$2/100),_tag_month_day!BW720/100)</f>
        <v/>
      </c>
      <c r="GP724" s="620" t="str">
        <f>IF(_tag_month_day!CD720="",IF(_rlcf_month_day!E$2="","",_rlcf_month_day!E$2/100),_tag_month_day!CD720/100)</f>
        <v/>
      </c>
      <c r="GQ724" s="620" t="str">
        <f>IF(_tag_month_day!CE720="",IF(_rlcf_month_day!F$2="","",_rlcf_month_day!F$2/100),_tag_month_day!CE720/100)</f>
        <v/>
      </c>
      <c r="GR724" s="621" t="str">
        <f>IF(_tag_month_day!CF720="",IF(_rlcf_month_day!G$2="","",_rlcf_month_day!G$2/100),_tag_month_day!CF720/100)</f>
        <v/>
      </c>
      <c r="GS724" s="626">
        <f t="shared" ref="GS724:HH724" si="4405">GS723</f>
        <v>0.953</v>
      </c>
      <c r="GT724" s="626">
        <f t="shared" si="4405"/>
        <v>0.55</v>
      </c>
      <c r="GU724" s="626">
        <f t="shared" si="4405"/>
        <v>0.55</v>
      </c>
      <c r="GV724" s="626">
        <f t="shared" si="4405"/>
        <v>0.55</v>
      </c>
      <c r="GW724" s="626">
        <f t="shared" si="4405"/>
        <v>0.5</v>
      </c>
      <c r="GX724" s="626">
        <f t="shared" si="4405"/>
        <v>0.935</v>
      </c>
      <c r="GY724" s="626">
        <f t="shared" si="4405"/>
        <v>0.15</v>
      </c>
      <c r="GZ724" s="626">
        <f t="shared" si="4405"/>
        <v>1</v>
      </c>
      <c r="HA724" s="632">
        <f t="shared" si="4405"/>
        <v>0.047</v>
      </c>
      <c r="HB724" s="632">
        <f t="shared" si="4405"/>
        <v>0.45</v>
      </c>
      <c r="HC724" s="632">
        <f t="shared" si="4405"/>
        <v>0.45</v>
      </c>
      <c r="HD724" s="632">
        <f t="shared" si="4405"/>
        <v>0.45</v>
      </c>
      <c r="HE724" s="632">
        <f t="shared" si="4405"/>
        <v>0.5</v>
      </c>
      <c r="HF724" s="632">
        <f t="shared" si="4405"/>
        <v>0.065</v>
      </c>
      <c r="HG724" s="632">
        <f t="shared" si="4405"/>
        <v>0.85</v>
      </c>
      <c r="HH724" s="632">
        <f t="shared" si="4405"/>
        <v>0</v>
      </c>
      <c r="HI724" s="68">
        <f t="shared" si="4297"/>
        <v>0</v>
      </c>
      <c r="HJ724" s="68" t="e">
        <f t="shared" si="4328"/>
        <v>#VALUE!</v>
      </c>
      <c r="HK724" s="202">
        <f t="shared" si="4329"/>
        <v>0.85</v>
      </c>
      <c r="HL724" s="464">
        <f t="shared" si="4330"/>
        <v>550000</v>
      </c>
      <c r="HM724" s="464">
        <f t="shared" si="4331"/>
        <v>480000</v>
      </c>
      <c r="HN724" s="192" t="e">
        <f t="shared" si="4298"/>
        <v>#VALUE!</v>
      </c>
      <c r="HO724" s="192" t="e">
        <f>HN724*HK724*$HO$2/HL724*1000000</f>
        <v>#VALUE!</v>
      </c>
      <c r="HP724" s="192" t="e">
        <f>HN724*HK724*$HP$2/HM724*1000000</f>
        <v>#VALUE!</v>
      </c>
    </row>
    <row r="725" customFormat="1" spans="1:224">
      <c r="A725" s="381">
        <v>720</v>
      </c>
      <c r="B725" s="54">
        <f ca="1" t="shared" si="4332"/>
        <v>43646</v>
      </c>
      <c r="C725" s="57">
        <f t="shared" si="4333"/>
        <v>0.0416666666666667</v>
      </c>
      <c r="D725" s="68" t="str">
        <f ca="1" t="shared" si="4299"/>
        <v>中班</v>
      </c>
      <c r="E725" s="68" t="str">
        <f ca="1" t="shared" si="4300"/>
        <v>甲</v>
      </c>
      <c r="F725" s="68">
        <f ca="1">SUMPRODUCT((成本日报!$A$3:$A$95=计划!B725)*(成本日报!$B$3:$B$95=计划!$D725),成本日报!$C$3:$C$95)</f>
        <v>1</v>
      </c>
      <c r="G725" s="382">
        <f ca="1" t="shared" si="4334"/>
        <v>43646.9583333316</v>
      </c>
      <c r="H725" s="382">
        <f ca="1" t="shared" si="4301"/>
        <v>43646.965277776</v>
      </c>
      <c r="I725" s="382">
        <f ca="1" t="shared" si="4302"/>
        <v>43646.9708333316</v>
      </c>
      <c r="J725" s="382">
        <f ca="1" t="shared" si="4303"/>
        <v>43646.9999999983</v>
      </c>
      <c r="K725" s="382">
        <f ca="1" t="shared" si="4304"/>
        <v>43647.0624999983</v>
      </c>
      <c r="L725" s="382">
        <f ca="1" t="shared" si="4305"/>
        <v>43647.0833333316</v>
      </c>
      <c r="M725" s="398" t="str">
        <f>IF(_tag_month_day!A721="","",_tag_month_day!A721)</f>
        <v/>
      </c>
      <c r="N725" s="398" t="str">
        <f>IF(_tag_month_day!B721="","",_tag_month_day!B721)</f>
        <v/>
      </c>
      <c r="O725" s="399" t="e">
        <f t="shared" si="4306"/>
        <v>#VALUE!</v>
      </c>
      <c r="P725" s="398" t="str">
        <f>IF(_tag_month_day!C721="","",_tag_month_day!C721)</f>
        <v/>
      </c>
      <c r="Q725" s="398" t="str">
        <f>IF(_tag_month_day!D721="","",_tag_month_day!D721)</f>
        <v/>
      </c>
      <c r="R725" s="416">
        <f>IF(_tag_month_day!CB721="",R724,_tag_month_day!CB721/100)</f>
        <v>0.07</v>
      </c>
      <c r="S725" s="417" t="str">
        <f>IF(_tag_month_day!E721="","",_tag_month_day!E721)</f>
        <v/>
      </c>
      <c r="T725" s="417" t="str">
        <f>IF(_tag_month_day!F721="","",_tag_month_day!F721)</f>
        <v/>
      </c>
      <c r="U725" s="418" t="e">
        <f t="shared" si="4260"/>
        <v>#VALUE!</v>
      </c>
      <c r="V725" s="53" t="e">
        <f t="shared" si="4261"/>
        <v>#VALUE!</v>
      </c>
      <c r="W725" s="419" t="str">
        <f>IF(_jhy_month_day!A721="","",_jhy_month_day!A721)</f>
        <v/>
      </c>
      <c r="X725" s="420" t="str">
        <f>IF(_jhy_month_day!B721="","",_jhy_month_day!B721/100)</f>
        <v/>
      </c>
      <c r="Y725" s="420" t="str">
        <f>IF(_jhy_month_day!C721="","",_jhy_month_day!C721/100)</f>
        <v/>
      </c>
      <c r="Z725" s="439">
        <f t="shared" si="4350"/>
        <v>180</v>
      </c>
      <c r="AA725" s="440" t="str">
        <f>IF(_tag_month_day!G721="","",_tag_month_day!G721/100)</f>
        <v/>
      </c>
      <c r="AB725" s="440" t="str">
        <f>IF(_tag_month_day!H721="","",_tag_month_day!H721/100)</f>
        <v/>
      </c>
      <c r="AC725" s="193">
        <f t="shared" si="4307"/>
        <v>1.59963432013121</v>
      </c>
      <c r="AD725" s="441" t="str">
        <f t="shared" si="4308"/>
        <v/>
      </c>
      <c r="AE725" s="442" t="str">
        <f t="shared" si="4309"/>
        <v/>
      </c>
      <c r="AF725" s="443">
        <v>1</v>
      </c>
      <c r="AG725" s="68" t="str">
        <f>IF(_duihao_month_day!A721="","",_duihao_month_day!A721)</f>
        <v/>
      </c>
      <c r="AH725" s="463">
        <f>IF(_gyk_month_day!B721="",AH724,_gyk_month_day!B721)</f>
        <v>820</v>
      </c>
      <c r="AI725" s="464"/>
      <c r="AJ725" s="68" t="str">
        <f>IF(_tag_month_day!I721="","",_tag_month_day!I721)</f>
        <v/>
      </c>
      <c r="AK725" s="465" t="str">
        <f>IF(_tzyy_month_day!A721="","",_tzyy_month_day!A721)</f>
        <v/>
      </c>
      <c r="AL725" s="465" t="str">
        <f>IF(_tzyy_month_day!B721="","",_tzyy_month_day!B721)</f>
        <v/>
      </c>
      <c r="AM725" s="465" t="str">
        <f>IF(_tzyy_month_day!C721="","",_tzyy_month_day!C721)</f>
        <v/>
      </c>
      <c r="AN725" s="466" t="str">
        <f>IF(_tag_month_day!CG721="","",_tag_month_day!CG721)</f>
        <v/>
      </c>
      <c r="AO725" s="466" t="str">
        <f>IF(_tag_month_day!CH721="","",_tag_month_day!CH721)</f>
        <v/>
      </c>
      <c r="AP725" s="486" t="e">
        <f t="shared" si="4310"/>
        <v>#VALUE!</v>
      </c>
      <c r="AQ725" s="487" t="str">
        <f>IF(_tag_month_day!J721="","",_tag_month_day!J721/100)</f>
        <v/>
      </c>
      <c r="AR725" s="488">
        <f t="shared" si="4311"/>
        <v>1.3</v>
      </c>
      <c r="AS725" s="489" t="e">
        <f t="shared" si="4262"/>
        <v>#VALUE!</v>
      </c>
      <c r="AT725" s="489">
        <f t="shared" si="4312"/>
        <v>0</v>
      </c>
      <c r="AU725" s="490" t="str">
        <f>IF(_tag_month_day!K721="","",_tag_month_day!K721)</f>
        <v/>
      </c>
      <c r="AV725" s="491" t="str">
        <f>IF(_tag_month_day!L721="","",_tag_month_day!L721/100)</f>
        <v/>
      </c>
      <c r="AW725" s="420">
        <f t="shared" si="4234"/>
        <v>0</v>
      </c>
      <c r="AX725" s="420">
        <f t="shared" si="4313"/>
        <v>0</v>
      </c>
      <c r="AY725" s="420" t="str">
        <f>IF(_tag_month_day!M721="","",_tag_month_day!M721/100)</f>
        <v/>
      </c>
      <c r="AZ725" s="420" t="str">
        <f>IF(_tag_month_day!N721="","",_tag_month_day!N721/100)</f>
        <v/>
      </c>
      <c r="BA725" s="420" t="str">
        <f>IF(_tag_month_day!O721="","",_tag_month_day!O721/100)</f>
        <v/>
      </c>
      <c r="BB725" s="496" t="str">
        <f>IF(_tag_month_day!P721="","",_tag_month_day!P721/100)</f>
        <v/>
      </c>
      <c r="BC725" s="496">
        <f t="shared" si="4314"/>
        <v>0</v>
      </c>
      <c r="BD725" s="496" t="str">
        <f>IF(_tag_month_day!Q721="","",_tag_month_day!Q721/100)</f>
        <v/>
      </c>
      <c r="BE725" s="510" t="str">
        <f>IF(_tag_month_day!R721="","",_tag_month_day!R721/100)</f>
        <v/>
      </c>
      <c r="BF725" s="413" t="str">
        <f>IF(_tag_month_day!CC721="","",_tag_month_day!CC721/100)</f>
        <v/>
      </c>
      <c r="BG725" s="511" t="e">
        <f t="shared" si="4263"/>
        <v>#VALUE!</v>
      </c>
      <c r="BH725" s="198">
        <f t="shared" si="4264"/>
        <v>0</v>
      </c>
      <c r="BI725" s="512" t="e">
        <f>IF(CX725=0,BI724,(DK725*查询!$R$5+DL725*查询!$Q$5+DM725*查询!$N$5+DN725*查询!$O$5+DO725*查询!$P$5)*AF725/CX725)</f>
        <v>#VALUE!</v>
      </c>
      <c r="BJ725" s="512" t="e">
        <f>IF(CX725=0,BJ724,(DP725*查询!$S$5+DQ725*查询!$T$5+DR725*查询!$U$5)*AF725/CX725)</f>
        <v>#VALUE!</v>
      </c>
      <c r="BK725" s="512">
        <f t="shared" si="4315"/>
        <v>1</v>
      </c>
      <c r="BL725" s="513" t="str">
        <f>IF(_cfyc_month_day!A721="","",_cfyc_month_day!A721)</f>
        <v/>
      </c>
      <c r="BM725" s="513" t="str">
        <f>IF(_cfyc_month_day!B721="","",_cfyc_month_day!B721)</f>
        <v/>
      </c>
      <c r="BN725" s="513" t="str">
        <f>IF(_cfyc_month_day!C721="","",_cfyc_month_day!C721)</f>
        <v/>
      </c>
      <c r="BO725" s="522" t="str">
        <f>IF(_cfyc_month_day!D721="","",_cfyc_month_day!D721)</f>
        <v/>
      </c>
      <c r="BP725" s="522" t="str">
        <f>IF(_cfyc_month_day!E721="","",_cfyc_month_day!E721)</f>
        <v/>
      </c>
      <c r="BQ725" s="522" t="str">
        <f>IF(_cfyc_month_day!F721="","",_cfyc_month_day!F721)</f>
        <v/>
      </c>
      <c r="BR725" s="513" t="str">
        <f>IF(_tag_month_day!T721="","",_tag_month_day!T721)</f>
        <v/>
      </c>
      <c r="BS725" s="513" t="str">
        <f>IF(_tag_month_day!U721="","",_tag_month_day!U721)</f>
        <v/>
      </c>
      <c r="BT725" s="523" t="str">
        <f t="shared" si="4316"/>
        <v/>
      </c>
      <c r="BU725" s="223" t="str">
        <f>IF(_tag_month_day!V721="","",_tag_month_day!V721)</f>
        <v/>
      </c>
      <c r="BV725" s="206" t="str">
        <f>IF(_tag_month_day!W721="","",_tag_month_day!W721)</f>
        <v/>
      </c>
      <c r="BW725" s="540" t="str">
        <f>IF(_tag_month_day!X721="","",_tag_month_day!X721)</f>
        <v/>
      </c>
      <c r="BX725" s="540" t="str">
        <f>IF(_tag_month_day!Y721="","",_tag_month_day!Y721)</f>
        <v/>
      </c>
      <c r="BY725" s="541">
        <f ca="1" t="shared" si="4317"/>
        <v>43647.0833333316</v>
      </c>
      <c r="BZ725" s="542"/>
      <c r="CA725" s="562" t="str">
        <f>IF(_jhy2_month_day!A721="","",_jhy2_month_day!A721)</f>
        <v/>
      </c>
      <c r="CB725" s="464" t="str">
        <f>IF(_jhy2_month_day!B721="","",_jhy2_month_day!B721)</f>
        <v/>
      </c>
      <c r="CC725" s="464" t="str">
        <f>IF(_jhy2_month_day!C721="","",_jhy2_month_day!C721)</f>
        <v/>
      </c>
      <c r="CD725" s="464" t="str">
        <f>IF(_jhy2_month_day!D721="","",_jhy2_month_day!D721)</f>
        <v/>
      </c>
      <c r="CE725" s="464" t="str">
        <f>IF(_jhy2_month_day!E721="","",_jhy2_month_day!E721)</f>
        <v/>
      </c>
      <c r="CF725" s="464" t="str">
        <f>IF(_jhy2_month_day!F721="","",_jhy2_month_day!F721)</f>
        <v/>
      </c>
      <c r="CG725" s="464" t="str">
        <f>IF(_jhy2_month_day!G721="","",_jhy2_month_day!G721)</f>
        <v/>
      </c>
      <c r="CH725" s="464" t="str">
        <f>IF(_jhy2_month_day!H721="","",_jhy2_month_day!H721)</f>
        <v/>
      </c>
      <c r="CI725" s="464" t="str">
        <f>IF(_jhy2_month_day!I721="","",_jhy2_month_day!I721)</f>
        <v/>
      </c>
      <c r="CJ725" s="464" t="str">
        <f>IF(_jhy2_month_day!J721="","",_jhy2_month_day!J721)</f>
        <v/>
      </c>
      <c r="CK725" s="464" t="str">
        <f>IF(_jhy2_month_day!K721="","",_jhy2_month_day!K721)</f>
        <v/>
      </c>
      <c r="CL725" s="562" t="str">
        <f>IF(_jhy2_month_day!L721="","",_jhy2_month_day!L721)</f>
        <v/>
      </c>
      <c r="CM725" s="562" t="str">
        <f>IF(_jhy2_month_day!M721="","",_jhy2_month_day!M721)</f>
        <v/>
      </c>
      <c r="CN725" s="562" t="str">
        <f>IF(_jhy2_month_day!N721="","",_jhy2_month_day!N721)</f>
        <v/>
      </c>
      <c r="CO725" s="562" t="str">
        <f>IF(_jhy2_month_day!O721="","",_jhy2_month_day!O721)</f>
        <v/>
      </c>
      <c r="CP725" s="562" t="str">
        <f>IF(_jhy2_month_day!P721="","",_jhy2_month_day!P721)</f>
        <v/>
      </c>
      <c r="CQ725" s="562" t="str">
        <f>IF(_jhy2_month_day!Q721="","",_jhy2_month_day!Q721)</f>
        <v/>
      </c>
      <c r="CR725" s="563" t="str">
        <f>IF(_jhy2_month_day!R721="","",_jhy2_month_day!R721)</f>
        <v/>
      </c>
      <c r="CS725" s="576" t="str">
        <f>IF(_jhy2_month_day!S721="","",_jhy2_month_day!S721)</f>
        <v/>
      </c>
      <c r="CT725" s="562" t="str">
        <f>IF(_jhy2_month_day!T721="","",_jhy2_month_day!T721)</f>
        <v/>
      </c>
      <c r="CU725" s="577" t="e">
        <f t="shared" si="4265"/>
        <v>#VALUE!</v>
      </c>
      <c r="CV725" s="198" t="e">
        <f t="shared" si="4266"/>
        <v>#VALUE!</v>
      </c>
      <c r="CW725" s="192" t="e">
        <f t="shared" si="4267"/>
        <v>#VALUE!</v>
      </c>
      <c r="CX725" s="192" t="e">
        <f t="shared" si="4268"/>
        <v>#VALUE!</v>
      </c>
      <c r="CY725" s="202" t="e">
        <f t="shared" si="4269"/>
        <v>#VALUE!</v>
      </c>
      <c r="CZ725" s="192" t="e">
        <f t="shared" ref="CZ725:DI725" si="4406">$AJ725*EF725</f>
        <v>#VALUE!</v>
      </c>
      <c r="DA725" s="192" t="e">
        <f t="shared" si="4406"/>
        <v>#VALUE!</v>
      </c>
      <c r="DB725" s="192" t="e">
        <f t="shared" si="4406"/>
        <v>#VALUE!</v>
      </c>
      <c r="DC725" s="192" t="e">
        <f t="shared" si="4406"/>
        <v>#VALUE!</v>
      </c>
      <c r="DD725" s="192" t="e">
        <f t="shared" si="4406"/>
        <v>#VALUE!</v>
      </c>
      <c r="DE725" s="192" t="e">
        <f t="shared" si="4406"/>
        <v>#VALUE!</v>
      </c>
      <c r="DF725" s="192" t="e">
        <f t="shared" si="4406"/>
        <v>#VALUE!</v>
      </c>
      <c r="DG725" s="192" t="e">
        <f t="shared" si="4406"/>
        <v>#VALUE!</v>
      </c>
      <c r="DH725" s="192" t="e">
        <f t="shared" si="4406"/>
        <v>#VALUE!</v>
      </c>
      <c r="DI725" s="192" t="e">
        <f t="shared" si="4406"/>
        <v>#VALUE!</v>
      </c>
      <c r="DJ725" s="192" t="e">
        <f t="shared" si="4271"/>
        <v>#VALUE!</v>
      </c>
      <c r="DK725" s="192" t="e">
        <f t="shared" si="4272"/>
        <v>#VALUE!</v>
      </c>
      <c r="DL725" s="192" t="e">
        <f t="shared" si="4273"/>
        <v>#VALUE!</v>
      </c>
      <c r="DM725" s="192" t="e">
        <f t="shared" si="4274"/>
        <v>#VALUE!</v>
      </c>
      <c r="DN725" s="192" t="e">
        <f t="shared" si="4275"/>
        <v>#VALUE!</v>
      </c>
      <c r="DO725" s="192" t="e">
        <f t="shared" si="4276"/>
        <v>#VALUE!</v>
      </c>
      <c r="DP725" s="192" t="e">
        <f t="shared" si="4277"/>
        <v>#VALUE!</v>
      </c>
      <c r="DQ725" s="192" t="e">
        <f t="shared" si="4278"/>
        <v>#VALUE!</v>
      </c>
      <c r="DR725" s="192" t="e">
        <f t="shared" si="4279"/>
        <v>#VALUE!</v>
      </c>
      <c r="DS725" s="192" t="e">
        <f t="shared" si="4280"/>
        <v>#VALUE!</v>
      </c>
      <c r="DT725" s="192" t="e">
        <f t="shared" si="4281"/>
        <v>#VALUE!</v>
      </c>
      <c r="DU725" s="192" t="e">
        <f t="shared" si="4282"/>
        <v>#VALUE!</v>
      </c>
      <c r="DV725" s="198" t="e">
        <f t="shared" si="4283"/>
        <v>#VALUE!</v>
      </c>
      <c r="DW725" s="198" t="e">
        <f t="shared" si="4284"/>
        <v>#DIV/0!</v>
      </c>
      <c r="DX725" s="198" t="e">
        <f t="shared" si="4285"/>
        <v>#DIV/0!</v>
      </c>
      <c r="DY725" s="198" t="e">
        <f t="shared" si="4286"/>
        <v>#VALUE!</v>
      </c>
      <c r="DZ725" s="198" t="e">
        <f t="shared" si="4287"/>
        <v>#VALUE!</v>
      </c>
      <c r="EA725" s="198" t="e">
        <f t="shared" si="4288"/>
        <v>#VALUE!</v>
      </c>
      <c r="EB725" s="198" t="e">
        <f t="shared" si="4289"/>
        <v>#VALUE!</v>
      </c>
      <c r="EC725" s="198" t="e">
        <f t="shared" si="4290"/>
        <v>#DIV/0!</v>
      </c>
      <c r="ED725" s="198" t="e">
        <f t="shared" si="4291"/>
        <v>#VALUE!</v>
      </c>
      <c r="EE725" s="198" t="e">
        <f t="shared" si="4292"/>
        <v>#VALUE!</v>
      </c>
      <c r="EF725" s="198" t="e">
        <f t="shared" ref="EF725:EO725" si="4407">DV725/SUM($DV725:$EE725)</f>
        <v>#VALUE!</v>
      </c>
      <c r="EG725" s="198" t="e">
        <f t="shared" si="4407"/>
        <v>#DIV/0!</v>
      </c>
      <c r="EH725" s="198" t="e">
        <f t="shared" si="4407"/>
        <v>#DIV/0!</v>
      </c>
      <c r="EI725" s="198" t="e">
        <f t="shared" si="4407"/>
        <v>#VALUE!</v>
      </c>
      <c r="EJ725" s="198" t="e">
        <f t="shared" si="4407"/>
        <v>#VALUE!</v>
      </c>
      <c r="EK725" s="198" t="e">
        <f t="shared" si="4407"/>
        <v>#VALUE!</v>
      </c>
      <c r="EL725" s="198" t="e">
        <f t="shared" si="4407"/>
        <v>#VALUE!</v>
      </c>
      <c r="EM725" s="198" t="e">
        <f t="shared" si="4407"/>
        <v>#DIV/0!</v>
      </c>
      <c r="EN725" s="198" t="e">
        <f t="shared" si="4407"/>
        <v>#VALUE!</v>
      </c>
      <c r="EO725" s="198" t="e">
        <f t="shared" si="4407"/>
        <v>#VALUE!</v>
      </c>
      <c r="EP725" s="511">
        <f t="shared" ref="EP725:EW725" si="4408">EP724</f>
        <v>0.08</v>
      </c>
      <c r="EQ725" s="511">
        <f t="shared" si="4408"/>
        <v>0.015</v>
      </c>
      <c r="ER725" s="511">
        <f t="shared" si="4408"/>
        <v>0.015</v>
      </c>
      <c r="ES725" s="511">
        <f t="shared" si="4408"/>
        <v>0.015</v>
      </c>
      <c r="ET725" s="511">
        <f t="shared" si="4408"/>
        <v>0.015</v>
      </c>
      <c r="EU725" s="511">
        <f t="shared" si="4408"/>
        <v>0.09</v>
      </c>
      <c r="EV725" s="511">
        <f t="shared" si="4408"/>
        <v>0.09</v>
      </c>
      <c r="EW725" s="511">
        <f t="shared" si="4408"/>
        <v>0.09</v>
      </c>
      <c r="EX725" s="420" t="str">
        <f>IF(_tag_month_day!AS721="","",_tag_month_day!AS721/100)</f>
        <v/>
      </c>
      <c r="EY725" s="420" t="str">
        <f>IF(_tag_month_day!AT721="","",_tag_month_day!AT721/100)</f>
        <v/>
      </c>
      <c r="EZ725" s="420" t="str">
        <f>IF(_tag_month_day!AU721="","",_tag_month_day!AU721/100)</f>
        <v/>
      </c>
      <c r="FA725" s="420" t="str">
        <f>IF(_tag_month_day!AV721="","",_tag_month_day!AV721/100)</f>
        <v/>
      </c>
      <c r="FB725" s="420" t="str">
        <f>IF(_tag_month_day!AW721="","",_tag_month_day!AW721/100)</f>
        <v/>
      </c>
      <c r="FC725" s="420" t="str">
        <f>IF(_tag_month_day!AX721="","",_tag_month_day!AX721/100)</f>
        <v/>
      </c>
      <c r="FD725" s="510">
        <f t="shared" si="4321"/>
        <v>0.33</v>
      </c>
      <c r="FE725" s="510">
        <f t="shared" si="4322"/>
        <v>0.19</v>
      </c>
      <c r="FF725" s="510">
        <f t="shared" si="4323"/>
        <v>0.003</v>
      </c>
      <c r="FG725" s="510">
        <f t="shared" si="4324"/>
        <v>0</v>
      </c>
      <c r="FH725" s="603">
        <f t="shared" si="4325"/>
        <v>0.0001</v>
      </c>
      <c r="FI725" s="510">
        <f t="shared" ref="FI725:FR725" si="4409">FI724</f>
        <v>0.41</v>
      </c>
      <c r="FJ725" s="510">
        <f t="shared" si="4409"/>
        <v>0.11</v>
      </c>
      <c r="FK725" s="510">
        <f t="shared" si="4409"/>
        <v>0.015</v>
      </c>
      <c r="FL725" s="510">
        <f t="shared" si="4409"/>
        <v>0</v>
      </c>
      <c r="FM725" s="603">
        <f t="shared" si="4409"/>
        <v>0.0001</v>
      </c>
      <c r="FN725" s="510" t="str">
        <f>IF(_tag_month_day!AY721="","",_tag_month_day!AY721/100)</f>
        <v/>
      </c>
      <c r="FO725" s="510" t="str">
        <f>IF(_tag_month_day!AZ721="","",_tag_month_day!AZ721/100)</f>
        <v/>
      </c>
      <c r="FP725" s="510" t="str">
        <f>IF(_tag_month_day!BA721="","",_tag_month_day!BA721/100)</f>
        <v/>
      </c>
      <c r="FQ725" s="510" t="str">
        <f>IF(_tag_month_day!BB721="","",_tag_month_day!BB721/100)</f>
        <v/>
      </c>
      <c r="FR725" s="603" t="str">
        <f>IF(_tag_month_day!BC721="","",_tag_month_day!BC721/100)</f>
        <v/>
      </c>
      <c r="FS725" s="510" t="str">
        <f>IF(_tag_month_day!BD721="","",_tag_month_day!BD721/100)</f>
        <v/>
      </c>
      <c r="FT725" s="510" t="str">
        <f>IF(_tag_month_day!BE721="","",_tag_month_day!BE721/100)</f>
        <v/>
      </c>
      <c r="FU725" s="510" t="str">
        <f>IF(_tag_month_day!BF721="","",_tag_month_day!BF721/100)</f>
        <v/>
      </c>
      <c r="FV725" s="510" t="str">
        <f>IF(_tag_month_day!BG721="","",_tag_month_day!BG721/100)</f>
        <v/>
      </c>
      <c r="FW725" s="603" t="str">
        <f>IF(_tag_month_day!BH721="","",_tag_month_day!BH721/100)</f>
        <v/>
      </c>
      <c r="FX725" s="510" t="str">
        <f>IF(_tag_month_day!BI721="","",_tag_month_day!BI721/100)</f>
        <v/>
      </c>
      <c r="FY725" s="510" t="str">
        <f>IF(_tag_month_day!BJ721="","",_tag_month_day!BJ721/100)</f>
        <v/>
      </c>
      <c r="FZ725" s="605" t="str">
        <f>IF(_tag_month_day!BK721="","",_tag_month_day!BK721/100)</f>
        <v/>
      </c>
      <c r="GA725" s="510" t="str">
        <f>IF(_tag_month_day!BL721="","",_tag_month_day!BL721/100)</f>
        <v/>
      </c>
      <c r="GB725" s="603" t="str">
        <f>IF(_tag_month_day!BM721="","",_tag_month_day!BM721/100)</f>
        <v/>
      </c>
      <c r="GC725" s="420" t="str">
        <f>IF(_tag_month_day!BN721="","",_tag_month_day!BN721/100)</f>
        <v/>
      </c>
      <c r="GD725" s="420" t="str">
        <f>IF(_tag_month_day!BO721="","",_tag_month_day!BO721/100)</f>
        <v/>
      </c>
      <c r="GE725" s="420" t="str">
        <f>IF(_tag_month_day!BP721="","",_tag_month_day!BP721/100)</f>
        <v/>
      </c>
      <c r="GF725" s="420" t="str">
        <f>IF(_tag_month_day!BQ721="","",_tag_month_day!BQ721/100)</f>
        <v/>
      </c>
      <c r="GG725" s="420" t="str">
        <f>IF(_tag_month_day!BR721="","",_tag_month_day!BR721/100)</f>
        <v/>
      </c>
      <c r="GH725" s="420" t="str">
        <f>IF(_tag_month_day!BS721="","",_tag_month_day!BS721/100)</f>
        <v/>
      </c>
      <c r="GI725" s="603" t="str">
        <f>IF(_tag_month_day!BT721="","",_tag_month_day!BT721/100)</f>
        <v/>
      </c>
      <c r="GJ725" s="612" t="str">
        <f>IF(_tag_month_day!BU721="","",_tag_month_day!BU721/100)</f>
        <v/>
      </c>
      <c r="GK725" s="620" t="str">
        <f>IF(_tag_month_day!BV721="",IF(_rlcf_month_day!A$2="","",_rlcf_month_day!A$2/100),_tag_month_day!BV721/100)</f>
        <v/>
      </c>
      <c r="GL725" s="620" t="str">
        <f>IF(_tag_month_day!BW721="",IF(_rlcf_month_day!B$2="","",_rlcf_month_day!B$2/100),_tag_month_day!BW721/100)</f>
        <v/>
      </c>
      <c r="GM725" s="621" t="str">
        <f>IF(_tag_month_day!BX721="",IF(_rlcf_month_day!C$2="","",_rlcf_month_day!C$2/100),_tag_month_day!BX721/100)</f>
        <v/>
      </c>
      <c r="GN725" s="620" t="str">
        <f>IF(_tag_month_day!BV721="",IF(_rlcf_month_day!A$2="","",_rlcf_month_day!A$2/100),_tag_month_day!BV721/100)</f>
        <v/>
      </c>
      <c r="GO725" s="620" t="str">
        <f>IF(_tag_month_day!BW721="",IF(_rlcf_month_day!B$2="","",_rlcf_month_day!B$2/100),_tag_month_day!BW721/100)</f>
        <v/>
      </c>
      <c r="GP725" s="620" t="str">
        <f>IF(_tag_month_day!CD721="",IF(_rlcf_month_day!E$2="","",_rlcf_month_day!E$2/100),_tag_month_day!CD721/100)</f>
        <v/>
      </c>
      <c r="GQ725" s="620" t="str">
        <f>IF(_tag_month_day!CE721="",IF(_rlcf_month_day!F$2="","",_rlcf_month_day!F$2/100),_tag_month_day!CE721/100)</f>
        <v/>
      </c>
      <c r="GR725" s="621" t="str">
        <f>IF(_tag_month_day!CF721="",IF(_rlcf_month_day!G$2="","",_rlcf_month_day!G$2/100),_tag_month_day!CF721/100)</f>
        <v/>
      </c>
      <c r="GS725" s="626">
        <f t="shared" ref="GS725:HH725" si="4410">GS724</f>
        <v>0.953</v>
      </c>
      <c r="GT725" s="626">
        <f t="shared" si="4410"/>
        <v>0.55</v>
      </c>
      <c r="GU725" s="626">
        <f t="shared" si="4410"/>
        <v>0.55</v>
      </c>
      <c r="GV725" s="626">
        <f t="shared" si="4410"/>
        <v>0.55</v>
      </c>
      <c r="GW725" s="626">
        <f t="shared" si="4410"/>
        <v>0.5</v>
      </c>
      <c r="GX725" s="626">
        <f t="shared" si="4410"/>
        <v>0.935</v>
      </c>
      <c r="GY725" s="626">
        <f t="shared" si="4410"/>
        <v>0.15</v>
      </c>
      <c r="GZ725" s="626">
        <f t="shared" si="4410"/>
        <v>1</v>
      </c>
      <c r="HA725" s="632">
        <f t="shared" si="4410"/>
        <v>0.047</v>
      </c>
      <c r="HB725" s="632">
        <f t="shared" si="4410"/>
        <v>0.45</v>
      </c>
      <c r="HC725" s="632">
        <f t="shared" si="4410"/>
        <v>0.45</v>
      </c>
      <c r="HD725" s="632">
        <f t="shared" si="4410"/>
        <v>0.45</v>
      </c>
      <c r="HE725" s="632">
        <f t="shared" si="4410"/>
        <v>0.5</v>
      </c>
      <c r="HF725" s="632">
        <f t="shared" si="4410"/>
        <v>0.065</v>
      </c>
      <c r="HG725" s="632">
        <f t="shared" si="4410"/>
        <v>0.85</v>
      </c>
      <c r="HH725" s="632">
        <f t="shared" si="4410"/>
        <v>0</v>
      </c>
      <c r="HI725" s="68">
        <f t="shared" si="4297"/>
        <v>0</v>
      </c>
      <c r="HJ725" s="68" t="e">
        <f t="shared" si="4328"/>
        <v>#VALUE!</v>
      </c>
      <c r="HK725" s="202">
        <f t="shared" si="4329"/>
        <v>0.85</v>
      </c>
      <c r="HL725" s="464">
        <f t="shared" si="4330"/>
        <v>550000</v>
      </c>
      <c r="HM725" s="464">
        <f t="shared" si="4331"/>
        <v>480000</v>
      </c>
      <c r="HN725" s="192" t="e">
        <f t="shared" si="4298"/>
        <v>#VALUE!</v>
      </c>
      <c r="HO725" s="192" t="e">
        <f>HN725*HK725*$HO$2/HL725*1000000</f>
        <v>#VALUE!</v>
      </c>
      <c r="HP725" s="192" t="e">
        <f>HN725*HK725*$HP$2/HM725*1000000</f>
        <v>#VALUE!</v>
      </c>
    </row>
    <row r="726" customFormat="1" spans="1:224">
      <c r="A726" s="381">
        <v>721</v>
      </c>
      <c r="B726" s="54">
        <f ca="1" t="shared" si="4332"/>
        <v>43647</v>
      </c>
      <c r="C726" s="57">
        <f t="shared" si="4333"/>
        <v>0.0416666666666667</v>
      </c>
      <c r="D726" s="68" t="str">
        <f ca="1" t="shared" si="4299"/>
        <v>夜班</v>
      </c>
      <c r="E726" s="68" t="str">
        <f ca="1" t="shared" si="4300"/>
        <v>丙</v>
      </c>
      <c r="F726" s="68">
        <f ca="1">SUMPRODUCT((成本日报!$A$3:$A$95=计划!B726)*(成本日报!$B$3:$B$95=计划!$D726),成本日报!$C$3:$C$95)</f>
        <v>3</v>
      </c>
      <c r="G726" s="382">
        <f ca="1" t="shared" si="4334"/>
        <v>43646.9999999983</v>
      </c>
      <c r="H726" s="382">
        <f ca="1" t="shared" si="4301"/>
        <v>43647.0069444427</v>
      </c>
      <c r="I726" s="382">
        <f ca="1" t="shared" si="4302"/>
        <v>43647.0124999983</v>
      </c>
      <c r="J726" s="382">
        <f ca="1" t="shared" si="4303"/>
        <v>43647.0416666649</v>
      </c>
      <c r="K726" s="382">
        <f ca="1" t="shared" si="4304"/>
        <v>43647.1041666649</v>
      </c>
      <c r="L726" s="382">
        <f ca="1" t="shared" si="4305"/>
        <v>43647.1249999983</v>
      </c>
      <c r="M726" s="398" t="str">
        <f>IF(_tag_month_day!A722="","",_tag_month_day!A722)</f>
        <v/>
      </c>
      <c r="N726" s="398" t="str">
        <f>IF(_tag_month_day!B722="","",_tag_month_day!B722)</f>
        <v/>
      </c>
      <c r="O726" s="399" t="e">
        <f t="shared" si="4306"/>
        <v>#VALUE!</v>
      </c>
      <c r="P726" s="398" t="str">
        <f>IF(_tag_month_day!C722="","",_tag_month_day!C722)</f>
        <v/>
      </c>
      <c r="Q726" s="398" t="str">
        <f>IF(_tag_month_day!D722="","",_tag_month_day!D722)</f>
        <v/>
      </c>
      <c r="R726" s="416">
        <f>IF(_tag_month_day!CB722="",R725,_tag_month_day!CB722/100)</f>
        <v>0.07</v>
      </c>
      <c r="S726" s="417" t="str">
        <f>IF(_tag_month_day!E722="","",_tag_month_day!E722)</f>
        <v/>
      </c>
      <c r="T726" s="417" t="str">
        <f>IF(_tag_month_day!F722="","",_tag_month_day!F722)</f>
        <v/>
      </c>
      <c r="U726" s="418" t="e">
        <f t="shared" si="4260"/>
        <v>#VALUE!</v>
      </c>
      <c r="V726" s="53" t="e">
        <f t="shared" si="4261"/>
        <v>#VALUE!</v>
      </c>
      <c r="W726" s="419" t="str">
        <f>IF(_jhy_month_day!A722="","",_jhy_month_day!A722)</f>
        <v/>
      </c>
      <c r="X726" s="420" t="str">
        <f>IF(_jhy_month_day!B722="","",_jhy_month_day!B722/100)</f>
        <v/>
      </c>
      <c r="Y726" s="420" t="str">
        <f>IF(_jhy_month_day!C722="","",_jhy_month_day!C722/100)</f>
        <v/>
      </c>
      <c r="Z726" s="439">
        <f t="shared" si="4350"/>
        <v>181</v>
      </c>
      <c r="AA726" s="440" t="str">
        <f>IF(_tag_month_day!G722="","",_tag_month_day!G722/100)</f>
        <v/>
      </c>
      <c r="AB726" s="440" t="str">
        <f>IF(_tag_month_day!H722="","",_tag_month_day!H722/100)</f>
        <v/>
      </c>
      <c r="AC726" s="193">
        <f t="shared" si="4307"/>
        <v>1.59963432013121</v>
      </c>
      <c r="AD726" s="441" t="str">
        <f t="shared" si="4308"/>
        <v/>
      </c>
      <c r="AE726" s="442" t="str">
        <f t="shared" si="4309"/>
        <v/>
      </c>
      <c r="AF726" s="443">
        <v>1</v>
      </c>
      <c r="AG726" s="68" t="str">
        <f>IF(_duihao_month_day!A722="","",_duihao_month_day!A722)</f>
        <v/>
      </c>
      <c r="AH726" s="463">
        <f>IF(_gyk_month_day!B722="",AH725,_gyk_month_day!B722)</f>
        <v>820</v>
      </c>
      <c r="AI726" s="464"/>
      <c r="AJ726" s="68" t="str">
        <f>IF(_tag_month_day!I722="","",_tag_month_day!I722)</f>
        <v/>
      </c>
      <c r="AK726" s="465" t="str">
        <f>IF(_tzyy_month_day!A722="","",_tzyy_month_day!A722)</f>
        <v/>
      </c>
      <c r="AL726" s="465" t="str">
        <f>IF(_tzyy_month_day!B722="","",_tzyy_month_day!B722)</f>
        <v/>
      </c>
      <c r="AM726" s="465" t="str">
        <f>IF(_tzyy_month_day!C722="","",_tzyy_month_day!C722)</f>
        <v/>
      </c>
      <c r="AN726" s="466" t="str">
        <f>IF(_tag_month_day!CG722="","",_tag_month_day!CG722)</f>
        <v/>
      </c>
      <c r="AO726" s="466" t="str">
        <f>IF(_tag_month_day!CH722="","",_tag_month_day!CH722)</f>
        <v/>
      </c>
      <c r="AP726" s="486" t="e">
        <f t="shared" si="4310"/>
        <v>#VALUE!</v>
      </c>
      <c r="AQ726" s="487" t="str">
        <f>IF(_tag_month_day!J722="","",_tag_month_day!J722/100)</f>
        <v/>
      </c>
      <c r="AR726" s="488">
        <f t="shared" si="4311"/>
        <v>1.3</v>
      </c>
      <c r="AS726" s="489" t="e">
        <f t="shared" si="4262"/>
        <v>#VALUE!</v>
      </c>
      <c r="AT726" s="489">
        <f t="shared" si="4312"/>
        <v>0</v>
      </c>
      <c r="AU726" s="490" t="str">
        <f>IF(_tag_month_day!K722="","",_tag_month_day!K722)</f>
        <v/>
      </c>
      <c r="AV726" s="491" t="str">
        <f>IF(_tag_month_day!L722="","",_tag_month_day!L722/100)</f>
        <v/>
      </c>
      <c r="AW726" s="420">
        <f t="shared" si="4234"/>
        <v>0</v>
      </c>
      <c r="AX726" s="420">
        <f t="shared" si="4313"/>
        <v>0</v>
      </c>
      <c r="AY726" s="420" t="str">
        <f>IF(_tag_month_day!M722="","",_tag_month_day!M722/100)</f>
        <v/>
      </c>
      <c r="AZ726" s="420" t="str">
        <f>IF(_tag_month_day!N722="","",_tag_month_day!N722/100)</f>
        <v/>
      </c>
      <c r="BA726" s="420" t="str">
        <f>IF(_tag_month_day!O722="","",_tag_month_day!O722/100)</f>
        <v/>
      </c>
      <c r="BB726" s="496" t="str">
        <f>IF(_tag_month_day!P722="","",_tag_month_day!P722/100)</f>
        <v/>
      </c>
      <c r="BC726" s="496">
        <f t="shared" si="4314"/>
        <v>0</v>
      </c>
      <c r="BD726" s="496" t="str">
        <f>IF(_tag_month_day!Q722="","",_tag_month_day!Q722/100)</f>
        <v/>
      </c>
      <c r="BE726" s="510" t="str">
        <f>IF(_tag_month_day!R722="","",_tag_month_day!R722/100)</f>
        <v/>
      </c>
      <c r="BF726" s="413" t="str">
        <f>IF(_tag_month_day!CC722="","",_tag_month_day!CC722/100)</f>
        <v/>
      </c>
      <c r="BG726" s="511" t="e">
        <f t="shared" si="4263"/>
        <v>#VALUE!</v>
      </c>
      <c r="BH726" s="198">
        <f t="shared" si="4264"/>
        <v>0</v>
      </c>
      <c r="BI726" s="512" t="e">
        <f>IF(CX726=0,BI725,(DK726*查询!$R$5+DL726*查询!$Q$5+DM726*查询!$N$5+DN726*查询!$O$5+DO726*查询!$P$5)*AF726/CX726)</f>
        <v>#VALUE!</v>
      </c>
      <c r="BJ726" s="512" t="e">
        <f>IF(CX726=0,BJ725,(DP726*查询!$S$5+DQ726*查询!$T$5+DR726*查询!$U$5)*AF726/CX726)</f>
        <v>#VALUE!</v>
      </c>
      <c r="BK726" s="512">
        <f t="shared" si="4315"/>
        <v>1</v>
      </c>
      <c r="BL726" s="513" t="str">
        <f>IF(_cfyc_month_day!A722="","",_cfyc_month_day!A722)</f>
        <v/>
      </c>
      <c r="BM726" s="513" t="str">
        <f>IF(_cfyc_month_day!B722="","",_cfyc_month_day!B722)</f>
        <v/>
      </c>
      <c r="BN726" s="513" t="str">
        <f>IF(_cfyc_month_day!C722="","",_cfyc_month_day!C722)</f>
        <v/>
      </c>
      <c r="BO726" s="522" t="str">
        <f>IF(_cfyc_month_day!D722="","",_cfyc_month_day!D722)</f>
        <v/>
      </c>
      <c r="BP726" s="522" t="str">
        <f>IF(_cfyc_month_day!E722="","",_cfyc_month_day!E722)</f>
        <v/>
      </c>
      <c r="BQ726" s="522" t="str">
        <f>IF(_cfyc_month_day!F722="","",_cfyc_month_day!F722)</f>
        <v/>
      </c>
      <c r="BR726" s="513" t="str">
        <f>IF(_tag_month_day!T722="","",_tag_month_day!T722)</f>
        <v/>
      </c>
      <c r="BS726" s="513" t="str">
        <f>IF(_tag_month_day!U722="","",_tag_month_day!U722)</f>
        <v/>
      </c>
      <c r="BT726" s="523" t="str">
        <f t="shared" si="4316"/>
        <v/>
      </c>
      <c r="BU726" s="223" t="str">
        <f>IF(_tag_month_day!V722="","",_tag_month_day!V722)</f>
        <v/>
      </c>
      <c r="BV726" s="206" t="str">
        <f>IF(_tag_month_day!W722="","",_tag_month_day!W722)</f>
        <v/>
      </c>
      <c r="BW726" s="540" t="str">
        <f>IF(_tag_month_day!X722="","",_tag_month_day!X722)</f>
        <v/>
      </c>
      <c r="BX726" s="540" t="str">
        <f>IF(_tag_month_day!Y722="","",_tag_month_day!Y722)</f>
        <v/>
      </c>
      <c r="BY726" s="541">
        <f ca="1" t="shared" si="4317"/>
        <v>43647.1249999983</v>
      </c>
      <c r="BZ726" s="542"/>
      <c r="CA726" s="562" t="str">
        <f>IF(_jhy2_month_day!A722="","",_jhy2_month_day!A722)</f>
        <v/>
      </c>
      <c r="CB726" s="464" t="str">
        <f>IF(_jhy2_month_day!B722="","",_jhy2_month_day!B722)</f>
        <v/>
      </c>
      <c r="CC726" s="464" t="str">
        <f>IF(_jhy2_month_day!C722="","",_jhy2_month_day!C722)</f>
        <v/>
      </c>
      <c r="CD726" s="464" t="str">
        <f>IF(_jhy2_month_day!D722="","",_jhy2_month_day!D722)</f>
        <v/>
      </c>
      <c r="CE726" s="464" t="str">
        <f>IF(_jhy2_month_day!E722="","",_jhy2_month_day!E722)</f>
        <v/>
      </c>
      <c r="CF726" s="464" t="str">
        <f>IF(_jhy2_month_day!F722="","",_jhy2_month_day!F722)</f>
        <v/>
      </c>
      <c r="CG726" s="464" t="str">
        <f>IF(_jhy2_month_day!G722="","",_jhy2_month_day!G722)</f>
        <v/>
      </c>
      <c r="CH726" s="464" t="str">
        <f>IF(_jhy2_month_day!H722="","",_jhy2_month_day!H722)</f>
        <v/>
      </c>
      <c r="CI726" s="464" t="str">
        <f>IF(_jhy2_month_day!I722="","",_jhy2_month_day!I722)</f>
        <v/>
      </c>
      <c r="CJ726" s="464" t="str">
        <f>IF(_jhy2_month_day!J722="","",_jhy2_month_day!J722)</f>
        <v/>
      </c>
      <c r="CK726" s="464" t="str">
        <f>IF(_jhy2_month_day!K722="","",_jhy2_month_day!K722)</f>
        <v/>
      </c>
      <c r="CL726" s="562" t="str">
        <f>IF(_jhy2_month_day!L722="","",_jhy2_month_day!L722)</f>
        <v/>
      </c>
      <c r="CM726" s="562" t="str">
        <f>IF(_jhy2_month_day!M722="","",_jhy2_month_day!M722)</f>
        <v/>
      </c>
      <c r="CN726" s="562" t="str">
        <f>IF(_jhy2_month_day!N722="","",_jhy2_month_day!N722)</f>
        <v/>
      </c>
      <c r="CO726" s="562" t="str">
        <f>IF(_jhy2_month_day!O722="","",_jhy2_month_day!O722)</f>
        <v/>
      </c>
      <c r="CP726" s="562" t="str">
        <f>IF(_jhy2_month_day!P722="","",_jhy2_month_day!P722)</f>
        <v/>
      </c>
      <c r="CQ726" s="562" t="str">
        <f>IF(_jhy2_month_day!Q722="","",_jhy2_month_day!Q722)</f>
        <v/>
      </c>
      <c r="CR726" s="563" t="str">
        <f>IF(_jhy2_month_day!R722="","",_jhy2_month_day!R722)</f>
        <v/>
      </c>
      <c r="CS726" s="576" t="str">
        <f>IF(_jhy2_month_day!S722="","",_jhy2_month_day!S722)</f>
        <v/>
      </c>
      <c r="CT726" s="562" t="str">
        <f>IF(_jhy2_month_day!T722="","",_jhy2_month_day!T722)</f>
        <v/>
      </c>
      <c r="CU726" s="577" t="e">
        <f t="shared" si="4265"/>
        <v>#VALUE!</v>
      </c>
      <c r="CV726" s="198" t="e">
        <f t="shared" si="4266"/>
        <v>#VALUE!</v>
      </c>
      <c r="CW726" s="192" t="e">
        <f t="shared" si="4267"/>
        <v>#VALUE!</v>
      </c>
      <c r="CX726" s="192" t="e">
        <f t="shared" si="4268"/>
        <v>#VALUE!</v>
      </c>
      <c r="CY726" s="202" t="e">
        <f t="shared" si="4269"/>
        <v>#VALUE!</v>
      </c>
      <c r="CZ726" s="192" t="e">
        <f t="shared" ref="CZ726:DI726" si="4411">$AJ726*EF726</f>
        <v>#VALUE!</v>
      </c>
      <c r="DA726" s="192" t="e">
        <f t="shared" si="4411"/>
        <v>#VALUE!</v>
      </c>
      <c r="DB726" s="192" t="e">
        <f t="shared" si="4411"/>
        <v>#VALUE!</v>
      </c>
      <c r="DC726" s="192" t="e">
        <f t="shared" si="4411"/>
        <v>#VALUE!</v>
      </c>
      <c r="DD726" s="192" t="e">
        <f t="shared" si="4411"/>
        <v>#VALUE!</v>
      </c>
      <c r="DE726" s="192" t="e">
        <f t="shared" si="4411"/>
        <v>#VALUE!</v>
      </c>
      <c r="DF726" s="192" t="e">
        <f t="shared" si="4411"/>
        <v>#VALUE!</v>
      </c>
      <c r="DG726" s="192" t="e">
        <f t="shared" si="4411"/>
        <v>#VALUE!</v>
      </c>
      <c r="DH726" s="192" t="e">
        <f t="shared" si="4411"/>
        <v>#VALUE!</v>
      </c>
      <c r="DI726" s="192" t="e">
        <f t="shared" si="4411"/>
        <v>#VALUE!</v>
      </c>
      <c r="DJ726" s="192" t="e">
        <f t="shared" si="4271"/>
        <v>#VALUE!</v>
      </c>
      <c r="DK726" s="192" t="e">
        <f t="shared" si="4272"/>
        <v>#VALUE!</v>
      </c>
      <c r="DL726" s="192" t="e">
        <f t="shared" si="4273"/>
        <v>#VALUE!</v>
      </c>
      <c r="DM726" s="192" t="e">
        <f t="shared" si="4274"/>
        <v>#VALUE!</v>
      </c>
      <c r="DN726" s="192" t="e">
        <f t="shared" si="4275"/>
        <v>#VALUE!</v>
      </c>
      <c r="DO726" s="192" t="e">
        <f t="shared" si="4276"/>
        <v>#VALUE!</v>
      </c>
      <c r="DP726" s="192" t="e">
        <f t="shared" si="4277"/>
        <v>#VALUE!</v>
      </c>
      <c r="DQ726" s="192" t="e">
        <f t="shared" si="4278"/>
        <v>#VALUE!</v>
      </c>
      <c r="DR726" s="192" t="e">
        <f t="shared" si="4279"/>
        <v>#VALUE!</v>
      </c>
      <c r="DS726" s="192" t="e">
        <f t="shared" si="4280"/>
        <v>#VALUE!</v>
      </c>
      <c r="DT726" s="192" t="e">
        <f t="shared" si="4281"/>
        <v>#VALUE!</v>
      </c>
      <c r="DU726" s="192" t="e">
        <f t="shared" si="4282"/>
        <v>#VALUE!</v>
      </c>
      <c r="DV726" s="198" t="e">
        <f t="shared" si="4283"/>
        <v>#VALUE!</v>
      </c>
      <c r="DW726" s="198" t="e">
        <f t="shared" si="4284"/>
        <v>#DIV/0!</v>
      </c>
      <c r="DX726" s="198" t="e">
        <f t="shared" si="4285"/>
        <v>#DIV/0!</v>
      </c>
      <c r="DY726" s="198" t="e">
        <f t="shared" si="4286"/>
        <v>#VALUE!</v>
      </c>
      <c r="DZ726" s="198" t="e">
        <f t="shared" si="4287"/>
        <v>#VALUE!</v>
      </c>
      <c r="EA726" s="198" t="e">
        <f t="shared" si="4288"/>
        <v>#VALUE!</v>
      </c>
      <c r="EB726" s="198" t="e">
        <f t="shared" si="4289"/>
        <v>#VALUE!</v>
      </c>
      <c r="EC726" s="198" t="e">
        <f t="shared" si="4290"/>
        <v>#DIV/0!</v>
      </c>
      <c r="ED726" s="198" t="e">
        <f t="shared" si="4291"/>
        <v>#VALUE!</v>
      </c>
      <c r="EE726" s="198" t="e">
        <f t="shared" si="4292"/>
        <v>#VALUE!</v>
      </c>
      <c r="EF726" s="198" t="e">
        <f t="shared" ref="EF726:EO726" si="4412">DV726/SUM($DV726:$EE726)</f>
        <v>#VALUE!</v>
      </c>
      <c r="EG726" s="198" t="e">
        <f t="shared" si="4412"/>
        <v>#DIV/0!</v>
      </c>
      <c r="EH726" s="198" t="e">
        <f t="shared" si="4412"/>
        <v>#DIV/0!</v>
      </c>
      <c r="EI726" s="198" t="e">
        <f t="shared" si="4412"/>
        <v>#VALUE!</v>
      </c>
      <c r="EJ726" s="198" t="e">
        <f t="shared" si="4412"/>
        <v>#VALUE!</v>
      </c>
      <c r="EK726" s="198" t="e">
        <f t="shared" si="4412"/>
        <v>#VALUE!</v>
      </c>
      <c r="EL726" s="198" t="e">
        <f t="shared" si="4412"/>
        <v>#VALUE!</v>
      </c>
      <c r="EM726" s="198" t="e">
        <f t="shared" si="4412"/>
        <v>#DIV/0!</v>
      </c>
      <c r="EN726" s="198" t="e">
        <f t="shared" si="4412"/>
        <v>#VALUE!</v>
      </c>
      <c r="EO726" s="198" t="e">
        <f t="shared" si="4412"/>
        <v>#VALUE!</v>
      </c>
      <c r="EP726" s="511">
        <f t="shared" ref="EP726:EW726" si="4413">EP725</f>
        <v>0.08</v>
      </c>
      <c r="EQ726" s="511">
        <f t="shared" si="4413"/>
        <v>0.015</v>
      </c>
      <c r="ER726" s="511">
        <f t="shared" si="4413"/>
        <v>0.015</v>
      </c>
      <c r="ES726" s="511">
        <f t="shared" si="4413"/>
        <v>0.015</v>
      </c>
      <c r="ET726" s="511">
        <f t="shared" si="4413"/>
        <v>0.015</v>
      </c>
      <c r="EU726" s="511">
        <f t="shared" si="4413"/>
        <v>0.09</v>
      </c>
      <c r="EV726" s="511">
        <f t="shared" si="4413"/>
        <v>0.09</v>
      </c>
      <c r="EW726" s="511">
        <f t="shared" si="4413"/>
        <v>0.09</v>
      </c>
      <c r="EX726" s="420" t="str">
        <f>IF(_tag_month_day!AS722="","",_tag_month_day!AS722/100)</f>
        <v/>
      </c>
      <c r="EY726" s="420" t="str">
        <f>IF(_tag_month_day!AT722="","",_tag_month_day!AT722/100)</f>
        <v/>
      </c>
      <c r="EZ726" s="420" t="str">
        <f>IF(_tag_month_day!AU722="","",_tag_month_day!AU722/100)</f>
        <v/>
      </c>
      <c r="FA726" s="420" t="str">
        <f>IF(_tag_month_day!AV722="","",_tag_month_day!AV722/100)</f>
        <v/>
      </c>
      <c r="FB726" s="420" t="str">
        <f>IF(_tag_month_day!AW722="","",_tag_month_day!AW722/100)</f>
        <v/>
      </c>
      <c r="FC726" s="420" t="str">
        <f>IF(_tag_month_day!AX722="","",_tag_month_day!AX722/100)</f>
        <v/>
      </c>
      <c r="FD726" s="510">
        <f t="shared" si="4321"/>
        <v>0.33</v>
      </c>
      <c r="FE726" s="510">
        <f t="shared" si="4322"/>
        <v>0.19</v>
      </c>
      <c r="FF726" s="510">
        <f t="shared" si="4323"/>
        <v>0.003</v>
      </c>
      <c r="FG726" s="510">
        <f t="shared" si="4324"/>
        <v>0</v>
      </c>
      <c r="FH726" s="603">
        <f t="shared" si="4325"/>
        <v>0.0001</v>
      </c>
      <c r="FI726" s="510">
        <f t="shared" ref="FI726:FR726" si="4414">FI725</f>
        <v>0.41</v>
      </c>
      <c r="FJ726" s="510">
        <f t="shared" si="4414"/>
        <v>0.11</v>
      </c>
      <c r="FK726" s="510">
        <f t="shared" si="4414"/>
        <v>0.015</v>
      </c>
      <c r="FL726" s="510">
        <f t="shared" si="4414"/>
        <v>0</v>
      </c>
      <c r="FM726" s="603">
        <f t="shared" si="4414"/>
        <v>0.0001</v>
      </c>
      <c r="FN726" s="510" t="str">
        <f>IF(_tag_month_day!AY722="","",_tag_month_day!AY722/100)</f>
        <v/>
      </c>
      <c r="FO726" s="510" t="str">
        <f>IF(_tag_month_day!AZ722="","",_tag_month_day!AZ722/100)</f>
        <v/>
      </c>
      <c r="FP726" s="510" t="str">
        <f>IF(_tag_month_day!BA722="","",_tag_month_day!BA722/100)</f>
        <v/>
      </c>
      <c r="FQ726" s="510" t="str">
        <f>IF(_tag_month_day!BB722="","",_tag_month_day!BB722/100)</f>
        <v/>
      </c>
      <c r="FR726" s="603" t="str">
        <f>IF(_tag_month_day!BC722="","",_tag_month_day!BC722/100)</f>
        <v/>
      </c>
      <c r="FS726" s="510" t="str">
        <f>IF(_tag_month_day!BD722="","",_tag_month_day!BD722/100)</f>
        <v/>
      </c>
      <c r="FT726" s="510" t="str">
        <f>IF(_tag_month_day!BE722="","",_tag_month_day!BE722/100)</f>
        <v/>
      </c>
      <c r="FU726" s="510" t="str">
        <f>IF(_tag_month_day!BF722="","",_tag_month_day!BF722/100)</f>
        <v/>
      </c>
      <c r="FV726" s="510" t="str">
        <f>IF(_tag_month_day!BG722="","",_tag_month_day!BG722/100)</f>
        <v/>
      </c>
      <c r="FW726" s="603" t="str">
        <f>IF(_tag_month_day!BH722="","",_tag_month_day!BH722/100)</f>
        <v/>
      </c>
      <c r="FX726" s="510" t="str">
        <f>IF(_tag_month_day!BI722="","",_tag_month_day!BI722/100)</f>
        <v/>
      </c>
      <c r="FY726" s="510" t="str">
        <f>IF(_tag_month_day!BJ722="","",_tag_month_day!BJ722/100)</f>
        <v/>
      </c>
      <c r="FZ726" s="605" t="str">
        <f>IF(_tag_month_day!BK722="","",_tag_month_day!BK722/100)</f>
        <v/>
      </c>
      <c r="GA726" s="510" t="str">
        <f>IF(_tag_month_day!BL722="","",_tag_month_day!BL722/100)</f>
        <v/>
      </c>
      <c r="GB726" s="603" t="str">
        <f>IF(_tag_month_day!BM722="","",_tag_month_day!BM722/100)</f>
        <v/>
      </c>
      <c r="GC726" s="420" t="str">
        <f>IF(_tag_month_day!BN722="","",_tag_month_day!BN722/100)</f>
        <v/>
      </c>
      <c r="GD726" s="420" t="str">
        <f>IF(_tag_month_day!BO722="","",_tag_month_day!BO722/100)</f>
        <v/>
      </c>
      <c r="GE726" s="420" t="str">
        <f>IF(_tag_month_day!BP722="","",_tag_month_day!BP722/100)</f>
        <v/>
      </c>
      <c r="GF726" s="420" t="str">
        <f>IF(_tag_month_day!BQ722="","",_tag_month_day!BQ722/100)</f>
        <v/>
      </c>
      <c r="GG726" s="420" t="str">
        <f>IF(_tag_month_day!BR722="","",_tag_month_day!BR722/100)</f>
        <v/>
      </c>
      <c r="GH726" s="420" t="str">
        <f>IF(_tag_month_day!BS722="","",_tag_month_day!BS722/100)</f>
        <v/>
      </c>
      <c r="GI726" s="603" t="str">
        <f>IF(_tag_month_day!BT722="","",_tag_month_day!BT722/100)</f>
        <v/>
      </c>
      <c r="GJ726" s="612" t="str">
        <f>IF(_tag_month_day!BU722="","",_tag_month_day!BU722/100)</f>
        <v/>
      </c>
      <c r="GK726" s="620" t="str">
        <f>IF(_tag_month_day!BV722="",IF(_rlcf_month_day!A$2="","",_rlcf_month_day!A$2/100),_tag_month_day!BV722/100)</f>
        <v/>
      </c>
      <c r="GL726" s="620" t="str">
        <f>IF(_tag_month_day!BW722="",IF(_rlcf_month_day!B$2="","",_rlcf_month_day!B$2/100),_tag_month_day!BW722/100)</f>
        <v/>
      </c>
      <c r="GM726" s="621" t="str">
        <f>IF(_tag_month_day!BX722="",IF(_rlcf_month_day!C$2="","",_rlcf_month_day!C$2/100),_tag_month_day!BX722/100)</f>
        <v/>
      </c>
      <c r="GN726" s="620" t="str">
        <f>IF(_tag_month_day!BV722="",IF(_rlcf_month_day!A$2="","",_rlcf_month_day!A$2/100),_tag_month_day!BV722/100)</f>
        <v/>
      </c>
      <c r="GO726" s="620" t="str">
        <f>IF(_tag_month_day!BW722="",IF(_rlcf_month_day!B$2="","",_rlcf_month_day!B$2/100),_tag_month_day!BW722/100)</f>
        <v/>
      </c>
      <c r="GP726" s="620" t="str">
        <f>IF(_tag_month_day!CD722="",IF(_rlcf_month_day!E$2="","",_rlcf_month_day!E$2/100),_tag_month_day!CD722/100)</f>
        <v/>
      </c>
      <c r="GQ726" s="620" t="str">
        <f>IF(_tag_month_day!CE722="",IF(_rlcf_month_day!F$2="","",_rlcf_month_day!F$2/100),_tag_month_day!CE722/100)</f>
        <v/>
      </c>
      <c r="GR726" s="621" t="str">
        <f>IF(_tag_month_day!CF722="",IF(_rlcf_month_day!G$2="","",_rlcf_month_day!G$2/100),_tag_month_day!CF722/100)</f>
        <v/>
      </c>
      <c r="GS726" s="626">
        <f t="shared" ref="GS726:HH726" si="4415">GS725</f>
        <v>0.953</v>
      </c>
      <c r="GT726" s="626">
        <f t="shared" si="4415"/>
        <v>0.55</v>
      </c>
      <c r="GU726" s="626">
        <f t="shared" si="4415"/>
        <v>0.55</v>
      </c>
      <c r="GV726" s="626">
        <f t="shared" si="4415"/>
        <v>0.55</v>
      </c>
      <c r="GW726" s="626">
        <f t="shared" si="4415"/>
        <v>0.5</v>
      </c>
      <c r="GX726" s="626">
        <f t="shared" si="4415"/>
        <v>0.935</v>
      </c>
      <c r="GY726" s="626">
        <f t="shared" si="4415"/>
        <v>0.15</v>
      </c>
      <c r="GZ726" s="626">
        <f t="shared" si="4415"/>
        <v>1</v>
      </c>
      <c r="HA726" s="632">
        <f t="shared" si="4415"/>
        <v>0.047</v>
      </c>
      <c r="HB726" s="632">
        <f t="shared" si="4415"/>
        <v>0.45</v>
      </c>
      <c r="HC726" s="632">
        <f t="shared" si="4415"/>
        <v>0.45</v>
      </c>
      <c r="HD726" s="632">
        <f t="shared" si="4415"/>
        <v>0.45</v>
      </c>
      <c r="HE726" s="632">
        <f t="shared" si="4415"/>
        <v>0.5</v>
      </c>
      <c r="HF726" s="632">
        <f t="shared" si="4415"/>
        <v>0.065</v>
      </c>
      <c r="HG726" s="632">
        <f t="shared" si="4415"/>
        <v>0.85</v>
      </c>
      <c r="HH726" s="632">
        <f t="shared" si="4415"/>
        <v>0</v>
      </c>
      <c r="HI726" s="68">
        <f t="shared" si="4297"/>
        <v>0</v>
      </c>
      <c r="HJ726" s="68" t="e">
        <f t="shared" si="4328"/>
        <v>#VALUE!</v>
      </c>
      <c r="HK726" s="202">
        <f t="shared" si="4329"/>
        <v>0.85</v>
      </c>
      <c r="HL726" s="464">
        <f t="shared" si="4330"/>
        <v>550000</v>
      </c>
      <c r="HM726" s="464">
        <f t="shared" si="4331"/>
        <v>480000</v>
      </c>
      <c r="HN726" s="192" t="e">
        <f t="shared" si="4298"/>
        <v>#VALUE!</v>
      </c>
      <c r="HO726" s="192" t="e">
        <f>HN726*HK726*$HO$2/HL726*1000000</f>
        <v>#VALUE!</v>
      </c>
      <c r="HP726" s="192" t="e">
        <f>HN726*HK726*$HP$2/HM726*1000000</f>
        <v>#VALUE!</v>
      </c>
    </row>
    <row r="727" customFormat="1" spans="1:224">
      <c r="A727" s="381">
        <v>722</v>
      </c>
      <c r="B727" s="54">
        <f ca="1" t="shared" si="4332"/>
        <v>43647</v>
      </c>
      <c r="C727" s="57">
        <f t="shared" si="4333"/>
        <v>0.0416666666666667</v>
      </c>
      <c r="D727" s="68" t="str">
        <f ca="1" t="shared" si="4299"/>
        <v>夜班</v>
      </c>
      <c r="E727" s="68" t="str">
        <f ca="1" t="shared" si="4300"/>
        <v>丙</v>
      </c>
      <c r="F727" s="68">
        <f ca="1">SUMPRODUCT((成本日报!$A$3:$A$95=计划!B727)*(成本日报!$B$3:$B$95=计划!$D727),成本日报!$C$3:$C$95)</f>
        <v>3</v>
      </c>
      <c r="G727" s="382">
        <f ca="1" t="shared" si="4334"/>
        <v>43647.0416666649</v>
      </c>
      <c r="H727" s="382">
        <f ca="1" t="shared" si="4301"/>
        <v>43647.0486111094</v>
      </c>
      <c r="I727" s="382">
        <f ca="1" t="shared" si="4302"/>
        <v>43647.0541666649</v>
      </c>
      <c r="J727" s="382">
        <f ca="1" t="shared" si="4303"/>
        <v>43647.0833333316</v>
      </c>
      <c r="K727" s="382">
        <f ca="1" t="shared" si="4304"/>
        <v>43647.1458333316</v>
      </c>
      <c r="L727" s="382">
        <f ca="1" t="shared" si="4305"/>
        <v>43647.1666666649</v>
      </c>
      <c r="M727" s="398" t="str">
        <f>IF(_tag_month_day!A723="","",_tag_month_day!A723)</f>
        <v/>
      </c>
      <c r="N727" s="398" t="str">
        <f>IF(_tag_month_day!B723="","",_tag_month_day!B723)</f>
        <v/>
      </c>
      <c r="O727" s="399" t="e">
        <f t="shared" si="4306"/>
        <v>#VALUE!</v>
      </c>
      <c r="P727" s="398" t="str">
        <f>IF(_tag_month_day!C723="","",_tag_month_day!C723)</f>
        <v/>
      </c>
      <c r="Q727" s="398" t="str">
        <f>IF(_tag_month_day!D723="","",_tag_month_day!D723)</f>
        <v/>
      </c>
      <c r="R727" s="416">
        <f>IF(_tag_month_day!CB723="",R726,_tag_month_day!CB723/100)</f>
        <v>0.07</v>
      </c>
      <c r="S727" s="417" t="str">
        <f>IF(_tag_month_day!E723="","",_tag_month_day!E723)</f>
        <v/>
      </c>
      <c r="T727" s="417" t="str">
        <f>IF(_tag_month_day!F723="","",_tag_month_day!F723)</f>
        <v/>
      </c>
      <c r="U727" s="418" t="e">
        <f t="shared" si="4260"/>
        <v>#VALUE!</v>
      </c>
      <c r="V727" s="53" t="e">
        <f t="shared" si="4261"/>
        <v>#VALUE!</v>
      </c>
      <c r="W727" s="419" t="str">
        <f>IF(_jhy_month_day!A723="","",_jhy_month_day!A723)</f>
        <v/>
      </c>
      <c r="X727" s="420" t="str">
        <f>IF(_jhy_month_day!B723="","",_jhy_month_day!B723/100)</f>
        <v/>
      </c>
      <c r="Y727" s="420" t="str">
        <f>IF(_jhy_month_day!C723="","",_jhy_month_day!C723/100)</f>
        <v/>
      </c>
      <c r="Z727" s="439">
        <f t="shared" si="4350"/>
        <v>181</v>
      </c>
      <c r="AA727" s="440" t="str">
        <f>IF(_tag_month_day!G723="","",_tag_month_day!G723/100)</f>
        <v/>
      </c>
      <c r="AB727" s="440" t="str">
        <f>IF(_tag_month_day!H723="","",_tag_month_day!H723/100)</f>
        <v/>
      </c>
      <c r="AC727" s="193">
        <f t="shared" si="4307"/>
        <v>1.59963432013121</v>
      </c>
      <c r="AD727" s="441" t="str">
        <f t="shared" si="4308"/>
        <v/>
      </c>
      <c r="AE727" s="442" t="str">
        <f t="shared" si="4309"/>
        <v/>
      </c>
      <c r="AF727" s="443">
        <v>1</v>
      </c>
      <c r="AG727" s="68" t="str">
        <f>IF(_duihao_month_day!A723="","",_duihao_month_day!A723)</f>
        <v/>
      </c>
      <c r="AH727" s="463">
        <f>IF(_gyk_month_day!B723="",AH726,_gyk_month_day!B723)</f>
        <v>820</v>
      </c>
      <c r="AI727" s="464"/>
      <c r="AJ727" s="68" t="str">
        <f>IF(_tag_month_day!I723="","",_tag_month_day!I723)</f>
        <v/>
      </c>
      <c r="AK727" s="465" t="str">
        <f>IF(_tzyy_month_day!A723="","",_tzyy_month_day!A723)</f>
        <v/>
      </c>
      <c r="AL727" s="465" t="str">
        <f>IF(_tzyy_month_day!B723="","",_tzyy_month_day!B723)</f>
        <v/>
      </c>
      <c r="AM727" s="465" t="str">
        <f>IF(_tzyy_month_day!C723="","",_tzyy_month_day!C723)</f>
        <v/>
      </c>
      <c r="AN727" s="466" t="str">
        <f>IF(_tag_month_day!CG723="","",_tag_month_day!CG723)</f>
        <v/>
      </c>
      <c r="AO727" s="466" t="str">
        <f>IF(_tag_month_day!CH723="","",_tag_month_day!CH723)</f>
        <v/>
      </c>
      <c r="AP727" s="486" t="e">
        <f t="shared" si="4310"/>
        <v>#VALUE!</v>
      </c>
      <c r="AQ727" s="487" t="str">
        <f>IF(_tag_month_day!J723="","",_tag_month_day!J723/100)</f>
        <v/>
      </c>
      <c r="AR727" s="488">
        <f t="shared" si="4311"/>
        <v>1.3</v>
      </c>
      <c r="AS727" s="489" t="e">
        <f t="shared" si="4262"/>
        <v>#VALUE!</v>
      </c>
      <c r="AT727" s="489">
        <f t="shared" si="4312"/>
        <v>0</v>
      </c>
      <c r="AU727" s="490" t="str">
        <f>IF(_tag_month_day!K723="","",_tag_month_day!K723)</f>
        <v/>
      </c>
      <c r="AV727" s="491" t="str">
        <f>IF(_tag_month_day!L723="","",_tag_month_day!L723/100)</f>
        <v/>
      </c>
      <c r="AW727" s="420">
        <f t="shared" si="4234"/>
        <v>0</v>
      </c>
      <c r="AX727" s="420">
        <f t="shared" si="4313"/>
        <v>0</v>
      </c>
      <c r="AY727" s="420" t="str">
        <f>IF(_tag_month_day!M723="","",_tag_month_day!M723/100)</f>
        <v/>
      </c>
      <c r="AZ727" s="420" t="str">
        <f>IF(_tag_month_day!N723="","",_tag_month_day!N723/100)</f>
        <v/>
      </c>
      <c r="BA727" s="420" t="str">
        <f>IF(_tag_month_day!O723="","",_tag_month_day!O723/100)</f>
        <v/>
      </c>
      <c r="BB727" s="496" t="str">
        <f>IF(_tag_month_day!P723="","",_tag_month_day!P723/100)</f>
        <v/>
      </c>
      <c r="BC727" s="496">
        <f t="shared" si="4314"/>
        <v>0</v>
      </c>
      <c r="BD727" s="496" t="str">
        <f>IF(_tag_month_day!Q723="","",_tag_month_day!Q723/100)</f>
        <v/>
      </c>
      <c r="BE727" s="510" t="str">
        <f>IF(_tag_month_day!R723="","",_tag_month_day!R723/100)</f>
        <v/>
      </c>
      <c r="BF727" s="413" t="str">
        <f>IF(_tag_month_day!CC723="","",_tag_month_day!CC723/100)</f>
        <v/>
      </c>
      <c r="BG727" s="511" t="e">
        <f t="shared" si="4263"/>
        <v>#VALUE!</v>
      </c>
      <c r="BH727" s="198">
        <f t="shared" si="4264"/>
        <v>0</v>
      </c>
      <c r="BI727" s="512" t="e">
        <f>IF(CX727=0,BI726,(DK727*查询!$R$5+DL727*查询!$Q$5+DM727*查询!$N$5+DN727*查询!$O$5+DO727*查询!$P$5)*AF727/CX727)</f>
        <v>#VALUE!</v>
      </c>
      <c r="BJ727" s="512" t="e">
        <f>IF(CX727=0,BJ726,(DP727*查询!$S$5+DQ727*查询!$T$5+DR727*查询!$U$5)*AF727/CX727)</f>
        <v>#VALUE!</v>
      </c>
      <c r="BK727" s="512">
        <f t="shared" si="4315"/>
        <v>1</v>
      </c>
      <c r="BL727" s="513" t="str">
        <f>IF(_cfyc_month_day!A723="","",_cfyc_month_day!A723)</f>
        <v/>
      </c>
      <c r="BM727" s="513" t="str">
        <f>IF(_cfyc_month_day!B723="","",_cfyc_month_day!B723)</f>
        <v/>
      </c>
      <c r="BN727" s="513" t="str">
        <f>IF(_cfyc_month_day!C723="","",_cfyc_month_day!C723)</f>
        <v/>
      </c>
      <c r="BO727" s="522" t="str">
        <f>IF(_cfyc_month_day!D723="","",_cfyc_month_day!D723)</f>
        <v/>
      </c>
      <c r="BP727" s="522" t="str">
        <f>IF(_cfyc_month_day!E723="","",_cfyc_month_day!E723)</f>
        <v/>
      </c>
      <c r="BQ727" s="522" t="str">
        <f>IF(_cfyc_month_day!F723="","",_cfyc_month_day!F723)</f>
        <v/>
      </c>
      <c r="BR727" s="513" t="str">
        <f>IF(_tag_month_day!T723="","",_tag_month_day!T723)</f>
        <v/>
      </c>
      <c r="BS727" s="513" t="str">
        <f>IF(_tag_month_day!U723="","",_tag_month_day!U723)</f>
        <v/>
      </c>
      <c r="BT727" s="523" t="str">
        <f t="shared" si="4316"/>
        <v/>
      </c>
      <c r="BU727" s="223" t="str">
        <f>IF(_tag_month_day!V723="","",_tag_month_day!V723)</f>
        <v/>
      </c>
      <c r="BV727" s="206" t="str">
        <f>IF(_tag_month_day!W723="","",_tag_month_day!W723)</f>
        <v/>
      </c>
      <c r="BW727" s="540" t="str">
        <f>IF(_tag_month_day!X723="","",_tag_month_day!X723)</f>
        <v/>
      </c>
      <c r="BX727" s="540" t="str">
        <f>IF(_tag_month_day!Y723="","",_tag_month_day!Y723)</f>
        <v/>
      </c>
      <c r="BY727" s="541">
        <f ca="1" t="shared" si="4317"/>
        <v>43647.1666666649</v>
      </c>
      <c r="BZ727" s="542"/>
      <c r="CA727" s="562" t="str">
        <f>IF(_jhy2_month_day!A723="","",_jhy2_month_day!A723)</f>
        <v/>
      </c>
      <c r="CB727" s="464" t="str">
        <f>IF(_jhy2_month_day!B723="","",_jhy2_month_day!B723)</f>
        <v/>
      </c>
      <c r="CC727" s="464" t="str">
        <f>IF(_jhy2_month_day!C723="","",_jhy2_month_day!C723)</f>
        <v/>
      </c>
      <c r="CD727" s="464" t="str">
        <f>IF(_jhy2_month_day!D723="","",_jhy2_month_day!D723)</f>
        <v/>
      </c>
      <c r="CE727" s="464" t="str">
        <f>IF(_jhy2_month_day!E723="","",_jhy2_month_day!E723)</f>
        <v/>
      </c>
      <c r="CF727" s="464" t="str">
        <f>IF(_jhy2_month_day!F723="","",_jhy2_month_day!F723)</f>
        <v/>
      </c>
      <c r="CG727" s="464" t="str">
        <f>IF(_jhy2_month_day!G723="","",_jhy2_month_day!G723)</f>
        <v/>
      </c>
      <c r="CH727" s="464" t="str">
        <f>IF(_jhy2_month_day!H723="","",_jhy2_month_day!H723)</f>
        <v/>
      </c>
      <c r="CI727" s="464" t="str">
        <f>IF(_jhy2_month_day!I723="","",_jhy2_month_day!I723)</f>
        <v/>
      </c>
      <c r="CJ727" s="464" t="str">
        <f>IF(_jhy2_month_day!J723="","",_jhy2_month_day!J723)</f>
        <v/>
      </c>
      <c r="CK727" s="464" t="str">
        <f>IF(_jhy2_month_day!K723="","",_jhy2_month_day!K723)</f>
        <v/>
      </c>
      <c r="CL727" s="562" t="str">
        <f>IF(_jhy2_month_day!L723="","",_jhy2_month_day!L723)</f>
        <v/>
      </c>
      <c r="CM727" s="562" t="str">
        <f>IF(_jhy2_month_day!M723="","",_jhy2_month_day!M723)</f>
        <v/>
      </c>
      <c r="CN727" s="562" t="str">
        <f>IF(_jhy2_month_day!N723="","",_jhy2_month_day!N723)</f>
        <v/>
      </c>
      <c r="CO727" s="562" t="str">
        <f>IF(_jhy2_month_day!O723="","",_jhy2_month_day!O723)</f>
        <v/>
      </c>
      <c r="CP727" s="562" t="str">
        <f>IF(_jhy2_month_day!P723="","",_jhy2_month_day!P723)</f>
        <v/>
      </c>
      <c r="CQ727" s="562" t="str">
        <f>IF(_jhy2_month_day!Q723="","",_jhy2_month_day!Q723)</f>
        <v/>
      </c>
      <c r="CR727" s="563" t="str">
        <f>IF(_jhy2_month_day!R723="","",_jhy2_month_day!R723)</f>
        <v/>
      </c>
      <c r="CS727" s="576" t="str">
        <f>IF(_jhy2_month_day!S723="","",_jhy2_month_day!S723)</f>
        <v/>
      </c>
      <c r="CT727" s="562" t="str">
        <f>IF(_jhy2_month_day!T723="","",_jhy2_month_day!T723)</f>
        <v/>
      </c>
      <c r="CU727" s="577" t="e">
        <f t="shared" si="4265"/>
        <v>#VALUE!</v>
      </c>
      <c r="CV727" s="198" t="e">
        <f t="shared" si="4266"/>
        <v>#VALUE!</v>
      </c>
      <c r="CW727" s="192" t="e">
        <f t="shared" si="4267"/>
        <v>#VALUE!</v>
      </c>
      <c r="CX727" s="192" t="e">
        <f t="shared" si="4268"/>
        <v>#VALUE!</v>
      </c>
      <c r="CY727" s="202" t="e">
        <f t="shared" si="4269"/>
        <v>#VALUE!</v>
      </c>
      <c r="CZ727" s="192" t="e">
        <f t="shared" ref="CZ727:DI727" si="4416">$AJ727*EF727</f>
        <v>#VALUE!</v>
      </c>
      <c r="DA727" s="192" t="e">
        <f t="shared" si="4416"/>
        <v>#VALUE!</v>
      </c>
      <c r="DB727" s="192" t="e">
        <f t="shared" si="4416"/>
        <v>#VALUE!</v>
      </c>
      <c r="DC727" s="192" t="e">
        <f t="shared" si="4416"/>
        <v>#VALUE!</v>
      </c>
      <c r="DD727" s="192" t="e">
        <f t="shared" si="4416"/>
        <v>#VALUE!</v>
      </c>
      <c r="DE727" s="192" t="e">
        <f t="shared" si="4416"/>
        <v>#VALUE!</v>
      </c>
      <c r="DF727" s="192" t="e">
        <f t="shared" si="4416"/>
        <v>#VALUE!</v>
      </c>
      <c r="DG727" s="192" t="e">
        <f t="shared" si="4416"/>
        <v>#VALUE!</v>
      </c>
      <c r="DH727" s="192" t="e">
        <f t="shared" si="4416"/>
        <v>#VALUE!</v>
      </c>
      <c r="DI727" s="192" t="e">
        <f t="shared" si="4416"/>
        <v>#VALUE!</v>
      </c>
      <c r="DJ727" s="192" t="e">
        <f t="shared" si="4271"/>
        <v>#VALUE!</v>
      </c>
      <c r="DK727" s="192" t="e">
        <f t="shared" si="4272"/>
        <v>#VALUE!</v>
      </c>
      <c r="DL727" s="192" t="e">
        <f t="shared" si="4273"/>
        <v>#VALUE!</v>
      </c>
      <c r="DM727" s="192" t="e">
        <f t="shared" si="4274"/>
        <v>#VALUE!</v>
      </c>
      <c r="DN727" s="192" t="e">
        <f t="shared" si="4275"/>
        <v>#VALUE!</v>
      </c>
      <c r="DO727" s="192" t="e">
        <f t="shared" si="4276"/>
        <v>#VALUE!</v>
      </c>
      <c r="DP727" s="192" t="e">
        <f t="shared" si="4277"/>
        <v>#VALUE!</v>
      </c>
      <c r="DQ727" s="192" t="e">
        <f t="shared" si="4278"/>
        <v>#VALUE!</v>
      </c>
      <c r="DR727" s="192" t="e">
        <f t="shared" si="4279"/>
        <v>#VALUE!</v>
      </c>
      <c r="DS727" s="192" t="e">
        <f t="shared" si="4280"/>
        <v>#VALUE!</v>
      </c>
      <c r="DT727" s="192" t="e">
        <f t="shared" si="4281"/>
        <v>#VALUE!</v>
      </c>
      <c r="DU727" s="192" t="e">
        <f t="shared" si="4282"/>
        <v>#VALUE!</v>
      </c>
      <c r="DV727" s="198" t="e">
        <f t="shared" si="4283"/>
        <v>#VALUE!</v>
      </c>
      <c r="DW727" s="198" t="e">
        <f t="shared" si="4284"/>
        <v>#DIV/0!</v>
      </c>
      <c r="DX727" s="198" t="e">
        <f t="shared" si="4285"/>
        <v>#DIV/0!</v>
      </c>
      <c r="DY727" s="198" t="e">
        <f t="shared" si="4286"/>
        <v>#VALUE!</v>
      </c>
      <c r="DZ727" s="198" t="e">
        <f t="shared" si="4287"/>
        <v>#VALUE!</v>
      </c>
      <c r="EA727" s="198" t="e">
        <f t="shared" si="4288"/>
        <v>#VALUE!</v>
      </c>
      <c r="EB727" s="198" t="e">
        <f t="shared" si="4289"/>
        <v>#VALUE!</v>
      </c>
      <c r="EC727" s="198" t="e">
        <f t="shared" si="4290"/>
        <v>#DIV/0!</v>
      </c>
      <c r="ED727" s="198" t="e">
        <f t="shared" si="4291"/>
        <v>#VALUE!</v>
      </c>
      <c r="EE727" s="198" t="e">
        <f t="shared" si="4292"/>
        <v>#VALUE!</v>
      </c>
      <c r="EF727" s="198" t="e">
        <f t="shared" ref="EF727:EO727" si="4417">DV727/SUM($DV727:$EE727)</f>
        <v>#VALUE!</v>
      </c>
      <c r="EG727" s="198" t="e">
        <f t="shared" si="4417"/>
        <v>#DIV/0!</v>
      </c>
      <c r="EH727" s="198" t="e">
        <f t="shared" si="4417"/>
        <v>#DIV/0!</v>
      </c>
      <c r="EI727" s="198" t="e">
        <f t="shared" si="4417"/>
        <v>#VALUE!</v>
      </c>
      <c r="EJ727" s="198" t="e">
        <f t="shared" si="4417"/>
        <v>#VALUE!</v>
      </c>
      <c r="EK727" s="198" t="e">
        <f t="shared" si="4417"/>
        <v>#VALUE!</v>
      </c>
      <c r="EL727" s="198" t="e">
        <f t="shared" si="4417"/>
        <v>#VALUE!</v>
      </c>
      <c r="EM727" s="198" t="e">
        <f t="shared" si="4417"/>
        <v>#DIV/0!</v>
      </c>
      <c r="EN727" s="198" t="e">
        <f t="shared" si="4417"/>
        <v>#VALUE!</v>
      </c>
      <c r="EO727" s="198" t="e">
        <f t="shared" si="4417"/>
        <v>#VALUE!</v>
      </c>
      <c r="EP727" s="511">
        <f t="shared" ref="EP727:EW727" si="4418">EP726</f>
        <v>0.08</v>
      </c>
      <c r="EQ727" s="511">
        <f t="shared" si="4418"/>
        <v>0.015</v>
      </c>
      <c r="ER727" s="511">
        <f t="shared" si="4418"/>
        <v>0.015</v>
      </c>
      <c r="ES727" s="511">
        <f t="shared" si="4418"/>
        <v>0.015</v>
      </c>
      <c r="ET727" s="511">
        <f t="shared" si="4418"/>
        <v>0.015</v>
      </c>
      <c r="EU727" s="511">
        <f t="shared" si="4418"/>
        <v>0.09</v>
      </c>
      <c r="EV727" s="511">
        <f t="shared" si="4418"/>
        <v>0.09</v>
      </c>
      <c r="EW727" s="511">
        <f t="shared" si="4418"/>
        <v>0.09</v>
      </c>
      <c r="EX727" s="420" t="str">
        <f>IF(_tag_month_day!AS723="","",_tag_month_day!AS723/100)</f>
        <v/>
      </c>
      <c r="EY727" s="420" t="str">
        <f>IF(_tag_month_day!AT723="","",_tag_month_day!AT723/100)</f>
        <v/>
      </c>
      <c r="EZ727" s="420" t="str">
        <f>IF(_tag_month_day!AU723="","",_tag_month_day!AU723/100)</f>
        <v/>
      </c>
      <c r="FA727" s="420" t="str">
        <f>IF(_tag_month_day!AV723="","",_tag_month_day!AV723/100)</f>
        <v/>
      </c>
      <c r="FB727" s="420" t="str">
        <f>IF(_tag_month_day!AW723="","",_tag_month_day!AW723/100)</f>
        <v/>
      </c>
      <c r="FC727" s="420" t="str">
        <f>IF(_tag_month_day!AX723="","",_tag_month_day!AX723/100)</f>
        <v/>
      </c>
      <c r="FD727" s="510">
        <f t="shared" si="4321"/>
        <v>0.33</v>
      </c>
      <c r="FE727" s="510">
        <f t="shared" si="4322"/>
        <v>0.19</v>
      </c>
      <c r="FF727" s="510">
        <f t="shared" si="4323"/>
        <v>0.003</v>
      </c>
      <c r="FG727" s="510">
        <f t="shared" si="4324"/>
        <v>0</v>
      </c>
      <c r="FH727" s="603">
        <f t="shared" si="4325"/>
        <v>0.0001</v>
      </c>
      <c r="FI727" s="510">
        <f t="shared" ref="FI727:FR727" si="4419">FI726</f>
        <v>0.41</v>
      </c>
      <c r="FJ727" s="510">
        <f t="shared" si="4419"/>
        <v>0.11</v>
      </c>
      <c r="FK727" s="510">
        <f t="shared" si="4419"/>
        <v>0.015</v>
      </c>
      <c r="FL727" s="510">
        <f t="shared" si="4419"/>
        <v>0</v>
      </c>
      <c r="FM727" s="603">
        <f t="shared" si="4419"/>
        <v>0.0001</v>
      </c>
      <c r="FN727" s="510" t="str">
        <f>IF(_tag_month_day!AY723="","",_tag_month_day!AY723/100)</f>
        <v/>
      </c>
      <c r="FO727" s="510" t="str">
        <f>IF(_tag_month_day!AZ723="","",_tag_month_day!AZ723/100)</f>
        <v/>
      </c>
      <c r="FP727" s="510" t="str">
        <f>IF(_tag_month_day!BA723="","",_tag_month_day!BA723/100)</f>
        <v/>
      </c>
      <c r="FQ727" s="510" t="str">
        <f>IF(_tag_month_day!BB723="","",_tag_month_day!BB723/100)</f>
        <v/>
      </c>
      <c r="FR727" s="603" t="str">
        <f>IF(_tag_month_day!BC723="","",_tag_month_day!BC723/100)</f>
        <v/>
      </c>
      <c r="FS727" s="510" t="str">
        <f>IF(_tag_month_day!BD723="","",_tag_month_day!BD723/100)</f>
        <v/>
      </c>
      <c r="FT727" s="510" t="str">
        <f>IF(_tag_month_day!BE723="","",_tag_month_day!BE723/100)</f>
        <v/>
      </c>
      <c r="FU727" s="510" t="str">
        <f>IF(_tag_month_day!BF723="","",_tag_month_day!BF723/100)</f>
        <v/>
      </c>
      <c r="FV727" s="510" t="str">
        <f>IF(_tag_month_day!BG723="","",_tag_month_day!BG723/100)</f>
        <v/>
      </c>
      <c r="FW727" s="603" t="str">
        <f>IF(_tag_month_day!BH723="","",_tag_month_day!BH723/100)</f>
        <v/>
      </c>
      <c r="FX727" s="510" t="str">
        <f>IF(_tag_month_day!BI723="","",_tag_month_day!BI723/100)</f>
        <v/>
      </c>
      <c r="FY727" s="510" t="str">
        <f>IF(_tag_month_day!BJ723="","",_tag_month_day!BJ723/100)</f>
        <v/>
      </c>
      <c r="FZ727" s="605" t="str">
        <f>IF(_tag_month_day!BK723="","",_tag_month_day!BK723/100)</f>
        <v/>
      </c>
      <c r="GA727" s="510" t="str">
        <f>IF(_tag_month_day!BL723="","",_tag_month_day!BL723/100)</f>
        <v/>
      </c>
      <c r="GB727" s="603" t="str">
        <f>IF(_tag_month_day!BM723="","",_tag_month_day!BM723/100)</f>
        <v/>
      </c>
      <c r="GC727" s="420" t="str">
        <f>IF(_tag_month_day!BN723="","",_tag_month_day!BN723/100)</f>
        <v/>
      </c>
      <c r="GD727" s="420" t="str">
        <f>IF(_tag_month_day!BO723="","",_tag_month_day!BO723/100)</f>
        <v/>
      </c>
      <c r="GE727" s="420" t="str">
        <f>IF(_tag_month_day!BP723="","",_tag_month_day!BP723/100)</f>
        <v/>
      </c>
      <c r="GF727" s="420" t="str">
        <f>IF(_tag_month_day!BQ723="","",_tag_month_day!BQ723/100)</f>
        <v/>
      </c>
      <c r="GG727" s="420" t="str">
        <f>IF(_tag_month_day!BR723="","",_tag_month_day!BR723/100)</f>
        <v/>
      </c>
      <c r="GH727" s="420" t="str">
        <f>IF(_tag_month_day!BS723="","",_tag_month_day!BS723/100)</f>
        <v/>
      </c>
      <c r="GI727" s="603" t="str">
        <f>IF(_tag_month_day!BT723="","",_tag_month_day!BT723/100)</f>
        <v/>
      </c>
      <c r="GJ727" s="612" t="str">
        <f>IF(_tag_month_day!BU723="","",_tag_month_day!BU723/100)</f>
        <v/>
      </c>
      <c r="GK727" s="620" t="str">
        <f>IF(_tag_month_day!BV723="",IF(_rlcf_month_day!A$2="","",_rlcf_month_day!A$2/100),_tag_month_day!BV723/100)</f>
        <v/>
      </c>
      <c r="GL727" s="620" t="str">
        <f>IF(_tag_month_day!BW723="",IF(_rlcf_month_day!B$2="","",_rlcf_month_day!B$2/100),_tag_month_day!BW723/100)</f>
        <v/>
      </c>
      <c r="GM727" s="621" t="str">
        <f>IF(_tag_month_day!BX723="",IF(_rlcf_month_day!C$2="","",_rlcf_month_day!C$2/100),_tag_month_day!BX723/100)</f>
        <v/>
      </c>
      <c r="GN727" s="620" t="str">
        <f>IF(_tag_month_day!BV723="",IF(_rlcf_month_day!A$2="","",_rlcf_month_day!A$2/100),_tag_month_day!BV723/100)</f>
        <v/>
      </c>
      <c r="GO727" s="620" t="str">
        <f>IF(_tag_month_day!BW723="",IF(_rlcf_month_day!B$2="","",_rlcf_month_day!B$2/100),_tag_month_day!BW723/100)</f>
        <v/>
      </c>
      <c r="GP727" s="620" t="str">
        <f>IF(_tag_month_day!CD723="",IF(_rlcf_month_day!E$2="","",_rlcf_month_day!E$2/100),_tag_month_day!CD723/100)</f>
        <v/>
      </c>
      <c r="GQ727" s="620" t="str">
        <f>IF(_tag_month_day!CE723="",IF(_rlcf_month_day!F$2="","",_rlcf_month_day!F$2/100),_tag_month_day!CE723/100)</f>
        <v/>
      </c>
      <c r="GR727" s="621" t="str">
        <f>IF(_tag_month_day!CF723="",IF(_rlcf_month_day!G$2="","",_rlcf_month_day!G$2/100),_tag_month_day!CF723/100)</f>
        <v/>
      </c>
      <c r="GS727" s="626">
        <f t="shared" ref="GS727:HH727" si="4420">GS726</f>
        <v>0.953</v>
      </c>
      <c r="GT727" s="626">
        <f t="shared" si="4420"/>
        <v>0.55</v>
      </c>
      <c r="GU727" s="626">
        <f t="shared" si="4420"/>
        <v>0.55</v>
      </c>
      <c r="GV727" s="626">
        <f t="shared" si="4420"/>
        <v>0.55</v>
      </c>
      <c r="GW727" s="626">
        <f t="shared" si="4420"/>
        <v>0.5</v>
      </c>
      <c r="GX727" s="626">
        <f t="shared" si="4420"/>
        <v>0.935</v>
      </c>
      <c r="GY727" s="626">
        <f t="shared" si="4420"/>
        <v>0.15</v>
      </c>
      <c r="GZ727" s="626">
        <f t="shared" si="4420"/>
        <v>1</v>
      </c>
      <c r="HA727" s="632">
        <f t="shared" si="4420"/>
        <v>0.047</v>
      </c>
      <c r="HB727" s="632">
        <f t="shared" si="4420"/>
        <v>0.45</v>
      </c>
      <c r="HC727" s="632">
        <f t="shared" si="4420"/>
        <v>0.45</v>
      </c>
      <c r="HD727" s="632">
        <f t="shared" si="4420"/>
        <v>0.45</v>
      </c>
      <c r="HE727" s="632">
        <f t="shared" si="4420"/>
        <v>0.5</v>
      </c>
      <c r="HF727" s="632">
        <f t="shared" si="4420"/>
        <v>0.065</v>
      </c>
      <c r="HG727" s="632">
        <f t="shared" si="4420"/>
        <v>0.85</v>
      </c>
      <c r="HH727" s="632">
        <f t="shared" si="4420"/>
        <v>0</v>
      </c>
      <c r="HI727" s="68">
        <f t="shared" si="4297"/>
        <v>0</v>
      </c>
      <c r="HJ727" s="68" t="e">
        <f t="shared" si="4328"/>
        <v>#VALUE!</v>
      </c>
      <c r="HK727" s="202">
        <f t="shared" si="4329"/>
        <v>0.85</v>
      </c>
      <c r="HL727" s="464">
        <f t="shared" si="4330"/>
        <v>550000</v>
      </c>
      <c r="HM727" s="464">
        <f t="shared" si="4331"/>
        <v>480000</v>
      </c>
      <c r="HN727" s="192" t="e">
        <f t="shared" si="4298"/>
        <v>#VALUE!</v>
      </c>
      <c r="HO727" s="192" t="e">
        <f>HN727*HK727*$HO$2/HL727*1000000</f>
        <v>#VALUE!</v>
      </c>
      <c r="HP727" s="192" t="e">
        <f>HN727*HK727*$HP$2/HM727*1000000</f>
        <v>#VALUE!</v>
      </c>
    </row>
    <row r="728" customFormat="1" spans="1:224">
      <c r="A728" s="381">
        <v>723</v>
      </c>
      <c r="B728" s="54">
        <f ca="1" t="shared" si="4332"/>
        <v>43647</v>
      </c>
      <c r="C728" s="57">
        <f t="shared" si="4333"/>
        <v>0.0416666666666667</v>
      </c>
      <c r="D728" s="68" t="str">
        <f ca="1" t="shared" si="4299"/>
        <v>夜班</v>
      </c>
      <c r="E728" s="68" t="str">
        <f ca="1" t="shared" si="4300"/>
        <v>丙</v>
      </c>
      <c r="F728" s="68">
        <f ca="1">SUMPRODUCT((成本日报!$A$3:$A$95=计划!B728)*(成本日报!$B$3:$B$95=计划!$D728),成本日报!$C$3:$C$95)</f>
        <v>3</v>
      </c>
      <c r="G728" s="382">
        <f ca="1" t="shared" si="4334"/>
        <v>43647.0833333316</v>
      </c>
      <c r="H728" s="382">
        <f ca="1" t="shared" si="4301"/>
        <v>43647.090277776</v>
      </c>
      <c r="I728" s="382">
        <f ca="1" t="shared" si="4302"/>
        <v>43647.0958333316</v>
      </c>
      <c r="J728" s="382">
        <f ca="1" t="shared" si="4303"/>
        <v>43647.1249999982</v>
      </c>
      <c r="K728" s="382">
        <f ca="1" t="shared" si="4304"/>
        <v>43647.1874999983</v>
      </c>
      <c r="L728" s="382">
        <f ca="1" t="shared" si="4305"/>
        <v>43647.2083333316</v>
      </c>
      <c r="M728" s="398" t="str">
        <f>IF(_tag_month_day!A724="","",_tag_month_day!A724)</f>
        <v/>
      </c>
      <c r="N728" s="398" t="str">
        <f>IF(_tag_month_day!B724="","",_tag_month_day!B724)</f>
        <v/>
      </c>
      <c r="O728" s="399" t="e">
        <f t="shared" si="4306"/>
        <v>#VALUE!</v>
      </c>
      <c r="P728" s="398" t="str">
        <f>IF(_tag_month_day!C724="","",_tag_month_day!C724)</f>
        <v/>
      </c>
      <c r="Q728" s="398" t="str">
        <f>IF(_tag_month_day!D724="","",_tag_month_day!D724)</f>
        <v/>
      </c>
      <c r="R728" s="416">
        <f>IF(_tag_month_day!CB724="",R727,_tag_month_day!CB724/100)</f>
        <v>0.07</v>
      </c>
      <c r="S728" s="417" t="str">
        <f>IF(_tag_month_day!E724="","",_tag_month_day!E724)</f>
        <v/>
      </c>
      <c r="T728" s="417" t="str">
        <f>IF(_tag_month_day!F724="","",_tag_month_day!F724)</f>
        <v/>
      </c>
      <c r="U728" s="418" t="e">
        <f t="shared" si="4260"/>
        <v>#VALUE!</v>
      </c>
      <c r="V728" s="53" t="e">
        <f t="shared" si="4261"/>
        <v>#VALUE!</v>
      </c>
      <c r="W728" s="419" t="str">
        <f>IF(_jhy_month_day!A724="","",_jhy_month_day!A724)</f>
        <v/>
      </c>
      <c r="X728" s="420" t="str">
        <f>IF(_jhy_month_day!B724="","",_jhy_month_day!B724/100)</f>
        <v/>
      </c>
      <c r="Y728" s="420" t="str">
        <f>IF(_jhy_month_day!C724="","",_jhy_month_day!C724/100)</f>
        <v/>
      </c>
      <c r="Z728" s="439">
        <f t="shared" si="4350"/>
        <v>181</v>
      </c>
      <c r="AA728" s="440" t="str">
        <f>IF(_tag_month_day!G724="","",_tag_month_day!G724/100)</f>
        <v/>
      </c>
      <c r="AB728" s="440" t="str">
        <f>IF(_tag_month_day!H724="","",_tag_month_day!H724/100)</f>
        <v/>
      </c>
      <c r="AC728" s="193">
        <f t="shared" si="4307"/>
        <v>1.59963432013121</v>
      </c>
      <c r="AD728" s="441" t="str">
        <f t="shared" si="4308"/>
        <v/>
      </c>
      <c r="AE728" s="442" t="str">
        <f t="shared" si="4309"/>
        <v/>
      </c>
      <c r="AF728" s="443">
        <v>1</v>
      </c>
      <c r="AG728" s="68" t="str">
        <f>IF(_duihao_month_day!A724="","",_duihao_month_day!A724)</f>
        <v/>
      </c>
      <c r="AH728" s="463">
        <f>IF(_gyk_month_day!B724="",AH727,_gyk_month_day!B724)</f>
        <v>820</v>
      </c>
      <c r="AI728" s="464"/>
      <c r="AJ728" s="68" t="str">
        <f>IF(_tag_month_day!I724="","",_tag_month_day!I724)</f>
        <v/>
      </c>
      <c r="AK728" s="465" t="str">
        <f>IF(_tzyy_month_day!A724="","",_tzyy_month_day!A724)</f>
        <v/>
      </c>
      <c r="AL728" s="465" t="str">
        <f>IF(_tzyy_month_day!B724="","",_tzyy_month_day!B724)</f>
        <v/>
      </c>
      <c r="AM728" s="465" t="str">
        <f>IF(_tzyy_month_day!C724="","",_tzyy_month_day!C724)</f>
        <v/>
      </c>
      <c r="AN728" s="466" t="str">
        <f>IF(_tag_month_day!CG724="","",_tag_month_day!CG724)</f>
        <v/>
      </c>
      <c r="AO728" s="466" t="str">
        <f>IF(_tag_month_day!CH724="","",_tag_month_day!CH724)</f>
        <v/>
      </c>
      <c r="AP728" s="486" t="e">
        <f t="shared" si="4310"/>
        <v>#VALUE!</v>
      </c>
      <c r="AQ728" s="487" t="str">
        <f>IF(_tag_month_day!J724="","",_tag_month_day!J724/100)</f>
        <v/>
      </c>
      <c r="AR728" s="488">
        <f t="shared" si="4311"/>
        <v>1.3</v>
      </c>
      <c r="AS728" s="489" t="e">
        <f t="shared" si="4262"/>
        <v>#VALUE!</v>
      </c>
      <c r="AT728" s="489">
        <f t="shared" si="4312"/>
        <v>0</v>
      </c>
      <c r="AU728" s="490" t="str">
        <f>IF(_tag_month_day!K724="","",_tag_month_day!K724)</f>
        <v/>
      </c>
      <c r="AV728" s="491" t="str">
        <f>IF(_tag_month_day!L724="","",_tag_month_day!L724/100)</f>
        <v/>
      </c>
      <c r="AW728" s="420">
        <f t="shared" si="4234"/>
        <v>0</v>
      </c>
      <c r="AX728" s="420">
        <f t="shared" si="4313"/>
        <v>0</v>
      </c>
      <c r="AY728" s="420" t="str">
        <f>IF(_tag_month_day!M724="","",_tag_month_day!M724/100)</f>
        <v/>
      </c>
      <c r="AZ728" s="420" t="str">
        <f>IF(_tag_month_day!N724="","",_tag_month_day!N724/100)</f>
        <v/>
      </c>
      <c r="BA728" s="420" t="str">
        <f>IF(_tag_month_day!O724="","",_tag_month_day!O724/100)</f>
        <v/>
      </c>
      <c r="BB728" s="496" t="str">
        <f>IF(_tag_month_day!P724="","",_tag_month_day!P724/100)</f>
        <v/>
      </c>
      <c r="BC728" s="496">
        <f t="shared" si="4314"/>
        <v>0</v>
      </c>
      <c r="BD728" s="496" t="str">
        <f>IF(_tag_month_day!Q724="","",_tag_month_day!Q724/100)</f>
        <v/>
      </c>
      <c r="BE728" s="510" t="str">
        <f>IF(_tag_month_day!R724="","",_tag_month_day!R724/100)</f>
        <v/>
      </c>
      <c r="BF728" s="413" t="str">
        <f>IF(_tag_month_day!CC724="","",_tag_month_day!CC724/100)</f>
        <v/>
      </c>
      <c r="BG728" s="511" t="e">
        <f t="shared" si="4263"/>
        <v>#VALUE!</v>
      </c>
      <c r="BH728" s="198">
        <f t="shared" si="4264"/>
        <v>0</v>
      </c>
      <c r="BI728" s="512" t="e">
        <f>IF(CX728=0,BI727,(DK728*查询!$R$5+DL728*查询!$Q$5+DM728*查询!$N$5+DN728*查询!$O$5+DO728*查询!$P$5)*AF728/CX728)</f>
        <v>#VALUE!</v>
      </c>
      <c r="BJ728" s="512" t="e">
        <f>IF(CX728=0,BJ727,(DP728*查询!$S$5+DQ728*查询!$T$5+DR728*查询!$U$5)*AF728/CX728)</f>
        <v>#VALUE!</v>
      </c>
      <c r="BK728" s="512">
        <f t="shared" si="4315"/>
        <v>1</v>
      </c>
      <c r="BL728" s="513" t="str">
        <f>IF(_cfyc_month_day!A724="","",_cfyc_month_day!A724)</f>
        <v/>
      </c>
      <c r="BM728" s="513" t="str">
        <f>IF(_cfyc_month_day!B724="","",_cfyc_month_day!B724)</f>
        <v/>
      </c>
      <c r="BN728" s="513" t="str">
        <f>IF(_cfyc_month_day!C724="","",_cfyc_month_day!C724)</f>
        <v/>
      </c>
      <c r="BO728" s="522" t="str">
        <f>IF(_cfyc_month_day!D724="","",_cfyc_month_day!D724)</f>
        <v/>
      </c>
      <c r="BP728" s="522" t="str">
        <f>IF(_cfyc_month_day!E724="","",_cfyc_month_day!E724)</f>
        <v/>
      </c>
      <c r="BQ728" s="522" t="str">
        <f>IF(_cfyc_month_day!F724="","",_cfyc_month_day!F724)</f>
        <v/>
      </c>
      <c r="BR728" s="513" t="str">
        <f>IF(_tag_month_day!T724="","",_tag_month_day!T724)</f>
        <v/>
      </c>
      <c r="BS728" s="513" t="str">
        <f>IF(_tag_month_day!U724="","",_tag_month_day!U724)</f>
        <v/>
      </c>
      <c r="BT728" s="523" t="str">
        <f t="shared" si="4316"/>
        <v/>
      </c>
      <c r="BU728" s="223" t="str">
        <f>IF(_tag_month_day!V724="","",_tag_month_day!V724)</f>
        <v/>
      </c>
      <c r="BV728" s="206" t="str">
        <f>IF(_tag_month_day!W724="","",_tag_month_day!W724)</f>
        <v/>
      </c>
      <c r="BW728" s="540" t="str">
        <f>IF(_tag_month_day!X724="","",_tag_month_day!X724)</f>
        <v/>
      </c>
      <c r="BX728" s="540" t="str">
        <f>IF(_tag_month_day!Y724="","",_tag_month_day!Y724)</f>
        <v/>
      </c>
      <c r="BY728" s="541">
        <f ca="1" t="shared" si="4317"/>
        <v>43647.2083333316</v>
      </c>
      <c r="BZ728" s="542"/>
      <c r="CA728" s="562" t="str">
        <f>IF(_jhy2_month_day!A724="","",_jhy2_month_day!A724)</f>
        <v/>
      </c>
      <c r="CB728" s="464" t="str">
        <f>IF(_jhy2_month_day!B724="","",_jhy2_month_day!B724)</f>
        <v/>
      </c>
      <c r="CC728" s="464" t="str">
        <f>IF(_jhy2_month_day!C724="","",_jhy2_month_day!C724)</f>
        <v/>
      </c>
      <c r="CD728" s="464" t="str">
        <f>IF(_jhy2_month_day!D724="","",_jhy2_month_day!D724)</f>
        <v/>
      </c>
      <c r="CE728" s="464" t="str">
        <f>IF(_jhy2_month_day!E724="","",_jhy2_month_day!E724)</f>
        <v/>
      </c>
      <c r="CF728" s="464" t="str">
        <f>IF(_jhy2_month_day!F724="","",_jhy2_month_day!F724)</f>
        <v/>
      </c>
      <c r="CG728" s="464" t="str">
        <f>IF(_jhy2_month_day!G724="","",_jhy2_month_day!G724)</f>
        <v/>
      </c>
      <c r="CH728" s="464" t="str">
        <f>IF(_jhy2_month_day!H724="","",_jhy2_month_day!H724)</f>
        <v/>
      </c>
      <c r="CI728" s="464" t="str">
        <f>IF(_jhy2_month_day!I724="","",_jhy2_month_day!I724)</f>
        <v/>
      </c>
      <c r="CJ728" s="464" t="str">
        <f>IF(_jhy2_month_day!J724="","",_jhy2_month_day!J724)</f>
        <v/>
      </c>
      <c r="CK728" s="464" t="str">
        <f>IF(_jhy2_month_day!K724="","",_jhy2_month_day!K724)</f>
        <v/>
      </c>
      <c r="CL728" s="562" t="str">
        <f>IF(_jhy2_month_day!L724="","",_jhy2_month_day!L724)</f>
        <v/>
      </c>
      <c r="CM728" s="562" t="str">
        <f>IF(_jhy2_month_day!M724="","",_jhy2_month_day!M724)</f>
        <v/>
      </c>
      <c r="CN728" s="562" t="str">
        <f>IF(_jhy2_month_day!N724="","",_jhy2_month_day!N724)</f>
        <v/>
      </c>
      <c r="CO728" s="562" t="str">
        <f>IF(_jhy2_month_day!O724="","",_jhy2_month_day!O724)</f>
        <v/>
      </c>
      <c r="CP728" s="562" t="str">
        <f>IF(_jhy2_month_day!P724="","",_jhy2_month_day!P724)</f>
        <v/>
      </c>
      <c r="CQ728" s="562" t="str">
        <f>IF(_jhy2_month_day!Q724="","",_jhy2_month_day!Q724)</f>
        <v/>
      </c>
      <c r="CR728" s="563" t="str">
        <f>IF(_jhy2_month_day!R724="","",_jhy2_month_day!R724)</f>
        <v/>
      </c>
      <c r="CS728" s="576" t="str">
        <f>IF(_jhy2_month_day!S724="","",_jhy2_month_day!S724)</f>
        <v/>
      </c>
      <c r="CT728" s="562" t="str">
        <f>IF(_jhy2_month_day!T724="","",_jhy2_month_day!T724)</f>
        <v/>
      </c>
      <c r="CU728" s="577" t="e">
        <f t="shared" si="4265"/>
        <v>#VALUE!</v>
      </c>
      <c r="CV728" s="198" t="e">
        <f t="shared" si="4266"/>
        <v>#VALUE!</v>
      </c>
      <c r="CW728" s="192" t="e">
        <f t="shared" si="4267"/>
        <v>#VALUE!</v>
      </c>
      <c r="CX728" s="192" t="e">
        <f t="shared" si="4268"/>
        <v>#VALUE!</v>
      </c>
      <c r="CY728" s="202" t="e">
        <f t="shared" si="4269"/>
        <v>#VALUE!</v>
      </c>
      <c r="CZ728" s="192" t="e">
        <f t="shared" ref="CZ728:DI728" si="4421">$AJ728*EF728</f>
        <v>#VALUE!</v>
      </c>
      <c r="DA728" s="192" t="e">
        <f t="shared" si="4421"/>
        <v>#VALUE!</v>
      </c>
      <c r="DB728" s="192" t="e">
        <f t="shared" si="4421"/>
        <v>#VALUE!</v>
      </c>
      <c r="DC728" s="192" t="e">
        <f t="shared" si="4421"/>
        <v>#VALUE!</v>
      </c>
      <c r="DD728" s="192" t="e">
        <f t="shared" si="4421"/>
        <v>#VALUE!</v>
      </c>
      <c r="DE728" s="192" t="e">
        <f t="shared" si="4421"/>
        <v>#VALUE!</v>
      </c>
      <c r="DF728" s="192" t="e">
        <f t="shared" si="4421"/>
        <v>#VALUE!</v>
      </c>
      <c r="DG728" s="192" t="e">
        <f t="shared" si="4421"/>
        <v>#VALUE!</v>
      </c>
      <c r="DH728" s="192" t="e">
        <f t="shared" si="4421"/>
        <v>#VALUE!</v>
      </c>
      <c r="DI728" s="192" t="e">
        <f t="shared" si="4421"/>
        <v>#VALUE!</v>
      </c>
      <c r="DJ728" s="192" t="e">
        <f t="shared" si="4271"/>
        <v>#VALUE!</v>
      </c>
      <c r="DK728" s="192" t="e">
        <f t="shared" si="4272"/>
        <v>#VALUE!</v>
      </c>
      <c r="DL728" s="192" t="e">
        <f t="shared" si="4273"/>
        <v>#VALUE!</v>
      </c>
      <c r="DM728" s="192" t="e">
        <f t="shared" si="4274"/>
        <v>#VALUE!</v>
      </c>
      <c r="DN728" s="192" t="e">
        <f t="shared" si="4275"/>
        <v>#VALUE!</v>
      </c>
      <c r="DO728" s="192" t="e">
        <f t="shared" si="4276"/>
        <v>#VALUE!</v>
      </c>
      <c r="DP728" s="192" t="e">
        <f t="shared" si="4277"/>
        <v>#VALUE!</v>
      </c>
      <c r="DQ728" s="192" t="e">
        <f t="shared" si="4278"/>
        <v>#VALUE!</v>
      </c>
      <c r="DR728" s="192" t="e">
        <f t="shared" si="4279"/>
        <v>#VALUE!</v>
      </c>
      <c r="DS728" s="192" t="e">
        <f t="shared" si="4280"/>
        <v>#VALUE!</v>
      </c>
      <c r="DT728" s="192" t="e">
        <f t="shared" si="4281"/>
        <v>#VALUE!</v>
      </c>
      <c r="DU728" s="192" t="e">
        <f t="shared" si="4282"/>
        <v>#VALUE!</v>
      </c>
      <c r="DV728" s="198" t="e">
        <f t="shared" si="4283"/>
        <v>#VALUE!</v>
      </c>
      <c r="DW728" s="198" t="e">
        <f t="shared" si="4284"/>
        <v>#DIV/0!</v>
      </c>
      <c r="DX728" s="198" t="e">
        <f t="shared" si="4285"/>
        <v>#DIV/0!</v>
      </c>
      <c r="DY728" s="198" t="e">
        <f t="shared" si="4286"/>
        <v>#VALUE!</v>
      </c>
      <c r="DZ728" s="198" t="e">
        <f t="shared" si="4287"/>
        <v>#VALUE!</v>
      </c>
      <c r="EA728" s="198" t="e">
        <f t="shared" si="4288"/>
        <v>#VALUE!</v>
      </c>
      <c r="EB728" s="198" t="e">
        <f t="shared" si="4289"/>
        <v>#VALUE!</v>
      </c>
      <c r="EC728" s="198" t="e">
        <f t="shared" si="4290"/>
        <v>#DIV/0!</v>
      </c>
      <c r="ED728" s="198" t="e">
        <f t="shared" si="4291"/>
        <v>#VALUE!</v>
      </c>
      <c r="EE728" s="198" t="e">
        <f t="shared" si="4292"/>
        <v>#VALUE!</v>
      </c>
      <c r="EF728" s="198" t="e">
        <f t="shared" ref="EF728:EO728" si="4422">DV728/SUM($DV728:$EE728)</f>
        <v>#VALUE!</v>
      </c>
      <c r="EG728" s="198" t="e">
        <f t="shared" si="4422"/>
        <v>#DIV/0!</v>
      </c>
      <c r="EH728" s="198" t="e">
        <f t="shared" si="4422"/>
        <v>#DIV/0!</v>
      </c>
      <c r="EI728" s="198" t="e">
        <f t="shared" si="4422"/>
        <v>#VALUE!</v>
      </c>
      <c r="EJ728" s="198" t="e">
        <f t="shared" si="4422"/>
        <v>#VALUE!</v>
      </c>
      <c r="EK728" s="198" t="e">
        <f t="shared" si="4422"/>
        <v>#VALUE!</v>
      </c>
      <c r="EL728" s="198" t="e">
        <f t="shared" si="4422"/>
        <v>#VALUE!</v>
      </c>
      <c r="EM728" s="198" t="e">
        <f t="shared" si="4422"/>
        <v>#DIV/0!</v>
      </c>
      <c r="EN728" s="198" t="e">
        <f t="shared" si="4422"/>
        <v>#VALUE!</v>
      </c>
      <c r="EO728" s="198" t="e">
        <f t="shared" si="4422"/>
        <v>#VALUE!</v>
      </c>
      <c r="EP728" s="511">
        <f t="shared" ref="EP728:EW728" si="4423">EP727</f>
        <v>0.08</v>
      </c>
      <c r="EQ728" s="511">
        <f t="shared" si="4423"/>
        <v>0.015</v>
      </c>
      <c r="ER728" s="511">
        <f t="shared" si="4423"/>
        <v>0.015</v>
      </c>
      <c r="ES728" s="511">
        <f t="shared" si="4423"/>
        <v>0.015</v>
      </c>
      <c r="ET728" s="511">
        <f t="shared" si="4423"/>
        <v>0.015</v>
      </c>
      <c r="EU728" s="511">
        <f t="shared" si="4423"/>
        <v>0.09</v>
      </c>
      <c r="EV728" s="511">
        <f t="shared" si="4423"/>
        <v>0.09</v>
      </c>
      <c r="EW728" s="511">
        <f t="shared" si="4423"/>
        <v>0.09</v>
      </c>
      <c r="EX728" s="420" t="str">
        <f>IF(_tag_month_day!AS724="","",_tag_month_day!AS724/100)</f>
        <v/>
      </c>
      <c r="EY728" s="420" t="str">
        <f>IF(_tag_month_day!AT724="","",_tag_month_day!AT724/100)</f>
        <v/>
      </c>
      <c r="EZ728" s="420" t="str">
        <f>IF(_tag_month_day!AU724="","",_tag_month_day!AU724/100)</f>
        <v/>
      </c>
      <c r="FA728" s="420" t="str">
        <f>IF(_tag_month_day!AV724="","",_tag_month_day!AV724/100)</f>
        <v/>
      </c>
      <c r="FB728" s="420" t="str">
        <f>IF(_tag_month_day!AW724="","",_tag_month_day!AW724/100)</f>
        <v/>
      </c>
      <c r="FC728" s="420" t="str">
        <f>IF(_tag_month_day!AX724="","",_tag_month_day!AX724/100)</f>
        <v/>
      </c>
      <c r="FD728" s="510">
        <f t="shared" si="4321"/>
        <v>0.33</v>
      </c>
      <c r="FE728" s="510">
        <f t="shared" si="4322"/>
        <v>0.19</v>
      </c>
      <c r="FF728" s="510">
        <f t="shared" si="4323"/>
        <v>0.003</v>
      </c>
      <c r="FG728" s="510">
        <f t="shared" si="4324"/>
        <v>0</v>
      </c>
      <c r="FH728" s="603">
        <f t="shared" si="4325"/>
        <v>0.0001</v>
      </c>
      <c r="FI728" s="510">
        <f t="shared" ref="FI728:FR728" si="4424">FI727</f>
        <v>0.41</v>
      </c>
      <c r="FJ728" s="510">
        <f t="shared" si="4424"/>
        <v>0.11</v>
      </c>
      <c r="FK728" s="510">
        <f t="shared" si="4424"/>
        <v>0.015</v>
      </c>
      <c r="FL728" s="510">
        <f t="shared" si="4424"/>
        <v>0</v>
      </c>
      <c r="FM728" s="603">
        <f t="shared" si="4424"/>
        <v>0.0001</v>
      </c>
      <c r="FN728" s="510" t="str">
        <f>IF(_tag_month_day!AY724="","",_tag_month_day!AY724/100)</f>
        <v/>
      </c>
      <c r="FO728" s="510" t="str">
        <f>IF(_tag_month_day!AZ724="","",_tag_month_day!AZ724/100)</f>
        <v/>
      </c>
      <c r="FP728" s="510" t="str">
        <f>IF(_tag_month_day!BA724="","",_tag_month_day!BA724/100)</f>
        <v/>
      </c>
      <c r="FQ728" s="510" t="str">
        <f>IF(_tag_month_day!BB724="","",_tag_month_day!BB724/100)</f>
        <v/>
      </c>
      <c r="FR728" s="603" t="str">
        <f>IF(_tag_month_day!BC724="","",_tag_month_day!BC724/100)</f>
        <v/>
      </c>
      <c r="FS728" s="510" t="str">
        <f>IF(_tag_month_day!BD724="","",_tag_month_day!BD724/100)</f>
        <v/>
      </c>
      <c r="FT728" s="510" t="str">
        <f>IF(_tag_month_day!BE724="","",_tag_month_day!BE724/100)</f>
        <v/>
      </c>
      <c r="FU728" s="510" t="str">
        <f>IF(_tag_month_day!BF724="","",_tag_month_day!BF724/100)</f>
        <v/>
      </c>
      <c r="FV728" s="510" t="str">
        <f>IF(_tag_month_day!BG724="","",_tag_month_day!BG724/100)</f>
        <v/>
      </c>
      <c r="FW728" s="603" t="str">
        <f>IF(_tag_month_day!BH724="","",_tag_month_day!BH724/100)</f>
        <v/>
      </c>
      <c r="FX728" s="510" t="str">
        <f>IF(_tag_month_day!BI724="","",_tag_month_day!BI724/100)</f>
        <v/>
      </c>
      <c r="FY728" s="510" t="str">
        <f>IF(_tag_month_day!BJ724="","",_tag_month_day!BJ724/100)</f>
        <v/>
      </c>
      <c r="FZ728" s="605" t="str">
        <f>IF(_tag_month_day!BK724="","",_tag_month_day!BK724/100)</f>
        <v/>
      </c>
      <c r="GA728" s="510" t="str">
        <f>IF(_tag_month_day!BL724="","",_tag_month_day!BL724/100)</f>
        <v/>
      </c>
      <c r="GB728" s="603" t="str">
        <f>IF(_tag_month_day!BM724="","",_tag_month_day!BM724/100)</f>
        <v/>
      </c>
      <c r="GC728" s="420" t="str">
        <f>IF(_tag_month_day!BN724="","",_tag_month_day!BN724/100)</f>
        <v/>
      </c>
      <c r="GD728" s="420" t="str">
        <f>IF(_tag_month_day!BO724="","",_tag_month_day!BO724/100)</f>
        <v/>
      </c>
      <c r="GE728" s="420" t="str">
        <f>IF(_tag_month_day!BP724="","",_tag_month_day!BP724/100)</f>
        <v/>
      </c>
      <c r="GF728" s="420" t="str">
        <f>IF(_tag_month_day!BQ724="","",_tag_month_day!BQ724/100)</f>
        <v/>
      </c>
      <c r="GG728" s="420" t="str">
        <f>IF(_tag_month_day!BR724="","",_tag_month_day!BR724/100)</f>
        <v/>
      </c>
      <c r="GH728" s="420" t="str">
        <f>IF(_tag_month_day!BS724="","",_tag_month_day!BS724/100)</f>
        <v/>
      </c>
      <c r="GI728" s="603" t="str">
        <f>IF(_tag_month_day!BT724="","",_tag_month_day!BT724/100)</f>
        <v/>
      </c>
      <c r="GJ728" s="612" t="str">
        <f>IF(_tag_month_day!BU724="","",_tag_month_day!BU724/100)</f>
        <v/>
      </c>
      <c r="GK728" s="620" t="str">
        <f>IF(_tag_month_day!BV724="",IF(_rlcf_month_day!A$2="","",_rlcf_month_day!A$2/100),_tag_month_day!BV724/100)</f>
        <v/>
      </c>
      <c r="GL728" s="620" t="str">
        <f>IF(_tag_month_day!BW724="",IF(_rlcf_month_day!B$2="","",_rlcf_month_day!B$2/100),_tag_month_day!BW724/100)</f>
        <v/>
      </c>
      <c r="GM728" s="621" t="str">
        <f>IF(_tag_month_day!BX724="",IF(_rlcf_month_day!C$2="","",_rlcf_month_day!C$2/100),_tag_month_day!BX724/100)</f>
        <v/>
      </c>
      <c r="GN728" s="620" t="str">
        <f>IF(_tag_month_day!BV724="",IF(_rlcf_month_day!A$2="","",_rlcf_month_day!A$2/100),_tag_month_day!BV724/100)</f>
        <v/>
      </c>
      <c r="GO728" s="620" t="str">
        <f>IF(_tag_month_day!BW724="",IF(_rlcf_month_day!B$2="","",_rlcf_month_day!B$2/100),_tag_month_day!BW724/100)</f>
        <v/>
      </c>
      <c r="GP728" s="620" t="str">
        <f>IF(_tag_month_day!CD724="",IF(_rlcf_month_day!E$2="","",_rlcf_month_day!E$2/100),_tag_month_day!CD724/100)</f>
        <v/>
      </c>
      <c r="GQ728" s="620" t="str">
        <f>IF(_tag_month_day!CE724="",IF(_rlcf_month_day!F$2="","",_rlcf_month_day!F$2/100),_tag_month_day!CE724/100)</f>
        <v/>
      </c>
      <c r="GR728" s="621" t="str">
        <f>IF(_tag_month_day!CF724="",IF(_rlcf_month_day!G$2="","",_rlcf_month_day!G$2/100),_tag_month_day!CF724/100)</f>
        <v/>
      </c>
      <c r="GS728" s="626">
        <f t="shared" ref="GS728:HH728" si="4425">GS727</f>
        <v>0.953</v>
      </c>
      <c r="GT728" s="626">
        <f t="shared" si="4425"/>
        <v>0.55</v>
      </c>
      <c r="GU728" s="626">
        <f t="shared" si="4425"/>
        <v>0.55</v>
      </c>
      <c r="GV728" s="626">
        <f t="shared" si="4425"/>
        <v>0.55</v>
      </c>
      <c r="GW728" s="626">
        <f t="shared" si="4425"/>
        <v>0.5</v>
      </c>
      <c r="GX728" s="626">
        <f t="shared" si="4425"/>
        <v>0.935</v>
      </c>
      <c r="GY728" s="626">
        <f t="shared" si="4425"/>
        <v>0.15</v>
      </c>
      <c r="GZ728" s="626">
        <f t="shared" si="4425"/>
        <v>1</v>
      </c>
      <c r="HA728" s="632">
        <f t="shared" si="4425"/>
        <v>0.047</v>
      </c>
      <c r="HB728" s="632">
        <f t="shared" si="4425"/>
        <v>0.45</v>
      </c>
      <c r="HC728" s="632">
        <f t="shared" si="4425"/>
        <v>0.45</v>
      </c>
      <c r="HD728" s="632">
        <f t="shared" si="4425"/>
        <v>0.45</v>
      </c>
      <c r="HE728" s="632">
        <f t="shared" si="4425"/>
        <v>0.5</v>
      </c>
      <c r="HF728" s="632">
        <f t="shared" si="4425"/>
        <v>0.065</v>
      </c>
      <c r="HG728" s="632">
        <f t="shared" si="4425"/>
        <v>0.85</v>
      </c>
      <c r="HH728" s="632">
        <f t="shared" si="4425"/>
        <v>0</v>
      </c>
      <c r="HI728" s="68">
        <f t="shared" si="4297"/>
        <v>0</v>
      </c>
      <c r="HJ728" s="68" t="e">
        <f t="shared" si="4328"/>
        <v>#VALUE!</v>
      </c>
      <c r="HK728" s="202">
        <f t="shared" si="4329"/>
        <v>0.85</v>
      </c>
      <c r="HL728" s="464">
        <f t="shared" si="4330"/>
        <v>550000</v>
      </c>
      <c r="HM728" s="464">
        <f t="shared" si="4331"/>
        <v>480000</v>
      </c>
      <c r="HN728" s="192" t="e">
        <f t="shared" si="4298"/>
        <v>#VALUE!</v>
      </c>
      <c r="HO728" s="192" t="e">
        <f>HN728*HK728*$HO$2/HL728*1000000</f>
        <v>#VALUE!</v>
      </c>
      <c r="HP728" s="192" t="e">
        <f>HN728*HK728*$HP$2/HM728*1000000</f>
        <v>#VALUE!</v>
      </c>
    </row>
    <row r="729" customFormat="1" spans="1:224">
      <c r="A729" s="381">
        <v>724</v>
      </c>
      <c r="B729" s="54">
        <f ca="1" t="shared" si="4332"/>
        <v>43647</v>
      </c>
      <c r="C729" s="57">
        <f t="shared" si="4333"/>
        <v>0.0416666666666667</v>
      </c>
      <c r="D729" s="68" t="str">
        <f ca="1" t="shared" si="4299"/>
        <v>夜班</v>
      </c>
      <c r="E729" s="68" t="str">
        <f ca="1" t="shared" si="4300"/>
        <v>丙</v>
      </c>
      <c r="F729" s="68">
        <f ca="1">SUMPRODUCT((成本日报!$A$3:$A$95=计划!B729)*(成本日报!$B$3:$B$95=计划!$D729),成本日报!$C$3:$C$95)</f>
        <v>3</v>
      </c>
      <c r="G729" s="382">
        <f ca="1" t="shared" si="4334"/>
        <v>43647.1249999982</v>
      </c>
      <c r="H729" s="382">
        <f ca="1" t="shared" si="4301"/>
        <v>43647.1319444427</v>
      </c>
      <c r="I729" s="382">
        <f ca="1" t="shared" si="4302"/>
        <v>43647.1374999982</v>
      </c>
      <c r="J729" s="382">
        <f ca="1" t="shared" si="4303"/>
        <v>43647.1666666649</v>
      </c>
      <c r="K729" s="382">
        <f ca="1" t="shared" si="4304"/>
        <v>43647.2291666649</v>
      </c>
      <c r="L729" s="382">
        <f ca="1" t="shared" si="4305"/>
        <v>43647.2499999982</v>
      </c>
      <c r="M729" s="398" t="str">
        <f>IF(_tag_month_day!A725="","",_tag_month_day!A725)</f>
        <v/>
      </c>
      <c r="N729" s="398" t="str">
        <f>IF(_tag_month_day!B725="","",_tag_month_day!B725)</f>
        <v/>
      </c>
      <c r="O729" s="399" t="e">
        <f t="shared" si="4306"/>
        <v>#VALUE!</v>
      </c>
      <c r="P729" s="398" t="str">
        <f>IF(_tag_month_day!C725="","",_tag_month_day!C725)</f>
        <v/>
      </c>
      <c r="Q729" s="398" t="str">
        <f>IF(_tag_month_day!D725="","",_tag_month_day!D725)</f>
        <v/>
      </c>
      <c r="R729" s="416">
        <f>IF(_tag_month_day!CB725="",R728,_tag_month_day!CB725/100)</f>
        <v>0.07</v>
      </c>
      <c r="S729" s="417" t="str">
        <f>IF(_tag_month_day!E725="","",_tag_month_day!E725)</f>
        <v/>
      </c>
      <c r="T729" s="417" t="str">
        <f>IF(_tag_month_day!F725="","",_tag_month_day!F725)</f>
        <v/>
      </c>
      <c r="U729" s="418" t="e">
        <f t="shared" si="4260"/>
        <v>#VALUE!</v>
      </c>
      <c r="V729" s="53" t="e">
        <f t="shared" si="4261"/>
        <v>#VALUE!</v>
      </c>
      <c r="W729" s="419" t="str">
        <f>IF(_jhy_month_day!A725="","",_jhy_month_day!A725)</f>
        <v/>
      </c>
      <c r="X729" s="420" t="str">
        <f>IF(_jhy_month_day!B725="","",_jhy_month_day!B725/100)</f>
        <v/>
      </c>
      <c r="Y729" s="420" t="str">
        <f>IF(_jhy_month_day!C725="","",_jhy_month_day!C725/100)</f>
        <v/>
      </c>
      <c r="Z729" s="439">
        <f t="shared" si="4350"/>
        <v>181</v>
      </c>
      <c r="AA729" s="440" t="str">
        <f>IF(_tag_month_day!G725="","",_tag_month_day!G725/100)</f>
        <v/>
      </c>
      <c r="AB729" s="440" t="str">
        <f>IF(_tag_month_day!H725="","",_tag_month_day!H725/100)</f>
        <v/>
      </c>
      <c r="AC729" s="193">
        <f t="shared" si="4307"/>
        <v>1.59963432013121</v>
      </c>
      <c r="AD729" s="441" t="str">
        <f t="shared" si="4308"/>
        <v/>
      </c>
      <c r="AE729" s="442" t="str">
        <f t="shared" si="4309"/>
        <v/>
      </c>
      <c r="AF729" s="443">
        <v>1</v>
      </c>
      <c r="AG729" s="68" t="str">
        <f>IF(_duihao_month_day!A725="","",_duihao_month_day!A725)</f>
        <v/>
      </c>
      <c r="AH729" s="463">
        <f>IF(_gyk_month_day!B725="",AH728,_gyk_month_day!B725)</f>
        <v>820</v>
      </c>
      <c r="AI729" s="464"/>
      <c r="AJ729" s="68" t="str">
        <f>IF(_tag_month_day!I725="","",_tag_month_day!I725)</f>
        <v/>
      </c>
      <c r="AK729" s="465" t="str">
        <f>IF(_tzyy_month_day!A725="","",_tzyy_month_day!A725)</f>
        <v/>
      </c>
      <c r="AL729" s="465" t="str">
        <f>IF(_tzyy_month_day!B725="","",_tzyy_month_day!B725)</f>
        <v/>
      </c>
      <c r="AM729" s="465" t="str">
        <f>IF(_tzyy_month_day!C725="","",_tzyy_month_day!C725)</f>
        <v/>
      </c>
      <c r="AN729" s="466" t="str">
        <f>IF(_tag_month_day!CG725="","",_tag_month_day!CG725)</f>
        <v/>
      </c>
      <c r="AO729" s="466" t="str">
        <f>IF(_tag_month_day!CH725="","",_tag_month_day!CH725)</f>
        <v/>
      </c>
      <c r="AP729" s="486" t="e">
        <f t="shared" si="4310"/>
        <v>#VALUE!</v>
      </c>
      <c r="AQ729" s="487" t="str">
        <f>IF(_tag_month_day!J725="","",_tag_month_day!J725/100)</f>
        <v/>
      </c>
      <c r="AR729" s="488">
        <f t="shared" si="4311"/>
        <v>1.3</v>
      </c>
      <c r="AS729" s="489" t="e">
        <f t="shared" si="4262"/>
        <v>#VALUE!</v>
      </c>
      <c r="AT729" s="489">
        <f t="shared" si="4312"/>
        <v>0</v>
      </c>
      <c r="AU729" s="490" t="str">
        <f>IF(_tag_month_day!K725="","",_tag_month_day!K725)</f>
        <v/>
      </c>
      <c r="AV729" s="491" t="str">
        <f>IF(_tag_month_day!L725="","",_tag_month_day!L725/100)</f>
        <v/>
      </c>
      <c r="AW729" s="420">
        <f t="shared" si="4234"/>
        <v>0</v>
      </c>
      <c r="AX729" s="420">
        <f t="shared" si="4313"/>
        <v>0</v>
      </c>
      <c r="AY729" s="420" t="str">
        <f>IF(_tag_month_day!M725="","",_tag_month_day!M725/100)</f>
        <v/>
      </c>
      <c r="AZ729" s="420" t="str">
        <f>IF(_tag_month_day!N725="","",_tag_month_day!N725/100)</f>
        <v/>
      </c>
      <c r="BA729" s="420" t="str">
        <f>IF(_tag_month_day!O725="","",_tag_month_day!O725/100)</f>
        <v/>
      </c>
      <c r="BB729" s="496" t="str">
        <f>IF(_tag_month_day!P725="","",_tag_month_day!P725/100)</f>
        <v/>
      </c>
      <c r="BC729" s="496">
        <f t="shared" si="4314"/>
        <v>0</v>
      </c>
      <c r="BD729" s="496" t="str">
        <f>IF(_tag_month_day!Q725="","",_tag_month_day!Q725/100)</f>
        <v/>
      </c>
      <c r="BE729" s="510" t="str">
        <f>IF(_tag_month_day!R725="","",_tag_month_day!R725/100)</f>
        <v/>
      </c>
      <c r="BF729" s="413" t="str">
        <f>IF(_tag_month_day!CC725="","",_tag_month_day!CC725/100)</f>
        <v/>
      </c>
      <c r="BG729" s="511" t="e">
        <f t="shared" si="4263"/>
        <v>#VALUE!</v>
      </c>
      <c r="BH729" s="198">
        <f t="shared" si="4264"/>
        <v>0</v>
      </c>
      <c r="BI729" s="512" t="e">
        <f>IF(CX729=0,BI728,(DK729*查询!$R$5+DL729*查询!$Q$5+DM729*查询!$N$5+DN729*查询!$O$5+DO729*查询!$P$5)*AF729/CX729)</f>
        <v>#VALUE!</v>
      </c>
      <c r="BJ729" s="512" t="e">
        <f>IF(CX729=0,BJ728,(DP729*查询!$S$5+DQ729*查询!$T$5+DR729*查询!$U$5)*AF729/CX729)</f>
        <v>#VALUE!</v>
      </c>
      <c r="BK729" s="512">
        <f t="shared" si="4315"/>
        <v>1</v>
      </c>
      <c r="BL729" s="513" t="str">
        <f>IF(_cfyc_month_day!A725="","",_cfyc_month_day!A725)</f>
        <v/>
      </c>
      <c r="BM729" s="513" t="str">
        <f>IF(_cfyc_month_day!B725="","",_cfyc_month_day!B725)</f>
        <v/>
      </c>
      <c r="BN729" s="513" t="str">
        <f>IF(_cfyc_month_day!C725="","",_cfyc_month_day!C725)</f>
        <v/>
      </c>
      <c r="BO729" s="522" t="str">
        <f>IF(_cfyc_month_day!D725="","",_cfyc_month_day!D725)</f>
        <v/>
      </c>
      <c r="BP729" s="522" t="str">
        <f>IF(_cfyc_month_day!E725="","",_cfyc_month_day!E725)</f>
        <v/>
      </c>
      <c r="BQ729" s="522" t="str">
        <f>IF(_cfyc_month_day!F725="","",_cfyc_month_day!F725)</f>
        <v/>
      </c>
      <c r="BR729" s="513" t="str">
        <f>IF(_tag_month_day!T725="","",_tag_month_day!T725)</f>
        <v/>
      </c>
      <c r="BS729" s="513" t="str">
        <f>IF(_tag_month_day!U725="","",_tag_month_day!U725)</f>
        <v/>
      </c>
      <c r="BT729" s="523" t="str">
        <f t="shared" si="4316"/>
        <v/>
      </c>
      <c r="BU729" s="223" t="str">
        <f>IF(_tag_month_day!V725="","",_tag_month_day!V725)</f>
        <v/>
      </c>
      <c r="BV729" s="206" t="str">
        <f>IF(_tag_month_day!W725="","",_tag_month_day!W725)</f>
        <v/>
      </c>
      <c r="BW729" s="540" t="str">
        <f>IF(_tag_month_day!X725="","",_tag_month_day!X725)</f>
        <v/>
      </c>
      <c r="BX729" s="540" t="str">
        <f>IF(_tag_month_day!Y725="","",_tag_month_day!Y725)</f>
        <v/>
      </c>
      <c r="BY729" s="541">
        <f ca="1" t="shared" si="4317"/>
        <v>43647.2499999982</v>
      </c>
      <c r="BZ729" s="542"/>
      <c r="CA729" s="562" t="str">
        <f>IF(_jhy2_month_day!A725="","",_jhy2_month_day!A725)</f>
        <v/>
      </c>
      <c r="CB729" s="464" t="str">
        <f>IF(_jhy2_month_day!B725="","",_jhy2_month_day!B725)</f>
        <v/>
      </c>
      <c r="CC729" s="464" t="str">
        <f>IF(_jhy2_month_day!C725="","",_jhy2_month_day!C725)</f>
        <v/>
      </c>
      <c r="CD729" s="464" t="str">
        <f>IF(_jhy2_month_day!D725="","",_jhy2_month_day!D725)</f>
        <v/>
      </c>
      <c r="CE729" s="464" t="str">
        <f>IF(_jhy2_month_day!E725="","",_jhy2_month_day!E725)</f>
        <v/>
      </c>
      <c r="CF729" s="464" t="str">
        <f>IF(_jhy2_month_day!F725="","",_jhy2_month_day!F725)</f>
        <v/>
      </c>
      <c r="CG729" s="464" t="str">
        <f>IF(_jhy2_month_day!G725="","",_jhy2_month_day!G725)</f>
        <v/>
      </c>
      <c r="CH729" s="464" t="str">
        <f>IF(_jhy2_month_day!H725="","",_jhy2_month_day!H725)</f>
        <v/>
      </c>
      <c r="CI729" s="464" t="str">
        <f>IF(_jhy2_month_day!I725="","",_jhy2_month_day!I725)</f>
        <v/>
      </c>
      <c r="CJ729" s="464" t="str">
        <f>IF(_jhy2_month_day!J725="","",_jhy2_month_day!J725)</f>
        <v/>
      </c>
      <c r="CK729" s="464" t="str">
        <f>IF(_jhy2_month_day!K725="","",_jhy2_month_day!K725)</f>
        <v/>
      </c>
      <c r="CL729" s="562" t="str">
        <f>IF(_jhy2_month_day!L725="","",_jhy2_month_day!L725)</f>
        <v/>
      </c>
      <c r="CM729" s="562" t="str">
        <f>IF(_jhy2_month_day!M725="","",_jhy2_month_day!M725)</f>
        <v/>
      </c>
      <c r="CN729" s="562" t="str">
        <f>IF(_jhy2_month_day!N725="","",_jhy2_month_day!N725)</f>
        <v/>
      </c>
      <c r="CO729" s="562" t="str">
        <f>IF(_jhy2_month_day!O725="","",_jhy2_month_day!O725)</f>
        <v/>
      </c>
      <c r="CP729" s="562" t="str">
        <f>IF(_jhy2_month_day!P725="","",_jhy2_month_day!P725)</f>
        <v/>
      </c>
      <c r="CQ729" s="562" t="str">
        <f>IF(_jhy2_month_day!Q725="","",_jhy2_month_day!Q725)</f>
        <v/>
      </c>
      <c r="CR729" s="563" t="str">
        <f>IF(_jhy2_month_day!R725="","",_jhy2_month_day!R725)</f>
        <v/>
      </c>
      <c r="CS729" s="576" t="str">
        <f>IF(_jhy2_month_day!S725="","",_jhy2_month_day!S725)</f>
        <v/>
      </c>
      <c r="CT729" s="562" t="str">
        <f>IF(_jhy2_month_day!T725="","",_jhy2_month_day!T725)</f>
        <v/>
      </c>
      <c r="CU729" s="577" t="e">
        <f t="shared" si="4265"/>
        <v>#VALUE!</v>
      </c>
      <c r="CV729" s="198" t="e">
        <f t="shared" si="4266"/>
        <v>#VALUE!</v>
      </c>
      <c r="CW729" s="192" t="e">
        <f t="shared" si="4267"/>
        <v>#VALUE!</v>
      </c>
      <c r="CX729" s="192" t="e">
        <f t="shared" si="4268"/>
        <v>#VALUE!</v>
      </c>
      <c r="CY729" s="202" t="e">
        <f t="shared" si="4269"/>
        <v>#VALUE!</v>
      </c>
      <c r="CZ729" s="192" t="e">
        <f t="shared" ref="CZ729:DI729" si="4426">$AJ729*EF729</f>
        <v>#VALUE!</v>
      </c>
      <c r="DA729" s="192" t="e">
        <f t="shared" si="4426"/>
        <v>#VALUE!</v>
      </c>
      <c r="DB729" s="192" t="e">
        <f t="shared" si="4426"/>
        <v>#VALUE!</v>
      </c>
      <c r="DC729" s="192" t="e">
        <f t="shared" si="4426"/>
        <v>#VALUE!</v>
      </c>
      <c r="DD729" s="192" t="e">
        <f t="shared" si="4426"/>
        <v>#VALUE!</v>
      </c>
      <c r="DE729" s="192" t="e">
        <f t="shared" si="4426"/>
        <v>#VALUE!</v>
      </c>
      <c r="DF729" s="192" t="e">
        <f t="shared" si="4426"/>
        <v>#VALUE!</v>
      </c>
      <c r="DG729" s="192" t="e">
        <f t="shared" si="4426"/>
        <v>#VALUE!</v>
      </c>
      <c r="DH729" s="192" t="e">
        <f t="shared" si="4426"/>
        <v>#VALUE!</v>
      </c>
      <c r="DI729" s="192" t="e">
        <f t="shared" si="4426"/>
        <v>#VALUE!</v>
      </c>
      <c r="DJ729" s="192" t="e">
        <f t="shared" si="4271"/>
        <v>#VALUE!</v>
      </c>
      <c r="DK729" s="192" t="e">
        <f t="shared" si="4272"/>
        <v>#VALUE!</v>
      </c>
      <c r="DL729" s="192" t="e">
        <f t="shared" si="4273"/>
        <v>#VALUE!</v>
      </c>
      <c r="DM729" s="192" t="e">
        <f t="shared" si="4274"/>
        <v>#VALUE!</v>
      </c>
      <c r="DN729" s="192" t="e">
        <f t="shared" si="4275"/>
        <v>#VALUE!</v>
      </c>
      <c r="DO729" s="192" t="e">
        <f t="shared" si="4276"/>
        <v>#VALUE!</v>
      </c>
      <c r="DP729" s="192" t="e">
        <f t="shared" si="4277"/>
        <v>#VALUE!</v>
      </c>
      <c r="DQ729" s="192" t="e">
        <f t="shared" si="4278"/>
        <v>#VALUE!</v>
      </c>
      <c r="DR729" s="192" t="e">
        <f t="shared" si="4279"/>
        <v>#VALUE!</v>
      </c>
      <c r="DS729" s="192" t="e">
        <f t="shared" si="4280"/>
        <v>#VALUE!</v>
      </c>
      <c r="DT729" s="192" t="e">
        <f t="shared" si="4281"/>
        <v>#VALUE!</v>
      </c>
      <c r="DU729" s="192" t="e">
        <f t="shared" si="4282"/>
        <v>#VALUE!</v>
      </c>
      <c r="DV729" s="198" t="e">
        <f t="shared" si="4283"/>
        <v>#VALUE!</v>
      </c>
      <c r="DW729" s="198" t="e">
        <f t="shared" si="4284"/>
        <v>#DIV/0!</v>
      </c>
      <c r="DX729" s="198" t="e">
        <f t="shared" si="4285"/>
        <v>#DIV/0!</v>
      </c>
      <c r="DY729" s="198" t="e">
        <f t="shared" si="4286"/>
        <v>#VALUE!</v>
      </c>
      <c r="DZ729" s="198" t="e">
        <f t="shared" si="4287"/>
        <v>#VALUE!</v>
      </c>
      <c r="EA729" s="198" t="e">
        <f t="shared" si="4288"/>
        <v>#VALUE!</v>
      </c>
      <c r="EB729" s="198" t="e">
        <f t="shared" si="4289"/>
        <v>#VALUE!</v>
      </c>
      <c r="EC729" s="198" t="e">
        <f t="shared" si="4290"/>
        <v>#DIV/0!</v>
      </c>
      <c r="ED729" s="198" t="e">
        <f t="shared" si="4291"/>
        <v>#VALUE!</v>
      </c>
      <c r="EE729" s="198" t="e">
        <f t="shared" si="4292"/>
        <v>#VALUE!</v>
      </c>
      <c r="EF729" s="198" t="e">
        <f t="shared" ref="EF729:EO729" si="4427">DV729/SUM($DV729:$EE729)</f>
        <v>#VALUE!</v>
      </c>
      <c r="EG729" s="198" t="e">
        <f t="shared" si="4427"/>
        <v>#DIV/0!</v>
      </c>
      <c r="EH729" s="198" t="e">
        <f t="shared" si="4427"/>
        <v>#DIV/0!</v>
      </c>
      <c r="EI729" s="198" t="e">
        <f t="shared" si="4427"/>
        <v>#VALUE!</v>
      </c>
      <c r="EJ729" s="198" t="e">
        <f t="shared" si="4427"/>
        <v>#VALUE!</v>
      </c>
      <c r="EK729" s="198" t="e">
        <f t="shared" si="4427"/>
        <v>#VALUE!</v>
      </c>
      <c r="EL729" s="198" t="e">
        <f t="shared" si="4427"/>
        <v>#VALUE!</v>
      </c>
      <c r="EM729" s="198" t="e">
        <f t="shared" si="4427"/>
        <v>#DIV/0!</v>
      </c>
      <c r="EN729" s="198" t="e">
        <f t="shared" si="4427"/>
        <v>#VALUE!</v>
      </c>
      <c r="EO729" s="198" t="e">
        <f t="shared" si="4427"/>
        <v>#VALUE!</v>
      </c>
      <c r="EP729" s="511">
        <f t="shared" ref="EP729:EW729" si="4428">EP728</f>
        <v>0.08</v>
      </c>
      <c r="EQ729" s="511">
        <f t="shared" si="4428"/>
        <v>0.015</v>
      </c>
      <c r="ER729" s="511">
        <f t="shared" si="4428"/>
        <v>0.015</v>
      </c>
      <c r="ES729" s="511">
        <f t="shared" si="4428"/>
        <v>0.015</v>
      </c>
      <c r="ET729" s="511">
        <f t="shared" si="4428"/>
        <v>0.015</v>
      </c>
      <c r="EU729" s="511">
        <f t="shared" si="4428"/>
        <v>0.09</v>
      </c>
      <c r="EV729" s="511">
        <f t="shared" si="4428"/>
        <v>0.09</v>
      </c>
      <c r="EW729" s="511">
        <f t="shared" si="4428"/>
        <v>0.09</v>
      </c>
      <c r="EX729" s="420" t="str">
        <f>IF(_tag_month_day!AS725="","",_tag_month_day!AS725/100)</f>
        <v/>
      </c>
      <c r="EY729" s="420" t="str">
        <f>IF(_tag_month_day!AT725="","",_tag_month_day!AT725/100)</f>
        <v/>
      </c>
      <c r="EZ729" s="420" t="str">
        <f>IF(_tag_month_day!AU725="","",_tag_month_day!AU725/100)</f>
        <v/>
      </c>
      <c r="FA729" s="420" t="str">
        <f>IF(_tag_month_day!AV725="","",_tag_month_day!AV725/100)</f>
        <v/>
      </c>
      <c r="FB729" s="420" t="str">
        <f>IF(_tag_month_day!AW725="","",_tag_month_day!AW725/100)</f>
        <v/>
      </c>
      <c r="FC729" s="420" t="str">
        <f>IF(_tag_month_day!AX725="","",_tag_month_day!AX725/100)</f>
        <v/>
      </c>
      <c r="FD729" s="510">
        <f t="shared" si="4321"/>
        <v>0.33</v>
      </c>
      <c r="FE729" s="510">
        <f t="shared" si="4322"/>
        <v>0.19</v>
      </c>
      <c r="FF729" s="510">
        <f t="shared" si="4323"/>
        <v>0.003</v>
      </c>
      <c r="FG729" s="510">
        <f t="shared" si="4324"/>
        <v>0</v>
      </c>
      <c r="FH729" s="603">
        <f t="shared" si="4325"/>
        <v>0.0001</v>
      </c>
      <c r="FI729" s="510">
        <f t="shared" ref="FI729:FR729" si="4429">FI728</f>
        <v>0.41</v>
      </c>
      <c r="FJ729" s="510">
        <f t="shared" si="4429"/>
        <v>0.11</v>
      </c>
      <c r="FK729" s="510">
        <f t="shared" si="4429"/>
        <v>0.015</v>
      </c>
      <c r="FL729" s="510">
        <f t="shared" si="4429"/>
        <v>0</v>
      </c>
      <c r="FM729" s="603">
        <f t="shared" si="4429"/>
        <v>0.0001</v>
      </c>
      <c r="FN729" s="510" t="str">
        <f>IF(_tag_month_day!AY725="","",_tag_month_day!AY725/100)</f>
        <v/>
      </c>
      <c r="FO729" s="510" t="str">
        <f>IF(_tag_month_day!AZ725="","",_tag_month_day!AZ725/100)</f>
        <v/>
      </c>
      <c r="FP729" s="510" t="str">
        <f>IF(_tag_month_day!BA725="","",_tag_month_day!BA725/100)</f>
        <v/>
      </c>
      <c r="FQ729" s="510" t="str">
        <f>IF(_tag_month_day!BB725="","",_tag_month_day!BB725/100)</f>
        <v/>
      </c>
      <c r="FR729" s="603" t="str">
        <f>IF(_tag_month_day!BC725="","",_tag_month_day!BC725/100)</f>
        <v/>
      </c>
      <c r="FS729" s="510" t="str">
        <f>IF(_tag_month_day!BD725="","",_tag_month_day!BD725/100)</f>
        <v/>
      </c>
      <c r="FT729" s="510" t="str">
        <f>IF(_tag_month_day!BE725="","",_tag_month_day!BE725/100)</f>
        <v/>
      </c>
      <c r="FU729" s="510" t="str">
        <f>IF(_tag_month_day!BF725="","",_tag_month_day!BF725/100)</f>
        <v/>
      </c>
      <c r="FV729" s="510" t="str">
        <f>IF(_tag_month_day!BG725="","",_tag_month_day!BG725/100)</f>
        <v/>
      </c>
      <c r="FW729" s="603" t="str">
        <f>IF(_tag_month_day!BH725="","",_tag_month_day!BH725/100)</f>
        <v/>
      </c>
      <c r="FX729" s="510" t="str">
        <f>IF(_tag_month_day!BI725="","",_tag_month_day!BI725/100)</f>
        <v/>
      </c>
      <c r="FY729" s="510" t="str">
        <f>IF(_tag_month_day!BJ725="","",_tag_month_day!BJ725/100)</f>
        <v/>
      </c>
      <c r="FZ729" s="605" t="str">
        <f>IF(_tag_month_day!BK725="","",_tag_month_day!BK725/100)</f>
        <v/>
      </c>
      <c r="GA729" s="510" t="str">
        <f>IF(_tag_month_day!BL725="","",_tag_month_day!BL725/100)</f>
        <v/>
      </c>
      <c r="GB729" s="603" t="str">
        <f>IF(_tag_month_day!BM725="","",_tag_month_day!BM725/100)</f>
        <v/>
      </c>
      <c r="GC729" s="420" t="str">
        <f>IF(_tag_month_day!BN725="","",_tag_month_day!BN725/100)</f>
        <v/>
      </c>
      <c r="GD729" s="420" t="str">
        <f>IF(_tag_month_day!BO725="","",_tag_month_day!BO725/100)</f>
        <v/>
      </c>
      <c r="GE729" s="420" t="str">
        <f>IF(_tag_month_day!BP725="","",_tag_month_day!BP725/100)</f>
        <v/>
      </c>
      <c r="GF729" s="420" t="str">
        <f>IF(_tag_month_day!BQ725="","",_tag_month_day!BQ725/100)</f>
        <v/>
      </c>
      <c r="GG729" s="420" t="str">
        <f>IF(_tag_month_day!BR725="","",_tag_month_day!BR725/100)</f>
        <v/>
      </c>
      <c r="GH729" s="420" t="str">
        <f>IF(_tag_month_day!BS725="","",_tag_month_day!BS725/100)</f>
        <v/>
      </c>
      <c r="GI729" s="603" t="str">
        <f>IF(_tag_month_day!BT725="","",_tag_month_day!BT725/100)</f>
        <v/>
      </c>
      <c r="GJ729" s="612" t="str">
        <f>IF(_tag_month_day!BU725="","",_tag_month_day!BU725/100)</f>
        <v/>
      </c>
      <c r="GK729" s="620" t="str">
        <f>IF(_tag_month_day!BV725="",IF(_rlcf_month_day!A$2="","",_rlcf_month_day!A$2/100),_tag_month_day!BV725/100)</f>
        <v/>
      </c>
      <c r="GL729" s="620" t="str">
        <f>IF(_tag_month_day!BW725="",IF(_rlcf_month_day!B$2="","",_rlcf_month_day!B$2/100),_tag_month_day!BW725/100)</f>
        <v/>
      </c>
      <c r="GM729" s="621" t="str">
        <f>IF(_tag_month_day!BX725="",IF(_rlcf_month_day!C$2="","",_rlcf_month_day!C$2/100),_tag_month_day!BX725/100)</f>
        <v/>
      </c>
      <c r="GN729" s="620" t="str">
        <f>IF(_tag_month_day!BV725="",IF(_rlcf_month_day!A$2="","",_rlcf_month_day!A$2/100),_tag_month_day!BV725/100)</f>
        <v/>
      </c>
      <c r="GO729" s="620" t="str">
        <f>IF(_tag_month_day!BW725="",IF(_rlcf_month_day!B$2="","",_rlcf_month_day!B$2/100),_tag_month_day!BW725/100)</f>
        <v/>
      </c>
      <c r="GP729" s="620" t="str">
        <f>IF(_tag_month_day!CD725="",IF(_rlcf_month_day!E$2="","",_rlcf_month_day!E$2/100),_tag_month_day!CD725/100)</f>
        <v/>
      </c>
      <c r="GQ729" s="620" t="str">
        <f>IF(_tag_month_day!CE725="",IF(_rlcf_month_day!F$2="","",_rlcf_month_day!F$2/100),_tag_month_day!CE725/100)</f>
        <v/>
      </c>
      <c r="GR729" s="621" t="str">
        <f>IF(_tag_month_day!CF725="",IF(_rlcf_month_day!G$2="","",_rlcf_month_day!G$2/100),_tag_month_day!CF725/100)</f>
        <v/>
      </c>
      <c r="GS729" s="626">
        <f t="shared" ref="GS729:HH729" si="4430">GS728</f>
        <v>0.953</v>
      </c>
      <c r="GT729" s="626">
        <f t="shared" si="4430"/>
        <v>0.55</v>
      </c>
      <c r="GU729" s="626">
        <f t="shared" si="4430"/>
        <v>0.55</v>
      </c>
      <c r="GV729" s="626">
        <f t="shared" si="4430"/>
        <v>0.55</v>
      </c>
      <c r="GW729" s="626">
        <f t="shared" si="4430"/>
        <v>0.5</v>
      </c>
      <c r="GX729" s="626">
        <f t="shared" si="4430"/>
        <v>0.935</v>
      </c>
      <c r="GY729" s="626">
        <f t="shared" si="4430"/>
        <v>0.15</v>
      </c>
      <c r="GZ729" s="626">
        <f t="shared" si="4430"/>
        <v>1</v>
      </c>
      <c r="HA729" s="632">
        <f t="shared" si="4430"/>
        <v>0.047</v>
      </c>
      <c r="HB729" s="632">
        <f t="shared" si="4430"/>
        <v>0.45</v>
      </c>
      <c r="HC729" s="632">
        <f t="shared" si="4430"/>
        <v>0.45</v>
      </c>
      <c r="HD729" s="632">
        <f t="shared" si="4430"/>
        <v>0.45</v>
      </c>
      <c r="HE729" s="632">
        <f t="shared" si="4430"/>
        <v>0.5</v>
      </c>
      <c r="HF729" s="632">
        <f t="shared" si="4430"/>
        <v>0.065</v>
      </c>
      <c r="HG729" s="632">
        <f t="shared" si="4430"/>
        <v>0.85</v>
      </c>
      <c r="HH729" s="632">
        <f t="shared" si="4430"/>
        <v>0</v>
      </c>
      <c r="HI729" s="68">
        <f t="shared" si="4297"/>
        <v>0</v>
      </c>
      <c r="HJ729" s="68" t="e">
        <f t="shared" si="4328"/>
        <v>#VALUE!</v>
      </c>
      <c r="HK729" s="202">
        <f t="shared" si="4329"/>
        <v>0.85</v>
      </c>
      <c r="HL729" s="464">
        <f t="shared" si="4330"/>
        <v>550000</v>
      </c>
      <c r="HM729" s="464">
        <f t="shared" si="4331"/>
        <v>480000</v>
      </c>
      <c r="HN729" s="192" t="e">
        <f t="shared" si="4298"/>
        <v>#VALUE!</v>
      </c>
      <c r="HO729" s="192" t="e">
        <f>HN729*HK729*$HO$2/HL729*1000000</f>
        <v>#VALUE!</v>
      </c>
      <c r="HP729" s="192" t="e">
        <f>HN729*HK729*$HP$2/HM729*1000000</f>
        <v>#VALUE!</v>
      </c>
    </row>
    <row r="730" customFormat="1" spans="1:224">
      <c r="A730" s="381">
        <v>725</v>
      </c>
      <c r="B730" s="54">
        <f ca="1" t="shared" si="4332"/>
        <v>43647</v>
      </c>
      <c r="C730" s="57">
        <f t="shared" si="4333"/>
        <v>0.0416666666666667</v>
      </c>
      <c r="D730" s="68" t="str">
        <f ca="1" t="shared" si="4299"/>
        <v>夜班</v>
      </c>
      <c r="E730" s="68" t="str">
        <f ca="1" t="shared" si="4300"/>
        <v>丙</v>
      </c>
      <c r="F730" s="68">
        <f ca="1">SUMPRODUCT((成本日报!$A$3:$A$95=计划!B730)*(成本日报!$B$3:$B$95=计划!$D730),成本日报!$C$3:$C$95)</f>
        <v>3</v>
      </c>
      <c r="G730" s="382">
        <f ca="1" t="shared" si="4334"/>
        <v>43647.1666666649</v>
      </c>
      <c r="H730" s="382">
        <f ca="1" t="shared" si="4301"/>
        <v>43647.1736111094</v>
      </c>
      <c r="I730" s="382">
        <f ca="1" t="shared" si="4302"/>
        <v>43647.1791666649</v>
      </c>
      <c r="J730" s="382">
        <f ca="1" t="shared" si="4303"/>
        <v>43647.2083333316</v>
      </c>
      <c r="K730" s="382">
        <f ca="1" t="shared" si="4304"/>
        <v>43647.2708333316</v>
      </c>
      <c r="L730" s="382">
        <f ca="1" t="shared" si="4305"/>
        <v>43647.2916666649</v>
      </c>
      <c r="M730" s="398" t="str">
        <f>IF(_tag_month_day!A726="","",_tag_month_day!A726)</f>
        <v/>
      </c>
      <c r="N730" s="398" t="str">
        <f>IF(_tag_month_day!B726="","",_tag_month_day!B726)</f>
        <v/>
      </c>
      <c r="O730" s="399" t="e">
        <f t="shared" si="4306"/>
        <v>#VALUE!</v>
      </c>
      <c r="P730" s="398" t="str">
        <f>IF(_tag_month_day!C726="","",_tag_month_day!C726)</f>
        <v/>
      </c>
      <c r="Q730" s="398" t="str">
        <f>IF(_tag_month_day!D726="","",_tag_month_day!D726)</f>
        <v/>
      </c>
      <c r="R730" s="416">
        <f>IF(_tag_month_day!CB726="",R729,_tag_month_day!CB726/100)</f>
        <v>0.07</v>
      </c>
      <c r="S730" s="417" t="str">
        <f>IF(_tag_month_day!E726="","",_tag_month_day!E726)</f>
        <v/>
      </c>
      <c r="T730" s="417" t="str">
        <f>IF(_tag_month_day!F726="","",_tag_month_day!F726)</f>
        <v/>
      </c>
      <c r="U730" s="418" t="e">
        <f t="shared" si="4260"/>
        <v>#VALUE!</v>
      </c>
      <c r="V730" s="53" t="e">
        <f t="shared" si="4261"/>
        <v>#VALUE!</v>
      </c>
      <c r="W730" s="419" t="str">
        <f>IF(_jhy_month_day!A726="","",_jhy_month_day!A726)</f>
        <v/>
      </c>
      <c r="X730" s="420" t="str">
        <f>IF(_jhy_month_day!B726="","",_jhy_month_day!B726/100)</f>
        <v/>
      </c>
      <c r="Y730" s="420" t="str">
        <f>IF(_jhy_month_day!C726="","",_jhy_month_day!C726/100)</f>
        <v/>
      </c>
      <c r="Z730" s="439">
        <f t="shared" si="4350"/>
        <v>182</v>
      </c>
      <c r="AA730" s="440" t="str">
        <f>IF(_tag_month_day!G726="","",_tag_month_day!G726/100)</f>
        <v/>
      </c>
      <c r="AB730" s="440" t="str">
        <f>IF(_tag_month_day!H726="","",_tag_month_day!H726/100)</f>
        <v/>
      </c>
      <c r="AC730" s="193">
        <f t="shared" si="4307"/>
        <v>1.59963432013121</v>
      </c>
      <c r="AD730" s="441" t="str">
        <f t="shared" si="4308"/>
        <v/>
      </c>
      <c r="AE730" s="442" t="str">
        <f t="shared" si="4309"/>
        <v/>
      </c>
      <c r="AF730" s="443">
        <v>1</v>
      </c>
      <c r="AG730" s="68" t="str">
        <f>IF(_duihao_month_day!A726="","",_duihao_month_day!A726)</f>
        <v/>
      </c>
      <c r="AH730" s="463">
        <f>IF(_gyk_month_day!B726="",AH729,_gyk_month_day!B726)</f>
        <v>820</v>
      </c>
      <c r="AI730" s="464"/>
      <c r="AJ730" s="68" t="str">
        <f>IF(_tag_month_day!I726="","",_tag_month_day!I726)</f>
        <v/>
      </c>
      <c r="AK730" s="465" t="str">
        <f>IF(_tzyy_month_day!A726="","",_tzyy_month_day!A726)</f>
        <v/>
      </c>
      <c r="AL730" s="465" t="str">
        <f>IF(_tzyy_month_day!B726="","",_tzyy_month_day!B726)</f>
        <v/>
      </c>
      <c r="AM730" s="465" t="str">
        <f>IF(_tzyy_month_day!C726="","",_tzyy_month_day!C726)</f>
        <v/>
      </c>
      <c r="AN730" s="466" t="str">
        <f>IF(_tag_month_day!CG726="","",_tag_month_day!CG726)</f>
        <v/>
      </c>
      <c r="AO730" s="466" t="str">
        <f>IF(_tag_month_day!CH726="","",_tag_month_day!CH726)</f>
        <v/>
      </c>
      <c r="AP730" s="486" t="e">
        <f t="shared" si="4310"/>
        <v>#VALUE!</v>
      </c>
      <c r="AQ730" s="487" t="str">
        <f>IF(_tag_month_day!J726="","",_tag_month_day!J726/100)</f>
        <v/>
      </c>
      <c r="AR730" s="488">
        <f t="shared" si="4311"/>
        <v>1.3</v>
      </c>
      <c r="AS730" s="489" t="e">
        <f t="shared" si="4262"/>
        <v>#VALUE!</v>
      </c>
      <c r="AT730" s="489">
        <f t="shared" si="4312"/>
        <v>0</v>
      </c>
      <c r="AU730" s="490" t="str">
        <f>IF(_tag_month_day!K726="","",_tag_month_day!K726)</f>
        <v/>
      </c>
      <c r="AV730" s="491" t="str">
        <f>IF(_tag_month_day!L726="","",_tag_month_day!L726/100)</f>
        <v/>
      </c>
      <c r="AW730" s="420">
        <f t="shared" si="4234"/>
        <v>0</v>
      </c>
      <c r="AX730" s="420">
        <f t="shared" si="4313"/>
        <v>0</v>
      </c>
      <c r="AY730" s="420" t="str">
        <f>IF(_tag_month_day!M726="","",_tag_month_day!M726/100)</f>
        <v/>
      </c>
      <c r="AZ730" s="420" t="str">
        <f>IF(_tag_month_day!N726="","",_tag_month_day!N726/100)</f>
        <v/>
      </c>
      <c r="BA730" s="420" t="str">
        <f>IF(_tag_month_day!O726="","",_tag_month_day!O726/100)</f>
        <v/>
      </c>
      <c r="BB730" s="496" t="str">
        <f>IF(_tag_month_day!P726="","",_tag_month_day!P726/100)</f>
        <v/>
      </c>
      <c r="BC730" s="496">
        <f t="shared" si="4314"/>
        <v>0</v>
      </c>
      <c r="BD730" s="496" t="str">
        <f>IF(_tag_month_day!Q726="","",_tag_month_day!Q726/100)</f>
        <v/>
      </c>
      <c r="BE730" s="510" t="str">
        <f>IF(_tag_month_day!R726="","",_tag_month_day!R726/100)</f>
        <v/>
      </c>
      <c r="BF730" s="413" t="str">
        <f>IF(_tag_month_day!CC726="","",_tag_month_day!CC726/100)</f>
        <v/>
      </c>
      <c r="BG730" s="511" t="e">
        <f t="shared" si="4263"/>
        <v>#VALUE!</v>
      </c>
      <c r="BH730" s="198">
        <f t="shared" si="4264"/>
        <v>0</v>
      </c>
      <c r="BI730" s="512" t="e">
        <f>IF(CX730=0,BI729,(DK730*查询!$R$5+DL730*查询!$Q$5+DM730*查询!$N$5+DN730*查询!$O$5+DO730*查询!$P$5)*AF730/CX730)</f>
        <v>#VALUE!</v>
      </c>
      <c r="BJ730" s="512" t="e">
        <f>IF(CX730=0,BJ729,(DP730*查询!$S$5+DQ730*查询!$T$5+DR730*查询!$U$5)*AF730/CX730)</f>
        <v>#VALUE!</v>
      </c>
      <c r="BK730" s="512">
        <f t="shared" si="4315"/>
        <v>1</v>
      </c>
      <c r="BL730" s="513" t="str">
        <f>IF(_cfyc_month_day!A726="","",_cfyc_month_day!A726)</f>
        <v/>
      </c>
      <c r="BM730" s="513" t="str">
        <f>IF(_cfyc_month_day!B726="","",_cfyc_month_day!B726)</f>
        <v/>
      </c>
      <c r="BN730" s="513" t="str">
        <f>IF(_cfyc_month_day!C726="","",_cfyc_month_day!C726)</f>
        <v/>
      </c>
      <c r="BO730" s="522" t="str">
        <f>IF(_cfyc_month_day!D726="","",_cfyc_month_day!D726)</f>
        <v/>
      </c>
      <c r="BP730" s="522" t="str">
        <f>IF(_cfyc_month_day!E726="","",_cfyc_month_day!E726)</f>
        <v/>
      </c>
      <c r="BQ730" s="522" t="str">
        <f>IF(_cfyc_month_day!F726="","",_cfyc_month_day!F726)</f>
        <v/>
      </c>
      <c r="BR730" s="513" t="str">
        <f>IF(_tag_month_day!T726="","",_tag_month_day!T726)</f>
        <v/>
      </c>
      <c r="BS730" s="513" t="str">
        <f>IF(_tag_month_day!U726="","",_tag_month_day!U726)</f>
        <v/>
      </c>
      <c r="BT730" s="523" t="str">
        <f t="shared" si="4316"/>
        <v/>
      </c>
      <c r="BU730" s="223" t="str">
        <f>IF(_tag_month_day!V726="","",_tag_month_day!V726)</f>
        <v/>
      </c>
      <c r="BV730" s="206" t="str">
        <f>IF(_tag_month_day!W726="","",_tag_month_day!W726)</f>
        <v/>
      </c>
      <c r="BW730" s="540" t="str">
        <f>IF(_tag_month_day!X726="","",_tag_month_day!X726)</f>
        <v/>
      </c>
      <c r="BX730" s="540" t="str">
        <f>IF(_tag_month_day!Y726="","",_tag_month_day!Y726)</f>
        <v/>
      </c>
      <c r="BY730" s="541">
        <f ca="1" t="shared" si="4317"/>
        <v>43647.2916666649</v>
      </c>
      <c r="BZ730" s="542"/>
      <c r="CA730" s="562" t="str">
        <f>IF(_jhy2_month_day!A726="","",_jhy2_month_day!A726)</f>
        <v/>
      </c>
      <c r="CB730" s="464" t="str">
        <f>IF(_jhy2_month_day!B726="","",_jhy2_month_day!B726)</f>
        <v/>
      </c>
      <c r="CC730" s="464" t="str">
        <f>IF(_jhy2_month_day!C726="","",_jhy2_month_day!C726)</f>
        <v/>
      </c>
      <c r="CD730" s="464" t="str">
        <f>IF(_jhy2_month_day!D726="","",_jhy2_month_day!D726)</f>
        <v/>
      </c>
      <c r="CE730" s="464" t="str">
        <f>IF(_jhy2_month_day!E726="","",_jhy2_month_day!E726)</f>
        <v/>
      </c>
      <c r="CF730" s="464" t="str">
        <f>IF(_jhy2_month_day!F726="","",_jhy2_month_day!F726)</f>
        <v/>
      </c>
      <c r="CG730" s="464" t="str">
        <f>IF(_jhy2_month_day!G726="","",_jhy2_month_day!G726)</f>
        <v/>
      </c>
      <c r="CH730" s="464" t="str">
        <f>IF(_jhy2_month_day!H726="","",_jhy2_month_day!H726)</f>
        <v/>
      </c>
      <c r="CI730" s="464" t="str">
        <f>IF(_jhy2_month_day!I726="","",_jhy2_month_day!I726)</f>
        <v/>
      </c>
      <c r="CJ730" s="464" t="str">
        <f>IF(_jhy2_month_day!J726="","",_jhy2_month_day!J726)</f>
        <v/>
      </c>
      <c r="CK730" s="464" t="str">
        <f>IF(_jhy2_month_day!K726="","",_jhy2_month_day!K726)</f>
        <v/>
      </c>
      <c r="CL730" s="562" t="str">
        <f>IF(_jhy2_month_day!L726="","",_jhy2_month_day!L726)</f>
        <v/>
      </c>
      <c r="CM730" s="562" t="str">
        <f>IF(_jhy2_month_day!M726="","",_jhy2_month_day!M726)</f>
        <v/>
      </c>
      <c r="CN730" s="562" t="str">
        <f>IF(_jhy2_month_day!N726="","",_jhy2_month_day!N726)</f>
        <v/>
      </c>
      <c r="CO730" s="562" t="str">
        <f>IF(_jhy2_month_day!O726="","",_jhy2_month_day!O726)</f>
        <v/>
      </c>
      <c r="CP730" s="562" t="str">
        <f>IF(_jhy2_month_day!P726="","",_jhy2_month_day!P726)</f>
        <v/>
      </c>
      <c r="CQ730" s="562" t="str">
        <f>IF(_jhy2_month_day!Q726="","",_jhy2_month_day!Q726)</f>
        <v/>
      </c>
      <c r="CR730" s="563" t="str">
        <f>IF(_jhy2_month_day!R726="","",_jhy2_month_day!R726)</f>
        <v/>
      </c>
      <c r="CS730" s="576" t="str">
        <f>IF(_jhy2_month_day!S726="","",_jhy2_month_day!S726)</f>
        <v/>
      </c>
      <c r="CT730" s="562" t="str">
        <f>IF(_jhy2_month_day!T726="","",_jhy2_month_day!T726)</f>
        <v/>
      </c>
      <c r="CU730" s="577" t="e">
        <f t="shared" si="4265"/>
        <v>#VALUE!</v>
      </c>
      <c r="CV730" s="198" t="e">
        <f t="shared" si="4266"/>
        <v>#VALUE!</v>
      </c>
      <c r="CW730" s="192" t="e">
        <f t="shared" si="4267"/>
        <v>#VALUE!</v>
      </c>
      <c r="CX730" s="192" t="e">
        <f t="shared" si="4268"/>
        <v>#VALUE!</v>
      </c>
      <c r="CY730" s="202" t="e">
        <f t="shared" si="4269"/>
        <v>#VALUE!</v>
      </c>
      <c r="CZ730" s="192" t="e">
        <f t="shared" ref="CZ730:DI730" si="4431">$AJ730*EF730</f>
        <v>#VALUE!</v>
      </c>
      <c r="DA730" s="192" t="e">
        <f t="shared" si="4431"/>
        <v>#VALUE!</v>
      </c>
      <c r="DB730" s="192" t="e">
        <f t="shared" si="4431"/>
        <v>#VALUE!</v>
      </c>
      <c r="DC730" s="192" t="e">
        <f t="shared" si="4431"/>
        <v>#VALUE!</v>
      </c>
      <c r="DD730" s="192" t="e">
        <f t="shared" si="4431"/>
        <v>#VALUE!</v>
      </c>
      <c r="DE730" s="192" t="e">
        <f t="shared" si="4431"/>
        <v>#VALUE!</v>
      </c>
      <c r="DF730" s="192" t="e">
        <f t="shared" si="4431"/>
        <v>#VALUE!</v>
      </c>
      <c r="DG730" s="192" t="e">
        <f t="shared" si="4431"/>
        <v>#VALUE!</v>
      </c>
      <c r="DH730" s="192" t="e">
        <f t="shared" si="4431"/>
        <v>#VALUE!</v>
      </c>
      <c r="DI730" s="192" t="e">
        <f t="shared" si="4431"/>
        <v>#VALUE!</v>
      </c>
      <c r="DJ730" s="192" t="e">
        <f t="shared" si="4271"/>
        <v>#VALUE!</v>
      </c>
      <c r="DK730" s="192" t="e">
        <f t="shared" si="4272"/>
        <v>#VALUE!</v>
      </c>
      <c r="DL730" s="192" t="e">
        <f t="shared" si="4273"/>
        <v>#VALUE!</v>
      </c>
      <c r="DM730" s="192" t="e">
        <f t="shared" si="4274"/>
        <v>#VALUE!</v>
      </c>
      <c r="DN730" s="192" t="e">
        <f t="shared" si="4275"/>
        <v>#VALUE!</v>
      </c>
      <c r="DO730" s="192" t="e">
        <f t="shared" si="4276"/>
        <v>#VALUE!</v>
      </c>
      <c r="DP730" s="192" t="e">
        <f t="shared" si="4277"/>
        <v>#VALUE!</v>
      </c>
      <c r="DQ730" s="192" t="e">
        <f t="shared" si="4278"/>
        <v>#VALUE!</v>
      </c>
      <c r="DR730" s="192" t="e">
        <f t="shared" si="4279"/>
        <v>#VALUE!</v>
      </c>
      <c r="DS730" s="192" t="e">
        <f t="shared" si="4280"/>
        <v>#VALUE!</v>
      </c>
      <c r="DT730" s="192" t="e">
        <f t="shared" si="4281"/>
        <v>#VALUE!</v>
      </c>
      <c r="DU730" s="192" t="e">
        <f t="shared" si="4282"/>
        <v>#VALUE!</v>
      </c>
      <c r="DV730" s="198" t="e">
        <f t="shared" si="4283"/>
        <v>#VALUE!</v>
      </c>
      <c r="DW730" s="198" t="e">
        <f t="shared" si="4284"/>
        <v>#DIV/0!</v>
      </c>
      <c r="DX730" s="198" t="e">
        <f t="shared" si="4285"/>
        <v>#DIV/0!</v>
      </c>
      <c r="DY730" s="198" t="e">
        <f t="shared" si="4286"/>
        <v>#VALUE!</v>
      </c>
      <c r="DZ730" s="198" t="e">
        <f t="shared" si="4287"/>
        <v>#VALUE!</v>
      </c>
      <c r="EA730" s="198" t="e">
        <f t="shared" si="4288"/>
        <v>#VALUE!</v>
      </c>
      <c r="EB730" s="198" t="e">
        <f t="shared" si="4289"/>
        <v>#VALUE!</v>
      </c>
      <c r="EC730" s="198" t="e">
        <f t="shared" si="4290"/>
        <v>#DIV/0!</v>
      </c>
      <c r="ED730" s="198" t="e">
        <f t="shared" si="4291"/>
        <v>#VALUE!</v>
      </c>
      <c r="EE730" s="198" t="e">
        <f t="shared" si="4292"/>
        <v>#VALUE!</v>
      </c>
      <c r="EF730" s="198" t="e">
        <f t="shared" ref="EF730:EO730" si="4432">DV730/SUM($DV730:$EE730)</f>
        <v>#VALUE!</v>
      </c>
      <c r="EG730" s="198" t="e">
        <f t="shared" si="4432"/>
        <v>#DIV/0!</v>
      </c>
      <c r="EH730" s="198" t="e">
        <f t="shared" si="4432"/>
        <v>#DIV/0!</v>
      </c>
      <c r="EI730" s="198" t="e">
        <f t="shared" si="4432"/>
        <v>#VALUE!</v>
      </c>
      <c r="EJ730" s="198" t="e">
        <f t="shared" si="4432"/>
        <v>#VALUE!</v>
      </c>
      <c r="EK730" s="198" t="e">
        <f t="shared" si="4432"/>
        <v>#VALUE!</v>
      </c>
      <c r="EL730" s="198" t="e">
        <f t="shared" si="4432"/>
        <v>#VALUE!</v>
      </c>
      <c r="EM730" s="198" t="e">
        <f t="shared" si="4432"/>
        <v>#DIV/0!</v>
      </c>
      <c r="EN730" s="198" t="e">
        <f t="shared" si="4432"/>
        <v>#VALUE!</v>
      </c>
      <c r="EO730" s="198" t="e">
        <f t="shared" si="4432"/>
        <v>#VALUE!</v>
      </c>
      <c r="EP730" s="511">
        <f t="shared" ref="EP730:EW730" si="4433">EP729</f>
        <v>0.08</v>
      </c>
      <c r="EQ730" s="511">
        <f t="shared" si="4433"/>
        <v>0.015</v>
      </c>
      <c r="ER730" s="511">
        <f t="shared" si="4433"/>
        <v>0.015</v>
      </c>
      <c r="ES730" s="511">
        <f t="shared" si="4433"/>
        <v>0.015</v>
      </c>
      <c r="ET730" s="511">
        <f t="shared" si="4433"/>
        <v>0.015</v>
      </c>
      <c r="EU730" s="511">
        <f t="shared" si="4433"/>
        <v>0.09</v>
      </c>
      <c r="EV730" s="511">
        <f t="shared" si="4433"/>
        <v>0.09</v>
      </c>
      <c r="EW730" s="511">
        <f t="shared" si="4433"/>
        <v>0.09</v>
      </c>
      <c r="EX730" s="420" t="str">
        <f>IF(_tag_month_day!AS726="","",_tag_month_day!AS726/100)</f>
        <v/>
      </c>
      <c r="EY730" s="420" t="str">
        <f>IF(_tag_month_day!AT726="","",_tag_month_day!AT726/100)</f>
        <v/>
      </c>
      <c r="EZ730" s="420" t="str">
        <f>IF(_tag_month_day!AU726="","",_tag_month_day!AU726/100)</f>
        <v/>
      </c>
      <c r="FA730" s="420" t="str">
        <f>IF(_tag_month_day!AV726="","",_tag_month_day!AV726/100)</f>
        <v/>
      </c>
      <c r="FB730" s="420" t="str">
        <f>IF(_tag_month_day!AW726="","",_tag_month_day!AW726/100)</f>
        <v/>
      </c>
      <c r="FC730" s="420" t="str">
        <f>IF(_tag_month_day!AX726="","",_tag_month_day!AX726/100)</f>
        <v/>
      </c>
      <c r="FD730" s="510">
        <f t="shared" si="4321"/>
        <v>0.33</v>
      </c>
      <c r="FE730" s="510">
        <f t="shared" si="4322"/>
        <v>0.19</v>
      </c>
      <c r="FF730" s="510">
        <f t="shared" si="4323"/>
        <v>0.003</v>
      </c>
      <c r="FG730" s="510">
        <f t="shared" si="4324"/>
        <v>0</v>
      </c>
      <c r="FH730" s="603">
        <f t="shared" si="4325"/>
        <v>0.0001</v>
      </c>
      <c r="FI730" s="510">
        <f t="shared" ref="FI730:FR730" si="4434">FI729</f>
        <v>0.41</v>
      </c>
      <c r="FJ730" s="510">
        <f t="shared" si="4434"/>
        <v>0.11</v>
      </c>
      <c r="FK730" s="510">
        <f t="shared" si="4434"/>
        <v>0.015</v>
      </c>
      <c r="FL730" s="510">
        <f t="shared" si="4434"/>
        <v>0</v>
      </c>
      <c r="FM730" s="603">
        <f t="shared" si="4434"/>
        <v>0.0001</v>
      </c>
      <c r="FN730" s="510" t="str">
        <f>IF(_tag_month_day!AY726="","",_tag_month_day!AY726/100)</f>
        <v/>
      </c>
      <c r="FO730" s="510" t="str">
        <f>IF(_tag_month_day!AZ726="","",_tag_month_day!AZ726/100)</f>
        <v/>
      </c>
      <c r="FP730" s="510" t="str">
        <f>IF(_tag_month_day!BA726="","",_tag_month_day!BA726/100)</f>
        <v/>
      </c>
      <c r="FQ730" s="510" t="str">
        <f>IF(_tag_month_day!BB726="","",_tag_month_day!BB726/100)</f>
        <v/>
      </c>
      <c r="FR730" s="603" t="str">
        <f>IF(_tag_month_day!BC726="","",_tag_month_day!BC726/100)</f>
        <v/>
      </c>
      <c r="FS730" s="510" t="str">
        <f>IF(_tag_month_day!BD726="","",_tag_month_day!BD726/100)</f>
        <v/>
      </c>
      <c r="FT730" s="510" t="str">
        <f>IF(_tag_month_day!BE726="","",_tag_month_day!BE726/100)</f>
        <v/>
      </c>
      <c r="FU730" s="510" t="str">
        <f>IF(_tag_month_day!BF726="","",_tag_month_day!BF726/100)</f>
        <v/>
      </c>
      <c r="FV730" s="510" t="str">
        <f>IF(_tag_month_day!BG726="","",_tag_month_day!BG726/100)</f>
        <v/>
      </c>
      <c r="FW730" s="603" t="str">
        <f>IF(_tag_month_day!BH726="","",_tag_month_day!BH726/100)</f>
        <v/>
      </c>
      <c r="FX730" s="510" t="str">
        <f>IF(_tag_month_day!BI726="","",_tag_month_day!BI726/100)</f>
        <v/>
      </c>
      <c r="FY730" s="510" t="str">
        <f>IF(_tag_month_day!BJ726="","",_tag_month_day!BJ726/100)</f>
        <v/>
      </c>
      <c r="FZ730" s="605" t="str">
        <f>IF(_tag_month_day!BK726="","",_tag_month_day!BK726/100)</f>
        <v/>
      </c>
      <c r="GA730" s="510" t="str">
        <f>IF(_tag_month_day!BL726="","",_tag_month_day!BL726/100)</f>
        <v/>
      </c>
      <c r="GB730" s="603" t="str">
        <f>IF(_tag_month_day!BM726="","",_tag_month_day!BM726/100)</f>
        <v/>
      </c>
      <c r="GC730" s="420" t="str">
        <f>IF(_tag_month_day!BN726="","",_tag_month_day!BN726/100)</f>
        <v/>
      </c>
      <c r="GD730" s="420" t="str">
        <f>IF(_tag_month_day!BO726="","",_tag_month_day!BO726/100)</f>
        <v/>
      </c>
      <c r="GE730" s="420" t="str">
        <f>IF(_tag_month_day!BP726="","",_tag_month_day!BP726/100)</f>
        <v/>
      </c>
      <c r="GF730" s="420" t="str">
        <f>IF(_tag_month_day!BQ726="","",_tag_month_day!BQ726/100)</f>
        <v/>
      </c>
      <c r="GG730" s="420" t="str">
        <f>IF(_tag_month_day!BR726="","",_tag_month_day!BR726/100)</f>
        <v/>
      </c>
      <c r="GH730" s="420" t="str">
        <f>IF(_tag_month_day!BS726="","",_tag_month_day!BS726/100)</f>
        <v/>
      </c>
      <c r="GI730" s="603" t="str">
        <f>IF(_tag_month_day!BT726="","",_tag_month_day!BT726/100)</f>
        <v/>
      </c>
      <c r="GJ730" s="612" t="str">
        <f>IF(_tag_month_day!BU726="","",_tag_month_day!BU726/100)</f>
        <v/>
      </c>
      <c r="GK730" s="620" t="str">
        <f>IF(_tag_month_day!BV726="",IF(_rlcf_month_day!A$2="","",_rlcf_month_day!A$2/100),_tag_month_day!BV726/100)</f>
        <v/>
      </c>
      <c r="GL730" s="620" t="str">
        <f>IF(_tag_month_day!BW726="",IF(_rlcf_month_day!B$2="","",_rlcf_month_day!B$2/100),_tag_month_day!BW726/100)</f>
        <v/>
      </c>
      <c r="GM730" s="621" t="str">
        <f>IF(_tag_month_day!BX726="",IF(_rlcf_month_day!C$2="","",_rlcf_month_day!C$2/100),_tag_month_day!BX726/100)</f>
        <v/>
      </c>
      <c r="GN730" s="620" t="str">
        <f>IF(_tag_month_day!BV726="",IF(_rlcf_month_day!A$2="","",_rlcf_month_day!A$2/100),_tag_month_day!BV726/100)</f>
        <v/>
      </c>
      <c r="GO730" s="620" t="str">
        <f>IF(_tag_month_day!BW726="",IF(_rlcf_month_day!B$2="","",_rlcf_month_day!B$2/100),_tag_month_day!BW726/100)</f>
        <v/>
      </c>
      <c r="GP730" s="620" t="str">
        <f>IF(_tag_month_day!CD726="",IF(_rlcf_month_day!E$2="","",_rlcf_month_day!E$2/100),_tag_month_day!CD726/100)</f>
        <v/>
      </c>
      <c r="GQ730" s="620" t="str">
        <f>IF(_tag_month_day!CE726="",IF(_rlcf_month_day!F$2="","",_rlcf_month_day!F$2/100),_tag_month_day!CE726/100)</f>
        <v/>
      </c>
      <c r="GR730" s="621" t="str">
        <f>IF(_tag_month_day!CF726="",IF(_rlcf_month_day!G$2="","",_rlcf_month_day!G$2/100),_tag_month_day!CF726/100)</f>
        <v/>
      </c>
      <c r="GS730" s="626">
        <f t="shared" ref="GS730:HH730" si="4435">GS729</f>
        <v>0.953</v>
      </c>
      <c r="GT730" s="626">
        <f t="shared" si="4435"/>
        <v>0.55</v>
      </c>
      <c r="GU730" s="626">
        <f t="shared" si="4435"/>
        <v>0.55</v>
      </c>
      <c r="GV730" s="626">
        <f t="shared" si="4435"/>
        <v>0.55</v>
      </c>
      <c r="GW730" s="626">
        <f t="shared" si="4435"/>
        <v>0.5</v>
      </c>
      <c r="GX730" s="626">
        <f t="shared" si="4435"/>
        <v>0.935</v>
      </c>
      <c r="GY730" s="626">
        <f t="shared" si="4435"/>
        <v>0.15</v>
      </c>
      <c r="GZ730" s="626">
        <f t="shared" si="4435"/>
        <v>1</v>
      </c>
      <c r="HA730" s="632">
        <f t="shared" si="4435"/>
        <v>0.047</v>
      </c>
      <c r="HB730" s="632">
        <f t="shared" si="4435"/>
        <v>0.45</v>
      </c>
      <c r="HC730" s="632">
        <f t="shared" si="4435"/>
        <v>0.45</v>
      </c>
      <c r="HD730" s="632">
        <f t="shared" si="4435"/>
        <v>0.45</v>
      </c>
      <c r="HE730" s="632">
        <f t="shared" si="4435"/>
        <v>0.5</v>
      </c>
      <c r="HF730" s="632">
        <f t="shared" si="4435"/>
        <v>0.065</v>
      </c>
      <c r="HG730" s="632">
        <f t="shared" si="4435"/>
        <v>0.85</v>
      </c>
      <c r="HH730" s="632">
        <f t="shared" si="4435"/>
        <v>0</v>
      </c>
      <c r="HI730" s="68">
        <f t="shared" si="4297"/>
        <v>0</v>
      </c>
      <c r="HJ730" s="68" t="e">
        <f t="shared" si="4328"/>
        <v>#VALUE!</v>
      </c>
      <c r="HK730" s="202">
        <f t="shared" si="4329"/>
        <v>0.85</v>
      </c>
      <c r="HL730" s="464">
        <f t="shared" si="4330"/>
        <v>550000</v>
      </c>
      <c r="HM730" s="464">
        <f t="shared" si="4331"/>
        <v>480000</v>
      </c>
      <c r="HN730" s="192" t="e">
        <f t="shared" si="4298"/>
        <v>#VALUE!</v>
      </c>
      <c r="HO730" s="192" t="e">
        <f>HN730*HK730*$HO$2/HL730*1000000</f>
        <v>#VALUE!</v>
      </c>
      <c r="HP730" s="192" t="e">
        <f>HN730*HK730*$HP$2/HM730*1000000</f>
        <v>#VALUE!</v>
      </c>
    </row>
    <row r="731" customFormat="1" spans="1:224">
      <c r="A731" s="381">
        <v>726</v>
      </c>
      <c r="B731" s="54">
        <f ca="1" t="shared" si="4332"/>
        <v>43647</v>
      </c>
      <c r="C731" s="57">
        <f t="shared" si="4333"/>
        <v>0.0416666666666667</v>
      </c>
      <c r="D731" s="68" t="str">
        <f ca="1" t="shared" si="4299"/>
        <v>夜班</v>
      </c>
      <c r="E731" s="68" t="str">
        <f ca="1" t="shared" si="4300"/>
        <v>丙</v>
      </c>
      <c r="F731" s="68">
        <f ca="1">SUMPRODUCT((成本日报!$A$3:$A$95=计划!B731)*(成本日报!$B$3:$B$95=计划!$D731),成本日报!$C$3:$C$95)</f>
        <v>3</v>
      </c>
      <c r="G731" s="382">
        <f ca="1" t="shared" si="4334"/>
        <v>43647.2083333316</v>
      </c>
      <c r="H731" s="382">
        <f ca="1" t="shared" si="4301"/>
        <v>43647.215277776</v>
      </c>
      <c r="I731" s="382">
        <f ca="1" t="shared" si="4302"/>
        <v>43647.2208333316</v>
      </c>
      <c r="J731" s="382">
        <f ca="1" t="shared" si="4303"/>
        <v>43647.2499999982</v>
      </c>
      <c r="K731" s="382">
        <f ca="1" t="shared" si="4304"/>
        <v>43647.3124999982</v>
      </c>
      <c r="L731" s="382">
        <f ca="1" t="shared" si="4305"/>
        <v>43647.3333333316</v>
      </c>
      <c r="M731" s="398" t="str">
        <f>IF(_tag_month_day!A727="","",_tag_month_day!A727)</f>
        <v/>
      </c>
      <c r="N731" s="398" t="str">
        <f>IF(_tag_month_day!B727="","",_tag_month_day!B727)</f>
        <v/>
      </c>
      <c r="O731" s="399" t="e">
        <f t="shared" si="4306"/>
        <v>#VALUE!</v>
      </c>
      <c r="P731" s="398" t="str">
        <f>IF(_tag_month_day!C727="","",_tag_month_day!C727)</f>
        <v/>
      </c>
      <c r="Q731" s="398" t="str">
        <f>IF(_tag_month_day!D727="","",_tag_month_day!D727)</f>
        <v/>
      </c>
      <c r="R731" s="416">
        <f>IF(_tag_month_day!CB727="",R730,_tag_month_day!CB727/100)</f>
        <v>0.07</v>
      </c>
      <c r="S731" s="417" t="str">
        <f>IF(_tag_month_day!E727="","",_tag_month_day!E727)</f>
        <v/>
      </c>
      <c r="T731" s="417" t="str">
        <f>IF(_tag_month_day!F727="","",_tag_month_day!F727)</f>
        <v/>
      </c>
      <c r="U731" s="418" t="e">
        <f t="shared" si="4260"/>
        <v>#VALUE!</v>
      </c>
      <c r="V731" s="53" t="e">
        <f t="shared" si="4261"/>
        <v>#VALUE!</v>
      </c>
      <c r="W731" s="419" t="str">
        <f>IF(_jhy_month_day!A727="","",_jhy_month_day!A727)</f>
        <v/>
      </c>
      <c r="X731" s="420" t="str">
        <f>IF(_jhy_month_day!B727="","",_jhy_month_day!B727/100)</f>
        <v/>
      </c>
      <c r="Y731" s="420" t="str">
        <f>IF(_jhy_month_day!C727="","",_jhy_month_day!C727/100)</f>
        <v/>
      </c>
      <c r="Z731" s="439">
        <f t="shared" si="4350"/>
        <v>182</v>
      </c>
      <c r="AA731" s="440" t="str">
        <f>IF(_tag_month_day!G727="","",_tag_month_day!G727/100)</f>
        <v/>
      </c>
      <c r="AB731" s="440" t="str">
        <f>IF(_tag_month_day!H727="","",_tag_month_day!H727/100)</f>
        <v/>
      </c>
      <c r="AC731" s="193">
        <f t="shared" si="4307"/>
        <v>1.59963432013121</v>
      </c>
      <c r="AD731" s="441" t="str">
        <f t="shared" si="4308"/>
        <v/>
      </c>
      <c r="AE731" s="442" t="str">
        <f t="shared" si="4309"/>
        <v/>
      </c>
      <c r="AF731" s="443">
        <v>1</v>
      </c>
      <c r="AG731" s="68" t="str">
        <f>IF(_duihao_month_day!A727="","",_duihao_month_day!A727)</f>
        <v/>
      </c>
      <c r="AH731" s="463">
        <f>IF(_gyk_month_day!B727="",AH730,_gyk_month_day!B727)</f>
        <v>820</v>
      </c>
      <c r="AI731" s="464"/>
      <c r="AJ731" s="68" t="str">
        <f>IF(_tag_month_day!I727="","",_tag_month_day!I727)</f>
        <v/>
      </c>
      <c r="AK731" s="465" t="str">
        <f>IF(_tzyy_month_day!A727="","",_tzyy_month_day!A727)</f>
        <v/>
      </c>
      <c r="AL731" s="465" t="str">
        <f>IF(_tzyy_month_day!B727="","",_tzyy_month_day!B727)</f>
        <v/>
      </c>
      <c r="AM731" s="465" t="str">
        <f>IF(_tzyy_month_day!C727="","",_tzyy_month_day!C727)</f>
        <v/>
      </c>
      <c r="AN731" s="466" t="str">
        <f>IF(_tag_month_day!CG727="","",_tag_month_day!CG727)</f>
        <v/>
      </c>
      <c r="AO731" s="466" t="str">
        <f>IF(_tag_month_day!CH727="","",_tag_month_day!CH727)</f>
        <v/>
      </c>
      <c r="AP731" s="486" t="e">
        <f t="shared" si="4310"/>
        <v>#VALUE!</v>
      </c>
      <c r="AQ731" s="487" t="str">
        <f>IF(_tag_month_day!J727="","",_tag_month_day!J727/100)</f>
        <v/>
      </c>
      <c r="AR731" s="488">
        <f t="shared" si="4311"/>
        <v>1.3</v>
      </c>
      <c r="AS731" s="489" t="e">
        <f t="shared" si="4262"/>
        <v>#VALUE!</v>
      </c>
      <c r="AT731" s="489">
        <f t="shared" si="4312"/>
        <v>0</v>
      </c>
      <c r="AU731" s="490" t="str">
        <f>IF(_tag_month_day!K727="","",_tag_month_day!K727)</f>
        <v/>
      </c>
      <c r="AV731" s="491" t="str">
        <f>IF(_tag_month_day!L727="","",_tag_month_day!L727/100)</f>
        <v/>
      </c>
      <c r="AW731" s="420">
        <f t="shared" si="4234"/>
        <v>0</v>
      </c>
      <c r="AX731" s="420">
        <f t="shared" si="4313"/>
        <v>0</v>
      </c>
      <c r="AY731" s="420" t="str">
        <f>IF(_tag_month_day!M727="","",_tag_month_day!M727/100)</f>
        <v/>
      </c>
      <c r="AZ731" s="420" t="str">
        <f>IF(_tag_month_day!N727="","",_tag_month_day!N727/100)</f>
        <v/>
      </c>
      <c r="BA731" s="420" t="str">
        <f>IF(_tag_month_day!O727="","",_tag_month_day!O727/100)</f>
        <v/>
      </c>
      <c r="BB731" s="496" t="str">
        <f>IF(_tag_month_day!P727="","",_tag_month_day!P727/100)</f>
        <v/>
      </c>
      <c r="BC731" s="496">
        <f t="shared" si="4314"/>
        <v>0</v>
      </c>
      <c r="BD731" s="496" t="str">
        <f>IF(_tag_month_day!Q727="","",_tag_month_day!Q727/100)</f>
        <v/>
      </c>
      <c r="BE731" s="510" t="str">
        <f>IF(_tag_month_day!R727="","",_tag_month_day!R727/100)</f>
        <v/>
      </c>
      <c r="BF731" s="413" t="str">
        <f>IF(_tag_month_day!CC727="","",_tag_month_day!CC727/100)</f>
        <v/>
      </c>
      <c r="BG731" s="511" t="e">
        <f t="shared" si="4263"/>
        <v>#VALUE!</v>
      </c>
      <c r="BH731" s="198">
        <f t="shared" si="4264"/>
        <v>0</v>
      </c>
      <c r="BI731" s="512" t="e">
        <f>IF(CX731=0,BI730,(DK731*查询!$R$5+DL731*查询!$Q$5+DM731*查询!$N$5+DN731*查询!$O$5+DO731*查询!$P$5)*AF731/CX731)</f>
        <v>#VALUE!</v>
      </c>
      <c r="BJ731" s="512" t="e">
        <f>IF(CX731=0,BJ730,(DP731*查询!$S$5+DQ731*查询!$T$5+DR731*查询!$U$5)*AF731/CX731)</f>
        <v>#VALUE!</v>
      </c>
      <c r="BK731" s="512">
        <f t="shared" si="4315"/>
        <v>1</v>
      </c>
      <c r="BL731" s="513" t="str">
        <f>IF(_cfyc_month_day!A727="","",_cfyc_month_day!A727)</f>
        <v/>
      </c>
      <c r="BM731" s="513" t="str">
        <f>IF(_cfyc_month_day!B727="","",_cfyc_month_day!B727)</f>
        <v/>
      </c>
      <c r="BN731" s="513" t="str">
        <f>IF(_cfyc_month_day!C727="","",_cfyc_month_day!C727)</f>
        <v/>
      </c>
      <c r="BO731" s="522" t="str">
        <f>IF(_cfyc_month_day!D727="","",_cfyc_month_day!D727)</f>
        <v/>
      </c>
      <c r="BP731" s="522" t="str">
        <f>IF(_cfyc_month_day!E727="","",_cfyc_month_day!E727)</f>
        <v/>
      </c>
      <c r="BQ731" s="522" t="str">
        <f>IF(_cfyc_month_day!F727="","",_cfyc_month_day!F727)</f>
        <v/>
      </c>
      <c r="BR731" s="513" t="str">
        <f>IF(_tag_month_day!T727="","",_tag_month_day!T727)</f>
        <v/>
      </c>
      <c r="BS731" s="513" t="str">
        <f>IF(_tag_month_day!U727="","",_tag_month_day!U727)</f>
        <v/>
      </c>
      <c r="BT731" s="523" t="str">
        <f t="shared" si="4316"/>
        <v/>
      </c>
      <c r="BU731" s="223" t="str">
        <f>IF(_tag_month_day!V727="","",_tag_month_day!V727)</f>
        <v/>
      </c>
      <c r="BV731" s="206" t="str">
        <f>IF(_tag_month_day!W727="","",_tag_month_day!W727)</f>
        <v/>
      </c>
      <c r="BW731" s="540" t="str">
        <f>IF(_tag_month_day!X727="","",_tag_month_day!X727)</f>
        <v/>
      </c>
      <c r="BX731" s="540" t="str">
        <f>IF(_tag_month_day!Y727="","",_tag_month_day!Y727)</f>
        <v/>
      </c>
      <c r="BY731" s="541">
        <f ca="1" t="shared" si="4317"/>
        <v>43647.3333333316</v>
      </c>
      <c r="BZ731" s="542"/>
      <c r="CA731" s="562" t="str">
        <f>IF(_jhy2_month_day!A727="","",_jhy2_month_day!A727)</f>
        <v/>
      </c>
      <c r="CB731" s="464" t="str">
        <f>IF(_jhy2_month_day!B727="","",_jhy2_month_day!B727)</f>
        <v/>
      </c>
      <c r="CC731" s="464" t="str">
        <f>IF(_jhy2_month_day!C727="","",_jhy2_month_day!C727)</f>
        <v/>
      </c>
      <c r="CD731" s="464" t="str">
        <f>IF(_jhy2_month_day!D727="","",_jhy2_month_day!D727)</f>
        <v/>
      </c>
      <c r="CE731" s="464" t="str">
        <f>IF(_jhy2_month_day!E727="","",_jhy2_month_day!E727)</f>
        <v/>
      </c>
      <c r="CF731" s="464" t="str">
        <f>IF(_jhy2_month_day!F727="","",_jhy2_month_day!F727)</f>
        <v/>
      </c>
      <c r="CG731" s="464" t="str">
        <f>IF(_jhy2_month_day!G727="","",_jhy2_month_day!G727)</f>
        <v/>
      </c>
      <c r="CH731" s="464" t="str">
        <f>IF(_jhy2_month_day!H727="","",_jhy2_month_day!H727)</f>
        <v/>
      </c>
      <c r="CI731" s="464" t="str">
        <f>IF(_jhy2_month_day!I727="","",_jhy2_month_day!I727)</f>
        <v/>
      </c>
      <c r="CJ731" s="464" t="str">
        <f>IF(_jhy2_month_day!J727="","",_jhy2_month_day!J727)</f>
        <v/>
      </c>
      <c r="CK731" s="464" t="str">
        <f>IF(_jhy2_month_day!K727="","",_jhy2_month_day!K727)</f>
        <v/>
      </c>
      <c r="CL731" s="562" t="str">
        <f>IF(_jhy2_month_day!L727="","",_jhy2_month_day!L727)</f>
        <v/>
      </c>
      <c r="CM731" s="562" t="str">
        <f>IF(_jhy2_month_day!M727="","",_jhy2_month_day!M727)</f>
        <v/>
      </c>
      <c r="CN731" s="562" t="str">
        <f>IF(_jhy2_month_day!N727="","",_jhy2_month_day!N727)</f>
        <v/>
      </c>
      <c r="CO731" s="562" t="str">
        <f>IF(_jhy2_month_day!O727="","",_jhy2_month_day!O727)</f>
        <v/>
      </c>
      <c r="CP731" s="562" t="str">
        <f>IF(_jhy2_month_day!P727="","",_jhy2_month_day!P727)</f>
        <v/>
      </c>
      <c r="CQ731" s="562" t="str">
        <f>IF(_jhy2_month_day!Q727="","",_jhy2_month_day!Q727)</f>
        <v/>
      </c>
      <c r="CR731" s="563" t="str">
        <f>IF(_jhy2_month_day!R727="","",_jhy2_month_day!R727)</f>
        <v/>
      </c>
      <c r="CS731" s="576" t="str">
        <f>IF(_jhy2_month_day!S727="","",_jhy2_month_day!S727)</f>
        <v/>
      </c>
      <c r="CT731" s="562" t="str">
        <f>IF(_jhy2_month_day!T727="","",_jhy2_month_day!T727)</f>
        <v/>
      </c>
      <c r="CU731" s="577" t="e">
        <f t="shared" si="4265"/>
        <v>#VALUE!</v>
      </c>
      <c r="CV731" s="198" t="e">
        <f t="shared" si="4266"/>
        <v>#VALUE!</v>
      </c>
      <c r="CW731" s="192" t="e">
        <f t="shared" si="4267"/>
        <v>#VALUE!</v>
      </c>
      <c r="CX731" s="192" t="e">
        <f t="shared" si="4268"/>
        <v>#VALUE!</v>
      </c>
      <c r="CY731" s="202" t="e">
        <f t="shared" si="4269"/>
        <v>#VALUE!</v>
      </c>
      <c r="CZ731" s="192" t="e">
        <f t="shared" ref="CZ731:DI731" si="4436">$AJ731*EF731</f>
        <v>#VALUE!</v>
      </c>
      <c r="DA731" s="192" t="e">
        <f t="shared" si="4436"/>
        <v>#VALUE!</v>
      </c>
      <c r="DB731" s="192" t="e">
        <f t="shared" si="4436"/>
        <v>#VALUE!</v>
      </c>
      <c r="DC731" s="192" t="e">
        <f t="shared" si="4436"/>
        <v>#VALUE!</v>
      </c>
      <c r="DD731" s="192" t="e">
        <f t="shared" si="4436"/>
        <v>#VALUE!</v>
      </c>
      <c r="DE731" s="192" t="e">
        <f t="shared" si="4436"/>
        <v>#VALUE!</v>
      </c>
      <c r="DF731" s="192" t="e">
        <f t="shared" si="4436"/>
        <v>#VALUE!</v>
      </c>
      <c r="DG731" s="192" t="e">
        <f t="shared" si="4436"/>
        <v>#VALUE!</v>
      </c>
      <c r="DH731" s="192" t="e">
        <f t="shared" si="4436"/>
        <v>#VALUE!</v>
      </c>
      <c r="DI731" s="192" t="e">
        <f t="shared" si="4436"/>
        <v>#VALUE!</v>
      </c>
      <c r="DJ731" s="192" t="e">
        <f t="shared" si="4271"/>
        <v>#VALUE!</v>
      </c>
      <c r="DK731" s="192" t="e">
        <f t="shared" si="4272"/>
        <v>#VALUE!</v>
      </c>
      <c r="DL731" s="192" t="e">
        <f t="shared" si="4273"/>
        <v>#VALUE!</v>
      </c>
      <c r="DM731" s="192" t="e">
        <f t="shared" si="4274"/>
        <v>#VALUE!</v>
      </c>
      <c r="DN731" s="192" t="e">
        <f t="shared" si="4275"/>
        <v>#VALUE!</v>
      </c>
      <c r="DO731" s="192" t="e">
        <f t="shared" si="4276"/>
        <v>#VALUE!</v>
      </c>
      <c r="DP731" s="192" t="e">
        <f t="shared" si="4277"/>
        <v>#VALUE!</v>
      </c>
      <c r="DQ731" s="192" t="e">
        <f t="shared" si="4278"/>
        <v>#VALUE!</v>
      </c>
      <c r="DR731" s="192" t="e">
        <f t="shared" si="4279"/>
        <v>#VALUE!</v>
      </c>
      <c r="DS731" s="192" t="e">
        <f t="shared" si="4280"/>
        <v>#VALUE!</v>
      </c>
      <c r="DT731" s="192" t="e">
        <f t="shared" si="4281"/>
        <v>#VALUE!</v>
      </c>
      <c r="DU731" s="192" t="e">
        <f t="shared" si="4282"/>
        <v>#VALUE!</v>
      </c>
      <c r="DV731" s="198" t="e">
        <f t="shared" si="4283"/>
        <v>#VALUE!</v>
      </c>
      <c r="DW731" s="198" t="e">
        <f t="shared" si="4284"/>
        <v>#DIV/0!</v>
      </c>
      <c r="DX731" s="198" t="e">
        <f t="shared" si="4285"/>
        <v>#DIV/0!</v>
      </c>
      <c r="DY731" s="198" t="e">
        <f t="shared" si="4286"/>
        <v>#VALUE!</v>
      </c>
      <c r="DZ731" s="198" t="e">
        <f t="shared" si="4287"/>
        <v>#VALUE!</v>
      </c>
      <c r="EA731" s="198" t="e">
        <f t="shared" si="4288"/>
        <v>#VALUE!</v>
      </c>
      <c r="EB731" s="198" t="e">
        <f t="shared" si="4289"/>
        <v>#VALUE!</v>
      </c>
      <c r="EC731" s="198" t="e">
        <f t="shared" si="4290"/>
        <v>#DIV/0!</v>
      </c>
      <c r="ED731" s="198" t="e">
        <f t="shared" si="4291"/>
        <v>#VALUE!</v>
      </c>
      <c r="EE731" s="198" t="e">
        <f t="shared" si="4292"/>
        <v>#VALUE!</v>
      </c>
      <c r="EF731" s="198" t="e">
        <f t="shared" ref="EF731:EO731" si="4437">DV731/SUM($DV731:$EE731)</f>
        <v>#VALUE!</v>
      </c>
      <c r="EG731" s="198" t="e">
        <f t="shared" si="4437"/>
        <v>#DIV/0!</v>
      </c>
      <c r="EH731" s="198" t="e">
        <f t="shared" si="4437"/>
        <v>#DIV/0!</v>
      </c>
      <c r="EI731" s="198" t="e">
        <f t="shared" si="4437"/>
        <v>#VALUE!</v>
      </c>
      <c r="EJ731" s="198" t="e">
        <f t="shared" si="4437"/>
        <v>#VALUE!</v>
      </c>
      <c r="EK731" s="198" t="e">
        <f t="shared" si="4437"/>
        <v>#VALUE!</v>
      </c>
      <c r="EL731" s="198" t="e">
        <f t="shared" si="4437"/>
        <v>#VALUE!</v>
      </c>
      <c r="EM731" s="198" t="e">
        <f t="shared" si="4437"/>
        <v>#DIV/0!</v>
      </c>
      <c r="EN731" s="198" t="e">
        <f t="shared" si="4437"/>
        <v>#VALUE!</v>
      </c>
      <c r="EO731" s="198" t="e">
        <f t="shared" si="4437"/>
        <v>#VALUE!</v>
      </c>
      <c r="EP731" s="511">
        <f t="shared" ref="EP731:EW731" si="4438">EP730</f>
        <v>0.08</v>
      </c>
      <c r="EQ731" s="511">
        <f t="shared" si="4438"/>
        <v>0.015</v>
      </c>
      <c r="ER731" s="511">
        <f t="shared" si="4438"/>
        <v>0.015</v>
      </c>
      <c r="ES731" s="511">
        <f t="shared" si="4438"/>
        <v>0.015</v>
      </c>
      <c r="ET731" s="511">
        <f t="shared" si="4438"/>
        <v>0.015</v>
      </c>
      <c r="EU731" s="511">
        <f t="shared" si="4438"/>
        <v>0.09</v>
      </c>
      <c r="EV731" s="511">
        <f t="shared" si="4438"/>
        <v>0.09</v>
      </c>
      <c r="EW731" s="511">
        <f t="shared" si="4438"/>
        <v>0.09</v>
      </c>
      <c r="EX731" s="420" t="str">
        <f>IF(_tag_month_day!AS727="","",_tag_month_day!AS727/100)</f>
        <v/>
      </c>
      <c r="EY731" s="420" t="str">
        <f>IF(_tag_month_day!AT727="","",_tag_month_day!AT727/100)</f>
        <v/>
      </c>
      <c r="EZ731" s="420" t="str">
        <f>IF(_tag_month_day!AU727="","",_tag_month_day!AU727/100)</f>
        <v/>
      </c>
      <c r="FA731" s="420" t="str">
        <f>IF(_tag_month_day!AV727="","",_tag_month_day!AV727/100)</f>
        <v/>
      </c>
      <c r="FB731" s="420" t="str">
        <f>IF(_tag_month_day!AW727="","",_tag_month_day!AW727/100)</f>
        <v/>
      </c>
      <c r="FC731" s="420" t="str">
        <f>IF(_tag_month_day!AX727="","",_tag_month_day!AX727/100)</f>
        <v/>
      </c>
      <c r="FD731" s="510">
        <f t="shared" si="4321"/>
        <v>0.33</v>
      </c>
      <c r="FE731" s="510">
        <f t="shared" si="4322"/>
        <v>0.19</v>
      </c>
      <c r="FF731" s="510">
        <f t="shared" si="4323"/>
        <v>0.003</v>
      </c>
      <c r="FG731" s="510">
        <f t="shared" si="4324"/>
        <v>0</v>
      </c>
      <c r="FH731" s="603">
        <f t="shared" si="4325"/>
        <v>0.0001</v>
      </c>
      <c r="FI731" s="510">
        <f t="shared" ref="FI731:FR731" si="4439">FI730</f>
        <v>0.41</v>
      </c>
      <c r="FJ731" s="510">
        <f t="shared" si="4439"/>
        <v>0.11</v>
      </c>
      <c r="FK731" s="510">
        <f t="shared" si="4439"/>
        <v>0.015</v>
      </c>
      <c r="FL731" s="510">
        <f t="shared" si="4439"/>
        <v>0</v>
      </c>
      <c r="FM731" s="603">
        <f t="shared" si="4439"/>
        <v>0.0001</v>
      </c>
      <c r="FN731" s="510" t="str">
        <f>IF(_tag_month_day!AY727="","",_tag_month_day!AY727/100)</f>
        <v/>
      </c>
      <c r="FO731" s="510" t="str">
        <f>IF(_tag_month_day!AZ727="","",_tag_month_day!AZ727/100)</f>
        <v/>
      </c>
      <c r="FP731" s="510" t="str">
        <f>IF(_tag_month_day!BA727="","",_tag_month_day!BA727/100)</f>
        <v/>
      </c>
      <c r="FQ731" s="510" t="str">
        <f>IF(_tag_month_day!BB727="","",_tag_month_day!BB727/100)</f>
        <v/>
      </c>
      <c r="FR731" s="603" t="str">
        <f>IF(_tag_month_day!BC727="","",_tag_month_day!BC727/100)</f>
        <v/>
      </c>
      <c r="FS731" s="510" t="str">
        <f>IF(_tag_month_day!BD727="","",_tag_month_day!BD727/100)</f>
        <v/>
      </c>
      <c r="FT731" s="510" t="str">
        <f>IF(_tag_month_day!BE727="","",_tag_month_day!BE727/100)</f>
        <v/>
      </c>
      <c r="FU731" s="510" t="str">
        <f>IF(_tag_month_day!BF727="","",_tag_month_day!BF727/100)</f>
        <v/>
      </c>
      <c r="FV731" s="510" t="str">
        <f>IF(_tag_month_day!BG727="","",_tag_month_day!BG727/100)</f>
        <v/>
      </c>
      <c r="FW731" s="603" t="str">
        <f>IF(_tag_month_day!BH727="","",_tag_month_day!BH727/100)</f>
        <v/>
      </c>
      <c r="FX731" s="510" t="str">
        <f>IF(_tag_month_day!BI727="","",_tag_month_day!BI727/100)</f>
        <v/>
      </c>
      <c r="FY731" s="510" t="str">
        <f>IF(_tag_month_day!BJ727="","",_tag_month_day!BJ727/100)</f>
        <v/>
      </c>
      <c r="FZ731" s="605" t="str">
        <f>IF(_tag_month_day!BK727="","",_tag_month_day!BK727/100)</f>
        <v/>
      </c>
      <c r="GA731" s="510" t="str">
        <f>IF(_tag_month_day!BL727="","",_tag_month_day!BL727/100)</f>
        <v/>
      </c>
      <c r="GB731" s="603" t="str">
        <f>IF(_tag_month_day!BM727="","",_tag_month_day!BM727/100)</f>
        <v/>
      </c>
      <c r="GC731" s="420" t="str">
        <f>IF(_tag_month_day!BN727="","",_tag_month_day!BN727/100)</f>
        <v/>
      </c>
      <c r="GD731" s="420" t="str">
        <f>IF(_tag_month_day!BO727="","",_tag_month_day!BO727/100)</f>
        <v/>
      </c>
      <c r="GE731" s="420" t="str">
        <f>IF(_tag_month_day!BP727="","",_tag_month_day!BP727/100)</f>
        <v/>
      </c>
      <c r="GF731" s="420" t="str">
        <f>IF(_tag_month_day!BQ727="","",_tag_month_day!BQ727/100)</f>
        <v/>
      </c>
      <c r="GG731" s="420" t="str">
        <f>IF(_tag_month_day!BR727="","",_tag_month_day!BR727/100)</f>
        <v/>
      </c>
      <c r="GH731" s="420" t="str">
        <f>IF(_tag_month_day!BS727="","",_tag_month_day!BS727/100)</f>
        <v/>
      </c>
      <c r="GI731" s="603" t="str">
        <f>IF(_tag_month_day!BT727="","",_tag_month_day!BT727/100)</f>
        <v/>
      </c>
      <c r="GJ731" s="612" t="str">
        <f>IF(_tag_month_day!BU727="","",_tag_month_day!BU727/100)</f>
        <v/>
      </c>
      <c r="GK731" s="620" t="str">
        <f>IF(_tag_month_day!BV727="",IF(_rlcf_month_day!A$2="","",_rlcf_month_day!A$2/100),_tag_month_day!BV727/100)</f>
        <v/>
      </c>
      <c r="GL731" s="620" t="str">
        <f>IF(_tag_month_day!BW727="",IF(_rlcf_month_day!B$2="","",_rlcf_month_day!B$2/100),_tag_month_day!BW727/100)</f>
        <v/>
      </c>
      <c r="GM731" s="621" t="str">
        <f>IF(_tag_month_day!BX727="",IF(_rlcf_month_day!C$2="","",_rlcf_month_day!C$2/100),_tag_month_day!BX727/100)</f>
        <v/>
      </c>
      <c r="GN731" s="620" t="str">
        <f>IF(_tag_month_day!BV727="",IF(_rlcf_month_day!A$2="","",_rlcf_month_day!A$2/100),_tag_month_day!BV727/100)</f>
        <v/>
      </c>
      <c r="GO731" s="620" t="str">
        <f>IF(_tag_month_day!BW727="",IF(_rlcf_month_day!B$2="","",_rlcf_month_day!B$2/100),_tag_month_day!BW727/100)</f>
        <v/>
      </c>
      <c r="GP731" s="620" t="str">
        <f>IF(_tag_month_day!CD727="",IF(_rlcf_month_day!E$2="","",_rlcf_month_day!E$2/100),_tag_month_day!CD727/100)</f>
        <v/>
      </c>
      <c r="GQ731" s="620" t="str">
        <f>IF(_tag_month_day!CE727="",IF(_rlcf_month_day!F$2="","",_rlcf_month_day!F$2/100),_tag_month_day!CE727/100)</f>
        <v/>
      </c>
      <c r="GR731" s="621" t="str">
        <f>IF(_tag_month_day!CF727="",IF(_rlcf_month_day!G$2="","",_rlcf_month_day!G$2/100),_tag_month_day!CF727/100)</f>
        <v/>
      </c>
      <c r="GS731" s="626">
        <f t="shared" ref="GS731:HH731" si="4440">GS730</f>
        <v>0.953</v>
      </c>
      <c r="GT731" s="626">
        <f t="shared" si="4440"/>
        <v>0.55</v>
      </c>
      <c r="GU731" s="626">
        <f t="shared" si="4440"/>
        <v>0.55</v>
      </c>
      <c r="GV731" s="626">
        <f t="shared" si="4440"/>
        <v>0.55</v>
      </c>
      <c r="GW731" s="626">
        <f t="shared" si="4440"/>
        <v>0.5</v>
      </c>
      <c r="GX731" s="626">
        <f t="shared" si="4440"/>
        <v>0.935</v>
      </c>
      <c r="GY731" s="626">
        <f t="shared" si="4440"/>
        <v>0.15</v>
      </c>
      <c r="GZ731" s="626">
        <f t="shared" si="4440"/>
        <v>1</v>
      </c>
      <c r="HA731" s="632">
        <f t="shared" si="4440"/>
        <v>0.047</v>
      </c>
      <c r="HB731" s="632">
        <f t="shared" si="4440"/>
        <v>0.45</v>
      </c>
      <c r="HC731" s="632">
        <f t="shared" si="4440"/>
        <v>0.45</v>
      </c>
      <c r="HD731" s="632">
        <f t="shared" si="4440"/>
        <v>0.45</v>
      </c>
      <c r="HE731" s="632">
        <f t="shared" si="4440"/>
        <v>0.5</v>
      </c>
      <c r="HF731" s="632">
        <f t="shared" si="4440"/>
        <v>0.065</v>
      </c>
      <c r="HG731" s="632">
        <f t="shared" si="4440"/>
        <v>0.85</v>
      </c>
      <c r="HH731" s="632">
        <f t="shared" si="4440"/>
        <v>0</v>
      </c>
      <c r="HI731" s="68">
        <f t="shared" si="4297"/>
        <v>0</v>
      </c>
      <c r="HJ731" s="68" t="e">
        <f t="shared" si="4328"/>
        <v>#VALUE!</v>
      </c>
      <c r="HK731" s="202">
        <f t="shared" si="4329"/>
        <v>0.85</v>
      </c>
      <c r="HL731" s="464">
        <f t="shared" si="4330"/>
        <v>550000</v>
      </c>
      <c r="HM731" s="464">
        <f t="shared" si="4331"/>
        <v>480000</v>
      </c>
      <c r="HN731" s="192" t="e">
        <f t="shared" si="4298"/>
        <v>#VALUE!</v>
      </c>
      <c r="HO731" s="192" t="e">
        <f>HN731*HK731*$HO$2/HL731*1000000</f>
        <v>#VALUE!</v>
      </c>
      <c r="HP731" s="192" t="e">
        <f>HN731*HK731*$HP$2/HM731*1000000</f>
        <v>#VALUE!</v>
      </c>
    </row>
    <row r="732" customFormat="1" spans="1:224">
      <c r="A732" s="381">
        <v>727</v>
      </c>
      <c r="B732" s="54">
        <f ca="1" t="shared" si="4332"/>
        <v>43647</v>
      </c>
      <c r="C732" s="57">
        <f t="shared" si="4333"/>
        <v>0.0416666666666667</v>
      </c>
      <c r="D732" s="68" t="str">
        <f ca="1" t="shared" si="4299"/>
        <v>夜班</v>
      </c>
      <c r="E732" s="68" t="str">
        <f ca="1" t="shared" si="4300"/>
        <v>丙</v>
      </c>
      <c r="F732" s="68">
        <f ca="1">SUMPRODUCT((成本日报!$A$3:$A$95=计划!B732)*(成本日报!$B$3:$B$95=计划!$D732),成本日报!$C$3:$C$95)</f>
        <v>3</v>
      </c>
      <c r="G732" s="382">
        <f ca="1" t="shared" si="4334"/>
        <v>43647.2499999982</v>
      </c>
      <c r="H732" s="382">
        <f ca="1" t="shared" si="4301"/>
        <v>43647.2569444427</v>
      </c>
      <c r="I732" s="382">
        <f ca="1" t="shared" si="4302"/>
        <v>43647.2624999982</v>
      </c>
      <c r="J732" s="382">
        <f ca="1" t="shared" si="4303"/>
        <v>43647.2916666649</v>
      </c>
      <c r="K732" s="382">
        <f ca="1" t="shared" si="4304"/>
        <v>43647.3541666649</v>
      </c>
      <c r="L732" s="382">
        <f ca="1" t="shared" si="4305"/>
        <v>43647.3749999982</v>
      </c>
      <c r="M732" s="398" t="str">
        <f>IF(_tag_month_day!A728="","",_tag_month_day!A728)</f>
        <v/>
      </c>
      <c r="N732" s="398" t="str">
        <f>IF(_tag_month_day!B728="","",_tag_month_day!B728)</f>
        <v/>
      </c>
      <c r="O732" s="399" t="e">
        <f t="shared" si="4306"/>
        <v>#VALUE!</v>
      </c>
      <c r="P732" s="398" t="str">
        <f>IF(_tag_month_day!C728="","",_tag_month_day!C728)</f>
        <v/>
      </c>
      <c r="Q732" s="398" t="str">
        <f>IF(_tag_month_day!D728="","",_tag_month_day!D728)</f>
        <v/>
      </c>
      <c r="R732" s="416">
        <f>IF(_tag_month_day!CB728="",R731,_tag_month_day!CB728/100)</f>
        <v>0.07</v>
      </c>
      <c r="S732" s="417" t="str">
        <f>IF(_tag_month_day!E728="","",_tag_month_day!E728)</f>
        <v/>
      </c>
      <c r="T732" s="417" t="str">
        <f>IF(_tag_month_day!F728="","",_tag_month_day!F728)</f>
        <v/>
      </c>
      <c r="U732" s="418" t="e">
        <f t="shared" si="4260"/>
        <v>#VALUE!</v>
      </c>
      <c r="V732" s="53" t="e">
        <f t="shared" si="4261"/>
        <v>#VALUE!</v>
      </c>
      <c r="W732" s="419" t="str">
        <f>IF(_jhy_month_day!A728="","",_jhy_month_day!A728)</f>
        <v/>
      </c>
      <c r="X732" s="420" t="str">
        <f>IF(_jhy_month_day!B728="","",_jhy_month_day!B728/100)</f>
        <v/>
      </c>
      <c r="Y732" s="420" t="str">
        <f>IF(_jhy_month_day!C728="","",_jhy_month_day!C728/100)</f>
        <v/>
      </c>
      <c r="Z732" s="439">
        <f t="shared" si="4350"/>
        <v>182</v>
      </c>
      <c r="AA732" s="440" t="str">
        <f>IF(_tag_month_day!G728="","",_tag_month_day!G728/100)</f>
        <v/>
      </c>
      <c r="AB732" s="440" t="str">
        <f>IF(_tag_month_day!H728="","",_tag_month_day!H728/100)</f>
        <v/>
      </c>
      <c r="AC732" s="193">
        <f t="shared" si="4307"/>
        <v>1.59963432013121</v>
      </c>
      <c r="AD732" s="441" t="str">
        <f t="shared" si="4308"/>
        <v/>
      </c>
      <c r="AE732" s="442" t="str">
        <f t="shared" si="4309"/>
        <v/>
      </c>
      <c r="AF732" s="443">
        <v>1</v>
      </c>
      <c r="AG732" s="68" t="str">
        <f>IF(_duihao_month_day!A728="","",_duihao_month_day!A728)</f>
        <v/>
      </c>
      <c r="AH732" s="463">
        <f>IF(_gyk_month_day!B728="",AH731,_gyk_month_day!B728)</f>
        <v>820</v>
      </c>
      <c r="AI732" s="464"/>
      <c r="AJ732" s="68" t="str">
        <f>IF(_tag_month_day!I728="","",_tag_month_day!I728)</f>
        <v/>
      </c>
      <c r="AK732" s="465" t="str">
        <f>IF(_tzyy_month_day!A728="","",_tzyy_month_day!A728)</f>
        <v/>
      </c>
      <c r="AL732" s="465" t="str">
        <f>IF(_tzyy_month_day!B728="","",_tzyy_month_day!B728)</f>
        <v/>
      </c>
      <c r="AM732" s="465" t="str">
        <f>IF(_tzyy_month_day!C728="","",_tzyy_month_day!C728)</f>
        <v/>
      </c>
      <c r="AN732" s="466" t="str">
        <f>IF(_tag_month_day!CG728="","",_tag_month_day!CG728)</f>
        <v/>
      </c>
      <c r="AO732" s="466" t="str">
        <f>IF(_tag_month_day!CH728="","",_tag_month_day!CH728)</f>
        <v/>
      </c>
      <c r="AP732" s="486" t="e">
        <f t="shared" si="4310"/>
        <v>#VALUE!</v>
      </c>
      <c r="AQ732" s="487" t="str">
        <f>IF(_tag_month_day!J728="","",_tag_month_day!J728/100)</f>
        <v/>
      </c>
      <c r="AR732" s="488">
        <f t="shared" si="4311"/>
        <v>1.3</v>
      </c>
      <c r="AS732" s="489" t="e">
        <f t="shared" si="4262"/>
        <v>#VALUE!</v>
      </c>
      <c r="AT732" s="489">
        <f t="shared" si="4312"/>
        <v>0</v>
      </c>
      <c r="AU732" s="490" t="str">
        <f>IF(_tag_month_day!K728="","",_tag_month_day!K728)</f>
        <v/>
      </c>
      <c r="AV732" s="491" t="str">
        <f>IF(_tag_month_day!L728="","",_tag_month_day!L728/100)</f>
        <v/>
      </c>
      <c r="AW732" s="420">
        <f t="shared" si="4234"/>
        <v>0</v>
      </c>
      <c r="AX732" s="420">
        <f t="shared" si="4313"/>
        <v>0</v>
      </c>
      <c r="AY732" s="420" t="str">
        <f>IF(_tag_month_day!M728="","",_tag_month_day!M728/100)</f>
        <v/>
      </c>
      <c r="AZ732" s="420" t="str">
        <f>IF(_tag_month_day!N728="","",_tag_month_day!N728/100)</f>
        <v/>
      </c>
      <c r="BA732" s="420" t="str">
        <f>IF(_tag_month_day!O728="","",_tag_month_day!O728/100)</f>
        <v/>
      </c>
      <c r="BB732" s="496" t="str">
        <f>IF(_tag_month_day!P728="","",_tag_month_day!P728/100)</f>
        <v/>
      </c>
      <c r="BC732" s="496">
        <f t="shared" si="4314"/>
        <v>0</v>
      </c>
      <c r="BD732" s="496" t="str">
        <f>IF(_tag_month_day!Q728="","",_tag_month_day!Q728/100)</f>
        <v/>
      </c>
      <c r="BE732" s="510" t="str">
        <f>IF(_tag_month_day!R728="","",_tag_month_day!R728/100)</f>
        <v/>
      </c>
      <c r="BF732" s="413" t="str">
        <f>IF(_tag_month_day!CC728="","",_tag_month_day!CC728/100)</f>
        <v/>
      </c>
      <c r="BG732" s="511" t="e">
        <f t="shared" si="4263"/>
        <v>#VALUE!</v>
      </c>
      <c r="BH732" s="198">
        <f t="shared" si="4264"/>
        <v>0</v>
      </c>
      <c r="BI732" s="512" t="e">
        <f>IF(CX732=0,BI731,(DK732*查询!$R$5+DL732*查询!$Q$5+DM732*查询!$N$5+DN732*查询!$O$5+DO732*查询!$P$5)*AF732/CX732)</f>
        <v>#VALUE!</v>
      </c>
      <c r="BJ732" s="512" t="e">
        <f>IF(CX732=0,BJ731,(DP732*查询!$S$5+DQ732*查询!$T$5+DR732*查询!$U$5)*AF732/CX732)</f>
        <v>#VALUE!</v>
      </c>
      <c r="BK732" s="512">
        <f t="shared" si="4315"/>
        <v>1</v>
      </c>
      <c r="BL732" s="513" t="str">
        <f>IF(_cfyc_month_day!A728="","",_cfyc_month_day!A728)</f>
        <v/>
      </c>
      <c r="BM732" s="513" t="str">
        <f>IF(_cfyc_month_day!B728="","",_cfyc_month_day!B728)</f>
        <v/>
      </c>
      <c r="BN732" s="513" t="str">
        <f>IF(_cfyc_month_day!C728="","",_cfyc_month_day!C728)</f>
        <v/>
      </c>
      <c r="BO732" s="522" t="str">
        <f>IF(_cfyc_month_day!D728="","",_cfyc_month_day!D728)</f>
        <v/>
      </c>
      <c r="BP732" s="522" t="str">
        <f>IF(_cfyc_month_day!E728="","",_cfyc_month_day!E728)</f>
        <v/>
      </c>
      <c r="BQ732" s="522" t="str">
        <f>IF(_cfyc_month_day!F728="","",_cfyc_month_day!F728)</f>
        <v/>
      </c>
      <c r="BR732" s="513" t="str">
        <f>IF(_tag_month_day!T728="","",_tag_month_day!T728)</f>
        <v/>
      </c>
      <c r="BS732" s="513" t="str">
        <f>IF(_tag_month_day!U728="","",_tag_month_day!U728)</f>
        <v/>
      </c>
      <c r="BT732" s="523" t="str">
        <f t="shared" si="4316"/>
        <v/>
      </c>
      <c r="BU732" s="223" t="str">
        <f>IF(_tag_month_day!V728="","",_tag_month_day!V728)</f>
        <v/>
      </c>
      <c r="BV732" s="206" t="str">
        <f>IF(_tag_month_day!W728="","",_tag_month_day!W728)</f>
        <v/>
      </c>
      <c r="BW732" s="540" t="str">
        <f>IF(_tag_month_day!X728="","",_tag_month_day!X728)</f>
        <v/>
      </c>
      <c r="BX732" s="540" t="str">
        <f>IF(_tag_month_day!Y728="","",_tag_month_day!Y728)</f>
        <v/>
      </c>
      <c r="BY732" s="541">
        <f ca="1" t="shared" si="4317"/>
        <v>43647.3749999982</v>
      </c>
      <c r="BZ732" s="542"/>
      <c r="CA732" s="562" t="str">
        <f>IF(_jhy2_month_day!A728="","",_jhy2_month_day!A728)</f>
        <v/>
      </c>
      <c r="CB732" s="464" t="str">
        <f>IF(_jhy2_month_day!B728="","",_jhy2_month_day!B728)</f>
        <v/>
      </c>
      <c r="CC732" s="464" t="str">
        <f>IF(_jhy2_month_day!C728="","",_jhy2_month_day!C728)</f>
        <v/>
      </c>
      <c r="CD732" s="464" t="str">
        <f>IF(_jhy2_month_day!D728="","",_jhy2_month_day!D728)</f>
        <v/>
      </c>
      <c r="CE732" s="464" t="str">
        <f>IF(_jhy2_month_day!E728="","",_jhy2_month_day!E728)</f>
        <v/>
      </c>
      <c r="CF732" s="464" t="str">
        <f>IF(_jhy2_month_day!F728="","",_jhy2_month_day!F728)</f>
        <v/>
      </c>
      <c r="CG732" s="464" t="str">
        <f>IF(_jhy2_month_day!G728="","",_jhy2_month_day!G728)</f>
        <v/>
      </c>
      <c r="CH732" s="464" t="str">
        <f>IF(_jhy2_month_day!H728="","",_jhy2_month_day!H728)</f>
        <v/>
      </c>
      <c r="CI732" s="464" t="str">
        <f>IF(_jhy2_month_day!I728="","",_jhy2_month_day!I728)</f>
        <v/>
      </c>
      <c r="CJ732" s="464" t="str">
        <f>IF(_jhy2_month_day!J728="","",_jhy2_month_day!J728)</f>
        <v/>
      </c>
      <c r="CK732" s="464" t="str">
        <f>IF(_jhy2_month_day!K728="","",_jhy2_month_day!K728)</f>
        <v/>
      </c>
      <c r="CL732" s="562" t="str">
        <f>IF(_jhy2_month_day!L728="","",_jhy2_month_day!L728)</f>
        <v/>
      </c>
      <c r="CM732" s="562" t="str">
        <f>IF(_jhy2_month_day!M728="","",_jhy2_month_day!M728)</f>
        <v/>
      </c>
      <c r="CN732" s="562" t="str">
        <f>IF(_jhy2_month_day!N728="","",_jhy2_month_day!N728)</f>
        <v/>
      </c>
      <c r="CO732" s="562" t="str">
        <f>IF(_jhy2_month_day!O728="","",_jhy2_month_day!O728)</f>
        <v/>
      </c>
      <c r="CP732" s="562" t="str">
        <f>IF(_jhy2_month_day!P728="","",_jhy2_month_day!P728)</f>
        <v/>
      </c>
      <c r="CQ732" s="562" t="str">
        <f>IF(_jhy2_month_day!Q728="","",_jhy2_month_day!Q728)</f>
        <v/>
      </c>
      <c r="CR732" s="563" t="str">
        <f>IF(_jhy2_month_day!R728="","",_jhy2_month_day!R728)</f>
        <v/>
      </c>
      <c r="CS732" s="576" t="str">
        <f>IF(_jhy2_month_day!S728="","",_jhy2_month_day!S728)</f>
        <v/>
      </c>
      <c r="CT732" s="562" t="str">
        <f>IF(_jhy2_month_day!T728="","",_jhy2_month_day!T728)</f>
        <v/>
      </c>
      <c r="CU732" s="577" t="e">
        <f t="shared" si="4265"/>
        <v>#VALUE!</v>
      </c>
      <c r="CV732" s="198" t="e">
        <f t="shared" si="4266"/>
        <v>#VALUE!</v>
      </c>
      <c r="CW732" s="192" t="e">
        <f t="shared" si="4267"/>
        <v>#VALUE!</v>
      </c>
      <c r="CX732" s="192" t="e">
        <f t="shared" si="4268"/>
        <v>#VALUE!</v>
      </c>
      <c r="CY732" s="202" t="e">
        <f t="shared" si="4269"/>
        <v>#VALUE!</v>
      </c>
      <c r="CZ732" s="192" t="e">
        <f t="shared" ref="CZ732:DI732" si="4441">$AJ732*EF732</f>
        <v>#VALUE!</v>
      </c>
      <c r="DA732" s="192" t="e">
        <f t="shared" si="4441"/>
        <v>#VALUE!</v>
      </c>
      <c r="DB732" s="192" t="e">
        <f t="shared" si="4441"/>
        <v>#VALUE!</v>
      </c>
      <c r="DC732" s="192" t="e">
        <f t="shared" si="4441"/>
        <v>#VALUE!</v>
      </c>
      <c r="DD732" s="192" t="e">
        <f t="shared" si="4441"/>
        <v>#VALUE!</v>
      </c>
      <c r="DE732" s="192" t="e">
        <f t="shared" si="4441"/>
        <v>#VALUE!</v>
      </c>
      <c r="DF732" s="192" t="e">
        <f t="shared" si="4441"/>
        <v>#VALUE!</v>
      </c>
      <c r="DG732" s="192" t="e">
        <f t="shared" si="4441"/>
        <v>#VALUE!</v>
      </c>
      <c r="DH732" s="192" t="e">
        <f t="shared" si="4441"/>
        <v>#VALUE!</v>
      </c>
      <c r="DI732" s="192" t="e">
        <f t="shared" si="4441"/>
        <v>#VALUE!</v>
      </c>
      <c r="DJ732" s="192" t="e">
        <f t="shared" si="4271"/>
        <v>#VALUE!</v>
      </c>
      <c r="DK732" s="192" t="e">
        <f t="shared" si="4272"/>
        <v>#VALUE!</v>
      </c>
      <c r="DL732" s="192" t="e">
        <f t="shared" si="4273"/>
        <v>#VALUE!</v>
      </c>
      <c r="DM732" s="192" t="e">
        <f t="shared" si="4274"/>
        <v>#VALUE!</v>
      </c>
      <c r="DN732" s="192" t="e">
        <f t="shared" si="4275"/>
        <v>#VALUE!</v>
      </c>
      <c r="DO732" s="192" t="e">
        <f t="shared" si="4276"/>
        <v>#VALUE!</v>
      </c>
      <c r="DP732" s="192" t="e">
        <f t="shared" si="4277"/>
        <v>#VALUE!</v>
      </c>
      <c r="DQ732" s="192" t="e">
        <f t="shared" si="4278"/>
        <v>#VALUE!</v>
      </c>
      <c r="DR732" s="192" t="e">
        <f t="shared" si="4279"/>
        <v>#VALUE!</v>
      </c>
      <c r="DS732" s="192" t="e">
        <f t="shared" si="4280"/>
        <v>#VALUE!</v>
      </c>
      <c r="DT732" s="192" t="e">
        <f t="shared" si="4281"/>
        <v>#VALUE!</v>
      </c>
      <c r="DU732" s="192" t="e">
        <f t="shared" si="4282"/>
        <v>#VALUE!</v>
      </c>
      <c r="DV732" s="198" t="e">
        <f t="shared" si="4283"/>
        <v>#VALUE!</v>
      </c>
      <c r="DW732" s="198" t="e">
        <f t="shared" si="4284"/>
        <v>#DIV/0!</v>
      </c>
      <c r="DX732" s="198" t="e">
        <f t="shared" si="4285"/>
        <v>#DIV/0!</v>
      </c>
      <c r="DY732" s="198" t="e">
        <f t="shared" si="4286"/>
        <v>#VALUE!</v>
      </c>
      <c r="DZ732" s="198" t="e">
        <f t="shared" si="4287"/>
        <v>#VALUE!</v>
      </c>
      <c r="EA732" s="198" t="e">
        <f t="shared" si="4288"/>
        <v>#VALUE!</v>
      </c>
      <c r="EB732" s="198" t="e">
        <f t="shared" si="4289"/>
        <v>#VALUE!</v>
      </c>
      <c r="EC732" s="198" t="e">
        <f t="shared" si="4290"/>
        <v>#DIV/0!</v>
      </c>
      <c r="ED732" s="198" t="e">
        <f t="shared" si="4291"/>
        <v>#VALUE!</v>
      </c>
      <c r="EE732" s="198" t="e">
        <f t="shared" si="4292"/>
        <v>#VALUE!</v>
      </c>
      <c r="EF732" s="198" t="e">
        <f t="shared" ref="EF732:EO732" si="4442">DV732/SUM($DV732:$EE732)</f>
        <v>#VALUE!</v>
      </c>
      <c r="EG732" s="198" t="e">
        <f t="shared" si="4442"/>
        <v>#DIV/0!</v>
      </c>
      <c r="EH732" s="198" t="e">
        <f t="shared" si="4442"/>
        <v>#DIV/0!</v>
      </c>
      <c r="EI732" s="198" t="e">
        <f t="shared" si="4442"/>
        <v>#VALUE!</v>
      </c>
      <c r="EJ732" s="198" t="e">
        <f t="shared" si="4442"/>
        <v>#VALUE!</v>
      </c>
      <c r="EK732" s="198" t="e">
        <f t="shared" si="4442"/>
        <v>#VALUE!</v>
      </c>
      <c r="EL732" s="198" t="e">
        <f t="shared" si="4442"/>
        <v>#VALUE!</v>
      </c>
      <c r="EM732" s="198" t="e">
        <f t="shared" si="4442"/>
        <v>#DIV/0!</v>
      </c>
      <c r="EN732" s="198" t="e">
        <f t="shared" si="4442"/>
        <v>#VALUE!</v>
      </c>
      <c r="EO732" s="198" t="e">
        <f t="shared" si="4442"/>
        <v>#VALUE!</v>
      </c>
      <c r="EP732" s="511">
        <f t="shared" ref="EP732:EW732" si="4443">EP731</f>
        <v>0.08</v>
      </c>
      <c r="EQ732" s="511">
        <f t="shared" si="4443"/>
        <v>0.015</v>
      </c>
      <c r="ER732" s="511">
        <f t="shared" si="4443"/>
        <v>0.015</v>
      </c>
      <c r="ES732" s="511">
        <f t="shared" si="4443"/>
        <v>0.015</v>
      </c>
      <c r="ET732" s="511">
        <f t="shared" si="4443"/>
        <v>0.015</v>
      </c>
      <c r="EU732" s="511">
        <f t="shared" si="4443"/>
        <v>0.09</v>
      </c>
      <c r="EV732" s="511">
        <f t="shared" si="4443"/>
        <v>0.09</v>
      </c>
      <c r="EW732" s="511">
        <f t="shared" si="4443"/>
        <v>0.09</v>
      </c>
      <c r="EX732" s="420" t="str">
        <f>IF(_tag_month_day!AS728="","",_tag_month_day!AS728/100)</f>
        <v/>
      </c>
      <c r="EY732" s="420" t="str">
        <f>IF(_tag_month_day!AT728="","",_tag_month_day!AT728/100)</f>
        <v/>
      </c>
      <c r="EZ732" s="420" t="str">
        <f>IF(_tag_month_day!AU728="","",_tag_month_day!AU728/100)</f>
        <v/>
      </c>
      <c r="FA732" s="420" t="str">
        <f>IF(_tag_month_day!AV728="","",_tag_month_day!AV728/100)</f>
        <v/>
      </c>
      <c r="FB732" s="420" t="str">
        <f>IF(_tag_month_day!AW728="","",_tag_month_day!AW728/100)</f>
        <v/>
      </c>
      <c r="FC732" s="420" t="str">
        <f>IF(_tag_month_day!AX728="","",_tag_month_day!AX728/100)</f>
        <v/>
      </c>
      <c r="FD732" s="510">
        <f t="shared" si="4321"/>
        <v>0.33</v>
      </c>
      <c r="FE732" s="510">
        <f t="shared" si="4322"/>
        <v>0.19</v>
      </c>
      <c r="FF732" s="510">
        <f t="shared" si="4323"/>
        <v>0.003</v>
      </c>
      <c r="FG732" s="510">
        <f t="shared" si="4324"/>
        <v>0</v>
      </c>
      <c r="FH732" s="603">
        <f t="shared" si="4325"/>
        <v>0.0001</v>
      </c>
      <c r="FI732" s="510">
        <f t="shared" ref="FI732:FR732" si="4444">FI731</f>
        <v>0.41</v>
      </c>
      <c r="FJ732" s="510">
        <f t="shared" si="4444"/>
        <v>0.11</v>
      </c>
      <c r="FK732" s="510">
        <f t="shared" si="4444"/>
        <v>0.015</v>
      </c>
      <c r="FL732" s="510">
        <f t="shared" si="4444"/>
        <v>0</v>
      </c>
      <c r="FM732" s="603">
        <f t="shared" si="4444"/>
        <v>0.0001</v>
      </c>
      <c r="FN732" s="510" t="str">
        <f>IF(_tag_month_day!AY728="","",_tag_month_day!AY728/100)</f>
        <v/>
      </c>
      <c r="FO732" s="510" t="str">
        <f>IF(_tag_month_day!AZ728="","",_tag_month_day!AZ728/100)</f>
        <v/>
      </c>
      <c r="FP732" s="510" t="str">
        <f>IF(_tag_month_day!BA728="","",_tag_month_day!BA728/100)</f>
        <v/>
      </c>
      <c r="FQ732" s="510" t="str">
        <f>IF(_tag_month_day!BB728="","",_tag_month_day!BB728/100)</f>
        <v/>
      </c>
      <c r="FR732" s="603" t="str">
        <f>IF(_tag_month_day!BC728="","",_tag_month_day!BC728/100)</f>
        <v/>
      </c>
      <c r="FS732" s="510" t="str">
        <f>IF(_tag_month_day!BD728="","",_tag_month_day!BD728/100)</f>
        <v/>
      </c>
      <c r="FT732" s="510" t="str">
        <f>IF(_tag_month_day!BE728="","",_tag_month_day!BE728/100)</f>
        <v/>
      </c>
      <c r="FU732" s="510" t="str">
        <f>IF(_tag_month_day!BF728="","",_tag_month_day!BF728/100)</f>
        <v/>
      </c>
      <c r="FV732" s="510" t="str">
        <f>IF(_tag_month_day!BG728="","",_tag_month_day!BG728/100)</f>
        <v/>
      </c>
      <c r="FW732" s="603" t="str">
        <f>IF(_tag_month_day!BH728="","",_tag_month_day!BH728/100)</f>
        <v/>
      </c>
      <c r="FX732" s="510" t="str">
        <f>IF(_tag_month_day!BI728="","",_tag_month_day!BI728/100)</f>
        <v/>
      </c>
      <c r="FY732" s="510" t="str">
        <f>IF(_tag_month_day!BJ728="","",_tag_month_day!BJ728/100)</f>
        <v/>
      </c>
      <c r="FZ732" s="605" t="str">
        <f>IF(_tag_month_day!BK728="","",_tag_month_day!BK728/100)</f>
        <v/>
      </c>
      <c r="GA732" s="510" t="str">
        <f>IF(_tag_month_day!BL728="","",_tag_month_day!BL728/100)</f>
        <v/>
      </c>
      <c r="GB732" s="603" t="str">
        <f>IF(_tag_month_day!BM728="","",_tag_month_day!BM728/100)</f>
        <v/>
      </c>
      <c r="GC732" s="420" t="str">
        <f>IF(_tag_month_day!BN728="","",_tag_month_day!BN728/100)</f>
        <v/>
      </c>
      <c r="GD732" s="420" t="str">
        <f>IF(_tag_month_day!BO728="","",_tag_month_day!BO728/100)</f>
        <v/>
      </c>
      <c r="GE732" s="420" t="str">
        <f>IF(_tag_month_day!BP728="","",_tag_month_day!BP728/100)</f>
        <v/>
      </c>
      <c r="GF732" s="420" t="str">
        <f>IF(_tag_month_day!BQ728="","",_tag_month_day!BQ728/100)</f>
        <v/>
      </c>
      <c r="GG732" s="420" t="str">
        <f>IF(_tag_month_day!BR728="","",_tag_month_day!BR728/100)</f>
        <v/>
      </c>
      <c r="GH732" s="420" t="str">
        <f>IF(_tag_month_day!BS728="","",_tag_month_day!BS728/100)</f>
        <v/>
      </c>
      <c r="GI732" s="603" t="str">
        <f>IF(_tag_month_day!BT728="","",_tag_month_day!BT728/100)</f>
        <v/>
      </c>
      <c r="GJ732" s="612" t="str">
        <f>IF(_tag_month_day!BU728="","",_tag_month_day!BU728/100)</f>
        <v/>
      </c>
      <c r="GK732" s="620" t="str">
        <f>IF(_tag_month_day!BV728="",IF(_rlcf_month_day!A$2="","",_rlcf_month_day!A$2/100),_tag_month_day!BV728/100)</f>
        <v/>
      </c>
      <c r="GL732" s="620" t="str">
        <f>IF(_tag_month_day!BW728="",IF(_rlcf_month_day!B$2="","",_rlcf_month_day!B$2/100),_tag_month_day!BW728/100)</f>
        <v/>
      </c>
      <c r="GM732" s="621" t="str">
        <f>IF(_tag_month_day!BX728="",IF(_rlcf_month_day!C$2="","",_rlcf_month_day!C$2/100),_tag_month_day!BX728/100)</f>
        <v/>
      </c>
      <c r="GN732" s="620" t="str">
        <f>IF(_tag_month_day!BV728="",IF(_rlcf_month_day!A$2="","",_rlcf_month_day!A$2/100),_tag_month_day!BV728/100)</f>
        <v/>
      </c>
      <c r="GO732" s="620" t="str">
        <f>IF(_tag_month_day!BW728="",IF(_rlcf_month_day!B$2="","",_rlcf_month_day!B$2/100),_tag_month_day!BW728/100)</f>
        <v/>
      </c>
      <c r="GP732" s="620" t="str">
        <f>IF(_tag_month_day!CD728="",IF(_rlcf_month_day!E$2="","",_rlcf_month_day!E$2/100),_tag_month_day!CD728/100)</f>
        <v/>
      </c>
      <c r="GQ732" s="620" t="str">
        <f>IF(_tag_month_day!CE728="",IF(_rlcf_month_day!F$2="","",_rlcf_month_day!F$2/100),_tag_month_day!CE728/100)</f>
        <v/>
      </c>
      <c r="GR732" s="621" t="str">
        <f>IF(_tag_month_day!CF728="",IF(_rlcf_month_day!G$2="","",_rlcf_month_day!G$2/100),_tag_month_day!CF728/100)</f>
        <v/>
      </c>
      <c r="GS732" s="626">
        <f t="shared" ref="GS732:HH732" si="4445">GS731</f>
        <v>0.953</v>
      </c>
      <c r="GT732" s="626">
        <f t="shared" si="4445"/>
        <v>0.55</v>
      </c>
      <c r="GU732" s="626">
        <f t="shared" si="4445"/>
        <v>0.55</v>
      </c>
      <c r="GV732" s="626">
        <f t="shared" si="4445"/>
        <v>0.55</v>
      </c>
      <c r="GW732" s="626">
        <f t="shared" si="4445"/>
        <v>0.5</v>
      </c>
      <c r="GX732" s="626">
        <f t="shared" si="4445"/>
        <v>0.935</v>
      </c>
      <c r="GY732" s="626">
        <f t="shared" si="4445"/>
        <v>0.15</v>
      </c>
      <c r="GZ732" s="626">
        <f t="shared" si="4445"/>
        <v>1</v>
      </c>
      <c r="HA732" s="632">
        <f t="shared" si="4445"/>
        <v>0.047</v>
      </c>
      <c r="HB732" s="632">
        <f t="shared" si="4445"/>
        <v>0.45</v>
      </c>
      <c r="HC732" s="632">
        <f t="shared" si="4445"/>
        <v>0.45</v>
      </c>
      <c r="HD732" s="632">
        <f t="shared" si="4445"/>
        <v>0.45</v>
      </c>
      <c r="HE732" s="632">
        <f t="shared" si="4445"/>
        <v>0.5</v>
      </c>
      <c r="HF732" s="632">
        <f t="shared" si="4445"/>
        <v>0.065</v>
      </c>
      <c r="HG732" s="632">
        <f t="shared" si="4445"/>
        <v>0.85</v>
      </c>
      <c r="HH732" s="632">
        <f t="shared" si="4445"/>
        <v>0</v>
      </c>
      <c r="HI732" s="68">
        <f t="shared" si="4297"/>
        <v>0</v>
      </c>
      <c r="HJ732" s="68" t="e">
        <f t="shared" si="4328"/>
        <v>#VALUE!</v>
      </c>
      <c r="HK732" s="202">
        <f t="shared" si="4329"/>
        <v>0.85</v>
      </c>
      <c r="HL732" s="464">
        <f t="shared" si="4330"/>
        <v>550000</v>
      </c>
      <c r="HM732" s="464">
        <f t="shared" si="4331"/>
        <v>480000</v>
      </c>
      <c r="HN732" s="192" t="e">
        <f t="shared" si="4298"/>
        <v>#VALUE!</v>
      </c>
      <c r="HO732" s="192" t="e">
        <f>HN732*HK732*$HO$2/HL732*1000000</f>
        <v>#VALUE!</v>
      </c>
      <c r="HP732" s="192" t="e">
        <f>HN732*HK732*$HP$2/HM732*1000000</f>
        <v>#VALUE!</v>
      </c>
    </row>
    <row r="733" customFormat="1" spans="1:224">
      <c r="A733" s="381">
        <v>728</v>
      </c>
      <c r="B733" s="54">
        <f ca="1" t="shared" si="4332"/>
        <v>43647</v>
      </c>
      <c r="C733" s="57">
        <f t="shared" si="4333"/>
        <v>0.0416666666666667</v>
      </c>
      <c r="D733" s="68" t="str">
        <f ca="1" t="shared" si="4299"/>
        <v>夜班</v>
      </c>
      <c r="E733" s="68" t="str">
        <f ca="1" t="shared" si="4300"/>
        <v>丙</v>
      </c>
      <c r="F733" s="68">
        <f ca="1">SUMPRODUCT((成本日报!$A$3:$A$95=计划!B733)*(成本日报!$B$3:$B$95=计划!$D733),成本日报!$C$3:$C$95)</f>
        <v>3</v>
      </c>
      <c r="G733" s="382">
        <f ca="1" t="shared" si="4334"/>
        <v>43647.2916666649</v>
      </c>
      <c r="H733" s="382">
        <f ca="1" t="shared" si="4301"/>
        <v>43647.2986111093</v>
      </c>
      <c r="I733" s="382">
        <f ca="1" t="shared" si="4302"/>
        <v>43647.3041666649</v>
      </c>
      <c r="J733" s="382">
        <f ca="1" t="shared" si="4303"/>
        <v>43647.3333333316</v>
      </c>
      <c r="K733" s="382">
        <f ca="1" t="shared" si="4304"/>
        <v>43647.3958333316</v>
      </c>
      <c r="L733" s="382">
        <f ca="1" t="shared" si="4305"/>
        <v>43647.4166666649</v>
      </c>
      <c r="M733" s="398" t="str">
        <f>IF(_tag_month_day!A729="","",_tag_month_day!A729)</f>
        <v/>
      </c>
      <c r="N733" s="398" t="str">
        <f>IF(_tag_month_day!B729="","",_tag_month_day!B729)</f>
        <v/>
      </c>
      <c r="O733" s="399" t="e">
        <f t="shared" si="4306"/>
        <v>#VALUE!</v>
      </c>
      <c r="P733" s="398" t="str">
        <f>IF(_tag_month_day!C729="","",_tag_month_day!C729)</f>
        <v/>
      </c>
      <c r="Q733" s="398" t="str">
        <f>IF(_tag_month_day!D729="","",_tag_month_day!D729)</f>
        <v/>
      </c>
      <c r="R733" s="416">
        <f>IF(_tag_month_day!CB729="",R732,_tag_month_day!CB729/100)</f>
        <v>0.07</v>
      </c>
      <c r="S733" s="417" t="str">
        <f>IF(_tag_month_day!E729="","",_tag_month_day!E729)</f>
        <v/>
      </c>
      <c r="T733" s="417" t="str">
        <f>IF(_tag_month_day!F729="","",_tag_month_day!F729)</f>
        <v/>
      </c>
      <c r="U733" s="418" t="e">
        <f t="shared" si="4260"/>
        <v>#VALUE!</v>
      </c>
      <c r="V733" s="53" t="e">
        <f t="shared" si="4261"/>
        <v>#VALUE!</v>
      </c>
      <c r="W733" s="419" t="str">
        <f>IF(_jhy_month_day!A729="","",_jhy_month_day!A729)</f>
        <v/>
      </c>
      <c r="X733" s="420" t="str">
        <f>IF(_jhy_month_day!B729="","",_jhy_month_day!B729/100)</f>
        <v/>
      </c>
      <c r="Y733" s="420" t="str">
        <f>IF(_jhy_month_day!C729="","",_jhy_month_day!C729/100)</f>
        <v/>
      </c>
      <c r="Z733" s="439">
        <f t="shared" si="4350"/>
        <v>182</v>
      </c>
      <c r="AA733" s="440" t="str">
        <f>IF(_tag_month_day!G729="","",_tag_month_day!G729/100)</f>
        <v/>
      </c>
      <c r="AB733" s="440" t="str">
        <f>IF(_tag_month_day!H729="","",_tag_month_day!H729/100)</f>
        <v/>
      </c>
      <c r="AC733" s="193">
        <f t="shared" si="4307"/>
        <v>1.59963432013121</v>
      </c>
      <c r="AD733" s="441" t="str">
        <f t="shared" si="4308"/>
        <v/>
      </c>
      <c r="AE733" s="442" t="str">
        <f t="shared" si="4309"/>
        <v/>
      </c>
      <c r="AF733" s="443">
        <v>1</v>
      </c>
      <c r="AG733" s="68" t="str">
        <f>IF(_duihao_month_day!A729="","",_duihao_month_day!A729)</f>
        <v/>
      </c>
      <c r="AH733" s="463">
        <f>IF(_gyk_month_day!B729="",AH732,_gyk_month_day!B729)</f>
        <v>820</v>
      </c>
      <c r="AI733" s="464"/>
      <c r="AJ733" s="68" t="str">
        <f>IF(_tag_month_day!I729="","",_tag_month_day!I729)</f>
        <v/>
      </c>
      <c r="AK733" s="465" t="str">
        <f>IF(_tzyy_month_day!A729="","",_tzyy_month_day!A729)</f>
        <v/>
      </c>
      <c r="AL733" s="465" t="str">
        <f>IF(_tzyy_month_day!B729="","",_tzyy_month_day!B729)</f>
        <v/>
      </c>
      <c r="AM733" s="465" t="str">
        <f>IF(_tzyy_month_day!C729="","",_tzyy_month_day!C729)</f>
        <v/>
      </c>
      <c r="AN733" s="466" t="str">
        <f>IF(_tag_month_day!CG729="","",_tag_month_day!CG729)</f>
        <v/>
      </c>
      <c r="AO733" s="466" t="str">
        <f>IF(_tag_month_day!CH729="","",_tag_month_day!CH729)</f>
        <v/>
      </c>
      <c r="AP733" s="486" t="e">
        <f t="shared" si="4310"/>
        <v>#VALUE!</v>
      </c>
      <c r="AQ733" s="487" t="str">
        <f>IF(_tag_month_day!J729="","",_tag_month_day!J729/100)</f>
        <v/>
      </c>
      <c r="AR733" s="488">
        <f t="shared" si="4311"/>
        <v>1.3</v>
      </c>
      <c r="AS733" s="489" t="e">
        <f t="shared" si="4262"/>
        <v>#VALUE!</v>
      </c>
      <c r="AT733" s="489">
        <f t="shared" si="4312"/>
        <v>0</v>
      </c>
      <c r="AU733" s="490" t="str">
        <f>IF(_tag_month_day!K729="","",_tag_month_day!K729)</f>
        <v/>
      </c>
      <c r="AV733" s="491" t="str">
        <f>IF(_tag_month_day!L729="","",_tag_month_day!L729/100)</f>
        <v/>
      </c>
      <c r="AW733" s="420">
        <f t="shared" si="4234"/>
        <v>0</v>
      </c>
      <c r="AX733" s="420">
        <f t="shared" si="4313"/>
        <v>0</v>
      </c>
      <c r="AY733" s="420" t="str">
        <f>IF(_tag_month_day!M729="","",_tag_month_day!M729/100)</f>
        <v/>
      </c>
      <c r="AZ733" s="420" t="str">
        <f>IF(_tag_month_day!N729="","",_tag_month_day!N729/100)</f>
        <v/>
      </c>
      <c r="BA733" s="420" t="str">
        <f>IF(_tag_month_day!O729="","",_tag_month_day!O729/100)</f>
        <v/>
      </c>
      <c r="BB733" s="496" t="str">
        <f>IF(_tag_month_day!P729="","",_tag_month_day!P729/100)</f>
        <v/>
      </c>
      <c r="BC733" s="496">
        <f t="shared" si="4314"/>
        <v>0</v>
      </c>
      <c r="BD733" s="496" t="str">
        <f>IF(_tag_month_day!Q729="","",_tag_month_day!Q729/100)</f>
        <v/>
      </c>
      <c r="BE733" s="510" t="str">
        <f>IF(_tag_month_day!R729="","",_tag_month_day!R729/100)</f>
        <v/>
      </c>
      <c r="BF733" s="413" t="str">
        <f>IF(_tag_month_day!CC729="","",_tag_month_day!CC729/100)</f>
        <v/>
      </c>
      <c r="BG733" s="511" t="e">
        <f t="shared" si="4263"/>
        <v>#VALUE!</v>
      </c>
      <c r="BH733" s="198">
        <f t="shared" si="4264"/>
        <v>0</v>
      </c>
      <c r="BI733" s="512" t="e">
        <f>IF(CX733=0,BI732,(DK733*查询!$R$5+DL733*查询!$Q$5+DM733*查询!$N$5+DN733*查询!$O$5+DO733*查询!$P$5)*AF733/CX733)</f>
        <v>#VALUE!</v>
      </c>
      <c r="BJ733" s="512" t="e">
        <f>IF(CX733=0,BJ732,(DP733*查询!$S$5+DQ733*查询!$T$5+DR733*查询!$U$5)*AF733/CX733)</f>
        <v>#VALUE!</v>
      </c>
      <c r="BK733" s="512">
        <f t="shared" si="4315"/>
        <v>1</v>
      </c>
      <c r="BL733" s="513" t="str">
        <f>IF(_cfyc_month_day!A729="","",_cfyc_month_day!A729)</f>
        <v/>
      </c>
      <c r="BM733" s="513" t="str">
        <f>IF(_cfyc_month_day!B729="","",_cfyc_month_day!B729)</f>
        <v/>
      </c>
      <c r="BN733" s="513" t="str">
        <f>IF(_cfyc_month_day!C729="","",_cfyc_month_day!C729)</f>
        <v/>
      </c>
      <c r="BO733" s="522" t="str">
        <f>IF(_cfyc_month_day!D729="","",_cfyc_month_day!D729)</f>
        <v/>
      </c>
      <c r="BP733" s="522" t="str">
        <f>IF(_cfyc_month_day!E729="","",_cfyc_month_day!E729)</f>
        <v/>
      </c>
      <c r="BQ733" s="522" t="str">
        <f>IF(_cfyc_month_day!F729="","",_cfyc_month_day!F729)</f>
        <v/>
      </c>
      <c r="BR733" s="513" t="str">
        <f>IF(_tag_month_day!T729="","",_tag_month_day!T729)</f>
        <v/>
      </c>
      <c r="BS733" s="513" t="str">
        <f>IF(_tag_month_day!U729="","",_tag_month_day!U729)</f>
        <v/>
      </c>
      <c r="BT733" s="523" t="str">
        <f t="shared" si="4316"/>
        <v/>
      </c>
      <c r="BU733" s="223" t="str">
        <f>IF(_tag_month_day!V729="","",_tag_month_day!V729)</f>
        <v/>
      </c>
      <c r="BV733" s="206" t="str">
        <f>IF(_tag_month_day!W729="","",_tag_month_day!W729)</f>
        <v/>
      </c>
      <c r="BW733" s="540" t="str">
        <f>IF(_tag_month_day!X729="","",_tag_month_day!X729)</f>
        <v/>
      </c>
      <c r="BX733" s="540" t="str">
        <f>IF(_tag_month_day!Y729="","",_tag_month_day!Y729)</f>
        <v/>
      </c>
      <c r="BY733" s="541">
        <f ca="1" t="shared" si="4317"/>
        <v>43647.4166666649</v>
      </c>
      <c r="BZ733" s="542"/>
      <c r="CA733" s="562" t="str">
        <f>IF(_jhy2_month_day!A729="","",_jhy2_month_day!A729)</f>
        <v/>
      </c>
      <c r="CB733" s="464" t="str">
        <f>IF(_jhy2_month_day!B729="","",_jhy2_month_day!B729)</f>
        <v/>
      </c>
      <c r="CC733" s="464" t="str">
        <f>IF(_jhy2_month_day!C729="","",_jhy2_month_day!C729)</f>
        <v/>
      </c>
      <c r="CD733" s="464" t="str">
        <f>IF(_jhy2_month_day!D729="","",_jhy2_month_day!D729)</f>
        <v/>
      </c>
      <c r="CE733" s="464" t="str">
        <f>IF(_jhy2_month_day!E729="","",_jhy2_month_day!E729)</f>
        <v/>
      </c>
      <c r="CF733" s="464" t="str">
        <f>IF(_jhy2_month_day!F729="","",_jhy2_month_day!F729)</f>
        <v/>
      </c>
      <c r="CG733" s="464" t="str">
        <f>IF(_jhy2_month_day!G729="","",_jhy2_month_day!G729)</f>
        <v/>
      </c>
      <c r="CH733" s="464" t="str">
        <f>IF(_jhy2_month_day!H729="","",_jhy2_month_day!H729)</f>
        <v/>
      </c>
      <c r="CI733" s="464" t="str">
        <f>IF(_jhy2_month_day!I729="","",_jhy2_month_day!I729)</f>
        <v/>
      </c>
      <c r="CJ733" s="464" t="str">
        <f>IF(_jhy2_month_day!J729="","",_jhy2_month_day!J729)</f>
        <v/>
      </c>
      <c r="CK733" s="464" t="str">
        <f>IF(_jhy2_month_day!K729="","",_jhy2_month_day!K729)</f>
        <v/>
      </c>
      <c r="CL733" s="562" t="str">
        <f>IF(_jhy2_month_day!L729="","",_jhy2_month_day!L729)</f>
        <v/>
      </c>
      <c r="CM733" s="562" t="str">
        <f>IF(_jhy2_month_day!M729="","",_jhy2_month_day!M729)</f>
        <v/>
      </c>
      <c r="CN733" s="562" t="str">
        <f>IF(_jhy2_month_day!N729="","",_jhy2_month_day!N729)</f>
        <v/>
      </c>
      <c r="CO733" s="562" t="str">
        <f>IF(_jhy2_month_day!O729="","",_jhy2_month_day!O729)</f>
        <v/>
      </c>
      <c r="CP733" s="562" t="str">
        <f>IF(_jhy2_month_day!P729="","",_jhy2_month_day!P729)</f>
        <v/>
      </c>
      <c r="CQ733" s="562" t="str">
        <f>IF(_jhy2_month_day!Q729="","",_jhy2_month_day!Q729)</f>
        <v/>
      </c>
      <c r="CR733" s="563" t="str">
        <f>IF(_jhy2_month_day!R729="","",_jhy2_month_day!R729)</f>
        <v/>
      </c>
      <c r="CS733" s="576" t="str">
        <f>IF(_jhy2_month_day!S729="","",_jhy2_month_day!S729)</f>
        <v/>
      </c>
      <c r="CT733" s="562" t="str">
        <f>IF(_jhy2_month_day!T729="","",_jhy2_month_day!T729)</f>
        <v/>
      </c>
      <c r="CU733" s="577" t="e">
        <f t="shared" si="4265"/>
        <v>#VALUE!</v>
      </c>
      <c r="CV733" s="198" t="e">
        <f t="shared" si="4266"/>
        <v>#VALUE!</v>
      </c>
      <c r="CW733" s="192" t="e">
        <f t="shared" si="4267"/>
        <v>#VALUE!</v>
      </c>
      <c r="CX733" s="192" t="e">
        <f t="shared" si="4268"/>
        <v>#VALUE!</v>
      </c>
      <c r="CY733" s="202" t="e">
        <f t="shared" si="4269"/>
        <v>#VALUE!</v>
      </c>
      <c r="CZ733" s="192" t="e">
        <f t="shared" ref="CZ733:DI733" si="4446">$AJ733*EF733</f>
        <v>#VALUE!</v>
      </c>
      <c r="DA733" s="192" t="e">
        <f t="shared" si="4446"/>
        <v>#VALUE!</v>
      </c>
      <c r="DB733" s="192" t="e">
        <f t="shared" si="4446"/>
        <v>#VALUE!</v>
      </c>
      <c r="DC733" s="192" t="e">
        <f t="shared" si="4446"/>
        <v>#VALUE!</v>
      </c>
      <c r="DD733" s="192" t="e">
        <f t="shared" si="4446"/>
        <v>#VALUE!</v>
      </c>
      <c r="DE733" s="192" t="e">
        <f t="shared" si="4446"/>
        <v>#VALUE!</v>
      </c>
      <c r="DF733" s="192" t="e">
        <f t="shared" si="4446"/>
        <v>#VALUE!</v>
      </c>
      <c r="DG733" s="192" t="e">
        <f t="shared" si="4446"/>
        <v>#VALUE!</v>
      </c>
      <c r="DH733" s="192" t="e">
        <f t="shared" si="4446"/>
        <v>#VALUE!</v>
      </c>
      <c r="DI733" s="192" t="e">
        <f t="shared" si="4446"/>
        <v>#VALUE!</v>
      </c>
      <c r="DJ733" s="192" t="e">
        <f t="shared" si="4271"/>
        <v>#VALUE!</v>
      </c>
      <c r="DK733" s="192" t="e">
        <f t="shared" si="4272"/>
        <v>#VALUE!</v>
      </c>
      <c r="DL733" s="192" t="e">
        <f t="shared" si="4273"/>
        <v>#VALUE!</v>
      </c>
      <c r="DM733" s="192" t="e">
        <f t="shared" si="4274"/>
        <v>#VALUE!</v>
      </c>
      <c r="DN733" s="192" t="e">
        <f t="shared" si="4275"/>
        <v>#VALUE!</v>
      </c>
      <c r="DO733" s="192" t="e">
        <f t="shared" si="4276"/>
        <v>#VALUE!</v>
      </c>
      <c r="DP733" s="192" t="e">
        <f t="shared" si="4277"/>
        <v>#VALUE!</v>
      </c>
      <c r="DQ733" s="192" t="e">
        <f t="shared" si="4278"/>
        <v>#VALUE!</v>
      </c>
      <c r="DR733" s="192" t="e">
        <f t="shared" si="4279"/>
        <v>#VALUE!</v>
      </c>
      <c r="DS733" s="192" t="e">
        <f t="shared" si="4280"/>
        <v>#VALUE!</v>
      </c>
      <c r="DT733" s="192" t="e">
        <f t="shared" si="4281"/>
        <v>#VALUE!</v>
      </c>
      <c r="DU733" s="192" t="e">
        <f t="shared" si="4282"/>
        <v>#VALUE!</v>
      </c>
      <c r="DV733" s="198" t="e">
        <f t="shared" si="4283"/>
        <v>#VALUE!</v>
      </c>
      <c r="DW733" s="198" t="e">
        <f t="shared" si="4284"/>
        <v>#DIV/0!</v>
      </c>
      <c r="DX733" s="198" t="e">
        <f t="shared" si="4285"/>
        <v>#DIV/0!</v>
      </c>
      <c r="DY733" s="198" t="e">
        <f t="shared" si="4286"/>
        <v>#VALUE!</v>
      </c>
      <c r="DZ733" s="198" t="e">
        <f t="shared" si="4287"/>
        <v>#VALUE!</v>
      </c>
      <c r="EA733" s="198" t="e">
        <f t="shared" si="4288"/>
        <v>#VALUE!</v>
      </c>
      <c r="EB733" s="198" t="e">
        <f t="shared" si="4289"/>
        <v>#VALUE!</v>
      </c>
      <c r="EC733" s="198" t="e">
        <f t="shared" si="4290"/>
        <v>#DIV/0!</v>
      </c>
      <c r="ED733" s="198" t="e">
        <f t="shared" si="4291"/>
        <v>#VALUE!</v>
      </c>
      <c r="EE733" s="198" t="e">
        <f t="shared" si="4292"/>
        <v>#VALUE!</v>
      </c>
      <c r="EF733" s="198" t="e">
        <f t="shared" ref="EF733:EO733" si="4447">DV733/SUM($DV733:$EE733)</f>
        <v>#VALUE!</v>
      </c>
      <c r="EG733" s="198" t="e">
        <f t="shared" si="4447"/>
        <v>#DIV/0!</v>
      </c>
      <c r="EH733" s="198" t="e">
        <f t="shared" si="4447"/>
        <v>#DIV/0!</v>
      </c>
      <c r="EI733" s="198" t="e">
        <f t="shared" si="4447"/>
        <v>#VALUE!</v>
      </c>
      <c r="EJ733" s="198" t="e">
        <f t="shared" si="4447"/>
        <v>#VALUE!</v>
      </c>
      <c r="EK733" s="198" t="e">
        <f t="shared" si="4447"/>
        <v>#VALUE!</v>
      </c>
      <c r="EL733" s="198" t="e">
        <f t="shared" si="4447"/>
        <v>#VALUE!</v>
      </c>
      <c r="EM733" s="198" t="e">
        <f t="shared" si="4447"/>
        <v>#DIV/0!</v>
      </c>
      <c r="EN733" s="198" t="e">
        <f t="shared" si="4447"/>
        <v>#VALUE!</v>
      </c>
      <c r="EO733" s="198" t="e">
        <f t="shared" si="4447"/>
        <v>#VALUE!</v>
      </c>
      <c r="EP733" s="511">
        <f t="shared" ref="EP733:EW733" si="4448">EP732</f>
        <v>0.08</v>
      </c>
      <c r="EQ733" s="511">
        <f t="shared" si="4448"/>
        <v>0.015</v>
      </c>
      <c r="ER733" s="511">
        <f t="shared" si="4448"/>
        <v>0.015</v>
      </c>
      <c r="ES733" s="511">
        <f t="shared" si="4448"/>
        <v>0.015</v>
      </c>
      <c r="ET733" s="511">
        <f t="shared" si="4448"/>
        <v>0.015</v>
      </c>
      <c r="EU733" s="511">
        <f t="shared" si="4448"/>
        <v>0.09</v>
      </c>
      <c r="EV733" s="511">
        <f t="shared" si="4448"/>
        <v>0.09</v>
      </c>
      <c r="EW733" s="511">
        <f t="shared" si="4448"/>
        <v>0.09</v>
      </c>
      <c r="EX733" s="420" t="str">
        <f>IF(_tag_month_day!AS729="","",_tag_month_day!AS729/100)</f>
        <v/>
      </c>
      <c r="EY733" s="420" t="str">
        <f>IF(_tag_month_day!AT729="","",_tag_month_day!AT729/100)</f>
        <v/>
      </c>
      <c r="EZ733" s="420" t="str">
        <f>IF(_tag_month_day!AU729="","",_tag_month_day!AU729/100)</f>
        <v/>
      </c>
      <c r="FA733" s="420" t="str">
        <f>IF(_tag_month_day!AV729="","",_tag_month_day!AV729/100)</f>
        <v/>
      </c>
      <c r="FB733" s="420" t="str">
        <f>IF(_tag_month_day!AW729="","",_tag_month_day!AW729/100)</f>
        <v/>
      </c>
      <c r="FC733" s="420" t="str">
        <f>IF(_tag_month_day!AX729="","",_tag_month_day!AX729/100)</f>
        <v/>
      </c>
      <c r="FD733" s="510">
        <f t="shared" si="4321"/>
        <v>0.33</v>
      </c>
      <c r="FE733" s="510">
        <f t="shared" si="4322"/>
        <v>0.19</v>
      </c>
      <c r="FF733" s="510">
        <f t="shared" si="4323"/>
        <v>0.003</v>
      </c>
      <c r="FG733" s="510">
        <f t="shared" si="4324"/>
        <v>0</v>
      </c>
      <c r="FH733" s="603">
        <f t="shared" si="4325"/>
        <v>0.0001</v>
      </c>
      <c r="FI733" s="510">
        <f t="shared" ref="FI733:FR733" si="4449">FI732</f>
        <v>0.41</v>
      </c>
      <c r="FJ733" s="510">
        <f t="shared" si="4449"/>
        <v>0.11</v>
      </c>
      <c r="FK733" s="510">
        <f t="shared" si="4449"/>
        <v>0.015</v>
      </c>
      <c r="FL733" s="510">
        <f t="shared" si="4449"/>
        <v>0</v>
      </c>
      <c r="FM733" s="603">
        <f t="shared" si="4449"/>
        <v>0.0001</v>
      </c>
      <c r="FN733" s="510" t="str">
        <f>IF(_tag_month_day!AY729="","",_tag_month_day!AY729/100)</f>
        <v/>
      </c>
      <c r="FO733" s="510" t="str">
        <f>IF(_tag_month_day!AZ729="","",_tag_month_day!AZ729/100)</f>
        <v/>
      </c>
      <c r="FP733" s="510" t="str">
        <f>IF(_tag_month_day!BA729="","",_tag_month_day!BA729/100)</f>
        <v/>
      </c>
      <c r="FQ733" s="510" t="str">
        <f>IF(_tag_month_day!BB729="","",_tag_month_day!BB729/100)</f>
        <v/>
      </c>
      <c r="FR733" s="603" t="str">
        <f>IF(_tag_month_day!BC729="","",_tag_month_day!BC729/100)</f>
        <v/>
      </c>
      <c r="FS733" s="510" t="str">
        <f>IF(_tag_month_day!BD729="","",_tag_month_day!BD729/100)</f>
        <v/>
      </c>
      <c r="FT733" s="510" t="str">
        <f>IF(_tag_month_day!BE729="","",_tag_month_day!BE729/100)</f>
        <v/>
      </c>
      <c r="FU733" s="510" t="str">
        <f>IF(_tag_month_day!BF729="","",_tag_month_day!BF729/100)</f>
        <v/>
      </c>
      <c r="FV733" s="510" t="str">
        <f>IF(_tag_month_day!BG729="","",_tag_month_day!BG729/100)</f>
        <v/>
      </c>
      <c r="FW733" s="603" t="str">
        <f>IF(_tag_month_day!BH729="","",_tag_month_day!BH729/100)</f>
        <v/>
      </c>
      <c r="FX733" s="510" t="str">
        <f>IF(_tag_month_day!BI729="","",_tag_month_day!BI729/100)</f>
        <v/>
      </c>
      <c r="FY733" s="510" t="str">
        <f>IF(_tag_month_day!BJ729="","",_tag_month_day!BJ729/100)</f>
        <v/>
      </c>
      <c r="FZ733" s="605" t="str">
        <f>IF(_tag_month_day!BK729="","",_tag_month_day!BK729/100)</f>
        <v/>
      </c>
      <c r="GA733" s="510" t="str">
        <f>IF(_tag_month_day!BL729="","",_tag_month_day!BL729/100)</f>
        <v/>
      </c>
      <c r="GB733" s="603" t="str">
        <f>IF(_tag_month_day!BM729="","",_tag_month_day!BM729/100)</f>
        <v/>
      </c>
      <c r="GC733" s="420" t="str">
        <f>IF(_tag_month_day!BN729="","",_tag_month_day!BN729/100)</f>
        <v/>
      </c>
      <c r="GD733" s="420" t="str">
        <f>IF(_tag_month_day!BO729="","",_tag_month_day!BO729/100)</f>
        <v/>
      </c>
      <c r="GE733" s="420" t="str">
        <f>IF(_tag_month_day!BP729="","",_tag_month_day!BP729/100)</f>
        <v/>
      </c>
      <c r="GF733" s="420" t="str">
        <f>IF(_tag_month_day!BQ729="","",_tag_month_day!BQ729/100)</f>
        <v/>
      </c>
      <c r="GG733" s="420" t="str">
        <f>IF(_tag_month_day!BR729="","",_tag_month_day!BR729/100)</f>
        <v/>
      </c>
      <c r="GH733" s="420" t="str">
        <f>IF(_tag_month_day!BS729="","",_tag_month_day!BS729/100)</f>
        <v/>
      </c>
      <c r="GI733" s="603" t="str">
        <f>IF(_tag_month_day!BT729="","",_tag_month_day!BT729/100)</f>
        <v/>
      </c>
      <c r="GJ733" s="612" t="str">
        <f>IF(_tag_month_day!BU729="","",_tag_month_day!BU729/100)</f>
        <v/>
      </c>
      <c r="GK733" s="620" t="str">
        <f>IF(_tag_month_day!BV729="",IF(_rlcf_month_day!A$2="","",_rlcf_month_day!A$2/100),_tag_month_day!BV729/100)</f>
        <v/>
      </c>
      <c r="GL733" s="620" t="str">
        <f>IF(_tag_month_day!BW729="",IF(_rlcf_month_day!B$2="","",_rlcf_month_day!B$2/100),_tag_month_day!BW729/100)</f>
        <v/>
      </c>
      <c r="GM733" s="621" t="str">
        <f>IF(_tag_month_day!BX729="",IF(_rlcf_month_day!C$2="","",_rlcf_month_day!C$2/100),_tag_month_day!BX729/100)</f>
        <v/>
      </c>
      <c r="GN733" s="620" t="str">
        <f>IF(_tag_month_day!BV729="",IF(_rlcf_month_day!A$2="","",_rlcf_month_day!A$2/100),_tag_month_day!BV729/100)</f>
        <v/>
      </c>
      <c r="GO733" s="620" t="str">
        <f>IF(_tag_month_day!BW729="",IF(_rlcf_month_day!B$2="","",_rlcf_month_day!B$2/100),_tag_month_day!BW729/100)</f>
        <v/>
      </c>
      <c r="GP733" s="620" t="str">
        <f>IF(_tag_month_day!CD729="",IF(_rlcf_month_day!E$2="","",_rlcf_month_day!E$2/100),_tag_month_day!CD729/100)</f>
        <v/>
      </c>
      <c r="GQ733" s="620" t="str">
        <f>IF(_tag_month_day!CE729="",IF(_rlcf_month_day!F$2="","",_rlcf_month_day!F$2/100),_tag_month_day!CE729/100)</f>
        <v/>
      </c>
      <c r="GR733" s="621" t="str">
        <f>IF(_tag_month_day!CF729="",IF(_rlcf_month_day!G$2="","",_rlcf_month_day!G$2/100),_tag_month_day!CF729/100)</f>
        <v/>
      </c>
      <c r="GS733" s="626">
        <f t="shared" ref="GS733:HH733" si="4450">GS732</f>
        <v>0.953</v>
      </c>
      <c r="GT733" s="626">
        <f t="shared" si="4450"/>
        <v>0.55</v>
      </c>
      <c r="GU733" s="626">
        <f t="shared" si="4450"/>
        <v>0.55</v>
      </c>
      <c r="GV733" s="626">
        <f t="shared" si="4450"/>
        <v>0.55</v>
      </c>
      <c r="GW733" s="626">
        <f t="shared" si="4450"/>
        <v>0.5</v>
      </c>
      <c r="GX733" s="626">
        <f t="shared" si="4450"/>
        <v>0.935</v>
      </c>
      <c r="GY733" s="626">
        <f t="shared" si="4450"/>
        <v>0.15</v>
      </c>
      <c r="GZ733" s="626">
        <f t="shared" si="4450"/>
        <v>1</v>
      </c>
      <c r="HA733" s="632">
        <f t="shared" si="4450"/>
        <v>0.047</v>
      </c>
      <c r="HB733" s="632">
        <f t="shared" si="4450"/>
        <v>0.45</v>
      </c>
      <c r="HC733" s="632">
        <f t="shared" si="4450"/>
        <v>0.45</v>
      </c>
      <c r="HD733" s="632">
        <f t="shared" si="4450"/>
        <v>0.45</v>
      </c>
      <c r="HE733" s="632">
        <f t="shared" si="4450"/>
        <v>0.5</v>
      </c>
      <c r="HF733" s="632">
        <f t="shared" si="4450"/>
        <v>0.065</v>
      </c>
      <c r="HG733" s="632">
        <f t="shared" si="4450"/>
        <v>0.85</v>
      </c>
      <c r="HH733" s="632">
        <f t="shared" si="4450"/>
        <v>0</v>
      </c>
      <c r="HI733" s="68">
        <f t="shared" si="4297"/>
        <v>0</v>
      </c>
      <c r="HJ733" s="68" t="e">
        <f t="shared" si="4328"/>
        <v>#VALUE!</v>
      </c>
      <c r="HK733" s="202">
        <f t="shared" si="4329"/>
        <v>0.85</v>
      </c>
      <c r="HL733" s="464">
        <f t="shared" si="4330"/>
        <v>550000</v>
      </c>
      <c r="HM733" s="464">
        <f t="shared" si="4331"/>
        <v>480000</v>
      </c>
      <c r="HN733" s="192" t="e">
        <f t="shared" si="4298"/>
        <v>#VALUE!</v>
      </c>
      <c r="HO733" s="192" t="e">
        <f>HN733*HK733*$HO$2/HL733*1000000</f>
        <v>#VALUE!</v>
      </c>
      <c r="HP733" s="192" t="e">
        <f>HN733*HK733*$HP$2/HM733*1000000</f>
        <v>#VALUE!</v>
      </c>
    </row>
    <row r="734" customFormat="1" spans="1:224">
      <c r="A734" s="381">
        <v>729</v>
      </c>
      <c r="B734" s="54">
        <f ca="1" t="shared" si="4332"/>
        <v>43647</v>
      </c>
      <c r="C734" s="57">
        <f t="shared" si="4333"/>
        <v>0.0416666666666667</v>
      </c>
      <c r="D734" s="68" t="str">
        <f ca="1" t="shared" si="4299"/>
        <v>白班</v>
      </c>
      <c r="E734" s="68" t="str">
        <f ca="1" t="shared" si="4300"/>
        <v>丁</v>
      </c>
      <c r="F734" s="68">
        <f ca="1">SUMPRODUCT((成本日报!$A$3:$A$95=计划!B734)*(成本日报!$B$3:$B$95=计划!$D734),成本日报!$C$3:$C$95)</f>
        <v>4</v>
      </c>
      <c r="G734" s="382">
        <f ca="1" t="shared" si="4334"/>
        <v>43647.3333333316</v>
      </c>
      <c r="H734" s="382">
        <f ca="1" t="shared" si="4301"/>
        <v>43647.340277776</v>
      </c>
      <c r="I734" s="382">
        <f ca="1" t="shared" si="4302"/>
        <v>43647.3458333316</v>
      </c>
      <c r="J734" s="382">
        <f ca="1" t="shared" si="4303"/>
        <v>43647.3749999982</v>
      </c>
      <c r="K734" s="382">
        <f ca="1" t="shared" si="4304"/>
        <v>43647.4374999982</v>
      </c>
      <c r="L734" s="382">
        <f ca="1" t="shared" si="4305"/>
        <v>43647.4583333316</v>
      </c>
      <c r="M734" s="398" t="str">
        <f>IF(_tag_month_day!A730="","",_tag_month_day!A730)</f>
        <v/>
      </c>
      <c r="N734" s="398" t="str">
        <f>IF(_tag_month_day!B730="","",_tag_month_day!B730)</f>
        <v/>
      </c>
      <c r="O734" s="399" t="e">
        <f t="shared" si="4306"/>
        <v>#VALUE!</v>
      </c>
      <c r="P734" s="398" t="str">
        <f>IF(_tag_month_day!C730="","",_tag_month_day!C730)</f>
        <v/>
      </c>
      <c r="Q734" s="398" t="str">
        <f>IF(_tag_month_day!D730="","",_tag_month_day!D730)</f>
        <v/>
      </c>
      <c r="R734" s="416">
        <f>IF(_tag_month_day!CB730="",R733,_tag_month_day!CB730/100)</f>
        <v>0.07</v>
      </c>
      <c r="S734" s="417" t="str">
        <f>IF(_tag_month_day!E730="","",_tag_month_day!E730)</f>
        <v/>
      </c>
      <c r="T734" s="417" t="str">
        <f>IF(_tag_month_day!F730="","",_tag_month_day!F730)</f>
        <v/>
      </c>
      <c r="U734" s="418" t="e">
        <f t="shared" si="4260"/>
        <v>#VALUE!</v>
      </c>
      <c r="V734" s="53" t="e">
        <f t="shared" si="4261"/>
        <v>#VALUE!</v>
      </c>
      <c r="W734" s="419" t="str">
        <f>IF(_jhy_month_day!A730="","",_jhy_month_day!A730)</f>
        <v/>
      </c>
      <c r="X734" s="420" t="str">
        <f>IF(_jhy_month_day!B730="","",_jhy_month_day!B730/100)</f>
        <v/>
      </c>
      <c r="Y734" s="420" t="str">
        <f>IF(_jhy_month_day!C730="","",_jhy_month_day!C730/100)</f>
        <v/>
      </c>
      <c r="Z734" s="439">
        <f t="shared" si="4350"/>
        <v>183</v>
      </c>
      <c r="AA734" s="440" t="str">
        <f>IF(_tag_month_day!G730="","",_tag_month_day!G730/100)</f>
        <v/>
      </c>
      <c r="AB734" s="440" t="str">
        <f>IF(_tag_month_day!H730="","",_tag_month_day!H730/100)</f>
        <v/>
      </c>
      <c r="AC734" s="193">
        <f t="shared" si="4307"/>
        <v>1.59963432013121</v>
      </c>
      <c r="AD734" s="441" t="str">
        <f t="shared" si="4308"/>
        <v/>
      </c>
      <c r="AE734" s="442" t="str">
        <f t="shared" si="4309"/>
        <v/>
      </c>
      <c r="AF734" s="443">
        <v>1</v>
      </c>
      <c r="AG734" s="68" t="str">
        <f>IF(_duihao_month_day!A730="","",_duihao_month_day!A730)</f>
        <v/>
      </c>
      <c r="AH734" s="463">
        <f>IF(_gyk_month_day!B730="",AH733,_gyk_month_day!B730)</f>
        <v>820</v>
      </c>
      <c r="AI734" s="464"/>
      <c r="AJ734" s="68" t="str">
        <f>IF(_tag_month_day!I730="","",_tag_month_day!I730)</f>
        <v/>
      </c>
      <c r="AK734" s="465" t="str">
        <f>IF(_tzyy_month_day!A730="","",_tzyy_month_day!A730)</f>
        <v/>
      </c>
      <c r="AL734" s="465" t="str">
        <f>IF(_tzyy_month_day!B730="","",_tzyy_month_day!B730)</f>
        <v/>
      </c>
      <c r="AM734" s="465" t="str">
        <f>IF(_tzyy_month_day!C730="","",_tzyy_month_day!C730)</f>
        <v/>
      </c>
      <c r="AN734" s="466" t="str">
        <f>IF(_tag_month_day!CG730="","",_tag_month_day!CG730)</f>
        <v/>
      </c>
      <c r="AO734" s="466" t="str">
        <f>IF(_tag_month_day!CH730="","",_tag_month_day!CH730)</f>
        <v/>
      </c>
      <c r="AP734" s="486" t="e">
        <f t="shared" si="4310"/>
        <v>#VALUE!</v>
      </c>
      <c r="AQ734" s="487" t="str">
        <f>IF(_tag_month_day!J730="","",_tag_month_day!J730/100)</f>
        <v/>
      </c>
      <c r="AR734" s="488">
        <f t="shared" si="4311"/>
        <v>1.3</v>
      </c>
      <c r="AS734" s="489" t="e">
        <f t="shared" si="4262"/>
        <v>#VALUE!</v>
      </c>
      <c r="AT734" s="489">
        <f t="shared" si="4312"/>
        <v>0</v>
      </c>
      <c r="AU734" s="490" t="str">
        <f>IF(_tag_month_day!K730="","",_tag_month_day!K730)</f>
        <v/>
      </c>
      <c r="AV734" s="491" t="str">
        <f>IF(_tag_month_day!L730="","",_tag_month_day!L730/100)</f>
        <v/>
      </c>
      <c r="AW734" s="420">
        <f t="shared" si="4234"/>
        <v>0</v>
      </c>
      <c r="AX734" s="420">
        <f t="shared" si="4313"/>
        <v>0</v>
      </c>
      <c r="AY734" s="420" t="str">
        <f>IF(_tag_month_day!M730="","",_tag_month_day!M730/100)</f>
        <v/>
      </c>
      <c r="AZ734" s="420" t="str">
        <f>IF(_tag_month_day!N730="","",_tag_month_day!N730/100)</f>
        <v/>
      </c>
      <c r="BA734" s="420" t="str">
        <f>IF(_tag_month_day!O730="","",_tag_month_day!O730/100)</f>
        <v/>
      </c>
      <c r="BB734" s="496" t="str">
        <f>IF(_tag_month_day!P730="","",_tag_month_day!P730/100)</f>
        <v/>
      </c>
      <c r="BC734" s="496">
        <f t="shared" si="4314"/>
        <v>0</v>
      </c>
      <c r="BD734" s="496" t="str">
        <f>IF(_tag_month_day!Q730="","",_tag_month_day!Q730/100)</f>
        <v/>
      </c>
      <c r="BE734" s="510" t="str">
        <f>IF(_tag_month_day!R730="","",_tag_month_day!R730/100)</f>
        <v/>
      </c>
      <c r="BF734" s="413" t="str">
        <f>IF(_tag_month_day!CC730="","",_tag_month_day!CC730/100)</f>
        <v/>
      </c>
      <c r="BG734" s="511" t="e">
        <f t="shared" si="4263"/>
        <v>#VALUE!</v>
      </c>
      <c r="BH734" s="198">
        <f t="shared" si="4264"/>
        <v>0</v>
      </c>
      <c r="BI734" s="512" t="e">
        <f>IF(CX734=0,BI733,(DK734*查询!$R$5+DL734*查询!$Q$5+DM734*查询!$N$5+DN734*查询!$O$5+DO734*查询!$P$5)*AF734/CX734)</f>
        <v>#VALUE!</v>
      </c>
      <c r="BJ734" s="512" t="e">
        <f>IF(CX734=0,BJ733,(DP734*查询!$S$5+DQ734*查询!$T$5+DR734*查询!$U$5)*AF734/CX734)</f>
        <v>#VALUE!</v>
      </c>
      <c r="BK734" s="512">
        <f t="shared" si="4315"/>
        <v>1</v>
      </c>
      <c r="BL734" s="513" t="str">
        <f>IF(_cfyc_month_day!A730="","",_cfyc_month_day!A730)</f>
        <v/>
      </c>
      <c r="BM734" s="513" t="str">
        <f>IF(_cfyc_month_day!B730="","",_cfyc_month_day!B730)</f>
        <v/>
      </c>
      <c r="BN734" s="513" t="str">
        <f>IF(_cfyc_month_day!C730="","",_cfyc_month_day!C730)</f>
        <v/>
      </c>
      <c r="BO734" s="522" t="str">
        <f>IF(_cfyc_month_day!D730="","",_cfyc_month_day!D730)</f>
        <v/>
      </c>
      <c r="BP734" s="522" t="str">
        <f>IF(_cfyc_month_day!E730="","",_cfyc_month_day!E730)</f>
        <v/>
      </c>
      <c r="BQ734" s="522" t="str">
        <f>IF(_cfyc_month_day!F730="","",_cfyc_month_day!F730)</f>
        <v/>
      </c>
      <c r="BR734" s="513" t="str">
        <f>IF(_tag_month_day!T730="","",_tag_month_day!T730)</f>
        <v/>
      </c>
      <c r="BS734" s="513" t="str">
        <f>IF(_tag_month_day!U730="","",_tag_month_day!U730)</f>
        <v/>
      </c>
      <c r="BT734" s="523" t="str">
        <f t="shared" si="4316"/>
        <v/>
      </c>
      <c r="BU734" s="223" t="str">
        <f>IF(_tag_month_day!V730="","",_tag_month_day!V730)</f>
        <v/>
      </c>
      <c r="BV734" s="206" t="str">
        <f>IF(_tag_month_day!W730="","",_tag_month_day!W730)</f>
        <v/>
      </c>
      <c r="BW734" s="540" t="str">
        <f>IF(_tag_month_day!X730="","",_tag_month_day!X730)</f>
        <v/>
      </c>
      <c r="BX734" s="540" t="str">
        <f>IF(_tag_month_day!Y730="","",_tag_month_day!Y730)</f>
        <v/>
      </c>
      <c r="BY734" s="541">
        <f ca="1" t="shared" si="4317"/>
        <v>43647.4583333316</v>
      </c>
      <c r="BZ734" s="542"/>
      <c r="CA734" s="562" t="str">
        <f>IF(_jhy2_month_day!A730="","",_jhy2_month_day!A730)</f>
        <v/>
      </c>
      <c r="CB734" s="464" t="str">
        <f>IF(_jhy2_month_day!B730="","",_jhy2_month_day!B730)</f>
        <v/>
      </c>
      <c r="CC734" s="464" t="str">
        <f>IF(_jhy2_month_day!C730="","",_jhy2_month_day!C730)</f>
        <v/>
      </c>
      <c r="CD734" s="464" t="str">
        <f>IF(_jhy2_month_day!D730="","",_jhy2_month_day!D730)</f>
        <v/>
      </c>
      <c r="CE734" s="464" t="str">
        <f>IF(_jhy2_month_day!E730="","",_jhy2_month_day!E730)</f>
        <v/>
      </c>
      <c r="CF734" s="464" t="str">
        <f>IF(_jhy2_month_day!F730="","",_jhy2_month_day!F730)</f>
        <v/>
      </c>
      <c r="CG734" s="464" t="str">
        <f>IF(_jhy2_month_day!G730="","",_jhy2_month_day!G730)</f>
        <v/>
      </c>
      <c r="CH734" s="464" t="str">
        <f>IF(_jhy2_month_day!H730="","",_jhy2_month_day!H730)</f>
        <v/>
      </c>
      <c r="CI734" s="464" t="str">
        <f>IF(_jhy2_month_day!I730="","",_jhy2_month_day!I730)</f>
        <v/>
      </c>
      <c r="CJ734" s="464" t="str">
        <f>IF(_jhy2_month_day!J730="","",_jhy2_month_day!J730)</f>
        <v/>
      </c>
      <c r="CK734" s="464" t="str">
        <f>IF(_jhy2_month_day!K730="","",_jhy2_month_day!K730)</f>
        <v/>
      </c>
      <c r="CL734" s="562" t="str">
        <f>IF(_jhy2_month_day!L730="","",_jhy2_month_day!L730)</f>
        <v/>
      </c>
      <c r="CM734" s="562" t="str">
        <f>IF(_jhy2_month_day!M730="","",_jhy2_month_day!M730)</f>
        <v/>
      </c>
      <c r="CN734" s="562" t="str">
        <f>IF(_jhy2_month_day!N730="","",_jhy2_month_day!N730)</f>
        <v/>
      </c>
      <c r="CO734" s="562" t="str">
        <f>IF(_jhy2_month_day!O730="","",_jhy2_month_day!O730)</f>
        <v/>
      </c>
      <c r="CP734" s="562" t="str">
        <f>IF(_jhy2_month_day!P730="","",_jhy2_month_day!P730)</f>
        <v/>
      </c>
      <c r="CQ734" s="562" t="str">
        <f>IF(_jhy2_month_day!Q730="","",_jhy2_month_day!Q730)</f>
        <v/>
      </c>
      <c r="CR734" s="563" t="str">
        <f>IF(_jhy2_month_day!R730="","",_jhy2_month_day!R730)</f>
        <v/>
      </c>
      <c r="CS734" s="576" t="str">
        <f>IF(_jhy2_month_day!S730="","",_jhy2_month_day!S730)</f>
        <v/>
      </c>
      <c r="CT734" s="562" t="str">
        <f>IF(_jhy2_month_day!T730="","",_jhy2_month_day!T730)</f>
        <v/>
      </c>
      <c r="CU734" s="577" t="e">
        <f t="shared" si="4265"/>
        <v>#VALUE!</v>
      </c>
      <c r="CV734" s="198" t="e">
        <f t="shared" si="4266"/>
        <v>#VALUE!</v>
      </c>
      <c r="CW734" s="192" t="e">
        <f t="shared" si="4267"/>
        <v>#VALUE!</v>
      </c>
      <c r="CX734" s="192" t="e">
        <f t="shared" si="4268"/>
        <v>#VALUE!</v>
      </c>
      <c r="CY734" s="202" t="e">
        <f t="shared" si="4269"/>
        <v>#VALUE!</v>
      </c>
      <c r="CZ734" s="192" t="e">
        <f t="shared" ref="CZ734:DI734" si="4451">$AJ734*EF734</f>
        <v>#VALUE!</v>
      </c>
      <c r="DA734" s="192" t="e">
        <f t="shared" si="4451"/>
        <v>#VALUE!</v>
      </c>
      <c r="DB734" s="192" t="e">
        <f t="shared" si="4451"/>
        <v>#VALUE!</v>
      </c>
      <c r="DC734" s="192" t="e">
        <f t="shared" si="4451"/>
        <v>#VALUE!</v>
      </c>
      <c r="DD734" s="192" t="e">
        <f t="shared" si="4451"/>
        <v>#VALUE!</v>
      </c>
      <c r="DE734" s="192" t="e">
        <f t="shared" si="4451"/>
        <v>#VALUE!</v>
      </c>
      <c r="DF734" s="192" t="e">
        <f t="shared" si="4451"/>
        <v>#VALUE!</v>
      </c>
      <c r="DG734" s="192" t="e">
        <f t="shared" si="4451"/>
        <v>#VALUE!</v>
      </c>
      <c r="DH734" s="192" t="e">
        <f t="shared" si="4451"/>
        <v>#VALUE!</v>
      </c>
      <c r="DI734" s="192" t="e">
        <f t="shared" si="4451"/>
        <v>#VALUE!</v>
      </c>
      <c r="DJ734" s="192" t="e">
        <f t="shared" si="4271"/>
        <v>#VALUE!</v>
      </c>
      <c r="DK734" s="192" t="e">
        <f t="shared" si="4272"/>
        <v>#VALUE!</v>
      </c>
      <c r="DL734" s="192" t="e">
        <f t="shared" si="4273"/>
        <v>#VALUE!</v>
      </c>
      <c r="DM734" s="192" t="e">
        <f t="shared" si="4274"/>
        <v>#VALUE!</v>
      </c>
      <c r="DN734" s="192" t="e">
        <f t="shared" si="4275"/>
        <v>#VALUE!</v>
      </c>
      <c r="DO734" s="192" t="e">
        <f t="shared" si="4276"/>
        <v>#VALUE!</v>
      </c>
      <c r="DP734" s="192" t="e">
        <f t="shared" si="4277"/>
        <v>#VALUE!</v>
      </c>
      <c r="DQ734" s="192" t="e">
        <f t="shared" si="4278"/>
        <v>#VALUE!</v>
      </c>
      <c r="DR734" s="192" t="e">
        <f t="shared" si="4279"/>
        <v>#VALUE!</v>
      </c>
      <c r="DS734" s="192" t="e">
        <f t="shared" si="4280"/>
        <v>#VALUE!</v>
      </c>
      <c r="DT734" s="192" t="e">
        <f t="shared" si="4281"/>
        <v>#VALUE!</v>
      </c>
      <c r="DU734" s="192" t="e">
        <f t="shared" si="4282"/>
        <v>#VALUE!</v>
      </c>
      <c r="DV734" s="198" t="e">
        <f t="shared" si="4283"/>
        <v>#VALUE!</v>
      </c>
      <c r="DW734" s="198" t="e">
        <f t="shared" si="4284"/>
        <v>#DIV/0!</v>
      </c>
      <c r="DX734" s="198" t="e">
        <f t="shared" si="4285"/>
        <v>#DIV/0!</v>
      </c>
      <c r="DY734" s="198" t="e">
        <f t="shared" si="4286"/>
        <v>#VALUE!</v>
      </c>
      <c r="DZ734" s="198" t="e">
        <f t="shared" si="4287"/>
        <v>#VALUE!</v>
      </c>
      <c r="EA734" s="198" t="e">
        <f t="shared" si="4288"/>
        <v>#VALUE!</v>
      </c>
      <c r="EB734" s="198" t="e">
        <f t="shared" si="4289"/>
        <v>#VALUE!</v>
      </c>
      <c r="EC734" s="198" t="e">
        <f t="shared" si="4290"/>
        <v>#DIV/0!</v>
      </c>
      <c r="ED734" s="198" t="e">
        <f t="shared" si="4291"/>
        <v>#VALUE!</v>
      </c>
      <c r="EE734" s="198" t="e">
        <f t="shared" si="4292"/>
        <v>#VALUE!</v>
      </c>
      <c r="EF734" s="198" t="e">
        <f t="shared" ref="EF734:EO734" si="4452">DV734/SUM($DV734:$EE734)</f>
        <v>#VALUE!</v>
      </c>
      <c r="EG734" s="198" t="e">
        <f t="shared" si="4452"/>
        <v>#DIV/0!</v>
      </c>
      <c r="EH734" s="198" t="e">
        <f t="shared" si="4452"/>
        <v>#DIV/0!</v>
      </c>
      <c r="EI734" s="198" t="e">
        <f t="shared" si="4452"/>
        <v>#VALUE!</v>
      </c>
      <c r="EJ734" s="198" t="e">
        <f t="shared" si="4452"/>
        <v>#VALUE!</v>
      </c>
      <c r="EK734" s="198" t="e">
        <f t="shared" si="4452"/>
        <v>#VALUE!</v>
      </c>
      <c r="EL734" s="198" t="e">
        <f t="shared" si="4452"/>
        <v>#VALUE!</v>
      </c>
      <c r="EM734" s="198" t="e">
        <f t="shared" si="4452"/>
        <v>#DIV/0!</v>
      </c>
      <c r="EN734" s="198" t="e">
        <f t="shared" si="4452"/>
        <v>#VALUE!</v>
      </c>
      <c r="EO734" s="198" t="e">
        <f t="shared" si="4452"/>
        <v>#VALUE!</v>
      </c>
      <c r="EP734" s="511">
        <f t="shared" ref="EP734:EW734" si="4453">EP733</f>
        <v>0.08</v>
      </c>
      <c r="EQ734" s="511">
        <f t="shared" si="4453"/>
        <v>0.015</v>
      </c>
      <c r="ER734" s="511">
        <f t="shared" si="4453"/>
        <v>0.015</v>
      </c>
      <c r="ES734" s="511">
        <f t="shared" si="4453"/>
        <v>0.015</v>
      </c>
      <c r="ET734" s="511">
        <f t="shared" si="4453"/>
        <v>0.015</v>
      </c>
      <c r="EU734" s="511">
        <f t="shared" si="4453"/>
        <v>0.09</v>
      </c>
      <c r="EV734" s="511">
        <f t="shared" si="4453"/>
        <v>0.09</v>
      </c>
      <c r="EW734" s="511">
        <f t="shared" si="4453"/>
        <v>0.09</v>
      </c>
      <c r="EX734" s="420" t="str">
        <f>IF(_tag_month_day!AS730="","",_tag_month_day!AS730/100)</f>
        <v/>
      </c>
      <c r="EY734" s="420" t="str">
        <f>IF(_tag_month_day!AT730="","",_tag_month_day!AT730/100)</f>
        <v/>
      </c>
      <c r="EZ734" s="420" t="str">
        <f>IF(_tag_month_day!AU730="","",_tag_month_day!AU730/100)</f>
        <v/>
      </c>
      <c r="FA734" s="420" t="str">
        <f>IF(_tag_month_day!AV730="","",_tag_month_day!AV730/100)</f>
        <v/>
      </c>
      <c r="FB734" s="420" t="str">
        <f>IF(_tag_month_day!AW730="","",_tag_month_day!AW730/100)</f>
        <v/>
      </c>
      <c r="FC734" s="420" t="str">
        <f>IF(_tag_month_day!AX730="","",_tag_month_day!AX730/100)</f>
        <v/>
      </c>
      <c r="FD734" s="510">
        <f t="shared" si="4321"/>
        <v>0.33</v>
      </c>
      <c r="FE734" s="510">
        <f t="shared" si="4322"/>
        <v>0.19</v>
      </c>
      <c r="FF734" s="510">
        <f t="shared" si="4323"/>
        <v>0.003</v>
      </c>
      <c r="FG734" s="510">
        <f t="shared" si="4324"/>
        <v>0</v>
      </c>
      <c r="FH734" s="603">
        <f t="shared" si="4325"/>
        <v>0.0001</v>
      </c>
      <c r="FI734" s="510">
        <f t="shared" ref="FI734:FR734" si="4454">FI733</f>
        <v>0.41</v>
      </c>
      <c r="FJ734" s="510">
        <f t="shared" si="4454"/>
        <v>0.11</v>
      </c>
      <c r="FK734" s="510">
        <f t="shared" si="4454"/>
        <v>0.015</v>
      </c>
      <c r="FL734" s="510">
        <f t="shared" si="4454"/>
        <v>0</v>
      </c>
      <c r="FM734" s="603">
        <f t="shared" si="4454"/>
        <v>0.0001</v>
      </c>
      <c r="FN734" s="510" t="str">
        <f>IF(_tag_month_day!AY730="","",_tag_month_day!AY730/100)</f>
        <v/>
      </c>
      <c r="FO734" s="510" t="str">
        <f>IF(_tag_month_day!AZ730="","",_tag_month_day!AZ730/100)</f>
        <v/>
      </c>
      <c r="FP734" s="510" t="str">
        <f>IF(_tag_month_day!BA730="","",_tag_month_day!BA730/100)</f>
        <v/>
      </c>
      <c r="FQ734" s="510" t="str">
        <f>IF(_tag_month_day!BB730="","",_tag_month_day!BB730/100)</f>
        <v/>
      </c>
      <c r="FR734" s="603" t="str">
        <f>IF(_tag_month_day!BC730="","",_tag_month_day!BC730/100)</f>
        <v/>
      </c>
      <c r="FS734" s="510" t="str">
        <f>IF(_tag_month_day!BD730="","",_tag_month_day!BD730/100)</f>
        <v/>
      </c>
      <c r="FT734" s="510" t="str">
        <f>IF(_tag_month_day!BE730="","",_tag_month_day!BE730/100)</f>
        <v/>
      </c>
      <c r="FU734" s="510" t="str">
        <f>IF(_tag_month_day!BF730="","",_tag_month_day!BF730/100)</f>
        <v/>
      </c>
      <c r="FV734" s="510" t="str">
        <f>IF(_tag_month_day!BG730="","",_tag_month_day!BG730/100)</f>
        <v/>
      </c>
      <c r="FW734" s="603" t="str">
        <f>IF(_tag_month_day!BH730="","",_tag_month_day!BH730/100)</f>
        <v/>
      </c>
      <c r="FX734" s="510" t="str">
        <f>IF(_tag_month_day!BI730="","",_tag_month_day!BI730/100)</f>
        <v/>
      </c>
      <c r="FY734" s="510" t="str">
        <f>IF(_tag_month_day!BJ730="","",_tag_month_day!BJ730/100)</f>
        <v/>
      </c>
      <c r="FZ734" s="605" t="str">
        <f>IF(_tag_month_day!BK730="","",_tag_month_day!BK730/100)</f>
        <v/>
      </c>
      <c r="GA734" s="510" t="str">
        <f>IF(_tag_month_day!BL730="","",_tag_month_day!BL730/100)</f>
        <v/>
      </c>
      <c r="GB734" s="603" t="str">
        <f>IF(_tag_month_day!BM730="","",_tag_month_day!BM730/100)</f>
        <v/>
      </c>
      <c r="GC734" s="420" t="str">
        <f>IF(_tag_month_day!BN730="","",_tag_month_day!BN730/100)</f>
        <v/>
      </c>
      <c r="GD734" s="420" t="str">
        <f>IF(_tag_month_day!BO730="","",_tag_month_day!BO730/100)</f>
        <v/>
      </c>
      <c r="GE734" s="420" t="str">
        <f>IF(_tag_month_day!BP730="","",_tag_month_day!BP730/100)</f>
        <v/>
      </c>
      <c r="GF734" s="420" t="str">
        <f>IF(_tag_month_day!BQ730="","",_tag_month_day!BQ730/100)</f>
        <v/>
      </c>
      <c r="GG734" s="420" t="str">
        <f>IF(_tag_month_day!BR730="","",_tag_month_day!BR730/100)</f>
        <v/>
      </c>
      <c r="GH734" s="420" t="str">
        <f>IF(_tag_month_day!BS730="","",_tag_month_day!BS730/100)</f>
        <v/>
      </c>
      <c r="GI734" s="603" t="str">
        <f>IF(_tag_month_day!BT730="","",_tag_month_day!BT730/100)</f>
        <v/>
      </c>
      <c r="GJ734" s="612" t="str">
        <f>IF(_tag_month_day!BU730="","",_tag_month_day!BU730/100)</f>
        <v/>
      </c>
      <c r="GK734" s="620" t="str">
        <f>IF(_tag_month_day!BV730="",IF(_rlcf_month_day!A$2="","",_rlcf_month_day!A$2/100),_tag_month_day!BV730/100)</f>
        <v/>
      </c>
      <c r="GL734" s="620" t="str">
        <f>IF(_tag_month_day!BW730="",IF(_rlcf_month_day!B$2="","",_rlcf_month_day!B$2/100),_tag_month_day!BW730/100)</f>
        <v/>
      </c>
      <c r="GM734" s="621" t="str">
        <f>IF(_tag_month_day!BX730="",IF(_rlcf_month_day!C$2="","",_rlcf_month_day!C$2/100),_tag_month_day!BX730/100)</f>
        <v/>
      </c>
      <c r="GN734" s="620" t="str">
        <f>IF(_tag_month_day!BV730="",IF(_rlcf_month_day!A$2="","",_rlcf_month_day!A$2/100),_tag_month_day!BV730/100)</f>
        <v/>
      </c>
      <c r="GO734" s="620" t="str">
        <f>IF(_tag_month_day!BW730="",IF(_rlcf_month_day!B$2="","",_rlcf_month_day!B$2/100),_tag_month_day!BW730/100)</f>
        <v/>
      </c>
      <c r="GP734" s="620" t="str">
        <f>IF(_tag_month_day!CD730="",IF(_rlcf_month_day!E$2="","",_rlcf_month_day!E$2/100),_tag_month_day!CD730/100)</f>
        <v/>
      </c>
      <c r="GQ734" s="620" t="str">
        <f>IF(_tag_month_day!CE730="",IF(_rlcf_month_day!F$2="","",_rlcf_month_day!F$2/100),_tag_month_day!CE730/100)</f>
        <v/>
      </c>
      <c r="GR734" s="621" t="str">
        <f>IF(_tag_month_day!CF730="",IF(_rlcf_month_day!G$2="","",_rlcf_month_day!G$2/100),_tag_month_day!CF730/100)</f>
        <v/>
      </c>
      <c r="GS734" s="626">
        <f t="shared" ref="GS734:HH734" si="4455">GS733</f>
        <v>0.953</v>
      </c>
      <c r="GT734" s="626">
        <f t="shared" si="4455"/>
        <v>0.55</v>
      </c>
      <c r="GU734" s="626">
        <f t="shared" si="4455"/>
        <v>0.55</v>
      </c>
      <c r="GV734" s="626">
        <f t="shared" si="4455"/>
        <v>0.55</v>
      </c>
      <c r="GW734" s="626">
        <f t="shared" si="4455"/>
        <v>0.5</v>
      </c>
      <c r="GX734" s="626">
        <f t="shared" si="4455"/>
        <v>0.935</v>
      </c>
      <c r="GY734" s="626">
        <f t="shared" si="4455"/>
        <v>0.15</v>
      </c>
      <c r="GZ734" s="626">
        <f t="shared" si="4455"/>
        <v>1</v>
      </c>
      <c r="HA734" s="632">
        <f t="shared" si="4455"/>
        <v>0.047</v>
      </c>
      <c r="HB734" s="632">
        <f t="shared" si="4455"/>
        <v>0.45</v>
      </c>
      <c r="HC734" s="632">
        <f t="shared" si="4455"/>
        <v>0.45</v>
      </c>
      <c r="HD734" s="632">
        <f t="shared" si="4455"/>
        <v>0.45</v>
      </c>
      <c r="HE734" s="632">
        <f t="shared" si="4455"/>
        <v>0.5</v>
      </c>
      <c r="HF734" s="632">
        <f t="shared" si="4455"/>
        <v>0.065</v>
      </c>
      <c r="HG734" s="632">
        <f t="shared" si="4455"/>
        <v>0.85</v>
      </c>
      <c r="HH734" s="632">
        <f t="shared" si="4455"/>
        <v>0</v>
      </c>
      <c r="HI734" s="68">
        <f t="shared" si="4297"/>
        <v>0</v>
      </c>
      <c r="HJ734" s="68" t="e">
        <f t="shared" si="4328"/>
        <v>#VALUE!</v>
      </c>
      <c r="HK734" s="202">
        <f t="shared" si="4329"/>
        <v>0.85</v>
      </c>
      <c r="HL734" s="464">
        <f t="shared" si="4330"/>
        <v>550000</v>
      </c>
      <c r="HM734" s="464">
        <f t="shared" si="4331"/>
        <v>480000</v>
      </c>
      <c r="HN734" s="192" t="e">
        <f t="shared" si="4298"/>
        <v>#VALUE!</v>
      </c>
      <c r="HO734" s="192" t="e">
        <f>HN734*HK734*$HO$2/HL734*1000000</f>
        <v>#VALUE!</v>
      </c>
      <c r="HP734" s="192" t="e">
        <f>HN734*HK734*$HP$2/HM734*1000000</f>
        <v>#VALUE!</v>
      </c>
    </row>
    <row r="735" customFormat="1" spans="1:224">
      <c r="A735" s="381">
        <v>730</v>
      </c>
      <c r="B735" s="54">
        <f ca="1" t="shared" si="4332"/>
        <v>43647</v>
      </c>
      <c r="C735" s="57">
        <f t="shared" si="4333"/>
        <v>0.0416666666666667</v>
      </c>
      <c r="D735" s="68" t="str">
        <f ca="1" t="shared" si="4299"/>
        <v>白班</v>
      </c>
      <c r="E735" s="68" t="str">
        <f ca="1" t="shared" si="4300"/>
        <v>丁</v>
      </c>
      <c r="F735" s="68">
        <f ca="1">SUMPRODUCT((成本日报!$A$3:$A$95=计划!B735)*(成本日报!$B$3:$B$95=计划!$D735),成本日报!$C$3:$C$95)</f>
        <v>4</v>
      </c>
      <c r="G735" s="382">
        <f ca="1" t="shared" si="4334"/>
        <v>43647.3749999982</v>
      </c>
      <c r="H735" s="382">
        <f ca="1" t="shared" si="4301"/>
        <v>43647.3819444427</v>
      </c>
      <c r="I735" s="382">
        <f ca="1" t="shared" si="4302"/>
        <v>43647.3874999982</v>
      </c>
      <c r="J735" s="382">
        <f ca="1" t="shared" si="4303"/>
        <v>43647.4166666649</v>
      </c>
      <c r="K735" s="382">
        <f ca="1" t="shared" si="4304"/>
        <v>43647.4791666649</v>
      </c>
      <c r="L735" s="382">
        <f ca="1" t="shared" si="4305"/>
        <v>43647.4999999982</v>
      </c>
      <c r="M735" s="398" t="str">
        <f>IF(_tag_month_day!A731="","",_tag_month_day!A731)</f>
        <v/>
      </c>
      <c r="N735" s="398" t="str">
        <f>IF(_tag_month_day!B731="","",_tag_month_day!B731)</f>
        <v/>
      </c>
      <c r="O735" s="399" t="e">
        <f t="shared" si="4306"/>
        <v>#VALUE!</v>
      </c>
      <c r="P735" s="398" t="str">
        <f>IF(_tag_month_day!C731="","",_tag_month_day!C731)</f>
        <v/>
      </c>
      <c r="Q735" s="398" t="str">
        <f>IF(_tag_month_day!D731="","",_tag_month_day!D731)</f>
        <v/>
      </c>
      <c r="R735" s="416">
        <f>IF(_tag_month_day!CB731="",R734,_tag_month_day!CB731/100)</f>
        <v>0.07</v>
      </c>
      <c r="S735" s="417" t="str">
        <f>IF(_tag_month_day!E731="","",_tag_month_day!E731)</f>
        <v/>
      </c>
      <c r="T735" s="417" t="str">
        <f>IF(_tag_month_day!F731="","",_tag_month_day!F731)</f>
        <v/>
      </c>
      <c r="U735" s="418" t="e">
        <f t="shared" si="4260"/>
        <v>#VALUE!</v>
      </c>
      <c r="V735" s="53" t="e">
        <f t="shared" si="4261"/>
        <v>#VALUE!</v>
      </c>
      <c r="W735" s="419" t="str">
        <f>IF(_jhy_month_day!A731="","",_jhy_month_day!A731)</f>
        <v/>
      </c>
      <c r="X735" s="420" t="str">
        <f>IF(_jhy_month_day!B731="","",_jhy_month_day!B731/100)</f>
        <v/>
      </c>
      <c r="Y735" s="420" t="str">
        <f>IF(_jhy_month_day!C731="","",_jhy_month_day!C731/100)</f>
        <v/>
      </c>
      <c r="Z735" s="439">
        <f t="shared" si="4350"/>
        <v>183</v>
      </c>
      <c r="AA735" s="440" t="str">
        <f>IF(_tag_month_day!G731="","",_tag_month_day!G731/100)</f>
        <v/>
      </c>
      <c r="AB735" s="440" t="str">
        <f>IF(_tag_month_day!H731="","",_tag_month_day!H731/100)</f>
        <v/>
      </c>
      <c r="AC735" s="193">
        <f t="shared" si="4307"/>
        <v>1.59963432013121</v>
      </c>
      <c r="AD735" s="441" t="str">
        <f t="shared" si="4308"/>
        <v/>
      </c>
      <c r="AE735" s="442" t="str">
        <f t="shared" si="4309"/>
        <v/>
      </c>
      <c r="AF735" s="443">
        <v>1</v>
      </c>
      <c r="AG735" s="68" t="str">
        <f>IF(_duihao_month_day!A731="","",_duihao_month_day!A731)</f>
        <v/>
      </c>
      <c r="AH735" s="463">
        <f>IF(_gyk_month_day!B731="",AH734,_gyk_month_day!B731)</f>
        <v>820</v>
      </c>
      <c r="AI735" s="464"/>
      <c r="AJ735" s="68" t="str">
        <f>IF(_tag_month_day!I731="","",_tag_month_day!I731)</f>
        <v/>
      </c>
      <c r="AK735" s="465" t="str">
        <f>IF(_tzyy_month_day!A731="","",_tzyy_month_day!A731)</f>
        <v/>
      </c>
      <c r="AL735" s="465" t="str">
        <f>IF(_tzyy_month_day!B731="","",_tzyy_month_day!B731)</f>
        <v/>
      </c>
      <c r="AM735" s="465" t="str">
        <f>IF(_tzyy_month_day!C731="","",_tzyy_month_day!C731)</f>
        <v/>
      </c>
      <c r="AN735" s="466" t="str">
        <f>IF(_tag_month_day!CG731="","",_tag_month_day!CG731)</f>
        <v/>
      </c>
      <c r="AO735" s="466" t="str">
        <f>IF(_tag_month_day!CH731="","",_tag_month_day!CH731)</f>
        <v/>
      </c>
      <c r="AP735" s="486" t="e">
        <f t="shared" si="4310"/>
        <v>#VALUE!</v>
      </c>
      <c r="AQ735" s="487" t="str">
        <f>IF(_tag_month_day!J731="","",_tag_month_day!J731/100)</f>
        <v/>
      </c>
      <c r="AR735" s="488">
        <f t="shared" si="4311"/>
        <v>1.3</v>
      </c>
      <c r="AS735" s="489" t="e">
        <f t="shared" si="4262"/>
        <v>#VALUE!</v>
      </c>
      <c r="AT735" s="489">
        <f t="shared" si="4312"/>
        <v>0</v>
      </c>
      <c r="AU735" s="490" t="str">
        <f>IF(_tag_month_day!K731="","",_tag_month_day!K731)</f>
        <v/>
      </c>
      <c r="AV735" s="491" t="str">
        <f>IF(_tag_month_day!L731="","",_tag_month_day!L731/100)</f>
        <v/>
      </c>
      <c r="AW735" s="420">
        <f t="shared" si="4234"/>
        <v>0</v>
      </c>
      <c r="AX735" s="420">
        <f t="shared" si="4313"/>
        <v>0</v>
      </c>
      <c r="AY735" s="420" t="str">
        <f>IF(_tag_month_day!M731="","",_tag_month_day!M731/100)</f>
        <v/>
      </c>
      <c r="AZ735" s="420" t="str">
        <f>IF(_tag_month_day!N731="","",_tag_month_day!N731/100)</f>
        <v/>
      </c>
      <c r="BA735" s="420" t="str">
        <f>IF(_tag_month_day!O731="","",_tag_month_day!O731/100)</f>
        <v/>
      </c>
      <c r="BB735" s="496" t="str">
        <f>IF(_tag_month_day!P731="","",_tag_month_day!P731/100)</f>
        <v/>
      </c>
      <c r="BC735" s="496">
        <f t="shared" si="4314"/>
        <v>0</v>
      </c>
      <c r="BD735" s="496" t="str">
        <f>IF(_tag_month_day!Q731="","",_tag_month_day!Q731/100)</f>
        <v/>
      </c>
      <c r="BE735" s="510" t="str">
        <f>IF(_tag_month_day!R731="","",_tag_month_day!R731/100)</f>
        <v/>
      </c>
      <c r="BF735" s="413" t="str">
        <f>IF(_tag_month_day!CC731="","",_tag_month_day!CC731/100)</f>
        <v/>
      </c>
      <c r="BG735" s="511" t="e">
        <f t="shared" si="4263"/>
        <v>#VALUE!</v>
      </c>
      <c r="BH735" s="198">
        <f t="shared" si="4264"/>
        <v>0</v>
      </c>
      <c r="BI735" s="512" t="e">
        <f>IF(CX735=0,BI734,(DK735*查询!$R$5+DL735*查询!$Q$5+DM735*查询!$N$5+DN735*查询!$O$5+DO735*查询!$P$5)*AF735/CX735)</f>
        <v>#VALUE!</v>
      </c>
      <c r="BJ735" s="512" t="e">
        <f>IF(CX735=0,BJ734,(DP735*查询!$S$5+DQ735*查询!$T$5+DR735*查询!$U$5)*AF735/CX735)</f>
        <v>#VALUE!</v>
      </c>
      <c r="BK735" s="512">
        <f t="shared" si="4315"/>
        <v>1</v>
      </c>
      <c r="BL735" s="513" t="str">
        <f>IF(_cfyc_month_day!A731="","",_cfyc_month_day!A731)</f>
        <v/>
      </c>
      <c r="BM735" s="513" t="str">
        <f>IF(_cfyc_month_day!B731="","",_cfyc_month_day!B731)</f>
        <v/>
      </c>
      <c r="BN735" s="513" t="str">
        <f>IF(_cfyc_month_day!C731="","",_cfyc_month_day!C731)</f>
        <v/>
      </c>
      <c r="BO735" s="522" t="str">
        <f>IF(_cfyc_month_day!D731="","",_cfyc_month_day!D731)</f>
        <v/>
      </c>
      <c r="BP735" s="522" t="str">
        <f>IF(_cfyc_month_day!E731="","",_cfyc_month_day!E731)</f>
        <v/>
      </c>
      <c r="BQ735" s="522" t="str">
        <f>IF(_cfyc_month_day!F731="","",_cfyc_month_day!F731)</f>
        <v/>
      </c>
      <c r="BR735" s="513" t="str">
        <f>IF(_tag_month_day!T731="","",_tag_month_day!T731)</f>
        <v/>
      </c>
      <c r="BS735" s="513" t="str">
        <f>IF(_tag_month_day!U731="","",_tag_month_day!U731)</f>
        <v/>
      </c>
      <c r="BT735" s="523" t="str">
        <f t="shared" si="4316"/>
        <v/>
      </c>
      <c r="BU735" s="223" t="str">
        <f>IF(_tag_month_day!V731="","",_tag_month_day!V731)</f>
        <v/>
      </c>
      <c r="BV735" s="206" t="str">
        <f>IF(_tag_month_day!W731="","",_tag_month_day!W731)</f>
        <v/>
      </c>
      <c r="BW735" s="540" t="str">
        <f>IF(_tag_month_day!X731="","",_tag_month_day!X731)</f>
        <v/>
      </c>
      <c r="BX735" s="540" t="str">
        <f>IF(_tag_month_day!Y731="","",_tag_month_day!Y731)</f>
        <v/>
      </c>
      <c r="BY735" s="541">
        <f ca="1" t="shared" si="4317"/>
        <v>43647.4999999982</v>
      </c>
      <c r="BZ735" s="542"/>
      <c r="CA735" s="562" t="str">
        <f>IF(_jhy2_month_day!A731="","",_jhy2_month_day!A731)</f>
        <v/>
      </c>
      <c r="CB735" s="464" t="str">
        <f>IF(_jhy2_month_day!B731="","",_jhy2_month_day!B731)</f>
        <v/>
      </c>
      <c r="CC735" s="464" t="str">
        <f>IF(_jhy2_month_day!C731="","",_jhy2_month_day!C731)</f>
        <v/>
      </c>
      <c r="CD735" s="464" t="str">
        <f>IF(_jhy2_month_day!D731="","",_jhy2_month_day!D731)</f>
        <v/>
      </c>
      <c r="CE735" s="464" t="str">
        <f>IF(_jhy2_month_day!E731="","",_jhy2_month_day!E731)</f>
        <v/>
      </c>
      <c r="CF735" s="464" t="str">
        <f>IF(_jhy2_month_day!F731="","",_jhy2_month_day!F731)</f>
        <v/>
      </c>
      <c r="CG735" s="464" t="str">
        <f>IF(_jhy2_month_day!G731="","",_jhy2_month_day!G731)</f>
        <v/>
      </c>
      <c r="CH735" s="464" t="str">
        <f>IF(_jhy2_month_day!H731="","",_jhy2_month_day!H731)</f>
        <v/>
      </c>
      <c r="CI735" s="464" t="str">
        <f>IF(_jhy2_month_day!I731="","",_jhy2_month_day!I731)</f>
        <v/>
      </c>
      <c r="CJ735" s="464" t="str">
        <f>IF(_jhy2_month_day!J731="","",_jhy2_month_day!J731)</f>
        <v/>
      </c>
      <c r="CK735" s="464" t="str">
        <f>IF(_jhy2_month_day!K731="","",_jhy2_month_day!K731)</f>
        <v/>
      </c>
      <c r="CL735" s="562" t="str">
        <f>IF(_jhy2_month_day!L731="","",_jhy2_month_day!L731)</f>
        <v/>
      </c>
      <c r="CM735" s="562" t="str">
        <f>IF(_jhy2_month_day!M731="","",_jhy2_month_day!M731)</f>
        <v/>
      </c>
      <c r="CN735" s="562" t="str">
        <f>IF(_jhy2_month_day!N731="","",_jhy2_month_day!N731)</f>
        <v/>
      </c>
      <c r="CO735" s="562" t="str">
        <f>IF(_jhy2_month_day!O731="","",_jhy2_month_day!O731)</f>
        <v/>
      </c>
      <c r="CP735" s="562" t="str">
        <f>IF(_jhy2_month_day!P731="","",_jhy2_month_day!P731)</f>
        <v/>
      </c>
      <c r="CQ735" s="562" t="str">
        <f>IF(_jhy2_month_day!Q731="","",_jhy2_month_day!Q731)</f>
        <v/>
      </c>
      <c r="CR735" s="563" t="str">
        <f>IF(_jhy2_month_day!R731="","",_jhy2_month_day!R731)</f>
        <v/>
      </c>
      <c r="CS735" s="576" t="str">
        <f>IF(_jhy2_month_day!S731="","",_jhy2_month_day!S731)</f>
        <v/>
      </c>
      <c r="CT735" s="562" t="str">
        <f>IF(_jhy2_month_day!T731="","",_jhy2_month_day!T731)</f>
        <v/>
      </c>
      <c r="CU735" s="577" t="e">
        <f t="shared" si="4265"/>
        <v>#VALUE!</v>
      </c>
      <c r="CV735" s="198" t="e">
        <f t="shared" si="4266"/>
        <v>#VALUE!</v>
      </c>
      <c r="CW735" s="192" t="e">
        <f t="shared" si="4267"/>
        <v>#VALUE!</v>
      </c>
      <c r="CX735" s="192" t="e">
        <f t="shared" si="4268"/>
        <v>#VALUE!</v>
      </c>
      <c r="CY735" s="202" t="e">
        <f t="shared" si="4269"/>
        <v>#VALUE!</v>
      </c>
      <c r="CZ735" s="192" t="e">
        <f t="shared" ref="CZ735:DI735" si="4456">$AJ735*EF735</f>
        <v>#VALUE!</v>
      </c>
      <c r="DA735" s="192" t="e">
        <f t="shared" si="4456"/>
        <v>#VALUE!</v>
      </c>
      <c r="DB735" s="192" t="e">
        <f t="shared" si="4456"/>
        <v>#VALUE!</v>
      </c>
      <c r="DC735" s="192" t="e">
        <f t="shared" si="4456"/>
        <v>#VALUE!</v>
      </c>
      <c r="DD735" s="192" t="e">
        <f t="shared" si="4456"/>
        <v>#VALUE!</v>
      </c>
      <c r="DE735" s="192" t="e">
        <f t="shared" si="4456"/>
        <v>#VALUE!</v>
      </c>
      <c r="DF735" s="192" t="e">
        <f t="shared" si="4456"/>
        <v>#VALUE!</v>
      </c>
      <c r="DG735" s="192" t="e">
        <f t="shared" si="4456"/>
        <v>#VALUE!</v>
      </c>
      <c r="DH735" s="192" t="e">
        <f t="shared" si="4456"/>
        <v>#VALUE!</v>
      </c>
      <c r="DI735" s="192" t="e">
        <f t="shared" si="4456"/>
        <v>#VALUE!</v>
      </c>
      <c r="DJ735" s="192" t="e">
        <f t="shared" si="4271"/>
        <v>#VALUE!</v>
      </c>
      <c r="DK735" s="192" t="e">
        <f t="shared" si="4272"/>
        <v>#VALUE!</v>
      </c>
      <c r="DL735" s="192" t="e">
        <f t="shared" si="4273"/>
        <v>#VALUE!</v>
      </c>
      <c r="DM735" s="192" t="e">
        <f t="shared" si="4274"/>
        <v>#VALUE!</v>
      </c>
      <c r="DN735" s="192" t="e">
        <f t="shared" si="4275"/>
        <v>#VALUE!</v>
      </c>
      <c r="DO735" s="192" t="e">
        <f t="shared" si="4276"/>
        <v>#VALUE!</v>
      </c>
      <c r="DP735" s="192" t="e">
        <f t="shared" si="4277"/>
        <v>#VALUE!</v>
      </c>
      <c r="DQ735" s="192" t="e">
        <f t="shared" si="4278"/>
        <v>#VALUE!</v>
      </c>
      <c r="DR735" s="192" t="e">
        <f t="shared" si="4279"/>
        <v>#VALUE!</v>
      </c>
      <c r="DS735" s="192" t="e">
        <f t="shared" si="4280"/>
        <v>#VALUE!</v>
      </c>
      <c r="DT735" s="192" t="e">
        <f t="shared" si="4281"/>
        <v>#VALUE!</v>
      </c>
      <c r="DU735" s="192" t="e">
        <f t="shared" si="4282"/>
        <v>#VALUE!</v>
      </c>
      <c r="DV735" s="198" t="e">
        <f t="shared" si="4283"/>
        <v>#VALUE!</v>
      </c>
      <c r="DW735" s="198" t="e">
        <f t="shared" si="4284"/>
        <v>#DIV/0!</v>
      </c>
      <c r="DX735" s="198" t="e">
        <f t="shared" si="4285"/>
        <v>#DIV/0!</v>
      </c>
      <c r="DY735" s="198" t="e">
        <f t="shared" si="4286"/>
        <v>#VALUE!</v>
      </c>
      <c r="DZ735" s="198" t="e">
        <f t="shared" si="4287"/>
        <v>#VALUE!</v>
      </c>
      <c r="EA735" s="198" t="e">
        <f t="shared" si="4288"/>
        <v>#VALUE!</v>
      </c>
      <c r="EB735" s="198" t="e">
        <f t="shared" si="4289"/>
        <v>#VALUE!</v>
      </c>
      <c r="EC735" s="198" t="e">
        <f t="shared" si="4290"/>
        <v>#DIV/0!</v>
      </c>
      <c r="ED735" s="198" t="e">
        <f t="shared" si="4291"/>
        <v>#VALUE!</v>
      </c>
      <c r="EE735" s="198" t="e">
        <f t="shared" si="4292"/>
        <v>#VALUE!</v>
      </c>
      <c r="EF735" s="198" t="e">
        <f t="shared" ref="EF735:EO735" si="4457">DV735/SUM($DV735:$EE735)</f>
        <v>#VALUE!</v>
      </c>
      <c r="EG735" s="198" t="e">
        <f t="shared" si="4457"/>
        <v>#DIV/0!</v>
      </c>
      <c r="EH735" s="198" t="e">
        <f t="shared" si="4457"/>
        <v>#DIV/0!</v>
      </c>
      <c r="EI735" s="198" t="e">
        <f t="shared" si="4457"/>
        <v>#VALUE!</v>
      </c>
      <c r="EJ735" s="198" t="e">
        <f t="shared" si="4457"/>
        <v>#VALUE!</v>
      </c>
      <c r="EK735" s="198" t="e">
        <f t="shared" si="4457"/>
        <v>#VALUE!</v>
      </c>
      <c r="EL735" s="198" t="e">
        <f t="shared" si="4457"/>
        <v>#VALUE!</v>
      </c>
      <c r="EM735" s="198" t="e">
        <f t="shared" si="4457"/>
        <v>#DIV/0!</v>
      </c>
      <c r="EN735" s="198" t="e">
        <f t="shared" si="4457"/>
        <v>#VALUE!</v>
      </c>
      <c r="EO735" s="198" t="e">
        <f t="shared" si="4457"/>
        <v>#VALUE!</v>
      </c>
      <c r="EP735" s="511">
        <f t="shared" ref="EP735:EW735" si="4458">EP734</f>
        <v>0.08</v>
      </c>
      <c r="EQ735" s="511">
        <f t="shared" si="4458"/>
        <v>0.015</v>
      </c>
      <c r="ER735" s="511">
        <f t="shared" si="4458"/>
        <v>0.015</v>
      </c>
      <c r="ES735" s="511">
        <f t="shared" si="4458"/>
        <v>0.015</v>
      </c>
      <c r="ET735" s="511">
        <f t="shared" si="4458"/>
        <v>0.015</v>
      </c>
      <c r="EU735" s="511">
        <f t="shared" si="4458"/>
        <v>0.09</v>
      </c>
      <c r="EV735" s="511">
        <f t="shared" si="4458"/>
        <v>0.09</v>
      </c>
      <c r="EW735" s="511">
        <f t="shared" si="4458"/>
        <v>0.09</v>
      </c>
      <c r="EX735" s="420" t="str">
        <f>IF(_tag_month_day!AS731="","",_tag_month_day!AS731/100)</f>
        <v/>
      </c>
      <c r="EY735" s="420" t="str">
        <f>IF(_tag_month_day!AT731="","",_tag_month_day!AT731/100)</f>
        <v/>
      </c>
      <c r="EZ735" s="420" t="str">
        <f>IF(_tag_month_day!AU731="","",_tag_month_day!AU731/100)</f>
        <v/>
      </c>
      <c r="FA735" s="420" t="str">
        <f>IF(_tag_month_day!AV731="","",_tag_month_day!AV731/100)</f>
        <v/>
      </c>
      <c r="FB735" s="420" t="str">
        <f>IF(_tag_month_day!AW731="","",_tag_month_day!AW731/100)</f>
        <v/>
      </c>
      <c r="FC735" s="420" t="str">
        <f>IF(_tag_month_day!AX731="","",_tag_month_day!AX731/100)</f>
        <v/>
      </c>
      <c r="FD735" s="510">
        <f t="shared" si="4321"/>
        <v>0.33</v>
      </c>
      <c r="FE735" s="510">
        <f t="shared" si="4322"/>
        <v>0.19</v>
      </c>
      <c r="FF735" s="510">
        <f t="shared" si="4323"/>
        <v>0.003</v>
      </c>
      <c r="FG735" s="510">
        <f t="shared" si="4324"/>
        <v>0</v>
      </c>
      <c r="FH735" s="603">
        <f t="shared" si="4325"/>
        <v>0.0001</v>
      </c>
      <c r="FI735" s="510">
        <f t="shared" ref="FI735:FR735" si="4459">FI734</f>
        <v>0.41</v>
      </c>
      <c r="FJ735" s="510">
        <f t="shared" si="4459"/>
        <v>0.11</v>
      </c>
      <c r="FK735" s="510">
        <f t="shared" si="4459"/>
        <v>0.015</v>
      </c>
      <c r="FL735" s="510">
        <f t="shared" si="4459"/>
        <v>0</v>
      </c>
      <c r="FM735" s="603">
        <f t="shared" si="4459"/>
        <v>0.0001</v>
      </c>
      <c r="FN735" s="510" t="str">
        <f>IF(_tag_month_day!AY731="","",_tag_month_day!AY731/100)</f>
        <v/>
      </c>
      <c r="FO735" s="510" t="str">
        <f>IF(_tag_month_day!AZ731="","",_tag_month_day!AZ731/100)</f>
        <v/>
      </c>
      <c r="FP735" s="510" t="str">
        <f>IF(_tag_month_day!BA731="","",_tag_month_day!BA731/100)</f>
        <v/>
      </c>
      <c r="FQ735" s="510" t="str">
        <f>IF(_tag_month_day!BB731="","",_tag_month_day!BB731/100)</f>
        <v/>
      </c>
      <c r="FR735" s="603" t="str">
        <f>IF(_tag_month_day!BC731="","",_tag_month_day!BC731/100)</f>
        <v/>
      </c>
      <c r="FS735" s="510" t="str">
        <f>IF(_tag_month_day!BD731="","",_tag_month_day!BD731/100)</f>
        <v/>
      </c>
      <c r="FT735" s="510" t="str">
        <f>IF(_tag_month_day!BE731="","",_tag_month_day!BE731/100)</f>
        <v/>
      </c>
      <c r="FU735" s="510" t="str">
        <f>IF(_tag_month_day!BF731="","",_tag_month_day!BF731/100)</f>
        <v/>
      </c>
      <c r="FV735" s="510" t="str">
        <f>IF(_tag_month_day!BG731="","",_tag_month_day!BG731/100)</f>
        <v/>
      </c>
      <c r="FW735" s="603" t="str">
        <f>IF(_tag_month_day!BH731="","",_tag_month_day!BH731/100)</f>
        <v/>
      </c>
      <c r="FX735" s="510" t="str">
        <f>IF(_tag_month_day!BI731="","",_tag_month_day!BI731/100)</f>
        <v/>
      </c>
      <c r="FY735" s="510" t="str">
        <f>IF(_tag_month_day!BJ731="","",_tag_month_day!BJ731/100)</f>
        <v/>
      </c>
      <c r="FZ735" s="605" t="str">
        <f>IF(_tag_month_day!BK731="","",_tag_month_day!BK731/100)</f>
        <v/>
      </c>
      <c r="GA735" s="510" t="str">
        <f>IF(_tag_month_day!BL731="","",_tag_month_day!BL731/100)</f>
        <v/>
      </c>
      <c r="GB735" s="603" t="str">
        <f>IF(_tag_month_day!BM731="","",_tag_month_day!BM731/100)</f>
        <v/>
      </c>
      <c r="GC735" s="420" t="str">
        <f>IF(_tag_month_day!BN731="","",_tag_month_day!BN731/100)</f>
        <v/>
      </c>
      <c r="GD735" s="420" t="str">
        <f>IF(_tag_month_day!BO731="","",_tag_month_day!BO731/100)</f>
        <v/>
      </c>
      <c r="GE735" s="420" t="str">
        <f>IF(_tag_month_day!BP731="","",_tag_month_day!BP731/100)</f>
        <v/>
      </c>
      <c r="GF735" s="420" t="str">
        <f>IF(_tag_month_day!BQ731="","",_tag_month_day!BQ731/100)</f>
        <v/>
      </c>
      <c r="GG735" s="420" t="str">
        <f>IF(_tag_month_day!BR731="","",_tag_month_day!BR731/100)</f>
        <v/>
      </c>
      <c r="GH735" s="420" t="str">
        <f>IF(_tag_month_day!BS731="","",_tag_month_day!BS731/100)</f>
        <v/>
      </c>
      <c r="GI735" s="603" t="str">
        <f>IF(_tag_month_day!BT731="","",_tag_month_day!BT731/100)</f>
        <v/>
      </c>
      <c r="GJ735" s="612" t="str">
        <f>IF(_tag_month_day!BU731="","",_tag_month_day!BU731/100)</f>
        <v/>
      </c>
      <c r="GK735" s="620" t="str">
        <f>IF(_tag_month_day!BV731="",IF(_rlcf_month_day!A$2="","",_rlcf_month_day!A$2/100),_tag_month_day!BV731/100)</f>
        <v/>
      </c>
      <c r="GL735" s="620" t="str">
        <f>IF(_tag_month_day!BW731="",IF(_rlcf_month_day!B$2="","",_rlcf_month_day!B$2/100),_tag_month_day!BW731/100)</f>
        <v/>
      </c>
      <c r="GM735" s="621" t="str">
        <f>IF(_tag_month_day!BX731="",IF(_rlcf_month_day!C$2="","",_rlcf_month_day!C$2/100),_tag_month_day!BX731/100)</f>
        <v/>
      </c>
      <c r="GN735" s="620" t="str">
        <f>IF(_tag_month_day!BV731="",IF(_rlcf_month_day!A$2="","",_rlcf_month_day!A$2/100),_tag_month_day!BV731/100)</f>
        <v/>
      </c>
      <c r="GO735" s="620" t="str">
        <f>IF(_tag_month_day!BW731="",IF(_rlcf_month_day!B$2="","",_rlcf_month_day!B$2/100),_tag_month_day!BW731/100)</f>
        <v/>
      </c>
      <c r="GP735" s="620" t="str">
        <f>IF(_tag_month_day!CD731="",IF(_rlcf_month_day!E$2="","",_rlcf_month_day!E$2/100),_tag_month_day!CD731/100)</f>
        <v/>
      </c>
      <c r="GQ735" s="620" t="str">
        <f>IF(_tag_month_day!CE731="",IF(_rlcf_month_day!F$2="","",_rlcf_month_day!F$2/100),_tag_month_day!CE731/100)</f>
        <v/>
      </c>
      <c r="GR735" s="621" t="str">
        <f>IF(_tag_month_day!CF731="",IF(_rlcf_month_day!G$2="","",_rlcf_month_day!G$2/100),_tag_month_day!CF731/100)</f>
        <v/>
      </c>
      <c r="GS735" s="626">
        <f t="shared" ref="GS735:HH735" si="4460">GS734</f>
        <v>0.953</v>
      </c>
      <c r="GT735" s="626">
        <f t="shared" si="4460"/>
        <v>0.55</v>
      </c>
      <c r="GU735" s="626">
        <f t="shared" si="4460"/>
        <v>0.55</v>
      </c>
      <c r="GV735" s="626">
        <f t="shared" si="4460"/>
        <v>0.55</v>
      </c>
      <c r="GW735" s="626">
        <f t="shared" si="4460"/>
        <v>0.5</v>
      </c>
      <c r="GX735" s="626">
        <f t="shared" si="4460"/>
        <v>0.935</v>
      </c>
      <c r="GY735" s="626">
        <f t="shared" si="4460"/>
        <v>0.15</v>
      </c>
      <c r="GZ735" s="626">
        <f t="shared" si="4460"/>
        <v>1</v>
      </c>
      <c r="HA735" s="632">
        <f t="shared" si="4460"/>
        <v>0.047</v>
      </c>
      <c r="HB735" s="632">
        <f t="shared" si="4460"/>
        <v>0.45</v>
      </c>
      <c r="HC735" s="632">
        <f t="shared" si="4460"/>
        <v>0.45</v>
      </c>
      <c r="HD735" s="632">
        <f t="shared" si="4460"/>
        <v>0.45</v>
      </c>
      <c r="HE735" s="632">
        <f t="shared" si="4460"/>
        <v>0.5</v>
      </c>
      <c r="HF735" s="632">
        <f t="shared" si="4460"/>
        <v>0.065</v>
      </c>
      <c r="HG735" s="632">
        <f t="shared" si="4460"/>
        <v>0.85</v>
      </c>
      <c r="HH735" s="632">
        <f t="shared" si="4460"/>
        <v>0</v>
      </c>
      <c r="HI735" s="68">
        <f t="shared" si="4297"/>
        <v>0</v>
      </c>
      <c r="HJ735" s="68" t="e">
        <f t="shared" si="4328"/>
        <v>#VALUE!</v>
      </c>
      <c r="HK735" s="202">
        <f t="shared" si="4329"/>
        <v>0.85</v>
      </c>
      <c r="HL735" s="464">
        <f t="shared" si="4330"/>
        <v>550000</v>
      </c>
      <c r="HM735" s="464">
        <f t="shared" si="4331"/>
        <v>480000</v>
      </c>
      <c r="HN735" s="192" t="e">
        <f t="shared" si="4298"/>
        <v>#VALUE!</v>
      </c>
      <c r="HO735" s="192" t="e">
        <f>HN735*HK735*$HO$2/HL735*1000000</f>
        <v>#VALUE!</v>
      </c>
      <c r="HP735" s="192" t="e">
        <f>HN735*HK735*$HP$2/HM735*1000000</f>
        <v>#VALUE!</v>
      </c>
    </row>
    <row r="736" customFormat="1" spans="1:224">
      <c r="A736" s="381">
        <v>731</v>
      </c>
      <c r="B736" s="54">
        <f ca="1" t="shared" si="4332"/>
        <v>43647</v>
      </c>
      <c r="C736" s="57">
        <f t="shared" si="4333"/>
        <v>0.0416666666666667</v>
      </c>
      <c r="D736" s="68" t="str">
        <f ca="1" t="shared" si="4299"/>
        <v>白班</v>
      </c>
      <c r="E736" s="68" t="str">
        <f ca="1" t="shared" si="4300"/>
        <v>丁</v>
      </c>
      <c r="F736" s="68">
        <f ca="1">SUMPRODUCT((成本日报!$A$3:$A$95=计划!B736)*(成本日报!$B$3:$B$95=计划!$D736),成本日报!$C$3:$C$95)</f>
        <v>4</v>
      </c>
      <c r="G736" s="382">
        <f ca="1" t="shared" si="4334"/>
        <v>43647.4166666649</v>
      </c>
      <c r="H736" s="382">
        <f ca="1" t="shared" si="4301"/>
        <v>43647.4236111093</v>
      </c>
      <c r="I736" s="382">
        <f ca="1" t="shared" si="4302"/>
        <v>43647.4291666649</v>
      </c>
      <c r="J736" s="382">
        <f ca="1" t="shared" si="4303"/>
        <v>43647.4583333316</v>
      </c>
      <c r="K736" s="382">
        <f ca="1" t="shared" si="4304"/>
        <v>43647.5208333316</v>
      </c>
      <c r="L736" s="382">
        <f ca="1" t="shared" si="4305"/>
        <v>43647.5416666649</v>
      </c>
      <c r="M736" s="398" t="str">
        <f>IF(_tag_month_day!A732="","",_tag_month_day!A732)</f>
        <v/>
      </c>
      <c r="N736" s="398" t="str">
        <f>IF(_tag_month_day!B732="","",_tag_month_day!B732)</f>
        <v/>
      </c>
      <c r="O736" s="399" t="e">
        <f t="shared" si="4306"/>
        <v>#VALUE!</v>
      </c>
      <c r="P736" s="398" t="str">
        <f>IF(_tag_month_day!C732="","",_tag_month_day!C732)</f>
        <v/>
      </c>
      <c r="Q736" s="398" t="str">
        <f>IF(_tag_month_day!D732="","",_tag_month_day!D732)</f>
        <v/>
      </c>
      <c r="R736" s="416">
        <f>IF(_tag_month_day!CB732="",R735,_tag_month_day!CB732/100)</f>
        <v>0.07</v>
      </c>
      <c r="S736" s="417" t="str">
        <f>IF(_tag_month_day!E732="","",_tag_month_day!E732)</f>
        <v/>
      </c>
      <c r="T736" s="417" t="str">
        <f>IF(_tag_month_day!F732="","",_tag_month_day!F732)</f>
        <v/>
      </c>
      <c r="U736" s="418" t="e">
        <f t="shared" si="4260"/>
        <v>#VALUE!</v>
      </c>
      <c r="V736" s="53" t="e">
        <f t="shared" si="4261"/>
        <v>#VALUE!</v>
      </c>
      <c r="W736" s="419" t="str">
        <f>IF(_jhy_month_day!A732="","",_jhy_month_day!A732)</f>
        <v/>
      </c>
      <c r="X736" s="420" t="str">
        <f>IF(_jhy_month_day!B732="","",_jhy_month_day!B732/100)</f>
        <v/>
      </c>
      <c r="Y736" s="420" t="str">
        <f>IF(_jhy_month_day!C732="","",_jhy_month_day!C732/100)</f>
        <v/>
      </c>
      <c r="Z736" s="439">
        <f t="shared" si="4350"/>
        <v>183</v>
      </c>
      <c r="AA736" s="440" t="str">
        <f>IF(_tag_month_day!G732="","",_tag_month_day!G732/100)</f>
        <v/>
      </c>
      <c r="AB736" s="440" t="str">
        <f>IF(_tag_month_day!H732="","",_tag_month_day!H732/100)</f>
        <v/>
      </c>
      <c r="AC736" s="193">
        <f t="shared" si="4307"/>
        <v>1.59963432013121</v>
      </c>
      <c r="AD736" s="441" t="str">
        <f t="shared" si="4308"/>
        <v/>
      </c>
      <c r="AE736" s="442" t="str">
        <f t="shared" si="4309"/>
        <v/>
      </c>
      <c r="AF736" s="443">
        <v>1</v>
      </c>
      <c r="AG736" s="68" t="str">
        <f>IF(_duihao_month_day!A732="","",_duihao_month_day!A732)</f>
        <v/>
      </c>
      <c r="AH736" s="463">
        <f>IF(_gyk_month_day!B732="",AH735,_gyk_month_day!B732)</f>
        <v>820</v>
      </c>
      <c r="AI736" s="464"/>
      <c r="AJ736" s="68" t="str">
        <f>IF(_tag_month_day!I732="","",_tag_month_day!I732)</f>
        <v/>
      </c>
      <c r="AK736" s="465" t="str">
        <f>IF(_tzyy_month_day!A732="","",_tzyy_month_day!A732)</f>
        <v/>
      </c>
      <c r="AL736" s="465" t="str">
        <f>IF(_tzyy_month_day!B732="","",_tzyy_month_day!B732)</f>
        <v/>
      </c>
      <c r="AM736" s="465" t="str">
        <f>IF(_tzyy_month_day!C732="","",_tzyy_month_day!C732)</f>
        <v/>
      </c>
      <c r="AN736" s="466" t="str">
        <f>IF(_tag_month_day!CG732="","",_tag_month_day!CG732)</f>
        <v/>
      </c>
      <c r="AO736" s="466" t="str">
        <f>IF(_tag_month_day!CH732="","",_tag_month_day!CH732)</f>
        <v/>
      </c>
      <c r="AP736" s="486" t="e">
        <f t="shared" si="4310"/>
        <v>#VALUE!</v>
      </c>
      <c r="AQ736" s="487" t="str">
        <f>IF(_tag_month_day!J732="","",_tag_month_day!J732/100)</f>
        <v/>
      </c>
      <c r="AR736" s="488">
        <f t="shared" si="4311"/>
        <v>1.3</v>
      </c>
      <c r="AS736" s="489" t="e">
        <f t="shared" si="4262"/>
        <v>#VALUE!</v>
      </c>
      <c r="AT736" s="489">
        <f t="shared" si="4312"/>
        <v>0</v>
      </c>
      <c r="AU736" s="490" t="str">
        <f>IF(_tag_month_day!K732="","",_tag_month_day!K732)</f>
        <v/>
      </c>
      <c r="AV736" s="491" t="str">
        <f>IF(_tag_month_day!L732="","",_tag_month_day!L732/100)</f>
        <v/>
      </c>
      <c r="AW736" s="420">
        <f t="shared" si="4234"/>
        <v>0</v>
      </c>
      <c r="AX736" s="420">
        <f t="shared" si="4313"/>
        <v>0</v>
      </c>
      <c r="AY736" s="420" t="str">
        <f>IF(_tag_month_day!M732="","",_tag_month_day!M732/100)</f>
        <v/>
      </c>
      <c r="AZ736" s="420" t="str">
        <f>IF(_tag_month_day!N732="","",_tag_month_day!N732/100)</f>
        <v/>
      </c>
      <c r="BA736" s="420" t="str">
        <f>IF(_tag_month_day!O732="","",_tag_month_day!O732/100)</f>
        <v/>
      </c>
      <c r="BB736" s="496" t="str">
        <f>IF(_tag_month_day!P732="","",_tag_month_day!P732/100)</f>
        <v/>
      </c>
      <c r="BC736" s="496">
        <f t="shared" si="4314"/>
        <v>0</v>
      </c>
      <c r="BD736" s="496" t="str">
        <f>IF(_tag_month_day!Q732="","",_tag_month_day!Q732/100)</f>
        <v/>
      </c>
      <c r="BE736" s="510" t="str">
        <f>IF(_tag_month_day!R732="","",_tag_month_day!R732/100)</f>
        <v/>
      </c>
      <c r="BF736" s="413" t="str">
        <f>IF(_tag_month_day!CC732="","",_tag_month_day!CC732/100)</f>
        <v/>
      </c>
      <c r="BG736" s="511" t="e">
        <f t="shared" si="4263"/>
        <v>#VALUE!</v>
      </c>
      <c r="BH736" s="198">
        <f t="shared" si="4264"/>
        <v>0</v>
      </c>
      <c r="BI736" s="512" t="e">
        <f>IF(CX736=0,BI735,(DK736*查询!$R$5+DL736*查询!$Q$5+DM736*查询!$N$5+DN736*查询!$O$5+DO736*查询!$P$5)*AF736/CX736)</f>
        <v>#VALUE!</v>
      </c>
      <c r="BJ736" s="512" t="e">
        <f>IF(CX736=0,BJ735,(DP736*查询!$S$5+DQ736*查询!$T$5+DR736*查询!$U$5)*AF736/CX736)</f>
        <v>#VALUE!</v>
      </c>
      <c r="BK736" s="512">
        <f t="shared" si="4315"/>
        <v>1</v>
      </c>
      <c r="BL736" s="513" t="str">
        <f>IF(_cfyc_month_day!A732="","",_cfyc_month_day!A732)</f>
        <v/>
      </c>
      <c r="BM736" s="513" t="str">
        <f>IF(_cfyc_month_day!B732="","",_cfyc_month_day!B732)</f>
        <v/>
      </c>
      <c r="BN736" s="513" t="str">
        <f>IF(_cfyc_month_day!C732="","",_cfyc_month_day!C732)</f>
        <v/>
      </c>
      <c r="BO736" s="522" t="str">
        <f>IF(_cfyc_month_day!D732="","",_cfyc_month_day!D732)</f>
        <v/>
      </c>
      <c r="BP736" s="522" t="str">
        <f>IF(_cfyc_month_day!E732="","",_cfyc_month_day!E732)</f>
        <v/>
      </c>
      <c r="BQ736" s="522" t="str">
        <f>IF(_cfyc_month_day!F732="","",_cfyc_month_day!F732)</f>
        <v/>
      </c>
      <c r="BR736" s="513" t="str">
        <f>IF(_tag_month_day!T732="","",_tag_month_day!T732)</f>
        <v/>
      </c>
      <c r="BS736" s="513" t="str">
        <f>IF(_tag_month_day!U732="","",_tag_month_day!U732)</f>
        <v/>
      </c>
      <c r="BT736" s="523" t="str">
        <f t="shared" si="4316"/>
        <v/>
      </c>
      <c r="BU736" s="223" t="str">
        <f>IF(_tag_month_day!V732="","",_tag_month_day!V732)</f>
        <v/>
      </c>
      <c r="BV736" s="206" t="str">
        <f>IF(_tag_month_day!W732="","",_tag_month_day!W732)</f>
        <v/>
      </c>
      <c r="BW736" s="540" t="str">
        <f>IF(_tag_month_day!X732="","",_tag_month_day!X732)</f>
        <v/>
      </c>
      <c r="BX736" s="540" t="str">
        <f>IF(_tag_month_day!Y732="","",_tag_month_day!Y732)</f>
        <v/>
      </c>
      <c r="BY736" s="541">
        <f ca="1" t="shared" si="4317"/>
        <v>43647.5416666649</v>
      </c>
      <c r="BZ736" s="542"/>
      <c r="CA736" s="562" t="str">
        <f>IF(_jhy2_month_day!A732="","",_jhy2_month_day!A732)</f>
        <v/>
      </c>
      <c r="CB736" s="464" t="str">
        <f>IF(_jhy2_month_day!B732="","",_jhy2_month_day!B732)</f>
        <v/>
      </c>
      <c r="CC736" s="464" t="str">
        <f>IF(_jhy2_month_day!C732="","",_jhy2_month_day!C732)</f>
        <v/>
      </c>
      <c r="CD736" s="464" t="str">
        <f>IF(_jhy2_month_day!D732="","",_jhy2_month_day!D732)</f>
        <v/>
      </c>
      <c r="CE736" s="464" t="str">
        <f>IF(_jhy2_month_day!E732="","",_jhy2_month_day!E732)</f>
        <v/>
      </c>
      <c r="CF736" s="464" t="str">
        <f>IF(_jhy2_month_day!F732="","",_jhy2_month_day!F732)</f>
        <v/>
      </c>
      <c r="CG736" s="464" t="str">
        <f>IF(_jhy2_month_day!G732="","",_jhy2_month_day!G732)</f>
        <v/>
      </c>
      <c r="CH736" s="464" t="str">
        <f>IF(_jhy2_month_day!H732="","",_jhy2_month_day!H732)</f>
        <v/>
      </c>
      <c r="CI736" s="464" t="str">
        <f>IF(_jhy2_month_day!I732="","",_jhy2_month_day!I732)</f>
        <v/>
      </c>
      <c r="CJ736" s="464" t="str">
        <f>IF(_jhy2_month_day!J732="","",_jhy2_month_day!J732)</f>
        <v/>
      </c>
      <c r="CK736" s="464" t="str">
        <f>IF(_jhy2_month_day!K732="","",_jhy2_month_day!K732)</f>
        <v/>
      </c>
      <c r="CL736" s="562" t="str">
        <f>IF(_jhy2_month_day!L732="","",_jhy2_month_day!L732)</f>
        <v/>
      </c>
      <c r="CM736" s="562" t="str">
        <f>IF(_jhy2_month_day!M732="","",_jhy2_month_day!M732)</f>
        <v/>
      </c>
      <c r="CN736" s="562" t="str">
        <f>IF(_jhy2_month_day!N732="","",_jhy2_month_day!N732)</f>
        <v/>
      </c>
      <c r="CO736" s="562" t="str">
        <f>IF(_jhy2_month_day!O732="","",_jhy2_month_day!O732)</f>
        <v/>
      </c>
      <c r="CP736" s="562" t="str">
        <f>IF(_jhy2_month_day!P732="","",_jhy2_month_day!P732)</f>
        <v/>
      </c>
      <c r="CQ736" s="562" t="str">
        <f>IF(_jhy2_month_day!Q732="","",_jhy2_month_day!Q732)</f>
        <v/>
      </c>
      <c r="CR736" s="563" t="str">
        <f>IF(_jhy2_month_day!R732="","",_jhy2_month_day!R732)</f>
        <v/>
      </c>
      <c r="CS736" s="576" t="str">
        <f>IF(_jhy2_month_day!S732="","",_jhy2_month_day!S732)</f>
        <v/>
      </c>
      <c r="CT736" s="562" t="str">
        <f>IF(_jhy2_month_day!T732="","",_jhy2_month_day!T732)</f>
        <v/>
      </c>
      <c r="CU736" s="577" t="e">
        <f t="shared" si="4265"/>
        <v>#VALUE!</v>
      </c>
      <c r="CV736" s="198" t="e">
        <f t="shared" si="4266"/>
        <v>#VALUE!</v>
      </c>
      <c r="CW736" s="192" t="e">
        <f t="shared" si="4267"/>
        <v>#VALUE!</v>
      </c>
      <c r="CX736" s="192" t="e">
        <f t="shared" si="4268"/>
        <v>#VALUE!</v>
      </c>
      <c r="CY736" s="202" t="e">
        <f t="shared" si="4269"/>
        <v>#VALUE!</v>
      </c>
      <c r="CZ736" s="192" t="e">
        <f t="shared" ref="CZ736:DI736" si="4461">$AJ736*EF736</f>
        <v>#VALUE!</v>
      </c>
      <c r="DA736" s="192" t="e">
        <f t="shared" si="4461"/>
        <v>#VALUE!</v>
      </c>
      <c r="DB736" s="192" t="e">
        <f t="shared" si="4461"/>
        <v>#VALUE!</v>
      </c>
      <c r="DC736" s="192" t="e">
        <f t="shared" si="4461"/>
        <v>#VALUE!</v>
      </c>
      <c r="DD736" s="192" t="e">
        <f t="shared" si="4461"/>
        <v>#VALUE!</v>
      </c>
      <c r="DE736" s="192" t="e">
        <f t="shared" si="4461"/>
        <v>#VALUE!</v>
      </c>
      <c r="DF736" s="192" t="e">
        <f t="shared" si="4461"/>
        <v>#VALUE!</v>
      </c>
      <c r="DG736" s="192" t="e">
        <f t="shared" si="4461"/>
        <v>#VALUE!</v>
      </c>
      <c r="DH736" s="192" t="e">
        <f t="shared" si="4461"/>
        <v>#VALUE!</v>
      </c>
      <c r="DI736" s="192" t="e">
        <f t="shared" si="4461"/>
        <v>#VALUE!</v>
      </c>
      <c r="DJ736" s="192" t="e">
        <f t="shared" si="4271"/>
        <v>#VALUE!</v>
      </c>
      <c r="DK736" s="192" t="e">
        <f t="shared" si="4272"/>
        <v>#VALUE!</v>
      </c>
      <c r="DL736" s="192" t="e">
        <f t="shared" si="4273"/>
        <v>#VALUE!</v>
      </c>
      <c r="DM736" s="192" t="e">
        <f t="shared" si="4274"/>
        <v>#VALUE!</v>
      </c>
      <c r="DN736" s="192" t="e">
        <f t="shared" si="4275"/>
        <v>#VALUE!</v>
      </c>
      <c r="DO736" s="192" t="e">
        <f t="shared" si="4276"/>
        <v>#VALUE!</v>
      </c>
      <c r="DP736" s="192" t="e">
        <f t="shared" si="4277"/>
        <v>#VALUE!</v>
      </c>
      <c r="DQ736" s="192" t="e">
        <f t="shared" si="4278"/>
        <v>#VALUE!</v>
      </c>
      <c r="DR736" s="192" t="e">
        <f t="shared" si="4279"/>
        <v>#VALUE!</v>
      </c>
      <c r="DS736" s="192" t="e">
        <f t="shared" si="4280"/>
        <v>#VALUE!</v>
      </c>
      <c r="DT736" s="192" t="e">
        <f t="shared" si="4281"/>
        <v>#VALUE!</v>
      </c>
      <c r="DU736" s="192" t="e">
        <f t="shared" si="4282"/>
        <v>#VALUE!</v>
      </c>
      <c r="DV736" s="198" t="e">
        <f t="shared" si="4283"/>
        <v>#VALUE!</v>
      </c>
      <c r="DW736" s="198" t="e">
        <f t="shared" si="4284"/>
        <v>#DIV/0!</v>
      </c>
      <c r="DX736" s="198" t="e">
        <f t="shared" si="4285"/>
        <v>#DIV/0!</v>
      </c>
      <c r="DY736" s="198" t="e">
        <f t="shared" si="4286"/>
        <v>#VALUE!</v>
      </c>
      <c r="DZ736" s="198" t="e">
        <f t="shared" si="4287"/>
        <v>#VALUE!</v>
      </c>
      <c r="EA736" s="198" t="e">
        <f t="shared" si="4288"/>
        <v>#VALUE!</v>
      </c>
      <c r="EB736" s="198" t="e">
        <f t="shared" si="4289"/>
        <v>#VALUE!</v>
      </c>
      <c r="EC736" s="198" t="e">
        <f t="shared" si="4290"/>
        <v>#DIV/0!</v>
      </c>
      <c r="ED736" s="198" t="e">
        <f t="shared" si="4291"/>
        <v>#VALUE!</v>
      </c>
      <c r="EE736" s="198" t="e">
        <f t="shared" si="4292"/>
        <v>#VALUE!</v>
      </c>
      <c r="EF736" s="198" t="e">
        <f t="shared" ref="EF736:EO736" si="4462">DV736/SUM($DV736:$EE736)</f>
        <v>#VALUE!</v>
      </c>
      <c r="EG736" s="198" t="e">
        <f t="shared" si="4462"/>
        <v>#DIV/0!</v>
      </c>
      <c r="EH736" s="198" t="e">
        <f t="shared" si="4462"/>
        <v>#DIV/0!</v>
      </c>
      <c r="EI736" s="198" t="e">
        <f t="shared" si="4462"/>
        <v>#VALUE!</v>
      </c>
      <c r="EJ736" s="198" t="e">
        <f t="shared" si="4462"/>
        <v>#VALUE!</v>
      </c>
      <c r="EK736" s="198" t="e">
        <f t="shared" si="4462"/>
        <v>#VALUE!</v>
      </c>
      <c r="EL736" s="198" t="e">
        <f t="shared" si="4462"/>
        <v>#VALUE!</v>
      </c>
      <c r="EM736" s="198" t="e">
        <f t="shared" si="4462"/>
        <v>#DIV/0!</v>
      </c>
      <c r="EN736" s="198" t="e">
        <f t="shared" si="4462"/>
        <v>#VALUE!</v>
      </c>
      <c r="EO736" s="198" t="e">
        <f t="shared" si="4462"/>
        <v>#VALUE!</v>
      </c>
      <c r="EP736" s="511">
        <f t="shared" ref="EP736:EW736" si="4463">EP735</f>
        <v>0.08</v>
      </c>
      <c r="EQ736" s="511">
        <f t="shared" si="4463"/>
        <v>0.015</v>
      </c>
      <c r="ER736" s="511">
        <f t="shared" si="4463"/>
        <v>0.015</v>
      </c>
      <c r="ES736" s="511">
        <f t="shared" si="4463"/>
        <v>0.015</v>
      </c>
      <c r="ET736" s="511">
        <f t="shared" si="4463"/>
        <v>0.015</v>
      </c>
      <c r="EU736" s="511">
        <f t="shared" si="4463"/>
        <v>0.09</v>
      </c>
      <c r="EV736" s="511">
        <f t="shared" si="4463"/>
        <v>0.09</v>
      </c>
      <c r="EW736" s="511">
        <f t="shared" si="4463"/>
        <v>0.09</v>
      </c>
      <c r="EX736" s="420" t="str">
        <f>IF(_tag_month_day!AS732="","",_tag_month_day!AS732/100)</f>
        <v/>
      </c>
      <c r="EY736" s="420" t="str">
        <f>IF(_tag_month_day!AT732="","",_tag_month_day!AT732/100)</f>
        <v/>
      </c>
      <c r="EZ736" s="420" t="str">
        <f>IF(_tag_month_day!AU732="","",_tag_month_day!AU732/100)</f>
        <v/>
      </c>
      <c r="FA736" s="420" t="str">
        <f>IF(_tag_month_day!AV732="","",_tag_month_day!AV732/100)</f>
        <v/>
      </c>
      <c r="FB736" s="420" t="str">
        <f>IF(_tag_month_day!AW732="","",_tag_month_day!AW732/100)</f>
        <v/>
      </c>
      <c r="FC736" s="420" t="str">
        <f>IF(_tag_month_day!AX732="","",_tag_month_day!AX732/100)</f>
        <v/>
      </c>
      <c r="FD736" s="510">
        <f t="shared" si="4321"/>
        <v>0.33</v>
      </c>
      <c r="FE736" s="510">
        <f t="shared" si="4322"/>
        <v>0.19</v>
      </c>
      <c r="FF736" s="510">
        <f t="shared" si="4323"/>
        <v>0.003</v>
      </c>
      <c r="FG736" s="510">
        <f t="shared" si="4324"/>
        <v>0</v>
      </c>
      <c r="FH736" s="603">
        <f t="shared" si="4325"/>
        <v>0.0001</v>
      </c>
      <c r="FI736" s="510">
        <f t="shared" ref="FI736:FR736" si="4464">FI735</f>
        <v>0.41</v>
      </c>
      <c r="FJ736" s="510">
        <f t="shared" si="4464"/>
        <v>0.11</v>
      </c>
      <c r="FK736" s="510">
        <f t="shared" si="4464"/>
        <v>0.015</v>
      </c>
      <c r="FL736" s="510">
        <f t="shared" si="4464"/>
        <v>0</v>
      </c>
      <c r="FM736" s="603">
        <f t="shared" si="4464"/>
        <v>0.0001</v>
      </c>
      <c r="FN736" s="510" t="str">
        <f>IF(_tag_month_day!AY732="","",_tag_month_day!AY732/100)</f>
        <v/>
      </c>
      <c r="FO736" s="510" t="str">
        <f>IF(_tag_month_day!AZ732="","",_tag_month_day!AZ732/100)</f>
        <v/>
      </c>
      <c r="FP736" s="510" t="str">
        <f>IF(_tag_month_day!BA732="","",_tag_month_day!BA732/100)</f>
        <v/>
      </c>
      <c r="FQ736" s="510" t="str">
        <f>IF(_tag_month_day!BB732="","",_tag_month_day!BB732/100)</f>
        <v/>
      </c>
      <c r="FR736" s="603" t="str">
        <f>IF(_tag_month_day!BC732="","",_tag_month_day!BC732/100)</f>
        <v/>
      </c>
      <c r="FS736" s="510" t="str">
        <f>IF(_tag_month_day!BD732="","",_tag_month_day!BD732/100)</f>
        <v/>
      </c>
      <c r="FT736" s="510" t="str">
        <f>IF(_tag_month_day!BE732="","",_tag_month_day!BE732/100)</f>
        <v/>
      </c>
      <c r="FU736" s="510" t="str">
        <f>IF(_tag_month_day!BF732="","",_tag_month_day!BF732/100)</f>
        <v/>
      </c>
      <c r="FV736" s="510" t="str">
        <f>IF(_tag_month_day!BG732="","",_tag_month_day!BG732/100)</f>
        <v/>
      </c>
      <c r="FW736" s="603" t="str">
        <f>IF(_tag_month_day!BH732="","",_tag_month_day!BH732/100)</f>
        <v/>
      </c>
      <c r="FX736" s="510" t="str">
        <f>IF(_tag_month_day!BI732="","",_tag_month_day!BI732/100)</f>
        <v/>
      </c>
      <c r="FY736" s="510" t="str">
        <f>IF(_tag_month_day!BJ732="","",_tag_month_day!BJ732/100)</f>
        <v/>
      </c>
      <c r="FZ736" s="605" t="str">
        <f>IF(_tag_month_day!BK732="","",_tag_month_day!BK732/100)</f>
        <v/>
      </c>
      <c r="GA736" s="510" t="str">
        <f>IF(_tag_month_day!BL732="","",_tag_month_day!BL732/100)</f>
        <v/>
      </c>
      <c r="GB736" s="603" t="str">
        <f>IF(_tag_month_day!BM732="","",_tag_month_day!BM732/100)</f>
        <v/>
      </c>
      <c r="GC736" s="420" t="str">
        <f>IF(_tag_month_day!BN732="","",_tag_month_day!BN732/100)</f>
        <v/>
      </c>
      <c r="GD736" s="420" t="str">
        <f>IF(_tag_month_day!BO732="","",_tag_month_day!BO732/100)</f>
        <v/>
      </c>
      <c r="GE736" s="420" t="str">
        <f>IF(_tag_month_day!BP732="","",_tag_month_day!BP732/100)</f>
        <v/>
      </c>
      <c r="GF736" s="420" t="str">
        <f>IF(_tag_month_day!BQ732="","",_tag_month_day!BQ732/100)</f>
        <v/>
      </c>
      <c r="GG736" s="420" t="str">
        <f>IF(_tag_month_day!BR732="","",_tag_month_day!BR732/100)</f>
        <v/>
      </c>
      <c r="GH736" s="420" t="str">
        <f>IF(_tag_month_day!BS732="","",_tag_month_day!BS732/100)</f>
        <v/>
      </c>
      <c r="GI736" s="603" t="str">
        <f>IF(_tag_month_day!BT732="","",_tag_month_day!BT732/100)</f>
        <v/>
      </c>
      <c r="GJ736" s="612" t="str">
        <f>IF(_tag_month_day!BU732="","",_tag_month_day!BU732/100)</f>
        <v/>
      </c>
      <c r="GK736" s="620" t="str">
        <f>IF(_tag_month_day!BV732="",IF(_rlcf_month_day!A$2="","",_rlcf_month_day!A$2/100),_tag_month_day!BV732/100)</f>
        <v/>
      </c>
      <c r="GL736" s="620" t="str">
        <f>IF(_tag_month_day!BW732="",IF(_rlcf_month_day!B$2="","",_rlcf_month_day!B$2/100),_tag_month_day!BW732/100)</f>
        <v/>
      </c>
      <c r="GM736" s="621" t="str">
        <f>IF(_tag_month_day!BX732="",IF(_rlcf_month_day!C$2="","",_rlcf_month_day!C$2/100),_tag_month_day!BX732/100)</f>
        <v/>
      </c>
      <c r="GN736" s="620" t="str">
        <f>IF(_tag_month_day!BV732="",IF(_rlcf_month_day!A$2="","",_rlcf_month_day!A$2/100),_tag_month_day!BV732/100)</f>
        <v/>
      </c>
      <c r="GO736" s="620" t="str">
        <f>IF(_tag_month_day!BW732="",IF(_rlcf_month_day!B$2="","",_rlcf_month_day!B$2/100),_tag_month_day!BW732/100)</f>
        <v/>
      </c>
      <c r="GP736" s="620" t="str">
        <f>IF(_tag_month_day!CD732="",IF(_rlcf_month_day!E$2="","",_rlcf_month_day!E$2/100),_tag_month_day!CD732/100)</f>
        <v/>
      </c>
      <c r="GQ736" s="620" t="str">
        <f>IF(_tag_month_day!CE732="",IF(_rlcf_month_day!F$2="","",_rlcf_month_day!F$2/100),_tag_month_day!CE732/100)</f>
        <v/>
      </c>
      <c r="GR736" s="621" t="str">
        <f>IF(_tag_month_day!CF732="",IF(_rlcf_month_day!G$2="","",_rlcf_month_day!G$2/100),_tag_month_day!CF732/100)</f>
        <v/>
      </c>
      <c r="GS736" s="626">
        <f t="shared" ref="GS736:HH736" si="4465">GS735</f>
        <v>0.953</v>
      </c>
      <c r="GT736" s="626">
        <f t="shared" si="4465"/>
        <v>0.55</v>
      </c>
      <c r="GU736" s="626">
        <f t="shared" si="4465"/>
        <v>0.55</v>
      </c>
      <c r="GV736" s="626">
        <f t="shared" si="4465"/>
        <v>0.55</v>
      </c>
      <c r="GW736" s="626">
        <f t="shared" si="4465"/>
        <v>0.5</v>
      </c>
      <c r="GX736" s="626">
        <f t="shared" si="4465"/>
        <v>0.935</v>
      </c>
      <c r="GY736" s="626">
        <f t="shared" si="4465"/>
        <v>0.15</v>
      </c>
      <c r="GZ736" s="626">
        <f t="shared" si="4465"/>
        <v>1</v>
      </c>
      <c r="HA736" s="632">
        <f t="shared" si="4465"/>
        <v>0.047</v>
      </c>
      <c r="HB736" s="632">
        <f t="shared" si="4465"/>
        <v>0.45</v>
      </c>
      <c r="HC736" s="632">
        <f t="shared" si="4465"/>
        <v>0.45</v>
      </c>
      <c r="HD736" s="632">
        <f t="shared" si="4465"/>
        <v>0.45</v>
      </c>
      <c r="HE736" s="632">
        <f t="shared" si="4465"/>
        <v>0.5</v>
      </c>
      <c r="HF736" s="632">
        <f t="shared" si="4465"/>
        <v>0.065</v>
      </c>
      <c r="HG736" s="632">
        <f t="shared" si="4465"/>
        <v>0.85</v>
      </c>
      <c r="HH736" s="632">
        <f t="shared" si="4465"/>
        <v>0</v>
      </c>
      <c r="HI736" s="68">
        <f t="shared" si="4297"/>
        <v>0</v>
      </c>
      <c r="HJ736" s="68" t="e">
        <f t="shared" si="4328"/>
        <v>#VALUE!</v>
      </c>
      <c r="HK736" s="202">
        <f t="shared" si="4329"/>
        <v>0.85</v>
      </c>
      <c r="HL736" s="464">
        <f t="shared" si="4330"/>
        <v>550000</v>
      </c>
      <c r="HM736" s="464">
        <f t="shared" si="4331"/>
        <v>480000</v>
      </c>
      <c r="HN736" s="192" t="e">
        <f t="shared" si="4298"/>
        <v>#VALUE!</v>
      </c>
      <c r="HO736" s="192" t="e">
        <f>HN736*HK736*$HO$2/HL736*1000000</f>
        <v>#VALUE!</v>
      </c>
      <c r="HP736" s="192" t="e">
        <f>HN736*HK736*$HP$2/HM736*1000000</f>
        <v>#VALUE!</v>
      </c>
    </row>
    <row r="737" spans="1:224">
      <c r="A737" s="381">
        <v>732</v>
      </c>
      <c r="B737" s="54">
        <f ca="1" t="shared" si="4332"/>
        <v>43647</v>
      </c>
      <c r="C737" s="57">
        <f t="shared" si="4333"/>
        <v>0.0416666666666667</v>
      </c>
      <c r="D737" s="68" t="str">
        <f ca="1" t="shared" si="4299"/>
        <v>白班</v>
      </c>
      <c r="E737" s="68" t="str">
        <f ca="1" t="shared" si="4300"/>
        <v>丁</v>
      </c>
      <c r="F737" s="68">
        <f ca="1">SUMPRODUCT((成本日报!$A$3:$A$95=计划!B737)*(成本日报!$B$3:$B$95=计划!$D737),成本日报!$C$3:$C$95)</f>
        <v>4</v>
      </c>
      <c r="G737" s="382">
        <f ca="1" t="shared" si="4334"/>
        <v>43647.4583333316</v>
      </c>
      <c r="H737" s="382">
        <f ca="1" t="shared" si="4301"/>
        <v>43647.465277776</v>
      </c>
      <c r="I737" s="382">
        <f ca="1" t="shared" si="4302"/>
        <v>43647.4708333316</v>
      </c>
      <c r="J737" s="382">
        <f ca="1" t="shared" si="4303"/>
        <v>43647.4999999982</v>
      </c>
      <c r="K737" s="382">
        <f ca="1" t="shared" si="4304"/>
        <v>43647.5624999982</v>
      </c>
      <c r="L737" s="382">
        <f ca="1" t="shared" si="4305"/>
        <v>43647.5833333316</v>
      </c>
      <c r="M737" s="398" t="str">
        <f>IF(_tag_month_day!A733="","",_tag_month_day!A733)</f>
        <v/>
      </c>
      <c r="N737" s="398" t="str">
        <f>IF(_tag_month_day!B733="","",_tag_month_day!B733)</f>
        <v/>
      </c>
      <c r="O737" s="399" t="e">
        <f t="shared" si="4306"/>
        <v>#VALUE!</v>
      </c>
      <c r="P737" s="398" t="str">
        <f>IF(_tag_month_day!C733="","",_tag_month_day!C733)</f>
        <v/>
      </c>
      <c r="Q737" s="398" t="str">
        <f>IF(_tag_month_day!D733="","",_tag_month_day!D733)</f>
        <v/>
      </c>
      <c r="R737" s="416">
        <f>IF(_tag_month_day!CB733="",R736,_tag_month_day!CB733/100)</f>
        <v>0.07</v>
      </c>
      <c r="S737" s="417" t="str">
        <f>IF(_tag_month_day!E733="","",_tag_month_day!E733)</f>
        <v/>
      </c>
      <c r="T737" s="417" t="str">
        <f>IF(_tag_month_day!F733="","",_tag_month_day!F733)</f>
        <v/>
      </c>
      <c r="U737" s="418" t="e">
        <f t="shared" si="4260"/>
        <v>#VALUE!</v>
      </c>
      <c r="V737" s="53" t="e">
        <f t="shared" si="4261"/>
        <v>#VALUE!</v>
      </c>
      <c r="W737" s="419" t="str">
        <f>IF(_jhy_month_day!A733="","",_jhy_month_day!A733)</f>
        <v/>
      </c>
      <c r="X737" s="420" t="str">
        <f>IF(_jhy_month_day!B733="","",_jhy_month_day!B733/100)</f>
        <v/>
      </c>
      <c r="Y737" s="420" t="str">
        <f>IF(_jhy_month_day!C733="","",_jhy_month_day!C733/100)</f>
        <v/>
      </c>
      <c r="Z737" s="439">
        <f t="shared" si="4350"/>
        <v>183</v>
      </c>
      <c r="AA737" s="440" t="str">
        <f>IF(_tag_month_day!G733="","",_tag_month_day!G733/100)</f>
        <v/>
      </c>
      <c r="AB737" s="440" t="str">
        <f>IF(_tag_month_day!H733="","",_tag_month_day!H733/100)</f>
        <v/>
      </c>
      <c r="AC737" s="193">
        <f t="shared" si="4307"/>
        <v>1.59963432013121</v>
      </c>
      <c r="AD737" s="441" t="str">
        <f t="shared" si="4308"/>
        <v/>
      </c>
      <c r="AE737" s="442" t="str">
        <f t="shared" si="4309"/>
        <v/>
      </c>
      <c r="AF737" s="443">
        <v>1</v>
      </c>
      <c r="AG737" s="68" t="str">
        <f>IF(_duihao_month_day!A733="","",_duihao_month_day!A733)</f>
        <v/>
      </c>
      <c r="AH737" s="463">
        <f>IF(_gyk_month_day!B733="",AH736,_gyk_month_day!B733)</f>
        <v>820</v>
      </c>
      <c r="AI737" s="464"/>
      <c r="AJ737" s="68" t="str">
        <f>IF(_tag_month_day!I733="","",_tag_month_day!I733)</f>
        <v/>
      </c>
      <c r="AK737" s="465" t="str">
        <f>IF(_tzyy_month_day!A733="","",_tzyy_month_day!A733)</f>
        <v/>
      </c>
      <c r="AL737" s="465" t="str">
        <f>IF(_tzyy_month_day!B733="","",_tzyy_month_day!B733)</f>
        <v/>
      </c>
      <c r="AM737" s="465" t="str">
        <f>IF(_tzyy_month_day!C733="","",_tzyy_month_day!C733)</f>
        <v/>
      </c>
      <c r="AN737" s="466" t="str">
        <f>IF(_tag_month_day!CG733="","",_tag_month_day!CG733)</f>
        <v/>
      </c>
      <c r="AO737" s="466" t="str">
        <f>IF(_tag_month_day!CH733="","",_tag_month_day!CH733)</f>
        <v/>
      </c>
      <c r="AP737" s="486" t="e">
        <f t="shared" si="4310"/>
        <v>#VALUE!</v>
      </c>
      <c r="AQ737" s="487" t="str">
        <f>IF(_tag_month_day!J733="","",_tag_month_day!J733/100)</f>
        <v/>
      </c>
      <c r="AR737" s="488">
        <f t="shared" si="4311"/>
        <v>1.3</v>
      </c>
      <c r="AS737" s="489" t="e">
        <f t="shared" si="4262"/>
        <v>#VALUE!</v>
      </c>
      <c r="AT737" s="489">
        <f t="shared" si="4312"/>
        <v>0</v>
      </c>
      <c r="AU737" s="490" t="str">
        <f>IF(_tag_month_day!K733="","",_tag_month_day!K733)</f>
        <v/>
      </c>
      <c r="AV737" s="491" t="str">
        <f>IF(_tag_month_day!L733="","",_tag_month_day!L733/100)</f>
        <v/>
      </c>
      <c r="AW737" s="420">
        <f t="shared" si="4234"/>
        <v>0</v>
      </c>
      <c r="AX737" s="420">
        <f t="shared" si="4313"/>
        <v>0</v>
      </c>
      <c r="AY737" s="420" t="str">
        <f>IF(_tag_month_day!M733="","",_tag_month_day!M733/100)</f>
        <v/>
      </c>
      <c r="AZ737" s="420" t="str">
        <f>IF(_tag_month_day!N733="","",_tag_month_day!N733/100)</f>
        <v/>
      </c>
      <c r="BA737" s="420" t="str">
        <f>IF(_tag_month_day!O733="","",_tag_month_day!O733/100)</f>
        <v/>
      </c>
      <c r="BB737" s="496" t="str">
        <f>IF(_tag_month_day!P733="","",_tag_month_day!P733/100)</f>
        <v/>
      </c>
      <c r="BC737" s="496">
        <f t="shared" si="4314"/>
        <v>0</v>
      </c>
      <c r="BD737" s="496" t="str">
        <f>IF(_tag_month_day!Q733="","",_tag_month_day!Q733/100)</f>
        <v/>
      </c>
      <c r="BE737" s="510" t="str">
        <f>IF(_tag_month_day!R733="","",_tag_month_day!R733/100)</f>
        <v/>
      </c>
      <c r="BF737" s="413" t="str">
        <f>IF(_tag_month_day!CC733="","",_tag_month_day!CC733/100)</f>
        <v/>
      </c>
      <c r="BG737" s="646" t="e">
        <f t="shared" si="4263"/>
        <v>#VALUE!</v>
      </c>
      <c r="BH737" s="647">
        <f t="shared" si="4264"/>
        <v>0</v>
      </c>
      <c r="BI737" s="648" t="e">
        <f>IF(CX737=0,BI736,(DK737*查询!$R$5+DL737*查询!$Q$5+DM737*查询!$N$5+DN737*查询!$O$5+DO737*查询!$P$5)*AF737/CX737)</f>
        <v>#VALUE!</v>
      </c>
      <c r="BJ737" s="648" t="e">
        <f>IF(CX737=0,BJ736,(DP737*查询!$S$5+DQ737*查询!$T$5+DR737*查询!$U$5)*AF737/CX737)</f>
        <v>#VALUE!</v>
      </c>
      <c r="BK737" s="512">
        <f t="shared" si="4315"/>
        <v>1</v>
      </c>
      <c r="BL737" s="513" t="str">
        <f>IF(_cfyc_month_day!A733="","",_cfyc_month_day!A733)</f>
        <v/>
      </c>
      <c r="BM737" s="513" t="str">
        <f>IF(_cfyc_month_day!B733="","",_cfyc_month_day!B733)</f>
        <v/>
      </c>
      <c r="BN737" s="513" t="str">
        <f>IF(_cfyc_month_day!C733="","",_cfyc_month_day!C733)</f>
        <v/>
      </c>
      <c r="BO737" s="522" t="str">
        <f>IF(_cfyc_month_day!D733="","",_cfyc_month_day!D733)</f>
        <v/>
      </c>
      <c r="BP737" s="522" t="str">
        <f>IF(_cfyc_month_day!E733="","",_cfyc_month_day!E733)</f>
        <v/>
      </c>
      <c r="BQ737" s="522" t="str">
        <f>IF(_cfyc_month_day!F733="","",_cfyc_month_day!F733)</f>
        <v/>
      </c>
      <c r="BR737" s="513" t="str">
        <f>IF(_tag_month_day!T733="","",_tag_month_day!T733)</f>
        <v/>
      </c>
      <c r="BS737" s="513" t="str">
        <f>IF(_tag_month_day!U733="","",_tag_month_day!U733)</f>
        <v/>
      </c>
      <c r="BT737" s="523" t="str">
        <f t="shared" si="4316"/>
        <v/>
      </c>
      <c r="BU737" s="223" t="str">
        <f>IF(_tag_month_day!V733="","",_tag_month_day!V733)</f>
        <v/>
      </c>
      <c r="BV737" s="206" t="str">
        <f>IF(_tag_month_day!W733="","",_tag_month_day!W733)</f>
        <v/>
      </c>
      <c r="BW737" s="540" t="str">
        <f>IF(_tag_month_day!X733="","",_tag_month_day!X733)</f>
        <v/>
      </c>
      <c r="BX737" s="540" t="str">
        <f>IF(_tag_month_day!Y733="","",_tag_month_day!Y733)</f>
        <v/>
      </c>
      <c r="BY737" s="541">
        <f ca="1" t="shared" si="4317"/>
        <v>43647.5833333316</v>
      </c>
      <c r="BZ737" s="542"/>
      <c r="CA737" s="562" t="str">
        <f>IF(_jhy2_month_day!A733="","",_jhy2_month_day!A733)</f>
        <v/>
      </c>
      <c r="CB737" s="464" t="str">
        <f>IF(_jhy2_month_day!B733="","",_jhy2_month_day!B733)</f>
        <v/>
      </c>
      <c r="CC737" s="464" t="str">
        <f>IF(_jhy2_month_day!C733="","",_jhy2_month_day!C733)</f>
        <v/>
      </c>
      <c r="CD737" s="464" t="str">
        <f>IF(_jhy2_month_day!D733="","",_jhy2_month_day!D733)</f>
        <v/>
      </c>
      <c r="CE737" s="464" t="str">
        <f>IF(_jhy2_month_day!E733="","",_jhy2_month_day!E733)</f>
        <v/>
      </c>
      <c r="CF737" s="464" t="str">
        <f>IF(_jhy2_month_day!F733="","",_jhy2_month_day!F733)</f>
        <v/>
      </c>
      <c r="CG737" s="464" t="str">
        <f>IF(_jhy2_month_day!G733="","",_jhy2_month_day!G733)</f>
        <v/>
      </c>
      <c r="CH737" s="464" t="str">
        <f>IF(_jhy2_month_day!H733="","",_jhy2_month_day!H733)</f>
        <v/>
      </c>
      <c r="CI737" s="464" t="str">
        <f>IF(_jhy2_month_day!I733="","",_jhy2_month_day!I733)</f>
        <v/>
      </c>
      <c r="CJ737" s="464" t="str">
        <f>IF(_jhy2_month_day!J733="","",_jhy2_month_day!J733)</f>
        <v/>
      </c>
      <c r="CK737" s="464" t="str">
        <f>IF(_jhy2_month_day!K733="","",_jhy2_month_day!K733)</f>
        <v/>
      </c>
      <c r="CL737" s="562" t="str">
        <f>IF(_jhy2_month_day!L733="","",_jhy2_month_day!L733)</f>
        <v/>
      </c>
      <c r="CM737" s="562" t="str">
        <f>IF(_jhy2_month_day!M733="","",_jhy2_month_day!M733)</f>
        <v/>
      </c>
      <c r="CN737" s="562" t="str">
        <f>IF(_jhy2_month_day!N733="","",_jhy2_month_day!N733)</f>
        <v/>
      </c>
      <c r="CO737" s="562" t="str">
        <f>IF(_jhy2_month_day!O733="","",_jhy2_month_day!O733)</f>
        <v/>
      </c>
      <c r="CP737" s="562" t="str">
        <f>IF(_jhy2_month_day!P733="","",_jhy2_month_day!P733)</f>
        <v/>
      </c>
      <c r="CQ737" s="562" t="str">
        <f>IF(_jhy2_month_day!Q733="","",_jhy2_month_day!Q733)</f>
        <v/>
      </c>
      <c r="CR737" s="563" t="str">
        <f>IF(_jhy2_month_day!R733="","",_jhy2_month_day!R733)</f>
        <v/>
      </c>
      <c r="CS737" s="576" t="str">
        <f>IF(_jhy2_month_day!S733="","",_jhy2_month_day!S733)</f>
        <v/>
      </c>
      <c r="CT737" s="562" t="str">
        <f>IF(_jhy2_month_day!T733="","",_jhy2_month_day!T733)</f>
        <v/>
      </c>
      <c r="CU737" s="577" t="e">
        <f t="shared" si="4265"/>
        <v>#VALUE!</v>
      </c>
      <c r="CV737" s="198" t="e">
        <f t="shared" si="4266"/>
        <v>#VALUE!</v>
      </c>
      <c r="CW737" s="192" t="e">
        <f t="shared" si="4267"/>
        <v>#VALUE!</v>
      </c>
      <c r="CX737" s="192" t="e">
        <f t="shared" si="4268"/>
        <v>#VALUE!</v>
      </c>
      <c r="CY737" s="202" t="e">
        <f t="shared" si="4269"/>
        <v>#VALUE!</v>
      </c>
      <c r="CZ737" s="192" t="e">
        <f t="shared" ref="CZ737:DI737" si="4466">$AJ737*EF737</f>
        <v>#VALUE!</v>
      </c>
      <c r="DA737" s="192" t="e">
        <f t="shared" si="4466"/>
        <v>#VALUE!</v>
      </c>
      <c r="DB737" s="192" t="e">
        <f t="shared" si="4466"/>
        <v>#VALUE!</v>
      </c>
      <c r="DC737" s="192" t="e">
        <f t="shared" si="4466"/>
        <v>#VALUE!</v>
      </c>
      <c r="DD737" s="192" t="e">
        <f t="shared" si="4466"/>
        <v>#VALUE!</v>
      </c>
      <c r="DE737" s="192" t="e">
        <f t="shared" si="4466"/>
        <v>#VALUE!</v>
      </c>
      <c r="DF737" s="192" t="e">
        <f t="shared" si="4466"/>
        <v>#VALUE!</v>
      </c>
      <c r="DG737" s="192" t="e">
        <f t="shared" si="4466"/>
        <v>#VALUE!</v>
      </c>
      <c r="DH737" s="192" t="e">
        <f t="shared" si="4466"/>
        <v>#VALUE!</v>
      </c>
      <c r="DI737" s="192" t="e">
        <f t="shared" si="4466"/>
        <v>#VALUE!</v>
      </c>
      <c r="DJ737" s="192" t="e">
        <f t="shared" si="4271"/>
        <v>#VALUE!</v>
      </c>
      <c r="DK737" s="192" t="e">
        <f t="shared" si="4272"/>
        <v>#VALUE!</v>
      </c>
      <c r="DL737" s="192" t="e">
        <f t="shared" si="4273"/>
        <v>#VALUE!</v>
      </c>
      <c r="DM737" s="192" t="e">
        <f t="shared" si="4274"/>
        <v>#VALUE!</v>
      </c>
      <c r="DN737" s="192" t="e">
        <f t="shared" si="4275"/>
        <v>#VALUE!</v>
      </c>
      <c r="DO737" s="192" t="e">
        <f t="shared" si="4276"/>
        <v>#VALUE!</v>
      </c>
      <c r="DP737" s="192" t="e">
        <f t="shared" si="4277"/>
        <v>#VALUE!</v>
      </c>
      <c r="DQ737" s="192" t="e">
        <f t="shared" si="4278"/>
        <v>#VALUE!</v>
      </c>
      <c r="DR737" s="192" t="e">
        <f t="shared" si="4279"/>
        <v>#VALUE!</v>
      </c>
      <c r="DS737" s="192" t="e">
        <f t="shared" si="4280"/>
        <v>#VALUE!</v>
      </c>
      <c r="DT737" s="192" t="e">
        <f t="shared" si="4281"/>
        <v>#VALUE!</v>
      </c>
      <c r="DU737" s="192" t="e">
        <f t="shared" si="4282"/>
        <v>#VALUE!</v>
      </c>
      <c r="DV737" s="198" t="e">
        <f t="shared" si="4283"/>
        <v>#VALUE!</v>
      </c>
      <c r="DW737" s="198" t="e">
        <f t="shared" si="4284"/>
        <v>#DIV/0!</v>
      </c>
      <c r="DX737" s="198" t="e">
        <f t="shared" si="4285"/>
        <v>#DIV/0!</v>
      </c>
      <c r="DY737" s="198" t="e">
        <f t="shared" si="4286"/>
        <v>#VALUE!</v>
      </c>
      <c r="DZ737" s="198" t="e">
        <f t="shared" si="4287"/>
        <v>#VALUE!</v>
      </c>
      <c r="EA737" s="198" t="e">
        <f t="shared" si="4288"/>
        <v>#VALUE!</v>
      </c>
      <c r="EB737" s="198" t="e">
        <f t="shared" si="4289"/>
        <v>#VALUE!</v>
      </c>
      <c r="EC737" s="198" t="e">
        <f t="shared" si="4290"/>
        <v>#DIV/0!</v>
      </c>
      <c r="ED737" s="198" t="e">
        <f t="shared" si="4291"/>
        <v>#VALUE!</v>
      </c>
      <c r="EE737" s="198" t="e">
        <f t="shared" si="4292"/>
        <v>#VALUE!</v>
      </c>
      <c r="EF737" s="198" t="e">
        <f t="shared" ref="EF737:EO737" si="4467">DV737/SUM($DV737:$EE737)</f>
        <v>#VALUE!</v>
      </c>
      <c r="EG737" s="198" t="e">
        <f t="shared" si="4467"/>
        <v>#DIV/0!</v>
      </c>
      <c r="EH737" s="198" t="e">
        <f t="shared" si="4467"/>
        <v>#DIV/0!</v>
      </c>
      <c r="EI737" s="198" t="e">
        <f t="shared" si="4467"/>
        <v>#VALUE!</v>
      </c>
      <c r="EJ737" s="198" t="e">
        <f t="shared" si="4467"/>
        <v>#VALUE!</v>
      </c>
      <c r="EK737" s="198" t="e">
        <f t="shared" si="4467"/>
        <v>#VALUE!</v>
      </c>
      <c r="EL737" s="198" t="e">
        <f t="shared" si="4467"/>
        <v>#VALUE!</v>
      </c>
      <c r="EM737" s="198" t="e">
        <f t="shared" si="4467"/>
        <v>#DIV/0!</v>
      </c>
      <c r="EN737" s="198" t="e">
        <f t="shared" si="4467"/>
        <v>#VALUE!</v>
      </c>
      <c r="EO737" s="198" t="e">
        <f t="shared" si="4467"/>
        <v>#VALUE!</v>
      </c>
      <c r="EP737" s="511">
        <f t="shared" ref="EP737:EW737" si="4468">EP736</f>
        <v>0.08</v>
      </c>
      <c r="EQ737" s="511">
        <f t="shared" si="4468"/>
        <v>0.015</v>
      </c>
      <c r="ER737" s="511">
        <f t="shared" si="4468"/>
        <v>0.015</v>
      </c>
      <c r="ES737" s="511">
        <f t="shared" si="4468"/>
        <v>0.015</v>
      </c>
      <c r="ET737" s="511">
        <f t="shared" si="4468"/>
        <v>0.015</v>
      </c>
      <c r="EU737" s="511">
        <f t="shared" si="4468"/>
        <v>0.09</v>
      </c>
      <c r="EV737" s="511">
        <f t="shared" si="4468"/>
        <v>0.09</v>
      </c>
      <c r="EW737" s="511">
        <f t="shared" si="4468"/>
        <v>0.09</v>
      </c>
      <c r="EX737" s="420" t="str">
        <f>IF(_tag_month_day!AS733="","",_tag_month_day!AS733/100)</f>
        <v/>
      </c>
      <c r="EY737" s="420" t="str">
        <f>IF(_tag_month_day!AT733="","",_tag_month_day!AT733/100)</f>
        <v/>
      </c>
      <c r="EZ737" s="420" t="str">
        <f>IF(_tag_month_day!AU733="","",_tag_month_day!AU733/100)</f>
        <v/>
      </c>
      <c r="FA737" s="420" t="str">
        <f>IF(_tag_month_day!AV733="","",_tag_month_day!AV733/100)</f>
        <v/>
      </c>
      <c r="FB737" s="420" t="str">
        <f>IF(_tag_month_day!AW733="","",_tag_month_day!AW733/100)</f>
        <v/>
      </c>
      <c r="FC737" s="420" t="str">
        <f>IF(_tag_month_day!AX733="","",_tag_month_day!AX733/100)</f>
        <v/>
      </c>
      <c r="FD737" s="510">
        <f t="shared" si="4321"/>
        <v>0.33</v>
      </c>
      <c r="FE737" s="510">
        <f t="shared" si="4322"/>
        <v>0.19</v>
      </c>
      <c r="FF737" s="510">
        <f t="shared" si="4323"/>
        <v>0.003</v>
      </c>
      <c r="FG737" s="510">
        <f t="shared" si="4324"/>
        <v>0</v>
      </c>
      <c r="FH737" s="603">
        <f t="shared" si="4325"/>
        <v>0.0001</v>
      </c>
      <c r="FI737" s="510">
        <f t="shared" ref="FI737:FR737" si="4469">FI736</f>
        <v>0.41</v>
      </c>
      <c r="FJ737" s="510">
        <f t="shared" si="4469"/>
        <v>0.11</v>
      </c>
      <c r="FK737" s="510">
        <f t="shared" si="4469"/>
        <v>0.015</v>
      </c>
      <c r="FL737" s="510">
        <f t="shared" si="4469"/>
        <v>0</v>
      </c>
      <c r="FM737" s="603">
        <f t="shared" si="4469"/>
        <v>0.0001</v>
      </c>
      <c r="FN737" s="510" t="str">
        <f>IF(_tag_month_day!AY733="","",_tag_month_day!AY733/100)</f>
        <v/>
      </c>
      <c r="FO737" s="510" t="str">
        <f>IF(_tag_month_day!AZ733="","",_tag_month_day!AZ733/100)</f>
        <v/>
      </c>
      <c r="FP737" s="510" t="str">
        <f>IF(_tag_month_day!BA733="","",_tag_month_day!BA733/100)</f>
        <v/>
      </c>
      <c r="FQ737" s="510" t="str">
        <f>IF(_tag_month_day!BB733="","",_tag_month_day!BB733/100)</f>
        <v/>
      </c>
      <c r="FR737" s="603" t="str">
        <f>IF(_tag_month_day!BC733="","",_tag_month_day!BC733/100)</f>
        <v/>
      </c>
      <c r="FS737" s="510" t="str">
        <f>IF(_tag_month_day!BD733="","",_tag_month_day!BD733/100)</f>
        <v/>
      </c>
      <c r="FT737" s="510" t="str">
        <f>IF(_tag_month_day!BE733="","",_tag_month_day!BE733/100)</f>
        <v/>
      </c>
      <c r="FU737" s="510" t="str">
        <f>IF(_tag_month_day!BF733="","",_tag_month_day!BF733/100)</f>
        <v/>
      </c>
      <c r="FV737" s="510" t="str">
        <f>IF(_tag_month_day!BG733="","",_tag_month_day!BG733/100)</f>
        <v/>
      </c>
      <c r="FW737" s="603" t="str">
        <f>IF(_tag_month_day!BH733="","",_tag_month_day!BH733/100)</f>
        <v/>
      </c>
      <c r="FX737" s="510" t="str">
        <f>IF(_tag_month_day!BI733="","",_tag_month_day!BI733/100)</f>
        <v/>
      </c>
      <c r="FY737" s="510" t="str">
        <f>IF(_tag_month_day!BJ733="","",_tag_month_day!BJ733/100)</f>
        <v/>
      </c>
      <c r="FZ737" s="605" t="str">
        <f>IF(_tag_month_day!BK733="","",_tag_month_day!BK733/100)</f>
        <v/>
      </c>
      <c r="GA737" s="510" t="str">
        <f>IF(_tag_month_day!BL733="","",_tag_month_day!BL733/100)</f>
        <v/>
      </c>
      <c r="GB737" s="603" t="str">
        <f>IF(_tag_month_day!BM733="","",_tag_month_day!BM733/100)</f>
        <v/>
      </c>
      <c r="GC737" s="420" t="str">
        <f>IF(_tag_month_day!BN733="","",_tag_month_day!BN733/100)</f>
        <v/>
      </c>
      <c r="GD737" s="420" t="str">
        <f>IF(_tag_month_day!BO733="","",_tag_month_day!BO733/100)</f>
        <v/>
      </c>
      <c r="GE737" s="420" t="str">
        <f>IF(_tag_month_day!BP733="","",_tag_month_day!BP733/100)</f>
        <v/>
      </c>
      <c r="GF737" s="420" t="str">
        <f>IF(_tag_month_day!BQ733="","",_tag_month_day!BQ733/100)</f>
        <v/>
      </c>
      <c r="GG737" s="420" t="str">
        <f>IF(_tag_month_day!BR733="","",_tag_month_day!BR733/100)</f>
        <v/>
      </c>
      <c r="GH737" s="420" t="str">
        <f>IF(_tag_month_day!BS733="","",_tag_month_day!BS733/100)</f>
        <v/>
      </c>
      <c r="GI737" s="603" t="str">
        <f>IF(_tag_month_day!BT733="","",_tag_month_day!BT733/100)</f>
        <v/>
      </c>
      <c r="GJ737" s="612" t="str">
        <f>IF(_tag_month_day!BU733="","",_tag_month_day!BU733/100)</f>
        <v/>
      </c>
      <c r="GK737" s="620" t="str">
        <f>IF(_tag_month_day!BV733="",IF(_rlcf_month_day!A$2="","",_rlcf_month_day!A$2/100),_tag_month_day!BV733/100)</f>
        <v/>
      </c>
      <c r="GL737" s="620" t="str">
        <f>IF(_tag_month_day!BW733="",IF(_rlcf_month_day!B$2="","",_rlcf_month_day!B$2/100),_tag_month_day!BW733/100)</f>
        <v/>
      </c>
      <c r="GM737" s="621" t="str">
        <f>IF(_tag_month_day!BX733="",IF(_rlcf_month_day!C$2="","",_rlcf_month_day!C$2/100),_tag_month_day!BX733/100)</f>
        <v/>
      </c>
      <c r="GN737" s="620" t="str">
        <f>IF(_tag_month_day!BV733="",IF(_rlcf_month_day!A$2="","",_rlcf_month_day!A$2/100),_tag_month_day!BV733/100)</f>
        <v/>
      </c>
      <c r="GO737" s="620" t="str">
        <f>IF(_tag_month_day!BW733="",IF(_rlcf_month_day!B$2="","",_rlcf_month_day!B$2/100),_tag_month_day!BW733/100)</f>
        <v/>
      </c>
      <c r="GP737" s="620" t="str">
        <f>IF(_tag_month_day!CD733="",IF(_rlcf_month_day!E$2="","",_rlcf_month_day!E$2/100),_tag_month_day!CD733/100)</f>
        <v/>
      </c>
      <c r="GQ737" s="620" t="str">
        <f>IF(_tag_month_day!CE733="",IF(_rlcf_month_day!F$2="","",_rlcf_month_day!F$2/100),_tag_month_day!CE733/100)</f>
        <v/>
      </c>
      <c r="GR737" s="621" t="str">
        <f>IF(_tag_month_day!CF733="",IF(_rlcf_month_day!G$2="","",_rlcf_month_day!G$2/100),_tag_month_day!CF733/100)</f>
        <v/>
      </c>
      <c r="GS737" s="626">
        <f t="shared" ref="GS737:HH737" si="4470">GS736</f>
        <v>0.953</v>
      </c>
      <c r="GT737" s="626">
        <f t="shared" si="4470"/>
        <v>0.55</v>
      </c>
      <c r="GU737" s="626">
        <f t="shared" si="4470"/>
        <v>0.55</v>
      </c>
      <c r="GV737" s="626">
        <f t="shared" si="4470"/>
        <v>0.55</v>
      </c>
      <c r="GW737" s="626">
        <f t="shared" si="4470"/>
        <v>0.5</v>
      </c>
      <c r="GX737" s="626">
        <f t="shared" si="4470"/>
        <v>0.935</v>
      </c>
      <c r="GY737" s="626">
        <f t="shared" si="4470"/>
        <v>0.15</v>
      </c>
      <c r="GZ737" s="626">
        <f t="shared" si="4470"/>
        <v>1</v>
      </c>
      <c r="HA737" s="654">
        <f t="shared" si="4470"/>
        <v>0.047</v>
      </c>
      <c r="HB737" s="654">
        <f t="shared" si="4470"/>
        <v>0.45</v>
      </c>
      <c r="HC737" s="654">
        <f t="shared" si="4470"/>
        <v>0.45</v>
      </c>
      <c r="HD737" s="654">
        <f t="shared" si="4470"/>
        <v>0.45</v>
      </c>
      <c r="HE737" s="654">
        <f t="shared" si="4470"/>
        <v>0.5</v>
      </c>
      <c r="HF737" s="654">
        <f t="shared" si="4470"/>
        <v>0.065</v>
      </c>
      <c r="HG737" s="654">
        <f t="shared" si="4470"/>
        <v>0.85</v>
      </c>
      <c r="HH737" s="654">
        <f t="shared" si="4470"/>
        <v>0</v>
      </c>
      <c r="HI737" s="68">
        <f t="shared" si="4297"/>
        <v>0</v>
      </c>
      <c r="HJ737" s="68" t="e">
        <f t="shared" si="4328"/>
        <v>#VALUE!</v>
      </c>
      <c r="HK737" s="202">
        <f t="shared" si="4329"/>
        <v>0.85</v>
      </c>
      <c r="HL737" s="464">
        <f t="shared" si="4330"/>
        <v>550000</v>
      </c>
      <c r="HM737" s="464">
        <f t="shared" si="4331"/>
        <v>480000</v>
      </c>
      <c r="HN737" s="192" t="e">
        <f t="shared" si="4298"/>
        <v>#VALUE!</v>
      </c>
      <c r="HO737" s="192" t="e">
        <f>HN737*HK737*$HO$2/HL737*1000000</f>
        <v>#VALUE!</v>
      </c>
      <c r="HP737" s="192" t="e">
        <f>HN737*HK737*$HP$2/HM737*1000000</f>
        <v>#VALUE!</v>
      </c>
    </row>
    <row r="738" spans="1:224">
      <c r="A738" s="381">
        <v>733</v>
      </c>
      <c r="B738" s="54">
        <f ca="1" t="shared" si="4332"/>
        <v>43647</v>
      </c>
      <c r="C738" s="57">
        <f t="shared" si="4333"/>
        <v>0.0416666666666667</v>
      </c>
      <c r="D738" s="68" t="str">
        <f ca="1" t="shared" si="4299"/>
        <v>白班</v>
      </c>
      <c r="E738" s="68" t="str">
        <f ca="1" t="shared" si="4300"/>
        <v>丁</v>
      </c>
      <c r="F738" s="68">
        <f ca="1">SUMPRODUCT((成本日报!$A$3:$A$95=计划!B738)*(成本日报!$B$3:$B$95=计划!$D738),成本日报!$C$3:$C$95)</f>
        <v>4</v>
      </c>
      <c r="G738" s="382">
        <f ca="1" t="shared" si="4334"/>
        <v>43647.4999999982</v>
      </c>
      <c r="H738" s="382">
        <f ca="1" t="shared" si="4301"/>
        <v>43647.5069444427</v>
      </c>
      <c r="I738" s="382">
        <f ca="1" t="shared" si="4302"/>
        <v>43647.5124999982</v>
      </c>
      <c r="J738" s="382">
        <f ca="1" t="shared" si="4303"/>
        <v>43647.5416666649</v>
      </c>
      <c r="K738" s="382">
        <f ca="1" t="shared" si="4304"/>
        <v>43647.6041666649</v>
      </c>
      <c r="L738" s="382">
        <f ca="1" t="shared" si="4305"/>
        <v>43647.6249999982</v>
      </c>
      <c r="M738" s="398" t="str">
        <f>IF(_tag_month_day!A734="","",_tag_month_day!A734)</f>
        <v/>
      </c>
      <c r="N738" s="398" t="str">
        <f>IF(_tag_month_day!B734="","",_tag_month_day!B734)</f>
        <v/>
      </c>
      <c r="O738" s="399" t="e">
        <f t="shared" si="4306"/>
        <v>#VALUE!</v>
      </c>
      <c r="P738" s="398" t="str">
        <f>IF(_tag_month_day!C734="","",_tag_month_day!C734)</f>
        <v/>
      </c>
      <c r="Q738" s="398" t="str">
        <f>IF(_tag_month_day!D734="","",_tag_month_day!D734)</f>
        <v/>
      </c>
      <c r="R738" s="416">
        <f>IF(_tag_month_day!CB734="",R737,_tag_month_day!CB734/100)</f>
        <v>0.07</v>
      </c>
      <c r="S738" s="417" t="str">
        <f>IF(_tag_month_day!E734="","",_tag_month_day!E734)</f>
        <v/>
      </c>
      <c r="T738" s="417" t="str">
        <f>IF(_tag_month_day!F734="","",_tag_month_day!F734)</f>
        <v/>
      </c>
      <c r="U738" s="418" t="e">
        <f t="shared" si="4260"/>
        <v>#VALUE!</v>
      </c>
      <c r="V738" s="53" t="e">
        <f t="shared" si="4261"/>
        <v>#VALUE!</v>
      </c>
      <c r="W738" s="419" t="str">
        <f>IF(_jhy_month_day!A734="","",_jhy_month_day!A734)</f>
        <v/>
      </c>
      <c r="X738" s="420" t="str">
        <f>IF(_jhy_month_day!B734="","",_jhy_month_day!B734/100)</f>
        <v/>
      </c>
      <c r="Y738" s="420" t="str">
        <f>IF(_jhy_month_day!C734="","",_jhy_month_day!C734/100)</f>
        <v/>
      </c>
      <c r="Z738" s="439">
        <f t="shared" si="4350"/>
        <v>184</v>
      </c>
      <c r="AA738" s="440" t="str">
        <f>IF(_tag_month_day!G734="","",_tag_month_day!G734/100)</f>
        <v/>
      </c>
      <c r="AB738" s="440" t="str">
        <f>IF(_tag_month_day!H734="","",_tag_month_day!H734/100)</f>
        <v/>
      </c>
      <c r="AC738" s="193">
        <f t="shared" si="4307"/>
        <v>1.59963432013121</v>
      </c>
      <c r="AD738" s="441" t="str">
        <f t="shared" si="4308"/>
        <v/>
      </c>
      <c r="AE738" s="442" t="str">
        <f t="shared" si="4309"/>
        <v/>
      </c>
      <c r="AF738" s="443">
        <v>1</v>
      </c>
      <c r="AG738" s="68" t="str">
        <f>IF(_duihao_month_day!A734="","",_duihao_month_day!A734)</f>
        <v/>
      </c>
      <c r="AH738" s="463">
        <f>IF(_gyk_month_day!B734="",AH737,_gyk_month_day!B734)</f>
        <v>820</v>
      </c>
      <c r="AI738" s="464"/>
      <c r="AJ738" s="68" t="str">
        <f>IF(_tag_month_day!I734="","",_tag_month_day!I734)</f>
        <v/>
      </c>
      <c r="AK738" s="465" t="str">
        <f>IF(_tzyy_month_day!A734="","",_tzyy_month_day!A734)</f>
        <v/>
      </c>
      <c r="AL738" s="465" t="str">
        <f>IF(_tzyy_month_day!B734="","",_tzyy_month_day!B734)</f>
        <v/>
      </c>
      <c r="AM738" s="465" t="str">
        <f>IF(_tzyy_month_day!C734="","",_tzyy_month_day!C734)</f>
        <v/>
      </c>
      <c r="AN738" s="466" t="str">
        <f>IF(_tag_month_day!CG734="","",_tag_month_day!CG734)</f>
        <v/>
      </c>
      <c r="AO738" s="466" t="str">
        <f>IF(_tag_month_day!CH734="","",_tag_month_day!CH734)</f>
        <v/>
      </c>
      <c r="AP738" s="486" t="e">
        <f t="shared" si="4310"/>
        <v>#VALUE!</v>
      </c>
      <c r="AQ738" s="487" t="str">
        <f>IF(_tag_month_day!J734="","",_tag_month_day!J734/100)</f>
        <v/>
      </c>
      <c r="AR738" s="488">
        <f t="shared" si="4311"/>
        <v>1.3</v>
      </c>
      <c r="AS738" s="489" t="e">
        <f t="shared" si="4262"/>
        <v>#VALUE!</v>
      </c>
      <c r="AT738" s="489">
        <f t="shared" si="4312"/>
        <v>0</v>
      </c>
      <c r="AU738" s="490" t="str">
        <f>IF(_tag_month_day!K734="","",_tag_month_day!K734)</f>
        <v/>
      </c>
      <c r="AV738" s="491" t="str">
        <f>IF(_tag_month_day!L734="","",_tag_month_day!L734/100)</f>
        <v/>
      </c>
      <c r="AW738" s="420">
        <f t="shared" si="4234"/>
        <v>0</v>
      </c>
      <c r="AX738" s="420">
        <f t="shared" si="4313"/>
        <v>0</v>
      </c>
      <c r="AY738" s="420" t="str">
        <f>IF(_tag_month_day!M734="","",_tag_month_day!M734/100)</f>
        <v/>
      </c>
      <c r="AZ738" s="420" t="str">
        <f>IF(_tag_month_day!N734="","",_tag_month_day!N734/100)</f>
        <v/>
      </c>
      <c r="BA738" s="420" t="str">
        <f>IF(_tag_month_day!O734="","",_tag_month_day!O734/100)</f>
        <v/>
      </c>
      <c r="BB738" s="496" t="str">
        <f>IF(_tag_month_day!P734="","",_tag_month_day!P734/100)</f>
        <v/>
      </c>
      <c r="BC738" s="496">
        <f t="shared" si="4314"/>
        <v>0</v>
      </c>
      <c r="BD738" s="496" t="str">
        <f>IF(_tag_month_day!Q734="","",_tag_month_day!Q734/100)</f>
        <v/>
      </c>
      <c r="BE738" s="510" t="str">
        <f>IF(_tag_month_day!R734="","",_tag_month_day!R734/100)</f>
        <v/>
      </c>
      <c r="BF738" s="413" t="str">
        <f>IF(_tag_month_day!CC734="","",_tag_month_day!CC734/100)</f>
        <v/>
      </c>
      <c r="BG738" s="646" t="e">
        <f t="shared" si="4263"/>
        <v>#VALUE!</v>
      </c>
      <c r="BH738" s="647">
        <f t="shared" si="4264"/>
        <v>0</v>
      </c>
      <c r="BI738" s="648" t="e">
        <f>IF(CX738=0,BI737,(DK738*查询!$R$5+DL738*查询!$Q$5+DM738*查询!$N$5+DN738*查询!$O$5+DO738*查询!$P$5)*AF738/CX738)</f>
        <v>#VALUE!</v>
      </c>
      <c r="BJ738" s="648" t="e">
        <f>IF(CX738=0,BJ737,(DP738*查询!$S$5+DQ738*查询!$T$5+DR738*查询!$U$5)*AF738/CX738)</f>
        <v>#VALUE!</v>
      </c>
      <c r="BK738" s="512">
        <f t="shared" si="4315"/>
        <v>1</v>
      </c>
      <c r="BL738" s="513" t="str">
        <f>IF(_cfyc_month_day!A734="","",_cfyc_month_day!A734)</f>
        <v/>
      </c>
      <c r="BM738" s="513" t="str">
        <f>IF(_cfyc_month_day!B734="","",_cfyc_month_day!B734)</f>
        <v/>
      </c>
      <c r="BN738" s="513" t="str">
        <f>IF(_cfyc_month_day!C734="","",_cfyc_month_day!C734)</f>
        <v/>
      </c>
      <c r="BO738" s="522" t="str">
        <f>IF(_cfyc_month_day!D734="","",_cfyc_month_day!D734)</f>
        <v/>
      </c>
      <c r="BP738" s="522" t="str">
        <f>IF(_cfyc_month_day!E734="","",_cfyc_month_day!E734)</f>
        <v/>
      </c>
      <c r="BQ738" s="522" t="str">
        <f>IF(_cfyc_month_day!F734="","",_cfyc_month_day!F734)</f>
        <v/>
      </c>
      <c r="BR738" s="513" t="str">
        <f>IF(_tag_month_day!T734="","",_tag_month_day!T734)</f>
        <v/>
      </c>
      <c r="BS738" s="513" t="str">
        <f>IF(_tag_month_day!U734="","",_tag_month_day!U734)</f>
        <v/>
      </c>
      <c r="BT738" s="523" t="str">
        <f t="shared" si="4316"/>
        <v/>
      </c>
      <c r="BU738" s="223" t="str">
        <f>IF(_tag_month_day!V734="","",_tag_month_day!V734)</f>
        <v/>
      </c>
      <c r="BV738" s="206" t="str">
        <f>IF(_tag_month_day!W734="","",_tag_month_day!W734)</f>
        <v/>
      </c>
      <c r="BW738" s="540" t="str">
        <f>IF(_tag_month_day!X734="","",_tag_month_day!X734)</f>
        <v/>
      </c>
      <c r="BX738" s="540" t="str">
        <f>IF(_tag_month_day!Y734="","",_tag_month_day!Y734)</f>
        <v/>
      </c>
      <c r="BY738" s="541">
        <f ca="1" t="shared" si="4317"/>
        <v>43647.6249999982</v>
      </c>
      <c r="BZ738" s="542"/>
      <c r="CA738" s="562" t="str">
        <f>IF(_jhy2_month_day!A734="","",_jhy2_month_day!A734)</f>
        <v/>
      </c>
      <c r="CB738" s="464" t="str">
        <f>IF(_jhy2_month_day!B734="","",_jhy2_month_day!B734)</f>
        <v/>
      </c>
      <c r="CC738" s="464" t="str">
        <f>IF(_jhy2_month_day!C734="","",_jhy2_month_day!C734)</f>
        <v/>
      </c>
      <c r="CD738" s="464" t="str">
        <f>IF(_jhy2_month_day!D734="","",_jhy2_month_day!D734)</f>
        <v/>
      </c>
      <c r="CE738" s="464" t="str">
        <f>IF(_jhy2_month_day!E734="","",_jhy2_month_day!E734)</f>
        <v/>
      </c>
      <c r="CF738" s="464" t="str">
        <f>IF(_jhy2_month_day!F734="","",_jhy2_month_day!F734)</f>
        <v/>
      </c>
      <c r="CG738" s="464" t="str">
        <f>IF(_jhy2_month_day!G734="","",_jhy2_month_day!G734)</f>
        <v/>
      </c>
      <c r="CH738" s="464" t="str">
        <f>IF(_jhy2_month_day!H734="","",_jhy2_month_day!H734)</f>
        <v/>
      </c>
      <c r="CI738" s="464" t="str">
        <f>IF(_jhy2_month_day!I734="","",_jhy2_month_day!I734)</f>
        <v/>
      </c>
      <c r="CJ738" s="464" t="str">
        <f>IF(_jhy2_month_day!J734="","",_jhy2_month_day!J734)</f>
        <v/>
      </c>
      <c r="CK738" s="464" t="str">
        <f>IF(_jhy2_month_day!K734="","",_jhy2_month_day!K734)</f>
        <v/>
      </c>
      <c r="CL738" s="562" t="str">
        <f>IF(_jhy2_month_day!L734="","",_jhy2_month_day!L734)</f>
        <v/>
      </c>
      <c r="CM738" s="562" t="str">
        <f>IF(_jhy2_month_day!M734="","",_jhy2_month_day!M734)</f>
        <v/>
      </c>
      <c r="CN738" s="562" t="str">
        <f>IF(_jhy2_month_day!N734="","",_jhy2_month_day!N734)</f>
        <v/>
      </c>
      <c r="CO738" s="562" t="str">
        <f>IF(_jhy2_month_day!O734="","",_jhy2_month_day!O734)</f>
        <v/>
      </c>
      <c r="CP738" s="562" t="str">
        <f>IF(_jhy2_month_day!P734="","",_jhy2_month_day!P734)</f>
        <v/>
      </c>
      <c r="CQ738" s="562" t="str">
        <f>IF(_jhy2_month_day!Q734="","",_jhy2_month_day!Q734)</f>
        <v/>
      </c>
      <c r="CR738" s="563" t="str">
        <f>IF(_jhy2_month_day!R734="","",_jhy2_month_day!R734)</f>
        <v/>
      </c>
      <c r="CS738" s="576" t="str">
        <f>IF(_jhy2_month_day!S734="","",_jhy2_month_day!S734)</f>
        <v/>
      </c>
      <c r="CT738" s="562" t="str">
        <f>IF(_jhy2_month_day!T734="","",_jhy2_month_day!T734)</f>
        <v/>
      </c>
      <c r="CU738" s="577" t="e">
        <f t="shared" si="4265"/>
        <v>#VALUE!</v>
      </c>
      <c r="CV738" s="198" t="e">
        <f t="shared" si="4266"/>
        <v>#VALUE!</v>
      </c>
      <c r="CW738" s="192" t="e">
        <f t="shared" si="4267"/>
        <v>#VALUE!</v>
      </c>
      <c r="CX738" s="192" t="e">
        <f t="shared" si="4268"/>
        <v>#VALUE!</v>
      </c>
      <c r="CY738" s="202" t="e">
        <f t="shared" si="4269"/>
        <v>#VALUE!</v>
      </c>
      <c r="CZ738" s="192" t="e">
        <f t="shared" ref="CZ738:DI738" si="4471">$AJ738*EF738</f>
        <v>#VALUE!</v>
      </c>
      <c r="DA738" s="192" t="e">
        <f t="shared" si="4471"/>
        <v>#VALUE!</v>
      </c>
      <c r="DB738" s="192" t="e">
        <f t="shared" si="4471"/>
        <v>#VALUE!</v>
      </c>
      <c r="DC738" s="192" t="e">
        <f t="shared" si="4471"/>
        <v>#VALUE!</v>
      </c>
      <c r="DD738" s="192" t="e">
        <f t="shared" si="4471"/>
        <v>#VALUE!</v>
      </c>
      <c r="DE738" s="192" t="e">
        <f t="shared" si="4471"/>
        <v>#VALUE!</v>
      </c>
      <c r="DF738" s="192" t="e">
        <f t="shared" si="4471"/>
        <v>#VALUE!</v>
      </c>
      <c r="DG738" s="192" t="e">
        <f t="shared" si="4471"/>
        <v>#VALUE!</v>
      </c>
      <c r="DH738" s="192" t="e">
        <f t="shared" si="4471"/>
        <v>#VALUE!</v>
      </c>
      <c r="DI738" s="192" t="e">
        <f t="shared" si="4471"/>
        <v>#VALUE!</v>
      </c>
      <c r="DJ738" s="192" t="e">
        <f t="shared" si="4271"/>
        <v>#VALUE!</v>
      </c>
      <c r="DK738" s="192" t="e">
        <f t="shared" si="4272"/>
        <v>#VALUE!</v>
      </c>
      <c r="DL738" s="192" t="e">
        <f t="shared" si="4273"/>
        <v>#VALUE!</v>
      </c>
      <c r="DM738" s="192" t="e">
        <f t="shared" si="4274"/>
        <v>#VALUE!</v>
      </c>
      <c r="DN738" s="192" t="e">
        <f t="shared" si="4275"/>
        <v>#VALUE!</v>
      </c>
      <c r="DO738" s="192" t="e">
        <f t="shared" si="4276"/>
        <v>#VALUE!</v>
      </c>
      <c r="DP738" s="192" t="e">
        <f t="shared" si="4277"/>
        <v>#VALUE!</v>
      </c>
      <c r="DQ738" s="192" t="e">
        <f t="shared" si="4278"/>
        <v>#VALUE!</v>
      </c>
      <c r="DR738" s="192" t="e">
        <f t="shared" si="4279"/>
        <v>#VALUE!</v>
      </c>
      <c r="DS738" s="192" t="e">
        <f t="shared" si="4280"/>
        <v>#VALUE!</v>
      </c>
      <c r="DT738" s="192" t="e">
        <f t="shared" si="4281"/>
        <v>#VALUE!</v>
      </c>
      <c r="DU738" s="192" t="e">
        <f t="shared" si="4282"/>
        <v>#VALUE!</v>
      </c>
      <c r="DV738" s="198" t="e">
        <f t="shared" si="4283"/>
        <v>#VALUE!</v>
      </c>
      <c r="DW738" s="198" t="e">
        <f t="shared" si="4284"/>
        <v>#DIV/0!</v>
      </c>
      <c r="DX738" s="198" t="e">
        <f t="shared" si="4285"/>
        <v>#DIV/0!</v>
      </c>
      <c r="DY738" s="198" t="e">
        <f t="shared" si="4286"/>
        <v>#VALUE!</v>
      </c>
      <c r="DZ738" s="198" t="e">
        <f t="shared" si="4287"/>
        <v>#VALUE!</v>
      </c>
      <c r="EA738" s="198" t="e">
        <f t="shared" si="4288"/>
        <v>#VALUE!</v>
      </c>
      <c r="EB738" s="198" t="e">
        <f t="shared" si="4289"/>
        <v>#VALUE!</v>
      </c>
      <c r="EC738" s="198" t="e">
        <f t="shared" si="4290"/>
        <v>#DIV/0!</v>
      </c>
      <c r="ED738" s="198" t="e">
        <f t="shared" si="4291"/>
        <v>#VALUE!</v>
      </c>
      <c r="EE738" s="198" t="e">
        <f t="shared" si="4292"/>
        <v>#VALUE!</v>
      </c>
      <c r="EF738" s="198" t="e">
        <f t="shared" ref="EF738:EO738" si="4472">DV738/SUM($DV738:$EE738)</f>
        <v>#VALUE!</v>
      </c>
      <c r="EG738" s="198" t="e">
        <f t="shared" si="4472"/>
        <v>#DIV/0!</v>
      </c>
      <c r="EH738" s="198" t="e">
        <f t="shared" si="4472"/>
        <v>#DIV/0!</v>
      </c>
      <c r="EI738" s="198" t="e">
        <f t="shared" si="4472"/>
        <v>#VALUE!</v>
      </c>
      <c r="EJ738" s="198" t="e">
        <f t="shared" si="4472"/>
        <v>#VALUE!</v>
      </c>
      <c r="EK738" s="198" t="e">
        <f t="shared" si="4472"/>
        <v>#VALUE!</v>
      </c>
      <c r="EL738" s="198" t="e">
        <f t="shared" si="4472"/>
        <v>#VALUE!</v>
      </c>
      <c r="EM738" s="198" t="e">
        <f t="shared" si="4472"/>
        <v>#DIV/0!</v>
      </c>
      <c r="EN738" s="198" t="e">
        <f t="shared" si="4472"/>
        <v>#VALUE!</v>
      </c>
      <c r="EO738" s="198" t="e">
        <f t="shared" si="4472"/>
        <v>#VALUE!</v>
      </c>
      <c r="EP738" s="511">
        <f t="shared" ref="EP738:EW738" si="4473">EP737</f>
        <v>0.08</v>
      </c>
      <c r="EQ738" s="511">
        <f t="shared" si="4473"/>
        <v>0.015</v>
      </c>
      <c r="ER738" s="511">
        <f t="shared" si="4473"/>
        <v>0.015</v>
      </c>
      <c r="ES738" s="511">
        <f t="shared" si="4473"/>
        <v>0.015</v>
      </c>
      <c r="ET738" s="511">
        <f t="shared" si="4473"/>
        <v>0.015</v>
      </c>
      <c r="EU738" s="511">
        <f t="shared" si="4473"/>
        <v>0.09</v>
      </c>
      <c r="EV738" s="511">
        <f t="shared" si="4473"/>
        <v>0.09</v>
      </c>
      <c r="EW738" s="511">
        <f t="shared" si="4473"/>
        <v>0.09</v>
      </c>
      <c r="EX738" s="420" t="str">
        <f>IF(_tag_month_day!AS734="","",_tag_month_day!AS734/100)</f>
        <v/>
      </c>
      <c r="EY738" s="420" t="str">
        <f>IF(_tag_month_day!AT734="","",_tag_month_day!AT734/100)</f>
        <v/>
      </c>
      <c r="EZ738" s="420" t="str">
        <f>IF(_tag_month_day!AU734="","",_tag_month_day!AU734/100)</f>
        <v/>
      </c>
      <c r="FA738" s="420" t="str">
        <f>IF(_tag_month_day!AV734="","",_tag_month_day!AV734/100)</f>
        <v/>
      </c>
      <c r="FB738" s="420" t="str">
        <f>IF(_tag_month_day!AW734="","",_tag_month_day!AW734/100)</f>
        <v/>
      </c>
      <c r="FC738" s="420" t="str">
        <f>IF(_tag_month_day!AX734="","",_tag_month_day!AX734/100)</f>
        <v/>
      </c>
      <c r="FD738" s="510">
        <f t="shared" si="4321"/>
        <v>0.33</v>
      </c>
      <c r="FE738" s="510">
        <f t="shared" si="4322"/>
        <v>0.19</v>
      </c>
      <c r="FF738" s="510">
        <f t="shared" si="4323"/>
        <v>0.003</v>
      </c>
      <c r="FG738" s="510">
        <f t="shared" si="4324"/>
        <v>0</v>
      </c>
      <c r="FH738" s="603">
        <f t="shared" si="4325"/>
        <v>0.0001</v>
      </c>
      <c r="FI738" s="510">
        <f t="shared" ref="FI738:FR738" si="4474">FI737</f>
        <v>0.41</v>
      </c>
      <c r="FJ738" s="510">
        <f t="shared" si="4474"/>
        <v>0.11</v>
      </c>
      <c r="FK738" s="510">
        <f t="shared" si="4474"/>
        <v>0.015</v>
      </c>
      <c r="FL738" s="510">
        <f t="shared" si="4474"/>
        <v>0</v>
      </c>
      <c r="FM738" s="603">
        <f t="shared" si="4474"/>
        <v>0.0001</v>
      </c>
      <c r="FN738" s="510" t="str">
        <f>IF(_tag_month_day!AY734="","",_tag_month_day!AY734/100)</f>
        <v/>
      </c>
      <c r="FO738" s="510" t="str">
        <f>IF(_tag_month_day!AZ734="","",_tag_month_day!AZ734/100)</f>
        <v/>
      </c>
      <c r="FP738" s="510" t="str">
        <f>IF(_tag_month_day!BA734="","",_tag_month_day!BA734/100)</f>
        <v/>
      </c>
      <c r="FQ738" s="510" t="str">
        <f>IF(_tag_month_day!BB734="","",_tag_month_day!BB734/100)</f>
        <v/>
      </c>
      <c r="FR738" s="603" t="str">
        <f>IF(_tag_month_day!BC734="","",_tag_month_day!BC734/100)</f>
        <v/>
      </c>
      <c r="FS738" s="510" t="str">
        <f>IF(_tag_month_day!BD734="","",_tag_month_day!BD734/100)</f>
        <v/>
      </c>
      <c r="FT738" s="510" t="str">
        <f>IF(_tag_month_day!BE734="","",_tag_month_day!BE734/100)</f>
        <v/>
      </c>
      <c r="FU738" s="510" t="str">
        <f>IF(_tag_month_day!BF734="","",_tag_month_day!BF734/100)</f>
        <v/>
      </c>
      <c r="FV738" s="510" t="str">
        <f>IF(_tag_month_day!BG734="","",_tag_month_day!BG734/100)</f>
        <v/>
      </c>
      <c r="FW738" s="603" t="str">
        <f>IF(_tag_month_day!BH734="","",_tag_month_day!BH734/100)</f>
        <v/>
      </c>
      <c r="FX738" s="510" t="str">
        <f>IF(_tag_month_day!BI734="","",_tag_month_day!BI734/100)</f>
        <v/>
      </c>
      <c r="FY738" s="510" t="str">
        <f>IF(_tag_month_day!BJ734="","",_tag_month_day!BJ734/100)</f>
        <v/>
      </c>
      <c r="FZ738" s="605" t="str">
        <f>IF(_tag_month_day!BK734="","",_tag_month_day!BK734/100)</f>
        <v/>
      </c>
      <c r="GA738" s="510" t="str">
        <f>IF(_tag_month_day!BL734="","",_tag_month_day!BL734/100)</f>
        <v/>
      </c>
      <c r="GB738" s="603" t="str">
        <f>IF(_tag_month_day!BM734="","",_tag_month_day!BM734/100)</f>
        <v/>
      </c>
      <c r="GC738" s="420" t="str">
        <f>IF(_tag_month_day!BN734="","",_tag_month_day!BN734/100)</f>
        <v/>
      </c>
      <c r="GD738" s="420" t="str">
        <f>IF(_tag_month_day!BO734="","",_tag_month_day!BO734/100)</f>
        <v/>
      </c>
      <c r="GE738" s="420" t="str">
        <f>IF(_tag_month_day!BP734="","",_tag_month_day!BP734/100)</f>
        <v/>
      </c>
      <c r="GF738" s="420" t="str">
        <f>IF(_tag_month_day!BQ734="","",_tag_month_day!BQ734/100)</f>
        <v/>
      </c>
      <c r="GG738" s="420" t="str">
        <f>IF(_tag_month_day!BR734="","",_tag_month_day!BR734/100)</f>
        <v/>
      </c>
      <c r="GH738" s="420" t="str">
        <f>IF(_tag_month_day!BS734="","",_tag_month_day!BS734/100)</f>
        <v/>
      </c>
      <c r="GI738" s="603" t="str">
        <f>IF(_tag_month_day!BT734="","",_tag_month_day!BT734/100)</f>
        <v/>
      </c>
      <c r="GJ738" s="612" t="str">
        <f>IF(_tag_month_day!BU734="","",_tag_month_day!BU734/100)</f>
        <v/>
      </c>
      <c r="GK738" s="620" t="str">
        <f>IF(_tag_month_day!BV734="",IF(_rlcf_month_day!A$2="","",_rlcf_month_day!A$2/100),_tag_month_day!BV734/100)</f>
        <v/>
      </c>
      <c r="GL738" s="620" t="str">
        <f>IF(_tag_month_day!BW734="",IF(_rlcf_month_day!B$2="","",_rlcf_month_day!B$2/100),_tag_month_day!BW734/100)</f>
        <v/>
      </c>
      <c r="GM738" s="621" t="str">
        <f>IF(_tag_month_day!BX734="",IF(_rlcf_month_day!C$2="","",_rlcf_month_day!C$2/100),_tag_month_day!BX734/100)</f>
        <v/>
      </c>
      <c r="GN738" s="620" t="str">
        <f>IF(_tag_month_day!BV734="",IF(_rlcf_month_day!A$2="","",_rlcf_month_day!A$2/100),_tag_month_day!BV734/100)</f>
        <v/>
      </c>
      <c r="GO738" s="620" t="str">
        <f>IF(_tag_month_day!BW734="",IF(_rlcf_month_day!B$2="","",_rlcf_month_day!B$2/100),_tag_month_day!BW734/100)</f>
        <v/>
      </c>
      <c r="GP738" s="620" t="str">
        <f>IF(_tag_month_day!CD734="",IF(_rlcf_month_day!E$2="","",_rlcf_month_day!E$2/100),_tag_month_day!CD734/100)</f>
        <v/>
      </c>
      <c r="GQ738" s="620" t="str">
        <f>IF(_tag_month_day!CE734="",IF(_rlcf_month_day!F$2="","",_rlcf_month_day!F$2/100),_tag_month_day!CE734/100)</f>
        <v/>
      </c>
      <c r="GR738" s="621" t="str">
        <f>IF(_tag_month_day!CF734="",IF(_rlcf_month_day!G$2="","",_rlcf_month_day!G$2/100),_tag_month_day!CF734/100)</f>
        <v/>
      </c>
      <c r="GS738" s="626">
        <f t="shared" ref="GS738:HH738" si="4475">GS737</f>
        <v>0.953</v>
      </c>
      <c r="GT738" s="626">
        <f t="shared" si="4475"/>
        <v>0.55</v>
      </c>
      <c r="GU738" s="626">
        <f t="shared" si="4475"/>
        <v>0.55</v>
      </c>
      <c r="GV738" s="626">
        <f t="shared" si="4475"/>
        <v>0.55</v>
      </c>
      <c r="GW738" s="626">
        <f t="shared" si="4475"/>
        <v>0.5</v>
      </c>
      <c r="GX738" s="626">
        <f t="shared" si="4475"/>
        <v>0.935</v>
      </c>
      <c r="GY738" s="626">
        <f t="shared" si="4475"/>
        <v>0.15</v>
      </c>
      <c r="GZ738" s="626">
        <f t="shared" si="4475"/>
        <v>1</v>
      </c>
      <c r="HA738" s="654">
        <f t="shared" si="4475"/>
        <v>0.047</v>
      </c>
      <c r="HB738" s="654">
        <f t="shared" si="4475"/>
        <v>0.45</v>
      </c>
      <c r="HC738" s="654">
        <f t="shared" si="4475"/>
        <v>0.45</v>
      </c>
      <c r="HD738" s="654">
        <f t="shared" si="4475"/>
        <v>0.45</v>
      </c>
      <c r="HE738" s="654">
        <f t="shared" si="4475"/>
        <v>0.5</v>
      </c>
      <c r="HF738" s="654">
        <f t="shared" si="4475"/>
        <v>0.065</v>
      </c>
      <c r="HG738" s="654">
        <f t="shared" si="4475"/>
        <v>0.85</v>
      </c>
      <c r="HH738" s="654">
        <f t="shared" si="4475"/>
        <v>0</v>
      </c>
      <c r="HI738" s="68">
        <f t="shared" si="4297"/>
        <v>0</v>
      </c>
      <c r="HJ738" s="68" t="e">
        <f t="shared" si="4328"/>
        <v>#VALUE!</v>
      </c>
      <c r="HK738" s="202">
        <f t="shared" si="4329"/>
        <v>0.85</v>
      </c>
      <c r="HL738" s="464">
        <f t="shared" si="4330"/>
        <v>550000</v>
      </c>
      <c r="HM738" s="464">
        <f t="shared" si="4331"/>
        <v>480000</v>
      </c>
      <c r="HN738" s="192" t="e">
        <f t="shared" si="4298"/>
        <v>#VALUE!</v>
      </c>
      <c r="HO738" s="192" t="e">
        <f>HN738*HK738*$HO$2/HL738*1000000</f>
        <v>#VALUE!</v>
      </c>
      <c r="HP738" s="192" t="e">
        <f>HN738*HK738*$HP$2/HM738*1000000</f>
        <v>#VALUE!</v>
      </c>
    </row>
    <row r="739" spans="1:224">
      <c r="A739" s="381">
        <v>734</v>
      </c>
      <c r="B739" s="54">
        <f ca="1" t="shared" si="4332"/>
        <v>43647</v>
      </c>
      <c r="C739" s="57">
        <f t="shared" si="4333"/>
        <v>0.0416666666666667</v>
      </c>
      <c r="D739" s="68" t="str">
        <f ca="1" t="shared" si="4299"/>
        <v>白班</v>
      </c>
      <c r="E739" s="68" t="str">
        <f ca="1" t="shared" si="4300"/>
        <v>丁</v>
      </c>
      <c r="F739" s="68">
        <f ca="1">SUMPRODUCT((成本日报!$A$3:$A$95=计划!B739)*(成本日报!$B$3:$B$95=计划!$D739),成本日报!$C$3:$C$95)</f>
        <v>4</v>
      </c>
      <c r="G739" s="382">
        <f ca="1" t="shared" si="4334"/>
        <v>43647.5416666649</v>
      </c>
      <c r="H739" s="382">
        <f ca="1" t="shared" si="4301"/>
        <v>43647.5486111093</v>
      </c>
      <c r="I739" s="382">
        <f ca="1" t="shared" si="4302"/>
        <v>43647.5541666649</v>
      </c>
      <c r="J739" s="382">
        <f ca="1" t="shared" si="4303"/>
        <v>43647.5833333316</v>
      </c>
      <c r="K739" s="382">
        <f ca="1" t="shared" si="4304"/>
        <v>43647.6458333316</v>
      </c>
      <c r="L739" s="382">
        <f ca="1" t="shared" si="4305"/>
        <v>43647.6666666649</v>
      </c>
      <c r="M739" s="398" t="str">
        <f>IF(_tag_month_day!A735="","",_tag_month_day!A735)</f>
        <v/>
      </c>
      <c r="N739" s="398" t="str">
        <f>IF(_tag_month_day!B735="","",_tag_month_day!B735)</f>
        <v/>
      </c>
      <c r="O739" s="399" t="e">
        <f t="shared" si="4306"/>
        <v>#VALUE!</v>
      </c>
      <c r="P739" s="398" t="str">
        <f>IF(_tag_month_day!C735="","",_tag_month_day!C735)</f>
        <v/>
      </c>
      <c r="Q739" s="398" t="str">
        <f>IF(_tag_month_day!D735="","",_tag_month_day!D735)</f>
        <v/>
      </c>
      <c r="R739" s="416">
        <f>IF(_tag_month_day!CB735="",R738,_tag_month_day!CB735/100)</f>
        <v>0.07</v>
      </c>
      <c r="S739" s="417" t="str">
        <f>IF(_tag_month_day!E735="","",_tag_month_day!E735)</f>
        <v/>
      </c>
      <c r="T739" s="417" t="str">
        <f>IF(_tag_month_day!F735="","",_tag_month_day!F735)</f>
        <v/>
      </c>
      <c r="U739" s="418" t="e">
        <f t="shared" si="4260"/>
        <v>#VALUE!</v>
      </c>
      <c r="V739" s="53" t="e">
        <f t="shared" si="4261"/>
        <v>#VALUE!</v>
      </c>
      <c r="W739" s="419" t="str">
        <f>IF(_jhy_month_day!A735="","",_jhy_month_day!A735)</f>
        <v/>
      </c>
      <c r="X739" s="420" t="str">
        <f>IF(_jhy_month_day!B735="","",_jhy_month_day!B735/100)</f>
        <v/>
      </c>
      <c r="Y739" s="420" t="str">
        <f>IF(_jhy_month_day!C735="","",_jhy_month_day!C735/100)</f>
        <v/>
      </c>
      <c r="Z739" s="439">
        <f t="shared" si="4350"/>
        <v>184</v>
      </c>
      <c r="AA739" s="440" t="str">
        <f>IF(_tag_month_day!G735="","",_tag_month_day!G735/100)</f>
        <v/>
      </c>
      <c r="AB739" s="440" t="str">
        <f>IF(_tag_month_day!H735="","",_tag_month_day!H735/100)</f>
        <v/>
      </c>
      <c r="AC739" s="193">
        <f t="shared" si="4307"/>
        <v>1.59963432013121</v>
      </c>
      <c r="AD739" s="441" t="str">
        <f t="shared" si="4308"/>
        <v/>
      </c>
      <c r="AE739" s="442" t="str">
        <f t="shared" si="4309"/>
        <v/>
      </c>
      <c r="AF739" s="443">
        <v>1</v>
      </c>
      <c r="AG739" s="68" t="str">
        <f>IF(_duihao_month_day!A735="","",_duihao_month_day!A735)</f>
        <v/>
      </c>
      <c r="AH739" s="463">
        <f>IF(_gyk_month_day!B735="",AH738,_gyk_month_day!B735)</f>
        <v>820</v>
      </c>
      <c r="AI739" s="464"/>
      <c r="AJ739" s="68" t="str">
        <f>IF(_tag_month_day!I735="","",_tag_month_day!I735)</f>
        <v/>
      </c>
      <c r="AK739" s="465" t="str">
        <f>IF(_tzyy_month_day!A735="","",_tzyy_month_day!A735)</f>
        <v/>
      </c>
      <c r="AL739" s="465" t="str">
        <f>IF(_tzyy_month_day!B735="","",_tzyy_month_day!B735)</f>
        <v/>
      </c>
      <c r="AM739" s="465" t="str">
        <f>IF(_tzyy_month_day!C735="","",_tzyy_month_day!C735)</f>
        <v/>
      </c>
      <c r="AN739" s="466" t="str">
        <f>IF(_tag_month_day!CG735="","",_tag_month_day!CG735)</f>
        <v/>
      </c>
      <c r="AO739" s="466" t="str">
        <f>IF(_tag_month_day!CH735="","",_tag_month_day!CH735)</f>
        <v/>
      </c>
      <c r="AP739" s="486" t="e">
        <f t="shared" si="4310"/>
        <v>#VALUE!</v>
      </c>
      <c r="AQ739" s="487" t="str">
        <f>IF(_tag_month_day!J735="","",_tag_month_day!J735/100)</f>
        <v/>
      </c>
      <c r="AR739" s="488">
        <f t="shared" si="4311"/>
        <v>1.3</v>
      </c>
      <c r="AS739" s="489" t="e">
        <f t="shared" si="4262"/>
        <v>#VALUE!</v>
      </c>
      <c r="AT739" s="489">
        <f t="shared" si="4312"/>
        <v>0</v>
      </c>
      <c r="AU739" s="490" t="str">
        <f>IF(_tag_month_day!K735="","",_tag_month_day!K735)</f>
        <v/>
      </c>
      <c r="AV739" s="491" t="str">
        <f>IF(_tag_month_day!L735="","",_tag_month_day!L735/100)</f>
        <v/>
      </c>
      <c r="AW739" s="420">
        <f t="shared" si="4234"/>
        <v>0</v>
      </c>
      <c r="AX739" s="420">
        <f t="shared" si="4313"/>
        <v>0</v>
      </c>
      <c r="AY739" s="420" t="str">
        <f>IF(_tag_month_day!M735="","",_tag_month_day!M735/100)</f>
        <v/>
      </c>
      <c r="AZ739" s="420" t="str">
        <f>IF(_tag_month_day!N735="","",_tag_month_day!N735/100)</f>
        <v/>
      </c>
      <c r="BA739" s="420" t="str">
        <f>IF(_tag_month_day!O735="","",_tag_month_day!O735/100)</f>
        <v/>
      </c>
      <c r="BB739" s="496" t="str">
        <f>IF(_tag_month_day!P735="","",_tag_month_day!P735/100)</f>
        <v/>
      </c>
      <c r="BC739" s="496">
        <f t="shared" si="4314"/>
        <v>0</v>
      </c>
      <c r="BD739" s="496" t="str">
        <f>IF(_tag_month_day!Q735="","",_tag_month_day!Q735/100)</f>
        <v/>
      </c>
      <c r="BE739" s="510" t="str">
        <f>IF(_tag_month_day!R735="","",_tag_month_day!R735/100)</f>
        <v/>
      </c>
      <c r="BF739" s="413" t="str">
        <f>IF(_tag_month_day!CC735="","",_tag_month_day!CC735/100)</f>
        <v/>
      </c>
      <c r="BG739" s="646" t="e">
        <f t="shared" si="4263"/>
        <v>#VALUE!</v>
      </c>
      <c r="BH739" s="647">
        <f t="shared" si="4264"/>
        <v>0</v>
      </c>
      <c r="BI739" s="648" t="e">
        <f>IF(CX739=0,BI738,(DK739*查询!$R$5+DL739*查询!$Q$5+DM739*查询!$N$5+DN739*查询!$O$5+DO739*查询!$P$5)*AF739/CX739)</f>
        <v>#VALUE!</v>
      </c>
      <c r="BJ739" s="648" t="e">
        <f>IF(CX739=0,BJ738,(DP739*查询!$S$5+DQ739*查询!$T$5+DR739*查询!$U$5)*AF739/CX739)</f>
        <v>#VALUE!</v>
      </c>
      <c r="BK739" s="512">
        <f t="shared" si="4315"/>
        <v>1</v>
      </c>
      <c r="BL739" s="513" t="str">
        <f>IF(_cfyc_month_day!A735="","",_cfyc_month_day!A735)</f>
        <v/>
      </c>
      <c r="BM739" s="513" t="str">
        <f>IF(_cfyc_month_day!B735="","",_cfyc_month_day!B735)</f>
        <v/>
      </c>
      <c r="BN739" s="513" t="str">
        <f>IF(_cfyc_month_day!C735="","",_cfyc_month_day!C735)</f>
        <v/>
      </c>
      <c r="BO739" s="522" t="str">
        <f>IF(_cfyc_month_day!D735="","",_cfyc_month_day!D735)</f>
        <v/>
      </c>
      <c r="BP739" s="522" t="str">
        <f>IF(_cfyc_month_day!E735="","",_cfyc_month_day!E735)</f>
        <v/>
      </c>
      <c r="BQ739" s="522" t="str">
        <f>IF(_cfyc_month_day!F735="","",_cfyc_month_day!F735)</f>
        <v/>
      </c>
      <c r="BR739" s="513" t="str">
        <f>IF(_tag_month_day!T735="","",_tag_month_day!T735)</f>
        <v/>
      </c>
      <c r="BS739" s="513" t="str">
        <f>IF(_tag_month_day!U735="","",_tag_month_day!U735)</f>
        <v/>
      </c>
      <c r="BT739" s="523" t="str">
        <f t="shared" si="4316"/>
        <v/>
      </c>
      <c r="BU739" s="223" t="str">
        <f>IF(_tag_month_day!V735="","",_tag_month_day!V735)</f>
        <v/>
      </c>
      <c r="BV739" s="206" t="str">
        <f>IF(_tag_month_day!W735="","",_tag_month_day!W735)</f>
        <v/>
      </c>
      <c r="BW739" s="540" t="str">
        <f>IF(_tag_month_day!X735="","",_tag_month_day!X735)</f>
        <v/>
      </c>
      <c r="BX739" s="540" t="str">
        <f>IF(_tag_month_day!Y735="","",_tag_month_day!Y735)</f>
        <v/>
      </c>
      <c r="BY739" s="541">
        <f ca="1" t="shared" si="4317"/>
        <v>43647.6666666649</v>
      </c>
      <c r="BZ739" s="542"/>
      <c r="CA739" s="562" t="str">
        <f>IF(_jhy2_month_day!A735="","",_jhy2_month_day!A735)</f>
        <v/>
      </c>
      <c r="CB739" s="464" t="str">
        <f>IF(_jhy2_month_day!B735="","",_jhy2_month_day!B735)</f>
        <v/>
      </c>
      <c r="CC739" s="464" t="str">
        <f>IF(_jhy2_month_day!C735="","",_jhy2_month_day!C735)</f>
        <v/>
      </c>
      <c r="CD739" s="464" t="str">
        <f>IF(_jhy2_month_day!D735="","",_jhy2_month_day!D735)</f>
        <v/>
      </c>
      <c r="CE739" s="464" t="str">
        <f>IF(_jhy2_month_day!E735="","",_jhy2_month_day!E735)</f>
        <v/>
      </c>
      <c r="CF739" s="464" t="str">
        <f>IF(_jhy2_month_day!F735="","",_jhy2_month_day!F735)</f>
        <v/>
      </c>
      <c r="CG739" s="464" t="str">
        <f>IF(_jhy2_month_day!G735="","",_jhy2_month_day!G735)</f>
        <v/>
      </c>
      <c r="CH739" s="464" t="str">
        <f>IF(_jhy2_month_day!H735="","",_jhy2_month_day!H735)</f>
        <v/>
      </c>
      <c r="CI739" s="464" t="str">
        <f>IF(_jhy2_month_day!I735="","",_jhy2_month_day!I735)</f>
        <v/>
      </c>
      <c r="CJ739" s="464" t="str">
        <f>IF(_jhy2_month_day!J735="","",_jhy2_month_day!J735)</f>
        <v/>
      </c>
      <c r="CK739" s="464" t="str">
        <f>IF(_jhy2_month_day!K735="","",_jhy2_month_day!K735)</f>
        <v/>
      </c>
      <c r="CL739" s="562" t="str">
        <f>IF(_jhy2_month_day!L735="","",_jhy2_month_day!L735)</f>
        <v/>
      </c>
      <c r="CM739" s="562" t="str">
        <f>IF(_jhy2_month_day!M735="","",_jhy2_month_day!M735)</f>
        <v/>
      </c>
      <c r="CN739" s="562" t="str">
        <f>IF(_jhy2_month_day!N735="","",_jhy2_month_day!N735)</f>
        <v/>
      </c>
      <c r="CO739" s="562" t="str">
        <f>IF(_jhy2_month_day!O735="","",_jhy2_month_day!O735)</f>
        <v/>
      </c>
      <c r="CP739" s="562" t="str">
        <f>IF(_jhy2_month_day!P735="","",_jhy2_month_day!P735)</f>
        <v/>
      </c>
      <c r="CQ739" s="562" t="str">
        <f>IF(_jhy2_month_day!Q735="","",_jhy2_month_day!Q735)</f>
        <v/>
      </c>
      <c r="CR739" s="563" t="str">
        <f>IF(_jhy2_month_day!R735="","",_jhy2_month_day!R735)</f>
        <v/>
      </c>
      <c r="CS739" s="576" t="str">
        <f>IF(_jhy2_month_day!S735="","",_jhy2_month_day!S735)</f>
        <v/>
      </c>
      <c r="CT739" s="562" t="str">
        <f>IF(_jhy2_month_day!T735="","",_jhy2_month_day!T735)</f>
        <v/>
      </c>
      <c r="CU739" s="577" t="e">
        <f t="shared" si="4265"/>
        <v>#VALUE!</v>
      </c>
      <c r="CV739" s="198" t="e">
        <f t="shared" si="4266"/>
        <v>#VALUE!</v>
      </c>
      <c r="CW739" s="192" t="e">
        <f t="shared" si="4267"/>
        <v>#VALUE!</v>
      </c>
      <c r="CX739" s="192" t="e">
        <f t="shared" si="4268"/>
        <v>#VALUE!</v>
      </c>
      <c r="CY739" s="202" t="e">
        <f t="shared" si="4269"/>
        <v>#VALUE!</v>
      </c>
      <c r="CZ739" s="192" t="e">
        <f t="shared" ref="CZ739:DI739" si="4476">$AJ739*EF739</f>
        <v>#VALUE!</v>
      </c>
      <c r="DA739" s="192" t="e">
        <f t="shared" si="4476"/>
        <v>#VALUE!</v>
      </c>
      <c r="DB739" s="192" t="e">
        <f t="shared" si="4476"/>
        <v>#VALUE!</v>
      </c>
      <c r="DC739" s="192" t="e">
        <f t="shared" si="4476"/>
        <v>#VALUE!</v>
      </c>
      <c r="DD739" s="192" t="e">
        <f t="shared" si="4476"/>
        <v>#VALUE!</v>
      </c>
      <c r="DE739" s="192" t="e">
        <f t="shared" si="4476"/>
        <v>#VALUE!</v>
      </c>
      <c r="DF739" s="192" t="e">
        <f t="shared" si="4476"/>
        <v>#VALUE!</v>
      </c>
      <c r="DG739" s="192" t="e">
        <f t="shared" si="4476"/>
        <v>#VALUE!</v>
      </c>
      <c r="DH739" s="192" t="e">
        <f t="shared" si="4476"/>
        <v>#VALUE!</v>
      </c>
      <c r="DI739" s="192" t="e">
        <f t="shared" si="4476"/>
        <v>#VALUE!</v>
      </c>
      <c r="DJ739" s="192" t="e">
        <f t="shared" si="4271"/>
        <v>#VALUE!</v>
      </c>
      <c r="DK739" s="192" t="e">
        <f t="shared" si="4272"/>
        <v>#VALUE!</v>
      </c>
      <c r="DL739" s="192" t="e">
        <f t="shared" si="4273"/>
        <v>#VALUE!</v>
      </c>
      <c r="DM739" s="192" t="e">
        <f t="shared" si="4274"/>
        <v>#VALUE!</v>
      </c>
      <c r="DN739" s="192" t="e">
        <f t="shared" si="4275"/>
        <v>#VALUE!</v>
      </c>
      <c r="DO739" s="192" t="e">
        <f t="shared" si="4276"/>
        <v>#VALUE!</v>
      </c>
      <c r="DP739" s="192" t="e">
        <f t="shared" si="4277"/>
        <v>#VALUE!</v>
      </c>
      <c r="DQ739" s="192" t="e">
        <f t="shared" si="4278"/>
        <v>#VALUE!</v>
      </c>
      <c r="DR739" s="192" t="e">
        <f t="shared" si="4279"/>
        <v>#VALUE!</v>
      </c>
      <c r="DS739" s="192" t="e">
        <f t="shared" si="4280"/>
        <v>#VALUE!</v>
      </c>
      <c r="DT739" s="192" t="e">
        <f t="shared" si="4281"/>
        <v>#VALUE!</v>
      </c>
      <c r="DU739" s="192" t="e">
        <f t="shared" si="4282"/>
        <v>#VALUE!</v>
      </c>
      <c r="DV739" s="198" t="e">
        <f t="shared" si="4283"/>
        <v>#VALUE!</v>
      </c>
      <c r="DW739" s="198" t="e">
        <f t="shared" si="4284"/>
        <v>#DIV/0!</v>
      </c>
      <c r="DX739" s="198" t="e">
        <f t="shared" si="4285"/>
        <v>#DIV/0!</v>
      </c>
      <c r="DY739" s="198" t="e">
        <f t="shared" si="4286"/>
        <v>#VALUE!</v>
      </c>
      <c r="DZ739" s="198" t="e">
        <f t="shared" si="4287"/>
        <v>#VALUE!</v>
      </c>
      <c r="EA739" s="198" t="e">
        <f t="shared" si="4288"/>
        <v>#VALUE!</v>
      </c>
      <c r="EB739" s="198" t="e">
        <f t="shared" si="4289"/>
        <v>#VALUE!</v>
      </c>
      <c r="EC739" s="198" t="e">
        <f t="shared" si="4290"/>
        <v>#DIV/0!</v>
      </c>
      <c r="ED739" s="198" t="e">
        <f t="shared" si="4291"/>
        <v>#VALUE!</v>
      </c>
      <c r="EE739" s="198" t="e">
        <f t="shared" si="4292"/>
        <v>#VALUE!</v>
      </c>
      <c r="EF739" s="198" t="e">
        <f t="shared" ref="EF739:EO739" si="4477">DV739/SUM($DV739:$EE739)</f>
        <v>#VALUE!</v>
      </c>
      <c r="EG739" s="198" t="e">
        <f t="shared" si="4477"/>
        <v>#DIV/0!</v>
      </c>
      <c r="EH739" s="198" t="e">
        <f t="shared" si="4477"/>
        <v>#DIV/0!</v>
      </c>
      <c r="EI739" s="198" t="e">
        <f t="shared" si="4477"/>
        <v>#VALUE!</v>
      </c>
      <c r="EJ739" s="198" t="e">
        <f t="shared" si="4477"/>
        <v>#VALUE!</v>
      </c>
      <c r="EK739" s="198" t="e">
        <f t="shared" si="4477"/>
        <v>#VALUE!</v>
      </c>
      <c r="EL739" s="198" t="e">
        <f t="shared" si="4477"/>
        <v>#VALUE!</v>
      </c>
      <c r="EM739" s="198" t="e">
        <f t="shared" si="4477"/>
        <v>#DIV/0!</v>
      </c>
      <c r="EN739" s="198" t="e">
        <f t="shared" si="4477"/>
        <v>#VALUE!</v>
      </c>
      <c r="EO739" s="198" t="e">
        <f t="shared" si="4477"/>
        <v>#VALUE!</v>
      </c>
      <c r="EP739" s="511">
        <f t="shared" ref="EP739:EW739" si="4478">EP738</f>
        <v>0.08</v>
      </c>
      <c r="EQ739" s="511">
        <f t="shared" si="4478"/>
        <v>0.015</v>
      </c>
      <c r="ER739" s="511">
        <f t="shared" si="4478"/>
        <v>0.015</v>
      </c>
      <c r="ES739" s="511">
        <f t="shared" si="4478"/>
        <v>0.015</v>
      </c>
      <c r="ET739" s="511">
        <f t="shared" si="4478"/>
        <v>0.015</v>
      </c>
      <c r="EU739" s="511">
        <f t="shared" si="4478"/>
        <v>0.09</v>
      </c>
      <c r="EV739" s="511">
        <f t="shared" si="4478"/>
        <v>0.09</v>
      </c>
      <c r="EW739" s="511">
        <f t="shared" si="4478"/>
        <v>0.09</v>
      </c>
      <c r="EX739" s="420" t="str">
        <f>IF(_tag_month_day!AS735="","",_tag_month_day!AS735/100)</f>
        <v/>
      </c>
      <c r="EY739" s="420" t="str">
        <f>IF(_tag_month_day!AT735="","",_tag_month_day!AT735/100)</f>
        <v/>
      </c>
      <c r="EZ739" s="420" t="str">
        <f>IF(_tag_month_day!AU735="","",_tag_month_day!AU735/100)</f>
        <v/>
      </c>
      <c r="FA739" s="420" t="str">
        <f>IF(_tag_month_day!AV735="","",_tag_month_day!AV735/100)</f>
        <v/>
      </c>
      <c r="FB739" s="420" t="str">
        <f>IF(_tag_month_day!AW735="","",_tag_month_day!AW735/100)</f>
        <v/>
      </c>
      <c r="FC739" s="420" t="str">
        <f>IF(_tag_month_day!AX735="","",_tag_month_day!AX735/100)</f>
        <v/>
      </c>
      <c r="FD739" s="510">
        <f t="shared" si="4321"/>
        <v>0.33</v>
      </c>
      <c r="FE739" s="510">
        <f t="shared" si="4322"/>
        <v>0.19</v>
      </c>
      <c r="FF739" s="510">
        <f t="shared" si="4323"/>
        <v>0.003</v>
      </c>
      <c r="FG739" s="510">
        <f t="shared" si="4324"/>
        <v>0</v>
      </c>
      <c r="FH739" s="603">
        <f t="shared" si="4325"/>
        <v>0.0001</v>
      </c>
      <c r="FI739" s="510">
        <f t="shared" ref="FI739:FR739" si="4479">FI738</f>
        <v>0.41</v>
      </c>
      <c r="FJ739" s="510">
        <f t="shared" si="4479"/>
        <v>0.11</v>
      </c>
      <c r="FK739" s="510">
        <f t="shared" si="4479"/>
        <v>0.015</v>
      </c>
      <c r="FL739" s="510">
        <f t="shared" si="4479"/>
        <v>0</v>
      </c>
      <c r="FM739" s="603">
        <f t="shared" si="4479"/>
        <v>0.0001</v>
      </c>
      <c r="FN739" s="510" t="str">
        <f>IF(_tag_month_day!AY735="","",_tag_month_day!AY735/100)</f>
        <v/>
      </c>
      <c r="FO739" s="510" t="str">
        <f>IF(_tag_month_day!AZ735="","",_tag_month_day!AZ735/100)</f>
        <v/>
      </c>
      <c r="FP739" s="510" t="str">
        <f>IF(_tag_month_day!BA735="","",_tag_month_day!BA735/100)</f>
        <v/>
      </c>
      <c r="FQ739" s="510" t="str">
        <f>IF(_tag_month_day!BB735="","",_tag_month_day!BB735/100)</f>
        <v/>
      </c>
      <c r="FR739" s="603" t="str">
        <f>IF(_tag_month_day!BC735="","",_tag_month_day!BC735/100)</f>
        <v/>
      </c>
      <c r="FS739" s="510" t="str">
        <f>IF(_tag_month_day!BD735="","",_tag_month_day!BD735/100)</f>
        <v/>
      </c>
      <c r="FT739" s="510" t="str">
        <f>IF(_tag_month_day!BE735="","",_tag_month_day!BE735/100)</f>
        <v/>
      </c>
      <c r="FU739" s="510" t="str">
        <f>IF(_tag_month_day!BF735="","",_tag_month_day!BF735/100)</f>
        <v/>
      </c>
      <c r="FV739" s="510" t="str">
        <f>IF(_tag_month_day!BG735="","",_tag_month_day!BG735/100)</f>
        <v/>
      </c>
      <c r="FW739" s="603" t="str">
        <f>IF(_tag_month_day!BH735="","",_tag_month_day!BH735/100)</f>
        <v/>
      </c>
      <c r="FX739" s="510" t="str">
        <f>IF(_tag_month_day!BI735="","",_tag_month_day!BI735/100)</f>
        <v/>
      </c>
      <c r="FY739" s="510" t="str">
        <f>IF(_tag_month_day!BJ735="","",_tag_month_day!BJ735/100)</f>
        <v/>
      </c>
      <c r="FZ739" s="605" t="str">
        <f>IF(_tag_month_day!BK735="","",_tag_month_day!BK735/100)</f>
        <v/>
      </c>
      <c r="GA739" s="510" t="str">
        <f>IF(_tag_month_day!BL735="","",_tag_month_day!BL735/100)</f>
        <v/>
      </c>
      <c r="GB739" s="603" t="str">
        <f>IF(_tag_month_day!BM735="","",_tag_month_day!BM735/100)</f>
        <v/>
      </c>
      <c r="GC739" s="420" t="str">
        <f>IF(_tag_month_day!BN735="","",_tag_month_day!BN735/100)</f>
        <v/>
      </c>
      <c r="GD739" s="420" t="str">
        <f>IF(_tag_month_day!BO735="","",_tag_month_day!BO735/100)</f>
        <v/>
      </c>
      <c r="GE739" s="420" t="str">
        <f>IF(_tag_month_day!BP735="","",_tag_month_day!BP735/100)</f>
        <v/>
      </c>
      <c r="GF739" s="420" t="str">
        <f>IF(_tag_month_day!BQ735="","",_tag_month_day!BQ735/100)</f>
        <v/>
      </c>
      <c r="GG739" s="420" t="str">
        <f>IF(_tag_month_day!BR735="","",_tag_month_day!BR735/100)</f>
        <v/>
      </c>
      <c r="GH739" s="420" t="str">
        <f>IF(_tag_month_day!BS735="","",_tag_month_day!BS735/100)</f>
        <v/>
      </c>
      <c r="GI739" s="603" t="str">
        <f>IF(_tag_month_day!BT735="","",_tag_month_day!BT735/100)</f>
        <v/>
      </c>
      <c r="GJ739" s="612" t="str">
        <f>IF(_tag_month_day!BU735="","",_tag_month_day!BU735/100)</f>
        <v/>
      </c>
      <c r="GK739" s="620" t="str">
        <f>IF(_tag_month_day!BV735="",IF(_rlcf_month_day!A$2="","",_rlcf_month_day!A$2/100),_tag_month_day!BV735/100)</f>
        <v/>
      </c>
      <c r="GL739" s="620" t="str">
        <f>IF(_tag_month_day!BW735="",IF(_rlcf_month_day!B$2="","",_rlcf_month_day!B$2/100),_tag_month_day!BW735/100)</f>
        <v/>
      </c>
      <c r="GM739" s="621" t="str">
        <f>IF(_tag_month_day!BX735="",IF(_rlcf_month_day!C$2="","",_rlcf_month_day!C$2/100),_tag_month_day!BX735/100)</f>
        <v/>
      </c>
      <c r="GN739" s="620" t="str">
        <f>IF(_tag_month_day!BV735="",IF(_rlcf_month_day!A$2="","",_rlcf_month_day!A$2/100),_tag_month_day!BV735/100)</f>
        <v/>
      </c>
      <c r="GO739" s="620" t="str">
        <f>IF(_tag_month_day!BW735="",IF(_rlcf_month_day!B$2="","",_rlcf_month_day!B$2/100),_tag_month_day!BW735/100)</f>
        <v/>
      </c>
      <c r="GP739" s="620" t="str">
        <f>IF(_tag_month_day!CD735="",IF(_rlcf_month_day!E$2="","",_rlcf_month_day!E$2/100),_tag_month_day!CD735/100)</f>
        <v/>
      </c>
      <c r="GQ739" s="620" t="str">
        <f>IF(_tag_month_day!CE735="",IF(_rlcf_month_day!F$2="","",_rlcf_month_day!F$2/100),_tag_month_day!CE735/100)</f>
        <v/>
      </c>
      <c r="GR739" s="621" t="str">
        <f>IF(_tag_month_day!CF735="",IF(_rlcf_month_day!G$2="","",_rlcf_month_day!G$2/100),_tag_month_day!CF735/100)</f>
        <v/>
      </c>
      <c r="GS739" s="626">
        <f t="shared" ref="GS739:HH739" si="4480">GS738</f>
        <v>0.953</v>
      </c>
      <c r="GT739" s="626">
        <f t="shared" si="4480"/>
        <v>0.55</v>
      </c>
      <c r="GU739" s="626">
        <f t="shared" si="4480"/>
        <v>0.55</v>
      </c>
      <c r="GV739" s="626">
        <f t="shared" si="4480"/>
        <v>0.55</v>
      </c>
      <c r="GW739" s="626">
        <f t="shared" si="4480"/>
        <v>0.5</v>
      </c>
      <c r="GX739" s="626">
        <f t="shared" si="4480"/>
        <v>0.935</v>
      </c>
      <c r="GY739" s="626">
        <f t="shared" si="4480"/>
        <v>0.15</v>
      </c>
      <c r="GZ739" s="626">
        <f t="shared" si="4480"/>
        <v>1</v>
      </c>
      <c r="HA739" s="654">
        <f t="shared" si="4480"/>
        <v>0.047</v>
      </c>
      <c r="HB739" s="654">
        <f t="shared" si="4480"/>
        <v>0.45</v>
      </c>
      <c r="HC739" s="654">
        <f t="shared" si="4480"/>
        <v>0.45</v>
      </c>
      <c r="HD739" s="654">
        <f t="shared" si="4480"/>
        <v>0.45</v>
      </c>
      <c r="HE739" s="654">
        <f t="shared" si="4480"/>
        <v>0.5</v>
      </c>
      <c r="HF739" s="654">
        <f t="shared" si="4480"/>
        <v>0.065</v>
      </c>
      <c r="HG739" s="654">
        <f t="shared" si="4480"/>
        <v>0.85</v>
      </c>
      <c r="HH739" s="654">
        <f t="shared" si="4480"/>
        <v>0</v>
      </c>
      <c r="HI739" s="68">
        <f t="shared" si="4297"/>
        <v>0</v>
      </c>
      <c r="HJ739" s="68" t="e">
        <f t="shared" si="4328"/>
        <v>#VALUE!</v>
      </c>
      <c r="HK739" s="202">
        <f t="shared" si="4329"/>
        <v>0.85</v>
      </c>
      <c r="HL739" s="464">
        <f t="shared" si="4330"/>
        <v>550000</v>
      </c>
      <c r="HM739" s="464">
        <f t="shared" si="4331"/>
        <v>480000</v>
      </c>
      <c r="HN739" s="192" t="e">
        <f t="shared" si="4298"/>
        <v>#VALUE!</v>
      </c>
      <c r="HO739" s="192" t="e">
        <f>HN739*HK739*$HO$2/HL739*1000000</f>
        <v>#VALUE!</v>
      </c>
      <c r="HP739" s="192" t="e">
        <f>HN739*HK739*$HP$2/HM739*1000000</f>
        <v>#VALUE!</v>
      </c>
    </row>
    <row r="740" spans="1:224">
      <c r="A740" s="381">
        <v>735</v>
      </c>
      <c r="B740" s="54">
        <f ca="1" t="shared" si="4332"/>
        <v>43647</v>
      </c>
      <c r="C740" s="57">
        <f t="shared" si="4333"/>
        <v>0.0416666666666667</v>
      </c>
      <c r="D740" s="68" t="str">
        <f ca="1" t="shared" si="4299"/>
        <v>白班</v>
      </c>
      <c r="E740" s="68" t="str">
        <f ca="1" t="shared" si="4300"/>
        <v>丁</v>
      </c>
      <c r="F740" s="68">
        <f ca="1">SUMPRODUCT((成本日报!$A$3:$A$95=计划!B740)*(成本日报!$B$3:$B$95=计划!$D740),成本日报!$C$3:$C$95)</f>
        <v>4</v>
      </c>
      <c r="G740" s="382">
        <f ca="1" t="shared" si="4334"/>
        <v>43647.5833333316</v>
      </c>
      <c r="H740" s="382">
        <f ca="1" t="shared" si="4301"/>
        <v>43647.590277776</v>
      </c>
      <c r="I740" s="382">
        <f ca="1" t="shared" si="4302"/>
        <v>43647.5958333316</v>
      </c>
      <c r="J740" s="382">
        <f ca="1" t="shared" si="4303"/>
        <v>43647.6249999982</v>
      </c>
      <c r="K740" s="382">
        <f ca="1" t="shared" si="4304"/>
        <v>43647.6874999982</v>
      </c>
      <c r="L740" s="382">
        <f ca="1" t="shared" si="4305"/>
        <v>43647.7083333316</v>
      </c>
      <c r="M740" s="398" t="str">
        <f>IF(_tag_month_day!A736="","",_tag_month_day!A736)</f>
        <v/>
      </c>
      <c r="N740" s="398" t="str">
        <f>IF(_tag_month_day!B736="","",_tag_month_day!B736)</f>
        <v/>
      </c>
      <c r="O740" s="399" t="e">
        <f t="shared" si="4306"/>
        <v>#VALUE!</v>
      </c>
      <c r="P740" s="398" t="str">
        <f>IF(_tag_month_day!C736="","",_tag_month_day!C736)</f>
        <v/>
      </c>
      <c r="Q740" s="398" t="str">
        <f>IF(_tag_month_day!D736="","",_tag_month_day!D736)</f>
        <v/>
      </c>
      <c r="R740" s="416">
        <f>IF(_tag_month_day!CB736="",R739,_tag_month_day!CB736/100)</f>
        <v>0.07</v>
      </c>
      <c r="S740" s="417" t="str">
        <f>IF(_tag_month_day!E736="","",_tag_month_day!E736)</f>
        <v/>
      </c>
      <c r="T740" s="417" t="str">
        <f>IF(_tag_month_day!F736="","",_tag_month_day!F736)</f>
        <v/>
      </c>
      <c r="U740" s="418" t="e">
        <f t="shared" si="4260"/>
        <v>#VALUE!</v>
      </c>
      <c r="V740" s="53" t="e">
        <f t="shared" si="4261"/>
        <v>#VALUE!</v>
      </c>
      <c r="W740" s="419" t="str">
        <f>IF(_jhy_month_day!A736="","",_jhy_month_day!A736)</f>
        <v/>
      </c>
      <c r="X740" s="420" t="str">
        <f>IF(_jhy_month_day!B736="","",_jhy_month_day!B736/100)</f>
        <v/>
      </c>
      <c r="Y740" s="420" t="str">
        <f>IF(_jhy_month_day!C736="","",_jhy_month_day!C736/100)</f>
        <v/>
      </c>
      <c r="Z740" s="439">
        <f t="shared" si="4350"/>
        <v>184</v>
      </c>
      <c r="AA740" s="440" t="str">
        <f>IF(_tag_month_day!G736="","",_tag_month_day!G736/100)</f>
        <v/>
      </c>
      <c r="AB740" s="440" t="str">
        <f>IF(_tag_month_day!H736="","",_tag_month_day!H736/100)</f>
        <v/>
      </c>
      <c r="AC740" s="193">
        <f t="shared" si="4307"/>
        <v>1.59963432013121</v>
      </c>
      <c r="AD740" s="441" t="str">
        <f t="shared" si="4308"/>
        <v/>
      </c>
      <c r="AE740" s="442" t="str">
        <f t="shared" si="4309"/>
        <v/>
      </c>
      <c r="AF740" s="443">
        <v>1</v>
      </c>
      <c r="AG740" s="68" t="str">
        <f>IF(_duihao_month_day!A736="","",_duihao_month_day!A736)</f>
        <v/>
      </c>
      <c r="AH740" s="463">
        <f>IF(_gyk_month_day!B736="",AH739,_gyk_month_day!B736)</f>
        <v>820</v>
      </c>
      <c r="AI740" s="464"/>
      <c r="AJ740" s="68" t="str">
        <f>IF(_tag_month_day!I736="","",_tag_month_day!I736)</f>
        <v/>
      </c>
      <c r="AK740" s="465" t="str">
        <f>IF(_tzyy_month_day!A736="","",_tzyy_month_day!A736)</f>
        <v/>
      </c>
      <c r="AL740" s="465" t="str">
        <f>IF(_tzyy_month_day!B736="","",_tzyy_month_day!B736)</f>
        <v/>
      </c>
      <c r="AM740" s="465" t="str">
        <f>IF(_tzyy_month_day!C736="","",_tzyy_month_day!C736)</f>
        <v/>
      </c>
      <c r="AN740" s="466" t="str">
        <f>IF(_tag_month_day!CG736="","",_tag_month_day!CG736)</f>
        <v/>
      </c>
      <c r="AO740" s="466" t="str">
        <f>IF(_tag_month_day!CH736="","",_tag_month_day!CH736)</f>
        <v/>
      </c>
      <c r="AP740" s="486" t="e">
        <f t="shared" si="4310"/>
        <v>#VALUE!</v>
      </c>
      <c r="AQ740" s="487" t="str">
        <f>IF(_tag_month_day!J736="","",_tag_month_day!J736/100)</f>
        <v/>
      </c>
      <c r="AR740" s="488">
        <f t="shared" si="4311"/>
        <v>1.3</v>
      </c>
      <c r="AS740" s="489" t="e">
        <f t="shared" si="4262"/>
        <v>#VALUE!</v>
      </c>
      <c r="AT740" s="489">
        <f t="shared" si="4312"/>
        <v>0</v>
      </c>
      <c r="AU740" s="490" t="str">
        <f>IF(_tag_month_day!K736="","",_tag_month_day!K736)</f>
        <v/>
      </c>
      <c r="AV740" s="491" t="str">
        <f>IF(_tag_month_day!L736="","",_tag_month_day!L736/100)</f>
        <v/>
      </c>
      <c r="AW740" s="420">
        <f t="shared" si="4234"/>
        <v>0</v>
      </c>
      <c r="AX740" s="420">
        <f t="shared" si="4313"/>
        <v>0</v>
      </c>
      <c r="AY740" s="420" t="str">
        <f>IF(_tag_month_day!M736="","",_tag_month_day!M736/100)</f>
        <v/>
      </c>
      <c r="AZ740" s="420" t="str">
        <f>IF(_tag_month_day!N736="","",_tag_month_day!N736/100)</f>
        <v/>
      </c>
      <c r="BA740" s="420" t="str">
        <f>IF(_tag_month_day!O736="","",_tag_month_day!O736/100)</f>
        <v/>
      </c>
      <c r="BB740" s="496" t="str">
        <f>IF(_tag_month_day!P736="","",_tag_month_day!P736/100)</f>
        <v/>
      </c>
      <c r="BC740" s="496">
        <f t="shared" si="4314"/>
        <v>0</v>
      </c>
      <c r="BD740" s="496" t="str">
        <f>IF(_tag_month_day!Q736="","",_tag_month_day!Q736/100)</f>
        <v/>
      </c>
      <c r="BE740" s="510" t="str">
        <f>IF(_tag_month_day!R736="","",_tag_month_day!R736/100)</f>
        <v/>
      </c>
      <c r="BF740" s="413" t="str">
        <f>IF(_tag_month_day!CC736="","",_tag_month_day!CC736/100)</f>
        <v/>
      </c>
      <c r="BG740" s="646" t="e">
        <f t="shared" si="4263"/>
        <v>#VALUE!</v>
      </c>
      <c r="BH740" s="647">
        <f t="shared" si="4264"/>
        <v>0</v>
      </c>
      <c r="BI740" s="648" t="e">
        <f>IF(CX740=0,BI739,(DK740*查询!$R$5+DL740*查询!$Q$5+DM740*查询!$N$5+DN740*查询!$O$5+DO740*查询!$P$5)*AF740/CX740)</f>
        <v>#VALUE!</v>
      </c>
      <c r="BJ740" s="648" t="e">
        <f>IF(CX740=0,BJ739,(DP740*查询!$S$5+DQ740*查询!$T$5+DR740*查询!$U$5)*AF740/CX740)</f>
        <v>#VALUE!</v>
      </c>
      <c r="BK740" s="512">
        <f t="shared" si="4315"/>
        <v>1</v>
      </c>
      <c r="BL740" s="513" t="str">
        <f>IF(_cfyc_month_day!A736="","",_cfyc_month_day!A736)</f>
        <v/>
      </c>
      <c r="BM740" s="513" t="str">
        <f>IF(_cfyc_month_day!B736="","",_cfyc_month_day!B736)</f>
        <v/>
      </c>
      <c r="BN740" s="513" t="str">
        <f>IF(_cfyc_month_day!C736="","",_cfyc_month_day!C736)</f>
        <v/>
      </c>
      <c r="BO740" s="522" t="str">
        <f>IF(_cfyc_month_day!D736="","",_cfyc_month_day!D736)</f>
        <v/>
      </c>
      <c r="BP740" s="522" t="str">
        <f>IF(_cfyc_month_day!E736="","",_cfyc_month_day!E736)</f>
        <v/>
      </c>
      <c r="BQ740" s="522" t="str">
        <f>IF(_cfyc_month_day!F736="","",_cfyc_month_day!F736)</f>
        <v/>
      </c>
      <c r="BR740" s="513" t="str">
        <f>IF(_tag_month_day!T736="","",_tag_month_day!T736)</f>
        <v/>
      </c>
      <c r="BS740" s="513" t="str">
        <f>IF(_tag_month_day!U736="","",_tag_month_day!U736)</f>
        <v/>
      </c>
      <c r="BT740" s="523" t="str">
        <f t="shared" si="4316"/>
        <v/>
      </c>
      <c r="BU740" s="223" t="str">
        <f>IF(_tag_month_day!V736="","",_tag_month_day!V736)</f>
        <v/>
      </c>
      <c r="BV740" s="206" t="str">
        <f>IF(_tag_month_day!W736="","",_tag_month_day!W736)</f>
        <v/>
      </c>
      <c r="BW740" s="540" t="str">
        <f>IF(_tag_month_day!X736="","",_tag_month_day!X736)</f>
        <v/>
      </c>
      <c r="BX740" s="540" t="str">
        <f>IF(_tag_month_day!Y736="","",_tag_month_day!Y736)</f>
        <v/>
      </c>
      <c r="BY740" s="541">
        <f ca="1" t="shared" si="4317"/>
        <v>43647.7083333316</v>
      </c>
      <c r="BZ740" s="542"/>
      <c r="CA740" s="562" t="str">
        <f>IF(_jhy2_month_day!A736="","",_jhy2_month_day!A736)</f>
        <v/>
      </c>
      <c r="CB740" s="464" t="str">
        <f>IF(_jhy2_month_day!B736="","",_jhy2_month_day!B736)</f>
        <v/>
      </c>
      <c r="CC740" s="464" t="str">
        <f>IF(_jhy2_month_day!C736="","",_jhy2_month_day!C736)</f>
        <v/>
      </c>
      <c r="CD740" s="464" t="str">
        <f>IF(_jhy2_month_day!D736="","",_jhy2_month_day!D736)</f>
        <v/>
      </c>
      <c r="CE740" s="464" t="str">
        <f>IF(_jhy2_month_day!E736="","",_jhy2_month_day!E736)</f>
        <v/>
      </c>
      <c r="CF740" s="464" t="str">
        <f>IF(_jhy2_month_day!F736="","",_jhy2_month_day!F736)</f>
        <v/>
      </c>
      <c r="CG740" s="464" t="str">
        <f>IF(_jhy2_month_day!G736="","",_jhy2_month_day!G736)</f>
        <v/>
      </c>
      <c r="CH740" s="464" t="str">
        <f>IF(_jhy2_month_day!H736="","",_jhy2_month_day!H736)</f>
        <v/>
      </c>
      <c r="CI740" s="464" t="str">
        <f>IF(_jhy2_month_day!I736="","",_jhy2_month_day!I736)</f>
        <v/>
      </c>
      <c r="CJ740" s="464" t="str">
        <f>IF(_jhy2_month_day!J736="","",_jhy2_month_day!J736)</f>
        <v/>
      </c>
      <c r="CK740" s="464" t="str">
        <f>IF(_jhy2_month_day!K736="","",_jhy2_month_day!K736)</f>
        <v/>
      </c>
      <c r="CL740" s="562" t="str">
        <f>IF(_jhy2_month_day!L736="","",_jhy2_month_day!L736)</f>
        <v/>
      </c>
      <c r="CM740" s="562" t="str">
        <f>IF(_jhy2_month_day!M736="","",_jhy2_month_day!M736)</f>
        <v/>
      </c>
      <c r="CN740" s="562" t="str">
        <f>IF(_jhy2_month_day!N736="","",_jhy2_month_day!N736)</f>
        <v/>
      </c>
      <c r="CO740" s="562" t="str">
        <f>IF(_jhy2_month_day!O736="","",_jhy2_month_day!O736)</f>
        <v/>
      </c>
      <c r="CP740" s="562" t="str">
        <f>IF(_jhy2_month_day!P736="","",_jhy2_month_day!P736)</f>
        <v/>
      </c>
      <c r="CQ740" s="562" t="str">
        <f>IF(_jhy2_month_day!Q736="","",_jhy2_month_day!Q736)</f>
        <v/>
      </c>
      <c r="CR740" s="563" t="str">
        <f>IF(_jhy2_month_day!R736="","",_jhy2_month_day!R736)</f>
        <v/>
      </c>
      <c r="CS740" s="576" t="str">
        <f>IF(_jhy2_month_day!S736="","",_jhy2_month_day!S736)</f>
        <v/>
      </c>
      <c r="CT740" s="562" t="str">
        <f>IF(_jhy2_month_day!T736="","",_jhy2_month_day!T736)</f>
        <v/>
      </c>
      <c r="CU740" s="577" t="e">
        <f t="shared" si="4265"/>
        <v>#VALUE!</v>
      </c>
      <c r="CV740" s="198" t="e">
        <f t="shared" si="4266"/>
        <v>#VALUE!</v>
      </c>
      <c r="CW740" s="192" t="e">
        <f t="shared" si="4267"/>
        <v>#VALUE!</v>
      </c>
      <c r="CX740" s="192" t="e">
        <f t="shared" si="4268"/>
        <v>#VALUE!</v>
      </c>
      <c r="CY740" s="202" t="e">
        <f t="shared" si="4269"/>
        <v>#VALUE!</v>
      </c>
      <c r="CZ740" s="192" t="e">
        <f t="shared" ref="CZ740:DI740" si="4481">$AJ740*EF740</f>
        <v>#VALUE!</v>
      </c>
      <c r="DA740" s="192" t="e">
        <f t="shared" si="4481"/>
        <v>#VALUE!</v>
      </c>
      <c r="DB740" s="192" t="e">
        <f t="shared" si="4481"/>
        <v>#VALUE!</v>
      </c>
      <c r="DC740" s="192" t="e">
        <f t="shared" si="4481"/>
        <v>#VALUE!</v>
      </c>
      <c r="DD740" s="192" t="e">
        <f t="shared" si="4481"/>
        <v>#VALUE!</v>
      </c>
      <c r="DE740" s="192" t="e">
        <f t="shared" si="4481"/>
        <v>#VALUE!</v>
      </c>
      <c r="DF740" s="192" t="e">
        <f t="shared" si="4481"/>
        <v>#VALUE!</v>
      </c>
      <c r="DG740" s="192" t="e">
        <f t="shared" si="4481"/>
        <v>#VALUE!</v>
      </c>
      <c r="DH740" s="192" t="e">
        <f t="shared" si="4481"/>
        <v>#VALUE!</v>
      </c>
      <c r="DI740" s="192" t="e">
        <f t="shared" si="4481"/>
        <v>#VALUE!</v>
      </c>
      <c r="DJ740" s="192" t="e">
        <f t="shared" si="4271"/>
        <v>#VALUE!</v>
      </c>
      <c r="DK740" s="192" t="e">
        <f t="shared" si="4272"/>
        <v>#VALUE!</v>
      </c>
      <c r="DL740" s="192" t="e">
        <f t="shared" si="4273"/>
        <v>#VALUE!</v>
      </c>
      <c r="DM740" s="192" t="e">
        <f t="shared" si="4274"/>
        <v>#VALUE!</v>
      </c>
      <c r="DN740" s="192" t="e">
        <f t="shared" si="4275"/>
        <v>#VALUE!</v>
      </c>
      <c r="DO740" s="192" t="e">
        <f t="shared" si="4276"/>
        <v>#VALUE!</v>
      </c>
      <c r="DP740" s="192" t="e">
        <f t="shared" si="4277"/>
        <v>#VALUE!</v>
      </c>
      <c r="DQ740" s="192" t="e">
        <f t="shared" si="4278"/>
        <v>#VALUE!</v>
      </c>
      <c r="DR740" s="192" t="e">
        <f t="shared" si="4279"/>
        <v>#VALUE!</v>
      </c>
      <c r="DS740" s="192" t="e">
        <f t="shared" si="4280"/>
        <v>#VALUE!</v>
      </c>
      <c r="DT740" s="192" t="e">
        <f t="shared" si="4281"/>
        <v>#VALUE!</v>
      </c>
      <c r="DU740" s="192" t="e">
        <f t="shared" si="4282"/>
        <v>#VALUE!</v>
      </c>
      <c r="DV740" s="198" t="e">
        <f t="shared" si="4283"/>
        <v>#VALUE!</v>
      </c>
      <c r="DW740" s="198" t="e">
        <f t="shared" si="4284"/>
        <v>#DIV/0!</v>
      </c>
      <c r="DX740" s="198" t="e">
        <f t="shared" si="4285"/>
        <v>#DIV/0!</v>
      </c>
      <c r="DY740" s="198" t="e">
        <f t="shared" si="4286"/>
        <v>#VALUE!</v>
      </c>
      <c r="DZ740" s="198" t="e">
        <f t="shared" si="4287"/>
        <v>#VALUE!</v>
      </c>
      <c r="EA740" s="198" t="e">
        <f t="shared" si="4288"/>
        <v>#VALUE!</v>
      </c>
      <c r="EB740" s="198" t="e">
        <f t="shared" si="4289"/>
        <v>#VALUE!</v>
      </c>
      <c r="EC740" s="198" t="e">
        <f t="shared" si="4290"/>
        <v>#DIV/0!</v>
      </c>
      <c r="ED740" s="198" t="e">
        <f t="shared" si="4291"/>
        <v>#VALUE!</v>
      </c>
      <c r="EE740" s="198" t="e">
        <f t="shared" si="4292"/>
        <v>#VALUE!</v>
      </c>
      <c r="EF740" s="198" t="e">
        <f t="shared" ref="EF740:EO740" si="4482">DV740/SUM($DV740:$EE740)</f>
        <v>#VALUE!</v>
      </c>
      <c r="EG740" s="198" t="e">
        <f t="shared" si="4482"/>
        <v>#DIV/0!</v>
      </c>
      <c r="EH740" s="198" t="e">
        <f t="shared" si="4482"/>
        <v>#DIV/0!</v>
      </c>
      <c r="EI740" s="198" t="e">
        <f t="shared" si="4482"/>
        <v>#VALUE!</v>
      </c>
      <c r="EJ740" s="198" t="e">
        <f t="shared" si="4482"/>
        <v>#VALUE!</v>
      </c>
      <c r="EK740" s="198" t="e">
        <f t="shared" si="4482"/>
        <v>#VALUE!</v>
      </c>
      <c r="EL740" s="198" t="e">
        <f t="shared" si="4482"/>
        <v>#VALUE!</v>
      </c>
      <c r="EM740" s="198" t="e">
        <f t="shared" si="4482"/>
        <v>#DIV/0!</v>
      </c>
      <c r="EN740" s="198" t="e">
        <f t="shared" si="4482"/>
        <v>#VALUE!</v>
      </c>
      <c r="EO740" s="198" t="e">
        <f t="shared" si="4482"/>
        <v>#VALUE!</v>
      </c>
      <c r="EP740" s="511">
        <f t="shared" ref="EP740:EW740" si="4483">EP739</f>
        <v>0.08</v>
      </c>
      <c r="EQ740" s="511">
        <f t="shared" si="4483"/>
        <v>0.015</v>
      </c>
      <c r="ER740" s="511">
        <f t="shared" si="4483"/>
        <v>0.015</v>
      </c>
      <c r="ES740" s="511">
        <f t="shared" si="4483"/>
        <v>0.015</v>
      </c>
      <c r="ET740" s="511">
        <f t="shared" si="4483"/>
        <v>0.015</v>
      </c>
      <c r="EU740" s="511">
        <f t="shared" si="4483"/>
        <v>0.09</v>
      </c>
      <c r="EV740" s="511">
        <f t="shared" si="4483"/>
        <v>0.09</v>
      </c>
      <c r="EW740" s="511">
        <f t="shared" si="4483"/>
        <v>0.09</v>
      </c>
      <c r="EX740" s="420" t="str">
        <f>IF(_tag_month_day!AS736="","",_tag_month_day!AS736/100)</f>
        <v/>
      </c>
      <c r="EY740" s="420" t="str">
        <f>IF(_tag_month_day!AT736="","",_tag_month_day!AT736/100)</f>
        <v/>
      </c>
      <c r="EZ740" s="420" t="str">
        <f>IF(_tag_month_day!AU736="","",_tag_month_day!AU736/100)</f>
        <v/>
      </c>
      <c r="FA740" s="420" t="str">
        <f>IF(_tag_month_day!AV736="","",_tag_month_day!AV736/100)</f>
        <v/>
      </c>
      <c r="FB740" s="420" t="str">
        <f>IF(_tag_month_day!AW736="","",_tag_month_day!AW736/100)</f>
        <v/>
      </c>
      <c r="FC740" s="420" t="str">
        <f>IF(_tag_month_day!AX736="","",_tag_month_day!AX736/100)</f>
        <v/>
      </c>
      <c r="FD740" s="510">
        <f t="shared" si="4321"/>
        <v>0.33</v>
      </c>
      <c r="FE740" s="510">
        <f t="shared" si="4322"/>
        <v>0.19</v>
      </c>
      <c r="FF740" s="510">
        <f t="shared" si="4323"/>
        <v>0.003</v>
      </c>
      <c r="FG740" s="510">
        <f t="shared" si="4324"/>
        <v>0</v>
      </c>
      <c r="FH740" s="603">
        <f t="shared" si="4325"/>
        <v>0.0001</v>
      </c>
      <c r="FI740" s="510">
        <f t="shared" ref="FI740:FR740" si="4484">FI739</f>
        <v>0.41</v>
      </c>
      <c r="FJ740" s="510">
        <f t="shared" si="4484"/>
        <v>0.11</v>
      </c>
      <c r="FK740" s="510">
        <f t="shared" si="4484"/>
        <v>0.015</v>
      </c>
      <c r="FL740" s="510">
        <f t="shared" si="4484"/>
        <v>0</v>
      </c>
      <c r="FM740" s="603">
        <f t="shared" si="4484"/>
        <v>0.0001</v>
      </c>
      <c r="FN740" s="510" t="str">
        <f>IF(_tag_month_day!AY736="","",_tag_month_day!AY736/100)</f>
        <v/>
      </c>
      <c r="FO740" s="510" t="str">
        <f>IF(_tag_month_day!AZ736="","",_tag_month_day!AZ736/100)</f>
        <v/>
      </c>
      <c r="FP740" s="510" t="str">
        <f>IF(_tag_month_day!BA736="","",_tag_month_day!BA736/100)</f>
        <v/>
      </c>
      <c r="FQ740" s="510" t="str">
        <f>IF(_tag_month_day!BB736="","",_tag_month_day!BB736/100)</f>
        <v/>
      </c>
      <c r="FR740" s="603" t="str">
        <f>IF(_tag_month_day!BC736="","",_tag_month_day!BC736/100)</f>
        <v/>
      </c>
      <c r="FS740" s="510" t="str">
        <f>IF(_tag_month_day!BD736="","",_tag_month_day!BD736/100)</f>
        <v/>
      </c>
      <c r="FT740" s="510" t="str">
        <f>IF(_tag_month_day!BE736="","",_tag_month_day!BE736/100)</f>
        <v/>
      </c>
      <c r="FU740" s="510" t="str">
        <f>IF(_tag_month_day!BF736="","",_tag_month_day!BF736/100)</f>
        <v/>
      </c>
      <c r="FV740" s="510" t="str">
        <f>IF(_tag_month_day!BG736="","",_tag_month_day!BG736/100)</f>
        <v/>
      </c>
      <c r="FW740" s="603" t="str">
        <f>IF(_tag_month_day!BH736="","",_tag_month_day!BH736/100)</f>
        <v/>
      </c>
      <c r="FX740" s="510" t="str">
        <f>IF(_tag_month_day!BI736="","",_tag_month_day!BI736/100)</f>
        <v/>
      </c>
      <c r="FY740" s="510" t="str">
        <f>IF(_tag_month_day!BJ736="","",_tag_month_day!BJ736/100)</f>
        <v/>
      </c>
      <c r="FZ740" s="605" t="str">
        <f>IF(_tag_month_day!BK736="","",_tag_month_day!BK736/100)</f>
        <v/>
      </c>
      <c r="GA740" s="510" t="str">
        <f>IF(_tag_month_day!BL736="","",_tag_month_day!BL736/100)</f>
        <v/>
      </c>
      <c r="GB740" s="603" t="str">
        <f>IF(_tag_month_day!BM736="","",_tag_month_day!BM736/100)</f>
        <v/>
      </c>
      <c r="GC740" s="420" t="str">
        <f>IF(_tag_month_day!BN736="","",_tag_month_day!BN736/100)</f>
        <v/>
      </c>
      <c r="GD740" s="420" t="str">
        <f>IF(_tag_month_day!BO736="","",_tag_month_day!BO736/100)</f>
        <v/>
      </c>
      <c r="GE740" s="420" t="str">
        <f>IF(_tag_month_day!BP736="","",_tag_month_day!BP736/100)</f>
        <v/>
      </c>
      <c r="GF740" s="420" t="str">
        <f>IF(_tag_month_day!BQ736="","",_tag_month_day!BQ736/100)</f>
        <v/>
      </c>
      <c r="GG740" s="420" t="str">
        <f>IF(_tag_month_day!BR736="","",_tag_month_day!BR736/100)</f>
        <v/>
      </c>
      <c r="GH740" s="420" t="str">
        <f>IF(_tag_month_day!BS736="","",_tag_month_day!BS736/100)</f>
        <v/>
      </c>
      <c r="GI740" s="603" t="str">
        <f>IF(_tag_month_day!BT736="","",_tag_month_day!BT736/100)</f>
        <v/>
      </c>
      <c r="GJ740" s="612" t="str">
        <f>IF(_tag_month_day!BU736="","",_tag_month_day!BU736/100)</f>
        <v/>
      </c>
      <c r="GK740" s="620" t="str">
        <f>IF(_tag_month_day!BV736="",IF(_rlcf_month_day!A$2="","",_rlcf_month_day!A$2/100),_tag_month_day!BV736/100)</f>
        <v/>
      </c>
      <c r="GL740" s="620" t="str">
        <f>IF(_tag_month_day!BW736="",IF(_rlcf_month_day!B$2="","",_rlcf_month_day!B$2/100),_tag_month_day!BW736/100)</f>
        <v/>
      </c>
      <c r="GM740" s="621" t="str">
        <f>IF(_tag_month_day!BX736="",IF(_rlcf_month_day!C$2="","",_rlcf_month_day!C$2/100),_tag_month_day!BX736/100)</f>
        <v/>
      </c>
      <c r="GN740" s="620" t="str">
        <f>IF(_tag_month_day!BV736="",IF(_rlcf_month_day!A$2="","",_rlcf_month_day!A$2/100),_tag_month_day!BV736/100)</f>
        <v/>
      </c>
      <c r="GO740" s="620" t="str">
        <f>IF(_tag_month_day!BW736="",IF(_rlcf_month_day!B$2="","",_rlcf_month_day!B$2/100),_tag_month_day!BW736/100)</f>
        <v/>
      </c>
      <c r="GP740" s="620" t="str">
        <f>IF(_tag_month_day!CD736="",IF(_rlcf_month_day!E$2="","",_rlcf_month_day!E$2/100),_tag_month_day!CD736/100)</f>
        <v/>
      </c>
      <c r="GQ740" s="620" t="str">
        <f>IF(_tag_month_day!CE736="",IF(_rlcf_month_day!F$2="","",_rlcf_month_day!F$2/100),_tag_month_day!CE736/100)</f>
        <v/>
      </c>
      <c r="GR740" s="621" t="str">
        <f>IF(_tag_month_day!CF736="",IF(_rlcf_month_day!G$2="","",_rlcf_month_day!G$2/100),_tag_month_day!CF736/100)</f>
        <v/>
      </c>
      <c r="GS740" s="626">
        <f t="shared" ref="GS740:HH740" si="4485">GS739</f>
        <v>0.953</v>
      </c>
      <c r="GT740" s="626">
        <f t="shared" si="4485"/>
        <v>0.55</v>
      </c>
      <c r="GU740" s="626">
        <f t="shared" si="4485"/>
        <v>0.55</v>
      </c>
      <c r="GV740" s="626">
        <f t="shared" si="4485"/>
        <v>0.55</v>
      </c>
      <c r="GW740" s="626">
        <f t="shared" si="4485"/>
        <v>0.5</v>
      </c>
      <c r="GX740" s="626">
        <f t="shared" si="4485"/>
        <v>0.935</v>
      </c>
      <c r="GY740" s="626">
        <f t="shared" si="4485"/>
        <v>0.15</v>
      </c>
      <c r="GZ740" s="626">
        <f t="shared" si="4485"/>
        <v>1</v>
      </c>
      <c r="HA740" s="654">
        <f t="shared" si="4485"/>
        <v>0.047</v>
      </c>
      <c r="HB740" s="654">
        <f t="shared" si="4485"/>
        <v>0.45</v>
      </c>
      <c r="HC740" s="654">
        <f t="shared" si="4485"/>
        <v>0.45</v>
      </c>
      <c r="HD740" s="654">
        <f t="shared" si="4485"/>
        <v>0.45</v>
      </c>
      <c r="HE740" s="654">
        <f t="shared" si="4485"/>
        <v>0.5</v>
      </c>
      <c r="HF740" s="654">
        <f t="shared" si="4485"/>
        <v>0.065</v>
      </c>
      <c r="HG740" s="654">
        <f t="shared" si="4485"/>
        <v>0.85</v>
      </c>
      <c r="HH740" s="654">
        <f t="shared" si="4485"/>
        <v>0</v>
      </c>
      <c r="HI740" s="68">
        <f t="shared" si="4297"/>
        <v>0</v>
      </c>
      <c r="HJ740" s="68" t="e">
        <f t="shared" si="4328"/>
        <v>#VALUE!</v>
      </c>
      <c r="HK740" s="202">
        <f t="shared" si="4329"/>
        <v>0.85</v>
      </c>
      <c r="HL740" s="464">
        <f t="shared" si="4330"/>
        <v>550000</v>
      </c>
      <c r="HM740" s="464">
        <f t="shared" si="4331"/>
        <v>480000</v>
      </c>
      <c r="HN740" s="192" t="e">
        <f t="shared" si="4298"/>
        <v>#VALUE!</v>
      </c>
      <c r="HO740" s="192" t="e">
        <f>HN740*HK740*$HO$2/HL740*1000000</f>
        <v>#VALUE!</v>
      </c>
      <c r="HP740" s="192" t="e">
        <f>HN740*HK740*$HP$2/HM740*1000000</f>
        <v>#VALUE!</v>
      </c>
    </row>
    <row r="741" spans="1:224">
      <c r="A741" s="381">
        <v>736</v>
      </c>
      <c r="B741" s="54">
        <f ca="1" t="shared" si="4332"/>
        <v>43647</v>
      </c>
      <c r="C741" s="57">
        <f t="shared" si="4333"/>
        <v>0.0416666666666667</v>
      </c>
      <c r="D741" s="68" t="str">
        <f ca="1" t="shared" si="4299"/>
        <v>白班</v>
      </c>
      <c r="E741" s="68" t="str">
        <f ca="1" t="shared" si="4300"/>
        <v>丁</v>
      </c>
      <c r="F741" s="68">
        <f ca="1">SUMPRODUCT((成本日报!$A$3:$A$95=计划!B741)*(成本日报!$B$3:$B$95=计划!$D741),成本日报!$C$3:$C$95)</f>
        <v>4</v>
      </c>
      <c r="G741" s="382">
        <f ca="1" t="shared" si="4334"/>
        <v>43647.6249999982</v>
      </c>
      <c r="H741" s="382">
        <f ca="1" t="shared" si="4301"/>
        <v>43647.6319444427</v>
      </c>
      <c r="I741" s="382">
        <f ca="1" t="shared" si="4302"/>
        <v>43647.6374999982</v>
      </c>
      <c r="J741" s="382">
        <f ca="1" t="shared" si="4303"/>
        <v>43647.6666666649</v>
      </c>
      <c r="K741" s="382">
        <f ca="1" t="shared" si="4304"/>
        <v>43647.7291666649</v>
      </c>
      <c r="L741" s="382">
        <f ca="1" t="shared" si="4305"/>
        <v>43647.7499999982</v>
      </c>
      <c r="M741" s="398" t="str">
        <f>IF(_tag_month_day!A737="","",_tag_month_day!A737)</f>
        <v/>
      </c>
      <c r="N741" s="398" t="str">
        <f>IF(_tag_month_day!B737="","",_tag_month_day!B737)</f>
        <v/>
      </c>
      <c r="O741" s="399" t="e">
        <f t="shared" si="4306"/>
        <v>#VALUE!</v>
      </c>
      <c r="P741" s="398" t="str">
        <f>IF(_tag_month_day!C737="","",_tag_month_day!C737)</f>
        <v/>
      </c>
      <c r="Q741" s="398" t="str">
        <f>IF(_tag_month_day!D737="","",_tag_month_day!D737)</f>
        <v/>
      </c>
      <c r="R741" s="416">
        <f>IF(_tag_month_day!CB737="",R740,_tag_month_day!CB737/100)</f>
        <v>0.07</v>
      </c>
      <c r="S741" s="417" t="str">
        <f>IF(_tag_month_day!E737="","",_tag_month_day!E737)</f>
        <v/>
      </c>
      <c r="T741" s="417" t="str">
        <f>IF(_tag_month_day!F737="","",_tag_month_day!F737)</f>
        <v/>
      </c>
      <c r="U741" s="418" t="e">
        <f t="shared" si="4260"/>
        <v>#VALUE!</v>
      </c>
      <c r="V741" s="53" t="e">
        <f t="shared" si="4261"/>
        <v>#VALUE!</v>
      </c>
      <c r="W741" s="419" t="str">
        <f>IF(_jhy_month_day!A737="","",_jhy_month_day!A737)</f>
        <v/>
      </c>
      <c r="X741" s="420" t="str">
        <f>IF(_jhy_month_day!B737="","",_jhy_month_day!B737/100)</f>
        <v/>
      </c>
      <c r="Y741" s="420" t="str">
        <f>IF(_jhy_month_day!C737="","",_jhy_month_day!C737/100)</f>
        <v/>
      </c>
      <c r="Z741" s="439">
        <f t="shared" si="4350"/>
        <v>184</v>
      </c>
      <c r="AA741" s="440" t="str">
        <f>IF(_tag_month_day!G737="","",_tag_month_day!G737/100)</f>
        <v/>
      </c>
      <c r="AB741" s="440" t="str">
        <f>IF(_tag_month_day!H737="","",_tag_month_day!H737/100)</f>
        <v/>
      </c>
      <c r="AC741" s="193">
        <f t="shared" si="4307"/>
        <v>1.59963432013121</v>
      </c>
      <c r="AD741" s="441" t="str">
        <f t="shared" si="4308"/>
        <v/>
      </c>
      <c r="AE741" s="442" t="str">
        <f t="shared" si="4309"/>
        <v/>
      </c>
      <c r="AF741" s="443">
        <v>1</v>
      </c>
      <c r="AG741" s="68" t="str">
        <f>IF(_duihao_month_day!A737="","",_duihao_month_day!A737)</f>
        <v/>
      </c>
      <c r="AH741" s="463">
        <f>IF(_gyk_month_day!B737="",AH740,_gyk_month_day!B737)</f>
        <v>820</v>
      </c>
      <c r="AI741" s="464"/>
      <c r="AJ741" s="68" t="str">
        <f>IF(_tag_month_day!I737="","",_tag_month_day!I737)</f>
        <v/>
      </c>
      <c r="AK741" s="465" t="str">
        <f>IF(_tzyy_month_day!A737="","",_tzyy_month_day!A737)</f>
        <v/>
      </c>
      <c r="AL741" s="465" t="str">
        <f>IF(_tzyy_month_day!B737="","",_tzyy_month_day!B737)</f>
        <v/>
      </c>
      <c r="AM741" s="465" t="str">
        <f>IF(_tzyy_month_day!C737="","",_tzyy_month_day!C737)</f>
        <v/>
      </c>
      <c r="AN741" s="466" t="str">
        <f>IF(_tag_month_day!CG737="","",_tag_month_day!CG737)</f>
        <v/>
      </c>
      <c r="AO741" s="466" t="str">
        <f>IF(_tag_month_day!CH737="","",_tag_month_day!CH737)</f>
        <v/>
      </c>
      <c r="AP741" s="486" t="e">
        <f t="shared" si="4310"/>
        <v>#VALUE!</v>
      </c>
      <c r="AQ741" s="487" t="str">
        <f>IF(_tag_month_day!J737="","",_tag_month_day!J737/100)</f>
        <v/>
      </c>
      <c r="AR741" s="488">
        <f t="shared" si="4311"/>
        <v>1.3</v>
      </c>
      <c r="AS741" s="489" t="e">
        <f t="shared" si="4262"/>
        <v>#VALUE!</v>
      </c>
      <c r="AT741" s="489">
        <f t="shared" si="4312"/>
        <v>0</v>
      </c>
      <c r="AU741" s="490" t="str">
        <f>IF(_tag_month_day!K737="","",_tag_month_day!K737)</f>
        <v/>
      </c>
      <c r="AV741" s="491" t="str">
        <f>IF(_tag_month_day!L737="","",_tag_month_day!L737/100)</f>
        <v/>
      </c>
      <c r="AW741" s="420">
        <f t="shared" si="4234"/>
        <v>0</v>
      </c>
      <c r="AX741" s="420">
        <f t="shared" si="4313"/>
        <v>0</v>
      </c>
      <c r="AY741" s="420" t="str">
        <f>IF(_tag_month_day!M737="","",_tag_month_day!M737/100)</f>
        <v/>
      </c>
      <c r="AZ741" s="420" t="str">
        <f>IF(_tag_month_day!N737="","",_tag_month_day!N737/100)</f>
        <v/>
      </c>
      <c r="BA741" s="420" t="str">
        <f>IF(_tag_month_day!O737="","",_tag_month_day!O737/100)</f>
        <v/>
      </c>
      <c r="BB741" s="496" t="str">
        <f>IF(_tag_month_day!P737="","",_tag_month_day!P737/100)</f>
        <v/>
      </c>
      <c r="BC741" s="496">
        <f t="shared" si="4314"/>
        <v>0</v>
      </c>
      <c r="BD741" s="496" t="str">
        <f>IF(_tag_month_day!Q737="","",_tag_month_day!Q737/100)</f>
        <v/>
      </c>
      <c r="BE741" s="510" t="str">
        <f>IF(_tag_month_day!R737="","",_tag_month_day!R737/100)</f>
        <v/>
      </c>
      <c r="BF741" s="413" t="str">
        <f>IF(_tag_month_day!CC737="","",_tag_month_day!CC737/100)</f>
        <v/>
      </c>
      <c r="BG741" s="646" t="e">
        <f t="shared" si="4263"/>
        <v>#VALUE!</v>
      </c>
      <c r="BH741" s="647">
        <f t="shared" si="4264"/>
        <v>0</v>
      </c>
      <c r="BI741" s="648" t="e">
        <f>IF(CX741=0,BI740,(DK741*查询!$R$5+DL741*查询!$Q$5+DM741*查询!$N$5+DN741*查询!$O$5+DO741*查询!$P$5)*AF741/CX741)</f>
        <v>#VALUE!</v>
      </c>
      <c r="BJ741" s="648" t="e">
        <f>IF(CX741=0,BJ740,(DP741*查询!$S$5+DQ741*查询!$T$5+DR741*查询!$U$5)*AF741/CX741)</f>
        <v>#VALUE!</v>
      </c>
      <c r="BK741" s="512">
        <f t="shared" si="4315"/>
        <v>1</v>
      </c>
      <c r="BL741" s="513" t="str">
        <f>IF(_cfyc_month_day!A737="","",_cfyc_month_day!A737)</f>
        <v/>
      </c>
      <c r="BM741" s="513" t="str">
        <f>IF(_cfyc_month_day!B737="","",_cfyc_month_day!B737)</f>
        <v/>
      </c>
      <c r="BN741" s="513" t="str">
        <f>IF(_cfyc_month_day!C737="","",_cfyc_month_day!C737)</f>
        <v/>
      </c>
      <c r="BO741" s="522" t="str">
        <f>IF(_cfyc_month_day!D737="","",_cfyc_month_day!D737)</f>
        <v/>
      </c>
      <c r="BP741" s="522" t="str">
        <f>IF(_cfyc_month_day!E737="","",_cfyc_month_day!E737)</f>
        <v/>
      </c>
      <c r="BQ741" s="522" t="str">
        <f>IF(_cfyc_month_day!F737="","",_cfyc_month_day!F737)</f>
        <v/>
      </c>
      <c r="BR741" s="513" t="str">
        <f>IF(_tag_month_day!T737="","",_tag_month_day!T737)</f>
        <v/>
      </c>
      <c r="BS741" s="513" t="str">
        <f>IF(_tag_month_day!U737="","",_tag_month_day!U737)</f>
        <v/>
      </c>
      <c r="BT741" s="523" t="str">
        <f t="shared" si="4316"/>
        <v/>
      </c>
      <c r="BU741" s="223" t="str">
        <f>IF(_tag_month_day!V737="","",_tag_month_day!V737)</f>
        <v/>
      </c>
      <c r="BV741" s="206" t="str">
        <f>IF(_tag_month_day!W737="","",_tag_month_day!W737)</f>
        <v/>
      </c>
      <c r="BW741" s="540" t="str">
        <f>IF(_tag_month_day!X737="","",_tag_month_day!X737)</f>
        <v/>
      </c>
      <c r="BX741" s="540" t="str">
        <f>IF(_tag_month_day!Y737="","",_tag_month_day!Y737)</f>
        <v/>
      </c>
      <c r="BY741" s="541">
        <f ca="1" t="shared" si="4317"/>
        <v>43647.7499999982</v>
      </c>
      <c r="BZ741" s="542"/>
      <c r="CA741" s="562" t="str">
        <f>IF(_jhy2_month_day!A737="","",_jhy2_month_day!A737)</f>
        <v/>
      </c>
      <c r="CB741" s="464" t="str">
        <f>IF(_jhy2_month_day!B737="","",_jhy2_month_day!B737)</f>
        <v/>
      </c>
      <c r="CC741" s="464" t="str">
        <f>IF(_jhy2_month_day!C737="","",_jhy2_month_day!C737)</f>
        <v/>
      </c>
      <c r="CD741" s="464" t="str">
        <f>IF(_jhy2_month_day!D737="","",_jhy2_month_day!D737)</f>
        <v/>
      </c>
      <c r="CE741" s="464" t="str">
        <f>IF(_jhy2_month_day!E737="","",_jhy2_month_day!E737)</f>
        <v/>
      </c>
      <c r="CF741" s="464" t="str">
        <f>IF(_jhy2_month_day!F737="","",_jhy2_month_day!F737)</f>
        <v/>
      </c>
      <c r="CG741" s="464" t="str">
        <f>IF(_jhy2_month_day!G737="","",_jhy2_month_day!G737)</f>
        <v/>
      </c>
      <c r="CH741" s="464" t="str">
        <f>IF(_jhy2_month_day!H737="","",_jhy2_month_day!H737)</f>
        <v/>
      </c>
      <c r="CI741" s="464" t="str">
        <f>IF(_jhy2_month_day!I737="","",_jhy2_month_day!I737)</f>
        <v/>
      </c>
      <c r="CJ741" s="464" t="str">
        <f>IF(_jhy2_month_day!J737="","",_jhy2_month_day!J737)</f>
        <v/>
      </c>
      <c r="CK741" s="464" t="str">
        <f>IF(_jhy2_month_day!K737="","",_jhy2_month_day!K737)</f>
        <v/>
      </c>
      <c r="CL741" s="562" t="str">
        <f>IF(_jhy2_month_day!L737="","",_jhy2_month_day!L737)</f>
        <v/>
      </c>
      <c r="CM741" s="562" t="str">
        <f>IF(_jhy2_month_day!M737="","",_jhy2_month_day!M737)</f>
        <v/>
      </c>
      <c r="CN741" s="562" t="str">
        <f>IF(_jhy2_month_day!N737="","",_jhy2_month_day!N737)</f>
        <v/>
      </c>
      <c r="CO741" s="562" t="str">
        <f>IF(_jhy2_month_day!O737="","",_jhy2_month_day!O737)</f>
        <v/>
      </c>
      <c r="CP741" s="562" t="str">
        <f>IF(_jhy2_month_day!P737="","",_jhy2_month_day!P737)</f>
        <v/>
      </c>
      <c r="CQ741" s="562" t="str">
        <f>IF(_jhy2_month_day!Q737="","",_jhy2_month_day!Q737)</f>
        <v/>
      </c>
      <c r="CR741" s="563" t="str">
        <f>IF(_jhy2_month_day!R737="","",_jhy2_month_day!R737)</f>
        <v/>
      </c>
      <c r="CS741" s="576" t="str">
        <f>IF(_jhy2_month_day!S737="","",_jhy2_month_day!S737)</f>
        <v/>
      </c>
      <c r="CT741" s="562" t="str">
        <f>IF(_jhy2_month_day!T737="","",_jhy2_month_day!T737)</f>
        <v/>
      </c>
      <c r="CU741" s="577" t="e">
        <f t="shared" si="4265"/>
        <v>#VALUE!</v>
      </c>
      <c r="CV741" s="198" t="e">
        <f t="shared" si="4266"/>
        <v>#VALUE!</v>
      </c>
      <c r="CW741" s="192" t="e">
        <f t="shared" si="4267"/>
        <v>#VALUE!</v>
      </c>
      <c r="CX741" s="192" t="e">
        <f t="shared" si="4268"/>
        <v>#VALUE!</v>
      </c>
      <c r="CY741" s="202" t="e">
        <f t="shared" si="4269"/>
        <v>#VALUE!</v>
      </c>
      <c r="CZ741" s="192" t="e">
        <f t="shared" ref="CZ741:DI741" si="4486">$AJ741*EF741</f>
        <v>#VALUE!</v>
      </c>
      <c r="DA741" s="192" t="e">
        <f t="shared" si="4486"/>
        <v>#VALUE!</v>
      </c>
      <c r="DB741" s="192" t="e">
        <f t="shared" si="4486"/>
        <v>#VALUE!</v>
      </c>
      <c r="DC741" s="192" t="e">
        <f t="shared" si="4486"/>
        <v>#VALUE!</v>
      </c>
      <c r="DD741" s="192" t="e">
        <f t="shared" si="4486"/>
        <v>#VALUE!</v>
      </c>
      <c r="DE741" s="192" t="e">
        <f t="shared" si="4486"/>
        <v>#VALUE!</v>
      </c>
      <c r="DF741" s="192" t="e">
        <f t="shared" si="4486"/>
        <v>#VALUE!</v>
      </c>
      <c r="DG741" s="192" t="e">
        <f t="shared" si="4486"/>
        <v>#VALUE!</v>
      </c>
      <c r="DH741" s="192" t="e">
        <f t="shared" si="4486"/>
        <v>#VALUE!</v>
      </c>
      <c r="DI741" s="192" t="e">
        <f t="shared" si="4486"/>
        <v>#VALUE!</v>
      </c>
      <c r="DJ741" s="192" t="e">
        <f t="shared" si="4271"/>
        <v>#VALUE!</v>
      </c>
      <c r="DK741" s="192" t="e">
        <f t="shared" si="4272"/>
        <v>#VALUE!</v>
      </c>
      <c r="DL741" s="192" t="e">
        <f t="shared" si="4273"/>
        <v>#VALUE!</v>
      </c>
      <c r="DM741" s="192" t="e">
        <f t="shared" si="4274"/>
        <v>#VALUE!</v>
      </c>
      <c r="DN741" s="192" t="e">
        <f t="shared" si="4275"/>
        <v>#VALUE!</v>
      </c>
      <c r="DO741" s="192" t="e">
        <f t="shared" si="4276"/>
        <v>#VALUE!</v>
      </c>
      <c r="DP741" s="192" t="e">
        <f t="shared" si="4277"/>
        <v>#VALUE!</v>
      </c>
      <c r="DQ741" s="192" t="e">
        <f t="shared" si="4278"/>
        <v>#VALUE!</v>
      </c>
      <c r="DR741" s="192" t="e">
        <f t="shared" si="4279"/>
        <v>#VALUE!</v>
      </c>
      <c r="DS741" s="192" t="e">
        <f t="shared" si="4280"/>
        <v>#VALUE!</v>
      </c>
      <c r="DT741" s="192" t="e">
        <f t="shared" si="4281"/>
        <v>#VALUE!</v>
      </c>
      <c r="DU741" s="192" t="e">
        <f t="shared" si="4282"/>
        <v>#VALUE!</v>
      </c>
      <c r="DV741" s="198" t="e">
        <f t="shared" si="4283"/>
        <v>#VALUE!</v>
      </c>
      <c r="DW741" s="198" t="e">
        <f t="shared" si="4284"/>
        <v>#DIV/0!</v>
      </c>
      <c r="DX741" s="198" t="e">
        <f t="shared" si="4285"/>
        <v>#DIV/0!</v>
      </c>
      <c r="DY741" s="198" t="e">
        <f t="shared" si="4286"/>
        <v>#VALUE!</v>
      </c>
      <c r="DZ741" s="198" t="e">
        <f t="shared" si="4287"/>
        <v>#VALUE!</v>
      </c>
      <c r="EA741" s="198" t="e">
        <f t="shared" si="4288"/>
        <v>#VALUE!</v>
      </c>
      <c r="EB741" s="198" t="e">
        <f t="shared" si="4289"/>
        <v>#VALUE!</v>
      </c>
      <c r="EC741" s="198" t="e">
        <f t="shared" si="4290"/>
        <v>#DIV/0!</v>
      </c>
      <c r="ED741" s="198" t="e">
        <f t="shared" si="4291"/>
        <v>#VALUE!</v>
      </c>
      <c r="EE741" s="198" t="e">
        <f t="shared" si="4292"/>
        <v>#VALUE!</v>
      </c>
      <c r="EF741" s="198" t="e">
        <f t="shared" ref="EF741:EO741" si="4487">DV741/SUM($DV741:$EE741)</f>
        <v>#VALUE!</v>
      </c>
      <c r="EG741" s="198" t="e">
        <f t="shared" si="4487"/>
        <v>#DIV/0!</v>
      </c>
      <c r="EH741" s="198" t="e">
        <f t="shared" si="4487"/>
        <v>#DIV/0!</v>
      </c>
      <c r="EI741" s="198" t="e">
        <f t="shared" si="4487"/>
        <v>#VALUE!</v>
      </c>
      <c r="EJ741" s="198" t="e">
        <f t="shared" si="4487"/>
        <v>#VALUE!</v>
      </c>
      <c r="EK741" s="198" t="e">
        <f t="shared" si="4487"/>
        <v>#VALUE!</v>
      </c>
      <c r="EL741" s="198" t="e">
        <f t="shared" si="4487"/>
        <v>#VALUE!</v>
      </c>
      <c r="EM741" s="198" t="e">
        <f t="shared" si="4487"/>
        <v>#DIV/0!</v>
      </c>
      <c r="EN741" s="198" t="e">
        <f t="shared" si="4487"/>
        <v>#VALUE!</v>
      </c>
      <c r="EO741" s="198" t="e">
        <f t="shared" si="4487"/>
        <v>#VALUE!</v>
      </c>
      <c r="EP741" s="511">
        <f t="shared" ref="EP741:EW741" si="4488">EP740</f>
        <v>0.08</v>
      </c>
      <c r="EQ741" s="511">
        <f t="shared" si="4488"/>
        <v>0.015</v>
      </c>
      <c r="ER741" s="511">
        <f t="shared" si="4488"/>
        <v>0.015</v>
      </c>
      <c r="ES741" s="511">
        <f t="shared" si="4488"/>
        <v>0.015</v>
      </c>
      <c r="ET741" s="511">
        <f t="shared" si="4488"/>
        <v>0.015</v>
      </c>
      <c r="EU741" s="511">
        <f t="shared" si="4488"/>
        <v>0.09</v>
      </c>
      <c r="EV741" s="511">
        <f t="shared" si="4488"/>
        <v>0.09</v>
      </c>
      <c r="EW741" s="511">
        <f t="shared" si="4488"/>
        <v>0.09</v>
      </c>
      <c r="EX741" s="420" t="str">
        <f>IF(_tag_month_day!AS737="","",_tag_month_day!AS737/100)</f>
        <v/>
      </c>
      <c r="EY741" s="420" t="str">
        <f>IF(_tag_month_day!AT737="","",_tag_month_day!AT737/100)</f>
        <v/>
      </c>
      <c r="EZ741" s="420" t="str">
        <f>IF(_tag_month_day!AU737="","",_tag_month_day!AU737/100)</f>
        <v/>
      </c>
      <c r="FA741" s="420" t="str">
        <f>IF(_tag_month_day!AV737="","",_tag_month_day!AV737/100)</f>
        <v/>
      </c>
      <c r="FB741" s="420" t="str">
        <f>IF(_tag_month_day!AW737="","",_tag_month_day!AW737/100)</f>
        <v/>
      </c>
      <c r="FC741" s="420" t="str">
        <f>IF(_tag_month_day!AX737="","",_tag_month_day!AX737/100)</f>
        <v/>
      </c>
      <c r="FD741" s="510">
        <f t="shared" si="4321"/>
        <v>0.33</v>
      </c>
      <c r="FE741" s="510">
        <f t="shared" si="4322"/>
        <v>0.19</v>
      </c>
      <c r="FF741" s="510">
        <f t="shared" si="4323"/>
        <v>0.003</v>
      </c>
      <c r="FG741" s="510">
        <f t="shared" si="4324"/>
        <v>0</v>
      </c>
      <c r="FH741" s="603">
        <f t="shared" si="4325"/>
        <v>0.0001</v>
      </c>
      <c r="FI741" s="510">
        <f t="shared" ref="FI741:FR741" si="4489">FI740</f>
        <v>0.41</v>
      </c>
      <c r="FJ741" s="510">
        <f t="shared" si="4489"/>
        <v>0.11</v>
      </c>
      <c r="FK741" s="510">
        <f t="shared" si="4489"/>
        <v>0.015</v>
      </c>
      <c r="FL741" s="510">
        <f t="shared" si="4489"/>
        <v>0</v>
      </c>
      <c r="FM741" s="603">
        <f t="shared" si="4489"/>
        <v>0.0001</v>
      </c>
      <c r="FN741" s="510" t="str">
        <f>IF(_tag_month_day!AY737="","",_tag_month_day!AY737/100)</f>
        <v/>
      </c>
      <c r="FO741" s="510" t="str">
        <f>IF(_tag_month_day!AZ737="","",_tag_month_day!AZ737/100)</f>
        <v/>
      </c>
      <c r="FP741" s="510" t="str">
        <f>IF(_tag_month_day!BA737="","",_tag_month_day!BA737/100)</f>
        <v/>
      </c>
      <c r="FQ741" s="510" t="str">
        <f>IF(_tag_month_day!BB737="","",_tag_month_day!BB737/100)</f>
        <v/>
      </c>
      <c r="FR741" s="603" t="str">
        <f>IF(_tag_month_day!BC737="","",_tag_month_day!BC737/100)</f>
        <v/>
      </c>
      <c r="FS741" s="510" t="str">
        <f>IF(_tag_month_day!BD737="","",_tag_month_day!BD737/100)</f>
        <v/>
      </c>
      <c r="FT741" s="510" t="str">
        <f>IF(_tag_month_day!BE737="","",_tag_month_day!BE737/100)</f>
        <v/>
      </c>
      <c r="FU741" s="510" t="str">
        <f>IF(_tag_month_day!BF737="","",_tag_month_day!BF737/100)</f>
        <v/>
      </c>
      <c r="FV741" s="510" t="str">
        <f>IF(_tag_month_day!BG737="","",_tag_month_day!BG737/100)</f>
        <v/>
      </c>
      <c r="FW741" s="603" t="str">
        <f>IF(_tag_month_day!BH737="","",_tag_month_day!BH737/100)</f>
        <v/>
      </c>
      <c r="FX741" s="510" t="str">
        <f>IF(_tag_month_day!BI737="","",_tag_month_day!BI737/100)</f>
        <v/>
      </c>
      <c r="FY741" s="510" t="str">
        <f>IF(_tag_month_day!BJ737="","",_tag_month_day!BJ737/100)</f>
        <v/>
      </c>
      <c r="FZ741" s="605" t="str">
        <f>IF(_tag_month_day!BK737="","",_tag_month_day!BK737/100)</f>
        <v/>
      </c>
      <c r="GA741" s="510" t="str">
        <f>IF(_tag_month_day!BL737="","",_tag_month_day!BL737/100)</f>
        <v/>
      </c>
      <c r="GB741" s="603" t="str">
        <f>IF(_tag_month_day!BM737="","",_tag_month_day!BM737/100)</f>
        <v/>
      </c>
      <c r="GC741" s="420" t="str">
        <f>IF(_tag_month_day!BN737="","",_tag_month_day!BN737/100)</f>
        <v/>
      </c>
      <c r="GD741" s="420" t="str">
        <f>IF(_tag_month_day!BO737="","",_tag_month_day!BO737/100)</f>
        <v/>
      </c>
      <c r="GE741" s="420" t="str">
        <f>IF(_tag_month_day!BP737="","",_tag_month_day!BP737/100)</f>
        <v/>
      </c>
      <c r="GF741" s="420" t="str">
        <f>IF(_tag_month_day!BQ737="","",_tag_month_day!BQ737/100)</f>
        <v/>
      </c>
      <c r="GG741" s="420" t="str">
        <f>IF(_tag_month_day!BR737="","",_tag_month_day!BR737/100)</f>
        <v/>
      </c>
      <c r="GH741" s="420" t="str">
        <f>IF(_tag_month_day!BS737="","",_tag_month_day!BS737/100)</f>
        <v/>
      </c>
      <c r="GI741" s="603" t="str">
        <f>IF(_tag_month_day!BT737="","",_tag_month_day!BT737/100)</f>
        <v/>
      </c>
      <c r="GJ741" s="612" t="str">
        <f>IF(_tag_month_day!BU737="","",_tag_month_day!BU737/100)</f>
        <v/>
      </c>
      <c r="GK741" s="620" t="str">
        <f>IF(_tag_month_day!BV737="",IF(_rlcf_month_day!A$2="","",_rlcf_month_day!A$2/100),_tag_month_day!BV737/100)</f>
        <v/>
      </c>
      <c r="GL741" s="620" t="str">
        <f>IF(_tag_month_day!BW737="",IF(_rlcf_month_day!B$2="","",_rlcf_month_day!B$2/100),_tag_month_day!BW737/100)</f>
        <v/>
      </c>
      <c r="GM741" s="621" t="str">
        <f>IF(_tag_month_day!BX737="",IF(_rlcf_month_day!C$2="","",_rlcf_month_day!C$2/100),_tag_month_day!BX737/100)</f>
        <v/>
      </c>
      <c r="GN741" s="620" t="str">
        <f>IF(_tag_month_day!BV737="",IF(_rlcf_month_day!A$2="","",_rlcf_month_day!A$2/100),_tag_month_day!BV737/100)</f>
        <v/>
      </c>
      <c r="GO741" s="620" t="str">
        <f>IF(_tag_month_day!BW737="",IF(_rlcf_month_day!B$2="","",_rlcf_month_day!B$2/100),_tag_month_day!BW737/100)</f>
        <v/>
      </c>
      <c r="GP741" s="620" t="str">
        <f>IF(_tag_month_day!CD737="",IF(_rlcf_month_day!E$2="","",_rlcf_month_day!E$2/100),_tag_month_day!CD737/100)</f>
        <v/>
      </c>
      <c r="GQ741" s="620" t="str">
        <f>IF(_tag_month_day!CE737="",IF(_rlcf_month_day!F$2="","",_rlcf_month_day!F$2/100),_tag_month_day!CE737/100)</f>
        <v/>
      </c>
      <c r="GR741" s="621" t="str">
        <f>IF(_tag_month_day!CF737="",IF(_rlcf_month_day!G$2="","",_rlcf_month_day!G$2/100),_tag_month_day!CF737/100)</f>
        <v/>
      </c>
      <c r="GS741" s="626">
        <f t="shared" ref="GS741:HH741" si="4490">GS740</f>
        <v>0.953</v>
      </c>
      <c r="GT741" s="626">
        <f t="shared" si="4490"/>
        <v>0.55</v>
      </c>
      <c r="GU741" s="626">
        <f t="shared" si="4490"/>
        <v>0.55</v>
      </c>
      <c r="GV741" s="626">
        <f t="shared" si="4490"/>
        <v>0.55</v>
      </c>
      <c r="GW741" s="626">
        <f t="shared" si="4490"/>
        <v>0.5</v>
      </c>
      <c r="GX741" s="626">
        <f t="shared" si="4490"/>
        <v>0.935</v>
      </c>
      <c r="GY741" s="626">
        <f t="shared" si="4490"/>
        <v>0.15</v>
      </c>
      <c r="GZ741" s="626">
        <f t="shared" si="4490"/>
        <v>1</v>
      </c>
      <c r="HA741" s="654">
        <f t="shared" si="4490"/>
        <v>0.047</v>
      </c>
      <c r="HB741" s="654">
        <f t="shared" si="4490"/>
        <v>0.45</v>
      </c>
      <c r="HC741" s="654">
        <f t="shared" si="4490"/>
        <v>0.45</v>
      </c>
      <c r="HD741" s="654">
        <f t="shared" si="4490"/>
        <v>0.45</v>
      </c>
      <c r="HE741" s="654">
        <f t="shared" si="4490"/>
        <v>0.5</v>
      </c>
      <c r="HF741" s="654">
        <f t="shared" si="4490"/>
        <v>0.065</v>
      </c>
      <c r="HG741" s="654">
        <f t="shared" si="4490"/>
        <v>0.85</v>
      </c>
      <c r="HH741" s="654">
        <f t="shared" si="4490"/>
        <v>0</v>
      </c>
      <c r="HI741" s="68">
        <f t="shared" si="4297"/>
        <v>0</v>
      </c>
      <c r="HJ741" s="68" t="e">
        <f t="shared" si="4328"/>
        <v>#VALUE!</v>
      </c>
      <c r="HK741" s="202">
        <f t="shared" si="4329"/>
        <v>0.85</v>
      </c>
      <c r="HL741" s="464">
        <f t="shared" si="4330"/>
        <v>550000</v>
      </c>
      <c r="HM741" s="464">
        <f t="shared" si="4331"/>
        <v>480000</v>
      </c>
      <c r="HN741" s="192" t="e">
        <f t="shared" si="4298"/>
        <v>#VALUE!</v>
      </c>
      <c r="HO741" s="192" t="e">
        <f>HN741*HK741*$HO$2/HL741*1000000</f>
        <v>#VALUE!</v>
      </c>
      <c r="HP741" s="192" t="e">
        <f>HN741*HK741*$HP$2/HM741*1000000</f>
        <v>#VALUE!</v>
      </c>
    </row>
    <row r="742" spans="1:224">
      <c r="A742" s="381">
        <v>737</v>
      </c>
      <c r="B742" s="54">
        <f ca="1" t="shared" si="4332"/>
        <v>43647</v>
      </c>
      <c r="C742" s="57">
        <f t="shared" si="4333"/>
        <v>0.0416666666666667</v>
      </c>
      <c r="D742" s="68" t="str">
        <f ca="1" t="shared" si="4299"/>
        <v>中班</v>
      </c>
      <c r="E742" s="68" t="str">
        <f ca="1" t="shared" si="4300"/>
        <v>甲</v>
      </c>
      <c r="F742" s="68">
        <f ca="1">SUMPRODUCT((成本日报!$A$3:$A$95=计划!B742)*(成本日报!$B$3:$B$95=计划!$D742),成本日报!$C$3:$C$95)</f>
        <v>1</v>
      </c>
      <c r="G742" s="382">
        <f ca="1" t="shared" si="4334"/>
        <v>43647.6666666649</v>
      </c>
      <c r="H742" s="382">
        <f ca="1" t="shared" si="4301"/>
        <v>43647.6736111093</v>
      </c>
      <c r="I742" s="382">
        <f ca="1" t="shared" si="4302"/>
        <v>43647.6791666649</v>
      </c>
      <c r="J742" s="382">
        <f ca="1" t="shared" si="4303"/>
        <v>43647.7083333315</v>
      </c>
      <c r="K742" s="382">
        <f ca="1" t="shared" si="4304"/>
        <v>43647.7708333316</v>
      </c>
      <c r="L742" s="382">
        <f ca="1" t="shared" si="4305"/>
        <v>43647.7916666649</v>
      </c>
      <c r="M742" s="398" t="str">
        <f>IF(_tag_month_day!A738="","",_tag_month_day!A738)</f>
        <v/>
      </c>
      <c r="N742" s="398" t="str">
        <f>IF(_tag_month_day!B738="","",_tag_month_day!B738)</f>
        <v/>
      </c>
      <c r="O742" s="399" t="e">
        <f t="shared" si="4306"/>
        <v>#VALUE!</v>
      </c>
      <c r="P742" s="398" t="str">
        <f>IF(_tag_month_day!C738="","",_tag_month_day!C738)</f>
        <v/>
      </c>
      <c r="Q742" s="398" t="str">
        <f>IF(_tag_month_day!D738="","",_tag_month_day!D738)</f>
        <v/>
      </c>
      <c r="R742" s="416">
        <f>IF(_tag_month_day!CB738="",R741,_tag_month_day!CB738/100)</f>
        <v>0.07</v>
      </c>
      <c r="S742" s="417" t="str">
        <f>IF(_tag_month_day!E738="","",_tag_month_day!E738)</f>
        <v/>
      </c>
      <c r="T742" s="417" t="str">
        <f>IF(_tag_month_day!F738="","",_tag_month_day!F738)</f>
        <v/>
      </c>
      <c r="U742" s="418" t="e">
        <f t="shared" si="4260"/>
        <v>#VALUE!</v>
      </c>
      <c r="V742" s="53" t="e">
        <f t="shared" si="4261"/>
        <v>#VALUE!</v>
      </c>
      <c r="W742" s="419" t="str">
        <f>IF(_jhy_month_day!A738="","",_jhy_month_day!A738)</f>
        <v/>
      </c>
      <c r="X742" s="420" t="str">
        <f>IF(_jhy_month_day!B738="","",_jhy_month_day!B738/100)</f>
        <v/>
      </c>
      <c r="Y742" s="420" t="str">
        <f>IF(_jhy_month_day!C738="","",_jhy_month_day!C738/100)</f>
        <v/>
      </c>
      <c r="Z742" s="439">
        <f t="shared" si="4350"/>
        <v>185</v>
      </c>
      <c r="AA742" s="440" t="str">
        <f>IF(_tag_month_day!G738="","",_tag_month_day!G738/100)</f>
        <v/>
      </c>
      <c r="AB742" s="440" t="str">
        <f>IF(_tag_month_day!H738="","",_tag_month_day!H738/100)</f>
        <v/>
      </c>
      <c r="AC742" s="193">
        <f t="shared" si="4307"/>
        <v>1.59963432013121</v>
      </c>
      <c r="AD742" s="441" t="str">
        <f t="shared" si="4308"/>
        <v/>
      </c>
      <c r="AE742" s="442" t="str">
        <f t="shared" si="4309"/>
        <v/>
      </c>
      <c r="AF742" s="443">
        <v>1</v>
      </c>
      <c r="AG742" s="68" t="str">
        <f>IF(_duihao_month_day!A738="","",_duihao_month_day!A738)</f>
        <v/>
      </c>
      <c r="AH742" s="463">
        <f>IF(_gyk_month_day!B738="",AH741,_gyk_month_day!B738)</f>
        <v>820</v>
      </c>
      <c r="AI742" s="464"/>
      <c r="AJ742" s="68" t="str">
        <f>IF(_tag_month_day!I738="","",_tag_month_day!I738)</f>
        <v/>
      </c>
      <c r="AK742" s="465" t="str">
        <f>IF(_tzyy_month_day!A738="","",_tzyy_month_day!A738)</f>
        <v/>
      </c>
      <c r="AL742" s="465" t="str">
        <f>IF(_tzyy_month_day!B738="","",_tzyy_month_day!B738)</f>
        <v/>
      </c>
      <c r="AM742" s="465" t="str">
        <f>IF(_tzyy_month_day!C738="","",_tzyy_month_day!C738)</f>
        <v/>
      </c>
      <c r="AN742" s="466" t="str">
        <f>IF(_tag_month_day!CG738="","",_tag_month_day!CG738)</f>
        <v/>
      </c>
      <c r="AO742" s="466" t="str">
        <f>IF(_tag_month_day!CH738="","",_tag_month_day!CH738)</f>
        <v/>
      </c>
      <c r="AP742" s="486" t="e">
        <f t="shared" si="4310"/>
        <v>#VALUE!</v>
      </c>
      <c r="AQ742" s="487" t="str">
        <f>IF(_tag_month_day!J738="","",_tag_month_day!J738/100)</f>
        <v/>
      </c>
      <c r="AR742" s="488">
        <f t="shared" si="4311"/>
        <v>1.3</v>
      </c>
      <c r="AS742" s="489" t="e">
        <f t="shared" si="4262"/>
        <v>#VALUE!</v>
      </c>
      <c r="AT742" s="489">
        <f t="shared" si="4312"/>
        <v>0</v>
      </c>
      <c r="AU742" s="490" t="str">
        <f>IF(_tag_month_day!K738="","",_tag_month_day!K738)</f>
        <v/>
      </c>
      <c r="AV742" s="491" t="str">
        <f>IF(_tag_month_day!L738="","",_tag_month_day!L738/100)</f>
        <v/>
      </c>
      <c r="AW742" s="420">
        <f t="shared" si="4234"/>
        <v>0</v>
      </c>
      <c r="AX742" s="420">
        <f t="shared" si="4313"/>
        <v>0</v>
      </c>
      <c r="AY742" s="420" t="str">
        <f>IF(_tag_month_day!M738="","",_tag_month_day!M738/100)</f>
        <v/>
      </c>
      <c r="AZ742" s="420" t="str">
        <f>IF(_tag_month_day!N738="","",_tag_month_day!N738/100)</f>
        <v/>
      </c>
      <c r="BA742" s="420" t="str">
        <f>IF(_tag_month_day!O738="","",_tag_month_day!O738/100)</f>
        <v/>
      </c>
      <c r="BB742" s="496" t="str">
        <f>IF(_tag_month_day!P738="","",_tag_month_day!P738/100)</f>
        <v/>
      </c>
      <c r="BC742" s="496">
        <f t="shared" si="4314"/>
        <v>0</v>
      </c>
      <c r="BD742" s="496" t="str">
        <f>IF(_tag_month_day!Q738="","",_tag_month_day!Q738/100)</f>
        <v/>
      </c>
      <c r="BE742" s="510" t="str">
        <f>IF(_tag_month_day!R738="","",_tag_month_day!R738/100)</f>
        <v/>
      </c>
      <c r="BF742" s="413" t="str">
        <f>IF(_tag_month_day!CC738="","",_tag_month_day!CC738/100)</f>
        <v/>
      </c>
      <c r="BG742" s="646" t="e">
        <f t="shared" si="4263"/>
        <v>#VALUE!</v>
      </c>
      <c r="BH742" s="647">
        <f t="shared" si="4264"/>
        <v>0</v>
      </c>
      <c r="BI742" s="648" t="e">
        <f>IF(CX742=0,BI741,(DK742*查询!$R$5+DL742*查询!$Q$5+DM742*查询!$N$5+DN742*查询!$O$5+DO742*查询!$P$5)*AF742/CX742)</f>
        <v>#VALUE!</v>
      </c>
      <c r="BJ742" s="648" t="e">
        <f>IF(CX742=0,BJ741,(DP742*查询!$S$5+DQ742*查询!$T$5+DR742*查询!$U$5)*AF742/CX742)</f>
        <v>#VALUE!</v>
      </c>
      <c r="BK742" s="512">
        <f t="shared" si="4315"/>
        <v>1</v>
      </c>
      <c r="BL742" s="513" t="str">
        <f>IF(_cfyc_month_day!A738="","",_cfyc_month_day!A738)</f>
        <v/>
      </c>
      <c r="BM742" s="513" t="str">
        <f>IF(_cfyc_month_day!B738="","",_cfyc_month_day!B738)</f>
        <v/>
      </c>
      <c r="BN742" s="513" t="str">
        <f>IF(_cfyc_month_day!C738="","",_cfyc_month_day!C738)</f>
        <v/>
      </c>
      <c r="BO742" s="522" t="str">
        <f>IF(_cfyc_month_day!D738="","",_cfyc_month_day!D738)</f>
        <v/>
      </c>
      <c r="BP742" s="522" t="str">
        <f>IF(_cfyc_month_day!E738="","",_cfyc_month_day!E738)</f>
        <v/>
      </c>
      <c r="BQ742" s="522" t="str">
        <f>IF(_cfyc_month_day!F738="","",_cfyc_month_day!F738)</f>
        <v/>
      </c>
      <c r="BR742" s="513" t="str">
        <f>IF(_tag_month_day!T738="","",_tag_month_day!T738)</f>
        <v/>
      </c>
      <c r="BS742" s="513" t="str">
        <f>IF(_tag_month_day!U738="","",_tag_month_day!U738)</f>
        <v/>
      </c>
      <c r="BT742" s="523" t="str">
        <f t="shared" si="4316"/>
        <v/>
      </c>
      <c r="BU742" s="223" t="str">
        <f>IF(_tag_month_day!V738="","",_tag_month_day!V738)</f>
        <v/>
      </c>
      <c r="BV742" s="206" t="str">
        <f>IF(_tag_month_day!W738="","",_tag_month_day!W738)</f>
        <v/>
      </c>
      <c r="BW742" s="540" t="str">
        <f>IF(_tag_month_day!X738="","",_tag_month_day!X738)</f>
        <v/>
      </c>
      <c r="BX742" s="540" t="str">
        <f>IF(_tag_month_day!Y738="","",_tag_month_day!Y738)</f>
        <v/>
      </c>
      <c r="BY742" s="541">
        <f ca="1" t="shared" si="4317"/>
        <v>43647.7916666649</v>
      </c>
      <c r="BZ742" s="542"/>
      <c r="CA742" s="562" t="str">
        <f>IF(_jhy2_month_day!A738="","",_jhy2_month_day!A738)</f>
        <v/>
      </c>
      <c r="CB742" s="464" t="str">
        <f>IF(_jhy2_month_day!B738="","",_jhy2_month_day!B738)</f>
        <v/>
      </c>
      <c r="CC742" s="464" t="str">
        <f>IF(_jhy2_month_day!C738="","",_jhy2_month_day!C738)</f>
        <v/>
      </c>
      <c r="CD742" s="464" t="str">
        <f>IF(_jhy2_month_day!D738="","",_jhy2_month_day!D738)</f>
        <v/>
      </c>
      <c r="CE742" s="464" t="str">
        <f>IF(_jhy2_month_day!E738="","",_jhy2_month_day!E738)</f>
        <v/>
      </c>
      <c r="CF742" s="464" t="str">
        <f>IF(_jhy2_month_day!F738="","",_jhy2_month_day!F738)</f>
        <v/>
      </c>
      <c r="CG742" s="464" t="str">
        <f>IF(_jhy2_month_day!G738="","",_jhy2_month_day!G738)</f>
        <v/>
      </c>
      <c r="CH742" s="464" t="str">
        <f>IF(_jhy2_month_day!H738="","",_jhy2_month_day!H738)</f>
        <v/>
      </c>
      <c r="CI742" s="464" t="str">
        <f>IF(_jhy2_month_day!I738="","",_jhy2_month_day!I738)</f>
        <v/>
      </c>
      <c r="CJ742" s="464" t="str">
        <f>IF(_jhy2_month_day!J738="","",_jhy2_month_day!J738)</f>
        <v/>
      </c>
      <c r="CK742" s="464" t="str">
        <f>IF(_jhy2_month_day!K738="","",_jhy2_month_day!K738)</f>
        <v/>
      </c>
      <c r="CL742" s="562" t="str">
        <f>IF(_jhy2_month_day!L738="","",_jhy2_month_day!L738)</f>
        <v/>
      </c>
      <c r="CM742" s="562" t="str">
        <f>IF(_jhy2_month_day!M738="","",_jhy2_month_day!M738)</f>
        <v/>
      </c>
      <c r="CN742" s="562" t="str">
        <f>IF(_jhy2_month_day!N738="","",_jhy2_month_day!N738)</f>
        <v/>
      </c>
      <c r="CO742" s="562" t="str">
        <f>IF(_jhy2_month_day!O738="","",_jhy2_month_day!O738)</f>
        <v/>
      </c>
      <c r="CP742" s="562" t="str">
        <f>IF(_jhy2_month_day!P738="","",_jhy2_month_day!P738)</f>
        <v/>
      </c>
      <c r="CQ742" s="562" t="str">
        <f>IF(_jhy2_month_day!Q738="","",_jhy2_month_day!Q738)</f>
        <v/>
      </c>
      <c r="CR742" s="563" t="str">
        <f>IF(_jhy2_month_day!R738="","",_jhy2_month_day!R738)</f>
        <v/>
      </c>
      <c r="CS742" s="576" t="str">
        <f>IF(_jhy2_month_day!S738="","",_jhy2_month_day!S738)</f>
        <v/>
      </c>
      <c r="CT742" s="562" t="str">
        <f>IF(_jhy2_month_day!T738="","",_jhy2_month_day!T738)</f>
        <v/>
      </c>
      <c r="CU742" s="577" t="e">
        <f t="shared" si="4265"/>
        <v>#VALUE!</v>
      </c>
      <c r="CV742" s="198" t="e">
        <f t="shared" si="4266"/>
        <v>#VALUE!</v>
      </c>
      <c r="CW742" s="192" t="e">
        <f t="shared" si="4267"/>
        <v>#VALUE!</v>
      </c>
      <c r="CX742" s="192" t="e">
        <f t="shared" si="4268"/>
        <v>#VALUE!</v>
      </c>
      <c r="CY742" s="202" t="e">
        <f t="shared" si="4269"/>
        <v>#VALUE!</v>
      </c>
      <c r="CZ742" s="192" t="e">
        <f t="shared" ref="CZ742:DI742" si="4491">$AJ742*EF742</f>
        <v>#VALUE!</v>
      </c>
      <c r="DA742" s="192" t="e">
        <f t="shared" si="4491"/>
        <v>#VALUE!</v>
      </c>
      <c r="DB742" s="192" t="e">
        <f t="shared" si="4491"/>
        <v>#VALUE!</v>
      </c>
      <c r="DC742" s="192" t="e">
        <f t="shared" si="4491"/>
        <v>#VALUE!</v>
      </c>
      <c r="DD742" s="192" t="e">
        <f t="shared" si="4491"/>
        <v>#VALUE!</v>
      </c>
      <c r="DE742" s="192" t="e">
        <f t="shared" si="4491"/>
        <v>#VALUE!</v>
      </c>
      <c r="DF742" s="192" t="e">
        <f t="shared" si="4491"/>
        <v>#VALUE!</v>
      </c>
      <c r="DG742" s="192" t="e">
        <f t="shared" si="4491"/>
        <v>#VALUE!</v>
      </c>
      <c r="DH742" s="192" t="e">
        <f t="shared" si="4491"/>
        <v>#VALUE!</v>
      </c>
      <c r="DI742" s="192" t="e">
        <f t="shared" si="4491"/>
        <v>#VALUE!</v>
      </c>
      <c r="DJ742" s="192" t="e">
        <f t="shared" si="4271"/>
        <v>#VALUE!</v>
      </c>
      <c r="DK742" s="192" t="e">
        <f t="shared" si="4272"/>
        <v>#VALUE!</v>
      </c>
      <c r="DL742" s="192" t="e">
        <f t="shared" si="4273"/>
        <v>#VALUE!</v>
      </c>
      <c r="DM742" s="192" t="e">
        <f t="shared" si="4274"/>
        <v>#VALUE!</v>
      </c>
      <c r="DN742" s="192" t="e">
        <f t="shared" si="4275"/>
        <v>#VALUE!</v>
      </c>
      <c r="DO742" s="192" t="e">
        <f t="shared" si="4276"/>
        <v>#VALUE!</v>
      </c>
      <c r="DP742" s="192" t="e">
        <f t="shared" si="4277"/>
        <v>#VALUE!</v>
      </c>
      <c r="DQ742" s="192" t="e">
        <f t="shared" si="4278"/>
        <v>#VALUE!</v>
      </c>
      <c r="DR742" s="192" t="e">
        <f t="shared" si="4279"/>
        <v>#VALUE!</v>
      </c>
      <c r="DS742" s="192" t="e">
        <f t="shared" si="4280"/>
        <v>#VALUE!</v>
      </c>
      <c r="DT742" s="192" t="e">
        <f t="shared" si="4281"/>
        <v>#VALUE!</v>
      </c>
      <c r="DU742" s="192" t="e">
        <f t="shared" si="4282"/>
        <v>#VALUE!</v>
      </c>
      <c r="DV742" s="198" t="e">
        <f t="shared" si="4283"/>
        <v>#VALUE!</v>
      </c>
      <c r="DW742" s="198" t="e">
        <f t="shared" si="4284"/>
        <v>#DIV/0!</v>
      </c>
      <c r="DX742" s="198" t="e">
        <f t="shared" si="4285"/>
        <v>#DIV/0!</v>
      </c>
      <c r="DY742" s="198" t="e">
        <f t="shared" si="4286"/>
        <v>#VALUE!</v>
      </c>
      <c r="DZ742" s="198" t="e">
        <f t="shared" si="4287"/>
        <v>#VALUE!</v>
      </c>
      <c r="EA742" s="198" t="e">
        <f t="shared" si="4288"/>
        <v>#VALUE!</v>
      </c>
      <c r="EB742" s="198" t="e">
        <f t="shared" si="4289"/>
        <v>#VALUE!</v>
      </c>
      <c r="EC742" s="198" t="e">
        <f t="shared" si="4290"/>
        <v>#DIV/0!</v>
      </c>
      <c r="ED742" s="198" t="e">
        <f t="shared" si="4291"/>
        <v>#VALUE!</v>
      </c>
      <c r="EE742" s="198" t="e">
        <f t="shared" si="4292"/>
        <v>#VALUE!</v>
      </c>
      <c r="EF742" s="198" t="e">
        <f t="shared" ref="EF742:EO742" si="4492">DV742/SUM($DV742:$EE742)</f>
        <v>#VALUE!</v>
      </c>
      <c r="EG742" s="198" t="e">
        <f t="shared" si="4492"/>
        <v>#DIV/0!</v>
      </c>
      <c r="EH742" s="198" t="e">
        <f t="shared" si="4492"/>
        <v>#DIV/0!</v>
      </c>
      <c r="EI742" s="198" t="e">
        <f t="shared" si="4492"/>
        <v>#VALUE!</v>
      </c>
      <c r="EJ742" s="198" t="e">
        <f t="shared" si="4492"/>
        <v>#VALUE!</v>
      </c>
      <c r="EK742" s="198" t="e">
        <f t="shared" si="4492"/>
        <v>#VALUE!</v>
      </c>
      <c r="EL742" s="198" t="e">
        <f t="shared" si="4492"/>
        <v>#VALUE!</v>
      </c>
      <c r="EM742" s="198" t="e">
        <f t="shared" si="4492"/>
        <v>#DIV/0!</v>
      </c>
      <c r="EN742" s="198" t="e">
        <f t="shared" si="4492"/>
        <v>#VALUE!</v>
      </c>
      <c r="EO742" s="198" t="e">
        <f t="shared" si="4492"/>
        <v>#VALUE!</v>
      </c>
      <c r="EP742" s="511">
        <f t="shared" ref="EP742:EW742" si="4493">EP741</f>
        <v>0.08</v>
      </c>
      <c r="EQ742" s="511">
        <f t="shared" si="4493"/>
        <v>0.015</v>
      </c>
      <c r="ER742" s="511">
        <f t="shared" si="4493"/>
        <v>0.015</v>
      </c>
      <c r="ES742" s="511">
        <f t="shared" si="4493"/>
        <v>0.015</v>
      </c>
      <c r="ET742" s="511">
        <f t="shared" si="4493"/>
        <v>0.015</v>
      </c>
      <c r="EU742" s="511">
        <f t="shared" si="4493"/>
        <v>0.09</v>
      </c>
      <c r="EV742" s="511">
        <f t="shared" si="4493"/>
        <v>0.09</v>
      </c>
      <c r="EW742" s="511">
        <f t="shared" si="4493"/>
        <v>0.09</v>
      </c>
      <c r="EX742" s="420" t="str">
        <f>IF(_tag_month_day!AS738="","",_tag_month_day!AS738/100)</f>
        <v/>
      </c>
      <c r="EY742" s="420" t="str">
        <f>IF(_tag_month_day!AT738="","",_tag_month_day!AT738/100)</f>
        <v/>
      </c>
      <c r="EZ742" s="420" t="str">
        <f>IF(_tag_month_day!AU738="","",_tag_month_day!AU738/100)</f>
        <v/>
      </c>
      <c r="FA742" s="420" t="str">
        <f>IF(_tag_month_day!AV738="","",_tag_month_day!AV738/100)</f>
        <v/>
      </c>
      <c r="FB742" s="420" t="str">
        <f>IF(_tag_month_day!AW738="","",_tag_month_day!AW738/100)</f>
        <v/>
      </c>
      <c r="FC742" s="420" t="str">
        <f>IF(_tag_month_day!AX738="","",_tag_month_day!AX738/100)</f>
        <v/>
      </c>
      <c r="FD742" s="510">
        <f t="shared" si="4321"/>
        <v>0.33</v>
      </c>
      <c r="FE742" s="510">
        <f t="shared" si="4322"/>
        <v>0.19</v>
      </c>
      <c r="FF742" s="510">
        <f t="shared" si="4323"/>
        <v>0.003</v>
      </c>
      <c r="FG742" s="510">
        <f t="shared" si="4324"/>
        <v>0</v>
      </c>
      <c r="FH742" s="603">
        <f t="shared" si="4325"/>
        <v>0.0001</v>
      </c>
      <c r="FI742" s="510">
        <f t="shared" ref="FI742:FR742" si="4494">FI741</f>
        <v>0.41</v>
      </c>
      <c r="FJ742" s="510">
        <f t="shared" si="4494"/>
        <v>0.11</v>
      </c>
      <c r="FK742" s="510">
        <f t="shared" si="4494"/>
        <v>0.015</v>
      </c>
      <c r="FL742" s="510">
        <f t="shared" si="4494"/>
        <v>0</v>
      </c>
      <c r="FM742" s="603">
        <f t="shared" si="4494"/>
        <v>0.0001</v>
      </c>
      <c r="FN742" s="510" t="str">
        <f>IF(_tag_month_day!AY738="","",_tag_month_day!AY738/100)</f>
        <v/>
      </c>
      <c r="FO742" s="510" t="str">
        <f>IF(_tag_month_day!AZ738="","",_tag_month_day!AZ738/100)</f>
        <v/>
      </c>
      <c r="FP742" s="510" t="str">
        <f>IF(_tag_month_day!BA738="","",_tag_month_day!BA738/100)</f>
        <v/>
      </c>
      <c r="FQ742" s="510" t="str">
        <f>IF(_tag_month_day!BB738="","",_tag_month_day!BB738/100)</f>
        <v/>
      </c>
      <c r="FR742" s="603" t="str">
        <f>IF(_tag_month_day!BC738="","",_tag_month_day!BC738/100)</f>
        <v/>
      </c>
      <c r="FS742" s="510" t="str">
        <f>IF(_tag_month_day!BD738="","",_tag_month_day!BD738/100)</f>
        <v/>
      </c>
      <c r="FT742" s="510" t="str">
        <f>IF(_tag_month_day!BE738="","",_tag_month_day!BE738/100)</f>
        <v/>
      </c>
      <c r="FU742" s="510" t="str">
        <f>IF(_tag_month_day!BF738="","",_tag_month_day!BF738/100)</f>
        <v/>
      </c>
      <c r="FV742" s="510" t="str">
        <f>IF(_tag_month_day!BG738="","",_tag_month_day!BG738/100)</f>
        <v/>
      </c>
      <c r="FW742" s="603" t="str">
        <f>IF(_tag_month_day!BH738="","",_tag_month_day!BH738/100)</f>
        <v/>
      </c>
      <c r="FX742" s="510" t="str">
        <f>IF(_tag_month_day!BI738="","",_tag_month_day!BI738/100)</f>
        <v/>
      </c>
      <c r="FY742" s="510" t="str">
        <f>IF(_tag_month_day!BJ738="","",_tag_month_day!BJ738/100)</f>
        <v/>
      </c>
      <c r="FZ742" s="605" t="str">
        <f>IF(_tag_month_day!BK738="","",_tag_month_day!BK738/100)</f>
        <v/>
      </c>
      <c r="GA742" s="510" t="str">
        <f>IF(_tag_month_day!BL738="","",_tag_month_day!BL738/100)</f>
        <v/>
      </c>
      <c r="GB742" s="603" t="str">
        <f>IF(_tag_month_day!BM738="","",_tag_month_day!BM738/100)</f>
        <v/>
      </c>
      <c r="GC742" s="420" t="str">
        <f>IF(_tag_month_day!BN738="","",_tag_month_day!BN738/100)</f>
        <v/>
      </c>
      <c r="GD742" s="420" t="str">
        <f>IF(_tag_month_day!BO738="","",_tag_month_day!BO738/100)</f>
        <v/>
      </c>
      <c r="GE742" s="420" t="str">
        <f>IF(_tag_month_day!BP738="","",_tag_month_day!BP738/100)</f>
        <v/>
      </c>
      <c r="GF742" s="420" t="str">
        <f>IF(_tag_month_day!BQ738="","",_tag_month_day!BQ738/100)</f>
        <v/>
      </c>
      <c r="GG742" s="420" t="str">
        <f>IF(_tag_month_day!BR738="","",_tag_month_day!BR738/100)</f>
        <v/>
      </c>
      <c r="GH742" s="420" t="str">
        <f>IF(_tag_month_day!BS738="","",_tag_month_day!BS738/100)</f>
        <v/>
      </c>
      <c r="GI742" s="603" t="str">
        <f>IF(_tag_month_day!BT738="","",_tag_month_day!BT738/100)</f>
        <v/>
      </c>
      <c r="GJ742" s="612" t="str">
        <f>IF(_tag_month_day!BU738="","",_tag_month_day!BU738/100)</f>
        <v/>
      </c>
      <c r="GK742" s="620" t="str">
        <f>IF(_tag_month_day!BV738="",IF(_rlcf_month_day!A$2="","",_rlcf_month_day!A$2/100),_tag_month_day!BV738/100)</f>
        <v/>
      </c>
      <c r="GL742" s="620" t="str">
        <f>IF(_tag_month_day!BW738="",IF(_rlcf_month_day!B$2="","",_rlcf_month_day!B$2/100),_tag_month_day!BW738/100)</f>
        <v/>
      </c>
      <c r="GM742" s="621" t="str">
        <f>IF(_tag_month_day!BX738="",IF(_rlcf_month_day!C$2="","",_rlcf_month_day!C$2/100),_tag_month_day!BX738/100)</f>
        <v/>
      </c>
      <c r="GN742" s="620" t="str">
        <f>IF(_tag_month_day!BV738="",IF(_rlcf_month_day!A$2="","",_rlcf_month_day!A$2/100),_tag_month_day!BV738/100)</f>
        <v/>
      </c>
      <c r="GO742" s="620" t="str">
        <f>IF(_tag_month_day!BW738="",IF(_rlcf_month_day!B$2="","",_rlcf_month_day!B$2/100),_tag_month_day!BW738/100)</f>
        <v/>
      </c>
      <c r="GP742" s="620" t="str">
        <f>IF(_tag_month_day!CD738="",IF(_rlcf_month_day!E$2="","",_rlcf_month_day!E$2/100),_tag_month_day!CD738/100)</f>
        <v/>
      </c>
      <c r="GQ742" s="620" t="str">
        <f>IF(_tag_month_day!CE738="",IF(_rlcf_month_day!F$2="","",_rlcf_month_day!F$2/100),_tag_month_day!CE738/100)</f>
        <v/>
      </c>
      <c r="GR742" s="621" t="str">
        <f>IF(_tag_month_day!CF738="",IF(_rlcf_month_day!G$2="","",_rlcf_month_day!G$2/100),_tag_month_day!CF738/100)</f>
        <v/>
      </c>
      <c r="GS742" s="626">
        <f t="shared" ref="GS742:HH742" si="4495">GS741</f>
        <v>0.953</v>
      </c>
      <c r="GT742" s="626">
        <f t="shared" si="4495"/>
        <v>0.55</v>
      </c>
      <c r="GU742" s="626">
        <f t="shared" si="4495"/>
        <v>0.55</v>
      </c>
      <c r="GV742" s="626">
        <f t="shared" si="4495"/>
        <v>0.55</v>
      </c>
      <c r="GW742" s="626">
        <f t="shared" si="4495"/>
        <v>0.5</v>
      </c>
      <c r="GX742" s="626">
        <f t="shared" si="4495"/>
        <v>0.935</v>
      </c>
      <c r="GY742" s="626">
        <f t="shared" si="4495"/>
        <v>0.15</v>
      </c>
      <c r="GZ742" s="626">
        <f t="shared" si="4495"/>
        <v>1</v>
      </c>
      <c r="HA742" s="654">
        <f t="shared" si="4495"/>
        <v>0.047</v>
      </c>
      <c r="HB742" s="654">
        <f t="shared" si="4495"/>
        <v>0.45</v>
      </c>
      <c r="HC742" s="654">
        <f t="shared" si="4495"/>
        <v>0.45</v>
      </c>
      <c r="HD742" s="654">
        <f t="shared" si="4495"/>
        <v>0.45</v>
      </c>
      <c r="HE742" s="654">
        <f t="shared" si="4495"/>
        <v>0.5</v>
      </c>
      <c r="HF742" s="654">
        <f t="shared" si="4495"/>
        <v>0.065</v>
      </c>
      <c r="HG742" s="654">
        <f t="shared" si="4495"/>
        <v>0.85</v>
      </c>
      <c r="HH742" s="654">
        <f t="shared" si="4495"/>
        <v>0</v>
      </c>
      <c r="HI742" s="68">
        <f t="shared" si="4297"/>
        <v>0</v>
      </c>
      <c r="HJ742" s="68" t="e">
        <f t="shared" si="4328"/>
        <v>#VALUE!</v>
      </c>
      <c r="HK742" s="202">
        <f t="shared" si="4329"/>
        <v>0.85</v>
      </c>
      <c r="HL742" s="464">
        <f t="shared" si="4330"/>
        <v>550000</v>
      </c>
      <c r="HM742" s="464">
        <f t="shared" si="4331"/>
        <v>480000</v>
      </c>
      <c r="HN742" s="192" t="e">
        <f t="shared" si="4298"/>
        <v>#VALUE!</v>
      </c>
      <c r="HO742" s="192" t="e">
        <f>HN742*HK742*$HO$2/HL742*1000000</f>
        <v>#VALUE!</v>
      </c>
      <c r="HP742" s="192" t="e">
        <f>HN742*HK742*$HP$2/HM742*1000000</f>
        <v>#VALUE!</v>
      </c>
    </row>
    <row r="743" spans="1:224">
      <c r="A743" s="381">
        <v>738</v>
      </c>
      <c r="B743" s="54">
        <f ca="1" t="shared" si="4332"/>
        <v>43647</v>
      </c>
      <c r="C743" s="57">
        <f t="shared" si="4333"/>
        <v>0.0416666666666667</v>
      </c>
      <c r="D743" s="68" t="str">
        <f ca="1" t="shared" si="4299"/>
        <v>中班</v>
      </c>
      <c r="E743" s="68" t="str">
        <f ca="1" t="shared" si="4300"/>
        <v>甲</v>
      </c>
      <c r="F743" s="68">
        <f ca="1">SUMPRODUCT((成本日报!$A$3:$A$95=计划!B743)*(成本日报!$B$3:$B$95=计划!$D743),成本日报!$C$3:$C$95)</f>
        <v>1</v>
      </c>
      <c r="G743" s="382">
        <f ca="1" t="shared" si="4334"/>
        <v>43647.7083333315</v>
      </c>
      <c r="H743" s="382">
        <f ca="1" t="shared" si="4301"/>
        <v>43647.715277776</v>
      </c>
      <c r="I743" s="382">
        <f ca="1" t="shared" si="4302"/>
        <v>43647.7208333315</v>
      </c>
      <c r="J743" s="382">
        <f ca="1" t="shared" si="4303"/>
        <v>43647.7499999982</v>
      </c>
      <c r="K743" s="382">
        <f ca="1" t="shared" si="4304"/>
        <v>43647.8124999982</v>
      </c>
      <c r="L743" s="382">
        <f ca="1" t="shared" si="4305"/>
        <v>43647.8333333315</v>
      </c>
      <c r="M743" s="398" t="str">
        <f>IF(_tag_month_day!A739="","",_tag_month_day!A739)</f>
        <v/>
      </c>
      <c r="N743" s="398" t="str">
        <f>IF(_tag_month_day!B739="","",_tag_month_day!B739)</f>
        <v/>
      </c>
      <c r="O743" s="399" t="e">
        <f t="shared" si="4306"/>
        <v>#VALUE!</v>
      </c>
      <c r="P743" s="398" t="str">
        <f>IF(_tag_month_day!C739="","",_tag_month_day!C739)</f>
        <v/>
      </c>
      <c r="Q743" s="398" t="str">
        <f>IF(_tag_month_day!D739="","",_tag_month_day!D739)</f>
        <v/>
      </c>
      <c r="R743" s="416">
        <f>IF(_tag_month_day!CB739="",R742,_tag_month_day!CB739/100)</f>
        <v>0.07</v>
      </c>
      <c r="S743" s="417" t="str">
        <f>IF(_tag_month_day!E739="","",_tag_month_day!E739)</f>
        <v/>
      </c>
      <c r="T743" s="417" t="str">
        <f>IF(_tag_month_day!F739="","",_tag_month_day!F739)</f>
        <v/>
      </c>
      <c r="U743" s="418" t="e">
        <f t="shared" si="4260"/>
        <v>#VALUE!</v>
      </c>
      <c r="V743" s="53" t="e">
        <f t="shared" si="4261"/>
        <v>#VALUE!</v>
      </c>
      <c r="W743" s="419" t="str">
        <f>IF(_jhy_month_day!A739="","",_jhy_month_day!A739)</f>
        <v/>
      </c>
      <c r="X743" s="420" t="str">
        <f>IF(_jhy_month_day!B739="","",_jhy_month_day!B739/100)</f>
        <v/>
      </c>
      <c r="Y743" s="420" t="str">
        <f>IF(_jhy_month_day!C739="","",_jhy_month_day!C739/100)</f>
        <v/>
      </c>
      <c r="Z743" s="439">
        <f t="shared" si="4350"/>
        <v>185</v>
      </c>
      <c r="AA743" s="440" t="str">
        <f>IF(_tag_month_day!G739="","",_tag_month_day!G739/100)</f>
        <v/>
      </c>
      <c r="AB743" s="440" t="str">
        <f>IF(_tag_month_day!H739="","",_tag_month_day!H739/100)</f>
        <v/>
      </c>
      <c r="AC743" s="193">
        <f t="shared" si="4307"/>
        <v>1.59963432013121</v>
      </c>
      <c r="AD743" s="441" t="str">
        <f t="shared" si="4308"/>
        <v/>
      </c>
      <c r="AE743" s="442" t="str">
        <f t="shared" si="4309"/>
        <v/>
      </c>
      <c r="AF743" s="443">
        <v>1</v>
      </c>
      <c r="AG743" s="68" t="str">
        <f>IF(_duihao_month_day!A739="","",_duihao_month_day!A739)</f>
        <v/>
      </c>
      <c r="AH743" s="463">
        <f>IF(_gyk_month_day!B739="",AH742,_gyk_month_day!B739)</f>
        <v>820</v>
      </c>
      <c r="AI743" s="464"/>
      <c r="AJ743" s="68" t="str">
        <f>IF(_tag_month_day!I739="","",_tag_month_day!I739)</f>
        <v/>
      </c>
      <c r="AK743" s="465" t="str">
        <f>IF(_tzyy_month_day!A739="","",_tzyy_month_day!A739)</f>
        <v/>
      </c>
      <c r="AL743" s="465" t="str">
        <f>IF(_tzyy_month_day!B739="","",_tzyy_month_day!B739)</f>
        <v/>
      </c>
      <c r="AM743" s="465" t="str">
        <f>IF(_tzyy_month_day!C739="","",_tzyy_month_day!C739)</f>
        <v/>
      </c>
      <c r="AN743" s="466" t="str">
        <f>IF(_tag_month_day!CG739="","",_tag_month_day!CG739)</f>
        <v/>
      </c>
      <c r="AO743" s="466" t="str">
        <f>IF(_tag_month_day!CH739="","",_tag_month_day!CH739)</f>
        <v/>
      </c>
      <c r="AP743" s="486" t="e">
        <f t="shared" si="4310"/>
        <v>#VALUE!</v>
      </c>
      <c r="AQ743" s="487" t="str">
        <f>IF(_tag_month_day!J739="","",_tag_month_day!J739/100)</f>
        <v/>
      </c>
      <c r="AR743" s="488">
        <f t="shared" si="4311"/>
        <v>1.3</v>
      </c>
      <c r="AS743" s="489" t="e">
        <f t="shared" si="4262"/>
        <v>#VALUE!</v>
      </c>
      <c r="AT743" s="489">
        <f t="shared" si="4312"/>
        <v>0</v>
      </c>
      <c r="AU743" s="490" t="str">
        <f>IF(_tag_month_day!K739="","",_tag_month_day!K739)</f>
        <v/>
      </c>
      <c r="AV743" s="491" t="str">
        <f>IF(_tag_month_day!L739="","",_tag_month_day!L739/100)</f>
        <v/>
      </c>
      <c r="AW743" s="420">
        <f t="shared" si="4234"/>
        <v>0</v>
      </c>
      <c r="AX743" s="420">
        <f t="shared" si="4313"/>
        <v>0</v>
      </c>
      <c r="AY743" s="420" t="str">
        <f>IF(_tag_month_day!M739="","",_tag_month_day!M739/100)</f>
        <v/>
      </c>
      <c r="AZ743" s="420" t="str">
        <f>IF(_tag_month_day!N739="","",_tag_month_day!N739/100)</f>
        <v/>
      </c>
      <c r="BA743" s="420" t="str">
        <f>IF(_tag_month_day!O739="","",_tag_month_day!O739/100)</f>
        <v/>
      </c>
      <c r="BB743" s="496" t="str">
        <f>IF(_tag_month_day!P739="","",_tag_month_day!P739/100)</f>
        <v/>
      </c>
      <c r="BC743" s="496">
        <f t="shared" si="4314"/>
        <v>0</v>
      </c>
      <c r="BD743" s="496" t="str">
        <f>IF(_tag_month_day!Q739="","",_tag_month_day!Q739/100)</f>
        <v/>
      </c>
      <c r="BE743" s="510" t="str">
        <f>IF(_tag_month_day!R739="","",_tag_month_day!R739/100)</f>
        <v/>
      </c>
      <c r="BF743" s="413" t="str">
        <f>IF(_tag_month_day!CC739="","",_tag_month_day!CC739/100)</f>
        <v/>
      </c>
      <c r="BG743" s="646" t="e">
        <f t="shared" si="4263"/>
        <v>#VALUE!</v>
      </c>
      <c r="BH743" s="647">
        <f t="shared" si="4264"/>
        <v>0</v>
      </c>
      <c r="BI743" s="648" t="e">
        <f>IF(CX743=0,BI742,(DK743*查询!$R$5+DL743*查询!$Q$5+DM743*查询!$N$5+DN743*查询!$O$5+DO743*查询!$P$5)*AF743/CX743)</f>
        <v>#VALUE!</v>
      </c>
      <c r="BJ743" s="648" t="e">
        <f>IF(CX743=0,BJ742,(DP743*查询!$S$5+DQ743*查询!$T$5+DR743*查询!$U$5)*AF743/CX743)</f>
        <v>#VALUE!</v>
      </c>
      <c r="BK743" s="512">
        <f t="shared" si="4315"/>
        <v>1</v>
      </c>
      <c r="BL743" s="513" t="str">
        <f>IF(_cfyc_month_day!A739="","",_cfyc_month_day!A739)</f>
        <v/>
      </c>
      <c r="BM743" s="513" t="str">
        <f>IF(_cfyc_month_day!B739="","",_cfyc_month_day!B739)</f>
        <v/>
      </c>
      <c r="BN743" s="513" t="str">
        <f>IF(_cfyc_month_day!C739="","",_cfyc_month_day!C739)</f>
        <v/>
      </c>
      <c r="BO743" s="522" t="str">
        <f>IF(_cfyc_month_day!D739="","",_cfyc_month_day!D739)</f>
        <v/>
      </c>
      <c r="BP743" s="522" t="str">
        <f>IF(_cfyc_month_day!E739="","",_cfyc_month_day!E739)</f>
        <v/>
      </c>
      <c r="BQ743" s="522" t="str">
        <f>IF(_cfyc_month_day!F739="","",_cfyc_month_day!F739)</f>
        <v/>
      </c>
      <c r="BR743" s="513" t="str">
        <f>IF(_tag_month_day!T739="","",_tag_month_day!T739)</f>
        <v/>
      </c>
      <c r="BS743" s="513" t="str">
        <f>IF(_tag_month_day!U739="","",_tag_month_day!U739)</f>
        <v/>
      </c>
      <c r="BT743" s="523" t="str">
        <f t="shared" si="4316"/>
        <v/>
      </c>
      <c r="BU743" s="223" t="str">
        <f>IF(_tag_month_day!V739="","",_tag_month_day!V739)</f>
        <v/>
      </c>
      <c r="BV743" s="206" t="str">
        <f>IF(_tag_month_day!W739="","",_tag_month_day!W739)</f>
        <v/>
      </c>
      <c r="BW743" s="540" t="str">
        <f>IF(_tag_month_day!X739="","",_tag_month_day!X739)</f>
        <v/>
      </c>
      <c r="BX743" s="540" t="str">
        <f>IF(_tag_month_day!Y739="","",_tag_month_day!Y739)</f>
        <v/>
      </c>
      <c r="BY743" s="541">
        <f ca="1" t="shared" si="4317"/>
        <v>43647.8333333315</v>
      </c>
      <c r="BZ743" s="542"/>
      <c r="CA743" s="562" t="str">
        <f>IF(_jhy2_month_day!A739="","",_jhy2_month_day!A739)</f>
        <v/>
      </c>
      <c r="CB743" s="464" t="str">
        <f>IF(_jhy2_month_day!B739="","",_jhy2_month_day!B739)</f>
        <v/>
      </c>
      <c r="CC743" s="464" t="str">
        <f>IF(_jhy2_month_day!C739="","",_jhy2_month_day!C739)</f>
        <v/>
      </c>
      <c r="CD743" s="464" t="str">
        <f>IF(_jhy2_month_day!D739="","",_jhy2_month_day!D739)</f>
        <v/>
      </c>
      <c r="CE743" s="464" t="str">
        <f>IF(_jhy2_month_day!E739="","",_jhy2_month_day!E739)</f>
        <v/>
      </c>
      <c r="CF743" s="464" t="str">
        <f>IF(_jhy2_month_day!F739="","",_jhy2_month_day!F739)</f>
        <v/>
      </c>
      <c r="CG743" s="464" t="str">
        <f>IF(_jhy2_month_day!G739="","",_jhy2_month_day!G739)</f>
        <v/>
      </c>
      <c r="CH743" s="464" t="str">
        <f>IF(_jhy2_month_day!H739="","",_jhy2_month_day!H739)</f>
        <v/>
      </c>
      <c r="CI743" s="464" t="str">
        <f>IF(_jhy2_month_day!I739="","",_jhy2_month_day!I739)</f>
        <v/>
      </c>
      <c r="CJ743" s="464" t="str">
        <f>IF(_jhy2_month_day!J739="","",_jhy2_month_day!J739)</f>
        <v/>
      </c>
      <c r="CK743" s="464" t="str">
        <f>IF(_jhy2_month_day!K739="","",_jhy2_month_day!K739)</f>
        <v/>
      </c>
      <c r="CL743" s="562" t="str">
        <f>IF(_jhy2_month_day!L739="","",_jhy2_month_day!L739)</f>
        <v/>
      </c>
      <c r="CM743" s="562" t="str">
        <f>IF(_jhy2_month_day!M739="","",_jhy2_month_day!M739)</f>
        <v/>
      </c>
      <c r="CN743" s="562" t="str">
        <f>IF(_jhy2_month_day!N739="","",_jhy2_month_day!N739)</f>
        <v/>
      </c>
      <c r="CO743" s="562" t="str">
        <f>IF(_jhy2_month_day!O739="","",_jhy2_month_day!O739)</f>
        <v/>
      </c>
      <c r="CP743" s="562" t="str">
        <f>IF(_jhy2_month_day!P739="","",_jhy2_month_day!P739)</f>
        <v/>
      </c>
      <c r="CQ743" s="562" t="str">
        <f>IF(_jhy2_month_day!Q739="","",_jhy2_month_day!Q739)</f>
        <v/>
      </c>
      <c r="CR743" s="563" t="str">
        <f>IF(_jhy2_month_day!R739="","",_jhy2_month_day!R739)</f>
        <v/>
      </c>
      <c r="CS743" s="576" t="str">
        <f>IF(_jhy2_month_day!S739="","",_jhy2_month_day!S739)</f>
        <v/>
      </c>
      <c r="CT743" s="562" t="str">
        <f>IF(_jhy2_month_day!T739="","",_jhy2_month_day!T739)</f>
        <v/>
      </c>
      <c r="CU743" s="577" t="e">
        <f t="shared" si="4265"/>
        <v>#VALUE!</v>
      </c>
      <c r="CV743" s="198" t="e">
        <f t="shared" si="4266"/>
        <v>#VALUE!</v>
      </c>
      <c r="CW743" s="192" t="e">
        <f t="shared" si="4267"/>
        <v>#VALUE!</v>
      </c>
      <c r="CX743" s="192" t="e">
        <f t="shared" si="4268"/>
        <v>#VALUE!</v>
      </c>
      <c r="CY743" s="202" t="e">
        <f t="shared" si="4269"/>
        <v>#VALUE!</v>
      </c>
      <c r="CZ743" s="192" t="e">
        <f t="shared" ref="CZ743:DI743" si="4496">$AJ743*EF743</f>
        <v>#VALUE!</v>
      </c>
      <c r="DA743" s="192" t="e">
        <f t="shared" si="4496"/>
        <v>#VALUE!</v>
      </c>
      <c r="DB743" s="192" t="e">
        <f t="shared" si="4496"/>
        <v>#VALUE!</v>
      </c>
      <c r="DC743" s="192" t="e">
        <f t="shared" si="4496"/>
        <v>#VALUE!</v>
      </c>
      <c r="DD743" s="192" t="e">
        <f t="shared" si="4496"/>
        <v>#VALUE!</v>
      </c>
      <c r="DE743" s="192" t="e">
        <f t="shared" si="4496"/>
        <v>#VALUE!</v>
      </c>
      <c r="DF743" s="192" t="e">
        <f t="shared" si="4496"/>
        <v>#VALUE!</v>
      </c>
      <c r="DG743" s="192" t="e">
        <f t="shared" si="4496"/>
        <v>#VALUE!</v>
      </c>
      <c r="DH743" s="192" t="e">
        <f t="shared" si="4496"/>
        <v>#VALUE!</v>
      </c>
      <c r="DI743" s="192" t="e">
        <f t="shared" si="4496"/>
        <v>#VALUE!</v>
      </c>
      <c r="DJ743" s="192" t="e">
        <f t="shared" si="4271"/>
        <v>#VALUE!</v>
      </c>
      <c r="DK743" s="192" t="e">
        <f t="shared" si="4272"/>
        <v>#VALUE!</v>
      </c>
      <c r="DL743" s="192" t="e">
        <f t="shared" si="4273"/>
        <v>#VALUE!</v>
      </c>
      <c r="DM743" s="192" t="e">
        <f t="shared" si="4274"/>
        <v>#VALUE!</v>
      </c>
      <c r="DN743" s="192" t="e">
        <f t="shared" si="4275"/>
        <v>#VALUE!</v>
      </c>
      <c r="DO743" s="192" t="e">
        <f t="shared" si="4276"/>
        <v>#VALUE!</v>
      </c>
      <c r="DP743" s="192" t="e">
        <f t="shared" si="4277"/>
        <v>#VALUE!</v>
      </c>
      <c r="DQ743" s="192" t="e">
        <f t="shared" si="4278"/>
        <v>#VALUE!</v>
      </c>
      <c r="DR743" s="192" t="e">
        <f t="shared" si="4279"/>
        <v>#VALUE!</v>
      </c>
      <c r="DS743" s="192" t="e">
        <f t="shared" si="4280"/>
        <v>#VALUE!</v>
      </c>
      <c r="DT743" s="192" t="e">
        <f t="shared" si="4281"/>
        <v>#VALUE!</v>
      </c>
      <c r="DU743" s="192" t="e">
        <f t="shared" si="4282"/>
        <v>#VALUE!</v>
      </c>
      <c r="DV743" s="198" t="e">
        <f t="shared" si="4283"/>
        <v>#VALUE!</v>
      </c>
      <c r="DW743" s="198" t="e">
        <f t="shared" si="4284"/>
        <v>#DIV/0!</v>
      </c>
      <c r="DX743" s="198" t="e">
        <f t="shared" si="4285"/>
        <v>#DIV/0!</v>
      </c>
      <c r="DY743" s="198" t="e">
        <f t="shared" si="4286"/>
        <v>#VALUE!</v>
      </c>
      <c r="DZ743" s="198" t="e">
        <f t="shared" si="4287"/>
        <v>#VALUE!</v>
      </c>
      <c r="EA743" s="198" t="e">
        <f t="shared" si="4288"/>
        <v>#VALUE!</v>
      </c>
      <c r="EB743" s="198" t="e">
        <f t="shared" si="4289"/>
        <v>#VALUE!</v>
      </c>
      <c r="EC743" s="198" t="e">
        <f t="shared" si="4290"/>
        <v>#DIV/0!</v>
      </c>
      <c r="ED743" s="198" t="e">
        <f t="shared" si="4291"/>
        <v>#VALUE!</v>
      </c>
      <c r="EE743" s="198" t="e">
        <f t="shared" si="4292"/>
        <v>#VALUE!</v>
      </c>
      <c r="EF743" s="198" t="e">
        <f t="shared" ref="EF743:EO743" si="4497">DV743/SUM($DV743:$EE743)</f>
        <v>#VALUE!</v>
      </c>
      <c r="EG743" s="198" t="e">
        <f t="shared" si="4497"/>
        <v>#DIV/0!</v>
      </c>
      <c r="EH743" s="198" t="e">
        <f t="shared" si="4497"/>
        <v>#DIV/0!</v>
      </c>
      <c r="EI743" s="198" t="e">
        <f t="shared" si="4497"/>
        <v>#VALUE!</v>
      </c>
      <c r="EJ743" s="198" t="e">
        <f t="shared" si="4497"/>
        <v>#VALUE!</v>
      </c>
      <c r="EK743" s="198" t="e">
        <f t="shared" si="4497"/>
        <v>#VALUE!</v>
      </c>
      <c r="EL743" s="198" t="e">
        <f t="shared" si="4497"/>
        <v>#VALUE!</v>
      </c>
      <c r="EM743" s="198" t="e">
        <f t="shared" si="4497"/>
        <v>#DIV/0!</v>
      </c>
      <c r="EN743" s="198" t="e">
        <f t="shared" si="4497"/>
        <v>#VALUE!</v>
      </c>
      <c r="EO743" s="198" t="e">
        <f t="shared" si="4497"/>
        <v>#VALUE!</v>
      </c>
      <c r="EP743" s="511">
        <f t="shared" ref="EP743:EW743" si="4498">EP742</f>
        <v>0.08</v>
      </c>
      <c r="EQ743" s="511">
        <f t="shared" si="4498"/>
        <v>0.015</v>
      </c>
      <c r="ER743" s="511">
        <f t="shared" si="4498"/>
        <v>0.015</v>
      </c>
      <c r="ES743" s="511">
        <f t="shared" si="4498"/>
        <v>0.015</v>
      </c>
      <c r="ET743" s="511">
        <f t="shared" si="4498"/>
        <v>0.015</v>
      </c>
      <c r="EU743" s="511">
        <f t="shared" si="4498"/>
        <v>0.09</v>
      </c>
      <c r="EV743" s="511">
        <f t="shared" si="4498"/>
        <v>0.09</v>
      </c>
      <c r="EW743" s="511">
        <f t="shared" si="4498"/>
        <v>0.09</v>
      </c>
      <c r="EX743" s="420" t="str">
        <f>IF(_tag_month_day!AS739="","",_tag_month_day!AS739/100)</f>
        <v/>
      </c>
      <c r="EY743" s="420" t="str">
        <f>IF(_tag_month_day!AT739="","",_tag_month_day!AT739/100)</f>
        <v/>
      </c>
      <c r="EZ743" s="420" t="str">
        <f>IF(_tag_month_day!AU739="","",_tag_month_day!AU739/100)</f>
        <v/>
      </c>
      <c r="FA743" s="420" t="str">
        <f>IF(_tag_month_day!AV739="","",_tag_month_day!AV739/100)</f>
        <v/>
      </c>
      <c r="FB743" s="420" t="str">
        <f>IF(_tag_month_day!AW739="","",_tag_month_day!AW739/100)</f>
        <v/>
      </c>
      <c r="FC743" s="420" t="str">
        <f>IF(_tag_month_day!AX739="","",_tag_month_day!AX739/100)</f>
        <v/>
      </c>
      <c r="FD743" s="510">
        <f t="shared" si="4321"/>
        <v>0.33</v>
      </c>
      <c r="FE743" s="510">
        <f t="shared" si="4322"/>
        <v>0.19</v>
      </c>
      <c r="FF743" s="510">
        <f t="shared" si="4323"/>
        <v>0.003</v>
      </c>
      <c r="FG743" s="510">
        <f t="shared" si="4324"/>
        <v>0</v>
      </c>
      <c r="FH743" s="603">
        <f t="shared" si="4325"/>
        <v>0.0001</v>
      </c>
      <c r="FI743" s="510">
        <f t="shared" ref="FI743:FR743" si="4499">FI742</f>
        <v>0.41</v>
      </c>
      <c r="FJ743" s="510">
        <f t="shared" si="4499"/>
        <v>0.11</v>
      </c>
      <c r="FK743" s="510">
        <f t="shared" si="4499"/>
        <v>0.015</v>
      </c>
      <c r="FL743" s="510">
        <f t="shared" si="4499"/>
        <v>0</v>
      </c>
      <c r="FM743" s="603">
        <f t="shared" si="4499"/>
        <v>0.0001</v>
      </c>
      <c r="FN743" s="510" t="str">
        <f>IF(_tag_month_day!AY739="","",_tag_month_day!AY739/100)</f>
        <v/>
      </c>
      <c r="FO743" s="510" t="str">
        <f>IF(_tag_month_day!AZ739="","",_tag_month_day!AZ739/100)</f>
        <v/>
      </c>
      <c r="FP743" s="510" t="str">
        <f>IF(_tag_month_day!BA739="","",_tag_month_day!BA739/100)</f>
        <v/>
      </c>
      <c r="FQ743" s="510" t="str">
        <f>IF(_tag_month_day!BB739="","",_tag_month_day!BB739/100)</f>
        <v/>
      </c>
      <c r="FR743" s="603" t="str">
        <f>IF(_tag_month_day!BC739="","",_tag_month_day!BC739/100)</f>
        <v/>
      </c>
      <c r="FS743" s="510" t="str">
        <f>IF(_tag_month_day!BD739="","",_tag_month_day!BD739/100)</f>
        <v/>
      </c>
      <c r="FT743" s="510" t="str">
        <f>IF(_tag_month_day!BE739="","",_tag_month_day!BE739/100)</f>
        <v/>
      </c>
      <c r="FU743" s="510" t="str">
        <f>IF(_tag_month_day!BF739="","",_tag_month_day!BF739/100)</f>
        <v/>
      </c>
      <c r="FV743" s="510" t="str">
        <f>IF(_tag_month_day!BG739="","",_tag_month_day!BG739/100)</f>
        <v/>
      </c>
      <c r="FW743" s="603" t="str">
        <f>IF(_tag_month_day!BH739="","",_tag_month_day!BH739/100)</f>
        <v/>
      </c>
      <c r="FX743" s="510" t="str">
        <f>IF(_tag_month_day!BI739="","",_tag_month_day!BI739/100)</f>
        <v/>
      </c>
      <c r="FY743" s="510" t="str">
        <f>IF(_tag_month_day!BJ739="","",_tag_month_day!BJ739/100)</f>
        <v/>
      </c>
      <c r="FZ743" s="605" t="str">
        <f>IF(_tag_month_day!BK739="","",_tag_month_day!BK739/100)</f>
        <v/>
      </c>
      <c r="GA743" s="510" t="str">
        <f>IF(_tag_month_day!BL739="","",_tag_month_day!BL739/100)</f>
        <v/>
      </c>
      <c r="GB743" s="603" t="str">
        <f>IF(_tag_month_day!BM739="","",_tag_month_day!BM739/100)</f>
        <v/>
      </c>
      <c r="GC743" s="420" t="str">
        <f>IF(_tag_month_day!BN739="","",_tag_month_day!BN739/100)</f>
        <v/>
      </c>
      <c r="GD743" s="420" t="str">
        <f>IF(_tag_month_day!BO739="","",_tag_month_day!BO739/100)</f>
        <v/>
      </c>
      <c r="GE743" s="420" t="str">
        <f>IF(_tag_month_day!BP739="","",_tag_month_day!BP739/100)</f>
        <v/>
      </c>
      <c r="GF743" s="420" t="str">
        <f>IF(_tag_month_day!BQ739="","",_tag_month_day!BQ739/100)</f>
        <v/>
      </c>
      <c r="GG743" s="420" t="str">
        <f>IF(_tag_month_day!BR739="","",_tag_month_day!BR739/100)</f>
        <v/>
      </c>
      <c r="GH743" s="420" t="str">
        <f>IF(_tag_month_day!BS739="","",_tag_month_day!BS739/100)</f>
        <v/>
      </c>
      <c r="GI743" s="603" t="str">
        <f>IF(_tag_month_day!BT739="","",_tag_month_day!BT739/100)</f>
        <v/>
      </c>
      <c r="GJ743" s="612" t="str">
        <f>IF(_tag_month_day!BU739="","",_tag_month_day!BU739/100)</f>
        <v/>
      </c>
      <c r="GK743" s="620" t="str">
        <f>IF(_tag_month_day!BV739="",IF(_rlcf_month_day!A$2="","",_rlcf_month_day!A$2/100),_tag_month_day!BV739/100)</f>
        <v/>
      </c>
      <c r="GL743" s="620" t="str">
        <f>IF(_tag_month_day!BW739="",IF(_rlcf_month_day!B$2="","",_rlcf_month_day!B$2/100),_tag_month_day!BW739/100)</f>
        <v/>
      </c>
      <c r="GM743" s="621" t="str">
        <f>IF(_tag_month_day!BX739="",IF(_rlcf_month_day!C$2="","",_rlcf_month_day!C$2/100),_tag_month_day!BX739/100)</f>
        <v/>
      </c>
      <c r="GN743" s="620" t="str">
        <f>IF(_tag_month_day!BV739="",IF(_rlcf_month_day!A$2="","",_rlcf_month_day!A$2/100),_tag_month_day!BV739/100)</f>
        <v/>
      </c>
      <c r="GO743" s="620" t="str">
        <f>IF(_tag_month_day!BW739="",IF(_rlcf_month_day!B$2="","",_rlcf_month_day!B$2/100),_tag_month_day!BW739/100)</f>
        <v/>
      </c>
      <c r="GP743" s="620" t="str">
        <f>IF(_tag_month_day!CD739="",IF(_rlcf_month_day!E$2="","",_rlcf_month_day!E$2/100),_tag_month_day!CD739/100)</f>
        <v/>
      </c>
      <c r="GQ743" s="620" t="str">
        <f>IF(_tag_month_day!CE739="",IF(_rlcf_month_day!F$2="","",_rlcf_month_day!F$2/100),_tag_month_day!CE739/100)</f>
        <v/>
      </c>
      <c r="GR743" s="621" t="str">
        <f>IF(_tag_month_day!CF739="",IF(_rlcf_month_day!G$2="","",_rlcf_month_day!G$2/100),_tag_month_day!CF739/100)</f>
        <v/>
      </c>
      <c r="GS743" s="626">
        <f t="shared" ref="GS743:HH743" si="4500">GS742</f>
        <v>0.953</v>
      </c>
      <c r="GT743" s="626">
        <f t="shared" si="4500"/>
        <v>0.55</v>
      </c>
      <c r="GU743" s="626">
        <f t="shared" si="4500"/>
        <v>0.55</v>
      </c>
      <c r="GV743" s="626">
        <f t="shared" si="4500"/>
        <v>0.55</v>
      </c>
      <c r="GW743" s="626">
        <f t="shared" si="4500"/>
        <v>0.5</v>
      </c>
      <c r="GX743" s="626">
        <f t="shared" si="4500"/>
        <v>0.935</v>
      </c>
      <c r="GY743" s="626">
        <f t="shared" si="4500"/>
        <v>0.15</v>
      </c>
      <c r="GZ743" s="626">
        <f t="shared" si="4500"/>
        <v>1</v>
      </c>
      <c r="HA743" s="654">
        <f t="shared" si="4500"/>
        <v>0.047</v>
      </c>
      <c r="HB743" s="654">
        <f t="shared" si="4500"/>
        <v>0.45</v>
      </c>
      <c r="HC743" s="654">
        <f t="shared" si="4500"/>
        <v>0.45</v>
      </c>
      <c r="HD743" s="654">
        <f t="shared" si="4500"/>
        <v>0.45</v>
      </c>
      <c r="HE743" s="654">
        <f t="shared" si="4500"/>
        <v>0.5</v>
      </c>
      <c r="HF743" s="654">
        <f t="shared" si="4500"/>
        <v>0.065</v>
      </c>
      <c r="HG743" s="654">
        <f t="shared" si="4500"/>
        <v>0.85</v>
      </c>
      <c r="HH743" s="654">
        <f t="shared" si="4500"/>
        <v>0</v>
      </c>
      <c r="HI743" s="68">
        <f t="shared" si="4297"/>
        <v>0</v>
      </c>
      <c r="HJ743" s="68" t="e">
        <f t="shared" si="4328"/>
        <v>#VALUE!</v>
      </c>
      <c r="HK743" s="202">
        <f t="shared" si="4329"/>
        <v>0.85</v>
      </c>
      <c r="HL743" s="464">
        <f t="shared" si="4330"/>
        <v>550000</v>
      </c>
      <c r="HM743" s="464">
        <f t="shared" si="4331"/>
        <v>480000</v>
      </c>
      <c r="HN743" s="192" t="e">
        <f t="shared" si="4298"/>
        <v>#VALUE!</v>
      </c>
      <c r="HO743" s="192" t="e">
        <f>HN743*HK743*$HO$2/HL743*1000000</f>
        <v>#VALUE!</v>
      </c>
      <c r="HP743" s="192" t="e">
        <f>HN743*HK743*$HP$2/HM743*1000000</f>
        <v>#VALUE!</v>
      </c>
    </row>
    <row r="744" spans="1:224">
      <c r="A744" s="381">
        <v>739</v>
      </c>
      <c r="B744" s="54">
        <f ca="1" t="shared" si="4332"/>
        <v>43647</v>
      </c>
      <c r="C744" s="57">
        <f t="shared" si="4333"/>
        <v>0.0416666666666667</v>
      </c>
      <c r="D744" s="68" t="str">
        <f ca="1" t="shared" si="4299"/>
        <v>中班</v>
      </c>
      <c r="E744" s="68" t="str">
        <f ca="1" t="shared" si="4300"/>
        <v>甲</v>
      </c>
      <c r="F744" s="68">
        <f ca="1">SUMPRODUCT((成本日报!$A$3:$A$95=计划!B744)*(成本日报!$B$3:$B$95=计划!$D744),成本日报!$C$3:$C$95)</f>
        <v>1</v>
      </c>
      <c r="G744" s="382">
        <f ca="1" t="shared" si="4334"/>
        <v>43647.7499999982</v>
      </c>
      <c r="H744" s="382">
        <f ca="1" t="shared" si="4301"/>
        <v>43647.7569444427</v>
      </c>
      <c r="I744" s="382">
        <f ca="1" t="shared" si="4302"/>
        <v>43647.7624999982</v>
      </c>
      <c r="J744" s="382">
        <f ca="1" t="shared" si="4303"/>
        <v>43647.7916666649</v>
      </c>
      <c r="K744" s="382">
        <f ca="1" t="shared" si="4304"/>
        <v>43647.8541666649</v>
      </c>
      <c r="L744" s="382">
        <f ca="1" t="shared" si="4305"/>
        <v>43647.8749999982</v>
      </c>
      <c r="M744" s="398" t="str">
        <f>IF(_tag_month_day!A740="","",_tag_month_day!A740)</f>
        <v/>
      </c>
      <c r="N744" s="398" t="str">
        <f>IF(_tag_month_day!B740="","",_tag_month_day!B740)</f>
        <v/>
      </c>
      <c r="O744" s="399" t="e">
        <f t="shared" si="4306"/>
        <v>#VALUE!</v>
      </c>
      <c r="P744" s="398" t="str">
        <f>IF(_tag_month_day!C740="","",_tag_month_day!C740)</f>
        <v/>
      </c>
      <c r="Q744" s="398" t="str">
        <f>IF(_tag_month_day!D740="","",_tag_month_day!D740)</f>
        <v/>
      </c>
      <c r="R744" s="416">
        <f>IF(_tag_month_day!CB740="",R743,_tag_month_day!CB740/100)</f>
        <v>0.07</v>
      </c>
      <c r="S744" s="417" t="str">
        <f>IF(_tag_month_day!E740="","",_tag_month_day!E740)</f>
        <v/>
      </c>
      <c r="T744" s="417" t="str">
        <f>IF(_tag_month_day!F740="","",_tag_month_day!F740)</f>
        <v/>
      </c>
      <c r="U744" s="418" t="e">
        <f t="shared" si="4260"/>
        <v>#VALUE!</v>
      </c>
      <c r="V744" s="53" t="e">
        <f t="shared" si="4261"/>
        <v>#VALUE!</v>
      </c>
      <c r="W744" s="419" t="str">
        <f>IF(_jhy_month_day!A740="","",_jhy_month_day!A740)</f>
        <v/>
      </c>
      <c r="X744" s="420" t="str">
        <f>IF(_jhy_month_day!B740="","",_jhy_month_day!B740/100)</f>
        <v/>
      </c>
      <c r="Y744" s="420" t="str">
        <f>IF(_jhy_month_day!C740="","",_jhy_month_day!C740/100)</f>
        <v/>
      </c>
      <c r="Z744" s="439">
        <f t="shared" si="4350"/>
        <v>185</v>
      </c>
      <c r="AA744" s="440" t="str">
        <f>IF(_tag_month_day!G740="","",_tag_month_day!G740/100)</f>
        <v/>
      </c>
      <c r="AB744" s="440" t="str">
        <f>IF(_tag_month_day!H740="","",_tag_month_day!H740/100)</f>
        <v/>
      </c>
      <c r="AC744" s="193">
        <f t="shared" si="4307"/>
        <v>1.59963432013121</v>
      </c>
      <c r="AD744" s="441" t="str">
        <f t="shared" si="4308"/>
        <v/>
      </c>
      <c r="AE744" s="442" t="str">
        <f t="shared" si="4309"/>
        <v/>
      </c>
      <c r="AF744" s="443">
        <v>1</v>
      </c>
      <c r="AG744" s="68" t="str">
        <f>IF(_duihao_month_day!A740="","",_duihao_month_day!A740)</f>
        <v/>
      </c>
      <c r="AH744" s="463">
        <f>IF(_gyk_month_day!B740="",AH743,_gyk_month_day!B740)</f>
        <v>820</v>
      </c>
      <c r="AI744" s="464"/>
      <c r="AJ744" s="68" t="str">
        <f>IF(_tag_month_day!I740="","",_tag_month_day!I740)</f>
        <v/>
      </c>
      <c r="AK744" s="465" t="str">
        <f>IF(_tzyy_month_day!A740="","",_tzyy_month_day!A740)</f>
        <v/>
      </c>
      <c r="AL744" s="465" t="str">
        <f>IF(_tzyy_month_day!B740="","",_tzyy_month_day!B740)</f>
        <v/>
      </c>
      <c r="AM744" s="465" t="str">
        <f>IF(_tzyy_month_day!C740="","",_tzyy_month_day!C740)</f>
        <v/>
      </c>
      <c r="AN744" s="466" t="str">
        <f>IF(_tag_month_day!CG740="","",_tag_month_day!CG740)</f>
        <v/>
      </c>
      <c r="AO744" s="466" t="str">
        <f>IF(_tag_month_day!CH740="","",_tag_month_day!CH740)</f>
        <v/>
      </c>
      <c r="AP744" s="486" t="e">
        <f t="shared" si="4310"/>
        <v>#VALUE!</v>
      </c>
      <c r="AQ744" s="487" t="str">
        <f>IF(_tag_month_day!J740="","",_tag_month_day!J740/100)</f>
        <v/>
      </c>
      <c r="AR744" s="488">
        <f t="shared" si="4311"/>
        <v>1.3</v>
      </c>
      <c r="AS744" s="489" t="e">
        <f t="shared" si="4262"/>
        <v>#VALUE!</v>
      </c>
      <c r="AT744" s="489">
        <f t="shared" si="4312"/>
        <v>0</v>
      </c>
      <c r="AU744" s="490" t="str">
        <f>IF(_tag_month_day!K740="","",_tag_month_day!K740)</f>
        <v/>
      </c>
      <c r="AV744" s="491" t="str">
        <f>IF(_tag_month_day!L740="","",_tag_month_day!L740/100)</f>
        <v/>
      </c>
      <c r="AW744" s="420">
        <f t="shared" si="4234"/>
        <v>0</v>
      </c>
      <c r="AX744" s="420">
        <f t="shared" si="4313"/>
        <v>0</v>
      </c>
      <c r="AY744" s="420" t="str">
        <f>IF(_tag_month_day!M740="","",_tag_month_day!M740/100)</f>
        <v/>
      </c>
      <c r="AZ744" s="420" t="str">
        <f>IF(_tag_month_day!N740="","",_tag_month_day!N740/100)</f>
        <v/>
      </c>
      <c r="BA744" s="420" t="str">
        <f>IF(_tag_month_day!O740="","",_tag_month_day!O740/100)</f>
        <v/>
      </c>
      <c r="BB744" s="496" t="str">
        <f>IF(_tag_month_day!P740="","",_tag_month_day!P740/100)</f>
        <v/>
      </c>
      <c r="BC744" s="496">
        <f t="shared" si="4314"/>
        <v>0</v>
      </c>
      <c r="BD744" s="496" t="str">
        <f>IF(_tag_month_day!Q740="","",_tag_month_day!Q740/100)</f>
        <v/>
      </c>
      <c r="BE744" s="510" t="str">
        <f>IF(_tag_month_day!R740="","",_tag_month_day!R740/100)</f>
        <v/>
      </c>
      <c r="BF744" s="413" t="str">
        <f>IF(_tag_month_day!CC740="","",_tag_month_day!CC740/100)</f>
        <v/>
      </c>
      <c r="BG744" s="646" t="e">
        <f t="shared" si="4263"/>
        <v>#VALUE!</v>
      </c>
      <c r="BH744" s="647">
        <f t="shared" si="4264"/>
        <v>0</v>
      </c>
      <c r="BI744" s="648" t="e">
        <f>IF(CX744=0,BI743,(DK744*查询!$R$5+DL744*查询!$Q$5+DM744*查询!$N$5+DN744*查询!$O$5+DO744*查询!$P$5)*AF744/CX744)</f>
        <v>#VALUE!</v>
      </c>
      <c r="BJ744" s="648" t="e">
        <f>IF(CX744=0,BJ743,(DP744*查询!$S$5+DQ744*查询!$T$5+DR744*查询!$U$5)*AF744/CX744)</f>
        <v>#VALUE!</v>
      </c>
      <c r="BK744" s="512">
        <f t="shared" si="4315"/>
        <v>1</v>
      </c>
      <c r="BL744" s="513" t="str">
        <f>IF(_cfyc_month_day!A740="","",_cfyc_month_day!A740)</f>
        <v/>
      </c>
      <c r="BM744" s="513" t="str">
        <f>IF(_cfyc_month_day!B740="","",_cfyc_month_day!B740)</f>
        <v/>
      </c>
      <c r="BN744" s="513" t="str">
        <f>IF(_cfyc_month_day!C740="","",_cfyc_month_day!C740)</f>
        <v/>
      </c>
      <c r="BO744" s="522" t="str">
        <f>IF(_cfyc_month_day!D740="","",_cfyc_month_day!D740)</f>
        <v/>
      </c>
      <c r="BP744" s="522" t="str">
        <f>IF(_cfyc_month_day!E740="","",_cfyc_month_day!E740)</f>
        <v/>
      </c>
      <c r="BQ744" s="522" t="str">
        <f>IF(_cfyc_month_day!F740="","",_cfyc_month_day!F740)</f>
        <v/>
      </c>
      <c r="BR744" s="513" t="str">
        <f>IF(_tag_month_day!T740="","",_tag_month_day!T740)</f>
        <v/>
      </c>
      <c r="BS744" s="513" t="str">
        <f>IF(_tag_month_day!U740="","",_tag_month_day!U740)</f>
        <v/>
      </c>
      <c r="BT744" s="523" t="str">
        <f t="shared" si="4316"/>
        <v/>
      </c>
      <c r="BU744" s="223" t="str">
        <f>IF(_tag_month_day!V740="","",_tag_month_day!V740)</f>
        <v/>
      </c>
      <c r="BV744" s="206" t="str">
        <f>IF(_tag_month_day!W740="","",_tag_month_day!W740)</f>
        <v/>
      </c>
      <c r="BW744" s="540" t="str">
        <f>IF(_tag_month_day!X740="","",_tag_month_day!X740)</f>
        <v/>
      </c>
      <c r="BX744" s="540" t="str">
        <f>IF(_tag_month_day!Y740="","",_tag_month_day!Y740)</f>
        <v/>
      </c>
      <c r="BY744" s="541">
        <f ca="1" t="shared" si="4317"/>
        <v>43647.8749999982</v>
      </c>
      <c r="BZ744" s="542"/>
      <c r="CA744" s="562" t="str">
        <f>IF(_jhy2_month_day!A740="","",_jhy2_month_day!A740)</f>
        <v/>
      </c>
      <c r="CB744" s="464" t="str">
        <f>IF(_jhy2_month_day!B740="","",_jhy2_month_day!B740)</f>
        <v/>
      </c>
      <c r="CC744" s="464" t="str">
        <f>IF(_jhy2_month_day!C740="","",_jhy2_month_day!C740)</f>
        <v/>
      </c>
      <c r="CD744" s="464" t="str">
        <f>IF(_jhy2_month_day!D740="","",_jhy2_month_day!D740)</f>
        <v/>
      </c>
      <c r="CE744" s="464" t="str">
        <f>IF(_jhy2_month_day!E740="","",_jhy2_month_day!E740)</f>
        <v/>
      </c>
      <c r="CF744" s="464" t="str">
        <f>IF(_jhy2_month_day!F740="","",_jhy2_month_day!F740)</f>
        <v/>
      </c>
      <c r="CG744" s="464" t="str">
        <f>IF(_jhy2_month_day!G740="","",_jhy2_month_day!G740)</f>
        <v/>
      </c>
      <c r="CH744" s="464" t="str">
        <f>IF(_jhy2_month_day!H740="","",_jhy2_month_day!H740)</f>
        <v/>
      </c>
      <c r="CI744" s="464" t="str">
        <f>IF(_jhy2_month_day!I740="","",_jhy2_month_day!I740)</f>
        <v/>
      </c>
      <c r="CJ744" s="464" t="str">
        <f>IF(_jhy2_month_day!J740="","",_jhy2_month_day!J740)</f>
        <v/>
      </c>
      <c r="CK744" s="464" t="str">
        <f>IF(_jhy2_month_day!K740="","",_jhy2_month_day!K740)</f>
        <v/>
      </c>
      <c r="CL744" s="562" t="str">
        <f>IF(_jhy2_month_day!L740="","",_jhy2_month_day!L740)</f>
        <v/>
      </c>
      <c r="CM744" s="562" t="str">
        <f>IF(_jhy2_month_day!M740="","",_jhy2_month_day!M740)</f>
        <v/>
      </c>
      <c r="CN744" s="562" t="str">
        <f>IF(_jhy2_month_day!N740="","",_jhy2_month_day!N740)</f>
        <v/>
      </c>
      <c r="CO744" s="562" t="str">
        <f>IF(_jhy2_month_day!O740="","",_jhy2_month_day!O740)</f>
        <v/>
      </c>
      <c r="CP744" s="562" t="str">
        <f>IF(_jhy2_month_day!P740="","",_jhy2_month_day!P740)</f>
        <v/>
      </c>
      <c r="CQ744" s="562" t="str">
        <f>IF(_jhy2_month_day!Q740="","",_jhy2_month_day!Q740)</f>
        <v/>
      </c>
      <c r="CR744" s="563" t="str">
        <f>IF(_jhy2_month_day!R740="","",_jhy2_month_day!R740)</f>
        <v/>
      </c>
      <c r="CS744" s="576" t="str">
        <f>IF(_jhy2_month_day!S740="","",_jhy2_month_day!S740)</f>
        <v/>
      </c>
      <c r="CT744" s="562" t="str">
        <f>IF(_jhy2_month_day!T740="","",_jhy2_month_day!T740)</f>
        <v/>
      </c>
      <c r="CU744" s="577" t="e">
        <f t="shared" si="4265"/>
        <v>#VALUE!</v>
      </c>
      <c r="CV744" s="198" t="e">
        <f t="shared" si="4266"/>
        <v>#VALUE!</v>
      </c>
      <c r="CW744" s="192" t="e">
        <f t="shared" si="4267"/>
        <v>#VALUE!</v>
      </c>
      <c r="CX744" s="192" t="e">
        <f t="shared" si="4268"/>
        <v>#VALUE!</v>
      </c>
      <c r="CY744" s="202" t="e">
        <f t="shared" si="4269"/>
        <v>#VALUE!</v>
      </c>
      <c r="CZ744" s="192" t="e">
        <f t="shared" ref="CZ744:DI744" si="4501">$AJ744*EF744</f>
        <v>#VALUE!</v>
      </c>
      <c r="DA744" s="192" t="e">
        <f t="shared" si="4501"/>
        <v>#VALUE!</v>
      </c>
      <c r="DB744" s="192" t="e">
        <f t="shared" si="4501"/>
        <v>#VALUE!</v>
      </c>
      <c r="DC744" s="192" t="e">
        <f t="shared" si="4501"/>
        <v>#VALUE!</v>
      </c>
      <c r="DD744" s="192" t="e">
        <f t="shared" si="4501"/>
        <v>#VALUE!</v>
      </c>
      <c r="DE744" s="192" t="e">
        <f t="shared" si="4501"/>
        <v>#VALUE!</v>
      </c>
      <c r="DF744" s="192" t="e">
        <f t="shared" si="4501"/>
        <v>#VALUE!</v>
      </c>
      <c r="DG744" s="192" t="e">
        <f t="shared" si="4501"/>
        <v>#VALUE!</v>
      </c>
      <c r="DH744" s="192" t="e">
        <f t="shared" si="4501"/>
        <v>#VALUE!</v>
      </c>
      <c r="DI744" s="192" t="e">
        <f t="shared" si="4501"/>
        <v>#VALUE!</v>
      </c>
      <c r="DJ744" s="192" t="e">
        <f t="shared" si="4271"/>
        <v>#VALUE!</v>
      </c>
      <c r="DK744" s="192" t="e">
        <f t="shared" si="4272"/>
        <v>#VALUE!</v>
      </c>
      <c r="DL744" s="192" t="e">
        <f t="shared" si="4273"/>
        <v>#VALUE!</v>
      </c>
      <c r="DM744" s="192" t="e">
        <f t="shared" si="4274"/>
        <v>#VALUE!</v>
      </c>
      <c r="DN744" s="192" t="e">
        <f t="shared" si="4275"/>
        <v>#VALUE!</v>
      </c>
      <c r="DO744" s="192" t="e">
        <f t="shared" si="4276"/>
        <v>#VALUE!</v>
      </c>
      <c r="DP744" s="192" t="e">
        <f t="shared" si="4277"/>
        <v>#VALUE!</v>
      </c>
      <c r="DQ744" s="192" t="e">
        <f t="shared" si="4278"/>
        <v>#VALUE!</v>
      </c>
      <c r="DR744" s="192" t="e">
        <f t="shared" si="4279"/>
        <v>#VALUE!</v>
      </c>
      <c r="DS744" s="192" t="e">
        <f t="shared" si="4280"/>
        <v>#VALUE!</v>
      </c>
      <c r="DT744" s="192" t="e">
        <f t="shared" si="4281"/>
        <v>#VALUE!</v>
      </c>
      <c r="DU744" s="192" t="e">
        <f t="shared" si="4282"/>
        <v>#VALUE!</v>
      </c>
      <c r="DV744" s="198" t="e">
        <f t="shared" si="4283"/>
        <v>#VALUE!</v>
      </c>
      <c r="DW744" s="198" t="e">
        <f t="shared" si="4284"/>
        <v>#DIV/0!</v>
      </c>
      <c r="DX744" s="198" t="e">
        <f t="shared" si="4285"/>
        <v>#DIV/0!</v>
      </c>
      <c r="DY744" s="198" t="e">
        <f t="shared" si="4286"/>
        <v>#VALUE!</v>
      </c>
      <c r="DZ744" s="198" t="e">
        <f t="shared" si="4287"/>
        <v>#VALUE!</v>
      </c>
      <c r="EA744" s="198" t="e">
        <f t="shared" si="4288"/>
        <v>#VALUE!</v>
      </c>
      <c r="EB744" s="198" t="e">
        <f t="shared" si="4289"/>
        <v>#VALUE!</v>
      </c>
      <c r="EC744" s="198" t="e">
        <f t="shared" si="4290"/>
        <v>#DIV/0!</v>
      </c>
      <c r="ED744" s="198" t="e">
        <f t="shared" si="4291"/>
        <v>#VALUE!</v>
      </c>
      <c r="EE744" s="198" t="e">
        <f t="shared" si="4292"/>
        <v>#VALUE!</v>
      </c>
      <c r="EF744" s="198" t="e">
        <f t="shared" ref="EF744:EO744" si="4502">DV744/SUM($DV744:$EE744)</f>
        <v>#VALUE!</v>
      </c>
      <c r="EG744" s="198" t="e">
        <f t="shared" si="4502"/>
        <v>#DIV/0!</v>
      </c>
      <c r="EH744" s="198" t="e">
        <f t="shared" si="4502"/>
        <v>#DIV/0!</v>
      </c>
      <c r="EI744" s="198" t="e">
        <f t="shared" si="4502"/>
        <v>#VALUE!</v>
      </c>
      <c r="EJ744" s="198" t="e">
        <f t="shared" si="4502"/>
        <v>#VALUE!</v>
      </c>
      <c r="EK744" s="198" t="e">
        <f t="shared" si="4502"/>
        <v>#VALUE!</v>
      </c>
      <c r="EL744" s="198" t="e">
        <f t="shared" si="4502"/>
        <v>#VALUE!</v>
      </c>
      <c r="EM744" s="198" t="e">
        <f t="shared" si="4502"/>
        <v>#DIV/0!</v>
      </c>
      <c r="EN744" s="198" t="e">
        <f t="shared" si="4502"/>
        <v>#VALUE!</v>
      </c>
      <c r="EO744" s="198" t="e">
        <f t="shared" si="4502"/>
        <v>#VALUE!</v>
      </c>
      <c r="EP744" s="511">
        <f t="shared" ref="EP744:EW744" si="4503">EP743</f>
        <v>0.08</v>
      </c>
      <c r="EQ744" s="511">
        <f t="shared" si="4503"/>
        <v>0.015</v>
      </c>
      <c r="ER744" s="511">
        <f t="shared" si="4503"/>
        <v>0.015</v>
      </c>
      <c r="ES744" s="511">
        <f t="shared" si="4503"/>
        <v>0.015</v>
      </c>
      <c r="ET744" s="511">
        <f t="shared" si="4503"/>
        <v>0.015</v>
      </c>
      <c r="EU744" s="511">
        <f t="shared" si="4503"/>
        <v>0.09</v>
      </c>
      <c r="EV744" s="511">
        <f t="shared" si="4503"/>
        <v>0.09</v>
      </c>
      <c r="EW744" s="511">
        <f t="shared" si="4503"/>
        <v>0.09</v>
      </c>
      <c r="EX744" s="420" t="str">
        <f>IF(_tag_month_day!AS740="","",_tag_month_day!AS740/100)</f>
        <v/>
      </c>
      <c r="EY744" s="420" t="str">
        <f>IF(_tag_month_day!AT740="","",_tag_month_day!AT740/100)</f>
        <v/>
      </c>
      <c r="EZ744" s="420" t="str">
        <f>IF(_tag_month_day!AU740="","",_tag_month_day!AU740/100)</f>
        <v/>
      </c>
      <c r="FA744" s="420" t="str">
        <f>IF(_tag_month_day!AV740="","",_tag_month_day!AV740/100)</f>
        <v/>
      </c>
      <c r="FB744" s="420" t="str">
        <f>IF(_tag_month_day!AW740="","",_tag_month_day!AW740/100)</f>
        <v/>
      </c>
      <c r="FC744" s="420" t="str">
        <f>IF(_tag_month_day!AX740="","",_tag_month_day!AX740/100)</f>
        <v/>
      </c>
      <c r="FD744" s="510">
        <f t="shared" si="4321"/>
        <v>0.33</v>
      </c>
      <c r="FE744" s="510">
        <f t="shared" si="4322"/>
        <v>0.19</v>
      </c>
      <c r="FF744" s="510">
        <f t="shared" si="4323"/>
        <v>0.003</v>
      </c>
      <c r="FG744" s="510">
        <f t="shared" si="4324"/>
        <v>0</v>
      </c>
      <c r="FH744" s="603">
        <f t="shared" si="4325"/>
        <v>0.0001</v>
      </c>
      <c r="FI744" s="510">
        <f t="shared" ref="FI744:FR744" si="4504">FI743</f>
        <v>0.41</v>
      </c>
      <c r="FJ744" s="510">
        <f t="shared" si="4504"/>
        <v>0.11</v>
      </c>
      <c r="FK744" s="510">
        <f t="shared" si="4504"/>
        <v>0.015</v>
      </c>
      <c r="FL744" s="510">
        <f t="shared" si="4504"/>
        <v>0</v>
      </c>
      <c r="FM744" s="603">
        <f t="shared" si="4504"/>
        <v>0.0001</v>
      </c>
      <c r="FN744" s="510" t="str">
        <f>IF(_tag_month_day!AY740="","",_tag_month_day!AY740/100)</f>
        <v/>
      </c>
      <c r="FO744" s="510" t="str">
        <f>IF(_tag_month_day!AZ740="","",_tag_month_day!AZ740/100)</f>
        <v/>
      </c>
      <c r="FP744" s="510" t="str">
        <f>IF(_tag_month_day!BA740="","",_tag_month_day!BA740/100)</f>
        <v/>
      </c>
      <c r="FQ744" s="510" t="str">
        <f>IF(_tag_month_day!BB740="","",_tag_month_day!BB740/100)</f>
        <v/>
      </c>
      <c r="FR744" s="603" t="str">
        <f>IF(_tag_month_day!BC740="","",_tag_month_day!BC740/100)</f>
        <v/>
      </c>
      <c r="FS744" s="510" t="str">
        <f>IF(_tag_month_day!BD740="","",_tag_month_day!BD740/100)</f>
        <v/>
      </c>
      <c r="FT744" s="510" t="str">
        <f>IF(_tag_month_day!BE740="","",_tag_month_day!BE740/100)</f>
        <v/>
      </c>
      <c r="FU744" s="510" t="str">
        <f>IF(_tag_month_day!BF740="","",_tag_month_day!BF740/100)</f>
        <v/>
      </c>
      <c r="FV744" s="510" t="str">
        <f>IF(_tag_month_day!BG740="","",_tag_month_day!BG740/100)</f>
        <v/>
      </c>
      <c r="FW744" s="603" t="str">
        <f>IF(_tag_month_day!BH740="","",_tag_month_day!BH740/100)</f>
        <v/>
      </c>
      <c r="FX744" s="510" t="str">
        <f>IF(_tag_month_day!BI740="","",_tag_month_day!BI740/100)</f>
        <v/>
      </c>
      <c r="FY744" s="510" t="str">
        <f>IF(_tag_month_day!BJ740="","",_tag_month_day!BJ740/100)</f>
        <v/>
      </c>
      <c r="FZ744" s="605" t="str">
        <f>IF(_tag_month_day!BK740="","",_tag_month_day!BK740/100)</f>
        <v/>
      </c>
      <c r="GA744" s="510" t="str">
        <f>IF(_tag_month_day!BL740="","",_tag_month_day!BL740/100)</f>
        <v/>
      </c>
      <c r="GB744" s="603" t="str">
        <f>IF(_tag_month_day!BM740="","",_tag_month_day!BM740/100)</f>
        <v/>
      </c>
      <c r="GC744" s="420" t="str">
        <f>IF(_tag_month_day!BN740="","",_tag_month_day!BN740/100)</f>
        <v/>
      </c>
      <c r="GD744" s="420" t="str">
        <f>IF(_tag_month_day!BO740="","",_tag_month_day!BO740/100)</f>
        <v/>
      </c>
      <c r="GE744" s="420" t="str">
        <f>IF(_tag_month_day!BP740="","",_tag_month_day!BP740/100)</f>
        <v/>
      </c>
      <c r="GF744" s="420" t="str">
        <f>IF(_tag_month_day!BQ740="","",_tag_month_day!BQ740/100)</f>
        <v/>
      </c>
      <c r="GG744" s="420" t="str">
        <f>IF(_tag_month_day!BR740="","",_tag_month_day!BR740/100)</f>
        <v/>
      </c>
      <c r="GH744" s="420" t="str">
        <f>IF(_tag_month_day!BS740="","",_tag_month_day!BS740/100)</f>
        <v/>
      </c>
      <c r="GI744" s="603" t="str">
        <f>IF(_tag_month_day!BT740="","",_tag_month_day!BT740/100)</f>
        <v/>
      </c>
      <c r="GJ744" s="612" t="str">
        <f>IF(_tag_month_day!BU740="","",_tag_month_day!BU740/100)</f>
        <v/>
      </c>
      <c r="GK744" s="620" t="str">
        <f>IF(_tag_month_day!BV740="",IF(_rlcf_month_day!A$2="","",_rlcf_month_day!A$2/100),_tag_month_day!BV740/100)</f>
        <v/>
      </c>
      <c r="GL744" s="620" t="str">
        <f>IF(_tag_month_day!BW740="",IF(_rlcf_month_day!B$2="","",_rlcf_month_day!B$2/100),_tag_month_day!BW740/100)</f>
        <v/>
      </c>
      <c r="GM744" s="621" t="str">
        <f>IF(_tag_month_day!BX740="",IF(_rlcf_month_day!C$2="","",_rlcf_month_day!C$2/100),_tag_month_day!BX740/100)</f>
        <v/>
      </c>
      <c r="GN744" s="620" t="str">
        <f>IF(_tag_month_day!BV740="",IF(_rlcf_month_day!A$2="","",_rlcf_month_day!A$2/100),_tag_month_day!BV740/100)</f>
        <v/>
      </c>
      <c r="GO744" s="620" t="str">
        <f>IF(_tag_month_day!BW740="",IF(_rlcf_month_day!B$2="","",_rlcf_month_day!B$2/100),_tag_month_day!BW740/100)</f>
        <v/>
      </c>
      <c r="GP744" s="620" t="str">
        <f>IF(_tag_month_day!CD740="",IF(_rlcf_month_day!E$2="","",_rlcf_month_day!E$2/100),_tag_month_day!CD740/100)</f>
        <v/>
      </c>
      <c r="GQ744" s="620" t="str">
        <f>IF(_tag_month_day!CE740="",IF(_rlcf_month_day!F$2="","",_rlcf_month_day!F$2/100),_tag_month_day!CE740/100)</f>
        <v/>
      </c>
      <c r="GR744" s="621" t="str">
        <f>IF(_tag_month_day!CF740="",IF(_rlcf_month_day!G$2="","",_rlcf_month_day!G$2/100),_tag_month_day!CF740/100)</f>
        <v/>
      </c>
      <c r="GS744" s="626">
        <f t="shared" ref="GS744:HH744" si="4505">GS743</f>
        <v>0.953</v>
      </c>
      <c r="GT744" s="626">
        <f t="shared" si="4505"/>
        <v>0.55</v>
      </c>
      <c r="GU744" s="626">
        <f t="shared" si="4505"/>
        <v>0.55</v>
      </c>
      <c r="GV744" s="626">
        <f t="shared" si="4505"/>
        <v>0.55</v>
      </c>
      <c r="GW744" s="626">
        <f t="shared" si="4505"/>
        <v>0.5</v>
      </c>
      <c r="GX744" s="626">
        <f t="shared" si="4505"/>
        <v>0.935</v>
      </c>
      <c r="GY744" s="626">
        <f t="shared" si="4505"/>
        <v>0.15</v>
      </c>
      <c r="GZ744" s="626">
        <f t="shared" si="4505"/>
        <v>1</v>
      </c>
      <c r="HA744" s="654">
        <f t="shared" si="4505"/>
        <v>0.047</v>
      </c>
      <c r="HB744" s="654">
        <f t="shared" si="4505"/>
        <v>0.45</v>
      </c>
      <c r="HC744" s="654">
        <f t="shared" si="4505"/>
        <v>0.45</v>
      </c>
      <c r="HD744" s="654">
        <f t="shared" si="4505"/>
        <v>0.45</v>
      </c>
      <c r="HE744" s="654">
        <f t="shared" si="4505"/>
        <v>0.5</v>
      </c>
      <c r="HF744" s="654">
        <f t="shared" si="4505"/>
        <v>0.065</v>
      </c>
      <c r="HG744" s="654">
        <f t="shared" si="4505"/>
        <v>0.85</v>
      </c>
      <c r="HH744" s="654">
        <f t="shared" si="4505"/>
        <v>0</v>
      </c>
      <c r="HI744" s="68">
        <f t="shared" si="4297"/>
        <v>0</v>
      </c>
      <c r="HJ744" s="68" t="e">
        <f t="shared" si="4328"/>
        <v>#VALUE!</v>
      </c>
      <c r="HK744" s="202">
        <f t="shared" si="4329"/>
        <v>0.85</v>
      </c>
      <c r="HL744" s="464">
        <f t="shared" si="4330"/>
        <v>550000</v>
      </c>
      <c r="HM744" s="464">
        <f t="shared" si="4331"/>
        <v>480000</v>
      </c>
      <c r="HN744" s="192" t="e">
        <f t="shared" si="4298"/>
        <v>#VALUE!</v>
      </c>
      <c r="HO744" s="192" t="e">
        <f>HN744*HK744*$HO$2/HL744*1000000</f>
        <v>#VALUE!</v>
      </c>
      <c r="HP744" s="192" t="e">
        <f>HN744*HK744*$HP$2/HM744*1000000</f>
        <v>#VALUE!</v>
      </c>
    </row>
    <row r="745" spans="1:224">
      <c r="A745" s="381">
        <v>740</v>
      </c>
      <c r="B745" s="54">
        <f ca="1" t="shared" si="4332"/>
        <v>43647</v>
      </c>
      <c r="C745" s="57">
        <f t="shared" si="4333"/>
        <v>0.0416666666666667</v>
      </c>
      <c r="D745" s="68" t="str">
        <f ca="1" t="shared" si="4299"/>
        <v>中班</v>
      </c>
      <c r="E745" s="68" t="str">
        <f ca="1" t="shared" si="4300"/>
        <v>甲</v>
      </c>
      <c r="F745" s="68">
        <f ca="1">SUMPRODUCT((成本日报!$A$3:$A$95=计划!B745)*(成本日报!$B$3:$B$95=计划!$D745),成本日报!$C$3:$C$95)</f>
        <v>1</v>
      </c>
      <c r="G745" s="382">
        <f ca="1" t="shared" si="4334"/>
        <v>43647.7916666649</v>
      </c>
      <c r="H745" s="382">
        <f ca="1" t="shared" si="4301"/>
        <v>43647.7986111093</v>
      </c>
      <c r="I745" s="382">
        <f ca="1" t="shared" si="4302"/>
        <v>43647.8041666649</v>
      </c>
      <c r="J745" s="382">
        <f ca="1" t="shared" si="4303"/>
        <v>43647.8333333315</v>
      </c>
      <c r="K745" s="382">
        <f ca="1" t="shared" si="4304"/>
        <v>43647.8958333315</v>
      </c>
      <c r="L745" s="382">
        <f ca="1" t="shared" si="4305"/>
        <v>43647.9166666649</v>
      </c>
      <c r="M745" s="398" t="str">
        <f>IF(_tag_month_day!A741="","",_tag_month_day!A741)</f>
        <v/>
      </c>
      <c r="N745" s="398" t="str">
        <f>IF(_tag_month_day!B741="","",_tag_month_day!B741)</f>
        <v/>
      </c>
      <c r="O745" s="399" t="e">
        <f t="shared" si="4306"/>
        <v>#VALUE!</v>
      </c>
      <c r="P745" s="398" t="str">
        <f>IF(_tag_month_day!C741="","",_tag_month_day!C741)</f>
        <v/>
      </c>
      <c r="Q745" s="398" t="str">
        <f>IF(_tag_month_day!D741="","",_tag_month_day!D741)</f>
        <v/>
      </c>
      <c r="R745" s="416">
        <f>IF(_tag_month_day!CB741="",R744,_tag_month_day!CB741/100)</f>
        <v>0.07</v>
      </c>
      <c r="S745" s="417" t="str">
        <f>IF(_tag_month_day!E741="","",_tag_month_day!E741)</f>
        <v/>
      </c>
      <c r="T745" s="417" t="str">
        <f>IF(_tag_month_day!F741="","",_tag_month_day!F741)</f>
        <v/>
      </c>
      <c r="U745" s="418" t="e">
        <f t="shared" si="4260"/>
        <v>#VALUE!</v>
      </c>
      <c r="V745" s="53" t="e">
        <f t="shared" si="4261"/>
        <v>#VALUE!</v>
      </c>
      <c r="W745" s="419" t="str">
        <f>IF(_jhy_month_day!A741="","",_jhy_month_day!A741)</f>
        <v/>
      </c>
      <c r="X745" s="420" t="str">
        <f>IF(_jhy_month_day!B741="","",_jhy_month_day!B741/100)</f>
        <v/>
      </c>
      <c r="Y745" s="420" t="str">
        <f>IF(_jhy_month_day!C741="","",_jhy_month_day!C741/100)</f>
        <v/>
      </c>
      <c r="Z745" s="439">
        <f t="shared" si="4350"/>
        <v>185</v>
      </c>
      <c r="AA745" s="440" t="str">
        <f>IF(_tag_month_day!G741="","",_tag_month_day!G741/100)</f>
        <v/>
      </c>
      <c r="AB745" s="440" t="str">
        <f>IF(_tag_month_day!H741="","",_tag_month_day!H741/100)</f>
        <v/>
      </c>
      <c r="AC745" s="193">
        <f t="shared" si="4307"/>
        <v>1.59963432013121</v>
      </c>
      <c r="AD745" s="441" t="str">
        <f t="shared" si="4308"/>
        <v/>
      </c>
      <c r="AE745" s="442" t="str">
        <f t="shared" si="4309"/>
        <v/>
      </c>
      <c r="AF745" s="443">
        <v>1</v>
      </c>
      <c r="AG745" s="68" t="str">
        <f>IF(_duihao_month_day!A741="","",_duihao_month_day!A741)</f>
        <v/>
      </c>
      <c r="AH745" s="463">
        <f>IF(_gyk_month_day!B741="",AH744,_gyk_month_day!B741)</f>
        <v>820</v>
      </c>
      <c r="AI745" s="464"/>
      <c r="AJ745" s="68" t="str">
        <f>IF(_tag_month_day!I741="","",_tag_month_day!I741)</f>
        <v/>
      </c>
      <c r="AK745" s="465" t="str">
        <f>IF(_tzyy_month_day!A741="","",_tzyy_month_day!A741)</f>
        <v/>
      </c>
      <c r="AL745" s="465" t="str">
        <f>IF(_tzyy_month_day!B741="","",_tzyy_month_day!B741)</f>
        <v/>
      </c>
      <c r="AM745" s="465" t="str">
        <f>IF(_tzyy_month_day!C741="","",_tzyy_month_day!C741)</f>
        <v/>
      </c>
      <c r="AN745" s="466" t="str">
        <f>IF(_tag_month_day!CG741="","",_tag_month_day!CG741)</f>
        <v/>
      </c>
      <c r="AO745" s="466" t="str">
        <f>IF(_tag_month_day!CH741="","",_tag_month_day!CH741)</f>
        <v/>
      </c>
      <c r="AP745" s="486" t="e">
        <f t="shared" si="4310"/>
        <v>#VALUE!</v>
      </c>
      <c r="AQ745" s="487" t="str">
        <f>IF(_tag_month_day!J741="","",_tag_month_day!J741/100)</f>
        <v/>
      </c>
      <c r="AR745" s="488">
        <f t="shared" si="4311"/>
        <v>1.3</v>
      </c>
      <c r="AS745" s="489" t="e">
        <f t="shared" si="4262"/>
        <v>#VALUE!</v>
      </c>
      <c r="AT745" s="489">
        <f t="shared" si="4312"/>
        <v>0</v>
      </c>
      <c r="AU745" s="490" t="str">
        <f>IF(_tag_month_day!K741="","",_tag_month_day!K741)</f>
        <v/>
      </c>
      <c r="AV745" s="491" t="str">
        <f>IF(_tag_month_day!L741="","",_tag_month_day!L741/100)</f>
        <v/>
      </c>
      <c r="AW745" s="420">
        <f t="shared" si="4234"/>
        <v>0</v>
      </c>
      <c r="AX745" s="420">
        <f t="shared" si="4313"/>
        <v>0</v>
      </c>
      <c r="AY745" s="420" t="str">
        <f>IF(_tag_month_day!M741="","",_tag_month_day!M741/100)</f>
        <v/>
      </c>
      <c r="AZ745" s="420" t="str">
        <f>IF(_tag_month_day!N741="","",_tag_month_day!N741/100)</f>
        <v/>
      </c>
      <c r="BA745" s="420" t="str">
        <f>IF(_tag_month_day!O741="","",_tag_month_day!O741/100)</f>
        <v/>
      </c>
      <c r="BB745" s="496" t="str">
        <f>IF(_tag_month_day!P741="","",_tag_month_day!P741/100)</f>
        <v/>
      </c>
      <c r="BC745" s="496">
        <f t="shared" si="4314"/>
        <v>0</v>
      </c>
      <c r="BD745" s="496" t="str">
        <f>IF(_tag_month_day!Q741="","",_tag_month_day!Q741/100)</f>
        <v/>
      </c>
      <c r="BE745" s="510" t="str">
        <f>IF(_tag_month_day!R741="","",_tag_month_day!R741/100)</f>
        <v/>
      </c>
      <c r="BF745" s="413" t="str">
        <f>IF(_tag_month_day!CC741="","",_tag_month_day!CC741/100)</f>
        <v/>
      </c>
      <c r="BG745" s="646" t="e">
        <f t="shared" si="4263"/>
        <v>#VALUE!</v>
      </c>
      <c r="BH745" s="647">
        <f t="shared" si="4264"/>
        <v>0</v>
      </c>
      <c r="BI745" s="648" t="e">
        <f>IF(CX745=0,BI744,(DK745*查询!$R$5+DL745*查询!$Q$5+DM745*查询!$N$5+DN745*查询!$O$5+DO745*查询!$P$5)*AF745/CX745)</f>
        <v>#VALUE!</v>
      </c>
      <c r="BJ745" s="648" t="e">
        <f>IF(CX745=0,BJ744,(DP745*查询!$S$5+DQ745*查询!$T$5+DR745*查询!$U$5)*AF745/CX745)</f>
        <v>#VALUE!</v>
      </c>
      <c r="BK745" s="512">
        <f t="shared" si="4315"/>
        <v>1</v>
      </c>
      <c r="BL745" s="513" t="str">
        <f>IF(_cfyc_month_day!A741="","",_cfyc_month_day!A741)</f>
        <v/>
      </c>
      <c r="BM745" s="513" t="str">
        <f>IF(_cfyc_month_day!B741="","",_cfyc_month_day!B741)</f>
        <v/>
      </c>
      <c r="BN745" s="513" t="str">
        <f>IF(_cfyc_month_day!C741="","",_cfyc_month_day!C741)</f>
        <v/>
      </c>
      <c r="BO745" s="522" t="str">
        <f>IF(_cfyc_month_day!D741="","",_cfyc_month_day!D741)</f>
        <v/>
      </c>
      <c r="BP745" s="522" t="str">
        <f>IF(_cfyc_month_day!E741="","",_cfyc_month_day!E741)</f>
        <v/>
      </c>
      <c r="BQ745" s="522" t="str">
        <f>IF(_cfyc_month_day!F741="","",_cfyc_month_day!F741)</f>
        <v/>
      </c>
      <c r="BR745" s="513" t="str">
        <f>IF(_tag_month_day!T741="","",_tag_month_day!T741)</f>
        <v/>
      </c>
      <c r="BS745" s="513" t="str">
        <f>IF(_tag_month_day!U741="","",_tag_month_day!U741)</f>
        <v/>
      </c>
      <c r="BT745" s="523" t="str">
        <f t="shared" si="4316"/>
        <v/>
      </c>
      <c r="BU745" s="223" t="str">
        <f>IF(_tag_month_day!V741="","",_tag_month_day!V741)</f>
        <v/>
      </c>
      <c r="BV745" s="206" t="str">
        <f>IF(_tag_month_day!W741="","",_tag_month_day!W741)</f>
        <v/>
      </c>
      <c r="BW745" s="540" t="str">
        <f>IF(_tag_month_day!X741="","",_tag_month_day!X741)</f>
        <v/>
      </c>
      <c r="BX745" s="540" t="str">
        <f>IF(_tag_month_day!Y741="","",_tag_month_day!Y741)</f>
        <v/>
      </c>
      <c r="BY745" s="541">
        <f ca="1" t="shared" si="4317"/>
        <v>43647.9166666649</v>
      </c>
      <c r="BZ745" s="542"/>
      <c r="CA745" s="562" t="str">
        <f>IF(_jhy2_month_day!A741="","",_jhy2_month_day!A741)</f>
        <v/>
      </c>
      <c r="CB745" s="464" t="str">
        <f>IF(_jhy2_month_day!B741="","",_jhy2_month_day!B741)</f>
        <v/>
      </c>
      <c r="CC745" s="464" t="str">
        <f>IF(_jhy2_month_day!C741="","",_jhy2_month_day!C741)</f>
        <v/>
      </c>
      <c r="CD745" s="464" t="str">
        <f>IF(_jhy2_month_day!D741="","",_jhy2_month_day!D741)</f>
        <v/>
      </c>
      <c r="CE745" s="464" t="str">
        <f>IF(_jhy2_month_day!E741="","",_jhy2_month_day!E741)</f>
        <v/>
      </c>
      <c r="CF745" s="464" t="str">
        <f>IF(_jhy2_month_day!F741="","",_jhy2_month_day!F741)</f>
        <v/>
      </c>
      <c r="CG745" s="464" t="str">
        <f>IF(_jhy2_month_day!G741="","",_jhy2_month_day!G741)</f>
        <v/>
      </c>
      <c r="CH745" s="464" t="str">
        <f>IF(_jhy2_month_day!H741="","",_jhy2_month_day!H741)</f>
        <v/>
      </c>
      <c r="CI745" s="464" t="str">
        <f>IF(_jhy2_month_day!I741="","",_jhy2_month_day!I741)</f>
        <v/>
      </c>
      <c r="CJ745" s="464" t="str">
        <f>IF(_jhy2_month_day!J741="","",_jhy2_month_day!J741)</f>
        <v/>
      </c>
      <c r="CK745" s="464" t="str">
        <f>IF(_jhy2_month_day!K741="","",_jhy2_month_day!K741)</f>
        <v/>
      </c>
      <c r="CL745" s="562" t="str">
        <f>IF(_jhy2_month_day!L741="","",_jhy2_month_day!L741)</f>
        <v/>
      </c>
      <c r="CM745" s="562" t="str">
        <f>IF(_jhy2_month_day!M741="","",_jhy2_month_day!M741)</f>
        <v/>
      </c>
      <c r="CN745" s="562" t="str">
        <f>IF(_jhy2_month_day!N741="","",_jhy2_month_day!N741)</f>
        <v/>
      </c>
      <c r="CO745" s="562" t="str">
        <f>IF(_jhy2_month_day!O741="","",_jhy2_month_day!O741)</f>
        <v/>
      </c>
      <c r="CP745" s="562" t="str">
        <f>IF(_jhy2_month_day!P741="","",_jhy2_month_day!P741)</f>
        <v/>
      </c>
      <c r="CQ745" s="562" t="str">
        <f>IF(_jhy2_month_day!Q741="","",_jhy2_month_day!Q741)</f>
        <v/>
      </c>
      <c r="CR745" s="563" t="str">
        <f>IF(_jhy2_month_day!R741="","",_jhy2_month_day!R741)</f>
        <v/>
      </c>
      <c r="CS745" s="576" t="str">
        <f>IF(_jhy2_month_day!S741="","",_jhy2_month_day!S741)</f>
        <v/>
      </c>
      <c r="CT745" s="562" t="str">
        <f>IF(_jhy2_month_day!T741="","",_jhy2_month_day!T741)</f>
        <v/>
      </c>
      <c r="CU745" s="577" t="e">
        <f t="shared" si="4265"/>
        <v>#VALUE!</v>
      </c>
      <c r="CV745" s="198" t="e">
        <f t="shared" si="4266"/>
        <v>#VALUE!</v>
      </c>
      <c r="CW745" s="192" t="e">
        <f t="shared" si="4267"/>
        <v>#VALUE!</v>
      </c>
      <c r="CX745" s="192" t="e">
        <f t="shared" si="4268"/>
        <v>#VALUE!</v>
      </c>
      <c r="CY745" s="202" t="e">
        <f t="shared" si="4269"/>
        <v>#VALUE!</v>
      </c>
      <c r="CZ745" s="192" t="e">
        <f t="shared" ref="CZ745:DI745" si="4506">$AJ745*EF745</f>
        <v>#VALUE!</v>
      </c>
      <c r="DA745" s="192" t="e">
        <f t="shared" si="4506"/>
        <v>#VALUE!</v>
      </c>
      <c r="DB745" s="192" t="e">
        <f t="shared" si="4506"/>
        <v>#VALUE!</v>
      </c>
      <c r="DC745" s="192" t="e">
        <f t="shared" si="4506"/>
        <v>#VALUE!</v>
      </c>
      <c r="DD745" s="192" t="e">
        <f t="shared" si="4506"/>
        <v>#VALUE!</v>
      </c>
      <c r="DE745" s="192" t="e">
        <f t="shared" si="4506"/>
        <v>#VALUE!</v>
      </c>
      <c r="DF745" s="192" t="e">
        <f t="shared" si="4506"/>
        <v>#VALUE!</v>
      </c>
      <c r="DG745" s="192" t="e">
        <f t="shared" si="4506"/>
        <v>#VALUE!</v>
      </c>
      <c r="DH745" s="192" t="e">
        <f t="shared" si="4506"/>
        <v>#VALUE!</v>
      </c>
      <c r="DI745" s="192" t="e">
        <f t="shared" si="4506"/>
        <v>#VALUE!</v>
      </c>
      <c r="DJ745" s="192" t="e">
        <f t="shared" si="4271"/>
        <v>#VALUE!</v>
      </c>
      <c r="DK745" s="192" t="e">
        <f t="shared" si="4272"/>
        <v>#VALUE!</v>
      </c>
      <c r="DL745" s="192" t="e">
        <f t="shared" si="4273"/>
        <v>#VALUE!</v>
      </c>
      <c r="DM745" s="192" t="e">
        <f t="shared" si="4274"/>
        <v>#VALUE!</v>
      </c>
      <c r="DN745" s="192" t="e">
        <f t="shared" si="4275"/>
        <v>#VALUE!</v>
      </c>
      <c r="DO745" s="192" t="e">
        <f t="shared" si="4276"/>
        <v>#VALUE!</v>
      </c>
      <c r="DP745" s="192" t="e">
        <f t="shared" si="4277"/>
        <v>#VALUE!</v>
      </c>
      <c r="DQ745" s="192" t="e">
        <f t="shared" si="4278"/>
        <v>#VALUE!</v>
      </c>
      <c r="DR745" s="192" t="e">
        <f t="shared" si="4279"/>
        <v>#VALUE!</v>
      </c>
      <c r="DS745" s="192" t="e">
        <f t="shared" si="4280"/>
        <v>#VALUE!</v>
      </c>
      <c r="DT745" s="192" t="e">
        <f t="shared" si="4281"/>
        <v>#VALUE!</v>
      </c>
      <c r="DU745" s="192" t="e">
        <f t="shared" si="4282"/>
        <v>#VALUE!</v>
      </c>
      <c r="DV745" s="198" t="e">
        <f t="shared" si="4283"/>
        <v>#VALUE!</v>
      </c>
      <c r="DW745" s="198" t="e">
        <f t="shared" si="4284"/>
        <v>#DIV/0!</v>
      </c>
      <c r="DX745" s="198" t="e">
        <f t="shared" si="4285"/>
        <v>#DIV/0!</v>
      </c>
      <c r="DY745" s="198" t="e">
        <f t="shared" si="4286"/>
        <v>#VALUE!</v>
      </c>
      <c r="DZ745" s="198" t="e">
        <f t="shared" si="4287"/>
        <v>#VALUE!</v>
      </c>
      <c r="EA745" s="198" t="e">
        <f t="shared" si="4288"/>
        <v>#VALUE!</v>
      </c>
      <c r="EB745" s="198" t="e">
        <f t="shared" si="4289"/>
        <v>#VALUE!</v>
      </c>
      <c r="EC745" s="198" t="e">
        <f t="shared" si="4290"/>
        <v>#DIV/0!</v>
      </c>
      <c r="ED745" s="198" t="e">
        <f t="shared" si="4291"/>
        <v>#VALUE!</v>
      </c>
      <c r="EE745" s="198" t="e">
        <f t="shared" si="4292"/>
        <v>#VALUE!</v>
      </c>
      <c r="EF745" s="198" t="e">
        <f t="shared" ref="EF745:EO745" si="4507">DV745/SUM($DV745:$EE745)</f>
        <v>#VALUE!</v>
      </c>
      <c r="EG745" s="198" t="e">
        <f t="shared" si="4507"/>
        <v>#DIV/0!</v>
      </c>
      <c r="EH745" s="198" t="e">
        <f t="shared" si="4507"/>
        <v>#DIV/0!</v>
      </c>
      <c r="EI745" s="198" t="e">
        <f t="shared" si="4507"/>
        <v>#VALUE!</v>
      </c>
      <c r="EJ745" s="198" t="e">
        <f t="shared" si="4507"/>
        <v>#VALUE!</v>
      </c>
      <c r="EK745" s="198" t="e">
        <f t="shared" si="4507"/>
        <v>#VALUE!</v>
      </c>
      <c r="EL745" s="198" t="e">
        <f t="shared" si="4507"/>
        <v>#VALUE!</v>
      </c>
      <c r="EM745" s="198" t="e">
        <f t="shared" si="4507"/>
        <v>#DIV/0!</v>
      </c>
      <c r="EN745" s="198" t="e">
        <f t="shared" si="4507"/>
        <v>#VALUE!</v>
      </c>
      <c r="EO745" s="198" t="e">
        <f t="shared" si="4507"/>
        <v>#VALUE!</v>
      </c>
      <c r="EP745" s="511">
        <f t="shared" ref="EP745:EW745" si="4508">EP744</f>
        <v>0.08</v>
      </c>
      <c r="EQ745" s="511">
        <f t="shared" si="4508"/>
        <v>0.015</v>
      </c>
      <c r="ER745" s="511">
        <f t="shared" si="4508"/>
        <v>0.015</v>
      </c>
      <c r="ES745" s="511">
        <f t="shared" si="4508"/>
        <v>0.015</v>
      </c>
      <c r="ET745" s="511">
        <f t="shared" si="4508"/>
        <v>0.015</v>
      </c>
      <c r="EU745" s="511">
        <f t="shared" si="4508"/>
        <v>0.09</v>
      </c>
      <c r="EV745" s="511">
        <f t="shared" si="4508"/>
        <v>0.09</v>
      </c>
      <c r="EW745" s="511">
        <f t="shared" si="4508"/>
        <v>0.09</v>
      </c>
      <c r="EX745" s="420" t="str">
        <f>IF(_tag_month_day!AS741="","",_tag_month_day!AS741/100)</f>
        <v/>
      </c>
      <c r="EY745" s="420" t="str">
        <f>IF(_tag_month_day!AT741="","",_tag_month_day!AT741/100)</f>
        <v/>
      </c>
      <c r="EZ745" s="420" t="str">
        <f>IF(_tag_month_day!AU741="","",_tag_month_day!AU741/100)</f>
        <v/>
      </c>
      <c r="FA745" s="420" t="str">
        <f>IF(_tag_month_day!AV741="","",_tag_month_day!AV741/100)</f>
        <v/>
      </c>
      <c r="FB745" s="420" t="str">
        <f>IF(_tag_month_day!AW741="","",_tag_month_day!AW741/100)</f>
        <v/>
      </c>
      <c r="FC745" s="420" t="str">
        <f>IF(_tag_month_day!AX741="","",_tag_month_day!AX741/100)</f>
        <v/>
      </c>
      <c r="FD745" s="510">
        <f t="shared" si="4321"/>
        <v>0.33</v>
      </c>
      <c r="FE745" s="510">
        <f t="shared" si="4322"/>
        <v>0.19</v>
      </c>
      <c r="FF745" s="510">
        <f t="shared" si="4323"/>
        <v>0.003</v>
      </c>
      <c r="FG745" s="510">
        <f t="shared" si="4324"/>
        <v>0</v>
      </c>
      <c r="FH745" s="603">
        <f t="shared" si="4325"/>
        <v>0.0001</v>
      </c>
      <c r="FI745" s="510">
        <f t="shared" ref="FI745:FR745" si="4509">FI744</f>
        <v>0.41</v>
      </c>
      <c r="FJ745" s="510">
        <f t="shared" si="4509"/>
        <v>0.11</v>
      </c>
      <c r="FK745" s="510">
        <f t="shared" si="4509"/>
        <v>0.015</v>
      </c>
      <c r="FL745" s="510">
        <f t="shared" si="4509"/>
        <v>0</v>
      </c>
      <c r="FM745" s="603">
        <f t="shared" si="4509"/>
        <v>0.0001</v>
      </c>
      <c r="FN745" s="510" t="str">
        <f>IF(_tag_month_day!AY741="","",_tag_month_day!AY741/100)</f>
        <v/>
      </c>
      <c r="FO745" s="510" t="str">
        <f>IF(_tag_month_day!AZ741="","",_tag_month_day!AZ741/100)</f>
        <v/>
      </c>
      <c r="FP745" s="510" t="str">
        <f>IF(_tag_month_day!BA741="","",_tag_month_day!BA741/100)</f>
        <v/>
      </c>
      <c r="FQ745" s="510" t="str">
        <f>IF(_tag_month_day!BB741="","",_tag_month_day!BB741/100)</f>
        <v/>
      </c>
      <c r="FR745" s="603" t="str">
        <f>IF(_tag_month_day!BC741="","",_tag_month_day!BC741/100)</f>
        <v/>
      </c>
      <c r="FS745" s="510" t="str">
        <f>IF(_tag_month_day!BD741="","",_tag_month_day!BD741/100)</f>
        <v/>
      </c>
      <c r="FT745" s="510" t="str">
        <f>IF(_tag_month_day!BE741="","",_tag_month_day!BE741/100)</f>
        <v/>
      </c>
      <c r="FU745" s="510" t="str">
        <f>IF(_tag_month_day!BF741="","",_tag_month_day!BF741/100)</f>
        <v/>
      </c>
      <c r="FV745" s="510" t="str">
        <f>IF(_tag_month_day!BG741="","",_tag_month_day!BG741/100)</f>
        <v/>
      </c>
      <c r="FW745" s="603" t="str">
        <f>IF(_tag_month_day!BH741="","",_tag_month_day!BH741/100)</f>
        <v/>
      </c>
      <c r="FX745" s="510" t="str">
        <f>IF(_tag_month_day!BI741="","",_tag_month_day!BI741/100)</f>
        <v/>
      </c>
      <c r="FY745" s="510" t="str">
        <f>IF(_tag_month_day!BJ741="","",_tag_month_day!BJ741/100)</f>
        <v/>
      </c>
      <c r="FZ745" s="605" t="str">
        <f>IF(_tag_month_day!BK741="","",_tag_month_day!BK741/100)</f>
        <v/>
      </c>
      <c r="GA745" s="510" t="str">
        <f>IF(_tag_month_day!BL741="","",_tag_month_day!BL741/100)</f>
        <v/>
      </c>
      <c r="GB745" s="603" t="str">
        <f>IF(_tag_month_day!BM741="","",_tag_month_day!BM741/100)</f>
        <v/>
      </c>
      <c r="GC745" s="420" t="str">
        <f>IF(_tag_month_day!BN741="","",_tag_month_day!BN741/100)</f>
        <v/>
      </c>
      <c r="GD745" s="420" t="str">
        <f>IF(_tag_month_day!BO741="","",_tag_month_day!BO741/100)</f>
        <v/>
      </c>
      <c r="GE745" s="420" t="str">
        <f>IF(_tag_month_day!BP741="","",_tag_month_day!BP741/100)</f>
        <v/>
      </c>
      <c r="GF745" s="420" t="str">
        <f>IF(_tag_month_day!BQ741="","",_tag_month_day!BQ741/100)</f>
        <v/>
      </c>
      <c r="GG745" s="420" t="str">
        <f>IF(_tag_month_day!BR741="","",_tag_month_day!BR741/100)</f>
        <v/>
      </c>
      <c r="GH745" s="420" t="str">
        <f>IF(_tag_month_day!BS741="","",_tag_month_day!BS741/100)</f>
        <v/>
      </c>
      <c r="GI745" s="603" t="str">
        <f>IF(_tag_month_day!BT741="","",_tag_month_day!BT741/100)</f>
        <v/>
      </c>
      <c r="GJ745" s="612" t="str">
        <f>IF(_tag_month_day!BU741="","",_tag_month_day!BU741/100)</f>
        <v/>
      </c>
      <c r="GK745" s="620" t="str">
        <f>IF(_tag_month_day!BV741="",IF(_rlcf_month_day!A$2="","",_rlcf_month_day!A$2/100),_tag_month_day!BV741/100)</f>
        <v/>
      </c>
      <c r="GL745" s="620" t="str">
        <f>IF(_tag_month_day!BW741="",IF(_rlcf_month_day!B$2="","",_rlcf_month_day!B$2/100),_tag_month_day!BW741/100)</f>
        <v/>
      </c>
      <c r="GM745" s="621" t="str">
        <f>IF(_tag_month_day!BX741="",IF(_rlcf_month_day!C$2="","",_rlcf_month_day!C$2/100),_tag_month_day!BX741/100)</f>
        <v/>
      </c>
      <c r="GN745" s="620" t="str">
        <f>IF(_tag_month_day!BV741="",IF(_rlcf_month_day!A$2="","",_rlcf_month_day!A$2/100),_tag_month_day!BV741/100)</f>
        <v/>
      </c>
      <c r="GO745" s="620" t="str">
        <f>IF(_tag_month_day!BW741="",IF(_rlcf_month_day!B$2="","",_rlcf_month_day!B$2/100),_tag_month_day!BW741/100)</f>
        <v/>
      </c>
      <c r="GP745" s="620" t="str">
        <f>IF(_tag_month_day!CD741="",IF(_rlcf_month_day!E$2="","",_rlcf_month_day!E$2/100),_tag_month_day!CD741/100)</f>
        <v/>
      </c>
      <c r="GQ745" s="620" t="str">
        <f>IF(_tag_month_day!CE741="",IF(_rlcf_month_day!F$2="","",_rlcf_month_day!F$2/100),_tag_month_day!CE741/100)</f>
        <v/>
      </c>
      <c r="GR745" s="621" t="str">
        <f>IF(_tag_month_day!CF741="",IF(_rlcf_month_day!G$2="","",_rlcf_month_day!G$2/100),_tag_month_day!CF741/100)</f>
        <v/>
      </c>
      <c r="GS745" s="626">
        <f t="shared" ref="GS745:HH745" si="4510">GS744</f>
        <v>0.953</v>
      </c>
      <c r="GT745" s="626">
        <f t="shared" si="4510"/>
        <v>0.55</v>
      </c>
      <c r="GU745" s="626">
        <f t="shared" si="4510"/>
        <v>0.55</v>
      </c>
      <c r="GV745" s="626">
        <f t="shared" si="4510"/>
        <v>0.55</v>
      </c>
      <c r="GW745" s="626">
        <f t="shared" si="4510"/>
        <v>0.5</v>
      </c>
      <c r="GX745" s="626">
        <f t="shared" si="4510"/>
        <v>0.935</v>
      </c>
      <c r="GY745" s="626">
        <f t="shared" si="4510"/>
        <v>0.15</v>
      </c>
      <c r="GZ745" s="626">
        <f t="shared" si="4510"/>
        <v>1</v>
      </c>
      <c r="HA745" s="654">
        <f t="shared" si="4510"/>
        <v>0.047</v>
      </c>
      <c r="HB745" s="654">
        <f t="shared" si="4510"/>
        <v>0.45</v>
      </c>
      <c r="HC745" s="654">
        <f t="shared" si="4510"/>
        <v>0.45</v>
      </c>
      <c r="HD745" s="654">
        <f t="shared" si="4510"/>
        <v>0.45</v>
      </c>
      <c r="HE745" s="654">
        <f t="shared" si="4510"/>
        <v>0.5</v>
      </c>
      <c r="HF745" s="654">
        <f t="shared" si="4510"/>
        <v>0.065</v>
      </c>
      <c r="HG745" s="654">
        <f t="shared" si="4510"/>
        <v>0.85</v>
      </c>
      <c r="HH745" s="654">
        <f t="shared" si="4510"/>
        <v>0</v>
      </c>
      <c r="HI745" s="68">
        <f t="shared" si="4297"/>
        <v>0</v>
      </c>
      <c r="HJ745" s="68" t="e">
        <f t="shared" si="4328"/>
        <v>#VALUE!</v>
      </c>
      <c r="HK745" s="202">
        <f t="shared" si="4329"/>
        <v>0.85</v>
      </c>
      <c r="HL745" s="464">
        <f t="shared" si="4330"/>
        <v>550000</v>
      </c>
      <c r="HM745" s="464">
        <f t="shared" si="4331"/>
        <v>480000</v>
      </c>
      <c r="HN745" s="192" t="e">
        <f t="shared" si="4298"/>
        <v>#VALUE!</v>
      </c>
      <c r="HO745" s="192" t="e">
        <f>HN745*HK745*$HO$2/HL745*1000000</f>
        <v>#VALUE!</v>
      </c>
      <c r="HP745" s="192" t="e">
        <f>HN745*HK745*$HP$2/HM745*1000000</f>
        <v>#VALUE!</v>
      </c>
    </row>
    <row r="746" spans="1:224">
      <c r="A746" s="381">
        <v>741</v>
      </c>
      <c r="B746" s="54">
        <f ca="1" t="shared" si="4332"/>
        <v>43647</v>
      </c>
      <c r="C746" s="57">
        <f t="shared" si="4333"/>
        <v>0.0416666666666667</v>
      </c>
      <c r="D746" s="68" t="str">
        <f ca="1" t="shared" si="4299"/>
        <v>中班</v>
      </c>
      <c r="E746" s="68" t="str">
        <f ca="1" t="shared" si="4300"/>
        <v>甲</v>
      </c>
      <c r="F746" s="68">
        <f ca="1">SUMPRODUCT((成本日报!$A$3:$A$95=计划!B746)*(成本日报!$B$3:$B$95=计划!$D746),成本日报!$C$3:$C$95)</f>
        <v>1</v>
      </c>
      <c r="G746" s="382">
        <f ca="1" t="shared" si="4334"/>
        <v>43647.8333333315</v>
      </c>
      <c r="H746" s="382">
        <f ca="1" t="shared" si="4301"/>
        <v>43647.840277776</v>
      </c>
      <c r="I746" s="382">
        <f ca="1" t="shared" si="4302"/>
        <v>43647.8458333315</v>
      </c>
      <c r="J746" s="382">
        <f ca="1" t="shared" si="4303"/>
        <v>43647.8749999982</v>
      </c>
      <c r="K746" s="382">
        <f ca="1" t="shared" si="4304"/>
        <v>43647.9374999982</v>
      </c>
      <c r="L746" s="382">
        <f ca="1" t="shared" si="4305"/>
        <v>43647.9583333315</v>
      </c>
      <c r="M746" s="398" t="str">
        <f>IF(_tag_month_day!A742="","",_tag_month_day!A742)</f>
        <v/>
      </c>
      <c r="N746" s="398" t="str">
        <f>IF(_tag_month_day!B742="","",_tag_month_day!B742)</f>
        <v/>
      </c>
      <c r="O746" s="399" t="e">
        <f t="shared" si="4306"/>
        <v>#VALUE!</v>
      </c>
      <c r="P746" s="398" t="str">
        <f>IF(_tag_month_day!C742="","",_tag_month_day!C742)</f>
        <v/>
      </c>
      <c r="Q746" s="398" t="str">
        <f>IF(_tag_month_day!D742="","",_tag_month_day!D742)</f>
        <v/>
      </c>
      <c r="R746" s="416">
        <f>IF(_tag_month_day!CB742="",R745,_tag_month_day!CB742/100)</f>
        <v>0.07</v>
      </c>
      <c r="S746" s="417" t="str">
        <f>IF(_tag_month_day!E742="","",_tag_month_day!E742)</f>
        <v/>
      </c>
      <c r="T746" s="417" t="str">
        <f>IF(_tag_month_day!F742="","",_tag_month_day!F742)</f>
        <v/>
      </c>
      <c r="U746" s="418" t="e">
        <f t="shared" si="4260"/>
        <v>#VALUE!</v>
      </c>
      <c r="V746" s="53" t="e">
        <f t="shared" si="4261"/>
        <v>#VALUE!</v>
      </c>
      <c r="W746" s="419" t="str">
        <f>IF(_jhy_month_day!A742="","",_jhy_month_day!A742)</f>
        <v/>
      </c>
      <c r="X746" s="420" t="str">
        <f>IF(_jhy_month_day!B742="","",_jhy_month_day!B742/100)</f>
        <v/>
      </c>
      <c r="Y746" s="420" t="str">
        <f>IF(_jhy_month_day!C742="","",_jhy_month_day!C742/100)</f>
        <v/>
      </c>
      <c r="Z746" s="439">
        <f t="shared" si="4350"/>
        <v>186</v>
      </c>
      <c r="AA746" s="440" t="str">
        <f>IF(_tag_month_day!G742="","",_tag_month_day!G742/100)</f>
        <v/>
      </c>
      <c r="AB746" s="440" t="str">
        <f>IF(_tag_month_day!H742="","",_tag_month_day!H742/100)</f>
        <v/>
      </c>
      <c r="AC746" s="193">
        <f t="shared" si="4307"/>
        <v>1.59963432013121</v>
      </c>
      <c r="AD746" s="441" t="str">
        <f t="shared" si="4308"/>
        <v/>
      </c>
      <c r="AE746" s="442" t="str">
        <f t="shared" si="4309"/>
        <v/>
      </c>
      <c r="AF746" s="443">
        <v>1</v>
      </c>
      <c r="AG746" s="68" t="str">
        <f>IF(_duihao_month_day!A742="","",_duihao_month_day!A742)</f>
        <v/>
      </c>
      <c r="AH746" s="463">
        <f>IF(_gyk_month_day!B742="",AH745,_gyk_month_day!B742)</f>
        <v>820</v>
      </c>
      <c r="AI746" s="464"/>
      <c r="AJ746" s="68" t="str">
        <f>IF(_tag_month_day!I742="","",_tag_month_day!I742)</f>
        <v/>
      </c>
      <c r="AK746" s="465" t="str">
        <f>IF(_tzyy_month_day!A742="","",_tzyy_month_day!A742)</f>
        <v/>
      </c>
      <c r="AL746" s="465" t="str">
        <f>IF(_tzyy_month_day!B742="","",_tzyy_month_day!B742)</f>
        <v/>
      </c>
      <c r="AM746" s="465" t="str">
        <f>IF(_tzyy_month_day!C742="","",_tzyy_month_day!C742)</f>
        <v/>
      </c>
      <c r="AN746" s="466" t="str">
        <f>IF(_tag_month_day!CG742="","",_tag_month_day!CG742)</f>
        <v/>
      </c>
      <c r="AO746" s="466" t="str">
        <f>IF(_tag_month_day!CH742="","",_tag_month_day!CH742)</f>
        <v/>
      </c>
      <c r="AP746" s="486" t="e">
        <f t="shared" si="4310"/>
        <v>#VALUE!</v>
      </c>
      <c r="AQ746" s="487" t="str">
        <f>IF(_tag_month_day!J742="","",_tag_month_day!J742/100)</f>
        <v/>
      </c>
      <c r="AR746" s="488">
        <f t="shared" si="4311"/>
        <v>1.3</v>
      </c>
      <c r="AS746" s="489" t="e">
        <f t="shared" si="4262"/>
        <v>#VALUE!</v>
      </c>
      <c r="AT746" s="489">
        <f t="shared" si="4312"/>
        <v>0</v>
      </c>
      <c r="AU746" s="490" t="str">
        <f>IF(_tag_month_day!K742="","",_tag_month_day!K742)</f>
        <v/>
      </c>
      <c r="AV746" s="491" t="str">
        <f>IF(_tag_month_day!L742="","",_tag_month_day!L742/100)</f>
        <v/>
      </c>
      <c r="AW746" s="420">
        <f t="shared" si="4234"/>
        <v>0</v>
      </c>
      <c r="AX746" s="420">
        <f t="shared" si="4313"/>
        <v>0</v>
      </c>
      <c r="AY746" s="420" t="str">
        <f>IF(_tag_month_day!M742="","",_tag_month_day!M742/100)</f>
        <v/>
      </c>
      <c r="AZ746" s="420" t="str">
        <f>IF(_tag_month_day!N742="","",_tag_month_day!N742/100)</f>
        <v/>
      </c>
      <c r="BA746" s="420" t="str">
        <f>IF(_tag_month_day!O742="","",_tag_month_day!O742/100)</f>
        <v/>
      </c>
      <c r="BB746" s="496" t="str">
        <f>IF(_tag_month_day!P742="","",_tag_month_day!P742/100)</f>
        <v/>
      </c>
      <c r="BC746" s="496">
        <f t="shared" si="4314"/>
        <v>0</v>
      </c>
      <c r="BD746" s="496" t="str">
        <f>IF(_tag_month_day!Q742="","",_tag_month_day!Q742/100)</f>
        <v/>
      </c>
      <c r="BE746" s="510" t="str">
        <f>IF(_tag_month_day!R742="","",_tag_month_day!R742/100)</f>
        <v/>
      </c>
      <c r="BF746" s="413" t="str">
        <f>IF(_tag_month_day!CC742="","",_tag_month_day!CC742/100)</f>
        <v/>
      </c>
      <c r="BG746" s="646" t="e">
        <f t="shared" si="4263"/>
        <v>#VALUE!</v>
      </c>
      <c r="BH746" s="647">
        <f t="shared" si="4264"/>
        <v>0</v>
      </c>
      <c r="BI746" s="648" t="e">
        <f>IF(CX746=0,BI745,(DK746*查询!$R$5+DL746*查询!$Q$5+DM746*查询!$N$5+DN746*查询!$O$5+DO746*查询!$P$5)*AF746/CX746)</f>
        <v>#VALUE!</v>
      </c>
      <c r="BJ746" s="648" t="e">
        <f>IF(CX746=0,BJ745,(DP746*查询!$S$5+DQ746*查询!$T$5+DR746*查询!$U$5)*AF746/CX746)</f>
        <v>#VALUE!</v>
      </c>
      <c r="BK746" s="512">
        <f t="shared" si="4315"/>
        <v>1</v>
      </c>
      <c r="BL746" s="513" t="str">
        <f>IF(_cfyc_month_day!A742="","",_cfyc_month_day!A742)</f>
        <v/>
      </c>
      <c r="BM746" s="513" t="str">
        <f>IF(_cfyc_month_day!B742="","",_cfyc_month_day!B742)</f>
        <v/>
      </c>
      <c r="BN746" s="513" t="str">
        <f>IF(_cfyc_month_day!C742="","",_cfyc_month_day!C742)</f>
        <v/>
      </c>
      <c r="BO746" s="522" t="str">
        <f>IF(_cfyc_month_day!D742="","",_cfyc_month_day!D742)</f>
        <v/>
      </c>
      <c r="BP746" s="522" t="str">
        <f>IF(_cfyc_month_day!E742="","",_cfyc_month_day!E742)</f>
        <v/>
      </c>
      <c r="BQ746" s="522" t="str">
        <f>IF(_cfyc_month_day!F742="","",_cfyc_month_day!F742)</f>
        <v/>
      </c>
      <c r="BR746" s="513" t="str">
        <f>IF(_tag_month_day!T742="","",_tag_month_day!T742)</f>
        <v/>
      </c>
      <c r="BS746" s="513" t="str">
        <f>IF(_tag_month_day!U742="","",_tag_month_day!U742)</f>
        <v/>
      </c>
      <c r="BT746" s="523" t="str">
        <f t="shared" si="4316"/>
        <v/>
      </c>
      <c r="BU746" s="223" t="str">
        <f>IF(_tag_month_day!V742="","",_tag_month_day!V742)</f>
        <v/>
      </c>
      <c r="BV746" s="206" t="str">
        <f>IF(_tag_month_day!W742="","",_tag_month_day!W742)</f>
        <v/>
      </c>
      <c r="BW746" s="540" t="str">
        <f>IF(_tag_month_day!X742="","",_tag_month_day!X742)</f>
        <v/>
      </c>
      <c r="BX746" s="540" t="str">
        <f>IF(_tag_month_day!Y742="","",_tag_month_day!Y742)</f>
        <v/>
      </c>
      <c r="BY746" s="541">
        <f ca="1" t="shared" si="4317"/>
        <v>43647.9583333315</v>
      </c>
      <c r="BZ746" s="542"/>
      <c r="CA746" s="562" t="str">
        <f>IF(_jhy2_month_day!A742="","",_jhy2_month_day!A742)</f>
        <v/>
      </c>
      <c r="CB746" s="464" t="str">
        <f>IF(_jhy2_month_day!B742="","",_jhy2_month_day!B742)</f>
        <v/>
      </c>
      <c r="CC746" s="464" t="str">
        <f>IF(_jhy2_month_day!C742="","",_jhy2_month_day!C742)</f>
        <v/>
      </c>
      <c r="CD746" s="464" t="str">
        <f>IF(_jhy2_month_day!D742="","",_jhy2_month_day!D742)</f>
        <v/>
      </c>
      <c r="CE746" s="464" t="str">
        <f>IF(_jhy2_month_day!E742="","",_jhy2_month_day!E742)</f>
        <v/>
      </c>
      <c r="CF746" s="464" t="str">
        <f>IF(_jhy2_month_day!F742="","",_jhy2_month_day!F742)</f>
        <v/>
      </c>
      <c r="CG746" s="464" t="str">
        <f>IF(_jhy2_month_day!G742="","",_jhy2_month_day!G742)</f>
        <v/>
      </c>
      <c r="CH746" s="464" t="str">
        <f>IF(_jhy2_month_day!H742="","",_jhy2_month_day!H742)</f>
        <v/>
      </c>
      <c r="CI746" s="464" t="str">
        <f>IF(_jhy2_month_day!I742="","",_jhy2_month_day!I742)</f>
        <v/>
      </c>
      <c r="CJ746" s="464" t="str">
        <f>IF(_jhy2_month_day!J742="","",_jhy2_month_day!J742)</f>
        <v/>
      </c>
      <c r="CK746" s="464" t="str">
        <f>IF(_jhy2_month_day!K742="","",_jhy2_month_day!K742)</f>
        <v/>
      </c>
      <c r="CL746" s="562" t="str">
        <f>IF(_jhy2_month_day!L742="","",_jhy2_month_day!L742)</f>
        <v/>
      </c>
      <c r="CM746" s="562" t="str">
        <f>IF(_jhy2_month_day!M742="","",_jhy2_month_day!M742)</f>
        <v/>
      </c>
      <c r="CN746" s="562" t="str">
        <f>IF(_jhy2_month_day!N742="","",_jhy2_month_day!N742)</f>
        <v/>
      </c>
      <c r="CO746" s="562" t="str">
        <f>IF(_jhy2_month_day!O742="","",_jhy2_month_day!O742)</f>
        <v/>
      </c>
      <c r="CP746" s="562" t="str">
        <f>IF(_jhy2_month_day!P742="","",_jhy2_month_day!P742)</f>
        <v/>
      </c>
      <c r="CQ746" s="562" t="str">
        <f>IF(_jhy2_month_day!Q742="","",_jhy2_month_day!Q742)</f>
        <v/>
      </c>
      <c r="CR746" s="563" t="str">
        <f>IF(_jhy2_month_day!R742="","",_jhy2_month_day!R742)</f>
        <v/>
      </c>
      <c r="CS746" s="576" t="str">
        <f>IF(_jhy2_month_day!S742="","",_jhy2_month_day!S742)</f>
        <v/>
      </c>
      <c r="CT746" s="562" t="str">
        <f>IF(_jhy2_month_day!T742="","",_jhy2_month_day!T742)</f>
        <v/>
      </c>
      <c r="CU746" s="577" t="e">
        <f t="shared" si="4265"/>
        <v>#VALUE!</v>
      </c>
      <c r="CV746" s="198" t="e">
        <f t="shared" si="4266"/>
        <v>#VALUE!</v>
      </c>
      <c r="CW746" s="192" t="e">
        <f t="shared" si="4267"/>
        <v>#VALUE!</v>
      </c>
      <c r="CX746" s="192" t="e">
        <f t="shared" si="4268"/>
        <v>#VALUE!</v>
      </c>
      <c r="CY746" s="202" t="e">
        <f t="shared" si="4269"/>
        <v>#VALUE!</v>
      </c>
      <c r="CZ746" s="192" t="e">
        <f t="shared" ref="CZ746:DI746" si="4511">$AJ746*EF746</f>
        <v>#VALUE!</v>
      </c>
      <c r="DA746" s="192" t="e">
        <f t="shared" si="4511"/>
        <v>#VALUE!</v>
      </c>
      <c r="DB746" s="192" t="e">
        <f t="shared" si="4511"/>
        <v>#VALUE!</v>
      </c>
      <c r="DC746" s="192" t="e">
        <f t="shared" si="4511"/>
        <v>#VALUE!</v>
      </c>
      <c r="DD746" s="192" t="e">
        <f t="shared" si="4511"/>
        <v>#VALUE!</v>
      </c>
      <c r="DE746" s="192" t="e">
        <f t="shared" si="4511"/>
        <v>#VALUE!</v>
      </c>
      <c r="DF746" s="192" t="e">
        <f t="shared" si="4511"/>
        <v>#VALUE!</v>
      </c>
      <c r="DG746" s="192" t="e">
        <f t="shared" si="4511"/>
        <v>#VALUE!</v>
      </c>
      <c r="DH746" s="192" t="e">
        <f t="shared" si="4511"/>
        <v>#VALUE!</v>
      </c>
      <c r="DI746" s="192" t="e">
        <f t="shared" si="4511"/>
        <v>#VALUE!</v>
      </c>
      <c r="DJ746" s="192" t="e">
        <f t="shared" si="4271"/>
        <v>#VALUE!</v>
      </c>
      <c r="DK746" s="192" t="e">
        <f t="shared" si="4272"/>
        <v>#VALUE!</v>
      </c>
      <c r="DL746" s="192" t="e">
        <f t="shared" si="4273"/>
        <v>#VALUE!</v>
      </c>
      <c r="DM746" s="192" t="e">
        <f t="shared" si="4274"/>
        <v>#VALUE!</v>
      </c>
      <c r="DN746" s="192" t="e">
        <f t="shared" si="4275"/>
        <v>#VALUE!</v>
      </c>
      <c r="DO746" s="192" t="e">
        <f t="shared" si="4276"/>
        <v>#VALUE!</v>
      </c>
      <c r="DP746" s="192" t="e">
        <f t="shared" si="4277"/>
        <v>#VALUE!</v>
      </c>
      <c r="DQ746" s="192" t="e">
        <f t="shared" si="4278"/>
        <v>#VALUE!</v>
      </c>
      <c r="DR746" s="192" t="e">
        <f t="shared" si="4279"/>
        <v>#VALUE!</v>
      </c>
      <c r="DS746" s="192" t="e">
        <f t="shared" si="4280"/>
        <v>#VALUE!</v>
      </c>
      <c r="DT746" s="192" t="e">
        <f t="shared" si="4281"/>
        <v>#VALUE!</v>
      </c>
      <c r="DU746" s="192" t="e">
        <f t="shared" si="4282"/>
        <v>#VALUE!</v>
      </c>
      <c r="DV746" s="198" t="e">
        <f t="shared" si="4283"/>
        <v>#VALUE!</v>
      </c>
      <c r="DW746" s="198" t="e">
        <f t="shared" si="4284"/>
        <v>#DIV/0!</v>
      </c>
      <c r="DX746" s="198" t="e">
        <f t="shared" si="4285"/>
        <v>#DIV/0!</v>
      </c>
      <c r="DY746" s="198" t="e">
        <f t="shared" si="4286"/>
        <v>#VALUE!</v>
      </c>
      <c r="DZ746" s="198" t="e">
        <f t="shared" si="4287"/>
        <v>#VALUE!</v>
      </c>
      <c r="EA746" s="198" t="e">
        <f t="shared" si="4288"/>
        <v>#VALUE!</v>
      </c>
      <c r="EB746" s="198" t="e">
        <f t="shared" si="4289"/>
        <v>#VALUE!</v>
      </c>
      <c r="EC746" s="198" t="e">
        <f t="shared" si="4290"/>
        <v>#DIV/0!</v>
      </c>
      <c r="ED746" s="198" t="e">
        <f t="shared" si="4291"/>
        <v>#VALUE!</v>
      </c>
      <c r="EE746" s="198" t="e">
        <f t="shared" si="4292"/>
        <v>#VALUE!</v>
      </c>
      <c r="EF746" s="198" t="e">
        <f t="shared" ref="EF746:EO746" si="4512">DV746/SUM($DV746:$EE746)</f>
        <v>#VALUE!</v>
      </c>
      <c r="EG746" s="198" t="e">
        <f t="shared" si="4512"/>
        <v>#DIV/0!</v>
      </c>
      <c r="EH746" s="198" t="e">
        <f t="shared" si="4512"/>
        <v>#DIV/0!</v>
      </c>
      <c r="EI746" s="198" t="e">
        <f t="shared" si="4512"/>
        <v>#VALUE!</v>
      </c>
      <c r="EJ746" s="198" t="e">
        <f t="shared" si="4512"/>
        <v>#VALUE!</v>
      </c>
      <c r="EK746" s="198" t="e">
        <f t="shared" si="4512"/>
        <v>#VALUE!</v>
      </c>
      <c r="EL746" s="198" t="e">
        <f t="shared" si="4512"/>
        <v>#VALUE!</v>
      </c>
      <c r="EM746" s="198" t="e">
        <f t="shared" si="4512"/>
        <v>#DIV/0!</v>
      </c>
      <c r="EN746" s="198" t="e">
        <f t="shared" si="4512"/>
        <v>#VALUE!</v>
      </c>
      <c r="EO746" s="198" t="e">
        <f t="shared" si="4512"/>
        <v>#VALUE!</v>
      </c>
      <c r="EP746" s="511">
        <f t="shared" ref="EP746:EW746" si="4513">EP745</f>
        <v>0.08</v>
      </c>
      <c r="EQ746" s="511">
        <f t="shared" si="4513"/>
        <v>0.015</v>
      </c>
      <c r="ER746" s="511">
        <f t="shared" si="4513"/>
        <v>0.015</v>
      </c>
      <c r="ES746" s="511">
        <f t="shared" si="4513"/>
        <v>0.015</v>
      </c>
      <c r="ET746" s="511">
        <f t="shared" si="4513"/>
        <v>0.015</v>
      </c>
      <c r="EU746" s="511">
        <f t="shared" si="4513"/>
        <v>0.09</v>
      </c>
      <c r="EV746" s="511">
        <f t="shared" si="4513"/>
        <v>0.09</v>
      </c>
      <c r="EW746" s="511">
        <f t="shared" si="4513"/>
        <v>0.09</v>
      </c>
      <c r="EX746" s="420" t="str">
        <f>IF(_tag_month_day!AS742="","",_tag_month_day!AS742/100)</f>
        <v/>
      </c>
      <c r="EY746" s="420" t="str">
        <f>IF(_tag_month_day!AT742="","",_tag_month_day!AT742/100)</f>
        <v/>
      </c>
      <c r="EZ746" s="420" t="str">
        <f>IF(_tag_month_day!AU742="","",_tag_month_day!AU742/100)</f>
        <v/>
      </c>
      <c r="FA746" s="420" t="str">
        <f>IF(_tag_month_day!AV742="","",_tag_month_day!AV742/100)</f>
        <v/>
      </c>
      <c r="FB746" s="420" t="str">
        <f>IF(_tag_month_day!AW742="","",_tag_month_day!AW742/100)</f>
        <v/>
      </c>
      <c r="FC746" s="420" t="str">
        <f>IF(_tag_month_day!AX742="","",_tag_month_day!AX742/100)</f>
        <v/>
      </c>
      <c r="FD746" s="510">
        <f t="shared" si="4321"/>
        <v>0.33</v>
      </c>
      <c r="FE746" s="510">
        <f t="shared" si="4322"/>
        <v>0.19</v>
      </c>
      <c r="FF746" s="510">
        <f t="shared" si="4323"/>
        <v>0.003</v>
      </c>
      <c r="FG746" s="510">
        <f t="shared" si="4324"/>
        <v>0</v>
      </c>
      <c r="FH746" s="603">
        <f t="shared" si="4325"/>
        <v>0.0001</v>
      </c>
      <c r="FI746" s="510">
        <f t="shared" ref="FI746:FR746" si="4514">FI745</f>
        <v>0.41</v>
      </c>
      <c r="FJ746" s="510">
        <f t="shared" si="4514"/>
        <v>0.11</v>
      </c>
      <c r="FK746" s="510">
        <f t="shared" si="4514"/>
        <v>0.015</v>
      </c>
      <c r="FL746" s="510">
        <f t="shared" si="4514"/>
        <v>0</v>
      </c>
      <c r="FM746" s="603">
        <f t="shared" si="4514"/>
        <v>0.0001</v>
      </c>
      <c r="FN746" s="510" t="str">
        <f>IF(_tag_month_day!AY742="","",_tag_month_day!AY742/100)</f>
        <v/>
      </c>
      <c r="FO746" s="510" t="str">
        <f>IF(_tag_month_day!AZ742="","",_tag_month_day!AZ742/100)</f>
        <v/>
      </c>
      <c r="FP746" s="510" t="str">
        <f>IF(_tag_month_day!BA742="","",_tag_month_day!BA742/100)</f>
        <v/>
      </c>
      <c r="FQ746" s="510" t="str">
        <f>IF(_tag_month_day!BB742="","",_tag_month_day!BB742/100)</f>
        <v/>
      </c>
      <c r="FR746" s="603" t="str">
        <f>IF(_tag_month_day!BC742="","",_tag_month_day!BC742/100)</f>
        <v/>
      </c>
      <c r="FS746" s="510" t="str">
        <f>IF(_tag_month_day!BD742="","",_tag_month_day!BD742/100)</f>
        <v/>
      </c>
      <c r="FT746" s="510" t="str">
        <f>IF(_tag_month_day!BE742="","",_tag_month_day!BE742/100)</f>
        <v/>
      </c>
      <c r="FU746" s="510" t="str">
        <f>IF(_tag_month_day!BF742="","",_tag_month_day!BF742/100)</f>
        <v/>
      </c>
      <c r="FV746" s="510" t="str">
        <f>IF(_tag_month_day!BG742="","",_tag_month_day!BG742/100)</f>
        <v/>
      </c>
      <c r="FW746" s="603" t="str">
        <f>IF(_tag_month_day!BH742="","",_tag_month_day!BH742/100)</f>
        <v/>
      </c>
      <c r="FX746" s="510" t="str">
        <f>IF(_tag_month_day!BI742="","",_tag_month_day!BI742/100)</f>
        <v/>
      </c>
      <c r="FY746" s="510" t="str">
        <f>IF(_tag_month_day!BJ742="","",_tag_month_day!BJ742/100)</f>
        <v/>
      </c>
      <c r="FZ746" s="605" t="str">
        <f>IF(_tag_month_day!BK742="","",_tag_month_day!BK742/100)</f>
        <v/>
      </c>
      <c r="GA746" s="510" t="str">
        <f>IF(_tag_month_day!BL742="","",_tag_month_day!BL742/100)</f>
        <v/>
      </c>
      <c r="GB746" s="603" t="str">
        <f>IF(_tag_month_day!BM742="","",_tag_month_day!BM742/100)</f>
        <v/>
      </c>
      <c r="GC746" s="420" t="str">
        <f>IF(_tag_month_day!BN742="","",_tag_month_day!BN742/100)</f>
        <v/>
      </c>
      <c r="GD746" s="420" t="str">
        <f>IF(_tag_month_day!BO742="","",_tag_month_day!BO742/100)</f>
        <v/>
      </c>
      <c r="GE746" s="420" t="str">
        <f>IF(_tag_month_day!BP742="","",_tag_month_day!BP742/100)</f>
        <v/>
      </c>
      <c r="GF746" s="420" t="str">
        <f>IF(_tag_month_day!BQ742="","",_tag_month_day!BQ742/100)</f>
        <v/>
      </c>
      <c r="GG746" s="420" t="str">
        <f>IF(_tag_month_day!BR742="","",_tag_month_day!BR742/100)</f>
        <v/>
      </c>
      <c r="GH746" s="420" t="str">
        <f>IF(_tag_month_day!BS742="","",_tag_month_day!BS742/100)</f>
        <v/>
      </c>
      <c r="GI746" s="603" t="str">
        <f>IF(_tag_month_day!BT742="","",_tag_month_day!BT742/100)</f>
        <v/>
      </c>
      <c r="GJ746" s="612" t="str">
        <f>IF(_tag_month_day!BU742="","",_tag_month_day!BU742/100)</f>
        <v/>
      </c>
      <c r="GK746" s="620" t="str">
        <f>IF(_tag_month_day!BV742="",IF(_rlcf_month_day!A$2="","",_rlcf_month_day!A$2/100),_tag_month_day!BV742/100)</f>
        <v/>
      </c>
      <c r="GL746" s="620" t="str">
        <f>IF(_tag_month_day!BW742="",IF(_rlcf_month_day!B$2="","",_rlcf_month_day!B$2/100),_tag_month_day!BW742/100)</f>
        <v/>
      </c>
      <c r="GM746" s="621" t="str">
        <f>IF(_tag_month_day!BX742="",IF(_rlcf_month_day!C$2="","",_rlcf_month_day!C$2/100),_tag_month_day!BX742/100)</f>
        <v/>
      </c>
      <c r="GN746" s="620" t="str">
        <f>IF(_tag_month_day!BV742="",IF(_rlcf_month_day!A$2="","",_rlcf_month_day!A$2/100),_tag_month_day!BV742/100)</f>
        <v/>
      </c>
      <c r="GO746" s="620" t="str">
        <f>IF(_tag_month_day!BW742="",IF(_rlcf_month_day!B$2="","",_rlcf_month_day!B$2/100),_tag_month_day!BW742/100)</f>
        <v/>
      </c>
      <c r="GP746" s="620" t="str">
        <f>IF(_tag_month_day!CD742="",IF(_rlcf_month_day!E$2="","",_rlcf_month_day!E$2/100),_tag_month_day!CD742/100)</f>
        <v/>
      </c>
      <c r="GQ746" s="620" t="str">
        <f>IF(_tag_month_day!CE742="",IF(_rlcf_month_day!F$2="","",_rlcf_month_day!F$2/100),_tag_month_day!CE742/100)</f>
        <v/>
      </c>
      <c r="GR746" s="621" t="str">
        <f>IF(_tag_month_day!CF742="",IF(_rlcf_month_day!G$2="","",_rlcf_month_day!G$2/100),_tag_month_day!CF742/100)</f>
        <v/>
      </c>
      <c r="GS746" s="626">
        <f t="shared" ref="GS746:HH746" si="4515">GS745</f>
        <v>0.953</v>
      </c>
      <c r="GT746" s="626">
        <f t="shared" si="4515"/>
        <v>0.55</v>
      </c>
      <c r="GU746" s="626">
        <f t="shared" si="4515"/>
        <v>0.55</v>
      </c>
      <c r="GV746" s="626">
        <f t="shared" si="4515"/>
        <v>0.55</v>
      </c>
      <c r="GW746" s="626">
        <f t="shared" si="4515"/>
        <v>0.5</v>
      </c>
      <c r="GX746" s="626">
        <f t="shared" si="4515"/>
        <v>0.935</v>
      </c>
      <c r="GY746" s="626">
        <f t="shared" si="4515"/>
        <v>0.15</v>
      </c>
      <c r="GZ746" s="626">
        <f t="shared" si="4515"/>
        <v>1</v>
      </c>
      <c r="HA746" s="654">
        <f t="shared" si="4515"/>
        <v>0.047</v>
      </c>
      <c r="HB746" s="654">
        <f t="shared" si="4515"/>
        <v>0.45</v>
      </c>
      <c r="HC746" s="654">
        <f t="shared" si="4515"/>
        <v>0.45</v>
      </c>
      <c r="HD746" s="654">
        <f t="shared" si="4515"/>
        <v>0.45</v>
      </c>
      <c r="HE746" s="654">
        <f t="shared" si="4515"/>
        <v>0.5</v>
      </c>
      <c r="HF746" s="654">
        <f t="shared" si="4515"/>
        <v>0.065</v>
      </c>
      <c r="HG746" s="654">
        <f t="shared" si="4515"/>
        <v>0.85</v>
      </c>
      <c r="HH746" s="654">
        <f t="shared" si="4515"/>
        <v>0</v>
      </c>
      <c r="HI746" s="68">
        <f t="shared" si="4297"/>
        <v>0</v>
      </c>
      <c r="HJ746" s="68" t="e">
        <f t="shared" si="4328"/>
        <v>#VALUE!</v>
      </c>
      <c r="HK746" s="202">
        <f t="shared" si="4329"/>
        <v>0.85</v>
      </c>
      <c r="HL746" s="464">
        <f t="shared" si="4330"/>
        <v>550000</v>
      </c>
      <c r="HM746" s="464">
        <f t="shared" si="4331"/>
        <v>480000</v>
      </c>
      <c r="HN746" s="192" t="e">
        <f t="shared" si="4298"/>
        <v>#VALUE!</v>
      </c>
      <c r="HO746" s="192" t="e">
        <f>HN746*HK746*$HO$2/HL746*1000000</f>
        <v>#VALUE!</v>
      </c>
      <c r="HP746" s="192" t="e">
        <f>HN746*HK746*$HP$2/HM746*1000000</f>
        <v>#VALUE!</v>
      </c>
    </row>
    <row r="747" spans="1:224">
      <c r="A747" s="381">
        <v>742</v>
      </c>
      <c r="B747" s="54">
        <f ca="1" t="shared" si="4332"/>
        <v>43647</v>
      </c>
      <c r="C747" s="57">
        <f t="shared" si="4333"/>
        <v>0.0416666666666667</v>
      </c>
      <c r="D747" s="68" t="str">
        <f ca="1" t="shared" si="4299"/>
        <v>中班</v>
      </c>
      <c r="E747" s="68" t="str">
        <f ca="1" t="shared" si="4300"/>
        <v>甲</v>
      </c>
      <c r="F747" s="68">
        <f ca="1">SUMPRODUCT((成本日报!$A$3:$A$95=计划!B747)*(成本日报!$B$3:$B$95=计划!$D747),成本日报!$C$3:$C$95)</f>
        <v>1</v>
      </c>
      <c r="G747" s="382">
        <f ca="1" t="shared" si="4334"/>
        <v>43647.8749999982</v>
      </c>
      <c r="H747" s="382">
        <f ca="1" t="shared" si="4301"/>
        <v>43647.8819444426</v>
      </c>
      <c r="I747" s="382">
        <f ca="1" t="shared" si="4302"/>
        <v>43647.8874999982</v>
      </c>
      <c r="J747" s="382">
        <f ca="1" t="shared" si="4303"/>
        <v>43647.9166666649</v>
      </c>
      <c r="K747" s="382">
        <f ca="1" t="shared" si="4304"/>
        <v>43647.9791666649</v>
      </c>
      <c r="L747" s="382">
        <f ca="1" t="shared" si="4305"/>
        <v>43647.9999999982</v>
      </c>
      <c r="M747" s="398" t="str">
        <f>IF(_tag_month_day!A743="","",_tag_month_day!A743)</f>
        <v/>
      </c>
      <c r="N747" s="398" t="str">
        <f>IF(_tag_month_day!B743="","",_tag_month_day!B743)</f>
        <v/>
      </c>
      <c r="O747" s="399" t="e">
        <f t="shared" si="4306"/>
        <v>#VALUE!</v>
      </c>
      <c r="P747" s="398" t="str">
        <f>IF(_tag_month_day!C743="","",_tag_month_day!C743)</f>
        <v/>
      </c>
      <c r="Q747" s="398" t="str">
        <f>IF(_tag_month_day!D743="","",_tag_month_day!D743)</f>
        <v/>
      </c>
      <c r="R747" s="416">
        <f>IF(_tag_month_day!CB743="",R746,_tag_month_day!CB743/100)</f>
        <v>0.07</v>
      </c>
      <c r="S747" s="417" t="str">
        <f>IF(_tag_month_day!E743="","",_tag_month_day!E743)</f>
        <v/>
      </c>
      <c r="T747" s="417" t="str">
        <f>IF(_tag_month_day!F743="","",_tag_month_day!F743)</f>
        <v/>
      </c>
      <c r="U747" s="418" t="e">
        <f t="shared" si="4260"/>
        <v>#VALUE!</v>
      </c>
      <c r="V747" s="53" t="e">
        <f t="shared" si="4261"/>
        <v>#VALUE!</v>
      </c>
      <c r="W747" s="419" t="str">
        <f>IF(_jhy_month_day!A743="","",_jhy_month_day!A743)</f>
        <v/>
      </c>
      <c r="X747" s="420" t="str">
        <f>IF(_jhy_month_day!B743="","",_jhy_month_day!B743/100)</f>
        <v/>
      </c>
      <c r="Y747" s="420" t="str">
        <f>IF(_jhy_month_day!C743="","",_jhy_month_day!C743/100)</f>
        <v/>
      </c>
      <c r="Z747" s="439">
        <f t="shared" si="4350"/>
        <v>186</v>
      </c>
      <c r="AA747" s="440" t="str">
        <f>IF(_tag_month_day!G743="","",_tag_month_day!G743/100)</f>
        <v/>
      </c>
      <c r="AB747" s="440" t="str">
        <f>IF(_tag_month_day!H743="","",_tag_month_day!H743/100)</f>
        <v/>
      </c>
      <c r="AC747" s="193">
        <f t="shared" si="4307"/>
        <v>1.59963432013121</v>
      </c>
      <c r="AD747" s="441" t="str">
        <f t="shared" si="4308"/>
        <v/>
      </c>
      <c r="AE747" s="442" t="str">
        <f t="shared" si="4309"/>
        <v/>
      </c>
      <c r="AF747" s="443">
        <v>1</v>
      </c>
      <c r="AG747" s="68" t="str">
        <f>IF(_duihao_month_day!A743="","",_duihao_month_day!A743)</f>
        <v/>
      </c>
      <c r="AH747" s="463">
        <f>IF(_gyk_month_day!B743="",AH746,_gyk_month_day!B743)</f>
        <v>820</v>
      </c>
      <c r="AI747" s="464"/>
      <c r="AJ747" s="68" t="str">
        <f>IF(_tag_month_day!I743="","",_tag_month_day!I743)</f>
        <v/>
      </c>
      <c r="AK747" s="465" t="str">
        <f>IF(_tzyy_month_day!A743="","",_tzyy_month_day!A743)</f>
        <v/>
      </c>
      <c r="AL747" s="465" t="str">
        <f>IF(_tzyy_month_day!B743="","",_tzyy_month_day!B743)</f>
        <v/>
      </c>
      <c r="AM747" s="465" t="str">
        <f>IF(_tzyy_month_day!C743="","",_tzyy_month_day!C743)</f>
        <v/>
      </c>
      <c r="AN747" s="466" t="str">
        <f>IF(_tag_month_day!CG743="","",_tag_month_day!CG743)</f>
        <v/>
      </c>
      <c r="AO747" s="466" t="str">
        <f>IF(_tag_month_day!CH743="","",_tag_month_day!CH743)</f>
        <v/>
      </c>
      <c r="AP747" s="486" t="e">
        <f t="shared" si="4310"/>
        <v>#VALUE!</v>
      </c>
      <c r="AQ747" s="487" t="str">
        <f>IF(_tag_month_day!J743="","",_tag_month_day!J743/100)</f>
        <v/>
      </c>
      <c r="AR747" s="488">
        <f t="shared" si="4311"/>
        <v>1.3</v>
      </c>
      <c r="AS747" s="489" t="e">
        <f t="shared" si="4262"/>
        <v>#VALUE!</v>
      </c>
      <c r="AT747" s="489">
        <f t="shared" si="4312"/>
        <v>0</v>
      </c>
      <c r="AU747" s="490" t="str">
        <f>IF(_tag_month_day!K743="","",_tag_month_day!K743)</f>
        <v/>
      </c>
      <c r="AV747" s="491" t="str">
        <f>IF(_tag_month_day!L743="","",_tag_month_day!L743/100)</f>
        <v/>
      </c>
      <c r="AW747" s="420">
        <f t="shared" si="4234"/>
        <v>0</v>
      </c>
      <c r="AX747" s="420">
        <f t="shared" si="4313"/>
        <v>0</v>
      </c>
      <c r="AY747" s="420" t="str">
        <f>IF(_tag_month_day!M743="","",_tag_month_day!M743/100)</f>
        <v/>
      </c>
      <c r="AZ747" s="420" t="str">
        <f>IF(_tag_month_day!N743="","",_tag_month_day!N743/100)</f>
        <v/>
      </c>
      <c r="BA747" s="420" t="str">
        <f>IF(_tag_month_day!O743="","",_tag_month_day!O743/100)</f>
        <v/>
      </c>
      <c r="BB747" s="496" t="str">
        <f>IF(_tag_month_day!P743="","",_tag_month_day!P743/100)</f>
        <v/>
      </c>
      <c r="BC747" s="496">
        <f t="shared" si="4314"/>
        <v>0</v>
      </c>
      <c r="BD747" s="496" t="str">
        <f>IF(_tag_month_day!Q743="","",_tag_month_day!Q743/100)</f>
        <v/>
      </c>
      <c r="BE747" s="510" t="str">
        <f>IF(_tag_month_day!R743="","",_tag_month_day!R743/100)</f>
        <v/>
      </c>
      <c r="BF747" s="413" t="str">
        <f>IF(_tag_month_day!CC743="","",_tag_month_day!CC743/100)</f>
        <v/>
      </c>
      <c r="BG747" s="646" t="e">
        <f t="shared" si="4263"/>
        <v>#VALUE!</v>
      </c>
      <c r="BH747" s="647">
        <f t="shared" si="4264"/>
        <v>0</v>
      </c>
      <c r="BI747" s="648" t="e">
        <f>IF(CX747=0,BI746,(DK747*查询!$R$5+DL747*查询!$Q$5+DM747*查询!$N$5+DN747*查询!$O$5+DO747*查询!$P$5)*AF747/CX747)</f>
        <v>#VALUE!</v>
      </c>
      <c r="BJ747" s="648" t="e">
        <f>IF(CX747=0,BJ746,(DP747*查询!$S$5+DQ747*查询!$T$5+DR747*查询!$U$5)*AF747/CX747)</f>
        <v>#VALUE!</v>
      </c>
      <c r="BK747" s="512">
        <f t="shared" si="4315"/>
        <v>1</v>
      </c>
      <c r="BL747" s="513" t="str">
        <f>IF(_cfyc_month_day!A743="","",_cfyc_month_day!A743)</f>
        <v/>
      </c>
      <c r="BM747" s="513" t="str">
        <f>IF(_cfyc_month_day!B743="","",_cfyc_month_day!B743)</f>
        <v/>
      </c>
      <c r="BN747" s="513" t="str">
        <f>IF(_cfyc_month_day!C743="","",_cfyc_month_day!C743)</f>
        <v/>
      </c>
      <c r="BO747" s="522" t="str">
        <f>IF(_cfyc_month_day!D743="","",_cfyc_month_day!D743)</f>
        <v/>
      </c>
      <c r="BP747" s="522" t="str">
        <f>IF(_cfyc_month_day!E743="","",_cfyc_month_day!E743)</f>
        <v/>
      </c>
      <c r="BQ747" s="522" t="str">
        <f>IF(_cfyc_month_day!F743="","",_cfyc_month_day!F743)</f>
        <v/>
      </c>
      <c r="BR747" s="513" t="str">
        <f>IF(_tag_month_day!T743="","",_tag_month_day!T743)</f>
        <v/>
      </c>
      <c r="BS747" s="513" t="str">
        <f>IF(_tag_month_day!U743="","",_tag_month_day!U743)</f>
        <v/>
      </c>
      <c r="BT747" s="523" t="str">
        <f t="shared" si="4316"/>
        <v/>
      </c>
      <c r="BU747" s="223" t="str">
        <f>IF(_tag_month_day!V743="","",_tag_month_day!V743)</f>
        <v/>
      </c>
      <c r="BV747" s="206" t="str">
        <f>IF(_tag_month_day!W743="","",_tag_month_day!W743)</f>
        <v/>
      </c>
      <c r="BW747" s="540" t="str">
        <f>IF(_tag_month_day!X743="","",_tag_month_day!X743)</f>
        <v/>
      </c>
      <c r="BX747" s="540" t="str">
        <f>IF(_tag_month_day!Y743="","",_tag_month_day!Y743)</f>
        <v/>
      </c>
      <c r="BY747" s="541">
        <f ca="1" t="shared" si="4317"/>
        <v>43647.9999999982</v>
      </c>
      <c r="BZ747" s="542"/>
      <c r="CA747" s="562" t="str">
        <f>IF(_jhy2_month_day!A743="","",_jhy2_month_day!A743)</f>
        <v/>
      </c>
      <c r="CB747" s="464" t="str">
        <f>IF(_jhy2_month_day!B743="","",_jhy2_month_day!B743)</f>
        <v/>
      </c>
      <c r="CC747" s="464" t="str">
        <f>IF(_jhy2_month_day!C743="","",_jhy2_month_day!C743)</f>
        <v/>
      </c>
      <c r="CD747" s="464" t="str">
        <f>IF(_jhy2_month_day!D743="","",_jhy2_month_day!D743)</f>
        <v/>
      </c>
      <c r="CE747" s="464" t="str">
        <f>IF(_jhy2_month_day!E743="","",_jhy2_month_day!E743)</f>
        <v/>
      </c>
      <c r="CF747" s="464" t="str">
        <f>IF(_jhy2_month_day!F743="","",_jhy2_month_day!F743)</f>
        <v/>
      </c>
      <c r="CG747" s="464" t="str">
        <f>IF(_jhy2_month_day!G743="","",_jhy2_month_day!G743)</f>
        <v/>
      </c>
      <c r="CH747" s="464" t="str">
        <f>IF(_jhy2_month_day!H743="","",_jhy2_month_day!H743)</f>
        <v/>
      </c>
      <c r="CI747" s="464" t="str">
        <f>IF(_jhy2_month_day!I743="","",_jhy2_month_day!I743)</f>
        <v/>
      </c>
      <c r="CJ747" s="464" t="str">
        <f>IF(_jhy2_month_day!J743="","",_jhy2_month_day!J743)</f>
        <v/>
      </c>
      <c r="CK747" s="464" t="str">
        <f>IF(_jhy2_month_day!K743="","",_jhy2_month_day!K743)</f>
        <v/>
      </c>
      <c r="CL747" s="562" t="str">
        <f>IF(_jhy2_month_day!L743="","",_jhy2_month_day!L743)</f>
        <v/>
      </c>
      <c r="CM747" s="562" t="str">
        <f>IF(_jhy2_month_day!M743="","",_jhy2_month_day!M743)</f>
        <v/>
      </c>
      <c r="CN747" s="562" t="str">
        <f>IF(_jhy2_month_day!N743="","",_jhy2_month_day!N743)</f>
        <v/>
      </c>
      <c r="CO747" s="562" t="str">
        <f>IF(_jhy2_month_day!O743="","",_jhy2_month_day!O743)</f>
        <v/>
      </c>
      <c r="CP747" s="562" t="str">
        <f>IF(_jhy2_month_day!P743="","",_jhy2_month_day!P743)</f>
        <v/>
      </c>
      <c r="CQ747" s="562" t="str">
        <f>IF(_jhy2_month_day!Q743="","",_jhy2_month_day!Q743)</f>
        <v/>
      </c>
      <c r="CR747" s="563" t="str">
        <f>IF(_jhy2_month_day!R743="","",_jhy2_month_day!R743)</f>
        <v/>
      </c>
      <c r="CS747" s="576" t="str">
        <f>IF(_jhy2_month_day!S743="","",_jhy2_month_day!S743)</f>
        <v/>
      </c>
      <c r="CT747" s="562" t="str">
        <f>IF(_jhy2_month_day!T743="","",_jhy2_month_day!T743)</f>
        <v/>
      </c>
      <c r="CU747" s="577" t="e">
        <f t="shared" si="4265"/>
        <v>#VALUE!</v>
      </c>
      <c r="CV747" s="198" t="e">
        <f t="shared" si="4266"/>
        <v>#VALUE!</v>
      </c>
      <c r="CW747" s="192" t="e">
        <f t="shared" si="4267"/>
        <v>#VALUE!</v>
      </c>
      <c r="CX747" s="192" t="e">
        <f t="shared" si="4268"/>
        <v>#VALUE!</v>
      </c>
      <c r="CY747" s="202" t="e">
        <f t="shared" si="4269"/>
        <v>#VALUE!</v>
      </c>
      <c r="CZ747" s="192" t="e">
        <f t="shared" ref="CZ747:DI747" si="4516">$AJ747*EF747</f>
        <v>#VALUE!</v>
      </c>
      <c r="DA747" s="192" t="e">
        <f t="shared" si="4516"/>
        <v>#VALUE!</v>
      </c>
      <c r="DB747" s="192" t="e">
        <f t="shared" si="4516"/>
        <v>#VALUE!</v>
      </c>
      <c r="DC747" s="192" t="e">
        <f t="shared" si="4516"/>
        <v>#VALUE!</v>
      </c>
      <c r="DD747" s="192" t="e">
        <f t="shared" si="4516"/>
        <v>#VALUE!</v>
      </c>
      <c r="DE747" s="192" t="e">
        <f t="shared" si="4516"/>
        <v>#VALUE!</v>
      </c>
      <c r="DF747" s="192" t="e">
        <f t="shared" si="4516"/>
        <v>#VALUE!</v>
      </c>
      <c r="DG747" s="192" t="e">
        <f t="shared" si="4516"/>
        <v>#VALUE!</v>
      </c>
      <c r="DH747" s="192" t="e">
        <f t="shared" si="4516"/>
        <v>#VALUE!</v>
      </c>
      <c r="DI747" s="192" t="e">
        <f t="shared" si="4516"/>
        <v>#VALUE!</v>
      </c>
      <c r="DJ747" s="192" t="e">
        <f t="shared" si="4271"/>
        <v>#VALUE!</v>
      </c>
      <c r="DK747" s="192" t="e">
        <f t="shared" si="4272"/>
        <v>#VALUE!</v>
      </c>
      <c r="DL747" s="192" t="e">
        <f t="shared" si="4273"/>
        <v>#VALUE!</v>
      </c>
      <c r="DM747" s="192" t="e">
        <f t="shared" si="4274"/>
        <v>#VALUE!</v>
      </c>
      <c r="DN747" s="192" t="e">
        <f t="shared" si="4275"/>
        <v>#VALUE!</v>
      </c>
      <c r="DO747" s="192" t="e">
        <f t="shared" si="4276"/>
        <v>#VALUE!</v>
      </c>
      <c r="DP747" s="192" t="e">
        <f t="shared" si="4277"/>
        <v>#VALUE!</v>
      </c>
      <c r="DQ747" s="192" t="e">
        <f t="shared" si="4278"/>
        <v>#VALUE!</v>
      </c>
      <c r="DR747" s="192" t="e">
        <f t="shared" si="4279"/>
        <v>#VALUE!</v>
      </c>
      <c r="DS747" s="192" t="e">
        <f t="shared" si="4280"/>
        <v>#VALUE!</v>
      </c>
      <c r="DT747" s="192" t="e">
        <f t="shared" si="4281"/>
        <v>#VALUE!</v>
      </c>
      <c r="DU747" s="192" t="e">
        <f t="shared" si="4282"/>
        <v>#VALUE!</v>
      </c>
      <c r="DV747" s="198" t="e">
        <f t="shared" si="4283"/>
        <v>#VALUE!</v>
      </c>
      <c r="DW747" s="198" t="e">
        <f t="shared" si="4284"/>
        <v>#DIV/0!</v>
      </c>
      <c r="DX747" s="198" t="e">
        <f t="shared" si="4285"/>
        <v>#DIV/0!</v>
      </c>
      <c r="DY747" s="198" t="e">
        <f t="shared" si="4286"/>
        <v>#VALUE!</v>
      </c>
      <c r="DZ747" s="198" t="e">
        <f t="shared" si="4287"/>
        <v>#VALUE!</v>
      </c>
      <c r="EA747" s="198" t="e">
        <f t="shared" si="4288"/>
        <v>#VALUE!</v>
      </c>
      <c r="EB747" s="198" t="e">
        <f t="shared" si="4289"/>
        <v>#VALUE!</v>
      </c>
      <c r="EC747" s="198" t="e">
        <f t="shared" si="4290"/>
        <v>#DIV/0!</v>
      </c>
      <c r="ED747" s="198" t="e">
        <f t="shared" si="4291"/>
        <v>#VALUE!</v>
      </c>
      <c r="EE747" s="198" t="e">
        <f t="shared" si="4292"/>
        <v>#VALUE!</v>
      </c>
      <c r="EF747" s="198" t="e">
        <f t="shared" ref="EF747:EO747" si="4517">DV747/SUM($DV747:$EE747)</f>
        <v>#VALUE!</v>
      </c>
      <c r="EG747" s="198" t="e">
        <f t="shared" si="4517"/>
        <v>#DIV/0!</v>
      </c>
      <c r="EH747" s="198" t="e">
        <f t="shared" si="4517"/>
        <v>#DIV/0!</v>
      </c>
      <c r="EI747" s="198" t="e">
        <f t="shared" si="4517"/>
        <v>#VALUE!</v>
      </c>
      <c r="EJ747" s="198" t="e">
        <f t="shared" si="4517"/>
        <v>#VALUE!</v>
      </c>
      <c r="EK747" s="198" t="e">
        <f t="shared" si="4517"/>
        <v>#VALUE!</v>
      </c>
      <c r="EL747" s="198" t="e">
        <f t="shared" si="4517"/>
        <v>#VALUE!</v>
      </c>
      <c r="EM747" s="198" t="e">
        <f t="shared" si="4517"/>
        <v>#DIV/0!</v>
      </c>
      <c r="EN747" s="198" t="e">
        <f t="shared" si="4517"/>
        <v>#VALUE!</v>
      </c>
      <c r="EO747" s="198" t="e">
        <f t="shared" si="4517"/>
        <v>#VALUE!</v>
      </c>
      <c r="EP747" s="511">
        <f t="shared" ref="EP747:EW747" si="4518">EP746</f>
        <v>0.08</v>
      </c>
      <c r="EQ747" s="511">
        <f t="shared" si="4518"/>
        <v>0.015</v>
      </c>
      <c r="ER747" s="511">
        <f t="shared" si="4518"/>
        <v>0.015</v>
      </c>
      <c r="ES747" s="511">
        <f t="shared" si="4518"/>
        <v>0.015</v>
      </c>
      <c r="ET747" s="511">
        <f t="shared" si="4518"/>
        <v>0.015</v>
      </c>
      <c r="EU747" s="511">
        <f t="shared" si="4518"/>
        <v>0.09</v>
      </c>
      <c r="EV747" s="511">
        <f t="shared" si="4518"/>
        <v>0.09</v>
      </c>
      <c r="EW747" s="511">
        <f t="shared" si="4518"/>
        <v>0.09</v>
      </c>
      <c r="EX747" s="420" t="str">
        <f>IF(_tag_month_day!AS743="","",_tag_month_day!AS743/100)</f>
        <v/>
      </c>
      <c r="EY747" s="420" t="str">
        <f>IF(_tag_month_day!AT743="","",_tag_month_day!AT743/100)</f>
        <v/>
      </c>
      <c r="EZ747" s="420" t="str">
        <f>IF(_tag_month_day!AU743="","",_tag_month_day!AU743/100)</f>
        <v/>
      </c>
      <c r="FA747" s="420" t="str">
        <f>IF(_tag_month_day!AV743="","",_tag_month_day!AV743/100)</f>
        <v/>
      </c>
      <c r="FB747" s="420" t="str">
        <f>IF(_tag_month_day!AW743="","",_tag_month_day!AW743/100)</f>
        <v/>
      </c>
      <c r="FC747" s="420" t="str">
        <f>IF(_tag_month_day!AX743="","",_tag_month_day!AX743/100)</f>
        <v/>
      </c>
      <c r="FD747" s="510">
        <f t="shared" si="4321"/>
        <v>0.33</v>
      </c>
      <c r="FE747" s="510">
        <f t="shared" si="4322"/>
        <v>0.19</v>
      </c>
      <c r="FF747" s="510">
        <f t="shared" si="4323"/>
        <v>0.003</v>
      </c>
      <c r="FG747" s="510">
        <f t="shared" si="4324"/>
        <v>0</v>
      </c>
      <c r="FH747" s="603">
        <f t="shared" si="4325"/>
        <v>0.0001</v>
      </c>
      <c r="FI747" s="510">
        <f t="shared" ref="FI747:FR747" si="4519">FI746</f>
        <v>0.41</v>
      </c>
      <c r="FJ747" s="510">
        <f t="shared" si="4519"/>
        <v>0.11</v>
      </c>
      <c r="FK747" s="510">
        <f t="shared" si="4519"/>
        <v>0.015</v>
      </c>
      <c r="FL747" s="510">
        <f t="shared" si="4519"/>
        <v>0</v>
      </c>
      <c r="FM747" s="603">
        <f t="shared" si="4519"/>
        <v>0.0001</v>
      </c>
      <c r="FN747" s="510" t="str">
        <f>IF(_tag_month_day!AY743="","",_tag_month_day!AY743/100)</f>
        <v/>
      </c>
      <c r="FO747" s="510" t="str">
        <f>IF(_tag_month_day!AZ743="","",_tag_month_day!AZ743/100)</f>
        <v/>
      </c>
      <c r="FP747" s="510" t="str">
        <f>IF(_tag_month_day!BA743="","",_tag_month_day!BA743/100)</f>
        <v/>
      </c>
      <c r="FQ747" s="510" t="str">
        <f>IF(_tag_month_day!BB743="","",_tag_month_day!BB743/100)</f>
        <v/>
      </c>
      <c r="FR747" s="603" t="str">
        <f>IF(_tag_month_day!BC743="","",_tag_month_day!BC743/100)</f>
        <v/>
      </c>
      <c r="FS747" s="510" t="str">
        <f>IF(_tag_month_day!BD743="","",_tag_month_day!BD743/100)</f>
        <v/>
      </c>
      <c r="FT747" s="510" t="str">
        <f>IF(_tag_month_day!BE743="","",_tag_month_day!BE743/100)</f>
        <v/>
      </c>
      <c r="FU747" s="510" t="str">
        <f>IF(_tag_month_day!BF743="","",_tag_month_day!BF743/100)</f>
        <v/>
      </c>
      <c r="FV747" s="510" t="str">
        <f>IF(_tag_month_day!BG743="","",_tag_month_day!BG743/100)</f>
        <v/>
      </c>
      <c r="FW747" s="603" t="str">
        <f>IF(_tag_month_day!BH743="","",_tag_month_day!BH743/100)</f>
        <v/>
      </c>
      <c r="FX747" s="510" t="str">
        <f>IF(_tag_month_day!BI743="","",_tag_month_day!BI743/100)</f>
        <v/>
      </c>
      <c r="FY747" s="510" t="str">
        <f>IF(_tag_month_day!BJ743="","",_tag_month_day!BJ743/100)</f>
        <v/>
      </c>
      <c r="FZ747" s="605" t="str">
        <f>IF(_tag_month_day!BK743="","",_tag_month_day!BK743/100)</f>
        <v/>
      </c>
      <c r="GA747" s="510" t="str">
        <f>IF(_tag_month_day!BL743="","",_tag_month_day!BL743/100)</f>
        <v/>
      </c>
      <c r="GB747" s="603" t="str">
        <f>IF(_tag_month_day!BM743="","",_tag_month_day!BM743/100)</f>
        <v/>
      </c>
      <c r="GC747" s="420" t="str">
        <f>IF(_tag_month_day!BN743="","",_tag_month_day!BN743/100)</f>
        <v/>
      </c>
      <c r="GD747" s="420" t="str">
        <f>IF(_tag_month_day!BO743="","",_tag_month_day!BO743/100)</f>
        <v/>
      </c>
      <c r="GE747" s="420" t="str">
        <f>IF(_tag_month_day!BP743="","",_tag_month_day!BP743/100)</f>
        <v/>
      </c>
      <c r="GF747" s="420" t="str">
        <f>IF(_tag_month_day!BQ743="","",_tag_month_day!BQ743/100)</f>
        <v/>
      </c>
      <c r="GG747" s="420" t="str">
        <f>IF(_tag_month_day!BR743="","",_tag_month_day!BR743/100)</f>
        <v/>
      </c>
      <c r="GH747" s="420" t="str">
        <f>IF(_tag_month_day!BS743="","",_tag_month_day!BS743/100)</f>
        <v/>
      </c>
      <c r="GI747" s="603" t="str">
        <f>IF(_tag_month_day!BT743="","",_tag_month_day!BT743/100)</f>
        <v/>
      </c>
      <c r="GJ747" s="612" t="str">
        <f>IF(_tag_month_day!BU743="","",_tag_month_day!BU743/100)</f>
        <v/>
      </c>
      <c r="GK747" s="620" t="str">
        <f>IF(_tag_month_day!BV743="",IF(_rlcf_month_day!A$2="","",_rlcf_month_day!A$2/100),_tag_month_day!BV743/100)</f>
        <v/>
      </c>
      <c r="GL747" s="620" t="str">
        <f>IF(_tag_month_day!BW743="",IF(_rlcf_month_day!B$2="","",_rlcf_month_day!B$2/100),_tag_month_day!BW743/100)</f>
        <v/>
      </c>
      <c r="GM747" s="621" t="str">
        <f>IF(_tag_month_day!BX743="",IF(_rlcf_month_day!C$2="","",_rlcf_month_day!C$2/100),_tag_month_day!BX743/100)</f>
        <v/>
      </c>
      <c r="GN747" s="620" t="str">
        <f>IF(_tag_month_day!BV743="",IF(_rlcf_month_day!A$2="","",_rlcf_month_day!A$2/100),_tag_month_day!BV743/100)</f>
        <v/>
      </c>
      <c r="GO747" s="620" t="str">
        <f>IF(_tag_month_day!BW743="",IF(_rlcf_month_day!B$2="","",_rlcf_month_day!B$2/100),_tag_month_day!BW743/100)</f>
        <v/>
      </c>
      <c r="GP747" s="620" t="str">
        <f>IF(_tag_month_day!CD743="",IF(_rlcf_month_day!E$2="","",_rlcf_month_day!E$2/100),_tag_month_day!CD743/100)</f>
        <v/>
      </c>
      <c r="GQ747" s="620" t="str">
        <f>IF(_tag_month_day!CE743="",IF(_rlcf_month_day!F$2="","",_rlcf_month_day!F$2/100),_tag_month_day!CE743/100)</f>
        <v/>
      </c>
      <c r="GR747" s="621" t="str">
        <f>IF(_tag_month_day!CF743="",IF(_rlcf_month_day!G$2="","",_rlcf_month_day!G$2/100),_tag_month_day!CF743/100)</f>
        <v/>
      </c>
      <c r="GS747" s="626">
        <f t="shared" ref="GS747:HH747" si="4520">GS746</f>
        <v>0.953</v>
      </c>
      <c r="GT747" s="626">
        <f t="shared" si="4520"/>
        <v>0.55</v>
      </c>
      <c r="GU747" s="626">
        <f t="shared" si="4520"/>
        <v>0.55</v>
      </c>
      <c r="GV747" s="626">
        <f t="shared" si="4520"/>
        <v>0.55</v>
      </c>
      <c r="GW747" s="626">
        <f t="shared" si="4520"/>
        <v>0.5</v>
      </c>
      <c r="GX747" s="626">
        <f t="shared" si="4520"/>
        <v>0.935</v>
      </c>
      <c r="GY747" s="626">
        <f t="shared" si="4520"/>
        <v>0.15</v>
      </c>
      <c r="GZ747" s="626">
        <f t="shared" si="4520"/>
        <v>1</v>
      </c>
      <c r="HA747" s="654">
        <f t="shared" si="4520"/>
        <v>0.047</v>
      </c>
      <c r="HB747" s="654">
        <f t="shared" si="4520"/>
        <v>0.45</v>
      </c>
      <c r="HC747" s="654">
        <f t="shared" si="4520"/>
        <v>0.45</v>
      </c>
      <c r="HD747" s="654">
        <f t="shared" si="4520"/>
        <v>0.45</v>
      </c>
      <c r="HE747" s="654">
        <f t="shared" si="4520"/>
        <v>0.5</v>
      </c>
      <c r="HF747" s="654">
        <f t="shared" si="4520"/>
        <v>0.065</v>
      </c>
      <c r="HG747" s="654">
        <f t="shared" si="4520"/>
        <v>0.85</v>
      </c>
      <c r="HH747" s="654">
        <f t="shared" si="4520"/>
        <v>0</v>
      </c>
      <c r="HI747" s="68">
        <f t="shared" si="4297"/>
        <v>0</v>
      </c>
      <c r="HJ747" s="68" t="e">
        <f t="shared" si="4328"/>
        <v>#VALUE!</v>
      </c>
      <c r="HK747" s="202">
        <f t="shared" si="4329"/>
        <v>0.85</v>
      </c>
      <c r="HL747" s="464">
        <f t="shared" si="4330"/>
        <v>550000</v>
      </c>
      <c r="HM747" s="464">
        <f t="shared" si="4331"/>
        <v>480000</v>
      </c>
      <c r="HN747" s="192" t="e">
        <f t="shared" si="4298"/>
        <v>#VALUE!</v>
      </c>
      <c r="HO747" s="192" t="e">
        <f>HN747*HK747*$HO$2/HL747*1000000</f>
        <v>#VALUE!</v>
      </c>
      <c r="HP747" s="192" t="e">
        <f>HN747*HK747*$HP$2/HM747*1000000</f>
        <v>#VALUE!</v>
      </c>
    </row>
    <row r="748" spans="1:224">
      <c r="A748" s="381">
        <v>743</v>
      </c>
      <c r="B748" s="54">
        <f ca="1" t="shared" si="4332"/>
        <v>43647</v>
      </c>
      <c r="C748" s="57">
        <f t="shared" si="4333"/>
        <v>0.0416666666666667</v>
      </c>
      <c r="D748" s="68" t="str">
        <f ca="1" t="shared" si="4299"/>
        <v>中班</v>
      </c>
      <c r="E748" s="68" t="str">
        <f ca="1" t="shared" si="4300"/>
        <v>甲</v>
      </c>
      <c r="F748" s="68">
        <f ca="1">SUMPRODUCT((成本日报!$A$3:$A$95=计划!B748)*(成本日报!$B$3:$B$95=计划!$D748),成本日报!$C$3:$C$95)</f>
        <v>1</v>
      </c>
      <c r="G748" s="382">
        <f ca="1" t="shared" si="4334"/>
        <v>43647.9166666649</v>
      </c>
      <c r="H748" s="382">
        <f ca="1" t="shared" si="4301"/>
        <v>43647.9236111093</v>
      </c>
      <c r="I748" s="382">
        <f ca="1" t="shared" si="4302"/>
        <v>43647.9291666649</v>
      </c>
      <c r="J748" s="382">
        <f ca="1" t="shared" si="4303"/>
        <v>43647.9583333315</v>
      </c>
      <c r="K748" s="382">
        <f ca="1" t="shared" si="4304"/>
        <v>43648.0208333315</v>
      </c>
      <c r="L748" s="382">
        <f ca="1" t="shared" si="4305"/>
        <v>43648.0416666649</v>
      </c>
      <c r="M748" s="398" t="str">
        <f>IF(_tag_month_day!A744="","",_tag_month_day!A744)</f>
        <v/>
      </c>
      <c r="N748" s="398" t="str">
        <f>IF(_tag_month_day!B744="","",_tag_month_day!B744)</f>
        <v/>
      </c>
      <c r="O748" s="399" t="e">
        <f t="shared" si="4306"/>
        <v>#VALUE!</v>
      </c>
      <c r="P748" s="398" t="str">
        <f>IF(_tag_month_day!C744="","",_tag_month_day!C744)</f>
        <v/>
      </c>
      <c r="Q748" s="398" t="str">
        <f>IF(_tag_month_day!D744="","",_tag_month_day!D744)</f>
        <v/>
      </c>
      <c r="R748" s="416">
        <f>IF(_tag_month_day!CB744="",R747,_tag_month_day!CB744/100)</f>
        <v>0.07</v>
      </c>
      <c r="S748" s="417" t="str">
        <f>IF(_tag_month_day!E744="","",_tag_month_day!E744)</f>
        <v/>
      </c>
      <c r="T748" s="417" t="str">
        <f>IF(_tag_month_day!F744="","",_tag_month_day!F744)</f>
        <v/>
      </c>
      <c r="U748" s="418" t="e">
        <f t="shared" si="4260"/>
        <v>#VALUE!</v>
      </c>
      <c r="V748" s="53" t="e">
        <f t="shared" si="4261"/>
        <v>#VALUE!</v>
      </c>
      <c r="W748" s="419" t="str">
        <f>IF(_jhy_month_day!A744="","",_jhy_month_day!A744)</f>
        <v/>
      </c>
      <c r="X748" s="420" t="str">
        <f>IF(_jhy_month_day!B744="","",_jhy_month_day!B744/100)</f>
        <v/>
      </c>
      <c r="Y748" s="420" t="str">
        <f>IF(_jhy_month_day!C744="","",_jhy_month_day!C744/100)</f>
        <v/>
      </c>
      <c r="Z748" s="439">
        <f t="shared" si="4350"/>
        <v>186</v>
      </c>
      <c r="AA748" s="440" t="str">
        <f>IF(_tag_month_day!G744="","",_tag_month_day!G744/100)</f>
        <v/>
      </c>
      <c r="AB748" s="440" t="str">
        <f>IF(_tag_month_day!H744="","",_tag_month_day!H744/100)</f>
        <v/>
      </c>
      <c r="AC748" s="193">
        <f t="shared" si="4307"/>
        <v>1.59963432013121</v>
      </c>
      <c r="AD748" s="441" t="str">
        <f t="shared" si="4308"/>
        <v/>
      </c>
      <c r="AE748" s="442" t="str">
        <f t="shared" si="4309"/>
        <v/>
      </c>
      <c r="AF748" s="443">
        <v>1</v>
      </c>
      <c r="AG748" s="68" t="str">
        <f>IF(_duihao_month_day!A744="","",_duihao_month_day!A744)</f>
        <v/>
      </c>
      <c r="AH748" s="463">
        <f>IF(_gyk_month_day!B744="",AH747,_gyk_month_day!B744)</f>
        <v>820</v>
      </c>
      <c r="AI748" s="464"/>
      <c r="AJ748" s="68" t="str">
        <f>IF(_tag_month_day!I744="","",_tag_month_day!I744)</f>
        <v/>
      </c>
      <c r="AK748" s="465" t="str">
        <f>IF(_tzyy_month_day!A744="","",_tzyy_month_day!A744)</f>
        <v/>
      </c>
      <c r="AL748" s="465" t="str">
        <f>IF(_tzyy_month_day!B744="","",_tzyy_month_day!B744)</f>
        <v/>
      </c>
      <c r="AM748" s="465" t="str">
        <f>IF(_tzyy_month_day!C744="","",_tzyy_month_day!C744)</f>
        <v/>
      </c>
      <c r="AN748" s="466" t="str">
        <f>IF(_tag_month_day!CG744="","",_tag_month_day!CG744)</f>
        <v/>
      </c>
      <c r="AO748" s="466" t="str">
        <f>IF(_tag_month_day!CH744="","",_tag_month_day!CH744)</f>
        <v/>
      </c>
      <c r="AP748" s="486" t="e">
        <f t="shared" si="4310"/>
        <v>#VALUE!</v>
      </c>
      <c r="AQ748" s="487" t="str">
        <f>IF(_tag_month_day!J744="","",_tag_month_day!J744/100)</f>
        <v/>
      </c>
      <c r="AR748" s="488">
        <f t="shared" si="4311"/>
        <v>1.3</v>
      </c>
      <c r="AS748" s="489" t="e">
        <f t="shared" si="4262"/>
        <v>#VALUE!</v>
      </c>
      <c r="AT748" s="489">
        <f t="shared" si="4312"/>
        <v>0</v>
      </c>
      <c r="AU748" s="490" t="str">
        <f>IF(_tag_month_day!K744="","",_tag_month_day!K744)</f>
        <v/>
      </c>
      <c r="AV748" s="491" t="str">
        <f>IF(_tag_month_day!L744="","",_tag_month_day!L744/100)</f>
        <v/>
      </c>
      <c r="AW748" s="420">
        <f t="shared" si="4234"/>
        <v>0</v>
      </c>
      <c r="AX748" s="420">
        <f t="shared" si="4313"/>
        <v>0</v>
      </c>
      <c r="AY748" s="420" t="str">
        <f>IF(_tag_month_day!M744="","",_tag_month_day!M744/100)</f>
        <v/>
      </c>
      <c r="AZ748" s="420" t="str">
        <f>IF(_tag_month_day!N744="","",_tag_month_day!N744/100)</f>
        <v/>
      </c>
      <c r="BA748" s="420" t="str">
        <f>IF(_tag_month_day!O744="","",_tag_month_day!O744/100)</f>
        <v/>
      </c>
      <c r="BB748" s="496" t="str">
        <f>IF(_tag_month_day!P744="","",_tag_month_day!P744/100)</f>
        <v/>
      </c>
      <c r="BC748" s="496">
        <f t="shared" si="4314"/>
        <v>0</v>
      </c>
      <c r="BD748" s="496" t="str">
        <f>IF(_tag_month_day!Q744="","",_tag_month_day!Q744/100)</f>
        <v/>
      </c>
      <c r="BE748" s="510" t="str">
        <f>IF(_tag_month_day!R744="","",_tag_month_day!R744/100)</f>
        <v/>
      </c>
      <c r="BF748" s="413" t="str">
        <f>IF(_tag_month_day!CC744="","",_tag_month_day!CC744/100)</f>
        <v/>
      </c>
      <c r="BG748" s="646" t="e">
        <f t="shared" si="4263"/>
        <v>#VALUE!</v>
      </c>
      <c r="BH748" s="647">
        <f t="shared" si="4264"/>
        <v>0</v>
      </c>
      <c r="BI748" s="648" t="e">
        <f>IF(CX748=0,BI747,(DK748*查询!$R$5+DL748*查询!$Q$5+DM748*查询!$N$5+DN748*查询!$O$5+DO748*查询!$P$5)*AF748/CX748)</f>
        <v>#VALUE!</v>
      </c>
      <c r="BJ748" s="648" t="e">
        <f>IF(CX748=0,BJ747,(DP748*查询!$S$5+DQ748*查询!$T$5+DR748*查询!$U$5)*AF748/CX748)</f>
        <v>#VALUE!</v>
      </c>
      <c r="BK748" s="512">
        <f t="shared" si="4315"/>
        <v>1</v>
      </c>
      <c r="BL748" s="513" t="str">
        <f>IF(_cfyc_month_day!A744="","",_cfyc_month_day!A744)</f>
        <v/>
      </c>
      <c r="BM748" s="513" t="str">
        <f>IF(_cfyc_month_day!B744="","",_cfyc_month_day!B744)</f>
        <v/>
      </c>
      <c r="BN748" s="513" t="str">
        <f>IF(_cfyc_month_day!C744="","",_cfyc_month_day!C744)</f>
        <v/>
      </c>
      <c r="BO748" s="522" t="str">
        <f>IF(_cfyc_month_day!D744="","",_cfyc_month_day!D744)</f>
        <v/>
      </c>
      <c r="BP748" s="522" t="str">
        <f>IF(_cfyc_month_day!E744="","",_cfyc_month_day!E744)</f>
        <v/>
      </c>
      <c r="BQ748" s="522" t="str">
        <f>IF(_cfyc_month_day!F744="","",_cfyc_month_day!F744)</f>
        <v/>
      </c>
      <c r="BR748" s="513" t="str">
        <f>IF(_tag_month_day!T744="","",_tag_month_day!T744)</f>
        <v/>
      </c>
      <c r="BS748" s="513" t="str">
        <f>IF(_tag_month_day!U744="","",_tag_month_day!U744)</f>
        <v/>
      </c>
      <c r="BT748" s="523" t="str">
        <f t="shared" si="4316"/>
        <v/>
      </c>
      <c r="BU748" s="223" t="str">
        <f>IF(_tag_month_day!V744="","",_tag_month_day!V744)</f>
        <v/>
      </c>
      <c r="BV748" s="206" t="str">
        <f>IF(_tag_month_day!W744="","",_tag_month_day!W744)</f>
        <v/>
      </c>
      <c r="BW748" s="540" t="str">
        <f>IF(_tag_month_day!X744="","",_tag_month_day!X744)</f>
        <v/>
      </c>
      <c r="BX748" s="540" t="str">
        <f>IF(_tag_month_day!Y744="","",_tag_month_day!Y744)</f>
        <v/>
      </c>
      <c r="BY748" s="541">
        <f ca="1" t="shared" si="4317"/>
        <v>43648.0416666649</v>
      </c>
      <c r="BZ748" s="542"/>
      <c r="CA748" s="562" t="str">
        <f>IF(_jhy2_month_day!A744="","",_jhy2_month_day!A744)</f>
        <v/>
      </c>
      <c r="CB748" s="464" t="str">
        <f>IF(_jhy2_month_day!B744="","",_jhy2_month_day!B744)</f>
        <v/>
      </c>
      <c r="CC748" s="464" t="str">
        <f>IF(_jhy2_month_day!C744="","",_jhy2_month_day!C744)</f>
        <v/>
      </c>
      <c r="CD748" s="464" t="str">
        <f>IF(_jhy2_month_day!D744="","",_jhy2_month_day!D744)</f>
        <v/>
      </c>
      <c r="CE748" s="464" t="str">
        <f>IF(_jhy2_month_day!E744="","",_jhy2_month_day!E744)</f>
        <v/>
      </c>
      <c r="CF748" s="464" t="str">
        <f>IF(_jhy2_month_day!F744="","",_jhy2_month_day!F744)</f>
        <v/>
      </c>
      <c r="CG748" s="464" t="str">
        <f>IF(_jhy2_month_day!G744="","",_jhy2_month_day!G744)</f>
        <v/>
      </c>
      <c r="CH748" s="464" t="str">
        <f>IF(_jhy2_month_day!H744="","",_jhy2_month_day!H744)</f>
        <v/>
      </c>
      <c r="CI748" s="464" t="str">
        <f>IF(_jhy2_month_day!I744="","",_jhy2_month_day!I744)</f>
        <v/>
      </c>
      <c r="CJ748" s="464" t="str">
        <f>IF(_jhy2_month_day!J744="","",_jhy2_month_day!J744)</f>
        <v/>
      </c>
      <c r="CK748" s="464" t="str">
        <f>IF(_jhy2_month_day!K744="","",_jhy2_month_day!K744)</f>
        <v/>
      </c>
      <c r="CL748" s="562" t="str">
        <f>IF(_jhy2_month_day!L744="","",_jhy2_month_day!L744)</f>
        <v/>
      </c>
      <c r="CM748" s="562" t="str">
        <f>IF(_jhy2_month_day!M744="","",_jhy2_month_day!M744)</f>
        <v/>
      </c>
      <c r="CN748" s="562" t="str">
        <f>IF(_jhy2_month_day!N744="","",_jhy2_month_day!N744)</f>
        <v/>
      </c>
      <c r="CO748" s="562" t="str">
        <f>IF(_jhy2_month_day!O744="","",_jhy2_month_day!O744)</f>
        <v/>
      </c>
      <c r="CP748" s="562" t="str">
        <f>IF(_jhy2_month_day!P744="","",_jhy2_month_day!P744)</f>
        <v/>
      </c>
      <c r="CQ748" s="562" t="str">
        <f>IF(_jhy2_month_day!Q744="","",_jhy2_month_day!Q744)</f>
        <v/>
      </c>
      <c r="CR748" s="563" t="str">
        <f>IF(_jhy2_month_day!R744="","",_jhy2_month_day!R744)</f>
        <v/>
      </c>
      <c r="CS748" s="576" t="str">
        <f>IF(_jhy2_month_day!S744="","",_jhy2_month_day!S744)</f>
        <v/>
      </c>
      <c r="CT748" s="562" t="str">
        <f>IF(_jhy2_month_day!T744="","",_jhy2_month_day!T744)</f>
        <v/>
      </c>
      <c r="CU748" s="577" t="e">
        <f t="shared" si="4265"/>
        <v>#VALUE!</v>
      </c>
      <c r="CV748" s="198" t="e">
        <f t="shared" si="4266"/>
        <v>#VALUE!</v>
      </c>
      <c r="CW748" s="192" t="e">
        <f t="shared" si="4267"/>
        <v>#VALUE!</v>
      </c>
      <c r="CX748" s="192" t="e">
        <f t="shared" si="4268"/>
        <v>#VALUE!</v>
      </c>
      <c r="CY748" s="202" t="e">
        <f t="shared" si="4269"/>
        <v>#VALUE!</v>
      </c>
      <c r="CZ748" s="192" t="e">
        <f t="shared" ref="CZ748:DI748" si="4521">$AJ748*EF748</f>
        <v>#VALUE!</v>
      </c>
      <c r="DA748" s="192" t="e">
        <f t="shared" si="4521"/>
        <v>#VALUE!</v>
      </c>
      <c r="DB748" s="192" t="e">
        <f t="shared" si="4521"/>
        <v>#VALUE!</v>
      </c>
      <c r="DC748" s="192" t="e">
        <f t="shared" si="4521"/>
        <v>#VALUE!</v>
      </c>
      <c r="DD748" s="192" t="e">
        <f t="shared" si="4521"/>
        <v>#VALUE!</v>
      </c>
      <c r="DE748" s="192" t="e">
        <f t="shared" si="4521"/>
        <v>#VALUE!</v>
      </c>
      <c r="DF748" s="192" t="e">
        <f t="shared" si="4521"/>
        <v>#VALUE!</v>
      </c>
      <c r="DG748" s="192" t="e">
        <f t="shared" si="4521"/>
        <v>#VALUE!</v>
      </c>
      <c r="DH748" s="192" t="e">
        <f t="shared" si="4521"/>
        <v>#VALUE!</v>
      </c>
      <c r="DI748" s="192" t="e">
        <f t="shared" si="4521"/>
        <v>#VALUE!</v>
      </c>
      <c r="DJ748" s="192" t="e">
        <f t="shared" si="4271"/>
        <v>#VALUE!</v>
      </c>
      <c r="DK748" s="192" t="e">
        <f t="shared" si="4272"/>
        <v>#VALUE!</v>
      </c>
      <c r="DL748" s="192" t="e">
        <f t="shared" si="4273"/>
        <v>#VALUE!</v>
      </c>
      <c r="DM748" s="192" t="e">
        <f t="shared" si="4274"/>
        <v>#VALUE!</v>
      </c>
      <c r="DN748" s="192" t="e">
        <f t="shared" si="4275"/>
        <v>#VALUE!</v>
      </c>
      <c r="DO748" s="192" t="e">
        <f t="shared" si="4276"/>
        <v>#VALUE!</v>
      </c>
      <c r="DP748" s="192" t="e">
        <f t="shared" si="4277"/>
        <v>#VALUE!</v>
      </c>
      <c r="DQ748" s="192" t="e">
        <f t="shared" si="4278"/>
        <v>#VALUE!</v>
      </c>
      <c r="DR748" s="192" t="e">
        <f t="shared" si="4279"/>
        <v>#VALUE!</v>
      </c>
      <c r="DS748" s="192" t="e">
        <f t="shared" si="4280"/>
        <v>#VALUE!</v>
      </c>
      <c r="DT748" s="192" t="e">
        <f t="shared" si="4281"/>
        <v>#VALUE!</v>
      </c>
      <c r="DU748" s="192" t="e">
        <f t="shared" si="4282"/>
        <v>#VALUE!</v>
      </c>
      <c r="DV748" s="198" t="e">
        <f t="shared" si="4283"/>
        <v>#VALUE!</v>
      </c>
      <c r="DW748" s="198" t="e">
        <f t="shared" si="4284"/>
        <v>#DIV/0!</v>
      </c>
      <c r="DX748" s="198" t="e">
        <f t="shared" si="4285"/>
        <v>#DIV/0!</v>
      </c>
      <c r="DY748" s="198" t="e">
        <f t="shared" si="4286"/>
        <v>#VALUE!</v>
      </c>
      <c r="DZ748" s="198" t="e">
        <f t="shared" si="4287"/>
        <v>#VALUE!</v>
      </c>
      <c r="EA748" s="198" t="e">
        <f t="shared" si="4288"/>
        <v>#VALUE!</v>
      </c>
      <c r="EB748" s="198" t="e">
        <f t="shared" si="4289"/>
        <v>#VALUE!</v>
      </c>
      <c r="EC748" s="198" t="e">
        <f t="shared" si="4290"/>
        <v>#DIV/0!</v>
      </c>
      <c r="ED748" s="198" t="e">
        <f t="shared" si="4291"/>
        <v>#VALUE!</v>
      </c>
      <c r="EE748" s="198" t="e">
        <f t="shared" si="4292"/>
        <v>#VALUE!</v>
      </c>
      <c r="EF748" s="198" t="e">
        <f t="shared" ref="EF748:EO748" si="4522">DV748/SUM($DV748:$EE748)</f>
        <v>#VALUE!</v>
      </c>
      <c r="EG748" s="198" t="e">
        <f t="shared" si="4522"/>
        <v>#DIV/0!</v>
      </c>
      <c r="EH748" s="198" t="e">
        <f t="shared" si="4522"/>
        <v>#DIV/0!</v>
      </c>
      <c r="EI748" s="198" t="e">
        <f t="shared" si="4522"/>
        <v>#VALUE!</v>
      </c>
      <c r="EJ748" s="198" t="e">
        <f t="shared" si="4522"/>
        <v>#VALUE!</v>
      </c>
      <c r="EK748" s="198" t="e">
        <f t="shared" si="4522"/>
        <v>#VALUE!</v>
      </c>
      <c r="EL748" s="198" t="e">
        <f t="shared" si="4522"/>
        <v>#VALUE!</v>
      </c>
      <c r="EM748" s="198" t="e">
        <f t="shared" si="4522"/>
        <v>#DIV/0!</v>
      </c>
      <c r="EN748" s="198" t="e">
        <f t="shared" si="4522"/>
        <v>#VALUE!</v>
      </c>
      <c r="EO748" s="198" t="e">
        <f t="shared" si="4522"/>
        <v>#VALUE!</v>
      </c>
      <c r="EP748" s="511">
        <f t="shared" ref="EP748:EW748" si="4523">EP747</f>
        <v>0.08</v>
      </c>
      <c r="EQ748" s="511">
        <f t="shared" si="4523"/>
        <v>0.015</v>
      </c>
      <c r="ER748" s="511">
        <f t="shared" si="4523"/>
        <v>0.015</v>
      </c>
      <c r="ES748" s="511">
        <f t="shared" si="4523"/>
        <v>0.015</v>
      </c>
      <c r="ET748" s="511">
        <f t="shared" si="4523"/>
        <v>0.015</v>
      </c>
      <c r="EU748" s="511">
        <f t="shared" si="4523"/>
        <v>0.09</v>
      </c>
      <c r="EV748" s="511">
        <f t="shared" si="4523"/>
        <v>0.09</v>
      </c>
      <c r="EW748" s="511">
        <f t="shared" si="4523"/>
        <v>0.09</v>
      </c>
      <c r="EX748" s="420" t="str">
        <f>IF(_tag_month_day!AS744="","",_tag_month_day!AS744/100)</f>
        <v/>
      </c>
      <c r="EY748" s="420" t="str">
        <f>IF(_tag_month_day!AT744="","",_tag_month_day!AT744/100)</f>
        <v/>
      </c>
      <c r="EZ748" s="420" t="str">
        <f>IF(_tag_month_day!AU744="","",_tag_month_day!AU744/100)</f>
        <v/>
      </c>
      <c r="FA748" s="420" t="str">
        <f>IF(_tag_month_day!AV744="","",_tag_month_day!AV744/100)</f>
        <v/>
      </c>
      <c r="FB748" s="420" t="str">
        <f>IF(_tag_month_day!AW744="","",_tag_month_day!AW744/100)</f>
        <v/>
      </c>
      <c r="FC748" s="420" t="str">
        <f>IF(_tag_month_day!AX744="","",_tag_month_day!AX744/100)</f>
        <v/>
      </c>
      <c r="FD748" s="510">
        <f t="shared" si="4321"/>
        <v>0.33</v>
      </c>
      <c r="FE748" s="510">
        <f t="shared" si="4322"/>
        <v>0.19</v>
      </c>
      <c r="FF748" s="510">
        <f t="shared" si="4323"/>
        <v>0.003</v>
      </c>
      <c r="FG748" s="510">
        <f t="shared" si="4324"/>
        <v>0</v>
      </c>
      <c r="FH748" s="603">
        <f t="shared" si="4325"/>
        <v>0.0001</v>
      </c>
      <c r="FI748" s="510">
        <f t="shared" ref="FI748:FR748" si="4524">FI747</f>
        <v>0.41</v>
      </c>
      <c r="FJ748" s="510">
        <f t="shared" si="4524"/>
        <v>0.11</v>
      </c>
      <c r="FK748" s="510">
        <f t="shared" si="4524"/>
        <v>0.015</v>
      </c>
      <c r="FL748" s="510">
        <f t="shared" si="4524"/>
        <v>0</v>
      </c>
      <c r="FM748" s="603">
        <f t="shared" si="4524"/>
        <v>0.0001</v>
      </c>
      <c r="FN748" s="510" t="str">
        <f>IF(_tag_month_day!AY744="","",_tag_month_day!AY744/100)</f>
        <v/>
      </c>
      <c r="FO748" s="510" t="str">
        <f>IF(_tag_month_day!AZ744="","",_tag_month_day!AZ744/100)</f>
        <v/>
      </c>
      <c r="FP748" s="510" t="str">
        <f>IF(_tag_month_day!BA744="","",_tag_month_day!BA744/100)</f>
        <v/>
      </c>
      <c r="FQ748" s="510" t="str">
        <f>IF(_tag_month_day!BB744="","",_tag_month_day!BB744/100)</f>
        <v/>
      </c>
      <c r="FR748" s="603" t="str">
        <f>IF(_tag_month_day!BC744="","",_tag_month_day!BC744/100)</f>
        <v/>
      </c>
      <c r="FS748" s="510" t="str">
        <f>IF(_tag_month_day!BD744="","",_tag_month_day!BD744/100)</f>
        <v/>
      </c>
      <c r="FT748" s="510" t="str">
        <f>IF(_tag_month_day!BE744="","",_tag_month_day!BE744/100)</f>
        <v/>
      </c>
      <c r="FU748" s="510" t="str">
        <f>IF(_tag_month_day!BF744="","",_tag_month_day!BF744/100)</f>
        <v/>
      </c>
      <c r="FV748" s="510" t="str">
        <f>IF(_tag_month_day!BG744="","",_tag_month_day!BG744/100)</f>
        <v/>
      </c>
      <c r="FW748" s="603" t="str">
        <f>IF(_tag_month_day!BH744="","",_tag_month_day!BH744/100)</f>
        <v/>
      </c>
      <c r="FX748" s="510" t="str">
        <f>IF(_tag_month_day!BI744="","",_tag_month_day!BI744/100)</f>
        <v/>
      </c>
      <c r="FY748" s="510" t="str">
        <f>IF(_tag_month_day!BJ744="","",_tag_month_day!BJ744/100)</f>
        <v/>
      </c>
      <c r="FZ748" s="605" t="str">
        <f>IF(_tag_month_day!BK744="","",_tag_month_day!BK744/100)</f>
        <v/>
      </c>
      <c r="GA748" s="510" t="str">
        <f>IF(_tag_month_day!BL744="","",_tag_month_day!BL744/100)</f>
        <v/>
      </c>
      <c r="GB748" s="603" t="str">
        <f>IF(_tag_month_day!BM744="","",_tag_month_day!BM744/100)</f>
        <v/>
      </c>
      <c r="GC748" s="420" t="str">
        <f>IF(_tag_month_day!BN744="","",_tag_month_day!BN744/100)</f>
        <v/>
      </c>
      <c r="GD748" s="420" t="str">
        <f>IF(_tag_month_day!BO744="","",_tag_month_day!BO744/100)</f>
        <v/>
      </c>
      <c r="GE748" s="420" t="str">
        <f>IF(_tag_month_day!BP744="","",_tag_month_day!BP744/100)</f>
        <v/>
      </c>
      <c r="GF748" s="420" t="str">
        <f>IF(_tag_month_day!BQ744="","",_tag_month_day!BQ744/100)</f>
        <v/>
      </c>
      <c r="GG748" s="420" t="str">
        <f>IF(_tag_month_day!BR744="","",_tag_month_day!BR744/100)</f>
        <v/>
      </c>
      <c r="GH748" s="420" t="str">
        <f>IF(_tag_month_day!BS744="","",_tag_month_day!BS744/100)</f>
        <v/>
      </c>
      <c r="GI748" s="603" t="str">
        <f>IF(_tag_month_day!BT744="","",_tag_month_day!BT744/100)</f>
        <v/>
      </c>
      <c r="GJ748" s="612" t="str">
        <f>IF(_tag_month_day!BU744="","",_tag_month_day!BU744/100)</f>
        <v/>
      </c>
      <c r="GK748" s="620" t="str">
        <f>IF(_tag_month_day!BV744="",IF(_rlcf_month_day!A$2="","",_rlcf_month_day!A$2/100),_tag_month_day!BV744/100)</f>
        <v/>
      </c>
      <c r="GL748" s="620" t="str">
        <f>IF(_tag_month_day!BW744="",IF(_rlcf_month_day!B$2="","",_rlcf_month_day!B$2/100),_tag_month_day!BW744/100)</f>
        <v/>
      </c>
      <c r="GM748" s="621" t="str">
        <f>IF(_tag_month_day!BX744="",IF(_rlcf_month_day!C$2="","",_rlcf_month_day!C$2/100),_tag_month_day!BX744/100)</f>
        <v/>
      </c>
      <c r="GN748" s="620" t="str">
        <f>IF(_tag_month_day!BV744="",IF(_rlcf_month_day!A$2="","",_rlcf_month_day!A$2/100),_tag_month_day!BV744/100)</f>
        <v/>
      </c>
      <c r="GO748" s="620" t="str">
        <f>IF(_tag_month_day!BW744="",IF(_rlcf_month_day!B$2="","",_rlcf_month_day!B$2/100),_tag_month_day!BW744/100)</f>
        <v/>
      </c>
      <c r="GP748" s="620" t="str">
        <f>IF(_tag_month_day!CD744="",IF(_rlcf_month_day!E$2="","",_rlcf_month_day!E$2/100),_tag_month_day!CD744/100)</f>
        <v/>
      </c>
      <c r="GQ748" s="620" t="str">
        <f>IF(_tag_month_day!CE744="",IF(_rlcf_month_day!F$2="","",_rlcf_month_day!F$2/100),_tag_month_day!CE744/100)</f>
        <v/>
      </c>
      <c r="GR748" s="621" t="str">
        <f>IF(_tag_month_day!CF744="",IF(_rlcf_month_day!G$2="","",_rlcf_month_day!G$2/100),_tag_month_day!CF744/100)</f>
        <v/>
      </c>
      <c r="GS748" s="626">
        <f t="shared" ref="GS748:HH748" si="4525">GS747</f>
        <v>0.953</v>
      </c>
      <c r="GT748" s="626">
        <f t="shared" si="4525"/>
        <v>0.55</v>
      </c>
      <c r="GU748" s="626">
        <f t="shared" si="4525"/>
        <v>0.55</v>
      </c>
      <c r="GV748" s="626">
        <f t="shared" si="4525"/>
        <v>0.55</v>
      </c>
      <c r="GW748" s="626">
        <f t="shared" si="4525"/>
        <v>0.5</v>
      </c>
      <c r="GX748" s="626">
        <f t="shared" si="4525"/>
        <v>0.935</v>
      </c>
      <c r="GY748" s="626">
        <f t="shared" si="4525"/>
        <v>0.15</v>
      </c>
      <c r="GZ748" s="626">
        <f t="shared" si="4525"/>
        <v>1</v>
      </c>
      <c r="HA748" s="654">
        <f t="shared" si="4525"/>
        <v>0.047</v>
      </c>
      <c r="HB748" s="654">
        <f t="shared" si="4525"/>
        <v>0.45</v>
      </c>
      <c r="HC748" s="654">
        <f t="shared" si="4525"/>
        <v>0.45</v>
      </c>
      <c r="HD748" s="654">
        <f t="shared" si="4525"/>
        <v>0.45</v>
      </c>
      <c r="HE748" s="654">
        <f t="shared" si="4525"/>
        <v>0.5</v>
      </c>
      <c r="HF748" s="654">
        <f t="shared" si="4525"/>
        <v>0.065</v>
      </c>
      <c r="HG748" s="654">
        <f t="shared" si="4525"/>
        <v>0.85</v>
      </c>
      <c r="HH748" s="654">
        <f t="shared" si="4525"/>
        <v>0</v>
      </c>
      <c r="HI748" s="68">
        <f t="shared" si="4297"/>
        <v>0</v>
      </c>
      <c r="HJ748" s="68" t="e">
        <f t="shared" si="4328"/>
        <v>#VALUE!</v>
      </c>
      <c r="HK748" s="202">
        <f t="shared" si="4329"/>
        <v>0.85</v>
      </c>
      <c r="HL748" s="464">
        <f t="shared" si="4330"/>
        <v>550000</v>
      </c>
      <c r="HM748" s="464">
        <f t="shared" si="4331"/>
        <v>480000</v>
      </c>
      <c r="HN748" s="192" t="e">
        <f t="shared" si="4298"/>
        <v>#VALUE!</v>
      </c>
      <c r="HO748" s="192" t="e">
        <f>HN748*HK748*$HO$2/HL748*1000000</f>
        <v>#VALUE!</v>
      </c>
      <c r="HP748" s="192" t="e">
        <f>HN748*HK748*$HP$2/HM748*1000000</f>
        <v>#VALUE!</v>
      </c>
    </row>
    <row r="749" spans="1:224">
      <c r="A749" s="381">
        <v>744</v>
      </c>
      <c r="B749" s="54">
        <f ca="1" t="shared" si="4332"/>
        <v>43647</v>
      </c>
      <c r="C749" s="57">
        <f t="shared" si="4333"/>
        <v>0.0416666666666667</v>
      </c>
      <c r="D749" s="68" t="str">
        <f ca="1" t="shared" si="4299"/>
        <v>中班</v>
      </c>
      <c r="E749" s="68" t="str">
        <f ca="1" t="shared" si="4300"/>
        <v>甲</v>
      </c>
      <c r="F749" s="68">
        <f ca="1">SUMPRODUCT((成本日报!$A$3:$A$95=计划!B749)*(成本日报!$B$3:$B$95=计划!$D749),成本日报!$C$3:$C$95)</f>
        <v>1</v>
      </c>
      <c r="G749" s="382">
        <f ca="1" t="shared" si="4334"/>
        <v>43647.9583333315</v>
      </c>
      <c r="H749" s="382">
        <f ca="1" t="shared" si="4301"/>
        <v>43647.965277776</v>
      </c>
      <c r="I749" s="382">
        <f ca="1" t="shared" si="4302"/>
        <v>43647.9708333315</v>
      </c>
      <c r="J749" s="382">
        <f ca="1" t="shared" si="4303"/>
        <v>43647.9999999982</v>
      </c>
      <c r="K749" s="382">
        <f ca="1" t="shared" si="4304"/>
        <v>43648.0624999982</v>
      </c>
      <c r="L749" s="382">
        <f ca="1" t="shared" si="4305"/>
        <v>43648.0833333315</v>
      </c>
      <c r="M749" s="398" t="str">
        <f>IF(_tag_month_day!A745="","",_tag_month_day!A745)</f>
        <v/>
      </c>
      <c r="N749" s="398" t="str">
        <f>IF(_tag_month_day!B745="","",_tag_month_day!B745)</f>
        <v/>
      </c>
      <c r="O749" s="399" t="e">
        <f t="shared" si="4306"/>
        <v>#VALUE!</v>
      </c>
      <c r="P749" s="398" t="str">
        <f>IF(_tag_month_day!C745="","",_tag_month_day!C745)</f>
        <v/>
      </c>
      <c r="Q749" s="398" t="str">
        <f>IF(_tag_month_day!D745="","",_tag_month_day!D745)</f>
        <v/>
      </c>
      <c r="R749" s="416">
        <f>IF(_tag_month_day!CB745="",R748,_tag_month_day!CB745/100)</f>
        <v>0.07</v>
      </c>
      <c r="S749" s="417" t="str">
        <f>IF(_tag_month_day!E745="","",_tag_month_day!E745)</f>
        <v/>
      </c>
      <c r="T749" s="417" t="str">
        <f>IF(_tag_month_day!F745="","",_tag_month_day!F745)</f>
        <v/>
      </c>
      <c r="U749" s="418" t="e">
        <f t="shared" si="4260"/>
        <v>#VALUE!</v>
      </c>
      <c r="V749" s="53" t="e">
        <f t="shared" si="4261"/>
        <v>#VALUE!</v>
      </c>
      <c r="W749" s="419" t="str">
        <f>IF(_jhy_month_day!A745="","",_jhy_month_day!A745)</f>
        <v/>
      </c>
      <c r="X749" s="420" t="str">
        <f>IF(_jhy_month_day!B745="","",_jhy_month_day!B745/100)</f>
        <v/>
      </c>
      <c r="Y749" s="420" t="str">
        <f>IF(_jhy_month_day!C745="","",_jhy_month_day!C745/100)</f>
        <v/>
      </c>
      <c r="Z749" s="439">
        <f t="shared" si="4350"/>
        <v>186</v>
      </c>
      <c r="AA749" s="440" t="str">
        <f>IF(_tag_month_day!G745="","",_tag_month_day!G745/100)</f>
        <v/>
      </c>
      <c r="AB749" s="440" t="str">
        <f>IF(_tag_month_day!H745="","",_tag_month_day!H745/100)</f>
        <v/>
      </c>
      <c r="AC749" s="193">
        <f t="shared" si="4307"/>
        <v>1.59963432013121</v>
      </c>
      <c r="AD749" s="441" t="str">
        <f t="shared" si="4308"/>
        <v/>
      </c>
      <c r="AE749" s="442" t="str">
        <f t="shared" si="4309"/>
        <v/>
      </c>
      <c r="AF749" s="443">
        <v>1</v>
      </c>
      <c r="AG749" s="68" t="str">
        <f>IF(_duihao_month_day!A745="","",_duihao_month_day!A745)</f>
        <v/>
      </c>
      <c r="AH749" s="463">
        <f>IF(_gyk_month_day!B745="",AH748,_gyk_month_day!B745)</f>
        <v>820</v>
      </c>
      <c r="AI749" s="464"/>
      <c r="AJ749" s="68" t="str">
        <f>IF(_tag_month_day!I745="","",_tag_month_day!I745)</f>
        <v/>
      </c>
      <c r="AK749" s="465" t="str">
        <f>IF(_tzyy_month_day!A745="","",_tzyy_month_day!A745)</f>
        <v/>
      </c>
      <c r="AL749" s="465" t="str">
        <f>IF(_tzyy_month_day!B745="","",_tzyy_month_day!B745)</f>
        <v/>
      </c>
      <c r="AM749" s="465" t="str">
        <f>IF(_tzyy_month_day!C745="","",_tzyy_month_day!C745)</f>
        <v/>
      </c>
      <c r="AN749" s="466" t="str">
        <f>IF(_tag_month_day!CG745="","",_tag_month_day!CG745)</f>
        <v/>
      </c>
      <c r="AO749" s="466" t="str">
        <f>IF(_tag_month_day!CH745="","",_tag_month_day!CH745)</f>
        <v/>
      </c>
      <c r="AP749" s="486" t="e">
        <f t="shared" si="4310"/>
        <v>#VALUE!</v>
      </c>
      <c r="AQ749" s="487" t="str">
        <f>IF(_tag_month_day!J745="","",_tag_month_day!J745/100)</f>
        <v/>
      </c>
      <c r="AR749" s="488">
        <f t="shared" si="4311"/>
        <v>1.3</v>
      </c>
      <c r="AS749" s="489" t="e">
        <f t="shared" si="4262"/>
        <v>#VALUE!</v>
      </c>
      <c r="AT749" s="489">
        <f t="shared" si="4312"/>
        <v>0</v>
      </c>
      <c r="AU749" s="490" t="str">
        <f>IF(_tag_month_day!K745="","",_tag_month_day!K745)</f>
        <v/>
      </c>
      <c r="AV749" s="491" t="str">
        <f>IF(_tag_month_day!L745="","",_tag_month_day!L745/100)</f>
        <v/>
      </c>
      <c r="AW749" s="420">
        <f t="shared" si="4234"/>
        <v>0</v>
      </c>
      <c r="AX749" s="420">
        <f t="shared" si="4313"/>
        <v>0</v>
      </c>
      <c r="AY749" s="420" t="str">
        <f>IF(_tag_month_day!M745="","",_tag_month_day!M745/100)</f>
        <v/>
      </c>
      <c r="AZ749" s="420" t="str">
        <f>IF(_tag_month_day!N745="","",_tag_month_day!N745/100)</f>
        <v/>
      </c>
      <c r="BA749" s="420" t="str">
        <f>IF(_tag_month_day!O745="","",_tag_month_day!O745/100)</f>
        <v/>
      </c>
      <c r="BB749" s="496" t="str">
        <f>IF(_tag_month_day!P745="","",_tag_month_day!P745/100)</f>
        <v/>
      </c>
      <c r="BC749" s="496">
        <f t="shared" si="4314"/>
        <v>0</v>
      </c>
      <c r="BD749" s="496" t="str">
        <f>IF(_tag_month_day!Q745="","",_tag_month_day!Q745/100)</f>
        <v/>
      </c>
      <c r="BE749" s="510" t="str">
        <f>IF(_tag_month_day!R745="","",_tag_month_day!R745/100)</f>
        <v/>
      </c>
      <c r="BF749" s="413" t="str">
        <f>IF(_tag_month_day!CC745="","",_tag_month_day!CC745/100)</f>
        <v/>
      </c>
      <c r="BG749" s="646" t="e">
        <f t="shared" si="4263"/>
        <v>#VALUE!</v>
      </c>
      <c r="BH749" s="647">
        <f t="shared" si="4264"/>
        <v>0</v>
      </c>
      <c r="BI749" s="648" t="e">
        <f>IF(CX749=0,BI748,(DK749*查询!$R$5+DL749*查询!$Q$5+DM749*查询!$N$5+DN749*查询!$O$5+DO749*查询!$P$5)*AF749/CX749)</f>
        <v>#VALUE!</v>
      </c>
      <c r="BJ749" s="648" t="e">
        <f>IF(CX749=0,BJ748,(DP749*查询!$S$5+DQ749*查询!$T$5+DR749*查询!$U$5)*AF749/CX749)</f>
        <v>#VALUE!</v>
      </c>
      <c r="BK749" s="512">
        <f t="shared" si="4315"/>
        <v>1</v>
      </c>
      <c r="BL749" s="513" t="str">
        <f>IF(_cfyc_month_day!A745="","",_cfyc_month_day!A745)</f>
        <v/>
      </c>
      <c r="BM749" s="513" t="str">
        <f>IF(_cfyc_month_day!B745="","",_cfyc_month_day!B745)</f>
        <v/>
      </c>
      <c r="BN749" s="513" t="str">
        <f>IF(_cfyc_month_day!C745="","",_cfyc_month_day!C745)</f>
        <v/>
      </c>
      <c r="BO749" s="522" t="str">
        <f>IF(_cfyc_month_day!D745="","",_cfyc_month_day!D745)</f>
        <v/>
      </c>
      <c r="BP749" s="522" t="str">
        <f>IF(_cfyc_month_day!E745="","",_cfyc_month_day!E745)</f>
        <v/>
      </c>
      <c r="BQ749" s="522" t="str">
        <f>IF(_cfyc_month_day!F745="","",_cfyc_month_day!F745)</f>
        <v/>
      </c>
      <c r="BR749" s="513" t="str">
        <f>IF(_tag_month_day!T745="","",_tag_month_day!T745)</f>
        <v/>
      </c>
      <c r="BS749" s="513" t="str">
        <f>IF(_tag_month_day!U745="","",_tag_month_day!U745)</f>
        <v/>
      </c>
      <c r="BT749" s="650" t="str">
        <f t="shared" si="4316"/>
        <v/>
      </c>
      <c r="BU749" s="223" t="str">
        <f>IF(_tag_month_day!V745="","",_tag_month_day!V745)</f>
        <v/>
      </c>
      <c r="BV749" s="206" t="str">
        <f>IF(_tag_month_day!W745="","",_tag_month_day!W745)</f>
        <v/>
      </c>
      <c r="BW749" s="540" t="str">
        <f>IF(_tag_month_day!X745="","",_tag_month_day!X745)</f>
        <v/>
      </c>
      <c r="BX749" s="540" t="str">
        <f>IF(_tag_month_day!Y745="","",_tag_month_day!Y745)</f>
        <v/>
      </c>
      <c r="BY749" s="541">
        <f ca="1" t="shared" si="4317"/>
        <v>43648.0833333315</v>
      </c>
      <c r="BZ749" s="542"/>
      <c r="CA749" s="562" t="str">
        <f>IF(_jhy2_month_day!A745="","",_jhy2_month_day!A745)</f>
        <v/>
      </c>
      <c r="CB749" s="464" t="str">
        <f>IF(_jhy2_month_day!B745="","",_jhy2_month_day!B745)</f>
        <v/>
      </c>
      <c r="CC749" s="464" t="str">
        <f>IF(_jhy2_month_day!C745="","",_jhy2_month_day!C745)</f>
        <v/>
      </c>
      <c r="CD749" s="464" t="str">
        <f>IF(_jhy2_month_day!D745="","",_jhy2_month_day!D745)</f>
        <v/>
      </c>
      <c r="CE749" s="464" t="str">
        <f>IF(_jhy2_month_day!E745="","",_jhy2_month_day!E745)</f>
        <v/>
      </c>
      <c r="CF749" s="464" t="str">
        <f>IF(_jhy2_month_day!F745="","",_jhy2_month_day!F745)</f>
        <v/>
      </c>
      <c r="CG749" s="464" t="str">
        <f>IF(_jhy2_month_day!G745="","",_jhy2_month_day!G745)</f>
        <v/>
      </c>
      <c r="CH749" s="464" t="str">
        <f>IF(_jhy2_month_day!H745="","",_jhy2_month_day!H745)</f>
        <v/>
      </c>
      <c r="CI749" s="464" t="str">
        <f>IF(_jhy2_month_day!I745="","",_jhy2_month_day!I745)</f>
        <v/>
      </c>
      <c r="CJ749" s="464" t="str">
        <f>IF(_jhy2_month_day!J745="","",_jhy2_month_day!J745)</f>
        <v/>
      </c>
      <c r="CK749" s="464" t="str">
        <f>IF(_jhy2_month_day!K745="","",_jhy2_month_day!K745)</f>
        <v/>
      </c>
      <c r="CL749" s="562" t="str">
        <f>IF(_jhy2_month_day!L745="","",_jhy2_month_day!L745)</f>
        <v/>
      </c>
      <c r="CM749" s="562" t="str">
        <f>IF(_jhy2_month_day!M745="","",_jhy2_month_day!M745)</f>
        <v/>
      </c>
      <c r="CN749" s="562" t="str">
        <f>IF(_jhy2_month_day!N745="","",_jhy2_month_day!N745)</f>
        <v/>
      </c>
      <c r="CO749" s="562" t="str">
        <f>IF(_jhy2_month_day!O745="","",_jhy2_month_day!O745)</f>
        <v/>
      </c>
      <c r="CP749" s="562" t="str">
        <f>IF(_jhy2_month_day!P745="","",_jhy2_month_day!P745)</f>
        <v/>
      </c>
      <c r="CQ749" s="562" t="str">
        <f>IF(_jhy2_month_day!Q745="","",_jhy2_month_day!Q745)</f>
        <v/>
      </c>
      <c r="CR749" s="563" t="str">
        <f>IF(_jhy2_month_day!R745="","",_jhy2_month_day!R745)</f>
        <v/>
      </c>
      <c r="CS749" s="576" t="str">
        <f>IF(_jhy2_month_day!S745="","",_jhy2_month_day!S745)</f>
        <v/>
      </c>
      <c r="CT749" s="562" t="str">
        <f>IF(_jhy2_month_day!T745="","",_jhy2_month_day!T745)</f>
        <v/>
      </c>
      <c r="CU749" s="577" t="e">
        <f t="shared" si="4265"/>
        <v>#VALUE!</v>
      </c>
      <c r="CV749" s="198" t="e">
        <f t="shared" si="4266"/>
        <v>#VALUE!</v>
      </c>
      <c r="CW749" s="192" t="e">
        <f t="shared" si="4267"/>
        <v>#VALUE!</v>
      </c>
      <c r="CX749" s="192" t="e">
        <f t="shared" si="4268"/>
        <v>#VALUE!</v>
      </c>
      <c r="CY749" s="202" t="e">
        <f t="shared" si="4269"/>
        <v>#VALUE!</v>
      </c>
      <c r="CZ749" s="192" t="e">
        <f t="shared" ref="CZ749:DI749" si="4526">$AJ749*EF749</f>
        <v>#VALUE!</v>
      </c>
      <c r="DA749" s="192" t="e">
        <f t="shared" si="4526"/>
        <v>#VALUE!</v>
      </c>
      <c r="DB749" s="192" t="e">
        <f t="shared" si="4526"/>
        <v>#VALUE!</v>
      </c>
      <c r="DC749" s="192" t="e">
        <f t="shared" si="4526"/>
        <v>#VALUE!</v>
      </c>
      <c r="DD749" s="192" t="e">
        <f t="shared" si="4526"/>
        <v>#VALUE!</v>
      </c>
      <c r="DE749" s="192" t="e">
        <f t="shared" si="4526"/>
        <v>#VALUE!</v>
      </c>
      <c r="DF749" s="192" t="e">
        <f t="shared" si="4526"/>
        <v>#VALUE!</v>
      </c>
      <c r="DG749" s="192" t="e">
        <f t="shared" si="4526"/>
        <v>#VALUE!</v>
      </c>
      <c r="DH749" s="192" t="e">
        <f t="shared" si="4526"/>
        <v>#VALUE!</v>
      </c>
      <c r="DI749" s="192" t="e">
        <f t="shared" si="4526"/>
        <v>#VALUE!</v>
      </c>
      <c r="DJ749" s="192" t="e">
        <f t="shared" si="4271"/>
        <v>#VALUE!</v>
      </c>
      <c r="DK749" s="192" t="e">
        <f t="shared" si="4272"/>
        <v>#VALUE!</v>
      </c>
      <c r="DL749" s="192" t="e">
        <f t="shared" si="4273"/>
        <v>#VALUE!</v>
      </c>
      <c r="DM749" s="192" t="e">
        <f t="shared" si="4274"/>
        <v>#VALUE!</v>
      </c>
      <c r="DN749" s="192" t="e">
        <f t="shared" si="4275"/>
        <v>#VALUE!</v>
      </c>
      <c r="DO749" s="192" t="e">
        <f t="shared" si="4276"/>
        <v>#VALUE!</v>
      </c>
      <c r="DP749" s="192" t="e">
        <f t="shared" si="4277"/>
        <v>#VALUE!</v>
      </c>
      <c r="DQ749" s="192" t="e">
        <f t="shared" si="4278"/>
        <v>#VALUE!</v>
      </c>
      <c r="DR749" s="192" t="e">
        <f t="shared" si="4279"/>
        <v>#VALUE!</v>
      </c>
      <c r="DS749" s="192" t="e">
        <f t="shared" si="4280"/>
        <v>#VALUE!</v>
      </c>
      <c r="DT749" s="192" t="e">
        <f t="shared" si="4281"/>
        <v>#VALUE!</v>
      </c>
      <c r="DU749" s="192" t="e">
        <f t="shared" si="4282"/>
        <v>#VALUE!</v>
      </c>
      <c r="DV749" s="198" t="e">
        <f t="shared" si="4283"/>
        <v>#VALUE!</v>
      </c>
      <c r="DW749" s="198" t="e">
        <f t="shared" si="4284"/>
        <v>#DIV/0!</v>
      </c>
      <c r="DX749" s="198" t="e">
        <f t="shared" si="4285"/>
        <v>#DIV/0!</v>
      </c>
      <c r="DY749" s="198" t="e">
        <f t="shared" si="4286"/>
        <v>#VALUE!</v>
      </c>
      <c r="DZ749" s="198" t="e">
        <f t="shared" si="4287"/>
        <v>#VALUE!</v>
      </c>
      <c r="EA749" s="198" t="e">
        <f t="shared" si="4288"/>
        <v>#VALUE!</v>
      </c>
      <c r="EB749" s="198" t="e">
        <f t="shared" si="4289"/>
        <v>#VALUE!</v>
      </c>
      <c r="EC749" s="198" t="e">
        <f t="shared" si="4290"/>
        <v>#DIV/0!</v>
      </c>
      <c r="ED749" s="198" t="e">
        <f t="shared" si="4291"/>
        <v>#VALUE!</v>
      </c>
      <c r="EE749" s="198" t="e">
        <f t="shared" si="4292"/>
        <v>#VALUE!</v>
      </c>
      <c r="EF749" s="198" t="e">
        <f t="shared" ref="EF749:EO749" si="4527">DV749/SUM($DV749:$EE749)</f>
        <v>#VALUE!</v>
      </c>
      <c r="EG749" s="198" t="e">
        <f t="shared" si="4527"/>
        <v>#DIV/0!</v>
      </c>
      <c r="EH749" s="198" t="e">
        <f t="shared" si="4527"/>
        <v>#DIV/0!</v>
      </c>
      <c r="EI749" s="198" t="e">
        <f t="shared" si="4527"/>
        <v>#VALUE!</v>
      </c>
      <c r="EJ749" s="198" t="e">
        <f t="shared" si="4527"/>
        <v>#VALUE!</v>
      </c>
      <c r="EK749" s="198" t="e">
        <f t="shared" si="4527"/>
        <v>#VALUE!</v>
      </c>
      <c r="EL749" s="198" t="e">
        <f t="shared" si="4527"/>
        <v>#VALUE!</v>
      </c>
      <c r="EM749" s="198" t="e">
        <f t="shared" si="4527"/>
        <v>#DIV/0!</v>
      </c>
      <c r="EN749" s="198" t="e">
        <f t="shared" si="4527"/>
        <v>#VALUE!</v>
      </c>
      <c r="EO749" s="198" t="e">
        <f t="shared" si="4527"/>
        <v>#VALUE!</v>
      </c>
      <c r="EP749" s="511">
        <f t="shared" ref="EP749:EW749" si="4528">EP748</f>
        <v>0.08</v>
      </c>
      <c r="EQ749" s="511">
        <f t="shared" si="4528"/>
        <v>0.015</v>
      </c>
      <c r="ER749" s="511">
        <f t="shared" si="4528"/>
        <v>0.015</v>
      </c>
      <c r="ES749" s="511">
        <f t="shared" si="4528"/>
        <v>0.015</v>
      </c>
      <c r="ET749" s="511">
        <f t="shared" si="4528"/>
        <v>0.015</v>
      </c>
      <c r="EU749" s="511">
        <f t="shared" si="4528"/>
        <v>0.09</v>
      </c>
      <c r="EV749" s="511">
        <f t="shared" si="4528"/>
        <v>0.09</v>
      </c>
      <c r="EW749" s="511">
        <f t="shared" si="4528"/>
        <v>0.09</v>
      </c>
      <c r="EX749" s="420" t="str">
        <f>IF(_tag_month_day!AS745="","",_tag_month_day!AS745/100)</f>
        <v/>
      </c>
      <c r="EY749" s="420" t="str">
        <f>IF(_tag_month_day!AT745="","",_tag_month_day!AT745/100)</f>
        <v/>
      </c>
      <c r="EZ749" s="420" t="str">
        <f>IF(_tag_month_day!AU745="","",_tag_month_day!AU745/100)</f>
        <v/>
      </c>
      <c r="FA749" s="420" t="str">
        <f>IF(_tag_month_day!AV745="","",_tag_month_day!AV745/100)</f>
        <v/>
      </c>
      <c r="FB749" s="420" t="str">
        <f>IF(_tag_month_day!AW745="","",_tag_month_day!AW745/100)</f>
        <v/>
      </c>
      <c r="FC749" s="420" t="str">
        <f>IF(_tag_month_day!AX745="","",_tag_month_day!AX745/100)</f>
        <v/>
      </c>
      <c r="FD749" s="510">
        <f t="shared" si="4321"/>
        <v>0.33</v>
      </c>
      <c r="FE749" s="510">
        <f t="shared" si="4322"/>
        <v>0.19</v>
      </c>
      <c r="FF749" s="510">
        <f t="shared" si="4323"/>
        <v>0.003</v>
      </c>
      <c r="FG749" s="510">
        <f t="shared" si="4324"/>
        <v>0</v>
      </c>
      <c r="FH749" s="603">
        <f t="shared" si="4325"/>
        <v>0.0001</v>
      </c>
      <c r="FI749" s="510">
        <f t="shared" ref="FI749:FR749" si="4529">FI748</f>
        <v>0.41</v>
      </c>
      <c r="FJ749" s="510">
        <f t="shared" si="4529"/>
        <v>0.11</v>
      </c>
      <c r="FK749" s="510">
        <f t="shared" si="4529"/>
        <v>0.015</v>
      </c>
      <c r="FL749" s="510">
        <f t="shared" si="4529"/>
        <v>0</v>
      </c>
      <c r="FM749" s="603">
        <f t="shared" si="4529"/>
        <v>0.0001</v>
      </c>
      <c r="FN749" s="510" t="str">
        <f>IF(_tag_month_day!AY745="","",_tag_month_day!AY745/100)</f>
        <v/>
      </c>
      <c r="FO749" s="510" t="str">
        <f>IF(_tag_month_day!AZ745="","",_tag_month_day!AZ745/100)</f>
        <v/>
      </c>
      <c r="FP749" s="510" t="str">
        <f>IF(_tag_month_day!BA745="","",_tag_month_day!BA745/100)</f>
        <v/>
      </c>
      <c r="FQ749" s="510" t="str">
        <f>IF(_tag_month_day!BB745="","",_tag_month_day!BB745/100)</f>
        <v/>
      </c>
      <c r="FR749" s="603" t="str">
        <f>IF(_tag_month_day!BC745="","",_tag_month_day!BC745/100)</f>
        <v/>
      </c>
      <c r="FS749" s="510" t="str">
        <f>IF(_tag_month_day!BD745="","",_tag_month_day!BD745/100)</f>
        <v/>
      </c>
      <c r="FT749" s="510" t="str">
        <f>IF(_tag_month_day!BE745="","",_tag_month_day!BE745/100)</f>
        <v/>
      </c>
      <c r="FU749" s="510" t="str">
        <f>IF(_tag_month_day!BF745="","",_tag_month_day!BF745/100)</f>
        <v/>
      </c>
      <c r="FV749" s="510" t="str">
        <f>IF(_tag_month_day!BG745="","",_tag_month_day!BG745/100)</f>
        <v/>
      </c>
      <c r="FW749" s="603" t="str">
        <f>IF(_tag_month_day!BH745="","",_tag_month_day!BH745/100)</f>
        <v/>
      </c>
      <c r="FX749" s="510" t="str">
        <f>IF(_tag_month_day!BI745="","",_tag_month_day!BI745/100)</f>
        <v/>
      </c>
      <c r="FY749" s="510" t="str">
        <f>IF(_tag_month_day!BJ745="","",_tag_month_day!BJ745/100)</f>
        <v/>
      </c>
      <c r="FZ749" s="605" t="str">
        <f>IF(_tag_month_day!BK745="","",_tag_month_day!BK745/100)</f>
        <v/>
      </c>
      <c r="GA749" s="510" t="str">
        <f>IF(_tag_month_day!BL745="","",_tag_month_day!BL745/100)</f>
        <v/>
      </c>
      <c r="GB749" s="603" t="str">
        <f>IF(_tag_month_day!BM745="","",_tag_month_day!BM745/100)</f>
        <v/>
      </c>
      <c r="GC749" s="420" t="str">
        <f>IF(_tag_month_day!BN745="","",_tag_month_day!BN745/100)</f>
        <v/>
      </c>
      <c r="GD749" s="420" t="str">
        <f>IF(_tag_month_day!BO745="","",_tag_month_day!BO745/100)</f>
        <v/>
      </c>
      <c r="GE749" s="420" t="str">
        <f>IF(_tag_month_day!BP745="","",_tag_month_day!BP745/100)</f>
        <v/>
      </c>
      <c r="GF749" s="420" t="str">
        <f>IF(_tag_month_day!BQ745="","",_tag_month_day!BQ745/100)</f>
        <v/>
      </c>
      <c r="GG749" s="420" t="str">
        <f>IF(_tag_month_day!BR745="","",_tag_month_day!BR745/100)</f>
        <v/>
      </c>
      <c r="GH749" s="420" t="str">
        <f>IF(_tag_month_day!BS745="","",_tag_month_day!BS745/100)</f>
        <v/>
      </c>
      <c r="GI749" s="603" t="str">
        <f>IF(_tag_month_day!BT745="","",_tag_month_day!BT745/100)</f>
        <v/>
      </c>
      <c r="GJ749" s="612" t="str">
        <f>IF(_tag_month_day!BU745="","",_tag_month_day!BU745/100)</f>
        <v/>
      </c>
      <c r="GK749" s="620" t="str">
        <f>IF(_tag_month_day!BV745="",IF(_rlcf_month_day!A$2="","",_rlcf_month_day!A$2/100),_tag_month_day!BV745/100)</f>
        <v/>
      </c>
      <c r="GL749" s="620" t="str">
        <f>IF(_tag_month_day!BW745="",IF(_rlcf_month_day!B$2="","",_rlcf_month_day!B$2/100),_tag_month_day!BW745/100)</f>
        <v/>
      </c>
      <c r="GM749" s="621" t="str">
        <f>IF(_tag_month_day!BX745="",IF(_rlcf_month_day!C$2="","",_rlcf_month_day!C$2/100),_tag_month_day!BX745/100)</f>
        <v/>
      </c>
      <c r="GN749" s="620" t="str">
        <f>IF(_tag_month_day!BV745="",IF(_rlcf_month_day!A$2="","",_rlcf_month_day!A$2/100),_tag_month_day!BV745/100)</f>
        <v/>
      </c>
      <c r="GO749" s="620" t="str">
        <f>IF(_tag_month_day!BW745="",IF(_rlcf_month_day!B$2="","",_rlcf_month_day!B$2/100),_tag_month_day!BW745/100)</f>
        <v/>
      </c>
      <c r="GP749" s="620" t="str">
        <f>IF(_tag_month_day!CD745="",IF(_rlcf_month_day!E$2="","",_rlcf_month_day!E$2/100),_tag_month_day!CD745/100)</f>
        <v/>
      </c>
      <c r="GQ749" s="620" t="str">
        <f>IF(_tag_month_day!CE745="",IF(_rlcf_month_day!F$2="","",_rlcf_month_day!F$2/100),_tag_month_day!CE745/100)</f>
        <v/>
      </c>
      <c r="GR749" s="621" t="str">
        <f>IF(_tag_month_day!CF745="",IF(_rlcf_month_day!G$2="","",_rlcf_month_day!G$2/100),_tag_month_day!CF745/100)</f>
        <v/>
      </c>
      <c r="GS749" s="626">
        <f t="shared" ref="GS749:HH749" si="4530">GS748</f>
        <v>0.953</v>
      </c>
      <c r="GT749" s="626">
        <f t="shared" si="4530"/>
        <v>0.55</v>
      </c>
      <c r="GU749" s="626">
        <f t="shared" si="4530"/>
        <v>0.55</v>
      </c>
      <c r="GV749" s="626">
        <f t="shared" si="4530"/>
        <v>0.55</v>
      </c>
      <c r="GW749" s="626">
        <f t="shared" si="4530"/>
        <v>0.5</v>
      </c>
      <c r="GX749" s="626">
        <f t="shared" si="4530"/>
        <v>0.935</v>
      </c>
      <c r="GY749" s="626">
        <f t="shared" si="4530"/>
        <v>0.15</v>
      </c>
      <c r="GZ749" s="626">
        <f t="shared" si="4530"/>
        <v>1</v>
      </c>
      <c r="HA749" s="654">
        <f t="shared" si="4530"/>
        <v>0.047</v>
      </c>
      <c r="HB749" s="654">
        <f t="shared" si="4530"/>
        <v>0.45</v>
      </c>
      <c r="HC749" s="654">
        <f t="shared" si="4530"/>
        <v>0.45</v>
      </c>
      <c r="HD749" s="654">
        <f t="shared" si="4530"/>
        <v>0.45</v>
      </c>
      <c r="HE749" s="654">
        <f t="shared" si="4530"/>
        <v>0.5</v>
      </c>
      <c r="HF749" s="654">
        <f t="shared" si="4530"/>
        <v>0.065</v>
      </c>
      <c r="HG749" s="654">
        <f t="shared" si="4530"/>
        <v>0.85</v>
      </c>
      <c r="HH749" s="654">
        <f t="shared" si="4530"/>
        <v>0</v>
      </c>
      <c r="HI749" s="68">
        <f t="shared" si="4297"/>
        <v>0</v>
      </c>
      <c r="HJ749" s="68" t="e">
        <f t="shared" si="4328"/>
        <v>#VALUE!</v>
      </c>
      <c r="HK749" s="202">
        <f t="shared" si="4329"/>
        <v>0.85</v>
      </c>
      <c r="HL749" s="464">
        <f t="shared" si="4330"/>
        <v>550000</v>
      </c>
      <c r="HM749" s="464">
        <f t="shared" si="4331"/>
        <v>480000</v>
      </c>
      <c r="HN749" s="192" t="e">
        <f t="shared" si="4298"/>
        <v>#VALUE!</v>
      </c>
      <c r="HO749" s="192" t="e">
        <f>HN749*HK749*$HO$2/HL749*1000000</f>
        <v>#VALUE!</v>
      </c>
      <c r="HP749" s="192" t="e">
        <f>HN749*HK749*$HP$2/HM749*1000000</f>
        <v>#VALUE!</v>
      </c>
    </row>
    <row r="750" spans="2:184">
      <c r="B750" s="82"/>
      <c r="C750"/>
      <c r="D750"/>
      <c r="E750"/>
      <c r="F750"/>
      <c r="G750" s="352"/>
      <c r="H750" s="352"/>
      <c r="I750" s="352"/>
      <c r="J750" s="352"/>
      <c r="K750" s="352"/>
      <c r="L750" s="352"/>
      <c r="FY750"/>
      <c r="FZ750" s="653"/>
      <c r="GA750"/>
      <c r="GB750"/>
    </row>
    <row r="751" spans="2:217">
      <c r="B751" s="82"/>
      <c r="C751"/>
      <c r="D751"/>
      <c r="E751"/>
      <c r="F751"/>
      <c r="G751" s="352"/>
      <c r="H751" s="352"/>
      <c r="I751" s="352"/>
      <c r="J751" s="352"/>
      <c r="K751" s="352"/>
      <c r="L751" s="352"/>
      <c r="W751" s="67"/>
      <c r="X751" s="67"/>
      <c r="Y751" s="67"/>
      <c r="Z751" s="67"/>
      <c r="AA751" s="354"/>
      <c r="AB751" s="354"/>
      <c r="AD751" s="67"/>
      <c r="AV751" s="67"/>
      <c r="BA751"/>
      <c r="BB751"/>
      <c r="BC751" s="352"/>
      <c r="BD751"/>
      <c r="BE751" s="649"/>
      <c r="BF751"/>
      <c r="BG751"/>
      <c r="BI751" s="67"/>
      <c r="BJ751" s="67"/>
      <c r="BK751" s="67"/>
      <c r="BN751" s="352"/>
      <c r="BO751" s="352"/>
      <c r="BY751" s="67"/>
      <c r="BZ751" s="67"/>
      <c r="CA751" s="67"/>
      <c r="CC751"/>
      <c r="CD751"/>
      <c r="CE751"/>
      <c r="CF751"/>
      <c r="CG751"/>
      <c r="CH751"/>
      <c r="CI751"/>
      <c r="CJ751" s="651"/>
      <c r="CK751"/>
      <c r="CL751" s="67"/>
      <c r="CM751" s="67"/>
      <c r="CN751" s="67"/>
      <c r="CO751" s="67"/>
      <c r="CP751" s="67"/>
      <c r="CQ751" s="67"/>
      <c r="CR751" s="652"/>
      <c r="CS751" s="67"/>
      <c r="CT751" s="67"/>
      <c r="EO751" s="357"/>
      <c r="EP751" s="357"/>
      <c r="EQ751" s="357"/>
      <c r="ER751" s="357"/>
      <c r="ES751" s="357"/>
      <c r="ET751" s="357"/>
      <c r="EX751" s="67"/>
      <c r="EY751" s="67"/>
      <c r="EZ751" s="67"/>
      <c r="FA751" s="67"/>
      <c r="FB751" s="67"/>
      <c r="FC751" s="67"/>
      <c r="FE751" s="357"/>
      <c r="FN751"/>
      <c r="FO751"/>
      <c r="FP751"/>
      <c r="FQ751"/>
      <c r="FR751"/>
      <c r="FS751"/>
      <c r="FT751"/>
      <c r="FU751"/>
      <c r="FV751"/>
      <c r="FW751"/>
      <c r="FX751"/>
      <c r="FY751"/>
      <c r="FZ751" s="653"/>
      <c r="GA751"/>
      <c r="GB751"/>
      <c r="GZ751" s="67"/>
      <c r="HI751"/>
    </row>
    <row r="752" spans="2:217">
      <c r="B752" s="82"/>
      <c r="C752"/>
      <c r="D752"/>
      <c r="E752"/>
      <c r="F752"/>
      <c r="G752" s="352"/>
      <c r="H752" s="352"/>
      <c r="I752" s="352"/>
      <c r="J752" s="352"/>
      <c r="K752" s="352"/>
      <c r="L752" s="352"/>
      <c r="W752" s="67"/>
      <c r="X752" s="67"/>
      <c r="Y752" s="67"/>
      <c r="Z752" s="67"/>
      <c r="AA752" s="354"/>
      <c r="AB752" s="354"/>
      <c r="AD752" s="67"/>
      <c r="AV752" s="67"/>
      <c r="BA752"/>
      <c r="BB752"/>
      <c r="BC752" s="352"/>
      <c r="BD752"/>
      <c r="BE752" s="649"/>
      <c r="BF752"/>
      <c r="BG752"/>
      <c r="BI752" s="67"/>
      <c r="BJ752" s="67"/>
      <c r="BK752" s="67"/>
      <c r="BN752" s="352"/>
      <c r="BO752" s="352"/>
      <c r="BY752" s="67"/>
      <c r="BZ752" s="67"/>
      <c r="CA752" s="67"/>
      <c r="CC752"/>
      <c r="CD752"/>
      <c r="CE752"/>
      <c r="CF752"/>
      <c r="CG752"/>
      <c r="CH752"/>
      <c r="CI752"/>
      <c r="CJ752" s="651"/>
      <c r="CK752"/>
      <c r="CL752" s="67"/>
      <c r="CM752" s="67"/>
      <c r="CN752" s="67"/>
      <c r="CO752" s="67"/>
      <c r="CP752" s="67"/>
      <c r="CQ752" s="67"/>
      <c r="CR752" s="652"/>
      <c r="CS752" s="67"/>
      <c r="CT752" s="67"/>
      <c r="EO752" s="357"/>
      <c r="EP752" s="357"/>
      <c r="EQ752" s="357"/>
      <c r="ER752" s="357"/>
      <c r="ES752" s="357"/>
      <c r="ET752" s="357"/>
      <c r="EX752" s="67"/>
      <c r="EY752" s="67"/>
      <c r="EZ752" s="67"/>
      <c r="FA752" s="67"/>
      <c r="FB752" s="67"/>
      <c r="FC752" s="67"/>
      <c r="FE752" s="357"/>
      <c r="FN752"/>
      <c r="FO752"/>
      <c r="FP752"/>
      <c r="FQ752"/>
      <c r="FR752"/>
      <c r="FS752"/>
      <c r="FT752"/>
      <c r="FU752"/>
      <c r="FV752"/>
      <c r="FW752"/>
      <c r="FX752"/>
      <c r="FY752"/>
      <c r="FZ752" s="653"/>
      <c r="GA752"/>
      <c r="GB752"/>
      <c r="GZ752" s="67"/>
      <c r="HI752"/>
    </row>
    <row r="753" spans="2:217">
      <c r="B753" s="82"/>
      <c r="C753"/>
      <c r="D753"/>
      <c r="E753"/>
      <c r="F753"/>
      <c r="G753" s="352"/>
      <c r="H753" s="352"/>
      <c r="I753" s="352"/>
      <c r="J753" s="352"/>
      <c r="K753" s="352"/>
      <c r="L753" s="352"/>
      <c r="W753" s="67"/>
      <c r="X753" s="67"/>
      <c r="Y753" s="67"/>
      <c r="Z753" s="67"/>
      <c r="AA753" s="354"/>
      <c r="AB753" s="354"/>
      <c r="AD753" s="67"/>
      <c r="AV753" s="67"/>
      <c r="BA753"/>
      <c r="BB753"/>
      <c r="BC753" s="352"/>
      <c r="BD753"/>
      <c r="BE753" s="649"/>
      <c r="BF753"/>
      <c r="BG753"/>
      <c r="BI753" s="67"/>
      <c r="BJ753" s="67"/>
      <c r="BK753" s="67"/>
      <c r="BN753" s="352"/>
      <c r="BO753" s="352"/>
      <c r="BY753" s="67"/>
      <c r="BZ753" s="67"/>
      <c r="CA753" s="67"/>
      <c r="CC753"/>
      <c r="CD753"/>
      <c r="CE753"/>
      <c r="CF753"/>
      <c r="CG753"/>
      <c r="CH753"/>
      <c r="CI753"/>
      <c r="CJ753" s="651"/>
      <c r="CK753"/>
      <c r="CL753" s="67"/>
      <c r="CM753" s="67"/>
      <c r="CN753" s="67"/>
      <c r="CO753" s="67"/>
      <c r="CP753" s="67"/>
      <c r="CQ753" s="67"/>
      <c r="CR753" s="652"/>
      <c r="CS753" s="67"/>
      <c r="CT753" s="67"/>
      <c r="EO753" s="357"/>
      <c r="EP753" s="357"/>
      <c r="EQ753" s="357"/>
      <c r="ER753" s="357"/>
      <c r="ES753" s="357"/>
      <c r="ET753" s="357"/>
      <c r="EX753" s="67"/>
      <c r="EY753" s="67"/>
      <c r="EZ753" s="67"/>
      <c r="FA753" s="67"/>
      <c r="FB753" s="67"/>
      <c r="FC753" s="67"/>
      <c r="FE753" s="357"/>
      <c r="FN753"/>
      <c r="FO753"/>
      <c r="FP753"/>
      <c r="FQ753"/>
      <c r="FR753"/>
      <c r="FS753"/>
      <c r="FT753"/>
      <c r="FU753"/>
      <c r="FV753"/>
      <c r="FW753"/>
      <c r="FX753"/>
      <c r="FY753"/>
      <c r="FZ753" s="653"/>
      <c r="GA753"/>
      <c r="GB753"/>
      <c r="GZ753" s="67"/>
      <c r="HI753"/>
    </row>
    <row r="754" spans="2:217">
      <c r="B754" s="82"/>
      <c r="C754"/>
      <c r="D754"/>
      <c r="E754"/>
      <c r="F754"/>
      <c r="G754" s="352"/>
      <c r="H754" s="352"/>
      <c r="I754" s="352"/>
      <c r="J754" s="352"/>
      <c r="K754" s="352"/>
      <c r="L754" s="352"/>
      <c r="W754" s="67"/>
      <c r="X754" s="67"/>
      <c r="Y754" s="67"/>
      <c r="Z754" s="67"/>
      <c r="AA754" s="354"/>
      <c r="AB754" s="354"/>
      <c r="AD754" s="67"/>
      <c r="AV754" s="67"/>
      <c r="BA754"/>
      <c r="BB754"/>
      <c r="BC754" s="352"/>
      <c r="BD754"/>
      <c r="BE754" s="649"/>
      <c r="BF754"/>
      <c r="BG754"/>
      <c r="BI754" s="67"/>
      <c r="BJ754" s="67"/>
      <c r="BK754" s="67"/>
      <c r="BN754" s="352"/>
      <c r="BO754" s="352"/>
      <c r="BY754" s="67"/>
      <c r="BZ754" s="67"/>
      <c r="CA754" s="67"/>
      <c r="CC754"/>
      <c r="CD754"/>
      <c r="CE754"/>
      <c r="CF754"/>
      <c r="CG754"/>
      <c r="CH754"/>
      <c r="CI754"/>
      <c r="CJ754" s="651"/>
      <c r="CK754"/>
      <c r="CL754" s="67"/>
      <c r="CM754" s="67"/>
      <c r="CN754" s="67"/>
      <c r="CO754" s="67"/>
      <c r="CP754" s="67"/>
      <c r="CQ754" s="67"/>
      <c r="CR754" s="652"/>
      <c r="CS754" s="67"/>
      <c r="CT754" s="67"/>
      <c r="EO754" s="357"/>
      <c r="EP754" s="357"/>
      <c r="EQ754" s="357"/>
      <c r="ER754" s="357"/>
      <c r="ES754" s="357"/>
      <c r="ET754" s="357"/>
      <c r="EX754" s="67"/>
      <c r="EY754" s="67"/>
      <c r="EZ754" s="67"/>
      <c r="FA754" s="67"/>
      <c r="FB754" s="67"/>
      <c r="FC754" s="67"/>
      <c r="FE754" s="357"/>
      <c r="FN754"/>
      <c r="FO754"/>
      <c r="FP754"/>
      <c r="FQ754"/>
      <c r="FR754"/>
      <c r="FS754"/>
      <c r="FT754"/>
      <c r="FU754"/>
      <c r="FV754"/>
      <c r="FW754"/>
      <c r="FX754"/>
      <c r="FY754"/>
      <c r="FZ754" s="653"/>
      <c r="GA754"/>
      <c r="GB754"/>
      <c r="GZ754" s="67"/>
      <c r="HI754"/>
    </row>
    <row r="755" spans="2:217">
      <c r="B755" s="82"/>
      <c r="C755"/>
      <c r="D755"/>
      <c r="E755"/>
      <c r="F755"/>
      <c r="G755" s="352"/>
      <c r="H755" s="352"/>
      <c r="I755" s="352"/>
      <c r="J755" s="352"/>
      <c r="K755" s="352"/>
      <c r="L755" s="352"/>
      <c r="W755" s="67"/>
      <c r="X755" s="67"/>
      <c r="Y755" s="67"/>
      <c r="Z755" s="67"/>
      <c r="AA755" s="354"/>
      <c r="AB755" s="354"/>
      <c r="AD755" s="67"/>
      <c r="AV755" s="67"/>
      <c r="BA755"/>
      <c r="BB755"/>
      <c r="BC755" s="352"/>
      <c r="BD755"/>
      <c r="BE755" s="649"/>
      <c r="BF755"/>
      <c r="BG755"/>
      <c r="BI755" s="67"/>
      <c r="BJ755" s="67"/>
      <c r="BK755" s="67"/>
      <c r="BN755" s="352"/>
      <c r="BO755" s="352"/>
      <c r="BY755" s="67"/>
      <c r="BZ755" s="67"/>
      <c r="CA755" s="67"/>
      <c r="CC755"/>
      <c r="CD755"/>
      <c r="CE755"/>
      <c r="CF755"/>
      <c r="CG755"/>
      <c r="CH755"/>
      <c r="CI755"/>
      <c r="CJ755" s="651"/>
      <c r="CK755"/>
      <c r="CL755" s="67"/>
      <c r="CM755" s="67"/>
      <c r="CN755" s="67"/>
      <c r="CO755" s="67"/>
      <c r="CP755" s="67"/>
      <c r="CQ755" s="67"/>
      <c r="CR755" s="652"/>
      <c r="CS755" s="67"/>
      <c r="CT755" s="67"/>
      <c r="EO755" s="357"/>
      <c r="EP755" s="357"/>
      <c r="EQ755" s="357"/>
      <c r="ER755" s="357"/>
      <c r="ES755" s="357"/>
      <c r="ET755" s="357"/>
      <c r="EX755" s="67"/>
      <c r="EY755" s="67"/>
      <c r="EZ755" s="67"/>
      <c r="FA755" s="67"/>
      <c r="FB755" s="67"/>
      <c r="FC755" s="67"/>
      <c r="FE755" s="357"/>
      <c r="FN755"/>
      <c r="FO755"/>
      <c r="FP755"/>
      <c r="FQ755"/>
      <c r="FR755"/>
      <c r="FS755"/>
      <c r="FT755"/>
      <c r="FU755"/>
      <c r="FV755"/>
      <c r="FW755"/>
      <c r="FX755"/>
      <c r="FY755"/>
      <c r="FZ755" s="653"/>
      <c r="GA755"/>
      <c r="GB755"/>
      <c r="GZ755" s="67"/>
      <c r="HI755"/>
    </row>
    <row r="756" spans="2:217">
      <c r="B756" s="82"/>
      <c r="C756"/>
      <c r="D756"/>
      <c r="E756"/>
      <c r="F756"/>
      <c r="G756" s="352"/>
      <c r="H756" s="352"/>
      <c r="I756" s="352"/>
      <c r="J756" s="352"/>
      <c r="K756" s="352"/>
      <c r="L756" s="352"/>
      <c r="W756" s="67"/>
      <c r="X756" s="67"/>
      <c r="Y756" s="67"/>
      <c r="Z756" s="67"/>
      <c r="AA756" s="354"/>
      <c r="AB756" s="354"/>
      <c r="AD756" s="67"/>
      <c r="AV756" s="67"/>
      <c r="BA756"/>
      <c r="BB756"/>
      <c r="BC756" s="352"/>
      <c r="BD756"/>
      <c r="BE756" s="649"/>
      <c r="BF756"/>
      <c r="BG756"/>
      <c r="BI756" s="67"/>
      <c r="BJ756" s="67"/>
      <c r="BK756" s="67"/>
      <c r="BN756" s="352"/>
      <c r="BO756" s="352"/>
      <c r="BY756" s="67"/>
      <c r="BZ756" s="67"/>
      <c r="CA756" s="67"/>
      <c r="CC756"/>
      <c r="CD756"/>
      <c r="CE756"/>
      <c r="CF756"/>
      <c r="CG756"/>
      <c r="CH756"/>
      <c r="CI756"/>
      <c r="CJ756" s="651"/>
      <c r="CK756"/>
      <c r="CL756" s="67"/>
      <c r="CM756" s="67"/>
      <c r="CN756" s="67"/>
      <c r="CO756" s="67"/>
      <c r="CP756" s="67"/>
      <c r="CQ756" s="67"/>
      <c r="CR756" s="652"/>
      <c r="CS756" s="67"/>
      <c r="CT756" s="67"/>
      <c r="EO756" s="357"/>
      <c r="EP756" s="357"/>
      <c r="EQ756" s="357"/>
      <c r="ER756" s="357"/>
      <c r="ES756" s="357"/>
      <c r="ET756" s="357"/>
      <c r="EX756" s="67"/>
      <c r="EY756" s="67"/>
      <c r="EZ756" s="67"/>
      <c r="FA756" s="67"/>
      <c r="FB756" s="67"/>
      <c r="FC756" s="67"/>
      <c r="FE756" s="357"/>
      <c r="FN756"/>
      <c r="FO756"/>
      <c r="FP756"/>
      <c r="FQ756"/>
      <c r="FR756"/>
      <c r="FS756"/>
      <c r="FT756"/>
      <c r="FU756"/>
      <c r="FV756"/>
      <c r="FW756"/>
      <c r="FX756"/>
      <c r="FY756"/>
      <c r="FZ756" s="653"/>
      <c r="GA756"/>
      <c r="GB756"/>
      <c r="GZ756" s="67"/>
      <c r="HI756"/>
    </row>
    <row r="757" spans="2:217">
      <c r="B757" s="82"/>
      <c r="C757"/>
      <c r="D757"/>
      <c r="E757"/>
      <c r="F757"/>
      <c r="G757" s="352"/>
      <c r="H757" s="352"/>
      <c r="I757" s="352"/>
      <c r="J757" s="352"/>
      <c r="K757" s="352"/>
      <c r="L757" s="352"/>
      <c r="W757" s="67"/>
      <c r="X757" s="67"/>
      <c r="Y757" s="67"/>
      <c r="Z757" s="67"/>
      <c r="AA757" s="354"/>
      <c r="AB757" s="354"/>
      <c r="AD757" s="67"/>
      <c r="AV757" s="67"/>
      <c r="BA757"/>
      <c r="BB757"/>
      <c r="BC757" s="352"/>
      <c r="BD757"/>
      <c r="BE757" s="649"/>
      <c r="BF757"/>
      <c r="BG757"/>
      <c r="BI757" s="67"/>
      <c r="BJ757" s="67"/>
      <c r="BK757" s="67"/>
      <c r="BN757" s="352"/>
      <c r="BO757" s="352"/>
      <c r="BY757" s="67"/>
      <c r="BZ757" s="67"/>
      <c r="CA757" s="67"/>
      <c r="CC757"/>
      <c r="CD757"/>
      <c r="CE757"/>
      <c r="CF757"/>
      <c r="CG757"/>
      <c r="CH757"/>
      <c r="CI757"/>
      <c r="CJ757" s="651"/>
      <c r="CK757"/>
      <c r="CL757" s="67"/>
      <c r="CM757" s="67"/>
      <c r="CN757" s="67"/>
      <c r="CO757" s="67"/>
      <c r="CP757" s="67"/>
      <c r="CQ757" s="67"/>
      <c r="CR757" s="652"/>
      <c r="CS757" s="67"/>
      <c r="CT757" s="67"/>
      <c r="EO757" s="357"/>
      <c r="EP757" s="357"/>
      <c r="EQ757" s="357"/>
      <c r="ER757" s="357"/>
      <c r="ES757" s="357"/>
      <c r="ET757" s="357"/>
      <c r="EX757" s="67"/>
      <c r="EY757" s="67"/>
      <c r="EZ757" s="67"/>
      <c r="FA757" s="67"/>
      <c r="FB757" s="67"/>
      <c r="FC757" s="67"/>
      <c r="FE757" s="357"/>
      <c r="FN757"/>
      <c r="FO757"/>
      <c r="FP757"/>
      <c r="FQ757"/>
      <c r="FR757"/>
      <c r="FS757"/>
      <c r="FT757"/>
      <c r="FU757"/>
      <c r="FV757"/>
      <c r="FW757"/>
      <c r="FX757"/>
      <c r="FY757"/>
      <c r="FZ757" s="653"/>
      <c r="GA757"/>
      <c r="GB757"/>
      <c r="GZ757" s="67"/>
      <c r="HI757"/>
    </row>
    <row r="758" spans="2:217">
      <c r="B758" s="82"/>
      <c r="C758"/>
      <c r="D758"/>
      <c r="E758"/>
      <c r="F758"/>
      <c r="G758" s="352"/>
      <c r="H758" s="352"/>
      <c r="I758" s="352"/>
      <c r="J758" s="352"/>
      <c r="K758" s="352"/>
      <c r="L758" s="352"/>
      <c r="W758" s="67"/>
      <c r="X758" s="67"/>
      <c r="Y758" s="67"/>
      <c r="Z758" s="67"/>
      <c r="AA758" s="354"/>
      <c r="AB758" s="354"/>
      <c r="AD758" s="67"/>
      <c r="AV758" s="67"/>
      <c r="BA758"/>
      <c r="BB758"/>
      <c r="BC758" s="352"/>
      <c r="BD758"/>
      <c r="BE758" s="649"/>
      <c r="BF758"/>
      <c r="BG758"/>
      <c r="BI758" s="67"/>
      <c r="BJ758" s="67"/>
      <c r="BK758" s="67"/>
      <c r="BN758" s="352"/>
      <c r="BO758" s="352"/>
      <c r="BY758" s="67"/>
      <c r="BZ758" s="67"/>
      <c r="CA758" s="67"/>
      <c r="CC758"/>
      <c r="CD758"/>
      <c r="CE758"/>
      <c r="CF758"/>
      <c r="CG758"/>
      <c r="CH758"/>
      <c r="CI758"/>
      <c r="CJ758" s="651"/>
      <c r="CK758"/>
      <c r="CL758" s="67"/>
      <c r="CM758" s="67"/>
      <c r="CN758" s="67"/>
      <c r="CO758" s="67"/>
      <c r="CP758" s="67"/>
      <c r="CQ758" s="67"/>
      <c r="CR758" s="652"/>
      <c r="CS758" s="67"/>
      <c r="CT758" s="67"/>
      <c r="EO758" s="357"/>
      <c r="EP758" s="357"/>
      <c r="EQ758" s="357"/>
      <c r="ER758" s="357"/>
      <c r="ES758" s="357"/>
      <c r="ET758" s="357"/>
      <c r="EX758" s="67"/>
      <c r="EY758" s="67"/>
      <c r="EZ758" s="67"/>
      <c r="FA758" s="67"/>
      <c r="FB758" s="67"/>
      <c r="FC758" s="67"/>
      <c r="FE758" s="357"/>
      <c r="FN758"/>
      <c r="FO758"/>
      <c r="FP758"/>
      <c r="FQ758"/>
      <c r="FR758"/>
      <c r="FS758"/>
      <c r="FT758"/>
      <c r="FU758"/>
      <c r="FV758"/>
      <c r="FW758"/>
      <c r="FX758"/>
      <c r="FY758"/>
      <c r="FZ758" s="653"/>
      <c r="GA758"/>
      <c r="GB758"/>
      <c r="GZ758" s="67"/>
      <c r="HI758"/>
    </row>
    <row r="759" spans="2:217">
      <c r="B759" s="82"/>
      <c r="C759"/>
      <c r="D759"/>
      <c r="E759"/>
      <c r="F759"/>
      <c r="G759" s="352"/>
      <c r="H759" s="352"/>
      <c r="I759" s="352"/>
      <c r="J759" s="352"/>
      <c r="K759" s="352"/>
      <c r="L759" s="352"/>
      <c r="W759" s="67"/>
      <c r="X759" s="67"/>
      <c r="Y759" s="67"/>
      <c r="Z759" s="67"/>
      <c r="AA759" s="354"/>
      <c r="AB759" s="354"/>
      <c r="AD759" s="67"/>
      <c r="AV759" s="67"/>
      <c r="BA759"/>
      <c r="BB759"/>
      <c r="BC759" s="352"/>
      <c r="BD759"/>
      <c r="BE759" s="649"/>
      <c r="BF759"/>
      <c r="BG759"/>
      <c r="BI759" s="67"/>
      <c r="BJ759" s="67"/>
      <c r="BK759" s="67"/>
      <c r="BN759" s="352"/>
      <c r="BO759" s="352"/>
      <c r="BY759" s="67"/>
      <c r="BZ759" s="67"/>
      <c r="CA759" s="67"/>
      <c r="CC759"/>
      <c r="CD759"/>
      <c r="CE759"/>
      <c r="CF759"/>
      <c r="CG759"/>
      <c r="CH759"/>
      <c r="CI759"/>
      <c r="CJ759" s="651"/>
      <c r="CK759"/>
      <c r="CL759" s="67"/>
      <c r="CM759" s="67"/>
      <c r="CN759" s="67"/>
      <c r="CO759" s="67"/>
      <c r="CP759" s="67"/>
      <c r="CQ759" s="67"/>
      <c r="CR759" s="652"/>
      <c r="CS759" s="67"/>
      <c r="CT759" s="67"/>
      <c r="EO759" s="357"/>
      <c r="EP759" s="357"/>
      <c r="EQ759" s="357"/>
      <c r="ER759" s="357"/>
      <c r="ES759" s="357"/>
      <c r="ET759" s="357"/>
      <c r="EX759" s="67"/>
      <c r="EY759" s="67"/>
      <c r="EZ759" s="67"/>
      <c r="FA759" s="67"/>
      <c r="FB759" s="67"/>
      <c r="FC759" s="67"/>
      <c r="FE759" s="357"/>
      <c r="FN759"/>
      <c r="FO759"/>
      <c r="FP759"/>
      <c r="FQ759"/>
      <c r="FR759"/>
      <c r="FS759"/>
      <c r="FT759"/>
      <c r="FU759"/>
      <c r="FV759"/>
      <c r="FW759"/>
      <c r="FX759"/>
      <c r="FY759"/>
      <c r="FZ759" s="653"/>
      <c r="GA759"/>
      <c r="GB759"/>
      <c r="GZ759" s="67"/>
      <c r="HI759"/>
    </row>
    <row r="760" spans="2:217">
      <c r="B760" s="82"/>
      <c r="C760"/>
      <c r="D760"/>
      <c r="E760"/>
      <c r="F760"/>
      <c r="G760" s="352"/>
      <c r="H760" s="352"/>
      <c r="I760" s="352"/>
      <c r="J760" s="352"/>
      <c r="K760" s="352"/>
      <c r="L760" s="352"/>
      <c r="W760" s="67"/>
      <c r="X760" s="67"/>
      <c r="Y760" s="67"/>
      <c r="Z760" s="67"/>
      <c r="AA760" s="354"/>
      <c r="AB760" s="354"/>
      <c r="AD760" s="67"/>
      <c r="AV760" s="67"/>
      <c r="BA760"/>
      <c r="BB760"/>
      <c r="BC760" s="352"/>
      <c r="BD760"/>
      <c r="BE760" s="649"/>
      <c r="BF760"/>
      <c r="BG760"/>
      <c r="BI760" s="67"/>
      <c r="BJ760" s="67"/>
      <c r="BK760" s="67"/>
      <c r="BN760" s="352"/>
      <c r="BO760" s="352"/>
      <c r="BY760" s="67"/>
      <c r="BZ760" s="67"/>
      <c r="CA760" s="67"/>
      <c r="CC760"/>
      <c r="CD760"/>
      <c r="CE760"/>
      <c r="CF760"/>
      <c r="CG760"/>
      <c r="CH760"/>
      <c r="CI760"/>
      <c r="CJ760" s="651"/>
      <c r="CK760"/>
      <c r="CL760" s="67"/>
      <c r="CM760" s="67"/>
      <c r="CN760" s="67"/>
      <c r="CO760" s="67"/>
      <c r="CP760" s="67"/>
      <c r="CQ760" s="67"/>
      <c r="CR760" s="652"/>
      <c r="CS760" s="67"/>
      <c r="CT760" s="67"/>
      <c r="EO760" s="357"/>
      <c r="EP760" s="357"/>
      <c r="EQ760" s="357"/>
      <c r="ER760" s="357"/>
      <c r="ES760" s="357"/>
      <c r="ET760" s="357"/>
      <c r="EX760" s="67"/>
      <c r="EY760" s="67"/>
      <c r="EZ760" s="67"/>
      <c r="FA760" s="67"/>
      <c r="FB760" s="67"/>
      <c r="FC760" s="67"/>
      <c r="FE760" s="357"/>
      <c r="FN760"/>
      <c r="FO760"/>
      <c r="FP760"/>
      <c r="FQ760"/>
      <c r="FR760"/>
      <c r="FS760"/>
      <c r="FT760"/>
      <c r="FU760"/>
      <c r="FV760"/>
      <c r="FW760"/>
      <c r="FX760"/>
      <c r="FY760"/>
      <c r="FZ760" s="653"/>
      <c r="GA760"/>
      <c r="GB760"/>
      <c r="GZ760" s="67"/>
      <c r="HI760"/>
    </row>
    <row r="761" spans="2:217">
      <c r="B761" s="82"/>
      <c r="C761"/>
      <c r="D761"/>
      <c r="E761"/>
      <c r="F761"/>
      <c r="G761" s="352"/>
      <c r="H761" s="352"/>
      <c r="I761" s="352"/>
      <c r="J761" s="352"/>
      <c r="K761" s="352"/>
      <c r="L761" s="352"/>
      <c r="W761" s="67"/>
      <c r="X761" s="67"/>
      <c r="Y761" s="67"/>
      <c r="Z761" s="67"/>
      <c r="AA761" s="354"/>
      <c r="AB761" s="354"/>
      <c r="AD761" s="67"/>
      <c r="AV761" s="67"/>
      <c r="BA761"/>
      <c r="BB761"/>
      <c r="BC761" s="352"/>
      <c r="BD761"/>
      <c r="BE761" s="649"/>
      <c r="BF761"/>
      <c r="BG761"/>
      <c r="BI761" s="67"/>
      <c r="BJ761" s="67"/>
      <c r="BK761" s="67"/>
      <c r="BN761" s="352"/>
      <c r="BO761" s="352"/>
      <c r="BY761" s="67"/>
      <c r="BZ761" s="67"/>
      <c r="CA761" s="67"/>
      <c r="CC761"/>
      <c r="CD761"/>
      <c r="CE761"/>
      <c r="CF761"/>
      <c r="CG761"/>
      <c r="CH761"/>
      <c r="CI761"/>
      <c r="CJ761" s="651"/>
      <c r="CK761"/>
      <c r="CL761" s="67"/>
      <c r="CM761" s="67"/>
      <c r="CN761" s="67"/>
      <c r="CO761" s="67"/>
      <c r="CP761" s="67"/>
      <c r="CQ761" s="67"/>
      <c r="CR761" s="652"/>
      <c r="CS761" s="67"/>
      <c r="CT761" s="67"/>
      <c r="EO761" s="357"/>
      <c r="EP761" s="357"/>
      <c r="EQ761" s="357"/>
      <c r="ER761" s="357"/>
      <c r="ES761" s="357"/>
      <c r="ET761" s="357"/>
      <c r="EX761" s="67"/>
      <c r="EY761" s="67"/>
      <c r="EZ761" s="67"/>
      <c r="FA761" s="67"/>
      <c r="FB761" s="67"/>
      <c r="FC761" s="67"/>
      <c r="FE761" s="357"/>
      <c r="FN761"/>
      <c r="FO761"/>
      <c r="FP761"/>
      <c r="FQ761"/>
      <c r="FR761"/>
      <c r="FS761"/>
      <c r="FT761"/>
      <c r="FU761"/>
      <c r="FV761"/>
      <c r="FW761"/>
      <c r="FX761"/>
      <c r="FY761"/>
      <c r="FZ761" s="653"/>
      <c r="GA761"/>
      <c r="GB761"/>
      <c r="GZ761" s="67"/>
      <c r="HI761"/>
    </row>
    <row r="762" spans="2:217">
      <c r="B762" s="82"/>
      <c r="C762"/>
      <c r="D762"/>
      <c r="E762"/>
      <c r="F762"/>
      <c r="G762" s="352"/>
      <c r="H762" s="352"/>
      <c r="I762" s="352"/>
      <c r="J762" s="352"/>
      <c r="K762" s="352"/>
      <c r="L762" s="352"/>
      <c r="W762" s="67"/>
      <c r="X762" s="67"/>
      <c r="Y762" s="67"/>
      <c r="Z762" s="67"/>
      <c r="AA762" s="354"/>
      <c r="AB762" s="354"/>
      <c r="AD762" s="67"/>
      <c r="AV762" s="67"/>
      <c r="BA762"/>
      <c r="BB762"/>
      <c r="BC762" s="352"/>
      <c r="BD762"/>
      <c r="BE762" s="649"/>
      <c r="BF762"/>
      <c r="BG762"/>
      <c r="BI762" s="67"/>
      <c r="BJ762" s="67"/>
      <c r="BK762" s="67"/>
      <c r="BN762" s="352"/>
      <c r="BO762" s="352"/>
      <c r="BY762" s="67"/>
      <c r="BZ762" s="67"/>
      <c r="CA762" s="67"/>
      <c r="CC762"/>
      <c r="CD762"/>
      <c r="CE762"/>
      <c r="CF762"/>
      <c r="CG762"/>
      <c r="CH762"/>
      <c r="CI762"/>
      <c r="CJ762" s="651"/>
      <c r="CK762"/>
      <c r="CL762" s="67"/>
      <c r="CM762" s="67"/>
      <c r="CN762" s="67"/>
      <c r="CO762" s="67"/>
      <c r="CP762" s="67"/>
      <c r="CQ762" s="67"/>
      <c r="CR762" s="652"/>
      <c r="CS762" s="67"/>
      <c r="CT762" s="67"/>
      <c r="EO762" s="357"/>
      <c r="EP762" s="357"/>
      <c r="EQ762" s="357"/>
      <c r="ER762" s="357"/>
      <c r="ES762" s="357"/>
      <c r="ET762" s="357"/>
      <c r="EX762" s="67"/>
      <c r="EY762" s="67"/>
      <c r="EZ762" s="67"/>
      <c r="FA762" s="67"/>
      <c r="FB762" s="67"/>
      <c r="FC762" s="67"/>
      <c r="FE762" s="357"/>
      <c r="FN762"/>
      <c r="FO762"/>
      <c r="FP762"/>
      <c r="FQ762"/>
      <c r="FR762"/>
      <c r="FS762"/>
      <c r="FT762"/>
      <c r="FU762"/>
      <c r="FV762"/>
      <c r="FW762"/>
      <c r="FX762"/>
      <c r="FY762"/>
      <c r="FZ762" s="653"/>
      <c r="GA762"/>
      <c r="GB762"/>
      <c r="GZ762" s="67"/>
      <c r="HI762"/>
    </row>
    <row r="763" spans="2:184">
      <c r="B763" s="82"/>
      <c r="C763"/>
      <c r="D763"/>
      <c r="E763"/>
      <c r="F763"/>
      <c r="G763" s="352"/>
      <c r="H763" s="352"/>
      <c r="I763" s="352"/>
      <c r="J763" s="352"/>
      <c r="K763" s="352"/>
      <c r="L763" s="352"/>
      <c r="CA763" s="67"/>
      <c r="FY763"/>
      <c r="FZ763" s="653"/>
      <c r="GA763"/>
      <c r="GB763"/>
    </row>
    <row r="764" spans="2:184">
      <c r="B764" s="82"/>
      <c r="C764"/>
      <c r="D764"/>
      <c r="E764"/>
      <c r="F764"/>
      <c r="G764" s="352"/>
      <c r="H764" s="352"/>
      <c r="I764" s="352"/>
      <c r="J764" s="352"/>
      <c r="K764" s="352"/>
      <c r="L764" s="352"/>
      <c r="CA764" s="67"/>
      <c r="FY764"/>
      <c r="FZ764" s="653"/>
      <c r="GA764"/>
      <c r="GB764"/>
    </row>
    <row r="765" spans="2:184">
      <c r="B765" s="82"/>
      <c r="C765"/>
      <c r="D765"/>
      <c r="E765"/>
      <c r="F765"/>
      <c r="G765" s="352"/>
      <c r="H765" s="352"/>
      <c r="I765" s="352"/>
      <c r="J765" s="352"/>
      <c r="K765" s="352"/>
      <c r="L765" s="352"/>
      <c r="CA765" s="67"/>
      <c r="FY765"/>
      <c r="FZ765" s="653"/>
      <c r="GA765"/>
      <c r="GB765"/>
    </row>
    <row r="766" spans="2:184">
      <c r="B766" s="82"/>
      <c r="C766"/>
      <c r="D766"/>
      <c r="E766"/>
      <c r="F766"/>
      <c r="G766" s="352"/>
      <c r="H766" s="352"/>
      <c r="I766" s="352"/>
      <c r="J766" s="352"/>
      <c r="K766" s="352"/>
      <c r="L766" s="352"/>
      <c r="CA766" s="67"/>
      <c r="FY766"/>
      <c r="FZ766" s="653"/>
      <c r="GA766"/>
      <c r="GB766"/>
    </row>
    <row r="767" spans="2:184">
      <c r="B767" s="82"/>
      <c r="C767"/>
      <c r="D767"/>
      <c r="E767"/>
      <c r="F767"/>
      <c r="G767" s="352"/>
      <c r="H767" s="352"/>
      <c r="I767" s="352"/>
      <c r="J767" s="352"/>
      <c r="K767" s="352"/>
      <c r="L767" s="352"/>
      <c r="CA767" s="67"/>
      <c r="FY767"/>
      <c r="FZ767" s="653"/>
      <c r="GA767"/>
      <c r="GB767"/>
    </row>
    <row r="768" spans="2:184">
      <c r="B768" s="82"/>
      <c r="C768"/>
      <c r="D768"/>
      <c r="E768"/>
      <c r="F768"/>
      <c r="G768" s="352"/>
      <c r="H768" s="352"/>
      <c r="I768" s="352"/>
      <c r="J768" s="352"/>
      <c r="K768" s="352"/>
      <c r="L768" s="352"/>
      <c r="CA768" s="67"/>
      <c r="FY768"/>
      <c r="FZ768" s="653"/>
      <c r="GA768"/>
      <c r="GB768"/>
    </row>
    <row r="769" spans="2:184">
      <c r="B769" s="82"/>
      <c r="C769"/>
      <c r="D769"/>
      <c r="E769"/>
      <c r="F769"/>
      <c r="G769" s="352"/>
      <c r="H769" s="352"/>
      <c r="I769" s="352"/>
      <c r="J769" s="352"/>
      <c r="K769" s="352"/>
      <c r="L769" s="352"/>
      <c r="CA769" s="67"/>
      <c r="FY769"/>
      <c r="FZ769" s="653"/>
      <c r="GA769"/>
      <c r="GB769"/>
    </row>
    <row r="770" spans="2:184">
      <c r="B770" s="82"/>
      <c r="C770"/>
      <c r="D770"/>
      <c r="E770"/>
      <c r="F770"/>
      <c r="G770" s="352"/>
      <c r="H770" s="352"/>
      <c r="I770" s="352"/>
      <c r="J770" s="352"/>
      <c r="K770" s="352"/>
      <c r="L770" s="352"/>
      <c r="CA770" s="67"/>
      <c r="FY770"/>
      <c r="FZ770" s="653"/>
      <c r="GA770"/>
      <c r="GB770"/>
    </row>
    <row r="771" spans="2:184">
      <c r="B771" s="82"/>
      <c r="C771"/>
      <c r="D771"/>
      <c r="E771"/>
      <c r="F771"/>
      <c r="G771" s="352"/>
      <c r="H771" s="352"/>
      <c r="I771" s="352"/>
      <c r="J771" s="352"/>
      <c r="K771" s="352"/>
      <c r="L771" s="352"/>
      <c r="CA771" s="67"/>
      <c r="FY771"/>
      <c r="FZ771" s="653"/>
      <c r="GA771"/>
      <c r="GB771"/>
    </row>
    <row r="772" spans="2:184">
      <c r="B772" s="82"/>
      <c r="C772"/>
      <c r="D772"/>
      <c r="E772"/>
      <c r="F772"/>
      <c r="G772" s="352"/>
      <c r="H772" s="352"/>
      <c r="I772" s="352"/>
      <c r="J772" s="352"/>
      <c r="K772" s="352"/>
      <c r="L772" s="352"/>
      <c r="CA772" s="67"/>
      <c r="FY772"/>
      <c r="FZ772" s="653"/>
      <c r="GA772"/>
      <c r="GB772"/>
    </row>
    <row r="773" spans="2:184">
      <c r="B773" s="82"/>
      <c r="C773"/>
      <c r="D773"/>
      <c r="E773"/>
      <c r="F773"/>
      <c r="G773" s="352"/>
      <c r="H773" s="352"/>
      <c r="I773" s="352"/>
      <c r="J773" s="352"/>
      <c r="K773" s="352"/>
      <c r="L773" s="352"/>
      <c r="CA773" s="67"/>
      <c r="FY773"/>
      <c r="FZ773" s="653"/>
      <c r="GA773"/>
      <c r="GB773"/>
    </row>
    <row r="774" spans="2:184">
      <c r="B774" s="82"/>
      <c r="C774"/>
      <c r="D774"/>
      <c r="E774"/>
      <c r="F774"/>
      <c r="G774" s="352"/>
      <c r="H774" s="352"/>
      <c r="I774" s="352"/>
      <c r="J774" s="352"/>
      <c r="K774" s="352"/>
      <c r="L774" s="352"/>
      <c r="CA774" s="67"/>
      <c r="FY774"/>
      <c r="FZ774" s="653"/>
      <c r="GA774"/>
      <c r="GB774"/>
    </row>
    <row r="775" spans="2:184">
      <c r="B775" s="82"/>
      <c r="C775"/>
      <c r="D775"/>
      <c r="E775"/>
      <c r="F775"/>
      <c r="G775" s="352"/>
      <c r="H775" s="352"/>
      <c r="I775" s="352"/>
      <c r="J775" s="352"/>
      <c r="K775" s="352"/>
      <c r="L775" s="352"/>
      <c r="CA775" s="67"/>
      <c r="FY775"/>
      <c r="FZ775" s="653"/>
      <c r="GA775"/>
      <c r="GB775"/>
    </row>
    <row r="776" spans="2:184">
      <c r="B776" s="82"/>
      <c r="C776"/>
      <c r="D776"/>
      <c r="E776"/>
      <c r="F776"/>
      <c r="G776" s="352"/>
      <c r="H776" s="352"/>
      <c r="I776" s="352"/>
      <c r="J776" s="352"/>
      <c r="K776" s="352"/>
      <c r="L776" s="352"/>
      <c r="CA776" s="67"/>
      <c r="FY776"/>
      <c r="FZ776" s="653"/>
      <c r="GA776"/>
      <c r="GB776"/>
    </row>
    <row r="777" spans="2:184">
      <c r="B777" s="82"/>
      <c r="C777"/>
      <c r="D777"/>
      <c r="E777"/>
      <c r="F777"/>
      <c r="G777" s="352"/>
      <c r="H777" s="352"/>
      <c r="I777" s="352"/>
      <c r="J777" s="352"/>
      <c r="K777" s="352"/>
      <c r="L777" s="352"/>
      <c r="CA777" s="67"/>
      <c r="FY777"/>
      <c r="FZ777" s="653"/>
      <c r="GA777"/>
      <c r="GB777"/>
    </row>
    <row r="778" spans="2:184">
      <c r="B778" s="82"/>
      <c r="C778"/>
      <c r="D778"/>
      <c r="E778"/>
      <c r="F778"/>
      <c r="G778" s="352"/>
      <c r="H778" s="352"/>
      <c r="I778" s="352"/>
      <c r="J778" s="352"/>
      <c r="K778" s="352"/>
      <c r="L778" s="352"/>
      <c r="CA778" s="67"/>
      <c r="FY778"/>
      <c r="FZ778" s="653"/>
      <c r="GA778"/>
      <c r="GB778"/>
    </row>
    <row r="779" spans="2:184">
      <c r="B779" s="82"/>
      <c r="C779"/>
      <c r="D779"/>
      <c r="E779"/>
      <c r="F779"/>
      <c r="G779" s="352"/>
      <c r="H779" s="352"/>
      <c r="I779" s="352"/>
      <c r="J779" s="352"/>
      <c r="K779" s="352"/>
      <c r="L779" s="352"/>
      <c r="CA779" s="67"/>
      <c r="FY779"/>
      <c r="FZ779" s="653"/>
      <c r="GA779"/>
      <c r="GB779"/>
    </row>
    <row r="780" spans="2:184">
      <c r="B780" s="82"/>
      <c r="C780"/>
      <c r="D780"/>
      <c r="E780"/>
      <c r="F780"/>
      <c r="G780" s="352"/>
      <c r="H780" s="352"/>
      <c r="I780" s="352"/>
      <c r="J780" s="352"/>
      <c r="K780" s="352"/>
      <c r="L780" s="352"/>
      <c r="CA780" s="67"/>
      <c r="FY780"/>
      <c r="FZ780" s="653"/>
      <c r="GA780"/>
      <c r="GB780"/>
    </row>
    <row r="781" spans="2:184">
      <c r="B781" s="82"/>
      <c r="C781"/>
      <c r="D781"/>
      <c r="E781"/>
      <c r="F781"/>
      <c r="G781" s="352"/>
      <c r="H781" s="352"/>
      <c r="I781" s="352"/>
      <c r="J781" s="352"/>
      <c r="K781" s="352"/>
      <c r="L781" s="352"/>
      <c r="CA781" s="67"/>
      <c r="FY781"/>
      <c r="FZ781" s="653"/>
      <c r="GA781"/>
      <c r="GB781"/>
    </row>
    <row r="782" spans="2:184">
      <c r="B782" s="82"/>
      <c r="C782"/>
      <c r="D782"/>
      <c r="E782"/>
      <c r="F782"/>
      <c r="G782" s="352"/>
      <c r="H782" s="352"/>
      <c r="I782" s="352"/>
      <c r="J782" s="352"/>
      <c r="K782" s="352"/>
      <c r="L782" s="352"/>
      <c r="CA782" s="67"/>
      <c r="FY782"/>
      <c r="FZ782" s="653"/>
      <c r="GA782"/>
      <c r="GB782"/>
    </row>
    <row r="783" spans="2:184">
      <c r="B783" s="82"/>
      <c r="C783"/>
      <c r="D783"/>
      <c r="E783"/>
      <c r="F783"/>
      <c r="G783" s="352"/>
      <c r="H783" s="352"/>
      <c r="I783" s="352"/>
      <c r="J783" s="352"/>
      <c r="K783" s="352"/>
      <c r="L783" s="352"/>
      <c r="CA783" s="67"/>
      <c r="FY783"/>
      <c r="FZ783" s="653"/>
      <c r="GA783"/>
      <c r="GB783"/>
    </row>
    <row r="784" spans="2:184">
      <c r="B784" s="82"/>
      <c r="C784"/>
      <c r="D784"/>
      <c r="E784"/>
      <c r="F784"/>
      <c r="G784" s="352"/>
      <c r="H784" s="352"/>
      <c r="I784" s="352"/>
      <c r="J784" s="352"/>
      <c r="K784" s="352"/>
      <c r="L784" s="352"/>
      <c r="CA784" s="67"/>
      <c r="FY784"/>
      <c r="FZ784" s="653"/>
      <c r="GA784"/>
      <c r="GB784"/>
    </row>
    <row r="785" spans="2:184">
      <c r="B785" s="82"/>
      <c r="C785"/>
      <c r="D785"/>
      <c r="E785"/>
      <c r="F785"/>
      <c r="G785" s="352"/>
      <c r="H785" s="352"/>
      <c r="I785" s="352"/>
      <c r="J785" s="352"/>
      <c r="K785" s="352"/>
      <c r="L785" s="352"/>
      <c r="CA785" s="67"/>
      <c r="FY785"/>
      <c r="FZ785" s="653"/>
      <c r="GA785"/>
      <c r="GB785"/>
    </row>
    <row r="786" spans="2:184">
      <c r="B786" s="82"/>
      <c r="C786"/>
      <c r="D786"/>
      <c r="E786"/>
      <c r="F786"/>
      <c r="G786" s="352"/>
      <c r="H786" s="352"/>
      <c r="I786" s="352"/>
      <c r="J786" s="352"/>
      <c r="K786" s="352"/>
      <c r="L786" s="352"/>
      <c r="CA786" s="67"/>
      <c r="FY786"/>
      <c r="FZ786" s="653"/>
      <c r="GA786"/>
      <c r="GB786"/>
    </row>
    <row r="787" spans="2:184">
      <c r="B787" s="82"/>
      <c r="C787"/>
      <c r="D787"/>
      <c r="E787"/>
      <c r="F787"/>
      <c r="G787" s="352"/>
      <c r="H787" s="352"/>
      <c r="I787" s="352"/>
      <c r="J787" s="352"/>
      <c r="K787" s="352"/>
      <c r="L787" s="352"/>
      <c r="CA787" s="67"/>
      <c r="FY787"/>
      <c r="FZ787" s="653"/>
      <c r="GA787"/>
      <c r="GB787"/>
    </row>
    <row r="788" spans="2:184">
      <c r="B788" s="82"/>
      <c r="C788"/>
      <c r="D788"/>
      <c r="E788"/>
      <c r="F788"/>
      <c r="G788" s="352"/>
      <c r="H788" s="352"/>
      <c r="I788" s="352"/>
      <c r="J788" s="352"/>
      <c r="K788" s="352"/>
      <c r="L788" s="352"/>
      <c r="CA788" s="67"/>
      <c r="FY788"/>
      <c r="FZ788" s="653"/>
      <c r="GA788"/>
      <c r="GB788"/>
    </row>
    <row r="789" spans="2:184">
      <c r="B789" s="82"/>
      <c r="C789"/>
      <c r="D789"/>
      <c r="E789"/>
      <c r="F789"/>
      <c r="G789" s="352"/>
      <c r="H789" s="352"/>
      <c r="I789" s="352"/>
      <c r="J789" s="352"/>
      <c r="K789" s="352"/>
      <c r="L789" s="352"/>
      <c r="CA789" s="67"/>
      <c r="FY789"/>
      <c r="FZ789" s="653"/>
      <c r="GA789"/>
      <c r="GB789"/>
    </row>
    <row r="790" spans="2:184">
      <c r="B790" s="82"/>
      <c r="C790"/>
      <c r="D790"/>
      <c r="E790"/>
      <c r="F790"/>
      <c r="G790" s="352"/>
      <c r="H790" s="352"/>
      <c r="I790" s="352"/>
      <c r="J790" s="352"/>
      <c r="K790" s="352"/>
      <c r="L790" s="352"/>
      <c r="CA790" s="67"/>
      <c r="FY790"/>
      <c r="FZ790" s="653"/>
      <c r="GA790"/>
      <c r="GB790"/>
    </row>
    <row r="791" spans="2:184">
      <c r="B791" s="82"/>
      <c r="C791"/>
      <c r="D791"/>
      <c r="E791"/>
      <c r="F791"/>
      <c r="G791" s="352"/>
      <c r="H791" s="352"/>
      <c r="I791" s="352"/>
      <c r="J791" s="352"/>
      <c r="K791" s="352"/>
      <c r="L791" s="352"/>
      <c r="CA791" s="67"/>
      <c r="FY791"/>
      <c r="FZ791" s="653"/>
      <c r="GA791"/>
      <c r="GB791"/>
    </row>
    <row r="792" spans="2:184">
      <c r="B792" s="82"/>
      <c r="C792"/>
      <c r="D792"/>
      <c r="E792"/>
      <c r="F792"/>
      <c r="G792" s="352"/>
      <c r="H792" s="352"/>
      <c r="I792" s="352"/>
      <c r="J792" s="352"/>
      <c r="K792" s="352"/>
      <c r="L792" s="352"/>
      <c r="CA792" s="67"/>
      <c r="FY792"/>
      <c r="FZ792" s="653"/>
      <c r="GA792"/>
      <c r="GB792"/>
    </row>
    <row r="793" spans="2:184">
      <c r="B793" s="82"/>
      <c r="C793"/>
      <c r="D793"/>
      <c r="E793"/>
      <c r="F793"/>
      <c r="G793" s="352"/>
      <c r="H793" s="352"/>
      <c r="I793" s="352"/>
      <c r="J793" s="352"/>
      <c r="K793" s="352"/>
      <c r="L793" s="352"/>
      <c r="CA793" s="67"/>
      <c r="FY793"/>
      <c r="FZ793" s="653"/>
      <c r="GA793"/>
      <c r="GB793"/>
    </row>
    <row r="794" spans="2:184">
      <c r="B794" s="82"/>
      <c r="C794"/>
      <c r="D794"/>
      <c r="E794"/>
      <c r="F794"/>
      <c r="G794" s="352"/>
      <c r="H794" s="352"/>
      <c r="I794" s="352"/>
      <c r="J794" s="352"/>
      <c r="K794" s="352"/>
      <c r="L794" s="352"/>
      <c r="CA794" s="67"/>
      <c r="FY794"/>
      <c r="FZ794" s="653"/>
      <c r="GA794"/>
      <c r="GB794"/>
    </row>
    <row r="795" spans="2:184">
      <c r="B795" s="82"/>
      <c r="C795"/>
      <c r="D795"/>
      <c r="E795"/>
      <c r="F795"/>
      <c r="G795" s="352"/>
      <c r="H795" s="352"/>
      <c r="I795" s="352"/>
      <c r="J795" s="352"/>
      <c r="K795" s="352"/>
      <c r="L795" s="352"/>
      <c r="CA795" s="67"/>
      <c r="FY795"/>
      <c r="FZ795" s="653"/>
      <c r="GA795"/>
      <c r="GB795"/>
    </row>
    <row r="796" spans="2:184">
      <c r="B796" s="82"/>
      <c r="C796"/>
      <c r="D796"/>
      <c r="E796"/>
      <c r="F796"/>
      <c r="G796" s="352"/>
      <c r="H796" s="352"/>
      <c r="I796" s="352"/>
      <c r="J796" s="352"/>
      <c r="K796" s="352"/>
      <c r="L796" s="352"/>
      <c r="CA796" s="67"/>
      <c r="FY796"/>
      <c r="FZ796" s="653"/>
      <c r="GA796"/>
      <c r="GB796"/>
    </row>
    <row r="797" spans="2:184">
      <c r="B797" s="82"/>
      <c r="C797"/>
      <c r="D797"/>
      <c r="E797"/>
      <c r="F797"/>
      <c r="G797" s="352"/>
      <c r="H797" s="352"/>
      <c r="I797" s="352"/>
      <c r="J797" s="352"/>
      <c r="K797" s="352"/>
      <c r="L797" s="352"/>
      <c r="CA797" s="67"/>
      <c r="FY797"/>
      <c r="FZ797" s="653"/>
      <c r="GA797"/>
      <c r="GB797"/>
    </row>
    <row r="798" spans="2:184">
      <c r="B798" s="82"/>
      <c r="C798"/>
      <c r="D798"/>
      <c r="E798"/>
      <c r="F798"/>
      <c r="G798" s="352"/>
      <c r="H798" s="352"/>
      <c r="I798" s="352"/>
      <c r="J798" s="352"/>
      <c r="K798" s="352"/>
      <c r="L798" s="352"/>
      <c r="CA798" s="67"/>
      <c r="FY798"/>
      <c r="FZ798" s="653"/>
      <c r="GA798"/>
      <c r="GB798"/>
    </row>
    <row r="799" spans="2:184">
      <c r="B799" s="82"/>
      <c r="C799"/>
      <c r="D799"/>
      <c r="E799"/>
      <c r="F799"/>
      <c r="G799" s="352"/>
      <c r="H799" s="352"/>
      <c r="I799" s="352"/>
      <c r="J799" s="352"/>
      <c r="K799" s="352"/>
      <c r="L799" s="352"/>
      <c r="CA799" s="67"/>
      <c r="FY799"/>
      <c r="FZ799" s="653"/>
      <c r="GA799"/>
      <c r="GB799"/>
    </row>
    <row r="800" spans="2:184">
      <c r="B800" s="82"/>
      <c r="C800"/>
      <c r="D800"/>
      <c r="E800"/>
      <c r="F800"/>
      <c r="G800" s="352"/>
      <c r="H800" s="352"/>
      <c r="I800" s="352"/>
      <c r="J800" s="352"/>
      <c r="K800" s="352"/>
      <c r="L800" s="352"/>
      <c r="CA800" s="67"/>
      <c r="FY800"/>
      <c r="FZ800" s="653"/>
      <c r="GA800"/>
      <c r="GB800"/>
    </row>
    <row r="801" spans="2:184">
      <c r="B801" s="82"/>
      <c r="C801"/>
      <c r="D801"/>
      <c r="E801"/>
      <c r="F801"/>
      <c r="G801" s="352"/>
      <c r="H801" s="352"/>
      <c r="I801" s="352"/>
      <c r="J801" s="352"/>
      <c r="K801" s="352"/>
      <c r="L801" s="352"/>
      <c r="CA801" s="67"/>
      <c r="FY801"/>
      <c r="FZ801" s="653"/>
      <c r="GA801"/>
      <c r="GB801"/>
    </row>
    <row r="802" spans="2:184">
      <c r="B802" s="82"/>
      <c r="C802"/>
      <c r="D802"/>
      <c r="E802"/>
      <c r="F802"/>
      <c r="G802" s="352"/>
      <c r="H802" s="352"/>
      <c r="I802" s="352"/>
      <c r="J802" s="352"/>
      <c r="K802" s="352"/>
      <c r="L802" s="352"/>
      <c r="CA802" s="67"/>
      <c r="FY802"/>
      <c r="FZ802" s="653"/>
      <c r="GA802"/>
      <c r="GB802"/>
    </row>
    <row r="803" spans="2:184">
      <c r="B803" s="82"/>
      <c r="C803"/>
      <c r="D803"/>
      <c r="E803"/>
      <c r="F803"/>
      <c r="G803" s="352"/>
      <c r="H803" s="352"/>
      <c r="I803" s="352"/>
      <c r="J803" s="352"/>
      <c r="K803" s="352"/>
      <c r="L803" s="352"/>
      <c r="CA803" s="67"/>
      <c r="FY803"/>
      <c r="FZ803" s="653"/>
      <c r="GA803"/>
      <c r="GB803"/>
    </row>
    <row r="804" spans="2:184">
      <c r="B804" s="82"/>
      <c r="C804"/>
      <c r="D804"/>
      <c r="E804"/>
      <c r="F804"/>
      <c r="G804" s="352"/>
      <c r="H804" s="352"/>
      <c r="I804" s="352"/>
      <c r="J804" s="352"/>
      <c r="K804" s="352"/>
      <c r="L804" s="352"/>
      <c r="CA804" s="67"/>
      <c r="FY804"/>
      <c r="FZ804" s="653"/>
      <c r="GA804"/>
      <c r="GB804"/>
    </row>
    <row r="805" spans="2:184">
      <c r="B805" s="82"/>
      <c r="C805"/>
      <c r="D805"/>
      <c r="E805"/>
      <c r="F805"/>
      <c r="G805" s="352"/>
      <c r="H805" s="352"/>
      <c r="I805" s="352"/>
      <c r="J805" s="352"/>
      <c r="K805" s="352"/>
      <c r="L805" s="352"/>
      <c r="CA805" s="67"/>
      <c r="FY805"/>
      <c r="FZ805" s="653"/>
      <c r="GA805"/>
      <c r="GB805"/>
    </row>
    <row r="806" spans="2:184">
      <c r="B806" s="82"/>
      <c r="C806"/>
      <c r="D806"/>
      <c r="E806"/>
      <c r="F806"/>
      <c r="G806" s="352"/>
      <c r="H806" s="352"/>
      <c r="I806" s="352"/>
      <c r="J806" s="352"/>
      <c r="K806" s="352"/>
      <c r="L806" s="352"/>
      <c r="CA806" s="67"/>
      <c r="FY806"/>
      <c r="FZ806" s="653"/>
      <c r="GA806"/>
      <c r="GB806"/>
    </row>
    <row r="807" spans="2:184">
      <c r="B807" s="82"/>
      <c r="C807"/>
      <c r="D807"/>
      <c r="E807"/>
      <c r="F807"/>
      <c r="G807" s="352"/>
      <c r="H807" s="352"/>
      <c r="I807" s="352"/>
      <c r="J807" s="352"/>
      <c r="K807" s="352"/>
      <c r="L807" s="352"/>
      <c r="CA807" s="67"/>
      <c r="FY807"/>
      <c r="FZ807" s="653"/>
      <c r="GA807"/>
      <c r="GB807"/>
    </row>
    <row r="808" spans="2:184">
      <c r="B808" s="82"/>
      <c r="C808"/>
      <c r="D808"/>
      <c r="E808"/>
      <c r="F808"/>
      <c r="G808" s="352"/>
      <c r="H808" s="352"/>
      <c r="I808" s="352"/>
      <c r="J808" s="352"/>
      <c r="K808" s="352"/>
      <c r="L808" s="352"/>
      <c r="CA808" s="67"/>
      <c r="FY808"/>
      <c r="FZ808" s="653"/>
      <c r="GA808"/>
      <c r="GB808"/>
    </row>
    <row r="809" spans="2:184">
      <c r="B809" s="82"/>
      <c r="C809"/>
      <c r="D809"/>
      <c r="E809"/>
      <c r="F809"/>
      <c r="G809" s="352"/>
      <c r="H809" s="352"/>
      <c r="I809" s="352"/>
      <c r="J809" s="352"/>
      <c r="K809" s="352"/>
      <c r="L809" s="352"/>
      <c r="CA809" s="67"/>
      <c r="FY809"/>
      <c r="FZ809" s="653"/>
      <c r="GA809"/>
      <c r="GB809"/>
    </row>
    <row r="810" spans="2:184">
      <c r="B810" s="82"/>
      <c r="C810"/>
      <c r="D810"/>
      <c r="E810"/>
      <c r="F810"/>
      <c r="G810" s="352"/>
      <c r="H810" s="352"/>
      <c r="I810" s="352"/>
      <c r="J810" s="352"/>
      <c r="K810" s="352"/>
      <c r="L810" s="352"/>
      <c r="CA810" s="67"/>
      <c r="FY810"/>
      <c r="FZ810" s="653"/>
      <c r="GA810"/>
      <c r="GB810"/>
    </row>
    <row r="811" spans="2:184">
      <c r="B811" s="82"/>
      <c r="C811"/>
      <c r="D811"/>
      <c r="E811"/>
      <c r="F811"/>
      <c r="G811" s="352"/>
      <c r="H811" s="352"/>
      <c r="I811" s="352"/>
      <c r="J811" s="352"/>
      <c r="K811" s="352"/>
      <c r="L811" s="352"/>
      <c r="CA811" s="67"/>
      <c r="FY811"/>
      <c r="FZ811" s="653"/>
      <c r="GA811"/>
      <c r="GB811"/>
    </row>
    <row r="812" spans="2:184">
      <c r="B812" s="82"/>
      <c r="C812"/>
      <c r="D812"/>
      <c r="E812"/>
      <c r="F812"/>
      <c r="G812" s="352"/>
      <c r="H812" s="352"/>
      <c r="I812" s="352"/>
      <c r="J812" s="352"/>
      <c r="K812" s="352"/>
      <c r="L812" s="352"/>
      <c r="CA812" s="67"/>
      <c r="FY812"/>
      <c r="FZ812" s="653"/>
      <c r="GA812"/>
      <c r="GB812"/>
    </row>
    <row r="813" spans="2:184">
      <c r="B813" s="82"/>
      <c r="C813"/>
      <c r="D813"/>
      <c r="E813"/>
      <c r="F813"/>
      <c r="G813" s="352"/>
      <c r="H813" s="352"/>
      <c r="I813" s="352"/>
      <c r="J813" s="352"/>
      <c r="K813" s="352"/>
      <c r="L813" s="352"/>
      <c r="CA813" s="67"/>
      <c r="FY813"/>
      <c r="FZ813" s="653"/>
      <c r="GA813"/>
      <c r="GB813"/>
    </row>
    <row r="814" spans="2:184">
      <c r="B814" s="82"/>
      <c r="C814"/>
      <c r="D814"/>
      <c r="E814"/>
      <c r="F814"/>
      <c r="G814" s="352"/>
      <c r="H814" s="352"/>
      <c r="I814" s="352"/>
      <c r="J814" s="352"/>
      <c r="K814" s="352"/>
      <c r="L814" s="352"/>
      <c r="CA814" s="67"/>
      <c r="FY814"/>
      <c r="FZ814" s="653"/>
      <c r="GA814"/>
      <c r="GB814"/>
    </row>
    <row r="815" spans="2:184">
      <c r="B815" s="82"/>
      <c r="C815"/>
      <c r="D815"/>
      <c r="E815"/>
      <c r="F815"/>
      <c r="G815" s="352"/>
      <c r="H815" s="352"/>
      <c r="I815" s="352"/>
      <c r="J815" s="352"/>
      <c r="K815" s="352"/>
      <c r="L815" s="352"/>
      <c r="CA815" s="67"/>
      <c r="FY815"/>
      <c r="FZ815" s="653"/>
      <c r="GA815"/>
      <c r="GB815"/>
    </row>
    <row r="816" spans="2:184">
      <c r="B816" s="82"/>
      <c r="C816"/>
      <c r="D816"/>
      <c r="E816"/>
      <c r="F816"/>
      <c r="G816" s="352"/>
      <c r="H816" s="352"/>
      <c r="I816" s="352"/>
      <c r="J816" s="352"/>
      <c r="K816" s="352"/>
      <c r="L816" s="352"/>
      <c r="CA816" s="67"/>
      <c r="FY816"/>
      <c r="FZ816" s="653"/>
      <c r="GA816"/>
      <c r="GB816"/>
    </row>
    <row r="817" spans="2:184">
      <c r="B817" s="82"/>
      <c r="C817"/>
      <c r="D817"/>
      <c r="E817"/>
      <c r="F817"/>
      <c r="G817" s="352"/>
      <c r="H817" s="352"/>
      <c r="I817" s="352"/>
      <c r="J817" s="352"/>
      <c r="K817" s="352"/>
      <c r="L817" s="352"/>
      <c r="CA817" s="67"/>
      <c r="FY817"/>
      <c r="FZ817" s="653"/>
      <c r="GA817"/>
      <c r="GB817"/>
    </row>
    <row r="818" spans="2:184">
      <c r="B818" s="82"/>
      <c r="C818"/>
      <c r="D818"/>
      <c r="E818"/>
      <c r="F818"/>
      <c r="G818" s="352"/>
      <c r="H818" s="352"/>
      <c r="I818" s="352"/>
      <c r="J818" s="352"/>
      <c r="K818" s="352"/>
      <c r="L818" s="352"/>
      <c r="CA818" s="67"/>
      <c r="FY818"/>
      <c r="FZ818" s="653"/>
      <c r="GA818"/>
      <c r="GB818"/>
    </row>
    <row r="819" spans="2:184">
      <c r="B819" s="82"/>
      <c r="C819"/>
      <c r="D819"/>
      <c r="E819"/>
      <c r="F819"/>
      <c r="G819" s="352"/>
      <c r="H819" s="352"/>
      <c r="I819" s="352"/>
      <c r="J819" s="352"/>
      <c r="K819" s="352"/>
      <c r="L819" s="352"/>
      <c r="CA819" s="67"/>
      <c r="FY819"/>
      <c r="FZ819" s="653"/>
      <c r="GA819"/>
      <c r="GB819"/>
    </row>
    <row r="820" spans="2:184">
      <c r="B820" s="82"/>
      <c r="C820"/>
      <c r="D820"/>
      <c r="E820"/>
      <c r="F820"/>
      <c r="G820" s="352"/>
      <c r="H820" s="352"/>
      <c r="I820" s="352"/>
      <c r="J820" s="352"/>
      <c r="K820" s="352"/>
      <c r="L820" s="352"/>
      <c r="CA820" s="67"/>
      <c r="FY820"/>
      <c r="FZ820" s="653"/>
      <c r="GA820"/>
      <c r="GB820"/>
    </row>
    <row r="821" spans="2:184">
      <c r="B821" s="82"/>
      <c r="C821"/>
      <c r="D821"/>
      <c r="E821"/>
      <c r="F821"/>
      <c r="G821" s="352"/>
      <c r="H821" s="352"/>
      <c r="I821" s="352"/>
      <c r="J821" s="352"/>
      <c r="K821" s="352"/>
      <c r="L821" s="352"/>
      <c r="CA821" s="67"/>
      <c r="FY821"/>
      <c r="FZ821" s="653"/>
      <c r="GA821"/>
      <c r="GB821"/>
    </row>
    <row r="822" spans="2:184">
      <c r="B822" s="82"/>
      <c r="C822"/>
      <c r="D822"/>
      <c r="E822"/>
      <c r="F822"/>
      <c r="G822" s="352"/>
      <c r="H822" s="352"/>
      <c r="I822" s="352"/>
      <c r="J822" s="352"/>
      <c r="K822" s="352"/>
      <c r="L822" s="352"/>
      <c r="CA822" s="67"/>
      <c r="FY822"/>
      <c r="FZ822" s="653"/>
      <c r="GA822"/>
      <c r="GB822"/>
    </row>
    <row r="823" spans="2:184">
      <c r="B823" s="82"/>
      <c r="C823"/>
      <c r="D823"/>
      <c r="E823"/>
      <c r="F823"/>
      <c r="G823" s="352"/>
      <c r="H823" s="352"/>
      <c r="I823" s="352"/>
      <c r="J823" s="352"/>
      <c r="K823" s="352"/>
      <c r="L823" s="352"/>
      <c r="CA823" s="67"/>
      <c r="FY823"/>
      <c r="FZ823" s="653"/>
      <c r="GA823"/>
      <c r="GB823"/>
    </row>
    <row r="824" spans="2:184">
      <c r="B824" s="82"/>
      <c r="C824"/>
      <c r="D824"/>
      <c r="E824"/>
      <c r="F824"/>
      <c r="G824" s="352"/>
      <c r="H824" s="352"/>
      <c r="I824" s="352"/>
      <c r="J824" s="352"/>
      <c r="K824" s="352"/>
      <c r="L824" s="352"/>
      <c r="CA824" s="67"/>
      <c r="FY824"/>
      <c r="FZ824" s="653"/>
      <c r="GA824"/>
      <c r="GB824"/>
    </row>
    <row r="825" spans="2:184">
      <c r="B825" s="82"/>
      <c r="C825"/>
      <c r="D825"/>
      <c r="E825"/>
      <c r="F825"/>
      <c r="G825" s="352"/>
      <c r="H825" s="352"/>
      <c r="I825" s="352"/>
      <c r="J825" s="352"/>
      <c r="K825" s="352"/>
      <c r="L825" s="352"/>
      <c r="CA825" s="67"/>
      <c r="FY825"/>
      <c r="FZ825" s="653"/>
      <c r="GA825"/>
      <c r="GB825"/>
    </row>
    <row r="826" spans="2:184">
      <c r="B826" s="82"/>
      <c r="C826"/>
      <c r="D826"/>
      <c r="E826"/>
      <c r="F826"/>
      <c r="G826" s="352"/>
      <c r="H826" s="352"/>
      <c r="I826" s="352"/>
      <c r="J826" s="352"/>
      <c r="K826" s="352"/>
      <c r="L826" s="352"/>
      <c r="CA826" s="67"/>
      <c r="FY826"/>
      <c r="FZ826" s="653"/>
      <c r="GA826"/>
      <c r="GB826"/>
    </row>
    <row r="827" spans="2:184">
      <c r="B827" s="82"/>
      <c r="C827"/>
      <c r="D827"/>
      <c r="E827"/>
      <c r="F827"/>
      <c r="G827" s="352"/>
      <c r="H827" s="352"/>
      <c r="I827" s="352"/>
      <c r="J827" s="352"/>
      <c r="K827" s="352"/>
      <c r="L827" s="352"/>
      <c r="CA827" s="67"/>
      <c r="FY827"/>
      <c r="FZ827" s="653"/>
      <c r="GA827"/>
      <c r="GB827"/>
    </row>
    <row r="828" spans="2:184">
      <c r="B828" s="82"/>
      <c r="C828"/>
      <c r="D828"/>
      <c r="E828"/>
      <c r="F828"/>
      <c r="G828" s="352"/>
      <c r="H828" s="352"/>
      <c r="I828" s="352"/>
      <c r="J828" s="352"/>
      <c r="K828" s="352"/>
      <c r="L828" s="352"/>
      <c r="CA828" s="67"/>
      <c r="FY828"/>
      <c r="FZ828" s="653"/>
      <c r="GA828"/>
      <c r="GB828"/>
    </row>
    <row r="829" spans="2:184">
      <c r="B829" s="82"/>
      <c r="C829"/>
      <c r="D829"/>
      <c r="E829"/>
      <c r="F829"/>
      <c r="G829" s="352"/>
      <c r="H829" s="352"/>
      <c r="I829" s="352"/>
      <c r="J829" s="352"/>
      <c r="K829" s="352"/>
      <c r="L829" s="352"/>
      <c r="CA829" s="67"/>
      <c r="FY829"/>
      <c r="FZ829" s="653"/>
      <c r="GA829"/>
      <c r="GB829"/>
    </row>
    <row r="830" spans="2:184">
      <c r="B830" s="82"/>
      <c r="C830"/>
      <c r="D830"/>
      <c r="E830"/>
      <c r="F830"/>
      <c r="G830" s="352"/>
      <c r="H830" s="352"/>
      <c r="I830" s="352"/>
      <c r="J830" s="352"/>
      <c r="K830" s="352"/>
      <c r="L830" s="352"/>
      <c r="CA830" s="67"/>
      <c r="FY830"/>
      <c r="FZ830" s="653"/>
      <c r="GA830"/>
      <c r="GB830"/>
    </row>
    <row r="831" spans="2:184">
      <c r="B831" s="82"/>
      <c r="C831"/>
      <c r="D831"/>
      <c r="E831"/>
      <c r="F831"/>
      <c r="G831" s="352"/>
      <c r="H831" s="352"/>
      <c r="I831" s="352"/>
      <c r="J831" s="352"/>
      <c r="K831" s="352"/>
      <c r="L831" s="352"/>
      <c r="CA831" s="67"/>
      <c r="FY831"/>
      <c r="FZ831" s="653"/>
      <c r="GA831"/>
      <c r="GB831"/>
    </row>
    <row r="832" spans="2:184">
      <c r="B832" s="82"/>
      <c r="C832"/>
      <c r="D832"/>
      <c r="E832"/>
      <c r="F832"/>
      <c r="G832" s="352"/>
      <c r="H832" s="352"/>
      <c r="I832" s="352"/>
      <c r="J832" s="352"/>
      <c r="K832" s="352"/>
      <c r="L832" s="352"/>
      <c r="CA832" s="67"/>
      <c r="FY832"/>
      <c r="FZ832" s="653"/>
      <c r="GA832"/>
      <c r="GB832"/>
    </row>
    <row r="833" spans="2:184">
      <c r="B833" s="82"/>
      <c r="C833"/>
      <c r="D833"/>
      <c r="E833"/>
      <c r="F833"/>
      <c r="G833" s="352"/>
      <c r="H833" s="352"/>
      <c r="I833" s="352"/>
      <c r="J833" s="352"/>
      <c r="K833" s="352"/>
      <c r="L833" s="352"/>
      <c r="CA833" s="67"/>
      <c r="FY833"/>
      <c r="FZ833" s="653"/>
      <c r="GA833"/>
      <c r="GB833"/>
    </row>
    <row r="834" spans="2:184">
      <c r="B834" s="82"/>
      <c r="C834"/>
      <c r="D834"/>
      <c r="E834"/>
      <c r="F834"/>
      <c r="G834" s="352"/>
      <c r="H834" s="352"/>
      <c r="I834" s="352"/>
      <c r="J834" s="352"/>
      <c r="K834" s="352"/>
      <c r="L834" s="352"/>
      <c r="CA834" s="67"/>
      <c r="FY834"/>
      <c r="FZ834" s="653"/>
      <c r="GA834"/>
      <c r="GB834"/>
    </row>
    <row r="835" spans="2:184">
      <c r="B835" s="82"/>
      <c r="C835"/>
      <c r="D835"/>
      <c r="E835"/>
      <c r="F835"/>
      <c r="G835" s="352"/>
      <c r="H835" s="352"/>
      <c r="I835" s="352"/>
      <c r="J835" s="352"/>
      <c r="K835" s="352"/>
      <c r="L835" s="352"/>
      <c r="CA835" s="67"/>
      <c r="FY835"/>
      <c r="FZ835" s="653"/>
      <c r="GA835"/>
      <c r="GB835"/>
    </row>
    <row r="836" spans="2:184">
      <c r="B836" s="82"/>
      <c r="C836"/>
      <c r="D836"/>
      <c r="E836"/>
      <c r="F836"/>
      <c r="G836" s="352"/>
      <c r="H836" s="352"/>
      <c r="I836" s="352"/>
      <c r="J836" s="352"/>
      <c r="K836" s="352"/>
      <c r="L836" s="352"/>
      <c r="CA836" s="67"/>
      <c r="FY836"/>
      <c r="FZ836" s="653"/>
      <c r="GA836"/>
      <c r="GB836"/>
    </row>
    <row r="837" spans="2:184">
      <c r="B837" s="82"/>
      <c r="C837"/>
      <c r="D837"/>
      <c r="E837"/>
      <c r="F837"/>
      <c r="G837" s="352"/>
      <c r="H837" s="352"/>
      <c r="I837" s="352"/>
      <c r="J837" s="352"/>
      <c r="K837" s="352"/>
      <c r="L837" s="352"/>
      <c r="CA837" s="67"/>
      <c r="FY837"/>
      <c r="FZ837" s="653"/>
      <c r="GA837"/>
      <c r="GB837"/>
    </row>
    <row r="838" spans="2:184">
      <c r="B838" s="82"/>
      <c r="C838"/>
      <c r="D838"/>
      <c r="E838"/>
      <c r="F838"/>
      <c r="G838" s="352"/>
      <c r="H838" s="352"/>
      <c r="I838" s="352"/>
      <c r="J838" s="352"/>
      <c r="K838" s="352"/>
      <c r="L838" s="352"/>
      <c r="CA838" s="67"/>
      <c r="FY838"/>
      <c r="FZ838" s="653"/>
      <c r="GA838"/>
      <c r="GB838"/>
    </row>
    <row r="839" spans="2:184">
      <c r="B839" s="82"/>
      <c r="C839"/>
      <c r="D839"/>
      <c r="E839"/>
      <c r="F839"/>
      <c r="G839" s="352"/>
      <c r="H839" s="352"/>
      <c r="I839" s="352"/>
      <c r="J839" s="352"/>
      <c r="K839" s="352"/>
      <c r="L839" s="352"/>
      <c r="CA839" s="67"/>
      <c r="FY839"/>
      <c r="FZ839" s="653"/>
      <c r="GA839"/>
      <c r="GB839"/>
    </row>
    <row r="840" spans="2:184">
      <c r="B840" s="82"/>
      <c r="C840"/>
      <c r="D840"/>
      <c r="E840"/>
      <c r="F840"/>
      <c r="G840" s="352"/>
      <c r="H840" s="352"/>
      <c r="I840" s="352"/>
      <c r="J840" s="352"/>
      <c r="K840" s="352"/>
      <c r="L840" s="352"/>
      <c r="CA840" s="67"/>
      <c r="FY840"/>
      <c r="FZ840" s="653"/>
      <c r="GA840"/>
      <c r="GB840"/>
    </row>
    <row r="841" spans="2:184">
      <c r="B841" s="82"/>
      <c r="C841"/>
      <c r="D841"/>
      <c r="E841"/>
      <c r="F841"/>
      <c r="G841" s="352"/>
      <c r="H841" s="352"/>
      <c r="I841" s="352"/>
      <c r="J841" s="352"/>
      <c r="K841" s="352"/>
      <c r="L841" s="352"/>
      <c r="CA841" s="67"/>
      <c r="FY841"/>
      <c r="FZ841" s="653"/>
      <c r="GA841"/>
      <c r="GB841"/>
    </row>
    <row r="842" spans="2:184">
      <c r="B842" s="82"/>
      <c r="C842"/>
      <c r="D842"/>
      <c r="E842"/>
      <c r="F842"/>
      <c r="G842" s="352"/>
      <c r="H842" s="352"/>
      <c r="I842" s="352"/>
      <c r="J842" s="352"/>
      <c r="K842" s="352"/>
      <c r="L842" s="352"/>
      <c r="CA842" s="67"/>
      <c r="FY842"/>
      <c r="FZ842" s="653"/>
      <c r="GA842"/>
      <c r="GB842"/>
    </row>
    <row r="843" spans="2:184">
      <c r="B843" s="82"/>
      <c r="C843"/>
      <c r="D843"/>
      <c r="E843"/>
      <c r="F843"/>
      <c r="G843" s="352"/>
      <c r="H843" s="352"/>
      <c r="I843" s="352"/>
      <c r="J843" s="352"/>
      <c r="K843" s="352"/>
      <c r="L843" s="352"/>
      <c r="CA843" s="67"/>
      <c r="FY843"/>
      <c r="FZ843" s="653"/>
      <c r="GA843"/>
      <c r="GB843"/>
    </row>
    <row r="844" spans="2:184">
      <c r="B844" s="82"/>
      <c r="C844"/>
      <c r="D844"/>
      <c r="E844"/>
      <c r="F844"/>
      <c r="G844" s="352"/>
      <c r="H844" s="352"/>
      <c r="I844" s="352"/>
      <c r="J844" s="352"/>
      <c r="K844" s="352"/>
      <c r="L844" s="352"/>
      <c r="CA844" s="67"/>
      <c r="FY844"/>
      <c r="FZ844" s="653"/>
      <c r="GA844"/>
      <c r="GB844"/>
    </row>
    <row r="845" spans="2:184">
      <c r="B845" s="82"/>
      <c r="C845"/>
      <c r="D845"/>
      <c r="E845"/>
      <c r="F845"/>
      <c r="G845" s="352"/>
      <c r="H845" s="352"/>
      <c r="I845" s="352"/>
      <c r="J845" s="352"/>
      <c r="K845" s="352"/>
      <c r="L845" s="352"/>
      <c r="CA845" s="67"/>
      <c r="FY845"/>
      <c r="FZ845" s="653"/>
      <c r="GA845"/>
      <c r="GB845"/>
    </row>
    <row r="846" spans="2:184">
      <c r="B846" s="82"/>
      <c r="C846"/>
      <c r="D846"/>
      <c r="E846"/>
      <c r="F846"/>
      <c r="G846" s="352"/>
      <c r="H846" s="352"/>
      <c r="I846" s="352"/>
      <c r="J846" s="352"/>
      <c r="K846" s="352"/>
      <c r="L846" s="352"/>
      <c r="CA846" s="67"/>
      <c r="FY846"/>
      <c r="FZ846" s="653"/>
      <c r="GA846"/>
      <c r="GB846"/>
    </row>
    <row r="847" spans="2:184">
      <c r="B847" s="82"/>
      <c r="C847"/>
      <c r="D847"/>
      <c r="E847"/>
      <c r="F847"/>
      <c r="G847" s="352"/>
      <c r="H847" s="352"/>
      <c r="I847" s="352"/>
      <c r="J847" s="352"/>
      <c r="K847" s="352"/>
      <c r="L847" s="352"/>
      <c r="CA847" s="67"/>
      <c r="FY847"/>
      <c r="FZ847" s="653"/>
      <c r="GA847"/>
      <c r="GB847"/>
    </row>
    <row r="848" spans="2:184">
      <c r="B848" s="82"/>
      <c r="C848"/>
      <c r="D848"/>
      <c r="E848"/>
      <c r="F848"/>
      <c r="G848" s="352"/>
      <c r="H848" s="352"/>
      <c r="I848" s="352"/>
      <c r="J848" s="352"/>
      <c r="K848" s="352"/>
      <c r="L848" s="352"/>
      <c r="CA848" s="67"/>
      <c r="FY848"/>
      <c r="FZ848" s="653"/>
      <c r="GA848"/>
      <c r="GB848"/>
    </row>
    <row r="849" spans="2:184">
      <c r="B849" s="82"/>
      <c r="C849"/>
      <c r="D849"/>
      <c r="E849"/>
      <c r="F849"/>
      <c r="G849" s="352"/>
      <c r="H849" s="352"/>
      <c r="I849" s="352"/>
      <c r="J849" s="352"/>
      <c r="K849" s="352"/>
      <c r="L849" s="352"/>
      <c r="CA849" s="67"/>
      <c r="FY849"/>
      <c r="FZ849" s="653"/>
      <c r="GA849"/>
      <c r="GB849"/>
    </row>
    <row r="850" spans="2:184">
      <c r="B850" s="82"/>
      <c r="C850"/>
      <c r="D850"/>
      <c r="E850"/>
      <c r="F850"/>
      <c r="G850" s="352"/>
      <c r="H850" s="352"/>
      <c r="I850" s="352"/>
      <c r="J850" s="352"/>
      <c r="K850" s="352"/>
      <c r="L850" s="352"/>
      <c r="CA850" s="67"/>
      <c r="FY850"/>
      <c r="FZ850" s="653"/>
      <c r="GA850"/>
      <c r="GB850"/>
    </row>
    <row r="851" spans="2:184">
      <c r="B851" s="82"/>
      <c r="C851"/>
      <c r="D851"/>
      <c r="E851"/>
      <c r="F851"/>
      <c r="G851" s="352"/>
      <c r="H851" s="352"/>
      <c r="I851" s="352"/>
      <c r="J851" s="352"/>
      <c r="K851" s="352"/>
      <c r="L851" s="352"/>
      <c r="CA851" s="67"/>
      <c r="FY851"/>
      <c r="FZ851" s="653"/>
      <c r="GA851"/>
      <c r="GB851"/>
    </row>
    <row r="852" spans="2:184">
      <c r="B852" s="82"/>
      <c r="C852"/>
      <c r="D852"/>
      <c r="E852"/>
      <c r="F852"/>
      <c r="G852" s="352"/>
      <c r="H852" s="352"/>
      <c r="I852" s="352"/>
      <c r="J852" s="352"/>
      <c r="K852" s="352"/>
      <c r="L852" s="352"/>
      <c r="CA852" s="67"/>
      <c r="FY852"/>
      <c r="FZ852" s="653"/>
      <c r="GA852"/>
      <c r="GB852"/>
    </row>
    <row r="853" spans="2:184">
      <c r="B853" s="82"/>
      <c r="C853"/>
      <c r="D853"/>
      <c r="E853"/>
      <c r="F853"/>
      <c r="G853" s="352"/>
      <c r="H853" s="352"/>
      <c r="I853" s="352"/>
      <c r="J853" s="352"/>
      <c r="K853" s="352"/>
      <c r="L853" s="352"/>
      <c r="CA853" s="67"/>
      <c r="FY853"/>
      <c r="FZ853" s="653"/>
      <c r="GA853"/>
      <c r="GB853"/>
    </row>
    <row r="854" spans="2:184">
      <c r="B854" s="82"/>
      <c r="C854"/>
      <c r="D854"/>
      <c r="E854"/>
      <c r="F854"/>
      <c r="G854" s="352"/>
      <c r="H854" s="352"/>
      <c r="I854" s="352"/>
      <c r="J854" s="352"/>
      <c r="K854" s="352"/>
      <c r="L854" s="352"/>
      <c r="CA854" s="67"/>
      <c r="FY854"/>
      <c r="FZ854" s="653"/>
      <c r="GA854"/>
      <c r="GB854"/>
    </row>
    <row r="855" spans="2:184">
      <c r="B855" s="82"/>
      <c r="C855"/>
      <c r="D855"/>
      <c r="E855"/>
      <c r="F855"/>
      <c r="G855" s="352"/>
      <c r="H855" s="352"/>
      <c r="I855" s="352"/>
      <c r="J855" s="352"/>
      <c r="K855" s="352"/>
      <c r="L855" s="352"/>
      <c r="CA855" s="67"/>
      <c r="FY855"/>
      <c r="FZ855" s="653"/>
      <c r="GA855"/>
      <c r="GB855"/>
    </row>
    <row r="856" spans="2:184">
      <c r="B856" s="82"/>
      <c r="C856"/>
      <c r="D856"/>
      <c r="E856"/>
      <c r="F856"/>
      <c r="G856" s="352"/>
      <c r="H856" s="352"/>
      <c r="I856" s="352"/>
      <c r="J856" s="352"/>
      <c r="K856" s="352"/>
      <c r="L856" s="352"/>
      <c r="CA856" s="67"/>
      <c r="FY856"/>
      <c r="FZ856" s="653"/>
      <c r="GA856"/>
      <c r="GB856"/>
    </row>
    <row r="857" spans="2:184">
      <c r="B857" s="82"/>
      <c r="C857"/>
      <c r="D857"/>
      <c r="E857"/>
      <c r="F857"/>
      <c r="G857" s="352"/>
      <c r="H857" s="352"/>
      <c r="I857" s="352"/>
      <c r="J857" s="352"/>
      <c r="K857" s="352"/>
      <c r="L857" s="352"/>
      <c r="CA857" s="67"/>
      <c r="FY857"/>
      <c r="FZ857" s="653"/>
      <c r="GA857"/>
      <c r="GB857"/>
    </row>
    <row r="858" spans="2:184">
      <c r="B858" s="82"/>
      <c r="C858"/>
      <c r="D858"/>
      <c r="E858"/>
      <c r="F858"/>
      <c r="G858" s="352"/>
      <c r="H858" s="352"/>
      <c r="I858" s="352"/>
      <c r="J858" s="352"/>
      <c r="K858" s="352"/>
      <c r="L858" s="352"/>
      <c r="CA858" s="67"/>
      <c r="FY858"/>
      <c r="FZ858" s="653"/>
      <c r="GA858"/>
      <c r="GB858"/>
    </row>
    <row r="859" spans="2:184">
      <c r="B859" s="82"/>
      <c r="C859"/>
      <c r="D859"/>
      <c r="E859"/>
      <c r="F859"/>
      <c r="G859" s="352"/>
      <c r="H859" s="352"/>
      <c r="I859" s="352"/>
      <c r="J859" s="352"/>
      <c r="K859" s="352"/>
      <c r="L859" s="352"/>
      <c r="CA859" s="67"/>
      <c r="FY859"/>
      <c r="FZ859" s="653"/>
      <c r="GA859"/>
      <c r="GB859"/>
    </row>
    <row r="860" spans="2:184">
      <c r="B860" s="82"/>
      <c r="C860"/>
      <c r="D860"/>
      <c r="E860"/>
      <c r="F860"/>
      <c r="G860" s="352"/>
      <c r="H860" s="352"/>
      <c r="I860" s="352"/>
      <c r="J860" s="352"/>
      <c r="K860" s="352"/>
      <c r="L860" s="352"/>
      <c r="CA860" s="67"/>
      <c r="FY860"/>
      <c r="FZ860" s="653"/>
      <c r="GA860"/>
      <c r="GB860"/>
    </row>
    <row r="861" spans="2:184">
      <c r="B861" s="82"/>
      <c r="C861"/>
      <c r="D861"/>
      <c r="E861"/>
      <c r="F861"/>
      <c r="G861" s="352"/>
      <c r="H861" s="352"/>
      <c r="I861" s="352"/>
      <c r="J861" s="352"/>
      <c r="K861" s="352"/>
      <c r="L861" s="352"/>
      <c r="CA861" s="67"/>
      <c r="FY861"/>
      <c r="FZ861" s="653"/>
      <c r="GA861"/>
      <c r="GB861"/>
    </row>
    <row r="862" spans="2:184">
      <c r="B862" s="82"/>
      <c r="C862"/>
      <c r="D862"/>
      <c r="E862"/>
      <c r="F862"/>
      <c r="G862" s="352"/>
      <c r="H862" s="352"/>
      <c r="I862" s="352"/>
      <c r="J862" s="352"/>
      <c r="K862" s="352"/>
      <c r="L862" s="352"/>
      <c r="CA862" s="67"/>
      <c r="FY862"/>
      <c r="FZ862" s="653"/>
      <c r="GA862"/>
      <c r="GB862"/>
    </row>
    <row r="863" spans="2:184">
      <c r="B863" s="82"/>
      <c r="C863"/>
      <c r="D863"/>
      <c r="E863"/>
      <c r="F863"/>
      <c r="G863" s="352"/>
      <c r="H863" s="352"/>
      <c r="I863" s="352"/>
      <c r="J863" s="352"/>
      <c r="K863" s="352"/>
      <c r="L863" s="352"/>
      <c r="CA863" s="67"/>
      <c r="FY863"/>
      <c r="FZ863" s="653"/>
      <c r="GA863"/>
      <c r="GB863"/>
    </row>
    <row r="864" spans="79:79">
      <c r="CA864" s="67"/>
    </row>
    <row r="865" spans="79:79">
      <c r="CA865" s="67"/>
    </row>
    <row r="866" spans="79:79">
      <c r="CA866" s="67"/>
    </row>
    <row r="867" spans="79:79">
      <c r="CA867" s="67"/>
    </row>
    <row r="868" spans="79:79">
      <c r="CA868" s="67"/>
    </row>
    <row r="869" spans="79:79">
      <c r="CA869" s="67"/>
    </row>
    <row r="870" spans="79:79">
      <c r="CA870" s="67"/>
    </row>
    <row r="871" spans="79:79">
      <c r="CA871" s="67"/>
    </row>
    <row r="872" spans="79:79">
      <c r="CA872" s="67"/>
    </row>
    <row r="873" spans="79:79">
      <c r="CA873" s="67"/>
    </row>
    <row r="874" spans="79:79">
      <c r="CA874" s="67"/>
    </row>
    <row r="875" spans="79:79">
      <c r="CA875" s="67"/>
    </row>
    <row r="876" spans="79:79">
      <c r="CA876" s="67"/>
    </row>
    <row r="877" spans="79:79">
      <c r="CA877" s="67"/>
    </row>
    <row r="878" spans="79:79">
      <c r="CA878" s="67"/>
    </row>
    <row r="879" spans="79:79">
      <c r="CA879" s="67"/>
    </row>
    <row r="880" spans="79:79">
      <c r="CA880" s="67"/>
    </row>
    <row r="881" spans="79:79">
      <c r="CA881" s="67"/>
    </row>
    <row r="882" spans="79:79">
      <c r="CA882" s="67"/>
    </row>
    <row r="883" spans="79:79">
      <c r="CA883" s="67"/>
    </row>
    <row r="884" spans="79:79">
      <c r="CA884" s="67"/>
    </row>
    <row r="885" spans="79:79">
      <c r="CA885" s="67"/>
    </row>
    <row r="886" spans="79:79">
      <c r="CA886" s="67"/>
    </row>
    <row r="887" spans="79:79">
      <c r="CA887" s="67"/>
    </row>
    <row r="888" spans="79:79">
      <c r="CA888" s="67"/>
    </row>
    <row r="889" spans="79:79">
      <c r="CA889" s="67"/>
    </row>
    <row r="890" spans="79:79">
      <c r="CA890" s="67"/>
    </row>
    <row r="891" spans="79:79">
      <c r="CA891" s="67"/>
    </row>
    <row r="892" spans="79:79">
      <c r="CA892" s="67"/>
    </row>
    <row r="893" spans="79:79">
      <c r="CA893" s="67"/>
    </row>
    <row r="894" spans="79:79">
      <c r="CA894" s="67"/>
    </row>
    <row r="895" spans="79:79">
      <c r="CA895" s="67"/>
    </row>
    <row r="896" spans="79:79">
      <c r="CA896" s="67"/>
    </row>
    <row r="897" spans="79:79">
      <c r="CA897" s="67"/>
    </row>
    <row r="898" spans="79:79">
      <c r="CA898" s="67"/>
    </row>
    <row r="899" spans="79:79">
      <c r="CA899" s="67"/>
    </row>
    <row r="900" spans="79:79">
      <c r="CA900" s="67"/>
    </row>
    <row r="901" spans="79:79">
      <c r="CA901" s="67"/>
    </row>
    <row r="902" spans="79:79">
      <c r="CA902" s="67"/>
    </row>
    <row r="903" spans="79:79">
      <c r="CA903" s="67"/>
    </row>
    <row r="904" spans="79:79">
      <c r="CA904" s="67"/>
    </row>
    <row r="905" spans="79:79">
      <c r="CA905" s="67"/>
    </row>
    <row r="906" spans="79:79">
      <c r="CA906" s="67"/>
    </row>
    <row r="907" spans="79:79">
      <c r="CA907" s="67"/>
    </row>
    <row r="908" spans="79:79">
      <c r="CA908" s="67"/>
    </row>
    <row r="909" spans="79:79">
      <c r="CA909" s="67"/>
    </row>
    <row r="910" spans="79:79">
      <c r="CA910" s="67"/>
    </row>
    <row r="911" spans="79:79">
      <c r="CA911" s="67"/>
    </row>
    <row r="912" spans="79:79">
      <c r="CA912" s="67"/>
    </row>
    <row r="913" spans="79:79">
      <c r="CA913" s="67"/>
    </row>
    <row r="914" spans="79:79">
      <c r="CA914" s="67"/>
    </row>
    <row r="915" spans="79:79">
      <c r="CA915" s="67"/>
    </row>
    <row r="916" spans="79:79">
      <c r="CA916" s="67"/>
    </row>
    <row r="917" spans="79:79">
      <c r="CA917" s="67"/>
    </row>
    <row r="918" spans="79:79">
      <c r="CA918" s="67"/>
    </row>
    <row r="919" spans="79:79">
      <c r="CA919" s="67"/>
    </row>
    <row r="920" spans="79:79">
      <c r="CA920" s="67"/>
    </row>
    <row r="921" spans="79:79">
      <c r="CA921" s="67"/>
    </row>
    <row r="922" spans="79:79">
      <c r="CA922" s="67"/>
    </row>
    <row r="923" spans="79:79">
      <c r="CA923" s="67"/>
    </row>
    <row r="924" spans="79:79">
      <c r="CA924" s="67"/>
    </row>
    <row r="925" spans="79:79">
      <c r="CA925" s="67"/>
    </row>
    <row r="926" spans="79:79">
      <c r="CA926" s="67"/>
    </row>
    <row r="927" spans="79:79">
      <c r="CA927" s="67"/>
    </row>
    <row r="928" spans="79:79">
      <c r="CA928" s="67"/>
    </row>
    <row r="929" spans="79:79">
      <c r="CA929" s="67"/>
    </row>
    <row r="930" spans="79:79">
      <c r="CA930" s="67"/>
    </row>
    <row r="931" spans="79:79">
      <c r="CA931" s="67"/>
    </row>
    <row r="932" spans="79:79">
      <c r="CA932" s="67"/>
    </row>
    <row r="933" spans="79:79">
      <c r="CA933" s="67"/>
    </row>
    <row r="934" spans="79:79">
      <c r="CA934" s="67"/>
    </row>
    <row r="935" spans="79:79">
      <c r="CA935" s="67"/>
    </row>
    <row r="936" spans="79:79">
      <c r="CA936" s="67"/>
    </row>
    <row r="937" spans="79:79">
      <c r="CA937" s="67"/>
    </row>
    <row r="938" spans="79:79">
      <c r="CA938" s="67"/>
    </row>
    <row r="939" spans="79:79">
      <c r="CA939" s="67"/>
    </row>
    <row r="940" spans="79:79">
      <c r="CA940" s="67"/>
    </row>
    <row r="941" spans="79:79">
      <c r="CA941" s="67"/>
    </row>
    <row r="942" spans="79:79">
      <c r="CA942" s="67"/>
    </row>
    <row r="943" spans="79:79">
      <c r="CA943" s="67"/>
    </row>
    <row r="944" spans="79:79">
      <c r="CA944" s="67"/>
    </row>
    <row r="945" spans="79:79">
      <c r="CA945" s="67"/>
    </row>
    <row r="946" spans="79:79">
      <c r="CA946" s="67"/>
    </row>
    <row r="947" spans="79:79">
      <c r="CA947" s="67"/>
    </row>
    <row r="948" spans="79:79">
      <c r="CA948" s="67"/>
    </row>
    <row r="949" spans="79:79">
      <c r="CA949" s="67"/>
    </row>
    <row r="950" spans="79:79">
      <c r="CA950" s="67"/>
    </row>
    <row r="951" spans="79:79">
      <c r="CA951" s="67"/>
    </row>
    <row r="952" spans="79:79">
      <c r="CA952" s="67"/>
    </row>
    <row r="953" spans="79:79">
      <c r="CA953" s="67"/>
    </row>
    <row r="954" spans="79:79">
      <c r="CA954" s="67"/>
    </row>
    <row r="955" spans="79:79">
      <c r="CA955" s="67"/>
    </row>
    <row r="956" spans="79:79">
      <c r="CA956" s="67"/>
    </row>
    <row r="957" spans="79:79">
      <c r="CA957" s="67"/>
    </row>
    <row r="958" spans="79:79">
      <c r="CA958" s="67"/>
    </row>
    <row r="959" spans="79:79">
      <c r="CA959" s="67"/>
    </row>
    <row r="960" spans="79:79">
      <c r="CA960" s="67"/>
    </row>
    <row r="961" spans="79:79">
      <c r="CA961" s="67"/>
    </row>
    <row r="962" spans="79:79">
      <c r="CA962" s="67"/>
    </row>
    <row r="963" spans="79:79">
      <c r="CA963" s="67"/>
    </row>
    <row r="964" spans="79:79">
      <c r="CA964" s="67"/>
    </row>
    <row r="965" spans="79:79">
      <c r="CA965" s="67"/>
    </row>
    <row r="966" spans="79:79">
      <c r="CA966" s="67"/>
    </row>
    <row r="967" spans="79:79">
      <c r="CA967" s="67"/>
    </row>
    <row r="968" spans="79:79">
      <c r="CA968" s="67"/>
    </row>
    <row r="969" spans="79:79">
      <c r="CA969" s="67"/>
    </row>
    <row r="970" spans="79:79">
      <c r="CA970" s="67"/>
    </row>
    <row r="971" spans="79:79">
      <c r="CA971" s="67"/>
    </row>
    <row r="972" spans="79:79">
      <c r="CA972" s="67"/>
    </row>
    <row r="973" spans="79:79">
      <c r="CA973" s="67"/>
    </row>
    <row r="974" spans="79:79">
      <c r="CA974" s="67"/>
    </row>
    <row r="975" spans="79:79">
      <c r="CA975" s="67"/>
    </row>
    <row r="976" spans="79:79">
      <c r="CA976" s="67"/>
    </row>
    <row r="977" spans="79:79">
      <c r="CA977" s="67"/>
    </row>
    <row r="978" spans="79:79">
      <c r="CA978" s="67"/>
    </row>
    <row r="979" spans="79:79">
      <c r="CA979" s="67"/>
    </row>
    <row r="980" spans="79:79">
      <c r="CA980" s="67"/>
    </row>
    <row r="981" spans="79:79">
      <c r="CA981" s="67"/>
    </row>
    <row r="982" spans="79:79">
      <c r="CA982" s="67"/>
    </row>
    <row r="983" spans="79:79">
      <c r="CA983" s="67"/>
    </row>
    <row r="984" spans="79:79">
      <c r="CA984" s="67"/>
    </row>
    <row r="985" spans="79:79">
      <c r="CA985" s="67"/>
    </row>
    <row r="986" spans="79:79">
      <c r="CA986" s="67"/>
    </row>
    <row r="987" spans="79:79">
      <c r="CA987" s="67"/>
    </row>
    <row r="988" spans="79:79">
      <c r="CA988" s="67"/>
    </row>
    <row r="989" spans="79:79">
      <c r="CA989" s="67"/>
    </row>
    <row r="990" spans="79:79">
      <c r="CA990" s="67"/>
    </row>
    <row r="991" spans="79:79">
      <c r="CA991" s="67"/>
    </row>
    <row r="992" spans="79:79">
      <c r="CA992" s="67"/>
    </row>
    <row r="993" spans="79:79">
      <c r="CA993" s="67"/>
    </row>
    <row r="994" spans="79:79">
      <c r="CA994" s="67"/>
    </row>
    <row r="995" spans="79:79">
      <c r="CA995" s="67"/>
    </row>
    <row r="996" spans="79:79">
      <c r="CA996" s="67"/>
    </row>
    <row r="997" spans="79:79">
      <c r="CA997" s="67"/>
    </row>
    <row r="998" spans="79:79">
      <c r="CA998" s="67"/>
    </row>
    <row r="999" spans="79:79">
      <c r="CA999" s="67"/>
    </row>
    <row r="1000" spans="79:79">
      <c r="CA1000" s="67"/>
    </row>
    <row r="1001" spans="79:79">
      <c r="CA1001" s="67"/>
    </row>
    <row r="1002" spans="79:79">
      <c r="CA1002" s="67"/>
    </row>
    <row r="1003" spans="79:79">
      <c r="CA1003" s="67"/>
    </row>
    <row r="1004" spans="79:79">
      <c r="CA1004" s="67"/>
    </row>
    <row r="1005" spans="79:79">
      <c r="CA1005" s="67"/>
    </row>
    <row r="1006" spans="79:79">
      <c r="CA1006" s="67"/>
    </row>
    <row r="1007" spans="79:79">
      <c r="CA1007" s="67"/>
    </row>
    <row r="1008" spans="79:79">
      <c r="CA1008" s="67"/>
    </row>
    <row r="1009" spans="79:79">
      <c r="CA1009" s="67"/>
    </row>
    <row r="1010" spans="79:79">
      <c r="CA1010" s="67"/>
    </row>
    <row r="1011" spans="79:79">
      <c r="CA1011" s="67"/>
    </row>
  </sheetData>
  <mergeCells count="67">
    <mergeCell ref="H1:V1"/>
    <mergeCell ref="W1:AD1"/>
    <mergeCell ref="AE1:AM1"/>
    <mergeCell ref="AN1:BF1"/>
    <mergeCell ref="BI1:BJ1"/>
    <mergeCell ref="BL1:BV1"/>
    <mergeCell ref="BW1:BX1"/>
    <mergeCell ref="BY1:CT1"/>
    <mergeCell ref="CU1:DU1"/>
    <mergeCell ref="DV1:EE1"/>
    <mergeCell ref="EF1:EO1"/>
    <mergeCell ref="EP1:EW1"/>
    <mergeCell ref="EX1:FC1"/>
    <mergeCell ref="FD1:GB1"/>
    <mergeCell ref="GC1:GJ1"/>
    <mergeCell ref="GK1:GR1"/>
    <mergeCell ref="GS1:GZ1"/>
    <mergeCell ref="HA1:HH1"/>
    <mergeCell ref="HK1:HP1"/>
    <mergeCell ref="H2:L2"/>
    <mergeCell ref="M2:O2"/>
    <mergeCell ref="P2:Q2"/>
    <mergeCell ref="R2:V2"/>
    <mergeCell ref="W2:AB2"/>
    <mergeCell ref="AE2:AF2"/>
    <mergeCell ref="AG2:AJ2"/>
    <mergeCell ref="AK2:AM2"/>
    <mergeCell ref="AN2:AQ2"/>
    <mergeCell ref="AW2:BA2"/>
    <mergeCell ref="BE2:BF2"/>
    <mergeCell ref="BI2:BJ2"/>
    <mergeCell ref="BK2:BQ2"/>
    <mergeCell ref="BR2:BT2"/>
    <mergeCell ref="BU2:BV2"/>
    <mergeCell ref="BY2:CK2"/>
    <mergeCell ref="CL2:CT2"/>
    <mergeCell ref="CU2:CY2"/>
    <mergeCell ref="CZ2:DI2"/>
    <mergeCell ref="DJ2:DU2"/>
    <mergeCell ref="DV2:EE2"/>
    <mergeCell ref="EF2:EO2"/>
    <mergeCell ref="EP2:EW2"/>
    <mergeCell ref="FD2:FH2"/>
    <mergeCell ref="FI2:FM2"/>
    <mergeCell ref="FN2:FR2"/>
    <mergeCell ref="FS2:FW2"/>
    <mergeCell ref="FX2:GB2"/>
    <mergeCell ref="GK2:GM2"/>
    <mergeCell ref="GN2:GO2"/>
    <mergeCell ref="GP2:GR2"/>
    <mergeCell ref="AA3:AB3"/>
    <mergeCell ref="AN3:AP3"/>
    <mergeCell ref="AW3:BA3"/>
    <mergeCell ref="BB3:BD3"/>
    <mergeCell ref="BE3:BF3"/>
    <mergeCell ref="BW3:BX3"/>
    <mergeCell ref="FD3:FH3"/>
    <mergeCell ref="FI3:FM3"/>
    <mergeCell ref="FN3:FR3"/>
    <mergeCell ref="FS3:FW3"/>
    <mergeCell ref="FX3:GB3"/>
    <mergeCell ref="HL3:HM3"/>
    <mergeCell ref="HO3:HP3"/>
    <mergeCell ref="M4:O4"/>
    <mergeCell ref="P4:Q4"/>
    <mergeCell ref="AU3:AU4"/>
    <mergeCell ref="B1:G2"/>
  </mergeCells>
  <conditionalFormatting sqref="AP6:AP749">
    <cfRule type="expression" dxfId="0" priority="1" stopIfTrue="1">
      <formula>IF(AP6&lt;&gt;AP5,1,0)</formula>
    </cfRule>
  </conditionalFormatting>
  <conditionalFormatting sqref="AQ6:AQ749">
    <cfRule type="expression" dxfId="1" priority="2" stopIfTrue="1">
      <formula>IF(AQ6&lt;&gt;AP6,1,0)</formula>
    </cfRule>
  </conditionalFormatting>
  <conditionalFormatting sqref="GC2:GC3">
    <cfRule type="expression" dxfId="2" priority="3" stopIfTrue="1">
      <formula>CI2="不合格"</formula>
    </cfRule>
  </conditionalFormatting>
  <conditionalFormatting sqref="GK1 CB3:CT4 BT3:BT5 GK2:GR2 GN5:GQ5 BY5:CT5 GJ5:GL5 GC5:GH5">
    <cfRule type="expression" dxfId="2" priority="4" stopIfTrue="1">
      <formula>#REF!="不合格"</formula>
    </cfRule>
  </conditionalFormatting>
  <conditionalFormatting sqref="AN6:AO749">
    <cfRule type="expression" dxfId="3" priority="5" stopIfTrue="1">
      <formula>IF(AN6&lt;&gt;AN5,1,0)</formula>
    </cfRule>
  </conditionalFormatting>
  <hyperlinks>
    <hyperlink ref="B1:G2" location="目录!A1" display="返回目录"/>
  </hyperlink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103"/>
  <sheetViews>
    <sheetView showGridLines="0" zoomScale="85" zoomScaleNormal="85" workbookViewId="0">
      <pane xSplit="5" ySplit="5" topLeftCell="AQ10" activePane="bottomRight" state="frozen"/>
      <selection/>
      <selection pane="topRight"/>
      <selection pane="bottomLeft"/>
      <selection pane="bottomRight" activeCell="AW37" sqref="AW37"/>
    </sheetView>
  </sheetViews>
  <sheetFormatPr defaultColWidth="9" defaultRowHeight="15"/>
  <cols>
    <col min="1" max="1" width="9.5037037037037" style="38"/>
    <col min="2" max="2" width="7.5037037037037" hidden="1" customWidth="1"/>
    <col min="3" max="3" width="5.5037037037037"/>
    <col min="4" max="4" width="2.5037037037037" hidden="1" customWidth="1"/>
    <col min="5" max="5" width="5.5037037037037"/>
    <col min="6" max="41" width="9" style="241"/>
    <col min="42" max="42" width="11.5037037037037" style="241" customWidth="1"/>
    <col min="43" max="43" width="10.3777777777778" style="241" customWidth="1"/>
    <col min="44" max="45" width="9" style="241" customWidth="1"/>
    <col min="46" max="67" width="9" style="241"/>
    <col min="68" max="68" width="9" style="241" customWidth="1"/>
    <col min="69" max="74" width="9" style="241"/>
    <col min="75" max="75" width="9.5037037037037" customWidth="1"/>
  </cols>
  <sheetData>
    <row r="1" spans="1:74">
      <c r="A1" s="242"/>
      <c r="B1" s="243"/>
      <c r="C1" s="243"/>
      <c r="D1" s="243"/>
      <c r="E1" s="243"/>
      <c r="F1" s="244"/>
      <c r="G1" s="244"/>
      <c r="H1" s="244"/>
      <c r="I1" s="244"/>
      <c r="J1" s="244"/>
      <c r="K1" s="244"/>
      <c r="L1" s="244"/>
      <c r="M1" s="271" t="s">
        <v>216</v>
      </c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1"/>
      <c r="AB1" s="271"/>
      <c r="AC1" s="271"/>
      <c r="AD1" s="271"/>
      <c r="AE1" s="276" t="s">
        <v>217</v>
      </c>
      <c r="AF1" s="271"/>
      <c r="AG1" s="271"/>
      <c r="AH1" s="271"/>
      <c r="AI1" s="271"/>
      <c r="AJ1" s="271"/>
      <c r="AK1" s="271"/>
      <c r="AL1" s="271"/>
      <c r="AM1" s="271"/>
      <c r="AN1" s="271"/>
      <c r="AO1" s="271"/>
      <c r="AP1" s="271"/>
      <c r="AQ1" s="271"/>
      <c r="AR1" s="271"/>
      <c r="AS1" s="271"/>
      <c r="AT1" s="271"/>
      <c r="AU1" s="271"/>
      <c r="AV1" s="271"/>
      <c r="AW1" s="271"/>
      <c r="AX1" s="271"/>
      <c r="AY1" s="271"/>
      <c r="AZ1" s="271"/>
      <c r="BA1" s="271"/>
      <c r="BB1" s="271"/>
      <c r="BC1" s="271"/>
      <c r="BD1" s="271"/>
      <c r="BE1" s="271"/>
      <c r="BF1" s="271"/>
      <c r="BG1" s="271"/>
      <c r="BH1" s="271"/>
      <c r="BI1" s="271"/>
      <c r="BJ1" s="271"/>
      <c r="BK1" s="271"/>
      <c r="BL1" s="271"/>
      <c r="BM1" s="271"/>
      <c r="BN1" s="271"/>
      <c r="BO1" s="271"/>
      <c r="BP1" s="271"/>
      <c r="BQ1" s="271"/>
      <c r="BR1" s="271"/>
      <c r="BS1" s="271"/>
      <c r="BT1" s="271"/>
      <c r="BU1" s="271"/>
      <c r="BV1" s="322"/>
    </row>
    <row r="2" ht="15.75" spans="1:74">
      <c r="A2" s="245"/>
      <c r="B2" s="246"/>
      <c r="C2" s="246"/>
      <c r="D2" s="246"/>
      <c r="E2" s="246"/>
      <c r="F2" s="247"/>
      <c r="G2" s="247"/>
      <c r="H2" s="247"/>
      <c r="I2" s="247"/>
      <c r="J2" s="247"/>
      <c r="K2" s="247"/>
      <c r="L2" s="247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7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A2" s="272"/>
      <c r="BB2" s="272"/>
      <c r="BC2" s="272"/>
      <c r="BD2" s="272"/>
      <c r="BE2" s="272"/>
      <c r="BF2" s="272"/>
      <c r="BG2" s="272"/>
      <c r="BH2" s="272"/>
      <c r="BI2" s="272"/>
      <c r="BJ2" s="272"/>
      <c r="BK2" s="272"/>
      <c r="BL2" s="272"/>
      <c r="BM2" s="272"/>
      <c r="BN2" s="272"/>
      <c r="BO2" s="272"/>
      <c r="BP2" s="272"/>
      <c r="BQ2" s="272"/>
      <c r="BR2" s="272"/>
      <c r="BS2" s="272"/>
      <c r="BT2" s="272"/>
      <c r="BU2" s="272"/>
      <c r="BV2" s="323"/>
    </row>
    <row r="3" ht="23.25" customHeight="1" spans="1:75">
      <c r="A3" s="248" t="s">
        <v>48</v>
      </c>
      <c r="B3" s="249" t="s">
        <v>218</v>
      </c>
      <c r="C3" s="249" t="s">
        <v>219</v>
      </c>
      <c r="D3" s="249"/>
      <c r="E3" s="68" t="s">
        <v>220</v>
      </c>
      <c r="F3" s="250" t="s">
        <v>221</v>
      </c>
      <c r="G3" s="250"/>
      <c r="H3" s="250"/>
      <c r="I3" s="250"/>
      <c r="J3" s="250"/>
      <c r="K3" s="250"/>
      <c r="L3" s="250"/>
      <c r="M3" s="250" t="s">
        <v>222</v>
      </c>
      <c r="N3" s="250"/>
      <c r="O3" s="250"/>
      <c r="P3" s="250"/>
      <c r="Q3" s="250" t="s">
        <v>223</v>
      </c>
      <c r="R3" s="250"/>
      <c r="S3" s="250"/>
      <c r="T3" s="250"/>
      <c r="U3" s="250" t="s">
        <v>224</v>
      </c>
      <c r="V3" s="250"/>
      <c r="W3" s="250"/>
      <c r="X3" s="250"/>
      <c r="Y3" s="250" t="s">
        <v>225</v>
      </c>
      <c r="Z3" s="250"/>
      <c r="AA3" s="250"/>
      <c r="AB3" s="250" t="s">
        <v>226</v>
      </c>
      <c r="AC3" s="250"/>
      <c r="AD3" s="250"/>
      <c r="AE3" s="250" t="s">
        <v>227</v>
      </c>
      <c r="AF3" s="250"/>
      <c r="AG3" s="250"/>
      <c r="AH3" s="250"/>
      <c r="AI3" s="250"/>
      <c r="AJ3" s="250"/>
      <c r="AK3" s="250"/>
      <c r="AL3" s="250" t="s">
        <v>228</v>
      </c>
      <c r="AM3" s="250"/>
      <c r="AN3" s="250"/>
      <c r="AO3" s="250"/>
      <c r="AP3" s="250" t="s">
        <v>229</v>
      </c>
      <c r="AQ3" s="250"/>
      <c r="AR3" s="290" t="s">
        <v>230</v>
      </c>
      <c r="AS3" s="290"/>
      <c r="AT3" s="250" t="s">
        <v>231</v>
      </c>
      <c r="AU3" s="250"/>
      <c r="AV3" s="250"/>
      <c r="AW3" s="250"/>
      <c r="AX3" s="250"/>
      <c r="AY3" s="250"/>
      <c r="AZ3" s="302" t="s">
        <v>232</v>
      </c>
      <c r="BA3" s="303"/>
      <c r="BB3" s="303"/>
      <c r="BC3" s="303"/>
      <c r="BD3" s="303"/>
      <c r="BE3" s="303"/>
      <c r="BF3" s="312"/>
      <c r="BG3" s="250" t="s">
        <v>233</v>
      </c>
      <c r="BH3" s="250"/>
      <c r="BI3" s="250"/>
      <c r="BJ3" s="250"/>
      <c r="BK3" s="250" t="s">
        <v>234</v>
      </c>
      <c r="BL3" s="250"/>
      <c r="BM3" s="250"/>
      <c r="BN3" s="250"/>
      <c r="BO3" s="250" t="s">
        <v>235</v>
      </c>
      <c r="BP3" s="250"/>
      <c r="BQ3" s="250"/>
      <c r="BR3" s="250"/>
      <c r="BS3" s="250" t="s">
        <v>236</v>
      </c>
      <c r="BT3" s="250"/>
      <c r="BU3" s="250"/>
      <c r="BV3" s="324"/>
      <c r="BW3" s="325" t="s">
        <v>174</v>
      </c>
    </row>
    <row r="4" ht="14.25" customHeight="1" spans="1:75">
      <c r="A4" s="251" t="s">
        <v>98</v>
      </c>
      <c r="B4" s="249"/>
      <c r="C4" s="249"/>
      <c r="D4" s="249"/>
      <c r="E4" s="68"/>
      <c r="F4" s="250" t="s">
        <v>237</v>
      </c>
      <c r="G4" s="250" t="s">
        <v>238</v>
      </c>
      <c r="H4" s="250" t="s">
        <v>239</v>
      </c>
      <c r="I4" s="250" t="s">
        <v>240</v>
      </c>
      <c r="J4" s="250" t="s">
        <v>241</v>
      </c>
      <c r="K4" s="250" t="s">
        <v>242</v>
      </c>
      <c r="L4" s="250" t="s">
        <v>243</v>
      </c>
      <c r="M4" s="250" t="s">
        <v>244</v>
      </c>
      <c r="N4" s="250" t="s">
        <v>245</v>
      </c>
      <c r="O4" s="250" t="s">
        <v>242</v>
      </c>
      <c r="P4" s="250" t="s">
        <v>243</v>
      </c>
      <c r="Q4" s="250" t="s">
        <v>246</v>
      </c>
      <c r="R4" s="250" t="s">
        <v>247</v>
      </c>
      <c r="S4" s="250" t="s">
        <v>242</v>
      </c>
      <c r="T4" s="250" t="s">
        <v>243</v>
      </c>
      <c r="U4" s="250" t="s">
        <v>248</v>
      </c>
      <c r="V4" s="250" t="s">
        <v>249</v>
      </c>
      <c r="W4" s="250" t="s">
        <v>242</v>
      </c>
      <c r="X4" s="250" t="s">
        <v>243</v>
      </c>
      <c r="Y4" s="250" t="s">
        <v>250</v>
      </c>
      <c r="Z4" s="250" t="s">
        <v>242</v>
      </c>
      <c r="AA4" s="250" t="s">
        <v>243</v>
      </c>
      <c r="AB4" s="250" t="s">
        <v>251</v>
      </c>
      <c r="AC4" s="250" t="s">
        <v>242</v>
      </c>
      <c r="AD4" s="250" t="s">
        <v>243</v>
      </c>
      <c r="AE4" s="250" t="s">
        <v>237</v>
      </c>
      <c r="AF4" s="250" t="s">
        <v>238</v>
      </c>
      <c r="AG4" s="250" t="s">
        <v>239</v>
      </c>
      <c r="AH4" s="250" t="s">
        <v>240</v>
      </c>
      <c r="AI4" s="250" t="s">
        <v>241</v>
      </c>
      <c r="AJ4" s="289" t="s">
        <v>252</v>
      </c>
      <c r="AK4" s="289" t="s">
        <v>253</v>
      </c>
      <c r="AL4" s="250" t="s">
        <v>244</v>
      </c>
      <c r="AM4" s="250" t="s">
        <v>245</v>
      </c>
      <c r="AN4" s="289" t="s">
        <v>252</v>
      </c>
      <c r="AO4" s="289" t="s">
        <v>253</v>
      </c>
      <c r="AP4" s="289" t="s">
        <v>254</v>
      </c>
      <c r="AQ4" s="289" t="s">
        <v>255</v>
      </c>
      <c r="AR4" s="289" t="s">
        <v>256</v>
      </c>
      <c r="AS4" s="289" t="s">
        <v>257</v>
      </c>
      <c r="AT4" s="250" t="s">
        <v>246</v>
      </c>
      <c r="AU4" s="250" t="s">
        <v>247</v>
      </c>
      <c r="AV4" s="289" t="s">
        <v>258</v>
      </c>
      <c r="AW4" s="289" t="s">
        <v>259</v>
      </c>
      <c r="AX4" s="289" t="s">
        <v>260</v>
      </c>
      <c r="AY4" s="289" t="s">
        <v>261</v>
      </c>
      <c r="AZ4" s="289" t="s">
        <v>262</v>
      </c>
      <c r="BA4" s="289"/>
      <c r="BB4" s="304"/>
      <c r="BC4" s="305"/>
      <c r="BD4" s="289" t="s">
        <v>263</v>
      </c>
      <c r="BE4" s="289" t="s">
        <v>264</v>
      </c>
      <c r="BF4" s="289"/>
      <c r="BG4" s="289" t="s">
        <v>265</v>
      </c>
      <c r="BH4" s="289" t="s">
        <v>266</v>
      </c>
      <c r="BI4" s="289" t="s">
        <v>267</v>
      </c>
      <c r="BJ4" s="289" t="s">
        <v>268</v>
      </c>
      <c r="BK4" s="250" t="s">
        <v>248</v>
      </c>
      <c r="BL4" s="250" t="s">
        <v>249</v>
      </c>
      <c r="BM4" s="289" t="s">
        <v>252</v>
      </c>
      <c r="BN4" s="289" t="s">
        <v>253</v>
      </c>
      <c r="BO4" s="317" t="s">
        <v>269</v>
      </c>
      <c r="BP4" s="317" t="s">
        <v>270</v>
      </c>
      <c r="BQ4" s="289" t="s">
        <v>252</v>
      </c>
      <c r="BR4" s="289" t="s">
        <v>253</v>
      </c>
      <c r="BS4" s="250" t="s">
        <v>271</v>
      </c>
      <c r="BT4" s="250" t="s">
        <v>272</v>
      </c>
      <c r="BU4" s="289" t="s">
        <v>252</v>
      </c>
      <c r="BV4" s="326" t="s">
        <v>253</v>
      </c>
      <c r="BW4" s="327"/>
    </row>
    <row r="5" ht="15.75" spans="1:75">
      <c r="A5" s="252">
        <f ca="1">成本日报!A3</f>
        <v>43617</v>
      </c>
      <c r="B5" s="249"/>
      <c r="C5" s="249"/>
      <c r="D5" s="249"/>
      <c r="E5" s="68"/>
      <c r="F5" s="250"/>
      <c r="G5" s="250"/>
      <c r="H5" s="250"/>
      <c r="I5" s="250"/>
      <c r="J5" s="250"/>
      <c r="K5" s="250"/>
      <c r="L5" s="250"/>
      <c r="M5" s="250"/>
      <c r="N5" s="250"/>
      <c r="O5" s="250"/>
      <c r="P5" s="250"/>
      <c r="Q5" s="250"/>
      <c r="R5" s="250"/>
      <c r="S5" s="250"/>
      <c r="T5" s="250"/>
      <c r="U5" s="250"/>
      <c r="V5" s="250"/>
      <c r="W5" s="250"/>
      <c r="X5" s="250"/>
      <c r="Y5" s="250"/>
      <c r="Z5" s="250"/>
      <c r="AA5" s="250"/>
      <c r="AB5" s="250"/>
      <c r="AC5" s="250"/>
      <c r="AD5" s="250"/>
      <c r="AE5" s="250"/>
      <c r="AF5" s="250"/>
      <c r="AG5" s="250"/>
      <c r="AH5" s="250"/>
      <c r="AI5" s="250"/>
      <c r="AJ5" s="250"/>
      <c r="AK5" s="250"/>
      <c r="AL5" s="250"/>
      <c r="AM5" s="250"/>
      <c r="AN5" s="250"/>
      <c r="AO5" s="250"/>
      <c r="AP5" s="289"/>
      <c r="AQ5" s="289"/>
      <c r="AR5" s="289"/>
      <c r="AS5" s="289"/>
      <c r="AT5" s="250"/>
      <c r="AU5" s="250"/>
      <c r="AV5" s="250"/>
      <c r="AW5" s="250"/>
      <c r="AX5" s="250"/>
      <c r="AY5" s="250"/>
      <c r="AZ5" s="306" t="s">
        <v>172</v>
      </c>
      <c r="BA5" s="289" t="s">
        <v>273</v>
      </c>
      <c r="BB5" s="289" t="s">
        <v>274</v>
      </c>
      <c r="BC5" s="289" t="s">
        <v>275</v>
      </c>
      <c r="BD5" s="289"/>
      <c r="BE5" s="306" t="s">
        <v>172</v>
      </c>
      <c r="BF5" s="289" t="s">
        <v>273</v>
      </c>
      <c r="BG5" s="289"/>
      <c r="BH5" s="289"/>
      <c r="BI5" s="289"/>
      <c r="BJ5" s="289"/>
      <c r="BK5" s="250"/>
      <c r="BL5" s="250"/>
      <c r="BM5" s="250"/>
      <c r="BN5" s="250"/>
      <c r="BO5" s="318"/>
      <c r="BP5" s="318"/>
      <c r="BQ5" s="250"/>
      <c r="BR5" s="250"/>
      <c r="BS5" s="250"/>
      <c r="BT5" s="250"/>
      <c r="BU5" s="250"/>
      <c r="BV5" s="324"/>
      <c r="BW5" s="328"/>
    </row>
    <row r="6" s="240" customFormat="1" hidden="1" spans="1:75">
      <c r="A6" s="253"/>
      <c r="B6" s="254"/>
      <c r="C6" s="254"/>
      <c r="D6" s="254"/>
      <c r="E6" s="255" t="s">
        <v>276</v>
      </c>
      <c r="F6" s="256"/>
      <c r="G6" s="257"/>
      <c r="H6" s="257"/>
      <c r="I6" s="257"/>
      <c r="J6" s="257"/>
      <c r="K6" s="257"/>
      <c r="L6" s="257"/>
      <c r="M6" s="257"/>
      <c r="N6" s="257"/>
      <c r="O6" s="257"/>
      <c r="P6" s="257"/>
      <c r="Q6" s="257"/>
      <c r="R6" s="257"/>
      <c r="S6" s="257"/>
      <c r="T6" s="257"/>
      <c r="U6" s="257"/>
      <c r="V6" s="257"/>
      <c r="W6" s="257"/>
      <c r="X6" s="257"/>
      <c r="Y6" s="257"/>
      <c r="Z6" s="257"/>
      <c r="AA6" s="257"/>
      <c r="AB6" s="278"/>
      <c r="AC6" s="257"/>
      <c r="AD6" s="257"/>
      <c r="AE6" s="256"/>
      <c r="AF6" s="257"/>
      <c r="AG6" s="257"/>
      <c r="AH6" s="257"/>
      <c r="AI6" s="257"/>
      <c r="AJ6" s="257"/>
      <c r="AK6" s="257"/>
      <c r="AL6" s="257"/>
      <c r="AM6" s="257"/>
      <c r="AN6" s="257"/>
      <c r="AO6" s="291"/>
      <c r="AP6" s="261"/>
      <c r="AQ6" s="261"/>
      <c r="AR6" s="292"/>
      <c r="AS6" s="260"/>
      <c r="AT6" s="257"/>
      <c r="AU6" s="257"/>
      <c r="AV6" s="257"/>
      <c r="AW6" s="257"/>
      <c r="AX6" s="257"/>
      <c r="AY6" s="257"/>
      <c r="AZ6" s="307"/>
      <c r="BA6" s="261"/>
      <c r="BB6" s="261"/>
      <c r="BC6" s="261"/>
      <c r="BD6" s="261"/>
      <c r="BE6" s="307"/>
      <c r="BF6" s="261"/>
      <c r="BG6" s="261"/>
      <c r="BH6" s="313"/>
      <c r="BI6" s="261"/>
      <c r="BJ6" s="261"/>
      <c r="BK6" s="257"/>
      <c r="BL6" s="257"/>
      <c r="BM6" s="257"/>
      <c r="BN6" s="257"/>
      <c r="BO6" s="278"/>
      <c r="BP6" s="278"/>
      <c r="BQ6" s="319"/>
      <c r="BR6" s="319"/>
      <c r="BS6" s="257" t="s">
        <v>277</v>
      </c>
      <c r="BT6" s="257" t="s">
        <v>278</v>
      </c>
      <c r="BU6" s="257"/>
      <c r="BV6" s="329"/>
      <c r="BW6" s="330"/>
    </row>
    <row r="7" s="240" customFormat="1" hidden="1" spans="1:75">
      <c r="A7" s="253"/>
      <c r="B7" s="254"/>
      <c r="C7" s="254"/>
      <c r="D7" s="254"/>
      <c r="E7" s="255" t="s">
        <v>279</v>
      </c>
      <c r="F7" s="256"/>
      <c r="G7" s="257"/>
      <c r="H7" s="257"/>
      <c r="I7" s="257"/>
      <c r="J7" s="257"/>
      <c r="K7" s="257"/>
      <c r="L7" s="257"/>
      <c r="M7" s="257" t="s">
        <v>280</v>
      </c>
      <c r="N7" s="257" t="s">
        <v>281</v>
      </c>
      <c r="O7" s="257"/>
      <c r="P7" s="257"/>
      <c r="Q7" s="257" t="s">
        <v>282</v>
      </c>
      <c r="R7" s="257" t="s">
        <v>283</v>
      </c>
      <c r="S7" s="257"/>
      <c r="T7" s="257"/>
      <c r="U7" s="257" t="s">
        <v>284</v>
      </c>
      <c r="V7" s="257" t="s">
        <v>285</v>
      </c>
      <c r="W7" s="257"/>
      <c r="X7" s="257"/>
      <c r="Y7" s="257">
        <v>12</v>
      </c>
      <c r="Z7" s="257"/>
      <c r="AA7" s="257"/>
      <c r="AB7" s="278"/>
      <c r="AC7" s="257"/>
      <c r="AD7" s="257"/>
      <c r="AE7" s="256"/>
      <c r="AF7" s="257"/>
      <c r="AG7" s="257"/>
      <c r="AH7" s="257"/>
      <c r="AI7" s="257"/>
      <c r="AJ7" s="257"/>
      <c r="AK7" s="257"/>
      <c r="AL7" s="257"/>
      <c r="AM7" s="257"/>
      <c r="AN7" s="257"/>
      <c r="AO7" s="291"/>
      <c r="AP7" s="261"/>
      <c r="AQ7" s="261"/>
      <c r="AR7" s="292"/>
      <c r="AS7" s="260"/>
      <c r="AT7" s="257"/>
      <c r="AU7" s="257"/>
      <c r="AV7" s="257"/>
      <c r="AW7" s="257"/>
      <c r="AX7" s="257"/>
      <c r="AY7" s="257"/>
      <c r="AZ7" s="307"/>
      <c r="BA7" s="261"/>
      <c r="BB7" s="261"/>
      <c r="BC7" s="261"/>
      <c r="BD7" s="261"/>
      <c r="BE7" s="307"/>
      <c r="BF7" s="261"/>
      <c r="BG7" s="261"/>
      <c r="BH7" s="313"/>
      <c r="BI7" s="261"/>
      <c r="BJ7" s="261"/>
      <c r="BK7" s="257">
        <v>10</v>
      </c>
      <c r="BL7" s="257">
        <v>11</v>
      </c>
      <c r="BM7" s="257"/>
      <c r="BN7" s="257"/>
      <c r="BO7" s="278" t="s">
        <v>286</v>
      </c>
      <c r="BP7" s="278" t="s">
        <v>287</v>
      </c>
      <c r="BQ7" s="319"/>
      <c r="BR7" s="319"/>
      <c r="BS7" s="257"/>
      <c r="BT7" s="257"/>
      <c r="BU7" s="257"/>
      <c r="BV7" s="329"/>
      <c r="BW7" s="330"/>
    </row>
    <row r="8" s="5" customFormat="1" ht="77.25" hidden="1" customHeight="1" spans="1:75">
      <c r="A8" s="258"/>
      <c r="B8" s="259"/>
      <c r="C8" s="259"/>
      <c r="D8" s="259"/>
      <c r="E8" s="13" t="s">
        <v>276</v>
      </c>
      <c r="F8" s="260" t="s">
        <v>288</v>
      </c>
      <c r="G8" s="261" t="s">
        <v>289</v>
      </c>
      <c r="H8" s="261" t="s">
        <v>290</v>
      </c>
      <c r="I8" s="261" t="s">
        <v>291</v>
      </c>
      <c r="J8" s="261" t="s">
        <v>292</v>
      </c>
      <c r="K8" s="261" t="s">
        <v>293</v>
      </c>
      <c r="L8" s="261" t="s">
        <v>293</v>
      </c>
      <c r="M8" s="261" t="s">
        <v>294</v>
      </c>
      <c r="N8" s="261" t="s">
        <v>295</v>
      </c>
      <c r="O8" s="261" t="s">
        <v>293</v>
      </c>
      <c r="P8" s="261" t="s">
        <v>293</v>
      </c>
      <c r="Q8" s="261" t="s">
        <v>296</v>
      </c>
      <c r="R8" s="261" t="s">
        <v>297</v>
      </c>
      <c r="S8" s="261" t="s">
        <v>293</v>
      </c>
      <c r="T8" s="261" t="s">
        <v>293</v>
      </c>
      <c r="U8" s="261" t="s">
        <v>298</v>
      </c>
      <c r="V8" s="261" t="s">
        <v>299</v>
      </c>
      <c r="W8" s="261" t="s">
        <v>293</v>
      </c>
      <c r="X8" s="261" t="s">
        <v>293</v>
      </c>
      <c r="Y8" s="261" t="s">
        <v>300</v>
      </c>
      <c r="Z8" s="261" t="s">
        <v>293</v>
      </c>
      <c r="AA8" s="261" t="s">
        <v>293</v>
      </c>
      <c r="AB8" s="279"/>
      <c r="AC8" s="261" t="s">
        <v>293</v>
      </c>
      <c r="AD8" s="261" t="s">
        <v>293</v>
      </c>
      <c r="AE8" s="260" t="s">
        <v>301</v>
      </c>
      <c r="AF8" s="261" t="s">
        <v>302</v>
      </c>
      <c r="AG8" s="261" t="s">
        <v>303</v>
      </c>
      <c r="AH8" s="261" t="s">
        <v>304</v>
      </c>
      <c r="AI8" s="261" t="s">
        <v>305</v>
      </c>
      <c r="AJ8" s="261" t="s">
        <v>293</v>
      </c>
      <c r="AK8" s="261" t="s">
        <v>293</v>
      </c>
      <c r="AL8" s="261" t="s">
        <v>306</v>
      </c>
      <c r="AM8" s="261" t="s">
        <v>307</v>
      </c>
      <c r="AN8" s="261" t="s">
        <v>293</v>
      </c>
      <c r="AO8" s="261" t="s">
        <v>293</v>
      </c>
      <c r="AP8" s="261" t="s">
        <v>293</v>
      </c>
      <c r="AQ8" s="261" t="s">
        <v>293</v>
      </c>
      <c r="AR8" s="261" t="s">
        <v>293</v>
      </c>
      <c r="AS8" s="261" t="s">
        <v>293</v>
      </c>
      <c r="AT8" s="261" t="s">
        <v>308</v>
      </c>
      <c r="AU8" s="261" t="s">
        <v>309</v>
      </c>
      <c r="AV8" s="261" t="s">
        <v>293</v>
      </c>
      <c r="AW8" s="261" t="s">
        <v>293</v>
      </c>
      <c r="AX8" s="261" t="s">
        <v>293</v>
      </c>
      <c r="AY8" s="261" t="s">
        <v>293</v>
      </c>
      <c r="AZ8" s="307" t="s">
        <v>310</v>
      </c>
      <c r="BA8" s="261" t="s">
        <v>311</v>
      </c>
      <c r="BB8" s="308"/>
      <c r="BC8" s="308"/>
      <c r="BD8" s="261" t="s">
        <v>312</v>
      </c>
      <c r="BE8" s="307" t="s">
        <v>313</v>
      </c>
      <c r="BF8" s="261" t="s">
        <v>314</v>
      </c>
      <c r="BG8" s="261"/>
      <c r="BH8" s="313"/>
      <c r="BI8" s="261"/>
      <c r="BJ8" s="261"/>
      <c r="BK8" s="261" t="s">
        <v>315</v>
      </c>
      <c r="BL8" s="261" t="s">
        <v>316</v>
      </c>
      <c r="BM8" s="261" t="s">
        <v>293</v>
      </c>
      <c r="BN8" s="261" t="s">
        <v>293</v>
      </c>
      <c r="BO8" s="279" t="s">
        <v>317</v>
      </c>
      <c r="BP8" s="279" t="s">
        <v>318</v>
      </c>
      <c r="BQ8" s="320" t="s">
        <v>293</v>
      </c>
      <c r="BR8" s="320" t="s">
        <v>293</v>
      </c>
      <c r="BS8" s="261" t="s">
        <v>319</v>
      </c>
      <c r="BT8" s="261" t="s">
        <v>320</v>
      </c>
      <c r="BU8" s="261" t="s">
        <v>293</v>
      </c>
      <c r="BV8" s="331" t="s">
        <v>293</v>
      </c>
      <c r="BW8" s="15" t="s">
        <v>293</v>
      </c>
    </row>
    <row r="9" s="5" customFormat="1" ht="84" hidden="1" customHeight="1" spans="1:75">
      <c r="A9" s="258"/>
      <c r="B9" s="259"/>
      <c r="C9" s="259"/>
      <c r="D9" s="259"/>
      <c r="E9" s="13" t="s">
        <v>279</v>
      </c>
      <c r="F9" s="260" t="s">
        <v>321</v>
      </c>
      <c r="G9" s="261" t="s">
        <v>322</v>
      </c>
      <c r="H9" s="261" t="s">
        <v>323</v>
      </c>
      <c r="I9" s="261" t="s">
        <v>324</v>
      </c>
      <c r="J9" s="261" t="s">
        <v>325</v>
      </c>
      <c r="K9" s="261" t="s">
        <v>293</v>
      </c>
      <c r="L9" s="261" t="s">
        <v>293</v>
      </c>
      <c r="M9" s="261" t="s">
        <v>326</v>
      </c>
      <c r="N9" s="261" t="s">
        <v>327</v>
      </c>
      <c r="O9" s="261" t="s">
        <v>293</v>
      </c>
      <c r="P9" s="261" t="s">
        <v>293</v>
      </c>
      <c r="Q9" s="261" t="s">
        <v>328</v>
      </c>
      <c r="R9" s="261" t="s">
        <v>329</v>
      </c>
      <c r="S9" s="261" t="s">
        <v>293</v>
      </c>
      <c r="T9" s="261" t="s">
        <v>293</v>
      </c>
      <c r="U9" s="261" t="s">
        <v>330</v>
      </c>
      <c r="V9" s="261" t="s">
        <v>331</v>
      </c>
      <c r="W9" s="261" t="s">
        <v>293</v>
      </c>
      <c r="X9" s="261" t="s">
        <v>293</v>
      </c>
      <c r="Y9" s="261" t="s">
        <v>332</v>
      </c>
      <c r="Z9" s="261" t="s">
        <v>293</v>
      </c>
      <c r="AA9" s="261" t="s">
        <v>293</v>
      </c>
      <c r="AB9" s="279" t="s">
        <v>333</v>
      </c>
      <c r="AC9" s="261" t="s">
        <v>293</v>
      </c>
      <c r="AD9" s="261" t="s">
        <v>293</v>
      </c>
      <c r="AE9" s="260" t="s">
        <v>334</v>
      </c>
      <c r="AF9" s="261" t="s">
        <v>335</v>
      </c>
      <c r="AG9" s="261" t="s">
        <v>336</v>
      </c>
      <c r="AH9" s="261" t="s">
        <v>337</v>
      </c>
      <c r="AI9" s="261" t="s">
        <v>338</v>
      </c>
      <c r="AJ9" s="261" t="s">
        <v>293</v>
      </c>
      <c r="AK9" s="261" t="s">
        <v>293</v>
      </c>
      <c r="AL9" s="261" t="s">
        <v>339</v>
      </c>
      <c r="AM9" s="261" t="s">
        <v>340</v>
      </c>
      <c r="AN9" s="261" t="s">
        <v>293</v>
      </c>
      <c r="AO9" s="261" t="s">
        <v>293</v>
      </c>
      <c r="AP9" s="261" t="s">
        <v>293</v>
      </c>
      <c r="AQ9" s="261" t="s">
        <v>293</v>
      </c>
      <c r="AR9" s="261" t="s">
        <v>293</v>
      </c>
      <c r="AS9" s="261" t="s">
        <v>293</v>
      </c>
      <c r="AT9" s="261" t="s">
        <v>341</v>
      </c>
      <c r="AU9" s="261" t="s">
        <v>342</v>
      </c>
      <c r="AV9" s="261" t="s">
        <v>293</v>
      </c>
      <c r="AW9" s="261" t="s">
        <v>293</v>
      </c>
      <c r="AX9" s="261" t="s">
        <v>293</v>
      </c>
      <c r="AY9" s="261" t="s">
        <v>293</v>
      </c>
      <c r="AZ9" s="307" t="s">
        <v>343</v>
      </c>
      <c r="BA9" s="261" t="s">
        <v>344</v>
      </c>
      <c r="BB9" s="261" t="s">
        <v>345</v>
      </c>
      <c r="BC9" s="261" t="s">
        <v>346</v>
      </c>
      <c r="BD9" s="261" t="s">
        <v>312</v>
      </c>
      <c r="BE9" s="307" t="s">
        <v>347</v>
      </c>
      <c r="BF9" s="261" t="s">
        <v>348</v>
      </c>
      <c r="BG9" s="261"/>
      <c r="BH9" s="313"/>
      <c r="BI9" s="261"/>
      <c r="BJ9" s="261"/>
      <c r="BK9" s="261" t="s">
        <v>349</v>
      </c>
      <c r="BL9" s="261" t="s">
        <v>350</v>
      </c>
      <c r="BM9" s="261" t="s">
        <v>293</v>
      </c>
      <c r="BN9" s="261" t="s">
        <v>293</v>
      </c>
      <c r="BO9" s="279" t="s">
        <v>351</v>
      </c>
      <c r="BP9" s="279" t="s">
        <v>352</v>
      </c>
      <c r="BQ9" s="320" t="s">
        <v>293</v>
      </c>
      <c r="BR9" s="320" t="s">
        <v>293</v>
      </c>
      <c r="BS9" s="261" t="s">
        <v>353</v>
      </c>
      <c r="BT9" s="261" t="s">
        <v>354</v>
      </c>
      <c r="BU9" s="261" t="s">
        <v>293</v>
      </c>
      <c r="BV9" s="331" t="s">
        <v>293</v>
      </c>
      <c r="BW9" s="15" t="s">
        <v>293</v>
      </c>
    </row>
    <row r="10" spans="1:75">
      <c r="A10" s="54">
        <f ca="1">A5</f>
        <v>43617</v>
      </c>
      <c r="B10" s="262">
        <f ca="1" t="shared" ref="B10:B73" si="0">A10</f>
        <v>43617</v>
      </c>
      <c r="C10" s="91" t="s">
        <v>355</v>
      </c>
      <c r="D10" s="263">
        <f>成本日报!C3</f>
        <v>2</v>
      </c>
      <c r="E10" s="264" t="str">
        <f t="shared" ref="E10:E73" si="1">IF(AND(D10=1),"甲班",IF(AND(D10=2),"乙班",IF(AND(D10=3),"丙班",IF(AND(D10=4),"丁班",))))</f>
        <v>乙班</v>
      </c>
      <c r="F10" s="265" t="str">
        <f>IF(_tag_month_shift!A2="","",_tag_month_shift!A2)</f>
        <v/>
      </c>
      <c r="G10" s="266" t="str">
        <f>IF(_tag_month_shift!B2="","",_tag_month_shift!B2)</f>
        <v/>
      </c>
      <c r="H10" s="266" t="str">
        <f>IF(_tag_month_shift!C2="","",_tag_month_shift!C2)</f>
        <v/>
      </c>
      <c r="I10" s="266" t="str">
        <f>IF(_tag_month_shift!D2="","",_tag_month_shift!D2)</f>
        <v/>
      </c>
      <c r="J10" s="266" t="str">
        <f>IF(_tag_month_shift!E2="","",_tag_month_shift!E2)</f>
        <v/>
      </c>
      <c r="K10" s="273" t="str">
        <f t="shared" ref="K10:K56" si="2">IF(J11="","",SUM(F11:J11)-SUM(F10:J10))</f>
        <v/>
      </c>
      <c r="L10" s="273" t="str">
        <f>IF(J11="","",SUM(K10:K12))</f>
        <v/>
      </c>
      <c r="M10" s="266" t="str">
        <f>IF(_tag_month_shift!H2="","",_tag_month_shift!H2)</f>
        <v/>
      </c>
      <c r="N10" s="266" t="str">
        <f>IF(_tag_month_shift!I2="","",_tag_month_shift!I2)</f>
        <v/>
      </c>
      <c r="O10" s="273" t="str">
        <f>IF(N11="","",SUM(M11:N11)-SUM(M10:N10))</f>
        <v/>
      </c>
      <c r="P10" s="273" t="str">
        <f>IF(N11="","",SUM(O10:O12))</f>
        <v/>
      </c>
      <c r="Q10" s="266" t="str">
        <f>IF(_tag_month_shift!L2="","",_tag_month_shift!L2)</f>
        <v/>
      </c>
      <c r="R10" s="266" t="str">
        <f>IF(_tag_month_shift!M2="","",_tag_month_shift!M2)</f>
        <v/>
      </c>
      <c r="S10" s="273" t="str">
        <f t="shared" ref="S10:S73" si="3">IF(R11="","",SUM(Q11:R11)-SUM(Q10:R10))</f>
        <v/>
      </c>
      <c r="T10" s="273" t="str">
        <f>IF(R11="","",SUM(S10:S12))</f>
        <v/>
      </c>
      <c r="U10" s="266" t="str">
        <f>IF(_tag_month_shift!P2="","",_tag_month_shift!P2)</f>
        <v/>
      </c>
      <c r="V10" s="266" t="str">
        <f>IF(_tag_month_shift!Q2="","",_tag_month_shift!Q2)</f>
        <v/>
      </c>
      <c r="W10" s="273" t="str">
        <f t="shared" ref="W10:W29" si="4">IF(V11="","",SUM(U11:V11)-SUM(U10:V10))</f>
        <v/>
      </c>
      <c r="X10" s="273" t="str">
        <f>IF(V11="","",SUM(W10:W12))</f>
        <v/>
      </c>
      <c r="Y10" s="266" t="str">
        <f>IF(_tag_month_shift!T2="","",_tag_month_shift!T2)</f>
        <v/>
      </c>
      <c r="Z10" s="273" t="str">
        <f>IF(Y11="","",Y11-Y10)</f>
        <v/>
      </c>
      <c r="AA10" s="273" t="str">
        <f>IF(Y11="","",SUM(Z10:Z12))</f>
        <v/>
      </c>
      <c r="AB10" s="280" t="str">
        <f>IF(_tag_month_shift!W2="","",_tag_month_shift!W2)</f>
        <v/>
      </c>
      <c r="AC10" s="273" t="str">
        <f t="shared" ref="AC10:AC52" si="5">IF(AB11="","",AB11-AB10)</f>
        <v/>
      </c>
      <c r="AD10" s="273" t="str">
        <f>IF(AB11="","",SUM(AC10:AC12))</f>
        <v/>
      </c>
      <c r="AE10" s="281" t="str">
        <f>IF(_tag_month_shift!Z2="","",_tag_month_shift!Z2)</f>
        <v/>
      </c>
      <c r="AF10" s="266" t="str">
        <f>IF(_tag_month_shift!AA2="","",_tag_month_shift!AA2)</f>
        <v/>
      </c>
      <c r="AG10" s="266" t="str">
        <f>IF(_tag_month_shift!AB2="","",_tag_month_shift!AB2)</f>
        <v/>
      </c>
      <c r="AH10" s="266" t="str">
        <f>IF(_tag_month_shift!AC2="","",_tag_month_shift!AC2)</f>
        <v/>
      </c>
      <c r="AI10" s="266" t="str">
        <f>IF(_tag_month_shift!AD2="","",_tag_month_shift!AD2)</f>
        <v/>
      </c>
      <c r="AJ10" s="273" t="str">
        <f t="shared" ref="AJ10:AJ69" si="6">IF(AI11="","",SUM(AE11:AI11)-SUM(AE10:AI10))</f>
        <v/>
      </c>
      <c r="AK10" s="273" t="str">
        <f>IF(AI11="","",SUM(AJ10:AJ12))</f>
        <v/>
      </c>
      <c r="AL10" s="266" t="str">
        <f>IF(_tag_month_shift!AG2="","",_tag_month_shift!AG2)</f>
        <v/>
      </c>
      <c r="AM10" s="266" t="str">
        <f>IF(_tag_month_shift!AH2="","",_tag_month_shift!AH2)</f>
        <v/>
      </c>
      <c r="AN10" s="273"/>
      <c r="AO10" s="293" t="str">
        <f>IF(AM11="","",SUM(AN10:AN12))</f>
        <v/>
      </c>
      <c r="AP10" s="294">
        <f t="shared" ref="AP10:AP73" si="7">IF(AND(BD10=""),"",IF(AND(BD10=0),0,IF(AND(BD10&gt;0),AN10/BD10,)))</f>
        <v>0</v>
      </c>
      <c r="AQ10" s="294" t="e">
        <f>IF(BD10="","",AVERAGE(AP10:AP12))</f>
        <v>#VALUE!</v>
      </c>
      <c r="AR10" s="295" t="str">
        <f t="shared" ref="AR10:AR73" si="8">IF(AND(AZ10=""),"",IF(AND(AZ10=0),0,IF(AND(AZ10&gt;0),AN10/AZ10,)))</f>
        <v/>
      </c>
      <c r="AS10" s="296" t="str">
        <f>IF(AZ10="","",AVERAGE(AR10:AR12))</f>
        <v/>
      </c>
      <c r="AT10" s="266" t="str">
        <f>IF(_tag_month_shift!AO2="","",_tag_month_shift!AO2)</f>
        <v/>
      </c>
      <c r="AU10" s="266" t="str">
        <f>IF(_tag_month_shift!AP2="","",_tag_month_shift!AP2)</f>
        <v/>
      </c>
      <c r="AV10" s="273" t="str">
        <f t="shared" ref="AV10:AV73" si="9">IF(AT11="","",AT11-AT10)</f>
        <v/>
      </c>
      <c r="AW10" s="273" t="str">
        <f t="shared" ref="AW10:AW73" si="10">IF(AU11="","",AU11-AU10)</f>
        <v/>
      </c>
      <c r="AX10" s="273" t="str">
        <f t="shared" ref="AX10:AX73" si="11">IF(AU11="","",SUM(AV10:AW10))</f>
        <v/>
      </c>
      <c r="AY10" s="273" t="str">
        <f>IF(AU11="","",SUM(AX10:AX12))</f>
        <v/>
      </c>
      <c r="AZ10" s="309" t="str">
        <f>IF(_tag_month_shift!AU2="","",_tag_month_shift!AU2)</f>
        <v/>
      </c>
      <c r="BA10" s="309" t="str">
        <f>IF(_tag_month_shift!AV2="","",_tag_month_shift!AV2)</f>
        <v/>
      </c>
      <c r="BB10" s="309" t="str">
        <f>IF(_tag_month_shift!AW2="","",_tag_month_shift!AW2)</f>
        <v/>
      </c>
      <c r="BC10" s="309" t="str">
        <f>IF(_tag_month_shift!AX2="","",_tag_month_shift!AX2)</f>
        <v/>
      </c>
      <c r="BD10" s="309">
        <v>8</v>
      </c>
      <c r="BE10" s="273" t="str">
        <f>IF(_tag_month_shift!AZ2="","",_tag_month_shift!AZ2)</f>
        <v/>
      </c>
      <c r="BF10" s="273" t="str">
        <f>IF(_tag_month_shift!BA2="","",_tag_month_shift!BA2)</f>
        <v/>
      </c>
      <c r="BG10" s="273" t="str">
        <f t="shared" ref="BG10:BG73" si="12">IF(AND(AZ10=""),"",IF(AND(AZ10=0),0,IF(AND(AZ10&gt;0),AX10*1000/AZ10,)))</f>
        <v/>
      </c>
      <c r="BH10" s="314" t="str">
        <f t="shared" ref="BH10:BH73" si="13">IF(AND(AZ10=""),"",IF(AND(AZ10=0),0,IF(AND(AZ10&gt;0),(AW10*0.7353+AV10)*971.4/AZ10,)))</f>
        <v/>
      </c>
      <c r="BI10" s="294" t="str">
        <f>IF(AND(BE10=""),"",IF(AND(BE10=0),0,IF(AND(BE10&gt;0),AY10*1000/BE10,)))</f>
        <v/>
      </c>
      <c r="BJ10" s="294" t="str">
        <f>IF(AND(BE10=""),"",IF(AND(BE10=0),0,IF(AND(BE10&gt;0),(SUM(AW10:AW12)*0.7353+SUM(AV10:AV12))*971.4/BE10,)))</f>
        <v/>
      </c>
      <c r="BK10" s="266" t="str">
        <f>IF(_tag_month_shift!BF2="","",_tag_month_shift!BF2)</f>
        <v/>
      </c>
      <c r="BL10" s="266" t="str">
        <f>IF(_tag_month_shift!BG2="","",_tag_month_shift!BG2)</f>
        <v/>
      </c>
      <c r="BM10" s="273" t="str">
        <f t="shared" ref="BM10:BM73" si="14">IF(BL11="","",SUM(BK11:BL11)-SUM(BK10:BL10))</f>
        <v/>
      </c>
      <c r="BN10" s="273" t="str">
        <f>IF(BL11="","",SUM(BM10:BM12))</f>
        <v/>
      </c>
      <c r="BO10" s="266" t="str">
        <f>IF(_tag_month_shift!BJ2="","",_tag_month_shift!BJ2)</f>
        <v/>
      </c>
      <c r="BP10" s="266" t="str">
        <f>IF(_tag_month_shift!BK2="","",_tag_month_shift!BK2)</f>
        <v/>
      </c>
      <c r="BQ10" s="321" t="str">
        <f t="shared" ref="BQ10:BQ73" si="15">IF(BP11="","",SUM(BO11:BP11)-SUM(BO10:BP10))</f>
        <v/>
      </c>
      <c r="BR10" s="321" t="str">
        <f>IF(BP11="","",SUM(BQ10:BQ12))</f>
        <v/>
      </c>
      <c r="BS10" s="266" t="str">
        <f>IF(_tag_month_shift!BN2="","",_tag_month_shift!BN2)</f>
        <v/>
      </c>
      <c r="BT10" s="266" t="str">
        <f>IF(_tag_month_shift!BO2="","",_tag_month_shift!BO2)</f>
        <v/>
      </c>
      <c r="BU10" s="273" t="str">
        <f t="shared" ref="BU10:BU73" si="16">IF(BT11="","",SUM(BS11:BT11)-SUM(BS10:BT10))</f>
        <v/>
      </c>
      <c r="BV10" s="332" t="str">
        <f>IF(BT11="","",SUM(BU10:BU12))</f>
        <v/>
      </c>
      <c r="BW10" s="333" t="str">
        <f t="shared" ref="BW10:BW73" si="17">IF(AN10="","",AN10/(AZ10+AN10))</f>
        <v/>
      </c>
    </row>
    <row r="11" spans="1:75">
      <c r="A11" s="54">
        <f ca="1">A10</f>
        <v>43617</v>
      </c>
      <c r="B11" s="262">
        <f ca="1" t="shared" si="0"/>
        <v>43617</v>
      </c>
      <c r="C11" s="91" t="s">
        <v>356</v>
      </c>
      <c r="D11" s="96">
        <f>IF(AND(D10=4),1,IF(AND(D10&lt;4),(D10+1),))</f>
        <v>3</v>
      </c>
      <c r="E11" s="264" t="str">
        <f t="shared" si="1"/>
        <v>丙班</v>
      </c>
      <c r="F11" s="267" t="str">
        <f>IF(_tag_month_shift!A3="","",_tag_month_shift!A3)</f>
        <v/>
      </c>
      <c r="G11" s="268" t="str">
        <f>IF(_tag_month_shift!B3="","",_tag_month_shift!B3)</f>
        <v/>
      </c>
      <c r="H11" s="268" t="str">
        <f>IF(_tag_month_shift!C3="","",_tag_month_shift!C3)</f>
        <v/>
      </c>
      <c r="I11" s="268" t="str">
        <f>IF(_tag_month_shift!D3="","",_tag_month_shift!D3)</f>
        <v/>
      </c>
      <c r="J11" s="268" t="str">
        <f>IF(_tag_month_shift!E3="","",_tag_month_shift!E3)</f>
        <v/>
      </c>
      <c r="K11" s="273" t="str">
        <f t="shared" si="2"/>
        <v/>
      </c>
      <c r="L11" s="274"/>
      <c r="M11" s="268" t="str">
        <f>IF(_tag_month_shift!H3="","",_tag_month_shift!H3)</f>
        <v/>
      </c>
      <c r="N11" s="268" t="str">
        <f>IF(_tag_month_shift!I3="","",_tag_month_shift!I3)</f>
        <v/>
      </c>
      <c r="O11" s="274" t="str">
        <f>IF(N12="","",SUM(M12:N12)-SUM(M11:N11))</f>
        <v/>
      </c>
      <c r="P11" s="274"/>
      <c r="Q11" s="268" t="str">
        <f>IF(_tag_month_shift!L3="","",_tag_month_shift!L3)</f>
        <v/>
      </c>
      <c r="R11" s="268" t="str">
        <f>IF(_tag_month_shift!M3="","",_tag_month_shift!M3)</f>
        <v/>
      </c>
      <c r="S11" s="274" t="str">
        <f t="shared" si="3"/>
        <v/>
      </c>
      <c r="T11" s="274"/>
      <c r="U11" s="268" t="str">
        <f>IF(_tag_month_shift!P3="","",_tag_month_shift!P3)</f>
        <v/>
      </c>
      <c r="V11" s="268" t="str">
        <f>IF(_tag_month_shift!Q3="","",_tag_month_shift!Q3)</f>
        <v/>
      </c>
      <c r="W11" s="274" t="str">
        <f t="shared" si="4"/>
        <v/>
      </c>
      <c r="X11" s="274"/>
      <c r="Y11" s="268" t="str">
        <f>IF(_tag_month_shift!T3="","",_tag_month_shift!T3)</f>
        <v/>
      </c>
      <c r="Z11" s="274" t="str">
        <f>IF(Y12="","",Y12-Y11)</f>
        <v/>
      </c>
      <c r="AA11" s="274"/>
      <c r="AB11" s="280" t="str">
        <f>IF(_tag_month_shift!W3="","",_tag_month_shift!W3)</f>
        <v/>
      </c>
      <c r="AC11" s="274" t="str">
        <f t="shared" si="5"/>
        <v/>
      </c>
      <c r="AD11" s="274"/>
      <c r="AE11" s="282" t="str">
        <f>IF(_tag_month_shift!Z3="","",_tag_month_shift!Z3)</f>
        <v/>
      </c>
      <c r="AF11" s="268" t="str">
        <f>IF(_tag_month_shift!AA3="","",_tag_month_shift!AA3)</f>
        <v/>
      </c>
      <c r="AG11" s="268" t="str">
        <f>IF(_tag_month_shift!AB3="","",_tag_month_shift!AB3)</f>
        <v/>
      </c>
      <c r="AH11" s="268" t="str">
        <f>IF(_tag_month_shift!AC3="","",_tag_month_shift!AC3)</f>
        <v/>
      </c>
      <c r="AI11" s="268" t="str">
        <f>IF(_tag_month_shift!AD3="","",_tag_month_shift!AD3)</f>
        <v/>
      </c>
      <c r="AJ11" s="274" t="str">
        <f t="shared" si="6"/>
        <v/>
      </c>
      <c r="AK11" s="274"/>
      <c r="AL11" s="268" t="str">
        <f>IF(_tag_month_shift!AG3="","",_tag_month_shift!AG3)</f>
        <v/>
      </c>
      <c r="AM11" s="268" t="str">
        <f>IF(_tag_month_shift!AH3="","",_tag_month_shift!AH3)</f>
        <v/>
      </c>
      <c r="AN11" s="274" t="str">
        <f t="shared" ref="AN11:AN74" si="18">IF(AM12="","",SUM(AL12:AM12)-SUM(AL11:AM11))</f>
        <v/>
      </c>
      <c r="AO11" s="297"/>
      <c r="AP11" s="295" t="e">
        <f t="shared" si="7"/>
        <v>#VALUE!</v>
      </c>
      <c r="AQ11" s="295"/>
      <c r="AR11" s="295" t="str">
        <f t="shared" si="8"/>
        <v/>
      </c>
      <c r="AS11" s="298"/>
      <c r="AT11" s="268" t="str">
        <f>IF(_tag_month_shift!AO3="","",_tag_month_shift!AO3)</f>
        <v/>
      </c>
      <c r="AU11" s="268" t="str">
        <f>IF(_tag_month_shift!AP3="","",_tag_month_shift!AP3)</f>
        <v/>
      </c>
      <c r="AV11" s="274" t="str">
        <f t="shared" si="9"/>
        <v/>
      </c>
      <c r="AW11" s="274" t="str">
        <f t="shared" si="10"/>
        <v/>
      </c>
      <c r="AX11" s="274" t="str">
        <f t="shared" si="11"/>
        <v/>
      </c>
      <c r="AY11" s="274"/>
      <c r="AZ11" s="310" t="str">
        <f>IF(_tag_month_shift!AU3="","",_tag_month_shift!AU3)</f>
        <v/>
      </c>
      <c r="BA11" s="310" t="str">
        <f>IF(_tag_month_shift!AV3="","",_tag_month_shift!AV3)</f>
        <v/>
      </c>
      <c r="BB11" s="310" t="str">
        <f>IF(_tag_month_shift!AW3="","",_tag_month_shift!AW3)</f>
        <v/>
      </c>
      <c r="BC11" s="310" t="str">
        <f>IF(_tag_month_shift!AX3="","",_tag_month_shift!AX3)</f>
        <v/>
      </c>
      <c r="BD11" s="310">
        <v>8</v>
      </c>
      <c r="BE11" s="274"/>
      <c r="BF11" s="274"/>
      <c r="BG11" s="274" t="str">
        <f t="shared" si="12"/>
        <v/>
      </c>
      <c r="BH11" s="314" t="str">
        <f t="shared" si="13"/>
        <v/>
      </c>
      <c r="BI11" s="295"/>
      <c r="BJ11" s="295"/>
      <c r="BK11" s="268" t="str">
        <f>IF(_tag_month_shift!BF3="","",_tag_month_shift!BF3)</f>
        <v/>
      </c>
      <c r="BL11" s="268" t="str">
        <f>IF(_tag_month_shift!BG3="","",_tag_month_shift!BG3)</f>
        <v/>
      </c>
      <c r="BM11" s="274" t="str">
        <f t="shared" si="14"/>
        <v/>
      </c>
      <c r="BN11" s="274"/>
      <c r="BO11" s="268" t="str">
        <f>IF(_tag_month_shift!BJ3="","",_tag_month_shift!BJ3)</f>
        <v/>
      </c>
      <c r="BP11" s="268" t="str">
        <f>IF(_tag_month_shift!BK3="","",_tag_month_shift!BK3)</f>
        <v/>
      </c>
      <c r="BQ11" s="321" t="str">
        <f t="shared" si="15"/>
        <v/>
      </c>
      <c r="BR11" s="321"/>
      <c r="BS11" s="268" t="str">
        <f>IF(_tag_month_shift!BN3="","",_tag_month_shift!BN3)</f>
        <v/>
      </c>
      <c r="BT11" s="268" t="str">
        <f>IF(_tag_month_shift!BO3="","",_tag_month_shift!BO3)</f>
        <v/>
      </c>
      <c r="BU11" s="274" t="str">
        <f t="shared" si="16"/>
        <v/>
      </c>
      <c r="BV11" s="334"/>
      <c r="BW11" s="333" t="str">
        <f t="shared" si="17"/>
        <v/>
      </c>
    </row>
    <row r="12" spans="1:75">
      <c r="A12" s="54">
        <f ca="1">A11</f>
        <v>43617</v>
      </c>
      <c r="B12" s="262">
        <f ca="1" t="shared" si="0"/>
        <v>43617</v>
      </c>
      <c r="C12" s="91" t="s">
        <v>357</v>
      </c>
      <c r="D12" s="96">
        <f>IF(AND(D11=4),1,IF(AND(D11&lt;4),(D11+1),))</f>
        <v>4</v>
      </c>
      <c r="E12" s="264" t="str">
        <f t="shared" si="1"/>
        <v>丁班</v>
      </c>
      <c r="F12" s="269" t="str">
        <f>IF(_tag_month_shift!A4="","",_tag_month_shift!A4)</f>
        <v/>
      </c>
      <c r="G12" s="270" t="str">
        <f>IF(_tag_month_shift!B4="","",_tag_month_shift!B4)</f>
        <v/>
      </c>
      <c r="H12" s="270" t="str">
        <f>IF(_tag_month_shift!C4="","",_tag_month_shift!C4)</f>
        <v/>
      </c>
      <c r="I12" s="270" t="str">
        <f>IF(_tag_month_shift!D4="","",_tag_month_shift!D4)</f>
        <v/>
      </c>
      <c r="J12" s="270" t="str">
        <f>IF(_tag_month_shift!E4="","",_tag_month_shift!E4)</f>
        <v/>
      </c>
      <c r="K12" s="273" t="str">
        <f t="shared" si="2"/>
        <v/>
      </c>
      <c r="L12" s="275"/>
      <c r="M12" s="270" t="str">
        <f>IF(_tag_month_shift!H4="","",_tag_month_shift!H4)</f>
        <v/>
      </c>
      <c r="N12" s="270" t="str">
        <f>IF(_tag_month_shift!I4="","",_tag_month_shift!I4)</f>
        <v/>
      </c>
      <c r="O12" s="275" t="str">
        <f>IF(N13="","",SUM(M13:N13)-SUM(M12:N12))</f>
        <v/>
      </c>
      <c r="P12" s="275"/>
      <c r="Q12" s="270" t="str">
        <f>IF(_tag_month_shift!L4="","",_tag_month_shift!L4)</f>
        <v/>
      </c>
      <c r="R12" s="270" t="str">
        <f>IF(_tag_month_shift!M4="","",_tag_month_shift!M4)</f>
        <v/>
      </c>
      <c r="S12" s="275" t="str">
        <f t="shared" si="3"/>
        <v/>
      </c>
      <c r="T12" s="275"/>
      <c r="U12" s="270" t="str">
        <f>IF(_tag_month_shift!P4="","",_tag_month_shift!P4)</f>
        <v/>
      </c>
      <c r="V12" s="270" t="str">
        <f>IF(_tag_month_shift!Q4="","",_tag_month_shift!Q4)</f>
        <v/>
      </c>
      <c r="W12" s="275" t="str">
        <f t="shared" si="4"/>
        <v/>
      </c>
      <c r="X12" s="275"/>
      <c r="Y12" s="270" t="str">
        <f>IF(_tag_month_shift!T4="","",_tag_month_shift!T4)</f>
        <v/>
      </c>
      <c r="Z12" s="275" t="str">
        <f>IF(Y13="","",Y13-Y12)</f>
        <v/>
      </c>
      <c r="AA12" s="275"/>
      <c r="AB12" s="283" t="str">
        <f>IF(_tag_month_shift!W4="","",_tag_month_shift!W4)</f>
        <v/>
      </c>
      <c r="AC12" s="275" t="str">
        <f t="shared" si="5"/>
        <v/>
      </c>
      <c r="AD12" s="275"/>
      <c r="AE12" s="284" t="str">
        <f>IF(_tag_month_shift!Z4="","",_tag_month_shift!Z4)</f>
        <v/>
      </c>
      <c r="AF12" s="270" t="str">
        <f>IF(_tag_month_shift!AA4="","",_tag_month_shift!AA4)</f>
        <v/>
      </c>
      <c r="AG12" s="270" t="str">
        <f>IF(_tag_month_shift!AB4="","",_tag_month_shift!AB4)</f>
        <v/>
      </c>
      <c r="AH12" s="270" t="str">
        <f>IF(_tag_month_shift!AC4="","",_tag_month_shift!AC4)</f>
        <v/>
      </c>
      <c r="AI12" s="270" t="str">
        <f>IF(_tag_month_shift!AD4="","",_tag_month_shift!AD4)</f>
        <v/>
      </c>
      <c r="AJ12" s="275" t="str">
        <f t="shared" si="6"/>
        <v/>
      </c>
      <c r="AK12" s="275"/>
      <c r="AL12" s="270" t="str">
        <f>IF(_tag_month_shift!AG4="","",_tag_month_shift!AG4)</f>
        <v/>
      </c>
      <c r="AM12" s="270" t="str">
        <f>IF(_tag_month_shift!AH4="","",_tag_month_shift!AH4)</f>
        <v/>
      </c>
      <c r="AN12" s="275" t="str">
        <f t="shared" si="18"/>
        <v/>
      </c>
      <c r="AO12" s="299"/>
      <c r="AP12" s="300" t="e">
        <f t="shared" si="7"/>
        <v>#VALUE!</v>
      </c>
      <c r="AQ12" s="300"/>
      <c r="AR12" s="300" t="str">
        <f t="shared" si="8"/>
        <v/>
      </c>
      <c r="AS12" s="301"/>
      <c r="AT12" s="270" t="str">
        <f>IF(_tag_month_shift!AO4="","",_tag_month_shift!AO4)</f>
        <v/>
      </c>
      <c r="AU12" s="270" t="str">
        <f>IF(_tag_month_shift!AP4="","",_tag_month_shift!AP4)</f>
        <v/>
      </c>
      <c r="AV12" s="275" t="str">
        <f t="shared" si="9"/>
        <v/>
      </c>
      <c r="AW12" s="275" t="str">
        <f t="shared" si="10"/>
        <v/>
      </c>
      <c r="AX12" s="275" t="str">
        <f t="shared" si="11"/>
        <v/>
      </c>
      <c r="AY12" s="275"/>
      <c r="AZ12" s="311" t="str">
        <f>IF(_tag_month_shift!AU4="","",_tag_month_shift!AU4)</f>
        <v/>
      </c>
      <c r="BA12" s="311" t="str">
        <f>IF(_tag_month_shift!AV4="","",_tag_month_shift!AV4)</f>
        <v/>
      </c>
      <c r="BB12" s="311" t="str">
        <f>IF(_tag_month_shift!AW4="","",_tag_month_shift!AW4)</f>
        <v/>
      </c>
      <c r="BC12" s="311" t="str">
        <f>IF(_tag_month_shift!AX4="","",_tag_month_shift!AX4)</f>
        <v/>
      </c>
      <c r="BD12" s="311">
        <v>8</v>
      </c>
      <c r="BE12" s="275"/>
      <c r="BF12" s="275"/>
      <c r="BG12" s="275" t="str">
        <f t="shared" si="12"/>
        <v/>
      </c>
      <c r="BH12" s="314" t="str">
        <f t="shared" si="13"/>
        <v/>
      </c>
      <c r="BI12" s="300"/>
      <c r="BJ12" s="300"/>
      <c r="BK12" s="270" t="str">
        <f>IF(_tag_month_shift!BF4="","",_tag_month_shift!BF4)</f>
        <v/>
      </c>
      <c r="BL12" s="270" t="str">
        <f>IF(_tag_month_shift!BG4="","",_tag_month_shift!BG4)</f>
        <v/>
      </c>
      <c r="BM12" s="275" t="str">
        <f t="shared" si="14"/>
        <v/>
      </c>
      <c r="BN12" s="275"/>
      <c r="BO12" s="270" t="str">
        <f>IF(_tag_month_shift!BJ4="","",_tag_month_shift!BJ4)</f>
        <v/>
      </c>
      <c r="BP12" s="270" t="str">
        <f>IF(_tag_month_shift!BK4="","",_tag_month_shift!BK4)</f>
        <v/>
      </c>
      <c r="BQ12" s="321" t="str">
        <f t="shared" si="15"/>
        <v/>
      </c>
      <c r="BR12" s="321"/>
      <c r="BS12" s="270" t="str">
        <f>IF(_tag_month_shift!BN4="","",_tag_month_shift!BN4)</f>
        <v/>
      </c>
      <c r="BT12" s="270" t="str">
        <f>IF(_tag_month_shift!BO4="","",_tag_month_shift!BO4)</f>
        <v/>
      </c>
      <c r="BU12" s="275" t="str">
        <f t="shared" si="16"/>
        <v/>
      </c>
      <c r="BV12" s="335"/>
      <c r="BW12" s="333" t="str">
        <f t="shared" si="17"/>
        <v/>
      </c>
    </row>
    <row r="13" spans="1:75">
      <c r="A13" s="54">
        <f ca="1" t="shared" ref="A13:A76" si="19">A10+1</f>
        <v>43618</v>
      </c>
      <c r="B13" s="262">
        <f ca="1" t="shared" si="0"/>
        <v>43618</v>
      </c>
      <c r="C13" s="91" t="s">
        <v>355</v>
      </c>
      <c r="D13" s="263">
        <f>成本日报!C6</f>
        <v>1</v>
      </c>
      <c r="E13" s="264" t="str">
        <f t="shared" si="1"/>
        <v>甲班</v>
      </c>
      <c r="F13" s="265" t="str">
        <f>IF(_tag_month_shift!A5="","",_tag_month_shift!A5)</f>
        <v/>
      </c>
      <c r="G13" s="266" t="str">
        <f>IF(_tag_month_shift!B5="","",_tag_month_shift!B5)</f>
        <v/>
      </c>
      <c r="H13" s="266" t="str">
        <f>IF(_tag_month_shift!C5="","",_tag_month_shift!C5)</f>
        <v/>
      </c>
      <c r="I13" s="266" t="str">
        <f>IF(_tag_month_shift!D5="","",_tag_month_shift!D5)</f>
        <v/>
      </c>
      <c r="J13" s="266" t="str">
        <f>IF(_tag_month_shift!E5="","",_tag_month_shift!E5)</f>
        <v/>
      </c>
      <c r="K13" s="273" t="str">
        <f t="shared" si="2"/>
        <v/>
      </c>
      <c r="L13" s="273" t="str">
        <f>IF(J14="","",SUM(K13:K15))</f>
        <v/>
      </c>
      <c r="M13" s="266" t="str">
        <f>IF(_tag_month_shift!H5="","",_tag_month_shift!H5)</f>
        <v/>
      </c>
      <c r="N13" s="266" t="str">
        <f>IF(_tag_month_shift!I5="","",_tag_month_shift!I5)</f>
        <v/>
      </c>
      <c r="O13" s="273"/>
      <c r="P13" s="273" t="str">
        <f>IF(N14="","",SUM(O13:O15))</f>
        <v/>
      </c>
      <c r="Q13" s="266" t="str">
        <f>IF(_tag_month_shift!L5="","",_tag_month_shift!L5)</f>
        <v/>
      </c>
      <c r="R13" s="266" t="str">
        <f>IF(_tag_month_shift!M5="","",_tag_month_shift!M5)</f>
        <v/>
      </c>
      <c r="S13" s="273" t="str">
        <f t="shared" si="3"/>
        <v/>
      </c>
      <c r="T13" s="273" t="str">
        <f>IF(R14="","",SUM(S13:S15))</f>
        <v/>
      </c>
      <c r="U13" s="266" t="str">
        <f>IF(_tag_month_shift!P5="","",_tag_month_shift!P5)</f>
        <v/>
      </c>
      <c r="V13" s="266" t="str">
        <f>IF(_tag_month_shift!Q5="","",_tag_month_shift!Q5)</f>
        <v/>
      </c>
      <c r="W13" s="273" t="str">
        <f t="shared" si="4"/>
        <v/>
      </c>
      <c r="X13" s="273" t="str">
        <f>IF(V14="","",SUM(W13:W15))</f>
        <v/>
      </c>
      <c r="Y13" s="266" t="str">
        <f>IF(_tag_month_shift!T5="","",_tag_month_shift!T5)</f>
        <v/>
      </c>
      <c r="Z13" s="273"/>
      <c r="AA13" s="273" t="str">
        <f>IF(Y14="","",SUM(Z13:Z15))</f>
        <v/>
      </c>
      <c r="AB13" s="285" t="str">
        <f>IF(_tag_month_shift!W5="","",_tag_month_shift!W5)</f>
        <v/>
      </c>
      <c r="AC13" s="273" t="str">
        <f t="shared" si="5"/>
        <v/>
      </c>
      <c r="AD13" s="286" t="str">
        <f>IF(AB14="","",SUM(AC13:AC15))</f>
        <v/>
      </c>
      <c r="AE13" s="281" t="str">
        <f>IF(_tag_month_shift!Z5="","",_tag_month_shift!Z5)</f>
        <v/>
      </c>
      <c r="AF13" s="266" t="str">
        <f>IF(_tag_month_shift!AA5="","",_tag_month_shift!AA5)</f>
        <v/>
      </c>
      <c r="AG13" s="266" t="str">
        <f>IF(_tag_month_shift!AB5="","",_tag_month_shift!AB5)</f>
        <v/>
      </c>
      <c r="AH13" s="266" t="str">
        <f>IF(_tag_month_shift!AC5="","",_tag_month_shift!AC5)</f>
        <v/>
      </c>
      <c r="AI13" s="266" t="str">
        <f>IF(_tag_month_shift!AD5="","",_tag_month_shift!AD5)</f>
        <v/>
      </c>
      <c r="AJ13" s="273" t="str">
        <f t="shared" si="6"/>
        <v/>
      </c>
      <c r="AK13" s="273" t="str">
        <f>IF(AI14="","",SUM(AJ13:AJ15))</f>
        <v/>
      </c>
      <c r="AL13" s="266" t="str">
        <f>IF(_tag_month_shift!AG5="","",_tag_month_shift!AG5)</f>
        <v/>
      </c>
      <c r="AM13" s="266" t="str">
        <f>IF(_tag_month_shift!AH5="","",_tag_month_shift!AH5)</f>
        <v/>
      </c>
      <c r="AN13" s="273" t="str">
        <f t="shared" si="18"/>
        <v/>
      </c>
      <c r="AO13" s="273" t="str">
        <f>IF(AM14="","",SUM(AN13:AN15))</f>
        <v/>
      </c>
      <c r="AP13" s="294" t="e">
        <f t="shared" si="7"/>
        <v>#VALUE!</v>
      </c>
      <c r="AQ13" s="294" t="e">
        <f>IF(BD13="","",AVERAGE(AP13:AP15))</f>
        <v>#VALUE!</v>
      </c>
      <c r="AR13" s="294" t="str">
        <f t="shared" si="8"/>
        <v/>
      </c>
      <c r="AS13" s="294" t="str">
        <f>IF(AZ13="","",AVERAGE(AR13:AR15))</f>
        <v/>
      </c>
      <c r="AT13" s="266" t="str">
        <f>IF(_tag_month_shift!AO5="","",_tag_month_shift!AO5)</f>
        <v/>
      </c>
      <c r="AU13" s="266" t="str">
        <f>IF(_tag_month_shift!AP5="","",_tag_month_shift!AP5)</f>
        <v/>
      </c>
      <c r="AV13" s="273" t="str">
        <f t="shared" si="9"/>
        <v/>
      </c>
      <c r="AW13" s="273" t="str">
        <f t="shared" si="10"/>
        <v/>
      </c>
      <c r="AX13" s="273" t="str">
        <f t="shared" si="11"/>
        <v/>
      </c>
      <c r="AY13" s="273" t="str">
        <f>IF(AU14="","",SUM(AX13:AX15))</f>
        <v/>
      </c>
      <c r="AZ13" s="309" t="str">
        <f>IF(_tag_month_shift!AU5="","",_tag_month_shift!AU5)</f>
        <v/>
      </c>
      <c r="BA13" s="309" t="str">
        <f>IF(_tag_month_shift!AV5="","",_tag_month_shift!AV5)</f>
        <v/>
      </c>
      <c r="BB13" s="309" t="str">
        <f>IF(_tag_month_shift!AW5="","",_tag_month_shift!AW5)</f>
        <v/>
      </c>
      <c r="BC13" s="309" t="str">
        <f>IF(_tag_month_shift!AX5="","",_tag_month_shift!AX5)</f>
        <v/>
      </c>
      <c r="BD13" s="309">
        <v>8</v>
      </c>
      <c r="BE13" s="273" t="str">
        <f>IF(_tag_month_shift!AZ5="","",_tag_month_shift!AZ5)</f>
        <v/>
      </c>
      <c r="BF13" s="273" t="str">
        <f>IF(_tag_month_shift!BA5="","",_tag_month_shift!BA5)</f>
        <v/>
      </c>
      <c r="BG13" s="273" t="str">
        <f t="shared" si="12"/>
        <v/>
      </c>
      <c r="BH13" s="315" t="str">
        <f t="shared" si="13"/>
        <v/>
      </c>
      <c r="BI13" s="294" t="str">
        <f>IF(AND(BE13=""),"",IF(AND(BE13=0),0,IF(AND(BE13&gt;0),AY13*1000/BE13,)))</f>
        <v/>
      </c>
      <c r="BJ13" s="294" t="str">
        <f>IF(AND(BE13=""),"",IF(AND(BE13=0),0,IF(AND(BE13&gt;0),(SUM(AW13:AW15)*0.7353+SUM(AV13:AV15))*971.4/BE13,)))</f>
        <v/>
      </c>
      <c r="BK13" s="266" t="str">
        <f>IF(_tag_month_shift!BF5="","",_tag_month_shift!BF5)</f>
        <v/>
      </c>
      <c r="BL13" s="266" t="str">
        <f>IF(_tag_month_shift!BG5="","",_tag_month_shift!BG5)</f>
        <v/>
      </c>
      <c r="BM13" s="273" t="str">
        <f t="shared" si="14"/>
        <v/>
      </c>
      <c r="BN13" s="273" t="str">
        <f>IF(BL14="","",SUM(BM13:BM15))</f>
        <v/>
      </c>
      <c r="BO13" s="266" t="str">
        <f>IF(_tag_month_shift!BJ5="","",_tag_month_shift!BJ5)</f>
        <v/>
      </c>
      <c r="BP13" s="266" t="str">
        <f>IF(_tag_month_shift!BK5="","",_tag_month_shift!BK5)</f>
        <v/>
      </c>
      <c r="BQ13" s="321" t="str">
        <f t="shared" si="15"/>
        <v/>
      </c>
      <c r="BR13" s="321" t="str">
        <f>IF(BP14="","",SUM(BQ13:BQ15))</f>
        <v/>
      </c>
      <c r="BS13" s="266" t="str">
        <f>IF(_tag_month_shift!BN5="","",_tag_month_shift!BN5)</f>
        <v/>
      </c>
      <c r="BT13" s="266" t="str">
        <f>IF(_tag_month_shift!BO5="","",_tag_month_shift!BO5)</f>
        <v/>
      </c>
      <c r="BU13" s="273" t="str">
        <f t="shared" si="16"/>
        <v/>
      </c>
      <c r="BV13" s="332" t="str">
        <f>IF(BT14="","",SUM(BU13:BU15))</f>
        <v/>
      </c>
      <c r="BW13" s="333" t="str">
        <f t="shared" si="17"/>
        <v/>
      </c>
    </row>
    <row r="14" spans="1:75">
      <c r="A14" s="54">
        <f ca="1" t="shared" si="19"/>
        <v>43618</v>
      </c>
      <c r="B14" s="262">
        <f ca="1" t="shared" si="0"/>
        <v>43618</v>
      </c>
      <c r="C14" s="91" t="s">
        <v>356</v>
      </c>
      <c r="D14" s="96">
        <f>IF(AND(D13=4),1,IF(AND(D13&lt;4),(D13+1),))</f>
        <v>2</v>
      </c>
      <c r="E14" s="264" t="str">
        <f t="shared" si="1"/>
        <v>乙班</v>
      </c>
      <c r="F14" s="267" t="str">
        <f>IF(_tag_month_shift!A6="","",_tag_month_shift!A6)</f>
        <v/>
      </c>
      <c r="G14" s="268" t="str">
        <f>IF(_tag_month_shift!B6="","",_tag_month_shift!B6)</f>
        <v/>
      </c>
      <c r="H14" s="268" t="str">
        <f>IF(_tag_month_shift!C6="","",_tag_month_shift!C6)</f>
        <v/>
      </c>
      <c r="I14" s="268" t="str">
        <f>IF(_tag_month_shift!D6="","",_tag_month_shift!D6)</f>
        <v/>
      </c>
      <c r="J14" s="268" t="str">
        <f>IF(_tag_month_shift!E6="","",_tag_month_shift!E6)</f>
        <v/>
      </c>
      <c r="K14" s="273" t="str">
        <f t="shared" si="2"/>
        <v/>
      </c>
      <c r="L14" s="274"/>
      <c r="M14" s="268" t="str">
        <f>IF(_tag_month_shift!H6="","",_tag_month_shift!H6)</f>
        <v/>
      </c>
      <c r="N14" s="268" t="str">
        <f>IF(_tag_month_shift!I6="","",_tag_month_shift!I6)</f>
        <v/>
      </c>
      <c r="O14" s="274" t="str">
        <f t="shared" ref="O14:O29" si="20">IF(N15="","",SUM(M15:N15)-SUM(M14:N14))</f>
        <v/>
      </c>
      <c r="P14" s="274"/>
      <c r="Q14" s="268" t="str">
        <f>IF(_tag_month_shift!L6="","",_tag_month_shift!L6)</f>
        <v/>
      </c>
      <c r="R14" s="268" t="str">
        <f>IF(_tag_month_shift!M6="","",_tag_month_shift!M6)</f>
        <v/>
      </c>
      <c r="S14" s="274" t="str">
        <f t="shared" si="3"/>
        <v/>
      </c>
      <c r="T14" s="274"/>
      <c r="U14" s="268" t="str">
        <f>IF(_tag_month_shift!P6="","",_tag_month_shift!P6)</f>
        <v/>
      </c>
      <c r="V14" s="268" t="str">
        <f>IF(_tag_month_shift!Q6="","",_tag_month_shift!Q6)</f>
        <v/>
      </c>
      <c r="W14" s="274" t="str">
        <f t="shared" si="4"/>
        <v/>
      </c>
      <c r="X14" s="274"/>
      <c r="Y14" s="268" t="str">
        <f>IF(_tag_month_shift!T6="","",_tag_month_shift!T6)</f>
        <v/>
      </c>
      <c r="Z14" s="274" t="str">
        <f t="shared" ref="Z14:Z20" si="21">IF(Y15="","",Y15-Y14)</f>
        <v/>
      </c>
      <c r="AA14" s="274"/>
      <c r="AB14" s="280" t="str">
        <f>IF(_tag_month_shift!W6="","",_tag_month_shift!W6)</f>
        <v/>
      </c>
      <c r="AC14" s="274" t="str">
        <f t="shared" si="5"/>
        <v/>
      </c>
      <c r="AD14" s="287"/>
      <c r="AE14" s="282" t="str">
        <f>IF(_tag_month_shift!Z6="","",_tag_month_shift!Z6)</f>
        <v/>
      </c>
      <c r="AF14" s="268" t="str">
        <f>IF(_tag_month_shift!AA6="","",_tag_month_shift!AA6)</f>
        <v/>
      </c>
      <c r="AG14" s="268" t="str">
        <f>IF(_tag_month_shift!AB6="","",_tag_month_shift!AB6)</f>
        <v/>
      </c>
      <c r="AH14" s="268" t="str">
        <f>IF(_tag_month_shift!AC6="","",_tag_month_shift!AC6)</f>
        <v/>
      </c>
      <c r="AI14" s="268" t="str">
        <f>IF(_tag_month_shift!AD6="","",_tag_month_shift!AD6)</f>
        <v/>
      </c>
      <c r="AJ14" s="274" t="str">
        <f t="shared" si="6"/>
        <v/>
      </c>
      <c r="AK14" s="274"/>
      <c r="AL14" s="268" t="str">
        <f>IF(_tag_month_shift!AG6="","",_tag_month_shift!AG6)</f>
        <v/>
      </c>
      <c r="AM14" s="268" t="str">
        <f>IF(_tag_month_shift!AH6="","",_tag_month_shift!AH6)</f>
        <v/>
      </c>
      <c r="AN14" s="274" t="str">
        <f t="shared" si="18"/>
        <v/>
      </c>
      <c r="AO14" s="274"/>
      <c r="AP14" s="295" t="e">
        <f t="shared" si="7"/>
        <v>#VALUE!</v>
      </c>
      <c r="AQ14" s="295"/>
      <c r="AR14" s="295" t="str">
        <f t="shared" si="8"/>
        <v/>
      </c>
      <c r="AS14" s="295"/>
      <c r="AT14" s="268" t="str">
        <f>IF(_tag_month_shift!AO6="","",_tag_month_shift!AO6)</f>
        <v/>
      </c>
      <c r="AU14" s="268" t="str">
        <f>IF(_tag_month_shift!AP6="","",_tag_month_shift!AP6)</f>
        <v/>
      </c>
      <c r="AV14" s="274" t="str">
        <f t="shared" si="9"/>
        <v/>
      </c>
      <c r="AW14" s="274" t="str">
        <f t="shared" si="10"/>
        <v/>
      </c>
      <c r="AX14" s="274" t="str">
        <f t="shared" si="11"/>
        <v/>
      </c>
      <c r="AY14" s="274"/>
      <c r="AZ14" s="310" t="str">
        <f>IF(_tag_month_shift!AU6="","",_tag_month_shift!AU6)</f>
        <v/>
      </c>
      <c r="BA14" s="310" t="str">
        <f>IF(_tag_month_shift!AV6="","",_tag_month_shift!AV6)</f>
        <v/>
      </c>
      <c r="BB14" s="310" t="str">
        <f>IF(_tag_month_shift!AW6="","",_tag_month_shift!AW6)</f>
        <v/>
      </c>
      <c r="BC14" s="310" t="str">
        <f>IF(_tag_month_shift!AX6="","",_tag_month_shift!AX6)</f>
        <v/>
      </c>
      <c r="BD14" s="310">
        <v>8</v>
      </c>
      <c r="BE14" s="274"/>
      <c r="BF14" s="274"/>
      <c r="BG14" s="274" t="str">
        <f t="shared" si="12"/>
        <v/>
      </c>
      <c r="BH14" s="314" t="str">
        <f t="shared" si="13"/>
        <v/>
      </c>
      <c r="BI14" s="295"/>
      <c r="BJ14" s="295"/>
      <c r="BK14" s="268" t="str">
        <f>IF(_tag_month_shift!BF6="","",_tag_month_shift!BF6)</f>
        <v/>
      </c>
      <c r="BL14" s="268" t="str">
        <f>IF(_tag_month_shift!BG6="","",_tag_month_shift!BG6)</f>
        <v/>
      </c>
      <c r="BM14" s="274" t="str">
        <f t="shared" si="14"/>
        <v/>
      </c>
      <c r="BN14" s="274"/>
      <c r="BO14" s="268" t="str">
        <f>IF(_tag_month_shift!BJ6="","",_tag_month_shift!BJ6)</f>
        <v/>
      </c>
      <c r="BP14" s="268" t="str">
        <f>IF(_tag_month_shift!BK6="","",_tag_month_shift!BK6)</f>
        <v/>
      </c>
      <c r="BQ14" s="321" t="str">
        <f t="shared" si="15"/>
        <v/>
      </c>
      <c r="BR14" s="321"/>
      <c r="BS14" s="268" t="str">
        <f>IF(_tag_month_shift!BN6="","",_tag_month_shift!BN6)</f>
        <v/>
      </c>
      <c r="BT14" s="268" t="str">
        <f>IF(_tag_month_shift!BO6="","",_tag_month_shift!BO6)</f>
        <v/>
      </c>
      <c r="BU14" s="274" t="str">
        <f t="shared" si="16"/>
        <v/>
      </c>
      <c r="BV14" s="334"/>
      <c r="BW14" s="333" t="str">
        <f t="shared" si="17"/>
        <v/>
      </c>
    </row>
    <row r="15" spans="1:75">
      <c r="A15" s="54">
        <f ca="1" t="shared" si="19"/>
        <v>43618</v>
      </c>
      <c r="B15" s="262">
        <f ca="1" t="shared" si="0"/>
        <v>43618</v>
      </c>
      <c r="C15" s="91" t="s">
        <v>357</v>
      </c>
      <c r="D15" s="96">
        <f>IF(AND(D14=4),1,IF(AND(D14&lt;4),(D14+1),))</f>
        <v>3</v>
      </c>
      <c r="E15" s="264" t="str">
        <f t="shared" si="1"/>
        <v>丙班</v>
      </c>
      <c r="F15" s="269" t="str">
        <f>IF(_tag_month_shift!A7="","",_tag_month_shift!A7)</f>
        <v/>
      </c>
      <c r="G15" s="270" t="str">
        <f>IF(_tag_month_shift!B7="","",_tag_month_shift!B7)</f>
        <v/>
      </c>
      <c r="H15" s="270" t="str">
        <f>IF(_tag_month_shift!C7="","",_tag_month_shift!C7)</f>
        <v/>
      </c>
      <c r="I15" s="270" t="str">
        <f>IF(_tag_month_shift!D7="","",_tag_month_shift!D7)</f>
        <v/>
      </c>
      <c r="J15" s="270" t="str">
        <f>IF(_tag_month_shift!E7="","",_tag_month_shift!E7)</f>
        <v/>
      </c>
      <c r="K15" s="273" t="str">
        <f t="shared" si="2"/>
        <v/>
      </c>
      <c r="L15" s="275"/>
      <c r="M15" s="270" t="str">
        <f>IF(_tag_month_shift!H7="","",_tag_month_shift!H7)</f>
        <v/>
      </c>
      <c r="N15" s="270" t="str">
        <f>IF(_tag_month_shift!I7="","",_tag_month_shift!I7)</f>
        <v/>
      </c>
      <c r="O15" s="275" t="str">
        <f t="shared" si="20"/>
        <v/>
      </c>
      <c r="P15" s="275"/>
      <c r="Q15" s="270" t="str">
        <f>IF(_tag_month_shift!L7="","",_tag_month_shift!L7)</f>
        <v/>
      </c>
      <c r="R15" s="270" t="str">
        <f>IF(_tag_month_shift!M7="","",_tag_month_shift!M7)</f>
        <v/>
      </c>
      <c r="S15" s="275" t="str">
        <f t="shared" si="3"/>
        <v/>
      </c>
      <c r="T15" s="275"/>
      <c r="U15" s="270" t="str">
        <f>IF(_tag_month_shift!P7="","",_tag_month_shift!P7)</f>
        <v/>
      </c>
      <c r="V15" s="270" t="str">
        <f>IF(_tag_month_shift!Q7="","",_tag_month_shift!Q7)</f>
        <v/>
      </c>
      <c r="W15" s="275" t="str">
        <f t="shared" si="4"/>
        <v/>
      </c>
      <c r="X15" s="275"/>
      <c r="Y15" s="270" t="str">
        <f>IF(_tag_month_shift!T7="","",_tag_month_shift!T7)</f>
        <v/>
      </c>
      <c r="Z15" s="275" t="str">
        <f t="shared" si="21"/>
        <v/>
      </c>
      <c r="AA15" s="275"/>
      <c r="AB15" s="283" t="str">
        <f>IF(_tag_month_shift!W7="","",_tag_month_shift!W7)</f>
        <v/>
      </c>
      <c r="AC15" s="275" t="str">
        <f t="shared" si="5"/>
        <v/>
      </c>
      <c r="AD15" s="288"/>
      <c r="AE15" s="282" t="str">
        <f>IF(_tag_month_shift!Z7="","",_tag_month_shift!Z7)</f>
        <v/>
      </c>
      <c r="AF15" s="268" t="str">
        <f>IF(_tag_month_shift!AA7="","",_tag_month_shift!AA7)</f>
        <v/>
      </c>
      <c r="AG15" s="268" t="str">
        <f>IF(_tag_month_shift!AB7="","",_tag_month_shift!AB7)</f>
        <v/>
      </c>
      <c r="AH15" s="268" t="str">
        <f>IF(_tag_month_shift!AC7="","",_tag_month_shift!AC7)</f>
        <v/>
      </c>
      <c r="AI15" s="268" t="str">
        <f>IF(_tag_month_shift!AD7="","",_tag_month_shift!AD7)</f>
        <v/>
      </c>
      <c r="AJ15" s="275" t="str">
        <f t="shared" si="6"/>
        <v/>
      </c>
      <c r="AK15" s="275"/>
      <c r="AL15" s="268" t="str">
        <f>IF(_tag_month_shift!AG7="","",_tag_month_shift!AG7)</f>
        <v/>
      </c>
      <c r="AM15" s="268" t="str">
        <f>IF(_tag_month_shift!AH7="","",_tag_month_shift!AH7)</f>
        <v/>
      </c>
      <c r="AN15" s="275" t="str">
        <f t="shared" si="18"/>
        <v/>
      </c>
      <c r="AO15" s="275"/>
      <c r="AP15" s="300" t="e">
        <f t="shared" si="7"/>
        <v>#VALUE!</v>
      </c>
      <c r="AQ15" s="300"/>
      <c r="AR15" s="300" t="str">
        <f t="shared" si="8"/>
        <v/>
      </c>
      <c r="AS15" s="300"/>
      <c r="AT15" s="268" t="str">
        <f>IF(_tag_month_shift!AO7="","",_tag_month_shift!AO7)</f>
        <v/>
      </c>
      <c r="AU15" s="268" t="str">
        <f>IF(_tag_month_shift!AP7="","",_tag_month_shift!AP7)</f>
        <v/>
      </c>
      <c r="AV15" s="275" t="str">
        <f t="shared" si="9"/>
        <v/>
      </c>
      <c r="AW15" s="275" t="str">
        <f t="shared" si="10"/>
        <v/>
      </c>
      <c r="AX15" s="275" t="str">
        <f t="shared" si="11"/>
        <v/>
      </c>
      <c r="AY15" s="275"/>
      <c r="AZ15" s="311" t="str">
        <f>IF(_tag_month_shift!AU7="","",_tag_month_shift!AU7)</f>
        <v/>
      </c>
      <c r="BA15" s="311" t="str">
        <f>IF(_tag_month_shift!AV7="","",_tag_month_shift!AV7)</f>
        <v/>
      </c>
      <c r="BB15" s="311" t="str">
        <f>IF(_tag_month_shift!AW7="","",_tag_month_shift!AW7)</f>
        <v/>
      </c>
      <c r="BC15" s="311" t="str">
        <f>IF(_tag_month_shift!AX7="","",_tag_month_shift!AX7)</f>
        <v/>
      </c>
      <c r="BD15" s="311">
        <v>8</v>
      </c>
      <c r="BE15" s="275"/>
      <c r="BF15" s="275"/>
      <c r="BG15" s="275" t="str">
        <f t="shared" si="12"/>
        <v/>
      </c>
      <c r="BH15" s="316" t="str">
        <f t="shared" si="13"/>
        <v/>
      </c>
      <c r="BI15" s="300"/>
      <c r="BJ15" s="300"/>
      <c r="BK15" s="268" t="str">
        <f>IF(_tag_month_shift!BF7="","",_tag_month_shift!BF7)</f>
        <v/>
      </c>
      <c r="BL15" s="268" t="str">
        <f>IF(_tag_month_shift!BG7="","",_tag_month_shift!BG7)</f>
        <v/>
      </c>
      <c r="BM15" s="275" t="str">
        <f t="shared" si="14"/>
        <v/>
      </c>
      <c r="BN15" s="275"/>
      <c r="BO15" s="270" t="str">
        <f>IF(_tag_month_shift!BJ7="","",_tag_month_shift!BJ7)</f>
        <v/>
      </c>
      <c r="BP15" s="270" t="str">
        <f>IF(_tag_month_shift!BK7="","",_tag_month_shift!BK7)</f>
        <v/>
      </c>
      <c r="BQ15" s="321" t="str">
        <f t="shared" si="15"/>
        <v/>
      </c>
      <c r="BR15" s="321"/>
      <c r="BS15" s="268" t="str">
        <f>IF(_tag_month_shift!BN7="","",_tag_month_shift!BN7)</f>
        <v/>
      </c>
      <c r="BT15" s="268" t="str">
        <f>IF(_tag_month_shift!BO7="","",_tag_month_shift!BO7)</f>
        <v/>
      </c>
      <c r="BU15" s="275" t="str">
        <f t="shared" si="16"/>
        <v/>
      </c>
      <c r="BV15" s="335"/>
      <c r="BW15" s="333" t="str">
        <f t="shared" si="17"/>
        <v/>
      </c>
    </row>
    <row r="16" spans="1:75">
      <c r="A16" s="54">
        <f ca="1" t="shared" si="19"/>
        <v>43619</v>
      </c>
      <c r="B16" s="262">
        <f ca="1" t="shared" si="0"/>
        <v>43619</v>
      </c>
      <c r="C16" s="91" t="s">
        <v>355</v>
      </c>
      <c r="D16" s="96">
        <f>IF(AND(D10=1),4,IF(AND(D10&gt;1),(D10-1),))</f>
        <v>1</v>
      </c>
      <c r="E16" s="264" t="str">
        <f t="shared" si="1"/>
        <v>甲班</v>
      </c>
      <c r="F16" s="265" t="str">
        <f>IF(_tag_month_shift!A8="","",_tag_month_shift!A8)</f>
        <v/>
      </c>
      <c r="G16" s="266" t="str">
        <f>IF(_tag_month_shift!B8="","",_tag_month_shift!B8)</f>
        <v/>
      </c>
      <c r="H16" s="266" t="str">
        <f>IF(_tag_month_shift!C8="","",_tag_month_shift!C8)</f>
        <v/>
      </c>
      <c r="I16" s="266" t="str">
        <f>IF(_tag_month_shift!D8="","",_tag_month_shift!D8)</f>
        <v/>
      </c>
      <c r="J16" s="266" t="str">
        <f>IF(_tag_month_shift!E8="","",_tag_month_shift!E8)</f>
        <v/>
      </c>
      <c r="K16" s="273" t="str">
        <f t="shared" si="2"/>
        <v/>
      </c>
      <c r="L16" s="273" t="str">
        <f>IF(J17="","",SUM(K16:K18))</f>
        <v/>
      </c>
      <c r="M16" s="266" t="str">
        <f>IF(_tag_month_shift!H8="","",_tag_month_shift!H8)</f>
        <v/>
      </c>
      <c r="N16" s="266" t="str">
        <f>IF(_tag_month_shift!I8="","",_tag_month_shift!I8)</f>
        <v/>
      </c>
      <c r="O16" s="273" t="str">
        <f t="shared" si="20"/>
        <v/>
      </c>
      <c r="P16" s="273" t="str">
        <f>IF(N17="","",SUM(O16:O18))</f>
        <v/>
      </c>
      <c r="Q16" s="266" t="str">
        <f>IF(_tag_month_shift!L8="","",_tag_month_shift!L8)</f>
        <v/>
      </c>
      <c r="R16" s="266" t="str">
        <f>IF(_tag_month_shift!M8="","",_tag_month_shift!M8)</f>
        <v/>
      </c>
      <c r="S16" s="273" t="str">
        <f t="shared" si="3"/>
        <v/>
      </c>
      <c r="T16" s="273" t="str">
        <f>IF(R17="","",SUM(S16:S18))</f>
        <v/>
      </c>
      <c r="U16" s="266" t="str">
        <f>IF(_tag_month_shift!P8="","",_tag_month_shift!P8)</f>
        <v/>
      </c>
      <c r="V16" s="266" t="str">
        <f>IF(_tag_month_shift!Q8="","",_tag_month_shift!Q8)</f>
        <v/>
      </c>
      <c r="W16" s="273" t="str">
        <f t="shared" si="4"/>
        <v/>
      </c>
      <c r="X16" s="273" t="str">
        <f>IF(V17="","",SUM(W16:W18))</f>
        <v/>
      </c>
      <c r="Y16" s="266" t="str">
        <f>IF(_tag_month_shift!T8="","",_tag_month_shift!T8)</f>
        <v/>
      </c>
      <c r="Z16" s="273" t="str">
        <f t="shared" si="21"/>
        <v/>
      </c>
      <c r="AA16" s="273" t="str">
        <f>IF(Y17="","",SUM(Z16:Z18))</f>
        <v/>
      </c>
      <c r="AB16" s="285" t="str">
        <f>IF(_tag_month_shift!W8="","",_tag_month_shift!W8)</f>
        <v/>
      </c>
      <c r="AC16" s="273" t="str">
        <f t="shared" si="5"/>
        <v/>
      </c>
      <c r="AD16" s="286" t="str">
        <f>IF(AB17="","",SUM(AC16:AC18))</f>
        <v/>
      </c>
      <c r="AE16" s="281" t="str">
        <f>IF(_tag_month_shift!Z8="","",_tag_month_shift!Z8)</f>
        <v/>
      </c>
      <c r="AF16" s="266" t="str">
        <f>IF(_tag_month_shift!AA8="","",_tag_month_shift!AA8)</f>
        <v/>
      </c>
      <c r="AG16" s="266" t="str">
        <f>IF(_tag_month_shift!AB8="","",_tag_month_shift!AB8)</f>
        <v/>
      </c>
      <c r="AH16" s="266" t="str">
        <f>IF(_tag_month_shift!AC8="","",_tag_month_shift!AC8)</f>
        <v/>
      </c>
      <c r="AI16" s="266" t="str">
        <f>IF(_tag_month_shift!AD8="","",_tag_month_shift!AD8)</f>
        <v/>
      </c>
      <c r="AJ16" s="273" t="str">
        <f t="shared" si="6"/>
        <v/>
      </c>
      <c r="AK16" s="273" t="str">
        <f>IF(AI17="","",SUM(AJ16:AJ18))</f>
        <v/>
      </c>
      <c r="AL16" s="266" t="str">
        <f>IF(_tag_month_shift!AG8="","",_tag_month_shift!AG8)</f>
        <v/>
      </c>
      <c r="AM16" s="266" t="str">
        <f>IF(_tag_month_shift!AH8="","",_tag_month_shift!AH8)</f>
        <v/>
      </c>
      <c r="AN16" s="273" t="str">
        <f t="shared" si="18"/>
        <v/>
      </c>
      <c r="AO16" s="273" t="str">
        <f>IF(AM17="","",SUM(AN16:AN18))</f>
        <v/>
      </c>
      <c r="AP16" s="294" t="e">
        <f t="shared" si="7"/>
        <v>#VALUE!</v>
      </c>
      <c r="AQ16" s="294" t="e">
        <f>IF(BD16="","",AVERAGE(AP16:AP18))</f>
        <v>#VALUE!</v>
      </c>
      <c r="AR16" s="294" t="str">
        <f t="shared" si="8"/>
        <v/>
      </c>
      <c r="AS16" s="294" t="str">
        <f>IF(AZ16="","",AVERAGE(AR16:AR18))</f>
        <v/>
      </c>
      <c r="AT16" s="266" t="str">
        <f>IF(_tag_month_shift!AO8="","",_tag_month_shift!AO8)</f>
        <v/>
      </c>
      <c r="AU16" s="266" t="str">
        <f>IF(_tag_month_shift!AP8="","",_tag_month_shift!AP8)</f>
        <v/>
      </c>
      <c r="AV16" s="273" t="str">
        <f t="shared" si="9"/>
        <v/>
      </c>
      <c r="AW16" s="273" t="str">
        <f t="shared" si="10"/>
        <v/>
      </c>
      <c r="AX16" s="273" t="str">
        <f t="shared" si="11"/>
        <v/>
      </c>
      <c r="AY16" s="273" t="str">
        <f>IF(AU17="","",SUM(AX16:AX18))</f>
        <v/>
      </c>
      <c r="AZ16" s="309" t="str">
        <f>IF(_tag_month_shift!AU8="","",_tag_month_shift!AU8)</f>
        <v/>
      </c>
      <c r="BA16" s="309" t="str">
        <f>IF(_tag_month_shift!AV8="","",_tag_month_shift!AV8)</f>
        <v/>
      </c>
      <c r="BB16" s="309" t="str">
        <f>IF(_tag_month_shift!AW8="","",_tag_month_shift!AW8)</f>
        <v/>
      </c>
      <c r="BC16" s="309" t="str">
        <f>IF(_tag_month_shift!AX8="","",_tag_month_shift!AX8)</f>
        <v/>
      </c>
      <c r="BD16" s="309">
        <v>8</v>
      </c>
      <c r="BE16" s="273" t="str">
        <f>IF(_tag_month_shift!AZ8="","",_tag_month_shift!AZ8)</f>
        <v/>
      </c>
      <c r="BF16" s="273" t="str">
        <f>IF(_tag_month_shift!BA8="","",_tag_month_shift!BA8)</f>
        <v/>
      </c>
      <c r="BG16" s="273" t="str">
        <f t="shared" si="12"/>
        <v/>
      </c>
      <c r="BH16" s="315" t="str">
        <f t="shared" si="13"/>
        <v/>
      </c>
      <c r="BI16" s="294" t="str">
        <f>IF(AND(BE16=""),"",IF(AND(BE16=0),0,IF(AND(BE16&gt;0),AY16*1000/BE16,)))</f>
        <v/>
      </c>
      <c r="BJ16" s="294" t="str">
        <f>IF(AND(BE16=""),"",IF(AND(BE16=0),0,IF(AND(BE16&gt;0),(SUM(AW16:AW18)*0.7353+SUM(AV16:AV18))*971.4/BE16,)))</f>
        <v/>
      </c>
      <c r="BK16" s="266" t="str">
        <f>IF(_tag_month_shift!BF8="","",_tag_month_shift!BF8)</f>
        <v/>
      </c>
      <c r="BL16" s="266" t="str">
        <f>IF(_tag_month_shift!BG8="","",_tag_month_shift!BG8)</f>
        <v/>
      </c>
      <c r="BM16" s="273" t="str">
        <f t="shared" si="14"/>
        <v/>
      </c>
      <c r="BN16" s="273" t="str">
        <f>IF(BL17="","",SUM(BM16:BM18))</f>
        <v/>
      </c>
      <c r="BO16" s="266" t="str">
        <f>IF(_tag_month_shift!BJ8="","",_tag_month_shift!BJ8)</f>
        <v/>
      </c>
      <c r="BP16" s="266" t="str">
        <f>IF(_tag_month_shift!BK8="","",_tag_month_shift!BK8)</f>
        <v/>
      </c>
      <c r="BQ16" s="321" t="str">
        <f t="shared" si="15"/>
        <v/>
      </c>
      <c r="BR16" s="321" t="str">
        <f>IF(BP17="","",SUM(BQ16:BQ18))</f>
        <v/>
      </c>
      <c r="BS16" s="266" t="str">
        <f>IF(_tag_month_shift!BN8="","",_tag_month_shift!BN8)</f>
        <v/>
      </c>
      <c r="BT16" s="266" t="str">
        <f>IF(_tag_month_shift!BO8="","",_tag_month_shift!BO8)</f>
        <v/>
      </c>
      <c r="BU16" s="273" t="str">
        <f t="shared" si="16"/>
        <v/>
      </c>
      <c r="BV16" s="332" t="str">
        <f>IF(BT17="","",SUM(BU16:BU18))</f>
        <v/>
      </c>
      <c r="BW16" s="333" t="str">
        <f t="shared" si="17"/>
        <v/>
      </c>
    </row>
    <row r="17" spans="1:75">
      <c r="A17" s="54">
        <f ca="1" t="shared" si="19"/>
        <v>43619</v>
      </c>
      <c r="B17" s="262">
        <f ca="1" t="shared" si="0"/>
        <v>43619</v>
      </c>
      <c r="C17" s="91" t="s">
        <v>356</v>
      </c>
      <c r="D17" s="96">
        <f>IF(AND(D16=4),1,IF(AND(D16&lt;4),(D16+1),))</f>
        <v>2</v>
      </c>
      <c r="E17" s="264" t="str">
        <f t="shared" si="1"/>
        <v>乙班</v>
      </c>
      <c r="F17" s="267" t="str">
        <f>IF(_tag_month_shift!A9="","",_tag_month_shift!A9)</f>
        <v/>
      </c>
      <c r="G17" s="268" t="str">
        <f>IF(_tag_month_shift!B9="","",_tag_month_shift!B9)</f>
        <v/>
      </c>
      <c r="H17" s="268" t="str">
        <f>IF(_tag_month_shift!C9="","",_tag_month_shift!C9)</f>
        <v/>
      </c>
      <c r="I17" s="268" t="str">
        <f>IF(_tag_month_shift!D9="","",_tag_month_shift!D9)</f>
        <v/>
      </c>
      <c r="J17" s="268" t="str">
        <f>IF(_tag_month_shift!E9="","",_tag_month_shift!E9)</f>
        <v/>
      </c>
      <c r="K17" s="273" t="str">
        <f t="shared" si="2"/>
        <v/>
      </c>
      <c r="L17" s="274"/>
      <c r="M17" s="268" t="str">
        <f>IF(_tag_month_shift!H9="","",_tag_month_shift!H9)</f>
        <v/>
      </c>
      <c r="N17" s="268" t="str">
        <f>IF(_tag_month_shift!I9="","",_tag_month_shift!I9)</f>
        <v/>
      </c>
      <c r="O17" s="274" t="str">
        <f t="shared" si="20"/>
        <v/>
      </c>
      <c r="P17" s="274"/>
      <c r="Q17" s="268" t="str">
        <f>IF(_tag_month_shift!L9="","",_tag_month_shift!L9)</f>
        <v/>
      </c>
      <c r="R17" s="268" t="str">
        <f>IF(_tag_month_shift!M9="","",_tag_month_shift!M9)</f>
        <v/>
      </c>
      <c r="S17" s="274" t="str">
        <f t="shared" si="3"/>
        <v/>
      </c>
      <c r="T17" s="274"/>
      <c r="U17" s="268" t="str">
        <f>IF(_tag_month_shift!P9="","",_tag_month_shift!P9)</f>
        <v/>
      </c>
      <c r="V17" s="268" t="str">
        <f>IF(_tag_month_shift!Q9="","",_tag_month_shift!Q9)</f>
        <v/>
      </c>
      <c r="W17" s="274" t="str">
        <f t="shared" si="4"/>
        <v/>
      </c>
      <c r="X17" s="274"/>
      <c r="Y17" s="268" t="str">
        <f>IF(_tag_month_shift!T9="","",_tag_month_shift!T9)</f>
        <v/>
      </c>
      <c r="Z17" s="274" t="str">
        <f t="shared" si="21"/>
        <v/>
      </c>
      <c r="AA17" s="274"/>
      <c r="AB17" s="280" t="str">
        <f>IF(_tag_month_shift!W9="","",_tag_month_shift!W9)</f>
        <v/>
      </c>
      <c r="AC17" s="274" t="str">
        <f t="shared" si="5"/>
        <v/>
      </c>
      <c r="AD17" s="287"/>
      <c r="AE17" s="282" t="str">
        <f>IF(_tag_month_shift!Z9="","",_tag_month_shift!Z9)</f>
        <v/>
      </c>
      <c r="AF17" s="268" t="str">
        <f>IF(_tag_month_shift!AA9="","",_tag_month_shift!AA9)</f>
        <v/>
      </c>
      <c r="AG17" s="268" t="str">
        <f>IF(_tag_month_shift!AB9="","",_tag_month_shift!AB9)</f>
        <v/>
      </c>
      <c r="AH17" s="268" t="str">
        <f>IF(_tag_month_shift!AC9="","",_tag_month_shift!AC9)</f>
        <v/>
      </c>
      <c r="AI17" s="268" t="str">
        <f>IF(_tag_month_shift!AD9="","",_tag_month_shift!AD9)</f>
        <v/>
      </c>
      <c r="AJ17" s="274" t="str">
        <f t="shared" si="6"/>
        <v/>
      </c>
      <c r="AK17" s="274"/>
      <c r="AL17" s="268" t="str">
        <f>IF(_tag_month_shift!AG9="","",_tag_month_shift!AG9)</f>
        <v/>
      </c>
      <c r="AM17" s="268" t="str">
        <f>IF(_tag_month_shift!AH9="","",_tag_month_shift!AH9)</f>
        <v/>
      </c>
      <c r="AN17" s="274" t="str">
        <f t="shared" si="18"/>
        <v/>
      </c>
      <c r="AO17" s="274"/>
      <c r="AP17" s="295" t="e">
        <f t="shared" si="7"/>
        <v>#VALUE!</v>
      </c>
      <c r="AQ17" s="295"/>
      <c r="AR17" s="295" t="str">
        <f t="shared" si="8"/>
        <v/>
      </c>
      <c r="AS17" s="295"/>
      <c r="AT17" s="268" t="str">
        <f>IF(_tag_month_shift!AO9="","",_tag_month_shift!AO9)</f>
        <v/>
      </c>
      <c r="AU17" s="268" t="str">
        <f>IF(_tag_month_shift!AP9="","",_tag_month_shift!AP9)</f>
        <v/>
      </c>
      <c r="AV17" s="274" t="str">
        <f t="shared" si="9"/>
        <v/>
      </c>
      <c r="AW17" s="274" t="str">
        <f t="shared" si="10"/>
        <v/>
      </c>
      <c r="AX17" s="274" t="str">
        <f t="shared" si="11"/>
        <v/>
      </c>
      <c r="AY17" s="274"/>
      <c r="AZ17" s="310" t="str">
        <f>IF(_tag_month_shift!AU9="","",_tag_month_shift!AU9)</f>
        <v/>
      </c>
      <c r="BA17" s="310" t="str">
        <f>IF(_tag_month_shift!AV9="","",_tag_month_shift!AV9)</f>
        <v/>
      </c>
      <c r="BB17" s="310" t="str">
        <f>IF(_tag_month_shift!AW9="","",_tag_month_shift!AW9)</f>
        <v/>
      </c>
      <c r="BC17" s="310" t="str">
        <f>IF(_tag_month_shift!AX9="","",_tag_month_shift!AX9)</f>
        <v/>
      </c>
      <c r="BD17" s="310">
        <v>8</v>
      </c>
      <c r="BE17" s="274"/>
      <c r="BF17" s="274"/>
      <c r="BG17" s="274" t="str">
        <f t="shared" si="12"/>
        <v/>
      </c>
      <c r="BH17" s="314" t="str">
        <f t="shared" si="13"/>
        <v/>
      </c>
      <c r="BI17" s="295"/>
      <c r="BJ17" s="295"/>
      <c r="BK17" s="268" t="str">
        <f>IF(_tag_month_shift!BF9="","",_tag_month_shift!BF9)</f>
        <v/>
      </c>
      <c r="BL17" s="268" t="str">
        <f>IF(_tag_month_shift!BG9="","",_tag_month_shift!BG9)</f>
        <v/>
      </c>
      <c r="BM17" s="274" t="str">
        <f t="shared" si="14"/>
        <v/>
      </c>
      <c r="BN17" s="274"/>
      <c r="BO17" s="268" t="str">
        <f>IF(_tag_month_shift!BJ9="","",_tag_month_shift!BJ9)</f>
        <v/>
      </c>
      <c r="BP17" s="268" t="str">
        <f>IF(_tag_month_shift!BK9="","",_tag_month_shift!BK9)</f>
        <v/>
      </c>
      <c r="BQ17" s="321" t="str">
        <f t="shared" si="15"/>
        <v/>
      </c>
      <c r="BR17" s="321"/>
      <c r="BS17" s="268" t="str">
        <f>IF(_tag_month_shift!BN9="","",_tag_month_shift!BN9)</f>
        <v/>
      </c>
      <c r="BT17" s="268" t="str">
        <f>IF(_tag_month_shift!BO9="","",_tag_month_shift!BO9)</f>
        <v/>
      </c>
      <c r="BU17" s="274" t="str">
        <f t="shared" si="16"/>
        <v/>
      </c>
      <c r="BV17" s="334"/>
      <c r="BW17" s="333" t="str">
        <f t="shared" si="17"/>
        <v/>
      </c>
    </row>
    <row r="18" spans="1:75">
      <c r="A18" s="54">
        <f ca="1" t="shared" si="19"/>
        <v>43619</v>
      </c>
      <c r="B18" s="262">
        <f ca="1" t="shared" si="0"/>
        <v>43619</v>
      </c>
      <c r="C18" s="91" t="s">
        <v>357</v>
      </c>
      <c r="D18" s="96">
        <f>IF(AND(D17=4),1,IF(AND(D17&lt;4),(D17+1),))</f>
        <v>3</v>
      </c>
      <c r="E18" s="264" t="str">
        <f t="shared" si="1"/>
        <v>丙班</v>
      </c>
      <c r="F18" s="269" t="str">
        <f>IF(_tag_month_shift!A10="","",_tag_month_shift!A10)</f>
        <v/>
      </c>
      <c r="G18" s="270" t="str">
        <f>IF(_tag_month_shift!B10="","",_tag_month_shift!B10)</f>
        <v/>
      </c>
      <c r="H18" s="270" t="str">
        <f>IF(_tag_month_shift!C10="","",_tag_month_shift!C10)</f>
        <v/>
      </c>
      <c r="I18" s="270" t="str">
        <f>IF(_tag_month_shift!D10="","",_tag_month_shift!D10)</f>
        <v/>
      </c>
      <c r="J18" s="270" t="str">
        <f>IF(_tag_month_shift!E10="","",_tag_month_shift!E10)</f>
        <v/>
      </c>
      <c r="K18" s="273" t="str">
        <f t="shared" si="2"/>
        <v/>
      </c>
      <c r="L18" s="275"/>
      <c r="M18" s="270" t="str">
        <f>IF(_tag_month_shift!H10="","",_tag_month_shift!H10)</f>
        <v/>
      </c>
      <c r="N18" s="270" t="str">
        <f>IF(_tag_month_shift!I10="","",_tag_month_shift!I10)</f>
        <v/>
      </c>
      <c r="O18" s="275" t="str">
        <f t="shared" si="20"/>
        <v/>
      </c>
      <c r="P18" s="275"/>
      <c r="Q18" s="270" t="str">
        <f>IF(_tag_month_shift!L10="","",_tag_month_shift!L10)</f>
        <v/>
      </c>
      <c r="R18" s="270" t="str">
        <f>IF(_tag_month_shift!M10="","",_tag_month_shift!M10)</f>
        <v/>
      </c>
      <c r="S18" s="275" t="str">
        <f t="shared" si="3"/>
        <v/>
      </c>
      <c r="T18" s="275"/>
      <c r="U18" s="270" t="str">
        <f>IF(_tag_month_shift!P10="","",_tag_month_shift!P10)</f>
        <v/>
      </c>
      <c r="V18" s="270" t="str">
        <f>IF(_tag_month_shift!Q10="","",_tag_month_shift!Q10)</f>
        <v/>
      </c>
      <c r="W18" s="275" t="str">
        <f t="shared" si="4"/>
        <v/>
      </c>
      <c r="X18" s="275"/>
      <c r="Y18" s="270" t="str">
        <f>IF(_tag_month_shift!T10="","",_tag_month_shift!T10)</f>
        <v/>
      </c>
      <c r="Z18" s="275" t="str">
        <f t="shared" si="21"/>
        <v/>
      </c>
      <c r="AA18" s="275"/>
      <c r="AB18" s="283" t="str">
        <f>IF(_tag_month_shift!W10="","",_tag_month_shift!W10)</f>
        <v/>
      </c>
      <c r="AC18" s="275" t="str">
        <f t="shared" si="5"/>
        <v/>
      </c>
      <c r="AD18" s="288"/>
      <c r="AE18" s="284" t="str">
        <f>IF(_tag_month_shift!Z10="","",_tag_month_shift!Z10)</f>
        <v/>
      </c>
      <c r="AF18" s="270" t="str">
        <f>IF(_tag_month_shift!AA10="","",_tag_month_shift!AA10)</f>
        <v/>
      </c>
      <c r="AG18" s="270" t="str">
        <f>IF(_tag_month_shift!AB10="","",_tag_month_shift!AB10)</f>
        <v/>
      </c>
      <c r="AH18" s="270" t="str">
        <f>IF(_tag_month_shift!AC10="","",_tag_month_shift!AC10)</f>
        <v/>
      </c>
      <c r="AI18" s="270" t="str">
        <f>IF(_tag_month_shift!AD10="","",_tag_month_shift!AD10)</f>
        <v/>
      </c>
      <c r="AJ18" s="275" t="str">
        <f t="shared" si="6"/>
        <v/>
      </c>
      <c r="AK18" s="275"/>
      <c r="AL18" s="270" t="str">
        <f>IF(_tag_month_shift!AG10="","",_tag_month_shift!AG10)</f>
        <v/>
      </c>
      <c r="AM18" s="270" t="str">
        <f>IF(_tag_month_shift!AH10="","",_tag_month_shift!AH10)</f>
        <v/>
      </c>
      <c r="AN18" s="275" t="str">
        <f t="shared" si="18"/>
        <v/>
      </c>
      <c r="AO18" s="275"/>
      <c r="AP18" s="300" t="e">
        <f t="shared" si="7"/>
        <v>#VALUE!</v>
      </c>
      <c r="AQ18" s="300"/>
      <c r="AR18" s="300" t="str">
        <f t="shared" si="8"/>
        <v/>
      </c>
      <c r="AS18" s="300"/>
      <c r="AT18" s="270" t="str">
        <f>IF(_tag_month_shift!AO10="","",_tag_month_shift!AO10)</f>
        <v/>
      </c>
      <c r="AU18" s="270" t="str">
        <f>IF(_tag_month_shift!AP10="","",_tag_month_shift!AP10)</f>
        <v/>
      </c>
      <c r="AV18" s="275" t="str">
        <f t="shared" si="9"/>
        <v/>
      </c>
      <c r="AW18" s="275" t="str">
        <f t="shared" si="10"/>
        <v/>
      </c>
      <c r="AX18" s="275" t="str">
        <f t="shared" si="11"/>
        <v/>
      </c>
      <c r="AY18" s="275"/>
      <c r="AZ18" s="311" t="str">
        <f>IF(_tag_month_shift!AU10="","",_tag_month_shift!AU10)</f>
        <v/>
      </c>
      <c r="BA18" s="311" t="str">
        <f>IF(_tag_month_shift!AV10="","",_tag_month_shift!AV10)</f>
        <v/>
      </c>
      <c r="BB18" s="311" t="str">
        <f>IF(_tag_month_shift!AW10="","",_tag_month_shift!AW10)</f>
        <v/>
      </c>
      <c r="BC18" s="311" t="str">
        <f>IF(_tag_month_shift!AX10="","",_tag_month_shift!AX10)</f>
        <v/>
      </c>
      <c r="BD18" s="311">
        <v>8</v>
      </c>
      <c r="BE18" s="275"/>
      <c r="BF18" s="275"/>
      <c r="BG18" s="275" t="str">
        <f t="shared" si="12"/>
        <v/>
      </c>
      <c r="BH18" s="316" t="str">
        <f t="shared" si="13"/>
        <v/>
      </c>
      <c r="BI18" s="300"/>
      <c r="BJ18" s="300"/>
      <c r="BK18" s="270" t="str">
        <f>IF(_tag_month_shift!BF10="","",_tag_month_shift!BF10)</f>
        <v/>
      </c>
      <c r="BL18" s="270" t="str">
        <f>IF(_tag_month_shift!BG10="","",_tag_month_shift!BG10)</f>
        <v/>
      </c>
      <c r="BM18" s="275" t="str">
        <f t="shared" si="14"/>
        <v/>
      </c>
      <c r="BN18" s="275"/>
      <c r="BO18" s="270" t="str">
        <f>IF(_tag_month_shift!BJ10="","",_tag_month_shift!BJ10)</f>
        <v/>
      </c>
      <c r="BP18" s="270" t="str">
        <f>IF(_tag_month_shift!BK10="","",_tag_month_shift!BK10)</f>
        <v/>
      </c>
      <c r="BQ18" s="321" t="str">
        <f t="shared" si="15"/>
        <v/>
      </c>
      <c r="BR18" s="321"/>
      <c r="BS18" s="270" t="str">
        <f>IF(_tag_month_shift!BN10="","",_tag_month_shift!BN10)</f>
        <v/>
      </c>
      <c r="BT18" s="270" t="str">
        <f>IF(_tag_month_shift!BO10="","",_tag_month_shift!BO10)</f>
        <v/>
      </c>
      <c r="BU18" s="275" t="str">
        <f t="shared" si="16"/>
        <v/>
      </c>
      <c r="BV18" s="335"/>
      <c r="BW18" s="333" t="str">
        <f t="shared" si="17"/>
        <v/>
      </c>
    </row>
    <row r="19" spans="1:75">
      <c r="A19" s="54">
        <f ca="1" t="shared" si="19"/>
        <v>43620</v>
      </c>
      <c r="B19" s="262">
        <f ca="1" t="shared" si="0"/>
        <v>43620</v>
      </c>
      <c r="C19" s="91" t="s">
        <v>355</v>
      </c>
      <c r="D19" s="96">
        <f>IF(AND(D13=1),4,IF(AND(D13&gt;1),(D13-1),))</f>
        <v>4</v>
      </c>
      <c r="E19" s="264" t="str">
        <f t="shared" si="1"/>
        <v>丁班</v>
      </c>
      <c r="F19" s="265" t="str">
        <f>IF(_tag_month_shift!A11="","",_tag_month_shift!A11)</f>
        <v/>
      </c>
      <c r="G19" s="266" t="str">
        <f>IF(_tag_month_shift!B11="","",_tag_month_shift!B11)</f>
        <v/>
      </c>
      <c r="H19" s="266" t="str">
        <f>IF(_tag_month_shift!C11="","",_tag_month_shift!C11)</f>
        <v/>
      </c>
      <c r="I19" s="266" t="str">
        <f>IF(_tag_month_shift!D11="","",_tag_month_shift!D11)</f>
        <v/>
      </c>
      <c r="J19" s="266" t="str">
        <f>IF(_tag_month_shift!E11="","",_tag_month_shift!E11)</f>
        <v/>
      </c>
      <c r="K19" s="273" t="str">
        <f t="shared" si="2"/>
        <v/>
      </c>
      <c r="L19" s="273" t="str">
        <f>IF(J20="","",SUM(K19:K21))</f>
        <v/>
      </c>
      <c r="M19" s="266" t="str">
        <f>IF(_tag_month_shift!H11="","",_tag_month_shift!H11)</f>
        <v/>
      </c>
      <c r="N19" s="266" t="str">
        <f>IF(_tag_month_shift!I11="","",_tag_month_shift!I11)</f>
        <v/>
      </c>
      <c r="O19" s="273" t="str">
        <f t="shared" si="20"/>
        <v/>
      </c>
      <c r="P19" s="273" t="str">
        <f>IF(N20="","",SUM(O19:O21))</f>
        <v/>
      </c>
      <c r="Q19" s="266" t="str">
        <f>IF(_tag_month_shift!L11="","",_tag_month_shift!L11)</f>
        <v/>
      </c>
      <c r="R19" s="266" t="str">
        <f>IF(_tag_month_shift!M11="","",_tag_month_shift!M11)</f>
        <v/>
      </c>
      <c r="S19" s="273" t="str">
        <f t="shared" si="3"/>
        <v/>
      </c>
      <c r="T19" s="273" t="str">
        <f>IF(R20="","",SUM(S19:S21))</f>
        <v/>
      </c>
      <c r="U19" s="266" t="str">
        <f>IF(_tag_month_shift!P11="","",_tag_month_shift!P11)</f>
        <v/>
      </c>
      <c r="V19" s="266" t="str">
        <f>IF(_tag_month_shift!Q11="","",_tag_month_shift!Q11)</f>
        <v/>
      </c>
      <c r="W19" s="273" t="str">
        <f t="shared" si="4"/>
        <v/>
      </c>
      <c r="X19" s="273" t="str">
        <f>IF(V20="","",SUM(W19:W21))</f>
        <v/>
      </c>
      <c r="Y19" s="266" t="str">
        <f>IF(_tag_month_shift!T11="","",_tag_month_shift!T11)</f>
        <v/>
      </c>
      <c r="Z19" s="273" t="str">
        <f t="shared" si="21"/>
        <v/>
      </c>
      <c r="AA19" s="273" t="str">
        <f>IF(Y20="","",SUM(Z19:Z21))</f>
        <v/>
      </c>
      <c r="AB19" s="285" t="str">
        <f>IF(_tag_month_shift!W11="","",_tag_month_shift!W11)</f>
        <v/>
      </c>
      <c r="AC19" s="273" t="str">
        <f t="shared" si="5"/>
        <v/>
      </c>
      <c r="AD19" s="286" t="str">
        <f>IF(AB20="","",SUM(AC19:AC21))</f>
        <v/>
      </c>
      <c r="AE19" s="281" t="str">
        <f>IF(_tag_month_shift!Z11="","",_tag_month_shift!Z11)</f>
        <v/>
      </c>
      <c r="AF19" s="266" t="str">
        <f>IF(_tag_month_shift!AA11="","",_tag_month_shift!AA11)</f>
        <v/>
      </c>
      <c r="AG19" s="266" t="str">
        <f>IF(_tag_month_shift!AB11="","",_tag_month_shift!AB11)</f>
        <v/>
      </c>
      <c r="AH19" s="266" t="str">
        <f>IF(_tag_month_shift!AC11="","",_tag_month_shift!AC11)</f>
        <v/>
      </c>
      <c r="AI19" s="266" t="str">
        <f>IF(_tag_month_shift!AD11="","",_tag_month_shift!AD11)</f>
        <v/>
      </c>
      <c r="AJ19" s="273" t="str">
        <f t="shared" si="6"/>
        <v/>
      </c>
      <c r="AK19" s="273" t="str">
        <f>IF(AI20="","",SUM(AJ19:AJ21))</f>
        <v/>
      </c>
      <c r="AL19" s="266" t="str">
        <f>IF(_tag_month_shift!AG11="","",_tag_month_shift!AG11)</f>
        <v/>
      </c>
      <c r="AM19" s="266" t="str">
        <f>IF(_tag_month_shift!AH11="","",_tag_month_shift!AH11)</f>
        <v/>
      </c>
      <c r="AN19" s="273" t="str">
        <f t="shared" si="18"/>
        <v/>
      </c>
      <c r="AO19" s="273" t="str">
        <f>IF(AM20="","",SUM(AN19:AN21))</f>
        <v/>
      </c>
      <c r="AP19" s="294" t="e">
        <f t="shared" si="7"/>
        <v>#VALUE!</v>
      </c>
      <c r="AQ19" s="294" t="e">
        <f>IF(BD19="","",AVERAGE(AP19:AP21))</f>
        <v>#VALUE!</v>
      </c>
      <c r="AR19" s="294" t="str">
        <f t="shared" si="8"/>
        <v/>
      </c>
      <c r="AS19" s="294" t="str">
        <f>IF(AZ19="","",AVERAGE(AR19:AR21))</f>
        <v/>
      </c>
      <c r="AT19" s="266" t="str">
        <f>IF(_tag_month_shift!AO11="","",_tag_month_shift!AO11)</f>
        <v/>
      </c>
      <c r="AU19" s="266" t="str">
        <f>IF(_tag_month_shift!AP11="","",_tag_month_shift!AP11)</f>
        <v/>
      </c>
      <c r="AV19" s="273" t="str">
        <f t="shared" si="9"/>
        <v/>
      </c>
      <c r="AW19" s="273" t="str">
        <f t="shared" si="10"/>
        <v/>
      </c>
      <c r="AX19" s="273" t="str">
        <f t="shared" si="11"/>
        <v/>
      </c>
      <c r="AY19" s="273" t="str">
        <f>IF(AU20="","",SUM(AX19:AX21))</f>
        <v/>
      </c>
      <c r="AZ19" s="309" t="str">
        <f>IF(_tag_month_shift!AU11="","",_tag_month_shift!AU11)</f>
        <v/>
      </c>
      <c r="BA19" s="309" t="str">
        <f>IF(_tag_month_shift!AV11="","",_tag_month_shift!AV11)</f>
        <v/>
      </c>
      <c r="BB19" s="309" t="str">
        <f>IF(_tag_month_shift!AW11="","",_tag_month_shift!AW11)</f>
        <v/>
      </c>
      <c r="BC19" s="309" t="str">
        <f>IF(_tag_month_shift!AX11="","",_tag_month_shift!AX11)</f>
        <v/>
      </c>
      <c r="BD19" s="309">
        <v>8</v>
      </c>
      <c r="BE19" s="273" t="str">
        <f>IF(_tag_month_shift!AZ11="","",_tag_month_shift!AZ11)</f>
        <v/>
      </c>
      <c r="BF19" s="273" t="str">
        <f>IF(_tag_month_shift!BA11="","",_tag_month_shift!BA11)</f>
        <v/>
      </c>
      <c r="BG19" s="273" t="str">
        <f t="shared" si="12"/>
        <v/>
      </c>
      <c r="BH19" s="315" t="str">
        <f t="shared" si="13"/>
        <v/>
      </c>
      <c r="BI19" s="294" t="str">
        <f>IF(AND(BE19=""),"",IF(AND(BE19=0),0,IF(AND(BE19&gt;0),AY19*1000/BE19,)))</f>
        <v/>
      </c>
      <c r="BJ19" s="294" t="str">
        <f>IF(AND(BE19=""),"",IF(AND(BE19=0),0,IF(AND(BE19&gt;0),(SUM(AW19:AW21)*0.7353+SUM(AV19:AV21))*971.4/BE19,)))</f>
        <v/>
      </c>
      <c r="BK19" s="266" t="str">
        <f>IF(_tag_month_shift!BF11="","",_tag_month_shift!BF11)</f>
        <v/>
      </c>
      <c r="BL19" s="266" t="str">
        <f>IF(_tag_month_shift!BG11="","",_tag_month_shift!BG11)</f>
        <v/>
      </c>
      <c r="BM19" s="273" t="str">
        <f t="shared" si="14"/>
        <v/>
      </c>
      <c r="BN19" s="273" t="str">
        <f>IF(BL20="","",SUM(BM19:BM21))</f>
        <v/>
      </c>
      <c r="BO19" s="266" t="str">
        <f>IF(_tag_month_shift!BJ11="","",_tag_month_shift!BJ11)</f>
        <v/>
      </c>
      <c r="BP19" s="266" t="str">
        <f>IF(_tag_month_shift!BK11="","",_tag_month_shift!BK11)</f>
        <v/>
      </c>
      <c r="BQ19" s="321" t="str">
        <f t="shared" si="15"/>
        <v/>
      </c>
      <c r="BR19" s="321" t="str">
        <f>IF(BP20="","",SUM(BQ19:BQ21))</f>
        <v/>
      </c>
      <c r="BS19" s="266" t="str">
        <f>IF(_tag_month_shift!BN11="","",_tag_month_shift!BN11)</f>
        <v/>
      </c>
      <c r="BT19" s="266" t="str">
        <f>IF(_tag_month_shift!BO11="","",_tag_month_shift!BO11)</f>
        <v/>
      </c>
      <c r="BU19" s="273" t="str">
        <f t="shared" si="16"/>
        <v/>
      </c>
      <c r="BV19" s="332" t="str">
        <f>IF(BT20="","",SUM(BU19:BU21))</f>
        <v/>
      </c>
      <c r="BW19" s="333" t="str">
        <f t="shared" si="17"/>
        <v/>
      </c>
    </row>
    <row r="20" spans="1:75">
      <c r="A20" s="54">
        <f ca="1" t="shared" si="19"/>
        <v>43620</v>
      </c>
      <c r="B20" s="262">
        <f ca="1" t="shared" si="0"/>
        <v>43620</v>
      </c>
      <c r="C20" s="91" t="s">
        <v>356</v>
      </c>
      <c r="D20" s="96">
        <f>IF(AND(D19=4),1,IF(AND(D19&lt;4),(D19+1),))</f>
        <v>1</v>
      </c>
      <c r="E20" s="264" t="str">
        <f t="shared" si="1"/>
        <v>甲班</v>
      </c>
      <c r="F20" s="267" t="str">
        <f>IF(_tag_month_shift!A12="","",_tag_month_shift!A12)</f>
        <v/>
      </c>
      <c r="G20" s="268" t="str">
        <f>IF(_tag_month_shift!B12="","",_tag_month_shift!B12)</f>
        <v/>
      </c>
      <c r="H20" s="268" t="str">
        <f>IF(_tag_month_shift!C12="","",_tag_month_shift!C12)</f>
        <v/>
      </c>
      <c r="I20" s="268" t="str">
        <f>IF(_tag_month_shift!D12="","",_tag_month_shift!D12)</f>
        <v/>
      </c>
      <c r="J20" s="268" t="str">
        <f>IF(_tag_month_shift!E12="","",_tag_month_shift!E12)</f>
        <v/>
      </c>
      <c r="K20" s="273" t="str">
        <f t="shared" si="2"/>
        <v/>
      </c>
      <c r="L20" s="274"/>
      <c r="M20" s="268" t="str">
        <f>IF(_tag_month_shift!H12="","",_tag_month_shift!H12)</f>
        <v/>
      </c>
      <c r="N20" s="268" t="str">
        <f>IF(_tag_month_shift!I12="","",_tag_month_shift!I12)</f>
        <v/>
      </c>
      <c r="O20" s="274" t="str">
        <f t="shared" si="20"/>
        <v/>
      </c>
      <c r="P20" s="274"/>
      <c r="Q20" s="268" t="str">
        <f>IF(_tag_month_shift!L12="","",_tag_month_shift!L12)</f>
        <v/>
      </c>
      <c r="R20" s="268" t="str">
        <f>IF(_tag_month_shift!M12="","",_tag_month_shift!M12)</f>
        <v/>
      </c>
      <c r="S20" s="274" t="str">
        <f t="shared" si="3"/>
        <v/>
      </c>
      <c r="T20" s="274"/>
      <c r="U20" s="268" t="str">
        <f>IF(_tag_month_shift!P12="","",_tag_month_shift!P12)</f>
        <v/>
      </c>
      <c r="V20" s="268" t="str">
        <f>IF(_tag_month_shift!Q12="","",_tag_month_shift!Q12)</f>
        <v/>
      </c>
      <c r="W20" s="274" t="str">
        <f t="shared" si="4"/>
        <v/>
      </c>
      <c r="X20" s="274"/>
      <c r="Y20" s="268" t="str">
        <f>IF(_tag_month_shift!T12="","",_tag_month_shift!T12)</f>
        <v/>
      </c>
      <c r="Z20" s="274" t="str">
        <f t="shared" si="21"/>
        <v/>
      </c>
      <c r="AA20" s="274"/>
      <c r="AB20" s="280" t="str">
        <f>IF(_tag_month_shift!W12="","",_tag_month_shift!W12)</f>
        <v/>
      </c>
      <c r="AC20" s="274" t="str">
        <f t="shared" si="5"/>
        <v/>
      </c>
      <c r="AD20" s="287"/>
      <c r="AE20" s="282" t="str">
        <f>IF(_tag_month_shift!Z12="","",_tag_month_shift!Z12)</f>
        <v/>
      </c>
      <c r="AF20" s="268" t="str">
        <f>IF(_tag_month_shift!AA12="","",_tag_month_shift!AA12)</f>
        <v/>
      </c>
      <c r="AG20" s="268" t="str">
        <f>IF(_tag_month_shift!AB12="","",_tag_month_shift!AB12)</f>
        <v/>
      </c>
      <c r="AH20" s="268" t="str">
        <f>IF(_tag_month_shift!AC12="","",_tag_month_shift!AC12)</f>
        <v/>
      </c>
      <c r="AI20" s="268" t="str">
        <f>IF(_tag_month_shift!AD12="","",_tag_month_shift!AD12)</f>
        <v/>
      </c>
      <c r="AJ20" s="274" t="str">
        <f t="shared" si="6"/>
        <v/>
      </c>
      <c r="AK20" s="274"/>
      <c r="AL20" s="268" t="str">
        <f>IF(_tag_month_shift!AG12="","",_tag_month_shift!AG12)</f>
        <v/>
      </c>
      <c r="AM20" s="268" t="str">
        <f>IF(_tag_month_shift!AH12="","",_tag_month_shift!AH12)</f>
        <v/>
      </c>
      <c r="AN20" s="274" t="str">
        <f t="shared" si="18"/>
        <v/>
      </c>
      <c r="AO20" s="274"/>
      <c r="AP20" s="295" t="e">
        <f t="shared" si="7"/>
        <v>#VALUE!</v>
      </c>
      <c r="AQ20" s="295"/>
      <c r="AR20" s="295" t="str">
        <f t="shared" si="8"/>
        <v/>
      </c>
      <c r="AS20" s="295"/>
      <c r="AT20" s="268" t="str">
        <f>IF(_tag_month_shift!AO12="","",_tag_month_shift!AO12)</f>
        <v/>
      </c>
      <c r="AU20" s="268" t="str">
        <f>IF(_tag_month_shift!AP12="","",_tag_month_shift!AP12)</f>
        <v/>
      </c>
      <c r="AV20" s="274" t="str">
        <f t="shared" si="9"/>
        <v/>
      </c>
      <c r="AW20" s="274" t="str">
        <f t="shared" si="10"/>
        <v/>
      </c>
      <c r="AX20" s="274" t="str">
        <f t="shared" si="11"/>
        <v/>
      </c>
      <c r="AY20" s="274"/>
      <c r="AZ20" s="310" t="str">
        <f>IF(_tag_month_shift!AU12="","",_tag_month_shift!AU12)</f>
        <v/>
      </c>
      <c r="BA20" s="310" t="str">
        <f>IF(_tag_month_shift!AV12="","",_tag_month_shift!AV12)</f>
        <v/>
      </c>
      <c r="BB20" s="310" t="str">
        <f>IF(_tag_month_shift!AW12="","",_tag_month_shift!AW12)</f>
        <v/>
      </c>
      <c r="BC20" s="310" t="str">
        <f>IF(_tag_month_shift!AX12="","",_tag_month_shift!AX12)</f>
        <v/>
      </c>
      <c r="BD20" s="310">
        <v>8</v>
      </c>
      <c r="BE20" s="274"/>
      <c r="BF20" s="274"/>
      <c r="BG20" s="274" t="str">
        <f t="shared" si="12"/>
        <v/>
      </c>
      <c r="BH20" s="314" t="str">
        <f t="shared" si="13"/>
        <v/>
      </c>
      <c r="BI20" s="295"/>
      <c r="BJ20" s="295"/>
      <c r="BK20" s="268" t="str">
        <f>IF(_tag_month_shift!BF12="","",_tag_month_shift!BF12)</f>
        <v/>
      </c>
      <c r="BL20" s="268" t="str">
        <f>IF(_tag_month_shift!BG12="","",_tag_month_shift!BG12)</f>
        <v/>
      </c>
      <c r="BM20" s="274" t="str">
        <f t="shared" si="14"/>
        <v/>
      </c>
      <c r="BN20" s="274"/>
      <c r="BO20" s="268" t="str">
        <f>IF(_tag_month_shift!BJ12="","",_tag_month_shift!BJ12)</f>
        <v/>
      </c>
      <c r="BP20" s="268" t="str">
        <f>IF(_tag_month_shift!BK12="","",_tag_month_shift!BK12)</f>
        <v/>
      </c>
      <c r="BQ20" s="321" t="str">
        <f t="shared" si="15"/>
        <v/>
      </c>
      <c r="BR20" s="321"/>
      <c r="BS20" s="268" t="str">
        <f>IF(_tag_month_shift!BN12="","",_tag_month_shift!BN12)</f>
        <v/>
      </c>
      <c r="BT20" s="268" t="str">
        <f>IF(_tag_month_shift!BO12="","",_tag_month_shift!BO12)</f>
        <v/>
      </c>
      <c r="BU20" s="274" t="str">
        <f t="shared" si="16"/>
        <v/>
      </c>
      <c r="BV20" s="334"/>
      <c r="BW20" s="333" t="str">
        <f t="shared" si="17"/>
        <v/>
      </c>
    </row>
    <row r="21" spans="1:75">
      <c r="A21" s="54">
        <f ca="1" t="shared" si="19"/>
        <v>43620</v>
      </c>
      <c r="B21" s="262">
        <f ca="1" t="shared" si="0"/>
        <v>43620</v>
      </c>
      <c r="C21" s="91" t="s">
        <v>357</v>
      </c>
      <c r="D21" s="96">
        <f>IF(AND(D20=4),1,IF(AND(D20&lt;4),(D20+1),))</f>
        <v>2</v>
      </c>
      <c r="E21" s="264" t="str">
        <f t="shared" si="1"/>
        <v>乙班</v>
      </c>
      <c r="F21" s="269" t="str">
        <f>IF(_tag_month_shift!A13="","",_tag_month_shift!A13)</f>
        <v/>
      </c>
      <c r="G21" s="270" t="str">
        <f>IF(_tag_month_shift!B13="","",_tag_month_shift!B13)</f>
        <v/>
      </c>
      <c r="H21" s="270" t="str">
        <f>IF(_tag_month_shift!C13="","",_tag_month_shift!C13)</f>
        <v/>
      </c>
      <c r="I21" s="270" t="str">
        <f>IF(_tag_month_shift!D13="","",_tag_month_shift!D13)</f>
        <v/>
      </c>
      <c r="J21" s="270" t="str">
        <f>IF(_tag_month_shift!E13="","",_tag_month_shift!E13)</f>
        <v/>
      </c>
      <c r="K21" s="273" t="str">
        <f t="shared" si="2"/>
        <v/>
      </c>
      <c r="L21" s="275"/>
      <c r="M21" s="270" t="str">
        <f>IF(_tag_month_shift!H13="","",_tag_month_shift!H13)</f>
        <v/>
      </c>
      <c r="N21" s="270" t="str">
        <f>IF(_tag_month_shift!I13="","",_tag_month_shift!I13)</f>
        <v/>
      </c>
      <c r="O21" s="275" t="str">
        <f t="shared" si="20"/>
        <v/>
      </c>
      <c r="P21" s="275"/>
      <c r="Q21" s="270" t="str">
        <f>IF(_tag_month_shift!L13="","",_tag_month_shift!L13)</f>
        <v/>
      </c>
      <c r="R21" s="270" t="str">
        <f>IF(_tag_month_shift!M13="","",_tag_month_shift!M13)</f>
        <v/>
      </c>
      <c r="S21" s="275" t="str">
        <f t="shared" si="3"/>
        <v/>
      </c>
      <c r="T21" s="275"/>
      <c r="U21" s="270" t="str">
        <f>IF(_tag_month_shift!P13="","",_tag_month_shift!P13)</f>
        <v/>
      </c>
      <c r="V21" s="270" t="str">
        <f>IF(_tag_month_shift!Q13="","",_tag_month_shift!Q13)</f>
        <v/>
      </c>
      <c r="W21" s="275" t="str">
        <f t="shared" si="4"/>
        <v/>
      </c>
      <c r="X21" s="275"/>
      <c r="Y21" s="270" t="str">
        <f>IF(_tag_month_shift!T13="","",_tag_month_shift!T13)</f>
        <v/>
      </c>
      <c r="Z21" s="275"/>
      <c r="AA21" s="275"/>
      <c r="AB21" s="283" t="str">
        <f>IF(_tag_month_shift!W13="","",_tag_month_shift!W13)</f>
        <v/>
      </c>
      <c r="AC21" s="275" t="str">
        <f t="shared" si="5"/>
        <v/>
      </c>
      <c r="AD21" s="288"/>
      <c r="AE21" s="284" t="str">
        <f>IF(_tag_month_shift!Z13="","",_tag_month_shift!Z13)</f>
        <v/>
      </c>
      <c r="AF21" s="270" t="str">
        <f>IF(_tag_month_shift!AA13="","",_tag_month_shift!AA13)</f>
        <v/>
      </c>
      <c r="AG21" s="270" t="str">
        <f>IF(_tag_month_shift!AB13="","",_tag_month_shift!AB13)</f>
        <v/>
      </c>
      <c r="AH21" s="270" t="str">
        <f>IF(_tag_month_shift!AC13="","",_tag_month_shift!AC13)</f>
        <v/>
      </c>
      <c r="AI21" s="270" t="str">
        <f>IF(_tag_month_shift!AD13="","",_tag_month_shift!AD13)</f>
        <v/>
      </c>
      <c r="AJ21" s="275" t="str">
        <f t="shared" si="6"/>
        <v/>
      </c>
      <c r="AK21" s="275"/>
      <c r="AL21" s="270" t="str">
        <f>IF(_tag_month_shift!AG13="","",_tag_month_shift!AG13)</f>
        <v/>
      </c>
      <c r="AM21" s="270" t="str">
        <f>IF(_tag_month_shift!AH13="","",_tag_month_shift!AH13)</f>
        <v/>
      </c>
      <c r="AN21" s="275" t="str">
        <f t="shared" si="18"/>
        <v/>
      </c>
      <c r="AO21" s="275"/>
      <c r="AP21" s="300" t="e">
        <f t="shared" si="7"/>
        <v>#VALUE!</v>
      </c>
      <c r="AQ21" s="300"/>
      <c r="AR21" s="300" t="str">
        <f t="shared" si="8"/>
        <v/>
      </c>
      <c r="AS21" s="300"/>
      <c r="AT21" s="270" t="str">
        <f>IF(_tag_month_shift!AO13="","",_tag_month_shift!AO13)</f>
        <v/>
      </c>
      <c r="AU21" s="270" t="str">
        <f>IF(_tag_month_shift!AP13="","",_tag_month_shift!AP13)</f>
        <v/>
      </c>
      <c r="AV21" s="275" t="str">
        <f t="shared" si="9"/>
        <v/>
      </c>
      <c r="AW21" s="275" t="str">
        <f t="shared" si="10"/>
        <v/>
      </c>
      <c r="AX21" s="275" t="str">
        <f t="shared" si="11"/>
        <v/>
      </c>
      <c r="AY21" s="275"/>
      <c r="AZ21" s="311" t="str">
        <f>IF(_tag_month_shift!AU13="","",_tag_month_shift!AU13)</f>
        <v/>
      </c>
      <c r="BA21" s="311" t="str">
        <f>IF(_tag_month_shift!AV13="","",_tag_month_shift!AV13)</f>
        <v/>
      </c>
      <c r="BB21" s="311" t="str">
        <f>IF(_tag_month_shift!AW13="","",_tag_month_shift!AW13)</f>
        <v/>
      </c>
      <c r="BC21" s="311" t="str">
        <f>IF(_tag_month_shift!AX13="","",_tag_month_shift!AX13)</f>
        <v/>
      </c>
      <c r="BD21" s="311">
        <v>8</v>
      </c>
      <c r="BE21" s="275"/>
      <c r="BF21" s="275"/>
      <c r="BG21" s="275" t="str">
        <f t="shared" si="12"/>
        <v/>
      </c>
      <c r="BH21" s="316" t="str">
        <f t="shared" si="13"/>
        <v/>
      </c>
      <c r="BI21" s="300"/>
      <c r="BJ21" s="300"/>
      <c r="BK21" s="270" t="str">
        <f>IF(_tag_month_shift!BF13="","",_tag_month_shift!BF13)</f>
        <v/>
      </c>
      <c r="BL21" s="270" t="str">
        <f>IF(_tag_month_shift!BG13="","",_tag_month_shift!BG13)</f>
        <v/>
      </c>
      <c r="BM21" s="275" t="str">
        <f t="shared" si="14"/>
        <v/>
      </c>
      <c r="BN21" s="275"/>
      <c r="BO21" s="270" t="str">
        <f>IF(_tag_month_shift!BJ13="","",_tag_month_shift!BJ13)</f>
        <v/>
      </c>
      <c r="BP21" s="270" t="str">
        <f>IF(_tag_month_shift!BK13="","",_tag_month_shift!BK13)</f>
        <v/>
      </c>
      <c r="BQ21" s="321" t="str">
        <f t="shared" si="15"/>
        <v/>
      </c>
      <c r="BR21" s="321"/>
      <c r="BS21" s="270" t="str">
        <f>IF(_tag_month_shift!BN13="","",_tag_month_shift!BN13)</f>
        <v/>
      </c>
      <c r="BT21" s="270" t="str">
        <f>IF(_tag_month_shift!BO13="","",_tag_month_shift!BO13)</f>
        <v/>
      </c>
      <c r="BU21" s="275" t="str">
        <f t="shared" si="16"/>
        <v/>
      </c>
      <c r="BV21" s="335"/>
      <c r="BW21" s="333" t="str">
        <f t="shared" si="17"/>
        <v/>
      </c>
    </row>
    <row r="22" spans="1:75">
      <c r="A22" s="54">
        <f ca="1" t="shared" si="19"/>
        <v>43621</v>
      </c>
      <c r="B22" s="262">
        <f ca="1" t="shared" si="0"/>
        <v>43621</v>
      </c>
      <c r="C22" s="91" t="s">
        <v>355</v>
      </c>
      <c r="D22" s="96">
        <f>IF(AND(D16=1),4,IF(AND(D16&gt;1),(D16-1),))</f>
        <v>4</v>
      </c>
      <c r="E22" s="264" t="str">
        <f t="shared" si="1"/>
        <v>丁班</v>
      </c>
      <c r="F22" s="265" t="str">
        <f>IF(_tag_month_shift!A14="","",_tag_month_shift!A14)</f>
        <v/>
      </c>
      <c r="G22" s="266" t="str">
        <f>IF(_tag_month_shift!B14="","",_tag_month_shift!B14)</f>
        <v/>
      </c>
      <c r="H22" s="266" t="str">
        <f>IF(_tag_month_shift!C14="","",_tag_month_shift!C14)</f>
        <v/>
      </c>
      <c r="I22" s="266" t="str">
        <f>IF(_tag_month_shift!D14="","",_tag_month_shift!D14)</f>
        <v/>
      </c>
      <c r="J22" s="266" t="str">
        <f>IF(_tag_month_shift!E14="","",_tag_month_shift!E14)</f>
        <v/>
      </c>
      <c r="K22" s="273" t="str">
        <f t="shared" si="2"/>
        <v/>
      </c>
      <c r="L22" s="273" t="str">
        <f>IF(J23="","",SUM(K22:K24))</f>
        <v/>
      </c>
      <c r="M22" s="266" t="str">
        <f>IF(_tag_month_shift!H14="","",_tag_month_shift!H14)</f>
        <v/>
      </c>
      <c r="N22" s="266" t="str">
        <f>IF(_tag_month_shift!I14="","",_tag_month_shift!I14)</f>
        <v/>
      </c>
      <c r="O22" s="273" t="str">
        <f t="shared" si="20"/>
        <v/>
      </c>
      <c r="P22" s="273" t="str">
        <f>IF(N23="","",SUM(O22:O24))</f>
        <v/>
      </c>
      <c r="Q22" s="266" t="str">
        <f>IF(_tag_month_shift!L14="","",_tag_month_shift!L14)</f>
        <v/>
      </c>
      <c r="R22" s="266" t="str">
        <f>IF(_tag_month_shift!M14="","",_tag_month_shift!M14)</f>
        <v/>
      </c>
      <c r="S22" s="273" t="str">
        <f t="shared" si="3"/>
        <v/>
      </c>
      <c r="T22" s="273" t="str">
        <f>IF(R23="","",SUM(S22:S24))</f>
        <v/>
      </c>
      <c r="U22" s="266" t="str">
        <f>IF(_tag_month_shift!P14="","",_tag_month_shift!P14)</f>
        <v/>
      </c>
      <c r="V22" s="266" t="str">
        <f>IF(_tag_month_shift!Q14="","",_tag_month_shift!Q14)</f>
        <v/>
      </c>
      <c r="W22" s="273" t="str">
        <f t="shared" si="4"/>
        <v/>
      </c>
      <c r="X22" s="273" t="str">
        <f>IF(V23="","",SUM(W22:W24))</f>
        <v/>
      </c>
      <c r="Y22" s="266" t="str">
        <f>IF(_tag_month_shift!T14="","",_tag_month_shift!T14)</f>
        <v/>
      </c>
      <c r="Z22" s="273" t="str">
        <f t="shared" ref="Z22:Z33" si="22">IF(Y23="","",Y23-Y22)</f>
        <v/>
      </c>
      <c r="AA22" s="273" t="str">
        <f>IF(Y23="","",SUM(Z22:Z24))</f>
        <v/>
      </c>
      <c r="AB22" s="285" t="str">
        <f>IF(_tag_month_shift!W14="","",_tag_month_shift!W14)</f>
        <v/>
      </c>
      <c r="AC22" s="273" t="str">
        <f t="shared" si="5"/>
        <v/>
      </c>
      <c r="AD22" s="286" t="str">
        <f>IF(AB23="","",SUM(AC22:AC24))</f>
        <v/>
      </c>
      <c r="AE22" s="281" t="str">
        <f>IF(_tag_month_shift!Z14="","",_tag_month_shift!Z14)</f>
        <v/>
      </c>
      <c r="AF22" s="266" t="str">
        <f>IF(_tag_month_shift!AA14="","",_tag_month_shift!AA14)</f>
        <v/>
      </c>
      <c r="AG22" s="266" t="str">
        <f>IF(_tag_month_shift!AB14="","",_tag_month_shift!AB14)</f>
        <v/>
      </c>
      <c r="AH22" s="266" t="str">
        <f>IF(_tag_month_shift!AC14="","",_tag_month_shift!AC14)</f>
        <v/>
      </c>
      <c r="AI22" s="266" t="str">
        <f>IF(_tag_month_shift!AD14="","",_tag_month_shift!AD14)</f>
        <v/>
      </c>
      <c r="AJ22" s="273" t="str">
        <f t="shared" si="6"/>
        <v/>
      </c>
      <c r="AK22" s="273" t="str">
        <f>IF(AI23="","",SUM(AJ22:AJ24))</f>
        <v/>
      </c>
      <c r="AL22" s="266" t="str">
        <f>IF(_tag_month_shift!AG14="","",_tag_month_shift!AG14)</f>
        <v/>
      </c>
      <c r="AM22" s="266" t="str">
        <f>IF(_tag_month_shift!AH14="","",_tag_month_shift!AH14)</f>
        <v/>
      </c>
      <c r="AN22" s="273" t="str">
        <f t="shared" si="18"/>
        <v/>
      </c>
      <c r="AO22" s="273" t="str">
        <f>IF(AM23="","",SUM(AN22:AN24))</f>
        <v/>
      </c>
      <c r="AP22" s="294" t="e">
        <f t="shared" si="7"/>
        <v>#VALUE!</v>
      </c>
      <c r="AQ22" s="294" t="e">
        <f>IF(BD22="","",AVERAGE(AP22:AP24))</f>
        <v>#VALUE!</v>
      </c>
      <c r="AR22" s="294" t="str">
        <f t="shared" si="8"/>
        <v/>
      </c>
      <c r="AS22" s="294" t="str">
        <f>IF(AZ22="","",AVERAGE(AR22:AR24))</f>
        <v/>
      </c>
      <c r="AT22" s="266" t="str">
        <f>IF(_tag_month_shift!AO14="","",_tag_month_shift!AO14)</f>
        <v/>
      </c>
      <c r="AU22" s="266" t="str">
        <f>IF(_tag_month_shift!AP14="","",_tag_month_shift!AP14)</f>
        <v/>
      </c>
      <c r="AV22" s="273" t="str">
        <f t="shared" si="9"/>
        <v/>
      </c>
      <c r="AW22" s="273" t="str">
        <f t="shared" si="10"/>
        <v/>
      </c>
      <c r="AX22" s="273" t="str">
        <f t="shared" si="11"/>
        <v/>
      </c>
      <c r="AY22" s="273" t="str">
        <f>IF(AU23="","",SUM(AX22:AX24))</f>
        <v/>
      </c>
      <c r="AZ22" s="309" t="str">
        <f>IF(_tag_month_shift!AU14="","",_tag_month_shift!AU14)</f>
        <v/>
      </c>
      <c r="BA22" s="309" t="str">
        <f>IF(_tag_month_shift!AV14="","",_tag_month_shift!AV14)</f>
        <v/>
      </c>
      <c r="BB22" s="309" t="str">
        <f>IF(_tag_month_shift!AW14="","",_tag_month_shift!AW14)</f>
        <v/>
      </c>
      <c r="BC22" s="309" t="str">
        <f>IF(_tag_month_shift!AX14="","",_tag_month_shift!AX14)</f>
        <v/>
      </c>
      <c r="BD22" s="309">
        <v>8</v>
      </c>
      <c r="BE22" s="273" t="str">
        <f>IF(_tag_month_shift!AZ14="","",_tag_month_shift!AZ14)</f>
        <v/>
      </c>
      <c r="BF22" s="273" t="str">
        <f>IF(_tag_month_shift!BA14="","",_tag_month_shift!BA14)</f>
        <v/>
      </c>
      <c r="BG22" s="273" t="str">
        <f t="shared" si="12"/>
        <v/>
      </c>
      <c r="BH22" s="315" t="str">
        <f t="shared" si="13"/>
        <v/>
      </c>
      <c r="BI22" s="294" t="str">
        <f>IF(AND(BE22=""),"",IF(AND(BE22=0),0,IF(AND(BE22&gt;0),AY22*1000/BE22,)))</f>
        <v/>
      </c>
      <c r="BJ22" s="294" t="str">
        <f>IF(AND(BE22=""),"",IF(AND(BE22=0),0,IF(AND(BE22&gt;0),(SUM(AW22:AW24)*0.7353+SUM(AV22:AV24))*971.4/BE22,)))</f>
        <v/>
      </c>
      <c r="BK22" s="266" t="str">
        <f>IF(_tag_month_shift!BF14="","",_tag_month_shift!BF14)</f>
        <v/>
      </c>
      <c r="BL22" s="266" t="str">
        <f>IF(_tag_month_shift!BG14="","",_tag_month_shift!BG14)</f>
        <v/>
      </c>
      <c r="BM22" s="273" t="str">
        <f t="shared" si="14"/>
        <v/>
      </c>
      <c r="BN22" s="273" t="str">
        <f>IF(BL23="","",SUM(BM22:BM24))</f>
        <v/>
      </c>
      <c r="BO22" s="266" t="str">
        <f>IF(_tag_month_shift!BJ14="","",_tag_month_shift!BJ14)</f>
        <v/>
      </c>
      <c r="BP22" s="266" t="str">
        <f>IF(_tag_month_shift!BK14="","",_tag_month_shift!BK14)</f>
        <v/>
      </c>
      <c r="BQ22" s="321" t="str">
        <f t="shared" si="15"/>
        <v/>
      </c>
      <c r="BR22" s="321" t="str">
        <f>IF(BP23="","",SUM(BQ22:BQ24))</f>
        <v/>
      </c>
      <c r="BS22" s="266" t="str">
        <f>IF(_tag_month_shift!BN14="","",_tag_month_shift!BN14)</f>
        <v/>
      </c>
      <c r="BT22" s="266" t="str">
        <f>IF(_tag_month_shift!BO14="","",_tag_month_shift!BO14)</f>
        <v/>
      </c>
      <c r="BU22" s="273" t="str">
        <f t="shared" si="16"/>
        <v/>
      </c>
      <c r="BV22" s="332" t="str">
        <f>IF(BT23="","",SUM(BU22:BU24))</f>
        <v/>
      </c>
      <c r="BW22" s="333" t="str">
        <f t="shared" si="17"/>
        <v/>
      </c>
    </row>
    <row r="23" spans="1:75">
      <c r="A23" s="54">
        <f ca="1" t="shared" si="19"/>
        <v>43621</v>
      </c>
      <c r="B23" s="262">
        <f ca="1" t="shared" si="0"/>
        <v>43621</v>
      </c>
      <c r="C23" s="91" t="s">
        <v>356</v>
      </c>
      <c r="D23" s="96">
        <f>IF(AND(D22=4),1,IF(AND(D22&lt;4),(D22+1),))</f>
        <v>1</v>
      </c>
      <c r="E23" s="264" t="str">
        <f t="shared" si="1"/>
        <v>甲班</v>
      </c>
      <c r="F23" s="267" t="str">
        <f>IF(_tag_month_shift!A15="","",_tag_month_shift!A15)</f>
        <v/>
      </c>
      <c r="G23" s="268" t="str">
        <f>IF(_tag_month_shift!B15="","",_tag_month_shift!B15)</f>
        <v/>
      </c>
      <c r="H23" s="268" t="str">
        <f>IF(_tag_month_shift!C15="","",_tag_month_shift!C15)</f>
        <v/>
      </c>
      <c r="I23" s="268" t="str">
        <f>IF(_tag_month_shift!D15="","",_tag_month_shift!D15)</f>
        <v/>
      </c>
      <c r="J23" s="268" t="str">
        <f>IF(_tag_month_shift!E15="","",_tag_month_shift!E15)</f>
        <v/>
      </c>
      <c r="K23" s="273" t="str">
        <f t="shared" si="2"/>
        <v/>
      </c>
      <c r="L23" s="274"/>
      <c r="M23" s="268" t="str">
        <f>IF(_tag_month_shift!H15="","",_tag_month_shift!H15)</f>
        <v/>
      </c>
      <c r="N23" s="268" t="str">
        <f>IF(_tag_month_shift!I15="","",_tag_month_shift!I15)</f>
        <v/>
      </c>
      <c r="O23" s="274" t="str">
        <f t="shared" si="20"/>
        <v/>
      </c>
      <c r="P23" s="274"/>
      <c r="Q23" s="268" t="str">
        <f>IF(_tag_month_shift!L15="","",_tag_month_shift!L15)</f>
        <v/>
      </c>
      <c r="R23" s="268" t="str">
        <f>IF(_tag_month_shift!M15="","",_tag_month_shift!M15)</f>
        <v/>
      </c>
      <c r="S23" s="274" t="str">
        <f t="shared" si="3"/>
        <v/>
      </c>
      <c r="T23" s="274"/>
      <c r="U23" s="268" t="str">
        <f>IF(_tag_month_shift!P15="","",_tag_month_shift!P15)</f>
        <v/>
      </c>
      <c r="V23" s="268" t="str">
        <f>IF(_tag_month_shift!Q15="","",_tag_month_shift!Q15)</f>
        <v/>
      </c>
      <c r="W23" s="274" t="str">
        <f t="shared" si="4"/>
        <v/>
      </c>
      <c r="X23" s="274"/>
      <c r="Y23" s="268" t="str">
        <f>IF(_tag_month_shift!T15="","",_tag_month_shift!T15)</f>
        <v/>
      </c>
      <c r="Z23" s="274" t="str">
        <f t="shared" si="22"/>
        <v/>
      </c>
      <c r="AA23" s="274"/>
      <c r="AB23" s="280" t="str">
        <f>IF(_tag_month_shift!W15="","",_tag_month_shift!W15)</f>
        <v/>
      </c>
      <c r="AC23" s="274" t="str">
        <f t="shared" si="5"/>
        <v/>
      </c>
      <c r="AD23" s="287"/>
      <c r="AE23" s="282" t="str">
        <f>IF(_tag_month_shift!Z15="","",_tag_month_shift!Z15)</f>
        <v/>
      </c>
      <c r="AF23" s="268" t="str">
        <f>IF(_tag_month_shift!AA15="","",_tag_month_shift!AA15)</f>
        <v/>
      </c>
      <c r="AG23" s="268" t="str">
        <f>IF(_tag_month_shift!AB15="","",_tag_month_shift!AB15)</f>
        <v/>
      </c>
      <c r="AH23" s="268" t="str">
        <f>IF(_tag_month_shift!AC15="","",_tag_month_shift!AC15)</f>
        <v/>
      </c>
      <c r="AI23" s="268" t="str">
        <f>IF(_tag_month_shift!AD15="","",_tag_month_shift!AD15)</f>
        <v/>
      </c>
      <c r="AJ23" s="274" t="str">
        <f t="shared" si="6"/>
        <v/>
      </c>
      <c r="AK23" s="274"/>
      <c r="AL23" s="268" t="str">
        <f>IF(_tag_month_shift!AG15="","",_tag_month_shift!AG15)</f>
        <v/>
      </c>
      <c r="AM23" s="268" t="str">
        <f>IF(_tag_month_shift!AH15="","",_tag_month_shift!AH15)</f>
        <v/>
      </c>
      <c r="AN23" s="274" t="str">
        <f t="shared" si="18"/>
        <v/>
      </c>
      <c r="AO23" s="274"/>
      <c r="AP23" s="295" t="e">
        <f t="shared" si="7"/>
        <v>#VALUE!</v>
      </c>
      <c r="AQ23" s="295"/>
      <c r="AR23" s="295" t="str">
        <f t="shared" si="8"/>
        <v/>
      </c>
      <c r="AS23" s="295"/>
      <c r="AT23" s="268" t="str">
        <f>IF(_tag_month_shift!AO15="","",_tag_month_shift!AO15)</f>
        <v/>
      </c>
      <c r="AU23" s="268" t="str">
        <f>IF(_tag_month_shift!AP15="","",_tag_month_shift!AP15)</f>
        <v/>
      </c>
      <c r="AV23" s="274" t="str">
        <f t="shared" si="9"/>
        <v/>
      </c>
      <c r="AW23" s="274" t="str">
        <f t="shared" si="10"/>
        <v/>
      </c>
      <c r="AX23" s="274" t="str">
        <f t="shared" si="11"/>
        <v/>
      </c>
      <c r="AY23" s="274"/>
      <c r="AZ23" s="310" t="str">
        <f>IF(_tag_month_shift!AU15="","",_tag_month_shift!AU15)</f>
        <v/>
      </c>
      <c r="BA23" s="310" t="str">
        <f>IF(_tag_month_shift!AV15="","",_tag_month_shift!AV15)</f>
        <v/>
      </c>
      <c r="BB23" s="310" t="str">
        <f>IF(_tag_month_shift!AW15="","",_tag_month_shift!AW15)</f>
        <v/>
      </c>
      <c r="BC23" s="310" t="str">
        <f>IF(_tag_month_shift!AX15="","",_tag_month_shift!AX15)</f>
        <v/>
      </c>
      <c r="BD23" s="310">
        <v>8</v>
      </c>
      <c r="BE23" s="274"/>
      <c r="BF23" s="274"/>
      <c r="BG23" s="274" t="str">
        <f t="shared" si="12"/>
        <v/>
      </c>
      <c r="BH23" s="314" t="str">
        <f t="shared" si="13"/>
        <v/>
      </c>
      <c r="BI23" s="295"/>
      <c r="BJ23" s="295"/>
      <c r="BK23" s="268" t="str">
        <f>IF(_tag_month_shift!BF15="","",_tag_month_shift!BF15)</f>
        <v/>
      </c>
      <c r="BL23" s="268" t="str">
        <f>IF(_tag_month_shift!BG15="","",_tag_month_shift!BG15)</f>
        <v/>
      </c>
      <c r="BM23" s="274" t="str">
        <f t="shared" si="14"/>
        <v/>
      </c>
      <c r="BN23" s="274"/>
      <c r="BO23" s="268" t="str">
        <f>IF(_tag_month_shift!BJ15="","",_tag_month_shift!BJ15)</f>
        <v/>
      </c>
      <c r="BP23" s="268" t="str">
        <f>IF(_tag_month_shift!BK15="","",_tag_month_shift!BK15)</f>
        <v/>
      </c>
      <c r="BQ23" s="321" t="str">
        <f t="shared" si="15"/>
        <v/>
      </c>
      <c r="BR23" s="321"/>
      <c r="BS23" s="268" t="str">
        <f>IF(_tag_month_shift!BN15="","",_tag_month_shift!BN15)</f>
        <v/>
      </c>
      <c r="BT23" s="268" t="str">
        <f>IF(_tag_month_shift!BO15="","",_tag_month_shift!BO15)</f>
        <v/>
      </c>
      <c r="BU23" s="274" t="str">
        <f t="shared" si="16"/>
        <v/>
      </c>
      <c r="BV23" s="334"/>
      <c r="BW23" s="333" t="str">
        <f t="shared" si="17"/>
        <v/>
      </c>
    </row>
    <row r="24" spans="1:75">
      <c r="A24" s="54">
        <f ca="1" t="shared" si="19"/>
        <v>43621</v>
      </c>
      <c r="B24" s="262">
        <f ca="1" t="shared" si="0"/>
        <v>43621</v>
      </c>
      <c r="C24" s="91" t="s">
        <v>357</v>
      </c>
      <c r="D24" s="96">
        <f>IF(AND(D23=4),1,IF(AND(D23&lt;4),(D23+1),))</f>
        <v>2</v>
      </c>
      <c r="E24" s="264" t="str">
        <f t="shared" si="1"/>
        <v>乙班</v>
      </c>
      <c r="F24" s="269" t="str">
        <f>IF(_tag_month_shift!A16="","",_tag_month_shift!A16)</f>
        <v/>
      </c>
      <c r="G24" s="270" t="str">
        <f>IF(_tag_month_shift!B16="","",_tag_month_shift!B16)</f>
        <v/>
      </c>
      <c r="H24" s="270" t="str">
        <f>IF(_tag_month_shift!C16="","",_tag_month_shift!C16)</f>
        <v/>
      </c>
      <c r="I24" s="270" t="str">
        <f>IF(_tag_month_shift!D16="","",_tag_month_shift!D16)</f>
        <v/>
      </c>
      <c r="J24" s="270" t="str">
        <f>IF(_tag_month_shift!E16="","",_tag_month_shift!E16)</f>
        <v/>
      </c>
      <c r="K24" s="273" t="str">
        <f t="shared" si="2"/>
        <v/>
      </c>
      <c r="L24" s="275"/>
      <c r="M24" s="270" t="str">
        <f>IF(_tag_month_shift!H16="","",_tag_month_shift!H16)</f>
        <v/>
      </c>
      <c r="N24" s="270" t="str">
        <f>IF(_tag_month_shift!I16="","",_tag_month_shift!I16)</f>
        <v/>
      </c>
      <c r="O24" s="275" t="str">
        <f t="shared" si="20"/>
        <v/>
      </c>
      <c r="P24" s="275"/>
      <c r="Q24" s="270" t="str">
        <f>IF(_tag_month_shift!L16="","",_tag_month_shift!L16)</f>
        <v/>
      </c>
      <c r="R24" s="270" t="str">
        <f>IF(_tag_month_shift!M16="","",_tag_month_shift!M16)</f>
        <v/>
      </c>
      <c r="S24" s="275" t="str">
        <f t="shared" si="3"/>
        <v/>
      </c>
      <c r="T24" s="275"/>
      <c r="U24" s="270" t="str">
        <f>IF(_tag_month_shift!P16="","",_tag_month_shift!P16)</f>
        <v/>
      </c>
      <c r="V24" s="270" t="str">
        <f>IF(_tag_month_shift!Q16="","",_tag_month_shift!Q16)</f>
        <v/>
      </c>
      <c r="W24" s="275" t="str">
        <f t="shared" si="4"/>
        <v/>
      </c>
      <c r="X24" s="275"/>
      <c r="Y24" s="270" t="str">
        <f>IF(_tag_month_shift!T16="","",_tag_month_shift!T16)</f>
        <v/>
      </c>
      <c r="Z24" s="275" t="str">
        <f t="shared" si="22"/>
        <v/>
      </c>
      <c r="AA24" s="275"/>
      <c r="AB24" s="283" t="str">
        <f>IF(_tag_month_shift!W16="","",_tag_month_shift!W16)</f>
        <v/>
      </c>
      <c r="AC24" s="275" t="str">
        <f t="shared" si="5"/>
        <v/>
      </c>
      <c r="AD24" s="288"/>
      <c r="AE24" s="284" t="str">
        <f>IF(_tag_month_shift!Z16="","",_tag_month_shift!Z16)</f>
        <v/>
      </c>
      <c r="AF24" s="270" t="str">
        <f>IF(_tag_month_shift!AA16="","",_tag_month_shift!AA16)</f>
        <v/>
      </c>
      <c r="AG24" s="270" t="str">
        <f>IF(_tag_month_shift!AB16="","",_tag_month_shift!AB16)</f>
        <v/>
      </c>
      <c r="AH24" s="270" t="str">
        <f>IF(_tag_month_shift!AC16="","",_tag_month_shift!AC16)</f>
        <v/>
      </c>
      <c r="AI24" s="270" t="str">
        <f>IF(_tag_month_shift!AD16="","",_tag_month_shift!AD16)</f>
        <v/>
      </c>
      <c r="AJ24" s="275" t="str">
        <f t="shared" si="6"/>
        <v/>
      </c>
      <c r="AK24" s="275"/>
      <c r="AL24" s="268" t="str">
        <f>IF(_tag_month_shift!AG16="","",_tag_month_shift!AG16)</f>
        <v/>
      </c>
      <c r="AM24" s="268" t="str">
        <f>IF(_tag_month_shift!AH16="","",_tag_month_shift!AH16)</f>
        <v/>
      </c>
      <c r="AN24" s="275" t="str">
        <f t="shared" si="18"/>
        <v/>
      </c>
      <c r="AO24" s="275"/>
      <c r="AP24" s="300" t="e">
        <f t="shared" si="7"/>
        <v>#VALUE!</v>
      </c>
      <c r="AQ24" s="300"/>
      <c r="AR24" s="300" t="str">
        <f t="shared" si="8"/>
        <v/>
      </c>
      <c r="AS24" s="300"/>
      <c r="AT24" s="270" t="str">
        <f>IF(_tag_month_shift!AO16="","",_tag_month_shift!AO16)</f>
        <v/>
      </c>
      <c r="AU24" s="270" t="str">
        <f>IF(_tag_month_shift!AP16="","",_tag_month_shift!AP16)</f>
        <v/>
      </c>
      <c r="AV24" s="275" t="str">
        <f t="shared" si="9"/>
        <v/>
      </c>
      <c r="AW24" s="275" t="str">
        <f t="shared" si="10"/>
        <v/>
      </c>
      <c r="AX24" s="275" t="str">
        <f t="shared" si="11"/>
        <v/>
      </c>
      <c r="AY24" s="275"/>
      <c r="AZ24" s="311" t="str">
        <f>IF(_tag_month_shift!AU16="","",_tag_month_shift!AU16)</f>
        <v/>
      </c>
      <c r="BA24" s="311" t="str">
        <f>IF(_tag_month_shift!AV16="","",_tag_month_shift!AV16)</f>
        <v/>
      </c>
      <c r="BB24" s="311" t="str">
        <f>IF(_tag_month_shift!AW16="","",_tag_month_shift!AW16)</f>
        <v/>
      </c>
      <c r="BC24" s="311" t="str">
        <f>IF(_tag_month_shift!AX16="","",_tag_month_shift!AX16)</f>
        <v/>
      </c>
      <c r="BD24" s="311">
        <v>8</v>
      </c>
      <c r="BE24" s="275"/>
      <c r="BF24" s="275"/>
      <c r="BG24" s="275" t="str">
        <f t="shared" si="12"/>
        <v/>
      </c>
      <c r="BH24" s="316" t="str">
        <f t="shared" si="13"/>
        <v/>
      </c>
      <c r="BI24" s="300"/>
      <c r="BJ24" s="300"/>
      <c r="BK24" s="270" t="str">
        <f>IF(_tag_month_shift!BF16="","",_tag_month_shift!BF16)</f>
        <v/>
      </c>
      <c r="BL24" s="270" t="str">
        <f>IF(_tag_month_shift!BG16="","",_tag_month_shift!BG16)</f>
        <v/>
      </c>
      <c r="BM24" s="275" t="str">
        <f t="shared" si="14"/>
        <v/>
      </c>
      <c r="BN24" s="275"/>
      <c r="BO24" s="270" t="str">
        <f>IF(_tag_month_shift!BJ16="","",_tag_month_shift!BJ16)</f>
        <v/>
      </c>
      <c r="BP24" s="270" t="str">
        <f>IF(_tag_month_shift!BK16="","",_tag_month_shift!BK16)</f>
        <v/>
      </c>
      <c r="BQ24" s="321" t="str">
        <f t="shared" si="15"/>
        <v/>
      </c>
      <c r="BR24" s="321"/>
      <c r="BS24" s="270" t="str">
        <f>IF(_tag_month_shift!BN16="","",_tag_month_shift!BN16)</f>
        <v/>
      </c>
      <c r="BT24" s="270" t="str">
        <f>IF(_tag_month_shift!BO16="","",_tag_month_shift!BO16)</f>
        <v/>
      </c>
      <c r="BU24" s="275" t="str">
        <f t="shared" si="16"/>
        <v/>
      </c>
      <c r="BV24" s="335"/>
      <c r="BW24" s="333" t="str">
        <f t="shared" si="17"/>
        <v/>
      </c>
    </row>
    <row r="25" spans="1:75">
      <c r="A25" s="54">
        <f ca="1" t="shared" si="19"/>
        <v>43622</v>
      </c>
      <c r="B25" s="262">
        <f ca="1" t="shared" si="0"/>
        <v>43622</v>
      </c>
      <c r="C25" s="91" t="s">
        <v>355</v>
      </c>
      <c r="D25" s="96">
        <f>IF(AND(D19=1),4,IF(AND(D19&gt;1),(D19-1),))</f>
        <v>3</v>
      </c>
      <c r="E25" s="264" t="str">
        <f t="shared" si="1"/>
        <v>丙班</v>
      </c>
      <c r="F25" s="265" t="str">
        <f>IF(_tag_month_shift!A17="","",_tag_month_shift!A17)</f>
        <v/>
      </c>
      <c r="G25" s="266" t="str">
        <f>IF(_tag_month_shift!B17="","",_tag_month_shift!B17)</f>
        <v/>
      </c>
      <c r="H25" s="266" t="str">
        <f>IF(_tag_month_shift!C17="","",_tag_month_shift!C17)</f>
        <v/>
      </c>
      <c r="I25" s="266" t="str">
        <f>IF(_tag_month_shift!D17="","",_tag_month_shift!D17)</f>
        <v/>
      </c>
      <c r="J25" s="266" t="str">
        <f>IF(_tag_month_shift!E17="","",_tag_month_shift!E17)</f>
        <v/>
      </c>
      <c r="K25" s="273" t="str">
        <f t="shared" si="2"/>
        <v/>
      </c>
      <c r="L25" s="273" t="str">
        <f>IF(J26="","",SUM(K25:K27))</f>
        <v/>
      </c>
      <c r="M25" s="266" t="str">
        <f>IF(_tag_month_shift!H17="","",_tag_month_shift!H17)</f>
        <v/>
      </c>
      <c r="N25" s="266" t="str">
        <f>IF(_tag_month_shift!I17="","",_tag_month_shift!I17)</f>
        <v/>
      </c>
      <c r="O25" s="273" t="str">
        <f t="shared" si="20"/>
        <v/>
      </c>
      <c r="P25" s="273" t="str">
        <f>IF(N26="","",SUM(O25:O27))</f>
        <v/>
      </c>
      <c r="Q25" s="266" t="str">
        <f>IF(_tag_month_shift!L17="","",_tag_month_shift!L17)</f>
        <v/>
      </c>
      <c r="R25" s="266" t="str">
        <f>IF(_tag_month_shift!M17="","",_tag_month_shift!M17)</f>
        <v/>
      </c>
      <c r="S25" s="273" t="str">
        <f t="shared" si="3"/>
        <v/>
      </c>
      <c r="T25" s="273" t="str">
        <f>IF(R26="","",SUM(S25:S27))</f>
        <v/>
      </c>
      <c r="U25" s="266" t="str">
        <f>IF(_tag_month_shift!P17="","",_tag_month_shift!P17)</f>
        <v/>
      </c>
      <c r="V25" s="266" t="str">
        <f>IF(_tag_month_shift!Q17="","",_tag_month_shift!Q17)</f>
        <v/>
      </c>
      <c r="W25" s="273" t="str">
        <f t="shared" si="4"/>
        <v/>
      </c>
      <c r="X25" s="273" t="str">
        <f>IF(V26="","",SUM(W25:W27))</f>
        <v/>
      </c>
      <c r="Y25" s="266" t="str">
        <f>IF(_tag_month_shift!T17="","",_tag_month_shift!T17)</f>
        <v/>
      </c>
      <c r="Z25" s="273" t="str">
        <f t="shared" si="22"/>
        <v/>
      </c>
      <c r="AA25" s="273" t="str">
        <f>IF(Y26="","",SUM(Z25:Z27))</f>
        <v/>
      </c>
      <c r="AB25" s="285" t="str">
        <f>IF(_tag_month_shift!W17="","",_tag_month_shift!W17)</f>
        <v/>
      </c>
      <c r="AC25" s="273" t="str">
        <f t="shared" si="5"/>
        <v/>
      </c>
      <c r="AD25" s="286" t="str">
        <f>IF(AB26="","",SUM(AC25:AC27))</f>
        <v/>
      </c>
      <c r="AE25" s="282" t="str">
        <f>IF(_tag_month_shift!Z17="","",_tag_month_shift!Z17)</f>
        <v/>
      </c>
      <c r="AF25" s="268" t="str">
        <f>IF(_tag_month_shift!AA17="","",_tag_month_shift!AA17)</f>
        <v/>
      </c>
      <c r="AG25" s="268" t="str">
        <f>IF(_tag_month_shift!AB17="","",_tag_month_shift!AB17)</f>
        <v/>
      </c>
      <c r="AH25" s="268" t="str">
        <f>IF(_tag_month_shift!AC17="","",_tag_month_shift!AC17)</f>
        <v/>
      </c>
      <c r="AI25" s="268" t="str">
        <f>IF(_tag_month_shift!AD17="","",_tag_month_shift!AD17)</f>
        <v/>
      </c>
      <c r="AJ25" s="273" t="str">
        <f t="shared" si="6"/>
        <v/>
      </c>
      <c r="AK25" s="273" t="str">
        <f>IF(AI26="","",SUM(AJ25:AJ27))</f>
        <v/>
      </c>
      <c r="AL25" s="266" t="str">
        <f>IF(_tag_month_shift!AG17="","",_tag_month_shift!AG17)</f>
        <v/>
      </c>
      <c r="AM25" s="266" t="str">
        <f>IF(_tag_month_shift!AH17="","",_tag_month_shift!AH17)</f>
        <v/>
      </c>
      <c r="AN25" s="273" t="str">
        <f t="shared" si="18"/>
        <v/>
      </c>
      <c r="AO25" s="273" t="str">
        <f>IF(AM26="","",SUM(AN25:AN27))</f>
        <v/>
      </c>
      <c r="AP25" s="294" t="e">
        <f t="shared" si="7"/>
        <v>#VALUE!</v>
      </c>
      <c r="AQ25" s="294" t="e">
        <f>IF(BD25="","",AVERAGE(AP25:AP27))</f>
        <v>#VALUE!</v>
      </c>
      <c r="AR25" s="294" t="str">
        <f t="shared" si="8"/>
        <v/>
      </c>
      <c r="AS25" s="294" t="str">
        <f>IF(AZ25="","",AVERAGE(AR25:AR27))</f>
        <v/>
      </c>
      <c r="AT25" s="268" t="str">
        <f>IF(_tag_month_shift!AO17="","",_tag_month_shift!AO17)</f>
        <v/>
      </c>
      <c r="AU25" s="268" t="str">
        <f>IF(_tag_month_shift!AP17="","",_tag_month_shift!AP17)</f>
        <v/>
      </c>
      <c r="AV25" s="273" t="str">
        <f t="shared" si="9"/>
        <v/>
      </c>
      <c r="AW25" s="273" t="str">
        <f t="shared" si="10"/>
        <v/>
      </c>
      <c r="AX25" s="273" t="str">
        <f t="shared" si="11"/>
        <v/>
      </c>
      <c r="AY25" s="273" t="str">
        <f>IF(AU26="","",SUM(AX25:AX27))</f>
        <v/>
      </c>
      <c r="AZ25" s="309" t="str">
        <f>IF(_tag_month_shift!AU17="","",_tag_month_shift!AU17)</f>
        <v/>
      </c>
      <c r="BA25" s="309" t="str">
        <f>IF(_tag_month_shift!AV17="","",_tag_month_shift!AV17)</f>
        <v/>
      </c>
      <c r="BB25" s="309" t="str">
        <f>IF(_tag_month_shift!AW17="","",_tag_month_shift!AW17)</f>
        <v/>
      </c>
      <c r="BC25" s="309" t="str">
        <f>IF(_tag_month_shift!AX17="","",_tag_month_shift!AX17)</f>
        <v/>
      </c>
      <c r="BD25" s="309">
        <v>8</v>
      </c>
      <c r="BE25" s="273" t="str">
        <f>IF(_tag_month_shift!AZ17="","",_tag_month_shift!AZ17)</f>
        <v/>
      </c>
      <c r="BF25" s="273" t="str">
        <f>IF(_tag_month_shift!BA17="","",_tag_month_shift!BA17)</f>
        <v/>
      </c>
      <c r="BG25" s="273" t="str">
        <f t="shared" si="12"/>
        <v/>
      </c>
      <c r="BH25" s="315" t="str">
        <f t="shared" si="13"/>
        <v/>
      </c>
      <c r="BI25" s="294" t="str">
        <f>IF(AND(BE25=""),"",IF(AND(BE25=0),0,IF(AND(BE25&gt;0),AY25*1000/BE25,)))</f>
        <v/>
      </c>
      <c r="BJ25" s="294" t="str">
        <f>IF(AND(BE25=""),"",IF(AND(BE25=0),0,IF(AND(BE25&gt;0),(SUM(AW25:AW27)*0.7353+SUM(AV25:AV27))*971.4/BE25,)))</f>
        <v/>
      </c>
      <c r="BK25" s="268" t="str">
        <f>IF(_tag_month_shift!BF17="","",_tag_month_shift!BF17)</f>
        <v/>
      </c>
      <c r="BL25" s="268" t="str">
        <f>IF(_tag_month_shift!BG17="","",_tag_month_shift!BG17)</f>
        <v/>
      </c>
      <c r="BM25" s="273" t="str">
        <f t="shared" si="14"/>
        <v/>
      </c>
      <c r="BN25" s="273" t="str">
        <f>IF(BL26="","",SUM(BM25:BM27))</f>
        <v/>
      </c>
      <c r="BO25" s="266" t="str">
        <f>IF(_tag_month_shift!BJ17="","",_tag_month_shift!BJ17)</f>
        <v/>
      </c>
      <c r="BP25" s="266" t="str">
        <f>IF(_tag_month_shift!BK17="","",_tag_month_shift!BK17)</f>
        <v/>
      </c>
      <c r="BQ25" s="321" t="str">
        <f t="shared" si="15"/>
        <v/>
      </c>
      <c r="BR25" s="321" t="str">
        <f>IF(BP26="","",SUM(BQ25:BQ27))</f>
        <v/>
      </c>
      <c r="BS25" s="268" t="str">
        <f>IF(_tag_month_shift!BN17="","",_tag_month_shift!BN17)</f>
        <v/>
      </c>
      <c r="BT25" s="268" t="str">
        <f>IF(_tag_month_shift!BO17="","",_tag_month_shift!BO17)</f>
        <v/>
      </c>
      <c r="BU25" s="273" t="str">
        <f t="shared" si="16"/>
        <v/>
      </c>
      <c r="BV25" s="332" t="str">
        <f>IF(BT26="","",SUM(BU25:BU27))</f>
        <v/>
      </c>
      <c r="BW25" s="333" t="str">
        <f t="shared" si="17"/>
        <v/>
      </c>
    </row>
    <row r="26" spans="1:75">
      <c r="A26" s="54">
        <f ca="1" t="shared" si="19"/>
        <v>43622</v>
      </c>
      <c r="B26" s="262">
        <f ca="1" t="shared" si="0"/>
        <v>43622</v>
      </c>
      <c r="C26" s="91" t="s">
        <v>356</v>
      </c>
      <c r="D26" s="96">
        <f>IF(AND(D25=4),1,IF(AND(D25&lt;4),(D25+1),))</f>
        <v>4</v>
      </c>
      <c r="E26" s="264" t="str">
        <f t="shared" si="1"/>
        <v>丁班</v>
      </c>
      <c r="F26" s="267" t="str">
        <f>IF(_tag_month_shift!A18="","",_tag_month_shift!A18)</f>
        <v/>
      </c>
      <c r="G26" s="268" t="str">
        <f>IF(_tag_month_shift!B18="","",_tag_month_shift!B18)</f>
        <v/>
      </c>
      <c r="H26" s="268" t="str">
        <f>IF(_tag_month_shift!C18="","",_tag_month_shift!C18)</f>
        <v/>
      </c>
      <c r="I26" s="268" t="str">
        <f>IF(_tag_month_shift!D18="","",_tag_month_shift!D18)</f>
        <v/>
      </c>
      <c r="J26" s="268" t="str">
        <f>IF(_tag_month_shift!E18="","",_tag_month_shift!E18)</f>
        <v/>
      </c>
      <c r="K26" s="273" t="str">
        <f t="shared" si="2"/>
        <v/>
      </c>
      <c r="L26" s="274"/>
      <c r="M26" s="268" t="str">
        <f>IF(_tag_month_shift!H18="","",_tag_month_shift!H18)</f>
        <v/>
      </c>
      <c r="N26" s="268" t="str">
        <f>IF(_tag_month_shift!I18="","",_tag_month_shift!I18)</f>
        <v/>
      </c>
      <c r="O26" s="274" t="str">
        <f t="shared" si="20"/>
        <v/>
      </c>
      <c r="P26" s="274"/>
      <c r="Q26" s="268" t="str">
        <f>IF(_tag_month_shift!L18="","",_tag_month_shift!L18)</f>
        <v/>
      </c>
      <c r="R26" s="268" t="str">
        <f>IF(_tag_month_shift!M18="","",_tag_month_shift!M18)</f>
        <v/>
      </c>
      <c r="S26" s="274" t="str">
        <f t="shared" si="3"/>
        <v/>
      </c>
      <c r="T26" s="274"/>
      <c r="U26" s="268" t="str">
        <f>IF(_tag_month_shift!P18="","",_tag_month_shift!P18)</f>
        <v/>
      </c>
      <c r="V26" s="268" t="str">
        <f>IF(_tag_month_shift!Q18="","",_tag_month_shift!Q18)</f>
        <v/>
      </c>
      <c r="W26" s="274" t="str">
        <f t="shared" si="4"/>
        <v/>
      </c>
      <c r="X26" s="274"/>
      <c r="Y26" s="268" t="str">
        <f>IF(_tag_month_shift!T18="","",_tag_month_shift!T18)</f>
        <v/>
      </c>
      <c r="Z26" s="274" t="str">
        <f t="shared" si="22"/>
        <v/>
      </c>
      <c r="AA26" s="274"/>
      <c r="AB26" s="280" t="str">
        <f>IF(_tag_month_shift!W18="","",_tag_month_shift!W18)</f>
        <v/>
      </c>
      <c r="AC26" s="274" t="str">
        <f t="shared" si="5"/>
        <v/>
      </c>
      <c r="AD26" s="287"/>
      <c r="AE26" s="282" t="str">
        <f>IF(_tag_month_shift!Z18="","",_tag_month_shift!Z18)</f>
        <v/>
      </c>
      <c r="AF26" s="268" t="str">
        <f>IF(_tag_month_shift!AA18="","",_tag_month_shift!AA18)</f>
        <v/>
      </c>
      <c r="AG26" s="268" t="str">
        <f>IF(_tag_month_shift!AB18="","",_tag_month_shift!AB18)</f>
        <v/>
      </c>
      <c r="AH26" s="268" t="str">
        <f>IF(_tag_month_shift!AC18="","",_tag_month_shift!AC18)</f>
        <v/>
      </c>
      <c r="AI26" s="268" t="str">
        <f>IF(_tag_month_shift!AD18="","",_tag_month_shift!AD18)</f>
        <v/>
      </c>
      <c r="AJ26" s="274" t="str">
        <f t="shared" si="6"/>
        <v/>
      </c>
      <c r="AK26" s="274"/>
      <c r="AL26" s="268" t="str">
        <f>IF(_tag_month_shift!AG18="","",_tag_month_shift!AG18)</f>
        <v/>
      </c>
      <c r="AM26" s="268" t="str">
        <f>IF(_tag_month_shift!AH18="","",_tag_month_shift!AH18)</f>
        <v/>
      </c>
      <c r="AN26" s="274" t="str">
        <f t="shared" si="18"/>
        <v/>
      </c>
      <c r="AO26" s="274"/>
      <c r="AP26" s="295" t="e">
        <f t="shared" si="7"/>
        <v>#VALUE!</v>
      </c>
      <c r="AQ26" s="295"/>
      <c r="AR26" s="295" t="str">
        <f t="shared" si="8"/>
        <v/>
      </c>
      <c r="AS26" s="295"/>
      <c r="AT26" s="268" t="str">
        <f>IF(_tag_month_shift!AO18="","",_tag_month_shift!AO18)</f>
        <v/>
      </c>
      <c r="AU26" s="268" t="str">
        <f>IF(_tag_month_shift!AP18="","",_tag_month_shift!AP18)</f>
        <v/>
      </c>
      <c r="AV26" s="274" t="str">
        <f t="shared" si="9"/>
        <v/>
      </c>
      <c r="AW26" s="274" t="str">
        <f t="shared" si="10"/>
        <v/>
      </c>
      <c r="AX26" s="274" t="str">
        <f t="shared" si="11"/>
        <v/>
      </c>
      <c r="AY26" s="274"/>
      <c r="AZ26" s="310" t="str">
        <f>IF(_tag_month_shift!AU18="","",_tag_month_shift!AU18)</f>
        <v/>
      </c>
      <c r="BA26" s="310" t="str">
        <f>IF(_tag_month_shift!AV18="","",_tag_month_shift!AV18)</f>
        <v/>
      </c>
      <c r="BB26" s="310" t="str">
        <f>IF(_tag_month_shift!AW18="","",_tag_month_shift!AW18)</f>
        <v/>
      </c>
      <c r="BC26" s="310" t="str">
        <f>IF(_tag_month_shift!AX18="","",_tag_month_shift!AX18)</f>
        <v/>
      </c>
      <c r="BD26" s="310">
        <v>8</v>
      </c>
      <c r="BE26" s="274"/>
      <c r="BF26" s="274"/>
      <c r="BG26" s="274" t="str">
        <f t="shared" si="12"/>
        <v/>
      </c>
      <c r="BH26" s="314" t="str">
        <f t="shared" si="13"/>
        <v/>
      </c>
      <c r="BI26" s="295"/>
      <c r="BJ26" s="295"/>
      <c r="BK26" s="268" t="str">
        <f>IF(_tag_month_shift!BF18="","",_tag_month_shift!BF18)</f>
        <v/>
      </c>
      <c r="BL26" s="268" t="str">
        <f>IF(_tag_month_shift!BG18="","",_tag_month_shift!BG18)</f>
        <v/>
      </c>
      <c r="BM26" s="274" t="str">
        <f t="shared" si="14"/>
        <v/>
      </c>
      <c r="BN26" s="274"/>
      <c r="BO26" s="268" t="str">
        <f>IF(_tag_month_shift!BJ18="","",_tag_month_shift!BJ18)</f>
        <v/>
      </c>
      <c r="BP26" s="268" t="str">
        <f>IF(_tag_month_shift!BK18="","",_tag_month_shift!BK18)</f>
        <v/>
      </c>
      <c r="BQ26" s="321" t="str">
        <f t="shared" si="15"/>
        <v/>
      </c>
      <c r="BR26" s="321"/>
      <c r="BS26" s="268" t="str">
        <f>IF(_tag_month_shift!BN18="","",_tag_month_shift!BN18)</f>
        <v/>
      </c>
      <c r="BT26" s="268" t="str">
        <f>IF(_tag_month_shift!BO18="","",_tag_month_shift!BO18)</f>
        <v/>
      </c>
      <c r="BU26" s="274" t="str">
        <f t="shared" si="16"/>
        <v/>
      </c>
      <c r="BV26" s="334"/>
      <c r="BW26" s="333" t="str">
        <f t="shared" si="17"/>
        <v/>
      </c>
    </row>
    <row r="27" spans="1:75">
      <c r="A27" s="54">
        <f ca="1" t="shared" si="19"/>
        <v>43622</v>
      </c>
      <c r="B27" s="262">
        <f ca="1" t="shared" si="0"/>
        <v>43622</v>
      </c>
      <c r="C27" s="91" t="s">
        <v>357</v>
      </c>
      <c r="D27" s="96">
        <f>IF(AND(D26=4),1,IF(AND(D26&lt;4),(D26+1),))</f>
        <v>1</v>
      </c>
      <c r="E27" s="264" t="str">
        <f t="shared" si="1"/>
        <v>甲班</v>
      </c>
      <c r="F27" s="269" t="str">
        <f>IF(_tag_month_shift!A19="","",_tag_month_shift!A19)</f>
        <v/>
      </c>
      <c r="G27" s="270" t="str">
        <f>IF(_tag_month_shift!B19="","",_tag_month_shift!B19)</f>
        <v/>
      </c>
      <c r="H27" s="270" t="str">
        <f>IF(_tag_month_shift!C19="","",_tag_month_shift!C19)</f>
        <v/>
      </c>
      <c r="I27" s="270" t="str">
        <f>IF(_tag_month_shift!D19="","",_tag_month_shift!D19)</f>
        <v/>
      </c>
      <c r="J27" s="270" t="str">
        <f>IF(_tag_month_shift!E19="","",_tag_month_shift!E19)</f>
        <v/>
      </c>
      <c r="K27" s="273" t="str">
        <f t="shared" si="2"/>
        <v/>
      </c>
      <c r="L27" s="275"/>
      <c r="M27" s="270" t="str">
        <f>IF(_tag_month_shift!H19="","",_tag_month_shift!H19)</f>
        <v/>
      </c>
      <c r="N27" s="270" t="str">
        <f>IF(_tag_month_shift!I19="","",_tag_month_shift!I19)</f>
        <v/>
      </c>
      <c r="O27" s="275" t="str">
        <f t="shared" si="20"/>
        <v/>
      </c>
      <c r="P27" s="275"/>
      <c r="Q27" s="270" t="str">
        <f>IF(_tag_month_shift!L19="","",_tag_month_shift!L19)</f>
        <v/>
      </c>
      <c r="R27" s="270" t="str">
        <f>IF(_tag_month_shift!M19="","",_tag_month_shift!M19)</f>
        <v/>
      </c>
      <c r="S27" s="275" t="str">
        <f t="shared" si="3"/>
        <v/>
      </c>
      <c r="T27" s="275"/>
      <c r="U27" s="270" t="str">
        <f>IF(_tag_month_shift!P19="","",_tag_month_shift!P19)</f>
        <v/>
      </c>
      <c r="V27" s="270" t="str">
        <f>IF(_tag_month_shift!Q19="","",_tag_month_shift!Q19)</f>
        <v/>
      </c>
      <c r="W27" s="275" t="str">
        <f t="shared" si="4"/>
        <v/>
      </c>
      <c r="X27" s="275"/>
      <c r="Y27" s="270" t="str">
        <f>IF(_tag_month_shift!T19="","",_tag_month_shift!T19)</f>
        <v/>
      </c>
      <c r="Z27" s="275" t="str">
        <f t="shared" si="22"/>
        <v/>
      </c>
      <c r="AA27" s="275"/>
      <c r="AB27" s="283" t="str">
        <f>IF(_tag_month_shift!W19="","",_tag_month_shift!W19)</f>
        <v/>
      </c>
      <c r="AC27" s="275" t="str">
        <f t="shared" si="5"/>
        <v/>
      </c>
      <c r="AD27" s="288"/>
      <c r="AE27" s="282" t="str">
        <f>IF(_tag_month_shift!Z19="","",_tag_month_shift!Z19)</f>
        <v/>
      </c>
      <c r="AF27" s="268" t="str">
        <f>IF(_tag_month_shift!AA19="","",_tag_month_shift!AA19)</f>
        <v/>
      </c>
      <c r="AG27" s="268" t="str">
        <f>IF(_tag_month_shift!AB19="","",_tag_month_shift!AB19)</f>
        <v/>
      </c>
      <c r="AH27" s="268" t="str">
        <f>IF(_tag_month_shift!AC19="","",_tag_month_shift!AC19)</f>
        <v/>
      </c>
      <c r="AI27" s="268" t="str">
        <f>IF(_tag_month_shift!AD19="","",_tag_month_shift!AD19)</f>
        <v/>
      </c>
      <c r="AJ27" s="275" t="str">
        <f t="shared" si="6"/>
        <v/>
      </c>
      <c r="AK27" s="275"/>
      <c r="AL27" s="268" t="str">
        <f>IF(_tag_month_shift!AG19="","",_tag_month_shift!AG19)</f>
        <v/>
      </c>
      <c r="AM27" s="268" t="str">
        <f>IF(_tag_month_shift!AH19="","",_tag_month_shift!AH19)</f>
        <v/>
      </c>
      <c r="AN27" s="275" t="str">
        <f t="shared" si="18"/>
        <v/>
      </c>
      <c r="AO27" s="275"/>
      <c r="AP27" s="300" t="e">
        <f t="shared" si="7"/>
        <v>#VALUE!</v>
      </c>
      <c r="AQ27" s="300"/>
      <c r="AR27" s="300" t="str">
        <f t="shared" si="8"/>
        <v/>
      </c>
      <c r="AS27" s="300"/>
      <c r="AT27" s="270" t="str">
        <f>IF(_tag_month_shift!AO19="","",_tag_month_shift!AO19)</f>
        <v/>
      </c>
      <c r="AU27" s="270" t="str">
        <f>IF(_tag_month_shift!AP19="","",_tag_month_shift!AP19)</f>
        <v/>
      </c>
      <c r="AV27" s="275" t="str">
        <f t="shared" si="9"/>
        <v/>
      </c>
      <c r="AW27" s="275" t="str">
        <f t="shared" si="10"/>
        <v/>
      </c>
      <c r="AX27" s="275" t="str">
        <f t="shared" si="11"/>
        <v/>
      </c>
      <c r="AY27" s="275"/>
      <c r="AZ27" s="311" t="str">
        <f>IF(_tag_month_shift!AU19="","",_tag_month_shift!AU19)</f>
        <v/>
      </c>
      <c r="BA27" s="311" t="str">
        <f>IF(_tag_month_shift!AV19="","",_tag_month_shift!AV19)</f>
        <v/>
      </c>
      <c r="BB27" s="311" t="str">
        <f>IF(_tag_month_shift!AW19="","",_tag_month_shift!AW19)</f>
        <v/>
      </c>
      <c r="BC27" s="311" t="str">
        <f>IF(_tag_month_shift!AX19="","",_tag_month_shift!AX19)</f>
        <v/>
      </c>
      <c r="BD27" s="311">
        <v>8</v>
      </c>
      <c r="BE27" s="275"/>
      <c r="BF27" s="275"/>
      <c r="BG27" s="275" t="str">
        <f t="shared" si="12"/>
        <v/>
      </c>
      <c r="BH27" s="316" t="str">
        <f t="shared" si="13"/>
        <v/>
      </c>
      <c r="BI27" s="300"/>
      <c r="BJ27" s="300"/>
      <c r="BK27" s="268" t="str">
        <f>IF(_tag_month_shift!BF19="","",_tag_month_shift!BF19)</f>
        <v/>
      </c>
      <c r="BL27" s="268" t="str">
        <f>IF(_tag_month_shift!BG19="","",_tag_month_shift!BG19)</f>
        <v/>
      </c>
      <c r="BM27" s="275" t="str">
        <f t="shared" si="14"/>
        <v/>
      </c>
      <c r="BN27" s="275"/>
      <c r="BO27" s="270" t="str">
        <f>IF(_tag_month_shift!BJ19="","",_tag_month_shift!BJ19)</f>
        <v/>
      </c>
      <c r="BP27" s="270" t="str">
        <f>IF(_tag_month_shift!BK19="","",_tag_month_shift!BK19)</f>
        <v/>
      </c>
      <c r="BQ27" s="321" t="str">
        <f t="shared" si="15"/>
        <v/>
      </c>
      <c r="BR27" s="321"/>
      <c r="BS27" s="268" t="str">
        <f>IF(_tag_month_shift!BN19="","",_tag_month_shift!BN19)</f>
        <v/>
      </c>
      <c r="BT27" s="268" t="str">
        <f>IF(_tag_month_shift!BO19="","",_tag_month_shift!BO19)</f>
        <v/>
      </c>
      <c r="BU27" s="275" t="str">
        <f t="shared" si="16"/>
        <v/>
      </c>
      <c r="BV27" s="335"/>
      <c r="BW27" s="333" t="str">
        <f t="shared" si="17"/>
        <v/>
      </c>
    </row>
    <row r="28" spans="1:75">
      <c r="A28" s="54">
        <f ca="1" t="shared" si="19"/>
        <v>43623</v>
      </c>
      <c r="B28" s="262">
        <f ca="1" t="shared" si="0"/>
        <v>43623</v>
      </c>
      <c r="C28" s="91" t="s">
        <v>355</v>
      </c>
      <c r="D28" s="96">
        <f>IF(AND(D22=1),4,IF(AND(D22&gt;1),(D22-1),))</f>
        <v>3</v>
      </c>
      <c r="E28" s="264" t="str">
        <f t="shared" si="1"/>
        <v>丙班</v>
      </c>
      <c r="F28" s="265" t="str">
        <f>IF(_tag_month_shift!A20="","",_tag_month_shift!A20)</f>
        <v/>
      </c>
      <c r="G28" s="266" t="str">
        <f>IF(_tag_month_shift!B20="","",_tag_month_shift!B20)</f>
        <v/>
      </c>
      <c r="H28" s="266" t="str">
        <f>IF(_tag_month_shift!C20="","",_tag_month_shift!C20)</f>
        <v/>
      </c>
      <c r="I28" s="266" t="str">
        <f>IF(_tag_month_shift!D20="","",_tag_month_shift!D20)</f>
        <v/>
      </c>
      <c r="J28" s="266" t="str">
        <f>IF(_tag_month_shift!E20="","",_tag_month_shift!E20)</f>
        <v/>
      </c>
      <c r="K28" s="273" t="str">
        <f t="shared" si="2"/>
        <v/>
      </c>
      <c r="L28" s="273" t="str">
        <f>IF(J29="","",SUM(K28:K30))</f>
        <v/>
      </c>
      <c r="M28" s="266" t="str">
        <f>IF(_tag_month_shift!H20="","",_tag_month_shift!H20)</f>
        <v/>
      </c>
      <c r="N28" s="266" t="str">
        <f>IF(_tag_month_shift!I20="","",_tag_month_shift!I20)</f>
        <v/>
      </c>
      <c r="O28" s="273" t="str">
        <f t="shared" si="20"/>
        <v/>
      </c>
      <c r="P28" s="273" t="str">
        <f>IF(N29="","",SUM(O28:O30))</f>
        <v/>
      </c>
      <c r="Q28" s="266" t="str">
        <f>IF(_tag_month_shift!L20="","",_tag_month_shift!L20)</f>
        <v/>
      </c>
      <c r="R28" s="266" t="str">
        <f>IF(_tag_month_shift!M20="","",_tag_month_shift!M20)</f>
        <v/>
      </c>
      <c r="S28" s="273" t="str">
        <f t="shared" si="3"/>
        <v/>
      </c>
      <c r="T28" s="273" t="str">
        <f>IF(R29="","",SUM(S28:S30))</f>
        <v/>
      </c>
      <c r="U28" s="266" t="str">
        <f>IF(_tag_month_shift!P20="","",_tag_month_shift!P20)</f>
        <v/>
      </c>
      <c r="V28" s="266" t="str">
        <f>IF(_tag_month_shift!Q20="","",_tag_month_shift!Q20)</f>
        <v/>
      </c>
      <c r="W28" s="273" t="str">
        <f t="shared" si="4"/>
        <v/>
      </c>
      <c r="X28" s="273" t="str">
        <f>IF(V29="","",SUM(W28:W30))</f>
        <v/>
      </c>
      <c r="Y28" s="266" t="str">
        <f>IF(_tag_month_shift!T20="","",_tag_month_shift!T20)</f>
        <v/>
      </c>
      <c r="Z28" s="273" t="str">
        <f t="shared" si="22"/>
        <v/>
      </c>
      <c r="AA28" s="273"/>
      <c r="AB28" s="285" t="str">
        <f>IF(_tag_month_shift!W20="","",_tag_month_shift!W20)</f>
        <v/>
      </c>
      <c r="AC28" s="273" t="str">
        <f t="shared" si="5"/>
        <v/>
      </c>
      <c r="AD28" s="286" t="str">
        <f>IF(AB29="","",SUM(AC28:AC30))</f>
        <v/>
      </c>
      <c r="AE28" s="281" t="str">
        <f>IF(_tag_month_shift!Z20="","",_tag_month_shift!Z20)</f>
        <v/>
      </c>
      <c r="AF28" s="266" t="str">
        <f>IF(_tag_month_shift!AA20="","",_tag_month_shift!AA20)</f>
        <v/>
      </c>
      <c r="AG28" s="266" t="str">
        <f>IF(_tag_month_shift!AB20="","",_tag_month_shift!AB20)</f>
        <v/>
      </c>
      <c r="AH28" s="266" t="str">
        <f>IF(_tag_month_shift!AC20="","",_tag_month_shift!AC20)</f>
        <v/>
      </c>
      <c r="AI28" s="266" t="str">
        <f>IF(_tag_month_shift!AD20="","",_tag_month_shift!AD20)</f>
        <v/>
      </c>
      <c r="AJ28" s="273" t="str">
        <f t="shared" si="6"/>
        <v/>
      </c>
      <c r="AK28" s="273" t="str">
        <f>IF(AI29="","",SUM(AJ28:AJ30))</f>
        <v/>
      </c>
      <c r="AL28" s="266" t="str">
        <f>IF(_tag_month_shift!AG20="","",_tag_month_shift!AG20)</f>
        <v/>
      </c>
      <c r="AM28" s="266" t="str">
        <f>IF(_tag_month_shift!AH20="","",_tag_month_shift!AH20)</f>
        <v/>
      </c>
      <c r="AN28" s="273" t="str">
        <f t="shared" si="18"/>
        <v/>
      </c>
      <c r="AO28" s="273" t="str">
        <f>IF(AM29="","",SUM(AN28:AN30))</f>
        <v/>
      </c>
      <c r="AP28" s="294" t="e">
        <f t="shared" si="7"/>
        <v>#VALUE!</v>
      </c>
      <c r="AQ28" s="294" t="e">
        <f>IF(BD28="","",AVERAGE(AP28:AP30))</f>
        <v>#VALUE!</v>
      </c>
      <c r="AR28" s="294" t="str">
        <f t="shared" si="8"/>
        <v/>
      </c>
      <c r="AS28" s="294" t="str">
        <f>IF(AZ28="","",AVERAGE(AR28:AR30))</f>
        <v/>
      </c>
      <c r="AT28" s="266" t="str">
        <f>IF(_tag_month_shift!AO20="","",_tag_month_shift!AO20)</f>
        <v/>
      </c>
      <c r="AU28" s="266" t="str">
        <f>IF(_tag_month_shift!AP20="","",_tag_month_shift!AP20)</f>
        <v/>
      </c>
      <c r="AV28" s="273" t="str">
        <f t="shared" si="9"/>
        <v/>
      </c>
      <c r="AW28" s="273" t="str">
        <f t="shared" si="10"/>
        <v/>
      </c>
      <c r="AX28" s="273" t="str">
        <f t="shared" si="11"/>
        <v/>
      </c>
      <c r="AY28" s="273" t="str">
        <f>IF(AU29="","",SUM(AX28:AX30))</f>
        <v/>
      </c>
      <c r="AZ28" s="309" t="str">
        <f>IF(_tag_month_shift!AU20="","",_tag_month_shift!AU20)</f>
        <v/>
      </c>
      <c r="BA28" s="309" t="str">
        <f>IF(_tag_month_shift!AV20="","",_tag_month_shift!AV20)</f>
        <v/>
      </c>
      <c r="BB28" s="309" t="str">
        <f>IF(_tag_month_shift!AW20="","",_tag_month_shift!AW20)</f>
        <v/>
      </c>
      <c r="BC28" s="309" t="str">
        <f>IF(_tag_month_shift!AX20="","",_tag_month_shift!AX20)</f>
        <v/>
      </c>
      <c r="BD28" s="309">
        <v>8</v>
      </c>
      <c r="BE28" s="273" t="str">
        <f>IF(_tag_month_shift!AZ20="","",_tag_month_shift!AZ20)</f>
        <v/>
      </c>
      <c r="BF28" s="273" t="str">
        <f>IF(_tag_month_shift!BA20="","",_tag_month_shift!BA20)</f>
        <v/>
      </c>
      <c r="BG28" s="273" t="str">
        <f t="shared" si="12"/>
        <v/>
      </c>
      <c r="BH28" s="315" t="str">
        <f t="shared" si="13"/>
        <v/>
      </c>
      <c r="BI28" s="294" t="str">
        <f>IF(AND(BE28=""),"",IF(AND(BE28=0),0,IF(AND(BE28&gt;0),AY28*1000/BE28,)))</f>
        <v/>
      </c>
      <c r="BJ28" s="294" t="str">
        <f>IF(AND(BE28=""),"",IF(AND(BE28=0),0,IF(AND(BE28&gt;0),(SUM(AW28:AW30)*0.7353+SUM(AV28:AV30))*971.4/BE28,)))</f>
        <v/>
      </c>
      <c r="BK28" s="266" t="str">
        <f>IF(_tag_month_shift!BF20="","",_tag_month_shift!BF20)</f>
        <v/>
      </c>
      <c r="BL28" s="266" t="str">
        <f>IF(_tag_month_shift!BG20="","",_tag_month_shift!BG20)</f>
        <v/>
      </c>
      <c r="BM28" s="273" t="str">
        <f t="shared" si="14"/>
        <v/>
      </c>
      <c r="BN28" s="273" t="str">
        <f>IF(BL29="","",SUM(BM28:BM30))</f>
        <v/>
      </c>
      <c r="BO28" s="266" t="str">
        <f>IF(_tag_month_shift!BJ20="","",_tag_month_shift!BJ20)</f>
        <v/>
      </c>
      <c r="BP28" s="266" t="str">
        <f>IF(_tag_month_shift!BK20="","",_tag_month_shift!BK20)</f>
        <v/>
      </c>
      <c r="BQ28" s="321" t="str">
        <f t="shared" si="15"/>
        <v/>
      </c>
      <c r="BR28" s="321" t="str">
        <f>IF(BP29="","",SUM(BQ28:BQ30))</f>
        <v/>
      </c>
      <c r="BS28" s="266" t="str">
        <f>IF(_tag_month_shift!BN20="","",_tag_month_shift!BN20)</f>
        <v/>
      </c>
      <c r="BT28" s="266" t="str">
        <f>IF(_tag_month_shift!BO20="","",_tag_month_shift!BO20)</f>
        <v/>
      </c>
      <c r="BU28" s="273" t="str">
        <f t="shared" si="16"/>
        <v/>
      </c>
      <c r="BV28" s="332" t="str">
        <f>IF(BT29="","",SUM(BU28:BU30))</f>
        <v/>
      </c>
      <c r="BW28" s="333" t="str">
        <f t="shared" si="17"/>
        <v/>
      </c>
    </row>
    <row r="29" spans="1:75">
      <c r="A29" s="54">
        <f ca="1" t="shared" si="19"/>
        <v>43623</v>
      </c>
      <c r="B29" s="262">
        <f ca="1" t="shared" si="0"/>
        <v>43623</v>
      </c>
      <c r="C29" s="91" t="s">
        <v>356</v>
      </c>
      <c r="D29" s="96">
        <f>IF(AND(D28=4),1,IF(AND(D28&lt;4),(D28+1),))</f>
        <v>4</v>
      </c>
      <c r="E29" s="264" t="str">
        <f t="shared" si="1"/>
        <v>丁班</v>
      </c>
      <c r="F29" s="267" t="str">
        <f>IF(_tag_month_shift!A21="","",_tag_month_shift!A21)</f>
        <v/>
      </c>
      <c r="G29" s="268" t="str">
        <f>IF(_tag_month_shift!B21="","",_tag_month_shift!B21)</f>
        <v/>
      </c>
      <c r="H29" s="268" t="str">
        <f>IF(_tag_month_shift!C21="","",_tag_month_shift!C21)</f>
        <v/>
      </c>
      <c r="I29" s="268" t="str">
        <f>IF(_tag_month_shift!D21="","",_tag_month_shift!D21)</f>
        <v/>
      </c>
      <c r="J29" s="268" t="str">
        <f>IF(_tag_month_shift!E21="","",_tag_month_shift!E21)</f>
        <v/>
      </c>
      <c r="K29" s="273" t="str">
        <f t="shared" si="2"/>
        <v/>
      </c>
      <c r="L29" s="274"/>
      <c r="M29" s="268" t="str">
        <f>IF(_tag_month_shift!H21="","",_tag_month_shift!H21)</f>
        <v/>
      </c>
      <c r="N29" s="268" t="str">
        <f>IF(_tag_month_shift!I21="","",_tag_month_shift!I21)</f>
        <v/>
      </c>
      <c r="O29" s="274" t="str">
        <f t="shared" si="20"/>
        <v/>
      </c>
      <c r="P29" s="274"/>
      <c r="Q29" s="268" t="str">
        <f>IF(_tag_month_shift!L21="","",_tag_month_shift!L21)</f>
        <v/>
      </c>
      <c r="R29" s="268" t="str">
        <f>IF(_tag_month_shift!M21="","",_tag_month_shift!M21)</f>
        <v/>
      </c>
      <c r="S29" s="274" t="str">
        <f t="shared" si="3"/>
        <v/>
      </c>
      <c r="T29" s="274"/>
      <c r="U29" s="268" t="str">
        <f>IF(_tag_month_shift!P21="","",_tag_month_shift!P21)</f>
        <v/>
      </c>
      <c r="V29" s="268" t="str">
        <f>IF(_tag_month_shift!Q21="","",_tag_month_shift!Q21)</f>
        <v/>
      </c>
      <c r="W29" s="274" t="str">
        <f t="shared" si="4"/>
        <v/>
      </c>
      <c r="X29" s="274"/>
      <c r="Y29" s="268" t="str">
        <f>IF(_tag_month_shift!T21="","",_tag_month_shift!T21)</f>
        <v/>
      </c>
      <c r="Z29" s="274" t="str">
        <f t="shared" si="22"/>
        <v/>
      </c>
      <c r="AA29" s="274"/>
      <c r="AB29" s="280" t="str">
        <f>IF(_tag_month_shift!W21="","",_tag_month_shift!W21)</f>
        <v/>
      </c>
      <c r="AC29" s="274" t="str">
        <f t="shared" si="5"/>
        <v/>
      </c>
      <c r="AD29" s="287"/>
      <c r="AE29" s="282" t="str">
        <f>IF(_tag_month_shift!Z21="","",_tag_month_shift!Z21)</f>
        <v/>
      </c>
      <c r="AF29" s="268" t="str">
        <f>IF(_tag_month_shift!AA21="","",_tag_month_shift!AA21)</f>
        <v/>
      </c>
      <c r="AG29" s="268" t="str">
        <f>IF(_tag_month_shift!AB21="","",_tag_month_shift!AB21)</f>
        <v/>
      </c>
      <c r="AH29" s="268" t="str">
        <f>IF(_tag_month_shift!AC21="","",_tag_month_shift!AC21)</f>
        <v/>
      </c>
      <c r="AI29" s="268" t="str">
        <f>IF(_tag_month_shift!AD21="","",_tag_month_shift!AD21)</f>
        <v/>
      </c>
      <c r="AJ29" s="274" t="str">
        <f t="shared" si="6"/>
        <v/>
      </c>
      <c r="AK29" s="274"/>
      <c r="AL29" s="268" t="str">
        <f>IF(_tag_month_shift!AG21="","",_tag_month_shift!AG21)</f>
        <v/>
      </c>
      <c r="AM29" s="268" t="str">
        <f>IF(_tag_month_shift!AH21="","",_tag_month_shift!AH21)</f>
        <v/>
      </c>
      <c r="AN29" s="274" t="str">
        <f t="shared" si="18"/>
        <v/>
      </c>
      <c r="AO29" s="274"/>
      <c r="AP29" s="295" t="e">
        <f t="shared" si="7"/>
        <v>#VALUE!</v>
      </c>
      <c r="AQ29" s="295"/>
      <c r="AR29" s="295" t="str">
        <f t="shared" si="8"/>
        <v/>
      </c>
      <c r="AS29" s="295"/>
      <c r="AT29" s="268" t="str">
        <f>IF(_tag_month_shift!AO21="","",_tag_month_shift!AO21)</f>
        <v/>
      </c>
      <c r="AU29" s="268" t="str">
        <f>IF(_tag_month_shift!AP21="","",_tag_month_shift!AP21)</f>
        <v/>
      </c>
      <c r="AV29" s="274" t="str">
        <f t="shared" si="9"/>
        <v/>
      </c>
      <c r="AW29" s="274" t="str">
        <f t="shared" si="10"/>
        <v/>
      </c>
      <c r="AX29" s="274" t="str">
        <f t="shared" si="11"/>
        <v/>
      </c>
      <c r="AY29" s="274"/>
      <c r="AZ29" s="310" t="str">
        <f>IF(_tag_month_shift!AU21="","",_tag_month_shift!AU21)</f>
        <v/>
      </c>
      <c r="BA29" s="310" t="str">
        <f>IF(_tag_month_shift!AV21="","",_tag_month_shift!AV21)</f>
        <v/>
      </c>
      <c r="BB29" s="310" t="str">
        <f>IF(_tag_month_shift!AW21="","",_tag_month_shift!AW21)</f>
        <v/>
      </c>
      <c r="BC29" s="310" t="str">
        <f>IF(_tag_month_shift!AX21="","",_tag_month_shift!AX21)</f>
        <v/>
      </c>
      <c r="BD29" s="310">
        <v>8</v>
      </c>
      <c r="BE29" s="274"/>
      <c r="BF29" s="274"/>
      <c r="BG29" s="274" t="str">
        <f t="shared" si="12"/>
        <v/>
      </c>
      <c r="BH29" s="314" t="str">
        <f t="shared" si="13"/>
        <v/>
      </c>
      <c r="BI29" s="295"/>
      <c r="BJ29" s="295"/>
      <c r="BK29" s="268" t="str">
        <f>IF(_tag_month_shift!BF21="","",_tag_month_shift!BF21)</f>
        <v/>
      </c>
      <c r="BL29" s="268" t="str">
        <f>IF(_tag_month_shift!BG21="","",_tag_month_shift!BG21)</f>
        <v/>
      </c>
      <c r="BM29" s="274" t="str">
        <f t="shared" si="14"/>
        <v/>
      </c>
      <c r="BN29" s="274"/>
      <c r="BO29" s="268" t="str">
        <f>IF(_tag_month_shift!BJ21="","",_tag_month_shift!BJ21)</f>
        <v/>
      </c>
      <c r="BP29" s="268" t="str">
        <f>IF(_tag_month_shift!BK21="","",_tag_month_shift!BK21)</f>
        <v/>
      </c>
      <c r="BQ29" s="321" t="str">
        <f t="shared" si="15"/>
        <v/>
      </c>
      <c r="BR29" s="321"/>
      <c r="BS29" s="268" t="str">
        <f>IF(_tag_month_shift!BN21="","",_tag_month_shift!BN21)</f>
        <v/>
      </c>
      <c r="BT29" s="268" t="str">
        <f>IF(_tag_month_shift!BO21="","",_tag_month_shift!BO21)</f>
        <v/>
      </c>
      <c r="BU29" s="274" t="str">
        <f t="shared" si="16"/>
        <v/>
      </c>
      <c r="BV29" s="334"/>
      <c r="BW29" s="333" t="str">
        <f t="shared" si="17"/>
        <v/>
      </c>
    </row>
    <row r="30" spans="1:75">
      <c r="A30" s="54">
        <f ca="1" t="shared" si="19"/>
        <v>43623</v>
      </c>
      <c r="B30" s="262">
        <f ca="1" t="shared" si="0"/>
        <v>43623</v>
      </c>
      <c r="C30" s="91" t="s">
        <v>357</v>
      </c>
      <c r="D30" s="96">
        <f>IF(AND(D29=4),1,IF(AND(D29&lt;4),(D29+1),))</f>
        <v>1</v>
      </c>
      <c r="E30" s="264" t="str">
        <f t="shared" si="1"/>
        <v>甲班</v>
      </c>
      <c r="F30" s="269" t="str">
        <f>IF(_tag_month_shift!A22="","",_tag_month_shift!A22)</f>
        <v/>
      </c>
      <c r="G30" s="270" t="str">
        <f>IF(_tag_month_shift!B22="","",_tag_month_shift!B22)</f>
        <v/>
      </c>
      <c r="H30" s="270" t="str">
        <f>IF(_tag_month_shift!C22="","",_tag_month_shift!C22)</f>
        <v/>
      </c>
      <c r="I30" s="270" t="str">
        <f>IF(_tag_month_shift!D22="","",_tag_month_shift!D22)</f>
        <v/>
      </c>
      <c r="J30" s="270" t="str">
        <f>IF(_tag_month_shift!E22="","",_tag_month_shift!E22)</f>
        <v/>
      </c>
      <c r="K30" s="273" t="str">
        <f t="shared" si="2"/>
        <v/>
      </c>
      <c r="L30" s="275"/>
      <c r="M30" s="270" t="str">
        <f>IF(_tag_month_shift!H22="","",_tag_month_shift!H22)</f>
        <v/>
      </c>
      <c r="N30" s="270" t="str">
        <f>IF(_tag_month_shift!I22="","",_tag_month_shift!I22)</f>
        <v/>
      </c>
      <c r="O30" s="275"/>
      <c r="P30" s="275"/>
      <c r="Q30" s="270" t="str">
        <f>IF(_tag_month_shift!L22="","",_tag_month_shift!L22)</f>
        <v/>
      </c>
      <c r="R30" s="270" t="str">
        <f>IF(_tag_month_shift!M22="","",_tag_month_shift!M22)</f>
        <v/>
      </c>
      <c r="S30" s="275" t="str">
        <f t="shared" si="3"/>
        <v/>
      </c>
      <c r="T30" s="275"/>
      <c r="U30" s="270" t="str">
        <f>IF(_tag_month_shift!P22="","",_tag_month_shift!P22)</f>
        <v/>
      </c>
      <c r="V30" s="270" t="str">
        <f>IF(_tag_month_shift!Q22="","",_tag_month_shift!Q22)</f>
        <v/>
      </c>
      <c r="W30" s="275"/>
      <c r="X30" s="275"/>
      <c r="Y30" s="270" t="str">
        <f>IF(_tag_month_shift!T22="","",_tag_month_shift!T22)</f>
        <v/>
      </c>
      <c r="Z30" s="275" t="str">
        <f t="shared" si="22"/>
        <v/>
      </c>
      <c r="AA30" s="275"/>
      <c r="AB30" s="283" t="str">
        <f>IF(_tag_month_shift!W22="","",_tag_month_shift!W22)</f>
        <v/>
      </c>
      <c r="AC30" s="275" t="str">
        <f t="shared" si="5"/>
        <v/>
      </c>
      <c r="AD30" s="288"/>
      <c r="AE30" s="284" t="str">
        <f>IF(_tag_month_shift!Z22="","",_tag_month_shift!Z22)</f>
        <v/>
      </c>
      <c r="AF30" s="270" t="str">
        <f>IF(_tag_month_shift!AA22="","",_tag_month_shift!AA22)</f>
        <v/>
      </c>
      <c r="AG30" s="270" t="str">
        <f>IF(_tag_month_shift!AB22="","",_tag_month_shift!AB22)</f>
        <v/>
      </c>
      <c r="AH30" s="270" t="str">
        <f>IF(_tag_month_shift!AC22="","",_tag_month_shift!AC22)</f>
        <v/>
      </c>
      <c r="AI30" s="270" t="str">
        <f>IF(_tag_month_shift!AD22="","",_tag_month_shift!AD22)</f>
        <v/>
      </c>
      <c r="AJ30" s="275" t="str">
        <f t="shared" si="6"/>
        <v/>
      </c>
      <c r="AK30" s="275"/>
      <c r="AL30" s="270" t="str">
        <f>IF(_tag_month_shift!AG22="","",_tag_month_shift!AG22)</f>
        <v/>
      </c>
      <c r="AM30" s="270" t="str">
        <f>IF(_tag_month_shift!AH22="","",_tag_month_shift!AH22)</f>
        <v/>
      </c>
      <c r="AN30" s="275" t="str">
        <f t="shared" si="18"/>
        <v/>
      </c>
      <c r="AO30" s="275"/>
      <c r="AP30" s="300" t="e">
        <f t="shared" si="7"/>
        <v>#VALUE!</v>
      </c>
      <c r="AQ30" s="300"/>
      <c r="AR30" s="300" t="str">
        <f t="shared" si="8"/>
        <v/>
      </c>
      <c r="AS30" s="300"/>
      <c r="AT30" s="270" t="str">
        <f>IF(_tag_month_shift!AO22="","",_tag_month_shift!AO22)</f>
        <v/>
      </c>
      <c r="AU30" s="270" t="str">
        <f>IF(_tag_month_shift!AP22="","",_tag_month_shift!AP22)</f>
        <v/>
      </c>
      <c r="AV30" s="275" t="str">
        <f t="shared" si="9"/>
        <v/>
      </c>
      <c r="AW30" s="275" t="str">
        <f t="shared" si="10"/>
        <v/>
      </c>
      <c r="AX30" s="275" t="str">
        <f t="shared" si="11"/>
        <v/>
      </c>
      <c r="AY30" s="275"/>
      <c r="AZ30" s="311" t="str">
        <f>IF(_tag_month_shift!AU22="","",_tag_month_shift!AU22)</f>
        <v/>
      </c>
      <c r="BA30" s="311" t="str">
        <f>IF(_tag_month_shift!AV22="","",_tag_month_shift!AV22)</f>
        <v/>
      </c>
      <c r="BB30" s="311" t="str">
        <f>IF(_tag_month_shift!AW22="","",_tag_month_shift!AW22)</f>
        <v/>
      </c>
      <c r="BC30" s="311" t="str">
        <f>IF(_tag_month_shift!AX22="","",_tag_month_shift!AX22)</f>
        <v/>
      </c>
      <c r="BD30" s="311">
        <v>8</v>
      </c>
      <c r="BE30" s="275"/>
      <c r="BF30" s="275"/>
      <c r="BG30" s="275" t="str">
        <f t="shared" si="12"/>
        <v/>
      </c>
      <c r="BH30" s="316" t="str">
        <f t="shared" si="13"/>
        <v/>
      </c>
      <c r="BI30" s="300"/>
      <c r="BJ30" s="300"/>
      <c r="BK30" s="270" t="str">
        <f>IF(_tag_month_shift!BF22="","",_tag_month_shift!BF22)</f>
        <v/>
      </c>
      <c r="BL30" s="270" t="str">
        <f>IF(_tag_month_shift!BG22="","",_tag_month_shift!BG22)</f>
        <v/>
      </c>
      <c r="BM30" s="275" t="str">
        <f t="shared" si="14"/>
        <v/>
      </c>
      <c r="BN30" s="275"/>
      <c r="BO30" s="270" t="str">
        <f>IF(_tag_month_shift!BJ22="","",_tag_month_shift!BJ22)</f>
        <v/>
      </c>
      <c r="BP30" s="270" t="str">
        <f>IF(_tag_month_shift!BK22="","",_tag_month_shift!BK22)</f>
        <v/>
      </c>
      <c r="BQ30" s="321" t="str">
        <f t="shared" si="15"/>
        <v/>
      </c>
      <c r="BR30" s="321"/>
      <c r="BS30" s="270" t="str">
        <f>IF(_tag_month_shift!BN22="","",_tag_month_shift!BN22)</f>
        <v/>
      </c>
      <c r="BT30" s="270" t="str">
        <f>IF(_tag_month_shift!BO22="","",_tag_month_shift!BO22)</f>
        <v/>
      </c>
      <c r="BU30" s="275" t="str">
        <f t="shared" si="16"/>
        <v/>
      </c>
      <c r="BV30" s="335"/>
      <c r="BW30" s="333" t="str">
        <f t="shared" si="17"/>
        <v/>
      </c>
    </row>
    <row r="31" spans="1:75">
      <c r="A31" s="54">
        <f ca="1" t="shared" si="19"/>
        <v>43624</v>
      </c>
      <c r="B31" s="262">
        <f ca="1" t="shared" si="0"/>
        <v>43624</v>
      </c>
      <c r="C31" s="91" t="s">
        <v>355</v>
      </c>
      <c r="D31" s="96">
        <f>IF(AND(D25=1),4,IF(AND(D25&gt;1),(D25-1),))</f>
        <v>2</v>
      </c>
      <c r="E31" s="264" t="str">
        <f t="shared" si="1"/>
        <v>乙班</v>
      </c>
      <c r="F31" s="265" t="str">
        <f>IF(_tag_month_shift!A23="","",_tag_month_shift!A23)</f>
        <v/>
      </c>
      <c r="G31" s="266" t="str">
        <f>IF(_tag_month_shift!B23="","",_tag_month_shift!B23)</f>
        <v/>
      </c>
      <c r="H31" s="266" t="str">
        <f>IF(_tag_month_shift!C23="","",_tag_month_shift!C23)</f>
        <v/>
      </c>
      <c r="I31" s="266" t="str">
        <f>IF(_tag_month_shift!D23="","",_tag_month_shift!D23)</f>
        <v/>
      </c>
      <c r="J31" s="266" t="str">
        <f>IF(_tag_month_shift!E23="","",_tag_month_shift!E23)</f>
        <v/>
      </c>
      <c r="K31" s="273" t="str">
        <f t="shared" si="2"/>
        <v/>
      </c>
      <c r="L31" s="273" t="str">
        <f>IF(J32="","",SUM(K31:K33))</f>
        <v/>
      </c>
      <c r="M31" s="266" t="str">
        <f>IF(_tag_month_shift!H23="","",_tag_month_shift!H23)</f>
        <v/>
      </c>
      <c r="N31" s="266" t="str">
        <f>IF(_tag_month_shift!I23="","",_tag_month_shift!I23)</f>
        <v/>
      </c>
      <c r="O31" s="273" t="str">
        <f t="shared" ref="O31:O37" si="23">IF(N32="","",SUM(M32:N32)-SUM(M31:N31))</f>
        <v/>
      </c>
      <c r="P31" s="273" t="str">
        <f>IF(N32="","",SUM(O31:O33))</f>
        <v/>
      </c>
      <c r="Q31" s="266" t="str">
        <f>IF(_tag_month_shift!L23="","",_tag_month_shift!L23)</f>
        <v/>
      </c>
      <c r="R31" s="266" t="str">
        <f>IF(_tag_month_shift!M23="","",_tag_month_shift!M23)</f>
        <v/>
      </c>
      <c r="S31" s="273" t="str">
        <f t="shared" si="3"/>
        <v/>
      </c>
      <c r="T31" s="273" t="str">
        <f>IF(R32="","",SUM(S31:S33))</f>
        <v/>
      </c>
      <c r="U31" s="266" t="str">
        <f>IF(_tag_month_shift!P23="","",_tag_month_shift!P23)</f>
        <v/>
      </c>
      <c r="V31" s="266" t="str">
        <f>IF(_tag_month_shift!Q23="","",_tag_month_shift!Q23)</f>
        <v/>
      </c>
      <c r="W31" s="273" t="str">
        <f t="shared" ref="W31:W94" si="24">IF(V32="","",SUM(U32:V32)-SUM(U31:V31))</f>
        <v/>
      </c>
      <c r="X31" s="273" t="str">
        <f>IF(V32="","",SUM(W31:W33))</f>
        <v/>
      </c>
      <c r="Y31" s="266" t="str">
        <f>IF(_tag_month_shift!T23="","",_tag_month_shift!T23)</f>
        <v/>
      </c>
      <c r="Z31" s="273" t="str">
        <f t="shared" si="22"/>
        <v/>
      </c>
      <c r="AA31" s="273" t="str">
        <f>IF(Y32="","",SUM(Z31:Z33))</f>
        <v/>
      </c>
      <c r="AB31" s="285" t="str">
        <f>IF(_tag_month_shift!W23="","",_tag_month_shift!W23)</f>
        <v/>
      </c>
      <c r="AC31" s="273" t="str">
        <f t="shared" si="5"/>
        <v/>
      </c>
      <c r="AD31" s="286" t="str">
        <f>IF(AB32="","",SUM(AC31:AC33))</f>
        <v/>
      </c>
      <c r="AE31" s="281" t="str">
        <f>IF(_tag_month_shift!Z23="","",_tag_month_shift!Z23)</f>
        <v/>
      </c>
      <c r="AF31" s="266" t="str">
        <f>IF(_tag_month_shift!AA23="","",_tag_month_shift!AA23)</f>
        <v/>
      </c>
      <c r="AG31" s="266" t="str">
        <f>IF(_tag_month_shift!AB23="","",_tag_month_shift!AB23)</f>
        <v/>
      </c>
      <c r="AH31" s="266" t="str">
        <f>IF(_tag_month_shift!AC23="","",_tag_month_shift!AC23)</f>
        <v/>
      </c>
      <c r="AI31" s="266" t="str">
        <f>IF(_tag_month_shift!AD23="","",_tag_month_shift!AD23)</f>
        <v/>
      </c>
      <c r="AJ31" s="273" t="str">
        <f t="shared" si="6"/>
        <v/>
      </c>
      <c r="AK31" s="273" t="str">
        <f>IF(AI32="","",SUM(AJ31:AJ33))</f>
        <v/>
      </c>
      <c r="AL31" s="266" t="str">
        <f>IF(_tag_month_shift!AG23="","",_tag_month_shift!AG23)</f>
        <v/>
      </c>
      <c r="AM31" s="266" t="str">
        <f>IF(_tag_month_shift!AH23="","",_tag_month_shift!AH23)</f>
        <v/>
      </c>
      <c r="AN31" s="273" t="str">
        <f t="shared" si="18"/>
        <v/>
      </c>
      <c r="AO31" s="273" t="str">
        <f>IF(AM32="","",SUM(AN31:AN33))</f>
        <v/>
      </c>
      <c r="AP31" s="294" t="e">
        <f t="shared" si="7"/>
        <v>#VALUE!</v>
      </c>
      <c r="AQ31" s="294" t="e">
        <f>IF(BD31="","",AVERAGE(AP31:AP33))</f>
        <v>#VALUE!</v>
      </c>
      <c r="AR31" s="294" t="str">
        <f t="shared" si="8"/>
        <v/>
      </c>
      <c r="AS31" s="294" t="str">
        <f>IF(AZ31="","",AVERAGE(AR31:AR33))</f>
        <v/>
      </c>
      <c r="AT31" s="266" t="str">
        <f>IF(_tag_month_shift!AO23="","",_tag_month_shift!AO23)</f>
        <v/>
      </c>
      <c r="AU31" s="266" t="str">
        <f>IF(_tag_month_shift!AP23="","",_tag_month_shift!AP23)</f>
        <v/>
      </c>
      <c r="AV31" s="273" t="str">
        <f t="shared" si="9"/>
        <v/>
      </c>
      <c r="AW31" s="273" t="str">
        <f t="shared" si="10"/>
        <v/>
      </c>
      <c r="AX31" s="273" t="str">
        <f t="shared" si="11"/>
        <v/>
      </c>
      <c r="AY31" s="273" t="str">
        <f>IF(AU32="","",SUM(AX31:AX33))</f>
        <v/>
      </c>
      <c r="AZ31" s="309" t="str">
        <f>IF(_tag_month_shift!AU23="","",_tag_month_shift!AU23)</f>
        <v/>
      </c>
      <c r="BA31" s="309" t="str">
        <f>IF(_tag_month_shift!AV23="","",_tag_month_shift!AV23)</f>
        <v/>
      </c>
      <c r="BB31" s="309" t="str">
        <f>IF(_tag_month_shift!AW23="","",_tag_month_shift!AW23)</f>
        <v/>
      </c>
      <c r="BC31" s="309" t="str">
        <f>IF(_tag_month_shift!AX23="","",_tag_month_shift!AX23)</f>
        <v/>
      </c>
      <c r="BD31" s="309">
        <v>8</v>
      </c>
      <c r="BE31" s="273" t="str">
        <f>IF(_tag_month_shift!AZ23="","",_tag_month_shift!AZ23)</f>
        <v/>
      </c>
      <c r="BF31" s="273" t="str">
        <f>IF(_tag_month_shift!BA23="","",_tag_month_shift!BA23)</f>
        <v/>
      </c>
      <c r="BG31" s="273" t="str">
        <f t="shared" si="12"/>
        <v/>
      </c>
      <c r="BH31" s="315" t="str">
        <f t="shared" si="13"/>
        <v/>
      </c>
      <c r="BI31" s="294" t="str">
        <f>IF(AND(BE31=""),"",IF(AND(BE31=0),0,IF(AND(BE31&gt;0),AY31*1000/BE31,)))</f>
        <v/>
      </c>
      <c r="BJ31" s="294" t="str">
        <f>IF(AND(BE31=""),"",IF(AND(BE31=0),0,IF(AND(BE31&gt;0),(SUM(AW31:AW33)*0.7353+SUM(AV31:AV33))*971.4/BE31,)))</f>
        <v/>
      </c>
      <c r="BK31" s="266" t="str">
        <f>IF(_tag_month_shift!BF23="","",_tag_month_shift!BF23)</f>
        <v/>
      </c>
      <c r="BL31" s="266" t="str">
        <f>IF(_tag_month_shift!BG23="","",_tag_month_shift!BG23)</f>
        <v/>
      </c>
      <c r="BM31" s="273" t="str">
        <f t="shared" si="14"/>
        <v/>
      </c>
      <c r="BN31" s="273" t="str">
        <f>IF(BL32="","",SUM(BM31:BM33))</f>
        <v/>
      </c>
      <c r="BO31" s="266" t="str">
        <f>IF(_tag_month_shift!BJ23="","",_tag_month_shift!BJ23)</f>
        <v/>
      </c>
      <c r="BP31" s="266" t="str">
        <f>IF(_tag_month_shift!BK23="","",_tag_month_shift!BK23)</f>
        <v/>
      </c>
      <c r="BQ31" s="321" t="str">
        <f t="shared" si="15"/>
        <v/>
      </c>
      <c r="BR31" s="321" t="str">
        <f>IF(BP32="","",SUM(BQ31:BQ33))</f>
        <v/>
      </c>
      <c r="BS31" s="266" t="str">
        <f>IF(_tag_month_shift!BN23="","",_tag_month_shift!BN23)</f>
        <v/>
      </c>
      <c r="BT31" s="266" t="str">
        <f>IF(_tag_month_shift!BO23="","",_tag_month_shift!BO23)</f>
        <v/>
      </c>
      <c r="BU31" s="273" t="str">
        <f t="shared" si="16"/>
        <v/>
      </c>
      <c r="BV31" s="332" t="str">
        <f>IF(BT32="","",SUM(BU31:BU33))</f>
        <v/>
      </c>
      <c r="BW31" s="333" t="str">
        <f t="shared" si="17"/>
        <v/>
      </c>
    </row>
    <row r="32" spans="1:75">
      <c r="A32" s="54">
        <f ca="1" t="shared" si="19"/>
        <v>43624</v>
      </c>
      <c r="B32" s="262">
        <f ca="1" t="shared" si="0"/>
        <v>43624</v>
      </c>
      <c r="C32" s="91" t="s">
        <v>356</v>
      </c>
      <c r="D32" s="96">
        <f>IF(AND(D31=4),1,IF(AND(D31&lt;4),(D31+1),))</f>
        <v>3</v>
      </c>
      <c r="E32" s="264" t="str">
        <f t="shared" si="1"/>
        <v>丙班</v>
      </c>
      <c r="F32" s="267" t="str">
        <f>IF(_tag_month_shift!A24="","",_tag_month_shift!A24)</f>
        <v/>
      </c>
      <c r="G32" s="268" t="str">
        <f>IF(_tag_month_shift!B24="","",_tag_month_shift!B24)</f>
        <v/>
      </c>
      <c r="H32" s="268" t="str">
        <f>IF(_tag_month_shift!C24="","",_tag_month_shift!C24)</f>
        <v/>
      </c>
      <c r="I32" s="268" t="str">
        <f>IF(_tag_month_shift!D24="","",_tag_month_shift!D24)</f>
        <v/>
      </c>
      <c r="J32" s="268" t="str">
        <f>IF(_tag_month_shift!E24="","",_tag_month_shift!E24)</f>
        <v/>
      </c>
      <c r="K32" s="273" t="str">
        <f t="shared" si="2"/>
        <v/>
      </c>
      <c r="L32" s="274"/>
      <c r="M32" s="268" t="str">
        <f>IF(_tag_month_shift!H24="","",_tag_month_shift!H24)</f>
        <v/>
      </c>
      <c r="N32" s="268" t="str">
        <f>IF(_tag_month_shift!I24="","",_tag_month_shift!I24)</f>
        <v/>
      </c>
      <c r="O32" s="274" t="str">
        <f t="shared" si="23"/>
        <v/>
      </c>
      <c r="P32" s="274"/>
      <c r="Q32" s="268" t="str">
        <f>IF(_tag_month_shift!L24="","",_tag_month_shift!L24)</f>
        <v/>
      </c>
      <c r="R32" s="268" t="str">
        <f>IF(_tag_month_shift!M24="","",_tag_month_shift!M24)</f>
        <v/>
      </c>
      <c r="S32" s="274" t="str">
        <f t="shared" si="3"/>
        <v/>
      </c>
      <c r="T32" s="274"/>
      <c r="U32" s="268" t="str">
        <f>IF(_tag_month_shift!P24="","",_tag_month_shift!P24)</f>
        <v/>
      </c>
      <c r="V32" s="268" t="str">
        <f>IF(_tag_month_shift!Q24="","",_tag_month_shift!Q24)</f>
        <v/>
      </c>
      <c r="W32" s="274" t="str">
        <f t="shared" si="24"/>
        <v/>
      </c>
      <c r="X32" s="274"/>
      <c r="Y32" s="268" t="str">
        <f>IF(_tag_month_shift!T24="","",_tag_month_shift!T24)</f>
        <v/>
      </c>
      <c r="Z32" s="274" t="str">
        <f t="shared" si="22"/>
        <v/>
      </c>
      <c r="AA32" s="274"/>
      <c r="AB32" s="280" t="str">
        <f>IF(_tag_month_shift!W24="","",_tag_month_shift!W24)</f>
        <v/>
      </c>
      <c r="AC32" s="274" t="str">
        <f t="shared" si="5"/>
        <v/>
      </c>
      <c r="AD32" s="287"/>
      <c r="AE32" s="282" t="str">
        <f>IF(_tag_month_shift!Z24="","",_tag_month_shift!Z24)</f>
        <v/>
      </c>
      <c r="AF32" s="268" t="str">
        <f>IF(_tag_month_shift!AA24="","",_tag_month_shift!AA24)</f>
        <v/>
      </c>
      <c r="AG32" s="268" t="str">
        <f>IF(_tag_month_shift!AB24="","",_tag_month_shift!AB24)</f>
        <v/>
      </c>
      <c r="AH32" s="268" t="str">
        <f>IF(_tag_month_shift!AC24="","",_tag_month_shift!AC24)</f>
        <v/>
      </c>
      <c r="AI32" s="268" t="str">
        <f>IF(_tag_month_shift!AD24="","",_tag_month_shift!AD24)</f>
        <v/>
      </c>
      <c r="AJ32" s="274" t="str">
        <f t="shared" si="6"/>
        <v/>
      </c>
      <c r="AK32" s="274"/>
      <c r="AL32" s="268" t="str">
        <f>IF(_tag_month_shift!AG24="","",_tag_month_shift!AG24)</f>
        <v/>
      </c>
      <c r="AM32" s="268" t="str">
        <f>IF(_tag_month_shift!AH24="","",_tag_month_shift!AH24)</f>
        <v/>
      </c>
      <c r="AN32" s="274" t="str">
        <f t="shared" si="18"/>
        <v/>
      </c>
      <c r="AO32" s="274"/>
      <c r="AP32" s="295" t="e">
        <f t="shared" si="7"/>
        <v>#VALUE!</v>
      </c>
      <c r="AQ32" s="295"/>
      <c r="AR32" s="295" t="str">
        <f t="shared" si="8"/>
        <v/>
      </c>
      <c r="AS32" s="295"/>
      <c r="AT32" s="268" t="str">
        <f>IF(_tag_month_shift!AO24="","",_tag_month_shift!AO24)</f>
        <v/>
      </c>
      <c r="AU32" s="268" t="str">
        <f>IF(_tag_month_shift!AP24="","",_tag_month_shift!AP24)</f>
        <v/>
      </c>
      <c r="AV32" s="274" t="str">
        <f t="shared" si="9"/>
        <v/>
      </c>
      <c r="AW32" s="274" t="str">
        <f t="shared" si="10"/>
        <v/>
      </c>
      <c r="AX32" s="274" t="str">
        <f t="shared" si="11"/>
        <v/>
      </c>
      <c r="AY32" s="274"/>
      <c r="AZ32" s="310" t="str">
        <f>IF(_tag_month_shift!AU24="","",_tag_month_shift!AU24)</f>
        <v/>
      </c>
      <c r="BA32" s="310" t="str">
        <f>IF(_tag_month_shift!AV24="","",_tag_month_shift!AV24)</f>
        <v/>
      </c>
      <c r="BB32" s="310" t="str">
        <f>IF(_tag_month_shift!AW24="","",_tag_month_shift!AW24)</f>
        <v/>
      </c>
      <c r="BC32" s="310" t="str">
        <f>IF(_tag_month_shift!AX24="","",_tag_month_shift!AX24)</f>
        <v/>
      </c>
      <c r="BD32" s="310">
        <v>8</v>
      </c>
      <c r="BE32" s="274"/>
      <c r="BF32" s="274"/>
      <c r="BG32" s="274" t="str">
        <f t="shared" si="12"/>
        <v/>
      </c>
      <c r="BH32" s="314" t="str">
        <f t="shared" si="13"/>
        <v/>
      </c>
      <c r="BI32" s="295"/>
      <c r="BJ32" s="295"/>
      <c r="BK32" s="268" t="str">
        <f>IF(_tag_month_shift!BF24="","",_tag_month_shift!BF24)</f>
        <v/>
      </c>
      <c r="BL32" s="268" t="str">
        <f>IF(_tag_month_shift!BG24="","",_tag_month_shift!BG24)</f>
        <v/>
      </c>
      <c r="BM32" s="274" t="str">
        <f t="shared" si="14"/>
        <v/>
      </c>
      <c r="BN32" s="274"/>
      <c r="BO32" s="268" t="str">
        <f>IF(_tag_month_shift!BJ24="","",_tag_month_shift!BJ24)</f>
        <v/>
      </c>
      <c r="BP32" s="268" t="str">
        <f>IF(_tag_month_shift!BK24="","",_tag_month_shift!BK24)</f>
        <v/>
      </c>
      <c r="BQ32" s="321" t="str">
        <f t="shared" si="15"/>
        <v/>
      </c>
      <c r="BR32" s="321"/>
      <c r="BS32" s="268" t="str">
        <f>IF(_tag_month_shift!BN24="","",_tag_month_shift!BN24)</f>
        <v/>
      </c>
      <c r="BT32" s="268" t="str">
        <f>IF(_tag_month_shift!BO24="","",_tag_month_shift!BO24)</f>
        <v/>
      </c>
      <c r="BU32" s="274" t="str">
        <f t="shared" si="16"/>
        <v/>
      </c>
      <c r="BV32" s="334"/>
      <c r="BW32" s="333" t="str">
        <f t="shared" si="17"/>
        <v/>
      </c>
    </row>
    <row r="33" spans="1:75">
      <c r="A33" s="54">
        <f ca="1" t="shared" si="19"/>
        <v>43624</v>
      </c>
      <c r="B33" s="262">
        <f ca="1" t="shared" si="0"/>
        <v>43624</v>
      </c>
      <c r="C33" s="91" t="s">
        <v>357</v>
      </c>
      <c r="D33" s="96">
        <f>IF(AND(D32=4),1,IF(AND(D32&lt;4),(D32+1),))</f>
        <v>4</v>
      </c>
      <c r="E33" s="264" t="str">
        <f t="shared" si="1"/>
        <v>丁班</v>
      </c>
      <c r="F33" s="269" t="str">
        <f>IF(_tag_month_shift!A25="","",_tag_month_shift!A25)</f>
        <v/>
      </c>
      <c r="G33" s="270" t="str">
        <f>IF(_tag_month_shift!B25="","",_tag_month_shift!B25)</f>
        <v/>
      </c>
      <c r="H33" s="270" t="str">
        <f>IF(_tag_month_shift!C25="","",_tag_month_shift!C25)</f>
        <v/>
      </c>
      <c r="I33" s="270" t="str">
        <f>IF(_tag_month_shift!D25="","",_tag_month_shift!D25)</f>
        <v/>
      </c>
      <c r="J33" s="270" t="str">
        <f>IF(_tag_month_shift!E25="","",_tag_month_shift!E25)</f>
        <v/>
      </c>
      <c r="K33" s="273" t="str">
        <f t="shared" si="2"/>
        <v/>
      </c>
      <c r="L33" s="275"/>
      <c r="M33" s="270" t="str">
        <f>IF(_tag_month_shift!H25="","",_tag_month_shift!H25)</f>
        <v/>
      </c>
      <c r="N33" s="270" t="str">
        <f>IF(_tag_month_shift!I25="","",_tag_month_shift!I25)</f>
        <v/>
      </c>
      <c r="O33" s="275" t="str">
        <f t="shared" si="23"/>
        <v/>
      </c>
      <c r="P33" s="275"/>
      <c r="Q33" s="270" t="str">
        <f>IF(_tag_month_shift!L25="","",_tag_month_shift!L25)</f>
        <v/>
      </c>
      <c r="R33" s="270" t="str">
        <f>IF(_tag_month_shift!M25="","",_tag_month_shift!M25)</f>
        <v/>
      </c>
      <c r="S33" s="275" t="str">
        <f t="shared" si="3"/>
        <v/>
      </c>
      <c r="T33" s="275"/>
      <c r="U33" s="270" t="str">
        <f>IF(_tag_month_shift!P25="","",_tag_month_shift!P25)</f>
        <v/>
      </c>
      <c r="V33" s="270" t="str">
        <f>IF(_tag_month_shift!Q25="","",_tag_month_shift!Q25)</f>
        <v/>
      </c>
      <c r="W33" s="275" t="str">
        <f t="shared" si="24"/>
        <v/>
      </c>
      <c r="X33" s="275"/>
      <c r="Y33" s="270" t="str">
        <f>IF(_tag_month_shift!T25="","",_tag_month_shift!T25)</f>
        <v/>
      </c>
      <c r="Z33" s="275" t="str">
        <f t="shared" si="22"/>
        <v/>
      </c>
      <c r="AA33" s="275"/>
      <c r="AB33" s="283" t="str">
        <f>IF(_tag_month_shift!W25="","",_tag_month_shift!W25)</f>
        <v/>
      </c>
      <c r="AC33" s="275" t="str">
        <f t="shared" si="5"/>
        <v/>
      </c>
      <c r="AD33" s="288"/>
      <c r="AE33" s="284" t="str">
        <f>IF(_tag_month_shift!Z25="","",_tag_month_shift!Z25)</f>
        <v/>
      </c>
      <c r="AF33" s="270" t="str">
        <f>IF(_tag_month_shift!AA25="","",_tag_month_shift!AA25)</f>
        <v/>
      </c>
      <c r="AG33" s="270" t="str">
        <f>IF(_tag_month_shift!AB25="","",_tag_month_shift!AB25)</f>
        <v/>
      </c>
      <c r="AH33" s="270" t="str">
        <f>IF(_tag_month_shift!AC25="","",_tag_month_shift!AC25)</f>
        <v/>
      </c>
      <c r="AI33" s="270" t="str">
        <f>IF(_tag_month_shift!AD25="","",_tag_month_shift!AD25)</f>
        <v/>
      </c>
      <c r="AJ33" s="275" t="str">
        <f t="shared" si="6"/>
        <v/>
      </c>
      <c r="AK33" s="275"/>
      <c r="AL33" s="270" t="str">
        <f>IF(_tag_month_shift!AG25="","",_tag_month_shift!AG25)</f>
        <v/>
      </c>
      <c r="AM33" s="270" t="str">
        <f>IF(_tag_month_shift!AH25="","",_tag_month_shift!AH25)</f>
        <v/>
      </c>
      <c r="AN33" s="275" t="str">
        <f t="shared" si="18"/>
        <v/>
      </c>
      <c r="AO33" s="275"/>
      <c r="AP33" s="300" t="e">
        <f t="shared" si="7"/>
        <v>#VALUE!</v>
      </c>
      <c r="AQ33" s="300"/>
      <c r="AR33" s="300" t="str">
        <f t="shared" si="8"/>
        <v/>
      </c>
      <c r="AS33" s="300"/>
      <c r="AT33" s="270" t="str">
        <f>IF(_tag_month_shift!AO25="","",_tag_month_shift!AO25)</f>
        <v/>
      </c>
      <c r="AU33" s="270" t="str">
        <f>IF(_tag_month_shift!AP25="","",_tag_month_shift!AP25)</f>
        <v/>
      </c>
      <c r="AV33" s="275" t="str">
        <f t="shared" si="9"/>
        <v/>
      </c>
      <c r="AW33" s="275" t="str">
        <f t="shared" si="10"/>
        <v/>
      </c>
      <c r="AX33" s="275" t="str">
        <f t="shared" si="11"/>
        <v/>
      </c>
      <c r="AY33" s="275"/>
      <c r="AZ33" s="311" t="str">
        <f>IF(_tag_month_shift!AU25="","",_tag_month_shift!AU25)</f>
        <v/>
      </c>
      <c r="BA33" s="311" t="str">
        <f>IF(_tag_month_shift!AV25="","",_tag_month_shift!AV25)</f>
        <v/>
      </c>
      <c r="BB33" s="311" t="str">
        <f>IF(_tag_month_shift!AW25="","",_tag_month_shift!AW25)</f>
        <v/>
      </c>
      <c r="BC33" s="311" t="str">
        <f>IF(_tag_month_shift!AX25="","",_tag_month_shift!AX25)</f>
        <v/>
      </c>
      <c r="BD33" s="311">
        <v>8</v>
      </c>
      <c r="BE33" s="275"/>
      <c r="BF33" s="275"/>
      <c r="BG33" s="275" t="str">
        <f t="shared" si="12"/>
        <v/>
      </c>
      <c r="BH33" s="316" t="str">
        <f t="shared" si="13"/>
        <v/>
      </c>
      <c r="BI33" s="300"/>
      <c r="BJ33" s="300"/>
      <c r="BK33" s="270" t="str">
        <f>IF(_tag_month_shift!BF25="","",_tag_month_shift!BF25)</f>
        <v/>
      </c>
      <c r="BL33" s="270" t="str">
        <f>IF(_tag_month_shift!BG25="","",_tag_month_shift!BG25)</f>
        <v/>
      </c>
      <c r="BM33" s="275" t="str">
        <f t="shared" si="14"/>
        <v/>
      </c>
      <c r="BN33" s="275"/>
      <c r="BO33" s="270" t="str">
        <f>IF(_tag_month_shift!BJ25="","",_tag_month_shift!BJ25)</f>
        <v/>
      </c>
      <c r="BP33" s="270" t="str">
        <f>IF(_tag_month_shift!BK25="","",_tag_month_shift!BK25)</f>
        <v/>
      </c>
      <c r="BQ33" s="321" t="str">
        <f t="shared" si="15"/>
        <v/>
      </c>
      <c r="BR33" s="321"/>
      <c r="BS33" s="270" t="str">
        <f>IF(_tag_month_shift!BN25="","",_tag_month_shift!BN25)</f>
        <v/>
      </c>
      <c r="BT33" s="270" t="str">
        <f>IF(_tag_month_shift!BO25="","",_tag_month_shift!BO25)</f>
        <v/>
      </c>
      <c r="BU33" s="275" t="str">
        <f t="shared" si="16"/>
        <v/>
      </c>
      <c r="BV33" s="335"/>
      <c r="BW33" s="333" t="str">
        <f t="shared" si="17"/>
        <v/>
      </c>
    </row>
    <row r="34" spans="1:75">
      <c r="A34" s="54">
        <f ca="1" t="shared" si="19"/>
        <v>43625</v>
      </c>
      <c r="B34" s="262">
        <f ca="1" t="shared" si="0"/>
        <v>43625</v>
      </c>
      <c r="C34" s="91" t="s">
        <v>355</v>
      </c>
      <c r="D34" s="96">
        <f>IF(AND(D28=1),4,IF(AND(D28&gt;1),(D28-1),))</f>
        <v>2</v>
      </c>
      <c r="E34" s="264" t="str">
        <f t="shared" si="1"/>
        <v>乙班</v>
      </c>
      <c r="F34" s="265" t="str">
        <f>IF(_tag_month_shift!A26="","",_tag_month_shift!A26)</f>
        <v/>
      </c>
      <c r="G34" s="266" t="str">
        <f>IF(_tag_month_shift!B26="","",_tag_month_shift!B26)</f>
        <v/>
      </c>
      <c r="H34" s="266" t="str">
        <f>IF(_tag_month_shift!C26="","",_tag_month_shift!C26)</f>
        <v/>
      </c>
      <c r="I34" s="266" t="str">
        <f>IF(_tag_month_shift!D26="","",_tag_month_shift!D26)</f>
        <v/>
      </c>
      <c r="J34" s="266" t="str">
        <f>IF(_tag_month_shift!E26="","",_tag_month_shift!E26)</f>
        <v/>
      </c>
      <c r="K34" s="273" t="str">
        <f t="shared" si="2"/>
        <v/>
      </c>
      <c r="L34" s="273" t="str">
        <f>IF(J35="","",SUM(K34:K36))</f>
        <v/>
      </c>
      <c r="M34" s="266" t="str">
        <f>IF(_tag_month_shift!H26="","",_tag_month_shift!H26)</f>
        <v/>
      </c>
      <c r="N34" s="266" t="str">
        <f>IF(_tag_month_shift!I26="","",_tag_month_shift!I26)</f>
        <v/>
      </c>
      <c r="O34" s="273" t="str">
        <f t="shared" si="23"/>
        <v/>
      </c>
      <c r="P34" s="273" t="str">
        <f>IF(N35="","",SUM(O34:O36))</f>
        <v/>
      </c>
      <c r="Q34" s="266" t="str">
        <f>IF(_tag_month_shift!L26="","",_tag_month_shift!L26)</f>
        <v/>
      </c>
      <c r="R34" s="266" t="str">
        <f>IF(_tag_month_shift!M26="","",_tag_month_shift!M26)</f>
        <v/>
      </c>
      <c r="S34" s="273" t="str">
        <f t="shared" si="3"/>
        <v/>
      </c>
      <c r="T34" s="273" t="str">
        <f>IF(R35="","",SUM(S34:S36))</f>
        <v/>
      </c>
      <c r="U34" s="266" t="str">
        <f>IF(_tag_month_shift!P26="","",_tag_month_shift!P26)</f>
        <v/>
      </c>
      <c r="V34" s="266" t="str">
        <f>IF(_tag_month_shift!Q26="","",_tag_month_shift!Q26)</f>
        <v/>
      </c>
      <c r="W34" s="273" t="str">
        <f t="shared" si="24"/>
        <v/>
      </c>
      <c r="X34" s="273" t="str">
        <f>IF(V35="","",SUM(W34:W36))</f>
        <v/>
      </c>
      <c r="Y34" s="266" t="str">
        <f>IF(_tag_month_shift!T26="","",_tag_month_shift!T26)</f>
        <v/>
      </c>
      <c r="Z34" s="273"/>
      <c r="AA34" s="273" t="str">
        <f>IF(Y35="","",SUM(Z34:Z36))</f>
        <v/>
      </c>
      <c r="AB34" s="285" t="str">
        <f>IF(_tag_month_shift!W26="","",_tag_month_shift!W26)</f>
        <v/>
      </c>
      <c r="AC34" s="273" t="str">
        <f t="shared" si="5"/>
        <v/>
      </c>
      <c r="AD34" s="286" t="str">
        <f>IF(AB35="","",SUM(AC34:AC36))</f>
        <v/>
      </c>
      <c r="AE34" s="281" t="str">
        <f>IF(_tag_month_shift!Z26="","",_tag_month_shift!Z26)</f>
        <v/>
      </c>
      <c r="AF34" s="266" t="str">
        <f>IF(_tag_month_shift!AA26="","",_tag_month_shift!AA26)</f>
        <v/>
      </c>
      <c r="AG34" s="266" t="str">
        <f>IF(_tag_month_shift!AB26="","",_tag_month_shift!AB26)</f>
        <v/>
      </c>
      <c r="AH34" s="266" t="str">
        <f>IF(_tag_month_shift!AC26="","",_tag_month_shift!AC26)</f>
        <v/>
      </c>
      <c r="AI34" s="266" t="str">
        <f>IF(_tag_month_shift!AD26="","",_tag_month_shift!AD26)</f>
        <v/>
      </c>
      <c r="AJ34" s="273" t="str">
        <f t="shared" si="6"/>
        <v/>
      </c>
      <c r="AK34" s="273" t="str">
        <f>IF(AI35="","",SUM(AJ34:AJ36))</f>
        <v/>
      </c>
      <c r="AL34" s="266" t="str">
        <f>IF(_tag_month_shift!AG26="","",_tag_month_shift!AG26)</f>
        <v/>
      </c>
      <c r="AM34" s="266" t="str">
        <f>IF(_tag_month_shift!AH26="","",_tag_month_shift!AH26)</f>
        <v/>
      </c>
      <c r="AN34" s="273" t="str">
        <f t="shared" si="18"/>
        <v/>
      </c>
      <c r="AO34" s="273" t="str">
        <f>IF(AM35="","",SUM(AN34:AN36))</f>
        <v/>
      </c>
      <c r="AP34" s="294" t="e">
        <f t="shared" si="7"/>
        <v>#VALUE!</v>
      </c>
      <c r="AQ34" s="294" t="e">
        <f>IF(BD34="","",AVERAGE(AP34:AP36))</f>
        <v>#VALUE!</v>
      </c>
      <c r="AR34" s="294" t="str">
        <f t="shared" si="8"/>
        <v/>
      </c>
      <c r="AS34" s="294" t="str">
        <f>IF(AZ34="","",AVERAGE(AR34:AR36))</f>
        <v/>
      </c>
      <c r="AT34" s="266" t="str">
        <f>IF(_tag_month_shift!AO26="","",_tag_month_shift!AO26)</f>
        <v/>
      </c>
      <c r="AU34" s="266" t="str">
        <f>IF(_tag_month_shift!AP26="","",_tag_month_shift!AP26)</f>
        <v/>
      </c>
      <c r="AV34" s="273" t="str">
        <f t="shared" si="9"/>
        <v/>
      </c>
      <c r="AW34" s="273" t="str">
        <f t="shared" si="10"/>
        <v/>
      </c>
      <c r="AX34" s="273" t="str">
        <f t="shared" si="11"/>
        <v/>
      </c>
      <c r="AY34" s="273" t="str">
        <f>IF(AU35="","",SUM(AX34:AX36))</f>
        <v/>
      </c>
      <c r="AZ34" s="309" t="str">
        <f>IF(_tag_month_shift!AU26="","",_tag_month_shift!AU26)</f>
        <v/>
      </c>
      <c r="BA34" s="309" t="str">
        <f>IF(_tag_month_shift!AV26="","",_tag_month_shift!AV26)</f>
        <v/>
      </c>
      <c r="BB34" s="309" t="str">
        <f>IF(_tag_month_shift!AW26="","",_tag_month_shift!AW26)</f>
        <v/>
      </c>
      <c r="BC34" s="309" t="str">
        <f>IF(_tag_month_shift!AX26="","",_tag_month_shift!AX26)</f>
        <v/>
      </c>
      <c r="BD34" s="309">
        <v>8</v>
      </c>
      <c r="BE34" s="273" t="str">
        <f>IF(_tag_month_shift!AZ26="","",_tag_month_shift!AZ26)</f>
        <v/>
      </c>
      <c r="BF34" s="273" t="str">
        <f>IF(_tag_month_shift!BA26="","",_tag_month_shift!BA26)</f>
        <v/>
      </c>
      <c r="BG34" s="273" t="str">
        <f t="shared" si="12"/>
        <v/>
      </c>
      <c r="BH34" s="315" t="str">
        <f t="shared" si="13"/>
        <v/>
      </c>
      <c r="BI34" s="294" t="str">
        <f>IF(AND(BE34=""),"",IF(AND(BE34=0),0,IF(AND(BE34&gt;0),AY34*1000/BE34,)))</f>
        <v/>
      </c>
      <c r="BJ34" s="294" t="str">
        <f>IF(AND(BE34=""),"",IF(AND(BE34=0),0,IF(AND(BE34&gt;0),(SUM(AW34:AW36)*0.7353+SUM(AV34:AV36))*971.4/BE34,)))</f>
        <v/>
      </c>
      <c r="BK34" s="266" t="str">
        <f>IF(_tag_month_shift!BF26="","",_tag_month_shift!BF26)</f>
        <v/>
      </c>
      <c r="BL34" s="266" t="str">
        <f>IF(_tag_month_shift!BG26="","",_tag_month_shift!BG26)</f>
        <v/>
      </c>
      <c r="BM34" s="273" t="str">
        <f t="shared" si="14"/>
        <v/>
      </c>
      <c r="BN34" s="273" t="str">
        <f>IF(BL35="","",SUM(BM34:BM36))</f>
        <v/>
      </c>
      <c r="BO34" s="266" t="str">
        <f>IF(_tag_month_shift!BJ26="","",_tag_month_shift!BJ26)</f>
        <v/>
      </c>
      <c r="BP34" s="266" t="str">
        <f>IF(_tag_month_shift!BK26="","",_tag_month_shift!BK26)</f>
        <v/>
      </c>
      <c r="BQ34" s="321" t="str">
        <f t="shared" si="15"/>
        <v/>
      </c>
      <c r="BR34" s="321" t="str">
        <f>IF(BP35="","",SUM(BQ34:BQ36))</f>
        <v/>
      </c>
      <c r="BS34" s="266" t="str">
        <f>IF(_tag_month_shift!BN26="","",_tag_month_shift!BN26)</f>
        <v/>
      </c>
      <c r="BT34" s="266" t="str">
        <f>IF(_tag_month_shift!BO26="","",_tag_month_shift!BO26)</f>
        <v/>
      </c>
      <c r="BU34" s="273" t="str">
        <f t="shared" si="16"/>
        <v/>
      </c>
      <c r="BV34" s="332" t="str">
        <f>IF(BT35="","",SUM(BU34:BU36))</f>
        <v/>
      </c>
      <c r="BW34" s="333" t="str">
        <f t="shared" si="17"/>
        <v/>
      </c>
    </row>
    <row r="35" spans="1:75">
      <c r="A35" s="54">
        <f ca="1" t="shared" si="19"/>
        <v>43625</v>
      </c>
      <c r="B35" s="262">
        <f ca="1" t="shared" si="0"/>
        <v>43625</v>
      </c>
      <c r="C35" s="91" t="s">
        <v>356</v>
      </c>
      <c r="D35" s="96">
        <f>IF(AND(D34=4),1,IF(AND(D34&lt;4),(D34+1),))</f>
        <v>3</v>
      </c>
      <c r="E35" s="264" t="str">
        <f t="shared" si="1"/>
        <v>丙班</v>
      </c>
      <c r="F35" s="267" t="str">
        <f>IF(_tag_month_shift!A27="","",_tag_month_shift!A27)</f>
        <v/>
      </c>
      <c r="G35" s="268" t="str">
        <f>IF(_tag_month_shift!B27="","",_tag_month_shift!B27)</f>
        <v/>
      </c>
      <c r="H35" s="268" t="str">
        <f>IF(_tag_month_shift!C27="","",_tag_month_shift!C27)</f>
        <v/>
      </c>
      <c r="I35" s="268" t="str">
        <f>IF(_tag_month_shift!D27="","",_tag_month_shift!D27)</f>
        <v/>
      </c>
      <c r="J35" s="268" t="str">
        <f>IF(_tag_month_shift!E27="","",_tag_month_shift!E27)</f>
        <v/>
      </c>
      <c r="K35" s="273" t="str">
        <f t="shared" si="2"/>
        <v/>
      </c>
      <c r="L35" s="274"/>
      <c r="M35" s="268" t="str">
        <f>IF(_tag_month_shift!H27="","",_tag_month_shift!H27)</f>
        <v/>
      </c>
      <c r="N35" s="268" t="str">
        <f>IF(_tag_month_shift!I27="","",_tag_month_shift!I27)</f>
        <v/>
      </c>
      <c r="O35" s="274" t="str">
        <f t="shared" si="23"/>
        <v/>
      </c>
      <c r="P35" s="274"/>
      <c r="Q35" s="268" t="str">
        <f>IF(_tag_month_shift!L27="","",_tag_month_shift!L27)</f>
        <v/>
      </c>
      <c r="R35" s="268" t="str">
        <f>IF(_tag_month_shift!M27="","",_tag_month_shift!M27)</f>
        <v/>
      </c>
      <c r="S35" s="274" t="str">
        <f t="shared" si="3"/>
        <v/>
      </c>
      <c r="T35" s="274"/>
      <c r="U35" s="268" t="str">
        <f>IF(_tag_month_shift!P27="","",_tag_month_shift!P27)</f>
        <v/>
      </c>
      <c r="V35" s="268" t="str">
        <f>IF(_tag_month_shift!Q27="","",_tag_month_shift!Q27)</f>
        <v/>
      </c>
      <c r="W35" s="274" t="str">
        <f t="shared" si="24"/>
        <v/>
      </c>
      <c r="X35" s="274"/>
      <c r="Y35" s="268" t="str">
        <f>IF(_tag_month_shift!T27="","",_tag_month_shift!T27)</f>
        <v/>
      </c>
      <c r="Z35" s="274" t="str">
        <f t="shared" ref="Z35:Z52" si="25">IF(Y36="","",Y36-Y35)</f>
        <v/>
      </c>
      <c r="AA35" s="274"/>
      <c r="AB35" s="280" t="str">
        <f>IF(_tag_month_shift!W27="","",_tag_month_shift!W27)</f>
        <v/>
      </c>
      <c r="AC35" s="274" t="str">
        <f t="shared" si="5"/>
        <v/>
      </c>
      <c r="AD35" s="287"/>
      <c r="AE35" s="282" t="str">
        <f>IF(_tag_month_shift!Z27="","",_tag_month_shift!Z27)</f>
        <v/>
      </c>
      <c r="AF35" s="268" t="str">
        <f>IF(_tag_month_shift!AA27="","",_tag_month_shift!AA27)</f>
        <v/>
      </c>
      <c r="AG35" s="268" t="str">
        <f>IF(_tag_month_shift!AB27="","",_tag_month_shift!AB27)</f>
        <v/>
      </c>
      <c r="AH35" s="268" t="str">
        <f>IF(_tag_month_shift!AC27="","",_tag_month_shift!AC27)</f>
        <v/>
      </c>
      <c r="AI35" s="268" t="str">
        <f>IF(_tag_month_shift!AD27="","",_tag_month_shift!AD27)</f>
        <v/>
      </c>
      <c r="AJ35" s="274" t="str">
        <f t="shared" si="6"/>
        <v/>
      </c>
      <c r="AK35" s="274"/>
      <c r="AL35" s="268" t="str">
        <f>IF(_tag_month_shift!AG27="","",_tag_month_shift!AG27)</f>
        <v/>
      </c>
      <c r="AM35" s="268" t="str">
        <f>IF(_tag_month_shift!AH27="","",_tag_month_shift!AH27)</f>
        <v/>
      </c>
      <c r="AN35" s="274" t="str">
        <f t="shared" si="18"/>
        <v/>
      </c>
      <c r="AO35" s="274"/>
      <c r="AP35" s="295" t="e">
        <f t="shared" si="7"/>
        <v>#VALUE!</v>
      </c>
      <c r="AQ35" s="295"/>
      <c r="AR35" s="295" t="str">
        <f t="shared" si="8"/>
        <v/>
      </c>
      <c r="AS35" s="295"/>
      <c r="AT35" s="268" t="str">
        <f>IF(_tag_month_shift!AO27="","",_tag_month_shift!AO27)</f>
        <v/>
      </c>
      <c r="AU35" s="268" t="str">
        <f>IF(_tag_month_shift!AP27="","",_tag_month_shift!AP27)</f>
        <v/>
      </c>
      <c r="AV35" s="274" t="str">
        <f t="shared" si="9"/>
        <v/>
      </c>
      <c r="AW35" s="274" t="str">
        <f t="shared" si="10"/>
        <v/>
      </c>
      <c r="AX35" s="274" t="str">
        <f t="shared" si="11"/>
        <v/>
      </c>
      <c r="AY35" s="274"/>
      <c r="AZ35" s="310" t="str">
        <f>IF(_tag_month_shift!AU27="","",_tag_month_shift!AU27)</f>
        <v/>
      </c>
      <c r="BA35" s="310" t="str">
        <f>IF(_tag_month_shift!AV27="","",_tag_month_shift!AV27)</f>
        <v/>
      </c>
      <c r="BB35" s="310" t="str">
        <f>IF(_tag_month_shift!AW27="","",_tag_month_shift!AW27)</f>
        <v/>
      </c>
      <c r="BC35" s="310" t="str">
        <f>IF(_tag_month_shift!AX27="","",_tag_month_shift!AX27)</f>
        <v/>
      </c>
      <c r="BD35" s="310">
        <v>8</v>
      </c>
      <c r="BE35" s="274"/>
      <c r="BF35" s="274"/>
      <c r="BG35" s="274" t="str">
        <f t="shared" si="12"/>
        <v/>
      </c>
      <c r="BH35" s="314" t="str">
        <f t="shared" si="13"/>
        <v/>
      </c>
      <c r="BI35" s="295"/>
      <c r="BJ35" s="295"/>
      <c r="BK35" s="268" t="str">
        <f>IF(_tag_month_shift!BF27="","",_tag_month_shift!BF27)</f>
        <v/>
      </c>
      <c r="BL35" s="268" t="str">
        <f>IF(_tag_month_shift!BG27="","",_tag_month_shift!BG27)</f>
        <v/>
      </c>
      <c r="BM35" s="274" t="str">
        <f t="shared" si="14"/>
        <v/>
      </c>
      <c r="BN35" s="274"/>
      <c r="BO35" s="268" t="str">
        <f>IF(_tag_month_shift!BJ27="","",_tag_month_shift!BJ27)</f>
        <v/>
      </c>
      <c r="BP35" s="268" t="str">
        <f>IF(_tag_month_shift!BK27="","",_tag_month_shift!BK27)</f>
        <v/>
      </c>
      <c r="BQ35" s="321" t="str">
        <f t="shared" si="15"/>
        <v/>
      </c>
      <c r="BR35" s="321"/>
      <c r="BS35" s="268" t="str">
        <f>IF(_tag_month_shift!BN27="","",_tag_month_shift!BN27)</f>
        <v/>
      </c>
      <c r="BT35" s="268" t="str">
        <f>IF(_tag_month_shift!BO27="","",_tag_month_shift!BO27)</f>
        <v/>
      </c>
      <c r="BU35" s="274" t="str">
        <f t="shared" si="16"/>
        <v/>
      </c>
      <c r="BV35" s="334"/>
      <c r="BW35" s="333" t="str">
        <f t="shared" si="17"/>
        <v/>
      </c>
    </row>
    <row r="36" spans="1:75">
      <c r="A36" s="54">
        <f ca="1" t="shared" si="19"/>
        <v>43625</v>
      </c>
      <c r="B36" s="262">
        <f ca="1" t="shared" si="0"/>
        <v>43625</v>
      </c>
      <c r="C36" s="91" t="s">
        <v>357</v>
      </c>
      <c r="D36" s="96">
        <f>IF(AND(D35=4),1,IF(AND(D35&lt;4),(D35+1),))</f>
        <v>4</v>
      </c>
      <c r="E36" s="264" t="str">
        <f t="shared" si="1"/>
        <v>丁班</v>
      </c>
      <c r="F36" s="269" t="str">
        <f>IF(_tag_month_shift!A28="","",_tag_month_shift!A28)</f>
        <v/>
      </c>
      <c r="G36" s="270" t="str">
        <f>IF(_tag_month_shift!B28="","",_tag_month_shift!B28)</f>
        <v/>
      </c>
      <c r="H36" s="270" t="str">
        <f>IF(_tag_month_shift!C28="","",_tag_month_shift!C28)</f>
        <v/>
      </c>
      <c r="I36" s="270" t="str">
        <f>IF(_tag_month_shift!D28="","",_tag_month_shift!D28)</f>
        <v/>
      </c>
      <c r="J36" s="270" t="str">
        <f>IF(_tag_month_shift!E28="","",_tag_month_shift!E28)</f>
        <v/>
      </c>
      <c r="K36" s="273" t="str">
        <f t="shared" si="2"/>
        <v/>
      </c>
      <c r="L36" s="275"/>
      <c r="M36" s="270" t="str">
        <f>IF(_tag_month_shift!H28="","",_tag_month_shift!H28)</f>
        <v/>
      </c>
      <c r="N36" s="270" t="str">
        <f>IF(_tag_month_shift!I28="","",_tag_month_shift!I28)</f>
        <v/>
      </c>
      <c r="O36" s="275" t="str">
        <f t="shared" si="23"/>
        <v/>
      </c>
      <c r="P36" s="275"/>
      <c r="Q36" s="270" t="str">
        <f>IF(_tag_month_shift!L28="","",_tag_month_shift!L28)</f>
        <v/>
      </c>
      <c r="R36" s="270" t="str">
        <f>IF(_tag_month_shift!M28="","",_tag_month_shift!M28)</f>
        <v/>
      </c>
      <c r="S36" s="275" t="str">
        <f t="shared" si="3"/>
        <v/>
      </c>
      <c r="T36" s="275"/>
      <c r="U36" s="270" t="str">
        <f>IF(_tag_month_shift!P28="","",_tag_month_shift!P28)</f>
        <v/>
      </c>
      <c r="V36" s="270" t="str">
        <f>IF(_tag_month_shift!Q28="","",_tag_month_shift!Q28)</f>
        <v/>
      </c>
      <c r="W36" s="275" t="str">
        <f t="shared" si="24"/>
        <v/>
      </c>
      <c r="X36" s="275"/>
      <c r="Y36" s="270" t="str">
        <f>IF(_tag_month_shift!T28="","",_tag_month_shift!T28)</f>
        <v/>
      </c>
      <c r="Z36" s="274" t="str">
        <f t="shared" si="25"/>
        <v/>
      </c>
      <c r="AA36" s="275"/>
      <c r="AB36" s="283" t="str">
        <f>IF(_tag_month_shift!W28="","",_tag_month_shift!W28)</f>
        <v/>
      </c>
      <c r="AC36" s="275" t="str">
        <f t="shared" si="5"/>
        <v/>
      </c>
      <c r="AD36" s="288"/>
      <c r="AE36" s="284" t="str">
        <f>IF(_tag_month_shift!Z28="","",_tag_month_shift!Z28)</f>
        <v/>
      </c>
      <c r="AF36" s="270" t="str">
        <f>IF(_tag_month_shift!AA28="","",_tag_month_shift!AA28)</f>
        <v/>
      </c>
      <c r="AG36" s="270" t="str">
        <f>IF(_tag_month_shift!AB28="","",_tag_month_shift!AB28)</f>
        <v/>
      </c>
      <c r="AH36" s="270" t="str">
        <f>IF(_tag_month_shift!AC28="","",_tag_month_shift!AC28)</f>
        <v/>
      </c>
      <c r="AI36" s="270" t="str">
        <f>IF(_tag_month_shift!AD28="","",_tag_month_shift!AD28)</f>
        <v/>
      </c>
      <c r="AJ36" s="275" t="str">
        <f t="shared" si="6"/>
        <v/>
      </c>
      <c r="AK36" s="275"/>
      <c r="AL36" s="270" t="str">
        <f>IF(_tag_month_shift!AG28="","",_tag_month_shift!AG28)</f>
        <v/>
      </c>
      <c r="AM36" s="270" t="str">
        <f>IF(_tag_month_shift!AH28="","",_tag_month_shift!AH28)</f>
        <v/>
      </c>
      <c r="AN36" s="275" t="str">
        <f t="shared" si="18"/>
        <v/>
      </c>
      <c r="AO36" s="275"/>
      <c r="AP36" s="300" t="e">
        <f t="shared" si="7"/>
        <v>#VALUE!</v>
      </c>
      <c r="AQ36" s="300"/>
      <c r="AR36" s="300" t="str">
        <f t="shared" si="8"/>
        <v/>
      </c>
      <c r="AS36" s="300"/>
      <c r="AT36" s="270" t="str">
        <f>IF(_tag_month_shift!AO28="","",_tag_month_shift!AO28)</f>
        <v/>
      </c>
      <c r="AU36" s="270" t="str">
        <f>IF(_tag_month_shift!AP28="","",_tag_month_shift!AP28)</f>
        <v/>
      </c>
      <c r="AV36" s="275" t="str">
        <f t="shared" si="9"/>
        <v/>
      </c>
      <c r="AW36" s="275" t="str">
        <f t="shared" si="10"/>
        <v/>
      </c>
      <c r="AX36" s="275" t="str">
        <f t="shared" si="11"/>
        <v/>
      </c>
      <c r="AY36" s="275"/>
      <c r="AZ36" s="311" t="str">
        <f>IF(_tag_month_shift!AU28="","",_tag_month_shift!AU28)</f>
        <v/>
      </c>
      <c r="BA36" s="311" t="str">
        <f>IF(_tag_month_shift!AV28="","",_tag_month_shift!AV28)</f>
        <v/>
      </c>
      <c r="BB36" s="311" t="str">
        <f>IF(_tag_month_shift!AW28="","",_tag_month_shift!AW28)</f>
        <v/>
      </c>
      <c r="BC36" s="311" t="str">
        <f>IF(_tag_month_shift!AX28="","",_tag_month_shift!AX28)</f>
        <v/>
      </c>
      <c r="BD36" s="311">
        <v>8</v>
      </c>
      <c r="BE36" s="275"/>
      <c r="BF36" s="275"/>
      <c r="BG36" s="275" t="str">
        <f t="shared" si="12"/>
        <v/>
      </c>
      <c r="BH36" s="316" t="str">
        <f t="shared" si="13"/>
        <v/>
      </c>
      <c r="BI36" s="300"/>
      <c r="BJ36" s="300"/>
      <c r="BK36" s="270" t="str">
        <f>IF(_tag_month_shift!BF28="","",_tag_month_shift!BF28)</f>
        <v/>
      </c>
      <c r="BL36" s="270" t="str">
        <f>IF(_tag_month_shift!BG28="","",_tag_month_shift!BG28)</f>
        <v/>
      </c>
      <c r="BM36" s="275" t="str">
        <f t="shared" si="14"/>
        <v/>
      </c>
      <c r="BN36" s="275"/>
      <c r="BO36" s="270" t="str">
        <f>IF(_tag_month_shift!BJ28="","",_tag_month_shift!BJ28)</f>
        <v/>
      </c>
      <c r="BP36" s="270" t="str">
        <f>IF(_tag_month_shift!BK28="","",_tag_month_shift!BK28)</f>
        <v/>
      </c>
      <c r="BQ36" s="321" t="str">
        <f t="shared" si="15"/>
        <v/>
      </c>
      <c r="BR36" s="321"/>
      <c r="BS36" s="270" t="str">
        <f>IF(_tag_month_shift!BN28="","",_tag_month_shift!BN28)</f>
        <v/>
      </c>
      <c r="BT36" s="270" t="str">
        <f>IF(_tag_month_shift!BO28="","",_tag_month_shift!BO28)</f>
        <v/>
      </c>
      <c r="BU36" s="275" t="str">
        <f t="shared" si="16"/>
        <v/>
      </c>
      <c r="BV36" s="335"/>
      <c r="BW36" s="333" t="str">
        <f t="shared" si="17"/>
        <v/>
      </c>
    </row>
    <row r="37" spans="1:75">
      <c r="A37" s="54">
        <f ca="1" t="shared" si="19"/>
        <v>43626</v>
      </c>
      <c r="B37" s="262">
        <f ca="1" t="shared" si="0"/>
        <v>43626</v>
      </c>
      <c r="C37" s="91" t="s">
        <v>355</v>
      </c>
      <c r="D37" s="96">
        <f>IF(AND(D31=1),4,IF(AND(D31&gt;1),(D31-1),))</f>
        <v>1</v>
      </c>
      <c r="E37" s="264" t="str">
        <f t="shared" si="1"/>
        <v>甲班</v>
      </c>
      <c r="F37" s="265" t="str">
        <f>IF(_tag_month_shift!A29="","",_tag_month_shift!A29)</f>
        <v/>
      </c>
      <c r="G37" s="266" t="str">
        <f>IF(_tag_month_shift!B29="","",_tag_month_shift!B29)</f>
        <v/>
      </c>
      <c r="H37" s="266" t="str">
        <f>IF(_tag_month_shift!C29="","",_tag_month_shift!C29)</f>
        <v/>
      </c>
      <c r="I37" s="266" t="str">
        <f>IF(_tag_month_shift!D29="","",_tag_month_shift!D29)</f>
        <v/>
      </c>
      <c r="J37" s="266" t="str">
        <f>IF(_tag_month_shift!E29="","",_tag_month_shift!E29)</f>
        <v/>
      </c>
      <c r="K37" s="273" t="str">
        <f t="shared" si="2"/>
        <v/>
      </c>
      <c r="L37" s="273" t="str">
        <f>IF(J38="","",SUM(K37:K39))</f>
        <v/>
      </c>
      <c r="M37" s="266" t="str">
        <f>IF(_tag_month_shift!H29="","",_tag_month_shift!H29)</f>
        <v/>
      </c>
      <c r="N37" s="266" t="str">
        <f>IF(_tag_month_shift!I29="","",_tag_month_shift!I29)</f>
        <v/>
      </c>
      <c r="O37" s="273" t="str">
        <f t="shared" si="23"/>
        <v/>
      </c>
      <c r="P37" s="273" t="str">
        <f>IF(N38="","",SUM(O37:O39))</f>
        <v/>
      </c>
      <c r="Q37" s="266" t="str">
        <f>IF(_tag_month_shift!L29="","",_tag_month_shift!L29)</f>
        <v/>
      </c>
      <c r="R37" s="266" t="str">
        <f>IF(_tag_month_shift!M29="","",_tag_month_shift!M29)</f>
        <v/>
      </c>
      <c r="S37" s="273" t="str">
        <f t="shared" si="3"/>
        <v/>
      </c>
      <c r="T37" s="273" t="str">
        <f>IF(R38="","",SUM(S37:S39))</f>
        <v/>
      </c>
      <c r="U37" s="266" t="str">
        <f>IF(_tag_month_shift!P29="","",_tag_month_shift!P29)</f>
        <v/>
      </c>
      <c r="V37" s="266" t="str">
        <f>IF(_tag_month_shift!Q29="","",_tag_month_shift!Q29)</f>
        <v/>
      </c>
      <c r="W37" s="273" t="str">
        <f t="shared" si="24"/>
        <v/>
      </c>
      <c r="X37" s="273" t="str">
        <f>IF(V38="","",SUM(W37:W39))</f>
        <v/>
      </c>
      <c r="Y37" s="266" t="str">
        <f>IF(_tag_month_shift!T29="","",_tag_month_shift!T29)</f>
        <v/>
      </c>
      <c r="Z37" s="273" t="str">
        <f t="shared" si="25"/>
        <v/>
      </c>
      <c r="AA37" s="273" t="str">
        <f>IF(Y38="","",SUM(Z37:Z39))</f>
        <v/>
      </c>
      <c r="AB37" s="285" t="str">
        <f>IF(_tag_month_shift!W29="","",_tag_month_shift!W29)</f>
        <v/>
      </c>
      <c r="AC37" s="273" t="str">
        <f t="shared" si="5"/>
        <v/>
      </c>
      <c r="AD37" s="286" t="str">
        <f>IF(AB38="","",SUM(AC37:AC39))</f>
        <v/>
      </c>
      <c r="AE37" s="281" t="str">
        <f>IF(_tag_month_shift!Z29="","",_tag_month_shift!Z29)</f>
        <v/>
      </c>
      <c r="AF37" s="266" t="str">
        <f>IF(_tag_month_shift!AA29="","",_tag_month_shift!AA29)</f>
        <v/>
      </c>
      <c r="AG37" s="266" t="str">
        <f>IF(_tag_month_shift!AB29="","",_tag_month_shift!AB29)</f>
        <v/>
      </c>
      <c r="AH37" s="266" t="str">
        <f>IF(_tag_month_shift!AC29="","",_tag_month_shift!AC29)</f>
        <v/>
      </c>
      <c r="AI37" s="266" t="str">
        <f>IF(_tag_month_shift!AD29="","",_tag_month_shift!AD29)</f>
        <v/>
      </c>
      <c r="AJ37" s="273" t="str">
        <f t="shared" si="6"/>
        <v/>
      </c>
      <c r="AK37" s="273" t="str">
        <f>IF(AI38="","",SUM(AJ37:AJ39))</f>
        <v/>
      </c>
      <c r="AL37" s="266" t="str">
        <f>IF(_tag_month_shift!AG29="","",_tag_month_shift!AG29)</f>
        <v/>
      </c>
      <c r="AM37" s="266" t="str">
        <f>IF(_tag_month_shift!AH29="","",_tag_month_shift!AH29)</f>
        <v/>
      </c>
      <c r="AN37" s="273" t="str">
        <f t="shared" si="18"/>
        <v/>
      </c>
      <c r="AO37" s="273" t="str">
        <f>IF(AM38="","",SUM(AN37:AN39))</f>
        <v/>
      </c>
      <c r="AP37" s="294" t="e">
        <f t="shared" si="7"/>
        <v>#VALUE!</v>
      </c>
      <c r="AQ37" s="294" t="e">
        <f>IF(BD37="","",AVERAGE(AP37:AP39))</f>
        <v>#VALUE!</v>
      </c>
      <c r="AR37" s="294" t="str">
        <f t="shared" si="8"/>
        <v/>
      </c>
      <c r="AS37" s="294" t="str">
        <f>IF(AZ37="","",AVERAGE(AR37:AR39))</f>
        <v/>
      </c>
      <c r="AT37" s="266" t="str">
        <f>IF(_tag_month_shift!AO29="","",_tag_month_shift!AO29)</f>
        <v/>
      </c>
      <c r="AU37" s="266" t="str">
        <f>IF(_tag_month_shift!AP29="","",_tag_month_shift!AP29)</f>
        <v/>
      </c>
      <c r="AV37" s="273" t="str">
        <f t="shared" si="9"/>
        <v/>
      </c>
      <c r="AW37" s="273" t="str">
        <f t="shared" si="10"/>
        <v/>
      </c>
      <c r="AX37" s="273" t="str">
        <f t="shared" si="11"/>
        <v/>
      </c>
      <c r="AY37" s="273" t="str">
        <f>IF(AU38="","",SUM(AX37:AX39))</f>
        <v/>
      </c>
      <c r="AZ37" s="309" t="str">
        <f>IF(_tag_month_shift!AU29="","",_tag_month_shift!AU29)</f>
        <v/>
      </c>
      <c r="BA37" s="309" t="str">
        <f>IF(_tag_month_shift!AV29="","",_tag_month_shift!AV29)</f>
        <v/>
      </c>
      <c r="BB37" s="309" t="str">
        <f>IF(_tag_month_shift!AW29="","",_tag_month_shift!AW29)</f>
        <v/>
      </c>
      <c r="BC37" s="309" t="str">
        <f>IF(_tag_month_shift!AX29="","",_tag_month_shift!AX29)</f>
        <v/>
      </c>
      <c r="BD37" s="309">
        <v>8</v>
      </c>
      <c r="BE37" s="273" t="str">
        <f>IF(_tag_month_shift!AZ29="","",_tag_month_shift!AZ29)</f>
        <v/>
      </c>
      <c r="BF37" s="273" t="str">
        <f>IF(_tag_month_shift!BA29="","",_tag_month_shift!BA29)</f>
        <v/>
      </c>
      <c r="BG37" s="273" t="str">
        <f t="shared" si="12"/>
        <v/>
      </c>
      <c r="BH37" s="315" t="str">
        <f t="shared" si="13"/>
        <v/>
      </c>
      <c r="BI37" s="294" t="str">
        <f>IF(AND(BE37=""),"",IF(AND(BE37=0),0,IF(AND(BE37&gt;0),AY37*1000/BE37,)))</f>
        <v/>
      </c>
      <c r="BJ37" s="294" t="str">
        <f>IF(AND(BE37=""),"",IF(AND(BE37=0),0,IF(AND(BE37&gt;0),(SUM(AW37:AW39)*0.7353+SUM(AV37:AV39))*971.4/BE37,)))</f>
        <v/>
      </c>
      <c r="BK37" s="266" t="str">
        <f>IF(_tag_month_shift!BF29="","",_tag_month_shift!BF29)</f>
        <v/>
      </c>
      <c r="BL37" s="266" t="str">
        <f>IF(_tag_month_shift!BG29="","",_tag_month_shift!BG29)</f>
        <v/>
      </c>
      <c r="BM37" s="273" t="str">
        <f t="shared" si="14"/>
        <v/>
      </c>
      <c r="BN37" s="273" t="str">
        <f>IF(BL38="","",SUM(BM37:BM39))</f>
        <v/>
      </c>
      <c r="BO37" s="266" t="str">
        <f>IF(_tag_month_shift!BJ29="","",_tag_month_shift!BJ29)</f>
        <v/>
      </c>
      <c r="BP37" s="266" t="str">
        <f>IF(_tag_month_shift!BK29="","",_tag_month_shift!BK29)</f>
        <v/>
      </c>
      <c r="BQ37" s="321" t="str">
        <f t="shared" si="15"/>
        <v/>
      </c>
      <c r="BR37" s="321" t="str">
        <f>IF(BP38="","",SUM(BQ37:BQ39))</f>
        <v/>
      </c>
      <c r="BS37" s="266" t="str">
        <f>IF(_tag_month_shift!BN29="","",_tag_month_shift!BN29)</f>
        <v/>
      </c>
      <c r="BT37" s="266" t="str">
        <f>IF(_tag_month_shift!BO29="","",_tag_month_shift!BO29)</f>
        <v/>
      </c>
      <c r="BU37" s="273" t="str">
        <f t="shared" si="16"/>
        <v/>
      </c>
      <c r="BV37" s="332" t="str">
        <f>IF(BT38="","",SUM(BU37:BU39))</f>
        <v/>
      </c>
      <c r="BW37" s="333" t="str">
        <f t="shared" si="17"/>
        <v/>
      </c>
    </row>
    <row r="38" spans="1:75">
      <c r="A38" s="54">
        <f ca="1" t="shared" si="19"/>
        <v>43626</v>
      </c>
      <c r="B38" s="262">
        <f ca="1" t="shared" si="0"/>
        <v>43626</v>
      </c>
      <c r="C38" s="91" t="s">
        <v>356</v>
      </c>
      <c r="D38" s="96">
        <f>IF(AND(D37=4),1,IF(AND(D37&lt;4),(D37+1),))</f>
        <v>2</v>
      </c>
      <c r="E38" s="264" t="str">
        <f t="shared" si="1"/>
        <v>乙班</v>
      </c>
      <c r="F38" s="267" t="str">
        <f>IF(_tag_month_shift!A30="","",_tag_month_shift!A30)</f>
        <v/>
      </c>
      <c r="G38" s="268" t="str">
        <f>IF(_tag_month_shift!B30="","",_tag_month_shift!B30)</f>
        <v/>
      </c>
      <c r="H38" s="268" t="str">
        <f>IF(_tag_month_shift!C30="","",_tag_month_shift!C30)</f>
        <v/>
      </c>
      <c r="I38" s="268" t="str">
        <f>IF(_tag_month_shift!D30="","",_tag_month_shift!D30)</f>
        <v/>
      </c>
      <c r="J38" s="268" t="str">
        <f>IF(_tag_month_shift!E30="","",_tag_month_shift!E30)</f>
        <v/>
      </c>
      <c r="K38" s="273" t="str">
        <f t="shared" si="2"/>
        <v/>
      </c>
      <c r="L38" s="274"/>
      <c r="M38" s="268" t="str">
        <f>IF(_tag_month_shift!H30="","",_tag_month_shift!H30)</f>
        <v/>
      </c>
      <c r="N38" s="268" t="str">
        <f>IF(_tag_month_shift!I30="","",_tag_month_shift!I30)</f>
        <v/>
      </c>
      <c r="O38" s="274"/>
      <c r="P38" s="274"/>
      <c r="Q38" s="268" t="str">
        <f>IF(_tag_month_shift!L30="","",_tag_month_shift!L30)</f>
        <v/>
      </c>
      <c r="R38" s="268" t="str">
        <f>IF(_tag_month_shift!M30="","",_tag_month_shift!M30)</f>
        <v/>
      </c>
      <c r="S38" s="274" t="str">
        <f t="shared" si="3"/>
        <v/>
      </c>
      <c r="T38" s="274"/>
      <c r="U38" s="268" t="str">
        <f>IF(_tag_month_shift!P30="","",_tag_month_shift!P30)</f>
        <v/>
      </c>
      <c r="V38" s="268" t="str">
        <f>IF(_tag_month_shift!Q30="","",_tag_month_shift!Q30)</f>
        <v/>
      </c>
      <c r="W38" s="274" t="str">
        <f t="shared" si="24"/>
        <v/>
      </c>
      <c r="X38" s="274"/>
      <c r="Y38" s="268" t="str">
        <f>IF(_tag_month_shift!T30="","",_tag_month_shift!T30)</f>
        <v/>
      </c>
      <c r="Z38" s="274" t="str">
        <f t="shared" si="25"/>
        <v/>
      </c>
      <c r="AA38" s="274"/>
      <c r="AB38" s="280" t="str">
        <f>IF(_tag_month_shift!W30="","",_tag_month_shift!W30)</f>
        <v/>
      </c>
      <c r="AC38" s="274" t="str">
        <f t="shared" si="5"/>
        <v/>
      </c>
      <c r="AD38" s="287"/>
      <c r="AE38" s="282" t="str">
        <f>IF(_tag_month_shift!Z30="","",_tag_month_shift!Z30)</f>
        <v/>
      </c>
      <c r="AF38" s="268" t="str">
        <f>IF(_tag_month_shift!AA30="","",_tag_month_shift!AA30)</f>
        <v/>
      </c>
      <c r="AG38" s="268" t="str">
        <f>IF(_tag_month_shift!AB30="","",_tag_month_shift!AB30)</f>
        <v/>
      </c>
      <c r="AH38" s="268" t="str">
        <f>IF(_tag_month_shift!AC30="","",_tag_month_shift!AC30)</f>
        <v/>
      </c>
      <c r="AI38" s="268" t="str">
        <f>IF(_tag_month_shift!AD30="","",_tag_month_shift!AD30)</f>
        <v/>
      </c>
      <c r="AJ38" s="274" t="str">
        <f t="shared" si="6"/>
        <v/>
      </c>
      <c r="AK38" s="274"/>
      <c r="AL38" s="268" t="str">
        <f>IF(_tag_month_shift!AG30="","",_tag_month_shift!AG30)</f>
        <v/>
      </c>
      <c r="AM38" s="268" t="str">
        <f>IF(_tag_month_shift!AH30="","",_tag_month_shift!AH30)</f>
        <v/>
      </c>
      <c r="AN38" s="274" t="str">
        <f t="shared" si="18"/>
        <v/>
      </c>
      <c r="AO38" s="274"/>
      <c r="AP38" s="295" t="e">
        <f t="shared" si="7"/>
        <v>#VALUE!</v>
      </c>
      <c r="AQ38" s="295"/>
      <c r="AR38" s="295" t="str">
        <f t="shared" si="8"/>
        <v/>
      </c>
      <c r="AS38" s="295"/>
      <c r="AT38" s="268" t="str">
        <f>IF(_tag_month_shift!AO30="","",_tag_month_shift!AO30)</f>
        <v/>
      </c>
      <c r="AU38" s="268" t="str">
        <f>IF(_tag_month_shift!AP30="","",_tag_month_shift!AP30)</f>
        <v/>
      </c>
      <c r="AV38" s="274" t="str">
        <f t="shared" si="9"/>
        <v/>
      </c>
      <c r="AW38" s="274" t="str">
        <f t="shared" si="10"/>
        <v/>
      </c>
      <c r="AX38" s="274" t="str">
        <f t="shared" si="11"/>
        <v/>
      </c>
      <c r="AY38" s="274"/>
      <c r="AZ38" s="310" t="str">
        <f>IF(_tag_month_shift!AU30="","",_tag_month_shift!AU30)</f>
        <v/>
      </c>
      <c r="BA38" s="310" t="str">
        <f>IF(_tag_month_shift!AV30="","",_tag_month_shift!AV30)</f>
        <v/>
      </c>
      <c r="BB38" s="310" t="str">
        <f>IF(_tag_month_shift!AW30="","",_tag_month_shift!AW30)</f>
        <v/>
      </c>
      <c r="BC38" s="310" t="str">
        <f>IF(_tag_month_shift!AX30="","",_tag_month_shift!AX30)</f>
        <v/>
      </c>
      <c r="BD38" s="310">
        <v>8</v>
      </c>
      <c r="BE38" s="274"/>
      <c r="BF38" s="274"/>
      <c r="BG38" s="274" t="str">
        <f t="shared" si="12"/>
        <v/>
      </c>
      <c r="BH38" s="314" t="str">
        <f t="shared" si="13"/>
        <v/>
      </c>
      <c r="BI38" s="295"/>
      <c r="BJ38" s="295"/>
      <c r="BK38" s="268" t="str">
        <f>IF(_tag_month_shift!BF30="","",_tag_month_shift!BF30)</f>
        <v/>
      </c>
      <c r="BL38" s="268" t="str">
        <f>IF(_tag_month_shift!BG30="","",_tag_month_shift!BG30)</f>
        <v/>
      </c>
      <c r="BM38" s="274" t="str">
        <f t="shared" si="14"/>
        <v/>
      </c>
      <c r="BN38" s="274"/>
      <c r="BO38" s="268" t="str">
        <f>IF(_tag_month_shift!BJ30="","",_tag_month_shift!BJ30)</f>
        <v/>
      </c>
      <c r="BP38" s="268" t="str">
        <f>IF(_tag_month_shift!BK30="","",_tag_month_shift!BK30)</f>
        <v/>
      </c>
      <c r="BQ38" s="321" t="str">
        <f t="shared" si="15"/>
        <v/>
      </c>
      <c r="BR38" s="321"/>
      <c r="BS38" s="268" t="str">
        <f>IF(_tag_month_shift!BN30="","",_tag_month_shift!BN30)</f>
        <v/>
      </c>
      <c r="BT38" s="268" t="str">
        <f>IF(_tag_month_shift!BO30="","",_tag_month_shift!BO30)</f>
        <v/>
      </c>
      <c r="BU38" s="274" t="str">
        <f t="shared" si="16"/>
        <v/>
      </c>
      <c r="BV38" s="334"/>
      <c r="BW38" s="333" t="str">
        <f t="shared" si="17"/>
        <v/>
      </c>
    </row>
    <row r="39" spans="1:75">
      <c r="A39" s="54">
        <f ca="1" t="shared" si="19"/>
        <v>43626</v>
      </c>
      <c r="B39" s="262">
        <f ca="1" t="shared" si="0"/>
        <v>43626</v>
      </c>
      <c r="C39" s="91" t="s">
        <v>357</v>
      </c>
      <c r="D39" s="96">
        <f>IF(AND(D38=4),1,IF(AND(D38&lt;4),(D38+1),))</f>
        <v>3</v>
      </c>
      <c r="E39" s="264" t="str">
        <f t="shared" si="1"/>
        <v>丙班</v>
      </c>
      <c r="F39" s="269" t="str">
        <f>IF(_tag_month_shift!A31="","",_tag_month_shift!A31)</f>
        <v/>
      </c>
      <c r="G39" s="270" t="str">
        <f>IF(_tag_month_shift!B31="","",_tag_month_shift!B31)</f>
        <v/>
      </c>
      <c r="H39" s="270" t="str">
        <f>IF(_tag_month_shift!C31="","",_tag_month_shift!C31)</f>
        <v/>
      </c>
      <c r="I39" s="270" t="str">
        <f>IF(_tag_month_shift!D31="","",_tag_month_shift!D31)</f>
        <v/>
      </c>
      <c r="J39" s="270" t="str">
        <f>IF(_tag_month_shift!E31="","",_tag_month_shift!E31)</f>
        <v/>
      </c>
      <c r="K39" s="273" t="str">
        <f t="shared" si="2"/>
        <v/>
      </c>
      <c r="L39" s="275"/>
      <c r="M39" s="270" t="str">
        <f>IF(_tag_month_shift!H31="","",_tag_month_shift!H31)</f>
        <v/>
      </c>
      <c r="N39" s="270" t="str">
        <f>IF(_tag_month_shift!I31="","",_tag_month_shift!I31)</f>
        <v/>
      </c>
      <c r="O39" s="275" t="str">
        <f t="shared" ref="O39:O102" si="26">IF(N40="","",SUM(M40:N40)-SUM(M39:N39))</f>
        <v/>
      </c>
      <c r="P39" s="275"/>
      <c r="Q39" s="270" t="str">
        <f>IF(_tag_month_shift!L31="","",_tag_month_shift!L31)</f>
        <v/>
      </c>
      <c r="R39" s="270" t="str">
        <f>IF(_tag_month_shift!M31="","",_tag_month_shift!M31)</f>
        <v/>
      </c>
      <c r="S39" s="275" t="str">
        <f t="shared" si="3"/>
        <v/>
      </c>
      <c r="T39" s="275"/>
      <c r="U39" s="270" t="str">
        <f>IF(_tag_month_shift!P31="","",_tag_month_shift!P31)</f>
        <v/>
      </c>
      <c r="V39" s="270" t="str">
        <f>IF(_tag_month_shift!Q31="","",_tag_month_shift!Q31)</f>
        <v/>
      </c>
      <c r="W39" s="275" t="str">
        <f t="shared" si="24"/>
        <v/>
      </c>
      <c r="X39" s="275"/>
      <c r="Y39" s="270" t="str">
        <f>IF(_tag_month_shift!T31="","",_tag_month_shift!T31)</f>
        <v/>
      </c>
      <c r="Z39" s="275" t="str">
        <f t="shared" si="25"/>
        <v/>
      </c>
      <c r="AA39" s="275"/>
      <c r="AB39" s="283" t="str">
        <f>IF(_tag_month_shift!W31="","",_tag_month_shift!W31)</f>
        <v/>
      </c>
      <c r="AC39" s="275" t="str">
        <f t="shared" si="5"/>
        <v/>
      </c>
      <c r="AD39" s="288"/>
      <c r="AE39" s="284" t="str">
        <f>IF(_tag_month_shift!Z31="","",_tag_month_shift!Z31)</f>
        <v/>
      </c>
      <c r="AF39" s="270" t="str">
        <f>IF(_tag_month_shift!AA31="","",_tag_month_shift!AA31)</f>
        <v/>
      </c>
      <c r="AG39" s="270" t="str">
        <f>IF(_tag_month_shift!AB31="","",_tag_month_shift!AB31)</f>
        <v/>
      </c>
      <c r="AH39" s="270" t="str">
        <f>IF(_tag_month_shift!AC31="","",_tag_month_shift!AC31)</f>
        <v/>
      </c>
      <c r="AI39" s="270" t="str">
        <f>IF(_tag_month_shift!AD31="","",_tag_month_shift!AD31)</f>
        <v/>
      </c>
      <c r="AJ39" s="275" t="str">
        <f t="shared" si="6"/>
        <v/>
      </c>
      <c r="AK39" s="275"/>
      <c r="AL39" s="270" t="str">
        <f>IF(_tag_month_shift!AG31="","",_tag_month_shift!AG31)</f>
        <v/>
      </c>
      <c r="AM39" s="270" t="str">
        <f>IF(_tag_month_shift!AH31="","",_tag_month_shift!AH31)</f>
        <v/>
      </c>
      <c r="AN39" s="275" t="str">
        <f t="shared" si="18"/>
        <v/>
      </c>
      <c r="AO39" s="275"/>
      <c r="AP39" s="300" t="e">
        <f t="shared" si="7"/>
        <v>#VALUE!</v>
      </c>
      <c r="AQ39" s="300"/>
      <c r="AR39" s="300" t="str">
        <f t="shared" si="8"/>
        <v/>
      </c>
      <c r="AS39" s="300"/>
      <c r="AT39" s="270" t="str">
        <f>IF(_tag_month_shift!AO31="","",_tag_month_shift!AO31)</f>
        <v/>
      </c>
      <c r="AU39" s="270" t="str">
        <f>IF(_tag_month_shift!AP31="","",_tag_month_shift!AP31)</f>
        <v/>
      </c>
      <c r="AV39" s="275" t="str">
        <f t="shared" si="9"/>
        <v/>
      </c>
      <c r="AW39" s="275" t="str">
        <f t="shared" si="10"/>
        <v/>
      </c>
      <c r="AX39" s="275" t="str">
        <f t="shared" si="11"/>
        <v/>
      </c>
      <c r="AY39" s="275"/>
      <c r="AZ39" s="311" t="str">
        <f>IF(_tag_month_shift!AU31="","",_tag_month_shift!AU31)</f>
        <v/>
      </c>
      <c r="BA39" s="311" t="str">
        <f>IF(_tag_month_shift!AV31="","",_tag_month_shift!AV31)</f>
        <v/>
      </c>
      <c r="BB39" s="311" t="str">
        <f>IF(_tag_month_shift!AW31="","",_tag_month_shift!AW31)</f>
        <v/>
      </c>
      <c r="BC39" s="311" t="str">
        <f>IF(_tag_month_shift!AX31="","",_tag_month_shift!AX31)</f>
        <v/>
      </c>
      <c r="BD39" s="311">
        <v>8</v>
      </c>
      <c r="BE39" s="275"/>
      <c r="BF39" s="275"/>
      <c r="BG39" s="275" t="str">
        <f t="shared" si="12"/>
        <v/>
      </c>
      <c r="BH39" s="316" t="str">
        <f t="shared" si="13"/>
        <v/>
      </c>
      <c r="BI39" s="300"/>
      <c r="BJ39" s="300"/>
      <c r="BK39" s="270" t="str">
        <f>IF(_tag_month_shift!BF31="","",_tag_month_shift!BF31)</f>
        <v/>
      </c>
      <c r="BL39" s="270" t="str">
        <f>IF(_tag_month_shift!BG31="","",_tag_month_shift!BG31)</f>
        <v/>
      </c>
      <c r="BM39" s="275" t="str">
        <f t="shared" si="14"/>
        <v/>
      </c>
      <c r="BN39" s="275"/>
      <c r="BO39" s="270" t="str">
        <f>IF(_tag_month_shift!BJ31="","",_tag_month_shift!BJ31)</f>
        <v/>
      </c>
      <c r="BP39" s="270" t="str">
        <f>IF(_tag_month_shift!BK31="","",_tag_month_shift!BK31)</f>
        <v/>
      </c>
      <c r="BQ39" s="321" t="str">
        <f t="shared" si="15"/>
        <v/>
      </c>
      <c r="BR39" s="321"/>
      <c r="BS39" s="270" t="str">
        <f>IF(_tag_month_shift!BN31="","",_tag_month_shift!BN31)</f>
        <v/>
      </c>
      <c r="BT39" s="270" t="str">
        <f>IF(_tag_month_shift!BO31="","",_tag_month_shift!BO31)</f>
        <v/>
      </c>
      <c r="BU39" s="275" t="str">
        <f t="shared" si="16"/>
        <v/>
      </c>
      <c r="BV39" s="335"/>
      <c r="BW39" s="333" t="str">
        <f t="shared" si="17"/>
        <v/>
      </c>
    </row>
    <row r="40" spans="1:75">
      <c r="A40" s="54">
        <f ca="1" t="shared" si="19"/>
        <v>43627</v>
      </c>
      <c r="B40" s="262">
        <f ca="1" t="shared" si="0"/>
        <v>43627</v>
      </c>
      <c r="C40" s="91" t="s">
        <v>355</v>
      </c>
      <c r="D40" s="96">
        <f>IF(AND(D34=1),4,IF(AND(D34&gt;1),(D34-1),))</f>
        <v>1</v>
      </c>
      <c r="E40" s="264" t="str">
        <f t="shared" si="1"/>
        <v>甲班</v>
      </c>
      <c r="F40" s="265" t="str">
        <f>IF(_tag_month_shift!A32="","",_tag_month_shift!A32)</f>
        <v/>
      </c>
      <c r="G40" s="266" t="str">
        <f>IF(_tag_month_shift!B32="","",_tag_month_shift!B32)</f>
        <v/>
      </c>
      <c r="H40" s="266" t="str">
        <f>IF(_tag_month_shift!C32="","",_tag_month_shift!C32)</f>
        <v/>
      </c>
      <c r="I40" s="266" t="str">
        <f>IF(_tag_month_shift!D32="","",_tag_month_shift!D32)</f>
        <v/>
      </c>
      <c r="J40" s="266" t="str">
        <f>IF(_tag_month_shift!E32="","",_tag_month_shift!E32)</f>
        <v/>
      </c>
      <c r="K40" s="273" t="str">
        <f t="shared" si="2"/>
        <v/>
      </c>
      <c r="L40" s="273" t="str">
        <f>IF(J41="","",SUM(K40:K42))</f>
        <v/>
      </c>
      <c r="M40" s="266" t="str">
        <f>IF(_tag_month_shift!H32="","",_tag_month_shift!H32)</f>
        <v/>
      </c>
      <c r="N40" s="266" t="str">
        <f>IF(_tag_month_shift!I32="","",_tag_month_shift!I32)</f>
        <v/>
      </c>
      <c r="O40" s="273" t="str">
        <f t="shared" si="26"/>
        <v/>
      </c>
      <c r="P40" s="273" t="str">
        <f>IF(N41="","",SUM(O40:O42))</f>
        <v/>
      </c>
      <c r="Q40" s="266" t="str">
        <f>IF(_tag_month_shift!L32="","",_tag_month_shift!L32)</f>
        <v/>
      </c>
      <c r="R40" s="266" t="str">
        <f>IF(_tag_month_shift!M32="","",_tag_month_shift!M32)</f>
        <v/>
      </c>
      <c r="S40" s="273" t="str">
        <f t="shared" si="3"/>
        <v/>
      </c>
      <c r="T40" s="273" t="str">
        <f>IF(R41="","",SUM(S40:S42))</f>
        <v/>
      </c>
      <c r="U40" s="266" t="str">
        <f>IF(_tag_month_shift!P32="","",_tag_month_shift!P32)</f>
        <v/>
      </c>
      <c r="V40" s="266" t="str">
        <f>IF(_tag_month_shift!Q32="","",_tag_month_shift!Q32)</f>
        <v/>
      </c>
      <c r="W40" s="273" t="str">
        <f t="shared" si="24"/>
        <v/>
      </c>
      <c r="X40" s="273" t="str">
        <f>IF(V41="","",SUM(W40:W42))</f>
        <v/>
      </c>
      <c r="Y40" s="266" t="str">
        <f>IF(_tag_month_shift!T32="","",_tag_month_shift!T32)</f>
        <v/>
      </c>
      <c r="Z40" s="273" t="str">
        <f t="shared" si="25"/>
        <v/>
      </c>
      <c r="AA40" s="273" t="str">
        <f>IF(Y41="","",SUM(Z40:Z42))</f>
        <v/>
      </c>
      <c r="AB40" s="285" t="str">
        <f>IF(_tag_month_shift!W32="","",_tag_month_shift!W32)</f>
        <v/>
      </c>
      <c r="AC40" s="273" t="str">
        <f t="shared" si="5"/>
        <v/>
      </c>
      <c r="AD40" s="286" t="str">
        <f>IF(AB41="","",SUM(AC40:AC42))</f>
        <v/>
      </c>
      <c r="AE40" s="282" t="str">
        <f>IF(_tag_month_shift!Z32="","",_tag_month_shift!Z32)</f>
        <v/>
      </c>
      <c r="AF40" s="268" t="str">
        <f>IF(_tag_month_shift!AA32="","",_tag_month_shift!AA32)</f>
        <v/>
      </c>
      <c r="AG40" s="268" t="str">
        <f>IF(_tag_month_shift!AB32="","",_tag_month_shift!AB32)</f>
        <v/>
      </c>
      <c r="AH40" s="268" t="str">
        <f>IF(_tag_month_shift!AC32="","",_tag_month_shift!AC32)</f>
        <v/>
      </c>
      <c r="AI40" s="268" t="str">
        <f>IF(_tag_month_shift!AD32="","",_tag_month_shift!AD32)</f>
        <v/>
      </c>
      <c r="AJ40" s="273" t="str">
        <f t="shared" si="6"/>
        <v/>
      </c>
      <c r="AK40" s="273" t="str">
        <f>IF(AI41="","",SUM(AJ40:AJ42))</f>
        <v/>
      </c>
      <c r="AL40" s="266" t="str">
        <f>IF(_tag_month_shift!AG32="","",_tag_month_shift!AG32)</f>
        <v/>
      </c>
      <c r="AM40" s="266" t="str">
        <f>IF(_tag_month_shift!AH32="","",_tag_month_shift!AH32)</f>
        <v/>
      </c>
      <c r="AN40" s="273" t="str">
        <f t="shared" si="18"/>
        <v/>
      </c>
      <c r="AO40" s="273" t="str">
        <f>IF(AM41="","",SUM(AN40:AN42))</f>
        <v/>
      </c>
      <c r="AP40" s="294" t="e">
        <f t="shared" si="7"/>
        <v>#VALUE!</v>
      </c>
      <c r="AQ40" s="294" t="e">
        <f>IF(BD40="","",AVERAGE(AP40:AP42))</f>
        <v>#VALUE!</v>
      </c>
      <c r="AR40" s="294" t="str">
        <f t="shared" si="8"/>
        <v/>
      </c>
      <c r="AS40" s="294" t="str">
        <f>IF(AZ40="","",AVERAGE(AR40:AR42))</f>
        <v/>
      </c>
      <c r="AT40" s="266" t="str">
        <f>IF(_tag_month_shift!AO32="","",_tag_month_shift!AO32)</f>
        <v/>
      </c>
      <c r="AU40" s="266" t="str">
        <f>IF(_tag_month_shift!AP32="","",_tag_month_shift!AP32)</f>
        <v/>
      </c>
      <c r="AV40" s="274" t="str">
        <f t="shared" si="9"/>
        <v/>
      </c>
      <c r="AW40" s="274" t="str">
        <f t="shared" si="10"/>
        <v/>
      </c>
      <c r="AX40" s="273" t="str">
        <f t="shared" si="11"/>
        <v/>
      </c>
      <c r="AY40" s="273" t="str">
        <f>IF(AU41="","",SUM(AX40:AX42))</f>
        <v/>
      </c>
      <c r="AZ40" s="309" t="str">
        <f>IF(_tag_month_shift!AU32="","",_tag_month_shift!AU32)</f>
        <v/>
      </c>
      <c r="BA40" s="309" t="str">
        <f>IF(_tag_month_shift!AV32="","",_tag_month_shift!AV32)</f>
        <v/>
      </c>
      <c r="BB40" s="309" t="str">
        <f>IF(_tag_month_shift!AW32="","",_tag_month_shift!AW32)</f>
        <v/>
      </c>
      <c r="BC40" s="309" t="str">
        <f>IF(_tag_month_shift!AX32="","",_tag_month_shift!AX32)</f>
        <v/>
      </c>
      <c r="BD40" s="309">
        <v>8</v>
      </c>
      <c r="BE40" s="273" t="str">
        <f>IF(_tag_month_shift!AZ32="","",_tag_month_shift!AZ32)</f>
        <v/>
      </c>
      <c r="BF40" s="273" t="str">
        <f>IF(_tag_month_shift!BA32="","",_tag_month_shift!BA32)</f>
        <v/>
      </c>
      <c r="BG40" s="273" t="str">
        <f t="shared" si="12"/>
        <v/>
      </c>
      <c r="BH40" s="315" t="str">
        <f t="shared" si="13"/>
        <v/>
      </c>
      <c r="BI40" s="294" t="str">
        <f>IF(AND(BE40=""),"",IF(AND(BE40=0),0,IF(AND(BE40&gt;0),AY40*1000/BE40,)))</f>
        <v/>
      </c>
      <c r="BJ40" s="294" t="str">
        <f>IF(AND(BE40=""),"",IF(AND(BE40=0),0,IF(AND(BE40&gt;0),(SUM(AW40:AW42)*0.7353+SUM(AV40:AV42))*971.4/BE40,)))</f>
        <v/>
      </c>
      <c r="BK40" s="266" t="str">
        <f>IF(_tag_month_shift!BF32="","",_tag_month_shift!BF32)</f>
        <v/>
      </c>
      <c r="BL40" s="266" t="str">
        <f>IF(_tag_month_shift!BG32="","",_tag_month_shift!BG32)</f>
        <v/>
      </c>
      <c r="BM40" s="273" t="str">
        <f t="shared" si="14"/>
        <v/>
      </c>
      <c r="BN40" s="273" t="str">
        <f>IF(BL41="","",SUM(BM40:BM42))</f>
        <v/>
      </c>
      <c r="BO40" s="266" t="str">
        <f>IF(_tag_month_shift!BJ32="","",_tag_month_shift!BJ32)</f>
        <v/>
      </c>
      <c r="BP40" s="266" t="str">
        <f>IF(_tag_month_shift!BK32="","",_tag_month_shift!BK32)</f>
        <v/>
      </c>
      <c r="BQ40" s="321" t="str">
        <f t="shared" si="15"/>
        <v/>
      </c>
      <c r="BR40" s="321" t="str">
        <f>IF(BP41="","",SUM(BQ40:BQ42))</f>
        <v/>
      </c>
      <c r="BS40" s="266" t="str">
        <f>IF(_tag_month_shift!BN32="","",_tag_month_shift!BN32)</f>
        <v/>
      </c>
      <c r="BT40" s="268" t="str">
        <f>IF(_tag_month_shift!BO32="","",_tag_month_shift!BO32)</f>
        <v/>
      </c>
      <c r="BU40" s="273" t="str">
        <f t="shared" si="16"/>
        <v/>
      </c>
      <c r="BV40" s="332" t="str">
        <f>IF(BT41="","",SUM(BU40:BU42))</f>
        <v/>
      </c>
      <c r="BW40" s="333" t="str">
        <f t="shared" si="17"/>
        <v/>
      </c>
    </row>
    <row r="41" spans="1:75">
      <c r="A41" s="54">
        <f ca="1" t="shared" si="19"/>
        <v>43627</v>
      </c>
      <c r="B41" s="262">
        <f ca="1" t="shared" si="0"/>
        <v>43627</v>
      </c>
      <c r="C41" s="91" t="s">
        <v>356</v>
      </c>
      <c r="D41" s="96">
        <f>IF(AND(D40=4),1,IF(AND(D40&lt;4),(D40+1),))</f>
        <v>2</v>
      </c>
      <c r="E41" s="264" t="str">
        <f t="shared" si="1"/>
        <v>乙班</v>
      </c>
      <c r="F41" s="267" t="str">
        <f>IF(_tag_month_shift!A33="","",_tag_month_shift!A33)</f>
        <v/>
      </c>
      <c r="G41" s="268" t="str">
        <f>IF(_tag_month_shift!B33="","",_tag_month_shift!B33)</f>
        <v/>
      </c>
      <c r="H41" s="268" t="str">
        <f>IF(_tag_month_shift!C33="","",_tag_month_shift!C33)</f>
        <v/>
      </c>
      <c r="I41" s="268" t="str">
        <f>IF(_tag_month_shift!D33="","",_tag_month_shift!D33)</f>
        <v/>
      </c>
      <c r="J41" s="268" t="str">
        <f>IF(_tag_month_shift!E33="","",_tag_month_shift!E33)</f>
        <v/>
      </c>
      <c r="K41" s="273" t="str">
        <f t="shared" si="2"/>
        <v/>
      </c>
      <c r="L41" s="274"/>
      <c r="M41" s="268" t="str">
        <f>IF(_tag_month_shift!H33="","",_tag_month_shift!H33)</f>
        <v/>
      </c>
      <c r="N41" s="268" t="str">
        <f>IF(_tag_month_shift!I33="","",_tag_month_shift!I33)</f>
        <v/>
      </c>
      <c r="O41" s="274" t="str">
        <f t="shared" si="26"/>
        <v/>
      </c>
      <c r="P41" s="274"/>
      <c r="Q41" s="268" t="str">
        <f>IF(_tag_month_shift!L33="","",_tag_month_shift!L33)</f>
        <v/>
      </c>
      <c r="R41" s="268" t="str">
        <f>IF(_tag_month_shift!M33="","",_tag_month_shift!M33)</f>
        <v/>
      </c>
      <c r="S41" s="274" t="str">
        <f t="shared" si="3"/>
        <v/>
      </c>
      <c r="T41" s="274"/>
      <c r="U41" s="268" t="str">
        <f>IF(_tag_month_shift!P33="","",_tag_month_shift!P33)</f>
        <v/>
      </c>
      <c r="V41" s="268" t="str">
        <f>IF(_tag_month_shift!Q33="","",_tag_month_shift!Q33)</f>
        <v/>
      </c>
      <c r="W41" s="274" t="str">
        <f t="shared" si="24"/>
        <v/>
      </c>
      <c r="X41" s="274"/>
      <c r="Y41" s="268" t="str">
        <f>IF(_tag_month_shift!T33="","",_tag_month_shift!T33)</f>
        <v/>
      </c>
      <c r="Z41" s="274" t="str">
        <f t="shared" si="25"/>
        <v/>
      </c>
      <c r="AA41" s="274"/>
      <c r="AB41" s="280" t="str">
        <f>IF(_tag_month_shift!W33="","",_tag_month_shift!W33)</f>
        <v/>
      </c>
      <c r="AC41" s="274" t="str">
        <f t="shared" si="5"/>
        <v/>
      </c>
      <c r="AD41" s="287"/>
      <c r="AE41" s="282" t="str">
        <f>IF(_tag_month_shift!Z33="","",_tag_month_shift!Z33)</f>
        <v/>
      </c>
      <c r="AF41" s="268" t="str">
        <f>IF(_tag_month_shift!AA33="","",_tag_month_shift!AA33)</f>
        <v/>
      </c>
      <c r="AG41" s="268" t="str">
        <f>IF(_tag_month_shift!AB33="","",_tag_month_shift!AB33)</f>
        <v/>
      </c>
      <c r="AH41" s="268" t="str">
        <f>IF(_tag_month_shift!AC33="","",_tag_month_shift!AC33)</f>
        <v/>
      </c>
      <c r="AI41" s="268" t="str">
        <f>IF(_tag_month_shift!AD33="","",_tag_month_shift!AD33)</f>
        <v/>
      </c>
      <c r="AJ41" s="274" t="str">
        <f t="shared" si="6"/>
        <v/>
      </c>
      <c r="AK41" s="274"/>
      <c r="AL41" s="268" t="str">
        <f>IF(_tag_month_shift!AG33="","",_tag_month_shift!AG33)</f>
        <v/>
      </c>
      <c r="AM41" s="268" t="str">
        <f>IF(_tag_month_shift!AH33="","",_tag_month_shift!AH33)</f>
        <v/>
      </c>
      <c r="AN41" s="274" t="str">
        <f t="shared" si="18"/>
        <v/>
      </c>
      <c r="AO41" s="274"/>
      <c r="AP41" s="295" t="e">
        <f t="shared" si="7"/>
        <v>#VALUE!</v>
      </c>
      <c r="AQ41" s="295"/>
      <c r="AR41" s="295" t="str">
        <f t="shared" si="8"/>
        <v/>
      </c>
      <c r="AS41" s="295"/>
      <c r="AT41" s="268" t="str">
        <f>IF(_tag_month_shift!AO33="","",_tag_month_shift!AO33)</f>
        <v/>
      </c>
      <c r="AU41" s="268" t="str">
        <f>IF(_tag_month_shift!AP33="","",_tag_month_shift!AP33)</f>
        <v/>
      </c>
      <c r="AV41" s="274" t="str">
        <f t="shared" si="9"/>
        <v/>
      </c>
      <c r="AW41" s="274" t="str">
        <f t="shared" si="10"/>
        <v/>
      </c>
      <c r="AX41" s="274" t="str">
        <f t="shared" si="11"/>
        <v/>
      </c>
      <c r="AY41" s="274"/>
      <c r="AZ41" s="310" t="str">
        <f>IF(_tag_month_shift!AU33="","",_tag_month_shift!AU33)</f>
        <v/>
      </c>
      <c r="BA41" s="310" t="str">
        <f>IF(_tag_month_shift!AV33="","",_tag_month_shift!AV33)</f>
        <v/>
      </c>
      <c r="BB41" s="310" t="str">
        <f>IF(_tag_month_shift!AW33="","",_tag_month_shift!AW33)</f>
        <v/>
      </c>
      <c r="BC41" s="310" t="str">
        <f>IF(_tag_month_shift!AX33="","",_tag_month_shift!AX33)</f>
        <v/>
      </c>
      <c r="BD41" s="310">
        <v>8</v>
      </c>
      <c r="BE41" s="274"/>
      <c r="BF41" s="274"/>
      <c r="BG41" s="274" t="str">
        <f t="shared" si="12"/>
        <v/>
      </c>
      <c r="BH41" s="314" t="str">
        <f t="shared" si="13"/>
        <v/>
      </c>
      <c r="BI41" s="295"/>
      <c r="BJ41" s="295"/>
      <c r="BK41" s="268" t="str">
        <f>IF(_tag_month_shift!BF33="","",_tag_month_shift!BF33)</f>
        <v/>
      </c>
      <c r="BL41" s="268" t="str">
        <f>IF(_tag_month_shift!BG33="","",_tag_month_shift!BG33)</f>
        <v/>
      </c>
      <c r="BM41" s="274" t="str">
        <f t="shared" si="14"/>
        <v/>
      </c>
      <c r="BN41" s="274"/>
      <c r="BO41" s="268" t="str">
        <f>IF(_tag_month_shift!BJ33="","",_tag_month_shift!BJ33)</f>
        <v/>
      </c>
      <c r="BP41" s="268" t="str">
        <f>IF(_tag_month_shift!BK33="","",_tag_month_shift!BK33)</f>
        <v/>
      </c>
      <c r="BQ41" s="321" t="str">
        <f t="shared" si="15"/>
        <v/>
      </c>
      <c r="BR41" s="321"/>
      <c r="BS41" s="268" t="str">
        <f>IF(_tag_month_shift!BN33="","",_tag_month_shift!BN33)</f>
        <v/>
      </c>
      <c r="BT41" s="268" t="str">
        <f>IF(_tag_month_shift!BO33="","",_tag_month_shift!BO33)</f>
        <v/>
      </c>
      <c r="BU41" s="274" t="str">
        <f t="shared" si="16"/>
        <v/>
      </c>
      <c r="BV41" s="334"/>
      <c r="BW41" s="333" t="str">
        <f t="shared" si="17"/>
        <v/>
      </c>
    </row>
    <row r="42" spans="1:75">
      <c r="A42" s="54">
        <f ca="1" t="shared" si="19"/>
        <v>43627</v>
      </c>
      <c r="B42" s="262">
        <f ca="1" t="shared" si="0"/>
        <v>43627</v>
      </c>
      <c r="C42" s="91" t="s">
        <v>357</v>
      </c>
      <c r="D42" s="96">
        <f>IF(AND(D41=4),1,IF(AND(D41&lt;4),(D41+1),))</f>
        <v>3</v>
      </c>
      <c r="E42" s="264" t="str">
        <f t="shared" si="1"/>
        <v>丙班</v>
      </c>
      <c r="F42" s="269" t="str">
        <f>IF(_tag_month_shift!A34="","",_tag_month_shift!A34)</f>
        <v/>
      </c>
      <c r="G42" s="270" t="str">
        <f>IF(_tag_month_shift!B34="","",_tag_month_shift!B34)</f>
        <v/>
      </c>
      <c r="H42" s="270" t="str">
        <f>IF(_tag_month_shift!C34="","",_tag_month_shift!C34)</f>
        <v/>
      </c>
      <c r="I42" s="270" t="str">
        <f>IF(_tag_month_shift!D34="","",_tag_month_shift!D34)</f>
        <v/>
      </c>
      <c r="J42" s="270" t="str">
        <f>IF(_tag_month_shift!E34="","",_tag_month_shift!E34)</f>
        <v/>
      </c>
      <c r="K42" s="273" t="str">
        <f t="shared" si="2"/>
        <v/>
      </c>
      <c r="L42" s="275"/>
      <c r="M42" s="270" t="str">
        <f>IF(_tag_month_shift!H34="","",_tag_month_shift!H34)</f>
        <v/>
      </c>
      <c r="N42" s="270" t="str">
        <f>IF(_tag_month_shift!I34="","",_tag_month_shift!I34)</f>
        <v/>
      </c>
      <c r="O42" s="275" t="str">
        <f t="shared" si="26"/>
        <v/>
      </c>
      <c r="P42" s="275"/>
      <c r="Q42" s="270" t="str">
        <f>IF(_tag_month_shift!L34="","",_tag_month_shift!L34)</f>
        <v/>
      </c>
      <c r="R42" s="270" t="str">
        <f>IF(_tag_month_shift!M34="","",_tag_month_shift!M34)</f>
        <v/>
      </c>
      <c r="S42" s="275" t="str">
        <f t="shared" si="3"/>
        <v/>
      </c>
      <c r="T42" s="275"/>
      <c r="U42" s="270" t="str">
        <f>IF(_tag_month_shift!P34="","",_tag_month_shift!P34)</f>
        <v/>
      </c>
      <c r="V42" s="270" t="str">
        <f>IF(_tag_month_shift!Q34="","",_tag_month_shift!Q34)</f>
        <v/>
      </c>
      <c r="W42" s="275" t="str">
        <f t="shared" si="24"/>
        <v/>
      </c>
      <c r="X42" s="275"/>
      <c r="Y42" s="270" t="str">
        <f>IF(_tag_month_shift!T34="","",_tag_month_shift!T34)</f>
        <v/>
      </c>
      <c r="Z42" s="275" t="str">
        <f t="shared" si="25"/>
        <v/>
      </c>
      <c r="AA42" s="275"/>
      <c r="AB42" s="283" t="str">
        <f>IF(_tag_month_shift!W34="","",_tag_month_shift!W34)</f>
        <v/>
      </c>
      <c r="AC42" s="275" t="str">
        <f t="shared" si="5"/>
        <v/>
      </c>
      <c r="AD42" s="288"/>
      <c r="AE42" s="284" t="str">
        <f>IF(_tag_month_shift!Z34="","",_tag_month_shift!Z34)</f>
        <v/>
      </c>
      <c r="AF42" s="270" t="str">
        <f>IF(_tag_month_shift!AA34="","",_tag_month_shift!AA34)</f>
        <v/>
      </c>
      <c r="AG42" s="270" t="str">
        <f>IF(_tag_month_shift!AB34="","",_tag_month_shift!AB34)</f>
        <v/>
      </c>
      <c r="AH42" s="270" t="str">
        <f>IF(_tag_month_shift!AC34="","",_tag_month_shift!AC34)</f>
        <v/>
      </c>
      <c r="AI42" s="270" t="str">
        <f>IF(_tag_month_shift!AD34="","",_tag_month_shift!AD34)</f>
        <v/>
      </c>
      <c r="AJ42" s="275" t="str">
        <f t="shared" si="6"/>
        <v/>
      </c>
      <c r="AK42" s="275"/>
      <c r="AL42" s="270" t="str">
        <f>IF(_tag_month_shift!AG34="","",_tag_month_shift!AG34)</f>
        <v/>
      </c>
      <c r="AM42" s="270" t="str">
        <f>IF(_tag_month_shift!AH34="","",_tag_month_shift!AH34)</f>
        <v/>
      </c>
      <c r="AN42" s="275" t="str">
        <f t="shared" si="18"/>
        <v/>
      </c>
      <c r="AO42" s="275"/>
      <c r="AP42" s="300" t="e">
        <f t="shared" si="7"/>
        <v>#VALUE!</v>
      </c>
      <c r="AQ42" s="300"/>
      <c r="AR42" s="300" t="str">
        <f t="shared" si="8"/>
        <v/>
      </c>
      <c r="AS42" s="300"/>
      <c r="AT42" s="270" t="str">
        <f>IF(_tag_month_shift!AO34="","",_tag_month_shift!AO34)</f>
        <v/>
      </c>
      <c r="AU42" s="270" t="str">
        <f>IF(_tag_month_shift!AP34="","",_tag_month_shift!AP34)</f>
        <v/>
      </c>
      <c r="AV42" s="275" t="str">
        <f t="shared" si="9"/>
        <v/>
      </c>
      <c r="AW42" s="275" t="str">
        <f t="shared" si="10"/>
        <v/>
      </c>
      <c r="AX42" s="275" t="str">
        <f t="shared" si="11"/>
        <v/>
      </c>
      <c r="AY42" s="275"/>
      <c r="AZ42" s="311" t="str">
        <f>IF(_tag_month_shift!AU34="","",_tag_month_shift!AU34)</f>
        <v/>
      </c>
      <c r="BA42" s="311" t="str">
        <f>IF(_tag_month_shift!AV34="","",_tag_month_shift!AV34)</f>
        <v/>
      </c>
      <c r="BB42" s="311" t="str">
        <f>IF(_tag_month_shift!AW34="","",_tag_month_shift!AW34)</f>
        <v/>
      </c>
      <c r="BC42" s="311" t="str">
        <f>IF(_tag_month_shift!AX34="","",_tag_month_shift!AX34)</f>
        <v/>
      </c>
      <c r="BD42" s="311">
        <v>8</v>
      </c>
      <c r="BE42" s="275"/>
      <c r="BF42" s="275"/>
      <c r="BG42" s="275" t="str">
        <f t="shared" si="12"/>
        <v/>
      </c>
      <c r="BH42" s="316" t="str">
        <f t="shared" si="13"/>
        <v/>
      </c>
      <c r="BI42" s="300"/>
      <c r="BJ42" s="300"/>
      <c r="BK42" s="270" t="str">
        <f>IF(_tag_month_shift!BF34="","",_tag_month_shift!BF34)</f>
        <v/>
      </c>
      <c r="BL42" s="270" t="str">
        <f>IF(_tag_month_shift!BG34="","",_tag_month_shift!BG34)</f>
        <v/>
      </c>
      <c r="BM42" s="275" t="str">
        <f t="shared" si="14"/>
        <v/>
      </c>
      <c r="BN42" s="275"/>
      <c r="BO42" s="270" t="str">
        <f>IF(_tag_month_shift!BJ34="","",_tag_month_shift!BJ34)</f>
        <v/>
      </c>
      <c r="BP42" s="270" t="str">
        <f>IF(_tag_month_shift!BK34="","",_tag_month_shift!BK34)</f>
        <v/>
      </c>
      <c r="BQ42" s="321" t="str">
        <f t="shared" si="15"/>
        <v/>
      </c>
      <c r="BR42" s="321"/>
      <c r="BS42" s="270" t="str">
        <f>IF(_tag_month_shift!BN34="","",_tag_month_shift!BN34)</f>
        <v/>
      </c>
      <c r="BT42" s="270" t="str">
        <f>IF(_tag_month_shift!BO34="","",_tag_month_shift!BO34)</f>
        <v/>
      </c>
      <c r="BU42" s="275" t="str">
        <f t="shared" si="16"/>
        <v/>
      </c>
      <c r="BV42" s="335"/>
      <c r="BW42" s="333" t="str">
        <f t="shared" si="17"/>
        <v/>
      </c>
    </row>
    <row r="43" spans="1:75">
      <c r="A43" s="54">
        <f ca="1" t="shared" si="19"/>
        <v>43628</v>
      </c>
      <c r="B43" s="262">
        <f ca="1" t="shared" si="0"/>
        <v>43628</v>
      </c>
      <c r="C43" s="91" t="s">
        <v>355</v>
      </c>
      <c r="D43" s="96">
        <f>IF(AND(D37=1),4,IF(AND(D37&gt;1),(D37-1),))</f>
        <v>4</v>
      </c>
      <c r="E43" s="264" t="str">
        <f t="shared" si="1"/>
        <v>丁班</v>
      </c>
      <c r="F43" s="265" t="str">
        <f>IF(_tag_month_shift!A35="","",_tag_month_shift!A35)</f>
        <v/>
      </c>
      <c r="G43" s="266" t="str">
        <f>IF(_tag_month_shift!B35="","",_tag_month_shift!B35)</f>
        <v/>
      </c>
      <c r="H43" s="266" t="str">
        <f>IF(_tag_month_shift!C35="","",_tag_month_shift!C35)</f>
        <v/>
      </c>
      <c r="I43" s="266" t="str">
        <f>IF(_tag_month_shift!D35="","",_tag_month_shift!D35)</f>
        <v/>
      </c>
      <c r="J43" s="266" t="str">
        <f>IF(_tag_month_shift!E35="","",_tag_month_shift!E35)</f>
        <v/>
      </c>
      <c r="K43" s="273" t="str">
        <f t="shared" si="2"/>
        <v/>
      </c>
      <c r="L43" s="273" t="str">
        <f>IF(J44="","",SUM(K43:K45))</f>
        <v/>
      </c>
      <c r="M43" s="266" t="str">
        <f>IF(_tag_month_shift!H35="","",_tag_month_shift!H35)</f>
        <v/>
      </c>
      <c r="N43" s="266" t="str">
        <f>IF(_tag_month_shift!I35="","",_tag_month_shift!I35)</f>
        <v/>
      </c>
      <c r="O43" s="273" t="str">
        <f t="shared" si="26"/>
        <v/>
      </c>
      <c r="P43" s="273" t="str">
        <f>IF(N44="","",SUM(O43:O45))</f>
        <v/>
      </c>
      <c r="Q43" s="266" t="str">
        <f>IF(_tag_month_shift!L35="","",_tag_month_shift!L35)</f>
        <v/>
      </c>
      <c r="R43" s="266" t="str">
        <f>IF(_tag_month_shift!M35="","",_tag_month_shift!M35)</f>
        <v/>
      </c>
      <c r="S43" s="273" t="str">
        <f t="shared" si="3"/>
        <v/>
      </c>
      <c r="T43" s="273" t="str">
        <f>IF(R44="","",SUM(S43:S45))</f>
        <v/>
      </c>
      <c r="U43" s="266" t="str">
        <f>IF(_tag_month_shift!P35="","",_tag_month_shift!P35)</f>
        <v/>
      </c>
      <c r="V43" s="266" t="str">
        <f>IF(_tag_month_shift!Q35="","",_tag_month_shift!Q35)</f>
        <v/>
      </c>
      <c r="W43" s="273" t="str">
        <f t="shared" si="24"/>
        <v/>
      </c>
      <c r="X43" s="273" t="str">
        <f>IF(V44="","",SUM(W43:W45))</f>
        <v/>
      </c>
      <c r="Y43" s="266" t="str">
        <f>IF(_tag_month_shift!T35="","",_tag_month_shift!T35)</f>
        <v/>
      </c>
      <c r="Z43" s="273" t="str">
        <f t="shared" si="25"/>
        <v/>
      </c>
      <c r="AA43" s="273" t="str">
        <f>IF(Y44="","",SUM(Z43:Z45))</f>
        <v/>
      </c>
      <c r="AB43" s="285" t="str">
        <f>IF(_tag_month_shift!W35="","",_tag_month_shift!W35)</f>
        <v/>
      </c>
      <c r="AC43" s="273" t="str">
        <f t="shared" si="5"/>
        <v/>
      </c>
      <c r="AD43" s="286" t="str">
        <f>IF(AB44="","",SUM(AC43:AC45))</f>
        <v/>
      </c>
      <c r="AE43" s="281" t="str">
        <f>IF(_tag_month_shift!Z35="","",_tag_month_shift!Z35)</f>
        <v/>
      </c>
      <c r="AF43" s="266" t="str">
        <f>IF(_tag_month_shift!AA35="","",_tag_month_shift!AA35)</f>
        <v/>
      </c>
      <c r="AG43" s="266" t="str">
        <f>IF(_tag_month_shift!AB35="","",_tag_month_shift!AB35)</f>
        <v/>
      </c>
      <c r="AH43" s="266" t="str">
        <f>IF(_tag_month_shift!AC35="","",_tag_month_shift!AC35)</f>
        <v/>
      </c>
      <c r="AI43" s="266" t="str">
        <f>IF(_tag_month_shift!AD35="","",_tag_month_shift!AD35)</f>
        <v/>
      </c>
      <c r="AJ43" s="273" t="str">
        <f t="shared" si="6"/>
        <v/>
      </c>
      <c r="AK43" s="273" t="str">
        <f>IF(AI44="","",SUM(AJ43:AJ45))</f>
        <v/>
      </c>
      <c r="AL43" s="266" t="str">
        <f>IF(_tag_month_shift!AG35="","",_tag_month_shift!AG35)</f>
        <v/>
      </c>
      <c r="AM43" s="266" t="str">
        <f>IF(_tag_month_shift!AH35="","",_tag_month_shift!AH35)</f>
        <v/>
      </c>
      <c r="AN43" s="273" t="str">
        <f t="shared" si="18"/>
        <v/>
      </c>
      <c r="AO43" s="273" t="str">
        <f>IF(AM44="","",SUM(AN43:AN45))</f>
        <v/>
      </c>
      <c r="AP43" s="294" t="e">
        <f t="shared" si="7"/>
        <v>#VALUE!</v>
      </c>
      <c r="AQ43" s="294" t="e">
        <f>IF(BD43="","",AVERAGE(AP43:AP45))</f>
        <v>#VALUE!</v>
      </c>
      <c r="AR43" s="294" t="str">
        <f t="shared" si="8"/>
        <v/>
      </c>
      <c r="AS43" s="294" t="str">
        <f>IF(AZ43="","",AVERAGE(AR43:AR45))</f>
        <v/>
      </c>
      <c r="AT43" s="266" t="str">
        <f>IF(_tag_month_shift!AO35="","",_tag_month_shift!AO35)</f>
        <v/>
      </c>
      <c r="AU43" s="266" t="str">
        <f>IF(_tag_month_shift!AP35="","",_tag_month_shift!AP35)</f>
        <v/>
      </c>
      <c r="AV43" s="273" t="str">
        <f t="shared" si="9"/>
        <v/>
      </c>
      <c r="AW43" s="273" t="str">
        <f t="shared" si="10"/>
        <v/>
      </c>
      <c r="AX43" s="273" t="str">
        <f t="shared" si="11"/>
        <v/>
      </c>
      <c r="AY43" s="273" t="str">
        <f>IF(AU44="","",SUM(AX43:AX45))</f>
        <v/>
      </c>
      <c r="AZ43" s="309" t="str">
        <f>IF(_tag_month_shift!AU35="","",_tag_month_shift!AU35)</f>
        <v/>
      </c>
      <c r="BA43" s="309" t="str">
        <f>IF(_tag_month_shift!AV35="","",_tag_month_shift!AV35)</f>
        <v/>
      </c>
      <c r="BB43" s="309" t="str">
        <f>IF(_tag_month_shift!AW35="","",_tag_month_shift!AW35)</f>
        <v/>
      </c>
      <c r="BC43" s="309" t="str">
        <f>IF(_tag_month_shift!AX35="","",_tag_month_shift!AX35)</f>
        <v/>
      </c>
      <c r="BD43" s="309">
        <v>8</v>
      </c>
      <c r="BE43" s="273" t="str">
        <f>IF(_tag_month_shift!AZ35="","",_tag_month_shift!AZ35)</f>
        <v/>
      </c>
      <c r="BF43" s="273" t="str">
        <f>IF(_tag_month_shift!BA35="","",_tag_month_shift!BA35)</f>
        <v/>
      </c>
      <c r="BG43" s="273" t="str">
        <f t="shared" si="12"/>
        <v/>
      </c>
      <c r="BH43" s="315" t="str">
        <f t="shared" si="13"/>
        <v/>
      </c>
      <c r="BI43" s="294" t="str">
        <f>IF(AND(BE43=""),"",IF(AND(BE43=0),0,IF(AND(BE43&gt;0),AY43*1000/BE43,)))</f>
        <v/>
      </c>
      <c r="BJ43" s="294" t="str">
        <f>IF(AND(BE43=""),"",IF(AND(BE43=0),0,IF(AND(BE43&gt;0),(SUM(AW43:AW45)*0.7353+SUM(AV43:AV45))*971.4/BE43,)))</f>
        <v/>
      </c>
      <c r="BK43" s="266" t="str">
        <f>IF(_tag_month_shift!BF35="","",_tag_month_shift!BF35)</f>
        <v/>
      </c>
      <c r="BL43" s="266" t="str">
        <f>IF(_tag_month_shift!BG35="","",_tag_month_shift!BG35)</f>
        <v/>
      </c>
      <c r="BM43" s="273" t="str">
        <f t="shared" si="14"/>
        <v/>
      </c>
      <c r="BN43" s="273" t="str">
        <f>IF(BL44="","",SUM(BM43:BM45))</f>
        <v/>
      </c>
      <c r="BO43" s="266" t="str">
        <f>IF(_tag_month_shift!BJ35="","",_tag_month_shift!BJ35)</f>
        <v/>
      </c>
      <c r="BP43" s="266" t="str">
        <f>IF(_tag_month_shift!BK35="","",_tag_month_shift!BK35)</f>
        <v/>
      </c>
      <c r="BQ43" s="321" t="str">
        <f t="shared" si="15"/>
        <v/>
      </c>
      <c r="BR43" s="321" t="str">
        <f>IF(BP44="","",SUM(BQ43:BQ45))</f>
        <v/>
      </c>
      <c r="BS43" s="266" t="str">
        <f>IF(_tag_month_shift!BN35="","",_tag_month_shift!BN35)</f>
        <v/>
      </c>
      <c r="BT43" s="266" t="str">
        <f>IF(_tag_month_shift!BO35="","",_tag_month_shift!BO35)</f>
        <v/>
      </c>
      <c r="BU43" s="273" t="str">
        <f t="shared" si="16"/>
        <v/>
      </c>
      <c r="BV43" s="332" t="str">
        <f>IF(BT44="","",SUM(BU43:BU45))</f>
        <v/>
      </c>
      <c r="BW43" s="333" t="str">
        <f t="shared" si="17"/>
        <v/>
      </c>
    </row>
    <row r="44" spans="1:75">
      <c r="A44" s="54">
        <f ca="1" t="shared" si="19"/>
        <v>43628</v>
      </c>
      <c r="B44" s="262">
        <f ca="1" t="shared" si="0"/>
        <v>43628</v>
      </c>
      <c r="C44" s="91" t="s">
        <v>356</v>
      </c>
      <c r="D44" s="96">
        <f>IF(AND(D43=4),1,IF(AND(D43&lt;4),(D43+1),))</f>
        <v>1</v>
      </c>
      <c r="E44" s="264" t="str">
        <f t="shared" si="1"/>
        <v>甲班</v>
      </c>
      <c r="F44" s="267" t="str">
        <f>IF(_tag_month_shift!A36="","",_tag_month_shift!A36)</f>
        <v/>
      </c>
      <c r="G44" s="268" t="str">
        <f>IF(_tag_month_shift!B36="","",_tag_month_shift!B36)</f>
        <v/>
      </c>
      <c r="H44" s="268" t="str">
        <f>IF(_tag_month_shift!C36="","",_tag_month_shift!C36)</f>
        <v/>
      </c>
      <c r="I44" s="268" t="str">
        <f>IF(_tag_month_shift!D36="","",_tag_month_shift!D36)</f>
        <v/>
      </c>
      <c r="J44" s="268" t="str">
        <f>IF(_tag_month_shift!E36="","",_tag_month_shift!E36)</f>
        <v/>
      </c>
      <c r="K44" s="273" t="str">
        <f t="shared" si="2"/>
        <v/>
      </c>
      <c r="L44" s="274"/>
      <c r="M44" s="268" t="str">
        <f>IF(_tag_month_shift!H36="","",_tag_month_shift!H36)</f>
        <v/>
      </c>
      <c r="N44" s="268" t="str">
        <f>IF(_tag_month_shift!I36="","",_tag_month_shift!I36)</f>
        <v/>
      </c>
      <c r="O44" s="274" t="str">
        <f t="shared" si="26"/>
        <v/>
      </c>
      <c r="P44" s="274"/>
      <c r="Q44" s="268" t="str">
        <f>IF(_tag_month_shift!L36="","",_tag_month_shift!L36)</f>
        <v/>
      </c>
      <c r="R44" s="268" t="str">
        <f>IF(_tag_month_shift!M36="","",_tag_month_shift!M36)</f>
        <v/>
      </c>
      <c r="S44" s="274" t="str">
        <f t="shared" si="3"/>
        <v/>
      </c>
      <c r="T44" s="274"/>
      <c r="U44" s="268" t="str">
        <f>IF(_tag_month_shift!P36="","",_tag_month_shift!P36)</f>
        <v/>
      </c>
      <c r="V44" s="268" t="str">
        <f>IF(_tag_month_shift!Q36="","",_tag_month_shift!Q36)</f>
        <v/>
      </c>
      <c r="W44" s="274" t="str">
        <f t="shared" si="24"/>
        <v/>
      </c>
      <c r="X44" s="274"/>
      <c r="Y44" s="268" t="str">
        <f>IF(_tag_month_shift!T36="","",_tag_month_shift!T36)</f>
        <v/>
      </c>
      <c r="Z44" s="274" t="str">
        <f t="shared" si="25"/>
        <v/>
      </c>
      <c r="AA44" s="274"/>
      <c r="AB44" s="280" t="str">
        <f>IF(_tag_month_shift!W36="","",_tag_month_shift!W36)</f>
        <v/>
      </c>
      <c r="AC44" s="274" t="str">
        <f t="shared" si="5"/>
        <v/>
      </c>
      <c r="AD44" s="287"/>
      <c r="AE44" s="282" t="str">
        <f>IF(_tag_month_shift!Z36="","",_tag_month_shift!Z36)</f>
        <v/>
      </c>
      <c r="AF44" s="268" t="str">
        <f>IF(_tag_month_shift!AA36="","",_tag_month_shift!AA36)</f>
        <v/>
      </c>
      <c r="AG44" s="268" t="str">
        <f>IF(_tag_month_shift!AB36="","",_tag_month_shift!AB36)</f>
        <v/>
      </c>
      <c r="AH44" s="268" t="str">
        <f>IF(_tag_month_shift!AC36="","",_tag_month_shift!AC36)</f>
        <v/>
      </c>
      <c r="AI44" s="268" t="str">
        <f>IF(_tag_month_shift!AD36="","",_tag_month_shift!AD36)</f>
        <v/>
      </c>
      <c r="AJ44" s="274" t="str">
        <f t="shared" si="6"/>
        <v/>
      </c>
      <c r="AK44" s="274"/>
      <c r="AL44" s="268" t="str">
        <f>IF(_tag_month_shift!AG36="","",_tag_month_shift!AG36)</f>
        <v/>
      </c>
      <c r="AM44" s="268" t="str">
        <f>IF(_tag_month_shift!AH36="","",_tag_month_shift!AH36)</f>
        <v/>
      </c>
      <c r="AN44" s="274" t="str">
        <f t="shared" si="18"/>
        <v/>
      </c>
      <c r="AO44" s="274"/>
      <c r="AP44" s="295" t="e">
        <f t="shared" si="7"/>
        <v>#VALUE!</v>
      </c>
      <c r="AQ44" s="295"/>
      <c r="AR44" s="295" t="str">
        <f t="shared" si="8"/>
        <v/>
      </c>
      <c r="AS44" s="295"/>
      <c r="AT44" s="268" t="str">
        <f>IF(_tag_month_shift!AO36="","",_tag_month_shift!AO36)</f>
        <v/>
      </c>
      <c r="AU44" s="268" t="str">
        <f>IF(_tag_month_shift!AP36="","",_tag_month_shift!AP36)</f>
        <v/>
      </c>
      <c r="AV44" s="274" t="str">
        <f t="shared" si="9"/>
        <v/>
      </c>
      <c r="AW44" s="274" t="str">
        <f t="shared" si="10"/>
        <v/>
      </c>
      <c r="AX44" s="274" t="str">
        <f t="shared" si="11"/>
        <v/>
      </c>
      <c r="AY44" s="274"/>
      <c r="AZ44" s="310" t="str">
        <f>IF(_tag_month_shift!AU36="","",_tag_month_shift!AU36)</f>
        <v/>
      </c>
      <c r="BA44" s="310" t="str">
        <f>IF(_tag_month_shift!AV36="","",_tag_month_shift!AV36)</f>
        <v/>
      </c>
      <c r="BB44" s="310" t="str">
        <f>IF(_tag_month_shift!AW36="","",_tag_month_shift!AW36)</f>
        <v/>
      </c>
      <c r="BC44" s="310" t="str">
        <f>IF(_tag_month_shift!AX36="","",_tag_month_shift!AX36)</f>
        <v/>
      </c>
      <c r="BD44" s="310">
        <v>8</v>
      </c>
      <c r="BE44" s="274"/>
      <c r="BF44" s="274"/>
      <c r="BG44" s="274" t="str">
        <f t="shared" si="12"/>
        <v/>
      </c>
      <c r="BH44" s="314" t="str">
        <f t="shared" si="13"/>
        <v/>
      </c>
      <c r="BI44" s="295"/>
      <c r="BJ44" s="295"/>
      <c r="BK44" s="268" t="str">
        <f>IF(_tag_month_shift!BF36="","",_tag_month_shift!BF36)</f>
        <v/>
      </c>
      <c r="BL44" s="268" t="str">
        <f>IF(_tag_month_shift!BG36="","",_tag_month_shift!BG36)</f>
        <v/>
      </c>
      <c r="BM44" s="274" t="str">
        <f t="shared" si="14"/>
        <v/>
      </c>
      <c r="BN44" s="274"/>
      <c r="BO44" s="268" t="str">
        <f>IF(_tag_month_shift!BJ36="","",_tag_month_shift!BJ36)</f>
        <v/>
      </c>
      <c r="BP44" s="268" t="str">
        <f>IF(_tag_month_shift!BK36="","",_tag_month_shift!BK36)</f>
        <v/>
      </c>
      <c r="BQ44" s="321" t="str">
        <f t="shared" si="15"/>
        <v/>
      </c>
      <c r="BR44" s="321"/>
      <c r="BS44" s="268" t="str">
        <f>IF(_tag_month_shift!BN36="","",_tag_month_shift!BN36)</f>
        <v/>
      </c>
      <c r="BT44" s="268" t="str">
        <f>IF(_tag_month_shift!BO36="","",_tag_month_shift!BO36)</f>
        <v/>
      </c>
      <c r="BU44" s="274" t="str">
        <f t="shared" si="16"/>
        <v/>
      </c>
      <c r="BV44" s="334"/>
      <c r="BW44" s="333" t="str">
        <f t="shared" si="17"/>
        <v/>
      </c>
    </row>
    <row r="45" spans="1:75">
      <c r="A45" s="54">
        <f ca="1" t="shared" si="19"/>
        <v>43628</v>
      </c>
      <c r="B45" s="262">
        <f ca="1" t="shared" si="0"/>
        <v>43628</v>
      </c>
      <c r="C45" s="91" t="s">
        <v>357</v>
      </c>
      <c r="D45" s="96">
        <f>IF(AND(D44=4),1,IF(AND(D44&lt;4),(D44+1),))</f>
        <v>2</v>
      </c>
      <c r="E45" s="264" t="str">
        <f t="shared" si="1"/>
        <v>乙班</v>
      </c>
      <c r="F45" s="269" t="str">
        <f>IF(_tag_month_shift!A37="","",_tag_month_shift!A37)</f>
        <v/>
      </c>
      <c r="G45" s="270" t="str">
        <f>IF(_tag_month_shift!B37="","",_tag_month_shift!B37)</f>
        <v/>
      </c>
      <c r="H45" s="270" t="str">
        <f>IF(_tag_month_shift!C37="","",_tag_month_shift!C37)</f>
        <v/>
      </c>
      <c r="I45" s="270" t="str">
        <f>IF(_tag_month_shift!D37="","",_tag_month_shift!D37)</f>
        <v/>
      </c>
      <c r="J45" s="270" t="str">
        <f>IF(_tag_month_shift!E37="","",_tag_month_shift!E37)</f>
        <v/>
      </c>
      <c r="K45" s="273" t="str">
        <f t="shared" si="2"/>
        <v/>
      </c>
      <c r="L45" s="275"/>
      <c r="M45" s="270" t="str">
        <f>IF(_tag_month_shift!H37="","",_tag_month_shift!H37)</f>
        <v/>
      </c>
      <c r="N45" s="270" t="str">
        <f>IF(_tag_month_shift!I37="","",_tag_month_shift!I37)</f>
        <v/>
      </c>
      <c r="O45" s="275" t="str">
        <f t="shared" si="26"/>
        <v/>
      </c>
      <c r="P45" s="275"/>
      <c r="Q45" s="270" t="str">
        <f>IF(_tag_month_shift!L37="","",_tag_month_shift!L37)</f>
        <v/>
      </c>
      <c r="R45" s="270" t="str">
        <f>IF(_tag_month_shift!M37="","",_tag_month_shift!M37)</f>
        <v/>
      </c>
      <c r="S45" s="275" t="str">
        <f t="shared" si="3"/>
        <v/>
      </c>
      <c r="T45" s="275"/>
      <c r="U45" s="270" t="str">
        <f>IF(_tag_month_shift!P37="","",_tag_month_shift!P37)</f>
        <v/>
      </c>
      <c r="V45" s="270" t="str">
        <f>IF(_tag_month_shift!Q37="","",_tag_month_shift!Q37)</f>
        <v/>
      </c>
      <c r="W45" s="275" t="str">
        <f t="shared" si="24"/>
        <v/>
      </c>
      <c r="X45" s="275"/>
      <c r="Y45" s="270" t="str">
        <f>IF(_tag_month_shift!T37="","",_tag_month_shift!T37)</f>
        <v/>
      </c>
      <c r="Z45" s="275" t="str">
        <f t="shared" si="25"/>
        <v/>
      </c>
      <c r="AA45" s="275"/>
      <c r="AB45" s="283" t="str">
        <f>IF(_tag_month_shift!W37="","",_tag_month_shift!W37)</f>
        <v/>
      </c>
      <c r="AC45" s="275" t="str">
        <f t="shared" si="5"/>
        <v/>
      </c>
      <c r="AD45" s="288"/>
      <c r="AE45" s="284" t="str">
        <f>IF(_tag_month_shift!Z37="","",_tag_month_shift!Z37)</f>
        <v/>
      </c>
      <c r="AF45" s="270" t="str">
        <f>IF(_tag_month_shift!AA37="","",_tag_month_shift!AA37)</f>
        <v/>
      </c>
      <c r="AG45" s="270" t="str">
        <f>IF(_tag_month_shift!AB37="","",_tag_month_shift!AB37)</f>
        <v/>
      </c>
      <c r="AH45" s="270" t="str">
        <f>IF(_tag_month_shift!AC37="","",_tag_month_shift!AC37)</f>
        <v/>
      </c>
      <c r="AI45" s="270" t="str">
        <f>IF(_tag_month_shift!AD37="","",_tag_month_shift!AD37)</f>
        <v/>
      </c>
      <c r="AJ45" s="275" t="str">
        <f t="shared" si="6"/>
        <v/>
      </c>
      <c r="AK45" s="275"/>
      <c r="AL45" s="270" t="str">
        <f>IF(_tag_month_shift!AG37="","",_tag_month_shift!AG37)</f>
        <v/>
      </c>
      <c r="AM45" s="270" t="str">
        <f>IF(_tag_month_shift!AH37="","",_tag_month_shift!AH37)</f>
        <v/>
      </c>
      <c r="AN45" s="275" t="str">
        <f t="shared" si="18"/>
        <v/>
      </c>
      <c r="AO45" s="275"/>
      <c r="AP45" s="300" t="e">
        <f t="shared" si="7"/>
        <v>#VALUE!</v>
      </c>
      <c r="AQ45" s="300"/>
      <c r="AR45" s="300" t="str">
        <f t="shared" si="8"/>
        <v/>
      </c>
      <c r="AS45" s="300"/>
      <c r="AT45" s="270" t="str">
        <f>IF(_tag_month_shift!AO37="","",_tag_month_shift!AO37)</f>
        <v/>
      </c>
      <c r="AU45" s="270" t="str">
        <f>IF(_tag_month_shift!AP37="","",_tag_month_shift!AP37)</f>
        <v/>
      </c>
      <c r="AV45" s="275" t="str">
        <f t="shared" si="9"/>
        <v/>
      </c>
      <c r="AW45" s="275" t="str">
        <f t="shared" si="10"/>
        <v/>
      </c>
      <c r="AX45" s="275" t="str">
        <f t="shared" si="11"/>
        <v/>
      </c>
      <c r="AY45" s="275"/>
      <c r="AZ45" s="311" t="str">
        <f>IF(_tag_month_shift!AU37="","",_tag_month_shift!AU37)</f>
        <v/>
      </c>
      <c r="BA45" s="311" t="str">
        <f>IF(_tag_month_shift!AV37="","",_tag_month_shift!AV37)</f>
        <v/>
      </c>
      <c r="BB45" s="311" t="str">
        <f>IF(_tag_month_shift!AW37="","",_tag_month_shift!AW37)</f>
        <v/>
      </c>
      <c r="BC45" s="311" t="str">
        <f>IF(_tag_month_shift!AX37="","",_tag_month_shift!AX37)</f>
        <v/>
      </c>
      <c r="BD45" s="311">
        <v>8</v>
      </c>
      <c r="BE45" s="275"/>
      <c r="BF45" s="275"/>
      <c r="BG45" s="275" t="str">
        <f t="shared" si="12"/>
        <v/>
      </c>
      <c r="BH45" s="316" t="str">
        <f t="shared" si="13"/>
        <v/>
      </c>
      <c r="BI45" s="300"/>
      <c r="BJ45" s="300"/>
      <c r="BK45" s="270" t="str">
        <f>IF(_tag_month_shift!BF37="","",_tag_month_shift!BF37)</f>
        <v/>
      </c>
      <c r="BL45" s="270" t="str">
        <f>IF(_tag_month_shift!BG37="","",_tag_month_shift!BG37)</f>
        <v/>
      </c>
      <c r="BM45" s="275" t="str">
        <f t="shared" si="14"/>
        <v/>
      </c>
      <c r="BN45" s="275"/>
      <c r="BO45" s="270" t="str">
        <f>IF(_tag_month_shift!BJ37="","",_tag_month_shift!BJ37)</f>
        <v/>
      </c>
      <c r="BP45" s="270" t="str">
        <f>IF(_tag_month_shift!BK37="","",_tag_month_shift!BK37)</f>
        <v/>
      </c>
      <c r="BQ45" s="321" t="str">
        <f t="shared" si="15"/>
        <v/>
      </c>
      <c r="BR45" s="321"/>
      <c r="BS45" s="270" t="str">
        <f>IF(_tag_month_shift!BN37="","",_tag_month_shift!BN37)</f>
        <v/>
      </c>
      <c r="BT45" s="270" t="str">
        <f>IF(_tag_month_shift!BO37="","",_tag_month_shift!BO37)</f>
        <v/>
      </c>
      <c r="BU45" s="275" t="str">
        <f t="shared" si="16"/>
        <v/>
      </c>
      <c r="BV45" s="335"/>
      <c r="BW45" s="333" t="str">
        <f t="shared" si="17"/>
        <v/>
      </c>
    </row>
    <row r="46" spans="1:75">
      <c r="A46" s="54">
        <f ca="1" t="shared" si="19"/>
        <v>43629</v>
      </c>
      <c r="B46" s="262">
        <f ca="1" t="shared" si="0"/>
        <v>43629</v>
      </c>
      <c r="C46" s="91" t="s">
        <v>355</v>
      </c>
      <c r="D46" s="96">
        <f>IF(AND(D40=1),4,IF(AND(D40&gt;1),(D40-1),))</f>
        <v>4</v>
      </c>
      <c r="E46" s="264" t="str">
        <f t="shared" si="1"/>
        <v>丁班</v>
      </c>
      <c r="F46" s="265" t="str">
        <f>IF(_tag_month_shift!A38="","",_tag_month_shift!A38)</f>
        <v/>
      </c>
      <c r="G46" s="266" t="str">
        <f>IF(_tag_month_shift!B38="","",_tag_month_shift!B38)</f>
        <v/>
      </c>
      <c r="H46" s="266" t="str">
        <f>IF(_tag_month_shift!C38="","",_tag_month_shift!C38)</f>
        <v/>
      </c>
      <c r="I46" s="266" t="str">
        <f>IF(_tag_month_shift!D38="","",_tag_month_shift!D38)</f>
        <v/>
      </c>
      <c r="J46" s="266" t="str">
        <f>IF(_tag_month_shift!E38="","",_tag_month_shift!E38)</f>
        <v/>
      </c>
      <c r="K46" s="273" t="str">
        <f t="shared" si="2"/>
        <v/>
      </c>
      <c r="L46" s="273" t="str">
        <f>IF(J47="","",SUM(K46:K48))</f>
        <v/>
      </c>
      <c r="M46" s="266" t="str">
        <f>IF(_tag_month_shift!H38="","",_tag_month_shift!H38)</f>
        <v/>
      </c>
      <c r="N46" s="266" t="str">
        <f>IF(_tag_month_shift!I38="","",_tag_month_shift!I38)</f>
        <v/>
      </c>
      <c r="O46" s="273" t="str">
        <f t="shared" si="26"/>
        <v/>
      </c>
      <c r="P46" s="273" t="str">
        <f>IF(N47="","",SUM(O46:O48))</f>
        <v/>
      </c>
      <c r="Q46" s="266" t="str">
        <f>IF(_tag_month_shift!L38="","",_tag_month_shift!L38)</f>
        <v/>
      </c>
      <c r="R46" s="266" t="str">
        <f>IF(_tag_month_shift!M38="","",_tag_month_shift!M38)</f>
        <v/>
      </c>
      <c r="S46" s="273" t="str">
        <f t="shared" si="3"/>
        <v/>
      </c>
      <c r="T46" s="273" t="str">
        <f>IF(R47="","",SUM(S46:S48))</f>
        <v/>
      </c>
      <c r="U46" s="266" t="str">
        <f>IF(_tag_month_shift!P38="","",_tag_month_shift!P38)</f>
        <v/>
      </c>
      <c r="V46" s="266" t="str">
        <f>IF(_tag_month_shift!Q38="","",_tag_month_shift!Q38)</f>
        <v/>
      </c>
      <c r="W46" s="273" t="str">
        <f t="shared" si="24"/>
        <v/>
      </c>
      <c r="X46" s="273" t="str">
        <f>IF(V47="","",SUM(W46:W48))</f>
        <v/>
      </c>
      <c r="Y46" s="266" t="str">
        <f>IF(_tag_month_shift!T38="","",_tag_month_shift!T38)</f>
        <v/>
      </c>
      <c r="Z46" s="273" t="str">
        <f t="shared" si="25"/>
        <v/>
      </c>
      <c r="AA46" s="273" t="str">
        <f>IF(Y47="","",SUM(Z46:Z48))</f>
        <v/>
      </c>
      <c r="AB46" s="285" t="str">
        <f>IF(_tag_month_shift!W38="","",_tag_month_shift!W38)</f>
        <v/>
      </c>
      <c r="AC46" s="273" t="str">
        <f t="shared" si="5"/>
        <v/>
      </c>
      <c r="AD46" s="286" t="str">
        <f>IF(AB47="","",SUM(AC46:AC48))</f>
        <v/>
      </c>
      <c r="AE46" s="281" t="str">
        <f>IF(_tag_month_shift!Z38="","",_tag_month_shift!Z38)</f>
        <v/>
      </c>
      <c r="AF46" s="266" t="str">
        <f>IF(_tag_month_shift!AA38="","",_tag_month_shift!AA38)</f>
        <v/>
      </c>
      <c r="AG46" s="266" t="str">
        <f>IF(_tag_month_shift!AB38="","",_tag_month_shift!AB38)</f>
        <v/>
      </c>
      <c r="AH46" s="266" t="str">
        <f>IF(_tag_month_shift!AC38="","",_tag_month_shift!AC38)</f>
        <v/>
      </c>
      <c r="AI46" s="266" t="str">
        <f>IF(_tag_month_shift!AD38="","",_tag_month_shift!AD38)</f>
        <v/>
      </c>
      <c r="AJ46" s="273" t="str">
        <f t="shared" si="6"/>
        <v/>
      </c>
      <c r="AK46" s="273" t="str">
        <f>IF(AI47="","",SUM(AJ46:AJ48))</f>
        <v/>
      </c>
      <c r="AL46" s="266" t="str">
        <f>IF(_tag_month_shift!AG38="","",_tag_month_shift!AG38)</f>
        <v/>
      </c>
      <c r="AM46" s="266" t="str">
        <f>IF(_tag_month_shift!AH38="","",_tag_month_shift!AH38)</f>
        <v/>
      </c>
      <c r="AN46" s="273" t="str">
        <f t="shared" si="18"/>
        <v/>
      </c>
      <c r="AO46" s="273" t="str">
        <f>IF(AM47="","",SUM(AN46:AN48))</f>
        <v/>
      </c>
      <c r="AP46" s="294" t="e">
        <f t="shared" si="7"/>
        <v>#VALUE!</v>
      </c>
      <c r="AQ46" s="294" t="e">
        <f>IF(BD46="","",AVERAGE(AP46:AP48))</f>
        <v>#VALUE!</v>
      </c>
      <c r="AR46" s="294" t="str">
        <f t="shared" si="8"/>
        <v/>
      </c>
      <c r="AS46" s="294" t="str">
        <f>IF(AZ46="","",AVERAGE(AR46:AR48))</f>
        <v/>
      </c>
      <c r="AT46" s="266" t="str">
        <f>IF(_tag_month_shift!AO38="","",_tag_month_shift!AO38)</f>
        <v/>
      </c>
      <c r="AU46" s="266" t="str">
        <f>IF(_tag_month_shift!AP38="","",_tag_month_shift!AP38)</f>
        <v/>
      </c>
      <c r="AV46" s="273" t="str">
        <f t="shared" si="9"/>
        <v/>
      </c>
      <c r="AW46" s="273" t="str">
        <f t="shared" si="10"/>
        <v/>
      </c>
      <c r="AX46" s="273" t="str">
        <f t="shared" si="11"/>
        <v/>
      </c>
      <c r="AY46" s="273" t="str">
        <f>IF(AU47="","",SUM(AX46:AX48))</f>
        <v/>
      </c>
      <c r="AZ46" s="309" t="str">
        <f>IF(_tag_month_shift!AU38="","",_tag_month_shift!AU38)</f>
        <v/>
      </c>
      <c r="BA46" s="309" t="str">
        <f>IF(_tag_month_shift!AV38="","",_tag_month_shift!AV38)</f>
        <v/>
      </c>
      <c r="BB46" s="309" t="str">
        <f>IF(_tag_month_shift!AW38="","",_tag_month_shift!AW38)</f>
        <v/>
      </c>
      <c r="BC46" s="309" t="str">
        <f>IF(_tag_month_shift!AX38="","",_tag_month_shift!AX38)</f>
        <v/>
      </c>
      <c r="BD46" s="309">
        <v>8</v>
      </c>
      <c r="BE46" s="273" t="str">
        <f>IF(_tag_month_shift!AZ38="","",_tag_month_shift!AZ38)</f>
        <v/>
      </c>
      <c r="BF46" s="273" t="str">
        <f>IF(_tag_month_shift!BA38="","",_tag_month_shift!BA38)</f>
        <v/>
      </c>
      <c r="BG46" s="273" t="str">
        <f t="shared" si="12"/>
        <v/>
      </c>
      <c r="BH46" s="315" t="str">
        <f t="shared" si="13"/>
        <v/>
      </c>
      <c r="BI46" s="294" t="str">
        <f>IF(AND(BE46=""),"",IF(AND(BE46=0),0,IF(AND(BE46&gt;0),AY46*1000/BE46,)))</f>
        <v/>
      </c>
      <c r="BJ46" s="294" t="str">
        <f>IF(AND(BE46=""),"",IF(AND(BE46=0),0,IF(AND(BE46&gt;0),(SUM(AW46:AW48)*0.7353+SUM(AV46:AV48))*971.4/BE46,)))</f>
        <v/>
      </c>
      <c r="BK46" s="266" t="str">
        <f>IF(_tag_month_shift!BF38="","",_tag_month_shift!BF38)</f>
        <v/>
      </c>
      <c r="BL46" s="266" t="str">
        <f>IF(_tag_month_shift!BG38="","",_tag_month_shift!BG38)</f>
        <v/>
      </c>
      <c r="BM46" s="273" t="str">
        <f t="shared" si="14"/>
        <v/>
      </c>
      <c r="BN46" s="273" t="str">
        <f>IF(BL47="","",SUM(BM46:BM48))</f>
        <v/>
      </c>
      <c r="BO46" s="266" t="str">
        <f>IF(_tag_month_shift!BJ38="","",_tag_month_shift!BJ38)</f>
        <v/>
      </c>
      <c r="BP46" s="266" t="str">
        <f>IF(_tag_month_shift!BK38="","",_tag_month_shift!BK38)</f>
        <v/>
      </c>
      <c r="BQ46" s="321" t="str">
        <f t="shared" si="15"/>
        <v/>
      </c>
      <c r="BR46" s="321" t="str">
        <f>IF(BP47="","",SUM(BQ46:BQ48))</f>
        <v/>
      </c>
      <c r="BS46" s="266" t="str">
        <f>IF(_tag_month_shift!BN38="","",_tag_month_shift!BN38)</f>
        <v/>
      </c>
      <c r="BT46" s="266" t="str">
        <f>IF(_tag_month_shift!BO38="","",_tag_month_shift!BO38)</f>
        <v/>
      </c>
      <c r="BU46" s="273" t="str">
        <f t="shared" si="16"/>
        <v/>
      </c>
      <c r="BV46" s="332" t="str">
        <f>IF(BT47="","",SUM(BU46:BU48))</f>
        <v/>
      </c>
      <c r="BW46" s="333" t="str">
        <f t="shared" si="17"/>
        <v/>
      </c>
    </row>
    <row r="47" spans="1:75">
      <c r="A47" s="54">
        <f ca="1" t="shared" si="19"/>
        <v>43629</v>
      </c>
      <c r="B47" s="262">
        <f ca="1" t="shared" si="0"/>
        <v>43629</v>
      </c>
      <c r="C47" s="91" t="s">
        <v>356</v>
      </c>
      <c r="D47" s="96">
        <f>IF(AND(D46=4),1,IF(AND(D46&lt;4),(D46+1),))</f>
        <v>1</v>
      </c>
      <c r="E47" s="264" t="str">
        <f t="shared" si="1"/>
        <v>甲班</v>
      </c>
      <c r="F47" s="267" t="str">
        <f>IF(_tag_month_shift!A39="","",_tag_month_shift!A39)</f>
        <v/>
      </c>
      <c r="G47" s="268" t="str">
        <f>IF(_tag_month_shift!B39="","",_tag_month_shift!B39)</f>
        <v/>
      </c>
      <c r="H47" s="268" t="str">
        <f>IF(_tag_month_shift!C39="","",_tag_month_shift!C39)</f>
        <v/>
      </c>
      <c r="I47" s="268" t="str">
        <f>IF(_tag_month_shift!D39="","",_tag_month_shift!D39)</f>
        <v/>
      </c>
      <c r="J47" s="268" t="str">
        <f>IF(_tag_month_shift!E39="","",_tag_month_shift!E39)</f>
        <v/>
      </c>
      <c r="K47" s="273" t="str">
        <f t="shared" si="2"/>
        <v/>
      </c>
      <c r="L47" s="274"/>
      <c r="M47" s="268" t="str">
        <f>IF(_tag_month_shift!H39="","",_tag_month_shift!H39)</f>
        <v/>
      </c>
      <c r="N47" s="268" t="str">
        <f>IF(_tag_month_shift!I39="","",_tag_month_shift!I39)</f>
        <v/>
      </c>
      <c r="O47" s="274" t="str">
        <f t="shared" si="26"/>
        <v/>
      </c>
      <c r="P47" s="274"/>
      <c r="Q47" s="268" t="str">
        <f>IF(_tag_month_shift!L39="","",_tag_month_shift!L39)</f>
        <v/>
      </c>
      <c r="R47" s="268" t="str">
        <f>IF(_tag_month_shift!M39="","",_tag_month_shift!M39)</f>
        <v/>
      </c>
      <c r="S47" s="274" t="str">
        <f t="shared" si="3"/>
        <v/>
      </c>
      <c r="T47" s="274"/>
      <c r="U47" s="268" t="str">
        <f>IF(_tag_month_shift!P39="","",_tag_month_shift!P39)</f>
        <v/>
      </c>
      <c r="V47" s="268" t="str">
        <f>IF(_tag_month_shift!Q39="","",_tag_month_shift!Q39)</f>
        <v/>
      </c>
      <c r="W47" s="274" t="str">
        <f t="shared" si="24"/>
        <v/>
      </c>
      <c r="X47" s="274"/>
      <c r="Y47" s="268" t="str">
        <f>IF(_tag_month_shift!T39="","",_tag_month_shift!T39)</f>
        <v/>
      </c>
      <c r="Z47" s="274" t="str">
        <f t="shared" si="25"/>
        <v/>
      </c>
      <c r="AA47" s="274"/>
      <c r="AB47" s="280" t="str">
        <f>IF(_tag_month_shift!W39="","",_tag_month_shift!W39)</f>
        <v/>
      </c>
      <c r="AC47" s="274" t="str">
        <f t="shared" si="5"/>
        <v/>
      </c>
      <c r="AD47" s="287"/>
      <c r="AE47" s="282" t="str">
        <f>IF(_tag_month_shift!Z39="","",_tag_month_shift!Z39)</f>
        <v/>
      </c>
      <c r="AF47" s="268" t="str">
        <f>IF(_tag_month_shift!AA39="","",_tag_month_shift!AA39)</f>
        <v/>
      </c>
      <c r="AG47" s="268" t="str">
        <f>IF(_tag_month_shift!AB39="","",_tag_month_shift!AB39)</f>
        <v/>
      </c>
      <c r="AH47" s="268" t="str">
        <f>IF(_tag_month_shift!AC39="","",_tag_month_shift!AC39)</f>
        <v/>
      </c>
      <c r="AI47" s="268" t="str">
        <f>IF(_tag_month_shift!AD39="","",_tag_month_shift!AD39)</f>
        <v/>
      </c>
      <c r="AJ47" s="274" t="str">
        <f t="shared" si="6"/>
        <v/>
      </c>
      <c r="AK47" s="274"/>
      <c r="AL47" s="268" t="str">
        <f>IF(_tag_month_shift!AG39="","",_tag_month_shift!AG39)</f>
        <v/>
      </c>
      <c r="AM47" s="268" t="str">
        <f>IF(_tag_month_shift!AH39="","",_tag_month_shift!AH39)</f>
        <v/>
      </c>
      <c r="AN47" s="274" t="str">
        <f t="shared" si="18"/>
        <v/>
      </c>
      <c r="AO47" s="274"/>
      <c r="AP47" s="295" t="e">
        <f t="shared" si="7"/>
        <v>#VALUE!</v>
      </c>
      <c r="AQ47" s="295"/>
      <c r="AR47" s="295" t="str">
        <f t="shared" si="8"/>
        <v/>
      </c>
      <c r="AS47" s="295"/>
      <c r="AT47" s="268" t="str">
        <f>IF(_tag_month_shift!AO39="","",_tag_month_shift!AO39)</f>
        <v/>
      </c>
      <c r="AU47" s="268" t="str">
        <f>IF(_tag_month_shift!AP39="","",_tag_month_shift!AP39)</f>
        <v/>
      </c>
      <c r="AV47" s="274" t="str">
        <f t="shared" si="9"/>
        <v/>
      </c>
      <c r="AW47" s="274" t="str">
        <f t="shared" si="10"/>
        <v/>
      </c>
      <c r="AX47" s="274" t="str">
        <f t="shared" si="11"/>
        <v/>
      </c>
      <c r="AY47" s="274"/>
      <c r="AZ47" s="310" t="str">
        <f>IF(_tag_month_shift!AU39="","",_tag_month_shift!AU39)</f>
        <v/>
      </c>
      <c r="BA47" s="310" t="str">
        <f>IF(_tag_month_shift!AV39="","",_tag_month_shift!AV39)</f>
        <v/>
      </c>
      <c r="BB47" s="310" t="str">
        <f>IF(_tag_month_shift!AW39="","",_tag_month_shift!AW39)</f>
        <v/>
      </c>
      <c r="BC47" s="310" t="str">
        <f>IF(_tag_month_shift!AX39="","",_tag_month_shift!AX39)</f>
        <v/>
      </c>
      <c r="BD47" s="310">
        <v>8</v>
      </c>
      <c r="BE47" s="274"/>
      <c r="BF47" s="274"/>
      <c r="BG47" s="274" t="str">
        <f t="shared" si="12"/>
        <v/>
      </c>
      <c r="BH47" s="314" t="str">
        <f t="shared" si="13"/>
        <v/>
      </c>
      <c r="BI47" s="295"/>
      <c r="BJ47" s="295"/>
      <c r="BK47" s="268" t="str">
        <f>IF(_tag_month_shift!BF39="","",_tag_month_shift!BF39)</f>
        <v/>
      </c>
      <c r="BL47" s="268" t="str">
        <f>IF(_tag_month_shift!BG39="","",_tag_month_shift!BG39)</f>
        <v/>
      </c>
      <c r="BM47" s="274" t="str">
        <f t="shared" si="14"/>
        <v/>
      </c>
      <c r="BN47" s="274"/>
      <c r="BO47" s="268" t="str">
        <f>IF(_tag_month_shift!BJ39="","",_tag_month_shift!BJ39)</f>
        <v/>
      </c>
      <c r="BP47" s="268" t="str">
        <f>IF(_tag_month_shift!BK39="","",_tag_month_shift!BK39)</f>
        <v/>
      </c>
      <c r="BQ47" s="321" t="str">
        <f t="shared" si="15"/>
        <v/>
      </c>
      <c r="BR47" s="321"/>
      <c r="BS47" s="268" t="str">
        <f>IF(_tag_month_shift!BN39="","",_tag_month_shift!BN39)</f>
        <v/>
      </c>
      <c r="BT47" s="268" t="str">
        <f>IF(_tag_month_shift!BO39="","",_tag_month_shift!BO39)</f>
        <v/>
      </c>
      <c r="BU47" s="274" t="str">
        <f t="shared" si="16"/>
        <v/>
      </c>
      <c r="BV47" s="334"/>
      <c r="BW47" s="333" t="str">
        <f t="shared" si="17"/>
        <v/>
      </c>
    </row>
    <row r="48" spans="1:75">
      <c r="A48" s="54">
        <f ca="1" t="shared" si="19"/>
        <v>43629</v>
      </c>
      <c r="B48" s="262">
        <f ca="1" t="shared" si="0"/>
        <v>43629</v>
      </c>
      <c r="C48" s="91" t="s">
        <v>357</v>
      </c>
      <c r="D48" s="96">
        <f>IF(AND(D47=4),1,IF(AND(D47&lt;4),(D47+1),))</f>
        <v>2</v>
      </c>
      <c r="E48" s="264" t="str">
        <f t="shared" si="1"/>
        <v>乙班</v>
      </c>
      <c r="F48" s="269" t="str">
        <f>IF(_tag_month_shift!A40="","",_tag_month_shift!A40)</f>
        <v/>
      </c>
      <c r="G48" s="270" t="str">
        <f>IF(_tag_month_shift!B40="","",_tag_month_shift!B40)</f>
        <v/>
      </c>
      <c r="H48" s="270" t="str">
        <f>IF(_tag_month_shift!C40="","",_tag_month_shift!C40)</f>
        <v/>
      </c>
      <c r="I48" s="270" t="str">
        <f>IF(_tag_month_shift!D40="","",_tag_month_shift!D40)</f>
        <v/>
      </c>
      <c r="J48" s="270" t="str">
        <f>IF(_tag_month_shift!E40="","",_tag_month_shift!E40)</f>
        <v/>
      </c>
      <c r="K48" s="273" t="str">
        <f t="shared" si="2"/>
        <v/>
      </c>
      <c r="L48" s="275"/>
      <c r="M48" s="270" t="str">
        <f>IF(_tag_month_shift!H40="","",_tag_month_shift!H40)</f>
        <v/>
      </c>
      <c r="N48" s="270" t="str">
        <f>IF(_tag_month_shift!I40="","",_tag_month_shift!I40)</f>
        <v/>
      </c>
      <c r="O48" s="275" t="str">
        <f t="shared" si="26"/>
        <v/>
      </c>
      <c r="P48" s="275"/>
      <c r="Q48" s="270" t="str">
        <f>IF(_tag_month_shift!L40="","",_tag_month_shift!L40)</f>
        <v/>
      </c>
      <c r="R48" s="270" t="str">
        <f>IF(_tag_month_shift!M40="","",_tag_month_shift!M40)</f>
        <v/>
      </c>
      <c r="S48" s="275" t="str">
        <f t="shared" si="3"/>
        <v/>
      </c>
      <c r="T48" s="275"/>
      <c r="U48" s="270" t="str">
        <f>IF(_tag_month_shift!P40="","",_tag_month_shift!P40)</f>
        <v/>
      </c>
      <c r="V48" s="270" t="str">
        <f>IF(_tag_month_shift!Q40="","",_tag_month_shift!Q40)</f>
        <v/>
      </c>
      <c r="W48" s="275" t="str">
        <f t="shared" si="24"/>
        <v/>
      </c>
      <c r="X48" s="275"/>
      <c r="Y48" s="270" t="str">
        <f>IF(_tag_month_shift!T40="","",_tag_month_shift!T40)</f>
        <v/>
      </c>
      <c r="Z48" s="275" t="str">
        <f t="shared" si="25"/>
        <v/>
      </c>
      <c r="AA48" s="275"/>
      <c r="AB48" s="283" t="str">
        <f>IF(_tag_month_shift!W40="","",_tag_month_shift!W40)</f>
        <v/>
      </c>
      <c r="AC48" s="275" t="str">
        <f t="shared" si="5"/>
        <v/>
      </c>
      <c r="AD48" s="288"/>
      <c r="AE48" s="284" t="str">
        <f>IF(_tag_month_shift!Z40="","",_tag_month_shift!Z40)</f>
        <v/>
      </c>
      <c r="AF48" s="270" t="str">
        <f>IF(_tag_month_shift!AA40="","",_tag_month_shift!AA40)</f>
        <v/>
      </c>
      <c r="AG48" s="270" t="str">
        <f>IF(_tag_month_shift!AB40="","",_tag_month_shift!AB40)</f>
        <v/>
      </c>
      <c r="AH48" s="270" t="str">
        <f>IF(_tag_month_shift!AC40="","",_tag_month_shift!AC40)</f>
        <v/>
      </c>
      <c r="AI48" s="270" t="str">
        <f>IF(_tag_month_shift!AD40="","",_tag_month_shift!AD40)</f>
        <v/>
      </c>
      <c r="AJ48" s="275" t="str">
        <f t="shared" si="6"/>
        <v/>
      </c>
      <c r="AK48" s="275"/>
      <c r="AL48" s="270" t="str">
        <f>IF(_tag_month_shift!AG40="","",_tag_month_shift!AG40)</f>
        <v/>
      </c>
      <c r="AM48" s="270" t="str">
        <f>IF(_tag_month_shift!AH40="","",_tag_month_shift!AH40)</f>
        <v/>
      </c>
      <c r="AN48" s="275" t="str">
        <f t="shared" si="18"/>
        <v/>
      </c>
      <c r="AO48" s="275"/>
      <c r="AP48" s="300" t="e">
        <f t="shared" si="7"/>
        <v>#VALUE!</v>
      </c>
      <c r="AQ48" s="300"/>
      <c r="AR48" s="300" t="str">
        <f t="shared" si="8"/>
        <v/>
      </c>
      <c r="AS48" s="300"/>
      <c r="AT48" s="270" t="str">
        <f>IF(_tag_month_shift!AO40="","",_tag_month_shift!AO40)</f>
        <v/>
      </c>
      <c r="AU48" s="270" t="str">
        <f>IF(_tag_month_shift!AP40="","",_tag_month_shift!AP40)</f>
        <v/>
      </c>
      <c r="AV48" s="275" t="str">
        <f t="shared" si="9"/>
        <v/>
      </c>
      <c r="AW48" s="275" t="str">
        <f t="shared" si="10"/>
        <v/>
      </c>
      <c r="AX48" s="275" t="str">
        <f t="shared" si="11"/>
        <v/>
      </c>
      <c r="AY48" s="275"/>
      <c r="AZ48" s="311" t="str">
        <f>IF(_tag_month_shift!AU40="","",_tag_month_shift!AU40)</f>
        <v/>
      </c>
      <c r="BA48" s="311" t="str">
        <f>IF(_tag_month_shift!AV40="","",_tag_month_shift!AV40)</f>
        <v/>
      </c>
      <c r="BB48" s="311" t="str">
        <f>IF(_tag_month_shift!AW40="","",_tag_month_shift!AW40)</f>
        <v/>
      </c>
      <c r="BC48" s="311" t="str">
        <f>IF(_tag_month_shift!AX40="","",_tag_month_shift!AX40)</f>
        <v/>
      </c>
      <c r="BD48" s="311">
        <v>8</v>
      </c>
      <c r="BE48" s="275"/>
      <c r="BF48" s="275"/>
      <c r="BG48" s="275" t="str">
        <f t="shared" si="12"/>
        <v/>
      </c>
      <c r="BH48" s="316" t="str">
        <f t="shared" si="13"/>
        <v/>
      </c>
      <c r="BI48" s="300"/>
      <c r="BJ48" s="300"/>
      <c r="BK48" s="270" t="str">
        <f>IF(_tag_month_shift!BF40="","",_tag_month_shift!BF40)</f>
        <v/>
      </c>
      <c r="BL48" s="270" t="str">
        <f>IF(_tag_month_shift!BG40="","",_tag_month_shift!BG40)</f>
        <v/>
      </c>
      <c r="BM48" s="275" t="str">
        <f t="shared" si="14"/>
        <v/>
      </c>
      <c r="BN48" s="275"/>
      <c r="BO48" s="270" t="str">
        <f>IF(_tag_month_shift!BJ40="","",_tag_month_shift!BJ40)</f>
        <v/>
      </c>
      <c r="BP48" s="270" t="str">
        <f>IF(_tag_month_shift!BK40="","",_tag_month_shift!BK40)</f>
        <v/>
      </c>
      <c r="BQ48" s="321" t="str">
        <f t="shared" si="15"/>
        <v/>
      </c>
      <c r="BR48" s="321"/>
      <c r="BS48" s="270" t="str">
        <f>IF(_tag_month_shift!BN40="","",_tag_month_shift!BN40)</f>
        <v/>
      </c>
      <c r="BT48" s="270" t="str">
        <f>IF(_tag_month_shift!BO40="","",_tag_month_shift!BO40)</f>
        <v/>
      </c>
      <c r="BU48" s="275" t="str">
        <f t="shared" si="16"/>
        <v/>
      </c>
      <c r="BV48" s="335"/>
      <c r="BW48" s="333" t="str">
        <f t="shared" si="17"/>
        <v/>
      </c>
    </row>
    <row r="49" spans="1:75">
      <c r="A49" s="54">
        <f ca="1" t="shared" si="19"/>
        <v>43630</v>
      </c>
      <c r="B49" s="262">
        <f ca="1" t="shared" si="0"/>
        <v>43630</v>
      </c>
      <c r="C49" s="91" t="s">
        <v>355</v>
      </c>
      <c r="D49" s="96">
        <f>IF(AND(D43=1),4,IF(AND(D43&gt;1),(D43-1),))</f>
        <v>3</v>
      </c>
      <c r="E49" s="264" t="str">
        <f t="shared" si="1"/>
        <v>丙班</v>
      </c>
      <c r="F49" s="265" t="str">
        <f>IF(_tag_month_shift!A41="","",_tag_month_shift!A41)</f>
        <v/>
      </c>
      <c r="G49" s="266" t="str">
        <f>IF(_tag_month_shift!B41="","",_tag_month_shift!B41)</f>
        <v/>
      </c>
      <c r="H49" s="266" t="str">
        <f>IF(_tag_month_shift!C41="","",_tag_month_shift!C41)</f>
        <v/>
      </c>
      <c r="I49" s="266" t="str">
        <f>IF(_tag_month_shift!D41="","",_tag_month_shift!D41)</f>
        <v/>
      </c>
      <c r="J49" s="266" t="str">
        <f>IF(_tag_month_shift!E41="","",_tag_month_shift!E41)</f>
        <v/>
      </c>
      <c r="K49" s="273" t="str">
        <f t="shared" si="2"/>
        <v/>
      </c>
      <c r="L49" s="273" t="str">
        <f>IF(J50="","",SUM(K49:K51))</f>
        <v/>
      </c>
      <c r="M49" s="266" t="str">
        <f>IF(_tag_month_shift!H41="","",_tag_month_shift!H41)</f>
        <v/>
      </c>
      <c r="N49" s="266" t="str">
        <f>IF(_tag_month_shift!I41="","",_tag_month_shift!I41)</f>
        <v/>
      </c>
      <c r="O49" s="273" t="str">
        <f t="shared" si="26"/>
        <v/>
      </c>
      <c r="P49" s="273" t="str">
        <f>IF(N50="","",SUM(O49:O51))</f>
        <v/>
      </c>
      <c r="Q49" s="266" t="str">
        <f>IF(_tag_month_shift!L41="","",_tag_month_shift!L41)</f>
        <v/>
      </c>
      <c r="R49" s="266" t="str">
        <f>IF(_tag_month_shift!M41="","",_tag_month_shift!M41)</f>
        <v/>
      </c>
      <c r="S49" s="273" t="str">
        <f t="shared" si="3"/>
        <v/>
      </c>
      <c r="T49" s="273" t="str">
        <f>IF(R50="","",SUM(S49:S51))</f>
        <v/>
      </c>
      <c r="U49" s="266" t="str">
        <f>IF(_tag_month_shift!P41="","",_tag_month_shift!P41)</f>
        <v/>
      </c>
      <c r="V49" s="266" t="str">
        <f>IF(_tag_month_shift!Q41="","",_tag_month_shift!Q41)</f>
        <v/>
      </c>
      <c r="W49" s="273" t="str">
        <f t="shared" si="24"/>
        <v/>
      </c>
      <c r="X49" s="273" t="str">
        <f>IF(V50="","",SUM(W49:W51))</f>
        <v/>
      </c>
      <c r="Y49" s="266" t="str">
        <f>IF(_tag_month_shift!T41="","",_tag_month_shift!T41)</f>
        <v/>
      </c>
      <c r="Z49" s="273" t="str">
        <f t="shared" si="25"/>
        <v/>
      </c>
      <c r="AA49" s="273" t="str">
        <f>IF(Y50="","",SUM(Z49:Z51))</f>
        <v/>
      </c>
      <c r="AB49" s="285" t="str">
        <f>IF(_tag_month_shift!W41="","",_tag_month_shift!W41)</f>
        <v/>
      </c>
      <c r="AC49" s="273" t="str">
        <f t="shared" si="5"/>
        <v/>
      </c>
      <c r="AD49" s="286" t="str">
        <f>IF(AB50="","",SUM(AC49:AC51))</f>
        <v/>
      </c>
      <c r="AE49" s="281" t="str">
        <f>IF(_tag_month_shift!Z41="","",_tag_month_shift!Z41)</f>
        <v/>
      </c>
      <c r="AF49" s="266" t="str">
        <f>IF(_tag_month_shift!AA41="","",_tag_month_shift!AA41)</f>
        <v/>
      </c>
      <c r="AG49" s="266" t="str">
        <f>IF(_tag_month_shift!AB41="","",_tag_month_shift!AB41)</f>
        <v/>
      </c>
      <c r="AH49" s="266" t="str">
        <f>IF(_tag_month_shift!AC41="","",_tag_month_shift!AC41)</f>
        <v/>
      </c>
      <c r="AI49" s="266" t="str">
        <f>IF(_tag_month_shift!AD41="","",_tag_month_shift!AD41)</f>
        <v/>
      </c>
      <c r="AJ49" s="273" t="str">
        <f t="shared" si="6"/>
        <v/>
      </c>
      <c r="AK49" s="273" t="str">
        <f>IF(AI50="","",SUM(AJ49:AJ51))</f>
        <v/>
      </c>
      <c r="AL49" s="266" t="str">
        <f>IF(_tag_month_shift!AG41="","",_tag_month_shift!AG41)</f>
        <v/>
      </c>
      <c r="AM49" s="266" t="str">
        <f>IF(_tag_month_shift!AH41="","",_tag_month_shift!AH41)</f>
        <v/>
      </c>
      <c r="AN49" s="273" t="str">
        <f t="shared" si="18"/>
        <v/>
      </c>
      <c r="AO49" s="273" t="str">
        <f>IF(AM50="","",SUM(AN49:AN51))</f>
        <v/>
      </c>
      <c r="AP49" s="294" t="e">
        <f t="shared" si="7"/>
        <v>#VALUE!</v>
      </c>
      <c r="AQ49" s="294" t="e">
        <f>IF(BD49="","",AVERAGE(AP49:AP51))</f>
        <v>#VALUE!</v>
      </c>
      <c r="AR49" s="294" t="str">
        <f t="shared" si="8"/>
        <v/>
      </c>
      <c r="AS49" s="294" t="str">
        <f>IF(AZ49="","",AVERAGE(AR49:AR51))</f>
        <v/>
      </c>
      <c r="AT49" s="266" t="str">
        <f>IF(_tag_month_shift!AO41="","",_tag_month_shift!AO41)</f>
        <v/>
      </c>
      <c r="AU49" s="266" t="str">
        <f>IF(_tag_month_shift!AP41="","",_tag_month_shift!AP41)</f>
        <v/>
      </c>
      <c r="AV49" s="273" t="str">
        <f t="shared" si="9"/>
        <v/>
      </c>
      <c r="AW49" s="273" t="str">
        <f t="shared" si="10"/>
        <v/>
      </c>
      <c r="AX49" s="273" t="str">
        <f t="shared" si="11"/>
        <v/>
      </c>
      <c r="AY49" s="273" t="str">
        <f>IF(AU50="","",SUM(AX49:AX51))</f>
        <v/>
      </c>
      <c r="AZ49" s="309" t="str">
        <f>IF(_tag_month_shift!AU41="","",_tag_month_shift!AU41)</f>
        <v/>
      </c>
      <c r="BA49" s="309" t="str">
        <f>IF(_tag_month_shift!AV41="","",_tag_month_shift!AV41)</f>
        <v/>
      </c>
      <c r="BB49" s="309" t="str">
        <f>IF(_tag_month_shift!AW41="","",_tag_month_shift!AW41)</f>
        <v/>
      </c>
      <c r="BC49" s="309" t="str">
        <f>IF(_tag_month_shift!AX41="","",_tag_month_shift!AX41)</f>
        <v/>
      </c>
      <c r="BD49" s="309">
        <v>8</v>
      </c>
      <c r="BE49" s="273" t="str">
        <f>IF(_tag_month_shift!AZ41="","",_tag_month_shift!AZ41)</f>
        <v/>
      </c>
      <c r="BF49" s="273" t="str">
        <f>IF(_tag_month_shift!BA41="","",_tag_month_shift!BA41)</f>
        <v/>
      </c>
      <c r="BG49" s="273" t="str">
        <f t="shared" si="12"/>
        <v/>
      </c>
      <c r="BH49" s="315" t="str">
        <f t="shared" si="13"/>
        <v/>
      </c>
      <c r="BI49" s="294" t="str">
        <f>IF(AND(BE49=""),"",IF(AND(BE49=0),0,IF(AND(BE49&gt;0),AY49*1000/BE49,)))</f>
        <v/>
      </c>
      <c r="BJ49" s="294" t="str">
        <f>IF(AND(BE49=""),"",IF(AND(BE49=0),0,IF(AND(BE49&gt;0),(SUM(AW49:AW51)*0.7353+SUM(AV49:AV51))*971.4/BE49,)))</f>
        <v/>
      </c>
      <c r="BK49" s="266" t="str">
        <f>IF(_tag_month_shift!BF41="","",_tag_month_shift!BF41)</f>
        <v/>
      </c>
      <c r="BL49" s="266" t="str">
        <f>IF(_tag_month_shift!BG41="","",_tag_month_shift!BG41)</f>
        <v/>
      </c>
      <c r="BM49" s="273" t="str">
        <f t="shared" si="14"/>
        <v/>
      </c>
      <c r="BN49" s="273" t="str">
        <f>IF(BL50="","",SUM(BM49:BM51))</f>
        <v/>
      </c>
      <c r="BO49" s="266" t="str">
        <f>IF(_tag_month_shift!BJ41="","",_tag_month_shift!BJ41)</f>
        <v/>
      </c>
      <c r="BP49" s="266" t="str">
        <f>IF(_tag_month_shift!BK41="","",_tag_month_shift!BK41)</f>
        <v/>
      </c>
      <c r="BQ49" s="321" t="str">
        <f t="shared" si="15"/>
        <v/>
      </c>
      <c r="BR49" s="321" t="str">
        <f>IF(BP50="","",SUM(BQ49:BQ51))</f>
        <v/>
      </c>
      <c r="BS49" s="266" t="str">
        <f>IF(_tag_month_shift!BN41="","",_tag_month_shift!BN41)</f>
        <v/>
      </c>
      <c r="BT49" s="266" t="str">
        <f>IF(_tag_month_shift!BO41="","",_tag_month_shift!BO41)</f>
        <v/>
      </c>
      <c r="BU49" s="273" t="str">
        <f t="shared" si="16"/>
        <v/>
      </c>
      <c r="BV49" s="332" t="str">
        <f>IF(BT50="","",SUM(BU49:BU51))</f>
        <v/>
      </c>
      <c r="BW49" s="333" t="str">
        <f t="shared" si="17"/>
        <v/>
      </c>
    </row>
    <row r="50" spans="1:75">
      <c r="A50" s="54">
        <f ca="1" t="shared" si="19"/>
        <v>43630</v>
      </c>
      <c r="B50" s="262">
        <f ca="1" t="shared" si="0"/>
        <v>43630</v>
      </c>
      <c r="C50" s="91" t="s">
        <v>356</v>
      </c>
      <c r="D50" s="96">
        <f>IF(AND(D49=4),1,IF(AND(D49&lt;4),(D49+1),))</f>
        <v>4</v>
      </c>
      <c r="E50" s="264" t="str">
        <f t="shared" si="1"/>
        <v>丁班</v>
      </c>
      <c r="F50" s="267" t="str">
        <f>IF(_tag_month_shift!A42="","",_tag_month_shift!A42)</f>
        <v/>
      </c>
      <c r="G50" s="268" t="str">
        <f>IF(_tag_month_shift!B42="","",_tag_month_shift!B42)</f>
        <v/>
      </c>
      <c r="H50" s="268" t="str">
        <f>IF(_tag_month_shift!C42="","",_tag_month_shift!C42)</f>
        <v/>
      </c>
      <c r="I50" s="268" t="str">
        <f>IF(_tag_month_shift!D42="","",_tag_month_shift!D42)</f>
        <v/>
      </c>
      <c r="J50" s="268" t="str">
        <f>IF(_tag_month_shift!E42="","",_tag_month_shift!E42)</f>
        <v/>
      </c>
      <c r="K50" s="273" t="str">
        <f t="shared" si="2"/>
        <v/>
      </c>
      <c r="L50" s="274"/>
      <c r="M50" s="268" t="str">
        <f>IF(_tag_month_shift!H42="","",_tag_month_shift!H42)</f>
        <v/>
      </c>
      <c r="N50" s="268" t="str">
        <f>IF(_tag_month_shift!I42="","",_tag_month_shift!I42)</f>
        <v/>
      </c>
      <c r="O50" s="274" t="str">
        <f t="shared" si="26"/>
        <v/>
      </c>
      <c r="P50" s="274"/>
      <c r="Q50" s="268" t="str">
        <f>IF(_tag_month_shift!L42="","",_tag_month_shift!L42)</f>
        <v/>
      </c>
      <c r="R50" s="268" t="str">
        <f>IF(_tag_month_shift!M42="","",_tag_month_shift!M42)</f>
        <v/>
      </c>
      <c r="S50" s="274" t="str">
        <f t="shared" si="3"/>
        <v/>
      </c>
      <c r="T50" s="274"/>
      <c r="U50" s="268" t="str">
        <f>IF(_tag_month_shift!P42="","",_tag_month_shift!P42)</f>
        <v/>
      </c>
      <c r="V50" s="268" t="str">
        <f>IF(_tag_month_shift!Q42="","",_tag_month_shift!Q42)</f>
        <v/>
      </c>
      <c r="W50" s="274" t="str">
        <f t="shared" si="24"/>
        <v/>
      </c>
      <c r="X50" s="274"/>
      <c r="Y50" s="268" t="str">
        <f>IF(_tag_month_shift!T42="","",_tag_month_shift!T42)</f>
        <v/>
      </c>
      <c r="Z50" s="274" t="str">
        <f t="shared" si="25"/>
        <v/>
      </c>
      <c r="AA50" s="274"/>
      <c r="AB50" s="280" t="str">
        <f>IF(_tag_month_shift!W42="","",_tag_month_shift!W42)</f>
        <v/>
      </c>
      <c r="AC50" s="274" t="str">
        <f t="shared" si="5"/>
        <v/>
      </c>
      <c r="AD50" s="287"/>
      <c r="AE50" s="282" t="str">
        <f>IF(_tag_month_shift!Z42="","",_tag_month_shift!Z42)</f>
        <v/>
      </c>
      <c r="AF50" s="268" t="str">
        <f>IF(_tag_month_shift!AA42="","",_tag_month_shift!AA42)</f>
        <v/>
      </c>
      <c r="AG50" s="268" t="str">
        <f>IF(_tag_month_shift!AB42="","",_tag_month_shift!AB42)</f>
        <v/>
      </c>
      <c r="AH50" s="268" t="str">
        <f>IF(_tag_month_shift!AC42="","",_tag_month_shift!AC42)</f>
        <v/>
      </c>
      <c r="AI50" s="268" t="str">
        <f>IF(_tag_month_shift!AD42="","",_tag_month_shift!AD42)</f>
        <v/>
      </c>
      <c r="AJ50" s="274" t="str">
        <f t="shared" si="6"/>
        <v/>
      </c>
      <c r="AK50" s="274"/>
      <c r="AL50" s="268" t="str">
        <f>IF(_tag_month_shift!AG42="","",_tag_month_shift!AG42)</f>
        <v/>
      </c>
      <c r="AM50" s="268" t="str">
        <f>IF(_tag_month_shift!AH42="","",_tag_month_shift!AH42)</f>
        <v/>
      </c>
      <c r="AN50" s="274" t="str">
        <f t="shared" si="18"/>
        <v/>
      </c>
      <c r="AO50" s="274"/>
      <c r="AP50" s="295" t="e">
        <f t="shared" si="7"/>
        <v>#VALUE!</v>
      </c>
      <c r="AQ50" s="295"/>
      <c r="AR50" s="295" t="str">
        <f t="shared" si="8"/>
        <v/>
      </c>
      <c r="AS50" s="295"/>
      <c r="AT50" s="268" t="str">
        <f>IF(_tag_month_shift!AO42="","",_tag_month_shift!AO42)</f>
        <v/>
      </c>
      <c r="AU50" s="268" t="str">
        <f>IF(_tag_month_shift!AP42="","",_tag_month_shift!AP42)</f>
        <v/>
      </c>
      <c r="AV50" s="274" t="str">
        <f t="shared" si="9"/>
        <v/>
      </c>
      <c r="AW50" s="274" t="str">
        <f t="shared" si="10"/>
        <v/>
      </c>
      <c r="AX50" s="274" t="str">
        <f t="shared" si="11"/>
        <v/>
      </c>
      <c r="AY50" s="274"/>
      <c r="AZ50" s="310" t="str">
        <f>IF(_tag_month_shift!AU42="","",_tag_month_shift!AU42)</f>
        <v/>
      </c>
      <c r="BA50" s="310" t="str">
        <f>IF(_tag_month_shift!AV42="","",_tag_month_shift!AV42)</f>
        <v/>
      </c>
      <c r="BB50" s="310" t="str">
        <f>IF(_tag_month_shift!AW42="","",_tag_month_shift!AW42)</f>
        <v/>
      </c>
      <c r="BC50" s="310" t="str">
        <f>IF(_tag_month_shift!AX42="","",_tag_month_shift!AX42)</f>
        <v/>
      </c>
      <c r="BD50" s="310">
        <v>8</v>
      </c>
      <c r="BE50" s="274"/>
      <c r="BF50" s="274"/>
      <c r="BG50" s="274" t="str">
        <f t="shared" si="12"/>
        <v/>
      </c>
      <c r="BH50" s="314" t="str">
        <f t="shared" si="13"/>
        <v/>
      </c>
      <c r="BI50" s="295"/>
      <c r="BJ50" s="295"/>
      <c r="BK50" s="268" t="str">
        <f>IF(_tag_month_shift!BF42="","",_tag_month_shift!BF42)</f>
        <v/>
      </c>
      <c r="BL50" s="268" t="str">
        <f>IF(_tag_month_shift!BG42="","",_tag_month_shift!BG42)</f>
        <v/>
      </c>
      <c r="BM50" s="274" t="str">
        <f t="shared" si="14"/>
        <v/>
      </c>
      <c r="BN50" s="274"/>
      <c r="BO50" s="268" t="str">
        <f>IF(_tag_month_shift!BJ42="","",_tag_month_shift!BJ42)</f>
        <v/>
      </c>
      <c r="BP50" s="268" t="str">
        <f>IF(_tag_month_shift!BK42="","",_tag_month_shift!BK42)</f>
        <v/>
      </c>
      <c r="BQ50" s="321" t="str">
        <f t="shared" si="15"/>
        <v/>
      </c>
      <c r="BR50" s="321"/>
      <c r="BS50" s="268" t="str">
        <f>IF(_tag_month_shift!BN42="","",_tag_month_shift!BN42)</f>
        <v/>
      </c>
      <c r="BT50" s="268" t="str">
        <f>IF(_tag_month_shift!BO42="","",_tag_month_shift!BO42)</f>
        <v/>
      </c>
      <c r="BU50" s="274" t="str">
        <f t="shared" si="16"/>
        <v/>
      </c>
      <c r="BV50" s="334"/>
      <c r="BW50" s="333" t="str">
        <f t="shared" si="17"/>
        <v/>
      </c>
    </row>
    <row r="51" spans="1:75">
      <c r="A51" s="54">
        <f ca="1" t="shared" si="19"/>
        <v>43630</v>
      </c>
      <c r="B51" s="262">
        <f ca="1" t="shared" si="0"/>
        <v>43630</v>
      </c>
      <c r="C51" s="91" t="s">
        <v>357</v>
      </c>
      <c r="D51" s="96">
        <f>IF(AND(D50=4),1,IF(AND(D50&lt;4),(D50+1),))</f>
        <v>1</v>
      </c>
      <c r="E51" s="264" t="str">
        <f t="shared" si="1"/>
        <v>甲班</v>
      </c>
      <c r="F51" s="267" t="str">
        <f>IF(_tag_month_shift!A43="","",_tag_month_shift!A43)</f>
        <v/>
      </c>
      <c r="G51" s="268" t="str">
        <f>IF(_tag_month_shift!B43="","",_tag_month_shift!B43)</f>
        <v/>
      </c>
      <c r="H51" s="268" t="str">
        <f>IF(_tag_month_shift!C43="","",_tag_month_shift!C43)</f>
        <v/>
      </c>
      <c r="I51" s="268" t="str">
        <f>IF(_tag_month_shift!D43="","",_tag_month_shift!D43)</f>
        <v/>
      </c>
      <c r="J51" s="268" t="str">
        <f>IF(_tag_month_shift!E43="","",_tag_month_shift!E43)</f>
        <v/>
      </c>
      <c r="K51" s="273" t="str">
        <f t="shared" si="2"/>
        <v/>
      </c>
      <c r="L51" s="275"/>
      <c r="M51" s="268" t="str">
        <f>IF(_tag_month_shift!H43="","",_tag_month_shift!H43)</f>
        <v/>
      </c>
      <c r="N51" s="268" t="str">
        <f>IF(_tag_month_shift!I43="","",_tag_month_shift!I43)</f>
        <v/>
      </c>
      <c r="O51" s="275" t="str">
        <f t="shared" si="26"/>
        <v/>
      </c>
      <c r="P51" s="275"/>
      <c r="Q51" s="268" t="str">
        <f>IF(_tag_month_shift!L43="","",_tag_month_shift!L43)</f>
        <v/>
      </c>
      <c r="R51" s="268" t="str">
        <f>IF(_tag_month_shift!M43="","",_tag_month_shift!M43)</f>
        <v/>
      </c>
      <c r="S51" s="275" t="str">
        <f t="shared" si="3"/>
        <v/>
      </c>
      <c r="T51" s="275"/>
      <c r="U51" s="268" t="str">
        <f>IF(_tag_month_shift!P43="","",_tag_month_shift!P43)</f>
        <v/>
      </c>
      <c r="V51" s="268" t="str">
        <f>IF(_tag_month_shift!Q43="","",_tag_month_shift!Q43)</f>
        <v/>
      </c>
      <c r="W51" s="275" t="str">
        <f t="shared" si="24"/>
        <v/>
      </c>
      <c r="X51" s="275"/>
      <c r="Y51" s="268" t="str">
        <f>IF(_tag_month_shift!T43="","",_tag_month_shift!T43)</f>
        <v/>
      </c>
      <c r="Z51" s="275" t="str">
        <f t="shared" si="25"/>
        <v/>
      </c>
      <c r="AA51" s="275"/>
      <c r="AB51" s="280" t="str">
        <f>IF(_tag_month_shift!W43="","",_tag_month_shift!W43)</f>
        <v/>
      </c>
      <c r="AC51" s="275" t="str">
        <f t="shared" si="5"/>
        <v/>
      </c>
      <c r="AD51" s="288"/>
      <c r="AE51" s="282" t="str">
        <f>IF(_tag_month_shift!Z43="","",_tag_month_shift!Z43)</f>
        <v/>
      </c>
      <c r="AF51" s="268" t="str">
        <f>IF(_tag_month_shift!AA43="","",_tag_month_shift!AA43)</f>
        <v/>
      </c>
      <c r="AG51" s="268" t="str">
        <f>IF(_tag_month_shift!AB43="","",_tag_month_shift!AB43)</f>
        <v/>
      </c>
      <c r="AH51" s="268" t="str">
        <f>IF(_tag_month_shift!AC43="","",_tag_month_shift!AC43)</f>
        <v/>
      </c>
      <c r="AI51" s="268" t="str">
        <f>IF(_tag_month_shift!AD43="","",_tag_month_shift!AD43)</f>
        <v/>
      </c>
      <c r="AJ51" s="275" t="str">
        <f t="shared" si="6"/>
        <v/>
      </c>
      <c r="AK51" s="275"/>
      <c r="AL51" s="268" t="str">
        <f>IF(_tag_month_shift!AG43="","",_tag_month_shift!AG43)</f>
        <v/>
      </c>
      <c r="AM51" s="268" t="str">
        <f>IF(_tag_month_shift!AH43="","",_tag_month_shift!AH43)</f>
        <v/>
      </c>
      <c r="AN51" s="275" t="str">
        <f t="shared" si="18"/>
        <v/>
      </c>
      <c r="AO51" s="275"/>
      <c r="AP51" s="300" t="e">
        <f t="shared" si="7"/>
        <v>#VALUE!</v>
      </c>
      <c r="AQ51" s="300"/>
      <c r="AR51" s="300" t="str">
        <f t="shared" si="8"/>
        <v/>
      </c>
      <c r="AS51" s="300"/>
      <c r="AT51" s="268" t="str">
        <f>IF(_tag_month_shift!AO43="","",_tag_month_shift!AO43)</f>
        <v/>
      </c>
      <c r="AU51" s="268" t="str">
        <f>IF(_tag_month_shift!AP43="","",_tag_month_shift!AP43)</f>
        <v/>
      </c>
      <c r="AV51" s="275" t="str">
        <f t="shared" si="9"/>
        <v/>
      </c>
      <c r="AW51" s="275" t="str">
        <f t="shared" si="10"/>
        <v/>
      </c>
      <c r="AX51" s="275" t="str">
        <f t="shared" si="11"/>
        <v/>
      </c>
      <c r="AY51" s="275"/>
      <c r="AZ51" s="311" t="str">
        <f>IF(_tag_month_shift!AU43="","",_tag_month_shift!AU43)</f>
        <v/>
      </c>
      <c r="BA51" s="311" t="str">
        <f>IF(_tag_month_shift!AV43="","",_tag_month_shift!AV43)</f>
        <v/>
      </c>
      <c r="BB51" s="310" t="str">
        <f>IF(_tag_month_shift!AW43="","",_tag_month_shift!AW43)</f>
        <v/>
      </c>
      <c r="BC51" s="310" t="str">
        <f>IF(_tag_month_shift!AX43="","",_tag_month_shift!AX43)</f>
        <v/>
      </c>
      <c r="BD51" s="311">
        <v>8</v>
      </c>
      <c r="BE51" s="275"/>
      <c r="BF51" s="275"/>
      <c r="BG51" s="275" t="str">
        <f t="shared" si="12"/>
        <v/>
      </c>
      <c r="BH51" s="316" t="str">
        <f t="shared" si="13"/>
        <v/>
      </c>
      <c r="BI51" s="300"/>
      <c r="BJ51" s="300"/>
      <c r="BK51" s="270" t="str">
        <f>IF(_tag_month_shift!BF43="","",_tag_month_shift!BF43)</f>
        <v/>
      </c>
      <c r="BL51" s="270" t="str">
        <f>IF(_tag_month_shift!BG43="","",_tag_month_shift!BG43)</f>
        <v/>
      </c>
      <c r="BM51" s="275" t="str">
        <f t="shared" si="14"/>
        <v/>
      </c>
      <c r="BN51" s="275"/>
      <c r="BO51" s="270" t="str">
        <f>IF(_tag_month_shift!BJ43="","",_tag_month_shift!BJ43)</f>
        <v/>
      </c>
      <c r="BP51" s="270" t="str">
        <f>IF(_tag_month_shift!BK43="","",_tag_month_shift!BK43)</f>
        <v/>
      </c>
      <c r="BQ51" s="321" t="str">
        <f t="shared" si="15"/>
        <v/>
      </c>
      <c r="BR51" s="321"/>
      <c r="BS51" s="270" t="str">
        <f>IF(_tag_month_shift!BN43="","",_tag_month_shift!BN43)</f>
        <v/>
      </c>
      <c r="BT51" s="270" t="str">
        <f>IF(_tag_month_shift!BO43="","",_tag_month_shift!BO43)</f>
        <v/>
      </c>
      <c r="BU51" s="275" t="str">
        <f t="shared" si="16"/>
        <v/>
      </c>
      <c r="BV51" s="335"/>
      <c r="BW51" s="333" t="str">
        <f t="shared" si="17"/>
        <v/>
      </c>
    </row>
    <row r="52" spans="1:75">
      <c r="A52" s="54">
        <f ca="1" t="shared" si="19"/>
        <v>43631</v>
      </c>
      <c r="B52" s="262">
        <f ca="1" t="shared" si="0"/>
        <v>43631</v>
      </c>
      <c r="C52" s="91" t="s">
        <v>355</v>
      </c>
      <c r="D52" s="96">
        <f>IF(AND(D46=1),4,IF(AND(D46&gt;1),(D46-1),))</f>
        <v>3</v>
      </c>
      <c r="E52" s="264" t="str">
        <f t="shared" si="1"/>
        <v>丙班</v>
      </c>
      <c r="F52" s="265" t="str">
        <f>IF(_tag_month_shift!A44="","",_tag_month_shift!A44)</f>
        <v/>
      </c>
      <c r="G52" s="266" t="str">
        <f>IF(_tag_month_shift!B44="","",_tag_month_shift!B44)</f>
        <v/>
      </c>
      <c r="H52" s="266" t="str">
        <f>IF(_tag_month_shift!C44="","",_tag_month_shift!C44)</f>
        <v/>
      </c>
      <c r="I52" s="266" t="str">
        <f>IF(_tag_month_shift!D44="","",_tag_month_shift!D44)</f>
        <v/>
      </c>
      <c r="J52" s="266" t="str">
        <f>IF(_tag_month_shift!E44="","",_tag_month_shift!E44)</f>
        <v/>
      </c>
      <c r="K52" s="273" t="str">
        <f t="shared" si="2"/>
        <v/>
      </c>
      <c r="L52" s="273" t="str">
        <f>IF(J53="","",SUM(K52:K54))</f>
        <v/>
      </c>
      <c r="M52" s="266" t="str">
        <f>IF(_tag_month_shift!H44="","",_tag_month_shift!H44)</f>
        <v/>
      </c>
      <c r="N52" s="266" t="str">
        <f>IF(_tag_month_shift!I44="","",_tag_month_shift!I44)</f>
        <v/>
      </c>
      <c r="O52" s="273" t="str">
        <f t="shared" si="26"/>
        <v/>
      </c>
      <c r="P52" s="273" t="str">
        <f>IF(N53="","",SUM(O52:O54))</f>
        <v/>
      </c>
      <c r="Q52" s="266" t="str">
        <f>IF(_tag_month_shift!L44="","",_tag_month_shift!L44)</f>
        <v/>
      </c>
      <c r="R52" s="266" t="str">
        <f>IF(_tag_month_shift!M44="","",_tag_month_shift!M44)</f>
        <v/>
      </c>
      <c r="S52" s="273" t="str">
        <f t="shared" si="3"/>
        <v/>
      </c>
      <c r="T52" s="273" t="str">
        <f>IF(R53="","",SUM(S52:S54))</f>
        <v/>
      </c>
      <c r="U52" s="266" t="str">
        <f>IF(_tag_month_shift!P44="","",_tag_month_shift!P44)</f>
        <v/>
      </c>
      <c r="V52" s="266" t="str">
        <f>IF(_tag_month_shift!Q44="","",_tag_month_shift!Q44)</f>
        <v/>
      </c>
      <c r="W52" s="273" t="str">
        <f t="shared" si="24"/>
        <v/>
      </c>
      <c r="X52" s="273" t="str">
        <f>IF(V53="","",SUM(W52:W54))</f>
        <v/>
      </c>
      <c r="Y52" s="266" t="str">
        <f>IF(_tag_month_shift!T44="","",_tag_month_shift!T44)</f>
        <v/>
      </c>
      <c r="Z52" s="273" t="str">
        <f t="shared" si="25"/>
        <v/>
      </c>
      <c r="AA52" s="273" t="str">
        <f>IF(Y53="","",SUM(Z52:Z54))</f>
        <v/>
      </c>
      <c r="AB52" s="285" t="str">
        <f>IF(_tag_month_shift!W44="","",_tag_month_shift!W44)</f>
        <v/>
      </c>
      <c r="AC52" s="273" t="str">
        <f t="shared" si="5"/>
        <v/>
      </c>
      <c r="AD52" s="286" t="str">
        <f>IF(AB53="","",SUM(AC52:AC54))</f>
        <v/>
      </c>
      <c r="AE52" s="281" t="str">
        <f>IF(_tag_month_shift!Z44="","",_tag_month_shift!Z44)</f>
        <v/>
      </c>
      <c r="AF52" s="266" t="str">
        <f>IF(_tag_month_shift!AA44="","",_tag_month_shift!AA44)</f>
        <v/>
      </c>
      <c r="AG52" s="266" t="str">
        <f>IF(_tag_month_shift!AB44="","",_tag_month_shift!AB44)</f>
        <v/>
      </c>
      <c r="AH52" s="266" t="str">
        <f>IF(_tag_month_shift!AC44="","",_tag_month_shift!AC44)</f>
        <v/>
      </c>
      <c r="AI52" s="266" t="str">
        <f>IF(_tag_month_shift!AD44="","",_tag_month_shift!AD44)</f>
        <v/>
      </c>
      <c r="AJ52" s="273" t="str">
        <f t="shared" si="6"/>
        <v/>
      </c>
      <c r="AK52" s="273" t="str">
        <f>IF(AI53="","",SUM(AJ52:AJ54))</f>
        <v/>
      </c>
      <c r="AL52" s="266" t="str">
        <f>IF(_tag_month_shift!AG44="","",_tag_month_shift!AG44)</f>
        <v/>
      </c>
      <c r="AM52" s="266" t="str">
        <f>IF(_tag_month_shift!AH44="","",_tag_month_shift!AH44)</f>
        <v/>
      </c>
      <c r="AN52" s="273" t="str">
        <f t="shared" si="18"/>
        <v/>
      </c>
      <c r="AO52" s="273" t="str">
        <f>IF(AM53="","",SUM(AN52:AN54))</f>
        <v/>
      </c>
      <c r="AP52" s="294" t="e">
        <f t="shared" si="7"/>
        <v>#VALUE!</v>
      </c>
      <c r="AQ52" s="294" t="e">
        <f>IF(BD52="","",AVERAGE(AP52:AP54))</f>
        <v>#VALUE!</v>
      </c>
      <c r="AR52" s="294" t="str">
        <f t="shared" si="8"/>
        <v/>
      </c>
      <c r="AS52" s="294" t="str">
        <f>IF(AZ52="","",AVERAGE(AR52:AR54))</f>
        <v/>
      </c>
      <c r="AT52" s="266" t="str">
        <f>IF(_tag_month_shift!AO44="","",_tag_month_shift!AO44)</f>
        <v/>
      </c>
      <c r="AU52" s="266" t="str">
        <f>IF(_tag_month_shift!AP44="","",_tag_month_shift!AP44)</f>
        <v/>
      </c>
      <c r="AV52" s="273" t="str">
        <f t="shared" si="9"/>
        <v/>
      </c>
      <c r="AW52" s="273" t="str">
        <f t="shared" si="10"/>
        <v/>
      </c>
      <c r="AX52" s="273" t="str">
        <f t="shared" si="11"/>
        <v/>
      </c>
      <c r="AY52" s="273" t="str">
        <f>IF(AU53="","",SUM(AX52:AX54))</f>
        <v/>
      </c>
      <c r="AZ52" s="309" t="str">
        <f>IF(_tag_month_shift!AU44="","",_tag_month_shift!AU44)</f>
        <v/>
      </c>
      <c r="BA52" s="309" t="str">
        <f>IF(_tag_month_shift!AV44="","",_tag_month_shift!AV44)</f>
        <v/>
      </c>
      <c r="BB52" s="309" t="str">
        <f>IF(_tag_month_shift!AW44="","",_tag_month_shift!AW44)</f>
        <v/>
      </c>
      <c r="BC52" s="309" t="str">
        <f>IF(_tag_month_shift!AX44="","",_tag_month_shift!AX44)</f>
        <v/>
      </c>
      <c r="BD52" s="309">
        <v>8</v>
      </c>
      <c r="BE52" s="273" t="str">
        <f>IF(_tag_month_shift!AZ44="","",_tag_month_shift!AZ44)</f>
        <v/>
      </c>
      <c r="BF52" s="273" t="str">
        <f>IF(_tag_month_shift!BA44="","",_tag_month_shift!BA44)</f>
        <v/>
      </c>
      <c r="BG52" s="273" t="str">
        <f t="shared" si="12"/>
        <v/>
      </c>
      <c r="BH52" s="315" t="str">
        <f t="shared" si="13"/>
        <v/>
      </c>
      <c r="BI52" s="294" t="str">
        <f>IF(AND(BE52=""),"",IF(AND(BE52=0),0,IF(AND(BE52&gt;0),AY52*1000/BE52,)))</f>
        <v/>
      </c>
      <c r="BJ52" s="294" t="str">
        <f>IF(AND(BE52=""),"",IF(AND(BE52=0),0,IF(AND(BE52&gt;0),(SUM(AW52:AW54)*0.7353+SUM(AV52:AV54))*971.4/BE52,)))</f>
        <v/>
      </c>
      <c r="BK52" s="266" t="str">
        <f>IF(_tag_month_shift!BF44="","",_tag_month_shift!BF44)</f>
        <v/>
      </c>
      <c r="BL52" s="266" t="str">
        <f>IF(_tag_month_shift!BG44="","",_tag_month_shift!BG44)</f>
        <v/>
      </c>
      <c r="BM52" s="273" t="str">
        <f t="shared" si="14"/>
        <v/>
      </c>
      <c r="BN52" s="273" t="str">
        <f>IF(BL53="","",SUM(BM52:BM54))</f>
        <v/>
      </c>
      <c r="BO52" s="266" t="str">
        <f>IF(_tag_month_shift!BJ44="","",_tag_month_shift!BJ44)</f>
        <v/>
      </c>
      <c r="BP52" s="266" t="str">
        <f>IF(_tag_month_shift!BK44="","",_tag_month_shift!BK44)</f>
        <v/>
      </c>
      <c r="BQ52" s="321" t="str">
        <f t="shared" si="15"/>
        <v/>
      </c>
      <c r="BR52" s="321" t="str">
        <f>IF(BP53="","",SUM(BQ52:BQ54))</f>
        <v/>
      </c>
      <c r="BS52" s="266" t="str">
        <f>IF(_tag_month_shift!BN44="","",_tag_month_shift!BN44)</f>
        <v/>
      </c>
      <c r="BT52" s="266" t="str">
        <f>IF(_tag_month_shift!BO44="","",_tag_month_shift!BO44)</f>
        <v/>
      </c>
      <c r="BU52" s="273" t="str">
        <f t="shared" si="16"/>
        <v/>
      </c>
      <c r="BV52" s="332" t="str">
        <f>IF(BT53="","",SUM(BU52:BU54))</f>
        <v/>
      </c>
      <c r="BW52" s="333" t="str">
        <f t="shared" si="17"/>
        <v/>
      </c>
    </row>
    <row r="53" spans="1:75">
      <c r="A53" s="54">
        <f ca="1" t="shared" si="19"/>
        <v>43631</v>
      </c>
      <c r="B53" s="262">
        <f ca="1" t="shared" si="0"/>
        <v>43631</v>
      </c>
      <c r="C53" s="91" t="s">
        <v>356</v>
      </c>
      <c r="D53" s="96">
        <f>IF(AND(D52=4),1,IF(AND(D52&lt;4),(D52+1),))</f>
        <v>4</v>
      </c>
      <c r="E53" s="264" t="str">
        <f t="shared" si="1"/>
        <v>丁班</v>
      </c>
      <c r="F53" s="267" t="str">
        <f>IF(_tag_month_shift!A45="","",_tag_month_shift!A45)</f>
        <v/>
      </c>
      <c r="G53" s="268" t="str">
        <f>IF(_tag_month_shift!B45="","",_tag_month_shift!B45)</f>
        <v/>
      </c>
      <c r="H53" s="268" t="str">
        <f>IF(_tag_month_shift!C45="","",_tag_month_shift!C45)</f>
        <v/>
      </c>
      <c r="I53" s="268" t="str">
        <f>IF(_tag_month_shift!D45="","",_tag_month_shift!D45)</f>
        <v/>
      </c>
      <c r="J53" s="268" t="str">
        <f>IF(_tag_month_shift!E45="","",_tag_month_shift!E45)</f>
        <v/>
      </c>
      <c r="K53" s="273" t="str">
        <f t="shared" si="2"/>
        <v/>
      </c>
      <c r="L53" s="274"/>
      <c r="M53" s="268" t="str">
        <f>IF(_tag_month_shift!H45="","",_tag_month_shift!H45)</f>
        <v/>
      </c>
      <c r="N53" s="268" t="str">
        <f>IF(_tag_month_shift!I45="","",_tag_month_shift!I45)</f>
        <v/>
      </c>
      <c r="O53" s="274" t="str">
        <f t="shared" si="26"/>
        <v/>
      </c>
      <c r="P53" s="274"/>
      <c r="Q53" s="268" t="str">
        <f>IF(_tag_month_shift!L45="","",_tag_month_shift!L45)</f>
        <v/>
      </c>
      <c r="R53" s="268" t="str">
        <f>IF(_tag_month_shift!M45="","",_tag_month_shift!M45)</f>
        <v/>
      </c>
      <c r="S53" s="274" t="str">
        <f t="shared" si="3"/>
        <v/>
      </c>
      <c r="T53" s="274"/>
      <c r="U53" s="268" t="str">
        <f>IF(_tag_month_shift!P45="","",_tag_month_shift!P45)</f>
        <v/>
      </c>
      <c r="V53" s="268" t="str">
        <f>IF(_tag_month_shift!Q45="","",_tag_month_shift!Q45)</f>
        <v/>
      </c>
      <c r="W53" s="274" t="str">
        <f t="shared" si="24"/>
        <v/>
      </c>
      <c r="X53" s="274"/>
      <c r="Y53" s="268" t="str">
        <f>IF(_tag_month_shift!T45="","",_tag_month_shift!T45)</f>
        <v/>
      </c>
      <c r="Z53" s="274"/>
      <c r="AA53" s="274"/>
      <c r="AB53" s="280" t="str">
        <f>IF(_tag_month_shift!W45="","",_tag_month_shift!W45)</f>
        <v/>
      </c>
      <c r="AC53" s="274"/>
      <c r="AD53" s="287"/>
      <c r="AE53" s="282" t="str">
        <f>IF(_tag_month_shift!Z45="","",_tag_month_shift!Z45)</f>
        <v/>
      </c>
      <c r="AF53" s="268" t="str">
        <f>IF(_tag_month_shift!AA45="","",_tag_month_shift!AA45)</f>
        <v/>
      </c>
      <c r="AG53" s="268" t="str">
        <f>IF(_tag_month_shift!AB45="","",_tag_month_shift!AB45)</f>
        <v/>
      </c>
      <c r="AH53" s="268" t="str">
        <f>IF(_tag_month_shift!AC45="","",_tag_month_shift!AC45)</f>
        <v/>
      </c>
      <c r="AI53" s="268" t="str">
        <f>IF(_tag_month_shift!AD45="","",_tag_month_shift!AD45)</f>
        <v/>
      </c>
      <c r="AJ53" s="274" t="str">
        <f t="shared" si="6"/>
        <v/>
      </c>
      <c r="AK53" s="274"/>
      <c r="AL53" s="268" t="str">
        <f>IF(_tag_month_shift!AG45="","",_tag_month_shift!AG45)</f>
        <v/>
      </c>
      <c r="AM53" s="268" t="str">
        <f>IF(_tag_month_shift!AH45="","",_tag_month_shift!AH45)</f>
        <v/>
      </c>
      <c r="AN53" s="274" t="str">
        <f t="shared" si="18"/>
        <v/>
      </c>
      <c r="AO53" s="274"/>
      <c r="AP53" s="295" t="e">
        <f t="shared" si="7"/>
        <v>#VALUE!</v>
      </c>
      <c r="AQ53" s="295"/>
      <c r="AR53" s="295" t="str">
        <f t="shared" si="8"/>
        <v/>
      </c>
      <c r="AS53" s="295"/>
      <c r="AT53" s="268" t="str">
        <f>IF(_tag_month_shift!AO45="","",_tag_month_shift!AO45)</f>
        <v/>
      </c>
      <c r="AU53" s="268" t="str">
        <f>IF(_tag_month_shift!AP45="","",_tag_month_shift!AP45)</f>
        <v/>
      </c>
      <c r="AV53" s="274" t="str">
        <f t="shared" si="9"/>
        <v/>
      </c>
      <c r="AW53" s="274" t="str">
        <f t="shared" si="10"/>
        <v/>
      </c>
      <c r="AX53" s="274" t="str">
        <f t="shared" si="11"/>
        <v/>
      </c>
      <c r="AY53" s="274"/>
      <c r="AZ53" s="310" t="str">
        <f>IF(_tag_month_shift!AU45="","",_tag_month_shift!AU45)</f>
        <v/>
      </c>
      <c r="BA53" s="310" t="str">
        <f>IF(_tag_month_shift!AV45="","",_tag_month_shift!AV45)</f>
        <v/>
      </c>
      <c r="BB53" s="310" t="str">
        <f>IF(_tag_month_shift!AW45="","",_tag_month_shift!AW45)</f>
        <v/>
      </c>
      <c r="BC53" s="310" t="str">
        <f>IF(_tag_month_shift!AX45="","",_tag_month_shift!AX45)</f>
        <v/>
      </c>
      <c r="BD53" s="310">
        <v>8</v>
      </c>
      <c r="BE53" s="274"/>
      <c r="BF53" s="274"/>
      <c r="BG53" s="274" t="str">
        <f t="shared" si="12"/>
        <v/>
      </c>
      <c r="BH53" s="314" t="str">
        <f t="shared" si="13"/>
        <v/>
      </c>
      <c r="BI53" s="295"/>
      <c r="BJ53" s="295"/>
      <c r="BK53" s="268" t="str">
        <f>IF(_tag_month_shift!BF45="","",_tag_month_shift!BF45)</f>
        <v/>
      </c>
      <c r="BL53" s="268" t="str">
        <f>IF(_tag_month_shift!BG45="","",_tag_month_shift!BG45)</f>
        <v/>
      </c>
      <c r="BM53" s="274" t="str">
        <f t="shared" si="14"/>
        <v/>
      </c>
      <c r="BN53" s="274"/>
      <c r="BO53" s="268" t="str">
        <f>IF(_tag_month_shift!BJ45="","",_tag_month_shift!BJ45)</f>
        <v/>
      </c>
      <c r="BP53" s="268" t="str">
        <f>IF(_tag_month_shift!BK45="","",_tag_month_shift!BK45)</f>
        <v/>
      </c>
      <c r="BQ53" s="321" t="str">
        <f t="shared" si="15"/>
        <v/>
      </c>
      <c r="BR53" s="321"/>
      <c r="BS53" s="268" t="str">
        <f>IF(_tag_month_shift!BN45="","",_tag_month_shift!BN45)</f>
        <v/>
      </c>
      <c r="BT53" s="268" t="str">
        <f>IF(_tag_month_shift!BO45="","",_tag_month_shift!BO45)</f>
        <v/>
      </c>
      <c r="BU53" s="274" t="str">
        <f t="shared" si="16"/>
        <v/>
      </c>
      <c r="BV53" s="334"/>
      <c r="BW53" s="333" t="str">
        <f t="shared" si="17"/>
        <v/>
      </c>
    </row>
    <row r="54" ht="15.75" customHeight="1" spans="1:75">
      <c r="A54" s="54">
        <f ca="1" t="shared" si="19"/>
        <v>43631</v>
      </c>
      <c r="B54" s="262">
        <f ca="1" t="shared" si="0"/>
        <v>43631</v>
      </c>
      <c r="C54" s="91" t="s">
        <v>357</v>
      </c>
      <c r="D54" s="96">
        <f>IF(AND(D53=4),1,IF(AND(D53&lt;4),(D53+1),))</f>
        <v>1</v>
      </c>
      <c r="E54" s="264" t="str">
        <f t="shared" si="1"/>
        <v>甲班</v>
      </c>
      <c r="F54" s="269" t="str">
        <f>IF(_tag_month_shift!A46="","",_tag_month_shift!A46)</f>
        <v/>
      </c>
      <c r="G54" s="270" t="str">
        <f>IF(_tag_month_shift!B46="","",_tag_month_shift!B46)</f>
        <v/>
      </c>
      <c r="H54" s="270" t="str">
        <f>IF(_tag_month_shift!C46="","",_tag_month_shift!C46)</f>
        <v/>
      </c>
      <c r="I54" s="270" t="str">
        <f>IF(_tag_month_shift!D46="","",_tag_month_shift!D46)</f>
        <v/>
      </c>
      <c r="J54" s="270" t="str">
        <f>IF(_tag_month_shift!E46="","",_tag_month_shift!E46)</f>
        <v/>
      </c>
      <c r="K54" s="273" t="str">
        <f t="shared" si="2"/>
        <v/>
      </c>
      <c r="L54" s="275"/>
      <c r="M54" s="270" t="str">
        <f>IF(_tag_month_shift!H46="","",_tag_month_shift!H46)</f>
        <v/>
      </c>
      <c r="N54" s="270" t="str">
        <f>IF(_tag_month_shift!I46="","",_tag_month_shift!I46)</f>
        <v/>
      </c>
      <c r="O54" s="275" t="str">
        <f t="shared" si="26"/>
        <v/>
      </c>
      <c r="P54" s="275"/>
      <c r="Q54" s="270" t="str">
        <f>IF(_tag_month_shift!L46="","",_tag_month_shift!L46)</f>
        <v/>
      </c>
      <c r="R54" s="270" t="str">
        <f>IF(_tag_month_shift!M46="","",_tag_month_shift!M46)</f>
        <v/>
      </c>
      <c r="S54" s="275" t="str">
        <f t="shared" si="3"/>
        <v/>
      </c>
      <c r="T54" s="275"/>
      <c r="U54" s="270" t="str">
        <f>IF(_tag_month_shift!P46="","",_tag_month_shift!P46)</f>
        <v/>
      </c>
      <c r="V54" s="270" t="str">
        <f>IF(_tag_month_shift!Q46="","",_tag_month_shift!Q46)</f>
        <v/>
      </c>
      <c r="W54" s="275" t="str">
        <f t="shared" si="24"/>
        <v/>
      </c>
      <c r="X54" s="275"/>
      <c r="Y54" s="270" t="str">
        <f>IF(_tag_month_shift!T46="","",_tag_month_shift!T46)</f>
        <v/>
      </c>
      <c r="Z54" s="275" t="str">
        <f t="shared" ref="Z54:Z64" si="27">IF(Y55="","",Y55-Y54)</f>
        <v/>
      </c>
      <c r="AA54" s="275"/>
      <c r="AB54" s="283" t="str">
        <f>IF(_tag_month_shift!W46="","",_tag_month_shift!W46)</f>
        <v/>
      </c>
      <c r="AC54" s="275" t="str">
        <f t="shared" ref="AC54:AC102" si="28">IF(AB55="","",AB55-AB54)</f>
        <v/>
      </c>
      <c r="AD54" s="288"/>
      <c r="AE54" s="284" t="str">
        <f>IF(_tag_month_shift!Z46="","",_tag_month_shift!Z46)</f>
        <v/>
      </c>
      <c r="AF54" s="270" t="str">
        <f>IF(_tag_month_shift!AA46="","",_tag_month_shift!AA46)</f>
        <v/>
      </c>
      <c r="AG54" s="270" t="str">
        <f>IF(_tag_month_shift!AB46="","",_tag_month_shift!AB46)</f>
        <v/>
      </c>
      <c r="AH54" s="270" t="str">
        <f>IF(_tag_month_shift!AC46="","",_tag_month_shift!AC46)</f>
        <v/>
      </c>
      <c r="AI54" s="270" t="str">
        <f>IF(_tag_month_shift!AD46="","",_tag_month_shift!AD46)</f>
        <v/>
      </c>
      <c r="AJ54" s="275" t="str">
        <f t="shared" si="6"/>
        <v/>
      </c>
      <c r="AK54" s="275"/>
      <c r="AL54" s="270" t="str">
        <f>IF(_tag_month_shift!AG46="","",_tag_month_shift!AG46)</f>
        <v/>
      </c>
      <c r="AM54" s="270" t="str">
        <f>IF(_tag_month_shift!AH46="","",_tag_month_shift!AH46)</f>
        <v/>
      </c>
      <c r="AN54" s="275" t="str">
        <f t="shared" si="18"/>
        <v/>
      </c>
      <c r="AO54" s="275"/>
      <c r="AP54" s="300" t="e">
        <f t="shared" si="7"/>
        <v>#VALUE!</v>
      </c>
      <c r="AQ54" s="300"/>
      <c r="AR54" s="300" t="str">
        <f t="shared" si="8"/>
        <v/>
      </c>
      <c r="AS54" s="300"/>
      <c r="AT54" s="270" t="str">
        <f>IF(_tag_month_shift!AO46="","",_tag_month_shift!AO46)</f>
        <v/>
      </c>
      <c r="AU54" s="270" t="str">
        <f>IF(_tag_month_shift!AP46="","",_tag_month_shift!AP46)</f>
        <v/>
      </c>
      <c r="AV54" s="275" t="str">
        <f t="shared" si="9"/>
        <v/>
      </c>
      <c r="AW54" s="275" t="str">
        <f t="shared" si="10"/>
        <v/>
      </c>
      <c r="AX54" s="275" t="str">
        <f t="shared" si="11"/>
        <v/>
      </c>
      <c r="AY54" s="275"/>
      <c r="AZ54" s="311" t="str">
        <f>IF(_tag_month_shift!AU46="","",_tag_month_shift!AU46)</f>
        <v/>
      </c>
      <c r="BA54" s="311" t="str">
        <f>IF(_tag_month_shift!AV46="","",_tag_month_shift!AV46)</f>
        <v/>
      </c>
      <c r="BB54" s="311" t="str">
        <f>IF(_tag_month_shift!AW46="","",_tag_month_shift!AW46)</f>
        <v/>
      </c>
      <c r="BC54" s="311" t="str">
        <f>IF(_tag_month_shift!AX46="","",_tag_month_shift!AX46)</f>
        <v/>
      </c>
      <c r="BD54" s="311">
        <v>8</v>
      </c>
      <c r="BE54" s="275"/>
      <c r="BF54" s="275"/>
      <c r="BG54" s="275" t="str">
        <f t="shared" si="12"/>
        <v/>
      </c>
      <c r="BH54" s="316" t="str">
        <f t="shared" si="13"/>
        <v/>
      </c>
      <c r="BI54" s="300"/>
      <c r="BJ54" s="300"/>
      <c r="BK54" s="270" t="str">
        <f>IF(_tag_month_shift!BF46="","",_tag_month_shift!BF46)</f>
        <v/>
      </c>
      <c r="BL54" s="270" t="str">
        <f>IF(_tag_month_shift!BG46="","",_tag_month_shift!BG46)</f>
        <v/>
      </c>
      <c r="BM54" s="275" t="str">
        <f t="shared" si="14"/>
        <v/>
      </c>
      <c r="BN54" s="275"/>
      <c r="BO54" s="270" t="str">
        <f>IF(_tag_month_shift!BJ46="","",_tag_month_shift!BJ46)</f>
        <v/>
      </c>
      <c r="BP54" s="270" t="str">
        <f>IF(_tag_month_shift!BK46="","",_tag_month_shift!BK46)</f>
        <v/>
      </c>
      <c r="BQ54" s="321" t="str">
        <f t="shared" si="15"/>
        <v/>
      </c>
      <c r="BR54" s="321"/>
      <c r="BS54" s="270" t="str">
        <f>IF(_tag_month_shift!BN46="","",_tag_month_shift!BN46)</f>
        <v/>
      </c>
      <c r="BT54" s="270" t="str">
        <f>IF(_tag_month_shift!BO46="","",_tag_month_shift!BO46)</f>
        <v/>
      </c>
      <c r="BU54" s="275" t="str">
        <f t="shared" si="16"/>
        <v/>
      </c>
      <c r="BV54" s="335"/>
      <c r="BW54" s="333" t="str">
        <f t="shared" si="17"/>
        <v/>
      </c>
    </row>
    <row r="55" spans="1:75">
      <c r="A55" s="54">
        <f ca="1" t="shared" si="19"/>
        <v>43632</v>
      </c>
      <c r="B55" s="262">
        <f ca="1" t="shared" si="0"/>
        <v>43632</v>
      </c>
      <c r="C55" s="91" t="s">
        <v>355</v>
      </c>
      <c r="D55" s="96">
        <f>IF(AND(D49=1),4,IF(AND(D49&gt;1),(D49-1),))</f>
        <v>2</v>
      </c>
      <c r="E55" s="264" t="str">
        <f t="shared" si="1"/>
        <v>乙班</v>
      </c>
      <c r="F55" s="265" t="str">
        <f>IF(_tag_month_shift!A47="","",_tag_month_shift!A47)</f>
        <v/>
      </c>
      <c r="G55" s="266" t="str">
        <f>IF(_tag_month_shift!B47="","",_tag_month_shift!B47)</f>
        <v/>
      </c>
      <c r="H55" s="266" t="str">
        <f>IF(_tag_month_shift!C47="","",_tag_month_shift!C47)</f>
        <v/>
      </c>
      <c r="I55" s="266" t="str">
        <f>IF(_tag_month_shift!D47="","",_tag_month_shift!D47)</f>
        <v/>
      </c>
      <c r="J55" s="266" t="str">
        <f>IF(_tag_month_shift!E47="","",_tag_month_shift!E47)</f>
        <v/>
      </c>
      <c r="K55" s="273" t="str">
        <f t="shared" si="2"/>
        <v/>
      </c>
      <c r="L55" s="273" t="str">
        <f>IF(J56="","",SUM(K55:K57))</f>
        <v/>
      </c>
      <c r="M55" s="266" t="str">
        <f>IF(_tag_month_shift!H47="","",_tag_month_shift!H47)</f>
        <v/>
      </c>
      <c r="N55" s="266" t="str">
        <f>IF(_tag_month_shift!I47="","",_tag_month_shift!I47)</f>
        <v/>
      </c>
      <c r="O55" s="273" t="str">
        <f t="shared" si="26"/>
        <v/>
      </c>
      <c r="P55" s="273" t="str">
        <f>IF(N56="","",SUM(O55:O57))</f>
        <v/>
      </c>
      <c r="Q55" s="266" t="str">
        <f>IF(_tag_month_shift!L47="","",_tag_month_shift!L47)</f>
        <v/>
      </c>
      <c r="R55" s="266" t="str">
        <f>IF(_tag_month_shift!M47="","",_tag_month_shift!M47)</f>
        <v/>
      </c>
      <c r="S55" s="273" t="str">
        <f t="shared" si="3"/>
        <v/>
      </c>
      <c r="T55" s="273" t="str">
        <f>IF(R56="","",SUM(S55:S57))</f>
        <v/>
      </c>
      <c r="U55" s="266" t="str">
        <f>IF(_tag_month_shift!P47="","",_tag_month_shift!P47)</f>
        <v/>
      </c>
      <c r="V55" s="266" t="str">
        <f>IF(_tag_month_shift!Q47="","",_tag_month_shift!Q47)</f>
        <v/>
      </c>
      <c r="W55" s="273" t="str">
        <f t="shared" si="24"/>
        <v/>
      </c>
      <c r="X55" s="273" t="str">
        <f>IF(V56="","",SUM(W55:W57))</f>
        <v/>
      </c>
      <c r="Y55" s="266" t="str">
        <f>IF(_tag_month_shift!T47="","",_tag_month_shift!T47)</f>
        <v/>
      </c>
      <c r="Z55" s="273" t="str">
        <f t="shared" si="27"/>
        <v/>
      </c>
      <c r="AA55" s="273" t="str">
        <f>IF(Y56="","",SUM(Z55:Z57))</f>
        <v/>
      </c>
      <c r="AB55" s="285" t="str">
        <f>IF(_tag_month_shift!W47="","",_tag_month_shift!W47)</f>
        <v/>
      </c>
      <c r="AC55" s="273" t="str">
        <f t="shared" si="28"/>
        <v/>
      </c>
      <c r="AD55" s="286" t="str">
        <f>IF(AB56="","",SUM(AC55:AC57))</f>
        <v/>
      </c>
      <c r="AE55" s="282" t="str">
        <f>IF(_tag_month_shift!Z47="","",_tag_month_shift!Z47)</f>
        <v/>
      </c>
      <c r="AF55" s="268" t="str">
        <f>IF(_tag_month_shift!AA47="","",_tag_month_shift!AA47)</f>
        <v/>
      </c>
      <c r="AG55" s="268" t="str">
        <f>IF(_tag_month_shift!AB47="","",_tag_month_shift!AB47)</f>
        <v/>
      </c>
      <c r="AH55" s="268" t="str">
        <f>IF(_tag_month_shift!AC47="","",_tag_month_shift!AC47)</f>
        <v/>
      </c>
      <c r="AI55" s="268" t="str">
        <f>IF(_tag_month_shift!AD47="","",_tag_month_shift!AD47)</f>
        <v/>
      </c>
      <c r="AJ55" s="273" t="str">
        <f t="shared" si="6"/>
        <v/>
      </c>
      <c r="AK55" s="273" t="str">
        <f>IF(AI56="","",SUM(AJ55:AJ57))</f>
        <v/>
      </c>
      <c r="AL55" s="268" t="str">
        <f>IF(_tag_month_shift!AG47="","",_tag_month_shift!AG47)</f>
        <v/>
      </c>
      <c r="AM55" s="268" t="str">
        <f>IF(_tag_month_shift!AH47="","",_tag_month_shift!AH47)</f>
        <v/>
      </c>
      <c r="AN55" s="273" t="str">
        <f t="shared" si="18"/>
        <v/>
      </c>
      <c r="AO55" s="273" t="str">
        <f>IF(AM56="","",SUM(AN55:AN57))</f>
        <v/>
      </c>
      <c r="AP55" s="294" t="e">
        <f t="shared" si="7"/>
        <v>#VALUE!</v>
      </c>
      <c r="AQ55" s="294" t="e">
        <f>IF(BD55="","",AVERAGE(AP55:AP57))</f>
        <v>#VALUE!</v>
      </c>
      <c r="AR55" s="294" t="str">
        <f t="shared" si="8"/>
        <v/>
      </c>
      <c r="AS55" s="294" t="str">
        <f>IF(AZ55="","",AVERAGE(AR55:AR57))</f>
        <v/>
      </c>
      <c r="AT55" s="268" t="str">
        <f>IF(_tag_month_shift!AO47="","",_tag_month_shift!AO47)</f>
        <v/>
      </c>
      <c r="AU55" s="268" t="str">
        <f>IF(_tag_month_shift!AP47="","",_tag_month_shift!AP47)</f>
        <v/>
      </c>
      <c r="AV55" s="273" t="str">
        <f t="shared" si="9"/>
        <v/>
      </c>
      <c r="AW55" s="273" t="str">
        <f t="shared" si="10"/>
        <v/>
      </c>
      <c r="AX55" s="273" t="str">
        <f t="shared" si="11"/>
        <v/>
      </c>
      <c r="AY55" s="273" t="str">
        <f>IF(AU56="","",SUM(AX55:AX57))</f>
        <v/>
      </c>
      <c r="AZ55" s="309" t="str">
        <f>IF(_tag_month_shift!AU47="","",_tag_month_shift!AU47)</f>
        <v/>
      </c>
      <c r="BA55" s="309" t="str">
        <f>IF(_tag_month_shift!AV47="","",_tag_month_shift!AV47)</f>
        <v/>
      </c>
      <c r="BB55" s="309" t="str">
        <f>IF(_tag_month_shift!AW47="","",_tag_month_shift!AW47)</f>
        <v/>
      </c>
      <c r="BC55" s="309" t="str">
        <f>IF(_tag_month_shift!AX47="","",_tag_month_shift!AX47)</f>
        <v/>
      </c>
      <c r="BD55" s="309">
        <v>8</v>
      </c>
      <c r="BE55" s="273" t="str">
        <f>IF(_tag_month_shift!AZ47="","",_tag_month_shift!AZ47)</f>
        <v/>
      </c>
      <c r="BF55" s="273" t="str">
        <f>IF(_tag_month_shift!BA47="","",_tag_month_shift!BA47)</f>
        <v/>
      </c>
      <c r="BG55" s="273" t="str">
        <f t="shared" si="12"/>
        <v/>
      </c>
      <c r="BH55" s="315" t="str">
        <f t="shared" si="13"/>
        <v/>
      </c>
      <c r="BI55" s="294" t="str">
        <f>IF(AND(BE55=""),"",IF(AND(BE55=0),0,IF(AND(BE55&gt;0),AY55*1000/BE55,)))</f>
        <v/>
      </c>
      <c r="BJ55" s="294" t="str">
        <f>IF(AND(BE55=""),"",IF(AND(BE55=0),0,IF(AND(BE55&gt;0),(SUM(AW55:AW57)*0.7353+SUM(AV55:AV57))*971.4/BE55,)))</f>
        <v/>
      </c>
      <c r="BK55" s="268" t="str">
        <f>IF(_tag_month_shift!BF47="","",_tag_month_shift!BF47)</f>
        <v/>
      </c>
      <c r="BL55" s="268" t="str">
        <f>IF(_tag_month_shift!BG47="","",_tag_month_shift!BG47)</f>
        <v/>
      </c>
      <c r="BM55" s="273" t="str">
        <f t="shared" si="14"/>
        <v/>
      </c>
      <c r="BN55" s="273" t="str">
        <f>IF(BL56="","",SUM(BM55:BM57))</f>
        <v/>
      </c>
      <c r="BO55" s="266" t="str">
        <f>IF(_tag_month_shift!BJ47="","",_tag_month_shift!BJ47)</f>
        <v/>
      </c>
      <c r="BP55" s="266" t="str">
        <f>IF(_tag_month_shift!BK47="","",_tag_month_shift!BK47)</f>
        <v/>
      </c>
      <c r="BQ55" s="321" t="str">
        <f t="shared" si="15"/>
        <v/>
      </c>
      <c r="BR55" s="321" t="str">
        <f>IF(BP56="","",SUM(BQ55:BQ57))</f>
        <v/>
      </c>
      <c r="BS55" s="268" t="str">
        <f>IF(_tag_month_shift!BN47="","",_tag_month_shift!BN47)</f>
        <v/>
      </c>
      <c r="BT55" s="268" t="str">
        <f>IF(_tag_month_shift!BO47="","",_tag_month_shift!BO47)</f>
        <v/>
      </c>
      <c r="BU55" s="273" t="str">
        <f t="shared" si="16"/>
        <v/>
      </c>
      <c r="BV55" s="332" t="str">
        <f>IF(BT56="","",SUM(BU55:BU57))</f>
        <v/>
      </c>
      <c r="BW55" s="333" t="str">
        <f t="shared" si="17"/>
        <v/>
      </c>
    </row>
    <row r="56" spans="1:75">
      <c r="A56" s="54">
        <f ca="1" t="shared" si="19"/>
        <v>43632</v>
      </c>
      <c r="B56" s="262">
        <f ca="1" t="shared" si="0"/>
        <v>43632</v>
      </c>
      <c r="C56" s="91" t="s">
        <v>356</v>
      </c>
      <c r="D56" s="96">
        <f>IF(AND(D55=4),1,IF(AND(D55&lt;4),(D55+1),))</f>
        <v>3</v>
      </c>
      <c r="E56" s="264" t="str">
        <f t="shared" si="1"/>
        <v>丙班</v>
      </c>
      <c r="F56" s="267" t="str">
        <f>IF(_tag_month_shift!A48="","",_tag_month_shift!A48)</f>
        <v/>
      </c>
      <c r="G56" s="268" t="str">
        <f>IF(_tag_month_shift!B48="","",_tag_month_shift!B48)</f>
        <v/>
      </c>
      <c r="H56" s="268" t="str">
        <f>IF(_tag_month_shift!C48="","",_tag_month_shift!C48)</f>
        <v/>
      </c>
      <c r="I56" s="268" t="str">
        <f>IF(_tag_month_shift!D48="","",_tag_month_shift!D48)</f>
        <v/>
      </c>
      <c r="J56" s="268" t="str">
        <f>IF(_tag_month_shift!E48="","",_tag_month_shift!E48)</f>
        <v/>
      </c>
      <c r="K56" s="273" t="str">
        <f t="shared" si="2"/>
        <v/>
      </c>
      <c r="L56" s="274"/>
      <c r="M56" s="268" t="str">
        <f>IF(_tag_month_shift!H48="","",_tag_month_shift!H48)</f>
        <v/>
      </c>
      <c r="N56" s="268" t="str">
        <f>IF(_tag_month_shift!I48="","",_tag_month_shift!I48)</f>
        <v/>
      </c>
      <c r="O56" s="274" t="str">
        <f t="shared" si="26"/>
        <v/>
      </c>
      <c r="P56" s="274"/>
      <c r="Q56" s="268" t="str">
        <f>IF(_tag_month_shift!L48="","",_tag_month_shift!L48)</f>
        <v/>
      </c>
      <c r="R56" s="268" t="str">
        <f>IF(_tag_month_shift!M48="","",_tag_month_shift!M48)</f>
        <v/>
      </c>
      <c r="S56" s="274" t="str">
        <f t="shared" si="3"/>
        <v/>
      </c>
      <c r="T56" s="274"/>
      <c r="U56" s="268" t="str">
        <f>IF(_tag_month_shift!P48="","",_tag_month_shift!P48)</f>
        <v/>
      </c>
      <c r="V56" s="268" t="str">
        <f>IF(_tag_month_shift!Q48="","",_tag_month_shift!Q48)</f>
        <v/>
      </c>
      <c r="W56" s="274" t="str">
        <f t="shared" si="24"/>
        <v/>
      </c>
      <c r="X56" s="274"/>
      <c r="Y56" s="268" t="str">
        <f>IF(_tag_month_shift!T48="","",_tag_month_shift!T48)</f>
        <v/>
      </c>
      <c r="Z56" s="274" t="str">
        <f t="shared" si="27"/>
        <v/>
      </c>
      <c r="AA56" s="274"/>
      <c r="AB56" s="280" t="str">
        <f>IF(_tag_month_shift!W48="","",_tag_month_shift!W48)</f>
        <v/>
      </c>
      <c r="AC56" s="274" t="str">
        <f t="shared" si="28"/>
        <v/>
      </c>
      <c r="AD56" s="287"/>
      <c r="AE56" s="282" t="str">
        <f>IF(_tag_month_shift!Z48="","",_tag_month_shift!Z48)</f>
        <v/>
      </c>
      <c r="AF56" s="268" t="str">
        <f>IF(_tag_month_shift!AA48="","",_tag_month_shift!AA48)</f>
        <v/>
      </c>
      <c r="AG56" s="268" t="str">
        <f>IF(_tag_month_shift!AB48="","",_tag_month_shift!AB48)</f>
        <v/>
      </c>
      <c r="AH56" s="268" t="str">
        <f>IF(_tag_month_shift!AC48="","",_tag_month_shift!AC48)</f>
        <v/>
      </c>
      <c r="AI56" s="268" t="str">
        <f>IF(_tag_month_shift!AD48="","",_tag_month_shift!AD48)</f>
        <v/>
      </c>
      <c r="AJ56" s="274" t="str">
        <f t="shared" si="6"/>
        <v/>
      </c>
      <c r="AK56" s="274"/>
      <c r="AL56" s="268" t="str">
        <f>IF(_tag_month_shift!AG48="","",_tag_month_shift!AG48)</f>
        <v/>
      </c>
      <c r="AM56" s="268" t="str">
        <f>IF(_tag_month_shift!AH48="","",_tag_month_shift!AH48)</f>
        <v/>
      </c>
      <c r="AN56" s="274" t="str">
        <f t="shared" si="18"/>
        <v/>
      </c>
      <c r="AO56" s="274"/>
      <c r="AP56" s="295" t="e">
        <f t="shared" si="7"/>
        <v>#VALUE!</v>
      </c>
      <c r="AQ56" s="295"/>
      <c r="AR56" s="295" t="str">
        <f t="shared" si="8"/>
        <v/>
      </c>
      <c r="AS56" s="295"/>
      <c r="AT56" s="268" t="str">
        <f>IF(_tag_month_shift!AO48="","",_tag_month_shift!AO48)</f>
        <v/>
      </c>
      <c r="AU56" s="268" t="str">
        <f>IF(_tag_month_shift!AP48="","",_tag_month_shift!AP48)</f>
        <v/>
      </c>
      <c r="AV56" s="274" t="str">
        <f t="shared" si="9"/>
        <v/>
      </c>
      <c r="AW56" s="274" t="str">
        <f t="shared" si="10"/>
        <v/>
      </c>
      <c r="AX56" s="274" t="str">
        <f t="shared" si="11"/>
        <v/>
      </c>
      <c r="AY56" s="274"/>
      <c r="AZ56" s="310" t="str">
        <f>IF(_tag_month_shift!AU48="","",_tag_month_shift!AU48)</f>
        <v/>
      </c>
      <c r="BA56" s="310" t="str">
        <f>IF(_tag_month_shift!AV48="","",_tag_month_shift!AV48)</f>
        <v/>
      </c>
      <c r="BB56" s="310" t="str">
        <f>IF(_tag_month_shift!AW48="","",_tag_month_shift!AW48)</f>
        <v/>
      </c>
      <c r="BC56" s="310" t="str">
        <f>IF(_tag_month_shift!AX48="","",_tag_month_shift!AX48)</f>
        <v/>
      </c>
      <c r="BD56" s="310">
        <v>8</v>
      </c>
      <c r="BE56" s="274"/>
      <c r="BF56" s="274"/>
      <c r="BG56" s="274" t="str">
        <f t="shared" si="12"/>
        <v/>
      </c>
      <c r="BH56" s="314" t="str">
        <f t="shared" si="13"/>
        <v/>
      </c>
      <c r="BI56" s="295"/>
      <c r="BJ56" s="295"/>
      <c r="BK56" s="268" t="str">
        <f>IF(_tag_month_shift!BF48="","",_tag_month_shift!BF48)</f>
        <v/>
      </c>
      <c r="BL56" s="268" t="str">
        <f>IF(_tag_month_shift!BG48="","",_tag_month_shift!BG48)</f>
        <v/>
      </c>
      <c r="BM56" s="274" t="str">
        <f t="shared" si="14"/>
        <v/>
      </c>
      <c r="BN56" s="274"/>
      <c r="BO56" s="268" t="str">
        <f>IF(_tag_month_shift!BJ48="","",_tag_month_shift!BJ48)</f>
        <v/>
      </c>
      <c r="BP56" s="268" t="str">
        <f>IF(_tag_month_shift!BK48="","",_tag_month_shift!BK48)</f>
        <v/>
      </c>
      <c r="BQ56" s="321" t="str">
        <f t="shared" si="15"/>
        <v/>
      </c>
      <c r="BR56" s="321"/>
      <c r="BS56" s="268" t="str">
        <f>IF(_tag_month_shift!BN48="","",_tag_month_shift!BN48)</f>
        <v/>
      </c>
      <c r="BT56" s="268" t="str">
        <f>IF(_tag_month_shift!BO48="","",_tag_month_shift!BO48)</f>
        <v/>
      </c>
      <c r="BU56" s="274" t="str">
        <f t="shared" si="16"/>
        <v/>
      </c>
      <c r="BV56" s="334"/>
      <c r="BW56" s="333" t="str">
        <f t="shared" si="17"/>
        <v/>
      </c>
    </row>
    <row r="57" spans="1:75">
      <c r="A57" s="54">
        <f ca="1" t="shared" si="19"/>
        <v>43632</v>
      </c>
      <c r="B57" s="262">
        <f ca="1" t="shared" si="0"/>
        <v>43632</v>
      </c>
      <c r="C57" s="91" t="s">
        <v>357</v>
      </c>
      <c r="D57" s="96">
        <f>IF(AND(D56=4),1,IF(AND(D56&lt;4),(D56+1),))</f>
        <v>4</v>
      </c>
      <c r="E57" s="264" t="str">
        <f t="shared" si="1"/>
        <v>丁班</v>
      </c>
      <c r="F57" s="269" t="str">
        <f>IF(_tag_month_shift!A49="","",_tag_month_shift!A49)</f>
        <v/>
      </c>
      <c r="G57" s="270" t="str">
        <f>IF(_tag_month_shift!B49="","",_tag_month_shift!B49)</f>
        <v/>
      </c>
      <c r="H57" s="270" t="str">
        <f>IF(_tag_month_shift!C49="","",_tag_month_shift!C49)</f>
        <v/>
      </c>
      <c r="I57" s="270" t="str">
        <f>IF(_tag_month_shift!D49="","",_tag_month_shift!D49)</f>
        <v/>
      </c>
      <c r="J57" s="270" t="str">
        <f>IF(_tag_month_shift!E49="","",_tag_month_shift!E49)</f>
        <v/>
      </c>
      <c r="K57" s="273"/>
      <c r="L57" s="275"/>
      <c r="M57" s="270" t="str">
        <f>IF(_tag_month_shift!H49="","",_tag_month_shift!H49)</f>
        <v/>
      </c>
      <c r="N57" s="270" t="str">
        <f>IF(_tag_month_shift!I49="","",_tag_month_shift!I49)</f>
        <v/>
      </c>
      <c r="O57" s="275" t="str">
        <f t="shared" si="26"/>
        <v/>
      </c>
      <c r="P57" s="275"/>
      <c r="Q57" s="270" t="str">
        <f>IF(_tag_month_shift!L49="","",_tag_month_shift!L49)</f>
        <v/>
      </c>
      <c r="R57" s="270" t="str">
        <f>IF(_tag_month_shift!M49="","",_tag_month_shift!M49)</f>
        <v/>
      </c>
      <c r="S57" s="275" t="str">
        <f t="shared" si="3"/>
        <v/>
      </c>
      <c r="T57" s="275"/>
      <c r="U57" s="270" t="str">
        <f>IF(_tag_month_shift!P49="","",_tag_month_shift!P49)</f>
        <v/>
      </c>
      <c r="V57" s="270" t="str">
        <f>IF(_tag_month_shift!Q49="","",_tag_month_shift!Q49)</f>
        <v/>
      </c>
      <c r="W57" s="275" t="str">
        <f t="shared" si="24"/>
        <v/>
      </c>
      <c r="X57" s="275"/>
      <c r="Y57" s="270" t="str">
        <f>IF(_tag_month_shift!T49="","",_tag_month_shift!T49)</f>
        <v/>
      </c>
      <c r="Z57" s="275" t="str">
        <f t="shared" si="27"/>
        <v/>
      </c>
      <c r="AA57" s="275"/>
      <c r="AB57" s="283" t="str">
        <f>IF(_tag_month_shift!W49="","",_tag_month_shift!W49)</f>
        <v/>
      </c>
      <c r="AC57" s="275" t="str">
        <f t="shared" si="28"/>
        <v/>
      </c>
      <c r="AD57" s="288"/>
      <c r="AE57" s="284" t="str">
        <f>IF(_tag_month_shift!Z49="","",_tag_month_shift!Z49)</f>
        <v/>
      </c>
      <c r="AF57" s="270" t="str">
        <f>IF(_tag_month_shift!AA49="","",_tag_month_shift!AA49)</f>
        <v/>
      </c>
      <c r="AG57" s="270" t="str">
        <f>IF(_tag_month_shift!AB49="","",_tag_month_shift!AB49)</f>
        <v/>
      </c>
      <c r="AH57" s="270" t="str">
        <f>IF(_tag_month_shift!AC49="","",_tag_month_shift!AC49)</f>
        <v/>
      </c>
      <c r="AI57" s="270" t="str">
        <f>IF(_tag_month_shift!AD49="","",_tag_month_shift!AD49)</f>
        <v/>
      </c>
      <c r="AJ57" s="275" t="str">
        <f t="shared" si="6"/>
        <v/>
      </c>
      <c r="AK57" s="275"/>
      <c r="AL57" s="270" t="str">
        <f>IF(_tag_month_shift!AG49="","",_tag_month_shift!AG49)</f>
        <v/>
      </c>
      <c r="AM57" s="270" t="str">
        <f>IF(_tag_month_shift!AH49="","",_tag_month_shift!AH49)</f>
        <v/>
      </c>
      <c r="AN57" s="275" t="str">
        <f t="shared" si="18"/>
        <v/>
      </c>
      <c r="AO57" s="275"/>
      <c r="AP57" s="300" t="e">
        <f t="shared" si="7"/>
        <v>#VALUE!</v>
      </c>
      <c r="AQ57" s="300"/>
      <c r="AR57" s="300" t="str">
        <f t="shared" si="8"/>
        <v/>
      </c>
      <c r="AS57" s="300"/>
      <c r="AT57" s="270" t="str">
        <f>IF(_tag_month_shift!AO49="","",_tag_month_shift!AO49)</f>
        <v/>
      </c>
      <c r="AU57" s="270" t="str">
        <f>IF(_tag_month_shift!AP49="","",_tag_month_shift!AP49)</f>
        <v/>
      </c>
      <c r="AV57" s="275" t="str">
        <f t="shared" si="9"/>
        <v/>
      </c>
      <c r="AW57" s="275" t="str">
        <f t="shared" si="10"/>
        <v/>
      </c>
      <c r="AX57" s="275" t="str">
        <f t="shared" si="11"/>
        <v/>
      </c>
      <c r="AY57" s="275"/>
      <c r="AZ57" s="311" t="str">
        <f>IF(_tag_month_shift!AU49="","",_tag_month_shift!AU49)</f>
        <v/>
      </c>
      <c r="BA57" s="311" t="str">
        <f>IF(_tag_month_shift!AV49="","",_tag_month_shift!AV49)</f>
        <v/>
      </c>
      <c r="BB57" s="310" t="str">
        <f>IF(_tag_month_shift!AW49="","",_tag_month_shift!AW49)</f>
        <v/>
      </c>
      <c r="BC57" s="310" t="str">
        <f>IF(_tag_month_shift!AX49="","",_tag_month_shift!AX49)</f>
        <v/>
      </c>
      <c r="BD57" s="311">
        <v>8</v>
      </c>
      <c r="BE57" s="275"/>
      <c r="BF57" s="275"/>
      <c r="BG57" s="275" t="str">
        <f t="shared" si="12"/>
        <v/>
      </c>
      <c r="BH57" s="316" t="str">
        <f t="shared" si="13"/>
        <v/>
      </c>
      <c r="BI57" s="300"/>
      <c r="BJ57" s="300"/>
      <c r="BK57" s="270" t="str">
        <f>IF(_tag_month_shift!BF49="","",_tag_month_shift!BF49)</f>
        <v/>
      </c>
      <c r="BL57" s="270" t="str">
        <f>IF(_tag_month_shift!BG49="","",_tag_month_shift!BG49)</f>
        <v/>
      </c>
      <c r="BM57" s="275" t="str">
        <f t="shared" si="14"/>
        <v/>
      </c>
      <c r="BN57" s="275"/>
      <c r="BO57" s="270" t="str">
        <f>IF(_tag_month_shift!BJ49="","",_tag_month_shift!BJ49)</f>
        <v/>
      </c>
      <c r="BP57" s="270" t="str">
        <f>IF(_tag_month_shift!BK49="","",_tag_month_shift!BK49)</f>
        <v/>
      </c>
      <c r="BQ57" s="321" t="str">
        <f t="shared" si="15"/>
        <v/>
      </c>
      <c r="BR57" s="321"/>
      <c r="BS57" s="270" t="str">
        <f>IF(_tag_month_shift!BN49="","",_tag_month_shift!BN49)</f>
        <v/>
      </c>
      <c r="BT57" s="270" t="str">
        <f>IF(_tag_month_shift!BO49="","",_tag_month_shift!BO49)</f>
        <v/>
      </c>
      <c r="BU57" s="275" t="str">
        <f t="shared" si="16"/>
        <v/>
      </c>
      <c r="BV57" s="335"/>
      <c r="BW57" s="333" t="str">
        <f t="shared" si="17"/>
        <v/>
      </c>
    </row>
    <row r="58" spans="1:75">
      <c r="A58" s="54">
        <f ca="1" t="shared" si="19"/>
        <v>43633</v>
      </c>
      <c r="B58" s="262">
        <f ca="1" t="shared" si="0"/>
        <v>43633</v>
      </c>
      <c r="C58" s="91" t="s">
        <v>355</v>
      </c>
      <c r="D58" s="96">
        <f>IF(AND(D52=1),4,IF(AND(D52&gt;1),(D52-1),))</f>
        <v>2</v>
      </c>
      <c r="E58" s="264" t="str">
        <f t="shared" si="1"/>
        <v>乙班</v>
      </c>
      <c r="F58" s="265" t="str">
        <f>IF(_tag_month_shift!A50="","",_tag_month_shift!A50)</f>
        <v/>
      </c>
      <c r="G58" s="266" t="str">
        <f>IF(_tag_month_shift!B50="","",_tag_month_shift!B50)</f>
        <v/>
      </c>
      <c r="H58" s="266" t="str">
        <f>IF(_tag_month_shift!C50="","",_tag_month_shift!C50)</f>
        <v/>
      </c>
      <c r="I58" s="266" t="str">
        <f>IF(_tag_month_shift!D50="","",_tag_month_shift!D50)</f>
        <v/>
      </c>
      <c r="J58" s="266" t="str">
        <f>IF(_tag_month_shift!E50="","",_tag_month_shift!E50)</f>
        <v/>
      </c>
      <c r="K58" s="273" t="str">
        <f t="shared" ref="K58:K102" si="29">IF(J59="","",SUM(F59:J59)-SUM(F58:J58))</f>
        <v/>
      </c>
      <c r="L58" s="273" t="str">
        <f>IF(J59="","",SUM(K58:K60))</f>
        <v/>
      </c>
      <c r="M58" s="266" t="str">
        <f>IF(_tag_month_shift!H50="","",_tag_month_shift!H50)</f>
        <v/>
      </c>
      <c r="N58" s="266" t="str">
        <f>IF(_tag_month_shift!I50="","",_tag_month_shift!I50)</f>
        <v/>
      </c>
      <c r="O58" s="273" t="str">
        <f t="shared" si="26"/>
        <v/>
      </c>
      <c r="P58" s="273" t="str">
        <f>IF(N59="","",SUM(O58:O60))</f>
        <v/>
      </c>
      <c r="Q58" s="266" t="str">
        <f>IF(_tag_month_shift!L50="","",_tag_month_shift!L50)</f>
        <v/>
      </c>
      <c r="R58" s="266" t="str">
        <f>IF(_tag_month_shift!M50="","",_tag_month_shift!M50)</f>
        <v/>
      </c>
      <c r="S58" s="273" t="str">
        <f t="shared" si="3"/>
        <v/>
      </c>
      <c r="T58" s="273" t="str">
        <f>IF(R59="","",SUM(S58:S60))</f>
        <v/>
      </c>
      <c r="U58" s="266" t="str">
        <f>IF(_tag_month_shift!P50="","",_tag_month_shift!P50)</f>
        <v/>
      </c>
      <c r="V58" s="266" t="str">
        <f>IF(_tag_month_shift!Q50="","",_tag_month_shift!Q50)</f>
        <v/>
      </c>
      <c r="W58" s="273" t="str">
        <f t="shared" si="24"/>
        <v/>
      </c>
      <c r="X58" s="273" t="str">
        <f>IF(V59="","",SUM(W58:W60))</f>
        <v/>
      </c>
      <c r="Y58" s="266" t="str">
        <f>IF(_tag_month_shift!T50="","",_tag_month_shift!T50)</f>
        <v/>
      </c>
      <c r="Z58" s="273" t="str">
        <f t="shared" si="27"/>
        <v/>
      </c>
      <c r="AA58" s="273" t="str">
        <f>IF(Y59="","",SUM(Z58:Z60))</f>
        <v/>
      </c>
      <c r="AB58" s="285" t="str">
        <f>IF(_tag_month_shift!W50="","",_tag_month_shift!W50)</f>
        <v/>
      </c>
      <c r="AC58" s="273" t="str">
        <f t="shared" si="28"/>
        <v/>
      </c>
      <c r="AD58" s="286" t="str">
        <f>IF(AB59="","",SUM(AC58:AC60))</f>
        <v/>
      </c>
      <c r="AE58" s="281" t="str">
        <f>IF(_tag_month_shift!Z50="","",_tag_month_shift!Z50)</f>
        <v/>
      </c>
      <c r="AF58" s="266" t="str">
        <f>IF(_tag_month_shift!AA50="","",_tag_month_shift!AA50)</f>
        <v/>
      </c>
      <c r="AG58" s="266" t="str">
        <f>IF(_tag_month_shift!AB50="","",_tag_month_shift!AB50)</f>
        <v/>
      </c>
      <c r="AH58" s="266" t="str">
        <f>IF(_tag_month_shift!AC50="","",_tag_month_shift!AC50)</f>
        <v/>
      </c>
      <c r="AI58" s="266" t="str">
        <f>IF(_tag_month_shift!AD50="","",_tag_month_shift!AD50)</f>
        <v/>
      </c>
      <c r="AJ58" s="273" t="str">
        <f t="shared" si="6"/>
        <v/>
      </c>
      <c r="AK58" s="273" t="str">
        <f>IF(AI59="","",SUM(AJ58:AJ60))</f>
        <v/>
      </c>
      <c r="AL58" s="266" t="str">
        <f>IF(_tag_month_shift!AG50="","",_tag_month_shift!AG50)</f>
        <v/>
      </c>
      <c r="AM58" s="266" t="str">
        <f>IF(_tag_month_shift!AH50="","",_tag_month_shift!AH50)</f>
        <v/>
      </c>
      <c r="AN58" s="273" t="str">
        <f t="shared" si="18"/>
        <v/>
      </c>
      <c r="AO58" s="273" t="str">
        <f>IF(AM59="","",SUM(AN58:AN60))</f>
        <v/>
      </c>
      <c r="AP58" s="294" t="e">
        <f t="shared" si="7"/>
        <v>#VALUE!</v>
      </c>
      <c r="AQ58" s="294" t="e">
        <f>IF(BD58="","",AVERAGE(AP58:AP60))</f>
        <v>#VALUE!</v>
      </c>
      <c r="AR58" s="294" t="str">
        <f t="shared" si="8"/>
        <v/>
      </c>
      <c r="AS58" s="294" t="str">
        <f>IF(AZ58="","",AVERAGE(AR58:AR60))</f>
        <v/>
      </c>
      <c r="AT58" s="266" t="str">
        <f>IF(_tag_month_shift!AO50="","",_tag_month_shift!AO50)</f>
        <v/>
      </c>
      <c r="AU58" s="266" t="str">
        <f>IF(_tag_month_shift!AP50="","",_tag_month_shift!AP50)</f>
        <v/>
      </c>
      <c r="AV58" s="273" t="str">
        <f t="shared" si="9"/>
        <v/>
      </c>
      <c r="AW58" s="273" t="str">
        <f t="shared" si="10"/>
        <v/>
      </c>
      <c r="AX58" s="273" t="str">
        <f t="shared" si="11"/>
        <v/>
      </c>
      <c r="AY58" s="273" t="str">
        <f>IF(AU59="","",SUM(AX58:AX60))</f>
        <v/>
      </c>
      <c r="AZ58" s="309" t="str">
        <f>IF(_tag_month_shift!AU50="","",_tag_month_shift!AU50)</f>
        <v/>
      </c>
      <c r="BA58" s="309" t="str">
        <f>IF(_tag_month_shift!AV50="","",_tag_month_shift!AV50)</f>
        <v/>
      </c>
      <c r="BB58" s="309" t="str">
        <f>IF(_tag_month_shift!AW50="","",_tag_month_shift!AW50)</f>
        <v/>
      </c>
      <c r="BC58" s="309" t="str">
        <f>IF(_tag_month_shift!AX50="","",_tag_month_shift!AX50)</f>
        <v/>
      </c>
      <c r="BD58" s="309">
        <v>8</v>
      </c>
      <c r="BE58" s="273" t="str">
        <f>IF(_tag_month_shift!AZ50="","",_tag_month_shift!AZ50)</f>
        <v/>
      </c>
      <c r="BF58" s="273" t="str">
        <f>IF(_tag_month_shift!BA50="","",_tag_month_shift!BA50)</f>
        <v/>
      </c>
      <c r="BG58" s="273" t="str">
        <f t="shared" si="12"/>
        <v/>
      </c>
      <c r="BH58" s="315" t="str">
        <f t="shared" si="13"/>
        <v/>
      </c>
      <c r="BI58" s="294" t="str">
        <f>IF(AND(BE58=""),"",IF(AND(BE58=0),0,IF(AND(BE58&gt;0),AY58*1000/BE58,)))</f>
        <v/>
      </c>
      <c r="BJ58" s="294" t="str">
        <f>IF(AND(BE58=""),"",IF(AND(BE58=0),0,IF(AND(BE58&gt;0),(SUM(AW58:AW60)*0.7353+SUM(AV58:AV60))*971.4/BE58,)))</f>
        <v/>
      </c>
      <c r="BK58" s="266" t="str">
        <f>IF(_tag_month_shift!BF50="","",_tag_month_shift!BF50)</f>
        <v/>
      </c>
      <c r="BL58" s="266" t="str">
        <f>IF(_tag_month_shift!BG50="","",_tag_month_shift!BG50)</f>
        <v/>
      </c>
      <c r="BM58" s="273" t="str">
        <f t="shared" si="14"/>
        <v/>
      </c>
      <c r="BN58" s="273" t="str">
        <f>IF(BL59="","",SUM(BM58:BM60))</f>
        <v/>
      </c>
      <c r="BO58" s="266" t="str">
        <f>IF(_tag_month_shift!BJ50="","",_tag_month_shift!BJ50)</f>
        <v/>
      </c>
      <c r="BP58" s="266" t="str">
        <f>IF(_tag_month_shift!BK50="","",_tag_month_shift!BK50)</f>
        <v/>
      </c>
      <c r="BQ58" s="321" t="str">
        <f t="shared" si="15"/>
        <v/>
      </c>
      <c r="BR58" s="321" t="str">
        <f>IF(BP59="","",SUM(BQ58:BQ60))</f>
        <v/>
      </c>
      <c r="BS58" s="266" t="str">
        <f>IF(_tag_month_shift!BN50="","",_tag_month_shift!BN50)</f>
        <v/>
      </c>
      <c r="BT58" s="266" t="str">
        <f>IF(_tag_month_shift!BO50="","",_tag_month_shift!BO50)</f>
        <v/>
      </c>
      <c r="BU58" s="273" t="str">
        <f t="shared" si="16"/>
        <v/>
      </c>
      <c r="BV58" s="332" t="str">
        <f>IF(BT59="","",SUM(BU58:BU60))</f>
        <v/>
      </c>
      <c r="BW58" s="333" t="str">
        <f t="shared" si="17"/>
        <v/>
      </c>
    </row>
    <row r="59" spans="1:75">
      <c r="A59" s="54">
        <f ca="1" t="shared" si="19"/>
        <v>43633</v>
      </c>
      <c r="B59" s="262">
        <f ca="1" t="shared" si="0"/>
        <v>43633</v>
      </c>
      <c r="C59" s="91" t="s">
        <v>356</v>
      </c>
      <c r="D59" s="96">
        <f>IF(AND(D58=4),1,IF(AND(D58&lt;4),(D58+1),))</f>
        <v>3</v>
      </c>
      <c r="E59" s="264" t="str">
        <f t="shared" si="1"/>
        <v>丙班</v>
      </c>
      <c r="F59" s="267" t="str">
        <f>IF(_tag_month_shift!A51="","",_tag_month_shift!A51)</f>
        <v/>
      </c>
      <c r="G59" s="268" t="str">
        <f>IF(_tag_month_shift!B51="","",_tag_month_shift!B51)</f>
        <v/>
      </c>
      <c r="H59" s="268" t="str">
        <f>IF(_tag_month_shift!C51="","",_tag_month_shift!C51)</f>
        <v/>
      </c>
      <c r="I59" s="268" t="str">
        <f>IF(_tag_month_shift!D51="","",_tag_month_shift!D51)</f>
        <v/>
      </c>
      <c r="J59" s="268" t="str">
        <f>IF(_tag_month_shift!E51="","",_tag_month_shift!E51)</f>
        <v/>
      </c>
      <c r="K59" s="273" t="str">
        <f t="shared" si="29"/>
        <v/>
      </c>
      <c r="L59" s="274"/>
      <c r="M59" s="268" t="str">
        <f>IF(_tag_month_shift!H51="","",_tag_month_shift!H51)</f>
        <v/>
      </c>
      <c r="N59" s="268" t="str">
        <f>IF(_tag_month_shift!I51="","",_tag_month_shift!I51)</f>
        <v/>
      </c>
      <c r="O59" s="274" t="str">
        <f t="shared" si="26"/>
        <v/>
      </c>
      <c r="P59" s="274"/>
      <c r="Q59" s="268" t="str">
        <f>IF(_tag_month_shift!L51="","",_tag_month_shift!L51)</f>
        <v/>
      </c>
      <c r="R59" s="268" t="str">
        <f>IF(_tag_month_shift!M51="","",_tag_month_shift!M51)</f>
        <v/>
      </c>
      <c r="S59" s="274" t="str">
        <f t="shared" si="3"/>
        <v/>
      </c>
      <c r="T59" s="274"/>
      <c r="U59" s="268" t="str">
        <f>IF(_tag_month_shift!P51="","",_tag_month_shift!P51)</f>
        <v/>
      </c>
      <c r="V59" s="268" t="str">
        <f>IF(_tag_month_shift!Q51="","",_tag_month_shift!Q51)</f>
        <v/>
      </c>
      <c r="W59" s="274" t="str">
        <f t="shared" si="24"/>
        <v/>
      </c>
      <c r="X59" s="274"/>
      <c r="Y59" s="268" t="str">
        <f>IF(_tag_month_shift!T51="","",_tag_month_shift!T51)</f>
        <v/>
      </c>
      <c r="Z59" s="274" t="str">
        <f t="shared" si="27"/>
        <v/>
      </c>
      <c r="AA59" s="274"/>
      <c r="AB59" s="280" t="str">
        <f>IF(_tag_month_shift!W51="","",_tag_month_shift!W51)</f>
        <v/>
      </c>
      <c r="AC59" s="274" t="str">
        <f t="shared" si="28"/>
        <v/>
      </c>
      <c r="AD59" s="287"/>
      <c r="AE59" s="282" t="str">
        <f>IF(_tag_month_shift!Z51="","",_tag_month_shift!Z51)</f>
        <v/>
      </c>
      <c r="AF59" s="268" t="str">
        <f>IF(_tag_month_shift!AA51="","",_tag_month_shift!AA51)</f>
        <v/>
      </c>
      <c r="AG59" s="268" t="str">
        <f>IF(_tag_month_shift!AB51="","",_tag_month_shift!AB51)</f>
        <v/>
      </c>
      <c r="AH59" s="268" t="str">
        <f>IF(_tag_month_shift!AC51="","",_tag_month_shift!AC51)</f>
        <v/>
      </c>
      <c r="AI59" s="268" t="str">
        <f>IF(_tag_month_shift!AD51="","",_tag_month_shift!AD51)</f>
        <v/>
      </c>
      <c r="AJ59" s="274" t="str">
        <f t="shared" si="6"/>
        <v/>
      </c>
      <c r="AK59" s="274"/>
      <c r="AL59" s="268" t="str">
        <f>IF(_tag_month_shift!AG51="","",_tag_month_shift!AG51)</f>
        <v/>
      </c>
      <c r="AM59" s="268" t="str">
        <f>IF(_tag_month_shift!AH51="","",_tag_month_shift!AH51)</f>
        <v/>
      </c>
      <c r="AN59" s="274" t="str">
        <f t="shared" si="18"/>
        <v/>
      </c>
      <c r="AO59" s="274"/>
      <c r="AP59" s="295" t="e">
        <f t="shared" si="7"/>
        <v>#VALUE!</v>
      </c>
      <c r="AQ59" s="295"/>
      <c r="AR59" s="295" t="str">
        <f t="shared" si="8"/>
        <v/>
      </c>
      <c r="AS59" s="295"/>
      <c r="AT59" s="268" t="str">
        <f>IF(_tag_month_shift!AO51="","",_tag_month_shift!AO51)</f>
        <v/>
      </c>
      <c r="AU59" s="268" t="str">
        <f>IF(_tag_month_shift!AP51="","",_tag_month_shift!AP51)</f>
        <v/>
      </c>
      <c r="AV59" s="274" t="str">
        <f t="shared" si="9"/>
        <v/>
      </c>
      <c r="AW59" s="274" t="str">
        <f t="shared" si="10"/>
        <v/>
      </c>
      <c r="AX59" s="274" t="str">
        <f t="shared" si="11"/>
        <v/>
      </c>
      <c r="AY59" s="274"/>
      <c r="AZ59" s="310" t="str">
        <f>IF(_tag_month_shift!AU51="","",_tag_month_shift!AU51)</f>
        <v/>
      </c>
      <c r="BA59" s="310" t="str">
        <f>IF(_tag_month_shift!AV51="","",_tag_month_shift!AV51)</f>
        <v/>
      </c>
      <c r="BB59" s="310" t="str">
        <f>IF(_tag_month_shift!AW51="","",_tag_month_shift!AW51)</f>
        <v/>
      </c>
      <c r="BC59" s="310" t="str">
        <f>IF(_tag_month_shift!AX51="","",_tag_month_shift!AX51)</f>
        <v/>
      </c>
      <c r="BD59" s="310">
        <v>8</v>
      </c>
      <c r="BE59" s="274"/>
      <c r="BF59" s="274"/>
      <c r="BG59" s="274" t="str">
        <f t="shared" si="12"/>
        <v/>
      </c>
      <c r="BH59" s="314" t="str">
        <f t="shared" si="13"/>
        <v/>
      </c>
      <c r="BI59" s="295"/>
      <c r="BJ59" s="295"/>
      <c r="BK59" s="268" t="str">
        <f>IF(_tag_month_shift!BF51="","",_tag_month_shift!BF51)</f>
        <v/>
      </c>
      <c r="BL59" s="268" t="str">
        <f>IF(_tag_month_shift!BG51="","",_tag_month_shift!BG51)</f>
        <v/>
      </c>
      <c r="BM59" s="274" t="str">
        <f t="shared" si="14"/>
        <v/>
      </c>
      <c r="BN59" s="274"/>
      <c r="BO59" s="268" t="str">
        <f>IF(_tag_month_shift!BJ51="","",_tag_month_shift!BJ51)</f>
        <v/>
      </c>
      <c r="BP59" s="268" t="str">
        <f>IF(_tag_month_shift!BK51="","",_tag_month_shift!BK51)</f>
        <v/>
      </c>
      <c r="BQ59" s="321" t="str">
        <f t="shared" si="15"/>
        <v/>
      </c>
      <c r="BR59" s="321"/>
      <c r="BS59" s="268" t="str">
        <f>IF(_tag_month_shift!BN51="","",_tag_month_shift!BN51)</f>
        <v/>
      </c>
      <c r="BT59" s="268" t="str">
        <f>IF(_tag_month_shift!BO51="","",_tag_month_shift!BO51)</f>
        <v/>
      </c>
      <c r="BU59" s="274" t="str">
        <f t="shared" si="16"/>
        <v/>
      </c>
      <c r="BV59" s="334"/>
      <c r="BW59" s="333" t="str">
        <f t="shared" si="17"/>
        <v/>
      </c>
    </row>
    <row r="60" spans="1:75">
      <c r="A60" s="54">
        <f ca="1" t="shared" si="19"/>
        <v>43633</v>
      </c>
      <c r="B60" s="262">
        <f ca="1" t="shared" si="0"/>
        <v>43633</v>
      </c>
      <c r="C60" s="91" t="s">
        <v>357</v>
      </c>
      <c r="D60" s="96">
        <f>IF(AND(D59=4),1,IF(AND(D59&lt;4),(D59+1),))</f>
        <v>4</v>
      </c>
      <c r="E60" s="264" t="str">
        <f t="shared" si="1"/>
        <v>丁班</v>
      </c>
      <c r="F60" s="269" t="str">
        <f>IF(_tag_month_shift!A52="","",_tag_month_shift!A52)</f>
        <v/>
      </c>
      <c r="G60" s="270" t="str">
        <f>IF(_tag_month_shift!B52="","",_tag_month_shift!B52)</f>
        <v/>
      </c>
      <c r="H60" s="270" t="str">
        <f>IF(_tag_month_shift!C52="","",_tag_month_shift!C52)</f>
        <v/>
      </c>
      <c r="I60" s="270" t="str">
        <f>IF(_tag_month_shift!D52="","",_tag_month_shift!D52)</f>
        <v/>
      </c>
      <c r="J60" s="270" t="str">
        <f>IF(_tag_month_shift!E52="","",_tag_month_shift!E52)</f>
        <v/>
      </c>
      <c r="K60" s="273" t="str">
        <f t="shared" si="29"/>
        <v/>
      </c>
      <c r="L60" s="275"/>
      <c r="M60" s="270" t="str">
        <f>IF(_tag_month_shift!H52="","",_tag_month_shift!H52)</f>
        <v/>
      </c>
      <c r="N60" s="270" t="str">
        <f>IF(_tag_month_shift!I52="","",_tag_month_shift!I52)</f>
        <v/>
      </c>
      <c r="O60" s="275" t="str">
        <f t="shared" si="26"/>
        <v/>
      </c>
      <c r="P60" s="275"/>
      <c r="Q60" s="270" t="str">
        <f>IF(_tag_month_shift!L52="","",_tag_month_shift!L52)</f>
        <v/>
      </c>
      <c r="R60" s="270" t="str">
        <f>IF(_tag_month_shift!M52="","",_tag_month_shift!M52)</f>
        <v/>
      </c>
      <c r="S60" s="274" t="str">
        <f t="shared" si="3"/>
        <v/>
      </c>
      <c r="T60" s="275"/>
      <c r="U60" s="270" t="str">
        <f>IF(_tag_month_shift!P52="","",_tag_month_shift!P52)</f>
        <v/>
      </c>
      <c r="V60" s="270" t="str">
        <f>IF(_tag_month_shift!Q52="","",_tag_month_shift!Q52)</f>
        <v/>
      </c>
      <c r="W60" s="275" t="str">
        <f t="shared" si="24"/>
        <v/>
      </c>
      <c r="X60" s="275"/>
      <c r="Y60" s="270" t="str">
        <f>IF(_tag_month_shift!T52="","",_tag_month_shift!T52)</f>
        <v/>
      </c>
      <c r="Z60" s="275" t="str">
        <f t="shared" si="27"/>
        <v/>
      </c>
      <c r="AA60" s="275"/>
      <c r="AB60" s="283" t="str">
        <f>IF(_tag_month_shift!W52="","",_tag_month_shift!W52)</f>
        <v/>
      </c>
      <c r="AC60" s="275" t="str">
        <f t="shared" si="28"/>
        <v/>
      </c>
      <c r="AD60" s="288"/>
      <c r="AE60" s="284" t="str">
        <f>IF(_tag_month_shift!Z52="","",_tag_month_shift!Z52)</f>
        <v/>
      </c>
      <c r="AF60" s="270" t="str">
        <f>IF(_tag_month_shift!AA52="","",_tag_month_shift!AA52)</f>
        <v/>
      </c>
      <c r="AG60" s="270" t="str">
        <f>IF(_tag_month_shift!AB52="","",_tag_month_shift!AB52)</f>
        <v/>
      </c>
      <c r="AH60" s="270" t="str">
        <f>IF(_tag_month_shift!AC52="","",_tag_month_shift!AC52)</f>
        <v/>
      </c>
      <c r="AI60" s="270" t="str">
        <f>IF(_tag_month_shift!AD52="","",_tag_month_shift!AD52)</f>
        <v/>
      </c>
      <c r="AJ60" s="275" t="str">
        <f t="shared" si="6"/>
        <v/>
      </c>
      <c r="AK60" s="275"/>
      <c r="AL60" s="270" t="str">
        <f>IF(_tag_month_shift!AG52="","",_tag_month_shift!AG52)</f>
        <v/>
      </c>
      <c r="AM60" s="270" t="str">
        <f>IF(_tag_month_shift!AH52="","",_tag_month_shift!AH52)</f>
        <v/>
      </c>
      <c r="AN60" s="275" t="str">
        <f t="shared" si="18"/>
        <v/>
      </c>
      <c r="AO60" s="275"/>
      <c r="AP60" s="300" t="e">
        <f t="shared" si="7"/>
        <v>#VALUE!</v>
      </c>
      <c r="AQ60" s="300"/>
      <c r="AR60" s="300" t="str">
        <f t="shared" si="8"/>
        <v/>
      </c>
      <c r="AS60" s="300"/>
      <c r="AT60" s="270" t="str">
        <f>IF(_tag_month_shift!AO52="","",_tag_month_shift!AO52)</f>
        <v/>
      </c>
      <c r="AU60" s="270" t="str">
        <f>IF(_tag_month_shift!AP52="","",_tag_month_shift!AP52)</f>
        <v/>
      </c>
      <c r="AV60" s="275" t="str">
        <f t="shared" si="9"/>
        <v/>
      </c>
      <c r="AW60" s="275" t="str">
        <f t="shared" si="10"/>
        <v/>
      </c>
      <c r="AX60" s="275" t="str">
        <f t="shared" si="11"/>
        <v/>
      </c>
      <c r="AY60" s="275"/>
      <c r="AZ60" s="311" t="str">
        <f>IF(_tag_month_shift!AU52="","",_tag_month_shift!AU52)</f>
        <v/>
      </c>
      <c r="BA60" s="311" t="str">
        <f>IF(_tag_month_shift!AV52="","",_tag_month_shift!AV52)</f>
        <v/>
      </c>
      <c r="BB60" s="311" t="str">
        <f>IF(_tag_month_shift!AW52="","",_tag_month_shift!AW52)</f>
        <v/>
      </c>
      <c r="BC60" s="311" t="str">
        <f>IF(_tag_month_shift!AX52="","",_tag_month_shift!AX52)</f>
        <v/>
      </c>
      <c r="BD60" s="311">
        <v>8</v>
      </c>
      <c r="BE60" s="275"/>
      <c r="BF60" s="275"/>
      <c r="BG60" s="275" t="str">
        <f t="shared" si="12"/>
        <v/>
      </c>
      <c r="BH60" s="316" t="str">
        <f t="shared" si="13"/>
        <v/>
      </c>
      <c r="BI60" s="300"/>
      <c r="BJ60" s="300"/>
      <c r="BK60" s="270" t="str">
        <f>IF(_tag_month_shift!BF52="","",_tag_month_shift!BF52)</f>
        <v/>
      </c>
      <c r="BL60" s="270" t="str">
        <f>IF(_tag_month_shift!BG52="","",_tag_month_shift!BG52)</f>
        <v/>
      </c>
      <c r="BM60" s="275" t="str">
        <f t="shared" si="14"/>
        <v/>
      </c>
      <c r="BN60" s="275"/>
      <c r="BO60" s="270" t="str">
        <f>IF(_tag_month_shift!BJ52="","",_tag_month_shift!BJ52)</f>
        <v/>
      </c>
      <c r="BP60" s="270" t="str">
        <f>IF(_tag_month_shift!BK52="","",_tag_month_shift!BK52)</f>
        <v/>
      </c>
      <c r="BQ60" s="321" t="str">
        <f t="shared" si="15"/>
        <v/>
      </c>
      <c r="BR60" s="321"/>
      <c r="BS60" s="270" t="str">
        <f>IF(_tag_month_shift!BN52="","",_tag_month_shift!BN52)</f>
        <v/>
      </c>
      <c r="BT60" s="270" t="str">
        <f>IF(_tag_month_shift!BO52="","",_tag_month_shift!BO52)</f>
        <v/>
      </c>
      <c r="BU60" s="275" t="str">
        <f t="shared" si="16"/>
        <v/>
      </c>
      <c r="BV60" s="335"/>
      <c r="BW60" s="333" t="str">
        <f t="shared" si="17"/>
        <v/>
      </c>
    </row>
    <row r="61" spans="1:75">
      <c r="A61" s="54">
        <f ca="1" t="shared" si="19"/>
        <v>43634</v>
      </c>
      <c r="B61" s="262">
        <f ca="1" t="shared" si="0"/>
        <v>43634</v>
      </c>
      <c r="C61" s="91" t="s">
        <v>355</v>
      </c>
      <c r="D61" s="96">
        <f>IF(AND(D55=1),4,IF(AND(D55&gt;1),(D55-1),))</f>
        <v>1</v>
      </c>
      <c r="E61" s="264" t="str">
        <f t="shared" si="1"/>
        <v>甲班</v>
      </c>
      <c r="F61" s="265" t="str">
        <f>IF(_tag_month_shift!A53="","",_tag_month_shift!A53)</f>
        <v/>
      </c>
      <c r="G61" s="266" t="str">
        <f>IF(_tag_month_shift!B53="","",_tag_month_shift!B53)</f>
        <v/>
      </c>
      <c r="H61" s="266" t="str">
        <f>IF(_tag_month_shift!C53="","",_tag_month_shift!C53)</f>
        <v/>
      </c>
      <c r="I61" s="266" t="str">
        <f>IF(_tag_month_shift!D53="","",_tag_month_shift!D53)</f>
        <v/>
      </c>
      <c r="J61" s="266" t="str">
        <f>IF(_tag_month_shift!E53="","",_tag_month_shift!E53)</f>
        <v/>
      </c>
      <c r="K61" s="273" t="str">
        <f t="shared" si="29"/>
        <v/>
      </c>
      <c r="L61" s="273" t="str">
        <f>IF(J62="","",SUM(K61:K63))</f>
        <v/>
      </c>
      <c r="M61" s="266" t="str">
        <f>IF(_tag_month_shift!H53="","",_tag_month_shift!H53)</f>
        <v/>
      </c>
      <c r="N61" s="266" t="str">
        <f>IF(_tag_month_shift!I53="","",_tag_month_shift!I53)</f>
        <v/>
      </c>
      <c r="O61" s="273" t="str">
        <f t="shared" si="26"/>
        <v/>
      </c>
      <c r="P61" s="273" t="str">
        <f>IF(N62="","",SUM(O61:O63))</f>
        <v/>
      </c>
      <c r="Q61" s="266" t="str">
        <f>IF(_tag_month_shift!L53="","",_tag_month_shift!L53)</f>
        <v/>
      </c>
      <c r="R61" s="266" t="str">
        <f>IF(_tag_month_shift!M53="","",_tag_month_shift!M53)</f>
        <v/>
      </c>
      <c r="S61" s="273" t="str">
        <f t="shared" si="3"/>
        <v/>
      </c>
      <c r="T61" s="273" t="str">
        <f>IF(R62="","",SUM(S61:S63))</f>
        <v/>
      </c>
      <c r="U61" s="266" t="str">
        <f>IF(_tag_month_shift!P53="","",_tag_month_shift!P53)</f>
        <v/>
      </c>
      <c r="V61" s="266" t="str">
        <f>IF(_tag_month_shift!Q53="","",_tag_month_shift!Q53)</f>
        <v/>
      </c>
      <c r="W61" s="273" t="str">
        <f t="shared" si="24"/>
        <v/>
      </c>
      <c r="X61" s="273" t="str">
        <f>IF(V62="","",SUM(W61:W63))</f>
        <v/>
      </c>
      <c r="Y61" s="266" t="str">
        <f>IF(_tag_month_shift!T53="","",_tag_month_shift!T53)</f>
        <v/>
      </c>
      <c r="Z61" s="273" t="str">
        <f t="shared" si="27"/>
        <v/>
      </c>
      <c r="AA61" s="273" t="str">
        <f>IF(Y62="","",SUM(Z61:Z63))</f>
        <v/>
      </c>
      <c r="AB61" s="285" t="str">
        <f>IF(_tag_month_shift!W53="","",_tag_month_shift!W53)</f>
        <v/>
      </c>
      <c r="AC61" s="273" t="str">
        <f t="shared" si="28"/>
        <v/>
      </c>
      <c r="AD61" s="286" t="str">
        <f>IF(AB62="","",SUM(AC61:AC63))</f>
        <v/>
      </c>
      <c r="AE61" s="281" t="str">
        <f>IF(_tag_month_shift!Z53="","",_tag_month_shift!Z53)</f>
        <v/>
      </c>
      <c r="AF61" s="266" t="str">
        <f>IF(_tag_month_shift!AA53="","",_tag_month_shift!AA53)</f>
        <v/>
      </c>
      <c r="AG61" s="266" t="str">
        <f>IF(_tag_month_shift!AB53="","",_tag_month_shift!AB53)</f>
        <v/>
      </c>
      <c r="AH61" s="266" t="str">
        <f>IF(_tag_month_shift!AC53="","",_tag_month_shift!AC53)</f>
        <v/>
      </c>
      <c r="AI61" s="266" t="str">
        <f>IF(_tag_month_shift!AD53="","",_tag_month_shift!AD53)</f>
        <v/>
      </c>
      <c r="AJ61" s="273" t="str">
        <f t="shared" si="6"/>
        <v/>
      </c>
      <c r="AK61" s="273" t="str">
        <f>IF(AI62="","",SUM(AJ61:AJ63))</f>
        <v/>
      </c>
      <c r="AL61" s="266" t="str">
        <f>IF(_tag_month_shift!AG53="","",_tag_month_shift!AG53)</f>
        <v/>
      </c>
      <c r="AM61" s="266" t="str">
        <f>IF(_tag_month_shift!AH53="","",_tag_month_shift!AH53)</f>
        <v/>
      </c>
      <c r="AN61" s="273" t="str">
        <f t="shared" si="18"/>
        <v/>
      </c>
      <c r="AO61" s="273" t="str">
        <f>IF(AM62="","",SUM(AN61:AN63))</f>
        <v/>
      </c>
      <c r="AP61" s="294" t="e">
        <f t="shared" si="7"/>
        <v>#VALUE!</v>
      </c>
      <c r="AQ61" s="294" t="e">
        <f>IF(BD61="","",AVERAGE(AP61:AP63))</f>
        <v>#VALUE!</v>
      </c>
      <c r="AR61" s="294" t="str">
        <f t="shared" si="8"/>
        <v/>
      </c>
      <c r="AS61" s="294" t="str">
        <f>IF(AZ61="","",AVERAGE(AR61:AR63))</f>
        <v/>
      </c>
      <c r="AT61" s="266" t="str">
        <f>IF(_tag_month_shift!AO53="","",_tag_month_shift!AO53)</f>
        <v/>
      </c>
      <c r="AU61" s="266" t="str">
        <f>IF(_tag_month_shift!AP53="","",_tag_month_shift!AP53)</f>
        <v/>
      </c>
      <c r="AV61" s="273" t="str">
        <f t="shared" si="9"/>
        <v/>
      </c>
      <c r="AW61" s="273" t="str">
        <f t="shared" si="10"/>
        <v/>
      </c>
      <c r="AX61" s="273" t="str">
        <f t="shared" si="11"/>
        <v/>
      </c>
      <c r="AY61" s="273" t="str">
        <f>IF(AU62="","",SUM(AX61:AX63))</f>
        <v/>
      </c>
      <c r="AZ61" s="309" t="str">
        <f>IF(_tag_month_shift!AU53="","",_tag_month_shift!AU53)</f>
        <v/>
      </c>
      <c r="BA61" s="309" t="str">
        <f>IF(_tag_month_shift!AV53="","",_tag_month_shift!AV53)</f>
        <v/>
      </c>
      <c r="BB61" s="309" t="str">
        <f>IF(_tag_month_shift!AW53="","",_tag_month_shift!AW53)</f>
        <v/>
      </c>
      <c r="BC61" s="309" t="str">
        <f>IF(_tag_month_shift!AX53="","",_tag_month_shift!AX53)</f>
        <v/>
      </c>
      <c r="BD61" s="309">
        <v>8</v>
      </c>
      <c r="BE61" s="273" t="str">
        <f>IF(_tag_month_shift!AZ53="","",_tag_month_shift!AZ53)</f>
        <v/>
      </c>
      <c r="BF61" s="273" t="str">
        <f>IF(_tag_month_shift!BA53="","",_tag_month_shift!BA53)</f>
        <v/>
      </c>
      <c r="BG61" s="273" t="str">
        <f t="shared" si="12"/>
        <v/>
      </c>
      <c r="BH61" s="315" t="str">
        <f t="shared" si="13"/>
        <v/>
      </c>
      <c r="BI61" s="294" t="str">
        <f>IF(AND(BE61=""),"",IF(AND(BE61=0),0,IF(AND(BE61&gt;0),AY61*1000/BE61,)))</f>
        <v/>
      </c>
      <c r="BJ61" s="294" t="str">
        <f>IF(AND(BE61=""),"",IF(AND(BE61=0),0,IF(AND(BE61&gt;0),(SUM(AW61:AW63)*0.7353+SUM(AV61:AV63))*971.4/BE61,)))</f>
        <v/>
      </c>
      <c r="BK61" s="266" t="str">
        <f>IF(_tag_month_shift!BF53="","",_tag_month_shift!BF53)</f>
        <v/>
      </c>
      <c r="BL61" s="266" t="str">
        <f>IF(_tag_month_shift!BG53="","",_tag_month_shift!BG53)</f>
        <v/>
      </c>
      <c r="BM61" s="273" t="str">
        <f t="shared" si="14"/>
        <v/>
      </c>
      <c r="BN61" s="273" t="str">
        <f>IF(BL62="","",SUM(BM61:BM63))</f>
        <v/>
      </c>
      <c r="BO61" s="266" t="str">
        <f>IF(_tag_month_shift!BJ53="","",_tag_month_shift!BJ53)</f>
        <v/>
      </c>
      <c r="BP61" s="266" t="str">
        <f>IF(_tag_month_shift!BK53="","",_tag_month_shift!BK53)</f>
        <v/>
      </c>
      <c r="BQ61" s="321" t="str">
        <f t="shared" si="15"/>
        <v/>
      </c>
      <c r="BR61" s="321" t="str">
        <f>IF(BP62="","",SUM(BQ61:BQ63))</f>
        <v/>
      </c>
      <c r="BS61" s="266" t="str">
        <f>IF(_tag_month_shift!BN53="","",_tag_month_shift!BN53)</f>
        <v/>
      </c>
      <c r="BT61" s="266" t="str">
        <f>IF(_tag_month_shift!BO53="","",_tag_month_shift!BO53)</f>
        <v/>
      </c>
      <c r="BU61" s="273" t="str">
        <f t="shared" si="16"/>
        <v/>
      </c>
      <c r="BV61" s="332" t="str">
        <f>IF(BT62="","",SUM(BU61:BU63))</f>
        <v/>
      </c>
      <c r="BW61" s="333" t="str">
        <f t="shared" si="17"/>
        <v/>
      </c>
    </row>
    <row r="62" spans="1:75">
      <c r="A62" s="54">
        <f ca="1" t="shared" si="19"/>
        <v>43634</v>
      </c>
      <c r="B62" s="262">
        <f ca="1" t="shared" si="0"/>
        <v>43634</v>
      </c>
      <c r="C62" s="91" t="s">
        <v>356</v>
      </c>
      <c r="D62" s="96">
        <f>IF(AND(D61=4),1,IF(AND(D61&lt;4),(D61+1),))</f>
        <v>2</v>
      </c>
      <c r="E62" s="264" t="str">
        <f t="shared" si="1"/>
        <v>乙班</v>
      </c>
      <c r="F62" s="267" t="str">
        <f>IF(_tag_month_shift!A54="","",_tag_month_shift!A54)</f>
        <v/>
      </c>
      <c r="G62" s="268" t="str">
        <f>IF(_tag_month_shift!B54="","",_tag_month_shift!B54)</f>
        <v/>
      </c>
      <c r="H62" s="268" t="str">
        <f>IF(_tag_month_shift!C54="","",_tag_month_shift!C54)</f>
        <v/>
      </c>
      <c r="I62" s="268" t="str">
        <f>IF(_tag_month_shift!D54="","",_tag_month_shift!D54)</f>
        <v/>
      </c>
      <c r="J62" s="268" t="str">
        <f>IF(_tag_month_shift!E54="","",_tag_month_shift!E54)</f>
        <v/>
      </c>
      <c r="K62" s="273" t="str">
        <f t="shared" si="29"/>
        <v/>
      </c>
      <c r="L62" s="274"/>
      <c r="M62" s="268" t="str">
        <f>IF(_tag_month_shift!H54="","",_tag_month_shift!H54)</f>
        <v/>
      </c>
      <c r="N62" s="268" t="str">
        <f>IF(_tag_month_shift!I54="","",_tag_month_shift!I54)</f>
        <v/>
      </c>
      <c r="O62" s="274" t="str">
        <f t="shared" si="26"/>
        <v/>
      </c>
      <c r="P62" s="274"/>
      <c r="Q62" s="268" t="str">
        <f>IF(_tag_month_shift!L54="","",_tag_month_shift!L54)</f>
        <v/>
      </c>
      <c r="R62" s="268" t="str">
        <f>IF(_tag_month_shift!M54="","",_tag_month_shift!M54)</f>
        <v/>
      </c>
      <c r="S62" s="274" t="str">
        <f t="shared" si="3"/>
        <v/>
      </c>
      <c r="T62" s="274"/>
      <c r="U62" s="268" t="str">
        <f>IF(_tag_month_shift!P54="","",_tag_month_shift!P54)</f>
        <v/>
      </c>
      <c r="V62" s="268" t="str">
        <f>IF(_tag_month_shift!Q54="","",_tag_month_shift!Q54)</f>
        <v/>
      </c>
      <c r="W62" s="274" t="str">
        <f t="shared" si="24"/>
        <v/>
      </c>
      <c r="X62" s="274"/>
      <c r="Y62" s="268" t="str">
        <f>IF(_tag_month_shift!T54="","",_tag_month_shift!T54)</f>
        <v/>
      </c>
      <c r="Z62" s="274" t="str">
        <f t="shared" si="27"/>
        <v/>
      </c>
      <c r="AA62" s="274"/>
      <c r="AB62" s="280" t="str">
        <f>IF(_tag_month_shift!W54="","",_tag_month_shift!W54)</f>
        <v/>
      </c>
      <c r="AC62" s="274" t="str">
        <f t="shared" si="28"/>
        <v/>
      </c>
      <c r="AD62" s="287"/>
      <c r="AE62" s="282" t="str">
        <f>IF(_tag_month_shift!Z54="","",_tag_month_shift!Z54)</f>
        <v/>
      </c>
      <c r="AF62" s="268" t="str">
        <f>IF(_tag_month_shift!AA54="","",_tag_month_shift!AA54)</f>
        <v/>
      </c>
      <c r="AG62" s="268" t="str">
        <f>IF(_tag_month_shift!AB54="","",_tag_month_shift!AB54)</f>
        <v/>
      </c>
      <c r="AH62" s="268" t="str">
        <f>IF(_tag_month_shift!AC54="","",_tag_month_shift!AC54)</f>
        <v/>
      </c>
      <c r="AI62" s="268" t="str">
        <f>IF(_tag_month_shift!AD54="","",_tag_month_shift!AD54)</f>
        <v/>
      </c>
      <c r="AJ62" s="274" t="str">
        <f t="shared" si="6"/>
        <v/>
      </c>
      <c r="AK62" s="274"/>
      <c r="AL62" s="268" t="str">
        <f>IF(_tag_month_shift!AG54="","",_tag_month_shift!AG54)</f>
        <v/>
      </c>
      <c r="AM62" s="268" t="str">
        <f>IF(_tag_month_shift!AH54="","",_tag_month_shift!AH54)</f>
        <v/>
      </c>
      <c r="AN62" s="274" t="str">
        <f t="shared" si="18"/>
        <v/>
      </c>
      <c r="AO62" s="274"/>
      <c r="AP62" s="295" t="e">
        <f t="shared" si="7"/>
        <v>#VALUE!</v>
      </c>
      <c r="AQ62" s="295"/>
      <c r="AR62" s="295" t="str">
        <f t="shared" si="8"/>
        <v/>
      </c>
      <c r="AS62" s="295"/>
      <c r="AT62" s="268" t="str">
        <f>IF(_tag_month_shift!AO54="","",_tag_month_shift!AO54)</f>
        <v/>
      </c>
      <c r="AU62" s="268" t="str">
        <f>IF(_tag_month_shift!AP54="","",_tag_month_shift!AP54)</f>
        <v/>
      </c>
      <c r="AV62" s="274" t="str">
        <f t="shared" si="9"/>
        <v/>
      </c>
      <c r="AW62" s="274" t="str">
        <f t="shared" si="10"/>
        <v/>
      </c>
      <c r="AX62" s="274" t="str">
        <f t="shared" si="11"/>
        <v/>
      </c>
      <c r="AY62" s="274"/>
      <c r="AZ62" s="310" t="str">
        <f>IF(_tag_month_shift!AU54="","",_tag_month_shift!AU54)</f>
        <v/>
      </c>
      <c r="BA62" s="310" t="str">
        <f>IF(_tag_month_shift!AV54="","",_tag_month_shift!AV54)</f>
        <v/>
      </c>
      <c r="BB62" s="310" t="str">
        <f>IF(_tag_month_shift!AW54="","",_tag_month_shift!AW54)</f>
        <v/>
      </c>
      <c r="BC62" s="310" t="str">
        <f>IF(_tag_month_shift!AX54="","",_tag_month_shift!AX54)</f>
        <v/>
      </c>
      <c r="BD62" s="310">
        <v>8</v>
      </c>
      <c r="BE62" s="274"/>
      <c r="BF62" s="274"/>
      <c r="BG62" s="274" t="str">
        <f t="shared" si="12"/>
        <v/>
      </c>
      <c r="BH62" s="314" t="str">
        <f t="shared" si="13"/>
        <v/>
      </c>
      <c r="BI62" s="295"/>
      <c r="BJ62" s="295"/>
      <c r="BK62" s="268" t="str">
        <f>IF(_tag_month_shift!BF54="","",_tag_month_shift!BF54)</f>
        <v/>
      </c>
      <c r="BL62" s="268" t="str">
        <f>IF(_tag_month_shift!BG54="","",_tag_month_shift!BG54)</f>
        <v/>
      </c>
      <c r="BM62" s="274" t="str">
        <f t="shared" si="14"/>
        <v/>
      </c>
      <c r="BN62" s="274"/>
      <c r="BO62" s="268" t="str">
        <f>IF(_tag_month_shift!BJ54="","",_tag_month_shift!BJ54)</f>
        <v/>
      </c>
      <c r="BP62" s="268" t="str">
        <f>IF(_tag_month_shift!BK54="","",_tag_month_shift!BK54)</f>
        <v/>
      </c>
      <c r="BQ62" s="321" t="str">
        <f t="shared" si="15"/>
        <v/>
      </c>
      <c r="BR62" s="321"/>
      <c r="BS62" s="268" t="str">
        <f>IF(_tag_month_shift!BN54="","",_tag_month_shift!BN54)</f>
        <v/>
      </c>
      <c r="BT62" s="268" t="str">
        <f>IF(_tag_month_shift!BO54="","",_tag_month_shift!BO54)</f>
        <v/>
      </c>
      <c r="BU62" s="274" t="str">
        <f t="shared" si="16"/>
        <v/>
      </c>
      <c r="BV62" s="334"/>
      <c r="BW62" s="333" t="str">
        <f t="shared" si="17"/>
        <v/>
      </c>
    </row>
    <row r="63" spans="1:75">
      <c r="A63" s="54">
        <f ca="1" t="shared" si="19"/>
        <v>43634</v>
      </c>
      <c r="B63" s="262">
        <f ca="1" t="shared" si="0"/>
        <v>43634</v>
      </c>
      <c r="C63" s="91" t="s">
        <v>357</v>
      </c>
      <c r="D63" s="96">
        <f>IF(AND(D62=4),1,IF(AND(D62&lt;4),(D62+1),))</f>
        <v>3</v>
      </c>
      <c r="E63" s="264" t="str">
        <f t="shared" si="1"/>
        <v>丙班</v>
      </c>
      <c r="F63" s="269" t="str">
        <f>IF(_tag_month_shift!A55="","",_tag_month_shift!A55)</f>
        <v/>
      </c>
      <c r="G63" s="270" t="str">
        <f>IF(_tag_month_shift!B55="","",_tag_month_shift!B55)</f>
        <v/>
      </c>
      <c r="H63" s="270" t="str">
        <f>IF(_tag_month_shift!C55="","",_tag_month_shift!C55)</f>
        <v/>
      </c>
      <c r="I63" s="270" t="str">
        <f>IF(_tag_month_shift!D55="","",_tag_month_shift!D55)</f>
        <v/>
      </c>
      <c r="J63" s="270" t="str">
        <f>IF(_tag_month_shift!E55="","",_tag_month_shift!E55)</f>
        <v/>
      </c>
      <c r="K63" s="273" t="str">
        <f t="shared" si="29"/>
        <v/>
      </c>
      <c r="L63" s="275"/>
      <c r="M63" s="270" t="str">
        <f>IF(_tag_month_shift!H55="","",_tag_month_shift!H55)</f>
        <v/>
      </c>
      <c r="N63" s="270" t="str">
        <f>IF(_tag_month_shift!I55="","",_tag_month_shift!I55)</f>
        <v/>
      </c>
      <c r="O63" s="275" t="str">
        <f t="shared" si="26"/>
        <v/>
      </c>
      <c r="P63" s="275"/>
      <c r="Q63" s="270" t="str">
        <f>IF(_tag_month_shift!L55="","",_tag_month_shift!L55)</f>
        <v/>
      </c>
      <c r="R63" s="270" t="str">
        <f>IF(_tag_month_shift!M55="","",_tag_month_shift!M55)</f>
        <v/>
      </c>
      <c r="S63" s="274" t="str">
        <f t="shared" si="3"/>
        <v/>
      </c>
      <c r="T63" s="275"/>
      <c r="U63" s="270" t="str">
        <f>IF(_tag_month_shift!P55="","",_tag_month_shift!P55)</f>
        <v/>
      </c>
      <c r="V63" s="270" t="str">
        <f>IF(_tag_month_shift!Q55="","",_tag_month_shift!Q55)</f>
        <v/>
      </c>
      <c r="W63" s="275" t="str">
        <f t="shared" si="24"/>
        <v/>
      </c>
      <c r="X63" s="275"/>
      <c r="Y63" s="270" t="str">
        <f>IF(_tag_month_shift!T55="","",_tag_month_shift!T55)</f>
        <v/>
      </c>
      <c r="Z63" s="275" t="str">
        <f t="shared" si="27"/>
        <v/>
      </c>
      <c r="AA63" s="275"/>
      <c r="AB63" s="283" t="str">
        <f>IF(_tag_month_shift!W55="","",_tag_month_shift!W55)</f>
        <v/>
      </c>
      <c r="AC63" s="275" t="str">
        <f t="shared" si="28"/>
        <v/>
      </c>
      <c r="AD63" s="288"/>
      <c r="AE63" s="284" t="str">
        <f>IF(_tag_month_shift!Z55="","",_tag_month_shift!Z55)</f>
        <v/>
      </c>
      <c r="AF63" s="270" t="str">
        <f>IF(_tag_month_shift!AA55="","",_tag_month_shift!AA55)</f>
        <v/>
      </c>
      <c r="AG63" s="270" t="str">
        <f>IF(_tag_month_shift!AB55="","",_tag_month_shift!AB55)</f>
        <v/>
      </c>
      <c r="AH63" s="270" t="str">
        <f>IF(_tag_month_shift!AC55="","",_tag_month_shift!AC55)</f>
        <v/>
      </c>
      <c r="AI63" s="270" t="str">
        <f>IF(_tag_month_shift!AD55="","",_tag_month_shift!AD55)</f>
        <v/>
      </c>
      <c r="AJ63" s="275" t="str">
        <f t="shared" si="6"/>
        <v/>
      </c>
      <c r="AK63" s="275"/>
      <c r="AL63" s="270" t="str">
        <f>IF(_tag_month_shift!AG55="","",_tag_month_shift!AG55)</f>
        <v/>
      </c>
      <c r="AM63" s="270" t="str">
        <f>IF(_tag_month_shift!AH55="","",_tag_month_shift!AH55)</f>
        <v/>
      </c>
      <c r="AN63" s="275" t="str">
        <f t="shared" si="18"/>
        <v/>
      </c>
      <c r="AO63" s="275"/>
      <c r="AP63" s="300" t="e">
        <f t="shared" si="7"/>
        <v>#VALUE!</v>
      </c>
      <c r="AQ63" s="300"/>
      <c r="AR63" s="300" t="str">
        <f t="shared" si="8"/>
        <v/>
      </c>
      <c r="AS63" s="300"/>
      <c r="AT63" s="270" t="str">
        <f>IF(_tag_month_shift!AO55="","",_tag_month_shift!AO55)</f>
        <v/>
      </c>
      <c r="AU63" s="270" t="str">
        <f>IF(_tag_month_shift!AP55="","",_tag_month_shift!AP55)</f>
        <v/>
      </c>
      <c r="AV63" s="275" t="str">
        <f t="shared" si="9"/>
        <v/>
      </c>
      <c r="AW63" s="275" t="str">
        <f t="shared" si="10"/>
        <v/>
      </c>
      <c r="AX63" s="275" t="str">
        <f t="shared" si="11"/>
        <v/>
      </c>
      <c r="AY63" s="275"/>
      <c r="AZ63" s="311" t="str">
        <f>IF(_tag_month_shift!AU55="","",_tag_month_shift!AU55)</f>
        <v/>
      </c>
      <c r="BA63" s="311" t="str">
        <f>IF(_tag_month_shift!AV55="","",_tag_month_shift!AV55)</f>
        <v/>
      </c>
      <c r="BB63" s="311" t="str">
        <f>IF(_tag_month_shift!AW55="","",_tag_month_shift!AW55)</f>
        <v/>
      </c>
      <c r="BC63" s="311" t="str">
        <f>IF(_tag_month_shift!AX55="","",_tag_month_shift!AX55)</f>
        <v/>
      </c>
      <c r="BD63" s="311">
        <v>8</v>
      </c>
      <c r="BE63" s="275"/>
      <c r="BF63" s="275"/>
      <c r="BG63" s="275" t="str">
        <f t="shared" si="12"/>
        <v/>
      </c>
      <c r="BH63" s="316" t="str">
        <f t="shared" si="13"/>
        <v/>
      </c>
      <c r="BI63" s="300"/>
      <c r="BJ63" s="300"/>
      <c r="BK63" s="270" t="str">
        <f>IF(_tag_month_shift!BF55="","",_tag_month_shift!BF55)</f>
        <v/>
      </c>
      <c r="BL63" s="270" t="str">
        <f>IF(_tag_month_shift!BG55="","",_tag_month_shift!BG55)</f>
        <v/>
      </c>
      <c r="BM63" s="275" t="str">
        <f t="shared" si="14"/>
        <v/>
      </c>
      <c r="BN63" s="275"/>
      <c r="BO63" s="270" t="str">
        <f>IF(_tag_month_shift!BJ55="","",_tag_month_shift!BJ55)</f>
        <v/>
      </c>
      <c r="BP63" s="270" t="str">
        <f>IF(_tag_month_shift!BK55="","",_tag_month_shift!BK55)</f>
        <v/>
      </c>
      <c r="BQ63" s="321" t="str">
        <f t="shared" si="15"/>
        <v/>
      </c>
      <c r="BR63" s="321"/>
      <c r="BS63" s="270" t="str">
        <f>IF(_tag_month_shift!BN55="","",_tag_month_shift!BN55)</f>
        <v/>
      </c>
      <c r="BT63" s="270" t="str">
        <f>IF(_tag_month_shift!BO55="","",_tag_month_shift!BO55)</f>
        <v/>
      </c>
      <c r="BU63" s="275" t="str">
        <f t="shared" si="16"/>
        <v/>
      </c>
      <c r="BV63" s="335"/>
      <c r="BW63" s="333" t="str">
        <f t="shared" si="17"/>
        <v/>
      </c>
    </row>
    <row r="64" spans="1:75">
      <c r="A64" s="54">
        <f ca="1" t="shared" si="19"/>
        <v>43635</v>
      </c>
      <c r="B64" s="262">
        <f ca="1" t="shared" si="0"/>
        <v>43635</v>
      </c>
      <c r="C64" s="91" t="s">
        <v>355</v>
      </c>
      <c r="D64" s="96">
        <f>IF(AND(D58=1),4,IF(AND(D58&gt;1),(D58-1),))</f>
        <v>1</v>
      </c>
      <c r="E64" s="264" t="str">
        <f t="shared" si="1"/>
        <v>甲班</v>
      </c>
      <c r="F64" s="265" t="str">
        <f>IF(_tag_month_shift!A56="","",_tag_month_shift!A56)</f>
        <v/>
      </c>
      <c r="G64" s="266" t="str">
        <f>IF(_tag_month_shift!B56="","",_tag_month_shift!B56)</f>
        <v/>
      </c>
      <c r="H64" s="266" t="str">
        <f>IF(_tag_month_shift!C56="","",_tag_month_shift!C56)</f>
        <v/>
      </c>
      <c r="I64" s="266" t="str">
        <f>IF(_tag_month_shift!D56="","",_tag_month_shift!D56)</f>
        <v/>
      </c>
      <c r="J64" s="266" t="str">
        <f>IF(_tag_month_shift!E56="","",_tag_month_shift!E56)</f>
        <v/>
      </c>
      <c r="K64" s="273" t="str">
        <f t="shared" si="29"/>
        <v/>
      </c>
      <c r="L64" s="273" t="str">
        <f>IF(J65="","",SUM(K64:K66))</f>
        <v/>
      </c>
      <c r="M64" s="266" t="str">
        <f>IF(_tag_month_shift!H56="","",_tag_month_shift!H56)</f>
        <v/>
      </c>
      <c r="N64" s="266" t="str">
        <f>IF(_tag_month_shift!I56="","",_tag_month_shift!I56)</f>
        <v/>
      </c>
      <c r="O64" s="273" t="str">
        <f t="shared" si="26"/>
        <v/>
      </c>
      <c r="P64" s="273" t="str">
        <f>IF(N65="","",SUM(O64:O66))</f>
        <v/>
      </c>
      <c r="Q64" s="266" t="str">
        <f>IF(_tag_month_shift!L56="","",_tag_month_shift!L56)</f>
        <v/>
      </c>
      <c r="R64" s="266" t="str">
        <f>IF(_tag_month_shift!M56="","",_tag_month_shift!M56)</f>
        <v/>
      </c>
      <c r="S64" s="273" t="str">
        <f t="shared" si="3"/>
        <v/>
      </c>
      <c r="T64" s="273" t="str">
        <f>IF(R65="","",SUM(S64:S66))</f>
        <v/>
      </c>
      <c r="U64" s="266" t="str">
        <f>IF(_tag_month_shift!P56="","",_tag_month_shift!P56)</f>
        <v/>
      </c>
      <c r="V64" s="266" t="str">
        <f>IF(_tag_month_shift!Q56="","",_tag_month_shift!Q56)</f>
        <v/>
      </c>
      <c r="W64" s="273" t="str">
        <f t="shared" si="24"/>
        <v/>
      </c>
      <c r="X64" s="273" t="str">
        <f>IF(V65="","",SUM(W64:W66))</f>
        <v/>
      </c>
      <c r="Y64" s="266" t="str">
        <f>IF(_tag_month_shift!T56="","",_tag_month_shift!T56)</f>
        <v/>
      </c>
      <c r="Z64" s="273" t="str">
        <f t="shared" si="27"/>
        <v/>
      </c>
      <c r="AA64" s="273" t="str">
        <f>IF(Y65="","",SUM(Z64:Z66))</f>
        <v/>
      </c>
      <c r="AB64" s="285" t="str">
        <f>IF(_tag_month_shift!W56="","",_tag_month_shift!W56)</f>
        <v/>
      </c>
      <c r="AC64" s="273" t="str">
        <f t="shared" si="28"/>
        <v/>
      </c>
      <c r="AD64" s="286" t="str">
        <f>IF(AB65="","",SUM(AC64:AC66))</f>
        <v/>
      </c>
      <c r="AE64" s="281" t="str">
        <f>IF(_tag_month_shift!Z56="","",_tag_month_shift!Z56)</f>
        <v/>
      </c>
      <c r="AF64" s="266" t="str">
        <f>IF(_tag_month_shift!AA56="","",_tag_month_shift!AA56)</f>
        <v/>
      </c>
      <c r="AG64" s="266" t="str">
        <f>IF(_tag_month_shift!AB56="","",_tag_month_shift!AB56)</f>
        <v/>
      </c>
      <c r="AH64" s="266" t="str">
        <f>IF(_tag_month_shift!AC56="","",_tag_month_shift!AC56)</f>
        <v/>
      </c>
      <c r="AI64" s="266" t="str">
        <f>IF(_tag_month_shift!AD56="","",_tag_month_shift!AD56)</f>
        <v/>
      </c>
      <c r="AJ64" s="273" t="str">
        <f t="shared" si="6"/>
        <v/>
      </c>
      <c r="AK64" s="273" t="str">
        <f>IF(AI65="","",SUM(AJ64:AJ66))</f>
        <v/>
      </c>
      <c r="AL64" s="266" t="str">
        <f>IF(_tag_month_shift!AG56="","",_tag_month_shift!AG56)</f>
        <v/>
      </c>
      <c r="AM64" s="266" t="str">
        <f>IF(_tag_month_shift!AH56="","",_tag_month_shift!AH56)</f>
        <v/>
      </c>
      <c r="AN64" s="273" t="str">
        <f t="shared" si="18"/>
        <v/>
      </c>
      <c r="AO64" s="273" t="str">
        <f>IF(AM65="","",SUM(AN64:AN66))</f>
        <v/>
      </c>
      <c r="AP64" s="294" t="e">
        <f t="shared" si="7"/>
        <v>#VALUE!</v>
      </c>
      <c r="AQ64" s="294" t="e">
        <f>IF(BD64="","",AVERAGE(AP64:AP66))</f>
        <v>#VALUE!</v>
      </c>
      <c r="AR64" s="294" t="str">
        <f t="shared" si="8"/>
        <v/>
      </c>
      <c r="AS64" s="294" t="str">
        <f>IF(AZ64="","",AVERAGE(AR64:AR66))</f>
        <v/>
      </c>
      <c r="AT64" s="266" t="str">
        <f>IF(_tag_month_shift!AO56="","",_tag_month_shift!AO56)</f>
        <v/>
      </c>
      <c r="AU64" s="266" t="str">
        <f>IF(_tag_month_shift!AP56="","",_tag_month_shift!AP56)</f>
        <v/>
      </c>
      <c r="AV64" s="273" t="str">
        <f t="shared" si="9"/>
        <v/>
      </c>
      <c r="AW64" s="273" t="str">
        <f t="shared" si="10"/>
        <v/>
      </c>
      <c r="AX64" s="273" t="str">
        <f t="shared" si="11"/>
        <v/>
      </c>
      <c r="AY64" s="273" t="str">
        <f>IF(AU65="","",SUM(AX64:AX66))</f>
        <v/>
      </c>
      <c r="AZ64" s="309" t="str">
        <f>IF(_tag_month_shift!AU56="","",_tag_month_shift!AU56)</f>
        <v/>
      </c>
      <c r="BA64" s="309" t="str">
        <f>IF(_tag_month_shift!AV56="","",_tag_month_shift!AV56)</f>
        <v/>
      </c>
      <c r="BB64" s="309" t="str">
        <f>IF(_tag_month_shift!AW56="","",_tag_month_shift!AW56)</f>
        <v/>
      </c>
      <c r="BC64" s="309" t="str">
        <f>IF(_tag_month_shift!AX56="","",_tag_month_shift!AX56)</f>
        <v/>
      </c>
      <c r="BD64" s="309">
        <v>8</v>
      </c>
      <c r="BE64" s="273" t="str">
        <f>IF(_tag_month_shift!AZ56="","",_tag_month_shift!AZ56)</f>
        <v/>
      </c>
      <c r="BF64" s="273" t="str">
        <f>IF(_tag_month_shift!BA56="","",_tag_month_shift!BA56)</f>
        <v/>
      </c>
      <c r="BG64" s="273" t="str">
        <f t="shared" si="12"/>
        <v/>
      </c>
      <c r="BH64" s="315" t="str">
        <f t="shared" si="13"/>
        <v/>
      </c>
      <c r="BI64" s="294" t="str">
        <f>IF(AND(BE64=""),"",IF(AND(BE64=0),0,IF(AND(BE64&gt;0),AY64*1000/BE64,)))</f>
        <v/>
      </c>
      <c r="BJ64" s="294" t="str">
        <f>IF(AND(BE64=""),"",IF(AND(BE64=0),0,IF(AND(BE64&gt;0),(SUM(AW64:AW66)*0.7353+SUM(AV64:AV66))*971.4/BE64,)))</f>
        <v/>
      </c>
      <c r="BK64" s="266" t="str">
        <f>IF(_tag_month_shift!BF56="","",_tag_month_shift!BF56)</f>
        <v/>
      </c>
      <c r="BL64" s="266" t="str">
        <f>IF(_tag_month_shift!BG56="","",_tag_month_shift!BG56)</f>
        <v/>
      </c>
      <c r="BM64" s="273" t="str">
        <f t="shared" si="14"/>
        <v/>
      </c>
      <c r="BN64" s="273" t="str">
        <f>IF(BL65="","",SUM(BM64:BM66))</f>
        <v/>
      </c>
      <c r="BO64" s="266" t="str">
        <f>IF(_tag_month_shift!BJ56="","",_tag_month_shift!BJ56)</f>
        <v/>
      </c>
      <c r="BP64" s="266" t="str">
        <f>IF(_tag_month_shift!BK56="","",_tag_month_shift!BK56)</f>
        <v/>
      </c>
      <c r="BQ64" s="321" t="str">
        <f t="shared" si="15"/>
        <v/>
      </c>
      <c r="BR64" s="321" t="str">
        <f>IF(BP65="","",SUM(BQ64:BQ66))</f>
        <v/>
      </c>
      <c r="BS64" s="266" t="str">
        <f>IF(_tag_month_shift!BN56="","",_tag_month_shift!BN56)</f>
        <v/>
      </c>
      <c r="BT64" s="266" t="str">
        <f>IF(_tag_month_shift!BO56="","",_tag_month_shift!BO56)</f>
        <v/>
      </c>
      <c r="BU64" s="273" t="str">
        <f t="shared" si="16"/>
        <v/>
      </c>
      <c r="BV64" s="332" t="str">
        <f>IF(BT65="","",SUM(BU64:BU66))</f>
        <v/>
      </c>
      <c r="BW64" s="333" t="str">
        <f t="shared" si="17"/>
        <v/>
      </c>
    </row>
    <row r="65" spans="1:75">
      <c r="A65" s="54">
        <f ca="1" t="shared" si="19"/>
        <v>43635</v>
      </c>
      <c r="B65" s="262">
        <f ca="1" t="shared" si="0"/>
        <v>43635</v>
      </c>
      <c r="C65" s="91" t="s">
        <v>356</v>
      </c>
      <c r="D65" s="96">
        <f>IF(AND(D64=4),1,IF(AND(D64&lt;4),(D64+1),))</f>
        <v>2</v>
      </c>
      <c r="E65" s="264" t="str">
        <f t="shared" si="1"/>
        <v>乙班</v>
      </c>
      <c r="F65" s="267" t="str">
        <f>IF(_tag_month_shift!A57="","",_tag_month_shift!A57)</f>
        <v/>
      </c>
      <c r="G65" s="268" t="str">
        <f>IF(_tag_month_shift!B57="","",_tag_month_shift!B57)</f>
        <v/>
      </c>
      <c r="H65" s="268" t="str">
        <f>IF(_tag_month_shift!C57="","",_tag_month_shift!C57)</f>
        <v/>
      </c>
      <c r="I65" s="268" t="str">
        <f>IF(_tag_month_shift!D57="","",_tag_month_shift!D57)</f>
        <v/>
      </c>
      <c r="J65" s="268" t="str">
        <f>IF(_tag_month_shift!E57="","",_tag_month_shift!E57)</f>
        <v/>
      </c>
      <c r="K65" s="273" t="str">
        <f t="shared" si="29"/>
        <v/>
      </c>
      <c r="L65" s="274"/>
      <c r="M65" s="268" t="str">
        <f>IF(_tag_month_shift!H57="","",_tag_month_shift!H57)</f>
        <v/>
      </c>
      <c r="N65" s="268" t="str">
        <f>IF(_tag_month_shift!I57="","",_tag_month_shift!I57)</f>
        <v/>
      </c>
      <c r="O65" s="274" t="str">
        <f t="shared" si="26"/>
        <v/>
      </c>
      <c r="P65" s="274"/>
      <c r="Q65" s="268" t="str">
        <f>IF(_tag_month_shift!L57="","",_tag_month_shift!L57)</f>
        <v/>
      </c>
      <c r="R65" s="268" t="str">
        <f>IF(_tag_month_shift!M57="","",_tag_month_shift!M57)</f>
        <v/>
      </c>
      <c r="S65" s="274" t="str">
        <f t="shared" si="3"/>
        <v/>
      </c>
      <c r="T65" s="274"/>
      <c r="U65" s="268" t="str">
        <f>IF(_tag_month_shift!P57="","",_tag_month_shift!P57)</f>
        <v/>
      </c>
      <c r="V65" s="268" t="str">
        <f>IF(_tag_month_shift!Q57="","",_tag_month_shift!Q57)</f>
        <v/>
      </c>
      <c r="W65" s="274" t="str">
        <f t="shared" si="24"/>
        <v/>
      </c>
      <c r="X65" s="274"/>
      <c r="Y65" s="268" t="str">
        <f>IF(_tag_month_shift!T57="","",_tag_month_shift!T57)</f>
        <v/>
      </c>
      <c r="Z65" s="274"/>
      <c r="AA65" s="274"/>
      <c r="AB65" s="280" t="str">
        <f>IF(_tag_month_shift!W57="","",_tag_month_shift!W57)</f>
        <v/>
      </c>
      <c r="AC65" s="274" t="str">
        <f t="shared" si="28"/>
        <v/>
      </c>
      <c r="AD65" s="287"/>
      <c r="AE65" s="282" t="str">
        <f>IF(_tag_month_shift!Z57="","",_tag_month_shift!Z57)</f>
        <v/>
      </c>
      <c r="AF65" s="268" t="str">
        <f>IF(_tag_month_shift!AA57="","",_tag_month_shift!AA57)</f>
        <v/>
      </c>
      <c r="AG65" s="268" t="str">
        <f>IF(_tag_month_shift!AB57="","",_tag_month_shift!AB57)</f>
        <v/>
      </c>
      <c r="AH65" s="268" t="str">
        <f>IF(_tag_month_shift!AC57="","",_tag_month_shift!AC57)</f>
        <v/>
      </c>
      <c r="AI65" s="268" t="str">
        <f>IF(_tag_month_shift!AD57="","",_tag_month_shift!AD57)</f>
        <v/>
      </c>
      <c r="AJ65" s="274" t="str">
        <f t="shared" si="6"/>
        <v/>
      </c>
      <c r="AK65" s="274"/>
      <c r="AL65" s="268" t="str">
        <f>IF(_tag_month_shift!AG57="","",_tag_month_shift!AG57)</f>
        <v/>
      </c>
      <c r="AM65" s="268" t="str">
        <f>IF(_tag_month_shift!AH57="","",_tag_month_shift!AH57)</f>
        <v/>
      </c>
      <c r="AN65" s="274" t="str">
        <f t="shared" si="18"/>
        <v/>
      </c>
      <c r="AO65" s="274"/>
      <c r="AP65" s="295" t="e">
        <f t="shared" si="7"/>
        <v>#VALUE!</v>
      </c>
      <c r="AQ65" s="295"/>
      <c r="AR65" s="295" t="str">
        <f t="shared" si="8"/>
        <v/>
      </c>
      <c r="AS65" s="295"/>
      <c r="AT65" s="268" t="str">
        <f>IF(_tag_month_shift!AO57="","",_tag_month_shift!AO57)</f>
        <v/>
      </c>
      <c r="AU65" s="268" t="str">
        <f>IF(_tag_month_shift!AP57="","",_tag_month_shift!AP57)</f>
        <v/>
      </c>
      <c r="AV65" s="274" t="str">
        <f t="shared" si="9"/>
        <v/>
      </c>
      <c r="AW65" s="274" t="str">
        <f t="shared" si="10"/>
        <v/>
      </c>
      <c r="AX65" s="274" t="str">
        <f t="shared" si="11"/>
        <v/>
      </c>
      <c r="AY65" s="274"/>
      <c r="AZ65" s="310" t="str">
        <f>IF(_tag_month_shift!AU57="","",_tag_month_shift!AU57)</f>
        <v/>
      </c>
      <c r="BA65" s="310" t="str">
        <f>IF(_tag_month_shift!AV57="","",_tag_month_shift!AV57)</f>
        <v/>
      </c>
      <c r="BB65" s="310" t="str">
        <f>IF(_tag_month_shift!AW57="","",_tag_month_shift!AW57)</f>
        <v/>
      </c>
      <c r="BC65" s="310" t="str">
        <f>IF(_tag_month_shift!AX57="","",_tag_month_shift!AX57)</f>
        <v/>
      </c>
      <c r="BD65" s="310">
        <v>8</v>
      </c>
      <c r="BE65" s="274"/>
      <c r="BF65" s="274"/>
      <c r="BG65" s="274" t="str">
        <f t="shared" si="12"/>
        <v/>
      </c>
      <c r="BH65" s="314" t="str">
        <f t="shared" si="13"/>
        <v/>
      </c>
      <c r="BI65" s="295"/>
      <c r="BJ65" s="295"/>
      <c r="BK65" s="268" t="str">
        <f>IF(_tag_month_shift!BF57="","",_tag_month_shift!BF57)</f>
        <v/>
      </c>
      <c r="BL65" s="268" t="str">
        <f>IF(_tag_month_shift!BG57="","",_tag_month_shift!BG57)</f>
        <v/>
      </c>
      <c r="BM65" s="274" t="str">
        <f t="shared" si="14"/>
        <v/>
      </c>
      <c r="BN65" s="274"/>
      <c r="BO65" s="268" t="str">
        <f>IF(_tag_month_shift!BJ57="","",_tag_month_shift!BJ57)</f>
        <v/>
      </c>
      <c r="BP65" s="268" t="str">
        <f>IF(_tag_month_shift!BK57="","",_tag_month_shift!BK57)</f>
        <v/>
      </c>
      <c r="BQ65" s="321" t="str">
        <f t="shared" si="15"/>
        <v/>
      </c>
      <c r="BR65" s="321"/>
      <c r="BS65" s="268" t="str">
        <f>IF(_tag_month_shift!BN57="","",_tag_month_shift!BN57)</f>
        <v/>
      </c>
      <c r="BT65" s="268" t="str">
        <f>IF(_tag_month_shift!BO57="","",_tag_month_shift!BO57)</f>
        <v/>
      </c>
      <c r="BU65" s="274" t="str">
        <f t="shared" si="16"/>
        <v/>
      </c>
      <c r="BV65" s="334"/>
      <c r="BW65" s="333" t="str">
        <f t="shared" si="17"/>
        <v/>
      </c>
    </row>
    <row r="66" spans="1:75">
      <c r="A66" s="54">
        <f ca="1" t="shared" si="19"/>
        <v>43635</v>
      </c>
      <c r="B66" s="262">
        <f ca="1" t="shared" si="0"/>
        <v>43635</v>
      </c>
      <c r="C66" s="91" t="s">
        <v>357</v>
      </c>
      <c r="D66" s="96">
        <f>IF(AND(D65=4),1,IF(AND(D65&lt;4),(D65+1),))</f>
        <v>3</v>
      </c>
      <c r="E66" s="264" t="str">
        <f t="shared" si="1"/>
        <v>丙班</v>
      </c>
      <c r="F66" s="269" t="str">
        <f>IF(_tag_month_shift!A58="","",_tag_month_shift!A58)</f>
        <v/>
      </c>
      <c r="G66" s="270" t="str">
        <f>IF(_tag_month_shift!B58="","",_tag_month_shift!B58)</f>
        <v/>
      </c>
      <c r="H66" s="270" t="str">
        <f>IF(_tag_month_shift!C58="","",_tag_month_shift!C58)</f>
        <v/>
      </c>
      <c r="I66" s="270" t="str">
        <f>IF(_tag_month_shift!D58="","",_tag_month_shift!D58)</f>
        <v/>
      </c>
      <c r="J66" s="270" t="str">
        <f>IF(_tag_month_shift!E58="","",_tag_month_shift!E58)</f>
        <v/>
      </c>
      <c r="K66" s="273" t="str">
        <f t="shared" si="29"/>
        <v/>
      </c>
      <c r="L66" s="275"/>
      <c r="M66" s="270" t="str">
        <f>IF(_tag_month_shift!H58="","",_tag_month_shift!H58)</f>
        <v/>
      </c>
      <c r="N66" s="270" t="str">
        <f>IF(_tag_month_shift!I58="","",_tag_month_shift!I58)</f>
        <v/>
      </c>
      <c r="O66" s="275" t="str">
        <f t="shared" si="26"/>
        <v/>
      </c>
      <c r="P66" s="275"/>
      <c r="Q66" s="270" t="str">
        <f>IF(_tag_month_shift!L58="","",_tag_month_shift!L58)</f>
        <v/>
      </c>
      <c r="R66" s="270" t="str">
        <f>IF(_tag_month_shift!M58="","",_tag_month_shift!M58)</f>
        <v/>
      </c>
      <c r="S66" s="274" t="str">
        <f t="shared" si="3"/>
        <v/>
      </c>
      <c r="T66" s="275"/>
      <c r="U66" s="270" t="str">
        <f>IF(_tag_month_shift!P58="","",_tag_month_shift!P58)</f>
        <v/>
      </c>
      <c r="V66" s="270" t="str">
        <f>IF(_tag_month_shift!Q58="","",_tag_month_shift!Q58)</f>
        <v/>
      </c>
      <c r="W66" s="275" t="str">
        <f t="shared" si="24"/>
        <v/>
      </c>
      <c r="X66" s="275"/>
      <c r="Y66" s="270" t="str">
        <f>IF(_tag_month_shift!T58="","",_tag_month_shift!T58)</f>
        <v/>
      </c>
      <c r="Z66" s="275" t="str">
        <f t="shared" ref="Z66:Z73" si="30">IF(Y67="","",Y67-Y66)</f>
        <v/>
      </c>
      <c r="AA66" s="275"/>
      <c r="AB66" s="283" t="str">
        <f>IF(_tag_month_shift!W58="","",_tag_month_shift!W58)</f>
        <v/>
      </c>
      <c r="AC66" s="275" t="str">
        <f t="shared" si="28"/>
        <v/>
      </c>
      <c r="AD66" s="288"/>
      <c r="AE66" s="284" t="str">
        <f>IF(_tag_month_shift!Z58="","",_tag_month_shift!Z58)</f>
        <v/>
      </c>
      <c r="AF66" s="270" t="str">
        <f>IF(_tag_month_shift!AA58="","",_tag_month_shift!AA58)</f>
        <v/>
      </c>
      <c r="AG66" s="270" t="str">
        <f>IF(_tag_month_shift!AB58="","",_tag_month_shift!AB58)</f>
        <v/>
      </c>
      <c r="AH66" s="270" t="str">
        <f>IF(_tag_month_shift!AC58="","",_tag_month_shift!AC58)</f>
        <v/>
      </c>
      <c r="AI66" s="270" t="str">
        <f>IF(_tag_month_shift!AD58="","",_tag_month_shift!AD58)</f>
        <v/>
      </c>
      <c r="AJ66" s="275" t="str">
        <f t="shared" si="6"/>
        <v/>
      </c>
      <c r="AK66" s="275"/>
      <c r="AL66" s="270" t="str">
        <f>IF(_tag_month_shift!AG58="","",_tag_month_shift!AG58)</f>
        <v/>
      </c>
      <c r="AM66" s="270" t="str">
        <f>IF(_tag_month_shift!AH58="","",_tag_month_shift!AH58)</f>
        <v/>
      </c>
      <c r="AN66" s="275" t="str">
        <f t="shared" si="18"/>
        <v/>
      </c>
      <c r="AO66" s="275"/>
      <c r="AP66" s="300" t="e">
        <f t="shared" si="7"/>
        <v>#VALUE!</v>
      </c>
      <c r="AQ66" s="300"/>
      <c r="AR66" s="300" t="str">
        <f t="shared" si="8"/>
        <v/>
      </c>
      <c r="AS66" s="300"/>
      <c r="AT66" s="270" t="str">
        <f>IF(_tag_month_shift!AO58="","",_tag_month_shift!AO58)</f>
        <v/>
      </c>
      <c r="AU66" s="270" t="str">
        <f>IF(_tag_month_shift!AP58="","",_tag_month_shift!AP58)</f>
        <v/>
      </c>
      <c r="AV66" s="275" t="str">
        <f t="shared" si="9"/>
        <v/>
      </c>
      <c r="AW66" s="275" t="str">
        <f t="shared" si="10"/>
        <v/>
      </c>
      <c r="AX66" s="275" t="str">
        <f t="shared" si="11"/>
        <v/>
      </c>
      <c r="AY66" s="275"/>
      <c r="AZ66" s="311" t="str">
        <f>IF(_tag_month_shift!AU58="","",_tag_month_shift!AU58)</f>
        <v/>
      </c>
      <c r="BA66" s="311" t="str">
        <f>IF(_tag_month_shift!AV58="","",_tag_month_shift!AV58)</f>
        <v/>
      </c>
      <c r="BB66" s="311" t="str">
        <f>IF(_tag_month_shift!AW58="","",_tag_month_shift!AW58)</f>
        <v/>
      </c>
      <c r="BC66" s="311" t="str">
        <f>IF(_tag_month_shift!AX58="","",_tag_month_shift!AX58)</f>
        <v/>
      </c>
      <c r="BD66" s="311">
        <v>8</v>
      </c>
      <c r="BE66" s="275"/>
      <c r="BF66" s="275"/>
      <c r="BG66" s="275" t="str">
        <f t="shared" si="12"/>
        <v/>
      </c>
      <c r="BH66" s="316" t="str">
        <f t="shared" si="13"/>
        <v/>
      </c>
      <c r="BI66" s="300"/>
      <c r="BJ66" s="300"/>
      <c r="BK66" s="270" t="str">
        <f>IF(_tag_month_shift!BF58="","",_tag_month_shift!BF58)</f>
        <v/>
      </c>
      <c r="BL66" s="270" t="str">
        <f>IF(_tag_month_shift!BG58="","",_tag_month_shift!BG58)</f>
        <v/>
      </c>
      <c r="BM66" s="275" t="str">
        <f t="shared" si="14"/>
        <v/>
      </c>
      <c r="BN66" s="275"/>
      <c r="BO66" s="270" t="str">
        <f>IF(_tag_month_shift!BJ58="","",_tag_month_shift!BJ58)</f>
        <v/>
      </c>
      <c r="BP66" s="270" t="str">
        <f>IF(_tag_month_shift!BK58="","",_tag_month_shift!BK58)</f>
        <v/>
      </c>
      <c r="BQ66" s="321" t="str">
        <f t="shared" si="15"/>
        <v/>
      </c>
      <c r="BR66" s="321"/>
      <c r="BS66" s="270" t="str">
        <f>IF(_tag_month_shift!BN58="","",_tag_month_shift!BN58)</f>
        <v/>
      </c>
      <c r="BT66" s="270" t="str">
        <f>IF(_tag_month_shift!BO58="","",_tag_month_shift!BO58)</f>
        <v/>
      </c>
      <c r="BU66" s="275" t="str">
        <f t="shared" si="16"/>
        <v/>
      </c>
      <c r="BV66" s="335"/>
      <c r="BW66" s="333" t="str">
        <f t="shared" si="17"/>
        <v/>
      </c>
    </row>
    <row r="67" spans="1:75">
      <c r="A67" s="54">
        <f ca="1" t="shared" si="19"/>
        <v>43636</v>
      </c>
      <c r="B67" s="262">
        <f ca="1" t="shared" si="0"/>
        <v>43636</v>
      </c>
      <c r="C67" s="91" t="s">
        <v>355</v>
      </c>
      <c r="D67" s="96">
        <f>IF(AND(D61=1),4,IF(AND(D61&gt;1),(D61-1),))</f>
        <v>4</v>
      </c>
      <c r="E67" s="264" t="str">
        <f t="shared" si="1"/>
        <v>丁班</v>
      </c>
      <c r="F67" s="265" t="str">
        <f>IF(_tag_month_shift!A59="","",_tag_month_shift!A59)</f>
        <v/>
      </c>
      <c r="G67" s="266" t="str">
        <f>IF(_tag_month_shift!B59="","",_tag_month_shift!B59)</f>
        <v/>
      </c>
      <c r="H67" s="266" t="str">
        <f>IF(_tag_month_shift!C59="","",_tag_month_shift!C59)</f>
        <v/>
      </c>
      <c r="I67" s="266" t="str">
        <f>IF(_tag_month_shift!D59="","",_tag_month_shift!D59)</f>
        <v/>
      </c>
      <c r="J67" s="266" t="str">
        <f>IF(_tag_month_shift!E59="","",_tag_month_shift!E59)</f>
        <v/>
      </c>
      <c r="K67" s="273" t="str">
        <f t="shared" si="29"/>
        <v/>
      </c>
      <c r="L67" s="273" t="str">
        <f>IF(J68="","",SUM(K67:K69))</f>
        <v/>
      </c>
      <c r="M67" s="266" t="str">
        <f>IF(_tag_month_shift!H59="","",_tag_month_shift!H59)</f>
        <v/>
      </c>
      <c r="N67" s="266" t="str">
        <f>IF(_tag_month_shift!I59="","",_tag_month_shift!I59)</f>
        <v/>
      </c>
      <c r="O67" s="273" t="str">
        <f t="shared" si="26"/>
        <v/>
      </c>
      <c r="P67" s="273" t="str">
        <f>IF(N68="","",SUM(O67:O69))</f>
        <v/>
      </c>
      <c r="Q67" s="266" t="str">
        <f>IF(_tag_month_shift!L59="","",_tag_month_shift!L59)</f>
        <v/>
      </c>
      <c r="R67" s="266" t="str">
        <f>IF(_tag_month_shift!M59="","",_tag_month_shift!M59)</f>
        <v/>
      </c>
      <c r="S67" s="273" t="str">
        <f t="shared" si="3"/>
        <v/>
      </c>
      <c r="T67" s="273" t="str">
        <f>IF(R68="","",SUM(S67:S69))</f>
        <v/>
      </c>
      <c r="U67" s="266" t="str">
        <f>IF(_tag_month_shift!P59="","",_tag_month_shift!P59)</f>
        <v/>
      </c>
      <c r="V67" s="266" t="str">
        <f>IF(_tag_month_shift!Q59="","",_tag_month_shift!Q59)</f>
        <v/>
      </c>
      <c r="W67" s="273" t="str">
        <f t="shared" si="24"/>
        <v/>
      </c>
      <c r="X67" s="273" t="str">
        <f>IF(V68="","",SUM(W67:W69))</f>
        <v/>
      </c>
      <c r="Y67" s="266" t="str">
        <f>IF(_tag_month_shift!T59="","",_tag_month_shift!T59)</f>
        <v/>
      </c>
      <c r="Z67" s="273" t="str">
        <f t="shared" si="30"/>
        <v/>
      </c>
      <c r="AA67" s="273" t="str">
        <f>IF(Y68="","",SUM(Z67:Z69))</f>
        <v/>
      </c>
      <c r="AB67" s="285" t="str">
        <f>IF(_tag_month_shift!W59="","",_tag_month_shift!W59)</f>
        <v/>
      </c>
      <c r="AC67" s="273" t="str">
        <f t="shared" si="28"/>
        <v/>
      </c>
      <c r="AD67" s="286" t="str">
        <f>IF(AB68="","",SUM(AC67:AC69))</f>
        <v/>
      </c>
      <c r="AE67" s="281" t="str">
        <f>IF(_tag_month_shift!Z59="","",_tag_month_shift!Z59)</f>
        <v/>
      </c>
      <c r="AF67" s="266" t="str">
        <f>IF(_tag_month_shift!AA59="","",_tag_month_shift!AA59)</f>
        <v/>
      </c>
      <c r="AG67" s="266" t="str">
        <f>IF(_tag_month_shift!AB59="","",_tag_month_shift!AB59)</f>
        <v/>
      </c>
      <c r="AH67" s="266" t="str">
        <f>IF(_tag_month_shift!AC59="","",_tag_month_shift!AC59)</f>
        <v/>
      </c>
      <c r="AI67" s="266" t="str">
        <f>IF(_tag_month_shift!AD59="","",_tag_month_shift!AD59)</f>
        <v/>
      </c>
      <c r="AJ67" s="273" t="str">
        <f t="shared" si="6"/>
        <v/>
      </c>
      <c r="AK67" s="273" t="str">
        <f>IF(AI68="","",SUM(AJ67:AJ69))</f>
        <v/>
      </c>
      <c r="AL67" s="266" t="str">
        <f>IF(_tag_month_shift!AG59="","",_tag_month_shift!AG59)</f>
        <v/>
      </c>
      <c r="AM67" s="266" t="str">
        <f>IF(_tag_month_shift!AH59="","",_tag_month_shift!AH59)</f>
        <v/>
      </c>
      <c r="AN67" s="273" t="str">
        <f t="shared" si="18"/>
        <v/>
      </c>
      <c r="AO67" s="273" t="str">
        <f>IF(AM68="","",SUM(AN67:AN69))</f>
        <v/>
      </c>
      <c r="AP67" s="294" t="e">
        <f t="shared" si="7"/>
        <v>#VALUE!</v>
      </c>
      <c r="AQ67" s="294" t="e">
        <f>IF(BD67="","",AVERAGE(AP67:AP69))</f>
        <v>#VALUE!</v>
      </c>
      <c r="AR67" s="294" t="str">
        <f t="shared" si="8"/>
        <v/>
      </c>
      <c r="AS67" s="294" t="str">
        <f>IF(AZ67="","",AVERAGE(AR67:AR69))</f>
        <v/>
      </c>
      <c r="AT67" s="266" t="str">
        <f>IF(_tag_month_shift!AO59="","",_tag_month_shift!AO59)</f>
        <v/>
      </c>
      <c r="AU67" s="266" t="str">
        <f>IF(_tag_month_shift!AP59="","",_tag_month_shift!AP59)</f>
        <v/>
      </c>
      <c r="AV67" s="273" t="str">
        <f t="shared" si="9"/>
        <v/>
      </c>
      <c r="AW67" s="273" t="str">
        <f t="shared" si="10"/>
        <v/>
      </c>
      <c r="AX67" s="273" t="str">
        <f t="shared" si="11"/>
        <v/>
      </c>
      <c r="AY67" s="273" t="str">
        <f>IF(AU68="","",SUM(AX67:AX69))</f>
        <v/>
      </c>
      <c r="AZ67" s="309" t="str">
        <f>IF(_tag_month_shift!AU59="","",_tag_month_shift!AU59)</f>
        <v/>
      </c>
      <c r="BA67" s="309" t="str">
        <f>IF(_tag_month_shift!AV59="","",_tag_month_shift!AV59)</f>
        <v/>
      </c>
      <c r="BB67" s="309" t="str">
        <f>IF(_tag_month_shift!AW59="","",_tag_month_shift!AW59)</f>
        <v/>
      </c>
      <c r="BC67" s="309" t="str">
        <f>IF(_tag_month_shift!AX59="","",_tag_month_shift!AX59)</f>
        <v/>
      </c>
      <c r="BD67" s="309">
        <v>8</v>
      </c>
      <c r="BE67" s="273" t="str">
        <f>IF(_tag_month_shift!AZ59="","",_tag_month_shift!AZ59)</f>
        <v/>
      </c>
      <c r="BF67" s="273" t="str">
        <f>IF(_tag_month_shift!BA59="","",_tag_month_shift!BA59)</f>
        <v/>
      </c>
      <c r="BG67" s="273" t="str">
        <f t="shared" si="12"/>
        <v/>
      </c>
      <c r="BH67" s="315" t="str">
        <f t="shared" si="13"/>
        <v/>
      </c>
      <c r="BI67" s="294" t="str">
        <f>IF(AND(BE67=""),"",IF(AND(BE67=0),0,IF(AND(BE67&gt;0),AY67*1000/BE67,)))</f>
        <v/>
      </c>
      <c r="BJ67" s="294" t="str">
        <f>IF(AND(BE67=""),"",IF(AND(BE67=0),0,IF(AND(BE67&gt;0),(SUM(AW67:AW69)*0.7353+SUM(AV67:AV69))*971.4/BE67,)))</f>
        <v/>
      </c>
      <c r="BK67" s="266" t="str">
        <f>IF(_tag_month_shift!BF59="","",_tag_month_shift!BF59)</f>
        <v/>
      </c>
      <c r="BL67" s="266" t="str">
        <f>IF(_tag_month_shift!BG59="","",_tag_month_shift!BG59)</f>
        <v/>
      </c>
      <c r="BM67" s="273" t="str">
        <f t="shared" si="14"/>
        <v/>
      </c>
      <c r="BN67" s="273" t="str">
        <f>IF(BL68="","",SUM(BM67:BM69))</f>
        <v/>
      </c>
      <c r="BO67" s="266" t="str">
        <f>IF(_tag_month_shift!BJ59="","",_tag_month_shift!BJ59)</f>
        <v/>
      </c>
      <c r="BP67" s="266" t="str">
        <f>IF(_tag_month_shift!BK59="","",_tag_month_shift!BK59)</f>
        <v/>
      </c>
      <c r="BQ67" s="321" t="str">
        <f t="shared" si="15"/>
        <v/>
      </c>
      <c r="BR67" s="321" t="str">
        <f>IF(BP68="","",SUM(BQ67:BQ69))</f>
        <v/>
      </c>
      <c r="BS67" s="266" t="str">
        <f>IF(_tag_month_shift!BN59="","",_tag_month_shift!BN59)</f>
        <v/>
      </c>
      <c r="BT67" s="266" t="str">
        <f>IF(_tag_month_shift!BO59="","",_tag_month_shift!BO59)</f>
        <v/>
      </c>
      <c r="BU67" s="273" t="str">
        <f t="shared" si="16"/>
        <v/>
      </c>
      <c r="BV67" s="332" t="str">
        <f>IF(BT68="","",SUM(BU67:BU69))</f>
        <v/>
      </c>
      <c r="BW67" s="333" t="str">
        <f t="shared" si="17"/>
        <v/>
      </c>
    </row>
    <row r="68" spans="1:75">
      <c r="A68" s="54">
        <f ca="1" t="shared" si="19"/>
        <v>43636</v>
      </c>
      <c r="B68" s="262">
        <f ca="1" t="shared" si="0"/>
        <v>43636</v>
      </c>
      <c r="C68" s="91" t="s">
        <v>356</v>
      </c>
      <c r="D68" s="96">
        <f>IF(AND(D67=4),1,IF(AND(D67&lt;4),(D67+1),))</f>
        <v>1</v>
      </c>
      <c r="E68" s="264" t="str">
        <f t="shared" si="1"/>
        <v>甲班</v>
      </c>
      <c r="F68" s="267" t="str">
        <f>IF(_tag_month_shift!A60="","",_tag_month_shift!A60)</f>
        <v/>
      </c>
      <c r="G68" s="268" t="str">
        <f>IF(_tag_month_shift!B60="","",_tag_month_shift!B60)</f>
        <v/>
      </c>
      <c r="H68" s="268" t="str">
        <f>IF(_tag_month_shift!C60="","",_tag_month_shift!C60)</f>
        <v/>
      </c>
      <c r="I68" s="268" t="str">
        <f>IF(_tag_month_shift!D60="","",_tag_month_shift!D60)</f>
        <v/>
      </c>
      <c r="J68" s="268" t="str">
        <f>IF(_tag_month_shift!E60="","",_tag_month_shift!E60)</f>
        <v/>
      </c>
      <c r="K68" s="273" t="str">
        <f t="shared" si="29"/>
        <v/>
      </c>
      <c r="L68" s="274"/>
      <c r="M68" s="268" t="str">
        <f>IF(_tag_month_shift!H60="","",_tag_month_shift!H60)</f>
        <v/>
      </c>
      <c r="N68" s="268" t="str">
        <f>IF(_tag_month_shift!I60="","",_tag_month_shift!I60)</f>
        <v/>
      </c>
      <c r="O68" s="274" t="str">
        <f t="shared" si="26"/>
        <v/>
      </c>
      <c r="P68" s="274"/>
      <c r="Q68" s="268" t="str">
        <f>IF(_tag_month_shift!L60="","",_tag_month_shift!L60)</f>
        <v/>
      </c>
      <c r="R68" s="268" t="str">
        <f>IF(_tag_month_shift!M60="","",_tag_month_shift!M60)</f>
        <v/>
      </c>
      <c r="S68" s="274" t="str">
        <f t="shared" si="3"/>
        <v/>
      </c>
      <c r="T68" s="274"/>
      <c r="U68" s="268" t="str">
        <f>IF(_tag_month_shift!P60="","",_tag_month_shift!P60)</f>
        <v/>
      </c>
      <c r="V68" s="268" t="str">
        <f>IF(_tag_month_shift!Q60="","",_tag_month_shift!Q60)</f>
        <v/>
      </c>
      <c r="W68" s="274" t="str">
        <f t="shared" si="24"/>
        <v/>
      </c>
      <c r="X68" s="274"/>
      <c r="Y68" s="268" t="str">
        <f>IF(_tag_month_shift!T60="","",_tag_month_shift!T60)</f>
        <v/>
      </c>
      <c r="Z68" s="274" t="str">
        <f t="shared" si="30"/>
        <v/>
      </c>
      <c r="AA68" s="274"/>
      <c r="AB68" s="280" t="str">
        <f>IF(_tag_month_shift!W60="","",_tag_month_shift!W60)</f>
        <v/>
      </c>
      <c r="AC68" s="274" t="str">
        <f t="shared" si="28"/>
        <v/>
      </c>
      <c r="AD68" s="287"/>
      <c r="AE68" s="282" t="str">
        <f>IF(_tag_month_shift!Z60="","",_tag_month_shift!Z60)</f>
        <v/>
      </c>
      <c r="AF68" s="268" t="str">
        <f>IF(_tag_month_shift!AA60="","",_tag_month_shift!AA60)</f>
        <v/>
      </c>
      <c r="AG68" s="268" t="str">
        <f>IF(_tag_month_shift!AB60="","",_tag_month_shift!AB60)</f>
        <v/>
      </c>
      <c r="AH68" s="268" t="str">
        <f>IF(_tag_month_shift!AC60="","",_tag_month_shift!AC60)</f>
        <v/>
      </c>
      <c r="AI68" s="268" t="str">
        <f>IF(_tag_month_shift!AD60="","",_tag_month_shift!AD60)</f>
        <v/>
      </c>
      <c r="AJ68" s="274" t="str">
        <f t="shared" si="6"/>
        <v/>
      </c>
      <c r="AK68" s="274"/>
      <c r="AL68" s="268" t="str">
        <f>IF(_tag_month_shift!AG60="","",_tag_month_shift!AG60)</f>
        <v/>
      </c>
      <c r="AM68" s="268" t="str">
        <f>IF(_tag_month_shift!AH60="","",_tag_month_shift!AH60)</f>
        <v/>
      </c>
      <c r="AN68" s="274" t="str">
        <f t="shared" si="18"/>
        <v/>
      </c>
      <c r="AO68" s="274"/>
      <c r="AP68" s="295" t="e">
        <f t="shared" si="7"/>
        <v>#VALUE!</v>
      </c>
      <c r="AQ68" s="295"/>
      <c r="AR68" s="295" t="str">
        <f t="shared" si="8"/>
        <v/>
      </c>
      <c r="AS68" s="295"/>
      <c r="AT68" s="268" t="str">
        <f>IF(_tag_month_shift!AO60="","",_tag_month_shift!AO60)</f>
        <v/>
      </c>
      <c r="AU68" s="268" t="str">
        <f>IF(_tag_month_shift!AP60="","",_tag_month_shift!AP60)</f>
        <v/>
      </c>
      <c r="AV68" s="274" t="str">
        <f t="shared" si="9"/>
        <v/>
      </c>
      <c r="AW68" s="274" t="str">
        <f t="shared" si="10"/>
        <v/>
      </c>
      <c r="AX68" s="274" t="str">
        <f t="shared" si="11"/>
        <v/>
      </c>
      <c r="AY68" s="274"/>
      <c r="AZ68" s="310" t="str">
        <f>IF(_tag_month_shift!AU60="","",_tag_month_shift!AU60)</f>
        <v/>
      </c>
      <c r="BA68" s="310" t="str">
        <f>IF(_tag_month_shift!AV60="","",_tag_month_shift!AV60)</f>
        <v/>
      </c>
      <c r="BB68" s="310" t="str">
        <f>IF(_tag_month_shift!AW60="","",_tag_month_shift!AW60)</f>
        <v/>
      </c>
      <c r="BC68" s="310" t="str">
        <f>IF(_tag_month_shift!AX60="","",_tag_month_shift!AX60)</f>
        <v/>
      </c>
      <c r="BD68" s="310">
        <v>8</v>
      </c>
      <c r="BE68" s="274"/>
      <c r="BF68" s="274"/>
      <c r="BG68" s="274" t="str">
        <f t="shared" si="12"/>
        <v/>
      </c>
      <c r="BH68" s="314" t="str">
        <f t="shared" si="13"/>
        <v/>
      </c>
      <c r="BI68" s="295"/>
      <c r="BJ68" s="295"/>
      <c r="BK68" s="268" t="str">
        <f>IF(_tag_month_shift!BF60="","",_tag_month_shift!BF60)</f>
        <v/>
      </c>
      <c r="BL68" s="268" t="str">
        <f>IF(_tag_month_shift!BG60="","",_tag_month_shift!BG60)</f>
        <v/>
      </c>
      <c r="BM68" s="274" t="str">
        <f t="shared" si="14"/>
        <v/>
      </c>
      <c r="BN68" s="274"/>
      <c r="BO68" s="268" t="str">
        <f>IF(_tag_month_shift!BJ60="","",_tag_month_shift!BJ60)</f>
        <v/>
      </c>
      <c r="BP68" s="268" t="str">
        <f>IF(_tag_month_shift!BK60="","",_tag_month_shift!BK60)</f>
        <v/>
      </c>
      <c r="BQ68" s="321" t="str">
        <f t="shared" si="15"/>
        <v/>
      </c>
      <c r="BR68" s="321"/>
      <c r="BS68" s="268" t="str">
        <f>IF(_tag_month_shift!BN60="","",_tag_month_shift!BN60)</f>
        <v/>
      </c>
      <c r="BT68" s="268" t="str">
        <f>IF(_tag_month_shift!BO60="","",_tag_month_shift!BO60)</f>
        <v/>
      </c>
      <c r="BU68" s="274" t="str">
        <f t="shared" si="16"/>
        <v/>
      </c>
      <c r="BV68" s="334"/>
      <c r="BW68" s="333" t="str">
        <f t="shared" si="17"/>
        <v/>
      </c>
    </row>
    <row r="69" spans="1:75">
      <c r="A69" s="54">
        <f ca="1" t="shared" si="19"/>
        <v>43636</v>
      </c>
      <c r="B69" s="262">
        <f ca="1" t="shared" si="0"/>
        <v>43636</v>
      </c>
      <c r="C69" s="91" t="s">
        <v>357</v>
      </c>
      <c r="D69" s="96">
        <f>IF(AND(D68=4),1,IF(AND(D68&lt;4),(D68+1),))</f>
        <v>2</v>
      </c>
      <c r="E69" s="264" t="str">
        <f t="shared" si="1"/>
        <v>乙班</v>
      </c>
      <c r="F69" s="269" t="str">
        <f>IF(_tag_month_shift!A61="","",_tag_month_shift!A61)</f>
        <v/>
      </c>
      <c r="G69" s="270" t="str">
        <f>IF(_tag_month_shift!B61="","",_tag_month_shift!B61)</f>
        <v/>
      </c>
      <c r="H69" s="270" t="str">
        <f>IF(_tag_month_shift!C61="","",_tag_month_shift!C61)</f>
        <v/>
      </c>
      <c r="I69" s="270" t="str">
        <f>IF(_tag_month_shift!D61="","",_tag_month_shift!D61)</f>
        <v/>
      </c>
      <c r="J69" s="270" t="str">
        <f>IF(_tag_month_shift!E61="","",_tag_month_shift!E61)</f>
        <v/>
      </c>
      <c r="K69" s="273" t="str">
        <f t="shared" si="29"/>
        <v/>
      </c>
      <c r="L69" s="275"/>
      <c r="M69" s="270" t="str">
        <f>IF(_tag_month_shift!H61="","",_tag_month_shift!H61)</f>
        <v/>
      </c>
      <c r="N69" s="270" t="str">
        <f>IF(_tag_month_shift!I61="","",_tag_month_shift!I61)</f>
        <v/>
      </c>
      <c r="O69" s="275" t="str">
        <f t="shared" si="26"/>
        <v/>
      </c>
      <c r="P69" s="275"/>
      <c r="Q69" s="270" t="str">
        <f>IF(_tag_month_shift!L61="","",_tag_month_shift!L61)</f>
        <v/>
      </c>
      <c r="R69" s="270" t="str">
        <f>IF(_tag_month_shift!M61="","",_tag_month_shift!M61)</f>
        <v/>
      </c>
      <c r="S69" s="274" t="str">
        <f t="shared" si="3"/>
        <v/>
      </c>
      <c r="T69" s="275"/>
      <c r="U69" s="270" t="str">
        <f>IF(_tag_month_shift!P61="","",_tag_month_shift!P61)</f>
        <v/>
      </c>
      <c r="V69" s="270" t="str">
        <f>IF(_tag_month_shift!Q61="","",_tag_month_shift!Q61)</f>
        <v/>
      </c>
      <c r="W69" s="275" t="str">
        <f t="shared" si="24"/>
        <v/>
      </c>
      <c r="X69" s="275"/>
      <c r="Y69" s="270" t="str">
        <f>IF(_tag_month_shift!T61="","",_tag_month_shift!T61)</f>
        <v/>
      </c>
      <c r="Z69" s="275" t="str">
        <f t="shared" si="30"/>
        <v/>
      </c>
      <c r="AA69" s="275"/>
      <c r="AB69" s="283" t="str">
        <f>IF(_tag_month_shift!W61="","",_tag_month_shift!W61)</f>
        <v/>
      </c>
      <c r="AC69" s="275" t="str">
        <f t="shared" si="28"/>
        <v/>
      </c>
      <c r="AD69" s="288"/>
      <c r="AE69" s="284" t="str">
        <f>IF(_tag_month_shift!Z61="","",_tag_month_shift!Z61)</f>
        <v/>
      </c>
      <c r="AF69" s="270" t="str">
        <f>IF(_tag_month_shift!AA61="","",_tag_month_shift!AA61)</f>
        <v/>
      </c>
      <c r="AG69" s="270" t="str">
        <f>IF(_tag_month_shift!AB61="","",_tag_month_shift!AB61)</f>
        <v/>
      </c>
      <c r="AH69" s="270" t="str">
        <f>IF(_tag_month_shift!AC61="","",_tag_month_shift!AC61)</f>
        <v/>
      </c>
      <c r="AI69" s="270" t="str">
        <f>IF(_tag_month_shift!AD61="","",_tag_month_shift!AD61)</f>
        <v/>
      </c>
      <c r="AJ69" s="275" t="str">
        <f t="shared" si="6"/>
        <v/>
      </c>
      <c r="AK69" s="275"/>
      <c r="AL69" s="270" t="str">
        <f>IF(_tag_month_shift!AG61="","",_tag_month_shift!AG61)</f>
        <v/>
      </c>
      <c r="AM69" s="270" t="str">
        <f>IF(_tag_month_shift!AH61="","",_tag_month_shift!AH61)</f>
        <v/>
      </c>
      <c r="AN69" s="275" t="str">
        <f t="shared" si="18"/>
        <v/>
      </c>
      <c r="AO69" s="275"/>
      <c r="AP69" s="300" t="e">
        <f t="shared" si="7"/>
        <v>#VALUE!</v>
      </c>
      <c r="AQ69" s="300"/>
      <c r="AR69" s="300" t="str">
        <f t="shared" si="8"/>
        <v/>
      </c>
      <c r="AS69" s="300"/>
      <c r="AT69" s="270" t="str">
        <f>IF(_tag_month_shift!AO61="","",_tag_month_shift!AO61)</f>
        <v/>
      </c>
      <c r="AU69" s="270" t="str">
        <f>IF(_tag_month_shift!AP61="","",_tag_month_shift!AP61)</f>
        <v/>
      </c>
      <c r="AV69" s="275" t="str">
        <f t="shared" si="9"/>
        <v/>
      </c>
      <c r="AW69" s="275" t="str">
        <f t="shared" si="10"/>
        <v/>
      </c>
      <c r="AX69" s="275" t="str">
        <f t="shared" si="11"/>
        <v/>
      </c>
      <c r="AY69" s="275"/>
      <c r="AZ69" s="311" t="str">
        <f>IF(_tag_month_shift!AU61="","",_tag_month_shift!AU61)</f>
        <v/>
      </c>
      <c r="BA69" s="311" t="str">
        <f>IF(_tag_month_shift!AV61="","",_tag_month_shift!AV61)</f>
        <v/>
      </c>
      <c r="BB69" s="311" t="str">
        <f>IF(_tag_month_shift!AW61="","",_tag_month_shift!AW61)</f>
        <v/>
      </c>
      <c r="BC69" s="311" t="str">
        <f>IF(_tag_month_shift!AX61="","",_tag_month_shift!AX61)</f>
        <v/>
      </c>
      <c r="BD69" s="311">
        <v>8</v>
      </c>
      <c r="BE69" s="275"/>
      <c r="BF69" s="275"/>
      <c r="BG69" s="275" t="str">
        <f t="shared" si="12"/>
        <v/>
      </c>
      <c r="BH69" s="316" t="str">
        <f t="shared" si="13"/>
        <v/>
      </c>
      <c r="BI69" s="300"/>
      <c r="BJ69" s="300"/>
      <c r="BK69" s="270" t="str">
        <f>IF(_tag_month_shift!BF61="","",_tag_month_shift!BF61)</f>
        <v/>
      </c>
      <c r="BL69" s="270" t="str">
        <f>IF(_tag_month_shift!BG61="","",_tag_month_shift!BG61)</f>
        <v/>
      </c>
      <c r="BM69" s="275" t="str">
        <f t="shared" si="14"/>
        <v/>
      </c>
      <c r="BN69" s="275"/>
      <c r="BO69" s="270" t="str">
        <f>IF(_tag_month_shift!BJ61="","",_tag_month_shift!BJ61)</f>
        <v/>
      </c>
      <c r="BP69" s="270" t="str">
        <f>IF(_tag_month_shift!BK61="","",_tag_month_shift!BK61)</f>
        <v/>
      </c>
      <c r="BQ69" s="321" t="str">
        <f t="shared" si="15"/>
        <v/>
      </c>
      <c r="BR69" s="321"/>
      <c r="BS69" s="270" t="str">
        <f>IF(_tag_month_shift!BN61="","",_tag_month_shift!BN61)</f>
        <v/>
      </c>
      <c r="BT69" s="270" t="str">
        <f>IF(_tag_month_shift!BO61="","",_tag_month_shift!BO61)</f>
        <v/>
      </c>
      <c r="BU69" s="275" t="str">
        <f t="shared" si="16"/>
        <v/>
      </c>
      <c r="BV69" s="335"/>
      <c r="BW69" s="333" t="str">
        <f t="shared" si="17"/>
        <v/>
      </c>
    </row>
    <row r="70" spans="1:75">
      <c r="A70" s="54">
        <f ca="1" t="shared" si="19"/>
        <v>43637</v>
      </c>
      <c r="B70" s="262">
        <f ca="1" t="shared" si="0"/>
        <v>43637</v>
      </c>
      <c r="C70" s="91" t="s">
        <v>355</v>
      </c>
      <c r="D70" s="96">
        <f>IF(AND(D64=1),4,IF(AND(D64&gt;1),(D64-1),))</f>
        <v>4</v>
      </c>
      <c r="E70" s="264" t="str">
        <f t="shared" si="1"/>
        <v>丁班</v>
      </c>
      <c r="F70" s="265" t="str">
        <f>IF(_tag_month_shift!A62="","",_tag_month_shift!A62)</f>
        <v/>
      </c>
      <c r="G70" s="266" t="str">
        <f>IF(_tag_month_shift!B62="","",_tag_month_shift!B62)</f>
        <v/>
      </c>
      <c r="H70" s="266" t="str">
        <f>IF(_tag_month_shift!C62="","",_tag_month_shift!C62)</f>
        <v/>
      </c>
      <c r="I70" s="266" t="str">
        <f>IF(_tag_month_shift!D62="","",_tag_month_shift!D62)</f>
        <v/>
      </c>
      <c r="J70" s="266" t="str">
        <f>IF(_tag_month_shift!E62="","",_tag_month_shift!E62)</f>
        <v/>
      </c>
      <c r="K70" s="273" t="str">
        <f t="shared" si="29"/>
        <v/>
      </c>
      <c r="L70" s="273" t="str">
        <f>IF(J71="","",SUM(K70:K72))</f>
        <v/>
      </c>
      <c r="M70" s="266" t="str">
        <f>IF(_tag_month_shift!H62="","",_tag_month_shift!H62)</f>
        <v/>
      </c>
      <c r="N70" s="266" t="str">
        <f>IF(_tag_month_shift!I62="","",_tag_month_shift!I62)</f>
        <v/>
      </c>
      <c r="O70" s="273" t="str">
        <f t="shared" si="26"/>
        <v/>
      </c>
      <c r="P70" s="273" t="str">
        <f>IF(N71="","",SUM(O70:O72))</f>
        <v/>
      </c>
      <c r="Q70" s="266" t="str">
        <f>IF(_tag_month_shift!L62="","",_tag_month_shift!L62)</f>
        <v/>
      </c>
      <c r="R70" s="266" t="str">
        <f>IF(_tag_month_shift!M62="","",_tag_month_shift!M62)</f>
        <v/>
      </c>
      <c r="S70" s="273" t="str">
        <f t="shared" si="3"/>
        <v/>
      </c>
      <c r="T70" s="273" t="str">
        <f>IF(R71="","",SUM(S70:S72))</f>
        <v/>
      </c>
      <c r="U70" s="266" t="str">
        <f>IF(_tag_month_shift!P62="","",_tag_month_shift!P62)</f>
        <v/>
      </c>
      <c r="V70" s="266" t="str">
        <f>IF(_tag_month_shift!Q62="","",_tag_month_shift!Q62)</f>
        <v/>
      </c>
      <c r="W70" s="273" t="str">
        <f t="shared" si="24"/>
        <v/>
      </c>
      <c r="X70" s="273" t="str">
        <f>IF(V71="","",SUM(W70:W72))</f>
        <v/>
      </c>
      <c r="Y70" s="266" t="str">
        <f>IF(_tag_month_shift!T62="","",_tag_month_shift!T62)</f>
        <v/>
      </c>
      <c r="Z70" s="273" t="str">
        <f t="shared" si="30"/>
        <v/>
      </c>
      <c r="AA70" s="273" t="str">
        <f>IF(Y71="","",SUM(Z70:Z72))</f>
        <v/>
      </c>
      <c r="AB70" s="285" t="str">
        <f>IF(_tag_month_shift!W62="","",_tag_month_shift!W62)</f>
        <v/>
      </c>
      <c r="AC70" s="273" t="str">
        <f t="shared" si="28"/>
        <v/>
      </c>
      <c r="AD70" s="286" t="str">
        <f>IF(AB71="","",SUM(AC70:AC72))</f>
        <v/>
      </c>
      <c r="AE70" s="281" t="str">
        <f>IF(_tag_month_shift!Z62="","",_tag_month_shift!Z62)</f>
        <v/>
      </c>
      <c r="AF70" s="266" t="str">
        <f>IF(_tag_month_shift!AA62="","",_tag_month_shift!AA62)</f>
        <v/>
      </c>
      <c r="AG70" s="266" t="str">
        <f>IF(_tag_month_shift!AB62="","",_tag_month_shift!AB62)</f>
        <v/>
      </c>
      <c r="AH70" s="266" t="str">
        <f>IF(_tag_month_shift!AC62="","",_tag_month_shift!AC62)</f>
        <v/>
      </c>
      <c r="AI70" s="266" t="str">
        <f>IF(_tag_month_shift!AD62="","",_tag_month_shift!AD62)</f>
        <v/>
      </c>
      <c r="AJ70" s="273"/>
      <c r="AK70" s="273" t="str">
        <f>IF(AI71="","",SUM(AJ70:AJ72))</f>
        <v/>
      </c>
      <c r="AL70" s="266" t="str">
        <f>IF(_tag_month_shift!AG62="","",_tag_month_shift!AG62)</f>
        <v/>
      </c>
      <c r="AM70" s="266" t="str">
        <f>IF(_tag_month_shift!AH62="","",_tag_month_shift!AH62)</f>
        <v/>
      </c>
      <c r="AN70" s="273" t="str">
        <f t="shared" si="18"/>
        <v/>
      </c>
      <c r="AO70" s="273"/>
      <c r="AP70" s="294" t="e">
        <f t="shared" si="7"/>
        <v>#VALUE!</v>
      </c>
      <c r="AQ70" s="294" t="e">
        <f>IF(BD70="","",AVERAGE(AP70:AP72))</f>
        <v>#VALUE!</v>
      </c>
      <c r="AR70" s="294" t="str">
        <f t="shared" si="8"/>
        <v/>
      </c>
      <c r="AS70" s="294" t="str">
        <f>IF(AZ70="","",AVERAGE(AR70:AR72))</f>
        <v/>
      </c>
      <c r="AT70" s="266" t="str">
        <f>IF(_tag_month_shift!AO62="","",_tag_month_shift!AO62)</f>
        <v/>
      </c>
      <c r="AU70" s="266" t="str">
        <f>IF(_tag_month_shift!AP62="","",_tag_month_shift!AP62)</f>
        <v/>
      </c>
      <c r="AV70" s="273" t="str">
        <f t="shared" si="9"/>
        <v/>
      </c>
      <c r="AW70" s="273" t="str">
        <f t="shared" si="10"/>
        <v/>
      </c>
      <c r="AX70" s="273" t="str">
        <f t="shared" si="11"/>
        <v/>
      </c>
      <c r="AY70" s="273" t="str">
        <f>IF(AU71="","",SUM(AX70:AX72))</f>
        <v/>
      </c>
      <c r="AZ70" s="309" t="str">
        <f>IF(_tag_month_shift!AU62="","",_tag_month_shift!AU62)</f>
        <v/>
      </c>
      <c r="BA70" s="309" t="str">
        <f>IF(_tag_month_shift!AV62="","",_tag_month_shift!AV62)</f>
        <v/>
      </c>
      <c r="BB70" s="309" t="str">
        <f>IF(_tag_month_shift!AW62="","",_tag_month_shift!AW62)</f>
        <v/>
      </c>
      <c r="BC70" s="309" t="str">
        <f>IF(_tag_month_shift!AX62="","",_tag_month_shift!AX62)</f>
        <v/>
      </c>
      <c r="BD70" s="309">
        <v>8</v>
      </c>
      <c r="BE70" s="273" t="str">
        <f>IF(_tag_month_shift!AZ62="","",_tag_month_shift!AZ62)</f>
        <v/>
      </c>
      <c r="BF70" s="273" t="str">
        <f>IF(_tag_month_shift!BA62="","",_tag_month_shift!BA62)</f>
        <v/>
      </c>
      <c r="BG70" s="273" t="str">
        <f t="shared" si="12"/>
        <v/>
      </c>
      <c r="BH70" s="315" t="str">
        <f t="shared" si="13"/>
        <v/>
      </c>
      <c r="BI70" s="294" t="str">
        <f>IF(AND(BE70=""),"",IF(AND(BE70=0),0,IF(AND(BE70&gt;0),AY70*1000/BE70,)))</f>
        <v/>
      </c>
      <c r="BJ70" s="294" t="str">
        <f>IF(AND(BE70=""),"",IF(AND(BE70=0),0,IF(AND(BE70&gt;0),(SUM(AW70:AW72)*0.7353+SUM(AV70:AV72))*971.4/BE70,)))</f>
        <v/>
      </c>
      <c r="BK70" s="266" t="str">
        <f>IF(_tag_month_shift!BF62="","",_tag_month_shift!BF62)</f>
        <v/>
      </c>
      <c r="BL70" s="266" t="str">
        <f>IF(_tag_month_shift!BG62="","",_tag_month_shift!BG62)</f>
        <v/>
      </c>
      <c r="BM70" s="273" t="str">
        <f t="shared" si="14"/>
        <v/>
      </c>
      <c r="BN70" s="273" t="str">
        <f>IF(BL71="","",SUM(BM70:BM72))</f>
        <v/>
      </c>
      <c r="BO70" s="266" t="str">
        <f>IF(_tag_month_shift!BJ62="","",_tag_month_shift!BJ62)</f>
        <v/>
      </c>
      <c r="BP70" s="266" t="str">
        <f>IF(_tag_month_shift!BK62="","",_tag_month_shift!BK62)</f>
        <v/>
      </c>
      <c r="BQ70" s="321" t="str">
        <f t="shared" si="15"/>
        <v/>
      </c>
      <c r="BR70" s="321" t="str">
        <f>IF(BP71="","",SUM(BQ70:BQ72))</f>
        <v/>
      </c>
      <c r="BS70" s="266" t="str">
        <f>IF(_tag_month_shift!BN62="","",_tag_month_shift!BN62)</f>
        <v/>
      </c>
      <c r="BT70" s="266" t="str">
        <f>IF(_tag_month_shift!BO62="","",_tag_month_shift!BO62)</f>
        <v/>
      </c>
      <c r="BU70" s="273" t="str">
        <f t="shared" si="16"/>
        <v/>
      </c>
      <c r="BV70" s="332" t="str">
        <f>IF(BT71="","",SUM(BU70:BU72))</f>
        <v/>
      </c>
      <c r="BW70" s="333" t="str">
        <f t="shared" si="17"/>
        <v/>
      </c>
    </row>
    <row r="71" spans="1:75">
      <c r="A71" s="54">
        <f ca="1" t="shared" si="19"/>
        <v>43637</v>
      </c>
      <c r="B71" s="262">
        <f ca="1" t="shared" si="0"/>
        <v>43637</v>
      </c>
      <c r="C71" s="91" t="s">
        <v>356</v>
      </c>
      <c r="D71" s="96">
        <f>IF(AND(D70=4),1,IF(AND(D70&lt;4),(D70+1),))</f>
        <v>1</v>
      </c>
      <c r="E71" s="264" t="str">
        <f t="shared" si="1"/>
        <v>甲班</v>
      </c>
      <c r="F71" s="267" t="str">
        <f>IF(_tag_month_shift!A63="","",_tag_month_shift!A63)</f>
        <v/>
      </c>
      <c r="G71" s="268" t="str">
        <f>IF(_tag_month_shift!B63="","",_tag_month_shift!B63)</f>
        <v/>
      </c>
      <c r="H71" s="268" t="str">
        <f>IF(_tag_month_shift!C63="","",_tag_month_shift!C63)</f>
        <v/>
      </c>
      <c r="I71" s="268" t="str">
        <f>IF(_tag_month_shift!D63="","",_tag_month_shift!D63)</f>
        <v/>
      </c>
      <c r="J71" s="268" t="str">
        <f>IF(_tag_month_shift!E63="","",_tag_month_shift!E63)</f>
        <v/>
      </c>
      <c r="K71" s="273" t="str">
        <f t="shared" si="29"/>
        <v/>
      </c>
      <c r="L71" s="274"/>
      <c r="M71" s="268" t="str">
        <f>IF(_tag_month_shift!H63="","",_tag_month_shift!H63)</f>
        <v/>
      </c>
      <c r="N71" s="268" t="str">
        <f>IF(_tag_month_shift!I63="","",_tag_month_shift!I63)</f>
        <v/>
      </c>
      <c r="O71" s="274" t="str">
        <f t="shared" si="26"/>
        <v/>
      </c>
      <c r="P71" s="274"/>
      <c r="Q71" s="268" t="str">
        <f>IF(_tag_month_shift!L63="","",_tag_month_shift!L63)</f>
        <v/>
      </c>
      <c r="R71" s="268" t="str">
        <f>IF(_tag_month_shift!M63="","",_tag_month_shift!M63)</f>
        <v/>
      </c>
      <c r="S71" s="274" t="str">
        <f t="shared" si="3"/>
        <v/>
      </c>
      <c r="T71" s="274"/>
      <c r="U71" s="268" t="str">
        <f>IF(_tag_month_shift!P63="","",_tag_month_shift!P63)</f>
        <v/>
      </c>
      <c r="V71" s="268" t="str">
        <f>IF(_tag_month_shift!Q63="","",_tag_month_shift!Q63)</f>
        <v/>
      </c>
      <c r="W71" s="274" t="str">
        <f t="shared" si="24"/>
        <v/>
      </c>
      <c r="X71" s="274"/>
      <c r="Y71" s="268" t="str">
        <f>IF(_tag_month_shift!T63="","",_tag_month_shift!T63)</f>
        <v/>
      </c>
      <c r="Z71" s="274" t="str">
        <f t="shared" si="30"/>
        <v/>
      </c>
      <c r="AA71" s="274"/>
      <c r="AB71" s="280" t="str">
        <f>IF(_tag_month_shift!W63="","",_tag_month_shift!W63)</f>
        <v/>
      </c>
      <c r="AC71" s="274" t="str">
        <f t="shared" si="28"/>
        <v/>
      </c>
      <c r="AD71" s="287"/>
      <c r="AE71" s="282" t="str">
        <f>IF(_tag_month_shift!Z63="","",_tag_month_shift!Z63)</f>
        <v/>
      </c>
      <c r="AF71" s="268" t="str">
        <f>IF(_tag_month_shift!AA63="","",_tag_month_shift!AA63)</f>
        <v/>
      </c>
      <c r="AG71" s="268" t="str">
        <f>IF(_tag_month_shift!AB63="","",_tag_month_shift!AB63)</f>
        <v/>
      </c>
      <c r="AH71" s="268" t="str">
        <f>IF(_tag_month_shift!AC63="","",_tag_month_shift!AC63)</f>
        <v/>
      </c>
      <c r="AI71" s="268" t="str">
        <f>IF(_tag_month_shift!AD63="","",_tag_month_shift!AD63)</f>
        <v/>
      </c>
      <c r="AJ71" s="274" t="str">
        <f t="shared" ref="AJ71:AJ102" si="31">IF(AI72="","",SUM(AE72:AI72)-SUM(AE71:AI71))</f>
        <v/>
      </c>
      <c r="AK71" s="274"/>
      <c r="AL71" s="268" t="str">
        <f>IF(_tag_month_shift!AG63="","",_tag_month_shift!AG63)</f>
        <v/>
      </c>
      <c r="AM71" s="268" t="str">
        <f>IF(_tag_month_shift!AH63="","",_tag_month_shift!AH63)</f>
        <v/>
      </c>
      <c r="AN71" s="274" t="str">
        <f t="shared" si="18"/>
        <v/>
      </c>
      <c r="AO71" s="274"/>
      <c r="AP71" s="295" t="e">
        <f t="shared" si="7"/>
        <v>#VALUE!</v>
      </c>
      <c r="AQ71" s="295"/>
      <c r="AR71" s="295" t="str">
        <f t="shared" si="8"/>
        <v/>
      </c>
      <c r="AS71" s="295"/>
      <c r="AT71" s="268" t="str">
        <f>IF(_tag_month_shift!AO63="","",_tag_month_shift!AO63)</f>
        <v/>
      </c>
      <c r="AU71" s="268" t="str">
        <f>IF(_tag_month_shift!AP63="","",_tag_month_shift!AP63)</f>
        <v/>
      </c>
      <c r="AV71" s="274" t="str">
        <f t="shared" si="9"/>
        <v/>
      </c>
      <c r="AW71" s="274" t="str">
        <f t="shared" si="10"/>
        <v/>
      </c>
      <c r="AX71" s="274" t="str">
        <f t="shared" si="11"/>
        <v/>
      </c>
      <c r="AY71" s="274"/>
      <c r="AZ71" s="310" t="str">
        <f>IF(_tag_month_shift!AU63="","",_tag_month_shift!AU63)</f>
        <v/>
      </c>
      <c r="BA71" s="310" t="str">
        <f>IF(_tag_month_shift!AV63="","",_tag_month_shift!AV63)</f>
        <v/>
      </c>
      <c r="BB71" s="310" t="str">
        <f>IF(_tag_month_shift!AW63="","",_tag_month_shift!AW63)</f>
        <v/>
      </c>
      <c r="BC71" s="310" t="str">
        <f>IF(_tag_month_shift!AX63="","",_tag_month_shift!AX63)</f>
        <v/>
      </c>
      <c r="BD71" s="310">
        <v>8</v>
      </c>
      <c r="BE71" s="274"/>
      <c r="BF71" s="274"/>
      <c r="BG71" s="274" t="str">
        <f t="shared" si="12"/>
        <v/>
      </c>
      <c r="BH71" s="314" t="str">
        <f t="shared" si="13"/>
        <v/>
      </c>
      <c r="BI71" s="295"/>
      <c r="BJ71" s="295"/>
      <c r="BK71" s="268" t="str">
        <f>IF(_tag_month_shift!BF63="","",_tag_month_shift!BF63)</f>
        <v/>
      </c>
      <c r="BL71" s="268" t="str">
        <f>IF(_tag_month_shift!BG63="","",_tag_month_shift!BG63)</f>
        <v/>
      </c>
      <c r="BM71" s="274" t="str">
        <f t="shared" si="14"/>
        <v/>
      </c>
      <c r="BN71" s="274"/>
      <c r="BO71" s="268" t="str">
        <f>IF(_tag_month_shift!BJ63="","",_tag_month_shift!BJ63)</f>
        <v/>
      </c>
      <c r="BP71" s="268" t="str">
        <f>IF(_tag_month_shift!BK63="","",_tag_month_shift!BK63)</f>
        <v/>
      </c>
      <c r="BQ71" s="321" t="str">
        <f t="shared" si="15"/>
        <v/>
      </c>
      <c r="BR71" s="321"/>
      <c r="BS71" s="268" t="str">
        <f>IF(_tag_month_shift!BN63="","",_tag_month_shift!BN63)</f>
        <v/>
      </c>
      <c r="BT71" s="268" t="str">
        <f>IF(_tag_month_shift!BO63="","",_tag_month_shift!BO63)</f>
        <v/>
      </c>
      <c r="BU71" s="274" t="str">
        <f t="shared" si="16"/>
        <v/>
      </c>
      <c r="BV71" s="334"/>
      <c r="BW71" s="333" t="str">
        <f t="shared" si="17"/>
        <v/>
      </c>
    </row>
    <row r="72" spans="1:75">
      <c r="A72" s="54">
        <f ca="1" t="shared" si="19"/>
        <v>43637</v>
      </c>
      <c r="B72" s="262">
        <f ca="1" t="shared" si="0"/>
        <v>43637</v>
      </c>
      <c r="C72" s="91" t="s">
        <v>357</v>
      </c>
      <c r="D72" s="96">
        <f>IF(AND(D71=4),1,IF(AND(D71&lt;4),(D71+1),))</f>
        <v>2</v>
      </c>
      <c r="E72" s="264" t="str">
        <f t="shared" si="1"/>
        <v>乙班</v>
      </c>
      <c r="F72" s="267" t="str">
        <f>IF(_tag_month_shift!A64="","",_tag_month_shift!A64)</f>
        <v/>
      </c>
      <c r="G72" s="268" t="str">
        <f>IF(_tag_month_shift!B64="","",_tag_month_shift!B64)</f>
        <v/>
      </c>
      <c r="H72" s="268" t="str">
        <f>IF(_tag_month_shift!C64="","",_tag_month_shift!C64)</f>
        <v/>
      </c>
      <c r="I72" s="268" t="str">
        <f>IF(_tag_month_shift!D64="","",_tag_month_shift!D64)</f>
        <v/>
      </c>
      <c r="J72" s="268" t="str">
        <f>IF(_tag_month_shift!E64="","",_tag_month_shift!E64)</f>
        <v/>
      </c>
      <c r="K72" s="273" t="str">
        <f t="shared" si="29"/>
        <v/>
      </c>
      <c r="L72" s="275"/>
      <c r="M72" s="270" t="str">
        <f>IF(_tag_month_shift!H64="","",_tag_month_shift!H64)</f>
        <v/>
      </c>
      <c r="N72" s="270" t="str">
        <f>IF(_tag_month_shift!I64="","",_tag_month_shift!I64)</f>
        <v/>
      </c>
      <c r="O72" s="275" t="str">
        <f t="shared" si="26"/>
        <v/>
      </c>
      <c r="P72" s="275"/>
      <c r="Q72" s="270" t="str">
        <f>IF(_tag_month_shift!L64="","",_tag_month_shift!L64)</f>
        <v/>
      </c>
      <c r="R72" s="270" t="str">
        <f>IF(_tag_month_shift!M64="","",_tag_month_shift!M64)</f>
        <v/>
      </c>
      <c r="S72" s="274" t="str">
        <f t="shared" si="3"/>
        <v/>
      </c>
      <c r="T72" s="275"/>
      <c r="U72" s="270" t="str">
        <f>IF(_tag_month_shift!P64="","",_tag_month_shift!P64)</f>
        <v/>
      </c>
      <c r="V72" s="270" t="str">
        <f>IF(_tag_month_shift!Q64="","",_tag_month_shift!Q64)</f>
        <v/>
      </c>
      <c r="W72" s="275" t="str">
        <f t="shared" si="24"/>
        <v/>
      </c>
      <c r="X72" s="275"/>
      <c r="Y72" s="270" t="str">
        <f>IF(_tag_month_shift!T64="","",_tag_month_shift!T64)</f>
        <v/>
      </c>
      <c r="Z72" s="275" t="str">
        <f t="shared" si="30"/>
        <v/>
      </c>
      <c r="AA72" s="275"/>
      <c r="AB72" s="283" t="str">
        <f>IF(_tag_month_shift!W64="","",_tag_month_shift!W64)</f>
        <v/>
      </c>
      <c r="AC72" s="275" t="str">
        <f t="shared" si="28"/>
        <v/>
      </c>
      <c r="AD72" s="288"/>
      <c r="AE72" s="282" t="str">
        <f>IF(_tag_month_shift!Z64="","",_tag_month_shift!Z64)</f>
        <v/>
      </c>
      <c r="AF72" s="268" t="str">
        <f>IF(_tag_month_shift!AA64="","",_tag_month_shift!AA64)</f>
        <v/>
      </c>
      <c r="AG72" s="268" t="str">
        <f>IF(_tag_month_shift!AB64="","",_tag_month_shift!AB64)</f>
        <v/>
      </c>
      <c r="AH72" s="268" t="str">
        <f>IF(_tag_month_shift!AC64="","",_tag_month_shift!AC64)</f>
        <v/>
      </c>
      <c r="AI72" s="268" t="str">
        <f>IF(_tag_month_shift!AD64="","",_tag_month_shift!AD64)</f>
        <v/>
      </c>
      <c r="AJ72" s="275" t="str">
        <f t="shared" si="31"/>
        <v/>
      </c>
      <c r="AK72" s="275"/>
      <c r="AL72" s="268" t="str">
        <f>IF(_tag_month_shift!AG64="","",_tag_month_shift!AG64)</f>
        <v/>
      </c>
      <c r="AM72" s="268" t="str">
        <f>IF(_tag_month_shift!AH64="","",_tag_month_shift!AH64)</f>
        <v/>
      </c>
      <c r="AN72" s="275" t="str">
        <f t="shared" si="18"/>
        <v/>
      </c>
      <c r="AO72" s="275"/>
      <c r="AP72" s="300" t="e">
        <f t="shared" si="7"/>
        <v>#VALUE!</v>
      </c>
      <c r="AQ72" s="300"/>
      <c r="AR72" s="300" t="str">
        <f t="shared" si="8"/>
        <v/>
      </c>
      <c r="AS72" s="300"/>
      <c r="AT72" s="268" t="str">
        <f>IF(_tag_month_shift!AO64="","",_tag_month_shift!AO64)</f>
        <v/>
      </c>
      <c r="AU72" s="268" t="str">
        <f>IF(_tag_month_shift!AP64="","",_tag_month_shift!AP64)</f>
        <v/>
      </c>
      <c r="AV72" s="275" t="str">
        <f t="shared" si="9"/>
        <v/>
      </c>
      <c r="AW72" s="275" t="str">
        <f t="shared" si="10"/>
        <v/>
      </c>
      <c r="AX72" s="275" t="str">
        <f t="shared" si="11"/>
        <v/>
      </c>
      <c r="AY72" s="275"/>
      <c r="AZ72" s="311" t="str">
        <f>IF(_tag_month_shift!AU64="","",_tag_month_shift!AU64)</f>
        <v/>
      </c>
      <c r="BA72" s="311" t="str">
        <f>IF(_tag_month_shift!AV64="","",_tag_month_shift!AV64)</f>
        <v/>
      </c>
      <c r="BB72" s="311" t="str">
        <f>IF(_tag_month_shift!AW64="","",_tag_month_shift!AW64)</f>
        <v/>
      </c>
      <c r="BC72" s="311" t="str">
        <f>IF(_tag_month_shift!AX64="","",_tag_month_shift!AX64)</f>
        <v/>
      </c>
      <c r="BD72" s="311">
        <v>8</v>
      </c>
      <c r="BE72" s="275"/>
      <c r="BF72" s="275"/>
      <c r="BG72" s="275" t="str">
        <f t="shared" si="12"/>
        <v/>
      </c>
      <c r="BH72" s="316" t="str">
        <f t="shared" si="13"/>
        <v/>
      </c>
      <c r="BI72" s="300"/>
      <c r="BJ72" s="300"/>
      <c r="BK72" s="268" t="str">
        <f>IF(_tag_month_shift!BF64="","",_tag_month_shift!BF64)</f>
        <v/>
      </c>
      <c r="BL72" s="268" t="str">
        <f>IF(_tag_month_shift!BG64="","",_tag_month_shift!BG64)</f>
        <v/>
      </c>
      <c r="BM72" s="275" t="str">
        <f t="shared" si="14"/>
        <v/>
      </c>
      <c r="BN72" s="275"/>
      <c r="BO72" s="270" t="str">
        <f>IF(_tag_month_shift!BJ64="","",_tag_month_shift!BJ64)</f>
        <v/>
      </c>
      <c r="BP72" s="270" t="str">
        <f>IF(_tag_month_shift!BK64="","",_tag_month_shift!BK64)</f>
        <v/>
      </c>
      <c r="BQ72" s="321" t="str">
        <f t="shared" si="15"/>
        <v/>
      </c>
      <c r="BR72" s="321"/>
      <c r="BS72" s="268" t="str">
        <f>IF(_tag_month_shift!BN64="","",_tag_month_shift!BN64)</f>
        <v/>
      </c>
      <c r="BT72" s="268" t="str">
        <f>IF(_tag_month_shift!BO64="","",_tag_month_shift!BO64)</f>
        <v/>
      </c>
      <c r="BU72" s="275" t="str">
        <f t="shared" si="16"/>
        <v/>
      </c>
      <c r="BV72" s="335"/>
      <c r="BW72" s="333" t="str">
        <f t="shared" si="17"/>
        <v/>
      </c>
    </row>
    <row r="73" spans="1:75">
      <c r="A73" s="54">
        <f ca="1" t="shared" si="19"/>
        <v>43638</v>
      </c>
      <c r="B73" s="262">
        <f ca="1" t="shared" si="0"/>
        <v>43638</v>
      </c>
      <c r="C73" s="91" t="s">
        <v>355</v>
      </c>
      <c r="D73" s="96">
        <f>IF(AND(D67=1),4,IF(AND(D67&gt;1),(D67-1),))</f>
        <v>3</v>
      </c>
      <c r="E73" s="264" t="str">
        <f t="shared" si="1"/>
        <v>丙班</v>
      </c>
      <c r="F73" s="265" t="str">
        <f>IF(_tag_month_shift!A65="","",_tag_month_shift!A65)</f>
        <v/>
      </c>
      <c r="G73" s="266" t="str">
        <f>IF(_tag_month_shift!B65="","",_tag_month_shift!B65)</f>
        <v/>
      </c>
      <c r="H73" s="266" t="str">
        <f>IF(_tag_month_shift!C65="","",_tag_month_shift!C65)</f>
        <v/>
      </c>
      <c r="I73" s="266" t="str">
        <f>IF(_tag_month_shift!D65="","",_tag_month_shift!D65)</f>
        <v/>
      </c>
      <c r="J73" s="266" t="str">
        <f>IF(_tag_month_shift!E65="","",_tag_month_shift!E65)</f>
        <v/>
      </c>
      <c r="K73" s="273" t="str">
        <f t="shared" si="29"/>
        <v/>
      </c>
      <c r="L73" s="273" t="str">
        <f>IF(J74="","",SUM(K73:K75))</f>
        <v/>
      </c>
      <c r="M73" s="266" t="str">
        <f>IF(_tag_month_shift!H65="","",_tag_month_shift!H65)</f>
        <v/>
      </c>
      <c r="N73" s="266" t="str">
        <f>IF(_tag_month_shift!I65="","",_tag_month_shift!I65)</f>
        <v/>
      </c>
      <c r="O73" s="273" t="str">
        <f t="shared" si="26"/>
        <v/>
      </c>
      <c r="P73" s="273" t="str">
        <f>IF(N74="","",SUM(O73:O75))</f>
        <v/>
      </c>
      <c r="Q73" s="266" t="str">
        <f>IF(_tag_month_shift!L65="","",_tag_month_shift!L65)</f>
        <v/>
      </c>
      <c r="R73" s="266" t="str">
        <f>IF(_tag_month_shift!M65="","",_tag_month_shift!M65)</f>
        <v/>
      </c>
      <c r="S73" s="273" t="str">
        <f t="shared" si="3"/>
        <v/>
      </c>
      <c r="T73" s="273" t="str">
        <f>IF(R74="","",SUM(S73:S75))</f>
        <v/>
      </c>
      <c r="U73" s="266" t="str">
        <f>IF(_tag_month_shift!P65="","",_tag_month_shift!P65)</f>
        <v/>
      </c>
      <c r="V73" s="266" t="str">
        <f>IF(_tag_month_shift!Q65="","",_tag_month_shift!Q65)</f>
        <v/>
      </c>
      <c r="W73" s="273" t="str">
        <f t="shared" si="24"/>
        <v/>
      </c>
      <c r="X73" s="273" t="str">
        <f>IF(V74="","",SUM(W73:W75))</f>
        <v/>
      </c>
      <c r="Y73" s="266" t="str">
        <f>IF(_tag_month_shift!T65="","",_tag_month_shift!T65)</f>
        <v/>
      </c>
      <c r="Z73" s="273" t="str">
        <f t="shared" si="30"/>
        <v/>
      </c>
      <c r="AA73" s="273" t="str">
        <f>IF(Y74="","",SUM(Z73:Z75))</f>
        <v/>
      </c>
      <c r="AB73" s="285" t="str">
        <f>IF(_tag_month_shift!W65="","",_tag_month_shift!W65)</f>
        <v/>
      </c>
      <c r="AC73" s="273" t="str">
        <f t="shared" si="28"/>
        <v/>
      </c>
      <c r="AD73" s="286" t="str">
        <f>IF(AB74="","",SUM(AC73:AC75))</f>
        <v/>
      </c>
      <c r="AE73" s="281" t="str">
        <f>IF(_tag_month_shift!Z65="","",_tag_month_shift!Z65)</f>
        <v/>
      </c>
      <c r="AF73" s="266" t="str">
        <f>IF(_tag_month_shift!AA65="","",_tag_month_shift!AA65)</f>
        <v/>
      </c>
      <c r="AG73" s="266" t="str">
        <f>IF(_tag_month_shift!AB65="","",_tag_month_shift!AB65)</f>
        <v/>
      </c>
      <c r="AH73" s="266" t="str">
        <f>IF(_tag_month_shift!AC65="","",_tag_month_shift!AC65)</f>
        <v/>
      </c>
      <c r="AI73" s="266" t="str">
        <f>IF(_tag_month_shift!AD65="","",_tag_month_shift!AD65)</f>
        <v/>
      </c>
      <c r="AJ73" s="273" t="str">
        <f t="shared" si="31"/>
        <v/>
      </c>
      <c r="AK73" s="273" t="str">
        <f>IF(AI74="","",SUM(AJ73:AJ75))</f>
        <v/>
      </c>
      <c r="AL73" s="266" t="str">
        <f>IF(_tag_month_shift!AG65="","",_tag_month_shift!AG65)</f>
        <v/>
      </c>
      <c r="AM73" s="266" t="str">
        <f>IF(_tag_month_shift!AH65="","",_tag_month_shift!AH65)</f>
        <v/>
      </c>
      <c r="AN73" s="273" t="str">
        <f t="shared" si="18"/>
        <v/>
      </c>
      <c r="AO73" s="273" t="str">
        <f>IF(AM74="","",SUM(AN73:AN75))</f>
        <v/>
      </c>
      <c r="AP73" s="294" t="e">
        <f t="shared" si="7"/>
        <v>#VALUE!</v>
      </c>
      <c r="AQ73" s="294" t="e">
        <f>IF(BD73="","",AVERAGE(AP73:AP75))</f>
        <v>#VALUE!</v>
      </c>
      <c r="AR73" s="294" t="str">
        <f t="shared" si="8"/>
        <v/>
      </c>
      <c r="AS73" s="294" t="str">
        <f>IF(AZ73="","",AVERAGE(AR73:AR75))</f>
        <v/>
      </c>
      <c r="AT73" s="266" t="str">
        <f>IF(_tag_month_shift!AO65="","",_tag_month_shift!AO65)</f>
        <v/>
      </c>
      <c r="AU73" s="266" t="str">
        <f>IF(_tag_month_shift!AP65="","",_tag_month_shift!AP65)</f>
        <v/>
      </c>
      <c r="AV73" s="273" t="str">
        <f t="shared" si="9"/>
        <v/>
      </c>
      <c r="AW73" s="273" t="str">
        <f t="shared" si="10"/>
        <v/>
      </c>
      <c r="AX73" s="273" t="str">
        <f t="shared" si="11"/>
        <v/>
      </c>
      <c r="AY73" s="273" t="str">
        <f>IF(AU74="","",SUM(AX73:AX75))</f>
        <v/>
      </c>
      <c r="AZ73" s="309" t="str">
        <f>IF(_tag_month_shift!AU65="","",_tag_month_shift!AU65)</f>
        <v/>
      </c>
      <c r="BA73" s="309" t="str">
        <f>IF(_tag_month_shift!AV65="","",_tag_month_shift!AV65)</f>
        <v/>
      </c>
      <c r="BB73" s="309" t="str">
        <f>IF(_tag_month_shift!AW65="","",_tag_month_shift!AW65)</f>
        <v/>
      </c>
      <c r="BC73" s="309" t="str">
        <f>IF(_tag_month_shift!AX65="","",_tag_month_shift!AX65)</f>
        <v/>
      </c>
      <c r="BD73" s="309">
        <v>8</v>
      </c>
      <c r="BE73" s="273" t="str">
        <f>IF(_tag_month_shift!AZ65="","",_tag_month_shift!AZ65)</f>
        <v/>
      </c>
      <c r="BF73" s="273" t="str">
        <f>IF(_tag_month_shift!BA65="","",_tag_month_shift!BA65)</f>
        <v/>
      </c>
      <c r="BG73" s="273" t="str">
        <f t="shared" si="12"/>
        <v/>
      </c>
      <c r="BH73" s="315" t="str">
        <f t="shared" si="13"/>
        <v/>
      </c>
      <c r="BI73" s="294" t="str">
        <f>IF(AND(BE73=""),"",IF(AND(BE73=0),0,IF(AND(BE73&gt;0),AY73*1000/BE73,)))</f>
        <v/>
      </c>
      <c r="BJ73" s="294" t="str">
        <f>IF(AND(BE73=""),"",IF(AND(BE73=0),0,IF(AND(BE73&gt;0),(SUM(AW73:AW75)*0.7353+SUM(AV73:AV75))*971.4/BE73,)))</f>
        <v/>
      </c>
      <c r="BK73" s="266" t="str">
        <f>IF(_tag_month_shift!BF65="","",_tag_month_shift!BF65)</f>
        <v/>
      </c>
      <c r="BL73" s="266" t="str">
        <f>IF(_tag_month_shift!BG65="","",_tag_month_shift!BG65)</f>
        <v/>
      </c>
      <c r="BM73" s="273" t="str">
        <f t="shared" si="14"/>
        <v/>
      </c>
      <c r="BN73" s="273" t="str">
        <f>IF(BL74="","",SUM(BM73:BM75))</f>
        <v/>
      </c>
      <c r="BO73" s="266" t="str">
        <f>IF(_tag_month_shift!BJ65="","",_tag_month_shift!BJ65)</f>
        <v/>
      </c>
      <c r="BP73" s="266" t="str">
        <f>IF(_tag_month_shift!BK65="","",_tag_month_shift!BK65)</f>
        <v/>
      </c>
      <c r="BQ73" s="321" t="str">
        <f t="shared" si="15"/>
        <v/>
      </c>
      <c r="BR73" s="321" t="str">
        <f>IF(BP74="","",SUM(BQ73:BQ75))</f>
        <v/>
      </c>
      <c r="BS73" s="266" t="str">
        <f>IF(_tag_month_shift!BN65="","",_tag_month_shift!BN65)</f>
        <v/>
      </c>
      <c r="BT73" s="266" t="str">
        <f>IF(_tag_month_shift!BO65="","",_tag_month_shift!BO65)</f>
        <v/>
      </c>
      <c r="BU73" s="273" t="str">
        <f t="shared" si="16"/>
        <v/>
      </c>
      <c r="BV73" s="332" t="str">
        <f>IF(BT74="","",SUM(BU73:BU75))</f>
        <v/>
      </c>
      <c r="BW73" s="333" t="str">
        <f t="shared" si="17"/>
        <v/>
      </c>
    </row>
    <row r="74" spans="1:75">
      <c r="A74" s="54">
        <f ca="1" t="shared" si="19"/>
        <v>43638</v>
      </c>
      <c r="B74" s="262">
        <f ca="1" t="shared" ref="B74:B102" si="32">A74</f>
        <v>43638</v>
      </c>
      <c r="C74" s="91" t="s">
        <v>356</v>
      </c>
      <c r="D74" s="96">
        <f>IF(AND(D73=4),1,IF(AND(D73&lt;4),(D73+1),))</f>
        <v>4</v>
      </c>
      <c r="E74" s="264" t="str">
        <f t="shared" ref="E74:E102" si="33">IF(AND(D74=1),"甲班",IF(AND(D74=2),"乙班",IF(AND(D74=3),"丙班",IF(AND(D74=4),"丁班",))))</f>
        <v>丁班</v>
      </c>
      <c r="F74" s="267" t="str">
        <f>IF(_tag_month_shift!A66="","",_tag_month_shift!A66)</f>
        <v/>
      </c>
      <c r="G74" s="268" t="str">
        <f>IF(_tag_month_shift!B66="","",_tag_month_shift!B66)</f>
        <v/>
      </c>
      <c r="H74" s="268" t="str">
        <f>IF(_tag_month_shift!C66="","",_tag_month_shift!C66)</f>
        <v/>
      </c>
      <c r="I74" s="268" t="str">
        <f>IF(_tag_month_shift!D66="","",_tag_month_shift!D66)</f>
        <v/>
      </c>
      <c r="J74" s="268" t="str">
        <f>IF(_tag_month_shift!E66="","",_tag_month_shift!E66)</f>
        <v/>
      </c>
      <c r="K74" s="273" t="str">
        <f t="shared" si="29"/>
        <v/>
      </c>
      <c r="L74" s="274"/>
      <c r="M74" s="268" t="str">
        <f>IF(_tag_month_shift!H66="","",_tag_month_shift!H66)</f>
        <v/>
      </c>
      <c r="N74" s="268" t="str">
        <f>IF(_tag_month_shift!I66="","",_tag_month_shift!I66)</f>
        <v/>
      </c>
      <c r="O74" s="274" t="str">
        <f t="shared" si="26"/>
        <v/>
      </c>
      <c r="P74" s="274"/>
      <c r="Q74" s="268" t="str">
        <f>IF(_tag_month_shift!L66="","",_tag_month_shift!L66)</f>
        <v/>
      </c>
      <c r="R74" s="268" t="str">
        <f>IF(_tag_month_shift!M66="","",_tag_month_shift!M66)</f>
        <v/>
      </c>
      <c r="S74" s="274" t="str">
        <f t="shared" ref="S74:S102" si="34">IF(R75="","",SUM(Q75:R75)-SUM(Q74:R74))</f>
        <v/>
      </c>
      <c r="T74" s="274"/>
      <c r="U74" s="268" t="str">
        <f>IF(_tag_month_shift!P66="","",_tag_month_shift!P66)</f>
        <v/>
      </c>
      <c r="V74" s="268" t="str">
        <f>IF(_tag_month_shift!Q66="","",_tag_month_shift!Q66)</f>
        <v/>
      </c>
      <c r="W74" s="274" t="str">
        <f t="shared" si="24"/>
        <v/>
      </c>
      <c r="X74" s="274"/>
      <c r="Y74" s="268" t="str">
        <f>IF(_tag_month_shift!T66="","",_tag_month_shift!T66)</f>
        <v/>
      </c>
      <c r="Z74" s="274"/>
      <c r="AA74" s="274"/>
      <c r="AB74" s="280" t="str">
        <f>IF(_tag_month_shift!W66="","",_tag_month_shift!W66)</f>
        <v/>
      </c>
      <c r="AC74" s="274" t="str">
        <f t="shared" si="28"/>
        <v/>
      </c>
      <c r="AD74" s="287"/>
      <c r="AE74" s="282" t="str">
        <f>IF(_tag_month_shift!Z66="","",_tag_month_shift!Z66)</f>
        <v/>
      </c>
      <c r="AF74" s="268" t="str">
        <f>IF(_tag_month_shift!AA66="","",_tag_month_shift!AA66)</f>
        <v/>
      </c>
      <c r="AG74" s="268" t="str">
        <f>IF(_tag_month_shift!AB66="","",_tag_month_shift!AB66)</f>
        <v/>
      </c>
      <c r="AH74" s="268" t="str">
        <f>IF(_tag_month_shift!AC66="","",_tag_month_shift!AC66)</f>
        <v/>
      </c>
      <c r="AI74" s="268" t="str">
        <f>IF(_tag_month_shift!AD66="","",_tag_month_shift!AD66)</f>
        <v/>
      </c>
      <c r="AJ74" s="274" t="str">
        <f t="shared" si="31"/>
        <v/>
      </c>
      <c r="AK74" s="274"/>
      <c r="AL74" s="268" t="str">
        <f>IF(_tag_month_shift!AG66="","",_tag_month_shift!AG66)</f>
        <v/>
      </c>
      <c r="AM74" s="268" t="str">
        <f>IF(_tag_month_shift!AH66="","",_tag_month_shift!AH66)</f>
        <v/>
      </c>
      <c r="AN74" s="274" t="str">
        <f t="shared" si="18"/>
        <v/>
      </c>
      <c r="AO74" s="274"/>
      <c r="AP74" s="295" t="e">
        <f t="shared" ref="AP74:AP102" si="35">IF(AND(BD74=""),"",IF(AND(BD74=0),0,IF(AND(BD74&gt;0),AN74/BD74,)))</f>
        <v>#VALUE!</v>
      </c>
      <c r="AQ74" s="295"/>
      <c r="AR74" s="295" t="str">
        <f t="shared" ref="AR74:AR102" si="36">IF(AND(AZ74=""),"",IF(AND(AZ74=0),0,IF(AND(AZ74&gt;0),AN74/AZ74,)))</f>
        <v/>
      </c>
      <c r="AS74" s="295"/>
      <c r="AT74" s="268" t="str">
        <f>IF(_tag_month_shift!AO66="","",_tag_month_shift!AO66)</f>
        <v/>
      </c>
      <c r="AU74" s="268" t="str">
        <f>IF(_tag_month_shift!AP66="","",_tag_month_shift!AP66)</f>
        <v/>
      </c>
      <c r="AV74" s="274" t="str">
        <f t="shared" ref="AV74:AV102" si="37">IF(AT75="","",AT75-AT74)</f>
        <v/>
      </c>
      <c r="AW74" s="274" t="str">
        <f t="shared" ref="AW74:AW102" si="38">IF(AU75="","",AU75-AU74)</f>
        <v/>
      </c>
      <c r="AX74" s="274" t="str">
        <f t="shared" ref="AX74:AX102" si="39">IF(AU75="","",SUM(AV74:AW74))</f>
        <v/>
      </c>
      <c r="AY74" s="274"/>
      <c r="AZ74" s="310" t="str">
        <f>IF(_tag_month_shift!AU66="","",_tag_month_shift!AU66)</f>
        <v/>
      </c>
      <c r="BA74" s="310" t="str">
        <f>IF(_tag_month_shift!AV66="","",_tag_month_shift!AV66)</f>
        <v/>
      </c>
      <c r="BB74" s="310" t="str">
        <f>IF(_tag_month_shift!AW66="","",_tag_month_shift!AW66)</f>
        <v/>
      </c>
      <c r="BC74" s="310" t="str">
        <f>IF(_tag_month_shift!AX66="","",_tag_month_shift!AX66)</f>
        <v/>
      </c>
      <c r="BD74" s="310">
        <v>8</v>
      </c>
      <c r="BE74" s="274"/>
      <c r="BF74" s="274"/>
      <c r="BG74" s="274" t="str">
        <f t="shared" ref="BG74:BG102" si="40">IF(AND(AZ74=""),"",IF(AND(AZ74=0),0,IF(AND(AZ74&gt;0),AX74*1000/AZ74,)))</f>
        <v/>
      </c>
      <c r="BH74" s="314" t="str">
        <f t="shared" ref="BH74:BH102" si="41">IF(AND(AZ74=""),"",IF(AND(AZ74=0),0,IF(AND(AZ74&gt;0),(AW74*0.7353+AV74)*971.4/AZ74,)))</f>
        <v/>
      </c>
      <c r="BI74" s="295"/>
      <c r="BJ74" s="295"/>
      <c r="BK74" s="268" t="str">
        <f>IF(_tag_month_shift!BF66="","",_tag_month_shift!BF66)</f>
        <v/>
      </c>
      <c r="BL74" s="268" t="str">
        <f>IF(_tag_month_shift!BG66="","",_tag_month_shift!BG66)</f>
        <v/>
      </c>
      <c r="BM74" s="274" t="str">
        <f t="shared" ref="BM74:BM102" si="42">IF(BL75="","",SUM(BK75:BL75)-SUM(BK74:BL74))</f>
        <v/>
      </c>
      <c r="BN74" s="274"/>
      <c r="BO74" s="268" t="str">
        <f>IF(_tag_month_shift!BJ66="","",_tag_month_shift!BJ66)</f>
        <v/>
      </c>
      <c r="BP74" s="268" t="str">
        <f>IF(_tag_month_shift!BK66="","",_tag_month_shift!BK66)</f>
        <v/>
      </c>
      <c r="BQ74" s="321" t="str">
        <f t="shared" ref="BQ74:BQ102" si="43">IF(BP75="","",SUM(BO75:BP75)-SUM(BO74:BP74))</f>
        <v/>
      </c>
      <c r="BR74" s="321"/>
      <c r="BS74" s="268" t="str">
        <f>IF(_tag_month_shift!BN66="","",_tag_month_shift!BN66)</f>
        <v/>
      </c>
      <c r="BT74" s="268" t="str">
        <f>IF(_tag_month_shift!BO66="","",_tag_month_shift!BO66)</f>
        <v/>
      </c>
      <c r="BU74" s="274" t="str">
        <f t="shared" ref="BU74:BU102" si="44">IF(BT75="","",SUM(BS75:BT75)-SUM(BS74:BT74))</f>
        <v/>
      </c>
      <c r="BV74" s="334"/>
      <c r="BW74" s="333" t="str">
        <f t="shared" ref="BW74:BW102" si="45">IF(AN74="","",AN74/(AZ74+AN74))</f>
        <v/>
      </c>
    </row>
    <row r="75" spans="1:75">
      <c r="A75" s="54">
        <f ca="1" t="shared" si="19"/>
        <v>43638</v>
      </c>
      <c r="B75" s="262">
        <f ca="1" t="shared" si="32"/>
        <v>43638</v>
      </c>
      <c r="C75" s="91" t="s">
        <v>357</v>
      </c>
      <c r="D75" s="96">
        <f>IF(AND(D74=4),1,IF(AND(D74&lt;4),(D74+1),))</f>
        <v>1</v>
      </c>
      <c r="E75" s="264" t="str">
        <f t="shared" si="33"/>
        <v>甲班</v>
      </c>
      <c r="F75" s="269" t="str">
        <f>IF(_tag_month_shift!A67="","",_tag_month_shift!A67)</f>
        <v/>
      </c>
      <c r="G75" s="270" t="str">
        <f>IF(_tag_month_shift!B67="","",_tag_month_shift!B67)</f>
        <v/>
      </c>
      <c r="H75" s="270" t="str">
        <f>IF(_tag_month_shift!C67="","",_tag_month_shift!C67)</f>
        <v/>
      </c>
      <c r="I75" s="270" t="str">
        <f>IF(_tag_month_shift!D67="","",_tag_month_shift!D67)</f>
        <v/>
      </c>
      <c r="J75" s="270" t="str">
        <f>IF(_tag_month_shift!E67="","",_tag_month_shift!E67)</f>
        <v/>
      </c>
      <c r="K75" s="273" t="str">
        <f t="shared" si="29"/>
        <v/>
      </c>
      <c r="L75" s="275"/>
      <c r="M75" s="270" t="str">
        <f>IF(_tag_month_shift!H67="","",_tag_month_shift!H67)</f>
        <v/>
      </c>
      <c r="N75" s="270" t="str">
        <f>IF(_tag_month_shift!I67="","",_tag_month_shift!I67)</f>
        <v/>
      </c>
      <c r="O75" s="275" t="str">
        <f t="shared" si="26"/>
        <v/>
      </c>
      <c r="P75" s="275"/>
      <c r="Q75" s="270" t="str">
        <f>IF(_tag_month_shift!L67="","",_tag_month_shift!L67)</f>
        <v/>
      </c>
      <c r="R75" s="270" t="str">
        <f>IF(_tag_month_shift!M67="","",_tag_month_shift!M67)</f>
        <v/>
      </c>
      <c r="S75" s="274" t="str">
        <f t="shared" si="34"/>
        <v/>
      </c>
      <c r="T75" s="275"/>
      <c r="U75" s="270" t="str">
        <f>IF(_tag_month_shift!P67="","",_tag_month_shift!P67)</f>
        <v/>
      </c>
      <c r="V75" s="270" t="str">
        <f>IF(_tag_month_shift!Q67="","",_tag_month_shift!Q67)</f>
        <v/>
      </c>
      <c r="W75" s="275" t="str">
        <f t="shared" si="24"/>
        <v/>
      </c>
      <c r="X75" s="275"/>
      <c r="Y75" s="270" t="str">
        <f>IF(_tag_month_shift!T67="","",_tag_month_shift!T67)</f>
        <v/>
      </c>
      <c r="Z75" s="274" t="str">
        <f>IF(Y76="","",Y76-Y75)</f>
        <v/>
      </c>
      <c r="AA75" s="275"/>
      <c r="AB75" s="283" t="str">
        <f>IF(_tag_month_shift!W67="","",_tag_month_shift!W67)</f>
        <v/>
      </c>
      <c r="AC75" s="275" t="str">
        <f t="shared" si="28"/>
        <v/>
      </c>
      <c r="AD75" s="288"/>
      <c r="AE75" s="284" t="str">
        <f>IF(_tag_month_shift!Z67="","",_tag_month_shift!Z67)</f>
        <v/>
      </c>
      <c r="AF75" s="270" t="str">
        <f>IF(_tag_month_shift!AA67="","",_tag_month_shift!AA67)</f>
        <v/>
      </c>
      <c r="AG75" s="270" t="str">
        <f>IF(_tag_month_shift!AB67="","",_tag_month_shift!AB67)</f>
        <v/>
      </c>
      <c r="AH75" s="270" t="str">
        <f>IF(_tag_month_shift!AC67="","",_tag_month_shift!AC67)</f>
        <v/>
      </c>
      <c r="AI75" s="270" t="str">
        <f>IF(_tag_month_shift!AD67="","",_tag_month_shift!AD67)</f>
        <v/>
      </c>
      <c r="AJ75" s="275" t="str">
        <f t="shared" si="31"/>
        <v/>
      </c>
      <c r="AK75" s="275"/>
      <c r="AL75" s="270" t="str">
        <f>IF(_tag_month_shift!AG67="","",_tag_month_shift!AG67)</f>
        <v/>
      </c>
      <c r="AM75" s="270" t="str">
        <f>IF(_tag_month_shift!AH67="","",_tag_month_shift!AH67)</f>
        <v/>
      </c>
      <c r="AN75" s="275" t="str">
        <f t="shared" ref="AN75:AN102" si="46">IF(AM76="","",SUM(AL76:AM76)-SUM(AL75:AM75))</f>
        <v/>
      </c>
      <c r="AO75" s="275"/>
      <c r="AP75" s="300" t="e">
        <f t="shared" si="35"/>
        <v>#VALUE!</v>
      </c>
      <c r="AQ75" s="300"/>
      <c r="AR75" s="300" t="str">
        <f t="shared" si="36"/>
        <v/>
      </c>
      <c r="AS75" s="300"/>
      <c r="AT75" s="270" t="str">
        <f>IF(_tag_month_shift!AO67="","",_tag_month_shift!AO67)</f>
        <v/>
      </c>
      <c r="AU75" s="270" t="str">
        <f>IF(_tag_month_shift!AP67="","",_tag_month_shift!AP67)</f>
        <v/>
      </c>
      <c r="AV75" s="275" t="str">
        <f t="shared" si="37"/>
        <v/>
      </c>
      <c r="AW75" s="275" t="str">
        <f t="shared" si="38"/>
        <v/>
      </c>
      <c r="AX75" s="275" t="str">
        <f t="shared" si="39"/>
        <v/>
      </c>
      <c r="AY75" s="275"/>
      <c r="AZ75" s="311" t="str">
        <f>IF(_tag_month_shift!AU67="","",_tag_month_shift!AU67)</f>
        <v/>
      </c>
      <c r="BA75" s="311" t="str">
        <f>IF(_tag_month_shift!AV67="","",_tag_month_shift!AV67)</f>
        <v/>
      </c>
      <c r="BB75" s="311" t="str">
        <f>IF(_tag_month_shift!AW67="","",_tag_month_shift!AW67)</f>
        <v/>
      </c>
      <c r="BC75" s="311" t="str">
        <f>IF(_tag_month_shift!AX67="","",_tag_month_shift!AX67)</f>
        <v/>
      </c>
      <c r="BD75" s="311">
        <v>8</v>
      </c>
      <c r="BE75" s="275"/>
      <c r="BF75" s="275"/>
      <c r="BG75" s="275" t="str">
        <f t="shared" si="40"/>
        <v/>
      </c>
      <c r="BH75" s="316" t="str">
        <f t="shared" si="41"/>
        <v/>
      </c>
      <c r="BI75" s="300"/>
      <c r="BJ75" s="300"/>
      <c r="BK75" s="270" t="str">
        <f>IF(_tag_month_shift!BF67="","",_tag_month_shift!BF67)</f>
        <v/>
      </c>
      <c r="BL75" s="270" t="str">
        <f>IF(_tag_month_shift!BG67="","",_tag_month_shift!BG67)</f>
        <v/>
      </c>
      <c r="BM75" s="275" t="str">
        <f t="shared" si="42"/>
        <v/>
      </c>
      <c r="BN75" s="275"/>
      <c r="BO75" s="270" t="str">
        <f>IF(_tag_month_shift!BJ67="","",_tag_month_shift!BJ67)</f>
        <v/>
      </c>
      <c r="BP75" s="270" t="str">
        <f>IF(_tag_month_shift!BK67="","",_tag_month_shift!BK67)</f>
        <v/>
      </c>
      <c r="BQ75" s="321" t="str">
        <f t="shared" si="43"/>
        <v/>
      </c>
      <c r="BR75" s="321"/>
      <c r="BS75" s="270" t="str">
        <f>IF(_tag_month_shift!BN67="","",_tag_month_shift!BN67)</f>
        <v/>
      </c>
      <c r="BT75" s="270" t="str">
        <f>IF(_tag_month_shift!BO67="","",_tag_month_shift!BO67)</f>
        <v/>
      </c>
      <c r="BU75" s="275" t="str">
        <f t="shared" si="44"/>
        <v/>
      </c>
      <c r="BV75" s="335"/>
      <c r="BW75" s="333" t="str">
        <f t="shared" si="45"/>
        <v/>
      </c>
    </row>
    <row r="76" spans="1:75">
      <c r="A76" s="54">
        <f ca="1" t="shared" si="19"/>
        <v>43639</v>
      </c>
      <c r="B76" s="262">
        <f ca="1" t="shared" si="32"/>
        <v>43639</v>
      </c>
      <c r="C76" s="91" t="s">
        <v>355</v>
      </c>
      <c r="D76" s="96">
        <f>IF(AND(D70=1),4,IF(AND(D70&gt;1),(D70-1),))</f>
        <v>3</v>
      </c>
      <c r="E76" s="264" t="str">
        <f t="shared" si="33"/>
        <v>丙班</v>
      </c>
      <c r="F76" s="265" t="str">
        <f>IF(_tag_month_shift!A68="","",_tag_month_shift!A68)</f>
        <v/>
      </c>
      <c r="G76" s="266" t="str">
        <f>IF(_tag_month_shift!B68="","",_tag_month_shift!B68)</f>
        <v/>
      </c>
      <c r="H76" s="266" t="str">
        <f>IF(_tag_month_shift!C68="","",_tag_month_shift!C68)</f>
        <v/>
      </c>
      <c r="I76" s="266" t="str">
        <f>IF(_tag_month_shift!D68="","",_tag_month_shift!D68)</f>
        <v/>
      </c>
      <c r="J76" s="266" t="str">
        <f>IF(_tag_month_shift!E68="","",_tag_month_shift!E68)</f>
        <v/>
      </c>
      <c r="K76" s="273" t="str">
        <f t="shared" si="29"/>
        <v/>
      </c>
      <c r="L76" s="273" t="str">
        <f>IF(J77="","",SUM(K76:K78))</f>
        <v/>
      </c>
      <c r="M76" s="266" t="str">
        <f>IF(_tag_month_shift!H68="","",_tag_month_shift!H68)</f>
        <v/>
      </c>
      <c r="N76" s="266" t="str">
        <f>IF(_tag_month_shift!I68="","",_tag_month_shift!I68)</f>
        <v/>
      </c>
      <c r="O76" s="273" t="str">
        <f t="shared" si="26"/>
        <v/>
      </c>
      <c r="P76" s="273" t="str">
        <f>IF(N77="","",SUM(O76:O78))</f>
        <v/>
      </c>
      <c r="Q76" s="266" t="str">
        <f>IF(_tag_month_shift!L68="","",_tag_month_shift!L68)</f>
        <v/>
      </c>
      <c r="R76" s="266" t="str">
        <f>IF(_tag_month_shift!M68="","",_tag_month_shift!M68)</f>
        <v/>
      </c>
      <c r="S76" s="273" t="str">
        <f t="shared" si="34"/>
        <v/>
      </c>
      <c r="T76" s="273" t="str">
        <f>IF(R77="","",SUM(S76:S78))</f>
        <v/>
      </c>
      <c r="U76" s="266" t="str">
        <f>IF(_tag_month_shift!P68="","",_tag_month_shift!P68)</f>
        <v/>
      </c>
      <c r="V76" s="266" t="str">
        <f>IF(_tag_month_shift!Q68="","",_tag_month_shift!Q68)</f>
        <v/>
      </c>
      <c r="W76" s="273" t="str">
        <f t="shared" si="24"/>
        <v/>
      </c>
      <c r="X76" s="273" t="str">
        <f>IF(V77="","",SUM(W76:W78))</f>
        <v/>
      </c>
      <c r="Y76" s="285" t="str">
        <f>IF(_tag_month_shift!T68="","",_tag_month_shift!T68)</f>
        <v/>
      </c>
      <c r="Z76" s="273" t="str">
        <f>IF(Y77="","",Y77-Y76)</f>
        <v/>
      </c>
      <c r="AA76" s="338" t="str">
        <f>IF(Y77="","",SUM(Z76:Z78))</f>
        <v/>
      </c>
      <c r="AB76" s="285" t="str">
        <f>IF(_tag_month_shift!W68="","",_tag_month_shift!W68)</f>
        <v/>
      </c>
      <c r="AC76" s="273" t="str">
        <f t="shared" si="28"/>
        <v/>
      </c>
      <c r="AD76" s="286" t="str">
        <f>IF(AB77="","",SUM(AC76:AC78))</f>
        <v/>
      </c>
      <c r="AE76" s="281" t="str">
        <f>IF(_tag_month_shift!Z68="","",_tag_month_shift!Z68)</f>
        <v/>
      </c>
      <c r="AF76" s="266" t="str">
        <f>IF(_tag_month_shift!AA68="","",_tag_month_shift!AA68)</f>
        <v/>
      </c>
      <c r="AG76" s="266" t="str">
        <f>IF(_tag_month_shift!AB68="","",_tag_month_shift!AB68)</f>
        <v/>
      </c>
      <c r="AH76" s="266" t="str">
        <f>IF(_tag_month_shift!AC68="","",_tag_month_shift!AC68)</f>
        <v/>
      </c>
      <c r="AI76" s="266" t="str">
        <f>IF(_tag_month_shift!AD68="","",_tag_month_shift!AD68)</f>
        <v/>
      </c>
      <c r="AJ76" s="273" t="str">
        <f t="shared" si="31"/>
        <v/>
      </c>
      <c r="AK76" s="273" t="str">
        <f>IF(AI77="","",SUM(AJ76:AJ78))</f>
        <v/>
      </c>
      <c r="AL76" s="266" t="str">
        <f>IF(_tag_month_shift!AG68="","",_tag_month_shift!AG68)</f>
        <v/>
      </c>
      <c r="AM76" s="266" t="str">
        <f>IF(_tag_month_shift!AH68="","",_tag_month_shift!AH68)</f>
        <v/>
      </c>
      <c r="AN76" s="273" t="str">
        <f t="shared" si="46"/>
        <v/>
      </c>
      <c r="AO76" s="273" t="str">
        <f>IF(AM77="","",SUM(AN76:AN78))</f>
        <v/>
      </c>
      <c r="AP76" s="294" t="e">
        <f t="shared" si="35"/>
        <v>#VALUE!</v>
      </c>
      <c r="AQ76" s="294" t="e">
        <f>IF(BD76="","",AVERAGE(AP76:AP78))</f>
        <v>#VALUE!</v>
      </c>
      <c r="AR76" s="294" t="str">
        <f t="shared" si="36"/>
        <v/>
      </c>
      <c r="AS76" s="294" t="str">
        <f>IF(AZ76="","",AVERAGE(AR76:AR78))</f>
        <v/>
      </c>
      <c r="AT76" s="266" t="str">
        <f>IF(_tag_month_shift!AO68="","",_tag_month_shift!AO68)</f>
        <v/>
      </c>
      <c r="AU76" s="266" t="str">
        <f>IF(_tag_month_shift!AP68="","",_tag_month_shift!AP68)</f>
        <v/>
      </c>
      <c r="AV76" s="273" t="str">
        <f t="shared" si="37"/>
        <v/>
      </c>
      <c r="AW76" s="273" t="str">
        <f t="shared" si="38"/>
        <v/>
      </c>
      <c r="AX76" s="273" t="str">
        <f t="shared" si="39"/>
        <v/>
      </c>
      <c r="AY76" s="273" t="str">
        <f>IF(AU77="","",SUM(AX76:AX78))</f>
        <v/>
      </c>
      <c r="AZ76" s="309" t="str">
        <f>IF(_tag_month_shift!AU68="","",_tag_month_shift!AU68)</f>
        <v/>
      </c>
      <c r="BA76" s="309" t="str">
        <f>IF(_tag_month_shift!AV68="","",_tag_month_shift!AV68)</f>
        <v/>
      </c>
      <c r="BB76" s="309" t="str">
        <f>IF(_tag_month_shift!AW68="","",_tag_month_shift!AW68)</f>
        <v/>
      </c>
      <c r="BC76" s="309" t="str">
        <f>IF(_tag_month_shift!AX68="","",_tag_month_shift!AX68)</f>
        <v/>
      </c>
      <c r="BD76" s="309">
        <v>8</v>
      </c>
      <c r="BE76" s="273" t="str">
        <f>IF(_tag_month_shift!AZ68="","",_tag_month_shift!AZ68)</f>
        <v/>
      </c>
      <c r="BF76" s="273" t="str">
        <f>IF(_tag_month_shift!BA68="","",_tag_month_shift!BA68)</f>
        <v/>
      </c>
      <c r="BG76" s="273" t="str">
        <f t="shared" si="40"/>
        <v/>
      </c>
      <c r="BH76" s="315" t="str">
        <f t="shared" si="41"/>
        <v/>
      </c>
      <c r="BI76" s="294" t="str">
        <f>IF(AND(BE76=""),"",IF(AND(BE76=0),0,IF(AND(BE76&gt;0),AY76*1000/BE76,)))</f>
        <v/>
      </c>
      <c r="BJ76" s="294" t="str">
        <f>IF(AND(BE76=""),"",IF(AND(BE76=0),0,IF(AND(BE76&gt;0),(SUM(AW76:AW78)*0.7353+SUM(AV76:AV78))*971.4/BE76,)))</f>
        <v/>
      </c>
      <c r="BK76" s="266" t="str">
        <f>IF(_tag_month_shift!BF68="","",_tag_month_shift!BF68)</f>
        <v/>
      </c>
      <c r="BL76" s="266" t="str">
        <f>IF(_tag_month_shift!BG68="","",_tag_month_shift!BG68)</f>
        <v/>
      </c>
      <c r="BM76" s="273" t="str">
        <f t="shared" si="42"/>
        <v/>
      </c>
      <c r="BN76" s="273" t="str">
        <f>IF(BL77="","",SUM(BM76:BM78))</f>
        <v/>
      </c>
      <c r="BO76" s="266" t="str">
        <f>IF(_tag_month_shift!BJ68="","",_tag_month_shift!BJ68)</f>
        <v/>
      </c>
      <c r="BP76" s="266" t="str">
        <f>IF(_tag_month_shift!BK68="","",_tag_month_shift!BK68)</f>
        <v/>
      </c>
      <c r="BQ76" s="321" t="str">
        <f t="shared" si="43"/>
        <v/>
      </c>
      <c r="BR76" s="321" t="str">
        <f>IF(BP77="","",SUM(BQ76:BQ78))</f>
        <v/>
      </c>
      <c r="BS76" s="266" t="str">
        <f>IF(_tag_month_shift!BN68="","",_tag_month_shift!BN68)</f>
        <v/>
      </c>
      <c r="BT76" s="266" t="str">
        <f>IF(_tag_month_shift!BO68="","",_tag_month_shift!BO68)</f>
        <v/>
      </c>
      <c r="BU76" s="273" t="str">
        <f t="shared" si="44"/>
        <v/>
      </c>
      <c r="BV76" s="332" t="str">
        <f>IF(BT77="","",SUM(BU76:BU78))</f>
        <v/>
      </c>
      <c r="BW76" s="333" t="str">
        <f t="shared" si="45"/>
        <v/>
      </c>
    </row>
    <row r="77" spans="1:75">
      <c r="A77" s="54">
        <f ca="1" t="shared" ref="A77:A102" si="47">A74+1</f>
        <v>43639</v>
      </c>
      <c r="B77" s="262">
        <f ca="1" t="shared" si="32"/>
        <v>43639</v>
      </c>
      <c r="C77" s="91" t="s">
        <v>356</v>
      </c>
      <c r="D77" s="96">
        <f>IF(AND(D76=4),1,IF(AND(D76&lt;4),(D76+1),))</f>
        <v>4</v>
      </c>
      <c r="E77" s="264" t="str">
        <f t="shared" si="33"/>
        <v>丁班</v>
      </c>
      <c r="F77" s="267" t="str">
        <f>IF(_tag_month_shift!A69="","",_tag_month_shift!A69)</f>
        <v/>
      </c>
      <c r="G77" s="268" t="str">
        <f>IF(_tag_month_shift!B69="","",_tag_month_shift!B69)</f>
        <v/>
      </c>
      <c r="H77" s="268" t="str">
        <f>IF(_tag_month_shift!C69="","",_tag_month_shift!C69)</f>
        <v/>
      </c>
      <c r="I77" s="268" t="str">
        <f>IF(_tag_month_shift!D69="","",_tag_month_shift!D69)</f>
        <v/>
      </c>
      <c r="J77" s="268" t="str">
        <f>IF(_tag_month_shift!E69="","",_tag_month_shift!E69)</f>
        <v/>
      </c>
      <c r="K77" s="273" t="str">
        <f t="shared" si="29"/>
        <v/>
      </c>
      <c r="L77" s="274"/>
      <c r="M77" s="268" t="str">
        <f>IF(_tag_month_shift!H69="","",_tag_month_shift!H69)</f>
        <v/>
      </c>
      <c r="N77" s="268" t="str">
        <f>IF(_tag_month_shift!I69="","",_tag_month_shift!I69)</f>
        <v/>
      </c>
      <c r="O77" s="274" t="str">
        <f t="shared" si="26"/>
        <v/>
      </c>
      <c r="P77" s="274"/>
      <c r="Q77" s="268" t="str">
        <f>IF(_tag_month_shift!L69="","",_tag_month_shift!L69)</f>
        <v/>
      </c>
      <c r="R77" s="268" t="str">
        <f>IF(_tag_month_shift!M69="","",_tag_month_shift!M69)</f>
        <v/>
      </c>
      <c r="S77" s="274" t="str">
        <f t="shared" si="34"/>
        <v/>
      </c>
      <c r="T77" s="274"/>
      <c r="U77" s="268" t="str">
        <f>IF(_tag_month_shift!P69="","",_tag_month_shift!P69)</f>
        <v/>
      </c>
      <c r="V77" s="268" t="str">
        <f>IF(_tag_month_shift!Q69="","",_tag_month_shift!Q69)</f>
        <v/>
      </c>
      <c r="W77" s="274" t="str">
        <f t="shared" si="24"/>
        <v/>
      </c>
      <c r="X77" s="274"/>
      <c r="Y77" s="268" t="str">
        <f>IF(_tag_month_shift!T69="","",_tag_month_shift!T69)</f>
        <v/>
      </c>
      <c r="Z77" s="274" t="str">
        <f>IF(Y78="","",Y78-Y77)</f>
        <v/>
      </c>
      <c r="AA77" s="274"/>
      <c r="AB77" s="280" t="str">
        <f>IF(_tag_month_shift!W69="","",_tag_month_shift!W69)</f>
        <v/>
      </c>
      <c r="AC77" s="274" t="str">
        <f t="shared" si="28"/>
        <v/>
      </c>
      <c r="AD77" s="287"/>
      <c r="AE77" s="282" t="str">
        <f>IF(_tag_month_shift!Z69="","",_tag_month_shift!Z69)</f>
        <v/>
      </c>
      <c r="AF77" s="268" t="str">
        <f>IF(_tag_month_shift!AA69="","",_tag_month_shift!AA69)</f>
        <v/>
      </c>
      <c r="AG77" s="268" t="str">
        <f>IF(_tag_month_shift!AB69="","",_tag_month_shift!AB69)</f>
        <v/>
      </c>
      <c r="AH77" s="268" t="str">
        <f>IF(_tag_month_shift!AC69="","",_tag_month_shift!AC69)</f>
        <v/>
      </c>
      <c r="AI77" s="268" t="str">
        <f>IF(_tag_month_shift!AD69="","",_tag_month_shift!AD69)</f>
        <v/>
      </c>
      <c r="AJ77" s="274" t="str">
        <f t="shared" si="31"/>
        <v/>
      </c>
      <c r="AK77" s="274"/>
      <c r="AL77" s="268" t="str">
        <f>IF(_tag_month_shift!AG69="","",_tag_month_shift!AG69)</f>
        <v/>
      </c>
      <c r="AM77" s="268" t="str">
        <f>IF(_tag_month_shift!AH69="","",_tag_month_shift!AH69)</f>
        <v/>
      </c>
      <c r="AN77" s="274" t="str">
        <f t="shared" si="46"/>
        <v/>
      </c>
      <c r="AO77" s="274"/>
      <c r="AP77" s="295" t="e">
        <f t="shared" si="35"/>
        <v>#VALUE!</v>
      </c>
      <c r="AQ77" s="295"/>
      <c r="AR77" s="295" t="str">
        <f t="shared" si="36"/>
        <v/>
      </c>
      <c r="AS77" s="295"/>
      <c r="AT77" s="268" t="str">
        <f>IF(_tag_month_shift!AO69="","",_tag_month_shift!AO69)</f>
        <v/>
      </c>
      <c r="AU77" s="268" t="str">
        <f>IF(_tag_month_shift!AP69="","",_tag_month_shift!AP69)</f>
        <v/>
      </c>
      <c r="AV77" s="274" t="str">
        <f t="shared" si="37"/>
        <v/>
      </c>
      <c r="AW77" s="274" t="str">
        <f t="shared" si="38"/>
        <v/>
      </c>
      <c r="AX77" s="274" t="str">
        <f t="shared" si="39"/>
        <v/>
      </c>
      <c r="AY77" s="274"/>
      <c r="AZ77" s="310" t="str">
        <f>IF(_tag_month_shift!AU69="","",_tag_month_shift!AU69)</f>
        <v/>
      </c>
      <c r="BA77" s="310" t="str">
        <f>IF(_tag_month_shift!AV69="","",_tag_month_shift!AV69)</f>
        <v/>
      </c>
      <c r="BB77" s="310" t="str">
        <f>IF(_tag_month_shift!AW69="","",_tag_month_shift!AW69)</f>
        <v/>
      </c>
      <c r="BC77" s="310" t="str">
        <f>IF(_tag_month_shift!AX69="","",_tag_month_shift!AX69)</f>
        <v/>
      </c>
      <c r="BD77" s="310">
        <v>8</v>
      </c>
      <c r="BE77" s="274"/>
      <c r="BF77" s="274"/>
      <c r="BG77" s="274" t="str">
        <f t="shared" si="40"/>
        <v/>
      </c>
      <c r="BH77" s="314" t="str">
        <f t="shared" si="41"/>
        <v/>
      </c>
      <c r="BI77" s="295"/>
      <c r="BJ77" s="295"/>
      <c r="BK77" s="268" t="str">
        <f>IF(_tag_month_shift!BF69="","",_tag_month_shift!BF69)</f>
        <v/>
      </c>
      <c r="BL77" s="268" t="str">
        <f>IF(_tag_month_shift!BG69="","",_tag_month_shift!BG69)</f>
        <v/>
      </c>
      <c r="BM77" s="274" t="str">
        <f t="shared" si="42"/>
        <v/>
      </c>
      <c r="BN77" s="274"/>
      <c r="BO77" s="268" t="str">
        <f>IF(_tag_month_shift!BJ69="","",_tag_month_shift!BJ69)</f>
        <v/>
      </c>
      <c r="BP77" s="268" t="str">
        <f>IF(_tag_month_shift!BK69="","",_tag_month_shift!BK69)</f>
        <v/>
      </c>
      <c r="BQ77" s="321" t="str">
        <f t="shared" si="43"/>
        <v/>
      </c>
      <c r="BR77" s="321"/>
      <c r="BS77" s="268" t="str">
        <f>IF(_tag_month_shift!BN69="","",_tag_month_shift!BN69)</f>
        <v/>
      </c>
      <c r="BT77" s="268" t="str">
        <f>IF(_tag_month_shift!BO69="","",_tag_month_shift!BO69)</f>
        <v/>
      </c>
      <c r="BU77" s="274" t="str">
        <f t="shared" si="44"/>
        <v/>
      </c>
      <c r="BV77" s="334"/>
      <c r="BW77" s="333" t="str">
        <f t="shared" si="45"/>
        <v/>
      </c>
    </row>
    <row r="78" spans="1:75">
      <c r="A78" s="54">
        <f ca="1" t="shared" si="47"/>
        <v>43639</v>
      </c>
      <c r="B78" s="262">
        <f ca="1" t="shared" si="32"/>
        <v>43639</v>
      </c>
      <c r="C78" s="91" t="s">
        <v>357</v>
      </c>
      <c r="D78" s="96">
        <f>IF(AND(D77=4),1,IF(AND(D77&lt;4),(D77+1),))</f>
        <v>1</v>
      </c>
      <c r="E78" s="264" t="str">
        <f t="shared" si="33"/>
        <v>甲班</v>
      </c>
      <c r="F78" s="269" t="str">
        <f>IF(_tag_month_shift!A70="","",_tag_month_shift!A70)</f>
        <v/>
      </c>
      <c r="G78" s="270" t="str">
        <f>IF(_tag_month_shift!B70="","",_tag_month_shift!B70)</f>
        <v/>
      </c>
      <c r="H78" s="270" t="str">
        <f>IF(_tag_month_shift!C70="","",_tag_month_shift!C70)</f>
        <v/>
      </c>
      <c r="I78" s="270" t="str">
        <f>IF(_tag_month_shift!D70="","",_tag_month_shift!D70)</f>
        <v/>
      </c>
      <c r="J78" s="270" t="str">
        <f>IF(_tag_month_shift!E70="","",_tag_month_shift!E70)</f>
        <v/>
      </c>
      <c r="K78" s="273" t="str">
        <f t="shared" si="29"/>
        <v/>
      </c>
      <c r="L78" s="275"/>
      <c r="M78" s="270" t="str">
        <f>IF(_tag_month_shift!H70="","",_tag_month_shift!H70)</f>
        <v/>
      </c>
      <c r="N78" s="270" t="str">
        <f>IF(_tag_month_shift!I70="","",_tag_month_shift!I70)</f>
        <v/>
      </c>
      <c r="O78" s="275" t="str">
        <f t="shared" si="26"/>
        <v/>
      </c>
      <c r="P78" s="275"/>
      <c r="Q78" s="270" t="str">
        <f>IF(_tag_month_shift!L70="","",_tag_month_shift!L70)</f>
        <v/>
      </c>
      <c r="R78" s="270" t="str">
        <f>IF(_tag_month_shift!M70="","",_tag_month_shift!M70)</f>
        <v/>
      </c>
      <c r="S78" s="274" t="str">
        <f t="shared" si="34"/>
        <v/>
      </c>
      <c r="T78" s="275"/>
      <c r="U78" s="268" t="str">
        <f>IF(_tag_month_shift!P70="","",_tag_month_shift!P70)</f>
        <v/>
      </c>
      <c r="V78" s="268" t="str">
        <f>IF(_tag_month_shift!Q70="","",_tag_month_shift!Q70)</f>
        <v/>
      </c>
      <c r="W78" s="275" t="str">
        <f t="shared" si="24"/>
        <v/>
      </c>
      <c r="X78" s="275"/>
      <c r="Y78" s="270" t="str">
        <f>IF(_tag_month_shift!T70="","",_tag_month_shift!T70)</f>
        <v/>
      </c>
      <c r="Z78" s="275" t="str">
        <f>IF(Y79="","",Y79-Y78)</f>
        <v/>
      </c>
      <c r="AA78" s="275"/>
      <c r="AB78" s="280" t="str">
        <f>IF(_tag_month_shift!W70="","",_tag_month_shift!W70)</f>
        <v/>
      </c>
      <c r="AC78" s="275" t="str">
        <f t="shared" si="28"/>
        <v/>
      </c>
      <c r="AD78" s="288"/>
      <c r="AE78" s="282" t="str">
        <f>IF(_tag_month_shift!Z70="","",_tag_month_shift!Z70)</f>
        <v/>
      </c>
      <c r="AF78" s="268" t="str">
        <f>IF(_tag_month_shift!AA70="","",_tag_month_shift!AA70)</f>
        <v/>
      </c>
      <c r="AG78" s="268" t="str">
        <f>IF(_tag_month_shift!AB70="","",_tag_month_shift!AB70)</f>
        <v/>
      </c>
      <c r="AH78" s="268" t="str">
        <f>IF(_tag_month_shift!AC70="","",_tag_month_shift!AC70)</f>
        <v/>
      </c>
      <c r="AI78" s="268" t="str">
        <f>IF(_tag_month_shift!AD70="","",_tag_month_shift!AD70)</f>
        <v/>
      </c>
      <c r="AJ78" s="275" t="str">
        <f t="shared" si="31"/>
        <v/>
      </c>
      <c r="AK78" s="275"/>
      <c r="AL78" s="268" t="str">
        <f>IF(_tag_month_shift!AG70="","",_tag_month_shift!AG70)</f>
        <v/>
      </c>
      <c r="AM78" s="268" t="str">
        <f>IF(_tag_month_shift!AH70="","",_tag_month_shift!AH70)</f>
        <v/>
      </c>
      <c r="AN78" s="275" t="str">
        <f t="shared" si="46"/>
        <v/>
      </c>
      <c r="AO78" s="275"/>
      <c r="AP78" s="300" t="e">
        <f t="shared" si="35"/>
        <v>#VALUE!</v>
      </c>
      <c r="AQ78" s="300"/>
      <c r="AR78" s="300" t="str">
        <f t="shared" si="36"/>
        <v/>
      </c>
      <c r="AS78" s="300"/>
      <c r="AT78" s="268" t="str">
        <f>IF(_tag_month_shift!AO70="","",_tag_month_shift!AO70)</f>
        <v/>
      </c>
      <c r="AU78" s="268" t="str">
        <f>IF(_tag_month_shift!AP70="","",_tag_month_shift!AP70)</f>
        <v/>
      </c>
      <c r="AV78" s="275" t="str">
        <f t="shared" si="37"/>
        <v/>
      </c>
      <c r="AW78" s="275" t="str">
        <f t="shared" si="38"/>
        <v/>
      </c>
      <c r="AX78" s="275" t="str">
        <f t="shared" si="39"/>
        <v/>
      </c>
      <c r="AY78" s="275"/>
      <c r="AZ78" s="311" t="str">
        <f>IF(_tag_month_shift!AU70="","",_tag_month_shift!AU70)</f>
        <v/>
      </c>
      <c r="BA78" s="311" t="str">
        <f>IF(_tag_month_shift!AV70="","",_tag_month_shift!AV70)</f>
        <v/>
      </c>
      <c r="BB78" s="311" t="str">
        <f>IF(_tag_month_shift!AW70="","",_tag_month_shift!AW70)</f>
        <v/>
      </c>
      <c r="BC78" s="311" t="str">
        <f>IF(_tag_month_shift!AX70="","",_tag_month_shift!AX70)</f>
        <v/>
      </c>
      <c r="BD78" s="311">
        <v>8</v>
      </c>
      <c r="BE78" s="275"/>
      <c r="BF78" s="275"/>
      <c r="BG78" s="275" t="str">
        <f t="shared" si="40"/>
        <v/>
      </c>
      <c r="BH78" s="316" t="str">
        <f t="shared" si="41"/>
        <v/>
      </c>
      <c r="BI78" s="300"/>
      <c r="BJ78" s="300"/>
      <c r="BK78" s="270" t="str">
        <f>IF(_tag_month_shift!BF70="","",_tag_month_shift!BF70)</f>
        <v/>
      </c>
      <c r="BL78" s="270" t="str">
        <f>IF(_tag_month_shift!BG70="","",_tag_month_shift!BG70)</f>
        <v/>
      </c>
      <c r="BM78" s="275" t="str">
        <f t="shared" si="42"/>
        <v/>
      </c>
      <c r="BN78" s="275"/>
      <c r="BO78" s="270" t="str">
        <f>IF(_tag_month_shift!BJ70="","",_tag_month_shift!BJ70)</f>
        <v/>
      </c>
      <c r="BP78" s="270" t="str">
        <f>IF(_tag_month_shift!BK70="","",_tag_month_shift!BK70)</f>
        <v/>
      </c>
      <c r="BQ78" s="321" t="str">
        <f t="shared" si="43"/>
        <v/>
      </c>
      <c r="BR78" s="321"/>
      <c r="BS78" s="270" t="str">
        <f>IF(_tag_month_shift!BN70="","",_tag_month_shift!BN70)</f>
        <v/>
      </c>
      <c r="BT78" s="270" t="str">
        <f>IF(_tag_month_shift!BO70="","",_tag_month_shift!BO70)</f>
        <v/>
      </c>
      <c r="BU78" s="275" t="str">
        <f t="shared" si="44"/>
        <v/>
      </c>
      <c r="BV78" s="335"/>
      <c r="BW78" s="333" t="str">
        <f t="shared" si="45"/>
        <v/>
      </c>
    </row>
    <row r="79" spans="1:75">
      <c r="A79" s="54">
        <f ca="1" t="shared" si="47"/>
        <v>43640</v>
      </c>
      <c r="B79" s="262">
        <f ca="1" t="shared" si="32"/>
        <v>43640</v>
      </c>
      <c r="C79" s="91" t="s">
        <v>355</v>
      </c>
      <c r="D79" s="96">
        <f>IF(AND(D73=1),4,IF(AND(D73&gt;1),(D73-1),))</f>
        <v>2</v>
      </c>
      <c r="E79" s="264" t="str">
        <f t="shared" si="33"/>
        <v>乙班</v>
      </c>
      <c r="F79" s="265" t="str">
        <f>IF(_tag_month_shift!A71="","",_tag_month_shift!A71)</f>
        <v/>
      </c>
      <c r="G79" s="266" t="str">
        <f>IF(_tag_month_shift!B71="","",_tag_month_shift!B71)</f>
        <v/>
      </c>
      <c r="H79" s="266" t="str">
        <f>IF(_tag_month_shift!C71="","",_tag_month_shift!C71)</f>
        <v/>
      </c>
      <c r="I79" s="266" t="str">
        <f>IF(_tag_month_shift!D71="","",_tag_month_shift!D71)</f>
        <v/>
      </c>
      <c r="J79" s="266" t="str">
        <f>IF(_tag_month_shift!E71="","",_tag_month_shift!E71)</f>
        <v/>
      </c>
      <c r="K79" s="273" t="str">
        <f t="shared" si="29"/>
        <v/>
      </c>
      <c r="L79" s="273" t="str">
        <f>IF(J80="","",SUM(K79:K81))</f>
        <v/>
      </c>
      <c r="M79" s="266" t="str">
        <f>IF(_tag_month_shift!H71="","",_tag_month_shift!H71)</f>
        <v/>
      </c>
      <c r="N79" s="266" t="str">
        <f>IF(_tag_month_shift!I71="","",_tag_month_shift!I71)</f>
        <v/>
      </c>
      <c r="O79" s="273" t="str">
        <f t="shared" si="26"/>
        <v/>
      </c>
      <c r="P79" s="273" t="str">
        <f>IF(N80="","",SUM(O79:O81))</f>
        <v/>
      </c>
      <c r="Q79" s="266" t="str">
        <f>IF(_tag_month_shift!L71="","",_tag_month_shift!L71)</f>
        <v/>
      </c>
      <c r="R79" s="266" t="str">
        <f>IF(_tag_month_shift!M71="","",_tag_month_shift!M71)</f>
        <v/>
      </c>
      <c r="S79" s="273" t="str">
        <f t="shared" si="34"/>
        <v/>
      </c>
      <c r="T79" s="273" t="str">
        <f>IF(R80="","",SUM(S79:S81))</f>
        <v/>
      </c>
      <c r="U79" s="266" t="str">
        <f>IF(_tag_month_shift!P71="","",_tag_month_shift!P71)</f>
        <v/>
      </c>
      <c r="V79" s="266" t="str">
        <f>IF(_tag_month_shift!Q71="","",_tag_month_shift!Q71)</f>
        <v/>
      </c>
      <c r="W79" s="273" t="str">
        <f t="shared" si="24"/>
        <v/>
      </c>
      <c r="X79" s="273" t="str">
        <f>IF(V80="","",SUM(W79:W81))</f>
        <v/>
      </c>
      <c r="Y79" s="266" t="str">
        <f>IF(_tag_month_shift!T71="","",_tag_month_shift!T71)</f>
        <v/>
      </c>
      <c r="Z79" s="273" t="str">
        <f>IF(Y80="","",Y80-Y79)</f>
        <v/>
      </c>
      <c r="AA79" s="273" t="str">
        <f>IF(Y80="","",SUM(Z79:Z81))</f>
        <v/>
      </c>
      <c r="AB79" s="285" t="str">
        <f>IF(_tag_month_shift!W71="","",_tag_month_shift!W71)</f>
        <v/>
      </c>
      <c r="AC79" s="273" t="str">
        <f t="shared" si="28"/>
        <v/>
      </c>
      <c r="AD79" s="286" t="str">
        <f>IF(AB80="","",SUM(AC79:AC81))</f>
        <v/>
      </c>
      <c r="AE79" s="281" t="str">
        <f>IF(_tag_month_shift!Z71="","",_tag_month_shift!Z71)</f>
        <v/>
      </c>
      <c r="AF79" s="266" t="str">
        <f>IF(_tag_month_shift!AA71="","",_tag_month_shift!AA71)</f>
        <v/>
      </c>
      <c r="AG79" s="266" t="str">
        <f>IF(_tag_month_shift!AB71="","",_tag_month_shift!AB71)</f>
        <v/>
      </c>
      <c r="AH79" s="266" t="str">
        <f>IF(_tag_month_shift!AC71="","",_tag_month_shift!AC71)</f>
        <v/>
      </c>
      <c r="AI79" s="266" t="str">
        <f>IF(_tag_month_shift!AD71="","",_tag_month_shift!AD71)</f>
        <v/>
      </c>
      <c r="AJ79" s="273" t="str">
        <f t="shared" si="31"/>
        <v/>
      </c>
      <c r="AK79" s="273" t="str">
        <f>IF(AI80="","",SUM(AJ79:AJ81))</f>
        <v/>
      </c>
      <c r="AL79" s="266" t="str">
        <f>IF(_tag_month_shift!AG71="","",_tag_month_shift!AG71)</f>
        <v/>
      </c>
      <c r="AM79" s="266" t="str">
        <f>IF(_tag_month_shift!AH71="","",_tag_month_shift!AH71)</f>
        <v/>
      </c>
      <c r="AN79" s="273" t="str">
        <f t="shared" si="46"/>
        <v/>
      </c>
      <c r="AO79" s="273" t="str">
        <f>IF(AM80="","",SUM(AN79:AN81))</f>
        <v/>
      </c>
      <c r="AP79" s="294" t="e">
        <f t="shared" si="35"/>
        <v>#VALUE!</v>
      </c>
      <c r="AQ79" s="294" t="e">
        <f>IF(BD79="","",AVERAGE(AP79:AP81))</f>
        <v>#VALUE!</v>
      </c>
      <c r="AR79" s="294" t="str">
        <f t="shared" si="36"/>
        <v/>
      </c>
      <c r="AS79" s="294" t="str">
        <f>IF(AZ79="","",AVERAGE(AR79:AR81))</f>
        <v/>
      </c>
      <c r="AT79" s="266" t="str">
        <f>IF(_tag_month_shift!AO71="","",_tag_month_shift!AO71)</f>
        <v/>
      </c>
      <c r="AU79" s="266" t="str">
        <f>IF(_tag_month_shift!AP71="","",_tag_month_shift!AP71)</f>
        <v/>
      </c>
      <c r="AV79" s="273" t="str">
        <f t="shared" si="37"/>
        <v/>
      </c>
      <c r="AW79" s="273" t="str">
        <f t="shared" si="38"/>
        <v/>
      </c>
      <c r="AX79" s="273" t="str">
        <f t="shared" si="39"/>
        <v/>
      </c>
      <c r="AY79" s="273" t="str">
        <f>IF(AU80="","",SUM(AX79:AX81))</f>
        <v/>
      </c>
      <c r="AZ79" s="309" t="str">
        <f>IF(_tag_month_shift!AU71="","",_tag_month_shift!AU71)</f>
        <v/>
      </c>
      <c r="BA79" s="309" t="str">
        <f>IF(_tag_month_shift!AV71="","",_tag_month_shift!AV71)</f>
        <v/>
      </c>
      <c r="BB79" s="309" t="str">
        <f>IF(_tag_month_shift!AW71="","",_tag_month_shift!AW71)</f>
        <v/>
      </c>
      <c r="BC79" s="309" t="str">
        <f>IF(_tag_month_shift!AX71="","",_tag_month_shift!AX71)</f>
        <v/>
      </c>
      <c r="BD79" s="309">
        <v>8</v>
      </c>
      <c r="BE79" s="273" t="str">
        <f>IF(_tag_month_shift!AZ71="","",_tag_month_shift!AZ71)</f>
        <v/>
      </c>
      <c r="BF79" s="273" t="str">
        <f>IF(_tag_month_shift!BA71="","",_tag_month_shift!BA71)</f>
        <v/>
      </c>
      <c r="BG79" s="273" t="str">
        <f t="shared" si="40"/>
        <v/>
      </c>
      <c r="BH79" s="315" t="str">
        <f t="shared" si="41"/>
        <v/>
      </c>
      <c r="BI79" s="294" t="str">
        <f>IF(AND(BE79=""),"",IF(AND(BE79=0),0,IF(AND(BE79&gt;0),AY79*1000/BE79,)))</f>
        <v/>
      </c>
      <c r="BJ79" s="294" t="str">
        <f>IF(AND(BE79=""),"",IF(AND(BE79=0),0,IF(AND(BE79&gt;0),(SUM(AW79:AW81)*0.7353+SUM(AV79:AV81))*971.4/BE79,)))</f>
        <v/>
      </c>
      <c r="BK79" s="266" t="str">
        <f>IF(_tag_month_shift!BF71="","",_tag_month_shift!BF71)</f>
        <v/>
      </c>
      <c r="BL79" s="266" t="str">
        <f>IF(_tag_month_shift!BG71="","",_tag_month_shift!BG71)</f>
        <v/>
      </c>
      <c r="BM79" s="273" t="str">
        <f t="shared" si="42"/>
        <v/>
      </c>
      <c r="BN79" s="273" t="str">
        <f>IF(BL80="","",SUM(BM79:BM81))</f>
        <v/>
      </c>
      <c r="BO79" s="266" t="str">
        <f>IF(_tag_month_shift!BJ71="","",_tag_month_shift!BJ71)</f>
        <v/>
      </c>
      <c r="BP79" s="266" t="str">
        <f>IF(_tag_month_shift!BK71="","",_tag_month_shift!BK71)</f>
        <v/>
      </c>
      <c r="BQ79" s="321" t="str">
        <f t="shared" si="43"/>
        <v/>
      </c>
      <c r="BR79" s="321" t="str">
        <f>IF(BP80="","",SUM(BQ79:BQ81))</f>
        <v/>
      </c>
      <c r="BS79" s="268" t="str">
        <f>IF(_tag_month_shift!BN71="","",_tag_month_shift!BN71)</f>
        <v/>
      </c>
      <c r="BT79" s="268" t="str">
        <f>IF(_tag_month_shift!BO71="","",_tag_month_shift!BO71)</f>
        <v/>
      </c>
      <c r="BU79" s="273" t="str">
        <f t="shared" si="44"/>
        <v/>
      </c>
      <c r="BV79" s="332" t="str">
        <f>IF(BT80="","",SUM(BU79:BU81))</f>
        <v/>
      </c>
      <c r="BW79" s="333" t="str">
        <f t="shared" si="45"/>
        <v/>
      </c>
    </row>
    <row r="80" spans="1:75">
      <c r="A80" s="54">
        <f ca="1" t="shared" si="47"/>
        <v>43640</v>
      </c>
      <c r="B80" s="262">
        <f ca="1" t="shared" si="32"/>
        <v>43640</v>
      </c>
      <c r="C80" s="91" t="s">
        <v>356</v>
      </c>
      <c r="D80" s="96">
        <f>IF(AND(D79=4),1,IF(AND(D79&lt;4),(D79+1),))</f>
        <v>3</v>
      </c>
      <c r="E80" s="264" t="str">
        <f t="shared" si="33"/>
        <v>丙班</v>
      </c>
      <c r="F80" s="267" t="str">
        <f>IF(_tag_month_shift!A72="","",_tag_month_shift!A72)</f>
        <v/>
      </c>
      <c r="G80" s="268" t="str">
        <f>IF(_tag_month_shift!B72="","",_tag_month_shift!B72)</f>
        <v/>
      </c>
      <c r="H80" s="268" t="str">
        <f>IF(_tag_month_shift!C72="","",_tag_month_shift!C72)</f>
        <v/>
      </c>
      <c r="I80" s="268" t="str">
        <f>IF(_tag_month_shift!D72="","",_tag_month_shift!D72)</f>
        <v/>
      </c>
      <c r="J80" s="268" t="str">
        <f>IF(_tag_month_shift!E72="","",_tag_month_shift!E72)</f>
        <v/>
      </c>
      <c r="K80" s="273" t="str">
        <f t="shared" si="29"/>
        <v/>
      </c>
      <c r="L80" s="274"/>
      <c r="M80" s="268" t="str">
        <f>IF(_tag_month_shift!H72="","",_tag_month_shift!H72)</f>
        <v/>
      </c>
      <c r="N80" s="268" t="str">
        <f>IF(_tag_month_shift!I72="","",_tag_month_shift!I72)</f>
        <v/>
      </c>
      <c r="O80" s="274" t="str">
        <f t="shared" si="26"/>
        <v/>
      </c>
      <c r="P80" s="274"/>
      <c r="Q80" s="268" t="str">
        <f>IF(_tag_month_shift!L72="","",_tag_month_shift!L72)</f>
        <v/>
      </c>
      <c r="R80" s="268" t="str">
        <f>IF(_tag_month_shift!M72="","",_tag_month_shift!M72)</f>
        <v/>
      </c>
      <c r="S80" s="274" t="str">
        <f t="shared" si="34"/>
        <v/>
      </c>
      <c r="T80" s="274"/>
      <c r="U80" s="268" t="str">
        <f>IF(_tag_month_shift!P72="","",_tag_month_shift!P72)</f>
        <v/>
      </c>
      <c r="V80" s="268" t="str">
        <f>IF(_tag_month_shift!Q72="","",_tag_month_shift!Q72)</f>
        <v/>
      </c>
      <c r="W80" s="274" t="str">
        <f t="shared" si="24"/>
        <v/>
      </c>
      <c r="X80" s="274"/>
      <c r="Y80" s="268" t="str">
        <f>IF(_tag_month_shift!T72="","",_tag_month_shift!T72)</f>
        <v/>
      </c>
      <c r="Z80" s="274"/>
      <c r="AA80" s="274"/>
      <c r="AB80" s="280" t="str">
        <f>IF(_tag_month_shift!W72="","",_tag_month_shift!W72)</f>
        <v/>
      </c>
      <c r="AC80" s="274" t="str">
        <f t="shared" si="28"/>
        <v/>
      </c>
      <c r="AD80" s="287"/>
      <c r="AE80" s="282" t="str">
        <f>IF(_tag_month_shift!Z72="","",_tag_month_shift!Z72)</f>
        <v/>
      </c>
      <c r="AF80" s="268" t="str">
        <f>IF(_tag_month_shift!AA72="","",_tag_month_shift!AA72)</f>
        <v/>
      </c>
      <c r="AG80" s="268" t="str">
        <f>IF(_tag_month_shift!AB72="","",_tag_month_shift!AB72)</f>
        <v/>
      </c>
      <c r="AH80" s="268" t="str">
        <f>IF(_tag_month_shift!AC72="","",_tag_month_shift!AC72)</f>
        <v/>
      </c>
      <c r="AI80" s="268" t="str">
        <f>IF(_tag_month_shift!AD72="","",_tag_month_shift!AD72)</f>
        <v/>
      </c>
      <c r="AJ80" s="274" t="str">
        <f t="shared" si="31"/>
        <v/>
      </c>
      <c r="AK80" s="274"/>
      <c r="AL80" s="268" t="str">
        <f>IF(_tag_month_shift!AG72="","",_tag_month_shift!AG72)</f>
        <v/>
      </c>
      <c r="AM80" s="268" t="str">
        <f>IF(_tag_month_shift!AH72="","",_tag_month_shift!AH72)</f>
        <v/>
      </c>
      <c r="AN80" s="274" t="str">
        <f t="shared" si="46"/>
        <v/>
      </c>
      <c r="AO80" s="274"/>
      <c r="AP80" s="295" t="e">
        <f t="shared" si="35"/>
        <v>#VALUE!</v>
      </c>
      <c r="AQ80" s="295"/>
      <c r="AR80" s="295" t="str">
        <f t="shared" si="36"/>
        <v/>
      </c>
      <c r="AS80" s="295"/>
      <c r="AT80" s="268" t="str">
        <f>IF(_tag_month_shift!AO72="","",_tag_month_shift!AO72)</f>
        <v/>
      </c>
      <c r="AU80" s="268" t="str">
        <f>IF(_tag_month_shift!AP72="","",_tag_month_shift!AP72)</f>
        <v/>
      </c>
      <c r="AV80" s="274" t="str">
        <f t="shared" si="37"/>
        <v/>
      </c>
      <c r="AW80" s="274" t="str">
        <f t="shared" si="38"/>
        <v/>
      </c>
      <c r="AX80" s="274" t="str">
        <f t="shared" si="39"/>
        <v/>
      </c>
      <c r="AY80" s="274"/>
      <c r="AZ80" s="310" t="str">
        <f>IF(_tag_month_shift!AU72="","",_tag_month_shift!AU72)</f>
        <v/>
      </c>
      <c r="BA80" s="310" t="str">
        <f>IF(_tag_month_shift!AV72="","",_tag_month_shift!AV72)</f>
        <v/>
      </c>
      <c r="BB80" s="310" t="str">
        <f>IF(_tag_month_shift!AW72="","",_tag_month_shift!AW72)</f>
        <v/>
      </c>
      <c r="BC80" s="310" t="str">
        <f>IF(_tag_month_shift!AX72="","",_tag_month_shift!AX72)</f>
        <v/>
      </c>
      <c r="BD80" s="310">
        <v>8</v>
      </c>
      <c r="BE80" s="274"/>
      <c r="BF80" s="274"/>
      <c r="BG80" s="274" t="str">
        <f t="shared" si="40"/>
        <v/>
      </c>
      <c r="BH80" s="314" t="str">
        <f t="shared" si="41"/>
        <v/>
      </c>
      <c r="BI80" s="295"/>
      <c r="BJ80" s="295"/>
      <c r="BK80" s="268" t="str">
        <f>IF(_tag_month_shift!BF72="","",_tag_month_shift!BF72)</f>
        <v/>
      </c>
      <c r="BL80" s="268" t="str">
        <f>IF(_tag_month_shift!BG72="","",_tag_month_shift!BG72)</f>
        <v/>
      </c>
      <c r="BM80" s="274" t="str">
        <f t="shared" si="42"/>
        <v/>
      </c>
      <c r="BN80" s="274"/>
      <c r="BO80" s="268" t="str">
        <f>IF(_tag_month_shift!BJ72="","",_tag_month_shift!BJ72)</f>
        <v/>
      </c>
      <c r="BP80" s="268" t="str">
        <f>IF(_tag_month_shift!BK72="","",_tag_month_shift!BK72)</f>
        <v/>
      </c>
      <c r="BQ80" s="321" t="str">
        <f t="shared" si="43"/>
        <v/>
      </c>
      <c r="BR80" s="321"/>
      <c r="BS80" s="268" t="str">
        <f>IF(_tag_month_shift!BN72="","",_tag_month_shift!BN72)</f>
        <v/>
      </c>
      <c r="BT80" s="268" t="str">
        <f>IF(_tag_month_shift!BO72="","",_tag_month_shift!BO72)</f>
        <v/>
      </c>
      <c r="BU80" s="274" t="str">
        <f t="shared" si="44"/>
        <v/>
      </c>
      <c r="BV80" s="334"/>
      <c r="BW80" s="333" t="str">
        <f t="shared" si="45"/>
        <v/>
      </c>
    </row>
    <row r="81" spans="1:75">
      <c r="A81" s="54">
        <f ca="1" t="shared" si="47"/>
        <v>43640</v>
      </c>
      <c r="B81" s="262">
        <f ca="1" t="shared" si="32"/>
        <v>43640</v>
      </c>
      <c r="C81" s="91" t="s">
        <v>357</v>
      </c>
      <c r="D81" s="96">
        <f>IF(AND(D80=4),1,IF(AND(D80&lt;4),(D80+1),))</f>
        <v>4</v>
      </c>
      <c r="E81" s="264" t="str">
        <f t="shared" si="33"/>
        <v>丁班</v>
      </c>
      <c r="F81" s="269" t="str">
        <f>IF(_tag_month_shift!A73="","",_tag_month_shift!A73)</f>
        <v/>
      </c>
      <c r="G81" s="270" t="str">
        <f>IF(_tag_month_shift!B73="","",_tag_month_shift!B73)</f>
        <v/>
      </c>
      <c r="H81" s="270" t="str">
        <f>IF(_tag_month_shift!C73="","",_tag_month_shift!C73)</f>
        <v/>
      </c>
      <c r="I81" s="270" t="str">
        <f>IF(_tag_month_shift!D73="","",_tag_month_shift!D73)</f>
        <v/>
      </c>
      <c r="J81" s="270" t="str">
        <f>IF(_tag_month_shift!E73="","",_tag_month_shift!E73)</f>
        <v/>
      </c>
      <c r="K81" s="273" t="str">
        <f t="shared" si="29"/>
        <v/>
      </c>
      <c r="L81" s="275"/>
      <c r="M81" s="270" t="str">
        <f>IF(_tag_month_shift!H73="","",_tag_month_shift!H73)</f>
        <v/>
      </c>
      <c r="N81" s="270" t="str">
        <f>IF(_tag_month_shift!I73="","",_tag_month_shift!I73)</f>
        <v/>
      </c>
      <c r="O81" s="275" t="str">
        <f t="shared" si="26"/>
        <v/>
      </c>
      <c r="P81" s="275"/>
      <c r="Q81" s="270" t="str">
        <f>IF(_tag_month_shift!L73="","",_tag_month_shift!L73)</f>
        <v/>
      </c>
      <c r="R81" s="270" t="str">
        <f>IF(_tag_month_shift!M73="","",_tag_month_shift!M73)</f>
        <v/>
      </c>
      <c r="S81" s="274" t="str">
        <f t="shared" si="34"/>
        <v/>
      </c>
      <c r="T81" s="275"/>
      <c r="U81" s="270" t="str">
        <f>IF(_tag_month_shift!P73="","",_tag_month_shift!P73)</f>
        <v/>
      </c>
      <c r="V81" s="270" t="str">
        <f>IF(_tag_month_shift!Q73="","",_tag_month_shift!Q73)</f>
        <v/>
      </c>
      <c r="W81" s="275" t="str">
        <f t="shared" si="24"/>
        <v/>
      </c>
      <c r="X81" s="275"/>
      <c r="Y81" s="270" t="str">
        <f>IF(_tag_month_shift!T73="","",_tag_month_shift!T73)</f>
        <v/>
      </c>
      <c r="Z81" s="275"/>
      <c r="AA81" s="275"/>
      <c r="AB81" s="283" t="str">
        <f>IF(_tag_month_shift!W73="","",_tag_month_shift!W73)</f>
        <v/>
      </c>
      <c r="AC81" s="275" t="str">
        <f t="shared" si="28"/>
        <v/>
      </c>
      <c r="AD81" s="288"/>
      <c r="AE81" s="284" t="str">
        <f>IF(_tag_month_shift!Z73="","",_tag_month_shift!Z73)</f>
        <v/>
      </c>
      <c r="AF81" s="270" t="str">
        <f>IF(_tag_month_shift!AA73="","",_tag_month_shift!AA73)</f>
        <v/>
      </c>
      <c r="AG81" s="270" t="str">
        <f>IF(_tag_month_shift!AB73="","",_tag_month_shift!AB73)</f>
        <v/>
      </c>
      <c r="AH81" s="270" t="str">
        <f>IF(_tag_month_shift!AC73="","",_tag_month_shift!AC73)</f>
        <v/>
      </c>
      <c r="AI81" s="270" t="str">
        <f>IF(_tag_month_shift!AD73="","",_tag_month_shift!AD73)</f>
        <v/>
      </c>
      <c r="AJ81" s="275" t="str">
        <f t="shared" si="31"/>
        <v/>
      </c>
      <c r="AK81" s="275"/>
      <c r="AL81" s="270" t="str">
        <f>IF(_tag_month_shift!AG73="","",_tag_month_shift!AG73)</f>
        <v/>
      </c>
      <c r="AM81" s="270" t="str">
        <f>IF(_tag_month_shift!AH73="","",_tag_month_shift!AH73)</f>
        <v/>
      </c>
      <c r="AN81" s="275" t="str">
        <f t="shared" si="46"/>
        <v/>
      </c>
      <c r="AO81" s="275"/>
      <c r="AP81" s="300" t="e">
        <f t="shared" si="35"/>
        <v>#VALUE!</v>
      </c>
      <c r="AQ81" s="300"/>
      <c r="AR81" s="300" t="str">
        <f t="shared" si="36"/>
        <v/>
      </c>
      <c r="AS81" s="300"/>
      <c r="AT81" s="270" t="str">
        <f>IF(_tag_month_shift!AO73="","",_tag_month_shift!AO73)</f>
        <v/>
      </c>
      <c r="AU81" s="270" t="str">
        <f>IF(_tag_month_shift!AP73="","",_tag_month_shift!AP73)</f>
        <v/>
      </c>
      <c r="AV81" s="275" t="str">
        <f t="shared" si="37"/>
        <v/>
      </c>
      <c r="AW81" s="275" t="str">
        <f t="shared" si="38"/>
        <v/>
      </c>
      <c r="AX81" s="275" t="str">
        <f t="shared" si="39"/>
        <v/>
      </c>
      <c r="AY81" s="275"/>
      <c r="AZ81" s="311" t="str">
        <f>IF(_tag_month_shift!AU73="","",_tag_month_shift!AU73)</f>
        <v/>
      </c>
      <c r="BA81" s="311" t="str">
        <f>IF(_tag_month_shift!AV73="","",_tag_month_shift!AV73)</f>
        <v/>
      </c>
      <c r="BB81" s="311" t="str">
        <f>IF(_tag_month_shift!AW73="","",_tag_month_shift!AW73)</f>
        <v/>
      </c>
      <c r="BC81" s="311" t="str">
        <f>IF(_tag_month_shift!AX73="","",_tag_month_shift!AX73)</f>
        <v/>
      </c>
      <c r="BD81" s="311">
        <v>8</v>
      </c>
      <c r="BE81" s="275"/>
      <c r="BF81" s="275"/>
      <c r="BG81" s="275" t="str">
        <f t="shared" si="40"/>
        <v/>
      </c>
      <c r="BH81" s="316" t="str">
        <f t="shared" si="41"/>
        <v/>
      </c>
      <c r="BI81" s="300"/>
      <c r="BJ81" s="300"/>
      <c r="BK81" s="270" t="str">
        <f>IF(_tag_month_shift!BF73="","",_tag_month_shift!BF73)</f>
        <v/>
      </c>
      <c r="BL81" s="270" t="str">
        <f>IF(_tag_month_shift!BG73="","",_tag_month_shift!BG73)</f>
        <v/>
      </c>
      <c r="BM81" s="275" t="str">
        <f t="shared" si="42"/>
        <v/>
      </c>
      <c r="BN81" s="275"/>
      <c r="BO81" s="270" t="str">
        <f>IF(_tag_month_shift!BJ73="","",_tag_month_shift!BJ73)</f>
        <v/>
      </c>
      <c r="BP81" s="270" t="str">
        <f>IF(_tag_month_shift!BK73="","",_tag_month_shift!BK73)</f>
        <v/>
      </c>
      <c r="BQ81" s="321" t="str">
        <f t="shared" si="43"/>
        <v/>
      </c>
      <c r="BR81" s="321"/>
      <c r="BS81" s="270" t="str">
        <f>IF(_tag_month_shift!BN73="","",_tag_month_shift!BN73)</f>
        <v/>
      </c>
      <c r="BT81" s="270" t="str">
        <f>IF(_tag_month_shift!BO73="","",_tag_month_shift!BO73)</f>
        <v/>
      </c>
      <c r="BU81" s="275" t="str">
        <f t="shared" si="44"/>
        <v/>
      </c>
      <c r="BV81" s="335"/>
      <c r="BW81" s="333" t="str">
        <f t="shared" si="45"/>
        <v/>
      </c>
    </row>
    <row r="82" spans="1:75">
      <c r="A82" s="54">
        <f ca="1" t="shared" si="47"/>
        <v>43641</v>
      </c>
      <c r="B82" s="262">
        <f ca="1" t="shared" si="32"/>
        <v>43641</v>
      </c>
      <c r="C82" s="91" t="s">
        <v>355</v>
      </c>
      <c r="D82" s="96">
        <f>IF(AND(D76=1),4,IF(AND(D76&gt;1),(D76-1),))</f>
        <v>2</v>
      </c>
      <c r="E82" s="264" t="str">
        <f t="shared" si="33"/>
        <v>乙班</v>
      </c>
      <c r="F82" s="265" t="str">
        <f>IF(_tag_month_shift!A74="","",_tag_month_shift!A74)</f>
        <v/>
      </c>
      <c r="G82" s="266" t="str">
        <f>IF(_tag_month_shift!B74="","",_tag_month_shift!B74)</f>
        <v/>
      </c>
      <c r="H82" s="266" t="str">
        <f>IF(_tag_month_shift!C74="","",_tag_month_shift!C74)</f>
        <v/>
      </c>
      <c r="I82" s="266" t="str">
        <f>IF(_tag_month_shift!D74="","",_tag_month_shift!D74)</f>
        <v/>
      </c>
      <c r="J82" s="266" t="str">
        <f>IF(_tag_month_shift!E74="","",_tag_month_shift!E74)</f>
        <v/>
      </c>
      <c r="K82" s="273" t="str">
        <f t="shared" si="29"/>
        <v/>
      </c>
      <c r="L82" s="273" t="str">
        <f>IF(J83="","",SUM(K82:K84))</f>
        <v/>
      </c>
      <c r="M82" s="266" t="str">
        <f>IF(_tag_month_shift!H74="","",_tag_month_shift!H74)</f>
        <v/>
      </c>
      <c r="N82" s="266" t="str">
        <f>IF(_tag_month_shift!I74="","",_tag_month_shift!I74)</f>
        <v/>
      </c>
      <c r="O82" s="273" t="str">
        <f t="shared" si="26"/>
        <v/>
      </c>
      <c r="P82" s="273" t="str">
        <f>IF(N83="","",SUM(O82:O84))</f>
        <v/>
      </c>
      <c r="Q82" s="266" t="str">
        <f>IF(_tag_month_shift!L74="","",_tag_month_shift!L74)</f>
        <v/>
      </c>
      <c r="R82" s="266" t="str">
        <f>IF(_tag_month_shift!M74="","",_tag_month_shift!M74)</f>
        <v/>
      </c>
      <c r="S82" s="273" t="str">
        <f t="shared" si="34"/>
        <v/>
      </c>
      <c r="T82" s="273" t="str">
        <f>IF(R83="","",SUM(S82:S84))</f>
        <v/>
      </c>
      <c r="U82" s="266" t="str">
        <f>IF(_tag_month_shift!P74="","",_tag_month_shift!P74)</f>
        <v/>
      </c>
      <c r="V82" s="266" t="str">
        <f>IF(_tag_month_shift!Q74="","",_tag_month_shift!Q74)</f>
        <v/>
      </c>
      <c r="W82" s="273" t="str">
        <f t="shared" si="24"/>
        <v/>
      </c>
      <c r="X82" s="273" t="str">
        <f>IF(V83="","",SUM(W82:W84))</f>
        <v/>
      </c>
      <c r="Y82" s="266" t="str">
        <f>IF(_tag_month_shift!T74="","",_tag_month_shift!T74)</f>
        <v/>
      </c>
      <c r="Z82" s="273" t="str">
        <f t="shared" ref="Z82:Z88" si="48">IF(Y83="","",Y83-Y82)</f>
        <v/>
      </c>
      <c r="AA82" s="273" t="str">
        <f>IF(Y83="","",SUM(Z82:Z84))</f>
        <v/>
      </c>
      <c r="AB82" s="285" t="str">
        <f>IF(_tag_month_shift!W74="","",_tag_month_shift!W74)</f>
        <v/>
      </c>
      <c r="AC82" s="273" t="str">
        <f t="shared" si="28"/>
        <v/>
      </c>
      <c r="AD82" s="286" t="str">
        <f>IF(AB83="","",SUM(AC82:AC84))</f>
        <v/>
      </c>
      <c r="AE82" s="281" t="str">
        <f>IF(_tag_month_shift!Z74="","",_tag_month_shift!Z74)</f>
        <v/>
      </c>
      <c r="AF82" s="266" t="str">
        <f>IF(_tag_month_shift!AA74="","",_tag_month_shift!AA74)</f>
        <v/>
      </c>
      <c r="AG82" s="266" t="str">
        <f>IF(_tag_month_shift!AB74="","",_tag_month_shift!AB74)</f>
        <v/>
      </c>
      <c r="AH82" s="266" t="str">
        <f>IF(_tag_month_shift!AC74="","",_tag_month_shift!AC74)</f>
        <v/>
      </c>
      <c r="AI82" s="266" t="str">
        <f>IF(_tag_month_shift!AD74="","",_tag_month_shift!AD74)</f>
        <v/>
      </c>
      <c r="AJ82" s="273" t="str">
        <f t="shared" si="31"/>
        <v/>
      </c>
      <c r="AK82" s="273" t="str">
        <f>IF(AI83="","",SUM(AJ82:AJ84))</f>
        <v/>
      </c>
      <c r="AL82" s="266" t="str">
        <f>IF(_tag_month_shift!AG74="","",_tag_month_shift!AG74)</f>
        <v/>
      </c>
      <c r="AM82" s="266" t="str">
        <f>IF(_tag_month_shift!AH74="","",_tag_month_shift!AH74)</f>
        <v/>
      </c>
      <c r="AN82" s="273" t="str">
        <f t="shared" si="46"/>
        <v/>
      </c>
      <c r="AO82" s="273" t="str">
        <f>IF(AM83="","",SUM(AN82:AN84))</f>
        <v/>
      </c>
      <c r="AP82" s="294" t="e">
        <f t="shared" si="35"/>
        <v>#VALUE!</v>
      </c>
      <c r="AQ82" s="294" t="e">
        <f>IF(BD82="","",AVERAGE(AP82:AP84))</f>
        <v>#VALUE!</v>
      </c>
      <c r="AR82" s="294" t="str">
        <f t="shared" si="36"/>
        <v/>
      </c>
      <c r="AS82" s="294" t="str">
        <f>IF(AZ82="","",AVERAGE(AR82:AR84))</f>
        <v/>
      </c>
      <c r="AT82" s="266" t="str">
        <f>IF(_tag_month_shift!AO74="","",_tag_month_shift!AO74)</f>
        <v/>
      </c>
      <c r="AU82" s="266" t="str">
        <f>IF(_tag_month_shift!AP74="","",_tag_month_shift!AP74)</f>
        <v/>
      </c>
      <c r="AV82" s="273" t="str">
        <f t="shared" si="37"/>
        <v/>
      </c>
      <c r="AW82" s="273" t="str">
        <f t="shared" si="38"/>
        <v/>
      </c>
      <c r="AX82" s="273" t="str">
        <f t="shared" si="39"/>
        <v/>
      </c>
      <c r="AY82" s="273" t="str">
        <f>IF(AU83="","",SUM(AX82:AX84))</f>
        <v/>
      </c>
      <c r="AZ82" s="309" t="str">
        <f>IF(_tag_month_shift!AU74="","",_tag_month_shift!AU74)</f>
        <v/>
      </c>
      <c r="BA82" s="309" t="str">
        <f>IF(_tag_month_shift!AV74="","",_tag_month_shift!AV74)</f>
        <v/>
      </c>
      <c r="BB82" s="309" t="str">
        <f>IF(_tag_month_shift!AW74="","",_tag_month_shift!AW74)</f>
        <v/>
      </c>
      <c r="BC82" s="309" t="str">
        <f>IF(_tag_month_shift!AX74="","",_tag_month_shift!AX74)</f>
        <v/>
      </c>
      <c r="BD82" s="309">
        <v>8</v>
      </c>
      <c r="BE82" s="273" t="str">
        <f>IF(_tag_month_shift!AZ74="","",_tag_month_shift!AZ74)</f>
        <v/>
      </c>
      <c r="BF82" s="273" t="str">
        <f>IF(_tag_month_shift!BA74="","",_tag_month_shift!BA74)</f>
        <v/>
      </c>
      <c r="BG82" s="273" t="str">
        <f t="shared" si="40"/>
        <v/>
      </c>
      <c r="BH82" s="315" t="str">
        <f t="shared" si="41"/>
        <v/>
      </c>
      <c r="BI82" s="294" t="str">
        <f>IF(AND(BE82=""),"",IF(AND(BE82=0),0,IF(AND(BE82&gt;0),AY82*1000/BE82,)))</f>
        <v/>
      </c>
      <c r="BJ82" s="294" t="str">
        <f>IF(AND(BE82=""),"",IF(AND(BE82=0),0,IF(AND(BE82&gt;0),(SUM(AW82:AW84)*0.7353+SUM(AV82:AV84))*971.4/BE82,)))</f>
        <v/>
      </c>
      <c r="BK82" s="266" t="str">
        <f>IF(_tag_month_shift!BF74="","",_tag_month_shift!BF74)</f>
        <v/>
      </c>
      <c r="BL82" s="266" t="str">
        <f>IF(_tag_month_shift!BG74="","",_tag_month_shift!BG74)</f>
        <v/>
      </c>
      <c r="BM82" s="273" t="str">
        <f t="shared" si="42"/>
        <v/>
      </c>
      <c r="BN82" s="273" t="str">
        <f>IF(BL83="","",SUM(BM82:BM84))</f>
        <v/>
      </c>
      <c r="BO82" s="266" t="str">
        <f>IF(_tag_month_shift!BJ74="","",_tag_month_shift!BJ74)</f>
        <v/>
      </c>
      <c r="BP82" s="266" t="str">
        <f>IF(_tag_month_shift!BK74="","",_tag_month_shift!BK74)</f>
        <v/>
      </c>
      <c r="BQ82" s="321" t="str">
        <f t="shared" si="43"/>
        <v/>
      </c>
      <c r="BR82" s="321" t="str">
        <f>IF(BP83="","",SUM(BQ82:BQ84))</f>
        <v/>
      </c>
      <c r="BS82" s="266" t="str">
        <f>IF(_tag_month_shift!BN74="","",_tag_month_shift!BN74)</f>
        <v/>
      </c>
      <c r="BT82" s="266" t="str">
        <f>IF(_tag_month_shift!BO74="","",_tag_month_shift!BO74)</f>
        <v/>
      </c>
      <c r="BU82" s="273" t="str">
        <f t="shared" si="44"/>
        <v/>
      </c>
      <c r="BV82" s="332" t="str">
        <f>IF(BT83="","",SUM(BU82:BU84))</f>
        <v/>
      </c>
      <c r="BW82" s="333" t="str">
        <f t="shared" si="45"/>
        <v/>
      </c>
    </row>
    <row r="83" spans="1:75">
      <c r="A83" s="54">
        <f ca="1" t="shared" si="47"/>
        <v>43641</v>
      </c>
      <c r="B83" s="262">
        <f ca="1" t="shared" si="32"/>
        <v>43641</v>
      </c>
      <c r="C83" s="91" t="s">
        <v>356</v>
      </c>
      <c r="D83" s="96">
        <f>IF(AND(D82=4),1,IF(AND(D82&lt;4),(D82+1),))</f>
        <v>3</v>
      </c>
      <c r="E83" s="264" t="str">
        <f t="shared" si="33"/>
        <v>丙班</v>
      </c>
      <c r="F83" s="267" t="str">
        <f>IF(_tag_month_shift!A75="","",_tag_month_shift!A75)</f>
        <v/>
      </c>
      <c r="G83" s="268" t="str">
        <f>IF(_tag_month_shift!B75="","",_tag_month_shift!B75)</f>
        <v/>
      </c>
      <c r="H83" s="268" t="str">
        <f>IF(_tag_month_shift!C75="","",_tag_month_shift!C75)</f>
        <v/>
      </c>
      <c r="I83" s="268" t="str">
        <f>IF(_tag_month_shift!D75="","",_tag_month_shift!D75)</f>
        <v/>
      </c>
      <c r="J83" s="268" t="str">
        <f>IF(_tag_month_shift!E75="","",_tag_month_shift!E75)</f>
        <v/>
      </c>
      <c r="K83" s="273" t="str">
        <f t="shared" si="29"/>
        <v/>
      </c>
      <c r="L83" s="274"/>
      <c r="M83" s="268" t="str">
        <f>IF(_tag_month_shift!H75="","",_tag_month_shift!H75)</f>
        <v/>
      </c>
      <c r="N83" s="268" t="str">
        <f>IF(_tag_month_shift!I75="","",_tag_month_shift!I75)</f>
        <v/>
      </c>
      <c r="O83" s="274" t="str">
        <f t="shared" si="26"/>
        <v/>
      </c>
      <c r="P83" s="274"/>
      <c r="Q83" s="268" t="str">
        <f>IF(_tag_month_shift!L75="","",_tag_month_shift!L75)</f>
        <v/>
      </c>
      <c r="R83" s="268" t="str">
        <f>IF(_tag_month_shift!M75="","",_tag_month_shift!M75)</f>
        <v/>
      </c>
      <c r="S83" s="274" t="str">
        <f t="shared" si="34"/>
        <v/>
      </c>
      <c r="T83" s="274"/>
      <c r="U83" s="268" t="str">
        <f>IF(_tag_month_shift!P75="","",_tag_month_shift!P75)</f>
        <v/>
      </c>
      <c r="V83" s="268" t="str">
        <f>IF(_tag_month_shift!Q75="","",_tag_month_shift!Q75)</f>
        <v/>
      </c>
      <c r="W83" s="274" t="str">
        <f t="shared" si="24"/>
        <v/>
      </c>
      <c r="X83" s="274"/>
      <c r="Y83" s="268" t="str">
        <f>IF(_tag_month_shift!T75="","",_tag_month_shift!T75)</f>
        <v/>
      </c>
      <c r="Z83" s="274" t="str">
        <f t="shared" si="48"/>
        <v/>
      </c>
      <c r="AA83" s="274"/>
      <c r="AB83" s="280" t="str">
        <f>IF(_tag_month_shift!W75="","",_tag_month_shift!W75)</f>
        <v/>
      </c>
      <c r="AC83" s="274" t="str">
        <f t="shared" si="28"/>
        <v/>
      </c>
      <c r="AD83" s="287"/>
      <c r="AE83" s="282" t="str">
        <f>IF(_tag_month_shift!Z75="","",_tag_month_shift!Z75)</f>
        <v/>
      </c>
      <c r="AF83" s="268" t="str">
        <f>IF(_tag_month_shift!AA75="","",_tag_month_shift!AA75)</f>
        <v/>
      </c>
      <c r="AG83" s="268" t="str">
        <f>IF(_tag_month_shift!AB75="","",_tag_month_shift!AB75)</f>
        <v/>
      </c>
      <c r="AH83" s="268" t="str">
        <f>IF(_tag_month_shift!AC75="","",_tag_month_shift!AC75)</f>
        <v/>
      </c>
      <c r="AI83" s="268" t="str">
        <f>IF(_tag_month_shift!AD75="","",_tag_month_shift!AD75)</f>
        <v/>
      </c>
      <c r="AJ83" s="274" t="str">
        <f t="shared" si="31"/>
        <v/>
      </c>
      <c r="AK83" s="274"/>
      <c r="AL83" s="268" t="str">
        <f>IF(_tag_month_shift!AG75="","",_tag_month_shift!AG75)</f>
        <v/>
      </c>
      <c r="AM83" s="268" t="str">
        <f>IF(_tag_month_shift!AH75="","",_tag_month_shift!AH75)</f>
        <v/>
      </c>
      <c r="AN83" s="274" t="str">
        <f t="shared" si="46"/>
        <v/>
      </c>
      <c r="AO83" s="274"/>
      <c r="AP83" s="295" t="e">
        <f t="shared" si="35"/>
        <v>#VALUE!</v>
      </c>
      <c r="AQ83" s="295"/>
      <c r="AR83" s="295" t="str">
        <f t="shared" si="36"/>
        <v/>
      </c>
      <c r="AS83" s="295"/>
      <c r="AT83" s="268" t="str">
        <f>IF(_tag_month_shift!AO75="","",_tag_month_shift!AO75)</f>
        <v/>
      </c>
      <c r="AU83" s="268" t="str">
        <f>IF(_tag_month_shift!AP75="","",_tag_month_shift!AP75)</f>
        <v/>
      </c>
      <c r="AV83" s="274" t="str">
        <f t="shared" si="37"/>
        <v/>
      </c>
      <c r="AW83" s="274" t="str">
        <f t="shared" si="38"/>
        <v/>
      </c>
      <c r="AX83" s="274" t="str">
        <f t="shared" si="39"/>
        <v/>
      </c>
      <c r="AY83" s="274"/>
      <c r="AZ83" s="310" t="str">
        <f>IF(_tag_month_shift!AU75="","",_tag_month_shift!AU75)</f>
        <v/>
      </c>
      <c r="BA83" s="310" t="str">
        <f>IF(_tag_month_shift!AV75="","",_tag_month_shift!AV75)</f>
        <v/>
      </c>
      <c r="BB83" s="310" t="str">
        <f>IF(_tag_month_shift!AW75="","",_tag_month_shift!AW75)</f>
        <v/>
      </c>
      <c r="BC83" s="310" t="str">
        <f>IF(_tag_month_shift!AX75="","",_tag_month_shift!AX75)</f>
        <v/>
      </c>
      <c r="BD83" s="310">
        <v>8</v>
      </c>
      <c r="BE83" s="274"/>
      <c r="BF83" s="274"/>
      <c r="BG83" s="274" t="str">
        <f t="shared" si="40"/>
        <v/>
      </c>
      <c r="BH83" s="314" t="str">
        <f t="shared" si="41"/>
        <v/>
      </c>
      <c r="BI83" s="295"/>
      <c r="BJ83" s="295"/>
      <c r="BK83" s="268" t="str">
        <f>IF(_tag_month_shift!BF75="","",_tag_month_shift!BF75)</f>
        <v/>
      </c>
      <c r="BL83" s="268" t="str">
        <f>IF(_tag_month_shift!BG75="","",_tag_month_shift!BG75)</f>
        <v/>
      </c>
      <c r="BM83" s="274" t="str">
        <f t="shared" si="42"/>
        <v/>
      </c>
      <c r="BN83" s="274"/>
      <c r="BO83" s="268" t="str">
        <f>IF(_tag_month_shift!BJ75="","",_tag_month_shift!BJ75)</f>
        <v/>
      </c>
      <c r="BP83" s="268" t="str">
        <f>IF(_tag_month_shift!BK75="","",_tag_month_shift!BK75)</f>
        <v/>
      </c>
      <c r="BQ83" s="321" t="str">
        <f t="shared" si="43"/>
        <v/>
      </c>
      <c r="BR83" s="321"/>
      <c r="BS83" s="268" t="str">
        <f>IF(_tag_month_shift!BN75="","",_tag_month_shift!BN75)</f>
        <v/>
      </c>
      <c r="BT83" s="268" t="str">
        <f>IF(_tag_month_shift!BO75="","",_tag_month_shift!BO75)</f>
        <v/>
      </c>
      <c r="BU83" s="274" t="str">
        <f t="shared" si="44"/>
        <v/>
      </c>
      <c r="BV83" s="334"/>
      <c r="BW83" s="333" t="str">
        <f t="shared" si="45"/>
        <v/>
      </c>
    </row>
    <row r="84" spans="1:75">
      <c r="A84" s="54">
        <f ca="1" t="shared" si="47"/>
        <v>43641</v>
      </c>
      <c r="B84" s="262">
        <f ca="1" t="shared" si="32"/>
        <v>43641</v>
      </c>
      <c r="C84" s="91" t="s">
        <v>357</v>
      </c>
      <c r="D84" s="96">
        <f>IF(AND(D83=4),1,IF(AND(D83&lt;4),(D83+1),))</f>
        <v>4</v>
      </c>
      <c r="E84" s="264" t="str">
        <f t="shared" si="33"/>
        <v>丁班</v>
      </c>
      <c r="F84" s="269" t="str">
        <f>IF(_tag_month_shift!A76="","",_tag_month_shift!A76)</f>
        <v/>
      </c>
      <c r="G84" s="270" t="str">
        <f>IF(_tag_month_shift!B76="","",_tag_month_shift!B76)</f>
        <v/>
      </c>
      <c r="H84" s="270" t="str">
        <f>IF(_tag_month_shift!C76="","",_tag_month_shift!C76)</f>
        <v/>
      </c>
      <c r="I84" s="270" t="str">
        <f>IF(_tag_month_shift!D76="","",_tag_month_shift!D76)</f>
        <v/>
      </c>
      <c r="J84" s="270" t="str">
        <f>IF(_tag_month_shift!E76="","",_tag_month_shift!E76)</f>
        <v/>
      </c>
      <c r="K84" s="273" t="str">
        <f t="shared" si="29"/>
        <v/>
      </c>
      <c r="L84" s="275"/>
      <c r="M84" s="270" t="str">
        <f>IF(_tag_month_shift!H76="","",_tag_month_shift!H76)</f>
        <v/>
      </c>
      <c r="N84" s="270" t="str">
        <f>IF(_tag_month_shift!I76="","",_tag_month_shift!I76)</f>
        <v/>
      </c>
      <c r="O84" s="275" t="str">
        <f t="shared" si="26"/>
        <v/>
      </c>
      <c r="P84" s="275"/>
      <c r="Q84" s="270" t="str">
        <f>IF(_tag_month_shift!L76="","",_tag_month_shift!L76)</f>
        <v/>
      </c>
      <c r="R84" s="270" t="str">
        <f>IF(_tag_month_shift!M76="","",_tag_month_shift!M76)</f>
        <v/>
      </c>
      <c r="S84" s="274" t="str">
        <f t="shared" si="34"/>
        <v/>
      </c>
      <c r="T84" s="275"/>
      <c r="U84" s="270" t="str">
        <f>IF(_tag_month_shift!P76="","",_tag_month_shift!P76)</f>
        <v/>
      </c>
      <c r="V84" s="270" t="str">
        <f>IF(_tag_month_shift!Q76="","",_tag_month_shift!Q76)</f>
        <v/>
      </c>
      <c r="W84" s="275" t="str">
        <f t="shared" si="24"/>
        <v/>
      </c>
      <c r="X84" s="275"/>
      <c r="Y84" s="270" t="str">
        <f>IF(_tag_month_shift!T76="","",_tag_month_shift!T76)</f>
        <v/>
      </c>
      <c r="Z84" s="275" t="str">
        <f t="shared" si="48"/>
        <v/>
      </c>
      <c r="AA84" s="275"/>
      <c r="AB84" s="283" t="str">
        <f>IF(_tag_month_shift!W76="","",_tag_month_shift!W76)</f>
        <v/>
      </c>
      <c r="AC84" s="275" t="str">
        <f t="shared" si="28"/>
        <v/>
      </c>
      <c r="AD84" s="288"/>
      <c r="AE84" s="284" t="str">
        <f>IF(_tag_month_shift!Z76="","",_tag_month_shift!Z76)</f>
        <v/>
      </c>
      <c r="AF84" s="270" t="str">
        <f>IF(_tag_month_shift!AA76="","",_tag_month_shift!AA76)</f>
        <v/>
      </c>
      <c r="AG84" s="270" t="str">
        <f>IF(_tag_month_shift!AB76="","",_tag_month_shift!AB76)</f>
        <v/>
      </c>
      <c r="AH84" s="270" t="str">
        <f>IF(_tag_month_shift!AC76="","",_tag_month_shift!AC76)</f>
        <v/>
      </c>
      <c r="AI84" s="270" t="str">
        <f>IF(_tag_month_shift!AD76="","",_tag_month_shift!AD76)</f>
        <v/>
      </c>
      <c r="AJ84" s="275" t="str">
        <f t="shared" si="31"/>
        <v/>
      </c>
      <c r="AK84" s="275"/>
      <c r="AL84" s="270" t="str">
        <f>IF(_tag_month_shift!AG76="","",_tag_month_shift!AG76)</f>
        <v/>
      </c>
      <c r="AM84" s="270" t="str">
        <f>IF(_tag_month_shift!AH76="","",_tag_month_shift!AH76)</f>
        <v/>
      </c>
      <c r="AN84" s="275" t="str">
        <f t="shared" si="46"/>
        <v/>
      </c>
      <c r="AO84" s="275"/>
      <c r="AP84" s="300" t="e">
        <f t="shared" si="35"/>
        <v>#VALUE!</v>
      </c>
      <c r="AQ84" s="300"/>
      <c r="AR84" s="300" t="str">
        <f t="shared" si="36"/>
        <v/>
      </c>
      <c r="AS84" s="300"/>
      <c r="AT84" s="270" t="str">
        <f>IF(_tag_month_shift!AO76="","",_tag_month_shift!AO76)</f>
        <v/>
      </c>
      <c r="AU84" s="270" t="str">
        <f>IF(_tag_month_shift!AP76="","",_tag_month_shift!AP76)</f>
        <v/>
      </c>
      <c r="AV84" s="275" t="str">
        <f t="shared" si="37"/>
        <v/>
      </c>
      <c r="AW84" s="275" t="str">
        <f t="shared" si="38"/>
        <v/>
      </c>
      <c r="AX84" s="275" t="str">
        <f t="shared" si="39"/>
        <v/>
      </c>
      <c r="AY84" s="275"/>
      <c r="AZ84" s="311" t="str">
        <f>IF(_tag_month_shift!AU76="","",_tag_month_shift!AU76)</f>
        <v/>
      </c>
      <c r="BA84" s="311" t="str">
        <f>IF(_tag_month_shift!AV76="","",_tag_month_shift!AV76)</f>
        <v/>
      </c>
      <c r="BB84" s="311" t="str">
        <f>IF(_tag_month_shift!AW76="","",_tag_month_shift!AW76)</f>
        <v/>
      </c>
      <c r="BC84" s="311" t="str">
        <f>IF(_tag_month_shift!AX76="","",_tag_month_shift!AX76)</f>
        <v/>
      </c>
      <c r="BD84" s="311">
        <v>8</v>
      </c>
      <c r="BE84" s="275"/>
      <c r="BF84" s="275"/>
      <c r="BG84" s="275" t="str">
        <f t="shared" si="40"/>
        <v/>
      </c>
      <c r="BH84" s="316" t="str">
        <f t="shared" si="41"/>
        <v/>
      </c>
      <c r="BI84" s="300"/>
      <c r="BJ84" s="300"/>
      <c r="BK84" s="270" t="str">
        <f>IF(_tag_month_shift!BF76="","",_tag_month_shift!BF76)</f>
        <v/>
      </c>
      <c r="BL84" s="270" t="str">
        <f>IF(_tag_month_shift!BG76="","",_tag_month_shift!BG76)</f>
        <v/>
      </c>
      <c r="BM84" s="275" t="str">
        <f t="shared" si="42"/>
        <v/>
      </c>
      <c r="BN84" s="275"/>
      <c r="BO84" s="270" t="str">
        <f>IF(_tag_month_shift!BJ76="","",_tag_month_shift!BJ76)</f>
        <v/>
      </c>
      <c r="BP84" s="270" t="str">
        <f>IF(_tag_month_shift!BK76="","",_tag_month_shift!BK76)</f>
        <v/>
      </c>
      <c r="BQ84" s="321" t="str">
        <f t="shared" si="43"/>
        <v/>
      </c>
      <c r="BR84" s="321"/>
      <c r="BS84" s="270" t="str">
        <f>IF(_tag_month_shift!BN76="","",_tag_month_shift!BN76)</f>
        <v/>
      </c>
      <c r="BT84" s="270" t="str">
        <f>IF(_tag_month_shift!BO76="","",_tag_month_shift!BO76)</f>
        <v/>
      </c>
      <c r="BU84" s="275" t="str">
        <f t="shared" si="44"/>
        <v/>
      </c>
      <c r="BV84" s="335"/>
      <c r="BW84" s="333" t="str">
        <f t="shared" si="45"/>
        <v/>
      </c>
    </row>
    <row r="85" spans="1:75">
      <c r="A85" s="54">
        <f ca="1" t="shared" si="47"/>
        <v>43642</v>
      </c>
      <c r="B85" s="262">
        <f ca="1" t="shared" si="32"/>
        <v>43642</v>
      </c>
      <c r="C85" s="91" t="s">
        <v>355</v>
      </c>
      <c r="D85" s="96">
        <f>IF(AND(D79=1),4,IF(AND(D79&gt;1),(D79-1),))</f>
        <v>1</v>
      </c>
      <c r="E85" s="264" t="str">
        <f t="shared" si="33"/>
        <v>甲班</v>
      </c>
      <c r="F85" s="265" t="str">
        <f>IF(_tag_month_shift!A77="","",_tag_month_shift!A77)</f>
        <v/>
      </c>
      <c r="G85" s="266" t="str">
        <f>IF(_tag_month_shift!B77="","",_tag_month_shift!B77)</f>
        <v/>
      </c>
      <c r="H85" s="266" t="str">
        <f>IF(_tag_month_shift!C77="","",_tag_month_shift!C77)</f>
        <v/>
      </c>
      <c r="I85" s="266" t="str">
        <f>IF(_tag_month_shift!D77="","",_tag_month_shift!D77)</f>
        <v/>
      </c>
      <c r="J85" s="266" t="str">
        <f>IF(_tag_month_shift!E77="","",_tag_month_shift!E77)</f>
        <v/>
      </c>
      <c r="K85" s="273" t="str">
        <f t="shared" si="29"/>
        <v/>
      </c>
      <c r="L85" s="273" t="str">
        <f>IF(J86="","",SUM(K85:K87))</f>
        <v/>
      </c>
      <c r="M85" s="266" t="str">
        <f>IF(_tag_month_shift!H77="","",_tag_month_shift!H77)</f>
        <v/>
      </c>
      <c r="N85" s="266" t="str">
        <f>IF(_tag_month_shift!I77="","",_tag_month_shift!I77)</f>
        <v/>
      </c>
      <c r="O85" s="273" t="str">
        <f t="shared" si="26"/>
        <v/>
      </c>
      <c r="P85" s="273" t="str">
        <f>IF(N86="","",SUM(O85:O87))</f>
        <v/>
      </c>
      <c r="Q85" s="266" t="str">
        <f>IF(_tag_month_shift!L77="","",_tag_month_shift!L77)</f>
        <v/>
      </c>
      <c r="R85" s="266" t="str">
        <f>IF(_tag_month_shift!M77="","",_tag_month_shift!M77)</f>
        <v/>
      </c>
      <c r="S85" s="273" t="str">
        <f t="shared" si="34"/>
        <v/>
      </c>
      <c r="T85" s="273" t="str">
        <f>IF(R86="","",SUM(S85:S87))</f>
        <v/>
      </c>
      <c r="U85" s="266" t="str">
        <f>IF(_tag_month_shift!P77="","",_tag_month_shift!P77)</f>
        <v/>
      </c>
      <c r="V85" s="266" t="str">
        <f>IF(_tag_month_shift!Q77="","",_tag_month_shift!Q77)</f>
        <v/>
      </c>
      <c r="W85" s="273" t="str">
        <f t="shared" si="24"/>
        <v/>
      </c>
      <c r="X85" s="273" t="str">
        <f>IF(V86="","",SUM(W85:W87))</f>
        <v/>
      </c>
      <c r="Y85" s="266" t="str">
        <f>IF(_tag_month_shift!T77="","",_tag_month_shift!T77)</f>
        <v/>
      </c>
      <c r="Z85" s="273" t="str">
        <f t="shared" si="48"/>
        <v/>
      </c>
      <c r="AA85" s="273" t="str">
        <f>IF(Y86="","",SUM(Z85:Z87))</f>
        <v/>
      </c>
      <c r="AB85" s="285" t="str">
        <f>IF(_tag_month_shift!W77="","",_tag_month_shift!W77)</f>
        <v/>
      </c>
      <c r="AC85" s="273" t="str">
        <f t="shared" si="28"/>
        <v/>
      </c>
      <c r="AD85" s="286" t="str">
        <f>IF(AB86="","",SUM(AC85:AC87))</f>
        <v/>
      </c>
      <c r="AE85" s="281" t="str">
        <f>IF(_tag_month_shift!Z77="","",_tag_month_shift!Z77)</f>
        <v/>
      </c>
      <c r="AF85" s="266" t="str">
        <f>IF(_tag_month_shift!AA77="","",_tag_month_shift!AA77)</f>
        <v/>
      </c>
      <c r="AG85" s="266" t="str">
        <f>IF(_tag_month_shift!AB77="","",_tag_month_shift!AB77)</f>
        <v/>
      </c>
      <c r="AH85" s="266" t="str">
        <f>IF(_tag_month_shift!AC77="","",_tag_month_shift!AC77)</f>
        <v/>
      </c>
      <c r="AI85" s="266" t="str">
        <f>IF(_tag_month_shift!AD77="","",_tag_month_shift!AD77)</f>
        <v/>
      </c>
      <c r="AJ85" s="273" t="str">
        <f t="shared" si="31"/>
        <v/>
      </c>
      <c r="AK85" s="273" t="str">
        <f>IF(AI86="","",SUM(AJ85:AJ87))</f>
        <v/>
      </c>
      <c r="AL85" s="266" t="str">
        <f>IF(_tag_month_shift!AG77="","",_tag_month_shift!AG77)</f>
        <v/>
      </c>
      <c r="AM85" s="266" t="str">
        <f>IF(_tag_month_shift!AH77="","",_tag_month_shift!AH77)</f>
        <v/>
      </c>
      <c r="AN85" s="273" t="str">
        <f t="shared" si="46"/>
        <v/>
      </c>
      <c r="AO85" s="273" t="str">
        <f>IF(AM86="","",SUM(AN85:AN87))</f>
        <v/>
      </c>
      <c r="AP85" s="294" t="e">
        <f t="shared" si="35"/>
        <v>#VALUE!</v>
      </c>
      <c r="AQ85" s="294" t="e">
        <f>IF(BD85="","",AVERAGE(AP85:AP87))</f>
        <v>#VALUE!</v>
      </c>
      <c r="AR85" s="294" t="str">
        <f t="shared" si="36"/>
        <v/>
      </c>
      <c r="AS85" s="294" t="str">
        <f>IF(AZ85="","",AVERAGE(AR85:AR87))</f>
        <v/>
      </c>
      <c r="AT85" s="266" t="str">
        <f>IF(_tag_month_shift!AO77="","",_tag_month_shift!AO77)</f>
        <v/>
      </c>
      <c r="AU85" s="266" t="str">
        <f>IF(_tag_month_shift!AP77="","",_tag_month_shift!AP77)</f>
        <v/>
      </c>
      <c r="AV85" s="273" t="str">
        <f t="shared" si="37"/>
        <v/>
      </c>
      <c r="AW85" s="273" t="str">
        <f t="shared" si="38"/>
        <v/>
      </c>
      <c r="AX85" s="273" t="str">
        <f t="shared" si="39"/>
        <v/>
      </c>
      <c r="AY85" s="273" t="str">
        <f>IF(AU86="","",SUM(AX85:AX87))</f>
        <v/>
      </c>
      <c r="AZ85" s="309" t="str">
        <f>IF(_tag_month_shift!AU77="","",_tag_month_shift!AU77)</f>
        <v/>
      </c>
      <c r="BA85" s="309" t="str">
        <f>IF(_tag_month_shift!AV77="","",_tag_month_shift!AV77)</f>
        <v/>
      </c>
      <c r="BB85" s="309" t="str">
        <f>IF(_tag_month_shift!AW77="","",_tag_month_shift!AW77)</f>
        <v/>
      </c>
      <c r="BC85" s="309" t="str">
        <f>IF(_tag_month_shift!AX77="","",_tag_month_shift!AX77)</f>
        <v/>
      </c>
      <c r="BD85" s="309">
        <v>8</v>
      </c>
      <c r="BE85" s="273" t="str">
        <f>IF(_tag_month_shift!AZ77="","",_tag_month_shift!AZ77)</f>
        <v/>
      </c>
      <c r="BF85" s="273" t="str">
        <f>IF(_tag_month_shift!BA77="","",_tag_month_shift!BA77)</f>
        <v/>
      </c>
      <c r="BG85" s="273" t="str">
        <f t="shared" si="40"/>
        <v/>
      </c>
      <c r="BH85" s="315" t="str">
        <f t="shared" si="41"/>
        <v/>
      </c>
      <c r="BI85" s="294" t="str">
        <f>IF(AND(BE85=""),"",IF(AND(BE85=0),0,IF(AND(BE85&gt;0),AY85*1000/BE85,)))</f>
        <v/>
      </c>
      <c r="BJ85" s="294" t="str">
        <f>IF(AND(BE85=""),"",IF(AND(BE85=0),0,IF(AND(BE85&gt;0),(SUM(AW85:AW87)*0.7353+SUM(AV85:AV87))*971.4/BE85,)))</f>
        <v/>
      </c>
      <c r="BK85" s="266" t="str">
        <f>IF(_tag_month_shift!BF77="","",_tag_month_shift!BF77)</f>
        <v/>
      </c>
      <c r="BL85" s="266" t="str">
        <f>IF(_tag_month_shift!BG77="","",_tag_month_shift!BG77)</f>
        <v/>
      </c>
      <c r="BM85" s="273" t="str">
        <f t="shared" si="42"/>
        <v/>
      </c>
      <c r="BN85" s="273" t="str">
        <f>IF(BL86="","",SUM(BM85:BM87))</f>
        <v/>
      </c>
      <c r="BO85" s="266" t="str">
        <f>IF(_tag_month_shift!BJ77="","",_tag_month_shift!BJ77)</f>
        <v/>
      </c>
      <c r="BP85" s="266" t="str">
        <f>IF(_tag_month_shift!BK77="","",_tag_month_shift!BK77)</f>
        <v/>
      </c>
      <c r="BQ85" s="321" t="str">
        <f t="shared" si="43"/>
        <v/>
      </c>
      <c r="BR85" s="321" t="str">
        <f>IF(BP86="","",SUM(BQ85:BQ87))</f>
        <v/>
      </c>
      <c r="BS85" s="266" t="str">
        <f>IF(_tag_month_shift!BN77="","",_tag_month_shift!BN77)</f>
        <v/>
      </c>
      <c r="BT85" s="266" t="str">
        <f>IF(_tag_month_shift!BO77="","",_tag_month_shift!BO77)</f>
        <v/>
      </c>
      <c r="BU85" s="273" t="str">
        <f t="shared" si="44"/>
        <v/>
      </c>
      <c r="BV85" s="332" t="str">
        <f>IF(BT86="","",SUM(BU85:BU87))</f>
        <v/>
      </c>
      <c r="BW85" s="333" t="str">
        <f t="shared" si="45"/>
        <v/>
      </c>
    </row>
    <row r="86" spans="1:75">
      <c r="A86" s="54">
        <f ca="1" t="shared" si="47"/>
        <v>43642</v>
      </c>
      <c r="B86" s="262">
        <f ca="1" t="shared" si="32"/>
        <v>43642</v>
      </c>
      <c r="C86" s="91" t="s">
        <v>356</v>
      </c>
      <c r="D86" s="96">
        <f>IF(AND(D85=4),1,IF(AND(D85&lt;4),(D85+1),))</f>
        <v>2</v>
      </c>
      <c r="E86" s="264" t="str">
        <f t="shared" si="33"/>
        <v>乙班</v>
      </c>
      <c r="F86" s="267" t="str">
        <f>IF(_tag_month_shift!A78="","",_tag_month_shift!A78)</f>
        <v/>
      </c>
      <c r="G86" s="268" t="str">
        <f>IF(_tag_month_shift!B78="","",_tag_month_shift!B78)</f>
        <v/>
      </c>
      <c r="H86" s="268" t="str">
        <f>IF(_tag_month_shift!C78="","",_tag_month_shift!C78)</f>
        <v/>
      </c>
      <c r="I86" s="268" t="str">
        <f>IF(_tag_month_shift!D78="","",_tag_month_shift!D78)</f>
        <v/>
      </c>
      <c r="J86" s="268" t="str">
        <f>IF(_tag_month_shift!E78="","",_tag_month_shift!E78)</f>
        <v/>
      </c>
      <c r="K86" s="273" t="str">
        <f t="shared" si="29"/>
        <v/>
      </c>
      <c r="L86" s="274"/>
      <c r="M86" s="268" t="str">
        <f>IF(_tag_month_shift!H78="","",_tag_month_shift!H78)</f>
        <v/>
      </c>
      <c r="N86" s="268" t="str">
        <f>IF(_tag_month_shift!I78="","",_tag_month_shift!I78)</f>
        <v/>
      </c>
      <c r="O86" s="274" t="str">
        <f t="shared" si="26"/>
        <v/>
      </c>
      <c r="P86" s="274"/>
      <c r="Q86" s="268" t="str">
        <f>IF(_tag_month_shift!L78="","",_tag_month_shift!L78)</f>
        <v/>
      </c>
      <c r="R86" s="268" t="str">
        <f>IF(_tag_month_shift!M78="","",_tag_month_shift!M78)</f>
        <v/>
      </c>
      <c r="S86" s="274" t="str">
        <f t="shared" si="34"/>
        <v/>
      </c>
      <c r="T86" s="274"/>
      <c r="U86" s="268" t="str">
        <f>IF(_tag_month_shift!P78="","",_tag_month_shift!P78)</f>
        <v/>
      </c>
      <c r="V86" s="268" t="str">
        <f>IF(_tag_month_shift!Q78="","",_tag_month_shift!Q78)</f>
        <v/>
      </c>
      <c r="W86" s="274" t="str">
        <f t="shared" si="24"/>
        <v/>
      </c>
      <c r="X86" s="274"/>
      <c r="Y86" s="268" t="str">
        <f>IF(_tag_month_shift!T78="","",_tag_month_shift!T78)</f>
        <v/>
      </c>
      <c r="Z86" s="274" t="str">
        <f t="shared" si="48"/>
        <v/>
      </c>
      <c r="AA86" s="274"/>
      <c r="AB86" s="280" t="str">
        <f>IF(_tag_month_shift!W78="","",_tag_month_shift!W78)</f>
        <v/>
      </c>
      <c r="AC86" s="274" t="str">
        <f t="shared" si="28"/>
        <v/>
      </c>
      <c r="AD86" s="287"/>
      <c r="AE86" s="282" t="str">
        <f>IF(_tag_month_shift!Z78="","",_tag_month_shift!Z78)</f>
        <v/>
      </c>
      <c r="AF86" s="268" t="str">
        <f>IF(_tag_month_shift!AA78="","",_tag_month_shift!AA78)</f>
        <v/>
      </c>
      <c r="AG86" s="268" t="str">
        <f>IF(_tag_month_shift!AB78="","",_tag_month_shift!AB78)</f>
        <v/>
      </c>
      <c r="AH86" s="268" t="str">
        <f>IF(_tag_month_shift!AC78="","",_tag_month_shift!AC78)</f>
        <v/>
      </c>
      <c r="AI86" s="268" t="str">
        <f>IF(_tag_month_shift!AD78="","",_tag_month_shift!AD78)</f>
        <v/>
      </c>
      <c r="AJ86" s="274" t="str">
        <f t="shared" si="31"/>
        <v/>
      </c>
      <c r="AK86" s="274"/>
      <c r="AL86" s="268" t="str">
        <f>IF(_tag_month_shift!AG78="","",_tag_month_shift!AG78)</f>
        <v/>
      </c>
      <c r="AM86" s="268" t="str">
        <f>IF(_tag_month_shift!AH78="","",_tag_month_shift!AH78)</f>
        <v/>
      </c>
      <c r="AN86" s="274" t="str">
        <f t="shared" si="46"/>
        <v/>
      </c>
      <c r="AO86" s="274"/>
      <c r="AP86" s="295" t="e">
        <f t="shared" si="35"/>
        <v>#VALUE!</v>
      </c>
      <c r="AQ86" s="295"/>
      <c r="AR86" s="295" t="str">
        <f t="shared" si="36"/>
        <v/>
      </c>
      <c r="AS86" s="295"/>
      <c r="AT86" s="268" t="str">
        <f>IF(_tag_month_shift!AO78="","",_tag_month_shift!AO78)</f>
        <v/>
      </c>
      <c r="AU86" s="268" t="str">
        <f>IF(_tag_month_shift!AP78="","",_tag_month_shift!AP78)</f>
        <v/>
      </c>
      <c r="AV86" s="274" t="str">
        <f t="shared" si="37"/>
        <v/>
      </c>
      <c r="AW86" s="274" t="str">
        <f t="shared" si="38"/>
        <v/>
      </c>
      <c r="AX86" s="274" t="str">
        <f t="shared" si="39"/>
        <v/>
      </c>
      <c r="AY86" s="274"/>
      <c r="AZ86" s="310" t="str">
        <f>IF(_tag_month_shift!AU78="","",_tag_month_shift!AU78)</f>
        <v/>
      </c>
      <c r="BA86" s="310" t="str">
        <f>IF(_tag_month_shift!AV78="","",_tag_month_shift!AV78)</f>
        <v/>
      </c>
      <c r="BB86" s="310" t="str">
        <f>IF(_tag_month_shift!AW78="","",_tag_month_shift!AW78)</f>
        <v/>
      </c>
      <c r="BC86" s="310" t="str">
        <f>IF(_tag_month_shift!AX78="","",_tag_month_shift!AX78)</f>
        <v/>
      </c>
      <c r="BD86" s="310">
        <v>8</v>
      </c>
      <c r="BE86" s="274"/>
      <c r="BF86" s="274"/>
      <c r="BG86" s="274" t="str">
        <f t="shared" si="40"/>
        <v/>
      </c>
      <c r="BH86" s="314" t="str">
        <f t="shared" si="41"/>
        <v/>
      </c>
      <c r="BI86" s="295"/>
      <c r="BJ86" s="295"/>
      <c r="BK86" s="268" t="str">
        <f>IF(_tag_month_shift!BF78="","",_tag_month_shift!BF78)</f>
        <v/>
      </c>
      <c r="BL86" s="268" t="str">
        <f>IF(_tag_month_shift!BG78="","",_tag_month_shift!BG78)</f>
        <v/>
      </c>
      <c r="BM86" s="274" t="str">
        <f t="shared" si="42"/>
        <v/>
      </c>
      <c r="BN86" s="274"/>
      <c r="BO86" s="268" t="str">
        <f>IF(_tag_month_shift!BJ78="","",_tag_month_shift!BJ78)</f>
        <v/>
      </c>
      <c r="BP86" s="268" t="str">
        <f>IF(_tag_month_shift!BK78="","",_tag_month_shift!BK78)</f>
        <v/>
      </c>
      <c r="BQ86" s="321" t="str">
        <f t="shared" si="43"/>
        <v/>
      </c>
      <c r="BR86" s="321"/>
      <c r="BS86" s="268" t="str">
        <f>IF(_tag_month_shift!BN78="","",_tag_month_shift!BN78)</f>
        <v/>
      </c>
      <c r="BT86" s="268" t="str">
        <f>IF(_tag_month_shift!BO78="","",_tag_month_shift!BO78)</f>
        <v/>
      </c>
      <c r="BU86" s="274" t="str">
        <f t="shared" si="44"/>
        <v/>
      </c>
      <c r="BV86" s="334"/>
      <c r="BW86" s="333" t="str">
        <f t="shared" si="45"/>
        <v/>
      </c>
    </row>
    <row r="87" spans="1:75">
      <c r="A87" s="54">
        <f ca="1" t="shared" si="47"/>
        <v>43642</v>
      </c>
      <c r="B87" s="262">
        <f ca="1" t="shared" si="32"/>
        <v>43642</v>
      </c>
      <c r="C87" s="91" t="s">
        <v>357</v>
      </c>
      <c r="D87" s="96">
        <f>IF(AND(D86=4),1,IF(AND(D86&lt;4),(D86+1),))</f>
        <v>3</v>
      </c>
      <c r="E87" s="264" t="str">
        <f t="shared" si="33"/>
        <v>丙班</v>
      </c>
      <c r="F87" s="267" t="str">
        <f>IF(_tag_month_shift!A79="","",_tag_month_shift!A79)</f>
        <v/>
      </c>
      <c r="G87" s="268" t="str">
        <f>IF(_tag_month_shift!B79="","",_tag_month_shift!B79)</f>
        <v/>
      </c>
      <c r="H87" s="268" t="str">
        <f>IF(_tag_month_shift!C79="","",_tag_month_shift!C79)</f>
        <v/>
      </c>
      <c r="I87" s="268" t="str">
        <f>IF(_tag_month_shift!D79="","",_tag_month_shift!D79)</f>
        <v/>
      </c>
      <c r="J87" s="268" t="str">
        <f>IF(_tag_month_shift!E79="","",_tag_month_shift!E79)</f>
        <v/>
      </c>
      <c r="K87" s="273" t="str">
        <f t="shared" si="29"/>
        <v/>
      </c>
      <c r="L87" s="275"/>
      <c r="M87" s="270" t="str">
        <f>IF(_tag_month_shift!H79="","",_tag_month_shift!H79)</f>
        <v/>
      </c>
      <c r="N87" s="270" t="str">
        <f>IF(_tag_month_shift!I79="","",_tag_month_shift!I79)</f>
        <v/>
      </c>
      <c r="O87" s="275" t="str">
        <f t="shared" si="26"/>
        <v/>
      </c>
      <c r="P87" s="275"/>
      <c r="Q87" s="270" t="str">
        <f>IF(_tag_month_shift!L79="","",_tag_month_shift!L79)</f>
        <v/>
      </c>
      <c r="R87" s="270" t="str">
        <f>IF(_tag_month_shift!M79="","",_tag_month_shift!M79)</f>
        <v/>
      </c>
      <c r="S87" s="274" t="str">
        <f t="shared" si="34"/>
        <v/>
      </c>
      <c r="T87" s="275"/>
      <c r="U87" s="270" t="str">
        <f>IF(_tag_month_shift!P79="","",_tag_month_shift!P79)</f>
        <v/>
      </c>
      <c r="V87" s="270" t="str">
        <f>IF(_tag_month_shift!Q79="","",_tag_month_shift!Q79)</f>
        <v/>
      </c>
      <c r="W87" s="275" t="str">
        <f t="shared" si="24"/>
        <v/>
      </c>
      <c r="X87" s="275"/>
      <c r="Y87" s="270" t="str">
        <f>IF(_tag_month_shift!T79="","",_tag_month_shift!T79)</f>
        <v/>
      </c>
      <c r="Z87" s="275" t="str">
        <f t="shared" si="48"/>
        <v/>
      </c>
      <c r="AA87" s="275"/>
      <c r="AB87" s="283" t="str">
        <f>IF(_tag_month_shift!W79="","",_tag_month_shift!W79)</f>
        <v/>
      </c>
      <c r="AC87" s="275" t="str">
        <f t="shared" si="28"/>
        <v/>
      </c>
      <c r="AD87" s="288"/>
      <c r="AE87" s="282" t="str">
        <f>IF(_tag_month_shift!Z79="","",_tag_month_shift!Z79)</f>
        <v/>
      </c>
      <c r="AF87" s="268" t="str">
        <f>IF(_tag_month_shift!AA79="","",_tag_month_shift!AA79)</f>
        <v/>
      </c>
      <c r="AG87" s="268" t="str">
        <f>IF(_tag_month_shift!AB79="","",_tag_month_shift!AB79)</f>
        <v/>
      </c>
      <c r="AH87" s="268" t="str">
        <f>IF(_tag_month_shift!AC79="","",_tag_month_shift!AC79)</f>
        <v/>
      </c>
      <c r="AI87" s="268" t="str">
        <f>IF(_tag_month_shift!AD79="","",_tag_month_shift!AD79)</f>
        <v/>
      </c>
      <c r="AJ87" s="275" t="str">
        <f t="shared" si="31"/>
        <v/>
      </c>
      <c r="AK87" s="275"/>
      <c r="AL87" s="268" t="str">
        <f>IF(_tag_month_shift!AG79="","",_tag_month_shift!AG79)</f>
        <v/>
      </c>
      <c r="AM87" s="268" t="str">
        <f>IF(_tag_month_shift!AH79="","",_tag_month_shift!AH79)</f>
        <v/>
      </c>
      <c r="AN87" s="275" t="str">
        <f t="shared" si="46"/>
        <v/>
      </c>
      <c r="AO87" s="275"/>
      <c r="AP87" s="300" t="e">
        <f t="shared" si="35"/>
        <v>#VALUE!</v>
      </c>
      <c r="AQ87" s="300"/>
      <c r="AR87" s="300" t="str">
        <f t="shared" si="36"/>
        <v/>
      </c>
      <c r="AS87" s="300"/>
      <c r="AT87" s="268" t="str">
        <f>IF(_tag_month_shift!AO79="","",_tag_month_shift!AO79)</f>
        <v/>
      </c>
      <c r="AU87" s="268" t="str">
        <f>IF(_tag_month_shift!AP79="","",_tag_month_shift!AP79)</f>
        <v/>
      </c>
      <c r="AV87" s="275" t="str">
        <f t="shared" si="37"/>
        <v/>
      </c>
      <c r="AW87" s="275" t="str">
        <f t="shared" si="38"/>
        <v/>
      </c>
      <c r="AX87" s="275" t="str">
        <f t="shared" si="39"/>
        <v/>
      </c>
      <c r="AY87" s="275"/>
      <c r="AZ87" s="311" t="str">
        <f>IF(_tag_month_shift!AU79="","",_tag_month_shift!AU79)</f>
        <v/>
      </c>
      <c r="BA87" s="311" t="str">
        <f>IF(_tag_month_shift!AV79="","",_tag_month_shift!AV79)</f>
        <v/>
      </c>
      <c r="BB87" s="311" t="str">
        <f>IF(_tag_month_shift!AW79="","",_tag_month_shift!AW79)</f>
        <v/>
      </c>
      <c r="BC87" s="311" t="str">
        <f>IF(_tag_month_shift!AX79="","",_tag_month_shift!AX79)</f>
        <v/>
      </c>
      <c r="BD87" s="311">
        <v>8</v>
      </c>
      <c r="BE87" s="275"/>
      <c r="BF87" s="275"/>
      <c r="BG87" s="275" t="str">
        <f t="shared" si="40"/>
        <v/>
      </c>
      <c r="BH87" s="316" t="str">
        <f t="shared" si="41"/>
        <v/>
      </c>
      <c r="BI87" s="300"/>
      <c r="BJ87" s="300"/>
      <c r="BK87" s="268" t="str">
        <f>IF(_tag_month_shift!BF79="","",_tag_month_shift!BF79)</f>
        <v/>
      </c>
      <c r="BL87" s="268" t="str">
        <f>IF(_tag_month_shift!BG79="","",_tag_month_shift!BG79)</f>
        <v/>
      </c>
      <c r="BM87" s="275" t="str">
        <f t="shared" si="42"/>
        <v/>
      </c>
      <c r="BN87" s="275"/>
      <c r="BO87" s="270" t="str">
        <f>IF(_tag_month_shift!BJ79="","",_tag_month_shift!BJ79)</f>
        <v/>
      </c>
      <c r="BP87" s="270" t="str">
        <f>IF(_tag_month_shift!BK79="","",_tag_month_shift!BK79)</f>
        <v/>
      </c>
      <c r="BQ87" s="321" t="str">
        <f t="shared" si="43"/>
        <v/>
      </c>
      <c r="BR87" s="321"/>
      <c r="BS87" s="268" t="str">
        <f>IF(_tag_month_shift!BN79="","",_tag_month_shift!BN79)</f>
        <v/>
      </c>
      <c r="BT87" s="268" t="str">
        <f>IF(_tag_month_shift!BO79="","",_tag_month_shift!BO79)</f>
        <v/>
      </c>
      <c r="BU87" s="275" t="str">
        <f t="shared" si="44"/>
        <v/>
      </c>
      <c r="BV87" s="335"/>
      <c r="BW87" s="333" t="str">
        <f t="shared" si="45"/>
        <v/>
      </c>
    </row>
    <row r="88" spans="1:75">
      <c r="A88" s="54">
        <f ca="1" t="shared" si="47"/>
        <v>43643</v>
      </c>
      <c r="B88" s="262">
        <f ca="1" t="shared" si="32"/>
        <v>43643</v>
      </c>
      <c r="C88" s="91" t="s">
        <v>355</v>
      </c>
      <c r="D88" s="96">
        <f>IF(AND(D82=1),4,IF(AND(D82&gt;1),(D82-1),))</f>
        <v>1</v>
      </c>
      <c r="E88" s="264" t="str">
        <f t="shared" si="33"/>
        <v>甲班</v>
      </c>
      <c r="F88" s="265" t="str">
        <f>IF(_tag_month_shift!A80="","",_tag_month_shift!A80)</f>
        <v/>
      </c>
      <c r="G88" s="266" t="str">
        <f>IF(_tag_month_shift!B80="","",_tag_month_shift!B80)</f>
        <v/>
      </c>
      <c r="H88" s="266" t="str">
        <f>IF(_tag_month_shift!C80="","",_tag_month_shift!C80)</f>
        <v/>
      </c>
      <c r="I88" s="266" t="str">
        <f>IF(_tag_month_shift!D80="","",_tag_month_shift!D80)</f>
        <v/>
      </c>
      <c r="J88" s="266" t="str">
        <f>IF(_tag_month_shift!E80="","",_tag_month_shift!E80)</f>
        <v/>
      </c>
      <c r="K88" s="273" t="str">
        <f t="shared" si="29"/>
        <v/>
      </c>
      <c r="L88" s="273" t="str">
        <f>IF(J89="","",SUM(K88:K90))</f>
        <v/>
      </c>
      <c r="M88" s="266" t="str">
        <f>IF(_tag_month_shift!H80="","",_tag_month_shift!H80)</f>
        <v/>
      </c>
      <c r="N88" s="266" t="str">
        <f>IF(_tag_month_shift!I80="","",_tag_month_shift!I80)</f>
        <v/>
      </c>
      <c r="O88" s="273" t="str">
        <f t="shared" si="26"/>
        <v/>
      </c>
      <c r="P88" s="273" t="str">
        <f>IF(N89="","",SUM(O88:O90))</f>
        <v/>
      </c>
      <c r="Q88" s="266" t="str">
        <f>IF(_tag_month_shift!L80="","",_tag_month_shift!L80)</f>
        <v/>
      </c>
      <c r="R88" s="266" t="str">
        <f>IF(_tag_month_shift!M80="","",_tag_month_shift!M80)</f>
        <v/>
      </c>
      <c r="S88" s="273" t="str">
        <f t="shared" si="34"/>
        <v/>
      </c>
      <c r="T88" s="273" t="str">
        <f>IF(R89="","",SUM(S88:S90))</f>
        <v/>
      </c>
      <c r="U88" s="266" t="str">
        <f>IF(_tag_month_shift!P80="","",_tag_month_shift!P80)</f>
        <v/>
      </c>
      <c r="V88" s="266" t="str">
        <f>IF(_tag_month_shift!Q80="","",_tag_month_shift!Q80)</f>
        <v/>
      </c>
      <c r="W88" s="273" t="str">
        <f t="shared" si="24"/>
        <v/>
      </c>
      <c r="X88" s="273" t="str">
        <f>IF(V89="","",SUM(W88:W90))</f>
        <v/>
      </c>
      <c r="Y88" s="266" t="str">
        <f>IF(_tag_month_shift!T80="","",_tag_month_shift!T80)</f>
        <v/>
      </c>
      <c r="Z88" s="273" t="str">
        <f t="shared" si="48"/>
        <v/>
      </c>
      <c r="AA88" s="273" t="str">
        <f>IF(Y89="","",SUM(Z88:Z90))</f>
        <v/>
      </c>
      <c r="AB88" s="285" t="str">
        <f>IF(_tag_month_shift!W80="","",_tag_month_shift!W80)</f>
        <v/>
      </c>
      <c r="AC88" s="273" t="str">
        <f t="shared" si="28"/>
        <v/>
      </c>
      <c r="AD88" s="286" t="str">
        <f>IF(AB89="","",SUM(AC88:AC90))</f>
        <v/>
      </c>
      <c r="AE88" s="281" t="str">
        <f>IF(_tag_month_shift!Z80="","",_tag_month_shift!Z80)</f>
        <v/>
      </c>
      <c r="AF88" s="266" t="str">
        <f>IF(_tag_month_shift!AA80="","",_tag_month_shift!AA80)</f>
        <v/>
      </c>
      <c r="AG88" s="266" t="str">
        <f>IF(_tag_month_shift!AB80="","",_tag_month_shift!AB80)</f>
        <v/>
      </c>
      <c r="AH88" s="266" t="str">
        <f>IF(_tag_month_shift!AC80="","",_tag_month_shift!AC80)</f>
        <v/>
      </c>
      <c r="AI88" s="266" t="str">
        <f>IF(_tag_month_shift!AD80="","",_tag_month_shift!AD80)</f>
        <v/>
      </c>
      <c r="AJ88" s="273" t="str">
        <f t="shared" si="31"/>
        <v/>
      </c>
      <c r="AK88" s="273" t="str">
        <f>IF(AI89="","",SUM(AJ88:AJ90))</f>
        <v/>
      </c>
      <c r="AL88" s="266" t="str">
        <f>IF(_tag_month_shift!AG80="","",_tag_month_shift!AG80)</f>
        <v/>
      </c>
      <c r="AM88" s="266" t="str">
        <f>IF(_tag_month_shift!AH80="","",_tag_month_shift!AH80)</f>
        <v/>
      </c>
      <c r="AN88" s="273" t="str">
        <f t="shared" si="46"/>
        <v/>
      </c>
      <c r="AO88" s="273" t="str">
        <f>IF(AM89="","",SUM(AN88:AN90))</f>
        <v/>
      </c>
      <c r="AP88" s="294" t="e">
        <f t="shared" si="35"/>
        <v>#VALUE!</v>
      </c>
      <c r="AQ88" s="294" t="e">
        <f>IF(BD88="","",AVERAGE(AP88:AP90))</f>
        <v>#VALUE!</v>
      </c>
      <c r="AR88" s="294" t="str">
        <f t="shared" si="36"/>
        <v/>
      </c>
      <c r="AS88" s="294" t="str">
        <f>IF(AZ88="","",AVERAGE(AR88:AR90))</f>
        <v/>
      </c>
      <c r="AT88" s="266" t="str">
        <f>IF(_tag_month_shift!AO80="","",_tag_month_shift!AO80)</f>
        <v/>
      </c>
      <c r="AU88" s="266" t="str">
        <f>IF(_tag_month_shift!AP80="","",_tag_month_shift!AP80)</f>
        <v/>
      </c>
      <c r="AV88" s="273" t="str">
        <f t="shared" si="37"/>
        <v/>
      </c>
      <c r="AW88" s="273" t="str">
        <f t="shared" si="38"/>
        <v/>
      </c>
      <c r="AX88" s="273" t="str">
        <f t="shared" si="39"/>
        <v/>
      </c>
      <c r="AY88" s="273" t="str">
        <f>IF(AU89="","",SUM(AX88:AX90))</f>
        <v/>
      </c>
      <c r="AZ88" s="309" t="str">
        <f>IF(_tag_month_shift!AU80="","",_tag_month_shift!AU80)</f>
        <v/>
      </c>
      <c r="BA88" s="309" t="str">
        <f>IF(_tag_month_shift!AV80="","",_tag_month_shift!AV80)</f>
        <v/>
      </c>
      <c r="BB88" s="309" t="str">
        <f>IF(_tag_month_shift!AW80="","",_tag_month_shift!AW80)</f>
        <v/>
      </c>
      <c r="BC88" s="309" t="str">
        <f>IF(_tag_month_shift!AX80="","",_tag_month_shift!AX80)</f>
        <v/>
      </c>
      <c r="BD88" s="309">
        <v>8</v>
      </c>
      <c r="BE88" s="273" t="str">
        <f>IF(_tag_month_shift!AZ80="","",_tag_month_shift!AZ80)</f>
        <v/>
      </c>
      <c r="BF88" s="273" t="str">
        <f>IF(_tag_month_shift!BA80="","",_tag_month_shift!BA80)</f>
        <v/>
      </c>
      <c r="BG88" s="273" t="str">
        <f t="shared" si="40"/>
        <v/>
      </c>
      <c r="BH88" s="315" t="str">
        <f t="shared" si="41"/>
        <v/>
      </c>
      <c r="BI88" s="294" t="str">
        <f>IF(AND(BE88=""),"",IF(AND(BE88=0),0,IF(AND(BE88&gt;0),AY88*1000/BE88,)))</f>
        <v/>
      </c>
      <c r="BJ88" s="294" t="str">
        <f>IF(AND(BE88=""),"",IF(AND(BE88=0),0,IF(AND(BE88&gt;0),(SUM(AW88:AW90)*0.7353+SUM(AV88:AV90))*971.4/BE88,)))</f>
        <v/>
      </c>
      <c r="BK88" s="266" t="str">
        <f>IF(_tag_month_shift!BF80="","",_tag_month_shift!BF80)</f>
        <v/>
      </c>
      <c r="BL88" s="266" t="str">
        <f>IF(_tag_month_shift!BG80="","",_tag_month_shift!BG80)</f>
        <v/>
      </c>
      <c r="BM88" s="273" t="str">
        <f t="shared" si="42"/>
        <v/>
      </c>
      <c r="BN88" s="273" t="str">
        <f>IF(BL89="","",SUM(BM88:BM90))</f>
        <v/>
      </c>
      <c r="BO88" s="266" t="str">
        <f>IF(_tag_month_shift!BJ80="","",_tag_month_shift!BJ80)</f>
        <v/>
      </c>
      <c r="BP88" s="266" t="str">
        <f>IF(_tag_month_shift!BK80="","",_tag_month_shift!BK80)</f>
        <v/>
      </c>
      <c r="BQ88" s="321" t="str">
        <f t="shared" si="43"/>
        <v/>
      </c>
      <c r="BR88" s="321" t="str">
        <f>IF(BP89="","",SUM(BQ88:BQ90))</f>
        <v/>
      </c>
      <c r="BS88" s="266" t="str">
        <f>IF(_tag_month_shift!BN80="","",_tag_month_shift!BN80)</f>
        <v/>
      </c>
      <c r="BT88" s="266" t="str">
        <f>IF(_tag_month_shift!BO80="","",_tag_month_shift!BO80)</f>
        <v/>
      </c>
      <c r="BU88" s="273" t="str">
        <f t="shared" si="44"/>
        <v/>
      </c>
      <c r="BV88" s="332" t="str">
        <f>IF(BT89="","",SUM(BU88:BU90))</f>
        <v/>
      </c>
      <c r="BW88" s="333" t="str">
        <f t="shared" si="45"/>
        <v/>
      </c>
    </row>
    <row r="89" spans="1:75">
      <c r="A89" s="54">
        <f ca="1" t="shared" si="47"/>
        <v>43643</v>
      </c>
      <c r="B89" s="262">
        <f ca="1" t="shared" si="32"/>
        <v>43643</v>
      </c>
      <c r="C89" s="91" t="s">
        <v>356</v>
      </c>
      <c r="D89" s="96">
        <f>IF(AND(D88=4),1,IF(AND(D88&lt;4),(D88+1),))</f>
        <v>2</v>
      </c>
      <c r="E89" s="264" t="str">
        <f t="shared" si="33"/>
        <v>乙班</v>
      </c>
      <c r="F89" s="267" t="str">
        <f>IF(_tag_month_shift!A81="","",_tag_month_shift!A81)</f>
        <v/>
      </c>
      <c r="G89" s="268" t="str">
        <f>IF(_tag_month_shift!B81="","",_tag_month_shift!B81)</f>
        <v/>
      </c>
      <c r="H89" s="268" t="str">
        <f>IF(_tag_month_shift!C81="","",_tag_month_shift!C81)</f>
        <v/>
      </c>
      <c r="I89" s="268" t="str">
        <f>IF(_tag_month_shift!D81="","",_tag_month_shift!D81)</f>
        <v/>
      </c>
      <c r="J89" s="268" t="str">
        <f>IF(_tag_month_shift!E81="","",_tag_month_shift!E81)</f>
        <v/>
      </c>
      <c r="K89" s="273" t="str">
        <f t="shared" si="29"/>
        <v/>
      </c>
      <c r="L89" s="274"/>
      <c r="M89" s="268" t="str">
        <f>IF(_tag_month_shift!H81="","",_tag_month_shift!H81)</f>
        <v/>
      </c>
      <c r="N89" s="268" t="str">
        <f>IF(_tag_month_shift!I81="","",_tag_month_shift!I81)</f>
        <v/>
      </c>
      <c r="O89" s="274" t="str">
        <f t="shared" si="26"/>
        <v/>
      </c>
      <c r="P89" s="274"/>
      <c r="Q89" s="268" t="str">
        <f>IF(_tag_month_shift!L81="","",_tag_month_shift!L81)</f>
        <v/>
      </c>
      <c r="R89" s="268" t="str">
        <f>IF(_tag_month_shift!M81="","",_tag_month_shift!M81)</f>
        <v/>
      </c>
      <c r="S89" s="274" t="str">
        <f t="shared" si="34"/>
        <v/>
      </c>
      <c r="T89" s="274"/>
      <c r="U89" s="268" t="str">
        <f>IF(_tag_month_shift!P81="","",_tag_month_shift!P81)</f>
        <v/>
      </c>
      <c r="V89" s="268" t="str">
        <f>IF(_tag_month_shift!Q81="","",_tag_month_shift!Q81)</f>
        <v/>
      </c>
      <c r="W89" s="274" t="str">
        <f t="shared" si="24"/>
        <v/>
      </c>
      <c r="X89" s="274"/>
      <c r="Y89" s="268" t="str">
        <f>IF(_tag_month_shift!T81="","",_tag_month_shift!T81)</f>
        <v/>
      </c>
      <c r="Z89" s="274"/>
      <c r="AA89" s="274"/>
      <c r="AB89" s="280" t="str">
        <f>IF(_tag_month_shift!W81="","",_tag_month_shift!W81)</f>
        <v/>
      </c>
      <c r="AC89" s="274" t="str">
        <f t="shared" si="28"/>
        <v/>
      </c>
      <c r="AD89" s="287"/>
      <c r="AE89" s="282" t="str">
        <f>IF(_tag_month_shift!Z81="","",_tag_month_shift!Z81)</f>
        <v/>
      </c>
      <c r="AF89" s="268" t="str">
        <f>IF(_tag_month_shift!AA81="","",_tag_month_shift!AA81)</f>
        <v/>
      </c>
      <c r="AG89" s="268" t="str">
        <f>IF(_tag_month_shift!AB81="","",_tag_month_shift!AB81)</f>
        <v/>
      </c>
      <c r="AH89" s="268" t="str">
        <f>IF(_tag_month_shift!AC81="","",_tag_month_shift!AC81)</f>
        <v/>
      </c>
      <c r="AI89" s="268" t="str">
        <f>IF(_tag_month_shift!AD81="","",_tag_month_shift!AD81)</f>
        <v/>
      </c>
      <c r="AJ89" s="274" t="str">
        <f t="shared" si="31"/>
        <v/>
      </c>
      <c r="AK89" s="274"/>
      <c r="AL89" s="268" t="str">
        <f>IF(_tag_month_shift!AG81="","",_tag_month_shift!AG81)</f>
        <v/>
      </c>
      <c r="AM89" s="268" t="str">
        <f>IF(_tag_month_shift!AH81="","",_tag_month_shift!AH81)</f>
        <v/>
      </c>
      <c r="AN89" s="274" t="str">
        <f t="shared" si="46"/>
        <v/>
      </c>
      <c r="AO89" s="274"/>
      <c r="AP89" s="295" t="e">
        <f t="shared" si="35"/>
        <v>#VALUE!</v>
      </c>
      <c r="AQ89" s="295"/>
      <c r="AR89" s="295" t="str">
        <f t="shared" si="36"/>
        <v/>
      </c>
      <c r="AS89" s="295"/>
      <c r="AT89" s="268" t="str">
        <f>IF(_tag_month_shift!AO81="","",_tag_month_shift!AO81)</f>
        <v/>
      </c>
      <c r="AU89" s="268" t="str">
        <f>IF(_tag_month_shift!AP81="","",_tag_month_shift!AP81)</f>
        <v/>
      </c>
      <c r="AV89" s="274" t="str">
        <f t="shared" si="37"/>
        <v/>
      </c>
      <c r="AW89" s="274" t="str">
        <f t="shared" si="38"/>
        <v/>
      </c>
      <c r="AX89" s="274" t="str">
        <f t="shared" si="39"/>
        <v/>
      </c>
      <c r="AY89" s="274"/>
      <c r="AZ89" s="310" t="str">
        <f>IF(_tag_month_shift!AU81="","",_tag_month_shift!AU81)</f>
        <v/>
      </c>
      <c r="BA89" s="310" t="str">
        <f>IF(_tag_month_shift!AV81="","",_tag_month_shift!AV81)</f>
        <v/>
      </c>
      <c r="BB89" s="310" t="str">
        <f>IF(_tag_month_shift!AW81="","",_tag_month_shift!AW81)</f>
        <v/>
      </c>
      <c r="BC89" s="310" t="str">
        <f>IF(_tag_month_shift!AX81="","",_tag_month_shift!AX81)</f>
        <v/>
      </c>
      <c r="BD89" s="310">
        <v>8</v>
      </c>
      <c r="BE89" s="274"/>
      <c r="BF89" s="274"/>
      <c r="BG89" s="274" t="str">
        <f t="shared" si="40"/>
        <v/>
      </c>
      <c r="BH89" s="314" t="str">
        <f t="shared" si="41"/>
        <v/>
      </c>
      <c r="BI89" s="295"/>
      <c r="BJ89" s="295"/>
      <c r="BK89" s="268" t="str">
        <f>IF(_tag_month_shift!BF81="","",_tag_month_shift!BF81)</f>
        <v/>
      </c>
      <c r="BL89" s="268" t="str">
        <f>IF(_tag_month_shift!BG81="","",_tag_month_shift!BG81)</f>
        <v/>
      </c>
      <c r="BM89" s="274" t="str">
        <f t="shared" si="42"/>
        <v/>
      </c>
      <c r="BN89" s="274"/>
      <c r="BO89" s="268" t="str">
        <f>IF(_tag_month_shift!BJ81="","",_tag_month_shift!BJ81)</f>
        <v/>
      </c>
      <c r="BP89" s="268" t="str">
        <f>IF(_tag_month_shift!BK81="","",_tag_month_shift!BK81)</f>
        <v/>
      </c>
      <c r="BQ89" s="321" t="str">
        <f t="shared" si="43"/>
        <v/>
      </c>
      <c r="BR89" s="321"/>
      <c r="BS89" s="268" t="str">
        <f>IF(_tag_month_shift!BN81="","",_tag_month_shift!BN81)</f>
        <v/>
      </c>
      <c r="BT89" s="268" t="str">
        <f>IF(_tag_month_shift!BO81="","",_tag_month_shift!BO81)</f>
        <v/>
      </c>
      <c r="BU89" s="274" t="str">
        <f t="shared" si="44"/>
        <v/>
      </c>
      <c r="BV89" s="334"/>
      <c r="BW89" s="333" t="str">
        <f t="shared" si="45"/>
        <v/>
      </c>
    </row>
    <row r="90" spans="1:75">
      <c r="A90" s="54">
        <f ca="1" t="shared" si="47"/>
        <v>43643</v>
      </c>
      <c r="B90" s="262">
        <f ca="1" t="shared" si="32"/>
        <v>43643</v>
      </c>
      <c r="C90" s="91" t="s">
        <v>357</v>
      </c>
      <c r="D90" s="96">
        <f>IF(AND(D89=4),1,IF(AND(D89&lt;4),(D89+1),))</f>
        <v>3</v>
      </c>
      <c r="E90" s="264" t="str">
        <f t="shared" si="33"/>
        <v>丙班</v>
      </c>
      <c r="F90" s="269" t="str">
        <f>IF(_tag_month_shift!A82="","",_tag_month_shift!A82)</f>
        <v/>
      </c>
      <c r="G90" s="270" t="str">
        <f>IF(_tag_month_shift!B82="","",_tag_month_shift!B82)</f>
        <v/>
      </c>
      <c r="H90" s="270" t="str">
        <f>IF(_tag_month_shift!C82="","",_tag_month_shift!C82)</f>
        <v/>
      </c>
      <c r="I90" s="270" t="str">
        <f>IF(_tag_month_shift!D82="","",_tag_month_shift!D82)</f>
        <v/>
      </c>
      <c r="J90" s="270" t="str">
        <f>IF(_tag_month_shift!E82="","",_tag_month_shift!E82)</f>
        <v/>
      </c>
      <c r="K90" s="273" t="str">
        <f t="shared" si="29"/>
        <v/>
      </c>
      <c r="L90" s="275"/>
      <c r="M90" s="270" t="str">
        <f>IF(_tag_month_shift!H82="","",_tag_month_shift!H82)</f>
        <v/>
      </c>
      <c r="N90" s="270" t="str">
        <f>IF(_tag_month_shift!I82="","",_tag_month_shift!I82)</f>
        <v/>
      </c>
      <c r="O90" s="275" t="str">
        <f t="shared" si="26"/>
        <v/>
      </c>
      <c r="P90" s="275"/>
      <c r="Q90" s="270" t="str">
        <f>IF(_tag_month_shift!L82="","",_tag_month_shift!L82)</f>
        <v/>
      </c>
      <c r="R90" s="270" t="str">
        <f>IF(_tag_month_shift!M82="","",_tag_month_shift!M82)</f>
        <v/>
      </c>
      <c r="S90" s="274" t="str">
        <f t="shared" si="34"/>
        <v/>
      </c>
      <c r="T90" s="275"/>
      <c r="U90" s="270" t="str">
        <f>IF(_tag_month_shift!P82="","",_tag_month_shift!P82)</f>
        <v/>
      </c>
      <c r="V90" s="270" t="str">
        <f>IF(_tag_month_shift!Q82="","",_tag_month_shift!Q82)</f>
        <v/>
      </c>
      <c r="W90" s="275" t="str">
        <f t="shared" si="24"/>
        <v/>
      </c>
      <c r="X90" s="275"/>
      <c r="Y90" s="270" t="str">
        <f>IF(_tag_month_shift!T82="","",_tag_month_shift!T82)</f>
        <v/>
      </c>
      <c r="Z90" s="275" t="str">
        <f>IF(Y91="","",Y91-Y90)</f>
        <v/>
      </c>
      <c r="AA90" s="275"/>
      <c r="AB90" s="283" t="str">
        <f>IF(_tag_month_shift!W82="","",_tag_month_shift!W82)</f>
        <v/>
      </c>
      <c r="AC90" s="275" t="str">
        <f t="shared" si="28"/>
        <v/>
      </c>
      <c r="AD90" s="288"/>
      <c r="AE90" s="284" t="str">
        <f>IF(_tag_month_shift!Z82="","",_tag_month_shift!Z82)</f>
        <v/>
      </c>
      <c r="AF90" s="270" t="str">
        <f>IF(_tag_month_shift!AA82="","",_tag_month_shift!AA82)</f>
        <v/>
      </c>
      <c r="AG90" s="270" t="str">
        <f>IF(_tag_month_shift!AB82="","",_tag_month_shift!AB82)</f>
        <v/>
      </c>
      <c r="AH90" s="270" t="str">
        <f>IF(_tag_month_shift!AC82="","",_tag_month_shift!AC82)</f>
        <v/>
      </c>
      <c r="AI90" s="270" t="str">
        <f>IF(_tag_month_shift!AD82="","",_tag_month_shift!AD82)</f>
        <v/>
      </c>
      <c r="AJ90" s="275" t="str">
        <f t="shared" si="31"/>
        <v/>
      </c>
      <c r="AK90" s="275"/>
      <c r="AL90" s="270" t="str">
        <f>IF(_tag_month_shift!AG82="","",_tag_month_shift!AG82)</f>
        <v/>
      </c>
      <c r="AM90" s="270" t="str">
        <f>IF(_tag_month_shift!AH82="","",_tag_month_shift!AH82)</f>
        <v/>
      </c>
      <c r="AN90" s="275" t="str">
        <f t="shared" si="46"/>
        <v/>
      </c>
      <c r="AO90" s="275"/>
      <c r="AP90" s="300" t="e">
        <f t="shared" si="35"/>
        <v>#VALUE!</v>
      </c>
      <c r="AQ90" s="300"/>
      <c r="AR90" s="300" t="str">
        <f t="shared" si="36"/>
        <v/>
      </c>
      <c r="AS90" s="300"/>
      <c r="AT90" s="270" t="str">
        <f>IF(_tag_month_shift!AO82="","",_tag_month_shift!AO82)</f>
        <v/>
      </c>
      <c r="AU90" s="270" t="str">
        <f>IF(_tag_month_shift!AP82="","",_tag_month_shift!AP82)</f>
        <v/>
      </c>
      <c r="AV90" s="275" t="str">
        <f t="shared" si="37"/>
        <v/>
      </c>
      <c r="AW90" s="275" t="str">
        <f t="shared" si="38"/>
        <v/>
      </c>
      <c r="AX90" s="275" t="str">
        <f t="shared" si="39"/>
        <v/>
      </c>
      <c r="AY90" s="275"/>
      <c r="AZ90" s="311" t="str">
        <f>IF(_tag_month_shift!AU82="","",_tag_month_shift!AU82)</f>
        <v/>
      </c>
      <c r="BA90" s="311" t="str">
        <f>IF(_tag_month_shift!AV82="","",_tag_month_shift!AV82)</f>
        <v/>
      </c>
      <c r="BB90" s="311" t="str">
        <f>IF(_tag_month_shift!AW82="","",_tag_month_shift!AW82)</f>
        <v/>
      </c>
      <c r="BC90" s="311" t="str">
        <f>IF(_tag_month_shift!AX82="","",_tag_month_shift!AX82)</f>
        <v/>
      </c>
      <c r="BD90" s="311">
        <v>8</v>
      </c>
      <c r="BE90" s="275"/>
      <c r="BF90" s="275"/>
      <c r="BG90" s="275" t="str">
        <f t="shared" si="40"/>
        <v/>
      </c>
      <c r="BH90" s="316" t="str">
        <f t="shared" si="41"/>
        <v/>
      </c>
      <c r="BI90" s="300"/>
      <c r="BJ90" s="300"/>
      <c r="BK90" s="270" t="str">
        <f>IF(_tag_month_shift!BF82="","",_tag_month_shift!BF82)</f>
        <v/>
      </c>
      <c r="BL90" s="270" t="str">
        <f>IF(_tag_month_shift!BG82="","",_tag_month_shift!BG82)</f>
        <v/>
      </c>
      <c r="BM90" s="275" t="str">
        <f t="shared" si="42"/>
        <v/>
      </c>
      <c r="BN90" s="275"/>
      <c r="BO90" s="270" t="str">
        <f>IF(_tag_month_shift!BJ82="","",_tag_month_shift!BJ82)</f>
        <v/>
      </c>
      <c r="BP90" s="270" t="str">
        <f>IF(_tag_month_shift!BK82="","",_tag_month_shift!BK82)</f>
        <v/>
      </c>
      <c r="BQ90" s="321" t="str">
        <f t="shared" si="43"/>
        <v/>
      </c>
      <c r="BR90" s="321"/>
      <c r="BS90" s="270" t="str">
        <f>IF(_tag_month_shift!BN82="","",_tag_month_shift!BN82)</f>
        <v/>
      </c>
      <c r="BT90" s="270" t="str">
        <f>IF(_tag_month_shift!BO82="","",_tag_month_shift!BO82)</f>
        <v/>
      </c>
      <c r="BU90" s="275" t="str">
        <f t="shared" si="44"/>
        <v/>
      </c>
      <c r="BV90" s="335"/>
      <c r="BW90" s="333" t="str">
        <f t="shared" si="45"/>
        <v/>
      </c>
    </row>
    <row r="91" spans="1:75">
      <c r="A91" s="54">
        <f ca="1" t="shared" si="47"/>
        <v>43644</v>
      </c>
      <c r="B91" s="262">
        <f ca="1" t="shared" si="32"/>
        <v>43644</v>
      </c>
      <c r="C91" s="91" t="s">
        <v>355</v>
      </c>
      <c r="D91" s="96">
        <f>IF(AND(D85=1),4,IF(AND(D85&gt;1),(D85-1),))</f>
        <v>4</v>
      </c>
      <c r="E91" s="264" t="str">
        <f t="shared" si="33"/>
        <v>丁班</v>
      </c>
      <c r="F91" s="265" t="str">
        <f>IF(_tag_month_shift!A83="","",_tag_month_shift!A83)</f>
        <v/>
      </c>
      <c r="G91" s="266" t="str">
        <f>IF(_tag_month_shift!B83="","",_tag_month_shift!B83)</f>
        <v/>
      </c>
      <c r="H91" s="266" t="str">
        <f>IF(_tag_month_shift!C83="","",_tag_month_shift!C83)</f>
        <v/>
      </c>
      <c r="I91" s="266" t="str">
        <f>IF(_tag_month_shift!D83="","",_tag_month_shift!D83)</f>
        <v/>
      </c>
      <c r="J91" s="266" t="str">
        <f>IF(_tag_month_shift!E83="","",_tag_month_shift!E83)</f>
        <v/>
      </c>
      <c r="K91" s="273" t="str">
        <f t="shared" si="29"/>
        <v/>
      </c>
      <c r="L91" s="273" t="str">
        <f>IF(J92="","",SUM(K91:K93))</f>
        <v/>
      </c>
      <c r="M91" s="266" t="str">
        <f>IF(_tag_month_shift!H83="","",_tag_month_shift!H83)</f>
        <v/>
      </c>
      <c r="N91" s="266" t="str">
        <f>IF(_tag_month_shift!I83="","",_tag_month_shift!I83)</f>
        <v/>
      </c>
      <c r="O91" s="273" t="str">
        <f t="shared" si="26"/>
        <v/>
      </c>
      <c r="P91" s="273" t="str">
        <f>IF(N92="","",SUM(O91:O93))</f>
        <v/>
      </c>
      <c r="Q91" s="266" t="str">
        <f>IF(_tag_month_shift!L83="","",_tag_month_shift!L83)</f>
        <v/>
      </c>
      <c r="R91" s="266" t="str">
        <f>IF(_tag_month_shift!M83="","",_tag_month_shift!M83)</f>
        <v/>
      </c>
      <c r="S91" s="273" t="str">
        <f t="shared" si="34"/>
        <v/>
      </c>
      <c r="T91" s="273" t="str">
        <f>IF(R92="","",SUM(S91:S93))</f>
        <v/>
      </c>
      <c r="U91" s="266" t="str">
        <f>IF(_tag_month_shift!P83="","",_tag_month_shift!P83)</f>
        <v/>
      </c>
      <c r="V91" s="266" t="str">
        <f>IF(_tag_month_shift!Q83="","",_tag_month_shift!Q83)</f>
        <v/>
      </c>
      <c r="W91" s="273" t="str">
        <f t="shared" si="24"/>
        <v/>
      </c>
      <c r="X91" s="273" t="str">
        <f>IF(V92="","",SUM(W91:W93))</f>
        <v/>
      </c>
      <c r="Y91" s="266" t="str">
        <f>IF(_tag_month_shift!T83="","",_tag_month_shift!T83)</f>
        <v/>
      </c>
      <c r="Z91" s="273"/>
      <c r="AA91" s="273" t="str">
        <f>IF(Y92="","",SUM(Z91:Z93))</f>
        <v/>
      </c>
      <c r="AB91" s="285" t="str">
        <f>IF(_tag_month_shift!W83="","",_tag_month_shift!W83)</f>
        <v/>
      </c>
      <c r="AC91" s="273" t="str">
        <f t="shared" si="28"/>
        <v/>
      </c>
      <c r="AD91" s="286" t="str">
        <f>IF(AB92="","",SUM(AC91:AC93))</f>
        <v/>
      </c>
      <c r="AE91" s="281" t="str">
        <f>IF(_tag_month_shift!Z83="","",_tag_month_shift!Z83)</f>
        <v/>
      </c>
      <c r="AF91" s="266" t="str">
        <f>IF(_tag_month_shift!AA83="","",_tag_month_shift!AA83)</f>
        <v/>
      </c>
      <c r="AG91" s="266" t="str">
        <f>IF(_tag_month_shift!AB83="","",_tag_month_shift!AB83)</f>
        <v/>
      </c>
      <c r="AH91" s="266" t="str">
        <f>IF(_tag_month_shift!AC83="","",_tag_month_shift!AC83)</f>
        <v/>
      </c>
      <c r="AI91" s="266" t="str">
        <f>IF(_tag_month_shift!AD83="","",_tag_month_shift!AD83)</f>
        <v/>
      </c>
      <c r="AJ91" s="273" t="str">
        <f t="shared" si="31"/>
        <v/>
      </c>
      <c r="AK91" s="273" t="str">
        <f>IF(AI92="","",SUM(AJ91:AJ93))</f>
        <v/>
      </c>
      <c r="AL91" s="266" t="str">
        <f>IF(_tag_month_shift!AG83="","",_tag_month_shift!AG83)</f>
        <v/>
      </c>
      <c r="AM91" s="266" t="str">
        <f>IF(_tag_month_shift!AH83="","",_tag_month_shift!AH83)</f>
        <v/>
      </c>
      <c r="AN91" s="273" t="str">
        <f t="shared" si="46"/>
        <v/>
      </c>
      <c r="AO91" s="273" t="str">
        <f>IF(AM92="","",SUM(AN91:AN93))</f>
        <v/>
      </c>
      <c r="AP91" s="294" t="e">
        <f t="shared" si="35"/>
        <v>#VALUE!</v>
      </c>
      <c r="AQ91" s="294" t="e">
        <f>IF(BD91="","",AVERAGE(AP91:AP93))</f>
        <v>#VALUE!</v>
      </c>
      <c r="AR91" s="294" t="str">
        <f t="shared" si="36"/>
        <v/>
      </c>
      <c r="AS91" s="294" t="str">
        <f>IF(AZ91="","",AVERAGE(AR91:AR93))</f>
        <v/>
      </c>
      <c r="AT91" s="266" t="str">
        <f>IF(_tag_month_shift!AO83="","",_tag_month_shift!AO83)</f>
        <v/>
      </c>
      <c r="AU91" s="266" t="str">
        <f>IF(_tag_month_shift!AP83="","",_tag_month_shift!AP83)</f>
        <v/>
      </c>
      <c r="AV91" s="273" t="str">
        <f t="shared" si="37"/>
        <v/>
      </c>
      <c r="AW91" s="273" t="str">
        <f t="shared" si="38"/>
        <v/>
      </c>
      <c r="AX91" s="273" t="str">
        <f t="shared" si="39"/>
        <v/>
      </c>
      <c r="AY91" s="273" t="str">
        <f>IF(AU92="","",SUM(AX91:AX93))</f>
        <v/>
      </c>
      <c r="AZ91" s="309" t="str">
        <f>IF(_tag_month_shift!AU83="","",_tag_month_shift!AU83)</f>
        <v/>
      </c>
      <c r="BA91" s="309" t="str">
        <f>IF(_tag_month_shift!AV83="","",_tag_month_shift!AV83)</f>
        <v/>
      </c>
      <c r="BB91" s="309" t="str">
        <f>IF(_tag_month_shift!AW83="","",_tag_month_shift!AW83)</f>
        <v/>
      </c>
      <c r="BC91" s="309" t="str">
        <f>IF(_tag_month_shift!AX83="","",_tag_month_shift!AX83)</f>
        <v/>
      </c>
      <c r="BD91" s="309">
        <v>8</v>
      </c>
      <c r="BE91" s="273" t="str">
        <f>IF(_tag_month_shift!AZ83="","",_tag_month_shift!AZ83)</f>
        <v/>
      </c>
      <c r="BF91" s="273" t="str">
        <f>IF(_tag_month_shift!BA83="","",_tag_month_shift!BA83)</f>
        <v/>
      </c>
      <c r="BG91" s="273" t="str">
        <f t="shared" si="40"/>
        <v/>
      </c>
      <c r="BH91" s="315" t="str">
        <f t="shared" si="41"/>
        <v/>
      </c>
      <c r="BI91" s="294" t="str">
        <f>IF(AND(BE91=""),"",IF(AND(BE91=0),0,IF(AND(BE91&gt;0),AY91*1000/BE91,)))</f>
        <v/>
      </c>
      <c r="BJ91" s="294" t="str">
        <f>IF(AND(BE91=""),"",IF(AND(BE91=0),0,IF(AND(BE91&gt;0),(SUM(AW91:AW93)*0.7353+SUM(AV91:AV93))*971.4/BE91,)))</f>
        <v/>
      </c>
      <c r="BK91" s="266" t="str">
        <f>IF(_tag_month_shift!BF83="","",_tag_month_shift!BF83)</f>
        <v/>
      </c>
      <c r="BL91" s="266" t="str">
        <f>IF(_tag_month_shift!BG83="","",_tag_month_shift!BG83)</f>
        <v/>
      </c>
      <c r="BM91" s="273" t="str">
        <f t="shared" si="42"/>
        <v/>
      </c>
      <c r="BN91" s="273" t="str">
        <f>IF(BL92="","",SUM(BM91:BM93))</f>
        <v/>
      </c>
      <c r="BO91" s="266" t="str">
        <f>IF(_tag_month_shift!BJ83="","",_tag_month_shift!BJ83)</f>
        <v/>
      </c>
      <c r="BP91" s="266" t="str">
        <f>IF(_tag_month_shift!BK83="","",_tag_month_shift!BK83)</f>
        <v/>
      </c>
      <c r="BQ91" s="321" t="str">
        <f t="shared" si="43"/>
        <v/>
      </c>
      <c r="BR91" s="321" t="str">
        <f>IF(BP92="","",SUM(BQ91:BQ93))</f>
        <v/>
      </c>
      <c r="BS91" s="266" t="str">
        <f>IF(_tag_month_shift!BN83="","",_tag_month_shift!BN83)</f>
        <v/>
      </c>
      <c r="BT91" s="266" t="str">
        <f>IF(_tag_month_shift!BO83="","",_tag_month_shift!BO83)</f>
        <v/>
      </c>
      <c r="BU91" s="273" t="str">
        <f t="shared" si="44"/>
        <v/>
      </c>
      <c r="BV91" s="332" t="str">
        <f>IF(BT92="","",SUM(BU91:BU93))</f>
        <v/>
      </c>
      <c r="BW91" s="333" t="str">
        <f t="shared" si="45"/>
        <v/>
      </c>
    </row>
    <row r="92" spans="1:75">
      <c r="A92" s="54">
        <f ca="1" t="shared" si="47"/>
        <v>43644</v>
      </c>
      <c r="B92" s="262">
        <f ca="1" t="shared" si="32"/>
        <v>43644</v>
      </c>
      <c r="C92" s="91" t="s">
        <v>356</v>
      </c>
      <c r="D92" s="96">
        <f>IF(AND(D91=4),1,IF(AND(D91&lt;4),(D91+1),))</f>
        <v>1</v>
      </c>
      <c r="E92" s="264" t="str">
        <f t="shared" si="33"/>
        <v>甲班</v>
      </c>
      <c r="F92" s="267" t="str">
        <f>IF(_tag_month_shift!A84="","",_tag_month_shift!A84)</f>
        <v/>
      </c>
      <c r="G92" s="268" t="str">
        <f>IF(_tag_month_shift!B84="","",_tag_month_shift!B84)</f>
        <v/>
      </c>
      <c r="H92" s="268" t="str">
        <f>IF(_tag_month_shift!C84="","",_tag_month_shift!C84)</f>
        <v/>
      </c>
      <c r="I92" s="268" t="str">
        <f>IF(_tag_month_shift!D84="","",_tag_month_shift!D84)</f>
        <v/>
      </c>
      <c r="J92" s="268" t="str">
        <f>IF(_tag_month_shift!E84="","",_tag_month_shift!E84)</f>
        <v/>
      </c>
      <c r="K92" s="273" t="str">
        <f t="shared" si="29"/>
        <v/>
      </c>
      <c r="L92" s="274"/>
      <c r="M92" s="268" t="str">
        <f>IF(_tag_month_shift!H84="","",_tag_month_shift!H84)</f>
        <v/>
      </c>
      <c r="N92" s="268" t="str">
        <f>IF(_tag_month_shift!I84="","",_tag_month_shift!I84)</f>
        <v/>
      </c>
      <c r="O92" s="274" t="str">
        <f t="shared" si="26"/>
        <v/>
      </c>
      <c r="P92" s="274"/>
      <c r="Q92" s="268" t="str">
        <f>IF(_tag_month_shift!L84="","",_tag_month_shift!L84)</f>
        <v/>
      </c>
      <c r="R92" s="268" t="str">
        <f>IF(_tag_month_shift!M84="","",_tag_month_shift!M84)</f>
        <v/>
      </c>
      <c r="S92" s="274" t="str">
        <f t="shared" si="34"/>
        <v/>
      </c>
      <c r="T92" s="274"/>
      <c r="U92" s="268" t="str">
        <f>IF(_tag_month_shift!P84="","",_tag_month_shift!P84)</f>
        <v/>
      </c>
      <c r="V92" s="268" t="str">
        <f>IF(_tag_month_shift!Q84="","",_tag_month_shift!Q84)</f>
        <v/>
      </c>
      <c r="W92" s="274" t="str">
        <f t="shared" si="24"/>
        <v/>
      </c>
      <c r="X92" s="274"/>
      <c r="Y92" s="268" t="str">
        <f>IF(_tag_month_shift!T84="","",_tag_month_shift!T84)</f>
        <v/>
      </c>
      <c r="Z92" s="274" t="str">
        <f t="shared" ref="Z92:Z102" si="49">IF(Y93="","",Y93-Y92)</f>
        <v/>
      </c>
      <c r="AA92" s="274"/>
      <c r="AB92" s="280" t="str">
        <f>IF(_tag_month_shift!W84="","",_tag_month_shift!W84)</f>
        <v/>
      </c>
      <c r="AC92" s="274" t="str">
        <f t="shared" si="28"/>
        <v/>
      </c>
      <c r="AD92" s="287"/>
      <c r="AE92" s="282" t="str">
        <f>IF(_tag_month_shift!Z84="","",_tag_month_shift!Z84)</f>
        <v/>
      </c>
      <c r="AF92" s="268" t="str">
        <f>IF(_tag_month_shift!AA84="","",_tag_month_shift!AA84)</f>
        <v/>
      </c>
      <c r="AG92" s="268" t="str">
        <f>IF(_tag_month_shift!AB84="","",_tag_month_shift!AB84)</f>
        <v/>
      </c>
      <c r="AH92" s="268" t="str">
        <f>IF(_tag_month_shift!AC84="","",_tag_month_shift!AC84)</f>
        <v/>
      </c>
      <c r="AI92" s="268" t="str">
        <f>IF(_tag_month_shift!AD84="","",_tag_month_shift!AD84)</f>
        <v/>
      </c>
      <c r="AJ92" s="274" t="str">
        <f t="shared" si="31"/>
        <v/>
      </c>
      <c r="AK92" s="274"/>
      <c r="AL92" s="268" t="str">
        <f>IF(_tag_month_shift!AG84="","",_tag_month_shift!AG84)</f>
        <v/>
      </c>
      <c r="AM92" s="268" t="str">
        <f>IF(_tag_month_shift!AH84="","",_tag_month_shift!AH84)</f>
        <v/>
      </c>
      <c r="AN92" s="274" t="str">
        <f t="shared" si="46"/>
        <v/>
      </c>
      <c r="AO92" s="274"/>
      <c r="AP92" s="295" t="e">
        <f t="shared" si="35"/>
        <v>#VALUE!</v>
      </c>
      <c r="AQ92" s="295"/>
      <c r="AR92" s="295" t="str">
        <f t="shared" si="36"/>
        <v/>
      </c>
      <c r="AS92" s="295"/>
      <c r="AT92" s="268" t="str">
        <f>IF(_tag_month_shift!AO84="","",_tag_month_shift!AO84)</f>
        <v/>
      </c>
      <c r="AU92" s="268" t="str">
        <f>IF(_tag_month_shift!AP84="","",_tag_month_shift!AP84)</f>
        <v/>
      </c>
      <c r="AV92" s="274" t="str">
        <f t="shared" si="37"/>
        <v/>
      </c>
      <c r="AW92" s="274" t="str">
        <f t="shared" si="38"/>
        <v/>
      </c>
      <c r="AX92" s="274" t="str">
        <f t="shared" si="39"/>
        <v/>
      </c>
      <c r="AY92" s="274"/>
      <c r="AZ92" s="310" t="str">
        <f>IF(_tag_month_shift!AU84="","",_tag_month_shift!AU84)</f>
        <v/>
      </c>
      <c r="BA92" s="310" t="str">
        <f>IF(_tag_month_shift!AV84="","",_tag_month_shift!AV84)</f>
        <v/>
      </c>
      <c r="BB92" s="310" t="str">
        <f>IF(_tag_month_shift!AW84="","",_tag_month_shift!AW84)</f>
        <v/>
      </c>
      <c r="BC92" s="310" t="str">
        <f>IF(_tag_month_shift!AX84="","",_tag_month_shift!AX84)</f>
        <v/>
      </c>
      <c r="BD92" s="310">
        <v>8</v>
      </c>
      <c r="BE92" s="274"/>
      <c r="BF92" s="274"/>
      <c r="BG92" s="274" t="str">
        <f t="shared" si="40"/>
        <v/>
      </c>
      <c r="BH92" s="314" t="str">
        <f t="shared" si="41"/>
        <v/>
      </c>
      <c r="BI92" s="295"/>
      <c r="BJ92" s="295"/>
      <c r="BK92" s="268" t="str">
        <f>IF(_tag_month_shift!BF84="","",_tag_month_shift!BF84)</f>
        <v/>
      </c>
      <c r="BL92" s="268" t="str">
        <f>IF(_tag_month_shift!BG84="","",_tag_month_shift!BG84)</f>
        <v/>
      </c>
      <c r="BM92" s="274" t="str">
        <f t="shared" si="42"/>
        <v/>
      </c>
      <c r="BN92" s="274"/>
      <c r="BO92" s="268" t="str">
        <f>IF(_tag_month_shift!BJ84="","",_tag_month_shift!BJ84)</f>
        <v/>
      </c>
      <c r="BP92" s="268" t="str">
        <f>IF(_tag_month_shift!BK84="","",_tag_month_shift!BK84)</f>
        <v/>
      </c>
      <c r="BQ92" s="321" t="str">
        <f t="shared" si="43"/>
        <v/>
      </c>
      <c r="BR92" s="321"/>
      <c r="BS92" s="268" t="str">
        <f>IF(_tag_month_shift!BN84="","",_tag_month_shift!BN84)</f>
        <v/>
      </c>
      <c r="BT92" s="268" t="str">
        <f>IF(_tag_month_shift!BO84="","",_tag_month_shift!BO84)</f>
        <v/>
      </c>
      <c r="BU92" s="274" t="str">
        <f t="shared" si="44"/>
        <v/>
      </c>
      <c r="BV92" s="334"/>
      <c r="BW92" s="333" t="str">
        <f t="shared" si="45"/>
        <v/>
      </c>
    </row>
    <row r="93" spans="1:75">
      <c r="A93" s="54">
        <f ca="1" t="shared" si="47"/>
        <v>43644</v>
      </c>
      <c r="B93" s="262">
        <f ca="1" t="shared" si="32"/>
        <v>43644</v>
      </c>
      <c r="C93" s="91" t="s">
        <v>357</v>
      </c>
      <c r="D93" s="96">
        <f>IF(AND(D92=4),1,IF(AND(D92&lt;4),(D92+1),))</f>
        <v>2</v>
      </c>
      <c r="E93" s="264" t="str">
        <f t="shared" si="33"/>
        <v>乙班</v>
      </c>
      <c r="F93" s="269" t="str">
        <f>IF(_tag_month_shift!A85="","",_tag_month_shift!A85)</f>
        <v/>
      </c>
      <c r="G93" s="270" t="str">
        <f>IF(_tag_month_shift!B85="","",_tag_month_shift!B85)</f>
        <v/>
      </c>
      <c r="H93" s="270" t="str">
        <f>IF(_tag_month_shift!C85="","",_tag_month_shift!C85)</f>
        <v/>
      </c>
      <c r="I93" s="270" t="str">
        <f>IF(_tag_month_shift!D85="","",_tag_month_shift!D85)</f>
        <v/>
      </c>
      <c r="J93" s="270" t="str">
        <f>IF(_tag_month_shift!E85="","",_tag_month_shift!E85)</f>
        <v/>
      </c>
      <c r="K93" s="273" t="str">
        <f t="shared" si="29"/>
        <v/>
      </c>
      <c r="L93" s="275"/>
      <c r="M93" s="270" t="str">
        <f>IF(_tag_month_shift!H85="","",_tag_month_shift!H85)</f>
        <v/>
      </c>
      <c r="N93" s="270" t="str">
        <f>IF(_tag_month_shift!I85="","",_tag_month_shift!I85)</f>
        <v/>
      </c>
      <c r="O93" s="275" t="str">
        <f t="shared" si="26"/>
        <v/>
      </c>
      <c r="P93" s="275"/>
      <c r="Q93" s="270" t="str">
        <f>IF(_tag_month_shift!L85="","",_tag_month_shift!L85)</f>
        <v/>
      </c>
      <c r="R93" s="270" t="str">
        <f>IF(_tag_month_shift!M85="","",_tag_month_shift!M85)</f>
        <v/>
      </c>
      <c r="S93" s="274" t="str">
        <f t="shared" si="34"/>
        <v/>
      </c>
      <c r="T93" s="275"/>
      <c r="U93" s="270" t="str">
        <f>IF(_tag_month_shift!P85="","",_tag_month_shift!P85)</f>
        <v/>
      </c>
      <c r="V93" s="270" t="str">
        <f>IF(_tag_month_shift!Q85="","",_tag_month_shift!Q85)</f>
        <v/>
      </c>
      <c r="W93" s="275" t="str">
        <f t="shared" si="24"/>
        <v/>
      </c>
      <c r="X93" s="275"/>
      <c r="Y93" s="270" t="str">
        <f>IF(_tag_month_shift!T85="","",_tag_month_shift!T85)</f>
        <v/>
      </c>
      <c r="Z93" s="275" t="str">
        <f t="shared" si="49"/>
        <v/>
      </c>
      <c r="AA93" s="275"/>
      <c r="AB93" s="283" t="str">
        <f>IF(_tag_month_shift!W85="","",_tag_month_shift!W85)</f>
        <v/>
      </c>
      <c r="AC93" s="275" t="str">
        <f t="shared" si="28"/>
        <v/>
      </c>
      <c r="AD93" s="288"/>
      <c r="AE93" s="284" t="str">
        <f>IF(_tag_month_shift!Z85="","",_tag_month_shift!Z85)</f>
        <v/>
      </c>
      <c r="AF93" s="270" t="str">
        <f>IF(_tag_month_shift!AA85="","",_tag_month_shift!AA85)</f>
        <v/>
      </c>
      <c r="AG93" s="270" t="str">
        <f>IF(_tag_month_shift!AB85="","",_tag_month_shift!AB85)</f>
        <v/>
      </c>
      <c r="AH93" s="270" t="str">
        <f>IF(_tag_month_shift!AC85="","",_tag_month_shift!AC85)</f>
        <v/>
      </c>
      <c r="AI93" s="270" t="str">
        <f>IF(_tag_month_shift!AD85="","",_tag_month_shift!AD85)</f>
        <v/>
      </c>
      <c r="AJ93" s="275" t="str">
        <f t="shared" si="31"/>
        <v/>
      </c>
      <c r="AK93" s="275"/>
      <c r="AL93" s="270" t="str">
        <f>IF(_tag_month_shift!AG85="","",_tag_month_shift!AG85)</f>
        <v/>
      </c>
      <c r="AM93" s="270" t="str">
        <f>IF(_tag_month_shift!AH85="","",_tag_month_shift!AH85)</f>
        <v/>
      </c>
      <c r="AN93" s="275" t="str">
        <f t="shared" si="46"/>
        <v/>
      </c>
      <c r="AO93" s="275"/>
      <c r="AP93" s="300" t="e">
        <f t="shared" si="35"/>
        <v>#VALUE!</v>
      </c>
      <c r="AQ93" s="300"/>
      <c r="AR93" s="300" t="str">
        <f t="shared" si="36"/>
        <v/>
      </c>
      <c r="AS93" s="300"/>
      <c r="AT93" s="270" t="str">
        <f>IF(_tag_month_shift!AO85="","",_tag_month_shift!AO85)</f>
        <v/>
      </c>
      <c r="AU93" s="270" t="str">
        <f>IF(_tag_month_shift!AP85="","",_tag_month_shift!AP85)</f>
        <v/>
      </c>
      <c r="AV93" s="275" t="str">
        <f t="shared" si="37"/>
        <v/>
      </c>
      <c r="AW93" s="275" t="str">
        <f t="shared" si="38"/>
        <v/>
      </c>
      <c r="AX93" s="275" t="str">
        <f t="shared" si="39"/>
        <v/>
      </c>
      <c r="AY93" s="275"/>
      <c r="AZ93" s="311" t="str">
        <f>IF(_tag_month_shift!AU85="","",_tag_month_shift!AU85)</f>
        <v/>
      </c>
      <c r="BA93" s="311" t="str">
        <f>IF(_tag_month_shift!AV85="","",_tag_month_shift!AV85)</f>
        <v/>
      </c>
      <c r="BB93" s="311" t="str">
        <f>IF(_tag_month_shift!AW85="","",_tag_month_shift!AW85)</f>
        <v/>
      </c>
      <c r="BC93" s="311" t="str">
        <f>IF(_tag_month_shift!AX85="","",_tag_month_shift!AX85)</f>
        <v/>
      </c>
      <c r="BD93" s="311">
        <v>8</v>
      </c>
      <c r="BE93" s="275"/>
      <c r="BF93" s="275"/>
      <c r="BG93" s="275" t="str">
        <f t="shared" si="40"/>
        <v/>
      </c>
      <c r="BH93" s="316" t="str">
        <f t="shared" si="41"/>
        <v/>
      </c>
      <c r="BI93" s="300"/>
      <c r="BJ93" s="300"/>
      <c r="BK93" s="270" t="str">
        <f>IF(_tag_month_shift!BF85="","",_tag_month_shift!BF85)</f>
        <v/>
      </c>
      <c r="BL93" s="270" t="str">
        <f>IF(_tag_month_shift!BG85="","",_tag_month_shift!BG85)</f>
        <v/>
      </c>
      <c r="BM93" s="275" t="str">
        <f t="shared" si="42"/>
        <v/>
      </c>
      <c r="BN93" s="275"/>
      <c r="BO93" s="270" t="str">
        <f>IF(_tag_month_shift!BJ85="","",_tag_month_shift!BJ85)</f>
        <v/>
      </c>
      <c r="BP93" s="270" t="str">
        <f>IF(_tag_month_shift!BK85="","",_tag_month_shift!BK85)</f>
        <v/>
      </c>
      <c r="BQ93" s="321" t="str">
        <f t="shared" si="43"/>
        <v/>
      </c>
      <c r="BR93" s="321"/>
      <c r="BS93" s="270" t="str">
        <f>IF(_tag_month_shift!BN85="","",_tag_month_shift!BN85)</f>
        <v/>
      </c>
      <c r="BT93" s="270" t="str">
        <f>IF(_tag_month_shift!BO85="","",_tag_month_shift!BO85)</f>
        <v/>
      </c>
      <c r="BU93" s="275" t="str">
        <f t="shared" si="44"/>
        <v/>
      </c>
      <c r="BV93" s="335"/>
      <c r="BW93" s="333" t="str">
        <f t="shared" si="45"/>
        <v/>
      </c>
    </row>
    <row r="94" spans="1:75">
      <c r="A94" s="54">
        <f ca="1" t="shared" si="47"/>
        <v>43645</v>
      </c>
      <c r="B94" s="262">
        <f ca="1" t="shared" si="32"/>
        <v>43645</v>
      </c>
      <c r="C94" s="91" t="s">
        <v>355</v>
      </c>
      <c r="D94" s="96">
        <f>IF(AND(D88=1),4,IF(AND(D88&gt;1),(D88-1),))</f>
        <v>4</v>
      </c>
      <c r="E94" s="264" t="str">
        <f t="shared" si="33"/>
        <v>丁班</v>
      </c>
      <c r="F94" s="265" t="str">
        <f>IF(_tag_month_shift!A86="","",_tag_month_shift!A86)</f>
        <v/>
      </c>
      <c r="G94" s="266" t="str">
        <f>IF(_tag_month_shift!B86="","",_tag_month_shift!B86)</f>
        <v/>
      </c>
      <c r="H94" s="266" t="str">
        <f>IF(_tag_month_shift!C86="","",_tag_month_shift!C86)</f>
        <v/>
      </c>
      <c r="I94" s="266" t="str">
        <f>IF(_tag_month_shift!D86="","",_tag_month_shift!D86)</f>
        <v/>
      </c>
      <c r="J94" s="266" t="str">
        <f>IF(_tag_month_shift!E86="","",_tag_month_shift!E86)</f>
        <v/>
      </c>
      <c r="K94" s="273" t="str">
        <f t="shared" si="29"/>
        <v/>
      </c>
      <c r="L94" s="273" t="str">
        <f>IF(J95="","",SUM(K94:K96))</f>
        <v/>
      </c>
      <c r="M94" s="266" t="str">
        <f>IF(_tag_month_shift!H86="","",_tag_month_shift!H86)</f>
        <v/>
      </c>
      <c r="N94" s="266" t="str">
        <f>IF(_tag_month_shift!I86="","",_tag_month_shift!I86)</f>
        <v/>
      </c>
      <c r="O94" s="273" t="str">
        <f t="shared" si="26"/>
        <v/>
      </c>
      <c r="P94" s="273" t="str">
        <f>IF(N95="","",SUM(O94:O96))</f>
        <v/>
      </c>
      <c r="Q94" s="266" t="str">
        <f>IF(_tag_month_shift!L86="","",_tag_month_shift!L86)</f>
        <v/>
      </c>
      <c r="R94" s="266" t="str">
        <f>IF(_tag_month_shift!M86="","",_tag_month_shift!M86)</f>
        <v/>
      </c>
      <c r="S94" s="273" t="str">
        <f t="shared" si="34"/>
        <v/>
      </c>
      <c r="T94" s="273" t="str">
        <f>IF(R95="","",SUM(S94:S96))</f>
        <v/>
      </c>
      <c r="U94" s="266" t="str">
        <f>IF(_tag_month_shift!P86="","",_tag_month_shift!P86)</f>
        <v/>
      </c>
      <c r="V94" s="266" t="str">
        <f>IF(_tag_month_shift!Q86="","",_tag_month_shift!Q86)</f>
        <v/>
      </c>
      <c r="W94" s="273" t="str">
        <f t="shared" si="24"/>
        <v/>
      </c>
      <c r="X94" s="273" t="str">
        <f>IF(V95="","",SUM(W94:W96))</f>
        <v/>
      </c>
      <c r="Y94" s="266" t="str">
        <f>IF(_tag_month_shift!T86="","",_tag_month_shift!T86)</f>
        <v/>
      </c>
      <c r="Z94" s="273" t="str">
        <f t="shared" si="49"/>
        <v/>
      </c>
      <c r="AA94" s="273" t="str">
        <f>IF(Y95="","",SUM(Z94:Z96))</f>
        <v/>
      </c>
      <c r="AB94" s="285" t="str">
        <f>IF(_tag_month_shift!W86="","",_tag_month_shift!W86)</f>
        <v/>
      </c>
      <c r="AC94" s="273" t="str">
        <f t="shared" si="28"/>
        <v/>
      </c>
      <c r="AD94" s="286" t="str">
        <f>IF(AB95="","",SUM(AC94:AC96))</f>
        <v/>
      </c>
      <c r="AE94" s="281" t="str">
        <f>IF(_tag_month_shift!Z86="","",_tag_month_shift!Z86)</f>
        <v/>
      </c>
      <c r="AF94" s="266" t="str">
        <f>IF(_tag_month_shift!AA86="","",_tag_month_shift!AA86)</f>
        <v/>
      </c>
      <c r="AG94" s="266" t="str">
        <f>IF(_tag_month_shift!AB86="","",_tag_month_shift!AB86)</f>
        <v/>
      </c>
      <c r="AH94" s="266" t="str">
        <f>IF(_tag_month_shift!AC86="","",_tag_month_shift!AC86)</f>
        <v/>
      </c>
      <c r="AI94" s="266" t="str">
        <f>IF(_tag_month_shift!AD86="","",_tag_month_shift!AD86)</f>
        <v/>
      </c>
      <c r="AJ94" s="273" t="str">
        <f t="shared" si="31"/>
        <v/>
      </c>
      <c r="AK94" s="273" t="str">
        <f>IF(AI95="","",SUM(AJ94:AJ96))</f>
        <v/>
      </c>
      <c r="AL94" s="266" t="str">
        <f>IF(_tag_month_shift!AG86="","",_tag_month_shift!AG86)</f>
        <v/>
      </c>
      <c r="AM94" s="266" t="str">
        <f>IF(_tag_month_shift!AH86="","",_tag_month_shift!AH86)</f>
        <v/>
      </c>
      <c r="AN94" s="273" t="str">
        <f t="shared" si="46"/>
        <v/>
      </c>
      <c r="AO94" s="273" t="str">
        <f>IF(AM95="","",SUM(AN94:AN96))</f>
        <v/>
      </c>
      <c r="AP94" s="294" t="e">
        <f t="shared" si="35"/>
        <v>#VALUE!</v>
      </c>
      <c r="AQ94" s="294" t="e">
        <f>IF(BD94="","",AVERAGE(AP94:AP96))</f>
        <v>#VALUE!</v>
      </c>
      <c r="AR94" s="294" t="str">
        <f t="shared" si="36"/>
        <v/>
      </c>
      <c r="AS94" s="294" t="str">
        <f>IF(AZ94="","",AVERAGE(AR94:AR96))</f>
        <v/>
      </c>
      <c r="AT94" s="266" t="str">
        <f>IF(_tag_month_shift!AO86="","",_tag_month_shift!AO86)</f>
        <v/>
      </c>
      <c r="AU94" s="266" t="str">
        <f>IF(_tag_month_shift!AP86="","",_tag_month_shift!AP86)</f>
        <v/>
      </c>
      <c r="AV94" s="273" t="str">
        <f t="shared" si="37"/>
        <v/>
      </c>
      <c r="AW94" s="273" t="str">
        <f t="shared" si="38"/>
        <v/>
      </c>
      <c r="AX94" s="273" t="str">
        <f t="shared" si="39"/>
        <v/>
      </c>
      <c r="AY94" s="273" t="str">
        <f>IF(AU95="","",SUM(AX94:AX96))</f>
        <v/>
      </c>
      <c r="AZ94" s="309" t="str">
        <f>IF(_tag_month_shift!AU86="","",_tag_month_shift!AU86)</f>
        <v/>
      </c>
      <c r="BA94" s="309" t="str">
        <f>IF(_tag_month_shift!AV86="","",_tag_month_shift!AV86)</f>
        <v/>
      </c>
      <c r="BB94" s="309" t="str">
        <f>IF(_tag_month_shift!AW86="","",_tag_month_shift!AW86)</f>
        <v/>
      </c>
      <c r="BC94" s="309" t="str">
        <f>IF(_tag_month_shift!AX86="","",_tag_month_shift!AX86)</f>
        <v/>
      </c>
      <c r="BD94" s="309">
        <v>8</v>
      </c>
      <c r="BE94" s="273" t="str">
        <f>IF(_tag_month_shift!AZ86="","",_tag_month_shift!AZ86)</f>
        <v/>
      </c>
      <c r="BF94" s="273" t="str">
        <f>IF(_tag_month_shift!BA86="","",_tag_month_shift!BA86)</f>
        <v/>
      </c>
      <c r="BG94" s="273" t="str">
        <f t="shared" si="40"/>
        <v/>
      </c>
      <c r="BH94" s="315" t="str">
        <f t="shared" si="41"/>
        <v/>
      </c>
      <c r="BI94" s="294" t="str">
        <f>IF(AND(BE94=""),"",IF(AND(BE94=0),0,IF(AND(BE94&gt;0),AY94*1000/BE94,)))</f>
        <v/>
      </c>
      <c r="BJ94" s="294" t="str">
        <f>IF(AND(BE94=""),"",IF(AND(BE94=0),0,IF(AND(BE94&gt;0),(SUM(AW94:AW96)*0.7353+SUM(AV94:AV96))*971.4/BE94,)))</f>
        <v/>
      </c>
      <c r="BK94" s="266" t="str">
        <f>IF(_tag_month_shift!BF86="","",_tag_month_shift!BF86)</f>
        <v/>
      </c>
      <c r="BL94" s="266" t="str">
        <f>IF(_tag_month_shift!BG86="","",_tag_month_shift!BG86)</f>
        <v/>
      </c>
      <c r="BM94" s="273" t="str">
        <f t="shared" si="42"/>
        <v/>
      </c>
      <c r="BN94" s="273" t="str">
        <f>IF(BL95="","",SUM(BM94:BM96))</f>
        <v/>
      </c>
      <c r="BO94" s="266" t="str">
        <f>IF(_tag_month_shift!BJ86="","",_tag_month_shift!BJ86)</f>
        <v/>
      </c>
      <c r="BP94" s="266" t="str">
        <f>IF(_tag_month_shift!BK86="","",_tag_month_shift!BK86)</f>
        <v/>
      </c>
      <c r="BQ94" s="321" t="str">
        <f t="shared" si="43"/>
        <v/>
      </c>
      <c r="BR94" s="321" t="str">
        <f>IF(BP95="","",SUM(BQ94:BQ96))</f>
        <v/>
      </c>
      <c r="BS94" s="266" t="str">
        <f>IF(_tag_month_shift!BN86="","",_tag_month_shift!BN86)</f>
        <v/>
      </c>
      <c r="BT94" s="266" t="str">
        <f>IF(_tag_month_shift!BO86="","",_tag_month_shift!BO86)</f>
        <v/>
      </c>
      <c r="BU94" s="273" t="str">
        <f t="shared" si="44"/>
        <v/>
      </c>
      <c r="BV94" s="332" t="str">
        <f>IF(BT95="","",SUM(BU94:BU96))</f>
        <v/>
      </c>
      <c r="BW94" s="333" t="str">
        <f t="shared" si="45"/>
        <v/>
      </c>
    </row>
    <row r="95" spans="1:75">
      <c r="A95" s="54">
        <f ca="1" t="shared" si="47"/>
        <v>43645</v>
      </c>
      <c r="B95" s="262">
        <f ca="1" t="shared" si="32"/>
        <v>43645</v>
      </c>
      <c r="C95" s="91" t="s">
        <v>356</v>
      </c>
      <c r="D95" s="96">
        <f>IF(AND(D94=4),1,IF(AND(D94&lt;4),(D94+1),))</f>
        <v>1</v>
      </c>
      <c r="E95" s="264" t="str">
        <f t="shared" si="33"/>
        <v>甲班</v>
      </c>
      <c r="F95" s="267" t="str">
        <f>IF(_tag_month_shift!A87="","",_tag_month_shift!A87)</f>
        <v/>
      </c>
      <c r="G95" s="268" t="str">
        <f>IF(_tag_month_shift!B87="","",_tag_month_shift!B87)</f>
        <v/>
      </c>
      <c r="H95" s="268" t="str">
        <f>IF(_tag_month_shift!C87="","",_tag_month_shift!C87)</f>
        <v/>
      </c>
      <c r="I95" s="268" t="str">
        <f>IF(_tag_month_shift!D87="","",_tag_month_shift!D87)</f>
        <v/>
      </c>
      <c r="J95" s="268" t="str">
        <f>IF(_tag_month_shift!E87="","",_tag_month_shift!E87)</f>
        <v/>
      </c>
      <c r="K95" s="273" t="str">
        <f t="shared" si="29"/>
        <v/>
      </c>
      <c r="L95" s="274"/>
      <c r="M95" s="268" t="str">
        <f>IF(_tag_month_shift!H87="","",_tag_month_shift!H87)</f>
        <v/>
      </c>
      <c r="N95" s="268" t="str">
        <f>IF(_tag_month_shift!I87="","",_tag_month_shift!I87)</f>
        <v/>
      </c>
      <c r="O95" s="274" t="str">
        <f t="shared" si="26"/>
        <v/>
      </c>
      <c r="P95" s="274"/>
      <c r="Q95" s="268" t="str">
        <f>IF(_tag_month_shift!L87="","",_tag_month_shift!L87)</f>
        <v/>
      </c>
      <c r="R95" s="268" t="str">
        <f>IF(_tag_month_shift!M87="","",_tag_month_shift!M87)</f>
        <v/>
      </c>
      <c r="S95" s="274" t="str">
        <f t="shared" si="34"/>
        <v/>
      </c>
      <c r="T95" s="274"/>
      <c r="U95" s="268" t="str">
        <f>IF(_tag_month_shift!P87="","",_tag_month_shift!P87)</f>
        <v/>
      </c>
      <c r="V95" s="268" t="str">
        <f>IF(_tag_month_shift!Q87="","",_tag_month_shift!Q87)</f>
        <v/>
      </c>
      <c r="W95" s="274" t="str">
        <f t="shared" ref="W95:W102" si="50">IF(V96="","",SUM(U96:V96)-SUM(U95:V95))</f>
        <v/>
      </c>
      <c r="X95" s="274"/>
      <c r="Y95" s="268" t="str">
        <f>IF(_tag_month_shift!T87="","",_tag_month_shift!T87)</f>
        <v/>
      </c>
      <c r="Z95" s="274" t="str">
        <f t="shared" si="49"/>
        <v/>
      </c>
      <c r="AA95" s="274"/>
      <c r="AB95" s="280" t="str">
        <f>IF(_tag_month_shift!W87="","",_tag_month_shift!W87)</f>
        <v/>
      </c>
      <c r="AC95" s="274" t="str">
        <f t="shared" si="28"/>
        <v/>
      </c>
      <c r="AD95" s="287"/>
      <c r="AE95" s="282" t="str">
        <f>IF(_tag_month_shift!Z87="","",_tag_month_shift!Z87)</f>
        <v/>
      </c>
      <c r="AF95" s="268" t="str">
        <f>IF(_tag_month_shift!AA87="","",_tag_month_shift!AA87)</f>
        <v/>
      </c>
      <c r="AG95" s="268" t="str">
        <f>IF(_tag_month_shift!AB87="","",_tag_month_shift!AB87)</f>
        <v/>
      </c>
      <c r="AH95" s="268" t="str">
        <f>IF(_tag_month_shift!AC87="","",_tag_month_shift!AC87)</f>
        <v/>
      </c>
      <c r="AI95" s="268" t="str">
        <f>IF(_tag_month_shift!AD87="","",_tag_month_shift!AD87)</f>
        <v/>
      </c>
      <c r="AJ95" s="274" t="str">
        <f t="shared" si="31"/>
        <v/>
      </c>
      <c r="AK95" s="274"/>
      <c r="AL95" s="268" t="str">
        <f>IF(_tag_month_shift!AG87="","",_tag_month_shift!AG87)</f>
        <v/>
      </c>
      <c r="AM95" s="268" t="str">
        <f>IF(_tag_month_shift!AH87="","",_tag_month_shift!AH87)</f>
        <v/>
      </c>
      <c r="AN95" s="274" t="str">
        <f t="shared" si="46"/>
        <v/>
      </c>
      <c r="AO95" s="274"/>
      <c r="AP95" s="295" t="e">
        <f t="shared" si="35"/>
        <v>#VALUE!</v>
      </c>
      <c r="AQ95" s="295"/>
      <c r="AR95" s="295" t="str">
        <f t="shared" si="36"/>
        <v/>
      </c>
      <c r="AS95" s="295"/>
      <c r="AT95" s="268" t="str">
        <f>IF(_tag_month_shift!AO87="","",_tag_month_shift!AO87)</f>
        <v/>
      </c>
      <c r="AU95" s="268" t="str">
        <f>IF(_tag_month_shift!AP87="","",_tag_month_shift!AP87)</f>
        <v/>
      </c>
      <c r="AV95" s="274" t="str">
        <f t="shared" si="37"/>
        <v/>
      </c>
      <c r="AW95" s="274" t="str">
        <f t="shared" si="38"/>
        <v/>
      </c>
      <c r="AX95" s="274" t="str">
        <f t="shared" si="39"/>
        <v/>
      </c>
      <c r="AY95" s="274"/>
      <c r="AZ95" s="310" t="str">
        <f>IF(_tag_month_shift!AU87="","",_tag_month_shift!AU87)</f>
        <v/>
      </c>
      <c r="BA95" s="310" t="str">
        <f>IF(_tag_month_shift!AV87="","",_tag_month_shift!AV87)</f>
        <v/>
      </c>
      <c r="BB95" s="310" t="str">
        <f>IF(_tag_month_shift!AW87="","",_tag_month_shift!AW87)</f>
        <v/>
      </c>
      <c r="BC95" s="310" t="str">
        <f>IF(_tag_month_shift!AX87="","",_tag_month_shift!AX87)</f>
        <v/>
      </c>
      <c r="BD95" s="310">
        <v>8</v>
      </c>
      <c r="BE95" s="274"/>
      <c r="BF95" s="274"/>
      <c r="BG95" s="274" t="str">
        <f t="shared" si="40"/>
        <v/>
      </c>
      <c r="BH95" s="314" t="str">
        <f t="shared" si="41"/>
        <v/>
      </c>
      <c r="BI95" s="295"/>
      <c r="BJ95" s="295"/>
      <c r="BK95" s="268" t="str">
        <f>IF(_tag_month_shift!BF87="","",_tag_month_shift!BF87)</f>
        <v/>
      </c>
      <c r="BL95" s="268" t="str">
        <f>IF(_tag_month_shift!BG87="","",_tag_month_shift!BG87)</f>
        <v/>
      </c>
      <c r="BM95" s="274" t="str">
        <f t="shared" si="42"/>
        <v/>
      </c>
      <c r="BN95" s="274"/>
      <c r="BO95" s="268" t="str">
        <f>IF(_tag_month_shift!BJ87="","",_tag_month_shift!BJ87)</f>
        <v/>
      </c>
      <c r="BP95" s="268" t="str">
        <f>IF(_tag_month_shift!BK87="","",_tag_month_shift!BK87)</f>
        <v/>
      </c>
      <c r="BQ95" s="321" t="str">
        <f t="shared" si="43"/>
        <v/>
      </c>
      <c r="BR95" s="321"/>
      <c r="BS95" s="268" t="str">
        <f>IF(_tag_month_shift!BN87="","",_tag_month_shift!BN87)</f>
        <v/>
      </c>
      <c r="BT95" s="268" t="str">
        <f>IF(_tag_month_shift!BO87="","",_tag_month_shift!BO87)</f>
        <v/>
      </c>
      <c r="BU95" s="274" t="str">
        <f t="shared" si="44"/>
        <v/>
      </c>
      <c r="BV95" s="334"/>
      <c r="BW95" s="333" t="str">
        <f t="shared" si="45"/>
        <v/>
      </c>
    </row>
    <row r="96" spans="1:75">
      <c r="A96" s="54">
        <f ca="1" t="shared" si="47"/>
        <v>43645</v>
      </c>
      <c r="B96" s="262">
        <f ca="1" t="shared" si="32"/>
        <v>43645</v>
      </c>
      <c r="C96" s="91" t="s">
        <v>357</v>
      </c>
      <c r="D96" s="96">
        <f>IF(AND(D95=4),1,IF(AND(D95&lt;4),(D95+1),))</f>
        <v>2</v>
      </c>
      <c r="E96" s="264" t="str">
        <f t="shared" si="33"/>
        <v>乙班</v>
      </c>
      <c r="F96" s="269" t="str">
        <f>IF(_tag_month_shift!A88="","",_tag_month_shift!A88)</f>
        <v/>
      </c>
      <c r="G96" s="270" t="str">
        <f>IF(_tag_month_shift!B88="","",_tag_month_shift!B88)</f>
        <v/>
      </c>
      <c r="H96" s="270" t="str">
        <f>IF(_tag_month_shift!C88="","",_tag_month_shift!C88)</f>
        <v/>
      </c>
      <c r="I96" s="270" t="str">
        <f>IF(_tag_month_shift!D88="","",_tag_month_shift!D88)</f>
        <v/>
      </c>
      <c r="J96" s="270" t="str">
        <f>IF(_tag_month_shift!E88="","",_tag_month_shift!E88)</f>
        <v/>
      </c>
      <c r="K96" s="273" t="str">
        <f t="shared" si="29"/>
        <v/>
      </c>
      <c r="L96" s="275"/>
      <c r="M96" s="270" t="str">
        <f>IF(_tag_month_shift!H88="","",_tag_month_shift!H88)</f>
        <v/>
      </c>
      <c r="N96" s="270" t="str">
        <f>IF(_tag_month_shift!I88="","",_tag_month_shift!I88)</f>
        <v/>
      </c>
      <c r="O96" s="275" t="str">
        <f t="shared" si="26"/>
        <v/>
      </c>
      <c r="P96" s="275"/>
      <c r="Q96" s="270" t="str">
        <f>IF(_tag_month_shift!L88="","",_tag_month_shift!L88)</f>
        <v/>
      </c>
      <c r="R96" s="270" t="str">
        <f>IF(_tag_month_shift!M88="","",_tag_month_shift!M88)</f>
        <v/>
      </c>
      <c r="S96" s="274" t="str">
        <f t="shared" si="34"/>
        <v/>
      </c>
      <c r="T96" s="275"/>
      <c r="U96" s="270" t="str">
        <f>IF(_tag_month_shift!P88="","",_tag_month_shift!P88)</f>
        <v/>
      </c>
      <c r="V96" s="270" t="str">
        <f>IF(_tag_month_shift!Q88="","",_tag_month_shift!Q88)</f>
        <v/>
      </c>
      <c r="W96" s="274" t="str">
        <f t="shared" si="50"/>
        <v/>
      </c>
      <c r="X96" s="275"/>
      <c r="Y96" s="270" t="str">
        <f>IF(_tag_month_shift!T88="","",_tag_month_shift!T88)</f>
        <v/>
      </c>
      <c r="Z96" s="274" t="str">
        <f t="shared" si="49"/>
        <v/>
      </c>
      <c r="AA96" s="275"/>
      <c r="AB96" s="283" t="str">
        <f>IF(_tag_month_shift!W88="","",_tag_month_shift!W88)</f>
        <v/>
      </c>
      <c r="AC96" s="274" t="str">
        <f t="shared" si="28"/>
        <v/>
      </c>
      <c r="AD96" s="288"/>
      <c r="AE96" s="284" t="str">
        <f>IF(_tag_month_shift!Z88="","",_tag_month_shift!Z88)</f>
        <v/>
      </c>
      <c r="AF96" s="270" t="str">
        <f>IF(_tag_month_shift!AA88="","",_tag_month_shift!AA88)</f>
        <v/>
      </c>
      <c r="AG96" s="270" t="str">
        <f>IF(_tag_month_shift!AB88="","",_tag_month_shift!AB88)</f>
        <v/>
      </c>
      <c r="AH96" s="270" t="str">
        <f>IF(_tag_month_shift!AC88="","",_tag_month_shift!AC88)</f>
        <v/>
      </c>
      <c r="AI96" s="270" t="str">
        <f>IF(_tag_month_shift!AD88="","",_tag_month_shift!AD88)</f>
        <v/>
      </c>
      <c r="AJ96" s="274" t="str">
        <f t="shared" si="31"/>
        <v/>
      </c>
      <c r="AK96" s="275"/>
      <c r="AL96" s="270" t="str">
        <f>IF(_tag_month_shift!AG88="","",_tag_month_shift!AG88)</f>
        <v/>
      </c>
      <c r="AM96" s="270" t="str">
        <f>IF(_tag_month_shift!AH88="","",_tag_month_shift!AH88)</f>
        <v/>
      </c>
      <c r="AN96" s="274" t="str">
        <f t="shared" si="46"/>
        <v/>
      </c>
      <c r="AO96" s="275"/>
      <c r="AP96" s="300" t="e">
        <f t="shared" si="35"/>
        <v>#VALUE!</v>
      </c>
      <c r="AQ96" s="300"/>
      <c r="AR96" s="300" t="str">
        <f t="shared" si="36"/>
        <v/>
      </c>
      <c r="AS96" s="300"/>
      <c r="AT96" s="270" t="str">
        <f>IF(_tag_month_shift!AO88="","",_tag_month_shift!AO88)</f>
        <v/>
      </c>
      <c r="AU96" s="270" t="str">
        <f>IF(_tag_month_shift!AP88="","",_tag_month_shift!AP88)</f>
        <v/>
      </c>
      <c r="AV96" s="274" t="str">
        <f t="shared" si="37"/>
        <v/>
      </c>
      <c r="AW96" s="274" t="str">
        <f t="shared" si="38"/>
        <v/>
      </c>
      <c r="AX96" s="274" t="str">
        <f t="shared" si="39"/>
        <v/>
      </c>
      <c r="AY96" s="275"/>
      <c r="AZ96" s="311" t="str">
        <f>IF(_tag_month_shift!AU88="","",_tag_month_shift!AU88)</f>
        <v/>
      </c>
      <c r="BA96" s="311" t="str">
        <f>IF(_tag_month_shift!AV88="","",_tag_month_shift!AV88)</f>
        <v/>
      </c>
      <c r="BB96" s="311" t="str">
        <f>IF(_tag_month_shift!AW88="","",_tag_month_shift!AW88)</f>
        <v/>
      </c>
      <c r="BC96" s="311" t="str">
        <f>IF(_tag_month_shift!AX88="","",_tag_month_shift!AX88)</f>
        <v/>
      </c>
      <c r="BD96" s="311">
        <v>8</v>
      </c>
      <c r="BE96" s="275"/>
      <c r="BF96" s="275"/>
      <c r="BG96" s="275" t="str">
        <f t="shared" si="40"/>
        <v/>
      </c>
      <c r="BH96" s="316" t="str">
        <f t="shared" si="41"/>
        <v/>
      </c>
      <c r="BI96" s="300"/>
      <c r="BJ96" s="300"/>
      <c r="BK96" s="270" t="str">
        <f>IF(_tag_month_shift!BF88="","",_tag_month_shift!BF88)</f>
        <v/>
      </c>
      <c r="BL96" s="270" t="str">
        <f>IF(_tag_month_shift!BG88="","",_tag_month_shift!BG88)</f>
        <v/>
      </c>
      <c r="BM96" s="274" t="str">
        <f t="shared" si="42"/>
        <v/>
      </c>
      <c r="BN96" s="275"/>
      <c r="BO96" s="270" t="str">
        <f>IF(_tag_month_shift!BJ88="","",_tag_month_shift!BJ88)</f>
        <v/>
      </c>
      <c r="BP96" s="270" t="str">
        <f>IF(_tag_month_shift!BK88="","",_tag_month_shift!BK88)</f>
        <v/>
      </c>
      <c r="BQ96" s="321" t="str">
        <f t="shared" si="43"/>
        <v/>
      </c>
      <c r="BR96" s="321"/>
      <c r="BS96" s="270" t="str">
        <f>IF(_tag_month_shift!BN88="","",_tag_month_shift!BN88)</f>
        <v/>
      </c>
      <c r="BT96" s="270" t="str">
        <f>IF(_tag_month_shift!BO88="","",_tag_month_shift!BO88)</f>
        <v/>
      </c>
      <c r="BU96" s="274" t="str">
        <f t="shared" si="44"/>
        <v/>
      </c>
      <c r="BV96" s="335"/>
      <c r="BW96" s="333" t="str">
        <f t="shared" si="45"/>
        <v/>
      </c>
    </row>
    <row r="97" spans="1:75">
      <c r="A97" s="54">
        <f ca="1" t="shared" si="47"/>
        <v>43646</v>
      </c>
      <c r="B97" s="262">
        <f ca="1" t="shared" si="32"/>
        <v>43646</v>
      </c>
      <c r="C97" s="91" t="s">
        <v>355</v>
      </c>
      <c r="D97" s="96">
        <f>IF(AND(D91=1),4,IF(AND(D91&gt;1),(D91-1),))</f>
        <v>3</v>
      </c>
      <c r="E97" s="264" t="str">
        <f t="shared" si="33"/>
        <v>丙班</v>
      </c>
      <c r="F97" s="265" t="str">
        <f>IF(_tag_month_shift!A89="","",_tag_month_shift!A89)</f>
        <v/>
      </c>
      <c r="G97" s="266" t="str">
        <f>IF(_tag_month_shift!B89="","",_tag_month_shift!B89)</f>
        <v/>
      </c>
      <c r="H97" s="266" t="str">
        <f>IF(_tag_month_shift!C89="","",_tag_month_shift!C89)</f>
        <v/>
      </c>
      <c r="I97" s="266" t="str">
        <f>IF(_tag_month_shift!D89="","",_tag_month_shift!D89)</f>
        <v/>
      </c>
      <c r="J97" s="266" t="str">
        <f>IF(_tag_month_shift!E89="","",_tag_month_shift!E89)</f>
        <v/>
      </c>
      <c r="K97" s="273" t="str">
        <f t="shared" si="29"/>
        <v/>
      </c>
      <c r="L97" s="273" t="str">
        <f>IF(J98="","",SUM(K97:K99))</f>
        <v/>
      </c>
      <c r="M97" s="266" t="str">
        <f>IF(_tag_month_shift!H89="","",_tag_month_shift!H89)</f>
        <v/>
      </c>
      <c r="N97" s="266" t="str">
        <f>IF(_tag_month_shift!I89="","",_tag_month_shift!I89)</f>
        <v/>
      </c>
      <c r="O97" s="273" t="str">
        <f t="shared" si="26"/>
        <v/>
      </c>
      <c r="P97" s="273" t="str">
        <f>IF(N98="","",SUM(O97:O99))</f>
        <v/>
      </c>
      <c r="Q97" s="266" t="str">
        <f>IF(_tag_month_shift!L89="","",_tag_month_shift!L89)</f>
        <v/>
      </c>
      <c r="R97" s="266" t="str">
        <f>IF(_tag_month_shift!M89="","",_tag_month_shift!M89)</f>
        <v/>
      </c>
      <c r="S97" s="273" t="str">
        <f t="shared" si="34"/>
        <v/>
      </c>
      <c r="T97" s="273" t="str">
        <f>IF(R98="","",SUM(S97:S99))</f>
        <v/>
      </c>
      <c r="U97" s="266" t="str">
        <f>IF(_tag_month_shift!P89="","",_tag_month_shift!P89)</f>
        <v/>
      </c>
      <c r="V97" s="266" t="str">
        <f>IF(_tag_month_shift!Q89="","",_tag_month_shift!Q89)</f>
        <v/>
      </c>
      <c r="W97" s="273" t="str">
        <f t="shared" si="50"/>
        <v/>
      </c>
      <c r="X97" s="273" t="str">
        <f>IF(V98="","",SUM(W97:W99))</f>
        <v/>
      </c>
      <c r="Y97" s="266" t="str">
        <f>IF(_tag_month_shift!T89="","",_tag_month_shift!T89)</f>
        <v/>
      </c>
      <c r="Z97" s="273" t="str">
        <f t="shared" si="49"/>
        <v/>
      </c>
      <c r="AA97" s="273" t="str">
        <f>IF(Y98="","",SUM(Z97:Z99))</f>
        <v/>
      </c>
      <c r="AB97" s="266" t="str">
        <f>IF(_tag_month_shift!W89="","",_tag_month_shift!W89)</f>
        <v/>
      </c>
      <c r="AC97" s="273" t="str">
        <f t="shared" si="28"/>
        <v/>
      </c>
      <c r="AD97" s="286" t="str">
        <f>IF(AB98="","",SUM(AC97:AC99))</f>
        <v/>
      </c>
      <c r="AE97" s="281" t="str">
        <f>IF(_tag_month_shift!Z89="","",_tag_month_shift!Z89)</f>
        <v/>
      </c>
      <c r="AF97" s="266" t="str">
        <f>IF(_tag_month_shift!AA89="","",_tag_month_shift!AA89)</f>
        <v/>
      </c>
      <c r="AG97" s="266" t="str">
        <f>IF(_tag_month_shift!AB89="","",_tag_month_shift!AB89)</f>
        <v/>
      </c>
      <c r="AH97" s="266" t="str">
        <f>IF(_tag_month_shift!AC89="","",_tag_month_shift!AC89)</f>
        <v/>
      </c>
      <c r="AI97" s="266" t="str">
        <f>IF(_tag_month_shift!AD89="","",_tag_month_shift!AD89)</f>
        <v/>
      </c>
      <c r="AJ97" s="273" t="str">
        <f t="shared" si="31"/>
        <v/>
      </c>
      <c r="AK97" s="273" t="str">
        <f>IF(AI98="","",SUM(AJ97:AJ99))</f>
        <v/>
      </c>
      <c r="AL97" s="268" t="str">
        <f>IF(_tag_month_shift!AG89="","",_tag_month_shift!AG89)</f>
        <v/>
      </c>
      <c r="AM97" s="268" t="str">
        <f>IF(_tag_month_shift!AH89="","",_tag_month_shift!AH89)</f>
        <v/>
      </c>
      <c r="AN97" s="273" t="str">
        <f t="shared" si="46"/>
        <v/>
      </c>
      <c r="AO97" s="273" t="str">
        <f>IF(AM98="","",SUM(AN97:AN99))</f>
        <v/>
      </c>
      <c r="AP97" s="294" t="e">
        <f t="shared" si="35"/>
        <v>#VALUE!</v>
      </c>
      <c r="AQ97" s="294" t="e">
        <f>IF(BD97="","",AVERAGE(AP97:AP99))</f>
        <v>#VALUE!</v>
      </c>
      <c r="AR97" s="294" t="str">
        <f t="shared" si="36"/>
        <v/>
      </c>
      <c r="AS97" s="294" t="str">
        <f>IF(AZ97="","",AVERAGE(AR97:AR99))</f>
        <v/>
      </c>
      <c r="AT97" s="268" t="str">
        <f>IF(_tag_month_shift!AO89="","",_tag_month_shift!AO89)</f>
        <v/>
      </c>
      <c r="AU97" s="268" t="str">
        <f>IF(_tag_month_shift!AP89="","",_tag_month_shift!AP89)</f>
        <v/>
      </c>
      <c r="AV97" s="273" t="str">
        <f t="shared" si="37"/>
        <v/>
      </c>
      <c r="AW97" s="273" t="str">
        <f t="shared" si="38"/>
        <v/>
      </c>
      <c r="AX97" s="273" t="str">
        <f t="shared" si="39"/>
        <v/>
      </c>
      <c r="AY97" s="273" t="str">
        <f>IF(AU98="","",SUM(AX97:AX99))</f>
        <v/>
      </c>
      <c r="AZ97" s="309" t="str">
        <f>IF(_tag_month_shift!AU89="","",_tag_month_shift!AU89)</f>
        <v/>
      </c>
      <c r="BA97" s="309" t="str">
        <f>IF(_tag_month_shift!AV89="","",_tag_month_shift!AV89)</f>
        <v/>
      </c>
      <c r="BB97" s="309" t="str">
        <f>IF(_tag_month_shift!AW89="","",_tag_month_shift!AW89)</f>
        <v/>
      </c>
      <c r="BC97" s="309" t="str">
        <f>IF(_tag_month_shift!AX89="","",_tag_month_shift!AX89)</f>
        <v/>
      </c>
      <c r="BD97" s="309">
        <v>8</v>
      </c>
      <c r="BE97" s="273" t="str">
        <f>IF(_tag_month_shift!AZ89="","",_tag_month_shift!AZ89)</f>
        <v/>
      </c>
      <c r="BF97" s="273" t="str">
        <f>IF(_tag_month_shift!BA89="","",_tag_month_shift!BA89)</f>
        <v/>
      </c>
      <c r="BG97" s="273" t="str">
        <f t="shared" si="40"/>
        <v/>
      </c>
      <c r="BH97" s="314" t="str">
        <f t="shared" si="41"/>
        <v/>
      </c>
      <c r="BI97" s="294" t="str">
        <f>IF(AND(BE97=""),"",IF(AND(BE97=0),0,IF(AND(BE97&gt;0),AY97*1000/BE97,)))</f>
        <v/>
      </c>
      <c r="BJ97" s="294" t="str">
        <f>IF(AND(BE97=""),"",IF(AND(BE97=0),0,IF(AND(BE97&gt;0),(SUM(AW97:AW99)*0.7353+SUM(AV97:AV99))*971.4/BE97,)))</f>
        <v/>
      </c>
      <c r="BK97" s="266" t="str">
        <f>IF(_tag_month_shift!BF89="","",_tag_month_shift!BF89)</f>
        <v/>
      </c>
      <c r="BL97" s="266" t="str">
        <f>IF(_tag_month_shift!BG89="","",_tag_month_shift!BG89)</f>
        <v/>
      </c>
      <c r="BM97" s="273" t="str">
        <f t="shared" si="42"/>
        <v/>
      </c>
      <c r="BN97" s="273" t="str">
        <f>IF(BL98="","",SUM(BM97:BM99))</f>
        <v/>
      </c>
      <c r="BO97" s="266" t="str">
        <f>IF(_tag_month_shift!BJ89="","",_tag_month_shift!BJ89)</f>
        <v/>
      </c>
      <c r="BP97" s="266" t="str">
        <f>IF(_tag_month_shift!BK89="","",_tag_month_shift!BK89)</f>
        <v/>
      </c>
      <c r="BQ97" s="321" t="str">
        <f t="shared" si="43"/>
        <v/>
      </c>
      <c r="BR97" s="321" t="str">
        <f>IF(BP98="","",SUM(BQ97:BQ99))</f>
        <v/>
      </c>
      <c r="BS97" s="268" t="str">
        <f>IF(_tag_month_shift!BN89="","",_tag_month_shift!BN89)</f>
        <v/>
      </c>
      <c r="BT97" s="268" t="str">
        <f>IF(_tag_month_shift!BO89="","",_tag_month_shift!BO89)</f>
        <v/>
      </c>
      <c r="BU97" s="273" t="str">
        <f t="shared" si="44"/>
        <v/>
      </c>
      <c r="BV97" s="332" t="str">
        <f>IF(BT98="","",SUM(BU97:BU99))</f>
        <v/>
      </c>
      <c r="BW97" s="333" t="str">
        <f t="shared" si="45"/>
        <v/>
      </c>
    </row>
    <row r="98" spans="1:75">
      <c r="A98" s="54">
        <f ca="1" t="shared" si="47"/>
        <v>43646</v>
      </c>
      <c r="B98" s="262">
        <f ca="1" t="shared" si="32"/>
        <v>43646</v>
      </c>
      <c r="C98" s="91" t="s">
        <v>356</v>
      </c>
      <c r="D98" s="96">
        <f>IF(AND(D97=4),1,IF(AND(D97&lt;4),(D97+1),))</f>
        <v>4</v>
      </c>
      <c r="E98" s="264" t="str">
        <f t="shared" si="33"/>
        <v>丁班</v>
      </c>
      <c r="F98" s="267" t="str">
        <f>IF(_tag_month_shift!A90="","",_tag_month_shift!A90)</f>
        <v/>
      </c>
      <c r="G98" s="268" t="str">
        <f>IF(_tag_month_shift!B90="","",_tag_month_shift!B90)</f>
        <v/>
      </c>
      <c r="H98" s="268" t="str">
        <f>IF(_tag_month_shift!C90="","",_tag_month_shift!C90)</f>
        <v/>
      </c>
      <c r="I98" s="268" t="str">
        <f>IF(_tag_month_shift!D90="","",_tag_month_shift!D90)</f>
        <v/>
      </c>
      <c r="J98" s="268" t="str">
        <f>IF(_tag_month_shift!E90="","",_tag_month_shift!E90)</f>
        <v/>
      </c>
      <c r="K98" s="273" t="str">
        <f t="shared" si="29"/>
        <v/>
      </c>
      <c r="L98" s="274"/>
      <c r="M98" s="268" t="str">
        <f>IF(_tag_month_shift!H90="","",_tag_month_shift!H90)</f>
        <v/>
      </c>
      <c r="N98" s="268" t="str">
        <f>IF(_tag_month_shift!I90="","",_tag_month_shift!I90)</f>
        <v/>
      </c>
      <c r="O98" s="274" t="str">
        <f t="shared" si="26"/>
        <v/>
      </c>
      <c r="P98" s="274"/>
      <c r="Q98" s="268" t="str">
        <f>IF(_tag_month_shift!L90="","",_tag_month_shift!L90)</f>
        <v/>
      </c>
      <c r="R98" s="268" t="str">
        <f>IF(_tag_month_shift!M90="","",_tag_month_shift!M90)</f>
        <v/>
      </c>
      <c r="S98" s="274" t="str">
        <f t="shared" si="34"/>
        <v/>
      </c>
      <c r="T98" s="274"/>
      <c r="U98" s="268" t="str">
        <f>IF(_tag_month_shift!P90="","",_tag_month_shift!P90)</f>
        <v/>
      </c>
      <c r="V98" s="268" t="str">
        <f>IF(_tag_month_shift!Q90="","",_tag_month_shift!Q90)</f>
        <v/>
      </c>
      <c r="W98" s="274" t="str">
        <f t="shared" si="50"/>
        <v/>
      </c>
      <c r="X98" s="274"/>
      <c r="Y98" s="268" t="str">
        <f>IF(_tag_month_shift!T90="","",_tag_month_shift!T90)</f>
        <v/>
      </c>
      <c r="Z98" s="274" t="str">
        <f t="shared" si="49"/>
        <v/>
      </c>
      <c r="AA98" s="274"/>
      <c r="AB98" s="268" t="str">
        <f>IF(_tag_month_shift!W90="","",_tag_month_shift!W90)</f>
        <v/>
      </c>
      <c r="AC98" s="274" t="str">
        <f t="shared" si="28"/>
        <v/>
      </c>
      <c r="AD98" s="287"/>
      <c r="AE98" s="282" t="str">
        <f>IF(_tag_month_shift!Z90="","",_tag_month_shift!Z90)</f>
        <v/>
      </c>
      <c r="AF98" s="268" t="str">
        <f>IF(_tag_month_shift!AA90="","",_tag_month_shift!AA90)</f>
        <v/>
      </c>
      <c r="AG98" s="268" t="str">
        <f>IF(_tag_month_shift!AB90="","",_tag_month_shift!AB90)</f>
        <v/>
      </c>
      <c r="AH98" s="268" t="str">
        <f>IF(_tag_month_shift!AC90="","",_tag_month_shift!AC90)</f>
        <v/>
      </c>
      <c r="AI98" s="268" t="str">
        <f>IF(_tag_month_shift!AD90="","",_tag_month_shift!AD90)</f>
        <v/>
      </c>
      <c r="AJ98" s="274" t="str">
        <f t="shared" si="31"/>
        <v/>
      </c>
      <c r="AK98" s="274"/>
      <c r="AL98" s="268" t="str">
        <f>IF(_tag_month_shift!AG90="","",_tag_month_shift!AG90)</f>
        <v/>
      </c>
      <c r="AM98" s="268" t="str">
        <f>IF(_tag_month_shift!AH90="","",_tag_month_shift!AH90)</f>
        <v/>
      </c>
      <c r="AN98" s="274" t="str">
        <f t="shared" si="46"/>
        <v/>
      </c>
      <c r="AO98" s="274"/>
      <c r="AP98" s="295" t="e">
        <f t="shared" si="35"/>
        <v>#VALUE!</v>
      </c>
      <c r="AQ98" s="295"/>
      <c r="AR98" s="295" t="str">
        <f t="shared" si="36"/>
        <v/>
      </c>
      <c r="AS98" s="295"/>
      <c r="AT98" s="268" t="str">
        <f>IF(_tag_month_shift!AO90="","",_tag_month_shift!AO90)</f>
        <v/>
      </c>
      <c r="AU98" s="268" t="str">
        <f>IF(_tag_month_shift!AP90="","",_tag_month_shift!AP90)</f>
        <v/>
      </c>
      <c r="AV98" s="274" t="str">
        <f t="shared" si="37"/>
        <v/>
      </c>
      <c r="AW98" s="274" t="str">
        <f t="shared" si="38"/>
        <v/>
      </c>
      <c r="AX98" s="274" t="str">
        <f t="shared" si="39"/>
        <v/>
      </c>
      <c r="AY98" s="274"/>
      <c r="AZ98" s="310" t="str">
        <f>IF(_tag_month_shift!AU90="","",_tag_month_shift!AU90)</f>
        <v/>
      </c>
      <c r="BA98" s="310" t="str">
        <f>IF(_tag_month_shift!AV90="","",_tag_month_shift!AV90)</f>
        <v/>
      </c>
      <c r="BB98" s="310" t="str">
        <f>IF(_tag_month_shift!AW90="","",_tag_month_shift!AW90)</f>
        <v/>
      </c>
      <c r="BC98" s="310" t="str">
        <f>IF(_tag_month_shift!AX90="","",_tag_month_shift!AX90)</f>
        <v/>
      </c>
      <c r="BD98" s="310">
        <v>8</v>
      </c>
      <c r="BE98" s="274"/>
      <c r="BF98" s="274"/>
      <c r="BG98" s="274" t="str">
        <f t="shared" si="40"/>
        <v/>
      </c>
      <c r="BH98" s="314" t="str">
        <f t="shared" si="41"/>
        <v/>
      </c>
      <c r="BI98" s="295"/>
      <c r="BJ98" s="295"/>
      <c r="BK98" s="268" t="str">
        <f>IF(_tag_month_shift!BF90="","",_tag_month_shift!BF90)</f>
        <v/>
      </c>
      <c r="BL98" s="268" t="str">
        <f>IF(_tag_month_shift!BG90="","",_tag_month_shift!BG90)</f>
        <v/>
      </c>
      <c r="BM98" s="274" t="str">
        <f t="shared" si="42"/>
        <v/>
      </c>
      <c r="BN98" s="274"/>
      <c r="BO98" s="268" t="str">
        <f>IF(_tag_month_shift!BJ90="","",_tag_month_shift!BJ90)</f>
        <v/>
      </c>
      <c r="BP98" s="268" t="str">
        <f>IF(_tag_month_shift!BK90="","",_tag_month_shift!BK90)</f>
        <v/>
      </c>
      <c r="BQ98" s="321" t="str">
        <f t="shared" si="43"/>
        <v/>
      </c>
      <c r="BR98" s="321"/>
      <c r="BS98" s="268" t="str">
        <f>IF(_tag_month_shift!BN90="","",_tag_month_shift!BN90)</f>
        <v/>
      </c>
      <c r="BT98" s="268" t="str">
        <f>IF(_tag_month_shift!BO90="","",_tag_month_shift!BO90)</f>
        <v/>
      </c>
      <c r="BU98" s="274" t="str">
        <f t="shared" si="44"/>
        <v/>
      </c>
      <c r="BV98" s="334"/>
      <c r="BW98" s="333" t="str">
        <f t="shared" si="45"/>
        <v/>
      </c>
    </row>
    <row r="99" spans="1:75">
      <c r="A99" s="54">
        <f ca="1" t="shared" si="47"/>
        <v>43646</v>
      </c>
      <c r="B99" s="262">
        <f ca="1" t="shared" si="32"/>
        <v>43646</v>
      </c>
      <c r="C99" s="91" t="s">
        <v>357</v>
      </c>
      <c r="D99" s="96">
        <f>IF(AND(D98=4),1,IF(AND(D98&lt;4),(D98+1),))</f>
        <v>1</v>
      </c>
      <c r="E99" s="264" t="str">
        <f t="shared" si="33"/>
        <v>甲班</v>
      </c>
      <c r="F99" s="269" t="str">
        <f>IF(_tag_month_shift!A91="","",_tag_month_shift!A91)</f>
        <v/>
      </c>
      <c r="G99" s="270" t="str">
        <f>IF(_tag_month_shift!B91="","",_tag_month_shift!B91)</f>
        <v/>
      </c>
      <c r="H99" s="270" t="str">
        <f>IF(_tag_month_shift!C91="","",_tag_month_shift!C91)</f>
        <v/>
      </c>
      <c r="I99" s="270" t="str">
        <f>IF(_tag_month_shift!D91="","",_tag_month_shift!D91)</f>
        <v/>
      </c>
      <c r="J99" s="270" t="str">
        <f>IF(_tag_month_shift!E91="","",_tag_month_shift!E91)</f>
        <v/>
      </c>
      <c r="K99" s="273" t="str">
        <f t="shared" si="29"/>
        <v/>
      </c>
      <c r="L99" s="275"/>
      <c r="M99" s="270" t="str">
        <f>IF(_tag_month_shift!H91="","",_tag_month_shift!H91)</f>
        <v/>
      </c>
      <c r="N99" s="270" t="str">
        <f>IF(_tag_month_shift!I91="","",_tag_month_shift!I91)</f>
        <v/>
      </c>
      <c r="O99" s="275" t="str">
        <f t="shared" si="26"/>
        <v/>
      </c>
      <c r="P99" s="275"/>
      <c r="Q99" s="270" t="str">
        <f>IF(_tag_month_shift!L91="","",_tag_month_shift!L91)</f>
        <v/>
      </c>
      <c r="R99" s="270" t="str">
        <f>IF(_tag_month_shift!M91="","",_tag_month_shift!M91)</f>
        <v/>
      </c>
      <c r="S99" s="275" t="str">
        <f t="shared" si="34"/>
        <v/>
      </c>
      <c r="T99" s="275"/>
      <c r="U99" s="270" t="str">
        <f>IF(_tag_month_shift!P91="","",_tag_month_shift!P91)</f>
        <v/>
      </c>
      <c r="V99" s="270" t="str">
        <f>IF(_tag_month_shift!Q91="","",_tag_month_shift!Q91)</f>
        <v/>
      </c>
      <c r="W99" s="275" t="str">
        <f t="shared" si="50"/>
        <v/>
      </c>
      <c r="X99" s="275"/>
      <c r="Y99" s="270" t="str">
        <f>IF(_tag_month_shift!T91="","",_tag_month_shift!T91)</f>
        <v/>
      </c>
      <c r="Z99" s="275" t="str">
        <f t="shared" si="49"/>
        <v/>
      </c>
      <c r="AA99" s="275"/>
      <c r="AB99" s="270" t="str">
        <f>IF(_tag_month_shift!W91="","",_tag_month_shift!W91)</f>
        <v/>
      </c>
      <c r="AC99" s="275" t="str">
        <f t="shared" si="28"/>
        <v/>
      </c>
      <c r="AD99" s="288"/>
      <c r="AE99" s="284" t="str">
        <f>IF(_tag_month_shift!Z91="","",_tag_month_shift!Z91)</f>
        <v/>
      </c>
      <c r="AF99" s="270" t="str">
        <f>IF(_tag_month_shift!AA91="","",_tag_month_shift!AA91)</f>
        <v/>
      </c>
      <c r="AG99" s="270" t="str">
        <f>IF(_tag_month_shift!AB91="","",_tag_month_shift!AB91)</f>
        <v/>
      </c>
      <c r="AH99" s="270" t="str">
        <f>IF(_tag_month_shift!AC91="","",_tag_month_shift!AC91)</f>
        <v/>
      </c>
      <c r="AI99" s="270" t="str">
        <f>IF(_tag_month_shift!AD91="","",_tag_month_shift!AD91)</f>
        <v/>
      </c>
      <c r="AJ99" s="275" t="str">
        <f t="shared" si="31"/>
        <v/>
      </c>
      <c r="AK99" s="275"/>
      <c r="AL99" s="270" t="str">
        <f>IF(_tag_month_shift!AG91="","",_tag_month_shift!AG91)</f>
        <v/>
      </c>
      <c r="AM99" s="270" t="str">
        <f>IF(_tag_month_shift!AH91="","",_tag_month_shift!AH91)</f>
        <v/>
      </c>
      <c r="AN99" s="275" t="str">
        <f t="shared" si="46"/>
        <v/>
      </c>
      <c r="AO99" s="275"/>
      <c r="AP99" s="300" t="e">
        <f t="shared" si="35"/>
        <v>#VALUE!</v>
      </c>
      <c r="AQ99" s="300"/>
      <c r="AR99" s="300" t="str">
        <f t="shared" si="36"/>
        <v/>
      </c>
      <c r="AS99" s="300"/>
      <c r="AT99" s="270" t="str">
        <f>IF(_tag_month_shift!AO91="","",_tag_month_shift!AO91)</f>
        <v/>
      </c>
      <c r="AU99" s="270" t="str">
        <f>IF(_tag_month_shift!AP91="","",_tag_month_shift!AP91)</f>
        <v/>
      </c>
      <c r="AV99" s="275" t="str">
        <f t="shared" si="37"/>
        <v/>
      </c>
      <c r="AW99" s="275" t="str">
        <f t="shared" si="38"/>
        <v/>
      </c>
      <c r="AX99" s="275" t="str">
        <f t="shared" si="39"/>
        <v/>
      </c>
      <c r="AY99" s="275"/>
      <c r="AZ99" s="311" t="str">
        <f>IF(_tag_month_shift!AU91="","",_tag_month_shift!AU91)</f>
        <v/>
      </c>
      <c r="BA99" s="311" t="str">
        <f>IF(_tag_month_shift!AV91="","",_tag_month_shift!AV91)</f>
        <v/>
      </c>
      <c r="BB99" s="311" t="str">
        <f>IF(_tag_month_shift!AW91="","",_tag_month_shift!AW91)</f>
        <v/>
      </c>
      <c r="BC99" s="311" t="str">
        <f>IF(_tag_month_shift!AX91="","",_tag_month_shift!AX91)</f>
        <v/>
      </c>
      <c r="BD99" s="311">
        <v>8</v>
      </c>
      <c r="BE99" s="275"/>
      <c r="BF99" s="275"/>
      <c r="BG99" s="275" t="str">
        <f t="shared" si="40"/>
        <v/>
      </c>
      <c r="BH99" s="316" t="str">
        <f t="shared" si="41"/>
        <v/>
      </c>
      <c r="BI99" s="300"/>
      <c r="BJ99" s="300"/>
      <c r="BK99" s="270" t="str">
        <f>IF(_tag_month_shift!BF91="","",_tag_month_shift!BF91)</f>
        <v/>
      </c>
      <c r="BL99" s="270" t="str">
        <f>IF(_tag_month_shift!BG91="","",_tag_month_shift!BG91)</f>
        <v/>
      </c>
      <c r="BM99" s="275" t="str">
        <f t="shared" si="42"/>
        <v/>
      </c>
      <c r="BN99" s="275"/>
      <c r="BO99" s="270" t="str">
        <f>IF(_tag_month_shift!BJ91="","",_tag_month_shift!BJ91)</f>
        <v/>
      </c>
      <c r="BP99" s="270" t="str">
        <f>IF(_tag_month_shift!BK91="","",_tag_month_shift!BK91)</f>
        <v/>
      </c>
      <c r="BQ99" s="321" t="str">
        <f t="shared" si="43"/>
        <v/>
      </c>
      <c r="BR99" s="321"/>
      <c r="BS99" s="270" t="str">
        <f>IF(_tag_month_shift!BN91="","",_tag_month_shift!BN91)</f>
        <v/>
      </c>
      <c r="BT99" s="270" t="str">
        <f>IF(_tag_month_shift!BO91="","",_tag_month_shift!BO91)</f>
        <v/>
      </c>
      <c r="BU99" s="275" t="str">
        <f t="shared" si="44"/>
        <v/>
      </c>
      <c r="BV99" s="335"/>
      <c r="BW99" s="333" t="str">
        <f t="shared" si="45"/>
        <v/>
      </c>
    </row>
    <row r="100" spans="1:75">
      <c r="A100" s="54">
        <f ca="1" t="shared" si="47"/>
        <v>43647</v>
      </c>
      <c r="B100" s="262">
        <f ca="1" t="shared" si="32"/>
        <v>43647</v>
      </c>
      <c r="C100" s="91" t="s">
        <v>355</v>
      </c>
      <c r="D100" s="96">
        <f>IF(AND(D94=1),4,IF(AND(D94&gt;1),(D94-1),))</f>
        <v>3</v>
      </c>
      <c r="E100" s="264" t="str">
        <f t="shared" si="33"/>
        <v>丙班</v>
      </c>
      <c r="F100" s="265" t="str">
        <f>IF(_tag_month_shift!A92="","",_tag_month_shift!A92)</f>
        <v/>
      </c>
      <c r="G100" s="266" t="str">
        <f>IF(_tag_month_shift!B92="","",_tag_month_shift!B92)</f>
        <v/>
      </c>
      <c r="H100" s="266" t="str">
        <f>IF(_tag_month_shift!C92="","",_tag_month_shift!C92)</f>
        <v/>
      </c>
      <c r="I100" s="266" t="str">
        <f>IF(_tag_month_shift!D92="","",_tag_month_shift!D92)</f>
        <v/>
      </c>
      <c r="J100" s="266" t="str">
        <f>IF(_tag_month_shift!E92="","",_tag_month_shift!E92)</f>
        <v/>
      </c>
      <c r="K100" s="273" t="str">
        <f t="shared" si="29"/>
        <v/>
      </c>
      <c r="L100" s="273" t="str">
        <f>IF(J101="","",SUM(K100:K102))</f>
        <v/>
      </c>
      <c r="M100" s="266" t="str">
        <f>IF(_tag_month_shift!H92="","",_tag_month_shift!H92)</f>
        <v/>
      </c>
      <c r="N100" s="266" t="str">
        <f>IF(_tag_month_shift!I92="","",_tag_month_shift!I92)</f>
        <v/>
      </c>
      <c r="O100" s="273" t="str">
        <f t="shared" si="26"/>
        <v/>
      </c>
      <c r="P100" s="273" t="str">
        <f>IF(N101="","",SUM(O100:O102))</f>
        <v/>
      </c>
      <c r="Q100" s="266" t="str">
        <f>IF(_tag_month_shift!L92="","",_tag_month_shift!L92)</f>
        <v/>
      </c>
      <c r="R100" s="266" t="str">
        <f>IF(_tag_month_shift!M92="","",_tag_month_shift!M92)</f>
        <v/>
      </c>
      <c r="S100" s="273" t="str">
        <f t="shared" si="34"/>
        <v/>
      </c>
      <c r="T100" s="273" t="str">
        <f>IF(R101="","",SUM(S100:S102))</f>
        <v/>
      </c>
      <c r="U100" s="266" t="str">
        <f>IF(_tag_month_shift!P92="","",_tag_month_shift!P92)</f>
        <v/>
      </c>
      <c r="V100" s="266" t="str">
        <f>IF(_tag_month_shift!Q92="","",_tag_month_shift!Q92)</f>
        <v/>
      </c>
      <c r="W100" s="273" t="str">
        <f t="shared" si="50"/>
        <v/>
      </c>
      <c r="X100" s="273" t="str">
        <f>IF(V101="","",SUM(W100:W102))</f>
        <v/>
      </c>
      <c r="Y100" s="266" t="str">
        <f>IF(_tag_month_shift!T92="","",_tag_month_shift!T92)</f>
        <v/>
      </c>
      <c r="Z100" s="273" t="str">
        <f t="shared" si="49"/>
        <v/>
      </c>
      <c r="AA100" s="273" t="str">
        <f>IF(Y101="","",SUM(Z100:Z102))</f>
        <v/>
      </c>
      <c r="AB100" s="266" t="str">
        <f>IF(_tag_month_shift!W92="","",_tag_month_shift!W92)</f>
        <v/>
      </c>
      <c r="AC100" s="273" t="str">
        <f t="shared" si="28"/>
        <v/>
      </c>
      <c r="AD100" s="286" t="str">
        <f>IF(AB101="","",SUM(AC100:AC102))</f>
        <v/>
      </c>
      <c r="AE100" s="281" t="str">
        <f>IF(_tag_month_shift!Z92="","",_tag_month_shift!Z92)</f>
        <v/>
      </c>
      <c r="AF100" s="266" t="str">
        <f>IF(_tag_month_shift!AA92="","",_tag_month_shift!AA92)</f>
        <v/>
      </c>
      <c r="AG100" s="266" t="str">
        <f>IF(_tag_month_shift!AB92="","",_tag_month_shift!AB92)</f>
        <v/>
      </c>
      <c r="AH100" s="266" t="str">
        <f>IF(_tag_month_shift!AC92="","",_tag_month_shift!AC92)</f>
        <v/>
      </c>
      <c r="AI100" s="266" t="str">
        <f>IF(_tag_month_shift!AD92="","",_tag_month_shift!AD92)</f>
        <v/>
      </c>
      <c r="AJ100" s="273" t="str">
        <f t="shared" si="31"/>
        <v/>
      </c>
      <c r="AK100" s="273" t="str">
        <f>IF(AI101="","",SUM(AJ100:AJ102))</f>
        <v/>
      </c>
      <c r="AL100" s="268" t="str">
        <f>IF(_tag_month_shift!AG92="","",_tag_month_shift!AG92)</f>
        <v/>
      </c>
      <c r="AM100" s="268" t="str">
        <f>IF(_tag_month_shift!AH92="","",_tag_month_shift!AH92)</f>
        <v/>
      </c>
      <c r="AN100" s="273" t="str">
        <f t="shared" si="46"/>
        <v/>
      </c>
      <c r="AO100" s="273" t="str">
        <f>IF(AM101="","",SUM(AN100:AN102))</f>
        <v/>
      </c>
      <c r="AP100" s="294" t="e">
        <f t="shared" si="35"/>
        <v>#VALUE!</v>
      </c>
      <c r="AQ100" s="294" t="e">
        <f>IF(BD100="","",AVERAGE(AP100:AP102))</f>
        <v>#VALUE!</v>
      </c>
      <c r="AR100" s="294" t="str">
        <f t="shared" si="36"/>
        <v/>
      </c>
      <c r="AS100" s="294" t="str">
        <f>IF(AZ100="","",AVERAGE(AR100:AR102))</f>
        <v/>
      </c>
      <c r="AT100" s="268" t="str">
        <f>IF(_tag_month_shift!AO92="","",_tag_month_shift!AO92)</f>
        <v/>
      </c>
      <c r="AU100" s="268" t="str">
        <f>IF(_tag_month_shift!AP92="","",_tag_month_shift!AP92)</f>
        <v/>
      </c>
      <c r="AV100" s="273" t="str">
        <f t="shared" si="37"/>
        <v/>
      </c>
      <c r="AW100" s="273" t="str">
        <f t="shared" si="38"/>
        <v/>
      </c>
      <c r="AX100" s="273" t="str">
        <f t="shared" si="39"/>
        <v/>
      </c>
      <c r="AY100" s="273" t="str">
        <f>IF(AU101="","",SUM(AX100:AX102))</f>
        <v/>
      </c>
      <c r="AZ100" s="309" t="str">
        <f>IF(_tag_month_shift!AU92="","",_tag_month_shift!AU92)</f>
        <v/>
      </c>
      <c r="BA100" s="309" t="str">
        <f>IF(_tag_month_shift!AV92="","",_tag_month_shift!AV92)</f>
        <v/>
      </c>
      <c r="BB100" s="309" t="str">
        <f>IF(_tag_month_shift!AW92="","",_tag_month_shift!AW92)</f>
        <v/>
      </c>
      <c r="BC100" s="309" t="str">
        <f>IF(_tag_month_shift!AX92="","",_tag_month_shift!AX92)</f>
        <v/>
      </c>
      <c r="BD100" s="309">
        <v>8</v>
      </c>
      <c r="BE100" s="273" t="str">
        <f>IF(_tag_month_shift!AZ92="","",_tag_month_shift!AZ92)</f>
        <v/>
      </c>
      <c r="BF100" s="273" t="str">
        <f>IF(_tag_month_shift!BA92="","",_tag_month_shift!BA92)</f>
        <v/>
      </c>
      <c r="BG100" s="273" t="str">
        <f t="shared" si="40"/>
        <v/>
      </c>
      <c r="BH100" s="314" t="str">
        <f t="shared" si="41"/>
        <v/>
      </c>
      <c r="BI100" s="294" t="str">
        <f>IF(AND(BE100=""),"",IF(AND(BE100=0),0,IF(AND(BE100&gt;0),AY100*1000/BE100,)))</f>
        <v/>
      </c>
      <c r="BJ100" s="294" t="str">
        <f>IF(AND(BE100=""),"",IF(AND(BE100=0),0,IF(AND(BE100&gt;0),(SUM(AW100:AW102)*0.7353+SUM(AV100:AV102))*971.4/BE100,)))</f>
        <v/>
      </c>
      <c r="BK100" s="266" t="str">
        <f>IF(_tag_month_shift!BF92="","",_tag_month_shift!BF92)</f>
        <v/>
      </c>
      <c r="BL100" s="266" t="str">
        <f>IF(_tag_month_shift!BG92="","",_tag_month_shift!BG92)</f>
        <v/>
      </c>
      <c r="BM100" s="273" t="str">
        <f t="shared" si="42"/>
        <v/>
      </c>
      <c r="BN100" s="273" t="str">
        <f>IF(BL101="","",SUM(BM100:BM102))</f>
        <v/>
      </c>
      <c r="BO100" s="266" t="str">
        <f>IF(_tag_month_shift!BJ92="","",_tag_month_shift!BJ92)</f>
        <v/>
      </c>
      <c r="BP100" s="266" t="str">
        <f>IF(_tag_month_shift!BK92="","",_tag_month_shift!BK92)</f>
        <v/>
      </c>
      <c r="BQ100" s="321" t="str">
        <f t="shared" si="43"/>
        <v/>
      </c>
      <c r="BR100" s="321" t="str">
        <f>IF(BP101="","",SUM(BQ100:BQ102))</f>
        <v/>
      </c>
      <c r="BS100" s="268" t="str">
        <f>IF(_tag_month_shift!BN92="","",_tag_month_shift!BN92)</f>
        <v/>
      </c>
      <c r="BT100" s="268" t="str">
        <f>IF(_tag_month_shift!BO92="","",_tag_month_shift!BO92)</f>
        <v/>
      </c>
      <c r="BU100" s="273" t="str">
        <f t="shared" si="44"/>
        <v/>
      </c>
      <c r="BV100" s="332" t="str">
        <f>IF(BT101="","",SUM(BU100:BU102))</f>
        <v/>
      </c>
      <c r="BW100" s="333" t="str">
        <f t="shared" si="45"/>
        <v/>
      </c>
    </row>
    <row r="101" spans="1:75">
      <c r="A101" s="54">
        <f ca="1" t="shared" si="47"/>
        <v>43647</v>
      </c>
      <c r="B101" s="262">
        <f ca="1" t="shared" si="32"/>
        <v>43647</v>
      </c>
      <c r="C101" s="91" t="s">
        <v>356</v>
      </c>
      <c r="D101" s="96">
        <f>IF(AND(D100=4),1,IF(AND(D100&lt;4),(D100+1),))</f>
        <v>4</v>
      </c>
      <c r="E101" s="264" t="str">
        <f t="shared" si="33"/>
        <v>丁班</v>
      </c>
      <c r="F101" s="267" t="str">
        <f>IF(_tag_month_shift!A93="","",_tag_month_shift!A93)</f>
        <v/>
      </c>
      <c r="G101" s="268" t="str">
        <f>IF(_tag_month_shift!B93="","",_tag_month_shift!B93)</f>
        <v/>
      </c>
      <c r="H101" s="268" t="str">
        <f>IF(_tag_month_shift!C93="","",_tag_month_shift!C93)</f>
        <v/>
      </c>
      <c r="I101" s="268" t="str">
        <f>IF(_tag_month_shift!D93="","",_tag_month_shift!D93)</f>
        <v/>
      </c>
      <c r="J101" s="268" t="str">
        <f>IF(_tag_month_shift!E93="","",_tag_month_shift!E93)</f>
        <v/>
      </c>
      <c r="K101" s="273" t="str">
        <f t="shared" si="29"/>
        <v/>
      </c>
      <c r="L101" s="274"/>
      <c r="M101" s="268" t="str">
        <f>IF(_tag_month_shift!H93="","",_tag_month_shift!H93)</f>
        <v/>
      </c>
      <c r="N101" s="268" t="str">
        <f>IF(_tag_month_shift!I93="","",_tag_month_shift!I93)</f>
        <v/>
      </c>
      <c r="O101" s="274" t="str">
        <f t="shared" si="26"/>
        <v/>
      </c>
      <c r="P101" s="274"/>
      <c r="Q101" s="268" t="str">
        <f>IF(_tag_month_shift!L93="","",_tag_month_shift!L93)</f>
        <v/>
      </c>
      <c r="R101" s="268" t="str">
        <f>IF(_tag_month_shift!M93="","",_tag_month_shift!M93)</f>
        <v/>
      </c>
      <c r="S101" s="274" t="str">
        <f t="shared" si="34"/>
        <v/>
      </c>
      <c r="T101" s="274"/>
      <c r="U101" s="268" t="str">
        <f>IF(_tag_month_shift!P93="","",_tag_month_shift!P93)</f>
        <v/>
      </c>
      <c r="V101" s="268" t="str">
        <f>IF(_tag_month_shift!Q93="","",_tag_month_shift!Q93)</f>
        <v/>
      </c>
      <c r="W101" s="274" t="str">
        <f t="shared" si="50"/>
        <v/>
      </c>
      <c r="X101" s="274"/>
      <c r="Y101" s="268" t="str">
        <f>IF(_tag_month_shift!T93="","",_tag_month_shift!T93)</f>
        <v/>
      </c>
      <c r="Z101" s="274" t="str">
        <f t="shared" si="49"/>
        <v/>
      </c>
      <c r="AA101" s="274"/>
      <c r="AB101" s="268" t="str">
        <f>IF(_tag_month_shift!W93="","",_tag_month_shift!W93)</f>
        <v/>
      </c>
      <c r="AC101" s="274" t="str">
        <f t="shared" si="28"/>
        <v/>
      </c>
      <c r="AD101" s="287"/>
      <c r="AE101" s="282" t="str">
        <f>IF(_tag_month_shift!Z93="","",_tag_month_shift!Z93)</f>
        <v/>
      </c>
      <c r="AF101" s="268" t="str">
        <f>IF(_tag_month_shift!AA93="","",_tag_month_shift!AA93)</f>
        <v/>
      </c>
      <c r="AG101" s="268" t="str">
        <f>IF(_tag_month_shift!AB93="","",_tag_month_shift!AB93)</f>
        <v/>
      </c>
      <c r="AH101" s="268" t="str">
        <f>IF(_tag_month_shift!AC93="","",_tag_month_shift!AC93)</f>
        <v/>
      </c>
      <c r="AI101" s="268" t="str">
        <f>IF(_tag_month_shift!AD93="","",_tag_month_shift!AD93)</f>
        <v/>
      </c>
      <c r="AJ101" s="274" t="str">
        <f t="shared" si="31"/>
        <v/>
      </c>
      <c r="AK101" s="274"/>
      <c r="AL101" s="268" t="str">
        <f>IF(_tag_month_shift!AG93="","",_tag_month_shift!AG93)</f>
        <v/>
      </c>
      <c r="AM101" s="268" t="str">
        <f>IF(_tag_month_shift!AH93="","",_tag_month_shift!AH93)</f>
        <v/>
      </c>
      <c r="AN101" s="274" t="str">
        <f t="shared" si="46"/>
        <v/>
      </c>
      <c r="AO101" s="274"/>
      <c r="AP101" s="295" t="e">
        <f t="shared" si="35"/>
        <v>#VALUE!</v>
      </c>
      <c r="AQ101" s="295"/>
      <c r="AR101" s="295" t="str">
        <f t="shared" si="36"/>
        <v/>
      </c>
      <c r="AS101" s="295"/>
      <c r="AT101" s="268" t="str">
        <f>IF(_tag_month_shift!AO93="","",_tag_month_shift!AO93)</f>
        <v/>
      </c>
      <c r="AU101" s="268" t="str">
        <f>IF(_tag_month_shift!AP93="","",_tag_month_shift!AP93)</f>
        <v/>
      </c>
      <c r="AV101" s="274" t="str">
        <f t="shared" si="37"/>
        <v/>
      </c>
      <c r="AW101" s="274" t="str">
        <f t="shared" si="38"/>
        <v/>
      </c>
      <c r="AX101" s="274" t="str">
        <f t="shared" si="39"/>
        <v/>
      </c>
      <c r="AY101" s="274"/>
      <c r="AZ101" s="310" t="str">
        <f>IF(_tag_month_shift!AU93="","",_tag_month_shift!AU93)</f>
        <v/>
      </c>
      <c r="BA101" s="310" t="str">
        <f>IF(_tag_month_shift!AV93="","",_tag_month_shift!AV93)</f>
        <v/>
      </c>
      <c r="BB101" s="310" t="str">
        <f>IF(_tag_month_shift!AW93="","",_tag_month_shift!AW93)</f>
        <v/>
      </c>
      <c r="BC101" s="310" t="str">
        <f>IF(_tag_month_shift!AX93="","",_tag_month_shift!AX93)</f>
        <v/>
      </c>
      <c r="BD101" s="310">
        <v>8</v>
      </c>
      <c r="BE101" s="274"/>
      <c r="BF101" s="274"/>
      <c r="BG101" s="274" t="str">
        <f t="shared" si="40"/>
        <v/>
      </c>
      <c r="BH101" s="314" t="str">
        <f t="shared" si="41"/>
        <v/>
      </c>
      <c r="BI101" s="295"/>
      <c r="BJ101" s="295"/>
      <c r="BK101" s="268" t="str">
        <f>IF(_tag_month_shift!BF93="","",_tag_month_shift!BF93)</f>
        <v/>
      </c>
      <c r="BL101" s="268" t="str">
        <f>IF(_tag_month_shift!BG93="","",_tag_month_shift!BG93)</f>
        <v/>
      </c>
      <c r="BM101" s="274" t="str">
        <f t="shared" si="42"/>
        <v/>
      </c>
      <c r="BN101" s="274"/>
      <c r="BO101" s="268" t="str">
        <f>IF(_tag_month_shift!BJ93="","",_tag_month_shift!BJ93)</f>
        <v/>
      </c>
      <c r="BP101" s="268" t="str">
        <f>IF(_tag_month_shift!BK93="","",_tag_month_shift!BK93)</f>
        <v/>
      </c>
      <c r="BQ101" s="321" t="str">
        <f t="shared" si="43"/>
        <v/>
      </c>
      <c r="BR101" s="321"/>
      <c r="BS101" s="268" t="str">
        <f>IF(_tag_month_shift!BN93="","",_tag_month_shift!BN93)</f>
        <v/>
      </c>
      <c r="BT101" s="268" t="str">
        <f>IF(_tag_month_shift!BO93="","",_tag_month_shift!BO93)</f>
        <v/>
      </c>
      <c r="BU101" s="274" t="str">
        <f t="shared" si="44"/>
        <v/>
      </c>
      <c r="BV101" s="334"/>
      <c r="BW101" s="333" t="str">
        <f t="shared" si="45"/>
        <v/>
      </c>
    </row>
    <row r="102" spans="1:75">
      <c r="A102" s="54">
        <f ca="1" t="shared" si="47"/>
        <v>43647</v>
      </c>
      <c r="B102" s="262">
        <f ca="1" t="shared" si="32"/>
        <v>43647</v>
      </c>
      <c r="C102" s="91" t="s">
        <v>357</v>
      </c>
      <c r="D102" s="96">
        <f>IF(AND(D101=4),1,IF(AND(D101&lt;4),(D101+1),))</f>
        <v>1</v>
      </c>
      <c r="E102" s="264" t="str">
        <f t="shared" si="33"/>
        <v>甲班</v>
      </c>
      <c r="F102" s="269" t="str">
        <f>IF(_tag_month_shift!A94="","",_tag_month_shift!A94)</f>
        <v/>
      </c>
      <c r="G102" s="270" t="str">
        <f>IF(_tag_month_shift!B94="","",_tag_month_shift!B94)</f>
        <v/>
      </c>
      <c r="H102" s="270" t="str">
        <f>IF(_tag_month_shift!C94="","",_tag_month_shift!C94)</f>
        <v/>
      </c>
      <c r="I102" s="270" t="str">
        <f>IF(_tag_month_shift!D94="","",_tag_month_shift!D94)</f>
        <v/>
      </c>
      <c r="J102" s="270" t="str">
        <f>IF(_tag_month_shift!E94="","",_tag_month_shift!E94)</f>
        <v/>
      </c>
      <c r="K102" s="321" t="str">
        <f t="shared" si="29"/>
        <v/>
      </c>
      <c r="L102" s="275"/>
      <c r="M102" s="270" t="str">
        <f>IF(_tag_month_shift!H94="","",_tag_month_shift!H94)</f>
        <v/>
      </c>
      <c r="N102" s="270" t="str">
        <f>IF(_tag_month_shift!I94="","",_tag_month_shift!I94)</f>
        <v/>
      </c>
      <c r="O102" s="275" t="str">
        <f t="shared" si="26"/>
        <v/>
      </c>
      <c r="P102" s="275"/>
      <c r="Q102" s="270" t="str">
        <f>IF(_tag_month_shift!L94="","",_tag_month_shift!L94)</f>
        <v/>
      </c>
      <c r="R102" s="270" t="str">
        <f>IF(_tag_month_shift!M94="","",_tag_month_shift!M94)</f>
        <v/>
      </c>
      <c r="S102" s="275" t="str">
        <f t="shared" si="34"/>
        <v/>
      </c>
      <c r="T102" s="275"/>
      <c r="U102" s="270" t="str">
        <f>IF(_tag_month_shift!P94="","",_tag_month_shift!P94)</f>
        <v/>
      </c>
      <c r="V102" s="270" t="str">
        <f>IF(_tag_month_shift!Q94="","",_tag_month_shift!Q94)</f>
        <v/>
      </c>
      <c r="W102" s="275" t="str">
        <f t="shared" si="50"/>
        <v/>
      </c>
      <c r="X102" s="275"/>
      <c r="Y102" s="270" t="str">
        <f>IF(_tag_month_shift!T94="","",_tag_month_shift!T94)</f>
        <v/>
      </c>
      <c r="Z102" s="275" t="str">
        <f t="shared" si="49"/>
        <v/>
      </c>
      <c r="AA102" s="275"/>
      <c r="AB102" s="270" t="str">
        <f>IF(_tag_month_shift!W94="","",_tag_month_shift!W94)</f>
        <v/>
      </c>
      <c r="AC102" s="275" t="str">
        <f t="shared" si="28"/>
        <v/>
      </c>
      <c r="AD102" s="288"/>
      <c r="AE102" s="284" t="str">
        <f>IF(_tag_month_shift!Z94="","",_tag_month_shift!Z94)</f>
        <v/>
      </c>
      <c r="AF102" s="270" t="str">
        <f>IF(_tag_month_shift!AA94="","",_tag_month_shift!AA94)</f>
        <v/>
      </c>
      <c r="AG102" s="270" t="str">
        <f>IF(_tag_month_shift!AB94="","",_tag_month_shift!AB94)</f>
        <v/>
      </c>
      <c r="AH102" s="270" t="str">
        <f>IF(_tag_month_shift!AC94="","",_tag_month_shift!AC94)</f>
        <v/>
      </c>
      <c r="AI102" s="270" t="str">
        <f>IF(_tag_month_shift!AD94="","",_tag_month_shift!AD94)</f>
        <v/>
      </c>
      <c r="AJ102" s="275" t="str">
        <f t="shared" si="31"/>
        <v/>
      </c>
      <c r="AK102" s="275"/>
      <c r="AL102" s="270" t="str">
        <f>IF(_tag_month_shift!AG94="","",_tag_month_shift!AG94)</f>
        <v/>
      </c>
      <c r="AM102" s="270" t="str">
        <f>IF(_tag_month_shift!AH94="","",_tag_month_shift!AH94)</f>
        <v/>
      </c>
      <c r="AN102" s="275" t="str">
        <f t="shared" si="46"/>
        <v/>
      </c>
      <c r="AO102" s="275"/>
      <c r="AP102" s="300" t="e">
        <f t="shared" si="35"/>
        <v>#VALUE!</v>
      </c>
      <c r="AQ102" s="300"/>
      <c r="AR102" s="300" t="str">
        <f t="shared" si="36"/>
        <v/>
      </c>
      <c r="AS102" s="300"/>
      <c r="AT102" s="270" t="str">
        <f>IF(_tag_month_shift!AO94="","",_tag_month_shift!AO94)</f>
        <v/>
      </c>
      <c r="AU102" s="270" t="str">
        <f>IF(_tag_month_shift!AP94="","",_tag_month_shift!AP94)</f>
        <v/>
      </c>
      <c r="AV102" s="275" t="str">
        <f t="shared" si="37"/>
        <v/>
      </c>
      <c r="AW102" s="275" t="str">
        <f t="shared" si="38"/>
        <v/>
      </c>
      <c r="AX102" s="275" t="str">
        <f t="shared" si="39"/>
        <v/>
      </c>
      <c r="AY102" s="275"/>
      <c r="AZ102" s="311" t="str">
        <f>IF(_tag_month_shift!AU94="","",_tag_month_shift!AU94)</f>
        <v/>
      </c>
      <c r="BA102" s="311" t="str">
        <f>IF(_tag_month_shift!AV94="","",_tag_month_shift!AV94)</f>
        <v/>
      </c>
      <c r="BB102" s="311" t="str">
        <f>IF(_tag_month_shift!AW94="","",_tag_month_shift!AW94)</f>
        <v/>
      </c>
      <c r="BC102" s="311" t="str">
        <f>IF(_tag_month_shift!AX94="","",_tag_month_shift!AX94)</f>
        <v/>
      </c>
      <c r="BD102" s="311">
        <v>8</v>
      </c>
      <c r="BE102" s="275"/>
      <c r="BF102" s="275"/>
      <c r="BG102" s="275" t="str">
        <f t="shared" si="40"/>
        <v/>
      </c>
      <c r="BH102" s="316" t="str">
        <f t="shared" si="41"/>
        <v/>
      </c>
      <c r="BI102" s="300"/>
      <c r="BJ102" s="300"/>
      <c r="BK102" s="270" t="str">
        <f>IF(_tag_month_shift!BF94="","",_tag_month_shift!BF94)</f>
        <v/>
      </c>
      <c r="BL102" s="270" t="str">
        <f>IF(_tag_month_shift!BG94="","",_tag_month_shift!BG94)</f>
        <v/>
      </c>
      <c r="BM102" s="275" t="str">
        <f t="shared" si="42"/>
        <v/>
      </c>
      <c r="BN102" s="275"/>
      <c r="BO102" s="270" t="str">
        <f>IF(_tag_month_shift!BJ94="","",_tag_month_shift!BJ94)</f>
        <v/>
      </c>
      <c r="BP102" s="270" t="str">
        <f>IF(_tag_month_shift!BK94="","",_tag_month_shift!BK94)</f>
        <v/>
      </c>
      <c r="BQ102" s="321" t="str">
        <f t="shared" si="43"/>
        <v/>
      </c>
      <c r="BR102" s="321"/>
      <c r="BS102" s="270" t="str">
        <f>IF(_tag_month_shift!BN94="","",_tag_month_shift!BN94)</f>
        <v/>
      </c>
      <c r="BT102" s="270" t="str">
        <f>IF(_tag_month_shift!BO94="","",_tag_month_shift!BO94)</f>
        <v/>
      </c>
      <c r="BU102" s="275" t="str">
        <f t="shared" si="44"/>
        <v/>
      </c>
      <c r="BV102" s="335"/>
      <c r="BW102" s="333" t="str">
        <f t="shared" si="45"/>
        <v/>
      </c>
    </row>
    <row r="103" ht="15.75" spans="1:74">
      <c r="A103" s="54"/>
      <c r="B103" s="336"/>
      <c r="C103" s="336"/>
      <c r="D103" s="249"/>
      <c r="E103" s="336"/>
      <c r="F103" s="337"/>
      <c r="G103" s="337"/>
      <c r="H103" s="337"/>
      <c r="I103" s="337"/>
      <c r="J103" s="337"/>
      <c r="K103" s="337"/>
      <c r="L103" s="337"/>
      <c r="M103" s="337"/>
      <c r="N103" s="337"/>
      <c r="O103" s="337"/>
      <c r="P103" s="337"/>
      <c r="Q103" s="337"/>
      <c r="R103" s="337"/>
      <c r="S103" s="337"/>
      <c r="T103" s="337"/>
      <c r="U103" s="337"/>
      <c r="V103" s="337"/>
      <c r="W103" s="337"/>
      <c r="X103" s="337"/>
      <c r="Y103" s="337"/>
      <c r="Z103" s="337"/>
      <c r="AA103" s="337"/>
      <c r="AB103" s="337"/>
      <c r="AC103" s="337"/>
      <c r="AD103" s="339"/>
      <c r="AE103" s="340"/>
      <c r="AF103" s="337"/>
      <c r="AG103" s="337"/>
      <c r="AH103" s="337"/>
      <c r="AI103" s="337"/>
      <c r="AJ103" s="337"/>
      <c r="AK103" s="337"/>
      <c r="AL103" s="337"/>
      <c r="AM103" s="337"/>
      <c r="AN103" s="337"/>
      <c r="AO103" s="337"/>
      <c r="AP103" s="337"/>
      <c r="AQ103" s="337"/>
      <c r="AR103" s="337"/>
      <c r="AS103" s="337"/>
      <c r="AT103" s="337"/>
      <c r="AU103" s="337"/>
      <c r="AV103" s="337"/>
      <c r="AW103" s="337"/>
      <c r="AX103" s="337"/>
      <c r="AY103" s="337"/>
      <c r="AZ103" s="337">
        <f>SUM(AZ10:AZ99)</f>
        <v>0</v>
      </c>
      <c r="BA103" s="337">
        <f>SUM(BA10:BA99)</f>
        <v>0</v>
      </c>
      <c r="BB103" s="337"/>
      <c r="BC103" s="337"/>
      <c r="BD103" s="337">
        <f>SUM(BD10:BD99)</f>
        <v>720</v>
      </c>
      <c r="BE103" s="337"/>
      <c r="BF103" s="337"/>
      <c r="BG103" s="337"/>
      <c r="BH103" s="337"/>
      <c r="BI103" s="337"/>
      <c r="BJ103" s="337"/>
      <c r="BK103" s="337"/>
      <c r="BL103" s="337"/>
      <c r="BM103" s="337"/>
      <c r="BN103" s="337"/>
      <c r="BO103" s="337"/>
      <c r="BP103" s="337"/>
      <c r="BQ103" s="337"/>
      <c r="BR103" s="337"/>
      <c r="BS103" s="337"/>
      <c r="BT103" s="337"/>
      <c r="BU103" s="337"/>
      <c r="BV103" s="341"/>
    </row>
  </sheetData>
  <mergeCells count="648">
    <mergeCell ref="F3:L3"/>
    <mergeCell ref="M3:P3"/>
    <mergeCell ref="Q3:T3"/>
    <mergeCell ref="U3:X3"/>
    <mergeCell ref="Y3:AA3"/>
    <mergeCell ref="AB3:AD3"/>
    <mergeCell ref="AE3:AK3"/>
    <mergeCell ref="AL3:AO3"/>
    <mergeCell ref="AP3:AQ3"/>
    <mergeCell ref="AR3:AS3"/>
    <mergeCell ref="AT3:AY3"/>
    <mergeCell ref="AZ3:BF3"/>
    <mergeCell ref="BG3:BJ3"/>
    <mergeCell ref="BK3:BN3"/>
    <mergeCell ref="BO3:BR3"/>
    <mergeCell ref="BS3:BV3"/>
    <mergeCell ref="AZ4:BA4"/>
    <mergeCell ref="BB4:BC4"/>
    <mergeCell ref="BE4:BF4"/>
    <mergeCell ref="B3:B5"/>
    <mergeCell ref="C3:C5"/>
    <mergeCell ref="D3:D5"/>
    <mergeCell ref="E3:E5"/>
    <mergeCell ref="F4:F5"/>
    <mergeCell ref="G4:G5"/>
    <mergeCell ref="H4:H5"/>
    <mergeCell ref="I4:I5"/>
    <mergeCell ref="J4:J5"/>
    <mergeCell ref="K4:K5"/>
    <mergeCell ref="L4:L5"/>
    <mergeCell ref="L10:L12"/>
    <mergeCell ref="L13:L15"/>
    <mergeCell ref="L16:L18"/>
    <mergeCell ref="L19:L21"/>
    <mergeCell ref="L22:L24"/>
    <mergeCell ref="L25:L27"/>
    <mergeCell ref="L28:L30"/>
    <mergeCell ref="L31:L33"/>
    <mergeCell ref="L34:L36"/>
    <mergeCell ref="L37:L39"/>
    <mergeCell ref="L40:L42"/>
    <mergeCell ref="L43:L45"/>
    <mergeCell ref="L46:L48"/>
    <mergeCell ref="L49:L51"/>
    <mergeCell ref="L52:L54"/>
    <mergeCell ref="L55:L57"/>
    <mergeCell ref="L58:L60"/>
    <mergeCell ref="L61:L63"/>
    <mergeCell ref="L64:L66"/>
    <mergeCell ref="L67:L69"/>
    <mergeCell ref="L70:L72"/>
    <mergeCell ref="L73:L75"/>
    <mergeCell ref="L76:L78"/>
    <mergeCell ref="L79:L81"/>
    <mergeCell ref="L82:L84"/>
    <mergeCell ref="L85:L87"/>
    <mergeCell ref="L88:L90"/>
    <mergeCell ref="L91:L93"/>
    <mergeCell ref="L94:L96"/>
    <mergeCell ref="L97:L99"/>
    <mergeCell ref="L100:L102"/>
    <mergeCell ref="M4:M5"/>
    <mergeCell ref="N4:N5"/>
    <mergeCell ref="O4:O5"/>
    <mergeCell ref="P4:P5"/>
    <mergeCell ref="P10:P12"/>
    <mergeCell ref="P13:P15"/>
    <mergeCell ref="P16:P18"/>
    <mergeCell ref="P19:P21"/>
    <mergeCell ref="P22:P24"/>
    <mergeCell ref="P25:P27"/>
    <mergeCell ref="P28:P30"/>
    <mergeCell ref="P31:P33"/>
    <mergeCell ref="P34:P36"/>
    <mergeCell ref="P37:P39"/>
    <mergeCell ref="P40:P42"/>
    <mergeCell ref="P43:P45"/>
    <mergeCell ref="P46:P48"/>
    <mergeCell ref="P49:P51"/>
    <mergeCell ref="P52:P54"/>
    <mergeCell ref="P55:P57"/>
    <mergeCell ref="P58:P60"/>
    <mergeCell ref="P61:P63"/>
    <mergeCell ref="P64:P66"/>
    <mergeCell ref="P67:P69"/>
    <mergeCell ref="P70:P72"/>
    <mergeCell ref="P73:P75"/>
    <mergeCell ref="P76:P78"/>
    <mergeCell ref="P79:P81"/>
    <mergeCell ref="P82:P84"/>
    <mergeCell ref="P85:P87"/>
    <mergeCell ref="P88:P90"/>
    <mergeCell ref="P91:P93"/>
    <mergeCell ref="P94:P96"/>
    <mergeCell ref="P97:P99"/>
    <mergeCell ref="P100:P102"/>
    <mergeCell ref="Q4:Q5"/>
    <mergeCell ref="R4:R5"/>
    <mergeCell ref="S4:S5"/>
    <mergeCell ref="T4:T5"/>
    <mergeCell ref="T10:T12"/>
    <mergeCell ref="T13:T15"/>
    <mergeCell ref="T16:T18"/>
    <mergeCell ref="T19:T21"/>
    <mergeCell ref="T22:T24"/>
    <mergeCell ref="T25:T27"/>
    <mergeCell ref="T28:T30"/>
    <mergeCell ref="T31:T33"/>
    <mergeCell ref="T34:T36"/>
    <mergeCell ref="T37:T39"/>
    <mergeCell ref="T40:T42"/>
    <mergeCell ref="T43:T45"/>
    <mergeCell ref="T46:T48"/>
    <mergeCell ref="T49:T51"/>
    <mergeCell ref="T52:T54"/>
    <mergeCell ref="T55:T57"/>
    <mergeCell ref="T58:T60"/>
    <mergeCell ref="T61:T63"/>
    <mergeCell ref="T64:T66"/>
    <mergeCell ref="T67:T69"/>
    <mergeCell ref="T70:T72"/>
    <mergeCell ref="T73:T75"/>
    <mergeCell ref="T76:T78"/>
    <mergeCell ref="T79:T81"/>
    <mergeCell ref="T82:T84"/>
    <mergeCell ref="T85:T87"/>
    <mergeCell ref="T88:T90"/>
    <mergeCell ref="T91:T93"/>
    <mergeCell ref="T94:T96"/>
    <mergeCell ref="T97:T99"/>
    <mergeCell ref="T100:T102"/>
    <mergeCell ref="U4:U5"/>
    <mergeCell ref="V4:V5"/>
    <mergeCell ref="W4:W5"/>
    <mergeCell ref="X4:X5"/>
    <mergeCell ref="X10:X12"/>
    <mergeCell ref="X13:X15"/>
    <mergeCell ref="X16:X18"/>
    <mergeCell ref="X19:X21"/>
    <mergeCell ref="X22:X24"/>
    <mergeCell ref="X25:X27"/>
    <mergeCell ref="X28:X30"/>
    <mergeCell ref="X31:X33"/>
    <mergeCell ref="X34:X36"/>
    <mergeCell ref="X37:X39"/>
    <mergeCell ref="X40:X42"/>
    <mergeCell ref="X43:X45"/>
    <mergeCell ref="X46:X48"/>
    <mergeCell ref="X49:X51"/>
    <mergeCell ref="X52:X54"/>
    <mergeCell ref="X55:X57"/>
    <mergeCell ref="X58:X60"/>
    <mergeCell ref="X61:X63"/>
    <mergeCell ref="X64:X66"/>
    <mergeCell ref="X67:X69"/>
    <mergeCell ref="X70:X72"/>
    <mergeCell ref="X73:X75"/>
    <mergeCell ref="X76:X78"/>
    <mergeCell ref="X79:X81"/>
    <mergeCell ref="X82:X84"/>
    <mergeCell ref="X85:X87"/>
    <mergeCell ref="X88:X90"/>
    <mergeCell ref="X91:X93"/>
    <mergeCell ref="X94:X96"/>
    <mergeCell ref="X97:X99"/>
    <mergeCell ref="X100:X102"/>
    <mergeCell ref="Y4:Y5"/>
    <mergeCell ref="Z4:Z5"/>
    <mergeCell ref="AA4:AA5"/>
    <mergeCell ref="AA10:AA12"/>
    <mergeCell ref="AA13:AA15"/>
    <mergeCell ref="AA16:AA18"/>
    <mergeCell ref="AA19:AA21"/>
    <mergeCell ref="AA22:AA24"/>
    <mergeCell ref="AA25:AA27"/>
    <mergeCell ref="AA28:AA30"/>
    <mergeCell ref="AA31:AA33"/>
    <mergeCell ref="AA34:AA36"/>
    <mergeCell ref="AA37:AA39"/>
    <mergeCell ref="AA40:AA42"/>
    <mergeCell ref="AA43:AA45"/>
    <mergeCell ref="AA46:AA48"/>
    <mergeCell ref="AA49:AA51"/>
    <mergeCell ref="AA52:AA54"/>
    <mergeCell ref="AA55:AA57"/>
    <mergeCell ref="AA58:AA60"/>
    <mergeCell ref="AA61:AA63"/>
    <mergeCell ref="AA64:AA66"/>
    <mergeCell ref="AA67:AA69"/>
    <mergeCell ref="AA70:AA72"/>
    <mergeCell ref="AA73:AA75"/>
    <mergeCell ref="AA76:AA78"/>
    <mergeCell ref="AA79:AA81"/>
    <mergeCell ref="AA82:AA84"/>
    <mergeCell ref="AA85:AA87"/>
    <mergeCell ref="AA88:AA90"/>
    <mergeCell ref="AA91:AA93"/>
    <mergeCell ref="AA94:AA96"/>
    <mergeCell ref="AA97:AA99"/>
    <mergeCell ref="AA100:AA102"/>
    <mergeCell ref="AB4:AB5"/>
    <mergeCell ref="AC4:AC5"/>
    <mergeCell ref="AD4:AD5"/>
    <mergeCell ref="AD10:AD12"/>
    <mergeCell ref="AD13:AD15"/>
    <mergeCell ref="AD16:AD18"/>
    <mergeCell ref="AD19:AD21"/>
    <mergeCell ref="AD22:AD24"/>
    <mergeCell ref="AD25:AD27"/>
    <mergeCell ref="AD28:AD30"/>
    <mergeCell ref="AD31:AD33"/>
    <mergeCell ref="AD34:AD36"/>
    <mergeCell ref="AD37:AD39"/>
    <mergeCell ref="AD40:AD42"/>
    <mergeCell ref="AD43:AD45"/>
    <mergeCell ref="AD46:AD48"/>
    <mergeCell ref="AD49:AD51"/>
    <mergeCell ref="AD52:AD54"/>
    <mergeCell ref="AD55:AD57"/>
    <mergeCell ref="AD58:AD60"/>
    <mergeCell ref="AD61:AD63"/>
    <mergeCell ref="AD64:AD66"/>
    <mergeCell ref="AD67:AD69"/>
    <mergeCell ref="AD70:AD72"/>
    <mergeCell ref="AD73:AD75"/>
    <mergeCell ref="AD76:AD78"/>
    <mergeCell ref="AD79:AD81"/>
    <mergeCell ref="AD82:AD84"/>
    <mergeCell ref="AD85:AD87"/>
    <mergeCell ref="AD88:AD90"/>
    <mergeCell ref="AD91:AD93"/>
    <mergeCell ref="AD94:AD96"/>
    <mergeCell ref="AD97:AD99"/>
    <mergeCell ref="AD100:AD102"/>
    <mergeCell ref="AE4:AE5"/>
    <mergeCell ref="AF4:AF5"/>
    <mergeCell ref="AG4:AG5"/>
    <mergeCell ref="AH4:AH5"/>
    <mergeCell ref="AI4:AI5"/>
    <mergeCell ref="AJ4:AJ5"/>
    <mergeCell ref="AK4:AK5"/>
    <mergeCell ref="AK10:AK12"/>
    <mergeCell ref="AK13:AK15"/>
    <mergeCell ref="AK16:AK18"/>
    <mergeCell ref="AK19:AK21"/>
    <mergeCell ref="AK22:AK24"/>
    <mergeCell ref="AK25:AK27"/>
    <mergeCell ref="AK28:AK30"/>
    <mergeCell ref="AK31:AK33"/>
    <mergeCell ref="AK34:AK36"/>
    <mergeCell ref="AK37:AK39"/>
    <mergeCell ref="AK40:AK42"/>
    <mergeCell ref="AK43:AK45"/>
    <mergeCell ref="AK46:AK48"/>
    <mergeCell ref="AK49:AK51"/>
    <mergeCell ref="AK52:AK54"/>
    <mergeCell ref="AK55:AK57"/>
    <mergeCell ref="AK58:AK60"/>
    <mergeCell ref="AK61:AK63"/>
    <mergeCell ref="AK64:AK66"/>
    <mergeCell ref="AK67:AK69"/>
    <mergeCell ref="AK70:AK72"/>
    <mergeCell ref="AK73:AK75"/>
    <mergeCell ref="AK76:AK78"/>
    <mergeCell ref="AK79:AK81"/>
    <mergeCell ref="AK82:AK84"/>
    <mergeCell ref="AK85:AK87"/>
    <mergeCell ref="AK88:AK90"/>
    <mergeCell ref="AK91:AK93"/>
    <mergeCell ref="AK94:AK96"/>
    <mergeCell ref="AK97:AK99"/>
    <mergeCell ref="AK100:AK102"/>
    <mergeCell ref="AL4:AL5"/>
    <mergeCell ref="AM4:AM5"/>
    <mergeCell ref="AN4:AN5"/>
    <mergeCell ref="AO4:AO5"/>
    <mergeCell ref="AO10:AO12"/>
    <mergeCell ref="AO13:AO15"/>
    <mergeCell ref="AO16:AO18"/>
    <mergeCell ref="AO19:AO21"/>
    <mergeCell ref="AO22:AO24"/>
    <mergeCell ref="AO25:AO27"/>
    <mergeCell ref="AO28:AO30"/>
    <mergeCell ref="AO31:AO33"/>
    <mergeCell ref="AO34:AO36"/>
    <mergeCell ref="AO37:AO39"/>
    <mergeCell ref="AO40:AO42"/>
    <mergeCell ref="AO43:AO45"/>
    <mergeCell ref="AO46:AO48"/>
    <mergeCell ref="AO49:AO51"/>
    <mergeCell ref="AO52:AO54"/>
    <mergeCell ref="AO55:AO57"/>
    <mergeCell ref="AO58:AO60"/>
    <mergeCell ref="AO61:AO63"/>
    <mergeCell ref="AO64:AO66"/>
    <mergeCell ref="AO67:AO69"/>
    <mergeCell ref="AO70:AO72"/>
    <mergeCell ref="AO73:AO75"/>
    <mergeCell ref="AO76:AO78"/>
    <mergeCell ref="AO79:AO81"/>
    <mergeCell ref="AO82:AO84"/>
    <mergeCell ref="AO85:AO87"/>
    <mergeCell ref="AO88:AO90"/>
    <mergeCell ref="AO91:AO93"/>
    <mergeCell ref="AO94:AO96"/>
    <mergeCell ref="AO97:AO99"/>
    <mergeCell ref="AO100:AO102"/>
    <mergeCell ref="AP4:AP5"/>
    <mergeCell ref="AQ4:AQ5"/>
    <mergeCell ref="AQ10:AQ12"/>
    <mergeCell ref="AQ13:AQ15"/>
    <mergeCell ref="AQ16:AQ18"/>
    <mergeCell ref="AQ19:AQ21"/>
    <mergeCell ref="AQ22:AQ24"/>
    <mergeCell ref="AQ25:AQ27"/>
    <mergeCell ref="AQ28:AQ30"/>
    <mergeCell ref="AQ31:AQ33"/>
    <mergeCell ref="AQ34:AQ36"/>
    <mergeCell ref="AQ37:AQ39"/>
    <mergeCell ref="AQ40:AQ42"/>
    <mergeCell ref="AQ43:AQ45"/>
    <mergeCell ref="AQ46:AQ48"/>
    <mergeCell ref="AQ49:AQ51"/>
    <mergeCell ref="AQ52:AQ54"/>
    <mergeCell ref="AQ55:AQ57"/>
    <mergeCell ref="AQ58:AQ60"/>
    <mergeCell ref="AQ61:AQ63"/>
    <mergeCell ref="AQ64:AQ66"/>
    <mergeCell ref="AQ67:AQ69"/>
    <mergeCell ref="AQ70:AQ72"/>
    <mergeCell ref="AQ73:AQ75"/>
    <mergeCell ref="AQ76:AQ78"/>
    <mergeCell ref="AQ79:AQ81"/>
    <mergeCell ref="AQ82:AQ84"/>
    <mergeCell ref="AQ85:AQ87"/>
    <mergeCell ref="AQ88:AQ90"/>
    <mergeCell ref="AQ91:AQ93"/>
    <mergeCell ref="AQ94:AQ96"/>
    <mergeCell ref="AQ97:AQ99"/>
    <mergeCell ref="AQ100:AQ102"/>
    <mergeCell ref="AR4:AR5"/>
    <mergeCell ref="AS4:AS5"/>
    <mergeCell ref="AS10:AS12"/>
    <mergeCell ref="AS13:AS15"/>
    <mergeCell ref="AS16:AS18"/>
    <mergeCell ref="AS19:AS21"/>
    <mergeCell ref="AS22:AS24"/>
    <mergeCell ref="AS25:AS27"/>
    <mergeCell ref="AS28:AS30"/>
    <mergeCell ref="AS31:AS33"/>
    <mergeCell ref="AS34:AS36"/>
    <mergeCell ref="AS37:AS39"/>
    <mergeCell ref="AS40:AS42"/>
    <mergeCell ref="AS43:AS45"/>
    <mergeCell ref="AS46:AS48"/>
    <mergeCell ref="AS49:AS51"/>
    <mergeCell ref="AS52:AS54"/>
    <mergeCell ref="AS55:AS57"/>
    <mergeCell ref="AS58:AS60"/>
    <mergeCell ref="AS61:AS63"/>
    <mergeCell ref="AS64:AS66"/>
    <mergeCell ref="AS67:AS69"/>
    <mergeCell ref="AS70:AS72"/>
    <mergeCell ref="AS73:AS75"/>
    <mergeCell ref="AS76:AS78"/>
    <mergeCell ref="AS79:AS81"/>
    <mergeCell ref="AS82:AS84"/>
    <mergeCell ref="AS85:AS87"/>
    <mergeCell ref="AS88:AS90"/>
    <mergeCell ref="AS91:AS93"/>
    <mergeCell ref="AS94:AS96"/>
    <mergeCell ref="AS97:AS99"/>
    <mergeCell ref="AS100:AS102"/>
    <mergeCell ref="AT4:AT5"/>
    <mergeCell ref="AU4:AU5"/>
    <mergeCell ref="AV4:AV5"/>
    <mergeCell ref="AW4:AW5"/>
    <mergeCell ref="AX4:AX5"/>
    <mergeCell ref="AY4:AY5"/>
    <mergeCell ref="AY10:AY12"/>
    <mergeCell ref="AY13:AY15"/>
    <mergeCell ref="AY16:AY18"/>
    <mergeCell ref="AY19:AY21"/>
    <mergeCell ref="AY22:AY24"/>
    <mergeCell ref="AY25:AY27"/>
    <mergeCell ref="AY28:AY30"/>
    <mergeCell ref="AY31:AY33"/>
    <mergeCell ref="AY34:AY36"/>
    <mergeCell ref="AY37:AY39"/>
    <mergeCell ref="AY40:AY42"/>
    <mergeCell ref="AY43:AY45"/>
    <mergeCell ref="AY46:AY48"/>
    <mergeCell ref="AY49:AY51"/>
    <mergeCell ref="AY52:AY54"/>
    <mergeCell ref="AY55:AY57"/>
    <mergeCell ref="AY58:AY60"/>
    <mergeCell ref="AY61:AY63"/>
    <mergeCell ref="AY64:AY66"/>
    <mergeCell ref="AY67:AY69"/>
    <mergeCell ref="AY70:AY72"/>
    <mergeCell ref="AY73:AY75"/>
    <mergeCell ref="AY76:AY78"/>
    <mergeCell ref="AY79:AY81"/>
    <mergeCell ref="AY82:AY84"/>
    <mergeCell ref="AY85:AY87"/>
    <mergeCell ref="AY88:AY90"/>
    <mergeCell ref="AY91:AY93"/>
    <mergeCell ref="AY94:AY96"/>
    <mergeCell ref="AY97:AY99"/>
    <mergeCell ref="AY100:AY102"/>
    <mergeCell ref="BD4:BD5"/>
    <mergeCell ref="BE10:BE12"/>
    <mergeCell ref="BE13:BE15"/>
    <mergeCell ref="BE16:BE18"/>
    <mergeCell ref="BE19:BE21"/>
    <mergeCell ref="BE22:BE24"/>
    <mergeCell ref="BE25:BE27"/>
    <mergeCell ref="BE28:BE30"/>
    <mergeCell ref="BE31:BE33"/>
    <mergeCell ref="BE34:BE36"/>
    <mergeCell ref="BE37:BE39"/>
    <mergeCell ref="BE40:BE42"/>
    <mergeCell ref="BE43:BE45"/>
    <mergeCell ref="BE46:BE48"/>
    <mergeCell ref="BE49:BE51"/>
    <mergeCell ref="BE52:BE54"/>
    <mergeCell ref="BE55:BE57"/>
    <mergeCell ref="BE58:BE60"/>
    <mergeCell ref="BE61:BE63"/>
    <mergeCell ref="BE64:BE66"/>
    <mergeCell ref="BE67:BE69"/>
    <mergeCell ref="BE70:BE72"/>
    <mergeCell ref="BE73:BE75"/>
    <mergeCell ref="BE76:BE78"/>
    <mergeCell ref="BE79:BE81"/>
    <mergeCell ref="BE82:BE84"/>
    <mergeCell ref="BE85:BE87"/>
    <mergeCell ref="BE88:BE90"/>
    <mergeCell ref="BE91:BE93"/>
    <mergeCell ref="BE94:BE96"/>
    <mergeCell ref="BE97:BE99"/>
    <mergeCell ref="BE100:BE102"/>
    <mergeCell ref="BF10:BF12"/>
    <mergeCell ref="BF13:BF15"/>
    <mergeCell ref="BF16:BF18"/>
    <mergeCell ref="BF19:BF21"/>
    <mergeCell ref="BF22:BF24"/>
    <mergeCell ref="BF25:BF27"/>
    <mergeCell ref="BF28:BF30"/>
    <mergeCell ref="BF31:BF33"/>
    <mergeCell ref="BF34:BF36"/>
    <mergeCell ref="BF37:BF39"/>
    <mergeCell ref="BF40:BF42"/>
    <mergeCell ref="BF43:BF45"/>
    <mergeCell ref="BF46:BF48"/>
    <mergeCell ref="BF49:BF51"/>
    <mergeCell ref="BF52:BF54"/>
    <mergeCell ref="BF55:BF57"/>
    <mergeCell ref="BF58:BF60"/>
    <mergeCell ref="BF61:BF63"/>
    <mergeCell ref="BF64:BF66"/>
    <mergeCell ref="BF67:BF69"/>
    <mergeCell ref="BF70:BF72"/>
    <mergeCell ref="BF73:BF75"/>
    <mergeCell ref="BF76:BF78"/>
    <mergeCell ref="BF79:BF81"/>
    <mergeCell ref="BF82:BF84"/>
    <mergeCell ref="BF85:BF87"/>
    <mergeCell ref="BF88:BF90"/>
    <mergeCell ref="BF91:BF93"/>
    <mergeCell ref="BF94:BF96"/>
    <mergeCell ref="BF97:BF99"/>
    <mergeCell ref="BF100:BF102"/>
    <mergeCell ref="BG4:BG5"/>
    <mergeCell ref="BH4:BH5"/>
    <mergeCell ref="BI4:BI5"/>
    <mergeCell ref="BI10:BI12"/>
    <mergeCell ref="BI13:BI15"/>
    <mergeCell ref="BI16:BI18"/>
    <mergeCell ref="BI19:BI21"/>
    <mergeCell ref="BI22:BI24"/>
    <mergeCell ref="BI25:BI27"/>
    <mergeCell ref="BI28:BI30"/>
    <mergeCell ref="BI31:BI33"/>
    <mergeCell ref="BI34:BI36"/>
    <mergeCell ref="BI37:BI39"/>
    <mergeCell ref="BI40:BI42"/>
    <mergeCell ref="BI43:BI45"/>
    <mergeCell ref="BI46:BI48"/>
    <mergeCell ref="BI49:BI51"/>
    <mergeCell ref="BI52:BI54"/>
    <mergeCell ref="BI55:BI57"/>
    <mergeCell ref="BI58:BI60"/>
    <mergeCell ref="BI61:BI63"/>
    <mergeCell ref="BI64:BI66"/>
    <mergeCell ref="BI67:BI69"/>
    <mergeCell ref="BI70:BI72"/>
    <mergeCell ref="BI73:BI75"/>
    <mergeCell ref="BI76:BI78"/>
    <mergeCell ref="BI79:BI81"/>
    <mergeCell ref="BI82:BI84"/>
    <mergeCell ref="BI85:BI87"/>
    <mergeCell ref="BI88:BI90"/>
    <mergeCell ref="BI91:BI93"/>
    <mergeCell ref="BI94:BI96"/>
    <mergeCell ref="BI97:BI99"/>
    <mergeCell ref="BI100:BI102"/>
    <mergeCell ref="BJ4:BJ5"/>
    <mergeCell ref="BJ10:BJ12"/>
    <mergeCell ref="BJ13:BJ15"/>
    <mergeCell ref="BJ16:BJ18"/>
    <mergeCell ref="BJ19:BJ21"/>
    <mergeCell ref="BJ22:BJ24"/>
    <mergeCell ref="BJ25:BJ27"/>
    <mergeCell ref="BJ28:BJ30"/>
    <mergeCell ref="BJ31:BJ33"/>
    <mergeCell ref="BJ34:BJ36"/>
    <mergeCell ref="BJ37:BJ39"/>
    <mergeCell ref="BJ40:BJ42"/>
    <mergeCell ref="BJ43:BJ45"/>
    <mergeCell ref="BJ46:BJ48"/>
    <mergeCell ref="BJ49:BJ51"/>
    <mergeCell ref="BJ52:BJ54"/>
    <mergeCell ref="BJ55:BJ57"/>
    <mergeCell ref="BJ58:BJ60"/>
    <mergeCell ref="BJ61:BJ63"/>
    <mergeCell ref="BJ64:BJ66"/>
    <mergeCell ref="BJ67:BJ69"/>
    <mergeCell ref="BJ70:BJ72"/>
    <mergeCell ref="BJ73:BJ75"/>
    <mergeCell ref="BJ76:BJ78"/>
    <mergeCell ref="BJ79:BJ81"/>
    <mergeCell ref="BJ82:BJ84"/>
    <mergeCell ref="BJ85:BJ87"/>
    <mergeCell ref="BJ88:BJ90"/>
    <mergeCell ref="BJ91:BJ93"/>
    <mergeCell ref="BJ94:BJ96"/>
    <mergeCell ref="BJ97:BJ99"/>
    <mergeCell ref="BJ100:BJ102"/>
    <mergeCell ref="BK4:BK5"/>
    <mergeCell ref="BL4:BL5"/>
    <mergeCell ref="BM4:BM5"/>
    <mergeCell ref="BN4:BN5"/>
    <mergeCell ref="BN10:BN12"/>
    <mergeCell ref="BN13:BN15"/>
    <mergeCell ref="BN16:BN18"/>
    <mergeCell ref="BN19:BN21"/>
    <mergeCell ref="BN22:BN24"/>
    <mergeCell ref="BN25:BN27"/>
    <mergeCell ref="BN28:BN30"/>
    <mergeCell ref="BN31:BN33"/>
    <mergeCell ref="BN34:BN36"/>
    <mergeCell ref="BN37:BN39"/>
    <mergeCell ref="BN40:BN42"/>
    <mergeCell ref="BN43:BN45"/>
    <mergeCell ref="BN46:BN48"/>
    <mergeCell ref="BN49:BN51"/>
    <mergeCell ref="BN52:BN54"/>
    <mergeCell ref="BN55:BN57"/>
    <mergeCell ref="BN58:BN60"/>
    <mergeCell ref="BN61:BN63"/>
    <mergeCell ref="BN64:BN66"/>
    <mergeCell ref="BN67:BN69"/>
    <mergeCell ref="BN70:BN72"/>
    <mergeCell ref="BN73:BN75"/>
    <mergeCell ref="BN76:BN78"/>
    <mergeCell ref="BN79:BN81"/>
    <mergeCell ref="BN82:BN84"/>
    <mergeCell ref="BN85:BN87"/>
    <mergeCell ref="BN88:BN90"/>
    <mergeCell ref="BN91:BN93"/>
    <mergeCell ref="BN94:BN96"/>
    <mergeCell ref="BN97:BN99"/>
    <mergeCell ref="BN100:BN102"/>
    <mergeCell ref="BO4:BO5"/>
    <mergeCell ref="BP4:BP5"/>
    <mergeCell ref="BQ4:BQ5"/>
    <mergeCell ref="BR4:BR5"/>
    <mergeCell ref="BR10:BR12"/>
    <mergeCell ref="BR13:BR15"/>
    <mergeCell ref="BR16:BR18"/>
    <mergeCell ref="BR19:BR21"/>
    <mergeCell ref="BR22:BR24"/>
    <mergeCell ref="BR25:BR27"/>
    <mergeCell ref="BR28:BR30"/>
    <mergeCell ref="BR31:BR33"/>
    <mergeCell ref="BR34:BR36"/>
    <mergeCell ref="BR37:BR39"/>
    <mergeCell ref="BR40:BR42"/>
    <mergeCell ref="BR43:BR45"/>
    <mergeCell ref="BR46:BR48"/>
    <mergeCell ref="BR49:BR51"/>
    <mergeCell ref="BR52:BR54"/>
    <mergeCell ref="BR55:BR57"/>
    <mergeCell ref="BR58:BR60"/>
    <mergeCell ref="BR61:BR63"/>
    <mergeCell ref="BR64:BR66"/>
    <mergeCell ref="BR67:BR69"/>
    <mergeCell ref="BR70:BR72"/>
    <mergeCell ref="BR73:BR75"/>
    <mergeCell ref="BR76:BR78"/>
    <mergeCell ref="BR79:BR81"/>
    <mergeCell ref="BR82:BR84"/>
    <mergeCell ref="BR85:BR87"/>
    <mergeCell ref="BR88:BR90"/>
    <mergeCell ref="BR91:BR93"/>
    <mergeCell ref="BR94:BR96"/>
    <mergeCell ref="BR97:BR99"/>
    <mergeCell ref="BR100:BR102"/>
    <mergeCell ref="BS4:BS5"/>
    <mergeCell ref="BT4:BT5"/>
    <mergeCell ref="BU4:BU5"/>
    <mergeCell ref="BV4:BV5"/>
    <mergeCell ref="BV10:BV12"/>
    <mergeCell ref="BV13:BV15"/>
    <mergeCell ref="BV16:BV18"/>
    <mergeCell ref="BV19:BV21"/>
    <mergeCell ref="BV22:BV24"/>
    <mergeCell ref="BV25:BV27"/>
    <mergeCell ref="BV28:BV30"/>
    <mergeCell ref="BV31:BV33"/>
    <mergeCell ref="BV34:BV36"/>
    <mergeCell ref="BV37:BV39"/>
    <mergeCell ref="BV40:BV42"/>
    <mergeCell ref="BV43:BV45"/>
    <mergeCell ref="BV46:BV48"/>
    <mergeCell ref="BV49:BV51"/>
    <mergeCell ref="BV52:BV54"/>
    <mergeCell ref="BV55:BV57"/>
    <mergeCell ref="BV58:BV60"/>
    <mergeCell ref="BV61:BV63"/>
    <mergeCell ref="BV64:BV66"/>
    <mergeCell ref="BV67:BV69"/>
    <mergeCell ref="BV70:BV72"/>
    <mergeCell ref="BV73:BV75"/>
    <mergeCell ref="BV76:BV78"/>
    <mergeCell ref="BV79:BV81"/>
    <mergeCell ref="BV82:BV84"/>
    <mergeCell ref="BV85:BV87"/>
    <mergeCell ref="BV88:BV90"/>
    <mergeCell ref="BV91:BV93"/>
    <mergeCell ref="BV94:BV96"/>
    <mergeCell ref="BV97:BV99"/>
    <mergeCell ref="BV100:BV102"/>
    <mergeCell ref="BW3:BW5"/>
    <mergeCell ref="A1:L2"/>
    <mergeCell ref="M1:AD2"/>
    <mergeCell ref="AE1:BV2"/>
  </mergeCells>
  <hyperlinks>
    <hyperlink ref="A3" location="目录!A1" display="返回目录"/>
  </hyperlinks>
  <pageMargins left="0.7" right="0.7" top="0.75" bottom="0.75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indexed="5"/>
  </sheetPr>
  <dimension ref="A1:AC157"/>
  <sheetViews>
    <sheetView showGridLines="0" workbookViewId="0">
      <pane ySplit="2" topLeftCell="A3" activePane="bottomLeft" state="frozen"/>
      <selection/>
      <selection pane="bottomLeft" activeCell="C6" sqref="C6"/>
    </sheetView>
  </sheetViews>
  <sheetFormatPr defaultColWidth="9" defaultRowHeight="15"/>
  <cols>
    <col min="1" max="1" width="14.1259259259259" style="67" customWidth="1" collapsed="1"/>
    <col min="2" max="2" width="10.6222222222222" style="67" customWidth="1" collapsed="1"/>
    <col min="3" max="3" width="10.5037037037037" style="67" customWidth="1" collapsed="1"/>
    <col min="4" max="4" width="13.1259259259259" style="67" customWidth="1" collapsed="1"/>
    <col min="5" max="5" width="14.3777777777778" style="67" customWidth="1" collapsed="1"/>
    <col min="6" max="6" width="14.5037037037037" style="67" customWidth="1" collapsed="1"/>
    <col min="7" max="7" width="16.1259259259259" style="67" customWidth="1" collapsed="1"/>
    <col min="8" max="8" width="14" style="67" customWidth="1" collapsed="1"/>
    <col min="9" max="9" width="15" style="67" customWidth="1" collapsed="1"/>
    <col min="10" max="10" width="13.6222222222222" style="67" customWidth="1" collapsed="1"/>
    <col min="11" max="11" width="6.5037037037037" style="72" customWidth="1" collapsed="1"/>
    <col min="12" max="12" width="15.3777777777778" style="72" customWidth="1" collapsed="1"/>
    <col min="13" max="13" width="18.3777777777778" customWidth="1" collapsed="1"/>
    <col min="14" max="14" width="16.6222222222222" customWidth="1" collapsed="1"/>
    <col min="15" max="15" width="11.8740740740741" customWidth="1" collapsed="1"/>
    <col min="16" max="16" width="14.6222222222222" customWidth="1" collapsed="1"/>
    <col min="19" max="20" width="9.5037037037037" collapsed="1"/>
    <col min="21" max="21" width="11.5037037037037" collapsed="1"/>
  </cols>
  <sheetData>
    <row r="1" ht="20.25" spans="1:21">
      <c r="A1" s="180" t="s">
        <v>358</v>
      </c>
      <c r="B1" s="181">
        <v>43344</v>
      </c>
      <c r="C1" s="182"/>
      <c r="D1" s="183">
        <v>17</v>
      </c>
      <c r="E1" s="68"/>
      <c r="F1" s="184">
        <f>B1+D1</f>
        <v>43361</v>
      </c>
      <c r="G1" s="123" t="s">
        <v>359</v>
      </c>
      <c r="H1" s="185">
        <v>21.06</v>
      </c>
      <c r="I1" s="123" t="s">
        <v>360</v>
      </c>
      <c r="J1" s="212">
        <v>34.16</v>
      </c>
      <c r="M1" s="72"/>
      <c r="N1" s="72"/>
      <c r="O1" s="72"/>
      <c r="P1" s="72"/>
      <c r="Q1" s="72"/>
      <c r="R1" s="72"/>
      <c r="S1" s="72"/>
      <c r="T1" s="72"/>
      <c r="U1" s="72"/>
    </row>
    <row r="2" ht="27.75" customHeight="1" spans="1:21">
      <c r="A2" s="186" t="s">
        <v>48</v>
      </c>
      <c r="B2" s="75"/>
      <c r="C2" s="75"/>
      <c r="D2" s="75"/>
      <c r="E2" s="75"/>
      <c r="F2" s="75"/>
      <c r="G2" s="75"/>
      <c r="H2" s="75"/>
      <c r="I2" s="75"/>
      <c r="J2" s="75"/>
      <c r="M2" s="72"/>
      <c r="N2" s="72"/>
      <c r="O2" s="72"/>
      <c r="P2" s="72"/>
      <c r="Q2" s="72"/>
      <c r="R2" s="72"/>
      <c r="S2" s="72"/>
      <c r="T2" s="72"/>
      <c r="U2" s="72"/>
    </row>
    <row r="3" ht="21" customHeight="1" spans="1:29">
      <c r="A3" s="187" t="s">
        <v>361</v>
      </c>
      <c r="B3" s="188" t="s">
        <v>362</v>
      </c>
      <c r="C3" s="188" t="s">
        <v>363</v>
      </c>
      <c r="D3" s="187" t="s">
        <v>364</v>
      </c>
      <c r="E3" s="187" t="s">
        <v>365</v>
      </c>
      <c r="F3" s="187" t="s">
        <v>366</v>
      </c>
      <c r="G3" s="189" t="s">
        <v>367</v>
      </c>
      <c r="H3" s="190" t="s">
        <v>368</v>
      </c>
      <c r="I3" s="189" t="s">
        <v>369</v>
      </c>
      <c r="J3" s="190" t="s">
        <v>370</v>
      </c>
      <c r="M3" s="213" t="s">
        <v>371</v>
      </c>
      <c r="N3" s="55" t="s">
        <v>176</v>
      </c>
      <c r="O3" s="55" t="s">
        <v>372</v>
      </c>
      <c r="P3" s="55" t="s">
        <v>88</v>
      </c>
      <c r="Q3" s="55" t="s">
        <v>85</v>
      </c>
      <c r="R3" s="55" t="s">
        <v>84</v>
      </c>
      <c r="S3" s="228" t="s">
        <v>89</v>
      </c>
      <c r="T3" s="228" t="s">
        <v>90</v>
      </c>
      <c r="U3" s="228" t="s">
        <v>91</v>
      </c>
      <c r="W3" s="68" t="s">
        <v>373</v>
      </c>
      <c r="X3" s="229" t="s">
        <v>374</v>
      </c>
      <c r="Y3" s="234"/>
      <c r="Z3" s="235"/>
      <c r="AA3" s="236" t="s">
        <v>375</v>
      </c>
      <c r="AB3" s="237"/>
      <c r="AC3" s="238"/>
    </row>
    <row r="4" ht="22.5" spans="1:29">
      <c r="A4" s="191" t="s">
        <v>376</v>
      </c>
      <c r="B4" s="68">
        <f ca="1">SUMPRODUCT((成本日报!$A$3:$A$95&gt;=$B$1)*(成本日报!$A$3:$A$95&lt;$F$1)*(成本日报!$D$3:$D$95=$A4))</f>
        <v>0</v>
      </c>
      <c r="C4" s="68">
        <f ca="1">B4*8</f>
        <v>0</v>
      </c>
      <c r="D4" s="192" t="e">
        <f ca="1">SUMPRODUCT((成本日报!$A$3:$A$95&gt;=$B$1)*(成本日报!$A$3:$A$95&lt;$F$1)*(成本日报!$D$3:$D$95=$A4),成本日报!G$3:G$95)</f>
        <v>#VALUE!</v>
      </c>
      <c r="E4" s="192" t="e">
        <f ca="1">SUMPRODUCT((成本日报!$A$3:$A$95&gt;=$B$1)*(成本日报!$A$3:$A$95&lt;$F$1)*(成本日报!$D$3:$D$95=$A4),成本日报!Z$3:Z$95)</f>
        <v>#VALUE!</v>
      </c>
      <c r="F4" s="192" t="e">
        <f ca="1">SUMPRODUCT((成本日报!$A$3:$A$95&gt;=$B$1)*(成本日报!$A$3:$A$95&lt;$F$1)*(成本日报!$D$3:$D$95=$A4),成本日报!AA$3:AA$95)</f>
        <v>#VALUE!</v>
      </c>
      <c r="G4" s="193" t="e">
        <f ca="1">IF(D4=0,0,E4/D4)</f>
        <v>#VALUE!</v>
      </c>
      <c r="H4" s="194" t="e">
        <f ca="1">-D4*($H$1-$G4)/10000</f>
        <v>#VALUE!</v>
      </c>
      <c r="I4" s="193" t="e">
        <f ca="1">IF(D4=0,0,F4/D4)</f>
        <v>#VALUE!</v>
      </c>
      <c r="J4" s="194" t="e">
        <f ca="1">-D4*($J$1-$I4)/10000</f>
        <v>#VALUE!</v>
      </c>
      <c r="M4" s="214" t="s">
        <v>377</v>
      </c>
      <c r="N4" s="215" t="s">
        <v>378</v>
      </c>
      <c r="O4" s="215" t="s">
        <v>379</v>
      </c>
      <c r="P4" s="215" t="s">
        <v>380</v>
      </c>
      <c r="Q4" s="215" t="s">
        <v>381</v>
      </c>
      <c r="R4" s="215" t="s">
        <v>382</v>
      </c>
      <c r="S4" s="228"/>
      <c r="T4" s="55"/>
      <c r="U4" s="55"/>
      <c r="W4" s="68">
        <v>2015</v>
      </c>
      <c r="X4" s="230">
        <v>0.05</v>
      </c>
      <c r="Y4" s="230">
        <v>0.08</v>
      </c>
      <c r="Z4" s="230">
        <v>0.12</v>
      </c>
      <c r="AA4" s="230">
        <v>0.05</v>
      </c>
      <c r="AB4" s="230">
        <v>0.08</v>
      </c>
      <c r="AC4" s="230">
        <v>0.12</v>
      </c>
    </row>
    <row r="5" ht="18.75" spans="1:29">
      <c r="A5" s="191" t="s">
        <v>383</v>
      </c>
      <c r="B5" s="68">
        <f ca="1">SUMPRODUCT((成本日报!$A$3:$A$95&gt;=$B$1)*(成本日报!$A$3:$A$95&lt;$F$1)*(成本日报!$D$3:$D$95=$A5))</f>
        <v>0</v>
      </c>
      <c r="C5" s="68">
        <f ca="1">B5*8</f>
        <v>0</v>
      </c>
      <c r="D5" s="192" t="e">
        <f ca="1">SUMPRODUCT((成本日报!$A$3:$A$95&gt;=$B$1)*(成本日报!$A$3:$A$95&lt;$F$1)*(成本日报!$D$3:$D$95=$A5),成本日报!G$3:G$95)</f>
        <v>#VALUE!</v>
      </c>
      <c r="E5" s="192" t="e">
        <f ca="1">SUMPRODUCT((成本日报!$A$3:$A$95&gt;=$B$1)*(成本日报!$A$3:$A$95&lt;$F$1)*(成本日报!$D$3:$D$95=$A5),成本日报!Z$3:Z$95)</f>
        <v>#VALUE!</v>
      </c>
      <c r="F5" s="192" t="e">
        <f ca="1">SUMPRODUCT((成本日报!$A$3:$A$95&gt;=$B$1)*(成本日报!$A$3:$A$95&lt;$F$1)*(成本日报!$D$3:$D$95=$A5),成本日报!AA$3:AA$95)</f>
        <v>#VALUE!</v>
      </c>
      <c r="G5" s="193" t="e">
        <f ca="1">IF(D5=0,0,E5/D5)</f>
        <v>#VALUE!</v>
      </c>
      <c r="H5" s="194" t="e">
        <f ca="1">-D5*($H$1-$G5)/10000</f>
        <v>#VALUE!</v>
      </c>
      <c r="I5" s="193" t="e">
        <f ca="1">IF(D5=0,0,F5/D5)</f>
        <v>#VALUE!</v>
      </c>
      <c r="J5" s="194" t="e">
        <f ca="1">-D5*($J$1-$I5)/10000</f>
        <v>#VALUE!</v>
      </c>
      <c r="M5" s="214" t="s">
        <v>384</v>
      </c>
      <c r="N5" s="216">
        <v>58.25</v>
      </c>
      <c r="O5" s="216">
        <v>58.25</v>
      </c>
      <c r="P5" s="216">
        <v>357.34</v>
      </c>
      <c r="Q5" s="216">
        <v>58.25</v>
      </c>
      <c r="R5" s="216">
        <v>58.25</v>
      </c>
      <c r="S5" s="216">
        <v>926.74</v>
      </c>
      <c r="T5" s="216"/>
      <c r="U5" s="216">
        <v>1060.66</v>
      </c>
      <c r="W5" s="231" t="s">
        <v>385</v>
      </c>
      <c r="X5" s="53">
        <v>0.652509652509653</v>
      </c>
      <c r="Y5" s="53">
        <v>0.876447876447876</v>
      </c>
      <c r="Z5" s="53">
        <v>0.988416988416988</v>
      </c>
      <c r="AA5" s="53">
        <v>0.639405204460966</v>
      </c>
      <c r="AB5" s="53">
        <v>0.825278810408922</v>
      </c>
      <c r="AC5" s="53">
        <v>0.988847583643123</v>
      </c>
    </row>
    <row r="6" ht="18.75" spans="1:29">
      <c r="A6" s="191" t="s">
        <v>386</v>
      </c>
      <c r="B6" s="68">
        <f ca="1">SUMPRODUCT((成本日报!$A$3:$A$95&gt;=$B$1)*(成本日报!$A$3:$A$95&lt;$F$1)*(成本日报!$D$3:$D$95=$A6))</f>
        <v>0</v>
      </c>
      <c r="C6" s="68">
        <f ca="1">B6*8</f>
        <v>0</v>
      </c>
      <c r="D6" s="192" t="e">
        <f ca="1">SUMPRODUCT((成本日报!$A$3:$A$95&gt;=$B$1)*(成本日报!$A$3:$A$95&lt;$F$1)*(成本日报!$D$3:$D$95=$A6),成本日报!G$3:G$95)</f>
        <v>#VALUE!</v>
      </c>
      <c r="E6" s="192" t="e">
        <f ca="1">SUMPRODUCT((成本日报!$A$3:$A$95&gt;=$B$1)*(成本日报!$A$3:$A$95&lt;$F$1)*(成本日报!$D$3:$D$95=$A6),成本日报!Z$3:Z$95)</f>
        <v>#VALUE!</v>
      </c>
      <c r="F6" s="192" t="e">
        <f ca="1">SUMPRODUCT((成本日报!$A$3:$A$95&gt;=$B$1)*(成本日报!$A$3:$A$95&lt;$F$1)*(成本日报!$D$3:$D$95=$A6),成本日报!AA$3:AA$95)</f>
        <v>#VALUE!</v>
      </c>
      <c r="G6" s="193" t="e">
        <f ca="1">IF(D6=0,0,E6/D6)</f>
        <v>#VALUE!</v>
      </c>
      <c r="H6" s="194" t="e">
        <f ca="1">-D6*($H$1-$G6)/10000</f>
        <v>#VALUE!</v>
      </c>
      <c r="I6" s="193" t="e">
        <f ca="1">IF(D6=0,0,F6/D6)</f>
        <v>#VALUE!</v>
      </c>
      <c r="J6" s="194" t="e">
        <f ca="1">-D6*($J$1-$I6)/10000</f>
        <v>#VALUE!</v>
      </c>
      <c r="M6" s="74"/>
      <c r="N6" s="74"/>
      <c r="O6" s="74"/>
      <c r="P6" s="74"/>
      <c r="Q6" s="74"/>
      <c r="R6" s="74"/>
      <c r="S6" s="72"/>
      <c r="T6" s="72"/>
      <c r="U6" s="72"/>
      <c r="V6" s="72"/>
      <c r="W6" s="231" t="s">
        <v>387</v>
      </c>
      <c r="X6" s="53" t="s">
        <v>388</v>
      </c>
      <c r="Y6" s="53" t="s">
        <v>388</v>
      </c>
      <c r="Z6" s="53" t="s">
        <v>388</v>
      </c>
      <c r="AA6" s="53">
        <v>0.637130801687764</v>
      </c>
      <c r="AB6" s="53">
        <v>0.864978902953586</v>
      </c>
      <c r="AC6" s="53">
        <v>0.983122362869198</v>
      </c>
    </row>
    <row r="7" ht="24" customHeight="1" spans="1:29">
      <c r="A7" s="191" t="s">
        <v>389</v>
      </c>
      <c r="B7" s="68">
        <f ca="1">SUMPRODUCT((成本日报!$A$3:$A$95&gt;=$B$1)*(成本日报!$A$3:$A$95&lt;$F$1)*(成本日报!$D$3:$D$95=$A7))</f>
        <v>0</v>
      </c>
      <c r="C7" s="68">
        <f ca="1">B7*8</f>
        <v>0</v>
      </c>
      <c r="D7" s="192" t="e">
        <f ca="1">SUMPRODUCT((成本日报!$A$3:$A$95&gt;=$B$1)*(成本日报!$A$3:$A$95&lt;$F$1)*(成本日报!$D$3:$D$95=$A7),成本日报!G$3:G$95)</f>
        <v>#VALUE!</v>
      </c>
      <c r="E7" s="192" t="e">
        <f ca="1">SUMPRODUCT((成本日报!$A$3:$A$95&gt;=$B$1)*(成本日报!$A$3:$A$95&lt;$F$1)*(成本日报!$D$3:$D$95=$A7),成本日报!Z$3:Z$95)</f>
        <v>#VALUE!</v>
      </c>
      <c r="F7" s="192" t="e">
        <f ca="1">SUMPRODUCT((成本日报!$A$3:$A$95&gt;=$B$1)*(成本日报!$A$3:$A$95&lt;$F$1)*(成本日报!$D$3:$D$95=$A7),成本日报!AA$3:AA$95)</f>
        <v>#VALUE!</v>
      </c>
      <c r="G7" s="193" t="e">
        <f ca="1">IF(D7=0,0,E7/D7)</f>
        <v>#VALUE!</v>
      </c>
      <c r="H7" s="194" t="e">
        <f ca="1">-D7*($H$1-$G7)/10000</f>
        <v>#VALUE!</v>
      </c>
      <c r="I7" s="193" t="e">
        <f ca="1">IF(D7=0,0,F7/D7)</f>
        <v>#VALUE!</v>
      </c>
      <c r="J7" s="194" t="e">
        <f ca="1">-D7*($J$1-$I7)/10000</f>
        <v>#VALUE!</v>
      </c>
      <c r="M7" s="74"/>
      <c r="N7" s="74"/>
      <c r="O7" s="74"/>
      <c r="P7" s="74"/>
      <c r="Q7" s="74"/>
      <c r="R7" s="74"/>
      <c r="S7" s="74"/>
      <c r="T7" s="72"/>
      <c r="U7" s="72"/>
      <c r="V7" s="72"/>
      <c r="W7" s="231" t="s">
        <v>390</v>
      </c>
      <c r="X7" s="53">
        <v>0.558823529411765</v>
      </c>
      <c r="Y7" s="53">
        <v>0.781512605042017</v>
      </c>
      <c r="Z7" s="53">
        <v>0.92436974789916</v>
      </c>
      <c r="AA7" s="53">
        <v>0.635135135135135</v>
      </c>
      <c r="AB7" s="53">
        <v>0.828828828828829</v>
      </c>
      <c r="AC7" s="53">
        <v>0.981981981981982</v>
      </c>
    </row>
    <row r="8" ht="18.75" spans="1:29">
      <c r="A8" s="195" t="s">
        <v>137</v>
      </c>
      <c r="B8" s="68">
        <f ca="1">SUM(B4:B7)/3</f>
        <v>0</v>
      </c>
      <c r="C8" s="68">
        <f ca="1">SUM(C4:C7)</f>
        <v>0</v>
      </c>
      <c r="D8" s="192" t="e">
        <f ca="1">SUM(D4:D7)</f>
        <v>#VALUE!</v>
      </c>
      <c r="E8" s="192" t="e">
        <f ca="1">SUM(E4:E7)</f>
        <v>#VALUE!</v>
      </c>
      <c r="F8" s="192" t="e">
        <f ca="1">SUM(F4:F7)</f>
        <v>#VALUE!</v>
      </c>
      <c r="G8" s="193" t="e">
        <f ca="1">IF(D8=0,0,E8/D8)</f>
        <v>#VALUE!</v>
      </c>
      <c r="H8" s="192" t="e">
        <f ca="1">SUM(H4:H7)</f>
        <v>#VALUE!</v>
      </c>
      <c r="I8" s="193" t="e">
        <f ca="1">IF(D8=0,0,F8/D8)</f>
        <v>#VALUE!</v>
      </c>
      <c r="J8" s="192" t="e">
        <f ca="1">SUM(J4:J7)</f>
        <v>#VALUE!</v>
      </c>
      <c r="M8" s="74"/>
      <c r="N8" s="74"/>
      <c r="O8" s="74"/>
      <c r="P8" s="74"/>
      <c r="Q8" s="74"/>
      <c r="R8" s="74"/>
      <c r="S8" s="72"/>
      <c r="T8" s="72"/>
      <c r="U8" s="72"/>
      <c r="V8" s="72"/>
      <c r="W8" s="231" t="s">
        <v>391</v>
      </c>
      <c r="X8" s="53">
        <v>0.591603053435115</v>
      </c>
      <c r="Y8" s="53">
        <v>0.790076335877863</v>
      </c>
      <c r="Z8" s="53">
        <v>0.954198473282443</v>
      </c>
      <c r="AA8" s="53">
        <v>0.557377049180328</v>
      </c>
      <c r="AB8" s="53">
        <v>0.782786885245902</v>
      </c>
      <c r="AC8" s="53">
        <v>0.94672131147541</v>
      </c>
    </row>
    <row r="9" ht="16.5" customHeight="1" spans="1:29">
      <c r="A9" s="75"/>
      <c r="B9" s="75"/>
      <c r="C9" s="75"/>
      <c r="D9" s="75"/>
      <c r="E9" s="75"/>
      <c r="F9" s="75"/>
      <c r="G9" s="75"/>
      <c r="H9" s="75"/>
      <c r="I9" s="75"/>
      <c r="J9" s="75"/>
      <c r="M9" s="74"/>
      <c r="N9" s="74"/>
      <c r="O9" s="74"/>
      <c r="P9" s="74"/>
      <c r="Q9" s="74"/>
      <c r="R9" s="74"/>
      <c r="S9" s="72"/>
      <c r="T9" s="72"/>
      <c r="U9" s="72"/>
      <c r="V9" s="72"/>
      <c r="W9" s="231" t="s">
        <v>392</v>
      </c>
      <c r="X9" s="53">
        <v>0.517985611510791</v>
      </c>
      <c r="Y9" s="53">
        <v>0.719424460431655</v>
      </c>
      <c r="Z9" s="53">
        <v>0.931654676258993</v>
      </c>
      <c r="AA9" s="53">
        <v>0.579136690647482</v>
      </c>
      <c r="AB9" s="53">
        <v>0.773381294964029</v>
      </c>
      <c r="AC9" s="53">
        <v>0.956834532374101</v>
      </c>
    </row>
    <row r="10" ht="33.75" customHeight="1" spans="1:29">
      <c r="A10" s="196" t="s">
        <v>393</v>
      </c>
      <c r="B10" s="197">
        <v>21.78</v>
      </c>
      <c r="C10" s="187" t="s">
        <v>394</v>
      </c>
      <c r="D10" s="75"/>
      <c r="E10" s="196" t="s">
        <v>395</v>
      </c>
      <c r="F10" s="197">
        <v>29.5</v>
      </c>
      <c r="G10" s="187" t="s">
        <v>394</v>
      </c>
      <c r="H10" s="75"/>
      <c r="I10" s="196" t="s">
        <v>396</v>
      </c>
      <c r="J10" s="217">
        <v>0.235</v>
      </c>
      <c r="M10" s="218" t="s">
        <v>397</v>
      </c>
      <c r="N10" s="218" t="s">
        <v>398</v>
      </c>
      <c r="O10" s="218" t="s">
        <v>159</v>
      </c>
      <c r="P10" s="218" t="s">
        <v>192</v>
      </c>
      <c r="Q10" s="218" t="s">
        <v>156</v>
      </c>
      <c r="R10" s="218" t="s">
        <v>154</v>
      </c>
      <c r="S10" s="72"/>
      <c r="T10" s="72"/>
      <c r="U10" s="72"/>
      <c r="V10" s="72"/>
      <c r="W10" s="231" t="s">
        <v>399</v>
      </c>
      <c r="X10" s="53">
        <v>0.537593984962406</v>
      </c>
      <c r="Y10" s="53">
        <v>0.744360902255639</v>
      </c>
      <c r="Z10" s="53">
        <v>0.951127819548872</v>
      </c>
      <c r="AA10" s="53">
        <v>0.569767441860465</v>
      </c>
      <c r="AB10" s="53">
        <v>0.786821705426357</v>
      </c>
      <c r="AC10" s="53">
        <v>0.961240310077519</v>
      </c>
    </row>
    <row r="11" ht="18.75" spans="1:29">
      <c r="A11" s="191" t="s">
        <v>376</v>
      </c>
      <c r="B11" s="68" t="e">
        <f ca="1">SUMPRODUCT((计划!$B$6:$B$749&gt;=$B$1)*(计划!$B$6:$B$749&lt;$F$1)*(计划!$E$6:$E$749=$A11)*(计划!$BI$6:$BI$749&gt;B$10))</f>
        <v>#VALUE!</v>
      </c>
      <c r="C11" s="198" t="e">
        <f ca="1">B11/C4</f>
        <v>#VALUE!</v>
      </c>
      <c r="D11" s="75"/>
      <c r="E11" s="191" t="s">
        <v>376</v>
      </c>
      <c r="F11" s="68" t="e">
        <f ca="1">SUMPRODUCT((计划!$B$6:$B$749&gt;=$B$1)*(计划!$B$6:$B$749&lt;$F$1)*(计划!$E$6:$E$749=$E11)*(计划!$BJ$6:$BJ$749&gt;F$10))</f>
        <v>#VALUE!</v>
      </c>
      <c r="G11" s="198" t="e">
        <f ca="1">F11/C4</f>
        <v>#VALUE!</v>
      </c>
      <c r="H11" s="75"/>
      <c r="I11" s="191" t="s">
        <v>376</v>
      </c>
      <c r="J11" s="219" t="e">
        <f ca="1">SUMPRODUCT((计划!$B$6:$B$749&gt;=$B$1)*(计划!$B$6:$B$749&lt;$F$1)*(计划!$CY$6:$CY$749&gt;0)*(计划!$E$6:$E$749=$I11),计划!$CY$6:$CY$749)/SUMPRODUCT((计划!$B$6:$B$749&gt;=$B$1)*(计划!$B$6:$B$749&lt;$F$1)*(计划!$CY$6:$CY$749&gt;0)*(计划!$E$6:$E$749=$I11))</f>
        <v>#VALUE!</v>
      </c>
      <c r="M11" s="220" t="s">
        <v>400</v>
      </c>
      <c r="N11" s="221" t="s">
        <v>381</v>
      </c>
      <c r="O11" s="193">
        <v>0.01</v>
      </c>
      <c r="P11" s="194">
        <v>2.6</v>
      </c>
      <c r="Q11" s="223">
        <v>43.5</v>
      </c>
      <c r="R11" s="223">
        <v>10</v>
      </c>
      <c r="S11" s="72"/>
      <c r="T11" s="72"/>
      <c r="U11" s="72"/>
      <c r="V11" s="72"/>
      <c r="W11" s="231" t="s">
        <v>401</v>
      </c>
      <c r="X11" s="53">
        <v>0.511450381679389</v>
      </c>
      <c r="Y11" s="53">
        <v>0.721374045801527</v>
      </c>
      <c r="Z11" s="53">
        <v>0.938931297709924</v>
      </c>
      <c r="AA11" s="53">
        <v>0.485714285714286</v>
      </c>
      <c r="AB11" s="53">
        <v>0.703571428571429</v>
      </c>
      <c r="AC11" s="53">
        <v>0.957142857142857</v>
      </c>
    </row>
    <row r="12" ht="18.75" spans="1:29">
      <c r="A12" s="191" t="s">
        <v>383</v>
      </c>
      <c r="B12" s="68" t="e">
        <f ca="1">SUMPRODUCT((计划!$B$6:$B$749&gt;=$B$1)*(计划!$B$6:$B$749&lt;$F$1)*(计划!$E$6:$E$749=$A12)*(计划!$BI$6:$BI$749&gt;B$10))</f>
        <v>#VALUE!</v>
      </c>
      <c r="C12" s="198" t="e">
        <f ca="1">B12/C5</f>
        <v>#VALUE!</v>
      </c>
      <c r="D12" s="75"/>
      <c r="E12" s="191" t="s">
        <v>383</v>
      </c>
      <c r="F12" s="68" t="e">
        <f ca="1">SUMPRODUCT((计划!$B$6:$B$749&gt;=$B$1)*(计划!$B$6:$B$749&lt;$F$1)*(计划!$E$6:$E$749=$E12)*(计划!$BJ$6:$BJ$749&gt;F$10))</f>
        <v>#VALUE!</v>
      </c>
      <c r="G12" s="198" t="e">
        <f ca="1">F12/C5</f>
        <v>#VALUE!</v>
      </c>
      <c r="H12" s="75"/>
      <c r="I12" s="191" t="s">
        <v>383</v>
      </c>
      <c r="J12" s="219" t="e">
        <f ca="1">SUMPRODUCT((计划!$B$6:$B$749&gt;=$B$1)*(计划!$B$6:$B$749&lt;$F$1)*(计划!$CY$6:$CY$749&gt;0)*(计划!$E$6:$E$749=$I12),计划!$CY$6:$CY$749)/SUMPRODUCT((计划!$B$6:$B$749&gt;=$B$1)*(计划!$B$6:$B$749&lt;$F$1)*(计划!$CY$6:$CY$749&gt;0)*(计划!$E$6:$E$749=$I12))</f>
        <v>#VALUE!</v>
      </c>
      <c r="M12" s="220" t="s">
        <v>402</v>
      </c>
      <c r="N12" s="221" t="s">
        <v>381</v>
      </c>
      <c r="O12" s="193">
        <v>0.01</v>
      </c>
      <c r="P12" s="194">
        <v>0.3</v>
      </c>
      <c r="Q12" s="223">
        <v>35</v>
      </c>
      <c r="R12" s="223">
        <v>17</v>
      </c>
      <c r="S12" s="72"/>
      <c r="T12" s="72"/>
      <c r="U12" s="72"/>
      <c r="V12" s="72"/>
      <c r="W12" s="231" t="s">
        <v>403</v>
      </c>
      <c r="X12" s="232">
        <v>0.615671641791045</v>
      </c>
      <c r="Y12" s="53">
        <v>0.817164179104478</v>
      </c>
      <c r="Z12" s="53">
        <v>0.970149253731343</v>
      </c>
      <c r="AA12" s="232">
        <v>0.656603773584906</v>
      </c>
      <c r="AB12" s="53">
        <v>0.833962264150943</v>
      </c>
      <c r="AC12" s="53">
        <v>0.962264150943396</v>
      </c>
    </row>
    <row r="13" ht="18.75" spans="1:29">
      <c r="A13" s="191" t="s">
        <v>386</v>
      </c>
      <c r="B13" s="68" t="e">
        <f ca="1">SUMPRODUCT((计划!$B$6:$B$749&gt;=$B$1)*(计划!$B$6:$B$749&lt;$F$1)*(计划!$E$6:$E$749=$A13)*(计划!$BI$6:$BI$749&gt;B$10))</f>
        <v>#VALUE!</v>
      </c>
      <c r="C13" s="198" t="e">
        <f ca="1">B13/C6</f>
        <v>#VALUE!</v>
      </c>
      <c r="D13" s="75"/>
      <c r="E13" s="191" t="s">
        <v>386</v>
      </c>
      <c r="F13" s="68" t="e">
        <f ca="1">SUMPRODUCT((计划!$B$6:$B$749&gt;=$B$1)*(计划!$B$6:$B$749&lt;$F$1)*(计划!$E$6:$E$749=$E13)*(计划!$BJ$6:$BJ$749&gt;F$10))</f>
        <v>#VALUE!</v>
      </c>
      <c r="G13" s="198" t="e">
        <f ca="1">F13/C6</f>
        <v>#VALUE!</v>
      </c>
      <c r="H13" s="75"/>
      <c r="I13" s="191" t="s">
        <v>386</v>
      </c>
      <c r="J13" s="219" t="e">
        <f ca="1">SUMPRODUCT((计划!$B$6:$B$749&gt;=$B$1)*(计划!$B$6:$B$749&lt;$F$1)*(计划!$CY$6:$CY$749&gt;0)*(计划!$E$6:$E$749=$I13),计划!$CY$6:$CY$749)/SUMPRODUCT((计划!$B$6:$B$749&gt;=$B$1)*(计划!$B$6:$B$749&lt;$F$1)*(计划!$CY$6:$CY$749&gt;0)*(计划!$E$6:$E$749=$I13))</f>
        <v>#VALUE!</v>
      </c>
      <c r="M13" s="220" t="s">
        <v>404</v>
      </c>
      <c r="N13" s="222" t="s">
        <v>405</v>
      </c>
      <c r="O13" s="193">
        <v>0.01</v>
      </c>
      <c r="P13" s="223">
        <v>1.5</v>
      </c>
      <c r="Q13" s="223">
        <v>53</v>
      </c>
      <c r="R13" s="223">
        <v>1.5</v>
      </c>
      <c r="S13" s="72"/>
      <c r="T13" s="72"/>
      <c r="U13" s="72"/>
      <c r="V13" s="72"/>
      <c r="W13" s="231" t="s">
        <v>406</v>
      </c>
      <c r="X13" s="232">
        <v>0.623076923076923</v>
      </c>
      <c r="Y13" s="53">
        <v>0.823076923076923</v>
      </c>
      <c r="Z13" s="53">
        <v>0.984615384615385</v>
      </c>
      <c r="AA13" s="232">
        <v>0.657894736842105</v>
      </c>
      <c r="AB13" s="53">
        <v>0.823308270676692</v>
      </c>
      <c r="AC13" s="53">
        <v>0.954887218045113</v>
      </c>
    </row>
    <row r="14" ht="18.75" spans="1:29">
      <c r="A14" s="191" t="s">
        <v>389</v>
      </c>
      <c r="B14" s="68" t="e">
        <f ca="1">SUMPRODUCT((计划!$B$6:$B$749&gt;=$B$1)*(计划!$B$6:$B$749&lt;$F$1)*(计划!$E$6:$E$749=$A14)*(计划!$BI$6:$BI$749&gt;B$10))</f>
        <v>#VALUE!</v>
      </c>
      <c r="C14" s="198" t="e">
        <f ca="1">B14/C7</f>
        <v>#VALUE!</v>
      </c>
      <c r="D14" s="75"/>
      <c r="E14" s="191" t="s">
        <v>389</v>
      </c>
      <c r="F14" s="68" t="e">
        <f ca="1">SUMPRODUCT((计划!$B$6:$B$749&gt;=$B$1)*(计划!$B$6:$B$749&lt;$F$1)*(计划!$E$6:$E$749=$E14)*(计划!$BJ$6:$BJ$749&gt;F$10))</f>
        <v>#VALUE!</v>
      </c>
      <c r="G14" s="198" t="e">
        <f ca="1">F14/C7</f>
        <v>#VALUE!</v>
      </c>
      <c r="H14" s="75"/>
      <c r="I14" s="191" t="s">
        <v>389</v>
      </c>
      <c r="J14" s="219" t="e">
        <f ca="1">SUMPRODUCT((计划!$B$6:$B$749&gt;=$B$1)*(计划!$B$6:$B$749&lt;$F$1)*(计划!$CY$6:$CY$749&gt;0)*(计划!$E$6:$E$749=$I14),计划!$CY$6:$CY$749)/SUMPRODUCT((计划!$B$6:$B$749&gt;=$B$1)*(计划!$B$6:$B$749&lt;$F$1)*(计划!$CY$6:$CY$749&gt;0)*(计划!$E$6:$E$749=$I14))</f>
        <v>#VALUE!</v>
      </c>
      <c r="M14" s="220" t="s">
        <v>402</v>
      </c>
      <c r="N14" s="221" t="s">
        <v>407</v>
      </c>
      <c r="O14" s="193">
        <v>0.02</v>
      </c>
      <c r="P14" s="194">
        <v>0.25</v>
      </c>
      <c r="Q14" s="223">
        <v>33</v>
      </c>
      <c r="R14" s="223">
        <v>19</v>
      </c>
      <c r="S14" s="72"/>
      <c r="T14" s="72"/>
      <c r="U14" s="72"/>
      <c r="V14" s="72"/>
      <c r="W14" s="231" t="s">
        <v>408</v>
      </c>
      <c r="X14" s="232">
        <v>0.6308</v>
      </c>
      <c r="Y14" s="53">
        <v>0.8208</v>
      </c>
      <c r="Z14" s="53">
        <v>0.9857</v>
      </c>
      <c r="AA14" s="232">
        <v>0.5964</v>
      </c>
      <c r="AB14" s="53">
        <v>0.7745</v>
      </c>
      <c r="AC14" s="53">
        <v>0.9491</v>
      </c>
    </row>
    <row r="15" ht="18.75" spans="1:29">
      <c r="A15" s="195" t="s">
        <v>137</v>
      </c>
      <c r="B15" s="68" t="e">
        <f ca="1">SUM(B11:B14)</f>
        <v>#VALUE!</v>
      </c>
      <c r="C15" s="198" t="e">
        <f ca="1">B15/C8</f>
        <v>#VALUE!</v>
      </c>
      <c r="D15" s="75"/>
      <c r="E15" s="195" t="s">
        <v>137</v>
      </c>
      <c r="F15" s="68" t="e">
        <f ca="1">SUM(F11:F14)</f>
        <v>#VALUE!</v>
      </c>
      <c r="G15" s="198" t="e">
        <f ca="1">F15/C8</f>
        <v>#VALUE!</v>
      </c>
      <c r="H15" s="75"/>
      <c r="I15" s="195" t="s">
        <v>137</v>
      </c>
      <c r="J15" s="219" t="e">
        <f ca="1">SUMPRODUCT((计划!$B$6:$B$749&gt;=$B$1)*(计划!$B$6:$B$749&lt;$F$1)*(计划!$CY$6:$CY$749&gt;0),计划!$CY$6:$CY$749)/SUMPRODUCT((计划!$B$6:$B$749&gt;=$B$1)*(计划!$B$6:$B$749&lt;$F$1)*(计划!$CY$6:$CY$749&gt;0))</f>
        <v>#VALUE!</v>
      </c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231" t="s">
        <v>409</v>
      </c>
      <c r="X15" s="232">
        <v>0.679841897233202</v>
      </c>
      <c r="Y15" s="53">
        <v>0.8300395256917</v>
      </c>
      <c r="Z15" s="53">
        <v>0.992094861660079</v>
      </c>
      <c r="AA15" s="232">
        <v>0.689393939393939</v>
      </c>
      <c r="AB15" s="53">
        <v>0.882575757575758</v>
      </c>
      <c r="AC15" s="53">
        <v>0.992424242424242</v>
      </c>
    </row>
    <row r="16" ht="19.5" customHeight="1" spans="1:29">
      <c r="A16" s="75"/>
      <c r="B16" s="75"/>
      <c r="C16" s="75"/>
      <c r="D16" s="75"/>
      <c r="E16" s="75"/>
      <c r="F16" s="75"/>
      <c r="G16" s="75"/>
      <c r="H16" s="75"/>
      <c r="I16" s="75"/>
      <c r="J16" s="75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233" t="s">
        <v>410</v>
      </c>
      <c r="X16" s="232">
        <v>0.68</v>
      </c>
      <c r="Y16" s="53">
        <v>0.8473</v>
      </c>
      <c r="Z16" s="53">
        <v>0.9891</v>
      </c>
      <c r="AA16" s="232">
        <v>0.696</v>
      </c>
      <c r="AB16" s="53">
        <v>0.8718</v>
      </c>
      <c r="AC16" s="53">
        <v>0.9853</v>
      </c>
    </row>
    <row r="17" ht="33" customHeight="1" spans="1:29">
      <c r="A17" s="196" t="s">
        <v>411</v>
      </c>
      <c r="B17" s="187" t="s">
        <v>412</v>
      </c>
      <c r="C17" s="187" t="s">
        <v>413</v>
      </c>
      <c r="D17" s="199" t="s">
        <v>414</v>
      </c>
      <c r="E17" s="199" t="s">
        <v>415</v>
      </c>
      <c r="F17" s="199" t="s">
        <v>416</v>
      </c>
      <c r="G17" s="200" t="s">
        <v>417</v>
      </c>
      <c r="H17" s="201" t="s">
        <v>418</v>
      </c>
      <c r="I17" s="201" t="s">
        <v>419</v>
      </c>
      <c r="J17" s="224" t="str">
        <f>RIGHT(H17,5)&amp;"至"&amp;RIGHT(I17,4)&amp;"命中率"</f>
        <v>-0.05至0.05命中率</v>
      </c>
      <c r="M17" s="72"/>
      <c r="N17" s="72"/>
      <c r="O17" s="72"/>
      <c r="P17" s="72"/>
      <c r="Q17" s="72"/>
      <c r="R17" s="72"/>
      <c r="S17" s="72"/>
      <c r="T17" s="72"/>
      <c r="U17" s="72"/>
      <c r="V17" s="72">
        <v>2016</v>
      </c>
      <c r="W17" s="233" t="s">
        <v>385</v>
      </c>
      <c r="X17" s="232">
        <v>0.7128</v>
      </c>
      <c r="Y17" s="53">
        <v>0.8865</v>
      </c>
      <c r="Z17" s="53">
        <v>0.9752</v>
      </c>
      <c r="AA17" s="232">
        <v>0.7382</v>
      </c>
      <c r="AB17" s="53">
        <v>0.9018</v>
      </c>
      <c r="AC17" s="53">
        <v>0.9927</v>
      </c>
    </row>
    <row r="18" ht="18.75" spans="1:29">
      <c r="A18" s="191" t="s">
        <v>376</v>
      </c>
      <c r="B18" s="68">
        <f ca="1">SUMPRODUCT((计划!$B$6:$B$749&gt;=$B$1)*(计划!$B$6:$B$749&lt;$F$1)*(计划!$E$6:$E$749=$A18)*(计划!$BZ$6:$BZ$749&gt;0))</f>
        <v>0</v>
      </c>
      <c r="C18" s="193" t="e">
        <f ca="1">SUMPRODUCT((计划!$B$6:$B$749&gt;=$B$1)*(计划!$B$6:$B$749&lt;$F$1)*(计划!$E$6:$E$749=$A18),计划!$BR$6:$BR$749)/B18</f>
        <v>#DIV/0!</v>
      </c>
      <c r="D18" s="198" t="e">
        <f ca="1">1-(SUMPRODUCT((计划!$B$6:$B$749&gt;=$B$1)*(计划!$B$6:$B$749&lt;$F$1)*(计划!$E$6:$E$749=$A18)*(计划!$HI$6:$HI$749&lt;-0.12))+SUMPRODUCT((计划!$B$6:$B$749&gt;=$B$1)*(计划!$B$6:$B$749&lt;$F$1)*(计划!$E$6:$E$749=$A18)*(计划!$HI$6:$HI$749&gt;0.12)))/B18</f>
        <v>#VALUE!</v>
      </c>
      <c r="E18" s="202" t="e">
        <f ca="1">1-(SUMPRODUCT((计划!$B$6:$B$749&gt;=$B$1)*(计划!$B$6:$B$749&lt;$F$1)*(计划!$E$6:$E$749=$A18)*(计划!$HI$6:$HI$749&lt;-0.08))+SUMPRODUCT((计划!$B$6:$B$749&gt;=$B$1)*(计划!$B$6:$B$749&lt;$F$1)*(计划!$E$6:$E$749=$A18)*(计划!$HI$6:$HI$749&gt;0.08)))/B18</f>
        <v>#VALUE!</v>
      </c>
      <c r="F18" s="198" t="e">
        <f ca="1">1-(SUMPRODUCT((计划!$B$6:$B$749&gt;=$B$1)*(计划!$B$6:$B$749&lt;$F$1)*(计划!$E$6:$E$749=$A18)*(计划!$HI$6:$HI$749&lt;-0.05))+SUMPRODUCT((计划!$B$6:$B$749&gt;=$B$1)*(计划!$B$6:$B$749&lt;$F$1)*(计划!$E$6:$E$749=$A18)*(计划!$HI$6:$HI$749&gt;0.05)))/B18</f>
        <v>#VALUE!</v>
      </c>
      <c r="G18" s="75"/>
      <c r="H18" s="68" t="e">
        <f ca="1">SUMPRODUCT((计划!$B$6:$B$749&gt;=$B$1)*(计划!$B$6:$B$749&lt;$F$1)*(计划!$E$6:$E$749=$A18)*(计划!$HI$6:$HI$749&lt;-RIGHT(H$17,4)+1-1))</f>
        <v>#VALUE!</v>
      </c>
      <c r="I18" s="203" t="e">
        <f ca="1">SUMPRODUCT((计划!$B$6:$B$749&gt;=$B$1)*(计划!$B$6:$B$749&lt;$F$1)*(计划!$E$6:$E$749=$A18)*(计划!$HI$6:$HI$749&gt;RIGHT(I$17,4)+1-1))</f>
        <v>#VALUE!</v>
      </c>
      <c r="J18" s="198" t="e">
        <f ca="1">(B18-H18-I18)/B18</f>
        <v>#VALUE!</v>
      </c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233" t="s">
        <v>387</v>
      </c>
      <c r="X18" s="232">
        <v>0.7637</v>
      </c>
      <c r="Y18" s="53">
        <v>0.9286</v>
      </c>
      <c r="Z18" s="53">
        <v>0.9835</v>
      </c>
      <c r="AA18" s="232">
        <v>0.5758</v>
      </c>
      <c r="AB18" s="53">
        <v>0.8283</v>
      </c>
      <c r="AC18" s="53">
        <v>0.9545</v>
      </c>
    </row>
    <row r="19" ht="18.75" spans="1:22">
      <c r="A19" s="191" t="s">
        <v>383</v>
      </c>
      <c r="B19" s="68">
        <f ca="1">SUMPRODUCT((计划!$B$6:$B$749&gt;=$B$1)*(计划!$B$6:$B$749&lt;$F$1)*(计划!$E$6:$E$749=$A19)*(计划!$BZ$6:$BZ$749&gt;0))</f>
        <v>0</v>
      </c>
      <c r="C19" s="193" t="e">
        <f ca="1">SUMPRODUCT((计划!$B$6:$B$749&gt;=$B$1)*(计划!$B$6:$B$749&lt;$F$1)*(计划!$E$6:$E$749=$A19),计划!$BR$6:$BR$749)/B19</f>
        <v>#DIV/0!</v>
      </c>
      <c r="D19" s="198" t="e">
        <f ca="1">1-(SUMPRODUCT((计划!$B$6:$B$749&gt;=$B$1)*(计划!$B$6:$B$749&lt;$F$1)*(计划!$E$6:$E$749=$A19)*(计划!$HI$6:$HI$749&lt;-0.12))+SUMPRODUCT((计划!$B$6:$B$749&gt;=$B$1)*(计划!$B$6:$B$749&lt;$F$1)*(计划!$E$6:$E$749=$A19)*(计划!$HI$6:$HI$749&gt;0.12)))/B19</f>
        <v>#VALUE!</v>
      </c>
      <c r="E19" s="202" t="e">
        <f ca="1">1-(SUMPRODUCT((计划!$B$6:$B$749&gt;=$B$1)*(计划!$B$6:$B$749&lt;$F$1)*(计划!$E$6:$E$749=$A19)*(计划!$HI$6:$HI$749&lt;-0.08))+SUMPRODUCT((计划!$B$6:$B$749&gt;=$B$1)*(计划!$B$6:$B$749&lt;$F$1)*(计划!$E$6:$E$749=$A19)*(计划!$HI$6:$HI$749&gt;0.08)))/B19</f>
        <v>#VALUE!</v>
      </c>
      <c r="F19" s="198" t="e">
        <f ca="1">1-(SUMPRODUCT((计划!$B$6:$B$749&gt;=$B$1)*(计划!$B$6:$B$749&lt;$F$1)*(计划!$E$6:$E$749=$A19)*(计划!$HI$6:$HI$749&lt;-0.05))+SUMPRODUCT((计划!$B$6:$B$749&gt;=$B$1)*(计划!$B$6:$B$749&lt;$F$1)*(计划!$E$6:$E$749=$A19)*(计划!$HI$6:$HI$749&gt;0.05)))/B19</f>
        <v>#VALUE!</v>
      </c>
      <c r="G19" s="75"/>
      <c r="H19" s="68" t="e">
        <f ca="1">SUMPRODUCT((计划!$B$6:$B$749&gt;=$B$1)*(计划!$B$6:$B$749&lt;$F$1)*(计划!$E$6:$E$749=$A19)*(计划!$HI$6:$HI$749&lt;-RIGHT(H$17,4)+1-1))</f>
        <v>#VALUE!</v>
      </c>
      <c r="I19" s="203" t="e">
        <f ca="1">SUMPRODUCT((计划!$B$6:$B$749&gt;=$B$1)*(计划!$B$6:$B$749&lt;$F$1)*(计划!$E$6:$E$749=$A19)*(计划!$HI$6:$HI$749&gt;RIGHT(I$17,4)+1-1))</f>
        <v>#VALUE!</v>
      </c>
      <c r="J19" s="198" t="e">
        <f ca="1">(B19-H19-I19)/B19</f>
        <v>#VALUE!</v>
      </c>
      <c r="M19" s="72"/>
      <c r="N19" s="72"/>
      <c r="O19" s="72"/>
      <c r="P19" s="72"/>
      <c r="Q19" s="72"/>
      <c r="R19" s="72"/>
      <c r="S19" s="72"/>
      <c r="T19" s="72"/>
      <c r="U19" s="72"/>
      <c r="V19" s="72"/>
    </row>
    <row r="20" ht="18.75" spans="1:22">
      <c r="A20" s="191" t="s">
        <v>386</v>
      </c>
      <c r="B20" s="68">
        <f ca="1">SUMPRODUCT((计划!$B$6:$B$749&gt;=$B$1)*(计划!$B$6:$B$749&lt;$F$1)*(计划!$E$6:$E$749=$A20)*(计划!$BZ$6:$BZ$749&gt;0))</f>
        <v>0</v>
      </c>
      <c r="C20" s="193" t="e">
        <f ca="1">SUMPRODUCT((计划!$B$6:$B$749&gt;=$B$1)*(计划!$B$6:$B$749&lt;$F$1)*(计划!$E$6:$E$749=$A20),计划!$BR$6:$BR$749)/B20</f>
        <v>#DIV/0!</v>
      </c>
      <c r="D20" s="198" t="e">
        <f ca="1">1-(SUMPRODUCT((计划!$B$6:$B$749&gt;=$B$1)*(计划!$B$6:$B$749&lt;$F$1)*(计划!$E$6:$E$749=$A20)*(计划!$HI$6:$HI$749&lt;-0.12))+SUMPRODUCT((计划!$B$6:$B$749&gt;=$B$1)*(计划!$B$6:$B$749&lt;$F$1)*(计划!$E$6:$E$749=$A20)*(计划!$HI$6:$HI$749&gt;0.12)))/B20</f>
        <v>#VALUE!</v>
      </c>
      <c r="E20" s="202" t="e">
        <f ca="1">1-(SUMPRODUCT((计划!$B$6:$B$749&gt;=$B$1)*(计划!$B$6:$B$749&lt;$F$1)*(计划!$E$6:$E$749=$A20)*(计划!$HI$6:$HI$749&lt;-0.08))+SUMPRODUCT((计划!$B$6:$B$749&gt;=$B$1)*(计划!$B$6:$B$749&lt;$F$1)*(计划!$E$6:$E$749=$A20)*(计划!$HI$6:$HI$749&gt;0.08)))/B20</f>
        <v>#VALUE!</v>
      </c>
      <c r="F20" s="198" t="e">
        <f ca="1">1-(SUMPRODUCT((计划!$B$6:$B$749&gt;=$B$1)*(计划!$B$6:$B$749&lt;$F$1)*(计划!$E$6:$E$749=$A20)*(计划!$HI$6:$HI$749&lt;-0.05))+SUMPRODUCT((计划!$B$6:$B$749&gt;=$B$1)*(计划!$B$6:$B$749&lt;$F$1)*(计划!$E$6:$E$749=$A20)*(计划!$HI$6:$HI$749&gt;0.05)))/B20</f>
        <v>#VALUE!</v>
      </c>
      <c r="G20" s="75"/>
      <c r="H20" s="68" t="e">
        <f ca="1">SUMPRODUCT((计划!$B$6:$B$749&gt;=$B$1)*(计划!$B$6:$B$749&lt;$F$1)*(计划!$E$6:$E$749=$A20)*(计划!$HI$6:$HI$749&lt;-RIGHT(H$17,4)+1-1))</f>
        <v>#VALUE!</v>
      </c>
      <c r="I20" s="203" t="e">
        <f ca="1">SUMPRODUCT((计划!$B$6:$B$749&gt;=$B$1)*(计划!$B$6:$B$749&lt;$F$1)*(计划!$E$6:$E$749=$A20)*(计划!$HI$6:$HI$749&gt;RIGHT(I$17,4)+1-1))</f>
        <v>#VALUE!</v>
      </c>
      <c r="J20" s="198" t="e">
        <f ca="1">(B20-H20-I20)/B20</f>
        <v>#VALUE!</v>
      </c>
      <c r="M20" s="72"/>
      <c r="N20" s="72"/>
      <c r="O20" s="72"/>
      <c r="P20" s="72"/>
      <c r="Q20" s="72"/>
      <c r="R20" s="72"/>
      <c r="S20" s="72"/>
      <c r="T20" s="72"/>
      <c r="U20" s="72"/>
      <c r="V20" s="72"/>
    </row>
    <row r="21" ht="18.75" spans="1:22">
      <c r="A21" s="191" t="s">
        <v>389</v>
      </c>
      <c r="B21" s="68">
        <f ca="1">SUMPRODUCT((计划!$B$6:$B$749&gt;=$B$1)*(计划!$B$6:$B$749&lt;$F$1)*(计划!$E$6:$E$749=$A21)*(计划!$BZ$6:$BZ$749&gt;0))</f>
        <v>0</v>
      </c>
      <c r="C21" s="193" t="e">
        <f ca="1">SUMPRODUCT((计划!$B$6:$B$749&gt;=$B$1)*(计划!$B$6:$B$749&lt;$F$1)*(计划!$E$6:$E$749=$A21),计划!$BR$6:$BR$749)/B21</f>
        <v>#DIV/0!</v>
      </c>
      <c r="D21" s="198" t="e">
        <f ca="1">1-(SUMPRODUCT((计划!$B$6:$B$749&gt;=$B$1)*(计划!$B$6:$B$749&lt;$F$1)*(计划!$E$6:$E$749=$A21)*(计划!$HI$6:$HI$749&lt;-0.12))+SUMPRODUCT((计划!$B$6:$B$749&gt;=$B$1)*(计划!$B$6:$B$749&lt;$F$1)*(计划!$E$6:$E$749=$A21)*(计划!$HI$6:$HI$749&gt;0.12)))/B21</f>
        <v>#VALUE!</v>
      </c>
      <c r="E21" s="202" t="e">
        <f ca="1">1-(SUMPRODUCT((计划!$B$6:$B$749&gt;=$B$1)*(计划!$B$6:$B$749&lt;$F$1)*(计划!$E$6:$E$749=$A21)*(计划!$HI$6:$HI$749&lt;-0.08))+SUMPRODUCT((计划!$B$6:$B$749&gt;=$B$1)*(计划!$B$6:$B$749&lt;$F$1)*(计划!$E$6:$E$749=$A21)*(计划!$HI$6:$HI$749&gt;0.08)))/B21</f>
        <v>#VALUE!</v>
      </c>
      <c r="F21" s="198" t="e">
        <f ca="1">1-(SUMPRODUCT((计划!$B$6:$B$749&gt;=$B$1)*(计划!$B$6:$B$749&lt;$F$1)*(计划!$E$6:$E$749=$A21)*(计划!$HI$6:$HI$749&lt;-0.05))+SUMPRODUCT((计划!$B$6:$B$749&gt;=$B$1)*(计划!$B$6:$B$749&lt;$F$1)*(计划!$E$6:$E$749=$A21)*(计划!$HI$6:$HI$749&gt;0.05)))/B21</f>
        <v>#VALUE!</v>
      </c>
      <c r="G21" s="75"/>
      <c r="H21" s="68" t="e">
        <f ca="1">SUMPRODUCT((计划!$B$6:$B$749&gt;=$B$1)*(计划!$B$6:$B$749&lt;$F$1)*(计划!$E$6:$E$749=$A21)*(计划!$HI$6:$HI$749&lt;-RIGHT(H$17,4)+1-1))</f>
        <v>#VALUE!</v>
      </c>
      <c r="I21" s="203" t="e">
        <f ca="1">SUMPRODUCT((计划!$B$6:$B$749&gt;=$B$1)*(计划!$B$6:$B$749&lt;$F$1)*(计划!$E$6:$E$749=$A21)*(计划!$HI$6:$HI$749&gt;RIGHT(I$17,4)+1-1))</f>
        <v>#VALUE!</v>
      </c>
      <c r="J21" s="198" t="e">
        <f ca="1">(B21-H21-I21)/B21</f>
        <v>#VALUE!</v>
      </c>
      <c r="M21" s="72"/>
      <c r="N21" s="72"/>
      <c r="O21" s="72"/>
      <c r="P21" s="72"/>
      <c r="Q21" s="72"/>
      <c r="R21" s="72"/>
      <c r="S21" s="72"/>
      <c r="T21" s="72"/>
      <c r="U21" s="72"/>
      <c r="V21" s="72"/>
    </row>
    <row r="22" ht="18.75" spans="1:22">
      <c r="A22" s="195" t="s">
        <v>137</v>
      </c>
      <c r="B22" s="68">
        <f ca="1">SUM(B18:B21)</f>
        <v>0</v>
      </c>
      <c r="C22" s="193" t="e">
        <f ca="1">SUMPRODUCT((计划!$B$6:$B$749&gt;=$B$1)*(计划!$B$6:$B$749&lt;$F$1)*(计划!$E$6:$E$749&gt;0),计划!$BR$6:$BR$749)/B22</f>
        <v>#DIV/0!</v>
      </c>
      <c r="D22" s="198" t="e">
        <f ca="1">1-(SUMPRODUCT((计划!$B$6:$B$749&gt;=$B$1)*(计划!$B$6:$B$749&lt;$F$1)*(计划!$HI$6:$HI$749&lt;-0.12))+SUMPRODUCT((计划!$B$6:$B$749&gt;$B$1)*(计划!$B$6:$B$749&lt;$F$1)*(计划!$HI$6:$HI$749&gt;=0.12)))/B22</f>
        <v>#VALUE!</v>
      </c>
      <c r="E22" s="202" t="e">
        <f ca="1">1-(SUMPRODUCT((计划!$B$6:$B$749&gt;=$B$1)*(计划!$B$6:$B$749&lt;$F$1)*(计划!$HI$6:$HI$749&lt;-0.08))+SUMPRODUCT((计划!$B$6:$B$749&gt;=$B$1)*(计划!$B$6:$B$749&lt;$F$1)*(计划!$HI$6:$HI$749&gt;0.08)))/B22</f>
        <v>#VALUE!</v>
      </c>
      <c r="F22" s="198" t="e">
        <f ca="1">1-(SUMPRODUCT((计划!$B$6:$B$749&gt;=$B$1)*(计划!$B$6:$B$749&lt;$F$1)*(计划!$HI$6:$HI$749&lt;-0.05))+SUMPRODUCT((计划!$B$6:$B$749&gt;=$B$1)*(计划!$B$6:$B$749&lt;$F$1)*(计划!$HI$6:$HI$749&gt;0.05)))/B22</f>
        <v>#VALUE!</v>
      </c>
      <c r="G22" s="75"/>
      <c r="H22" s="68" t="e">
        <f ca="1">SUM(H18:H21)</f>
        <v>#VALUE!</v>
      </c>
      <c r="I22" s="203" t="e">
        <f ca="1">SUM(I18:I21)</f>
        <v>#VALUE!</v>
      </c>
      <c r="J22" s="198" t="e">
        <f ca="1">(B22-H22-I22)/B22</f>
        <v>#VALUE!</v>
      </c>
      <c r="M22" s="72"/>
      <c r="N22" s="72"/>
      <c r="O22" s="72"/>
      <c r="P22" s="72"/>
      <c r="Q22" s="72"/>
      <c r="R22" s="72"/>
      <c r="S22" s="72"/>
      <c r="T22" s="72"/>
      <c r="U22" s="72"/>
      <c r="V22" s="72"/>
    </row>
    <row r="23" ht="29.25" customHeight="1" spans="1:22">
      <c r="A23" s="196" t="s">
        <v>420</v>
      </c>
      <c r="B23" s="187" t="s">
        <v>412</v>
      </c>
      <c r="C23" s="187" t="s">
        <v>421</v>
      </c>
      <c r="D23" s="187" t="s">
        <v>422</v>
      </c>
      <c r="E23" s="187" t="s">
        <v>423</v>
      </c>
      <c r="F23" s="187" t="s">
        <v>424</v>
      </c>
      <c r="G23" s="200" t="s">
        <v>417</v>
      </c>
      <c r="H23" s="201" t="s">
        <v>425</v>
      </c>
      <c r="I23" s="201" t="s">
        <v>426</v>
      </c>
      <c r="J23" s="225" t="str">
        <f>RIGHT(H23,3)&amp;"至"&amp;RIGHT(I23,3)&amp;"命中率"</f>
        <v>7.5至9.5命中率</v>
      </c>
      <c r="M23" s="72"/>
      <c r="N23" s="72"/>
      <c r="O23" s="72"/>
      <c r="P23" s="72"/>
      <c r="Q23" s="72"/>
      <c r="R23" s="72"/>
      <c r="S23" s="72"/>
      <c r="T23" s="72"/>
      <c r="U23" s="72"/>
      <c r="V23" s="72"/>
    </row>
    <row r="24" ht="18.75" spans="1:22">
      <c r="A24" s="191" t="s">
        <v>376</v>
      </c>
      <c r="B24" s="68">
        <f ca="1">SUMPRODUCT((计划!$B$6:$B$749&gt;=$B$1)*(计划!$B$6:$B$749&lt;$F$1)*(计划!$E$6:$E$749=$A24)*(计划!$BZ$6:$BZ$749&gt;0))</f>
        <v>0</v>
      </c>
      <c r="C24" s="193" t="e">
        <f ca="1">SUMPRODUCT((计划!$B$6:$B$749&gt;=$B$1)*(计划!$B$6:$B$749&lt;$F$1)*(计划!$E$6:$E$749=$A24),计划!$CC$6:$CC$749)/B24</f>
        <v>#DIV/0!</v>
      </c>
      <c r="D24" s="68">
        <f ca="1">SUMPRODUCT((计划!$B$6:$B$749&gt;=$B$1)*(计划!$B$6:$B$749&lt;$F$1)*(计划!$E$6:$E$749=$A24)*(计划!$CC$6:$CC$749&gt;0)*(计划!$CC$6:$CC$749&lt;RIGHT(D$23,1)+1-1))</f>
        <v>0</v>
      </c>
      <c r="E24" s="68">
        <f ca="1">SUMPRODUCT((计划!$B$6:$B$749&gt;=$B$1)*(计划!$B$6:$B$749&lt;$F$1)*(计划!$E$6:$E$749=$A24)*(计划!$CC$6:$CC$749&gt;0)*(计划!$CC$6:$CC$749&gt;RIGHT(E$23,2)+1-1))</f>
        <v>0</v>
      </c>
      <c r="F24" s="198" t="e">
        <f ca="1">(B24-D24-E24)/B24</f>
        <v>#DIV/0!</v>
      </c>
      <c r="G24" s="75"/>
      <c r="H24" s="68">
        <f ca="1">SUMPRODUCT((计划!$B$6:$B$749&gt;=$B$1)*(计划!$B$6:$B$749&lt;$F$1)*(计划!$E$6:$E$749=$A24)*(计划!$CC$6:$CC$749&gt;0)*(计划!$CC$6:$CC$749&lt;RIGHT(H$23,3)+1-1))</f>
        <v>0</v>
      </c>
      <c r="I24" s="68">
        <f ca="1">SUMPRODUCT((计划!$B$6:$B$749&gt;=$B$1)*(计划!$B$6:$B$749&lt;$F$1)*(计划!$E$6:$E$749=$A24)*(计划!$CC$6:$CC$749&gt;0)*(计划!$CC$6:$CC$749&gt;RIGHT(I$23,3)+1-1))</f>
        <v>0</v>
      </c>
      <c r="J24" s="198" t="e">
        <f ca="1">(B24-H24-I24)/B24</f>
        <v>#DIV/0!</v>
      </c>
      <c r="M24" s="72"/>
      <c r="N24" s="72"/>
      <c r="O24" s="72"/>
      <c r="P24" s="72"/>
      <c r="Q24" s="72"/>
      <c r="R24" s="72"/>
      <c r="S24" s="72"/>
      <c r="T24" s="72"/>
      <c r="U24" s="72"/>
      <c r="V24" s="72"/>
    </row>
    <row r="25" ht="18.75" spans="1:22">
      <c r="A25" s="191" t="s">
        <v>383</v>
      </c>
      <c r="B25" s="68">
        <f ca="1">SUMPRODUCT((计划!$B$6:$B$749&gt;=$B$1)*(计划!$B$6:$B$749&lt;$F$1)*(计划!$E$6:$E$749=$A25)*(计划!$BZ$6:$BZ$749&gt;0))</f>
        <v>0</v>
      </c>
      <c r="C25" s="193" t="e">
        <f ca="1">SUMPRODUCT((计划!$B$6:$B$749&gt;=$B$1)*(计划!$B$6:$B$749&lt;$F$1)*(计划!$E$6:$E$749=$A25),计划!$CC$6:$CC$749)/B25</f>
        <v>#DIV/0!</v>
      </c>
      <c r="D25" s="68">
        <f ca="1">SUMPRODUCT((计划!$B$6:$B$749&gt;=$B$1)*(计划!$B$6:$B$749&lt;$F$1)*(计划!$E$6:$E$749=$A25)*(计划!$CC$6:$CC$749&gt;0)*(计划!$CC$6:$CC$749&lt;RIGHT(D$23,1)+1-1))</f>
        <v>0</v>
      </c>
      <c r="E25" s="68">
        <f ca="1">SUMPRODUCT((计划!$B$6:$B$749&gt;=$B$1)*(计划!$B$6:$B$749&lt;$F$1)*(计划!$E$6:$E$749=$A25)*(计划!$CC$6:$CC$749&gt;0)*(计划!$CC$6:$CC$749&gt;RIGHT(E$23,2)+1-1))</f>
        <v>0</v>
      </c>
      <c r="F25" s="198" t="e">
        <f ca="1">(B25-D25-E25)/B25</f>
        <v>#DIV/0!</v>
      </c>
      <c r="G25" s="75"/>
      <c r="H25" s="68">
        <f ca="1">SUMPRODUCT((计划!$B$6:$B$749&gt;=$B$1)*(计划!$B$6:$B$749&lt;$F$1)*(计划!$E$6:$E$749=$A25)*(计划!$CC$6:$CC$749&gt;0)*(计划!$CC$6:$CC$749&lt;RIGHT(H$23,3)+1-1))</f>
        <v>0</v>
      </c>
      <c r="I25" s="68">
        <f ca="1">SUMPRODUCT((计划!$B$6:$B$749&gt;=$B$1)*(计划!$B$6:$B$749&lt;$F$1)*(计划!$E$6:$E$749=$A25)*(计划!$CC$6:$CC$749&gt;0)*(计划!$CC$6:$CC$749&gt;RIGHT(I$23,3)+1-1))</f>
        <v>0</v>
      </c>
      <c r="J25" s="198" t="e">
        <f ca="1">(B25-H25-I25)/B25</f>
        <v>#DIV/0!</v>
      </c>
      <c r="M25" s="72"/>
      <c r="N25" s="72"/>
      <c r="O25" s="72"/>
      <c r="P25" s="72"/>
      <c r="Q25" s="72"/>
      <c r="R25" s="72"/>
      <c r="S25" s="72"/>
      <c r="T25" s="72"/>
      <c r="U25" s="72"/>
      <c r="V25" s="72"/>
    </row>
    <row r="26" ht="24" customHeight="1" spans="1:22">
      <c r="A26" s="191" t="s">
        <v>386</v>
      </c>
      <c r="B26" s="68">
        <f ca="1">SUMPRODUCT((计划!$B$6:$B$749&gt;=$B$1)*(计划!$B$6:$B$749&lt;$F$1)*(计划!$E$6:$E$749=$A26)*(计划!$BZ$6:$BZ$749&gt;0))</f>
        <v>0</v>
      </c>
      <c r="C26" s="193" t="e">
        <f ca="1">SUMPRODUCT((计划!$B$6:$B$749&gt;=$B$1)*(计划!$B$6:$B$749&lt;$F$1)*(计划!$E$6:$E$749=$A26),计划!$CC$6:$CC$749)/B26</f>
        <v>#DIV/0!</v>
      </c>
      <c r="D26" s="68">
        <f ca="1">SUMPRODUCT((计划!$B$6:$B$749&gt;=$B$1)*(计划!$B$6:$B$749&lt;$F$1)*(计划!$E$6:$E$749=$A26)*(计划!$CC$6:$CC$749&gt;0)*(计划!$CC$6:$CC$749&lt;RIGHT(D$23,1)+1-1))</f>
        <v>0</v>
      </c>
      <c r="E26" s="68">
        <f ca="1">SUMPRODUCT((计划!$B$6:$B$749&gt;=$B$1)*(计划!$B$6:$B$749&lt;$F$1)*(计划!$E$6:$E$749=$A26)*(计划!$CC$6:$CC$749&gt;0)*(计划!$CC$6:$CC$749&gt;RIGHT(E$23,2)+1-1))</f>
        <v>0</v>
      </c>
      <c r="F26" s="198" t="e">
        <f ca="1">(B26-D26-E26)/B26</f>
        <v>#DIV/0!</v>
      </c>
      <c r="G26" s="75"/>
      <c r="H26" s="68">
        <f ca="1">SUMPRODUCT((计划!$B$6:$B$749&gt;=$B$1)*(计划!$B$6:$B$749&lt;$F$1)*(计划!$E$6:$E$749=$A26)*(计划!$CC$6:$CC$749&gt;0)*(计划!$CC$6:$CC$749&lt;RIGHT(H$23,3)+1-1))</f>
        <v>0</v>
      </c>
      <c r="I26" s="68">
        <f ca="1">SUMPRODUCT((计划!$B$6:$B$749&gt;=$B$1)*(计划!$B$6:$B$749&lt;$F$1)*(计划!$E$6:$E$749=$A26)*(计划!$CC$6:$CC$749&gt;0)*(计划!$CC$6:$CC$749&gt;RIGHT(I$23,3)+1-1))</f>
        <v>0</v>
      </c>
      <c r="J26" s="198" t="e">
        <f ca="1">(B26-H26-I26)/B26</f>
        <v>#DIV/0!</v>
      </c>
      <c r="M26" s="72"/>
      <c r="N26" s="72"/>
      <c r="O26" s="72"/>
      <c r="P26" s="72"/>
      <c r="Q26" s="72"/>
      <c r="R26" s="72"/>
      <c r="S26" s="72"/>
      <c r="T26" s="72"/>
      <c r="U26" s="72"/>
      <c r="V26" s="72"/>
    </row>
    <row r="27" ht="18.75" spans="1:22">
      <c r="A27" s="191" t="s">
        <v>389</v>
      </c>
      <c r="B27" s="68">
        <f ca="1">SUMPRODUCT((计划!$B$6:$B$749&gt;=$B$1)*(计划!$B$6:$B$749&lt;$F$1)*(计划!$E$6:$E$749=$A27)*(计划!$BZ$6:$BZ$749&gt;0))</f>
        <v>0</v>
      </c>
      <c r="C27" s="193" t="e">
        <f ca="1">SUMPRODUCT((计划!$B$6:$B$749&gt;=$B$1)*(计划!$B$6:$B$749&lt;$F$1)*(计划!$E$6:$E$749=$A27),计划!$CC$6:$CC$749)/B27</f>
        <v>#DIV/0!</v>
      </c>
      <c r="D27" s="68">
        <f ca="1">SUMPRODUCT((计划!$B$6:$B$749&gt;=$B$1)*(计划!$B$6:$B$749&lt;$F$1)*(计划!$E$6:$E$749=$A27)*(计划!$CC$6:$CC$749&gt;0)*(计划!$CC$6:$CC$749&lt;RIGHT(D$23,1)+1-1))</f>
        <v>0</v>
      </c>
      <c r="E27" s="68">
        <f ca="1">SUMPRODUCT((计划!$B$6:$B$749&gt;=$B$1)*(计划!$B$6:$B$749&lt;$F$1)*(计划!$E$6:$E$749=$A27)*(计划!$CC$6:$CC$749&gt;0)*(计划!$CC$6:$CC$749&gt;RIGHT(E$23,2)+1-1))</f>
        <v>0</v>
      </c>
      <c r="F27" s="198" t="e">
        <f ca="1">(B27-D27-E27)/B27</f>
        <v>#DIV/0!</v>
      </c>
      <c r="G27" s="75"/>
      <c r="H27" s="68">
        <f ca="1">SUMPRODUCT((计划!$B$6:$B$749&gt;=$B$1)*(计划!$B$6:$B$749&lt;$F$1)*(计划!$E$6:$E$749=$A27)*(计划!$CC$6:$CC$749&gt;0)*(计划!$CC$6:$CC$749&lt;RIGHT(H$23,3)+1-1))</f>
        <v>0</v>
      </c>
      <c r="I27" s="68">
        <f ca="1">SUMPRODUCT((计划!$B$6:$B$749&gt;=$B$1)*(计划!$B$6:$B$749&lt;$F$1)*(计划!$E$6:$E$749=$A27)*(计划!$CC$6:$CC$749&gt;0)*(计划!$CC$6:$CC$749&gt;RIGHT(I$23,3)+1-1))</f>
        <v>0</v>
      </c>
      <c r="J27" s="198" t="e">
        <f ca="1">(B27-H27-I27)/B27</f>
        <v>#DIV/0!</v>
      </c>
      <c r="M27" s="72"/>
      <c r="N27" s="72"/>
      <c r="O27" s="72"/>
      <c r="P27" s="72"/>
      <c r="Q27" s="72"/>
      <c r="R27" s="72"/>
      <c r="S27" s="72"/>
      <c r="T27" s="72"/>
      <c r="U27" s="72"/>
      <c r="V27" s="72"/>
    </row>
    <row r="28" ht="18.75" spans="1:22">
      <c r="A28" s="195" t="s">
        <v>137</v>
      </c>
      <c r="B28" s="68">
        <f ca="1">SUM(B24:B27)</f>
        <v>0</v>
      </c>
      <c r="C28" s="193" t="e">
        <f ca="1">SUMPRODUCT((计划!$B$6:$B$749&gt;=$B$1)*(计划!$B$6:$B$749&lt;$F$1),计划!$CC$6:$CC$749)/B28</f>
        <v>#DIV/0!</v>
      </c>
      <c r="D28" s="68">
        <f ca="1">SUM(D24:D27)</f>
        <v>0</v>
      </c>
      <c r="E28" s="68">
        <f ca="1">SUM(E24:E27)</f>
        <v>0</v>
      </c>
      <c r="F28" s="198" t="e">
        <f ca="1">(B28-D28-E28)/B28</f>
        <v>#DIV/0!</v>
      </c>
      <c r="G28" s="75"/>
      <c r="H28" s="68">
        <f ca="1">SUM(H24:H27)</f>
        <v>0</v>
      </c>
      <c r="I28" s="68">
        <f ca="1">SUM(I24:I27)</f>
        <v>0</v>
      </c>
      <c r="J28" s="198" t="e">
        <f ca="1">(B28-H28-I28)/B28</f>
        <v>#DIV/0!</v>
      </c>
      <c r="M28" s="72"/>
      <c r="N28" s="72"/>
      <c r="O28" s="72"/>
      <c r="P28" s="72"/>
      <c r="Q28" s="72"/>
      <c r="R28" s="72"/>
      <c r="S28" s="72"/>
      <c r="T28" s="72"/>
      <c r="U28" s="72"/>
      <c r="V28" s="72"/>
    </row>
    <row r="29" ht="18" customHeight="1" spans="1:22">
      <c r="A29" s="75"/>
      <c r="B29" s="75"/>
      <c r="C29" s="75"/>
      <c r="D29" s="75"/>
      <c r="E29" s="75"/>
      <c r="F29" s="75"/>
      <c r="G29" s="75"/>
      <c r="H29" s="75"/>
      <c r="I29" s="75"/>
      <c r="J29" s="207"/>
      <c r="M29" s="72"/>
      <c r="N29" s="72"/>
      <c r="O29" s="72"/>
      <c r="P29" s="72"/>
      <c r="Q29" s="72"/>
      <c r="R29" s="72"/>
      <c r="S29" s="72"/>
      <c r="T29" s="72"/>
      <c r="U29" s="72"/>
      <c r="V29" s="72"/>
    </row>
    <row r="30" ht="24" customHeight="1" spans="1:22">
      <c r="A30" s="196" t="s">
        <v>16</v>
      </c>
      <c r="B30" s="187" t="s">
        <v>427</v>
      </c>
      <c r="C30" s="187" t="s">
        <v>141</v>
      </c>
      <c r="D30" s="187" t="s">
        <v>428</v>
      </c>
      <c r="E30" s="187" t="s">
        <v>429</v>
      </c>
      <c r="F30" s="187" t="s">
        <v>96</v>
      </c>
      <c r="G30" s="187" t="s">
        <v>430</v>
      </c>
      <c r="H30" s="187" t="s">
        <v>97</v>
      </c>
      <c r="I30" s="187" t="s">
        <v>431</v>
      </c>
      <c r="J30" s="187" t="s">
        <v>137</v>
      </c>
      <c r="M30" s="72"/>
      <c r="N30" s="72"/>
      <c r="O30" s="72"/>
      <c r="P30" s="72"/>
      <c r="Q30" s="72"/>
      <c r="R30" s="72"/>
      <c r="S30" s="72"/>
      <c r="T30" s="72"/>
      <c r="U30" s="72"/>
      <c r="V30" s="72"/>
    </row>
    <row r="31" ht="18.75" spans="1:22">
      <c r="A31" s="191" t="s">
        <v>376</v>
      </c>
      <c r="B31" s="68">
        <f ca="1">SUMPRODUCT((计划!$B$6:$B$749&gt;=$B$1)*(计划!$B$6:$B$749&lt;$F$1)*(计划!$E$6:$E$749=$A31)*(计划!$AK$6:$AK$749=B$30))</f>
        <v>0</v>
      </c>
      <c r="C31" s="68">
        <f ca="1">SUMPRODUCT((计划!$B$6:$B$749&gt;=$B$1)*(计划!$B$6:$B$749&lt;$F$1)*(计划!$E$6:$E$749=$A31)*(计划!$AK$6:$AK$749=C$30))</f>
        <v>0</v>
      </c>
      <c r="D31" s="68">
        <f ca="1">SUMPRODUCT((计划!$B$6:$B$749&gt;=$B$1)*(计划!$B$6:$B$749&lt;$F$1)*(计划!$E$6:$E$749=$A31)*(计划!$AK$6:$AK$749=D$30))</f>
        <v>0</v>
      </c>
      <c r="E31" s="68">
        <f ca="1">SUMPRODUCT((计划!$B$6:$B$749&gt;=$B$1)*(计划!$B$6:$B$749&lt;$F$1)*(计划!$E$6:$E$749=$A31)*(计划!$AK$6:$AK$749=E$30))</f>
        <v>0</v>
      </c>
      <c r="F31" s="68">
        <f ca="1">SUMPRODUCT((计划!$B$6:$B$749&gt;=$B$1)*(计划!$B$6:$B$749&lt;$F$1)*(计划!$E$6:$E$749=$A31)*(计划!$AK$6:$AK$749=F$30))</f>
        <v>0</v>
      </c>
      <c r="G31" s="203">
        <f ca="1">SUMPRODUCT((计划!$B$6:$B$749&gt;=$B$1)*(计划!$B$6:$B$749&lt;$F$1)*(计划!$E$6:$E$749=$A31)*(计划!$AK$6:$AK$749=G$30))</f>
        <v>0</v>
      </c>
      <c r="H31" s="68">
        <f ca="1">SUMPRODUCT((计划!$B$6:$B$749&gt;=$B$1)*(计划!$B$6:$B$749&lt;$F$1)*(计划!$E$6:$E$749=$A31)*(计划!$AK$6:$AK$749=H$30))</f>
        <v>0</v>
      </c>
      <c r="I31" s="68">
        <f ca="1">SUMPRODUCT((计划!$B$6:$B$749&gt;=$B$1)*(计划!$B$6:$B$749&lt;$F$1)*(计划!$E$6:$E$749=$A31)*(计划!$AK$6:$AK$749=I$30))</f>
        <v>0</v>
      </c>
      <c r="J31" s="68">
        <f ca="1">SUM(B31:I31)</f>
        <v>0</v>
      </c>
      <c r="M31" s="72"/>
      <c r="N31" s="72"/>
      <c r="O31" s="72"/>
      <c r="P31" s="72"/>
      <c r="Q31" s="72"/>
      <c r="R31" s="72"/>
      <c r="S31" s="72"/>
      <c r="T31" s="72"/>
      <c r="U31" s="72"/>
      <c r="V31" s="72"/>
    </row>
    <row r="32" ht="18.75" spans="1:22">
      <c r="A32" s="191" t="s">
        <v>383</v>
      </c>
      <c r="B32" s="68">
        <f ca="1">SUMPRODUCT((计划!$B$6:$B$749&gt;=$B$1)*(计划!$B$6:$B$749&lt;$F$1)*(计划!$E$6:$E$749=$A32)*(计划!$AK$6:$AK$749=B$30))</f>
        <v>0</v>
      </c>
      <c r="C32" s="68">
        <f ca="1">SUMPRODUCT((计划!$B$6:$B$749&gt;=$B$1)*(计划!$B$6:$B$749&lt;$F$1)*(计划!$E$6:$E$749=$A32)*(计划!$AK$6:$AK$749=C$30))</f>
        <v>0</v>
      </c>
      <c r="D32" s="68">
        <f ca="1">SUMPRODUCT((计划!$B$6:$B$749&gt;=$B$1)*(计划!$B$6:$B$749&lt;$F$1)*(计划!$E$6:$E$749=$A32)*(计划!$AK$6:$AK$749=D$30))</f>
        <v>0</v>
      </c>
      <c r="E32" s="68">
        <f ca="1">SUMPRODUCT((计划!$B$6:$B$749&gt;=$B$1)*(计划!$B$6:$B$749&lt;$F$1)*(计划!$E$6:$E$749=$A32)*(计划!$AK$6:$AK$749=E$30))</f>
        <v>0</v>
      </c>
      <c r="F32" s="68">
        <f ca="1">SUMPRODUCT((计划!$B$6:$B$749&gt;=$B$1)*(计划!$B$6:$B$749&lt;$F$1)*(计划!$E$6:$E$749=$A32)*(计划!$AK$6:$AK$749=F$30))</f>
        <v>0</v>
      </c>
      <c r="G32" s="203">
        <f ca="1">SUMPRODUCT((计划!$B$6:$B$749&gt;=$B$1)*(计划!$B$6:$B$749&lt;$F$1)*(计划!$E$6:$E$749=$A32)*(计划!$AK$6:$AK$749=G$30))</f>
        <v>0</v>
      </c>
      <c r="H32" s="68">
        <f ca="1">SUMPRODUCT((计划!$B$6:$B$749&gt;=$B$1)*(计划!$B$6:$B$749&lt;$F$1)*(计划!$E$6:$E$749=$A32)*(计划!$AK$6:$AK$749=H$30))</f>
        <v>0</v>
      </c>
      <c r="I32" s="68">
        <f ca="1">SUMPRODUCT((计划!$B$6:$B$749&gt;=$B$1)*(计划!$B$6:$B$749&lt;$F$1)*(计划!$E$6:$E$749=$A32)*(计划!$AK$6:$AK$749=I$30))</f>
        <v>0</v>
      </c>
      <c r="J32" s="68">
        <f ca="1">SUM(B32:I32)</f>
        <v>0</v>
      </c>
      <c r="M32" s="72"/>
      <c r="N32" s="72"/>
      <c r="O32" s="72"/>
      <c r="P32" s="72"/>
      <c r="Q32" s="72"/>
      <c r="R32" s="72"/>
      <c r="S32" s="72"/>
      <c r="T32" s="72"/>
      <c r="U32" s="72"/>
      <c r="V32" s="72"/>
    </row>
    <row r="33" ht="18.75" spans="1:22">
      <c r="A33" s="191" t="s">
        <v>386</v>
      </c>
      <c r="B33" s="68">
        <f ca="1">SUMPRODUCT((计划!$B$6:$B$749&gt;=$B$1)*(计划!$B$6:$B$749&lt;$F$1)*(计划!$E$6:$E$749=$A33)*(计划!$AK$6:$AK$749=B$30))</f>
        <v>0</v>
      </c>
      <c r="C33" s="68">
        <f ca="1">SUMPRODUCT((计划!$B$6:$B$749&gt;=$B$1)*(计划!$B$6:$B$749&lt;$F$1)*(计划!$E$6:$E$749=$A33)*(计划!$AK$6:$AK$749=C$30))</f>
        <v>0</v>
      </c>
      <c r="D33" s="68">
        <f ca="1">SUMPRODUCT((计划!$B$6:$B$749&gt;=$B$1)*(计划!$B$6:$B$749&lt;$F$1)*(计划!$E$6:$E$749=$A33)*(计划!$AK$6:$AK$749=D$30))</f>
        <v>0</v>
      </c>
      <c r="E33" s="68">
        <f ca="1">SUMPRODUCT((计划!$B$6:$B$749&gt;=$B$1)*(计划!$B$6:$B$749&lt;$F$1)*(计划!$E$6:$E$749=$A33)*(计划!$AK$6:$AK$749=E$30))</f>
        <v>0</v>
      </c>
      <c r="F33" s="68">
        <f ca="1">SUMPRODUCT((计划!$B$6:$B$749&gt;=$B$1)*(计划!$B$6:$B$749&lt;$F$1)*(计划!$E$6:$E$749=$A33)*(计划!$AK$6:$AK$749=F$30))</f>
        <v>0</v>
      </c>
      <c r="G33" s="68">
        <f ca="1">SUMPRODUCT((计划!$B$6:$B$749&gt;=$B$1)*(计划!$B$6:$B$749&lt;$F$1)*(计划!$E$6:$E$749=$A33)*(计划!$AK$6:$AK$749=G$30))</f>
        <v>0</v>
      </c>
      <c r="H33" s="68">
        <f ca="1">SUMPRODUCT((计划!$B$6:$B$749&gt;=$B$1)*(计划!$B$6:$B$749&lt;$F$1)*(计划!$E$6:$E$749=$A33)*(计划!$AK$6:$AK$749=H$30))</f>
        <v>0</v>
      </c>
      <c r="I33" s="68">
        <f ca="1">SUMPRODUCT((计划!$B$6:$B$749&gt;=$B$1)*(计划!$B$6:$B$749&lt;$F$1)*(计划!$E$6:$E$749=$A33)*(计划!$AK$6:$AK$749=I$30))</f>
        <v>0</v>
      </c>
      <c r="J33" s="68">
        <f ca="1">SUM(B33:I33)</f>
        <v>0</v>
      </c>
      <c r="M33" s="72"/>
      <c r="N33" s="72"/>
      <c r="O33" s="72"/>
      <c r="P33" s="72"/>
      <c r="Q33" s="72"/>
      <c r="R33" s="72"/>
      <c r="S33" s="72"/>
      <c r="T33" s="72"/>
      <c r="U33" s="72"/>
      <c r="V33" s="72"/>
    </row>
    <row r="34" ht="18.75" spans="1:22">
      <c r="A34" s="191" t="s">
        <v>389</v>
      </c>
      <c r="B34" s="68">
        <f ca="1">SUMPRODUCT((计划!$B$6:$B$749&gt;=$B$1)*(计划!$B$6:$B$749&lt;$F$1)*(计划!$E$6:$E$749=$A34)*(计划!$AK$6:$AK$749=B$30))</f>
        <v>0</v>
      </c>
      <c r="C34" s="68">
        <f ca="1">SUMPRODUCT((计划!$B$6:$B$749&gt;=$B$1)*(计划!$B$6:$B$749&lt;$F$1)*(计划!$E$6:$E$749=$A34)*(计划!$AK$6:$AK$749=C$30))</f>
        <v>0</v>
      </c>
      <c r="D34" s="68">
        <f ca="1">SUMPRODUCT((计划!$B$6:$B$749&gt;=$B$1)*(计划!$B$6:$B$749&lt;$F$1)*(计划!$E$6:$E$749=$A34)*(计划!$AK$6:$AK$749=D$30))</f>
        <v>0</v>
      </c>
      <c r="E34" s="68">
        <f ca="1">SUMPRODUCT((计划!$B$6:$B$749&gt;=$B$1)*(计划!$B$6:$B$749&lt;$F$1)*(计划!$E$6:$E$749=$A34)*(计划!$AK$6:$AK$749=E$30))</f>
        <v>0</v>
      </c>
      <c r="F34" s="68">
        <f ca="1">SUMPRODUCT((计划!$B$6:$B$749&gt;=$B$1)*(计划!$B$6:$B$749&lt;$F$1)*(计划!$E$6:$E$749=$A34)*(计划!$AK$6:$AK$749=F$30))</f>
        <v>0</v>
      </c>
      <c r="G34" s="68">
        <f ca="1">SUMPRODUCT((计划!$B$6:$B$749&gt;=$B$1)*(计划!$B$6:$B$749&lt;$F$1)*(计划!$E$6:$E$749=$A34)*(计划!$AK$6:$AK$749=G$30))</f>
        <v>0</v>
      </c>
      <c r="H34" s="68">
        <f ca="1">SUMPRODUCT((计划!$B$6:$B$749&gt;=$B$1)*(计划!$B$6:$B$749&lt;$F$1)*(计划!$E$6:$E$749=$A34)*(计划!$AK$6:$AK$749=H$30))</f>
        <v>0</v>
      </c>
      <c r="I34" s="68">
        <f ca="1">SUMPRODUCT((计划!$B$6:$B$749&gt;=$B$1)*(计划!$B$6:$B$749&lt;$F$1)*(计划!$E$6:$E$749=$A34)*(计划!$AK$6:$AK$749=I$30))</f>
        <v>0</v>
      </c>
      <c r="J34" s="68">
        <f ca="1">SUM(B34:I34)</f>
        <v>0</v>
      </c>
      <c r="M34" s="72"/>
      <c r="N34" s="72"/>
      <c r="O34" s="72"/>
      <c r="P34" s="72"/>
      <c r="Q34" s="72"/>
      <c r="R34" s="72"/>
      <c r="S34" s="72"/>
      <c r="T34" s="72"/>
      <c r="U34" s="72"/>
      <c r="V34" s="72"/>
    </row>
    <row r="35" ht="18.75" spans="1:22">
      <c r="A35" s="195" t="s">
        <v>137</v>
      </c>
      <c r="B35" s="68">
        <f ca="1" t="shared" ref="B35:J35" si="0">SUM(B31:B34)</f>
        <v>0</v>
      </c>
      <c r="C35" s="68">
        <f ca="1" t="shared" si="0"/>
        <v>0</v>
      </c>
      <c r="D35" s="68">
        <f ca="1" t="shared" si="0"/>
        <v>0</v>
      </c>
      <c r="E35" s="68">
        <f ca="1" t="shared" si="0"/>
        <v>0</v>
      </c>
      <c r="F35" s="68">
        <f ca="1" t="shared" si="0"/>
        <v>0</v>
      </c>
      <c r="G35" s="68">
        <f ca="1" t="shared" si="0"/>
        <v>0</v>
      </c>
      <c r="H35" s="68">
        <f ca="1" t="shared" si="0"/>
        <v>0</v>
      </c>
      <c r="I35" s="68">
        <f ca="1" t="shared" si="0"/>
        <v>0</v>
      </c>
      <c r="J35" s="68">
        <f ca="1" t="shared" si="0"/>
        <v>0</v>
      </c>
      <c r="M35" s="72"/>
      <c r="N35" s="72"/>
      <c r="O35" s="72"/>
      <c r="P35" s="72"/>
      <c r="Q35" s="72"/>
      <c r="R35" s="72"/>
      <c r="S35" s="72"/>
      <c r="T35" s="72"/>
      <c r="U35" s="72"/>
      <c r="V35" s="72"/>
    </row>
    <row r="36" ht="20.25" customHeight="1" spans="1:22">
      <c r="A36" s="75"/>
      <c r="B36" s="75"/>
      <c r="C36" s="75"/>
      <c r="D36" s="75"/>
      <c r="E36" s="75"/>
      <c r="F36" s="75"/>
      <c r="G36" s="75"/>
      <c r="H36" s="75"/>
      <c r="I36" s="75"/>
      <c r="J36" s="75"/>
      <c r="M36" s="72"/>
      <c r="N36" s="72"/>
      <c r="O36" s="72"/>
      <c r="P36" s="72"/>
      <c r="Q36" s="72"/>
      <c r="R36" s="72"/>
      <c r="S36" s="72"/>
      <c r="T36" s="72"/>
      <c r="U36" s="72"/>
      <c r="V36" s="72"/>
    </row>
    <row r="37" ht="30.75" customHeight="1" spans="1:22">
      <c r="A37" s="196" t="s">
        <v>432</v>
      </c>
      <c r="B37" s="187" t="s">
        <v>433</v>
      </c>
      <c r="C37" s="201">
        <v>-20</v>
      </c>
      <c r="D37" s="201">
        <v>20</v>
      </c>
      <c r="E37" s="204" t="s">
        <v>434</v>
      </c>
      <c r="F37" s="196" t="s">
        <v>435</v>
      </c>
      <c r="G37" s="187" t="s">
        <v>436</v>
      </c>
      <c r="H37" s="201">
        <v>1000</v>
      </c>
      <c r="I37" s="201">
        <v>1100</v>
      </c>
      <c r="J37" s="204" t="s">
        <v>434</v>
      </c>
      <c r="M37" s="72"/>
      <c r="N37" s="72"/>
      <c r="O37" s="72"/>
      <c r="P37" s="72"/>
      <c r="Q37" s="72"/>
      <c r="R37" s="72"/>
      <c r="S37" s="72"/>
      <c r="T37" s="72"/>
      <c r="U37" s="72"/>
      <c r="V37" s="72"/>
    </row>
    <row r="38" ht="18.75" spans="1:22">
      <c r="A38" s="191" t="s">
        <v>376</v>
      </c>
      <c r="B38" s="68">
        <f ca="1">SUMPRODUCT((计划!$B$6:$B$749&gt;=$B$1)*(计划!$B$6:$B$749&lt;$F$1)*(计划!$AJ$6:$AJ$749&gt;0)*(计划!$E$6:$E$749=$A38))</f>
        <v>0</v>
      </c>
      <c r="C38" s="68" t="e">
        <f ca="1">SUMPRODUCT((计划!$B$6:$B$749&gt;=$B$1)*(计划!$B$6:$B$749&lt;$F$1)*(计划!$HJ$6:$HJ$749&lt;$C$37)*(计划!$E$6:$E$749=$I11))</f>
        <v>#VALUE!</v>
      </c>
      <c r="D38" s="68" t="e">
        <f ca="1">SUMPRODUCT((计划!$B$6:$B$749&gt;=$B$1)*(计划!$B$6:$B$749&lt;$F$1)*(计划!$HJ$6:$HJ$749&gt;$D$37)*(计划!$E$6:$E$749=$I11))</f>
        <v>#VALUE!</v>
      </c>
      <c r="E38" s="205" t="e">
        <f ca="1">(B38-C38-D38)/B38</f>
        <v>#VALUE!</v>
      </c>
      <c r="F38" s="191" t="s">
        <v>376</v>
      </c>
      <c r="G38" s="206">
        <f ca="1">SUMPRODUCT((计划!$B$6:$B$749&gt;=$B$1)*(计划!$B$6:$B$749&lt;$F$1)*(计划!$P$6:$P$749&lt;&gt;"")*(计划!$E$6:$E$749=$F38))</f>
        <v>0</v>
      </c>
      <c r="H38" s="206">
        <f ca="1">SUMPRODUCT((计划!$B$6:$B$749&gt;=$B$1)*(计划!$B$6:$B$749&lt;$F$1)*(计划!$P$6:$P$749&lt;&gt;"")*(计划!$P$6:$P$749&lt;$H$37)*(计划!$E$6:$E$749=$F38))</f>
        <v>0</v>
      </c>
      <c r="I38" s="206">
        <f ca="1">SUMPRODUCT((计划!$B$6:$B$749&gt;=$B$1)*(计划!$B$6:$B$749&lt;$F$1)*(计划!$P$6:$P$749&lt;&gt;"")*(计划!$P$6:$P$749&gt;$I$37)*(计划!$E$6:$E$749=$F38))</f>
        <v>0</v>
      </c>
      <c r="J38" s="205" t="e">
        <f ca="1">(G38-H38-I38)/G38</f>
        <v>#DIV/0!</v>
      </c>
      <c r="M38" s="72"/>
      <c r="N38" s="72"/>
      <c r="O38" s="72"/>
      <c r="P38" s="72"/>
      <c r="Q38" s="72"/>
      <c r="R38" s="72"/>
      <c r="S38" s="72"/>
      <c r="T38" s="72"/>
      <c r="U38" s="72"/>
      <c r="V38" s="72"/>
    </row>
    <row r="39" ht="18.75" spans="1:22">
      <c r="A39" s="191" t="s">
        <v>383</v>
      </c>
      <c r="B39" s="68">
        <f ca="1">SUMPRODUCT((计划!$B$6:$B$749&gt;=$B$1)*(计划!$B$6:$B$749&lt;$F$1)*(计划!$AJ$6:$AJ$749&gt;0)*(计划!$E$6:$E$749=$A39))</f>
        <v>0</v>
      </c>
      <c r="C39" s="68" t="e">
        <f ca="1">SUMPRODUCT((计划!$B$6:$B$749&gt;=$B$1)*(计划!$B$6:$B$749&lt;$F$1)*(计划!$HJ$6:$HJ$749&lt;$C$37)*(计划!$E$6:$E$749=$I12))</f>
        <v>#VALUE!</v>
      </c>
      <c r="D39" s="68" t="e">
        <f ca="1">SUMPRODUCT((计划!$B$6:$B$749&gt;=$B$1)*(计划!$B$6:$B$749&lt;$F$1)*(计划!$HJ$6:$HJ$749&gt;$D$37)*(计划!$E$6:$E$749=$I12))</f>
        <v>#VALUE!</v>
      </c>
      <c r="E39" s="205" t="e">
        <f ca="1">(B39-C39-D39)/B39</f>
        <v>#VALUE!</v>
      </c>
      <c r="F39" s="191" t="s">
        <v>383</v>
      </c>
      <c r="G39" s="206">
        <f ca="1">SUMPRODUCT((计划!$B$6:$B$749&gt;=$B$1)*(计划!$B$6:$B$749&lt;$F$1)*(计划!$P$6:$P$749&lt;&gt;"")*(计划!$E$6:$E$749=$F39))</f>
        <v>0</v>
      </c>
      <c r="H39" s="206">
        <f ca="1">SUMPRODUCT((计划!$B$6:$B$749&gt;=$B$1)*(计划!$B$6:$B$749&lt;$F$1)*(计划!$P$6:$P$749&lt;&gt;"")*(计划!$P$6:$P$749&lt;$H$37)*(计划!$E$6:$E$749=$F39))</f>
        <v>0</v>
      </c>
      <c r="I39" s="206">
        <f ca="1">SUMPRODUCT((计划!$B$6:$B$749&gt;=$B$1)*(计划!$B$6:$B$749&lt;$F$1)*(计划!$P$6:$P$749&lt;&gt;"")*(计划!$P$6:$P$749&gt;$I$37)*(计划!$E$6:$E$749=$F39))</f>
        <v>0</v>
      </c>
      <c r="J39" s="205" t="e">
        <f ca="1">(G39-H39-I39)/G39</f>
        <v>#DIV/0!</v>
      </c>
      <c r="M39" s="72"/>
      <c r="N39" s="72"/>
      <c r="O39" s="72"/>
      <c r="P39" s="72"/>
      <c r="Q39" s="72"/>
      <c r="R39" s="72"/>
      <c r="S39" s="72"/>
      <c r="T39" s="72"/>
      <c r="U39" s="72"/>
      <c r="V39" s="72"/>
    </row>
    <row r="40" ht="18.75" spans="1:22">
      <c r="A40" s="191" t="s">
        <v>386</v>
      </c>
      <c r="B40" s="68">
        <f ca="1">SUMPRODUCT((计划!$B$6:$B$749&gt;=$B$1)*(计划!$B$6:$B$749&lt;$F$1)*(计划!$AJ$6:$AJ$749&gt;0)*(计划!$E$6:$E$749=$A40))</f>
        <v>0</v>
      </c>
      <c r="C40" s="68" t="e">
        <f ca="1">SUMPRODUCT((计划!$B$6:$B$749&gt;=$B$1)*(计划!$B$6:$B$749&lt;$F$1)*(计划!$HJ$6:$HJ$749&lt;$C$37)*(计划!$E$6:$E$749=$I13))</f>
        <v>#VALUE!</v>
      </c>
      <c r="D40" s="68" t="e">
        <f ca="1">SUMPRODUCT((计划!$B$6:$B$749&gt;=$B$1)*(计划!$B$6:$B$749&lt;$F$1)*(计划!$HJ$6:$HJ$749&gt;$D$37)*(计划!$E$6:$E$749=$I13))</f>
        <v>#VALUE!</v>
      </c>
      <c r="E40" s="205" t="e">
        <f ca="1">(B40-C40-D40)/B40</f>
        <v>#VALUE!</v>
      </c>
      <c r="F40" s="191" t="s">
        <v>386</v>
      </c>
      <c r="G40" s="206">
        <f ca="1">SUMPRODUCT((计划!$B$6:$B$749&gt;=$B$1)*(计划!$B$6:$B$749&lt;$F$1)*(计划!$P$6:$P$749&lt;&gt;"")*(计划!$E$6:$E$749=$F40))</f>
        <v>0</v>
      </c>
      <c r="H40" s="206">
        <f ca="1">SUMPRODUCT((计划!$B$6:$B$749&gt;=$B$1)*(计划!$B$6:$B$749&lt;$F$1)*(计划!$P$6:$P$749&lt;&gt;"")*(计划!$P$6:$P$749&lt;$H$37)*(计划!$E$6:$E$749=$F40))</f>
        <v>0</v>
      </c>
      <c r="I40" s="206">
        <f ca="1">SUMPRODUCT((计划!$B$6:$B$749&gt;=$B$1)*(计划!$B$6:$B$749&lt;$F$1)*(计划!$P$6:$P$749&lt;&gt;"")*(计划!$P$6:$P$749&gt;$I$37)*(计划!$E$6:$E$749=$F40))</f>
        <v>0</v>
      </c>
      <c r="J40" s="205" t="e">
        <f ca="1">(G40-H40-I40)/G40</f>
        <v>#DIV/0!</v>
      </c>
      <c r="M40" s="72"/>
      <c r="N40" s="72"/>
      <c r="O40" s="72"/>
      <c r="P40" s="72"/>
      <c r="Q40" s="72"/>
      <c r="R40" s="72"/>
      <c r="S40" s="72"/>
      <c r="T40" s="72"/>
      <c r="U40" s="72"/>
      <c r="V40" s="72"/>
    </row>
    <row r="41" ht="18.75" spans="1:22">
      <c r="A41" s="191" t="s">
        <v>389</v>
      </c>
      <c r="B41" s="68">
        <f ca="1">SUMPRODUCT((计划!$B$6:$B$749&gt;=$B$1)*(计划!$B$6:$B$749&lt;$F$1)*(计划!$AJ$6:$AJ$749&gt;0)*(计划!$E$6:$E$749=$A41))</f>
        <v>0</v>
      </c>
      <c r="C41" s="68" t="e">
        <f ca="1">SUMPRODUCT((计划!$B$6:$B$749&gt;=$B$1)*(计划!$B$6:$B$749&lt;$F$1)*(计划!$HJ$6:$HJ$749&lt;$C$37)*(计划!$E$6:$E$749=$I14))</f>
        <v>#VALUE!</v>
      </c>
      <c r="D41" s="68" t="e">
        <f ca="1">SUMPRODUCT((计划!$B$6:$B$749&gt;=$B$1)*(计划!$B$6:$B$749&lt;$F$1)*(计划!$HJ$6:$HJ$749&gt;$D$37)*(计划!$E$6:$E$749=$I14))</f>
        <v>#VALUE!</v>
      </c>
      <c r="E41" s="205" t="e">
        <f ca="1">(B41-C41-D41)/B41</f>
        <v>#VALUE!</v>
      </c>
      <c r="F41" s="191" t="s">
        <v>389</v>
      </c>
      <c r="G41" s="206">
        <f ca="1">SUMPRODUCT((计划!$B$6:$B$749&gt;=$B$1)*(计划!$B$6:$B$749&lt;$F$1)*(计划!$P$6:$P$749&lt;&gt;"")*(计划!$E$6:$E$749=$F41))</f>
        <v>0</v>
      </c>
      <c r="H41" s="206">
        <f ca="1">SUMPRODUCT((计划!$B$6:$B$749&gt;=$B$1)*(计划!$B$6:$B$749&lt;$F$1)*(计划!$P$6:$P$749&lt;&gt;"")*(计划!$P$6:$P$749&lt;$H$37)*(计划!$E$6:$E$749=$F41))</f>
        <v>0</v>
      </c>
      <c r="I41" s="206">
        <f ca="1">SUMPRODUCT((计划!$B$6:$B$749&gt;=$B$1)*(计划!$B$6:$B$749&lt;$F$1)*(计划!$P$6:$P$749&lt;&gt;"")*(计划!$P$6:$P$749&gt;$I$37)*(计划!$E$6:$E$749=$F41))</f>
        <v>0</v>
      </c>
      <c r="J41" s="205" t="e">
        <f ca="1">(G41-H41-I41)/G41</f>
        <v>#DIV/0!</v>
      </c>
      <c r="M41" s="72"/>
      <c r="N41" s="72"/>
      <c r="O41" s="72"/>
      <c r="P41" s="72"/>
      <c r="Q41" s="72"/>
      <c r="R41" s="72"/>
      <c r="S41" s="72"/>
      <c r="T41" s="72"/>
      <c r="U41" s="72"/>
      <c r="V41" s="72"/>
    </row>
    <row r="42" ht="18.75" spans="1:22">
      <c r="A42" s="195" t="s">
        <v>137</v>
      </c>
      <c r="B42" s="68">
        <f ca="1">SUM(B38:B41)</f>
        <v>0</v>
      </c>
      <c r="C42" s="68" t="e">
        <f ca="1">SUM(C38:C41)</f>
        <v>#VALUE!</v>
      </c>
      <c r="D42" s="68" t="e">
        <f ca="1">SUM(D38:D41)</f>
        <v>#VALUE!</v>
      </c>
      <c r="E42" s="205" t="e">
        <f ca="1">(B42-C42-D42)/B42</f>
        <v>#VALUE!</v>
      </c>
      <c r="F42" s="195" t="s">
        <v>137</v>
      </c>
      <c r="G42" s="206">
        <f ca="1">SUM(G38:G41)</f>
        <v>0</v>
      </c>
      <c r="H42" s="206">
        <f ca="1">SUM(H38:H41)</f>
        <v>0</v>
      </c>
      <c r="I42" s="206">
        <f ca="1">SUM(I38:I41)</f>
        <v>0</v>
      </c>
      <c r="J42" s="205" t="e">
        <f ca="1">(G42-H42-I42)/G42</f>
        <v>#DIV/0!</v>
      </c>
      <c r="M42" s="72"/>
      <c r="N42" s="72"/>
      <c r="O42" s="72"/>
      <c r="P42" s="72"/>
      <c r="Q42" s="72"/>
      <c r="R42" s="72"/>
      <c r="S42" s="72"/>
      <c r="T42" s="72"/>
      <c r="U42" s="72"/>
      <c r="V42" s="72"/>
    </row>
    <row r="43" spans="1:22">
      <c r="A43" s="75"/>
      <c r="B43" s="75"/>
      <c r="C43" s="75"/>
      <c r="D43" s="75"/>
      <c r="E43" s="75"/>
      <c r="F43" s="75"/>
      <c r="G43" s="75"/>
      <c r="H43" s="75"/>
      <c r="I43" s="75"/>
      <c r="J43" s="75"/>
      <c r="M43" s="72"/>
      <c r="N43" s="72"/>
      <c r="O43" s="72"/>
      <c r="P43" s="72"/>
      <c r="Q43" s="72"/>
      <c r="R43" s="72"/>
      <c r="S43" s="72"/>
      <c r="T43" s="72"/>
      <c r="U43" s="72"/>
      <c r="V43" s="72"/>
    </row>
    <row r="44" spans="1:22">
      <c r="A44" s="75"/>
      <c r="B44" s="75"/>
      <c r="C44" s="75"/>
      <c r="D44" s="75"/>
      <c r="E44" s="75"/>
      <c r="F44" s="75"/>
      <c r="G44" s="75"/>
      <c r="H44" s="75"/>
      <c r="I44" s="75"/>
      <c r="J44" s="75"/>
      <c r="M44" s="72"/>
      <c r="N44" s="72"/>
      <c r="O44" s="72"/>
      <c r="P44" s="72"/>
      <c r="Q44" s="72"/>
      <c r="R44" s="72"/>
      <c r="S44" s="72"/>
      <c r="T44" s="72"/>
      <c r="U44" s="72"/>
      <c r="V44" s="72"/>
    </row>
    <row r="45" ht="23.25" customHeight="1" spans="1:22">
      <c r="A45" s="196" t="s">
        <v>62</v>
      </c>
      <c r="B45" s="187" t="s">
        <v>436</v>
      </c>
      <c r="C45" s="201">
        <v>500</v>
      </c>
      <c r="D45" s="201">
        <v>700</v>
      </c>
      <c r="E45" s="204" t="s">
        <v>434</v>
      </c>
      <c r="F45" s="75"/>
      <c r="G45" s="196" t="s">
        <v>437</v>
      </c>
      <c r="H45" s="187" t="s">
        <v>438</v>
      </c>
      <c r="I45" s="187" t="s">
        <v>123</v>
      </c>
      <c r="J45" s="226" t="s">
        <v>439</v>
      </c>
      <c r="M45" s="72"/>
      <c r="N45" s="72"/>
      <c r="O45" s="72"/>
      <c r="P45" s="72"/>
      <c r="Q45" s="72"/>
      <c r="R45" s="72"/>
      <c r="S45" s="72"/>
      <c r="T45" s="72"/>
      <c r="U45" s="72"/>
      <c r="V45" s="72"/>
    </row>
    <row r="46" ht="18.75" spans="1:22">
      <c r="A46" s="191" t="s">
        <v>376</v>
      </c>
      <c r="B46" s="206" t="e">
        <f ca="1">SUMPRODUCT((计划!$B$6:$B$749&gt;=$B$1)*(计划!$B$6:$B$749&lt;$F$1)*(计划!$O$6:$O$749&lt;&gt;"")*(计划!$E$6:$E$749=$A46))</f>
        <v>#VALUE!</v>
      </c>
      <c r="C46" s="206" t="e">
        <f ca="1">SUMPRODUCT((计划!$B$6:$B$749&gt;=$B$1)*(计划!$B$6:$B$749&lt;$F$1)*(计划!$O$6:$O$749&lt;&gt;"")*(计划!$O$6:$O$749&lt;$C$45)*(计划!$E$6:$E$749=$A46))</f>
        <v>#VALUE!</v>
      </c>
      <c r="D46" s="206" t="e">
        <f ca="1">SUMPRODUCT((计划!$B$6:$B$749&gt;=$B$1)*(计划!$B$6:$B$749&lt;$F$1)*(计划!$O$6:$O$749&lt;&gt;"")*(计划!$O$6:$O$749&gt;$D$45)*(计划!$E$6:$E$749=$A46))</f>
        <v>#VALUE!</v>
      </c>
      <c r="E46" s="205" t="e">
        <f ca="1">(B46-C46-D46)/B46</f>
        <v>#VALUE!</v>
      </c>
      <c r="F46" s="75"/>
      <c r="G46" s="191" t="s">
        <v>376</v>
      </c>
      <c r="H46" s="68" t="e">
        <f ca="1">SUMPRODUCT((计划!$B$6:$B$749&gt;=$B$1)*(计划!$B$6:$B$749&lt;$F$1)*(计划!$E$6:$E$749=$G46)*(计划!$AI$6:$AI$749&lt;&gt;""))</f>
        <v>#VALUE!</v>
      </c>
      <c r="I46" s="68">
        <f ca="1">SUMPRODUCT((计划!$B$6:$B$749&gt;=$B$1)*(计划!$B$6:$B$749&lt;$F$1)*(计划!$E$6:$E$749=$G46),计划!$AE$6:$AE$749)</f>
        <v>0</v>
      </c>
      <c r="J46" s="227" t="e">
        <f ca="1">SUMPRODUCT((计划!$B$6:$B$749&gt;=$B$1)*(计划!$B$6:$B$749&lt;$F$1)*(计划!$E$6:$E$749=$G46),计划!$V$6:$V$749)/SUMPRODUCT((计划!$B$6:$B$749&gt;=$B$1)*(计划!$B$6:$B$749&lt;$F$1)*(计划!$E$6:$E$749=$G46)*(计划!$V$6:$V$749&gt;0))</f>
        <v>#VALUE!</v>
      </c>
      <c r="M46" s="72"/>
      <c r="N46" s="72"/>
      <c r="O46" s="72"/>
      <c r="P46" s="72"/>
      <c r="Q46" s="72"/>
      <c r="R46" s="72"/>
      <c r="S46" s="72"/>
      <c r="T46" s="72"/>
      <c r="U46" s="72"/>
      <c r="V46" s="72"/>
    </row>
    <row r="47" ht="18.75" spans="1:22">
      <c r="A47" s="191" t="s">
        <v>383</v>
      </c>
      <c r="B47" s="206" t="e">
        <f ca="1">SUMPRODUCT((计划!$B$6:$B$749&gt;=$B$1)*(计划!$B$6:$B$749&lt;$F$1)*(计划!$O$6:$O$749&lt;&gt;"")*(计划!$E$6:$E$749=$A47))</f>
        <v>#VALUE!</v>
      </c>
      <c r="C47" s="206" t="e">
        <f ca="1">SUMPRODUCT((计划!$B$6:$B$749&gt;=$B$1)*(计划!$B$6:$B$749&lt;$F$1)*(计划!$O$6:$O$749&lt;&gt;"")*(计划!$O$6:$O$749&lt;$C$45)*(计划!$E$6:$E$749=$A47))</f>
        <v>#VALUE!</v>
      </c>
      <c r="D47" s="206" t="e">
        <f ca="1">SUMPRODUCT((计划!$B$6:$B$749&gt;=$B$1)*(计划!$B$6:$B$749&lt;$F$1)*(计划!$O$6:$O$749&lt;&gt;"")*(计划!$O$6:$O$749&gt;$D$45)*(计划!$E$6:$E$749=$A47))</f>
        <v>#VALUE!</v>
      </c>
      <c r="E47" s="205" t="e">
        <f ca="1">(B47-C47-D47)/B47</f>
        <v>#VALUE!</v>
      </c>
      <c r="F47" s="75"/>
      <c r="G47" s="191" t="s">
        <v>383</v>
      </c>
      <c r="H47" s="68" t="e">
        <f ca="1">SUMPRODUCT((计划!$B$6:$B$749&gt;=$B$1)*(计划!$B$6:$B$749&lt;$F$1)*(计划!$E$6:$E$749=$G47)*(计划!$AI$6:$AI$749&lt;&gt;""))</f>
        <v>#VALUE!</v>
      </c>
      <c r="I47" s="68">
        <f ca="1">SUMPRODUCT((计划!$B$6:$B$749&gt;=$B$1)*(计划!$B$6:$B$749&lt;$F$1)*(计划!$E$6:$E$749=$G47),计划!$AE$6:$AE$749)</f>
        <v>0</v>
      </c>
      <c r="J47" s="227" t="e">
        <f ca="1">SUMPRODUCT((计划!$B$6:$B$749&gt;=$B$1)*(计划!$B$6:$B$749&lt;$F$1)*(计划!$E$6:$E$749=$G47),计划!$V$6:$V$749)/SUMPRODUCT((计划!$B$6:$B$749&gt;=$B$1)*(计划!$B$6:$B$749&lt;$F$1)*(计划!$E$6:$E$749=$G47)*(计划!$V$6:$V$749&gt;0))</f>
        <v>#VALUE!</v>
      </c>
      <c r="M47" s="72"/>
      <c r="N47" s="72"/>
      <c r="O47" s="72"/>
      <c r="P47" s="72"/>
      <c r="Q47" s="72"/>
      <c r="R47" s="72"/>
      <c r="S47" s="72"/>
      <c r="T47" s="72"/>
      <c r="U47" s="72"/>
      <c r="V47" s="72"/>
    </row>
    <row r="48" ht="18.75" spans="1:22">
      <c r="A48" s="191" t="s">
        <v>386</v>
      </c>
      <c r="B48" s="206" t="e">
        <f ca="1">SUMPRODUCT((计划!$B$6:$B$749&gt;=$B$1)*(计划!$B$6:$B$749&lt;$F$1)*(计划!$O$6:$O$749&lt;&gt;"")*(计划!$E$6:$E$749=$A48))</f>
        <v>#VALUE!</v>
      </c>
      <c r="C48" s="206" t="e">
        <f ca="1">SUMPRODUCT((计划!$B$6:$B$749&gt;=$B$1)*(计划!$B$6:$B$749&lt;$F$1)*(计划!$O$6:$O$749&lt;&gt;"")*(计划!$O$6:$O$749&lt;$C$45)*(计划!$E$6:$E$749=$A48))</f>
        <v>#VALUE!</v>
      </c>
      <c r="D48" s="206" t="e">
        <f ca="1">SUMPRODUCT((计划!$B$6:$B$749&gt;=$B$1)*(计划!$B$6:$B$749&lt;$F$1)*(计划!$O$6:$O$749&lt;&gt;"")*(计划!$O$6:$O$749&gt;$D$45)*(计划!$E$6:$E$749=$A48))</f>
        <v>#VALUE!</v>
      </c>
      <c r="E48" s="205" t="e">
        <f ca="1">(B48-C48-D48)/B48</f>
        <v>#VALUE!</v>
      </c>
      <c r="F48" s="75"/>
      <c r="G48" s="191" t="s">
        <v>386</v>
      </c>
      <c r="H48" s="68" t="e">
        <f ca="1">SUMPRODUCT((计划!$B$6:$B$749&gt;=$B$1)*(计划!$B$6:$B$749&lt;$F$1)*(计划!$E$6:$E$749=$G48)*(计划!$AI$6:$AI$749&lt;&gt;""))</f>
        <v>#VALUE!</v>
      </c>
      <c r="I48" s="68">
        <f ca="1">SUMPRODUCT((计划!$B$6:$B$749&gt;=$B$1)*(计划!$B$6:$B$749&lt;$F$1)*(计划!$E$6:$E$749=$G48),计划!$AE$6:$AE$749)</f>
        <v>0</v>
      </c>
      <c r="J48" s="227" t="e">
        <f ca="1">SUMPRODUCT((计划!$B$6:$B$749&gt;=$B$1)*(计划!$B$6:$B$749&lt;$F$1)*(计划!$E$6:$E$749=$G48),计划!$V$6:$V$749)/SUMPRODUCT((计划!$B$6:$B$749&gt;=$B$1)*(计划!$B$6:$B$749&lt;$F$1)*(计划!$E$6:$E$749=$G48)*(计划!$V$6:$V$749&gt;0))</f>
        <v>#VALUE!</v>
      </c>
      <c r="M48" s="72"/>
      <c r="N48" s="72"/>
      <c r="O48" s="72"/>
      <c r="P48" s="72"/>
      <c r="Q48" s="72"/>
      <c r="R48" s="72"/>
      <c r="S48" s="72"/>
      <c r="T48" s="72"/>
      <c r="U48" s="72"/>
      <c r="V48" s="72"/>
    </row>
    <row r="49" ht="18.75" spans="1:22">
      <c r="A49" s="191" t="s">
        <v>389</v>
      </c>
      <c r="B49" s="206" t="e">
        <f ca="1">SUMPRODUCT((计划!$B$6:$B$749&gt;=$B$1)*(计划!$B$6:$B$749&lt;$F$1)*(计划!$O$6:$O$749&lt;&gt;"")*(计划!$E$6:$E$749=$A49))</f>
        <v>#VALUE!</v>
      </c>
      <c r="C49" s="206" t="e">
        <f ca="1">SUMPRODUCT((计划!$B$6:$B$749&gt;=$B$1)*(计划!$B$6:$B$749&lt;$F$1)*(计划!$O$6:$O$749&lt;&gt;"")*(计划!$O$6:$O$749&lt;$C$45)*(计划!$E$6:$E$749=$A49))</f>
        <v>#VALUE!</v>
      </c>
      <c r="D49" s="206" t="e">
        <f ca="1">SUMPRODUCT((计划!$B$6:$B$749&gt;=$B$1)*(计划!$B$6:$B$749&lt;$F$1)*(计划!$O$6:$O$749&lt;&gt;"")*(计划!$O$6:$O$749&gt;$D$45)*(计划!$E$6:$E$749=$A49))</f>
        <v>#VALUE!</v>
      </c>
      <c r="E49" s="205" t="e">
        <f ca="1">(B49-C49-D49)/B49</f>
        <v>#VALUE!</v>
      </c>
      <c r="F49" s="75"/>
      <c r="G49" s="191" t="s">
        <v>389</v>
      </c>
      <c r="H49" s="68" t="e">
        <f ca="1">SUMPRODUCT((计划!$B$6:$B$749&gt;=$B$1)*(计划!$B$6:$B$749&lt;$F$1)*(计划!$E$6:$E$749=$G49)*(计划!$AI$6:$AI$749&lt;&gt;""))</f>
        <v>#VALUE!</v>
      </c>
      <c r="I49" s="68">
        <f ca="1">SUMPRODUCT((计划!$B$6:$B$749&gt;=$B$1)*(计划!$B$6:$B$749&lt;$F$1)*(计划!$E$6:$E$749=$G49),计划!$AE$6:$AE$749)</f>
        <v>0</v>
      </c>
      <c r="J49" s="227" t="e">
        <f ca="1">SUMPRODUCT((计划!$B$6:$B$749&gt;=$B$1)*(计划!$B$6:$B$749&lt;$F$1)*(计划!$E$6:$E$749=$G49),计划!$V$6:$V$749)/SUMPRODUCT((计划!$B$6:$B$749&gt;=$B$1)*(计划!$B$6:$B$749&lt;$F$1)*(计划!$E$6:$E$749=$G49)*(计划!$V$6:$V$749&gt;0))</f>
        <v>#VALUE!</v>
      </c>
      <c r="M49" s="72"/>
      <c r="N49" s="72"/>
      <c r="O49" s="72"/>
      <c r="P49" s="72"/>
      <c r="Q49" s="72"/>
      <c r="R49" s="72"/>
      <c r="S49" s="72"/>
      <c r="T49" s="72"/>
      <c r="U49" s="72"/>
      <c r="V49" s="72"/>
    </row>
    <row r="50" ht="18.75" spans="1:22">
      <c r="A50" s="195" t="s">
        <v>137</v>
      </c>
      <c r="B50" s="206" t="e">
        <f ca="1">SUM(B46:B49)</f>
        <v>#VALUE!</v>
      </c>
      <c r="C50" s="206" t="e">
        <f ca="1">SUM(C46:C49)</f>
        <v>#VALUE!</v>
      </c>
      <c r="D50" s="206" t="e">
        <f ca="1">SUM(D46:D49)</f>
        <v>#VALUE!</v>
      </c>
      <c r="E50" s="205" t="e">
        <f ca="1">(B50-C50-D50)/B50</f>
        <v>#VALUE!</v>
      </c>
      <c r="F50" s="75"/>
      <c r="G50" s="195" t="s">
        <v>137</v>
      </c>
      <c r="H50" s="68" t="e">
        <f ca="1">SUM(H46:H49)</f>
        <v>#VALUE!</v>
      </c>
      <c r="I50" s="68">
        <f ca="1">SUM(I46:I49)</f>
        <v>0</v>
      </c>
      <c r="J50" s="227" t="e">
        <f ca="1">SUMPRODUCT((计划!$B$6:$B$749&gt;=$B$1)*(计划!$B$6:$B$749&lt;$F$1),计划!$V$6:$V$749)/SUMPRODUCT((计划!$B$6:$B$749&gt;=$B$1)*(计划!$B$6:$B$749&lt;$F$1)*(计划!$V$6:$V$749&gt;0))</f>
        <v>#VALUE!</v>
      </c>
      <c r="M50" s="72"/>
      <c r="N50" s="72"/>
      <c r="O50" s="72"/>
      <c r="P50" s="72"/>
      <c r="Q50" s="72"/>
      <c r="R50" s="72"/>
      <c r="S50" s="72"/>
      <c r="T50" s="72"/>
      <c r="U50" s="72"/>
      <c r="V50" s="72"/>
    </row>
    <row r="51" spans="1:22">
      <c r="A51" s="75"/>
      <c r="B51" s="75"/>
      <c r="C51" s="75"/>
      <c r="D51" s="75"/>
      <c r="E51" s="75"/>
      <c r="F51" s="75"/>
      <c r="G51" s="75"/>
      <c r="H51" s="75"/>
      <c r="I51" s="75"/>
      <c r="J51" s="75"/>
      <c r="M51" s="72"/>
      <c r="N51" s="72"/>
      <c r="O51" s="72"/>
      <c r="P51" s="72"/>
      <c r="Q51" s="72"/>
      <c r="R51" s="72"/>
      <c r="S51" s="72"/>
      <c r="T51" s="72"/>
      <c r="U51" s="72"/>
      <c r="V51" s="72"/>
    </row>
    <row r="52" spans="1:22">
      <c r="A52" s="75"/>
      <c r="B52" s="75"/>
      <c r="C52" s="75"/>
      <c r="D52" s="75"/>
      <c r="E52" s="75"/>
      <c r="F52" s="75"/>
      <c r="G52" s="75"/>
      <c r="H52" s="75"/>
      <c r="I52" s="75"/>
      <c r="J52" s="75"/>
      <c r="M52" s="72"/>
      <c r="N52" s="72"/>
      <c r="O52" s="72"/>
      <c r="P52" s="72"/>
      <c r="Q52" s="72"/>
      <c r="R52" s="72"/>
      <c r="S52" s="72"/>
      <c r="T52" s="72"/>
      <c r="U52" s="72"/>
      <c r="V52" s="72"/>
    </row>
    <row r="53" ht="18.75" spans="1:22">
      <c r="A53" s="196" t="s">
        <v>440</v>
      </c>
      <c r="B53" s="187" t="s">
        <v>436</v>
      </c>
      <c r="C53" s="201">
        <v>20</v>
      </c>
      <c r="D53" s="204" t="s">
        <v>441</v>
      </c>
      <c r="E53" s="187" t="s">
        <v>442</v>
      </c>
      <c r="F53" s="75"/>
      <c r="G53" s="196" t="s">
        <v>443</v>
      </c>
      <c r="H53" s="187" t="s">
        <v>436</v>
      </c>
      <c r="I53" s="201">
        <v>76</v>
      </c>
      <c r="J53" s="204" t="s">
        <v>444</v>
      </c>
      <c r="M53" s="72"/>
      <c r="N53" s="72"/>
      <c r="O53" s="72"/>
      <c r="P53" s="72"/>
      <c r="Q53" s="72"/>
      <c r="R53" s="72"/>
      <c r="S53" s="72"/>
      <c r="T53" s="72"/>
      <c r="U53" s="72"/>
      <c r="V53" s="72"/>
    </row>
    <row r="54" ht="18.75" spans="1:22">
      <c r="A54" s="191" t="s">
        <v>376</v>
      </c>
      <c r="B54" s="206">
        <f ca="1">SUMPRODUCT((计划!$B$6:$B$749&gt;=$B$1)*(计划!$B$6:$B$749&lt;$F$1)*(计划!$CM$6:$CM$749&lt;&gt;"")*(计划!$CM$6:$CM$749&gt;0)*(计划!$E$6:$E$749=$A54))</f>
        <v>0</v>
      </c>
      <c r="C54" s="206">
        <f ca="1">SUMPRODUCT((计划!$B$6:$B$749&gt;=$B$1)*(计划!$B$6:$B$749&lt;$F$1)*(计划!$CM$6:$CM$749&lt;&gt;"")*(计划!$CM$6:$CM$749&lt;=$C$53)*(计划!$E$6:$E$749=$A54))</f>
        <v>0</v>
      </c>
      <c r="D54" s="202" t="e">
        <f ca="1">C54/B54</f>
        <v>#DIV/0!</v>
      </c>
      <c r="E54" s="206" t="e">
        <f ca="1">SUMPRODUCT((计划!$B$6:$B$749&gt;=$B$1)*(计划!$B$6:$B$749&lt;$F$1)*(计划!$CM$6:$CM$749&lt;&gt;"")*(计划!$E$6:$E$749=$A54),计划!$CM$6:$CM$749)/SUMPRODUCT((计划!$B$6:$B$749&gt;=$B$1)*(计划!$B$6:$B$749&lt;$F$1)*(计划!$CM$6:$CM$749&lt;&gt;"")*(计划!$E$6:$E$749=$A54))</f>
        <v>#DIV/0!</v>
      </c>
      <c r="F54" s="75"/>
      <c r="G54" s="191" t="s">
        <v>376</v>
      </c>
      <c r="H54" s="206">
        <f ca="1">SUMPRODUCT((计划!$B$6:$B$749&gt;=$B$1)*(计划!$B$6:$B$749&lt;$F$1)*(计划!$CR$6:$CR$749&lt;&gt;"")*(计划!$CR$6:$CR$749&gt;0)*(计划!$E$6:$E$749=$G54))</f>
        <v>0</v>
      </c>
      <c r="I54" s="206">
        <f ca="1">SUMPRODUCT((计划!$B$6:$B$749&gt;=$B$1)*(计划!$B$6:$B$749&lt;$F$1)*(计划!$CR$6:$CR$749&lt;&gt;"")*(计划!$CR$6:$CR$749&gt;=$I$53)*(计划!$E$6:$E$749=$G54))</f>
        <v>0</v>
      </c>
      <c r="J54" s="202" t="e">
        <f ca="1">I54/H54</f>
        <v>#DIV/0!</v>
      </c>
      <c r="M54" s="72"/>
      <c r="N54" s="72"/>
      <c r="O54" s="72"/>
      <c r="P54" s="72"/>
      <c r="Q54" s="72"/>
      <c r="R54" s="72"/>
      <c r="S54" s="72"/>
      <c r="T54" s="72"/>
      <c r="U54" s="72"/>
      <c r="V54" s="72"/>
    </row>
    <row r="55" ht="18.75" spans="1:22">
      <c r="A55" s="191" t="s">
        <v>383</v>
      </c>
      <c r="B55" s="206">
        <f ca="1">SUMPRODUCT((计划!$B$6:$B$749&gt;=$B$1)*(计划!$B$6:$B$749&lt;$F$1)*(计划!$CM$6:$CM$749&lt;&gt;"")*(计划!$CM$6:$CM$749&gt;0)*(计划!$E$6:$E$749=$A55))</f>
        <v>0</v>
      </c>
      <c r="C55" s="206">
        <f ca="1">SUMPRODUCT((计划!$B$6:$B$749&gt;=$B$1)*(计划!$B$6:$B$749&lt;$F$1)*(计划!$CM$6:$CM$749&lt;&gt;"")*(计划!$CM$6:$CM$749&lt;=$C$53)*(计划!$E$6:$E$749=$A55))</f>
        <v>0</v>
      </c>
      <c r="D55" s="202" t="e">
        <f ca="1">C55/B55</f>
        <v>#DIV/0!</v>
      </c>
      <c r="E55" s="206" t="e">
        <f ca="1">SUMPRODUCT((计划!$B$6:$B$749&gt;=$B$1)*(计划!$B$6:$B$749&lt;$F$1)*(计划!$CM$6:$CM$749&lt;&gt;"")*(计划!$E$6:$E$749=$A55),计划!$CM$6:$CM$749)/SUMPRODUCT((计划!$B$6:$B$749&gt;=$B$1)*(计划!$B$6:$B$749&lt;$F$1)*(计划!$CM$6:$CM$749&lt;&gt;"")*(计划!$E$6:$E$749=$A55))</f>
        <v>#DIV/0!</v>
      </c>
      <c r="F55" s="75"/>
      <c r="G55" s="191" t="s">
        <v>383</v>
      </c>
      <c r="H55" s="206">
        <f ca="1">SUMPRODUCT((计划!$B$6:$B$749&gt;=$B$1)*(计划!$B$6:$B$749&lt;$F$1)*(计划!$CR$6:$CR$749&lt;&gt;"")*(计划!$CR$6:$CR$749&gt;0)*(计划!$E$6:$E$749=$G55))</f>
        <v>0</v>
      </c>
      <c r="I55" s="206">
        <f ca="1">SUMPRODUCT((计划!$B$6:$B$749&gt;=$B$1)*(计划!$B$6:$B$749&lt;$F$1)*(计划!$CR$6:$CR$749&lt;&gt;"")*(计划!$CR$6:$CR$749&gt;=$I$53)*(计划!$E$6:$E$749=$G55))</f>
        <v>0</v>
      </c>
      <c r="J55" s="202" t="e">
        <f ca="1">I55/H55</f>
        <v>#DIV/0!</v>
      </c>
      <c r="M55" s="72"/>
      <c r="N55" s="72"/>
      <c r="O55" s="72"/>
      <c r="P55" s="72"/>
      <c r="Q55" s="72"/>
      <c r="R55" s="72"/>
      <c r="S55" s="72"/>
      <c r="T55" s="72"/>
      <c r="U55" s="72"/>
      <c r="V55" s="72"/>
    </row>
    <row r="56" ht="18.75" spans="1:22">
      <c r="A56" s="191" t="s">
        <v>386</v>
      </c>
      <c r="B56" s="206">
        <f ca="1">SUMPRODUCT((计划!$B$6:$B$749&gt;=$B$1)*(计划!$B$6:$B$749&lt;$F$1)*(计划!$CM$6:$CM$749&lt;&gt;"")*(计划!$CM$6:$CM$749&gt;0)*(计划!$E$6:$E$749=$A56))</f>
        <v>0</v>
      </c>
      <c r="C56" s="206">
        <f ca="1">SUMPRODUCT((计划!$B$6:$B$749&gt;=$B$1)*(计划!$B$6:$B$749&lt;$F$1)*(计划!$CM$6:$CM$749&lt;&gt;"")*(计划!$CM$6:$CM$749&lt;=$C$53)*(计划!$E$6:$E$749=$A56))</f>
        <v>0</v>
      </c>
      <c r="D56" s="202" t="e">
        <f ca="1">C56/B56</f>
        <v>#DIV/0!</v>
      </c>
      <c r="E56" s="206" t="e">
        <f ca="1">SUMPRODUCT((计划!$B$6:$B$749&gt;=$B$1)*(计划!$B$6:$B$749&lt;$F$1)*(计划!$CM$6:$CM$749&lt;&gt;"")*(计划!$E$6:$E$749=$A56),计划!$CM$6:$CM$749)/SUMPRODUCT((计划!$B$6:$B$749&gt;=$B$1)*(计划!$B$6:$B$749&lt;$F$1)*(计划!$CM$6:$CM$749&lt;&gt;"")*(计划!$E$6:$E$749=$A56))</f>
        <v>#DIV/0!</v>
      </c>
      <c r="F56" s="75"/>
      <c r="G56" s="191" t="s">
        <v>386</v>
      </c>
      <c r="H56" s="206">
        <f ca="1">SUMPRODUCT((计划!$B$6:$B$749&gt;=$B$1)*(计划!$B$6:$B$749&lt;$F$1)*(计划!$CR$6:$CR$749&lt;&gt;"")*(计划!$CR$6:$CR$749&gt;0)*(计划!$E$6:$E$749=$G56))</f>
        <v>0</v>
      </c>
      <c r="I56" s="206">
        <f ca="1">SUMPRODUCT((计划!$B$6:$B$749&gt;=$B$1)*(计划!$B$6:$B$749&lt;$F$1)*(计划!$CR$6:$CR$749&lt;&gt;"")*(计划!$CR$6:$CR$749&gt;=$I$53)*(计划!$E$6:$E$749=$G56))</f>
        <v>0</v>
      </c>
      <c r="J56" s="202" t="e">
        <f ca="1">I56/H56</f>
        <v>#DIV/0!</v>
      </c>
      <c r="M56" s="72"/>
      <c r="N56" s="72"/>
      <c r="O56" s="72"/>
      <c r="P56" s="72"/>
      <c r="Q56" s="72"/>
      <c r="R56" s="72"/>
      <c r="S56" s="72"/>
      <c r="T56" s="72"/>
      <c r="U56" s="72"/>
      <c r="V56" s="72"/>
    </row>
    <row r="57" ht="18.75" spans="1:22">
      <c r="A57" s="191" t="s">
        <v>389</v>
      </c>
      <c r="B57" s="206">
        <f ca="1">SUMPRODUCT((计划!$B$6:$B$749&gt;=$B$1)*(计划!$B$6:$B$749&lt;$F$1)*(计划!$CM$6:$CM$749&lt;&gt;"")*(计划!$CM$6:$CM$749&gt;0)*(计划!$E$6:$E$749=$A57))</f>
        <v>0</v>
      </c>
      <c r="C57" s="206">
        <f ca="1">SUMPRODUCT((计划!$B$6:$B$749&gt;=$B$1)*(计划!$B$6:$B$749&lt;$F$1)*(计划!$CM$6:$CM$749&lt;&gt;"")*(计划!$CM$6:$CM$749&lt;=$C$53)*(计划!$E$6:$E$749=$A57))</f>
        <v>0</v>
      </c>
      <c r="D57" s="202" t="e">
        <f ca="1">C57/B57</f>
        <v>#DIV/0!</v>
      </c>
      <c r="E57" s="206" t="e">
        <f ca="1">SUMPRODUCT((计划!$B$6:$B$749&gt;=$B$1)*(计划!$B$6:$B$749&lt;$F$1)*(计划!$CM$6:$CM$749&lt;&gt;"")*(计划!$E$6:$E$749=$A57),计划!$CM$6:$CM$749)/SUMPRODUCT((计划!$B$6:$B$749&gt;=$B$1)*(计划!$B$6:$B$749&lt;$F$1)*(计划!$CM$6:$CM$749&lt;&gt;"")*(计划!$E$6:$E$749=$A57))</f>
        <v>#DIV/0!</v>
      </c>
      <c r="F57" s="207"/>
      <c r="G57" s="191" t="s">
        <v>389</v>
      </c>
      <c r="H57" s="206">
        <f ca="1">SUMPRODUCT((计划!$B$6:$B$749&gt;=$B$1)*(计划!$B$6:$B$749&lt;$F$1)*(计划!$CR$6:$CR$749&lt;&gt;"")*(计划!$CR$6:$CR$749&gt;0)*(计划!$E$6:$E$749=$G57))</f>
        <v>0</v>
      </c>
      <c r="I57" s="206">
        <f ca="1">SUMPRODUCT((计划!$B$6:$B$749&gt;=$B$1)*(计划!$B$6:$B$749&lt;$F$1)*(计划!$CR$6:$CR$749&lt;&gt;"")*(计划!$CR$6:$CR$749&gt;=$I$53)*(计划!$E$6:$E$749=$G57))</f>
        <v>0</v>
      </c>
      <c r="J57" s="202" t="e">
        <f ca="1">I57/H57</f>
        <v>#DIV/0!</v>
      </c>
      <c r="M57" s="72"/>
      <c r="N57" s="72"/>
      <c r="O57" s="72"/>
      <c r="P57" s="72"/>
      <c r="Q57" s="72"/>
      <c r="R57" s="72"/>
      <c r="S57" s="72"/>
      <c r="T57" s="72"/>
      <c r="U57" s="72"/>
      <c r="V57" s="72"/>
    </row>
    <row r="58" ht="18.75" spans="1:22">
      <c r="A58" s="195" t="s">
        <v>137</v>
      </c>
      <c r="B58" s="206">
        <f ca="1">SUMPRODUCT((计划!$B$6:$B$749&gt;=$B$1)*(计划!$B$6:$B$749&lt;$F$1)*(计划!$CM$6:$CM$749&lt;&gt;"")*(计划!$CM$6:$CM$749&gt;0))</f>
        <v>0</v>
      </c>
      <c r="C58" s="206">
        <f ca="1">SUMPRODUCT((计划!$B$6:$B$749&gt;=$B$1)*(计划!$B$6:$B$749&lt;$F$1)*(计划!$CM$6:$CM$749&lt;&gt;"")*(计划!$CM$6:$CM$749&lt;=$C$53))</f>
        <v>0</v>
      </c>
      <c r="D58" s="208" t="e">
        <f ca="1">C58/B58</f>
        <v>#DIV/0!</v>
      </c>
      <c r="E58" s="206" t="e">
        <f ca="1">SUMPRODUCT((计划!$B$6:$B$749&gt;=$B$1)*(计划!$B$6:$B$749&lt;$F$1)*(计划!$CM$6:$CM$749&lt;&gt;""),计划!$CM$6:$CM$749)/SUMPRODUCT((计划!$B$6:$B$749&gt;=$B$1)*(计划!$B$6:$B$749&lt;$F$1)*(计划!$CM$6:$CM$749&lt;&gt;""))</f>
        <v>#DIV/0!</v>
      </c>
      <c r="F58" s="207"/>
      <c r="G58" s="195" t="s">
        <v>137</v>
      </c>
      <c r="H58" s="206">
        <f ca="1">SUMPRODUCT((计划!$B$6:$B$749&gt;=$B$1)*(计划!$B$6:$B$749&lt;$F$1)*(计划!$CR$6:$CR$749&lt;&gt;"")*(计划!$CR$6:$CR$749&gt;0))</f>
        <v>0</v>
      </c>
      <c r="I58" s="206">
        <f ca="1">SUMPRODUCT((计划!$B$6:$B$749&gt;=$B$1)*(计划!$B$6:$B$749&lt;$F$1)*(计划!$CR$6:$CR$749&lt;&gt;"")*(计划!$CR$6:$CR$749&gt;=$I$53))</f>
        <v>0</v>
      </c>
      <c r="J58" s="208" t="e">
        <f ca="1">I58/H58</f>
        <v>#DIV/0!</v>
      </c>
      <c r="M58" s="72"/>
      <c r="N58" s="72"/>
      <c r="O58" s="72"/>
      <c r="P58" s="72"/>
      <c r="Q58" s="72"/>
      <c r="R58" s="72"/>
      <c r="S58" s="72"/>
      <c r="T58" s="72"/>
      <c r="U58" s="72"/>
      <c r="V58" s="72"/>
    </row>
    <row r="59" s="179" customFormat="1" spans="1:10">
      <c r="A59" s="209"/>
      <c r="B59" s="209"/>
      <c r="C59" s="209"/>
      <c r="D59" s="209"/>
      <c r="E59" s="209"/>
      <c r="F59" s="209"/>
      <c r="G59" s="209"/>
      <c r="H59" s="209"/>
      <c r="I59" s="209"/>
      <c r="J59" s="209"/>
    </row>
    <row r="60" s="179" customFormat="1" spans="1:10">
      <c r="A60" s="209" t="s">
        <v>445</v>
      </c>
      <c r="B60" s="209"/>
      <c r="C60" s="209"/>
      <c r="D60" s="209"/>
      <c r="E60" s="209"/>
      <c r="F60" s="209"/>
      <c r="G60" s="209"/>
      <c r="H60" s="209"/>
      <c r="I60" s="209"/>
      <c r="J60" s="209"/>
    </row>
    <row r="61" s="179" customFormat="1" ht="18.75" spans="1:10">
      <c r="A61" s="209"/>
      <c r="B61" s="209"/>
      <c r="C61" s="210"/>
      <c r="D61" s="210"/>
      <c r="E61" s="210"/>
      <c r="F61" s="210"/>
      <c r="G61" s="209"/>
      <c r="H61" s="209"/>
      <c r="I61" s="209"/>
      <c r="J61" s="209"/>
    </row>
    <row r="62" s="179" customFormat="1" spans="1:10">
      <c r="A62" s="209"/>
      <c r="B62" s="209"/>
      <c r="C62" s="209"/>
      <c r="D62" s="209"/>
      <c r="E62" s="211"/>
      <c r="F62" s="209"/>
      <c r="G62" s="209"/>
      <c r="H62" s="209"/>
      <c r="I62" s="209"/>
      <c r="J62" s="209"/>
    </row>
    <row r="63" s="179" customFormat="1" spans="1:10">
      <c r="A63" s="209"/>
      <c r="B63" s="209"/>
      <c r="C63" s="209"/>
      <c r="D63" s="209"/>
      <c r="E63" s="211"/>
      <c r="F63" s="209"/>
      <c r="G63" s="209"/>
      <c r="H63" s="209"/>
      <c r="I63" s="209"/>
      <c r="J63" s="209"/>
    </row>
    <row r="64" s="179" customFormat="1" spans="1:10">
      <c r="A64" s="209"/>
      <c r="B64" s="209"/>
      <c r="C64" s="209"/>
      <c r="D64" s="209"/>
      <c r="E64" s="211"/>
      <c r="F64" s="209"/>
      <c r="G64" s="209"/>
      <c r="H64" s="209"/>
      <c r="I64" s="209"/>
      <c r="J64" s="209"/>
    </row>
    <row r="65" s="179" customFormat="1" spans="1:10">
      <c r="A65" s="209"/>
      <c r="B65" s="209"/>
      <c r="C65" s="209"/>
      <c r="D65" s="209"/>
      <c r="E65" s="211"/>
      <c r="F65" s="209"/>
      <c r="G65" s="209"/>
      <c r="H65" s="209"/>
      <c r="I65" s="209"/>
      <c r="J65" s="209"/>
    </row>
    <row r="66" spans="1:22">
      <c r="A66" s="75"/>
      <c r="B66" s="207"/>
      <c r="C66" s="207"/>
      <c r="D66" s="207"/>
      <c r="E66" s="239"/>
      <c r="F66" s="207"/>
      <c r="G66" s="207"/>
      <c r="H66" s="75"/>
      <c r="I66" s="75"/>
      <c r="J66" s="75"/>
      <c r="M66" s="72"/>
      <c r="N66" s="72"/>
      <c r="O66" s="72"/>
      <c r="P66" s="72"/>
      <c r="Q66" s="72"/>
      <c r="R66" s="72"/>
      <c r="S66" s="72"/>
      <c r="T66" s="72"/>
      <c r="U66" s="72"/>
      <c r="V66" s="72"/>
    </row>
    <row r="67" spans="1:22">
      <c r="A67" s="75"/>
      <c r="B67" s="207"/>
      <c r="C67" s="207"/>
      <c r="D67" s="207"/>
      <c r="E67" s="207"/>
      <c r="F67" s="207"/>
      <c r="G67" s="207"/>
      <c r="H67" s="75"/>
      <c r="I67" s="75"/>
      <c r="J67" s="75"/>
      <c r="Q67" s="72"/>
      <c r="R67" s="72"/>
      <c r="S67" s="72"/>
      <c r="T67" s="72"/>
      <c r="U67" s="72"/>
      <c r="V67" s="72"/>
    </row>
    <row r="68" spans="1:10">
      <c r="A68" s="75"/>
      <c r="B68" s="207"/>
      <c r="C68" s="207"/>
      <c r="D68" s="207"/>
      <c r="E68" s="207"/>
      <c r="F68" s="207"/>
      <c r="G68" s="207"/>
      <c r="H68" s="75"/>
      <c r="I68" s="75"/>
      <c r="J68" s="75"/>
    </row>
    <row r="69" spans="1:10">
      <c r="A69" s="75"/>
      <c r="B69" s="207"/>
      <c r="C69" s="207"/>
      <c r="D69" s="207"/>
      <c r="E69" s="207"/>
      <c r="F69" s="207"/>
      <c r="G69" s="207"/>
      <c r="H69" s="75"/>
      <c r="I69" s="75"/>
      <c r="J69" s="75"/>
    </row>
    <row r="70" spans="1:10">
      <c r="A70" s="75"/>
      <c r="B70" s="207"/>
      <c r="C70" s="207"/>
      <c r="D70" s="207"/>
      <c r="E70" s="207"/>
      <c r="F70" s="207"/>
      <c r="G70" s="207"/>
      <c r="H70" s="75"/>
      <c r="I70" s="75"/>
      <c r="J70" s="75"/>
    </row>
    <row r="71" spans="1:10">
      <c r="A71" s="75"/>
      <c r="B71" s="207"/>
      <c r="C71" s="207"/>
      <c r="D71" s="207"/>
      <c r="E71" s="207"/>
      <c r="F71" s="207"/>
      <c r="G71" s="207"/>
      <c r="H71" s="75"/>
      <c r="I71" s="75"/>
      <c r="J71" s="75"/>
    </row>
    <row r="72" spans="1:10">
      <c r="A72" s="75"/>
      <c r="B72" s="75"/>
      <c r="C72" s="75"/>
      <c r="D72" s="75"/>
      <c r="E72" s="75"/>
      <c r="F72" s="75"/>
      <c r="G72" s="75"/>
      <c r="H72" s="75"/>
      <c r="I72" s="75"/>
      <c r="J72" s="75"/>
    </row>
    <row r="73" spans="1:10">
      <c r="A73" s="75"/>
      <c r="B73" s="75"/>
      <c r="C73" s="75"/>
      <c r="D73" s="75"/>
      <c r="E73" s="75"/>
      <c r="F73" s="75"/>
      <c r="G73" s="75"/>
      <c r="H73" s="75"/>
      <c r="I73" s="75"/>
      <c r="J73" s="75"/>
    </row>
    <row r="74" spans="1:10">
      <c r="A74" s="75"/>
      <c r="B74" s="75"/>
      <c r="C74" s="75"/>
      <c r="D74" s="75"/>
      <c r="E74" s="75"/>
      <c r="F74" s="75"/>
      <c r="G74" s="75"/>
      <c r="H74" s="75"/>
      <c r="I74" s="75"/>
      <c r="J74" s="75"/>
    </row>
    <row r="75" spans="1:10">
      <c r="A75" s="75"/>
      <c r="B75" s="75"/>
      <c r="C75" s="75"/>
      <c r="D75" s="75"/>
      <c r="E75" s="75"/>
      <c r="F75" s="75"/>
      <c r="G75" s="75"/>
      <c r="H75" s="75"/>
      <c r="I75" s="75"/>
      <c r="J75" s="75"/>
    </row>
    <row r="76" spans="1:10">
      <c r="A76" s="75"/>
      <c r="B76" s="75"/>
      <c r="C76" s="75"/>
      <c r="D76" s="75"/>
      <c r="E76" s="75"/>
      <c r="F76" s="75"/>
      <c r="G76" s="75"/>
      <c r="H76" s="75"/>
      <c r="I76" s="75"/>
      <c r="J76" s="75"/>
    </row>
    <row r="77" spans="1:10">
      <c r="A77" s="75"/>
      <c r="B77" s="75"/>
      <c r="C77" s="75"/>
      <c r="D77" s="75"/>
      <c r="E77" s="75"/>
      <c r="F77" s="75"/>
      <c r="G77" s="75"/>
      <c r="H77" s="75"/>
      <c r="I77" s="75"/>
      <c r="J77" s="75"/>
    </row>
    <row r="78" spans="1:10">
      <c r="A78" s="75"/>
      <c r="B78" s="75"/>
      <c r="C78" s="75"/>
      <c r="D78" s="75"/>
      <c r="E78" s="75"/>
      <c r="F78" s="75"/>
      <c r="G78" s="75"/>
      <c r="H78" s="75"/>
      <c r="I78" s="75"/>
      <c r="J78" s="75"/>
    </row>
    <row r="79" spans="1:10">
      <c r="A79" s="75"/>
      <c r="B79" s="75"/>
      <c r="C79" s="75"/>
      <c r="D79" s="75"/>
      <c r="E79" s="75"/>
      <c r="F79" s="75"/>
      <c r="G79" s="75"/>
      <c r="H79" s="75"/>
      <c r="I79" s="75"/>
      <c r="J79" s="75"/>
    </row>
    <row r="80" spans="1:10">
      <c r="A80" s="75"/>
      <c r="B80" s="75"/>
      <c r="C80" s="75"/>
      <c r="D80" s="75"/>
      <c r="E80" s="75"/>
      <c r="F80" s="75"/>
      <c r="G80" s="75"/>
      <c r="H80" s="75"/>
      <c r="I80" s="75"/>
      <c r="J80" s="75"/>
    </row>
    <row r="81" spans="1:10">
      <c r="A81" s="75"/>
      <c r="B81" s="75"/>
      <c r="C81" s="75"/>
      <c r="D81" s="75"/>
      <c r="E81" s="75"/>
      <c r="F81" s="75"/>
      <c r="G81" s="75"/>
      <c r="H81" s="75"/>
      <c r="I81" s="75"/>
      <c r="J81" s="75"/>
    </row>
    <row r="82" spans="1:10">
      <c r="A82" s="75"/>
      <c r="B82" s="75"/>
      <c r="C82" s="75"/>
      <c r="D82" s="75"/>
      <c r="E82" s="75"/>
      <c r="F82" s="75"/>
      <c r="G82" s="75"/>
      <c r="H82" s="75"/>
      <c r="I82" s="75"/>
      <c r="J82" s="75"/>
    </row>
    <row r="83" spans="1:10">
      <c r="A83" s="75"/>
      <c r="B83" s="75"/>
      <c r="C83" s="75"/>
      <c r="D83" s="75"/>
      <c r="E83" s="75"/>
      <c r="F83" s="75"/>
      <c r="G83" s="75"/>
      <c r="H83" s="75"/>
      <c r="I83" s="75"/>
      <c r="J83" s="75"/>
    </row>
    <row r="84" spans="1:10">
      <c r="A84" s="75"/>
      <c r="B84" s="75"/>
      <c r="C84" s="75"/>
      <c r="D84" s="75"/>
      <c r="E84" s="75"/>
      <c r="F84" s="75"/>
      <c r="G84" s="75"/>
      <c r="H84" s="75"/>
      <c r="I84" s="75"/>
      <c r="J84" s="75"/>
    </row>
    <row r="85" spans="1:10">
      <c r="A85" s="75"/>
      <c r="B85" s="75"/>
      <c r="C85" s="75"/>
      <c r="D85" s="75"/>
      <c r="E85" s="75"/>
      <c r="F85" s="75"/>
      <c r="G85" s="75"/>
      <c r="H85" s="75"/>
      <c r="I85" s="75"/>
      <c r="J85" s="75"/>
    </row>
    <row r="86" spans="1:10">
      <c r="A86" s="75"/>
      <c r="B86" s="75"/>
      <c r="C86" s="75"/>
      <c r="D86" s="75"/>
      <c r="E86" s="75"/>
      <c r="F86" s="75"/>
      <c r="G86" s="75"/>
      <c r="H86" s="75"/>
      <c r="I86" s="75"/>
      <c r="J86" s="75"/>
    </row>
    <row r="87" spans="1:10">
      <c r="A87" s="75"/>
      <c r="B87" s="75"/>
      <c r="C87" s="75"/>
      <c r="D87" s="75"/>
      <c r="E87" s="75"/>
      <c r="F87" s="75"/>
      <c r="G87" s="75"/>
      <c r="H87" s="75"/>
      <c r="I87" s="75"/>
      <c r="J87" s="75"/>
    </row>
    <row r="88" spans="1:10">
      <c r="A88" s="75"/>
      <c r="B88" s="75"/>
      <c r="C88" s="75"/>
      <c r="D88" s="75"/>
      <c r="E88" s="75"/>
      <c r="F88" s="75"/>
      <c r="G88" s="75"/>
      <c r="H88" s="75"/>
      <c r="I88" s="75"/>
      <c r="J88" s="75"/>
    </row>
    <row r="89" spans="1:10">
      <c r="A89" s="75"/>
      <c r="B89" s="75"/>
      <c r="C89" s="75"/>
      <c r="D89" s="75"/>
      <c r="E89" s="75"/>
      <c r="F89" s="75"/>
      <c r="G89" s="75"/>
      <c r="H89" s="75"/>
      <c r="I89" s="75"/>
      <c r="J89" s="75"/>
    </row>
    <row r="90" spans="1:10">
      <c r="A90" s="75"/>
      <c r="B90" s="75"/>
      <c r="C90" s="75"/>
      <c r="D90" s="75"/>
      <c r="E90" s="75"/>
      <c r="F90" s="75"/>
      <c r="G90" s="75"/>
      <c r="H90" s="75"/>
      <c r="I90" s="75"/>
      <c r="J90" s="75"/>
    </row>
    <row r="91" spans="1:10">
      <c r="A91" s="75"/>
      <c r="B91" s="75"/>
      <c r="C91" s="75"/>
      <c r="D91" s="75"/>
      <c r="E91" s="75"/>
      <c r="F91" s="75"/>
      <c r="G91" s="75"/>
      <c r="H91" s="75"/>
      <c r="I91" s="75"/>
      <c r="J91" s="75"/>
    </row>
    <row r="92" spans="1:10">
      <c r="A92" s="75"/>
      <c r="B92" s="75"/>
      <c r="C92" s="75"/>
      <c r="D92" s="75"/>
      <c r="E92" s="75"/>
      <c r="F92" s="75"/>
      <c r="G92" s="75"/>
      <c r="H92" s="75"/>
      <c r="I92" s="75"/>
      <c r="J92" s="75"/>
    </row>
    <row r="93" spans="1:10">
      <c r="A93" s="75"/>
      <c r="B93" s="75"/>
      <c r="C93" s="75"/>
      <c r="D93" s="75"/>
      <c r="E93" s="75"/>
      <c r="F93" s="75"/>
      <c r="G93" s="75"/>
      <c r="H93" s="75"/>
      <c r="I93" s="75"/>
      <c r="J93" s="75"/>
    </row>
    <row r="94" spans="1:10">
      <c r="A94" s="75"/>
      <c r="B94" s="75"/>
      <c r="C94" s="75"/>
      <c r="D94" s="75"/>
      <c r="E94" s="75"/>
      <c r="F94" s="75"/>
      <c r="G94" s="75"/>
      <c r="H94" s="75"/>
      <c r="I94" s="75"/>
      <c r="J94" s="75"/>
    </row>
    <row r="95" spans="1:10">
      <c r="A95" s="75"/>
      <c r="B95" s="75"/>
      <c r="C95" s="75"/>
      <c r="D95" s="75"/>
      <c r="E95" s="75"/>
      <c r="F95" s="75"/>
      <c r="G95" s="75"/>
      <c r="H95" s="75"/>
      <c r="I95" s="75"/>
      <c r="J95" s="75"/>
    </row>
    <row r="96" spans="1:10">
      <c r="A96" s="75"/>
      <c r="B96" s="75"/>
      <c r="C96" s="75"/>
      <c r="D96" s="75"/>
      <c r="E96" s="75"/>
      <c r="F96" s="75"/>
      <c r="G96" s="75"/>
      <c r="H96" s="75"/>
      <c r="I96" s="75"/>
      <c r="J96" s="75"/>
    </row>
    <row r="97" spans="1:10">
      <c r="A97" s="75"/>
      <c r="B97" s="75"/>
      <c r="C97" s="75"/>
      <c r="D97" s="75"/>
      <c r="E97" s="75"/>
      <c r="F97" s="75"/>
      <c r="G97" s="75"/>
      <c r="H97" s="75"/>
      <c r="I97" s="75"/>
      <c r="J97" s="75"/>
    </row>
    <row r="98" spans="1:10">
      <c r="A98" s="75"/>
      <c r="B98" s="75"/>
      <c r="C98" s="75"/>
      <c r="D98" s="75"/>
      <c r="E98" s="75"/>
      <c r="F98" s="75"/>
      <c r="G98" s="75"/>
      <c r="H98" s="75"/>
      <c r="I98" s="75"/>
      <c r="J98" s="75"/>
    </row>
    <row r="99" spans="1:10">
      <c r="A99" s="75"/>
      <c r="B99" s="75"/>
      <c r="C99" s="75"/>
      <c r="D99" s="75"/>
      <c r="E99" s="75"/>
      <c r="F99" s="75"/>
      <c r="G99" s="75"/>
      <c r="H99" s="75"/>
      <c r="I99" s="75"/>
      <c r="J99" s="75"/>
    </row>
    <row r="100" spans="1:10">
      <c r="A100" s="75"/>
      <c r="B100" s="75"/>
      <c r="C100" s="75"/>
      <c r="D100" s="75"/>
      <c r="E100" s="75"/>
      <c r="F100" s="75"/>
      <c r="G100" s="75"/>
      <c r="H100" s="75"/>
      <c r="I100" s="75"/>
      <c r="J100" s="75"/>
    </row>
    <row r="101" spans="1:10">
      <c r="A101" s="75"/>
      <c r="B101" s="75"/>
      <c r="C101" s="75"/>
      <c r="D101" s="75"/>
      <c r="E101" s="75"/>
      <c r="F101" s="75"/>
      <c r="G101" s="75"/>
      <c r="H101" s="75"/>
      <c r="I101" s="75"/>
      <c r="J101" s="75"/>
    </row>
    <row r="102" spans="1:10">
      <c r="A102" s="75"/>
      <c r="B102" s="75"/>
      <c r="C102" s="75"/>
      <c r="D102" s="75"/>
      <c r="E102" s="75"/>
      <c r="F102" s="75"/>
      <c r="G102" s="75"/>
      <c r="H102" s="75"/>
      <c r="I102" s="75"/>
      <c r="J102" s="75"/>
    </row>
    <row r="103" spans="1:10">
      <c r="A103" s="75"/>
      <c r="B103" s="75"/>
      <c r="C103" s="75"/>
      <c r="D103" s="75"/>
      <c r="E103" s="75"/>
      <c r="F103" s="75"/>
      <c r="G103" s="75"/>
      <c r="H103" s="75"/>
      <c r="I103" s="75"/>
      <c r="J103" s="75"/>
    </row>
    <row r="104" spans="1:10">
      <c r="A104" s="75"/>
      <c r="B104" s="75"/>
      <c r="C104" s="75"/>
      <c r="D104" s="75"/>
      <c r="E104" s="75"/>
      <c r="F104" s="75"/>
      <c r="G104" s="75"/>
      <c r="H104" s="75"/>
      <c r="I104" s="75"/>
      <c r="J104" s="75"/>
    </row>
    <row r="105" spans="1:10">
      <c r="A105" s="75"/>
      <c r="B105" s="75"/>
      <c r="C105" s="75"/>
      <c r="D105" s="75"/>
      <c r="E105" s="75"/>
      <c r="F105" s="75"/>
      <c r="G105" s="75"/>
      <c r="H105" s="75"/>
      <c r="I105" s="75"/>
      <c r="J105" s="75"/>
    </row>
    <row r="106" spans="1:10">
      <c r="A106" s="75"/>
      <c r="B106" s="75"/>
      <c r="C106" s="75"/>
      <c r="D106" s="75"/>
      <c r="E106" s="75"/>
      <c r="F106" s="75"/>
      <c r="G106" s="75"/>
      <c r="H106" s="75"/>
      <c r="I106" s="75"/>
      <c r="J106" s="75"/>
    </row>
    <row r="107" spans="1:10">
      <c r="A107" s="75"/>
      <c r="B107" s="75"/>
      <c r="C107" s="75"/>
      <c r="D107" s="75"/>
      <c r="E107" s="75"/>
      <c r="F107" s="75"/>
      <c r="G107" s="75"/>
      <c r="H107" s="75"/>
      <c r="I107" s="75"/>
      <c r="J107" s="75"/>
    </row>
    <row r="108" spans="1:10">
      <c r="A108" s="75"/>
      <c r="B108" s="75"/>
      <c r="C108" s="75"/>
      <c r="D108" s="75"/>
      <c r="E108" s="75"/>
      <c r="F108" s="75"/>
      <c r="G108" s="75"/>
      <c r="H108" s="75"/>
      <c r="I108" s="75"/>
      <c r="J108" s="75"/>
    </row>
    <row r="109" spans="1:10">
      <c r="A109" s="75"/>
      <c r="B109" s="75"/>
      <c r="C109" s="75"/>
      <c r="D109" s="75"/>
      <c r="E109" s="75"/>
      <c r="F109" s="75"/>
      <c r="G109" s="75"/>
      <c r="H109" s="75"/>
      <c r="I109" s="75"/>
      <c r="J109" s="75"/>
    </row>
    <row r="110" spans="1:10">
      <c r="A110" s="75"/>
      <c r="B110" s="75"/>
      <c r="C110" s="75"/>
      <c r="D110" s="75"/>
      <c r="E110" s="75"/>
      <c r="F110" s="75"/>
      <c r="G110" s="75"/>
      <c r="H110" s="75"/>
      <c r="I110" s="75"/>
      <c r="J110" s="75"/>
    </row>
    <row r="111" spans="1:10">
      <c r="A111" s="75"/>
      <c r="B111" s="75"/>
      <c r="C111" s="75"/>
      <c r="D111" s="75"/>
      <c r="E111" s="75"/>
      <c r="F111" s="75"/>
      <c r="G111" s="75"/>
      <c r="H111" s="75"/>
      <c r="I111" s="75"/>
      <c r="J111" s="75"/>
    </row>
    <row r="112" spans="1:10">
      <c r="A112" s="75"/>
      <c r="B112" s="75"/>
      <c r="C112" s="75"/>
      <c r="D112" s="75"/>
      <c r="E112" s="75"/>
      <c r="F112" s="75"/>
      <c r="G112" s="75"/>
      <c r="H112" s="75"/>
      <c r="I112" s="75"/>
      <c r="J112" s="75"/>
    </row>
    <row r="113" spans="1:10">
      <c r="A113" s="75"/>
      <c r="B113" s="75"/>
      <c r="C113" s="75"/>
      <c r="D113" s="75"/>
      <c r="E113" s="75"/>
      <c r="F113" s="75"/>
      <c r="G113" s="75"/>
      <c r="H113" s="75"/>
      <c r="I113" s="75"/>
      <c r="J113" s="75"/>
    </row>
    <row r="114" spans="1:10">
      <c r="A114" s="75"/>
      <c r="B114" s="75"/>
      <c r="C114" s="75"/>
      <c r="D114" s="75"/>
      <c r="E114" s="75"/>
      <c r="F114" s="75"/>
      <c r="G114" s="75"/>
      <c r="H114" s="75"/>
      <c r="I114" s="75"/>
      <c r="J114" s="75"/>
    </row>
    <row r="115" spans="1:10">
      <c r="A115" s="75"/>
      <c r="B115" s="75"/>
      <c r="C115" s="75"/>
      <c r="D115" s="75"/>
      <c r="E115" s="75"/>
      <c r="F115" s="75"/>
      <c r="G115" s="75"/>
      <c r="H115" s="75"/>
      <c r="I115" s="75"/>
      <c r="J115" s="75"/>
    </row>
    <row r="116" spans="1:10">
      <c r="A116" s="75"/>
      <c r="B116" s="75"/>
      <c r="C116" s="75"/>
      <c r="D116" s="75"/>
      <c r="E116" s="75"/>
      <c r="F116" s="75"/>
      <c r="G116" s="75"/>
      <c r="H116" s="75"/>
      <c r="I116" s="75"/>
      <c r="J116" s="75"/>
    </row>
    <row r="117" spans="1:10">
      <c r="A117" s="75"/>
      <c r="B117" s="75"/>
      <c r="C117" s="75"/>
      <c r="D117" s="75"/>
      <c r="E117" s="75"/>
      <c r="F117" s="75"/>
      <c r="G117" s="75"/>
      <c r="H117" s="75"/>
      <c r="I117" s="75"/>
      <c r="J117" s="75"/>
    </row>
    <row r="118" spans="1:10">
      <c r="A118" s="75"/>
      <c r="B118" s="75"/>
      <c r="C118" s="75"/>
      <c r="D118" s="75"/>
      <c r="E118" s="75"/>
      <c r="F118" s="75"/>
      <c r="G118" s="75"/>
      <c r="H118" s="75"/>
      <c r="I118" s="75"/>
      <c r="J118" s="75"/>
    </row>
    <row r="119" spans="1:10">
      <c r="A119" s="75"/>
      <c r="B119" s="75"/>
      <c r="C119" s="75"/>
      <c r="D119" s="75"/>
      <c r="E119" s="75"/>
      <c r="F119" s="75"/>
      <c r="G119" s="75"/>
      <c r="H119" s="75"/>
      <c r="I119" s="75"/>
      <c r="J119" s="75"/>
    </row>
    <row r="120" spans="1:10">
      <c r="A120" s="75"/>
      <c r="B120" s="75"/>
      <c r="C120" s="75"/>
      <c r="D120" s="75"/>
      <c r="E120" s="75"/>
      <c r="F120" s="75"/>
      <c r="G120" s="75"/>
      <c r="H120" s="75"/>
      <c r="I120" s="75"/>
      <c r="J120" s="75"/>
    </row>
    <row r="121" spans="1:10">
      <c r="A121" s="75"/>
      <c r="B121" s="75"/>
      <c r="C121" s="75"/>
      <c r="D121" s="75"/>
      <c r="E121" s="75"/>
      <c r="F121" s="75"/>
      <c r="G121" s="75"/>
      <c r="H121" s="75"/>
      <c r="I121" s="75"/>
      <c r="J121" s="75"/>
    </row>
    <row r="122" spans="1:10">
      <c r="A122" s="75"/>
      <c r="B122" s="75"/>
      <c r="C122" s="75"/>
      <c r="D122" s="75"/>
      <c r="E122" s="75"/>
      <c r="F122" s="75"/>
      <c r="G122" s="75"/>
      <c r="H122" s="75"/>
      <c r="I122" s="75"/>
      <c r="J122" s="75"/>
    </row>
    <row r="123" spans="1:10">
      <c r="A123" s="75"/>
      <c r="B123" s="75"/>
      <c r="C123" s="75"/>
      <c r="D123" s="75"/>
      <c r="E123" s="75"/>
      <c r="F123" s="75"/>
      <c r="G123" s="75"/>
      <c r="H123" s="75"/>
      <c r="I123" s="75"/>
      <c r="J123" s="75"/>
    </row>
    <row r="124" spans="1:10">
      <c r="A124" s="75"/>
      <c r="B124" s="75"/>
      <c r="C124" s="75"/>
      <c r="D124" s="75"/>
      <c r="E124" s="75"/>
      <c r="F124" s="75"/>
      <c r="G124" s="75"/>
      <c r="H124" s="75"/>
      <c r="I124" s="75"/>
      <c r="J124" s="75"/>
    </row>
    <row r="125" spans="1:10">
      <c r="A125" s="75"/>
      <c r="B125" s="75"/>
      <c r="C125" s="75"/>
      <c r="D125" s="75"/>
      <c r="E125" s="75"/>
      <c r="F125" s="75"/>
      <c r="G125" s="75"/>
      <c r="H125" s="75"/>
      <c r="I125" s="75"/>
      <c r="J125" s="75"/>
    </row>
    <row r="126" spans="1:10">
      <c r="A126" s="75"/>
      <c r="B126" s="75"/>
      <c r="C126" s="75"/>
      <c r="D126" s="75"/>
      <c r="E126" s="75"/>
      <c r="F126" s="75"/>
      <c r="G126" s="75"/>
      <c r="H126" s="75"/>
      <c r="I126" s="75"/>
      <c r="J126" s="75"/>
    </row>
    <row r="127" spans="1:10">
      <c r="A127" s="75"/>
      <c r="B127" s="75"/>
      <c r="C127" s="75"/>
      <c r="D127" s="75"/>
      <c r="E127" s="75"/>
      <c r="F127" s="75"/>
      <c r="G127" s="75"/>
      <c r="H127" s="75"/>
      <c r="I127" s="75"/>
      <c r="J127" s="75"/>
    </row>
    <row r="128" spans="1:10">
      <c r="A128" s="75"/>
      <c r="B128" s="75"/>
      <c r="C128" s="75"/>
      <c r="D128" s="75"/>
      <c r="E128" s="75"/>
      <c r="F128" s="75"/>
      <c r="G128" s="75"/>
      <c r="H128" s="75"/>
      <c r="I128" s="75"/>
      <c r="J128" s="75"/>
    </row>
    <row r="129" spans="1:10">
      <c r="A129" s="75"/>
      <c r="B129" s="75"/>
      <c r="C129" s="75"/>
      <c r="D129" s="75"/>
      <c r="E129" s="75"/>
      <c r="F129" s="75"/>
      <c r="G129" s="75"/>
      <c r="H129" s="75"/>
      <c r="I129" s="75"/>
      <c r="J129" s="75"/>
    </row>
    <row r="130" spans="1:10">
      <c r="A130" s="75"/>
      <c r="B130" s="75"/>
      <c r="C130" s="75"/>
      <c r="D130" s="75"/>
      <c r="E130" s="75"/>
      <c r="F130" s="75"/>
      <c r="G130" s="75"/>
      <c r="H130" s="75"/>
      <c r="I130" s="75"/>
      <c r="J130" s="75"/>
    </row>
    <row r="131" spans="1:10">
      <c r="A131" s="75"/>
      <c r="B131" s="75"/>
      <c r="C131" s="75"/>
      <c r="D131" s="75"/>
      <c r="E131" s="75"/>
      <c r="F131" s="75"/>
      <c r="G131" s="75"/>
      <c r="H131" s="75"/>
      <c r="I131" s="75"/>
      <c r="J131" s="75"/>
    </row>
    <row r="132" spans="1:10">
      <c r="A132" s="75"/>
      <c r="B132" s="75"/>
      <c r="C132" s="75"/>
      <c r="D132" s="75"/>
      <c r="E132" s="75"/>
      <c r="F132" s="75"/>
      <c r="G132" s="75"/>
      <c r="H132" s="75"/>
      <c r="I132" s="75"/>
      <c r="J132" s="75"/>
    </row>
    <row r="133" spans="1:10">
      <c r="A133" s="75"/>
      <c r="B133" s="75"/>
      <c r="C133" s="75"/>
      <c r="D133" s="75"/>
      <c r="E133" s="75"/>
      <c r="F133" s="75"/>
      <c r="G133" s="75"/>
      <c r="H133" s="75"/>
      <c r="I133" s="75"/>
      <c r="J133" s="75"/>
    </row>
    <row r="134" spans="1:10">
      <c r="A134" s="75"/>
      <c r="B134" s="75"/>
      <c r="C134" s="75"/>
      <c r="D134" s="75"/>
      <c r="E134" s="75"/>
      <c r="F134" s="75"/>
      <c r="G134" s="75"/>
      <c r="H134" s="75"/>
      <c r="I134" s="75"/>
      <c r="J134" s="75"/>
    </row>
    <row r="135" spans="1:10">
      <c r="A135" s="75"/>
      <c r="B135" s="75"/>
      <c r="C135" s="75"/>
      <c r="D135" s="75"/>
      <c r="E135" s="75"/>
      <c r="F135" s="75"/>
      <c r="G135" s="75"/>
      <c r="H135" s="75"/>
      <c r="I135" s="75"/>
      <c r="J135" s="75"/>
    </row>
    <row r="136" spans="1:10">
      <c r="A136" s="75"/>
      <c r="B136" s="75"/>
      <c r="C136" s="75"/>
      <c r="D136" s="75"/>
      <c r="E136" s="75"/>
      <c r="F136" s="75"/>
      <c r="G136" s="75"/>
      <c r="H136" s="75"/>
      <c r="I136" s="75"/>
      <c r="J136" s="75"/>
    </row>
    <row r="137" spans="1:10">
      <c r="A137" s="75"/>
      <c r="B137" s="75"/>
      <c r="C137" s="75"/>
      <c r="D137" s="75"/>
      <c r="E137" s="75"/>
      <c r="F137" s="75"/>
      <c r="G137" s="75"/>
      <c r="H137" s="75"/>
      <c r="I137" s="75"/>
      <c r="J137" s="75"/>
    </row>
    <row r="138" spans="1:10">
      <c r="A138" s="75"/>
      <c r="B138" s="75"/>
      <c r="C138" s="75"/>
      <c r="D138" s="75"/>
      <c r="E138" s="75"/>
      <c r="F138" s="75"/>
      <c r="G138" s="75"/>
      <c r="H138" s="75"/>
      <c r="I138" s="75"/>
      <c r="J138" s="75"/>
    </row>
    <row r="139" spans="1:10">
      <c r="A139" s="75"/>
      <c r="B139" s="75"/>
      <c r="C139" s="75"/>
      <c r="D139" s="75"/>
      <c r="E139" s="75"/>
      <c r="F139" s="75"/>
      <c r="G139" s="75"/>
      <c r="H139" s="75"/>
      <c r="I139" s="75"/>
      <c r="J139" s="75"/>
    </row>
    <row r="140" spans="1:10">
      <c r="A140" s="75"/>
      <c r="B140" s="75"/>
      <c r="C140" s="75"/>
      <c r="D140" s="75"/>
      <c r="E140" s="75"/>
      <c r="F140" s="75"/>
      <c r="G140" s="75"/>
      <c r="H140" s="75"/>
      <c r="I140" s="75"/>
      <c r="J140" s="75"/>
    </row>
    <row r="141" spans="1:10">
      <c r="A141" s="75"/>
      <c r="B141" s="75"/>
      <c r="C141" s="75"/>
      <c r="D141" s="75"/>
      <c r="E141" s="75"/>
      <c r="F141" s="75"/>
      <c r="G141" s="75"/>
      <c r="H141" s="75"/>
      <c r="I141" s="75"/>
      <c r="J141" s="75"/>
    </row>
    <row r="142" spans="1:10">
      <c r="A142" s="75"/>
      <c r="B142" s="75"/>
      <c r="C142" s="75"/>
      <c r="D142" s="75"/>
      <c r="E142" s="75"/>
      <c r="F142" s="75"/>
      <c r="G142" s="75"/>
      <c r="H142" s="75"/>
      <c r="I142" s="75"/>
      <c r="J142" s="75"/>
    </row>
    <row r="143" spans="1:10">
      <c r="A143" s="75"/>
      <c r="B143" s="75"/>
      <c r="C143" s="75"/>
      <c r="D143" s="75"/>
      <c r="E143" s="75"/>
      <c r="F143" s="75"/>
      <c r="G143" s="75"/>
      <c r="H143" s="75"/>
      <c r="I143" s="75"/>
      <c r="J143" s="75"/>
    </row>
    <row r="144" spans="1:10">
      <c r="A144" s="75"/>
      <c r="B144" s="75"/>
      <c r="C144" s="75"/>
      <c r="D144" s="75"/>
      <c r="E144" s="75"/>
      <c r="F144" s="75"/>
      <c r="G144" s="75"/>
      <c r="H144" s="75"/>
      <c r="I144" s="75"/>
      <c r="J144" s="75"/>
    </row>
    <row r="145" spans="1:10">
      <c r="A145" s="75"/>
      <c r="B145" s="75"/>
      <c r="C145" s="75"/>
      <c r="D145" s="75"/>
      <c r="E145" s="75"/>
      <c r="F145" s="75"/>
      <c r="G145" s="75"/>
      <c r="H145" s="75"/>
      <c r="I145" s="75"/>
      <c r="J145" s="75"/>
    </row>
    <row r="146" spans="1:10">
      <c r="A146" s="75"/>
      <c r="B146" s="75"/>
      <c r="C146" s="75"/>
      <c r="D146" s="75"/>
      <c r="E146" s="75"/>
      <c r="F146" s="75"/>
      <c r="G146" s="75"/>
      <c r="H146" s="75"/>
      <c r="I146" s="75"/>
      <c r="J146" s="75"/>
    </row>
    <row r="147" spans="1:10">
      <c r="A147" s="75"/>
      <c r="B147" s="75"/>
      <c r="C147" s="75"/>
      <c r="D147" s="75"/>
      <c r="E147" s="75"/>
      <c r="F147" s="75"/>
      <c r="G147" s="75"/>
      <c r="H147" s="75"/>
      <c r="I147" s="75"/>
      <c r="J147" s="75"/>
    </row>
    <row r="148" spans="1:10">
      <c r="A148" s="75"/>
      <c r="B148" s="75"/>
      <c r="C148" s="75"/>
      <c r="D148" s="75"/>
      <c r="E148" s="75"/>
      <c r="F148" s="75"/>
      <c r="G148" s="75"/>
      <c r="H148" s="75"/>
      <c r="I148" s="75"/>
      <c r="J148" s="75"/>
    </row>
    <row r="149" spans="1:10">
      <c r="A149" s="75"/>
      <c r="B149" s="75"/>
      <c r="C149" s="75"/>
      <c r="D149" s="75"/>
      <c r="E149" s="75"/>
      <c r="F149" s="75"/>
      <c r="G149" s="75"/>
      <c r="H149" s="75"/>
      <c r="I149" s="75"/>
      <c r="J149" s="75"/>
    </row>
    <row r="150" spans="1:10">
      <c r="A150" s="75"/>
      <c r="B150" s="75"/>
      <c r="C150" s="75"/>
      <c r="D150" s="75"/>
      <c r="E150" s="75"/>
      <c r="F150" s="75"/>
      <c r="G150" s="75"/>
      <c r="H150" s="75"/>
      <c r="I150" s="75"/>
      <c r="J150" s="75"/>
    </row>
    <row r="151" spans="1:10">
      <c r="A151" s="75"/>
      <c r="B151" s="75"/>
      <c r="C151" s="75"/>
      <c r="D151" s="75"/>
      <c r="E151" s="75"/>
      <c r="F151" s="75"/>
      <c r="G151" s="75"/>
      <c r="H151" s="75"/>
      <c r="I151" s="75"/>
      <c r="J151" s="75"/>
    </row>
    <row r="152" spans="1:10">
      <c r="A152" s="75"/>
      <c r="B152" s="75"/>
      <c r="C152" s="75"/>
      <c r="D152" s="75"/>
      <c r="E152" s="75"/>
      <c r="F152" s="75"/>
      <c r="G152" s="75"/>
      <c r="H152" s="75"/>
      <c r="I152" s="75"/>
      <c r="J152" s="75"/>
    </row>
    <row r="153" spans="1:10">
      <c r="A153" s="75"/>
      <c r="B153" s="75"/>
      <c r="C153" s="75"/>
      <c r="D153" s="75"/>
      <c r="E153" s="75"/>
      <c r="F153" s="75"/>
      <c r="G153" s="75"/>
      <c r="H153" s="75"/>
      <c r="I153" s="75"/>
      <c r="J153" s="75"/>
    </row>
    <row r="154" spans="1:10">
      <c r="A154" s="75"/>
      <c r="B154" s="75"/>
      <c r="C154" s="75"/>
      <c r="D154" s="75"/>
      <c r="E154" s="75"/>
      <c r="F154" s="75"/>
      <c r="G154" s="75"/>
      <c r="H154" s="75"/>
      <c r="I154" s="75"/>
      <c r="J154" s="75"/>
    </row>
    <row r="155" spans="1:10">
      <c r="A155" s="75"/>
      <c r="B155" s="75"/>
      <c r="C155" s="75"/>
      <c r="D155" s="75"/>
      <c r="E155" s="75"/>
      <c r="F155" s="75"/>
      <c r="G155" s="75"/>
      <c r="H155" s="75"/>
      <c r="I155" s="75"/>
      <c r="J155" s="75"/>
    </row>
    <row r="156" spans="1:10">
      <c r="A156" s="75"/>
      <c r="B156" s="75"/>
      <c r="C156" s="75"/>
      <c r="D156" s="75"/>
      <c r="E156" s="75"/>
      <c r="F156" s="75"/>
      <c r="G156" s="75"/>
      <c r="H156" s="75"/>
      <c r="I156" s="75"/>
      <c r="J156" s="75"/>
    </row>
    <row r="157" spans="1:10">
      <c r="A157" s="75"/>
      <c r="B157" s="75"/>
      <c r="C157" s="75"/>
      <c r="D157" s="75"/>
      <c r="E157" s="75"/>
      <c r="F157" s="75"/>
      <c r="G157" s="75"/>
      <c r="H157" s="75"/>
      <c r="I157" s="75"/>
      <c r="J157" s="75"/>
    </row>
  </sheetData>
  <mergeCells count="2">
    <mergeCell ref="X3:Z3"/>
    <mergeCell ref="AA3:AC3"/>
  </mergeCells>
  <hyperlinks>
    <hyperlink ref="A2" location="目录!E4" display="返回目录"/>
  </hyperlinks>
  <pageMargins left="0.7" right="0.7" top="0.75" bottom="0.75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indexed="5"/>
  </sheetPr>
  <dimension ref="A1:J188"/>
  <sheetViews>
    <sheetView showGridLines="0" workbookViewId="0">
      <pane xSplit="2" ySplit="2" topLeftCell="C3" activePane="bottomRight" state="frozen"/>
      <selection/>
      <selection pane="topRight"/>
      <selection pane="bottomLeft"/>
      <selection pane="bottomRight" activeCell="I15" sqref="I15"/>
    </sheetView>
  </sheetViews>
  <sheetFormatPr defaultColWidth="9" defaultRowHeight="15"/>
  <cols>
    <col min="1" max="1" width="9.74814814814815" style="153" customWidth="1" collapsed="1"/>
    <col min="2" max="2" width="9" style="154" hidden="1" customWidth="1" collapsed="1"/>
    <col min="3" max="3" width="4.87407407407407" style="154" customWidth="1" collapsed="1"/>
    <col min="4" max="4" width="7.74814814814815" style="154" customWidth="1" collapsed="1"/>
    <col min="5" max="5" width="6.62222222222222" style="154" customWidth="1" collapsed="1"/>
    <col min="6" max="6" width="6.5037037037037" style="154" customWidth="1" collapsed="1"/>
    <col min="7" max="7" width="7.12592592592593" style="154" customWidth="1" collapsed="1"/>
    <col min="8" max="8" width="8.37777777777778" style="154" customWidth="1" collapsed="1"/>
    <col min="9" max="9" width="9.37777777777778" style="154" customWidth="1" collapsed="1"/>
    <col min="10" max="10" width="7.5037037037037" style="154" customWidth="1" collapsed="1"/>
  </cols>
  <sheetData>
    <row r="1" ht="28.5" customHeight="1" spans="1:10">
      <c r="A1" s="40" t="s">
        <v>48</v>
      </c>
      <c r="B1" s="155"/>
      <c r="C1" s="156" t="s">
        <v>446</v>
      </c>
      <c r="D1" s="156"/>
      <c r="E1" s="156"/>
      <c r="F1" s="156"/>
      <c r="G1" s="157"/>
      <c r="H1" s="158" t="s">
        <v>447</v>
      </c>
      <c r="I1" s="176"/>
      <c r="J1" s="177"/>
    </row>
    <row r="2" spans="1:10">
      <c r="A2" s="159" t="s">
        <v>98</v>
      </c>
      <c r="B2" s="160"/>
      <c r="C2" s="160" t="s">
        <v>448</v>
      </c>
      <c r="D2" s="160" t="s">
        <v>118</v>
      </c>
      <c r="E2" s="161" t="s">
        <v>156</v>
      </c>
      <c r="F2" s="162" t="s">
        <v>192</v>
      </c>
      <c r="G2" s="163" t="s">
        <v>449</v>
      </c>
      <c r="H2" s="161" t="s">
        <v>193</v>
      </c>
      <c r="I2" s="162" t="s">
        <v>194</v>
      </c>
      <c r="J2" s="163" t="s">
        <v>449</v>
      </c>
    </row>
    <row r="3" ht="15.75" customHeight="1" spans="1:10">
      <c r="A3" s="164">
        <f ca="1">计划!B6</f>
        <v>43617</v>
      </c>
      <c r="B3" s="165">
        <v>0</v>
      </c>
      <c r="C3" s="166" t="str">
        <f ca="1">LOOKUP($A3,计划!$B$6:$B$749,计划!$AG$6:$AG$749)</f>
        <v/>
      </c>
      <c r="D3" s="167">
        <v>0.0208333333333333</v>
      </c>
      <c r="E3" s="168" t="str">
        <f ca="1">IF(SUMPRODUCT((计划!$B$6:$B$749=$A3)*(计划!$W$6:$W$749=$D3),计划!X$6:X$749)&gt;0,SUMPRODUCT((计划!$B$6:$B$749=$A3)*(计划!$W$6:$W$749=$D3),计划!X$6:X$749),"")</f>
        <v/>
      </c>
      <c r="F3" s="168" t="str">
        <f ca="1">IF(SUMPRODUCT((计划!$B$6:$B$749=$A3)*(计划!$W$6:$W$749=$D3),计划!Y$6:Y$749)&gt;0,SUMPRODUCT((计划!$B$6:$B$749=$A3)*(计划!$W$6:$W$749=$D3),计划!Y$6:Y$749),"")</f>
        <v/>
      </c>
      <c r="G3" s="169" t="e">
        <f ca="1" t="shared" ref="G3:G66" si="0">IF(F3="",NA(),E3*100/F3)</f>
        <v>#N/A</v>
      </c>
      <c r="H3" s="170" t="str">
        <f ca="1">E3</f>
        <v/>
      </c>
      <c r="I3" s="170" t="str">
        <f ca="1">F3</f>
        <v/>
      </c>
      <c r="J3" s="178" t="str">
        <f ca="1">IF(I3="","",H3*100/I3)</f>
        <v/>
      </c>
    </row>
    <row r="4" spans="1:10">
      <c r="A4" s="164">
        <f ca="1">A3</f>
        <v>43617</v>
      </c>
      <c r="B4" s="91">
        <f ca="1" t="shared" ref="B4:B67" si="1">IF(C4&lt;&gt;C3,1,0)</f>
        <v>0</v>
      </c>
      <c r="C4" s="166" t="str">
        <f ca="1">LOOKUP($A4,计划!$B$6:$B$749,计划!$AG$6:$AG$749)</f>
        <v/>
      </c>
      <c r="D4" s="171">
        <v>0.166666666666667</v>
      </c>
      <c r="E4" s="168" t="e">
        <f ca="1">IF(SUMPRODUCT((计划!$B$6:$B$749=$A4)*(计划!$W$6:$W$749=$D4),计划!X$6:X$749)&gt;0,SUMPRODUCT((计划!$B$6:$B$749=$A4)*(计划!$W$6:$W$749=$D4),计划!X$6:X$749),NA())</f>
        <v>#N/A</v>
      </c>
      <c r="F4" s="168" t="e">
        <f ca="1">IF(SUMPRODUCT((计划!$B$6:$B$749=$A4)*(计划!$W$6:$W$749=$D4),计划!Y$6:Y$749)&gt;0,SUMPRODUCT((计划!$B$6:$B$749=$A4)*(计划!$W$6:$W$749=$D4),计划!Y$6:Y$749),NA())</f>
        <v>#N/A</v>
      </c>
      <c r="G4" s="169" t="e">
        <f ca="1" t="shared" si="0"/>
        <v>#N/A</v>
      </c>
      <c r="H4" s="170" t="e">
        <f ca="1">IFERROR(AVERAGEIF(E3:E4,"&gt;0"),NA())</f>
        <v>#N/A</v>
      </c>
      <c r="I4" s="170" t="e">
        <f ca="1">IFERROR(AVERAGEIF(F3:F4,"&gt;0"),NA())</f>
        <v>#N/A</v>
      </c>
      <c r="J4" s="178" t="e">
        <f ca="1" t="shared" ref="J4:J67" si="2">IF(I4="",NA(),H4*100/I4)</f>
        <v>#N/A</v>
      </c>
    </row>
    <row r="5" spans="1:10">
      <c r="A5" s="164">
        <f ca="1">A4</f>
        <v>43617</v>
      </c>
      <c r="B5" s="91">
        <f ca="1" t="shared" si="1"/>
        <v>0</v>
      </c>
      <c r="C5" s="166" t="str">
        <f ca="1">LOOKUP($A5,计划!$B$6:$B$749,计划!$AG$6:$AG$749)</f>
        <v/>
      </c>
      <c r="D5" s="171">
        <v>0.354166666666667</v>
      </c>
      <c r="E5" s="168" t="e">
        <f ca="1">IF(SUMPRODUCT((计划!$B$6:$B$749=$A5)*(计划!$W$6:$W$749=$D5),计划!X$6:X$749)&gt;0,SUMPRODUCT((计划!$B$6:$B$749=$A5)*(计划!$W$6:$W$749=$D5),计划!X$6:X$749),NA())</f>
        <v>#N/A</v>
      </c>
      <c r="F5" s="168" t="e">
        <f ca="1">IF(SUMPRODUCT((计划!$B$6:$B$749=$A5)*(计划!$W$6:$W$749=$D5),计划!Y$6:Y$749)&gt;0,SUMPRODUCT((计划!$B$6:$B$749=$A5)*(计划!$W$6:$W$749=$D5),计划!Y$6:Y$749),NA())</f>
        <v>#N/A</v>
      </c>
      <c r="G5" s="169" t="e">
        <f ca="1" t="shared" si="0"/>
        <v>#N/A</v>
      </c>
      <c r="H5" s="170" t="e">
        <f ca="1">IFERROR(AVERAGEIF(E3:E5,"&gt;0"),NA())</f>
        <v>#N/A</v>
      </c>
      <c r="I5" s="170" t="e">
        <f ca="1">IFERROR(AVERAGEIF(F3:F5,"&gt;0"),NA())</f>
        <v>#N/A</v>
      </c>
      <c r="J5" s="178" t="e">
        <f ca="1" t="shared" si="2"/>
        <v>#N/A</v>
      </c>
    </row>
    <row r="6" spans="1:10">
      <c r="A6" s="164">
        <f ca="1">A5</f>
        <v>43617</v>
      </c>
      <c r="B6" s="91">
        <f ca="1" t="shared" si="1"/>
        <v>0</v>
      </c>
      <c r="C6" s="166" t="str">
        <f ca="1">LOOKUP($A6,计划!$B$6:$B$749,计划!$AG$6:$AG$749)</f>
        <v/>
      </c>
      <c r="D6" s="171">
        <v>0.5</v>
      </c>
      <c r="E6" s="168" t="e">
        <f ca="1">IF(SUMPRODUCT((计划!$B$6:$B$749=$A6)*(计划!$W$6:$W$749=$D6),计划!X$6:X$749)&gt;0,SUMPRODUCT((计划!$B$6:$B$749=$A6)*(计划!$W$6:$W$749=$D6),计划!X$6:X$749),NA())</f>
        <v>#N/A</v>
      </c>
      <c r="F6" s="168" t="e">
        <f ca="1">IF(SUMPRODUCT((计划!$B$6:$B$749=$A6)*(计划!$W$6:$W$749=$D6),计划!Y$6:Y$749)&gt;0,SUMPRODUCT((计划!$B$6:$B$749=$A6)*(计划!$W$6:$W$749=$D6),计划!Y$6:Y$749),NA())</f>
        <v>#N/A</v>
      </c>
      <c r="G6" s="169" t="e">
        <f ca="1" t="shared" si="0"/>
        <v>#N/A</v>
      </c>
      <c r="H6" s="170" t="e">
        <f ca="1">IFERROR(AVERAGEIF(E3:E6,"&gt;0"),NA())</f>
        <v>#N/A</v>
      </c>
      <c r="I6" s="170" t="e">
        <f ca="1">IFERROR(AVERAGEIF(F3:F6,"&gt;0"),NA())</f>
        <v>#N/A</v>
      </c>
      <c r="J6" s="178" t="e">
        <f ca="1" t="shared" si="2"/>
        <v>#N/A</v>
      </c>
    </row>
    <row r="7" spans="1:10">
      <c r="A7" s="164">
        <f ca="1">A6</f>
        <v>43617</v>
      </c>
      <c r="B7" s="91">
        <f ca="1" t="shared" si="1"/>
        <v>0</v>
      </c>
      <c r="C7" s="166" t="str">
        <f ca="1">LOOKUP($A7,计划!$B$6:$B$749,计划!$AG$6:$AG$749)</f>
        <v/>
      </c>
      <c r="D7" s="171">
        <v>0.6875</v>
      </c>
      <c r="E7" s="168" t="e">
        <f ca="1">IF(SUMPRODUCT((计划!$B$6:$B$749=$A7)*(计划!$W$6:$W$749=$D7),计划!X$6:X$749)&gt;0,SUMPRODUCT((计划!$B$6:$B$749=$A7)*(计划!$W$6:$W$749=$D7),计划!X$6:X$749),NA())</f>
        <v>#N/A</v>
      </c>
      <c r="F7" s="168" t="e">
        <f ca="1">IF(SUMPRODUCT((计划!$B$6:$B$749=$A7)*(计划!$W$6:$W$749=$D7),计划!Y$6:Y$749)&gt;0,SUMPRODUCT((计划!$B$6:$B$749=$A7)*(计划!$W$6:$W$749=$D7),计划!Y$6:Y$749),NA())</f>
        <v>#N/A</v>
      </c>
      <c r="G7" s="169" t="e">
        <f ca="1" t="shared" si="0"/>
        <v>#N/A</v>
      </c>
      <c r="H7" s="170" t="e">
        <f ca="1">IFERROR(AVERAGEIF(E3:E7,"&gt;0"),NA())</f>
        <v>#N/A</v>
      </c>
      <c r="I7" s="170" t="e">
        <f ca="1">IFERROR(AVERAGEIF(F3:F7,"&gt;0"),NA())</f>
        <v>#N/A</v>
      </c>
      <c r="J7" s="178" t="e">
        <f ca="1" t="shared" si="2"/>
        <v>#N/A</v>
      </c>
    </row>
    <row r="8" spans="1:10">
      <c r="A8" s="172">
        <f ca="1">A7</f>
        <v>43617</v>
      </c>
      <c r="B8" s="91">
        <f ca="1" t="shared" si="1"/>
        <v>0</v>
      </c>
      <c r="C8" s="165" t="str">
        <f ca="1">LOOKUP($A8,计划!$B$6:$B$749,计划!$AG$6:$AG$749)</f>
        <v/>
      </c>
      <c r="D8" s="171">
        <v>0.833333333333333</v>
      </c>
      <c r="E8" s="168" t="e">
        <f ca="1">IF(SUMPRODUCT((计划!$B$6:$B$749=$A8)*(计划!$W$6:$W$749=$D8),计划!X$6:X$749)&gt;0,SUMPRODUCT((计划!$B$6:$B$749=$A8)*(计划!$W$6:$W$749=$D8),计划!X$6:X$749),NA())</f>
        <v>#N/A</v>
      </c>
      <c r="F8" s="168" t="e">
        <f ca="1">IF(SUMPRODUCT((计划!$B$6:$B$749=$A8)*(计划!$W$6:$W$749=$D8),计划!Y$6:Y$749)&gt;0,SUMPRODUCT((计划!$B$6:$B$749=$A8)*(计划!$W$6:$W$749=$D8),计划!Y$6:Y$749),NA())</f>
        <v>#N/A</v>
      </c>
      <c r="G8" s="169" t="e">
        <f ca="1" t="shared" si="0"/>
        <v>#N/A</v>
      </c>
      <c r="H8" s="170" t="e">
        <f ca="1" t="shared" ref="H8:H71" si="3">IFERROR(IF(E8="",NA(),AVERAGEIF(E3:E8,"&gt;0")),NA())</f>
        <v>#N/A</v>
      </c>
      <c r="I8" s="170" t="e">
        <f ca="1" t="shared" ref="I8:I71" si="4">IFERROR(IF(F8="",NA(),AVERAGEIF(F3:F8,"&gt;0")),NA())</f>
        <v>#N/A</v>
      </c>
      <c r="J8" s="178" t="e">
        <f ca="1" t="shared" si="2"/>
        <v>#N/A</v>
      </c>
    </row>
    <row r="9" spans="1:10">
      <c r="A9" s="173">
        <f ca="1">A3+1</f>
        <v>43618</v>
      </c>
      <c r="B9" s="91">
        <f ca="1" t="shared" si="1"/>
        <v>0</v>
      </c>
      <c r="C9" s="174" t="str">
        <f ca="1">LOOKUP($A9,计划!$B$6:$B$749,计划!$AG$6:$AG$749)</f>
        <v/>
      </c>
      <c r="D9" s="175">
        <f t="shared" ref="D9:D72" si="5">D3</f>
        <v>0.0208333333333333</v>
      </c>
      <c r="E9" s="168" t="e">
        <f ca="1">IF(SUMPRODUCT((计划!$B$6:$B$749=$A9)*(计划!$W$6:$W$749=$D9),计划!X$6:X$749)&gt;0,SUMPRODUCT((计划!$B$6:$B$749=$A9)*(计划!$W$6:$W$749=$D9),计划!X$6:X$749),NA())</f>
        <v>#N/A</v>
      </c>
      <c r="F9" s="168" t="e">
        <f ca="1">IF(SUMPRODUCT((计划!$B$6:$B$749=$A9)*(计划!$W$6:$W$749=$D9),计划!Y$6:Y$749)&gt;0,SUMPRODUCT((计划!$B$6:$B$749=$A9)*(计划!$W$6:$W$749=$D9),计划!Y$6:Y$749),NA())</f>
        <v>#N/A</v>
      </c>
      <c r="G9" s="169" t="e">
        <f ca="1" t="shared" si="0"/>
        <v>#N/A</v>
      </c>
      <c r="H9" s="170" t="e">
        <f ca="1" t="shared" si="3"/>
        <v>#N/A</v>
      </c>
      <c r="I9" s="170" t="e">
        <f ca="1" t="shared" si="4"/>
        <v>#N/A</v>
      </c>
      <c r="J9" s="178" t="e">
        <f ca="1" t="shared" si="2"/>
        <v>#N/A</v>
      </c>
    </row>
    <row r="10" spans="1:10">
      <c r="A10" s="164">
        <f ca="1">A9</f>
        <v>43618</v>
      </c>
      <c r="B10" s="91">
        <f ca="1" t="shared" si="1"/>
        <v>0</v>
      </c>
      <c r="C10" s="166" t="str">
        <f ca="1">LOOKUP($A10,计划!$B$6:$B$749,计划!$AG$6:$AG$749)</f>
        <v/>
      </c>
      <c r="D10" s="175">
        <f t="shared" si="5"/>
        <v>0.166666666666667</v>
      </c>
      <c r="E10" s="168" t="e">
        <f ca="1">IF(SUMPRODUCT((计划!$B$6:$B$749=$A10)*(计划!$W$6:$W$749=$D10),计划!X$6:X$749)&gt;0,SUMPRODUCT((计划!$B$6:$B$749=$A10)*(计划!$W$6:$W$749=$D10),计划!X$6:X$749),NA())</f>
        <v>#N/A</v>
      </c>
      <c r="F10" s="168" t="e">
        <f ca="1">IF(SUMPRODUCT((计划!$B$6:$B$749=$A10)*(计划!$W$6:$W$749=$D10),计划!Y$6:Y$749)&gt;0,SUMPRODUCT((计划!$B$6:$B$749=$A10)*(计划!$W$6:$W$749=$D10),计划!Y$6:Y$749),NA())</f>
        <v>#N/A</v>
      </c>
      <c r="G10" s="169" t="e">
        <f ca="1" t="shared" si="0"/>
        <v>#N/A</v>
      </c>
      <c r="H10" s="170" t="e">
        <f ca="1" t="shared" si="3"/>
        <v>#N/A</v>
      </c>
      <c r="I10" s="170" t="e">
        <f ca="1" t="shared" si="4"/>
        <v>#N/A</v>
      </c>
      <c r="J10" s="178" t="e">
        <f ca="1" t="shared" si="2"/>
        <v>#N/A</v>
      </c>
    </row>
    <row r="11" spans="1:10">
      <c r="A11" s="164">
        <f ca="1">A10</f>
        <v>43618</v>
      </c>
      <c r="B11" s="91">
        <f ca="1" t="shared" si="1"/>
        <v>0</v>
      </c>
      <c r="C11" s="166" t="str">
        <f ca="1">LOOKUP($A11,计划!$B$6:$B$749,计划!$AG$6:$AG$749)</f>
        <v/>
      </c>
      <c r="D11" s="175">
        <f t="shared" si="5"/>
        <v>0.354166666666667</v>
      </c>
      <c r="E11" s="168" t="e">
        <f ca="1">IF(SUMPRODUCT((计划!$B$6:$B$749=$A11)*(计划!$W$6:$W$749=$D11),计划!X$6:X$749)&gt;0,SUMPRODUCT((计划!$B$6:$B$749=$A11)*(计划!$W$6:$W$749=$D11),计划!X$6:X$749),NA())</f>
        <v>#N/A</v>
      </c>
      <c r="F11" s="168" t="e">
        <f ca="1">IF(SUMPRODUCT((计划!$B$6:$B$749=$A11)*(计划!$W$6:$W$749=$D11),计划!Y$6:Y$749)&gt;0,SUMPRODUCT((计划!$B$6:$B$749=$A11)*(计划!$W$6:$W$749=$D11),计划!Y$6:Y$749),NA())</f>
        <v>#N/A</v>
      </c>
      <c r="G11" s="169" t="e">
        <f ca="1" t="shared" si="0"/>
        <v>#N/A</v>
      </c>
      <c r="H11" s="170" t="e">
        <f ca="1" t="shared" si="3"/>
        <v>#N/A</v>
      </c>
      <c r="I11" s="170" t="e">
        <f ca="1" t="shared" si="4"/>
        <v>#N/A</v>
      </c>
      <c r="J11" s="178" t="e">
        <f ca="1" t="shared" si="2"/>
        <v>#N/A</v>
      </c>
    </row>
    <row r="12" spans="1:10">
      <c r="A12" s="164">
        <f ca="1">A11</f>
        <v>43618</v>
      </c>
      <c r="B12" s="91">
        <f ca="1" t="shared" si="1"/>
        <v>0</v>
      </c>
      <c r="C12" s="166" t="str">
        <f ca="1">LOOKUP($A12,计划!$B$6:$B$749,计划!$AG$6:$AG$749)</f>
        <v/>
      </c>
      <c r="D12" s="175">
        <f t="shared" si="5"/>
        <v>0.5</v>
      </c>
      <c r="E12" s="168" t="e">
        <f ca="1">IF(SUMPRODUCT((计划!$B$6:$B$749=$A12)*(计划!$W$6:$W$749=$D12),计划!X$6:X$749)&gt;0,SUMPRODUCT((计划!$B$6:$B$749=$A12)*(计划!$W$6:$W$749=$D12),计划!X$6:X$749),NA())</f>
        <v>#N/A</v>
      </c>
      <c r="F12" s="168" t="e">
        <f ca="1">IF(SUMPRODUCT((计划!$B$6:$B$749=$A12)*(计划!$W$6:$W$749=$D12),计划!Y$6:Y$749)&gt;0,SUMPRODUCT((计划!$B$6:$B$749=$A12)*(计划!$W$6:$W$749=$D12),计划!Y$6:Y$749),NA())</f>
        <v>#N/A</v>
      </c>
      <c r="G12" s="169" t="e">
        <f ca="1" t="shared" si="0"/>
        <v>#N/A</v>
      </c>
      <c r="H12" s="170" t="e">
        <f ca="1" t="shared" si="3"/>
        <v>#N/A</v>
      </c>
      <c r="I12" s="170" t="e">
        <f ca="1" t="shared" si="4"/>
        <v>#N/A</v>
      </c>
      <c r="J12" s="178" t="e">
        <f ca="1" t="shared" si="2"/>
        <v>#N/A</v>
      </c>
    </row>
    <row r="13" spans="1:10">
      <c r="A13" s="164">
        <f ca="1">A12</f>
        <v>43618</v>
      </c>
      <c r="B13" s="91">
        <f ca="1" t="shared" si="1"/>
        <v>0</v>
      </c>
      <c r="C13" s="166" t="str">
        <f ca="1">LOOKUP($A13,计划!$B$6:$B$749,计划!$AG$6:$AG$749)</f>
        <v/>
      </c>
      <c r="D13" s="175">
        <f t="shared" si="5"/>
        <v>0.6875</v>
      </c>
      <c r="E13" s="168" t="e">
        <f ca="1">IF(SUMPRODUCT((计划!$B$6:$B$749=$A13)*(计划!$W$6:$W$749=$D13),计划!X$6:X$749)&gt;0,SUMPRODUCT((计划!$B$6:$B$749=$A13)*(计划!$W$6:$W$749=$D13),计划!X$6:X$749),NA())</f>
        <v>#N/A</v>
      </c>
      <c r="F13" s="168" t="e">
        <f ca="1">IF(SUMPRODUCT((计划!$B$6:$B$749=$A13)*(计划!$W$6:$W$749=$D13),计划!Y$6:Y$749)&gt;0,SUMPRODUCT((计划!$B$6:$B$749=$A13)*(计划!$W$6:$W$749=$D13),计划!Y$6:Y$749),NA())</f>
        <v>#N/A</v>
      </c>
      <c r="G13" s="169" t="e">
        <f ca="1" t="shared" si="0"/>
        <v>#N/A</v>
      </c>
      <c r="H13" s="170" t="e">
        <f ca="1" t="shared" si="3"/>
        <v>#N/A</v>
      </c>
      <c r="I13" s="170" t="e">
        <f ca="1" t="shared" si="4"/>
        <v>#N/A</v>
      </c>
      <c r="J13" s="178" t="e">
        <f ca="1" t="shared" si="2"/>
        <v>#N/A</v>
      </c>
    </row>
    <row r="14" spans="1:10">
      <c r="A14" s="172">
        <f ca="1">A13</f>
        <v>43618</v>
      </c>
      <c r="B14" s="91">
        <f ca="1" t="shared" si="1"/>
        <v>0</v>
      </c>
      <c r="C14" s="165" t="str">
        <f ca="1">LOOKUP($A14,计划!$B$6:$B$749,计划!$AG$6:$AG$749)</f>
        <v/>
      </c>
      <c r="D14" s="175">
        <f t="shared" si="5"/>
        <v>0.833333333333333</v>
      </c>
      <c r="E14" s="168" t="e">
        <f ca="1">IF(SUMPRODUCT((计划!$B$6:$B$749=$A14)*(计划!$W$6:$W$749=$D14),计划!X$6:X$749)&gt;0,SUMPRODUCT((计划!$B$6:$B$749=$A14)*(计划!$W$6:$W$749=$D14),计划!X$6:X$749),NA())</f>
        <v>#N/A</v>
      </c>
      <c r="F14" s="168" t="e">
        <f ca="1">IF(SUMPRODUCT((计划!$B$6:$B$749=$A14)*(计划!$W$6:$W$749=$D14),计划!Y$6:Y$749)&gt;0,SUMPRODUCT((计划!$B$6:$B$749=$A14)*(计划!$W$6:$W$749=$D14),计划!Y$6:Y$749),NA())</f>
        <v>#N/A</v>
      </c>
      <c r="G14" s="169" t="e">
        <f ca="1" t="shared" si="0"/>
        <v>#N/A</v>
      </c>
      <c r="H14" s="170" t="e">
        <f ca="1" t="shared" si="3"/>
        <v>#N/A</v>
      </c>
      <c r="I14" s="170" t="e">
        <f ca="1" t="shared" si="4"/>
        <v>#N/A</v>
      </c>
      <c r="J14" s="178" t="e">
        <f ca="1" t="shared" si="2"/>
        <v>#N/A</v>
      </c>
    </row>
    <row r="15" spans="1:10">
      <c r="A15" s="173">
        <f ca="1">A9+1</f>
        <v>43619</v>
      </c>
      <c r="B15" s="91">
        <f ca="1" t="shared" si="1"/>
        <v>0</v>
      </c>
      <c r="C15" s="174" t="str">
        <f ca="1">LOOKUP($A15,计划!$B$6:$B$749,计划!$AG$6:$AG$749)</f>
        <v/>
      </c>
      <c r="D15" s="175">
        <f t="shared" si="5"/>
        <v>0.0208333333333333</v>
      </c>
      <c r="E15" s="168" t="e">
        <f ca="1">IF(SUMPRODUCT((计划!$B$6:$B$749=$A15)*(计划!$W$6:$W$749=$D15),计划!X$6:X$749)&gt;0,SUMPRODUCT((计划!$B$6:$B$749=$A15)*(计划!$W$6:$W$749=$D15),计划!X$6:X$749),NA())</f>
        <v>#N/A</v>
      </c>
      <c r="F15" s="168" t="e">
        <f ca="1">IF(SUMPRODUCT((计划!$B$6:$B$749=$A15)*(计划!$W$6:$W$749=$D15),计划!Y$6:Y$749)&gt;0,SUMPRODUCT((计划!$B$6:$B$749=$A15)*(计划!$W$6:$W$749=$D15),计划!Y$6:Y$749),NA())</f>
        <v>#N/A</v>
      </c>
      <c r="G15" s="169" t="e">
        <f ca="1" t="shared" si="0"/>
        <v>#N/A</v>
      </c>
      <c r="H15" s="170" t="e">
        <f ca="1" t="shared" si="3"/>
        <v>#N/A</v>
      </c>
      <c r="I15" s="170" t="e">
        <f ca="1" t="shared" si="4"/>
        <v>#N/A</v>
      </c>
      <c r="J15" s="178" t="e">
        <f ca="1" t="shared" si="2"/>
        <v>#N/A</v>
      </c>
    </row>
    <row r="16" spans="1:10">
      <c r="A16" s="164">
        <f ca="1">A15</f>
        <v>43619</v>
      </c>
      <c r="B16" s="91">
        <f ca="1" t="shared" si="1"/>
        <v>0</v>
      </c>
      <c r="C16" s="166" t="str">
        <f ca="1">LOOKUP($A16,计划!$B$6:$B$749,计划!$AG$6:$AG$749)</f>
        <v/>
      </c>
      <c r="D16" s="175">
        <f t="shared" si="5"/>
        <v>0.166666666666667</v>
      </c>
      <c r="E16" s="168" t="e">
        <f ca="1">IF(SUMPRODUCT((计划!$B$6:$B$749=$A16)*(计划!$W$6:$W$749=$D16),计划!X$6:X$749)&gt;0,SUMPRODUCT((计划!$B$6:$B$749=$A16)*(计划!$W$6:$W$749=$D16),计划!X$6:X$749),NA())</f>
        <v>#N/A</v>
      </c>
      <c r="F16" s="168" t="e">
        <f ca="1">IF(SUMPRODUCT((计划!$B$6:$B$749=$A16)*(计划!$W$6:$W$749=$D16),计划!Y$6:Y$749)&gt;0,SUMPRODUCT((计划!$B$6:$B$749=$A16)*(计划!$W$6:$W$749=$D16),计划!Y$6:Y$749),NA())</f>
        <v>#N/A</v>
      </c>
      <c r="G16" s="169" t="e">
        <f ca="1" t="shared" si="0"/>
        <v>#N/A</v>
      </c>
      <c r="H16" s="170" t="e">
        <f ca="1" t="shared" si="3"/>
        <v>#N/A</v>
      </c>
      <c r="I16" s="170" t="e">
        <f ca="1" t="shared" si="4"/>
        <v>#N/A</v>
      </c>
      <c r="J16" s="178" t="e">
        <f ca="1" t="shared" si="2"/>
        <v>#N/A</v>
      </c>
    </row>
    <row r="17" spans="1:10">
      <c r="A17" s="164">
        <f ca="1">A16</f>
        <v>43619</v>
      </c>
      <c r="B17" s="91">
        <f ca="1" t="shared" si="1"/>
        <v>0</v>
      </c>
      <c r="C17" s="166" t="str">
        <f ca="1">LOOKUP($A17,计划!$B$6:$B$749,计划!$AG$6:$AG$749)</f>
        <v/>
      </c>
      <c r="D17" s="175">
        <f t="shared" si="5"/>
        <v>0.354166666666667</v>
      </c>
      <c r="E17" s="168" t="e">
        <f ca="1">IF(SUMPRODUCT((计划!$B$6:$B$749=$A17)*(计划!$W$6:$W$749=$D17),计划!X$6:X$749)&gt;0,SUMPRODUCT((计划!$B$6:$B$749=$A17)*(计划!$W$6:$W$749=$D17),计划!X$6:X$749),NA())</f>
        <v>#N/A</v>
      </c>
      <c r="F17" s="168" t="e">
        <f ca="1">IF(SUMPRODUCT((计划!$B$6:$B$749=$A17)*(计划!$W$6:$W$749=$D17),计划!Y$6:Y$749)&gt;0,SUMPRODUCT((计划!$B$6:$B$749=$A17)*(计划!$W$6:$W$749=$D17),计划!Y$6:Y$749),NA())</f>
        <v>#N/A</v>
      </c>
      <c r="G17" s="169" t="e">
        <f ca="1" t="shared" si="0"/>
        <v>#N/A</v>
      </c>
      <c r="H17" s="170" t="e">
        <f ca="1" t="shared" si="3"/>
        <v>#N/A</v>
      </c>
      <c r="I17" s="170" t="e">
        <f ca="1" t="shared" si="4"/>
        <v>#N/A</v>
      </c>
      <c r="J17" s="178" t="e">
        <f ca="1" t="shared" si="2"/>
        <v>#N/A</v>
      </c>
    </row>
    <row r="18" spans="1:10">
      <c r="A18" s="164">
        <f ca="1">A17</f>
        <v>43619</v>
      </c>
      <c r="B18" s="91">
        <f ca="1" t="shared" si="1"/>
        <v>0</v>
      </c>
      <c r="C18" s="166" t="str">
        <f ca="1">LOOKUP($A18,计划!$B$6:$B$749,计划!$AG$6:$AG$749)</f>
        <v/>
      </c>
      <c r="D18" s="175">
        <f t="shared" si="5"/>
        <v>0.5</v>
      </c>
      <c r="E18" s="168" t="e">
        <f ca="1">IF(SUMPRODUCT((计划!$B$6:$B$749=$A18)*(计划!$W$6:$W$749=$D18),计划!X$6:X$749)&gt;0,SUMPRODUCT((计划!$B$6:$B$749=$A18)*(计划!$W$6:$W$749=$D18),计划!X$6:X$749),NA())</f>
        <v>#N/A</v>
      </c>
      <c r="F18" s="168" t="e">
        <f ca="1">IF(SUMPRODUCT((计划!$B$6:$B$749=$A18)*(计划!$W$6:$W$749=$D18),计划!Y$6:Y$749)&gt;0,SUMPRODUCT((计划!$B$6:$B$749=$A18)*(计划!$W$6:$W$749=$D18),计划!Y$6:Y$749),NA())</f>
        <v>#N/A</v>
      </c>
      <c r="G18" s="169" t="e">
        <f ca="1" t="shared" si="0"/>
        <v>#N/A</v>
      </c>
      <c r="H18" s="170" t="e">
        <f ca="1" t="shared" si="3"/>
        <v>#N/A</v>
      </c>
      <c r="I18" s="170" t="e">
        <f ca="1" t="shared" si="4"/>
        <v>#N/A</v>
      </c>
      <c r="J18" s="178" t="e">
        <f ca="1" t="shared" si="2"/>
        <v>#N/A</v>
      </c>
    </row>
    <row r="19" spans="1:10">
      <c r="A19" s="164">
        <f ca="1">A18</f>
        <v>43619</v>
      </c>
      <c r="B19" s="91">
        <f ca="1" t="shared" si="1"/>
        <v>0</v>
      </c>
      <c r="C19" s="166" t="str">
        <f ca="1">LOOKUP($A19,计划!$B$6:$B$749,计划!$AG$6:$AG$749)</f>
        <v/>
      </c>
      <c r="D19" s="175">
        <f t="shared" si="5"/>
        <v>0.6875</v>
      </c>
      <c r="E19" s="168" t="e">
        <f ca="1">IF(SUMPRODUCT((计划!$B$6:$B$749=$A19)*(计划!$W$6:$W$749=$D19),计划!X$6:X$749)&gt;0,SUMPRODUCT((计划!$B$6:$B$749=$A19)*(计划!$W$6:$W$749=$D19),计划!X$6:X$749),NA())</f>
        <v>#N/A</v>
      </c>
      <c r="F19" s="168" t="e">
        <f ca="1">IF(SUMPRODUCT((计划!$B$6:$B$749=$A19)*(计划!$W$6:$W$749=$D19),计划!Y$6:Y$749)&gt;0,SUMPRODUCT((计划!$B$6:$B$749=$A19)*(计划!$W$6:$W$749=$D19),计划!Y$6:Y$749),NA())</f>
        <v>#N/A</v>
      </c>
      <c r="G19" s="169" t="e">
        <f ca="1" t="shared" si="0"/>
        <v>#N/A</v>
      </c>
      <c r="H19" s="170" t="e">
        <f ca="1" t="shared" si="3"/>
        <v>#N/A</v>
      </c>
      <c r="I19" s="170" t="e">
        <f ca="1" t="shared" si="4"/>
        <v>#N/A</v>
      </c>
      <c r="J19" s="178" t="e">
        <f ca="1" t="shared" si="2"/>
        <v>#N/A</v>
      </c>
    </row>
    <row r="20" spans="1:10">
      <c r="A20" s="172">
        <f ca="1">A19</f>
        <v>43619</v>
      </c>
      <c r="B20" s="91">
        <f ca="1" t="shared" si="1"/>
        <v>0</v>
      </c>
      <c r="C20" s="165" t="str">
        <f ca="1">LOOKUP($A20,计划!$B$6:$B$749,计划!$AG$6:$AG$749)</f>
        <v/>
      </c>
      <c r="D20" s="175">
        <f t="shared" si="5"/>
        <v>0.833333333333333</v>
      </c>
      <c r="E20" s="168" t="e">
        <f ca="1">IF(SUMPRODUCT((计划!$B$6:$B$749=$A20)*(计划!$W$6:$W$749=$D20),计划!X$6:X$749)&gt;0,SUMPRODUCT((计划!$B$6:$B$749=$A20)*(计划!$W$6:$W$749=$D20),计划!X$6:X$749),NA())</f>
        <v>#N/A</v>
      </c>
      <c r="F20" s="168" t="e">
        <f ca="1">IF(SUMPRODUCT((计划!$B$6:$B$749=$A20)*(计划!$W$6:$W$749=$D20),计划!Y$6:Y$749)&gt;0,SUMPRODUCT((计划!$B$6:$B$749=$A20)*(计划!$W$6:$W$749=$D20),计划!Y$6:Y$749),NA())</f>
        <v>#N/A</v>
      </c>
      <c r="G20" s="169" t="e">
        <f ca="1" t="shared" si="0"/>
        <v>#N/A</v>
      </c>
      <c r="H20" s="170" t="e">
        <f ca="1" t="shared" si="3"/>
        <v>#N/A</v>
      </c>
      <c r="I20" s="170" t="e">
        <f ca="1" t="shared" si="4"/>
        <v>#N/A</v>
      </c>
      <c r="J20" s="178" t="e">
        <f ca="1" t="shared" si="2"/>
        <v>#N/A</v>
      </c>
    </row>
    <row r="21" spans="1:10">
      <c r="A21" s="173">
        <f ca="1">A15+1</f>
        <v>43620</v>
      </c>
      <c r="B21" s="91">
        <f ca="1" t="shared" si="1"/>
        <v>0</v>
      </c>
      <c r="C21" s="174" t="str">
        <f ca="1">LOOKUP($A21,计划!$B$6:$B$749,计划!$AG$6:$AG$749)</f>
        <v/>
      </c>
      <c r="D21" s="175">
        <f t="shared" si="5"/>
        <v>0.0208333333333333</v>
      </c>
      <c r="E21" s="168" t="e">
        <f ca="1">IF(SUMPRODUCT((计划!$B$6:$B$749=$A21)*(计划!$W$6:$W$749=$D21),计划!X$6:X$749)&gt;0,SUMPRODUCT((计划!$B$6:$B$749=$A21)*(计划!$W$6:$W$749=$D21),计划!X$6:X$749),NA())</f>
        <v>#N/A</v>
      </c>
      <c r="F21" s="168" t="e">
        <f ca="1">IF(SUMPRODUCT((计划!$B$6:$B$749=$A21)*(计划!$W$6:$W$749=$D21),计划!Y$6:Y$749)&gt;0,SUMPRODUCT((计划!$B$6:$B$749=$A21)*(计划!$W$6:$W$749=$D21),计划!Y$6:Y$749),NA())</f>
        <v>#N/A</v>
      </c>
      <c r="G21" s="169" t="e">
        <f ca="1" t="shared" si="0"/>
        <v>#N/A</v>
      </c>
      <c r="H21" s="170" t="e">
        <f ca="1" t="shared" si="3"/>
        <v>#N/A</v>
      </c>
      <c r="I21" s="170" t="e">
        <f ca="1" t="shared" si="4"/>
        <v>#N/A</v>
      </c>
      <c r="J21" s="178" t="e">
        <f ca="1" t="shared" si="2"/>
        <v>#N/A</v>
      </c>
    </row>
    <row r="22" spans="1:10">
      <c r="A22" s="164">
        <f ca="1">A21</f>
        <v>43620</v>
      </c>
      <c r="B22" s="91">
        <f ca="1" t="shared" si="1"/>
        <v>0</v>
      </c>
      <c r="C22" s="166" t="str">
        <f ca="1">LOOKUP($A22,计划!$B$6:$B$749,计划!$AG$6:$AG$749)</f>
        <v/>
      </c>
      <c r="D22" s="175">
        <f t="shared" si="5"/>
        <v>0.166666666666667</v>
      </c>
      <c r="E22" s="168" t="e">
        <f ca="1">IF(SUMPRODUCT((计划!$B$6:$B$749=$A22)*(计划!$W$6:$W$749=$D22),计划!X$6:X$749)&gt;0,SUMPRODUCT((计划!$B$6:$B$749=$A22)*(计划!$W$6:$W$749=$D22),计划!X$6:X$749),NA())</f>
        <v>#N/A</v>
      </c>
      <c r="F22" s="168" t="e">
        <f ca="1">IF(SUMPRODUCT((计划!$B$6:$B$749=$A22)*(计划!$W$6:$W$749=$D22),计划!Y$6:Y$749)&gt;0,SUMPRODUCT((计划!$B$6:$B$749=$A22)*(计划!$W$6:$W$749=$D22),计划!Y$6:Y$749),NA())</f>
        <v>#N/A</v>
      </c>
      <c r="G22" s="169" t="e">
        <f ca="1" t="shared" si="0"/>
        <v>#N/A</v>
      </c>
      <c r="H22" s="170" t="e">
        <f ca="1" t="shared" si="3"/>
        <v>#N/A</v>
      </c>
      <c r="I22" s="170" t="e">
        <f ca="1" t="shared" si="4"/>
        <v>#N/A</v>
      </c>
      <c r="J22" s="178" t="e">
        <f ca="1" t="shared" si="2"/>
        <v>#N/A</v>
      </c>
    </row>
    <row r="23" spans="1:10">
      <c r="A23" s="164">
        <f ca="1">A22</f>
        <v>43620</v>
      </c>
      <c r="B23" s="91">
        <f ca="1" t="shared" si="1"/>
        <v>0</v>
      </c>
      <c r="C23" s="166" t="str">
        <f ca="1">LOOKUP($A23,计划!$B$6:$B$749,计划!$AG$6:$AG$749)</f>
        <v/>
      </c>
      <c r="D23" s="175">
        <f t="shared" si="5"/>
        <v>0.354166666666667</v>
      </c>
      <c r="E23" s="168" t="e">
        <f ca="1">IF(SUMPRODUCT((计划!$B$6:$B$749=$A23)*(计划!$W$6:$W$749=$D23),计划!X$6:X$749)&gt;0,SUMPRODUCT((计划!$B$6:$B$749=$A23)*(计划!$W$6:$W$749=$D23),计划!X$6:X$749),NA())</f>
        <v>#N/A</v>
      </c>
      <c r="F23" s="168" t="e">
        <f ca="1">IF(SUMPRODUCT((计划!$B$6:$B$749=$A23)*(计划!$W$6:$W$749=$D23),计划!Y$6:Y$749)&gt;0,SUMPRODUCT((计划!$B$6:$B$749=$A23)*(计划!$W$6:$W$749=$D23),计划!Y$6:Y$749),NA())</f>
        <v>#N/A</v>
      </c>
      <c r="G23" s="169" t="e">
        <f ca="1" t="shared" si="0"/>
        <v>#N/A</v>
      </c>
      <c r="H23" s="170" t="e">
        <f ca="1" t="shared" si="3"/>
        <v>#N/A</v>
      </c>
      <c r="I23" s="170" t="e">
        <f ca="1" t="shared" si="4"/>
        <v>#N/A</v>
      </c>
      <c r="J23" s="178" t="e">
        <f ca="1" t="shared" si="2"/>
        <v>#N/A</v>
      </c>
    </row>
    <row r="24" spans="1:10">
      <c r="A24" s="164">
        <f ca="1">A23</f>
        <v>43620</v>
      </c>
      <c r="B24" s="91">
        <f ca="1" t="shared" si="1"/>
        <v>0</v>
      </c>
      <c r="C24" s="166" t="str">
        <f ca="1">LOOKUP($A24,计划!$B$6:$B$749,计划!$AG$6:$AG$749)</f>
        <v/>
      </c>
      <c r="D24" s="175">
        <f t="shared" si="5"/>
        <v>0.5</v>
      </c>
      <c r="E24" s="168" t="e">
        <f ca="1">IF(SUMPRODUCT((计划!$B$6:$B$749=$A24)*(计划!$W$6:$W$749=$D24),计划!X$6:X$749)&gt;0,SUMPRODUCT((计划!$B$6:$B$749=$A24)*(计划!$W$6:$W$749=$D24),计划!X$6:X$749),NA())</f>
        <v>#N/A</v>
      </c>
      <c r="F24" s="168" t="e">
        <f ca="1">IF(SUMPRODUCT((计划!$B$6:$B$749=$A24)*(计划!$W$6:$W$749=$D24),计划!Y$6:Y$749)&gt;0,SUMPRODUCT((计划!$B$6:$B$749=$A24)*(计划!$W$6:$W$749=$D24),计划!Y$6:Y$749),NA())</f>
        <v>#N/A</v>
      </c>
      <c r="G24" s="169" t="e">
        <f ca="1" t="shared" si="0"/>
        <v>#N/A</v>
      </c>
      <c r="H24" s="170" t="e">
        <f ca="1" t="shared" si="3"/>
        <v>#N/A</v>
      </c>
      <c r="I24" s="170" t="e">
        <f ca="1" t="shared" si="4"/>
        <v>#N/A</v>
      </c>
      <c r="J24" s="178" t="e">
        <f ca="1" t="shared" si="2"/>
        <v>#N/A</v>
      </c>
    </row>
    <row r="25" spans="1:10">
      <c r="A25" s="164">
        <f ca="1">A24</f>
        <v>43620</v>
      </c>
      <c r="B25" s="91">
        <f ca="1" t="shared" si="1"/>
        <v>0</v>
      </c>
      <c r="C25" s="166" t="str">
        <f ca="1">LOOKUP($A25,计划!$B$6:$B$749,计划!$AG$6:$AG$749)</f>
        <v/>
      </c>
      <c r="D25" s="175">
        <f t="shared" si="5"/>
        <v>0.6875</v>
      </c>
      <c r="E25" s="168" t="e">
        <f ca="1">IF(SUMPRODUCT((计划!$B$6:$B$749=$A25)*(计划!$W$6:$W$749=$D25),计划!X$6:X$749)&gt;0,SUMPRODUCT((计划!$B$6:$B$749=$A25)*(计划!$W$6:$W$749=$D25),计划!X$6:X$749),NA())</f>
        <v>#N/A</v>
      </c>
      <c r="F25" s="168" t="e">
        <f ca="1">IF(SUMPRODUCT((计划!$B$6:$B$749=$A25)*(计划!$W$6:$W$749=$D25),计划!Y$6:Y$749)&gt;0,SUMPRODUCT((计划!$B$6:$B$749=$A25)*(计划!$W$6:$W$749=$D25),计划!Y$6:Y$749),NA())</f>
        <v>#N/A</v>
      </c>
      <c r="G25" s="169" t="e">
        <f ca="1" t="shared" si="0"/>
        <v>#N/A</v>
      </c>
      <c r="H25" s="170" t="e">
        <f ca="1" t="shared" si="3"/>
        <v>#N/A</v>
      </c>
      <c r="I25" s="170" t="e">
        <f ca="1" t="shared" si="4"/>
        <v>#N/A</v>
      </c>
      <c r="J25" s="178" t="e">
        <f ca="1" t="shared" si="2"/>
        <v>#N/A</v>
      </c>
    </row>
    <row r="26" spans="1:10">
      <c r="A26" s="172">
        <f ca="1">A25</f>
        <v>43620</v>
      </c>
      <c r="B26" s="91">
        <f ca="1" t="shared" si="1"/>
        <v>0</v>
      </c>
      <c r="C26" s="165" t="str">
        <f ca="1">LOOKUP($A26,计划!$B$6:$B$749,计划!$AG$6:$AG$749)</f>
        <v/>
      </c>
      <c r="D26" s="175">
        <f t="shared" si="5"/>
        <v>0.833333333333333</v>
      </c>
      <c r="E26" s="168" t="e">
        <f ca="1">IF(SUMPRODUCT((计划!$B$6:$B$749=$A26)*(计划!$W$6:$W$749=$D26),计划!X$6:X$749)&gt;0,SUMPRODUCT((计划!$B$6:$B$749=$A26)*(计划!$W$6:$W$749=$D26),计划!X$6:X$749),NA())</f>
        <v>#N/A</v>
      </c>
      <c r="F26" s="168" t="e">
        <f ca="1">IF(SUMPRODUCT((计划!$B$6:$B$749=$A26)*(计划!$W$6:$W$749=$D26),计划!Y$6:Y$749)&gt;0,SUMPRODUCT((计划!$B$6:$B$749=$A26)*(计划!$W$6:$W$749=$D26),计划!Y$6:Y$749),NA())</f>
        <v>#N/A</v>
      </c>
      <c r="G26" s="169" t="e">
        <f ca="1" t="shared" si="0"/>
        <v>#N/A</v>
      </c>
      <c r="H26" s="170" t="e">
        <f ca="1" t="shared" si="3"/>
        <v>#N/A</v>
      </c>
      <c r="I26" s="170" t="e">
        <f ca="1" t="shared" si="4"/>
        <v>#N/A</v>
      </c>
      <c r="J26" s="178" t="e">
        <f ca="1" t="shared" si="2"/>
        <v>#N/A</v>
      </c>
    </row>
    <row r="27" spans="1:10">
      <c r="A27" s="173">
        <f ca="1">A21+1</f>
        <v>43621</v>
      </c>
      <c r="B27" s="91">
        <f ca="1" t="shared" si="1"/>
        <v>0</v>
      </c>
      <c r="C27" s="174" t="str">
        <f ca="1">LOOKUP($A27,计划!$B$6:$B$749,计划!$AG$6:$AG$749)</f>
        <v/>
      </c>
      <c r="D27" s="175">
        <f t="shared" si="5"/>
        <v>0.0208333333333333</v>
      </c>
      <c r="E27" s="168" t="e">
        <f ca="1">IF(SUMPRODUCT((计划!$B$6:$B$749=$A27)*(计划!$W$6:$W$749=$D27),计划!X$6:X$749)&gt;0,SUMPRODUCT((计划!$B$6:$B$749=$A27)*(计划!$W$6:$W$749=$D27),计划!X$6:X$749),NA())</f>
        <v>#N/A</v>
      </c>
      <c r="F27" s="168" t="e">
        <f ca="1">IF(SUMPRODUCT((计划!$B$6:$B$749=$A27)*(计划!$W$6:$W$749=$D27),计划!Y$6:Y$749)&gt;0,SUMPRODUCT((计划!$B$6:$B$749=$A27)*(计划!$W$6:$W$749=$D27),计划!Y$6:Y$749),NA())</f>
        <v>#N/A</v>
      </c>
      <c r="G27" s="169" t="e">
        <f ca="1" t="shared" si="0"/>
        <v>#N/A</v>
      </c>
      <c r="H27" s="170" t="e">
        <f ca="1" t="shared" si="3"/>
        <v>#N/A</v>
      </c>
      <c r="I27" s="170" t="e">
        <f ca="1" t="shared" si="4"/>
        <v>#N/A</v>
      </c>
      <c r="J27" s="178" t="e">
        <f ca="1" t="shared" si="2"/>
        <v>#N/A</v>
      </c>
    </row>
    <row r="28" spans="1:10">
      <c r="A28" s="164">
        <f ca="1">A27</f>
        <v>43621</v>
      </c>
      <c r="B28" s="91">
        <f ca="1" t="shared" si="1"/>
        <v>0</v>
      </c>
      <c r="C28" s="166" t="str">
        <f ca="1">LOOKUP($A28,计划!$B$6:$B$749,计划!$AG$6:$AG$749)</f>
        <v/>
      </c>
      <c r="D28" s="175">
        <f t="shared" si="5"/>
        <v>0.166666666666667</v>
      </c>
      <c r="E28" s="168" t="e">
        <f ca="1">IF(SUMPRODUCT((计划!$B$6:$B$749=$A28)*(计划!$W$6:$W$749=$D28),计划!X$6:X$749)&gt;0,SUMPRODUCT((计划!$B$6:$B$749=$A28)*(计划!$W$6:$W$749=$D28),计划!X$6:X$749),NA())</f>
        <v>#N/A</v>
      </c>
      <c r="F28" s="168" t="e">
        <f ca="1">IF(SUMPRODUCT((计划!$B$6:$B$749=$A28)*(计划!$W$6:$W$749=$D28),计划!Y$6:Y$749)&gt;0,SUMPRODUCT((计划!$B$6:$B$749=$A28)*(计划!$W$6:$W$749=$D28),计划!Y$6:Y$749),NA())</f>
        <v>#N/A</v>
      </c>
      <c r="G28" s="169" t="e">
        <f ca="1" t="shared" si="0"/>
        <v>#N/A</v>
      </c>
      <c r="H28" s="170" t="e">
        <f ca="1" t="shared" si="3"/>
        <v>#N/A</v>
      </c>
      <c r="I28" s="170" t="e">
        <f ca="1" t="shared" si="4"/>
        <v>#N/A</v>
      </c>
      <c r="J28" s="178" t="e">
        <f ca="1" t="shared" si="2"/>
        <v>#N/A</v>
      </c>
    </row>
    <row r="29" spans="1:10">
      <c r="A29" s="164">
        <f ca="1">A28</f>
        <v>43621</v>
      </c>
      <c r="B29" s="91">
        <f ca="1" t="shared" si="1"/>
        <v>0</v>
      </c>
      <c r="C29" s="166" t="str">
        <f ca="1">LOOKUP($A29,计划!$B$6:$B$749,计划!$AG$6:$AG$749)</f>
        <v/>
      </c>
      <c r="D29" s="175">
        <f t="shared" si="5"/>
        <v>0.354166666666667</v>
      </c>
      <c r="E29" s="168" t="e">
        <f ca="1">IF(SUMPRODUCT((计划!$B$6:$B$749=$A29)*(计划!$W$6:$W$749=$D29),计划!X$6:X$749)&gt;0,SUMPRODUCT((计划!$B$6:$B$749=$A29)*(计划!$W$6:$W$749=$D29),计划!X$6:X$749),NA())</f>
        <v>#N/A</v>
      </c>
      <c r="F29" s="168" t="e">
        <f ca="1">IF(SUMPRODUCT((计划!$B$6:$B$749=$A29)*(计划!$W$6:$W$749=$D29),计划!Y$6:Y$749)&gt;0,SUMPRODUCT((计划!$B$6:$B$749=$A29)*(计划!$W$6:$W$749=$D29),计划!Y$6:Y$749),NA())</f>
        <v>#N/A</v>
      </c>
      <c r="G29" s="169" t="e">
        <f ca="1" t="shared" si="0"/>
        <v>#N/A</v>
      </c>
      <c r="H29" s="170" t="e">
        <f ca="1" t="shared" si="3"/>
        <v>#N/A</v>
      </c>
      <c r="I29" s="170" t="e">
        <f ca="1" t="shared" si="4"/>
        <v>#N/A</v>
      </c>
      <c r="J29" s="178" t="e">
        <f ca="1" t="shared" si="2"/>
        <v>#N/A</v>
      </c>
    </row>
    <row r="30" spans="1:10">
      <c r="A30" s="164">
        <f ca="1">A29</f>
        <v>43621</v>
      </c>
      <c r="B30" s="91">
        <f ca="1" t="shared" si="1"/>
        <v>0</v>
      </c>
      <c r="C30" s="166" t="str">
        <f ca="1">LOOKUP($A30,计划!$B$6:$B$749,计划!$AG$6:$AG$749)</f>
        <v/>
      </c>
      <c r="D30" s="175">
        <f t="shared" si="5"/>
        <v>0.5</v>
      </c>
      <c r="E30" s="168" t="e">
        <f ca="1">IF(SUMPRODUCT((计划!$B$6:$B$749=$A30)*(计划!$W$6:$W$749=$D30),计划!X$6:X$749)&gt;0,SUMPRODUCT((计划!$B$6:$B$749=$A30)*(计划!$W$6:$W$749=$D30),计划!X$6:X$749),NA())</f>
        <v>#N/A</v>
      </c>
      <c r="F30" s="168" t="e">
        <f ca="1">IF(SUMPRODUCT((计划!$B$6:$B$749=$A30)*(计划!$W$6:$W$749=$D30),计划!Y$6:Y$749)&gt;0,SUMPRODUCT((计划!$B$6:$B$749=$A30)*(计划!$W$6:$W$749=$D30),计划!Y$6:Y$749),NA())</f>
        <v>#N/A</v>
      </c>
      <c r="G30" s="169" t="e">
        <f ca="1" t="shared" si="0"/>
        <v>#N/A</v>
      </c>
      <c r="H30" s="170" t="e">
        <f ca="1" t="shared" si="3"/>
        <v>#N/A</v>
      </c>
      <c r="I30" s="170" t="e">
        <f ca="1" t="shared" si="4"/>
        <v>#N/A</v>
      </c>
      <c r="J30" s="178" t="e">
        <f ca="1" t="shared" si="2"/>
        <v>#N/A</v>
      </c>
    </row>
    <row r="31" spans="1:10">
      <c r="A31" s="164">
        <f ca="1">A30</f>
        <v>43621</v>
      </c>
      <c r="B31" s="91">
        <f ca="1" t="shared" si="1"/>
        <v>0</v>
      </c>
      <c r="C31" s="166" t="str">
        <f ca="1">LOOKUP($A31,计划!$B$6:$B$749,计划!$AG$6:$AG$749)</f>
        <v/>
      </c>
      <c r="D31" s="175">
        <f t="shared" si="5"/>
        <v>0.6875</v>
      </c>
      <c r="E31" s="168" t="e">
        <f ca="1">IF(SUMPRODUCT((计划!$B$6:$B$749=$A31)*(计划!$W$6:$W$749=$D31),计划!X$6:X$749)&gt;0,SUMPRODUCT((计划!$B$6:$B$749=$A31)*(计划!$W$6:$W$749=$D31),计划!X$6:X$749),NA())</f>
        <v>#N/A</v>
      </c>
      <c r="F31" s="168" t="e">
        <f ca="1">IF(SUMPRODUCT((计划!$B$6:$B$749=$A31)*(计划!$W$6:$W$749=$D31),计划!Y$6:Y$749)&gt;0,SUMPRODUCT((计划!$B$6:$B$749=$A31)*(计划!$W$6:$W$749=$D31),计划!Y$6:Y$749),NA())</f>
        <v>#N/A</v>
      </c>
      <c r="G31" s="169" t="e">
        <f ca="1" t="shared" si="0"/>
        <v>#N/A</v>
      </c>
      <c r="H31" s="170" t="e">
        <f ca="1" t="shared" si="3"/>
        <v>#N/A</v>
      </c>
      <c r="I31" s="170" t="e">
        <f ca="1" t="shared" si="4"/>
        <v>#N/A</v>
      </c>
      <c r="J31" s="178" t="e">
        <f ca="1" t="shared" si="2"/>
        <v>#N/A</v>
      </c>
    </row>
    <row r="32" spans="1:10">
      <c r="A32" s="172">
        <f ca="1">A31</f>
        <v>43621</v>
      </c>
      <c r="B32" s="91">
        <f ca="1" t="shared" si="1"/>
        <v>0</v>
      </c>
      <c r="C32" s="165" t="str">
        <f ca="1">LOOKUP($A32,计划!$B$6:$B$749,计划!$AG$6:$AG$749)</f>
        <v/>
      </c>
      <c r="D32" s="175">
        <f t="shared" si="5"/>
        <v>0.833333333333333</v>
      </c>
      <c r="E32" s="168" t="e">
        <f ca="1">IF(SUMPRODUCT((计划!$B$6:$B$749=$A32)*(计划!$W$6:$W$749=$D32),计划!X$6:X$749)&gt;0,SUMPRODUCT((计划!$B$6:$B$749=$A32)*(计划!$W$6:$W$749=$D32),计划!X$6:X$749),NA())</f>
        <v>#N/A</v>
      </c>
      <c r="F32" s="168" t="e">
        <f ca="1">IF(SUMPRODUCT((计划!$B$6:$B$749=$A32)*(计划!$W$6:$W$749=$D32),计划!Y$6:Y$749)&gt;0,SUMPRODUCT((计划!$B$6:$B$749=$A32)*(计划!$W$6:$W$749=$D32),计划!Y$6:Y$749),NA())</f>
        <v>#N/A</v>
      </c>
      <c r="G32" s="169" t="e">
        <f ca="1" t="shared" si="0"/>
        <v>#N/A</v>
      </c>
      <c r="H32" s="170" t="e">
        <f ca="1" t="shared" si="3"/>
        <v>#N/A</v>
      </c>
      <c r="I32" s="170" t="e">
        <f ca="1" t="shared" si="4"/>
        <v>#N/A</v>
      </c>
      <c r="J32" s="178" t="e">
        <f ca="1" t="shared" si="2"/>
        <v>#N/A</v>
      </c>
    </row>
    <row r="33" spans="1:10">
      <c r="A33" s="173">
        <f ca="1">A27+1</f>
        <v>43622</v>
      </c>
      <c r="B33" s="91">
        <f ca="1" t="shared" si="1"/>
        <v>0</v>
      </c>
      <c r="C33" s="174" t="str">
        <f ca="1">LOOKUP($A33,计划!$B$6:$B$749,计划!$AG$6:$AG$749)</f>
        <v/>
      </c>
      <c r="D33" s="175">
        <f t="shared" si="5"/>
        <v>0.0208333333333333</v>
      </c>
      <c r="E33" s="168" t="e">
        <f ca="1">IF(SUMPRODUCT((计划!$B$6:$B$749=$A33)*(计划!$W$6:$W$749=$D33),计划!X$6:X$749)&gt;0,SUMPRODUCT((计划!$B$6:$B$749=$A33)*(计划!$W$6:$W$749=$D33),计划!X$6:X$749),NA())</f>
        <v>#N/A</v>
      </c>
      <c r="F33" s="168" t="e">
        <f ca="1">IF(SUMPRODUCT((计划!$B$6:$B$749=$A33)*(计划!$W$6:$W$749=$D33),计划!Y$6:Y$749)&gt;0,SUMPRODUCT((计划!$B$6:$B$749=$A33)*(计划!$W$6:$W$749=$D33),计划!Y$6:Y$749),NA())</f>
        <v>#N/A</v>
      </c>
      <c r="G33" s="169" t="e">
        <f ca="1" t="shared" si="0"/>
        <v>#N/A</v>
      </c>
      <c r="H33" s="170" t="e">
        <f ca="1" t="shared" si="3"/>
        <v>#N/A</v>
      </c>
      <c r="I33" s="170" t="e">
        <f ca="1" t="shared" si="4"/>
        <v>#N/A</v>
      </c>
      <c r="J33" s="178" t="e">
        <f ca="1" t="shared" si="2"/>
        <v>#N/A</v>
      </c>
    </row>
    <row r="34" spans="1:10">
      <c r="A34" s="164">
        <f ca="1">A33</f>
        <v>43622</v>
      </c>
      <c r="B34" s="91">
        <f ca="1" t="shared" si="1"/>
        <v>0</v>
      </c>
      <c r="C34" s="166" t="str">
        <f ca="1">LOOKUP($A34,计划!$B$6:$B$749,计划!$AG$6:$AG$749)</f>
        <v/>
      </c>
      <c r="D34" s="175">
        <f t="shared" si="5"/>
        <v>0.166666666666667</v>
      </c>
      <c r="E34" s="168" t="e">
        <f ca="1">IF(SUMPRODUCT((计划!$B$6:$B$749=$A34)*(计划!$W$6:$W$749=$D34),计划!X$6:X$749)&gt;0,SUMPRODUCT((计划!$B$6:$B$749=$A34)*(计划!$W$6:$W$749=$D34),计划!X$6:X$749),NA())</f>
        <v>#N/A</v>
      </c>
      <c r="F34" s="168" t="e">
        <f ca="1">IF(SUMPRODUCT((计划!$B$6:$B$749=$A34)*(计划!$W$6:$W$749=$D34),计划!Y$6:Y$749)&gt;0,SUMPRODUCT((计划!$B$6:$B$749=$A34)*(计划!$W$6:$W$749=$D34),计划!Y$6:Y$749),NA())</f>
        <v>#N/A</v>
      </c>
      <c r="G34" s="169" t="e">
        <f ca="1" t="shared" si="0"/>
        <v>#N/A</v>
      </c>
      <c r="H34" s="170" t="e">
        <f ca="1" t="shared" si="3"/>
        <v>#N/A</v>
      </c>
      <c r="I34" s="170" t="e">
        <f ca="1" t="shared" si="4"/>
        <v>#N/A</v>
      </c>
      <c r="J34" s="178" t="e">
        <f ca="1" t="shared" si="2"/>
        <v>#N/A</v>
      </c>
    </row>
    <row r="35" spans="1:10">
      <c r="A35" s="164">
        <f ca="1">A34</f>
        <v>43622</v>
      </c>
      <c r="B35" s="91">
        <f ca="1" t="shared" si="1"/>
        <v>0</v>
      </c>
      <c r="C35" s="166" t="str">
        <f ca="1">LOOKUP($A35,计划!$B$6:$B$749,计划!$AG$6:$AG$749)</f>
        <v/>
      </c>
      <c r="D35" s="175">
        <f t="shared" si="5"/>
        <v>0.354166666666667</v>
      </c>
      <c r="E35" s="168" t="e">
        <f ca="1">IF(SUMPRODUCT((计划!$B$6:$B$749=$A35)*(计划!$W$6:$W$749=$D35),计划!X$6:X$749)&gt;0,SUMPRODUCT((计划!$B$6:$B$749=$A35)*(计划!$W$6:$W$749=$D35),计划!X$6:X$749),NA())</f>
        <v>#N/A</v>
      </c>
      <c r="F35" s="168" t="e">
        <f ca="1">IF(SUMPRODUCT((计划!$B$6:$B$749=$A35)*(计划!$W$6:$W$749=$D35),计划!Y$6:Y$749)&gt;0,SUMPRODUCT((计划!$B$6:$B$749=$A35)*(计划!$W$6:$W$749=$D35),计划!Y$6:Y$749),NA())</f>
        <v>#N/A</v>
      </c>
      <c r="G35" s="169" t="e">
        <f ca="1" t="shared" si="0"/>
        <v>#N/A</v>
      </c>
      <c r="H35" s="170" t="e">
        <f ca="1" t="shared" si="3"/>
        <v>#N/A</v>
      </c>
      <c r="I35" s="170" t="e">
        <f ca="1" t="shared" si="4"/>
        <v>#N/A</v>
      </c>
      <c r="J35" s="178" t="e">
        <f ca="1" t="shared" si="2"/>
        <v>#N/A</v>
      </c>
    </row>
    <row r="36" spans="1:10">
      <c r="A36" s="164">
        <f ca="1">A35</f>
        <v>43622</v>
      </c>
      <c r="B36" s="91">
        <f ca="1" t="shared" si="1"/>
        <v>0</v>
      </c>
      <c r="C36" s="166" t="str">
        <f ca="1">LOOKUP($A36,计划!$B$6:$B$749,计划!$AG$6:$AG$749)</f>
        <v/>
      </c>
      <c r="D36" s="175">
        <f t="shared" si="5"/>
        <v>0.5</v>
      </c>
      <c r="E36" s="168" t="e">
        <f ca="1">IF(SUMPRODUCT((计划!$B$6:$B$749=$A36)*(计划!$W$6:$W$749=$D36),计划!X$6:X$749)&gt;0,SUMPRODUCT((计划!$B$6:$B$749=$A36)*(计划!$W$6:$W$749=$D36),计划!X$6:X$749),NA())</f>
        <v>#N/A</v>
      </c>
      <c r="F36" s="168" t="e">
        <f ca="1">IF(SUMPRODUCT((计划!$B$6:$B$749=$A36)*(计划!$W$6:$W$749=$D36),计划!Y$6:Y$749)&gt;0,SUMPRODUCT((计划!$B$6:$B$749=$A36)*(计划!$W$6:$W$749=$D36),计划!Y$6:Y$749),NA())</f>
        <v>#N/A</v>
      </c>
      <c r="G36" s="169" t="e">
        <f ca="1" t="shared" si="0"/>
        <v>#N/A</v>
      </c>
      <c r="H36" s="170" t="e">
        <f ca="1" t="shared" si="3"/>
        <v>#N/A</v>
      </c>
      <c r="I36" s="170" t="e">
        <f ca="1" t="shared" si="4"/>
        <v>#N/A</v>
      </c>
      <c r="J36" s="178" t="e">
        <f ca="1" t="shared" si="2"/>
        <v>#N/A</v>
      </c>
    </row>
    <row r="37" spans="1:10">
      <c r="A37" s="164">
        <f ca="1">A36</f>
        <v>43622</v>
      </c>
      <c r="B37" s="91">
        <f ca="1" t="shared" si="1"/>
        <v>0</v>
      </c>
      <c r="C37" s="166" t="str">
        <f ca="1">LOOKUP($A37,计划!$B$6:$B$749,计划!$AG$6:$AG$749)</f>
        <v/>
      </c>
      <c r="D37" s="175">
        <f t="shared" si="5"/>
        <v>0.6875</v>
      </c>
      <c r="E37" s="168" t="e">
        <f ca="1">IF(SUMPRODUCT((计划!$B$6:$B$749=$A37)*(计划!$W$6:$W$749=$D37),计划!X$6:X$749)&gt;0,SUMPRODUCT((计划!$B$6:$B$749=$A37)*(计划!$W$6:$W$749=$D37),计划!X$6:X$749),NA())</f>
        <v>#N/A</v>
      </c>
      <c r="F37" s="168" t="e">
        <f ca="1">IF(SUMPRODUCT((计划!$B$6:$B$749=$A37)*(计划!$W$6:$W$749=$D37),计划!Y$6:Y$749)&gt;0,SUMPRODUCT((计划!$B$6:$B$749=$A37)*(计划!$W$6:$W$749=$D37),计划!Y$6:Y$749),NA())</f>
        <v>#N/A</v>
      </c>
      <c r="G37" s="169" t="e">
        <f ca="1" t="shared" si="0"/>
        <v>#N/A</v>
      </c>
      <c r="H37" s="170" t="e">
        <f ca="1" t="shared" si="3"/>
        <v>#N/A</v>
      </c>
      <c r="I37" s="170" t="e">
        <f ca="1" t="shared" si="4"/>
        <v>#N/A</v>
      </c>
      <c r="J37" s="178" t="e">
        <f ca="1" t="shared" si="2"/>
        <v>#N/A</v>
      </c>
    </row>
    <row r="38" spans="1:10">
      <c r="A38" s="172">
        <f ca="1">A37</f>
        <v>43622</v>
      </c>
      <c r="B38" s="91">
        <f ca="1" t="shared" si="1"/>
        <v>0</v>
      </c>
      <c r="C38" s="165" t="str">
        <f ca="1">LOOKUP($A38,计划!$B$6:$B$749,计划!$AG$6:$AG$749)</f>
        <v/>
      </c>
      <c r="D38" s="175">
        <f t="shared" si="5"/>
        <v>0.833333333333333</v>
      </c>
      <c r="E38" s="168" t="e">
        <f ca="1">IF(SUMPRODUCT((计划!$B$6:$B$749=$A38)*(计划!$W$6:$W$749=$D38),计划!X$6:X$749)&gt;0,SUMPRODUCT((计划!$B$6:$B$749=$A38)*(计划!$W$6:$W$749=$D38),计划!X$6:X$749),NA())</f>
        <v>#N/A</v>
      </c>
      <c r="F38" s="168" t="e">
        <f ca="1">IF(SUMPRODUCT((计划!$B$6:$B$749=$A38)*(计划!$W$6:$W$749=$D38),计划!Y$6:Y$749)&gt;0,SUMPRODUCT((计划!$B$6:$B$749=$A38)*(计划!$W$6:$W$749=$D38),计划!Y$6:Y$749),NA())</f>
        <v>#N/A</v>
      </c>
      <c r="G38" s="169" t="e">
        <f ca="1" t="shared" si="0"/>
        <v>#N/A</v>
      </c>
      <c r="H38" s="170" t="e">
        <f ca="1" t="shared" si="3"/>
        <v>#N/A</v>
      </c>
      <c r="I38" s="170" t="e">
        <f ca="1" t="shared" si="4"/>
        <v>#N/A</v>
      </c>
      <c r="J38" s="178" t="e">
        <f ca="1" t="shared" si="2"/>
        <v>#N/A</v>
      </c>
    </row>
    <row r="39" spans="1:10">
      <c r="A39" s="173">
        <f ca="1">A33+1</f>
        <v>43623</v>
      </c>
      <c r="B39" s="91">
        <f ca="1" t="shared" si="1"/>
        <v>0</v>
      </c>
      <c r="C39" s="174" t="str">
        <f ca="1">LOOKUP($A39,计划!$B$6:$B$749,计划!$AG$6:$AG$749)</f>
        <v/>
      </c>
      <c r="D39" s="175">
        <f t="shared" si="5"/>
        <v>0.0208333333333333</v>
      </c>
      <c r="E39" s="168" t="e">
        <f ca="1">IF(SUMPRODUCT((计划!$B$6:$B$749=$A39)*(计划!$W$6:$W$749=$D39),计划!X$6:X$749)&gt;0,SUMPRODUCT((计划!$B$6:$B$749=$A39)*(计划!$W$6:$W$749=$D39),计划!X$6:X$749),NA())</f>
        <v>#N/A</v>
      </c>
      <c r="F39" s="168" t="e">
        <f ca="1">IF(SUMPRODUCT((计划!$B$6:$B$749=$A39)*(计划!$W$6:$W$749=$D39),计划!Y$6:Y$749)&gt;0,SUMPRODUCT((计划!$B$6:$B$749=$A39)*(计划!$W$6:$W$749=$D39),计划!Y$6:Y$749),NA())</f>
        <v>#N/A</v>
      </c>
      <c r="G39" s="169" t="e">
        <f ca="1" t="shared" si="0"/>
        <v>#N/A</v>
      </c>
      <c r="H39" s="170" t="e">
        <f ca="1" t="shared" si="3"/>
        <v>#N/A</v>
      </c>
      <c r="I39" s="170" t="e">
        <f ca="1" t="shared" si="4"/>
        <v>#N/A</v>
      </c>
      <c r="J39" s="178" t="e">
        <f ca="1" t="shared" si="2"/>
        <v>#N/A</v>
      </c>
    </row>
    <row r="40" spans="1:10">
      <c r="A40" s="164">
        <f ca="1">A39</f>
        <v>43623</v>
      </c>
      <c r="B40" s="91">
        <f ca="1" t="shared" si="1"/>
        <v>0</v>
      </c>
      <c r="C40" s="166" t="str">
        <f ca="1">LOOKUP($A40,计划!$B$6:$B$749,计划!$AG$6:$AG$749)</f>
        <v/>
      </c>
      <c r="D40" s="175">
        <f t="shared" si="5"/>
        <v>0.166666666666667</v>
      </c>
      <c r="E40" s="168" t="e">
        <f ca="1">IF(SUMPRODUCT((计划!$B$6:$B$749=$A40)*(计划!$W$6:$W$749=$D40),计划!X$6:X$749)&gt;0,SUMPRODUCT((计划!$B$6:$B$749=$A40)*(计划!$W$6:$W$749=$D40),计划!X$6:X$749),NA())</f>
        <v>#N/A</v>
      </c>
      <c r="F40" s="168" t="e">
        <f ca="1">IF(SUMPRODUCT((计划!$B$6:$B$749=$A40)*(计划!$W$6:$W$749=$D40),计划!Y$6:Y$749)&gt;0,SUMPRODUCT((计划!$B$6:$B$749=$A40)*(计划!$W$6:$W$749=$D40),计划!Y$6:Y$749),NA())</f>
        <v>#N/A</v>
      </c>
      <c r="G40" s="169" t="e">
        <f ca="1" t="shared" si="0"/>
        <v>#N/A</v>
      </c>
      <c r="H40" s="170" t="e">
        <f ca="1" t="shared" si="3"/>
        <v>#N/A</v>
      </c>
      <c r="I40" s="170" t="e">
        <f ca="1" t="shared" si="4"/>
        <v>#N/A</v>
      </c>
      <c r="J40" s="178" t="e">
        <f ca="1" t="shared" si="2"/>
        <v>#N/A</v>
      </c>
    </row>
    <row r="41" spans="1:10">
      <c r="A41" s="164">
        <f ca="1">A40</f>
        <v>43623</v>
      </c>
      <c r="B41" s="91">
        <f ca="1" t="shared" si="1"/>
        <v>0</v>
      </c>
      <c r="C41" s="166" t="str">
        <f ca="1">LOOKUP($A41,计划!$B$6:$B$749,计划!$AG$6:$AG$749)</f>
        <v/>
      </c>
      <c r="D41" s="175">
        <f t="shared" si="5"/>
        <v>0.354166666666667</v>
      </c>
      <c r="E41" s="168" t="e">
        <f ca="1">IF(SUMPRODUCT((计划!$B$6:$B$749=$A41)*(计划!$W$6:$W$749=$D41),计划!X$6:X$749)&gt;0,SUMPRODUCT((计划!$B$6:$B$749=$A41)*(计划!$W$6:$W$749=$D41),计划!X$6:X$749),NA())</f>
        <v>#N/A</v>
      </c>
      <c r="F41" s="168" t="e">
        <f ca="1">IF(SUMPRODUCT((计划!$B$6:$B$749=$A41)*(计划!$W$6:$W$749=$D41),计划!Y$6:Y$749)&gt;0,SUMPRODUCT((计划!$B$6:$B$749=$A41)*(计划!$W$6:$W$749=$D41),计划!Y$6:Y$749),NA())</f>
        <v>#N/A</v>
      </c>
      <c r="G41" s="169" t="e">
        <f ca="1" t="shared" si="0"/>
        <v>#N/A</v>
      </c>
      <c r="H41" s="170" t="e">
        <f ca="1" t="shared" si="3"/>
        <v>#N/A</v>
      </c>
      <c r="I41" s="170" t="e">
        <f ca="1" t="shared" si="4"/>
        <v>#N/A</v>
      </c>
      <c r="J41" s="178" t="e">
        <f ca="1" t="shared" si="2"/>
        <v>#N/A</v>
      </c>
    </row>
    <row r="42" spans="1:10">
      <c r="A42" s="164">
        <f ca="1">A41</f>
        <v>43623</v>
      </c>
      <c r="B42" s="91">
        <f ca="1" t="shared" si="1"/>
        <v>0</v>
      </c>
      <c r="C42" s="166" t="str">
        <f ca="1">LOOKUP($A42,计划!$B$6:$B$749,计划!$AG$6:$AG$749)</f>
        <v/>
      </c>
      <c r="D42" s="175">
        <f t="shared" si="5"/>
        <v>0.5</v>
      </c>
      <c r="E42" s="168" t="e">
        <f ca="1">IF(SUMPRODUCT((计划!$B$6:$B$749=$A42)*(计划!$W$6:$W$749=$D42),计划!X$6:X$749)&gt;0,SUMPRODUCT((计划!$B$6:$B$749=$A42)*(计划!$W$6:$W$749=$D42),计划!X$6:X$749),NA())</f>
        <v>#N/A</v>
      </c>
      <c r="F42" s="168" t="e">
        <f ca="1">IF(SUMPRODUCT((计划!$B$6:$B$749=$A42)*(计划!$W$6:$W$749=$D42),计划!Y$6:Y$749)&gt;0,SUMPRODUCT((计划!$B$6:$B$749=$A42)*(计划!$W$6:$W$749=$D42),计划!Y$6:Y$749),NA())</f>
        <v>#N/A</v>
      </c>
      <c r="G42" s="169" t="e">
        <f ca="1" t="shared" si="0"/>
        <v>#N/A</v>
      </c>
      <c r="H42" s="170" t="e">
        <f ca="1" t="shared" si="3"/>
        <v>#N/A</v>
      </c>
      <c r="I42" s="170" t="e">
        <f ca="1" t="shared" si="4"/>
        <v>#N/A</v>
      </c>
      <c r="J42" s="178" t="e">
        <f ca="1" t="shared" si="2"/>
        <v>#N/A</v>
      </c>
    </row>
    <row r="43" spans="1:10">
      <c r="A43" s="164">
        <f ca="1">A42</f>
        <v>43623</v>
      </c>
      <c r="B43" s="91">
        <f ca="1" t="shared" si="1"/>
        <v>0</v>
      </c>
      <c r="C43" s="166" t="str">
        <f ca="1">LOOKUP($A43,计划!$B$6:$B$749,计划!$AG$6:$AG$749)</f>
        <v/>
      </c>
      <c r="D43" s="175">
        <f t="shared" si="5"/>
        <v>0.6875</v>
      </c>
      <c r="E43" s="168" t="e">
        <f ca="1">IF(SUMPRODUCT((计划!$B$6:$B$749=$A43)*(计划!$W$6:$W$749=$D43),计划!X$6:X$749)&gt;0,SUMPRODUCT((计划!$B$6:$B$749=$A43)*(计划!$W$6:$W$749=$D43),计划!X$6:X$749),NA())</f>
        <v>#N/A</v>
      </c>
      <c r="F43" s="168" t="e">
        <f ca="1">IF(SUMPRODUCT((计划!$B$6:$B$749=$A43)*(计划!$W$6:$W$749=$D43),计划!Y$6:Y$749)&gt;0,SUMPRODUCT((计划!$B$6:$B$749=$A43)*(计划!$W$6:$W$749=$D43),计划!Y$6:Y$749),NA())</f>
        <v>#N/A</v>
      </c>
      <c r="G43" s="169" t="e">
        <f ca="1" t="shared" si="0"/>
        <v>#N/A</v>
      </c>
      <c r="H43" s="170" t="e">
        <f ca="1" t="shared" si="3"/>
        <v>#N/A</v>
      </c>
      <c r="I43" s="170" t="e">
        <f ca="1" t="shared" si="4"/>
        <v>#N/A</v>
      </c>
      <c r="J43" s="178" t="e">
        <f ca="1" t="shared" si="2"/>
        <v>#N/A</v>
      </c>
    </row>
    <row r="44" spans="1:10">
      <c r="A44" s="172">
        <f ca="1">A43</f>
        <v>43623</v>
      </c>
      <c r="B44" s="91">
        <f ca="1" t="shared" si="1"/>
        <v>0</v>
      </c>
      <c r="C44" s="165" t="str">
        <f ca="1">LOOKUP($A44,计划!$B$6:$B$749,计划!$AG$6:$AG$749)</f>
        <v/>
      </c>
      <c r="D44" s="175">
        <f t="shared" si="5"/>
        <v>0.833333333333333</v>
      </c>
      <c r="E44" s="168" t="e">
        <f ca="1">IF(SUMPRODUCT((计划!$B$6:$B$749=$A44)*(计划!$W$6:$W$749=$D44),计划!X$6:X$749)&gt;0,SUMPRODUCT((计划!$B$6:$B$749=$A44)*(计划!$W$6:$W$749=$D44),计划!X$6:X$749),NA())</f>
        <v>#N/A</v>
      </c>
      <c r="F44" s="168" t="e">
        <f ca="1">IF(SUMPRODUCT((计划!$B$6:$B$749=$A44)*(计划!$W$6:$W$749=$D44),计划!Y$6:Y$749)&gt;0,SUMPRODUCT((计划!$B$6:$B$749=$A44)*(计划!$W$6:$W$749=$D44),计划!Y$6:Y$749),NA())</f>
        <v>#N/A</v>
      </c>
      <c r="G44" s="169" t="e">
        <f ca="1" t="shared" si="0"/>
        <v>#N/A</v>
      </c>
      <c r="H44" s="170" t="e">
        <f ca="1" t="shared" si="3"/>
        <v>#N/A</v>
      </c>
      <c r="I44" s="170" t="e">
        <f ca="1" t="shared" si="4"/>
        <v>#N/A</v>
      </c>
      <c r="J44" s="178" t="e">
        <f ca="1" t="shared" si="2"/>
        <v>#N/A</v>
      </c>
    </row>
    <row r="45" spans="1:10">
      <c r="A45" s="173">
        <f ca="1">A39+1</f>
        <v>43624</v>
      </c>
      <c r="B45" s="91">
        <f ca="1" t="shared" si="1"/>
        <v>0</v>
      </c>
      <c r="C45" s="174" t="str">
        <f ca="1">LOOKUP($A45,计划!$B$6:$B$749,计划!$AG$6:$AG$749)</f>
        <v/>
      </c>
      <c r="D45" s="175">
        <f t="shared" si="5"/>
        <v>0.0208333333333333</v>
      </c>
      <c r="E45" s="168" t="e">
        <f ca="1">IF(SUMPRODUCT((计划!$B$6:$B$749=$A45)*(计划!$W$6:$W$749=$D45),计划!X$6:X$749)&gt;0,SUMPRODUCT((计划!$B$6:$B$749=$A45)*(计划!$W$6:$W$749=$D45),计划!X$6:X$749),NA())</f>
        <v>#N/A</v>
      </c>
      <c r="F45" s="168" t="e">
        <f ca="1">IF(SUMPRODUCT((计划!$B$6:$B$749=$A45)*(计划!$W$6:$W$749=$D45),计划!Y$6:Y$749)&gt;0,SUMPRODUCT((计划!$B$6:$B$749=$A45)*(计划!$W$6:$W$749=$D45),计划!Y$6:Y$749),NA())</f>
        <v>#N/A</v>
      </c>
      <c r="G45" s="169" t="e">
        <f ca="1" t="shared" si="0"/>
        <v>#N/A</v>
      </c>
      <c r="H45" s="170" t="e">
        <f ca="1" t="shared" si="3"/>
        <v>#N/A</v>
      </c>
      <c r="I45" s="170" t="e">
        <f ca="1" t="shared" si="4"/>
        <v>#N/A</v>
      </c>
      <c r="J45" s="178" t="e">
        <f ca="1" t="shared" si="2"/>
        <v>#N/A</v>
      </c>
    </row>
    <row r="46" spans="1:10">
      <c r="A46" s="164">
        <f ca="1">A45</f>
        <v>43624</v>
      </c>
      <c r="B46" s="91">
        <f ca="1" t="shared" si="1"/>
        <v>0</v>
      </c>
      <c r="C46" s="166" t="str">
        <f ca="1">LOOKUP($A46,计划!$B$6:$B$749,计划!$AG$6:$AG$749)</f>
        <v/>
      </c>
      <c r="D46" s="175">
        <f t="shared" si="5"/>
        <v>0.166666666666667</v>
      </c>
      <c r="E46" s="168" t="e">
        <f ca="1">IF(SUMPRODUCT((计划!$B$6:$B$749=$A46)*(计划!$W$6:$W$749=$D46),计划!X$6:X$749)&gt;0,SUMPRODUCT((计划!$B$6:$B$749=$A46)*(计划!$W$6:$W$749=$D46),计划!X$6:X$749),NA())</f>
        <v>#N/A</v>
      </c>
      <c r="F46" s="168" t="e">
        <f ca="1">IF(SUMPRODUCT((计划!$B$6:$B$749=$A46)*(计划!$W$6:$W$749=$D46),计划!Y$6:Y$749)&gt;0,SUMPRODUCT((计划!$B$6:$B$749=$A46)*(计划!$W$6:$W$749=$D46),计划!Y$6:Y$749),NA())</f>
        <v>#N/A</v>
      </c>
      <c r="G46" s="169" t="e">
        <f ca="1" t="shared" si="0"/>
        <v>#N/A</v>
      </c>
      <c r="H46" s="170" t="e">
        <f ca="1" t="shared" si="3"/>
        <v>#N/A</v>
      </c>
      <c r="I46" s="170" t="e">
        <f ca="1" t="shared" si="4"/>
        <v>#N/A</v>
      </c>
      <c r="J46" s="178" t="e">
        <f ca="1" t="shared" si="2"/>
        <v>#N/A</v>
      </c>
    </row>
    <row r="47" spans="1:10">
      <c r="A47" s="164">
        <f ca="1">A46</f>
        <v>43624</v>
      </c>
      <c r="B47" s="91">
        <f ca="1" t="shared" si="1"/>
        <v>0</v>
      </c>
      <c r="C47" s="166" t="str">
        <f ca="1">LOOKUP($A47,计划!$B$6:$B$749,计划!$AG$6:$AG$749)</f>
        <v/>
      </c>
      <c r="D47" s="175">
        <f t="shared" si="5"/>
        <v>0.354166666666667</v>
      </c>
      <c r="E47" s="168" t="e">
        <f ca="1">IF(SUMPRODUCT((计划!$B$6:$B$749=$A47)*(计划!$W$6:$W$749=$D47),计划!X$6:X$749)&gt;0,SUMPRODUCT((计划!$B$6:$B$749=$A47)*(计划!$W$6:$W$749=$D47),计划!X$6:X$749),NA())</f>
        <v>#N/A</v>
      </c>
      <c r="F47" s="168" t="e">
        <f ca="1">IF(SUMPRODUCT((计划!$B$6:$B$749=$A47)*(计划!$W$6:$W$749=$D47),计划!Y$6:Y$749)&gt;0,SUMPRODUCT((计划!$B$6:$B$749=$A47)*(计划!$W$6:$W$749=$D47),计划!Y$6:Y$749),NA())</f>
        <v>#N/A</v>
      </c>
      <c r="G47" s="169" t="e">
        <f ca="1" t="shared" si="0"/>
        <v>#N/A</v>
      </c>
      <c r="H47" s="170" t="e">
        <f ca="1" t="shared" si="3"/>
        <v>#N/A</v>
      </c>
      <c r="I47" s="170" t="e">
        <f ca="1" t="shared" si="4"/>
        <v>#N/A</v>
      </c>
      <c r="J47" s="178" t="e">
        <f ca="1" t="shared" si="2"/>
        <v>#N/A</v>
      </c>
    </row>
    <row r="48" spans="1:10">
      <c r="A48" s="164">
        <f ca="1">A47</f>
        <v>43624</v>
      </c>
      <c r="B48" s="91">
        <f ca="1" t="shared" si="1"/>
        <v>0</v>
      </c>
      <c r="C48" s="166" t="str">
        <f ca="1">LOOKUP($A48,计划!$B$6:$B$749,计划!$AG$6:$AG$749)</f>
        <v/>
      </c>
      <c r="D48" s="175">
        <f t="shared" si="5"/>
        <v>0.5</v>
      </c>
      <c r="E48" s="168" t="e">
        <f ca="1">IF(SUMPRODUCT((计划!$B$6:$B$749=$A48)*(计划!$W$6:$W$749=$D48),计划!X$6:X$749)&gt;0,SUMPRODUCT((计划!$B$6:$B$749=$A48)*(计划!$W$6:$W$749=$D48),计划!X$6:X$749),NA())</f>
        <v>#N/A</v>
      </c>
      <c r="F48" s="168" t="e">
        <f ca="1">IF(SUMPRODUCT((计划!$B$6:$B$749=$A48)*(计划!$W$6:$W$749=$D48),计划!Y$6:Y$749)&gt;0,SUMPRODUCT((计划!$B$6:$B$749=$A48)*(计划!$W$6:$W$749=$D48),计划!Y$6:Y$749),NA())</f>
        <v>#N/A</v>
      </c>
      <c r="G48" s="169" t="e">
        <f ca="1" t="shared" si="0"/>
        <v>#N/A</v>
      </c>
      <c r="H48" s="170" t="e">
        <f ca="1" t="shared" si="3"/>
        <v>#N/A</v>
      </c>
      <c r="I48" s="170" t="e">
        <f ca="1" t="shared" si="4"/>
        <v>#N/A</v>
      </c>
      <c r="J48" s="178" t="e">
        <f ca="1" t="shared" si="2"/>
        <v>#N/A</v>
      </c>
    </row>
    <row r="49" spans="1:10">
      <c r="A49" s="164">
        <f ca="1">A48</f>
        <v>43624</v>
      </c>
      <c r="B49" s="91">
        <f ca="1" t="shared" si="1"/>
        <v>0</v>
      </c>
      <c r="C49" s="166" t="str">
        <f ca="1">LOOKUP($A49,计划!$B$6:$B$749,计划!$AG$6:$AG$749)</f>
        <v/>
      </c>
      <c r="D49" s="175">
        <f t="shared" si="5"/>
        <v>0.6875</v>
      </c>
      <c r="E49" s="168" t="e">
        <f ca="1">IF(SUMPRODUCT((计划!$B$6:$B$749=$A49)*(计划!$W$6:$W$749=$D49),计划!X$6:X$749)&gt;0,SUMPRODUCT((计划!$B$6:$B$749=$A49)*(计划!$W$6:$W$749=$D49),计划!X$6:X$749),NA())</f>
        <v>#N/A</v>
      </c>
      <c r="F49" s="168" t="e">
        <f ca="1">IF(SUMPRODUCT((计划!$B$6:$B$749=$A49)*(计划!$W$6:$W$749=$D49),计划!Y$6:Y$749)&gt;0,SUMPRODUCT((计划!$B$6:$B$749=$A49)*(计划!$W$6:$W$749=$D49),计划!Y$6:Y$749),NA())</f>
        <v>#N/A</v>
      </c>
      <c r="G49" s="169" t="e">
        <f ca="1" t="shared" si="0"/>
        <v>#N/A</v>
      </c>
      <c r="H49" s="170" t="e">
        <f ca="1" t="shared" si="3"/>
        <v>#N/A</v>
      </c>
      <c r="I49" s="170" t="e">
        <f ca="1" t="shared" si="4"/>
        <v>#N/A</v>
      </c>
      <c r="J49" s="178" t="e">
        <f ca="1" t="shared" si="2"/>
        <v>#N/A</v>
      </c>
    </row>
    <row r="50" spans="1:10">
      <c r="A50" s="172">
        <f ca="1">A49</f>
        <v>43624</v>
      </c>
      <c r="B50" s="91">
        <f ca="1" t="shared" si="1"/>
        <v>0</v>
      </c>
      <c r="C50" s="165" t="str">
        <f ca="1">LOOKUP($A50,计划!$B$6:$B$749,计划!$AG$6:$AG$749)</f>
        <v/>
      </c>
      <c r="D50" s="175">
        <f t="shared" si="5"/>
        <v>0.833333333333333</v>
      </c>
      <c r="E50" s="168" t="e">
        <f ca="1">IF(SUMPRODUCT((计划!$B$6:$B$749=$A50)*(计划!$W$6:$W$749=$D50),计划!X$6:X$749)&gt;0,SUMPRODUCT((计划!$B$6:$B$749=$A50)*(计划!$W$6:$W$749=$D50),计划!X$6:X$749),NA())</f>
        <v>#N/A</v>
      </c>
      <c r="F50" s="168" t="e">
        <f ca="1">IF(SUMPRODUCT((计划!$B$6:$B$749=$A50)*(计划!$W$6:$W$749=$D50),计划!Y$6:Y$749)&gt;0,SUMPRODUCT((计划!$B$6:$B$749=$A50)*(计划!$W$6:$W$749=$D50),计划!Y$6:Y$749),NA())</f>
        <v>#N/A</v>
      </c>
      <c r="G50" s="169" t="e">
        <f ca="1" t="shared" si="0"/>
        <v>#N/A</v>
      </c>
      <c r="H50" s="170" t="e">
        <f ca="1" t="shared" si="3"/>
        <v>#N/A</v>
      </c>
      <c r="I50" s="170" t="e">
        <f ca="1" t="shared" si="4"/>
        <v>#N/A</v>
      </c>
      <c r="J50" s="178" t="e">
        <f ca="1" t="shared" si="2"/>
        <v>#N/A</v>
      </c>
    </row>
    <row r="51" spans="1:10">
      <c r="A51" s="173">
        <f ca="1">A45+1</f>
        <v>43625</v>
      </c>
      <c r="B51" s="91">
        <f ca="1" t="shared" si="1"/>
        <v>0</v>
      </c>
      <c r="C51" s="174" t="str">
        <f ca="1">LOOKUP($A51,计划!$B$6:$B$749,计划!$AG$6:$AG$749)</f>
        <v/>
      </c>
      <c r="D51" s="175">
        <f t="shared" si="5"/>
        <v>0.0208333333333333</v>
      </c>
      <c r="E51" s="168" t="e">
        <f ca="1">IF(SUMPRODUCT((计划!$B$6:$B$749=$A51)*(计划!$W$6:$W$749=$D51),计划!X$6:X$749)&gt;0,SUMPRODUCT((计划!$B$6:$B$749=$A51)*(计划!$W$6:$W$749=$D51),计划!X$6:X$749),NA())</f>
        <v>#N/A</v>
      </c>
      <c r="F51" s="168" t="e">
        <f ca="1">IF(SUMPRODUCT((计划!$B$6:$B$749=$A51)*(计划!$W$6:$W$749=$D51),计划!Y$6:Y$749)&gt;0,SUMPRODUCT((计划!$B$6:$B$749=$A51)*(计划!$W$6:$W$749=$D51),计划!Y$6:Y$749),NA())</f>
        <v>#N/A</v>
      </c>
      <c r="G51" s="169" t="e">
        <f ca="1" t="shared" si="0"/>
        <v>#N/A</v>
      </c>
      <c r="H51" s="170" t="e">
        <f ca="1" t="shared" si="3"/>
        <v>#N/A</v>
      </c>
      <c r="I51" s="170" t="e">
        <f ca="1" t="shared" si="4"/>
        <v>#N/A</v>
      </c>
      <c r="J51" s="178" t="e">
        <f ca="1" t="shared" si="2"/>
        <v>#N/A</v>
      </c>
    </row>
    <row r="52" spans="1:10">
      <c r="A52" s="164">
        <f ca="1">A51</f>
        <v>43625</v>
      </c>
      <c r="B52" s="91">
        <f ca="1" t="shared" si="1"/>
        <v>0</v>
      </c>
      <c r="C52" s="166" t="str">
        <f ca="1">LOOKUP($A52,计划!$B$6:$B$749,计划!$AG$6:$AG$749)</f>
        <v/>
      </c>
      <c r="D52" s="175">
        <f t="shared" si="5"/>
        <v>0.166666666666667</v>
      </c>
      <c r="E52" s="168" t="e">
        <f ca="1">IF(SUMPRODUCT((计划!$B$6:$B$749=$A52)*(计划!$W$6:$W$749=$D52),计划!X$6:X$749)&gt;0,SUMPRODUCT((计划!$B$6:$B$749=$A52)*(计划!$W$6:$W$749=$D52),计划!X$6:X$749),NA())</f>
        <v>#N/A</v>
      </c>
      <c r="F52" s="168" t="e">
        <f ca="1">IF(SUMPRODUCT((计划!$B$6:$B$749=$A52)*(计划!$W$6:$W$749=$D52),计划!Y$6:Y$749)&gt;0,SUMPRODUCT((计划!$B$6:$B$749=$A52)*(计划!$W$6:$W$749=$D52),计划!Y$6:Y$749),NA())</f>
        <v>#N/A</v>
      </c>
      <c r="G52" s="169" t="e">
        <f ca="1" t="shared" si="0"/>
        <v>#N/A</v>
      </c>
      <c r="H52" s="170" t="e">
        <f ca="1" t="shared" si="3"/>
        <v>#N/A</v>
      </c>
      <c r="I52" s="170" t="e">
        <f ca="1" t="shared" si="4"/>
        <v>#N/A</v>
      </c>
      <c r="J52" s="178" t="e">
        <f ca="1" t="shared" si="2"/>
        <v>#N/A</v>
      </c>
    </row>
    <row r="53" spans="1:10">
      <c r="A53" s="164">
        <f ca="1">A52</f>
        <v>43625</v>
      </c>
      <c r="B53" s="91">
        <f ca="1" t="shared" si="1"/>
        <v>0</v>
      </c>
      <c r="C53" s="166" t="str">
        <f ca="1">LOOKUP($A53,计划!$B$6:$B$749,计划!$AG$6:$AG$749)</f>
        <v/>
      </c>
      <c r="D53" s="175">
        <f t="shared" si="5"/>
        <v>0.354166666666667</v>
      </c>
      <c r="E53" s="168" t="e">
        <f ca="1">IF(SUMPRODUCT((计划!$B$6:$B$749=$A53)*(计划!$W$6:$W$749=$D53),计划!X$6:X$749)&gt;0,SUMPRODUCT((计划!$B$6:$B$749=$A53)*(计划!$W$6:$W$749=$D53),计划!X$6:X$749),NA())</f>
        <v>#N/A</v>
      </c>
      <c r="F53" s="168" t="e">
        <f ca="1">IF(SUMPRODUCT((计划!$B$6:$B$749=$A53)*(计划!$W$6:$W$749=$D53),计划!Y$6:Y$749)&gt;0,SUMPRODUCT((计划!$B$6:$B$749=$A53)*(计划!$W$6:$W$749=$D53),计划!Y$6:Y$749),NA())</f>
        <v>#N/A</v>
      </c>
      <c r="G53" s="169" t="e">
        <f ca="1" t="shared" si="0"/>
        <v>#N/A</v>
      </c>
      <c r="H53" s="170" t="e">
        <f ca="1" t="shared" si="3"/>
        <v>#N/A</v>
      </c>
      <c r="I53" s="170" t="e">
        <f ca="1" t="shared" si="4"/>
        <v>#N/A</v>
      </c>
      <c r="J53" s="178" t="e">
        <f ca="1" t="shared" si="2"/>
        <v>#N/A</v>
      </c>
    </row>
    <row r="54" spans="1:10">
      <c r="A54" s="164">
        <f ca="1">A53</f>
        <v>43625</v>
      </c>
      <c r="B54" s="91">
        <f ca="1" t="shared" si="1"/>
        <v>0</v>
      </c>
      <c r="C54" s="166" t="str">
        <f ca="1">LOOKUP($A54,计划!$B$6:$B$749,计划!$AG$6:$AG$749)</f>
        <v/>
      </c>
      <c r="D54" s="175">
        <f t="shared" si="5"/>
        <v>0.5</v>
      </c>
      <c r="E54" s="168" t="e">
        <f ca="1">IF(SUMPRODUCT((计划!$B$6:$B$749=$A54)*(计划!$W$6:$W$749=$D54),计划!X$6:X$749)&gt;0,SUMPRODUCT((计划!$B$6:$B$749=$A54)*(计划!$W$6:$W$749=$D54),计划!X$6:X$749),NA())</f>
        <v>#N/A</v>
      </c>
      <c r="F54" s="168" t="e">
        <f ca="1">IF(SUMPRODUCT((计划!$B$6:$B$749=$A54)*(计划!$W$6:$W$749=$D54),计划!Y$6:Y$749)&gt;0,SUMPRODUCT((计划!$B$6:$B$749=$A54)*(计划!$W$6:$W$749=$D54),计划!Y$6:Y$749),NA())</f>
        <v>#N/A</v>
      </c>
      <c r="G54" s="169" t="e">
        <f ca="1" t="shared" si="0"/>
        <v>#N/A</v>
      </c>
      <c r="H54" s="170" t="e">
        <f ca="1" t="shared" si="3"/>
        <v>#N/A</v>
      </c>
      <c r="I54" s="170" t="e">
        <f ca="1" t="shared" si="4"/>
        <v>#N/A</v>
      </c>
      <c r="J54" s="178" t="e">
        <f ca="1" t="shared" si="2"/>
        <v>#N/A</v>
      </c>
    </row>
    <row r="55" spans="1:10">
      <c r="A55" s="164">
        <f ca="1">A54</f>
        <v>43625</v>
      </c>
      <c r="B55" s="91">
        <f ca="1" t="shared" si="1"/>
        <v>0</v>
      </c>
      <c r="C55" s="166" t="str">
        <f ca="1">LOOKUP($A55,计划!$B$6:$B$749,计划!$AG$6:$AG$749)</f>
        <v/>
      </c>
      <c r="D55" s="175">
        <f t="shared" si="5"/>
        <v>0.6875</v>
      </c>
      <c r="E55" s="168" t="e">
        <f ca="1">IF(SUMPRODUCT((计划!$B$6:$B$749=$A55)*(计划!$W$6:$W$749=$D55),计划!X$6:X$749)&gt;0,SUMPRODUCT((计划!$B$6:$B$749=$A55)*(计划!$W$6:$W$749=$D55),计划!X$6:X$749),NA())</f>
        <v>#N/A</v>
      </c>
      <c r="F55" s="168" t="e">
        <f ca="1">IF(SUMPRODUCT((计划!$B$6:$B$749=$A55)*(计划!$W$6:$W$749=$D55),计划!Y$6:Y$749)&gt;0,SUMPRODUCT((计划!$B$6:$B$749=$A55)*(计划!$W$6:$W$749=$D55),计划!Y$6:Y$749),NA())</f>
        <v>#N/A</v>
      </c>
      <c r="G55" s="169" t="e">
        <f ca="1" t="shared" si="0"/>
        <v>#N/A</v>
      </c>
      <c r="H55" s="170" t="e">
        <f ca="1" t="shared" si="3"/>
        <v>#N/A</v>
      </c>
      <c r="I55" s="170" t="e">
        <f ca="1" t="shared" si="4"/>
        <v>#N/A</v>
      </c>
      <c r="J55" s="178" t="e">
        <f ca="1" t="shared" si="2"/>
        <v>#N/A</v>
      </c>
    </row>
    <row r="56" spans="1:10">
      <c r="A56" s="172">
        <f ca="1">A55</f>
        <v>43625</v>
      </c>
      <c r="B56" s="91">
        <f ca="1" t="shared" si="1"/>
        <v>0</v>
      </c>
      <c r="C56" s="165" t="str">
        <f ca="1">LOOKUP($A56,计划!$B$6:$B$749,计划!$AG$6:$AG$749)</f>
        <v/>
      </c>
      <c r="D56" s="175">
        <f t="shared" si="5"/>
        <v>0.833333333333333</v>
      </c>
      <c r="E56" s="168" t="e">
        <f ca="1">IF(SUMPRODUCT((计划!$B$6:$B$749=$A56)*(计划!$W$6:$W$749=$D56),计划!X$6:X$749)&gt;0,SUMPRODUCT((计划!$B$6:$B$749=$A56)*(计划!$W$6:$W$749=$D56),计划!X$6:X$749),NA())</f>
        <v>#N/A</v>
      </c>
      <c r="F56" s="168" t="e">
        <f ca="1">IF(SUMPRODUCT((计划!$B$6:$B$749=$A56)*(计划!$W$6:$W$749=$D56),计划!Y$6:Y$749)&gt;0,SUMPRODUCT((计划!$B$6:$B$749=$A56)*(计划!$W$6:$W$749=$D56),计划!Y$6:Y$749),NA())</f>
        <v>#N/A</v>
      </c>
      <c r="G56" s="169" t="e">
        <f ca="1" t="shared" si="0"/>
        <v>#N/A</v>
      </c>
      <c r="H56" s="170" t="e">
        <f ca="1" t="shared" si="3"/>
        <v>#N/A</v>
      </c>
      <c r="I56" s="170" t="e">
        <f ca="1" t="shared" si="4"/>
        <v>#N/A</v>
      </c>
      <c r="J56" s="178" t="e">
        <f ca="1" t="shared" si="2"/>
        <v>#N/A</v>
      </c>
    </row>
    <row r="57" spans="1:10">
      <c r="A57" s="173">
        <f ca="1">A51+1</f>
        <v>43626</v>
      </c>
      <c r="B57" s="91">
        <f ca="1" t="shared" si="1"/>
        <v>0</v>
      </c>
      <c r="C57" s="174" t="str">
        <f ca="1">LOOKUP($A57,计划!$B$6:$B$749,计划!$AG$6:$AG$749)</f>
        <v/>
      </c>
      <c r="D57" s="175">
        <f t="shared" si="5"/>
        <v>0.0208333333333333</v>
      </c>
      <c r="E57" s="168" t="e">
        <f ca="1">IF(SUMPRODUCT((计划!$B$6:$B$749=$A57)*(计划!$W$6:$W$749=$D57),计划!X$6:X$749)&gt;0,SUMPRODUCT((计划!$B$6:$B$749=$A57)*(计划!$W$6:$W$749=$D57),计划!X$6:X$749),NA())</f>
        <v>#N/A</v>
      </c>
      <c r="F57" s="168" t="e">
        <f ca="1">IF(SUMPRODUCT((计划!$B$6:$B$749=$A57)*(计划!$W$6:$W$749=$D57),计划!Y$6:Y$749)&gt;0,SUMPRODUCT((计划!$B$6:$B$749=$A57)*(计划!$W$6:$W$749=$D57),计划!Y$6:Y$749),NA())</f>
        <v>#N/A</v>
      </c>
      <c r="G57" s="169" t="e">
        <f ca="1" t="shared" si="0"/>
        <v>#N/A</v>
      </c>
      <c r="H57" s="170" t="e">
        <f ca="1" t="shared" si="3"/>
        <v>#N/A</v>
      </c>
      <c r="I57" s="170" t="e">
        <f ca="1" t="shared" si="4"/>
        <v>#N/A</v>
      </c>
      <c r="J57" s="178" t="e">
        <f ca="1" t="shared" si="2"/>
        <v>#N/A</v>
      </c>
    </row>
    <row r="58" spans="1:10">
      <c r="A58" s="164">
        <f ca="1">A57</f>
        <v>43626</v>
      </c>
      <c r="B58" s="91">
        <f ca="1" t="shared" si="1"/>
        <v>0</v>
      </c>
      <c r="C58" s="166" t="str">
        <f ca="1">LOOKUP($A58,计划!$B$6:$B$749,计划!$AG$6:$AG$749)</f>
        <v/>
      </c>
      <c r="D58" s="175">
        <f t="shared" si="5"/>
        <v>0.166666666666667</v>
      </c>
      <c r="E58" s="168" t="e">
        <f ca="1">IF(SUMPRODUCT((计划!$B$6:$B$749=$A58)*(计划!$W$6:$W$749=$D58),计划!X$6:X$749)&gt;0,SUMPRODUCT((计划!$B$6:$B$749=$A58)*(计划!$W$6:$W$749=$D58),计划!X$6:X$749),NA())</f>
        <v>#N/A</v>
      </c>
      <c r="F58" s="168" t="e">
        <f ca="1">IF(SUMPRODUCT((计划!$B$6:$B$749=$A58)*(计划!$W$6:$W$749=$D58),计划!Y$6:Y$749)&gt;0,SUMPRODUCT((计划!$B$6:$B$749=$A58)*(计划!$W$6:$W$749=$D58),计划!Y$6:Y$749),NA())</f>
        <v>#N/A</v>
      </c>
      <c r="G58" s="169" t="e">
        <f ca="1" t="shared" si="0"/>
        <v>#N/A</v>
      </c>
      <c r="H58" s="170" t="e">
        <f ca="1" t="shared" si="3"/>
        <v>#N/A</v>
      </c>
      <c r="I58" s="170" t="e">
        <f ca="1" t="shared" si="4"/>
        <v>#N/A</v>
      </c>
      <c r="J58" s="178" t="e">
        <f ca="1" t="shared" si="2"/>
        <v>#N/A</v>
      </c>
    </row>
    <row r="59" spans="1:10">
      <c r="A59" s="164">
        <f ca="1">A58</f>
        <v>43626</v>
      </c>
      <c r="B59" s="91">
        <f ca="1" t="shared" si="1"/>
        <v>0</v>
      </c>
      <c r="C59" s="166" t="str">
        <f ca="1">LOOKUP($A59,计划!$B$6:$B$749,计划!$AG$6:$AG$749)</f>
        <v/>
      </c>
      <c r="D59" s="175">
        <f t="shared" si="5"/>
        <v>0.354166666666667</v>
      </c>
      <c r="E59" s="168" t="e">
        <f ca="1">IF(SUMPRODUCT((计划!$B$6:$B$749=$A59)*(计划!$W$6:$W$749=$D59),计划!X$6:X$749)&gt;0,SUMPRODUCT((计划!$B$6:$B$749=$A59)*(计划!$W$6:$W$749=$D59),计划!X$6:X$749),NA())</f>
        <v>#N/A</v>
      </c>
      <c r="F59" s="168" t="e">
        <f ca="1">IF(SUMPRODUCT((计划!$B$6:$B$749=$A59)*(计划!$W$6:$W$749=$D59),计划!Y$6:Y$749)&gt;0,SUMPRODUCT((计划!$B$6:$B$749=$A59)*(计划!$W$6:$W$749=$D59),计划!Y$6:Y$749),NA())</f>
        <v>#N/A</v>
      </c>
      <c r="G59" s="169" t="e">
        <f ca="1" t="shared" si="0"/>
        <v>#N/A</v>
      </c>
      <c r="H59" s="170" t="e">
        <f ca="1" t="shared" si="3"/>
        <v>#N/A</v>
      </c>
      <c r="I59" s="170" t="e">
        <f ca="1" t="shared" si="4"/>
        <v>#N/A</v>
      </c>
      <c r="J59" s="178" t="e">
        <f ca="1" t="shared" si="2"/>
        <v>#N/A</v>
      </c>
    </row>
    <row r="60" spans="1:10">
      <c r="A60" s="164">
        <f ca="1">A59</f>
        <v>43626</v>
      </c>
      <c r="B60" s="91">
        <f ca="1" t="shared" si="1"/>
        <v>0</v>
      </c>
      <c r="C60" s="166" t="str">
        <f ca="1">LOOKUP($A60,计划!$B$6:$B$749,计划!$AG$6:$AG$749)</f>
        <v/>
      </c>
      <c r="D60" s="175">
        <f t="shared" si="5"/>
        <v>0.5</v>
      </c>
      <c r="E60" s="168" t="e">
        <f ca="1">IF(SUMPRODUCT((计划!$B$6:$B$749=$A60)*(计划!$W$6:$W$749=$D60),计划!X$6:X$749)&gt;0,SUMPRODUCT((计划!$B$6:$B$749=$A60)*(计划!$W$6:$W$749=$D60),计划!X$6:X$749),NA())</f>
        <v>#N/A</v>
      </c>
      <c r="F60" s="168" t="e">
        <f ca="1">IF(SUMPRODUCT((计划!$B$6:$B$749=$A60)*(计划!$W$6:$W$749=$D60),计划!Y$6:Y$749)&gt;0,SUMPRODUCT((计划!$B$6:$B$749=$A60)*(计划!$W$6:$W$749=$D60),计划!Y$6:Y$749),NA())</f>
        <v>#N/A</v>
      </c>
      <c r="G60" s="169" t="e">
        <f ca="1" t="shared" si="0"/>
        <v>#N/A</v>
      </c>
      <c r="H60" s="170" t="e">
        <f ca="1" t="shared" si="3"/>
        <v>#N/A</v>
      </c>
      <c r="I60" s="170" t="e">
        <f ca="1" t="shared" si="4"/>
        <v>#N/A</v>
      </c>
      <c r="J60" s="178" t="e">
        <f ca="1" t="shared" si="2"/>
        <v>#N/A</v>
      </c>
    </row>
    <row r="61" spans="1:10">
      <c r="A61" s="164">
        <f ca="1">A60</f>
        <v>43626</v>
      </c>
      <c r="B61" s="91">
        <f ca="1" t="shared" si="1"/>
        <v>0</v>
      </c>
      <c r="C61" s="166" t="str">
        <f ca="1">LOOKUP($A61,计划!$B$6:$B$749,计划!$AG$6:$AG$749)</f>
        <v/>
      </c>
      <c r="D61" s="175">
        <f t="shared" si="5"/>
        <v>0.6875</v>
      </c>
      <c r="E61" s="168" t="e">
        <f ca="1">IF(SUMPRODUCT((计划!$B$6:$B$749=$A61)*(计划!$W$6:$W$749=$D61),计划!X$6:X$749)&gt;0,SUMPRODUCT((计划!$B$6:$B$749=$A61)*(计划!$W$6:$W$749=$D61),计划!X$6:X$749),NA())</f>
        <v>#N/A</v>
      </c>
      <c r="F61" s="168" t="e">
        <f ca="1">IF(SUMPRODUCT((计划!$B$6:$B$749=$A61)*(计划!$W$6:$W$749=$D61),计划!Y$6:Y$749)&gt;0,SUMPRODUCT((计划!$B$6:$B$749=$A61)*(计划!$W$6:$W$749=$D61),计划!Y$6:Y$749),NA())</f>
        <v>#N/A</v>
      </c>
      <c r="G61" s="169" t="e">
        <f ca="1" t="shared" si="0"/>
        <v>#N/A</v>
      </c>
      <c r="H61" s="170" t="e">
        <f ca="1" t="shared" si="3"/>
        <v>#N/A</v>
      </c>
      <c r="I61" s="170" t="e">
        <f ca="1" t="shared" si="4"/>
        <v>#N/A</v>
      </c>
      <c r="J61" s="178" t="e">
        <f ca="1" t="shared" si="2"/>
        <v>#N/A</v>
      </c>
    </row>
    <row r="62" spans="1:10">
      <c r="A62" s="172">
        <f ca="1">A61</f>
        <v>43626</v>
      </c>
      <c r="B62" s="91">
        <f ca="1" t="shared" si="1"/>
        <v>0</v>
      </c>
      <c r="C62" s="165" t="str">
        <f ca="1">LOOKUP($A62,计划!$B$6:$B$749,计划!$AG$6:$AG$749)</f>
        <v/>
      </c>
      <c r="D62" s="175">
        <f t="shared" si="5"/>
        <v>0.833333333333333</v>
      </c>
      <c r="E62" s="168" t="e">
        <f ca="1">IF(SUMPRODUCT((计划!$B$6:$B$749=$A62)*(计划!$W$6:$W$749=$D62),计划!X$6:X$749)&gt;0,SUMPRODUCT((计划!$B$6:$B$749=$A62)*(计划!$W$6:$W$749=$D62),计划!X$6:X$749),NA())</f>
        <v>#N/A</v>
      </c>
      <c r="F62" s="168" t="e">
        <f ca="1">IF(SUMPRODUCT((计划!$B$6:$B$749=$A62)*(计划!$W$6:$W$749=$D62),计划!Y$6:Y$749)&gt;0,SUMPRODUCT((计划!$B$6:$B$749=$A62)*(计划!$W$6:$W$749=$D62),计划!Y$6:Y$749),NA())</f>
        <v>#N/A</v>
      </c>
      <c r="G62" s="169" t="e">
        <f ca="1" t="shared" si="0"/>
        <v>#N/A</v>
      </c>
      <c r="H62" s="170" t="e">
        <f ca="1" t="shared" si="3"/>
        <v>#N/A</v>
      </c>
      <c r="I62" s="170" t="e">
        <f ca="1" t="shared" si="4"/>
        <v>#N/A</v>
      </c>
      <c r="J62" s="178" t="e">
        <f ca="1" t="shared" si="2"/>
        <v>#N/A</v>
      </c>
    </row>
    <row r="63" spans="1:10">
      <c r="A63" s="173">
        <f ca="1">A57+1</f>
        <v>43627</v>
      </c>
      <c r="B63" s="91">
        <f ca="1" t="shared" si="1"/>
        <v>0</v>
      </c>
      <c r="C63" s="174" t="str">
        <f ca="1">LOOKUP($A63,计划!$B$6:$B$749,计划!$AG$6:$AG$749)</f>
        <v/>
      </c>
      <c r="D63" s="175">
        <f t="shared" si="5"/>
        <v>0.0208333333333333</v>
      </c>
      <c r="E63" s="168" t="e">
        <f ca="1">IF(SUMPRODUCT((计划!$B$6:$B$749=$A63)*(计划!$W$6:$W$749=$D63),计划!X$6:X$749)&gt;0,SUMPRODUCT((计划!$B$6:$B$749=$A63)*(计划!$W$6:$W$749=$D63),计划!X$6:X$749),NA())</f>
        <v>#N/A</v>
      </c>
      <c r="F63" s="168" t="e">
        <f ca="1">IF(SUMPRODUCT((计划!$B$6:$B$749=$A63)*(计划!$W$6:$W$749=$D63),计划!Y$6:Y$749)&gt;0,SUMPRODUCT((计划!$B$6:$B$749=$A63)*(计划!$W$6:$W$749=$D63),计划!Y$6:Y$749),NA())</f>
        <v>#N/A</v>
      </c>
      <c r="G63" s="169" t="e">
        <f ca="1" t="shared" si="0"/>
        <v>#N/A</v>
      </c>
      <c r="H63" s="170" t="e">
        <f ca="1" t="shared" si="3"/>
        <v>#N/A</v>
      </c>
      <c r="I63" s="170" t="e">
        <f ca="1" t="shared" si="4"/>
        <v>#N/A</v>
      </c>
      <c r="J63" s="178" t="e">
        <f ca="1" t="shared" si="2"/>
        <v>#N/A</v>
      </c>
    </row>
    <row r="64" spans="1:10">
      <c r="A64" s="164">
        <f ca="1">A63</f>
        <v>43627</v>
      </c>
      <c r="B64" s="91">
        <f ca="1" t="shared" si="1"/>
        <v>0</v>
      </c>
      <c r="C64" s="166" t="str">
        <f ca="1">LOOKUP($A64,计划!$B$6:$B$749,计划!$AG$6:$AG$749)</f>
        <v/>
      </c>
      <c r="D64" s="175">
        <f t="shared" si="5"/>
        <v>0.166666666666667</v>
      </c>
      <c r="E64" s="168" t="e">
        <f ca="1">IF(SUMPRODUCT((计划!$B$6:$B$749=$A64)*(计划!$W$6:$W$749=$D64),计划!X$6:X$749)&gt;0,SUMPRODUCT((计划!$B$6:$B$749=$A64)*(计划!$W$6:$W$749=$D64),计划!X$6:X$749),NA())</f>
        <v>#N/A</v>
      </c>
      <c r="F64" s="168" t="e">
        <f ca="1">IF(SUMPRODUCT((计划!$B$6:$B$749=$A64)*(计划!$W$6:$W$749=$D64),计划!Y$6:Y$749)&gt;0,SUMPRODUCT((计划!$B$6:$B$749=$A64)*(计划!$W$6:$W$749=$D64),计划!Y$6:Y$749),NA())</f>
        <v>#N/A</v>
      </c>
      <c r="G64" s="169" t="e">
        <f ca="1" t="shared" si="0"/>
        <v>#N/A</v>
      </c>
      <c r="H64" s="170" t="e">
        <f ca="1" t="shared" si="3"/>
        <v>#N/A</v>
      </c>
      <c r="I64" s="170" t="e">
        <f ca="1" t="shared" si="4"/>
        <v>#N/A</v>
      </c>
      <c r="J64" s="178" t="e">
        <f ca="1" t="shared" si="2"/>
        <v>#N/A</v>
      </c>
    </row>
    <row r="65" spans="1:10">
      <c r="A65" s="164">
        <f ca="1">A59+1</f>
        <v>43627</v>
      </c>
      <c r="B65" s="91">
        <f ca="1" t="shared" si="1"/>
        <v>0</v>
      </c>
      <c r="C65" s="166" t="str">
        <f ca="1">LOOKUP($A65,计划!$B$6:$B$749,计划!$AG$6:$AG$749)</f>
        <v/>
      </c>
      <c r="D65" s="175">
        <f t="shared" si="5"/>
        <v>0.354166666666667</v>
      </c>
      <c r="E65" s="168" t="e">
        <f ca="1">IF(SUMPRODUCT((计划!$B$6:$B$749=$A65)*(计划!$W$6:$W$749=$D65),计划!X$6:X$749)&gt;0,SUMPRODUCT((计划!$B$6:$B$749=$A65)*(计划!$W$6:$W$749=$D65),计划!X$6:X$749),NA())</f>
        <v>#N/A</v>
      </c>
      <c r="F65" s="168" t="e">
        <f ca="1">IF(SUMPRODUCT((计划!$B$6:$B$749=$A65)*(计划!$W$6:$W$749=$D65),计划!Y$6:Y$749)&gt;0,SUMPRODUCT((计划!$B$6:$B$749=$A65)*(计划!$W$6:$W$749=$D65),计划!Y$6:Y$749),NA())</f>
        <v>#N/A</v>
      </c>
      <c r="G65" s="169" t="e">
        <f ca="1" t="shared" si="0"/>
        <v>#N/A</v>
      </c>
      <c r="H65" s="170" t="e">
        <f ca="1" t="shared" si="3"/>
        <v>#N/A</v>
      </c>
      <c r="I65" s="170" t="e">
        <f ca="1" t="shared" si="4"/>
        <v>#N/A</v>
      </c>
      <c r="J65" s="178" t="e">
        <f ca="1" t="shared" si="2"/>
        <v>#N/A</v>
      </c>
    </row>
    <row r="66" spans="1:10">
      <c r="A66" s="164">
        <f ca="1">A65</f>
        <v>43627</v>
      </c>
      <c r="B66" s="91">
        <f ca="1" t="shared" si="1"/>
        <v>0</v>
      </c>
      <c r="C66" s="166" t="str">
        <f ca="1">LOOKUP($A66,计划!$B$6:$B$749,计划!$AG$6:$AG$749)</f>
        <v/>
      </c>
      <c r="D66" s="175">
        <f t="shared" si="5"/>
        <v>0.5</v>
      </c>
      <c r="E66" s="168" t="e">
        <f ca="1">IF(SUMPRODUCT((计划!$B$6:$B$749=$A66)*(计划!$W$6:$W$749=$D66),计划!X$6:X$749)&gt;0,SUMPRODUCT((计划!$B$6:$B$749=$A66)*(计划!$W$6:$W$749=$D66),计划!X$6:X$749),NA())</f>
        <v>#N/A</v>
      </c>
      <c r="F66" s="168" t="e">
        <f ca="1">IF(SUMPRODUCT((计划!$B$6:$B$749=$A66)*(计划!$W$6:$W$749=$D66),计划!Y$6:Y$749)&gt;0,SUMPRODUCT((计划!$B$6:$B$749=$A66)*(计划!$W$6:$W$749=$D66),计划!Y$6:Y$749),NA())</f>
        <v>#N/A</v>
      </c>
      <c r="G66" s="169" t="e">
        <f ca="1" t="shared" si="0"/>
        <v>#N/A</v>
      </c>
      <c r="H66" s="170" t="e">
        <f ca="1" t="shared" si="3"/>
        <v>#N/A</v>
      </c>
      <c r="I66" s="170" t="e">
        <f ca="1" t="shared" si="4"/>
        <v>#N/A</v>
      </c>
      <c r="J66" s="178" t="e">
        <f ca="1" t="shared" si="2"/>
        <v>#N/A</v>
      </c>
    </row>
    <row r="67" spans="1:10">
      <c r="A67" s="164">
        <f ca="1">A66</f>
        <v>43627</v>
      </c>
      <c r="B67" s="91">
        <f ca="1" t="shared" si="1"/>
        <v>0</v>
      </c>
      <c r="C67" s="166" t="str">
        <f ca="1">LOOKUP($A67,计划!$B$6:$B$749,计划!$AG$6:$AG$749)</f>
        <v/>
      </c>
      <c r="D67" s="175">
        <f t="shared" si="5"/>
        <v>0.6875</v>
      </c>
      <c r="E67" s="168" t="e">
        <f ca="1">IF(SUMPRODUCT((计划!$B$6:$B$749=$A67)*(计划!$W$6:$W$749=$D67),计划!X$6:X$749)&gt;0,SUMPRODUCT((计划!$B$6:$B$749=$A67)*(计划!$W$6:$W$749=$D67),计划!X$6:X$749),NA())</f>
        <v>#N/A</v>
      </c>
      <c r="F67" s="168" t="e">
        <f ca="1">IF(SUMPRODUCT((计划!$B$6:$B$749=$A67)*(计划!$W$6:$W$749=$D67),计划!Y$6:Y$749)&gt;0,SUMPRODUCT((计划!$B$6:$B$749=$A67)*(计划!$W$6:$W$749=$D67),计划!Y$6:Y$749),NA())</f>
        <v>#N/A</v>
      </c>
      <c r="G67" s="169" t="e">
        <f ca="1" t="shared" ref="G67:G130" si="6">IF(F67="",NA(),E67*100/F67)</f>
        <v>#N/A</v>
      </c>
      <c r="H67" s="170" t="e">
        <f ca="1" t="shared" si="3"/>
        <v>#N/A</v>
      </c>
      <c r="I67" s="170" t="e">
        <f ca="1" t="shared" si="4"/>
        <v>#N/A</v>
      </c>
      <c r="J67" s="178" t="e">
        <f ca="1" t="shared" si="2"/>
        <v>#N/A</v>
      </c>
    </row>
    <row r="68" spans="1:10">
      <c r="A68" s="172">
        <f ca="1">A67</f>
        <v>43627</v>
      </c>
      <c r="B68" s="91">
        <f ca="1" t="shared" ref="B68:B131" si="7">IF(C68&lt;&gt;C67,1,0)</f>
        <v>0</v>
      </c>
      <c r="C68" s="165" t="str">
        <f ca="1">LOOKUP($A68,计划!$B$6:$B$749,计划!$AG$6:$AG$749)</f>
        <v/>
      </c>
      <c r="D68" s="175">
        <f t="shared" si="5"/>
        <v>0.833333333333333</v>
      </c>
      <c r="E68" s="168" t="e">
        <f ca="1">IF(SUMPRODUCT((计划!$B$6:$B$749=$A68)*(计划!$W$6:$W$749=$D68),计划!X$6:X$749)&gt;0,SUMPRODUCT((计划!$B$6:$B$749=$A68)*(计划!$W$6:$W$749=$D68),计划!X$6:X$749),NA())</f>
        <v>#N/A</v>
      </c>
      <c r="F68" s="168" t="e">
        <f ca="1">IF(SUMPRODUCT((计划!$B$6:$B$749=$A68)*(计划!$W$6:$W$749=$D68),计划!Y$6:Y$749)&gt;0,SUMPRODUCT((计划!$B$6:$B$749=$A68)*(计划!$W$6:$W$749=$D68),计划!Y$6:Y$749),NA())</f>
        <v>#N/A</v>
      </c>
      <c r="G68" s="169" t="e">
        <f ca="1" t="shared" si="6"/>
        <v>#N/A</v>
      </c>
      <c r="H68" s="170" t="e">
        <f ca="1" t="shared" si="3"/>
        <v>#N/A</v>
      </c>
      <c r="I68" s="170" t="e">
        <f ca="1" t="shared" si="4"/>
        <v>#N/A</v>
      </c>
      <c r="J68" s="178" t="e">
        <f ca="1" t="shared" ref="J68:J131" si="8">IF(I68="",NA(),H68*100/I68)</f>
        <v>#N/A</v>
      </c>
    </row>
    <row r="69" spans="1:10">
      <c r="A69" s="173">
        <f ca="1">A63+1</f>
        <v>43628</v>
      </c>
      <c r="B69" s="91">
        <f ca="1" t="shared" si="7"/>
        <v>0</v>
      </c>
      <c r="C69" s="174" t="str">
        <f ca="1">LOOKUP($A69,计划!$B$6:$B$749,计划!$AG$6:$AG$749)</f>
        <v/>
      </c>
      <c r="D69" s="175">
        <f t="shared" si="5"/>
        <v>0.0208333333333333</v>
      </c>
      <c r="E69" s="168" t="e">
        <f ca="1">IF(SUMPRODUCT((计划!$B$6:$B$749=$A69)*(计划!$W$6:$W$749=$D69),计划!X$6:X$749)&gt;0,SUMPRODUCT((计划!$B$6:$B$749=$A69)*(计划!$W$6:$W$749=$D69),计划!X$6:X$749),NA())</f>
        <v>#N/A</v>
      </c>
      <c r="F69" s="168" t="e">
        <f ca="1">IF(SUMPRODUCT((计划!$B$6:$B$749=$A69)*(计划!$W$6:$W$749=$D69),计划!Y$6:Y$749)&gt;0,SUMPRODUCT((计划!$B$6:$B$749=$A69)*(计划!$W$6:$W$749=$D69),计划!Y$6:Y$749),NA())</f>
        <v>#N/A</v>
      </c>
      <c r="G69" s="169" t="e">
        <f ca="1" t="shared" si="6"/>
        <v>#N/A</v>
      </c>
      <c r="H69" s="170" t="e">
        <f ca="1" t="shared" si="3"/>
        <v>#N/A</v>
      </c>
      <c r="I69" s="170" t="e">
        <f ca="1" t="shared" si="4"/>
        <v>#N/A</v>
      </c>
      <c r="J69" s="178" t="e">
        <f ca="1" t="shared" si="8"/>
        <v>#N/A</v>
      </c>
    </row>
    <row r="70" spans="1:10">
      <c r="A70" s="164">
        <f ca="1">A69</f>
        <v>43628</v>
      </c>
      <c r="B70" s="91">
        <f ca="1" t="shared" si="7"/>
        <v>0</v>
      </c>
      <c r="C70" s="166" t="str">
        <f ca="1">LOOKUP($A70,计划!$B$6:$B$749,计划!$AG$6:$AG$749)</f>
        <v/>
      </c>
      <c r="D70" s="175">
        <f t="shared" si="5"/>
        <v>0.166666666666667</v>
      </c>
      <c r="E70" s="168" t="e">
        <f ca="1">IF(SUMPRODUCT((计划!$B$6:$B$749=$A70)*(计划!$W$6:$W$749=$D70),计划!X$6:X$749)&gt;0,SUMPRODUCT((计划!$B$6:$B$749=$A70)*(计划!$W$6:$W$749=$D70),计划!X$6:X$749),NA())</f>
        <v>#N/A</v>
      </c>
      <c r="F70" s="168" t="e">
        <f ca="1">IF(SUMPRODUCT((计划!$B$6:$B$749=$A70)*(计划!$W$6:$W$749=$D70),计划!Y$6:Y$749)&gt;0,SUMPRODUCT((计划!$B$6:$B$749=$A70)*(计划!$W$6:$W$749=$D70),计划!Y$6:Y$749),NA())</f>
        <v>#N/A</v>
      </c>
      <c r="G70" s="169" t="e">
        <f ca="1" t="shared" si="6"/>
        <v>#N/A</v>
      </c>
      <c r="H70" s="170" t="e">
        <f ca="1" t="shared" si="3"/>
        <v>#N/A</v>
      </c>
      <c r="I70" s="170" t="e">
        <f ca="1" t="shared" si="4"/>
        <v>#N/A</v>
      </c>
      <c r="J70" s="178" t="e">
        <f ca="1" t="shared" si="8"/>
        <v>#N/A</v>
      </c>
    </row>
    <row r="71" spans="1:10">
      <c r="A71" s="164">
        <f ca="1">A65+1</f>
        <v>43628</v>
      </c>
      <c r="B71" s="91">
        <f ca="1" t="shared" si="7"/>
        <v>0</v>
      </c>
      <c r="C71" s="166" t="str">
        <f ca="1">LOOKUP($A71,计划!$B$6:$B$749,计划!$AG$6:$AG$749)</f>
        <v/>
      </c>
      <c r="D71" s="175">
        <f t="shared" si="5"/>
        <v>0.354166666666667</v>
      </c>
      <c r="E71" s="168" t="e">
        <f ca="1">IF(SUMPRODUCT((计划!$B$6:$B$749=$A71)*(计划!$W$6:$W$749=$D71),计划!X$6:X$749)&gt;0,SUMPRODUCT((计划!$B$6:$B$749=$A71)*(计划!$W$6:$W$749=$D71),计划!X$6:X$749),NA())</f>
        <v>#N/A</v>
      </c>
      <c r="F71" s="168" t="e">
        <f ca="1">IF(SUMPRODUCT((计划!$B$6:$B$749=$A71)*(计划!$W$6:$W$749=$D71),计划!Y$6:Y$749)&gt;0,SUMPRODUCT((计划!$B$6:$B$749=$A71)*(计划!$W$6:$W$749=$D71),计划!Y$6:Y$749),NA())</f>
        <v>#N/A</v>
      </c>
      <c r="G71" s="169" t="e">
        <f ca="1" t="shared" si="6"/>
        <v>#N/A</v>
      </c>
      <c r="H71" s="170" t="e">
        <f ca="1" t="shared" si="3"/>
        <v>#N/A</v>
      </c>
      <c r="I71" s="170" t="e">
        <f ca="1" t="shared" si="4"/>
        <v>#N/A</v>
      </c>
      <c r="J71" s="178" t="e">
        <f ca="1" t="shared" si="8"/>
        <v>#N/A</v>
      </c>
    </row>
    <row r="72" spans="1:10">
      <c r="A72" s="164">
        <f ca="1">A71</f>
        <v>43628</v>
      </c>
      <c r="B72" s="91">
        <f ca="1" t="shared" si="7"/>
        <v>0</v>
      </c>
      <c r="C72" s="166" t="str">
        <f ca="1">LOOKUP($A72,计划!$B$6:$B$749,计划!$AG$6:$AG$749)</f>
        <v/>
      </c>
      <c r="D72" s="175">
        <f t="shared" si="5"/>
        <v>0.5</v>
      </c>
      <c r="E72" s="168" t="e">
        <f ca="1">IF(SUMPRODUCT((计划!$B$6:$B$749=$A72)*(计划!$W$6:$W$749=$D72),计划!X$6:X$749)&gt;0,SUMPRODUCT((计划!$B$6:$B$749=$A72)*(计划!$W$6:$W$749=$D72),计划!X$6:X$749),NA())</f>
        <v>#N/A</v>
      </c>
      <c r="F72" s="168" t="e">
        <f ca="1">IF(SUMPRODUCT((计划!$B$6:$B$749=$A72)*(计划!$W$6:$W$749=$D72),计划!Y$6:Y$749)&gt;0,SUMPRODUCT((计划!$B$6:$B$749=$A72)*(计划!$W$6:$W$749=$D72),计划!Y$6:Y$749),NA())</f>
        <v>#N/A</v>
      </c>
      <c r="G72" s="169" t="e">
        <f ca="1" t="shared" si="6"/>
        <v>#N/A</v>
      </c>
      <c r="H72" s="170" t="e">
        <f ca="1" t="shared" ref="H72:H135" si="9">IFERROR(IF(E72="",NA(),AVERAGEIF(E67:E72,"&gt;0")),NA())</f>
        <v>#N/A</v>
      </c>
      <c r="I72" s="170" t="e">
        <f ca="1" t="shared" ref="I72:I135" si="10">IFERROR(IF(F72="",NA(),AVERAGEIF(F67:F72,"&gt;0")),NA())</f>
        <v>#N/A</v>
      </c>
      <c r="J72" s="178" t="e">
        <f ca="1" t="shared" si="8"/>
        <v>#N/A</v>
      </c>
    </row>
    <row r="73" spans="1:10">
      <c r="A73" s="164">
        <f ca="1">A72</f>
        <v>43628</v>
      </c>
      <c r="B73" s="91">
        <f ca="1" t="shared" si="7"/>
        <v>0</v>
      </c>
      <c r="C73" s="166" t="str">
        <f ca="1">LOOKUP($A73,计划!$B$6:$B$749,计划!$AG$6:$AG$749)</f>
        <v/>
      </c>
      <c r="D73" s="175">
        <f t="shared" ref="D73:D136" si="11">D67</f>
        <v>0.6875</v>
      </c>
      <c r="E73" s="168" t="e">
        <f ca="1">IF(SUMPRODUCT((计划!$B$6:$B$749=$A73)*(计划!$W$6:$W$749=$D73),计划!X$6:X$749)&gt;0,SUMPRODUCT((计划!$B$6:$B$749=$A73)*(计划!$W$6:$W$749=$D73),计划!X$6:X$749),NA())</f>
        <v>#N/A</v>
      </c>
      <c r="F73" s="168" t="e">
        <f ca="1">IF(SUMPRODUCT((计划!$B$6:$B$749=$A73)*(计划!$W$6:$W$749=$D73),计划!Y$6:Y$749)&gt;0,SUMPRODUCT((计划!$B$6:$B$749=$A73)*(计划!$W$6:$W$749=$D73),计划!Y$6:Y$749),NA())</f>
        <v>#N/A</v>
      </c>
      <c r="G73" s="169" t="e">
        <f ca="1" t="shared" si="6"/>
        <v>#N/A</v>
      </c>
      <c r="H73" s="170" t="e">
        <f ca="1" t="shared" si="9"/>
        <v>#N/A</v>
      </c>
      <c r="I73" s="170" t="e">
        <f ca="1" t="shared" si="10"/>
        <v>#N/A</v>
      </c>
      <c r="J73" s="178" t="e">
        <f ca="1" t="shared" si="8"/>
        <v>#N/A</v>
      </c>
    </row>
    <row r="74" spans="1:10">
      <c r="A74" s="172">
        <f ca="1">A73</f>
        <v>43628</v>
      </c>
      <c r="B74" s="91">
        <f ca="1" t="shared" si="7"/>
        <v>0</v>
      </c>
      <c r="C74" s="165" t="str">
        <f ca="1">LOOKUP($A74,计划!$B$6:$B$749,计划!$AG$6:$AG$749)</f>
        <v/>
      </c>
      <c r="D74" s="175">
        <f t="shared" si="11"/>
        <v>0.833333333333333</v>
      </c>
      <c r="E74" s="168" t="e">
        <f ca="1">IF(SUMPRODUCT((计划!$B$6:$B$749=$A74)*(计划!$W$6:$W$749=$D74),计划!X$6:X$749)&gt;0,SUMPRODUCT((计划!$B$6:$B$749=$A74)*(计划!$W$6:$W$749=$D74),计划!X$6:X$749),NA())</f>
        <v>#N/A</v>
      </c>
      <c r="F74" s="168" t="e">
        <f ca="1">IF(SUMPRODUCT((计划!$B$6:$B$749=$A74)*(计划!$W$6:$W$749=$D74),计划!Y$6:Y$749)&gt;0,SUMPRODUCT((计划!$B$6:$B$749=$A74)*(计划!$W$6:$W$749=$D74),计划!Y$6:Y$749),NA())</f>
        <v>#N/A</v>
      </c>
      <c r="G74" s="169" t="e">
        <f ca="1" t="shared" si="6"/>
        <v>#N/A</v>
      </c>
      <c r="H74" s="170" t="e">
        <f ca="1" t="shared" si="9"/>
        <v>#N/A</v>
      </c>
      <c r="I74" s="170" t="e">
        <f ca="1" t="shared" si="10"/>
        <v>#N/A</v>
      </c>
      <c r="J74" s="178" t="e">
        <f ca="1" t="shared" si="8"/>
        <v>#N/A</v>
      </c>
    </row>
    <row r="75" spans="1:10">
      <c r="A75" s="173">
        <f ca="1">A69+1</f>
        <v>43629</v>
      </c>
      <c r="B75" s="91">
        <f ca="1" t="shared" si="7"/>
        <v>0</v>
      </c>
      <c r="C75" s="174" t="str">
        <f ca="1">LOOKUP($A75,计划!$B$6:$B$749,计划!$AG$6:$AG$749)</f>
        <v/>
      </c>
      <c r="D75" s="175">
        <f t="shared" si="11"/>
        <v>0.0208333333333333</v>
      </c>
      <c r="E75" s="168" t="e">
        <f ca="1">IF(SUMPRODUCT((计划!$B$6:$B$749=$A75)*(计划!$W$6:$W$749=$D75),计划!X$6:X$749)&gt;0,SUMPRODUCT((计划!$B$6:$B$749=$A75)*(计划!$W$6:$W$749=$D75),计划!X$6:X$749),NA())</f>
        <v>#N/A</v>
      </c>
      <c r="F75" s="168" t="e">
        <f ca="1">IF(SUMPRODUCT((计划!$B$6:$B$749=$A75)*(计划!$W$6:$W$749=$D75),计划!Y$6:Y$749)&gt;0,SUMPRODUCT((计划!$B$6:$B$749=$A75)*(计划!$W$6:$W$749=$D75),计划!Y$6:Y$749),NA())</f>
        <v>#N/A</v>
      </c>
      <c r="G75" s="169" t="e">
        <f ca="1" t="shared" si="6"/>
        <v>#N/A</v>
      </c>
      <c r="H75" s="170" t="e">
        <f ca="1" t="shared" si="9"/>
        <v>#N/A</v>
      </c>
      <c r="I75" s="170" t="e">
        <f ca="1" t="shared" si="10"/>
        <v>#N/A</v>
      </c>
      <c r="J75" s="178" t="e">
        <f ca="1" t="shared" si="8"/>
        <v>#N/A</v>
      </c>
    </row>
    <row r="76" spans="1:10">
      <c r="A76" s="164">
        <f ca="1">A75</f>
        <v>43629</v>
      </c>
      <c r="B76" s="91">
        <f ca="1" t="shared" si="7"/>
        <v>0</v>
      </c>
      <c r="C76" s="166" t="str">
        <f ca="1">LOOKUP($A76,计划!$B$6:$B$749,计划!$AG$6:$AG$749)</f>
        <v/>
      </c>
      <c r="D76" s="175">
        <f t="shared" si="11"/>
        <v>0.166666666666667</v>
      </c>
      <c r="E76" s="168" t="e">
        <f ca="1">IF(SUMPRODUCT((计划!$B$6:$B$749=$A76)*(计划!$W$6:$W$749=$D76),计划!X$6:X$749)&gt;0,SUMPRODUCT((计划!$B$6:$B$749=$A76)*(计划!$W$6:$W$749=$D76),计划!X$6:X$749),NA())</f>
        <v>#N/A</v>
      </c>
      <c r="F76" s="168" t="e">
        <f ca="1">IF(SUMPRODUCT((计划!$B$6:$B$749=$A76)*(计划!$W$6:$W$749=$D76),计划!Y$6:Y$749)&gt;0,SUMPRODUCT((计划!$B$6:$B$749=$A76)*(计划!$W$6:$W$749=$D76),计划!Y$6:Y$749),NA())</f>
        <v>#N/A</v>
      </c>
      <c r="G76" s="169" t="e">
        <f ca="1" t="shared" si="6"/>
        <v>#N/A</v>
      </c>
      <c r="H76" s="170" t="e">
        <f ca="1" t="shared" si="9"/>
        <v>#N/A</v>
      </c>
      <c r="I76" s="170" t="e">
        <f ca="1" t="shared" si="10"/>
        <v>#N/A</v>
      </c>
      <c r="J76" s="178" t="e">
        <f ca="1" t="shared" si="8"/>
        <v>#N/A</v>
      </c>
    </row>
    <row r="77" spans="1:10">
      <c r="A77" s="164">
        <f ca="1">A71+1</f>
        <v>43629</v>
      </c>
      <c r="B77" s="91">
        <f ca="1" t="shared" si="7"/>
        <v>0</v>
      </c>
      <c r="C77" s="166" t="str">
        <f ca="1">LOOKUP($A77,计划!$B$6:$B$749,计划!$AG$6:$AG$749)</f>
        <v/>
      </c>
      <c r="D77" s="175">
        <f t="shared" si="11"/>
        <v>0.354166666666667</v>
      </c>
      <c r="E77" s="168" t="e">
        <f ca="1">IF(SUMPRODUCT((计划!$B$6:$B$749=$A77)*(计划!$W$6:$W$749=$D77),计划!X$6:X$749)&gt;0,SUMPRODUCT((计划!$B$6:$B$749=$A77)*(计划!$W$6:$W$749=$D77),计划!X$6:X$749),NA())</f>
        <v>#N/A</v>
      </c>
      <c r="F77" s="168" t="e">
        <f ca="1">IF(SUMPRODUCT((计划!$B$6:$B$749=$A77)*(计划!$W$6:$W$749=$D77),计划!Y$6:Y$749)&gt;0,SUMPRODUCT((计划!$B$6:$B$749=$A77)*(计划!$W$6:$W$749=$D77),计划!Y$6:Y$749),NA())</f>
        <v>#N/A</v>
      </c>
      <c r="G77" s="169" t="e">
        <f ca="1" t="shared" si="6"/>
        <v>#N/A</v>
      </c>
      <c r="H77" s="170" t="e">
        <f ca="1" t="shared" si="9"/>
        <v>#N/A</v>
      </c>
      <c r="I77" s="170" t="e">
        <f ca="1" t="shared" si="10"/>
        <v>#N/A</v>
      </c>
      <c r="J77" s="178" t="e">
        <f ca="1" t="shared" si="8"/>
        <v>#N/A</v>
      </c>
    </row>
    <row r="78" spans="1:10">
      <c r="A78" s="164">
        <f ca="1">A77</f>
        <v>43629</v>
      </c>
      <c r="B78" s="91">
        <f ca="1" t="shared" si="7"/>
        <v>0</v>
      </c>
      <c r="C78" s="166" t="str">
        <f ca="1">LOOKUP($A78,计划!$B$6:$B$749,计划!$AG$6:$AG$749)</f>
        <v/>
      </c>
      <c r="D78" s="175">
        <f t="shared" si="11"/>
        <v>0.5</v>
      </c>
      <c r="E78" s="168" t="e">
        <f ca="1">IF(SUMPRODUCT((计划!$B$6:$B$749=$A78)*(计划!$W$6:$W$749=$D78),计划!X$6:X$749)&gt;0,SUMPRODUCT((计划!$B$6:$B$749=$A78)*(计划!$W$6:$W$749=$D78),计划!X$6:X$749),NA())</f>
        <v>#N/A</v>
      </c>
      <c r="F78" s="168" t="e">
        <f ca="1">IF(SUMPRODUCT((计划!$B$6:$B$749=$A78)*(计划!$W$6:$W$749=$D78),计划!Y$6:Y$749)&gt;0,SUMPRODUCT((计划!$B$6:$B$749=$A78)*(计划!$W$6:$W$749=$D78),计划!Y$6:Y$749),NA())</f>
        <v>#N/A</v>
      </c>
      <c r="G78" s="169" t="e">
        <f ca="1" t="shared" si="6"/>
        <v>#N/A</v>
      </c>
      <c r="H78" s="170" t="e">
        <f ca="1" t="shared" si="9"/>
        <v>#N/A</v>
      </c>
      <c r="I78" s="170" t="e">
        <f ca="1" t="shared" si="10"/>
        <v>#N/A</v>
      </c>
      <c r="J78" s="178" t="e">
        <f ca="1" t="shared" si="8"/>
        <v>#N/A</v>
      </c>
    </row>
    <row r="79" spans="1:10">
      <c r="A79" s="164">
        <f ca="1">A78</f>
        <v>43629</v>
      </c>
      <c r="B79" s="91">
        <f ca="1" t="shared" si="7"/>
        <v>0</v>
      </c>
      <c r="C79" s="166" t="str">
        <f ca="1">LOOKUP($A79,计划!$B$6:$B$749,计划!$AG$6:$AG$749)</f>
        <v/>
      </c>
      <c r="D79" s="175">
        <f t="shared" si="11"/>
        <v>0.6875</v>
      </c>
      <c r="E79" s="168" t="e">
        <f ca="1">IF(SUMPRODUCT((计划!$B$6:$B$749=$A79)*(计划!$W$6:$W$749=$D79),计划!X$6:X$749)&gt;0,SUMPRODUCT((计划!$B$6:$B$749=$A79)*(计划!$W$6:$W$749=$D79),计划!X$6:X$749),NA())</f>
        <v>#N/A</v>
      </c>
      <c r="F79" s="168" t="e">
        <f ca="1">IF(SUMPRODUCT((计划!$B$6:$B$749=$A79)*(计划!$W$6:$W$749=$D79),计划!Y$6:Y$749)&gt;0,SUMPRODUCT((计划!$B$6:$B$749=$A79)*(计划!$W$6:$W$749=$D79),计划!Y$6:Y$749),NA())</f>
        <v>#N/A</v>
      </c>
      <c r="G79" s="169" t="e">
        <f ca="1" t="shared" si="6"/>
        <v>#N/A</v>
      </c>
      <c r="H79" s="170" t="e">
        <f ca="1" t="shared" si="9"/>
        <v>#N/A</v>
      </c>
      <c r="I79" s="170" t="e">
        <f ca="1" t="shared" si="10"/>
        <v>#N/A</v>
      </c>
      <c r="J79" s="178" t="e">
        <f ca="1" t="shared" si="8"/>
        <v>#N/A</v>
      </c>
    </row>
    <row r="80" spans="1:10">
      <c r="A80" s="172">
        <f ca="1">A79</f>
        <v>43629</v>
      </c>
      <c r="B80" s="91">
        <f ca="1" t="shared" si="7"/>
        <v>0</v>
      </c>
      <c r="C80" s="165" t="str">
        <f ca="1">LOOKUP($A80,计划!$B$6:$B$749,计划!$AG$6:$AG$749)</f>
        <v/>
      </c>
      <c r="D80" s="175">
        <f t="shared" si="11"/>
        <v>0.833333333333333</v>
      </c>
      <c r="E80" s="168" t="e">
        <f ca="1">IF(SUMPRODUCT((计划!$B$6:$B$749=$A80)*(计划!$W$6:$W$749=$D80),计划!X$6:X$749)&gt;0,SUMPRODUCT((计划!$B$6:$B$749=$A80)*(计划!$W$6:$W$749=$D80),计划!X$6:X$749),NA())</f>
        <v>#N/A</v>
      </c>
      <c r="F80" s="168" t="e">
        <f ca="1">IF(SUMPRODUCT((计划!$B$6:$B$749=$A80)*(计划!$W$6:$W$749=$D80),计划!Y$6:Y$749)&gt;0,SUMPRODUCT((计划!$B$6:$B$749=$A80)*(计划!$W$6:$W$749=$D80),计划!Y$6:Y$749),NA())</f>
        <v>#N/A</v>
      </c>
      <c r="G80" s="169" t="e">
        <f ca="1" t="shared" si="6"/>
        <v>#N/A</v>
      </c>
      <c r="H80" s="170" t="e">
        <f ca="1" t="shared" si="9"/>
        <v>#N/A</v>
      </c>
      <c r="I80" s="170" t="e">
        <f ca="1" t="shared" si="10"/>
        <v>#N/A</v>
      </c>
      <c r="J80" s="178" t="e">
        <f ca="1" t="shared" si="8"/>
        <v>#N/A</v>
      </c>
    </row>
    <row r="81" spans="1:10">
      <c r="A81" s="173">
        <f ca="1">A75+1</f>
        <v>43630</v>
      </c>
      <c r="B81" s="91">
        <f ca="1" t="shared" si="7"/>
        <v>0</v>
      </c>
      <c r="C81" s="174" t="str">
        <f ca="1">LOOKUP($A81,计划!$B$6:$B$749,计划!$AG$6:$AG$749)</f>
        <v/>
      </c>
      <c r="D81" s="175">
        <f t="shared" si="11"/>
        <v>0.0208333333333333</v>
      </c>
      <c r="E81" s="168" t="e">
        <f ca="1">IF(SUMPRODUCT((计划!$B$6:$B$749=$A81)*(计划!$W$6:$W$749=$D81),计划!X$6:X$749)&gt;0,SUMPRODUCT((计划!$B$6:$B$749=$A81)*(计划!$W$6:$W$749=$D81),计划!X$6:X$749),NA())</f>
        <v>#N/A</v>
      </c>
      <c r="F81" s="168" t="e">
        <f ca="1">IF(SUMPRODUCT((计划!$B$6:$B$749=$A81)*(计划!$W$6:$W$749=$D81),计划!Y$6:Y$749)&gt;0,SUMPRODUCT((计划!$B$6:$B$749=$A81)*(计划!$W$6:$W$749=$D81),计划!Y$6:Y$749),NA())</f>
        <v>#N/A</v>
      </c>
      <c r="G81" s="169" t="e">
        <f ca="1" t="shared" si="6"/>
        <v>#N/A</v>
      </c>
      <c r="H81" s="170" t="e">
        <f ca="1" t="shared" si="9"/>
        <v>#N/A</v>
      </c>
      <c r="I81" s="170" t="e">
        <f ca="1" t="shared" si="10"/>
        <v>#N/A</v>
      </c>
      <c r="J81" s="178" t="e">
        <f ca="1" t="shared" si="8"/>
        <v>#N/A</v>
      </c>
    </row>
    <row r="82" spans="1:10">
      <c r="A82" s="164">
        <f ca="1">A81</f>
        <v>43630</v>
      </c>
      <c r="B82" s="91">
        <f ca="1" t="shared" si="7"/>
        <v>0</v>
      </c>
      <c r="C82" s="166" t="str">
        <f ca="1">LOOKUP($A82,计划!$B$6:$B$749,计划!$AG$6:$AG$749)</f>
        <v/>
      </c>
      <c r="D82" s="175">
        <f t="shared" si="11"/>
        <v>0.166666666666667</v>
      </c>
      <c r="E82" s="168" t="e">
        <f ca="1">IF(SUMPRODUCT((计划!$B$6:$B$749=$A82)*(计划!$W$6:$W$749=$D82),计划!X$6:X$749)&gt;0,SUMPRODUCT((计划!$B$6:$B$749=$A82)*(计划!$W$6:$W$749=$D82),计划!X$6:X$749),NA())</f>
        <v>#N/A</v>
      </c>
      <c r="F82" s="168" t="e">
        <f ca="1">IF(SUMPRODUCT((计划!$B$6:$B$749=$A82)*(计划!$W$6:$W$749=$D82),计划!Y$6:Y$749)&gt;0,SUMPRODUCT((计划!$B$6:$B$749=$A82)*(计划!$W$6:$W$749=$D82),计划!Y$6:Y$749),NA())</f>
        <v>#N/A</v>
      </c>
      <c r="G82" s="169" t="e">
        <f ca="1" t="shared" si="6"/>
        <v>#N/A</v>
      </c>
      <c r="H82" s="170" t="e">
        <f ca="1" t="shared" si="9"/>
        <v>#N/A</v>
      </c>
      <c r="I82" s="170" t="e">
        <f ca="1" t="shared" si="10"/>
        <v>#N/A</v>
      </c>
      <c r="J82" s="178" t="e">
        <f ca="1" t="shared" si="8"/>
        <v>#N/A</v>
      </c>
    </row>
    <row r="83" spans="1:10">
      <c r="A83" s="164">
        <f ca="1">A77+1</f>
        <v>43630</v>
      </c>
      <c r="B83" s="91">
        <f ca="1" t="shared" si="7"/>
        <v>0</v>
      </c>
      <c r="C83" s="166" t="str">
        <f ca="1">LOOKUP($A83,计划!$B$6:$B$749,计划!$AG$6:$AG$749)</f>
        <v/>
      </c>
      <c r="D83" s="175">
        <f t="shared" si="11"/>
        <v>0.354166666666667</v>
      </c>
      <c r="E83" s="168" t="e">
        <f ca="1">IF(SUMPRODUCT((计划!$B$6:$B$749=$A83)*(计划!$W$6:$W$749=$D83),计划!X$6:X$749)&gt;0,SUMPRODUCT((计划!$B$6:$B$749=$A83)*(计划!$W$6:$W$749=$D83),计划!X$6:X$749),NA())</f>
        <v>#N/A</v>
      </c>
      <c r="F83" s="168" t="e">
        <f ca="1">IF(SUMPRODUCT((计划!$B$6:$B$749=$A83)*(计划!$W$6:$W$749=$D83),计划!Y$6:Y$749)&gt;0,SUMPRODUCT((计划!$B$6:$B$749=$A83)*(计划!$W$6:$W$749=$D83),计划!Y$6:Y$749),NA())</f>
        <v>#N/A</v>
      </c>
      <c r="G83" s="169" t="e">
        <f ca="1" t="shared" si="6"/>
        <v>#N/A</v>
      </c>
      <c r="H83" s="170" t="e">
        <f ca="1" t="shared" si="9"/>
        <v>#N/A</v>
      </c>
      <c r="I83" s="170" t="e">
        <f ca="1" t="shared" si="10"/>
        <v>#N/A</v>
      </c>
      <c r="J83" s="178" t="e">
        <f ca="1" t="shared" si="8"/>
        <v>#N/A</v>
      </c>
    </row>
    <row r="84" spans="1:10">
      <c r="A84" s="164">
        <f ca="1">A83</f>
        <v>43630</v>
      </c>
      <c r="B84" s="91">
        <f ca="1" t="shared" si="7"/>
        <v>0</v>
      </c>
      <c r="C84" s="166" t="str">
        <f ca="1">LOOKUP($A84,计划!$B$6:$B$749,计划!$AG$6:$AG$749)</f>
        <v/>
      </c>
      <c r="D84" s="175">
        <f t="shared" si="11"/>
        <v>0.5</v>
      </c>
      <c r="E84" s="168" t="e">
        <f ca="1">IF(SUMPRODUCT((计划!$B$6:$B$749=$A84)*(计划!$W$6:$W$749=$D84),计划!X$6:X$749)&gt;0,SUMPRODUCT((计划!$B$6:$B$749=$A84)*(计划!$W$6:$W$749=$D84),计划!X$6:X$749),NA())</f>
        <v>#N/A</v>
      </c>
      <c r="F84" s="168" t="e">
        <f ca="1">IF(SUMPRODUCT((计划!$B$6:$B$749=$A84)*(计划!$W$6:$W$749=$D84),计划!Y$6:Y$749)&gt;0,SUMPRODUCT((计划!$B$6:$B$749=$A84)*(计划!$W$6:$W$749=$D84),计划!Y$6:Y$749),NA())</f>
        <v>#N/A</v>
      </c>
      <c r="G84" s="169" t="e">
        <f ca="1" t="shared" si="6"/>
        <v>#N/A</v>
      </c>
      <c r="H84" s="170" t="e">
        <f ca="1" t="shared" si="9"/>
        <v>#N/A</v>
      </c>
      <c r="I84" s="170" t="e">
        <f ca="1" t="shared" si="10"/>
        <v>#N/A</v>
      </c>
      <c r="J84" s="178" t="e">
        <f ca="1" t="shared" si="8"/>
        <v>#N/A</v>
      </c>
    </row>
    <row r="85" spans="1:10">
      <c r="A85" s="164">
        <f ca="1">A84</f>
        <v>43630</v>
      </c>
      <c r="B85" s="91">
        <f ca="1" t="shared" si="7"/>
        <v>0</v>
      </c>
      <c r="C85" s="166" t="str">
        <f ca="1">LOOKUP($A85,计划!$B$6:$B$749,计划!$AG$6:$AG$749)</f>
        <v/>
      </c>
      <c r="D85" s="175">
        <f t="shared" si="11"/>
        <v>0.6875</v>
      </c>
      <c r="E85" s="168" t="e">
        <f ca="1">IF(SUMPRODUCT((计划!$B$6:$B$749=$A85)*(计划!$W$6:$W$749=$D85),计划!X$6:X$749)&gt;0,SUMPRODUCT((计划!$B$6:$B$749=$A85)*(计划!$W$6:$W$749=$D85),计划!X$6:X$749),NA())</f>
        <v>#N/A</v>
      </c>
      <c r="F85" s="168" t="e">
        <f ca="1">IF(SUMPRODUCT((计划!$B$6:$B$749=$A85)*(计划!$W$6:$W$749=$D85),计划!Y$6:Y$749)&gt;0,SUMPRODUCT((计划!$B$6:$B$749=$A85)*(计划!$W$6:$W$749=$D85),计划!Y$6:Y$749),NA())</f>
        <v>#N/A</v>
      </c>
      <c r="G85" s="169" t="e">
        <f ca="1" t="shared" si="6"/>
        <v>#N/A</v>
      </c>
      <c r="H85" s="170" t="e">
        <f ca="1" t="shared" si="9"/>
        <v>#N/A</v>
      </c>
      <c r="I85" s="170" t="e">
        <f ca="1" t="shared" si="10"/>
        <v>#N/A</v>
      </c>
      <c r="J85" s="178" t="e">
        <f ca="1" t="shared" si="8"/>
        <v>#N/A</v>
      </c>
    </row>
    <row r="86" spans="1:10">
      <c r="A86" s="172">
        <f ca="1">A85</f>
        <v>43630</v>
      </c>
      <c r="B86" s="91">
        <f ca="1" t="shared" si="7"/>
        <v>0</v>
      </c>
      <c r="C86" s="165" t="str">
        <f ca="1">LOOKUP($A86,计划!$B$6:$B$749,计划!$AG$6:$AG$749)</f>
        <v/>
      </c>
      <c r="D86" s="175">
        <f t="shared" si="11"/>
        <v>0.833333333333333</v>
      </c>
      <c r="E86" s="168" t="e">
        <f ca="1">IF(SUMPRODUCT((计划!$B$6:$B$749=$A86)*(计划!$W$6:$W$749=$D86),计划!X$6:X$749)&gt;0,SUMPRODUCT((计划!$B$6:$B$749=$A86)*(计划!$W$6:$W$749=$D86),计划!X$6:X$749),NA())</f>
        <v>#N/A</v>
      </c>
      <c r="F86" s="168" t="e">
        <f ca="1">IF(SUMPRODUCT((计划!$B$6:$B$749=$A86)*(计划!$W$6:$W$749=$D86),计划!Y$6:Y$749)&gt;0,SUMPRODUCT((计划!$B$6:$B$749=$A86)*(计划!$W$6:$W$749=$D86),计划!Y$6:Y$749),NA())</f>
        <v>#N/A</v>
      </c>
      <c r="G86" s="169" t="e">
        <f ca="1" t="shared" si="6"/>
        <v>#N/A</v>
      </c>
      <c r="H86" s="170" t="e">
        <f ca="1" t="shared" si="9"/>
        <v>#N/A</v>
      </c>
      <c r="I86" s="170" t="e">
        <f ca="1" t="shared" si="10"/>
        <v>#N/A</v>
      </c>
      <c r="J86" s="178" t="e">
        <f ca="1" t="shared" si="8"/>
        <v>#N/A</v>
      </c>
    </row>
    <row r="87" spans="1:10">
      <c r="A87" s="173">
        <f ca="1">A81+1</f>
        <v>43631</v>
      </c>
      <c r="B87" s="91">
        <f ca="1" t="shared" si="7"/>
        <v>0</v>
      </c>
      <c r="C87" s="174" t="str">
        <f ca="1">LOOKUP($A87,计划!$B$6:$B$749,计划!$AG$6:$AG$749)</f>
        <v/>
      </c>
      <c r="D87" s="175">
        <f t="shared" si="11"/>
        <v>0.0208333333333333</v>
      </c>
      <c r="E87" s="168" t="e">
        <f ca="1">IF(SUMPRODUCT((计划!$B$6:$B$749=$A87)*(计划!$W$6:$W$749=$D87),计划!X$6:X$749)&gt;0,SUMPRODUCT((计划!$B$6:$B$749=$A87)*(计划!$W$6:$W$749=$D87),计划!X$6:X$749),NA())</f>
        <v>#N/A</v>
      </c>
      <c r="F87" s="168" t="e">
        <f ca="1">IF(SUMPRODUCT((计划!$B$6:$B$749=$A87)*(计划!$W$6:$W$749=$D87),计划!Y$6:Y$749)&gt;0,SUMPRODUCT((计划!$B$6:$B$749=$A87)*(计划!$W$6:$W$749=$D87),计划!Y$6:Y$749),NA())</f>
        <v>#N/A</v>
      </c>
      <c r="G87" s="169" t="e">
        <f ca="1" t="shared" si="6"/>
        <v>#N/A</v>
      </c>
      <c r="H87" s="170" t="e">
        <f ca="1" t="shared" si="9"/>
        <v>#N/A</v>
      </c>
      <c r="I87" s="170" t="e">
        <f ca="1" t="shared" si="10"/>
        <v>#N/A</v>
      </c>
      <c r="J87" s="178" t="e">
        <f ca="1" t="shared" si="8"/>
        <v>#N/A</v>
      </c>
    </row>
    <row r="88" spans="1:10">
      <c r="A88" s="164">
        <f ca="1">A87</f>
        <v>43631</v>
      </c>
      <c r="B88" s="91">
        <f ca="1" t="shared" si="7"/>
        <v>0</v>
      </c>
      <c r="C88" s="166" t="str">
        <f ca="1">LOOKUP($A88,计划!$B$6:$B$749,计划!$AG$6:$AG$749)</f>
        <v/>
      </c>
      <c r="D88" s="175">
        <f t="shared" si="11"/>
        <v>0.166666666666667</v>
      </c>
      <c r="E88" s="168" t="e">
        <f ca="1">IF(SUMPRODUCT((计划!$B$6:$B$749=$A88)*(计划!$W$6:$W$749=$D88),计划!X$6:X$749)&gt;0,SUMPRODUCT((计划!$B$6:$B$749=$A88)*(计划!$W$6:$W$749=$D88),计划!X$6:X$749),NA())</f>
        <v>#N/A</v>
      </c>
      <c r="F88" s="168" t="e">
        <f ca="1">IF(SUMPRODUCT((计划!$B$6:$B$749=$A88)*(计划!$W$6:$W$749=$D88),计划!Y$6:Y$749)&gt;0,SUMPRODUCT((计划!$B$6:$B$749=$A88)*(计划!$W$6:$W$749=$D88),计划!Y$6:Y$749),NA())</f>
        <v>#N/A</v>
      </c>
      <c r="G88" s="169" t="e">
        <f ca="1" t="shared" si="6"/>
        <v>#N/A</v>
      </c>
      <c r="H88" s="170" t="e">
        <f ca="1" t="shared" si="9"/>
        <v>#N/A</v>
      </c>
      <c r="I88" s="170" t="e">
        <f ca="1" t="shared" si="10"/>
        <v>#N/A</v>
      </c>
      <c r="J88" s="178" t="e">
        <f ca="1" t="shared" si="8"/>
        <v>#N/A</v>
      </c>
    </row>
    <row r="89" spans="1:10">
      <c r="A89" s="164">
        <f ca="1">A83+1</f>
        <v>43631</v>
      </c>
      <c r="B89" s="91">
        <f ca="1" t="shared" si="7"/>
        <v>0</v>
      </c>
      <c r="C89" s="166" t="str">
        <f ca="1">LOOKUP($A89,计划!$B$6:$B$749,计划!$AG$6:$AG$749)</f>
        <v/>
      </c>
      <c r="D89" s="175">
        <f t="shared" si="11"/>
        <v>0.354166666666667</v>
      </c>
      <c r="E89" s="168" t="e">
        <f ca="1">IF(SUMPRODUCT((计划!$B$6:$B$749=$A89)*(计划!$W$6:$W$749=$D89),计划!X$6:X$749)&gt;0,SUMPRODUCT((计划!$B$6:$B$749=$A89)*(计划!$W$6:$W$749=$D89),计划!X$6:X$749),NA())</f>
        <v>#N/A</v>
      </c>
      <c r="F89" s="168" t="e">
        <f ca="1">IF(SUMPRODUCT((计划!$B$6:$B$749=$A89)*(计划!$W$6:$W$749=$D89),计划!Y$6:Y$749)&gt;0,SUMPRODUCT((计划!$B$6:$B$749=$A89)*(计划!$W$6:$W$749=$D89),计划!Y$6:Y$749),NA())</f>
        <v>#N/A</v>
      </c>
      <c r="G89" s="169" t="e">
        <f ca="1" t="shared" si="6"/>
        <v>#N/A</v>
      </c>
      <c r="H89" s="170" t="e">
        <f ca="1" t="shared" si="9"/>
        <v>#N/A</v>
      </c>
      <c r="I89" s="170" t="e">
        <f ca="1" t="shared" si="10"/>
        <v>#N/A</v>
      </c>
      <c r="J89" s="178" t="e">
        <f ca="1" t="shared" si="8"/>
        <v>#N/A</v>
      </c>
    </row>
    <row r="90" spans="1:10">
      <c r="A90" s="164">
        <f ca="1">A89</f>
        <v>43631</v>
      </c>
      <c r="B90" s="91">
        <f ca="1" t="shared" si="7"/>
        <v>0</v>
      </c>
      <c r="C90" s="166" t="str">
        <f ca="1">LOOKUP($A90,计划!$B$6:$B$749,计划!$AG$6:$AG$749)</f>
        <v/>
      </c>
      <c r="D90" s="175">
        <f t="shared" si="11"/>
        <v>0.5</v>
      </c>
      <c r="E90" s="168" t="e">
        <f ca="1">IF(SUMPRODUCT((计划!$B$6:$B$749=$A90)*(计划!$W$6:$W$749=$D90),计划!X$6:X$749)&gt;0,SUMPRODUCT((计划!$B$6:$B$749=$A90)*(计划!$W$6:$W$749=$D90),计划!X$6:X$749),NA())</f>
        <v>#N/A</v>
      </c>
      <c r="F90" s="168" t="e">
        <f ca="1">IF(SUMPRODUCT((计划!$B$6:$B$749=$A90)*(计划!$W$6:$W$749=$D90),计划!Y$6:Y$749)&gt;0,SUMPRODUCT((计划!$B$6:$B$749=$A90)*(计划!$W$6:$W$749=$D90),计划!Y$6:Y$749),NA())</f>
        <v>#N/A</v>
      </c>
      <c r="G90" s="169" t="e">
        <f ca="1" t="shared" si="6"/>
        <v>#N/A</v>
      </c>
      <c r="H90" s="170" t="e">
        <f ca="1" t="shared" si="9"/>
        <v>#N/A</v>
      </c>
      <c r="I90" s="170" t="e">
        <f ca="1" t="shared" si="10"/>
        <v>#N/A</v>
      </c>
      <c r="J90" s="178" t="e">
        <f ca="1" t="shared" si="8"/>
        <v>#N/A</v>
      </c>
    </row>
    <row r="91" spans="1:10">
      <c r="A91" s="164">
        <f ca="1">A90</f>
        <v>43631</v>
      </c>
      <c r="B91" s="91">
        <f ca="1" t="shared" si="7"/>
        <v>0</v>
      </c>
      <c r="C91" s="166" t="str">
        <f ca="1">LOOKUP($A91,计划!$B$6:$B$749,计划!$AG$6:$AG$749)</f>
        <v/>
      </c>
      <c r="D91" s="175">
        <f t="shared" si="11"/>
        <v>0.6875</v>
      </c>
      <c r="E91" s="168" t="e">
        <f ca="1">IF(SUMPRODUCT((计划!$B$6:$B$749=$A91)*(计划!$W$6:$W$749=$D91),计划!X$6:X$749)&gt;0,SUMPRODUCT((计划!$B$6:$B$749=$A91)*(计划!$W$6:$W$749=$D91),计划!X$6:X$749),NA())</f>
        <v>#N/A</v>
      </c>
      <c r="F91" s="168" t="e">
        <f ca="1">IF(SUMPRODUCT((计划!$B$6:$B$749=$A91)*(计划!$W$6:$W$749=$D91),计划!Y$6:Y$749)&gt;0,SUMPRODUCT((计划!$B$6:$B$749=$A91)*(计划!$W$6:$W$749=$D91),计划!Y$6:Y$749),NA())</f>
        <v>#N/A</v>
      </c>
      <c r="G91" s="169" t="e">
        <f ca="1" t="shared" si="6"/>
        <v>#N/A</v>
      </c>
      <c r="H91" s="170" t="e">
        <f ca="1" t="shared" si="9"/>
        <v>#N/A</v>
      </c>
      <c r="I91" s="170" t="e">
        <f ca="1" t="shared" si="10"/>
        <v>#N/A</v>
      </c>
      <c r="J91" s="178" t="e">
        <f ca="1" t="shared" si="8"/>
        <v>#N/A</v>
      </c>
    </row>
    <row r="92" spans="1:10">
      <c r="A92" s="172">
        <f ca="1">A91</f>
        <v>43631</v>
      </c>
      <c r="B92" s="91">
        <f ca="1" t="shared" si="7"/>
        <v>0</v>
      </c>
      <c r="C92" s="165" t="str">
        <f ca="1">LOOKUP($A92,计划!$B$6:$B$749,计划!$AG$6:$AG$749)</f>
        <v/>
      </c>
      <c r="D92" s="175">
        <f t="shared" si="11"/>
        <v>0.833333333333333</v>
      </c>
      <c r="E92" s="168" t="e">
        <f ca="1">IF(SUMPRODUCT((计划!$B$6:$B$749=$A92)*(计划!$W$6:$W$749=$D92),计划!X$6:X$749)&gt;0,SUMPRODUCT((计划!$B$6:$B$749=$A92)*(计划!$W$6:$W$749=$D92),计划!X$6:X$749),NA())</f>
        <v>#N/A</v>
      </c>
      <c r="F92" s="168" t="e">
        <f ca="1">IF(SUMPRODUCT((计划!$B$6:$B$749=$A92)*(计划!$W$6:$W$749=$D92),计划!Y$6:Y$749)&gt;0,SUMPRODUCT((计划!$B$6:$B$749=$A92)*(计划!$W$6:$W$749=$D92),计划!Y$6:Y$749),NA())</f>
        <v>#N/A</v>
      </c>
      <c r="G92" s="169" t="e">
        <f ca="1" t="shared" si="6"/>
        <v>#N/A</v>
      </c>
      <c r="H92" s="170" t="e">
        <f ca="1" t="shared" si="9"/>
        <v>#N/A</v>
      </c>
      <c r="I92" s="170" t="e">
        <f ca="1" t="shared" si="10"/>
        <v>#N/A</v>
      </c>
      <c r="J92" s="178" t="e">
        <f ca="1" t="shared" si="8"/>
        <v>#N/A</v>
      </c>
    </row>
    <row r="93" spans="1:10">
      <c r="A93" s="173">
        <f ca="1">A87+1</f>
        <v>43632</v>
      </c>
      <c r="B93" s="91">
        <f ca="1" t="shared" si="7"/>
        <v>0</v>
      </c>
      <c r="C93" s="174" t="str">
        <f ca="1">LOOKUP($A93,计划!$B$6:$B$749,计划!$AG$6:$AG$749)</f>
        <v/>
      </c>
      <c r="D93" s="175">
        <f t="shared" si="11"/>
        <v>0.0208333333333333</v>
      </c>
      <c r="E93" s="168" t="e">
        <f ca="1">IF(SUMPRODUCT((计划!$B$6:$B$749=$A93)*(计划!$W$6:$W$749=$D93),计划!X$6:X$749)&gt;0,SUMPRODUCT((计划!$B$6:$B$749=$A93)*(计划!$W$6:$W$749=$D93),计划!X$6:X$749),NA())</f>
        <v>#N/A</v>
      </c>
      <c r="F93" s="168" t="e">
        <f ca="1">IF(SUMPRODUCT((计划!$B$6:$B$749=$A93)*(计划!$W$6:$W$749=$D93),计划!Y$6:Y$749)&gt;0,SUMPRODUCT((计划!$B$6:$B$749=$A93)*(计划!$W$6:$W$749=$D93),计划!Y$6:Y$749),NA())</f>
        <v>#N/A</v>
      </c>
      <c r="G93" s="169" t="e">
        <f ca="1" t="shared" si="6"/>
        <v>#N/A</v>
      </c>
      <c r="H93" s="170" t="e">
        <f ca="1" t="shared" si="9"/>
        <v>#N/A</v>
      </c>
      <c r="I93" s="170" t="e">
        <f ca="1" t="shared" si="10"/>
        <v>#N/A</v>
      </c>
      <c r="J93" s="178" t="e">
        <f ca="1" t="shared" si="8"/>
        <v>#N/A</v>
      </c>
    </row>
    <row r="94" spans="1:10">
      <c r="A94" s="164">
        <f ca="1">A93</f>
        <v>43632</v>
      </c>
      <c r="B94" s="91">
        <f ca="1" t="shared" si="7"/>
        <v>0</v>
      </c>
      <c r="C94" s="166" t="str">
        <f ca="1">LOOKUP($A94,计划!$B$6:$B$749,计划!$AG$6:$AG$749)</f>
        <v/>
      </c>
      <c r="D94" s="175">
        <f t="shared" si="11"/>
        <v>0.166666666666667</v>
      </c>
      <c r="E94" s="168" t="e">
        <f ca="1">IF(SUMPRODUCT((计划!$B$6:$B$749=$A94)*(计划!$W$6:$W$749=$D94),计划!X$6:X$749)&gt;0,SUMPRODUCT((计划!$B$6:$B$749=$A94)*(计划!$W$6:$W$749=$D94),计划!X$6:X$749),NA())</f>
        <v>#N/A</v>
      </c>
      <c r="F94" s="168" t="e">
        <f ca="1">IF(SUMPRODUCT((计划!$B$6:$B$749=$A94)*(计划!$W$6:$W$749=$D94),计划!Y$6:Y$749)&gt;0,SUMPRODUCT((计划!$B$6:$B$749=$A94)*(计划!$W$6:$W$749=$D94),计划!Y$6:Y$749),NA())</f>
        <v>#N/A</v>
      </c>
      <c r="G94" s="169" t="e">
        <f ca="1" t="shared" si="6"/>
        <v>#N/A</v>
      </c>
      <c r="H94" s="170" t="e">
        <f ca="1" t="shared" si="9"/>
        <v>#N/A</v>
      </c>
      <c r="I94" s="170" t="e">
        <f ca="1" t="shared" si="10"/>
        <v>#N/A</v>
      </c>
      <c r="J94" s="178" t="e">
        <f ca="1" t="shared" si="8"/>
        <v>#N/A</v>
      </c>
    </row>
    <row r="95" spans="1:10">
      <c r="A95" s="164">
        <f ca="1">A89+1</f>
        <v>43632</v>
      </c>
      <c r="B95" s="91">
        <f ca="1" t="shared" si="7"/>
        <v>0</v>
      </c>
      <c r="C95" s="166" t="str">
        <f ca="1">LOOKUP($A95,计划!$B$6:$B$749,计划!$AG$6:$AG$749)</f>
        <v/>
      </c>
      <c r="D95" s="175">
        <f t="shared" si="11"/>
        <v>0.354166666666667</v>
      </c>
      <c r="E95" s="168" t="e">
        <f ca="1">IF(SUMPRODUCT((计划!$B$6:$B$749=$A95)*(计划!$W$6:$W$749=$D95),计划!X$6:X$749)&gt;0,SUMPRODUCT((计划!$B$6:$B$749=$A95)*(计划!$W$6:$W$749=$D95),计划!X$6:X$749),NA())</f>
        <v>#N/A</v>
      </c>
      <c r="F95" s="168" t="e">
        <f ca="1">IF(SUMPRODUCT((计划!$B$6:$B$749=$A95)*(计划!$W$6:$W$749=$D95),计划!Y$6:Y$749)&gt;0,SUMPRODUCT((计划!$B$6:$B$749=$A95)*(计划!$W$6:$W$749=$D95),计划!Y$6:Y$749),NA())</f>
        <v>#N/A</v>
      </c>
      <c r="G95" s="169" t="e">
        <f ca="1" t="shared" si="6"/>
        <v>#N/A</v>
      </c>
      <c r="H95" s="170" t="e">
        <f ca="1" t="shared" si="9"/>
        <v>#N/A</v>
      </c>
      <c r="I95" s="170" t="e">
        <f ca="1" t="shared" si="10"/>
        <v>#N/A</v>
      </c>
      <c r="J95" s="178" t="e">
        <f ca="1" t="shared" si="8"/>
        <v>#N/A</v>
      </c>
    </row>
    <row r="96" spans="1:10">
      <c r="A96" s="164">
        <f ca="1">A95</f>
        <v>43632</v>
      </c>
      <c r="B96" s="91">
        <f ca="1" t="shared" si="7"/>
        <v>0</v>
      </c>
      <c r="C96" s="166" t="str">
        <f ca="1">LOOKUP($A96,计划!$B$6:$B$749,计划!$AG$6:$AG$749)</f>
        <v/>
      </c>
      <c r="D96" s="175">
        <f t="shared" si="11"/>
        <v>0.5</v>
      </c>
      <c r="E96" s="168" t="e">
        <f ca="1">IF(SUMPRODUCT((计划!$B$6:$B$749=$A96)*(计划!$W$6:$W$749=$D96),计划!X$6:X$749)&gt;0,SUMPRODUCT((计划!$B$6:$B$749=$A96)*(计划!$W$6:$W$749=$D96),计划!X$6:X$749),NA())</f>
        <v>#N/A</v>
      </c>
      <c r="F96" s="168" t="e">
        <f ca="1">IF(SUMPRODUCT((计划!$B$6:$B$749=$A96)*(计划!$W$6:$W$749=$D96),计划!Y$6:Y$749)&gt;0,SUMPRODUCT((计划!$B$6:$B$749=$A96)*(计划!$W$6:$W$749=$D96),计划!Y$6:Y$749),NA())</f>
        <v>#N/A</v>
      </c>
      <c r="G96" s="169" t="e">
        <f ca="1" t="shared" si="6"/>
        <v>#N/A</v>
      </c>
      <c r="H96" s="170" t="e">
        <f ca="1" t="shared" si="9"/>
        <v>#N/A</v>
      </c>
      <c r="I96" s="170" t="e">
        <f ca="1" t="shared" si="10"/>
        <v>#N/A</v>
      </c>
      <c r="J96" s="178" t="e">
        <f ca="1" t="shared" si="8"/>
        <v>#N/A</v>
      </c>
    </row>
    <row r="97" spans="1:10">
      <c r="A97" s="164">
        <f ca="1">A96</f>
        <v>43632</v>
      </c>
      <c r="B97" s="91">
        <f ca="1" t="shared" si="7"/>
        <v>0</v>
      </c>
      <c r="C97" s="166" t="str">
        <f ca="1">LOOKUP($A97,计划!$B$6:$B$749,计划!$AG$6:$AG$749)</f>
        <v/>
      </c>
      <c r="D97" s="175">
        <f t="shared" si="11"/>
        <v>0.6875</v>
      </c>
      <c r="E97" s="168" t="e">
        <f ca="1">IF(SUMPRODUCT((计划!$B$6:$B$749=$A97)*(计划!$W$6:$W$749=$D97),计划!X$6:X$749)&gt;0,SUMPRODUCT((计划!$B$6:$B$749=$A97)*(计划!$W$6:$W$749=$D97),计划!X$6:X$749),NA())</f>
        <v>#N/A</v>
      </c>
      <c r="F97" s="168" t="e">
        <f ca="1">IF(SUMPRODUCT((计划!$B$6:$B$749=$A97)*(计划!$W$6:$W$749=$D97),计划!Y$6:Y$749)&gt;0,SUMPRODUCT((计划!$B$6:$B$749=$A97)*(计划!$W$6:$W$749=$D97),计划!Y$6:Y$749),NA())</f>
        <v>#N/A</v>
      </c>
      <c r="G97" s="169" t="e">
        <f ca="1" t="shared" si="6"/>
        <v>#N/A</v>
      </c>
      <c r="H97" s="170" t="e">
        <f ca="1" t="shared" si="9"/>
        <v>#N/A</v>
      </c>
      <c r="I97" s="170" t="e">
        <f ca="1" t="shared" si="10"/>
        <v>#N/A</v>
      </c>
      <c r="J97" s="178" t="e">
        <f ca="1" t="shared" si="8"/>
        <v>#N/A</v>
      </c>
    </row>
    <row r="98" spans="1:10">
      <c r="A98" s="172">
        <f ca="1">A97</f>
        <v>43632</v>
      </c>
      <c r="B98" s="91">
        <f ca="1" t="shared" si="7"/>
        <v>0</v>
      </c>
      <c r="C98" s="165" t="str">
        <f ca="1">LOOKUP($A98,计划!$B$6:$B$749,计划!$AG$6:$AG$749)</f>
        <v/>
      </c>
      <c r="D98" s="175">
        <f t="shared" si="11"/>
        <v>0.833333333333333</v>
      </c>
      <c r="E98" s="168" t="e">
        <f ca="1">IF(SUMPRODUCT((计划!$B$6:$B$749=$A98)*(计划!$W$6:$W$749=$D98),计划!X$6:X$749)&gt;0,SUMPRODUCT((计划!$B$6:$B$749=$A98)*(计划!$W$6:$W$749=$D98),计划!X$6:X$749),NA())</f>
        <v>#N/A</v>
      </c>
      <c r="F98" s="168" t="e">
        <f ca="1">IF(SUMPRODUCT((计划!$B$6:$B$749=$A98)*(计划!$W$6:$W$749=$D98),计划!Y$6:Y$749)&gt;0,SUMPRODUCT((计划!$B$6:$B$749=$A98)*(计划!$W$6:$W$749=$D98),计划!Y$6:Y$749),NA())</f>
        <v>#N/A</v>
      </c>
      <c r="G98" s="169" t="e">
        <f ca="1" t="shared" si="6"/>
        <v>#N/A</v>
      </c>
      <c r="H98" s="170" t="e">
        <f ca="1" t="shared" si="9"/>
        <v>#N/A</v>
      </c>
      <c r="I98" s="170" t="e">
        <f ca="1" t="shared" si="10"/>
        <v>#N/A</v>
      </c>
      <c r="J98" s="178" t="e">
        <f ca="1" t="shared" si="8"/>
        <v>#N/A</v>
      </c>
    </row>
    <row r="99" spans="1:10">
      <c r="A99" s="173">
        <f ca="1">A93+1</f>
        <v>43633</v>
      </c>
      <c r="B99" s="91">
        <f ca="1" t="shared" si="7"/>
        <v>0</v>
      </c>
      <c r="C99" s="174" t="str">
        <f ca="1">LOOKUP($A99,计划!$B$6:$B$749,计划!$AG$6:$AG$749)</f>
        <v/>
      </c>
      <c r="D99" s="175">
        <f t="shared" si="11"/>
        <v>0.0208333333333333</v>
      </c>
      <c r="E99" s="168" t="e">
        <f ca="1">IF(SUMPRODUCT((计划!$B$6:$B$749=$A99)*(计划!$W$6:$W$749=$D99),计划!X$6:X$749)&gt;0,SUMPRODUCT((计划!$B$6:$B$749=$A99)*(计划!$W$6:$W$749=$D99),计划!X$6:X$749),NA())</f>
        <v>#N/A</v>
      </c>
      <c r="F99" s="168" t="e">
        <f ca="1">IF(SUMPRODUCT((计划!$B$6:$B$749=$A99)*(计划!$W$6:$W$749=$D99),计划!Y$6:Y$749)&gt;0,SUMPRODUCT((计划!$B$6:$B$749=$A99)*(计划!$W$6:$W$749=$D99),计划!Y$6:Y$749),NA())</f>
        <v>#N/A</v>
      </c>
      <c r="G99" s="169" t="e">
        <f ca="1" t="shared" si="6"/>
        <v>#N/A</v>
      </c>
      <c r="H99" s="170" t="e">
        <f ca="1" t="shared" si="9"/>
        <v>#N/A</v>
      </c>
      <c r="I99" s="170" t="e">
        <f ca="1" t="shared" si="10"/>
        <v>#N/A</v>
      </c>
      <c r="J99" s="178" t="e">
        <f ca="1" t="shared" si="8"/>
        <v>#N/A</v>
      </c>
    </row>
    <row r="100" spans="1:10">
      <c r="A100" s="164">
        <f ca="1">A99</f>
        <v>43633</v>
      </c>
      <c r="B100" s="91">
        <f ca="1" t="shared" si="7"/>
        <v>0</v>
      </c>
      <c r="C100" s="166" t="str">
        <f ca="1">LOOKUP($A100,计划!$B$6:$B$749,计划!$AG$6:$AG$749)</f>
        <v/>
      </c>
      <c r="D100" s="175">
        <f t="shared" si="11"/>
        <v>0.166666666666667</v>
      </c>
      <c r="E100" s="168" t="e">
        <f ca="1">IF(SUMPRODUCT((计划!$B$6:$B$749=$A100)*(计划!$W$6:$W$749=$D100),计划!X$6:X$749)&gt;0,SUMPRODUCT((计划!$B$6:$B$749=$A100)*(计划!$W$6:$W$749=$D100),计划!X$6:X$749),NA())</f>
        <v>#N/A</v>
      </c>
      <c r="F100" s="168" t="e">
        <f ca="1">IF(SUMPRODUCT((计划!$B$6:$B$749=$A100)*(计划!$W$6:$W$749=$D100),计划!Y$6:Y$749)&gt;0,SUMPRODUCT((计划!$B$6:$B$749=$A100)*(计划!$W$6:$W$749=$D100),计划!Y$6:Y$749),NA())</f>
        <v>#N/A</v>
      </c>
      <c r="G100" s="169" t="e">
        <f ca="1" t="shared" si="6"/>
        <v>#N/A</v>
      </c>
      <c r="H100" s="170" t="e">
        <f ca="1" t="shared" si="9"/>
        <v>#N/A</v>
      </c>
      <c r="I100" s="170" t="e">
        <f ca="1" t="shared" si="10"/>
        <v>#N/A</v>
      </c>
      <c r="J100" s="178" t="e">
        <f ca="1" t="shared" si="8"/>
        <v>#N/A</v>
      </c>
    </row>
    <row r="101" spans="1:10">
      <c r="A101" s="164">
        <f ca="1">A95+1</f>
        <v>43633</v>
      </c>
      <c r="B101" s="91">
        <f ca="1" t="shared" si="7"/>
        <v>0</v>
      </c>
      <c r="C101" s="166" t="str">
        <f ca="1">LOOKUP($A101,计划!$B$6:$B$749,计划!$AG$6:$AG$749)</f>
        <v/>
      </c>
      <c r="D101" s="175">
        <f t="shared" si="11"/>
        <v>0.354166666666667</v>
      </c>
      <c r="E101" s="168" t="e">
        <f ca="1">IF(SUMPRODUCT((计划!$B$6:$B$749=$A101)*(计划!$W$6:$W$749=$D101),计划!X$6:X$749)&gt;0,SUMPRODUCT((计划!$B$6:$B$749=$A101)*(计划!$W$6:$W$749=$D101),计划!X$6:X$749),NA())</f>
        <v>#N/A</v>
      </c>
      <c r="F101" s="168" t="e">
        <f ca="1">IF(SUMPRODUCT((计划!$B$6:$B$749=$A101)*(计划!$W$6:$W$749=$D101),计划!Y$6:Y$749)&gt;0,SUMPRODUCT((计划!$B$6:$B$749=$A101)*(计划!$W$6:$W$749=$D101),计划!Y$6:Y$749),NA())</f>
        <v>#N/A</v>
      </c>
      <c r="G101" s="169" t="e">
        <f ca="1" t="shared" si="6"/>
        <v>#N/A</v>
      </c>
      <c r="H101" s="170" t="e">
        <f ca="1" t="shared" si="9"/>
        <v>#N/A</v>
      </c>
      <c r="I101" s="170" t="e">
        <f ca="1" t="shared" si="10"/>
        <v>#N/A</v>
      </c>
      <c r="J101" s="178" t="e">
        <f ca="1" t="shared" si="8"/>
        <v>#N/A</v>
      </c>
    </row>
    <row r="102" spans="1:10">
      <c r="A102" s="164">
        <f ca="1">A101</f>
        <v>43633</v>
      </c>
      <c r="B102" s="91">
        <f ca="1" t="shared" si="7"/>
        <v>0</v>
      </c>
      <c r="C102" s="166" t="str">
        <f ca="1">LOOKUP($A102,计划!$B$6:$B$749,计划!$AG$6:$AG$749)</f>
        <v/>
      </c>
      <c r="D102" s="175">
        <f t="shared" si="11"/>
        <v>0.5</v>
      </c>
      <c r="E102" s="168" t="e">
        <f ca="1">IF(SUMPRODUCT((计划!$B$6:$B$749=$A102)*(计划!$W$6:$W$749=$D102),计划!X$6:X$749)&gt;0,SUMPRODUCT((计划!$B$6:$B$749=$A102)*(计划!$W$6:$W$749=$D102),计划!X$6:X$749),NA())</f>
        <v>#N/A</v>
      </c>
      <c r="F102" s="168" t="e">
        <f ca="1">IF(SUMPRODUCT((计划!$B$6:$B$749=$A102)*(计划!$W$6:$W$749=$D102),计划!Y$6:Y$749)&gt;0,SUMPRODUCT((计划!$B$6:$B$749=$A102)*(计划!$W$6:$W$749=$D102),计划!Y$6:Y$749),NA())</f>
        <v>#N/A</v>
      </c>
      <c r="G102" s="169" t="e">
        <f ca="1" t="shared" si="6"/>
        <v>#N/A</v>
      </c>
      <c r="H102" s="170" t="e">
        <f ca="1" t="shared" si="9"/>
        <v>#N/A</v>
      </c>
      <c r="I102" s="170" t="e">
        <f ca="1" t="shared" si="10"/>
        <v>#N/A</v>
      </c>
      <c r="J102" s="178" t="e">
        <f ca="1" t="shared" si="8"/>
        <v>#N/A</v>
      </c>
    </row>
    <row r="103" spans="1:10">
      <c r="A103" s="164">
        <f ca="1">A102</f>
        <v>43633</v>
      </c>
      <c r="B103" s="91">
        <f ca="1" t="shared" si="7"/>
        <v>0</v>
      </c>
      <c r="C103" s="166" t="str">
        <f ca="1">LOOKUP($A103,计划!$B$6:$B$749,计划!$AG$6:$AG$749)</f>
        <v/>
      </c>
      <c r="D103" s="175">
        <f t="shared" si="11"/>
        <v>0.6875</v>
      </c>
      <c r="E103" s="168" t="e">
        <f ca="1">IF(SUMPRODUCT((计划!$B$6:$B$749=$A103)*(计划!$W$6:$W$749=$D103),计划!X$6:X$749)&gt;0,SUMPRODUCT((计划!$B$6:$B$749=$A103)*(计划!$W$6:$W$749=$D103),计划!X$6:X$749),NA())</f>
        <v>#N/A</v>
      </c>
      <c r="F103" s="168" t="e">
        <f ca="1">IF(SUMPRODUCT((计划!$B$6:$B$749=$A103)*(计划!$W$6:$W$749=$D103),计划!Y$6:Y$749)&gt;0,SUMPRODUCT((计划!$B$6:$B$749=$A103)*(计划!$W$6:$W$749=$D103),计划!Y$6:Y$749),NA())</f>
        <v>#N/A</v>
      </c>
      <c r="G103" s="169" t="e">
        <f ca="1" t="shared" si="6"/>
        <v>#N/A</v>
      </c>
      <c r="H103" s="170" t="e">
        <f ca="1" t="shared" si="9"/>
        <v>#N/A</v>
      </c>
      <c r="I103" s="170" t="e">
        <f ca="1" t="shared" si="10"/>
        <v>#N/A</v>
      </c>
      <c r="J103" s="178" t="e">
        <f ca="1" t="shared" si="8"/>
        <v>#N/A</v>
      </c>
    </row>
    <row r="104" spans="1:10">
      <c r="A104" s="172">
        <f ca="1">A103</f>
        <v>43633</v>
      </c>
      <c r="B104" s="91">
        <f ca="1" t="shared" si="7"/>
        <v>0</v>
      </c>
      <c r="C104" s="165" t="str">
        <f ca="1">LOOKUP($A104,计划!$B$6:$B$749,计划!$AG$6:$AG$749)</f>
        <v/>
      </c>
      <c r="D104" s="175">
        <f t="shared" si="11"/>
        <v>0.833333333333333</v>
      </c>
      <c r="E104" s="168" t="e">
        <f ca="1">IF(SUMPRODUCT((计划!$B$6:$B$749=$A104)*(计划!$W$6:$W$749=$D104),计划!X$6:X$749)&gt;0,SUMPRODUCT((计划!$B$6:$B$749=$A104)*(计划!$W$6:$W$749=$D104),计划!X$6:X$749),NA())</f>
        <v>#N/A</v>
      </c>
      <c r="F104" s="168" t="e">
        <f ca="1">IF(SUMPRODUCT((计划!$B$6:$B$749=$A104)*(计划!$W$6:$W$749=$D104),计划!Y$6:Y$749)&gt;0,SUMPRODUCT((计划!$B$6:$B$749=$A104)*(计划!$W$6:$W$749=$D104),计划!Y$6:Y$749),NA())</f>
        <v>#N/A</v>
      </c>
      <c r="G104" s="169" t="e">
        <f ca="1" t="shared" si="6"/>
        <v>#N/A</v>
      </c>
      <c r="H104" s="170" t="e">
        <f ca="1" t="shared" si="9"/>
        <v>#N/A</v>
      </c>
      <c r="I104" s="170" t="e">
        <f ca="1" t="shared" si="10"/>
        <v>#N/A</v>
      </c>
      <c r="J104" s="178" t="e">
        <f ca="1" t="shared" si="8"/>
        <v>#N/A</v>
      </c>
    </row>
    <row r="105" spans="1:10">
      <c r="A105" s="173">
        <f ca="1">A99+1</f>
        <v>43634</v>
      </c>
      <c r="B105" s="91">
        <f ca="1" t="shared" si="7"/>
        <v>0</v>
      </c>
      <c r="C105" s="174" t="str">
        <f ca="1">LOOKUP($A105,计划!$B$6:$B$749,计划!$AG$6:$AG$749)</f>
        <v/>
      </c>
      <c r="D105" s="175">
        <f t="shared" si="11"/>
        <v>0.0208333333333333</v>
      </c>
      <c r="E105" s="168" t="e">
        <f ca="1">IF(SUMPRODUCT((计划!$B$6:$B$749=$A105)*(计划!$W$6:$W$749=$D105),计划!X$6:X$749)&gt;0,SUMPRODUCT((计划!$B$6:$B$749=$A105)*(计划!$W$6:$W$749=$D105),计划!X$6:X$749),NA())</f>
        <v>#N/A</v>
      </c>
      <c r="F105" s="168" t="e">
        <f ca="1">IF(SUMPRODUCT((计划!$B$6:$B$749=$A105)*(计划!$W$6:$W$749=$D105),计划!Y$6:Y$749)&gt;0,SUMPRODUCT((计划!$B$6:$B$749=$A105)*(计划!$W$6:$W$749=$D105),计划!Y$6:Y$749),NA())</f>
        <v>#N/A</v>
      </c>
      <c r="G105" s="169" t="e">
        <f ca="1" t="shared" si="6"/>
        <v>#N/A</v>
      </c>
      <c r="H105" s="170" t="e">
        <f ca="1" t="shared" si="9"/>
        <v>#N/A</v>
      </c>
      <c r="I105" s="170" t="e">
        <f ca="1" t="shared" si="10"/>
        <v>#N/A</v>
      </c>
      <c r="J105" s="178" t="e">
        <f ca="1" t="shared" si="8"/>
        <v>#N/A</v>
      </c>
    </row>
    <row r="106" spans="1:10">
      <c r="A106" s="164">
        <f ca="1">A105</f>
        <v>43634</v>
      </c>
      <c r="B106" s="91">
        <f ca="1" t="shared" si="7"/>
        <v>0</v>
      </c>
      <c r="C106" s="166" t="str">
        <f ca="1">LOOKUP($A106,计划!$B$6:$B$749,计划!$AG$6:$AG$749)</f>
        <v/>
      </c>
      <c r="D106" s="175">
        <f t="shared" si="11"/>
        <v>0.166666666666667</v>
      </c>
      <c r="E106" s="168" t="e">
        <f ca="1">IF(SUMPRODUCT((计划!$B$6:$B$749=$A106)*(计划!$W$6:$W$749=$D106),计划!X$6:X$749)&gt;0,SUMPRODUCT((计划!$B$6:$B$749=$A106)*(计划!$W$6:$W$749=$D106),计划!X$6:X$749),NA())</f>
        <v>#N/A</v>
      </c>
      <c r="F106" s="168" t="e">
        <f ca="1">IF(SUMPRODUCT((计划!$B$6:$B$749=$A106)*(计划!$W$6:$W$749=$D106),计划!Y$6:Y$749)&gt;0,SUMPRODUCT((计划!$B$6:$B$749=$A106)*(计划!$W$6:$W$749=$D106),计划!Y$6:Y$749),NA())</f>
        <v>#N/A</v>
      </c>
      <c r="G106" s="169" t="e">
        <f ca="1" t="shared" si="6"/>
        <v>#N/A</v>
      </c>
      <c r="H106" s="170" t="e">
        <f ca="1" t="shared" si="9"/>
        <v>#N/A</v>
      </c>
      <c r="I106" s="170" t="e">
        <f ca="1" t="shared" si="10"/>
        <v>#N/A</v>
      </c>
      <c r="J106" s="178" t="e">
        <f ca="1" t="shared" si="8"/>
        <v>#N/A</v>
      </c>
    </row>
    <row r="107" spans="1:10">
      <c r="A107" s="164">
        <f ca="1">A101+1</f>
        <v>43634</v>
      </c>
      <c r="B107" s="91">
        <f ca="1" t="shared" si="7"/>
        <v>0</v>
      </c>
      <c r="C107" s="166" t="str">
        <f ca="1">LOOKUP($A107,计划!$B$6:$B$749,计划!$AG$6:$AG$749)</f>
        <v/>
      </c>
      <c r="D107" s="175">
        <f t="shared" si="11"/>
        <v>0.354166666666667</v>
      </c>
      <c r="E107" s="168" t="e">
        <f ca="1">IF(SUMPRODUCT((计划!$B$6:$B$749=$A107)*(计划!$W$6:$W$749=$D107),计划!X$6:X$749)&gt;0,SUMPRODUCT((计划!$B$6:$B$749=$A107)*(计划!$W$6:$W$749=$D107),计划!X$6:X$749),NA())</f>
        <v>#N/A</v>
      </c>
      <c r="F107" s="168" t="e">
        <f ca="1">IF(SUMPRODUCT((计划!$B$6:$B$749=$A107)*(计划!$W$6:$W$749=$D107),计划!Y$6:Y$749)&gt;0,SUMPRODUCT((计划!$B$6:$B$749=$A107)*(计划!$W$6:$W$749=$D107),计划!Y$6:Y$749),NA())</f>
        <v>#N/A</v>
      </c>
      <c r="G107" s="169" t="e">
        <f ca="1" t="shared" si="6"/>
        <v>#N/A</v>
      </c>
      <c r="H107" s="170" t="e">
        <f ca="1" t="shared" si="9"/>
        <v>#N/A</v>
      </c>
      <c r="I107" s="170" t="e">
        <f ca="1" t="shared" si="10"/>
        <v>#N/A</v>
      </c>
      <c r="J107" s="178" t="e">
        <f ca="1" t="shared" si="8"/>
        <v>#N/A</v>
      </c>
    </row>
    <row r="108" spans="1:10">
      <c r="A108" s="164">
        <f ca="1">A107</f>
        <v>43634</v>
      </c>
      <c r="B108" s="91">
        <f ca="1" t="shared" si="7"/>
        <v>0</v>
      </c>
      <c r="C108" s="166" t="str">
        <f ca="1">LOOKUP($A108,计划!$B$6:$B$749,计划!$AG$6:$AG$749)</f>
        <v/>
      </c>
      <c r="D108" s="175">
        <f t="shared" si="11"/>
        <v>0.5</v>
      </c>
      <c r="E108" s="168" t="e">
        <f ca="1">IF(SUMPRODUCT((计划!$B$6:$B$749=$A108)*(计划!$W$6:$W$749=$D108),计划!X$6:X$749)&gt;0,SUMPRODUCT((计划!$B$6:$B$749=$A108)*(计划!$W$6:$W$749=$D108),计划!X$6:X$749),NA())</f>
        <v>#N/A</v>
      </c>
      <c r="F108" s="168" t="e">
        <f ca="1">IF(SUMPRODUCT((计划!$B$6:$B$749=$A108)*(计划!$W$6:$W$749=$D108),计划!Y$6:Y$749)&gt;0,SUMPRODUCT((计划!$B$6:$B$749=$A108)*(计划!$W$6:$W$749=$D108),计划!Y$6:Y$749),NA())</f>
        <v>#N/A</v>
      </c>
      <c r="G108" s="169" t="e">
        <f ca="1" t="shared" si="6"/>
        <v>#N/A</v>
      </c>
      <c r="H108" s="170" t="e">
        <f ca="1" t="shared" si="9"/>
        <v>#N/A</v>
      </c>
      <c r="I108" s="170" t="e">
        <f ca="1" t="shared" si="10"/>
        <v>#N/A</v>
      </c>
      <c r="J108" s="178" t="e">
        <f ca="1" t="shared" si="8"/>
        <v>#N/A</v>
      </c>
    </row>
    <row r="109" spans="1:10">
      <c r="A109" s="164">
        <f ca="1">A108</f>
        <v>43634</v>
      </c>
      <c r="B109" s="91">
        <f ca="1" t="shared" si="7"/>
        <v>0</v>
      </c>
      <c r="C109" s="166" t="str">
        <f ca="1">LOOKUP($A109,计划!$B$6:$B$749,计划!$AG$6:$AG$749)</f>
        <v/>
      </c>
      <c r="D109" s="175">
        <f t="shared" si="11"/>
        <v>0.6875</v>
      </c>
      <c r="E109" s="168" t="e">
        <f ca="1">IF(SUMPRODUCT((计划!$B$6:$B$749=$A109)*(计划!$W$6:$W$749=$D109),计划!X$6:X$749)&gt;0,SUMPRODUCT((计划!$B$6:$B$749=$A109)*(计划!$W$6:$W$749=$D109),计划!X$6:X$749),NA())</f>
        <v>#N/A</v>
      </c>
      <c r="F109" s="168" t="e">
        <f ca="1">IF(SUMPRODUCT((计划!$B$6:$B$749=$A109)*(计划!$W$6:$W$749=$D109),计划!Y$6:Y$749)&gt;0,SUMPRODUCT((计划!$B$6:$B$749=$A109)*(计划!$W$6:$W$749=$D109),计划!Y$6:Y$749),NA())</f>
        <v>#N/A</v>
      </c>
      <c r="G109" s="169" t="e">
        <f ca="1" t="shared" si="6"/>
        <v>#N/A</v>
      </c>
      <c r="H109" s="170" t="e">
        <f ca="1" t="shared" si="9"/>
        <v>#N/A</v>
      </c>
      <c r="I109" s="170" t="e">
        <f ca="1" t="shared" si="10"/>
        <v>#N/A</v>
      </c>
      <c r="J109" s="178" t="e">
        <f ca="1" t="shared" si="8"/>
        <v>#N/A</v>
      </c>
    </row>
    <row r="110" spans="1:10">
      <c r="A110" s="172">
        <f ca="1">A109</f>
        <v>43634</v>
      </c>
      <c r="B110" s="91">
        <f ca="1" t="shared" si="7"/>
        <v>0</v>
      </c>
      <c r="C110" s="165" t="str">
        <f ca="1">LOOKUP($A110,计划!$B$6:$B$749,计划!$AG$6:$AG$749)</f>
        <v/>
      </c>
      <c r="D110" s="175">
        <f t="shared" si="11"/>
        <v>0.833333333333333</v>
      </c>
      <c r="E110" s="168" t="e">
        <f ca="1">IF(SUMPRODUCT((计划!$B$6:$B$749=$A110)*(计划!$W$6:$W$749=$D110),计划!X$6:X$749)&gt;0,SUMPRODUCT((计划!$B$6:$B$749=$A110)*(计划!$W$6:$W$749=$D110),计划!X$6:X$749),NA())</f>
        <v>#N/A</v>
      </c>
      <c r="F110" s="168" t="e">
        <f ca="1">IF(SUMPRODUCT((计划!$B$6:$B$749=$A110)*(计划!$W$6:$W$749=$D110),计划!Y$6:Y$749)&gt;0,SUMPRODUCT((计划!$B$6:$B$749=$A110)*(计划!$W$6:$W$749=$D110),计划!Y$6:Y$749),NA())</f>
        <v>#N/A</v>
      </c>
      <c r="G110" s="169" t="e">
        <f ca="1" t="shared" si="6"/>
        <v>#N/A</v>
      </c>
      <c r="H110" s="170" t="e">
        <f ca="1" t="shared" si="9"/>
        <v>#N/A</v>
      </c>
      <c r="I110" s="170" t="e">
        <f ca="1" t="shared" si="10"/>
        <v>#N/A</v>
      </c>
      <c r="J110" s="178" t="e">
        <f ca="1" t="shared" si="8"/>
        <v>#N/A</v>
      </c>
    </row>
    <row r="111" spans="1:10">
      <c r="A111" s="173">
        <f ca="1">A105+1</f>
        <v>43635</v>
      </c>
      <c r="B111" s="91">
        <f ca="1" t="shared" si="7"/>
        <v>0</v>
      </c>
      <c r="C111" s="174" t="str">
        <f ca="1">LOOKUP($A111,计划!$B$6:$B$749,计划!$AG$6:$AG$749)</f>
        <v/>
      </c>
      <c r="D111" s="175">
        <f t="shared" si="11"/>
        <v>0.0208333333333333</v>
      </c>
      <c r="E111" s="168" t="e">
        <f ca="1">IF(SUMPRODUCT((计划!$B$6:$B$749=$A111)*(计划!$W$6:$W$749=$D111),计划!X$6:X$749)&gt;0,SUMPRODUCT((计划!$B$6:$B$749=$A111)*(计划!$W$6:$W$749=$D111),计划!X$6:X$749),NA())</f>
        <v>#N/A</v>
      </c>
      <c r="F111" s="168" t="e">
        <f ca="1">IF(SUMPRODUCT((计划!$B$6:$B$749=$A111)*(计划!$W$6:$W$749=$D111),计划!Y$6:Y$749)&gt;0,SUMPRODUCT((计划!$B$6:$B$749=$A111)*(计划!$W$6:$W$749=$D111),计划!Y$6:Y$749),NA())</f>
        <v>#N/A</v>
      </c>
      <c r="G111" s="169" t="e">
        <f ca="1" t="shared" si="6"/>
        <v>#N/A</v>
      </c>
      <c r="H111" s="170" t="e">
        <f ca="1" t="shared" si="9"/>
        <v>#N/A</v>
      </c>
      <c r="I111" s="170" t="e">
        <f ca="1" t="shared" si="10"/>
        <v>#N/A</v>
      </c>
      <c r="J111" s="178" t="e">
        <f ca="1" t="shared" si="8"/>
        <v>#N/A</v>
      </c>
    </row>
    <row r="112" spans="1:10">
      <c r="A112" s="164">
        <f ca="1">A111</f>
        <v>43635</v>
      </c>
      <c r="B112" s="91">
        <f ca="1" t="shared" si="7"/>
        <v>0</v>
      </c>
      <c r="C112" s="166" t="str">
        <f ca="1">LOOKUP($A112,计划!$B$6:$B$749,计划!$AG$6:$AG$749)</f>
        <v/>
      </c>
      <c r="D112" s="175">
        <f t="shared" si="11"/>
        <v>0.166666666666667</v>
      </c>
      <c r="E112" s="168" t="e">
        <f ca="1">IF(SUMPRODUCT((计划!$B$6:$B$749=$A112)*(计划!$W$6:$W$749=$D112),计划!X$6:X$749)&gt;0,SUMPRODUCT((计划!$B$6:$B$749=$A112)*(计划!$W$6:$W$749=$D112),计划!X$6:X$749),NA())</f>
        <v>#N/A</v>
      </c>
      <c r="F112" s="168" t="e">
        <f ca="1">IF(SUMPRODUCT((计划!$B$6:$B$749=$A112)*(计划!$W$6:$W$749=$D112),计划!Y$6:Y$749)&gt;0,SUMPRODUCT((计划!$B$6:$B$749=$A112)*(计划!$W$6:$W$749=$D112),计划!Y$6:Y$749),NA())</f>
        <v>#N/A</v>
      </c>
      <c r="G112" s="169" t="e">
        <f ca="1" t="shared" si="6"/>
        <v>#N/A</v>
      </c>
      <c r="H112" s="170" t="e">
        <f ca="1" t="shared" si="9"/>
        <v>#N/A</v>
      </c>
      <c r="I112" s="170" t="e">
        <f ca="1" t="shared" si="10"/>
        <v>#N/A</v>
      </c>
      <c r="J112" s="178" t="e">
        <f ca="1" t="shared" si="8"/>
        <v>#N/A</v>
      </c>
    </row>
    <row r="113" spans="1:10">
      <c r="A113" s="164">
        <f ca="1">A107+1</f>
        <v>43635</v>
      </c>
      <c r="B113" s="91">
        <f ca="1" t="shared" si="7"/>
        <v>0</v>
      </c>
      <c r="C113" s="166" t="str">
        <f ca="1">LOOKUP($A113,计划!$B$6:$B$749,计划!$AG$6:$AG$749)</f>
        <v/>
      </c>
      <c r="D113" s="175">
        <f t="shared" si="11"/>
        <v>0.354166666666667</v>
      </c>
      <c r="E113" s="168" t="e">
        <f ca="1">IF(SUMPRODUCT((计划!$B$6:$B$749=$A113)*(计划!$W$6:$W$749=$D113),计划!X$6:X$749)&gt;0,SUMPRODUCT((计划!$B$6:$B$749=$A113)*(计划!$W$6:$W$749=$D113),计划!X$6:X$749),NA())</f>
        <v>#N/A</v>
      </c>
      <c r="F113" s="168" t="e">
        <f ca="1">IF(SUMPRODUCT((计划!$B$6:$B$749=$A113)*(计划!$W$6:$W$749=$D113),计划!Y$6:Y$749)&gt;0,SUMPRODUCT((计划!$B$6:$B$749=$A113)*(计划!$W$6:$W$749=$D113),计划!Y$6:Y$749),NA())</f>
        <v>#N/A</v>
      </c>
      <c r="G113" s="169" t="e">
        <f ca="1" t="shared" si="6"/>
        <v>#N/A</v>
      </c>
      <c r="H113" s="170" t="e">
        <f ca="1" t="shared" si="9"/>
        <v>#N/A</v>
      </c>
      <c r="I113" s="170" t="e">
        <f ca="1" t="shared" si="10"/>
        <v>#N/A</v>
      </c>
      <c r="J113" s="178" t="e">
        <f ca="1" t="shared" si="8"/>
        <v>#N/A</v>
      </c>
    </row>
    <row r="114" spans="1:10">
      <c r="A114" s="164">
        <f ca="1">A113</f>
        <v>43635</v>
      </c>
      <c r="B114" s="91">
        <f ca="1" t="shared" si="7"/>
        <v>0</v>
      </c>
      <c r="C114" s="166" t="str">
        <f ca="1">LOOKUP($A114,计划!$B$6:$B$749,计划!$AG$6:$AG$749)</f>
        <v/>
      </c>
      <c r="D114" s="175">
        <f t="shared" si="11"/>
        <v>0.5</v>
      </c>
      <c r="E114" s="168" t="e">
        <f ca="1">IF(SUMPRODUCT((计划!$B$6:$B$749=$A114)*(计划!$W$6:$W$749=$D114),计划!X$6:X$749)&gt;0,SUMPRODUCT((计划!$B$6:$B$749=$A114)*(计划!$W$6:$W$749=$D114),计划!X$6:X$749),NA())</f>
        <v>#N/A</v>
      </c>
      <c r="F114" s="168" t="e">
        <f ca="1">IF(SUMPRODUCT((计划!$B$6:$B$749=$A114)*(计划!$W$6:$W$749=$D114),计划!Y$6:Y$749)&gt;0,SUMPRODUCT((计划!$B$6:$B$749=$A114)*(计划!$W$6:$W$749=$D114),计划!Y$6:Y$749),NA())</f>
        <v>#N/A</v>
      </c>
      <c r="G114" s="169" t="e">
        <f ca="1" t="shared" si="6"/>
        <v>#N/A</v>
      </c>
      <c r="H114" s="170" t="e">
        <f ca="1" t="shared" si="9"/>
        <v>#N/A</v>
      </c>
      <c r="I114" s="170" t="e">
        <f ca="1" t="shared" si="10"/>
        <v>#N/A</v>
      </c>
      <c r="J114" s="178" t="e">
        <f ca="1" t="shared" si="8"/>
        <v>#N/A</v>
      </c>
    </row>
    <row r="115" spans="1:10">
      <c r="A115" s="164">
        <f ca="1">A114</f>
        <v>43635</v>
      </c>
      <c r="B115" s="91">
        <f ca="1" t="shared" si="7"/>
        <v>0</v>
      </c>
      <c r="C115" s="166" t="str">
        <f ca="1">LOOKUP($A115,计划!$B$6:$B$749,计划!$AG$6:$AG$749)</f>
        <v/>
      </c>
      <c r="D115" s="175">
        <f t="shared" si="11"/>
        <v>0.6875</v>
      </c>
      <c r="E115" s="168" t="e">
        <f ca="1">IF(SUMPRODUCT((计划!$B$6:$B$749=$A115)*(计划!$W$6:$W$749=$D115),计划!X$6:X$749)&gt;0,SUMPRODUCT((计划!$B$6:$B$749=$A115)*(计划!$W$6:$W$749=$D115),计划!X$6:X$749),NA())</f>
        <v>#N/A</v>
      </c>
      <c r="F115" s="168" t="e">
        <f ca="1">IF(SUMPRODUCT((计划!$B$6:$B$749=$A115)*(计划!$W$6:$W$749=$D115),计划!Y$6:Y$749)&gt;0,SUMPRODUCT((计划!$B$6:$B$749=$A115)*(计划!$W$6:$W$749=$D115),计划!Y$6:Y$749),NA())</f>
        <v>#N/A</v>
      </c>
      <c r="G115" s="169" t="e">
        <f ca="1" t="shared" si="6"/>
        <v>#N/A</v>
      </c>
      <c r="H115" s="170" t="e">
        <f ca="1" t="shared" si="9"/>
        <v>#N/A</v>
      </c>
      <c r="I115" s="170" t="e">
        <f ca="1" t="shared" si="10"/>
        <v>#N/A</v>
      </c>
      <c r="J115" s="178" t="e">
        <f ca="1" t="shared" si="8"/>
        <v>#N/A</v>
      </c>
    </row>
    <row r="116" spans="1:10">
      <c r="A116" s="172">
        <f ca="1">A115</f>
        <v>43635</v>
      </c>
      <c r="B116" s="91">
        <f ca="1" t="shared" si="7"/>
        <v>0</v>
      </c>
      <c r="C116" s="165" t="str">
        <f ca="1">LOOKUP($A116,计划!$B$6:$B$749,计划!$AG$6:$AG$749)</f>
        <v/>
      </c>
      <c r="D116" s="175">
        <f t="shared" si="11"/>
        <v>0.833333333333333</v>
      </c>
      <c r="E116" s="168" t="e">
        <f ca="1">IF(SUMPRODUCT((计划!$B$6:$B$749=$A116)*(计划!$W$6:$W$749=$D116),计划!X$6:X$749)&gt;0,SUMPRODUCT((计划!$B$6:$B$749=$A116)*(计划!$W$6:$W$749=$D116),计划!X$6:X$749),NA())</f>
        <v>#N/A</v>
      </c>
      <c r="F116" s="168" t="e">
        <f ca="1">IF(SUMPRODUCT((计划!$B$6:$B$749=$A116)*(计划!$W$6:$W$749=$D116),计划!Y$6:Y$749)&gt;0,SUMPRODUCT((计划!$B$6:$B$749=$A116)*(计划!$W$6:$W$749=$D116),计划!Y$6:Y$749),NA())</f>
        <v>#N/A</v>
      </c>
      <c r="G116" s="169" t="e">
        <f ca="1" t="shared" si="6"/>
        <v>#N/A</v>
      </c>
      <c r="H116" s="170" t="e">
        <f ca="1" t="shared" si="9"/>
        <v>#N/A</v>
      </c>
      <c r="I116" s="170" t="e">
        <f ca="1" t="shared" si="10"/>
        <v>#N/A</v>
      </c>
      <c r="J116" s="178" t="e">
        <f ca="1" t="shared" si="8"/>
        <v>#N/A</v>
      </c>
    </row>
    <row r="117" spans="1:10">
      <c r="A117" s="173">
        <f ca="1">A111+1</f>
        <v>43636</v>
      </c>
      <c r="B117" s="91">
        <f ca="1" t="shared" si="7"/>
        <v>0</v>
      </c>
      <c r="C117" s="174" t="str">
        <f ca="1">LOOKUP($A117,计划!$B$6:$B$749,计划!$AG$6:$AG$749)</f>
        <v/>
      </c>
      <c r="D117" s="175">
        <f t="shared" si="11"/>
        <v>0.0208333333333333</v>
      </c>
      <c r="E117" s="168" t="e">
        <f ca="1">IF(SUMPRODUCT((计划!$B$6:$B$749=$A117)*(计划!$W$6:$W$749=$D117),计划!X$6:X$749)&gt;0,SUMPRODUCT((计划!$B$6:$B$749=$A117)*(计划!$W$6:$W$749=$D117),计划!X$6:X$749),NA())</f>
        <v>#N/A</v>
      </c>
      <c r="F117" s="168" t="e">
        <f ca="1">IF(SUMPRODUCT((计划!$B$6:$B$749=$A117)*(计划!$W$6:$W$749=$D117),计划!Y$6:Y$749)&gt;0,SUMPRODUCT((计划!$B$6:$B$749=$A117)*(计划!$W$6:$W$749=$D117),计划!Y$6:Y$749),NA())</f>
        <v>#N/A</v>
      </c>
      <c r="G117" s="169" t="e">
        <f ca="1" t="shared" si="6"/>
        <v>#N/A</v>
      </c>
      <c r="H117" s="170" t="e">
        <f ca="1" t="shared" si="9"/>
        <v>#N/A</v>
      </c>
      <c r="I117" s="170" t="e">
        <f ca="1" t="shared" si="10"/>
        <v>#N/A</v>
      </c>
      <c r="J117" s="178" t="e">
        <f ca="1" t="shared" si="8"/>
        <v>#N/A</v>
      </c>
    </row>
    <row r="118" spans="1:10">
      <c r="A118" s="164">
        <f ca="1">A117</f>
        <v>43636</v>
      </c>
      <c r="B118" s="91">
        <f ca="1" t="shared" si="7"/>
        <v>0</v>
      </c>
      <c r="C118" s="166" t="str">
        <f ca="1">LOOKUP($A118,计划!$B$6:$B$749,计划!$AG$6:$AG$749)</f>
        <v/>
      </c>
      <c r="D118" s="175">
        <f t="shared" si="11"/>
        <v>0.166666666666667</v>
      </c>
      <c r="E118" s="168" t="e">
        <f ca="1">IF(SUMPRODUCT((计划!$B$6:$B$749=$A118)*(计划!$W$6:$W$749=$D118),计划!X$6:X$749)&gt;0,SUMPRODUCT((计划!$B$6:$B$749=$A118)*(计划!$W$6:$W$749=$D118),计划!X$6:X$749),NA())</f>
        <v>#N/A</v>
      </c>
      <c r="F118" s="168" t="e">
        <f ca="1">IF(SUMPRODUCT((计划!$B$6:$B$749=$A118)*(计划!$W$6:$W$749=$D118),计划!Y$6:Y$749)&gt;0,SUMPRODUCT((计划!$B$6:$B$749=$A118)*(计划!$W$6:$W$749=$D118),计划!Y$6:Y$749),NA())</f>
        <v>#N/A</v>
      </c>
      <c r="G118" s="169" t="e">
        <f ca="1" t="shared" si="6"/>
        <v>#N/A</v>
      </c>
      <c r="H118" s="170" t="e">
        <f ca="1" t="shared" si="9"/>
        <v>#N/A</v>
      </c>
      <c r="I118" s="170" t="e">
        <f ca="1" t="shared" si="10"/>
        <v>#N/A</v>
      </c>
      <c r="J118" s="178" t="e">
        <f ca="1" t="shared" si="8"/>
        <v>#N/A</v>
      </c>
    </row>
    <row r="119" spans="1:10">
      <c r="A119" s="164">
        <f ca="1">A113+1</f>
        <v>43636</v>
      </c>
      <c r="B119" s="91">
        <f ca="1" t="shared" si="7"/>
        <v>0</v>
      </c>
      <c r="C119" s="166" t="str">
        <f ca="1">LOOKUP($A119,计划!$B$6:$B$749,计划!$AG$6:$AG$749)</f>
        <v/>
      </c>
      <c r="D119" s="175">
        <f t="shared" si="11"/>
        <v>0.354166666666667</v>
      </c>
      <c r="E119" s="168" t="e">
        <f ca="1">IF(SUMPRODUCT((计划!$B$6:$B$749=$A119)*(计划!$W$6:$W$749=$D119),计划!X$6:X$749)&gt;0,SUMPRODUCT((计划!$B$6:$B$749=$A119)*(计划!$W$6:$W$749=$D119),计划!X$6:X$749),NA())</f>
        <v>#N/A</v>
      </c>
      <c r="F119" s="168" t="e">
        <f ca="1">IF(SUMPRODUCT((计划!$B$6:$B$749=$A119)*(计划!$W$6:$W$749=$D119),计划!Y$6:Y$749)&gt;0,SUMPRODUCT((计划!$B$6:$B$749=$A119)*(计划!$W$6:$W$749=$D119),计划!Y$6:Y$749),NA())</f>
        <v>#N/A</v>
      </c>
      <c r="G119" s="169" t="e">
        <f ca="1" t="shared" si="6"/>
        <v>#N/A</v>
      </c>
      <c r="H119" s="170" t="e">
        <f ca="1" t="shared" si="9"/>
        <v>#N/A</v>
      </c>
      <c r="I119" s="170" t="e">
        <f ca="1" t="shared" si="10"/>
        <v>#N/A</v>
      </c>
      <c r="J119" s="178" t="e">
        <f ca="1" t="shared" si="8"/>
        <v>#N/A</v>
      </c>
    </row>
    <row r="120" spans="1:10">
      <c r="A120" s="164">
        <f ca="1">A119</f>
        <v>43636</v>
      </c>
      <c r="B120" s="91">
        <f ca="1" t="shared" si="7"/>
        <v>0</v>
      </c>
      <c r="C120" s="166" t="str">
        <f ca="1">LOOKUP($A120,计划!$B$6:$B$749,计划!$AG$6:$AG$749)</f>
        <v/>
      </c>
      <c r="D120" s="175">
        <f t="shared" si="11"/>
        <v>0.5</v>
      </c>
      <c r="E120" s="168" t="e">
        <f ca="1">IF(SUMPRODUCT((计划!$B$6:$B$749=$A120)*(计划!$W$6:$W$749=$D120),计划!X$6:X$749)&gt;0,SUMPRODUCT((计划!$B$6:$B$749=$A120)*(计划!$W$6:$W$749=$D120),计划!X$6:X$749),NA())</f>
        <v>#N/A</v>
      </c>
      <c r="F120" s="168" t="e">
        <f ca="1">IF(SUMPRODUCT((计划!$B$6:$B$749=$A120)*(计划!$W$6:$W$749=$D120),计划!Y$6:Y$749)&gt;0,SUMPRODUCT((计划!$B$6:$B$749=$A120)*(计划!$W$6:$W$749=$D120),计划!Y$6:Y$749),NA())</f>
        <v>#N/A</v>
      </c>
      <c r="G120" s="169" t="e">
        <f ca="1" t="shared" si="6"/>
        <v>#N/A</v>
      </c>
      <c r="H120" s="170" t="e">
        <f ca="1" t="shared" si="9"/>
        <v>#N/A</v>
      </c>
      <c r="I120" s="170" t="e">
        <f ca="1" t="shared" si="10"/>
        <v>#N/A</v>
      </c>
      <c r="J120" s="178" t="e">
        <f ca="1" t="shared" si="8"/>
        <v>#N/A</v>
      </c>
    </row>
    <row r="121" spans="1:10">
      <c r="A121" s="164">
        <f ca="1">A120</f>
        <v>43636</v>
      </c>
      <c r="B121" s="91">
        <f ca="1" t="shared" si="7"/>
        <v>0</v>
      </c>
      <c r="C121" s="166" t="str">
        <f ca="1">LOOKUP($A121,计划!$B$6:$B$749,计划!$AG$6:$AG$749)</f>
        <v/>
      </c>
      <c r="D121" s="175">
        <f t="shared" si="11"/>
        <v>0.6875</v>
      </c>
      <c r="E121" s="168" t="e">
        <f ca="1">IF(SUMPRODUCT((计划!$B$6:$B$749=$A121)*(计划!$W$6:$W$749=$D121),计划!X$6:X$749)&gt;0,SUMPRODUCT((计划!$B$6:$B$749=$A121)*(计划!$W$6:$W$749=$D121),计划!X$6:X$749),NA())</f>
        <v>#N/A</v>
      </c>
      <c r="F121" s="168" t="e">
        <f ca="1">IF(SUMPRODUCT((计划!$B$6:$B$749=$A121)*(计划!$W$6:$W$749=$D121),计划!Y$6:Y$749)&gt;0,SUMPRODUCT((计划!$B$6:$B$749=$A121)*(计划!$W$6:$W$749=$D121),计划!Y$6:Y$749),NA())</f>
        <v>#N/A</v>
      </c>
      <c r="G121" s="169" t="e">
        <f ca="1" t="shared" si="6"/>
        <v>#N/A</v>
      </c>
      <c r="H121" s="170" t="e">
        <f ca="1" t="shared" si="9"/>
        <v>#N/A</v>
      </c>
      <c r="I121" s="170" t="e">
        <f ca="1" t="shared" si="10"/>
        <v>#N/A</v>
      </c>
      <c r="J121" s="178" t="e">
        <f ca="1" t="shared" si="8"/>
        <v>#N/A</v>
      </c>
    </row>
    <row r="122" spans="1:10">
      <c r="A122" s="172">
        <f ca="1">A121</f>
        <v>43636</v>
      </c>
      <c r="B122" s="91">
        <f ca="1" t="shared" si="7"/>
        <v>0</v>
      </c>
      <c r="C122" s="165" t="str">
        <f ca="1">LOOKUP($A122,计划!$B$6:$B$749,计划!$AG$6:$AG$749)</f>
        <v/>
      </c>
      <c r="D122" s="175">
        <f t="shared" si="11"/>
        <v>0.833333333333333</v>
      </c>
      <c r="E122" s="168" t="e">
        <f ca="1">IF(SUMPRODUCT((计划!$B$6:$B$749=$A122)*(计划!$W$6:$W$749=$D122),计划!X$6:X$749)&gt;0,SUMPRODUCT((计划!$B$6:$B$749=$A122)*(计划!$W$6:$W$749=$D122),计划!X$6:X$749),NA())</f>
        <v>#N/A</v>
      </c>
      <c r="F122" s="168" t="e">
        <f ca="1">IF(SUMPRODUCT((计划!$B$6:$B$749=$A122)*(计划!$W$6:$W$749=$D122),计划!Y$6:Y$749)&gt;0,SUMPRODUCT((计划!$B$6:$B$749=$A122)*(计划!$W$6:$W$749=$D122),计划!Y$6:Y$749),NA())</f>
        <v>#N/A</v>
      </c>
      <c r="G122" s="169" t="e">
        <f ca="1" t="shared" si="6"/>
        <v>#N/A</v>
      </c>
      <c r="H122" s="170" t="e">
        <f ca="1" t="shared" si="9"/>
        <v>#N/A</v>
      </c>
      <c r="I122" s="170" t="e">
        <f ca="1" t="shared" si="10"/>
        <v>#N/A</v>
      </c>
      <c r="J122" s="178" t="e">
        <f ca="1" t="shared" si="8"/>
        <v>#N/A</v>
      </c>
    </row>
    <row r="123" spans="1:10">
      <c r="A123" s="173">
        <f ca="1">A117+1</f>
        <v>43637</v>
      </c>
      <c r="B123" s="91">
        <f ca="1" t="shared" si="7"/>
        <v>0</v>
      </c>
      <c r="C123" s="174" t="str">
        <f ca="1">LOOKUP($A123,计划!$B$6:$B$749,计划!$AG$6:$AG$749)</f>
        <v/>
      </c>
      <c r="D123" s="175">
        <f t="shared" si="11"/>
        <v>0.0208333333333333</v>
      </c>
      <c r="E123" s="168" t="e">
        <f ca="1">IF(SUMPRODUCT((计划!$B$6:$B$749=$A123)*(计划!$W$6:$W$749=$D123),计划!X$6:X$749)&gt;0,SUMPRODUCT((计划!$B$6:$B$749=$A123)*(计划!$W$6:$W$749=$D123),计划!X$6:X$749),NA())</f>
        <v>#N/A</v>
      </c>
      <c r="F123" s="168" t="e">
        <f ca="1">IF(SUMPRODUCT((计划!$B$6:$B$749=$A123)*(计划!$W$6:$W$749=$D123),计划!Y$6:Y$749)&gt;0,SUMPRODUCT((计划!$B$6:$B$749=$A123)*(计划!$W$6:$W$749=$D123),计划!Y$6:Y$749),NA())</f>
        <v>#N/A</v>
      </c>
      <c r="G123" s="169" t="e">
        <f ca="1" t="shared" si="6"/>
        <v>#N/A</v>
      </c>
      <c r="H123" s="170" t="e">
        <f ca="1" t="shared" si="9"/>
        <v>#N/A</v>
      </c>
      <c r="I123" s="170" t="e">
        <f ca="1" t="shared" si="10"/>
        <v>#N/A</v>
      </c>
      <c r="J123" s="178" t="e">
        <f ca="1" t="shared" si="8"/>
        <v>#N/A</v>
      </c>
    </row>
    <row r="124" spans="1:10">
      <c r="A124" s="164">
        <f ca="1">A123</f>
        <v>43637</v>
      </c>
      <c r="B124" s="91">
        <f ca="1" t="shared" si="7"/>
        <v>0</v>
      </c>
      <c r="C124" s="166" t="str">
        <f ca="1">LOOKUP($A124,计划!$B$6:$B$749,计划!$AG$6:$AG$749)</f>
        <v/>
      </c>
      <c r="D124" s="175">
        <f t="shared" si="11"/>
        <v>0.166666666666667</v>
      </c>
      <c r="E124" s="168" t="e">
        <f ca="1">IF(SUMPRODUCT((计划!$B$6:$B$749=$A124)*(计划!$W$6:$W$749=$D124),计划!X$6:X$749)&gt;0,SUMPRODUCT((计划!$B$6:$B$749=$A124)*(计划!$W$6:$W$749=$D124),计划!X$6:X$749),NA())</f>
        <v>#N/A</v>
      </c>
      <c r="F124" s="168" t="e">
        <f ca="1">IF(SUMPRODUCT((计划!$B$6:$B$749=$A124)*(计划!$W$6:$W$749=$D124),计划!Y$6:Y$749)&gt;0,SUMPRODUCT((计划!$B$6:$B$749=$A124)*(计划!$W$6:$W$749=$D124),计划!Y$6:Y$749),NA())</f>
        <v>#N/A</v>
      </c>
      <c r="G124" s="169" t="e">
        <f ca="1" t="shared" si="6"/>
        <v>#N/A</v>
      </c>
      <c r="H124" s="170" t="e">
        <f ca="1" t="shared" si="9"/>
        <v>#N/A</v>
      </c>
      <c r="I124" s="170" t="e">
        <f ca="1" t="shared" si="10"/>
        <v>#N/A</v>
      </c>
      <c r="J124" s="178" t="e">
        <f ca="1" t="shared" si="8"/>
        <v>#N/A</v>
      </c>
    </row>
    <row r="125" spans="1:10">
      <c r="A125" s="164">
        <f ca="1">A119+1</f>
        <v>43637</v>
      </c>
      <c r="B125" s="91">
        <f ca="1" t="shared" si="7"/>
        <v>0</v>
      </c>
      <c r="C125" s="166" t="str">
        <f ca="1">LOOKUP($A125,计划!$B$6:$B$749,计划!$AG$6:$AG$749)</f>
        <v/>
      </c>
      <c r="D125" s="175">
        <f t="shared" si="11"/>
        <v>0.354166666666667</v>
      </c>
      <c r="E125" s="168" t="e">
        <f ca="1">IF(SUMPRODUCT((计划!$B$6:$B$749=$A125)*(计划!$W$6:$W$749=$D125),计划!X$6:X$749)&gt;0,SUMPRODUCT((计划!$B$6:$B$749=$A125)*(计划!$W$6:$W$749=$D125),计划!X$6:X$749),NA())</f>
        <v>#N/A</v>
      </c>
      <c r="F125" s="168" t="e">
        <f ca="1">IF(SUMPRODUCT((计划!$B$6:$B$749=$A125)*(计划!$W$6:$W$749=$D125),计划!Y$6:Y$749)&gt;0,SUMPRODUCT((计划!$B$6:$B$749=$A125)*(计划!$W$6:$W$749=$D125),计划!Y$6:Y$749),NA())</f>
        <v>#N/A</v>
      </c>
      <c r="G125" s="169" t="e">
        <f ca="1" t="shared" si="6"/>
        <v>#N/A</v>
      </c>
      <c r="H125" s="170" t="e">
        <f ca="1" t="shared" si="9"/>
        <v>#N/A</v>
      </c>
      <c r="I125" s="170" t="e">
        <f ca="1" t="shared" si="10"/>
        <v>#N/A</v>
      </c>
      <c r="J125" s="178" t="e">
        <f ca="1" t="shared" si="8"/>
        <v>#N/A</v>
      </c>
    </row>
    <row r="126" spans="1:10">
      <c r="A126" s="164">
        <f ca="1">A125</f>
        <v>43637</v>
      </c>
      <c r="B126" s="91">
        <f ca="1" t="shared" si="7"/>
        <v>0</v>
      </c>
      <c r="C126" s="166" t="str">
        <f ca="1">LOOKUP($A126,计划!$B$6:$B$749,计划!$AG$6:$AG$749)</f>
        <v/>
      </c>
      <c r="D126" s="175">
        <f t="shared" si="11"/>
        <v>0.5</v>
      </c>
      <c r="E126" s="168" t="e">
        <f ca="1">IF(SUMPRODUCT((计划!$B$6:$B$749=$A126)*(计划!$W$6:$W$749=$D126),计划!X$6:X$749)&gt;0,SUMPRODUCT((计划!$B$6:$B$749=$A126)*(计划!$W$6:$W$749=$D126),计划!X$6:X$749),NA())</f>
        <v>#N/A</v>
      </c>
      <c r="F126" s="168" t="e">
        <f ca="1">IF(SUMPRODUCT((计划!$B$6:$B$749=$A126)*(计划!$W$6:$W$749=$D126),计划!Y$6:Y$749)&gt;0,SUMPRODUCT((计划!$B$6:$B$749=$A126)*(计划!$W$6:$W$749=$D126),计划!Y$6:Y$749),NA())</f>
        <v>#N/A</v>
      </c>
      <c r="G126" s="169" t="e">
        <f ca="1" t="shared" si="6"/>
        <v>#N/A</v>
      </c>
      <c r="H126" s="170" t="e">
        <f ca="1" t="shared" si="9"/>
        <v>#N/A</v>
      </c>
      <c r="I126" s="170" t="e">
        <f ca="1" t="shared" si="10"/>
        <v>#N/A</v>
      </c>
      <c r="J126" s="178" t="e">
        <f ca="1" t="shared" si="8"/>
        <v>#N/A</v>
      </c>
    </row>
    <row r="127" spans="1:10">
      <c r="A127" s="164">
        <f ca="1">A126</f>
        <v>43637</v>
      </c>
      <c r="B127" s="91">
        <f ca="1" t="shared" si="7"/>
        <v>0</v>
      </c>
      <c r="C127" s="166" t="str">
        <f ca="1">LOOKUP($A127,计划!$B$6:$B$749,计划!$AG$6:$AG$749)</f>
        <v/>
      </c>
      <c r="D127" s="175">
        <f t="shared" si="11"/>
        <v>0.6875</v>
      </c>
      <c r="E127" s="168" t="e">
        <f ca="1">IF(SUMPRODUCT((计划!$B$6:$B$749=$A127)*(计划!$W$6:$W$749=$D127),计划!X$6:X$749)&gt;0,SUMPRODUCT((计划!$B$6:$B$749=$A127)*(计划!$W$6:$W$749=$D127),计划!X$6:X$749),NA())</f>
        <v>#N/A</v>
      </c>
      <c r="F127" s="168" t="e">
        <f ca="1">IF(SUMPRODUCT((计划!$B$6:$B$749=$A127)*(计划!$W$6:$W$749=$D127),计划!Y$6:Y$749)&gt;0,SUMPRODUCT((计划!$B$6:$B$749=$A127)*(计划!$W$6:$W$749=$D127),计划!Y$6:Y$749),NA())</f>
        <v>#N/A</v>
      </c>
      <c r="G127" s="169" t="e">
        <f ca="1" t="shared" si="6"/>
        <v>#N/A</v>
      </c>
      <c r="H127" s="170" t="e">
        <f ca="1" t="shared" si="9"/>
        <v>#N/A</v>
      </c>
      <c r="I127" s="170" t="e">
        <f ca="1" t="shared" si="10"/>
        <v>#N/A</v>
      </c>
      <c r="J127" s="178" t="e">
        <f ca="1" t="shared" si="8"/>
        <v>#N/A</v>
      </c>
    </row>
    <row r="128" spans="1:10">
      <c r="A128" s="172">
        <f ca="1">A127</f>
        <v>43637</v>
      </c>
      <c r="B128" s="91">
        <f ca="1" t="shared" si="7"/>
        <v>0</v>
      </c>
      <c r="C128" s="165" t="str">
        <f ca="1">LOOKUP($A128,计划!$B$6:$B$749,计划!$AG$6:$AG$749)</f>
        <v/>
      </c>
      <c r="D128" s="175">
        <f t="shared" si="11"/>
        <v>0.833333333333333</v>
      </c>
      <c r="E128" s="168" t="e">
        <f ca="1">IF(SUMPRODUCT((计划!$B$6:$B$749=$A128)*(计划!$W$6:$W$749=$D128),计划!X$6:X$749)&gt;0,SUMPRODUCT((计划!$B$6:$B$749=$A128)*(计划!$W$6:$W$749=$D128),计划!X$6:X$749),NA())</f>
        <v>#N/A</v>
      </c>
      <c r="F128" s="168" t="e">
        <f ca="1">IF(SUMPRODUCT((计划!$B$6:$B$749=$A128)*(计划!$W$6:$W$749=$D128),计划!Y$6:Y$749)&gt;0,SUMPRODUCT((计划!$B$6:$B$749=$A128)*(计划!$W$6:$W$749=$D128),计划!Y$6:Y$749),NA())</f>
        <v>#N/A</v>
      </c>
      <c r="G128" s="169" t="e">
        <f ca="1" t="shared" si="6"/>
        <v>#N/A</v>
      </c>
      <c r="H128" s="170" t="e">
        <f ca="1" t="shared" si="9"/>
        <v>#N/A</v>
      </c>
      <c r="I128" s="170" t="e">
        <f ca="1" t="shared" si="10"/>
        <v>#N/A</v>
      </c>
      <c r="J128" s="178" t="e">
        <f ca="1" t="shared" si="8"/>
        <v>#N/A</v>
      </c>
    </row>
    <row r="129" spans="1:10">
      <c r="A129" s="173">
        <f ca="1">A123+1</f>
        <v>43638</v>
      </c>
      <c r="B129" s="91">
        <f ca="1" t="shared" si="7"/>
        <v>0</v>
      </c>
      <c r="C129" s="174" t="str">
        <f ca="1">LOOKUP($A129,计划!$B$6:$B$749,计划!$AG$6:$AG$749)</f>
        <v/>
      </c>
      <c r="D129" s="175">
        <f t="shared" si="11"/>
        <v>0.0208333333333333</v>
      </c>
      <c r="E129" s="168" t="e">
        <f ca="1">IF(SUMPRODUCT((计划!$B$6:$B$749=$A129)*(计划!$W$6:$W$749=$D129),计划!X$6:X$749)&gt;0,SUMPRODUCT((计划!$B$6:$B$749=$A129)*(计划!$W$6:$W$749=$D129),计划!X$6:X$749),NA())</f>
        <v>#N/A</v>
      </c>
      <c r="F129" s="168" t="e">
        <f ca="1">IF(SUMPRODUCT((计划!$B$6:$B$749=$A129)*(计划!$W$6:$W$749=$D129),计划!Y$6:Y$749)&gt;0,SUMPRODUCT((计划!$B$6:$B$749=$A129)*(计划!$W$6:$W$749=$D129),计划!Y$6:Y$749),NA())</f>
        <v>#N/A</v>
      </c>
      <c r="G129" s="169" t="e">
        <f ca="1" t="shared" si="6"/>
        <v>#N/A</v>
      </c>
      <c r="H129" s="170" t="e">
        <f ca="1" t="shared" si="9"/>
        <v>#N/A</v>
      </c>
      <c r="I129" s="170" t="e">
        <f ca="1" t="shared" si="10"/>
        <v>#N/A</v>
      </c>
      <c r="J129" s="178" t="e">
        <f ca="1" t="shared" si="8"/>
        <v>#N/A</v>
      </c>
    </row>
    <row r="130" spans="1:10">
      <c r="A130" s="164">
        <f ca="1">A129</f>
        <v>43638</v>
      </c>
      <c r="B130" s="91">
        <f ca="1" t="shared" si="7"/>
        <v>0</v>
      </c>
      <c r="C130" s="166" t="str">
        <f ca="1">LOOKUP($A130,计划!$B$6:$B$749,计划!$AG$6:$AG$749)</f>
        <v/>
      </c>
      <c r="D130" s="175">
        <f t="shared" si="11"/>
        <v>0.166666666666667</v>
      </c>
      <c r="E130" s="168" t="e">
        <f ca="1">IF(SUMPRODUCT((计划!$B$6:$B$749=$A130)*(计划!$W$6:$W$749=$D130),计划!X$6:X$749)&gt;0,SUMPRODUCT((计划!$B$6:$B$749=$A130)*(计划!$W$6:$W$749=$D130),计划!X$6:X$749),NA())</f>
        <v>#N/A</v>
      </c>
      <c r="F130" s="168" t="e">
        <f ca="1">IF(SUMPRODUCT((计划!$B$6:$B$749=$A130)*(计划!$W$6:$W$749=$D130),计划!Y$6:Y$749)&gt;0,SUMPRODUCT((计划!$B$6:$B$749=$A130)*(计划!$W$6:$W$749=$D130),计划!Y$6:Y$749),NA())</f>
        <v>#N/A</v>
      </c>
      <c r="G130" s="169" t="e">
        <f ca="1" t="shared" si="6"/>
        <v>#N/A</v>
      </c>
      <c r="H130" s="170" t="e">
        <f ca="1" t="shared" si="9"/>
        <v>#N/A</v>
      </c>
      <c r="I130" s="170" t="e">
        <f ca="1" t="shared" si="10"/>
        <v>#N/A</v>
      </c>
      <c r="J130" s="178" t="e">
        <f ca="1" t="shared" si="8"/>
        <v>#N/A</v>
      </c>
    </row>
    <row r="131" spans="1:10">
      <c r="A131" s="164">
        <f ca="1">A125+1</f>
        <v>43638</v>
      </c>
      <c r="B131" s="91">
        <f ca="1" t="shared" si="7"/>
        <v>0</v>
      </c>
      <c r="C131" s="166" t="str">
        <f ca="1">LOOKUP($A131,计划!$B$6:$B$749,计划!$AG$6:$AG$749)</f>
        <v/>
      </c>
      <c r="D131" s="175">
        <f t="shared" si="11"/>
        <v>0.354166666666667</v>
      </c>
      <c r="E131" s="168" t="e">
        <f ca="1">IF(SUMPRODUCT((计划!$B$6:$B$749=$A131)*(计划!$W$6:$W$749=$D131),计划!X$6:X$749)&gt;0,SUMPRODUCT((计划!$B$6:$B$749=$A131)*(计划!$W$6:$W$749=$D131),计划!X$6:X$749),NA())</f>
        <v>#N/A</v>
      </c>
      <c r="F131" s="168" t="e">
        <f ca="1">IF(SUMPRODUCT((计划!$B$6:$B$749=$A131)*(计划!$W$6:$W$749=$D131),计划!Y$6:Y$749)&gt;0,SUMPRODUCT((计划!$B$6:$B$749=$A131)*(计划!$W$6:$W$749=$D131),计划!Y$6:Y$749),NA())</f>
        <v>#N/A</v>
      </c>
      <c r="G131" s="169" t="e">
        <f ca="1" t="shared" ref="G131:G188" si="12">IF(F131="",NA(),E131*100/F131)</f>
        <v>#N/A</v>
      </c>
      <c r="H131" s="170" t="e">
        <f ca="1" t="shared" si="9"/>
        <v>#N/A</v>
      </c>
      <c r="I131" s="170" t="e">
        <f ca="1" t="shared" si="10"/>
        <v>#N/A</v>
      </c>
      <c r="J131" s="178" t="e">
        <f ca="1" t="shared" si="8"/>
        <v>#N/A</v>
      </c>
    </row>
    <row r="132" spans="1:10">
      <c r="A132" s="164">
        <f ca="1">A131</f>
        <v>43638</v>
      </c>
      <c r="B132" s="91">
        <f ca="1" t="shared" ref="B132:B188" si="13">IF(C132&lt;&gt;C131,1,0)</f>
        <v>0</v>
      </c>
      <c r="C132" s="166" t="str">
        <f ca="1">LOOKUP($A132,计划!$B$6:$B$749,计划!$AG$6:$AG$749)</f>
        <v/>
      </c>
      <c r="D132" s="175">
        <f t="shared" si="11"/>
        <v>0.5</v>
      </c>
      <c r="E132" s="168" t="e">
        <f ca="1">IF(SUMPRODUCT((计划!$B$6:$B$749=$A132)*(计划!$W$6:$W$749=$D132),计划!X$6:X$749)&gt;0,SUMPRODUCT((计划!$B$6:$B$749=$A132)*(计划!$W$6:$W$749=$D132),计划!X$6:X$749),NA())</f>
        <v>#N/A</v>
      </c>
      <c r="F132" s="168" t="e">
        <f ca="1">IF(SUMPRODUCT((计划!$B$6:$B$749=$A132)*(计划!$W$6:$W$749=$D132),计划!Y$6:Y$749)&gt;0,SUMPRODUCT((计划!$B$6:$B$749=$A132)*(计划!$W$6:$W$749=$D132),计划!Y$6:Y$749),NA())</f>
        <v>#N/A</v>
      </c>
      <c r="G132" s="169" t="e">
        <f ca="1" t="shared" si="12"/>
        <v>#N/A</v>
      </c>
      <c r="H132" s="170" t="e">
        <f ca="1" t="shared" si="9"/>
        <v>#N/A</v>
      </c>
      <c r="I132" s="170" t="e">
        <f ca="1" t="shared" si="10"/>
        <v>#N/A</v>
      </c>
      <c r="J132" s="178" t="e">
        <f ca="1" t="shared" ref="J132:J188" si="14">IF(I132="",NA(),H132*100/I132)</f>
        <v>#N/A</v>
      </c>
    </row>
    <row r="133" spans="1:10">
      <c r="A133" s="164">
        <f ca="1">A132</f>
        <v>43638</v>
      </c>
      <c r="B133" s="91">
        <f ca="1" t="shared" si="13"/>
        <v>0</v>
      </c>
      <c r="C133" s="166" t="str">
        <f ca="1">LOOKUP($A133,计划!$B$6:$B$749,计划!$AG$6:$AG$749)</f>
        <v/>
      </c>
      <c r="D133" s="175">
        <f t="shared" si="11"/>
        <v>0.6875</v>
      </c>
      <c r="E133" s="168" t="e">
        <f ca="1">IF(SUMPRODUCT((计划!$B$6:$B$749=$A133)*(计划!$W$6:$W$749=$D133),计划!X$6:X$749)&gt;0,SUMPRODUCT((计划!$B$6:$B$749=$A133)*(计划!$W$6:$W$749=$D133),计划!X$6:X$749),NA())</f>
        <v>#N/A</v>
      </c>
      <c r="F133" s="168" t="e">
        <f ca="1">IF(SUMPRODUCT((计划!$B$6:$B$749=$A133)*(计划!$W$6:$W$749=$D133),计划!Y$6:Y$749)&gt;0,SUMPRODUCT((计划!$B$6:$B$749=$A133)*(计划!$W$6:$W$749=$D133),计划!Y$6:Y$749),NA())</f>
        <v>#N/A</v>
      </c>
      <c r="G133" s="169" t="e">
        <f ca="1" t="shared" si="12"/>
        <v>#N/A</v>
      </c>
      <c r="H133" s="170" t="e">
        <f ca="1" t="shared" si="9"/>
        <v>#N/A</v>
      </c>
      <c r="I133" s="170" t="e">
        <f ca="1" t="shared" si="10"/>
        <v>#N/A</v>
      </c>
      <c r="J133" s="178" t="e">
        <f ca="1" t="shared" si="14"/>
        <v>#N/A</v>
      </c>
    </row>
    <row r="134" spans="1:10">
      <c r="A134" s="172">
        <f ca="1">A133</f>
        <v>43638</v>
      </c>
      <c r="B134" s="91">
        <f ca="1" t="shared" si="13"/>
        <v>0</v>
      </c>
      <c r="C134" s="165" t="str">
        <f ca="1">LOOKUP($A134,计划!$B$6:$B$749,计划!$AG$6:$AG$749)</f>
        <v/>
      </c>
      <c r="D134" s="175">
        <f t="shared" si="11"/>
        <v>0.833333333333333</v>
      </c>
      <c r="E134" s="168" t="e">
        <f ca="1">IF(SUMPRODUCT((计划!$B$6:$B$749=$A134)*(计划!$W$6:$W$749=$D134),计划!X$6:X$749)&gt;0,SUMPRODUCT((计划!$B$6:$B$749=$A134)*(计划!$W$6:$W$749=$D134),计划!X$6:X$749),NA())</f>
        <v>#N/A</v>
      </c>
      <c r="F134" s="168" t="e">
        <f ca="1">IF(SUMPRODUCT((计划!$B$6:$B$749=$A134)*(计划!$W$6:$W$749=$D134),计划!Y$6:Y$749)&gt;0,SUMPRODUCT((计划!$B$6:$B$749=$A134)*(计划!$W$6:$W$749=$D134),计划!Y$6:Y$749),NA())</f>
        <v>#N/A</v>
      </c>
      <c r="G134" s="169" t="e">
        <f ca="1" t="shared" si="12"/>
        <v>#N/A</v>
      </c>
      <c r="H134" s="170" t="e">
        <f ca="1" t="shared" si="9"/>
        <v>#N/A</v>
      </c>
      <c r="I134" s="170" t="e">
        <f ca="1" t="shared" si="10"/>
        <v>#N/A</v>
      </c>
      <c r="J134" s="178" t="e">
        <f ca="1" t="shared" si="14"/>
        <v>#N/A</v>
      </c>
    </row>
    <row r="135" spans="1:10">
      <c r="A135" s="173">
        <f ca="1">A129+1</f>
        <v>43639</v>
      </c>
      <c r="B135" s="91">
        <f ca="1" t="shared" si="13"/>
        <v>0</v>
      </c>
      <c r="C135" s="174" t="str">
        <f ca="1">LOOKUP($A135,计划!$B$6:$B$749,计划!$AG$6:$AG$749)</f>
        <v/>
      </c>
      <c r="D135" s="175">
        <f t="shared" si="11"/>
        <v>0.0208333333333333</v>
      </c>
      <c r="E135" s="168" t="e">
        <f ca="1">IF(SUMPRODUCT((计划!$B$6:$B$749=$A135)*(计划!$W$6:$W$749=$D135),计划!X$6:X$749)&gt;0,SUMPRODUCT((计划!$B$6:$B$749=$A135)*(计划!$W$6:$W$749=$D135),计划!X$6:X$749),NA())</f>
        <v>#N/A</v>
      </c>
      <c r="F135" s="168" t="e">
        <f ca="1">IF(SUMPRODUCT((计划!$B$6:$B$749=$A135)*(计划!$W$6:$W$749=$D135),计划!Y$6:Y$749)&gt;0,SUMPRODUCT((计划!$B$6:$B$749=$A135)*(计划!$W$6:$W$749=$D135),计划!Y$6:Y$749),NA())</f>
        <v>#N/A</v>
      </c>
      <c r="G135" s="169" t="e">
        <f ca="1" t="shared" si="12"/>
        <v>#N/A</v>
      </c>
      <c r="H135" s="170" t="e">
        <f ca="1" t="shared" si="9"/>
        <v>#N/A</v>
      </c>
      <c r="I135" s="170" t="e">
        <f ca="1" t="shared" si="10"/>
        <v>#N/A</v>
      </c>
      <c r="J135" s="178" t="e">
        <f ca="1" t="shared" si="14"/>
        <v>#N/A</v>
      </c>
    </row>
    <row r="136" spans="1:10">
      <c r="A136" s="164">
        <f ca="1">A135</f>
        <v>43639</v>
      </c>
      <c r="B136" s="91">
        <f ca="1" t="shared" si="13"/>
        <v>0</v>
      </c>
      <c r="C136" s="166" t="str">
        <f ca="1">LOOKUP($A136,计划!$B$6:$B$749,计划!$AG$6:$AG$749)</f>
        <v/>
      </c>
      <c r="D136" s="175">
        <f t="shared" si="11"/>
        <v>0.166666666666667</v>
      </c>
      <c r="E136" s="168" t="e">
        <f ca="1">IF(SUMPRODUCT((计划!$B$6:$B$749=$A136)*(计划!$W$6:$W$749=$D136),计划!X$6:X$749)&gt;0,SUMPRODUCT((计划!$B$6:$B$749=$A136)*(计划!$W$6:$W$749=$D136),计划!X$6:X$749),NA())</f>
        <v>#N/A</v>
      </c>
      <c r="F136" s="168" t="e">
        <f ca="1">IF(SUMPRODUCT((计划!$B$6:$B$749=$A136)*(计划!$W$6:$W$749=$D136),计划!Y$6:Y$749)&gt;0,SUMPRODUCT((计划!$B$6:$B$749=$A136)*(计划!$W$6:$W$749=$D136),计划!Y$6:Y$749),NA())</f>
        <v>#N/A</v>
      </c>
      <c r="G136" s="169" t="e">
        <f ca="1" t="shared" si="12"/>
        <v>#N/A</v>
      </c>
      <c r="H136" s="170" t="e">
        <f ca="1" t="shared" ref="H136:H188" si="15">IFERROR(IF(E136="",NA(),AVERAGEIF(E131:E136,"&gt;0")),NA())</f>
        <v>#N/A</v>
      </c>
      <c r="I136" s="170" t="e">
        <f ca="1" t="shared" ref="I136:I188" si="16">IFERROR(IF(F136="",NA(),AVERAGEIF(F131:F136,"&gt;0")),NA())</f>
        <v>#N/A</v>
      </c>
      <c r="J136" s="178" t="e">
        <f ca="1" t="shared" si="14"/>
        <v>#N/A</v>
      </c>
    </row>
    <row r="137" spans="1:10">
      <c r="A137" s="164">
        <f ca="1">A131+1</f>
        <v>43639</v>
      </c>
      <c r="B137" s="91">
        <f ca="1" t="shared" si="13"/>
        <v>0</v>
      </c>
      <c r="C137" s="166" t="str">
        <f ca="1">LOOKUP($A137,计划!$B$6:$B$749,计划!$AG$6:$AG$749)</f>
        <v/>
      </c>
      <c r="D137" s="175">
        <f t="shared" ref="D137:D188" si="17">D131</f>
        <v>0.354166666666667</v>
      </c>
      <c r="E137" s="168" t="e">
        <f ca="1">IF(SUMPRODUCT((计划!$B$6:$B$749=$A137)*(计划!$W$6:$W$749=$D137),计划!X$6:X$749)&gt;0,SUMPRODUCT((计划!$B$6:$B$749=$A137)*(计划!$W$6:$W$749=$D137),计划!X$6:X$749),NA())</f>
        <v>#N/A</v>
      </c>
      <c r="F137" s="168" t="e">
        <f ca="1">IF(SUMPRODUCT((计划!$B$6:$B$749=$A137)*(计划!$W$6:$W$749=$D137),计划!Y$6:Y$749)&gt;0,SUMPRODUCT((计划!$B$6:$B$749=$A137)*(计划!$W$6:$W$749=$D137),计划!Y$6:Y$749),NA())</f>
        <v>#N/A</v>
      </c>
      <c r="G137" s="169" t="e">
        <f ca="1" t="shared" si="12"/>
        <v>#N/A</v>
      </c>
      <c r="H137" s="170" t="e">
        <f ca="1" t="shared" si="15"/>
        <v>#N/A</v>
      </c>
      <c r="I137" s="170" t="e">
        <f ca="1" t="shared" si="16"/>
        <v>#N/A</v>
      </c>
      <c r="J137" s="178" t="e">
        <f ca="1" t="shared" si="14"/>
        <v>#N/A</v>
      </c>
    </row>
    <row r="138" spans="1:10">
      <c r="A138" s="164">
        <f ca="1">A137</f>
        <v>43639</v>
      </c>
      <c r="B138" s="91">
        <f ca="1" t="shared" si="13"/>
        <v>0</v>
      </c>
      <c r="C138" s="166" t="str">
        <f ca="1">LOOKUP($A138,计划!$B$6:$B$749,计划!$AG$6:$AG$749)</f>
        <v/>
      </c>
      <c r="D138" s="175">
        <f t="shared" si="17"/>
        <v>0.5</v>
      </c>
      <c r="E138" s="168" t="e">
        <f ca="1">IF(SUMPRODUCT((计划!$B$6:$B$749=$A138)*(计划!$W$6:$W$749=$D138),计划!X$6:X$749)&gt;0,SUMPRODUCT((计划!$B$6:$B$749=$A138)*(计划!$W$6:$W$749=$D138),计划!X$6:X$749),NA())</f>
        <v>#N/A</v>
      </c>
      <c r="F138" s="168" t="e">
        <f ca="1">IF(SUMPRODUCT((计划!$B$6:$B$749=$A138)*(计划!$W$6:$W$749=$D138),计划!Y$6:Y$749)&gt;0,SUMPRODUCT((计划!$B$6:$B$749=$A138)*(计划!$W$6:$W$749=$D138),计划!Y$6:Y$749),NA())</f>
        <v>#N/A</v>
      </c>
      <c r="G138" s="169" t="e">
        <f ca="1" t="shared" si="12"/>
        <v>#N/A</v>
      </c>
      <c r="H138" s="170" t="e">
        <f ca="1" t="shared" si="15"/>
        <v>#N/A</v>
      </c>
      <c r="I138" s="170" t="e">
        <f ca="1" t="shared" si="16"/>
        <v>#N/A</v>
      </c>
      <c r="J138" s="178" t="e">
        <f ca="1" t="shared" si="14"/>
        <v>#N/A</v>
      </c>
    </row>
    <row r="139" spans="1:10">
      <c r="A139" s="164">
        <f ca="1">A138</f>
        <v>43639</v>
      </c>
      <c r="B139" s="91">
        <f ca="1" t="shared" si="13"/>
        <v>0</v>
      </c>
      <c r="C139" s="166" t="str">
        <f ca="1">LOOKUP($A139,计划!$B$6:$B$749,计划!$AG$6:$AG$749)</f>
        <v/>
      </c>
      <c r="D139" s="175">
        <f t="shared" si="17"/>
        <v>0.6875</v>
      </c>
      <c r="E139" s="168" t="e">
        <f ca="1">IF(SUMPRODUCT((计划!$B$6:$B$749=$A139)*(计划!$W$6:$W$749=$D139),计划!X$6:X$749)&gt;0,SUMPRODUCT((计划!$B$6:$B$749=$A139)*(计划!$W$6:$W$749=$D139),计划!X$6:X$749),NA())</f>
        <v>#N/A</v>
      </c>
      <c r="F139" s="168" t="e">
        <f ca="1">IF(SUMPRODUCT((计划!$B$6:$B$749=$A139)*(计划!$W$6:$W$749=$D139),计划!Y$6:Y$749)&gt;0,SUMPRODUCT((计划!$B$6:$B$749=$A139)*(计划!$W$6:$W$749=$D139),计划!Y$6:Y$749),NA())</f>
        <v>#N/A</v>
      </c>
      <c r="G139" s="169" t="e">
        <f ca="1" t="shared" si="12"/>
        <v>#N/A</v>
      </c>
      <c r="H139" s="170" t="e">
        <f ca="1" t="shared" si="15"/>
        <v>#N/A</v>
      </c>
      <c r="I139" s="170" t="e">
        <f ca="1" t="shared" si="16"/>
        <v>#N/A</v>
      </c>
      <c r="J139" s="178" t="e">
        <f ca="1" t="shared" si="14"/>
        <v>#N/A</v>
      </c>
    </row>
    <row r="140" spans="1:10">
      <c r="A140" s="172">
        <f ca="1">A139</f>
        <v>43639</v>
      </c>
      <c r="B140" s="91">
        <f ca="1" t="shared" si="13"/>
        <v>0</v>
      </c>
      <c r="C140" s="165" t="str">
        <f ca="1">LOOKUP($A140,计划!$B$6:$B$749,计划!$AG$6:$AG$749)</f>
        <v/>
      </c>
      <c r="D140" s="175">
        <f t="shared" si="17"/>
        <v>0.833333333333333</v>
      </c>
      <c r="E140" s="168" t="e">
        <f ca="1">IF(SUMPRODUCT((计划!$B$6:$B$749=$A140)*(计划!$W$6:$W$749=$D140),计划!X$6:X$749)&gt;0,SUMPRODUCT((计划!$B$6:$B$749=$A140)*(计划!$W$6:$W$749=$D140),计划!X$6:X$749),NA())</f>
        <v>#N/A</v>
      </c>
      <c r="F140" s="168" t="e">
        <f ca="1">IF(SUMPRODUCT((计划!$B$6:$B$749=$A140)*(计划!$W$6:$W$749=$D140),计划!Y$6:Y$749)&gt;0,SUMPRODUCT((计划!$B$6:$B$749=$A140)*(计划!$W$6:$W$749=$D140),计划!Y$6:Y$749),NA())</f>
        <v>#N/A</v>
      </c>
      <c r="G140" s="169" t="e">
        <f ca="1" t="shared" si="12"/>
        <v>#N/A</v>
      </c>
      <c r="H140" s="170" t="e">
        <f ca="1" t="shared" si="15"/>
        <v>#N/A</v>
      </c>
      <c r="I140" s="170" t="e">
        <f ca="1" t="shared" si="16"/>
        <v>#N/A</v>
      </c>
      <c r="J140" s="178" t="e">
        <f ca="1" t="shared" si="14"/>
        <v>#N/A</v>
      </c>
    </row>
    <row r="141" spans="1:10">
      <c r="A141" s="173">
        <f ca="1">A135+1</f>
        <v>43640</v>
      </c>
      <c r="B141" s="91">
        <f ca="1" t="shared" si="13"/>
        <v>0</v>
      </c>
      <c r="C141" s="174" t="str">
        <f ca="1">LOOKUP($A141,计划!$B$6:$B$749,计划!$AG$6:$AG$749)</f>
        <v/>
      </c>
      <c r="D141" s="175">
        <f t="shared" si="17"/>
        <v>0.0208333333333333</v>
      </c>
      <c r="E141" s="168" t="e">
        <f ca="1">IF(SUMPRODUCT((计划!$B$6:$B$749=$A141)*(计划!$W$6:$W$749=$D141),计划!X$6:X$749)&gt;0,SUMPRODUCT((计划!$B$6:$B$749=$A141)*(计划!$W$6:$W$749=$D141),计划!X$6:X$749),NA())</f>
        <v>#N/A</v>
      </c>
      <c r="F141" s="168" t="e">
        <f ca="1">IF(SUMPRODUCT((计划!$B$6:$B$749=$A141)*(计划!$W$6:$W$749=$D141),计划!Y$6:Y$749)&gt;0,SUMPRODUCT((计划!$B$6:$B$749=$A141)*(计划!$W$6:$W$749=$D141),计划!Y$6:Y$749),NA())</f>
        <v>#N/A</v>
      </c>
      <c r="G141" s="169" t="e">
        <f ca="1" t="shared" si="12"/>
        <v>#N/A</v>
      </c>
      <c r="H141" s="170" t="e">
        <f ca="1" t="shared" si="15"/>
        <v>#N/A</v>
      </c>
      <c r="I141" s="170" t="e">
        <f ca="1" t="shared" si="16"/>
        <v>#N/A</v>
      </c>
      <c r="J141" s="178" t="e">
        <f ca="1" t="shared" si="14"/>
        <v>#N/A</v>
      </c>
    </row>
    <row r="142" spans="1:10">
      <c r="A142" s="164">
        <f ca="1">A141</f>
        <v>43640</v>
      </c>
      <c r="B142" s="91">
        <f ca="1" t="shared" si="13"/>
        <v>0</v>
      </c>
      <c r="C142" s="166" t="str">
        <f ca="1">LOOKUP($A142,计划!$B$6:$B$749,计划!$AG$6:$AG$749)</f>
        <v/>
      </c>
      <c r="D142" s="175">
        <f t="shared" si="17"/>
        <v>0.166666666666667</v>
      </c>
      <c r="E142" s="168" t="e">
        <f ca="1">IF(SUMPRODUCT((计划!$B$6:$B$749=$A142)*(计划!$W$6:$W$749=$D142),计划!X$6:X$749)&gt;0,SUMPRODUCT((计划!$B$6:$B$749=$A142)*(计划!$W$6:$W$749=$D142),计划!X$6:X$749),NA())</f>
        <v>#N/A</v>
      </c>
      <c r="F142" s="168" t="e">
        <f ca="1">IF(SUMPRODUCT((计划!$B$6:$B$749=$A142)*(计划!$W$6:$W$749=$D142),计划!Y$6:Y$749)&gt;0,SUMPRODUCT((计划!$B$6:$B$749=$A142)*(计划!$W$6:$W$749=$D142),计划!Y$6:Y$749),NA())</f>
        <v>#N/A</v>
      </c>
      <c r="G142" s="169" t="e">
        <f ca="1" t="shared" si="12"/>
        <v>#N/A</v>
      </c>
      <c r="H142" s="170" t="e">
        <f ca="1" t="shared" si="15"/>
        <v>#N/A</v>
      </c>
      <c r="I142" s="170" t="e">
        <f ca="1" t="shared" si="16"/>
        <v>#N/A</v>
      </c>
      <c r="J142" s="178" t="e">
        <f ca="1" t="shared" si="14"/>
        <v>#N/A</v>
      </c>
    </row>
    <row r="143" spans="1:10">
      <c r="A143" s="164">
        <f ca="1">A137+1</f>
        <v>43640</v>
      </c>
      <c r="B143" s="91">
        <f ca="1" t="shared" si="13"/>
        <v>0</v>
      </c>
      <c r="C143" s="166" t="str">
        <f ca="1">LOOKUP($A143,计划!$B$6:$B$749,计划!$AG$6:$AG$749)</f>
        <v/>
      </c>
      <c r="D143" s="175">
        <f t="shared" si="17"/>
        <v>0.354166666666667</v>
      </c>
      <c r="E143" s="168" t="e">
        <f ca="1">IF(SUMPRODUCT((计划!$B$6:$B$749=$A143)*(计划!$W$6:$W$749=$D143),计划!X$6:X$749)&gt;0,SUMPRODUCT((计划!$B$6:$B$749=$A143)*(计划!$W$6:$W$749=$D143),计划!X$6:X$749),NA())</f>
        <v>#N/A</v>
      </c>
      <c r="F143" s="168" t="e">
        <f ca="1">IF(SUMPRODUCT((计划!$B$6:$B$749=$A143)*(计划!$W$6:$W$749=$D143),计划!Y$6:Y$749)&gt;0,SUMPRODUCT((计划!$B$6:$B$749=$A143)*(计划!$W$6:$W$749=$D143),计划!Y$6:Y$749),NA())</f>
        <v>#N/A</v>
      </c>
      <c r="G143" s="169" t="e">
        <f ca="1" t="shared" si="12"/>
        <v>#N/A</v>
      </c>
      <c r="H143" s="170" t="e">
        <f ca="1" t="shared" si="15"/>
        <v>#N/A</v>
      </c>
      <c r="I143" s="170" t="e">
        <f ca="1" t="shared" si="16"/>
        <v>#N/A</v>
      </c>
      <c r="J143" s="178" t="e">
        <f ca="1" t="shared" si="14"/>
        <v>#N/A</v>
      </c>
    </row>
    <row r="144" spans="1:10">
      <c r="A144" s="164">
        <f ca="1">A143</f>
        <v>43640</v>
      </c>
      <c r="B144" s="91">
        <f ca="1" t="shared" si="13"/>
        <v>0</v>
      </c>
      <c r="C144" s="166" t="str">
        <f ca="1">LOOKUP($A144,计划!$B$6:$B$749,计划!$AG$6:$AG$749)</f>
        <v/>
      </c>
      <c r="D144" s="175">
        <f t="shared" si="17"/>
        <v>0.5</v>
      </c>
      <c r="E144" s="168" t="e">
        <f ca="1">IF(SUMPRODUCT((计划!$B$6:$B$749=$A144)*(计划!$W$6:$W$749=$D144),计划!X$6:X$749)&gt;0,SUMPRODUCT((计划!$B$6:$B$749=$A144)*(计划!$W$6:$W$749=$D144),计划!X$6:X$749),NA())</f>
        <v>#N/A</v>
      </c>
      <c r="F144" s="168" t="e">
        <f ca="1">IF(SUMPRODUCT((计划!$B$6:$B$749=$A144)*(计划!$W$6:$W$749=$D144),计划!Y$6:Y$749)&gt;0,SUMPRODUCT((计划!$B$6:$B$749=$A144)*(计划!$W$6:$W$749=$D144),计划!Y$6:Y$749),NA())</f>
        <v>#N/A</v>
      </c>
      <c r="G144" s="169" t="e">
        <f ca="1" t="shared" si="12"/>
        <v>#N/A</v>
      </c>
      <c r="H144" s="170" t="e">
        <f ca="1" t="shared" si="15"/>
        <v>#N/A</v>
      </c>
      <c r="I144" s="170" t="e">
        <f ca="1" t="shared" si="16"/>
        <v>#N/A</v>
      </c>
      <c r="J144" s="178" t="e">
        <f ca="1" t="shared" si="14"/>
        <v>#N/A</v>
      </c>
    </row>
    <row r="145" spans="1:10">
      <c r="A145" s="164">
        <f ca="1">A144</f>
        <v>43640</v>
      </c>
      <c r="B145" s="91">
        <f ca="1" t="shared" si="13"/>
        <v>0</v>
      </c>
      <c r="C145" s="166" t="str">
        <f ca="1">LOOKUP($A145,计划!$B$6:$B$749,计划!$AG$6:$AG$749)</f>
        <v/>
      </c>
      <c r="D145" s="175">
        <f t="shared" si="17"/>
        <v>0.6875</v>
      </c>
      <c r="E145" s="168" t="e">
        <f ca="1">IF(SUMPRODUCT((计划!$B$6:$B$749=$A145)*(计划!$W$6:$W$749=$D145),计划!X$6:X$749)&gt;0,SUMPRODUCT((计划!$B$6:$B$749=$A145)*(计划!$W$6:$W$749=$D145),计划!X$6:X$749),NA())</f>
        <v>#N/A</v>
      </c>
      <c r="F145" s="168" t="e">
        <f ca="1">IF(SUMPRODUCT((计划!$B$6:$B$749=$A145)*(计划!$W$6:$W$749=$D145),计划!Y$6:Y$749)&gt;0,SUMPRODUCT((计划!$B$6:$B$749=$A145)*(计划!$W$6:$W$749=$D145),计划!Y$6:Y$749),NA())</f>
        <v>#N/A</v>
      </c>
      <c r="G145" s="169" t="e">
        <f ca="1" t="shared" si="12"/>
        <v>#N/A</v>
      </c>
      <c r="H145" s="170" t="e">
        <f ca="1" t="shared" si="15"/>
        <v>#N/A</v>
      </c>
      <c r="I145" s="170" t="e">
        <f ca="1" t="shared" si="16"/>
        <v>#N/A</v>
      </c>
      <c r="J145" s="178" t="e">
        <f ca="1" t="shared" si="14"/>
        <v>#N/A</v>
      </c>
    </row>
    <row r="146" spans="1:10">
      <c r="A146" s="172">
        <f ca="1">A145</f>
        <v>43640</v>
      </c>
      <c r="B146" s="91">
        <f ca="1" t="shared" si="13"/>
        <v>0</v>
      </c>
      <c r="C146" s="165" t="str">
        <f ca="1">LOOKUP($A146,计划!$B$6:$B$749,计划!$AG$6:$AG$749)</f>
        <v/>
      </c>
      <c r="D146" s="175">
        <f t="shared" si="17"/>
        <v>0.833333333333333</v>
      </c>
      <c r="E146" s="168" t="e">
        <f ca="1">IF(SUMPRODUCT((计划!$B$6:$B$749=$A146)*(计划!$W$6:$W$749=$D146),计划!X$6:X$749)&gt;0,SUMPRODUCT((计划!$B$6:$B$749=$A146)*(计划!$W$6:$W$749=$D146),计划!X$6:X$749),NA())</f>
        <v>#N/A</v>
      </c>
      <c r="F146" s="168" t="e">
        <f ca="1">IF(SUMPRODUCT((计划!$B$6:$B$749=$A146)*(计划!$W$6:$W$749=$D146),计划!Y$6:Y$749)&gt;0,SUMPRODUCT((计划!$B$6:$B$749=$A146)*(计划!$W$6:$W$749=$D146),计划!Y$6:Y$749),NA())</f>
        <v>#N/A</v>
      </c>
      <c r="G146" s="169" t="e">
        <f ca="1" t="shared" si="12"/>
        <v>#N/A</v>
      </c>
      <c r="H146" s="170" t="e">
        <f ca="1" t="shared" si="15"/>
        <v>#N/A</v>
      </c>
      <c r="I146" s="170" t="e">
        <f ca="1" t="shared" si="16"/>
        <v>#N/A</v>
      </c>
      <c r="J146" s="178" t="e">
        <f ca="1" t="shared" si="14"/>
        <v>#N/A</v>
      </c>
    </row>
    <row r="147" spans="1:10">
      <c r="A147" s="173">
        <f ca="1">A141+1</f>
        <v>43641</v>
      </c>
      <c r="B147" s="91">
        <f ca="1" t="shared" si="13"/>
        <v>0</v>
      </c>
      <c r="C147" s="174" t="str">
        <f ca="1">LOOKUP($A147,计划!$B$6:$B$749,计划!$AG$6:$AG$749)</f>
        <v/>
      </c>
      <c r="D147" s="175">
        <f t="shared" si="17"/>
        <v>0.0208333333333333</v>
      </c>
      <c r="E147" s="168" t="e">
        <f ca="1">IF(SUMPRODUCT((计划!$B$6:$B$749=$A147)*(计划!$W$6:$W$749=$D147),计划!X$6:X$749)&gt;0,SUMPRODUCT((计划!$B$6:$B$749=$A147)*(计划!$W$6:$W$749=$D147),计划!X$6:X$749),NA())</f>
        <v>#N/A</v>
      </c>
      <c r="F147" s="168" t="e">
        <f ca="1">IF(SUMPRODUCT((计划!$B$6:$B$749=$A147)*(计划!$W$6:$W$749=$D147),计划!Y$6:Y$749)&gt;0,SUMPRODUCT((计划!$B$6:$B$749=$A147)*(计划!$W$6:$W$749=$D147),计划!Y$6:Y$749),NA())</f>
        <v>#N/A</v>
      </c>
      <c r="G147" s="169" t="e">
        <f ca="1" t="shared" si="12"/>
        <v>#N/A</v>
      </c>
      <c r="H147" s="170" t="e">
        <f ca="1" t="shared" si="15"/>
        <v>#N/A</v>
      </c>
      <c r="I147" s="170" t="e">
        <f ca="1" t="shared" si="16"/>
        <v>#N/A</v>
      </c>
      <c r="J147" s="178" t="e">
        <f ca="1" t="shared" si="14"/>
        <v>#N/A</v>
      </c>
    </row>
    <row r="148" spans="1:10">
      <c r="A148" s="164">
        <f ca="1">A147</f>
        <v>43641</v>
      </c>
      <c r="B148" s="91">
        <f ca="1" t="shared" si="13"/>
        <v>0</v>
      </c>
      <c r="C148" s="166" t="str">
        <f ca="1">LOOKUP($A148,计划!$B$6:$B$749,计划!$AG$6:$AG$749)</f>
        <v/>
      </c>
      <c r="D148" s="175">
        <f t="shared" si="17"/>
        <v>0.166666666666667</v>
      </c>
      <c r="E148" s="168" t="e">
        <f ca="1">IF(SUMPRODUCT((计划!$B$6:$B$749=$A148)*(计划!$W$6:$W$749=$D148),计划!X$6:X$749)&gt;0,SUMPRODUCT((计划!$B$6:$B$749=$A148)*(计划!$W$6:$W$749=$D148),计划!X$6:X$749),NA())</f>
        <v>#N/A</v>
      </c>
      <c r="F148" s="168" t="e">
        <f ca="1">IF(SUMPRODUCT((计划!$B$6:$B$749=$A148)*(计划!$W$6:$W$749=$D148),计划!Y$6:Y$749)&gt;0,SUMPRODUCT((计划!$B$6:$B$749=$A148)*(计划!$W$6:$W$749=$D148),计划!Y$6:Y$749),NA())</f>
        <v>#N/A</v>
      </c>
      <c r="G148" s="169" t="e">
        <f ca="1" t="shared" si="12"/>
        <v>#N/A</v>
      </c>
      <c r="H148" s="170" t="e">
        <f ca="1" t="shared" si="15"/>
        <v>#N/A</v>
      </c>
      <c r="I148" s="170" t="e">
        <f ca="1" t="shared" si="16"/>
        <v>#N/A</v>
      </c>
      <c r="J148" s="178" t="e">
        <f ca="1" t="shared" si="14"/>
        <v>#N/A</v>
      </c>
    </row>
    <row r="149" spans="1:10">
      <c r="A149" s="164">
        <f ca="1">A143+1</f>
        <v>43641</v>
      </c>
      <c r="B149" s="91">
        <f ca="1" t="shared" si="13"/>
        <v>0</v>
      </c>
      <c r="C149" s="166" t="str">
        <f ca="1">LOOKUP($A149,计划!$B$6:$B$749,计划!$AG$6:$AG$749)</f>
        <v/>
      </c>
      <c r="D149" s="175">
        <f t="shared" si="17"/>
        <v>0.354166666666667</v>
      </c>
      <c r="E149" s="168" t="e">
        <f ca="1">IF(SUMPRODUCT((计划!$B$6:$B$749=$A149)*(计划!$W$6:$W$749=$D149),计划!X$6:X$749)&gt;0,SUMPRODUCT((计划!$B$6:$B$749=$A149)*(计划!$W$6:$W$749=$D149),计划!X$6:X$749),NA())</f>
        <v>#N/A</v>
      </c>
      <c r="F149" s="168" t="e">
        <f ca="1">IF(SUMPRODUCT((计划!$B$6:$B$749=$A149)*(计划!$W$6:$W$749=$D149),计划!Y$6:Y$749)&gt;0,SUMPRODUCT((计划!$B$6:$B$749=$A149)*(计划!$W$6:$W$749=$D149),计划!Y$6:Y$749),NA())</f>
        <v>#N/A</v>
      </c>
      <c r="G149" s="169" t="e">
        <f ca="1" t="shared" si="12"/>
        <v>#N/A</v>
      </c>
      <c r="H149" s="170" t="e">
        <f ca="1" t="shared" si="15"/>
        <v>#N/A</v>
      </c>
      <c r="I149" s="170" t="e">
        <f ca="1" t="shared" si="16"/>
        <v>#N/A</v>
      </c>
      <c r="J149" s="178" t="e">
        <f ca="1" t="shared" si="14"/>
        <v>#N/A</v>
      </c>
    </row>
    <row r="150" spans="1:10">
      <c r="A150" s="164">
        <f ca="1">A149</f>
        <v>43641</v>
      </c>
      <c r="B150" s="91">
        <f ca="1" t="shared" si="13"/>
        <v>0</v>
      </c>
      <c r="C150" s="166" t="str">
        <f ca="1">LOOKUP($A150,计划!$B$6:$B$749,计划!$AG$6:$AG$749)</f>
        <v/>
      </c>
      <c r="D150" s="175">
        <f t="shared" si="17"/>
        <v>0.5</v>
      </c>
      <c r="E150" s="168" t="e">
        <f ca="1">IF(SUMPRODUCT((计划!$B$6:$B$749=$A150)*(计划!$W$6:$W$749=$D150),计划!X$6:X$749)&gt;0,SUMPRODUCT((计划!$B$6:$B$749=$A150)*(计划!$W$6:$W$749=$D150),计划!X$6:X$749),NA())</f>
        <v>#N/A</v>
      </c>
      <c r="F150" s="168" t="e">
        <f ca="1">IF(SUMPRODUCT((计划!$B$6:$B$749=$A150)*(计划!$W$6:$W$749=$D150),计划!Y$6:Y$749)&gt;0,SUMPRODUCT((计划!$B$6:$B$749=$A150)*(计划!$W$6:$W$749=$D150),计划!Y$6:Y$749),NA())</f>
        <v>#N/A</v>
      </c>
      <c r="G150" s="169" t="e">
        <f ca="1" t="shared" si="12"/>
        <v>#N/A</v>
      </c>
      <c r="H150" s="170" t="e">
        <f ca="1" t="shared" si="15"/>
        <v>#N/A</v>
      </c>
      <c r="I150" s="170" t="e">
        <f ca="1" t="shared" si="16"/>
        <v>#N/A</v>
      </c>
      <c r="J150" s="178" t="e">
        <f ca="1" t="shared" si="14"/>
        <v>#N/A</v>
      </c>
    </row>
    <row r="151" spans="1:10">
      <c r="A151" s="164">
        <f ca="1">A150</f>
        <v>43641</v>
      </c>
      <c r="B151" s="91">
        <f ca="1" t="shared" si="13"/>
        <v>0</v>
      </c>
      <c r="C151" s="166" t="str">
        <f ca="1">LOOKUP($A151,计划!$B$6:$B$749,计划!$AG$6:$AG$749)</f>
        <v/>
      </c>
      <c r="D151" s="175">
        <f t="shared" si="17"/>
        <v>0.6875</v>
      </c>
      <c r="E151" s="168" t="e">
        <f ca="1">IF(SUMPRODUCT((计划!$B$6:$B$749=$A151)*(计划!$W$6:$W$749=$D151),计划!X$6:X$749)&gt;0,SUMPRODUCT((计划!$B$6:$B$749=$A151)*(计划!$W$6:$W$749=$D151),计划!X$6:X$749),NA())</f>
        <v>#N/A</v>
      </c>
      <c r="F151" s="168" t="e">
        <f ca="1">IF(SUMPRODUCT((计划!$B$6:$B$749=$A151)*(计划!$W$6:$W$749=$D151),计划!Y$6:Y$749)&gt;0,SUMPRODUCT((计划!$B$6:$B$749=$A151)*(计划!$W$6:$W$749=$D151),计划!Y$6:Y$749),NA())</f>
        <v>#N/A</v>
      </c>
      <c r="G151" s="169" t="e">
        <f ca="1" t="shared" si="12"/>
        <v>#N/A</v>
      </c>
      <c r="H151" s="170" t="e">
        <f ca="1" t="shared" si="15"/>
        <v>#N/A</v>
      </c>
      <c r="I151" s="170" t="e">
        <f ca="1" t="shared" si="16"/>
        <v>#N/A</v>
      </c>
      <c r="J151" s="178" t="e">
        <f ca="1" t="shared" si="14"/>
        <v>#N/A</v>
      </c>
    </row>
    <row r="152" spans="1:10">
      <c r="A152" s="172">
        <f ca="1">A151</f>
        <v>43641</v>
      </c>
      <c r="B152" s="91">
        <f ca="1" t="shared" si="13"/>
        <v>0</v>
      </c>
      <c r="C152" s="165" t="str">
        <f ca="1">LOOKUP($A152,计划!$B$6:$B$749,计划!$AG$6:$AG$749)</f>
        <v/>
      </c>
      <c r="D152" s="175">
        <f t="shared" si="17"/>
        <v>0.833333333333333</v>
      </c>
      <c r="E152" s="168" t="e">
        <f ca="1">IF(SUMPRODUCT((计划!$B$6:$B$749=$A152)*(计划!$W$6:$W$749=$D152),计划!X$6:X$749)&gt;0,SUMPRODUCT((计划!$B$6:$B$749=$A152)*(计划!$W$6:$W$749=$D152),计划!X$6:X$749),NA())</f>
        <v>#N/A</v>
      </c>
      <c r="F152" s="168" t="e">
        <f ca="1">IF(SUMPRODUCT((计划!$B$6:$B$749=$A152)*(计划!$W$6:$W$749=$D152),计划!Y$6:Y$749)&gt;0,SUMPRODUCT((计划!$B$6:$B$749=$A152)*(计划!$W$6:$W$749=$D152),计划!Y$6:Y$749),NA())</f>
        <v>#N/A</v>
      </c>
      <c r="G152" s="169" t="e">
        <f ca="1" t="shared" si="12"/>
        <v>#N/A</v>
      </c>
      <c r="H152" s="170" t="e">
        <f ca="1" t="shared" si="15"/>
        <v>#N/A</v>
      </c>
      <c r="I152" s="170" t="e">
        <f ca="1" t="shared" si="16"/>
        <v>#N/A</v>
      </c>
      <c r="J152" s="178" t="e">
        <f ca="1" t="shared" si="14"/>
        <v>#N/A</v>
      </c>
    </row>
    <row r="153" spans="1:10">
      <c r="A153" s="173">
        <f ca="1">A147+1</f>
        <v>43642</v>
      </c>
      <c r="B153" s="91">
        <f ca="1" t="shared" si="13"/>
        <v>0</v>
      </c>
      <c r="C153" s="174" t="str">
        <f ca="1">LOOKUP($A153,计划!$B$6:$B$749,计划!$AG$6:$AG$749)</f>
        <v/>
      </c>
      <c r="D153" s="175">
        <f t="shared" si="17"/>
        <v>0.0208333333333333</v>
      </c>
      <c r="E153" s="168" t="e">
        <f ca="1">IF(SUMPRODUCT((计划!$B$6:$B$749=$A153)*(计划!$W$6:$W$749=$D153),计划!X$6:X$749)&gt;0,SUMPRODUCT((计划!$B$6:$B$749=$A153)*(计划!$W$6:$W$749=$D153),计划!X$6:X$749),NA())</f>
        <v>#N/A</v>
      </c>
      <c r="F153" s="168" t="e">
        <f ca="1">IF(SUMPRODUCT((计划!$B$6:$B$749=$A153)*(计划!$W$6:$W$749=$D153),计划!Y$6:Y$749)&gt;0,SUMPRODUCT((计划!$B$6:$B$749=$A153)*(计划!$W$6:$W$749=$D153),计划!Y$6:Y$749),NA())</f>
        <v>#N/A</v>
      </c>
      <c r="G153" s="169" t="e">
        <f ca="1" t="shared" si="12"/>
        <v>#N/A</v>
      </c>
      <c r="H153" s="170" t="e">
        <f ca="1" t="shared" si="15"/>
        <v>#N/A</v>
      </c>
      <c r="I153" s="170" t="e">
        <f ca="1" t="shared" si="16"/>
        <v>#N/A</v>
      </c>
      <c r="J153" s="178" t="e">
        <f ca="1" t="shared" si="14"/>
        <v>#N/A</v>
      </c>
    </row>
    <row r="154" spans="1:10">
      <c r="A154" s="164">
        <f ca="1">A153</f>
        <v>43642</v>
      </c>
      <c r="B154" s="91">
        <f ca="1" t="shared" si="13"/>
        <v>0</v>
      </c>
      <c r="C154" s="166" t="str">
        <f ca="1">LOOKUP($A154,计划!$B$6:$B$749,计划!$AG$6:$AG$749)</f>
        <v/>
      </c>
      <c r="D154" s="175">
        <f t="shared" si="17"/>
        <v>0.166666666666667</v>
      </c>
      <c r="E154" s="168" t="e">
        <f ca="1">IF(SUMPRODUCT((计划!$B$6:$B$749=$A154)*(计划!$W$6:$W$749=$D154),计划!X$6:X$749)&gt;0,SUMPRODUCT((计划!$B$6:$B$749=$A154)*(计划!$W$6:$W$749=$D154),计划!X$6:X$749),NA())</f>
        <v>#N/A</v>
      </c>
      <c r="F154" s="168" t="e">
        <f ca="1">IF(SUMPRODUCT((计划!$B$6:$B$749=$A154)*(计划!$W$6:$W$749=$D154),计划!Y$6:Y$749)&gt;0,SUMPRODUCT((计划!$B$6:$B$749=$A154)*(计划!$W$6:$W$749=$D154),计划!Y$6:Y$749),NA())</f>
        <v>#N/A</v>
      </c>
      <c r="G154" s="169" t="e">
        <f ca="1" t="shared" si="12"/>
        <v>#N/A</v>
      </c>
      <c r="H154" s="170" t="e">
        <f ca="1" t="shared" si="15"/>
        <v>#N/A</v>
      </c>
      <c r="I154" s="170" t="e">
        <f ca="1" t="shared" si="16"/>
        <v>#N/A</v>
      </c>
      <c r="J154" s="178" t="e">
        <f ca="1" t="shared" si="14"/>
        <v>#N/A</v>
      </c>
    </row>
    <row r="155" spans="1:10">
      <c r="A155" s="164">
        <f ca="1">A149+1</f>
        <v>43642</v>
      </c>
      <c r="B155" s="91">
        <f ca="1" t="shared" si="13"/>
        <v>0</v>
      </c>
      <c r="C155" s="166" t="str">
        <f ca="1">LOOKUP($A155,计划!$B$6:$B$749,计划!$AG$6:$AG$749)</f>
        <v/>
      </c>
      <c r="D155" s="175">
        <f t="shared" si="17"/>
        <v>0.354166666666667</v>
      </c>
      <c r="E155" s="168" t="e">
        <f ca="1">IF(SUMPRODUCT((计划!$B$6:$B$749=$A155)*(计划!$W$6:$W$749=$D155),计划!X$6:X$749)&gt;0,SUMPRODUCT((计划!$B$6:$B$749=$A155)*(计划!$W$6:$W$749=$D155),计划!X$6:X$749),NA())</f>
        <v>#N/A</v>
      </c>
      <c r="F155" s="168" t="e">
        <f ca="1">IF(SUMPRODUCT((计划!$B$6:$B$749=$A155)*(计划!$W$6:$W$749=$D155),计划!Y$6:Y$749)&gt;0,SUMPRODUCT((计划!$B$6:$B$749=$A155)*(计划!$W$6:$W$749=$D155),计划!Y$6:Y$749),NA())</f>
        <v>#N/A</v>
      </c>
      <c r="G155" s="169" t="e">
        <f ca="1" t="shared" si="12"/>
        <v>#N/A</v>
      </c>
      <c r="H155" s="170" t="e">
        <f ca="1" t="shared" si="15"/>
        <v>#N/A</v>
      </c>
      <c r="I155" s="170" t="e">
        <f ca="1" t="shared" si="16"/>
        <v>#N/A</v>
      </c>
      <c r="J155" s="178" t="e">
        <f ca="1" t="shared" si="14"/>
        <v>#N/A</v>
      </c>
    </row>
    <row r="156" spans="1:10">
      <c r="A156" s="164">
        <f ca="1">A155</f>
        <v>43642</v>
      </c>
      <c r="B156" s="91">
        <f ca="1" t="shared" si="13"/>
        <v>0</v>
      </c>
      <c r="C156" s="166" t="str">
        <f ca="1">LOOKUP($A156,计划!$B$6:$B$749,计划!$AG$6:$AG$749)</f>
        <v/>
      </c>
      <c r="D156" s="175">
        <f t="shared" si="17"/>
        <v>0.5</v>
      </c>
      <c r="E156" s="168" t="e">
        <f ca="1">IF(SUMPRODUCT((计划!$B$6:$B$749=$A156)*(计划!$W$6:$W$749=$D156),计划!X$6:X$749)&gt;0,SUMPRODUCT((计划!$B$6:$B$749=$A156)*(计划!$W$6:$W$749=$D156),计划!X$6:X$749),NA())</f>
        <v>#N/A</v>
      </c>
      <c r="F156" s="168" t="e">
        <f ca="1">IF(SUMPRODUCT((计划!$B$6:$B$749=$A156)*(计划!$W$6:$W$749=$D156),计划!Y$6:Y$749)&gt;0,SUMPRODUCT((计划!$B$6:$B$749=$A156)*(计划!$W$6:$W$749=$D156),计划!Y$6:Y$749),NA())</f>
        <v>#N/A</v>
      </c>
      <c r="G156" s="169" t="e">
        <f ca="1" t="shared" si="12"/>
        <v>#N/A</v>
      </c>
      <c r="H156" s="170" t="e">
        <f ca="1" t="shared" si="15"/>
        <v>#N/A</v>
      </c>
      <c r="I156" s="170" t="e">
        <f ca="1" t="shared" si="16"/>
        <v>#N/A</v>
      </c>
      <c r="J156" s="178" t="e">
        <f ca="1" t="shared" si="14"/>
        <v>#N/A</v>
      </c>
    </row>
    <row r="157" spans="1:10">
      <c r="A157" s="164">
        <f ca="1">A156</f>
        <v>43642</v>
      </c>
      <c r="B157" s="91">
        <f ca="1" t="shared" si="13"/>
        <v>0</v>
      </c>
      <c r="C157" s="166" t="str">
        <f ca="1">LOOKUP($A157,计划!$B$6:$B$749,计划!$AG$6:$AG$749)</f>
        <v/>
      </c>
      <c r="D157" s="175">
        <f t="shared" si="17"/>
        <v>0.6875</v>
      </c>
      <c r="E157" s="168" t="e">
        <f ca="1">IF(SUMPRODUCT((计划!$B$6:$B$749=$A157)*(计划!$W$6:$W$749=$D157),计划!X$6:X$749)&gt;0,SUMPRODUCT((计划!$B$6:$B$749=$A157)*(计划!$W$6:$W$749=$D157),计划!X$6:X$749),NA())</f>
        <v>#N/A</v>
      </c>
      <c r="F157" s="168" t="e">
        <f ca="1">IF(SUMPRODUCT((计划!$B$6:$B$749=$A157)*(计划!$W$6:$W$749=$D157),计划!Y$6:Y$749)&gt;0,SUMPRODUCT((计划!$B$6:$B$749=$A157)*(计划!$W$6:$W$749=$D157),计划!Y$6:Y$749),NA())</f>
        <v>#N/A</v>
      </c>
      <c r="G157" s="169" t="e">
        <f ca="1" t="shared" si="12"/>
        <v>#N/A</v>
      </c>
      <c r="H157" s="170" t="e">
        <f ca="1" t="shared" si="15"/>
        <v>#N/A</v>
      </c>
      <c r="I157" s="170" t="e">
        <f ca="1" t="shared" si="16"/>
        <v>#N/A</v>
      </c>
      <c r="J157" s="178" t="e">
        <f ca="1" t="shared" si="14"/>
        <v>#N/A</v>
      </c>
    </row>
    <row r="158" spans="1:10">
      <c r="A158" s="172">
        <f ca="1">A157</f>
        <v>43642</v>
      </c>
      <c r="B158" s="91">
        <f ca="1" t="shared" si="13"/>
        <v>0</v>
      </c>
      <c r="C158" s="165" t="str">
        <f ca="1">LOOKUP($A158,计划!$B$6:$B$749,计划!$AG$6:$AG$749)</f>
        <v/>
      </c>
      <c r="D158" s="175">
        <f t="shared" si="17"/>
        <v>0.833333333333333</v>
      </c>
      <c r="E158" s="168" t="e">
        <f ca="1">IF(SUMPRODUCT((计划!$B$6:$B$749=$A158)*(计划!$W$6:$W$749=$D158),计划!X$6:X$749)&gt;0,SUMPRODUCT((计划!$B$6:$B$749=$A158)*(计划!$W$6:$W$749=$D158),计划!X$6:X$749),NA())</f>
        <v>#N/A</v>
      </c>
      <c r="F158" s="168" t="e">
        <f ca="1">IF(SUMPRODUCT((计划!$B$6:$B$749=$A158)*(计划!$W$6:$W$749=$D158),计划!Y$6:Y$749)&gt;0,SUMPRODUCT((计划!$B$6:$B$749=$A158)*(计划!$W$6:$W$749=$D158),计划!Y$6:Y$749),NA())</f>
        <v>#N/A</v>
      </c>
      <c r="G158" s="169" t="e">
        <f ca="1" t="shared" si="12"/>
        <v>#N/A</v>
      </c>
      <c r="H158" s="170" t="e">
        <f ca="1" t="shared" si="15"/>
        <v>#N/A</v>
      </c>
      <c r="I158" s="170" t="e">
        <f ca="1" t="shared" si="16"/>
        <v>#N/A</v>
      </c>
      <c r="J158" s="178" t="e">
        <f ca="1" t="shared" si="14"/>
        <v>#N/A</v>
      </c>
    </row>
    <row r="159" spans="1:10">
      <c r="A159" s="173">
        <f ca="1">A153+1</f>
        <v>43643</v>
      </c>
      <c r="B159" s="91">
        <f ca="1" t="shared" si="13"/>
        <v>0</v>
      </c>
      <c r="C159" s="174" t="str">
        <f ca="1">LOOKUP($A159,计划!$B$6:$B$749,计划!$AG$6:$AG$749)</f>
        <v/>
      </c>
      <c r="D159" s="175">
        <f t="shared" si="17"/>
        <v>0.0208333333333333</v>
      </c>
      <c r="E159" s="168" t="e">
        <f ca="1">IF(SUMPRODUCT((计划!$B$6:$B$749=$A159)*(计划!$W$6:$W$749=$D159),计划!X$6:X$749)&gt;0,SUMPRODUCT((计划!$B$6:$B$749=$A159)*(计划!$W$6:$W$749=$D159),计划!X$6:X$749),NA())</f>
        <v>#N/A</v>
      </c>
      <c r="F159" s="168" t="e">
        <f ca="1">IF(SUMPRODUCT((计划!$B$6:$B$749=$A159)*(计划!$W$6:$W$749=$D159),计划!Y$6:Y$749)&gt;0,SUMPRODUCT((计划!$B$6:$B$749=$A159)*(计划!$W$6:$W$749=$D159),计划!Y$6:Y$749),NA())</f>
        <v>#N/A</v>
      </c>
      <c r="G159" s="169" t="e">
        <f ca="1" t="shared" si="12"/>
        <v>#N/A</v>
      </c>
      <c r="H159" s="170" t="e">
        <f ca="1" t="shared" si="15"/>
        <v>#N/A</v>
      </c>
      <c r="I159" s="170" t="e">
        <f ca="1" t="shared" si="16"/>
        <v>#N/A</v>
      </c>
      <c r="J159" s="178" t="e">
        <f ca="1" t="shared" si="14"/>
        <v>#N/A</v>
      </c>
    </row>
    <row r="160" spans="1:10">
      <c r="A160" s="164">
        <f ca="1">A159</f>
        <v>43643</v>
      </c>
      <c r="B160" s="91">
        <f ca="1" t="shared" si="13"/>
        <v>0</v>
      </c>
      <c r="C160" s="166" t="str">
        <f ca="1">LOOKUP($A160,计划!$B$6:$B$749,计划!$AG$6:$AG$749)</f>
        <v/>
      </c>
      <c r="D160" s="175">
        <f t="shared" si="17"/>
        <v>0.166666666666667</v>
      </c>
      <c r="E160" s="168" t="e">
        <f ca="1">IF(SUMPRODUCT((计划!$B$6:$B$749=$A160)*(计划!$W$6:$W$749=$D160),计划!X$6:X$749)&gt;0,SUMPRODUCT((计划!$B$6:$B$749=$A160)*(计划!$W$6:$W$749=$D160),计划!X$6:X$749),NA())</f>
        <v>#N/A</v>
      </c>
      <c r="F160" s="168" t="e">
        <f ca="1">IF(SUMPRODUCT((计划!$B$6:$B$749=$A160)*(计划!$W$6:$W$749=$D160),计划!Y$6:Y$749)&gt;0,SUMPRODUCT((计划!$B$6:$B$749=$A160)*(计划!$W$6:$W$749=$D160),计划!Y$6:Y$749),NA())</f>
        <v>#N/A</v>
      </c>
      <c r="G160" s="169" t="e">
        <f ca="1" t="shared" si="12"/>
        <v>#N/A</v>
      </c>
      <c r="H160" s="170" t="e">
        <f ca="1" t="shared" si="15"/>
        <v>#N/A</v>
      </c>
      <c r="I160" s="170" t="e">
        <f ca="1" t="shared" si="16"/>
        <v>#N/A</v>
      </c>
      <c r="J160" s="178" t="e">
        <f ca="1" t="shared" si="14"/>
        <v>#N/A</v>
      </c>
    </row>
    <row r="161" spans="1:10">
      <c r="A161" s="164">
        <f ca="1">A155+1</f>
        <v>43643</v>
      </c>
      <c r="B161" s="91">
        <f ca="1" t="shared" si="13"/>
        <v>0</v>
      </c>
      <c r="C161" s="166" t="str">
        <f ca="1">LOOKUP($A161,计划!$B$6:$B$749,计划!$AG$6:$AG$749)</f>
        <v/>
      </c>
      <c r="D161" s="175">
        <f t="shared" si="17"/>
        <v>0.354166666666667</v>
      </c>
      <c r="E161" s="168" t="e">
        <f ca="1">IF(SUMPRODUCT((计划!$B$6:$B$749=$A161)*(计划!$W$6:$W$749=$D161),计划!X$6:X$749)&gt;0,SUMPRODUCT((计划!$B$6:$B$749=$A161)*(计划!$W$6:$W$749=$D161),计划!X$6:X$749),NA())</f>
        <v>#N/A</v>
      </c>
      <c r="F161" s="168" t="e">
        <f ca="1">IF(SUMPRODUCT((计划!$B$6:$B$749=$A161)*(计划!$W$6:$W$749=$D161),计划!Y$6:Y$749)&gt;0,SUMPRODUCT((计划!$B$6:$B$749=$A161)*(计划!$W$6:$W$749=$D161),计划!Y$6:Y$749),NA())</f>
        <v>#N/A</v>
      </c>
      <c r="G161" s="169" t="e">
        <f ca="1" t="shared" si="12"/>
        <v>#N/A</v>
      </c>
      <c r="H161" s="170" t="e">
        <f ca="1" t="shared" si="15"/>
        <v>#N/A</v>
      </c>
      <c r="I161" s="170" t="e">
        <f ca="1" t="shared" si="16"/>
        <v>#N/A</v>
      </c>
      <c r="J161" s="178" t="e">
        <f ca="1" t="shared" si="14"/>
        <v>#N/A</v>
      </c>
    </row>
    <row r="162" spans="1:10">
      <c r="A162" s="164">
        <f ca="1">A161</f>
        <v>43643</v>
      </c>
      <c r="B162" s="91">
        <f ca="1" t="shared" si="13"/>
        <v>0</v>
      </c>
      <c r="C162" s="166" t="str">
        <f ca="1">LOOKUP($A162,计划!$B$6:$B$749,计划!$AG$6:$AG$749)</f>
        <v/>
      </c>
      <c r="D162" s="175">
        <f t="shared" si="17"/>
        <v>0.5</v>
      </c>
      <c r="E162" s="168" t="e">
        <f ca="1">IF(SUMPRODUCT((计划!$B$6:$B$749=$A162)*(计划!$W$6:$W$749=$D162),计划!X$6:X$749)&gt;0,SUMPRODUCT((计划!$B$6:$B$749=$A162)*(计划!$W$6:$W$749=$D162),计划!X$6:X$749),NA())</f>
        <v>#N/A</v>
      </c>
      <c r="F162" s="168" t="e">
        <f ca="1">IF(SUMPRODUCT((计划!$B$6:$B$749=$A162)*(计划!$W$6:$W$749=$D162),计划!Y$6:Y$749)&gt;0,SUMPRODUCT((计划!$B$6:$B$749=$A162)*(计划!$W$6:$W$749=$D162),计划!Y$6:Y$749),NA())</f>
        <v>#N/A</v>
      </c>
      <c r="G162" s="169" t="e">
        <f ca="1" t="shared" si="12"/>
        <v>#N/A</v>
      </c>
      <c r="H162" s="170" t="e">
        <f ca="1" t="shared" si="15"/>
        <v>#N/A</v>
      </c>
      <c r="I162" s="170" t="e">
        <f ca="1" t="shared" si="16"/>
        <v>#N/A</v>
      </c>
      <c r="J162" s="178" t="e">
        <f ca="1" t="shared" si="14"/>
        <v>#N/A</v>
      </c>
    </row>
    <row r="163" spans="1:10">
      <c r="A163" s="164">
        <f ca="1">A162</f>
        <v>43643</v>
      </c>
      <c r="B163" s="91">
        <f ca="1" t="shared" si="13"/>
        <v>0</v>
      </c>
      <c r="C163" s="166" t="str">
        <f ca="1">LOOKUP($A163,计划!$B$6:$B$749,计划!$AG$6:$AG$749)</f>
        <v/>
      </c>
      <c r="D163" s="175">
        <f t="shared" si="17"/>
        <v>0.6875</v>
      </c>
      <c r="E163" s="168" t="e">
        <f ca="1">IF(SUMPRODUCT((计划!$B$6:$B$749=$A163)*(计划!$W$6:$W$749=$D163),计划!X$6:X$749)&gt;0,SUMPRODUCT((计划!$B$6:$B$749=$A163)*(计划!$W$6:$W$749=$D163),计划!X$6:X$749),NA())</f>
        <v>#N/A</v>
      </c>
      <c r="F163" s="168" t="e">
        <f ca="1">IF(SUMPRODUCT((计划!$B$6:$B$749=$A163)*(计划!$W$6:$W$749=$D163),计划!Y$6:Y$749)&gt;0,SUMPRODUCT((计划!$B$6:$B$749=$A163)*(计划!$W$6:$W$749=$D163),计划!Y$6:Y$749),NA())</f>
        <v>#N/A</v>
      </c>
      <c r="G163" s="169" t="e">
        <f ca="1" t="shared" si="12"/>
        <v>#N/A</v>
      </c>
      <c r="H163" s="170" t="e">
        <f ca="1" t="shared" si="15"/>
        <v>#N/A</v>
      </c>
      <c r="I163" s="170" t="e">
        <f ca="1" t="shared" si="16"/>
        <v>#N/A</v>
      </c>
      <c r="J163" s="178" t="e">
        <f ca="1" t="shared" si="14"/>
        <v>#N/A</v>
      </c>
    </row>
    <row r="164" spans="1:10">
      <c r="A164" s="172">
        <f ca="1">A163</f>
        <v>43643</v>
      </c>
      <c r="B164" s="91">
        <f ca="1" t="shared" si="13"/>
        <v>0</v>
      </c>
      <c r="C164" s="165" t="str">
        <f ca="1">LOOKUP($A164,计划!$B$6:$B$749,计划!$AG$6:$AG$749)</f>
        <v/>
      </c>
      <c r="D164" s="175">
        <f t="shared" si="17"/>
        <v>0.833333333333333</v>
      </c>
      <c r="E164" s="168" t="e">
        <f ca="1">IF(SUMPRODUCT((计划!$B$6:$B$749=$A164)*(计划!$W$6:$W$749=$D164),计划!X$6:X$749)&gt;0,SUMPRODUCT((计划!$B$6:$B$749=$A164)*(计划!$W$6:$W$749=$D164),计划!X$6:X$749),NA())</f>
        <v>#N/A</v>
      </c>
      <c r="F164" s="168" t="e">
        <f ca="1">IF(SUMPRODUCT((计划!$B$6:$B$749=$A164)*(计划!$W$6:$W$749=$D164),计划!Y$6:Y$749)&gt;0,SUMPRODUCT((计划!$B$6:$B$749=$A164)*(计划!$W$6:$W$749=$D164),计划!Y$6:Y$749),NA())</f>
        <v>#N/A</v>
      </c>
      <c r="G164" s="169" t="e">
        <f ca="1" t="shared" si="12"/>
        <v>#N/A</v>
      </c>
      <c r="H164" s="170" t="e">
        <f ca="1" t="shared" si="15"/>
        <v>#N/A</v>
      </c>
      <c r="I164" s="170" t="e">
        <f ca="1" t="shared" si="16"/>
        <v>#N/A</v>
      </c>
      <c r="J164" s="178" t="e">
        <f ca="1" t="shared" si="14"/>
        <v>#N/A</v>
      </c>
    </row>
    <row r="165" spans="1:10">
      <c r="A165" s="173">
        <f ca="1">A159+1</f>
        <v>43644</v>
      </c>
      <c r="B165" s="91">
        <f ca="1" t="shared" si="13"/>
        <v>0</v>
      </c>
      <c r="C165" s="174" t="str">
        <f ca="1">LOOKUP($A165,计划!$B$6:$B$749,计划!$AG$6:$AG$749)</f>
        <v/>
      </c>
      <c r="D165" s="175">
        <f t="shared" si="17"/>
        <v>0.0208333333333333</v>
      </c>
      <c r="E165" s="168" t="e">
        <f ca="1">IF(SUMPRODUCT((计划!$B$6:$B$749=$A165)*(计划!$W$6:$W$749=$D165),计划!X$6:X$749)&gt;0,SUMPRODUCT((计划!$B$6:$B$749=$A165)*(计划!$W$6:$W$749=$D165),计划!X$6:X$749),NA())</f>
        <v>#N/A</v>
      </c>
      <c r="F165" s="168" t="e">
        <f ca="1">IF(SUMPRODUCT((计划!$B$6:$B$749=$A165)*(计划!$W$6:$W$749=$D165),计划!Y$6:Y$749)&gt;0,SUMPRODUCT((计划!$B$6:$B$749=$A165)*(计划!$W$6:$W$749=$D165),计划!Y$6:Y$749),NA())</f>
        <v>#N/A</v>
      </c>
      <c r="G165" s="169" t="e">
        <f ca="1" t="shared" si="12"/>
        <v>#N/A</v>
      </c>
      <c r="H165" s="170" t="e">
        <f ca="1" t="shared" si="15"/>
        <v>#N/A</v>
      </c>
      <c r="I165" s="170" t="e">
        <f ca="1" t="shared" si="16"/>
        <v>#N/A</v>
      </c>
      <c r="J165" s="178" t="e">
        <f ca="1" t="shared" si="14"/>
        <v>#N/A</v>
      </c>
    </row>
    <row r="166" spans="1:10">
      <c r="A166" s="164">
        <f ca="1">A165</f>
        <v>43644</v>
      </c>
      <c r="B166" s="91">
        <f ca="1" t="shared" si="13"/>
        <v>0</v>
      </c>
      <c r="C166" s="166" t="str">
        <f ca="1">LOOKUP($A166,计划!$B$6:$B$749,计划!$AG$6:$AG$749)</f>
        <v/>
      </c>
      <c r="D166" s="175">
        <f t="shared" si="17"/>
        <v>0.166666666666667</v>
      </c>
      <c r="E166" s="168" t="e">
        <f ca="1">IF(SUMPRODUCT((计划!$B$6:$B$749=$A166)*(计划!$W$6:$W$749=$D166),计划!X$6:X$749)&gt;0,SUMPRODUCT((计划!$B$6:$B$749=$A166)*(计划!$W$6:$W$749=$D166),计划!X$6:X$749),NA())</f>
        <v>#N/A</v>
      </c>
      <c r="F166" s="168" t="e">
        <f ca="1">IF(SUMPRODUCT((计划!$B$6:$B$749=$A166)*(计划!$W$6:$W$749=$D166),计划!Y$6:Y$749)&gt;0,SUMPRODUCT((计划!$B$6:$B$749=$A166)*(计划!$W$6:$W$749=$D166),计划!Y$6:Y$749),NA())</f>
        <v>#N/A</v>
      </c>
      <c r="G166" s="169" t="e">
        <f ca="1" t="shared" si="12"/>
        <v>#N/A</v>
      </c>
      <c r="H166" s="170" t="e">
        <f ca="1" t="shared" si="15"/>
        <v>#N/A</v>
      </c>
      <c r="I166" s="170" t="e">
        <f ca="1" t="shared" si="16"/>
        <v>#N/A</v>
      </c>
      <c r="J166" s="178" t="e">
        <f ca="1" t="shared" si="14"/>
        <v>#N/A</v>
      </c>
    </row>
    <row r="167" spans="1:10">
      <c r="A167" s="164">
        <f ca="1">A161+1</f>
        <v>43644</v>
      </c>
      <c r="B167" s="91">
        <f ca="1" t="shared" si="13"/>
        <v>0</v>
      </c>
      <c r="C167" s="166" t="str">
        <f ca="1">LOOKUP($A167,计划!$B$6:$B$749,计划!$AG$6:$AG$749)</f>
        <v/>
      </c>
      <c r="D167" s="175">
        <f t="shared" si="17"/>
        <v>0.354166666666667</v>
      </c>
      <c r="E167" s="168" t="e">
        <f ca="1">IF(SUMPRODUCT((计划!$B$6:$B$749=$A167)*(计划!$W$6:$W$749=$D167),计划!X$6:X$749)&gt;0,SUMPRODUCT((计划!$B$6:$B$749=$A167)*(计划!$W$6:$W$749=$D167),计划!X$6:X$749),NA())</f>
        <v>#N/A</v>
      </c>
      <c r="F167" s="168" t="e">
        <f ca="1">IF(SUMPRODUCT((计划!$B$6:$B$749=$A167)*(计划!$W$6:$W$749=$D167),计划!Y$6:Y$749)&gt;0,SUMPRODUCT((计划!$B$6:$B$749=$A167)*(计划!$W$6:$W$749=$D167),计划!Y$6:Y$749),NA())</f>
        <v>#N/A</v>
      </c>
      <c r="G167" s="169" t="e">
        <f ca="1" t="shared" si="12"/>
        <v>#N/A</v>
      </c>
      <c r="H167" s="170" t="e">
        <f ca="1" t="shared" si="15"/>
        <v>#N/A</v>
      </c>
      <c r="I167" s="170" t="e">
        <f ca="1" t="shared" si="16"/>
        <v>#N/A</v>
      </c>
      <c r="J167" s="178" t="e">
        <f ca="1" t="shared" si="14"/>
        <v>#N/A</v>
      </c>
    </row>
    <row r="168" spans="1:10">
      <c r="A168" s="164">
        <f ca="1">A167</f>
        <v>43644</v>
      </c>
      <c r="B168" s="91">
        <f ca="1" t="shared" si="13"/>
        <v>0</v>
      </c>
      <c r="C168" s="166" t="str">
        <f ca="1">LOOKUP($A168,计划!$B$6:$B$749,计划!$AG$6:$AG$749)</f>
        <v/>
      </c>
      <c r="D168" s="175">
        <f t="shared" si="17"/>
        <v>0.5</v>
      </c>
      <c r="E168" s="168" t="e">
        <f ca="1">IF(SUMPRODUCT((计划!$B$6:$B$749=$A168)*(计划!$W$6:$W$749=$D168),计划!X$6:X$749)&gt;0,SUMPRODUCT((计划!$B$6:$B$749=$A168)*(计划!$W$6:$W$749=$D168),计划!X$6:X$749),NA())</f>
        <v>#N/A</v>
      </c>
      <c r="F168" s="168" t="e">
        <f ca="1">IF(SUMPRODUCT((计划!$B$6:$B$749=$A168)*(计划!$W$6:$W$749=$D168),计划!Y$6:Y$749)&gt;0,SUMPRODUCT((计划!$B$6:$B$749=$A168)*(计划!$W$6:$W$749=$D168),计划!Y$6:Y$749),NA())</f>
        <v>#N/A</v>
      </c>
      <c r="G168" s="169" t="e">
        <f ca="1" t="shared" si="12"/>
        <v>#N/A</v>
      </c>
      <c r="H168" s="170" t="e">
        <f ca="1" t="shared" si="15"/>
        <v>#N/A</v>
      </c>
      <c r="I168" s="170" t="e">
        <f ca="1" t="shared" si="16"/>
        <v>#N/A</v>
      </c>
      <c r="J168" s="178" t="e">
        <f ca="1" t="shared" si="14"/>
        <v>#N/A</v>
      </c>
    </row>
    <row r="169" spans="1:10">
      <c r="A169" s="164">
        <f ca="1">A168</f>
        <v>43644</v>
      </c>
      <c r="B169" s="91">
        <f ca="1" t="shared" si="13"/>
        <v>0</v>
      </c>
      <c r="C169" s="166" t="str">
        <f ca="1">LOOKUP($A169,计划!$B$6:$B$749,计划!$AG$6:$AG$749)</f>
        <v/>
      </c>
      <c r="D169" s="175">
        <f t="shared" si="17"/>
        <v>0.6875</v>
      </c>
      <c r="E169" s="168" t="e">
        <f ca="1">IF(SUMPRODUCT((计划!$B$6:$B$749=$A169)*(计划!$W$6:$W$749=$D169),计划!X$6:X$749)&gt;0,SUMPRODUCT((计划!$B$6:$B$749=$A169)*(计划!$W$6:$W$749=$D169),计划!X$6:X$749),NA())</f>
        <v>#N/A</v>
      </c>
      <c r="F169" s="168" t="e">
        <f ca="1">IF(SUMPRODUCT((计划!$B$6:$B$749=$A169)*(计划!$W$6:$W$749=$D169),计划!Y$6:Y$749)&gt;0,SUMPRODUCT((计划!$B$6:$B$749=$A169)*(计划!$W$6:$W$749=$D169),计划!Y$6:Y$749),NA())</f>
        <v>#N/A</v>
      </c>
      <c r="G169" s="169" t="e">
        <f ca="1" t="shared" si="12"/>
        <v>#N/A</v>
      </c>
      <c r="H169" s="170" t="e">
        <f ca="1" t="shared" si="15"/>
        <v>#N/A</v>
      </c>
      <c r="I169" s="170" t="e">
        <f ca="1" t="shared" si="16"/>
        <v>#N/A</v>
      </c>
      <c r="J169" s="178" t="e">
        <f ca="1" t="shared" si="14"/>
        <v>#N/A</v>
      </c>
    </row>
    <row r="170" spans="1:10">
      <c r="A170" s="172">
        <f ca="1">A169</f>
        <v>43644</v>
      </c>
      <c r="B170" s="91">
        <f ca="1" t="shared" si="13"/>
        <v>0</v>
      </c>
      <c r="C170" s="165" t="str">
        <f ca="1">LOOKUP($A170,计划!$B$6:$B$749,计划!$AG$6:$AG$749)</f>
        <v/>
      </c>
      <c r="D170" s="175">
        <f t="shared" si="17"/>
        <v>0.833333333333333</v>
      </c>
      <c r="E170" s="168" t="e">
        <f ca="1">IF(SUMPRODUCT((计划!$B$6:$B$749=$A170)*(计划!$W$6:$W$749=$D170),计划!X$6:X$749)&gt;0,SUMPRODUCT((计划!$B$6:$B$749=$A170)*(计划!$W$6:$W$749=$D170),计划!X$6:X$749),NA())</f>
        <v>#N/A</v>
      </c>
      <c r="F170" s="168" t="e">
        <f ca="1">IF(SUMPRODUCT((计划!$B$6:$B$749=$A170)*(计划!$W$6:$W$749=$D170),计划!Y$6:Y$749)&gt;0,SUMPRODUCT((计划!$B$6:$B$749=$A170)*(计划!$W$6:$W$749=$D170),计划!Y$6:Y$749),NA())</f>
        <v>#N/A</v>
      </c>
      <c r="G170" s="169" t="e">
        <f ca="1" t="shared" si="12"/>
        <v>#N/A</v>
      </c>
      <c r="H170" s="170" t="e">
        <f ca="1" t="shared" si="15"/>
        <v>#N/A</v>
      </c>
      <c r="I170" s="170" t="e">
        <f ca="1" t="shared" si="16"/>
        <v>#N/A</v>
      </c>
      <c r="J170" s="178" t="e">
        <f ca="1" t="shared" si="14"/>
        <v>#N/A</v>
      </c>
    </row>
    <row r="171" spans="1:10">
      <c r="A171" s="173">
        <f ca="1">A165+1</f>
        <v>43645</v>
      </c>
      <c r="B171" s="91">
        <f ca="1" t="shared" si="13"/>
        <v>0</v>
      </c>
      <c r="C171" s="174" t="str">
        <f ca="1">LOOKUP($A171,计划!$B$6:$B$749,计划!$AG$6:$AG$749)</f>
        <v/>
      </c>
      <c r="D171" s="175">
        <f t="shared" si="17"/>
        <v>0.0208333333333333</v>
      </c>
      <c r="E171" s="168" t="e">
        <f ca="1">IF(SUMPRODUCT((计划!$B$6:$B$749=$A171)*(计划!$W$6:$W$749=$D171),计划!X$6:X$749)&gt;0,SUMPRODUCT((计划!$B$6:$B$749=$A171)*(计划!$W$6:$W$749=$D171),计划!X$6:X$749),NA())</f>
        <v>#N/A</v>
      </c>
      <c r="F171" s="168" t="e">
        <f ca="1">IF(SUMPRODUCT((计划!$B$6:$B$749=$A171)*(计划!$W$6:$W$749=$D171),计划!Y$6:Y$749)&gt;0,SUMPRODUCT((计划!$B$6:$B$749=$A171)*(计划!$W$6:$W$749=$D171),计划!Y$6:Y$749),NA())</f>
        <v>#N/A</v>
      </c>
      <c r="G171" s="169" t="e">
        <f ca="1" t="shared" si="12"/>
        <v>#N/A</v>
      </c>
      <c r="H171" s="170" t="e">
        <f ca="1" t="shared" si="15"/>
        <v>#N/A</v>
      </c>
      <c r="I171" s="170" t="e">
        <f ca="1" t="shared" si="16"/>
        <v>#N/A</v>
      </c>
      <c r="J171" s="178" t="e">
        <f ca="1" t="shared" si="14"/>
        <v>#N/A</v>
      </c>
    </row>
    <row r="172" spans="1:10">
      <c r="A172" s="164">
        <f ca="1">A171</f>
        <v>43645</v>
      </c>
      <c r="B172" s="91">
        <f ca="1" t="shared" si="13"/>
        <v>0</v>
      </c>
      <c r="C172" s="166" t="str">
        <f ca="1">LOOKUP($A172,计划!$B$6:$B$749,计划!$AG$6:$AG$749)</f>
        <v/>
      </c>
      <c r="D172" s="175">
        <f t="shared" si="17"/>
        <v>0.166666666666667</v>
      </c>
      <c r="E172" s="168" t="e">
        <f ca="1">IF(SUMPRODUCT((计划!$B$6:$B$749=$A172)*(计划!$W$6:$W$749=$D172),计划!X$6:X$749)&gt;0,SUMPRODUCT((计划!$B$6:$B$749=$A172)*(计划!$W$6:$W$749=$D172),计划!X$6:X$749),NA())</f>
        <v>#N/A</v>
      </c>
      <c r="F172" s="168" t="e">
        <f ca="1">IF(SUMPRODUCT((计划!$B$6:$B$749=$A172)*(计划!$W$6:$W$749=$D172),计划!Y$6:Y$749)&gt;0,SUMPRODUCT((计划!$B$6:$B$749=$A172)*(计划!$W$6:$W$749=$D172),计划!Y$6:Y$749),NA())</f>
        <v>#N/A</v>
      </c>
      <c r="G172" s="169" t="e">
        <f ca="1" t="shared" si="12"/>
        <v>#N/A</v>
      </c>
      <c r="H172" s="170" t="e">
        <f ca="1" t="shared" si="15"/>
        <v>#N/A</v>
      </c>
      <c r="I172" s="170" t="e">
        <f ca="1" t="shared" si="16"/>
        <v>#N/A</v>
      </c>
      <c r="J172" s="178" t="e">
        <f ca="1" t="shared" si="14"/>
        <v>#N/A</v>
      </c>
    </row>
    <row r="173" spans="1:10">
      <c r="A173" s="164">
        <f ca="1">A167+1</f>
        <v>43645</v>
      </c>
      <c r="B173" s="91">
        <f ca="1" t="shared" si="13"/>
        <v>0</v>
      </c>
      <c r="C173" s="166" t="str">
        <f ca="1">LOOKUP($A173,计划!$B$6:$B$749,计划!$AG$6:$AG$749)</f>
        <v/>
      </c>
      <c r="D173" s="175">
        <f t="shared" si="17"/>
        <v>0.354166666666667</v>
      </c>
      <c r="E173" s="168" t="e">
        <f ca="1">IF(SUMPRODUCT((计划!$B$6:$B$749=$A173)*(计划!$W$6:$W$749=$D173),计划!X$6:X$749)&gt;0,SUMPRODUCT((计划!$B$6:$B$749=$A173)*(计划!$W$6:$W$749=$D173),计划!X$6:X$749),NA())</f>
        <v>#N/A</v>
      </c>
      <c r="F173" s="168" t="e">
        <f ca="1">IF(SUMPRODUCT((计划!$B$6:$B$749=$A173)*(计划!$W$6:$W$749=$D173),计划!Y$6:Y$749)&gt;0,SUMPRODUCT((计划!$B$6:$B$749=$A173)*(计划!$W$6:$W$749=$D173),计划!Y$6:Y$749),NA())</f>
        <v>#N/A</v>
      </c>
      <c r="G173" s="169" t="e">
        <f ca="1" t="shared" si="12"/>
        <v>#N/A</v>
      </c>
      <c r="H173" s="170" t="e">
        <f ca="1" t="shared" si="15"/>
        <v>#N/A</v>
      </c>
      <c r="I173" s="170" t="e">
        <f ca="1" t="shared" si="16"/>
        <v>#N/A</v>
      </c>
      <c r="J173" s="178" t="e">
        <f ca="1" t="shared" si="14"/>
        <v>#N/A</v>
      </c>
    </row>
    <row r="174" spans="1:10">
      <c r="A174" s="164">
        <f ca="1">A173</f>
        <v>43645</v>
      </c>
      <c r="B174" s="91">
        <f ca="1" t="shared" si="13"/>
        <v>0</v>
      </c>
      <c r="C174" s="166" t="str">
        <f ca="1">LOOKUP($A174,计划!$B$6:$B$749,计划!$AG$6:$AG$749)</f>
        <v/>
      </c>
      <c r="D174" s="175">
        <f t="shared" si="17"/>
        <v>0.5</v>
      </c>
      <c r="E174" s="168" t="e">
        <f ca="1">IF(SUMPRODUCT((计划!$B$6:$B$749=$A174)*(计划!$W$6:$W$749=$D174),计划!X$6:X$749)&gt;0,SUMPRODUCT((计划!$B$6:$B$749=$A174)*(计划!$W$6:$W$749=$D174),计划!X$6:X$749),NA())</f>
        <v>#N/A</v>
      </c>
      <c r="F174" s="168" t="e">
        <f ca="1">IF(SUMPRODUCT((计划!$B$6:$B$749=$A174)*(计划!$W$6:$W$749=$D174),计划!Y$6:Y$749)&gt;0,SUMPRODUCT((计划!$B$6:$B$749=$A174)*(计划!$W$6:$W$749=$D174),计划!Y$6:Y$749),NA())</f>
        <v>#N/A</v>
      </c>
      <c r="G174" s="169" t="e">
        <f ca="1" t="shared" si="12"/>
        <v>#N/A</v>
      </c>
      <c r="H174" s="170" t="e">
        <f ca="1" t="shared" si="15"/>
        <v>#N/A</v>
      </c>
      <c r="I174" s="170" t="e">
        <f ca="1" t="shared" si="16"/>
        <v>#N/A</v>
      </c>
      <c r="J174" s="178" t="e">
        <f ca="1" t="shared" si="14"/>
        <v>#N/A</v>
      </c>
    </row>
    <row r="175" spans="1:10">
      <c r="A175" s="164">
        <f ca="1">A174</f>
        <v>43645</v>
      </c>
      <c r="B175" s="91">
        <f ca="1" t="shared" si="13"/>
        <v>0</v>
      </c>
      <c r="C175" s="166" t="str">
        <f ca="1">LOOKUP($A175,计划!$B$6:$B$749,计划!$AG$6:$AG$749)</f>
        <v/>
      </c>
      <c r="D175" s="175">
        <f t="shared" si="17"/>
        <v>0.6875</v>
      </c>
      <c r="E175" s="168" t="e">
        <f ca="1">IF(SUMPRODUCT((计划!$B$6:$B$749=$A175)*(计划!$W$6:$W$749=$D175),计划!X$6:X$749)&gt;0,SUMPRODUCT((计划!$B$6:$B$749=$A175)*(计划!$W$6:$W$749=$D175),计划!X$6:X$749),NA())</f>
        <v>#N/A</v>
      </c>
      <c r="F175" s="168" t="e">
        <f ca="1">IF(SUMPRODUCT((计划!$B$6:$B$749=$A175)*(计划!$W$6:$W$749=$D175),计划!Y$6:Y$749)&gt;0,SUMPRODUCT((计划!$B$6:$B$749=$A175)*(计划!$W$6:$W$749=$D175),计划!Y$6:Y$749),NA())</f>
        <v>#N/A</v>
      </c>
      <c r="G175" s="169" t="e">
        <f ca="1" t="shared" si="12"/>
        <v>#N/A</v>
      </c>
      <c r="H175" s="170" t="e">
        <f ca="1" t="shared" si="15"/>
        <v>#N/A</v>
      </c>
      <c r="I175" s="170" t="e">
        <f ca="1" t="shared" si="16"/>
        <v>#N/A</v>
      </c>
      <c r="J175" s="178" t="e">
        <f ca="1" t="shared" si="14"/>
        <v>#N/A</v>
      </c>
    </row>
    <row r="176" spans="1:10">
      <c r="A176" s="172">
        <f ca="1">A175</f>
        <v>43645</v>
      </c>
      <c r="B176" s="91">
        <f ca="1" t="shared" si="13"/>
        <v>0</v>
      </c>
      <c r="C176" s="165" t="str">
        <f ca="1">LOOKUP($A176,计划!$B$6:$B$749,计划!$AG$6:$AG$749)</f>
        <v/>
      </c>
      <c r="D176" s="175">
        <f t="shared" si="17"/>
        <v>0.833333333333333</v>
      </c>
      <c r="E176" s="168" t="e">
        <f ca="1">IF(SUMPRODUCT((计划!$B$6:$B$749=$A176)*(计划!$W$6:$W$749=$D176),计划!X$6:X$749)&gt;0,SUMPRODUCT((计划!$B$6:$B$749=$A176)*(计划!$W$6:$W$749=$D176),计划!X$6:X$749),NA())</f>
        <v>#N/A</v>
      </c>
      <c r="F176" s="168" t="e">
        <f ca="1">IF(SUMPRODUCT((计划!$B$6:$B$749=$A176)*(计划!$W$6:$W$749=$D176),计划!Y$6:Y$749)&gt;0,SUMPRODUCT((计划!$B$6:$B$749=$A176)*(计划!$W$6:$W$749=$D176),计划!Y$6:Y$749),NA())</f>
        <v>#N/A</v>
      </c>
      <c r="G176" s="169" t="e">
        <f ca="1" t="shared" si="12"/>
        <v>#N/A</v>
      </c>
      <c r="H176" s="170" t="e">
        <f ca="1" t="shared" si="15"/>
        <v>#N/A</v>
      </c>
      <c r="I176" s="170" t="e">
        <f ca="1" t="shared" si="16"/>
        <v>#N/A</v>
      </c>
      <c r="J176" s="178" t="e">
        <f ca="1" t="shared" si="14"/>
        <v>#N/A</v>
      </c>
    </row>
    <row r="177" spans="1:10">
      <c r="A177" s="173">
        <f ca="1">A171+1</f>
        <v>43646</v>
      </c>
      <c r="B177" s="91">
        <f ca="1" t="shared" si="13"/>
        <v>0</v>
      </c>
      <c r="C177" s="174" t="str">
        <f ca="1">LOOKUP($A177,计划!$B$6:$B$749,计划!$AG$6:$AG$749)</f>
        <v/>
      </c>
      <c r="D177" s="175">
        <f t="shared" si="17"/>
        <v>0.0208333333333333</v>
      </c>
      <c r="E177" s="168" t="e">
        <f ca="1">IF(SUMPRODUCT((计划!$B$6:$B$749=$A177)*(计划!$W$6:$W$749=$D177),计划!X$6:X$749)&gt;0,SUMPRODUCT((计划!$B$6:$B$749=$A177)*(计划!$W$6:$W$749=$D177),计划!X$6:X$749),NA())</f>
        <v>#N/A</v>
      </c>
      <c r="F177" s="168" t="e">
        <f ca="1">IF(SUMPRODUCT((计划!$B$6:$B$749=$A177)*(计划!$W$6:$W$749=$D177),计划!Y$6:Y$749)&gt;0,SUMPRODUCT((计划!$B$6:$B$749=$A177)*(计划!$W$6:$W$749=$D177),计划!Y$6:Y$749),NA())</f>
        <v>#N/A</v>
      </c>
      <c r="G177" s="169" t="e">
        <f ca="1" t="shared" si="12"/>
        <v>#N/A</v>
      </c>
      <c r="H177" s="170" t="e">
        <f ca="1" t="shared" si="15"/>
        <v>#N/A</v>
      </c>
      <c r="I177" s="170" t="e">
        <f ca="1" t="shared" si="16"/>
        <v>#N/A</v>
      </c>
      <c r="J177" s="178" t="e">
        <f ca="1" t="shared" si="14"/>
        <v>#N/A</v>
      </c>
    </row>
    <row r="178" spans="1:10">
      <c r="A178" s="164">
        <f ca="1">A177</f>
        <v>43646</v>
      </c>
      <c r="B178" s="91">
        <f ca="1" t="shared" si="13"/>
        <v>0</v>
      </c>
      <c r="C178" s="166" t="str">
        <f ca="1">LOOKUP($A178,计划!$B$6:$B$749,计划!$AG$6:$AG$749)</f>
        <v/>
      </c>
      <c r="D178" s="175">
        <f t="shared" si="17"/>
        <v>0.166666666666667</v>
      </c>
      <c r="E178" s="168" t="e">
        <f ca="1">IF(SUMPRODUCT((计划!$B$6:$B$749=$A178)*(计划!$W$6:$W$749=$D178),计划!X$6:X$749)&gt;0,SUMPRODUCT((计划!$B$6:$B$749=$A178)*(计划!$W$6:$W$749=$D178),计划!X$6:X$749),NA())</f>
        <v>#N/A</v>
      </c>
      <c r="F178" s="168" t="e">
        <f ca="1">IF(SUMPRODUCT((计划!$B$6:$B$749=$A178)*(计划!$W$6:$W$749=$D178),计划!Y$6:Y$749)&gt;0,SUMPRODUCT((计划!$B$6:$B$749=$A178)*(计划!$W$6:$W$749=$D178),计划!Y$6:Y$749),NA())</f>
        <v>#N/A</v>
      </c>
      <c r="G178" s="169" t="e">
        <f ca="1" t="shared" si="12"/>
        <v>#N/A</v>
      </c>
      <c r="H178" s="170" t="e">
        <f ca="1" t="shared" si="15"/>
        <v>#N/A</v>
      </c>
      <c r="I178" s="170" t="e">
        <f ca="1" t="shared" si="16"/>
        <v>#N/A</v>
      </c>
      <c r="J178" s="178" t="e">
        <f ca="1" t="shared" si="14"/>
        <v>#N/A</v>
      </c>
    </row>
    <row r="179" spans="1:10">
      <c r="A179" s="164">
        <f ca="1">A173+1</f>
        <v>43646</v>
      </c>
      <c r="B179" s="91">
        <f ca="1" t="shared" si="13"/>
        <v>0</v>
      </c>
      <c r="C179" s="166" t="str">
        <f ca="1">LOOKUP($A179,计划!$B$6:$B$749,计划!$AG$6:$AG$749)</f>
        <v/>
      </c>
      <c r="D179" s="175">
        <f t="shared" si="17"/>
        <v>0.354166666666667</v>
      </c>
      <c r="E179" s="168" t="e">
        <f ca="1">IF(SUMPRODUCT((计划!$B$6:$B$749=$A179)*(计划!$W$6:$W$749=$D179),计划!X$6:X$749)&gt;0,SUMPRODUCT((计划!$B$6:$B$749=$A179)*(计划!$W$6:$W$749=$D179),计划!X$6:X$749),NA())</f>
        <v>#N/A</v>
      </c>
      <c r="F179" s="168" t="e">
        <f ca="1">IF(SUMPRODUCT((计划!$B$6:$B$749=$A179)*(计划!$W$6:$W$749=$D179),计划!Y$6:Y$749)&gt;0,SUMPRODUCT((计划!$B$6:$B$749=$A179)*(计划!$W$6:$W$749=$D179),计划!Y$6:Y$749),NA())</f>
        <v>#N/A</v>
      </c>
      <c r="G179" s="169" t="e">
        <f ca="1" t="shared" si="12"/>
        <v>#N/A</v>
      </c>
      <c r="H179" s="170" t="e">
        <f ca="1" t="shared" si="15"/>
        <v>#N/A</v>
      </c>
      <c r="I179" s="170" t="e">
        <f ca="1" t="shared" si="16"/>
        <v>#N/A</v>
      </c>
      <c r="J179" s="178" t="e">
        <f ca="1" t="shared" si="14"/>
        <v>#N/A</v>
      </c>
    </row>
    <row r="180" spans="1:10">
      <c r="A180" s="164">
        <f ca="1">A179</f>
        <v>43646</v>
      </c>
      <c r="B180" s="91">
        <f ca="1" t="shared" si="13"/>
        <v>0</v>
      </c>
      <c r="C180" s="166" t="str">
        <f ca="1">LOOKUP($A180,计划!$B$6:$B$749,计划!$AG$6:$AG$749)</f>
        <v/>
      </c>
      <c r="D180" s="175">
        <f t="shared" si="17"/>
        <v>0.5</v>
      </c>
      <c r="E180" s="168" t="e">
        <f ca="1">IF(SUMPRODUCT((计划!$B$6:$B$749=$A180)*(计划!$W$6:$W$749=$D180),计划!X$6:X$749)&gt;0,SUMPRODUCT((计划!$B$6:$B$749=$A180)*(计划!$W$6:$W$749=$D180),计划!X$6:X$749),NA())</f>
        <v>#N/A</v>
      </c>
      <c r="F180" s="168" t="e">
        <f ca="1">IF(SUMPRODUCT((计划!$B$6:$B$749=$A180)*(计划!$W$6:$W$749=$D180),计划!Y$6:Y$749)&gt;0,SUMPRODUCT((计划!$B$6:$B$749=$A180)*(计划!$W$6:$W$749=$D180),计划!Y$6:Y$749),NA())</f>
        <v>#N/A</v>
      </c>
      <c r="G180" s="169" t="e">
        <f ca="1" t="shared" si="12"/>
        <v>#N/A</v>
      </c>
      <c r="H180" s="170" t="e">
        <f ca="1" t="shared" si="15"/>
        <v>#N/A</v>
      </c>
      <c r="I180" s="170" t="e">
        <f ca="1" t="shared" si="16"/>
        <v>#N/A</v>
      </c>
      <c r="J180" s="178" t="e">
        <f ca="1" t="shared" si="14"/>
        <v>#N/A</v>
      </c>
    </row>
    <row r="181" spans="1:10">
      <c r="A181" s="164">
        <f ca="1">A180</f>
        <v>43646</v>
      </c>
      <c r="B181" s="91">
        <f ca="1" t="shared" si="13"/>
        <v>0</v>
      </c>
      <c r="C181" s="166" t="str">
        <f ca="1">LOOKUP($A181,计划!$B$6:$B$749,计划!$AG$6:$AG$749)</f>
        <v/>
      </c>
      <c r="D181" s="175">
        <f t="shared" si="17"/>
        <v>0.6875</v>
      </c>
      <c r="E181" s="168" t="e">
        <f ca="1">IF(SUMPRODUCT((计划!$B$6:$B$749=$A181)*(计划!$W$6:$W$749=$D181),计划!X$6:X$749)&gt;0,SUMPRODUCT((计划!$B$6:$B$749=$A181)*(计划!$W$6:$W$749=$D181),计划!X$6:X$749),NA())</f>
        <v>#N/A</v>
      </c>
      <c r="F181" s="168" t="e">
        <f ca="1">IF(SUMPRODUCT((计划!$B$6:$B$749=$A181)*(计划!$W$6:$W$749=$D181),计划!Y$6:Y$749)&gt;0,SUMPRODUCT((计划!$B$6:$B$749=$A181)*(计划!$W$6:$W$749=$D181),计划!Y$6:Y$749),NA())</f>
        <v>#N/A</v>
      </c>
      <c r="G181" s="169" t="e">
        <f ca="1" t="shared" si="12"/>
        <v>#N/A</v>
      </c>
      <c r="H181" s="170" t="e">
        <f ca="1" t="shared" si="15"/>
        <v>#N/A</v>
      </c>
      <c r="I181" s="170" t="e">
        <f ca="1" t="shared" si="16"/>
        <v>#N/A</v>
      </c>
      <c r="J181" s="178" t="e">
        <f ca="1" t="shared" si="14"/>
        <v>#N/A</v>
      </c>
    </row>
    <row r="182" spans="1:10">
      <c r="A182" s="172">
        <f ca="1">A181</f>
        <v>43646</v>
      </c>
      <c r="B182" s="91">
        <f ca="1" t="shared" si="13"/>
        <v>0</v>
      </c>
      <c r="C182" s="165" t="str">
        <f ca="1">LOOKUP($A182,计划!$B$6:$B$749,计划!$AG$6:$AG$749)</f>
        <v/>
      </c>
      <c r="D182" s="175">
        <f t="shared" si="17"/>
        <v>0.833333333333333</v>
      </c>
      <c r="E182" s="168" t="e">
        <f ca="1">IF(SUMPRODUCT((计划!$B$6:$B$749=$A182)*(计划!$W$6:$W$749=$D182),计划!X$6:X$749)&gt;0,SUMPRODUCT((计划!$B$6:$B$749=$A182)*(计划!$W$6:$W$749=$D182),计划!X$6:X$749),NA())</f>
        <v>#N/A</v>
      </c>
      <c r="F182" s="168" t="e">
        <f ca="1">IF(SUMPRODUCT((计划!$B$6:$B$749=$A182)*(计划!$W$6:$W$749=$D182),计划!Y$6:Y$749)&gt;0,SUMPRODUCT((计划!$B$6:$B$749=$A182)*(计划!$W$6:$W$749=$D182),计划!Y$6:Y$749),NA())</f>
        <v>#N/A</v>
      </c>
      <c r="G182" s="169" t="e">
        <f ca="1" t="shared" si="12"/>
        <v>#N/A</v>
      </c>
      <c r="H182" s="170" t="e">
        <f ca="1" t="shared" si="15"/>
        <v>#N/A</v>
      </c>
      <c r="I182" s="170" t="e">
        <f ca="1" t="shared" si="16"/>
        <v>#N/A</v>
      </c>
      <c r="J182" s="178" t="e">
        <f ca="1" t="shared" si="14"/>
        <v>#N/A</v>
      </c>
    </row>
    <row r="183" spans="1:10">
      <c r="A183" s="173">
        <f ca="1">A177+1</f>
        <v>43647</v>
      </c>
      <c r="B183" s="91">
        <f ca="1" t="shared" si="13"/>
        <v>0</v>
      </c>
      <c r="C183" s="174" t="str">
        <f ca="1">LOOKUP($A183,计划!$B$6:$B$749,计划!$AG$6:$AG$749)</f>
        <v/>
      </c>
      <c r="D183" s="175">
        <f t="shared" si="17"/>
        <v>0.0208333333333333</v>
      </c>
      <c r="E183" s="168" t="e">
        <f ca="1">IF(SUMPRODUCT((计划!$B$6:$B$749=$A183)*(计划!$W$6:$W$749=$D183),计划!X$6:X$749)&gt;0,SUMPRODUCT((计划!$B$6:$B$749=$A183)*(计划!$W$6:$W$749=$D183),计划!X$6:X$749),NA())</f>
        <v>#N/A</v>
      </c>
      <c r="F183" s="168" t="e">
        <f ca="1">IF(SUMPRODUCT((计划!$B$6:$B$749=$A183)*(计划!$W$6:$W$749=$D183),计划!Y$6:Y$749)&gt;0,SUMPRODUCT((计划!$B$6:$B$749=$A183)*(计划!$W$6:$W$749=$D183),计划!Y$6:Y$749),NA())</f>
        <v>#N/A</v>
      </c>
      <c r="G183" s="169" t="e">
        <f ca="1" t="shared" si="12"/>
        <v>#N/A</v>
      </c>
      <c r="H183" s="170" t="e">
        <f ca="1" t="shared" si="15"/>
        <v>#N/A</v>
      </c>
      <c r="I183" s="170" t="e">
        <f ca="1" t="shared" si="16"/>
        <v>#N/A</v>
      </c>
      <c r="J183" s="178" t="e">
        <f ca="1" t="shared" si="14"/>
        <v>#N/A</v>
      </c>
    </row>
    <row r="184" spans="1:10">
      <c r="A184" s="164">
        <f ca="1">A183</f>
        <v>43647</v>
      </c>
      <c r="B184" s="91">
        <f ca="1" t="shared" si="13"/>
        <v>0</v>
      </c>
      <c r="C184" s="166" t="str">
        <f ca="1">LOOKUP($A184,计划!$B$6:$B$749,计划!$AG$6:$AG$749)</f>
        <v/>
      </c>
      <c r="D184" s="175">
        <f t="shared" si="17"/>
        <v>0.166666666666667</v>
      </c>
      <c r="E184" s="168" t="e">
        <f ca="1">IF(SUMPRODUCT((计划!$B$6:$B$749=$A184)*(计划!$W$6:$W$749=$D184),计划!X$6:X$749)&gt;0,SUMPRODUCT((计划!$B$6:$B$749=$A184)*(计划!$W$6:$W$749=$D184),计划!X$6:X$749),NA())</f>
        <v>#N/A</v>
      </c>
      <c r="F184" s="168" t="e">
        <f ca="1">IF(SUMPRODUCT((计划!$B$6:$B$749=$A184)*(计划!$W$6:$W$749=$D184),计划!Y$6:Y$749)&gt;0,SUMPRODUCT((计划!$B$6:$B$749=$A184)*(计划!$W$6:$W$749=$D184),计划!Y$6:Y$749),NA())</f>
        <v>#N/A</v>
      </c>
      <c r="G184" s="169" t="e">
        <f ca="1" t="shared" si="12"/>
        <v>#N/A</v>
      </c>
      <c r="H184" s="170" t="e">
        <f ca="1" t="shared" si="15"/>
        <v>#N/A</v>
      </c>
      <c r="I184" s="170" t="e">
        <f ca="1" t="shared" si="16"/>
        <v>#N/A</v>
      </c>
      <c r="J184" s="178" t="e">
        <f ca="1" t="shared" si="14"/>
        <v>#N/A</v>
      </c>
    </row>
    <row r="185" spans="1:10">
      <c r="A185" s="164">
        <f ca="1">A179+1</f>
        <v>43647</v>
      </c>
      <c r="B185" s="91">
        <f ca="1" t="shared" si="13"/>
        <v>0</v>
      </c>
      <c r="C185" s="166" t="str">
        <f ca="1">LOOKUP($A185,计划!$B$6:$B$749,计划!$AG$6:$AG$749)</f>
        <v/>
      </c>
      <c r="D185" s="175">
        <f t="shared" si="17"/>
        <v>0.354166666666667</v>
      </c>
      <c r="E185" s="168" t="e">
        <f ca="1">IF(SUMPRODUCT((计划!$B$6:$B$749=$A185)*(计划!$W$6:$W$749=$D185),计划!X$6:X$749)&gt;0,SUMPRODUCT((计划!$B$6:$B$749=$A185)*(计划!$W$6:$W$749=$D185),计划!X$6:X$749),NA())</f>
        <v>#N/A</v>
      </c>
      <c r="F185" s="168" t="e">
        <f ca="1">IF(SUMPRODUCT((计划!$B$6:$B$749=$A185)*(计划!$W$6:$W$749=$D185),计划!Y$6:Y$749)&gt;0,SUMPRODUCT((计划!$B$6:$B$749=$A185)*(计划!$W$6:$W$749=$D185),计划!Y$6:Y$749),NA())</f>
        <v>#N/A</v>
      </c>
      <c r="G185" s="169" t="e">
        <f ca="1" t="shared" si="12"/>
        <v>#N/A</v>
      </c>
      <c r="H185" s="170" t="e">
        <f ca="1" t="shared" si="15"/>
        <v>#N/A</v>
      </c>
      <c r="I185" s="170" t="e">
        <f ca="1" t="shared" si="16"/>
        <v>#N/A</v>
      </c>
      <c r="J185" s="178" t="e">
        <f ca="1" t="shared" si="14"/>
        <v>#N/A</v>
      </c>
    </row>
    <row r="186" spans="1:10">
      <c r="A186" s="164">
        <f ca="1">A185</f>
        <v>43647</v>
      </c>
      <c r="B186" s="91">
        <f ca="1" t="shared" si="13"/>
        <v>0</v>
      </c>
      <c r="C186" s="166" t="str">
        <f ca="1">LOOKUP($A186,计划!$B$6:$B$749,计划!$AG$6:$AG$749)</f>
        <v/>
      </c>
      <c r="D186" s="175">
        <f t="shared" si="17"/>
        <v>0.5</v>
      </c>
      <c r="E186" s="168" t="e">
        <f ca="1">IF(SUMPRODUCT((计划!$B$6:$B$749=$A186)*(计划!$W$6:$W$749=$D186),计划!X$6:X$749)&gt;0,SUMPRODUCT((计划!$B$6:$B$749=$A186)*(计划!$W$6:$W$749=$D186),计划!X$6:X$749),NA())</f>
        <v>#N/A</v>
      </c>
      <c r="F186" s="168" t="e">
        <f ca="1">IF(SUMPRODUCT((计划!$B$6:$B$749=$A186)*(计划!$W$6:$W$749=$D186),计划!Y$6:Y$749)&gt;0,SUMPRODUCT((计划!$B$6:$B$749=$A186)*(计划!$W$6:$W$749=$D186),计划!Y$6:Y$749),NA())</f>
        <v>#N/A</v>
      </c>
      <c r="G186" s="169" t="e">
        <f ca="1" t="shared" si="12"/>
        <v>#N/A</v>
      </c>
      <c r="H186" s="170" t="e">
        <f ca="1" t="shared" si="15"/>
        <v>#N/A</v>
      </c>
      <c r="I186" s="170" t="e">
        <f ca="1" t="shared" si="16"/>
        <v>#N/A</v>
      </c>
      <c r="J186" s="178" t="e">
        <f ca="1" t="shared" si="14"/>
        <v>#N/A</v>
      </c>
    </row>
    <row r="187" spans="1:10">
      <c r="A187" s="164">
        <f ca="1">A186</f>
        <v>43647</v>
      </c>
      <c r="B187" s="91">
        <f ca="1" t="shared" si="13"/>
        <v>0</v>
      </c>
      <c r="C187" s="166" t="str">
        <f ca="1">LOOKUP($A187,计划!$B$6:$B$749,计划!$AG$6:$AG$749)</f>
        <v/>
      </c>
      <c r="D187" s="175">
        <f t="shared" si="17"/>
        <v>0.6875</v>
      </c>
      <c r="E187" s="168" t="e">
        <f ca="1">IF(SUMPRODUCT((计划!$B$6:$B$749=$A187)*(计划!$W$6:$W$749=$D187),计划!X$6:X$749)&gt;0,SUMPRODUCT((计划!$B$6:$B$749=$A187)*(计划!$W$6:$W$749=$D187),计划!X$6:X$749),NA())</f>
        <v>#N/A</v>
      </c>
      <c r="F187" s="168" t="e">
        <f ca="1">IF(SUMPRODUCT((计划!$B$6:$B$749=$A187)*(计划!$W$6:$W$749=$D187),计划!Y$6:Y$749)&gt;0,SUMPRODUCT((计划!$B$6:$B$749=$A187)*(计划!$W$6:$W$749=$D187),计划!Y$6:Y$749),NA())</f>
        <v>#N/A</v>
      </c>
      <c r="G187" s="169" t="e">
        <f ca="1" t="shared" si="12"/>
        <v>#N/A</v>
      </c>
      <c r="H187" s="170" t="e">
        <f ca="1" t="shared" si="15"/>
        <v>#N/A</v>
      </c>
      <c r="I187" s="170" t="e">
        <f ca="1" t="shared" si="16"/>
        <v>#N/A</v>
      </c>
      <c r="J187" s="178" t="e">
        <f ca="1" t="shared" si="14"/>
        <v>#N/A</v>
      </c>
    </row>
    <row r="188" spans="1:10">
      <c r="A188" s="172">
        <f ca="1">A187</f>
        <v>43647</v>
      </c>
      <c r="B188" s="91">
        <f ca="1" t="shared" si="13"/>
        <v>0</v>
      </c>
      <c r="C188" s="165" t="str">
        <f ca="1">LOOKUP($A188,计划!$B$6:$B$749,计划!$AG$6:$AG$749)</f>
        <v/>
      </c>
      <c r="D188" s="175">
        <f t="shared" si="17"/>
        <v>0.833333333333333</v>
      </c>
      <c r="E188" s="168" t="e">
        <f ca="1">IF(SUMPRODUCT((计划!$B$6:$B$749=$A188)*(计划!$W$6:$W$749=$D188),计划!X$6:X$749)&gt;0,SUMPRODUCT((计划!$B$6:$B$749=$A188)*(计划!$W$6:$W$749=$D188),计划!X$6:X$749),NA())</f>
        <v>#N/A</v>
      </c>
      <c r="F188" s="168" t="e">
        <f ca="1">IF(SUMPRODUCT((计划!$B$6:$B$749=$A188)*(计划!$W$6:$W$749=$D188),计划!Y$6:Y$749)&gt;0,SUMPRODUCT((计划!$B$6:$B$749=$A188)*(计划!$W$6:$W$749=$D188),计划!Y$6:Y$749),NA())</f>
        <v>#N/A</v>
      </c>
      <c r="G188" s="169" t="e">
        <f ca="1" t="shared" si="12"/>
        <v>#N/A</v>
      </c>
      <c r="H188" s="170" t="e">
        <f ca="1" t="shared" si="15"/>
        <v>#N/A</v>
      </c>
      <c r="I188" s="170" t="e">
        <f ca="1" t="shared" si="16"/>
        <v>#N/A</v>
      </c>
      <c r="J188" s="178" t="e">
        <f ca="1" t="shared" si="14"/>
        <v>#N/A</v>
      </c>
    </row>
  </sheetData>
  <mergeCells count="2">
    <mergeCell ref="C1:G1"/>
    <mergeCell ref="H1:J1"/>
  </mergeCells>
  <conditionalFormatting sqref="C3">
    <cfRule type="expression" dxfId="4" priority="1" stopIfTrue="1">
      <formula>IF(B3=1,1,0)</formula>
    </cfRule>
  </conditionalFormatting>
  <conditionalFormatting sqref="C4:C188">
    <cfRule type="expression" dxfId="4" priority="2" stopIfTrue="1">
      <formula>IF($B$3=1,1,0)</formula>
    </cfRule>
  </conditionalFormatting>
  <hyperlinks>
    <hyperlink ref="A1" location="目录!E4" display="返回目录"/>
  </hyperlinks>
  <pageMargins left="0.75" right="0.75" top="1" bottom="1" header="0.5" footer="0.5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indexed="5"/>
  </sheetPr>
  <dimension ref="A1:AL230"/>
  <sheetViews>
    <sheetView showGridLines="0" workbookViewId="0">
      <pane xSplit="4" ySplit="2" topLeftCell="E3" activePane="bottomRight" state="frozen"/>
      <selection/>
      <selection pane="topRight"/>
      <selection pane="bottomLeft"/>
      <selection pane="bottomRight" activeCell="A3" sqref="A3"/>
    </sheetView>
  </sheetViews>
  <sheetFormatPr defaultColWidth="9" defaultRowHeight="15"/>
  <cols>
    <col min="1" max="1" width="10.2518518518519" collapsed="1"/>
    <col min="2" max="2" width="5.5037037037037" collapsed="1"/>
    <col min="3" max="3" width="6.87407407407407" hidden="1" customWidth="1" collapsed="1"/>
    <col min="4" max="4" width="5.5037037037037" collapsed="1"/>
    <col min="5" max="5" width="6.87407407407407" customWidth="1" collapsed="1"/>
    <col min="6" max="6" width="9" customWidth="1" collapsed="1"/>
    <col min="8" max="8" width="6.74814814814815" collapsed="1"/>
    <col min="9" max="13" width="6.37777777777778" collapsed="1"/>
    <col min="14" max="14" width="5.87407407407407" collapsed="1"/>
    <col min="15" max="15" width="5.87407407407407" hidden="1" customWidth="1" collapsed="1"/>
    <col min="16" max="16" width="5.87407407407407" collapsed="1"/>
    <col min="17" max="19" width="6.74814814814815" collapsed="1"/>
    <col min="20" max="21" width="6.37777777777778" collapsed="1"/>
    <col min="22" max="23" width="6.74814814814815" collapsed="1"/>
    <col min="24" max="24" width="5" hidden="1" customWidth="1" collapsed="1"/>
    <col min="25" max="25" width="8.87407407407407" customWidth="1" collapsed="1"/>
    <col min="26" max="27" width="9" hidden="1" customWidth="1" collapsed="1"/>
    <col min="28" max="29" width="8" collapsed="1"/>
    <col min="31" max="34" width="7.62222222222222" style="105" collapsed="1"/>
    <col min="35" max="35" width="8.5037037037037" style="105" collapsed="1"/>
    <col min="36" max="36" width="8.37777777777778" style="105" customWidth="1" collapsed="1"/>
    <col min="37" max="38" width="8.5037037037037" style="105" collapsed="1"/>
  </cols>
  <sheetData>
    <row r="1" customFormat="1" ht="24" customHeight="1" spans="1:38">
      <c r="A1" s="106" t="s">
        <v>48</v>
      </c>
      <c r="B1" s="107" t="s">
        <v>219</v>
      </c>
      <c r="C1" t="s">
        <v>450</v>
      </c>
      <c r="D1" s="107" t="s">
        <v>451</v>
      </c>
      <c r="E1" s="108" t="s">
        <v>452</v>
      </c>
      <c r="F1" s="109" t="s">
        <v>453</v>
      </c>
      <c r="G1" s="110"/>
      <c r="H1" s="111" t="s">
        <v>92</v>
      </c>
      <c r="I1" s="125" t="s">
        <v>454</v>
      </c>
      <c r="J1" s="126"/>
      <c r="K1" s="126"/>
      <c r="L1" s="126"/>
      <c r="M1" s="127"/>
      <c r="N1" s="125" t="s">
        <v>455</v>
      </c>
      <c r="O1" s="128"/>
      <c r="P1" s="129"/>
      <c r="Q1" s="111" t="s">
        <v>456</v>
      </c>
      <c r="R1" s="132" t="s">
        <v>457</v>
      </c>
      <c r="S1" s="132"/>
      <c r="T1" s="132"/>
      <c r="U1" s="132"/>
      <c r="V1" s="132"/>
      <c r="W1" s="132" t="s">
        <v>458</v>
      </c>
      <c r="X1" s="132"/>
      <c r="Y1" s="132"/>
      <c r="Z1" s="135" t="s">
        <v>459</v>
      </c>
      <c r="AA1" s="135"/>
      <c r="AB1" s="135"/>
      <c r="AC1" s="135"/>
      <c r="AE1" s="132" t="s">
        <v>460</v>
      </c>
      <c r="AF1" s="132"/>
      <c r="AG1" s="132"/>
      <c r="AH1" s="132"/>
      <c r="AI1" s="132"/>
      <c r="AJ1" s="132" t="s">
        <v>461</v>
      </c>
      <c r="AK1" s="132"/>
      <c r="AL1" s="132"/>
    </row>
    <row r="2" ht="23.25" customHeight="1" spans="1:38">
      <c r="A2" s="67" t="s">
        <v>98</v>
      </c>
      <c r="B2" s="112"/>
      <c r="C2" s="105" t="s">
        <v>462</v>
      </c>
      <c r="D2" s="112"/>
      <c r="E2" s="113"/>
      <c r="F2" s="114" t="s">
        <v>172</v>
      </c>
      <c r="G2" s="114" t="s">
        <v>173</v>
      </c>
      <c r="H2" s="115" t="s">
        <v>92</v>
      </c>
      <c r="I2" s="130" t="s">
        <v>85</v>
      </c>
      <c r="J2" s="130" t="s">
        <v>84</v>
      </c>
      <c r="K2" s="130" t="s">
        <v>176</v>
      </c>
      <c r="L2" s="130" t="s">
        <v>95</v>
      </c>
      <c r="M2" s="130" t="s">
        <v>88</v>
      </c>
      <c r="N2" s="115" t="s">
        <v>89</v>
      </c>
      <c r="O2" s="130" t="s">
        <v>90</v>
      </c>
      <c r="P2" s="131" t="s">
        <v>177</v>
      </c>
      <c r="Q2" s="131"/>
      <c r="R2" s="133" t="s">
        <v>85</v>
      </c>
      <c r="S2" s="133" t="s">
        <v>84</v>
      </c>
      <c r="T2" s="133" t="s">
        <v>176</v>
      </c>
      <c r="U2" s="133" t="s">
        <v>95</v>
      </c>
      <c r="V2" s="133" t="s">
        <v>88</v>
      </c>
      <c r="W2" s="134" t="s">
        <v>89</v>
      </c>
      <c r="X2" s="133" t="s">
        <v>90</v>
      </c>
      <c r="Y2" s="136" t="s">
        <v>177</v>
      </c>
      <c r="Z2" s="137" t="s">
        <v>365</v>
      </c>
      <c r="AA2" s="137" t="s">
        <v>366</v>
      </c>
      <c r="AB2" s="137" t="s">
        <v>138</v>
      </c>
      <c r="AC2" s="137" t="s">
        <v>139</v>
      </c>
      <c r="AD2" s="105"/>
      <c r="AE2" s="138" t="s">
        <v>85</v>
      </c>
      <c r="AF2" s="138" t="s">
        <v>84</v>
      </c>
      <c r="AG2" s="138" t="s">
        <v>176</v>
      </c>
      <c r="AH2" s="138" t="s">
        <v>95</v>
      </c>
      <c r="AI2" s="138" t="s">
        <v>88</v>
      </c>
      <c r="AJ2" s="138" t="s">
        <v>89</v>
      </c>
      <c r="AK2" s="138" t="s">
        <v>90</v>
      </c>
      <c r="AL2" s="144" t="s">
        <v>177</v>
      </c>
    </row>
    <row r="3" spans="1:38">
      <c r="A3" s="116">
        <f ca="1">IF(_metadata!B22="",EOMONTH(NOW(),-1)+1,_metadata!B22)</f>
        <v>43617</v>
      </c>
      <c r="B3" s="117" t="s">
        <v>355</v>
      </c>
      <c r="C3" s="118">
        <v>2</v>
      </c>
      <c r="D3" s="119" t="str">
        <f t="shared" ref="D3:D66" si="0">IF(C3=1,"甲",IF(C3=2,"乙",IF(C3=3,"丙",IF(C3=4,"丁",""))))</f>
        <v>乙</v>
      </c>
      <c r="E3" s="119">
        <f ca="1">SUMPRODUCT((计划!$B$6:$B$749=$A3)*(计划!$D$6:$D$749=$B3),计划!$AF$6:$AF$749)</f>
        <v>8</v>
      </c>
      <c r="F3" s="120" t="e">
        <f ca="1">SUMPRODUCT((计划!$B$6:$B$749=$A3)*(计划!$D$6:$D$749=$B3),计划!CW$6:CW$749)</f>
        <v>#VALUE!</v>
      </c>
      <c r="G3" s="120" t="e">
        <f ca="1">SUMPRODUCT((计划!$B$6:$B$749=$A3)*(计划!$D$6:$D$749=$B3),计划!CX$6:CX$749)</f>
        <v>#VALUE!</v>
      </c>
      <c r="H3" s="121">
        <f ca="1">SUMPRODUCT((计划!$B$6:$B$749=$A3)*(计划!$D$6:$D$749=$B3),计划!AV$6:AV$749)/8</f>
        <v>0</v>
      </c>
      <c r="I3" s="121">
        <f ca="1">SUMPRODUCT((计划!$B$6:$B$749=$A3)*(计划!$D$6:$D$749=$B3),计划!AX$6:AX$749)/8</f>
        <v>0</v>
      </c>
      <c r="J3" s="121">
        <f ca="1">SUMPRODUCT((计划!$B$6:$B$749=$A3)*(计划!$D$6:$D$749=$B3),计划!AW$6:AW$749)/8</f>
        <v>0</v>
      </c>
      <c r="K3" s="121">
        <f ca="1">SUMPRODUCT((计划!$B$6:$B$749=$A3)*(计划!$D$6:$D$749=$B3),计划!AY$6:AY$749)/8</f>
        <v>0</v>
      </c>
      <c r="L3" s="121">
        <f ca="1">SUMPRODUCT((计划!$B$6:$B$749=$A3)*(计划!$D$6:$D$749=$B3),计划!AZ$6:AZ$749)/8</f>
        <v>0</v>
      </c>
      <c r="M3" s="121">
        <f ca="1">SUMPRODUCT((计划!$B$6:$B$749=$A3)*(计划!$D$6:$D$749=$B3),计划!BA$6:BA$749)/8</f>
        <v>0</v>
      </c>
      <c r="N3" s="121">
        <f ca="1">SUMPRODUCT((计划!$B$6:$B$749=$A3)*(计划!$D$6:$D$749=$B3),计划!BB$6:BB$749)/8</f>
        <v>0</v>
      </c>
      <c r="O3" s="121">
        <f ca="1">SUMPRODUCT((计划!$B$6:$B$749=$A3)*(计划!$D$6:$D$749=$B3),计划!BC$6:BC$749)/8</f>
        <v>0</v>
      </c>
      <c r="P3" s="121">
        <f ca="1">SUMPRODUCT((计划!$B$6:$B$749=$A3)*(计划!$D$6:$D$749=$B3),计划!BD$6:BD$749)/8</f>
        <v>0</v>
      </c>
      <c r="Q3" s="121" t="e">
        <f ca="1">SUMPRODUCT((计划!$B$6:$B$749=$A3)*(计划!$D$6:$D$749=$B3),计划!BG$6:BG$749)/8</f>
        <v>#VALUE!</v>
      </c>
      <c r="R3" s="120" t="e">
        <f ca="1">SUMPRODUCT((计划!$B$6:$B$749=$A3)*(计划!$D$6:$D$749=$B3),计划!DL$6:DL$749)*$E3/8</f>
        <v>#VALUE!</v>
      </c>
      <c r="S3" s="120" t="e">
        <f ca="1">SUMPRODUCT((计划!$B$6:$B$749=$A3)*(计划!$D$6:$D$749=$B3),计划!DK$6:DK$749)*$E3/8</f>
        <v>#VALUE!</v>
      </c>
      <c r="T3" s="120" t="e">
        <f ca="1">SUMPRODUCT((计划!$B$6:$B$749=$A3)*(计划!$D$6:$D$749=$B3),计划!DM$6:DM$749)*$E3/8</f>
        <v>#VALUE!</v>
      </c>
      <c r="U3" s="120" t="e">
        <f ca="1">SUMPRODUCT((计划!$B$6:$B$749=$A3)*(计划!$D$6:$D$749=$B3),计划!DN$6:DN$749)*$E3/8</f>
        <v>#VALUE!</v>
      </c>
      <c r="V3" s="120" t="e">
        <f ca="1">SUMPRODUCT((计划!$B$6:$B$749=$A3)*(计划!$D$6:$D$749=$B3),计划!DO$6:DO$749)*$E3/8</f>
        <v>#VALUE!</v>
      </c>
      <c r="W3" s="120" t="e">
        <f ca="1">SUMPRODUCT((计划!$B$6:$B$749=$A3)*(计划!$D$6:$D$749=$B3),计划!DP$6:DP$749)*$E3/8</f>
        <v>#VALUE!</v>
      </c>
      <c r="X3" s="120" t="e">
        <f ca="1">SUMPRODUCT((计划!$B$6:$B$749=$A3)*(计划!$D$6:$D$749=$B3),计划!DQ$6:DQ$749)*$E3/8</f>
        <v>#VALUE!</v>
      </c>
      <c r="Y3" s="120" t="e">
        <f ca="1">SUMPRODUCT((计划!$B$6:$B$749=$A3)*(计划!$D$6:$D$749=$B3),计划!DR$6:DR$749)*$E3/8</f>
        <v>#VALUE!</v>
      </c>
      <c r="Z3" s="139" t="e">
        <f ca="1">SUMPRODUCT((R3:V3)*($AE$3:$AI$3))</f>
        <v>#VALUE!</v>
      </c>
      <c r="AA3" s="139" t="e">
        <f ca="1">SUMPRODUCT((W3:Y3)*($AJ$3:$AL$3))</f>
        <v>#VALUE!</v>
      </c>
      <c r="AB3" s="140" t="e">
        <f ca="1" t="shared" ref="AB3:AB66" si="1">IF(G3=0,0,Z3/G3)</f>
        <v>#VALUE!</v>
      </c>
      <c r="AC3" s="140" t="e">
        <f ca="1" t="shared" ref="AC3:AC66" si="2">IF(G3=0,0,AA3/G3)</f>
        <v>#VALUE!</v>
      </c>
      <c r="AD3" s="141"/>
      <c r="AE3" s="142">
        <v>58.77</v>
      </c>
      <c r="AF3" s="142">
        <v>58.77</v>
      </c>
      <c r="AG3" s="142">
        <v>58.77</v>
      </c>
      <c r="AH3" s="142">
        <v>58.77</v>
      </c>
      <c r="AI3" s="142">
        <v>352.68</v>
      </c>
      <c r="AJ3" s="142">
        <v>708.41</v>
      </c>
      <c r="AK3" s="145"/>
      <c r="AL3" s="142">
        <v>785.98</v>
      </c>
    </row>
    <row r="4" spans="1:38">
      <c r="A4" s="116">
        <f ca="1">A3</f>
        <v>43617</v>
      </c>
      <c r="B4" s="117" t="s">
        <v>356</v>
      </c>
      <c r="C4" s="122">
        <f>IF(C3=4,1,C3+1)</f>
        <v>3</v>
      </c>
      <c r="D4" s="119" t="str">
        <f t="shared" si="0"/>
        <v>丙</v>
      </c>
      <c r="E4" s="119">
        <f ca="1">SUMPRODUCT((计划!$B$6:$B$749=$A4)*(计划!$D$6:$D$749=$B4),计划!$AF$6:$AF$749)</f>
        <v>8</v>
      </c>
      <c r="F4" s="120" t="e">
        <f ca="1">SUMPRODUCT((计划!$B$6:$B$749=$A4)*(计划!$D$6:$D$749=$B4),计划!CW$6:CW$749)</f>
        <v>#VALUE!</v>
      </c>
      <c r="G4" s="120" t="e">
        <f ca="1">SUMPRODUCT((计划!$B$6:$B$749=$A4)*(计划!$D$6:$D$749=$B4),计划!CX$6:CX$749)</f>
        <v>#VALUE!</v>
      </c>
      <c r="H4" s="121">
        <f ca="1">SUMPRODUCT((计划!$B$6:$B$749=$A4)*(计划!$D$6:$D$749=$B4),计划!AV$6:AV$749)/8</f>
        <v>0</v>
      </c>
      <c r="I4" s="121">
        <f ca="1">SUMPRODUCT((计划!$B$6:$B$749=$A4)*(计划!$D$6:$D$749=$B4),计划!AX$6:AX$749)/8</f>
        <v>0</v>
      </c>
      <c r="J4" s="121">
        <f ca="1">SUMPRODUCT((计划!$B$6:$B$749=$A4)*(计划!$D$6:$D$749=$B4),计划!AW$6:AW$749)/8</f>
        <v>0</v>
      </c>
      <c r="K4" s="121">
        <f ca="1">SUMPRODUCT((计划!$B$6:$B$749=$A4)*(计划!$D$6:$D$749=$B4),计划!AY$6:AY$749)/8</f>
        <v>0</v>
      </c>
      <c r="L4" s="121">
        <f ca="1">SUMPRODUCT((计划!$B$6:$B$749=$A4)*(计划!$D$6:$D$749=$B4),计划!AZ$6:AZ$749)/8</f>
        <v>0</v>
      </c>
      <c r="M4" s="121">
        <f ca="1">SUMPRODUCT((计划!$B$6:$B$749=$A4)*(计划!$D$6:$D$749=$B4),计划!BA$6:BA$749)/8</f>
        <v>0</v>
      </c>
      <c r="N4" s="121">
        <f ca="1">SUMPRODUCT((计划!$B$6:$B$749=$A4)*(计划!$D$6:$D$749=$B4),计划!BB$6:BB$749)/8</f>
        <v>0</v>
      </c>
      <c r="O4" s="121">
        <f ca="1">SUMPRODUCT((计划!$B$6:$B$749=$A4)*(计划!$D$6:$D$749=$B4),计划!BC$6:BC$749)/8</f>
        <v>0</v>
      </c>
      <c r="P4" s="121">
        <f ca="1">SUMPRODUCT((计划!$B$6:$B$749=$A4)*(计划!$D$6:$D$749=$B4),计划!BD$6:BD$749)/8</f>
        <v>0</v>
      </c>
      <c r="Q4" s="121" t="e">
        <f ca="1">SUMPRODUCT((计划!$B$6:$B$749=$A4)*(计划!$D$6:$D$749=$B4),计划!BG$6:BG$749)/8</f>
        <v>#VALUE!</v>
      </c>
      <c r="R4" s="120" t="e">
        <f ca="1">SUMPRODUCT((计划!$B$6:$B$749=$A4)*(计划!$D$6:$D$749=$B4),计划!DL$6:DL$749)*$E4/8</f>
        <v>#VALUE!</v>
      </c>
      <c r="S4" s="120" t="e">
        <f ca="1">SUMPRODUCT((计划!$B$6:$B$749=$A4)*(计划!$D$6:$D$749=$B4),计划!DK$6:DK$749)*$E4/8</f>
        <v>#VALUE!</v>
      </c>
      <c r="T4" s="120" t="e">
        <f ca="1">SUMPRODUCT((计划!$B$6:$B$749=$A4)*(计划!$D$6:$D$749=$B4),计划!DM$6:DM$749)*$E4/8</f>
        <v>#VALUE!</v>
      </c>
      <c r="U4" s="120" t="e">
        <f ca="1">SUMPRODUCT((计划!$B$6:$B$749=$A4)*(计划!$D$6:$D$749=$B4),计划!DN$6:DN$749)*$E4/8</f>
        <v>#VALUE!</v>
      </c>
      <c r="V4" s="120" t="e">
        <f ca="1">SUMPRODUCT((计划!$B$6:$B$749=$A4)*(计划!$D$6:$D$749=$B4),计划!DO$6:DO$749)*$E4/8</f>
        <v>#VALUE!</v>
      </c>
      <c r="W4" s="120" t="e">
        <f ca="1">SUMPRODUCT((计划!$B$6:$B$749=$A4)*(计划!$D$6:$D$749=$B4),计划!DP$6:DP$749)*$E4/8</f>
        <v>#VALUE!</v>
      </c>
      <c r="X4" s="120" t="e">
        <f ca="1">SUMPRODUCT((计划!$B$6:$B$749=$A4)*(计划!$D$6:$D$749=$B4),计划!DQ$6:DQ$749)*$E4/8</f>
        <v>#VALUE!</v>
      </c>
      <c r="Y4" s="120" t="e">
        <f ca="1">SUMPRODUCT((计划!$B$6:$B$749=$A4)*(计划!$D$6:$D$749=$B4),计划!DR$6:DR$749)*$E4/8</f>
        <v>#VALUE!</v>
      </c>
      <c r="Z4" s="139" t="e">
        <f ca="1">SUMPRODUCT((R4:V4)*($AE$3:$AI$3))</f>
        <v>#VALUE!</v>
      </c>
      <c r="AA4" s="139" t="e">
        <f ca="1">SUMPRODUCT((W4:Y4)*($AJ$3:$AL$3))</f>
        <v>#VALUE!</v>
      </c>
      <c r="AB4" s="140" t="e">
        <f ca="1" t="shared" si="1"/>
        <v>#VALUE!</v>
      </c>
      <c r="AC4" s="140" t="e">
        <f ca="1" t="shared" si="2"/>
        <v>#VALUE!</v>
      </c>
      <c r="AE4" s="143"/>
      <c r="AF4" s="143"/>
      <c r="AG4" s="143"/>
      <c r="AH4" s="143"/>
      <c r="AI4" s="143"/>
      <c r="AJ4" s="143"/>
      <c r="AK4" s="143"/>
      <c r="AL4" s="143"/>
    </row>
    <row r="5" spans="1:38">
      <c r="A5" s="116">
        <f ca="1">A4</f>
        <v>43617</v>
      </c>
      <c r="B5" s="117" t="s">
        <v>357</v>
      </c>
      <c r="C5" s="122">
        <f>IF(C4=4,1,C4+1)</f>
        <v>4</v>
      </c>
      <c r="D5" s="119" t="str">
        <f t="shared" si="0"/>
        <v>丁</v>
      </c>
      <c r="E5" s="119">
        <f ca="1">SUMPRODUCT((计划!$B$6:$B$749=$A5)*(计划!$D$6:$D$749=$B5),计划!$AF$6:$AF$749)</f>
        <v>8</v>
      </c>
      <c r="F5" s="120" t="e">
        <f ca="1">SUMPRODUCT((计划!$B$6:$B$749=$A5)*(计划!$D$6:$D$749=$B5),计划!CW$6:CW$749)</f>
        <v>#VALUE!</v>
      </c>
      <c r="G5" s="120" t="e">
        <f ca="1">SUMPRODUCT((计划!$B$6:$B$749=$A5)*(计划!$D$6:$D$749=$B5),计划!CX$6:CX$749)</f>
        <v>#VALUE!</v>
      </c>
      <c r="H5" s="121">
        <f ca="1">SUMPRODUCT((计划!$B$6:$B$749=$A5)*(计划!$D$6:$D$749=$B5),计划!AV$6:AV$749)/8</f>
        <v>0</v>
      </c>
      <c r="I5" s="121">
        <f ca="1">SUMPRODUCT((计划!$B$6:$B$749=$A5)*(计划!$D$6:$D$749=$B5),计划!AX$6:AX$749)/8</f>
        <v>0</v>
      </c>
      <c r="J5" s="121">
        <f ca="1">SUMPRODUCT((计划!$B$6:$B$749=$A5)*(计划!$D$6:$D$749=$B5),计划!AW$6:AW$749)/8</f>
        <v>0</v>
      </c>
      <c r="K5" s="121">
        <f ca="1">SUMPRODUCT((计划!$B$6:$B$749=$A5)*(计划!$D$6:$D$749=$B5),计划!AY$6:AY$749)/8</f>
        <v>0</v>
      </c>
      <c r="L5" s="121">
        <f ca="1">SUMPRODUCT((计划!$B$6:$B$749=$A5)*(计划!$D$6:$D$749=$B5),计划!AZ$6:AZ$749)/8</f>
        <v>0</v>
      </c>
      <c r="M5" s="121">
        <f ca="1">SUMPRODUCT((计划!$B$6:$B$749=$A5)*(计划!$D$6:$D$749=$B5),计划!BA$6:BA$749)/8</f>
        <v>0</v>
      </c>
      <c r="N5" s="121">
        <f ca="1">SUMPRODUCT((计划!$B$6:$B$749=$A5)*(计划!$D$6:$D$749=$B5),计划!BB$6:BB$749)/8</f>
        <v>0</v>
      </c>
      <c r="O5" s="121">
        <f ca="1">SUMPRODUCT((计划!$B$6:$B$749=$A5)*(计划!$D$6:$D$749=$B5),计划!BC$6:BC$749)/8</f>
        <v>0</v>
      </c>
      <c r="P5" s="121">
        <f ca="1">SUMPRODUCT((计划!$B$6:$B$749=$A5)*(计划!$D$6:$D$749=$B5),计划!BD$6:BD$749)/8</f>
        <v>0</v>
      </c>
      <c r="Q5" s="121" t="e">
        <f ca="1">SUMPRODUCT((计划!$B$6:$B$749=$A5)*(计划!$D$6:$D$749=$B5),计划!BG$6:BG$749)/8</f>
        <v>#VALUE!</v>
      </c>
      <c r="R5" s="120" t="e">
        <f ca="1">SUMPRODUCT((计划!$B$6:$B$749=$A5)*(计划!$D$6:$D$749=$B5),计划!DL$6:DL$749)*$E5/8</f>
        <v>#VALUE!</v>
      </c>
      <c r="S5" s="120" t="e">
        <f ca="1">SUMPRODUCT((计划!$B$6:$B$749=$A5)*(计划!$D$6:$D$749=$B5),计划!DK$6:DK$749)*$E5/8</f>
        <v>#VALUE!</v>
      </c>
      <c r="T5" s="120" t="e">
        <f ca="1">SUMPRODUCT((计划!$B$6:$B$749=$A5)*(计划!$D$6:$D$749=$B5),计划!DM$6:DM$749)*$E5/8</f>
        <v>#VALUE!</v>
      </c>
      <c r="U5" s="120" t="e">
        <f ca="1">SUMPRODUCT((计划!$B$6:$B$749=$A5)*(计划!$D$6:$D$749=$B5),计划!DN$6:DN$749)*$E5/8</f>
        <v>#VALUE!</v>
      </c>
      <c r="V5" s="120" t="e">
        <f ca="1">SUMPRODUCT((计划!$B$6:$B$749=$A5)*(计划!$D$6:$D$749=$B5),计划!DO$6:DO$749)*$E5/8</f>
        <v>#VALUE!</v>
      </c>
      <c r="W5" s="120" t="e">
        <f ca="1">SUMPRODUCT((计划!$B$6:$B$749=$A5)*(计划!$D$6:$D$749=$B5),计划!DP$6:DP$749)*$E5/8</f>
        <v>#VALUE!</v>
      </c>
      <c r="X5" s="120" t="e">
        <f ca="1">SUMPRODUCT((计划!$B$6:$B$749=$A5)*(计划!$D$6:$D$749=$B5),计划!DQ$6:DQ$749)*$E5/8</f>
        <v>#VALUE!</v>
      </c>
      <c r="Y5" s="120" t="e">
        <f ca="1">SUMPRODUCT((计划!$B$6:$B$749=$A5)*(计划!$D$6:$D$749=$B5),计划!DR$6:DR$749)*$E5/8</f>
        <v>#VALUE!</v>
      </c>
      <c r="Z5" s="139" t="e">
        <f ca="1">SUMPRODUCT((R5:V5)*($AE$3:$AI$3))</f>
        <v>#VALUE!</v>
      </c>
      <c r="AA5" s="139" t="e">
        <f ca="1">SUMPRODUCT((W5:Y5)*($AJ$3:$AL$3))</f>
        <v>#VALUE!</v>
      </c>
      <c r="AB5" s="140" t="e">
        <f ca="1" t="shared" si="1"/>
        <v>#VALUE!</v>
      </c>
      <c r="AC5" s="140" t="e">
        <f ca="1" t="shared" si="2"/>
        <v>#VALUE!</v>
      </c>
      <c r="AE5" s="143"/>
      <c r="AF5" s="143"/>
      <c r="AG5" s="143"/>
      <c r="AH5" s="143"/>
      <c r="AI5" s="143"/>
      <c r="AJ5" s="143"/>
      <c r="AK5" s="143"/>
      <c r="AL5" s="143"/>
    </row>
    <row r="6" spans="1:38">
      <c r="A6" s="116">
        <f ca="1">A3+1</f>
        <v>43618</v>
      </c>
      <c r="B6" s="117" t="s">
        <v>355</v>
      </c>
      <c r="C6" s="118">
        <v>1</v>
      </c>
      <c r="D6" s="119" t="str">
        <f t="shared" si="0"/>
        <v>甲</v>
      </c>
      <c r="E6" s="119">
        <f ca="1">SUMPRODUCT((计划!$B$6:$B$749=$A6)*(计划!$D$6:$D$749=$B6),计划!$AF$6:$AF$749)</f>
        <v>8</v>
      </c>
      <c r="F6" s="120" t="e">
        <f ca="1">SUMPRODUCT((计划!$B$6:$B$749=$A6)*(计划!$D$6:$D$749=$B6),计划!CW$6:CW$749)</f>
        <v>#VALUE!</v>
      </c>
      <c r="G6" s="120" t="e">
        <f ca="1">SUMPRODUCT((计划!$B$6:$B$749=$A6)*(计划!$D$6:$D$749=$B6),计划!CX$6:CX$749)</f>
        <v>#VALUE!</v>
      </c>
      <c r="H6" s="121">
        <f ca="1">SUMPRODUCT((计划!$B$6:$B$749=$A6)*(计划!$D$6:$D$749=$B6),计划!AV$6:AV$749)/8</f>
        <v>0</v>
      </c>
      <c r="I6" s="121">
        <f ca="1">SUMPRODUCT((计划!$B$6:$B$749=$A6)*(计划!$D$6:$D$749=$B6),计划!AX$6:AX$749)/8</f>
        <v>0</v>
      </c>
      <c r="J6" s="121">
        <f ca="1">SUMPRODUCT((计划!$B$6:$B$749=$A6)*(计划!$D$6:$D$749=$B6),计划!AW$6:AW$749)/8</f>
        <v>0</v>
      </c>
      <c r="K6" s="121">
        <f ca="1">SUMPRODUCT((计划!$B$6:$B$749=$A6)*(计划!$D$6:$D$749=$B6),计划!AY$6:AY$749)/8</f>
        <v>0</v>
      </c>
      <c r="L6" s="121">
        <f ca="1">SUMPRODUCT((计划!$B$6:$B$749=$A6)*(计划!$D$6:$D$749=$B6),计划!AZ$6:AZ$749)/8</f>
        <v>0</v>
      </c>
      <c r="M6" s="121">
        <f ca="1">SUMPRODUCT((计划!$B$6:$B$749=$A6)*(计划!$D$6:$D$749=$B6),计划!BA$6:BA$749)/8</f>
        <v>0</v>
      </c>
      <c r="N6" s="121">
        <f ca="1">SUMPRODUCT((计划!$B$6:$B$749=$A6)*(计划!$D$6:$D$749=$B6),计划!BB$6:BB$749)/8</f>
        <v>0</v>
      </c>
      <c r="O6" s="121">
        <f ca="1">SUMPRODUCT((计划!$B$6:$B$749=$A6)*(计划!$D$6:$D$749=$B6),计划!BC$6:BC$749)/8</f>
        <v>0</v>
      </c>
      <c r="P6" s="121">
        <f ca="1">SUMPRODUCT((计划!$B$6:$B$749=$A6)*(计划!$D$6:$D$749=$B6),计划!BD$6:BD$749)/8</f>
        <v>0</v>
      </c>
      <c r="Q6" s="121" t="e">
        <f ca="1">SUMPRODUCT((计划!$B$6:$B$749=$A6)*(计划!$D$6:$D$749=$B6),计划!BG$6:BG$749)/8</f>
        <v>#VALUE!</v>
      </c>
      <c r="R6" s="120" t="e">
        <f ca="1">SUMPRODUCT((计划!$B$6:$B$749=$A6)*(计划!$D$6:$D$749=$B6),计划!DL$6:DL$749)*$E6/8</f>
        <v>#VALUE!</v>
      </c>
      <c r="S6" s="120" t="e">
        <f ca="1">SUMPRODUCT((计划!$B$6:$B$749=$A6)*(计划!$D$6:$D$749=$B6),计划!DK$6:DK$749)*$E6/8</f>
        <v>#VALUE!</v>
      </c>
      <c r="T6" s="120" t="e">
        <f ca="1">SUMPRODUCT((计划!$B$6:$B$749=$A6)*(计划!$D$6:$D$749=$B6),计划!DM$6:DM$749)*$E6/8</f>
        <v>#VALUE!</v>
      </c>
      <c r="U6" s="120" t="e">
        <f ca="1">SUMPRODUCT((计划!$B$6:$B$749=$A6)*(计划!$D$6:$D$749=$B6),计划!DN$6:DN$749)*$E6/8</f>
        <v>#VALUE!</v>
      </c>
      <c r="V6" s="120" t="e">
        <f ca="1">SUMPRODUCT((计划!$B$6:$B$749=$A6)*(计划!$D$6:$D$749=$B6),计划!DO$6:DO$749)*$E6/8</f>
        <v>#VALUE!</v>
      </c>
      <c r="W6" s="120" t="e">
        <f ca="1">SUMPRODUCT((计划!$B$6:$B$749=$A6)*(计划!$D$6:$D$749=$B6),计划!DP$6:DP$749)*$E6/8</f>
        <v>#VALUE!</v>
      </c>
      <c r="X6" s="120" t="e">
        <f ca="1">SUMPRODUCT((计划!$B$6:$B$749=$A6)*(计划!$D$6:$D$749=$B6),计划!DQ$6:DQ$749)*$E6/8</f>
        <v>#VALUE!</v>
      </c>
      <c r="Y6" s="120" t="e">
        <f ca="1">SUMPRODUCT((计划!$B$6:$B$749=$A6)*(计划!$D$6:$D$749=$B6),计划!DR$6:DR$749)*$E6/8</f>
        <v>#VALUE!</v>
      </c>
      <c r="Z6" s="139" t="e">
        <f ca="1">SUMPRODUCT((R6:V6)*($AE$3:$AI$3))</f>
        <v>#VALUE!</v>
      </c>
      <c r="AA6" s="139" t="e">
        <f ca="1">SUMPRODUCT((W6:Y6)*($AJ$3:$AL$3))</f>
        <v>#VALUE!</v>
      </c>
      <c r="AB6" s="140" t="e">
        <f ca="1" t="shared" si="1"/>
        <v>#VALUE!</v>
      </c>
      <c r="AC6" s="140" t="e">
        <f ca="1" t="shared" si="2"/>
        <v>#VALUE!</v>
      </c>
      <c r="AE6" s="143"/>
      <c r="AF6" s="143"/>
      <c r="AG6" s="143"/>
      <c r="AH6" s="143"/>
      <c r="AI6" s="143"/>
      <c r="AJ6" s="143"/>
      <c r="AK6" s="143"/>
      <c r="AL6" s="143"/>
    </row>
    <row r="7" spans="1:38">
      <c r="A7" s="116">
        <f ca="1">A6</f>
        <v>43618</v>
      </c>
      <c r="B7" s="117" t="s">
        <v>356</v>
      </c>
      <c r="C7" s="122">
        <f>IF(C6=4,1,C6+1)</f>
        <v>2</v>
      </c>
      <c r="D7" s="119" t="str">
        <f t="shared" si="0"/>
        <v>乙</v>
      </c>
      <c r="E7" s="119">
        <f ca="1">SUMPRODUCT((计划!$B$6:$B$749=$A7)*(计划!$D$6:$D$749=$B7),计划!$AF$6:$AF$749)</f>
        <v>8</v>
      </c>
      <c r="F7" s="120" t="e">
        <f ca="1">SUMPRODUCT((计划!$B$6:$B$749=$A7)*(计划!$D$6:$D$749=$B7),计划!CW$6:CW$749)</f>
        <v>#VALUE!</v>
      </c>
      <c r="G7" s="120" t="e">
        <f ca="1">SUMPRODUCT((计划!$B$6:$B$749=$A7)*(计划!$D$6:$D$749=$B7),计划!CX$6:CX$749)</f>
        <v>#VALUE!</v>
      </c>
      <c r="H7" s="121">
        <f ca="1">SUMPRODUCT((计划!$B$6:$B$749=$A7)*(计划!$D$6:$D$749=$B7),计划!AV$6:AV$749)/8</f>
        <v>0</v>
      </c>
      <c r="I7" s="121">
        <f ca="1">SUMPRODUCT((计划!$B$6:$B$749=$A7)*(计划!$D$6:$D$749=$B7),计划!AX$6:AX$749)/8</f>
        <v>0</v>
      </c>
      <c r="J7" s="121">
        <f ca="1">SUMPRODUCT((计划!$B$6:$B$749=$A7)*(计划!$D$6:$D$749=$B7),计划!AW$6:AW$749)/8</f>
        <v>0</v>
      </c>
      <c r="K7" s="121">
        <f ca="1">SUMPRODUCT((计划!$B$6:$B$749=$A7)*(计划!$D$6:$D$749=$B7),计划!AY$6:AY$749)/8</f>
        <v>0</v>
      </c>
      <c r="L7" s="121">
        <f ca="1">SUMPRODUCT((计划!$B$6:$B$749=$A7)*(计划!$D$6:$D$749=$B7),计划!AZ$6:AZ$749)/8</f>
        <v>0</v>
      </c>
      <c r="M7" s="121">
        <f ca="1">SUMPRODUCT((计划!$B$6:$B$749=$A7)*(计划!$D$6:$D$749=$B7),计划!BA$6:BA$749)/8</f>
        <v>0</v>
      </c>
      <c r="N7" s="121">
        <f ca="1">SUMPRODUCT((计划!$B$6:$B$749=$A7)*(计划!$D$6:$D$749=$B7),计划!BB$6:BB$749)/8</f>
        <v>0</v>
      </c>
      <c r="O7" s="121">
        <f ca="1">SUMPRODUCT((计划!$B$6:$B$749=$A7)*(计划!$D$6:$D$749=$B7),计划!BC$6:BC$749)/8</f>
        <v>0</v>
      </c>
      <c r="P7" s="121">
        <f ca="1">SUMPRODUCT((计划!$B$6:$B$749=$A7)*(计划!$D$6:$D$749=$B7),计划!BD$6:BD$749)/8</f>
        <v>0</v>
      </c>
      <c r="Q7" s="121" t="e">
        <f ca="1">SUMPRODUCT((计划!$B$6:$B$749=$A7)*(计划!$D$6:$D$749=$B7),计划!BG$6:BG$749)/8</f>
        <v>#VALUE!</v>
      </c>
      <c r="R7" s="120" t="e">
        <f ca="1">SUMPRODUCT((计划!$B$6:$B$749=$A7)*(计划!$D$6:$D$749=$B7),计划!DL$6:DL$749)*$E7/8</f>
        <v>#VALUE!</v>
      </c>
      <c r="S7" s="120" t="e">
        <f ca="1">SUMPRODUCT((计划!$B$6:$B$749=$A7)*(计划!$D$6:$D$749=$B7),计划!DK$6:DK$749)*$E7/8</f>
        <v>#VALUE!</v>
      </c>
      <c r="T7" s="120" t="e">
        <f ca="1">SUMPRODUCT((计划!$B$6:$B$749=$A7)*(计划!$D$6:$D$749=$B7),计划!DM$6:DM$749)*$E7/8</f>
        <v>#VALUE!</v>
      </c>
      <c r="U7" s="120" t="e">
        <f ca="1">SUMPRODUCT((计划!$B$6:$B$749=$A7)*(计划!$D$6:$D$749=$B7),计划!DN$6:DN$749)*$E7/8</f>
        <v>#VALUE!</v>
      </c>
      <c r="V7" s="120" t="e">
        <f ca="1">SUMPRODUCT((计划!$B$6:$B$749=$A7)*(计划!$D$6:$D$749=$B7),计划!DO$6:DO$749)*$E7/8</f>
        <v>#VALUE!</v>
      </c>
      <c r="W7" s="120" t="e">
        <f ca="1">SUMPRODUCT((计划!$B$6:$B$749=$A7)*(计划!$D$6:$D$749=$B7),计划!DP$6:DP$749)*$E7/8</f>
        <v>#VALUE!</v>
      </c>
      <c r="X7" s="120" t="e">
        <f ca="1">SUMPRODUCT((计划!$B$6:$B$749=$A7)*(计划!$D$6:$D$749=$B7),计划!DQ$6:DQ$749)*$E7/8</f>
        <v>#VALUE!</v>
      </c>
      <c r="Y7" s="120" t="e">
        <f ca="1">SUMPRODUCT((计划!$B$6:$B$749=$A7)*(计划!$D$6:$D$749=$B7),计划!DR$6:DR$749)*$E7/8</f>
        <v>#VALUE!</v>
      </c>
      <c r="Z7" s="139" t="e">
        <f ca="1">SUMPRODUCT((R7:V7)*($AE$3:$AI$3))</f>
        <v>#VALUE!</v>
      </c>
      <c r="AA7" s="139" t="e">
        <f ca="1">SUMPRODUCT((W7:Y7)*($AJ$3:$AL$3))</f>
        <v>#VALUE!</v>
      </c>
      <c r="AB7" s="140" t="e">
        <f ca="1" t="shared" si="1"/>
        <v>#VALUE!</v>
      </c>
      <c r="AC7" s="140" t="e">
        <f ca="1" t="shared" si="2"/>
        <v>#VALUE!</v>
      </c>
      <c r="AE7" s="143"/>
      <c r="AF7" s="143"/>
      <c r="AG7" s="143"/>
      <c r="AH7" s="143"/>
      <c r="AI7" s="143"/>
      <c r="AJ7" s="143"/>
      <c r="AK7" s="143"/>
      <c r="AL7" s="143"/>
    </row>
    <row r="8" spans="1:38">
      <c r="A8" s="116">
        <f ca="1">A7</f>
        <v>43618</v>
      </c>
      <c r="B8" s="117" t="s">
        <v>357</v>
      </c>
      <c r="C8" s="122">
        <f>IF(C7=4,1,C7+1)</f>
        <v>3</v>
      </c>
      <c r="D8" s="119" t="str">
        <f t="shared" si="0"/>
        <v>丙</v>
      </c>
      <c r="E8" s="119">
        <f ca="1">SUMPRODUCT((计划!$B$6:$B$749=$A8)*(计划!$D$6:$D$749=$B8),计划!$AF$6:$AF$749)</f>
        <v>8</v>
      </c>
      <c r="F8" s="120" t="e">
        <f ca="1">SUMPRODUCT((计划!$B$6:$B$749=$A8)*(计划!$D$6:$D$749=$B8),计划!CW$6:CW$749)</f>
        <v>#VALUE!</v>
      </c>
      <c r="G8" s="120" t="e">
        <f ca="1">SUMPRODUCT((计划!$B$6:$B$749=$A8)*(计划!$D$6:$D$749=$B8),计划!CX$6:CX$749)</f>
        <v>#VALUE!</v>
      </c>
      <c r="H8" s="121">
        <f ca="1">SUMPRODUCT((计划!$B$6:$B$749=$A8)*(计划!$D$6:$D$749=$B8),计划!AV$6:AV$749)/8</f>
        <v>0</v>
      </c>
      <c r="I8" s="121">
        <f ca="1">SUMPRODUCT((计划!$B$6:$B$749=$A8)*(计划!$D$6:$D$749=$B8),计划!AX$6:AX$749)/8</f>
        <v>0</v>
      </c>
      <c r="J8" s="121">
        <f ca="1">SUMPRODUCT((计划!$B$6:$B$749=$A8)*(计划!$D$6:$D$749=$B8),计划!AW$6:AW$749)/8</f>
        <v>0</v>
      </c>
      <c r="K8" s="121">
        <f ca="1">SUMPRODUCT((计划!$B$6:$B$749=$A8)*(计划!$D$6:$D$749=$B8),计划!AY$6:AY$749)/8</f>
        <v>0</v>
      </c>
      <c r="L8" s="121">
        <f ca="1">SUMPRODUCT((计划!$B$6:$B$749=$A8)*(计划!$D$6:$D$749=$B8),计划!AZ$6:AZ$749)/8</f>
        <v>0</v>
      </c>
      <c r="M8" s="121">
        <f ca="1">SUMPRODUCT((计划!$B$6:$B$749=$A8)*(计划!$D$6:$D$749=$B8),计划!BA$6:BA$749)/8</f>
        <v>0</v>
      </c>
      <c r="N8" s="121">
        <f ca="1">SUMPRODUCT((计划!$B$6:$B$749=$A8)*(计划!$D$6:$D$749=$B8),计划!BB$6:BB$749)/8</f>
        <v>0</v>
      </c>
      <c r="O8" s="121">
        <f ca="1">SUMPRODUCT((计划!$B$6:$B$749=$A8)*(计划!$D$6:$D$749=$B8),计划!BC$6:BC$749)/8</f>
        <v>0</v>
      </c>
      <c r="P8" s="121">
        <f ca="1">SUMPRODUCT((计划!$B$6:$B$749=$A8)*(计划!$D$6:$D$749=$B8),计划!BD$6:BD$749)/8</f>
        <v>0</v>
      </c>
      <c r="Q8" s="121" t="e">
        <f ca="1">SUMPRODUCT((计划!$B$6:$B$749=$A8)*(计划!$D$6:$D$749=$B8),计划!BG$6:BG$749)/8</f>
        <v>#VALUE!</v>
      </c>
      <c r="R8" s="120" t="e">
        <f ca="1">SUMPRODUCT((计划!$B$6:$B$749=$A8)*(计划!$D$6:$D$749=$B8),计划!DL$6:DL$749)*$E8/8</f>
        <v>#VALUE!</v>
      </c>
      <c r="S8" s="120" t="e">
        <f ca="1">SUMPRODUCT((计划!$B$6:$B$749=$A8)*(计划!$D$6:$D$749=$B8),计划!DK$6:DK$749)*$E8/8</f>
        <v>#VALUE!</v>
      </c>
      <c r="T8" s="120" t="e">
        <f ca="1">SUMPRODUCT((计划!$B$6:$B$749=$A8)*(计划!$D$6:$D$749=$B8),计划!DM$6:DM$749)*$E8/8</f>
        <v>#VALUE!</v>
      </c>
      <c r="U8" s="120" t="e">
        <f ca="1">SUMPRODUCT((计划!$B$6:$B$749=$A8)*(计划!$D$6:$D$749=$B8),计划!DN$6:DN$749)*$E8/8</f>
        <v>#VALUE!</v>
      </c>
      <c r="V8" s="120" t="e">
        <f ca="1">SUMPRODUCT((计划!$B$6:$B$749=$A8)*(计划!$D$6:$D$749=$B8),计划!DO$6:DO$749)*$E8/8</f>
        <v>#VALUE!</v>
      </c>
      <c r="W8" s="120" t="e">
        <f ca="1">SUMPRODUCT((计划!$B$6:$B$749=$A8)*(计划!$D$6:$D$749=$B8),计划!DP$6:DP$749)*$E8/8</f>
        <v>#VALUE!</v>
      </c>
      <c r="X8" s="120" t="e">
        <f ca="1">SUMPRODUCT((计划!$B$6:$B$749=$A8)*(计划!$D$6:$D$749=$B8),计划!DQ$6:DQ$749)*$E8/8</f>
        <v>#VALUE!</v>
      </c>
      <c r="Y8" s="120" t="e">
        <f ca="1">SUMPRODUCT((计划!$B$6:$B$749=$A8)*(计划!$D$6:$D$749=$B8),计划!DR$6:DR$749)*$E8/8</f>
        <v>#VALUE!</v>
      </c>
      <c r="Z8" s="139" t="e">
        <f ca="1">SUMPRODUCT((R8:V8)*($AE$3:$AI$3))</f>
        <v>#VALUE!</v>
      </c>
      <c r="AA8" s="139" t="e">
        <f ca="1">SUMPRODUCT((W8:Y8)*($AJ$3:$AL$3))</f>
        <v>#VALUE!</v>
      </c>
      <c r="AB8" s="140" t="e">
        <f ca="1" t="shared" si="1"/>
        <v>#VALUE!</v>
      </c>
      <c r="AC8" s="140" t="e">
        <f ca="1" t="shared" si="2"/>
        <v>#VALUE!</v>
      </c>
      <c r="AE8" s="143"/>
      <c r="AF8" s="143"/>
      <c r="AG8" s="143"/>
      <c r="AH8" s="143"/>
      <c r="AI8" s="143"/>
      <c r="AJ8" s="143"/>
      <c r="AK8" s="143"/>
      <c r="AL8" s="143"/>
    </row>
    <row r="9" spans="1:38">
      <c r="A9" s="116">
        <f ca="1">A6+1</f>
        <v>43619</v>
      </c>
      <c r="B9" s="123" t="s">
        <v>355</v>
      </c>
      <c r="C9" s="124">
        <f>IF(C3=1,4,C3-1)</f>
        <v>1</v>
      </c>
      <c r="D9" s="119" t="str">
        <f t="shared" si="0"/>
        <v>甲</v>
      </c>
      <c r="E9" s="119">
        <f ca="1">SUMPRODUCT((计划!$B$6:$B$749=$A9)*(计划!$D$6:$D$749=$B9),计划!$AF$6:$AF$749)</f>
        <v>8</v>
      </c>
      <c r="F9" s="120" t="e">
        <f ca="1">SUMPRODUCT((计划!$B$6:$B$749=$A9)*(计划!$D$6:$D$749=$B9),计划!CW$6:CW$749)</f>
        <v>#VALUE!</v>
      </c>
      <c r="G9" s="120" t="e">
        <f ca="1">SUMPRODUCT((计划!$B$6:$B$749=$A9)*(计划!$D$6:$D$749=$B9),计划!CX$6:CX$749)</f>
        <v>#VALUE!</v>
      </c>
      <c r="H9" s="121">
        <f ca="1">SUMPRODUCT((计划!$B$6:$B$749=$A9)*(计划!$D$6:$D$749=$B9),计划!AV$6:AV$749)/8</f>
        <v>0</v>
      </c>
      <c r="I9" s="121">
        <f ca="1">SUMPRODUCT((计划!$B$6:$B$749=$A9)*(计划!$D$6:$D$749=$B9),计划!AX$6:AX$749)/8</f>
        <v>0</v>
      </c>
      <c r="J9" s="121">
        <f ca="1">SUMPRODUCT((计划!$B$6:$B$749=$A9)*(计划!$D$6:$D$749=$B9),计划!AW$6:AW$749)/8</f>
        <v>0</v>
      </c>
      <c r="K9" s="121">
        <f ca="1">SUMPRODUCT((计划!$B$6:$B$749=$A9)*(计划!$D$6:$D$749=$B9),计划!AY$6:AY$749)/8</f>
        <v>0</v>
      </c>
      <c r="L9" s="121">
        <f ca="1">SUMPRODUCT((计划!$B$6:$B$749=$A9)*(计划!$D$6:$D$749=$B9),计划!AZ$6:AZ$749)/8</f>
        <v>0</v>
      </c>
      <c r="M9" s="121">
        <f ca="1">SUMPRODUCT((计划!$B$6:$B$749=$A9)*(计划!$D$6:$D$749=$B9),计划!BA$6:BA$749)/8</f>
        <v>0</v>
      </c>
      <c r="N9" s="121">
        <f ca="1">SUMPRODUCT((计划!$B$6:$B$749=$A9)*(计划!$D$6:$D$749=$B9),计划!BB$6:BB$749)/8</f>
        <v>0</v>
      </c>
      <c r="O9" s="121">
        <f ca="1">SUMPRODUCT((计划!$B$6:$B$749=$A9)*(计划!$D$6:$D$749=$B9),计划!BC$6:BC$749)/8</f>
        <v>0</v>
      </c>
      <c r="P9" s="121">
        <f ca="1">SUMPRODUCT((计划!$B$6:$B$749=$A9)*(计划!$D$6:$D$749=$B9),计划!BD$6:BD$749)/8</f>
        <v>0</v>
      </c>
      <c r="Q9" s="121" t="e">
        <f ca="1">SUMPRODUCT((计划!$B$6:$B$749=$A9)*(计划!$D$6:$D$749=$B9),计划!BG$6:BG$749)/8</f>
        <v>#VALUE!</v>
      </c>
      <c r="R9" s="120" t="e">
        <f ca="1">SUMPRODUCT((计划!$B$6:$B$749=$A9)*(计划!$D$6:$D$749=$B9),计划!DL$6:DL$749)*$E9/8</f>
        <v>#VALUE!</v>
      </c>
      <c r="S9" s="120" t="e">
        <f ca="1">SUMPRODUCT((计划!$B$6:$B$749=$A9)*(计划!$D$6:$D$749=$B9),计划!DK$6:DK$749)*$E9/8</f>
        <v>#VALUE!</v>
      </c>
      <c r="T9" s="120" t="e">
        <f ca="1">SUMPRODUCT((计划!$B$6:$B$749=$A9)*(计划!$D$6:$D$749=$B9),计划!DM$6:DM$749)*$E9/8</f>
        <v>#VALUE!</v>
      </c>
      <c r="U9" s="120" t="e">
        <f ca="1">SUMPRODUCT((计划!$B$6:$B$749=$A9)*(计划!$D$6:$D$749=$B9),计划!DN$6:DN$749)*$E9/8</f>
        <v>#VALUE!</v>
      </c>
      <c r="V9" s="120" t="e">
        <f ca="1">SUMPRODUCT((计划!$B$6:$B$749=$A9)*(计划!$D$6:$D$749=$B9),计划!DO$6:DO$749)*$E9/8</f>
        <v>#VALUE!</v>
      </c>
      <c r="W9" s="120" t="e">
        <f ca="1">SUMPRODUCT((计划!$B$6:$B$749=$A9)*(计划!$D$6:$D$749=$B9),计划!DP$6:DP$749)*$E9/8</f>
        <v>#VALUE!</v>
      </c>
      <c r="X9" s="120" t="e">
        <f ca="1">SUMPRODUCT((计划!$B$6:$B$749=$A9)*(计划!$D$6:$D$749=$B9),计划!DQ$6:DQ$749)*$E9/8</f>
        <v>#VALUE!</v>
      </c>
      <c r="Y9" s="120" t="e">
        <f ca="1">SUMPRODUCT((计划!$B$6:$B$749=$A9)*(计划!$D$6:$D$749=$B9),计划!DR$6:DR$749)*$E9/8</f>
        <v>#VALUE!</v>
      </c>
      <c r="Z9" s="139" t="e">
        <f ca="1">SUMPRODUCT((R9:V9)*($AE$3:$AI$3))</f>
        <v>#VALUE!</v>
      </c>
      <c r="AA9" s="139" t="e">
        <f ca="1">SUMPRODUCT((W9:Y9)*($AJ$3:$AL$3))</f>
        <v>#VALUE!</v>
      </c>
      <c r="AB9" s="140" t="e">
        <f ca="1" t="shared" si="1"/>
        <v>#VALUE!</v>
      </c>
      <c r="AC9" s="140" t="e">
        <f ca="1" t="shared" si="2"/>
        <v>#VALUE!</v>
      </c>
      <c r="AE9" s="143"/>
      <c r="AF9" s="143"/>
      <c r="AG9" s="143"/>
      <c r="AH9" s="143"/>
      <c r="AI9" s="143"/>
      <c r="AJ9" s="143"/>
      <c r="AK9" s="143"/>
      <c r="AL9" s="143"/>
    </row>
    <row r="10" spans="1:38">
      <c r="A10" s="116">
        <f ca="1">A9</f>
        <v>43619</v>
      </c>
      <c r="B10" s="123" t="s">
        <v>356</v>
      </c>
      <c r="C10" s="124">
        <f>IF(C9=4,1,C9+1)</f>
        <v>2</v>
      </c>
      <c r="D10" s="119" t="str">
        <f t="shared" si="0"/>
        <v>乙</v>
      </c>
      <c r="E10" s="119">
        <f ca="1">SUMPRODUCT((计划!$B$6:$B$749=$A10)*(计划!$D$6:$D$749=$B10),计划!$AF$6:$AF$749)</f>
        <v>8</v>
      </c>
      <c r="F10" s="120" t="e">
        <f ca="1">SUMPRODUCT((计划!$B$6:$B$749=$A10)*(计划!$D$6:$D$749=$B10),计划!CW$6:CW$749)</f>
        <v>#VALUE!</v>
      </c>
      <c r="G10" s="120" t="e">
        <f ca="1">SUMPRODUCT((计划!$B$6:$B$749=$A10)*(计划!$D$6:$D$749=$B10),计划!CX$6:CX$749)</f>
        <v>#VALUE!</v>
      </c>
      <c r="H10" s="121">
        <f ca="1">SUMPRODUCT((计划!$B$6:$B$749=$A10)*(计划!$D$6:$D$749=$B10),计划!AV$6:AV$749)/8</f>
        <v>0</v>
      </c>
      <c r="I10" s="121">
        <f ca="1">SUMPRODUCT((计划!$B$6:$B$749=$A10)*(计划!$D$6:$D$749=$B10),计划!AX$6:AX$749)/8</f>
        <v>0</v>
      </c>
      <c r="J10" s="121">
        <f ca="1">SUMPRODUCT((计划!$B$6:$B$749=$A10)*(计划!$D$6:$D$749=$B10),计划!AW$6:AW$749)/8</f>
        <v>0</v>
      </c>
      <c r="K10" s="121">
        <f ca="1">SUMPRODUCT((计划!$B$6:$B$749=$A10)*(计划!$D$6:$D$749=$B10),计划!AY$6:AY$749)/8</f>
        <v>0</v>
      </c>
      <c r="L10" s="121">
        <f ca="1">SUMPRODUCT((计划!$B$6:$B$749=$A10)*(计划!$D$6:$D$749=$B10),计划!AZ$6:AZ$749)/8</f>
        <v>0</v>
      </c>
      <c r="M10" s="121">
        <f ca="1">SUMPRODUCT((计划!$B$6:$B$749=$A10)*(计划!$D$6:$D$749=$B10),计划!BA$6:BA$749)/8</f>
        <v>0</v>
      </c>
      <c r="N10" s="121">
        <f ca="1">SUMPRODUCT((计划!$B$6:$B$749=$A10)*(计划!$D$6:$D$749=$B10),计划!BB$6:BB$749)/8</f>
        <v>0</v>
      </c>
      <c r="O10" s="121">
        <f ca="1">SUMPRODUCT((计划!$B$6:$B$749=$A10)*(计划!$D$6:$D$749=$B10),计划!BC$6:BC$749)/8</f>
        <v>0</v>
      </c>
      <c r="P10" s="121">
        <f ca="1">SUMPRODUCT((计划!$B$6:$B$749=$A10)*(计划!$D$6:$D$749=$B10),计划!BD$6:BD$749)/8</f>
        <v>0</v>
      </c>
      <c r="Q10" s="121" t="e">
        <f ca="1">SUMPRODUCT((计划!$B$6:$B$749=$A10)*(计划!$D$6:$D$749=$B10),计划!BG$6:BG$749)/8</f>
        <v>#VALUE!</v>
      </c>
      <c r="R10" s="120" t="e">
        <f ca="1">SUMPRODUCT((计划!$B$6:$B$749=$A10)*(计划!$D$6:$D$749=$B10),计划!DL$6:DL$749)*$E10/8</f>
        <v>#VALUE!</v>
      </c>
      <c r="S10" s="120" t="e">
        <f ca="1">SUMPRODUCT((计划!$B$6:$B$749=$A10)*(计划!$D$6:$D$749=$B10),计划!DK$6:DK$749)*$E10/8</f>
        <v>#VALUE!</v>
      </c>
      <c r="T10" s="120" t="e">
        <f ca="1">SUMPRODUCT((计划!$B$6:$B$749=$A10)*(计划!$D$6:$D$749=$B10),计划!DM$6:DM$749)*$E10/8</f>
        <v>#VALUE!</v>
      </c>
      <c r="U10" s="120" t="e">
        <f ca="1">SUMPRODUCT((计划!$B$6:$B$749=$A10)*(计划!$D$6:$D$749=$B10),计划!DN$6:DN$749)*$E10/8</f>
        <v>#VALUE!</v>
      </c>
      <c r="V10" s="120" t="e">
        <f ca="1">SUMPRODUCT((计划!$B$6:$B$749=$A10)*(计划!$D$6:$D$749=$B10),计划!DO$6:DO$749)*$E10/8</f>
        <v>#VALUE!</v>
      </c>
      <c r="W10" s="120" t="e">
        <f ca="1">SUMPRODUCT((计划!$B$6:$B$749=$A10)*(计划!$D$6:$D$749=$B10),计划!DP$6:DP$749)*$E10/8</f>
        <v>#VALUE!</v>
      </c>
      <c r="X10" s="120" t="e">
        <f ca="1">SUMPRODUCT((计划!$B$6:$B$749=$A10)*(计划!$D$6:$D$749=$B10),计划!DQ$6:DQ$749)*$E10/8</f>
        <v>#VALUE!</v>
      </c>
      <c r="Y10" s="120" t="e">
        <f ca="1">SUMPRODUCT((计划!$B$6:$B$749=$A10)*(计划!$D$6:$D$749=$B10),计划!DR$6:DR$749)*$E10/8</f>
        <v>#VALUE!</v>
      </c>
      <c r="Z10" s="139" t="e">
        <f ca="1">SUMPRODUCT((R10:V10)*($AE$3:$AI$3))</f>
        <v>#VALUE!</v>
      </c>
      <c r="AA10" s="139" t="e">
        <f ca="1">SUMPRODUCT((W10:Y10)*($AJ$3:$AL$3))</f>
        <v>#VALUE!</v>
      </c>
      <c r="AB10" s="140" t="e">
        <f ca="1" t="shared" si="1"/>
        <v>#VALUE!</v>
      </c>
      <c r="AC10" s="140" t="e">
        <f ca="1" t="shared" si="2"/>
        <v>#VALUE!</v>
      </c>
      <c r="AE10" s="143"/>
      <c r="AF10" s="143"/>
      <c r="AG10" s="143"/>
      <c r="AH10" s="143"/>
      <c r="AI10" s="143"/>
      <c r="AJ10" s="143"/>
      <c r="AK10" s="143"/>
      <c r="AL10" s="143"/>
    </row>
    <row r="11" spans="1:38">
      <c r="A11" s="116">
        <f ca="1">A10</f>
        <v>43619</v>
      </c>
      <c r="B11" s="123" t="s">
        <v>357</v>
      </c>
      <c r="C11" s="124">
        <f>IF(C10=4,1,C10+1)</f>
        <v>3</v>
      </c>
      <c r="D11" s="119" t="str">
        <f t="shared" si="0"/>
        <v>丙</v>
      </c>
      <c r="E11" s="119">
        <f ca="1">SUMPRODUCT((计划!$B$6:$B$749=$A11)*(计划!$D$6:$D$749=$B11),计划!$AF$6:$AF$749)</f>
        <v>8</v>
      </c>
      <c r="F11" s="120" t="e">
        <f ca="1">SUMPRODUCT((计划!$B$6:$B$749=$A11)*(计划!$D$6:$D$749=$B11),计划!CW$6:CW$749)</f>
        <v>#VALUE!</v>
      </c>
      <c r="G11" s="120" t="e">
        <f ca="1">SUMPRODUCT((计划!$B$6:$B$749=$A11)*(计划!$D$6:$D$749=$B11),计划!CX$6:CX$749)</f>
        <v>#VALUE!</v>
      </c>
      <c r="H11" s="121">
        <f ca="1">SUMPRODUCT((计划!$B$6:$B$749=$A11)*(计划!$D$6:$D$749=$B11),计划!AV$6:AV$749)/8</f>
        <v>0</v>
      </c>
      <c r="I11" s="121">
        <f ca="1">SUMPRODUCT((计划!$B$6:$B$749=$A11)*(计划!$D$6:$D$749=$B11),计划!AX$6:AX$749)/8</f>
        <v>0</v>
      </c>
      <c r="J11" s="121">
        <f ca="1">SUMPRODUCT((计划!$B$6:$B$749=$A11)*(计划!$D$6:$D$749=$B11),计划!AW$6:AW$749)/8</f>
        <v>0</v>
      </c>
      <c r="K11" s="121">
        <f ca="1">SUMPRODUCT((计划!$B$6:$B$749=$A11)*(计划!$D$6:$D$749=$B11),计划!AY$6:AY$749)/8</f>
        <v>0</v>
      </c>
      <c r="L11" s="121">
        <f ca="1">SUMPRODUCT((计划!$B$6:$B$749=$A11)*(计划!$D$6:$D$749=$B11),计划!AZ$6:AZ$749)/8</f>
        <v>0</v>
      </c>
      <c r="M11" s="121">
        <f ca="1">SUMPRODUCT((计划!$B$6:$B$749=$A11)*(计划!$D$6:$D$749=$B11),计划!BA$6:BA$749)/8</f>
        <v>0</v>
      </c>
      <c r="N11" s="121">
        <f ca="1">SUMPRODUCT((计划!$B$6:$B$749=$A11)*(计划!$D$6:$D$749=$B11),计划!BB$6:BB$749)/8</f>
        <v>0</v>
      </c>
      <c r="O11" s="121">
        <f ca="1">SUMPRODUCT((计划!$B$6:$B$749=$A11)*(计划!$D$6:$D$749=$B11),计划!BC$6:BC$749)/8</f>
        <v>0</v>
      </c>
      <c r="P11" s="121">
        <f ca="1">SUMPRODUCT((计划!$B$6:$B$749=$A11)*(计划!$D$6:$D$749=$B11),计划!BD$6:BD$749)/8</f>
        <v>0</v>
      </c>
      <c r="Q11" s="121" t="e">
        <f ca="1">SUMPRODUCT((计划!$B$6:$B$749=$A11)*(计划!$D$6:$D$749=$B11),计划!BG$6:BG$749)/8</f>
        <v>#VALUE!</v>
      </c>
      <c r="R11" s="120" t="e">
        <f ca="1">SUMPRODUCT((计划!$B$6:$B$749=$A11)*(计划!$D$6:$D$749=$B11),计划!DL$6:DL$749)*$E11/8</f>
        <v>#VALUE!</v>
      </c>
      <c r="S11" s="120" t="e">
        <f ca="1">SUMPRODUCT((计划!$B$6:$B$749=$A11)*(计划!$D$6:$D$749=$B11),计划!DK$6:DK$749)*$E11/8</f>
        <v>#VALUE!</v>
      </c>
      <c r="T11" s="120" t="e">
        <f ca="1">SUMPRODUCT((计划!$B$6:$B$749=$A11)*(计划!$D$6:$D$749=$B11),计划!DM$6:DM$749)*$E11/8</f>
        <v>#VALUE!</v>
      </c>
      <c r="U11" s="120" t="e">
        <f ca="1">SUMPRODUCT((计划!$B$6:$B$749=$A11)*(计划!$D$6:$D$749=$B11),计划!DN$6:DN$749)*$E11/8</f>
        <v>#VALUE!</v>
      </c>
      <c r="V11" s="120" t="e">
        <f ca="1">SUMPRODUCT((计划!$B$6:$B$749=$A11)*(计划!$D$6:$D$749=$B11),计划!DO$6:DO$749)*$E11/8</f>
        <v>#VALUE!</v>
      </c>
      <c r="W11" s="120" t="e">
        <f ca="1">SUMPRODUCT((计划!$B$6:$B$749=$A11)*(计划!$D$6:$D$749=$B11),计划!DP$6:DP$749)*$E11/8</f>
        <v>#VALUE!</v>
      </c>
      <c r="X11" s="120" t="e">
        <f ca="1">SUMPRODUCT((计划!$B$6:$B$749=$A11)*(计划!$D$6:$D$749=$B11),计划!DQ$6:DQ$749)*$E11/8</f>
        <v>#VALUE!</v>
      </c>
      <c r="Y11" s="120" t="e">
        <f ca="1">SUMPRODUCT((计划!$B$6:$B$749=$A11)*(计划!$D$6:$D$749=$B11),计划!DR$6:DR$749)*$E11/8</f>
        <v>#VALUE!</v>
      </c>
      <c r="Z11" s="139" t="e">
        <f ca="1">SUMPRODUCT((R11:V11)*($AE$3:$AI$3))</f>
        <v>#VALUE!</v>
      </c>
      <c r="AA11" s="139" t="e">
        <f ca="1">SUMPRODUCT((W11:Y11)*($AJ$3:$AL$3))</f>
        <v>#VALUE!</v>
      </c>
      <c r="AB11" s="140" t="e">
        <f ca="1" t="shared" si="1"/>
        <v>#VALUE!</v>
      </c>
      <c r="AC11" s="140" t="e">
        <f ca="1" t="shared" si="2"/>
        <v>#VALUE!</v>
      </c>
      <c r="AE11" s="143"/>
      <c r="AF11" s="143"/>
      <c r="AG11" s="143"/>
      <c r="AH11" s="143"/>
      <c r="AI11" s="143"/>
      <c r="AJ11" s="143"/>
      <c r="AK11" s="143"/>
      <c r="AL11" s="143"/>
    </row>
    <row r="12" spans="1:38">
      <c r="A12" s="116">
        <f ca="1">A9+1</f>
        <v>43620</v>
      </c>
      <c r="B12" s="123" t="s">
        <v>355</v>
      </c>
      <c r="C12" s="124">
        <f>IF(C6=1,4,C6-1)</f>
        <v>4</v>
      </c>
      <c r="D12" s="119" t="str">
        <f t="shared" si="0"/>
        <v>丁</v>
      </c>
      <c r="E12" s="119">
        <f ca="1">SUMPRODUCT((计划!$B$6:$B$749=$A12)*(计划!$D$6:$D$749=$B12),计划!$AF$6:$AF$749)</f>
        <v>8</v>
      </c>
      <c r="F12" s="120" t="e">
        <f ca="1">SUMPRODUCT((计划!$B$6:$B$749=$A12)*(计划!$D$6:$D$749=$B12),计划!CW$6:CW$749)</f>
        <v>#VALUE!</v>
      </c>
      <c r="G12" s="120" t="e">
        <f ca="1">SUMPRODUCT((计划!$B$6:$B$749=$A12)*(计划!$D$6:$D$749=$B12),计划!CX$6:CX$749)</f>
        <v>#VALUE!</v>
      </c>
      <c r="H12" s="121">
        <f ca="1">SUMPRODUCT((计划!$B$6:$B$749=$A12)*(计划!$D$6:$D$749=$B12),计划!AV$6:AV$749)/8</f>
        <v>0</v>
      </c>
      <c r="I12" s="121">
        <f ca="1">SUMPRODUCT((计划!$B$6:$B$749=$A12)*(计划!$D$6:$D$749=$B12),计划!AX$6:AX$749)/8</f>
        <v>0</v>
      </c>
      <c r="J12" s="121">
        <f ca="1">SUMPRODUCT((计划!$B$6:$B$749=$A12)*(计划!$D$6:$D$749=$B12),计划!AW$6:AW$749)/8</f>
        <v>0</v>
      </c>
      <c r="K12" s="121">
        <f ca="1">SUMPRODUCT((计划!$B$6:$B$749=$A12)*(计划!$D$6:$D$749=$B12),计划!AY$6:AY$749)/8</f>
        <v>0</v>
      </c>
      <c r="L12" s="121">
        <f ca="1">SUMPRODUCT((计划!$B$6:$B$749=$A12)*(计划!$D$6:$D$749=$B12),计划!AZ$6:AZ$749)/8</f>
        <v>0</v>
      </c>
      <c r="M12" s="121">
        <f ca="1">SUMPRODUCT((计划!$B$6:$B$749=$A12)*(计划!$D$6:$D$749=$B12),计划!BA$6:BA$749)/8</f>
        <v>0</v>
      </c>
      <c r="N12" s="121">
        <f ca="1">SUMPRODUCT((计划!$B$6:$B$749=$A12)*(计划!$D$6:$D$749=$B12),计划!BB$6:BB$749)/8</f>
        <v>0</v>
      </c>
      <c r="O12" s="121">
        <f ca="1">SUMPRODUCT((计划!$B$6:$B$749=$A12)*(计划!$D$6:$D$749=$B12),计划!BC$6:BC$749)/8</f>
        <v>0</v>
      </c>
      <c r="P12" s="121">
        <f ca="1">SUMPRODUCT((计划!$B$6:$B$749=$A12)*(计划!$D$6:$D$749=$B12),计划!BD$6:BD$749)/8</f>
        <v>0</v>
      </c>
      <c r="Q12" s="121" t="e">
        <f ca="1">SUMPRODUCT((计划!$B$6:$B$749=$A12)*(计划!$D$6:$D$749=$B12),计划!BG$6:BG$749)/8</f>
        <v>#VALUE!</v>
      </c>
      <c r="R12" s="120" t="e">
        <f ca="1">SUMPRODUCT((计划!$B$6:$B$749=$A12)*(计划!$D$6:$D$749=$B12),计划!DL$6:DL$749)*$E12/8</f>
        <v>#VALUE!</v>
      </c>
      <c r="S12" s="120" t="e">
        <f ca="1">SUMPRODUCT((计划!$B$6:$B$749=$A12)*(计划!$D$6:$D$749=$B12),计划!DK$6:DK$749)*$E12/8</f>
        <v>#VALUE!</v>
      </c>
      <c r="T12" s="120" t="e">
        <f ca="1">SUMPRODUCT((计划!$B$6:$B$749=$A12)*(计划!$D$6:$D$749=$B12),计划!DM$6:DM$749)*$E12/8</f>
        <v>#VALUE!</v>
      </c>
      <c r="U12" s="120" t="e">
        <f ca="1">SUMPRODUCT((计划!$B$6:$B$749=$A12)*(计划!$D$6:$D$749=$B12),计划!DN$6:DN$749)*$E12/8</f>
        <v>#VALUE!</v>
      </c>
      <c r="V12" s="120" t="e">
        <f ca="1">SUMPRODUCT((计划!$B$6:$B$749=$A12)*(计划!$D$6:$D$749=$B12),计划!DO$6:DO$749)*$E12/8</f>
        <v>#VALUE!</v>
      </c>
      <c r="W12" s="120" t="e">
        <f ca="1">SUMPRODUCT((计划!$B$6:$B$749=$A12)*(计划!$D$6:$D$749=$B12),计划!DP$6:DP$749)*$E12/8</f>
        <v>#VALUE!</v>
      </c>
      <c r="X12" s="120" t="e">
        <f ca="1">SUMPRODUCT((计划!$B$6:$B$749=$A12)*(计划!$D$6:$D$749=$B12),计划!DQ$6:DQ$749)*$E12/8</f>
        <v>#VALUE!</v>
      </c>
      <c r="Y12" s="120" t="e">
        <f ca="1">SUMPRODUCT((计划!$B$6:$B$749=$A12)*(计划!$D$6:$D$749=$B12),计划!DR$6:DR$749)*$E12/8</f>
        <v>#VALUE!</v>
      </c>
      <c r="Z12" s="139" t="e">
        <f ca="1">SUMPRODUCT((R12:V12)*($AE$3:$AI$3))</f>
        <v>#VALUE!</v>
      </c>
      <c r="AA12" s="139" t="e">
        <f ca="1">SUMPRODUCT((W12:Y12)*($AJ$3:$AL$3))</f>
        <v>#VALUE!</v>
      </c>
      <c r="AB12" s="140" t="e">
        <f ca="1" t="shared" si="1"/>
        <v>#VALUE!</v>
      </c>
      <c r="AC12" s="140" t="e">
        <f ca="1" t="shared" si="2"/>
        <v>#VALUE!</v>
      </c>
      <c r="AE12" s="143"/>
      <c r="AF12" s="143"/>
      <c r="AG12" s="143"/>
      <c r="AH12" s="143"/>
      <c r="AI12" s="143"/>
      <c r="AJ12" s="143"/>
      <c r="AK12" s="143"/>
      <c r="AL12" s="143"/>
    </row>
    <row r="13" spans="1:38">
      <c r="A13" s="116">
        <f ca="1">A12</f>
        <v>43620</v>
      </c>
      <c r="B13" s="123" t="s">
        <v>356</v>
      </c>
      <c r="C13" s="124">
        <f>IF(C12=4,1,C12+1)</f>
        <v>1</v>
      </c>
      <c r="D13" s="119" t="str">
        <f t="shared" si="0"/>
        <v>甲</v>
      </c>
      <c r="E13" s="119">
        <f ca="1">SUMPRODUCT((计划!$B$6:$B$749=$A13)*(计划!$D$6:$D$749=$B13),计划!$AF$6:$AF$749)</f>
        <v>8</v>
      </c>
      <c r="F13" s="120" t="e">
        <f ca="1">SUMPRODUCT((计划!$B$6:$B$749=$A13)*(计划!$D$6:$D$749=$B13),计划!CW$6:CW$749)</f>
        <v>#VALUE!</v>
      </c>
      <c r="G13" s="120" t="e">
        <f ca="1">SUMPRODUCT((计划!$B$6:$B$749=$A13)*(计划!$D$6:$D$749=$B13),计划!CX$6:CX$749)</f>
        <v>#VALUE!</v>
      </c>
      <c r="H13" s="121">
        <f ca="1">SUMPRODUCT((计划!$B$6:$B$749=$A13)*(计划!$D$6:$D$749=$B13),计划!AV$6:AV$749)/8</f>
        <v>0</v>
      </c>
      <c r="I13" s="121">
        <f ca="1">SUMPRODUCT((计划!$B$6:$B$749=$A13)*(计划!$D$6:$D$749=$B13),计划!AX$6:AX$749)/8</f>
        <v>0</v>
      </c>
      <c r="J13" s="121">
        <f ca="1">SUMPRODUCT((计划!$B$6:$B$749=$A13)*(计划!$D$6:$D$749=$B13),计划!AW$6:AW$749)/8</f>
        <v>0</v>
      </c>
      <c r="K13" s="121">
        <f ca="1">SUMPRODUCT((计划!$B$6:$B$749=$A13)*(计划!$D$6:$D$749=$B13),计划!AY$6:AY$749)/8</f>
        <v>0</v>
      </c>
      <c r="L13" s="121">
        <f ca="1">SUMPRODUCT((计划!$B$6:$B$749=$A13)*(计划!$D$6:$D$749=$B13),计划!AZ$6:AZ$749)/8</f>
        <v>0</v>
      </c>
      <c r="M13" s="121">
        <f ca="1">SUMPRODUCT((计划!$B$6:$B$749=$A13)*(计划!$D$6:$D$749=$B13),计划!BA$6:BA$749)/8</f>
        <v>0</v>
      </c>
      <c r="N13" s="121">
        <f ca="1">SUMPRODUCT((计划!$B$6:$B$749=$A13)*(计划!$D$6:$D$749=$B13),计划!BB$6:BB$749)/8</f>
        <v>0</v>
      </c>
      <c r="O13" s="121">
        <f ca="1">SUMPRODUCT((计划!$B$6:$B$749=$A13)*(计划!$D$6:$D$749=$B13),计划!BC$6:BC$749)/8</f>
        <v>0</v>
      </c>
      <c r="P13" s="121">
        <f ca="1">SUMPRODUCT((计划!$B$6:$B$749=$A13)*(计划!$D$6:$D$749=$B13),计划!BD$6:BD$749)/8</f>
        <v>0</v>
      </c>
      <c r="Q13" s="121" t="e">
        <f ca="1">SUMPRODUCT((计划!$B$6:$B$749=$A13)*(计划!$D$6:$D$749=$B13),计划!BG$6:BG$749)/8</f>
        <v>#VALUE!</v>
      </c>
      <c r="R13" s="120" t="e">
        <f ca="1">SUMPRODUCT((计划!$B$6:$B$749=$A13)*(计划!$D$6:$D$749=$B13),计划!DL$6:DL$749)*$E13/8</f>
        <v>#VALUE!</v>
      </c>
      <c r="S13" s="120" t="e">
        <f ca="1">SUMPRODUCT((计划!$B$6:$B$749=$A13)*(计划!$D$6:$D$749=$B13),计划!DK$6:DK$749)*$E13/8</f>
        <v>#VALUE!</v>
      </c>
      <c r="T13" s="120" t="e">
        <f ca="1">SUMPRODUCT((计划!$B$6:$B$749=$A13)*(计划!$D$6:$D$749=$B13),计划!DM$6:DM$749)*$E13/8</f>
        <v>#VALUE!</v>
      </c>
      <c r="U13" s="120" t="e">
        <f ca="1">SUMPRODUCT((计划!$B$6:$B$749=$A13)*(计划!$D$6:$D$749=$B13),计划!DN$6:DN$749)*$E13/8</f>
        <v>#VALUE!</v>
      </c>
      <c r="V13" s="120" t="e">
        <f ca="1">SUMPRODUCT((计划!$B$6:$B$749=$A13)*(计划!$D$6:$D$749=$B13),计划!DO$6:DO$749)*$E13/8</f>
        <v>#VALUE!</v>
      </c>
      <c r="W13" s="120" t="e">
        <f ca="1">SUMPRODUCT((计划!$B$6:$B$749=$A13)*(计划!$D$6:$D$749=$B13),计划!DP$6:DP$749)*$E13/8</f>
        <v>#VALUE!</v>
      </c>
      <c r="X13" s="120" t="e">
        <f ca="1">SUMPRODUCT((计划!$B$6:$B$749=$A13)*(计划!$D$6:$D$749=$B13),计划!DQ$6:DQ$749)*$E13/8</f>
        <v>#VALUE!</v>
      </c>
      <c r="Y13" s="120" t="e">
        <f ca="1">SUMPRODUCT((计划!$B$6:$B$749=$A13)*(计划!$D$6:$D$749=$B13),计划!DR$6:DR$749)*$E13/8</f>
        <v>#VALUE!</v>
      </c>
      <c r="Z13" s="139" t="e">
        <f ca="1">SUMPRODUCT((R13:V13)*($AE$3:$AI$3))</f>
        <v>#VALUE!</v>
      </c>
      <c r="AA13" s="139" t="e">
        <f ca="1">SUMPRODUCT((W13:Y13)*($AJ$3:$AL$3))</f>
        <v>#VALUE!</v>
      </c>
      <c r="AB13" s="140" t="e">
        <f ca="1" t="shared" si="1"/>
        <v>#VALUE!</v>
      </c>
      <c r="AC13" s="140" t="e">
        <f ca="1" t="shared" si="2"/>
        <v>#VALUE!</v>
      </c>
      <c r="AE13" s="143"/>
      <c r="AF13" s="143"/>
      <c r="AG13" s="143"/>
      <c r="AH13" s="143"/>
      <c r="AI13" s="143"/>
      <c r="AJ13" s="143"/>
      <c r="AK13" s="143"/>
      <c r="AL13" s="143"/>
    </row>
    <row r="14" spans="1:38">
      <c r="A14" s="116">
        <f ca="1">A13</f>
        <v>43620</v>
      </c>
      <c r="B14" s="123" t="s">
        <v>357</v>
      </c>
      <c r="C14" s="124">
        <f>IF(C13=4,1,C13+1)</f>
        <v>2</v>
      </c>
      <c r="D14" s="119" t="str">
        <f t="shared" si="0"/>
        <v>乙</v>
      </c>
      <c r="E14" s="119">
        <f ca="1">SUMPRODUCT((计划!$B$6:$B$749=$A14)*(计划!$D$6:$D$749=$B14),计划!$AF$6:$AF$749)</f>
        <v>8</v>
      </c>
      <c r="F14" s="120" t="e">
        <f ca="1">SUMPRODUCT((计划!$B$6:$B$749=$A14)*(计划!$D$6:$D$749=$B14),计划!CW$6:CW$749)</f>
        <v>#VALUE!</v>
      </c>
      <c r="G14" s="120" t="e">
        <f ca="1">SUMPRODUCT((计划!$B$6:$B$749=$A14)*(计划!$D$6:$D$749=$B14),计划!CX$6:CX$749)</f>
        <v>#VALUE!</v>
      </c>
      <c r="H14" s="121">
        <f ca="1">SUMPRODUCT((计划!$B$6:$B$749=$A14)*(计划!$D$6:$D$749=$B14),计划!AV$6:AV$749)/8</f>
        <v>0</v>
      </c>
      <c r="I14" s="121">
        <f ca="1">SUMPRODUCT((计划!$B$6:$B$749=$A14)*(计划!$D$6:$D$749=$B14),计划!AX$6:AX$749)/8</f>
        <v>0</v>
      </c>
      <c r="J14" s="121">
        <f ca="1">SUMPRODUCT((计划!$B$6:$B$749=$A14)*(计划!$D$6:$D$749=$B14),计划!AW$6:AW$749)/8</f>
        <v>0</v>
      </c>
      <c r="K14" s="121">
        <f ca="1">SUMPRODUCT((计划!$B$6:$B$749=$A14)*(计划!$D$6:$D$749=$B14),计划!AY$6:AY$749)/8</f>
        <v>0</v>
      </c>
      <c r="L14" s="121">
        <f ca="1">SUMPRODUCT((计划!$B$6:$B$749=$A14)*(计划!$D$6:$D$749=$B14),计划!AZ$6:AZ$749)/8</f>
        <v>0</v>
      </c>
      <c r="M14" s="121">
        <f ca="1">SUMPRODUCT((计划!$B$6:$B$749=$A14)*(计划!$D$6:$D$749=$B14),计划!BA$6:BA$749)/8</f>
        <v>0</v>
      </c>
      <c r="N14" s="121">
        <f ca="1">SUMPRODUCT((计划!$B$6:$B$749=$A14)*(计划!$D$6:$D$749=$B14),计划!BB$6:BB$749)/8</f>
        <v>0</v>
      </c>
      <c r="O14" s="121">
        <f ca="1">SUMPRODUCT((计划!$B$6:$B$749=$A14)*(计划!$D$6:$D$749=$B14),计划!BC$6:BC$749)/8</f>
        <v>0</v>
      </c>
      <c r="P14" s="121">
        <f ca="1">SUMPRODUCT((计划!$B$6:$B$749=$A14)*(计划!$D$6:$D$749=$B14),计划!BD$6:BD$749)/8</f>
        <v>0</v>
      </c>
      <c r="Q14" s="121" t="e">
        <f ca="1">SUMPRODUCT((计划!$B$6:$B$749=$A14)*(计划!$D$6:$D$749=$B14),计划!BG$6:BG$749)/8</f>
        <v>#VALUE!</v>
      </c>
      <c r="R14" s="120" t="e">
        <f ca="1">SUMPRODUCT((计划!$B$6:$B$749=$A14)*(计划!$D$6:$D$749=$B14),计划!DL$6:DL$749)*$E14/8</f>
        <v>#VALUE!</v>
      </c>
      <c r="S14" s="120" t="e">
        <f ca="1">SUMPRODUCT((计划!$B$6:$B$749=$A14)*(计划!$D$6:$D$749=$B14),计划!DK$6:DK$749)*$E14/8</f>
        <v>#VALUE!</v>
      </c>
      <c r="T14" s="120" t="e">
        <f ca="1">SUMPRODUCT((计划!$B$6:$B$749=$A14)*(计划!$D$6:$D$749=$B14),计划!DM$6:DM$749)*$E14/8</f>
        <v>#VALUE!</v>
      </c>
      <c r="U14" s="120" t="e">
        <f ca="1">SUMPRODUCT((计划!$B$6:$B$749=$A14)*(计划!$D$6:$D$749=$B14),计划!DN$6:DN$749)*$E14/8</f>
        <v>#VALUE!</v>
      </c>
      <c r="V14" s="120" t="e">
        <f ca="1">SUMPRODUCT((计划!$B$6:$B$749=$A14)*(计划!$D$6:$D$749=$B14),计划!DO$6:DO$749)*$E14/8</f>
        <v>#VALUE!</v>
      </c>
      <c r="W14" s="120" t="e">
        <f ca="1">SUMPRODUCT((计划!$B$6:$B$749=$A14)*(计划!$D$6:$D$749=$B14),计划!DP$6:DP$749)*$E14/8</f>
        <v>#VALUE!</v>
      </c>
      <c r="X14" s="120" t="e">
        <f ca="1">SUMPRODUCT((计划!$B$6:$B$749=$A14)*(计划!$D$6:$D$749=$B14),计划!DQ$6:DQ$749)*$E14/8</f>
        <v>#VALUE!</v>
      </c>
      <c r="Y14" s="120" t="e">
        <f ca="1">SUMPRODUCT((计划!$B$6:$B$749=$A14)*(计划!$D$6:$D$749=$B14),计划!DR$6:DR$749)*$E14/8</f>
        <v>#VALUE!</v>
      </c>
      <c r="Z14" s="139" t="e">
        <f ca="1">SUMPRODUCT((R14:V14)*($AE$3:$AI$3))</f>
        <v>#VALUE!</v>
      </c>
      <c r="AA14" s="139" t="e">
        <f ca="1">SUMPRODUCT((W14:Y14)*($AJ$3:$AL$3))</f>
        <v>#VALUE!</v>
      </c>
      <c r="AB14" s="140" t="e">
        <f ca="1" t="shared" si="1"/>
        <v>#VALUE!</v>
      </c>
      <c r="AC14" s="140" t="e">
        <f ca="1" t="shared" si="2"/>
        <v>#VALUE!</v>
      </c>
      <c r="AE14" s="143"/>
      <c r="AF14" s="143"/>
      <c r="AG14" s="143"/>
      <c r="AH14" s="143"/>
      <c r="AI14" s="143"/>
      <c r="AJ14" s="143"/>
      <c r="AK14" s="143"/>
      <c r="AL14" s="143"/>
    </row>
    <row r="15" spans="1:38">
      <c r="A15" s="116">
        <f ca="1">A12+1</f>
        <v>43621</v>
      </c>
      <c r="B15" s="123" t="s">
        <v>355</v>
      </c>
      <c r="C15" s="124">
        <f>IF(C9=1,4,C9-1)</f>
        <v>4</v>
      </c>
      <c r="D15" s="119" t="str">
        <f t="shared" si="0"/>
        <v>丁</v>
      </c>
      <c r="E15" s="119">
        <f ca="1">SUMPRODUCT((计划!$B$6:$B$749=$A15)*(计划!$D$6:$D$749=$B15),计划!$AF$6:$AF$749)</f>
        <v>8</v>
      </c>
      <c r="F15" s="120" t="e">
        <f ca="1">SUMPRODUCT((计划!$B$6:$B$749=$A15)*(计划!$D$6:$D$749=$B15),计划!CW$6:CW$749)</f>
        <v>#VALUE!</v>
      </c>
      <c r="G15" s="120" t="e">
        <f ca="1">SUMPRODUCT((计划!$B$6:$B$749=$A15)*(计划!$D$6:$D$749=$B15),计划!CX$6:CX$749)</f>
        <v>#VALUE!</v>
      </c>
      <c r="H15" s="121">
        <f ca="1">SUMPRODUCT((计划!$B$6:$B$749=$A15)*(计划!$D$6:$D$749=$B15),计划!AV$6:AV$749)/8</f>
        <v>0</v>
      </c>
      <c r="I15" s="121">
        <f ca="1">SUMPRODUCT((计划!$B$6:$B$749=$A15)*(计划!$D$6:$D$749=$B15),计划!AX$6:AX$749)/8</f>
        <v>0</v>
      </c>
      <c r="J15" s="121">
        <f ca="1">SUMPRODUCT((计划!$B$6:$B$749=$A15)*(计划!$D$6:$D$749=$B15),计划!AW$6:AW$749)/8</f>
        <v>0</v>
      </c>
      <c r="K15" s="121">
        <f ca="1">SUMPRODUCT((计划!$B$6:$B$749=$A15)*(计划!$D$6:$D$749=$B15),计划!AY$6:AY$749)/8</f>
        <v>0</v>
      </c>
      <c r="L15" s="121">
        <f ca="1">SUMPRODUCT((计划!$B$6:$B$749=$A15)*(计划!$D$6:$D$749=$B15),计划!AZ$6:AZ$749)/8</f>
        <v>0</v>
      </c>
      <c r="M15" s="121">
        <f ca="1">SUMPRODUCT((计划!$B$6:$B$749=$A15)*(计划!$D$6:$D$749=$B15),计划!BA$6:BA$749)/8</f>
        <v>0</v>
      </c>
      <c r="N15" s="121">
        <f ca="1">SUMPRODUCT((计划!$B$6:$B$749=$A15)*(计划!$D$6:$D$749=$B15),计划!BB$6:BB$749)/8</f>
        <v>0</v>
      </c>
      <c r="O15" s="121">
        <f ca="1">SUMPRODUCT((计划!$B$6:$B$749=$A15)*(计划!$D$6:$D$749=$B15),计划!BC$6:BC$749)/8</f>
        <v>0</v>
      </c>
      <c r="P15" s="121">
        <f ca="1">SUMPRODUCT((计划!$B$6:$B$749=$A15)*(计划!$D$6:$D$749=$B15),计划!BD$6:BD$749)/8</f>
        <v>0</v>
      </c>
      <c r="Q15" s="121" t="e">
        <f ca="1">SUMPRODUCT((计划!$B$6:$B$749=$A15)*(计划!$D$6:$D$749=$B15),计划!BG$6:BG$749)/8</f>
        <v>#VALUE!</v>
      </c>
      <c r="R15" s="120" t="e">
        <f ca="1">SUMPRODUCT((计划!$B$6:$B$749=$A15)*(计划!$D$6:$D$749=$B15),计划!DL$6:DL$749)*$E15/8</f>
        <v>#VALUE!</v>
      </c>
      <c r="S15" s="120" t="e">
        <f ca="1">SUMPRODUCT((计划!$B$6:$B$749=$A15)*(计划!$D$6:$D$749=$B15),计划!DK$6:DK$749)*$E15/8</f>
        <v>#VALUE!</v>
      </c>
      <c r="T15" s="120" t="e">
        <f ca="1">SUMPRODUCT((计划!$B$6:$B$749=$A15)*(计划!$D$6:$D$749=$B15),计划!DM$6:DM$749)*$E15/8</f>
        <v>#VALUE!</v>
      </c>
      <c r="U15" s="120" t="e">
        <f ca="1">SUMPRODUCT((计划!$B$6:$B$749=$A15)*(计划!$D$6:$D$749=$B15),计划!DN$6:DN$749)*$E15/8</f>
        <v>#VALUE!</v>
      </c>
      <c r="V15" s="120" t="e">
        <f ca="1">SUMPRODUCT((计划!$B$6:$B$749=$A15)*(计划!$D$6:$D$749=$B15),计划!DO$6:DO$749)*$E15/8</f>
        <v>#VALUE!</v>
      </c>
      <c r="W15" s="120" t="e">
        <f ca="1">SUMPRODUCT((计划!$B$6:$B$749=$A15)*(计划!$D$6:$D$749=$B15),计划!DP$6:DP$749)*$E15/8</f>
        <v>#VALUE!</v>
      </c>
      <c r="X15" s="120" t="e">
        <f ca="1">SUMPRODUCT((计划!$B$6:$B$749=$A15)*(计划!$D$6:$D$749=$B15),计划!DQ$6:DQ$749)*$E15/8</f>
        <v>#VALUE!</v>
      </c>
      <c r="Y15" s="120" t="e">
        <f ca="1">SUMPRODUCT((计划!$B$6:$B$749=$A15)*(计划!$D$6:$D$749=$B15),计划!DR$6:DR$749)*$E15/8</f>
        <v>#VALUE!</v>
      </c>
      <c r="Z15" s="139" t="e">
        <f ca="1">SUMPRODUCT((R15:V15)*($AE$3:$AI$3))</f>
        <v>#VALUE!</v>
      </c>
      <c r="AA15" s="139" t="e">
        <f ca="1">SUMPRODUCT((W15:Y15)*($AJ$3:$AL$3))</f>
        <v>#VALUE!</v>
      </c>
      <c r="AB15" s="140" t="e">
        <f ca="1" t="shared" si="1"/>
        <v>#VALUE!</v>
      </c>
      <c r="AC15" s="140" t="e">
        <f ca="1" t="shared" si="2"/>
        <v>#VALUE!</v>
      </c>
      <c r="AE15" s="143"/>
      <c r="AF15" s="143"/>
      <c r="AG15" s="143"/>
      <c r="AH15" s="143"/>
      <c r="AI15" s="143"/>
      <c r="AJ15" s="143"/>
      <c r="AK15" s="143"/>
      <c r="AL15" s="143"/>
    </row>
    <row r="16" spans="1:38">
      <c r="A16" s="116">
        <f ca="1">A15</f>
        <v>43621</v>
      </c>
      <c r="B16" s="123" t="s">
        <v>356</v>
      </c>
      <c r="C16" s="124">
        <f>IF(C15=4,1,C15+1)</f>
        <v>1</v>
      </c>
      <c r="D16" s="119" t="str">
        <f t="shared" si="0"/>
        <v>甲</v>
      </c>
      <c r="E16" s="119">
        <f ca="1">SUMPRODUCT((计划!$B$6:$B$749=$A16)*(计划!$D$6:$D$749=$B16),计划!$AF$6:$AF$749)</f>
        <v>8</v>
      </c>
      <c r="F16" s="120" t="e">
        <f ca="1">SUMPRODUCT((计划!$B$6:$B$749=$A16)*(计划!$D$6:$D$749=$B16),计划!CW$6:CW$749)</f>
        <v>#VALUE!</v>
      </c>
      <c r="G16" s="120" t="e">
        <f ca="1">SUMPRODUCT((计划!$B$6:$B$749=$A16)*(计划!$D$6:$D$749=$B16),计划!CX$6:CX$749)</f>
        <v>#VALUE!</v>
      </c>
      <c r="H16" s="121">
        <f ca="1">SUMPRODUCT((计划!$B$6:$B$749=$A16)*(计划!$D$6:$D$749=$B16),计划!AV$6:AV$749)/8</f>
        <v>0</v>
      </c>
      <c r="I16" s="121">
        <f ca="1">SUMPRODUCT((计划!$B$6:$B$749=$A16)*(计划!$D$6:$D$749=$B16),计划!AX$6:AX$749)/8</f>
        <v>0</v>
      </c>
      <c r="J16" s="121">
        <f ca="1">SUMPRODUCT((计划!$B$6:$B$749=$A16)*(计划!$D$6:$D$749=$B16),计划!AW$6:AW$749)/8</f>
        <v>0</v>
      </c>
      <c r="K16" s="121">
        <f ca="1">SUMPRODUCT((计划!$B$6:$B$749=$A16)*(计划!$D$6:$D$749=$B16),计划!AY$6:AY$749)/8</f>
        <v>0</v>
      </c>
      <c r="L16" s="121">
        <f ca="1">SUMPRODUCT((计划!$B$6:$B$749=$A16)*(计划!$D$6:$D$749=$B16),计划!AZ$6:AZ$749)/8</f>
        <v>0</v>
      </c>
      <c r="M16" s="121">
        <f ca="1">SUMPRODUCT((计划!$B$6:$B$749=$A16)*(计划!$D$6:$D$749=$B16),计划!BA$6:BA$749)/8</f>
        <v>0</v>
      </c>
      <c r="N16" s="121">
        <f ca="1">SUMPRODUCT((计划!$B$6:$B$749=$A16)*(计划!$D$6:$D$749=$B16),计划!BB$6:BB$749)/8</f>
        <v>0</v>
      </c>
      <c r="O16" s="121">
        <f ca="1">SUMPRODUCT((计划!$B$6:$B$749=$A16)*(计划!$D$6:$D$749=$B16),计划!BC$6:BC$749)/8</f>
        <v>0</v>
      </c>
      <c r="P16" s="121">
        <f ca="1">SUMPRODUCT((计划!$B$6:$B$749=$A16)*(计划!$D$6:$D$749=$B16),计划!BD$6:BD$749)/8</f>
        <v>0</v>
      </c>
      <c r="Q16" s="121" t="e">
        <f ca="1">SUMPRODUCT((计划!$B$6:$B$749=$A16)*(计划!$D$6:$D$749=$B16),计划!BG$6:BG$749)/8</f>
        <v>#VALUE!</v>
      </c>
      <c r="R16" s="120" t="e">
        <f ca="1">SUMPRODUCT((计划!$B$6:$B$749=$A16)*(计划!$D$6:$D$749=$B16),计划!DL$6:DL$749)*$E16/8</f>
        <v>#VALUE!</v>
      </c>
      <c r="S16" s="120" t="e">
        <f ca="1">SUMPRODUCT((计划!$B$6:$B$749=$A16)*(计划!$D$6:$D$749=$B16),计划!DK$6:DK$749)*$E16/8</f>
        <v>#VALUE!</v>
      </c>
      <c r="T16" s="120" t="e">
        <f ca="1">SUMPRODUCT((计划!$B$6:$B$749=$A16)*(计划!$D$6:$D$749=$B16),计划!DM$6:DM$749)*$E16/8</f>
        <v>#VALUE!</v>
      </c>
      <c r="U16" s="120" t="e">
        <f ca="1">SUMPRODUCT((计划!$B$6:$B$749=$A16)*(计划!$D$6:$D$749=$B16),计划!DN$6:DN$749)*$E16/8</f>
        <v>#VALUE!</v>
      </c>
      <c r="V16" s="120" t="e">
        <f ca="1">SUMPRODUCT((计划!$B$6:$B$749=$A16)*(计划!$D$6:$D$749=$B16),计划!DO$6:DO$749)*$E16/8</f>
        <v>#VALUE!</v>
      </c>
      <c r="W16" s="120" t="e">
        <f ca="1">SUMPRODUCT((计划!$B$6:$B$749=$A16)*(计划!$D$6:$D$749=$B16),计划!DP$6:DP$749)*$E16/8</f>
        <v>#VALUE!</v>
      </c>
      <c r="X16" s="120" t="e">
        <f ca="1">SUMPRODUCT((计划!$B$6:$B$749=$A16)*(计划!$D$6:$D$749=$B16),计划!DQ$6:DQ$749)*$E16/8</f>
        <v>#VALUE!</v>
      </c>
      <c r="Y16" s="120" t="e">
        <f ca="1">SUMPRODUCT((计划!$B$6:$B$749=$A16)*(计划!$D$6:$D$749=$B16),计划!DR$6:DR$749)*$E16/8</f>
        <v>#VALUE!</v>
      </c>
      <c r="Z16" s="139" t="e">
        <f ca="1">SUMPRODUCT((R16:V16)*($AE$3:$AI$3))</f>
        <v>#VALUE!</v>
      </c>
      <c r="AA16" s="139" t="e">
        <f ca="1">SUMPRODUCT((W16:Y16)*($AJ$3:$AL$3))</f>
        <v>#VALUE!</v>
      </c>
      <c r="AB16" s="140" t="e">
        <f ca="1" t="shared" si="1"/>
        <v>#VALUE!</v>
      </c>
      <c r="AC16" s="140" t="e">
        <f ca="1" t="shared" si="2"/>
        <v>#VALUE!</v>
      </c>
      <c r="AE16" s="143"/>
      <c r="AF16" s="143"/>
      <c r="AG16" s="143"/>
      <c r="AH16" s="143"/>
      <c r="AI16" s="143"/>
      <c r="AJ16" s="143"/>
      <c r="AK16" s="143"/>
      <c r="AL16" s="143"/>
    </row>
    <row r="17" spans="1:38">
      <c r="A17" s="116">
        <f ca="1">A16</f>
        <v>43621</v>
      </c>
      <c r="B17" s="123" t="s">
        <v>357</v>
      </c>
      <c r="C17" s="124">
        <f>IF(C16=4,1,C16+1)</f>
        <v>2</v>
      </c>
      <c r="D17" s="119" t="str">
        <f t="shared" si="0"/>
        <v>乙</v>
      </c>
      <c r="E17" s="119">
        <f ca="1">SUMPRODUCT((计划!$B$6:$B$749=$A17)*(计划!$D$6:$D$749=$B17),计划!$AF$6:$AF$749)</f>
        <v>7.53</v>
      </c>
      <c r="F17" s="120" t="e">
        <f ca="1">SUMPRODUCT((计划!$B$6:$B$749=$A17)*(计划!$D$6:$D$749=$B17),计划!CW$6:CW$749)</f>
        <v>#VALUE!</v>
      </c>
      <c r="G17" s="120" t="e">
        <f ca="1">SUMPRODUCT((计划!$B$6:$B$749=$A17)*(计划!$D$6:$D$749=$B17),计划!CX$6:CX$749)</f>
        <v>#VALUE!</v>
      </c>
      <c r="H17" s="121">
        <f ca="1">SUMPRODUCT((计划!$B$6:$B$749=$A17)*(计划!$D$6:$D$749=$B17),计划!AV$6:AV$749)/8</f>
        <v>0</v>
      </c>
      <c r="I17" s="121">
        <f ca="1">SUMPRODUCT((计划!$B$6:$B$749=$A17)*(计划!$D$6:$D$749=$B17),计划!AX$6:AX$749)/8</f>
        <v>0</v>
      </c>
      <c r="J17" s="121">
        <f ca="1">SUMPRODUCT((计划!$B$6:$B$749=$A17)*(计划!$D$6:$D$749=$B17),计划!AW$6:AW$749)/8</f>
        <v>0</v>
      </c>
      <c r="K17" s="121">
        <f ca="1">SUMPRODUCT((计划!$B$6:$B$749=$A17)*(计划!$D$6:$D$749=$B17),计划!AY$6:AY$749)/8</f>
        <v>0</v>
      </c>
      <c r="L17" s="121">
        <f ca="1">SUMPRODUCT((计划!$B$6:$B$749=$A17)*(计划!$D$6:$D$749=$B17),计划!AZ$6:AZ$749)/8</f>
        <v>0</v>
      </c>
      <c r="M17" s="121">
        <f ca="1">SUMPRODUCT((计划!$B$6:$B$749=$A17)*(计划!$D$6:$D$749=$B17),计划!BA$6:BA$749)/8</f>
        <v>0</v>
      </c>
      <c r="N17" s="121">
        <f ca="1">SUMPRODUCT((计划!$B$6:$B$749=$A17)*(计划!$D$6:$D$749=$B17),计划!BB$6:BB$749)/8</f>
        <v>0</v>
      </c>
      <c r="O17" s="121">
        <f ca="1">SUMPRODUCT((计划!$B$6:$B$749=$A17)*(计划!$D$6:$D$749=$B17),计划!BC$6:BC$749)/8</f>
        <v>0</v>
      </c>
      <c r="P17" s="121">
        <f ca="1">SUMPRODUCT((计划!$B$6:$B$749=$A17)*(计划!$D$6:$D$749=$B17),计划!BD$6:BD$749)/8</f>
        <v>0</v>
      </c>
      <c r="Q17" s="121" t="e">
        <f ca="1">SUMPRODUCT((计划!$B$6:$B$749=$A17)*(计划!$D$6:$D$749=$B17),计划!BG$6:BG$749)/8</f>
        <v>#VALUE!</v>
      </c>
      <c r="R17" s="120" t="e">
        <f ca="1">SUMPRODUCT((计划!$B$6:$B$749=$A17)*(计划!$D$6:$D$749=$B17),计划!DL$6:DL$749)*$E17/8</f>
        <v>#VALUE!</v>
      </c>
      <c r="S17" s="120" t="e">
        <f ca="1">SUMPRODUCT((计划!$B$6:$B$749=$A17)*(计划!$D$6:$D$749=$B17),计划!DK$6:DK$749)*$E17/8</f>
        <v>#VALUE!</v>
      </c>
      <c r="T17" s="120" t="e">
        <f ca="1">SUMPRODUCT((计划!$B$6:$B$749=$A17)*(计划!$D$6:$D$749=$B17),计划!DM$6:DM$749)*$E17/8</f>
        <v>#VALUE!</v>
      </c>
      <c r="U17" s="120" t="e">
        <f ca="1">SUMPRODUCT((计划!$B$6:$B$749=$A17)*(计划!$D$6:$D$749=$B17),计划!DN$6:DN$749)*$E17/8</f>
        <v>#VALUE!</v>
      </c>
      <c r="V17" s="120" t="e">
        <f ca="1">SUMPRODUCT((计划!$B$6:$B$749=$A17)*(计划!$D$6:$D$749=$B17),计划!DO$6:DO$749)*$E17/8</f>
        <v>#VALUE!</v>
      </c>
      <c r="W17" s="120" t="e">
        <f ca="1">SUMPRODUCT((计划!$B$6:$B$749=$A17)*(计划!$D$6:$D$749=$B17),计划!DP$6:DP$749)*$E17/8</f>
        <v>#VALUE!</v>
      </c>
      <c r="X17" s="120" t="e">
        <f ca="1">SUMPRODUCT((计划!$B$6:$B$749=$A17)*(计划!$D$6:$D$749=$B17),计划!DQ$6:DQ$749)*$E17/8</f>
        <v>#VALUE!</v>
      </c>
      <c r="Y17" s="120" t="e">
        <f ca="1">SUMPRODUCT((计划!$B$6:$B$749=$A17)*(计划!$D$6:$D$749=$B17),计划!DR$6:DR$749)*$E17/8</f>
        <v>#VALUE!</v>
      </c>
      <c r="Z17" s="139" t="e">
        <f ca="1">SUMPRODUCT((R17:V17)*($AE$3:$AI$3))</f>
        <v>#VALUE!</v>
      </c>
      <c r="AA17" s="139" t="e">
        <f ca="1">SUMPRODUCT((W17:Y17)*($AJ$3:$AL$3))</f>
        <v>#VALUE!</v>
      </c>
      <c r="AB17" s="140" t="e">
        <f ca="1" t="shared" si="1"/>
        <v>#VALUE!</v>
      </c>
      <c r="AC17" s="140" t="e">
        <f ca="1" t="shared" si="2"/>
        <v>#VALUE!</v>
      </c>
      <c r="AE17" s="143"/>
      <c r="AF17" s="143"/>
      <c r="AG17" s="143"/>
      <c r="AH17" s="143"/>
      <c r="AI17" s="143"/>
      <c r="AJ17" s="143"/>
      <c r="AK17" s="143"/>
      <c r="AL17" s="143"/>
    </row>
    <row r="18" spans="1:38">
      <c r="A18" s="116">
        <f ca="1">A15+1</f>
        <v>43622</v>
      </c>
      <c r="B18" s="123" t="s">
        <v>355</v>
      </c>
      <c r="C18" s="124">
        <f>IF(C12=1,4,C12-1)</f>
        <v>3</v>
      </c>
      <c r="D18" s="119" t="str">
        <f t="shared" si="0"/>
        <v>丙</v>
      </c>
      <c r="E18" s="119">
        <f ca="1">SUMPRODUCT((计划!$B$6:$B$749=$A18)*(计划!$D$6:$D$749=$B18),计划!$AF$6:$AF$749)</f>
        <v>8</v>
      </c>
      <c r="F18" s="120" t="e">
        <f ca="1">SUMPRODUCT((计划!$B$6:$B$749=$A18)*(计划!$D$6:$D$749=$B18),计划!CW$6:CW$749)</f>
        <v>#VALUE!</v>
      </c>
      <c r="G18" s="120" t="e">
        <f ca="1">SUMPRODUCT((计划!$B$6:$B$749=$A18)*(计划!$D$6:$D$749=$B18),计划!CX$6:CX$749)</f>
        <v>#VALUE!</v>
      </c>
      <c r="H18" s="121">
        <f ca="1">SUMPRODUCT((计划!$B$6:$B$749=$A18)*(计划!$D$6:$D$749=$B18),计划!AV$6:AV$749)/8</f>
        <v>0</v>
      </c>
      <c r="I18" s="121">
        <f ca="1">SUMPRODUCT((计划!$B$6:$B$749=$A18)*(计划!$D$6:$D$749=$B18),计划!AX$6:AX$749)/8</f>
        <v>0</v>
      </c>
      <c r="J18" s="121">
        <f ca="1">SUMPRODUCT((计划!$B$6:$B$749=$A18)*(计划!$D$6:$D$749=$B18),计划!AW$6:AW$749)/8</f>
        <v>0</v>
      </c>
      <c r="K18" s="121">
        <f ca="1">SUMPRODUCT((计划!$B$6:$B$749=$A18)*(计划!$D$6:$D$749=$B18),计划!AY$6:AY$749)/8</f>
        <v>0</v>
      </c>
      <c r="L18" s="121">
        <f ca="1">SUMPRODUCT((计划!$B$6:$B$749=$A18)*(计划!$D$6:$D$749=$B18),计划!AZ$6:AZ$749)/8</f>
        <v>0</v>
      </c>
      <c r="M18" s="121">
        <f ca="1">SUMPRODUCT((计划!$B$6:$B$749=$A18)*(计划!$D$6:$D$749=$B18),计划!BA$6:BA$749)/8</f>
        <v>0</v>
      </c>
      <c r="N18" s="121">
        <f ca="1">SUMPRODUCT((计划!$B$6:$B$749=$A18)*(计划!$D$6:$D$749=$B18),计划!BB$6:BB$749)/8</f>
        <v>0</v>
      </c>
      <c r="O18" s="121">
        <f ca="1">SUMPRODUCT((计划!$B$6:$B$749=$A18)*(计划!$D$6:$D$749=$B18),计划!BC$6:BC$749)/8</f>
        <v>0</v>
      </c>
      <c r="P18" s="121">
        <f ca="1">SUMPRODUCT((计划!$B$6:$B$749=$A18)*(计划!$D$6:$D$749=$B18),计划!BD$6:BD$749)/8</f>
        <v>0</v>
      </c>
      <c r="Q18" s="121" t="e">
        <f ca="1">SUMPRODUCT((计划!$B$6:$B$749=$A18)*(计划!$D$6:$D$749=$B18),计划!BG$6:BG$749)/8</f>
        <v>#VALUE!</v>
      </c>
      <c r="R18" s="120" t="e">
        <f ca="1">SUMPRODUCT((计划!$B$6:$B$749=$A18)*(计划!$D$6:$D$749=$B18),计划!DL$6:DL$749)*$E18/8</f>
        <v>#VALUE!</v>
      </c>
      <c r="S18" s="120" t="e">
        <f ca="1">SUMPRODUCT((计划!$B$6:$B$749=$A18)*(计划!$D$6:$D$749=$B18),计划!DK$6:DK$749)*$E18/8</f>
        <v>#VALUE!</v>
      </c>
      <c r="T18" s="120" t="e">
        <f ca="1">SUMPRODUCT((计划!$B$6:$B$749=$A18)*(计划!$D$6:$D$749=$B18),计划!DM$6:DM$749)*$E18/8</f>
        <v>#VALUE!</v>
      </c>
      <c r="U18" s="120" t="e">
        <f ca="1">SUMPRODUCT((计划!$B$6:$B$749=$A18)*(计划!$D$6:$D$749=$B18),计划!DN$6:DN$749)*$E18/8</f>
        <v>#VALUE!</v>
      </c>
      <c r="V18" s="120" t="e">
        <f ca="1">SUMPRODUCT((计划!$B$6:$B$749=$A18)*(计划!$D$6:$D$749=$B18),计划!DO$6:DO$749)*$E18/8</f>
        <v>#VALUE!</v>
      </c>
      <c r="W18" s="120" t="e">
        <f ca="1">SUMPRODUCT((计划!$B$6:$B$749=$A18)*(计划!$D$6:$D$749=$B18),计划!DP$6:DP$749)*$E18/8</f>
        <v>#VALUE!</v>
      </c>
      <c r="X18" s="120" t="e">
        <f ca="1">SUMPRODUCT((计划!$B$6:$B$749=$A18)*(计划!$D$6:$D$749=$B18),计划!DQ$6:DQ$749)*$E18/8</f>
        <v>#VALUE!</v>
      </c>
      <c r="Y18" s="120" t="e">
        <f ca="1">SUMPRODUCT((计划!$B$6:$B$749=$A18)*(计划!$D$6:$D$749=$B18),计划!DR$6:DR$749)*$E18/8</f>
        <v>#VALUE!</v>
      </c>
      <c r="Z18" s="139" t="e">
        <f ca="1">SUMPRODUCT((R18:V18)*($AE$3:$AI$3))</f>
        <v>#VALUE!</v>
      </c>
      <c r="AA18" s="139" t="e">
        <f ca="1">SUMPRODUCT((W18:Y18)*($AJ$3:$AL$3))</f>
        <v>#VALUE!</v>
      </c>
      <c r="AB18" s="140" t="e">
        <f ca="1" t="shared" si="1"/>
        <v>#VALUE!</v>
      </c>
      <c r="AC18" s="140" t="e">
        <f ca="1" t="shared" si="2"/>
        <v>#VALUE!</v>
      </c>
      <c r="AE18" s="143"/>
      <c r="AF18" s="143"/>
      <c r="AG18" s="143"/>
      <c r="AH18" s="143"/>
      <c r="AI18" s="143"/>
      <c r="AJ18" s="143"/>
      <c r="AK18" s="143"/>
      <c r="AL18" s="143"/>
    </row>
    <row r="19" spans="1:38">
      <c r="A19" s="116">
        <f ca="1">A18</f>
        <v>43622</v>
      </c>
      <c r="B19" s="123" t="s">
        <v>356</v>
      </c>
      <c r="C19" s="124">
        <f>IF(C18=4,1,C18+1)</f>
        <v>4</v>
      </c>
      <c r="D19" s="119" t="str">
        <f t="shared" si="0"/>
        <v>丁</v>
      </c>
      <c r="E19" s="119">
        <f ca="1">SUMPRODUCT((计划!$B$6:$B$749=$A19)*(计划!$D$6:$D$749=$B19),计划!$AF$6:$AF$749)</f>
        <v>8</v>
      </c>
      <c r="F19" s="120" t="e">
        <f ca="1">SUMPRODUCT((计划!$B$6:$B$749=$A19)*(计划!$D$6:$D$749=$B19),计划!CW$6:CW$749)</f>
        <v>#VALUE!</v>
      </c>
      <c r="G19" s="120" t="e">
        <f ca="1">SUMPRODUCT((计划!$B$6:$B$749=$A19)*(计划!$D$6:$D$749=$B19),计划!CX$6:CX$749)</f>
        <v>#VALUE!</v>
      </c>
      <c r="H19" s="121">
        <f ca="1">SUMPRODUCT((计划!$B$6:$B$749=$A19)*(计划!$D$6:$D$749=$B19),计划!AV$6:AV$749)/8</f>
        <v>0</v>
      </c>
      <c r="I19" s="121">
        <f ca="1">SUMPRODUCT((计划!$B$6:$B$749=$A19)*(计划!$D$6:$D$749=$B19),计划!AX$6:AX$749)/8</f>
        <v>0</v>
      </c>
      <c r="J19" s="121">
        <f ca="1">SUMPRODUCT((计划!$B$6:$B$749=$A19)*(计划!$D$6:$D$749=$B19),计划!AW$6:AW$749)/8</f>
        <v>0</v>
      </c>
      <c r="K19" s="121">
        <f ca="1">SUMPRODUCT((计划!$B$6:$B$749=$A19)*(计划!$D$6:$D$749=$B19),计划!AY$6:AY$749)/8</f>
        <v>0</v>
      </c>
      <c r="L19" s="121">
        <f ca="1">SUMPRODUCT((计划!$B$6:$B$749=$A19)*(计划!$D$6:$D$749=$B19),计划!AZ$6:AZ$749)/8</f>
        <v>0</v>
      </c>
      <c r="M19" s="121">
        <f ca="1">SUMPRODUCT((计划!$B$6:$B$749=$A19)*(计划!$D$6:$D$749=$B19),计划!BA$6:BA$749)/8</f>
        <v>0</v>
      </c>
      <c r="N19" s="121">
        <f ca="1">SUMPRODUCT((计划!$B$6:$B$749=$A19)*(计划!$D$6:$D$749=$B19),计划!BB$6:BB$749)/8</f>
        <v>0</v>
      </c>
      <c r="O19" s="121">
        <f ca="1">SUMPRODUCT((计划!$B$6:$B$749=$A19)*(计划!$D$6:$D$749=$B19),计划!BC$6:BC$749)/8</f>
        <v>0</v>
      </c>
      <c r="P19" s="121">
        <f ca="1">SUMPRODUCT((计划!$B$6:$B$749=$A19)*(计划!$D$6:$D$749=$B19),计划!BD$6:BD$749)/8</f>
        <v>0</v>
      </c>
      <c r="Q19" s="121" t="e">
        <f ca="1">SUMPRODUCT((计划!$B$6:$B$749=$A19)*(计划!$D$6:$D$749=$B19),计划!BG$6:BG$749)/8</f>
        <v>#VALUE!</v>
      </c>
      <c r="R19" s="120" t="e">
        <f ca="1">SUMPRODUCT((计划!$B$6:$B$749=$A19)*(计划!$D$6:$D$749=$B19),计划!DL$6:DL$749)*$E19/8</f>
        <v>#VALUE!</v>
      </c>
      <c r="S19" s="120" t="e">
        <f ca="1">SUMPRODUCT((计划!$B$6:$B$749=$A19)*(计划!$D$6:$D$749=$B19),计划!DK$6:DK$749)*$E19/8</f>
        <v>#VALUE!</v>
      </c>
      <c r="T19" s="120" t="e">
        <f ca="1">SUMPRODUCT((计划!$B$6:$B$749=$A19)*(计划!$D$6:$D$749=$B19),计划!DM$6:DM$749)*$E19/8</f>
        <v>#VALUE!</v>
      </c>
      <c r="U19" s="120" t="e">
        <f ca="1">SUMPRODUCT((计划!$B$6:$B$749=$A19)*(计划!$D$6:$D$749=$B19),计划!DN$6:DN$749)*$E19/8</f>
        <v>#VALUE!</v>
      </c>
      <c r="V19" s="120" t="e">
        <f ca="1">SUMPRODUCT((计划!$B$6:$B$749=$A19)*(计划!$D$6:$D$749=$B19),计划!DO$6:DO$749)*$E19/8</f>
        <v>#VALUE!</v>
      </c>
      <c r="W19" s="120" t="e">
        <f ca="1">SUMPRODUCT((计划!$B$6:$B$749=$A19)*(计划!$D$6:$D$749=$B19),计划!DP$6:DP$749)*$E19/8</f>
        <v>#VALUE!</v>
      </c>
      <c r="X19" s="120" t="e">
        <f ca="1">SUMPRODUCT((计划!$B$6:$B$749=$A19)*(计划!$D$6:$D$749=$B19),计划!DQ$6:DQ$749)*$E19/8</f>
        <v>#VALUE!</v>
      </c>
      <c r="Y19" s="120" t="e">
        <f ca="1">SUMPRODUCT((计划!$B$6:$B$749=$A19)*(计划!$D$6:$D$749=$B19),计划!DR$6:DR$749)*$E19/8</f>
        <v>#VALUE!</v>
      </c>
      <c r="Z19" s="139" t="e">
        <f ca="1">SUMPRODUCT((R19:V19)*($AE$3:$AI$3))</f>
        <v>#VALUE!</v>
      </c>
      <c r="AA19" s="139" t="e">
        <f ca="1">SUMPRODUCT((W19:Y19)*($AJ$3:$AL$3))</f>
        <v>#VALUE!</v>
      </c>
      <c r="AB19" s="140" t="e">
        <f ca="1" t="shared" si="1"/>
        <v>#VALUE!</v>
      </c>
      <c r="AC19" s="140" t="e">
        <f ca="1" t="shared" si="2"/>
        <v>#VALUE!</v>
      </c>
      <c r="AE19" s="143"/>
      <c r="AF19" s="143"/>
      <c r="AG19" s="143"/>
      <c r="AH19" s="143"/>
      <c r="AI19" s="143"/>
      <c r="AJ19" s="143"/>
      <c r="AK19" s="143"/>
      <c r="AL19" s="143"/>
    </row>
    <row r="20" spans="1:38">
      <c r="A20" s="116">
        <f ca="1">A19</f>
        <v>43622</v>
      </c>
      <c r="B20" s="123" t="s">
        <v>357</v>
      </c>
      <c r="C20" s="124">
        <f>IF(C19=4,1,C19+1)</f>
        <v>1</v>
      </c>
      <c r="D20" s="119" t="str">
        <f t="shared" si="0"/>
        <v>甲</v>
      </c>
      <c r="E20" s="119">
        <f ca="1">SUMPRODUCT((计划!$B$6:$B$749=$A20)*(计划!$D$6:$D$749=$B20),计划!$AF$6:$AF$749)</f>
        <v>8</v>
      </c>
      <c r="F20" s="120" t="e">
        <f ca="1">SUMPRODUCT((计划!$B$6:$B$749=$A20)*(计划!$D$6:$D$749=$B20),计划!CW$6:CW$749)</f>
        <v>#VALUE!</v>
      </c>
      <c r="G20" s="120" t="e">
        <f ca="1">SUMPRODUCT((计划!$B$6:$B$749=$A20)*(计划!$D$6:$D$749=$B20),计划!CX$6:CX$749)</f>
        <v>#VALUE!</v>
      </c>
      <c r="H20" s="121">
        <f ca="1">SUMPRODUCT((计划!$B$6:$B$749=$A20)*(计划!$D$6:$D$749=$B20),计划!AV$6:AV$749)/8</f>
        <v>0</v>
      </c>
      <c r="I20" s="121">
        <f ca="1">SUMPRODUCT((计划!$B$6:$B$749=$A20)*(计划!$D$6:$D$749=$B20),计划!AX$6:AX$749)/8</f>
        <v>0</v>
      </c>
      <c r="J20" s="121">
        <f ca="1">SUMPRODUCT((计划!$B$6:$B$749=$A20)*(计划!$D$6:$D$749=$B20),计划!AW$6:AW$749)/8</f>
        <v>0</v>
      </c>
      <c r="K20" s="121">
        <f ca="1">SUMPRODUCT((计划!$B$6:$B$749=$A20)*(计划!$D$6:$D$749=$B20),计划!AY$6:AY$749)/8</f>
        <v>0</v>
      </c>
      <c r="L20" s="121">
        <f ca="1">SUMPRODUCT((计划!$B$6:$B$749=$A20)*(计划!$D$6:$D$749=$B20),计划!AZ$6:AZ$749)/8</f>
        <v>0</v>
      </c>
      <c r="M20" s="121">
        <f ca="1">SUMPRODUCT((计划!$B$6:$B$749=$A20)*(计划!$D$6:$D$749=$B20),计划!BA$6:BA$749)/8</f>
        <v>0</v>
      </c>
      <c r="N20" s="121">
        <f ca="1">SUMPRODUCT((计划!$B$6:$B$749=$A20)*(计划!$D$6:$D$749=$B20),计划!BB$6:BB$749)/8</f>
        <v>0</v>
      </c>
      <c r="O20" s="121">
        <f ca="1">SUMPRODUCT((计划!$B$6:$B$749=$A20)*(计划!$D$6:$D$749=$B20),计划!BC$6:BC$749)/8</f>
        <v>0</v>
      </c>
      <c r="P20" s="121">
        <f ca="1">SUMPRODUCT((计划!$B$6:$B$749=$A20)*(计划!$D$6:$D$749=$B20),计划!BD$6:BD$749)/8</f>
        <v>0</v>
      </c>
      <c r="Q20" s="121" t="e">
        <f ca="1">SUMPRODUCT((计划!$B$6:$B$749=$A20)*(计划!$D$6:$D$749=$B20),计划!BG$6:BG$749)/8</f>
        <v>#VALUE!</v>
      </c>
      <c r="R20" s="120" t="e">
        <f ca="1">SUMPRODUCT((计划!$B$6:$B$749=$A20)*(计划!$D$6:$D$749=$B20),计划!DL$6:DL$749)*$E20/8</f>
        <v>#VALUE!</v>
      </c>
      <c r="S20" s="120" t="e">
        <f ca="1">SUMPRODUCT((计划!$B$6:$B$749=$A20)*(计划!$D$6:$D$749=$B20),计划!DK$6:DK$749)*$E20/8</f>
        <v>#VALUE!</v>
      </c>
      <c r="T20" s="120" t="e">
        <f ca="1">SUMPRODUCT((计划!$B$6:$B$749=$A20)*(计划!$D$6:$D$749=$B20),计划!DM$6:DM$749)*$E20/8</f>
        <v>#VALUE!</v>
      </c>
      <c r="U20" s="120" t="e">
        <f ca="1">SUMPRODUCT((计划!$B$6:$B$749=$A20)*(计划!$D$6:$D$749=$B20),计划!DN$6:DN$749)*$E20/8</f>
        <v>#VALUE!</v>
      </c>
      <c r="V20" s="120" t="e">
        <f ca="1">SUMPRODUCT((计划!$B$6:$B$749=$A20)*(计划!$D$6:$D$749=$B20),计划!DO$6:DO$749)*$E20/8</f>
        <v>#VALUE!</v>
      </c>
      <c r="W20" s="120" t="e">
        <f ca="1">SUMPRODUCT((计划!$B$6:$B$749=$A20)*(计划!$D$6:$D$749=$B20),计划!DP$6:DP$749)*$E20/8</f>
        <v>#VALUE!</v>
      </c>
      <c r="X20" s="120" t="e">
        <f ca="1">SUMPRODUCT((计划!$B$6:$B$749=$A20)*(计划!$D$6:$D$749=$B20),计划!DQ$6:DQ$749)*$E20/8</f>
        <v>#VALUE!</v>
      </c>
      <c r="Y20" s="120" t="e">
        <f ca="1">SUMPRODUCT((计划!$B$6:$B$749=$A20)*(计划!$D$6:$D$749=$B20),计划!DR$6:DR$749)*$E20/8</f>
        <v>#VALUE!</v>
      </c>
      <c r="Z20" s="139" t="e">
        <f ca="1">SUMPRODUCT((R20:V20)*($AE$3:$AI$3))</f>
        <v>#VALUE!</v>
      </c>
      <c r="AA20" s="139" t="e">
        <f ca="1">SUMPRODUCT((W20:Y20)*($AJ$3:$AL$3))</f>
        <v>#VALUE!</v>
      </c>
      <c r="AB20" s="140" t="e">
        <f ca="1" t="shared" si="1"/>
        <v>#VALUE!</v>
      </c>
      <c r="AC20" s="140" t="e">
        <f ca="1" t="shared" si="2"/>
        <v>#VALUE!</v>
      </c>
      <c r="AE20" s="143"/>
      <c r="AF20" s="143"/>
      <c r="AG20" s="143"/>
      <c r="AH20" s="143"/>
      <c r="AI20" s="143"/>
      <c r="AJ20" s="143"/>
      <c r="AK20" s="143"/>
      <c r="AL20" s="143"/>
    </row>
    <row r="21" spans="1:38">
      <c r="A21" s="116">
        <f ca="1">A18+1</f>
        <v>43623</v>
      </c>
      <c r="B21" s="123" t="s">
        <v>355</v>
      </c>
      <c r="C21" s="124">
        <f>IF(C15=1,4,C15-1)</f>
        <v>3</v>
      </c>
      <c r="D21" s="119" t="str">
        <f t="shared" si="0"/>
        <v>丙</v>
      </c>
      <c r="E21" s="119">
        <f ca="1">SUMPRODUCT((计划!$B$6:$B$749=$A21)*(计划!$D$6:$D$749=$B21),计划!$AF$6:$AF$749)</f>
        <v>8</v>
      </c>
      <c r="F21" s="120" t="e">
        <f ca="1">SUMPRODUCT((计划!$B$6:$B$749=$A21)*(计划!$D$6:$D$749=$B21),计划!CW$6:CW$749)</f>
        <v>#VALUE!</v>
      </c>
      <c r="G21" s="120" t="e">
        <f ca="1">SUMPRODUCT((计划!$B$6:$B$749=$A21)*(计划!$D$6:$D$749=$B21),计划!CX$6:CX$749)</f>
        <v>#VALUE!</v>
      </c>
      <c r="H21" s="121">
        <f ca="1">SUMPRODUCT((计划!$B$6:$B$749=$A21)*(计划!$D$6:$D$749=$B21),计划!AV$6:AV$749)/8</f>
        <v>0</v>
      </c>
      <c r="I21" s="121">
        <f ca="1">SUMPRODUCT((计划!$B$6:$B$749=$A21)*(计划!$D$6:$D$749=$B21),计划!AX$6:AX$749)/8</f>
        <v>0</v>
      </c>
      <c r="J21" s="121">
        <f ca="1">SUMPRODUCT((计划!$B$6:$B$749=$A21)*(计划!$D$6:$D$749=$B21),计划!AW$6:AW$749)/8</f>
        <v>0</v>
      </c>
      <c r="K21" s="121">
        <f ca="1">SUMPRODUCT((计划!$B$6:$B$749=$A21)*(计划!$D$6:$D$749=$B21),计划!AY$6:AY$749)/8</f>
        <v>0</v>
      </c>
      <c r="L21" s="121">
        <f ca="1">SUMPRODUCT((计划!$B$6:$B$749=$A21)*(计划!$D$6:$D$749=$B21),计划!AZ$6:AZ$749)/8</f>
        <v>0</v>
      </c>
      <c r="M21" s="121">
        <f ca="1">SUMPRODUCT((计划!$B$6:$B$749=$A21)*(计划!$D$6:$D$749=$B21),计划!BA$6:BA$749)/8</f>
        <v>0</v>
      </c>
      <c r="N21" s="121">
        <f ca="1">SUMPRODUCT((计划!$B$6:$B$749=$A21)*(计划!$D$6:$D$749=$B21),计划!BB$6:BB$749)/8</f>
        <v>0</v>
      </c>
      <c r="O21" s="121">
        <f ca="1">SUMPRODUCT((计划!$B$6:$B$749=$A21)*(计划!$D$6:$D$749=$B21),计划!BC$6:BC$749)/8</f>
        <v>0</v>
      </c>
      <c r="P21" s="121">
        <f ca="1">SUMPRODUCT((计划!$B$6:$B$749=$A21)*(计划!$D$6:$D$749=$B21),计划!BD$6:BD$749)/8</f>
        <v>0</v>
      </c>
      <c r="Q21" s="121" t="e">
        <f ca="1">SUMPRODUCT((计划!$B$6:$B$749=$A21)*(计划!$D$6:$D$749=$B21),计划!BG$6:BG$749)/8</f>
        <v>#VALUE!</v>
      </c>
      <c r="R21" s="120" t="e">
        <f ca="1">SUMPRODUCT((计划!$B$6:$B$749=$A21)*(计划!$D$6:$D$749=$B21),计划!DL$6:DL$749)*$E21/8</f>
        <v>#VALUE!</v>
      </c>
      <c r="S21" s="120" t="e">
        <f ca="1">SUMPRODUCT((计划!$B$6:$B$749=$A21)*(计划!$D$6:$D$749=$B21),计划!DK$6:DK$749)*$E21/8</f>
        <v>#VALUE!</v>
      </c>
      <c r="T21" s="120" t="e">
        <f ca="1">SUMPRODUCT((计划!$B$6:$B$749=$A21)*(计划!$D$6:$D$749=$B21),计划!DM$6:DM$749)*$E21/8</f>
        <v>#VALUE!</v>
      </c>
      <c r="U21" s="120" t="e">
        <f ca="1">SUMPRODUCT((计划!$B$6:$B$749=$A21)*(计划!$D$6:$D$749=$B21),计划!DN$6:DN$749)*$E21/8</f>
        <v>#VALUE!</v>
      </c>
      <c r="V21" s="120" t="e">
        <f ca="1">SUMPRODUCT((计划!$B$6:$B$749=$A21)*(计划!$D$6:$D$749=$B21),计划!DO$6:DO$749)*$E21/8</f>
        <v>#VALUE!</v>
      </c>
      <c r="W21" s="120" t="e">
        <f ca="1">SUMPRODUCT((计划!$B$6:$B$749=$A21)*(计划!$D$6:$D$749=$B21),计划!DP$6:DP$749)*$E21/8</f>
        <v>#VALUE!</v>
      </c>
      <c r="X21" s="120" t="e">
        <f ca="1">SUMPRODUCT((计划!$B$6:$B$749=$A21)*(计划!$D$6:$D$749=$B21),计划!DQ$6:DQ$749)*$E21/8</f>
        <v>#VALUE!</v>
      </c>
      <c r="Y21" s="120" t="e">
        <f ca="1">SUMPRODUCT((计划!$B$6:$B$749=$A21)*(计划!$D$6:$D$749=$B21),计划!DR$6:DR$749)*$E21/8</f>
        <v>#VALUE!</v>
      </c>
      <c r="Z21" s="139" t="e">
        <f ca="1">SUMPRODUCT((R21:V21)*($AE$3:$AI$3))</f>
        <v>#VALUE!</v>
      </c>
      <c r="AA21" s="139" t="e">
        <f ca="1">SUMPRODUCT((W21:Y21)*($AJ$3:$AL$3))</f>
        <v>#VALUE!</v>
      </c>
      <c r="AB21" s="140" t="e">
        <f ca="1" t="shared" si="1"/>
        <v>#VALUE!</v>
      </c>
      <c r="AC21" s="140" t="e">
        <f ca="1" t="shared" si="2"/>
        <v>#VALUE!</v>
      </c>
      <c r="AE21" s="143"/>
      <c r="AF21" s="143"/>
      <c r="AG21" s="143"/>
      <c r="AH21" s="143"/>
      <c r="AI21" s="143"/>
      <c r="AJ21" s="143"/>
      <c r="AK21" s="143"/>
      <c r="AL21" s="143"/>
    </row>
    <row r="22" spans="1:38">
      <c r="A22" s="116">
        <f ca="1">A21</f>
        <v>43623</v>
      </c>
      <c r="B22" s="123" t="s">
        <v>356</v>
      </c>
      <c r="C22" s="124">
        <f>IF(C21=4,1,C21+1)</f>
        <v>4</v>
      </c>
      <c r="D22" s="119" t="str">
        <f t="shared" si="0"/>
        <v>丁</v>
      </c>
      <c r="E22" s="119">
        <f ca="1">SUMPRODUCT((计划!$B$6:$B$749=$A22)*(计划!$D$6:$D$749=$B22),计划!$AF$6:$AF$749)</f>
        <v>8</v>
      </c>
      <c r="F22" s="120" t="e">
        <f ca="1">SUMPRODUCT((计划!$B$6:$B$749=$A22)*(计划!$D$6:$D$749=$B22),计划!CW$6:CW$749)</f>
        <v>#VALUE!</v>
      </c>
      <c r="G22" s="120" t="e">
        <f ca="1">SUMPRODUCT((计划!$B$6:$B$749=$A22)*(计划!$D$6:$D$749=$B22),计划!CX$6:CX$749)</f>
        <v>#VALUE!</v>
      </c>
      <c r="H22" s="121">
        <f ca="1">SUMPRODUCT((计划!$B$6:$B$749=$A22)*(计划!$D$6:$D$749=$B22),计划!AV$6:AV$749)/8</f>
        <v>0</v>
      </c>
      <c r="I22" s="121">
        <f ca="1">SUMPRODUCT((计划!$B$6:$B$749=$A22)*(计划!$D$6:$D$749=$B22),计划!AX$6:AX$749)/8</f>
        <v>0</v>
      </c>
      <c r="J22" s="121">
        <f ca="1">SUMPRODUCT((计划!$B$6:$B$749=$A22)*(计划!$D$6:$D$749=$B22),计划!AW$6:AW$749)/8</f>
        <v>0</v>
      </c>
      <c r="K22" s="121">
        <f ca="1">SUMPRODUCT((计划!$B$6:$B$749=$A22)*(计划!$D$6:$D$749=$B22),计划!AY$6:AY$749)/8</f>
        <v>0</v>
      </c>
      <c r="L22" s="121">
        <f ca="1">SUMPRODUCT((计划!$B$6:$B$749=$A22)*(计划!$D$6:$D$749=$B22),计划!AZ$6:AZ$749)/8</f>
        <v>0</v>
      </c>
      <c r="M22" s="121">
        <f ca="1">SUMPRODUCT((计划!$B$6:$B$749=$A22)*(计划!$D$6:$D$749=$B22),计划!BA$6:BA$749)/8</f>
        <v>0</v>
      </c>
      <c r="N22" s="121">
        <f ca="1">SUMPRODUCT((计划!$B$6:$B$749=$A22)*(计划!$D$6:$D$749=$B22),计划!BB$6:BB$749)/8</f>
        <v>0</v>
      </c>
      <c r="O22" s="121">
        <f ca="1">SUMPRODUCT((计划!$B$6:$B$749=$A22)*(计划!$D$6:$D$749=$B22),计划!BC$6:BC$749)/8</f>
        <v>0</v>
      </c>
      <c r="P22" s="121">
        <f ca="1">SUMPRODUCT((计划!$B$6:$B$749=$A22)*(计划!$D$6:$D$749=$B22),计划!BD$6:BD$749)/8</f>
        <v>0</v>
      </c>
      <c r="Q22" s="121" t="e">
        <f ca="1">SUMPRODUCT((计划!$B$6:$B$749=$A22)*(计划!$D$6:$D$749=$B22),计划!BG$6:BG$749)/8</f>
        <v>#VALUE!</v>
      </c>
      <c r="R22" s="120" t="e">
        <f ca="1">SUMPRODUCT((计划!$B$6:$B$749=$A22)*(计划!$D$6:$D$749=$B22),计划!DL$6:DL$749)*$E22/8</f>
        <v>#VALUE!</v>
      </c>
      <c r="S22" s="120" t="e">
        <f ca="1">SUMPRODUCT((计划!$B$6:$B$749=$A22)*(计划!$D$6:$D$749=$B22),计划!DK$6:DK$749)*$E22/8</f>
        <v>#VALUE!</v>
      </c>
      <c r="T22" s="120" t="e">
        <f ca="1">SUMPRODUCT((计划!$B$6:$B$749=$A22)*(计划!$D$6:$D$749=$B22),计划!DM$6:DM$749)*$E22/8</f>
        <v>#VALUE!</v>
      </c>
      <c r="U22" s="120" t="e">
        <f ca="1">SUMPRODUCT((计划!$B$6:$B$749=$A22)*(计划!$D$6:$D$749=$B22),计划!DN$6:DN$749)*$E22/8</f>
        <v>#VALUE!</v>
      </c>
      <c r="V22" s="120" t="e">
        <f ca="1">SUMPRODUCT((计划!$B$6:$B$749=$A22)*(计划!$D$6:$D$749=$B22),计划!DO$6:DO$749)*$E22/8</f>
        <v>#VALUE!</v>
      </c>
      <c r="W22" s="120" t="e">
        <f ca="1">SUMPRODUCT((计划!$B$6:$B$749=$A22)*(计划!$D$6:$D$749=$B22),计划!DP$6:DP$749)*$E22/8</f>
        <v>#VALUE!</v>
      </c>
      <c r="X22" s="120" t="e">
        <f ca="1">SUMPRODUCT((计划!$B$6:$B$749=$A22)*(计划!$D$6:$D$749=$B22),计划!DQ$6:DQ$749)*$E22/8</f>
        <v>#VALUE!</v>
      </c>
      <c r="Y22" s="120" t="e">
        <f ca="1">SUMPRODUCT((计划!$B$6:$B$749=$A22)*(计划!$D$6:$D$749=$B22),计划!DR$6:DR$749)*$E22/8</f>
        <v>#VALUE!</v>
      </c>
      <c r="Z22" s="139" t="e">
        <f ca="1">SUMPRODUCT((R22:V22)*($AE$3:$AI$3))</f>
        <v>#VALUE!</v>
      </c>
      <c r="AA22" s="139" t="e">
        <f ca="1">SUMPRODUCT((W22:Y22)*($AJ$3:$AL$3))</f>
        <v>#VALUE!</v>
      </c>
      <c r="AB22" s="140" t="e">
        <f ca="1" t="shared" si="1"/>
        <v>#VALUE!</v>
      </c>
      <c r="AC22" s="140" t="e">
        <f ca="1" t="shared" si="2"/>
        <v>#VALUE!</v>
      </c>
      <c r="AE22" s="143"/>
      <c r="AF22" s="143"/>
      <c r="AG22" s="143"/>
      <c r="AH22" s="143"/>
      <c r="AI22" s="143"/>
      <c r="AJ22" s="143"/>
      <c r="AK22" s="143"/>
      <c r="AL22" s="143"/>
    </row>
    <row r="23" spans="1:38">
      <c r="A23" s="116">
        <f ca="1">A22</f>
        <v>43623</v>
      </c>
      <c r="B23" s="123" t="s">
        <v>357</v>
      </c>
      <c r="C23" s="124">
        <f>IF(C22=4,1,C22+1)</f>
        <v>1</v>
      </c>
      <c r="D23" s="119" t="str">
        <f t="shared" si="0"/>
        <v>甲</v>
      </c>
      <c r="E23" s="119">
        <f ca="1">SUMPRODUCT((计划!$B$6:$B$749=$A23)*(计划!$D$6:$D$749=$B23),计划!$AF$6:$AF$749)</f>
        <v>8</v>
      </c>
      <c r="F23" s="120" t="e">
        <f ca="1">SUMPRODUCT((计划!$B$6:$B$749=$A23)*(计划!$D$6:$D$749=$B23),计划!CW$6:CW$749)</f>
        <v>#VALUE!</v>
      </c>
      <c r="G23" s="120" t="e">
        <f ca="1">SUMPRODUCT((计划!$B$6:$B$749=$A23)*(计划!$D$6:$D$749=$B23),计划!CX$6:CX$749)</f>
        <v>#VALUE!</v>
      </c>
      <c r="H23" s="121">
        <f ca="1">SUMPRODUCT((计划!$B$6:$B$749=$A23)*(计划!$D$6:$D$749=$B23),计划!AV$6:AV$749)/8</f>
        <v>0</v>
      </c>
      <c r="I23" s="121">
        <f ca="1">SUMPRODUCT((计划!$B$6:$B$749=$A23)*(计划!$D$6:$D$749=$B23),计划!AX$6:AX$749)/8</f>
        <v>0</v>
      </c>
      <c r="J23" s="121">
        <f ca="1">SUMPRODUCT((计划!$B$6:$B$749=$A23)*(计划!$D$6:$D$749=$B23),计划!AW$6:AW$749)/8</f>
        <v>0</v>
      </c>
      <c r="K23" s="121">
        <f ca="1">SUMPRODUCT((计划!$B$6:$B$749=$A23)*(计划!$D$6:$D$749=$B23),计划!AY$6:AY$749)/8</f>
        <v>0</v>
      </c>
      <c r="L23" s="121">
        <f ca="1">SUMPRODUCT((计划!$B$6:$B$749=$A23)*(计划!$D$6:$D$749=$B23),计划!AZ$6:AZ$749)/8</f>
        <v>0</v>
      </c>
      <c r="M23" s="121">
        <f ca="1">SUMPRODUCT((计划!$B$6:$B$749=$A23)*(计划!$D$6:$D$749=$B23),计划!BA$6:BA$749)/8</f>
        <v>0</v>
      </c>
      <c r="N23" s="121">
        <f ca="1">SUMPRODUCT((计划!$B$6:$B$749=$A23)*(计划!$D$6:$D$749=$B23),计划!BB$6:BB$749)/8</f>
        <v>0</v>
      </c>
      <c r="O23" s="121">
        <f ca="1">SUMPRODUCT((计划!$B$6:$B$749=$A23)*(计划!$D$6:$D$749=$B23),计划!BC$6:BC$749)/8</f>
        <v>0</v>
      </c>
      <c r="P23" s="121">
        <f ca="1">SUMPRODUCT((计划!$B$6:$B$749=$A23)*(计划!$D$6:$D$749=$B23),计划!BD$6:BD$749)/8</f>
        <v>0</v>
      </c>
      <c r="Q23" s="121" t="e">
        <f ca="1">SUMPRODUCT((计划!$B$6:$B$749=$A23)*(计划!$D$6:$D$749=$B23),计划!BG$6:BG$749)/8</f>
        <v>#VALUE!</v>
      </c>
      <c r="R23" s="120" t="e">
        <f ca="1">SUMPRODUCT((计划!$B$6:$B$749=$A23)*(计划!$D$6:$D$749=$B23),计划!DL$6:DL$749)*$E23/8</f>
        <v>#VALUE!</v>
      </c>
      <c r="S23" s="120" t="e">
        <f ca="1">SUMPRODUCT((计划!$B$6:$B$749=$A23)*(计划!$D$6:$D$749=$B23),计划!DK$6:DK$749)*$E23/8</f>
        <v>#VALUE!</v>
      </c>
      <c r="T23" s="120" t="e">
        <f ca="1">SUMPRODUCT((计划!$B$6:$B$749=$A23)*(计划!$D$6:$D$749=$B23),计划!DM$6:DM$749)*$E23/8</f>
        <v>#VALUE!</v>
      </c>
      <c r="U23" s="120" t="e">
        <f ca="1">SUMPRODUCT((计划!$B$6:$B$749=$A23)*(计划!$D$6:$D$749=$B23),计划!DN$6:DN$749)*$E23/8</f>
        <v>#VALUE!</v>
      </c>
      <c r="V23" s="120" t="e">
        <f ca="1">SUMPRODUCT((计划!$B$6:$B$749=$A23)*(计划!$D$6:$D$749=$B23),计划!DO$6:DO$749)*$E23/8</f>
        <v>#VALUE!</v>
      </c>
      <c r="W23" s="120" t="e">
        <f ca="1">SUMPRODUCT((计划!$B$6:$B$749=$A23)*(计划!$D$6:$D$749=$B23),计划!DP$6:DP$749)*$E23/8</f>
        <v>#VALUE!</v>
      </c>
      <c r="X23" s="120" t="e">
        <f ca="1">SUMPRODUCT((计划!$B$6:$B$749=$A23)*(计划!$D$6:$D$749=$B23),计划!DQ$6:DQ$749)*$E23/8</f>
        <v>#VALUE!</v>
      </c>
      <c r="Y23" s="120" t="e">
        <f ca="1">SUMPRODUCT((计划!$B$6:$B$749=$A23)*(计划!$D$6:$D$749=$B23),计划!DR$6:DR$749)*$E23/8</f>
        <v>#VALUE!</v>
      </c>
      <c r="Z23" s="139" t="e">
        <f ca="1">SUMPRODUCT((R23:V23)*($AE$3:$AI$3))</f>
        <v>#VALUE!</v>
      </c>
      <c r="AA23" s="139" t="e">
        <f ca="1">SUMPRODUCT((W23:Y23)*($AJ$3:$AL$3))</f>
        <v>#VALUE!</v>
      </c>
      <c r="AB23" s="140" t="e">
        <f ca="1" t="shared" si="1"/>
        <v>#VALUE!</v>
      </c>
      <c r="AC23" s="140" t="e">
        <f ca="1" t="shared" si="2"/>
        <v>#VALUE!</v>
      </c>
      <c r="AE23" s="143"/>
      <c r="AF23" s="143"/>
      <c r="AG23" s="143"/>
      <c r="AH23" s="143"/>
      <c r="AI23" s="143"/>
      <c r="AJ23" s="143"/>
      <c r="AK23" s="143"/>
      <c r="AL23" s="143"/>
    </row>
    <row r="24" spans="1:38">
      <c r="A24" s="116">
        <f ca="1">A21+1</f>
        <v>43624</v>
      </c>
      <c r="B24" s="123" t="s">
        <v>355</v>
      </c>
      <c r="C24" s="124">
        <f>IF(C18=1,4,C18-1)</f>
        <v>2</v>
      </c>
      <c r="D24" s="119" t="str">
        <f t="shared" si="0"/>
        <v>乙</v>
      </c>
      <c r="E24" s="119">
        <f ca="1">SUMPRODUCT((计划!$B$6:$B$749=$A24)*(计划!$D$6:$D$749=$B24),计划!$AF$6:$AF$749)</f>
        <v>8</v>
      </c>
      <c r="F24" s="120" t="e">
        <f ca="1">SUMPRODUCT((计划!$B$6:$B$749=$A24)*(计划!$D$6:$D$749=$B24),计划!CW$6:CW$749)</f>
        <v>#VALUE!</v>
      </c>
      <c r="G24" s="120" t="e">
        <f ca="1">SUMPRODUCT((计划!$B$6:$B$749=$A24)*(计划!$D$6:$D$749=$B24),计划!CX$6:CX$749)</f>
        <v>#VALUE!</v>
      </c>
      <c r="H24" s="121">
        <f ca="1">SUMPRODUCT((计划!$B$6:$B$749=$A24)*(计划!$D$6:$D$749=$B24),计划!AV$6:AV$749)/8</f>
        <v>0</v>
      </c>
      <c r="I24" s="121">
        <f ca="1">SUMPRODUCT((计划!$B$6:$B$749=$A24)*(计划!$D$6:$D$749=$B24),计划!AX$6:AX$749)/8</f>
        <v>0</v>
      </c>
      <c r="J24" s="121">
        <f ca="1">SUMPRODUCT((计划!$B$6:$B$749=$A24)*(计划!$D$6:$D$749=$B24),计划!AW$6:AW$749)/8</f>
        <v>0</v>
      </c>
      <c r="K24" s="121">
        <f ca="1">SUMPRODUCT((计划!$B$6:$B$749=$A24)*(计划!$D$6:$D$749=$B24),计划!AY$6:AY$749)/8</f>
        <v>0</v>
      </c>
      <c r="L24" s="121">
        <f ca="1">SUMPRODUCT((计划!$B$6:$B$749=$A24)*(计划!$D$6:$D$749=$B24),计划!AZ$6:AZ$749)/8</f>
        <v>0</v>
      </c>
      <c r="M24" s="121">
        <f ca="1">SUMPRODUCT((计划!$B$6:$B$749=$A24)*(计划!$D$6:$D$749=$B24),计划!BA$6:BA$749)/8</f>
        <v>0</v>
      </c>
      <c r="N24" s="121">
        <f ca="1">SUMPRODUCT((计划!$B$6:$B$749=$A24)*(计划!$D$6:$D$749=$B24),计划!BB$6:BB$749)/8</f>
        <v>0</v>
      </c>
      <c r="O24" s="121">
        <f ca="1">SUMPRODUCT((计划!$B$6:$B$749=$A24)*(计划!$D$6:$D$749=$B24),计划!BC$6:BC$749)/8</f>
        <v>0</v>
      </c>
      <c r="P24" s="121">
        <f ca="1">SUMPRODUCT((计划!$B$6:$B$749=$A24)*(计划!$D$6:$D$749=$B24),计划!BD$6:BD$749)/8</f>
        <v>0</v>
      </c>
      <c r="Q24" s="121" t="e">
        <f ca="1">SUMPRODUCT((计划!$B$6:$B$749=$A24)*(计划!$D$6:$D$749=$B24),计划!BG$6:BG$749)/8</f>
        <v>#VALUE!</v>
      </c>
      <c r="R24" s="120" t="e">
        <f ca="1">SUMPRODUCT((计划!$B$6:$B$749=$A24)*(计划!$D$6:$D$749=$B24),计划!DL$6:DL$749)*$E24/8</f>
        <v>#VALUE!</v>
      </c>
      <c r="S24" s="120" t="e">
        <f ca="1">SUMPRODUCT((计划!$B$6:$B$749=$A24)*(计划!$D$6:$D$749=$B24),计划!DK$6:DK$749)*$E24/8</f>
        <v>#VALUE!</v>
      </c>
      <c r="T24" s="120" t="e">
        <f ca="1">SUMPRODUCT((计划!$B$6:$B$749=$A24)*(计划!$D$6:$D$749=$B24),计划!DM$6:DM$749)*$E24/8</f>
        <v>#VALUE!</v>
      </c>
      <c r="U24" s="120" t="e">
        <f ca="1">SUMPRODUCT((计划!$B$6:$B$749=$A24)*(计划!$D$6:$D$749=$B24),计划!DN$6:DN$749)*$E24/8</f>
        <v>#VALUE!</v>
      </c>
      <c r="V24" s="120" t="e">
        <f ca="1">SUMPRODUCT((计划!$B$6:$B$749=$A24)*(计划!$D$6:$D$749=$B24),计划!DO$6:DO$749)*$E24/8</f>
        <v>#VALUE!</v>
      </c>
      <c r="W24" s="120" t="e">
        <f ca="1">SUMPRODUCT((计划!$B$6:$B$749=$A24)*(计划!$D$6:$D$749=$B24),计划!DP$6:DP$749)*$E24/8</f>
        <v>#VALUE!</v>
      </c>
      <c r="X24" s="120" t="e">
        <f ca="1">SUMPRODUCT((计划!$B$6:$B$749=$A24)*(计划!$D$6:$D$749=$B24),计划!DQ$6:DQ$749)*$E24/8</f>
        <v>#VALUE!</v>
      </c>
      <c r="Y24" s="120" t="e">
        <f ca="1">SUMPRODUCT((计划!$B$6:$B$749=$A24)*(计划!$D$6:$D$749=$B24),计划!DR$6:DR$749)*$E24/8</f>
        <v>#VALUE!</v>
      </c>
      <c r="Z24" s="139" t="e">
        <f ca="1">SUMPRODUCT((R24:V24)*($AE$3:$AI$3))</f>
        <v>#VALUE!</v>
      </c>
      <c r="AA24" s="139" t="e">
        <f ca="1">SUMPRODUCT((W24:Y24)*($AJ$3:$AL$3))</f>
        <v>#VALUE!</v>
      </c>
      <c r="AB24" s="140" t="e">
        <f ca="1" t="shared" si="1"/>
        <v>#VALUE!</v>
      </c>
      <c r="AC24" s="140" t="e">
        <f ca="1" t="shared" si="2"/>
        <v>#VALUE!</v>
      </c>
      <c r="AE24" s="143"/>
      <c r="AF24" s="143"/>
      <c r="AG24" s="143"/>
      <c r="AH24" s="143"/>
      <c r="AI24" s="143"/>
      <c r="AJ24" s="143"/>
      <c r="AK24" s="143"/>
      <c r="AL24" s="143"/>
    </row>
    <row r="25" spans="1:38">
      <c r="A25" s="116">
        <f ca="1">A24</f>
        <v>43624</v>
      </c>
      <c r="B25" s="123" t="s">
        <v>356</v>
      </c>
      <c r="C25" s="124">
        <f>IF(C24=4,1,C24+1)</f>
        <v>3</v>
      </c>
      <c r="D25" s="119" t="str">
        <f t="shared" si="0"/>
        <v>丙</v>
      </c>
      <c r="E25" s="119">
        <f ca="1">SUMPRODUCT((计划!$B$6:$B$749=$A25)*(计划!$D$6:$D$749=$B25),计划!$AF$6:$AF$749)</f>
        <v>8</v>
      </c>
      <c r="F25" s="120" t="e">
        <f ca="1">SUMPRODUCT((计划!$B$6:$B$749=$A25)*(计划!$D$6:$D$749=$B25),计划!CW$6:CW$749)</f>
        <v>#VALUE!</v>
      </c>
      <c r="G25" s="120" t="e">
        <f ca="1">SUMPRODUCT((计划!$B$6:$B$749=$A25)*(计划!$D$6:$D$749=$B25),计划!CX$6:CX$749)</f>
        <v>#VALUE!</v>
      </c>
      <c r="H25" s="121">
        <f ca="1">SUMPRODUCT((计划!$B$6:$B$749=$A25)*(计划!$D$6:$D$749=$B25),计划!AV$6:AV$749)/8</f>
        <v>0</v>
      </c>
      <c r="I25" s="121">
        <f ca="1">SUMPRODUCT((计划!$B$6:$B$749=$A25)*(计划!$D$6:$D$749=$B25),计划!AX$6:AX$749)/8</f>
        <v>0</v>
      </c>
      <c r="J25" s="121">
        <f ca="1">SUMPRODUCT((计划!$B$6:$B$749=$A25)*(计划!$D$6:$D$749=$B25),计划!AW$6:AW$749)/8</f>
        <v>0</v>
      </c>
      <c r="K25" s="121">
        <f ca="1">SUMPRODUCT((计划!$B$6:$B$749=$A25)*(计划!$D$6:$D$749=$B25),计划!AY$6:AY$749)/8</f>
        <v>0</v>
      </c>
      <c r="L25" s="121">
        <f ca="1">SUMPRODUCT((计划!$B$6:$B$749=$A25)*(计划!$D$6:$D$749=$B25),计划!AZ$6:AZ$749)/8</f>
        <v>0</v>
      </c>
      <c r="M25" s="121">
        <f ca="1">SUMPRODUCT((计划!$B$6:$B$749=$A25)*(计划!$D$6:$D$749=$B25),计划!BA$6:BA$749)/8</f>
        <v>0</v>
      </c>
      <c r="N25" s="121">
        <f ca="1">SUMPRODUCT((计划!$B$6:$B$749=$A25)*(计划!$D$6:$D$749=$B25),计划!BB$6:BB$749)/8</f>
        <v>0</v>
      </c>
      <c r="O25" s="121">
        <f ca="1">SUMPRODUCT((计划!$B$6:$B$749=$A25)*(计划!$D$6:$D$749=$B25),计划!BC$6:BC$749)/8</f>
        <v>0</v>
      </c>
      <c r="P25" s="121">
        <f ca="1">SUMPRODUCT((计划!$B$6:$B$749=$A25)*(计划!$D$6:$D$749=$B25),计划!BD$6:BD$749)/8</f>
        <v>0</v>
      </c>
      <c r="Q25" s="121" t="e">
        <f ca="1">SUMPRODUCT((计划!$B$6:$B$749=$A25)*(计划!$D$6:$D$749=$B25),计划!BG$6:BG$749)/8</f>
        <v>#VALUE!</v>
      </c>
      <c r="R25" s="120" t="e">
        <f ca="1">SUMPRODUCT((计划!$B$6:$B$749=$A25)*(计划!$D$6:$D$749=$B25),计划!DL$6:DL$749)*$E25/8</f>
        <v>#VALUE!</v>
      </c>
      <c r="S25" s="120" t="e">
        <f ca="1">SUMPRODUCT((计划!$B$6:$B$749=$A25)*(计划!$D$6:$D$749=$B25),计划!DK$6:DK$749)*$E25/8</f>
        <v>#VALUE!</v>
      </c>
      <c r="T25" s="120" t="e">
        <f ca="1">SUMPRODUCT((计划!$B$6:$B$749=$A25)*(计划!$D$6:$D$749=$B25),计划!DM$6:DM$749)*$E25/8</f>
        <v>#VALUE!</v>
      </c>
      <c r="U25" s="120" t="e">
        <f ca="1">SUMPRODUCT((计划!$B$6:$B$749=$A25)*(计划!$D$6:$D$749=$B25),计划!DN$6:DN$749)*$E25/8</f>
        <v>#VALUE!</v>
      </c>
      <c r="V25" s="120" t="e">
        <f ca="1">SUMPRODUCT((计划!$B$6:$B$749=$A25)*(计划!$D$6:$D$749=$B25),计划!DO$6:DO$749)*$E25/8</f>
        <v>#VALUE!</v>
      </c>
      <c r="W25" s="120" t="e">
        <f ca="1">SUMPRODUCT((计划!$B$6:$B$749=$A25)*(计划!$D$6:$D$749=$B25),计划!DP$6:DP$749)*$E25/8</f>
        <v>#VALUE!</v>
      </c>
      <c r="X25" s="120" t="e">
        <f ca="1">SUMPRODUCT((计划!$B$6:$B$749=$A25)*(计划!$D$6:$D$749=$B25),计划!DQ$6:DQ$749)*$E25/8</f>
        <v>#VALUE!</v>
      </c>
      <c r="Y25" s="120" t="e">
        <f ca="1">SUMPRODUCT((计划!$B$6:$B$749=$A25)*(计划!$D$6:$D$749=$B25),计划!DR$6:DR$749)*$E25/8</f>
        <v>#VALUE!</v>
      </c>
      <c r="Z25" s="139" t="e">
        <f ca="1">SUMPRODUCT((R25:V25)*($AE$3:$AI$3))</f>
        <v>#VALUE!</v>
      </c>
      <c r="AA25" s="139" t="e">
        <f ca="1">SUMPRODUCT((W25:Y25)*($AJ$3:$AL$3))</f>
        <v>#VALUE!</v>
      </c>
      <c r="AB25" s="140" t="e">
        <f ca="1" t="shared" si="1"/>
        <v>#VALUE!</v>
      </c>
      <c r="AC25" s="140" t="e">
        <f ca="1" t="shared" si="2"/>
        <v>#VALUE!</v>
      </c>
      <c r="AE25" s="143"/>
      <c r="AF25" s="143"/>
      <c r="AG25" s="143"/>
      <c r="AH25" s="143"/>
      <c r="AI25" s="143"/>
      <c r="AJ25" s="143"/>
      <c r="AK25" s="143"/>
      <c r="AL25" s="143"/>
    </row>
    <row r="26" spans="1:38">
      <c r="A26" s="116">
        <f ca="1">A25</f>
        <v>43624</v>
      </c>
      <c r="B26" s="123" t="s">
        <v>357</v>
      </c>
      <c r="C26" s="124">
        <f>IF(C25=4,1,C25+1)</f>
        <v>4</v>
      </c>
      <c r="D26" s="119" t="str">
        <f t="shared" si="0"/>
        <v>丁</v>
      </c>
      <c r="E26" s="119">
        <f ca="1">SUMPRODUCT((计划!$B$6:$B$749=$A26)*(计划!$D$6:$D$749=$B26),计划!$AF$6:$AF$749)</f>
        <v>8</v>
      </c>
      <c r="F26" s="120" t="e">
        <f ca="1">SUMPRODUCT((计划!$B$6:$B$749=$A26)*(计划!$D$6:$D$749=$B26),计划!CW$6:CW$749)</f>
        <v>#VALUE!</v>
      </c>
      <c r="G26" s="120" t="e">
        <f ca="1">SUMPRODUCT((计划!$B$6:$B$749=$A26)*(计划!$D$6:$D$749=$B26),计划!CX$6:CX$749)</f>
        <v>#VALUE!</v>
      </c>
      <c r="H26" s="121">
        <f ca="1">SUMPRODUCT((计划!$B$6:$B$749=$A26)*(计划!$D$6:$D$749=$B26),计划!AV$6:AV$749)/8</f>
        <v>0</v>
      </c>
      <c r="I26" s="121">
        <f ca="1">SUMPRODUCT((计划!$B$6:$B$749=$A26)*(计划!$D$6:$D$749=$B26),计划!AX$6:AX$749)/8</f>
        <v>0</v>
      </c>
      <c r="J26" s="121">
        <f ca="1">SUMPRODUCT((计划!$B$6:$B$749=$A26)*(计划!$D$6:$D$749=$B26),计划!AW$6:AW$749)/8</f>
        <v>0</v>
      </c>
      <c r="K26" s="121">
        <f ca="1">SUMPRODUCT((计划!$B$6:$B$749=$A26)*(计划!$D$6:$D$749=$B26),计划!AY$6:AY$749)/8</f>
        <v>0</v>
      </c>
      <c r="L26" s="121">
        <f ca="1">SUMPRODUCT((计划!$B$6:$B$749=$A26)*(计划!$D$6:$D$749=$B26),计划!AZ$6:AZ$749)/8</f>
        <v>0</v>
      </c>
      <c r="M26" s="121">
        <f ca="1">SUMPRODUCT((计划!$B$6:$B$749=$A26)*(计划!$D$6:$D$749=$B26),计划!BA$6:BA$749)/8</f>
        <v>0</v>
      </c>
      <c r="N26" s="121">
        <f ca="1">SUMPRODUCT((计划!$B$6:$B$749=$A26)*(计划!$D$6:$D$749=$B26),计划!BB$6:BB$749)/8</f>
        <v>0</v>
      </c>
      <c r="O26" s="121">
        <f ca="1">SUMPRODUCT((计划!$B$6:$B$749=$A26)*(计划!$D$6:$D$749=$B26),计划!BC$6:BC$749)/8</f>
        <v>0</v>
      </c>
      <c r="P26" s="121">
        <f ca="1">SUMPRODUCT((计划!$B$6:$B$749=$A26)*(计划!$D$6:$D$749=$B26),计划!BD$6:BD$749)/8</f>
        <v>0</v>
      </c>
      <c r="Q26" s="121" t="e">
        <f ca="1">SUMPRODUCT((计划!$B$6:$B$749=$A26)*(计划!$D$6:$D$749=$B26),计划!BG$6:BG$749)/8</f>
        <v>#VALUE!</v>
      </c>
      <c r="R26" s="120" t="e">
        <f ca="1">SUMPRODUCT((计划!$B$6:$B$749=$A26)*(计划!$D$6:$D$749=$B26),计划!DL$6:DL$749)*$E26/8</f>
        <v>#VALUE!</v>
      </c>
      <c r="S26" s="120" t="e">
        <f ca="1">SUMPRODUCT((计划!$B$6:$B$749=$A26)*(计划!$D$6:$D$749=$B26),计划!DK$6:DK$749)*$E26/8</f>
        <v>#VALUE!</v>
      </c>
      <c r="T26" s="120" t="e">
        <f ca="1">SUMPRODUCT((计划!$B$6:$B$749=$A26)*(计划!$D$6:$D$749=$B26),计划!DM$6:DM$749)*$E26/8</f>
        <v>#VALUE!</v>
      </c>
      <c r="U26" s="120" t="e">
        <f ca="1">SUMPRODUCT((计划!$B$6:$B$749=$A26)*(计划!$D$6:$D$749=$B26),计划!DN$6:DN$749)*$E26/8</f>
        <v>#VALUE!</v>
      </c>
      <c r="V26" s="120" t="e">
        <f ca="1">SUMPRODUCT((计划!$B$6:$B$749=$A26)*(计划!$D$6:$D$749=$B26),计划!DO$6:DO$749)*$E26/8</f>
        <v>#VALUE!</v>
      </c>
      <c r="W26" s="120" t="e">
        <f ca="1">SUMPRODUCT((计划!$B$6:$B$749=$A26)*(计划!$D$6:$D$749=$B26),计划!DP$6:DP$749)*$E26/8</f>
        <v>#VALUE!</v>
      </c>
      <c r="X26" s="120" t="e">
        <f ca="1">SUMPRODUCT((计划!$B$6:$B$749=$A26)*(计划!$D$6:$D$749=$B26),计划!DQ$6:DQ$749)*$E26/8</f>
        <v>#VALUE!</v>
      </c>
      <c r="Y26" s="120" t="e">
        <f ca="1">SUMPRODUCT((计划!$B$6:$B$749=$A26)*(计划!$D$6:$D$749=$B26),计划!DR$6:DR$749)*$E26/8</f>
        <v>#VALUE!</v>
      </c>
      <c r="Z26" s="139" t="e">
        <f ca="1">SUMPRODUCT((R26:V26)*($AE$3:$AI$3))</f>
        <v>#VALUE!</v>
      </c>
      <c r="AA26" s="139" t="e">
        <f ca="1">SUMPRODUCT((W26:Y26)*($AJ$3:$AL$3))</f>
        <v>#VALUE!</v>
      </c>
      <c r="AB26" s="140" t="e">
        <f ca="1" t="shared" si="1"/>
        <v>#VALUE!</v>
      </c>
      <c r="AC26" s="140" t="e">
        <f ca="1" t="shared" si="2"/>
        <v>#VALUE!</v>
      </c>
      <c r="AE26" s="143"/>
      <c r="AF26" s="143"/>
      <c r="AG26" s="143"/>
      <c r="AH26" s="143"/>
      <c r="AI26" s="143"/>
      <c r="AJ26" s="143"/>
      <c r="AK26" s="143"/>
      <c r="AL26" s="143"/>
    </row>
    <row r="27" spans="1:38">
      <c r="A27" s="116">
        <f ca="1">A24+1</f>
        <v>43625</v>
      </c>
      <c r="B27" s="123" t="s">
        <v>355</v>
      </c>
      <c r="C27" s="124">
        <f>IF(C21=1,4,C21-1)</f>
        <v>2</v>
      </c>
      <c r="D27" s="119" t="str">
        <f t="shared" si="0"/>
        <v>乙</v>
      </c>
      <c r="E27" s="119">
        <f ca="1">SUMPRODUCT((计划!$B$6:$B$749=$A27)*(计划!$D$6:$D$749=$B27),计划!$AF$6:$AF$749)</f>
        <v>8</v>
      </c>
      <c r="F27" s="120" t="e">
        <f ca="1">SUMPRODUCT((计划!$B$6:$B$749=$A27)*(计划!$D$6:$D$749=$B27),计划!CW$6:CW$749)</f>
        <v>#VALUE!</v>
      </c>
      <c r="G27" s="120" t="e">
        <f ca="1">SUMPRODUCT((计划!$B$6:$B$749=$A27)*(计划!$D$6:$D$749=$B27),计划!CX$6:CX$749)</f>
        <v>#VALUE!</v>
      </c>
      <c r="H27" s="121">
        <f ca="1">SUMPRODUCT((计划!$B$6:$B$749=$A27)*(计划!$D$6:$D$749=$B27),计划!AV$6:AV$749)/8</f>
        <v>0</v>
      </c>
      <c r="I27" s="121">
        <f ca="1">SUMPRODUCT((计划!$B$6:$B$749=$A27)*(计划!$D$6:$D$749=$B27),计划!AX$6:AX$749)/8</f>
        <v>0</v>
      </c>
      <c r="J27" s="121">
        <f ca="1">SUMPRODUCT((计划!$B$6:$B$749=$A27)*(计划!$D$6:$D$749=$B27),计划!AW$6:AW$749)/8</f>
        <v>0</v>
      </c>
      <c r="K27" s="121">
        <f ca="1">SUMPRODUCT((计划!$B$6:$B$749=$A27)*(计划!$D$6:$D$749=$B27),计划!AY$6:AY$749)/8</f>
        <v>0</v>
      </c>
      <c r="L27" s="121">
        <f ca="1">SUMPRODUCT((计划!$B$6:$B$749=$A27)*(计划!$D$6:$D$749=$B27),计划!AZ$6:AZ$749)/8</f>
        <v>0</v>
      </c>
      <c r="M27" s="121">
        <f ca="1">SUMPRODUCT((计划!$B$6:$B$749=$A27)*(计划!$D$6:$D$749=$B27),计划!BA$6:BA$749)/8</f>
        <v>0</v>
      </c>
      <c r="N27" s="121">
        <f ca="1">SUMPRODUCT((计划!$B$6:$B$749=$A27)*(计划!$D$6:$D$749=$B27),计划!BB$6:BB$749)/8</f>
        <v>0</v>
      </c>
      <c r="O27" s="121">
        <f ca="1">SUMPRODUCT((计划!$B$6:$B$749=$A27)*(计划!$D$6:$D$749=$B27),计划!BC$6:BC$749)/8</f>
        <v>0</v>
      </c>
      <c r="P27" s="121">
        <f ca="1">SUMPRODUCT((计划!$B$6:$B$749=$A27)*(计划!$D$6:$D$749=$B27),计划!BD$6:BD$749)/8</f>
        <v>0</v>
      </c>
      <c r="Q27" s="121" t="e">
        <f ca="1">SUMPRODUCT((计划!$B$6:$B$749=$A27)*(计划!$D$6:$D$749=$B27),计划!BG$6:BG$749)/8</f>
        <v>#VALUE!</v>
      </c>
      <c r="R27" s="120" t="e">
        <f ca="1">SUMPRODUCT((计划!$B$6:$B$749=$A27)*(计划!$D$6:$D$749=$B27),计划!DL$6:DL$749)*$E27/8</f>
        <v>#VALUE!</v>
      </c>
      <c r="S27" s="120" t="e">
        <f ca="1">SUMPRODUCT((计划!$B$6:$B$749=$A27)*(计划!$D$6:$D$749=$B27),计划!DK$6:DK$749)*$E27/8</f>
        <v>#VALUE!</v>
      </c>
      <c r="T27" s="120" t="e">
        <f ca="1">SUMPRODUCT((计划!$B$6:$B$749=$A27)*(计划!$D$6:$D$749=$B27),计划!DM$6:DM$749)*$E27/8</f>
        <v>#VALUE!</v>
      </c>
      <c r="U27" s="120" t="e">
        <f ca="1">SUMPRODUCT((计划!$B$6:$B$749=$A27)*(计划!$D$6:$D$749=$B27),计划!DN$6:DN$749)*$E27/8</f>
        <v>#VALUE!</v>
      </c>
      <c r="V27" s="120" t="e">
        <f ca="1">SUMPRODUCT((计划!$B$6:$B$749=$A27)*(计划!$D$6:$D$749=$B27),计划!DO$6:DO$749)*$E27/8</f>
        <v>#VALUE!</v>
      </c>
      <c r="W27" s="120" t="e">
        <f ca="1">SUMPRODUCT((计划!$B$6:$B$749=$A27)*(计划!$D$6:$D$749=$B27),计划!DP$6:DP$749)*$E27/8</f>
        <v>#VALUE!</v>
      </c>
      <c r="X27" s="120" t="e">
        <f ca="1">SUMPRODUCT((计划!$B$6:$B$749=$A27)*(计划!$D$6:$D$749=$B27),计划!DQ$6:DQ$749)*$E27/8</f>
        <v>#VALUE!</v>
      </c>
      <c r="Y27" s="120" t="e">
        <f ca="1">SUMPRODUCT((计划!$B$6:$B$749=$A27)*(计划!$D$6:$D$749=$B27),计划!DR$6:DR$749)*$E27/8</f>
        <v>#VALUE!</v>
      </c>
      <c r="Z27" s="139" t="e">
        <f ca="1">SUMPRODUCT((R27:V27)*($AE$3:$AI$3))</f>
        <v>#VALUE!</v>
      </c>
      <c r="AA27" s="139" t="e">
        <f ca="1">SUMPRODUCT((W27:Y27)*($AJ$3:$AL$3))</f>
        <v>#VALUE!</v>
      </c>
      <c r="AB27" s="140" t="e">
        <f ca="1" t="shared" si="1"/>
        <v>#VALUE!</v>
      </c>
      <c r="AC27" s="140" t="e">
        <f ca="1" t="shared" si="2"/>
        <v>#VALUE!</v>
      </c>
      <c r="AE27" s="143"/>
      <c r="AF27" s="143"/>
      <c r="AG27" s="143"/>
      <c r="AH27" s="143"/>
      <c r="AI27" s="143"/>
      <c r="AJ27" s="143"/>
      <c r="AK27" s="143"/>
      <c r="AL27" s="143"/>
    </row>
    <row r="28" spans="1:38">
      <c r="A28" s="116">
        <f ca="1">A27</f>
        <v>43625</v>
      </c>
      <c r="B28" s="123" t="s">
        <v>356</v>
      </c>
      <c r="C28" s="124">
        <f>IF(C27=4,1,C27+1)</f>
        <v>3</v>
      </c>
      <c r="D28" s="119" t="str">
        <f t="shared" si="0"/>
        <v>丙</v>
      </c>
      <c r="E28" s="119">
        <f ca="1">SUMPRODUCT((计划!$B$6:$B$749=$A28)*(计划!$D$6:$D$749=$B28),计划!$AF$6:$AF$749)</f>
        <v>8</v>
      </c>
      <c r="F28" s="120" t="e">
        <f ca="1">SUMPRODUCT((计划!$B$6:$B$749=$A28)*(计划!$D$6:$D$749=$B28),计划!CW$6:CW$749)</f>
        <v>#VALUE!</v>
      </c>
      <c r="G28" s="120" t="e">
        <f ca="1">SUMPRODUCT((计划!$B$6:$B$749=$A28)*(计划!$D$6:$D$749=$B28),计划!CX$6:CX$749)</f>
        <v>#VALUE!</v>
      </c>
      <c r="H28" s="121">
        <f ca="1">SUMPRODUCT((计划!$B$6:$B$749=$A28)*(计划!$D$6:$D$749=$B28),计划!AV$6:AV$749)/8</f>
        <v>0</v>
      </c>
      <c r="I28" s="121">
        <f ca="1">SUMPRODUCT((计划!$B$6:$B$749=$A28)*(计划!$D$6:$D$749=$B28),计划!AX$6:AX$749)/8</f>
        <v>0</v>
      </c>
      <c r="J28" s="121">
        <f ca="1">SUMPRODUCT((计划!$B$6:$B$749=$A28)*(计划!$D$6:$D$749=$B28),计划!AW$6:AW$749)/8</f>
        <v>0</v>
      </c>
      <c r="K28" s="121">
        <f ca="1">SUMPRODUCT((计划!$B$6:$B$749=$A28)*(计划!$D$6:$D$749=$B28),计划!AY$6:AY$749)/8</f>
        <v>0</v>
      </c>
      <c r="L28" s="121">
        <f ca="1">SUMPRODUCT((计划!$B$6:$B$749=$A28)*(计划!$D$6:$D$749=$B28),计划!AZ$6:AZ$749)/8</f>
        <v>0</v>
      </c>
      <c r="M28" s="121">
        <f ca="1">SUMPRODUCT((计划!$B$6:$B$749=$A28)*(计划!$D$6:$D$749=$B28),计划!BA$6:BA$749)/8</f>
        <v>0</v>
      </c>
      <c r="N28" s="121">
        <f ca="1">SUMPRODUCT((计划!$B$6:$B$749=$A28)*(计划!$D$6:$D$749=$B28),计划!BB$6:BB$749)/8</f>
        <v>0</v>
      </c>
      <c r="O28" s="121">
        <f ca="1">SUMPRODUCT((计划!$B$6:$B$749=$A28)*(计划!$D$6:$D$749=$B28),计划!BC$6:BC$749)/8</f>
        <v>0</v>
      </c>
      <c r="P28" s="121">
        <f ca="1">SUMPRODUCT((计划!$B$6:$B$749=$A28)*(计划!$D$6:$D$749=$B28),计划!BD$6:BD$749)/8</f>
        <v>0</v>
      </c>
      <c r="Q28" s="121" t="e">
        <f ca="1">SUMPRODUCT((计划!$B$6:$B$749=$A28)*(计划!$D$6:$D$749=$B28),计划!BG$6:BG$749)/8</f>
        <v>#VALUE!</v>
      </c>
      <c r="R28" s="120" t="e">
        <f ca="1">SUMPRODUCT((计划!$B$6:$B$749=$A28)*(计划!$D$6:$D$749=$B28),计划!DL$6:DL$749)*$E28/8</f>
        <v>#VALUE!</v>
      </c>
      <c r="S28" s="120" t="e">
        <f ca="1">SUMPRODUCT((计划!$B$6:$B$749=$A28)*(计划!$D$6:$D$749=$B28),计划!DK$6:DK$749)*$E28/8</f>
        <v>#VALUE!</v>
      </c>
      <c r="T28" s="120" t="e">
        <f ca="1">SUMPRODUCT((计划!$B$6:$B$749=$A28)*(计划!$D$6:$D$749=$B28),计划!DM$6:DM$749)*$E28/8</f>
        <v>#VALUE!</v>
      </c>
      <c r="U28" s="120" t="e">
        <f ca="1">SUMPRODUCT((计划!$B$6:$B$749=$A28)*(计划!$D$6:$D$749=$B28),计划!DN$6:DN$749)*$E28/8</f>
        <v>#VALUE!</v>
      </c>
      <c r="V28" s="120" t="e">
        <f ca="1">SUMPRODUCT((计划!$B$6:$B$749=$A28)*(计划!$D$6:$D$749=$B28),计划!DO$6:DO$749)*$E28/8</f>
        <v>#VALUE!</v>
      </c>
      <c r="W28" s="120" t="e">
        <f ca="1">SUMPRODUCT((计划!$B$6:$B$749=$A28)*(计划!$D$6:$D$749=$B28),计划!DP$6:DP$749)*$E28/8</f>
        <v>#VALUE!</v>
      </c>
      <c r="X28" s="120" t="e">
        <f ca="1">SUMPRODUCT((计划!$B$6:$B$749=$A28)*(计划!$D$6:$D$749=$B28),计划!DQ$6:DQ$749)*$E28/8</f>
        <v>#VALUE!</v>
      </c>
      <c r="Y28" s="120" t="e">
        <f ca="1">SUMPRODUCT((计划!$B$6:$B$749=$A28)*(计划!$D$6:$D$749=$B28),计划!DR$6:DR$749)*$E28/8</f>
        <v>#VALUE!</v>
      </c>
      <c r="Z28" s="139" t="e">
        <f ca="1">SUMPRODUCT((R28:V28)*($AE$3:$AI$3))</f>
        <v>#VALUE!</v>
      </c>
      <c r="AA28" s="139" t="e">
        <f ca="1">SUMPRODUCT((W28:Y28)*($AJ$3:$AL$3))</f>
        <v>#VALUE!</v>
      </c>
      <c r="AB28" s="140" t="e">
        <f ca="1" t="shared" si="1"/>
        <v>#VALUE!</v>
      </c>
      <c r="AC28" s="140" t="e">
        <f ca="1" t="shared" si="2"/>
        <v>#VALUE!</v>
      </c>
      <c r="AE28" s="143"/>
      <c r="AF28" s="143"/>
      <c r="AG28" s="143"/>
      <c r="AH28" s="143"/>
      <c r="AI28" s="143"/>
      <c r="AJ28" s="143"/>
      <c r="AK28" s="143"/>
      <c r="AL28" s="143"/>
    </row>
    <row r="29" spans="1:38">
      <c r="A29" s="116">
        <f ca="1">A28</f>
        <v>43625</v>
      </c>
      <c r="B29" s="123" t="s">
        <v>357</v>
      </c>
      <c r="C29" s="124">
        <f>IF(C28=4,1,C28+1)</f>
        <v>4</v>
      </c>
      <c r="D29" s="119" t="str">
        <f t="shared" si="0"/>
        <v>丁</v>
      </c>
      <c r="E29" s="119">
        <f ca="1">SUMPRODUCT((计划!$B$6:$B$749=$A29)*(计划!$D$6:$D$749=$B29),计划!$AF$6:$AF$749)</f>
        <v>8</v>
      </c>
      <c r="F29" s="120" t="e">
        <f ca="1">SUMPRODUCT((计划!$B$6:$B$749=$A29)*(计划!$D$6:$D$749=$B29),计划!CW$6:CW$749)</f>
        <v>#VALUE!</v>
      </c>
      <c r="G29" s="120" t="e">
        <f ca="1">SUMPRODUCT((计划!$B$6:$B$749=$A29)*(计划!$D$6:$D$749=$B29),计划!CX$6:CX$749)</f>
        <v>#VALUE!</v>
      </c>
      <c r="H29" s="121">
        <f ca="1">SUMPRODUCT((计划!$B$6:$B$749=$A29)*(计划!$D$6:$D$749=$B29),计划!AV$6:AV$749)/8</f>
        <v>0</v>
      </c>
      <c r="I29" s="121">
        <f ca="1">SUMPRODUCT((计划!$B$6:$B$749=$A29)*(计划!$D$6:$D$749=$B29),计划!AX$6:AX$749)/8</f>
        <v>0</v>
      </c>
      <c r="J29" s="121">
        <f ca="1">SUMPRODUCT((计划!$B$6:$B$749=$A29)*(计划!$D$6:$D$749=$B29),计划!AW$6:AW$749)/8</f>
        <v>0</v>
      </c>
      <c r="K29" s="121">
        <f ca="1">SUMPRODUCT((计划!$B$6:$B$749=$A29)*(计划!$D$6:$D$749=$B29),计划!AY$6:AY$749)/8</f>
        <v>0</v>
      </c>
      <c r="L29" s="121">
        <f ca="1">SUMPRODUCT((计划!$B$6:$B$749=$A29)*(计划!$D$6:$D$749=$B29),计划!AZ$6:AZ$749)/8</f>
        <v>0</v>
      </c>
      <c r="M29" s="121">
        <f ca="1">SUMPRODUCT((计划!$B$6:$B$749=$A29)*(计划!$D$6:$D$749=$B29),计划!BA$6:BA$749)/8</f>
        <v>0</v>
      </c>
      <c r="N29" s="121">
        <f ca="1">SUMPRODUCT((计划!$B$6:$B$749=$A29)*(计划!$D$6:$D$749=$B29),计划!BB$6:BB$749)/8</f>
        <v>0</v>
      </c>
      <c r="O29" s="121">
        <f ca="1">SUMPRODUCT((计划!$B$6:$B$749=$A29)*(计划!$D$6:$D$749=$B29),计划!BC$6:BC$749)/8</f>
        <v>0</v>
      </c>
      <c r="P29" s="121">
        <f ca="1">SUMPRODUCT((计划!$B$6:$B$749=$A29)*(计划!$D$6:$D$749=$B29),计划!BD$6:BD$749)/8</f>
        <v>0</v>
      </c>
      <c r="Q29" s="121" t="e">
        <f ca="1">SUMPRODUCT((计划!$B$6:$B$749=$A29)*(计划!$D$6:$D$749=$B29),计划!BG$6:BG$749)/8</f>
        <v>#VALUE!</v>
      </c>
      <c r="R29" s="120" t="e">
        <f ca="1">SUMPRODUCT((计划!$B$6:$B$749=$A29)*(计划!$D$6:$D$749=$B29),计划!DL$6:DL$749)*$E29/8</f>
        <v>#VALUE!</v>
      </c>
      <c r="S29" s="120" t="e">
        <f ca="1">SUMPRODUCT((计划!$B$6:$B$749=$A29)*(计划!$D$6:$D$749=$B29),计划!DK$6:DK$749)*$E29/8</f>
        <v>#VALUE!</v>
      </c>
      <c r="T29" s="120" t="e">
        <f ca="1">SUMPRODUCT((计划!$B$6:$B$749=$A29)*(计划!$D$6:$D$749=$B29),计划!DM$6:DM$749)*$E29/8</f>
        <v>#VALUE!</v>
      </c>
      <c r="U29" s="120" t="e">
        <f ca="1">SUMPRODUCT((计划!$B$6:$B$749=$A29)*(计划!$D$6:$D$749=$B29),计划!DN$6:DN$749)*$E29/8</f>
        <v>#VALUE!</v>
      </c>
      <c r="V29" s="120" t="e">
        <f ca="1">SUMPRODUCT((计划!$B$6:$B$749=$A29)*(计划!$D$6:$D$749=$B29),计划!DO$6:DO$749)*$E29/8</f>
        <v>#VALUE!</v>
      </c>
      <c r="W29" s="120" t="e">
        <f ca="1">SUMPRODUCT((计划!$B$6:$B$749=$A29)*(计划!$D$6:$D$749=$B29),计划!DP$6:DP$749)*$E29/8</f>
        <v>#VALUE!</v>
      </c>
      <c r="X29" s="120" t="e">
        <f ca="1">SUMPRODUCT((计划!$B$6:$B$749=$A29)*(计划!$D$6:$D$749=$B29),计划!DQ$6:DQ$749)*$E29/8</f>
        <v>#VALUE!</v>
      </c>
      <c r="Y29" s="120" t="e">
        <f ca="1">SUMPRODUCT((计划!$B$6:$B$749=$A29)*(计划!$D$6:$D$749=$B29),计划!DR$6:DR$749)*$E29/8</f>
        <v>#VALUE!</v>
      </c>
      <c r="Z29" s="139" t="e">
        <f ca="1">SUMPRODUCT((R29:V29)*($AE$3:$AI$3))</f>
        <v>#VALUE!</v>
      </c>
      <c r="AA29" s="139" t="e">
        <f ca="1">SUMPRODUCT((W29:Y29)*($AJ$3:$AL$3))</f>
        <v>#VALUE!</v>
      </c>
      <c r="AB29" s="140" t="e">
        <f ca="1" t="shared" si="1"/>
        <v>#VALUE!</v>
      </c>
      <c r="AC29" s="140" t="e">
        <f ca="1" t="shared" si="2"/>
        <v>#VALUE!</v>
      </c>
      <c r="AE29" s="143"/>
      <c r="AF29" s="143"/>
      <c r="AG29" s="143"/>
      <c r="AH29" s="143"/>
      <c r="AI29" s="143"/>
      <c r="AJ29" s="143"/>
      <c r="AK29" s="143"/>
      <c r="AL29" s="143"/>
    </row>
    <row r="30" spans="1:38">
      <c r="A30" s="116">
        <f ca="1">A27+1</f>
        <v>43626</v>
      </c>
      <c r="B30" s="123" t="s">
        <v>355</v>
      </c>
      <c r="C30" s="124">
        <f>IF(C24=1,4,C24-1)</f>
        <v>1</v>
      </c>
      <c r="D30" s="119" t="str">
        <f t="shared" si="0"/>
        <v>甲</v>
      </c>
      <c r="E30" s="119">
        <f ca="1">SUMPRODUCT((计划!$B$6:$B$749=$A30)*(计划!$D$6:$D$749=$B30),计划!$AF$6:$AF$749)</f>
        <v>8</v>
      </c>
      <c r="F30" s="120" t="e">
        <f ca="1">SUMPRODUCT((计划!$B$6:$B$749=$A30)*(计划!$D$6:$D$749=$B30),计划!CW$6:CW$749)</f>
        <v>#VALUE!</v>
      </c>
      <c r="G30" s="120" t="e">
        <f ca="1">SUMPRODUCT((计划!$B$6:$B$749=$A30)*(计划!$D$6:$D$749=$B30),计划!CX$6:CX$749)</f>
        <v>#VALUE!</v>
      </c>
      <c r="H30" s="121">
        <f ca="1">SUMPRODUCT((计划!$B$6:$B$749=$A30)*(计划!$D$6:$D$749=$B30),计划!AV$6:AV$749)/8</f>
        <v>0</v>
      </c>
      <c r="I30" s="121">
        <f ca="1">SUMPRODUCT((计划!$B$6:$B$749=$A30)*(计划!$D$6:$D$749=$B30),计划!AX$6:AX$749)/8</f>
        <v>0</v>
      </c>
      <c r="J30" s="121">
        <f ca="1">SUMPRODUCT((计划!$B$6:$B$749=$A30)*(计划!$D$6:$D$749=$B30),计划!AW$6:AW$749)/8</f>
        <v>0</v>
      </c>
      <c r="K30" s="121">
        <f ca="1">SUMPRODUCT((计划!$B$6:$B$749=$A30)*(计划!$D$6:$D$749=$B30),计划!AY$6:AY$749)/8</f>
        <v>0</v>
      </c>
      <c r="L30" s="121">
        <f ca="1">SUMPRODUCT((计划!$B$6:$B$749=$A30)*(计划!$D$6:$D$749=$B30),计划!AZ$6:AZ$749)/8</f>
        <v>0</v>
      </c>
      <c r="M30" s="121">
        <f ca="1">SUMPRODUCT((计划!$B$6:$B$749=$A30)*(计划!$D$6:$D$749=$B30),计划!BA$6:BA$749)/8</f>
        <v>0</v>
      </c>
      <c r="N30" s="121">
        <f ca="1">SUMPRODUCT((计划!$B$6:$B$749=$A30)*(计划!$D$6:$D$749=$B30),计划!BB$6:BB$749)/8</f>
        <v>0</v>
      </c>
      <c r="O30" s="121">
        <f ca="1">SUMPRODUCT((计划!$B$6:$B$749=$A30)*(计划!$D$6:$D$749=$B30),计划!BC$6:BC$749)/8</f>
        <v>0</v>
      </c>
      <c r="P30" s="121">
        <f ca="1">SUMPRODUCT((计划!$B$6:$B$749=$A30)*(计划!$D$6:$D$749=$B30),计划!BD$6:BD$749)/8</f>
        <v>0</v>
      </c>
      <c r="Q30" s="121" t="e">
        <f ca="1">SUMPRODUCT((计划!$B$6:$B$749=$A30)*(计划!$D$6:$D$749=$B30),计划!BG$6:BG$749)/8</f>
        <v>#VALUE!</v>
      </c>
      <c r="R30" s="120" t="e">
        <f ca="1">SUMPRODUCT((计划!$B$6:$B$749=$A30)*(计划!$D$6:$D$749=$B30),计划!DL$6:DL$749)*$E30/8</f>
        <v>#VALUE!</v>
      </c>
      <c r="S30" s="120" t="e">
        <f ca="1">SUMPRODUCT((计划!$B$6:$B$749=$A30)*(计划!$D$6:$D$749=$B30),计划!DK$6:DK$749)*$E30/8</f>
        <v>#VALUE!</v>
      </c>
      <c r="T30" s="120" t="e">
        <f ca="1">SUMPRODUCT((计划!$B$6:$B$749=$A30)*(计划!$D$6:$D$749=$B30),计划!DM$6:DM$749)*$E30/8</f>
        <v>#VALUE!</v>
      </c>
      <c r="U30" s="120" t="e">
        <f ca="1">SUMPRODUCT((计划!$B$6:$B$749=$A30)*(计划!$D$6:$D$749=$B30),计划!DN$6:DN$749)*$E30/8</f>
        <v>#VALUE!</v>
      </c>
      <c r="V30" s="120" t="e">
        <f ca="1">SUMPRODUCT((计划!$B$6:$B$749=$A30)*(计划!$D$6:$D$749=$B30),计划!DO$6:DO$749)*$E30/8</f>
        <v>#VALUE!</v>
      </c>
      <c r="W30" s="120" t="e">
        <f ca="1">SUMPRODUCT((计划!$B$6:$B$749=$A30)*(计划!$D$6:$D$749=$B30),计划!DP$6:DP$749)*$E30/8</f>
        <v>#VALUE!</v>
      </c>
      <c r="X30" s="120" t="e">
        <f ca="1">SUMPRODUCT((计划!$B$6:$B$749=$A30)*(计划!$D$6:$D$749=$B30),计划!DQ$6:DQ$749)*$E30/8</f>
        <v>#VALUE!</v>
      </c>
      <c r="Y30" s="120" t="e">
        <f ca="1">SUMPRODUCT((计划!$B$6:$B$749=$A30)*(计划!$D$6:$D$749=$B30),计划!DR$6:DR$749)*$E30/8</f>
        <v>#VALUE!</v>
      </c>
      <c r="Z30" s="139" t="e">
        <f ca="1">SUMPRODUCT((R30:V30)*($AE$3:$AI$3))</f>
        <v>#VALUE!</v>
      </c>
      <c r="AA30" s="139" t="e">
        <f ca="1">SUMPRODUCT((W30:Y30)*($AJ$3:$AL$3))</f>
        <v>#VALUE!</v>
      </c>
      <c r="AB30" s="140" t="e">
        <f ca="1" t="shared" si="1"/>
        <v>#VALUE!</v>
      </c>
      <c r="AC30" s="140" t="e">
        <f ca="1" t="shared" si="2"/>
        <v>#VALUE!</v>
      </c>
      <c r="AE30" s="143"/>
      <c r="AF30" s="143"/>
      <c r="AG30" s="143"/>
      <c r="AH30" s="143"/>
      <c r="AI30" s="143"/>
      <c r="AJ30" s="143"/>
      <c r="AK30" s="143"/>
      <c r="AL30" s="143"/>
    </row>
    <row r="31" spans="1:38">
      <c r="A31" s="116">
        <f ca="1">A30</f>
        <v>43626</v>
      </c>
      <c r="B31" s="123" t="s">
        <v>356</v>
      </c>
      <c r="C31" s="124">
        <f>IF(C30=4,1,C30+1)</f>
        <v>2</v>
      </c>
      <c r="D31" s="119" t="str">
        <f t="shared" si="0"/>
        <v>乙</v>
      </c>
      <c r="E31" s="119">
        <f ca="1">SUMPRODUCT((计划!$B$6:$B$749=$A31)*(计划!$D$6:$D$749=$B31),计划!$AF$6:$AF$749)</f>
        <v>8</v>
      </c>
      <c r="F31" s="120" t="e">
        <f ca="1">SUMPRODUCT((计划!$B$6:$B$749=$A31)*(计划!$D$6:$D$749=$B31),计划!CW$6:CW$749)</f>
        <v>#VALUE!</v>
      </c>
      <c r="G31" s="120" t="e">
        <f ca="1">SUMPRODUCT((计划!$B$6:$B$749=$A31)*(计划!$D$6:$D$749=$B31),计划!CX$6:CX$749)</f>
        <v>#VALUE!</v>
      </c>
      <c r="H31" s="121">
        <f ca="1">SUMPRODUCT((计划!$B$6:$B$749=$A31)*(计划!$D$6:$D$749=$B31),计划!AV$6:AV$749)/8</f>
        <v>0</v>
      </c>
      <c r="I31" s="121">
        <f ca="1">SUMPRODUCT((计划!$B$6:$B$749=$A31)*(计划!$D$6:$D$749=$B31),计划!AX$6:AX$749)/8</f>
        <v>0</v>
      </c>
      <c r="J31" s="121">
        <f ca="1">SUMPRODUCT((计划!$B$6:$B$749=$A31)*(计划!$D$6:$D$749=$B31),计划!AW$6:AW$749)/8</f>
        <v>0</v>
      </c>
      <c r="K31" s="121">
        <f ca="1">SUMPRODUCT((计划!$B$6:$B$749=$A31)*(计划!$D$6:$D$749=$B31),计划!AY$6:AY$749)/8</f>
        <v>0</v>
      </c>
      <c r="L31" s="121">
        <f ca="1">SUMPRODUCT((计划!$B$6:$B$749=$A31)*(计划!$D$6:$D$749=$B31),计划!AZ$6:AZ$749)/8</f>
        <v>0</v>
      </c>
      <c r="M31" s="121">
        <f ca="1">SUMPRODUCT((计划!$B$6:$B$749=$A31)*(计划!$D$6:$D$749=$B31),计划!BA$6:BA$749)/8</f>
        <v>0</v>
      </c>
      <c r="N31" s="121">
        <f ca="1">SUMPRODUCT((计划!$B$6:$B$749=$A31)*(计划!$D$6:$D$749=$B31),计划!BB$6:BB$749)/8</f>
        <v>0</v>
      </c>
      <c r="O31" s="121">
        <f ca="1">SUMPRODUCT((计划!$B$6:$B$749=$A31)*(计划!$D$6:$D$749=$B31),计划!BC$6:BC$749)/8</f>
        <v>0</v>
      </c>
      <c r="P31" s="121">
        <f ca="1">SUMPRODUCT((计划!$B$6:$B$749=$A31)*(计划!$D$6:$D$749=$B31),计划!BD$6:BD$749)/8</f>
        <v>0</v>
      </c>
      <c r="Q31" s="121" t="e">
        <f ca="1">SUMPRODUCT((计划!$B$6:$B$749=$A31)*(计划!$D$6:$D$749=$B31),计划!BG$6:BG$749)/8</f>
        <v>#VALUE!</v>
      </c>
      <c r="R31" s="120" t="e">
        <f ca="1">SUMPRODUCT((计划!$B$6:$B$749=$A31)*(计划!$D$6:$D$749=$B31),计划!DL$6:DL$749)*$E31/8</f>
        <v>#VALUE!</v>
      </c>
      <c r="S31" s="120" t="e">
        <f ca="1">SUMPRODUCT((计划!$B$6:$B$749=$A31)*(计划!$D$6:$D$749=$B31),计划!DK$6:DK$749)*$E31/8</f>
        <v>#VALUE!</v>
      </c>
      <c r="T31" s="120" t="e">
        <f ca="1">SUMPRODUCT((计划!$B$6:$B$749=$A31)*(计划!$D$6:$D$749=$B31),计划!DM$6:DM$749)*$E31/8</f>
        <v>#VALUE!</v>
      </c>
      <c r="U31" s="120" t="e">
        <f ca="1">SUMPRODUCT((计划!$B$6:$B$749=$A31)*(计划!$D$6:$D$749=$B31),计划!DN$6:DN$749)*$E31/8</f>
        <v>#VALUE!</v>
      </c>
      <c r="V31" s="120" t="e">
        <f ca="1">SUMPRODUCT((计划!$B$6:$B$749=$A31)*(计划!$D$6:$D$749=$B31),计划!DO$6:DO$749)*$E31/8</f>
        <v>#VALUE!</v>
      </c>
      <c r="W31" s="120" t="e">
        <f ca="1">SUMPRODUCT((计划!$B$6:$B$749=$A31)*(计划!$D$6:$D$749=$B31),计划!DP$6:DP$749)*$E31/8</f>
        <v>#VALUE!</v>
      </c>
      <c r="X31" s="120" t="e">
        <f ca="1">SUMPRODUCT((计划!$B$6:$B$749=$A31)*(计划!$D$6:$D$749=$B31),计划!DQ$6:DQ$749)*$E31/8</f>
        <v>#VALUE!</v>
      </c>
      <c r="Y31" s="120" t="e">
        <f ca="1">SUMPRODUCT((计划!$B$6:$B$749=$A31)*(计划!$D$6:$D$749=$B31),计划!DR$6:DR$749)*$E31/8</f>
        <v>#VALUE!</v>
      </c>
      <c r="Z31" s="139" t="e">
        <f ca="1">SUMPRODUCT((R31:V31)*($AE$3:$AI$3))</f>
        <v>#VALUE!</v>
      </c>
      <c r="AA31" s="139" t="e">
        <f ca="1">SUMPRODUCT((W31:Y31)*($AJ$3:$AL$3))</f>
        <v>#VALUE!</v>
      </c>
      <c r="AB31" s="140" t="e">
        <f ca="1" t="shared" si="1"/>
        <v>#VALUE!</v>
      </c>
      <c r="AC31" s="140" t="e">
        <f ca="1" t="shared" si="2"/>
        <v>#VALUE!</v>
      </c>
      <c r="AE31" s="143"/>
      <c r="AF31" s="143"/>
      <c r="AG31" s="143"/>
      <c r="AH31" s="143"/>
      <c r="AI31" s="143"/>
      <c r="AJ31" s="143"/>
      <c r="AK31" s="143"/>
      <c r="AL31" s="143"/>
    </row>
    <row r="32" spans="1:38">
      <c r="A32" s="116">
        <f ca="1">A31</f>
        <v>43626</v>
      </c>
      <c r="B32" s="123" t="s">
        <v>357</v>
      </c>
      <c r="C32" s="124">
        <f>IF(C31=4,1,C31+1)</f>
        <v>3</v>
      </c>
      <c r="D32" s="119" t="str">
        <f t="shared" si="0"/>
        <v>丙</v>
      </c>
      <c r="E32" s="119">
        <f ca="1">SUMPRODUCT((计划!$B$6:$B$749=$A32)*(计划!$D$6:$D$749=$B32),计划!$AF$6:$AF$749)</f>
        <v>8</v>
      </c>
      <c r="F32" s="120" t="e">
        <f ca="1">SUMPRODUCT((计划!$B$6:$B$749=$A32)*(计划!$D$6:$D$749=$B32),计划!CW$6:CW$749)</f>
        <v>#VALUE!</v>
      </c>
      <c r="G32" s="120" t="e">
        <f ca="1">SUMPRODUCT((计划!$B$6:$B$749=$A32)*(计划!$D$6:$D$749=$B32),计划!CX$6:CX$749)</f>
        <v>#VALUE!</v>
      </c>
      <c r="H32" s="121">
        <f ca="1">SUMPRODUCT((计划!$B$6:$B$749=$A32)*(计划!$D$6:$D$749=$B32),计划!AV$6:AV$749)/8</f>
        <v>0</v>
      </c>
      <c r="I32" s="121">
        <f ca="1">SUMPRODUCT((计划!$B$6:$B$749=$A32)*(计划!$D$6:$D$749=$B32),计划!AX$6:AX$749)/8</f>
        <v>0</v>
      </c>
      <c r="J32" s="121">
        <f ca="1">SUMPRODUCT((计划!$B$6:$B$749=$A32)*(计划!$D$6:$D$749=$B32),计划!AW$6:AW$749)/8</f>
        <v>0</v>
      </c>
      <c r="K32" s="121">
        <f ca="1">SUMPRODUCT((计划!$B$6:$B$749=$A32)*(计划!$D$6:$D$749=$B32),计划!AY$6:AY$749)/8</f>
        <v>0</v>
      </c>
      <c r="L32" s="121">
        <f ca="1">SUMPRODUCT((计划!$B$6:$B$749=$A32)*(计划!$D$6:$D$749=$B32),计划!AZ$6:AZ$749)/8</f>
        <v>0</v>
      </c>
      <c r="M32" s="121">
        <f ca="1">SUMPRODUCT((计划!$B$6:$B$749=$A32)*(计划!$D$6:$D$749=$B32),计划!BA$6:BA$749)/8</f>
        <v>0</v>
      </c>
      <c r="N32" s="121">
        <f ca="1">SUMPRODUCT((计划!$B$6:$B$749=$A32)*(计划!$D$6:$D$749=$B32),计划!BB$6:BB$749)/8</f>
        <v>0</v>
      </c>
      <c r="O32" s="121">
        <f ca="1">SUMPRODUCT((计划!$B$6:$B$749=$A32)*(计划!$D$6:$D$749=$B32),计划!BC$6:BC$749)/8</f>
        <v>0</v>
      </c>
      <c r="P32" s="121">
        <f ca="1">SUMPRODUCT((计划!$B$6:$B$749=$A32)*(计划!$D$6:$D$749=$B32),计划!BD$6:BD$749)/8</f>
        <v>0</v>
      </c>
      <c r="Q32" s="121" t="e">
        <f ca="1">SUMPRODUCT((计划!$B$6:$B$749=$A32)*(计划!$D$6:$D$749=$B32),计划!BG$6:BG$749)/8</f>
        <v>#VALUE!</v>
      </c>
      <c r="R32" s="120" t="e">
        <f ca="1">SUMPRODUCT((计划!$B$6:$B$749=$A32)*(计划!$D$6:$D$749=$B32),计划!DL$6:DL$749)*$E32/8</f>
        <v>#VALUE!</v>
      </c>
      <c r="S32" s="120" t="e">
        <f ca="1">SUMPRODUCT((计划!$B$6:$B$749=$A32)*(计划!$D$6:$D$749=$B32),计划!DK$6:DK$749)*$E32/8</f>
        <v>#VALUE!</v>
      </c>
      <c r="T32" s="120" t="e">
        <f ca="1">SUMPRODUCT((计划!$B$6:$B$749=$A32)*(计划!$D$6:$D$749=$B32),计划!DM$6:DM$749)*$E32/8</f>
        <v>#VALUE!</v>
      </c>
      <c r="U32" s="120" t="e">
        <f ca="1">SUMPRODUCT((计划!$B$6:$B$749=$A32)*(计划!$D$6:$D$749=$B32),计划!DN$6:DN$749)*$E32/8</f>
        <v>#VALUE!</v>
      </c>
      <c r="V32" s="120" t="e">
        <f ca="1">SUMPRODUCT((计划!$B$6:$B$749=$A32)*(计划!$D$6:$D$749=$B32),计划!DO$6:DO$749)*$E32/8</f>
        <v>#VALUE!</v>
      </c>
      <c r="W32" s="120" t="e">
        <f ca="1">SUMPRODUCT((计划!$B$6:$B$749=$A32)*(计划!$D$6:$D$749=$B32),计划!DP$6:DP$749)*$E32/8</f>
        <v>#VALUE!</v>
      </c>
      <c r="X32" s="120" t="e">
        <f ca="1">SUMPRODUCT((计划!$B$6:$B$749=$A32)*(计划!$D$6:$D$749=$B32),计划!DQ$6:DQ$749)*$E32/8</f>
        <v>#VALUE!</v>
      </c>
      <c r="Y32" s="120" t="e">
        <f ca="1">SUMPRODUCT((计划!$B$6:$B$749=$A32)*(计划!$D$6:$D$749=$B32),计划!DR$6:DR$749)*$E32/8</f>
        <v>#VALUE!</v>
      </c>
      <c r="Z32" s="139" t="e">
        <f ca="1">SUMPRODUCT((R32:V32)*($AE$3:$AI$3))</f>
        <v>#VALUE!</v>
      </c>
      <c r="AA32" s="139" t="e">
        <f ca="1">SUMPRODUCT((W32:Y32)*($AJ$3:$AL$3))</f>
        <v>#VALUE!</v>
      </c>
      <c r="AB32" s="140" t="e">
        <f ca="1" t="shared" si="1"/>
        <v>#VALUE!</v>
      </c>
      <c r="AC32" s="140" t="e">
        <f ca="1" t="shared" si="2"/>
        <v>#VALUE!</v>
      </c>
      <c r="AE32" s="143"/>
      <c r="AF32" s="143"/>
      <c r="AG32" s="143"/>
      <c r="AH32" s="143"/>
      <c r="AI32" s="143"/>
      <c r="AJ32" s="143"/>
      <c r="AK32" s="143"/>
      <c r="AL32" s="143"/>
    </row>
    <row r="33" spans="1:38">
      <c r="A33" s="116">
        <f ca="1">A30+1</f>
        <v>43627</v>
      </c>
      <c r="B33" s="123" t="s">
        <v>355</v>
      </c>
      <c r="C33" s="124">
        <f>IF(C27=1,4,C27-1)</f>
        <v>1</v>
      </c>
      <c r="D33" s="119" t="str">
        <f t="shared" si="0"/>
        <v>甲</v>
      </c>
      <c r="E33" s="119">
        <f ca="1">SUMPRODUCT((计划!$B$6:$B$749=$A33)*(计划!$D$6:$D$749=$B33),计划!$AF$6:$AF$749)</f>
        <v>8</v>
      </c>
      <c r="F33" s="120" t="e">
        <f ca="1">SUMPRODUCT((计划!$B$6:$B$749=$A33)*(计划!$D$6:$D$749=$B33),计划!CW$6:CW$749)</f>
        <v>#VALUE!</v>
      </c>
      <c r="G33" s="120" t="e">
        <f ca="1">SUMPRODUCT((计划!$B$6:$B$749=$A33)*(计划!$D$6:$D$749=$B33),计划!CX$6:CX$749)</f>
        <v>#VALUE!</v>
      </c>
      <c r="H33" s="121">
        <f ca="1">SUMPRODUCT((计划!$B$6:$B$749=$A33)*(计划!$D$6:$D$749=$B33),计划!AV$6:AV$749)/8</f>
        <v>0</v>
      </c>
      <c r="I33" s="121">
        <f ca="1">SUMPRODUCT((计划!$B$6:$B$749=$A33)*(计划!$D$6:$D$749=$B33),计划!AX$6:AX$749)/8</f>
        <v>0</v>
      </c>
      <c r="J33" s="121">
        <f ca="1">SUMPRODUCT((计划!$B$6:$B$749=$A33)*(计划!$D$6:$D$749=$B33),计划!AW$6:AW$749)/8</f>
        <v>0</v>
      </c>
      <c r="K33" s="121">
        <f ca="1">SUMPRODUCT((计划!$B$6:$B$749=$A33)*(计划!$D$6:$D$749=$B33),计划!AY$6:AY$749)/8</f>
        <v>0</v>
      </c>
      <c r="L33" s="121">
        <f ca="1">SUMPRODUCT((计划!$B$6:$B$749=$A33)*(计划!$D$6:$D$749=$B33),计划!AZ$6:AZ$749)/8</f>
        <v>0</v>
      </c>
      <c r="M33" s="121">
        <f ca="1">SUMPRODUCT((计划!$B$6:$B$749=$A33)*(计划!$D$6:$D$749=$B33),计划!BA$6:BA$749)/8</f>
        <v>0</v>
      </c>
      <c r="N33" s="121">
        <f ca="1">SUMPRODUCT((计划!$B$6:$B$749=$A33)*(计划!$D$6:$D$749=$B33),计划!BB$6:BB$749)/8</f>
        <v>0</v>
      </c>
      <c r="O33" s="121">
        <f ca="1">SUMPRODUCT((计划!$B$6:$B$749=$A33)*(计划!$D$6:$D$749=$B33),计划!BC$6:BC$749)/8</f>
        <v>0</v>
      </c>
      <c r="P33" s="121">
        <f ca="1">SUMPRODUCT((计划!$B$6:$B$749=$A33)*(计划!$D$6:$D$749=$B33),计划!BD$6:BD$749)/8</f>
        <v>0</v>
      </c>
      <c r="Q33" s="121" t="e">
        <f ca="1">SUMPRODUCT((计划!$B$6:$B$749=$A33)*(计划!$D$6:$D$749=$B33),计划!BG$6:BG$749)/8</f>
        <v>#VALUE!</v>
      </c>
      <c r="R33" s="120" t="e">
        <f ca="1">SUMPRODUCT((计划!$B$6:$B$749=$A33)*(计划!$D$6:$D$749=$B33),计划!DL$6:DL$749)*$E33/8</f>
        <v>#VALUE!</v>
      </c>
      <c r="S33" s="120" t="e">
        <f ca="1">SUMPRODUCT((计划!$B$6:$B$749=$A33)*(计划!$D$6:$D$749=$B33),计划!DK$6:DK$749)*$E33/8</f>
        <v>#VALUE!</v>
      </c>
      <c r="T33" s="120" t="e">
        <f ca="1">SUMPRODUCT((计划!$B$6:$B$749=$A33)*(计划!$D$6:$D$749=$B33),计划!DM$6:DM$749)*$E33/8</f>
        <v>#VALUE!</v>
      </c>
      <c r="U33" s="120" t="e">
        <f ca="1">SUMPRODUCT((计划!$B$6:$B$749=$A33)*(计划!$D$6:$D$749=$B33),计划!DN$6:DN$749)*$E33/8</f>
        <v>#VALUE!</v>
      </c>
      <c r="V33" s="120" t="e">
        <f ca="1">SUMPRODUCT((计划!$B$6:$B$749=$A33)*(计划!$D$6:$D$749=$B33),计划!DO$6:DO$749)*$E33/8</f>
        <v>#VALUE!</v>
      </c>
      <c r="W33" s="120" t="e">
        <f ca="1">SUMPRODUCT((计划!$B$6:$B$749=$A33)*(计划!$D$6:$D$749=$B33),计划!DP$6:DP$749)*$E33/8</f>
        <v>#VALUE!</v>
      </c>
      <c r="X33" s="120" t="e">
        <f ca="1">SUMPRODUCT((计划!$B$6:$B$749=$A33)*(计划!$D$6:$D$749=$B33),计划!DQ$6:DQ$749)*$E33/8</f>
        <v>#VALUE!</v>
      </c>
      <c r="Y33" s="120" t="e">
        <f ca="1">SUMPRODUCT((计划!$B$6:$B$749=$A33)*(计划!$D$6:$D$749=$B33),计划!DR$6:DR$749)*$E33/8</f>
        <v>#VALUE!</v>
      </c>
      <c r="Z33" s="139" t="e">
        <f ca="1">SUMPRODUCT((R33:V33)*($AE$3:$AI$3))</f>
        <v>#VALUE!</v>
      </c>
      <c r="AA33" s="139" t="e">
        <f ca="1">SUMPRODUCT((W33:Y33)*($AJ$3:$AL$3))</f>
        <v>#VALUE!</v>
      </c>
      <c r="AB33" s="140" t="e">
        <f ca="1" t="shared" si="1"/>
        <v>#VALUE!</v>
      </c>
      <c r="AC33" s="140" t="e">
        <f ca="1" t="shared" si="2"/>
        <v>#VALUE!</v>
      </c>
      <c r="AE33" s="143"/>
      <c r="AF33" s="143"/>
      <c r="AG33" s="143"/>
      <c r="AH33" s="143"/>
      <c r="AI33" s="143"/>
      <c r="AJ33" s="143"/>
      <c r="AK33" s="143"/>
      <c r="AL33" s="143"/>
    </row>
    <row r="34" spans="1:38">
      <c r="A34" s="116">
        <f ca="1">A33</f>
        <v>43627</v>
      </c>
      <c r="B34" s="123" t="s">
        <v>356</v>
      </c>
      <c r="C34" s="124">
        <f>IF(C33=4,1,C33+1)</f>
        <v>2</v>
      </c>
      <c r="D34" s="119" t="str">
        <f t="shared" si="0"/>
        <v>乙</v>
      </c>
      <c r="E34" s="119">
        <f ca="1">SUMPRODUCT((计划!$B$6:$B$749=$A34)*(计划!$D$6:$D$749=$B34),计划!$AF$6:$AF$749)</f>
        <v>8</v>
      </c>
      <c r="F34" s="120" t="e">
        <f ca="1">SUMPRODUCT((计划!$B$6:$B$749=$A34)*(计划!$D$6:$D$749=$B34),计划!CW$6:CW$749)</f>
        <v>#VALUE!</v>
      </c>
      <c r="G34" s="120" t="e">
        <f ca="1">SUMPRODUCT((计划!$B$6:$B$749=$A34)*(计划!$D$6:$D$749=$B34),计划!CX$6:CX$749)</f>
        <v>#VALUE!</v>
      </c>
      <c r="H34" s="121">
        <f ca="1">SUMPRODUCT((计划!$B$6:$B$749=$A34)*(计划!$D$6:$D$749=$B34),计划!AV$6:AV$749)/8</f>
        <v>0</v>
      </c>
      <c r="I34" s="121">
        <f ca="1">SUMPRODUCT((计划!$B$6:$B$749=$A34)*(计划!$D$6:$D$749=$B34),计划!AX$6:AX$749)/8</f>
        <v>0</v>
      </c>
      <c r="J34" s="121">
        <f ca="1">SUMPRODUCT((计划!$B$6:$B$749=$A34)*(计划!$D$6:$D$749=$B34),计划!AW$6:AW$749)/8</f>
        <v>0</v>
      </c>
      <c r="K34" s="121">
        <f ca="1">SUMPRODUCT((计划!$B$6:$B$749=$A34)*(计划!$D$6:$D$749=$B34),计划!AY$6:AY$749)/8</f>
        <v>0</v>
      </c>
      <c r="L34" s="121">
        <f ca="1">SUMPRODUCT((计划!$B$6:$B$749=$A34)*(计划!$D$6:$D$749=$B34),计划!AZ$6:AZ$749)/8</f>
        <v>0</v>
      </c>
      <c r="M34" s="121">
        <f ca="1">SUMPRODUCT((计划!$B$6:$B$749=$A34)*(计划!$D$6:$D$749=$B34),计划!BA$6:BA$749)/8</f>
        <v>0</v>
      </c>
      <c r="N34" s="121">
        <f ca="1">SUMPRODUCT((计划!$B$6:$B$749=$A34)*(计划!$D$6:$D$749=$B34),计划!BB$6:BB$749)/8</f>
        <v>0</v>
      </c>
      <c r="O34" s="121">
        <f ca="1">SUMPRODUCT((计划!$B$6:$B$749=$A34)*(计划!$D$6:$D$749=$B34),计划!BC$6:BC$749)/8</f>
        <v>0</v>
      </c>
      <c r="P34" s="121">
        <f ca="1">SUMPRODUCT((计划!$B$6:$B$749=$A34)*(计划!$D$6:$D$749=$B34),计划!BD$6:BD$749)/8</f>
        <v>0</v>
      </c>
      <c r="Q34" s="121" t="e">
        <f ca="1">SUMPRODUCT((计划!$B$6:$B$749=$A34)*(计划!$D$6:$D$749=$B34),计划!BG$6:BG$749)/8</f>
        <v>#VALUE!</v>
      </c>
      <c r="R34" s="120" t="e">
        <f ca="1">SUMPRODUCT((计划!$B$6:$B$749=$A34)*(计划!$D$6:$D$749=$B34),计划!DL$6:DL$749)*$E34/8</f>
        <v>#VALUE!</v>
      </c>
      <c r="S34" s="120" t="e">
        <f ca="1">SUMPRODUCT((计划!$B$6:$B$749=$A34)*(计划!$D$6:$D$749=$B34),计划!DK$6:DK$749)*$E34/8</f>
        <v>#VALUE!</v>
      </c>
      <c r="T34" s="120" t="e">
        <f ca="1">SUMPRODUCT((计划!$B$6:$B$749=$A34)*(计划!$D$6:$D$749=$B34),计划!DM$6:DM$749)*$E34/8</f>
        <v>#VALUE!</v>
      </c>
      <c r="U34" s="120" t="e">
        <f ca="1">SUMPRODUCT((计划!$B$6:$B$749=$A34)*(计划!$D$6:$D$749=$B34),计划!DN$6:DN$749)*$E34/8</f>
        <v>#VALUE!</v>
      </c>
      <c r="V34" s="120" t="e">
        <f ca="1">SUMPRODUCT((计划!$B$6:$B$749=$A34)*(计划!$D$6:$D$749=$B34),计划!DO$6:DO$749)*$E34/8</f>
        <v>#VALUE!</v>
      </c>
      <c r="W34" s="120" t="e">
        <f ca="1">SUMPRODUCT((计划!$B$6:$B$749=$A34)*(计划!$D$6:$D$749=$B34),计划!DP$6:DP$749)*$E34/8</f>
        <v>#VALUE!</v>
      </c>
      <c r="X34" s="120" t="e">
        <f ca="1">SUMPRODUCT((计划!$B$6:$B$749=$A34)*(计划!$D$6:$D$749=$B34),计划!DQ$6:DQ$749)*$E34/8</f>
        <v>#VALUE!</v>
      </c>
      <c r="Y34" s="120" t="e">
        <f ca="1">SUMPRODUCT((计划!$B$6:$B$749=$A34)*(计划!$D$6:$D$749=$B34),计划!DR$6:DR$749)*$E34/8</f>
        <v>#VALUE!</v>
      </c>
      <c r="Z34" s="139" t="e">
        <f ca="1">SUMPRODUCT((R34:V34)*($AE$3:$AI$3))</f>
        <v>#VALUE!</v>
      </c>
      <c r="AA34" s="139" t="e">
        <f ca="1">SUMPRODUCT((W34:Y34)*($AJ$3:$AL$3))</f>
        <v>#VALUE!</v>
      </c>
      <c r="AB34" s="140" t="e">
        <f ca="1" t="shared" si="1"/>
        <v>#VALUE!</v>
      </c>
      <c r="AC34" s="140" t="e">
        <f ca="1" t="shared" si="2"/>
        <v>#VALUE!</v>
      </c>
      <c r="AE34" s="143"/>
      <c r="AF34" s="143"/>
      <c r="AG34" s="143"/>
      <c r="AH34" s="143"/>
      <c r="AI34" s="143"/>
      <c r="AJ34" s="143"/>
      <c r="AK34" s="143"/>
      <c r="AL34" s="143"/>
    </row>
    <row r="35" spans="1:38">
      <c r="A35" s="116">
        <f ca="1">A34</f>
        <v>43627</v>
      </c>
      <c r="B35" s="123" t="s">
        <v>357</v>
      </c>
      <c r="C35" s="124">
        <f>IF(C34=4,1,C34+1)</f>
        <v>3</v>
      </c>
      <c r="D35" s="119" t="str">
        <f t="shared" si="0"/>
        <v>丙</v>
      </c>
      <c r="E35" s="119">
        <f ca="1">SUMPRODUCT((计划!$B$6:$B$749=$A35)*(计划!$D$6:$D$749=$B35),计划!$AF$6:$AF$749)</f>
        <v>8</v>
      </c>
      <c r="F35" s="120" t="e">
        <f ca="1">SUMPRODUCT((计划!$B$6:$B$749=$A35)*(计划!$D$6:$D$749=$B35),计划!CW$6:CW$749)</f>
        <v>#VALUE!</v>
      </c>
      <c r="G35" s="120" t="e">
        <f ca="1">SUMPRODUCT((计划!$B$6:$B$749=$A35)*(计划!$D$6:$D$749=$B35),计划!CX$6:CX$749)</f>
        <v>#VALUE!</v>
      </c>
      <c r="H35" s="121">
        <f ca="1">SUMPRODUCT((计划!$B$6:$B$749=$A35)*(计划!$D$6:$D$749=$B35),计划!AV$6:AV$749)/8</f>
        <v>0</v>
      </c>
      <c r="I35" s="121">
        <f ca="1">SUMPRODUCT((计划!$B$6:$B$749=$A35)*(计划!$D$6:$D$749=$B35),计划!AX$6:AX$749)/8</f>
        <v>0</v>
      </c>
      <c r="J35" s="121">
        <f ca="1">SUMPRODUCT((计划!$B$6:$B$749=$A35)*(计划!$D$6:$D$749=$B35),计划!AW$6:AW$749)/8</f>
        <v>0</v>
      </c>
      <c r="K35" s="121">
        <f ca="1">SUMPRODUCT((计划!$B$6:$B$749=$A35)*(计划!$D$6:$D$749=$B35),计划!AY$6:AY$749)/8</f>
        <v>0</v>
      </c>
      <c r="L35" s="121">
        <f ca="1">SUMPRODUCT((计划!$B$6:$B$749=$A35)*(计划!$D$6:$D$749=$B35),计划!AZ$6:AZ$749)/8</f>
        <v>0</v>
      </c>
      <c r="M35" s="121">
        <f ca="1">SUMPRODUCT((计划!$B$6:$B$749=$A35)*(计划!$D$6:$D$749=$B35),计划!BA$6:BA$749)/8</f>
        <v>0</v>
      </c>
      <c r="N35" s="121">
        <f ca="1">SUMPRODUCT((计划!$B$6:$B$749=$A35)*(计划!$D$6:$D$749=$B35),计划!BB$6:BB$749)/8</f>
        <v>0</v>
      </c>
      <c r="O35" s="121">
        <f ca="1">SUMPRODUCT((计划!$B$6:$B$749=$A35)*(计划!$D$6:$D$749=$B35),计划!BC$6:BC$749)/8</f>
        <v>0</v>
      </c>
      <c r="P35" s="121">
        <f ca="1">SUMPRODUCT((计划!$B$6:$B$749=$A35)*(计划!$D$6:$D$749=$B35),计划!BD$6:BD$749)/8</f>
        <v>0</v>
      </c>
      <c r="Q35" s="121" t="e">
        <f ca="1">SUMPRODUCT((计划!$B$6:$B$749=$A35)*(计划!$D$6:$D$749=$B35),计划!BG$6:BG$749)/8</f>
        <v>#VALUE!</v>
      </c>
      <c r="R35" s="120" t="e">
        <f ca="1">SUMPRODUCT((计划!$B$6:$B$749=$A35)*(计划!$D$6:$D$749=$B35),计划!DL$6:DL$749)*$E35/8</f>
        <v>#VALUE!</v>
      </c>
      <c r="S35" s="120" t="e">
        <f ca="1">SUMPRODUCT((计划!$B$6:$B$749=$A35)*(计划!$D$6:$D$749=$B35),计划!DK$6:DK$749)*$E35/8</f>
        <v>#VALUE!</v>
      </c>
      <c r="T35" s="120" t="e">
        <f ca="1">SUMPRODUCT((计划!$B$6:$B$749=$A35)*(计划!$D$6:$D$749=$B35),计划!DM$6:DM$749)*$E35/8</f>
        <v>#VALUE!</v>
      </c>
      <c r="U35" s="120" t="e">
        <f ca="1">SUMPRODUCT((计划!$B$6:$B$749=$A35)*(计划!$D$6:$D$749=$B35),计划!DN$6:DN$749)*$E35/8</f>
        <v>#VALUE!</v>
      </c>
      <c r="V35" s="120" t="e">
        <f ca="1">SUMPRODUCT((计划!$B$6:$B$749=$A35)*(计划!$D$6:$D$749=$B35),计划!DO$6:DO$749)*$E35/8</f>
        <v>#VALUE!</v>
      </c>
      <c r="W35" s="120" t="e">
        <f ca="1">SUMPRODUCT((计划!$B$6:$B$749=$A35)*(计划!$D$6:$D$749=$B35),计划!DP$6:DP$749)*$E35/8</f>
        <v>#VALUE!</v>
      </c>
      <c r="X35" s="120" t="e">
        <f ca="1">SUMPRODUCT((计划!$B$6:$B$749=$A35)*(计划!$D$6:$D$749=$B35),计划!DQ$6:DQ$749)*$E35/8</f>
        <v>#VALUE!</v>
      </c>
      <c r="Y35" s="120" t="e">
        <f ca="1">SUMPRODUCT((计划!$B$6:$B$749=$A35)*(计划!$D$6:$D$749=$B35),计划!DR$6:DR$749)*$E35/8</f>
        <v>#VALUE!</v>
      </c>
      <c r="Z35" s="139" t="e">
        <f ca="1">SUMPRODUCT((R35:V35)*($AE$3:$AI$3))</f>
        <v>#VALUE!</v>
      </c>
      <c r="AA35" s="139" t="e">
        <f ca="1">SUMPRODUCT((W35:Y35)*($AJ$3:$AL$3))</f>
        <v>#VALUE!</v>
      </c>
      <c r="AB35" s="140" t="e">
        <f ca="1" t="shared" si="1"/>
        <v>#VALUE!</v>
      </c>
      <c r="AC35" s="140" t="e">
        <f ca="1" t="shared" si="2"/>
        <v>#VALUE!</v>
      </c>
      <c r="AE35" s="143"/>
      <c r="AF35" s="143"/>
      <c r="AG35" s="143"/>
      <c r="AH35" s="143"/>
      <c r="AI35" s="143"/>
      <c r="AJ35" s="143"/>
      <c r="AK35" s="143"/>
      <c r="AL35" s="143"/>
    </row>
    <row r="36" spans="1:38">
      <c r="A36" s="116">
        <f ca="1">A33+1</f>
        <v>43628</v>
      </c>
      <c r="B36" s="123" t="s">
        <v>355</v>
      </c>
      <c r="C36" s="124">
        <f>IF(C30=1,4,C30-1)</f>
        <v>4</v>
      </c>
      <c r="D36" s="119" t="str">
        <f t="shared" si="0"/>
        <v>丁</v>
      </c>
      <c r="E36" s="119">
        <f ca="1">SUMPRODUCT((计划!$B$6:$B$749=$A36)*(计划!$D$6:$D$749=$B36),计划!$AF$6:$AF$749)</f>
        <v>8</v>
      </c>
      <c r="F36" s="120" t="e">
        <f ca="1">SUMPRODUCT((计划!$B$6:$B$749=$A36)*(计划!$D$6:$D$749=$B36),计划!CW$6:CW$749)</f>
        <v>#VALUE!</v>
      </c>
      <c r="G36" s="120" t="e">
        <f ca="1">SUMPRODUCT((计划!$B$6:$B$749=$A36)*(计划!$D$6:$D$749=$B36),计划!CX$6:CX$749)</f>
        <v>#VALUE!</v>
      </c>
      <c r="H36" s="121">
        <f ca="1">SUMPRODUCT((计划!$B$6:$B$749=$A36)*(计划!$D$6:$D$749=$B36),计划!AV$6:AV$749)/8</f>
        <v>0</v>
      </c>
      <c r="I36" s="121">
        <f ca="1">SUMPRODUCT((计划!$B$6:$B$749=$A36)*(计划!$D$6:$D$749=$B36),计划!AX$6:AX$749)/8</f>
        <v>0</v>
      </c>
      <c r="J36" s="121">
        <f ca="1">SUMPRODUCT((计划!$B$6:$B$749=$A36)*(计划!$D$6:$D$749=$B36),计划!AW$6:AW$749)/8</f>
        <v>0</v>
      </c>
      <c r="K36" s="121">
        <f ca="1">SUMPRODUCT((计划!$B$6:$B$749=$A36)*(计划!$D$6:$D$749=$B36),计划!AY$6:AY$749)/8</f>
        <v>0</v>
      </c>
      <c r="L36" s="121">
        <f ca="1">SUMPRODUCT((计划!$B$6:$B$749=$A36)*(计划!$D$6:$D$749=$B36),计划!AZ$6:AZ$749)/8</f>
        <v>0</v>
      </c>
      <c r="M36" s="121">
        <f ca="1">SUMPRODUCT((计划!$B$6:$B$749=$A36)*(计划!$D$6:$D$749=$B36),计划!BA$6:BA$749)/8</f>
        <v>0</v>
      </c>
      <c r="N36" s="121">
        <f ca="1">SUMPRODUCT((计划!$B$6:$B$749=$A36)*(计划!$D$6:$D$749=$B36),计划!BB$6:BB$749)/8</f>
        <v>0</v>
      </c>
      <c r="O36" s="121">
        <f ca="1">SUMPRODUCT((计划!$B$6:$B$749=$A36)*(计划!$D$6:$D$749=$B36),计划!BC$6:BC$749)/8</f>
        <v>0</v>
      </c>
      <c r="P36" s="121">
        <f ca="1">SUMPRODUCT((计划!$B$6:$B$749=$A36)*(计划!$D$6:$D$749=$B36),计划!BD$6:BD$749)/8</f>
        <v>0</v>
      </c>
      <c r="Q36" s="121" t="e">
        <f ca="1">SUMPRODUCT((计划!$B$6:$B$749=$A36)*(计划!$D$6:$D$749=$B36),计划!BG$6:BG$749)/8</f>
        <v>#VALUE!</v>
      </c>
      <c r="R36" s="120" t="e">
        <f ca="1">SUMPRODUCT((计划!$B$6:$B$749=$A36)*(计划!$D$6:$D$749=$B36),计划!DL$6:DL$749)*$E36/8</f>
        <v>#VALUE!</v>
      </c>
      <c r="S36" s="120" t="e">
        <f ca="1">SUMPRODUCT((计划!$B$6:$B$749=$A36)*(计划!$D$6:$D$749=$B36),计划!DK$6:DK$749)*$E36/8</f>
        <v>#VALUE!</v>
      </c>
      <c r="T36" s="120" t="e">
        <f ca="1">SUMPRODUCT((计划!$B$6:$B$749=$A36)*(计划!$D$6:$D$749=$B36),计划!DM$6:DM$749)*$E36/8</f>
        <v>#VALUE!</v>
      </c>
      <c r="U36" s="120" t="e">
        <f ca="1">SUMPRODUCT((计划!$B$6:$B$749=$A36)*(计划!$D$6:$D$749=$B36),计划!DN$6:DN$749)*$E36/8</f>
        <v>#VALUE!</v>
      </c>
      <c r="V36" s="120" t="e">
        <f ca="1">SUMPRODUCT((计划!$B$6:$B$749=$A36)*(计划!$D$6:$D$749=$B36),计划!DO$6:DO$749)*$E36/8</f>
        <v>#VALUE!</v>
      </c>
      <c r="W36" s="120" t="e">
        <f ca="1">SUMPRODUCT((计划!$B$6:$B$749=$A36)*(计划!$D$6:$D$749=$B36),计划!DP$6:DP$749)*$E36/8</f>
        <v>#VALUE!</v>
      </c>
      <c r="X36" s="120" t="e">
        <f ca="1">SUMPRODUCT((计划!$B$6:$B$749=$A36)*(计划!$D$6:$D$749=$B36),计划!DQ$6:DQ$749)*$E36/8</f>
        <v>#VALUE!</v>
      </c>
      <c r="Y36" s="120" t="e">
        <f ca="1">SUMPRODUCT((计划!$B$6:$B$749=$A36)*(计划!$D$6:$D$749=$B36),计划!DR$6:DR$749)*$E36/8</f>
        <v>#VALUE!</v>
      </c>
      <c r="Z36" s="139" t="e">
        <f ca="1">SUMPRODUCT((R36:V36)*($AE$3:$AI$3))</f>
        <v>#VALUE!</v>
      </c>
      <c r="AA36" s="139" t="e">
        <f ca="1">SUMPRODUCT((W36:Y36)*($AJ$3:$AL$3))</f>
        <v>#VALUE!</v>
      </c>
      <c r="AB36" s="140" t="e">
        <f ca="1" t="shared" si="1"/>
        <v>#VALUE!</v>
      </c>
      <c r="AC36" s="140" t="e">
        <f ca="1" t="shared" si="2"/>
        <v>#VALUE!</v>
      </c>
      <c r="AE36" s="143"/>
      <c r="AF36" s="143"/>
      <c r="AG36" s="143"/>
      <c r="AH36" s="143"/>
      <c r="AI36" s="143"/>
      <c r="AJ36" s="143"/>
      <c r="AK36" s="143"/>
      <c r="AL36" s="143"/>
    </row>
    <row r="37" spans="1:38">
      <c r="A37" s="116">
        <f ca="1">A36</f>
        <v>43628</v>
      </c>
      <c r="B37" s="123" t="s">
        <v>356</v>
      </c>
      <c r="C37" s="124">
        <f>IF(C36=4,1,C36+1)</f>
        <v>1</v>
      </c>
      <c r="D37" s="119" t="str">
        <f t="shared" si="0"/>
        <v>甲</v>
      </c>
      <c r="E37" s="119">
        <f ca="1">SUMPRODUCT((计划!$B$6:$B$749=$A37)*(计划!$D$6:$D$749=$B37),计划!$AF$6:$AF$749)</f>
        <v>8</v>
      </c>
      <c r="F37" s="120" t="e">
        <f ca="1">SUMPRODUCT((计划!$B$6:$B$749=$A37)*(计划!$D$6:$D$749=$B37),计划!CW$6:CW$749)</f>
        <v>#VALUE!</v>
      </c>
      <c r="G37" s="120" t="e">
        <f ca="1">SUMPRODUCT((计划!$B$6:$B$749=$A37)*(计划!$D$6:$D$749=$B37),计划!CX$6:CX$749)</f>
        <v>#VALUE!</v>
      </c>
      <c r="H37" s="121">
        <f ca="1">SUMPRODUCT((计划!$B$6:$B$749=$A37)*(计划!$D$6:$D$749=$B37),计划!AV$6:AV$749)/8</f>
        <v>0</v>
      </c>
      <c r="I37" s="121">
        <f ca="1">SUMPRODUCT((计划!$B$6:$B$749=$A37)*(计划!$D$6:$D$749=$B37),计划!AX$6:AX$749)/8</f>
        <v>0</v>
      </c>
      <c r="J37" s="121">
        <f ca="1">SUMPRODUCT((计划!$B$6:$B$749=$A37)*(计划!$D$6:$D$749=$B37),计划!AW$6:AW$749)/8</f>
        <v>0</v>
      </c>
      <c r="K37" s="121">
        <f ca="1">SUMPRODUCT((计划!$B$6:$B$749=$A37)*(计划!$D$6:$D$749=$B37),计划!AY$6:AY$749)/8</f>
        <v>0</v>
      </c>
      <c r="L37" s="121">
        <f ca="1">SUMPRODUCT((计划!$B$6:$B$749=$A37)*(计划!$D$6:$D$749=$B37),计划!AZ$6:AZ$749)/8</f>
        <v>0</v>
      </c>
      <c r="M37" s="121">
        <f ca="1">SUMPRODUCT((计划!$B$6:$B$749=$A37)*(计划!$D$6:$D$749=$B37),计划!BA$6:BA$749)/8</f>
        <v>0</v>
      </c>
      <c r="N37" s="121">
        <f ca="1">SUMPRODUCT((计划!$B$6:$B$749=$A37)*(计划!$D$6:$D$749=$B37),计划!BB$6:BB$749)/8</f>
        <v>0</v>
      </c>
      <c r="O37" s="121">
        <f ca="1">SUMPRODUCT((计划!$B$6:$B$749=$A37)*(计划!$D$6:$D$749=$B37),计划!BC$6:BC$749)/8</f>
        <v>0</v>
      </c>
      <c r="P37" s="121">
        <f ca="1">SUMPRODUCT((计划!$B$6:$B$749=$A37)*(计划!$D$6:$D$749=$B37),计划!BD$6:BD$749)/8</f>
        <v>0</v>
      </c>
      <c r="Q37" s="121" t="e">
        <f ca="1">SUMPRODUCT((计划!$B$6:$B$749=$A37)*(计划!$D$6:$D$749=$B37),计划!BG$6:BG$749)/8</f>
        <v>#VALUE!</v>
      </c>
      <c r="R37" s="120" t="e">
        <f ca="1">SUMPRODUCT((计划!$B$6:$B$749=$A37)*(计划!$D$6:$D$749=$B37),计划!DL$6:DL$749)*$E37/8</f>
        <v>#VALUE!</v>
      </c>
      <c r="S37" s="120" t="e">
        <f ca="1">SUMPRODUCT((计划!$B$6:$B$749=$A37)*(计划!$D$6:$D$749=$B37),计划!DK$6:DK$749)*$E37/8</f>
        <v>#VALUE!</v>
      </c>
      <c r="T37" s="120" t="e">
        <f ca="1">SUMPRODUCT((计划!$B$6:$B$749=$A37)*(计划!$D$6:$D$749=$B37),计划!DM$6:DM$749)*$E37/8</f>
        <v>#VALUE!</v>
      </c>
      <c r="U37" s="120" t="e">
        <f ca="1">SUMPRODUCT((计划!$B$6:$B$749=$A37)*(计划!$D$6:$D$749=$B37),计划!DN$6:DN$749)*$E37/8</f>
        <v>#VALUE!</v>
      </c>
      <c r="V37" s="120" t="e">
        <f ca="1">SUMPRODUCT((计划!$B$6:$B$749=$A37)*(计划!$D$6:$D$749=$B37),计划!DO$6:DO$749)*$E37/8</f>
        <v>#VALUE!</v>
      </c>
      <c r="W37" s="120" t="e">
        <f ca="1">SUMPRODUCT((计划!$B$6:$B$749=$A37)*(计划!$D$6:$D$749=$B37),计划!DP$6:DP$749)*$E37/8</f>
        <v>#VALUE!</v>
      </c>
      <c r="X37" s="120" t="e">
        <f ca="1">SUMPRODUCT((计划!$B$6:$B$749=$A37)*(计划!$D$6:$D$749=$B37),计划!DQ$6:DQ$749)*$E37/8</f>
        <v>#VALUE!</v>
      </c>
      <c r="Y37" s="120" t="e">
        <f ca="1">SUMPRODUCT((计划!$B$6:$B$749=$A37)*(计划!$D$6:$D$749=$B37),计划!DR$6:DR$749)*$E37/8</f>
        <v>#VALUE!</v>
      </c>
      <c r="Z37" s="139" t="e">
        <f ca="1">SUMPRODUCT((R37:V37)*($AE$3:$AI$3))</f>
        <v>#VALUE!</v>
      </c>
      <c r="AA37" s="139" t="e">
        <f ca="1">SUMPRODUCT((W37:Y37)*($AJ$3:$AL$3))</f>
        <v>#VALUE!</v>
      </c>
      <c r="AB37" s="140" t="e">
        <f ca="1" t="shared" si="1"/>
        <v>#VALUE!</v>
      </c>
      <c r="AC37" s="140" t="e">
        <f ca="1" t="shared" si="2"/>
        <v>#VALUE!</v>
      </c>
      <c r="AE37" s="143"/>
      <c r="AF37" s="143"/>
      <c r="AG37" s="143"/>
      <c r="AH37" s="143"/>
      <c r="AI37" s="143"/>
      <c r="AJ37" s="143"/>
      <c r="AK37" s="143"/>
      <c r="AL37" s="143"/>
    </row>
    <row r="38" spans="1:38">
      <c r="A38" s="116">
        <f ca="1">A37</f>
        <v>43628</v>
      </c>
      <c r="B38" s="123" t="s">
        <v>357</v>
      </c>
      <c r="C38" s="124">
        <f>IF(C37=4,1,C37+1)</f>
        <v>2</v>
      </c>
      <c r="D38" s="119" t="str">
        <f t="shared" si="0"/>
        <v>乙</v>
      </c>
      <c r="E38" s="119">
        <f ca="1">SUMPRODUCT((计划!$B$6:$B$749=$A38)*(计划!$D$6:$D$749=$B38),计划!$AF$6:$AF$749)</f>
        <v>7.58</v>
      </c>
      <c r="F38" s="120" t="e">
        <f ca="1">SUMPRODUCT((计划!$B$6:$B$749=$A38)*(计划!$D$6:$D$749=$B38),计划!CW$6:CW$749)</f>
        <v>#VALUE!</v>
      </c>
      <c r="G38" s="120" t="e">
        <f ca="1">SUMPRODUCT((计划!$B$6:$B$749=$A38)*(计划!$D$6:$D$749=$B38),计划!CX$6:CX$749)</f>
        <v>#VALUE!</v>
      </c>
      <c r="H38" s="121">
        <f ca="1">SUMPRODUCT((计划!$B$6:$B$749=$A38)*(计划!$D$6:$D$749=$B38),计划!AV$6:AV$749)/8</f>
        <v>0</v>
      </c>
      <c r="I38" s="121">
        <f ca="1">SUMPRODUCT((计划!$B$6:$B$749=$A38)*(计划!$D$6:$D$749=$B38),计划!AX$6:AX$749)/8</f>
        <v>0</v>
      </c>
      <c r="J38" s="121">
        <f ca="1">SUMPRODUCT((计划!$B$6:$B$749=$A38)*(计划!$D$6:$D$749=$B38),计划!AW$6:AW$749)/8</f>
        <v>0</v>
      </c>
      <c r="K38" s="121">
        <f ca="1">SUMPRODUCT((计划!$B$6:$B$749=$A38)*(计划!$D$6:$D$749=$B38),计划!AY$6:AY$749)/8</f>
        <v>0</v>
      </c>
      <c r="L38" s="121">
        <f ca="1">SUMPRODUCT((计划!$B$6:$B$749=$A38)*(计划!$D$6:$D$749=$B38),计划!AZ$6:AZ$749)/8</f>
        <v>0</v>
      </c>
      <c r="M38" s="121">
        <f ca="1">SUMPRODUCT((计划!$B$6:$B$749=$A38)*(计划!$D$6:$D$749=$B38),计划!BA$6:BA$749)/8</f>
        <v>0</v>
      </c>
      <c r="N38" s="121">
        <f ca="1">SUMPRODUCT((计划!$B$6:$B$749=$A38)*(计划!$D$6:$D$749=$B38),计划!BB$6:BB$749)/8</f>
        <v>0</v>
      </c>
      <c r="O38" s="121">
        <f ca="1">SUMPRODUCT((计划!$B$6:$B$749=$A38)*(计划!$D$6:$D$749=$B38),计划!BC$6:BC$749)/8</f>
        <v>0</v>
      </c>
      <c r="P38" s="121">
        <f ca="1">SUMPRODUCT((计划!$B$6:$B$749=$A38)*(计划!$D$6:$D$749=$B38),计划!BD$6:BD$749)/8</f>
        <v>0</v>
      </c>
      <c r="Q38" s="121" t="e">
        <f ca="1">SUMPRODUCT((计划!$B$6:$B$749=$A38)*(计划!$D$6:$D$749=$B38),计划!BG$6:BG$749)/8</f>
        <v>#VALUE!</v>
      </c>
      <c r="R38" s="120" t="e">
        <f ca="1">SUMPRODUCT((计划!$B$6:$B$749=$A38)*(计划!$D$6:$D$749=$B38),计划!DL$6:DL$749)*$E38/8</f>
        <v>#VALUE!</v>
      </c>
      <c r="S38" s="120" t="e">
        <f ca="1">SUMPRODUCT((计划!$B$6:$B$749=$A38)*(计划!$D$6:$D$749=$B38),计划!DK$6:DK$749)*$E38/8</f>
        <v>#VALUE!</v>
      </c>
      <c r="T38" s="120" t="e">
        <f ca="1">SUMPRODUCT((计划!$B$6:$B$749=$A38)*(计划!$D$6:$D$749=$B38),计划!DM$6:DM$749)*$E38/8</f>
        <v>#VALUE!</v>
      </c>
      <c r="U38" s="120" t="e">
        <f ca="1">SUMPRODUCT((计划!$B$6:$B$749=$A38)*(计划!$D$6:$D$749=$B38),计划!DN$6:DN$749)*$E38/8</f>
        <v>#VALUE!</v>
      </c>
      <c r="V38" s="120" t="e">
        <f ca="1">SUMPRODUCT((计划!$B$6:$B$749=$A38)*(计划!$D$6:$D$749=$B38),计划!DO$6:DO$749)*$E38/8</f>
        <v>#VALUE!</v>
      </c>
      <c r="W38" s="120" t="e">
        <f ca="1">SUMPRODUCT((计划!$B$6:$B$749=$A38)*(计划!$D$6:$D$749=$B38),计划!DP$6:DP$749)*$E38/8</f>
        <v>#VALUE!</v>
      </c>
      <c r="X38" s="120" t="e">
        <f ca="1">SUMPRODUCT((计划!$B$6:$B$749=$A38)*(计划!$D$6:$D$749=$B38),计划!DQ$6:DQ$749)*$E38/8</f>
        <v>#VALUE!</v>
      </c>
      <c r="Y38" s="120" t="e">
        <f ca="1">SUMPRODUCT((计划!$B$6:$B$749=$A38)*(计划!$D$6:$D$749=$B38),计划!DR$6:DR$749)*$E38/8</f>
        <v>#VALUE!</v>
      </c>
      <c r="Z38" s="139" t="e">
        <f ca="1">SUMPRODUCT((R38:V38)*($AE$3:$AI$3))</f>
        <v>#VALUE!</v>
      </c>
      <c r="AA38" s="139" t="e">
        <f ca="1">SUMPRODUCT((W38:Y38)*($AJ$3:$AL$3))</f>
        <v>#VALUE!</v>
      </c>
      <c r="AB38" s="140" t="e">
        <f ca="1" t="shared" si="1"/>
        <v>#VALUE!</v>
      </c>
      <c r="AC38" s="140" t="e">
        <f ca="1" t="shared" si="2"/>
        <v>#VALUE!</v>
      </c>
      <c r="AE38" s="143"/>
      <c r="AF38" s="143"/>
      <c r="AG38" s="143"/>
      <c r="AH38" s="143"/>
      <c r="AI38" s="143"/>
      <c r="AJ38" s="143"/>
      <c r="AK38" s="143"/>
      <c r="AL38" s="143"/>
    </row>
    <row r="39" spans="1:38">
      <c r="A39" s="116">
        <f ca="1">A36+1</f>
        <v>43629</v>
      </c>
      <c r="B39" s="123" t="s">
        <v>355</v>
      </c>
      <c r="C39" s="124">
        <f>IF(C33=1,4,C33-1)</f>
        <v>4</v>
      </c>
      <c r="D39" s="119" t="str">
        <f t="shared" si="0"/>
        <v>丁</v>
      </c>
      <c r="E39" s="119">
        <f ca="1">SUMPRODUCT((计划!$B$6:$B$749=$A39)*(计划!$D$6:$D$749=$B39),计划!$AF$6:$AF$749)</f>
        <v>8</v>
      </c>
      <c r="F39" s="120" t="e">
        <f ca="1">SUMPRODUCT((计划!$B$6:$B$749=$A39)*(计划!$D$6:$D$749=$B39),计划!CW$6:CW$749)</f>
        <v>#VALUE!</v>
      </c>
      <c r="G39" s="120" t="e">
        <f ca="1">SUMPRODUCT((计划!$B$6:$B$749=$A39)*(计划!$D$6:$D$749=$B39),计划!CX$6:CX$749)</f>
        <v>#VALUE!</v>
      </c>
      <c r="H39" s="121">
        <f ca="1">SUMPRODUCT((计划!$B$6:$B$749=$A39)*(计划!$D$6:$D$749=$B39),计划!AV$6:AV$749)/8</f>
        <v>0</v>
      </c>
      <c r="I39" s="121">
        <f ca="1">SUMPRODUCT((计划!$B$6:$B$749=$A39)*(计划!$D$6:$D$749=$B39),计划!AX$6:AX$749)/8</f>
        <v>0</v>
      </c>
      <c r="J39" s="121">
        <f ca="1">SUMPRODUCT((计划!$B$6:$B$749=$A39)*(计划!$D$6:$D$749=$B39),计划!AW$6:AW$749)/8</f>
        <v>0</v>
      </c>
      <c r="K39" s="121">
        <f ca="1">SUMPRODUCT((计划!$B$6:$B$749=$A39)*(计划!$D$6:$D$749=$B39),计划!AY$6:AY$749)/8</f>
        <v>0</v>
      </c>
      <c r="L39" s="121">
        <f ca="1">SUMPRODUCT((计划!$B$6:$B$749=$A39)*(计划!$D$6:$D$749=$B39),计划!AZ$6:AZ$749)/8</f>
        <v>0</v>
      </c>
      <c r="M39" s="121">
        <f ca="1">SUMPRODUCT((计划!$B$6:$B$749=$A39)*(计划!$D$6:$D$749=$B39),计划!BA$6:BA$749)/8</f>
        <v>0</v>
      </c>
      <c r="N39" s="121">
        <f ca="1">SUMPRODUCT((计划!$B$6:$B$749=$A39)*(计划!$D$6:$D$749=$B39),计划!BB$6:BB$749)/8</f>
        <v>0</v>
      </c>
      <c r="O39" s="121">
        <f ca="1">SUMPRODUCT((计划!$B$6:$B$749=$A39)*(计划!$D$6:$D$749=$B39),计划!BC$6:BC$749)/8</f>
        <v>0</v>
      </c>
      <c r="P39" s="121">
        <f ca="1">SUMPRODUCT((计划!$B$6:$B$749=$A39)*(计划!$D$6:$D$749=$B39),计划!BD$6:BD$749)/8</f>
        <v>0</v>
      </c>
      <c r="Q39" s="121" t="e">
        <f ca="1">SUMPRODUCT((计划!$B$6:$B$749=$A39)*(计划!$D$6:$D$749=$B39),计划!BG$6:BG$749)/8</f>
        <v>#VALUE!</v>
      </c>
      <c r="R39" s="120" t="e">
        <f ca="1">SUMPRODUCT((计划!$B$6:$B$749=$A39)*(计划!$D$6:$D$749=$B39),计划!DL$6:DL$749)*$E39/8</f>
        <v>#VALUE!</v>
      </c>
      <c r="S39" s="120" t="e">
        <f ca="1">SUMPRODUCT((计划!$B$6:$B$749=$A39)*(计划!$D$6:$D$749=$B39),计划!DK$6:DK$749)*$E39/8</f>
        <v>#VALUE!</v>
      </c>
      <c r="T39" s="120" t="e">
        <f ca="1">SUMPRODUCT((计划!$B$6:$B$749=$A39)*(计划!$D$6:$D$749=$B39),计划!DM$6:DM$749)*$E39/8</f>
        <v>#VALUE!</v>
      </c>
      <c r="U39" s="120" t="e">
        <f ca="1">SUMPRODUCT((计划!$B$6:$B$749=$A39)*(计划!$D$6:$D$749=$B39),计划!DN$6:DN$749)*$E39/8</f>
        <v>#VALUE!</v>
      </c>
      <c r="V39" s="120" t="e">
        <f ca="1">SUMPRODUCT((计划!$B$6:$B$749=$A39)*(计划!$D$6:$D$749=$B39),计划!DO$6:DO$749)*$E39/8</f>
        <v>#VALUE!</v>
      </c>
      <c r="W39" s="120" t="e">
        <f ca="1">SUMPRODUCT((计划!$B$6:$B$749=$A39)*(计划!$D$6:$D$749=$B39),计划!DP$6:DP$749)*$E39/8</f>
        <v>#VALUE!</v>
      </c>
      <c r="X39" s="120" t="e">
        <f ca="1">SUMPRODUCT((计划!$B$6:$B$749=$A39)*(计划!$D$6:$D$749=$B39),计划!DQ$6:DQ$749)*$E39/8</f>
        <v>#VALUE!</v>
      </c>
      <c r="Y39" s="120" t="e">
        <f ca="1">SUMPRODUCT((计划!$B$6:$B$749=$A39)*(计划!$D$6:$D$749=$B39),计划!DR$6:DR$749)*$E39/8</f>
        <v>#VALUE!</v>
      </c>
      <c r="Z39" s="139" t="e">
        <f ca="1">SUMPRODUCT((R39:V39)*($AE$3:$AI$3))</f>
        <v>#VALUE!</v>
      </c>
      <c r="AA39" s="139" t="e">
        <f ca="1">SUMPRODUCT((W39:Y39)*($AJ$3:$AL$3))</f>
        <v>#VALUE!</v>
      </c>
      <c r="AB39" s="140" t="e">
        <f ca="1" t="shared" si="1"/>
        <v>#VALUE!</v>
      </c>
      <c r="AC39" s="140" t="e">
        <f ca="1" t="shared" si="2"/>
        <v>#VALUE!</v>
      </c>
      <c r="AE39" s="143"/>
      <c r="AF39" s="143"/>
      <c r="AG39" s="143"/>
      <c r="AH39" s="143"/>
      <c r="AI39" s="143"/>
      <c r="AJ39" s="143"/>
      <c r="AK39" s="143"/>
      <c r="AL39" s="143"/>
    </row>
    <row r="40" spans="1:38">
      <c r="A40" s="116">
        <f ca="1">A39</f>
        <v>43629</v>
      </c>
      <c r="B40" s="123" t="s">
        <v>356</v>
      </c>
      <c r="C40" s="124">
        <f>IF(C39=4,1,C39+1)</f>
        <v>1</v>
      </c>
      <c r="D40" s="119" t="str">
        <f t="shared" si="0"/>
        <v>甲</v>
      </c>
      <c r="E40" s="119">
        <f ca="1">SUMPRODUCT((计划!$B$6:$B$749=$A40)*(计划!$D$6:$D$749=$B40),计划!$AF$6:$AF$749)</f>
        <v>8</v>
      </c>
      <c r="F40" s="120" t="e">
        <f ca="1">SUMPRODUCT((计划!$B$6:$B$749=$A40)*(计划!$D$6:$D$749=$B40),计划!CW$6:CW$749)</f>
        <v>#VALUE!</v>
      </c>
      <c r="G40" s="120" t="e">
        <f ca="1">SUMPRODUCT((计划!$B$6:$B$749=$A40)*(计划!$D$6:$D$749=$B40),计划!CX$6:CX$749)</f>
        <v>#VALUE!</v>
      </c>
      <c r="H40" s="121">
        <f ca="1">SUMPRODUCT((计划!$B$6:$B$749=$A40)*(计划!$D$6:$D$749=$B40),计划!AV$6:AV$749)/8</f>
        <v>0</v>
      </c>
      <c r="I40" s="121">
        <f ca="1">SUMPRODUCT((计划!$B$6:$B$749=$A40)*(计划!$D$6:$D$749=$B40),计划!AX$6:AX$749)/8</f>
        <v>0</v>
      </c>
      <c r="J40" s="121">
        <f ca="1">SUMPRODUCT((计划!$B$6:$B$749=$A40)*(计划!$D$6:$D$749=$B40),计划!AW$6:AW$749)/8</f>
        <v>0</v>
      </c>
      <c r="K40" s="121">
        <f ca="1">SUMPRODUCT((计划!$B$6:$B$749=$A40)*(计划!$D$6:$D$749=$B40),计划!AY$6:AY$749)/8</f>
        <v>0</v>
      </c>
      <c r="L40" s="121">
        <f ca="1">SUMPRODUCT((计划!$B$6:$B$749=$A40)*(计划!$D$6:$D$749=$B40),计划!AZ$6:AZ$749)/8</f>
        <v>0</v>
      </c>
      <c r="M40" s="121">
        <f ca="1">SUMPRODUCT((计划!$B$6:$B$749=$A40)*(计划!$D$6:$D$749=$B40),计划!BA$6:BA$749)/8</f>
        <v>0</v>
      </c>
      <c r="N40" s="121">
        <f ca="1">SUMPRODUCT((计划!$B$6:$B$749=$A40)*(计划!$D$6:$D$749=$B40),计划!BB$6:BB$749)/8</f>
        <v>0</v>
      </c>
      <c r="O40" s="121">
        <f ca="1">SUMPRODUCT((计划!$B$6:$B$749=$A40)*(计划!$D$6:$D$749=$B40),计划!BC$6:BC$749)/8</f>
        <v>0</v>
      </c>
      <c r="P40" s="121">
        <f ca="1">SUMPRODUCT((计划!$B$6:$B$749=$A40)*(计划!$D$6:$D$749=$B40),计划!BD$6:BD$749)/8</f>
        <v>0</v>
      </c>
      <c r="Q40" s="121" t="e">
        <f ca="1">SUMPRODUCT((计划!$B$6:$B$749=$A40)*(计划!$D$6:$D$749=$B40),计划!BG$6:BG$749)/8</f>
        <v>#VALUE!</v>
      </c>
      <c r="R40" s="120" t="e">
        <f ca="1">SUMPRODUCT((计划!$B$6:$B$749=$A40)*(计划!$D$6:$D$749=$B40),计划!DL$6:DL$749)*$E40/8</f>
        <v>#VALUE!</v>
      </c>
      <c r="S40" s="120" t="e">
        <f ca="1">SUMPRODUCT((计划!$B$6:$B$749=$A40)*(计划!$D$6:$D$749=$B40),计划!DK$6:DK$749)*$E40/8</f>
        <v>#VALUE!</v>
      </c>
      <c r="T40" s="120" t="e">
        <f ca="1">SUMPRODUCT((计划!$B$6:$B$749=$A40)*(计划!$D$6:$D$749=$B40),计划!DM$6:DM$749)*$E40/8</f>
        <v>#VALUE!</v>
      </c>
      <c r="U40" s="120" t="e">
        <f ca="1">SUMPRODUCT((计划!$B$6:$B$749=$A40)*(计划!$D$6:$D$749=$B40),计划!DN$6:DN$749)*$E40/8</f>
        <v>#VALUE!</v>
      </c>
      <c r="V40" s="120" t="e">
        <f ca="1">SUMPRODUCT((计划!$B$6:$B$749=$A40)*(计划!$D$6:$D$749=$B40),计划!DO$6:DO$749)*$E40/8</f>
        <v>#VALUE!</v>
      </c>
      <c r="W40" s="120" t="e">
        <f ca="1">SUMPRODUCT((计划!$B$6:$B$749=$A40)*(计划!$D$6:$D$749=$B40),计划!DP$6:DP$749)*$E40/8</f>
        <v>#VALUE!</v>
      </c>
      <c r="X40" s="120" t="e">
        <f ca="1">SUMPRODUCT((计划!$B$6:$B$749=$A40)*(计划!$D$6:$D$749=$B40),计划!DQ$6:DQ$749)*$E40/8</f>
        <v>#VALUE!</v>
      </c>
      <c r="Y40" s="120" t="e">
        <f ca="1">SUMPRODUCT((计划!$B$6:$B$749=$A40)*(计划!$D$6:$D$749=$B40),计划!DR$6:DR$749)*$E40/8</f>
        <v>#VALUE!</v>
      </c>
      <c r="Z40" s="139" t="e">
        <f ca="1">SUMPRODUCT((R40:V40)*($AE$3:$AI$3))</f>
        <v>#VALUE!</v>
      </c>
      <c r="AA40" s="139" t="e">
        <f ca="1">SUMPRODUCT((W40:Y40)*($AJ$3:$AL$3))</f>
        <v>#VALUE!</v>
      </c>
      <c r="AB40" s="140" t="e">
        <f ca="1" t="shared" si="1"/>
        <v>#VALUE!</v>
      </c>
      <c r="AC40" s="140" t="e">
        <f ca="1" t="shared" si="2"/>
        <v>#VALUE!</v>
      </c>
      <c r="AE40" s="143"/>
      <c r="AF40" s="143"/>
      <c r="AG40" s="143"/>
      <c r="AH40" s="143"/>
      <c r="AI40" s="143"/>
      <c r="AJ40" s="143"/>
      <c r="AK40" s="143"/>
      <c r="AL40" s="143"/>
    </row>
    <row r="41" spans="1:38">
      <c r="A41" s="116">
        <f ca="1">A40</f>
        <v>43629</v>
      </c>
      <c r="B41" s="123" t="s">
        <v>357</v>
      </c>
      <c r="C41" s="124">
        <f>IF(C40=4,1,C40+1)</f>
        <v>2</v>
      </c>
      <c r="D41" s="119" t="str">
        <f t="shared" si="0"/>
        <v>乙</v>
      </c>
      <c r="E41" s="119">
        <f ca="1">SUMPRODUCT((计划!$B$6:$B$749=$A41)*(计划!$D$6:$D$749=$B41),计划!$AF$6:$AF$749)</f>
        <v>8</v>
      </c>
      <c r="F41" s="120" t="e">
        <f ca="1">SUMPRODUCT((计划!$B$6:$B$749=$A41)*(计划!$D$6:$D$749=$B41),计划!CW$6:CW$749)</f>
        <v>#VALUE!</v>
      </c>
      <c r="G41" s="120" t="e">
        <f ca="1">SUMPRODUCT((计划!$B$6:$B$749=$A41)*(计划!$D$6:$D$749=$B41),计划!CX$6:CX$749)</f>
        <v>#VALUE!</v>
      </c>
      <c r="H41" s="121">
        <f ca="1">SUMPRODUCT((计划!$B$6:$B$749=$A41)*(计划!$D$6:$D$749=$B41),计划!AV$6:AV$749)/8</f>
        <v>0</v>
      </c>
      <c r="I41" s="121">
        <f ca="1">SUMPRODUCT((计划!$B$6:$B$749=$A41)*(计划!$D$6:$D$749=$B41),计划!AX$6:AX$749)/8</f>
        <v>0</v>
      </c>
      <c r="J41" s="121">
        <f ca="1">SUMPRODUCT((计划!$B$6:$B$749=$A41)*(计划!$D$6:$D$749=$B41),计划!AW$6:AW$749)/8</f>
        <v>0</v>
      </c>
      <c r="K41" s="121">
        <f ca="1">SUMPRODUCT((计划!$B$6:$B$749=$A41)*(计划!$D$6:$D$749=$B41),计划!AY$6:AY$749)/8</f>
        <v>0</v>
      </c>
      <c r="L41" s="121">
        <f ca="1">SUMPRODUCT((计划!$B$6:$B$749=$A41)*(计划!$D$6:$D$749=$B41),计划!AZ$6:AZ$749)/8</f>
        <v>0</v>
      </c>
      <c r="M41" s="121">
        <f ca="1">SUMPRODUCT((计划!$B$6:$B$749=$A41)*(计划!$D$6:$D$749=$B41),计划!BA$6:BA$749)/8</f>
        <v>0</v>
      </c>
      <c r="N41" s="121">
        <f ca="1">SUMPRODUCT((计划!$B$6:$B$749=$A41)*(计划!$D$6:$D$749=$B41),计划!BB$6:BB$749)/8</f>
        <v>0</v>
      </c>
      <c r="O41" s="121">
        <f ca="1">SUMPRODUCT((计划!$B$6:$B$749=$A41)*(计划!$D$6:$D$749=$B41),计划!BC$6:BC$749)/8</f>
        <v>0</v>
      </c>
      <c r="P41" s="121">
        <f ca="1">SUMPRODUCT((计划!$B$6:$B$749=$A41)*(计划!$D$6:$D$749=$B41),计划!BD$6:BD$749)/8</f>
        <v>0</v>
      </c>
      <c r="Q41" s="121" t="e">
        <f ca="1">SUMPRODUCT((计划!$B$6:$B$749=$A41)*(计划!$D$6:$D$749=$B41),计划!BG$6:BG$749)/8</f>
        <v>#VALUE!</v>
      </c>
      <c r="R41" s="120" t="e">
        <f ca="1">SUMPRODUCT((计划!$B$6:$B$749=$A41)*(计划!$D$6:$D$749=$B41),计划!DL$6:DL$749)*$E41/8</f>
        <v>#VALUE!</v>
      </c>
      <c r="S41" s="120" t="e">
        <f ca="1">SUMPRODUCT((计划!$B$6:$B$749=$A41)*(计划!$D$6:$D$749=$B41),计划!DK$6:DK$749)*$E41/8</f>
        <v>#VALUE!</v>
      </c>
      <c r="T41" s="120" t="e">
        <f ca="1">SUMPRODUCT((计划!$B$6:$B$749=$A41)*(计划!$D$6:$D$749=$B41),计划!DM$6:DM$749)*$E41/8</f>
        <v>#VALUE!</v>
      </c>
      <c r="U41" s="120" t="e">
        <f ca="1">SUMPRODUCT((计划!$B$6:$B$749=$A41)*(计划!$D$6:$D$749=$B41),计划!DN$6:DN$749)*$E41/8</f>
        <v>#VALUE!</v>
      </c>
      <c r="V41" s="120" t="e">
        <f ca="1">SUMPRODUCT((计划!$B$6:$B$749=$A41)*(计划!$D$6:$D$749=$B41),计划!DO$6:DO$749)*$E41/8</f>
        <v>#VALUE!</v>
      </c>
      <c r="W41" s="120" t="e">
        <f ca="1">SUMPRODUCT((计划!$B$6:$B$749=$A41)*(计划!$D$6:$D$749=$B41),计划!DP$6:DP$749)*$E41/8</f>
        <v>#VALUE!</v>
      </c>
      <c r="X41" s="120" t="e">
        <f ca="1">SUMPRODUCT((计划!$B$6:$B$749=$A41)*(计划!$D$6:$D$749=$B41),计划!DQ$6:DQ$749)*$E41/8</f>
        <v>#VALUE!</v>
      </c>
      <c r="Y41" s="120" t="e">
        <f ca="1">SUMPRODUCT((计划!$B$6:$B$749=$A41)*(计划!$D$6:$D$749=$B41),计划!DR$6:DR$749)*$E41/8</f>
        <v>#VALUE!</v>
      </c>
      <c r="Z41" s="139" t="e">
        <f ca="1">SUMPRODUCT((R41:V41)*($AE$3:$AI$3))</f>
        <v>#VALUE!</v>
      </c>
      <c r="AA41" s="139" t="e">
        <f ca="1">SUMPRODUCT((W41:Y41)*($AJ$3:$AL$3))</f>
        <v>#VALUE!</v>
      </c>
      <c r="AB41" s="140" t="e">
        <f ca="1" t="shared" si="1"/>
        <v>#VALUE!</v>
      </c>
      <c r="AC41" s="140" t="e">
        <f ca="1" t="shared" si="2"/>
        <v>#VALUE!</v>
      </c>
      <c r="AE41" s="143"/>
      <c r="AF41" s="143"/>
      <c r="AG41" s="143"/>
      <c r="AH41" s="143"/>
      <c r="AI41" s="143"/>
      <c r="AJ41" s="143"/>
      <c r="AK41" s="143"/>
      <c r="AL41" s="143"/>
    </row>
    <row r="42" spans="1:38">
      <c r="A42" s="116">
        <f ca="1">A39+1</f>
        <v>43630</v>
      </c>
      <c r="B42" s="123" t="s">
        <v>355</v>
      </c>
      <c r="C42" s="124">
        <f>IF(C36=1,4,C36-1)</f>
        <v>3</v>
      </c>
      <c r="D42" s="119" t="str">
        <f t="shared" si="0"/>
        <v>丙</v>
      </c>
      <c r="E42" s="119">
        <f ca="1">SUMPRODUCT((计划!$B$6:$B$749=$A42)*(计划!$D$6:$D$749=$B42),计划!$AF$6:$AF$749)</f>
        <v>8</v>
      </c>
      <c r="F42" s="120" t="e">
        <f ca="1">SUMPRODUCT((计划!$B$6:$B$749=$A42)*(计划!$D$6:$D$749=$B42),计划!CW$6:CW$749)</f>
        <v>#VALUE!</v>
      </c>
      <c r="G42" s="120" t="e">
        <f ca="1">SUMPRODUCT((计划!$B$6:$B$749=$A42)*(计划!$D$6:$D$749=$B42),计划!CX$6:CX$749)</f>
        <v>#VALUE!</v>
      </c>
      <c r="H42" s="121">
        <f ca="1">SUMPRODUCT((计划!$B$6:$B$749=$A42)*(计划!$D$6:$D$749=$B42),计划!AV$6:AV$749)/8</f>
        <v>0</v>
      </c>
      <c r="I42" s="121">
        <f ca="1">SUMPRODUCT((计划!$B$6:$B$749=$A42)*(计划!$D$6:$D$749=$B42),计划!AX$6:AX$749)/8</f>
        <v>0</v>
      </c>
      <c r="J42" s="121">
        <f ca="1">SUMPRODUCT((计划!$B$6:$B$749=$A42)*(计划!$D$6:$D$749=$B42),计划!AW$6:AW$749)/8</f>
        <v>0</v>
      </c>
      <c r="K42" s="121">
        <f ca="1">SUMPRODUCT((计划!$B$6:$B$749=$A42)*(计划!$D$6:$D$749=$B42),计划!AY$6:AY$749)/8</f>
        <v>0</v>
      </c>
      <c r="L42" s="121">
        <f ca="1">SUMPRODUCT((计划!$B$6:$B$749=$A42)*(计划!$D$6:$D$749=$B42),计划!AZ$6:AZ$749)/8</f>
        <v>0</v>
      </c>
      <c r="M42" s="121">
        <f ca="1">SUMPRODUCT((计划!$B$6:$B$749=$A42)*(计划!$D$6:$D$749=$B42),计划!BA$6:BA$749)/8</f>
        <v>0</v>
      </c>
      <c r="N42" s="121">
        <f ca="1">SUMPRODUCT((计划!$B$6:$B$749=$A42)*(计划!$D$6:$D$749=$B42),计划!BB$6:BB$749)/8</f>
        <v>0</v>
      </c>
      <c r="O42" s="121">
        <f ca="1">SUMPRODUCT((计划!$B$6:$B$749=$A42)*(计划!$D$6:$D$749=$B42),计划!BC$6:BC$749)/8</f>
        <v>0</v>
      </c>
      <c r="P42" s="121">
        <f ca="1">SUMPRODUCT((计划!$B$6:$B$749=$A42)*(计划!$D$6:$D$749=$B42),计划!BD$6:BD$749)/8</f>
        <v>0</v>
      </c>
      <c r="Q42" s="121" t="e">
        <f ca="1">SUMPRODUCT((计划!$B$6:$B$749=$A42)*(计划!$D$6:$D$749=$B42),计划!BG$6:BG$749)/8</f>
        <v>#VALUE!</v>
      </c>
      <c r="R42" s="120" t="e">
        <f ca="1">SUMPRODUCT((计划!$B$6:$B$749=$A42)*(计划!$D$6:$D$749=$B42),计划!DL$6:DL$749)*$E42/8</f>
        <v>#VALUE!</v>
      </c>
      <c r="S42" s="120" t="e">
        <f ca="1">SUMPRODUCT((计划!$B$6:$B$749=$A42)*(计划!$D$6:$D$749=$B42),计划!DK$6:DK$749)*$E42/8</f>
        <v>#VALUE!</v>
      </c>
      <c r="T42" s="120" t="e">
        <f ca="1">SUMPRODUCT((计划!$B$6:$B$749=$A42)*(计划!$D$6:$D$749=$B42),计划!DM$6:DM$749)*$E42/8</f>
        <v>#VALUE!</v>
      </c>
      <c r="U42" s="120" t="e">
        <f ca="1">SUMPRODUCT((计划!$B$6:$B$749=$A42)*(计划!$D$6:$D$749=$B42),计划!DN$6:DN$749)*$E42/8</f>
        <v>#VALUE!</v>
      </c>
      <c r="V42" s="120" t="e">
        <f ca="1">SUMPRODUCT((计划!$B$6:$B$749=$A42)*(计划!$D$6:$D$749=$B42),计划!DO$6:DO$749)*$E42/8</f>
        <v>#VALUE!</v>
      </c>
      <c r="W42" s="120" t="e">
        <f ca="1">SUMPRODUCT((计划!$B$6:$B$749=$A42)*(计划!$D$6:$D$749=$B42),计划!DP$6:DP$749)*$E42/8</f>
        <v>#VALUE!</v>
      </c>
      <c r="X42" s="120" t="e">
        <f ca="1">SUMPRODUCT((计划!$B$6:$B$749=$A42)*(计划!$D$6:$D$749=$B42),计划!DQ$6:DQ$749)*$E42/8</f>
        <v>#VALUE!</v>
      </c>
      <c r="Y42" s="120" t="e">
        <f ca="1">SUMPRODUCT((计划!$B$6:$B$749=$A42)*(计划!$D$6:$D$749=$B42),计划!DR$6:DR$749)*$E42/8</f>
        <v>#VALUE!</v>
      </c>
      <c r="Z42" s="139" t="e">
        <f ca="1">SUMPRODUCT((R42:V42)*($AE$3:$AI$3))</f>
        <v>#VALUE!</v>
      </c>
      <c r="AA42" s="139" t="e">
        <f ca="1">SUMPRODUCT((W42:Y42)*($AJ$3:$AL$3))</f>
        <v>#VALUE!</v>
      </c>
      <c r="AB42" s="140" t="e">
        <f ca="1" t="shared" si="1"/>
        <v>#VALUE!</v>
      </c>
      <c r="AC42" s="140" t="e">
        <f ca="1" t="shared" si="2"/>
        <v>#VALUE!</v>
      </c>
      <c r="AE42" s="143"/>
      <c r="AF42" s="143"/>
      <c r="AG42" s="143"/>
      <c r="AH42" s="143"/>
      <c r="AI42" s="143"/>
      <c r="AJ42" s="143"/>
      <c r="AK42" s="143"/>
      <c r="AL42" s="143"/>
    </row>
    <row r="43" spans="1:38">
      <c r="A43" s="116">
        <f ca="1">A42</f>
        <v>43630</v>
      </c>
      <c r="B43" s="123" t="s">
        <v>356</v>
      </c>
      <c r="C43" s="124">
        <f>IF(C42=4,1,C42+1)</f>
        <v>4</v>
      </c>
      <c r="D43" s="119" t="str">
        <f t="shared" si="0"/>
        <v>丁</v>
      </c>
      <c r="E43" s="119">
        <f ca="1">SUMPRODUCT((计划!$B$6:$B$749=$A43)*(计划!$D$6:$D$749=$B43),计划!$AF$6:$AF$749)</f>
        <v>8</v>
      </c>
      <c r="F43" s="120" t="e">
        <f ca="1">SUMPRODUCT((计划!$B$6:$B$749=$A43)*(计划!$D$6:$D$749=$B43),计划!CW$6:CW$749)</f>
        <v>#VALUE!</v>
      </c>
      <c r="G43" s="120" t="e">
        <f ca="1">SUMPRODUCT((计划!$B$6:$B$749=$A43)*(计划!$D$6:$D$749=$B43),计划!CX$6:CX$749)</f>
        <v>#VALUE!</v>
      </c>
      <c r="H43" s="121">
        <f ca="1">SUMPRODUCT((计划!$B$6:$B$749=$A43)*(计划!$D$6:$D$749=$B43),计划!AV$6:AV$749)/8</f>
        <v>0</v>
      </c>
      <c r="I43" s="121">
        <f ca="1">SUMPRODUCT((计划!$B$6:$B$749=$A43)*(计划!$D$6:$D$749=$B43),计划!AX$6:AX$749)/8</f>
        <v>0</v>
      </c>
      <c r="J43" s="121">
        <f ca="1">SUMPRODUCT((计划!$B$6:$B$749=$A43)*(计划!$D$6:$D$749=$B43),计划!AW$6:AW$749)/8</f>
        <v>0</v>
      </c>
      <c r="K43" s="121">
        <f ca="1">SUMPRODUCT((计划!$B$6:$B$749=$A43)*(计划!$D$6:$D$749=$B43),计划!AY$6:AY$749)/8</f>
        <v>0</v>
      </c>
      <c r="L43" s="121">
        <f ca="1">SUMPRODUCT((计划!$B$6:$B$749=$A43)*(计划!$D$6:$D$749=$B43),计划!AZ$6:AZ$749)/8</f>
        <v>0</v>
      </c>
      <c r="M43" s="121">
        <f ca="1">SUMPRODUCT((计划!$B$6:$B$749=$A43)*(计划!$D$6:$D$749=$B43),计划!BA$6:BA$749)/8</f>
        <v>0</v>
      </c>
      <c r="N43" s="121">
        <f ca="1">SUMPRODUCT((计划!$B$6:$B$749=$A43)*(计划!$D$6:$D$749=$B43),计划!BB$6:BB$749)/8</f>
        <v>0</v>
      </c>
      <c r="O43" s="121">
        <f ca="1">SUMPRODUCT((计划!$B$6:$B$749=$A43)*(计划!$D$6:$D$749=$B43),计划!BC$6:BC$749)/8</f>
        <v>0</v>
      </c>
      <c r="P43" s="121">
        <f ca="1">SUMPRODUCT((计划!$B$6:$B$749=$A43)*(计划!$D$6:$D$749=$B43),计划!BD$6:BD$749)/8</f>
        <v>0</v>
      </c>
      <c r="Q43" s="121" t="e">
        <f ca="1">SUMPRODUCT((计划!$B$6:$B$749=$A43)*(计划!$D$6:$D$749=$B43),计划!BG$6:BG$749)/8</f>
        <v>#VALUE!</v>
      </c>
      <c r="R43" s="120" t="e">
        <f ca="1">SUMPRODUCT((计划!$B$6:$B$749=$A43)*(计划!$D$6:$D$749=$B43),计划!DL$6:DL$749)*$E43/8</f>
        <v>#VALUE!</v>
      </c>
      <c r="S43" s="120" t="e">
        <f ca="1">SUMPRODUCT((计划!$B$6:$B$749=$A43)*(计划!$D$6:$D$749=$B43),计划!DK$6:DK$749)*$E43/8</f>
        <v>#VALUE!</v>
      </c>
      <c r="T43" s="120" t="e">
        <f ca="1">SUMPRODUCT((计划!$B$6:$B$749=$A43)*(计划!$D$6:$D$749=$B43),计划!DM$6:DM$749)*$E43/8</f>
        <v>#VALUE!</v>
      </c>
      <c r="U43" s="120" t="e">
        <f ca="1">SUMPRODUCT((计划!$B$6:$B$749=$A43)*(计划!$D$6:$D$749=$B43),计划!DN$6:DN$749)*$E43/8</f>
        <v>#VALUE!</v>
      </c>
      <c r="V43" s="120" t="e">
        <f ca="1">SUMPRODUCT((计划!$B$6:$B$749=$A43)*(计划!$D$6:$D$749=$B43),计划!DO$6:DO$749)*$E43/8</f>
        <v>#VALUE!</v>
      </c>
      <c r="W43" s="120" t="e">
        <f ca="1">SUMPRODUCT((计划!$B$6:$B$749=$A43)*(计划!$D$6:$D$749=$B43),计划!DP$6:DP$749)*$E43/8</f>
        <v>#VALUE!</v>
      </c>
      <c r="X43" s="120" t="e">
        <f ca="1">SUMPRODUCT((计划!$B$6:$B$749=$A43)*(计划!$D$6:$D$749=$B43),计划!DQ$6:DQ$749)*$E43/8</f>
        <v>#VALUE!</v>
      </c>
      <c r="Y43" s="120" t="e">
        <f ca="1">SUMPRODUCT((计划!$B$6:$B$749=$A43)*(计划!$D$6:$D$749=$B43),计划!DR$6:DR$749)*$E43/8</f>
        <v>#VALUE!</v>
      </c>
      <c r="Z43" s="139" t="e">
        <f ca="1">SUMPRODUCT((R43:V43)*($AE$3:$AI$3))</f>
        <v>#VALUE!</v>
      </c>
      <c r="AA43" s="139" t="e">
        <f ca="1">SUMPRODUCT((W43:Y43)*($AJ$3:$AL$3))</f>
        <v>#VALUE!</v>
      </c>
      <c r="AB43" s="140" t="e">
        <f ca="1" t="shared" si="1"/>
        <v>#VALUE!</v>
      </c>
      <c r="AC43" s="140" t="e">
        <f ca="1" t="shared" si="2"/>
        <v>#VALUE!</v>
      </c>
      <c r="AE43" s="143"/>
      <c r="AF43" s="143"/>
      <c r="AG43" s="143"/>
      <c r="AH43" s="143"/>
      <c r="AI43" s="143"/>
      <c r="AJ43" s="143"/>
      <c r="AK43" s="143"/>
      <c r="AL43" s="143"/>
    </row>
    <row r="44" spans="1:38">
      <c r="A44" s="116">
        <f ca="1">A43</f>
        <v>43630</v>
      </c>
      <c r="B44" s="123" t="s">
        <v>357</v>
      </c>
      <c r="C44" s="124">
        <f>IF(C43=4,1,C43+1)</f>
        <v>1</v>
      </c>
      <c r="D44" s="119" t="str">
        <f t="shared" si="0"/>
        <v>甲</v>
      </c>
      <c r="E44" s="119">
        <f ca="1">SUMPRODUCT((计划!$B$6:$B$749=$A44)*(计划!$D$6:$D$749=$B44),计划!$AF$6:$AF$749)</f>
        <v>8</v>
      </c>
      <c r="F44" s="120" t="e">
        <f ca="1">SUMPRODUCT((计划!$B$6:$B$749=$A44)*(计划!$D$6:$D$749=$B44),计划!CW$6:CW$749)</f>
        <v>#VALUE!</v>
      </c>
      <c r="G44" s="120" t="e">
        <f ca="1">SUMPRODUCT((计划!$B$6:$B$749=$A44)*(计划!$D$6:$D$749=$B44),计划!CX$6:CX$749)</f>
        <v>#VALUE!</v>
      </c>
      <c r="H44" s="121">
        <f ca="1">SUMPRODUCT((计划!$B$6:$B$749=$A44)*(计划!$D$6:$D$749=$B44),计划!AV$6:AV$749)/8</f>
        <v>0</v>
      </c>
      <c r="I44" s="121">
        <f ca="1">SUMPRODUCT((计划!$B$6:$B$749=$A44)*(计划!$D$6:$D$749=$B44),计划!AX$6:AX$749)/8</f>
        <v>0</v>
      </c>
      <c r="J44" s="121">
        <f ca="1">SUMPRODUCT((计划!$B$6:$B$749=$A44)*(计划!$D$6:$D$749=$B44),计划!AW$6:AW$749)/8</f>
        <v>0</v>
      </c>
      <c r="K44" s="121">
        <f ca="1">SUMPRODUCT((计划!$B$6:$B$749=$A44)*(计划!$D$6:$D$749=$B44),计划!AY$6:AY$749)/8</f>
        <v>0</v>
      </c>
      <c r="L44" s="121">
        <f ca="1">SUMPRODUCT((计划!$B$6:$B$749=$A44)*(计划!$D$6:$D$749=$B44),计划!AZ$6:AZ$749)/8</f>
        <v>0</v>
      </c>
      <c r="M44" s="121">
        <f ca="1">SUMPRODUCT((计划!$B$6:$B$749=$A44)*(计划!$D$6:$D$749=$B44),计划!BA$6:BA$749)/8</f>
        <v>0</v>
      </c>
      <c r="N44" s="121">
        <f ca="1">SUMPRODUCT((计划!$B$6:$B$749=$A44)*(计划!$D$6:$D$749=$B44),计划!BB$6:BB$749)/8</f>
        <v>0</v>
      </c>
      <c r="O44" s="121">
        <f ca="1">SUMPRODUCT((计划!$B$6:$B$749=$A44)*(计划!$D$6:$D$749=$B44),计划!BC$6:BC$749)/8</f>
        <v>0</v>
      </c>
      <c r="P44" s="121">
        <f ca="1">SUMPRODUCT((计划!$B$6:$B$749=$A44)*(计划!$D$6:$D$749=$B44),计划!BD$6:BD$749)/8</f>
        <v>0</v>
      </c>
      <c r="Q44" s="121" t="e">
        <f ca="1">SUMPRODUCT((计划!$B$6:$B$749=$A44)*(计划!$D$6:$D$749=$B44),计划!BG$6:BG$749)/8</f>
        <v>#VALUE!</v>
      </c>
      <c r="R44" s="120" t="e">
        <f ca="1">SUMPRODUCT((计划!$B$6:$B$749=$A44)*(计划!$D$6:$D$749=$B44),计划!DL$6:DL$749)*$E44/8</f>
        <v>#VALUE!</v>
      </c>
      <c r="S44" s="120" t="e">
        <f ca="1">SUMPRODUCT((计划!$B$6:$B$749=$A44)*(计划!$D$6:$D$749=$B44),计划!DK$6:DK$749)*$E44/8</f>
        <v>#VALUE!</v>
      </c>
      <c r="T44" s="120" t="e">
        <f ca="1">SUMPRODUCT((计划!$B$6:$B$749=$A44)*(计划!$D$6:$D$749=$B44),计划!DM$6:DM$749)*$E44/8</f>
        <v>#VALUE!</v>
      </c>
      <c r="U44" s="120" t="e">
        <f ca="1">SUMPRODUCT((计划!$B$6:$B$749=$A44)*(计划!$D$6:$D$749=$B44),计划!DN$6:DN$749)*$E44/8</f>
        <v>#VALUE!</v>
      </c>
      <c r="V44" s="120" t="e">
        <f ca="1">SUMPRODUCT((计划!$B$6:$B$749=$A44)*(计划!$D$6:$D$749=$B44),计划!DO$6:DO$749)*$E44/8</f>
        <v>#VALUE!</v>
      </c>
      <c r="W44" s="120" t="e">
        <f ca="1">SUMPRODUCT((计划!$B$6:$B$749=$A44)*(计划!$D$6:$D$749=$B44),计划!DP$6:DP$749)*$E44/8</f>
        <v>#VALUE!</v>
      </c>
      <c r="X44" s="120" t="e">
        <f ca="1">SUMPRODUCT((计划!$B$6:$B$749=$A44)*(计划!$D$6:$D$749=$B44),计划!DQ$6:DQ$749)*$E44/8</f>
        <v>#VALUE!</v>
      </c>
      <c r="Y44" s="120" t="e">
        <f ca="1">SUMPRODUCT((计划!$B$6:$B$749=$A44)*(计划!$D$6:$D$749=$B44),计划!DR$6:DR$749)*$E44/8</f>
        <v>#VALUE!</v>
      </c>
      <c r="Z44" s="139" t="e">
        <f ca="1">SUMPRODUCT((R44:V44)*($AE$3:$AI$3))</f>
        <v>#VALUE!</v>
      </c>
      <c r="AA44" s="139" t="e">
        <f ca="1">SUMPRODUCT((W44:Y44)*($AJ$3:$AL$3))</f>
        <v>#VALUE!</v>
      </c>
      <c r="AB44" s="140" t="e">
        <f ca="1" t="shared" si="1"/>
        <v>#VALUE!</v>
      </c>
      <c r="AC44" s="140" t="e">
        <f ca="1" t="shared" si="2"/>
        <v>#VALUE!</v>
      </c>
      <c r="AE44" s="143"/>
      <c r="AF44" s="143"/>
      <c r="AG44" s="143"/>
      <c r="AH44" s="143"/>
      <c r="AI44" s="143"/>
      <c r="AJ44" s="143"/>
      <c r="AK44" s="143"/>
      <c r="AL44" s="143"/>
    </row>
    <row r="45" spans="1:38">
      <c r="A45" s="116">
        <f ca="1">A42+1</f>
        <v>43631</v>
      </c>
      <c r="B45" s="123" t="s">
        <v>355</v>
      </c>
      <c r="C45" s="124">
        <f>IF(C39=1,4,C39-1)</f>
        <v>3</v>
      </c>
      <c r="D45" s="119" t="str">
        <f t="shared" si="0"/>
        <v>丙</v>
      </c>
      <c r="E45" s="119">
        <f ca="1">SUMPRODUCT((计划!$B$6:$B$749=$A45)*(计划!$D$6:$D$749=$B45),计划!$AF$6:$AF$749)</f>
        <v>8</v>
      </c>
      <c r="F45" s="120" t="e">
        <f ca="1">SUMPRODUCT((计划!$B$6:$B$749=$A45)*(计划!$D$6:$D$749=$B45),计划!CW$6:CW$749)</f>
        <v>#VALUE!</v>
      </c>
      <c r="G45" s="120" t="e">
        <f ca="1">SUMPRODUCT((计划!$B$6:$B$749=$A45)*(计划!$D$6:$D$749=$B45),计划!CX$6:CX$749)</f>
        <v>#VALUE!</v>
      </c>
      <c r="H45" s="121">
        <f ca="1">SUMPRODUCT((计划!$B$6:$B$749=$A45)*(计划!$D$6:$D$749=$B45),计划!AV$6:AV$749)/8</f>
        <v>0</v>
      </c>
      <c r="I45" s="121">
        <f ca="1">SUMPRODUCT((计划!$B$6:$B$749=$A45)*(计划!$D$6:$D$749=$B45),计划!AX$6:AX$749)/8</f>
        <v>0</v>
      </c>
      <c r="J45" s="121">
        <f ca="1">SUMPRODUCT((计划!$B$6:$B$749=$A45)*(计划!$D$6:$D$749=$B45),计划!AW$6:AW$749)/8</f>
        <v>0</v>
      </c>
      <c r="K45" s="121">
        <f ca="1">SUMPRODUCT((计划!$B$6:$B$749=$A45)*(计划!$D$6:$D$749=$B45),计划!AY$6:AY$749)/8</f>
        <v>0</v>
      </c>
      <c r="L45" s="121">
        <f ca="1">SUMPRODUCT((计划!$B$6:$B$749=$A45)*(计划!$D$6:$D$749=$B45),计划!AZ$6:AZ$749)/8</f>
        <v>0</v>
      </c>
      <c r="M45" s="121">
        <f ca="1">SUMPRODUCT((计划!$B$6:$B$749=$A45)*(计划!$D$6:$D$749=$B45),计划!BA$6:BA$749)/8</f>
        <v>0</v>
      </c>
      <c r="N45" s="121">
        <f ca="1">SUMPRODUCT((计划!$B$6:$B$749=$A45)*(计划!$D$6:$D$749=$B45),计划!BB$6:BB$749)/8</f>
        <v>0</v>
      </c>
      <c r="O45" s="121">
        <f ca="1">SUMPRODUCT((计划!$B$6:$B$749=$A45)*(计划!$D$6:$D$749=$B45),计划!BC$6:BC$749)/8</f>
        <v>0</v>
      </c>
      <c r="P45" s="121">
        <f ca="1">SUMPRODUCT((计划!$B$6:$B$749=$A45)*(计划!$D$6:$D$749=$B45),计划!BD$6:BD$749)/8</f>
        <v>0</v>
      </c>
      <c r="Q45" s="121" t="e">
        <f ca="1">SUMPRODUCT((计划!$B$6:$B$749=$A45)*(计划!$D$6:$D$749=$B45),计划!BG$6:BG$749)/8</f>
        <v>#VALUE!</v>
      </c>
      <c r="R45" s="120" t="e">
        <f ca="1">SUMPRODUCT((计划!$B$6:$B$749=$A45)*(计划!$D$6:$D$749=$B45),计划!DL$6:DL$749)*$E45/8</f>
        <v>#VALUE!</v>
      </c>
      <c r="S45" s="120" t="e">
        <f ca="1">SUMPRODUCT((计划!$B$6:$B$749=$A45)*(计划!$D$6:$D$749=$B45),计划!DK$6:DK$749)*$E45/8</f>
        <v>#VALUE!</v>
      </c>
      <c r="T45" s="120" t="e">
        <f ca="1">SUMPRODUCT((计划!$B$6:$B$749=$A45)*(计划!$D$6:$D$749=$B45),计划!DM$6:DM$749)*$E45/8</f>
        <v>#VALUE!</v>
      </c>
      <c r="U45" s="120" t="e">
        <f ca="1">SUMPRODUCT((计划!$B$6:$B$749=$A45)*(计划!$D$6:$D$749=$B45),计划!DN$6:DN$749)*$E45/8</f>
        <v>#VALUE!</v>
      </c>
      <c r="V45" s="120" t="e">
        <f ca="1">SUMPRODUCT((计划!$B$6:$B$749=$A45)*(计划!$D$6:$D$749=$B45),计划!DO$6:DO$749)*$E45/8</f>
        <v>#VALUE!</v>
      </c>
      <c r="W45" s="120" t="e">
        <f ca="1">SUMPRODUCT((计划!$B$6:$B$749=$A45)*(计划!$D$6:$D$749=$B45),计划!DP$6:DP$749)*$E45/8</f>
        <v>#VALUE!</v>
      </c>
      <c r="X45" s="120" t="e">
        <f ca="1">SUMPRODUCT((计划!$B$6:$B$749=$A45)*(计划!$D$6:$D$749=$B45),计划!DQ$6:DQ$749)*$E45/8</f>
        <v>#VALUE!</v>
      </c>
      <c r="Y45" s="120" t="e">
        <f ca="1">SUMPRODUCT((计划!$B$6:$B$749=$A45)*(计划!$D$6:$D$749=$B45),计划!DR$6:DR$749)*$E45/8</f>
        <v>#VALUE!</v>
      </c>
      <c r="Z45" s="139" t="e">
        <f ca="1">SUMPRODUCT((R45:V45)*($AE$3:$AI$3))</f>
        <v>#VALUE!</v>
      </c>
      <c r="AA45" s="139" t="e">
        <f ca="1">SUMPRODUCT((W45:Y45)*($AJ$3:$AL$3))</f>
        <v>#VALUE!</v>
      </c>
      <c r="AB45" s="140" t="e">
        <f ca="1" t="shared" si="1"/>
        <v>#VALUE!</v>
      </c>
      <c r="AC45" s="140" t="e">
        <f ca="1" t="shared" si="2"/>
        <v>#VALUE!</v>
      </c>
      <c r="AE45" s="143"/>
      <c r="AF45" s="143"/>
      <c r="AG45" s="143"/>
      <c r="AH45" s="143"/>
      <c r="AI45" s="143"/>
      <c r="AJ45" s="143"/>
      <c r="AK45" s="143"/>
      <c r="AL45" s="143"/>
    </row>
    <row r="46" spans="1:38">
      <c r="A46" s="116">
        <f ca="1">A45</f>
        <v>43631</v>
      </c>
      <c r="B46" s="123" t="s">
        <v>356</v>
      </c>
      <c r="C46" s="124">
        <f>IF(C45=4,1,C45+1)</f>
        <v>4</v>
      </c>
      <c r="D46" s="119" t="str">
        <f t="shared" si="0"/>
        <v>丁</v>
      </c>
      <c r="E46" s="119">
        <f ca="1">SUMPRODUCT((计划!$B$6:$B$749=$A46)*(计划!$D$6:$D$749=$B46),计划!$AF$6:$AF$749)</f>
        <v>8</v>
      </c>
      <c r="F46" s="120" t="e">
        <f ca="1">SUMPRODUCT((计划!$B$6:$B$749=$A46)*(计划!$D$6:$D$749=$B46),计划!CW$6:CW$749)</f>
        <v>#VALUE!</v>
      </c>
      <c r="G46" s="120" t="e">
        <f ca="1">SUMPRODUCT((计划!$B$6:$B$749=$A46)*(计划!$D$6:$D$749=$B46),计划!CX$6:CX$749)</f>
        <v>#VALUE!</v>
      </c>
      <c r="H46" s="121">
        <f ca="1">SUMPRODUCT((计划!$B$6:$B$749=$A46)*(计划!$D$6:$D$749=$B46),计划!AV$6:AV$749)/8</f>
        <v>0</v>
      </c>
      <c r="I46" s="121">
        <f ca="1">SUMPRODUCT((计划!$B$6:$B$749=$A46)*(计划!$D$6:$D$749=$B46),计划!AX$6:AX$749)/8</f>
        <v>0</v>
      </c>
      <c r="J46" s="121">
        <f ca="1">SUMPRODUCT((计划!$B$6:$B$749=$A46)*(计划!$D$6:$D$749=$B46),计划!AW$6:AW$749)/8</f>
        <v>0</v>
      </c>
      <c r="K46" s="121">
        <f ca="1">SUMPRODUCT((计划!$B$6:$B$749=$A46)*(计划!$D$6:$D$749=$B46),计划!AY$6:AY$749)/8</f>
        <v>0</v>
      </c>
      <c r="L46" s="121">
        <f ca="1">SUMPRODUCT((计划!$B$6:$B$749=$A46)*(计划!$D$6:$D$749=$B46),计划!AZ$6:AZ$749)/8</f>
        <v>0</v>
      </c>
      <c r="M46" s="121">
        <f ca="1">SUMPRODUCT((计划!$B$6:$B$749=$A46)*(计划!$D$6:$D$749=$B46),计划!BA$6:BA$749)/8</f>
        <v>0</v>
      </c>
      <c r="N46" s="121">
        <f ca="1">SUMPRODUCT((计划!$B$6:$B$749=$A46)*(计划!$D$6:$D$749=$B46),计划!BB$6:BB$749)/8</f>
        <v>0</v>
      </c>
      <c r="O46" s="121">
        <f ca="1">SUMPRODUCT((计划!$B$6:$B$749=$A46)*(计划!$D$6:$D$749=$B46),计划!BC$6:BC$749)/8</f>
        <v>0</v>
      </c>
      <c r="P46" s="121">
        <f ca="1">SUMPRODUCT((计划!$B$6:$B$749=$A46)*(计划!$D$6:$D$749=$B46),计划!BD$6:BD$749)/8</f>
        <v>0</v>
      </c>
      <c r="Q46" s="121" t="e">
        <f ca="1">SUMPRODUCT((计划!$B$6:$B$749=$A46)*(计划!$D$6:$D$749=$B46),计划!BG$6:BG$749)/8</f>
        <v>#VALUE!</v>
      </c>
      <c r="R46" s="120" t="e">
        <f ca="1">SUMPRODUCT((计划!$B$6:$B$749=$A46)*(计划!$D$6:$D$749=$B46),计划!DL$6:DL$749)*$E46/8</f>
        <v>#VALUE!</v>
      </c>
      <c r="S46" s="120" t="e">
        <f ca="1">SUMPRODUCT((计划!$B$6:$B$749=$A46)*(计划!$D$6:$D$749=$B46),计划!DK$6:DK$749)*$E46/8</f>
        <v>#VALUE!</v>
      </c>
      <c r="T46" s="120" t="e">
        <f ca="1">SUMPRODUCT((计划!$B$6:$B$749=$A46)*(计划!$D$6:$D$749=$B46),计划!DM$6:DM$749)*$E46/8</f>
        <v>#VALUE!</v>
      </c>
      <c r="U46" s="120" t="e">
        <f ca="1">SUMPRODUCT((计划!$B$6:$B$749=$A46)*(计划!$D$6:$D$749=$B46),计划!DN$6:DN$749)*$E46/8</f>
        <v>#VALUE!</v>
      </c>
      <c r="V46" s="120" t="e">
        <f ca="1">SUMPRODUCT((计划!$B$6:$B$749=$A46)*(计划!$D$6:$D$749=$B46),计划!DO$6:DO$749)*$E46/8</f>
        <v>#VALUE!</v>
      </c>
      <c r="W46" s="120" t="e">
        <f ca="1">SUMPRODUCT((计划!$B$6:$B$749=$A46)*(计划!$D$6:$D$749=$B46),计划!DP$6:DP$749)*$E46/8</f>
        <v>#VALUE!</v>
      </c>
      <c r="X46" s="120" t="e">
        <f ca="1">SUMPRODUCT((计划!$B$6:$B$749=$A46)*(计划!$D$6:$D$749=$B46),计划!DQ$6:DQ$749)*$E46/8</f>
        <v>#VALUE!</v>
      </c>
      <c r="Y46" s="120" t="e">
        <f ca="1">SUMPRODUCT((计划!$B$6:$B$749=$A46)*(计划!$D$6:$D$749=$B46),计划!DR$6:DR$749)*$E46/8</f>
        <v>#VALUE!</v>
      </c>
      <c r="Z46" s="139" t="e">
        <f ca="1">SUMPRODUCT((R46:V46)*($AE$3:$AI$3))</f>
        <v>#VALUE!</v>
      </c>
      <c r="AA46" s="139" t="e">
        <f ca="1">SUMPRODUCT((W46:Y46)*($AJ$3:$AL$3))</f>
        <v>#VALUE!</v>
      </c>
      <c r="AB46" s="140" t="e">
        <f ca="1" t="shared" si="1"/>
        <v>#VALUE!</v>
      </c>
      <c r="AC46" s="140" t="e">
        <f ca="1" t="shared" si="2"/>
        <v>#VALUE!</v>
      </c>
      <c r="AE46" s="143"/>
      <c r="AF46" s="143"/>
      <c r="AG46" s="143"/>
      <c r="AH46" s="143"/>
      <c r="AI46" s="143"/>
      <c r="AJ46" s="143"/>
      <c r="AK46" s="143"/>
      <c r="AL46" s="143"/>
    </row>
    <row r="47" spans="1:38">
      <c r="A47" s="116">
        <f ca="1">A46</f>
        <v>43631</v>
      </c>
      <c r="B47" s="123" t="s">
        <v>357</v>
      </c>
      <c r="C47" s="124">
        <f>IF(C46=4,1,C46+1)</f>
        <v>1</v>
      </c>
      <c r="D47" s="119" t="str">
        <f t="shared" si="0"/>
        <v>甲</v>
      </c>
      <c r="E47" s="119">
        <f ca="1">SUMPRODUCT((计划!$B$6:$B$749=$A47)*(计划!$D$6:$D$749=$B47),计划!$AF$6:$AF$749)</f>
        <v>8</v>
      </c>
      <c r="F47" s="120" t="e">
        <f ca="1">SUMPRODUCT((计划!$B$6:$B$749=$A47)*(计划!$D$6:$D$749=$B47),计划!CW$6:CW$749)</f>
        <v>#VALUE!</v>
      </c>
      <c r="G47" s="120" t="e">
        <f ca="1">SUMPRODUCT((计划!$B$6:$B$749=$A47)*(计划!$D$6:$D$749=$B47),计划!CX$6:CX$749)</f>
        <v>#VALUE!</v>
      </c>
      <c r="H47" s="121">
        <f ca="1">SUMPRODUCT((计划!$B$6:$B$749=$A47)*(计划!$D$6:$D$749=$B47),计划!AV$6:AV$749)/8</f>
        <v>0</v>
      </c>
      <c r="I47" s="121">
        <f ca="1">SUMPRODUCT((计划!$B$6:$B$749=$A47)*(计划!$D$6:$D$749=$B47),计划!AX$6:AX$749)/8</f>
        <v>0</v>
      </c>
      <c r="J47" s="121">
        <f ca="1">SUMPRODUCT((计划!$B$6:$B$749=$A47)*(计划!$D$6:$D$749=$B47),计划!AW$6:AW$749)/8</f>
        <v>0</v>
      </c>
      <c r="K47" s="121">
        <f ca="1">SUMPRODUCT((计划!$B$6:$B$749=$A47)*(计划!$D$6:$D$749=$B47),计划!AY$6:AY$749)/8</f>
        <v>0</v>
      </c>
      <c r="L47" s="121">
        <f ca="1">SUMPRODUCT((计划!$B$6:$B$749=$A47)*(计划!$D$6:$D$749=$B47),计划!AZ$6:AZ$749)/8</f>
        <v>0</v>
      </c>
      <c r="M47" s="121">
        <f ca="1">SUMPRODUCT((计划!$B$6:$B$749=$A47)*(计划!$D$6:$D$749=$B47),计划!BA$6:BA$749)/8</f>
        <v>0</v>
      </c>
      <c r="N47" s="121">
        <f ca="1">SUMPRODUCT((计划!$B$6:$B$749=$A47)*(计划!$D$6:$D$749=$B47),计划!BB$6:BB$749)/8</f>
        <v>0</v>
      </c>
      <c r="O47" s="121">
        <f ca="1">SUMPRODUCT((计划!$B$6:$B$749=$A47)*(计划!$D$6:$D$749=$B47),计划!BC$6:BC$749)/8</f>
        <v>0</v>
      </c>
      <c r="P47" s="121">
        <f ca="1">SUMPRODUCT((计划!$B$6:$B$749=$A47)*(计划!$D$6:$D$749=$B47),计划!BD$6:BD$749)/8</f>
        <v>0</v>
      </c>
      <c r="Q47" s="121" t="e">
        <f ca="1">SUMPRODUCT((计划!$B$6:$B$749=$A47)*(计划!$D$6:$D$749=$B47),计划!BG$6:BG$749)/8</f>
        <v>#VALUE!</v>
      </c>
      <c r="R47" s="120" t="e">
        <f ca="1">SUMPRODUCT((计划!$B$6:$B$749=$A47)*(计划!$D$6:$D$749=$B47),计划!DL$6:DL$749)*$E47/8</f>
        <v>#VALUE!</v>
      </c>
      <c r="S47" s="120" t="e">
        <f ca="1">SUMPRODUCT((计划!$B$6:$B$749=$A47)*(计划!$D$6:$D$749=$B47),计划!DK$6:DK$749)*$E47/8</f>
        <v>#VALUE!</v>
      </c>
      <c r="T47" s="120" t="e">
        <f ca="1">SUMPRODUCT((计划!$B$6:$B$749=$A47)*(计划!$D$6:$D$749=$B47),计划!DM$6:DM$749)*$E47/8</f>
        <v>#VALUE!</v>
      </c>
      <c r="U47" s="120" t="e">
        <f ca="1">SUMPRODUCT((计划!$B$6:$B$749=$A47)*(计划!$D$6:$D$749=$B47),计划!DN$6:DN$749)*$E47/8</f>
        <v>#VALUE!</v>
      </c>
      <c r="V47" s="120" t="e">
        <f ca="1">SUMPRODUCT((计划!$B$6:$B$749=$A47)*(计划!$D$6:$D$749=$B47),计划!DO$6:DO$749)*$E47/8</f>
        <v>#VALUE!</v>
      </c>
      <c r="W47" s="120" t="e">
        <f ca="1">SUMPRODUCT((计划!$B$6:$B$749=$A47)*(计划!$D$6:$D$749=$B47),计划!DP$6:DP$749)*$E47/8</f>
        <v>#VALUE!</v>
      </c>
      <c r="X47" s="120" t="e">
        <f ca="1">SUMPRODUCT((计划!$B$6:$B$749=$A47)*(计划!$D$6:$D$749=$B47),计划!DQ$6:DQ$749)*$E47/8</f>
        <v>#VALUE!</v>
      </c>
      <c r="Y47" s="120" t="e">
        <f ca="1">SUMPRODUCT((计划!$B$6:$B$749=$A47)*(计划!$D$6:$D$749=$B47),计划!DR$6:DR$749)*$E47/8</f>
        <v>#VALUE!</v>
      </c>
      <c r="Z47" s="139" t="e">
        <f ca="1">SUMPRODUCT((R47:V47)*($AE$3:$AI$3))</f>
        <v>#VALUE!</v>
      </c>
      <c r="AA47" s="139" t="e">
        <f ca="1">SUMPRODUCT((W47:Y47)*($AJ$3:$AL$3))</f>
        <v>#VALUE!</v>
      </c>
      <c r="AB47" s="140" t="e">
        <f ca="1" t="shared" si="1"/>
        <v>#VALUE!</v>
      </c>
      <c r="AC47" s="140" t="e">
        <f ca="1" t="shared" si="2"/>
        <v>#VALUE!</v>
      </c>
      <c r="AE47" s="143"/>
      <c r="AF47" s="143"/>
      <c r="AG47" s="143"/>
      <c r="AH47" s="143"/>
      <c r="AI47" s="143"/>
      <c r="AJ47" s="143"/>
      <c r="AK47" s="143"/>
      <c r="AL47" s="143"/>
    </row>
    <row r="48" spans="1:38">
      <c r="A48" s="116">
        <f ca="1">A45+1</f>
        <v>43632</v>
      </c>
      <c r="B48" s="123" t="s">
        <v>355</v>
      </c>
      <c r="C48" s="124">
        <f>IF(C42=1,4,C42-1)</f>
        <v>2</v>
      </c>
      <c r="D48" s="119" t="str">
        <f t="shared" si="0"/>
        <v>乙</v>
      </c>
      <c r="E48" s="119">
        <f ca="1">SUMPRODUCT((计划!$B$6:$B$749=$A48)*(计划!$D$6:$D$749=$B48),计划!$AF$6:$AF$749)</f>
        <v>8</v>
      </c>
      <c r="F48" s="120" t="e">
        <f ca="1">SUMPRODUCT((计划!$B$6:$B$749=$A48)*(计划!$D$6:$D$749=$B48),计划!CW$6:CW$749)</f>
        <v>#VALUE!</v>
      </c>
      <c r="G48" s="120" t="e">
        <f ca="1">SUMPRODUCT((计划!$B$6:$B$749=$A48)*(计划!$D$6:$D$749=$B48),计划!CX$6:CX$749)</f>
        <v>#VALUE!</v>
      </c>
      <c r="H48" s="121">
        <f ca="1">SUMPRODUCT((计划!$B$6:$B$749=$A48)*(计划!$D$6:$D$749=$B48),计划!AV$6:AV$749)/8</f>
        <v>0</v>
      </c>
      <c r="I48" s="121">
        <f ca="1">SUMPRODUCT((计划!$B$6:$B$749=$A48)*(计划!$D$6:$D$749=$B48),计划!AX$6:AX$749)/8</f>
        <v>0</v>
      </c>
      <c r="J48" s="121">
        <f ca="1">SUMPRODUCT((计划!$B$6:$B$749=$A48)*(计划!$D$6:$D$749=$B48),计划!AW$6:AW$749)/8</f>
        <v>0</v>
      </c>
      <c r="K48" s="121">
        <f ca="1">SUMPRODUCT((计划!$B$6:$B$749=$A48)*(计划!$D$6:$D$749=$B48),计划!AY$6:AY$749)/8</f>
        <v>0</v>
      </c>
      <c r="L48" s="121">
        <f ca="1">SUMPRODUCT((计划!$B$6:$B$749=$A48)*(计划!$D$6:$D$749=$B48),计划!AZ$6:AZ$749)/8</f>
        <v>0</v>
      </c>
      <c r="M48" s="121">
        <f ca="1">SUMPRODUCT((计划!$B$6:$B$749=$A48)*(计划!$D$6:$D$749=$B48),计划!BA$6:BA$749)/8</f>
        <v>0</v>
      </c>
      <c r="N48" s="121">
        <f ca="1">SUMPRODUCT((计划!$B$6:$B$749=$A48)*(计划!$D$6:$D$749=$B48),计划!BB$6:BB$749)/8</f>
        <v>0</v>
      </c>
      <c r="O48" s="121">
        <f ca="1">SUMPRODUCT((计划!$B$6:$B$749=$A48)*(计划!$D$6:$D$749=$B48),计划!BC$6:BC$749)/8</f>
        <v>0</v>
      </c>
      <c r="P48" s="121">
        <f ca="1">SUMPRODUCT((计划!$B$6:$B$749=$A48)*(计划!$D$6:$D$749=$B48),计划!BD$6:BD$749)/8</f>
        <v>0</v>
      </c>
      <c r="Q48" s="121" t="e">
        <f ca="1">SUMPRODUCT((计划!$B$6:$B$749=$A48)*(计划!$D$6:$D$749=$B48),计划!BG$6:BG$749)/8</f>
        <v>#VALUE!</v>
      </c>
      <c r="R48" s="120" t="e">
        <f ca="1">SUMPRODUCT((计划!$B$6:$B$749=$A48)*(计划!$D$6:$D$749=$B48),计划!DL$6:DL$749)*$E48/8</f>
        <v>#VALUE!</v>
      </c>
      <c r="S48" s="120" t="e">
        <f ca="1">SUMPRODUCT((计划!$B$6:$B$749=$A48)*(计划!$D$6:$D$749=$B48),计划!DK$6:DK$749)*$E48/8</f>
        <v>#VALUE!</v>
      </c>
      <c r="T48" s="120" t="e">
        <f ca="1">SUMPRODUCT((计划!$B$6:$B$749=$A48)*(计划!$D$6:$D$749=$B48),计划!DM$6:DM$749)*$E48/8</f>
        <v>#VALUE!</v>
      </c>
      <c r="U48" s="120" t="e">
        <f ca="1">SUMPRODUCT((计划!$B$6:$B$749=$A48)*(计划!$D$6:$D$749=$B48),计划!DN$6:DN$749)*$E48/8</f>
        <v>#VALUE!</v>
      </c>
      <c r="V48" s="120" t="e">
        <f ca="1">SUMPRODUCT((计划!$B$6:$B$749=$A48)*(计划!$D$6:$D$749=$B48),计划!DO$6:DO$749)*$E48/8</f>
        <v>#VALUE!</v>
      </c>
      <c r="W48" s="120" t="e">
        <f ca="1">SUMPRODUCT((计划!$B$6:$B$749=$A48)*(计划!$D$6:$D$749=$B48),计划!DP$6:DP$749)*$E48/8</f>
        <v>#VALUE!</v>
      </c>
      <c r="X48" s="120" t="e">
        <f ca="1">SUMPRODUCT((计划!$B$6:$B$749=$A48)*(计划!$D$6:$D$749=$B48),计划!DQ$6:DQ$749)*$E48/8</f>
        <v>#VALUE!</v>
      </c>
      <c r="Y48" s="120" t="e">
        <f ca="1">SUMPRODUCT((计划!$B$6:$B$749=$A48)*(计划!$D$6:$D$749=$B48),计划!DR$6:DR$749)*$E48/8</f>
        <v>#VALUE!</v>
      </c>
      <c r="Z48" s="139" t="e">
        <f ca="1">SUMPRODUCT((R48:V48)*($AE$3:$AI$3))</f>
        <v>#VALUE!</v>
      </c>
      <c r="AA48" s="139" t="e">
        <f ca="1">SUMPRODUCT((W48:Y48)*($AJ$3:$AL$3))</f>
        <v>#VALUE!</v>
      </c>
      <c r="AB48" s="140" t="e">
        <f ca="1" t="shared" si="1"/>
        <v>#VALUE!</v>
      </c>
      <c r="AC48" s="140" t="e">
        <f ca="1" t="shared" si="2"/>
        <v>#VALUE!</v>
      </c>
      <c r="AE48" s="143"/>
      <c r="AF48" s="143"/>
      <c r="AG48" s="143"/>
      <c r="AH48" s="143"/>
      <c r="AI48" s="143"/>
      <c r="AJ48" s="143"/>
      <c r="AK48" s="143"/>
      <c r="AL48" s="143"/>
    </row>
    <row r="49" spans="1:38">
      <c r="A49" s="116">
        <f ca="1">A48</f>
        <v>43632</v>
      </c>
      <c r="B49" s="123" t="s">
        <v>356</v>
      </c>
      <c r="C49" s="124">
        <f>IF(C48=4,1,C48+1)</f>
        <v>3</v>
      </c>
      <c r="D49" s="119" t="str">
        <f t="shared" si="0"/>
        <v>丙</v>
      </c>
      <c r="E49" s="119">
        <f ca="1">SUMPRODUCT((计划!$B$6:$B$749=$A49)*(计划!$D$6:$D$749=$B49),计划!$AF$6:$AF$749)</f>
        <v>8</v>
      </c>
      <c r="F49" s="120" t="e">
        <f ca="1">SUMPRODUCT((计划!$B$6:$B$749=$A49)*(计划!$D$6:$D$749=$B49),计划!CW$6:CW$749)</f>
        <v>#VALUE!</v>
      </c>
      <c r="G49" s="120" t="e">
        <f ca="1">SUMPRODUCT((计划!$B$6:$B$749=$A49)*(计划!$D$6:$D$749=$B49),计划!CX$6:CX$749)</f>
        <v>#VALUE!</v>
      </c>
      <c r="H49" s="121">
        <f ca="1">SUMPRODUCT((计划!$B$6:$B$749=$A49)*(计划!$D$6:$D$749=$B49),计划!AV$6:AV$749)/8</f>
        <v>0</v>
      </c>
      <c r="I49" s="121">
        <f ca="1">SUMPRODUCT((计划!$B$6:$B$749=$A49)*(计划!$D$6:$D$749=$B49),计划!AX$6:AX$749)/8</f>
        <v>0</v>
      </c>
      <c r="J49" s="121">
        <f ca="1">SUMPRODUCT((计划!$B$6:$B$749=$A49)*(计划!$D$6:$D$749=$B49),计划!AW$6:AW$749)/8</f>
        <v>0</v>
      </c>
      <c r="K49" s="121">
        <f ca="1">SUMPRODUCT((计划!$B$6:$B$749=$A49)*(计划!$D$6:$D$749=$B49),计划!AY$6:AY$749)/8</f>
        <v>0</v>
      </c>
      <c r="L49" s="121">
        <f ca="1">SUMPRODUCT((计划!$B$6:$B$749=$A49)*(计划!$D$6:$D$749=$B49),计划!AZ$6:AZ$749)/8</f>
        <v>0</v>
      </c>
      <c r="M49" s="121">
        <f ca="1">SUMPRODUCT((计划!$B$6:$B$749=$A49)*(计划!$D$6:$D$749=$B49),计划!BA$6:BA$749)/8</f>
        <v>0</v>
      </c>
      <c r="N49" s="121">
        <f ca="1">SUMPRODUCT((计划!$B$6:$B$749=$A49)*(计划!$D$6:$D$749=$B49),计划!BB$6:BB$749)/8</f>
        <v>0</v>
      </c>
      <c r="O49" s="121">
        <f ca="1">SUMPRODUCT((计划!$B$6:$B$749=$A49)*(计划!$D$6:$D$749=$B49),计划!BC$6:BC$749)/8</f>
        <v>0</v>
      </c>
      <c r="P49" s="121">
        <f ca="1">SUMPRODUCT((计划!$B$6:$B$749=$A49)*(计划!$D$6:$D$749=$B49),计划!BD$6:BD$749)/8</f>
        <v>0</v>
      </c>
      <c r="Q49" s="121" t="e">
        <f ca="1">SUMPRODUCT((计划!$B$6:$B$749=$A49)*(计划!$D$6:$D$749=$B49),计划!BG$6:BG$749)/8</f>
        <v>#VALUE!</v>
      </c>
      <c r="R49" s="120" t="e">
        <f ca="1">SUMPRODUCT((计划!$B$6:$B$749=$A49)*(计划!$D$6:$D$749=$B49),计划!DL$6:DL$749)*$E49/8</f>
        <v>#VALUE!</v>
      </c>
      <c r="S49" s="120" t="e">
        <f ca="1">SUMPRODUCT((计划!$B$6:$B$749=$A49)*(计划!$D$6:$D$749=$B49),计划!DK$6:DK$749)*$E49/8</f>
        <v>#VALUE!</v>
      </c>
      <c r="T49" s="120" t="e">
        <f ca="1">SUMPRODUCT((计划!$B$6:$B$749=$A49)*(计划!$D$6:$D$749=$B49),计划!DM$6:DM$749)*$E49/8</f>
        <v>#VALUE!</v>
      </c>
      <c r="U49" s="120" t="e">
        <f ca="1">SUMPRODUCT((计划!$B$6:$B$749=$A49)*(计划!$D$6:$D$749=$B49),计划!DN$6:DN$749)*$E49/8</f>
        <v>#VALUE!</v>
      </c>
      <c r="V49" s="120" t="e">
        <f ca="1">SUMPRODUCT((计划!$B$6:$B$749=$A49)*(计划!$D$6:$D$749=$B49),计划!DO$6:DO$749)*$E49/8</f>
        <v>#VALUE!</v>
      </c>
      <c r="W49" s="120" t="e">
        <f ca="1">SUMPRODUCT((计划!$B$6:$B$749=$A49)*(计划!$D$6:$D$749=$B49),计划!DP$6:DP$749)*$E49/8</f>
        <v>#VALUE!</v>
      </c>
      <c r="X49" s="120" t="e">
        <f ca="1">SUMPRODUCT((计划!$B$6:$B$749=$A49)*(计划!$D$6:$D$749=$B49),计划!DQ$6:DQ$749)*$E49/8</f>
        <v>#VALUE!</v>
      </c>
      <c r="Y49" s="120" t="e">
        <f ca="1">SUMPRODUCT((计划!$B$6:$B$749=$A49)*(计划!$D$6:$D$749=$B49),计划!DR$6:DR$749)*$E49/8</f>
        <v>#VALUE!</v>
      </c>
      <c r="Z49" s="139" t="e">
        <f ca="1">SUMPRODUCT((R49:V49)*($AE$3:$AI$3))</f>
        <v>#VALUE!</v>
      </c>
      <c r="AA49" s="139" t="e">
        <f ca="1">SUMPRODUCT((W49:Y49)*($AJ$3:$AL$3))</f>
        <v>#VALUE!</v>
      </c>
      <c r="AB49" s="140" t="e">
        <f ca="1" t="shared" si="1"/>
        <v>#VALUE!</v>
      </c>
      <c r="AC49" s="140" t="e">
        <f ca="1" t="shared" si="2"/>
        <v>#VALUE!</v>
      </c>
      <c r="AE49" s="143"/>
      <c r="AF49" s="143"/>
      <c r="AG49" s="143"/>
      <c r="AH49" s="143"/>
      <c r="AI49" s="143"/>
      <c r="AJ49" s="143"/>
      <c r="AK49" s="143"/>
      <c r="AL49" s="143"/>
    </row>
    <row r="50" spans="1:38">
      <c r="A50" s="116">
        <f ca="1">A49</f>
        <v>43632</v>
      </c>
      <c r="B50" s="123" t="s">
        <v>357</v>
      </c>
      <c r="C50" s="124">
        <f>IF(C49=4,1,C49+1)</f>
        <v>4</v>
      </c>
      <c r="D50" s="119" t="str">
        <f t="shared" si="0"/>
        <v>丁</v>
      </c>
      <c r="E50" s="119">
        <f ca="1">SUMPRODUCT((计划!$B$6:$B$749=$A50)*(计划!$D$6:$D$749=$B50),计划!$AF$6:$AF$749)</f>
        <v>8</v>
      </c>
      <c r="F50" s="120" t="e">
        <f ca="1">SUMPRODUCT((计划!$B$6:$B$749=$A50)*(计划!$D$6:$D$749=$B50),计划!CW$6:CW$749)</f>
        <v>#VALUE!</v>
      </c>
      <c r="G50" s="120" t="e">
        <f ca="1">SUMPRODUCT((计划!$B$6:$B$749=$A50)*(计划!$D$6:$D$749=$B50),计划!CX$6:CX$749)</f>
        <v>#VALUE!</v>
      </c>
      <c r="H50" s="121">
        <f ca="1">SUMPRODUCT((计划!$B$6:$B$749=$A50)*(计划!$D$6:$D$749=$B50),计划!AV$6:AV$749)/8</f>
        <v>0</v>
      </c>
      <c r="I50" s="121">
        <f ca="1">SUMPRODUCT((计划!$B$6:$B$749=$A50)*(计划!$D$6:$D$749=$B50),计划!AX$6:AX$749)/8</f>
        <v>0</v>
      </c>
      <c r="J50" s="121">
        <f ca="1">SUMPRODUCT((计划!$B$6:$B$749=$A50)*(计划!$D$6:$D$749=$B50),计划!AW$6:AW$749)/8</f>
        <v>0</v>
      </c>
      <c r="K50" s="121">
        <f ca="1">SUMPRODUCT((计划!$B$6:$B$749=$A50)*(计划!$D$6:$D$749=$B50),计划!AY$6:AY$749)/8</f>
        <v>0</v>
      </c>
      <c r="L50" s="121">
        <f ca="1">SUMPRODUCT((计划!$B$6:$B$749=$A50)*(计划!$D$6:$D$749=$B50),计划!AZ$6:AZ$749)/8</f>
        <v>0</v>
      </c>
      <c r="M50" s="121">
        <f ca="1">SUMPRODUCT((计划!$B$6:$B$749=$A50)*(计划!$D$6:$D$749=$B50),计划!BA$6:BA$749)/8</f>
        <v>0</v>
      </c>
      <c r="N50" s="121">
        <f ca="1">SUMPRODUCT((计划!$B$6:$B$749=$A50)*(计划!$D$6:$D$749=$B50),计划!BB$6:BB$749)/8</f>
        <v>0</v>
      </c>
      <c r="O50" s="121">
        <f ca="1">SUMPRODUCT((计划!$B$6:$B$749=$A50)*(计划!$D$6:$D$749=$B50),计划!BC$6:BC$749)/8</f>
        <v>0</v>
      </c>
      <c r="P50" s="121">
        <f ca="1">SUMPRODUCT((计划!$B$6:$B$749=$A50)*(计划!$D$6:$D$749=$B50),计划!BD$6:BD$749)/8</f>
        <v>0</v>
      </c>
      <c r="Q50" s="121" t="e">
        <f ca="1">SUMPRODUCT((计划!$B$6:$B$749=$A50)*(计划!$D$6:$D$749=$B50),计划!BG$6:BG$749)/8</f>
        <v>#VALUE!</v>
      </c>
      <c r="R50" s="120" t="e">
        <f ca="1">SUMPRODUCT((计划!$B$6:$B$749=$A50)*(计划!$D$6:$D$749=$B50),计划!DL$6:DL$749)*$E50/8</f>
        <v>#VALUE!</v>
      </c>
      <c r="S50" s="120" t="e">
        <f ca="1">SUMPRODUCT((计划!$B$6:$B$749=$A50)*(计划!$D$6:$D$749=$B50),计划!DK$6:DK$749)*$E50/8</f>
        <v>#VALUE!</v>
      </c>
      <c r="T50" s="120" t="e">
        <f ca="1">SUMPRODUCT((计划!$B$6:$B$749=$A50)*(计划!$D$6:$D$749=$B50),计划!DM$6:DM$749)*$E50/8</f>
        <v>#VALUE!</v>
      </c>
      <c r="U50" s="120" t="e">
        <f ca="1">SUMPRODUCT((计划!$B$6:$B$749=$A50)*(计划!$D$6:$D$749=$B50),计划!DN$6:DN$749)*$E50/8</f>
        <v>#VALUE!</v>
      </c>
      <c r="V50" s="120" t="e">
        <f ca="1">SUMPRODUCT((计划!$B$6:$B$749=$A50)*(计划!$D$6:$D$749=$B50),计划!DO$6:DO$749)*$E50/8</f>
        <v>#VALUE!</v>
      </c>
      <c r="W50" s="120" t="e">
        <f ca="1">SUMPRODUCT((计划!$B$6:$B$749=$A50)*(计划!$D$6:$D$749=$B50),计划!DP$6:DP$749)*$E50/8</f>
        <v>#VALUE!</v>
      </c>
      <c r="X50" s="120" t="e">
        <f ca="1">SUMPRODUCT((计划!$B$6:$B$749=$A50)*(计划!$D$6:$D$749=$B50),计划!DQ$6:DQ$749)*$E50/8</f>
        <v>#VALUE!</v>
      </c>
      <c r="Y50" s="120" t="e">
        <f ca="1">SUMPRODUCT((计划!$B$6:$B$749=$A50)*(计划!$D$6:$D$749=$B50),计划!DR$6:DR$749)*$E50/8</f>
        <v>#VALUE!</v>
      </c>
      <c r="Z50" s="139" t="e">
        <f ca="1">SUMPRODUCT((R50:V50)*($AE$3:$AI$3))</f>
        <v>#VALUE!</v>
      </c>
      <c r="AA50" s="139" t="e">
        <f ca="1">SUMPRODUCT((W50:Y50)*($AJ$3:$AL$3))</f>
        <v>#VALUE!</v>
      </c>
      <c r="AB50" s="140" t="e">
        <f ca="1" t="shared" si="1"/>
        <v>#VALUE!</v>
      </c>
      <c r="AC50" s="140" t="e">
        <f ca="1" t="shared" si="2"/>
        <v>#VALUE!</v>
      </c>
      <c r="AE50" s="143"/>
      <c r="AF50" s="143"/>
      <c r="AG50" s="143"/>
      <c r="AH50" s="143"/>
      <c r="AI50" s="143"/>
      <c r="AJ50" s="143"/>
      <c r="AK50" s="143"/>
      <c r="AL50" s="143"/>
    </row>
    <row r="51" spans="1:38">
      <c r="A51" s="116">
        <f ca="1">A48+1</f>
        <v>43633</v>
      </c>
      <c r="B51" s="123" t="s">
        <v>355</v>
      </c>
      <c r="C51" s="124">
        <f>IF(C45=1,4,C45-1)</f>
        <v>2</v>
      </c>
      <c r="D51" s="119" t="str">
        <f t="shared" si="0"/>
        <v>乙</v>
      </c>
      <c r="E51" s="119">
        <f ca="1">SUMPRODUCT((计划!$B$6:$B$749=$A51)*(计划!$D$6:$D$749=$B51),计划!$AF$6:$AF$749)</f>
        <v>8</v>
      </c>
      <c r="F51" s="120" t="e">
        <f ca="1">SUMPRODUCT((计划!$B$6:$B$749=$A51)*(计划!$D$6:$D$749=$B51),计划!CW$6:CW$749)</f>
        <v>#VALUE!</v>
      </c>
      <c r="G51" s="120" t="e">
        <f ca="1">SUMPRODUCT((计划!$B$6:$B$749=$A51)*(计划!$D$6:$D$749=$B51),计划!CX$6:CX$749)</f>
        <v>#VALUE!</v>
      </c>
      <c r="H51" s="121">
        <f ca="1">SUMPRODUCT((计划!$B$6:$B$749=$A51)*(计划!$D$6:$D$749=$B51),计划!AV$6:AV$749)/8</f>
        <v>0</v>
      </c>
      <c r="I51" s="121">
        <f ca="1">SUMPRODUCT((计划!$B$6:$B$749=$A51)*(计划!$D$6:$D$749=$B51),计划!AX$6:AX$749)/8</f>
        <v>0</v>
      </c>
      <c r="J51" s="121">
        <f ca="1">SUMPRODUCT((计划!$B$6:$B$749=$A51)*(计划!$D$6:$D$749=$B51),计划!AW$6:AW$749)/8</f>
        <v>0</v>
      </c>
      <c r="K51" s="121">
        <f ca="1">SUMPRODUCT((计划!$B$6:$B$749=$A51)*(计划!$D$6:$D$749=$B51),计划!AY$6:AY$749)/8</f>
        <v>0</v>
      </c>
      <c r="L51" s="121">
        <f ca="1">SUMPRODUCT((计划!$B$6:$B$749=$A51)*(计划!$D$6:$D$749=$B51),计划!AZ$6:AZ$749)/8</f>
        <v>0</v>
      </c>
      <c r="M51" s="121">
        <f ca="1">SUMPRODUCT((计划!$B$6:$B$749=$A51)*(计划!$D$6:$D$749=$B51),计划!BA$6:BA$749)/8</f>
        <v>0</v>
      </c>
      <c r="N51" s="121">
        <f ca="1">SUMPRODUCT((计划!$B$6:$B$749=$A51)*(计划!$D$6:$D$749=$B51),计划!BB$6:BB$749)/8</f>
        <v>0</v>
      </c>
      <c r="O51" s="121">
        <f ca="1">SUMPRODUCT((计划!$B$6:$B$749=$A51)*(计划!$D$6:$D$749=$B51),计划!BC$6:BC$749)/8</f>
        <v>0</v>
      </c>
      <c r="P51" s="121">
        <f ca="1">SUMPRODUCT((计划!$B$6:$B$749=$A51)*(计划!$D$6:$D$749=$B51),计划!BD$6:BD$749)/8</f>
        <v>0</v>
      </c>
      <c r="Q51" s="121" t="e">
        <f ca="1">SUMPRODUCT((计划!$B$6:$B$749=$A51)*(计划!$D$6:$D$749=$B51),计划!BG$6:BG$749)/8</f>
        <v>#VALUE!</v>
      </c>
      <c r="R51" s="120" t="e">
        <f ca="1">SUMPRODUCT((计划!$B$6:$B$749=$A51)*(计划!$D$6:$D$749=$B51),计划!DL$6:DL$749)*$E51/8</f>
        <v>#VALUE!</v>
      </c>
      <c r="S51" s="120" t="e">
        <f ca="1">SUMPRODUCT((计划!$B$6:$B$749=$A51)*(计划!$D$6:$D$749=$B51),计划!DK$6:DK$749)*$E51/8</f>
        <v>#VALUE!</v>
      </c>
      <c r="T51" s="120" t="e">
        <f ca="1">SUMPRODUCT((计划!$B$6:$B$749=$A51)*(计划!$D$6:$D$749=$B51),计划!DM$6:DM$749)*$E51/8</f>
        <v>#VALUE!</v>
      </c>
      <c r="U51" s="120" t="e">
        <f ca="1">SUMPRODUCT((计划!$B$6:$B$749=$A51)*(计划!$D$6:$D$749=$B51),计划!DN$6:DN$749)*$E51/8</f>
        <v>#VALUE!</v>
      </c>
      <c r="V51" s="120" t="e">
        <f ca="1">SUMPRODUCT((计划!$B$6:$B$749=$A51)*(计划!$D$6:$D$749=$B51),计划!DO$6:DO$749)*$E51/8</f>
        <v>#VALUE!</v>
      </c>
      <c r="W51" s="120" t="e">
        <f ca="1">SUMPRODUCT((计划!$B$6:$B$749=$A51)*(计划!$D$6:$D$749=$B51),计划!DP$6:DP$749)*$E51/8</f>
        <v>#VALUE!</v>
      </c>
      <c r="X51" s="120" t="e">
        <f ca="1">SUMPRODUCT((计划!$B$6:$B$749=$A51)*(计划!$D$6:$D$749=$B51),计划!DQ$6:DQ$749)*$E51/8</f>
        <v>#VALUE!</v>
      </c>
      <c r="Y51" s="120" t="e">
        <f ca="1">SUMPRODUCT((计划!$B$6:$B$749=$A51)*(计划!$D$6:$D$749=$B51),计划!DR$6:DR$749)*$E51/8</f>
        <v>#VALUE!</v>
      </c>
      <c r="Z51" s="139" t="e">
        <f ca="1">SUMPRODUCT((R51:V51)*($AE$3:$AI$3))</f>
        <v>#VALUE!</v>
      </c>
      <c r="AA51" s="139" t="e">
        <f ca="1">SUMPRODUCT((W51:Y51)*($AJ$3:$AL$3))</f>
        <v>#VALUE!</v>
      </c>
      <c r="AB51" s="140" t="e">
        <f ca="1" t="shared" si="1"/>
        <v>#VALUE!</v>
      </c>
      <c r="AC51" s="140" t="e">
        <f ca="1" t="shared" si="2"/>
        <v>#VALUE!</v>
      </c>
      <c r="AE51" s="143"/>
      <c r="AF51" s="143"/>
      <c r="AG51" s="143"/>
      <c r="AH51" s="143"/>
      <c r="AI51" s="143"/>
      <c r="AJ51" s="143"/>
      <c r="AK51" s="143"/>
      <c r="AL51" s="143"/>
    </row>
    <row r="52" spans="1:38">
      <c r="A52" s="116">
        <f ca="1">A51</f>
        <v>43633</v>
      </c>
      <c r="B52" s="123" t="s">
        <v>356</v>
      </c>
      <c r="C52" s="124">
        <f>IF(C51=4,1,C51+1)</f>
        <v>3</v>
      </c>
      <c r="D52" s="119" t="str">
        <f t="shared" si="0"/>
        <v>丙</v>
      </c>
      <c r="E52" s="119">
        <f ca="1">SUMPRODUCT((计划!$B$6:$B$749=$A52)*(计划!$D$6:$D$749=$B52),计划!$AF$6:$AF$749)</f>
        <v>8</v>
      </c>
      <c r="F52" s="120" t="e">
        <f ca="1">SUMPRODUCT((计划!$B$6:$B$749=$A52)*(计划!$D$6:$D$749=$B52),计划!CW$6:CW$749)</f>
        <v>#VALUE!</v>
      </c>
      <c r="G52" s="120" t="e">
        <f ca="1">SUMPRODUCT((计划!$B$6:$B$749=$A52)*(计划!$D$6:$D$749=$B52),计划!CX$6:CX$749)</f>
        <v>#VALUE!</v>
      </c>
      <c r="H52" s="121">
        <f ca="1">SUMPRODUCT((计划!$B$6:$B$749=$A52)*(计划!$D$6:$D$749=$B52),计划!AV$6:AV$749)/8</f>
        <v>0</v>
      </c>
      <c r="I52" s="121">
        <f ca="1">SUMPRODUCT((计划!$B$6:$B$749=$A52)*(计划!$D$6:$D$749=$B52),计划!AX$6:AX$749)/8</f>
        <v>0</v>
      </c>
      <c r="J52" s="121">
        <f ca="1">SUMPRODUCT((计划!$B$6:$B$749=$A52)*(计划!$D$6:$D$749=$B52),计划!AW$6:AW$749)/8</f>
        <v>0</v>
      </c>
      <c r="K52" s="121">
        <f ca="1">SUMPRODUCT((计划!$B$6:$B$749=$A52)*(计划!$D$6:$D$749=$B52),计划!AY$6:AY$749)/8</f>
        <v>0</v>
      </c>
      <c r="L52" s="121">
        <f ca="1">SUMPRODUCT((计划!$B$6:$B$749=$A52)*(计划!$D$6:$D$749=$B52),计划!AZ$6:AZ$749)/8</f>
        <v>0</v>
      </c>
      <c r="M52" s="121">
        <f ca="1">SUMPRODUCT((计划!$B$6:$B$749=$A52)*(计划!$D$6:$D$749=$B52),计划!BA$6:BA$749)/8</f>
        <v>0</v>
      </c>
      <c r="N52" s="121">
        <f ca="1">SUMPRODUCT((计划!$B$6:$B$749=$A52)*(计划!$D$6:$D$749=$B52),计划!BB$6:BB$749)/8</f>
        <v>0</v>
      </c>
      <c r="O52" s="121">
        <f ca="1">SUMPRODUCT((计划!$B$6:$B$749=$A52)*(计划!$D$6:$D$749=$B52),计划!BC$6:BC$749)/8</f>
        <v>0</v>
      </c>
      <c r="P52" s="121">
        <f ca="1">SUMPRODUCT((计划!$B$6:$B$749=$A52)*(计划!$D$6:$D$749=$B52),计划!BD$6:BD$749)/8</f>
        <v>0</v>
      </c>
      <c r="Q52" s="121" t="e">
        <f ca="1">SUMPRODUCT((计划!$B$6:$B$749=$A52)*(计划!$D$6:$D$749=$B52),计划!BG$6:BG$749)/8</f>
        <v>#VALUE!</v>
      </c>
      <c r="R52" s="120" t="e">
        <f ca="1">SUMPRODUCT((计划!$B$6:$B$749=$A52)*(计划!$D$6:$D$749=$B52),计划!DL$6:DL$749)*$E52/8</f>
        <v>#VALUE!</v>
      </c>
      <c r="S52" s="120" t="e">
        <f ca="1">SUMPRODUCT((计划!$B$6:$B$749=$A52)*(计划!$D$6:$D$749=$B52),计划!DK$6:DK$749)*$E52/8</f>
        <v>#VALUE!</v>
      </c>
      <c r="T52" s="120" t="e">
        <f ca="1">SUMPRODUCT((计划!$B$6:$B$749=$A52)*(计划!$D$6:$D$749=$B52),计划!DM$6:DM$749)*$E52/8</f>
        <v>#VALUE!</v>
      </c>
      <c r="U52" s="120" t="e">
        <f ca="1">SUMPRODUCT((计划!$B$6:$B$749=$A52)*(计划!$D$6:$D$749=$B52),计划!DN$6:DN$749)*$E52/8</f>
        <v>#VALUE!</v>
      </c>
      <c r="V52" s="120" t="e">
        <f ca="1">SUMPRODUCT((计划!$B$6:$B$749=$A52)*(计划!$D$6:$D$749=$B52),计划!DO$6:DO$749)*$E52/8</f>
        <v>#VALUE!</v>
      </c>
      <c r="W52" s="120" t="e">
        <f ca="1">SUMPRODUCT((计划!$B$6:$B$749=$A52)*(计划!$D$6:$D$749=$B52),计划!DP$6:DP$749)*$E52/8</f>
        <v>#VALUE!</v>
      </c>
      <c r="X52" s="120" t="e">
        <f ca="1">SUMPRODUCT((计划!$B$6:$B$749=$A52)*(计划!$D$6:$D$749=$B52),计划!DQ$6:DQ$749)*$E52/8</f>
        <v>#VALUE!</v>
      </c>
      <c r="Y52" s="120" t="e">
        <f ca="1">SUMPRODUCT((计划!$B$6:$B$749=$A52)*(计划!$D$6:$D$749=$B52),计划!DR$6:DR$749)*$E52/8</f>
        <v>#VALUE!</v>
      </c>
      <c r="Z52" s="139" t="e">
        <f ca="1">SUMPRODUCT((R52:V52)*($AE$3:$AI$3))</f>
        <v>#VALUE!</v>
      </c>
      <c r="AA52" s="139" t="e">
        <f ca="1">SUMPRODUCT((W52:Y52)*($AJ$3:$AL$3))</f>
        <v>#VALUE!</v>
      </c>
      <c r="AB52" s="140" t="e">
        <f ca="1" t="shared" si="1"/>
        <v>#VALUE!</v>
      </c>
      <c r="AC52" s="140" t="e">
        <f ca="1" t="shared" si="2"/>
        <v>#VALUE!</v>
      </c>
      <c r="AE52" s="143"/>
      <c r="AF52" s="143"/>
      <c r="AG52" s="143"/>
      <c r="AH52" s="143"/>
      <c r="AI52" s="143"/>
      <c r="AJ52" s="143"/>
      <c r="AK52" s="143"/>
      <c r="AL52" s="143"/>
    </row>
    <row r="53" spans="1:38">
      <c r="A53" s="116">
        <f ca="1">A52</f>
        <v>43633</v>
      </c>
      <c r="B53" s="123" t="s">
        <v>357</v>
      </c>
      <c r="C53" s="124">
        <f>IF(C52=4,1,C52+1)</f>
        <v>4</v>
      </c>
      <c r="D53" s="119" t="str">
        <f t="shared" si="0"/>
        <v>丁</v>
      </c>
      <c r="E53" s="119">
        <f ca="1">SUMPRODUCT((计划!$B$6:$B$749=$A53)*(计划!$D$6:$D$749=$B53),计划!$AF$6:$AF$749)</f>
        <v>8</v>
      </c>
      <c r="F53" s="120" t="e">
        <f ca="1">SUMPRODUCT((计划!$B$6:$B$749=$A53)*(计划!$D$6:$D$749=$B53),计划!CW$6:CW$749)</f>
        <v>#VALUE!</v>
      </c>
      <c r="G53" s="120" t="e">
        <f ca="1">SUMPRODUCT((计划!$B$6:$B$749=$A53)*(计划!$D$6:$D$749=$B53),计划!CX$6:CX$749)</f>
        <v>#VALUE!</v>
      </c>
      <c r="H53" s="121">
        <f ca="1">SUMPRODUCT((计划!$B$6:$B$749=$A53)*(计划!$D$6:$D$749=$B53),计划!AV$6:AV$749)/8</f>
        <v>0</v>
      </c>
      <c r="I53" s="121">
        <f ca="1">SUMPRODUCT((计划!$B$6:$B$749=$A53)*(计划!$D$6:$D$749=$B53),计划!AX$6:AX$749)/8</f>
        <v>0</v>
      </c>
      <c r="J53" s="121">
        <f ca="1">SUMPRODUCT((计划!$B$6:$B$749=$A53)*(计划!$D$6:$D$749=$B53),计划!AW$6:AW$749)/8</f>
        <v>0</v>
      </c>
      <c r="K53" s="121">
        <f ca="1">SUMPRODUCT((计划!$B$6:$B$749=$A53)*(计划!$D$6:$D$749=$B53),计划!AY$6:AY$749)/8</f>
        <v>0</v>
      </c>
      <c r="L53" s="121">
        <f ca="1">SUMPRODUCT((计划!$B$6:$B$749=$A53)*(计划!$D$6:$D$749=$B53),计划!AZ$6:AZ$749)/8</f>
        <v>0</v>
      </c>
      <c r="M53" s="121">
        <f ca="1">SUMPRODUCT((计划!$B$6:$B$749=$A53)*(计划!$D$6:$D$749=$B53),计划!BA$6:BA$749)/8</f>
        <v>0</v>
      </c>
      <c r="N53" s="121">
        <f ca="1">SUMPRODUCT((计划!$B$6:$B$749=$A53)*(计划!$D$6:$D$749=$B53),计划!BB$6:BB$749)/8</f>
        <v>0</v>
      </c>
      <c r="O53" s="121">
        <f ca="1">SUMPRODUCT((计划!$B$6:$B$749=$A53)*(计划!$D$6:$D$749=$B53),计划!BC$6:BC$749)/8</f>
        <v>0</v>
      </c>
      <c r="P53" s="121">
        <f ca="1">SUMPRODUCT((计划!$B$6:$B$749=$A53)*(计划!$D$6:$D$749=$B53),计划!BD$6:BD$749)/8</f>
        <v>0</v>
      </c>
      <c r="Q53" s="121" t="e">
        <f ca="1">SUMPRODUCT((计划!$B$6:$B$749=$A53)*(计划!$D$6:$D$749=$B53),计划!BG$6:BG$749)/8</f>
        <v>#VALUE!</v>
      </c>
      <c r="R53" s="120" t="e">
        <f ca="1">SUMPRODUCT((计划!$B$6:$B$749=$A53)*(计划!$D$6:$D$749=$B53),计划!DL$6:DL$749)*$E53/8</f>
        <v>#VALUE!</v>
      </c>
      <c r="S53" s="120" t="e">
        <f ca="1">SUMPRODUCT((计划!$B$6:$B$749=$A53)*(计划!$D$6:$D$749=$B53),计划!DK$6:DK$749)*$E53/8</f>
        <v>#VALUE!</v>
      </c>
      <c r="T53" s="120" t="e">
        <f ca="1">SUMPRODUCT((计划!$B$6:$B$749=$A53)*(计划!$D$6:$D$749=$B53),计划!DM$6:DM$749)*$E53/8</f>
        <v>#VALUE!</v>
      </c>
      <c r="U53" s="120" t="e">
        <f ca="1">SUMPRODUCT((计划!$B$6:$B$749=$A53)*(计划!$D$6:$D$749=$B53),计划!DN$6:DN$749)*$E53/8</f>
        <v>#VALUE!</v>
      </c>
      <c r="V53" s="120" t="e">
        <f ca="1">SUMPRODUCT((计划!$B$6:$B$749=$A53)*(计划!$D$6:$D$749=$B53),计划!DO$6:DO$749)*$E53/8</f>
        <v>#VALUE!</v>
      </c>
      <c r="W53" s="120" t="e">
        <f ca="1">SUMPRODUCT((计划!$B$6:$B$749=$A53)*(计划!$D$6:$D$749=$B53),计划!DP$6:DP$749)*$E53/8</f>
        <v>#VALUE!</v>
      </c>
      <c r="X53" s="120" t="e">
        <f ca="1">SUMPRODUCT((计划!$B$6:$B$749=$A53)*(计划!$D$6:$D$749=$B53),计划!DQ$6:DQ$749)*$E53/8</f>
        <v>#VALUE!</v>
      </c>
      <c r="Y53" s="120" t="e">
        <f ca="1">SUMPRODUCT((计划!$B$6:$B$749=$A53)*(计划!$D$6:$D$749=$B53),计划!DR$6:DR$749)*$E53/8</f>
        <v>#VALUE!</v>
      </c>
      <c r="Z53" s="139" t="e">
        <f ca="1">SUMPRODUCT((R53:V53)*($AE$3:$AI$3))</f>
        <v>#VALUE!</v>
      </c>
      <c r="AA53" s="139" t="e">
        <f ca="1">SUMPRODUCT((W53:Y53)*($AJ$3:$AL$3))</f>
        <v>#VALUE!</v>
      </c>
      <c r="AB53" s="140" t="e">
        <f ca="1" t="shared" si="1"/>
        <v>#VALUE!</v>
      </c>
      <c r="AC53" s="140" t="e">
        <f ca="1" t="shared" si="2"/>
        <v>#VALUE!</v>
      </c>
      <c r="AE53" s="143"/>
      <c r="AF53" s="143"/>
      <c r="AG53" s="143"/>
      <c r="AH53" s="143"/>
      <c r="AI53" s="143"/>
      <c r="AJ53" s="143"/>
      <c r="AK53" s="143"/>
      <c r="AL53" s="143"/>
    </row>
    <row r="54" spans="1:38">
      <c r="A54" s="116">
        <f ca="1">A51+1</f>
        <v>43634</v>
      </c>
      <c r="B54" s="123" t="s">
        <v>355</v>
      </c>
      <c r="C54" s="124">
        <f>IF(C48=1,4,C48-1)</f>
        <v>1</v>
      </c>
      <c r="D54" s="119" t="str">
        <f t="shared" si="0"/>
        <v>甲</v>
      </c>
      <c r="E54" s="119">
        <f ca="1">SUMPRODUCT((计划!$B$6:$B$749=$A54)*(计划!$D$6:$D$749=$B54),计划!$AF$6:$AF$749)</f>
        <v>8</v>
      </c>
      <c r="F54" s="120" t="e">
        <f ca="1">SUMPRODUCT((计划!$B$6:$B$749=$A54)*(计划!$D$6:$D$749=$B54),计划!CW$6:CW$749)</f>
        <v>#VALUE!</v>
      </c>
      <c r="G54" s="120" t="e">
        <f ca="1">SUMPRODUCT((计划!$B$6:$B$749=$A54)*(计划!$D$6:$D$749=$B54),计划!CX$6:CX$749)</f>
        <v>#VALUE!</v>
      </c>
      <c r="H54" s="121">
        <f ca="1">SUMPRODUCT((计划!$B$6:$B$749=$A54)*(计划!$D$6:$D$749=$B54),计划!AV$6:AV$749)/8</f>
        <v>0</v>
      </c>
      <c r="I54" s="121">
        <f ca="1">SUMPRODUCT((计划!$B$6:$B$749=$A54)*(计划!$D$6:$D$749=$B54),计划!AX$6:AX$749)/8</f>
        <v>0</v>
      </c>
      <c r="J54" s="121">
        <f ca="1">SUMPRODUCT((计划!$B$6:$B$749=$A54)*(计划!$D$6:$D$749=$B54),计划!AW$6:AW$749)/8</f>
        <v>0</v>
      </c>
      <c r="K54" s="121">
        <f ca="1">SUMPRODUCT((计划!$B$6:$B$749=$A54)*(计划!$D$6:$D$749=$B54),计划!AY$6:AY$749)/8</f>
        <v>0</v>
      </c>
      <c r="L54" s="121">
        <f ca="1">SUMPRODUCT((计划!$B$6:$B$749=$A54)*(计划!$D$6:$D$749=$B54),计划!AZ$6:AZ$749)/8</f>
        <v>0</v>
      </c>
      <c r="M54" s="121">
        <f ca="1">SUMPRODUCT((计划!$B$6:$B$749=$A54)*(计划!$D$6:$D$749=$B54),计划!BA$6:BA$749)/8</f>
        <v>0</v>
      </c>
      <c r="N54" s="121">
        <f ca="1">SUMPRODUCT((计划!$B$6:$B$749=$A54)*(计划!$D$6:$D$749=$B54),计划!BB$6:BB$749)/8</f>
        <v>0</v>
      </c>
      <c r="O54" s="121">
        <f ca="1">SUMPRODUCT((计划!$B$6:$B$749=$A54)*(计划!$D$6:$D$749=$B54),计划!BC$6:BC$749)/8</f>
        <v>0</v>
      </c>
      <c r="P54" s="121">
        <f ca="1">SUMPRODUCT((计划!$B$6:$B$749=$A54)*(计划!$D$6:$D$749=$B54),计划!BD$6:BD$749)/8</f>
        <v>0</v>
      </c>
      <c r="Q54" s="121" t="e">
        <f ca="1">SUMPRODUCT((计划!$B$6:$B$749=$A54)*(计划!$D$6:$D$749=$B54),计划!BG$6:BG$749)/8</f>
        <v>#VALUE!</v>
      </c>
      <c r="R54" s="120" t="e">
        <f ca="1">SUMPRODUCT((计划!$B$6:$B$749=$A54)*(计划!$D$6:$D$749=$B54),计划!DL$6:DL$749)*$E54/8</f>
        <v>#VALUE!</v>
      </c>
      <c r="S54" s="120" t="e">
        <f ca="1">SUMPRODUCT((计划!$B$6:$B$749=$A54)*(计划!$D$6:$D$749=$B54),计划!DK$6:DK$749)*$E54/8</f>
        <v>#VALUE!</v>
      </c>
      <c r="T54" s="120" t="e">
        <f ca="1">SUMPRODUCT((计划!$B$6:$B$749=$A54)*(计划!$D$6:$D$749=$B54),计划!DM$6:DM$749)*$E54/8</f>
        <v>#VALUE!</v>
      </c>
      <c r="U54" s="120" t="e">
        <f ca="1">SUMPRODUCT((计划!$B$6:$B$749=$A54)*(计划!$D$6:$D$749=$B54),计划!DN$6:DN$749)*$E54/8</f>
        <v>#VALUE!</v>
      </c>
      <c r="V54" s="120" t="e">
        <f ca="1">SUMPRODUCT((计划!$B$6:$B$749=$A54)*(计划!$D$6:$D$749=$B54),计划!DO$6:DO$749)*$E54/8</f>
        <v>#VALUE!</v>
      </c>
      <c r="W54" s="120" t="e">
        <f ca="1">SUMPRODUCT((计划!$B$6:$B$749=$A54)*(计划!$D$6:$D$749=$B54),计划!DP$6:DP$749)*$E54/8</f>
        <v>#VALUE!</v>
      </c>
      <c r="X54" s="120" t="e">
        <f ca="1">SUMPRODUCT((计划!$B$6:$B$749=$A54)*(计划!$D$6:$D$749=$B54),计划!DQ$6:DQ$749)*$E54/8</f>
        <v>#VALUE!</v>
      </c>
      <c r="Y54" s="120" t="e">
        <f ca="1">SUMPRODUCT((计划!$B$6:$B$749=$A54)*(计划!$D$6:$D$749=$B54),计划!DR$6:DR$749)*$E54/8</f>
        <v>#VALUE!</v>
      </c>
      <c r="Z54" s="139" t="e">
        <f ca="1">SUMPRODUCT((R54:V54)*($AE$3:$AI$3))</f>
        <v>#VALUE!</v>
      </c>
      <c r="AA54" s="139" t="e">
        <f ca="1">SUMPRODUCT((W54:Y54)*($AJ$3:$AL$3))</f>
        <v>#VALUE!</v>
      </c>
      <c r="AB54" s="140" t="e">
        <f ca="1" t="shared" si="1"/>
        <v>#VALUE!</v>
      </c>
      <c r="AC54" s="140" t="e">
        <f ca="1" t="shared" si="2"/>
        <v>#VALUE!</v>
      </c>
      <c r="AE54" s="143"/>
      <c r="AF54" s="143"/>
      <c r="AG54" s="143"/>
      <c r="AH54" s="143"/>
      <c r="AI54" s="143"/>
      <c r="AJ54" s="143"/>
      <c r="AK54" s="143"/>
      <c r="AL54" s="143"/>
    </row>
    <row r="55" spans="1:38">
      <c r="A55" s="116">
        <f ca="1">A54</f>
        <v>43634</v>
      </c>
      <c r="B55" s="123" t="s">
        <v>356</v>
      </c>
      <c r="C55" s="124">
        <f>IF(C54=4,1,C54+1)</f>
        <v>2</v>
      </c>
      <c r="D55" s="119" t="str">
        <f t="shared" si="0"/>
        <v>乙</v>
      </c>
      <c r="E55" s="119">
        <f ca="1">SUMPRODUCT((计划!$B$6:$B$749=$A55)*(计划!$D$6:$D$749=$B55),计划!$AF$6:$AF$749)</f>
        <v>8</v>
      </c>
      <c r="F55" s="120" t="e">
        <f ca="1">SUMPRODUCT((计划!$B$6:$B$749=$A55)*(计划!$D$6:$D$749=$B55),计划!CW$6:CW$749)</f>
        <v>#VALUE!</v>
      </c>
      <c r="G55" s="120" t="e">
        <f ca="1">SUMPRODUCT((计划!$B$6:$B$749=$A55)*(计划!$D$6:$D$749=$B55),计划!CX$6:CX$749)</f>
        <v>#VALUE!</v>
      </c>
      <c r="H55" s="121">
        <f ca="1">SUMPRODUCT((计划!$B$6:$B$749=$A55)*(计划!$D$6:$D$749=$B55),计划!AV$6:AV$749)/8</f>
        <v>0</v>
      </c>
      <c r="I55" s="121">
        <f ca="1">SUMPRODUCT((计划!$B$6:$B$749=$A55)*(计划!$D$6:$D$749=$B55),计划!AX$6:AX$749)/8</f>
        <v>0</v>
      </c>
      <c r="J55" s="121">
        <f ca="1">SUMPRODUCT((计划!$B$6:$B$749=$A55)*(计划!$D$6:$D$749=$B55),计划!AW$6:AW$749)/8</f>
        <v>0</v>
      </c>
      <c r="K55" s="121">
        <f ca="1">SUMPRODUCT((计划!$B$6:$B$749=$A55)*(计划!$D$6:$D$749=$B55),计划!AY$6:AY$749)/8</f>
        <v>0</v>
      </c>
      <c r="L55" s="121">
        <f ca="1">SUMPRODUCT((计划!$B$6:$B$749=$A55)*(计划!$D$6:$D$749=$B55),计划!AZ$6:AZ$749)/8</f>
        <v>0</v>
      </c>
      <c r="M55" s="121">
        <f ca="1">SUMPRODUCT((计划!$B$6:$B$749=$A55)*(计划!$D$6:$D$749=$B55),计划!BA$6:BA$749)/8</f>
        <v>0</v>
      </c>
      <c r="N55" s="121">
        <f ca="1">SUMPRODUCT((计划!$B$6:$B$749=$A55)*(计划!$D$6:$D$749=$B55),计划!BB$6:BB$749)/8</f>
        <v>0</v>
      </c>
      <c r="O55" s="121">
        <f ca="1">SUMPRODUCT((计划!$B$6:$B$749=$A55)*(计划!$D$6:$D$749=$B55),计划!BC$6:BC$749)/8</f>
        <v>0</v>
      </c>
      <c r="P55" s="121">
        <f ca="1">SUMPRODUCT((计划!$B$6:$B$749=$A55)*(计划!$D$6:$D$749=$B55),计划!BD$6:BD$749)/8</f>
        <v>0</v>
      </c>
      <c r="Q55" s="121" t="e">
        <f ca="1">SUMPRODUCT((计划!$B$6:$B$749=$A55)*(计划!$D$6:$D$749=$B55),计划!BG$6:BG$749)/8</f>
        <v>#VALUE!</v>
      </c>
      <c r="R55" s="120" t="e">
        <f ca="1">SUMPRODUCT((计划!$B$6:$B$749=$A55)*(计划!$D$6:$D$749=$B55),计划!DL$6:DL$749)*$E55/8</f>
        <v>#VALUE!</v>
      </c>
      <c r="S55" s="120" t="e">
        <f ca="1">SUMPRODUCT((计划!$B$6:$B$749=$A55)*(计划!$D$6:$D$749=$B55),计划!DK$6:DK$749)*$E55/8</f>
        <v>#VALUE!</v>
      </c>
      <c r="T55" s="120" t="e">
        <f ca="1">SUMPRODUCT((计划!$B$6:$B$749=$A55)*(计划!$D$6:$D$749=$B55),计划!DM$6:DM$749)*$E55/8</f>
        <v>#VALUE!</v>
      </c>
      <c r="U55" s="120" t="e">
        <f ca="1">SUMPRODUCT((计划!$B$6:$B$749=$A55)*(计划!$D$6:$D$749=$B55),计划!DN$6:DN$749)*$E55/8</f>
        <v>#VALUE!</v>
      </c>
      <c r="V55" s="120" t="e">
        <f ca="1">SUMPRODUCT((计划!$B$6:$B$749=$A55)*(计划!$D$6:$D$749=$B55),计划!DO$6:DO$749)*$E55/8</f>
        <v>#VALUE!</v>
      </c>
      <c r="W55" s="120" t="e">
        <f ca="1">SUMPRODUCT((计划!$B$6:$B$749=$A55)*(计划!$D$6:$D$749=$B55),计划!DP$6:DP$749)*$E55/8</f>
        <v>#VALUE!</v>
      </c>
      <c r="X55" s="120" t="e">
        <f ca="1">SUMPRODUCT((计划!$B$6:$B$749=$A55)*(计划!$D$6:$D$749=$B55),计划!DQ$6:DQ$749)*$E55/8</f>
        <v>#VALUE!</v>
      </c>
      <c r="Y55" s="120" t="e">
        <f ca="1">SUMPRODUCT((计划!$B$6:$B$749=$A55)*(计划!$D$6:$D$749=$B55),计划!DR$6:DR$749)*$E55/8</f>
        <v>#VALUE!</v>
      </c>
      <c r="Z55" s="139" t="e">
        <f ca="1">SUMPRODUCT((R55:V55)*($AE$3:$AI$3))</f>
        <v>#VALUE!</v>
      </c>
      <c r="AA55" s="139" t="e">
        <f ca="1">SUMPRODUCT((W55:Y55)*($AJ$3:$AL$3))</f>
        <v>#VALUE!</v>
      </c>
      <c r="AB55" s="140" t="e">
        <f ca="1" t="shared" si="1"/>
        <v>#VALUE!</v>
      </c>
      <c r="AC55" s="140" t="e">
        <f ca="1" t="shared" si="2"/>
        <v>#VALUE!</v>
      </c>
      <c r="AE55" s="143"/>
      <c r="AF55" s="143"/>
      <c r="AG55" s="143"/>
      <c r="AH55" s="143"/>
      <c r="AI55" s="143"/>
      <c r="AJ55" s="143"/>
      <c r="AK55" s="143"/>
      <c r="AL55" s="143"/>
    </row>
    <row r="56" spans="1:38">
      <c r="A56" s="116">
        <f ca="1">A55</f>
        <v>43634</v>
      </c>
      <c r="B56" s="123" t="s">
        <v>357</v>
      </c>
      <c r="C56" s="124">
        <f>IF(C55=4,1,C55+1)</f>
        <v>3</v>
      </c>
      <c r="D56" s="119" t="str">
        <f t="shared" si="0"/>
        <v>丙</v>
      </c>
      <c r="E56" s="119">
        <f ca="1">SUMPRODUCT((计划!$B$6:$B$749=$A56)*(计划!$D$6:$D$749=$B56),计划!$AF$6:$AF$749)</f>
        <v>8</v>
      </c>
      <c r="F56" s="120" t="e">
        <f ca="1">SUMPRODUCT((计划!$B$6:$B$749=$A56)*(计划!$D$6:$D$749=$B56),计划!CW$6:CW$749)</f>
        <v>#VALUE!</v>
      </c>
      <c r="G56" s="120" t="e">
        <f ca="1">SUMPRODUCT((计划!$B$6:$B$749=$A56)*(计划!$D$6:$D$749=$B56),计划!CX$6:CX$749)</f>
        <v>#VALUE!</v>
      </c>
      <c r="H56" s="121">
        <f ca="1">SUMPRODUCT((计划!$B$6:$B$749=$A56)*(计划!$D$6:$D$749=$B56),计划!AV$6:AV$749)/8</f>
        <v>0</v>
      </c>
      <c r="I56" s="121">
        <f ca="1">SUMPRODUCT((计划!$B$6:$B$749=$A56)*(计划!$D$6:$D$749=$B56),计划!AX$6:AX$749)/8</f>
        <v>0</v>
      </c>
      <c r="J56" s="121">
        <f ca="1">SUMPRODUCT((计划!$B$6:$B$749=$A56)*(计划!$D$6:$D$749=$B56),计划!AW$6:AW$749)/8</f>
        <v>0</v>
      </c>
      <c r="K56" s="121">
        <f ca="1">SUMPRODUCT((计划!$B$6:$B$749=$A56)*(计划!$D$6:$D$749=$B56),计划!AY$6:AY$749)/8</f>
        <v>0</v>
      </c>
      <c r="L56" s="121">
        <f ca="1">SUMPRODUCT((计划!$B$6:$B$749=$A56)*(计划!$D$6:$D$749=$B56),计划!AZ$6:AZ$749)/8</f>
        <v>0</v>
      </c>
      <c r="M56" s="121">
        <f ca="1">SUMPRODUCT((计划!$B$6:$B$749=$A56)*(计划!$D$6:$D$749=$B56),计划!BA$6:BA$749)/8</f>
        <v>0</v>
      </c>
      <c r="N56" s="121">
        <f ca="1">SUMPRODUCT((计划!$B$6:$B$749=$A56)*(计划!$D$6:$D$749=$B56),计划!BB$6:BB$749)/8</f>
        <v>0</v>
      </c>
      <c r="O56" s="121">
        <f ca="1">SUMPRODUCT((计划!$B$6:$B$749=$A56)*(计划!$D$6:$D$749=$B56),计划!BC$6:BC$749)/8</f>
        <v>0</v>
      </c>
      <c r="P56" s="121">
        <f ca="1">SUMPRODUCT((计划!$B$6:$B$749=$A56)*(计划!$D$6:$D$749=$B56),计划!BD$6:BD$749)/8</f>
        <v>0</v>
      </c>
      <c r="Q56" s="121" t="e">
        <f ca="1">SUMPRODUCT((计划!$B$6:$B$749=$A56)*(计划!$D$6:$D$749=$B56),计划!BG$6:BG$749)/8</f>
        <v>#VALUE!</v>
      </c>
      <c r="R56" s="120" t="e">
        <f ca="1">SUMPRODUCT((计划!$B$6:$B$749=$A56)*(计划!$D$6:$D$749=$B56),计划!DL$6:DL$749)*$E56/8</f>
        <v>#VALUE!</v>
      </c>
      <c r="S56" s="120" t="e">
        <f ca="1">SUMPRODUCT((计划!$B$6:$B$749=$A56)*(计划!$D$6:$D$749=$B56),计划!DK$6:DK$749)*$E56/8</f>
        <v>#VALUE!</v>
      </c>
      <c r="T56" s="120" t="e">
        <f ca="1">SUMPRODUCT((计划!$B$6:$B$749=$A56)*(计划!$D$6:$D$749=$B56),计划!DM$6:DM$749)*$E56/8</f>
        <v>#VALUE!</v>
      </c>
      <c r="U56" s="120" t="e">
        <f ca="1">SUMPRODUCT((计划!$B$6:$B$749=$A56)*(计划!$D$6:$D$749=$B56),计划!DN$6:DN$749)*$E56/8</f>
        <v>#VALUE!</v>
      </c>
      <c r="V56" s="120" t="e">
        <f ca="1">SUMPRODUCT((计划!$B$6:$B$749=$A56)*(计划!$D$6:$D$749=$B56),计划!DO$6:DO$749)*$E56/8</f>
        <v>#VALUE!</v>
      </c>
      <c r="W56" s="120" t="e">
        <f ca="1">SUMPRODUCT((计划!$B$6:$B$749=$A56)*(计划!$D$6:$D$749=$B56),计划!DP$6:DP$749)*$E56/8</f>
        <v>#VALUE!</v>
      </c>
      <c r="X56" s="120" t="e">
        <f ca="1">SUMPRODUCT((计划!$B$6:$B$749=$A56)*(计划!$D$6:$D$749=$B56),计划!DQ$6:DQ$749)*$E56/8</f>
        <v>#VALUE!</v>
      </c>
      <c r="Y56" s="120" t="e">
        <f ca="1">SUMPRODUCT((计划!$B$6:$B$749=$A56)*(计划!$D$6:$D$749=$B56),计划!DR$6:DR$749)*$E56/8</f>
        <v>#VALUE!</v>
      </c>
      <c r="Z56" s="139" t="e">
        <f ca="1">SUMPRODUCT((R56:V56)*($AE$3:$AI$3))</f>
        <v>#VALUE!</v>
      </c>
      <c r="AA56" s="139" t="e">
        <f ca="1">SUMPRODUCT((W56:Y56)*($AJ$3:$AL$3))</f>
        <v>#VALUE!</v>
      </c>
      <c r="AB56" s="140" t="e">
        <f ca="1" t="shared" si="1"/>
        <v>#VALUE!</v>
      </c>
      <c r="AC56" s="140" t="e">
        <f ca="1" t="shared" si="2"/>
        <v>#VALUE!</v>
      </c>
      <c r="AE56" s="143"/>
      <c r="AF56" s="143"/>
      <c r="AG56" s="143"/>
      <c r="AH56" s="143"/>
      <c r="AI56" s="143"/>
      <c r="AJ56" s="143"/>
      <c r="AK56" s="143"/>
      <c r="AL56" s="143"/>
    </row>
    <row r="57" spans="1:38">
      <c r="A57" s="116">
        <f ca="1">A54+1</f>
        <v>43635</v>
      </c>
      <c r="B57" s="123" t="s">
        <v>355</v>
      </c>
      <c r="C57" s="124">
        <f>IF(C51=1,4,C51-1)</f>
        <v>1</v>
      </c>
      <c r="D57" s="119" t="str">
        <f t="shared" si="0"/>
        <v>甲</v>
      </c>
      <c r="E57" s="119">
        <f ca="1">SUMPRODUCT((计划!$B$6:$B$749=$A57)*(计划!$D$6:$D$749=$B57),计划!$AF$6:$AF$749)</f>
        <v>8</v>
      </c>
      <c r="F57" s="120" t="e">
        <f ca="1">SUMPRODUCT((计划!$B$6:$B$749=$A57)*(计划!$D$6:$D$749=$B57),计划!CW$6:CW$749)</f>
        <v>#VALUE!</v>
      </c>
      <c r="G57" s="120" t="e">
        <f ca="1">SUMPRODUCT((计划!$B$6:$B$749=$A57)*(计划!$D$6:$D$749=$B57),计划!CX$6:CX$749)</f>
        <v>#VALUE!</v>
      </c>
      <c r="H57" s="121">
        <f ca="1">SUMPRODUCT((计划!$B$6:$B$749=$A57)*(计划!$D$6:$D$749=$B57),计划!AV$6:AV$749)/8</f>
        <v>0</v>
      </c>
      <c r="I57" s="121">
        <f ca="1">SUMPRODUCT((计划!$B$6:$B$749=$A57)*(计划!$D$6:$D$749=$B57),计划!AX$6:AX$749)/8</f>
        <v>0</v>
      </c>
      <c r="J57" s="121">
        <f ca="1">SUMPRODUCT((计划!$B$6:$B$749=$A57)*(计划!$D$6:$D$749=$B57),计划!AW$6:AW$749)/8</f>
        <v>0</v>
      </c>
      <c r="K57" s="121">
        <f ca="1">SUMPRODUCT((计划!$B$6:$B$749=$A57)*(计划!$D$6:$D$749=$B57),计划!AY$6:AY$749)/8</f>
        <v>0</v>
      </c>
      <c r="L57" s="121">
        <f ca="1">SUMPRODUCT((计划!$B$6:$B$749=$A57)*(计划!$D$6:$D$749=$B57),计划!AZ$6:AZ$749)/8</f>
        <v>0</v>
      </c>
      <c r="M57" s="121">
        <f ca="1">SUMPRODUCT((计划!$B$6:$B$749=$A57)*(计划!$D$6:$D$749=$B57),计划!BA$6:BA$749)/8</f>
        <v>0</v>
      </c>
      <c r="N57" s="121">
        <f ca="1">SUMPRODUCT((计划!$B$6:$B$749=$A57)*(计划!$D$6:$D$749=$B57),计划!BB$6:BB$749)/8</f>
        <v>0</v>
      </c>
      <c r="O57" s="121">
        <f ca="1">SUMPRODUCT((计划!$B$6:$B$749=$A57)*(计划!$D$6:$D$749=$B57),计划!BC$6:BC$749)/8</f>
        <v>0</v>
      </c>
      <c r="P57" s="121">
        <f ca="1">SUMPRODUCT((计划!$B$6:$B$749=$A57)*(计划!$D$6:$D$749=$B57),计划!BD$6:BD$749)/8</f>
        <v>0</v>
      </c>
      <c r="Q57" s="121" t="e">
        <f ca="1">SUMPRODUCT((计划!$B$6:$B$749=$A57)*(计划!$D$6:$D$749=$B57),计划!BG$6:BG$749)/8</f>
        <v>#VALUE!</v>
      </c>
      <c r="R57" s="120" t="e">
        <f ca="1">SUMPRODUCT((计划!$B$6:$B$749=$A57)*(计划!$D$6:$D$749=$B57),计划!DL$6:DL$749)*$E57/8</f>
        <v>#VALUE!</v>
      </c>
      <c r="S57" s="120" t="e">
        <f ca="1">SUMPRODUCT((计划!$B$6:$B$749=$A57)*(计划!$D$6:$D$749=$B57),计划!DK$6:DK$749)*$E57/8</f>
        <v>#VALUE!</v>
      </c>
      <c r="T57" s="120" t="e">
        <f ca="1">SUMPRODUCT((计划!$B$6:$B$749=$A57)*(计划!$D$6:$D$749=$B57),计划!DM$6:DM$749)*$E57/8</f>
        <v>#VALUE!</v>
      </c>
      <c r="U57" s="120" t="e">
        <f ca="1">SUMPRODUCT((计划!$B$6:$B$749=$A57)*(计划!$D$6:$D$749=$B57),计划!DN$6:DN$749)*$E57/8</f>
        <v>#VALUE!</v>
      </c>
      <c r="V57" s="120" t="e">
        <f ca="1">SUMPRODUCT((计划!$B$6:$B$749=$A57)*(计划!$D$6:$D$749=$B57),计划!DO$6:DO$749)*$E57/8</f>
        <v>#VALUE!</v>
      </c>
      <c r="W57" s="120" t="e">
        <f ca="1">SUMPRODUCT((计划!$B$6:$B$749=$A57)*(计划!$D$6:$D$749=$B57),计划!DP$6:DP$749)*$E57/8</f>
        <v>#VALUE!</v>
      </c>
      <c r="X57" s="120" t="e">
        <f ca="1">SUMPRODUCT((计划!$B$6:$B$749=$A57)*(计划!$D$6:$D$749=$B57),计划!DQ$6:DQ$749)*$E57/8</f>
        <v>#VALUE!</v>
      </c>
      <c r="Y57" s="120" t="e">
        <f ca="1">SUMPRODUCT((计划!$B$6:$B$749=$A57)*(计划!$D$6:$D$749=$B57),计划!DR$6:DR$749)*$E57/8</f>
        <v>#VALUE!</v>
      </c>
      <c r="Z57" s="139" t="e">
        <f ca="1">SUMPRODUCT((R57:V57)*($AE$3:$AI$3))</f>
        <v>#VALUE!</v>
      </c>
      <c r="AA57" s="139" t="e">
        <f ca="1">SUMPRODUCT((W57:Y57)*($AJ$3:$AL$3))</f>
        <v>#VALUE!</v>
      </c>
      <c r="AB57" s="140" t="e">
        <f ca="1" t="shared" si="1"/>
        <v>#VALUE!</v>
      </c>
      <c r="AC57" s="140" t="e">
        <f ca="1" t="shared" si="2"/>
        <v>#VALUE!</v>
      </c>
      <c r="AE57" s="143"/>
      <c r="AF57" s="143"/>
      <c r="AG57" s="143"/>
      <c r="AH57" s="143"/>
      <c r="AI57" s="143"/>
      <c r="AJ57" s="143"/>
      <c r="AK57" s="143"/>
      <c r="AL57" s="143"/>
    </row>
    <row r="58" spans="1:38">
      <c r="A58" s="116">
        <f ca="1">A57</f>
        <v>43635</v>
      </c>
      <c r="B58" s="123" t="s">
        <v>356</v>
      </c>
      <c r="C58" s="124">
        <f>IF(C57=4,1,C57+1)</f>
        <v>2</v>
      </c>
      <c r="D58" s="119" t="str">
        <f t="shared" si="0"/>
        <v>乙</v>
      </c>
      <c r="E58" s="119">
        <f ca="1">SUMPRODUCT((计划!$B$6:$B$749=$A58)*(计划!$D$6:$D$749=$B58),计划!$AF$6:$AF$749)</f>
        <v>8</v>
      </c>
      <c r="F58" s="120" t="e">
        <f ca="1">SUMPRODUCT((计划!$B$6:$B$749=$A58)*(计划!$D$6:$D$749=$B58),计划!CW$6:CW$749)</f>
        <v>#VALUE!</v>
      </c>
      <c r="G58" s="120" t="e">
        <f ca="1">SUMPRODUCT((计划!$B$6:$B$749=$A58)*(计划!$D$6:$D$749=$B58),计划!CX$6:CX$749)</f>
        <v>#VALUE!</v>
      </c>
      <c r="H58" s="121">
        <f ca="1">SUMPRODUCT((计划!$B$6:$B$749=$A58)*(计划!$D$6:$D$749=$B58),计划!AV$6:AV$749)/8</f>
        <v>0</v>
      </c>
      <c r="I58" s="121">
        <f ca="1">SUMPRODUCT((计划!$B$6:$B$749=$A58)*(计划!$D$6:$D$749=$B58),计划!AX$6:AX$749)/8</f>
        <v>0</v>
      </c>
      <c r="J58" s="121">
        <f ca="1">SUMPRODUCT((计划!$B$6:$B$749=$A58)*(计划!$D$6:$D$749=$B58),计划!AW$6:AW$749)/8</f>
        <v>0</v>
      </c>
      <c r="K58" s="121">
        <f ca="1">SUMPRODUCT((计划!$B$6:$B$749=$A58)*(计划!$D$6:$D$749=$B58),计划!AY$6:AY$749)/8</f>
        <v>0</v>
      </c>
      <c r="L58" s="121">
        <f ca="1">SUMPRODUCT((计划!$B$6:$B$749=$A58)*(计划!$D$6:$D$749=$B58),计划!AZ$6:AZ$749)/8</f>
        <v>0</v>
      </c>
      <c r="M58" s="121">
        <f ca="1">SUMPRODUCT((计划!$B$6:$B$749=$A58)*(计划!$D$6:$D$749=$B58),计划!BA$6:BA$749)/8</f>
        <v>0</v>
      </c>
      <c r="N58" s="121">
        <f ca="1">SUMPRODUCT((计划!$B$6:$B$749=$A58)*(计划!$D$6:$D$749=$B58),计划!BB$6:BB$749)/8</f>
        <v>0</v>
      </c>
      <c r="O58" s="121">
        <f ca="1">SUMPRODUCT((计划!$B$6:$B$749=$A58)*(计划!$D$6:$D$749=$B58),计划!BC$6:BC$749)/8</f>
        <v>0</v>
      </c>
      <c r="P58" s="121">
        <f ca="1">SUMPRODUCT((计划!$B$6:$B$749=$A58)*(计划!$D$6:$D$749=$B58),计划!BD$6:BD$749)/8</f>
        <v>0</v>
      </c>
      <c r="Q58" s="121" t="e">
        <f ca="1">SUMPRODUCT((计划!$B$6:$B$749=$A58)*(计划!$D$6:$D$749=$B58),计划!BG$6:BG$749)/8</f>
        <v>#VALUE!</v>
      </c>
      <c r="R58" s="120" t="e">
        <f ca="1">SUMPRODUCT((计划!$B$6:$B$749=$A58)*(计划!$D$6:$D$749=$B58),计划!DL$6:DL$749)*$E58/8</f>
        <v>#VALUE!</v>
      </c>
      <c r="S58" s="120" t="e">
        <f ca="1">SUMPRODUCT((计划!$B$6:$B$749=$A58)*(计划!$D$6:$D$749=$B58),计划!DK$6:DK$749)*$E58/8</f>
        <v>#VALUE!</v>
      </c>
      <c r="T58" s="120" t="e">
        <f ca="1">SUMPRODUCT((计划!$B$6:$B$749=$A58)*(计划!$D$6:$D$749=$B58),计划!DM$6:DM$749)*$E58/8</f>
        <v>#VALUE!</v>
      </c>
      <c r="U58" s="120" t="e">
        <f ca="1">SUMPRODUCT((计划!$B$6:$B$749=$A58)*(计划!$D$6:$D$749=$B58),计划!DN$6:DN$749)*$E58/8</f>
        <v>#VALUE!</v>
      </c>
      <c r="V58" s="120" t="e">
        <f ca="1">SUMPRODUCT((计划!$B$6:$B$749=$A58)*(计划!$D$6:$D$749=$B58),计划!DO$6:DO$749)*$E58/8</f>
        <v>#VALUE!</v>
      </c>
      <c r="W58" s="120" t="e">
        <f ca="1">SUMPRODUCT((计划!$B$6:$B$749=$A58)*(计划!$D$6:$D$749=$B58),计划!DP$6:DP$749)*$E58/8</f>
        <v>#VALUE!</v>
      </c>
      <c r="X58" s="120" t="e">
        <f ca="1">SUMPRODUCT((计划!$B$6:$B$749=$A58)*(计划!$D$6:$D$749=$B58),计划!DQ$6:DQ$749)*$E58/8</f>
        <v>#VALUE!</v>
      </c>
      <c r="Y58" s="120" t="e">
        <f ca="1">SUMPRODUCT((计划!$B$6:$B$749=$A58)*(计划!$D$6:$D$749=$B58),计划!DR$6:DR$749)*$E58/8</f>
        <v>#VALUE!</v>
      </c>
      <c r="Z58" s="139" t="e">
        <f ca="1">SUMPRODUCT((R58:V58)*($AE$3:$AI$3))</f>
        <v>#VALUE!</v>
      </c>
      <c r="AA58" s="139" t="e">
        <f ca="1">SUMPRODUCT((W58:Y58)*($AJ$3:$AL$3))</f>
        <v>#VALUE!</v>
      </c>
      <c r="AB58" s="140" t="e">
        <f ca="1" t="shared" si="1"/>
        <v>#VALUE!</v>
      </c>
      <c r="AC58" s="140" t="e">
        <f ca="1" t="shared" si="2"/>
        <v>#VALUE!</v>
      </c>
      <c r="AE58" s="143"/>
      <c r="AF58" s="143"/>
      <c r="AG58" s="143"/>
      <c r="AH58" s="143"/>
      <c r="AI58" s="143"/>
      <c r="AJ58" s="143"/>
      <c r="AK58" s="143"/>
      <c r="AL58" s="143"/>
    </row>
    <row r="59" spans="1:38">
      <c r="A59" s="116">
        <f ca="1">A58</f>
        <v>43635</v>
      </c>
      <c r="B59" s="123" t="s">
        <v>357</v>
      </c>
      <c r="C59" s="124">
        <f>IF(C58=4,1,C58+1)</f>
        <v>3</v>
      </c>
      <c r="D59" s="119" t="str">
        <f t="shared" si="0"/>
        <v>丙</v>
      </c>
      <c r="E59" s="119">
        <f ca="1">SUMPRODUCT((计划!$B$6:$B$749=$A59)*(计划!$D$6:$D$749=$B59),计划!$AF$6:$AF$749)</f>
        <v>8</v>
      </c>
      <c r="F59" s="120" t="e">
        <f ca="1">SUMPRODUCT((计划!$B$6:$B$749=$A59)*(计划!$D$6:$D$749=$B59),计划!CW$6:CW$749)</f>
        <v>#VALUE!</v>
      </c>
      <c r="G59" s="120" t="e">
        <f ca="1">SUMPRODUCT((计划!$B$6:$B$749=$A59)*(计划!$D$6:$D$749=$B59),计划!CX$6:CX$749)</f>
        <v>#VALUE!</v>
      </c>
      <c r="H59" s="121">
        <f ca="1">SUMPRODUCT((计划!$B$6:$B$749=$A59)*(计划!$D$6:$D$749=$B59),计划!AV$6:AV$749)/8</f>
        <v>0</v>
      </c>
      <c r="I59" s="121">
        <f ca="1">SUMPRODUCT((计划!$B$6:$B$749=$A59)*(计划!$D$6:$D$749=$B59),计划!AX$6:AX$749)/8</f>
        <v>0</v>
      </c>
      <c r="J59" s="121">
        <f ca="1">SUMPRODUCT((计划!$B$6:$B$749=$A59)*(计划!$D$6:$D$749=$B59),计划!AW$6:AW$749)/8</f>
        <v>0</v>
      </c>
      <c r="K59" s="121">
        <f ca="1">SUMPRODUCT((计划!$B$6:$B$749=$A59)*(计划!$D$6:$D$749=$B59),计划!AY$6:AY$749)/8</f>
        <v>0</v>
      </c>
      <c r="L59" s="121">
        <f ca="1">SUMPRODUCT((计划!$B$6:$B$749=$A59)*(计划!$D$6:$D$749=$B59),计划!AZ$6:AZ$749)/8</f>
        <v>0</v>
      </c>
      <c r="M59" s="121">
        <f ca="1">SUMPRODUCT((计划!$B$6:$B$749=$A59)*(计划!$D$6:$D$749=$B59),计划!BA$6:BA$749)/8</f>
        <v>0</v>
      </c>
      <c r="N59" s="121">
        <f ca="1">SUMPRODUCT((计划!$B$6:$B$749=$A59)*(计划!$D$6:$D$749=$B59),计划!BB$6:BB$749)/8</f>
        <v>0</v>
      </c>
      <c r="O59" s="121">
        <f ca="1">SUMPRODUCT((计划!$B$6:$B$749=$A59)*(计划!$D$6:$D$749=$B59),计划!BC$6:BC$749)/8</f>
        <v>0</v>
      </c>
      <c r="P59" s="121">
        <f ca="1">SUMPRODUCT((计划!$B$6:$B$749=$A59)*(计划!$D$6:$D$749=$B59),计划!BD$6:BD$749)/8</f>
        <v>0</v>
      </c>
      <c r="Q59" s="121" t="e">
        <f ca="1">SUMPRODUCT((计划!$B$6:$B$749=$A59)*(计划!$D$6:$D$749=$B59),计划!BG$6:BG$749)/8</f>
        <v>#VALUE!</v>
      </c>
      <c r="R59" s="120" t="e">
        <f ca="1">SUMPRODUCT((计划!$B$6:$B$749=$A59)*(计划!$D$6:$D$749=$B59),计划!DL$6:DL$749)*$E59/8</f>
        <v>#VALUE!</v>
      </c>
      <c r="S59" s="120" t="e">
        <f ca="1">SUMPRODUCT((计划!$B$6:$B$749=$A59)*(计划!$D$6:$D$749=$B59),计划!DK$6:DK$749)*$E59/8</f>
        <v>#VALUE!</v>
      </c>
      <c r="T59" s="120" t="e">
        <f ca="1">SUMPRODUCT((计划!$B$6:$B$749=$A59)*(计划!$D$6:$D$749=$B59),计划!DM$6:DM$749)*$E59/8</f>
        <v>#VALUE!</v>
      </c>
      <c r="U59" s="120" t="e">
        <f ca="1">SUMPRODUCT((计划!$B$6:$B$749=$A59)*(计划!$D$6:$D$749=$B59),计划!DN$6:DN$749)*$E59/8</f>
        <v>#VALUE!</v>
      </c>
      <c r="V59" s="120" t="e">
        <f ca="1">SUMPRODUCT((计划!$B$6:$B$749=$A59)*(计划!$D$6:$D$749=$B59),计划!DO$6:DO$749)*$E59/8</f>
        <v>#VALUE!</v>
      </c>
      <c r="W59" s="120" t="e">
        <f ca="1">SUMPRODUCT((计划!$B$6:$B$749=$A59)*(计划!$D$6:$D$749=$B59),计划!DP$6:DP$749)*$E59/8</f>
        <v>#VALUE!</v>
      </c>
      <c r="X59" s="120" t="e">
        <f ca="1">SUMPRODUCT((计划!$B$6:$B$749=$A59)*(计划!$D$6:$D$749=$B59),计划!DQ$6:DQ$749)*$E59/8</f>
        <v>#VALUE!</v>
      </c>
      <c r="Y59" s="120" t="e">
        <f ca="1">SUMPRODUCT((计划!$B$6:$B$749=$A59)*(计划!$D$6:$D$749=$B59),计划!DR$6:DR$749)*$E59/8</f>
        <v>#VALUE!</v>
      </c>
      <c r="Z59" s="139" t="e">
        <f ca="1">SUMPRODUCT((R59:V59)*($AE$3:$AI$3))</f>
        <v>#VALUE!</v>
      </c>
      <c r="AA59" s="139" t="e">
        <f ca="1">SUMPRODUCT((W59:Y59)*($AJ$3:$AL$3))</f>
        <v>#VALUE!</v>
      </c>
      <c r="AB59" s="140" t="e">
        <f ca="1" t="shared" si="1"/>
        <v>#VALUE!</v>
      </c>
      <c r="AC59" s="140" t="e">
        <f ca="1" t="shared" si="2"/>
        <v>#VALUE!</v>
      </c>
      <c r="AE59" s="143"/>
      <c r="AF59" s="143"/>
      <c r="AG59" s="143"/>
      <c r="AH59" s="143"/>
      <c r="AI59" s="143"/>
      <c r="AJ59" s="143"/>
      <c r="AK59" s="143"/>
      <c r="AL59" s="143"/>
    </row>
    <row r="60" spans="1:38">
      <c r="A60" s="116">
        <f ca="1">A57+1</f>
        <v>43636</v>
      </c>
      <c r="B60" s="123" t="s">
        <v>355</v>
      </c>
      <c r="C60" s="124">
        <f>IF(C54=1,4,C54-1)</f>
        <v>4</v>
      </c>
      <c r="D60" s="119" t="str">
        <f t="shared" si="0"/>
        <v>丁</v>
      </c>
      <c r="E60" s="119">
        <f ca="1">SUMPRODUCT((计划!$B$6:$B$749=$A60)*(计划!$D$6:$D$749=$B60),计划!$AF$6:$AF$749)</f>
        <v>8</v>
      </c>
      <c r="F60" s="120" t="e">
        <f ca="1">SUMPRODUCT((计划!$B$6:$B$749=$A60)*(计划!$D$6:$D$749=$B60),计划!CW$6:CW$749)</f>
        <v>#VALUE!</v>
      </c>
      <c r="G60" s="120" t="e">
        <f ca="1">SUMPRODUCT((计划!$B$6:$B$749=$A60)*(计划!$D$6:$D$749=$B60),计划!CX$6:CX$749)</f>
        <v>#VALUE!</v>
      </c>
      <c r="H60" s="121">
        <f ca="1">SUMPRODUCT((计划!$B$6:$B$749=$A60)*(计划!$D$6:$D$749=$B60),计划!AV$6:AV$749)/8</f>
        <v>0</v>
      </c>
      <c r="I60" s="121">
        <f ca="1">SUMPRODUCT((计划!$B$6:$B$749=$A60)*(计划!$D$6:$D$749=$B60),计划!AX$6:AX$749)/8</f>
        <v>0</v>
      </c>
      <c r="J60" s="121">
        <f ca="1">SUMPRODUCT((计划!$B$6:$B$749=$A60)*(计划!$D$6:$D$749=$B60),计划!AW$6:AW$749)/8</f>
        <v>0</v>
      </c>
      <c r="K60" s="121">
        <f ca="1">SUMPRODUCT((计划!$B$6:$B$749=$A60)*(计划!$D$6:$D$749=$B60),计划!AY$6:AY$749)/8</f>
        <v>0</v>
      </c>
      <c r="L60" s="121">
        <f ca="1">SUMPRODUCT((计划!$B$6:$B$749=$A60)*(计划!$D$6:$D$749=$B60),计划!AZ$6:AZ$749)/8</f>
        <v>0</v>
      </c>
      <c r="M60" s="121">
        <f ca="1">SUMPRODUCT((计划!$B$6:$B$749=$A60)*(计划!$D$6:$D$749=$B60),计划!BA$6:BA$749)/8</f>
        <v>0</v>
      </c>
      <c r="N60" s="121">
        <f ca="1">SUMPRODUCT((计划!$B$6:$B$749=$A60)*(计划!$D$6:$D$749=$B60),计划!BB$6:BB$749)/8</f>
        <v>0</v>
      </c>
      <c r="O60" s="121">
        <f ca="1">SUMPRODUCT((计划!$B$6:$B$749=$A60)*(计划!$D$6:$D$749=$B60),计划!BC$6:BC$749)/8</f>
        <v>0</v>
      </c>
      <c r="P60" s="121">
        <f ca="1">SUMPRODUCT((计划!$B$6:$B$749=$A60)*(计划!$D$6:$D$749=$B60),计划!BD$6:BD$749)/8</f>
        <v>0</v>
      </c>
      <c r="Q60" s="121" t="e">
        <f ca="1">SUMPRODUCT((计划!$B$6:$B$749=$A60)*(计划!$D$6:$D$749=$B60),计划!BG$6:BG$749)/8</f>
        <v>#VALUE!</v>
      </c>
      <c r="R60" s="120" t="e">
        <f ca="1">SUMPRODUCT((计划!$B$6:$B$749=$A60)*(计划!$D$6:$D$749=$B60),计划!DL$6:DL$749)*$E60/8</f>
        <v>#VALUE!</v>
      </c>
      <c r="S60" s="120" t="e">
        <f ca="1">SUMPRODUCT((计划!$B$6:$B$749=$A60)*(计划!$D$6:$D$749=$B60),计划!DK$6:DK$749)*$E60/8</f>
        <v>#VALUE!</v>
      </c>
      <c r="T60" s="120" t="e">
        <f ca="1">SUMPRODUCT((计划!$B$6:$B$749=$A60)*(计划!$D$6:$D$749=$B60),计划!DM$6:DM$749)*$E60/8</f>
        <v>#VALUE!</v>
      </c>
      <c r="U60" s="120" t="e">
        <f ca="1">SUMPRODUCT((计划!$B$6:$B$749=$A60)*(计划!$D$6:$D$749=$B60),计划!DN$6:DN$749)*$E60/8</f>
        <v>#VALUE!</v>
      </c>
      <c r="V60" s="120" t="e">
        <f ca="1">SUMPRODUCT((计划!$B$6:$B$749=$A60)*(计划!$D$6:$D$749=$B60),计划!DO$6:DO$749)*$E60/8</f>
        <v>#VALUE!</v>
      </c>
      <c r="W60" s="120" t="e">
        <f ca="1">SUMPRODUCT((计划!$B$6:$B$749=$A60)*(计划!$D$6:$D$749=$B60),计划!DP$6:DP$749)*$E60/8</f>
        <v>#VALUE!</v>
      </c>
      <c r="X60" s="120" t="e">
        <f ca="1">SUMPRODUCT((计划!$B$6:$B$749=$A60)*(计划!$D$6:$D$749=$B60),计划!DQ$6:DQ$749)*$E60/8</f>
        <v>#VALUE!</v>
      </c>
      <c r="Y60" s="120" t="e">
        <f ca="1">SUMPRODUCT((计划!$B$6:$B$749=$A60)*(计划!$D$6:$D$749=$B60),计划!DR$6:DR$749)*$E60/8</f>
        <v>#VALUE!</v>
      </c>
      <c r="Z60" s="139" t="e">
        <f ca="1">SUMPRODUCT((R60:V60)*($AE$3:$AI$3))</f>
        <v>#VALUE!</v>
      </c>
      <c r="AA60" s="139" t="e">
        <f ca="1">SUMPRODUCT((W60:Y60)*($AJ$3:$AL$3))</f>
        <v>#VALUE!</v>
      </c>
      <c r="AB60" s="140" t="e">
        <f ca="1" t="shared" si="1"/>
        <v>#VALUE!</v>
      </c>
      <c r="AC60" s="140" t="e">
        <f ca="1" t="shared" si="2"/>
        <v>#VALUE!</v>
      </c>
      <c r="AE60" s="143"/>
      <c r="AF60" s="143"/>
      <c r="AG60" s="143"/>
      <c r="AH60" s="143"/>
      <c r="AI60" s="143"/>
      <c r="AJ60" s="143"/>
      <c r="AK60" s="143"/>
      <c r="AL60" s="143"/>
    </row>
    <row r="61" spans="1:38">
      <c r="A61" s="116">
        <f ca="1">A60</f>
        <v>43636</v>
      </c>
      <c r="B61" s="123" t="s">
        <v>356</v>
      </c>
      <c r="C61" s="124">
        <f>IF(C60=4,1,C60+1)</f>
        <v>1</v>
      </c>
      <c r="D61" s="119" t="str">
        <f t="shared" si="0"/>
        <v>甲</v>
      </c>
      <c r="E61" s="119">
        <f ca="1">SUMPRODUCT((计划!$B$6:$B$749=$A61)*(计划!$D$6:$D$749=$B61),计划!$AF$6:$AF$749)</f>
        <v>8</v>
      </c>
      <c r="F61" s="120" t="e">
        <f ca="1">SUMPRODUCT((计划!$B$6:$B$749=$A61)*(计划!$D$6:$D$749=$B61),计划!CW$6:CW$749)</f>
        <v>#VALUE!</v>
      </c>
      <c r="G61" s="120" t="e">
        <f ca="1">SUMPRODUCT((计划!$B$6:$B$749=$A61)*(计划!$D$6:$D$749=$B61),计划!CX$6:CX$749)</f>
        <v>#VALUE!</v>
      </c>
      <c r="H61" s="121">
        <f ca="1">SUMPRODUCT((计划!$B$6:$B$749=$A61)*(计划!$D$6:$D$749=$B61),计划!AV$6:AV$749)/8</f>
        <v>0</v>
      </c>
      <c r="I61" s="121">
        <f ca="1">SUMPRODUCT((计划!$B$6:$B$749=$A61)*(计划!$D$6:$D$749=$B61),计划!AX$6:AX$749)/8</f>
        <v>0</v>
      </c>
      <c r="J61" s="121">
        <f ca="1">SUMPRODUCT((计划!$B$6:$B$749=$A61)*(计划!$D$6:$D$749=$B61),计划!AW$6:AW$749)/8</f>
        <v>0</v>
      </c>
      <c r="K61" s="121">
        <f ca="1">SUMPRODUCT((计划!$B$6:$B$749=$A61)*(计划!$D$6:$D$749=$B61),计划!AY$6:AY$749)/8</f>
        <v>0</v>
      </c>
      <c r="L61" s="121">
        <f ca="1">SUMPRODUCT((计划!$B$6:$B$749=$A61)*(计划!$D$6:$D$749=$B61),计划!AZ$6:AZ$749)/8</f>
        <v>0</v>
      </c>
      <c r="M61" s="121">
        <f ca="1">SUMPRODUCT((计划!$B$6:$B$749=$A61)*(计划!$D$6:$D$749=$B61),计划!BA$6:BA$749)/8</f>
        <v>0</v>
      </c>
      <c r="N61" s="121">
        <f ca="1">SUMPRODUCT((计划!$B$6:$B$749=$A61)*(计划!$D$6:$D$749=$B61),计划!BB$6:BB$749)/8</f>
        <v>0</v>
      </c>
      <c r="O61" s="121">
        <f ca="1">SUMPRODUCT((计划!$B$6:$B$749=$A61)*(计划!$D$6:$D$749=$B61),计划!BC$6:BC$749)/8</f>
        <v>0</v>
      </c>
      <c r="P61" s="121">
        <f ca="1">SUMPRODUCT((计划!$B$6:$B$749=$A61)*(计划!$D$6:$D$749=$B61),计划!BD$6:BD$749)/8</f>
        <v>0</v>
      </c>
      <c r="Q61" s="121" t="e">
        <f ca="1">SUMPRODUCT((计划!$B$6:$B$749=$A61)*(计划!$D$6:$D$749=$B61),计划!BG$6:BG$749)/8</f>
        <v>#VALUE!</v>
      </c>
      <c r="R61" s="120" t="e">
        <f ca="1">SUMPRODUCT((计划!$B$6:$B$749=$A61)*(计划!$D$6:$D$749=$B61),计划!DL$6:DL$749)*$E61/8</f>
        <v>#VALUE!</v>
      </c>
      <c r="S61" s="120" t="e">
        <f ca="1">SUMPRODUCT((计划!$B$6:$B$749=$A61)*(计划!$D$6:$D$749=$B61),计划!DK$6:DK$749)*$E61/8</f>
        <v>#VALUE!</v>
      </c>
      <c r="T61" s="120" t="e">
        <f ca="1">SUMPRODUCT((计划!$B$6:$B$749=$A61)*(计划!$D$6:$D$749=$B61),计划!DM$6:DM$749)*$E61/8</f>
        <v>#VALUE!</v>
      </c>
      <c r="U61" s="120" t="e">
        <f ca="1">SUMPRODUCT((计划!$B$6:$B$749=$A61)*(计划!$D$6:$D$749=$B61),计划!DN$6:DN$749)*$E61/8</f>
        <v>#VALUE!</v>
      </c>
      <c r="V61" s="120" t="e">
        <f ca="1">SUMPRODUCT((计划!$B$6:$B$749=$A61)*(计划!$D$6:$D$749=$B61),计划!DO$6:DO$749)*$E61/8</f>
        <v>#VALUE!</v>
      </c>
      <c r="W61" s="120" t="e">
        <f ca="1">SUMPRODUCT((计划!$B$6:$B$749=$A61)*(计划!$D$6:$D$749=$B61),计划!DP$6:DP$749)*$E61/8</f>
        <v>#VALUE!</v>
      </c>
      <c r="X61" s="120" t="e">
        <f ca="1">SUMPRODUCT((计划!$B$6:$B$749=$A61)*(计划!$D$6:$D$749=$B61),计划!DQ$6:DQ$749)*$E61/8</f>
        <v>#VALUE!</v>
      </c>
      <c r="Y61" s="120" t="e">
        <f ca="1">SUMPRODUCT((计划!$B$6:$B$749=$A61)*(计划!$D$6:$D$749=$B61),计划!DR$6:DR$749)*$E61/8</f>
        <v>#VALUE!</v>
      </c>
      <c r="Z61" s="139" t="e">
        <f ca="1">SUMPRODUCT((R61:V61)*($AE$3:$AI$3))</f>
        <v>#VALUE!</v>
      </c>
      <c r="AA61" s="139" t="e">
        <f ca="1">SUMPRODUCT((W61:Y61)*($AJ$3:$AL$3))</f>
        <v>#VALUE!</v>
      </c>
      <c r="AB61" s="140" t="e">
        <f ca="1" t="shared" si="1"/>
        <v>#VALUE!</v>
      </c>
      <c r="AC61" s="140" t="e">
        <f ca="1" t="shared" si="2"/>
        <v>#VALUE!</v>
      </c>
      <c r="AE61" s="143"/>
      <c r="AF61" s="143"/>
      <c r="AG61" s="143"/>
      <c r="AH61" s="143"/>
      <c r="AI61" s="143"/>
      <c r="AJ61" s="143"/>
      <c r="AK61" s="143"/>
      <c r="AL61" s="143"/>
    </row>
    <row r="62" spans="1:38">
      <c r="A62" s="116">
        <f ca="1">A61</f>
        <v>43636</v>
      </c>
      <c r="B62" s="123" t="s">
        <v>357</v>
      </c>
      <c r="C62" s="124">
        <f>IF(C61=4,1,C61+1)</f>
        <v>2</v>
      </c>
      <c r="D62" s="119" t="str">
        <f t="shared" si="0"/>
        <v>乙</v>
      </c>
      <c r="E62" s="119">
        <f ca="1">SUMPRODUCT((计划!$B$6:$B$749=$A62)*(计划!$D$6:$D$749=$B62),计划!$AF$6:$AF$749)</f>
        <v>8</v>
      </c>
      <c r="F62" s="120" t="e">
        <f ca="1">SUMPRODUCT((计划!$B$6:$B$749=$A62)*(计划!$D$6:$D$749=$B62),计划!CW$6:CW$749)</f>
        <v>#VALUE!</v>
      </c>
      <c r="G62" s="120" t="e">
        <f ca="1">SUMPRODUCT((计划!$B$6:$B$749=$A62)*(计划!$D$6:$D$749=$B62),计划!CX$6:CX$749)</f>
        <v>#VALUE!</v>
      </c>
      <c r="H62" s="121">
        <f ca="1">SUMPRODUCT((计划!$B$6:$B$749=$A62)*(计划!$D$6:$D$749=$B62),计划!AV$6:AV$749)/8</f>
        <v>0</v>
      </c>
      <c r="I62" s="121">
        <f ca="1">SUMPRODUCT((计划!$B$6:$B$749=$A62)*(计划!$D$6:$D$749=$B62),计划!AX$6:AX$749)/8</f>
        <v>0</v>
      </c>
      <c r="J62" s="121">
        <f ca="1">SUMPRODUCT((计划!$B$6:$B$749=$A62)*(计划!$D$6:$D$749=$B62),计划!AW$6:AW$749)/8</f>
        <v>0</v>
      </c>
      <c r="K62" s="121">
        <f ca="1">SUMPRODUCT((计划!$B$6:$B$749=$A62)*(计划!$D$6:$D$749=$B62),计划!AY$6:AY$749)/8</f>
        <v>0</v>
      </c>
      <c r="L62" s="121">
        <f ca="1">SUMPRODUCT((计划!$B$6:$B$749=$A62)*(计划!$D$6:$D$749=$B62),计划!AZ$6:AZ$749)/8</f>
        <v>0</v>
      </c>
      <c r="M62" s="121">
        <f ca="1">SUMPRODUCT((计划!$B$6:$B$749=$A62)*(计划!$D$6:$D$749=$B62),计划!BA$6:BA$749)/8</f>
        <v>0</v>
      </c>
      <c r="N62" s="121">
        <f ca="1">SUMPRODUCT((计划!$B$6:$B$749=$A62)*(计划!$D$6:$D$749=$B62),计划!BB$6:BB$749)/8</f>
        <v>0</v>
      </c>
      <c r="O62" s="121">
        <f ca="1">SUMPRODUCT((计划!$B$6:$B$749=$A62)*(计划!$D$6:$D$749=$B62),计划!BC$6:BC$749)/8</f>
        <v>0</v>
      </c>
      <c r="P62" s="121">
        <f ca="1">SUMPRODUCT((计划!$B$6:$B$749=$A62)*(计划!$D$6:$D$749=$B62),计划!BD$6:BD$749)/8</f>
        <v>0</v>
      </c>
      <c r="Q62" s="121" t="e">
        <f ca="1">SUMPRODUCT((计划!$B$6:$B$749=$A62)*(计划!$D$6:$D$749=$B62),计划!BG$6:BG$749)/8</f>
        <v>#VALUE!</v>
      </c>
      <c r="R62" s="120" t="e">
        <f ca="1">SUMPRODUCT((计划!$B$6:$B$749=$A62)*(计划!$D$6:$D$749=$B62),计划!DL$6:DL$749)*$E62/8</f>
        <v>#VALUE!</v>
      </c>
      <c r="S62" s="120" t="e">
        <f ca="1">SUMPRODUCT((计划!$B$6:$B$749=$A62)*(计划!$D$6:$D$749=$B62),计划!DK$6:DK$749)*$E62/8</f>
        <v>#VALUE!</v>
      </c>
      <c r="T62" s="120" t="e">
        <f ca="1">SUMPRODUCT((计划!$B$6:$B$749=$A62)*(计划!$D$6:$D$749=$B62),计划!DM$6:DM$749)*$E62/8</f>
        <v>#VALUE!</v>
      </c>
      <c r="U62" s="120" t="e">
        <f ca="1">SUMPRODUCT((计划!$B$6:$B$749=$A62)*(计划!$D$6:$D$749=$B62),计划!DN$6:DN$749)*$E62/8</f>
        <v>#VALUE!</v>
      </c>
      <c r="V62" s="120" t="e">
        <f ca="1">SUMPRODUCT((计划!$B$6:$B$749=$A62)*(计划!$D$6:$D$749=$B62),计划!DO$6:DO$749)*$E62/8</f>
        <v>#VALUE!</v>
      </c>
      <c r="W62" s="120" t="e">
        <f ca="1">SUMPRODUCT((计划!$B$6:$B$749=$A62)*(计划!$D$6:$D$749=$B62),计划!DP$6:DP$749)*$E62/8</f>
        <v>#VALUE!</v>
      </c>
      <c r="X62" s="120" t="e">
        <f ca="1">SUMPRODUCT((计划!$B$6:$B$749=$A62)*(计划!$D$6:$D$749=$B62),计划!DQ$6:DQ$749)*$E62/8</f>
        <v>#VALUE!</v>
      </c>
      <c r="Y62" s="120" t="e">
        <f ca="1">SUMPRODUCT((计划!$B$6:$B$749=$A62)*(计划!$D$6:$D$749=$B62),计划!DR$6:DR$749)*$E62/8</f>
        <v>#VALUE!</v>
      </c>
      <c r="Z62" s="139" t="e">
        <f ca="1">SUMPRODUCT((R62:V62)*($AE$3:$AI$3))</f>
        <v>#VALUE!</v>
      </c>
      <c r="AA62" s="139" t="e">
        <f ca="1">SUMPRODUCT((W62:Y62)*($AJ$3:$AL$3))</f>
        <v>#VALUE!</v>
      </c>
      <c r="AB62" s="140" t="e">
        <f ca="1" t="shared" si="1"/>
        <v>#VALUE!</v>
      </c>
      <c r="AC62" s="140" t="e">
        <f ca="1" t="shared" si="2"/>
        <v>#VALUE!</v>
      </c>
      <c r="AE62" s="143"/>
      <c r="AF62" s="143"/>
      <c r="AG62" s="143"/>
      <c r="AH62" s="143"/>
      <c r="AI62" s="143"/>
      <c r="AJ62" s="143"/>
      <c r="AK62" s="143"/>
      <c r="AL62" s="143"/>
    </row>
    <row r="63" spans="1:38">
      <c r="A63" s="116">
        <f ca="1">A60+1</f>
        <v>43637</v>
      </c>
      <c r="B63" s="123" t="s">
        <v>355</v>
      </c>
      <c r="C63" s="124">
        <f>IF(C57=1,4,C57-1)</f>
        <v>4</v>
      </c>
      <c r="D63" s="119" t="str">
        <f t="shared" si="0"/>
        <v>丁</v>
      </c>
      <c r="E63" s="119">
        <f ca="1">SUMPRODUCT((计划!$B$6:$B$749=$A63)*(计划!$D$6:$D$749=$B63),计划!$AF$6:$AF$749)</f>
        <v>8</v>
      </c>
      <c r="F63" s="120" t="e">
        <f ca="1">SUMPRODUCT((计划!$B$6:$B$749=$A63)*(计划!$D$6:$D$749=$B63),计划!CW$6:CW$749)</f>
        <v>#VALUE!</v>
      </c>
      <c r="G63" s="120" t="e">
        <f ca="1">SUMPRODUCT((计划!$B$6:$B$749=$A63)*(计划!$D$6:$D$749=$B63),计划!CX$6:CX$749)</f>
        <v>#VALUE!</v>
      </c>
      <c r="H63" s="121">
        <f ca="1">SUMPRODUCT((计划!$B$6:$B$749=$A63)*(计划!$D$6:$D$749=$B63),计划!AV$6:AV$749)/8</f>
        <v>0</v>
      </c>
      <c r="I63" s="121">
        <f ca="1">SUMPRODUCT((计划!$B$6:$B$749=$A63)*(计划!$D$6:$D$749=$B63),计划!AX$6:AX$749)/8</f>
        <v>0</v>
      </c>
      <c r="J63" s="121">
        <f ca="1">SUMPRODUCT((计划!$B$6:$B$749=$A63)*(计划!$D$6:$D$749=$B63),计划!AW$6:AW$749)/8</f>
        <v>0</v>
      </c>
      <c r="K63" s="121">
        <f ca="1">SUMPRODUCT((计划!$B$6:$B$749=$A63)*(计划!$D$6:$D$749=$B63),计划!AY$6:AY$749)/8</f>
        <v>0</v>
      </c>
      <c r="L63" s="121">
        <f ca="1">SUMPRODUCT((计划!$B$6:$B$749=$A63)*(计划!$D$6:$D$749=$B63),计划!AZ$6:AZ$749)/8</f>
        <v>0</v>
      </c>
      <c r="M63" s="121">
        <f ca="1">SUMPRODUCT((计划!$B$6:$B$749=$A63)*(计划!$D$6:$D$749=$B63),计划!BA$6:BA$749)/8</f>
        <v>0</v>
      </c>
      <c r="N63" s="121">
        <f ca="1">SUMPRODUCT((计划!$B$6:$B$749=$A63)*(计划!$D$6:$D$749=$B63),计划!BB$6:BB$749)/8</f>
        <v>0</v>
      </c>
      <c r="O63" s="121">
        <f ca="1">SUMPRODUCT((计划!$B$6:$B$749=$A63)*(计划!$D$6:$D$749=$B63),计划!BC$6:BC$749)/8</f>
        <v>0</v>
      </c>
      <c r="P63" s="121">
        <f ca="1">SUMPRODUCT((计划!$B$6:$B$749=$A63)*(计划!$D$6:$D$749=$B63),计划!BD$6:BD$749)/8</f>
        <v>0</v>
      </c>
      <c r="Q63" s="121" t="e">
        <f ca="1">SUMPRODUCT((计划!$B$6:$B$749=$A63)*(计划!$D$6:$D$749=$B63),计划!BG$6:BG$749)/8</f>
        <v>#VALUE!</v>
      </c>
      <c r="R63" s="120" t="e">
        <f ca="1">SUMPRODUCT((计划!$B$6:$B$749=$A63)*(计划!$D$6:$D$749=$B63),计划!DL$6:DL$749)*$E63/8</f>
        <v>#VALUE!</v>
      </c>
      <c r="S63" s="120" t="e">
        <f ca="1">SUMPRODUCT((计划!$B$6:$B$749=$A63)*(计划!$D$6:$D$749=$B63),计划!DK$6:DK$749)*$E63/8</f>
        <v>#VALUE!</v>
      </c>
      <c r="T63" s="120" t="e">
        <f ca="1">SUMPRODUCT((计划!$B$6:$B$749=$A63)*(计划!$D$6:$D$749=$B63),计划!DM$6:DM$749)*$E63/8</f>
        <v>#VALUE!</v>
      </c>
      <c r="U63" s="120" t="e">
        <f ca="1">SUMPRODUCT((计划!$B$6:$B$749=$A63)*(计划!$D$6:$D$749=$B63),计划!DN$6:DN$749)*$E63/8</f>
        <v>#VALUE!</v>
      </c>
      <c r="V63" s="120" t="e">
        <f ca="1">SUMPRODUCT((计划!$B$6:$B$749=$A63)*(计划!$D$6:$D$749=$B63),计划!DO$6:DO$749)*$E63/8</f>
        <v>#VALUE!</v>
      </c>
      <c r="W63" s="120" t="e">
        <f ca="1">SUMPRODUCT((计划!$B$6:$B$749=$A63)*(计划!$D$6:$D$749=$B63),计划!DP$6:DP$749)*$E63/8</f>
        <v>#VALUE!</v>
      </c>
      <c r="X63" s="120" t="e">
        <f ca="1">SUMPRODUCT((计划!$B$6:$B$749=$A63)*(计划!$D$6:$D$749=$B63),计划!DQ$6:DQ$749)*$E63/8</f>
        <v>#VALUE!</v>
      </c>
      <c r="Y63" s="120" t="e">
        <f ca="1">SUMPRODUCT((计划!$B$6:$B$749=$A63)*(计划!$D$6:$D$749=$B63),计划!DR$6:DR$749)*$E63/8</f>
        <v>#VALUE!</v>
      </c>
      <c r="Z63" s="139" t="e">
        <f ca="1">SUMPRODUCT((R63:V63)*($AE$3:$AI$3))</f>
        <v>#VALUE!</v>
      </c>
      <c r="AA63" s="139" t="e">
        <f ca="1">SUMPRODUCT((W63:Y63)*($AJ$3:$AL$3))</f>
        <v>#VALUE!</v>
      </c>
      <c r="AB63" s="140" t="e">
        <f ca="1" t="shared" si="1"/>
        <v>#VALUE!</v>
      </c>
      <c r="AC63" s="140" t="e">
        <f ca="1" t="shared" si="2"/>
        <v>#VALUE!</v>
      </c>
      <c r="AE63" s="143"/>
      <c r="AF63" s="143"/>
      <c r="AG63" s="143"/>
      <c r="AH63" s="143"/>
      <c r="AI63" s="143"/>
      <c r="AJ63" s="143"/>
      <c r="AK63" s="143"/>
      <c r="AL63" s="143"/>
    </row>
    <row r="64" spans="1:38">
      <c r="A64" s="116">
        <f ca="1">A63</f>
        <v>43637</v>
      </c>
      <c r="B64" s="123" t="s">
        <v>356</v>
      </c>
      <c r="C64" s="124">
        <f>IF(C63=4,1,C63+1)</f>
        <v>1</v>
      </c>
      <c r="D64" s="119" t="str">
        <f t="shared" si="0"/>
        <v>甲</v>
      </c>
      <c r="E64" s="119">
        <f ca="1">SUMPRODUCT((计划!$B$6:$B$749=$A64)*(计划!$D$6:$D$749=$B64),计划!$AF$6:$AF$749)</f>
        <v>8</v>
      </c>
      <c r="F64" s="120" t="e">
        <f ca="1">SUMPRODUCT((计划!$B$6:$B$749=$A64)*(计划!$D$6:$D$749=$B64),计划!CW$6:CW$749)</f>
        <v>#VALUE!</v>
      </c>
      <c r="G64" s="120" t="e">
        <f ca="1">SUMPRODUCT((计划!$B$6:$B$749=$A64)*(计划!$D$6:$D$749=$B64),计划!CX$6:CX$749)</f>
        <v>#VALUE!</v>
      </c>
      <c r="H64" s="121">
        <f ca="1">SUMPRODUCT((计划!$B$6:$B$749=$A64)*(计划!$D$6:$D$749=$B64),计划!AV$6:AV$749)/8</f>
        <v>0</v>
      </c>
      <c r="I64" s="121">
        <f ca="1">SUMPRODUCT((计划!$B$6:$B$749=$A64)*(计划!$D$6:$D$749=$B64),计划!AX$6:AX$749)/8</f>
        <v>0</v>
      </c>
      <c r="J64" s="121">
        <f ca="1">SUMPRODUCT((计划!$B$6:$B$749=$A64)*(计划!$D$6:$D$749=$B64),计划!AW$6:AW$749)/8</f>
        <v>0</v>
      </c>
      <c r="K64" s="121">
        <f ca="1">SUMPRODUCT((计划!$B$6:$B$749=$A64)*(计划!$D$6:$D$749=$B64),计划!AY$6:AY$749)/8</f>
        <v>0</v>
      </c>
      <c r="L64" s="121">
        <f ca="1">SUMPRODUCT((计划!$B$6:$B$749=$A64)*(计划!$D$6:$D$749=$B64),计划!AZ$6:AZ$749)/8</f>
        <v>0</v>
      </c>
      <c r="M64" s="121">
        <f ca="1">SUMPRODUCT((计划!$B$6:$B$749=$A64)*(计划!$D$6:$D$749=$B64),计划!BA$6:BA$749)/8</f>
        <v>0</v>
      </c>
      <c r="N64" s="121">
        <f ca="1">SUMPRODUCT((计划!$B$6:$B$749=$A64)*(计划!$D$6:$D$749=$B64),计划!BB$6:BB$749)/8</f>
        <v>0</v>
      </c>
      <c r="O64" s="121">
        <f ca="1">SUMPRODUCT((计划!$B$6:$B$749=$A64)*(计划!$D$6:$D$749=$B64),计划!BC$6:BC$749)/8</f>
        <v>0</v>
      </c>
      <c r="P64" s="121">
        <f ca="1">SUMPRODUCT((计划!$B$6:$B$749=$A64)*(计划!$D$6:$D$749=$B64),计划!BD$6:BD$749)/8</f>
        <v>0</v>
      </c>
      <c r="Q64" s="121" t="e">
        <f ca="1">SUMPRODUCT((计划!$B$6:$B$749=$A64)*(计划!$D$6:$D$749=$B64),计划!BG$6:BG$749)/8</f>
        <v>#VALUE!</v>
      </c>
      <c r="R64" s="120" t="e">
        <f ca="1">SUMPRODUCT((计划!$B$6:$B$749=$A64)*(计划!$D$6:$D$749=$B64),计划!DL$6:DL$749)*$E64/8</f>
        <v>#VALUE!</v>
      </c>
      <c r="S64" s="120" t="e">
        <f ca="1">SUMPRODUCT((计划!$B$6:$B$749=$A64)*(计划!$D$6:$D$749=$B64),计划!DK$6:DK$749)*$E64/8</f>
        <v>#VALUE!</v>
      </c>
      <c r="T64" s="120" t="e">
        <f ca="1">SUMPRODUCT((计划!$B$6:$B$749=$A64)*(计划!$D$6:$D$749=$B64),计划!DM$6:DM$749)*$E64/8</f>
        <v>#VALUE!</v>
      </c>
      <c r="U64" s="120" t="e">
        <f ca="1">SUMPRODUCT((计划!$B$6:$B$749=$A64)*(计划!$D$6:$D$749=$B64),计划!DN$6:DN$749)*$E64/8</f>
        <v>#VALUE!</v>
      </c>
      <c r="V64" s="120" t="e">
        <f ca="1">SUMPRODUCT((计划!$B$6:$B$749=$A64)*(计划!$D$6:$D$749=$B64),计划!DO$6:DO$749)*$E64/8</f>
        <v>#VALUE!</v>
      </c>
      <c r="W64" s="120" t="e">
        <f ca="1">SUMPRODUCT((计划!$B$6:$B$749=$A64)*(计划!$D$6:$D$749=$B64),计划!DP$6:DP$749)*$E64/8</f>
        <v>#VALUE!</v>
      </c>
      <c r="X64" s="120" t="e">
        <f ca="1">SUMPRODUCT((计划!$B$6:$B$749=$A64)*(计划!$D$6:$D$749=$B64),计划!DQ$6:DQ$749)*$E64/8</f>
        <v>#VALUE!</v>
      </c>
      <c r="Y64" s="120" t="e">
        <f ca="1">SUMPRODUCT((计划!$B$6:$B$749=$A64)*(计划!$D$6:$D$749=$B64),计划!DR$6:DR$749)*$E64/8</f>
        <v>#VALUE!</v>
      </c>
      <c r="Z64" s="139" t="e">
        <f ca="1">SUMPRODUCT((R64:V64)*($AE$3:$AI$3))</f>
        <v>#VALUE!</v>
      </c>
      <c r="AA64" s="139" t="e">
        <f ca="1">SUMPRODUCT((W64:Y64)*($AJ$3:$AL$3))</f>
        <v>#VALUE!</v>
      </c>
      <c r="AB64" s="140" t="e">
        <f ca="1" t="shared" si="1"/>
        <v>#VALUE!</v>
      </c>
      <c r="AC64" s="140" t="e">
        <f ca="1" t="shared" si="2"/>
        <v>#VALUE!</v>
      </c>
      <c r="AE64" s="143"/>
      <c r="AF64" s="143"/>
      <c r="AG64" s="143"/>
      <c r="AH64" s="143"/>
      <c r="AI64" s="143"/>
      <c r="AJ64" s="143"/>
      <c r="AK64" s="143"/>
      <c r="AL64" s="143"/>
    </row>
    <row r="65" spans="1:38">
      <c r="A65" s="116">
        <f ca="1">A64</f>
        <v>43637</v>
      </c>
      <c r="B65" s="123" t="s">
        <v>357</v>
      </c>
      <c r="C65" s="124">
        <f>IF(C64=4,1,C64+1)</f>
        <v>2</v>
      </c>
      <c r="D65" s="119" t="str">
        <f t="shared" si="0"/>
        <v>乙</v>
      </c>
      <c r="E65" s="119">
        <f ca="1">SUMPRODUCT((计划!$B$6:$B$749=$A65)*(计划!$D$6:$D$749=$B65),计划!$AF$6:$AF$749)</f>
        <v>8</v>
      </c>
      <c r="F65" s="120" t="e">
        <f ca="1">SUMPRODUCT((计划!$B$6:$B$749=$A65)*(计划!$D$6:$D$749=$B65),计划!CW$6:CW$749)</f>
        <v>#VALUE!</v>
      </c>
      <c r="G65" s="120" t="e">
        <f ca="1">SUMPRODUCT((计划!$B$6:$B$749=$A65)*(计划!$D$6:$D$749=$B65),计划!CX$6:CX$749)</f>
        <v>#VALUE!</v>
      </c>
      <c r="H65" s="121">
        <f ca="1">SUMPRODUCT((计划!$B$6:$B$749=$A65)*(计划!$D$6:$D$749=$B65),计划!AV$6:AV$749)/8</f>
        <v>0</v>
      </c>
      <c r="I65" s="121">
        <f ca="1">SUMPRODUCT((计划!$B$6:$B$749=$A65)*(计划!$D$6:$D$749=$B65),计划!AX$6:AX$749)/8</f>
        <v>0</v>
      </c>
      <c r="J65" s="121">
        <f ca="1">SUMPRODUCT((计划!$B$6:$B$749=$A65)*(计划!$D$6:$D$749=$B65),计划!AW$6:AW$749)/8</f>
        <v>0</v>
      </c>
      <c r="K65" s="121">
        <f ca="1">SUMPRODUCT((计划!$B$6:$B$749=$A65)*(计划!$D$6:$D$749=$B65),计划!AY$6:AY$749)/8</f>
        <v>0</v>
      </c>
      <c r="L65" s="121">
        <f ca="1">SUMPRODUCT((计划!$B$6:$B$749=$A65)*(计划!$D$6:$D$749=$B65),计划!AZ$6:AZ$749)/8</f>
        <v>0</v>
      </c>
      <c r="M65" s="121">
        <f ca="1">SUMPRODUCT((计划!$B$6:$B$749=$A65)*(计划!$D$6:$D$749=$B65),计划!BA$6:BA$749)/8</f>
        <v>0</v>
      </c>
      <c r="N65" s="121">
        <f ca="1">SUMPRODUCT((计划!$B$6:$B$749=$A65)*(计划!$D$6:$D$749=$B65),计划!BB$6:BB$749)/8</f>
        <v>0</v>
      </c>
      <c r="O65" s="121">
        <f ca="1">SUMPRODUCT((计划!$B$6:$B$749=$A65)*(计划!$D$6:$D$749=$B65),计划!BC$6:BC$749)/8</f>
        <v>0</v>
      </c>
      <c r="P65" s="121">
        <f ca="1">SUMPRODUCT((计划!$B$6:$B$749=$A65)*(计划!$D$6:$D$749=$B65),计划!BD$6:BD$749)/8</f>
        <v>0</v>
      </c>
      <c r="Q65" s="121" t="e">
        <f ca="1">SUMPRODUCT((计划!$B$6:$B$749=$A65)*(计划!$D$6:$D$749=$B65),计划!BG$6:BG$749)/8</f>
        <v>#VALUE!</v>
      </c>
      <c r="R65" s="120" t="e">
        <f ca="1">SUMPRODUCT((计划!$B$6:$B$749=$A65)*(计划!$D$6:$D$749=$B65),计划!DL$6:DL$749)*$E65/8</f>
        <v>#VALUE!</v>
      </c>
      <c r="S65" s="120" t="e">
        <f ca="1">SUMPRODUCT((计划!$B$6:$B$749=$A65)*(计划!$D$6:$D$749=$B65),计划!DK$6:DK$749)*$E65/8</f>
        <v>#VALUE!</v>
      </c>
      <c r="T65" s="120" t="e">
        <f ca="1">SUMPRODUCT((计划!$B$6:$B$749=$A65)*(计划!$D$6:$D$749=$B65),计划!DM$6:DM$749)*$E65/8</f>
        <v>#VALUE!</v>
      </c>
      <c r="U65" s="120" t="e">
        <f ca="1">SUMPRODUCT((计划!$B$6:$B$749=$A65)*(计划!$D$6:$D$749=$B65),计划!DN$6:DN$749)*$E65/8</f>
        <v>#VALUE!</v>
      </c>
      <c r="V65" s="120" t="e">
        <f ca="1">SUMPRODUCT((计划!$B$6:$B$749=$A65)*(计划!$D$6:$D$749=$B65),计划!DO$6:DO$749)*$E65/8</f>
        <v>#VALUE!</v>
      </c>
      <c r="W65" s="120" t="e">
        <f ca="1">SUMPRODUCT((计划!$B$6:$B$749=$A65)*(计划!$D$6:$D$749=$B65),计划!DP$6:DP$749)*$E65/8</f>
        <v>#VALUE!</v>
      </c>
      <c r="X65" s="120" t="e">
        <f ca="1">SUMPRODUCT((计划!$B$6:$B$749=$A65)*(计划!$D$6:$D$749=$B65),计划!DQ$6:DQ$749)*$E65/8</f>
        <v>#VALUE!</v>
      </c>
      <c r="Y65" s="120" t="e">
        <f ca="1">SUMPRODUCT((计划!$B$6:$B$749=$A65)*(计划!$D$6:$D$749=$B65),计划!DR$6:DR$749)*$E65/8</f>
        <v>#VALUE!</v>
      </c>
      <c r="Z65" s="139" t="e">
        <f ca="1">SUMPRODUCT((R65:V65)*($AE$3:$AI$3))</f>
        <v>#VALUE!</v>
      </c>
      <c r="AA65" s="139" t="e">
        <f ca="1">SUMPRODUCT((W65:Y65)*($AJ$3:$AL$3))</f>
        <v>#VALUE!</v>
      </c>
      <c r="AB65" s="140" t="e">
        <f ca="1" t="shared" si="1"/>
        <v>#VALUE!</v>
      </c>
      <c r="AC65" s="140" t="e">
        <f ca="1" t="shared" si="2"/>
        <v>#VALUE!</v>
      </c>
      <c r="AE65" s="143"/>
      <c r="AF65" s="143"/>
      <c r="AG65" s="143"/>
      <c r="AH65" s="143"/>
      <c r="AI65" s="143"/>
      <c r="AJ65" s="143"/>
      <c r="AK65" s="143"/>
      <c r="AL65" s="143"/>
    </row>
    <row r="66" spans="1:38">
      <c r="A66" s="116">
        <f ca="1">A63+1</f>
        <v>43638</v>
      </c>
      <c r="B66" s="123" t="s">
        <v>355</v>
      </c>
      <c r="C66" s="124">
        <f>IF(C60=1,4,C60-1)</f>
        <v>3</v>
      </c>
      <c r="D66" s="119" t="str">
        <f t="shared" si="0"/>
        <v>丙</v>
      </c>
      <c r="E66" s="119">
        <f ca="1">SUMPRODUCT((计划!$B$6:$B$749=$A66)*(计划!$D$6:$D$749=$B66),计划!$AF$6:$AF$749)</f>
        <v>8</v>
      </c>
      <c r="F66" s="120" t="e">
        <f ca="1">SUMPRODUCT((计划!$B$6:$B$749=$A66)*(计划!$D$6:$D$749=$B66),计划!CW$6:CW$749)</f>
        <v>#VALUE!</v>
      </c>
      <c r="G66" s="120" t="e">
        <f ca="1">SUMPRODUCT((计划!$B$6:$B$749=$A66)*(计划!$D$6:$D$749=$B66),计划!CX$6:CX$749)</f>
        <v>#VALUE!</v>
      </c>
      <c r="H66" s="121">
        <f ca="1">SUMPRODUCT((计划!$B$6:$B$749=$A66)*(计划!$D$6:$D$749=$B66),计划!AV$6:AV$749)/8</f>
        <v>0</v>
      </c>
      <c r="I66" s="121">
        <f ca="1">SUMPRODUCT((计划!$B$6:$B$749=$A66)*(计划!$D$6:$D$749=$B66),计划!AX$6:AX$749)/8</f>
        <v>0</v>
      </c>
      <c r="J66" s="121">
        <f ca="1">SUMPRODUCT((计划!$B$6:$B$749=$A66)*(计划!$D$6:$D$749=$B66),计划!AW$6:AW$749)/8</f>
        <v>0</v>
      </c>
      <c r="K66" s="121">
        <f ca="1">SUMPRODUCT((计划!$B$6:$B$749=$A66)*(计划!$D$6:$D$749=$B66),计划!AY$6:AY$749)/8</f>
        <v>0</v>
      </c>
      <c r="L66" s="121">
        <f ca="1">SUMPRODUCT((计划!$B$6:$B$749=$A66)*(计划!$D$6:$D$749=$B66),计划!AZ$6:AZ$749)/8</f>
        <v>0</v>
      </c>
      <c r="M66" s="121">
        <f ca="1">SUMPRODUCT((计划!$B$6:$B$749=$A66)*(计划!$D$6:$D$749=$B66),计划!BA$6:BA$749)/8</f>
        <v>0</v>
      </c>
      <c r="N66" s="121">
        <f ca="1">SUMPRODUCT((计划!$B$6:$B$749=$A66)*(计划!$D$6:$D$749=$B66),计划!BB$6:BB$749)/8</f>
        <v>0</v>
      </c>
      <c r="O66" s="121">
        <f ca="1">SUMPRODUCT((计划!$B$6:$B$749=$A66)*(计划!$D$6:$D$749=$B66),计划!BC$6:BC$749)/8</f>
        <v>0</v>
      </c>
      <c r="P66" s="121">
        <f ca="1">SUMPRODUCT((计划!$B$6:$B$749=$A66)*(计划!$D$6:$D$749=$B66),计划!BD$6:BD$749)/8</f>
        <v>0</v>
      </c>
      <c r="Q66" s="121" t="e">
        <f ca="1">SUMPRODUCT((计划!$B$6:$B$749=$A66)*(计划!$D$6:$D$749=$B66),计划!BG$6:BG$749)/8</f>
        <v>#VALUE!</v>
      </c>
      <c r="R66" s="120" t="e">
        <f ca="1">SUMPRODUCT((计划!$B$6:$B$749=$A66)*(计划!$D$6:$D$749=$B66),计划!DL$6:DL$749)*$E66/8</f>
        <v>#VALUE!</v>
      </c>
      <c r="S66" s="120" t="e">
        <f ca="1">SUMPRODUCT((计划!$B$6:$B$749=$A66)*(计划!$D$6:$D$749=$B66),计划!DK$6:DK$749)*$E66/8</f>
        <v>#VALUE!</v>
      </c>
      <c r="T66" s="120" t="e">
        <f ca="1">SUMPRODUCT((计划!$B$6:$B$749=$A66)*(计划!$D$6:$D$749=$B66),计划!DM$6:DM$749)*$E66/8</f>
        <v>#VALUE!</v>
      </c>
      <c r="U66" s="120" t="e">
        <f ca="1">SUMPRODUCT((计划!$B$6:$B$749=$A66)*(计划!$D$6:$D$749=$B66),计划!DN$6:DN$749)*$E66/8</f>
        <v>#VALUE!</v>
      </c>
      <c r="V66" s="120" t="e">
        <f ca="1">SUMPRODUCT((计划!$B$6:$B$749=$A66)*(计划!$D$6:$D$749=$B66),计划!DO$6:DO$749)*$E66/8</f>
        <v>#VALUE!</v>
      </c>
      <c r="W66" s="120" t="e">
        <f ca="1">SUMPRODUCT((计划!$B$6:$B$749=$A66)*(计划!$D$6:$D$749=$B66),计划!DP$6:DP$749)*$E66/8</f>
        <v>#VALUE!</v>
      </c>
      <c r="X66" s="120" t="e">
        <f ca="1">SUMPRODUCT((计划!$B$6:$B$749=$A66)*(计划!$D$6:$D$749=$B66),计划!DQ$6:DQ$749)*$E66/8</f>
        <v>#VALUE!</v>
      </c>
      <c r="Y66" s="120" t="e">
        <f ca="1">SUMPRODUCT((计划!$B$6:$B$749=$A66)*(计划!$D$6:$D$749=$B66),计划!DR$6:DR$749)*$E66/8</f>
        <v>#VALUE!</v>
      </c>
      <c r="Z66" s="139" t="e">
        <f ca="1">SUMPRODUCT((R66:V66)*($AE$3:$AI$3))</f>
        <v>#VALUE!</v>
      </c>
      <c r="AA66" s="139" t="e">
        <f ca="1">SUMPRODUCT((W66:Y66)*($AJ$3:$AL$3))</f>
        <v>#VALUE!</v>
      </c>
      <c r="AB66" s="140" t="e">
        <f ca="1" t="shared" si="1"/>
        <v>#VALUE!</v>
      </c>
      <c r="AC66" s="140" t="e">
        <f ca="1" t="shared" si="2"/>
        <v>#VALUE!</v>
      </c>
      <c r="AE66" s="143"/>
      <c r="AF66" s="143"/>
      <c r="AG66" s="143"/>
      <c r="AH66" s="143"/>
      <c r="AI66" s="143"/>
      <c r="AJ66" s="143"/>
      <c r="AK66" s="143"/>
      <c r="AL66" s="143"/>
    </row>
    <row r="67" spans="1:38">
      <c r="A67" s="116">
        <f ca="1">A66</f>
        <v>43638</v>
      </c>
      <c r="B67" s="123" t="s">
        <v>356</v>
      </c>
      <c r="C67" s="124">
        <f>IF(C66=4,1,C66+1)</f>
        <v>4</v>
      </c>
      <c r="D67" s="119" t="str">
        <f t="shared" ref="D67:D95" si="3">IF(C67=1,"甲",IF(C67=2,"乙",IF(C67=3,"丙",IF(C67=4,"丁",""))))</f>
        <v>丁</v>
      </c>
      <c r="E67" s="119">
        <f ca="1">SUMPRODUCT((计划!$B$6:$B$749=$A67)*(计划!$D$6:$D$749=$B67),计划!$AF$6:$AF$749)</f>
        <v>8</v>
      </c>
      <c r="F67" s="120" t="e">
        <f ca="1">SUMPRODUCT((计划!$B$6:$B$749=$A67)*(计划!$D$6:$D$749=$B67),计划!CW$6:CW$749)</f>
        <v>#VALUE!</v>
      </c>
      <c r="G67" s="120" t="e">
        <f ca="1">SUMPRODUCT((计划!$B$6:$B$749=$A67)*(计划!$D$6:$D$749=$B67),计划!CX$6:CX$749)</f>
        <v>#VALUE!</v>
      </c>
      <c r="H67" s="121">
        <f ca="1">SUMPRODUCT((计划!$B$6:$B$749=$A67)*(计划!$D$6:$D$749=$B67),计划!AV$6:AV$749)/8</f>
        <v>0</v>
      </c>
      <c r="I67" s="121">
        <f ca="1">SUMPRODUCT((计划!$B$6:$B$749=$A67)*(计划!$D$6:$D$749=$B67),计划!AX$6:AX$749)/8</f>
        <v>0</v>
      </c>
      <c r="J67" s="121">
        <f ca="1">SUMPRODUCT((计划!$B$6:$B$749=$A67)*(计划!$D$6:$D$749=$B67),计划!AW$6:AW$749)/8</f>
        <v>0</v>
      </c>
      <c r="K67" s="121">
        <f ca="1">SUMPRODUCT((计划!$B$6:$B$749=$A67)*(计划!$D$6:$D$749=$B67),计划!AY$6:AY$749)/8</f>
        <v>0</v>
      </c>
      <c r="L67" s="121">
        <f ca="1">SUMPRODUCT((计划!$B$6:$B$749=$A67)*(计划!$D$6:$D$749=$B67),计划!AZ$6:AZ$749)/8</f>
        <v>0</v>
      </c>
      <c r="M67" s="121">
        <f ca="1">SUMPRODUCT((计划!$B$6:$B$749=$A67)*(计划!$D$6:$D$749=$B67),计划!BA$6:BA$749)/8</f>
        <v>0</v>
      </c>
      <c r="N67" s="121">
        <f ca="1">SUMPRODUCT((计划!$B$6:$B$749=$A67)*(计划!$D$6:$D$749=$B67),计划!BB$6:BB$749)/8</f>
        <v>0</v>
      </c>
      <c r="O67" s="121">
        <f ca="1">SUMPRODUCT((计划!$B$6:$B$749=$A67)*(计划!$D$6:$D$749=$B67),计划!BC$6:BC$749)/8</f>
        <v>0</v>
      </c>
      <c r="P67" s="121">
        <f ca="1">SUMPRODUCT((计划!$B$6:$B$749=$A67)*(计划!$D$6:$D$749=$B67),计划!BD$6:BD$749)/8</f>
        <v>0</v>
      </c>
      <c r="Q67" s="121" t="e">
        <f ca="1">SUMPRODUCT((计划!$B$6:$B$749=$A67)*(计划!$D$6:$D$749=$B67),计划!BG$6:BG$749)/8</f>
        <v>#VALUE!</v>
      </c>
      <c r="R67" s="120" t="e">
        <f ca="1">SUMPRODUCT((计划!$B$6:$B$749=$A67)*(计划!$D$6:$D$749=$B67),计划!DL$6:DL$749)*$E67/8</f>
        <v>#VALUE!</v>
      </c>
      <c r="S67" s="120" t="e">
        <f ca="1">SUMPRODUCT((计划!$B$6:$B$749=$A67)*(计划!$D$6:$D$749=$B67),计划!DK$6:DK$749)*$E67/8</f>
        <v>#VALUE!</v>
      </c>
      <c r="T67" s="120" t="e">
        <f ca="1">SUMPRODUCT((计划!$B$6:$B$749=$A67)*(计划!$D$6:$D$749=$B67),计划!DM$6:DM$749)*$E67/8</f>
        <v>#VALUE!</v>
      </c>
      <c r="U67" s="120" t="e">
        <f ca="1">SUMPRODUCT((计划!$B$6:$B$749=$A67)*(计划!$D$6:$D$749=$B67),计划!DN$6:DN$749)*$E67/8</f>
        <v>#VALUE!</v>
      </c>
      <c r="V67" s="120" t="e">
        <f ca="1">SUMPRODUCT((计划!$B$6:$B$749=$A67)*(计划!$D$6:$D$749=$B67),计划!DO$6:DO$749)*$E67/8</f>
        <v>#VALUE!</v>
      </c>
      <c r="W67" s="120" t="e">
        <f ca="1">SUMPRODUCT((计划!$B$6:$B$749=$A67)*(计划!$D$6:$D$749=$B67),计划!DP$6:DP$749)*$E67/8</f>
        <v>#VALUE!</v>
      </c>
      <c r="X67" s="120" t="e">
        <f ca="1">SUMPRODUCT((计划!$B$6:$B$749=$A67)*(计划!$D$6:$D$749=$B67),计划!DQ$6:DQ$749)*$E67/8</f>
        <v>#VALUE!</v>
      </c>
      <c r="Y67" s="120" t="e">
        <f ca="1">SUMPRODUCT((计划!$B$6:$B$749=$A67)*(计划!$D$6:$D$749=$B67),计划!DR$6:DR$749)*$E67/8</f>
        <v>#VALUE!</v>
      </c>
      <c r="Z67" s="139" t="e">
        <f ca="1">SUMPRODUCT((R67:V67)*($AE$3:$AI$3))</f>
        <v>#VALUE!</v>
      </c>
      <c r="AA67" s="139" t="e">
        <f ca="1">SUMPRODUCT((W67:Y67)*($AJ$3:$AL$3))</f>
        <v>#VALUE!</v>
      </c>
      <c r="AB67" s="140" t="e">
        <f ca="1" t="shared" ref="AB67:AB95" si="4">IF(G67=0,0,Z67/G67)</f>
        <v>#VALUE!</v>
      </c>
      <c r="AC67" s="140" t="e">
        <f ca="1" t="shared" ref="AC67:AC95" si="5">IF(G67=0,0,AA67/G67)</f>
        <v>#VALUE!</v>
      </c>
      <c r="AE67" s="143"/>
      <c r="AF67" s="143"/>
      <c r="AG67" s="143"/>
      <c r="AH67" s="143"/>
      <c r="AI67" s="143"/>
      <c r="AJ67" s="143"/>
      <c r="AK67" s="143"/>
      <c r="AL67" s="143"/>
    </row>
    <row r="68" spans="1:38">
      <c r="A68" s="116">
        <f ca="1">A67</f>
        <v>43638</v>
      </c>
      <c r="B68" s="123" t="s">
        <v>357</v>
      </c>
      <c r="C68" s="124">
        <f>IF(C67=4,1,C67+1)</f>
        <v>1</v>
      </c>
      <c r="D68" s="119" t="str">
        <f t="shared" si="3"/>
        <v>甲</v>
      </c>
      <c r="E68" s="119">
        <f ca="1">SUMPRODUCT((计划!$B$6:$B$749=$A68)*(计划!$D$6:$D$749=$B68),计划!$AF$6:$AF$749)</f>
        <v>8</v>
      </c>
      <c r="F68" s="120" t="e">
        <f ca="1">SUMPRODUCT((计划!$B$6:$B$749=$A68)*(计划!$D$6:$D$749=$B68),计划!CW$6:CW$749)</f>
        <v>#VALUE!</v>
      </c>
      <c r="G68" s="120" t="e">
        <f ca="1">SUMPRODUCT((计划!$B$6:$B$749=$A68)*(计划!$D$6:$D$749=$B68),计划!CX$6:CX$749)</f>
        <v>#VALUE!</v>
      </c>
      <c r="H68" s="121">
        <f ca="1">SUMPRODUCT((计划!$B$6:$B$749=$A68)*(计划!$D$6:$D$749=$B68),计划!AV$6:AV$749)/8</f>
        <v>0</v>
      </c>
      <c r="I68" s="121">
        <f ca="1">SUMPRODUCT((计划!$B$6:$B$749=$A68)*(计划!$D$6:$D$749=$B68),计划!AX$6:AX$749)/8</f>
        <v>0</v>
      </c>
      <c r="J68" s="121">
        <f ca="1">SUMPRODUCT((计划!$B$6:$B$749=$A68)*(计划!$D$6:$D$749=$B68),计划!AW$6:AW$749)/8</f>
        <v>0</v>
      </c>
      <c r="K68" s="121">
        <f ca="1">SUMPRODUCT((计划!$B$6:$B$749=$A68)*(计划!$D$6:$D$749=$B68),计划!AY$6:AY$749)/8</f>
        <v>0</v>
      </c>
      <c r="L68" s="121">
        <f ca="1">SUMPRODUCT((计划!$B$6:$B$749=$A68)*(计划!$D$6:$D$749=$B68),计划!AZ$6:AZ$749)/8</f>
        <v>0</v>
      </c>
      <c r="M68" s="121">
        <f ca="1">SUMPRODUCT((计划!$B$6:$B$749=$A68)*(计划!$D$6:$D$749=$B68),计划!BA$6:BA$749)/8</f>
        <v>0</v>
      </c>
      <c r="N68" s="121">
        <f ca="1">SUMPRODUCT((计划!$B$6:$B$749=$A68)*(计划!$D$6:$D$749=$B68),计划!BB$6:BB$749)/8</f>
        <v>0</v>
      </c>
      <c r="O68" s="121">
        <f ca="1">SUMPRODUCT((计划!$B$6:$B$749=$A68)*(计划!$D$6:$D$749=$B68),计划!BC$6:BC$749)/8</f>
        <v>0</v>
      </c>
      <c r="P68" s="121">
        <f ca="1">SUMPRODUCT((计划!$B$6:$B$749=$A68)*(计划!$D$6:$D$749=$B68),计划!BD$6:BD$749)/8</f>
        <v>0</v>
      </c>
      <c r="Q68" s="121" t="e">
        <f ca="1">SUMPRODUCT((计划!$B$6:$B$749=$A68)*(计划!$D$6:$D$749=$B68),计划!BG$6:BG$749)/8</f>
        <v>#VALUE!</v>
      </c>
      <c r="R68" s="120" t="e">
        <f ca="1">SUMPRODUCT((计划!$B$6:$B$749=$A68)*(计划!$D$6:$D$749=$B68),计划!DL$6:DL$749)*$E68/8</f>
        <v>#VALUE!</v>
      </c>
      <c r="S68" s="120" t="e">
        <f ca="1">SUMPRODUCT((计划!$B$6:$B$749=$A68)*(计划!$D$6:$D$749=$B68),计划!DK$6:DK$749)*$E68/8</f>
        <v>#VALUE!</v>
      </c>
      <c r="T68" s="120" t="e">
        <f ca="1">SUMPRODUCT((计划!$B$6:$B$749=$A68)*(计划!$D$6:$D$749=$B68),计划!DM$6:DM$749)*$E68/8</f>
        <v>#VALUE!</v>
      </c>
      <c r="U68" s="120" t="e">
        <f ca="1">SUMPRODUCT((计划!$B$6:$B$749=$A68)*(计划!$D$6:$D$749=$B68),计划!DN$6:DN$749)*$E68/8</f>
        <v>#VALUE!</v>
      </c>
      <c r="V68" s="120" t="e">
        <f ca="1">SUMPRODUCT((计划!$B$6:$B$749=$A68)*(计划!$D$6:$D$749=$B68),计划!DO$6:DO$749)*$E68/8</f>
        <v>#VALUE!</v>
      </c>
      <c r="W68" s="120" t="e">
        <f ca="1">SUMPRODUCT((计划!$B$6:$B$749=$A68)*(计划!$D$6:$D$749=$B68),计划!DP$6:DP$749)*$E68/8</f>
        <v>#VALUE!</v>
      </c>
      <c r="X68" s="120" t="e">
        <f ca="1">SUMPRODUCT((计划!$B$6:$B$749=$A68)*(计划!$D$6:$D$749=$B68),计划!DQ$6:DQ$749)*$E68/8</f>
        <v>#VALUE!</v>
      </c>
      <c r="Y68" s="120" t="e">
        <f ca="1">SUMPRODUCT((计划!$B$6:$B$749=$A68)*(计划!$D$6:$D$749=$B68),计划!DR$6:DR$749)*$E68/8</f>
        <v>#VALUE!</v>
      </c>
      <c r="Z68" s="139" t="e">
        <f ca="1">SUMPRODUCT((R68:V68)*($AE$3:$AI$3))</f>
        <v>#VALUE!</v>
      </c>
      <c r="AA68" s="139" t="e">
        <f ca="1">SUMPRODUCT((W68:Y68)*($AJ$3:$AL$3))</f>
        <v>#VALUE!</v>
      </c>
      <c r="AB68" s="140" t="e">
        <f ca="1" t="shared" si="4"/>
        <v>#VALUE!</v>
      </c>
      <c r="AC68" s="140" t="e">
        <f ca="1" t="shared" si="5"/>
        <v>#VALUE!</v>
      </c>
      <c r="AE68" s="143"/>
      <c r="AF68" s="143"/>
      <c r="AG68" s="143"/>
      <c r="AH68" s="143"/>
      <c r="AI68" s="143"/>
      <c r="AJ68" s="143"/>
      <c r="AK68" s="143"/>
      <c r="AL68" s="143"/>
    </row>
    <row r="69" spans="1:38">
      <c r="A69" s="116">
        <f ca="1">A66+1</f>
        <v>43639</v>
      </c>
      <c r="B69" s="123" t="s">
        <v>355</v>
      </c>
      <c r="C69" s="124">
        <f>IF(C63=1,4,C63-1)</f>
        <v>3</v>
      </c>
      <c r="D69" s="119" t="str">
        <f t="shared" si="3"/>
        <v>丙</v>
      </c>
      <c r="E69" s="119">
        <f ca="1">SUMPRODUCT((计划!$B$6:$B$749=$A69)*(计划!$D$6:$D$749=$B69),计划!$AF$6:$AF$749)</f>
        <v>8</v>
      </c>
      <c r="F69" s="120" t="e">
        <f ca="1">SUMPRODUCT((计划!$B$6:$B$749=$A69)*(计划!$D$6:$D$749=$B69),计划!CW$6:CW$749)</f>
        <v>#VALUE!</v>
      </c>
      <c r="G69" s="120" t="e">
        <f ca="1">SUMPRODUCT((计划!$B$6:$B$749=$A69)*(计划!$D$6:$D$749=$B69),计划!CX$6:CX$749)</f>
        <v>#VALUE!</v>
      </c>
      <c r="H69" s="121">
        <f ca="1">SUMPRODUCT((计划!$B$6:$B$749=$A69)*(计划!$D$6:$D$749=$B69),计划!AV$6:AV$749)/8</f>
        <v>0</v>
      </c>
      <c r="I69" s="121">
        <f ca="1">SUMPRODUCT((计划!$B$6:$B$749=$A69)*(计划!$D$6:$D$749=$B69),计划!AX$6:AX$749)/8</f>
        <v>0</v>
      </c>
      <c r="J69" s="121">
        <f ca="1">SUMPRODUCT((计划!$B$6:$B$749=$A69)*(计划!$D$6:$D$749=$B69),计划!AW$6:AW$749)/8</f>
        <v>0</v>
      </c>
      <c r="K69" s="121">
        <f ca="1">SUMPRODUCT((计划!$B$6:$B$749=$A69)*(计划!$D$6:$D$749=$B69),计划!AY$6:AY$749)/8</f>
        <v>0</v>
      </c>
      <c r="L69" s="121">
        <f ca="1">SUMPRODUCT((计划!$B$6:$B$749=$A69)*(计划!$D$6:$D$749=$B69),计划!AZ$6:AZ$749)/8</f>
        <v>0</v>
      </c>
      <c r="M69" s="121">
        <f ca="1">SUMPRODUCT((计划!$B$6:$B$749=$A69)*(计划!$D$6:$D$749=$B69),计划!BA$6:BA$749)/8</f>
        <v>0</v>
      </c>
      <c r="N69" s="121">
        <f ca="1">SUMPRODUCT((计划!$B$6:$B$749=$A69)*(计划!$D$6:$D$749=$B69),计划!BB$6:BB$749)/8</f>
        <v>0</v>
      </c>
      <c r="O69" s="121">
        <f ca="1">SUMPRODUCT((计划!$B$6:$B$749=$A69)*(计划!$D$6:$D$749=$B69),计划!BC$6:BC$749)/8</f>
        <v>0</v>
      </c>
      <c r="P69" s="121">
        <f ca="1">SUMPRODUCT((计划!$B$6:$B$749=$A69)*(计划!$D$6:$D$749=$B69),计划!BD$6:BD$749)/8</f>
        <v>0</v>
      </c>
      <c r="Q69" s="121" t="e">
        <f ca="1">SUMPRODUCT((计划!$B$6:$B$749=$A69)*(计划!$D$6:$D$749=$B69),计划!BG$6:BG$749)/8</f>
        <v>#VALUE!</v>
      </c>
      <c r="R69" s="120" t="e">
        <f ca="1">SUMPRODUCT((计划!$B$6:$B$749=$A69)*(计划!$D$6:$D$749=$B69),计划!DL$6:DL$749)*$E69/8</f>
        <v>#VALUE!</v>
      </c>
      <c r="S69" s="120" t="e">
        <f ca="1">SUMPRODUCT((计划!$B$6:$B$749=$A69)*(计划!$D$6:$D$749=$B69),计划!DK$6:DK$749)*$E69/8</f>
        <v>#VALUE!</v>
      </c>
      <c r="T69" s="120" t="e">
        <f ca="1">SUMPRODUCT((计划!$B$6:$B$749=$A69)*(计划!$D$6:$D$749=$B69),计划!DM$6:DM$749)*$E69/8</f>
        <v>#VALUE!</v>
      </c>
      <c r="U69" s="120" t="e">
        <f ca="1">SUMPRODUCT((计划!$B$6:$B$749=$A69)*(计划!$D$6:$D$749=$B69),计划!DN$6:DN$749)*$E69/8</f>
        <v>#VALUE!</v>
      </c>
      <c r="V69" s="120" t="e">
        <f ca="1">SUMPRODUCT((计划!$B$6:$B$749=$A69)*(计划!$D$6:$D$749=$B69),计划!DO$6:DO$749)*$E69/8</f>
        <v>#VALUE!</v>
      </c>
      <c r="W69" s="120" t="e">
        <f ca="1">SUMPRODUCT((计划!$B$6:$B$749=$A69)*(计划!$D$6:$D$749=$B69),计划!DP$6:DP$749)*$E69/8</f>
        <v>#VALUE!</v>
      </c>
      <c r="X69" s="120" t="e">
        <f ca="1">SUMPRODUCT((计划!$B$6:$B$749=$A69)*(计划!$D$6:$D$749=$B69),计划!DQ$6:DQ$749)*$E69/8</f>
        <v>#VALUE!</v>
      </c>
      <c r="Y69" s="120" t="e">
        <f ca="1">SUMPRODUCT((计划!$B$6:$B$749=$A69)*(计划!$D$6:$D$749=$B69),计划!DR$6:DR$749)*$E69/8</f>
        <v>#VALUE!</v>
      </c>
      <c r="Z69" s="139" t="e">
        <f ca="1">SUMPRODUCT((R69:V69)*($AE$3:$AI$3))</f>
        <v>#VALUE!</v>
      </c>
      <c r="AA69" s="139" t="e">
        <f ca="1">SUMPRODUCT((W69:Y69)*($AJ$3:$AL$3))</f>
        <v>#VALUE!</v>
      </c>
      <c r="AB69" s="140" t="e">
        <f ca="1" t="shared" si="4"/>
        <v>#VALUE!</v>
      </c>
      <c r="AC69" s="140" t="e">
        <f ca="1" t="shared" si="5"/>
        <v>#VALUE!</v>
      </c>
      <c r="AE69" s="143"/>
      <c r="AF69" s="143"/>
      <c r="AG69" s="143"/>
      <c r="AH69" s="143"/>
      <c r="AI69" s="143"/>
      <c r="AJ69" s="143"/>
      <c r="AK69" s="143"/>
      <c r="AL69" s="143"/>
    </row>
    <row r="70" spans="1:38">
      <c r="A70" s="116">
        <f ca="1">A69</f>
        <v>43639</v>
      </c>
      <c r="B70" s="123" t="s">
        <v>356</v>
      </c>
      <c r="C70" s="124">
        <f>IF(C69=4,1,C69+1)</f>
        <v>4</v>
      </c>
      <c r="D70" s="119" t="str">
        <f t="shared" si="3"/>
        <v>丁</v>
      </c>
      <c r="E70" s="119">
        <f ca="1">SUMPRODUCT((计划!$B$6:$B$749=$A70)*(计划!$D$6:$D$749=$B70),计划!$AF$6:$AF$749)</f>
        <v>8</v>
      </c>
      <c r="F70" s="120" t="e">
        <f ca="1">SUMPRODUCT((计划!$B$6:$B$749=$A70)*(计划!$D$6:$D$749=$B70),计划!CW$6:CW$749)</f>
        <v>#VALUE!</v>
      </c>
      <c r="G70" s="120" t="e">
        <f ca="1">SUMPRODUCT((计划!$B$6:$B$749=$A70)*(计划!$D$6:$D$749=$B70),计划!CX$6:CX$749)</f>
        <v>#VALUE!</v>
      </c>
      <c r="H70" s="121">
        <f ca="1">SUMPRODUCT((计划!$B$6:$B$749=$A70)*(计划!$D$6:$D$749=$B70),计划!AV$6:AV$749)/8</f>
        <v>0</v>
      </c>
      <c r="I70" s="121">
        <f ca="1">SUMPRODUCT((计划!$B$6:$B$749=$A70)*(计划!$D$6:$D$749=$B70),计划!AX$6:AX$749)/8</f>
        <v>0</v>
      </c>
      <c r="J70" s="121">
        <f ca="1">SUMPRODUCT((计划!$B$6:$B$749=$A70)*(计划!$D$6:$D$749=$B70),计划!AW$6:AW$749)/8</f>
        <v>0</v>
      </c>
      <c r="K70" s="121">
        <f ca="1">SUMPRODUCT((计划!$B$6:$B$749=$A70)*(计划!$D$6:$D$749=$B70),计划!AY$6:AY$749)/8</f>
        <v>0</v>
      </c>
      <c r="L70" s="121">
        <f ca="1">SUMPRODUCT((计划!$B$6:$B$749=$A70)*(计划!$D$6:$D$749=$B70),计划!AZ$6:AZ$749)/8</f>
        <v>0</v>
      </c>
      <c r="M70" s="121">
        <f ca="1">SUMPRODUCT((计划!$B$6:$B$749=$A70)*(计划!$D$6:$D$749=$B70),计划!BA$6:BA$749)/8</f>
        <v>0</v>
      </c>
      <c r="N70" s="121">
        <f ca="1">SUMPRODUCT((计划!$B$6:$B$749=$A70)*(计划!$D$6:$D$749=$B70),计划!BB$6:BB$749)/8</f>
        <v>0</v>
      </c>
      <c r="O70" s="121">
        <f ca="1">SUMPRODUCT((计划!$B$6:$B$749=$A70)*(计划!$D$6:$D$749=$B70),计划!BC$6:BC$749)/8</f>
        <v>0</v>
      </c>
      <c r="P70" s="121">
        <f ca="1">SUMPRODUCT((计划!$B$6:$B$749=$A70)*(计划!$D$6:$D$749=$B70),计划!BD$6:BD$749)/8</f>
        <v>0</v>
      </c>
      <c r="Q70" s="121" t="e">
        <f ca="1">SUMPRODUCT((计划!$B$6:$B$749=$A70)*(计划!$D$6:$D$749=$B70),计划!BG$6:BG$749)/8</f>
        <v>#VALUE!</v>
      </c>
      <c r="R70" s="120" t="e">
        <f ca="1">SUMPRODUCT((计划!$B$6:$B$749=$A70)*(计划!$D$6:$D$749=$B70),计划!DL$6:DL$749)*$E70/8</f>
        <v>#VALUE!</v>
      </c>
      <c r="S70" s="120" t="e">
        <f ca="1">SUMPRODUCT((计划!$B$6:$B$749=$A70)*(计划!$D$6:$D$749=$B70),计划!DK$6:DK$749)*$E70/8</f>
        <v>#VALUE!</v>
      </c>
      <c r="T70" s="120" t="e">
        <f ca="1">SUMPRODUCT((计划!$B$6:$B$749=$A70)*(计划!$D$6:$D$749=$B70),计划!DM$6:DM$749)*$E70/8</f>
        <v>#VALUE!</v>
      </c>
      <c r="U70" s="120" t="e">
        <f ca="1">SUMPRODUCT((计划!$B$6:$B$749=$A70)*(计划!$D$6:$D$749=$B70),计划!DN$6:DN$749)*$E70/8</f>
        <v>#VALUE!</v>
      </c>
      <c r="V70" s="120" t="e">
        <f ca="1">SUMPRODUCT((计划!$B$6:$B$749=$A70)*(计划!$D$6:$D$749=$B70),计划!DO$6:DO$749)*$E70/8</f>
        <v>#VALUE!</v>
      </c>
      <c r="W70" s="120" t="e">
        <f ca="1">SUMPRODUCT((计划!$B$6:$B$749=$A70)*(计划!$D$6:$D$749=$B70),计划!DP$6:DP$749)*$E70/8</f>
        <v>#VALUE!</v>
      </c>
      <c r="X70" s="120" t="e">
        <f ca="1">SUMPRODUCT((计划!$B$6:$B$749=$A70)*(计划!$D$6:$D$749=$B70),计划!DQ$6:DQ$749)*$E70/8</f>
        <v>#VALUE!</v>
      </c>
      <c r="Y70" s="120" t="e">
        <f ca="1">SUMPRODUCT((计划!$B$6:$B$749=$A70)*(计划!$D$6:$D$749=$B70),计划!DR$6:DR$749)*$E70/8</f>
        <v>#VALUE!</v>
      </c>
      <c r="Z70" s="139" t="e">
        <f ca="1">SUMPRODUCT((R70:V70)*($AE$3:$AI$3))</f>
        <v>#VALUE!</v>
      </c>
      <c r="AA70" s="139" t="e">
        <f ca="1">SUMPRODUCT((W70:Y70)*($AJ$3:$AL$3))</f>
        <v>#VALUE!</v>
      </c>
      <c r="AB70" s="140" t="e">
        <f ca="1" t="shared" si="4"/>
        <v>#VALUE!</v>
      </c>
      <c r="AC70" s="140" t="e">
        <f ca="1" t="shared" si="5"/>
        <v>#VALUE!</v>
      </c>
      <c r="AE70" s="143"/>
      <c r="AF70" s="143"/>
      <c r="AG70" s="143"/>
      <c r="AH70" s="143"/>
      <c r="AI70" s="143"/>
      <c r="AJ70" s="143"/>
      <c r="AK70" s="143"/>
      <c r="AL70" s="143"/>
    </row>
    <row r="71" spans="1:38">
      <c r="A71" s="116">
        <f ca="1">A70</f>
        <v>43639</v>
      </c>
      <c r="B71" s="123" t="s">
        <v>357</v>
      </c>
      <c r="C71" s="124">
        <f>IF(C70=4,1,C70+1)</f>
        <v>1</v>
      </c>
      <c r="D71" s="119" t="str">
        <f t="shared" si="3"/>
        <v>甲</v>
      </c>
      <c r="E71" s="119">
        <f ca="1">SUMPRODUCT((计划!$B$6:$B$749=$A71)*(计划!$D$6:$D$749=$B71),计划!$AF$6:$AF$749)</f>
        <v>8</v>
      </c>
      <c r="F71" s="120" t="e">
        <f ca="1">SUMPRODUCT((计划!$B$6:$B$749=$A71)*(计划!$D$6:$D$749=$B71),计划!CW$6:CW$749)</f>
        <v>#VALUE!</v>
      </c>
      <c r="G71" s="120" t="e">
        <f ca="1">SUMPRODUCT((计划!$B$6:$B$749=$A71)*(计划!$D$6:$D$749=$B71),计划!CX$6:CX$749)</f>
        <v>#VALUE!</v>
      </c>
      <c r="H71" s="121">
        <f ca="1">SUMPRODUCT((计划!$B$6:$B$749=$A71)*(计划!$D$6:$D$749=$B71),计划!AV$6:AV$749)/8</f>
        <v>0</v>
      </c>
      <c r="I71" s="121">
        <f ca="1">SUMPRODUCT((计划!$B$6:$B$749=$A71)*(计划!$D$6:$D$749=$B71),计划!AX$6:AX$749)/8</f>
        <v>0</v>
      </c>
      <c r="J71" s="121">
        <f ca="1">SUMPRODUCT((计划!$B$6:$B$749=$A71)*(计划!$D$6:$D$749=$B71),计划!AW$6:AW$749)/8</f>
        <v>0</v>
      </c>
      <c r="K71" s="121">
        <f ca="1">SUMPRODUCT((计划!$B$6:$B$749=$A71)*(计划!$D$6:$D$749=$B71),计划!AY$6:AY$749)/8</f>
        <v>0</v>
      </c>
      <c r="L71" s="121">
        <f ca="1">SUMPRODUCT((计划!$B$6:$B$749=$A71)*(计划!$D$6:$D$749=$B71),计划!AZ$6:AZ$749)/8</f>
        <v>0</v>
      </c>
      <c r="M71" s="121">
        <f ca="1">SUMPRODUCT((计划!$B$6:$B$749=$A71)*(计划!$D$6:$D$749=$B71),计划!BA$6:BA$749)/8</f>
        <v>0</v>
      </c>
      <c r="N71" s="121">
        <f ca="1">SUMPRODUCT((计划!$B$6:$B$749=$A71)*(计划!$D$6:$D$749=$B71),计划!BB$6:BB$749)/8</f>
        <v>0</v>
      </c>
      <c r="O71" s="121">
        <f ca="1">SUMPRODUCT((计划!$B$6:$B$749=$A71)*(计划!$D$6:$D$749=$B71),计划!BC$6:BC$749)/8</f>
        <v>0</v>
      </c>
      <c r="P71" s="121">
        <f ca="1">SUMPRODUCT((计划!$B$6:$B$749=$A71)*(计划!$D$6:$D$749=$B71),计划!BD$6:BD$749)/8</f>
        <v>0</v>
      </c>
      <c r="Q71" s="121" t="e">
        <f ca="1">SUMPRODUCT((计划!$B$6:$B$749=$A71)*(计划!$D$6:$D$749=$B71),计划!BG$6:BG$749)/8</f>
        <v>#VALUE!</v>
      </c>
      <c r="R71" s="120" t="e">
        <f ca="1">SUMPRODUCT((计划!$B$6:$B$749=$A71)*(计划!$D$6:$D$749=$B71),计划!DL$6:DL$749)*$E71/8</f>
        <v>#VALUE!</v>
      </c>
      <c r="S71" s="120" t="e">
        <f ca="1">SUMPRODUCT((计划!$B$6:$B$749=$A71)*(计划!$D$6:$D$749=$B71),计划!DK$6:DK$749)*$E71/8</f>
        <v>#VALUE!</v>
      </c>
      <c r="T71" s="120" t="e">
        <f ca="1">SUMPRODUCT((计划!$B$6:$B$749=$A71)*(计划!$D$6:$D$749=$B71),计划!DM$6:DM$749)*$E71/8</f>
        <v>#VALUE!</v>
      </c>
      <c r="U71" s="120" t="e">
        <f ca="1">SUMPRODUCT((计划!$B$6:$B$749=$A71)*(计划!$D$6:$D$749=$B71),计划!DN$6:DN$749)*$E71/8</f>
        <v>#VALUE!</v>
      </c>
      <c r="V71" s="120" t="e">
        <f ca="1">SUMPRODUCT((计划!$B$6:$B$749=$A71)*(计划!$D$6:$D$749=$B71),计划!DO$6:DO$749)*$E71/8</f>
        <v>#VALUE!</v>
      </c>
      <c r="W71" s="120" t="e">
        <f ca="1">SUMPRODUCT((计划!$B$6:$B$749=$A71)*(计划!$D$6:$D$749=$B71),计划!DP$6:DP$749)*$E71/8</f>
        <v>#VALUE!</v>
      </c>
      <c r="X71" s="120" t="e">
        <f ca="1">SUMPRODUCT((计划!$B$6:$B$749=$A71)*(计划!$D$6:$D$749=$B71),计划!DQ$6:DQ$749)*$E71/8</f>
        <v>#VALUE!</v>
      </c>
      <c r="Y71" s="120" t="e">
        <f ca="1">SUMPRODUCT((计划!$B$6:$B$749=$A71)*(计划!$D$6:$D$749=$B71),计划!DR$6:DR$749)*$E71/8</f>
        <v>#VALUE!</v>
      </c>
      <c r="Z71" s="139" t="e">
        <f ca="1">SUMPRODUCT((R71:V71)*($AE$3:$AI$3))</f>
        <v>#VALUE!</v>
      </c>
      <c r="AA71" s="139" t="e">
        <f ca="1">SUMPRODUCT((W71:Y71)*($AJ$3:$AL$3))</f>
        <v>#VALUE!</v>
      </c>
      <c r="AB71" s="140" t="e">
        <f ca="1" t="shared" si="4"/>
        <v>#VALUE!</v>
      </c>
      <c r="AC71" s="140" t="e">
        <f ca="1" t="shared" si="5"/>
        <v>#VALUE!</v>
      </c>
      <c r="AE71" s="143"/>
      <c r="AF71" s="143"/>
      <c r="AG71" s="143"/>
      <c r="AH71" s="143"/>
      <c r="AI71" s="143"/>
      <c r="AJ71" s="143"/>
      <c r="AK71" s="143"/>
      <c r="AL71" s="143"/>
    </row>
    <row r="72" spans="1:38">
      <c r="A72" s="116">
        <f ca="1">A69+1</f>
        <v>43640</v>
      </c>
      <c r="B72" s="123" t="s">
        <v>355</v>
      </c>
      <c r="C72" s="124">
        <f>IF(C66=1,4,C66-1)</f>
        <v>2</v>
      </c>
      <c r="D72" s="119" t="str">
        <f t="shared" si="3"/>
        <v>乙</v>
      </c>
      <c r="E72" s="119">
        <f ca="1">SUMPRODUCT((计划!$B$6:$B$749=$A72)*(计划!$D$6:$D$749=$B72),计划!$AF$6:$AF$749)</f>
        <v>8</v>
      </c>
      <c r="F72" s="120" t="e">
        <f ca="1">SUMPRODUCT((计划!$B$6:$B$749=$A72)*(计划!$D$6:$D$749=$B72),计划!CW$6:CW$749)</f>
        <v>#VALUE!</v>
      </c>
      <c r="G72" s="120" t="e">
        <f ca="1">SUMPRODUCT((计划!$B$6:$B$749=$A72)*(计划!$D$6:$D$749=$B72),计划!CX$6:CX$749)</f>
        <v>#VALUE!</v>
      </c>
      <c r="H72" s="121">
        <f ca="1">SUMPRODUCT((计划!$B$6:$B$749=$A72)*(计划!$D$6:$D$749=$B72),计划!AV$6:AV$749)/8</f>
        <v>0</v>
      </c>
      <c r="I72" s="121">
        <f ca="1">SUMPRODUCT((计划!$B$6:$B$749=$A72)*(计划!$D$6:$D$749=$B72),计划!AX$6:AX$749)/8</f>
        <v>0</v>
      </c>
      <c r="J72" s="121">
        <f ca="1">SUMPRODUCT((计划!$B$6:$B$749=$A72)*(计划!$D$6:$D$749=$B72),计划!AW$6:AW$749)/8</f>
        <v>0</v>
      </c>
      <c r="K72" s="121">
        <f ca="1">SUMPRODUCT((计划!$B$6:$B$749=$A72)*(计划!$D$6:$D$749=$B72),计划!AY$6:AY$749)/8</f>
        <v>0</v>
      </c>
      <c r="L72" s="121">
        <f ca="1">SUMPRODUCT((计划!$B$6:$B$749=$A72)*(计划!$D$6:$D$749=$B72),计划!AZ$6:AZ$749)/8</f>
        <v>0</v>
      </c>
      <c r="M72" s="121">
        <f ca="1">SUMPRODUCT((计划!$B$6:$B$749=$A72)*(计划!$D$6:$D$749=$B72),计划!BA$6:BA$749)/8</f>
        <v>0</v>
      </c>
      <c r="N72" s="121">
        <f ca="1">SUMPRODUCT((计划!$B$6:$B$749=$A72)*(计划!$D$6:$D$749=$B72),计划!BB$6:BB$749)/8</f>
        <v>0</v>
      </c>
      <c r="O72" s="121">
        <f ca="1">SUMPRODUCT((计划!$B$6:$B$749=$A72)*(计划!$D$6:$D$749=$B72),计划!BC$6:BC$749)/8</f>
        <v>0</v>
      </c>
      <c r="P72" s="121">
        <f ca="1">SUMPRODUCT((计划!$B$6:$B$749=$A72)*(计划!$D$6:$D$749=$B72),计划!BD$6:BD$749)/8</f>
        <v>0</v>
      </c>
      <c r="Q72" s="121" t="e">
        <f ca="1">SUMPRODUCT((计划!$B$6:$B$749=$A72)*(计划!$D$6:$D$749=$B72),计划!BG$6:BG$749)/8</f>
        <v>#VALUE!</v>
      </c>
      <c r="R72" s="120" t="e">
        <f ca="1">SUMPRODUCT((计划!$B$6:$B$749=$A72)*(计划!$D$6:$D$749=$B72),计划!DL$6:DL$749)*$E72/8</f>
        <v>#VALUE!</v>
      </c>
      <c r="S72" s="120" t="e">
        <f ca="1">SUMPRODUCT((计划!$B$6:$B$749=$A72)*(计划!$D$6:$D$749=$B72),计划!DK$6:DK$749)*$E72/8</f>
        <v>#VALUE!</v>
      </c>
      <c r="T72" s="120" t="e">
        <f ca="1">SUMPRODUCT((计划!$B$6:$B$749=$A72)*(计划!$D$6:$D$749=$B72),计划!DM$6:DM$749)*$E72/8</f>
        <v>#VALUE!</v>
      </c>
      <c r="U72" s="120" t="e">
        <f ca="1">SUMPRODUCT((计划!$B$6:$B$749=$A72)*(计划!$D$6:$D$749=$B72),计划!DN$6:DN$749)*$E72/8</f>
        <v>#VALUE!</v>
      </c>
      <c r="V72" s="120" t="e">
        <f ca="1">SUMPRODUCT((计划!$B$6:$B$749=$A72)*(计划!$D$6:$D$749=$B72),计划!DO$6:DO$749)*$E72/8</f>
        <v>#VALUE!</v>
      </c>
      <c r="W72" s="120" t="e">
        <f ca="1">SUMPRODUCT((计划!$B$6:$B$749=$A72)*(计划!$D$6:$D$749=$B72),计划!DP$6:DP$749)*$E72/8</f>
        <v>#VALUE!</v>
      </c>
      <c r="X72" s="120" t="e">
        <f ca="1">SUMPRODUCT((计划!$B$6:$B$749=$A72)*(计划!$D$6:$D$749=$B72),计划!DQ$6:DQ$749)*$E72/8</f>
        <v>#VALUE!</v>
      </c>
      <c r="Y72" s="120" t="e">
        <f ca="1">SUMPRODUCT((计划!$B$6:$B$749=$A72)*(计划!$D$6:$D$749=$B72),计划!DR$6:DR$749)*$E72/8</f>
        <v>#VALUE!</v>
      </c>
      <c r="Z72" s="139" t="e">
        <f ca="1">SUMPRODUCT((R72:V72)*($AE$3:$AI$3))</f>
        <v>#VALUE!</v>
      </c>
      <c r="AA72" s="139" t="e">
        <f ca="1">SUMPRODUCT((W72:Y72)*($AJ$3:$AL$3))</f>
        <v>#VALUE!</v>
      </c>
      <c r="AB72" s="140" t="e">
        <f ca="1" t="shared" si="4"/>
        <v>#VALUE!</v>
      </c>
      <c r="AC72" s="140" t="e">
        <f ca="1" t="shared" si="5"/>
        <v>#VALUE!</v>
      </c>
      <c r="AE72" s="143"/>
      <c r="AF72" s="143"/>
      <c r="AG72" s="143"/>
      <c r="AH72" s="143"/>
      <c r="AI72" s="143"/>
      <c r="AJ72" s="143"/>
      <c r="AK72" s="143"/>
      <c r="AL72" s="143"/>
    </row>
    <row r="73" spans="1:38">
      <c r="A73" s="116">
        <f ca="1">A72</f>
        <v>43640</v>
      </c>
      <c r="B73" s="123" t="s">
        <v>356</v>
      </c>
      <c r="C73" s="124">
        <f>IF(C72=4,1,C72+1)</f>
        <v>3</v>
      </c>
      <c r="D73" s="119" t="str">
        <f t="shared" si="3"/>
        <v>丙</v>
      </c>
      <c r="E73" s="119">
        <f ca="1">SUMPRODUCT((计划!$B$6:$B$749=$A73)*(计划!$D$6:$D$749=$B73),计划!$AF$6:$AF$749)</f>
        <v>8</v>
      </c>
      <c r="F73" s="120" t="e">
        <f ca="1">SUMPRODUCT((计划!$B$6:$B$749=$A73)*(计划!$D$6:$D$749=$B73),计划!CW$6:CW$749)</f>
        <v>#VALUE!</v>
      </c>
      <c r="G73" s="120" t="e">
        <f ca="1">SUMPRODUCT((计划!$B$6:$B$749=$A73)*(计划!$D$6:$D$749=$B73),计划!CX$6:CX$749)</f>
        <v>#VALUE!</v>
      </c>
      <c r="H73" s="121">
        <f ca="1">SUMPRODUCT((计划!$B$6:$B$749=$A73)*(计划!$D$6:$D$749=$B73),计划!AV$6:AV$749)/8</f>
        <v>0</v>
      </c>
      <c r="I73" s="121">
        <f ca="1">SUMPRODUCT((计划!$B$6:$B$749=$A73)*(计划!$D$6:$D$749=$B73),计划!AX$6:AX$749)/8</f>
        <v>0</v>
      </c>
      <c r="J73" s="121">
        <f ca="1">SUMPRODUCT((计划!$B$6:$B$749=$A73)*(计划!$D$6:$D$749=$B73),计划!AW$6:AW$749)/8</f>
        <v>0</v>
      </c>
      <c r="K73" s="121">
        <f ca="1">SUMPRODUCT((计划!$B$6:$B$749=$A73)*(计划!$D$6:$D$749=$B73),计划!AY$6:AY$749)/8</f>
        <v>0</v>
      </c>
      <c r="L73" s="121">
        <f ca="1">SUMPRODUCT((计划!$B$6:$B$749=$A73)*(计划!$D$6:$D$749=$B73),计划!AZ$6:AZ$749)/8</f>
        <v>0</v>
      </c>
      <c r="M73" s="121">
        <f ca="1">SUMPRODUCT((计划!$B$6:$B$749=$A73)*(计划!$D$6:$D$749=$B73),计划!BA$6:BA$749)/8</f>
        <v>0</v>
      </c>
      <c r="N73" s="121">
        <f ca="1">SUMPRODUCT((计划!$B$6:$B$749=$A73)*(计划!$D$6:$D$749=$B73),计划!BB$6:BB$749)/8</f>
        <v>0</v>
      </c>
      <c r="O73" s="121">
        <f ca="1">SUMPRODUCT((计划!$B$6:$B$749=$A73)*(计划!$D$6:$D$749=$B73),计划!BC$6:BC$749)/8</f>
        <v>0</v>
      </c>
      <c r="P73" s="121">
        <f ca="1">SUMPRODUCT((计划!$B$6:$B$749=$A73)*(计划!$D$6:$D$749=$B73),计划!BD$6:BD$749)/8</f>
        <v>0</v>
      </c>
      <c r="Q73" s="121" t="e">
        <f ca="1">SUMPRODUCT((计划!$B$6:$B$749=$A73)*(计划!$D$6:$D$749=$B73),计划!BG$6:BG$749)/8</f>
        <v>#VALUE!</v>
      </c>
      <c r="R73" s="120" t="e">
        <f ca="1">SUMPRODUCT((计划!$B$6:$B$749=$A73)*(计划!$D$6:$D$749=$B73),计划!DL$6:DL$749)*$E73/8</f>
        <v>#VALUE!</v>
      </c>
      <c r="S73" s="120" t="e">
        <f ca="1">SUMPRODUCT((计划!$B$6:$B$749=$A73)*(计划!$D$6:$D$749=$B73),计划!DK$6:DK$749)*$E73/8</f>
        <v>#VALUE!</v>
      </c>
      <c r="T73" s="120" t="e">
        <f ca="1">SUMPRODUCT((计划!$B$6:$B$749=$A73)*(计划!$D$6:$D$749=$B73),计划!DM$6:DM$749)*$E73/8</f>
        <v>#VALUE!</v>
      </c>
      <c r="U73" s="120" t="e">
        <f ca="1">SUMPRODUCT((计划!$B$6:$B$749=$A73)*(计划!$D$6:$D$749=$B73),计划!DN$6:DN$749)*$E73/8</f>
        <v>#VALUE!</v>
      </c>
      <c r="V73" s="120" t="e">
        <f ca="1">SUMPRODUCT((计划!$B$6:$B$749=$A73)*(计划!$D$6:$D$749=$B73),计划!DO$6:DO$749)*$E73/8</f>
        <v>#VALUE!</v>
      </c>
      <c r="W73" s="120" t="e">
        <f ca="1">SUMPRODUCT((计划!$B$6:$B$749=$A73)*(计划!$D$6:$D$749=$B73),计划!DP$6:DP$749)*$E73/8</f>
        <v>#VALUE!</v>
      </c>
      <c r="X73" s="120" t="e">
        <f ca="1">SUMPRODUCT((计划!$B$6:$B$749=$A73)*(计划!$D$6:$D$749=$B73),计划!DQ$6:DQ$749)*$E73/8</f>
        <v>#VALUE!</v>
      </c>
      <c r="Y73" s="120" t="e">
        <f ca="1">SUMPRODUCT((计划!$B$6:$B$749=$A73)*(计划!$D$6:$D$749=$B73),计划!DR$6:DR$749)*$E73/8</f>
        <v>#VALUE!</v>
      </c>
      <c r="Z73" s="139" t="e">
        <f ca="1">SUMPRODUCT((R73:V73)*($AE$3:$AI$3))</f>
        <v>#VALUE!</v>
      </c>
      <c r="AA73" s="139" t="e">
        <f ca="1">SUMPRODUCT((W73:Y73)*($AJ$3:$AL$3))</f>
        <v>#VALUE!</v>
      </c>
      <c r="AB73" s="140" t="e">
        <f ca="1" t="shared" si="4"/>
        <v>#VALUE!</v>
      </c>
      <c r="AC73" s="140" t="e">
        <f ca="1" t="shared" si="5"/>
        <v>#VALUE!</v>
      </c>
      <c r="AE73" s="143"/>
      <c r="AF73" s="143"/>
      <c r="AG73" s="143"/>
      <c r="AH73" s="143"/>
      <c r="AI73" s="143"/>
      <c r="AJ73" s="143"/>
      <c r="AK73" s="143"/>
      <c r="AL73" s="143"/>
    </row>
    <row r="74" spans="1:38">
      <c r="A74" s="116">
        <f ca="1">A73</f>
        <v>43640</v>
      </c>
      <c r="B74" s="123" t="s">
        <v>357</v>
      </c>
      <c r="C74" s="124">
        <f>IF(C73=4,1,C73+1)</f>
        <v>4</v>
      </c>
      <c r="D74" s="119" t="str">
        <f t="shared" si="3"/>
        <v>丁</v>
      </c>
      <c r="E74" s="119">
        <f ca="1">SUMPRODUCT((计划!$B$6:$B$749=$A74)*(计划!$D$6:$D$749=$B74),计划!$AF$6:$AF$749)</f>
        <v>8</v>
      </c>
      <c r="F74" s="120" t="e">
        <f ca="1">SUMPRODUCT((计划!$B$6:$B$749=$A74)*(计划!$D$6:$D$749=$B74),计划!CW$6:CW$749)</f>
        <v>#VALUE!</v>
      </c>
      <c r="G74" s="120" t="e">
        <f ca="1">SUMPRODUCT((计划!$B$6:$B$749=$A74)*(计划!$D$6:$D$749=$B74),计划!CX$6:CX$749)</f>
        <v>#VALUE!</v>
      </c>
      <c r="H74" s="121">
        <f ca="1">SUMPRODUCT((计划!$B$6:$B$749=$A74)*(计划!$D$6:$D$749=$B74),计划!AV$6:AV$749)/8</f>
        <v>0</v>
      </c>
      <c r="I74" s="121">
        <f ca="1">SUMPRODUCT((计划!$B$6:$B$749=$A74)*(计划!$D$6:$D$749=$B74),计划!AX$6:AX$749)/8</f>
        <v>0</v>
      </c>
      <c r="J74" s="121">
        <f ca="1">SUMPRODUCT((计划!$B$6:$B$749=$A74)*(计划!$D$6:$D$749=$B74),计划!AW$6:AW$749)/8</f>
        <v>0</v>
      </c>
      <c r="K74" s="121">
        <f ca="1">SUMPRODUCT((计划!$B$6:$B$749=$A74)*(计划!$D$6:$D$749=$B74),计划!AY$6:AY$749)/8</f>
        <v>0</v>
      </c>
      <c r="L74" s="121">
        <f ca="1">SUMPRODUCT((计划!$B$6:$B$749=$A74)*(计划!$D$6:$D$749=$B74),计划!AZ$6:AZ$749)/8</f>
        <v>0</v>
      </c>
      <c r="M74" s="121">
        <f ca="1">SUMPRODUCT((计划!$B$6:$B$749=$A74)*(计划!$D$6:$D$749=$B74),计划!BA$6:BA$749)/8</f>
        <v>0</v>
      </c>
      <c r="N74" s="121">
        <f ca="1">SUMPRODUCT((计划!$B$6:$B$749=$A74)*(计划!$D$6:$D$749=$B74),计划!BB$6:BB$749)/8</f>
        <v>0</v>
      </c>
      <c r="O74" s="121">
        <f ca="1">SUMPRODUCT((计划!$B$6:$B$749=$A74)*(计划!$D$6:$D$749=$B74),计划!BC$6:BC$749)/8</f>
        <v>0</v>
      </c>
      <c r="P74" s="121">
        <f ca="1">SUMPRODUCT((计划!$B$6:$B$749=$A74)*(计划!$D$6:$D$749=$B74),计划!BD$6:BD$749)/8</f>
        <v>0</v>
      </c>
      <c r="Q74" s="121" t="e">
        <f ca="1">SUMPRODUCT((计划!$B$6:$B$749=$A74)*(计划!$D$6:$D$749=$B74),计划!BG$6:BG$749)/8</f>
        <v>#VALUE!</v>
      </c>
      <c r="R74" s="120" t="e">
        <f ca="1">SUMPRODUCT((计划!$B$6:$B$749=$A74)*(计划!$D$6:$D$749=$B74),计划!DL$6:DL$749)*$E74/8</f>
        <v>#VALUE!</v>
      </c>
      <c r="S74" s="120" t="e">
        <f ca="1">SUMPRODUCT((计划!$B$6:$B$749=$A74)*(计划!$D$6:$D$749=$B74),计划!DK$6:DK$749)*$E74/8</f>
        <v>#VALUE!</v>
      </c>
      <c r="T74" s="120" t="e">
        <f ca="1">SUMPRODUCT((计划!$B$6:$B$749=$A74)*(计划!$D$6:$D$749=$B74),计划!DM$6:DM$749)*$E74/8</f>
        <v>#VALUE!</v>
      </c>
      <c r="U74" s="120" t="e">
        <f ca="1">SUMPRODUCT((计划!$B$6:$B$749=$A74)*(计划!$D$6:$D$749=$B74),计划!DN$6:DN$749)*$E74/8</f>
        <v>#VALUE!</v>
      </c>
      <c r="V74" s="120" t="e">
        <f ca="1">SUMPRODUCT((计划!$B$6:$B$749=$A74)*(计划!$D$6:$D$749=$B74),计划!DO$6:DO$749)*$E74/8</f>
        <v>#VALUE!</v>
      </c>
      <c r="W74" s="120" t="e">
        <f ca="1">SUMPRODUCT((计划!$B$6:$B$749=$A74)*(计划!$D$6:$D$749=$B74),计划!DP$6:DP$749)*$E74/8</f>
        <v>#VALUE!</v>
      </c>
      <c r="X74" s="120" t="e">
        <f ca="1">SUMPRODUCT((计划!$B$6:$B$749=$A74)*(计划!$D$6:$D$749=$B74),计划!DQ$6:DQ$749)*$E74/8</f>
        <v>#VALUE!</v>
      </c>
      <c r="Y74" s="120" t="e">
        <f ca="1">SUMPRODUCT((计划!$B$6:$B$749=$A74)*(计划!$D$6:$D$749=$B74),计划!DR$6:DR$749)*$E74/8</f>
        <v>#VALUE!</v>
      </c>
      <c r="Z74" s="139" t="e">
        <f ca="1">SUMPRODUCT((R74:V74)*($AE$3:$AI$3))</f>
        <v>#VALUE!</v>
      </c>
      <c r="AA74" s="139" t="e">
        <f ca="1">SUMPRODUCT((W74:Y74)*($AJ$3:$AL$3))</f>
        <v>#VALUE!</v>
      </c>
      <c r="AB74" s="140" t="e">
        <f ca="1" t="shared" si="4"/>
        <v>#VALUE!</v>
      </c>
      <c r="AC74" s="140" t="e">
        <f ca="1" t="shared" si="5"/>
        <v>#VALUE!</v>
      </c>
      <c r="AE74" s="143"/>
      <c r="AF74" s="143"/>
      <c r="AG74" s="143"/>
      <c r="AH74" s="143"/>
      <c r="AI74" s="143"/>
      <c r="AJ74" s="143"/>
      <c r="AK74" s="143"/>
      <c r="AL74" s="143"/>
    </row>
    <row r="75" spans="1:38">
      <c r="A75" s="116">
        <f ca="1">A72+1</f>
        <v>43641</v>
      </c>
      <c r="B75" s="123" t="s">
        <v>355</v>
      </c>
      <c r="C75" s="124">
        <f>IF(C69=1,4,C69-1)</f>
        <v>2</v>
      </c>
      <c r="D75" s="119" t="str">
        <f t="shared" si="3"/>
        <v>乙</v>
      </c>
      <c r="E75" s="119">
        <f ca="1">SUMPRODUCT((计划!$B$6:$B$749=$A75)*(计划!$D$6:$D$749=$B75),计划!$AF$6:$AF$749)</f>
        <v>8</v>
      </c>
      <c r="F75" s="120" t="e">
        <f ca="1">SUMPRODUCT((计划!$B$6:$B$749=$A75)*(计划!$D$6:$D$749=$B75),计划!CW$6:CW$749)</f>
        <v>#VALUE!</v>
      </c>
      <c r="G75" s="120" t="e">
        <f ca="1">SUMPRODUCT((计划!$B$6:$B$749=$A75)*(计划!$D$6:$D$749=$B75),计划!CX$6:CX$749)</f>
        <v>#VALUE!</v>
      </c>
      <c r="H75" s="121">
        <f ca="1">SUMPRODUCT((计划!$B$6:$B$749=$A75)*(计划!$D$6:$D$749=$B75),计划!AV$6:AV$749)/8</f>
        <v>0</v>
      </c>
      <c r="I75" s="121">
        <f ca="1">SUMPRODUCT((计划!$B$6:$B$749=$A75)*(计划!$D$6:$D$749=$B75),计划!AX$6:AX$749)/8</f>
        <v>0</v>
      </c>
      <c r="J75" s="121">
        <f ca="1">SUMPRODUCT((计划!$B$6:$B$749=$A75)*(计划!$D$6:$D$749=$B75),计划!AW$6:AW$749)/8</f>
        <v>0</v>
      </c>
      <c r="K75" s="121">
        <f ca="1">SUMPRODUCT((计划!$B$6:$B$749=$A75)*(计划!$D$6:$D$749=$B75),计划!AY$6:AY$749)/8</f>
        <v>0</v>
      </c>
      <c r="L75" s="121">
        <f ca="1">SUMPRODUCT((计划!$B$6:$B$749=$A75)*(计划!$D$6:$D$749=$B75),计划!AZ$6:AZ$749)/8</f>
        <v>0</v>
      </c>
      <c r="M75" s="121">
        <f ca="1">SUMPRODUCT((计划!$B$6:$B$749=$A75)*(计划!$D$6:$D$749=$B75),计划!BA$6:BA$749)/8</f>
        <v>0</v>
      </c>
      <c r="N75" s="121">
        <f ca="1">SUMPRODUCT((计划!$B$6:$B$749=$A75)*(计划!$D$6:$D$749=$B75),计划!BB$6:BB$749)/8</f>
        <v>0</v>
      </c>
      <c r="O75" s="121">
        <f ca="1">SUMPRODUCT((计划!$B$6:$B$749=$A75)*(计划!$D$6:$D$749=$B75),计划!BC$6:BC$749)/8</f>
        <v>0</v>
      </c>
      <c r="P75" s="121">
        <f ca="1">SUMPRODUCT((计划!$B$6:$B$749=$A75)*(计划!$D$6:$D$749=$B75),计划!BD$6:BD$749)/8</f>
        <v>0</v>
      </c>
      <c r="Q75" s="121" t="e">
        <f ca="1">SUMPRODUCT((计划!$B$6:$B$749=$A75)*(计划!$D$6:$D$749=$B75),计划!BG$6:BG$749)/8</f>
        <v>#VALUE!</v>
      </c>
      <c r="R75" s="120" t="e">
        <f ca="1">SUMPRODUCT((计划!$B$6:$B$749=$A75)*(计划!$D$6:$D$749=$B75),计划!DL$6:DL$749)*$E75/8</f>
        <v>#VALUE!</v>
      </c>
      <c r="S75" s="120" t="e">
        <f ca="1">SUMPRODUCT((计划!$B$6:$B$749=$A75)*(计划!$D$6:$D$749=$B75),计划!DK$6:DK$749)*$E75/8</f>
        <v>#VALUE!</v>
      </c>
      <c r="T75" s="120" t="e">
        <f ca="1">SUMPRODUCT((计划!$B$6:$B$749=$A75)*(计划!$D$6:$D$749=$B75),计划!DM$6:DM$749)*$E75/8</f>
        <v>#VALUE!</v>
      </c>
      <c r="U75" s="120" t="e">
        <f ca="1">SUMPRODUCT((计划!$B$6:$B$749=$A75)*(计划!$D$6:$D$749=$B75),计划!DN$6:DN$749)*$E75/8</f>
        <v>#VALUE!</v>
      </c>
      <c r="V75" s="120" t="e">
        <f ca="1">SUMPRODUCT((计划!$B$6:$B$749=$A75)*(计划!$D$6:$D$749=$B75),计划!DO$6:DO$749)*$E75/8</f>
        <v>#VALUE!</v>
      </c>
      <c r="W75" s="120" t="e">
        <f ca="1">SUMPRODUCT((计划!$B$6:$B$749=$A75)*(计划!$D$6:$D$749=$B75),计划!DP$6:DP$749)*$E75/8</f>
        <v>#VALUE!</v>
      </c>
      <c r="X75" s="120" t="e">
        <f ca="1">SUMPRODUCT((计划!$B$6:$B$749=$A75)*(计划!$D$6:$D$749=$B75),计划!DQ$6:DQ$749)*$E75/8</f>
        <v>#VALUE!</v>
      </c>
      <c r="Y75" s="120" t="e">
        <f ca="1">SUMPRODUCT((计划!$B$6:$B$749=$A75)*(计划!$D$6:$D$749=$B75),计划!DR$6:DR$749)*$E75/8</f>
        <v>#VALUE!</v>
      </c>
      <c r="Z75" s="139" t="e">
        <f ca="1">SUMPRODUCT((R75:V75)*($AE$3:$AI$3))</f>
        <v>#VALUE!</v>
      </c>
      <c r="AA75" s="139" t="e">
        <f ca="1">SUMPRODUCT((W75:Y75)*($AJ$3:$AL$3))</f>
        <v>#VALUE!</v>
      </c>
      <c r="AB75" s="140" t="e">
        <f ca="1" t="shared" si="4"/>
        <v>#VALUE!</v>
      </c>
      <c r="AC75" s="140" t="e">
        <f ca="1" t="shared" si="5"/>
        <v>#VALUE!</v>
      </c>
      <c r="AE75" s="143"/>
      <c r="AF75" s="143"/>
      <c r="AG75" s="143"/>
      <c r="AH75" s="143"/>
      <c r="AI75" s="143"/>
      <c r="AJ75" s="143"/>
      <c r="AK75" s="143"/>
      <c r="AL75" s="143"/>
    </row>
    <row r="76" spans="1:38">
      <c r="A76" s="116">
        <f ca="1">A75</f>
        <v>43641</v>
      </c>
      <c r="B76" s="123" t="s">
        <v>356</v>
      </c>
      <c r="C76" s="124">
        <f>IF(C75=4,1,C75+1)</f>
        <v>3</v>
      </c>
      <c r="D76" s="119" t="str">
        <f t="shared" si="3"/>
        <v>丙</v>
      </c>
      <c r="E76" s="119">
        <f ca="1">SUMPRODUCT((计划!$B$6:$B$749=$A76)*(计划!$D$6:$D$749=$B76),计划!$AF$6:$AF$749)</f>
        <v>8</v>
      </c>
      <c r="F76" s="120" t="e">
        <f ca="1">SUMPRODUCT((计划!$B$6:$B$749=$A76)*(计划!$D$6:$D$749=$B76),计划!CW$6:CW$749)</f>
        <v>#VALUE!</v>
      </c>
      <c r="G76" s="120" t="e">
        <f ca="1">SUMPRODUCT((计划!$B$6:$B$749=$A76)*(计划!$D$6:$D$749=$B76),计划!CX$6:CX$749)</f>
        <v>#VALUE!</v>
      </c>
      <c r="H76" s="121">
        <f ca="1">SUMPRODUCT((计划!$B$6:$B$749=$A76)*(计划!$D$6:$D$749=$B76),计划!AV$6:AV$749)/8</f>
        <v>0</v>
      </c>
      <c r="I76" s="121">
        <f ca="1">SUMPRODUCT((计划!$B$6:$B$749=$A76)*(计划!$D$6:$D$749=$B76),计划!AX$6:AX$749)/8</f>
        <v>0</v>
      </c>
      <c r="J76" s="121">
        <f ca="1">SUMPRODUCT((计划!$B$6:$B$749=$A76)*(计划!$D$6:$D$749=$B76),计划!AW$6:AW$749)/8</f>
        <v>0</v>
      </c>
      <c r="K76" s="121">
        <f ca="1">SUMPRODUCT((计划!$B$6:$B$749=$A76)*(计划!$D$6:$D$749=$B76),计划!AY$6:AY$749)/8</f>
        <v>0</v>
      </c>
      <c r="L76" s="121">
        <f ca="1">SUMPRODUCT((计划!$B$6:$B$749=$A76)*(计划!$D$6:$D$749=$B76),计划!AZ$6:AZ$749)/8</f>
        <v>0</v>
      </c>
      <c r="M76" s="121">
        <f ca="1">SUMPRODUCT((计划!$B$6:$B$749=$A76)*(计划!$D$6:$D$749=$B76),计划!BA$6:BA$749)/8</f>
        <v>0</v>
      </c>
      <c r="N76" s="121">
        <f ca="1">SUMPRODUCT((计划!$B$6:$B$749=$A76)*(计划!$D$6:$D$749=$B76),计划!BB$6:BB$749)/8</f>
        <v>0</v>
      </c>
      <c r="O76" s="121">
        <f ca="1">SUMPRODUCT((计划!$B$6:$B$749=$A76)*(计划!$D$6:$D$749=$B76),计划!BC$6:BC$749)/8</f>
        <v>0</v>
      </c>
      <c r="P76" s="121">
        <f ca="1">SUMPRODUCT((计划!$B$6:$B$749=$A76)*(计划!$D$6:$D$749=$B76),计划!BD$6:BD$749)/8</f>
        <v>0</v>
      </c>
      <c r="Q76" s="121" t="e">
        <f ca="1">SUMPRODUCT((计划!$B$6:$B$749=$A76)*(计划!$D$6:$D$749=$B76),计划!BG$6:BG$749)/8</f>
        <v>#VALUE!</v>
      </c>
      <c r="R76" s="120" t="e">
        <f ca="1">SUMPRODUCT((计划!$B$6:$B$749=$A76)*(计划!$D$6:$D$749=$B76),计划!DL$6:DL$749)*$E76/8</f>
        <v>#VALUE!</v>
      </c>
      <c r="S76" s="120" t="e">
        <f ca="1">SUMPRODUCT((计划!$B$6:$B$749=$A76)*(计划!$D$6:$D$749=$B76),计划!DK$6:DK$749)*$E76/8</f>
        <v>#VALUE!</v>
      </c>
      <c r="T76" s="120" t="e">
        <f ca="1">SUMPRODUCT((计划!$B$6:$B$749=$A76)*(计划!$D$6:$D$749=$B76),计划!DM$6:DM$749)*$E76/8</f>
        <v>#VALUE!</v>
      </c>
      <c r="U76" s="120" t="e">
        <f ca="1">SUMPRODUCT((计划!$B$6:$B$749=$A76)*(计划!$D$6:$D$749=$B76),计划!DN$6:DN$749)*$E76/8</f>
        <v>#VALUE!</v>
      </c>
      <c r="V76" s="120" t="e">
        <f ca="1">SUMPRODUCT((计划!$B$6:$B$749=$A76)*(计划!$D$6:$D$749=$B76),计划!DO$6:DO$749)*$E76/8</f>
        <v>#VALUE!</v>
      </c>
      <c r="W76" s="120" t="e">
        <f ca="1">SUMPRODUCT((计划!$B$6:$B$749=$A76)*(计划!$D$6:$D$749=$B76),计划!DP$6:DP$749)*$E76/8</f>
        <v>#VALUE!</v>
      </c>
      <c r="X76" s="120" t="e">
        <f ca="1">SUMPRODUCT((计划!$B$6:$B$749=$A76)*(计划!$D$6:$D$749=$B76),计划!DQ$6:DQ$749)*$E76/8</f>
        <v>#VALUE!</v>
      </c>
      <c r="Y76" s="120" t="e">
        <f ca="1">SUMPRODUCT((计划!$B$6:$B$749=$A76)*(计划!$D$6:$D$749=$B76),计划!DR$6:DR$749)*$E76/8</f>
        <v>#VALUE!</v>
      </c>
      <c r="Z76" s="139" t="e">
        <f ca="1">SUMPRODUCT((R76:V76)*($AE$3:$AI$3))</f>
        <v>#VALUE!</v>
      </c>
      <c r="AA76" s="139" t="e">
        <f ca="1">SUMPRODUCT((W76:Y76)*($AJ$3:$AL$3))</f>
        <v>#VALUE!</v>
      </c>
      <c r="AB76" s="140" t="e">
        <f ca="1" t="shared" si="4"/>
        <v>#VALUE!</v>
      </c>
      <c r="AC76" s="140" t="e">
        <f ca="1" t="shared" si="5"/>
        <v>#VALUE!</v>
      </c>
      <c r="AE76" s="143"/>
      <c r="AF76" s="143"/>
      <c r="AG76" s="143"/>
      <c r="AH76" s="143"/>
      <c r="AI76" s="143"/>
      <c r="AJ76" s="143"/>
      <c r="AK76" s="143"/>
      <c r="AL76" s="143"/>
    </row>
    <row r="77" spans="1:38">
      <c r="A77" s="116">
        <f ca="1">A76</f>
        <v>43641</v>
      </c>
      <c r="B77" s="123" t="s">
        <v>357</v>
      </c>
      <c r="C77" s="124">
        <f>IF(C76=4,1,C76+1)</f>
        <v>4</v>
      </c>
      <c r="D77" s="119" t="str">
        <f t="shared" si="3"/>
        <v>丁</v>
      </c>
      <c r="E77" s="119">
        <f ca="1">SUMPRODUCT((计划!$B$6:$B$749=$A77)*(计划!$D$6:$D$749=$B77),计划!$AF$6:$AF$749)</f>
        <v>8</v>
      </c>
      <c r="F77" s="120" t="e">
        <f ca="1">SUMPRODUCT((计划!$B$6:$B$749=$A77)*(计划!$D$6:$D$749=$B77),计划!CW$6:CW$749)</f>
        <v>#VALUE!</v>
      </c>
      <c r="G77" s="120" t="e">
        <f ca="1">SUMPRODUCT((计划!$B$6:$B$749=$A77)*(计划!$D$6:$D$749=$B77),计划!CX$6:CX$749)</f>
        <v>#VALUE!</v>
      </c>
      <c r="H77" s="121">
        <f ca="1">SUMPRODUCT((计划!$B$6:$B$749=$A77)*(计划!$D$6:$D$749=$B77),计划!AV$6:AV$749)/8</f>
        <v>0</v>
      </c>
      <c r="I77" s="121">
        <f ca="1">SUMPRODUCT((计划!$B$6:$B$749=$A77)*(计划!$D$6:$D$749=$B77),计划!AX$6:AX$749)/8</f>
        <v>0</v>
      </c>
      <c r="J77" s="121">
        <f ca="1">SUMPRODUCT((计划!$B$6:$B$749=$A77)*(计划!$D$6:$D$749=$B77),计划!AW$6:AW$749)/8</f>
        <v>0</v>
      </c>
      <c r="K77" s="121">
        <f ca="1">SUMPRODUCT((计划!$B$6:$B$749=$A77)*(计划!$D$6:$D$749=$B77),计划!AY$6:AY$749)/8</f>
        <v>0</v>
      </c>
      <c r="L77" s="121">
        <f ca="1">SUMPRODUCT((计划!$B$6:$B$749=$A77)*(计划!$D$6:$D$749=$B77),计划!AZ$6:AZ$749)/8</f>
        <v>0</v>
      </c>
      <c r="M77" s="121">
        <f ca="1">SUMPRODUCT((计划!$B$6:$B$749=$A77)*(计划!$D$6:$D$749=$B77),计划!BA$6:BA$749)/8</f>
        <v>0</v>
      </c>
      <c r="N77" s="121">
        <f ca="1">SUMPRODUCT((计划!$B$6:$B$749=$A77)*(计划!$D$6:$D$749=$B77),计划!BB$6:BB$749)/8</f>
        <v>0</v>
      </c>
      <c r="O77" s="121">
        <f ca="1">SUMPRODUCT((计划!$B$6:$B$749=$A77)*(计划!$D$6:$D$749=$B77),计划!BC$6:BC$749)/8</f>
        <v>0</v>
      </c>
      <c r="P77" s="121">
        <f ca="1">SUMPRODUCT((计划!$B$6:$B$749=$A77)*(计划!$D$6:$D$749=$B77),计划!BD$6:BD$749)/8</f>
        <v>0</v>
      </c>
      <c r="Q77" s="121" t="e">
        <f ca="1">SUMPRODUCT((计划!$B$6:$B$749=$A77)*(计划!$D$6:$D$749=$B77),计划!BG$6:BG$749)/8</f>
        <v>#VALUE!</v>
      </c>
      <c r="R77" s="120" t="e">
        <f ca="1">SUMPRODUCT((计划!$B$6:$B$749=$A77)*(计划!$D$6:$D$749=$B77),计划!DL$6:DL$749)*$E77/8</f>
        <v>#VALUE!</v>
      </c>
      <c r="S77" s="120" t="e">
        <f ca="1">SUMPRODUCT((计划!$B$6:$B$749=$A77)*(计划!$D$6:$D$749=$B77),计划!DK$6:DK$749)*$E77/8</f>
        <v>#VALUE!</v>
      </c>
      <c r="T77" s="120" t="e">
        <f ca="1">SUMPRODUCT((计划!$B$6:$B$749=$A77)*(计划!$D$6:$D$749=$B77),计划!DM$6:DM$749)*$E77/8</f>
        <v>#VALUE!</v>
      </c>
      <c r="U77" s="120" t="e">
        <f ca="1">SUMPRODUCT((计划!$B$6:$B$749=$A77)*(计划!$D$6:$D$749=$B77),计划!DN$6:DN$749)*$E77/8</f>
        <v>#VALUE!</v>
      </c>
      <c r="V77" s="120" t="e">
        <f ca="1">SUMPRODUCT((计划!$B$6:$B$749=$A77)*(计划!$D$6:$D$749=$B77),计划!DO$6:DO$749)*$E77/8</f>
        <v>#VALUE!</v>
      </c>
      <c r="W77" s="120" t="e">
        <f ca="1">SUMPRODUCT((计划!$B$6:$B$749=$A77)*(计划!$D$6:$D$749=$B77),计划!DP$6:DP$749)*$E77/8</f>
        <v>#VALUE!</v>
      </c>
      <c r="X77" s="120" t="e">
        <f ca="1">SUMPRODUCT((计划!$B$6:$B$749=$A77)*(计划!$D$6:$D$749=$B77),计划!DQ$6:DQ$749)*$E77/8</f>
        <v>#VALUE!</v>
      </c>
      <c r="Y77" s="120" t="e">
        <f ca="1">SUMPRODUCT((计划!$B$6:$B$749=$A77)*(计划!$D$6:$D$749=$B77),计划!DR$6:DR$749)*$E77/8</f>
        <v>#VALUE!</v>
      </c>
      <c r="Z77" s="139" t="e">
        <f ca="1">SUMPRODUCT((R77:V77)*($AE$3:$AI$3))</f>
        <v>#VALUE!</v>
      </c>
      <c r="AA77" s="139" t="e">
        <f ca="1">SUMPRODUCT((W77:Y77)*($AJ$3:$AL$3))</f>
        <v>#VALUE!</v>
      </c>
      <c r="AB77" s="140" t="e">
        <f ca="1" t="shared" si="4"/>
        <v>#VALUE!</v>
      </c>
      <c r="AC77" s="140" t="e">
        <f ca="1" t="shared" si="5"/>
        <v>#VALUE!</v>
      </c>
      <c r="AE77" s="143"/>
      <c r="AF77" s="143"/>
      <c r="AG77" s="143"/>
      <c r="AH77" s="143"/>
      <c r="AI77" s="143"/>
      <c r="AJ77" s="143"/>
      <c r="AK77" s="143"/>
      <c r="AL77" s="143"/>
    </row>
    <row r="78" spans="1:38">
      <c r="A78" s="116">
        <f ca="1">A75+1</f>
        <v>43642</v>
      </c>
      <c r="B78" s="123" t="s">
        <v>355</v>
      </c>
      <c r="C78" s="124">
        <f>IF(C72=1,4,C72-1)</f>
        <v>1</v>
      </c>
      <c r="D78" s="119" t="str">
        <f t="shared" si="3"/>
        <v>甲</v>
      </c>
      <c r="E78" s="119">
        <f ca="1">SUMPRODUCT((计划!$B$6:$B$749=$A78)*(计划!$D$6:$D$749=$B78),计划!$AF$6:$AF$749)</f>
        <v>8</v>
      </c>
      <c r="F78" s="120" t="e">
        <f ca="1">SUMPRODUCT((计划!$B$6:$B$749=$A78)*(计划!$D$6:$D$749=$B78),计划!CW$6:CW$749)</f>
        <v>#VALUE!</v>
      </c>
      <c r="G78" s="120" t="e">
        <f ca="1">SUMPRODUCT((计划!$B$6:$B$749=$A78)*(计划!$D$6:$D$749=$B78),计划!CX$6:CX$749)</f>
        <v>#VALUE!</v>
      </c>
      <c r="H78" s="121">
        <f ca="1">SUMPRODUCT((计划!$B$6:$B$749=$A78)*(计划!$D$6:$D$749=$B78),计划!AV$6:AV$749)/8</f>
        <v>0</v>
      </c>
      <c r="I78" s="121">
        <f ca="1">SUMPRODUCT((计划!$B$6:$B$749=$A78)*(计划!$D$6:$D$749=$B78),计划!AX$6:AX$749)/8</f>
        <v>0</v>
      </c>
      <c r="J78" s="121">
        <f ca="1">SUMPRODUCT((计划!$B$6:$B$749=$A78)*(计划!$D$6:$D$749=$B78),计划!AW$6:AW$749)/8</f>
        <v>0</v>
      </c>
      <c r="K78" s="121">
        <f ca="1">SUMPRODUCT((计划!$B$6:$B$749=$A78)*(计划!$D$6:$D$749=$B78),计划!AY$6:AY$749)/8</f>
        <v>0</v>
      </c>
      <c r="L78" s="121">
        <f ca="1">SUMPRODUCT((计划!$B$6:$B$749=$A78)*(计划!$D$6:$D$749=$B78),计划!AZ$6:AZ$749)/8</f>
        <v>0</v>
      </c>
      <c r="M78" s="121">
        <f ca="1">SUMPRODUCT((计划!$B$6:$B$749=$A78)*(计划!$D$6:$D$749=$B78),计划!BA$6:BA$749)/8</f>
        <v>0</v>
      </c>
      <c r="N78" s="121">
        <f ca="1">SUMPRODUCT((计划!$B$6:$B$749=$A78)*(计划!$D$6:$D$749=$B78),计划!BB$6:BB$749)/8</f>
        <v>0</v>
      </c>
      <c r="O78" s="121">
        <f ca="1">SUMPRODUCT((计划!$B$6:$B$749=$A78)*(计划!$D$6:$D$749=$B78),计划!BC$6:BC$749)/8</f>
        <v>0</v>
      </c>
      <c r="P78" s="121">
        <f ca="1">SUMPRODUCT((计划!$B$6:$B$749=$A78)*(计划!$D$6:$D$749=$B78),计划!BD$6:BD$749)/8</f>
        <v>0</v>
      </c>
      <c r="Q78" s="121" t="e">
        <f ca="1">SUMPRODUCT((计划!$B$6:$B$749=$A78)*(计划!$D$6:$D$749=$B78),计划!BG$6:BG$749)/8</f>
        <v>#VALUE!</v>
      </c>
      <c r="R78" s="120" t="e">
        <f ca="1">SUMPRODUCT((计划!$B$6:$B$749=$A78)*(计划!$D$6:$D$749=$B78),计划!DL$6:DL$749)*$E78/8</f>
        <v>#VALUE!</v>
      </c>
      <c r="S78" s="120" t="e">
        <f ca="1">SUMPRODUCT((计划!$B$6:$B$749=$A78)*(计划!$D$6:$D$749=$B78),计划!DK$6:DK$749)*$E78/8</f>
        <v>#VALUE!</v>
      </c>
      <c r="T78" s="120" t="e">
        <f ca="1">SUMPRODUCT((计划!$B$6:$B$749=$A78)*(计划!$D$6:$D$749=$B78),计划!DM$6:DM$749)*$E78/8</f>
        <v>#VALUE!</v>
      </c>
      <c r="U78" s="120" t="e">
        <f ca="1">SUMPRODUCT((计划!$B$6:$B$749=$A78)*(计划!$D$6:$D$749=$B78),计划!DN$6:DN$749)*$E78/8</f>
        <v>#VALUE!</v>
      </c>
      <c r="V78" s="120" t="e">
        <f ca="1">SUMPRODUCT((计划!$B$6:$B$749=$A78)*(计划!$D$6:$D$749=$B78),计划!DO$6:DO$749)*$E78/8</f>
        <v>#VALUE!</v>
      </c>
      <c r="W78" s="120" t="e">
        <f ca="1">SUMPRODUCT((计划!$B$6:$B$749=$A78)*(计划!$D$6:$D$749=$B78),计划!DP$6:DP$749)*$E78/8</f>
        <v>#VALUE!</v>
      </c>
      <c r="X78" s="120" t="e">
        <f ca="1">SUMPRODUCT((计划!$B$6:$B$749=$A78)*(计划!$D$6:$D$749=$B78),计划!DQ$6:DQ$749)*$E78/8</f>
        <v>#VALUE!</v>
      </c>
      <c r="Y78" s="120" t="e">
        <f ca="1">SUMPRODUCT((计划!$B$6:$B$749=$A78)*(计划!$D$6:$D$749=$B78),计划!DR$6:DR$749)*$E78/8</f>
        <v>#VALUE!</v>
      </c>
      <c r="Z78" s="139" t="e">
        <f ca="1">SUMPRODUCT((R78:V78)*($AE$3:$AI$3))</f>
        <v>#VALUE!</v>
      </c>
      <c r="AA78" s="139" t="e">
        <f ca="1">SUMPRODUCT((W78:Y78)*($AJ$3:$AL$3))</f>
        <v>#VALUE!</v>
      </c>
      <c r="AB78" s="140" t="e">
        <f ca="1" t="shared" si="4"/>
        <v>#VALUE!</v>
      </c>
      <c r="AC78" s="140" t="e">
        <f ca="1" t="shared" si="5"/>
        <v>#VALUE!</v>
      </c>
      <c r="AE78" s="143"/>
      <c r="AF78" s="143"/>
      <c r="AG78" s="143"/>
      <c r="AH78" s="143"/>
      <c r="AI78" s="143"/>
      <c r="AJ78" s="143"/>
      <c r="AK78" s="143"/>
      <c r="AL78" s="143"/>
    </row>
    <row r="79" spans="1:38">
      <c r="A79" s="116">
        <f ca="1">A78</f>
        <v>43642</v>
      </c>
      <c r="B79" s="123" t="s">
        <v>356</v>
      </c>
      <c r="C79" s="124">
        <f>IF(C78=4,1,C78+1)</f>
        <v>2</v>
      </c>
      <c r="D79" s="119" t="str">
        <f t="shared" si="3"/>
        <v>乙</v>
      </c>
      <c r="E79" s="119">
        <f ca="1">SUMPRODUCT((计划!$B$6:$B$749=$A79)*(计划!$D$6:$D$749=$B79),计划!$AF$6:$AF$749)</f>
        <v>8</v>
      </c>
      <c r="F79" s="120" t="e">
        <f ca="1">SUMPRODUCT((计划!$B$6:$B$749=$A79)*(计划!$D$6:$D$749=$B79),计划!CW$6:CW$749)</f>
        <v>#VALUE!</v>
      </c>
      <c r="G79" s="120" t="e">
        <f ca="1">SUMPRODUCT((计划!$B$6:$B$749=$A79)*(计划!$D$6:$D$749=$B79),计划!CX$6:CX$749)</f>
        <v>#VALUE!</v>
      </c>
      <c r="H79" s="121">
        <f ca="1">SUMPRODUCT((计划!$B$6:$B$749=$A79)*(计划!$D$6:$D$749=$B79),计划!AV$6:AV$749)/8</f>
        <v>0</v>
      </c>
      <c r="I79" s="121">
        <f ca="1">SUMPRODUCT((计划!$B$6:$B$749=$A79)*(计划!$D$6:$D$749=$B79),计划!AX$6:AX$749)/8</f>
        <v>0</v>
      </c>
      <c r="J79" s="121">
        <f ca="1">SUMPRODUCT((计划!$B$6:$B$749=$A79)*(计划!$D$6:$D$749=$B79),计划!AW$6:AW$749)/8</f>
        <v>0</v>
      </c>
      <c r="K79" s="121">
        <f ca="1">SUMPRODUCT((计划!$B$6:$B$749=$A79)*(计划!$D$6:$D$749=$B79),计划!AY$6:AY$749)/8</f>
        <v>0</v>
      </c>
      <c r="L79" s="121">
        <f ca="1">SUMPRODUCT((计划!$B$6:$B$749=$A79)*(计划!$D$6:$D$749=$B79),计划!AZ$6:AZ$749)/8</f>
        <v>0</v>
      </c>
      <c r="M79" s="121">
        <f ca="1">SUMPRODUCT((计划!$B$6:$B$749=$A79)*(计划!$D$6:$D$749=$B79),计划!BA$6:BA$749)/8</f>
        <v>0</v>
      </c>
      <c r="N79" s="121">
        <f ca="1">SUMPRODUCT((计划!$B$6:$B$749=$A79)*(计划!$D$6:$D$749=$B79),计划!BB$6:BB$749)/8</f>
        <v>0</v>
      </c>
      <c r="O79" s="121">
        <f ca="1">SUMPRODUCT((计划!$B$6:$B$749=$A79)*(计划!$D$6:$D$749=$B79),计划!BC$6:BC$749)/8</f>
        <v>0</v>
      </c>
      <c r="P79" s="121">
        <f ca="1">SUMPRODUCT((计划!$B$6:$B$749=$A79)*(计划!$D$6:$D$749=$B79),计划!BD$6:BD$749)/8</f>
        <v>0</v>
      </c>
      <c r="Q79" s="121" t="e">
        <f ca="1">SUMPRODUCT((计划!$B$6:$B$749=$A79)*(计划!$D$6:$D$749=$B79),计划!BG$6:BG$749)/8</f>
        <v>#VALUE!</v>
      </c>
      <c r="R79" s="120" t="e">
        <f ca="1">SUMPRODUCT((计划!$B$6:$B$749=$A79)*(计划!$D$6:$D$749=$B79),计划!DL$6:DL$749)*$E79/8</f>
        <v>#VALUE!</v>
      </c>
      <c r="S79" s="120" t="e">
        <f ca="1">SUMPRODUCT((计划!$B$6:$B$749=$A79)*(计划!$D$6:$D$749=$B79),计划!DK$6:DK$749)*$E79/8</f>
        <v>#VALUE!</v>
      </c>
      <c r="T79" s="120" t="e">
        <f ca="1">SUMPRODUCT((计划!$B$6:$B$749=$A79)*(计划!$D$6:$D$749=$B79),计划!DM$6:DM$749)*$E79/8</f>
        <v>#VALUE!</v>
      </c>
      <c r="U79" s="120" t="e">
        <f ca="1">SUMPRODUCT((计划!$B$6:$B$749=$A79)*(计划!$D$6:$D$749=$B79),计划!DN$6:DN$749)*$E79/8</f>
        <v>#VALUE!</v>
      </c>
      <c r="V79" s="120" t="e">
        <f ca="1">SUMPRODUCT((计划!$B$6:$B$749=$A79)*(计划!$D$6:$D$749=$B79),计划!DO$6:DO$749)*$E79/8</f>
        <v>#VALUE!</v>
      </c>
      <c r="W79" s="120" t="e">
        <f ca="1">SUMPRODUCT((计划!$B$6:$B$749=$A79)*(计划!$D$6:$D$749=$B79),计划!DP$6:DP$749)*$E79/8</f>
        <v>#VALUE!</v>
      </c>
      <c r="X79" s="120" t="e">
        <f ca="1">SUMPRODUCT((计划!$B$6:$B$749=$A79)*(计划!$D$6:$D$749=$B79),计划!DQ$6:DQ$749)*$E79/8</f>
        <v>#VALUE!</v>
      </c>
      <c r="Y79" s="120" t="e">
        <f ca="1">SUMPRODUCT((计划!$B$6:$B$749=$A79)*(计划!$D$6:$D$749=$B79),计划!DR$6:DR$749)*$E79/8</f>
        <v>#VALUE!</v>
      </c>
      <c r="Z79" s="139" t="e">
        <f ca="1">SUMPRODUCT((R79:V79)*($AE$3:$AI$3))</f>
        <v>#VALUE!</v>
      </c>
      <c r="AA79" s="139" t="e">
        <f ca="1">SUMPRODUCT((W79:Y79)*($AJ$3:$AL$3))</f>
        <v>#VALUE!</v>
      </c>
      <c r="AB79" s="140" t="e">
        <f ca="1" t="shared" si="4"/>
        <v>#VALUE!</v>
      </c>
      <c r="AC79" s="140" t="e">
        <f ca="1" t="shared" si="5"/>
        <v>#VALUE!</v>
      </c>
      <c r="AE79" s="143"/>
      <c r="AF79" s="143"/>
      <c r="AG79" s="143"/>
      <c r="AH79" s="143"/>
      <c r="AI79" s="143"/>
      <c r="AJ79" s="143"/>
      <c r="AK79" s="143"/>
      <c r="AL79" s="143"/>
    </row>
    <row r="80" spans="1:38">
      <c r="A80" s="116">
        <f ca="1">A79</f>
        <v>43642</v>
      </c>
      <c r="B80" s="123" t="s">
        <v>357</v>
      </c>
      <c r="C80" s="124">
        <f>IF(C79=4,1,C79+1)</f>
        <v>3</v>
      </c>
      <c r="D80" s="119" t="str">
        <f t="shared" si="3"/>
        <v>丙</v>
      </c>
      <c r="E80" s="119">
        <f ca="1">SUMPRODUCT((计划!$B$6:$B$749=$A80)*(计划!$D$6:$D$749=$B80),计划!$AF$6:$AF$749)</f>
        <v>8</v>
      </c>
      <c r="F80" s="120" t="e">
        <f ca="1">SUMPRODUCT((计划!$B$6:$B$749=$A80)*(计划!$D$6:$D$749=$B80),计划!CW$6:CW$749)</f>
        <v>#VALUE!</v>
      </c>
      <c r="G80" s="120" t="e">
        <f ca="1">SUMPRODUCT((计划!$B$6:$B$749=$A80)*(计划!$D$6:$D$749=$B80),计划!CX$6:CX$749)</f>
        <v>#VALUE!</v>
      </c>
      <c r="H80" s="121">
        <f ca="1">SUMPRODUCT((计划!$B$6:$B$749=$A80)*(计划!$D$6:$D$749=$B80),计划!AV$6:AV$749)/8</f>
        <v>0</v>
      </c>
      <c r="I80" s="121">
        <f ca="1">SUMPRODUCT((计划!$B$6:$B$749=$A80)*(计划!$D$6:$D$749=$B80),计划!AX$6:AX$749)/8</f>
        <v>0</v>
      </c>
      <c r="J80" s="121">
        <f ca="1">SUMPRODUCT((计划!$B$6:$B$749=$A80)*(计划!$D$6:$D$749=$B80),计划!AW$6:AW$749)/8</f>
        <v>0</v>
      </c>
      <c r="K80" s="121">
        <f ca="1">SUMPRODUCT((计划!$B$6:$B$749=$A80)*(计划!$D$6:$D$749=$B80),计划!AY$6:AY$749)/8</f>
        <v>0</v>
      </c>
      <c r="L80" s="121">
        <f ca="1">SUMPRODUCT((计划!$B$6:$B$749=$A80)*(计划!$D$6:$D$749=$B80),计划!AZ$6:AZ$749)/8</f>
        <v>0</v>
      </c>
      <c r="M80" s="121">
        <f ca="1">SUMPRODUCT((计划!$B$6:$B$749=$A80)*(计划!$D$6:$D$749=$B80),计划!BA$6:BA$749)/8</f>
        <v>0</v>
      </c>
      <c r="N80" s="121">
        <f ca="1">SUMPRODUCT((计划!$B$6:$B$749=$A80)*(计划!$D$6:$D$749=$B80),计划!BB$6:BB$749)/8</f>
        <v>0</v>
      </c>
      <c r="O80" s="121">
        <f ca="1">SUMPRODUCT((计划!$B$6:$B$749=$A80)*(计划!$D$6:$D$749=$B80),计划!BC$6:BC$749)/8</f>
        <v>0</v>
      </c>
      <c r="P80" s="121">
        <f ca="1">SUMPRODUCT((计划!$B$6:$B$749=$A80)*(计划!$D$6:$D$749=$B80),计划!BD$6:BD$749)/8</f>
        <v>0</v>
      </c>
      <c r="Q80" s="121" t="e">
        <f ca="1">SUMPRODUCT((计划!$B$6:$B$749=$A80)*(计划!$D$6:$D$749=$B80),计划!BG$6:BG$749)/8</f>
        <v>#VALUE!</v>
      </c>
      <c r="R80" s="120" t="e">
        <f ca="1">SUMPRODUCT((计划!$B$6:$B$749=$A80)*(计划!$D$6:$D$749=$B80),计划!DL$6:DL$749)*$E80/8</f>
        <v>#VALUE!</v>
      </c>
      <c r="S80" s="120" t="e">
        <f ca="1">SUMPRODUCT((计划!$B$6:$B$749=$A80)*(计划!$D$6:$D$749=$B80),计划!DK$6:DK$749)*$E80/8</f>
        <v>#VALUE!</v>
      </c>
      <c r="T80" s="120" t="e">
        <f ca="1">SUMPRODUCT((计划!$B$6:$B$749=$A80)*(计划!$D$6:$D$749=$B80),计划!DM$6:DM$749)*$E80/8</f>
        <v>#VALUE!</v>
      </c>
      <c r="U80" s="120" t="e">
        <f ca="1">SUMPRODUCT((计划!$B$6:$B$749=$A80)*(计划!$D$6:$D$749=$B80),计划!DN$6:DN$749)*$E80/8</f>
        <v>#VALUE!</v>
      </c>
      <c r="V80" s="120" t="e">
        <f ca="1">SUMPRODUCT((计划!$B$6:$B$749=$A80)*(计划!$D$6:$D$749=$B80),计划!DO$6:DO$749)*$E80/8</f>
        <v>#VALUE!</v>
      </c>
      <c r="W80" s="120" t="e">
        <f ca="1">SUMPRODUCT((计划!$B$6:$B$749=$A80)*(计划!$D$6:$D$749=$B80),计划!DP$6:DP$749)*$E80/8</f>
        <v>#VALUE!</v>
      </c>
      <c r="X80" s="120" t="e">
        <f ca="1">SUMPRODUCT((计划!$B$6:$B$749=$A80)*(计划!$D$6:$D$749=$B80),计划!DQ$6:DQ$749)*$E80/8</f>
        <v>#VALUE!</v>
      </c>
      <c r="Y80" s="120" t="e">
        <f ca="1">SUMPRODUCT((计划!$B$6:$B$749=$A80)*(计划!$D$6:$D$749=$B80),计划!DR$6:DR$749)*$E80/8</f>
        <v>#VALUE!</v>
      </c>
      <c r="Z80" s="139" t="e">
        <f ca="1">SUMPRODUCT((R80:V80)*($AE$3:$AI$3))</f>
        <v>#VALUE!</v>
      </c>
      <c r="AA80" s="139" t="e">
        <f ca="1">SUMPRODUCT((W80:Y80)*($AJ$3:$AL$3))</f>
        <v>#VALUE!</v>
      </c>
      <c r="AB80" s="140" t="e">
        <f ca="1" t="shared" si="4"/>
        <v>#VALUE!</v>
      </c>
      <c r="AC80" s="140" t="e">
        <f ca="1" t="shared" si="5"/>
        <v>#VALUE!</v>
      </c>
      <c r="AE80" s="143"/>
      <c r="AF80" s="143"/>
      <c r="AG80" s="143"/>
      <c r="AH80" s="143"/>
      <c r="AI80" s="143"/>
      <c r="AJ80" s="143"/>
      <c r="AK80" s="143"/>
      <c r="AL80" s="143"/>
    </row>
    <row r="81" spans="1:38">
      <c r="A81" s="116">
        <f ca="1">A78+1</f>
        <v>43643</v>
      </c>
      <c r="B81" s="123" t="s">
        <v>355</v>
      </c>
      <c r="C81" s="124">
        <f>IF(C75=1,4,C75-1)</f>
        <v>1</v>
      </c>
      <c r="D81" s="119" t="str">
        <f t="shared" si="3"/>
        <v>甲</v>
      </c>
      <c r="E81" s="119">
        <f ca="1">SUMPRODUCT((计划!$B$6:$B$749=$A81)*(计划!$D$6:$D$749=$B81),计划!$AF$6:$AF$749)</f>
        <v>8</v>
      </c>
      <c r="F81" s="120" t="e">
        <f ca="1">SUMPRODUCT((计划!$B$6:$B$749=$A81)*(计划!$D$6:$D$749=$B81),计划!CW$6:CW$749)</f>
        <v>#VALUE!</v>
      </c>
      <c r="G81" s="120" t="e">
        <f ca="1">SUMPRODUCT((计划!$B$6:$B$749=$A81)*(计划!$D$6:$D$749=$B81),计划!CX$6:CX$749)</f>
        <v>#VALUE!</v>
      </c>
      <c r="H81" s="121">
        <f ca="1">SUMPRODUCT((计划!$B$6:$B$749=$A81)*(计划!$D$6:$D$749=$B81),计划!AV$6:AV$749)/8</f>
        <v>0</v>
      </c>
      <c r="I81" s="121">
        <f ca="1">SUMPRODUCT((计划!$B$6:$B$749=$A81)*(计划!$D$6:$D$749=$B81),计划!AX$6:AX$749)/8</f>
        <v>0</v>
      </c>
      <c r="J81" s="121">
        <f ca="1">SUMPRODUCT((计划!$B$6:$B$749=$A81)*(计划!$D$6:$D$749=$B81),计划!AW$6:AW$749)/8</f>
        <v>0</v>
      </c>
      <c r="K81" s="121">
        <f ca="1">SUMPRODUCT((计划!$B$6:$B$749=$A81)*(计划!$D$6:$D$749=$B81),计划!AY$6:AY$749)/8</f>
        <v>0</v>
      </c>
      <c r="L81" s="121">
        <f ca="1">SUMPRODUCT((计划!$B$6:$B$749=$A81)*(计划!$D$6:$D$749=$B81),计划!AZ$6:AZ$749)/8</f>
        <v>0</v>
      </c>
      <c r="M81" s="121">
        <f ca="1">SUMPRODUCT((计划!$B$6:$B$749=$A81)*(计划!$D$6:$D$749=$B81),计划!BA$6:BA$749)/8</f>
        <v>0</v>
      </c>
      <c r="N81" s="121">
        <f ca="1">SUMPRODUCT((计划!$B$6:$B$749=$A81)*(计划!$D$6:$D$749=$B81),计划!BB$6:BB$749)/8</f>
        <v>0</v>
      </c>
      <c r="O81" s="121">
        <f ca="1">SUMPRODUCT((计划!$B$6:$B$749=$A81)*(计划!$D$6:$D$749=$B81),计划!BC$6:BC$749)/8</f>
        <v>0</v>
      </c>
      <c r="P81" s="121">
        <f ca="1">SUMPRODUCT((计划!$B$6:$B$749=$A81)*(计划!$D$6:$D$749=$B81),计划!BD$6:BD$749)/8</f>
        <v>0</v>
      </c>
      <c r="Q81" s="121" t="e">
        <f ca="1">SUMPRODUCT((计划!$B$6:$B$749=$A81)*(计划!$D$6:$D$749=$B81),计划!BG$6:BG$749)/8</f>
        <v>#VALUE!</v>
      </c>
      <c r="R81" s="120" t="e">
        <f ca="1">SUMPRODUCT((计划!$B$6:$B$749=$A81)*(计划!$D$6:$D$749=$B81),计划!DL$6:DL$749)*$E81/8</f>
        <v>#VALUE!</v>
      </c>
      <c r="S81" s="120" t="e">
        <f ca="1">SUMPRODUCT((计划!$B$6:$B$749=$A81)*(计划!$D$6:$D$749=$B81),计划!DK$6:DK$749)*$E81/8</f>
        <v>#VALUE!</v>
      </c>
      <c r="T81" s="120" t="e">
        <f ca="1">SUMPRODUCT((计划!$B$6:$B$749=$A81)*(计划!$D$6:$D$749=$B81),计划!DM$6:DM$749)*$E81/8</f>
        <v>#VALUE!</v>
      </c>
      <c r="U81" s="120" t="e">
        <f ca="1">SUMPRODUCT((计划!$B$6:$B$749=$A81)*(计划!$D$6:$D$749=$B81),计划!DN$6:DN$749)*$E81/8</f>
        <v>#VALUE!</v>
      </c>
      <c r="V81" s="120" t="e">
        <f ca="1">SUMPRODUCT((计划!$B$6:$B$749=$A81)*(计划!$D$6:$D$749=$B81),计划!DO$6:DO$749)*$E81/8</f>
        <v>#VALUE!</v>
      </c>
      <c r="W81" s="120" t="e">
        <f ca="1">SUMPRODUCT((计划!$B$6:$B$749=$A81)*(计划!$D$6:$D$749=$B81),计划!DP$6:DP$749)*$E81/8</f>
        <v>#VALUE!</v>
      </c>
      <c r="X81" s="120" t="e">
        <f ca="1">SUMPRODUCT((计划!$B$6:$B$749=$A81)*(计划!$D$6:$D$749=$B81),计划!DQ$6:DQ$749)*$E81/8</f>
        <v>#VALUE!</v>
      </c>
      <c r="Y81" s="120" t="e">
        <f ca="1">SUMPRODUCT((计划!$B$6:$B$749=$A81)*(计划!$D$6:$D$749=$B81),计划!DR$6:DR$749)*$E81/8</f>
        <v>#VALUE!</v>
      </c>
      <c r="Z81" s="139" t="e">
        <f ca="1">SUMPRODUCT((R81:V81)*($AE$3:$AI$3))</f>
        <v>#VALUE!</v>
      </c>
      <c r="AA81" s="139" t="e">
        <f ca="1">SUMPRODUCT((W81:Y81)*($AJ$3:$AL$3))</f>
        <v>#VALUE!</v>
      </c>
      <c r="AB81" s="140" t="e">
        <f ca="1" t="shared" si="4"/>
        <v>#VALUE!</v>
      </c>
      <c r="AC81" s="140" t="e">
        <f ca="1" t="shared" si="5"/>
        <v>#VALUE!</v>
      </c>
      <c r="AE81" s="143"/>
      <c r="AF81" s="143"/>
      <c r="AG81" s="143"/>
      <c r="AH81" s="143"/>
      <c r="AI81" s="143"/>
      <c r="AJ81" s="143"/>
      <c r="AK81" s="143"/>
      <c r="AL81" s="143"/>
    </row>
    <row r="82" spans="1:38">
      <c r="A82" s="116">
        <f ca="1">A81</f>
        <v>43643</v>
      </c>
      <c r="B82" s="123" t="s">
        <v>356</v>
      </c>
      <c r="C82" s="124">
        <f>IF(C81=4,1,C81+1)</f>
        <v>2</v>
      </c>
      <c r="D82" s="119" t="str">
        <f t="shared" si="3"/>
        <v>乙</v>
      </c>
      <c r="E82" s="119">
        <f ca="1">SUMPRODUCT((计划!$B$6:$B$749=$A82)*(计划!$D$6:$D$749=$B82),计划!$AF$6:$AF$749)</f>
        <v>8</v>
      </c>
      <c r="F82" s="120" t="e">
        <f ca="1">SUMPRODUCT((计划!$B$6:$B$749=$A82)*(计划!$D$6:$D$749=$B82),计划!CW$6:CW$749)</f>
        <v>#VALUE!</v>
      </c>
      <c r="G82" s="120" t="e">
        <f ca="1">SUMPRODUCT((计划!$B$6:$B$749=$A82)*(计划!$D$6:$D$749=$B82),计划!CX$6:CX$749)</f>
        <v>#VALUE!</v>
      </c>
      <c r="H82" s="121">
        <f ca="1">SUMPRODUCT((计划!$B$6:$B$749=$A82)*(计划!$D$6:$D$749=$B82),计划!AV$6:AV$749)/8</f>
        <v>0</v>
      </c>
      <c r="I82" s="121">
        <f ca="1">SUMPRODUCT((计划!$B$6:$B$749=$A82)*(计划!$D$6:$D$749=$B82),计划!AX$6:AX$749)/8</f>
        <v>0</v>
      </c>
      <c r="J82" s="121">
        <f ca="1">SUMPRODUCT((计划!$B$6:$B$749=$A82)*(计划!$D$6:$D$749=$B82),计划!AW$6:AW$749)/8</f>
        <v>0</v>
      </c>
      <c r="K82" s="121">
        <f ca="1">SUMPRODUCT((计划!$B$6:$B$749=$A82)*(计划!$D$6:$D$749=$B82),计划!AY$6:AY$749)/8</f>
        <v>0</v>
      </c>
      <c r="L82" s="121">
        <f ca="1">SUMPRODUCT((计划!$B$6:$B$749=$A82)*(计划!$D$6:$D$749=$B82),计划!AZ$6:AZ$749)/8</f>
        <v>0</v>
      </c>
      <c r="M82" s="121">
        <f ca="1">SUMPRODUCT((计划!$B$6:$B$749=$A82)*(计划!$D$6:$D$749=$B82),计划!BA$6:BA$749)/8</f>
        <v>0</v>
      </c>
      <c r="N82" s="121">
        <f ca="1">SUMPRODUCT((计划!$B$6:$B$749=$A82)*(计划!$D$6:$D$749=$B82),计划!BB$6:BB$749)/8</f>
        <v>0</v>
      </c>
      <c r="O82" s="121">
        <f ca="1">SUMPRODUCT((计划!$B$6:$B$749=$A82)*(计划!$D$6:$D$749=$B82),计划!BC$6:BC$749)/8</f>
        <v>0</v>
      </c>
      <c r="P82" s="121">
        <f ca="1">SUMPRODUCT((计划!$B$6:$B$749=$A82)*(计划!$D$6:$D$749=$B82),计划!BD$6:BD$749)/8</f>
        <v>0</v>
      </c>
      <c r="Q82" s="121" t="e">
        <f ca="1">SUMPRODUCT((计划!$B$6:$B$749=$A82)*(计划!$D$6:$D$749=$B82),计划!BG$6:BG$749)/8</f>
        <v>#VALUE!</v>
      </c>
      <c r="R82" s="120" t="e">
        <f ca="1">SUMPRODUCT((计划!$B$6:$B$749=$A82)*(计划!$D$6:$D$749=$B82),计划!DL$6:DL$749)*$E82/8</f>
        <v>#VALUE!</v>
      </c>
      <c r="S82" s="120" t="e">
        <f ca="1">SUMPRODUCT((计划!$B$6:$B$749=$A82)*(计划!$D$6:$D$749=$B82),计划!DK$6:DK$749)*$E82/8</f>
        <v>#VALUE!</v>
      </c>
      <c r="T82" s="120" t="e">
        <f ca="1">SUMPRODUCT((计划!$B$6:$B$749=$A82)*(计划!$D$6:$D$749=$B82),计划!DM$6:DM$749)*$E82/8</f>
        <v>#VALUE!</v>
      </c>
      <c r="U82" s="120" t="e">
        <f ca="1">SUMPRODUCT((计划!$B$6:$B$749=$A82)*(计划!$D$6:$D$749=$B82),计划!DN$6:DN$749)*$E82/8</f>
        <v>#VALUE!</v>
      </c>
      <c r="V82" s="120" t="e">
        <f ca="1">SUMPRODUCT((计划!$B$6:$B$749=$A82)*(计划!$D$6:$D$749=$B82),计划!DO$6:DO$749)*$E82/8</f>
        <v>#VALUE!</v>
      </c>
      <c r="W82" s="120" t="e">
        <f ca="1">SUMPRODUCT((计划!$B$6:$B$749=$A82)*(计划!$D$6:$D$749=$B82),计划!DP$6:DP$749)*$E82/8</f>
        <v>#VALUE!</v>
      </c>
      <c r="X82" s="120" t="e">
        <f ca="1">SUMPRODUCT((计划!$B$6:$B$749=$A82)*(计划!$D$6:$D$749=$B82),计划!DQ$6:DQ$749)*$E82/8</f>
        <v>#VALUE!</v>
      </c>
      <c r="Y82" s="120" t="e">
        <f ca="1">SUMPRODUCT((计划!$B$6:$B$749=$A82)*(计划!$D$6:$D$749=$B82),计划!DR$6:DR$749)*$E82/8</f>
        <v>#VALUE!</v>
      </c>
      <c r="Z82" s="139" t="e">
        <f ca="1">SUMPRODUCT((R82:V82)*($AE$3:$AI$3))</f>
        <v>#VALUE!</v>
      </c>
      <c r="AA82" s="139" t="e">
        <f ca="1">SUMPRODUCT((W82:Y82)*($AJ$3:$AL$3))</f>
        <v>#VALUE!</v>
      </c>
      <c r="AB82" s="140" t="e">
        <f ca="1" t="shared" si="4"/>
        <v>#VALUE!</v>
      </c>
      <c r="AC82" s="140" t="e">
        <f ca="1" t="shared" si="5"/>
        <v>#VALUE!</v>
      </c>
      <c r="AE82" s="143"/>
      <c r="AF82" s="143"/>
      <c r="AG82" s="143"/>
      <c r="AH82" s="143"/>
      <c r="AI82" s="143"/>
      <c r="AJ82" s="143"/>
      <c r="AK82" s="143"/>
      <c r="AL82" s="143"/>
    </row>
    <row r="83" spans="1:38">
      <c r="A83" s="116">
        <f ca="1">A82</f>
        <v>43643</v>
      </c>
      <c r="B83" s="123" t="s">
        <v>357</v>
      </c>
      <c r="C83" s="124">
        <f>IF(C82=4,1,C82+1)</f>
        <v>3</v>
      </c>
      <c r="D83" s="119" t="str">
        <f t="shared" si="3"/>
        <v>丙</v>
      </c>
      <c r="E83" s="119">
        <f ca="1">SUMPRODUCT((计划!$B$6:$B$749=$A83)*(计划!$D$6:$D$749=$B83),计划!$AF$6:$AF$749)</f>
        <v>8</v>
      </c>
      <c r="F83" s="120" t="e">
        <f ca="1">SUMPRODUCT((计划!$B$6:$B$749=$A83)*(计划!$D$6:$D$749=$B83),计划!CW$6:CW$749)</f>
        <v>#VALUE!</v>
      </c>
      <c r="G83" s="120" t="e">
        <f ca="1">SUMPRODUCT((计划!$B$6:$B$749=$A83)*(计划!$D$6:$D$749=$B83),计划!CX$6:CX$749)</f>
        <v>#VALUE!</v>
      </c>
      <c r="H83" s="121">
        <f ca="1">SUMPRODUCT((计划!$B$6:$B$749=$A83)*(计划!$D$6:$D$749=$B83),计划!AV$6:AV$749)/8</f>
        <v>0</v>
      </c>
      <c r="I83" s="121">
        <f ca="1">SUMPRODUCT((计划!$B$6:$B$749=$A83)*(计划!$D$6:$D$749=$B83),计划!AX$6:AX$749)/8</f>
        <v>0</v>
      </c>
      <c r="J83" s="121">
        <f ca="1">SUMPRODUCT((计划!$B$6:$B$749=$A83)*(计划!$D$6:$D$749=$B83),计划!AW$6:AW$749)/8</f>
        <v>0</v>
      </c>
      <c r="K83" s="121">
        <f ca="1">SUMPRODUCT((计划!$B$6:$B$749=$A83)*(计划!$D$6:$D$749=$B83),计划!AY$6:AY$749)/8</f>
        <v>0</v>
      </c>
      <c r="L83" s="121">
        <f ca="1">SUMPRODUCT((计划!$B$6:$B$749=$A83)*(计划!$D$6:$D$749=$B83),计划!AZ$6:AZ$749)/8</f>
        <v>0</v>
      </c>
      <c r="M83" s="121">
        <f ca="1">SUMPRODUCT((计划!$B$6:$B$749=$A83)*(计划!$D$6:$D$749=$B83),计划!BA$6:BA$749)/8</f>
        <v>0</v>
      </c>
      <c r="N83" s="121">
        <f ca="1">SUMPRODUCT((计划!$B$6:$B$749=$A83)*(计划!$D$6:$D$749=$B83),计划!BB$6:BB$749)/8</f>
        <v>0</v>
      </c>
      <c r="O83" s="121">
        <f ca="1">SUMPRODUCT((计划!$B$6:$B$749=$A83)*(计划!$D$6:$D$749=$B83),计划!BC$6:BC$749)/8</f>
        <v>0</v>
      </c>
      <c r="P83" s="121">
        <f ca="1">SUMPRODUCT((计划!$B$6:$B$749=$A83)*(计划!$D$6:$D$749=$B83),计划!BD$6:BD$749)/8</f>
        <v>0</v>
      </c>
      <c r="Q83" s="121" t="e">
        <f ca="1">SUMPRODUCT((计划!$B$6:$B$749=$A83)*(计划!$D$6:$D$749=$B83),计划!BG$6:BG$749)/8</f>
        <v>#VALUE!</v>
      </c>
      <c r="R83" s="120" t="e">
        <f ca="1">SUMPRODUCT((计划!$B$6:$B$749=$A83)*(计划!$D$6:$D$749=$B83),计划!DL$6:DL$749)*$E83/8</f>
        <v>#VALUE!</v>
      </c>
      <c r="S83" s="120" t="e">
        <f ca="1">SUMPRODUCT((计划!$B$6:$B$749=$A83)*(计划!$D$6:$D$749=$B83),计划!DK$6:DK$749)*$E83/8</f>
        <v>#VALUE!</v>
      </c>
      <c r="T83" s="120" t="e">
        <f ca="1">SUMPRODUCT((计划!$B$6:$B$749=$A83)*(计划!$D$6:$D$749=$B83),计划!DM$6:DM$749)*$E83/8</f>
        <v>#VALUE!</v>
      </c>
      <c r="U83" s="120" t="e">
        <f ca="1">SUMPRODUCT((计划!$B$6:$B$749=$A83)*(计划!$D$6:$D$749=$B83),计划!DN$6:DN$749)*$E83/8</f>
        <v>#VALUE!</v>
      </c>
      <c r="V83" s="120" t="e">
        <f ca="1">SUMPRODUCT((计划!$B$6:$B$749=$A83)*(计划!$D$6:$D$749=$B83),计划!DO$6:DO$749)*$E83/8</f>
        <v>#VALUE!</v>
      </c>
      <c r="W83" s="120" t="e">
        <f ca="1">SUMPRODUCT((计划!$B$6:$B$749=$A83)*(计划!$D$6:$D$749=$B83),计划!DP$6:DP$749)*$E83/8</f>
        <v>#VALUE!</v>
      </c>
      <c r="X83" s="120" t="e">
        <f ca="1">SUMPRODUCT((计划!$B$6:$B$749=$A83)*(计划!$D$6:$D$749=$B83),计划!DQ$6:DQ$749)*$E83/8</f>
        <v>#VALUE!</v>
      </c>
      <c r="Y83" s="120" t="e">
        <f ca="1">SUMPRODUCT((计划!$B$6:$B$749=$A83)*(计划!$D$6:$D$749=$B83),计划!DR$6:DR$749)*$E83/8</f>
        <v>#VALUE!</v>
      </c>
      <c r="Z83" s="139" t="e">
        <f ca="1">SUMPRODUCT((R83:V83)*($AE$3:$AI$3))</f>
        <v>#VALUE!</v>
      </c>
      <c r="AA83" s="139" t="e">
        <f ca="1">SUMPRODUCT((W83:Y83)*($AJ$3:$AL$3))</f>
        <v>#VALUE!</v>
      </c>
      <c r="AB83" s="140" t="e">
        <f ca="1" t="shared" si="4"/>
        <v>#VALUE!</v>
      </c>
      <c r="AC83" s="140" t="e">
        <f ca="1" t="shared" si="5"/>
        <v>#VALUE!</v>
      </c>
      <c r="AE83" s="143"/>
      <c r="AF83" s="143"/>
      <c r="AG83" s="143"/>
      <c r="AH83" s="143"/>
      <c r="AI83" s="143"/>
      <c r="AJ83" s="143"/>
      <c r="AK83" s="143"/>
      <c r="AL83" s="143"/>
    </row>
    <row r="84" spans="1:38">
      <c r="A84" s="116">
        <f ca="1">A81+1</f>
        <v>43644</v>
      </c>
      <c r="B84" s="123" t="s">
        <v>355</v>
      </c>
      <c r="C84" s="124">
        <f>IF(C78=1,4,C78-1)</f>
        <v>4</v>
      </c>
      <c r="D84" s="119" t="str">
        <f t="shared" si="3"/>
        <v>丁</v>
      </c>
      <c r="E84" s="119">
        <f ca="1">SUMPRODUCT((计划!$B$6:$B$749=$A84)*(计划!$D$6:$D$749=$B84),计划!$AF$6:$AF$749)</f>
        <v>8</v>
      </c>
      <c r="F84" s="120" t="e">
        <f ca="1">SUMPRODUCT((计划!$B$6:$B$749=$A84)*(计划!$D$6:$D$749=$B84),计划!CW$6:CW$749)</f>
        <v>#VALUE!</v>
      </c>
      <c r="G84" s="120" t="e">
        <f ca="1">SUMPRODUCT((计划!$B$6:$B$749=$A84)*(计划!$D$6:$D$749=$B84),计划!CX$6:CX$749)</f>
        <v>#VALUE!</v>
      </c>
      <c r="H84" s="121">
        <f ca="1">SUMPRODUCT((计划!$B$6:$B$749=$A84)*(计划!$D$6:$D$749=$B84),计划!AV$6:AV$749)/8</f>
        <v>0</v>
      </c>
      <c r="I84" s="121">
        <f ca="1">SUMPRODUCT((计划!$B$6:$B$749=$A84)*(计划!$D$6:$D$749=$B84),计划!AX$6:AX$749)/8</f>
        <v>0</v>
      </c>
      <c r="J84" s="121">
        <f ca="1">SUMPRODUCT((计划!$B$6:$B$749=$A84)*(计划!$D$6:$D$749=$B84),计划!AW$6:AW$749)/8</f>
        <v>0</v>
      </c>
      <c r="K84" s="121">
        <f ca="1">SUMPRODUCT((计划!$B$6:$B$749=$A84)*(计划!$D$6:$D$749=$B84),计划!AY$6:AY$749)/8</f>
        <v>0</v>
      </c>
      <c r="L84" s="121">
        <f ca="1">SUMPRODUCT((计划!$B$6:$B$749=$A84)*(计划!$D$6:$D$749=$B84),计划!AZ$6:AZ$749)/8</f>
        <v>0</v>
      </c>
      <c r="M84" s="121">
        <f ca="1">SUMPRODUCT((计划!$B$6:$B$749=$A84)*(计划!$D$6:$D$749=$B84),计划!BA$6:BA$749)/8</f>
        <v>0</v>
      </c>
      <c r="N84" s="121">
        <f ca="1">SUMPRODUCT((计划!$B$6:$B$749=$A84)*(计划!$D$6:$D$749=$B84),计划!BB$6:BB$749)/8</f>
        <v>0</v>
      </c>
      <c r="O84" s="121">
        <f ca="1">SUMPRODUCT((计划!$B$6:$B$749=$A84)*(计划!$D$6:$D$749=$B84),计划!BC$6:BC$749)/8</f>
        <v>0</v>
      </c>
      <c r="P84" s="121">
        <f ca="1">SUMPRODUCT((计划!$B$6:$B$749=$A84)*(计划!$D$6:$D$749=$B84),计划!BD$6:BD$749)/8</f>
        <v>0</v>
      </c>
      <c r="Q84" s="121" t="e">
        <f ca="1">SUMPRODUCT((计划!$B$6:$B$749=$A84)*(计划!$D$6:$D$749=$B84),计划!BG$6:BG$749)/8</f>
        <v>#VALUE!</v>
      </c>
      <c r="R84" s="120" t="e">
        <f ca="1">SUMPRODUCT((计划!$B$6:$B$749=$A84)*(计划!$D$6:$D$749=$B84),计划!DL$6:DL$749)*$E84/8</f>
        <v>#VALUE!</v>
      </c>
      <c r="S84" s="120" t="e">
        <f ca="1">SUMPRODUCT((计划!$B$6:$B$749=$A84)*(计划!$D$6:$D$749=$B84),计划!DK$6:DK$749)*$E84/8</f>
        <v>#VALUE!</v>
      </c>
      <c r="T84" s="120" t="e">
        <f ca="1">SUMPRODUCT((计划!$B$6:$B$749=$A84)*(计划!$D$6:$D$749=$B84),计划!DM$6:DM$749)*$E84/8</f>
        <v>#VALUE!</v>
      </c>
      <c r="U84" s="120" t="e">
        <f ca="1">SUMPRODUCT((计划!$B$6:$B$749=$A84)*(计划!$D$6:$D$749=$B84),计划!DN$6:DN$749)*$E84/8</f>
        <v>#VALUE!</v>
      </c>
      <c r="V84" s="120" t="e">
        <f ca="1">SUMPRODUCT((计划!$B$6:$B$749=$A84)*(计划!$D$6:$D$749=$B84),计划!DO$6:DO$749)*$E84/8</f>
        <v>#VALUE!</v>
      </c>
      <c r="W84" s="120" t="e">
        <f ca="1">SUMPRODUCT((计划!$B$6:$B$749=$A84)*(计划!$D$6:$D$749=$B84),计划!DP$6:DP$749)*$E84/8</f>
        <v>#VALUE!</v>
      </c>
      <c r="X84" s="120" t="e">
        <f ca="1">SUMPRODUCT((计划!$B$6:$B$749=$A84)*(计划!$D$6:$D$749=$B84),计划!DQ$6:DQ$749)*$E84/8</f>
        <v>#VALUE!</v>
      </c>
      <c r="Y84" s="120" t="e">
        <f ca="1">SUMPRODUCT((计划!$B$6:$B$749=$A84)*(计划!$D$6:$D$749=$B84),计划!DR$6:DR$749)*$E84/8</f>
        <v>#VALUE!</v>
      </c>
      <c r="Z84" s="139" t="e">
        <f ca="1">SUMPRODUCT((R84:V84)*($AE$3:$AI$3))</f>
        <v>#VALUE!</v>
      </c>
      <c r="AA84" s="139" t="e">
        <f ca="1">SUMPRODUCT((W84:Y84)*($AJ$3:$AL$3))</f>
        <v>#VALUE!</v>
      </c>
      <c r="AB84" s="140" t="e">
        <f ca="1" t="shared" si="4"/>
        <v>#VALUE!</v>
      </c>
      <c r="AC84" s="140" t="e">
        <f ca="1" t="shared" si="5"/>
        <v>#VALUE!</v>
      </c>
      <c r="AE84" s="143"/>
      <c r="AF84" s="143"/>
      <c r="AG84" s="143"/>
      <c r="AH84" s="143"/>
      <c r="AI84" s="143"/>
      <c r="AJ84" s="143"/>
      <c r="AK84" s="143"/>
      <c r="AL84" s="143"/>
    </row>
    <row r="85" spans="1:38">
      <c r="A85" s="116">
        <f ca="1">A84</f>
        <v>43644</v>
      </c>
      <c r="B85" s="123" t="s">
        <v>356</v>
      </c>
      <c r="C85" s="124">
        <f>IF(C84=4,1,C84+1)</f>
        <v>1</v>
      </c>
      <c r="D85" s="119" t="str">
        <f t="shared" si="3"/>
        <v>甲</v>
      </c>
      <c r="E85" s="119">
        <f ca="1">SUMPRODUCT((计划!$B$6:$B$749=$A85)*(计划!$D$6:$D$749=$B85),计划!$AF$6:$AF$749)</f>
        <v>8</v>
      </c>
      <c r="F85" s="120" t="e">
        <f ca="1">SUMPRODUCT((计划!$B$6:$B$749=$A85)*(计划!$D$6:$D$749=$B85),计划!CW$6:CW$749)</f>
        <v>#VALUE!</v>
      </c>
      <c r="G85" s="120" t="e">
        <f ca="1">SUMPRODUCT((计划!$B$6:$B$749=$A85)*(计划!$D$6:$D$749=$B85),计划!CX$6:CX$749)</f>
        <v>#VALUE!</v>
      </c>
      <c r="H85" s="121">
        <f ca="1">SUMPRODUCT((计划!$B$6:$B$749=$A85)*(计划!$D$6:$D$749=$B85),计划!AV$6:AV$749)/8</f>
        <v>0</v>
      </c>
      <c r="I85" s="121">
        <f ca="1">SUMPRODUCT((计划!$B$6:$B$749=$A85)*(计划!$D$6:$D$749=$B85),计划!AX$6:AX$749)/8</f>
        <v>0</v>
      </c>
      <c r="J85" s="121">
        <f ca="1">SUMPRODUCT((计划!$B$6:$B$749=$A85)*(计划!$D$6:$D$749=$B85),计划!AW$6:AW$749)/8</f>
        <v>0</v>
      </c>
      <c r="K85" s="121">
        <f ca="1">SUMPRODUCT((计划!$B$6:$B$749=$A85)*(计划!$D$6:$D$749=$B85),计划!AY$6:AY$749)/8</f>
        <v>0</v>
      </c>
      <c r="L85" s="121">
        <f ca="1">SUMPRODUCT((计划!$B$6:$B$749=$A85)*(计划!$D$6:$D$749=$B85),计划!AZ$6:AZ$749)/8</f>
        <v>0</v>
      </c>
      <c r="M85" s="121">
        <f ca="1">SUMPRODUCT((计划!$B$6:$B$749=$A85)*(计划!$D$6:$D$749=$B85),计划!BA$6:BA$749)/8</f>
        <v>0</v>
      </c>
      <c r="N85" s="121">
        <f ca="1">SUMPRODUCT((计划!$B$6:$B$749=$A85)*(计划!$D$6:$D$749=$B85),计划!BB$6:BB$749)/8</f>
        <v>0</v>
      </c>
      <c r="O85" s="121">
        <f ca="1">SUMPRODUCT((计划!$B$6:$B$749=$A85)*(计划!$D$6:$D$749=$B85),计划!BC$6:BC$749)/8</f>
        <v>0</v>
      </c>
      <c r="P85" s="121">
        <f ca="1">SUMPRODUCT((计划!$B$6:$B$749=$A85)*(计划!$D$6:$D$749=$B85),计划!BD$6:BD$749)/8</f>
        <v>0</v>
      </c>
      <c r="Q85" s="121" t="e">
        <f ca="1">SUMPRODUCT((计划!$B$6:$B$749=$A85)*(计划!$D$6:$D$749=$B85),计划!BG$6:BG$749)/8</f>
        <v>#VALUE!</v>
      </c>
      <c r="R85" s="120" t="e">
        <f ca="1">SUMPRODUCT((计划!$B$6:$B$749=$A85)*(计划!$D$6:$D$749=$B85),计划!DL$6:DL$749)*$E85/8</f>
        <v>#VALUE!</v>
      </c>
      <c r="S85" s="120" t="e">
        <f ca="1">SUMPRODUCT((计划!$B$6:$B$749=$A85)*(计划!$D$6:$D$749=$B85),计划!DK$6:DK$749)*$E85/8</f>
        <v>#VALUE!</v>
      </c>
      <c r="T85" s="120" t="e">
        <f ca="1">SUMPRODUCT((计划!$B$6:$B$749=$A85)*(计划!$D$6:$D$749=$B85),计划!DM$6:DM$749)*$E85/8</f>
        <v>#VALUE!</v>
      </c>
      <c r="U85" s="120" t="e">
        <f ca="1">SUMPRODUCT((计划!$B$6:$B$749=$A85)*(计划!$D$6:$D$749=$B85),计划!DN$6:DN$749)*$E85/8</f>
        <v>#VALUE!</v>
      </c>
      <c r="V85" s="120" t="e">
        <f ca="1">SUMPRODUCT((计划!$B$6:$B$749=$A85)*(计划!$D$6:$D$749=$B85),计划!DO$6:DO$749)*$E85/8</f>
        <v>#VALUE!</v>
      </c>
      <c r="W85" s="120" t="e">
        <f ca="1">SUMPRODUCT((计划!$B$6:$B$749=$A85)*(计划!$D$6:$D$749=$B85),计划!DP$6:DP$749)*$E85/8</f>
        <v>#VALUE!</v>
      </c>
      <c r="X85" s="120" t="e">
        <f ca="1">SUMPRODUCT((计划!$B$6:$B$749=$A85)*(计划!$D$6:$D$749=$B85),计划!DQ$6:DQ$749)*$E85/8</f>
        <v>#VALUE!</v>
      </c>
      <c r="Y85" s="120" t="e">
        <f ca="1">SUMPRODUCT((计划!$B$6:$B$749=$A85)*(计划!$D$6:$D$749=$B85),计划!DR$6:DR$749)*$E85/8</f>
        <v>#VALUE!</v>
      </c>
      <c r="Z85" s="139" t="e">
        <f ca="1">SUMPRODUCT((R85:V85)*($AE$3:$AI$3))</f>
        <v>#VALUE!</v>
      </c>
      <c r="AA85" s="139" t="e">
        <f ca="1">SUMPRODUCT((W85:Y85)*($AJ$3:$AL$3))</f>
        <v>#VALUE!</v>
      </c>
      <c r="AB85" s="140" t="e">
        <f ca="1" t="shared" si="4"/>
        <v>#VALUE!</v>
      </c>
      <c r="AC85" s="140" t="e">
        <f ca="1" t="shared" si="5"/>
        <v>#VALUE!</v>
      </c>
      <c r="AE85" s="143"/>
      <c r="AF85" s="143"/>
      <c r="AG85" s="143"/>
      <c r="AH85" s="143"/>
      <c r="AI85" s="143"/>
      <c r="AJ85" s="143"/>
      <c r="AK85" s="143"/>
      <c r="AL85" s="143"/>
    </row>
    <row r="86" spans="1:38">
      <c r="A86" s="116">
        <f ca="1">A85</f>
        <v>43644</v>
      </c>
      <c r="B86" s="123" t="s">
        <v>357</v>
      </c>
      <c r="C86" s="124">
        <f>IF(C85=4,1,C85+1)</f>
        <v>2</v>
      </c>
      <c r="D86" s="119" t="str">
        <f t="shared" si="3"/>
        <v>乙</v>
      </c>
      <c r="E86" s="119">
        <f ca="1">SUMPRODUCT((计划!$B$6:$B$749=$A86)*(计划!$D$6:$D$749=$B86),计划!$AF$6:$AF$749)</f>
        <v>8</v>
      </c>
      <c r="F86" s="120" t="e">
        <f ca="1">SUMPRODUCT((计划!$B$6:$B$749=$A86)*(计划!$D$6:$D$749=$B86),计划!CW$6:CW$749)</f>
        <v>#VALUE!</v>
      </c>
      <c r="G86" s="120" t="e">
        <f ca="1">SUMPRODUCT((计划!$B$6:$B$749=$A86)*(计划!$D$6:$D$749=$B86),计划!CX$6:CX$749)</f>
        <v>#VALUE!</v>
      </c>
      <c r="H86" s="121">
        <f ca="1">SUMPRODUCT((计划!$B$6:$B$749=$A86)*(计划!$D$6:$D$749=$B86),计划!AV$6:AV$749)/8</f>
        <v>0</v>
      </c>
      <c r="I86" s="121">
        <f ca="1">SUMPRODUCT((计划!$B$6:$B$749=$A86)*(计划!$D$6:$D$749=$B86),计划!AX$6:AX$749)/8</f>
        <v>0</v>
      </c>
      <c r="J86" s="121">
        <f ca="1">SUMPRODUCT((计划!$B$6:$B$749=$A86)*(计划!$D$6:$D$749=$B86),计划!AW$6:AW$749)/8</f>
        <v>0</v>
      </c>
      <c r="K86" s="121">
        <f ca="1">SUMPRODUCT((计划!$B$6:$B$749=$A86)*(计划!$D$6:$D$749=$B86),计划!AY$6:AY$749)/8</f>
        <v>0</v>
      </c>
      <c r="L86" s="121">
        <f ca="1">SUMPRODUCT((计划!$B$6:$B$749=$A86)*(计划!$D$6:$D$749=$B86),计划!AZ$6:AZ$749)/8</f>
        <v>0</v>
      </c>
      <c r="M86" s="121">
        <f ca="1">SUMPRODUCT((计划!$B$6:$B$749=$A86)*(计划!$D$6:$D$749=$B86),计划!BA$6:BA$749)/8</f>
        <v>0</v>
      </c>
      <c r="N86" s="121">
        <f ca="1">SUMPRODUCT((计划!$B$6:$B$749=$A86)*(计划!$D$6:$D$749=$B86),计划!BB$6:BB$749)/8</f>
        <v>0</v>
      </c>
      <c r="O86" s="121">
        <f ca="1">SUMPRODUCT((计划!$B$6:$B$749=$A86)*(计划!$D$6:$D$749=$B86),计划!BC$6:BC$749)/8</f>
        <v>0</v>
      </c>
      <c r="P86" s="121">
        <f ca="1">SUMPRODUCT((计划!$B$6:$B$749=$A86)*(计划!$D$6:$D$749=$B86),计划!BD$6:BD$749)/8</f>
        <v>0</v>
      </c>
      <c r="Q86" s="121" t="e">
        <f ca="1">SUMPRODUCT((计划!$B$6:$B$749=$A86)*(计划!$D$6:$D$749=$B86),计划!BG$6:BG$749)/8</f>
        <v>#VALUE!</v>
      </c>
      <c r="R86" s="120" t="e">
        <f ca="1">SUMPRODUCT((计划!$B$6:$B$749=$A86)*(计划!$D$6:$D$749=$B86),计划!DL$6:DL$749)*$E86/8</f>
        <v>#VALUE!</v>
      </c>
      <c r="S86" s="120" t="e">
        <f ca="1">SUMPRODUCT((计划!$B$6:$B$749=$A86)*(计划!$D$6:$D$749=$B86),计划!DK$6:DK$749)*$E86/8</f>
        <v>#VALUE!</v>
      </c>
      <c r="T86" s="120" t="e">
        <f ca="1">SUMPRODUCT((计划!$B$6:$B$749=$A86)*(计划!$D$6:$D$749=$B86),计划!DM$6:DM$749)*$E86/8</f>
        <v>#VALUE!</v>
      </c>
      <c r="U86" s="120" t="e">
        <f ca="1">SUMPRODUCT((计划!$B$6:$B$749=$A86)*(计划!$D$6:$D$749=$B86),计划!DN$6:DN$749)*$E86/8</f>
        <v>#VALUE!</v>
      </c>
      <c r="V86" s="120" t="e">
        <f ca="1">SUMPRODUCT((计划!$B$6:$B$749=$A86)*(计划!$D$6:$D$749=$B86),计划!DO$6:DO$749)*$E86/8</f>
        <v>#VALUE!</v>
      </c>
      <c r="W86" s="120" t="e">
        <f ca="1">SUMPRODUCT((计划!$B$6:$B$749=$A86)*(计划!$D$6:$D$749=$B86),计划!DP$6:DP$749)*$E86/8</f>
        <v>#VALUE!</v>
      </c>
      <c r="X86" s="120" t="e">
        <f ca="1">SUMPRODUCT((计划!$B$6:$B$749=$A86)*(计划!$D$6:$D$749=$B86),计划!DQ$6:DQ$749)*$E86/8</f>
        <v>#VALUE!</v>
      </c>
      <c r="Y86" s="120" t="e">
        <f ca="1">SUMPRODUCT((计划!$B$6:$B$749=$A86)*(计划!$D$6:$D$749=$B86),计划!DR$6:DR$749)*$E86/8</f>
        <v>#VALUE!</v>
      </c>
      <c r="Z86" s="139" t="e">
        <f ca="1">SUMPRODUCT((R86:V86)*($AE$3:$AI$3))</f>
        <v>#VALUE!</v>
      </c>
      <c r="AA86" s="139" t="e">
        <f ca="1">SUMPRODUCT((W86:Y86)*($AJ$3:$AL$3))</f>
        <v>#VALUE!</v>
      </c>
      <c r="AB86" s="140" t="e">
        <f ca="1" t="shared" si="4"/>
        <v>#VALUE!</v>
      </c>
      <c r="AC86" s="140" t="e">
        <f ca="1" t="shared" si="5"/>
        <v>#VALUE!</v>
      </c>
      <c r="AE86" s="143"/>
      <c r="AF86" s="143"/>
      <c r="AG86" s="143"/>
      <c r="AH86" s="143"/>
      <c r="AI86" s="143"/>
      <c r="AJ86" s="143"/>
      <c r="AK86" s="143"/>
      <c r="AL86" s="143"/>
    </row>
    <row r="87" spans="1:38">
      <c r="A87" s="116">
        <f ca="1">A84+1</f>
        <v>43645</v>
      </c>
      <c r="B87" s="123" t="s">
        <v>355</v>
      </c>
      <c r="C87" s="124">
        <f>IF(C81=1,4,C81-1)</f>
        <v>4</v>
      </c>
      <c r="D87" s="119" t="str">
        <f t="shared" si="3"/>
        <v>丁</v>
      </c>
      <c r="E87" s="119">
        <f ca="1">SUMPRODUCT((计划!$B$6:$B$749=$A87)*(计划!$D$6:$D$749=$B87),计划!$AF$6:$AF$749)</f>
        <v>8</v>
      </c>
      <c r="F87" s="120" t="e">
        <f ca="1">SUMPRODUCT((计划!$B$6:$B$749=$A87)*(计划!$D$6:$D$749=$B87),计划!CW$6:CW$749)</f>
        <v>#VALUE!</v>
      </c>
      <c r="G87" s="120" t="e">
        <f ca="1">SUMPRODUCT((计划!$B$6:$B$749=$A87)*(计划!$D$6:$D$749=$B87),计划!CX$6:CX$749)</f>
        <v>#VALUE!</v>
      </c>
      <c r="H87" s="121">
        <f ca="1">SUMPRODUCT((计划!$B$6:$B$749=$A87)*(计划!$D$6:$D$749=$B87),计划!AV$6:AV$749)/8</f>
        <v>0</v>
      </c>
      <c r="I87" s="121">
        <f ca="1">SUMPRODUCT((计划!$B$6:$B$749=$A87)*(计划!$D$6:$D$749=$B87),计划!AX$6:AX$749)/8</f>
        <v>0</v>
      </c>
      <c r="J87" s="121">
        <f ca="1">SUMPRODUCT((计划!$B$6:$B$749=$A87)*(计划!$D$6:$D$749=$B87),计划!AW$6:AW$749)/8</f>
        <v>0</v>
      </c>
      <c r="K87" s="121">
        <f ca="1">SUMPRODUCT((计划!$B$6:$B$749=$A87)*(计划!$D$6:$D$749=$B87),计划!AY$6:AY$749)/8</f>
        <v>0</v>
      </c>
      <c r="L87" s="121">
        <f ca="1">SUMPRODUCT((计划!$B$6:$B$749=$A87)*(计划!$D$6:$D$749=$B87),计划!AZ$6:AZ$749)/8</f>
        <v>0</v>
      </c>
      <c r="M87" s="121">
        <f ca="1">SUMPRODUCT((计划!$B$6:$B$749=$A87)*(计划!$D$6:$D$749=$B87),计划!BA$6:BA$749)/8</f>
        <v>0</v>
      </c>
      <c r="N87" s="121">
        <f ca="1">SUMPRODUCT((计划!$B$6:$B$749=$A87)*(计划!$D$6:$D$749=$B87),计划!BB$6:BB$749)/8</f>
        <v>0</v>
      </c>
      <c r="O87" s="121">
        <f ca="1">SUMPRODUCT((计划!$B$6:$B$749=$A87)*(计划!$D$6:$D$749=$B87),计划!BC$6:BC$749)/8</f>
        <v>0</v>
      </c>
      <c r="P87" s="121">
        <f ca="1">SUMPRODUCT((计划!$B$6:$B$749=$A87)*(计划!$D$6:$D$749=$B87),计划!BD$6:BD$749)/8</f>
        <v>0</v>
      </c>
      <c r="Q87" s="121" t="e">
        <f ca="1">SUMPRODUCT((计划!$B$6:$B$749=$A87)*(计划!$D$6:$D$749=$B87),计划!BG$6:BG$749)/8</f>
        <v>#VALUE!</v>
      </c>
      <c r="R87" s="120" t="e">
        <f ca="1">SUMPRODUCT((计划!$B$6:$B$749=$A87)*(计划!$D$6:$D$749=$B87),计划!DL$6:DL$749)*$E87/8</f>
        <v>#VALUE!</v>
      </c>
      <c r="S87" s="120" t="e">
        <f ca="1">SUMPRODUCT((计划!$B$6:$B$749=$A87)*(计划!$D$6:$D$749=$B87),计划!DK$6:DK$749)*$E87/8</f>
        <v>#VALUE!</v>
      </c>
      <c r="T87" s="120" t="e">
        <f ca="1">SUMPRODUCT((计划!$B$6:$B$749=$A87)*(计划!$D$6:$D$749=$B87),计划!DM$6:DM$749)*$E87/8</f>
        <v>#VALUE!</v>
      </c>
      <c r="U87" s="120" t="e">
        <f ca="1">SUMPRODUCT((计划!$B$6:$B$749=$A87)*(计划!$D$6:$D$749=$B87),计划!DN$6:DN$749)*$E87/8</f>
        <v>#VALUE!</v>
      </c>
      <c r="V87" s="120" t="e">
        <f ca="1">SUMPRODUCT((计划!$B$6:$B$749=$A87)*(计划!$D$6:$D$749=$B87),计划!DO$6:DO$749)*$E87/8</f>
        <v>#VALUE!</v>
      </c>
      <c r="W87" s="120" t="e">
        <f ca="1">SUMPRODUCT((计划!$B$6:$B$749=$A87)*(计划!$D$6:$D$749=$B87),计划!DP$6:DP$749)*$E87/8</f>
        <v>#VALUE!</v>
      </c>
      <c r="X87" s="120" t="e">
        <f ca="1">SUMPRODUCT((计划!$B$6:$B$749=$A87)*(计划!$D$6:$D$749=$B87),计划!DQ$6:DQ$749)*$E87/8</f>
        <v>#VALUE!</v>
      </c>
      <c r="Y87" s="120" t="e">
        <f ca="1">SUMPRODUCT((计划!$B$6:$B$749=$A87)*(计划!$D$6:$D$749=$B87),计划!DR$6:DR$749)*$E87/8</f>
        <v>#VALUE!</v>
      </c>
      <c r="Z87" s="139" t="e">
        <f ca="1">SUMPRODUCT((R87:V87)*($AE$3:$AI$3))</f>
        <v>#VALUE!</v>
      </c>
      <c r="AA87" s="139" t="e">
        <f ca="1">SUMPRODUCT((W87:Y87)*($AJ$3:$AL$3))</f>
        <v>#VALUE!</v>
      </c>
      <c r="AB87" s="140" t="e">
        <f ca="1" t="shared" si="4"/>
        <v>#VALUE!</v>
      </c>
      <c r="AC87" s="140" t="e">
        <f ca="1" t="shared" si="5"/>
        <v>#VALUE!</v>
      </c>
      <c r="AE87" s="143"/>
      <c r="AF87" s="143"/>
      <c r="AG87" s="143"/>
      <c r="AH87" s="143"/>
      <c r="AI87" s="143"/>
      <c r="AJ87" s="143"/>
      <c r="AK87" s="143"/>
      <c r="AL87" s="143"/>
    </row>
    <row r="88" spans="1:38">
      <c r="A88" s="116">
        <f ca="1">A87</f>
        <v>43645</v>
      </c>
      <c r="B88" s="123" t="s">
        <v>356</v>
      </c>
      <c r="C88" s="124">
        <f>IF(C87=4,1,C87+1)</f>
        <v>1</v>
      </c>
      <c r="D88" s="119" t="str">
        <f t="shared" si="3"/>
        <v>甲</v>
      </c>
      <c r="E88" s="119">
        <f ca="1">SUMPRODUCT((计划!$B$6:$B$749=$A88)*(计划!$D$6:$D$749=$B88),计划!$AF$6:$AF$749)</f>
        <v>8</v>
      </c>
      <c r="F88" s="120" t="e">
        <f ca="1">SUMPRODUCT((计划!$B$6:$B$749=$A88)*(计划!$D$6:$D$749=$B88),计划!CW$6:CW$749)</f>
        <v>#VALUE!</v>
      </c>
      <c r="G88" s="120" t="e">
        <f ca="1">SUMPRODUCT((计划!$B$6:$B$749=$A88)*(计划!$D$6:$D$749=$B88),计划!CX$6:CX$749)</f>
        <v>#VALUE!</v>
      </c>
      <c r="H88" s="121">
        <f ca="1">SUMPRODUCT((计划!$B$6:$B$749=$A88)*(计划!$D$6:$D$749=$B88),计划!AV$6:AV$749)/8</f>
        <v>0</v>
      </c>
      <c r="I88" s="121">
        <f ca="1">SUMPRODUCT((计划!$B$6:$B$749=$A88)*(计划!$D$6:$D$749=$B88),计划!AX$6:AX$749)/8</f>
        <v>0</v>
      </c>
      <c r="J88" s="121">
        <f ca="1">SUMPRODUCT((计划!$B$6:$B$749=$A88)*(计划!$D$6:$D$749=$B88),计划!AW$6:AW$749)/8</f>
        <v>0</v>
      </c>
      <c r="K88" s="121">
        <f ca="1">SUMPRODUCT((计划!$B$6:$B$749=$A88)*(计划!$D$6:$D$749=$B88),计划!AY$6:AY$749)/8</f>
        <v>0</v>
      </c>
      <c r="L88" s="121">
        <f ca="1">SUMPRODUCT((计划!$B$6:$B$749=$A88)*(计划!$D$6:$D$749=$B88),计划!AZ$6:AZ$749)/8</f>
        <v>0</v>
      </c>
      <c r="M88" s="121">
        <f ca="1">SUMPRODUCT((计划!$B$6:$B$749=$A88)*(计划!$D$6:$D$749=$B88),计划!BA$6:BA$749)/8</f>
        <v>0</v>
      </c>
      <c r="N88" s="121">
        <f ca="1">SUMPRODUCT((计划!$B$6:$B$749=$A88)*(计划!$D$6:$D$749=$B88),计划!BB$6:BB$749)/8</f>
        <v>0</v>
      </c>
      <c r="O88" s="121">
        <f ca="1">SUMPRODUCT((计划!$B$6:$B$749=$A88)*(计划!$D$6:$D$749=$B88),计划!BC$6:BC$749)/8</f>
        <v>0</v>
      </c>
      <c r="P88" s="121">
        <f ca="1">SUMPRODUCT((计划!$B$6:$B$749=$A88)*(计划!$D$6:$D$749=$B88),计划!BD$6:BD$749)/8</f>
        <v>0</v>
      </c>
      <c r="Q88" s="121" t="e">
        <f ca="1">SUMPRODUCT((计划!$B$6:$B$749=$A88)*(计划!$D$6:$D$749=$B88),计划!BG$6:BG$749)/8</f>
        <v>#VALUE!</v>
      </c>
      <c r="R88" s="120" t="e">
        <f ca="1">SUMPRODUCT((计划!$B$6:$B$749=$A88)*(计划!$D$6:$D$749=$B88),计划!DL$6:DL$749)*$E88/8</f>
        <v>#VALUE!</v>
      </c>
      <c r="S88" s="120" t="e">
        <f ca="1">SUMPRODUCT((计划!$B$6:$B$749=$A88)*(计划!$D$6:$D$749=$B88),计划!DK$6:DK$749)*$E88/8</f>
        <v>#VALUE!</v>
      </c>
      <c r="T88" s="120" t="e">
        <f ca="1">SUMPRODUCT((计划!$B$6:$B$749=$A88)*(计划!$D$6:$D$749=$B88),计划!DM$6:DM$749)*$E88/8</f>
        <v>#VALUE!</v>
      </c>
      <c r="U88" s="120" t="e">
        <f ca="1">SUMPRODUCT((计划!$B$6:$B$749=$A88)*(计划!$D$6:$D$749=$B88),计划!DN$6:DN$749)*$E88/8</f>
        <v>#VALUE!</v>
      </c>
      <c r="V88" s="120" t="e">
        <f ca="1">SUMPRODUCT((计划!$B$6:$B$749=$A88)*(计划!$D$6:$D$749=$B88),计划!DO$6:DO$749)*$E88/8</f>
        <v>#VALUE!</v>
      </c>
      <c r="W88" s="120" t="e">
        <f ca="1">SUMPRODUCT((计划!$B$6:$B$749=$A88)*(计划!$D$6:$D$749=$B88),计划!DP$6:DP$749)*$E88/8</f>
        <v>#VALUE!</v>
      </c>
      <c r="X88" s="120" t="e">
        <f ca="1">SUMPRODUCT((计划!$B$6:$B$749=$A88)*(计划!$D$6:$D$749=$B88),计划!DQ$6:DQ$749)*$E88/8</f>
        <v>#VALUE!</v>
      </c>
      <c r="Y88" s="120" t="e">
        <f ca="1">SUMPRODUCT((计划!$B$6:$B$749=$A88)*(计划!$D$6:$D$749=$B88),计划!DR$6:DR$749)*$E88/8</f>
        <v>#VALUE!</v>
      </c>
      <c r="Z88" s="139" t="e">
        <f ca="1">SUMPRODUCT((R88:V88)*($AE$3:$AI$3))</f>
        <v>#VALUE!</v>
      </c>
      <c r="AA88" s="139" t="e">
        <f ca="1">SUMPRODUCT((W88:Y88)*($AJ$3:$AL$3))</f>
        <v>#VALUE!</v>
      </c>
      <c r="AB88" s="140" t="e">
        <f ca="1" t="shared" si="4"/>
        <v>#VALUE!</v>
      </c>
      <c r="AC88" s="140" t="e">
        <f ca="1" t="shared" si="5"/>
        <v>#VALUE!</v>
      </c>
      <c r="AE88" s="143"/>
      <c r="AF88" s="143"/>
      <c r="AG88" s="143"/>
      <c r="AH88" s="143"/>
      <c r="AI88" s="143"/>
      <c r="AJ88" s="143"/>
      <c r="AK88" s="143"/>
      <c r="AL88" s="143"/>
    </row>
    <row r="89" spans="1:38">
      <c r="A89" s="116">
        <f ca="1">A88</f>
        <v>43645</v>
      </c>
      <c r="B89" s="123" t="s">
        <v>357</v>
      </c>
      <c r="C89" s="124">
        <f>IF(C88=4,1,C88+1)</f>
        <v>2</v>
      </c>
      <c r="D89" s="119" t="str">
        <f t="shared" si="3"/>
        <v>乙</v>
      </c>
      <c r="E89" s="119">
        <f ca="1">SUMPRODUCT((计划!$B$6:$B$749=$A89)*(计划!$D$6:$D$749=$B89),计划!$AF$6:$AF$749)</f>
        <v>8</v>
      </c>
      <c r="F89" s="120" t="e">
        <f ca="1">SUMPRODUCT((计划!$B$6:$B$749=$A89)*(计划!$D$6:$D$749=$B89),计划!CW$6:CW$749)</f>
        <v>#VALUE!</v>
      </c>
      <c r="G89" s="120" t="e">
        <f ca="1">SUMPRODUCT((计划!$B$6:$B$749=$A89)*(计划!$D$6:$D$749=$B89),计划!CX$6:CX$749)</f>
        <v>#VALUE!</v>
      </c>
      <c r="H89" s="121">
        <f ca="1">SUMPRODUCT((计划!$B$6:$B$749=$A89)*(计划!$D$6:$D$749=$B89),计划!AV$6:AV$749)/8</f>
        <v>0</v>
      </c>
      <c r="I89" s="121">
        <f ca="1">SUMPRODUCT((计划!$B$6:$B$749=$A89)*(计划!$D$6:$D$749=$B89),计划!AX$6:AX$749)/8</f>
        <v>0</v>
      </c>
      <c r="J89" s="121">
        <f ca="1">SUMPRODUCT((计划!$B$6:$B$749=$A89)*(计划!$D$6:$D$749=$B89),计划!AW$6:AW$749)/8</f>
        <v>0</v>
      </c>
      <c r="K89" s="121">
        <f ca="1">SUMPRODUCT((计划!$B$6:$B$749=$A89)*(计划!$D$6:$D$749=$B89),计划!AY$6:AY$749)/8</f>
        <v>0</v>
      </c>
      <c r="L89" s="121">
        <f ca="1">SUMPRODUCT((计划!$B$6:$B$749=$A89)*(计划!$D$6:$D$749=$B89),计划!AZ$6:AZ$749)/8</f>
        <v>0</v>
      </c>
      <c r="M89" s="121">
        <f ca="1">SUMPRODUCT((计划!$B$6:$B$749=$A89)*(计划!$D$6:$D$749=$B89),计划!BA$6:BA$749)/8</f>
        <v>0</v>
      </c>
      <c r="N89" s="121">
        <f ca="1">SUMPRODUCT((计划!$B$6:$B$749=$A89)*(计划!$D$6:$D$749=$B89),计划!BB$6:BB$749)/8</f>
        <v>0</v>
      </c>
      <c r="O89" s="121">
        <f ca="1">SUMPRODUCT((计划!$B$6:$B$749=$A89)*(计划!$D$6:$D$749=$B89),计划!BC$6:BC$749)/8</f>
        <v>0</v>
      </c>
      <c r="P89" s="121">
        <f ca="1">SUMPRODUCT((计划!$B$6:$B$749=$A89)*(计划!$D$6:$D$749=$B89),计划!BD$6:BD$749)/8</f>
        <v>0</v>
      </c>
      <c r="Q89" s="121" t="e">
        <f ca="1">SUMPRODUCT((计划!$B$6:$B$749=$A89)*(计划!$D$6:$D$749=$B89),计划!BG$6:BG$749)/8</f>
        <v>#VALUE!</v>
      </c>
      <c r="R89" s="120" t="e">
        <f ca="1">SUMPRODUCT((计划!$B$6:$B$749=$A89)*(计划!$D$6:$D$749=$B89),计划!DL$6:DL$749)*$E89/8</f>
        <v>#VALUE!</v>
      </c>
      <c r="S89" s="120" t="e">
        <f ca="1">SUMPRODUCT((计划!$B$6:$B$749=$A89)*(计划!$D$6:$D$749=$B89),计划!DK$6:DK$749)*$E89/8</f>
        <v>#VALUE!</v>
      </c>
      <c r="T89" s="120" t="e">
        <f ca="1">SUMPRODUCT((计划!$B$6:$B$749=$A89)*(计划!$D$6:$D$749=$B89),计划!DM$6:DM$749)*$E89/8</f>
        <v>#VALUE!</v>
      </c>
      <c r="U89" s="120" t="e">
        <f ca="1">SUMPRODUCT((计划!$B$6:$B$749=$A89)*(计划!$D$6:$D$749=$B89),计划!DN$6:DN$749)*$E89/8</f>
        <v>#VALUE!</v>
      </c>
      <c r="V89" s="120" t="e">
        <f ca="1">SUMPRODUCT((计划!$B$6:$B$749=$A89)*(计划!$D$6:$D$749=$B89),计划!DO$6:DO$749)*$E89/8</f>
        <v>#VALUE!</v>
      </c>
      <c r="W89" s="120" t="e">
        <f ca="1">SUMPRODUCT((计划!$B$6:$B$749=$A89)*(计划!$D$6:$D$749=$B89),计划!DP$6:DP$749)*$E89/8</f>
        <v>#VALUE!</v>
      </c>
      <c r="X89" s="120" t="e">
        <f ca="1">SUMPRODUCT((计划!$B$6:$B$749=$A89)*(计划!$D$6:$D$749=$B89),计划!DQ$6:DQ$749)*$E89/8</f>
        <v>#VALUE!</v>
      </c>
      <c r="Y89" s="120" t="e">
        <f ca="1">SUMPRODUCT((计划!$B$6:$B$749=$A89)*(计划!$D$6:$D$749=$B89),计划!DR$6:DR$749)*$E89/8</f>
        <v>#VALUE!</v>
      </c>
      <c r="Z89" s="139" t="e">
        <f ca="1">SUMPRODUCT((R89:V89)*($AE$3:$AI$3))</f>
        <v>#VALUE!</v>
      </c>
      <c r="AA89" s="139" t="e">
        <f ca="1">SUMPRODUCT((W89:Y89)*($AJ$3:$AL$3))</f>
        <v>#VALUE!</v>
      </c>
      <c r="AB89" s="140" t="e">
        <f ca="1" t="shared" si="4"/>
        <v>#VALUE!</v>
      </c>
      <c r="AC89" s="140" t="e">
        <f ca="1" t="shared" si="5"/>
        <v>#VALUE!</v>
      </c>
      <c r="AE89" s="143"/>
      <c r="AF89" s="143"/>
      <c r="AG89" s="143"/>
      <c r="AH89" s="143"/>
      <c r="AI89" s="143"/>
      <c r="AJ89" s="143"/>
      <c r="AK89" s="143"/>
      <c r="AL89" s="143"/>
    </row>
    <row r="90" spans="1:38">
      <c r="A90" s="116">
        <f ca="1">A87+1</f>
        <v>43646</v>
      </c>
      <c r="B90" s="123" t="s">
        <v>355</v>
      </c>
      <c r="C90" s="124">
        <f>IF(C84=1,4,C84-1)</f>
        <v>3</v>
      </c>
      <c r="D90" s="119" t="str">
        <f t="shared" si="3"/>
        <v>丙</v>
      </c>
      <c r="E90" s="119">
        <f ca="1">SUMPRODUCT((计划!$B$6:$B$749=$A90)*(计划!$D$6:$D$749=$B90),计划!$AF$6:$AF$749)</f>
        <v>8</v>
      </c>
      <c r="F90" s="120" t="e">
        <f ca="1">SUMPRODUCT((计划!$B$6:$B$749=$A90)*(计划!$D$6:$D$749=$B90),计划!CW$6:CW$749)</f>
        <v>#VALUE!</v>
      </c>
      <c r="G90" s="120" t="e">
        <f ca="1">SUMPRODUCT((计划!$B$6:$B$749=$A90)*(计划!$D$6:$D$749=$B90),计划!CX$6:CX$749)</f>
        <v>#VALUE!</v>
      </c>
      <c r="H90" s="121">
        <f ca="1">SUMPRODUCT((计划!$B$6:$B$749=$A90)*(计划!$D$6:$D$749=$B90),计划!AV$6:AV$749)/8</f>
        <v>0</v>
      </c>
      <c r="I90" s="121">
        <f ca="1">SUMPRODUCT((计划!$B$6:$B$749=$A90)*(计划!$D$6:$D$749=$B90),计划!AX$6:AX$749)/8</f>
        <v>0</v>
      </c>
      <c r="J90" s="121">
        <f ca="1">SUMPRODUCT((计划!$B$6:$B$749=$A90)*(计划!$D$6:$D$749=$B90),计划!AW$6:AW$749)/8</f>
        <v>0</v>
      </c>
      <c r="K90" s="121">
        <f ca="1">SUMPRODUCT((计划!$B$6:$B$749=$A90)*(计划!$D$6:$D$749=$B90),计划!AY$6:AY$749)/8</f>
        <v>0</v>
      </c>
      <c r="L90" s="121">
        <f ca="1">SUMPRODUCT((计划!$B$6:$B$749=$A90)*(计划!$D$6:$D$749=$B90),计划!AZ$6:AZ$749)/8</f>
        <v>0</v>
      </c>
      <c r="M90" s="121">
        <f ca="1">SUMPRODUCT((计划!$B$6:$B$749=$A90)*(计划!$D$6:$D$749=$B90),计划!BA$6:BA$749)/8</f>
        <v>0</v>
      </c>
      <c r="N90" s="121">
        <f ca="1">SUMPRODUCT((计划!$B$6:$B$749=$A90)*(计划!$D$6:$D$749=$B90),计划!BB$6:BB$749)/8</f>
        <v>0</v>
      </c>
      <c r="O90" s="121">
        <f ca="1">SUMPRODUCT((计划!$B$6:$B$749=$A90)*(计划!$D$6:$D$749=$B90),计划!BC$6:BC$749)/8</f>
        <v>0</v>
      </c>
      <c r="P90" s="121">
        <f ca="1">SUMPRODUCT((计划!$B$6:$B$749=$A90)*(计划!$D$6:$D$749=$B90),计划!BD$6:BD$749)/8</f>
        <v>0</v>
      </c>
      <c r="Q90" s="121" t="e">
        <f ca="1">SUMPRODUCT((计划!$B$6:$B$749=$A90)*(计划!$D$6:$D$749=$B90),计划!BG$6:BG$749)/8</f>
        <v>#VALUE!</v>
      </c>
      <c r="R90" s="120" t="e">
        <f ca="1">SUMPRODUCT((计划!$B$6:$B$749=$A90)*(计划!$D$6:$D$749=$B90),计划!DL$6:DL$749)*$E90/8</f>
        <v>#VALUE!</v>
      </c>
      <c r="S90" s="120" t="e">
        <f ca="1">SUMPRODUCT((计划!$B$6:$B$749=$A90)*(计划!$D$6:$D$749=$B90),计划!DK$6:DK$749)*$E90/8</f>
        <v>#VALUE!</v>
      </c>
      <c r="T90" s="120" t="e">
        <f ca="1">SUMPRODUCT((计划!$B$6:$B$749=$A90)*(计划!$D$6:$D$749=$B90),计划!DM$6:DM$749)*$E90/8</f>
        <v>#VALUE!</v>
      </c>
      <c r="U90" s="120" t="e">
        <f ca="1">SUMPRODUCT((计划!$B$6:$B$749=$A90)*(计划!$D$6:$D$749=$B90),计划!DN$6:DN$749)*$E90/8</f>
        <v>#VALUE!</v>
      </c>
      <c r="V90" s="120" t="e">
        <f ca="1">SUMPRODUCT((计划!$B$6:$B$749=$A90)*(计划!$D$6:$D$749=$B90),计划!DO$6:DO$749)*$E90/8</f>
        <v>#VALUE!</v>
      </c>
      <c r="W90" s="120" t="e">
        <f ca="1">SUMPRODUCT((计划!$B$6:$B$749=$A90)*(计划!$D$6:$D$749=$B90),计划!DP$6:DP$749)*$E90/8</f>
        <v>#VALUE!</v>
      </c>
      <c r="X90" s="120" t="e">
        <f ca="1">SUMPRODUCT((计划!$B$6:$B$749=$A90)*(计划!$D$6:$D$749=$B90),计划!DQ$6:DQ$749)*$E90/8</f>
        <v>#VALUE!</v>
      </c>
      <c r="Y90" s="120" t="e">
        <f ca="1">SUMPRODUCT((计划!$B$6:$B$749=$A90)*(计划!$D$6:$D$749=$B90),计划!DR$6:DR$749)*$E90/8</f>
        <v>#VALUE!</v>
      </c>
      <c r="Z90" s="139" t="e">
        <f ca="1">SUMPRODUCT((R90:V90)*($AE$3:$AI$3))</f>
        <v>#VALUE!</v>
      </c>
      <c r="AA90" s="139" t="e">
        <f ca="1">SUMPRODUCT((W90:Y90)*($AJ$3:$AL$3))</f>
        <v>#VALUE!</v>
      </c>
      <c r="AB90" s="140" t="e">
        <f ca="1" t="shared" si="4"/>
        <v>#VALUE!</v>
      </c>
      <c r="AC90" s="140" t="e">
        <f ca="1" t="shared" si="5"/>
        <v>#VALUE!</v>
      </c>
      <c r="AE90" s="143"/>
      <c r="AF90" s="143"/>
      <c r="AG90" s="143"/>
      <c r="AH90" s="143"/>
      <c r="AI90" s="143"/>
      <c r="AJ90" s="143"/>
      <c r="AK90" s="143"/>
      <c r="AL90" s="143"/>
    </row>
    <row r="91" spans="1:38">
      <c r="A91" s="116">
        <f ca="1">A90</f>
        <v>43646</v>
      </c>
      <c r="B91" s="123" t="s">
        <v>356</v>
      </c>
      <c r="C91" s="124">
        <f>IF(C90=4,1,C90+1)</f>
        <v>4</v>
      </c>
      <c r="D91" s="119" t="str">
        <f t="shared" si="3"/>
        <v>丁</v>
      </c>
      <c r="E91" s="119">
        <f ca="1">SUMPRODUCT((计划!$B$6:$B$749=$A91)*(计划!$D$6:$D$749=$B91),计划!$AF$6:$AF$749)</f>
        <v>8</v>
      </c>
      <c r="F91" s="120" t="e">
        <f ca="1">SUMPRODUCT((计划!$B$6:$B$749=$A91)*(计划!$D$6:$D$749=$B91),计划!CW$6:CW$749)</f>
        <v>#VALUE!</v>
      </c>
      <c r="G91" s="120" t="e">
        <f ca="1">SUMPRODUCT((计划!$B$6:$B$749=$A91)*(计划!$D$6:$D$749=$B91),计划!CX$6:CX$749)</f>
        <v>#VALUE!</v>
      </c>
      <c r="H91" s="121">
        <f ca="1">SUMPRODUCT((计划!$B$6:$B$749=$A91)*(计划!$D$6:$D$749=$B91),计划!AV$6:AV$749)/8</f>
        <v>0</v>
      </c>
      <c r="I91" s="121">
        <f ca="1">SUMPRODUCT((计划!$B$6:$B$749=$A91)*(计划!$D$6:$D$749=$B91),计划!AX$6:AX$749)/8</f>
        <v>0</v>
      </c>
      <c r="J91" s="121">
        <f ca="1">SUMPRODUCT((计划!$B$6:$B$749=$A91)*(计划!$D$6:$D$749=$B91),计划!AW$6:AW$749)/8</f>
        <v>0</v>
      </c>
      <c r="K91" s="121">
        <f ca="1">SUMPRODUCT((计划!$B$6:$B$749=$A91)*(计划!$D$6:$D$749=$B91),计划!AY$6:AY$749)/8</f>
        <v>0</v>
      </c>
      <c r="L91" s="121">
        <f ca="1">SUMPRODUCT((计划!$B$6:$B$749=$A91)*(计划!$D$6:$D$749=$B91),计划!AZ$6:AZ$749)/8</f>
        <v>0</v>
      </c>
      <c r="M91" s="121">
        <f ca="1">SUMPRODUCT((计划!$B$6:$B$749=$A91)*(计划!$D$6:$D$749=$B91),计划!BA$6:BA$749)/8</f>
        <v>0</v>
      </c>
      <c r="N91" s="121">
        <f ca="1">SUMPRODUCT((计划!$B$6:$B$749=$A91)*(计划!$D$6:$D$749=$B91),计划!BB$6:BB$749)/8</f>
        <v>0</v>
      </c>
      <c r="O91" s="121">
        <f ca="1">SUMPRODUCT((计划!$B$6:$B$749=$A91)*(计划!$D$6:$D$749=$B91),计划!BC$6:BC$749)/8</f>
        <v>0</v>
      </c>
      <c r="P91" s="121">
        <f ca="1">SUMPRODUCT((计划!$B$6:$B$749=$A91)*(计划!$D$6:$D$749=$B91),计划!BD$6:BD$749)/8</f>
        <v>0</v>
      </c>
      <c r="Q91" s="121" t="e">
        <f ca="1">SUMPRODUCT((计划!$B$6:$B$749=$A91)*(计划!$D$6:$D$749=$B91),计划!BG$6:BG$749)/8</f>
        <v>#VALUE!</v>
      </c>
      <c r="R91" s="120" t="e">
        <f ca="1">SUMPRODUCT((计划!$B$6:$B$749=$A91)*(计划!$D$6:$D$749=$B91),计划!DL$6:DL$749)*$E91/8</f>
        <v>#VALUE!</v>
      </c>
      <c r="S91" s="120" t="e">
        <f ca="1">SUMPRODUCT((计划!$B$6:$B$749=$A91)*(计划!$D$6:$D$749=$B91),计划!DK$6:DK$749)*$E91/8</f>
        <v>#VALUE!</v>
      </c>
      <c r="T91" s="120" t="e">
        <f ca="1">SUMPRODUCT((计划!$B$6:$B$749=$A91)*(计划!$D$6:$D$749=$B91),计划!DM$6:DM$749)*$E91/8</f>
        <v>#VALUE!</v>
      </c>
      <c r="U91" s="120" t="e">
        <f ca="1">SUMPRODUCT((计划!$B$6:$B$749=$A91)*(计划!$D$6:$D$749=$B91),计划!DN$6:DN$749)*$E91/8</f>
        <v>#VALUE!</v>
      </c>
      <c r="V91" s="120" t="e">
        <f ca="1">SUMPRODUCT((计划!$B$6:$B$749=$A91)*(计划!$D$6:$D$749=$B91),计划!DO$6:DO$749)*$E91/8</f>
        <v>#VALUE!</v>
      </c>
      <c r="W91" s="120" t="e">
        <f ca="1">SUMPRODUCT((计划!$B$6:$B$749=$A91)*(计划!$D$6:$D$749=$B91),计划!DP$6:DP$749)*$E91/8</f>
        <v>#VALUE!</v>
      </c>
      <c r="X91" s="120" t="e">
        <f ca="1">SUMPRODUCT((计划!$B$6:$B$749=$A91)*(计划!$D$6:$D$749=$B91),计划!DQ$6:DQ$749)*$E91/8</f>
        <v>#VALUE!</v>
      </c>
      <c r="Y91" s="120" t="e">
        <f ca="1">SUMPRODUCT((计划!$B$6:$B$749=$A91)*(计划!$D$6:$D$749=$B91),计划!DR$6:DR$749)*$E91/8</f>
        <v>#VALUE!</v>
      </c>
      <c r="Z91" s="139" t="e">
        <f ca="1">SUMPRODUCT((R91:V91)*($AE$3:$AI$3))</f>
        <v>#VALUE!</v>
      </c>
      <c r="AA91" s="139" t="e">
        <f ca="1">SUMPRODUCT((W91:Y91)*($AJ$3:$AL$3))</f>
        <v>#VALUE!</v>
      </c>
      <c r="AB91" s="140" t="e">
        <f ca="1" t="shared" si="4"/>
        <v>#VALUE!</v>
      </c>
      <c r="AC91" s="140" t="e">
        <f ca="1" t="shared" si="5"/>
        <v>#VALUE!</v>
      </c>
      <c r="AE91" s="143"/>
      <c r="AF91" s="143"/>
      <c r="AG91" s="143"/>
      <c r="AH91" s="143"/>
      <c r="AI91" s="143"/>
      <c r="AJ91" s="143"/>
      <c r="AK91" s="143"/>
      <c r="AL91" s="143"/>
    </row>
    <row r="92" spans="1:38">
      <c r="A92" s="116">
        <f ca="1">A91</f>
        <v>43646</v>
      </c>
      <c r="B92" s="123" t="s">
        <v>357</v>
      </c>
      <c r="C92" s="124">
        <f>IF(C91=4,1,C91+1)</f>
        <v>1</v>
      </c>
      <c r="D92" s="119" t="str">
        <f t="shared" si="3"/>
        <v>甲</v>
      </c>
      <c r="E92" s="119">
        <f ca="1">SUMPRODUCT((计划!$B$6:$B$749=$A92)*(计划!$D$6:$D$749=$B92),计划!$AF$6:$AF$749)</f>
        <v>8</v>
      </c>
      <c r="F92" s="120" t="e">
        <f ca="1">SUMPRODUCT((计划!$B$6:$B$749=$A92)*(计划!$D$6:$D$749=$B92),计划!CW$6:CW$749)</f>
        <v>#VALUE!</v>
      </c>
      <c r="G92" s="120" t="e">
        <f ca="1">SUMPRODUCT((计划!$B$6:$B$749=$A92)*(计划!$D$6:$D$749=$B92),计划!CX$6:CX$749)</f>
        <v>#VALUE!</v>
      </c>
      <c r="H92" s="121">
        <f ca="1">SUMPRODUCT((计划!$B$6:$B$749=$A92)*(计划!$D$6:$D$749=$B92),计划!AV$6:AV$749)/8</f>
        <v>0</v>
      </c>
      <c r="I92" s="121">
        <f ca="1">SUMPRODUCT((计划!$B$6:$B$749=$A92)*(计划!$D$6:$D$749=$B92),计划!AX$6:AX$749)/8</f>
        <v>0</v>
      </c>
      <c r="J92" s="121">
        <f ca="1">SUMPRODUCT((计划!$B$6:$B$749=$A92)*(计划!$D$6:$D$749=$B92),计划!AW$6:AW$749)/8</f>
        <v>0</v>
      </c>
      <c r="K92" s="121">
        <f ca="1">SUMPRODUCT((计划!$B$6:$B$749=$A92)*(计划!$D$6:$D$749=$B92),计划!AY$6:AY$749)/8</f>
        <v>0</v>
      </c>
      <c r="L92" s="121">
        <f ca="1">SUMPRODUCT((计划!$B$6:$B$749=$A92)*(计划!$D$6:$D$749=$B92),计划!AZ$6:AZ$749)/8</f>
        <v>0</v>
      </c>
      <c r="M92" s="121">
        <f ca="1">SUMPRODUCT((计划!$B$6:$B$749=$A92)*(计划!$D$6:$D$749=$B92),计划!BA$6:BA$749)/8</f>
        <v>0</v>
      </c>
      <c r="N92" s="121">
        <f ca="1">SUMPRODUCT((计划!$B$6:$B$749=$A92)*(计划!$D$6:$D$749=$B92),计划!BB$6:BB$749)/8</f>
        <v>0</v>
      </c>
      <c r="O92" s="121">
        <f ca="1">SUMPRODUCT((计划!$B$6:$B$749=$A92)*(计划!$D$6:$D$749=$B92),计划!BC$6:BC$749)/8</f>
        <v>0</v>
      </c>
      <c r="P92" s="121">
        <f ca="1">SUMPRODUCT((计划!$B$6:$B$749=$A92)*(计划!$D$6:$D$749=$B92),计划!BD$6:BD$749)/8</f>
        <v>0</v>
      </c>
      <c r="Q92" s="121" t="e">
        <f ca="1">SUMPRODUCT((计划!$B$6:$B$749=$A92)*(计划!$D$6:$D$749=$B92),计划!BG$6:BG$749)/8</f>
        <v>#VALUE!</v>
      </c>
      <c r="R92" s="120" t="e">
        <f ca="1">SUMPRODUCT((计划!$B$6:$B$749=$A92)*(计划!$D$6:$D$749=$B92),计划!DL$6:DL$749)*$E92/8</f>
        <v>#VALUE!</v>
      </c>
      <c r="S92" s="120" t="e">
        <f ca="1">SUMPRODUCT((计划!$B$6:$B$749=$A92)*(计划!$D$6:$D$749=$B92),计划!DK$6:DK$749)*$E92/8</f>
        <v>#VALUE!</v>
      </c>
      <c r="T92" s="120" t="e">
        <f ca="1">SUMPRODUCT((计划!$B$6:$B$749=$A92)*(计划!$D$6:$D$749=$B92),计划!DM$6:DM$749)*$E92/8</f>
        <v>#VALUE!</v>
      </c>
      <c r="U92" s="120" t="e">
        <f ca="1">SUMPRODUCT((计划!$B$6:$B$749=$A92)*(计划!$D$6:$D$749=$B92),计划!DN$6:DN$749)*$E92/8</f>
        <v>#VALUE!</v>
      </c>
      <c r="V92" s="120" t="e">
        <f ca="1">SUMPRODUCT((计划!$B$6:$B$749=$A92)*(计划!$D$6:$D$749=$B92),计划!DO$6:DO$749)*$E92/8</f>
        <v>#VALUE!</v>
      </c>
      <c r="W92" s="120" t="e">
        <f ca="1">SUMPRODUCT((计划!$B$6:$B$749=$A92)*(计划!$D$6:$D$749=$B92),计划!DP$6:DP$749)*$E92/8</f>
        <v>#VALUE!</v>
      </c>
      <c r="X92" s="120" t="e">
        <f ca="1">SUMPRODUCT((计划!$B$6:$B$749=$A92)*(计划!$D$6:$D$749=$B92),计划!DQ$6:DQ$749)*$E92/8</f>
        <v>#VALUE!</v>
      </c>
      <c r="Y92" s="120" t="e">
        <f ca="1">SUMPRODUCT((计划!$B$6:$B$749=$A92)*(计划!$D$6:$D$749=$B92),计划!DR$6:DR$749)*$E92/8</f>
        <v>#VALUE!</v>
      </c>
      <c r="Z92" s="139" t="e">
        <f ca="1">SUMPRODUCT((R92:V92)*($AE$3:$AI$3))</f>
        <v>#VALUE!</v>
      </c>
      <c r="AA92" s="139" t="e">
        <f ca="1">SUMPRODUCT((W92:Y92)*($AJ$3:$AL$3))</f>
        <v>#VALUE!</v>
      </c>
      <c r="AB92" s="140" t="e">
        <f ca="1" t="shared" si="4"/>
        <v>#VALUE!</v>
      </c>
      <c r="AC92" s="140" t="e">
        <f ca="1" t="shared" si="5"/>
        <v>#VALUE!</v>
      </c>
      <c r="AE92" s="143"/>
      <c r="AF92" s="143"/>
      <c r="AG92" s="143"/>
      <c r="AH92" s="143"/>
      <c r="AI92" s="143"/>
      <c r="AJ92" s="143"/>
      <c r="AK92" s="143"/>
      <c r="AL92" s="143"/>
    </row>
    <row r="93" spans="1:38">
      <c r="A93" s="116">
        <f ca="1">A90+1</f>
        <v>43647</v>
      </c>
      <c r="B93" s="123" t="s">
        <v>355</v>
      </c>
      <c r="C93" s="124">
        <f>IF(C87=1,4,C87-1)</f>
        <v>3</v>
      </c>
      <c r="D93" s="119" t="str">
        <f t="shared" si="3"/>
        <v>丙</v>
      </c>
      <c r="E93" s="119">
        <f ca="1">SUMPRODUCT((计划!$B$6:$B$749=$A93)*(计划!$D$6:$D$749=$B93),计划!$AF$6:$AF$749)</f>
        <v>8</v>
      </c>
      <c r="F93" s="120" t="e">
        <f ca="1">SUMPRODUCT((计划!$B$6:$B$749=$A93)*(计划!$D$6:$D$749=$B93),计划!CW$6:CW$749)</f>
        <v>#VALUE!</v>
      </c>
      <c r="G93" s="120" t="e">
        <f ca="1">SUMPRODUCT((计划!$B$6:$B$749=$A93)*(计划!$D$6:$D$749=$B93),计划!CX$6:CX$749)</f>
        <v>#VALUE!</v>
      </c>
      <c r="H93" s="121">
        <f ca="1">SUMPRODUCT((计划!$B$6:$B$749=$A93)*(计划!$D$6:$D$749=$B93),计划!AV$6:AV$749)/8</f>
        <v>0</v>
      </c>
      <c r="I93" s="121">
        <f ca="1">SUMPRODUCT((计划!$B$6:$B$749=$A93)*(计划!$D$6:$D$749=$B93),计划!AX$6:AX$749)/8</f>
        <v>0</v>
      </c>
      <c r="J93" s="121">
        <f ca="1">SUMPRODUCT((计划!$B$6:$B$749=$A93)*(计划!$D$6:$D$749=$B93),计划!AW$6:AW$749)/8</f>
        <v>0</v>
      </c>
      <c r="K93" s="121">
        <f ca="1">SUMPRODUCT((计划!$B$6:$B$749=$A93)*(计划!$D$6:$D$749=$B93),计划!AY$6:AY$749)/8</f>
        <v>0</v>
      </c>
      <c r="L93" s="121">
        <f ca="1">SUMPRODUCT((计划!$B$6:$B$749=$A93)*(计划!$D$6:$D$749=$B93),计划!AZ$6:AZ$749)/8</f>
        <v>0</v>
      </c>
      <c r="M93" s="121">
        <f ca="1">SUMPRODUCT((计划!$B$6:$B$749=$A93)*(计划!$D$6:$D$749=$B93),计划!BA$6:BA$749)/8</f>
        <v>0</v>
      </c>
      <c r="N93" s="121">
        <f ca="1">SUMPRODUCT((计划!$B$6:$B$749=$A93)*(计划!$D$6:$D$749=$B93),计划!BB$6:BB$749)/8</f>
        <v>0</v>
      </c>
      <c r="O93" s="121">
        <f ca="1">SUMPRODUCT((计划!$B$6:$B$749=$A93)*(计划!$D$6:$D$749=$B93),计划!BC$6:BC$749)/8</f>
        <v>0</v>
      </c>
      <c r="P93" s="121">
        <f ca="1">SUMPRODUCT((计划!$B$6:$B$749=$A93)*(计划!$D$6:$D$749=$B93),计划!BD$6:BD$749)/8</f>
        <v>0</v>
      </c>
      <c r="Q93" s="121" t="e">
        <f ca="1">SUMPRODUCT((计划!$B$6:$B$749=$A93)*(计划!$D$6:$D$749=$B93),计划!BG$6:BG$749)/8</f>
        <v>#VALUE!</v>
      </c>
      <c r="R93" s="120" t="e">
        <f ca="1">SUMPRODUCT((计划!$B$6:$B$749=$A93)*(计划!$D$6:$D$749=$B93),计划!DL$6:DL$749)*$E93/8</f>
        <v>#VALUE!</v>
      </c>
      <c r="S93" s="120" t="e">
        <f ca="1">SUMPRODUCT((计划!$B$6:$B$749=$A93)*(计划!$D$6:$D$749=$B93),计划!DK$6:DK$749)*$E93/8</f>
        <v>#VALUE!</v>
      </c>
      <c r="T93" s="120" t="e">
        <f ca="1">SUMPRODUCT((计划!$B$6:$B$749=$A93)*(计划!$D$6:$D$749=$B93),计划!DM$6:DM$749)*$E93/8</f>
        <v>#VALUE!</v>
      </c>
      <c r="U93" s="120" t="e">
        <f ca="1">SUMPRODUCT((计划!$B$6:$B$749=$A93)*(计划!$D$6:$D$749=$B93),计划!DN$6:DN$749)*$E93/8</f>
        <v>#VALUE!</v>
      </c>
      <c r="V93" s="120" t="e">
        <f ca="1">SUMPRODUCT((计划!$B$6:$B$749=$A93)*(计划!$D$6:$D$749=$B93),计划!DO$6:DO$749)*$E93/8</f>
        <v>#VALUE!</v>
      </c>
      <c r="W93" s="120" t="e">
        <f ca="1">SUMPRODUCT((计划!$B$6:$B$749=$A93)*(计划!$D$6:$D$749=$B93),计划!DP$6:DP$749)*$E93/8</f>
        <v>#VALUE!</v>
      </c>
      <c r="X93" s="120" t="e">
        <f ca="1">SUMPRODUCT((计划!$B$6:$B$749=$A93)*(计划!$D$6:$D$749=$B93),计划!DQ$6:DQ$749)*$E93/8</f>
        <v>#VALUE!</v>
      </c>
      <c r="Y93" s="120" t="e">
        <f ca="1">SUMPRODUCT((计划!$B$6:$B$749=$A93)*(计划!$D$6:$D$749=$B93),计划!DR$6:DR$749)*$E93/8</f>
        <v>#VALUE!</v>
      </c>
      <c r="Z93" s="139" t="e">
        <f ca="1">SUMPRODUCT((R93:V93)*($AE$3:$AI$3))</f>
        <v>#VALUE!</v>
      </c>
      <c r="AA93" s="139" t="e">
        <f ca="1">SUMPRODUCT((W93:Y93)*($AJ$3:$AL$3))</f>
        <v>#VALUE!</v>
      </c>
      <c r="AB93" s="140" t="e">
        <f ca="1" t="shared" si="4"/>
        <v>#VALUE!</v>
      </c>
      <c r="AC93" s="140" t="e">
        <f ca="1" t="shared" si="5"/>
        <v>#VALUE!</v>
      </c>
      <c r="AE93" s="143"/>
      <c r="AF93" s="143"/>
      <c r="AG93" s="143"/>
      <c r="AH93" s="143"/>
      <c r="AI93" s="143"/>
      <c r="AJ93" s="143"/>
      <c r="AK93" s="143"/>
      <c r="AL93" s="143"/>
    </row>
    <row r="94" spans="1:38">
      <c r="A94" s="116">
        <f ca="1">A93</f>
        <v>43647</v>
      </c>
      <c r="B94" s="123" t="s">
        <v>356</v>
      </c>
      <c r="C94" s="124">
        <f>IF(C93=4,1,C93+1)</f>
        <v>4</v>
      </c>
      <c r="D94" s="119" t="str">
        <f t="shared" si="3"/>
        <v>丁</v>
      </c>
      <c r="E94" s="119">
        <f ca="1">SUMPRODUCT((计划!$B$6:$B$749=$A94)*(计划!$D$6:$D$749=$B94),计划!$AF$6:$AF$749)</f>
        <v>8</v>
      </c>
      <c r="F94" s="120" t="e">
        <f ca="1">SUMPRODUCT((计划!$B$6:$B$749=$A94)*(计划!$D$6:$D$749=$B94),计划!CW$6:CW$749)</f>
        <v>#VALUE!</v>
      </c>
      <c r="G94" s="120" t="e">
        <f ca="1">SUMPRODUCT((计划!$B$6:$B$749=$A94)*(计划!$D$6:$D$749=$B94),计划!CX$6:CX$749)</f>
        <v>#VALUE!</v>
      </c>
      <c r="H94" s="121">
        <f ca="1">SUMPRODUCT((计划!$B$6:$B$749=$A94)*(计划!$D$6:$D$749=$B94),计划!AV$6:AV$749)/8</f>
        <v>0</v>
      </c>
      <c r="I94" s="121">
        <f ca="1">SUMPRODUCT((计划!$B$6:$B$749=$A94)*(计划!$D$6:$D$749=$B94),计划!AX$6:AX$749)/8</f>
        <v>0</v>
      </c>
      <c r="J94" s="121">
        <f ca="1">SUMPRODUCT((计划!$B$6:$B$749=$A94)*(计划!$D$6:$D$749=$B94),计划!AW$6:AW$749)/8</f>
        <v>0</v>
      </c>
      <c r="K94" s="121">
        <f ca="1">SUMPRODUCT((计划!$B$6:$B$749=$A94)*(计划!$D$6:$D$749=$B94),计划!AY$6:AY$749)/8</f>
        <v>0</v>
      </c>
      <c r="L94" s="121">
        <f ca="1">SUMPRODUCT((计划!$B$6:$B$749=$A94)*(计划!$D$6:$D$749=$B94),计划!AZ$6:AZ$749)/8</f>
        <v>0</v>
      </c>
      <c r="M94" s="121">
        <f ca="1">SUMPRODUCT((计划!$B$6:$B$749=$A94)*(计划!$D$6:$D$749=$B94),计划!BA$6:BA$749)/8</f>
        <v>0</v>
      </c>
      <c r="N94" s="121">
        <f ca="1">SUMPRODUCT((计划!$B$6:$B$749=$A94)*(计划!$D$6:$D$749=$B94),计划!BB$6:BB$749)/8</f>
        <v>0</v>
      </c>
      <c r="O94" s="121">
        <f ca="1">SUMPRODUCT((计划!$B$6:$B$749=$A94)*(计划!$D$6:$D$749=$B94),计划!BC$6:BC$749)/8</f>
        <v>0</v>
      </c>
      <c r="P94" s="121">
        <f ca="1">SUMPRODUCT((计划!$B$6:$B$749=$A94)*(计划!$D$6:$D$749=$B94),计划!BD$6:BD$749)/8</f>
        <v>0</v>
      </c>
      <c r="Q94" s="121" t="e">
        <f ca="1">SUMPRODUCT((计划!$B$6:$B$749=$A94)*(计划!$D$6:$D$749=$B94),计划!BG$6:BG$749)/8</f>
        <v>#VALUE!</v>
      </c>
      <c r="R94" s="120" t="e">
        <f ca="1">SUMPRODUCT((计划!$B$6:$B$749=$A94)*(计划!$D$6:$D$749=$B94),计划!DL$6:DL$749)*$E94/8</f>
        <v>#VALUE!</v>
      </c>
      <c r="S94" s="120" t="e">
        <f ca="1">SUMPRODUCT((计划!$B$6:$B$749=$A94)*(计划!$D$6:$D$749=$B94),计划!DK$6:DK$749)*$E94/8</f>
        <v>#VALUE!</v>
      </c>
      <c r="T94" s="120" t="e">
        <f ca="1">SUMPRODUCT((计划!$B$6:$B$749=$A94)*(计划!$D$6:$D$749=$B94),计划!DM$6:DM$749)*$E94/8</f>
        <v>#VALUE!</v>
      </c>
      <c r="U94" s="120" t="e">
        <f ca="1">SUMPRODUCT((计划!$B$6:$B$749=$A94)*(计划!$D$6:$D$749=$B94),计划!DN$6:DN$749)*$E94/8</f>
        <v>#VALUE!</v>
      </c>
      <c r="V94" s="120" t="e">
        <f ca="1">SUMPRODUCT((计划!$B$6:$B$749=$A94)*(计划!$D$6:$D$749=$B94),计划!DO$6:DO$749)*$E94/8</f>
        <v>#VALUE!</v>
      </c>
      <c r="W94" s="120" t="e">
        <f ca="1">SUMPRODUCT((计划!$B$6:$B$749=$A94)*(计划!$D$6:$D$749=$B94),计划!DP$6:DP$749)*$E94/8</f>
        <v>#VALUE!</v>
      </c>
      <c r="X94" s="120" t="e">
        <f ca="1">SUMPRODUCT((计划!$B$6:$B$749=$A94)*(计划!$D$6:$D$749=$B94),计划!DQ$6:DQ$749)*$E94/8</f>
        <v>#VALUE!</v>
      </c>
      <c r="Y94" s="120" t="e">
        <f ca="1">SUMPRODUCT((计划!$B$6:$B$749=$A94)*(计划!$D$6:$D$749=$B94),计划!DR$6:DR$749)*$E94/8</f>
        <v>#VALUE!</v>
      </c>
      <c r="Z94" s="139" t="e">
        <f ca="1">SUMPRODUCT((R94:V94)*($AE$3:$AI$3))</f>
        <v>#VALUE!</v>
      </c>
      <c r="AA94" s="139" t="e">
        <f ca="1">SUMPRODUCT((W94:Y94)*($AJ$3:$AL$3))</f>
        <v>#VALUE!</v>
      </c>
      <c r="AB94" s="140" t="e">
        <f ca="1" t="shared" si="4"/>
        <v>#VALUE!</v>
      </c>
      <c r="AC94" s="140" t="e">
        <f ca="1" t="shared" si="5"/>
        <v>#VALUE!</v>
      </c>
      <c r="AE94" s="143"/>
      <c r="AF94" s="143"/>
      <c r="AG94" s="143"/>
      <c r="AH94" s="143"/>
      <c r="AI94" s="143"/>
      <c r="AJ94" s="143"/>
      <c r="AK94" s="143"/>
      <c r="AL94" s="143"/>
    </row>
    <row r="95" spans="1:38">
      <c r="A95" s="116">
        <f ca="1">A94</f>
        <v>43647</v>
      </c>
      <c r="B95" s="123" t="s">
        <v>357</v>
      </c>
      <c r="C95" s="124">
        <f>IF(C94=4,1,C94+1)</f>
        <v>1</v>
      </c>
      <c r="D95" s="119" t="str">
        <f t="shared" si="3"/>
        <v>甲</v>
      </c>
      <c r="E95" s="119">
        <f ca="1">SUMPRODUCT((计划!$B$6:$B$749=$A95)*(计划!$D$6:$D$749=$B95),计划!$AF$6:$AF$749)</f>
        <v>8</v>
      </c>
      <c r="F95" s="120" t="e">
        <f ca="1">SUMPRODUCT((计划!$B$6:$B$749=$A95)*(计划!$D$6:$D$749=$B95),计划!CW$6:CW$749)</f>
        <v>#VALUE!</v>
      </c>
      <c r="G95" s="120" t="e">
        <f ca="1">SUMPRODUCT((计划!$B$6:$B$749=$A95)*(计划!$D$6:$D$749=$B95),计划!CX$6:CX$749)</f>
        <v>#VALUE!</v>
      </c>
      <c r="H95" s="121">
        <f ca="1">SUMPRODUCT((计划!$B$6:$B$749=$A95)*(计划!$D$6:$D$749=$B95),计划!AV$6:AV$749)/8</f>
        <v>0</v>
      </c>
      <c r="I95" s="121">
        <f ca="1">SUMPRODUCT((计划!$B$6:$B$749=$A95)*(计划!$D$6:$D$749=$B95),计划!AX$6:AX$749)/8</f>
        <v>0</v>
      </c>
      <c r="J95" s="121">
        <f ca="1">SUMPRODUCT((计划!$B$6:$B$749=$A95)*(计划!$D$6:$D$749=$B95),计划!AW$6:AW$749)/8</f>
        <v>0</v>
      </c>
      <c r="K95" s="121">
        <f ca="1">SUMPRODUCT((计划!$B$6:$B$749=$A95)*(计划!$D$6:$D$749=$B95),计划!AY$6:AY$749)/8</f>
        <v>0</v>
      </c>
      <c r="L95" s="121">
        <f ca="1">SUMPRODUCT((计划!$B$6:$B$749=$A95)*(计划!$D$6:$D$749=$B95),计划!AZ$6:AZ$749)/8</f>
        <v>0</v>
      </c>
      <c r="M95" s="121">
        <f ca="1">SUMPRODUCT((计划!$B$6:$B$749=$A95)*(计划!$D$6:$D$749=$B95),计划!BA$6:BA$749)/8</f>
        <v>0</v>
      </c>
      <c r="N95" s="121">
        <f ca="1">SUMPRODUCT((计划!$B$6:$B$749=$A95)*(计划!$D$6:$D$749=$B95),计划!BB$6:BB$749)/8</f>
        <v>0</v>
      </c>
      <c r="O95" s="121">
        <f ca="1">SUMPRODUCT((计划!$B$6:$B$749=$A95)*(计划!$D$6:$D$749=$B95),计划!BC$6:BC$749)/8</f>
        <v>0</v>
      </c>
      <c r="P95" s="121">
        <f ca="1">SUMPRODUCT((计划!$B$6:$B$749=$A95)*(计划!$D$6:$D$749=$B95),计划!BD$6:BD$749)/8</f>
        <v>0</v>
      </c>
      <c r="Q95" s="121" t="e">
        <f ca="1">SUMPRODUCT((计划!$B$6:$B$749=$A95)*(计划!$D$6:$D$749=$B95),计划!BG$6:BG$749)/8</f>
        <v>#VALUE!</v>
      </c>
      <c r="R95" s="120" t="e">
        <f ca="1">SUMPRODUCT((计划!$B$6:$B$749=$A95)*(计划!$D$6:$D$749=$B95),计划!DL$6:DL$749)*$E95/8</f>
        <v>#VALUE!</v>
      </c>
      <c r="S95" s="120" t="e">
        <f ca="1">SUMPRODUCT((计划!$B$6:$B$749=$A95)*(计划!$D$6:$D$749=$B95),计划!DK$6:DK$749)*$E95/8</f>
        <v>#VALUE!</v>
      </c>
      <c r="T95" s="120" t="e">
        <f ca="1">SUMPRODUCT((计划!$B$6:$B$749=$A95)*(计划!$D$6:$D$749=$B95),计划!DM$6:DM$749)*$E95/8</f>
        <v>#VALUE!</v>
      </c>
      <c r="U95" s="120" t="e">
        <f ca="1">SUMPRODUCT((计划!$B$6:$B$749=$A95)*(计划!$D$6:$D$749=$B95),计划!DN$6:DN$749)*$E95/8</f>
        <v>#VALUE!</v>
      </c>
      <c r="V95" s="120" t="e">
        <f ca="1">SUMPRODUCT((计划!$B$6:$B$749=$A95)*(计划!$D$6:$D$749=$B95),计划!DO$6:DO$749)*$E95/8</f>
        <v>#VALUE!</v>
      </c>
      <c r="W95" s="120" t="e">
        <f ca="1">SUMPRODUCT((计划!$B$6:$B$749=$A95)*(计划!$D$6:$D$749=$B95),计划!DP$6:DP$749)*$E95/8</f>
        <v>#VALUE!</v>
      </c>
      <c r="X95" s="120" t="e">
        <f ca="1">SUMPRODUCT((计划!$B$6:$B$749=$A95)*(计划!$D$6:$D$749=$B95),计划!DQ$6:DQ$749)*$E95/8</f>
        <v>#VALUE!</v>
      </c>
      <c r="Y95" s="120" t="e">
        <f ca="1">SUMPRODUCT((计划!$B$6:$B$749=$A95)*(计划!$D$6:$D$749=$B95),计划!DR$6:DR$749)*$E95/8</f>
        <v>#VALUE!</v>
      </c>
      <c r="Z95" s="139" t="e">
        <f ca="1">SUMPRODUCT((R95:V95)*($AE$3:$AI$3))</f>
        <v>#VALUE!</v>
      </c>
      <c r="AA95" s="139" t="e">
        <f ca="1">SUMPRODUCT((W95:Y95)*($AJ$3:$AL$3))</f>
        <v>#VALUE!</v>
      </c>
      <c r="AB95" s="140" t="e">
        <f ca="1" t="shared" si="4"/>
        <v>#VALUE!</v>
      </c>
      <c r="AC95" s="140" t="e">
        <f ca="1" t="shared" si="5"/>
        <v>#VALUE!</v>
      </c>
      <c r="AE95" s="143"/>
      <c r="AF95" s="143"/>
      <c r="AG95" s="143"/>
      <c r="AH95" s="143"/>
      <c r="AI95" s="143"/>
      <c r="AJ95" s="143"/>
      <c r="AK95" s="143"/>
      <c r="AL95" s="143"/>
    </row>
    <row r="96" spans="1:38">
      <c r="A96" s="146"/>
      <c r="B96" s="147"/>
      <c r="C96" s="148"/>
      <c r="D96" s="149"/>
      <c r="E96" s="149"/>
      <c r="F96" s="150"/>
      <c r="G96" s="150"/>
      <c r="H96" s="151"/>
      <c r="I96" s="151"/>
      <c r="J96" s="151"/>
      <c r="K96" s="151"/>
      <c r="L96" s="151"/>
      <c r="M96" s="151"/>
      <c r="N96" s="151"/>
      <c r="O96" s="151"/>
      <c r="P96" s="151"/>
      <c r="Q96" s="151"/>
      <c r="R96" s="150"/>
      <c r="S96" s="150"/>
      <c r="T96" s="150"/>
      <c r="U96" s="150"/>
      <c r="V96" s="150"/>
      <c r="W96" s="150"/>
      <c r="X96" s="150"/>
      <c r="Y96" s="150"/>
      <c r="Z96" s="152"/>
      <c r="AA96" s="152"/>
      <c r="AB96" s="143"/>
      <c r="AC96" s="143"/>
      <c r="AE96" s="143"/>
      <c r="AF96" s="143"/>
      <c r="AG96" s="143"/>
      <c r="AH96" s="143"/>
      <c r="AI96" s="143"/>
      <c r="AJ96" s="143"/>
      <c r="AK96" s="143"/>
      <c r="AL96" s="143"/>
    </row>
    <row r="97" spans="1:38">
      <c r="A97" s="146"/>
      <c r="B97" s="147"/>
      <c r="C97" s="148"/>
      <c r="D97" s="149"/>
      <c r="E97" s="149"/>
      <c r="F97" s="150"/>
      <c r="G97" s="150"/>
      <c r="H97" s="151"/>
      <c r="I97" s="151"/>
      <c r="J97" s="151"/>
      <c r="K97" s="151"/>
      <c r="L97" s="151"/>
      <c r="M97" s="151"/>
      <c r="N97" s="151"/>
      <c r="O97" s="151"/>
      <c r="P97" s="151"/>
      <c r="Q97" s="151"/>
      <c r="R97" s="150"/>
      <c r="S97" s="150"/>
      <c r="T97" s="150"/>
      <c r="U97" s="150"/>
      <c r="V97" s="150"/>
      <c r="W97" s="150"/>
      <c r="X97" s="150"/>
      <c r="Y97" s="150"/>
      <c r="Z97" s="152"/>
      <c r="AA97" s="152"/>
      <c r="AB97" s="143"/>
      <c r="AC97" s="143"/>
      <c r="AE97" s="143"/>
      <c r="AF97" s="143"/>
      <c r="AG97" s="143"/>
      <c r="AH97" s="143"/>
      <c r="AI97" s="143"/>
      <c r="AJ97" s="143"/>
      <c r="AK97" s="143"/>
      <c r="AL97" s="143"/>
    </row>
    <row r="98" spans="1:38">
      <c r="A98" s="146"/>
      <c r="B98" s="147"/>
      <c r="C98" s="148"/>
      <c r="D98" s="149"/>
      <c r="E98" s="149"/>
      <c r="F98" s="150"/>
      <c r="G98" s="150"/>
      <c r="H98" s="151"/>
      <c r="I98" s="151"/>
      <c r="J98" s="151"/>
      <c r="K98" s="151"/>
      <c r="L98" s="151"/>
      <c r="M98" s="151"/>
      <c r="N98" s="151"/>
      <c r="O98" s="151"/>
      <c r="P98" s="151"/>
      <c r="Q98" s="151"/>
      <c r="R98" s="150"/>
      <c r="S98" s="150"/>
      <c r="T98" s="150"/>
      <c r="U98" s="150"/>
      <c r="V98" s="150"/>
      <c r="W98" s="150"/>
      <c r="X98" s="150"/>
      <c r="Y98" s="150"/>
      <c r="Z98" s="152"/>
      <c r="AA98" s="152"/>
      <c r="AB98" s="143"/>
      <c r="AC98" s="143"/>
      <c r="AE98" s="143"/>
      <c r="AF98" s="143"/>
      <c r="AG98" s="143"/>
      <c r="AH98" s="143"/>
      <c r="AI98" s="143"/>
      <c r="AJ98" s="143"/>
      <c r="AK98" s="143"/>
      <c r="AL98" s="143"/>
    </row>
    <row r="99" spans="1:38">
      <c r="A99" s="146"/>
      <c r="B99" s="147"/>
      <c r="C99" s="148"/>
      <c r="D99" s="149"/>
      <c r="E99" s="149"/>
      <c r="F99" s="150"/>
      <c r="G99" s="150"/>
      <c r="H99" s="151"/>
      <c r="I99" s="151"/>
      <c r="J99" s="151"/>
      <c r="K99" s="151"/>
      <c r="L99" s="151"/>
      <c r="M99" s="151"/>
      <c r="N99" s="151"/>
      <c r="O99" s="151"/>
      <c r="P99" s="151"/>
      <c r="Q99" s="151"/>
      <c r="R99" s="150"/>
      <c r="S99" s="150"/>
      <c r="T99" s="150"/>
      <c r="U99" s="150"/>
      <c r="V99" s="150"/>
      <c r="W99" s="150"/>
      <c r="X99" s="150"/>
      <c r="Y99" s="150"/>
      <c r="Z99" s="152"/>
      <c r="AA99" s="152"/>
      <c r="AB99" s="143"/>
      <c r="AC99" s="143"/>
      <c r="AE99" s="143"/>
      <c r="AF99" s="143"/>
      <c r="AG99" s="143"/>
      <c r="AH99" s="143"/>
      <c r="AI99" s="143"/>
      <c r="AJ99" s="143"/>
      <c r="AK99" s="143"/>
      <c r="AL99" s="143"/>
    </row>
    <row r="100" spans="1:1">
      <c r="A100" s="38"/>
    </row>
    <row r="101" spans="1:1">
      <c r="A101" s="38"/>
    </row>
    <row r="102" spans="1:1">
      <c r="A102" s="38"/>
    </row>
    <row r="103" spans="1:1">
      <c r="A103" s="38"/>
    </row>
    <row r="104" spans="1:1">
      <c r="A104" s="38"/>
    </row>
    <row r="105" spans="1:1">
      <c r="A105" s="38"/>
    </row>
    <row r="106" spans="1:1">
      <c r="A106" s="38"/>
    </row>
    <row r="107" spans="1:1">
      <c r="A107" s="38"/>
    </row>
    <row r="108" spans="1:1">
      <c r="A108" s="38"/>
    </row>
    <row r="109" spans="1:1">
      <c r="A109" s="38"/>
    </row>
    <row r="110" spans="1:1">
      <c r="A110" s="38"/>
    </row>
    <row r="111" spans="1:1">
      <c r="A111" s="38"/>
    </row>
    <row r="112" spans="1:1">
      <c r="A112" s="38"/>
    </row>
    <row r="113" spans="1:1">
      <c r="A113" s="38"/>
    </row>
    <row r="114" spans="1:1">
      <c r="A114" s="38"/>
    </row>
    <row r="115" spans="1:1">
      <c r="A115" s="38"/>
    </row>
    <row r="116" spans="1:1">
      <c r="A116" s="38"/>
    </row>
    <row r="117" spans="1:1">
      <c r="A117" s="38"/>
    </row>
    <row r="118" spans="1:1">
      <c r="A118" s="38"/>
    </row>
    <row r="119" spans="1:1">
      <c r="A119" s="38"/>
    </row>
    <row r="120" spans="1:1">
      <c r="A120" s="38"/>
    </row>
    <row r="121" spans="1:1">
      <c r="A121" s="38"/>
    </row>
    <row r="122" spans="1:1">
      <c r="A122" s="38"/>
    </row>
    <row r="123" spans="1:1">
      <c r="A123" s="38"/>
    </row>
    <row r="124" spans="1:1">
      <c r="A124" s="38"/>
    </row>
    <row r="125" spans="1:1">
      <c r="A125" s="38"/>
    </row>
    <row r="126" spans="1:1">
      <c r="A126" s="38"/>
    </row>
    <row r="127" spans="1:1">
      <c r="A127" s="38"/>
    </row>
    <row r="128" spans="1:1">
      <c r="A128" s="38"/>
    </row>
    <row r="129" spans="1:1">
      <c r="A129" s="38"/>
    </row>
    <row r="130" spans="1:1">
      <c r="A130" s="38"/>
    </row>
    <row r="131" spans="1:1">
      <c r="A131" s="38"/>
    </row>
    <row r="132" spans="1:1">
      <c r="A132" s="38"/>
    </row>
    <row r="133" spans="1:1">
      <c r="A133" s="38"/>
    </row>
    <row r="134" spans="1:1">
      <c r="A134" s="38"/>
    </row>
    <row r="135" spans="1:1">
      <c r="A135" s="38"/>
    </row>
    <row r="136" spans="1:1">
      <c r="A136" s="38"/>
    </row>
    <row r="137" spans="1:1">
      <c r="A137" s="38"/>
    </row>
    <row r="138" spans="1:1">
      <c r="A138" s="38"/>
    </row>
    <row r="139" spans="1:1">
      <c r="A139" s="38"/>
    </row>
    <row r="140" spans="1:1">
      <c r="A140" s="38"/>
    </row>
    <row r="141" spans="1:1">
      <c r="A141" s="38"/>
    </row>
    <row r="142" spans="1:1">
      <c r="A142" s="38"/>
    </row>
    <row r="143" spans="1:1">
      <c r="A143" s="38"/>
    </row>
    <row r="144" spans="1:1">
      <c r="A144" s="38"/>
    </row>
    <row r="145" spans="1:1">
      <c r="A145" s="38"/>
    </row>
    <row r="146" spans="1:1">
      <c r="A146" s="38"/>
    </row>
    <row r="147" spans="1:1">
      <c r="A147" s="38"/>
    </row>
    <row r="148" spans="1:1">
      <c r="A148" s="38"/>
    </row>
    <row r="149" spans="1:1">
      <c r="A149" s="38"/>
    </row>
    <row r="150" spans="1:1">
      <c r="A150" s="38"/>
    </row>
    <row r="151" spans="1:1">
      <c r="A151" s="38"/>
    </row>
    <row r="152" spans="1:1">
      <c r="A152" s="38"/>
    </row>
    <row r="153" spans="1:1">
      <c r="A153" s="38"/>
    </row>
    <row r="154" spans="1:1">
      <c r="A154" s="38"/>
    </row>
    <row r="155" spans="1:1">
      <c r="A155" s="38"/>
    </row>
    <row r="156" spans="1:1">
      <c r="A156" s="38"/>
    </row>
    <row r="157" spans="1:1">
      <c r="A157" s="38"/>
    </row>
    <row r="158" spans="1:1">
      <c r="A158" s="38"/>
    </row>
    <row r="159" spans="1:1">
      <c r="A159" s="38"/>
    </row>
    <row r="160" spans="1:1">
      <c r="A160" s="38"/>
    </row>
    <row r="161" spans="1:1">
      <c r="A161" s="38"/>
    </row>
    <row r="162" spans="1:1">
      <c r="A162" s="38"/>
    </row>
    <row r="163" spans="1:1">
      <c r="A163" s="38"/>
    </row>
    <row r="164" spans="1:1">
      <c r="A164" s="38"/>
    </row>
    <row r="165" spans="1:1">
      <c r="A165" s="38"/>
    </row>
    <row r="166" spans="1:1">
      <c r="A166" s="38"/>
    </row>
    <row r="167" spans="1:1">
      <c r="A167" s="38"/>
    </row>
    <row r="168" spans="1:1">
      <c r="A168" s="38"/>
    </row>
    <row r="169" spans="1:1">
      <c r="A169" s="38"/>
    </row>
    <row r="170" spans="1:1">
      <c r="A170" s="38"/>
    </row>
    <row r="171" spans="1:1">
      <c r="A171" s="38"/>
    </row>
    <row r="172" spans="1:1">
      <c r="A172" s="38"/>
    </row>
    <row r="173" spans="1:1">
      <c r="A173" s="38"/>
    </row>
    <row r="174" spans="1:1">
      <c r="A174" s="38"/>
    </row>
    <row r="175" spans="1:1">
      <c r="A175" s="38"/>
    </row>
    <row r="176" spans="1:1">
      <c r="A176" s="38"/>
    </row>
    <row r="177" spans="1:1">
      <c r="A177" s="38"/>
    </row>
    <row r="178" spans="1:1">
      <c r="A178" s="38"/>
    </row>
    <row r="179" spans="1:1">
      <c r="A179" s="38"/>
    </row>
    <row r="180" spans="1:1">
      <c r="A180" s="38"/>
    </row>
    <row r="181" spans="1:1">
      <c r="A181" s="38"/>
    </row>
    <row r="182" spans="1:1">
      <c r="A182" s="38"/>
    </row>
    <row r="183" spans="1:1">
      <c r="A183" s="38"/>
    </row>
    <row r="184" spans="1:1">
      <c r="A184" s="38"/>
    </row>
    <row r="185" spans="1:1">
      <c r="A185" s="38"/>
    </row>
    <row r="186" spans="1:1">
      <c r="A186" s="38"/>
    </row>
    <row r="187" spans="1:1">
      <c r="A187" s="38"/>
    </row>
    <row r="188" spans="1:1">
      <c r="A188" s="38"/>
    </row>
    <row r="189" spans="1:1">
      <c r="A189" s="38"/>
    </row>
    <row r="190" spans="1:1">
      <c r="A190" s="38"/>
    </row>
    <row r="191" spans="1:1">
      <c r="A191" s="38"/>
    </row>
    <row r="192" spans="1:1">
      <c r="A192" s="38"/>
    </row>
    <row r="193" spans="1:1">
      <c r="A193" s="38"/>
    </row>
    <row r="194" spans="1:1">
      <c r="A194" s="38"/>
    </row>
    <row r="195" spans="1:1">
      <c r="A195" s="38"/>
    </row>
    <row r="196" spans="1:1">
      <c r="A196" s="38"/>
    </row>
    <row r="197" spans="1:1">
      <c r="A197" s="38"/>
    </row>
    <row r="198" spans="1:1">
      <c r="A198" s="38"/>
    </row>
    <row r="199" spans="1:1">
      <c r="A199" s="38"/>
    </row>
    <row r="200" spans="1:1">
      <c r="A200" s="38"/>
    </row>
    <row r="201" spans="1:1">
      <c r="A201" s="38"/>
    </row>
    <row r="202" spans="1:1">
      <c r="A202" s="38"/>
    </row>
    <row r="203" spans="1:1">
      <c r="A203" s="38"/>
    </row>
    <row r="204" spans="1:1">
      <c r="A204" s="38"/>
    </row>
    <row r="205" spans="1:1">
      <c r="A205" s="38"/>
    </row>
    <row r="206" spans="1:1">
      <c r="A206" s="38"/>
    </row>
    <row r="207" spans="1:1">
      <c r="A207" s="38"/>
    </row>
    <row r="208" spans="1:1">
      <c r="A208" s="38"/>
    </row>
    <row r="209" spans="1:1">
      <c r="A209" s="38"/>
    </row>
    <row r="210" spans="1:1">
      <c r="A210" s="38"/>
    </row>
    <row r="211" spans="1:1">
      <c r="A211" s="38"/>
    </row>
    <row r="212" spans="1:1">
      <c r="A212" s="38"/>
    </row>
    <row r="213" spans="1:1">
      <c r="A213" s="38"/>
    </row>
    <row r="214" spans="1:1">
      <c r="A214" s="38"/>
    </row>
    <row r="215" spans="1:1">
      <c r="A215" s="38"/>
    </row>
    <row r="216" spans="1:1">
      <c r="A216" s="38"/>
    </row>
    <row r="217" spans="1:1">
      <c r="A217" s="38"/>
    </row>
    <row r="218" spans="1:1">
      <c r="A218" s="38"/>
    </row>
    <row r="219" spans="1:1">
      <c r="A219" s="38"/>
    </row>
    <row r="220" spans="1:1">
      <c r="A220" s="38"/>
    </row>
    <row r="221" spans="1:1">
      <c r="A221" s="38"/>
    </row>
    <row r="222" spans="1:1">
      <c r="A222" s="38"/>
    </row>
    <row r="223" spans="1:1">
      <c r="A223" s="38"/>
    </row>
    <row r="224" spans="1:1">
      <c r="A224" s="38"/>
    </row>
    <row r="225" spans="1:1">
      <c r="A225" s="38"/>
    </row>
    <row r="226" spans="1:1">
      <c r="A226" s="38"/>
    </row>
    <row r="227" spans="1:1">
      <c r="A227" s="38"/>
    </row>
    <row r="228" spans="1:1">
      <c r="A228" s="38"/>
    </row>
    <row r="229" spans="1:1">
      <c r="A229" s="38"/>
    </row>
    <row r="230" spans="1:1">
      <c r="A230" s="38"/>
    </row>
  </sheetData>
  <mergeCells count="11">
    <mergeCell ref="F1:G1"/>
    <mergeCell ref="I1:M1"/>
    <mergeCell ref="N1:P1"/>
    <mergeCell ref="R1:V1"/>
    <mergeCell ref="W1:Y1"/>
    <mergeCell ref="Z1:AC1"/>
    <mergeCell ref="AE1:AI1"/>
    <mergeCell ref="AJ1:AL1"/>
    <mergeCell ref="B1:B2"/>
    <mergeCell ref="D1:D2"/>
    <mergeCell ref="E1:E2"/>
  </mergeCells>
  <hyperlinks>
    <hyperlink ref="A1" location="目录!E4" display="返回目录"/>
  </hyperlinks>
  <pageMargins left="0.7" right="0.7" top="0.75" bottom="0.75" header="0.5" footer="0.5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7"/>
  <sheetViews>
    <sheetView showGridLines="0" workbookViewId="0">
      <pane xSplit="2" ySplit="1" topLeftCell="C2" activePane="bottomRight" state="frozen"/>
      <selection/>
      <selection pane="topRight"/>
      <selection pane="bottomLeft"/>
      <selection pane="bottomRight" activeCell="A2" sqref="A2:A4"/>
    </sheetView>
  </sheetViews>
  <sheetFormatPr defaultColWidth="9" defaultRowHeight="15" outlineLevelCol="7"/>
  <cols>
    <col min="1" max="1" width="9.5037037037037" style="82" customWidth="1" collapsed="1"/>
    <col min="2" max="2" width="8.5037037037037" style="67" customWidth="1" collapsed="1"/>
    <col min="3" max="3" width="5.5037037037037" style="67" collapsed="1"/>
    <col min="4" max="4" width="3.12592592592593" style="67" hidden="1" customWidth="1" collapsed="1"/>
    <col min="5" max="5" width="5.5037037037037" style="67" collapsed="1"/>
    <col min="6" max="6" width="74" style="83" customWidth="1" collapsed="1"/>
    <col min="7" max="7" width="16.6222222222222" style="67" customWidth="1" collapsed="1"/>
    <col min="8" max="8" width="13.1259259259259" style="67" customWidth="1" collapsed="1"/>
    <col min="9" max="16384" width="9" style="67" collapsed="1"/>
  </cols>
  <sheetData>
    <row r="1" s="81" customFormat="1" ht="24.75" customHeight="1" spans="1:8">
      <c r="A1" s="84" t="s">
        <v>48</v>
      </c>
      <c r="B1" s="85" t="s">
        <v>218</v>
      </c>
      <c r="C1" s="85" t="s">
        <v>219</v>
      </c>
      <c r="D1" s="86"/>
      <c r="E1" s="85" t="s">
        <v>220</v>
      </c>
      <c r="F1" s="87" t="s">
        <v>463</v>
      </c>
      <c r="G1" s="88" t="s">
        <v>464</v>
      </c>
      <c r="H1" s="88" t="s">
        <v>465</v>
      </c>
    </row>
    <row r="2" ht="34.5" customHeight="1" spans="1:8">
      <c r="A2" s="89">
        <f ca="1">成本日报!A3</f>
        <v>43617</v>
      </c>
      <c r="B2" s="90">
        <f ca="1">A2</f>
        <v>43617</v>
      </c>
      <c r="C2" s="91" t="s">
        <v>355</v>
      </c>
      <c r="D2" s="92">
        <f>成本日报!C3</f>
        <v>2</v>
      </c>
      <c r="E2" s="91" t="str">
        <f t="shared" ref="E2:E65" si="0">IF(AND(D2=1),"甲班",IF(AND(D2=2),"乙班",IF(AND(D2=3),"丙班",IF(AND(D2=4),"丁班",))))</f>
        <v>乙班</v>
      </c>
      <c r="F2" s="93"/>
      <c r="G2" s="68"/>
      <c r="H2" s="68"/>
    </row>
    <row r="3" ht="33.75" customHeight="1" spans="1:8">
      <c r="A3" s="94"/>
      <c r="B3" s="95"/>
      <c r="C3" s="91" t="s">
        <v>356</v>
      </c>
      <c r="D3" s="96">
        <f>IF(AND(D2=4),1,IF(AND(D2&lt;4),(D2+1),))</f>
        <v>3</v>
      </c>
      <c r="E3" s="91" t="str">
        <f t="shared" si="0"/>
        <v>丙班</v>
      </c>
      <c r="F3" s="97"/>
      <c r="G3" s="68"/>
      <c r="H3" s="68"/>
    </row>
    <row r="4" ht="41.25" customHeight="1" spans="1:8">
      <c r="A4" s="98"/>
      <c r="B4" s="99"/>
      <c r="C4" s="91" t="s">
        <v>357</v>
      </c>
      <c r="D4" s="96">
        <f>IF(AND(D3=4),1,IF(AND(D3&lt;4),(D3+1),))</f>
        <v>4</v>
      </c>
      <c r="E4" s="91" t="str">
        <f t="shared" si="0"/>
        <v>丁班</v>
      </c>
      <c r="F4" s="100"/>
      <c r="G4" s="68"/>
      <c r="H4" s="68"/>
    </row>
    <row r="5" ht="36.75" customHeight="1" spans="1:8">
      <c r="A5" s="89">
        <f ca="1">A2+1</f>
        <v>43618</v>
      </c>
      <c r="B5" s="90">
        <f ca="1">A5</f>
        <v>43618</v>
      </c>
      <c r="C5" s="91" t="s">
        <v>355</v>
      </c>
      <c r="D5" s="92">
        <f>成本日报!C6</f>
        <v>1</v>
      </c>
      <c r="E5" s="91" t="str">
        <f t="shared" si="0"/>
        <v>甲班</v>
      </c>
      <c r="F5" s="101"/>
      <c r="G5" s="68"/>
      <c r="H5" s="68"/>
    </row>
    <row r="6" ht="40.5" customHeight="1" spans="1:8">
      <c r="A6" s="94"/>
      <c r="B6" s="95"/>
      <c r="C6" s="91" t="s">
        <v>356</v>
      </c>
      <c r="D6" s="96">
        <f>IF(AND(D5=4),1,IF(AND(D5&lt;4),(D5+1),))</f>
        <v>2</v>
      </c>
      <c r="E6" s="91" t="str">
        <f t="shared" si="0"/>
        <v>乙班</v>
      </c>
      <c r="F6" s="101"/>
      <c r="G6" s="68"/>
      <c r="H6" s="68"/>
    </row>
    <row r="7" ht="35.25" customHeight="1" spans="1:8">
      <c r="A7" s="98"/>
      <c r="B7" s="99"/>
      <c r="C7" s="91" t="s">
        <v>357</v>
      </c>
      <c r="D7" s="96">
        <f>IF(AND(D6=4),1,IF(AND(D6&lt;4),(D6+1),))</f>
        <v>3</v>
      </c>
      <c r="E7" s="91" t="str">
        <f t="shared" si="0"/>
        <v>丙班</v>
      </c>
      <c r="F7" s="101"/>
      <c r="G7" s="68"/>
      <c r="H7" s="68"/>
    </row>
    <row r="8" ht="34.5" customHeight="1" spans="1:8">
      <c r="A8" s="89">
        <f ca="1">A5+1</f>
        <v>43619</v>
      </c>
      <c r="B8" s="90">
        <f ca="1">A8</f>
        <v>43619</v>
      </c>
      <c r="C8" s="91" t="s">
        <v>355</v>
      </c>
      <c r="D8" s="96">
        <f>IF(AND(D2=1),4,IF(AND(D2&gt;1),(D2-1),))</f>
        <v>1</v>
      </c>
      <c r="E8" s="91" t="str">
        <f t="shared" si="0"/>
        <v>甲班</v>
      </c>
      <c r="F8" s="101"/>
      <c r="G8" s="68"/>
      <c r="H8" s="68"/>
    </row>
    <row r="9" ht="33.75" customHeight="1" spans="1:8">
      <c r="A9" s="94"/>
      <c r="B9" s="95"/>
      <c r="C9" s="91" t="s">
        <v>356</v>
      </c>
      <c r="D9" s="96">
        <f>IF(AND(D8=4),1,IF(AND(D8&lt;4),(D8+1),))</f>
        <v>2</v>
      </c>
      <c r="E9" s="91" t="str">
        <f t="shared" si="0"/>
        <v>乙班</v>
      </c>
      <c r="F9" s="101"/>
      <c r="G9" s="68"/>
      <c r="H9" s="68"/>
    </row>
    <row r="10" ht="35.25" customHeight="1" spans="1:8">
      <c r="A10" s="98"/>
      <c r="B10" s="99"/>
      <c r="C10" s="91" t="s">
        <v>357</v>
      </c>
      <c r="D10" s="96">
        <f>IF(AND(D9=4),1,IF(AND(D9&lt;4),(D9+1),))</f>
        <v>3</v>
      </c>
      <c r="E10" s="91" t="str">
        <f t="shared" si="0"/>
        <v>丙班</v>
      </c>
      <c r="F10" s="101"/>
      <c r="G10" s="68"/>
      <c r="H10" s="68"/>
    </row>
    <row r="11" ht="34.5" customHeight="1" spans="1:8">
      <c r="A11" s="89">
        <f ca="1">A8+1</f>
        <v>43620</v>
      </c>
      <c r="B11" s="90">
        <f ca="1">A11</f>
        <v>43620</v>
      </c>
      <c r="C11" s="91" t="s">
        <v>355</v>
      </c>
      <c r="D11" s="96">
        <f>IF(AND(D5=1),4,IF(AND(D5&gt;1),(D5-1),))</f>
        <v>4</v>
      </c>
      <c r="E11" s="91" t="str">
        <f t="shared" si="0"/>
        <v>丁班</v>
      </c>
      <c r="F11" s="101"/>
      <c r="G11" s="102"/>
      <c r="H11" s="68"/>
    </row>
    <row r="12" ht="33.75" customHeight="1" spans="1:8">
      <c r="A12" s="94"/>
      <c r="B12" s="95"/>
      <c r="C12" s="91" t="s">
        <v>356</v>
      </c>
      <c r="D12" s="96">
        <f>IF(AND(D11=4),1,IF(AND(D11&lt;4),(D11+1),))</f>
        <v>1</v>
      </c>
      <c r="E12" s="91" t="str">
        <f t="shared" si="0"/>
        <v>甲班</v>
      </c>
      <c r="F12" s="101"/>
      <c r="G12" s="102"/>
      <c r="H12" s="68"/>
    </row>
    <row r="13" ht="35.25" customHeight="1" spans="1:8">
      <c r="A13" s="98"/>
      <c r="B13" s="99"/>
      <c r="C13" s="91" t="s">
        <v>357</v>
      </c>
      <c r="D13" s="96">
        <f>IF(AND(D12=4),1,IF(AND(D12&lt;4),(D12+1),))</f>
        <v>2</v>
      </c>
      <c r="E13" s="91" t="str">
        <f t="shared" si="0"/>
        <v>乙班</v>
      </c>
      <c r="F13" s="101"/>
      <c r="G13" s="102"/>
      <c r="H13" s="68"/>
    </row>
    <row r="14" ht="34.5" customHeight="1" spans="1:8">
      <c r="A14" s="89">
        <f ca="1">A11+1</f>
        <v>43621</v>
      </c>
      <c r="B14" s="90">
        <f ca="1">A14</f>
        <v>43621</v>
      </c>
      <c r="C14" s="91" t="s">
        <v>355</v>
      </c>
      <c r="D14" s="96">
        <f>IF(AND(D8=1),4,IF(AND(D8&gt;1),(D8-1),))</f>
        <v>4</v>
      </c>
      <c r="E14" s="91" t="str">
        <f t="shared" si="0"/>
        <v>丁班</v>
      </c>
      <c r="F14" s="101"/>
      <c r="G14" s="102"/>
      <c r="H14" s="68"/>
    </row>
    <row r="15" ht="33.75" customHeight="1" spans="1:8">
      <c r="A15" s="94"/>
      <c r="B15" s="95"/>
      <c r="C15" s="91" t="s">
        <v>356</v>
      </c>
      <c r="D15" s="96">
        <f>IF(AND(D14=4),1,IF(AND(D14&lt;4),(D14+1),))</f>
        <v>1</v>
      </c>
      <c r="E15" s="91" t="str">
        <f t="shared" si="0"/>
        <v>甲班</v>
      </c>
      <c r="F15" s="101"/>
      <c r="G15" s="102"/>
      <c r="H15" s="68"/>
    </row>
    <row r="16" ht="35.25" customHeight="1" spans="1:8">
      <c r="A16" s="98"/>
      <c r="B16" s="99"/>
      <c r="C16" s="91" t="s">
        <v>357</v>
      </c>
      <c r="D16" s="96">
        <f>IF(AND(D15=4),1,IF(AND(D15&lt;4),(D15+1),))</f>
        <v>2</v>
      </c>
      <c r="E16" s="91" t="str">
        <f t="shared" si="0"/>
        <v>乙班</v>
      </c>
      <c r="F16" s="101"/>
      <c r="G16" s="102"/>
      <c r="H16" s="68"/>
    </row>
    <row r="17" ht="34.5" customHeight="1" spans="1:8">
      <c r="A17" s="89">
        <f ca="1">A14+1</f>
        <v>43622</v>
      </c>
      <c r="B17" s="90">
        <f ca="1">A17</f>
        <v>43622</v>
      </c>
      <c r="C17" s="91" t="s">
        <v>355</v>
      </c>
      <c r="D17" s="96">
        <f>IF(AND(D11=1),4,IF(AND(D11&gt;1),(D11-1),))</f>
        <v>3</v>
      </c>
      <c r="E17" s="91" t="str">
        <f t="shared" si="0"/>
        <v>丙班</v>
      </c>
      <c r="F17" s="101"/>
      <c r="G17" s="68"/>
      <c r="H17" s="68"/>
    </row>
    <row r="18" ht="33.75" customHeight="1" spans="1:8">
      <c r="A18" s="94"/>
      <c r="B18" s="95"/>
      <c r="C18" s="91" t="s">
        <v>356</v>
      </c>
      <c r="D18" s="96">
        <f>IF(AND(D17=4),1,IF(AND(D17&lt;4),(D17+1),))</f>
        <v>4</v>
      </c>
      <c r="E18" s="91" t="str">
        <f t="shared" si="0"/>
        <v>丁班</v>
      </c>
      <c r="F18" s="103"/>
      <c r="G18" s="102"/>
      <c r="H18" s="68"/>
    </row>
    <row r="19" ht="35.25" customHeight="1" spans="1:8">
      <c r="A19" s="98"/>
      <c r="B19" s="99"/>
      <c r="C19" s="91" t="s">
        <v>357</v>
      </c>
      <c r="D19" s="96">
        <f>IF(AND(D18=4),1,IF(AND(D18&lt;4),(D18+1),))</f>
        <v>1</v>
      </c>
      <c r="E19" s="91" t="str">
        <f t="shared" si="0"/>
        <v>甲班</v>
      </c>
      <c r="F19" s="101"/>
      <c r="G19" s="102"/>
      <c r="H19" s="68"/>
    </row>
    <row r="20" ht="34.5" customHeight="1" spans="1:8">
      <c r="A20" s="89">
        <f ca="1">A17+1</f>
        <v>43623</v>
      </c>
      <c r="B20" s="90">
        <f ca="1">A20</f>
        <v>43623</v>
      </c>
      <c r="C20" s="91" t="s">
        <v>355</v>
      </c>
      <c r="D20" s="96">
        <f>IF(AND(D14=1),4,IF(AND(D14&gt;1),(D14-1),))</f>
        <v>3</v>
      </c>
      <c r="E20" s="91" t="str">
        <f t="shared" si="0"/>
        <v>丙班</v>
      </c>
      <c r="F20" s="101"/>
      <c r="G20" s="68"/>
      <c r="H20" s="68"/>
    </row>
    <row r="21" ht="33.75" customHeight="1" spans="1:8">
      <c r="A21" s="94"/>
      <c r="B21" s="95"/>
      <c r="C21" s="91" t="s">
        <v>356</v>
      </c>
      <c r="D21" s="96">
        <f>IF(AND(D20=4),1,IF(AND(D20&lt;4),(D20+1),))</f>
        <v>4</v>
      </c>
      <c r="E21" s="91" t="str">
        <f t="shared" si="0"/>
        <v>丁班</v>
      </c>
      <c r="F21" s="104"/>
      <c r="G21" s="102"/>
      <c r="H21" s="68"/>
    </row>
    <row r="22" ht="35.25" customHeight="1" spans="1:8">
      <c r="A22" s="98"/>
      <c r="B22" s="99"/>
      <c r="C22" s="91" t="s">
        <v>357</v>
      </c>
      <c r="D22" s="96">
        <f>IF(AND(D21=4),1,IF(AND(D21&lt;4),(D21+1),))</f>
        <v>1</v>
      </c>
      <c r="E22" s="91" t="str">
        <f t="shared" si="0"/>
        <v>甲班</v>
      </c>
      <c r="F22" s="101"/>
      <c r="G22" s="102"/>
      <c r="H22" s="68"/>
    </row>
    <row r="23" ht="34.5" customHeight="1" spans="1:8">
      <c r="A23" s="89">
        <f ca="1">A20+1</f>
        <v>43624</v>
      </c>
      <c r="B23" s="90">
        <f ca="1">A23</f>
        <v>43624</v>
      </c>
      <c r="C23" s="91" t="s">
        <v>355</v>
      </c>
      <c r="D23" s="96">
        <f>IF(AND(D17=1),4,IF(AND(D17&gt;1),(D17-1),))</f>
        <v>2</v>
      </c>
      <c r="E23" s="91" t="str">
        <f t="shared" si="0"/>
        <v>乙班</v>
      </c>
      <c r="F23" s="101"/>
      <c r="G23" s="102"/>
      <c r="H23" s="68"/>
    </row>
    <row r="24" ht="33.75" customHeight="1" spans="1:8">
      <c r="A24" s="94"/>
      <c r="B24" s="95"/>
      <c r="C24" s="91" t="s">
        <v>356</v>
      </c>
      <c r="D24" s="96">
        <f>IF(AND(D23=4),1,IF(AND(D23&lt;4),(D23+1),))</f>
        <v>3</v>
      </c>
      <c r="E24" s="91" t="str">
        <f t="shared" si="0"/>
        <v>丙班</v>
      </c>
      <c r="F24" s="101"/>
      <c r="G24" s="68"/>
      <c r="H24" s="68"/>
    </row>
    <row r="25" ht="35.25" customHeight="1" spans="1:8">
      <c r="A25" s="98"/>
      <c r="B25" s="99"/>
      <c r="C25" s="91" t="s">
        <v>357</v>
      </c>
      <c r="D25" s="96">
        <f>IF(AND(D24=4),1,IF(AND(D24&lt;4),(D24+1),))</f>
        <v>4</v>
      </c>
      <c r="E25" s="91" t="str">
        <f t="shared" si="0"/>
        <v>丁班</v>
      </c>
      <c r="F25" s="101"/>
      <c r="G25" s="102"/>
      <c r="H25" s="68"/>
    </row>
    <row r="26" ht="34.5" customHeight="1" spans="1:8">
      <c r="A26" s="89">
        <f ca="1">A23+1</f>
        <v>43625</v>
      </c>
      <c r="B26" s="90">
        <f ca="1">A26</f>
        <v>43625</v>
      </c>
      <c r="C26" s="91" t="s">
        <v>355</v>
      </c>
      <c r="D26" s="96">
        <f>IF(AND(D20=1),4,IF(AND(D20&gt;1),(D20-1),))</f>
        <v>2</v>
      </c>
      <c r="E26" s="91" t="str">
        <f t="shared" si="0"/>
        <v>乙班</v>
      </c>
      <c r="F26" s="101"/>
      <c r="G26" s="102"/>
      <c r="H26" s="68"/>
    </row>
    <row r="27" ht="33.75" customHeight="1" spans="1:8">
      <c r="A27" s="94"/>
      <c r="B27" s="95"/>
      <c r="C27" s="91" t="s">
        <v>356</v>
      </c>
      <c r="D27" s="96">
        <f>IF(AND(D26=4),1,IF(AND(D26&lt;4),(D26+1),))</f>
        <v>3</v>
      </c>
      <c r="E27" s="91" t="str">
        <f t="shared" si="0"/>
        <v>丙班</v>
      </c>
      <c r="F27" s="101"/>
      <c r="G27" s="68"/>
      <c r="H27" s="68"/>
    </row>
    <row r="28" ht="35.25" customHeight="1" spans="1:8">
      <c r="A28" s="98"/>
      <c r="B28" s="99"/>
      <c r="C28" s="91" t="s">
        <v>357</v>
      </c>
      <c r="D28" s="96">
        <f>IF(AND(D27=4),1,IF(AND(D27&lt;4),(D27+1),))</f>
        <v>4</v>
      </c>
      <c r="E28" s="91" t="str">
        <f t="shared" si="0"/>
        <v>丁班</v>
      </c>
      <c r="F28" s="101"/>
      <c r="G28" s="102"/>
      <c r="H28" s="68"/>
    </row>
    <row r="29" ht="34.5" customHeight="1" spans="1:8">
      <c r="A29" s="89">
        <f ca="1">A26+1</f>
        <v>43626</v>
      </c>
      <c r="B29" s="90">
        <f ca="1">A29</f>
        <v>43626</v>
      </c>
      <c r="C29" s="91" t="s">
        <v>355</v>
      </c>
      <c r="D29" s="96">
        <f>IF(AND(D23=1),4,IF(AND(D23&gt;1),(D23-1),))</f>
        <v>1</v>
      </c>
      <c r="E29" s="91" t="str">
        <f t="shared" si="0"/>
        <v>甲班</v>
      </c>
      <c r="F29" s="101"/>
      <c r="G29" s="102"/>
      <c r="H29" s="68"/>
    </row>
    <row r="30" ht="33.75" customHeight="1" spans="1:8">
      <c r="A30" s="94"/>
      <c r="B30" s="95"/>
      <c r="C30" s="91" t="s">
        <v>356</v>
      </c>
      <c r="D30" s="96">
        <f>IF(AND(D29=4),1,IF(AND(D29&lt;4),(D29+1),))</f>
        <v>2</v>
      </c>
      <c r="E30" s="91" t="str">
        <f t="shared" si="0"/>
        <v>乙班</v>
      </c>
      <c r="F30" s="101"/>
      <c r="G30" s="102"/>
      <c r="H30" s="68"/>
    </row>
    <row r="31" ht="35.25" customHeight="1" spans="1:8">
      <c r="A31" s="98"/>
      <c r="B31" s="99"/>
      <c r="C31" s="91" t="s">
        <v>357</v>
      </c>
      <c r="D31" s="96">
        <f>IF(AND(D30=4),1,IF(AND(D30&lt;4),(D30+1),))</f>
        <v>3</v>
      </c>
      <c r="E31" s="91" t="str">
        <f t="shared" si="0"/>
        <v>丙班</v>
      </c>
      <c r="F31" s="101"/>
      <c r="G31" s="68"/>
      <c r="H31" s="68"/>
    </row>
    <row r="32" ht="34.5" customHeight="1" spans="1:8">
      <c r="A32" s="89">
        <f ca="1">A29+1</f>
        <v>43627</v>
      </c>
      <c r="B32" s="90">
        <f ca="1">A32</f>
        <v>43627</v>
      </c>
      <c r="C32" s="91" t="s">
        <v>355</v>
      </c>
      <c r="D32" s="96">
        <f>IF(AND(D26=1),4,IF(AND(D26&gt;1),(D26-1),))</f>
        <v>1</v>
      </c>
      <c r="E32" s="91" t="str">
        <f t="shared" si="0"/>
        <v>甲班</v>
      </c>
      <c r="F32" s="101"/>
      <c r="G32" s="102"/>
      <c r="H32" s="68"/>
    </row>
    <row r="33" ht="33.75" customHeight="1" spans="1:8">
      <c r="A33" s="94"/>
      <c r="B33" s="95"/>
      <c r="C33" s="91" t="s">
        <v>356</v>
      </c>
      <c r="D33" s="96">
        <f>IF(AND(D32=4),1,IF(AND(D32&lt;4),(D32+1),))</f>
        <v>2</v>
      </c>
      <c r="E33" s="91" t="str">
        <f t="shared" si="0"/>
        <v>乙班</v>
      </c>
      <c r="F33" s="101"/>
      <c r="G33" s="102"/>
      <c r="H33" s="68"/>
    </row>
    <row r="34" ht="35.25" customHeight="1" spans="1:8">
      <c r="A34" s="98"/>
      <c r="B34" s="99"/>
      <c r="C34" s="91" t="s">
        <v>357</v>
      </c>
      <c r="D34" s="96">
        <f>IF(AND(D33=4),1,IF(AND(D33&lt;4),(D33+1),))</f>
        <v>3</v>
      </c>
      <c r="E34" s="91" t="str">
        <f t="shared" si="0"/>
        <v>丙班</v>
      </c>
      <c r="F34" s="101"/>
      <c r="G34" s="68"/>
      <c r="H34" s="68"/>
    </row>
    <row r="35" ht="34.5" customHeight="1" spans="1:8">
      <c r="A35" s="89">
        <f ca="1">A32+1</f>
        <v>43628</v>
      </c>
      <c r="B35" s="90">
        <f ca="1">A35</f>
        <v>43628</v>
      </c>
      <c r="C35" s="91" t="s">
        <v>355</v>
      </c>
      <c r="D35" s="96">
        <f>IF(AND(D29=1),4,IF(AND(D29&gt;1),(D29-1),))</f>
        <v>4</v>
      </c>
      <c r="E35" s="91" t="str">
        <f t="shared" si="0"/>
        <v>丁班</v>
      </c>
      <c r="F35" s="101"/>
      <c r="G35" s="102"/>
      <c r="H35" s="68"/>
    </row>
    <row r="36" ht="33.75" customHeight="1" spans="1:8">
      <c r="A36" s="94"/>
      <c r="B36" s="95"/>
      <c r="C36" s="91" t="s">
        <v>356</v>
      </c>
      <c r="D36" s="96">
        <f>IF(AND(D35=4),1,IF(AND(D35&lt;4),(D35+1),))</f>
        <v>1</v>
      </c>
      <c r="E36" s="91" t="str">
        <f t="shared" si="0"/>
        <v>甲班</v>
      </c>
      <c r="F36" s="101"/>
      <c r="G36" s="102"/>
      <c r="H36" s="68"/>
    </row>
    <row r="37" ht="35.25" customHeight="1" spans="1:8">
      <c r="A37" s="98"/>
      <c r="B37" s="99"/>
      <c r="C37" s="91" t="s">
        <v>357</v>
      </c>
      <c r="D37" s="96">
        <f>IF(AND(D36=4),1,IF(AND(D36&lt;4),(D36+1),))</f>
        <v>2</v>
      </c>
      <c r="E37" s="91" t="str">
        <f t="shared" si="0"/>
        <v>乙班</v>
      </c>
      <c r="F37" s="101"/>
      <c r="G37" s="102"/>
      <c r="H37" s="68"/>
    </row>
    <row r="38" ht="34.5" customHeight="1" spans="1:8">
      <c r="A38" s="89">
        <f ca="1">A35+1</f>
        <v>43629</v>
      </c>
      <c r="B38" s="90">
        <f ca="1">A38</f>
        <v>43629</v>
      </c>
      <c r="C38" s="91" t="s">
        <v>355</v>
      </c>
      <c r="D38" s="96">
        <f>IF(AND(D32=1),4,IF(AND(D32&gt;1),(D32-1),))</f>
        <v>4</v>
      </c>
      <c r="E38" s="91" t="str">
        <f t="shared" si="0"/>
        <v>丁班</v>
      </c>
      <c r="F38" s="101"/>
      <c r="G38" s="102"/>
      <c r="H38" s="68"/>
    </row>
    <row r="39" ht="33.75" customHeight="1" spans="1:8">
      <c r="A39" s="94"/>
      <c r="B39" s="95"/>
      <c r="C39" s="91" t="s">
        <v>356</v>
      </c>
      <c r="D39" s="96">
        <f>IF(AND(D38=4),1,IF(AND(D38&lt;4),(D38+1),))</f>
        <v>1</v>
      </c>
      <c r="E39" s="91" t="str">
        <f t="shared" si="0"/>
        <v>甲班</v>
      </c>
      <c r="F39" s="101"/>
      <c r="G39" s="102"/>
      <c r="H39" s="68"/>
    </row>
    <row r="40" ht="35.25" customHeight="1" spans="1:8">
      <c r="A40" s="98"/>
      <c r="B40" s="99"/>
      <c r="C40" s="91" t="s">
        <v>357</v>
      </c>
      <c r="D40" s="96">
        <f>IF(AND(D39=4),1,IF(AND(D39&lt;4),(D39+1),))</f>
        <v>2</v>
      </c>
      <c r="E40" s="91" t="str">
        <f t="shared" si="0"/>
        <v>乙班</v>
      </c>
      <c r="F40" s="101"/>
      <c r="G40" s="102"/>
      <c r="H40" s="68"/>
    </row>
    <row r="41" ht="34.5" customHeight="1" spans="1:8">
      <c r="A41" s="89">
        <f ca="1">A38+1</f>
        <v>43630</v>
      </c>
      <c r="B41" s="90">
        <f ca="1">A41</f>
        <v>43630</v>
      </c>
      <c r="C41" s="91" t="s">
        <v>355</v>
      </c>
      <c r="D41" s="96">
        <f>IF(AND(D35=1),4,IF(AND(D35&gt;1),(D35-1),))</f>
        <v>3</v>
      </c>
      <c r="E41" s="91" t="str">
        <f t="shared" si="0"/>
        <v>丙班</v>
      </c>
      <c r="F41" s="101"/>
      <c r="G41" s="102"/>
      <c r="H41" s="68"/>
    </row>
    <row r="42" ht="33.75" customHeight="1" spans="1:8">
      <c r="A42" s="94"/>
      <c r="B42" s="95"/>
      <c r="C42" s="91" t="s">
        <v>356</v>
      </c>
      <c r="D42" s="96">
        <f>IF(AND(D41=4),1,IF(AND(D41&lt;4),(D41+1),))</f>
        <v>4</v>
      </c>
      <c r="E42" s="91" t="str">
        <f t="shared" si="0"/>
        <v>丁班</v>
      </c>
      <c r="F42" s="101"/>
      <c r="G42" s="102"/>
      <c r="H42" s="68"/>
    </row>
    <row r="43" ht="35.25" customHeight="1" spans="1:8">
      <c r="A43" s="98"/>
      <c r="B43" s="99"/>
      <c r="C43" s="91" t="s">
        <v>357</v>
      </c>
      <c r="D43" s="96">
        <f>IF(AND(D42=4),1,IF(AND(D42&lt;4),(D42+1),))</f>
        <v>1</v>
      </c>
      <c r="E43" s="91" t="str">
        <f t="shared" si="0"/>
        <v>甲班</v>
      </c>
      <c r="F43" s="101"/>
      <c r="G43" s="102"/>
      <c r="H43" s="68"/>
    </row>
    <row r="44" ht="34.5" customHeight="1" spans="1:8">
      <c r="A44" s="89">
        <f ca="1">A41+1</f>
        <v>43631</v>
      </c>
      <c r="B44" s="90">
        <f ca="1">A44</f>
        <v>43631</v>
      </c>
      <c r="C44" s="91" t="s">
        <v>355</v>
      </c>
      <c r="D44" s="96">
        <f>IF(AND(D38=1),4,IF(AND(D38&gt;1),(D38-1),))</f>
        <v>3</v>
      </c>
      <c r="E44" s="91" t="str">
        <f t="shared" si="0"/>
        <v>丙班</v>
      </c>
      <c r="F44" s="101"/>
      <c r="G44" s="102"/>
      <c r="H44" s="68"/>
    </row>
    <row r="45" ht="33.75" customHeight="1" spans="1:8">
      <c r="A45" s="94"/>
      <c r="B45" s="95"/>
      <c r="C45" s="91" t="s">
        <v>356</v>
      </c>
      <c r="D45" s="96">
        <f>IF(AND(D44=4),1,IF(AND(D44&lt;4),(D44+1),))</f>
        <v>4</v>
      </c>
      <c r="E45" s="91" t="str">
        <f t="shared" si="0"/>
        <v>丁班</v>
      </c>
      <c r="F45" s="101"/>
      <c r="G45" s="102"/>
      <c r="H45" s="68"/>
    </row>
    <row r="46" ht="35.25" customHeight="1" spans="1:8">
      <c r="A46" s="98"/>
      <c r="B46" s="99"/>
      <c r="C46" s="91" t="s">
        <v>357</v>
      </c>
      <c r="D46" s="96">
        <f>IF(AND(D45=4),1,IF(AND(D45&lt;4),(D45+1),))</f>
        <v>1</v>
      </c>
      <c r="E46" s="91" t="str">
        <f t="shared" si="0"/>
        <v>甲班</v>
      </c>
      <c r="F46" s="101"/>
      <c r="G46" s="102"/>
      <c r="H46" s="68"/>
    </row>
    <row r="47" ht="34.5" customHeight="1" spans="1:8">
      <c r="A47" s="89">
        <f ca="1">A44+1</f>
        <v>43632</v>
      </c>
      <c r="B47" s="90">
        <f ca="1">A47</f>
        <v>43632</v>
      </c>
      <c r="C47" s="91" t="s">
        <v>355</v>
      </c>
      <c r="D47" s="96">
        <f>IF(AND(D41=1),4,IF(AND(D41&gt;1),(D41-1),))</f>
        <v>2</v>
      </c>
      <c r="E47" s="91" t="str">
        <f t="shared" si="0"/>
        <v>乙班</v>
      </c>
      <c r="F47" s="101"/>
      <c r="G47" s="102"/>
      <c r="H47" s="68"/>
    </row>
    <row r="48" ht="33.75" customHeight="1" spans="1:8">
      <c r="A48" s="94"/>
      <c r="B48" s="95"/>
      <c r="C48" s="91" t="s">
        <v>356</v>
      </c>
      <c r="D48" s="96">
        <f>IF(AND(D47=4),1,IF(AND(D47&lt;4),(D47+1),))</f>
        <v>3</v>
      </c>
      <c r="E48" s="91" t="str">
        <f t="shared" si="0"/>
        <v>丙班</v>
      </c>
      <c r="F48" s="101"/>
      <c r="G48" s="102"/>
      <c r="H48" s="68"/>
    </row>
    <row r="49" ht="35.25" customHeight="1" spans="1:8">
      <c r="A49" s="98"/>
      <c r="B49" s="99"/>
      <c r="C49" s="91" t="s">
        <v>357</v>
      </c>
      <c r="D49" s="96">
        <f>IF(AND(D48=4),1,IF(AND(D48&lt;4),(D48+1),))</f>
        <v>4</v>
      </c>
      <c r="E49" s="91" t="str">
        <f t="shared" si="0"/>
        <v>丁班</v>
      </c>
      <c r="F49" s="101"/>
      <c r="G49" s="102"/>
      <c r="H49" s="68"/>
    </row>
    <row r="50" ht="34.5" customHeight="1" spans="1:8">
      <c r="A50" s="89">
        <f ca="1">A47+1</f>
        <v>43633</v>
      </c>
      <c r="B50" s="90">
        <f ca="1">A50</f>
        <v>43633</v>
      </c>
      <c r="C50" s="91" t="s">
        <v>355</v>
      </c>
      <c r="D50" s="96">
        <f>IF(AND(D44=1),4,IF(AND(D44&gt;1),(D44-1),))</f>
        <v>2</v>
      </c>
      <c r="E50" s="91" t="str">
        <f t="shared" si="0"/>
        <v>乙班</v>
      </c>
      <c r="F50" s="101"/>
      <c r="G50" s="102"/>
      <c r="H50" s="68"/>
    </row>
    <row r="51" ht="33.75" customHeight="1" spans="1:8">
      <c r="A51" s="94"/>
      <c r="B51" s="95"/>
      <c r="C51" s="91" t="s">
        <v>356</v>
      </c>
      <c r="D51" s="96">
        <f>IF(AND(D50=4),1,IF(AND(D50&lt;4),(D50+1),))</f>
        <v>3</v>
      </c>
      <c r="E51" s="91" t="str">
        <f t="shared" si="0"/>
        <v>丙班</v>
      </c>
      <c r="F51" s="101"/>
      <c r="G51" s="102"/>
      <c r="H51" s="68"/>
    </row>
    <row r="52" ht="35.25" customHeight="1" spans="1:8">
      <c r="A52" s="98"/>
      <c r="B52" s="99"/>
      <c r="C52" s="91" t="s">
        <v>357</v>
      </c>
      <c r="D52" s="96">
        <f>IF(AND(D51=4),1,IF(AND(D51&lt;4),(D51+1),))</f>
        <v>4</v>
      </c>
      <c r="E52" s="91" t="str">
        <f t="shared" si="0"/>
        <v>丁班</v>
      </c>
      <c r="F52" s="101"/>
      <c r="G52" s="102"/>
      <c r="H52" s="68"/>
    </row>
    <row r="53" ht="34.5" customHeight="1" spans="1:8">
      <c r="A53" s="89">
        <f ca="1">A50+1</f>
        <v>43634</v>
      </c>
      <c r="B53" s="90">
        <f ca="1">A53</f>
        <v>43634</v>
      </c>
      <c r="C53" s="91" t="s">
        <v>355</v>
      </c>
      <c r="D53" s="96">
        <f>IF(AND(D47=1),4,IF(AND(D47&gt;1),(D47-1),))</f>
        <v>1</v>
      </c>
      <c r="E53" s="91" t="str">
        <f t="shared" si="0"/>
        <v>甲班</v>
      </c>
      <c r="F53" s="101"/>
      <c r="G53" s="102"/>
      <c r="H53" s="68"/>
    </row>
    <row r="54" ht="33.75" customHeight="1" spans="1:8">
      <c r="A54" s="94"/>
      <c r="B54" s="95"/>
      <c r="C54" s="91" t="s">
        <v>356</v>
      </c>
      <c r="D54" s="96">
        <f>IF(AND(D53=4),1,IF(AND(D53&lt;4),(D53+1),))</f>
        <v>2</v>
      </c>
      <c r="E54" s="91" t="str">
        <f t="shared" si="0"/>
        <v>乙班</v>
      </c>
      <c r="F54" s="101"/>
      <c r="G54" s="68"/>
      <c r="H54" s="68"/>
    </row>
    <row r="55" ht="35.25" customHeight="1" spans="1:8">
      <c r="A55" s="98"/>
      <c r="B55" s="99"/>
      <c r="C55" s="91" t="s">
        <v>357</v>
      </c>
      <c r="D55" s="96">
        <f>IF(AND(D54=4),1,IF(AND(D54&lt;4),(D54+1),))</f>
        <v>3</v>
      </c>
      <c r="E55" s="91" t="str">
        <f t="shared" si="0"/>
        <v>丙班</v>
      </c>
      <c r="F55" s="101"/>
      <c r="G55" s="102"/>
      <c r="H55" s="68"/>
    </row>
    <row r="56" ht="34.5" customHeight="1" spans="1:8">
      <c r="A56" s="89">
        <f ca="1">A53+1</f>
        <v>43635</v>
      </c>
      <c r="B56" s="90">
        <f ca="1">A56</f>
        <v>43635</v>
      </c>
      <c r="C56" s="91" t="s">
        <v>355</v>
      </c>
      <c r="D56" s="96">
        <f>IF(AND(D50=1),4,IF(AND(D50&gt;1),(D50-1),))</f>
        <v>1</v>
      </c>
      <c r="E56" s="91" t="str">
        <f t="shared" si="0"/>
        <v>甲班</v>
      </c>
      <c r="F56" s="101"/>
      <c r="G56" s="102"/>
      <c r="H56" s="68"/>
    </row>
    <row r="57" ht="33.75" customHeight="1" spans="1:8">
      <c r="A57" s="94"/>
      <c r="B57" s="95"/>
      <c r="C57" s="91" t="s">
        <v>356</v>
      </c>
      <c r="D57" s="96">
        <f>IF(AND(D56=4),1,IF(AND(D56&lt;4),(D56+1),))</f>
        <v>2</v>
      </c>
      <c r="E57" s="91" t="str">
        <f t="shared" si="0"/>
        <v>乙班</v>
      </c>
      <c r="F57" s="101"/>
      <c r="G57" s="102"/>
      <c r="H57" s="68"/>
    </row>
    <row r="58" ht="35.25" customHeight="1" spans="1:8">
      <c r="A58" s="98"/>
      <c r="B58" s="99"/>
      <c r="C58" s="91" t="s">
        <v>357</v>
      </c>
      <c r="D58" s="96">
        <f>IF(AND(D57=4),1,IF(AND(D57&lt;4),(D57+1),))</f>
        <v>3</v>
      </c>
      <c r="E58" s="91" t="str">
        <f t="shared" si="0"/>
        <v>丙班</v>
      </c>
      <c r="F58" s="101"/>
      <c r="G58" s="102"/>
      <c r="H58" s="68"/>
    </row>
    <row r="59" ht="34.5" customHeight="1" spans="1:8">
      <c r="A59" s="89">
        <f ca="1">A56+1</f>
        <v>43636</v>
      </c>
      <c r="B59" s="90">
        <f ca="1">A59</f>
        <v>43636</v>
      </c>
      <c r="C59" s="91" t="s">
        <v>355</v>
      </c>
      <c r="D59" s="96">
        <f>IF(AND(D53=1),4,IF(AND(D53&gt;1),(D53-1),))</f>
        <v>4</v>
      </c>
      <c r="E59" s="91" t="str">
        <f t="shared" si="0"/>
        <v>丁班</v>
      </c>
      <c r="F59" s="101"/>
      <c r="G59" s="102"/>
      <c r="H59" s="68"/>
    </row>
    <row r="60" ht="33.75" customHeight="1" spans="1:8">
      <c r="A60" s="94"/>
      <c r="B60" s="95"/>
      <c r="C60" s="91" t="s">
        <v>356</v>
      </c>
      <c r="D60" s="96">
        <f>IF(AND(D59=4),1,IF(AND(D59&lt;4),(D59+1),))</f>
        <v>1</v>
      </c>
      <c r="E60" s="91" t="str">
        <f t="shared" si="0"/>
        <v>甲班</v>
      </c>
      <c r="F60" s="101"/>
      <c r="G60" s="102"/>
      <c r="H60" s="68"/>
    </row>
    <row r="61" ht="35.25" customHeight="1" spans="1:8">
      <c r="A61" s="98"/>
      <c r="B61" s="99"/>
      <c r="C61" s="91" t="s">
        <v>357</v>
      </c>
      <c r="D61" s="96">
        <f>IF(AND(D60=4),1,IF(AND(D60&lt;4),(D60+1),))</f>
        <v>2</v>
      </c>
      <c r="E61" s="91" t="str">
        <f t="shared" si="0"/>
        <v>乙班</v>
      </c>
      <c r="F61" s="101"/>
      <c r="G61" s="102"/>
      <c r="H61" s="68"/>
    </row>
    <row r="62" ht="34.5" customHeight="1" spans="1:8">
      <c r="A62" s="89">
        <f ca="1">A59+1</f>
        <v>43637</v>
      </c>
      <c r="B62" s="90">
        <f ca="1">A62</f>
        <v>43637</v>
      </c>
      <c r="C62" s="91" t="s">
        <v>355</v>
      </c>
      <c r="D62" s="96">
        <f>IF(AND(D56=1),4,IF(AND(D56&gt;1),(D56-1),))</f>
        <v>4</v>
      </c>
      <c r="E62" s="91" t="str">
        <f t="shared" si="0"/>
        <v>丁班</v>
      </c>
      <c r="F62" s="101"/>
      <c r="G62" s="102"/>
      <c r="H62" s="68"/>
    </row>
    <row r="63" ht="33.75" customHeight="1" spans="1:8">
      <c r="A63" s="94"/>
      <c r="B63" s="95"/>
      <c r="C63" s="91" t="s">
        <v>356</v>
      </c>
      <c r="D63" s="96">
        <f>IF(AND(D62=4),1,IF(AND(D62&lt;4),(D62+1),))</f>
        <v>1</v>
      </c>
      <c r="E63" s="91" t="str">
        <f t="shared" si="0"/>
        <v>甲班</v>
      </c>
      <c r="F63" s="101"/>
      <c r="G63" s="102"/>
      <c r="H63" s="68"/>
    </row>
    <row r="64" ht="35.25" customHeight="1" spans="1:8">
      <c r="A64" s="98"/>
      <c r="B64" s="99"/>
      <c r="C64" s="91" t="s">
        <v>357</v>
      </c>
      <c r="D64" s="96">
        <f>IF(AND(D63=4),1,IF(AND(D63&lt;4),(D63+1),))</f>
        <v>2</v>
      </c>
      <c r="E64" s="91" t="str">
        <f t="shared" si="0"/>
        <v>乙班</v>
      </c>
      <c r="F64" s="101"/>
      <c r="G64" s="102"/>
      <c r="H64" s="68"/>
    </row>
    <row r="65" ht="34.5" customHeight="1" spans="1:8">
      <c r="A65" s="89">
        <f ca="1">A62+1</f>
        <v>43638</v>
      </c>
      <c r="B65" s="90">
        <f ca="1">A65</f>
        <v>43638</v>
      </c>
      <c r="C65" s="91" t="s">
        <v>355</v>
      </c>
      <c r="D65" s="96">
        <f>IF(AND(D59=1),4,IF(AND(D59&gt;1),(D59-1),))</f>
        <v>3</v>
      </c>
      <c r="E65" s="91" t="str">
        <f t="shared" si="0"/>
        <v>丙班</v>
      </c>
      <c r="F65" s="101"/>
      <c r="G65" s="102"/>
      <c r="H65" s="68"/>
    </row>
    <row r="66" ht="33.75" customHeight="1" spans="1:8">
      <c r="A66" s="94"/>
      <c r="B66" s="95"/>
      <c r="C66" s="91" t="s">
        <v>356</v>
      </c>
      <c r="D66" s="96">
        <f>IF(AND(D65=4),1,IF(AND(D65&lt;4),(D65+1),))</f>
        <v>4</v>
      </c>
      <c r="E66" s="91" t="str">
        <f t="shared" ref="E66:E94" si="1">IF(AND(D66=1),"甲班",IF(AND(D66=2),"乙班",IF(AND(D66=3),"丙班",IF(AND(D66=4),"丁班",))))</f>
        <v>丁班</v>
      </c>
      <c r="F66" s="101"/>
      <c r="G66" s="102"/>
      <c r="H66" s="68"/>
    </row>
    <row r="67" ht="35.25" customHeight="1" spans="1:8">
      <c r="A67" s="98"/>
      <c r="B67" s="99"/>
      <c r="C67" s="91" t="s">
        <v>357</v>
      </c>
      <c r="D67" s="96">
        <f>IF(AND(D66=4),1,IF(AND(D66&lt;4),(D66+1),))</f>
        <v>1</v>
      </c>
      <c r="E67" s="91" t="str">
        <f t="shared" si="1"/>
        <v>甲班</v>
      </c>
      <c r="F67" s="101"/>
      <c r="G67" s="102"/>
      <c r="H67" s="68"/>
    </row>
    <row r="68" ht="34.5" customHeight="1" spans="1:8">
      <c r="A68" s="89">
        <f ca="1">A65+1</f>
        <v>43639</v>
      </c>
      <c r="B68" s="90">
        <f ca="1">A68</f>
        <v>43639</v>
      </c>
      <c r="C68" s="91" t="s">
        <v>355</v>
      </c>
      <c r="D68" s="96">
        <f>IF(AND(D62=1),4,IF(AND(D62&gt;1),(D62-1),))</f>
        <v>3</v>
      </c>
      <c r="E68" s="91" t="str">
        <f t="shared" si="1"/>
        <v>丙班</v>
      </c>
      <c r="F68" s="101"/>
      <c r="G68" s="102"/>
      <c r="H68" s="68"/>
    </row>
    <row r="69" ht="33.75" customHeight="1" spans="1:8">
      <c r="A69" s="94"/>
      <c r="B69" s="95"/>
      <c r="C69" s="91" t="s">
        <v>356</v>
      </c>
      <c r="D69" s="96">
        <f>IF(AND(D68=4),1,IF(AND(D68&lt;4),(D68+1),))</f>
        <v>4</v>
      </c>
      <c r="E69" s="91" t="str">
        <f t="shared" si="1"/>
        <v>丁班</v>
      </c>
      <c r="F69" s="101"/>
      <c r="G69" s="102"/>
      <c r="H69" s="68"/>
    </row>
    <row r="70" ht="35.25" customHeight="1" spans="1:8">
      <c r="A70" s="98"/>
      <c r="B70" s="99"/>
      <c r="C70" s="91" t="s">
        <v>357</v>
      </c>
      <c r="D70" s="96">
        <f>IF(AND(D69=4),1,IF(AND(D69&lt;4),(D69+1),))</f>
        <v>1</v>
      </c>
      <c r="E70" s="91" t="str">
        <f t="shared" si="1"/>
        <v>甲班</v>
      </c>
      <c r="F70" s="101"/>
      <c r="G70" s="102"/>
      <c r="H70" s="68"/>
    </row>
    <row r="71" ht="34.5" customHeight="1" spans="1:8">
      <c r="A71" s="89">
        <f ca="1">A68+1</f>
        <v>43640</v>
      </c>
      <c r="B71" s="90">
        <f ca="1">A71</f>
        <v>43640</v>
      </c>
      <c r="C71" s="91" t="s">
        <v>355</v>
      </c>
      <c r="D71" s="96">
        <f>IF(AND(D65=1),4,IF(AND(D65&gt;1),(D65-1),))</f>
        <v>2</v>
      </c>
      <c r="E71" s="91" t="str">
        <f t="shared" si="1"/>
        <v>乙班</v>
      </c>
      <c r="F71" s="101"/>
      <c r="G71" s="102"/>
      <c r="H71" s="68"/>
    </row>
    <row r="72" ht="33.75" customHeight="1" spans="1:8">
      <c r="A72" s="94"/>
      <c r="B72" s="95"/>
      <c r="C72" s="91" t="s">
        <v>356</v>
      </c>
      <c r="D72" s="96">
        <f>IF(AND(D71=4),1,IF(AND(D71&lt;4),(D71+1),))</f>
        <v>3</v>
      </c>
      <c r="E72" s="91" t="str">
        <f t="shared" si="1"/>
        <v>丙班</v>
      </c>
      <c r="F72" s="101"/>
      <c r="G72" s="102"/>
      <c r="H72" s="68"/>
    </row>
    <row r="73" ht="35.25" customHeight="1" spans="1:8">
      <c r="A73" s="98"/>
      <c r="B73" s="99"/>
      <c r="C73" s="91" t="s">
        <v>357</v>
      </c>
      <c r="D73" s="96">
        <f>IF(AND(D72=4),1,IF(AND(D72&lt;4),(D72+1),))</f>
        <v>4</v>
      </c>
      <c r="E73" s="91" t="str">
        <f t="shared" si="1"/>
        <v>丁班</v>
      </c>
      <c r="F73" s="101"/>
      <c r="G73" s="102"/>
      <c r="H73" s="68"/>
    </row>
    <row r="74" ht="34.5" customHeight="1" spans="1:8">
      <c r="A74" s="89">
        <f ca="1">A71+1</f>
        <v>43641</v>
      </c>
      <c r="B74" s="90">
        <f ca="1">A74</f>
        <v>43641</v>
      </c>
      <c r="C74" s="91" t="s">
        <v>355</v>
      </c>
      <c r="D74" s="96">
        <f>IF(AND(D68=1),4,IF(AND(D68&gt;1),(D68-1),))</f>
        <v>2</v>
      </c>
      <c r="E74" s="91" t="str">
        <f t="shared" si="1"/>
        <v>乙班</v>
      </c>
      <c r="F74" s="101"/>
      <c r="G74" s="102"/>
      <c r="H74" s="68"/>
    </row>
    <row r="75" ht="33.75" customHeight="1" spans="1:8">
      <c r="A75" s="94"/>
      <c r="B75" s="95"/>
      <c r="C75" s="91" t="s">
        <v>356</v>
      </c>
      <c r="D75" s="96">
        <f>IF(AND(D74=4),1,IF(AND(D74&lt;4),(D74+1),))</f>
        <v>3</v>
      </c>
      <c r="E75" s="91" t="str">
        <f t="shared" si="1"/>
        <v>丙班</v>
      </c>
      <c r="F75" s="101"/>
      <c r="G75" s="102"/>
      <c r="H75" s="68"/>
    </row>
    <row r="76" ht="35.25" customHeight="1" spans="1:8">
      <c r="A76" s="98"/>
      <c r="B76" s="99"/>
      <c r="C76" s="91" t="s">
        <v>357</v>
      </c>
      <c r="D76" s="96">
        <f>IF(AND(D75=4),1,IF(AND(D75&lt;4),(D75+1),))</f>
        <v>4</v>
      </c>
      <c r="E76" s="91" t="str">
        <f t="shared" si="1"/>
        <v>丁班</v>
      </c>
      <c r="F76" s="101"/>
      <c r="G76" s="102"/>
      <c r="H76" s="68"/>
    </row>
    <row r="77" ht="34.5" customHeight="1" spans="1:8">
      <c r="A77" s="89">
        <f ca="1">A74+1</f>
        <v>43642</v>
      </c>
      <c r="B77" s="90">
        <f ca="1">A77</f>
        <v>43642</v>
      </c>
      <c r="C77" s="91" t="s">
        <v>355</v>
      </c>
      <c r="D77" s="96">
        <f>IF(AND(D71=1),4,IF(AND(D71&gt;1),(D71-1),))</f>
        <v>1</v>
      </c>
      <c r="E77" s="91" t="str">
        <f t="shared" si="1"/>
        <v>甲班</v>
      </c>
      <c r="F77" s="101"/>
      <c r="G77" s="102"/>
      <c r="H77" s="68"/>
    </row>
    <row r="78" ht="33.75" customHeight="1" spans="1:8">
      <c r="A78" s="94"/>
      <c r="B78" s="95"/>
      <c r="C78" s="91" t="s">
        <v>356</v>
      </c>
      <c r="D78" s="96">
        <f>IF(AND(D77=4),1,IF(AND(D77&lt;4),(D77+1),))</f>
        <v>2</v>
      </c>
      <c r="E78" s="91" t="str">
        <f t="shared" si="1"/>
        <v>乙班</v>
      </c>
      <c r="F78" s="101"/>
      <c r="G78" s="102"/>
      <c r="H78" s="68"/>
    </row>
    <row r="79" ht="35.25" customHeight="1" spans="1:8">
      <c r="A79" s="98"/>
      <c r="B79" s="99"/>
      <c r="C79" s="91" t="s">
        <v>357</v>
      </c>
      <c r="D79" s="96">
        <f>IF(AND(D78=4),1,IF(AND(D78&lt;4),(D78+1),))</f>
        <v>3</v>
      </c>
      <c r="E79" s="91" t="str">
        <f t="shared" si="1"/>
        <v>丙班</v>
      </c>
      <c r="F79" s="101"/>
      <c r="G79" s="102"/>
      <c r="H79" s="68"/>
    </row>
    <row r="80" ht="34.5" customHeight="1" spans="1:8">
      <c r="A80" s="89">
        <f ca="1">A77+1</f>
        <v>43643</v>
      </c>
      <c r="B80" s="90">
        <f ca="1">A80</f>
        <v>43643</v>
      </c>
      <c r="C80" s="91" t="s">
        <v>355</v>
      </c>
      <c r="D80" s="96">
        <f>IF(AND(D74=1),4,IF(AND(D74&gt;1),(D74-1),))</f>
        <v>1</v>
      </c>
      <c r="E80" s="91" t="str">
        <f t="shared" si="1"/>
        <v>甲班</v>
      </c>
      <c r="F80" s="101"/>
      <c r="G80" s="102"/>
      <c r="H80" s="68"/>
    </row>
    <row r="81" ht="33.75" customHeight="1" spans="1:8">
      <c r="A81" s="94"/>
      <c r="B81" s="95"/>
      <c r="C81" s="91" t="s">
        <v>356</v>
      </c>
      <c r="D81" s="96">
        <f>IF(AND(D80=4),1,IF(AND(D80&lt;4),(D80+1),))</f>
        <v>2</v>
      </c>
      <c r="E81" s="91" t="str">
        <f t="shared" si="1"/>
        <v>乙班</v>
      </c>
      <c r="F81" s="101"/>
      <c r="G81" s="102"/>
      <c r="H81" s="68"/>
    </row>
    <row r="82" ht="35.25" customHeight="1" spans="1:8">
      <c r="A82" s="98"/>
      <c r="B82" s="99"/>
      <c r="C82" s="91" t="s">
        <v>357</v>
      </c>
      <c r="D82" s="96">
        <f>IF(AND(D81=4),1,IF(AND(D81&lt;4),(D81+1),))</f>
        <v>3</v>
      </c>
      <c r="E82" s="91" t="str">
        <f t="shared" si="1"/>
        <v>丙班</v>
      </c>
      <c r="F82" s="101"/>
      <c r="G82" s="102"/>
      <c r="H82" s="68"/>
    </row>
    <row r="83" ht="34.5" customHeight="1" spans="1:8">
      <c r="A83" s="89">
        <f ca="1">A80+1</f>
        <v>43644</v>
      </c>
      <c r="B83" s="90">
        <f ca="1">A83</f>
        <v>43644</v>
      </c>
      <c r="C83" s="91" t="s">
        <v>355</v>
      </c>
      <c r="D83" s="96">
        <f>IF(AND(D77=1),4,IF(AND(D77&gt;1),(D77-1),))</f>
        <v>4</v>
      </c>
      <c r="E83" s="91" t="str">
        <f t="shared" si="1"/>
        <v>丁班</v>
      </c>
      <c r="F83" s="101"/>
      <c r="G83" s="102"/>
      <c r="H83" s="68"/>
    </row>
    <row r="84" ht="33.75" customHeight="1" spans="1:8">
      <c r="A84" s="94"/>
      <c r="B84" s="95"/>
      <c r="C84" s="91" t="s">
        <v>356</v>
      </c>
      <c r="D84" s="96">
        <f>IF(AND(D83=4),1,IF(AND(D83&lt;4),(D83+1),))</f>
        <v>1</v>
      </c>
      <c r="E84" s="91" t="str">
        <f t="shared" si="1"/>
        <v>甲班</v>
      </c>
      <c r="F84" s="101"/>
      <c r="G84" s="102"/>
      <c r="H84" s="68"/>
    </row>
    <row r="85" ht="35.25" customHeight="1" spans="1:8">
      <c r="A85" s="98"/>
      <c r="B85" s="99"/>
      <c r="C85" s="91" t="s">
        <v>357</v>
      </c>
      <c r="D85" s="96">
        <f>IF(AND(D84=4),1,IF(AND(D84&lt;4),(D84+1),))</f>
        <v>2</v>
      </c>
      <c r="E85" s="91" t="str">
        <f t="shared" si="1"/>
        <v>乙班</v>
      </c>
      <c r="F85" s="101"/>
      <c r="G85" s="102"/>
      <c r="H85" s="68"/>
    </row>
    <row r="86" ht="34.5" customHeight="1" spans="1:8">
      <c r="A86" s="89">
        <f ca="1">A83+1</f>
        <v>43645</v>
      </c>
      <c r="B86" s="90">
        <f ca="1">A86</f>
        <v>43645</v>
      </c>
      <c r="C86" s="91" t="s">
        <v>355</v>
      </c>
      <c r="D86" s="96">
        <f>IF(AND(D80=1),4,IF(AND(D80&gt;1),(D80-1),))</f>
        <v>4</v>
      </c>
      <c r="E86" s="91" t="str">
        <f t="shared" si="1"/>
        <v>丁班</v>
      </c>
      <c r="F86" s="101"/>
      <c r="G86" s="102"/>
      <c r="H86" s="68"/>
    </row>
    <row r="87" ht="33.75" customHeight="1" spans="1:8">
      <c r="A87" s="94"/>
      <c r="B87" s="95"/>
      <c r="C87" s="91" t="s">
        <v>356</v>
      </c>
      <c r="D87" s="96">
        <f>IF(AND(D86=4),1,IF(AND(D86&lt;4),(D86+1),))</f>
        <v>1</v>
      </c>
      <c r="E87" s="91" t="str">
        <f t="shared" si="1"/>
        <v>甲班</v>
      </c>
      <c r="F87" s="101"/>
      <c r="G87" s="102"/>
      <c r="H87" s="68"/>
    </row>
    <row r="88" ht="35.25" customHeight="1" spans="1:8">
      <c r="A88" s="98"/>
      <c r="B88" s="99"/>
      <c r="C88" s="91" t="s">
        <v>357</v>
      </c>
      <c r="D88" s="96">
        <f>IF(AND(D87=4),1,IF(AND(D87&lt;4),(D87+1),))</f>
        <v>2</v>
      </c>
      <c r="E88" s="91" t="str">
        <f t="shared" si="1"/>
        <v>乙班</v>
      </c>
      <c r="F88" s="101"/>
      <c r="G88" s="102"/>
      <c r="H88" s="68"/>
    </row>
    <row r="89" ht="34.5" customHeight="1" spans="1:8">
      <c r="A89" s="89">
        <f ca="1">A86+1</f>
        <v>43646</v>
      </c>
      <c r="B89" s="90">
        <f ca="1">A89</f>
        <v>43646</v>
      </c>
      <c r="C89" s="91" t="s">
        <v>355</v>
      </c>
      <c r="D89" s="96">
        <f>IF(AND(D83=1),4,IF(AND(D83&gt;1),(D83-1),))</f>
        <v>3</v>
      </c>
      <c r="E89" s="91" t="str">
        <f t="shared" si="1"/>
        <v>丙班</v>
      </c>
      <c r="F89" s="101"/>
      <c r="G89" s="102"/>
      <c r="H89" s="68"/>
    </row>
    <row r="90" ht="33.75" customHeight="1" spans="1:8">
      <c r="A90" s="94"/>
      <c r="B90" s="95"/>
      <c r="C90" s="91" t="s">
        <v>356</v>
      </c>
      <c r="D90" s="96">
        <f>IF(AND(D89=4),1,IF(AND(D89&lt;4),(D89+1),))</f>
        <v>4</v>
      </c>
      <c r="E90" s="91" t="str">
        <f t="shared" si="1"/>
        <v>丁班</v>
      </c>
      <c r="F90" s="101"/>
      <c r="G90" s="102"/>
      <c r="H90" s="68"/>
    </row>
    <row r="91" ht="35.25" customHeight="1" spans="1:8">
      <c r="A91" s="98"/>
      <c r="B91" s="99"/>
      <c r="C91" s="91" t="s">
        <v>357</v>
      </c>
      <c r="D91" s="96">
        <f>IF(AND(D90=4),1,IF(AND(D90&lt;4),(D90+1),))</f>
        <v>1</v>
      </c>
      <c r="E91" s="91" t="str">
        <f t="shared" si="1"/>
        <v>甲班</v>
      </c>
      <c r="F91" s="101"/>
      <c r="G91" s="102"/>
      <c r="H91" s="68"/>
    </row>
    <row r="92" ht="34.5" customHeight="1" spans="1:8">
      <c r="A92" s="89">
        <f ca="1">A89+1</f>
        <v>43647</v>
      </c>
      <c r="B92" s="90">
        <f ca="1">A92</f>
        <v>43647</v>
      </c>
      <c r="C92" s="91" t="s">
        <v>355</v>
      </c>
      <c r="D92" s="96">
        <f>IF(AND(D86=1),4,IF(AND(D86&gt;1),(D86-1),))</f>
        <v>3</v>
      </c>
      <c r="E92" s="91" t="str">
        <f t="shared" si="1"/>
        <v>丙班</v>
      </c>
      <c r="F92" s="101"/>
      <c r="G92" s="102"/>
      <c r="H92" s="68"/>
    </row>
    <row r="93" ht="33.75" customHeight="1" spans="1:8">
      <c r="A93" s="94"/>
      <c r="B93" s="95"/>
      <c r="C93" s="91" t="s">
        <v>356</v>
      </c>
      <c r="D93" s="96">
        <f>IF(AND(D92=4),1,IF(AND(D92&lt;4),(D92+1),))</f>
        <v>4</v>
      </c>
      <c r="E93" s="91" t="str">
        <f t="shared" si="1"/>
        <v>丁班</v>
      </c>
      <c r="F93" s="101"/>
      <c r="G93" s="102"/>
      <c r="H93" s="68"/>
    </row>
    <row r="94" ht="35.25" customHeight="1" spans="1:8">
      <c r="A94" s="98"/>
      <c r="B94" s="99"/>
      <c r="C94" s="91" t="s">
        <v>357</v>
      </c>
      <c r="D94" s="96">
        <f>IF(AND(D93=4),1,IF(AND(D93&lt;4),(D93+1),))</f>
        <v>1</v>
      </c>
      <c r="E94" s="91" t="str">
        <f t="shared" si="1"/>
        <v>甲班</v>
      </c>
      <c r="F94" s="101"/>
      <c r="G94" s="102"/>
      <c r="H94" s="68"/>
    </row>
    <row r="95" ht="34.5" customHeight="1" spans="1:8">
      <c r="A95" s="89">
        <f ca="1">A92+1</f>
        <v>43648</v>
      </c>
      <c r="B95" s="90"/>
      <c r="C95" s="91"/>
      <c r="D95" s="91"/>
      <c r="E95" s="91"/>
      <c r="F95" s="101"/>
      <c r="G95" s="102"/>
      <c r="H95" s="68"/>
    </row>
    <row r="96" ht="33.75" customHeight="1" spans="1:8">
      <c r="A96" s="94"/>
      <c r="B96" s="95"/>
      <c r="C96" s="91"/>
      <c r="D96" s="91"/>
      <c r="E96" s="91"/>
      <c r="F96" s="101"/>
      <c r="G96" s="102"/>
      <c r="H96" s="68"/>
    </row>
    <row r="97" ht="35.25" customHeight="1" spans="1:8">
      <c r="A97" s="98"/>
      <c r="B97" s="99"/>
      <c r="C97" s="91"/>
      <c r="D97" s="91"/>
      <c r="E97" s="91"/>
      <c r="F97" s="101"/>
      <c r="G97" s="102"/>
      <c r="H97" s="68"/>
    </row>
  </sheetData>
  <mergeCells count="64"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</mergeCells>
  <hyperlinks>
    <hyperlink ref="A1" location="目录!E4" display="返回目录"/>
  </hyperlinks>
  <pageMargins left="0.7" right="0.7" top="0.75" bottom="0.75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57"/>
  <sheetViews>
    <sheetView showGridLines="0" workbookViewId="0">
      <pane xSplit="1" ySplit="2" topLeftCell="B3" activePane="bottomRight" state="frozen"/>
      <selection/>
      <selection pane="topRight"/>
      <selection pane="bottomLeft"/>
      <selection pane="bottomRight" activeCell="E13" sqref="E13"/>
    </sheetView>
  </sheetViews>
  <sheetFormatPr defaultColWidth="9" defaultRowHeight="15"/>
  <cols>
    <col min="2" max="2" width="11.8740740740741" customWidth="1" collapsed="1"/>
    <col min="3" max="3" width="9" style="67" collapsed="1"/>
    <col min="4" max="4" width="11.3777777777778" style="67" customWidth="1" collapsed="1"/>
    <col min="5" max="5" width="12.3777777777778" style="67" customWidth="1" collapsed="1"/>
    <col min="6" max="6" width="11.6222222222222" collapsed="1"/>
    <col min="7" max="7" width="15" customWidth="1" collapsed="1"/>
    <col min="8" max="8" width="12" customWidth="1" collapsed="1"/>
    <col min="10" max="10" width="43.3777777777778" customWidth="1" collapsed="1"/>
    <col min="13" max="14" width="9" style="72" collapsed="1"/>
  </cols>
  <sheetData>
    <row r="1" ht="26.25" customHeight="1" spans="1:12">
      <c r="A1" s="73" t="s">
        <v>48</v>
      </c>
      <c r="B1" s="74"/>
      <c r="C1" s="75"/>
      <c r="D1" s="76" t="s">
        <v>466</v>
      </c>
      <c r="E1" s="76"/>
      <c r="F1" s="76"/>
      <c r="G1" s="76"/>
      <c r="H1" s="74"/>
      <c r="I1" s="74"/>
      <c r="J1" s="74"/>
      <c r="K1" s="72"/>
      <c r="L1" s="72"/>
    </row>
    <row r="2" ht="30" customHeight="1" spans="1:12">
      <c r="A2" s="72"/>
      <c r="B2" s="77" t="s">
        <v>467</v>
      </c>
      <c r="C2" s="77" t="s">
        <v>468</v>
      </c>
      <c r="D2" s="77" t="s">
        <v>469</v>
      </c>
      <c r="E2" s="77" t="s">
        <v>470</v>
      </c>
      <c r="F2" s="77" t="s">
        <v>471</v>
      </c>
      <c r="G2" s="77" t="s">
        <v>472</v>
      </c>
      <c r="H2" s="77" t="s">
        <v>473</v>
      </c>
      <c r="I2" s="79" t="s">
        <v>474</v>
      </c>
      <c r="J2" s="80" t="s">
        <v>475</v>
      </c>
      <c r="K2" s="72"/>
      <c r="L2" s="72"/>
    </row>
    <row r="3" spans="1:12">
      <c r="A3" s="72"/>
      <c r="B3" s="68"/>
      <c r="C3" s="68"/>
      <c r="D3" s="68"/>
      <c r="E3" s="68"/>
      <c r="F3" s="78"/>
      <c r="G3" s="68"/>
      <c r="H3" s="78"/>
      <c r="I3" s="68"/>
      <c r="J3" s="55"/>
      <c r="K3" s="72"/>
      <c r="L3" s="72"/>
    </row>
    <row r="4" spans="1:12">
      <c r="A4" s="72"/>
      <c r="B4" s="68"/>
      <c r="C4" s="68"/>
      <c r="D4" s="68"/>
      <c r="E4" s="68"/>
      <c r="F4" s="78"/>
      <c r="G4" s="78"/>
      <c r="H4" s="78"/>
      <c r="I4" s="68"/>
      <c r="J4" s="55"/>
      <c r="K4" s="72"/>
      <c r="L4" s="72"/>
    </row>
    <row r="5" spans="1:12">
      <c r="A5" s="72"/>
      <c r="B5" s="68"/>
      <c r="C5" s="68"/>
      <c r="D5" s="68"/>
      <c r="E5" s="68"/>
      <c r="F5" s="78"/>
      <c r="G5" s="78"/>
      <c r="H5" s="78"/>
      <c r="I5" s="68"/>
      <c r="J5" s="55"/>
      <c r="K5" s="72"/>
      <c r="L5" s="72"/>
    </row>
    <row r="6" spans="1:12">
      <c r="A6" s="72"/>
      <c r="B6" s="68"/>
      <c r="C6" s="68"/>
      <c r="D6" s="68"/>
      <c r="E6" s="68"/>
      <c r="F6" s="78"/>
      <c r="G6" s="78"/>
      <c r="H6" s="78"/>
      <c r="I6" s="68"/>
      <c r="J6" s="55"/>
      <c r="K6" s="72"/>
      <c r="L6" s="72"/>
    </row>
    <row r="7" spans="1:12">
      <c r="A7" s="72"/>
      <c r="B7" s="68"/>
      <c r="C7" s="68"/>
      <c r="D7" s="68"/>
      <c r="E7" s="68"/>
      <c r="F7" s="78"/>
      <c r="G7" s="78"/>
      <c r="H7" s="78"/>
      <c r="I7" s="68"/>
      <c r="J7" s="55"/>
      <c r="K7" s="72"/>
      <c r="L7" s="72"/>
    </row>
    <row r="8" spans="1:12">
      <c r="A8" s="72"/>
      <c r="B8" s="68"/>
      <c r="C8" s="68"/>
      <c r="D8" s="68"/>
      <c r="E8" s="68"/>
      <c r="F8" s="78"/>
      <c r="G8" s="78"/>
      <c r="H8" s="78"/>
      <c r="I8" s="68"/>
      <c r="J8" s="55"/>
      <c r="K8" s="72"/>
      <c r="L8" s="72"/>
    </row>
    <row r="9" spans="1:12">
      <c r="A9" s="72"/>
      <c r="B9" s="68"/>
      <c r="C9" s="68"/>
      <c r="D9" s="68"/>
      <c r="E9" s="68"/>
      <c r="F9" s="78"/>
      <c r="G9" s="78"/>
      <c r="H9" s="78"/>
      <c r="I9" s="68"/>
      <c r="J9" s="55"/>
      <c r="K9" s="72"/>
      <c r="L9" s="72"/>
    </row>
    <row r="10" spans="1:12">
      <c r="A10" s="72"/>
      <c r="B10" s="68"/>
      <c r="C10" s="68"/>
      <c r="D10" s="68"/>
      <c r="E10" s="68"/>
      <c r="F10" s="78"/>
      <c r="G10" s="78"/>
      <c r="H10" s="78"/>
      <c r="I10" s="68"/>
      <c r="J10" s="55"/>
      <c r="K10" s="72"/>
      <c r="L10" s="72"/>
    </row>
    <row r="11" spans="1:12">
      <c r="A11" s="72"/>
      <c r="B11" s="68"/>
      <c r="C11" s="68"/>
      <c r="D11" s="68"/>
      <c r="E11" s="68"/>
      <c r="F11" s="78"/>
      <c r="G11" s="78"/>
      <c r="H11" s="78"/>
      <c r="I11" s="68"/>
      <c r="J11" s="55"/>
      <c r="K11" s="72"/>
      <c r="L11" s="72"/>
    </row>
    <row r="12" spans="1:12">
      <c r="A12" s="72"/>
      <c r="B12" s="68"/>
      <c r="C12" s="68"/>
      <c r="D12" s="68"/>
      <c r="E12" s="68"/>
      <c r="F12" s="78"/>
      <c r="G12" s="78"/>
      <c r="H12" s="78"/>
      <c r="I12" s="68"/>
      <c r="J12" s="55"/>
      <c r="K12" s="72"/>
      <c r="L12" s="72"/>
    </row>
    <row r="13" spans="1:12">
      <c r="A13" s="72"/>
      <c r="B13" s="68"/>
      <c r="C13" s="68"/>
      <c r="D13" s="68"/>
      <c r="E13" s="68"/>
      <c r="F13" s="78"/>
      <c r="G13" s="78"/>
      <c r="H13" s="78"/>
      <c r="I13" s="68"/>
      <c r="J13" s="55"/>
      <c r="K13" s="72"/>
      <c r="L13" s="72"/>
    </row>
    <row r="14" spans="1:12">
      <c r="A14" s="72"/>
      <c r="B14" s="68"/>
      <c r="C14" s="68"/>
      <c r="D14" s="68"/>
      <c r="E14" s="68"/>
      <c r="F14" s="78"/>
      <c r="G14" s="78"/>
      <c r="H14" s="78"/>
      <c r="I14" s="68"/>
      <c r="J14" s="55"/>
      <c r="K14" s="72"/>
      <c r="L14" s="72"/>
    </row>
    <row r="15" spans="1:12">
      <c r="A15" s="72"/>
      <c r="B15" s="68"/>
      <c r="C15" s="68"/>
      <c r="D15" s="68"/>
      <c r="E15" s="68"/>
      <c r="F15" s="78"/>
      <c r="G15" s="78"/>
      <c r="H15" s="78"/>
      <c r="I15" s="68"/>
      <c r="J15" s="55"/>
      <c r="K15" s="72"/>
      <c r="L15" s="72"/>
    </row>
    <row r="16" spans="1:12">
      <c r="A16" s="72"/>
      <c r="B16" s="68"/>
      <c r="C16" s="68"/>
      <c r="D16" s="68"/>
      <c r="E16" s="68"/>
      <c r="F16" s="78"/>
      <c r="G16" s="78"/>
      <c r="H16" s="78"/>
      <c r="I16" s="68"/>
      <c r="J16" s="55"/>
      <c r="K16" s="72"/>
      <c r="L16" s="72"/>
    </row>
    <row r="17" spans="1:12">
      <c r="A17" s="72"/>
      <c r="B17" s="68"/>
      <c r="C17" s="68"/>
      <c r="D17" s="68"/>
      <c r="E17" s="68"/>
      <c r="F17" s="78"/>
      <c r="G17" s="78"/>
      <c r="H17" s="78"/>
      <c r="I17" s="68"/>
      <c r="J17" s="55"/>
      <c r="K17" s="72"/>
      <c r="L17" s="72"/>
    </row>
    <row r="18" spans="1:12">
      <c r="A18" s="72"/>
      <c r="B18" s="68"/>
      <c r="C18" s="68"/>
      <c r="D18" s="68"/>
      <c r="E18" s="68"/>
      <c r="F18" s="78"/>
      <c r="G18" s="78"/>
      <c r="H18" s="78"/>
      <c r="I18" s="68"/>
      <c r="J18" s="55"/>
      <c r="K18" s="72"/>
      <c r="L18" s="72"/>
    </row>
    <row r="19" spans="1:12">
      <c r="A19" s="72"/>
      <c r="B19" s="68"/>
      <c r="C19" s="68"/>
      <c r="D19" s="68"/>
      <c r="E19" s="68"/>
      <c r="F19" s="78"/>
      <c r="G19" s="78"/>
      <c r="H19" s="78"/>
      <c r="I19" s="68"/>
      <c r="J19" s="55"/>
      <c r="K19" s="72"/>
      <c r="L19" s="72"/>
    </row>
    <row r="20" spans="1:12">
      <c r="A20" s="72"/>
      <c r="B20" s="68"/>
      <c r="C20" s="68"/>
      <c r="D20" s="68"/>
      <c r="E20" s="68"/>
      <c r="F20" s="78"/>
      <c r="G20" s="78"/>
      <c r="H20" s="78"/>
      <c r="I20" s="68"/>
      <c r="J20" s="55"/>
      <c r="K20" s="72"/>
      <c r="L20" s="72"/>
    </row>
    <row r="21" spans="1:12">
      <c r="A21" s="72"/>
      <c r="B21" s="68"/>
      <c r="C21" s="68"/>
      <c r="D21" s="68"/>
      <c r="E21" s="68"/>
      <c r="F21" s="78"/>
      <c r="G21" s="78"/>
      <c r="H21" s="78"/>
      <c r="I21" s="68"/>
      <c r="J21" s="55"/>
      <c r="K21" s="72"/>
      <c r="L21" s="72"/>
    </row>
    <row r="22" spans="1:12">
      <c r="A22" s="72"/>
      <c r="B22" s="68"/>
      <c r="C22" s="68"/>
      <c r="D22" s="68"/>
      <c r="E22" s="68"/>
      <c r="F22" s="78"/>
      <c r="G22" s="78"/>
      <c r="H22" s="78"/>
      <c r="I22" s="68"/>
      <c r="J22" s="55"/>
      <c r="K22" s="72"/>
      <c r="L22" s="72"/>
    </row>
    <row r="23" spans="1:12">
      <c r="A23" s="72"/>
      <c r="B23" s="68"/>
      <c r="C23" s="68"/>
      <c r="D23" s="68"/>
      <c r="E23" s="68"/>
      <c r="F23" s="78"/>
      <c r="G23" s="78"/>
      <c r="H23" s="78"/>
      <c r="I23" s="68"/>
      <c r="J23" s="55"/>
      <c r="K23" s="72"/>
      <c r="L23" s="72"/>
    </row>
    <row r="24" spans="1:12">
      <c r="A24" s="72"/>
      <c r="B24" s="68"/>
      <c r="C24" s="68"/>
      <c r="D24" s="68"/>
      <c r="E24" s="68"/>
      <c r="F24" s="78"/>
      <c r="G24" s="78"/>
      <c r="H24" s="78"/>
      <c r="I24" s="68"/>
      <c r="J24" s="55"/>
      <c r="K24" s="72"/>
      <c r="L24" s="72"/>
    </row>
    <row r="25" spans="1:12">
      <c r="A25" s="72"/>
      <c r="B25" s="68"/>
      <c r="C25" s="68"/>
      <c r="D25" s="68"/>
      <c r="E25" s="68"/>
      <c r="F25" s="78"/>
      <c r="G25" s="78"/>
      <c r="H25" s="78"/>
      <c r="I25" s="68"/>
      <c r="J25" s="55"/>
      <c r="K25" s="72"/>
      <c r="L25" s="72"/>
    </row>
    <row r="26" spans="1:12">
      <c r="A26" s="72"/>
      <c r="B26" s="68"/>
      <c r="C26" s="68"/>
      <c r="D26" s="68"/>
      <c r="E26" s="68"/>
      <c r="F26" s="78"/>
      <c r="G26" s="78"/>
      <c r="H26" s="78"/>
      <c r="I26" s="68"/>
      <c r="J26" s="55"/>
      <c r="K26" s="72"/>
      <c r="L26" s="72"/>
    </row>
    <row r="27" spans="1:12">
      <c r="A27" s="72"/>
      <c r="B27" s="68"/>
      <c r="C27" s="68"/>
      <c r="D27" s="68"/>
      <c r="E27" s="68"/>
      <c r="F27" s="78"/>
      <c r="G27" s="78"/>
      <c r="H27" s="78"/>
      <c r="I27" s="68"/>
      <c r="J27" s="55"/>
      <c r="K27" s="72"/>
      <c r="L27" s="72"/>
    </row>
    <row r="28" spans="1:12">
      <c r="A28" s="72"/>
      <c r="B28" s="68"/>
      <c r="C28" s="68"/>
      <c r="D28" s="68"/>
      <c r="E28" s="68"/>
      <c r="F28" s="78"/>
      <c r="G28" s="78"/>
      <c r="H28" s="78"/>
      <c r="I28" s="68"/>
      <c r="J28" s="55"/>
      <c r="K28" s="72"/>
      <c r="L28" s="72"/>
    </row>
    <row r="29" spans="1:12">
      <c r="A29" s="72"/>
      <c r="B29" s="68"/>
      <c r="C29" s="68"/>
      <c r="D29" s="68"/>
      <c r="E29" s="68"/>
      <c r="F29" s="78"/>
      <c r="G29" s="78"/>
      <c r="H29" s="78"/>
      <c r="I29" s="68"/>
      <c r="J29" s="55"/>
      <c r="K29" s="72"/>
      <c r="L29" s="72"/>
    </row>
    <row r="30" spans="1:12">
      <c r="A30" s="72"/>
      <c r="B30" s="68"/>
      <c r="C30" s="68"/>
      <c r="D30" s="68"/>
      <c r="E30" s="68"/>
      <c r="F30" s="68"/>
      <c r="G30" s="78"/>
      <c r="H30" s="68"/>
      <c r="I30" s="68"/>
      <c r="J30" s="55"/>
      <c r="K30" s="72"/>
      <c r="L30" s="72"/>
    </row>
    <row r="31" spans="1:12">
      <c r="A31" s="72"/>
      <c r="B31" s="68"/>
      <c r="C31" s="68"/>
      <c r="D31" s="68"/>
      <c r="E31" s="68"/>
      <c r="F31" s="68"/>
      <c r="G31" s="78"/>
      <c r="H31" s="68"/>
      <c r="I31" s="68"/>
      <c r="J31" s="55"/>
      <c r="K31" s="72"/>
      <c r="L31" s="72"/>
    </row>
    <row r="32" spans="1:12">
      <c r="A32" s="72"/>
      <c r="B32" s="68"/>
      <c r="C32" s="68"/>
      <c r="D32" s="68"/>
      <c r="E32" s="68"/>
      <c r="F32" s="68"/>
      <c r="G32" s="78"/>
      <c r="H32" s="68"/>
      <c r="I32" s="68"/>
      <c r="J32" s="55"/>
      <c r="K32" s="72"/>
      <c r="L32" s="72"/>
    </row>
    <row r="33" spans="1:12">
      <c r="A33" s="72"/>
      <c r="B33" s="68"/>
      <c r="C33" s="68"/>
      <c r="D33" s="68"/>
      <c r="E33" s="68"/>
      <c r="F33" s="68"/>
      <c r="G33" s="78"/>
      <c r="H33" s="68"/>
      <c r="I33" s="68"/>
      <c r="J33" s="55"/>
      <c r="K33" s="72"/>
      <c r="L33" s="72"/>
    </row>
    <row r="34" spans="1:12">
      <c r="A34" s="72"/>
      <c r="B34" s="68"/>
      <c r="C34" s="68"/>
      <c r="D34" s="68"/>
      <c r="E34" s="68"/>
      <c r="F34" s="68"/>
      <c r="G34" s="78"/>
      <c r="H34" s="68"/>
      <c r="I34" s="68"/>
      <c r="J34" s="55"/>
      <c r="K34" s="72"/>
      <c r="L34" s="72"/>
    </row>
    <row r="35" spans="1:12">
      <c r="A35" s="72"/>
      <c r="B35" s="68"/>
      <c r="C35" s="68"/>
      <c r="D35" s="68"/>
      <c r="E35" s="68"/>
      <c r="F35" s="68"/>
      <c r="G35" s="78"/>
      <c r="H35" s="68"/>
      <c r="I35" s="68"/>
      <c r="J35" s="55"/>
      <c r="K35" s="72"/>
      <c r="L35" s="72"/>
    </row>
    <row r="36" spans="1:12">
      <c r="A36" s="72"/>
      <c r="B36" s="68"/>
      <c r="C36" s="68"/>
      <c r="D36" s="68"/>
      <c r="E36" s="68"/>
      <c r="F36" s="68"/>
      <c r="G36" s="78"/>
      <c r="H36" s="68"/>
      <c r="I36" s="68"/>
      <c r="J36" s="55"/>
      <c r="K36" s="72"/>
      <c r="L36" s="72"/>
    </row>
    <row r="37" spans="1:12">
      <c r="A37" s="72"/>
      <c r="B37" s="68"/>
      <c r="C37" s="68"/>
      <c r="D37" s="68"/>
      <c r="E37" s="68"/>
      <c r="F37" s="68"/>
      <c r="G37" s="78"/>
      <c r="H37" s="68"/>
      <c r="I37" s="68"/>
      <c r="J37" s="55"/>
      <c r="K37" s="72"/>
      <c r="L37" s="72"/>
    </row>
    <row r="38" spans="1:12">
      <c r="A38" s="72"/>
      <c r="B38" s="68"/>
      <c r="C38" s="68"/>
      <c r="D38" s="68"/>
      <c r="E38" s="68"/>
      <c r="F38" s="68"/>
      <c r="G38" s="78"/>
      <c r="H38" s="68"/>
      <c r="I38" s="68"/>
      <c r="J38" s="55"/>
      <c r="K38" s="72"/>
      <c r="L38" s="72"/>
    </row>
    <row r="39" spans="1:12">
      <c r="A39" s="72"/>
      <c r="B39" s="68"/>
      <c r="C39" s="68"/>
      <c r="D39" s="68"/>
      <c r="E39" s="68"/>
      <c r="F39" s="68"/>
      <c r="G39" s="78"/>
      <c r="H39" s="68"/>
      <c r="I39" s="68"/>
      <c r="J39" s="55"/>
      <c r="K39" s="72"/>
      <c r="L39" s="72"/>
    </row>
    <row r="40" spans="1:12">
      <c r="A40" s="72"/>
      <c r="B40" s="68"/>
      <c r="C40" s="68"/>
      <c r="D40" s="68"/>
      <c r="E40" s="68"/>
      <c r="F40" s="68"/>
      <c r="G40" s="78"/>
      <c r="H40" s="68"/>
      <c r="I40" s="68"/>
      <c r="J40" s="55"/>
      <c r="K40" s="72"/>
      <c r="L40" s="72"/>
    </row>
    <row r="41" spans="1:12">
      <c r="A41" s="72"/>
      <c r="B41" s="68"/>
      <c r="C41" s="68"/>
      <c r="D41" s="68"/>
      <c r="E41" s="68"/>
      <c r="F41" s="68"/>
      <c r="G41" s="78"/>
      <c r="H41" s="68"/>
      <c r="I41" s="68"/>
      <c r="J41" s="55"/>
      <c r="K41" s="72"/>
      <c r="L41" s="72"/>
    </row>
    <row r="42" spans="1:12">
      <c r="A42" s="72"/>
      <c r="B42" s="68"/>
      <c r="C42" s="68"/>
      <c r="D42" s="68"/>
      <c r="E42" s="68"/>
      <c r="F42" s="68"/>
      <c r="G42" s="78"/>
      <c r="H42" s="68"/>
      <c r="I42" s="68"/>
      <c r="J42" s="55"/>
      <c r="K42" s="72"/>
      <c r="L42" s="72"/>
    </row>
    <row r="43" spans="1:12">
      <c r="A43" s="72"/>
      <c r="B43" s="68"/>
      <c r="C43" s="68"/>
      <c r="D43" s="68"/>
      <c r="E43" s="68"/>
      <c r="F43" s="68"/>
      <c r="G43" s="78"/>
      <c r="H43" s="68"/>
      <c r="I43" s="68"/>
      <c r="J43" s="55"/>
      <c r="K43" s="72"/>
      <c r="L43" s="72"/>
    </row>
    <row r="44" spans="1:12">
      <c r="A44" s="72"/>
      <c r="B44" s="68"/>
      <c r="C44" s="68"/>
      <c r="D44" s="68"/>
      <c r="E44" s="68"/>
      <c r="F44" s="68"/>
      <c r="G44" s="78"/>
      <c r="H44" s="68"/>
      <c r="I44" s="68"/>
      <c r="J44" s="55"/>
      <c r="K44" s="72"/>
      <c r="L44" s="72"/>
    </row>
    <row r="45" spans="1:12">
      <c r="A45" s="72"/>
      <c r="B45" s="68"/>
      <c r="C45" s="68"/>
      <c r="D45" s="68"/>
      <c r="E45" s="68"/>
      <c r="F45" s="68"/>
      <c r="G45" s="78"/>
      <c r="H45" s="68"/>
      <c r="I45" s="68"/>
      <c r="J45" s="55"/>
      <c r="K45" s="72"/>
      <c r="L45" s="72"/>
    </row>
    <row r="46" spans="1:12">
      <c r="A46" s="72"/>
      <c r="B46" s="68"/>
      <c r="C46" s="68"/>
      <c r="D46" s="68"/>
      <c r="E46" s="68"/>
      <c r="F46" s="68"/>
      <c r="G46" s="78"/>
      <c r="H46" s="68"/>
      <c r="I46" s="68"/>
      <c r="J46" s="55"/>
      <c r="K46" s="72"/>
      <c r="L46" s="72"/>
    </row>
    <row r="47" spans="1:12">
      <c r="A47" s="72"/>
      <c r="B47" s="68"/>
      <c r="C47" s="68"/>
      <c r="D47" s="68"/>
      <c r="E47" s="68"/>
      <c r="F47" s="68"/>
      <c r="G47" s="78"/>
      <c r="H47" s="68"/>
      <c r="I47" s="68"/>
      <c r="J47" s="55"/>
      <c r="K47" s="72"/>
      <c r="L47" s="72"/>
    </row>
    <row r="48" spans="2:10">
      <c r="B48" s="68"/>
      <c r="C48" s="68"/>
      <c r="D48" s="68"/>
      <c r="E48" s="68"/>
      <c r="F48" s="68"/>
      <c r="G48" s="78"/>
      <c r="H48" s="68"/>
      <c r="I48" s="68"/>
      <c r="J48" s="55"/>
    </row>
    <row r="49" spans="2:10">
      <c r="B49" s="68"/>
      <c r="C49" s="68"/>
      <c r="D49" s="68"/>
      <c r="E49" s="68"/>
      <c r="F49" s="68"/>
      <c r="G49" s="78"/>
      <c r="H49" s="68"/>
      <c r="I49" s="68"/>
      <c r="J49" s="55"/>
    </row>
    <row r="50" spans="2:10">
      <c r="B50" s="68"/>
      <c r="C50" s="68"/>
      <c r="D50" s="68"/>
      <c r="E50" s="68"/>
      <c r="F50" s="68"/>
      <c r="G50" s="78"/>
      <c r="H50" s="68"/>
      <c r="I50" s="68"/>
      <c r="J50" s="55"/>
    </row>
    <row r="51" spans="2:10">
      <c r="B51" s="68"/>
      <c r="C51" s="68"/>
      <c r="D51" s="68"/>
      <c r="E51" s="68"/>
      <c r="F51" s="68"/>
      <c r="G51" s="78"/>
      <c r="H51" s="68"/>
      <c r="I51" s="68"/>
      <c r="J51" s="55"/>
    </row>
    <row r="52" spans="2:10">
      <c r="B52" s="68"/>
      <c r="C52" s="68"/>
      <c r="D52" s="68"/>
      <c r="E52" s="68"/>
      <c r="F52" s="68"/>
      <c r="G52" s="78"/>
      <c r="H52" s="68"/>
      <c r="I52" s="68"/>
      <c r="J52" s="55"/>
    </row>
    <row r="53" spans="2:10">
      <c r="B53" s="68"/>
      <c r="C53" s="68"/>
      <c r="D53" s="68"/>
      <c r="E53" s="68"/>
      <c r="F53" s="68"/>
      <c r="G53" s="78"/>
      <c r="H53" s="68"/>
      <c r="I53" s="68"/>
      <c r="J53" s="55"/>
    </row>
    <row r="54" spans="2:10">
      <c r="B54" s="68"/>
      <c r="C54" s="68"/>
      <c r="D54" s="68"/>
      <c r="E54" s="68"/>
      <c r="F54" s="68"/>
      <c r="G54" s="78"/>
      <c r="H54" s="68"/>
      <c r="I54" s="68"/>
      <c r="J54" s="55"/>
    </row>
    <row r="55" spans="2:10">
      <c r="B55" s="68"/>
      <c r="C55" s="68"/>
      <c r="D55" s="68"/>
      <c r="E55" s="68"/>
      <c r="F55" s="68"/>
      <c r="G55" s="78"/>
      <c r="H55" s="68"/>
      <c r="I55" s="68"/>
      <c r="J55" s="55"/>
    </row>
    <row r="56" spans="2:10">
      <c r="B56" s="68"/>
      <c r="C56" s="68"/>
      <c r="D56" s="68"/>
      <c r="E56" s="68"/>
      <c r="F56" s="68"/>
      <c r="G56" s="78"/>
      <c r="H56" s="68"/>
      <c r="I56" s="68"/>
      <c r="J56" s="55"/>
    </row>
    <row r="57" spans="2:10">
      <c r="B57" s="68"/>
      <c r="C57" s="68"/>
      <c r="D57" s="68"/>
      <c r="E57" s="68"/>
      <c r="F57" s="68"/>
      <c r="G57" s="78"/>
      <c r="H57" s="68"/>
      <c r="I57" s="68"/>
      <c r="J57" s="55"/>
    </row>
    <row r="58" spans="2:10">
      <c r="B58" s="68"/>
      <c r="C58" s="68"/>
      <c r="D58" s="68"/>
      <c r="E58" s="68"/>
      <c r="F58" s="68"/>
      <c r="G58" s="78"/>
      <c r="H58" s="68"/>
      <c r="I58" s="68"/>
      <c r="J58" s="55"/>
    </row>
    <row r="59" spans="2:10">
      <c r="B59" s="68"/>
      <c r="C59" s="68"/>
      <c r="D59" s="68"/>
      <c r="E59" s="68"/>
      <c r="F59" s="78"/>
      <c r="G59" s="78"/>
      <c r="H59" s="78"/>
      <c r="I59" s="68"/>
      <c r="J59" s="55"/>
    </row>
    <row r="60" spans="2:10">
      <c r="B60" s="68"/>
      <c r="C60" s="68"/>
      <c r="D60" s="68"/>
      <c r="E60" s="68"/>
      <c r="F60" s="78"/>
      <c r="G60" s="78"/>
      <c r="H60" s="78"/>
      <c r="I60" s="68"/>
      <c r="J60" s="55"/>
    </row>
    <row r="61" spans="2:10">
      <c r="B61" s="68"/>
      <c r="C61" s="68"/>
      <c r="D61" s="68"/>
      <c r="E61" s="68"/>
      <c r="F61" s="78"/>
      <c r="G61" s="78"/>
      <c r="H61" s="78"/>
      <c r="I61" s="68"/>
      <c r="J61" s="55"/>
    </row>
    <row r="62" spans="2:10">
      <c r="B62" s="68"/>
      <c r="C62" s="68"/>
      <c r="D62" s="68"/>
      <c r="E62" s="68"/>
      <c r="F62" s="78"/>
      <c r="G62" s="78"/>
      <c r="H62" s="78"/>
      <c r="I62" s="68"/>
      <c r="J62" s="55"/>
    </row>
    <row r="63" spans="2:10">
      <c r="B63" s="68"/>
      <c r="C63" s="68"/>
      <c r="D63" s="68"/>
      <c r="E63" s="68"/>
      <c r="F63" s="78"/>
      <c r="G63" s="78"/>
      <c r="H63" s="78"/>
      <c r="I63" s="68"/>
      <c r="J63" s="55"/>
    </row>
    <row r="64" spans="2:10">
      <c r="B64" s="68"/>
      <c r="C64" s="68"/>
      <c r="D64" s="68"/>
      <c r="E64" s="68"/>
      <c r="F64" s="78"/>
      <c r="G64" s="78"/>
      <c r="H64" s="78"/>
      <c r="I64" s="68"/>
      <c r="J64" s="55"/>
    </row>
    <row r="65" spans="2:10">
      <c r="B65" s="68"/>
      <c r="C65" s="68"/>
      <c r="D65" s="68"/>
      <c r="E65" s="68"/>
      <c r="F65" s="68"/>
      <c r="G65" s="78"/>
      <c r="H65" s="68"/>
      <c r="I65" s="68"/>
      <c r="J65" s="55"/>
    </row>
    <row r="66" spans="2:10">
      <c r="B66" s="68"/>
      <c r="C66" s="68"/>
      <c r="D66" s="68"/>
      <c r="E66" s="68"/>
      <c r="F66" s="68"/>
      <c r="G66" s="78"/>
      <c r="H66" s="68"/>
      <c r="I66" s="68"/>
      <c r="J66" s="55"/>
    </row>
    <row r="67" spans="2:10">
      <c r="B67" s="68"/>
      <c r="C67" s="68"/>
      <c r="D67" s="68"/>
      <c r="E67" s="68"/>
      <c r="F67" s="68"/>
      <c r="G67" s="78"/>
      <c r="H67" s="68"/>
      <c r="I67" s="68"/>
      <c r="J67" s="55"/>
    </row>
    <row r="68" spans="2:10">
      <c r="B68" s="68"/>
      <c r="C68" s="68"/>
      <c r="D68" s="68"/>
      <c r="E68" s="68"/>
      <c r="F68" s="68"/>
      <c r="G68" s="78"/>
      <c r="H68" s="68"/>
      <c r="I68" s="68"/>
      <c r="J68" s="55"/>
    </row>
    <row r="69" spans="2:10">
      <c r="B69" s="68"/>
      <c r="C69" s="68"/>
      <c r="D69" s="68"/>
      <c r="E69" s="68"/>
      <c r="F69" s="68"/>
      <c r="G69" s="78"/>
      <c r="H69" s="68"/>
      <c r="I69" s="68"/>
      <c r="J69" s="55"/>
    </row>
    <row r="70" spans="2:10">
      <c r="B70" s="68"/>
      <c r="C70" s="68"/>
      <c r="D70" s="68"/>
      <c r="E70" s="68"/>
      <c r="F70" s="78"/>
      <c r="G70" s="78"/>
      <c r="H70" s="78"/>
      <c r="I70" s="68"/>
      <c r="J70" s="55"/>
    </row>
    <row r="71" spans="2:10">
      <c r="B71" s="68"/>
      <c r="C71" s="68"/>
      <c r="D71" s="68"/>
      <c r="E71" s="68"/>
      <c r="F71" s="78"/>
      <c r="G71" s="78"/>
      <c r="H71" s="78"/>
      <c r="I71" s="68"/>
      <c r="J71" s="55"/>
    </row>
    <row r="72" spans="2:10">
      <c r="B72" s="68"/>
      <c r="C72" s="68"/>
      <c r="D72" s="68"/>
      <c r="E72" s="68"/>
      <c r="F72" s="78"/>
      <c r="G72" s="78"/>
      <c r="H72" s="78"/>
      <c r="I72" s="68"/>
      <c r="J72" s="55"/>
    </row>
    <row r="73" spans="2:10">
      <c r="B73" s="68"/>
      <c r="C73" s="68"/>
      <c r="D73" s="68"/>
      <c r="E73" s="68"/>
      <c r="F73" s="78"/>
      <c r="G73" s="78"/>
      <c r="H73" s="78"/>
      <c r="I73" s="68"/>
      <c r="J73" s="55"/>
    </row>
    <row r="74" spans="2:10">
      <c r="B74" s="68"/>
      <c r="C74" s="68"/>
      <c r="D74" s="68"/>
      <c r="E74" s="68"/>
      <c r="F74" s="68"/>
      <c r="G74" s="78"/>
      <c r="H74" s="68"/>
      <c r="I74" s="68"/>
      <c r="J74" s="55"/>
    </row>
    <row r="75" spans="2:10">
      <c r="B75" s="68"/>
      <c r="C75" s="68"/>
      <c r="D75" s="68"/>
      <c r="E75" s="68"/>
      <c r="F75" s="68"/>
      <c r="G75" s="78"/>
      <c r="H75" s="68"/>
      <c r="I75" s="68"/>
      <c r="J75" s="55"/>
    </row>
    <row r="76" spans="2:10">
      <c r="B76" s="68"/>
      <c r="C76" s="68"/>
      <c r="D76" s="68"/>
      <c r="E76" s="68"/>
      <c r="F76" s="78"/>
      <c r="G76" s="68"/>
      <c r="H76" s="78"/>
      <c r="I76" s="68"/>
      <c r="J76" s="55"/>
    </row>
    <row r="77" spans="2:10">
      <c r="B77" s="68"/>
      <c r="C77" s="68"/>
      <c r="D77" s="68"/>
      <c r="E77" s="68"/>
      <c r="F77" s="78"/>
      <c r="G77" s="68"/>
      <c r="H77" s="78"/>
      <c r="I77" s="68"/>
      <c r="J77" s="55"/>
    </row>
    <row r="78" spans="2:10">
      <c r="B78" s="68"/>
      <c r="C78" s="68"/>
      <c r="D78" s="68"/>
      <c r="E78" s="68"/>
      <c r="F78" s="78"/>
      <c r="G78" s="68"/>
      <c r="H78" s="78"/>
      <c r="I78" s="68"/>
      <c r="J78" s="55"/>
    </row>
    <row r="79" spans="2:10">
      <c r="B79" s="68"/>
      <c r="C79" s="68"/>
      <c r="D79" s="68"/>
      <c r="E79" s="68"/>
      <c r="F79" s="78"/>
      <c r="G79" s="68"/>
      <c r="H79" s="78"/>
      <c r="I79" s="68"/>
      <c r="J79" s="55"/>
    </row>
    <row r="80" spans="2:10">
      <c r="B80" s="68"/>
      <c r="C80" s="68"/>
      <c r="D80" s="68"/>
      <c r="E80" s="68"/>
      <c r="F80" s="78"/>
      <c r="G80" s="68"/>
      <c r="H80" s="78"/>
      <c r="I80" s="68"/>
      <c r="J80" s="55"/>
    </row>
    <row r="81" spans="2:10">
      <c r="B81" s="68"/>
      <c r="C81" s="68"/>
      <c r="D81" s="68"/>
      <c r="E81" s="68"/>
      <c r="F81" s="78"/>
      <c r="G81" s="68"/>
      <c r="H81" s="78"/>
      <c r="I81" s="68"/>
      <c r="J81" s="55"/>
    </row>
    <row r="82" spans="2:10">
      <c r="B82" s="68"/>
      <c r="C82" s="68"/>
      <c r="D82" s="68"/>
      <c r="E82" s="68"/>
      <c r="F82" s="78"/>
      <c r="G82" s="68"/>
      <c r="H82" s="78"/>
      <c r="I82" s="68"/>
      <c r="J82" s="55"/>
    </row>
    <row r="83" spans="2:10">
      <c r="B83" s="68"/>
      <c r="C83" s="68"/>
      <c r="D83" s="68"/>
      <c r="E83" s="68"/>
      <c r="F83" s="78"/>
      <c r="G83" s="68"/>
      <c r="H83" s="78"/>
      <c r="I83" s="68"/>
      <c r="J83" s="55"/>
    </row>
    <row r="84" spans="2:10">
      <c r="B84" s="68"/>
      <c r="C84" s="68"/>
      <c r="D84" s="68"/>
      <c r="E84" s="68"/>
      <c r="F84" s="78"/>
      <c r="G84" s="68"/>
      <c r="H84" s="78"/>
      <c r="I84" s="68"/>
      <c r="J84" s="55"/>
    </row>
    <row r="85" spans="2:10">
      <c r="B85" s="68"/>
      <c r="C85" s="68"/>
      <c r="D85" s="68"/>
      <c r="E85" s="68"/>
      <c r="F85" s="78"/>
      <c r="G85" s="68"/>
      <c r="H85" s="78"/>
      <c r="I85" s="68"/>
      <c r="J85" s="55"/>
    </row>
    <row r="86" spans="2:10">
      <c r="B86" s="68"/>
      <c r="C86" s="68"/>
      <c r="D86" s="68"/>
      <c r="E86" s="68"/>
      <c r="F86" s="78"/>
      <c r="G86" s="68"/>
      <c r="H86" s="78"/>
      <c r="I86" s="68"/>
      <c r="J86" s="55"/>
    </row>
    <row r="87" spans="2:10">
      <c r="B87" s="68"/>
      <c r="C87" s="68"/>
      <c r="D87" s="68"/>
      <c r="E87" s="68"/>
      <c r="F87" s="78"/>
      <c r="G87" s="68"/>
      <c r="H87" s="78"/>
      <c r="I87" s="68"/>
      <c r="J87" s="55"/>
    </row>
    <row r="88" spans="2:10">
      <c r="B88" s="68"/>
      <c r="C88" s="68"/>
      <c r="D88" s="68"/>
      <c r="E88" s="68"/>
      <c r="F88" s="78"/>
      <c r="G88" s="68"/>
      <c r="H88" s="78"/>
      <c r="I88" s="68"/>
      <c r="J88" s="55"/>
    </row>
    <row r="89" spans="2:10">
      <c r="B89" s="68"/>
      <c r="C89" s="68"/>
      <c r="D89" s="68"/>
      <c r="E89" s="68"/>
      <c r="F89" s="78"/>
      <c r="G89" s="68"/>
      <c r="H89" s="78"/>
      <c r="I89" s="68"/>
      <c r="J89" s="55"/>
    </row>
    <row r="90" spans="2:10">
      <c r="B90" s="68"/>
      <c r="C90" s="68"/>
      <c r="D90" s="68"/>
      <c r="E90" s="68"/>
      <c r="F90" s="78"/>
      <c r="G90" s="68"/>
      <c r="H90" s="78"/>
      <c r="I90" s="68"/>
      <c r="J90" s="55"/>
    </row>
    <row r="91" spans="2:10">
      <c r="B91" s="68"/>
      <c r="C91" s="68"/>
      <c r="D91" s="68"/>
      <c r="E91" s="68"/>
      <c r="F91" s="78"/>
      <c r="G91" s="68"/>
      <c r="H91" s="78"/>
      <c r="I91" s="68"/>
      <c r="J91" s="55"/>
    </row>
    <row r="92" spans="2:10">
      <c r="B92" s="68"/>
      <c r="C92" s="68"/>
      <c r="D92" s="68"/>
      <c r="E92" s="68"/>
      <c r="F92" s="78"/>
      <c r="G92" s="68"/>
      <c r="H92" s="78"/>
      <c r="I92" s="68"/>
      <c r="J92" s="55"/>
    </row>
    <row r="93" spans="2:10">
      <c r="B93" s="68"/>
      <c r="C93" s="68"/>
      <c r="D93" s="68"/>
      <c r="E93" s="68"/>
      <c r="F93" s="78"/>
      <c r="G93" s="68"/>
      <c r="H93" s="78"/>
      <c r="I93" s="68"/>
      <c r="J93" s="55"/>
    </row>
    <row r="94" spans="2:10">
      <c r="B94" s="68"/>
      <c r="C94" s="68"/>
      <c r="D94" s="68"/>
      <c r="E94" s="68"/>
      <c r="F94" s="78"/>
      <c r="G94" s="68"/>
      <c r="H94" s="78"/>
      <c r="I94" s="68"/>
      <c r="J94" s="55"/>
    </row>
    <row r="95" spans="2:10">
      <c r="B95" s="68"/>
      <c r="C95" s="68"/>
      <c r="D95" s="68"/>
      <c r="E95" s="68"/>
      <c r="F95" s="78"/>
      <c r="G95" s="68"/>
      <c r="H95" s="78"/>
      <c r="I95" s="68"/>
      <c r="J95" s="55"/>
    </row>
    <row r="96" spans="2:10">
      <c r="B96" s="68"/>
      <c r="C96" s="68"/>
      <c r="D96" s="68"/>
      <c r="E96" s="68"/>
      <c r="F96" s="78"/>
      <c r="G96" s="68"/>
      <c r="H96" s="78"/>
      <c r="I96" s="68"/>
      <c r="J96" s="55"/>
    </row>
    <row r="97" spans="2:10">
      <c r="B97" s="68"/>
      <c r="C97" s="68"/>
      <c r="D97" s="68"/>
      <c r="E97" s="68"/>
      <c r="F97" s="78"/>
      <c r="G97" s="68"/>
      <c r="H97" s="78"/>
      <c r="I97" s="68"/>
      <c r="J97" s="55"/>
    </row>
    <row r="98" spans="2:10">
      <c r="B98" s="68"/>
      <c r="C98" s="68"/>
      <c r="D98" s="68"/>
      <c r="E98" s="68"/>
      <c r="F98" s="78"/>
      <c r="G98" s="68"/>
      <c r="H98" s="78"/>
      <c r="I98" s="68"/>
      <c r="J98" s="55"/>
    </row>
    <row r="99" spans="2:10">
      <c r="B99" s="68"/>
      <c r="C99" s="68"/>
      <c r="D99" s="68"/>
      <c r="E99" s="68"/>
      <c r="F99" s="78"/>
      <c r="G99" s="68"/>
      <c r="H99" s="78"/>
      <c r="I99" s="68"/>
      <c r="J99" s="55"/>
    </row>
    <row r="100" spans="2:10">
      <c r="B100" s="68"/>
      <c r="C100" s="68"/>
      <c r="D100" s="68"/>
      <c r="E100" s="68"/>
      <c r="F100" s="78"/>
      <c r="G100" s="68"/>
      <c r="H100" s="78"/>
      <c r="I100" s="68"/>
      <c r="J100" s="55"/>
    </row>
    <row r="101" spans="2:10">
      <c r="B101" s="68"/>
      <c r="C101" s="68"/>
      <c r="D101" s="68"/>
      <c r="E101" s="68"/>
      <c r="F101" s="78"/>
      <c r="G101" s="68"/>
      <c r="H101" s="78"/>
      <c r="I101" s="68"/>
      <c r="J101" s="55"/>
    </row>
    <row r="102" spans="2:10">
      <c r="B102" s="68"/>
      <c r="C102" s="68"/>
      <c r="D102" s="68"/>
      <c r="E102" s="68"/>
      <c r="F102" s="78"/>
      <c r="G102" s="68"/>
      <c r="H102" s="78"/>
      <c r="I102" s="68"/>
      <c r="J102" s="55"/>
    </row>
    <row r="103" spans="2:10">
      <c r="B103" s="68"/>
      <c r="C103" s="68"/>
      <c r="D103" s="68"/>
      <c r="E103" s="68"/>
      <c r="F103" s="78"/>
      <c r="G103" s="68"/>
      <c r="H103" s="78"/>
      <c r="I103" s="68"/>
      <c r="J103" s="55"/>
    </row>
    <row r="104" spans="2:10">
      <c r="B104" s="68"/>
      <c r="C104" s="68"/>
      <c r="D104" s="68"/>
      <c r="E104" s="68"/>
      <c r="F104" s="78"/>
      <c r="G104" s="68"/>
      <c r="H104" s="78"/>
      <c r="I104" s="68"/>
      <c r="J104" s="55"/>
    </row>
    <row r="105" spans="2:10">
      <c r="B105" s="68"/>
      <c r="C105" s="68"/>
      <c r="D105" s="68"/>
      <c r="E105" s="68"/>
      <c r="F105" s="78"/>
      <c r="G105" s="68"/>
      <c r="H105" s="78"/>
      <c r="I105" s="68"/>
      <c r="J105" s="55"/>
    </row>
    <row r="106" spans="2:10">
      <c r="B106" s="68"/>
      <c r="C106" s="68"/>
      <c r="D106" s="68"/>
      <c r="E106" s="68"/>
      <c r="F106" s="78"/>
      <c r="G106" s="68"/>
      <c r="H106" s="78"/>
      <c r="I106" s="68"/>
      <c r="J106" s="55"/>
    </row>
    <row r="107" spans="2:10">
      <c r="B107" s="68"/>
      <c r="C107" s="68"/>
      <c r="D107" s="68"/>
      <c r="E107" s="68"/>
      <c r="F107" s="78"/>
      <c r="G107" s="68"/>
      <c r="H107" s="78"/>
      <c r="I107" s="68"/>
      <c r="J107" s="55"/>
    </row>
    <row r="108" spans="2:10">
      <c r="B108" s="68"/>
      <c r="C108" s="68"/>
      <c r="D108" s="68"/>
      <c r="E108" s="68"/>
      <c r="F108" s="78"/>
      <c r="G108" s="68"/>
      <c r="H108" s="78"/>
      <c r="I108" s="68"/>
      <c r="J108" s="55"/>
    </row>
    <row r="109" spans="2:10">
      <c r="B109" s="68"/>
      <c r="C109" s="68"/>
      <c r="D109" s="68"/>
      <c r="E109" s="68"/>
      <c r="F109" s="78"/>
      <c r="G109" s="68"/>
      <c r="H109" s="78"/>
      <c r="I109" s="68"/>
      <c r="J109" s="55"/>
    </row>
    <row r="110" spans="2:10">
      <c r="B110" s="68"/>
      <c r="C110" s="68"/>
      <c r="D110" s="68"/>
      <c r="E110" s="68"/>
      <c r="F110" s="78"/>
      <c r="G110" s="68"/>
      <c r="H110" s="78"/>
      <c r="I110" s="68"/>
      <c r="J110" s="55"/>
    </row>
    <row r="111" spans="2:10">
      <c r="B111" s="68"/>
      <c r="C111" s="68"/>
      <c r="D111" s="68"/>
      <c r="E111" s="68"/>
      <c r="F111" s="78"/>
      <c r="G111" s="68"/>
      <c r="H111" s="78"/>
      <c r="I111" s="68"/>
      <c r="J111" s="55"/>
    </row>
    <row r="112" spans="2:10">
      <c r="B112" s="68"/>
      <c r="C112" s="68"/>
      <c r="D112" s="68"/>
      <c r="E112" s="68"/>
      <c r="F112" s="78"/>
      <c r="G112" s="68"/>
      <c r="H112" s="78"/>
      <c r="I112" s="68"/>
      <c r="J112" s="55"/>
    </row>
    <row r="113" spans="2:10">
      <c r="B113" s="68"/>
      <c r="C113" s="68"/>
      <c r="D113" s="68"/>
      <c r="E113" s="68"/>
      <c r="F113" s="78"/>
      <c r="G113" s="68"/>
      <c r="H113" s="78"/>
      <c r="I113" s="68"/>
      <c r="J113" s="55"/>
    </row>
    <row r="114" spans="2:10">
      <c r="B114" s="68"/>
      <c r="C114" s="68"/>
      <c r="D114" s="68"/>
      <c r="E114" s="68"/>
      <c r="F114" s="78"/>
      <c r="G114" s="68"/>
      <c r="H114" s="78"/>
      <c r="I114" s="68"/>
      <c r="J114" s="55"/>
    </row>
    <row r="115" spans="2:10">
      <c r="B115" s="68"/>
      <c r="C115" s="68"/>
      <c r="D115" s="68"/>
      <c r="E115" s="68"/>
      <c r="F115" s="78"/>
      <c r="G115" s="68"/>
      <c r="H115" s="78"/>
      <c r="I115" s="68"/>
      <c r="J115" s="55"/>
    </row>
    <row r="116" spans="2:10">
      <c r="B116" s="68"/>
      <c r="C116" s="68"/>
      <c r="D116" s="68"/>
      <c r="E116" s="68"/>
      <c r="F116" s="78"/>
      <c r="G116" s="68"/>
      <c r="H116" s="78"/>
      <c r="I116" s="68"/>
      <c r="J116" s="55"/>
    </row>
    <row r="117" spans="2:10">
      <c r="B117" s="68"/>
      <c r="C117" s="68"/>
      <c r="D117" s="68"/>
      <c r="E117" s="68"/>
      <c r="F117" s="78"/>
      <c r="G117" s="68"/>
      <c r="H117" s="78"/>
      <c r="I117" s="68"/>
      <c r="J117" s="55"/>
    </row>
    <row r="118" spans="2:10">
      <c r="B118" s="68"/>
      <c r="C118" s="68"/>
      <c r="D118" s="68"/>
      <c r="E118" s="68"/>
      <c r="F118" s="78"/>
      <c r="G118" s="68"/>
      <c r="H118" s="78"/>
      <c r="I118" s="68"/>
      <c r="J118" s="55"/>
    </row>
    <row r="119" spans="2:10">
      <c r="B119" s="68"/>
      <c r="C119" s="68"/>
      <c r="D119" s="68"/>
      <c r="E119" s="68"/>
      <c r="F119" s="78"/>
      <c r="G119" s="68"/>
      <c r="H119" s="78"/>
      <c r="I119" s="68"/>
      <c r="J119" s="55"/>
    </row>
    <row r="120" spans="2:10">
      <c r="B120" s="68"/>
      <c r="C120" s="68"/>
      <c r="D120" s="68"/>
      <c r="E120" s="68"/>
      <c r="F120" s="78"/>
      <c r="G120" s="68"/>
      <c r="H120" s="78"/>
      <c r="I120" s="68"/>
      <c r="J120" s="55"/>
    </row>
    <row r="121" spans="2:10">
      <c r="B121" s="68"/>
      <c r="C121" s="68"/>
      <c r="D121" s="68"/>
      <c r="E121" s="68"/>
      <c r="F121" s="78"/>
      <c r="G121" s="68"/>
      <c r="H121" s="78"/>
      <c r="I121" s="68"/>
      <c r="J121" s="55"/>
    </row>
    <row r="122" spans="2:10">
      <c r="B122" s="68"/>
      <c r="C122" s="68"/>
      <c r="D122" s="68"/>
      <c r="E122" s="68"/>
      <c r="F122" s="78"/>
      <c r="G122" s="68"/>
      <c r="H122" s="78"/>
      <c r="I122" s="68"/>
      <c r="J122" s="55"/>
    </row>
    <row r="123" spans="2:10">
      <c r="B123" s="68"/>
      <c r="C123" s="68"/>
      <c r="D123" s="68"/>
      <c r="E123" s="68"/>
      <c r="F123" s="78"/>
      <c r="G123" s="68"/>
      <c r="H123" s="78"/>
      <c r="I123" s="68"/>
      <c r="J123" s="55"/>
    </row>
    <row r="124" spans="2:10">
      <c r="B124" s="68"/>
      <c r="C124" s="68"/>
      <c r="D124" s="68"/>
      <c r="E124" s="68"/>
      <c r="F124" s="78"/>
      <c r="G124" s="68"/>
      <c r="H124" s="78"/>
      <c r="I124" s="68"/>
      <c r="J124" s="55"/>
    </row>
    <row r="125" spans="2:10">
      <c r="B125" s="68"/>
      <c r="C125" s="68"/>
      <c r="D125" s="68"/>
      <c r="E125" s="68"/>
      <c r="F125" s="78"/>
      <c r="G125" s="68"/>
      <c r="H125" s="78"/>
      <c r="I125" s="68"/>
      <c r="J125" s="55"/>
    </row>
    <row r="126" spans="2:10">
      <c r="B126" s="68"/>
      <c r="C126" s="68"/>
      <c r="D126" s="68"/>
      <c r="E126" s="68"/>
      <c r="F126" s="78"/>
      <c r="G126" s="68"/>
      <c r="H126" s="78"/>
      <c r="I126" s="68"/>
      <c r="J126" s="55"/>
    </row>
    <row r="127" spans="2:10">
      <c r="B127" s="68"/>
      <c r="C127" s="68"/>
      <c r="D127" s="68"/>
      <c r="E127" s="68"/>
      <c r="F127" s="78"/>
      <c r="G127" s="68"/>
      <c r="H127" s="78"/>
      <c r="I127" s="68"/>
      <c r="J127" s="55"/>
    </row>
    <row r="128" spans="2:10">
      <c r="B128" s="68"/>
      <c r="C128" s="68"/>
      <c r="D128" s="68"/>
      <c r="E128" s="68"/>
      <c r="F128" s="78"/>
      <c r="G128" s="68"/>
      <c r="H128" s="78"/>
      <c r="I128" s="68"/>
      <c r="J128" s="55"/>
    </row>
    <row r="129" spans="2:10">
      <c r="B129" s="68"/>
      <c r="C129" s="68"/>
      <c r="D129" s="68"/>
      <c r="E129" s="68"/>
      <c r="F129" s="78"/>
      <c r="G129" s="68"/>
      <c r="H129" s="78"/>
      <c r="I129" s="68"/>
      <c r="J129" s="55"/>
    </row>
    <row r="130" spans="2:10">
      <c r="B130" s="68"/>
      <c r="C130" s="68"/>
      <c r="D130" s="68"/>
      <c r="E130" s="68"/>
      <c r="F130" s="78"/>
      <c r="G130" s="68"/>
      <c r="H130" s="78"/>
      <c r="I130" s="68"/>
      <c r="J130" s="55"/>
    </row>
    <row r="131" spans="2:10">
      <c r="B131" s="68"/>
      <c r="C131" s="68"/>
      <c r="D131" s="68"/>
      <c r="E131" s="68"/>
      <c r="F131" s="78"/>
      <c r="G131" s="68"/>
      <c r="H131" s="78"/>
      <c r="I131" s="68"/>
      <c r="J131" s="55"/>
    </row>
    <row r="132" spans="2:10">
      <c r="B132" s="68"/>
      <c r="C132" s="68"/>
      <c r="D132" s="68"/>
      <c r="E132" s="68"/>
      <c r="F132" s="78"/>
      <c r="G132" s="68"/>
      <c r="H132" s="78"/>
      <c r="I132" s="68"/>
      <c r="J132" s="55"/>
    </row>
    <row r="133" spans="2:10">
      <c r="B133" s="68"/>
      <c r="C133" s="68"/>
      <c r="D133" s="68"/>
      <c r="E133" s="68"/>
      <c r="F133" s="78"/>
      <c r="G133" s="68"/>
      <c r="H133" s="78"/>
      <c r="I133" s="68"/>
      <c r="J133" s="55"/>
    </row>
    <row r="134" spans="2:10">
      <c r="B134" s="68"/>
      <c r="C134" s="68"/>
      <c r="D134" s="68"/>
      <c r="E134" s="68"/>
      <c r="F134" s="78"/>
      <c r="G134" s="68"/>
      <c r="H134" s="78"/>
      <c r="I134" s="68"/>
      <c r="J134" s="55"/>
    </row>
    <row r="135" spans="2:10">
      <c r="B135" s="68"/>
      <c r="C135" s="68"/>
      <c r="D135" s="68"/>
      <c r="E135" s="68"/>
      <c r="F135" s="78"/>
      <c r="G135" s="68"/>
      <c r="H135" s="78"/>
      <c r="I135" s="68"/>
      <c r="J135" s="55"/>
    </row>
    <row r="136" spans="2:10">
      <c r="B136" s="68"/>
      <c r="C136" s="68"/>
      <c r="D136" s="68"/>
      <c r="E136" s="68"/>
      <c r="F136" s="78"/>
      <c r="G136" s="68"/>
      <c r="H136" s="78"/>
      <c r="I136" s="68"/>
      <c r="J136" s="55"/>
    </row>
    <row r="137" spans="2:10">
      <c r="B137" s="68"/>
      <c r="C137" s="68"/>
      <c r="D137" s="68"/>
      <c r="E137" s="68"/>
      <c r="F137" s="78"/>
      <c r="G137" s="68"/>
      <c r="H137" s="78"/>
      <c r="I137" s="68"/>
      <c r="J137" s="55"/>
    </row>
    <row r="138" spans="2:10">
      <c r="B138" s="68"/>
      <c r="C138" s="68"/>
      <c r="D138" s="68"/>
      <c r="E138" s="68"/>
      <c r="F138" s="78"/>
      <c r="G138" s="68"/>
      <c r="H138" s="78"/>
      <c r="I138" s="68"/>
      <c r="J138" s="55"/>
    </row>
    <row r="139" spans="2:10">
      <c r="B139" s="68"/>
      <c r="C139" s="68"/>
      <c r="D139" s="68"/>
      <c r="E139" s="68"/>
      <c r="F139" s="78"/>
      <c r="G139" s="68"/>
      <c r="H139" s="78"/>
      <c r="I139" s="68"/>
      <c r="J139" s="55"/>
    </row>
    <row r="140" spans="2:10">
      <c r="B140" s="68"/>
      <c r="C140" s="68"/>
      <c r="D140" s="68"/>
      <c r="E140" s="68"/>
      <c r="F140" s="78"/>
      <c r="G140" s="68"/>
      <c r="H140" s="78"/>
      <c r="I140" s="68"/>
      <c r="J140" s="55"/>
    </row>
    <row r="141" spans="2:10">
      <c r="B141" s="68"/>
      <c r="C141" s="68"/>
      <c r="D141" s="68"/>
      <c r="E141" s="68"/>
      <c r="F141" s="78"/>
      <c r="G141" s="68"/>
      <c r="H141" s="78"/>
      <c r="I141" s="68"/>
      <c r="J141" s="55"/>
    </row>
    <row r="142" spans="2:10">
      <c r="B142" s="68"/>
      <c r="C142" s="68"/>
      <c r="D142" s="68"/>
      <c r="E142" s="68"/>
      <c r="F142" s="78"/>
      <c r="G142" s="68"/>
      <c r="H142" s="78"/>
      <c r="I142" s="68"/>
      <c r="J142" s="55"/>
    </row>
    <row r="143" spans="2:10">
      <c r="B143" s="68"/>
      <c r="C143" s="68"/>
      <c r="D143" s="68"/>
      <c r="E143" s="68"/>
      <c r="F143" s="78"/>
      <c r="G143" s="68"/>
      <c r="H143" s="78"/>
      <c r="I143" s="68"/>
      <c r="J143" s="55"/>
    </row>
    <row r="144" spans="2:10">
      <c r="B144" s="68"/>
      <c r="C144" s="68"/>
      <c r="D144" s="68"/>
      <c r="E144" s="68"/>
      <c r="F144" s="78"/>
      <c r="G144" s="68"/>
      <c r="H144" s="78"/>
      <c r="I144" s="68"/>
      <c r="J144" s="55"/>
    </row>
    <row r="145" spans="2:10">
      <c r="B145" s="68"/>
      <c r="C145" s="68"/>
      <c r="D145" s="68"/>
      <c r="E145" s="68"/>
      <c r="F145" s="78"/>
      <c r="G145" s="68"/>
      <c r="H145" s="78"/>
      <c r="I145" s="68"/>
      <c r="J145" s="55"/>
    </row>
    <row r="146" spans="2:10">
      <c r="B146" s="68"/>
      <c r="C146" s="68"/>
      <c r="D146" s="68"/>
      <c r="E146" s="68"/>
      <c r="F146" s="78"/>
      <c r="G146" s="68"/>
      <c r="H146" s="78"/>
      <c r="I146" s="68"/>
      <c r="J146" s="55"/>
    </row>
    <row r="147" spans="2:10">
      <c r="B147" s="68"/>
      <c r="C147" s="68"/>
      <c r="D147" s="68"/>
      <c r="E147" s="68"/>
      <c r="F147" s="78"/>
      <c r="G147" s="68"/>
      <c r="H147" s="78"/>
      <c r="I147" s="68"/>
      <c r="J147" s="55"/>
    </row>
    <row r="148" spans="2:10">
      <c r="B148" s="68"/>
      <c r="C148" s="68"/>
      <c r="D148" s="68"/>
      <c r="E148" s="68"/>
      <c r="F148" s="78"/>
      <c r="G148" s="68"/>
      <c r="H148" s="78"/>
      <c r="I148" s="68"/>
      <c r="J148" s="55"/>
    </row>
    <row r="149" spans="2:10">
      <c r="B149" s="68"/>
      <c r="C149" s="68"/>
      <c r="D149" s="68"/>
      <c r="E149" s="68"/>
      <c r="F149" s="78"/>
      <c r="G149" s="68"/>
      <c r="H149" s="78"/>
      <c r="I149" s="68"/>
      <c r="J149" s="55"/>
    </row>
    <row r="150" spans="2:10">
      <c r="B150" s="68"/>
      <c r="C150" s="68"/>
      <c r="D150" s="68"/>
      <c r="E150" s="68"/>
      <c r="F150" s="78"/>
      <c r="G150" s="68"/>
      <c r="H150" s="78"/>
      <c r="I150" s="68"/>
      <c r="J150" s="55"/>
    </row>
    <row r="151" spans="2:10">
      <c r="B151" s="68"/>
      <c r="C151" s="68"/>
      <c r="D151" s="68"/>
      <c r="E151" s="68"/>
      <c r="F151" s="78"/>
      <c r="G151" s="68"/>
      <c r="H151" s="78"/>
      <c r="I151" s="68"/>
      <c r="J151" s="55"/>
    </row>
    <row r="152" spans="2:10">
      <c r="B152" s="68"/>
      <c r="C152" s="68"/>
      <c r="D152" s="68"/>
      <c r="E152" s="68"/>
      <c r="F152" s="78"/>
      <c r="G152" s="68"/>
      <c r="H152" s="78"/>
      <c r="I152" s="68"/>
      <c r="J152" s="55"/>
    </row>
    <row r="153" spans="2:10">
      <c r="B153" s="68"/>
      <c r="C153" s="68"/>
      <c r="D153" s="68"/>
      <c r="E153" s="68"/>
      <c r="F153" s="78"/>
      <c r="G153" s="68"/>
      <c r="H153" s="78"/>
      <c r="I153" s="68"/>
      <c r="J153" s="55"/>
    </row>
    <row r="154" spans="2:10">
      <c r="B154" s="68"/>
      <c r="C154" s="68"/>
      <c r="D154" s="68"/>
      <c r="E154" s="68"/>
      <c r="F154" s="78"/>
      <c r="G154" s="68"/>
      <c r="H154" s="78"/>
      <c r="I154" s="68"/>
      <c r="J154" s="55"/>
    </row>
    <row r="155" spans="2:10">
      <c r="B155" s="68"/>
      <c r="C155" s="68"/>
      <c r="D155" s="68"/>
      <c r="E155" s="68"/>
      <c r="F155" s="78"/>
      <c r="G155" s="68"/>
      <c r="H155" s="78"/>
      <c r="I155" s="68"/>
      <c r="J155" s="55"/>
    </row>
    <row r="156" spans="2:10">
      <c r="B156" s="68"/>
      <c r="C156" s="68"/>
      <c r="D156" s="68"/>
      <c r="E156" s="68"/>
      <c r="F156" s="78"/>
      <c r="G156" s="68"/>
      <c r="H156" s="78"/>
      <c r="I156" s="68"/>
      <c r="J156" s="55"/>
    </row>
    <row r="157" spans="2:10">
      <c r="B157" s="68"/>
      <c r="C157" s="68"/>
      <c r="D157" s="68"/>
      <c r="E157" s="68"/>
      <c r="F157" s="78"/>
      <c r="G157" s="68"/>
      <c r="H157" s="78"/>
      <c r="I157" s="68"/>
      <c r="J157" s="55"/>
    </row>
    <row r="158" spans="2:10">
      <c r="B158" s="68"/>
      <c r="C158" s="68"/>
      <c r="D158" s="68"/>
      <c r="E158" s="68"/>
      <c r="F158" s="78"/>
      <c r="G158" s="68"/>
      <c r="H158" s="78"/>
      <c r="I158" s="68"/>
      <c r="J158" s="55"/>
    </row>
    <row r="159" spans="2:10">
      <c r="B159" s="68"/>
      <c r="C159" s="68"/>
      <c r="D159" s="68"/>
      <c r="E159" s="68"/>
      <c r="F159" s="78"/>
      <c r="G159" s="68"/>
      <c r="H159" s="78"/>
      <c r="I159" s="68"/>
      <c r="J159" s="55"/>
    </row>
    <row r="160" spans="2:10">
      <c r="B160" s="68"/>
      <c r="C160" s="68"/>
      <c r="D160" s="68"/>
      <c r="E160" s="68"/>
      <c r="F160" s="78"/>
      <c r="G160" s="68"/>
      <c r="H160" s="78"/>
      <c r="I160" s="68"/>
      <c r="J160" s="55"/>
    </row>
    <row r="161" spans="2:10">
      <c r="B161" s="68"/>
      <c r="C161" s="68"/>
      <c r="D161" s="68"/>
      <c r="E161" s="68"/>
      <c r="F161" s="78"/>
      <c r="G161" s="68"/>
      <c r="H161" s="78"/>
      <c r="I161" s="68"/>
      <c r="J161" s="55"/>
    </row>
    <row r="162" spans="2:10">
      <c r="B162" s="68"/>
      <c r="C162" s="68"/>
      <c r="D162" s="68"/>
      <c r="E162" s="68"/>
      <c r="F162" s="78"/>
      <c r="G162" s="68"/>
      <c r="H162" s="78"/>
      <c r="I162" s="68"/>
      <c r="J162" s="55"/>
    </row>
    <row r="163" spans="2:10">
      <c r="B163" s="68"/>
      <c r="C163" s="68"/>
      <c r="D163" s="68"/>
      <c r="E163" s="68"/>
      <c r="F163" s="78"/>
      <c r="G163" s="68"/>
      <c r="H163" s="78"/>
      <c r="I163" s="68"/>
      <c r="J163" s="55"/>
    </row>
    <row r="164" spans="2:10">
      <c r="B164" s="68"/>
      <c r="C164" s="68"/>
      <c r="D164" s="68"/>
      <c r="E164" s="68"/>
      <c r="F164" s="78"/>
      <c r="G164" s="68"/>
      <c r="H164" s="78"/>
      <c r="I164" s="68"/>
      <c r="J164" s="55"/>
    </row>
    <row r="165" spans="2:10">
      <c r="B165" s="68"/>
      <c r="C165" s="68"/>
      <c r="D165" s="68"/>
      <c r="E165" s="68"/>
      <c r="F165" s="78"/>
      <c r="G165" s="68"/>
      <c r="H165" s="78"/>
      <c r="I165" s="68"/>
      <c r="J165" s="55"/>
    </row>
    <row r="166" spans="2:10">
      <c r="B166" s="68"/>
      <c r="C166" s="68"/>
      <c r="D166" s="68"/>
      <c r="E166" s="68"/>
      <c r="F166" s="78"/>
      <c r="G166" s="68"/>
      <c r="H166" s="78"/>
      <c r="I166" s="68"/>
      <c r="J166" s="55"/>
    </row>
    <row r="167" spans="2:10">
      <c r="B167" s="68"/>
      <c r="C167" s="68"/>
      <c r="D167" s="68"/>
      <c r="E167" s="68"/>
      <c r="F167" s="78"/>
      <c r="G167" s="68"/>
      <c r="H167" s="78"/>
      <c r="I167" s="68"/>
      <c r="J167" s="55"/>
    </row>
    <row r="168" spans="2:10">
      <c r="B168" s="68"/>
      <c r="C168" s="68"/>
      <c r="D168" s="68"/>
      <c r="E168" s="68"/>
      <c r="F168" s="78"/>
      <c r="G168" s="68"/>
      <c r="H168" s="78"/>
      <c r="I168" s="68"/>
      <c r="J168" s="55"/>
    </row>
    <row r="169" spans="2:10">
      <c r="B169" s="68"/>
      <c r="C169" s="68"/>
      <c r="D169" s="68"/>
      <c r="E169" s="68"/>
      <c r="F169" s="78"/>
      <c r="G169" s="68"/>
      <c r="H169" s="78"/>
      <c r="I169" s="68"/>
      <c r="J169" s="55"/>
    </row>
    <row r="170" spans="2:10">
      <c r="B170" s="68"/>
      <c r="C170" s="68"/>
      <c r="D170" s="68"/>
      <c r="E170" s="68"/>
      <c r="F170" s="78"/>
      <c r="G170" s="68"/>
      <c r="H170" s="78"/>
      <c r="I170" s="68"/>
      <c r="J170" s="55"/>
    </row>
    <row r="171" spans="2:10">
      <c r="B171" s="68"/>
      <c r="C171" s="68"/>
      <c r="D171" s="68"/>
      <c r="E171" s="68"/>
      <c r="F171" s="78"/>
      <c r="G171" s="68"/>
      <c r="H171" s="78"/>
      <c r="I171" s="68"/>
      <c r="J171" s="55"/>
    </row>
    <row r="172" spans="2:10">
      <c r="B172" s="68"/>
      <c r="C172" s="68"/>
      <c r="D172" s="68"/>
      <c r="E172" s="68"/>
      <c r="F172" s="78"/>
      <c r="G172" s="68"/>
      <c r="H172" s="78"/>
      <c r="I172" s="68"/>
      <c r="J172" s="55"/>
    </row>
    <row r="173" spans="2:10">
      <c r="B173" s="68"/>
      <c r="C173" s="68"/>
      <c r="D173" s="68"/>
      <c r="E173" s="68"/>
      <c r="F173" s="78"/>
      <c r="G173" s="68"/>
      <c r="H173" s="78"/>
      <c r="I173" s="68"/>
      <c r="J173" s="55"/>
    </row>
    <row r="174" spans="2:10">
      <c r="B174" s="68"/>
      <c r="C174" s="68"/>
      <c r="D174" s="68"/>
      <c r="E174" s="68"/>
      <c r="F174" s="78"/>
      <c r="G174" s="68"/>
      <c r="H174" s="78"/>
      <c r="I174" s="68"/>
      <c r="J174" s="55"/>
    </row>
    <row r="175" spans="2:10">
      <c r="B175" s="68"/>
      <c r="C175" s="68"/>
      <c r="D175" s="68"/>
      <c r="E175" s="68"/>
      <c r="F175" s="78"/>
      <c r="G175" s="68"/>
      <c r="H175" s="78"/>
      <c r="I175" s="68"/>
      <c r="J175" s="55"/>
    </row>
    <row r="176" spans="2:10">
      <c r="B176" s="68"/>
      <c r="C176" s="68"/>
      <c r="D176" s="68"/>
      <c r="E176" s="68"/>
      <c r="F176" s="78"/>
      <c r="G176" s="68"/>
      <c r="H176" s="78"/>
      <c r="I176" s="68"/>
      <c r="J176" s="55"/>
    </row>
    <row r="177" spans="2:10">
      <c r="B177" s="68"/>
      <c r="C177" s="68"/>
      <c r="D177" s="68"/>
      <c r="E177" s="68"/>
      <c r="F177" s="78"/>
      <c r="G177" s="68"/>
      <c r="H177" s="78"/>
      <c r="I177" s="68"/>
      <c r="J177" s="55"/>
    </row>
    <row r="178" spans="2:10">
      <c r="B178" s="68"/>
      <c r="C178" s="68"/>
      <c r="D178" s="68"/>
      <c r="E178" s="68"/>
      <c r="F178" s="78"/>
      <c r="G178" s="68"/>
      <c r="H178" s="78"/>
      <c r="I178" s="68"/>
      <c r="J178" s="55"/>
    </row>
    <row r="179" spans="2:10">
      <c r="B179" s="68"/>
      <c r="C179" s="68"/>
      <c r="D179" s="68"/>
      <c r="E179" s="68"/>
      <c r="F179" s="78"/>
      <c r="G179" s="68"/>
      <c r="H179" s="78"/>
      <c r="I179" s="68"/>
      <c r="J179" s="55"/>
    </row>
    <row r="180" spans="2:10">
      <c r="B180" s="68"/>
      <c r="C180" s="68"/>
      <c r="D180" s="68"/>
      <c r="E180" s="68"/>
      <c r="F180" s="78"/>
      <c r="G180" s="68"/>
      <c r="H180" s="78"/>
      <c r="I180" s="68"/>
      <c r="J180" s="55"/>
    </row>
    <row r="181" spans="2:10">
      <c r="B181" s="68"/>
      <c r="C181" s="68"/>
      <c r="D181" s="68"/>
      <c r="E181" s="68"/>
      <c r="F181" s="78"/>
      <c r="G181" s="68"/>
      <c r="H181" s="78"/>
      <c r="I181" s="68"/>
      <c r="J181" s="55"/>
    </row>
    <row r="182" spans="2:10">
      <c r="B182" s="68"/>
      <c r="C182" s="68"/>
      <c r="D182" s="68"/>
      <c r="E182" s="68"/>
      <c r="F182" s="78"/>
      <c r="G182" s="68"/>
      <c r="H182" s="78"/>
      <c r="I182" s="68"/>
      <c r="J182" s="55"/>
    </row>
    <row r="183" spans="2:10">
      <c r="B183" s="68"/>
      <c r="C183" s="68"/>
      <c r="D183" s="68"/>
      <c r="E183" s="68"/>
      <c r="F183" s="78"/>
      <c r="G183" s="68"/>
      <c r="H183" s="78"/>
      <c r="I183" s="68"/>
      <c r="J183" s="55"/>
    </row>
    <row r="184" spans="2:10">
      <c r="B184" s="68"/>
      <c r="C184" s="68"/>
      <c r="D184" s="68"/>
      <c r="E184" s="68"/>
      <c r="F184" s="78"/>
      <c r="G184" s="68"/>
      <c r="H184" s="78"/>
      <c r="I184" s="68"/>
      <c r="J184" s="55"/>
    </row>
    <row r="185" spans="2:10">
      <c r="B185" s="68"/>
      <c r="C185" s="68"/>
      <c r="D185" s="68"/>
      <c r="E185" s="68"/>
      <c r="F185" s="78"/>
      <c r="G185" s="68"/>
      <c r="H185" s="78"/>
      <c r="I185" s="68"/>
      <c r="J185" s="55"/>
    </row>
    <row r="186" spans="2:10">
      <c r="B186" s="68"/>
      <c r="C186" s="68"/>
      <c r="D186" s="68"/>
      <c r="E186" s="68"/>
      <c r="F186" s="78"/>
      <c r="G186" s="68"/>
      <c r="H186" s="78"/>
      <c r="I186" s="68"/>
      <c r="J186" s="55"/>
    </row>
    <row r="187" spans="2:10">
      <c r="B187" s="68"/>
      <c r="C187" s="68"/>
      <c r="D187" s="68"/>
      <c r="E187" s="68"/>
      <c r="F187" s="78"/>
      <c r="G187" s="68"/>
      <c r="H187" s="78"/>
      <c r="I187" s="68"/>
      <c r="J187" s="55"/>
    </row>
    <row r="188" spans="2:10">
      <c r="B188" s="68"/>
      <c r="C188" s="68"/>
      <c r="D188" s="68"/>
      <c r="E188" s="68"/>
      <c r="F188" s="78"/>
      <c r="G188" s="68"/>
      <c r="H188" s="78"/>
      <c r="I188" s="68"/>
      <c r="J188" s="55"/>
    </row>
    <row r="189" spans="2:10">
      <c r="B189" s="68"/>
      <c r="C189" s="68"/>
      <c r="D189" s="68"/>
      <c r="E189" s="68"/>
      <c r="F189" s="78"/>
      <c r="G189" s="68"/>
      <c r="H189" s="78"/>
      <c r="I189" s="68"/>
      <c r="J189" s="55"/>
    </row>
    <row r="190" spans="2:10">
      <c r="B190" s="68"/>
      <c r="C190" s="68"/>
      <c r="D190" s="68"/>
      <c r="E190" s="68"/>
      <c r="F190" s="78"/>
      <c r="G190" s="68"/>
      <c r="H190" s="78"/>
      <c r="I190" s="68"/>
      <c r="J190" s="55"/>
    </row>
    <row r="191" spans="2:10">
      <c r="B191" s="68"/>
      <c r="C191" s="68"/>
      <c r="D191" s="68"/>
      <c r="E191" s="68"/>
      <c r="F191" s="78"/>
      <c r="G191" s="68"/>
      <c r="H191" s="78"/>
      <c r="I191" s="68"/>
      <c r="J191" s="55"/>
    </row>
    <row r="192" spans="2:10">
      <c r="B192" s="68"/>
      <c r="C192" s="68"/>
      <c r="D192" s="68"/>
      <c r="E192" s="68"/>
      <c r="F192" s="78"/>
      <c r="G192" s="68"/>
      <c r="H192" s="78"/>
      <c r="I192" s="68"/>
      <c r="J192" s="55"/>
    </row>
    <row r="193" spans="2:10">
      <c r="B193" s="68"/>
      <c r="C193" s="68"/>
      <c r="D193" s="68"/>
      <c r="E193" s="68"/>
      <c r="F193" s="78"/>
      <c r="G193" s="68"/>
      <c r="H193" s="78"/>
      <c r="I193" s="68"/>
      <c r="J193" s="55"/>
    </row>
    <row r="194" spans="2:10">
      <c r="B194" s="68"/>
      <c r="C194" s="68"/>
      <c r="D194" s="68"/>
      <c r="E194" s="68"/>
      <c r="F194" s="78"/>
      <c r="G194" s="68"/>
      <c r="H194" s="78"/>
      <c r="I194" s="68"/>
      <c r="J194" s="55"/>
    </row>
    <row r="195" spans="2:10">
      <c r="B195" s="68"/>
      <c r="C195" s="68"/>
      <c r="D195" s="68"/>
      <c r="E195" s="68"/>
      <c r="F195" s="78"/>
      <c r="G195" s="68"/>
      <c r="H195" s="78"/>
      <c r="I195" s="68"/>
      <c r="J195" s="55"/>
    </row>
    <row r="196" spans="2:10">
      <c r="B196" s="68"/>
      <c r="C196" s="68"/>
      <c r="D196" s="68"/>
      <c r="E196" s="68"/>
      <c r="F196" s="78"/>
      <c r="G196" s="68"/>
      <c r="H196" s="78"/>
      <c r="I196" s="68"/>
      <c r="J196" s="55"/>
    </row>
    <row r="197" spans="2:10">
      <c r="B197" s="68"/>
      <c r="C197" s="68"/>
      <c r="D197" s="68"/>
      <c r="E197" s="68"/>
      <c r="F197" s="78"/>
      <c r="G197" s="68"/>
      <c r="H197" s="78"/>
      <c r="I197" s="68"/>
      <c r="J197" s="55"/>
    </row>
    <row r="198" spans="2:10">
      <c r="B198" s="68"/>
      <c r="C198" s="68"/>
      <c r="D198" s="68"/>
      <c r="E198" s="68"/>
      <c r="F198" s="78"/>
      <c r="G198" s="68"/>
      <c r="H198" s="78"/>
      <c r="I198" s="68"/>
      <c r="J198" s="55"/>
    </row>
    <row r="199" spans="2:10">
      <c r="B199" s="68"/>
      <c r="C199" s="68"/>
      <c r="D199" s="68"/>
      <c r="E199" s="68"/>
      <c r="F199" s="78"/>
      <c r="G199" s="68"/>
      <c r="H199" s="78"/>
      <c r="I199" s="68"/>
      <c r="J199" s="55"/>
    </row>
    <row r="200" spans="2:10">
      <c r="B200" s="68"/>
      <c r="C200" s="68"/>
      <c r="D200" s="68"/>
      <c r="E200" s="68"/>
      <c r="F200" s="78"/>
      <c r="G200" s="68"/>
      <c r="H200" s="78"/>
      <c r="I200" s="68"/>
      <c r="J200" s="55"/>
    </row>
    <row r="201" spans="2:10">
      <c r="B201" s="68"/>
      <c r="C201" s="68"/>
      <c r="D201" s="68"/>
      <c r="E201" s="68"/>
      <c r="F201" s="78"/>
      <c r="G201" s="68"/>
      <c r="H201" s="78"/>
      <c r="I201" s="68"/>
      <c r="J201" s="55"/>
    </row>
    <row r="202" spans="2:10">
      <c r="B202" s="68"/>
      <c r="C202" s="68"/>
      <c r="D202" s="68"/>
      <c r="E202" s="68"/>
      <c r="F202" s="78"/>
      <c r="G202" s="68"/>
      <c r="H202" s="78"/>
      <c r="I202" s="68"/>
      <c r="J202" s="55"/>
    </row>
    <row r="203" spans="2:10">
      <c r="B203" s="68"/>
      <c r="C203" s="68"/>
      <c r="D203" s="68"/>
      <c r="E203" s="68"/>
      <c r="F203" s="78"/>
      <c r="G203" s="68"/>
      <c r="H203" s="78"/>
      <c r="I203" s="68"/>
      <c r="J203" s="55"/>
    </row>
    <row r="204" spans="2:10">
      <c r="B204" s="68"/>
      <c r="C204" s="68"/>
      <c r="D204" s="68"/>
      <c r="E204" s="68"/>
      <c r="F204" s="78"/>
      <c r="G204" s="68"/>
      <c r="H204" s="78"/>
      <c r="I204" s="68"/>
      <c r="J204" s="55"/>
    </row>
    <row r="205" spans="2:10">
      <c r="B205" s="68"/>
      <c r="C205" s="68"/>
      <c r="D205" s="68"/>
      <c r="E205" s="68"/>
      <c r="F205" s="78"/>
      <c r="G205" s="68"/>
      <c r="H205" s="78"/>
      <c r="I205" s="68"/>
      <c r="J205" s="55"/>
    </row>
    <row r="206" spans="2:10">
      <c r="B206" s="68"/>
      <c r="C206" s="68"/>
      <c r="D206" s="68"/>
      <c r="E206" s="68"/>
      <c r="F206" s="78"/>
      <c r="G206" s="68"/>
      <c r="H206" s="78"/>
      <c r="I206" s="68"/>
      <c r="J206" s="55"/>
    </row>
    <row r="207" spans="2:10">
      <c r="B207" s="68"/>
      <c r="C207" s="68"/>
      <c r="D207" s="68"/>
      <c r="E207" s="68"/>
      <c r="F207" s="78"/>
      <c r="G207" s="68"/>
      <c r="H207" s="78"/>
      <c r="I207" s="68"/>
      <c r="J207" s="55"/>
    </row>
    <row r="208" spans="2:10">
      <c r="B208" s="68"/>
      <c r="C208" s="68"/>
      <c r="D208" s="68"/>
      <c r="E208" s="68"/>
      <c r="F208" s="78"/>
      <c r="G208" s="68"/>
      <c r="H208" s="78"/>
      <c r="I208" s="68"/>
      <c r="J208" s="55"/>
    </row>
    <row r="209" spans="2:10">
      <c r="B209" s="68"/>
      <c r="C209" s="68"/>
      <c r="D209" s="68"/>
      <c r="E209" s="68"/>
      <c r="F209" s="78"/>
      <c r="G209" s="68"/>
      <c r="H209" s="78"/>
      <c r="I209" s="68"/>
      <c r="J209" s="55"/>
    </row>
    <row r="210" spans="2:10">
      <c r="B210" s="68"/>
      <c r="C210" s="68"/>
      <c r="D210" s="68"/>
      <c r="E210" s="68"/>
      <c r="F210" s="78"/>
      <c r="G210" s="68"/>
      <c r="H210" s="78"/>
      <c r="I210" s="68"/>
      <c r="J210" s="55"/>
    </row>
    <row r="211" spans="2:10">
      <c r="B211" s="68"/>
      <c r="C211" s="68"/>
      <c r="D211" s="68"/>
      <c r="E211" s="68"/>
      <c r="F211" s="78"/>
      <c r="G211" s="68"/>
      <c r="H211" s="78"/>
      <c r="I211" s="68"/>
      <c r="J211" s="55"/>
    </row>
    <row r="212" spans="2:10">
      <c r="B212" s="68"/>
      <c r="C212" s="68"/>
      <c r="D212" s="68"/>
      <c r="E212" s="68"/>
      <c r="F212" s="78"/>
      <c r="G212" s="68"/>
      <c r="H212" s="78"/>
      <c r="I212" s="68"/>
      <c r="J212" s="55"/>
    </row>
    <row r="213" spans="2:10">
      <c r="B213" s="68"/>
      <c r="C213" s="68"/>
      <c r="D213" s="68"/>
      <c r="E213" s="68"/>
      <c r="F213" s="78"/>
      <c r="G213" s="68"/>
      <c r="H213" s="78"/>
      <c r="I213" s="68"/>
      <c r="J213" s="55"/>
    </row>
    <row r="214" spans="2:10">
      <c r="B214" s="68"/>
      <c r="C214" s="68"/>
      <c r="D214" s="68"/>
      <c r="E214" s="68"/>
      <c r="F214" s="78"/>
      <c r="G214" s="68"/>
      <c r="H214" s="78"/>
      <c r="I214" s="68"/>
      <c r="J214" s="55"/>
    </row>
    <row r="215" spans="2:10">
      <c r="B215" s="68"/>
      <c r="C215" s="68"/>
      <c r="D215" s="68"/>
      <c r="E215" s="68"/>
      <c r="F215" s="78"/>
      <c r="G215" s="68"/>
      <c r="H215" s="78"/>
      <c r="I215" s="68"/>
      <c r="J215" s="55"/>
    </row>
    <row r="216" spans="2:10">
      <c r="B216" s="68"/>
      <c r="C216" s="68"/>
      <c r="D216" s="68"/>
      <c r="E216" s="68"/>
      <c r="F216" s="78"/>
      <c r="G216" s="68"/>
      <c r="H216" s="78"/>
      <c r="I216" s="68"/>
      <c r="J216" s="55"/>
    </row>
    <row r="217" spans="2:10">
      <c r="B217" s="68"/>
      <c r="C217" s="68"/>
      <c r="D217" s="68"/>
      <c r="E217" s="68"/>
      <c r="F217" s="78"/>
      <c r="G217" s="68"/>
      <c r="H217" s="78"/>
      <c r="I217" s="68"/>
      <c r="J217" s="55"/>
    </row>
    <row r="218" spans="2:10">
      <c r="B218" s="68"/>
      <c r="C218" s="68"/>
      <c r="D218" s="68"/>
      <c r="E218" s="68"/>
      <c r="F218" s="78"/>
      <c r="G218" s="68"/>
      <c r="H218" s="78"/>
      <c r="I218" s="68"/>
      <c r="J218" s="55"/>
    </row>
    <row r="219" spans="2:10">
      <c r="B219" s="68"/>
      <c r="C219" s="68"/>
      <c r="D219" s="68"/>
      <c r="E219" s="68"/>
      <c r="F219" s="78"/>
      <c r="G219" s="68"/>
      <c r="H219" s="78"/>
      <c r="I219" s="68"/>
      <c r="J219" s="55"/>
    </row>
    <row r="220" spans="2:10">
      <c r="B220" s="68"/>
      <c r="C220" s="68"/>
      <c r="D220" s="68"/>
      <c r="E220" s="68"/>
      <c r="F220" s="78"/>
      <c r="G220" s="68"/>
      <c r="H220" s="78"/>
      <c r="I220" s="68"/>
      <c r="J220" s="55"/>
    </row>
    <row r="221" spans="2:10">
      <c r="B221" s="68"/>
      <c r="C221" s="68"/>
      <c r="D221" s="68"/>
      <c r="E221" s="68"/>
      <c r="F221" s="78"/>
      <c r="G221" s="68"/>
      <c r="H221" s="78"/>
      <c r="I221" s="68"/>
      <c r="J221" s="55"/>
    </row>
    <row r="222" spans="2:10">
      <c r="B222" s="68"/>
      <c r="C222" s="68"/>
      <c r="D222" s="68"/>
      <c r="E222" s="68"/>
      <c r="F222" s="78"/>
      <c r="G222" s="68"/>
      <c r="H222" s="78"/>
      <c r="I222" s="68"/>
      <c r="J222" s="55"/>
    </row>
    <row r="223" spans="2:10">
      <c r="B223" s="68"/>
      <c r="C223" s="68"/>
      <c r="D223" s="68"/>
      <c r="E223" s="68"/>
      <c r="F223" s="78"/>
      <c r="G223" s="68"/>
      <c r="H223" s="78"/>
      <c r="I223" s="68"/>
      <c r="J223" s="55"/>
    </row>
    <row r="224" spans="2:10">
      <c r="B224" s="68"/>
      <c r="C224" s="68"/>
      <c r="D224" s="68"/>
      <c r="E224" s="68"/>
      <c r="F224" s="78"/>
      <c r="G224" s="68"/>
      <c r="H224" s="78"/>
      <c r="I224" s="68"/>
      <c r="J224" s="55"/>
    </row>
    <row r="225" spans="2:10">
      <c r="B225" s="68"/>
      <c r="C225" s="68"/>
      <c r="D225" s="68"/>
      <c r="E225" s="68"/>
      <c r="F225" s="78"/>
      <c r="G225" s="68"/>
      <c r="H225" s="78"/>
      <c r="I225" s="68"/>
      <c r="J225" s="55"/>
    </row>
    <row r="226" spans="2:10">
      <c r="B226" s="68"/>
      <c r="C226" s="68"/>
      <c r="D226" s="68"/>
      <c r="E226" s="68"/>
      <c r="F226" s="78"/>
      <c r="G226" s="68"/>
      <c r="H226" s="78"/>
      <c r="I226" s="68"/>
      <c r="J226" s="55"/>
    </row>
    <row r="227" spans="2:10">
      <c r="B227" s="68"/>
      <c r="C227" s="68"/>
      <c r="D227" s="68"/>
      <c r="E227" s="68"/>
      <c r="F227" s="78"/>
      <c r="G227" s="68"/>
      <c r="H227" s="78"/>
      <c r="I227" s="68"/>
      <c r="J227" s="55"/>
    </row>
    <row r="228" spans="2:10">
      <c r="B228" s="68"/>
      <c r="C228" s="68"/>
      <c r="D228" s="68"/>
      <c r="E228" s="68"/>
      <c r="F228" s="78"/>
      <c r="G228" s="68"/>
      <c r="H228" s="78"/>
      <c r="I228" s="68"/>
      <c r="J228" s="55"/>
    </row>
    <row r="229" spans="2:10">
      <c r="B229" s="68"/>
      <c r="C229" s="68"/>
      <c r="D229" s="68"/>
      <c r="E229" s="68"/>
      <c r="F229" s="78"/>
      <c r="G229" s="68"/>
      <c r="H229" s="78"/>
      <c r="I229" s="68"/>
      <c r="J229" s="55"/>
    </row>
    <row r="230" spans="2:10">
      <c r="B230" s="68"/>
      <c r="C230" s="68"/>
      <c r="D230" s="68"/>
      <c r="E230" s="68"/>
      <c r="F230" s="78"/>
      <c r="G230" s="68"/>
      <c r="H230" s="78"/>
      <c r="I230" s="68"/>
      <c r="J230" s="55"/>
    </row>
    <row r="231" spans="2:10">
      <c r="B231" s="68"/>
      <c r="C231" s="68"/>
      <c r="D231" s="68"/>
      <c r="E231" s="68"/>
      <c r="F231" s="78"/>
      <c r="G231" s="68"/>
      <c r="H231" s="78"/>
      <c r="I231" s="68"/>
      <c r="J231" s="55"/>
    </row>
    <row r="232" spans="2:10">
      <c r="B232" s="68"/>
      <c r="C232" s="68"/>
      <c r="D232" s="68"/>
      <c r="E232" s="68"/>
      <c r="F232" s="78"/>
      <c r="G232" s="68"/>
      <c r="H232" s="78"/>
      <c r="I232" s="68"/>
      <c r="J232" s="55"/>
    </row>
    <row r="233" spans="2:10">
      <c r="B233" s="68"/>
      <c r="C233" s="68"/>
      <c r="D233" s="68"/>
      <c r="E233" s="68"/>
      <c r="F233" s="78"/>
      <c r="G233" s="68"/>
      <c r="H233" s="78"/>
      <c r="I233" s="68"/>
      <c r="J233" s="55"/>
    </row>
    <row r="234" spans="2:10">
      <c r="B234" s="68"/>
      <c r="C234" s="68"/>
      <c r="D234" s="68"/>
      <c r="E234" s="68"/>
      <c r="F234" s="78"/>
      <c r="G234" s="68"/>
      <c r="H234" s="78"/>
      <c r="I234" s="68"/>
      <c r="J234" s="55"/>
    </row>
    <row r="235" spans="2:10">
      <c r="B235" s="68"/>
      <c r="C235" s="68"/>
      <c r="D235" s="68"/>
      <c r="E235" s="68"/>
      <c r="F235" s="78"/>
      <c r="G235" s="68"/>
      <c r="H235" s="78"/>
      <c r="I235" s="68"/>
      <c r="J235" s="55"/>
    </row>
    <row r="236" spans="2:10">
      <c r="B236" s="68"/>
      <c r="C236" s="68"/>
      <c r="D236" s="68"/>
      <c r="E236" s="68"/>
      <c r="F236" s="78"/>
      <c r="G236" s="68"/>
      <c r="H236" s="78"/>
      <c r="I236" s="68"/>
      <c r="J236" s="55"/>
    </row>
    <row r="237" spans="2:10">
      <c r="B237" s="68"/>
      <c r="C237" s="68"/>
      <c r="D237" s="68"/>
      <c r="E237" s="68"/>
      <c r="F237" s="78"/>
      <c r="G237" s="68"/>
      <c r="H237" s="78"/>
      <c r="I237" s="68"/>
      <c r="J237" s="55"/>
    </row>
    <row r="238" spans="2:10">
      <c r="B238" s="68"/>
      <c r="C238" s="68"/>
      <c r="D238" s="68"/>
      <c r="E238" s="68"/>
      <c r="F238" s="78"/>
      <c r="G238" s="68"/>
      <c r="H238" s="78"/>
      <c r="I238" s="68"/>
      <c r="J238" s="55"/>
    </row>
    <row r="239" spans="2:10">
      <c r="B239" s="68"/>
      <c r="C239" s="68"/>
      <c r="D239" s="68"/>
      <c r="E239" s="68"/>
      <c r="F239" s="78"/>
      <c r="G239" s="68"/>
      <c r="H239" s="78"/>
      <c r="I239" s="68"/>
      <c r="J239" s="55"/>
    </row>
    <row r="240" spans="2:10">
      <c r="B240" s="68"/>
      <c r="C240" s="68"/>
      <c r="D240" s="68"/>
      <c r="E240" s="68"/>
      <c r="F240" s="78"/>
      <c r="G240" s="68"/>
      <c r="H240" s="78"/>
      <c r="I240" s="68"/>
      <c r="J240" s="55"/>
    </row>
    <row r="241" spans="2:10">
      <c r="B241" s="68"/>
      <c r="C241" s="68"/>
      <c r="D241" s="68"/>
      <c r="E241" s="68"/>
      <c r="F241" s="78"/>
      <c r="G241" s="68"/>
      <c r="H241" s="78"/>
      <c r="I241" s="68"/>
      <c r="J241" s="55"/>
    </row>
    <row r="242" spans="2:10">
      <c r="B242" s="68"/>
      <c r="C242" s="68"/>
      <c r="D242" s="68"/>
      <c r="E242" s="68"/>
      <c r="F242" s="78"/>
      <c r="G242" s="68"/>
      <c r="H242" s="78"/>
      <c r="I242" s="68"/>
      <c r="J242" s="55"/>
    </row>
    <row r="243" spans="2:10">
      <c r="B243" s="68"/>
      <c r="C243" s="68"/>
      <c r="D243" s="68"/>
      <c r="E243" s="68"/>
      <c r="F243" s="78"/>
      <c r="G243" s="68"/>
      <c r="H243" s="78"/>
      <c r="I243" s="68"/>
      <c r="J243" s="55"/>
    </row>
    <row r="244" spans="2:10">
      <c r="B244" s="68"/>
      <c r="C244" s="68"/>
      <c r="D244" s="68"/>
      <c r="E244" s="68"/>
      <c r="F244" s="78"/>
      <c r="G244" s="68"/>
      <c r="H244" s="78"/>
      <c r="I244" s="68"/>
      <c r="J244" s="55"/>
    </row>
    <row r="245" spans="2:10">
      <c r="B245" s="68"/>
      <c r="C245" s="68"/>
      <c r="D245" s="68"/>
      <c r="E245" s="68"/>
      <c r="F245" s="78"/>
      <c r="G245" s="68"/>
      <c r="H245" s="78"/>
      <c r="I245" s="68"/>
      <c r="J245" s="55"/>
    </row>
    <row r="246" spans="2:10">
      <c r="B246" s="68"/>
      <c r="C246" s="68"/>
      <c r="D246" s="68"/>
      <c r="E246" s="68"/>
      <c r="F246" s="78"/>
      <c r="G246" s="68"/>
      <c r="H246" s="78"/>
      <c r="I246" s="68"/>
      <c r="J246" s="55"/>
    </row>
    <row r="247" spans="2:10">
      <c r="B247" s="68"/>
      <c r="C247" s="68"/>
      <c r="D247" s="68"/>
      <c r="E247" s="68"/>
      <c r="F247" s="78"/>
      <c r="G247" s="68"/>
      <c r="H247" s="78"/>
      <c r="I247" s="68"/>
      <c r="J247" s="55"/>
    </row>
    <row r="248" spans="2:10">
      <c r="B248" s="68"/>
      <c r="C248" s="68"/>
      <c r="D248" s="68"/>
      <c r="E248" s="68"/>
      <c r="F248" s="78"/>
      <c r="G248" s="68"/>
      <c r="H248" s="78"/>
      <c r="I248" s="68"/>
      <c r="J248" s="55"/>
    </row>
    <row r="249" spans="2:10">
      <c r="B249" s="68"/>
      <c r="C249" s="68"/>
      <c r="D249" s="68"/>
      <c r="E249" s="68"/>
      <c r="F249" s="78"/>
      <c r="G249" s="68"/>
      <c r="H249" s="78"/>
      <c r="I249" s="68"/>
      <c r="J249" s="55"/>
    </row>
    <row r="250" spans="2:10">
      <c r="B250" s="68"/>
      <c r="C250" s="68"/>
      <c r="D250" s="68"/>
      <c r="E250" s="68"/>
      <c r="F250" s="78"/>
      <c r="G250" s="68"/>
      <c r="H250" s="78"/>
      <c r="I250" s="68"/>
      <c r="J250" s="55"/>
    </row>
    <row r="251" spans="2:10">
      <c r="B251" s="68"/>
      <c r="C251" s="68"/>
      <c r="D251" s="68"/>
      <c r="E251" s="68"/>
      <c r="F251" s="78"/>
      <c r="G251" s="68"/>
      <c r="H251" s="78"/>
      <c r="I251" s="68"/>
      <c r="J251" s="55"/>
    </row>
    <row r="252" spans="2:10">
      <c r="B252" s="68"/>
      <c r="C252" s="68"/>
      <c r="D252" s="68"/>
      <c r="E252" s="68"/>
      <c r="F252" s="78"/>
      <c r="G252" s="68"/>
      <c r="H252" s="78"/>
      <c r="I252" s="68"/>
      <c r="J252" s="55"/>
    </row>
    <row r="253" spans="2:10">
      <c r="B253" s="68"/>
      <c r="C253" s="68"/>
      <c r="D253" s="68"/>
      <c r="E253" s="68"/>
      <c r="F253" s="78"/>
      <c r="G253" s="68"/>
      <c r="H253" s="78"/>
      <c r="I253" s="68"/>
      <c r="J253" s="55"/>
    </row>
    <row r="254" spans="2:10">
      <c r="B254" s="68"/>
      <c r="C254" s="68"/>
      <c r="D254" s="68"/>
      <c r="E254" s="68"/>
      <c r="F254" s="78"/>
      <c r="G254" s="68"/>
      <c r="H254" s="78"/>
      <c r="I254" s="68"/>
      <c r="J254" s="55"/>
    </row>
    <row r="255" spans="2:10">
      <c r="B255" s="68"/>
      <c r="C255" s="68"/>
      <c r="D255" s="68"/>
      <c r="E255" s="68"/>
      <c r="F255" s="78"/>
      <c r="G255" s="68"/>
      <c r="H255" s="78"/>
      <c r="I255" s="68"/>
      <c r="J255" s="55"/>
    </row>
    <row r="256" spans="2:10">
      <c r="B256" s="68"/>
      <c r="C256" s="68"/>
      <c r="D256" s="68"/>
      <c r="E256" s="68"/>
      <c r="F256" s="78"/>
      <c r="G256" s="68"/>
      <c r="H256" s="78"/>
      <c r="I256" s="68"/>
      <c r="J256" s="55"/>
    </row>
    <row r="257" spans="2:10">
      <c r="B257" s="68"/>
      <c r="C257" s="68"/>
      <c r="D257" s="68"/>
      <c r="E257" s="68"/>
      <c r="F257" s="78"/>
      <c r="G257" s="68"/>
      <c r="H257" s="78"/>
      <c r="I257" s="68"/>
      <c r="J257" s="55"/>
    </row>
    <row r="258" spans="2:10">
      <c r="B258" s="68"/>
      <c r="C258" s="68"/>
      <c r="D258" s="68"/>
      <c r="E258" s="68"/>
      <c r="F258" s="78"/>
      <c r="G258" s="68"/>
      <c r="H258" s="78"/>
      <c r="I258" s="68"/>
      <c r="J258" s="55"/>
    </row>
    <row r="259" spans="2:10">
      <c r="B259" s="68"/>
      <c r="C259" s="68"/>
      <c r="D259" s="68"/>
      <c r="E259" s="68"/>
      <c r="F259" s="78"/>
      <c r="G259" s="68"/>
      <c r="H259" s="78"/>
      <c r="I259" s="68"/>
      <c r="J259" s="55"/>
    </row>
    <row r="260" spans="2:10">
      <c r="B260" s="68"/>
      <c r="C260" s="68"/>
      <c r="D260" s="68"/>
      <c r="E260" s="68"/>
      <c r="F260" s="78"/>
      <c r="G260" s="68"/>
      <c r="H260" s="78"/>
      <c r="I260" s="68"/>
      <c r="J260" s="55"/>
    </row>
    <row r="261" spans="2:10">
      <c r="B261" s="68"/>
      <c r="C261" s="68"/>
      <c r="D261" s="68"/>
      <c r="E261" s="68"/>
      <c r="F261" s="78"/>
      <c r="G261" s="68"/>
      <c r="H261" s="78"/>
      <c r="I261" s="68"/>
      <c r="J261" s="55"/>
    </row>
    <row r="262" spans="2:10">
      <c r="B262" s="68"/>
      <c r="C262" s="68"/>
      <c r="D262" s="68"/>
      <c r="E262" s="68"/>
      <c r="F262" s="78"/>
      <c r="G262" s="68"/>
      <c r="H262" s="78"/>
      <c r="I262" s="68"/>
      <c r="J262" s="55"/>
    </row>
    <row r="263" spans="2:10">
      <c r="B263" s="68"/>
      <c r="C263" s="68"/>
      <c r="D263" s="68"/>
      <c r="E263" s="68"/>
      <c r="F263" s="78"/>
      <c r="G263" s="68"/>
      <c r="H263" s="78"/>
      <c r="I263" s="68"/>
      <c r="J263" s="55"/>
    </row>
    <row r="264" spans="2:10">
      <c r="B264" s="68"/>
      <c r="C264" s="68"/>
      <c r="D264" s="68"/>
      <c r="E264" s="68"/>
      <c r="F264" s="78"/>
      <c r="G264" s="68"/>
      <c r="H264" s="78"/>
      <c r="I264" s="68"/>
      <c r="J264" s="55"/>
    </row>
    <row r="265" spans="2:10">
      <c r="B265" s="68"/>
      <c r="C265" s="68"/>
      <c r="D265" s="68"/>
      <c r="E265" s="68"/>
      <c r="F265" s="78"/>
      <c r="G265" s="68"/>
      <c r="H265" s="78"/>
      <c r="I265" s="68"/>
      <c r="J265" s="55"/>
    </row>
    <row r="266" spans="2:10">
      <c r="B266" s="68"/>
      <c r="C266" s="68"/>
      <c r="D266" s="68"/>
      <c r="E266" s="68"/>
      <c r="F266" s="78"/>
      <c r="G266" s="68"/>
      <c r="H266" s="78"/>
      <c r="I266" s="68"/>
      <c r="J266" s="55"/>
    </row>
    <row r="267" spans="2:10">
      <c r="B267" s="68"/>
      <c r="C267" s="68"/>
      <c r="D267" s="68"/>
      <c r="E267" s="68"/>
      <c r="F267" s="78"/>
      <c r="G267" s="68"/>
      <c r="H267" s="78"/>
      <c r="I267" s="68"/>
      <c r="J267" s="55"/>
    </row>
    <row r="268" spans="2:10">
      <c r="B268" s="68"/>
      <c r="C268" s="68"/>
      <c r="D268" s="68"/>
      <c r="E268" s="68"/>
      <c r="F268" s="78"/>
      <c r="G268" s="68"/>
      <c r="H268" s="78"/>
      <c r="I268" s="68"/>
      <c r="J268" s="55"/>
    </row>
    <row r="269" spans="2:10">
      <c r="B269" s="68"/>
      <c r="C269" s="68"/>
      <c r="D269" s="68"/>
      <c r="E269" s="68"/>
      <c r="F269" s="78"/>
      <c r="G269" s="68"/>
      <c r="H269" s="78"/>
      <c r="I269" s="68"/>
      <c r="J269" s="55"/>
    </row>
    <row r="270" spans="2:10">
      <c r="B270" s="68"/>
      <c r="C270" s="68"/>
      <c r="D270" s="68"/>
      <c r="E270" s="68"/>
      <c r="F270" s="78"/>
      <c r="G270" s="68"/>
      <c r="H270" s="78"/>
      <c r="I270" s="68"/>
      <c r="J270" s="55"/>
    </row>
    <row r="271" spans="2:10">
      <c r="B271" s="68"/>
      <c r="C271" s="68"/>
      <c r="D271" s="68"/>
      <c r="E271" s="68"/>
      <c r="F271" s="78"/>
      <c r="G271" s="68"/>
      <c r="H271" s="78"/>
      <c r="I271" s="68"/>
      <c r="J271" s="55"/>
    </row>
    <row r="272" spans="2:10">
      <c r="B272" s="68"/>
      <c r="C272" s="68"/>
      <c r="D272" s="68"/>
      <c r="E272" s="68"/>
      <c r="F272" s="78"/>
      <c r="G272" s="68"/>
      <c r="H272" s="78"/>
      <c r="I272" s="68"/>
      <c r="J272" s="55"/>
    </row>
    <row r="273" spans="2:10">
      <c r="B273" s="68"/>
      <c r="C273" s="68"/>
      <c r="D273" s="68"/>
      <c r="E273" s="68"/>
      <c r="F273" s="78"/>
      <c r="G273" s="68"/>
      <c r="H273" s="78"/>
      <c r="I273" s="68"/>
      <c r="J273" s="55"/>
    </row>
    <row r="274" spans="2:10">
      <c r="B274" s="68"/>
      <c r="C274" s="68"/>
      <c r="D274" s="68"/>
      <c r="E274" s="68"/>
      <c r="F274" s="78"/>
      <c r="G274" s="68"/>
      <c r="H274" s="78"/>
      <c r="I274" s="68"/>
      <c r="J274" s="55"/>
    </row>
    <row r="275" spans="2:10">
      <c r="B275" s="68"/>
      <c r="C275" s="68"/>
      <c r="D275" s="68"/>
      <c r="E275" s="68"/>
      <c r="F275" s="78"/>
      <c r="G275" s="68"/>
      <c r="H275" s="78"/>
      <c r="I275" s="68"/>
      <c r="J275" s="55"/>
    </row>
    <row r="276" spans="2:10">
      <c r="B276" s="68"/>
      <c r="C276" s="68"/>
      <c r="D276" s="68"/>
      <c r="E276" s="68"/>
      <c r="F276" s="78"/>
      <c r="G276" s="68"/>
      <c r="H276" s="78"/>
      <c r="I276" s="68"/>
      <c r="J276" s="55"/>
    </row>
    <row r="277" spans="2:10">
      <c r="B277" s="68"/>
      <c r="C277" s="68"/>
      <c r="D277" s="68"/>
      <c r="E277" s="68"/>
      <c r="F277" s="78"/>
      <c r="G277" s="68"/>
      <c r="H277" s="78"/>
      <c r="I277" s="68"/>
      <c r="J277" s="55"/>
    </row>
    <row r="278" spans="2:10">
      <c r="B278" s="68"/>
      <c r="C278" s="68"/>
      <c r="D278" s="68"/>
      <c r="E278" s="68"/>
      <c r="F278" s="78"/>
      <c r="G278" s="68"/>
      <c r="H278" s="78"/>
      <c r="I278" s="68"/>
      <c r="J278" s="55"/>
    </row>
    <row r="279" spans="2:10">
      <c r="B279" s="68"/>
      <c r="C279" s="68"/>
      <c r="D279" s="68"/>
      <c r="E279" s="68"/>
      <c r="F279" s="78"/>
      <c r="G279" s="68"/>
      <c r="H279" s="78"/>
      <c r="I279" s="68"/>
      <c r="J279" s="55"/>
    </row>
    <row r="280" spans="2:10">
      <c r="B280" s="68"/>
      <c r="C280" s="68"/>
      <c r="D280" s="68"/>
      <c r="E280" s="68"/>
      <c r="F280" s="78"/>
      <c r="G280" s="68"/>
      <c r="H280" s="78"/>
      <c r="I280" s="68"/>
      <c r="J280" s="55"/>
    </row>
    <row r="281" spans="2:10">
      <c r="B281" s="68"/>
      <c r="C281" s="68"/>
      <c r="D281" s="68"/>
      <c r="E281" s="68"/>
      <c r="F281" s="78"/>
      <c r="G281" s="68"/>
      <c r="H281" s="78"/>
      <c r="I281" s="68"/>
      <c r="J281" s="55"/>
    </row>
    <row r="282" spans="2:10">
      <c r="B282" s="68"/>
      <c r="C282" s="68"/>
      <c r="D282" s="68"/>
      <c r="E282" s="68"/>
      <c r="F282" s="78"/>
      <c r="G282" s="68"/>
      <c r="H282" s="78"/>
      <c r="I282" s="68"/>
      <c r="J282" s="55"/>
    </row>
    <row r="283" spans="2:10">
      <c r="B283" s="68"/>
      <c r="C283" s="68"/>
      <c r="D283" s="68"/>
      <c r="E283" s="68"/>
      <c r="F283" s="78"/>
      <c r="G283" s="68"/>
      <c r="H283" s="78"/>
      <c r="I283" s="68"/>
      <c r="J283" s="55"/>
    </row>
    <row r="284" spans="2:10">
      <c r="B284" s="68"/>
      <c r="C284" s="68"/>
      <c r="D284" s="68"/>
      <c r="E284" s="68"/>
      <c r="F284" s="78"/>
      <c r="G284" s="68"/>
      <c r="H284" s="78"/>
      <c r="I284" s="68"/>
      <c r="J284" s="55"/>
    </row>
    <row r="285" spans="2:10">
      <c r="B285" s="68"/>
      <c r="C285" s="68"/>
      <c r="D285" s="68"/>
      <c r="E285" s="68"/>
      <c r="F285" s="78"/>
      <c r="G285" s="68"/>
      <c r="H285" s="78"/>
      <c r="I285" s="68"/>
      <c r="J285" s="55"/>
    </row>
    <row r="286" spans="2:10">
      <c r="B286" s="68"/>
      <c r="C286" s="68"/>
      <c r="D286" s="68"/>
      <c r="E286" s="68"/>
      <c r="F286" s="78"/>
      <c r="G286" s="68"/>
      <c r="H286" s="78"/>
      <c r="I286" s="68"/>
      <c r="J286" s="55"/>
    </row>
    <row r="287" spans="2:10">
      <c r="B287" s="68"/>
      <c r="C287" s="68"/>
      <c r="D287" s="68"/>
      <c r="E287" s="68"/>
      <c r="F287" s="78"/>
      <c r="G287" s="68"/>
      <c r="H287" s="78"/>
      <c r="I287" s="68"/>
      <c r="J287" s="55"/>
    </row>
    <row r="288" spans="2:10">
      <c r="B288" s="68"/>
      <c r="C288" s="68"/>
      <c r="D288" s="68"/>
      <c r="E288" s="68"/>
      <c r="F288" s="78"/>
      <c r="G288" s="68"/>
      <c r="H288" s="78"/>
      <c r="I288" s="68"/>
      <c r="J288" s="55"/>
    </row>
    <row r="289" spans="2:10">
      <c r="B289" s="68"/>
      <c r="C289" s="68"/>
      <c r="D289" s="68"/>
      <c r="E289" s="68"/>
      <c r="F289" s="78"/>
      <c r="G289" s="68"/>
      <c r="H289" s="78"/>
      <c r="I289" s="68"/>
      <c r="J289" s="55"/>
    </row>
    <row r="290" spans="2:10">
      <c r="B290" s="68"/>
      <c r="C290" s="68"/>
      <c r="D290" s="68"/>
      <c r="E290" s="68"/>
      <c r="F290" s="78"/>
      <c r="G290" s="68"/>
      <c r="H290" s="78"/>
      <c r="I290" s="68"/>
      <c r="J290" s="55"/>
    </row>
    <row r="291" spans="2:10">
      <c r="B291" s="68"/>
      <c r="C291" s="68"/>
      <c r="D291" s="68"/>
      <c r="E291" s="68"/>
      <c r="F291" s="78"/>
      <c r="G291" s="68"/>
      <c r="H291" s="78"/>
      <c r="I291" s="68"/>
      <c r="J291" s="55"/>
    </row>
    <row r="292" spans="2:10">
      <c r="B292" s="68"/>
      <c r="C292" s="68"/>
      <c r="D292" s="68"/>
      <c r="E292" s="68"/>
      <c r="F292" s="78"/>
      <c r="G292" s="68"/>
      <c r="H292" s="78"/>
      <c r="I292" s="68"/>
      <c r="J292" s="55"/>
    </row>
    <row r="293" spans="2:10">
      <c r="B293" s="68"/>
      <c r="C293" s="68"/>
      <c r="D293" s="68"/>
      <c r="E293" s="68"/>
      <c r="F293" s="78"/>
      <c r="G293" s="68"/>
      <c r="H293" s="78"/>
      <c r="I293" s="68"/>
      <c r="J293" s="55"/>
    </row>
    <row r="294" spans="2:10">
      <c r="B294" s="68"/>
      <c r="C294" s="68"/>
      <c r="D294" s="68"/>
      <c r="E294" s="68"/>
      <c r="F294" s="78"/>
      <c r="G294" s="68"/>
      <c r="H294" s="78"/>
      <c r="I294" s="68"/>
      <c r="J294" s="55"/>
    </row>
    <row r="295" spans="2:10">
      <c r="B295" s="68"/>
      <c r="C295" s="68"/>
      <c r="D295" s="68"/>
      <c r="E295" s="68"/>
      <c r="F295" s="78"/>
      <c r="G295" s="68"/>
      <c r="H295" s="78"/>
      <c r="I295" s="68"/>
      <c r="J295" s="55"/>
    </row>
    <row r="296" spans="2:10">
      <c r="B296" s="68"/>
      <c r="C296" s="68"/>
      <c r="D296" s="68"/>
      <c r="E296" s="68"/>
      <c r="F296" s="78"/>
      <c r="G296" s="68"/>
      <c r="H296" s="78"/>
      <c r="I296" s="68"/>
      <c r="J296" s="55"/>
    </row>
    <row r="297" spans="2:10">
      <c r="B297" s="68"/>
      <c r="C297" s="68"/>
      <c r="D297" s="68"/>
      <c r="E297" s="68"/>
      <c r="F297" s="78"/>
      <c r="G297" s="68"/>
      <c r="H297" s="78"/>
      <c r="I297" s="68"/>
      <c r="J297" s="55"/>
    </row>
    <row r="298" spans="2:10">
      <c r="B298" s="68"/>
      <c r="C298" s="68"/>
      <c r="D298" s="68"/>
      <c r="E298" s="68"/>
      <c r="F298" s="78"/>
      <c r="G298" s="68"/>
      <c r="H298" s="78"/>
      <c r="I298" s="68"/>
      <c r="J298" s="55"/>
    </row>
    <row r="299" spans="2:10">
      <c r="B299" s="68"/>
      <c r="C299" s="68"/>
      <c r="D299" s="68"/>
      <c r="E299" s="68"/>
      <c r="F299" s="78"/>
      <c r="G299" s="68"/>
      <c r="H299" s="78"/>
      <c r="I299" s="68"/>
      <c r="J299" s="55"/>
    </row>
    <row r="300" spans="2:10">
      <c r="B300" s="68"/>
      <c r="C300" s="68"/>
      <c r="D300" s="68"/>
      <c r="E300" s="68"/>
      <c r="F300" s="78"/>
      <c r="G300" s="68"/>
      <c r="H300" s="78"/>
      <c r="I300" s="68"/>
      <c r="J300" s="55"/>
    </row>
    <row r="301" spans="2:10">
      <c r="B301" s="68"/>
      <c r="C301" s="68"/>
      <c r="D301" s="68"/>
      <c r="E301" s="68"/>
      <c r="F301" s="78"/>
      <c r="G301" s="68"/>
      <c r="H301" s="78"/>
      <c r="I301" s="68"/>
      <c r="J301" s="55"/>
    </row>
    <row r="302" spans="2:10">
      <c r="B302" s="68"/>
      <c r="C302" s="68"/>
      <c r="D302" s="68"/>
      <c r="E302" s="68"/>
      <c r="F302" s="78"/>
      <c r="G302" s="68"/>
      <c r="H302" s="78"/>
      <c r="I302" s="68"/>
      <c r="J302" s="55"/>
    </row>
    <row r="303" spans="2:10">
      <c r="B303" s="68"/>
      <c r="C303" s="68"/>
      <c r="D303" s="68"/>
      <c r="E303" s="68"/>
      <c r="F303" s="78"/>
      <c r="G303" s="68"/>
      <c r="H303" s="78"/>
      <c r="I303" s="68"/>
      <c r="J303" s="55"/>
    </row>
    <row r="304" spans="2:10">
      <c r="B304" s="68"/>
      <c r="C304" s="68"/>
      <c r="D304" s="68"/>
      <c r="E304" s="68"/>
      <c r="F304" s="78"/>
      <c r="G304" s="68"/>
      <c r="H304" s="78"/>
      <c r="I304" s="68"/>
      <c r="J304" s="55"/>
    </row>
    <row r="305" spans="2:10">
      <c r="B305" s="68"/>
      <c r="C305" s="68"/>
      <c r="D305" s="68"/>
      <c r="E305" s="68"/>
      <c r="F305" s="78"/>
      <c r="G305" s="68"/>
      <c r="H305" s="78"/>
      <c r="I305" s="68"/>
      <c r="J305" s="55"/>
    </row>
    <row r="306" spans="2:10">
      <c r="B306" s="68"/>
      <c r="C306" s="68"/>
      <c r="D306" s="68"/>
      <c r="E306" s="68"/>
      <c r="F306" s="78"/>
      <c r="G306" s="68"/>
      <c r="H306" s="78"/>
      <c r="I306" s="68"/>
      <c r="J306" s="55"/>
    </row>
    <row r="307" spans="2:10">
      <c r="B307" s="68"/>
      <c r="C307" s="68"/>
      <c r="D307" s="68"/>
      <c r="E307" s="68"/>
      <c r="F307" s="78"/>
      <c r="G307" s="68"/>
      <c r="H307" s="78"/>
      <c r="I307" s="68"/>
      <c r="J307" s="55"/>
    </row>
    <row r="308" spans="2:10">
      <c r="B308" s="68"/>
      <c r="C308" s="68"/>
      <c r="D308" s="68"/>
      <c r="E308" s="68"/>
      <c r="F308" s="78"/>
      <c r="G308" s="68"/>
      <c r="H308" s="78"/>
      <c r="I308" s="68"/>
      <c r="J308" s="55"/>
    </row>
    <row r="309" spans="2:10">
      <c r="B309" s="68"/>
      <c r="C309" s="68"/>
      <c r="D309" s="68"/>
      <c r="E309" s="68"/>
      <c r="F309" s="78"/>
      <c r="G309" s="68"/>
      <c r="H309" s="78"/>
      <c r="I309" s="68"/>
      <c r="J309" s="55"/>
    </row>
    <row r="310" spans="2:10">
      <c r="B310" s="68"/>
      <c r="C310" s="68"/>
      <c r="D310" s="68"/>
      <c r="E310" s="68"/>
      <c r="F310" s="78"/>
      <c r="G310" s="68"/>
      <c r="H310" s="78"/>
      <c r="I310" s="68"/>
      <c r="J310" s="55"/>
    </row>
    <row r="311" spans="2:10">
      <c r="B311" s="68"/>
      <c r="C311" s="68"/>
      <c r="D311" s="68"/>
      <c r="E311" s="68"/>
      <c r="F311" s="78"/>
      <c r="G311" s="68"/>
      <c r="H311" s="78"/>
      <c r="I311" s="68"/>
      <c r="J311" s="55"/>
    </row>
    <row r="312" spans="2:10">
      <c r="B312" s="68"/>
      <c r="C312" s="68"/>
      <c r="D312" s="68"/>
      <c r="E312" s="68"/>
      <c r="F312" s="78"/>
      <c r="G312" s="68"/>
      <c r="H312" s="78"/>
      <c r="I312" s="68"/>
      <c r="J312" s="55"/>
    </row>
    <row r="313" spans="2:10">
      <c r="B313" s="68"/>
      <c r="C313" s="68"/>
      <c r="D313" s="68"/>
      <c r="E313" s="68"/>
      <c r="F313" s="78"/>
      <c r="G313" s="68"/>
      <c r="H313" s="78"/>
      <c r="I313" s="68"/>
      <c r="J313" s="55"/>
    </row>
    <row r="314" spans="2:10">
      <c r="B314" s="68"/>
      <c r="C314" s="68"/>
      <c r="D314" s="68"/>
      <c r="E314" s="68"/>
      <c r="F314" s="78"/>
      <c r="G314" s="68"/>
      <c r="H314" s="78"/>
      <c r="I314" s="68"/>
      <c r="J314" s="55"/>
    </row>
    <row r="315" spans="2:10">
      <c r="B315" s="68"/>
      <c r="C315" s="68"/>
      <c r="D315" s="68"/>
      <c r="E315" s="68"/>
      <c r="F315" s="78"/>
      <c r="G315" s="68"/>
      <c r="H315" s="78"/>
      <c r="I315" s="68"/>
      <c r="J315" s="55"/>
    </row>
    <row r="316" spans="2:10">
      <c r="B316" s="68"/>
      <c r="C316" s="68"/>
      <c r="D316" s="68"/>
      <c r="E316" s="68"/>
      <c r="F316" s="78"/>
      <c r="G316" s="68"/>
      <c r="H316" s="78"/>
      <c r="I316" s="68"/>
      <c r="J316" s="55"/>
    </row>
    <row r="317" spans="2:10">
      <c r="B317" s="68"/>
      <c r="C317" s="68"/>
      <c r="D317" s="68"/>
      <c r="E317" s="68"/>
      <c r="F317" s="78"/>
      <c r="G317" s="68"/>
      <c r="H317" s="78"/>
      <c r="I317" s="68"/>
      <c r="J317" s="55"/>
    </row>
    <row r="318" spans="2:10">
      <c r="B318" s="68"/>
      <c r="C318" s="68"/>
      <c r="D318" s="68"/>
      <c r="E318" s="68"/>
      <c r="F318" s="78"/>
      <c r="G318" s="68"/>
      <c r="H318" s="78"/>
      <c r="I318" s="68"/>
      <c r="J318" s="55"/>
    </row>
    <row r="319" spans="2:10">
      <c r="B319" s="68"/>
      <c r="C319" s="68"/>
      <c r="D319" s="68"/>
      <c r="E319" s="68"/>
      <c r="F319" s="78"/>
      <c r="G319" s="68"/>
      <c r="H319" s="78"/>
      <c r="I319" s="68"/>
      <c r="J319" s="55"/>
    </row>
    <row r="320" spans="2:10">
      <c r="B320" s="68"/>
      <c r="C320" s="68"/>
      <c r="D320" s="68"/>
      <c r="E320" s="68"/>
      <c r="F320" s="78"/>
      <c r="G320" s="68"/>
      <c r="H320" s="78"/>
      <c r="I320" s="68"/>
      <c r="J320" s="55"/>
    </row>
    <row r="321" spans="2:10">
      <c r="B321" s="68"/>
      <c r="C321" s="68"/>
      <c r="D321" s="68"/>
      <c r="E321" s="68"/>
      <c r="F321" s="78"/>
      <c r="G321" s="68"/>
      <c r="H321" s="78"/>
      <c r="I321" s="68"/>
      <c r="J321" s="55"/>
    </row>
    <row r="322" spans="2:10">
      <c r="B322" s="68"/>
      <c r="C322" s="68"/>
      <c r="D322" s="68"/>
      <c r="E322" s="68"/>
      <c r="F322" s="78"/>
      <c r="G322" s="68"/>
      <c r="H322" s="78"/>
      <c r="I322" s="68"/>
      <c r="J322" s="55"/>
    </row>
    <row r="323" spans="2:10">
      <c r="B323" s="68"/>
      <c r="C323" s="68"/>
      <c r="D323" s="68"/>
      <c r="E323" s="68"/>
      <c r="F323" s="78"/>
      <c r="G323" s="68"/>
      <c r="H323" s="78"/>
      <c r="I323" s="68"/>
      <c r="J323" s="55"/>
    </row>
    <row r="324" spans="2:10">
      <c r="B324" s="68"/>
      <c r="C324" s="68"/>
      <c r="D324" s="68"/>
      <c r="E324" s="68"/>
      <c r="F324" s="78"/>
      <c r="G324" s="68"/>
      <c r="H324" s="78"/>
      <c r="I324" s="68"/>
      <c r="J324" s="55"/>
    </row>
    <row r="325" spans="2:10">
      <c r="B325" s="68"/>
      <c r="C325" s="68"/>
      <c r="D325" s="68"/>
      <c r="E325" s="68"/>
      <c r="F325" s="78"/>
      <c r="G325" s="68"/>
      <c r="H325" s="78"/>
      <c r="I325" s="68"/>
      <c r="J325" s="55"/>
    </row>
    <row r="326" spans="2:10">
      <c r="B326" s="68"/>
      <c r="C326" s="68"/>
      <c r="D326" s="68"/>
      <c r="E326" s="68"/>
      <c r="F326" s="78"/>
      <c r="G326" s="68"/>
      <c r="H326" s="78"/>
      <c r="I326" s="68"/>
      <c r="J326" s="55"/>
    </row>
    <row r="327" spans="2:10">
      <c r="B327" s="68"/>
      <c r="C327" s="68"/>
      <c r="D327" s="68"/>
      <c r="E327" s="68"/>
      <c r="F327" s="78"/>
      <c r="G327" s="68"/>
      <c r="H327" s="78"/>
      <c r="I327" s="68"/>
      <c r="J327" s="55"/>
    </row>
    <row r="328" spans="2:10">
      <c r="B328" s="68"/>
      <c r="C328" s="68"/>
      <c r="D328" s="68"/>
      <c r="E328" s="68"/>
      <c r="F328" s="78"/>
      <c r="G328" s="68"/>
      <c r="H328" s="78"/>
      <c r="I328" s="68"/>
      <c r="J328" s="55"/>
    </row>
    <row r="329" spans="2:10">
      <c r="B329" s="68"/>
      <c r="C329" s="68"/>
      <c r="D329" s="68"/>
      <c r="E329" s="68"/>
      <c r="F329" s="78"/>
      <c r="G329" s="68"/>
      <c r="H329" s="78"/>
      <c r="I329" s="68"/>
      <c r="J329" s="55"/>
    </row>
    <row r="330" spans="2:10">
      <c r="B330" s="68"/>
      <c r="C330" s="68"/>
      <c r="D330" s="68"/>
      <c r="E330" s="68"/>
      <c r="F330" s="78"/>
      <c r="G330" s="68"/>
      <c r="H330" s="78"/>
      <c r="I330" s="68"/>
      <c r="J330" s="55"/>
    </row>
    <row r="331" spans="2:10">
      <c r="B331" s="68"/>
      <c r="C331" s="68"/>
      <c r="D331" s="68"/>
      <c r="E331" s="68"/>
      <c r="F331" s="78"/>
      <c r="G331" s="68"/>
      <c r="H331" s="78"/>
      <c r="I331" s="68"/>
      <c r="J331" s="55"/>
    </row>
    <row r="332" spans="2:10">
      <c r="B332" s="68"/>
      <c r="C332" s="68"/>
      <c r="D332" s="68"/>
      <c r="E332" s="68"/>
      <c r="F332" s="78"/>
      <c r="G332" s="68"/>
      <c r="H332" s="78"/>
      <c r="I332" s="68"/>
      <c r="J332" s="55"/>
    </row>
    <row r="333" spans="2:10">
      <c r="B333" s="68"/>
      <c r="C333" s="68"/>
      <c r="D333" s="68"/>
      <c r="E333" s="68"/>
      <c r="F333" s="78"/>
      <c r="G333" s="68"/>
      <c r="H333" s="78"/>
      <c r="I333" s="68"/>
      <c r="J333" s="55"/>
    </row>
    <row r="334" spans="2:10">
      <c r="B334" s="68"/>
      <c r="C334" s="68"/>
      <c r="D334" s="68"/>
      <c r="E334" s="68"/>
      <c r="F334" s="78"/>
      <c r="G334" s="68"/>
      <c r="H334" s="78"/>
      <c r="I334" s="68"/>
      <c r="J334" s="55"/>
    </row>
    <row r="335" spans="2:10">
      <c r="B335" s="68"/>
      <c r="C335" s="68"/>
      <c r="D335" s="68"/>
      <c r="E335" s="68"/>
      <c r="F335" s="78"/>
      <c r="G335" s="68"/>
      <c r="H335" s="78"/>
      <c r="I335" s="68"/>
      <c r="J335" s="55"/>
    </row>
    <row r="336" spans="2:10">
      <c r="B336" s="68"/>
      <c r="C336" s="68"/>
      <c r="D336" s="68"/>
      <c r="E336" s="68"/>
      <c r="F336" s="78"/>
      <c r="G336" s="68"/>
      <c r="H336" s="78"/>
      <c r="I336" s="68"/>
      <c r="J336" s="55"/>
    </row>
    <row r="337" spans="2:10">
      <c r="B337" s="68"/>
      <c r="C337" s="68"/>
      <c r="D337" s="68"/>
      <c r="E337" s="68"/>
      <c r="F337" s="78"/>
      <c r="G337" s="68"/>
      <c r="H337" s="78"/>
      <c r="I337" s="68"/>
      <c r="J337" s="55"/>
    </row>
    <row r="338" spans="2:10">
      <c r="B338" s="68"/>
      <c r="C338" s="68"/>
      <c r="D338" s="68"/>
      <c r="E338" s="68"/>
      <c r="F338" s="78"/>
      <c r="G338" s="68"/>
      <c r="H338" s="78"/>
      <c r="I338" s="68"/>
      <c r="J338" s="55"/>
    </row>
    <row r="339" spans="2:10">
      <c r="B339" s="68"/>
      <c r="C339" s="68"/>
      <c r="D339" s="68"/>
      <c r="E339" s="68"/>
      <c r="F339" s="78"/>
      <c r="G339" s="68"/>
      <c r="H339" s="78"/>
      <c r="I339" s="68"/>
      <c r="J339" s="55"/>
    </row>
    <row r="340" spans="2:10">
      <c r="B340" s="68"/>
      <c r="C340" s="68"/>
      <c r="D340" s="68"/>
      <c r="E340" s="68"/>
      <c r="F340" s="78"/>
      <c r="G340" s="68"/>
      <c r="H340" s="78"/>
      <c r="I340" s="68"/>
      <c r="J340" s="55"/>
    </row>
    <row r="341" spans="2:10">
      <c r="B341" s="68"/>
      <c r="C341" s="68"/>
      <c r="D341" s="68"/>
      <c r="E341" s="68"/>
      <c r="F341" s="78"/>
      <c r="G341" s="68"/>
      <c r="H341" s="78"/>
      <c r="I341" s="68"/>
      <c r="J341" s="55"/>
    </row>
    <row r="342" spans="2:10">
      <c r="B342" s="68"/>
      <c r="C342" s="68"/>
      <c r="D342" s="68"/>
      <c r="E342" s="68"/>
      <c r="F342" s="78"/>
      <c r="G342" s="68"/>
      <c r="H342" s="78"/>
      <c r="I342" s="68"/>
      <c r="J342" s="55"/>
    </row>
    <row r="343" spans="2:10">
      <c r="B343" s="68"/>
      <c r="C343" s="68"/>
      <c r="D343" s="68"/>
      <c r="E343" s="68"/>
      <c r="F343" s="78"/>
      <c r="G343" s="68"/>
      <c r="H343" s="78"/>
      <c r="I343" s="68"/>
      <c r="J343" s="55"/>
    </row>
    <row r="344" spans="2:10">
      <c r="B344" s="68"/>
      <c r="C344" s="68"/>
      <c r="D344" s="68"/>
      <c r="E344" s="68"/>
      <c r="F344" s="78"/>
      <c r="G344" s="68"/>
      <c r="H344" s="78"/>
      <c r="I344" s="68"/>
      <c r="J344" s="55"/>
    </row>
    <row r="345" spans="2:10">
      <c r="B345" s="68"/>
      <c r="C345" s="68"/>
      <c r="D345" s="68"/>
      <c r="E345" s="68"/>
      <c r="F345" s="78"/>
      <c r="G345" s="68"/>
      <c r="H345" s="78"/>
      <c r="I345" s="68"/>
      <c r="J345" s="55"/>
    </row>
    <row r="346" spans="2:10">
      <c r="B346" s="68"/>
      <c r="C346" s="68"/>
      <c r="D346" s="68"/>
      <c r="E346" s="68"/>
      <c r="F346" s="78"/>
      <c r="G346" s="68"/>
      <c r="H346" s="78"/>
      <c r="I346" s="68"/>
      <c r="J346" s="55"/>
    </row>
    <row r="347" spans="2:10">
      <c r="B347" s="68"/>
      <c r="C347" s="68"/>
      <c r="D347" s="68"/>
      <c r="E347" s="68"/>
      <c r="F347" s="78"/>
      <c r="G347" s="68"/>
      <c r="H347" s="78"/>
      <c r="I347" s="68"/>
      <c r="J347" s="55"/>
    </row>
    <row r="348" spans="2:10">
      <c r="B348" s="68"/>
      <c r="C348" s="68"/>
      <c r="D348" s="68"/>
      <c r="E348" s="68"/>
      <c r="F348" s="78"/>
      <c r="G348" s="68"/>
      <c r="H348" s="78"/>
      <c r="I348" s="68"/>
      <c r="J348" s="55"/>
    </row>
    <row r="349" spans="2:10">
      <c r="B349" s="68"/>
      <c r="C349" s="68"/>
      <c r="D349" s="68"/>
      <c r="E349" s="68"/>
      <c r="F349" s="78"/>
      <c r="G349" s="68"/>
      <c r="H349" s="78"/>
      <c r="I349" s="68"/>
      <c r="J349" s="55"/>
    </row>
    <row r="350" spans="2:10">
      <c r="B350" s="68"/>
      <c r="C350" s="68"/>
      <c r="D350" s="68"/>
      <c r="E350" s="68"/>
      <c r="F350" s="78"/>
      <c r="G350" s="68"/>
      <c r="H350" s="78"/>
      <c r="I350" s="68"/>
      <c r="J350" s="55"/>
    </row>
    <row r="351" spans="2:10">
      <c r="B351" s="68"/>
      <c r="C351" s="68"/>
      <c r="D351" s="68"/>
      <c r="E351" s="68"/>
      <c r="F351" s="78"/>
      <c r="G351" s="68"/>
      <c r="H351" s="78"/>
      <c r="I351" s="68"/>
      <c r="J351" s="55"/>
    </row>
    <row r="352" spans="2:10">
      <c r="B352" s="68"/>
      <c r="C352" s="68"/>
      <c r="D352" s="68"/>
      <c r="E352" s="68"/>
      <c r="F352" s="78"/>
      <c r="G352" s="68"/>
      <c r="H352" s="78"/>
      <c r="I352" s="68"/>
      <c r="J352" s="55"/>
    </row>
    <row r="353" spans="2:10">
      <c r="B353" s="68"/>
      <c r="C353" s="68"/>
      <c r="D353" s="68"/>
      <c r="E353" s="68"/>
      <c r="F353" s="78"/>
      <c r="G353" s="68"/>
      <c r="H353" s="78"/>
      <c r="I353" s="68"/>
      <c r="J353" s="55"/>
    </row>
    <row r="354" spans="2:10">
      <c r="B354" s="68"/>
      <c r="C354" s="68"/>
      <c r="D354" s="68"/>
      <c r="E354" s="68"/>
      <c r="F354" s="78"/>
      <c r="G354" s="68"/>
      <c r="H354" s="78"/>
      <c r="I354" s="68"/>
      <c r="J354" s="55"/>
    </row>
    <row r="355" spans="2:10">
      <c r="B355" s="68"/>
      <c r="C355" s="68"/>
      <c r="D355" s="68"/>
      <c r="E355" s="68"/>
      <c r="F355" s="78"/>
      <c r="G355" s="68"/>
      <c r="H355" s="78"/>
      <c r="I355" s="68"/>
      <c r="J355" s="55"/>
    </row>
    <row r="356" spans="2:10">
      <c r="B356" s="68"/>
      <c r="C356" s="68"/>
      <c r="D356" s="68"/>
      <c r="E356" s="68"/>
      <c r="F356" s="78"/>
      <c r="G356" s="68"/>
      <c r="H356" s="78"/>
      <c r="I356" s="68"/>
      <c r="J356" s="55"/>
    </row>
    <row r="357" spans="2:10">
      <c r="B357" s="68"/>
      <c r="C357" s="68"/>
      <c r="D357" s="68"/>
      <c r="E357" s="68"/>
      <c r="F357" s="78"/>
      <c r="G357" s="68"/>
      <c r="H357" s="78"/>
      <c r="I357" s="68"/>
      <c r="J357" s="55"/>
    </row>
  </sheetData>
  <mergeCells count="1">
    <mergeCell ref="D1:G1"/>
  </mergeCells>
  <hyperlinks>
    <hyperlink ref="A1" location="目录!E4" display="返回目录"/>
  </hyperlinks>
  <pageMargins left="0.7" right="0.7" top="0.75" bottom="0.75" header="0.5" footer="0.5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2"/>
  <sheetViews>
    <sheetView showGridLines="0" workbookViewId="0">
      <pane ySplit="1" topLeftCell="A2" activePane="bottomLeft" state="frozen"/>
      <selection/>
      <selection pane="bottomLeft" activeCell="D35" sqref="D35"/>
    </sheetView>
  </sheetViews>
  <sheetFormatPr defaultColWidth="9" defaultRowHeight="15" outlineLevelCol="6"/>
  <cols>
    <col min="1" max="1" width="20.5037037037037" style="67" collapsed="1"/>
    <col min="2" max="2" width="8.5037037037037" style="67" customWidth="1" collapsed="1"/>
    <col min="3" max="3" width="10.1259259259259" style="67" customWidth="1" collapsed="1"/>
    <col min="4" max="4" width="48.5037037037037" style="67" customWidth="1" collapsed="1"/>
    <col min="5" max="5" width="10" style="67" customWidth="1" collapsed="1"/>
    <col min="6" max="6" width="13.8740740740741" style="67" customWidth="1" collapsed="1"/>
    <col min="7" max="7" width="19.8740740740741" style="68" customWidth="1" collapsed="1"/>
    <col min="8" max="16384" width="9" style="67" collapsed="1"/>
  </cols>
  <sheetData>
    <row r="1" ht="18" customHeight="1" spans="1:7">
      <c r="A1" s="69" t="s">
        <v>476</v>
      </c>
      <c r="B1" s="69" t="s">
        <v>477</v>
      </c>
      <c r="C1" s="69" t="s">
        <v>478</v>
      </c>
      <c r="D1" s="69" t="s">
        <v>479</v>
      </c>
      <c r="E1" s="69" t="s">
        <v>480</v>
      </c>
      <c r="F1" s="70" t="s">
        <v>481</v>
      </c>
      <c r="G1" s="69" t="s">
        <v>482</v>
      </c>
    </row>
    <row r="2" spans="1:7">
      <c r="A2" s="68" t="s">
        <v>483</v>
      </c>
      <c r="B2" s="68" t="s">
        <v>484</v>
      </c>
      <c r="C2" s="68"/>
      <c r="D2" s="68"/>
      <c r="E2" s="68"/>
      <c r="F2" s="71"/>
      <c r="G2" s="55"/>
    </row>
    <row r="3" spans="1:7">
      <c r="A3" s="68"/>
      <c r="B3" s="68"/>
      <c r="C3" s="68"/>
      <c r="D3" s="68"/>
      <c r="E3" s="68"/>
      <c r="F3" s="71"/>
      <c r="G3" s="55"/>
    </row>
    <row r="4" spans="1:6">
      <c r="A4" s="68" t="s">
        <v>485</v>
      </c>
      <c r="B4" s="68" t="s">
        <v>486</v>
      </c>
      <c r="C4" s="68"/>
      <c r="D4" s="68"/>
      <c r="E4" s="68"/>
      <c r="F4" s="71"/>
    </row>
    <row r="5" spans="1:6">
      <c r="A5" s="68"/>
      <c r="B5" s="68"/>
      <c r="C5" s="68"/>
      <c r="D5" s="68"/>
      <c r="E5" s="68"/>
      <c r="F5" s="71"/>
    </row>
    <row r="6" spans="1:6">
      <c r="A6" s="68" t="s">
        <v>487</v>
      </c>
      <c r="B6" s="68" t="s">
        <v>488</v>
      </c>
      <c r="C6" s="68"/>
      <c r="D6" s="68"/>
      <c r="E6" s="68"/>
      <c r="F6" s="71"/>
    </row>
    <row r="7" spans="1:6">
      <c r="A7" s="68"/>
      <c r="B7" s="68" t="s">
        <v>489</v>
      </c>
      <c r="C7" s="68"/>
      <c r="D7" s="68"/>
      <c r="E7" s="68"/>
      <c r="F7" s="71"/>
    </row>
    <row r="8" spans="1:6">
      <c r="A8" s="68"/>
      <c r="B8" s="68" t="s">
        <v>490</v>
      </c>
      <c r="C8" s="68"/>
      <c r="D8" s="68"/>
      <c r="E8" s="68"/>
      <c r="F8" s="71"/>
    </row>
    <row r="9" spans="1:6">
      <c r="A9" s="68"/>
      <c r="B9" s="68" t="s">
        <v>491</v>
      </c>
      <c r="C9" s="68"/>
      <c r="D9" s="68"/>
      <c r="E9" s="68"/>
      <c r="F9" s="71"/>
    </row>
    <row r="10" spans="1:6">
      <c r="A10" s="68"/>
      <c r="B10" s="68" t="s">
        <v>492</v>
      </c>
      <c r="C10" s="68"/>
      <c r="D10" s="68"/>
      <c r="E10" s="68"/>
      <c r="F10" s="71"/>
    </row>
    <row r="11" spans="1:6">
      <c r="A11" s="68"/>
      <c r="B11" s="68"/>
      <c r="C11" s="68"/>
      <c r="D11" s="68"/>
      <c r="E11" s="68"/>
      <c r="F11" s="71"/>
    </row>
    <row r="12" spans="1:6">
      <c r="A12" s="68"/>
      <c r="B12" s="68"/>
      <c r="C12" s="68"/>
      <c r="D12" s="68"/>
      <c r="E12" s="68"/>
      <c r="F12" s="71"/>
    </row>
    <row r="13" spans="1:6">
      <c r="A13" s="68" t="s">
        <v>493</v>
      </c>
      <c r="B13" s="68" t="s">
        <v>494</v>
      </c>
      <c r="C13" s="68"/>
      <c r="D13" s="68"/>
      <c r="E13" s="68"/>
      <c r="F13" s="71"/>
    </row>
    <row r="14" spans="1:6">
      <c r="A14" s="68"/>
      <c r="B14" s="68" t="s">
        <v>495</v>
      </c>
      <c r="C14" s="68"/>
      <c r="D14" s="68"/>
      <c r="E14" s="68"/>
      <c r="F14" s="71"/>
    </row>
    <row r="15" spans="1:6">
      <c r="A15" s="68"/>
      <c r="B15" s="68" t="s">
        <v>496</v>
      </c>
      <c r="C15" s="68"/>
      <c r="D15" s="68"/>
      <c r="E15" s="68"/>
      <c r="F15" s="71"/>
    </row>
    <row r="16" spans="1:6">
      <c r="A16" s="68"/>
      <c r="B16" s="68"/>
      <c r="C16" s="68"/>
      <c r="D16" s="68"/>
      <c r="E16" s="68"/>
      <c r="F16" s="71"/>
    </row>
    <row r="17" spans="1:6">
      <c r="A17" s="68" t="s">
        <v>497</v>
      </c>
      <c r="B17" s="68" t="s">
        <v>498</v>
      </c>
      <c r="C17" s="68"/>
      <c r="D17" s="68"/>
      <c r="E17" s="68"/>
      <c r="F17" s="71"/>
    </row>
    <row r="18" spans="1:6">
      <c r="A18" s="68"/>
      <c r="B18" s="68" t="s">
        <v>499</v>
      </c>
      <c r="C18" s="68"/>
      <c r="D18" s="68"/>
      <c r="E18" s="68"/>
      <c r="F18" s="71"/>
    </row>
    <row r="19" spans="1:6">
      <c r="A19" s="68"/>
      <c r="B19" s="68"/>
      <c r="C19" s="68"/>
      <c r="D19" s="68"/>
      <c r="E19" s="68"/>
      <c r="F19" s="71"/>
    </row>
    <row r="20" spans="1:6">
      <c r="A20" s="68" t="s">
        <v>500</v>
      </c>
      <c r="B20" s="68"/>
      <c r="C20" s="68"/>
      <c r="D20" s="68"/>
      <c r="E20" s="68"/>
      <c r="F20" s="71"/>
    </row>
    <row r="21" spans="1:6">
      <c r="A21" s="68"/>
      <c r="B21" s="68"/>
      <c r="C21" s="68"/>
      <c r="D21" s="68"/>
      <c r="E21" s="68"/>
      <c r="F21" s="71"/>
    </row>
    <row r="22" spans="1:6">
      <c r="A22" s="68" t="s">
        <v>501</v>
      </c>
      <c r="B22" s="68" t="s">
        <v>502</v>
      </c>
      <c r="C22" s="68"/>
      <c r="D22" s="68"/>
      <c r="E22" s="68"/>
      <c r="F22" s="71"/>
    </row>
    <row r="23" spans="1:6">
      <c r="A23" s="68"/>
      <c r="B23" s="68"/>
      <c r="C23" s="68"/>
      <c r="D23" s="68"/>
      <c r="E23" s="68"/>
      <c r="F23" s="71"/>
    </row>
    <row r="24" spans="1:6">
      <c r="A24" s="68" t="s">
        <v>503</v>
      </c>
      <c r="B24" s="68" t="s">
        <v>504</v>
      </c>
      <c r="C24" s="68"/>
      <c r="D24" s="68"/>
      <c r="E24" s="68"/>
      <c r="F24" s="71"/>
    </row>
    <row r="25" spans="1:6">
      <c r="A25" s="68"/>
      <c r="B25" s="68"/>
      <c r="C25" s="68"/>
      <c r="D25" s="68"/>
      <c r="E25" s="68"/>
      <c r="F25" s="71"/>
    </row>
    <row r="26" spans="1:6">
      <c r="A26" s="68" t="s">
        <v>505</v>
      </c>
      <c r="B26" s="68" t="s">
        <v>506</v>
      </c>
      <c r="C26" s="68"/>
      <c r="D26" s="68"/>
      <c r="E26" s="68"/>
      <c r="F26" s="71"/>
    </row>
    <row r="27" spans="1:6">
      <c r="A27" s="68"/>
      <c r="B27" s="68"/>
      <c r="C27" s="68"/>
      <c r="D27" s="68"/>
      <c r="E27" s="68"/>
      <c r="F27" s="71"/>
    </row>
    <row r="28" spans="1:6">
      <c r="A28" s="68"/>
      <c r="B28" s="68"/>
      <c r="C28" s="68"/>
      <c r="D28" s="68"/>
      <c r="E28" s="68"/>
      <c r="F28" s="71"/>
    </row>
    <row r="29" spans="1:6">
      <c r="A29" s="68"/>
      <c r="B29" s="68"/>
      <c r="C29" s="68"/>
      <c r="D29" s="68"/>
      <c r="E29" s="68"/>
      <c r="F29" s="71"/>
    </row>
    <row r="30" spans="1:6">
      <c r="A30" s="68" t="s">
        <v>507</v>
      </c>
      <c r="B30" s="68" t="s">
        <v>508</v>
      </c>
      <c r="C30" s="68"/>
      <c r="D30" s="68"/>
      <c r="E30" s="68"/>
      <c r="F30" s="71"/>
    </row>
    <row r="31" spans="1:6">
      <c r="A31" s="68"/>
      <c r="B31" s="68"/>
      <c r="C31" s="68"/>
      <c r="D31" s="68"/>
      <c r="E31" s="68"/>
      <c r="F31" s="71"/>
    </row>
    <row r="32" spans="1:6">
      <c r="A32" s="68" t="s">
        <v>509</v>
      </c>
      <c r="B32" s="68" t="s">
        <v>510</v>
      </c>
      <c r="C32" s="68"/>
      <c r="D32" s="68"/>
      <c r="E32" s="68"/>
      <c r="F32" s="71"/>
    </row>
    <row r="33" spans="1:6">
      <c r="A33" s="68"/>
      <c r="B33" s="68"/>
      <c r="C33" s="68"/>
      <c r="D33" s="68"/>
      <c r="E33" s="68"/>
      <c r="F33" s="71"/>
    </row>
    <row r="34" spans="1:6">
      <c r="A34" s="68" t="s">
        <v>511</v>
      </c>
      <c r="B34" s="68" t="s">
        <v>512</v>
      </c>
      <c r="C34" s="68"/>
      <c r="D34" s="68"/>
      <c r="E34" s="68"/>
      <c r="F34" s="71"/>
    </row>
    <row r="35" spans="1:6">
      <c r="A35" s="68"/>
      <c r="B35" s="68" t="s">
        <v>513</v>
      </c>
      <c r="C35" s="68"/>
      <c r="D35" s="68"/>
      <c r="E35" s="68"/>
      <c r="F35" s="71"/>
    </row>
    <row r="36" spans="1:6">
      <c r="A36" s="68"/>
      <c r="B36" s="68" t="s">
        <v>514</v>
      </c>
      <c r="C36" s="68"/>
      <c r="D36" s="68"/>
      <c r="E36" s="68"/>
      <c r="F36" s="71"/>
    </row>
    <row r="37" spans="1:6">
      <c r="A37" s="68"/>
      <c r="B37" s="68" t="s">
        <v>515</v>
      </c>
      <c r="C37" s="68"/>
      <c r="D37" s="68"/>
      <c r="E37" s="68"/>
      <c r="F37" s="71"/>
    </row>
    <row r="38" spans="1:6">
      <c r="A38" s="68"/>
      <c r="B38" s="68" t="s">
        <v>516</v>
      </c>
      <c r="C38" s="68"/>
      <c r="D38" s="68"/>
      <c r="E38" s="68"/>
      <c r="F38" s="71"/>
    </row>
    <row r="39" spans="1:6">
      <c r="A39" s="68"/>
      <c r="B39" s="68" t="s">
        <v>517</v>
      </c>
      <c r="C39" s="68"/>
      <c r="D39" s="68"/>
      <c r="E39" s="68"/>
      <c r="F39" s="71"/>
    </row>
    <row r="40" spans="1:6">
      <c r="A40" s="68"/>
      <c r="B40" s="68" t="s">
        <v>518</v>
      </c>
      <c r="C40" s="68"/>
      <c r="D40" s="68"/>
      <c r="E40" s="68"/>
      <c r="F40" s="71"/>
    </row>
    <row r="41" spans="1:6">
      <c r="A41" s="68"/>
      <c r="B41" s="68" t="s">
        <v>519</v>
      </c>
      <c r="C41" s="68"/>
      <c r="D41" s="68"/>
      <c r="E41" s="68"/>
      <c r="F41" s="71"/>
    </row>
    <row r="42" spans="1:6">
      <c r="A42" s="68"/>
      <c r="B42" s="68" t="s">
        <v>520</v>
      </c>
      <c r="C42" s="68"/>
      <c r="D42" s="68"/>
      <c r="E42" s="68"/>
      <c r="F42" s="71"/>
    </row>
    <row r="43" spans="1:6">
      <c r="A43" s="68"/>
      <c r="B43" s="68" t="s">
        <v>521</v>
      </c>
      <c r="C43" s="68"/>
      <c r="D43" s="68"/>
      <c r="E43" s="68"/>
      <c r="F43" s="71"/>
    </row>
    <row r="44" spans="1:6">
      <c r="A44" s="68"/>
      <c r="B44" s="68" t="s">
        <v>522</v>
      </c>
      <c r="C44" s="68"/>
      <c r="D44" s="68"/>
      <c r="E44" s="68"/>
      <c r="F44" s="71"/>
    </row>
    <row r="45" spans="1:6">
      <c r="A45" s="68"/>
      <c r="B45" s="68" t="s">
        <v>523</v>
      </c>
      <c r="C45" s="68"/>
      <c r="D45" s="68"/>
      <c r="E45" s="68"/>
      <c r="F45" s="71"/>
    </row>
    <row r="46" spans="1:7">
      <c r="A46" s="68" t="s">
        <v>524</v>
      </c>
      <c r="B46" s="68" t="s">
        <v>525</v>
      </c>
      <c r="C46" s="68" t="s">
        <v>526</v>
      </c>
      <c r="D46" s="68" t="s">
        <v>527</v>
      </c>
      <c r="E46" s="68">
        <v>5.13</v>
      </c>
      <c r="F46" s="71" t="s">
        <v>528</v>
      </c>
      <c r="G46" s="68" t="s">
        <v>529</v>
      </c>
    </row>
    <row r="47" spans="1:6">
      <c r="A47" s="68"/>
      <c r="B47" s="68"/>
      <c r="C47" s="68"/>
      <c r="D47" s="68"/>
      <c r="E47" s="68"/>
      <c r="F47" s="71"/>
    </row>
    <row r="48" spans="1:6">
      <c r="A48" s="68"/>
      <c r="B48" s="68"/>
      <c r="C48" s="68"/>
      <c r="D48" s="68"/>
      <c r="E48" s="68"/>
      <c r="F48" s="71"/>
    </row>
    <row r="49" spans="1:6">
      <c r="A49" s="68"/>
      <c r="B49" s="68"/>
      <c r="C49" s="68"/>
      <c r="D49" s="68"/>
      <c r="E49" s="68"/>
      <c r="F49" s="71"/>
    </row>
    <row r="50" spans="1:6">
      <c r="A50" s="68"/>
      <c r="B50" s="68"/>
      <c r="C50" s="68"/>
      <c r="D50" s="68"/>
      <c r="E50" s="68"/>
      <c r="F50" s="71"/>
    </row>
    <row r="51" spans="1:6">
      <c r="A51" s="68"/>
      <c r="B51" s="68"/>
      <c r="C51" s="68"/>
      <c r="D51" s="68"/>
      <c r="E51" s="68"/>
      <c r="F51" s="71"/>
    </row>
    <row r="52" spans="1:6">
      <c r="A52" s="68"/>
      <c r="B52" s="68"/>
      <c r="C52" s="68"/>
      <c r="D52" s="68"/>
      <c r="E52" s="68"/>
      <c r="F52" s="71"/>
    </row>
    <row r="53" spans="1:6">
      <c r="A53" s="68"/>
      <c r="B53" s="68"/>
      <c r="C53" s="68"/>
      <c r="D53" s="68"/>
      <c r="E53" s="68"/>
      <c r="F53" s="71"/>
    </row>
    <row r="54" spans="1:6">
      <c r="A54" s="68"/>
      <c r="B54" s="68"/>
      <c r="C54" s="68"/>
      <c r="D54" s="68"/>
      <c r="E54" s="68"/>
      <c r="F54" s="71"/>
    </row>
    <row r="55" spans="1:6">
      <c r="A55" s="68"/>
      <c r="B55" s="68"/>
      <c r="C55" s="68"/>
      <c r="D55" s="68"/>
      <c r="E55" s="68"/>
      <c r="F55" s="71"/>
    </row>
    <row r="56" spans="1:6">
      <c r="A56" s="68"/>
      <c r="B56" s="68"/>
      <c r="C56" s="68"/>
      <c r="D56" s="68"/>
      <c r="E56" s="68"/>
      <c r="F56" s="71"/>
    </row>
    <row r="57" spans="1:6">
      <c r="A57" s="68"/>
      <c r="B57" s="68"/>
      <c r="C57" s="68"/>
      <c r="D57" s="68"/>
      <c r="E57" s="68"/>
      <c r="F57" s="71"/>
    </row>
    <row r="58" spans="1:6">
      <c r="A58" s="68"/>
      <c r="B58" s="68"/>
      <c r="C58" s="68"/>
      <c r="D58" s="68"/>
      <c r="E58" s="68"/>
      <c r="F58" s="71"/>
    </row>
    <row r="59" spans="1:6">
      <c r="A59" s="68"/>
      <c r="B59" s="68"/>
      <c r="C59" s="68"/>
      <c r="D59" s="68"/>
      <c r="E59" s="68"/>
      <c r="F59" s="71"/>
    </row>
    <row r="60" spans="1:6">
      <c r="A60" s="68"/>
      <c r="B60" s="68"/>
      <c r="C60" s="68"/>
      <c r="D60" s="68"/>
      <c r="E60" s="68"/>
      <c r="F60" s="71"/>
    </row>
    <row r="61" spans="1:6">
      <c r="A61" s="68"/>
      <c r="B61" s="68"/>
      <c r="C61" s="68"/>
      <c r="D61" s="68"/>
      <c r="E61" s="68"/>
      <c r="F61" s="71"/>
    </row>
    <row r="62" spans="1:6">
      <c r="A62" s="68"/>
      <c r="B62" s="68"/>
      <c r="C62" s="68"/>
      <c r="D62" s="68"/>
      <c r="E62" s="68"/>
      <c r="F62" s="71"/>
    </row>
  </sheetData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33"/>
  <sheetViews>
    <sheetView showGridLines="0" workbookViewId="0">
      <selection activeCell="A6" sqref="A6"/>
    </sheetView>
  </sheetViews>
  <sheetFormatPr defaultColWidth="9" defaultRowHeight="15"/>
  <cols>
    <col min="1" max="1" width="9.5037037037037" style="38" collapsed="1"/>
    <col min="2" max="3" width="5.74814814814815" collapsed="1"/>
    <col min="4" max="4" width="7.5037037037037" customWidth="1" collapsed="1"/>
    <col min="5" max="5" width="9.37777777777778" customWidth="1" collapsed="1"/>
    <col min="6" max="6" width="7.37777777777778" collapsed="1"/>
    <col min="7" max="7" width="7.5037037037037" collapsed="1"/>
    <col min="8" max="9" width="6.5037037037037" collapsed="1"/>
    <col min="10" max="10" width="6.87407407407407" collapsed="1"/>
    <col min="11" max="12" width="6.5037037037037" collapsed="1"/>
    <col min="13" max="13" width="7.37777777777778" collapsed="1"/>
    <col min="14" max="14" width="7.5037037037037" collapsed="1"/>
    <col min="15" max="15" width="6.5037037037037" collapsed="1"/>
    <col min="16" max="16" width="4.12592592592593" style="39" customWidth="1" collapsed="1"/>
    <col min="17" max="17" width="6.87407407407407" collapsed="1"/>
    <col min="18" max="18" width="6.5037037037037" collapsed="1"/>
    <col min="19" max="19" width="5.87407407407407" collapsed="1"/>
    <col min="20" max="20" width="7.5037037037037" collapsed="1"/>
    <col min="21" max="22" width="6.5037037037037" collapsed="1"/>
    <col min="23" max="23" width="6.87407407407407" collapsed="1"/>
    <col min="24" max="25" width="6.5037037037037" collapsed="1"/>
  </cols>
  <sheetData>
    <row r="1" ht="26.25" customHeight="1" spans="1:5">
      <c r="A1" s="40" t="s">
        <v>48</v>
      </c>
      <c r="B1" s="41" t="s">
        <v>530</v>
      </c>
      <c r="C1" s="41"/>
      <c r="D1" s="41"/>
      <c r="E1" s="41"/>
    </row>
    <row r="2" spans="1:25">
      <c r="A2" s="42" t="s">
        <v>531</v>
      </c>
      <c r="B2" s="43" t="s">
        <v>451</v>
      </c>
      <c r="C2" s="43" t="s">
        <v>100</v>
      </c>
      <c r="D2" s="44" t="s">
        <v>532</v>
      </c>
      <c r="E2" s="43" t="s">
        <v>533</v>
      </c>
      <c r="F2" s="45" t="s">
        <v>534</v>
      </c>
      <c r="G2" s="45"/>
      <c r="H2" s="45"/>
      <c r="I2" s="45"/>
      <c r="J2" s="45"/>
      <c r="K2" s="45"/>
      <c r="L2" s="45"/>
      <c r="M2" s="45" t="s">
        <v>535</v>
      </c>
      <c r="N2" s="45"/>
      <c r="O2" s="45"/>
      <c r="P2" s="45"/>
      <c r="Q2" s="45"/>
      <c r="R2" s="45"/>
      <c r="S2" s="45"/>
      <c r="T2" s="61" t="s">
        <v>536</v>
      </c>
      <c r="U2" s="61"/>
      <c r="V2" s="61"/>
      <c r="W2" s="61"/>
      <c r="X2" s="61"/>
      <c r="Y2" s="61"/>
    </row>
    <row r="3" spans="1:25">
      <c r="A3" s="46"/>
      <c r="B3" s="43"/>
      <c r="C3" s="43"/>
      <c r="D3" s="47"/>
      <c r="E3" s="43"/>
      <c r="F3" s="48" t="s">
        <v>537</v>
      </c>
      <c r="G3" s="49" t="s">
        <v>207</v>
      </c>
      <c r="H3" s="49" t="s">
        <v>192</v>
      </c>
      <c r="I3" s="49" t="s">
        <v>159</v>
      </c>
      <c r="J3" s="49" t="s">
        <v>208</v>
      </c>
      <c r="K3" s="49" t="s">
        <v>156</v>
      </c>
      <c r="L3" s="49" t="s">
        <v>154</v>
      </c>
      <c r="M3" s="48" t="s">
        <v>537</v>
      </c>
      <c r="N3" s="49" t="s">
        <v>207</v>
      </c>
      <c r="O3" s="49" t="s">
        <v>192</v>
      </c>
      <c r="P3" s="58" t="s">
        <v>159</v>
      </c>
      <c r="Q3" s="49" t="s">
        <v>208</v>
      </c>
      <c r="R3" s="49" t="s">
        <v>156</v>
      </c>
      <c r="S3" s="49" t="s">
        <v>154</v>
      </c>
      <c r="T3" s="62" t="s">
        <v>207</v>
      </c>
      <c r="U3" s="62" t="s">
        <v>192</v>
      </c>
      <c r="V3" s="62" t="s">
        <v>159</v>
      </c>
      <c r="W3" s="62" t="s">
        <v>208</v>
      </c>
      <c r="X3" s="62" t="s">
        <v>156</v>
      </c>
      <c r="Y3" s="62" t="s">
        <v>154</v>
      </c>
    </row>
    <row r="4" spans="1:25">
      <c r="A4" s="50"/>
      <c r="B4" s="43"/>
      <c r="C4" s="43"/>
      <c r="D4" s="51"/>
      <c r="E4" s="43"/>
      <c r="F4" s="52">
        <v>0.87</v>
      </c>
      <c r="G4" s="53">
        <v>0.5941</v>
      </c>
      <c r="H4" s="53">
        <v>0.0509</v>
      </c>
      <c r="I4" s="53">
        <v>0.0004</v>
      </c>
      <c r="J4" s="53">
        <v>0.0172</v>
      </c>
      <c r="K4" s="53">
        <v>0.0204</v>
      </c>
      <c r="L4" s="53">
        <v>0.0055</v>
      </c>
      <c r="M4" s="52">
        <f t="shared" ref="M4:M67" si="0">1-F4</f>
        <v>0.13</v>
      </c>
      <c r="N4" s="53">
        <v>0.639</v>
      </c>
      <c r="O4" s="59">
        <v>0.028</v>
      </c>
      <c r="P4" s="60">
        <v>0</v>
      </c>
      <c r="Q4" s="59">
        <v>0.0164</v>
      </c>
      <c r="R4" s="59">
        <v>0.0004</v>
      </c>
      <c r="S4" s="63">
        <v>0</v>
      </c>
      <c r="T4" s="64">
        <f t="shared" ref="T4:Y4" si="1">G4*$F4+N4*$M4</f>
        <v>0.599937</v>
      </c>
      <c r="U4" s="64">
        <f t="shared" si="1"/>
        <v>0.047923</v>
      </c>
      <c r="V4" s="64">
        <f t="shared" si="1"/>
        <v>0.000348</v>
      </c>
      <c r="W4" s="64">
        <f t="shared" si="1"/>
        <v>0.017096</v>
      </c>
      <c r="X4" s="64">
        <f t="shared" si="1"/>
        <v>0.0178</v>
      </c>
      <c r="Y4" s="64">
        <f t="shared" si="1"/>
        <v>0.004785</v>
      </c>
    </row>
    <row r="5" spans="1:25">
      <c r="A5" s="54">
        <f ca="1">IF(_metadata!B22="",EOMONTH(NOW(),-1)+1,_metadata!B22)</f>
        <v>43617</v>
      </c>
      <c r="B5" s="55" t="s">
        <v>538</v>
      </c>
      <c r="C5" s="55" t="s">
        <v>355</v>
      </c>
      <c r="D5" s="56">
        <v>0.0208333333333333</v>
      </c>
      <c r="E5" s="57">
        <v>0.375</v>
      </c>
      <c r="F5" s="52">
        <f t="shared" ref="F5:L5" si="2">F4</f>
        <v>0.87</v>
      </c>
      <c r="G5" s="53">
        <f t="shared" si="2"/>
        <v>0.5941</v>
      </c>
      <c r="H5" s="53">
        <f t="shared" si="2"/>
        <v>0.0509</v>
      </c>
      <c r="I5" s="53">
        <f t="shared" si="2"/>
        <v>0.0004</v>
      </c>
      <c r="J5" s="53">
        <f t="shared" si="2"/>
        <v>0.0172</v>
      </c>
      <c r="K5" s="53">
        <f t="shared" si="2"/>
        <v>0.0204</v>
      </c>
      <c r="L5" s="53">
        <f t="shared" si="2"/>
        <v>0.0055</v>
      </c>
      <c r="M5" s="52">
        <f t="shared" si="0"/>
        <v>0.13</v>
      </c>
      <c r="N5" s="53">
        <f t="shared" ref="N5:S5" si="3">N4</f>
        <v>0.639</v>
      </c>
      <c r="O5" s="53">
        <f t="shared" si="3"/>
        <v>0.028</v>
      </c>
      <c r="P5" s="60">
        <f t="shared" si="3"/>
        <v>0</v>
      </c>
      <c r="Q5" s="53">
        <f t="shared" si="3"/>
        <v>0.0164</v>
      </c>
      <c r="R5" s="53">
        <f t="shared" si="3"/>
        <v>0.0004</v>
      </c>
      <c r="S5" s="53">
        <f t="shared" si="3"/>
        <v>0</v>
      </c>
      <c r="T5" s="64">
        <f t="shared" ref="T5:Y5" si="4">G5*$F5+N5*$M5</f>
        <v>0.599937</v>
      </c>
      <c r="U5" s="64">
        <f t="shared" si="4"/>
        <v>0.047923</v>
      </c>
      <c r="V5" s="64">
        <f t="shared" si="4"/>
        <v>0.000348</v>
      </c>
      <c r="W5" s="64">
        <f t="shared" si="4"/>
        <v>0.017096</v>
      </c>
      <c r="X5" s="64">
        <f t="shared" si="4"/>
        <v>0.0178</v>
      </c>
      <c r="Y5" s="64">
        <f t="shared" si="4"/>
        <v>0.004785</v>
      </c>
    </row>
    <row r="6" spans="1:25">
      <c r="A6" s="54"/>
      <c r="B6" s="55" t="s">
        <v>538</v>
      </c>
      <c r="C6" s="55" t="s">
        <v>355</v>
      </c>
      <c r="D6" s="56">
        <v>0.166666666666667</v>
      </c>
      <c r="E6" s="56"/>
      <c r="F6" s="52">
        <f t="shared" ref="F6:L6" si="5">F5</f>
        <v>0.87</v>
      </c>
      <c r="G6" s="53">
        <f t="shared" si="5"/>
        <v>0.5941</v>
      </c>
      <c r="H6" s="53">
        <f t="shared" si="5"/>
        <v>0.0509</v>
      </c>
      <c r="I6" s="53">
        <f t="shared" si="5"/>
        <v>0.0004</v>
      </c>
      <c r="J6" s="53">
        <f t="shared" si="5"/>
        <v>0.0172</v>
      </c>
      <c r="K6" s="53">
        <f t="shared" si="5"/>
        <v>0.0204</v>
      </c>
      <c r="L6" s="53">
        <f t="shared" si="5"/>
        <v>0.0055</v>
      </c>
      <c r="M6" s="52">
        <f t="shared" si="0"/>
        <v>0.13</v>
      </c>
      <c r="N6" s="53">
        <f t="shared" ref="N6:S6" si="6">N5</f>
        <v>0.639</v>
      </c>
      <c r="O6" s="53">
        <f t="shared" si="6"/>
        <v>0.028</v>
      </c>
      <c r="P6" s="60">
        <f t="shared" si="6"/>
        <v>0</v>
      </c>
      <c r="Q6" s="53">
        <f t="shared" si="6"/>
        <v>0.0164</v>
      </c>
      <c r="R6" s="53">
        <f t="shared" si="6"/>
        <v>0.0004</v>
      </c>
      <c r="S6" s="53">
        <f t="shared" si="6"/>
        <v>0</v>
      </c>
      <c r="T6" s="64">
        <f t="shared" ref="T6:Y6" si="7">G6*$F6+N6*$M6</f>
        <v>0.599937</v>
      </c>
      <c r="U6" s="64">
        <f t="shared" si="7"/>
        <v>0.047923</v>
      </c>
      <c r="V6" s="64">
        <f t="shared" si="7"/>
        <v>0.000348</v>
      </c>
      <c r="W6" s="64">
        <f t="shared" si="7"/>
        <v>0.017096</v>
      </c>
      <c r="X6" s="64">
        <f t="shared" si="7"/>
        <v>0.0178</v>
      </c>
      <c r="Y6" s="64">
        <f t="shared" si="7"/>
        <v>0.004785</v>
      </c>
    </row>
    <row r="7" spans="1:25">
      <c r="A7" s="54"/>
      <c r="B7" s="55" t="s">
        <v>539</v>
      </c>
      <c r="C7" s="55" t="s">
        <v>356</v>
      </c>
      <c r="D7" s="56">
        <v>0.354166666666667</v>
      </c>
      <c r="E7" s="56"/>
      <c r="F7" s="52">
        <f t="shared" ref="F7:L7" si="8">F6</f>
        <v>0.87</v>
      </c>
      <c r="G7" s="53">
        <f t="shared" si="8"/>
        <v>0.5941</v>
      </c>
      <c r="H7" s="53">
        <f t="shared" si="8"/>
        <v>0.0509</v>
      </c>
      <c r="I7" s="53">
        <f t="shared" si="8"/>
        <v>0.0004</v>
      </c>
      <c r="J7" s="53">
        <f t="shared" si="8"/>
        <v>0.0172</v>
      </c>
      <c r="K7" s="53">
        <f t="shared" si="8"/>
        <v>0.0204</v>
      </c>
      <c r="L7" s="53">
        <f t="shared" si="8"/>
        <v>0.0055</v>
      </c>
      <c r="M7" s="52">
        <f t="shared" si="0"/>
        <v>0.13</v>
      </c>
      <c r="N7" s="53">
        <f t="shared" ref="N7:S7" si="9">N6</f>
        <v>0.639</v>
      </c>
      <c r="O7" s="53">
        <f t="shared" si="9"/>
        <v>0.028</v>
      </c>
      <c r="P7" s="60">
        <f t="shared" si="9"/>
        <v>0</v>
      </c>
      <c r="Q7" s="53">
        <f t="shared" si="9"/>
        <v>0.0164</v>
      </c>
      <c r="R7" s="53">
        <f t="shared" si="9"/>
        <v>0.0004</v>
      </c>
      <c r="S7" s="53">
        <f t="shared" si="9"/>
        <v>0</v>
      </c>
      <c r="T7" s="64">
        <f t="shared" ref="T7:Y7" si="10">G7*$F7+N7*$M7</f>
        <v>0.599937</v>
      </c>
      <c r="U7" s="64">
        <f t="shared" si="10"/>
        <v>0.047923</v>
      </c>
      <c r="V7" s="64">
        <f t="shared" si="10"/>
        <v>0.000348</v>
      </c>
      <c r="W7" s="64">
        <f t="shared" si="10"/>
        <v>0.017096</v>
      </c>
      <c r="X7" s="64">
        <f t="shared" si="10"/>
        <v>0.0178</v>
      </c>
      <c r="Y7" s="64">
        <f t="shared" si="10"/>
        <v>0.004785</v>
      </c>
    </row>
    <row r="8" spans="1:25">
      <c r="A8" s="54"/>
      <c r="B8" s="55" t="s">
        <v>539</v>
      </c>
      <c r="C8" s="55" t="s">
        <v>356</v>
      </c>
      <c r="D8" s="56">
        <v>0.5</v>
      </c>
      <c r="E8" s="56"/>
      <c r="F8" s="52">
        <f t="shared" ref="F8:L8" si="11">F7</f>
        <v>0.87</v>
      </c>
      <c r="G8" s="53">
        <f t="shared" si="11"/>
        <v>0.5941</v>
      </c>
      <c r="H8" s="53">
        <f t="shared" si="11"/>
        <v>0.0509</v>
      </c>
      <c r="I8" s="53">
        <f t="shared" si="11"/>
        <v>0.0004</v>
      </c>
      <c r="J8" s="53">
        <f t="shared" si="11"/>
        <v>0.0172</v>
      </c>
      <c r="K8" s="53">
        <f t="shared" si="11"/>
        <v>0.0204</v>
      </c>
      <c r="L8" s="53">
        <f t="shared" si="11"/>
        <v>0.0055</v>
      </c>
      <c r="M8" s="52">
        <f t="shared" si="0"/>
        <v>0.13</v>
      </c>
      <c r="N8" s="53">
        <f t="shared" ref="N8:S8" si="12">N7</f>
        <v>0.639</v>
      </c>
      <c r="O8" s="53">
        <f t="shared" si="12"/>
        <v>0.028</v>
      </c>
      <c r="P8" s="60">
        <f t="shared" si="12"/>
        <v>0</v>
      </c>
      <c r="Q8" s="53">
        <f t="shared" si="12"/>
        <v>0.0164</v>
      </c>
      <c r="R8" s="53">
        <f t="shared" si="12"/>
        <v>0.0004</v>
      </c>
      <c r="S8" s="53">
        <f t="shared" si="12"/>
        <v>0</v>
      </c>
      <c r="T8" s="64">
        <f t="shared" ref="T8:Y8" si="13">G8*$F8+N8*$M8</f>
        <v>0.599937</v>
      </c>
      <c r="U8" s="64">
        <f t="shared" si="13"/>
        <v>0.047923</v>
      </c>
      <c r="V8" s="64">
        <f t="shared" si="13"/>
        <v>0.000348</v>
      </c>
      <c r="W8" s="64">
        <f t="shared" si="13"/>
        <v>0.017096</v>
      </c>
      <c r="X8" s="64">
        <f t="shared" si="13"/>
        <v>0.0178</v>
      </c>
      <c r="Y8" s="64">
        <f t="shared" si="13"/>
        <v>0.004785</v>
      </c>
    </row>
    <row r="9" spans="1:25">
      <c r="A9" s="54"/>
      <c r="B9" s="55" t="s">
        <v>540</v>
      </c>
      <c r="C9" s="55" t="s">
        <v>357</v>
      </c>
      <c r="D9" s="56">
        <v>0.6875</v>
      </c>
      <c r="E9" s="56"/>
      <c r="F9" s="52">
        <f t="shared" ref="F9:L9" si="14">F8</f>
        <v>0.87</v>
      </c>
      <c r="G9" s="53">
        <f t="shared" si="14"/>
        <v>0.5941</v>
      </c>
      <c r="H9" s="53">
        <f t="shared" si="14"/>
        <v>0.0509</v>
      </c>
      <c r="I9" s="53">
        <f t="shared" si="14"/>
        <v>0.0004</v>
      </c>
      <c r="J9" s="53">
        <f t="shared" si="14"/>
        <v>0.0172</v>
      </c>
      <c r="K9" s="53">
        <f t="shared" si="14"/>
        <v>0.0204</v>
      </c>
      <c r="L9" s="53">
        <f t="shared" si="14"/>
        <v>0.0055</v>
      </c>
      <c r="M9" s="52">
        <f t="shared" si="0"/>
        <v>0.13</v>
      </c>
      <c r="N9" s="53">
        <f t="shared" ref="N9:S9" si="15">N8</f>
        <v>0.639</v>
      </c>
      <c r="O9" s="53">
        <f t="shared" si="15"/>
        <v>0.028</v>
      </c>
      <c r="P9" s="60">
        <f t="shared" si="15"/>
        <v>0</v>
      </c>
      <c r="Q9" s="53">
        <f t="shared" si="15"/>
        <v>0.0164</v>
      </c>
      <c r="R9" s="53">
        <f t="shared" si="15"/>
        <v>0.0004</v>
      </c>
      <c r="S9" s="53">
        <f t="shared" si="15"/>
        <v>0</v>
      </c>
      <c r="T9" s="64">
        <f t="shared" ref="T9:Y9" si="16">G9*$F9+N9*$M9</f>
        <v>0.599937</v>
      </c>
      <c r="U9" s="64">
        <f t="shared" si="16"/>
        <v>0.047923</v>
      </c>
      <c r="V9" s="64">
        <f t="shared" si="16"/>
        <v>0.000348</v>
      </c>
      <c r="W9" s="64">
        <f t="shared" si="16"/>
        <v>0.017096</v>
      </c>
      <c r="X9" s="64">
        <f t="shared" si="16"/>
        <v>0.0178</v>
      </c>
      <c r="Y9" s="64">
        <f t="shared" si="16"/>
        <v>0.004785</v>
      </c>
    </row>
    <row r="10" spans="1:25">
      <c r="A10" s="54"/>
      <c r="B10" s="55" t="s">
        <v>540</v>
      </c>
      <c r="C10" s="55" t="s">
        <v>357</v>
      </c>
      <c r="D10" s="56">
        <v>0.833333333333333</v>
      </c>
      <c r="E10" s="56"/>
      <c r="F10" s="52">
        <f t="shared" ref="F10:L10" si="17">F9</f>
        <v>0.87</v>
      </c>
      <c r="G10" s="53">
        <f t="shared" si="17"/>
        <v>0.5941</v>
      </c>
      <c r="H10" s="53">
        <f t="shared" si="17"/>
        <v>0.0509</v>
      </c>
      <c r="I10" s="53">
        <f t="shared" si="17"/>
        <v>0.0004</v>
      </c>
      <c r="J10" s="53">
        <f t="shared" si="17"/>
        <v>0.0172</v>
      </c>
      <c r="K10" s="53">
        <f t="shared" si="17"/>
        <v>0.0204</v>
      </c>
      <c r="L10" s="53">
        <f t="shared" si="17"/>
        <v>0.0055</v>
      </c>
      <c r="M10" s="52">
        <f t="shared" si="0"/>
        <v>0.13</v>
      </c>
      <c r="N10" s="53">
        <f t="shared" ref="N10:S10" si="18">N9</f>
        <v>0.639</v>
      </c>
      <c r="O10" s="53">
        <f t="shared" si="18"/>
        <v>0.028</v>
      </c>
      <c r="P10" s="60">
        <f t="shared" si="18"/>
        <v>0</v>
      </c>
      <c r="Q10" s="53">
        <f t="shared" si="18"/>
        <v>0.0164</v>
      </c>
      <c r="R10" s="53">
        <f t="shared" si="18"/>
        <v>0.0004</v>
      </c>
      <c r="S10" s="53">
        <f t="shared" si="18"/>
        <v>0</v>
      </c>
      <c r="T10" s="64">
        <f t="shared" ref="T10:Y10" si="19">G10*$F10+N10*$M10</f>
        <v>0.599937</v>
      </c>
      <c r="U10" s="64">
        <f t="shared" si="19"/>
        <v>0.047923</v>
      </c>
      <c r="V10" s="64">
        <f t="shared" si="19"/>
        <v>0.000348</v>
      </c>
      <c r="W10" s="64">
        <f t="shared" si="19"/>
        <v>0.017096</v>
      </c>
      <c r="X10" s="64">
        <f t="shared" si="19"/>
        <v>0.0178</v>
      </c>
      <c r="Y10" s="64">
        <f t="shared" si="19"/>
        <v>0.004785</v>
      </c>
    </row>
    <row r="11" spans="1:25">
      <c r="A11" s="54"/>
      <c r="B11" s="55" t="s">
        <v>540</v>
      </c>
      <c r="C11" s="55" t="s">
        <v>355</v>
      </c>
      <c r="D11" s="56">
        <v>0.0208333333333333</v>
      </c>
      <c r="E11" s="56"/>
      <c r="F11" s="52">
        <f t="shared" ref="F11:L11" si="20">F10</f>
        <v>0.87</v>
      </c>
      <c r="G11" s="53">
        <f t="shared" si="20"/>
        <v>0.5941</v>
      </c>
      <c r="H11" s="53">
        <f t="shared" si="20"/>
        <v>0.0509</v>
      </c>
      <c r="I11" s="53">
        <f t="shared" si="20"/>
        <v>0.0004</v>
      </c>
      <c r="J11" s="53">
        <f t="shared" si="20"/>
        <v>0.0172</v>
      </c>
      <c r="K11" s="53">
        <f t="shared" si="20"/>
        <v>0.0204</v>
      </c>
      <c r="L11" s="53">
        <f t="shared" si="20"/>
        <v>0.0055</v>
      </c>
      <c r="M11" s="52">
        <f t="shared" si="0"/>
        <v>0.13</v>
      </c>
      <c r="N11" s="53">
        <f t="shared" ref="N11:S11" si="21">N10</f>
        <v>0.639</v>
      </c>
      <c r="O11" s="53">
        <f t="shared" si="21"/>
        <v>0.028</v>
      </c>
      <c r="P11" s="60">
        <f t="shared" si="21"/>
        <v>0</v>
      </c>
      <c r="Q11" s="53">
        <f t="shared" si="21"/>
        <v>0.0164</v>
      </c>
      <c r="R11" s="53">
        <f t="shared" si="21"/>
        <v>0.0004</v>
      </c>
      <c r="S11" s="53">
        <f t="shared" si="21"/>
        <v>0</v>
      </c>
      <c r="T11" s="64">
        <f t="shared" ref="T11:Y11" si="22">G11*$F11+N11*$M11</f>
        <v>0.599937</v>
      </c>
      <c r="U11" s="64">
        <f t="shared" si="22"/>
        <v>0.047923</v>
      </c>
      <c r="V11" s="64">
        <f t="shared" si="22"/>
        <v>0.000348</v>
      </c>
      <c r="W11" s="64">
        <f t="shared" si="22"/>
        <v>0.017096</v>
      </c>
      <c r="X11" s="64">
        <f t="shared" si="22"/>
        <v>0.0178</v>
      </c>
      <c r="Y11" s="64">
        <f t="shared" si="22"/>
        <v>0.004785</v>
      </c>
    </row>
    <row r="12" spans="1:25">
      <c r="A12" s="54"/>
      <c r="B12" s="55" t="s">
        <v>540</v>
      </c>
      <c r="C12" s="55" t="s">
        <v>355</v>
      </c>
      <c r="D12" s="56">
        <v>0.166666666666667</v>
      </c>
      <c r="E12" s="56"/>
      <c r="F12" s="52">
        <f t="shared" ref="F12:L12" si="23">F11</f>
        <v>0.87</v>
      </c>
      <c r="G12" s="53">
        <f t="shared" si="23"/>
        <v>0.5941</v>
      </c>
      <c r="H12" s="53">
        <f t="shared" si="23"/>
        <v>0.0509</v>
      </c>
      <c r="I12" s="53">
        <f t="shared" si="23"/>
        <v>0.0004</v>
      </c>
      <c r="J12" s="53">
        <f t="shared" si="23"/>
        <v>0.0172</v>
      </c>
      <c r="K12" s="53">
        <f t="shared" si="23"/>
        <v>0.0204</v>
      </c>
      <c r="L12" s="53">
        <f t="shared" si="23"/>
        <v>0.0055</v>
      </c>
      <c r="M12" s="52">
        <f t="shared" si="0"/>
        <v>0.13</v>
      </c>
      <c r="N12" s="53">
        <f t="shared" ref="N12:S12" si="24">N11</f>
        <v>0.639</v>
      </c>
      <c r="O12" s="53">
        <f t="shared" si="24"/>
        <v>0.028</v>
      </c>
      <c r="P12" s="60">
        <f t="shared" si="24"/>
        <v>0</v>
      </c>
      <c r="Q12" s="53">
        <f t="shared" si="24"/>
        <v>0.0164</v>
      </c>
      <c r="R12" s="53">
        <f t="shared" si="24"/>
        <v>0.0004</v>
      </c>
      <c r="S12" s="53">
        <f t="shared" si="24"/>
        <v>0</v>
      </c>
      <c r="T12" s="64">
        <f t="shared" ref="T12:Y12" si="25">G12*$F12+N12*$M12</f>
        <v>0.599937</v>
      </c>
      <c r="U12" s="64">
        <f t="shared" si="25"/>
        <v>0.047923</v>
      </c>
      <c r="V12" s="64">
        <f t="shared" si="25"/>
        <v>0.000348</v>
      </c>
      <c r="W12" s="64">
        <f t="shared" si="25"/>
        <v>0.017096</v>
      </c>
      <c r="X12" s="64">
        <f t="shared" si="25"/>
        <v>0.0178</v>
      </c>
      <c r="Y12" s="64">
        <f t="shared" si="25"/>
        <v>0.004785</v>
      </c>
    </row>
    <row r="13" spans="1:25">
      <c r="A13" s="54"/>
      <c r="B13" s="55" t="s">
        <v>541</v>
      </c>
      <c r="C13" s="55" t="s">
        <v>356</v>
      </c>
      <c r="D13" s="56">
        <v>0.354166666666667</v>
      </c>
      <c r="E13" s="56"/>
      <c r="F13" s="52">
        <f t="shared" ref="F13:L13" si="26">F12</f>
        <v>0.87</v>
      </c>
      <c r="G13" s="53">
        <f t="shared" si="26"/>
        <v>0.5941</v>
      </c>
      <c r="H13" s="53">
        <f t="shared" si="26"/>
        <v>0.0509</v>
      </c>
      <c r="I13" s="53">
        <f t="shared" si="26"/>
        <v>0.0004</v>
      </c>
      <c r="J13" s="53">
        <f t="shared" si="26"/>
        <v>0.0172</v>
      </c>
      <c r="K13" s="53">
        <f t="shared" si="26"/>
        <v>0.0204</v>
      </c>
      <c r="L13" s="53">
        <f t="shared" si="26"/>
        <v>0.0055</v>
      </c>
      <c r="M13" s="52">
        <f t="shared" si="0"/>
        <v>0.13</v>
      </c>
      <c r="N13" s="53">
        <f t="shared" ref="N13:S13" si="27">N12</f>
        <v>0.639</v>
      </c>
      <c r="O13" s="53">
        <f t="shared" si="27"/>
        <v>0.028</v>
      </c>
      <c r="P13" s="60">
        <f t="shared" si="27"/>
        <v>0</v>
      </c>
      <c r="Q13" s="53">
        <f t="shared" si="27"/>
        <v>0.0164</v>
      </c>
      <c r="R13" s="53">
        <f t="shared" si="27"/>
        <v>0.0004</v>
      </c>
      <c r="S13" s="53">
        <f t="shared" si="27"/>
        <v>0</v>
      </c>
      <c r="T13" s="64">
        <f t="shared" ref="T13:Y13" si="28">G13*$F13+N13*$M13</f>
        <v>0.599937</v>
      </c>
      <c r="U13" s="64">
        <f t="shared" si="28"/>
        <v>0.047923</v>
      </c>
      <c r="V13" s="64">
        <f t="shared" si="28"/>
        <v>0.000348</v>
      </c>
      <c r="W13" s="64">
        <f t="shared" si="28"/>
        <v>0.017096</v>
      </c>
      <c r="X13" s="64">
        <f t="shared" si="28"/>
        <v>0.0178</v>
      </c>
      <c r="Y13" s="64">
        <f t="shared" si="28"/>
        <v>0.004785</v>
      </c>
    </row>
    <row r="14" ht="13.5" customHeight="1" spans="1:25">
      <c r="A14" s="54"/>
      <c r="B14" s="55" t="s">
        <v>541</v>
      </c>
      <c r="C14" s="55" t="s">
        <v>356</v>
      </c>
      <c r="D14" s="56">
        <v>0.5</v>
      </c>
      <c r="E14" s="56"/>
      <c r="F14" s="52">
        <f t="shared" ref="F14:L14" si="29">F13</f>
        <v>0.87</v>
      </c>
      <c r="G14" s="53">
        <f t="shared" si="29"/>
        <v>0.5941</v>
      </c>
      <c r="H14" s="53">
        <f t="shared" si="29"/>
        <v>0.0509</v>
      </c>
      <c r="I14" s="53">
        <f t="shared" si="29"/>
        <v>0.0004</v>
      </c>
      <c r="J14" s="53">
        <f t="shared" si="29"/>
        <v>0.0172</v>
      </c>
      <c r="K14" s="53">
        <f t="shared" si="29"/>
        <v>0.0204</v>
      </c>
      <c r="L14" s="53">
        <f t="shared" si="29"/>
        <v>0.0055</v>
      </c>
      <c r="M14" s="52">
        <f t="shared" si="0"/>
        <v>0.13</v>
      </c>
      <c r="N14" s="53">
        <f t="shared" ref="N14:S14" si="30">N13</f>
        <v>0.639</v>
      </c>
      <c r="O14" s="53">
        <f t="shared" si="30"/>
        <v>0.028</v>
      </c>
      <c r="P14" s="60">
        <f t="shared" si="30"/>
        <v>0</v>
      </c>
      <c r="Q14" s="53">
        <f t="shared" si="30"/>
        <v>0.0164</v>
      </c>
      <c r="R14" s="53">
        <f t="shared" si="30"/>
        <v>0.0004</v>
      </c>
      <c r="S14" s="53">
        <f t="shared" si="30"/>
        <v>0</v>
      </c>
      <c r="T14" s="64">
        <f t="shared" ref="T14:Y14" si="31">G14*$F14+N14*$M14</f>
        <v>0.599937</v>
      </c>
      <c r="U14" s="64">
        <f t="shared" si="31"/>
        <v>0.047923</v>
      </c>
      <c r="V14" s="64">
        <f t="shared" si="31"/>
        <v>0.000348</v>
      </c>
      <c r="W14" s="64">
        <f t="shared" si="31"/>
        <v>0.017096</v>
      </c>
      <c r="X14" s="64">
        <f t="shared" si="31"/>
        <v>0.0178</v>
      </c>
      <c r="Y14" s="64">
        <f t="shared" si="31"/>
        <v>0.004785</v>
      </c>
    </row>
    <row r="15" spans="1:25">
      <c r="A15" s="54"/>
      <c r="B15" s="55" t="s">
        <v>538</v>
      </c>
      <c r="C15" s="55" t="s">
        <v>357</v>
      </c>
      <c r="D15" s="56">
        <v>0.6875</v>
      </c>
      <c r="E15" s="56"/>
      <c r="F15" s="52">
        <f t="shared" ref="F15:L15" si="32">F14</f>
        <v>0.87</v>
      </c>
      <c r="G15" s="53">
        <f t="shared" si="32"/>
        <v>0.5941</v>
      </c>
      <c r="H15" s="53">
        <f t="shared" si="32"/>
        <v>0.0509</v>
      </c>
      <c r="I15" s="53">
        <f t="shared" si="32"/>
        <v>0.0004</v>
      </c>
      <c r="J15" s="53">
        <f t="shared" si="32"/>
        <v>0.0172</v>
      </c>
      <c r="K15" s="53">
        <f t="shared" si="32"/>
        <v>0.0204</v>
      </c>
      <c r="L15" s="53">
        <f t="shared" si="32"/>
        <v>0.0055</v>
      </c>
      <c r="M15" s="52">
        <f t="shared" si="0"/>
        <v>0.13</v>
      </c>
      <c r="N15" s="53">
        <f t="shared" ref="N15:S15" si="33">N14</f>
        <v>0.639</v>
      </c>
      <c r="O15" s="53">
        <f t="shared" si="33"/>
        <v>0.028</v>
      </c>
      <c r="P15" s="60">
        <f t="shared" si="33"/>
        <v>0</v>
      </c>
      <c r="Q15" s="53">
        <f t="shared" si="33"/>
        <v>0.0164</v>
      </c>
      <c r="R15" s="53">
        <f t="shared" si="33"/>
        <v>0.0004</v>
      </c>
      <c r="S15" s="53">
        <f t="shared" si="33"/>
        <v>0</v>
      </c>
      <c r="T15" s="64">
        <f t="shared" ref="T15:Y15" si="34">G15*$F15+N15*$M15</f>
        <v>0.599937</v>
      </c>
      <c r="U15" s="64">
        <f t="shared" si="34"/>
        <v>0.047923</v>
      </c>
      <c r="V15" s="64">
        <f t="shared" si="34"/>
        <v>0.000348</v>
      </c>
      <c r="W15" s="64">
        <f t="shared" si="34"/>
        <v>0.017096</v>
      </c>
      <c r="X15" s="64">
        <f t="shared" si="34"/>
        <v>0.0178</v>
      </c>
      <c r="Y15" s="64">
        <f t="shared" si="34"/>
        <v>0.004785</v>
      </c>
    </row>
    <row r="16" spans="1:25">
      <c r="A16" s="54"/>
      <c r="B16" s="55" t="s">
        <v>538</v>
      </c>
      <c r="C16" s="55" t="s">
        <v>357</v>
      </c>
      <c r="D16" s="56">
        <v>0.833333333333333</v>
      </c>
      <c r="E16" s="56"/>
      <c r="F16" s="52">
        <f t="shared" ref="F16:L16" si="35">F15</f>
        <v>0.87</v>
      </c>
      <c r="G16" s="53">
        <f t="shared" si="35"/>
        <v>0.5941</v>
      </c>
      <c r="H16" s="53">
        <f t="shared" si="35"/>
        <v>0.0509</v>
      </c>
      <c r="I16" s="53">
        <f t="shared" si="35"/>
        <v>0.0004</v>
      </c>
      <c r="J16" s="53">
        <f t="shared" si="35"/>
        <v>0.0172</v>
      </c>
      <c r="K16" s="53">
        <f t="shared" si="35"/>
        <v>0.0204</v>
      </c>
      <c r="L16" s="53">
        <f t="shared" si="35"/>
        <v>0.0055</v>
      </c>
      <c r="M16" s="52">
        <f t="shared" si="0"/>
        <v>0.13</v>
      </c>
      <c r="N16" s="53">
        <f t="shared" ref="N16:S16" si="36">N15</f>
        <v>0.639</v>
      </c>
      <c r="O16" s="53">
        <f t="shared" si="36"/>
        <v>0.028</v>
      </c>
      <c r="P16" s="60">
        <f t="shared" si="36"/>
        <v>0</v>
      </c>
      <c r="Q16" s="53">
        <f t="shared" si="36"/>
        <v>0.0164</v>
      </c>
      <c r="R16" s="53">
        <f t="shared" si="36"/>
        <v>0.0004</v>
      </c>
      <c r="S16" s="53">
        <f t="shared" si="36"/>
        <v>0</v>
      </c>
      <c r="T16" s="64">
        <f t="shared" ref="T16:Y16" si="37">G16*$F16+N16*$M16</f>
        <v>0.599937</v>
      </c>
      <c r="U16" s="64">
        <f t="shared" si="37"/>
        <v>0.047923</v>
      </c>
      <c r="V16" s="64">
        <f t="shared" si="37"/>
        <v>0.000348</v>
      </c>
      <c r="W16" s="64">
        <f t="shared" si="37"/>
        <v>0.017096</v>
      </c>
      <c r="X16" s="64">
        <f t="shared" si="37"/>
        <v>0.0178</v>
      </c>
      <c r="Y16" s="64">
        <f t="shared" si="37"/>
        <v>0.004785</v>
      </c>
    </row>
    <row r="17" spans="1:26">
      <c r="A17" s="54"/>
      <c r="B17" s="55" t="s">
        <v>539</v>
      </c>
      <c r="C17" s="55" t="s">
        <v>355</v>
      </c>
      <c r="D17" s="56">
        <v>0.0208333333333333</v>
      </c>
      <c r="E17" s="56"/>
      <c r="F17" s="52">
        <f t="shared" ref="F17:L17" si="38">F16</f>
        <v>0.87</v>
      </c>
      <c r="G17" s="53">
        <f t="shared" si="38"/>
        <v>0.5941</v>
      </c>
      <c r="H17" s="53">
        <f t="shared" si="38"/>
        <v>0.0509</v>
      </c>
      <c r="I17" s="53">
        <f t="shared" si="38"/>
        <v>0.0004</v>
      </c>
      <c r="J17" s="53">
        <f t="shared" si="38"/>
        <v>0.0172</v>
      </c>
      <c r="K17" s="53">
        <f t="shared" si="38"/>
        <v>0.0204</v>
      </c>
      <c r="L17" s="53">
        <f t="shared" si="38"/>
        <v>0.0055</v>
      </c>
      <c r="M17" s="52">
        <f t="shared" si="0"/>
        <v>0.13</v>
      </c>
      <c r="N17" s="53">
        <f t="shared" ref="N17:S17" si="39">N16</f>
        <v>0.639</v>
      </c>
      <c r="O17" s="53">
        <f t="shared" si="39"/>
        <v>0.028</v>
      </c>
      <c r="P17" s="60">
        <f t="shared" si="39"/>
        <v>0</v>
      </c>
      <c r="Q17" s="53">
        <f t="shared" si="39"/>
        <v>0.0164</v>
      </c>
      <c r="R17" s="53">
        <f t="shared" si="39"/>
        <v>0.0004</v>
      </c>
      <c r="S17" s="53">
        <f t="shared" si="39"/>
        <v>0</v>
      </c>
      <c r="T17" s="64">
        <f t="shared" ref="T17:Y17" si="40">G17*$F17+N17*$M17</f>
        <v>0.599937</v>
      </c>
      <c r="U17" s="64">
        <f t="shared" si="40"/>
        <v>0.047923</v>
      </c>
      <c r="V17" s="64">
        <f t="shared" si="40"/>
        <v>0.000348</v>
      </c>
      <c r="W17" s="64">
        <f t="shared" si="40"/>
        <v>0.017096</v>
      </c>
      <c r="X17" s="64">
        <f t="shared" si="40"/>
        <v>0.0178</v>
      </c>
      <c r="Y17" s="64">
        <f t="shared" si="40"/>
        <v>0.004785</v>
      </c>
      <c r="Z17" s="65"/>
    </row>
    <row r="18" spans="1:25">
      <c r="A18" s="54"/>
      <c r="B18" s="55" t="s">
        <v>539</v>
      </c>
      <c r="C18" s="55" t="s">
        <v>355</v>
      </c>
      <c r="D18" s="56">
        <v>0.166666666666667</v>
      </c>
      <c r="E18" s="56"/>
      <c r="F18" s="52">
        <f t="shared" ref="F18:L18" si="41">F17</f>
        <v>0.87</v>
      </c>
      <c r="G18" s="53">
        <f t="shared" si="41"/>
        <v>0.5941</v>
      </c>
      <c r="H18" s="53">
        <f t="shared" si="41"/>
        <v>0.0509</v>
      </c>
      <c r="I18" s="53">
        <f t="shared" si="41"/>
        <v>0.0004</v>
      </c>
      <c r="J18" s="53">
        <f t="shared" si="41"/>
        <v>0.0172</v>
      </c>
      <c r="K18" s="53">
        <f t="shared" si="41"/>
        <v>0.0204</v>
      </c>
      <c r="L18" s="53">
        <f t="shared" si="41"/>
        <v>0.0055</v>
      </c>
      <c r="M18" s="52">
        <f t="shared" si="0"/>
        <v>0.13</v>
      </c>
      <c r="N18" s="53">
        <f t="shared" ref="N18:S18" si="42">N17</f>
        <v>0.639</v>
      </c>
      <c r="O18" s="53">
        <f t="shared" si="42"/>
        <v>0.028</v>
      </c>
      <c r="P18" s="60">
        <f t="shared" si="42"/>
        <v>0</v>
      </c>
      <c r="Q18" s="53">
        <f t="shared" si="42"/>
        <v>0.0164</v>
      </c>
      <c r="R18" s="53">
        <f t="shared" si="42"/>
        <v>0.0004</v>
      </c>
      <c r="S18" s="53">
        <f t="shared" si="42"/>
        <v>0</v>
      </c>
      <c r="T18" s="64">
        <f t="shared" ref="T18:Y18" si="43">G18*$F18+N18*$M18</f>
        <v>0.599937</v>
      </c>
      <c r="U18" s="64">
        <f t="shared" si="43"/>
        <v>0.047923</v>
      </c>
      <c r="V18" s="64">
        <f t="shared" si="43"/>
        <v>0.000348</v>
      </c>
      <c r="W18" s="64">
        <f t="shared" si="43"/>
        <v>0.017096</v>
      </c>
      <c r="X18" s="64">
        <f t="shared" si="43"/>
        <v>0.0178</v>
      </c>
      <c r="Y18" s="64">
        <f t="shared" si="43"/>
        <v>0.004785</v>
      </c>
    </row>
    <row r="19" spans="1:25">
      <c r="A19" s="54"/>
      <c r="B19" s="55" t="s">
        <v>540</v>
      </c>
      <c r="C19" s="55" t="s">
        <v>356</v>
      </c>
      <c r="D19" s="56">
        <v>0.354166666666667</v>
      </c>
      <c r="E19" s="56"/>
      <c r="F19" s="52">
        <f t="shared" ref="F19:L19" si="44">F18</f>
        <v>0.87</v>
      </c>
      <c r="G19" s="53">
        <f t="shared" si="44"/>
        <v>0.5941</v>
      </c>
      <c r="H19" s="53">
        <f t="shared" si="44"/>
        <v>0.0509</v>
      </c>
      <c r="I19" s="53">
        <f t="shared" si="44"/>
        <v>0.0004</v>
      </c>
      <c r="J19" s="53">
        <f t="shared" si="44"/>
        <v>0.0172</v>
      </c>
      <c r="K19" s="53">
        <f t="shared" si="44"/>
        <v>0.0204</v>
      </c>
      <c r="L19" s="53">
        <f t="shared" si="44"/>
        <v>0.0055</v>
      </c>
      <c r="M19" s="52">
        <f t="shared" si="0"/>
        <v>0.13</v>
      </c>
      <c r="N19" s="53">
        <f t="shared" ref="N19:S19" si="45">N18</f>
        <v>0.639</v>
      </c>
      <c r="O19" s="53">
        <f t="shared" si="45"/>
        <v>0.028</v>
      </c>
      <c r="P19" s="60">
        <f t="shared" si="45"/>
        <v>0</v>
      </c>
      <c r="Q19" s="53">
        <f t="shared" si="45"/>
        <v>0.0164</v>
      </c>
      <c r="R19" s="53">
        <f t="shared" si="45"/>
        <v>0.0004</v>
      </c>
      <c r="S19" s="53">
        <f t="shared" si="45"/>
        <v>0</v>
      </c>
      <c r="T19" s="64">
        <f t="shared" ref="T19:Y19" si="46">G19*$F19+N19*$M19</f>
        <v>0.599937</v>
      </c>
      <c r="U19" s="64">
        <f t="shared" si="46"/>
        <v>0.047923</v>
      </c>
      <c r="V19" s="64">
        <f t="shared" si="46"/>
        <v>0.000348</v>
      </c>
      <c r="W19" s="64">
        <f t="shared" si="46"/>
        <v>0.017096</v>
      </c>
      <c r="X19" s="64">
        <f t="shared" si="46"/>
        <v>0.0178</v>
      </c>
      <c r="Y19" s="64">
        <f t="shared" si="46"/>
        <v>0.004785</v>
      </c>
    </row>
    <row r="20" spans="1:25">
      <c r="A20" s="54"/>
      <c r="B20" s="55" t="s">
        <v>540</v>
      </c>
      <c r="C20" s="55" t="s">
        <v>356</v>
      </c>
      <c r="D20" s="56">
        <v>0.5</v>
      </c>
      <c r="E20" s="56"/>
      <c r="F20" s="52">
        <f t="shared" ref="F20:L20" si="47">F19</f>
        <v>0.87</v>
      </c>
      <c r="G20" s="53">
        <f t="shared" si="47"/>
        <v>0.5941</v>
      </c>
      <c r="H20" s="53">
        <f t="shared" si="47"/>
        <v>0.0509</v>
      </c>
      <c r="I20" s="53">
        <f t="shared" si="47"/>
        <v>0.0004</v>
      </c>
      <c r="J20" s="53">
        <f t="shared" si="47"/>
        <v>0.0172</v>
      </c>
      <c r="K20" s="53">
        <f t="shared" si="47"/>
        <v>0.0204</v>
      </c>
      <c r="L20" s="53">
        <f t="shared" si="47"/>
        <v>0.0055</v>
      </c>
      <c r="M20" s="52">
        <f t="shared" si="0"/>
        <v>0.13</v>
      </c>
      <c r="N20" s="53">
        <f t="shared" ref="N20:S20" si="48">N19</f>
        <v>0.639</v>
      </c>
      <c r="O20" s="53">
        <f t="shared" si="48"/>
        <v>0.028</v>
      </c>
      <c r="P20" s="60">
        <f t="shared" si="48"/>
        <v>0</v>
      </c>
      <c r="Q20" s="53">
        <f t="shared" si="48"/>
        <v>0.0164</v>
      </c>
      <c r="R20" s="53">
        <f t="shared" si="48"/>
        <v>0.0004</v>
      </c>
      <c r="S20" s="53">
        <f t="shared" si="48"/>
        <v>0</v>
      </c>
      <c r="T20" s="64">
        <f t="shared" ref="T20:Y20" si="49">G20*$F20+N20*$M20</f>
        <v>0.599937</v>
      </c>
      <c r="U20" s="64">
        <f t="shared" si="49"/>
        <v>0.047923</v>
      </c>
      <c r="V20" s="64">
        <f t="shared" si="49"/>
        <v>0.000348</v>
      </c>
      <c r="W20" s="64">
        <f t="shared" si="49"/>
        <v>0.017096</v>
      </c>
      <c r="X20" s="64">
        <f t="shared" si="49"/>
        <v>0.0178</v>
      </c>
      <c r="Y20" s="64">
        <f t="shared" si="49"/>
        <v>0.004785</v>
      </c>
    </row>
    <row r="21" spans="1:25">
      <c r="A21" s="54"/>
      <c r="B21" s="55" t="s">
        <v>541</v>
      </c>
      <c r="C21" s="55" t="s">
        <v>357</v>
      </c>
      <c r="D21" s="56">
        <v>0.6875</v>
      </c>
      <c r="E21" s="56"/>
      <c r="F21" s="52">
        <f t="shared" ref="F21:L21" si="50">F20</f>
        <v>0.87</v>
      </c>
      <c r="G21" s="53">
        <f t="shared" si="50"/>
        <v>0.5941</v>
      </c>
      <c r="H21" s="53">
        <f t="shared" si="50"/>
        <v>0.0509</v>
      </c>
      <c r="I21" s="53">
        <f t="shared" si="50"/>
        <v>0.0004</v>
      </c>
      <c r="J21" s="53">
        <f t="shared" si="50"/>
        <v>0.0172</v>
      </c>
      <c r="K21" s="53">
        <f t="shared" si="50"/>
        <v>0.0204</v>
      </c>
      <c r="L21" s="53">
        <f t="shared" si="50"/>
        <v>0.0055</v>
      </c>
      <c r="M21" s="52">
        <f t="shared" si="0"/>
        <v>0.13</v>
      </c>
      <c r="N21" s="53">
        <f t="shared" ref="N21:S21" si="51">N20</f>
        <v>0.639</v>
      </c>
      <c r="O21" s="53">
        <f t="shared" si="51"/>
        <v>0.028</v>
      </c>
      <c r="P21" s="60">
        <f t="shared" si="51"/>
        <v>0</v>
      </c>
      <c r="Q21" s="53">
        <f t="shared" si="51"/>
        <v>0.0164</v>
      </c>
      <c r="R21" s="53">
        <f t="shared" si="51"/>
        <v>0.0004</v>
      </c>
      <c r="S21" s="53">
        <f t="shared" si="51"/>
        <v>0</v>
      </c>
      <c r="T21" s="64">
        <f t="shared" ref="T21:Y21" si="52">G21*$F21+N21*$M21</f>
        <v>0.599937</v>
      </c>
      <c r="U21" s="64">
        <f t="shared" si="52"/>
        <v>0.047923</v>
      </c>
      <c r="V21" s="64">
        <f t="shared" si="52"/>
        <v>0.000348</v>
      </c>
      <c r="W21" s="64">
        <f t="shared" si="52"/>
        <v>0.017096</v>
      </c>
      <c r="X21" s="64">
        <f t="shared" si="52"/>
        <v>0.0178</v>
      </c>
      <c r="Y21" s="64">
        <f t="shared" si="52"/>
        <v>0.004785</v>
      </c>
    </row>
    <row r="22" spans="1:25">
      <c r="A22" s="54"/>
      <c r="B22" s="55" t="s">
        <v>541</v>
      </c>
      <c r="C22" s="55" t="s">
        <v>357</v>
      </c>
      <c r="D22" s="56">
        <v>0.833333333333333</v>
      </c>
      <c r="E22" s="56"/>
      <c r="F22" s="52">
        <f t="shared" ref="F22:L22" si="53">F21</f>
        <v>0.87</v>
      </c>
      <c r="G22" s="53">
        <f t="shared" si="53"/>
        <v>0.5941</v>
      </c>
      <c r="H22" s="53">
        <f t="shared" si="53"/>
        <v>0.0509</v>
      </c>
      <c r="I22" s="53">
        <f t="shared" si="53"/>
        <v>0.0004</v>
      </c>
      <c r="J22" s="53">
        <f t="shared" si="53"/>
        <v>0.0172</v>
      </c>
      <c r="K22" s="53">
        <f t="shared" si="53"/>
        <v>0.0204</v>
      </c>
      <c r="L22" s="53">
        <f t="shared" si="53"/>
        <v>0.0055</v>
      </c>
      <c r="M22" s="52">
        <f t="shared" si="0"/>
        <v>0.13</v>
      </c>
      <c r="N22" s="53">
        <f t="shared" ref="N22:S22" si="54">N21</f>
        <v>0.639</v>
      </c>
      <c r="O22" s="53">
        <f t="shared" si="54"/>
        <v>0.028</v>
      </c>
      <c r="P22" s="60">
        <f t="shared" si="54"/>
        <v>0</v>
      </c>
      <c r="Q22" s="53">
        <f t="shared" si="54"/>
        <v>0.0164</v>
      </c>
      <c r="R22" s="53">
        <f t="shared" si="54"/>
        <v>0.0004</v>
      </c>
      <c r="S22" s="53">
        <f t="shared" si="54"/>
        <v>0</v>
      </c>
      <c r="T22" s="64">
        <f t="shared" ref="T22:Y22" si="55">G22*$F22+N22*$M22</f>
        <v>0.599937</v>
      </c>
      <c r="U22" s="64">
        <f t="shared" si="55"/>
        <v>0.047923</v>
      </c>
      <c r="V22" s="64">
        <f t="shared" si="55"/>
        <v>0.000348</v>
      </c>
      <c r="W22" s="64">
        <f t="shared" si="55"/>
        <v>0.017096</v>
      </c>
      <c r="X22" s="64">
        <f t="shared" si="55"/>
        <v>0.0178</v>
      </c>
      <c r="Y22" s="64">
        <f t="shared" si="55"/>
        <v>0.004785</v>
      </c>
    </row>
    <row r="23" spans="1:25">
      <c r="A23" s="54"/>
      <c r="B23" s="55" t="s">
        <v>539</v>
      </c>
      <c r="C23" s="55" t="s">
        <v>355</v>
      </c>
      <c r="D23" s="56">
        <v>0.0208333333333333</v>
      </c>
      <c r="E23" s="56"/>
      <c r="F23" s="52">
        <f t="shared" ref="F23:L23" si="56">F22</f>
        <v>0.87</v>
      </c>
      <c r="G23" s="53">
        <f t="shared" si="56"/>
        <v>0.5941</v>
      </c>
      <c r="H23" s="53">
        <f t="shared" si="56"/>
        <v>0.0509</v>
      </c>
      <c r="I23" s="53">
        <f t="shared" si="56"/>
        <v>0.0004</v>
      </c>
      <c r="J23" s="53">
        <f t="shared" si="56"/>
        <v>0.0172</v>
      </c>
      <c r="K23" s="53">
        <f t="shared" si="56"/>
        <v>0.0204</v>
      </c>
      <c r="L23" s="53">
        <f t="shared" si="56"/>
        <v>0.0055</v>
      </c>
      <c r="M23" s="52">
        <f t="shared" si="0"/>
        <v>0.13</v>
      </c>
      <c r="N23" s="53">
        <f t="shared" ref="N23:S23" si="57">N22</f>
        <v>0.639</v>
      </c>
      <c r="O23" s="53">
        <f t="shared" si="57"/>
        <v>0.028</v>
      </c>
      <c r="P23" s="60">
        <f t="shared" si="57"/>
        <v>0</v>
      </c>
      <c r="Q23" s="53">
        <f t="shared" si="57"/>
        <v>0.0164</v>
      </c>
      <c r="R23" s="53">
        <f t="shared" si="57"/>
        <v>0.0004</v>
      </c>
      <c r="S23" s="53">
        <f t="shared" si="57"/>
        <v>0</v>
      </c>
      <c r="T23" s="64">
        <f t="shared" ref="T23:Y23" si="58">G23*$F23+N23*$M23</f>
        <v>0.599937</v>
      </c>
      <c r="U23" s="64">
        <f t="shared" si="58"/>
        <v>0.047923</v>
      </c>
      <c r="V23" s="64">
        <f t="shared" si="58"/>
        <v>0.000348</v>
      </c>
      <c r="W23" s="64">
        <f t="shared" si="58"/>
        <v>0.017096</v>
      </c>
      <c r="X23" s="64">
        <f t="shared" si="58"/>
        <v>0.0178</v>
      </c>
      <c r="Y23" s="64">
        <f t="shared" si="58"/>
        <v>0.004785</v>
      </c>
    </row>
    <row r="24" spans="1:25">
      <c r="A24" s="54"/>
      <c r="B24" s="55" t="s">
        <v>539</v>
      </c>
      <c r="C24" s="55" t="s">
        <v>355</v>
      </c>
      <c r="D24" s="56">
        <v>0.166666666666667</v>
      </c>
      <c r="E24" s="56"/>
      <c r="F24" s="52">
        <f t="shared" ref="F24:L24" si="59">F23</f>
        <v>0.87</v>
      </c>
      <c r="G24" s="53">
        <f t="shared" si="59"/>
        <v>0.5941</v>
      </c>
      <c r="H24" s="53">
        <f t="shared" si="59"/>
        <v>0.0509</v>
      </c>
      <c r="I24" s="53">
        <f t="shared" si="59"/>
        <v>0.0004</v>
      </c>
      <c r="J24" s="53">
        <f t="shared" si="59"/>
        <v>0.0172</v>
      </c>
      <c r="K24" s="53">
        <f t="shared" si="59"/>
        <v>0.0204</v>
      </c>
      <c r="L24" s="53">
        <f t="shared" si="59"/>
        <v>0.0055</v>
      </c>
      <c r="M24" s="52">
        <f t="shared" si="0"/>
        <v>0.13</v>
      </c>
      <c r="N24" s="53">
        <f t="shared" ref="N24:S24" si="60">N23</f>
        <v>0.639</v>
      </c>
      <c r="O24" s="53">
        <f t="shared" si="60"/>
        <v>0.028</v>
      </c>
      <c r="P24" s="60">
        <f t="shared" si="60"/>
        <v>0</v>
      </c>
      <c r="Q24" s="53">
        <f t="shared" si="60"/>
        <v>0.0164</v>
      </c>
      <c r="R24" s="53">
        <f t="shared" si="60"/>
        <v>0.0004</v>
      </c>
      <c r="S24" s="53">
        <f t="shared" si="60"/>
        <v>0</v>
      </c>
      <c r="T24" s="64">
        <f t="shared" ref="T24:Y24" si="61">G24*$F24+N24*$M24</f>
        <v>0.599937</v>
      </c>
      <c r="U24" s="64">
        <f t="shared" si="61"/>
        <v>0.047923</v>
      </c>
      <c r="V24" s="64">
        <f t="shared" si="61"/>
        <v>0.000348</v>
      </c>
      <c r="W24" s="64">
        <f t="shared" si="61"/>
        <v>0.017096</v>
      </c>
      <c r="X24" s="64">
        <f t="shared" si="61"/>
        <v>0.0178</v>
      </c>
      <c r="Y24" s="64">
        <f t="shared" si="61"/>
        <v>0.004785</v>
      </c>
    </row>
    <row r="25" spans="1:25">
      <c r="A25" s="54"/>
      <c r="B25" s="55" t="s">
        <v>540</v>
      </c>
      <c r="C25" s="55" t="s">
        <v>356</v>
      </c>
      <c r="D25" s="56">
        <v>0.354166666666667</v>
      </c>
      <c r="E25" s="56"/>
      <c r="F25" s="52">
        <f t="shared" ref="F25:L25" si="62">F24</f>
        <v>0.87</v>
      </c>
      <c r="G25" s="53">
        <f t="shared" si="62"/>
        <v>0.5941</v>
      </c>
      <c r="H25" s="53">
        <f t="shared" si="62"/>
        <v>0.0509</v>
      </c>
      <c r="I25" s="53">
        <f t="shared" si="62"/>
        <v>0.0004</v>
      </c>
      <c r="J25" s="53">
        <f t="shared" si="62"/>
        <v>0.0172</v>
      </c>
      <c r="K25" s="53">
        <f t="shared" si="62"/>
        <v>0.0204</v>
      </c>
      <c r="L25" s="53">
        <f t="shared" si="62"/>
        <v>0.0055</v>
      </c>
      <c r="M25" s="52">
        <f t="shared" si="0"/>
        <v>0.13</v>
      </c>
      <c r="N25" s="53">
        <f t="shared" ref="N25:S25" si="63">N24</f>
        <v>0.639</v>
      </c>
      <c r="O25" s="53">
        <f t="shared" si="63"/>
        <v>0.028</v>
      </c>
      <c r="P25" s="60">
        <f t="shared" si="63"/>
        <v>0</v>
      </c>
      <c r="Q25" s="53">
        <f t="shared" si="63"/>
        <v>0.0164</v>
      </c>
      <c r="R25" s="53">
        <f t="shared" si="63"/>
        <v>0.0004</v>
      </c>
      <c r="S25" s="53">
        <f t="shared" si="63"/>
        <v>0</v>
      </c>
      <c r="T25" s="64">
        <f t="shared" ref="T25:Y25" si="64">G25*$F25+N25*$M25</f>
        <v>0.599937</v>
      </c>
      <c r="U25" s="64">
        <f t="shared" si="64"/>
        <v>0.047923</v>
      </c>
      <c r="V25" s="64">
        <f t="shared" si="64"/>
        <v>0.000348</v>
      </c>
      <c r="W25" s="64">
        <f t="shared" si="64"/>
        <v>0.017096</v>
      </c>
      <c r="X25" s="64">
        <f t="shared" si="64"/>
        <v>0.0178</v>
      </c>
      <c r="Y25" s="64">
        <f t="shared" si="64"/>
        <v>0.004785</v>
      </c>
    </row>
    <row r="26" spans="1:25">
      <c r="A26" s="54"/>
      <c r="B26" s="55" t="s">
        <v>540</v>
      </c>
      <c r="C26" s="55" t="s">
        <v>356</v>
      </c>
      <c r="D26" s="56">
        <v>0.5</v>
      </c>
      <c r="E26" s="56"/>
      <c r="F26" s="52">
        <f t="shared" ref="F26:L26" si="65">F25</f>
        <v>0.87</v>
      </c>
      <c r="G26" s="53">
        <f t="shared" si="65"/>
        <v>0.5941</v>
      </c>
      <c r="H26" s="53">
        <f t="shared" si="65"/>
        <v>0.0509</v>
      </c>
      <c r="I26" s="53">
        <f t="shared" si="65"/>
        <v>0.0004</v>
      </c>
      <c r="J26" s="53">
        <f t="shared" si="65"/>
        <v>0.0172</v>
      </c>
      <c r="K26" s="53">
        <f t="shared" si="65"/>
        <v>0.0204</v>
      </c>
      <c r="L26" s="53">
        <f t="shared" si="65"/>
        <v>0.0055</v>
      </c>
      <c r="M26" s="52">
        <f t="shared" si="0"/>
        <v>0.13</v>
      </c>
      <c r="N26" s="53">
        <f t="shared" ref="N26:S26" si="66">N25</f>
        <v>0.639</v>
      </c>
      <c r="O26" s="53">
        <f t="shared" si="66"/>
        <v>0.028</v>
      </c>
      <c r="P26" s="60">
        <f t="shared" si="66"/>
        <v>0</v>
      </c>
      <c r="Q26" s="53">
        <f t="shared" si="66"/>
        <v>0.0164</v>
      </c>
      <c r="R26" s="53">
        <f t="shared" si="66"/>
        <v>0.0004</v>
      </c>
      <c r="S26" s="53">
        <f t="shared" si="66"/>
        <v>0</v>
      </c>
      <c r="T26" s="64">
        <f t="shared" ref="T26:Y26" si="67">G26*$F26+N26*$M26</f>
        <v>0.599937</v>
      </c>
      <c r="U26" s="64">
        <f t="shared" si="67"/>
        <v>0.047923</v>
      </c>
      <c r="V26" s="64">
        <f t="shared" si="67"/>
        <v>0.000348</v>
      </c>
      <c r="W26" s="64">
        <f t="shared" si="67"/>
        <v>0.017096</v>
      </c>
      <c r="X26" s="64">
        <f t="shared" si="67"/>
        <v>0.0178</v>
      </c>
      <c r="Y26" s="64">
        <f t="shared" si="67"/>
        <v>0.004785</v>
      </c>
    </row>
    <row r="27" spans="1:25">
      <c r="A27" s="54"/>
      <c r="B27" s="55" t="s">
        <v>541</v>
      </c>
      <c r="C27" s="55" t="s">
        <v>357</v>
      </c>
      <c r="D27" s="56">
        <v>0.6875</v>
      </c>
      <c r="E27" s="56"/>
      <c r="F27" s="52">
        <f t="shared" ref="F27:L27" si="68">F26</f>
        <v>0.87</v>
      </c>
      <c r="G27" s="53">
        <f t="shared" si="68"/>
        <v>0.5941</v>
      </c>
      <c r="H27" s="53">
        <f t="shared" si="68"/>
        <v>0.0509</v>
      </c>
      <c r="I27" s="53">
        <f t="shared" si="68"/>
        <v>0.0004</v>
      </c>
      <c r="J27" s="53">
        <f t="shared" si="68"/>
        <v>0.0172</v>
      </c>
      <c r="K27" s="53">
        <f t="shared" si="68"/>
        <v>0.0204</v>
      </c>
      <c r="L27" s="53">
        <f t="shared" si="68"/>
        <v>0.0055</v>
      </c>
      <c r="M27" s="52">
        <f t="shared" si="0"/>
        <v>0.13</v>
      </c>
      <c r="N27" s="53">
        <f t="shared" ref="N27:S27" si="69">N26</f>
        <v>0.639</v>
      </c>
      <c r="O27" s="53">
        <f t="shared" si="69"/>
        <v>0.028</v>
      </c>
      <c r="P27" s="60">
        <f t="shared" si="69"/>
        <v>0</v>
      </c>
      <c r="Q27" s="53">
        <f t="shared" si="69"/>
        <v>0.0164</v>
      </c>
      <c r="R27" s="53">
        <f t="shared" si="69"/>
        <v>0.0004</v>
      </c>
      <c r="S27" s="53">
        <f t="shared" si="69"/>
        <v>0</v>
      </c>
      <c r="T27" s="64">
        <f t="shared" ref="T27:Y27" si="70">G27*$F27+N27*$M27</f>
        <v>0.599937</v>
      </c>
      <c r="U27" s="64">
        <f t="shared" si="70"/>
        <v>0.047923</v>
      </c>
      <c r="V27" s="64">
        <f t="shared" si="70"/>
        <v>0.000348</v>
      </c>
      <c r="W27" s="64">
        <f t="shared" si="70"/>
        <v>0.017096</v>
      </c>
      <c r="X27" s="64">
        <f t="shared" si="70"/>
        <v>0.0178</v>
      </c>
      <c r="Y27" s="64">
        <f t="shared" si="70"/>
        <v>0.004785</v>
      </c>
    </row>
    <row r="28" spans="1:25">
      <c r="A28" s="54"/>
      <c r="B28" s="55" t="s">
        <v>541</v>
      </c>
      <c r="C28" s="55" t="s">
        <v>357</v>
      </c>
      <c r="D28" s="56">
        <v>0.833333333333333</v>
      </c>
      <c r="E28" s="56"/>
      <c r="F28" s="52">
        <f t="shared" ref="F28:L28" si="71">F27</f>
        <v>0.87</v>
      </c>
      <c r="G28" s="53">
        <f t="shared" si="71"/>
        <v>0.5941</v>
      </c>
      <c r="H28" s="53">
        <f t="shared" si="71"/>
        <v>0.0509</v>
      </c>
      <c r="I28" s="53">
        <f t="shared" si="71"/>
        <v>0.0004</v>
      </c>
      <c r="J28" s="53">
        <f t="shared" si="71"/>
        <v>0.0172</v>
      </c>
      <c r="K28" s="53">
        <f t="shared" si="71"/>
        <v>0.0204</v>
      </c>
      <c r="L28" s="53">
        <f t="shared" si="71"/>
        <v>0.0055</v>
      </c>
      <c r="M28" s="52">
        <f t="shared" si="0"/>
        <v>0.13</v>
      </c>
      <c r="N28" s="53">
        <f t="shared" ref="N28:S28" si="72">N27</f>
        <v>0.639</v>
      </c>
      <c r="O28" s="53">
        <f t="shared" si="72"/>
        <v>0.028</v>
      </c>
      <c r="P28" s="60">
        <f t="shared" si="72"/>
        <v>0</v>
      </c>
      <c r="Q28" s="53">
        <f t="shared" si="72"/>
        <v>0.0164</v>
      </c>
      <c r="R28" s="53">
        <f t="shared" si="72"/>
        <v>0.0004</v>
      </c>
      <c r="S28" s="53">
        <f t="shared" si="72"/>
        <v>0</v>
      </c>
      <c r="T28" s="64">
        <f t="shared" ref="T28:Y28" si="73">G28*$F28+N28*$M28</f>
        <v>0.599937</v>
      </c>
      <c r="U28" s="64">
        <f t="shared" si="73"/>
        <v>0.047923</v>
      </c>
      <c r="V28" s="64">
        <f t="shared" si="73"/>
        <v>0.000348</v>
      </c>
      <c r="W28" s="64">
        <f t="shared" si="73"/>
        <v>0.017096</v>
      </c>
      <c r="X28" s="64">
        <f t="shared" si="73"/>
        <v>0.0178</v>
      </c>
      <c r="Y28" s="64">
        <f t="shared" si="73"/>
        <v>0.004785</v>
      </c>
    </row>
    <row r="29" spans="1:25">
      <c r="A29" s="54"/>
      <c r="B29" s="55" t="s">
        <v>538</v>
      </c>
      <c r="C29" s="55" t="s">
        <v>355</v>
      </c>
      <c r="D29" s="56">
        <v>0.0208333333333333</v>
      </c>
      <c r="E29" s="56"/>
      <c r="F29" s="52">
        <f t="shared" ref="F29:L29" si="74">F28</f>
        <v>0.87</v>
      </c>
      <c r="G29" s="53">
        <f t="shared" si="74"/>
        <v>0.5941</v>
      </c>
      <c r="H29" s="53">
        <f t="shared" si="74"/>
        <v>0.0509</v>
      </c>
      <c r="I29" s="53">
        <f t="shared" si="74"/>
        <v>0.0004</v>
      </c>
      <c r="J29" s="53">
        <f t="shared" si="74"/>
        <v>0.0172</v>
      </c>
      <c r="K29" s="53">
        <f t="shared" si="74"/>
        <v>0.0204</v>
      </c>
      <c r="L29" s="53">
        <f t="shared" si="74"/>
        <v>0.0055</v>
      </c>
      <c r="M29" s="52">
        <f t="shared" si="0"/>
        <v>0.13</v>
      </c>
      <c r="N29" s="53">
        <f t="shared" ref="N29:S29" si="75">N28</f>
        <v>0.639</v>
      </c>
      <c r="O29" s="53">
        <f t="shared" si="75"/>
        <v>0.028</v>
      </c>
      <c r="P29" s="60">
        <f t="shared" si="75"/>
        <v>0</v>
      </c>
      <c r="Q29" s="53">
        <f t="shared" si="75"/>
        <v>0.0164</v>
      </c>
      <c r="R29" s="53">
        <f t="shared" si="75"/>
        <v>0.0004</v>
      </c>
      <c r="S29" s="53">
        <f t="shared" si="75"/>
        <v>0</v>
      </c>
      <c r="T29" s="64">
        <f t="shared" ref="T29:Y29" si="76">G29*$F29+N29*$M29</f>
        <v>0.599937</v>
      </c>
      <c r="U29" s="64">
        <f t="shared" si="76"/>
        <v>0.047923</v>
      </c>
      <c r="V29" s="64">
        <f t="shared" si="76"/>
        <v>0.000348</v>
      </c>
      <c r="W29" s="64">
        <f t="shared" si="76"/>
        <v>0.017096</v>
      </c>
      <c r="X29" s="64">
        <f t="shared" si="76"/>
        <v>0.0178</v>
      </c>
      <c r="Y29" s="64">
        <f t="shared" si="76"/>
        <v>0.004785</v>
      </c>
    </row>
    <row r="30" spans="1:25">
      <c r="A30" s="54"/>
      <c r="B30" s="55" t="s">
        <v>538</v>
      </c>
      <c r="C30" s="55" t="s">
        <v>355</v>
      </c>
      <c r="D30" s="56">
        <v>0.166666666666667</v>
      </c>
      <c r="E30" s="56"/>
      <c r="F30" s="52">
        <f t="shared" ref="F30:L30" si="77">F29</f>
        <v>0.87</v>
      </c>
      <c r="G30" s="53">
        <f t="shared" si="77"/>
        <v>0.5941</v>
      </c>
      <c r="H30" s="53">
        <f t="shared" si="77"/>
        <v>0.0509</v>
      </c>
      <c r="I30" s="53">
        <f t="shared" si="77"/>
        <v>0.0004</v>
      </c>
      <c r="J30" s="53">
        <f t="shared" si="77"/>
        <v>0.0172</v>
      </c>
      <c r="K30" s="53">
        <f t="shared" si="77"/>
        <v>0.0204</v>
      </c>
      <c r="L30" s="53">
        <f t="shared" si="77"/>
        <v>0.0055</v>
      </c>
      <c r="M30" s="52">
        <f t="shared" si="0"/>
        <v>0.13</v>
      </c>
      <c r="N30" s="53">
        <f t="shared" ref="N30:S30" si="78">N29</f>
        <v>0.639</v>
      </c>
      <c r="O30" s="53">
        <f t="shared" si="78"/>
        <v>0.028</v>
      </c>
      <c r="P30" s="60">
        <f t="shared" si="78"/>
        <v>0</v>
      </c>
      <c r="Q30" s="53">
        <f t="shared" si="78"/>
        <v>0.0164</v>
      </c>
      <c r="R30" s="53">
        <f t="shared" si="78"/>
        <v>0.0004</v>
      </c>
      <c r="S30" s="53">
        <f t="shared" si="78"/>
        <v>0</v>
      </c>
      <c r="T30" s="64">
        <f t="shared" ref="T30:Y30" si="79">G30*$F30+N30*$M30</f>
        <v>0.599937</v>
      </c>
      <c r="U30" s="64">
        <f t="shared" si="79"/>
        <v>0.047923</v>
      </c>
      <c r="V30" s="64">
        <f t="shared" si="79"/>
        <v>0.000348</v>
      </c>
      <c r="W30" s="64">
        <f t="shared" si="79"/>
        <v>0.017096</v>
      </c>
      <c r="X30" s="64">
        <f t="shared" si="79"/>
        <v>0.0178</v>
      </c>
      <c r="Y30" s="64">
        <f t="shared" si="79"/>
        <v>0.004785</v>
      </c>
    </row>
    <row r="31" spans="1:25">
      <c r="A31" s="54"/>
      <c r="B31" s="55" t="s">
        <v>539</v>
      </c>
      <c r="C31" s="55" t="s">
        <v>356</v>
      </c>
      <c r="D31" s="56">
        <v>0.354166666666667</v>
      </c>
      <c r="E31" s="56"/>
      <c r="F31" s="52">
        <f t="shared" ref="F31:L31" si="80">F30</f>
        <v>0.87</v>
      </c>
      <c r="G31" s="53">
        <f t="shared" si="80"/>
        <v>0.5941</v>
      </c>
      <c r="H31" s="53">
        <f t="shared" si="80"/>
        <v>0.0509</v>
      </c>
      <c r="I31" s="53">
        <f t="shared" si="80"/>
        <v>0.0004</v>
      </c>
      <c r="J31" s="53">
        <f t="shared" si="80"/>
        <v>0.0172</v>
      </c>
      <c r="K31" s="53">
        <f t="shared" si="80"/>
        <v>0.0204</v>
      </c>
      <c r="L31" s="53">
        <f t="shared" si="80"/>
        <v>0.0055</v>
      </c>
      <c r="M31" s="52">
        <f t="shared" si="0"/>
        <v>0.13</v>
      </c>
      <c r="N31" s="53">
        <f t="shared" ref="N31:S31" si="81">N30</f>
        <v>0.639</v>
      </c>
      <c r="O31" s="53">
        <f t="shared" si="81"/>
        <v>0.028</v>
      </c>
      <c r="P31" s="60">
        <f t="shared" si="81"/>
        <v>0</v>
      </c>
      <c r="Q31" s="53">
        <f t="shared" si="81"/>
        <v>0.0164</v>
      </c>
      <c r="R31" s="53">
        <f t="shared" si="81"/>
        <v>0.0004</v>
      </c>
      <c r="S31" s="53">
        <f t="shared" si="81"/>
        <v>0</v>
      </c>
      <c r="T31" s="64">
        <f t="shared" ref="T31:Y31" si="82">G31*$F31+N31*$M31</f>
        <v>0.599937</v>
      </c>
      <c r="U31" s="64">
        <f t="shared" si="82"/>
        <v>0.047923</v>
      </c>
      <c r="V31" s="64">
        <f t="shared" si="82"/>
        <v>0.000348</v>
      </c>
      <c r="W31" s="64">
        <f t="shared" si="82"/>
        <v>0.017096</v>
      </c>
      <c r="X31" s="64">
        <f t="shared" si="82"/>
        <v>0.0178</v>
      </c>
      <c r="Y31" s="64">
        <f t="shared" si="82"/>
        <v>0.004785</v>
      </c>
    </row>
    <row r="32" spans="1:25">
      <c r="A32" s="54"/>
      <c r="B32" s="55" t="s">
        <v>539</v>
      </c>
      <c r="C32" s="55" t="s">
        <v>356</v>
      </c>
      <c r="D32" s="56">
        <v>0.5</v>
      </c>
      <c r="E32" s="56"/>
      <c r="F32" s="52">
        <f t="shared" ref="F32:L32" si="83">F31</f>
        <v>0.87</v>
      </c>
      <c r="G32" s="53">
        <f t="shared" si="83"/>
        <v>0.5941</v>
      </c>
      <c r="H32" s="53">
        <f t="shared" si="83"/>
        <v>0.0509</v>
      </c>
      <c r="I32" s="53">
        <f t="shared" si="83"/>
        <v>0.0004</v>
      </c>
      <c r="J32" s="53">
        <f t="shared" si="83"/>
        <v>0.0172</v>
      </c>
      <c r="K32" s="53">
        <f t="shared" si="83"/>
        <v>0.0204</v>
      </c>
      <c r="L32" s="53">
        <f t="shared" si="83"/>
        <v>0.0055</v>
      </c>
      <c r="M32" s="52">
        <f t="shared" si="0"/>
        <v>0.13</v>
      </c>
      <c r="N32" s="53">
        <f t="shared" ref="N32:S32" si="84">N31</f>
        <v>0.639</v>
      </c>
      <c r="O32" s="53">
        <f t="shared" si="84"/>
        <v>0.028</v>
      </c>
      <c r="P32" s="60">
        <f t="shared" si="84"/>
        <v>0</v>
      </c>
      <c r="Q32" s="53">
        <f t="shared" si="84"/>
        <v>0.0164</v>
      </c>
      <c r="R32" s="53">
        <f t="shared" si="84"/>
        <v>0.0004</v>
      </c>
      <c r="S32" s="53">
        <f t="shared" si="84"/>
        <v>0</v>
      </c>
      <c r="T32" s="64">
        <f t="shared" ref="T32:Y32" si="85">G32*$F32+N32*$M32</f>
        <v>0.599937</v>
      </c>
      <c r="U32" s="64">
        <f t="shared" si="85"/>
        <v>0.047923</v>
      </c>
      <c r="V32" s="64">
        <f t="shared" si="85"/>
        <v>0.000348</v>
      </c>
      <c r="W32" s="64">
        <f t="shared" si="85"/>
        <v>0.017096</v>
      </c>
      <c r="X32" s="64">
        <f t="shared" si="85"/>
        <v>0.0178</v>
      </c>
      <c r="Y32" s="64">
        <f t="shared" si="85"/>
        <v>0.004785</v>
      </c>
    </row>
    <row r="33" ht="17.25" customHeight="1" spans="1:25">
      <c r="A33" s="54"/>
      <c r="B33" s="55" t="s">
        <v>540</v>
      </c>
      <c r="C33" s="55" t="s">
        <v>357</v>
      </c>
      <c r="D33" s="56">
        <v>0.6875</v>
      </c>
      <c r="E33" s="56"/>
      <c r="F33" s="52">
        <f t="shared" ref="F33:L33" si="86">F32</f>
        <v>0.87</v>
      </c>
      <c r="G33" s="53">
        <f t="shared" si="86"/>
        <v>0.5941</v>
      </c>
      <c r="H33" s="53">
        <f t="shared" si="86"/>
        <v>0.0509</v>
      </c>
      <c r="I33" s="53">
        <f t="shared" si="86"/>
        <v>0.0004</v>
      </c>
      <c r="J33" s="53">
        <f t="shared" si="86"/>
        <v>0.0172</v>
      </c>
      <c r="K33" s="53">
        <f t="shared" si="86"/>
        <v>0.0204</v>
      </c>
      <c r="L33" s="53">
        <f t="shared" si="86"/>
        <v>0.0055</v>
      </c>
      <c r="M33" s="52">
        <f t="shared" si="0"/>
        <v>0.13</v>
      </c>
      <c r="N33" s="53">
        <f t="shared" ref="N33:S33" si="87">N32</f>
        <v>0.639</v>
      </c>
      <c r="O33" s="53">
        <f t="shared" si="87"/>
        <v>0.028</v>
      </c>
      <c r="P33" s="60">
        <f t="shared" si="87"/>
        <v>0</v>
      </c>
      <c r="Q33" s="53">
        <f t="shared" si="87"/>
        <v>0.0164</v>
      </c>
      <c r="R33" s="53">
        <f t="shared" si="87"/>
        <v>0.0004</v>
      </c>
      <c r="S33" s="53">
        <f t="shared" si="87"/>
        <v>0</v>
      </c>
      <c r="T33" s="64">
        <f t="shared" ref="T33:Y33" si="88">G33*$F33+N33*$M33</f>
        <v>0.599937</v>
      </c>
      <c r="U33" s="64">
        <f t="shared" si="88"/>
        <v>0.047923</v>
      </c>
      <c r="V33" s="64">
        <f t="shared" si="88"/>
        <v>0.000348</v>
      </c>
      <c r="W33" s="64">
        <f t="shared" si="88"/>
        <v>0.017096</v>
      </c>
      <c r="X33" s="64">
        <f t="shared" si="88"/>
        <v>0.0178</v>
      </c>
      <c r="Y33" s="64">
        <f t="shared" si="88"/>
        <v>0.004785</v>
      </c>
    </row>
    <row r="34" spans="1:25">
      <c r="A34" s="54"/>
      <c r="B34" s="55" t="s">
        <v>540</v>
      </c>
      <c r="C34" s="55" t="s">
        <v>357</v>
      </c>
      <c r="D34" s="56">
        <v>0.833333333333333</v>
      </c>
      <c r="E34" s="56"/>
      <c r="F34" s="52">
        <f t="shared" ref="F34:L34" si="89">F33</f>
        <v>0.87</v>
      </c>
      <c r="G34" s="53">
        <f t="shared" si="89"/>
        <v>0.5941</v>
      </c>
      <c r="H34" s="53">
        <f t="shared" si="89"/>
        <v>0.0509</v>
      </c>
      <c r="I34" s="53">
        <f t="shared" si="89"/>
        <v>0.0004</v>
      </c>
      <c r="J34" s="53">
        <f t="shared" si="89"/>
        <v>0.0172</v>
      </c>
      <c r="K34" s="53">
        <f t="shared" si="89"/>
        <v>0.0204</v>
      </c>
      <c r="L34" s="53">
        <f t="shared" si="89"/>
        <v>0.0055</v>
      </c>
      <c r="M34" s="52">
        <f t="shared" si="0"/>
        <v>0.13</v>
      </c>
      <c r="N34" s="53">
        <f t="shared" ref="N34:S34" si="90">N33</f>
        <v>0.639</v>
      </c>
      <c r="O34" s="53">
        <f t="shared" si="90"/>
        <v>0.028</v>
      </c>
      <c r="P34" s="60">
        <f t="shared" si="90"/>
        <v>0</v>
      </c>
      <c r="Q34" s="53">
        <f t="shared" si="90"/>
        <v>0.0164</v>
      </c>
      <c r="R34" s="53">
        <f t="shared" si="90"/>
        <v>0.0004</v>
      </c>
      <c r="S34" s="53">
        <f t="shared" si="90"/>
        <v>0</v>
      </c>
      <c r="T34" s="64">
        <f t="shared" ref="T34:Y34" si="91">G34*$F34+N34*$M34</f>
        <v>0.599937</v>
      </c>
      <c r="U34" s="64">
        <f t="shared" si="91"/>
        <v>0.047923</v>
      </c>
      <c r="V34" s="64">
        <f t="shared" si="91"/>
        <v>0.000348</v>
      </c>
      <c r="W34" s="64">
        <f t="shared" si="91"/>
        <v>0.017096</v>
      </c>
      <c r="X34" s="64">
        <f t="shared" si="91"/>
        <v>0.0178</v>
      </c>
      <c r="Y34" s="64">
        <f t="shared" si="91"/>
        <v>0.004785</v>
      </c>
    </row>
    <row r="35" spans="1:25">
      <c r="A35" s="54"/>
      <c r="B35" s="55" t="s">
        <v>538</v>
      </c>
      <c r="C35" s="55" t="s">
        <v>355</v>
      </c>
      <c r="D35" s="56">
        <v>0.0208333333333333</v>
      </c>
      <c r="E35" s="56"/>
      <c r="F35" s="52">
        <f t="shared" ref="F35:L35" si="92">F34</f>
        <v>0.87</v>
      </c>
      <c r="G35" s="53">
        <f t="shared" si="92"/>
        <v>0.5941</v>
      </c>
      <c r="H35" s="53">
        <f t="shared" si="92"/>
        <v>0.0509</v>
      </c>
      <c r="I35" s="53">
        <f t="shared" si="92"/>
        <v>0.0004</v>
      </c>
      <c r="J35" s="53">
        <f t="shared" si="92"/>
        <v>0.0172</v>
      </c>
      <c r="K35" s="53">
        <f t="shared" si="92"/>
        <v>0.0204</v>
      </c>
      <c r="L35" s="53">
        <f t="shared" si="92"/>
        <v>0.0055</v>
      </c>
      <c r="M35" s="52">
        <f t="shared" si="0"/>
        <v>0.13</v>
      </c>
      <c r="N35" s="53">
        <f t="shared" ref="N35:S35" si="93">N34</f>
        <v>0.639</v>
      </c>
      <c r="O35" s="53">
        <f t="shared" si="93"/>
        <v>0.028</v>
      </c>
      <c r="P35" s="60">
        <f t="shared" si="93"/>
        <v>0</v>
      </c>
      <c r="Q35" s="53">
        <f t="shared" si="93"/>
        <v>0.0164</v>
      </c>
      <c r="R35" s="53">
        <f t="shared" si="93"/>
        <v>0.0004</v>
      </c>
      <c r="S35" s="53">
        <f t="shared" si="93"/>
        <v>0</v>
      </c>
      <c r="T35" s="64">
        <f t="shared" ref="T35:Y35" si="94">G35*$F35+N35*$M35</f>
        <v>0.599937</v>
      </c>
      <c r="U35" s="64">
        <f t="shared" si="94"/>
        <v>0.047923</v>
      </c>
      <c r="V35" s="64">
        <f t="shared" si="94"/>
        <v>0.000348</v>
      </c>
      <c r="W35" s="64">
        <f t="shared" si="94"/>
        <v>0.017096</v>
      </c>
      <c r="X35" s="64">
        <f t="shared" si="94"/>
        <v>0.0178</v>
      </c>
      <c r="Y35" s="64">
        <f t="shared" si="94"/>
        <v>0.004785</v>
      </c>
    </row>
    <row r="36" spans="1:25">
      <c r="A36" s="54"/>
      <c r="B36" s="55" t="s">
        <v>538</v>
      </c>
      <c r="C36" s="55" t="s">
        <v>355</v>
      </c>
      <c r="D36" s="56">
        <v>0.166666666666667</v>
      </c>
      <c r="E36" s="56"/>
      <c r="F36" s="52">
        <f t="shared" ref="F36:L36" si="95">F35</f>
        <v>0.87</v>
      </c>
      <c r="G36" s="53">
        <f t="shared" si="95"/>
        <v>0.5941</v>
      </c>
      <c r="H36" s="53">
        <f t="shared" si="95"/>
        <v>0.0509</v>
      </c>
      <c r="I36" s="53">
        <f t="shared" si="95"/>
        <v>0.0004</v>
      </c>
      <c r="J36" s="53">
        <f t="shared" si="95"/>
        <v>0.0172</v>
      </c>
      <c r="K36" s="53">
        <f t="shared" si="95"/>
        <v>0.0204</v>
      </c>
      <c r="L36" s="53">
        <f t="shared" si="95"/>
        <v>0.0055</v>
      </c>
      <c r="M36" s="52">
        <f t="shared" si="0"/>
        <v>0.13</v>
      </c>
      <c r="N36" s="53">
        <f t="shared" ref="N36:S36" si="96">N35</f>
        <v>0.639</v>
      </c>
      <c r="O36" s="53">
        <f t="shared" si="96"/>
        <v>0.028</v>
      </c>
      <c r="P36" s="60">
        <f t="shared" si="96"/>
        <v>0</v>
      </c>
      <c r="Q36" s="53">
        <f t="shared" si="96"/>
        <v>0.0164</v>
      </c>
      <c r="R36" s="53">
        <f t="shared" si="96"/>
        <v>0.0004</v>
      </c>
      <c r="S36" s="53">
        <f t="shared" si="96"/>
        <v>0</v>
      </c>
      <c r="T36" s="64">
        <f t="shared" ref="T36:Y36" si="97">G36*$F36+N36*$M36</f>
        <v>0.599937</v>
      </c>
      <c r="U36" s="64">
        <f t="shared" si="97"/>
        <v>0.047923</v>
      </c>
      <c r="V36" s="64">
        <f t="shared" si="97"/>
        <v>0.000348</v>
      </c>
      <c r="W36" s="64">
        <f t="shared" si="97"/>
        <v>0.017096</v>
      </c>
      <c r="X36" s="64">
        <f t="shared" si="97"/>
        <v>0.0178</v>
      </c>
      <c r="Y36" s="64">
        <f t="shared" si="97"/>
        <v>0.004785</v>
      </c>
    </row>
    <row r="37" spans="1:25">
      <c r="A37" s="54"/>
      <c r="B37" s="55" t="s">
        <v>539</v>
      </c>
      <c r="C37" s="55" t="s">
        <v>356</v>
      </c>
      <c r="D37" s="56">
        <v>0.354166666666667</v>
      </c>
      <c r="E37" s="56"/>
      <c r="F37" s="52">
        <f t="shared" ref="F37:L37" si="98">F36</f>
        <v>0.87</v>
      </c>
      <c r="G37" s="53">
        <f t="shared" si="98"/>
        <v>0.5941</v>
      </c>
      <c r="H37" s="53">
        <f t="shared" si="98"/>
        <v>0.0509</v>
      </c>
      <c r="I37" s="53">
        <f t="shared" si="98"/>
        <v>0.0004</v>
      </c>
      <c r="J37" s="53">
        <f t="shared" si="98"/>
        <v>0.0172</v>
      </c>
      <c r="K37" s="53">
        <f t="shared" si="98"/>
        <v>0.0204</v>
      </c>
      <c r="L37" s="53">
        <f t="shared" si="98"/>
        <v>0.0055</v>
      </c>
      <c r="M37" s="52">
        <f t="shared" si="0"/>
        <v>0.13</v>
      </c>
      <c r="N37" s="53">
        <f t="shared" ref="N37:S37" si="99">N36</f>
        <v>0.639</v>
      </c>
      <c r="O37" s="53">
        <f t="shared" si="99"/>
        <v>0.028</v>
      </c>
      <c r="P37" s="60">
        <f t="shared" si="99"/>
        <v>0</v>
      </c>
      <c r="Q37" s="53">
        <f t="shared" si="99"/>
        <v>0.0164</v>
      </c>
      <c r="R37" s="53">
        <f t="shared" si="99"/>
        <v>0.0004</v>
      </c>
      <c r="S37" s="53">
        <f t="shared" si="99"/>
        <v>0</v>
      </c>
      <c r="T37" s="64">
        <f t="shared" ref="T37:Y37" si="100">G37*$F37+N37*$M37</f>
        <v>0.599937</v>
      </c>
      <c r="U37" s="64">
        <f t="shared" si="100"/>
        <v>0.047923</v>
      </c>
      <c r="V37" s="64">
        <f t="shared" si="100"/>
        <v>0.000348</v>
      </c>
      <c r="W37" s="64">
        <f t="shared" si="100"/>
        <v>0.017096</v>
      </c>
      <c r="X37" s="64">
        <f t="shared" si="100"/>
        <v>0.0178</v>
      </c>
      <c r="Y37" s="64">
        <f t="shared" si="100"/>
        <v>0.004785</v>
      </c>
    </row>
    <row r="38" spans="1:25">
      <c r="A38" s="54"/>
      <c r="B38" s="55" t="s">
        <v>539</v>
      </c>
      <c r="C38" s="55" t="s">
        <v>356</v>
      </c>
      <c r="D38" s="56">
        <v>0.5</v>
      </c>
      <c r="E38" s="56"/>
      <c r="F38" s="52">
        <f t="shared" ref="F38:L38" si="101">F37</f>
        <v>0.87</v>
      </c>
      <c r="G38" s="53">
        <f t="shared" si="101"/>
        <v>0.5941</v>
      </c>
      <c r="H38" s="53">
        <f t="shared" si="101"/>
        <v>0.0509</v>
      </c>
      <c r="I38" s="53">
        <f t="shared" si="101"/>
        <v>0.0004</v>
      </c>
      <c r="J38" s="53">
        <f t="shared" si="101"/>
        <v>0.0172</v>
      </c>
      <c r="K38" s="53">
        <f t="shared" si="101"/>
        <v>0.0204</v>
      </c>
      <c r="L38" s="53">
        <f t="shared" si="101"/>
        <v>0.0055</v>
      </c>
      <c r="M38" s="52">
        <f t="shared" si="0"/>
        <v>0.13</v>
      </c>
      <c r="N38" s="53">
        <f t="shared" ref="N38:S38" si="102">N37</f>
        <v>0.639</v>
      </c>
      <c r="O38" s="53">
        <f t="shared" si="102"/>
        <v>0.028</v>
      </c>
      <c r="P38" s="60">
        <f t="shared" si="102"/>
        <v>0</v>
      </c>
      <c r="Q38" s="53">
        <f t="shared" si="102"/>
        <v>0.0164</v>
      </c>
      <c r="R38" s="53">
        <f t="shared" si="102"/>
        <v>0.0004</v>
      </c>
      <c r="S38" s="53">
        <f t="shared" si="102"/>
        <v>0</v>
      </c>
      <c r="T38" s="64">
        <f t="shared" ref="T38:Y38" si="103">G38*$F38+N38*$M38</f>
        <v>0.599937</v>
      </c>
      <c r="U38" s="64">
        <f t="shared" si="103"/>
        <v>0.047923</v>
      </c>
      <c r="V38" s="64">
        <f t="shared" si="103"/>
        <v>0.000348</v>
      </c>
      <c r="W38" s="64">
        <f t="shared" si="103"/>
        <v>0.017096</v>
      </c>
      <c r="X38" s="64">
        <f t="shared" si="103"/>
        <v>0.0178</v>
      </c>
      <c r="Y38" s="64">
        <f t="shared" si="103"/>
        <v>0.004785</v>
      </c>
    </row>
    <row r="39" spans="1:25">
      <c r="A39" s="54"/>
      <c r="B39" s="55" t="s">
        <v>540</v>
      </c>
      <c r="C39" s="55" t="s">
        <v>357</v>
      </c>
      <c r="D39" s="56">
        <v>0.6875</v>
      </c>
      <c r="E39" s="56"/>
      <c r="F39" s="52">
        <f t="shared" ref="F39:L39" si="104">F38</f>
        <v>0.87</v>
      </c>
      <c r="G39" s="53">
        <f t="shared" si="104"/>
        <v>0.5941</v>
      </c>
      <c r="H39" s="53">
        <f t="shared" si="104"/>
        <v>0.0509</v>
      </c>
      <c r="I39" s="53">
        <f t="shared" si="104"/>
        <v>0.0004</v>
      </c>
      <c r="J39" s="53">
        <f t="shared" si="104"/>
        <v>0.0172</v>
      </c>
      <c r="K39" s="53">
        <f t="shared" si="104"/>
        <v>0.0204</v>
      </c>
      <c r="L39" s="53">
        <f t="shared" si="104"/>
        <v>0.0055</v>
      </c>
      <c r="M39" s="52">
        <f t="shared" si="0"/>
        <v>0.13</v>
      </c>
      <c r="N39" s="53">
        <f t="shared" ref="N39:S39" si="105">N38</f>
        <v>0.639</v>
      </c>
      <c r="O39" s="53">
        <f t="shared" si="105"/>
        <v>0.028</v>
      </c>
      <c r="P39" s="60">
        <f t="shared" si="105"/>
        <v>0</v>
      </c>
      <c r="Q39" s="53">
        <f t="shared" si="105"/>
        <v>0.0164</v>
      </c>
      <c r="R39" s="53">
        <f t="shared" si="105"/>
        <v>0.0004</v>
      </c>
      <c r="S39" s="53">
        <f t="shared" si="105"/>
        <v>0</v>
      </c>
      <c r="T39" s="64">
        <f t="shared" ref="T39:Y39" si="106">G39*$F39+N39*$M39</f>
        <v>0.599937</v>
      </c>
      <c r="U39" s="64">
        <f t="shared" si="106"/>
        <v>0.047923</v>
      </c>
      <c r="V39" s="64">
        <f t="shared" si="106"/>
        <v>0.000348</v>
      </c>
      <c r="W39" s="64">
        <f t="shared" si="106"/>
        <v>0.017096</v>
      </c>
      <c r="X39" s="64">
        <f t="shared" si="106"/>
        <v>0.0178</v>
      </c>
      <c r="Y39" s="64">
        <f t="shared" si="106"/>
        <v>0.004785</v>
      </c>
    </row>
    <row r="40" spans="1:25">
      <c r="A40" s="54"/>
      <c r="B40" s="55" t="s">
        <v>540</v>
      </c>
      <c r="C40" s="55" t="s">
        <v>357</v>
      </c>
      <c r="D40" s="56">
        <v>0.833333333333333</v>
      </c>
      <c r="E40" s="56"/>
      <c r="F40" s="52">
        <f t="shared" ref="F40:L40" si="107">F39</f>
        <v>0.87</v>
      </c>
      <c r="G40" s="53">
        <f t="shared" si="107"/>
        <v>0.5941</v>
      </c>
      <c r="H40" s="53">
        <f t="shared" si="107"/>
        <v>0.0509</v>
      </c>
      <c r="I40" s="53">
        <f t="shared" si="107"/>
        <v>0.0004</v>
      </c>
      <c r="J40" s="53">
        <f t="shared" si="107"/>
        <v>0.0172</v>
      </c>
      <c r="K40" s="53">
        <f t="shared" si="107"/>
        <v>0.0204</v>
      </c>
      <c r="L40" s="53">
        <f t="shared" si="107"/>
        <v>0.0055</v>
      </c>
      <c r="M40" s="52">
        <f t="shared" si="0"/>
        <v>0.13</v>
      </c>
      <c r="N40" s="53">
        <f t="shared" ref="N40:S40" si="108">N39</f>
        <v>0.639</v>
      </c>
      <c r="O40" s="53">
        <f t="shared" si="108"/>
        <v>0.028</v>
      </c>
      <c r="P40" s="60">
        <f t="shared" si="108"/>
        <v>0</v>
      </c>
      <c r="Q40" s="53">
        <f t="shared" si="108"/>
        <v>0.0164</v>
      </c>
      <c r="R40" s="53">
        <f t="shared" si="108"/>
        <v>0.0004</v>
      </c>
      <c r="S40" s="53">
        <f t="shared" si="108"/>
        <v>0</v>
      </c>
      <c r="T40" s="64">
        <f t="shared" ref="T40:Y40" si="109">G40*$F40+N40*$M40</f>
        <v>0.599937</v>
      </c>
      <c r="U40" s="64">
        <f t="shared" si="109"/>
        <v>0.047923</v>
      </c>
      <c r="V40" s="64">
        <f t="shared" si="109"/>
        <v>0.000348</v>
      </c>
      <c r="W40" s="64">
        <f t="shared" si="109"/>
        <v>0.017096</v>
      </c>
      <c r="X40" s="64">
        <f t="shared" si="109"/>
        <v>0.0178</v>
      </c>
      <c r="Y40" s="64">
        <f t="shared" si="109"/>
        <v>0.004785</v>
      </c>
    </row>
    <row r="41" spans="1:25">
      <c r="A41" s="54"/>
      <c r="B41" s="55" t="s">
        <v>541</v>
      </c>
      <c r="C41" s="55" t="s">
        <v>355</v>
      </c>
      <c r="D41" s="56">
        <v>0.0208333333333333</v>
      </c>
      <c r="E41" s="56"/>
      <c r="F41" s="52">
        <f t="shared" ref="F41:L41" si="110">F40</f>
        <v>0.87</v>
      </c>
      <c r="G41" s="53">
        <f t="shared" si="110"/>
        <v>0.5941</v>
      </c>
      <c r="H41" s="53">
        <f t="shared" si="110"/>
        <v>0.0509</v>
      </c>
      <c r="I41" s="53">
        <f t="shared" si="110"/>
        <v>0.0004</v>
      </c>
      <c r="J41" s="53">
        <f t="shared" si="110"/>
        <v>0.0172</v>
      </c>
      <c r="K41" s="53">
        <f t="shared" si="110"/>
        <v>0.0204</v>
      </c>
      <c r="L41" s="53">
        <f t="shared" si="110"/>
        <v>0.0055</v>
      </c>
      <c r="M41" s="52">
        <f t="shared" si="0"/>
        <v>0.13</v>
      </c>
      <c r="N41" s="53">
        <f t="shared" ref="N41:S41" si="111">N40</f>
        <v>0.639</v>
      </c>
      <c r="O41" s="53">
        <f t="shared" si="111"/>
        <v>0.028</v>
      </c>
      <c r="P41" s="60">
        <f t="shared" si="111"/>
        <v>0</v>
      </c>
      <c r="Q41" s="53">
        <f t="shared" si="111"/>
        <v>0.0164</v>
      </c>
      <c r="R41" s="53">
        <f t="shared" si="111"/>
        <v>0.0004</v>
      </c>
      <c r="S41" s="53">
        <f t="shared" si="111"/>
        <v>0</v>
      </c>
      <c r="T41" s="64">
        <f t="shared" ref="T41:Y41" si="112">G41*$F41+N41*$M41</f>
        <v>0.599937</v>
      </c>
      <c r="U41" s="64">
        <f t="shared" si="112"/>
        <v>0.047923</v>
      </c>
      <c r="V41" s="64">
        <f t="shared" si="112"/>
        <v>0.000348</v>
      </c>
      <c r="W41" s="64">
        <f t="shared" si="112"/>
        <v>0.017096</v>
      </c>
      <c r="X41" s="64">
        <f t="shared" si="112"/>
        <v>0.0178</v>
      </c>
      <c r="Y41" s="64">
        <f t="shared" si="112"/>
        <v>0.004785</v>
      </c>
    </row>
    <row r="42" spans="1:25">
      <c r="A42" s="54"/>
      <c r="B42" s="55" t="s">
        <v>541</v>
      </c>
      <c r="C42" s="55" t="s">
        <v>355</v>
      </c>
      <c r="D42" s="56">
        <v>0.166666666666667</v>
      </c>
      <c r="E42" s="56"/>
      <c r="F42" s="52">
        <f t="shared" ref="F42:L42" si="113">F41</f>
        <v>0.87</v>
      </c>
      <c r="G42" s="53">
        <f t="shared" si="113"/>
        <v>0.5941</v>
      </c>
      <c r="H42" s="53">
        <f t="shared" si="113"/>
        <v>0.0509</v>
      </c>
      <c r="I42" s="53">
        <f t="shared" si="113"/>
        <v>0.0004</v>
      </c>
      <c r="J42" s="53">
        <f t="shared" si="113"/>
        <v>0.0172</v>
      </c>
      <c r="K42" s="53">
        <f t="shared" si="113"/>
        <v>0.0204</v>
      </c>
      <c r="L42" s="53">
        <f t="shared" si="113"/>
        <v>0.0055</v>
      </c>
      <c r="M42" s="52">
        <f t="shared" si="0"/>
        <v>0.13</v>
      </c>
      <c r="N42" s="53">
        <f t="shared" ref="N42:S42" si="114">N41</f>
        <v>0.639</v>
      </c>
      <c r="O42" s="53">
        <f t="shared" si="114"/>
        <v>0.028</v>
      </c>
      <c r="P42" s="60">
        <f t="shared" si="114"/>
        <v>0</v>
      </c>
      <c r="Q42" s="53">
        <f t="shared" si="114"/>
        <v>0.0164</v>
      </c>
      <c r="R42" s="53">
        <f t="shared" si="114"/>
        <v>0.0004</v>
      </c>
      <c r="S42" s="53">
        <f t="shared" si="114"/>
        <v>0</v>
      </c>
      <c r="T42" s="64">
        <f t="shared" ref="T42:Y42" si="115">G42*$F42+N42*$M42</f>
        <v>0.599937</v>
      </c>
      <c r="U42" s="64">
        <f t="shared" si="115"/>
        <v>0.047923</v>
      </c>
      <c r="V42" s="64">
        <f t="shared" si="115"/>
        <v>0.000348</v>
      </c>
      <c r="W42" s="64">
        <f t="shared" si="115"/>
        <v>0.017096</v>
      </c>
      <c r="X42" s="64">
        <f t="shared" si="115"/>
        <v>0.0178</v>
      </c>
      <c r="Y42" s="64">
        <f t="shared" si="115"/>
        <v>0.004785</v>
      </c>
    </row>
    <row r="43" spans="1:25">
      <c r="A43" s="54"/>
      <c r="B43" s="55" t="s">
        <v>538</v>
      </c>
      <c r="C43" s="55" t="s">
        <v>356</v>
      </c>
      <c r="D43" s="56">
        <v>0.354166666666667</v>
      </c>
      <c r="E43" s="56"/>
      <c r="F43" s="52">
        <f t="shared" ref="F43:L43" si="116">F42</f>
        <v>0.87</v>
      </c>
      <c r="G43" s="53">
        <f t="shared" si="116"/>
        <v>0.5941</v>
      </c>
      <c r="H43" s="53">
        <f t="shared" si="116"/>
        <v>0.0509</v>
      </c>
      <c r="I43" s="53">
        <f t="shared" si="116"/>
        <v>0.0004</v>
      </c>
      <c r="J43" s="53">
        <f t="shared" si="116"/>
        <v>0.0172</v>
      </c>
      <c r="K43" s="53">
        <f t="shared" si="116"/>
        <v>0.0204</v>
      </c>
      <c r="L43" s="53">
        <f t="shared" si="116"/>
        <v>0.0055</v>
      </c>
      <c r="M43" s="52">
        <f t="shared" si="0"/>
        <v>0.13</v>
      </c>
      <c r="N43" s="53">
        <f t="shared" ref="N43:S43" si="117">N42</f>
        <v>0.639</v>
      </c>
      <c r="O43" s="53">
        <f t="shared" si="117"/>
        <v>0.028</v>
      </c>
      <c r="P43" s="60">
        <f t="shared" si="117"/>
        <v>0</v>
      </c>
      <c r="Q43" s="53">
        <f t="shared" si="117"/>
        <v>0.0164</v>
      </c>
      <c r="R43" s="53">
        <f t="shared" si="117"/>
        <v>0.0004</v>
      </c>
      <c r="S43" s="53">
        <f t="shared" si="117"/>
        <v>0</v>
      </c>
      <c r="T43" s="64">
        <f t="shared" ref="T43:Y43" si="118">G43*$F43+N43*$M43</f>
        <v>0.599937</v>
      </c>
      <c r="U43" s="64">
        <f t="shared" si="118"/>
        <v>0.047923</v>
      </c>
      <c r="V43" s="64">
        <f t="shared" si="118"/>
        <v>0.000348</v>
      </c>
      <c r="W43" s="64">
        <f t="shared" si="118"/>
        <v>0.017096</v>
      </c>
      <c r="X43" s="64">
        <f t="shared" si="118"/>
        <v>0.0178</v>
      </c>
      <c r="Y43" s="64">
        <f t="shared" si="118"/>
        <v>0.004785</v>
      </c>
    </row>
    <row r="44" spans="1:25">
      <c r="A44" s="54"/>
      <c r="B44" s="55" t="s">
        <v>538</v>
      </c>
      <c r="C44" s="55" t="s">
        <v>356</v>
      </c>
      <c r="D44" s="56">
        <v>0.5</v>
      </c>
      <c r="E44" s="56"/>
      <c r="F44" s="52">
        <f t="shared" ref="F44:L44" si="119">F43</f>
        <v>0.87</v>
      </c>
      <c r="G44" s="53">
        <f t="shared" si="119"/>
        <v>0.5941</v>
      </c>
      <c r="H44" s="53">
        <f t="shared" si="119"/>
        <v>0.0509</v>
      </c>
      <c r="I44" s="53">
        <f t="shared" si="119"/>
        <v>0.0004</v>
      </c>
      <c r="J44" s="53">
        <f t="shared" si="119"/>
        <v>0.0172</v>
      </c>
      <c r="K44" s="53">
        <f t="shared" si="119"/>
        <v>0.0204</v>
      </c>
      <c r="L44" s="53">
        <f t="shared" si="119"/>
        <v>0.0055</v>
      </c>
      <c r="M44" s="52">
        <f t="shared" si="0"/>
        <v>0.13</v>
      </c>
      <c r="N44" s="53">
        <f t="shared" ref="N44:S44" si="120">N43</f>
        <v>0.639</v>
      </c>
      <c r="O44" s="53">
        <f t="shared" si="120"/>
        <v>0.028</v>
      </c>
      <c r="P44" s="60">
        <f t="shared" si="120"/>
        <v>0</v>
      </c>
      <c r="Q44" s="53">
        <f t="shared" si="120"/>
        <v>0.0164</v>
      </c>
      <c r="R44" s="53">
        <f t="shared" si="120"/>
        <v>0.0004</v>
      </c>
      <c r="S44" s="53">
        <f t="shared" si="120"/>
        <v>0</v>
      </c>
      <c r="T44" s="64">
        <f t="shared" ref="T44:Y44" si="121">G44*$F44+N44*$M44</f>
        <v>0.599937</v>
      </c>
      <c r="U44" s="64">
        <f t="shared" si="121"/>
        <v>0.047923</v>
      </c>
      <c r="V44" s="64">
        <f t="shared" si="121"/>
        <v>0.000348</v>
      </c>
      <c r="W44" s="64">
        <f t="shared" si="121"/>
        <v>0.017096</v>
      </c>
      <c r="X44" s="64">
        <f t="shared" si="121"/>
        <v>0.0178</v>
      </c>
      <c r="Y44" s="64">
        <f t="shared" si="121"/>
        <v>0.004785</v>
      </c>
    </row>
    <row r="45" spans="1:25">
      <c r="A45" s="54"/>
      <c r="B45" s="55" t="s">
        <v>539</v>
      </c>
      <c r="C45" s="55" t="s">
        <v>357</v>
      </c>
      <c r="D45" s="56">
        <v>0.6875</v>
      </c>
      <c r="E45" s="56"/>
      <c r="F45" s="52">
        <f t="shared" ref="F45:L45" si="122">F44</f>
        <v>0.87</v>
      </c>
      <c r="G45" s="53">
        <f t="shared" si="122"/>
        <v>0.5941</v>
      </c>
      <c r="H45" s="53">
        <f t="shared" si="122"/>
        <v>0.0509</v>
      </c>
      <c r="I45" s="53">
        <f t="shared" si="122"/>
        <v>0.0004</v>
      </c>
      <c r="J45" s="53">
        <f t="shared" si="122"/>
        <v>0.0172</v>
      </c>
      <c r="K45" s="53">
        <f t="shared" si="122"/>
        <v>0.0204</v>
      </c>
      <c r="L45" s="53">
        <f t="shared" si="122"/>
        <v>0.0055</v>
      </c>
      <c r="M45" s="52">
        <f t="shared" si="0"/>
        <v>0.13</v>
      </c>
      <c r="N45" s="53">
        <f t="shared" ref="N45:S45" si="123">N44</f>
        <v>0.639</v>
      </c>
      <c r="O45" s="53">
        <f t="shared" si="123"/>
        <v>0.028</v>
      </c>
      <c r="P45" s="60">
        <f t="shared" si="123"/>
        <v>0</v>
      </c>
      <c r="Q45" s="53">
        <f t="shared" si="123"/>
        <v>0.0164</v>
      </c>
      <c r="R45" s="53">
        <f t="shared" si="123"/>
        <v>0.0004</v>
      </c>
      <c r="S45" s="53">
        <f t="shared" si="123"/>
        <v>0</v>
      </c>
      <c r="T45" s="64">
        <f t="shared" ref="T45:Y45" si="124">G45*$F45+N45*$M45</f>
        <v>0.599937</v>
      </c>
      <c r="U45" s="64">
        <f t="shared" si="124"/>
        <v>0.047923</v>
      </c>
      <c r="V45" s="64">
        <f t="shared" si="124"/>
        <v>0.000348</v>
      </c>
      <c r="W45" s="64">
        <f t="shared" si="124"/>
        <v>0.017096</v>
      </c>
      <c r="X45" s="64">
        <f t="shared" si="124"/>
        <v>0.0178</v>
      </c>
      <c r="Y45" s="64">
        <f t="shared" si="124"/>
        <v>0.004785</v>
      </c>
    </row>
    <row r="46" spans="1:25">
      <c r="A46" s="54"/>
      <c r="B46" s="55" t="s">
        <v>539</v>
      </c>
      <c r="C46" s="55" t="s">
        <v>357</v>
      </c>
      <c r="D46" s="56">
        <v>0.833333333333333</v>
      </c>
      <c r="E46" s="56"/>
      <c r="F46" s="52">
        <f t="shared" ref="F46:L46" si="125">F45</f>
        <v>0.87</v>
      </c>
      <c r="G46" s="53">
        <f t="shared" si="125"/>
        <v>0.5941</v>
      </c>
      <c r="H46" s="53">
        <f t="shared" si="125"/>
        <v>0.0509</v>
      </c>
      <c r="I46" s="53">
        <f t="shared" si="125"/>
        <v>0.0004</v>
      </c>
      <c r="J46" s="53">
        <f t="shared" si="125"/>
        <v>0.0172</v>
      </c>
      <c r="K46" s="53">
        <f t="shared" si="125"/>
        <v>0.0204</v>
      </c>
      <c r="L46" s="53">
        <f t="shared" si="125"/>
        <v>0.0055</v>
      </c>
      <c r="M46" s="52">
        <f t="shared" si="0"/>
        <v>0.13</v>
      </c>
      <c r="N46" s="53">
        <f t="shared" ref="N46:S46" si="126">N45</f>
        <v>0.639</v>
      </c>
      <c r="O46" s="53">
        <f t="shared" si="126"/>
        <v>0.028</v>
      </c>
      <c r="P46" s="60">
        <f t="shared" si="126"/>
        <v>0</v>
      </c>
      <c r="Q46" s="53">
        <f t="shared" si="126"/>
        <v>0.0164</v>
      </c>
      <c r="R46" s="53">
        <f t="shared" si="126"/>
        <v>0.0004</v>
      </c>
      <c r="S46" s="53">
        <f t="shared" si="126"/>
        <v>0</v>
      </c>
      <c r="T46" s="64">
        <f t="shared" ref="T46:Y46" si="127">G46*$F46+N46*$M46</f>
        <v>0.599937</v>
      </c>
      <c r="U46" s="64">
        <f t="shared" si="127"/>
        <v>0.047923</v>
      </c>
      <c r="V46" s="64">
        <f t="shared" si="127"/>
        <v>0.000348</v>
      </c>
      <c r="W46" s="64">
        <f t="shared" si="127"/>
        <v>0.017096</v>
      </c>
      <c r="X46" s="64">
        <f t="shared" si="127"/>
        <v>0.0178</v>
      </c>
      <c r="Y46" s="64">
        <f t="shared" si="127"/>
        <v>0.004785</v>
      </c>
    </row>
    <row r="47" spans="1:25">
      <c r="A47" s="54"/>
      <c r="B47" s="55" t="s">
        <v>541</v>
      </c>
      <c r="C47" s="55" t="s">
        <v>355</v>
      </c>
      <c r="D47" s="56">
        <v>0.0208333333333333</v>
      </c>
      <c r="E47" s="56"/>
      <c r="F47" s="52">
        <f t="shared" ref="F47:L47" si="128">F46</f>
        <v>0.87</v>
      </c>
      <c r="G47" s="53">
        <f t="shared" si="128"/>
        <v>0.5941</v>
      </c>
      <c r="H47" s="53">
        <f t="shared" si="128"/>
        <v>0.0509</v>
      </c>
      <c r="I47" s="53">
        <f t="shared" si="128"/>
        <v>0.0004</v>
      </c>
      <c r="J47" s="53">
        <f t="shared" si="128"/>
        <v>0.0172</v>
      </c>
      <c r="K47" s="53">
        <f t="shared" si="128"/>
        <v>0.0204</v>
      </c>
      <c r="L47" s="53">
        <f t="shared" si="128"/>
        <v>0.0055</v>
      </c>
      <c r="M47" s="52">
        <f t="shared" si="0"/>
        <v>0.13</v>
      </c>
      <c r="N47" s="53">
        <f t="shared" ref="N47:S47" si="129">N46</f>
        <v>0.639</v>
      </c>
      <c r="O47" s="53">
        <f t="shared" si="129"/>
        <v>0.028</v>
      </c>
      <c r="P47" s="60">
        <f t="shared" si="129"/>
        <v>0</v>
      </c>
      <c r="Q47" s="53">
        <f t="shared" si="129"/>
        <v>0.0164</v>
      </c>
      <c r="R47" s="53">
        <f t="shared" si="129"/>
        <v>0.0004</v>
      </c>
      <c r="S47" s="53">
        <f t="shared" si="129"/>
        <v>0</v>
      </c>
      <c r="T47" s="64">
        <f t="shared" ref="T47:Y47" si="130">G47*$F47+N47*$M47</f>
        <v>0.599937</v>
      </c>
      <c r="U47" s="64">
        <f t="shared" si="130"/>
        <v>0.047923</v>
      </c>
      <c r="V47" s="64">
        <f t="shared" si="130"/>
        <v>0.000348</v>
      </c>
      <c r="W47" s="64">
        <f t="shared" si="130"/>
        <v>0.017096</v>
      </c>
      <c r="X47" s="64">
        <f t="shared" si="130"/>
        <v>0.0178</v>
      </c>
      <c r="Y47" s="64">
        <f t="shared" si="130"/>
        <v>0.004785</v>
      </c>
    </row>
    <row r="48" spans="1:25">
      <c r="A48" s="54"/>
      <c r="B48" s="55" t="s">
        <v>541</v>
      </c>
      <c r="C48" s="55" t="s">
        <v>355</v>
      </c>
      <c r="D48" s="56">
        <v>0.166666666666667</v>
      </c>
      <c r="E48" s="56"/>
      <c r="F48" s="52">
        <f t="shared" ref="F48:L48" si="131">F47</f>
        <v>0.87</v>
      </c>
      <c r="G48" s="53">
        <f t="shared" si="131"/>
        <v>0.5941</v>
      </c>
      <c r="H48" s="53">
        <f t="shared" si="131"/>
        <v>0.0509</v>
      </c>
      <c r="I48" s="53">
        <f t="shared" si="131"/>
        <v>0.0004</v>
      </c>
      <c r="J48" s="53">
        <f t="shared" si="131"/>
        <v>0.0172</v>
      </c>
      <c r="K48" s="53">
        <f t="shared" si="131"/>
        <v>0.0204</v>
      </c>
      <c r="L48" s="53">
        <f t="shared" si="131"/>
        <v>0.0055</v>
      </c>
      <c r="M48" s="52">
        <f t="shared" si="0"/>
        <v>0.13</v>
      </c>
      <c r="N48" s="53">
        <f t="shared" ref="N48:S48" si="132">N47</f>
        <v>0.639</v>
      </c>
      <c r="O48" s="53">
        <f t="shared" si="132"/>
        <v>0.028</v>
      </c>
      <c r="P48" s="60">
        <f t="shared" si="132"/>
        <v>0</v>
      </c>
      <c r="Q48" s="53">
        <f t="shared" si="132"/>
        <v>0.0164</v>
      </c>
      <c r="R48" s="53">
        <f t="shared" si="132"/>
        <v>0.0004</v>
      </c>
      <c r="S48" s="53">
        <f t="shared" si="132"/>
        <v>0</v>
      </c>
      <c r="T48" s="64">
        <f t="shared" ref="T48:Y48" si="133">G48*$F48+N48*$M48</f>
        <v>0.599937</v>
      </c>
      <c r="U48" s="64">
        <f t="shared" si="133"/>
        <v>0.047923</v>
      </c>
      <c r="V48" s="64">
        <f t="shared" si="133"/>
        <v>0.000348</v>
      </c>
      <c r="W48" s="64">
        <f t="shared" si="133"/>
        <v>0.017096</v>
      </c>
      <c r="X48" s="64">
        <f t="shared" si="133"/>
        <v>0.0178</v>
      </c>
      <c r="Y48" s="64">
        <f t="shared" si="133"/>
        <v>0.004785</v>
      </c>
    </row>
    <row r="49" spans="1:25">
      <c r="A49" s="54"/>
      <c r="B49" s="55" t="s">
        <v>538</v>
      </c>
      <c r="C49" s="55" t="s">
        <v>356</v>
      </c>
      <c r="D49" s="56">
        <v>0.354166666666667</v>
      </c>
      <c r="E49" s="56"/>
      <c r="F49" s="52">
        <f t="shared" ref="F49:L49" si="134">F48</f>
        <v>0.87</v>
      </c>
      <c r="G49" s="53">
        <f t="shared" si="134"/>
        <v>0.5941</v>
      </c>
      <c r="H49" s="53">
        <f t="shared" si="134"/>
        <v>0.0509</v>
      </c>
      <c r="I49" s="53">
        <f t="shared" si="134"/>
        <v>0.0004</v>
      </c>
      <c r="J49" s="53">
        <f t="shared" si="134"/>
        <v>0.0172</v>
      </c>
      <c r="K49" s="53">
        <f t="shared" si="134"/>
        <v>0.0204</v>
      </c>
      <c r="L49" s="53">
        <f t="shared" si="134"/>
        <v>0.0055</v>
      </c>
      <c r="M49" s="52">
        <f t="shared" si="0"/>
        <v>0.13</v>
      </c>
      <c r="N49" s="53">
        <f t="shared" ref="N49:S49" si="135">N48</f>
        <v>0.639</v>
      </c>
      <c r="O49" s="53">
        <f t="shared" si="135"/>
        <v>0.028</v>
      </c>
      <c r="P49" s="60">
        <f t="shared" si="135"/>
        <v>0</v>
      </c>
      <c r="Q49" s="53">
        <f t="shared" si="135"/>
        <v>0.0164</v>
      </c>
      <c r="R49" s="53">
        <f t="shared" si="135"/>
        <v>0.0004</v>
      </c>
      <c r="S49" s="53">
        <f t="shared" si="135"/>
        <v>0</v>
      </c>
      <c r="T49" s="64">
        <f t="shared" ref="T49:Y49" si="136">G49*$F49+N49*$M49</f>
        <v>0.599937</v>
      </c>
      <c r="U49" s="64">
        <f t="shared" si="136"/>
        <v>0.047923</v>
      </c>
      <c r="V49" s="64">
        <f t="shared" si="136"/>
        <v>0.000348</v>
      </c>
      <c r="W49" s="64">
        <f t="shared" si="136"/>
        <v>0.017096</v>
      </c>
      <c r="X49" s="64">
        <f t="shared" si="136"/>
        <v>0.0178</v>
      </c>
      <c r="Y49" s="64">
        <f t="shared" si="136"/>
        <v>0.004785</v>
      </c>
    </row>
    <row r="50" spans="1:25">
      <c r="A50" s="54"/>
      <c r="B50" s="55" t="s">
        <v>538</v>
      </c>
      <c r="C50" s="55" t="s">
        <v>356</v>
      </c>
      <c r="D50" s="56">
        <v>0.5</v>
      </c>
      <c r="E50" s="56"/>
      <c r="F50" s="52">
        <f t="shared" ref="F50:L50" si="137">F49</f>
        <v>0.87</v>
      </c>
      <c r="G50" s="53">
        <f t="shared" si="137"/>
        <v>0.5941</v>
      </c>
      <c r="H50" s="53">
        <f t="shared" si="137"/>
        <v>0.0509</v>
      </c>
      <c r="I50" s="53">
        <f t="shared" si="137"/>
        <v>0.0004</v>
      </c>
      <c r="J50" s="53">
        <f t="shared" si="137"/>
        <v>0.0172</v>
      </c>
      <c r="K50" s="53">
        <f t="shared" si="137"/>
        <v>0.0204</v>
      </c>
      <c r="L50" s="53">
        <f t="shared" si="137"/>
        <v>0.0055</v>
      </c>
      <c r="M50" s="52">
        <f t="shared" si="0"/>
        <v>0.13</v>
      </c>
      <c r="N50" s="53">
        <f t="shared" ref="N50:S50" si="138">N49</f>
        <v>0.639</v>
      </c>
      <c r="O50" s="53">
        <f t="shared" si="138"/>
        <v>0.028</v>
      </c>
      <c r="P50" s="60">
        <f t="shared" si="138"/>
        <v>0</v>
      </c>
      <c r="Q50" s="53">
        <f t="shared" si="138"/>
        <v>0.0164</v>
      </c>
      <c r="R50" s="53">
        <f t="shared" si="138"/>
        <v>0.0004</v>
      </c>
      <c r="S50" s="53">
        <f t="shared" si="138"/>
        <v>0</v>
      </c>
      <c r="T50" s="64">
        <f t="shared" ref="T50:Y50" si="139">G50*$F50+N50*$M50</f>
        <v>0.599937</v>
      </c>
      <c r="U50" s="64">
        <f t="shared" si="139"/>
        <v>0.047923</v>
      </c>
      <c r="V50" s="64">
        <f t="shared" si="139"/>
        <v>0.000348</v>
      </c>
      <c r="W50" s="64">
        <f t="shared" si="139"/>
        <v>0.017096</v>
      </c>
      <c r="X50" s="64">
        <f t="shared" si="139"/>
        <v>0.0178</v>
      </c>
      <c r="Y50" s="64">
        <f t="shared" si="139"/>
        <v>0.004785</v>
      </c>
    </row>
    <row r="51" spans="1:25">
      <c r="A51" s="54"/>
      <c r="B51" s="55" t="s">
        <v>539</v>
      </c>
      <c r="C51" s="55" t="s">
        <v>357</v>
      </c>
      <c r="D51" s="56">
        <v>0.6875</v>
      </c>
      <c r="E51" s="56"/>
      <c r="F51" s="52">
        <f t="shared" ref="F51:L51" si="140">F50</f>
        <v>0.87</v>
      </c>
      <c r="G51" s="53">
        <f t="shared" si="140"/>
        <v>0.5941</v>
      </c>
      <c r="H51" s="53">
        <f t="shared" si="140"/>
        <v>0.0509</v>
      </c>
      <c r="I51" s="53">
        <f t="shared" si="140"/>
        <v>0.0004</v>
      </c>
      <c r="J51" s="53">
        <f t="shared" si="140"/>
        <v>0.0172</v>
      </c>
      <c r="K51" s="53">
        <f t="shared" si="140"/>
        <v>0.0204</v>
      </c>
      <c r="L51" s="53">
        <f t="shared" si="140"/>
        <v>0.0055</v>
      </c>
      <c r="M51" s="52">
        <f t="shared" si="0"/>
        <v>0.13</v>
      </c>
      <c r="N51" s="53">
        <f t="shared" ref="N51:S51" si="141">N50</f>
        <v>0.639</v>
      </c>
      <c r="O51" s="53">
        <f t="shared" si="141"/>
        <v>0.028</v>
      </c>
      <c r="P51" s="60">
        <f t="shared" si="141"/>
        <v>0</v>
      </c>
      <c r="Q51" s="53">
        <f t="shared" si="141"/>
        <v>0.0164</v>
      </c>
      <c r="R51" s="53">
        <f t="shared" si="141"/>
        <v>0.0004</v>
      </c>
      <c r="S51" s="53">
        <f t="shared" si="141"/>
        <v>0</v>
      </c>
      <c r="T51" s="64">
        <f t="shared" ref="T51:Y51" si="142">G51*$F51+N51*$M51</f>
        <v>0.599937</v>
      </c>
      <c r="U51" s="64">
        <f t="shared" si="142"/>
        <v>0.047923</v>
      </c>
      <c r="V51" s="64">
        <f t="shared" si="142"/>
        <v>0.000348</v>
      </c>
      <c r="W51" s="64">
        <f t="shared" si="142"/>
        <v>0.017096</v>
      </c>
      <c r="X51" s="64">
        <f t="shared" si="142"/>
        <v>0.0178</v>
      </c>
      <c r="Y51" s="64">
        <f t="shared" si="142"/>
        <v>0.004785</v>
      </c>
    </row>
    <row r="52" spans="1:25">
      <c r="A52" s="54"/>
      <c r="B52" s="55" t="s">
        <v>539</v>
      </c>
      <c r="C52" s="55" t="s">
        <v>357</v>
      </c>
      <c r="D52" s="56">
        <v>0.833333333333333</v>
      </c>
      <c r="E52" s="56"/>
      <c r="F52" s="52">
        <f t="shared" ref="F52:L52" si="143">F51</f>
        <v>0.87</v>
      </c>
      <c r="G52" s="53">
        <f t="shared" si="143"/>
        <v>0.5941</v>
      </c>
      <c r="H52" s="53">
        <f t="shared" si="143"/>
        <v>0.0509</v>
      </c>
      <c r="I52" s="53">
        <f t="shared" si="143"/>
        <v>0.0004</v>
      </c>
      <c r="J52" s="53">
        <f t="shared" si="143"/>
        <v>0.0172</v>
      </c>
      <c r="K52" s="53">
        <f t="shared" si="143"/>
        <v>0.0204</v>
      </c>
      <c r="L52" s="53">
        <f t="shared" si="143"/>
        <v>0.0055</v>
      </c>
      <c r="M52" s="52">
        <f t="shared" si="0"/>
        <v>0.13</v>
      </c>
      <c r="N52" s="53">
        <f t="shared" ref="N52:S52" si="144">N51</f>
        <v>0.639</v>
      </c>
      <c r="O52" s="53">
        <f t="shared" si="144"/>
        <v>0.028</v>
      </c>
      <c r="P52" s="60">
        <f t="shared" si="144"/>
        <v>0</v>
      </c>
      <c r="Q52" s="53">
        <f t="shared" si="144"/>
        <v>0.0164</v>
      </c>
      <c r="R52" s="53">
        <f t="shared" si="144"/>
        <v>0.0004</v>
      </c>
      <c r="S52" s="53">
        <f t="shared" si="144"/>
        <v>0</v>
      </c>
      <c r="T52" s="64">
        <f t="shared" ref="T52:Y52" si="145">G52*$F52+N52*$M52</f>
        <v>0.599937</v>
      </c>
      <c r="U52" s="64">
        <f t="shared" si="145"/>
        <v>0.047923</v>
      </c>
      <c r="V52" s="64">
        <f t="shared" si="145"/>
        <v>0.000348</v>
      </c>
      <c r="W52" s="64">
        <f t="shared" si="145"/>
        <v>0.017096</v>
      </c>
      <c r="X52" s="64">
        <f t="shared" si="145"/>
        <v>0.0178</v>
      </c>
      <c r="Y52" s="64">
        <f t="shared" si="145"/>
        <v>0.004785</v>
      </c>
    </row>
    <row r="53" spans="1:25">
      <c r="A53" s="54"/>
      <c r="B53" s="55" t="s">
        <v>540</v>
      </c>
      <c r="C53" s="55" t="s">
        <v>355</v>
      </c>
      <c r="D53" s="56">
        <v>0.0208333333333333</v>
      </c>
      <c r="E53" s="56"/>
      <c r="F53" s="52">
        <f t="shared" ref="F53:L53" si="146">F52</f>
        <v>0.87</v>
      </c>
      <c r="G53" s="53">
        <f t="shared" si="146"/>
        <v>0.5941</v>
      </c>
      <c r="H53" s="53">
        <f t="shared" si="146"/>
        <v>0.0509</v>
      </c>
      <c r="I53" s="53">
        <f t="shared" si="146"/>
        <v>0.0004</v>
      </c>
      <c r="J53" s="53">
        <f t="shared" si="146"/>
        <v>0.0172</v>
      </c>
      <c r="K53" s="53">
        <f t="shared" si="146"/>
        <v>0.0204</v>
      </c>
      <c r="L53" s="53">
        <f t="shared" si="146"/>
        <v>0.0055</v>
      </c>
      <c r="M53" s="52">
        <f t="shared" si="0"/>
        <v>0.13</v>
      </c>
      <c r="N53" s="53">
        <f t="shared" ref="N53:S53" si="147">N52</f>
        <v>0.639</v>
      </c>
      <c r="O53" s="53">
        <f t="shared" si="147"/>
        <v>0.028</v>
      </c>
      <c r="P53" s="60">
        <f t="shared" si="147"/>
        <v>0</v>
      </c>
      <c r="Q53" s="53">
        <f t="shared" si="147"/>
        <v>0.0164</v>
      </c>
      <c r="R53" s="53">
        <f t="shared" si="147"/>
        <v>0.0004</v>
      </c>
      <c r="S53" s="53">
        <f t="shared" si="147"/>
        <v>0</v>
      </c>
      <c r="T53" s="64">
        <f t="shared" ref="T53:Y53" si="148">G53*$F53+N53*$M53</f>
        <v>0.599937</v>
      </c>
      <c r="U53" s="64">
        <f t="shared" si="148"/>
        <v>0.047923</v>
      </c>
      <c r="V53" s="64">
        <f t="shared" si="148"/>
        <v>0.000348</v>
      </c>
      <c r="W53" s="64">
        <f t="shared" si="148"/>
        <v>0.017096</v>
      </c>
      <c r="X53" s="64">
        <f t="shared" si="148"/>
        <v>0.0178</v>
      </c>
      <c r="Y53" s="64">
        <f t="shared" si="148"/>
        <v>0.004785</v>
      </c>
    </row>
    <row r="54" spans="1:25">
      <c r="A54" s="54"/>
      <c r="B54" s="55" t="s">
        <v>540</v>
      </c>
      <c r="C54" s="55" t="s">
        <v>355</v>
      </c>
      <c r="D54" s="56">
        <v>0.166666666666667</v>
      </c>
      <c r="E54" s="56"/>
      <c r="F54" s="52">
        <f t="shared" ref="F54:L54" si="149">F53</f>
        <v>0.87</v>
      </c>
      <c r="G54" s="53">
        <f t="shared" si="149"/>
        <v>0.5941</v>
      </c>
      <c r="H54" s="53">
        <f t="shared" si="149"/>
        <v>0.0509</v>
      </c>
      <c r="I54" s="53">
        <f t="shared" si="149"/>
        <v>0.0004</v>
      </c>
      <c r="J54" s="53">
        <f t="shared" si="149"/>
        <v>0.0172</v>
      </c>
      <c r="K54" s="53">
        <f t="shared" si="149"/>
        <v>0.0204</v>
      </c>
      <c r="L54" s="53">
        <f t="shared" si="149"/>
        <v>0.0055</v>
      </c>
      <c r="M54" s="52">
        <f t="shared" si="0"/>
        <v>0.13</v>
      </c>
      <c r="N54" s="53">
        <f t="shared" ref="N54:S54" si="150">N53</f>
        <v>0.639</v>
      </c>
      <c r="O54" s="53">
        <f t="shared" si="150"/>
        <v>0.028</v>
      </c>
      <c r="P54" s="60">
        <f t="shared" si="150"/>
        <v>0</v>
      </c>
      <c r="Q54" s="53">
        <f t="shared" si="150"/>
        <v>0.0164</v>
      </c>
      <c r="R54" s="53">
        <f t="shared" si="150"/>
        <v>0.0004</v>
      </c>
      <c r="S54" s="53">
        <f t="shared" si="150"/>
        <v>0</v>
      </c>
      <c r="T54" s="64">
        <f t="shared" ref="T54:Y54" si="151">G54*$F54+N54*$M54</f>
        <v>0.599937</v>
      </c>
      <c r="U54" s="64">
        <f t="shared" si="151"/>
        <v>0.047923</v>
      </c>
      <c r="V54" s="64">
        <f t="shared" si="151"/>
        <v>0.000348</v>
      </c>
      <c r="W54" s="64">
        <f t="shared" si="151"/>
        <v>0.017096</v>
      </c>
      <c r="X54" s="64">
        <f t="shared" si="151"/>
        <v>0.0178</v>
      </c>
      <c r="Y54" s="64">
        <f t="shared" si="151"/>
        <v>0.004785</v>
      </c>
    </row>
    <row r="55" spans="1:25">
      <c r="A55" s="54"/>
      <c r="B55" s="55" t="s">
        <v>541</v>
      </c>
      <c r="C55" s="55" t="s">
        <v>356</v>
      </c>
      <c r="D55" s="56">
        <v>0.354166666666667</v>
      </c>
      <c r="E55" s="56"/>
      <c r="F55" s="52">
        <f t="shared" ref="F55:L55" si="152">F54</f>
        <v>0.87</v>
      </c>
      <c r="G55" s="53">
        <f t="shared" si="152"/>
        <v>0.5941</v>
      </c>
      <c r="H55" s="53">
        <f t="shared" si="152"/>
        <v>0.0509</v>
      </c>
      <c r="I55" s="53">
        <f t="shared" si="152"/>
        <v>0.0004</v>
      </c>
      <c r="J55" s="53">
        <f t="shared" si="152"/>
        <v>0.0172</v>
      </c>
      <c r="K55" s="53">
        <f t="shared" si="152"/>
        <v>0.0204</v>
      </c>
      <c r="L55" s="53">
        <f t="shared" si="152"/>
        <v>0.0055</v>
      </c>
      <c r="M55" s="52">
        <f t="shared" si="0"/>
        <v>0.13</v>
      </c>
      <c r="N55" s="53">
        <f t="shared" ref="N55:S55" si="153">N54</f>
        <v>0.639</v>
      </c>
      <c r="O55" s="53">
        <f t="shared" si="153"/>
        <v>0.028</v>
      </c>
      <c r="P55" s="60">
        <f t="shared" si="153"/>
        <v>0</v>
      </c>
      <c r="Q55" s="53">
        <f t="shared" si="153"/>
        <v>0.0164</v>
      </c>
      <c r="R55" s="53">
        <f t="shared" si="153"/>
        <v>0.0004</v>
      </c>
      <c r="S55" s="53">
        <f t="shared" si="153"/>
        <v>0</v>
      </c>
      <c r="T55" s="64">
        <f t="shared" ref="T55:Y55" si="154">G55*$F55+N55*$M55</f>
        <v>0.599937</v>
      </c>
      <c r="U55" s="64">
        <f t="shared" si="154"/>
        <v>0.047923</v>
      </c>
      <c r="V55" s="64">
        <f t="shared" si="154"/>
        <v>0.000348</v>
      </c>
      <c r="W55" s="64">
        <f t="shared" si="154"/>
        <v>0.017096</v>
      </c>
      <c r="X55" s="64">
        <f t="shared" si="154"/>
        <v>0.0178</v>
      </c>
      <c r="Y55" s="64">
        <f t="shared" si="154"/>
        <v>0.004785</v>
      </c>
    </row>
    <row r="56" spans="1:25">
      <c r="A56" s="54"/>
      <c r="B56" s="55" t="s">
        <v>541</v>
      </c>
      <c r="C56" s="55" t="s">
        <v>356</v>
      </c>
      <c r="D56" s="56">
        <v>0.5</v>
      </c>
      <c r="E56" s="56"/>
      <c r="F56" s="52">
        <f t="shared" ref="F56:L56" si="155">F55</f>
        <v>0.87</v>
      </c>
      <c r="G56" s="53">
        <f t="shared" si="155"/>
        <v>0.5941</v>
      </c>
      <c r="H56" s="53">
        <f t="shared" si="155"/>
        <v>0.0509</v>
      </c>
      <c r="I56" s="53">
        <f t="shared" si="155"/>
        <v>0.0004</v>
      </c>
      <c r="J56" s="53">
        <f t="shared" si="155"/>
        <v>0.0172</v>
      </c>
      <c r="K56" s="53">
        <f t="shared" si="155"/>
        <v>0.0204</v>
      </c>
      <c r="L56" s="53">
        <f t="shared" si="155"/>
        <v>0.0055</v>
      </c>
      <c r="M56" s="52">
        <f t="shared" si="0"/>
        <v>0.13</v>
      </c>
      <c r="N56" s="53">
        <f t="shared" ref="N56:S56" si="156">N55</f>
        <v>0.639</v>
      </c>
      <c r="O56" s="53">
        <f t="shared" si="156"/>
        <v>0.028</v>
      </c>
      <c r="P56" s="60">
        <f t="shared" si="156"/>
        <v>0</v>
      </c>
      <c r="Q56" s="53">
        <f t="shared" si="156"/>
        <v>0.0164</v>
      </c>
      <c r="R56" s="53">
        <f t="shared" si="156"/>
        <v>0.0004</v>
      </c>
      <c r="S56" s="53">
        <f t="shared" si="156"/>
        <v>0</v>
      </c>
      <c r="T56" s="64">
        <f t="shared" ref="T56:Y56" si="157">G56*$F56+N56*$M56</f>
        <v>0.599937</v>
      </c>
      <c r="U56" s="64">
        <f t="shared" si="157"/>
        <v>0.047923</v>
      </c>
      <c r="V56" s="64">
        <f t="shared" si="157"/>
        <v>0.000348</v>
      </c>
      <c r="W56" s="64">
        <f t="shared" si="157"/>
        <v>0.017096</v>
      </c>
      <c r="X56" s="64">
        <f t="shared" si="157"/>
        <v>0.0178</v>
      </c>
      <c r="Y56" s="64">
        <f t="shared" si="157"/>
        <v>0.004785</v>
      </c>
    </row>
    <row r="57" spans="1:25">
      <c r="A57" s="54"/>
      <c r="B57" s="55" t="s">
        <v>538</v>
      </c>
      <c r="C57" s="55" t="s">
        <v>357</v>
      </c>
      <c r="D57" s="56">
        <v>0.6875</v>
      </c>
      <c r="E57" s="56"/>
      <c r="F57" s="52">
        <f t="shared" ref="F57:L57" si="158">F56</f>
        <v>0.87</v>
      </c>
      <c r="G57" s="53">
        <f t="shared" si="158"/>
        <v>0.5941</v>
      </c>
      <c r="H57" s="53">
        <f t="shared" si="158"/>
        <v>0.0509</v>
      </c>
      <c r="I57" s="53">
        <f t="shared" si="158"/>
        <v>0.0004</v>
      </c>
      <c r="J57" s="53">
        <f t="shared" si="158"/>
        <v>0.0172</v>
      </c>
      <c r="K57" s="53">
        <f t="shared" si="158"/>
        <v>0.0204</v>
      </c>
      <c r="L57" s="53">
        <f t="shared" si="158"/>
        <v>0.0055</v>
      </c>
      <c r="M57" s="52">
        <f t="shared" si="0"/>
        <v>0.13</v>
      </c>
      <c r="N57" s="53">
        <f t="shared" ref="N57:S57" si="159">N56</f>
        <v>0.639</v>
      </c>
      <c r="O57" s="53">
        <f t="shared" si="159"/>
        <v>0.028</v>
      </c>
      <c r="P57" s="60">
        <f t="shared" si="159"/>
        <v>0</v>
      </c>
      <c r="Q57" s="53">
        <f t="shared" si="159"/>
        <v>0.0164</v>
      </c>
      <c r="R57" s="53">
        <f t="shared" si="159"/>
        <v>0.0004</v>
      </c>
      <c r="S57" s="53">
        <f t="shared" si="159"/>
        <v>0</v>
      </c>
      <c r="T57" s="64">
        <f t="shared" ref="T57:Y57" si="160">G57*$F57+N57*$M57</f>
        <v>0.599937</v>
      </c>
      <c r="U57" s="64">
        <f t="shared" si="160"/>
        <v>0.047923</v>
      </c>
      <c r="V57" s="64">
        <f t="shared" si="160"/>
        <v>0.000348</v>
      </c>
      <c r="W57" s="64">
        <f t="shared" si="160"/>
        <v>0.017096</v>
      </c>
      <c r="X57" s="64">
        <f t="shared" si="160"/>
        <v>0.0178</v>
      </c>
      <c r="Y57" s="64">
        <f t="shared" si="160"/>
        <v>0.004785</v>
      </c>
    </row>
    <row r="58" spans="1:25">
      <c r="A58" s="54"/>
      <c r="B58" s="55" t="s">
        <v>538</v>
      </c>
      <c r="C58" s="55" t="s">
        <v>357</v>
      </c>
      <c r="D58" s="56">
        <v>0.833333333333333</v>
      </c>
      <c r="E58" s="56"/>
      <c r="F58" s="52">
        <f t="shared" ref="F58:L58" si="161">F57</f>
        <v>0.87</v>
      </c>
      <c r="G58" s="53">
        <f t="shared" si="161"/>
        <v>0.5941</v>
      </c>
      <c r="H58" s="53">
        <f t="shared" si="161"/>
        <v>0.0509</v>
      </c>
      <c r="I58" s="53">
        <f t="shared" si="161"/>
        <v>0.0004</v>
      </c>
      <c r="J58" s="53">
        <f t="shared" si="161"/>
        <v>0.0172</v>
      </c>
      <c r="K58" s="53">
        <f t="shared" si="161"/>
        <v>0.0204</v>
      </c>
      <c r="L58" s="53">
        <f t="shared" si="161"/>
        <v>0.0055</v>
      </c>
      <c r="M58" s="52">
        <f t="shared" si="0"/>
        <v>0.13</v>
      </c>
      <c r="N58" s="53">
        <f t="shared" ref="N58:S58" si="162">N57</f>
        <v>0.639</v>
      </c>
      <c r="O58" s="53">
        <f t="shared" si="162"/>
        <v>0.028</v>
      </c>
      <c r="P58" s="60">
        <f t="shared" si="162"/>
        <v>0</v>
      </c>
      <c r="Q58" s="53">
        <f t="shared" si="162"/>
        <v>0.0164</v>
      </c>
      <c r="R58" s="53">
        <f t="shared" si="162"/>
        <v>0.0004</v>
      </c>
      <c r="S58" s="53">
        <f t="shared" si="162"/>
        <v>0</v>
      </c>
      <c r="T58" s="64">
        <f t="shared" ref="T58:Y58" si="163">G58*$F58+N58*$M58</f>
        <v>0.599937</v>
      </c>
      <c r="U58" s="64">
        <f t="shared" si="163"/>
        <v>0.047923</v>
      </c>
      <c r="V58" s="64">
        <f t="shared" si="163"/>
        <v>0.000348</v>
      </c>
      <c r="W58" s="64">
        <f t="shared" si="163"/>
        <v>0.017096</v>
      </c>
      <c r="X58" s="64">
        <f t="shared" si="163"/>
        <v>0.0178</v>
      </c>
      <c r="Y58" s="64">
        <f t="shared" si="163"/>
        <v>0.004785</v>
      </c>
    </row>
    <row r="59" spans="1:26">
      <c r="A59" s="54"/>
      <c r="B59" s="55" t="s">
        <v>540</v>
      </c>
      <c r="C59" s="55" t="s">
        <v>355</v>
      </c>
      <c r="D59" s="56">
        <v>0.0208333333333333</v>
      </c>
      <c r="E59" s="56"/>
      <c r="F59" s="52">
        <f t="shared" ref="F59:L59" si="164">F58</f>
        <v>0.87</v>
      </c>
      <c r="G59" s="53">
        <f t="shared" si="164"/>
        <v>0.5941</v>
      </c>
      <c r="H59" s="53">
        <f t="shared" si="164"/>
        <v>0.0509</v>
      </c>
      <c r="I59" s="53">
        <f t="shared" si="164"/>
        <v>0.0004</v>
      </c>
      <c r="J59" s="53">
        <f t="shared" si="164"/>
        <v>0.0172</v>
      </c>
      <c r="K59" s="53">
        <f t="shared" si="164"/>
        <v>0.0204</v>
      </c>
      <c r="L59" s="53">
        <f t="shared" si="164"/>
        <v>0.0055</v>
      </c>
      <c r="M59" s="52">
        <f t="shared" si="0"/>
        <v>0.13</v>
      </c>
      <c r="N59" s="53">
        <f t="shared" ref="N59:S59" si="165">N58</f>
        <v>0.639</v>
      </c>
      <c r="O59" s="53">
        <f t="shared" si="165"/>
        <v>0.028</v>
      </c>
      <c r="P59" s="60">
        <f t="shared" si="165"/>
        <v>0</v>
      </c>
      <c r="Q59" s="53">
        <f t="shared" si="165"/>
        <v>0.0164</v>
      </c>
      <c r="R59" s="53">
        <f t="shared" si="165"/>
        <v>0.0004</v>
      </c>
      <c r="S59" s="53">
        <f t="shared" si="165"/>
        <v>0</v>
      </c>
      <c r="T59" s="64">
        <f t="shared" ref="T59:Y59" si="166">G59*$F59+N59*$M59</f>
        <v>0.599937</v>
      </c>
      <c r="U59" s="64">
        <f t="shared" si="166"/>
        <v>0.047923</v>
      </c>
      <c r="V59" s="64">
        <f t="shared" si="166"/>
        <v>0.000348</v>
      </c>
      <c r="W59" s="64">
        <f t="shared" si="166"/>
        <v>0.017096</v>
      </c>
      <c r="X59" s="64">
        <f t="shared" si="166"/>
        <v>0.0178</v>
      </c>
      <c r="Y59" s="64">
        <f t="shared" si="166"/>
        <v>0.004785</v>
      </c>
      <c r="Z59" s="66"/>
    </row>
    <row r="60" spans="1:25">
      <c r="A60" s="54"/>
      <c r="B60" s="55" t="s">
        <v>540</v>
      </c>
      <c r="C60" s="55" t="s">
        <v>355</v>
      </c>
      <c r="D60" s="56">
        <v>0.166666666666667</v>
      </c>
      <c r="E60" s="56"/>
      <c r="F60" s="52">
        <f t="shared" ref="F60:L60" si="167">F59</f>
        <v>0.87</v>
      </c>
      <c r="G60" s="53">
        <f t="shared" si="167"/>
        <v>0.5941</v>
      </c>
      <c r="H60" s="53">
        <f t="shared" si="167"/>
        <v>0.0509</v>
      </c>
      <c r="I60" s="53">
        <f t="shared" si="167"/>
        <v>0.0004</v>
      </c>
      <c r="J60" s="53">
        <f t="shared" si="167"/>
        <v>0.0172</v>
      </c>
      <c r="K60" s="53">
        <f t="shared" si="167"/>
        <v>0.0204</v>
      </c>
      <c r="L60" s="53">
        <f t="shared" si="167"/>
        <v>0.0055</v>
      </c>
      <c r="M60" s="52">
        <f t="shared" si="0"/>
        <v>0.13</v>
      </c>
      <c r="N60" s="53">
        <f t="shared" ref="N60:S60" si="168">N59</f>
        <v>0.639</v>
      </c>
      <c r="O60" s="53">
        <f t="shared" si="168"/>
        <v>0.028</v>
      </c>
      <c r="P60" s="60">
        <f t="shared" si="168"/>
        <v>0</v>
      </c>
      <c r="Q60" s="53">
        <f t="shared" si="168"/>
        <v>0.0164</v>
      </c>
      <c r="R60" s="53">
        <f t="shared" si="168"/>
        <v>0.0004</v>
      </c>
      <c r="S60" s="53">
        <f t="shared" si="168"/>
        <v>0</v>
      </c>
      <c r="T60" s="64">
        <f t="shared" ref="T60:Y60" si="169">G60*$F60+N60*$M60</f>
        <v>0.599937</v>
      </c>
      <c r="U60" s="64">
        <f t="shared" si="169"/>
        <v>0.047923</v>
      </c>
      <c r="V60" s="64">
        <f t="shared" si="169"/>
        <v>0.000348</v>
      </c>
      <c r="W60" s="64">
        <f t="shared" si="169"/>
        <v>0.017096</v>
      </c>
      <c r="X60" s="64">
        <f t="shared" si="169"/>
        <v>0.0178</v>
      </c>
      <c r="Y60" s="64">
        <f t="shared" si="169"/>
        <v>0.004785</v>
      </c>
    </row>
    <row r="61" spans="1:25">
      <c r="A61" s="54"/>
      <c r="B61" s="55" t="s">
        <v>541</v>
      </c>
      <c r="C61" s="55" t="s">
        <v>356</v>
      </c>
      <c r="D61" s="56">
        <v>0.354166666666667</v>
      </c>
      <c r="E61" s="56"/>
      <c r="F61" s="52">
        <f t="shared" ref="F61:L61" si="170">F60</f>
        <v>0.87</v>
      </c>
      <c r="G61" s="53">
        <f t="shared" si="170"/>
        <v>0.5941</v>
      </c>
      <c r="H61" s="53">
        <f t="shared" si="170"/>
        <v>0.0509</v>
      </c>
      <c r="I61" s="53">
        <f t="shared" si="170"/>
        <v>0.0004</v>
      </c>
      <c r="J61" s="53">
        <f t="shared" si="170"/>
        <v>0.0172</v>
      </c>
      <c r="K61" s="53">
        <f t="shared" si="170"/>
        <v>0.0204</v>
      </c>
      <c r="L61" s="53">
        <f t="shared" si="170"/>
        <v>0.0055</v>
      </c>
      <c r="M61" s="52">
        <f t="shared" si="0"/>
        <v>0.13</v>
      </c>
      <c r="N61" s="53">
        <f t="shared" ref="N61:S61" si="171">N60</f>
        <v>0.639</v>
      </c>
      <c r="O61" s="53">
        <f t="shared" si="171"/>
        <v>0.028</v>
      </c>
      <c r="P61" s="60">
        <f t="shared" si="171"/>
        <v>0</v>
      </c>
      <c r="Q61" s="53">
        <f t="shared" si="171"/>
        <v>0.0164</v>
      </c>
      <c r="R61" s="53">
        <f t="shared" si="171"/>
        <v>0.0004</v>
      </c>
      <c r="S61" s="53">
        <f t="shared" si="171"/>
        <v>0</v>
      </c>
      <c r="T61" s="64">
        <f t="shared" ref="T61:Y61" si="172">G61*$F61+N61*$M61</f>
        <v>0.599937</v>
      </c>
      <c r="U61" s="64">
        <f t="shared" si="172"/>
        <v>0.047923</v>
      </c>
      <c r="V61" s="64">
        <f t="shared" si="172"/>
        <v>0.000348</v>
      </c>
      <c r="W61" s="64">
        <f t="shared" si="172"/>
        <v>0.017096</v>
      </c>
      <c r="X61" s="64">
        <f t="shared" si="172"/>
        <v>0.0178</v>
      </c>
      <c r="Y61" s="64">
        <f t="shared" si="172"/>
        <v>0.004785</v>
      </c>
    </row>
    <row r="62" spans="1:25">
      <c r="A62" s="54"/>
      <c r="B62" s="55" t="s">
        <v>541</v>
      </c>
      <c r="C62" s="55" t="s">
        <v>356</v>
      </c>
      <c r="D62" s="56">
        <v>0.5</v>
      </c>
      <c r="E62" s="56"/>
      <c r="F62" s="52">
        <f t="shared" ref="F62:L62" si="173">F61</f>
        <v>0.87</v>
      </c>
      <c r="G62" s="53">
        <f t="shared" si="173"/>
        <v>0.5941</v>
      </c>
      <c r="H62" s="53">
        <f t="shared" si="173"/>
        <v>0.0509</v>
      </c>
      <c r="I62" s="53">
        <f t="shared" si="173"/>
        <v>0.0004</v>
      </c>
      <c r="J62" s="53">
        <f t="shared" si="173"/>
        <v>0.0172</v>
      </c>
      <c r="K62" s="53">
        <f t="shared" si="173"/>
        <v>0.0204</v>
      </c>
      <c r="L62" s="53">
        <f t="shared" si="173"/>
        <v>0.0055</v>
      </c>
      <c r="M62" s="52">
        <f t="shared" si="0"/>
        <v>0.13</v>
      </c>
      <c r="N62" s="53">
        <f t="shared" ref="N62:S62" si="174">N61</f>
        <v>0.639</v>
      </c>
      <c r="O62" s="53">
        <f t="shared" si="174"/>
        <v>0.028</v>
      </c>
      <c r="P62" s="60">
        <f t="shared" si="174"/>
        <v>0</v>
      </c>
      <c r="Q62" s="53">
        <f t="shared" si="174"/>
        <v>0.0164</v>
      </c>
      <c r="R62" s="53">
        <f t="shared" si="174"/>
        <v>0.0004</v>
      </c>
      <c r="S62" s="53">
        <f t="shared" si="174"/>
        <v>0</v>
      </c>
      <c r="T62" s="64">
        <f t="shared" ref="T62:Y62" si="175">G62*$F62+N62*$M62</f>
        <v>0.599937</v>
      </c>
      <c r="U62" s="64">
        <f t="shared" si="175"/>
        <v>0.047923</v>
      </c>
      <c r="V62" s="64">
        <f t="shared" si="175"/>
        <v>0.000348</v>
      </c>
      <c r="W62" s="64">
        <f t="shared" si="175"/>
        <v>0.017096</v>
      </c>
      <c r="X62" s="64">
        <f t="shared" si="175"/>
        <v>0.0178</v>
      </c>
      <c r="Y62" s="64">
        <f t="shared" si="175"/>
        <v>0.004785</v>
      </c>
    </row>
    <row r="63" spans="1:25">
      <c r="A63" s="54"/>
      <c r="B63" s="55" t="s">
        <v>538</v>
      </c>
      <c r="C63" s="55" t="s">
        <v>357</v>
      </c>
      <c r="D63" s="56">
        <v>0.6875</v>
      </c>
      <c r="E63" s="56"/>
      <c r="F63" s="52">
        <f t="shared" ref="F63:L63" si="176">F62</f>
        <v>0.87</v>
      </c>
      <c r="G63" s="53">
        <f t="shared" si="176"/>
        <v>0.5941</v>
      </c>
      <c r="H63" s="53">
        <f t="shared" si="176"/>
        <v>0.0509</v>
      </c>
      <c r="I63" s="53">
        <f t="shared" si="176"/>
        <v>0.0004</v>
      </c>
      <c r="J63" s="53">
        <f t="shared" si="176"/>
        <v>0.0172</v>
      </c>
      <c r="K63" s="53">
        <f t="shared" si="176"/>
        <v>0.0204</v>
      </c>
      <c r="L63" s="53">
        <f t="shared" si="176"/>
        <v>0.0055</v>
      </c>
      <c r="M63" s="52">
        <f t="shared" si="0"/>
        <v>0.13</v>
      </c>
      <c r="N63" s="53">
        <f t="shared" ref="N63:S63" si="177">N62</f>
        <v>0.639</v>
      </c>
      <c r="O63" s="53">
        <f t="shared" si="177"/>
        <v>0.028</v>
      </c>
      <c r="P63" s="60">
        <f t="shared" si="177"/>
        <v>0</v>
      </c>
      <c r="Q63" s="53">
        <f t="shared" si="177"/>
        <v>0.0164</v>
      </c>
      <c r="R63" s="53">
        <f t="shared" si="177"/>
        <v>0.0004</v>
      </c>
      <c r="S63" s="53">
        <f t="shared" si="177"/>
        <v>0</v>
      </c>
      <c r="T63" s="64">
        <f t="shared" ref="T63:Y63" si="178">G63*$F63+N63*$M63</f>
        <v>0.599937</v>
      </c>
      <c r="U63" s="64">
        <f t="shared" si="178"/>
        <v>0.047923</v>
      </c>
      <c r="V63" s="64">
        <f t="shared" si="178"/>
        <v>0.000348</v>
      </c>
      <c r="W63" s="64">
        <f t="shared" si="178"/>
        <v>0.017096</v>
      </c>
      <c r="X63" s="64">
        <f t="shared" si="178"/>
        <v>0.0178</v>
      </c>
      <c r="Y63" s="64">
        <f t="shared" si="178"/>
        <v>0.004785</v>
      </c>
    </row>
    <row r="64" spans="1:26">
      <c r="A64" s="54"/>
      <c r="B64" s="55" t="s">
        <v>538</v>
      </c>
      <c r="C64" s="55" t="s">
        <v>357</v>
      </c>
      <c r="D64" s="56">
        <v>0.833333333333333</v>
      </c>
      <c r="E64" s="56"/>
      <c r="F64" s="52">
        <f t="shared" ref="F64:L64" si="179">F63</f>
        <v>0.87</v>
      </c>
      <c r="G64" s="53">
        <f t="shared" si="179"/>
        <v>0.5941</v>
      </c>
      <c r="H64" s="53">
        <f t="shared" si="179"/>
        <v>0.0509</v>
      </c>
      <c r="I64" s="53">
        <f t="shared" si="179"/>
        <v>0.0004</v>
      </c>
      <c r="J64" s="53">
        <f t="shared" si="179"/>
        <v>0.0172</v>
      </c>
      <c r="K64" s="53">
        <f t="shared" si="179"/>
        <v>0.0204</v>
      </c>
      <c r="L64" s="53">
        <f t="shared" si="179"/>
        <v>0.0055</v>
      </c>
      <c r="M64" s="52">
        <f t="shared" si="0"/>
        <v>0.13</v>
      </c>
      <c r="N64" s="53">
        <f t="shared" ref="N64:S64" si="180">N63</f>
        <v>0.639</v>
      </c>
      <c r="O64" s="53">
        <f t="shared" si="180"/>
        <v>0.028</v>
      </c>
      <c r="P64" s="60">
        <f t="shared" si="180"/>
        <v>0</v>
      </c>
      <c r="Q64" s="53">
        <f t="shared" si="180"/>
        <v>0.0164</v>
      </c>
      <c r="R64" s="53">
        <f t="shared" si="180"/>
        <v>0.0004</v>
      </c>
      <c r="S64" s="53">
        <f t="shared" si="180"/>
        <v>0</v>
      </c>
      <c r="T64" s="64">
        <f t="shared" ref="T64:Y64" si="181">G64*$F64+N64*$M64</f>
        <v>0.599937</v>
      </c>
      <c r="U64" s="64">
        <f t="shared" si="181"/>
        <v>0.047923</v>
      </c>
      <c r="V64" s="64">
        <f t="shared" si="181"/>
        <v>0.000348</v>
      </c>
      <c r="W64" s="64">
        <f t="shared" si="181"/>
        <v>0.017096</v>
      </c>
      <c r="X64" s="64">
        <f t="shared" si="181"/>
        <v>0.0178</v>
      </c>
      <c r="Y64" s="64">
        <f t="shared" si="181"/>
        <v>0.004785</v>
      </c>
      <c r="Z64" s="66"/>
    </row>
    <row r="65" spans="1:25">
      <c r="A65" s="54"/>
      <c r="B65" s="55" t="s">
        <v>539</v>
      </c>
      <c r="C65" s="55" t="s">
        <v>355</v>
      </c>
      <c r="D65" s="56">
        <v>0.0208333333333333</v>
      </c>
      <c r="E65" s="56"/>
      <c r="F65" s="52">
        <f t="shared" ref="F65:L65" si="182">F64</f>
        <v>0.87</v>
      </c>
      <c r="G65" s="53">
        <f t="shared" si="182"/>
        <v>0.5941</v>
      </c>
      <c r="H65" s="53">
        <f t="shared" si="182"/>
        <v>0.0509</v>
      </c>
      <c r="I65" s="53">
        <f t="shared" si="182"/>
        <v>0.0004</v>
      </c>
      <c r="J65" s="53">
        <f t="shared" si="182"/>
        <v>0.0172</v>
      </c>
      <c r="K65" s="53">
        <f t="shared" si="182"/>
        <v>0.0204</v>
      </c>
      <c r="L65" s="53">
        <f t="shared" si="182"/>
        <v>0.0055</v>
      </c>
      <c r="M65" s="52">
        <f t="shared" si="0"/>
        <v>0.13</v>
      </c>
      <c r="N65" s="53">
        <f t="shared" ref="N65:S65" si="183">N64</f>
        <v>0.639</v>
      </c>
      <c r="O65" s="53">
        <f t="shared" si="183"/>
        <v>0.028</v>
      </c>
      <c r="P65" s="60">
        <f t="shared" si="183"/>
        <v>0</v>
      </c>
      <c r="Q65" s="53">
        <f t="shared" si="183"/>
        <v>0.0164</v>
      </c>
      <c r="R65" s="53">
        <f t="shared" si="183"/>
        <v>0.0004</v>
      </c>
      <c r="S65" s="53">
        <f t="shared" si="183"/>
        <v>0</v>
      </c>
      <c r="T65" s="64">
        <f t="shared" ref="T65:Y65" si="184">G65*$F65+N65*$M65</f>
        <v>0.599937</v>
      </c>
      <c r="U65" s="64">
        <f t="shared" si="184"/>
        <v>0.047923</v>
      </c>
      <c r="V65" s="64">
        <f t="shared" si="184"/>
        <v>0.000348</v>
      </c>
      <c r="W65" s="64">
        <f t="shared" si="184"/>
        <v>0.017096</v>
      </c>
      <c r="X65" s="64">
        <f t="shared" si="184"/>
        <v>0.0178</v>
      </c>
      <c r="Y65" s="64">
        <f t="shared" si="184"/>
        <v>0.004785</v>
      </c>
    </row>
    <row r="66" spans="1:25">
      <c r="A66" s="54"/>
      <c r="B66" s="55" t="s">
        <v>539</v>
      </c>
      <c r="C66" s="55" t="s">
        <v>355</v>
      </c>
      <c r="D66" s="56">
        <v>0.166666666666667</v>
      </c>
      <c r="E66" s="56"/>
      <c r="F66" s="52">
        <f t="shared" ref="F66:L66" si="185">F65</f>
        <v>0.87</v>
      </c>
      <c r="G66" s="53">
        <f t="shared" si="185"/>
        <v>0.5941</v>
      </c>
      <c r="H66" s="53">
        <f t="shared" si="185"/>
        <v>0.0509</v>
      </c>
      <c r="I66" s="53">
        <f t="shared" si="185"/>
        <v>0.0004</v>
      </c>
      <c r="J66" s="53">
        <f t="shared" si="185"/>
        <v>0.0172</v>
      </c>
      <c r="K66" s="53">
        <f t="shared" si="185"/>
        <v>0.0204</v>
      </c>
      <c r="L66" s="53">
        <f t="shared" si="185"/>
        <v>0.0055</v>
      </c>
      <c r="M66" s="52">
        <f t="shared" si="0"/>
        <v>0.13</v>
      </c>
      <c r="N66" s="53">
        <f t="shared" ref="N66:S66" si="186">N65</f>
        <v>0.639</v>
      </c>
      <c r="O66" s="53">
        <f t="shared" si="186"/>
        <v>0.028</v>
      </c>
      <c r="P66" s="60">
        <f t="shared" si="186"/>
        <v>0</v>
      </c>
      <c r="Q66" s="53">
        <f t="shared" si="186"/>
        <v>0.0164</v>
      </c>
      <c r="R66" s="53">
        <f t="shared" si="186"/>
        <v>0.0004</v>
      </c>
      <c r="S66" s="53">
        <f t="shared" si="186"/>
        <v>0</v>
      </c>
      <c r="T66" s="64">
        <f t="shared" ref="T66:Y66" si="187">G66*$F66+N66*$M66</f>
        <v>0.599937</v>
      </c>
      <c r="U66" s="64">
        <f t="shared" si="187"/>
        <v>0.047923</v>
      </c>
      <c r="V66" s="64">
        <f t="shared" si="187"/>
        <v>0.000348</v>
      </c>
      <c r="W66" s="64">
        <f t="shared" si="187"/>
        <v>0.017096</v>
      </c>
      <c r="X66" s="64">
        <f t="shared" si="187"/>
        <v>0.0178</v>
      </c>
      <c r="Y66" s="64">
        <f t="shared" si="187"/>
        <v>0.004785</v>
      </c>
    </row>
    <row r="67" spans="1:25">
      <c r="A67" s="54"/>
      <c r="B67" s="55"/>
      <c r="C67" s="55" t="s">
        <v>356</v>
      </c>
      <c r="D67" s="56">
        <v>0.354166666666667</v>
      </c>
      <c r="E67" s="56"/>
      <c r="F67" s="52">
        <f t="shared" ref="F67:L67" si="188">F66</f>
        <v>0.87</v>
      </c>
      <c r="G67" s="53">
        <f t="shared" si="188"/>
        <v>0.5941</v>
      </c>
      <c r="H67" s="53">
        <f t="shared" si="188"/>
        <v>0.0509</v>
      </c>
      <c r="I67" s="53">
        <f t="shared" si="188"/>
        <v>0.0004</v>
      </c>
      <c r="J67" s="53">
        <f t="shared" si="188"/>
        <v>0.0172</v>
      </c>
      <c r="K67" s="53">
        <f t="shared" si="188"/>
        <v>0.0204</v>
      </c>
      <c r="L67" s="53">
        <f t="shared" si="188"/>
        <v>0.0055</v>
      </c>
      <c r="M67" s="52">
        <f t="shared" si="0"/>
        <v>0.13</v>
      </c>
      <c r="N67" s="53">
        <f t="shared" ref="N67:S67" si="189">N66</f>
        <v>0.639</v>
      </c>
      <c r="O67" s="53">
        <f t="shared" si="189"/>
        <v>0.028</v>
      </c>
      <c r="P67" s="60">
        <f t="shared" si="189"/>
        <v>0</v>
      </c>
      <c r="Q67" s="53">
        <f t="shared" si="189"/>
        <v>0.0164</v>
      </c>
      <c r="R67" s="53">
        <f t="shared" si="189"/>
        <v>0.0004</v>
      </c>
      <c r="S67" s="53">
        <f t="shared" si="189"/>
        <v>0</v>
      </c>
      <c r="T67" s="64">
        <f t="shared" ref="T67:Y67" si="190">G67*$F67+N67*$M67</f>
        <v>0.599937</v>
      </c>
      <c r="U67" s="64">
        <f t="shared" si="190"/>
        <v>0.047923</v>
      </c>
      <c r="V67" s="64">
        <f t="shared" si="190"/>
        <v>0.000348</v>
      </c>
      <c r="W67" s="64">
        <f t="shared" si="190"/>
        <v>0.017096</v>
      </c>
      <c r="X67" s="64">
        <f t="shared" si="190"/>
        <v>0.0178</v>
      </c>
      <c r="Y67" s="64">
        <f t="shared" si="190"/>
        <v>0.004785</v>
      </c>
    </row>
    <row r="68" spans="1:25">
      <c r="A68" s="54"/>
      <c r="B68" s="55"/>
      <c r="C68" s="55" t="s">
        <v>356</v>
      </c>
      <c r="D68" s="56">
        <v>0.5</v>
      </c>
      <c r="E68" s="56"/>
      <c r="F68" s="52">
        <f t="shared" ref="F68:L68" si="191">F67</f>
        <v>0.87</v>
      </c>
      <c r="G68" s="53">
        <f t="shared" si="191"/>
        <v>0.5941</v>
      </c>
      <c r="H68" s="53">
        <f t="shared" si="191"/>
        <v>0.0509</v>
      </c>
      <c r="I68" s="53">
        <f t="shared" si="191"/>
        <v>0.0004</v>
      </c>
      <c r="J68" s="53">
        <f t="shared" si="191"/>
        <v>0.0172</v>
      </c>
      <c r="K68" s="53">
        <f t="shared" si="191"/>
        <v>0.0204</v>
      </c>
      <c r="L68" s="53">
        <f t="shared" si="191"/>
        <v>0.0055</v>
      </c>
      <c r="M68" s="52">
        <f t="shared" ref="M68:M131" si="192">1-F68</f>
        <v>0.13</v>
      </c>
      <c r="N68" s="53">
        <f t="shared" ref="N68:S68" si="193">N67</f>
        <v>0.639</v>
      </c>
      <c r="O68" s="53">
        <f t="shared" si="193"/>
        <v>0.028</v>
      </c>
      <c r="P68" s="60">
        <f t="shared" si="193"/>
        <v>0</v>
      </c>
      <c r="Q68" s="53">
        <f t="shared" si="193"/>
        <v>0.0164</v>
      </c>
      <c r="R68" s="53">
        <f t="shared" si="193"/>
        <v>0.0004</v>
      </c>
      <c r="S68" s="53">
        <f t="shared" si="193"/>
        <v>0</v>
      </c>
      <c r="T68" s="64">
        <f t="shared" ref="T68:Y68" si="194">G68*$F68+N68*$M68</f>
        <v>0.599937</v>
      </c>
      <c r="U68" s="64">
        <f t="shared" si="194"/>
        <v>0.047923</v>
      </c>
      <c r="V68" s="64">
        <f t="shared" si="194"/>
        <v>0.000348</v>
      </c>
      <c r="W68" s="64">
        <f t="shared" si="194"/>
        <v>0.017096</v>
      </c>
      <c r="X68" s="64">
        <f t="shared" si="194"/>
        <v>0.0178</v>
      </c>
      <c r="Y68" s="64">
        <f t="shared" si="194"/>
        <v>0.004785</v>
      </c>
    </row>
    <row r="69" spans="1:25">
      <c r="A69" s="54"/>
      <c r="B69" s="55"/>
      <c r="C69" s="55" t="s">
        <v>357</v>
      </c>
      <c r="D69" s="56">
        <v>0.6875</v>
      </c>
      <c r="E69" s="56"/>
      <c r="F69" s="52">
        <f t="shared" ref="F69:L69" si="195">F68</f>
        <v>0.87</v>
      </c>
      <c r="G69" s="53">
        <f t="shared" si="195"/>
        <v>0.5941</v>
      </c>
      <c r="H69" s="53">
        <f t="shared" si="195"/>
        <v>0.0509</v>
      </c>
      <c r="I69" s="53">
        <f t="shared" si="195"/>
        <v>0.0004</v>
      </c>
      <c r="J69" s="53">
        <f t="shared" si="195"/>
        <v>0.0172</v>
      </c>
      <c r="K69" s="53">
        <f t="shared" si="195"/>
        <v>0.0204</v>
      </c>
      <c r="L69" s="53">
        <f t="shared" si="195"/>
        <v>0.0055</v>
      </c>
      <c r="M69" s="52">
        <f t="shared" si="192"/>
        <v>0.13</v>
      </c>
      <c r="N69" s="53">
        <f t="shared" ref="N69:S69" si="196">N68</f>
        <v>0.639</v>
      </c>
      <c r="O69" s="53">
        <f t="shared" si="196"/>
        <v>0.028</v>
      </c>
      <c r="P69" s="60">
        <f t="shared" si="196"/>
        <v>0</v>
      </c>
      <c r="Q69" s="53">
        <f t="shared" si="196"/>
        <v>0.0164</v>
      </c>
      <c r="R69" s="53">
        <f t="shared" si="196"/>
        <v>0.0004</v>
      </c>
      <c r="S69" s="53">
        <f t="shared" si="196"/>
        <v>0</v>
      </c>
      <c r="T69" s="64">
        <f t="shared" ref="T69:Y69" si="197">G69*$F69+N69*$M69</f>
        <v>0.599937</v>
      </c>
      <c r="U69" s="64">
        <f t="shared" si="197"/>
        <v>0.047923</v>
      </c>
      <c r="V69" s="64">
        <f t="shared" si="197"/>
        <v>0.000348</v>
      </c>
      <c r="W69" s="64">
        <f t="shared" si="197"/>
        <v>0.017096</v>
      </c>
      <c r="X69" s="64">
        <f t="shared" si="197"/>
        <v>0.0178</v>
      </c>
      <c r="Y69" s="64">
        <f t="shared" si="197"/>
        <v>0.004785</v>
      </c>
    </row>
    <row r="70" spans="1:25">
      <c r="A70" s="54"/>
      <c r="B70" s="55"/>
      <c r="C70" s="55" t="s">
        <v>357</v>
      </c>
      <c r="D70" s="56">
        <v>0.833333333333333</v>
      </c>
      <c r="E70" s="56"/>
      <c r="F70" s="52">
        <f t="shared" ref="F70:L70" si="198">F69</f>
        <v>0.87</v>
      </c>
      <c r="G70" s="53">
        <f t="shared" si="198"/>
        <v>0.5941</v>
      </c>
      <c r="H70" s="53">
        <f t="shared" si="198"/>
        <v>0.0509</v>
      </c>
      <c r="I70" s="53">
        <f t="shared" si="198"/>
        <v>0.0004</v>
      </c>
      <c r="J70" s="53">
        <f t="shared" si="198"/>
        <v>0.0172</v>
      </c>
      <c r="K70" s="53">
        <f t="shared" si="198"/>
        <v>0.0204</v>
      </c>
      <c r="L70" s="53">
        <f t="shared" si="198"/>
        <v>0.0055</v>
      </c>
      <c r="M70" s="52">
        <f t="shared" si="192"/>
        <v>0.13</v>
      </c>
      <c r="N70" s="53">
        <f t="shared" ref="N70:S70" si="199">N69</f>
        <v>0.639</v>
      </c>
      <c r="O70" s="53">
        <f t="shared" si="199"/>
        <v>0.028</v>
      </c>
      <c r="P70" s="60">
        <f t="shared" si="199"/>
        <v>0</v>
      </c>
      <c r="Q70" s="53">
        <f t="shared" si="199"/>
        <v>0.0164</v>
      </c>
      <c r="R70" s="53">
        <f t="shared" si="199"/>
        <v>0.0004</v>
      </c>
      <c r="S70" s="53">
        <f t="shared" si="199"/>
        <v>0</v>
      </c>
      <c r="T70" s="64">
        <f t="shared" ref="T70:Y70" si="200">G70*$F70+N70*$M70</f>
        <v>0.599937</v>
      </c>
      <c r="U70" s="64">
        <f t="shared" si="200"/>
        <v>0.047923</v>
      </c>
      <c r="V70" s="64">
        <f t="shared" si="200"/>
        <v>0.000348</v>
      </c>
      <c r="W70" s="64">
        <f t="shared" si="200"/>
        <v>0.017096</v>
      </c>
      <c r="X70" s="64">
        <f t="shared" si="200"/>
        <v>0.0178</v>
      </c>
      <c r="Y70" s="64">
        <f t="shared" si="200"/>
        <v>0.004785</v>
      </c>
    </row>
    <row r="71" spans="1:25">
      <c r="A71" s="54"/>
      <c r="B71" s="55"/>
      <c r="C71" s="55" t="s">
        <v>355</v>
      </c>
      <c r="D71" s="56">
        <v>0.0208333333333333</v>
      </c>
      <c r="E71" s="56"/>
      <c r="F71" s="52">
        <f t="shared" ref="F71:L71" si="201">F70</f>
        <v>0.87</v>
      </c>
      <c r="G71" s="53">
        <f t="shared" si="201"/>
        <v>0.5941</v>
      </c>
      <c r="H71" s="53">
        <f t="shared" si="201"/>
        <v>0.0509</v>
      </c>
      <c r="I71" s="53">
        <f t="shared" si="201"/>
        <v>0.0004</v>
      </c>
      <c r="J71" s="53">
        <f t="shared" si="201"/>
        <v>0.0172</v>
      </c>
      <c r="K71" s="53">
        <f t="shared" si="201"/>
        <v>0.0204</v>
      </c>
      <c r="L71" s="53">
        <f t="shared" si="201"/>
        <v>0.0055</v>
      </c>
      <c r="M71" s="52">
        <f t="shared" si="192"/>
        <v>0.13</v>
      </c>
      <c r="N71" s="53">
        <f t="shared" ref="N71:S71" si="202">N70</f>
        <v>0.639</v>
      </c>
      <c r="O71" s="53">
        <f t="shared" si="202"/>
        <v>0.028</v>
      </c>
      <c r="P71" s="60">
        <f t="shared" si="202"/>
        <v>0</v>
      </c>
      <c r="Q71" s="53">
        <f t="shared" si="202"/>
        <v>0.0164</v>
      </c>
      <c r="R71" s="53">
        <f t="shared" si="202"/>
        <v>0.0004</v>
      </c>
      <c r="S71" s="53">
        <f t="shared" si="202"/>
        <v>0</v>
      </c>
      <c r="T71" s="64">
        <f t="shared" ref="T71:Y71" si="203">G71*$F71+N71*$M71</f>
        <v>0.599937</v>
      </c>
      <c r="U71" s="64">
        <f t="shared" si="203"/>
        <v>0.047923</v>
      </c>
      <c r="V71" s="64">
        <f t="shared" si="203"/>
        <v>0.000348</v>
      </c>
      <c r="W71" s="64">
        <f t="shared" si="203"/>
        <v>0.017096</v>
      </c>
      <c r="X71" s="64">
        <f t="shared" si="203"/>
        <v>0.0178</v>
      </c>
      <c r="Y71" s="64">
        <f t="shared" si="203"/>
        <v>0.004785</v>
      </c>
    </row>
    <row r="72" spans="1:25">
      <c r="A72" s="54"/>
      <c r="B72" s="55"/>
      <c r="C72" s="55" t="s">
        <v>355</v>
      </c>
      <c r="D72" s="56">
        <v>0.166666666666667</v>
      </c>
      <c r="E72" s="56"/>
      <c r="F72" s="52">
        <f t="shared" ref="F72:L72" si="204">F71</f>
        <v>0.87</v>
      </c>
      <c r="G72" s="53">
        <f t="shared" si="204"/>
        <v>0.5941</v>
      </c>
      <c r="H72" s="53">
        <f t="shared" si="204"/>
        <v>0.0509</v>
      </c>
      <c r="I72" s="53">
        <f t="shared" si="204"/>
        <v>0.0004</v>
      </c>
      <c r="J72" s="53">
        <f t="shared" si="204"/>
        <v>0.0172</v>
      </c>
      <c r="K72" s="53">
        <f t="shared" si="204"/>
        <v>0.0204</v>
      </c>
      <c r="L72" s="53">
        <f t="shared" si="204"/>
        <v>0.0055</v>
      </c>
      <c r="M72" s="52">
        <f t="shared" si="192"/>
        <v>0.13</v>
      </c>
      <c r="N72" s="53">
        <f t="shared" ref="N72:S72" si="205">N71</f>
        <v>0.639</v>
      </c>
      <c r="O72" s="53">
        <f t="shared" si="205"/>
        <v>0.028</v>
      </c>
      <c r="P72" s="60">
        <f t="shared" si="205"/>
        <v>0</v>
      </c>
      <c r="Q72" s="53">
        <f t="shared" si="205"/>
        <v>0.0164</v>
      </c>
      <c r="R72" s="53">
        <f t="shared" si="205"/>
        <v>0.0004</v>
      </c>
      <c r="S72" s="53">
        <f t="shared" si="205"/>
        <v>0</v>
      </c>
      <c r="T72" s="64">
        <f t="shared" ref="T72:Y72" si="206">G72*$F72+N72*$M72</f>
        <v>0.599937</v>
      </c>
      <c r="U72" s="64">
        <f t="shared" si="206"/>
        <v>0.047923</v>
      </c>
      <c r="V72" s="64">
        <f t="shared" si="206"/>
        <v>0.000348</v>
      </c>
      <c r="W72" s="64">
        <f t="shared" si="206"/>
        <v>0.017096</v>
      </c>
      <c r="X72" s="64">
        <f t="shared" si="206"/>
        <v>0.0178</v>
      </c>
      <c r="Y72" s="64">
        <f t="shared" si="206"/>
        <v>0.004785</v>
      </c>
    </row>
    <row r="73" spans="1:25">
      <c r="A73" s="54"/>
      <c r="B73" s="55"/>
      <c r="C73" s="55" t="s">
        <v>356</v>
      </c>
      <c r="D73" s="56">
        <v>0.354166666666667</v>
      </c>
      <c r="E73" s="56"/>
      <c r="F73" s="52">
        <f t="shared" ref="F73:L73" si="207">F72</f>
        <v>0.87</v>
      </c>
      <c r="G73" s="53">
        <f t="shared" si="207"/>
        <v>0.5941</v>
      </c>
      <c r="H73" s="53">
        <f t="shared" si="207"/>
        <v>0.0509</v>
      </c>
      <c r="I73" s="53">
        <f t="shared" si="207"/>
        <v>0.0004</v>
      </c>
      <c r="J73" s="53">
        <f t="shared" si="207"/>
        <v>0.0172</v>
      </c>
      <c r="K73" s="53">
        <f t="shared" si="207"/>
        <v>0.0204</v>
      </c>
      <c r="L73" s="53">
        <f t="shared" si="207"/>
        <v>0.0055</v>
      </c>
      <c r="M73" s="52">
        <f t="shared" si="192"/>
        <v>0.13</v>
      </c>
      <c r="N73" s="53">
        <f t="shared" ref="N73:S73" si="208">N72</f>
        <v>0.639</v>
      </c>
      <c r="O73" s="53">
        <f t="shared" si="208"/>
        <v>0.028</v>
      </c>
      <c r="P73" s="60">
        <f t="shared" si="208"/>
        <v>0</v>
      </c>
      <c r="Q73" s="53">
        <f t="shared" si="208"/>
        <v>0.0164</v>
      </c>
      <c r="R73" s="53">
        <f t="shared" si="208"/>
        <v>0.0004</v>
      </c>
      <c r="S73" s="53">
        <f t="shared" si="208"/>
        <v>0</v>
      </c>
      <c r="T73" s="64">
        <f t="shared" ref="T73:Y73" si="209">G73*$F73+N73*$M73</f>
        <v>0.599937</v>
      </c>
      <c r="U73" s="64">
        <f t="shared" si="209"/>
        <v>0.047923</v>
      </c>
      <c r="V73" s="64">
        <f t="shared" si="209"/>
        <v>0.000348</v>
      </c>
      <c r="W73" s="64">
        <f t="shared" si="209"/>
        <v>0.017096</v>
      </c>
      <c r="X73" s="64">
        <f t="shared" si="209"/>
        <v>0.0178</v>
      </c>
      <c r="Y73" s="64">
        <f t="shared" si="209"/>
        <v>0.004785</v>
      </c>
    </row>
    <row r="74" spans="1:25">
      <c r="A74" s="54"/>
      <c r="B74" s="55"/>
      <c r="C74" s="55" t="s">
        <v>356</v>
      </c>
      <c r="D74" s="56">
        <v>0.5</v>
      </c>
      <c r="E74" s="56"/>
      <c r="F74" s="52">
        <f t="shared" ref="F74:L74" si="210">F73</f>
        <v>0.87</v>
      </c>
      <c r="G74" s="53">
        <f t="shared" si="210"/>
        <v>0.5941</v>
      </c>
      <c r="H74" s="53">
        <f t="shared" si="210"/>
        <v>0.0509</v>
      </c>
      <c r="I74" s="53">
        <f t="shared" si="210"/>
        <v>0.0004</v>
      </c>
      <c r="J74" s="53">
        <f t="shared" si="210"/>
        <v>0.0172</v>
      </c>
      <c r="K74" s="53">
        <f t="shared" si="210"/>
        <v>0.0204</v>
      </c>
      <c r="L74" s="53">
        <f t="shared" si="210"/>
        <v>0.0055</v>
      </c>
      <c r="M74" s="52">
        <f t="shared" si="192"/>
        <v>0.13</v>
      </c>
      <c r="N74" s="53">
        <f t="shared" ref="N74:S74" si="211">N73</f>
        <v>0.639</v>
      </c>
      <c r="O74" s="53">
        <f t="shared" si="211"/>
        <v>0.028</v>
      </c>
      <c r="P74" s="60">
        <f t="shared" si="211"/>
        <v>0</v>
      </c>
      <c r="Q74" s="53">
        <f t="shared" si="211"/>
        <v>0.0164</v>
      </c>
      <c r="R74" s="53">
        <f t="shared" si="211"/>
        <v>0.0004</v>
      </c>
      <c r="S74" s="53">
        <f t="shared" si="211"/>
        <v>0</v>
      </c>
      <c r="T74" s="64">
        <f t="shared" ref="T74:Y74" si="212">G74*$F74+N74*$M74</f>
        <v>0.599937</v>
      </c>
      <c r="U74" s="64">
        <f t="shared" si="212"/>
        <v>0.047923</v>
      </c>
      <c r="V74" s="64">
        <f t="shared" si="212"/>
        <v>0.000348</v>
      </c>
      <c r="W74" s="64">
        <f t="shared" si="212"/>
        <v>0.017096</v>
      </c>
      <c r="X74" s="64">
        <f t="shared" si="212"/>
        <v>0.0178</v>
      </c>
      <c r="Y74" s="64">
        <f t="shared" si="212"/>
        <v>0.004785</v>
      </c>
    </row>
    <row r="75" spans="1:25">
      <c r="A75" s="54"/>
      <c r="B75" s="55"/>
      <c r="C75" s="55"/>
      <c r="D75" s="56">
        <v>0.6875</v>
      </c>
      <c r="E75" s="56"/>
      <c r="F75" s="52">
        <f t="shared" ref="F75:L75" si="213">F74</f>
        <v>0.87</v>
      </c>
      <c r="G75" s="53">
        <f t="shared" si="213"/>
        <v>0.5941</v>
      </c>
      <c r="H75" s="53">
        <f t="shared" si="213"/>
        <v>0.0509</v>
      </c>
      <c r="I75" s="53">
        <f t="shared" si="213"/>
        <v>0.0004</v>
      </c>
      <c r="J75" s="53">
        <f t="shared" si="213"/>
        <v>0.0172</v>
      </c>
      <c r="K75" s="53">
        <f t="shared" si="213"/>
        <v>0.0204</v>
      </c>
      <c r="L75" s="53">
        <f t="shared" si="213"/>
        <v>0.0055</v>
      </c>
      <c r="M75" s="52">
        <f t="shared" si="192"/>
        <v>0.13</v>
      </c>
      <c r="N75" s="53">
        <f t="shared" ref="N75:S75" si="214">N74</f>
        <v>0.639</v>
      </c>
      <c r="O75" s="53">
        <f t="shared" si="214"/>
        <v>0.028</v>
      </c>
      <c r="P75" s="60">
        <f t="shared" si="214"/>
        <v>0</v>
      </c>
      <c r="Q75" s="53">
        <f t="shared" si="214"/>
        <v>0.0164</v>
      </c>
      <c r="R75" s="53">
        <f t="shared" si="214"/>
        <v>0.0004</v>
      </c>
      <c r="S75" s="53">
        <f t="shared" si="214"/>
        <v>0</v>
      </c>
      <c r="T75" s="64">
        <f t="shared" ref="T75:Y75" si="215">G75*$F75+N75*$M75</f>
        <v>0.599937</v>
      </c>
      <c r="U75" s="64">
        <f t="shared" si="215"/>
        <v>0.047923</v>
      </c>
      <c r="V75" s="64">
        <f t="shared" si="215"/>
        <v>0.000348</v>
      </c>
      <c r="W75" s="64">
        <f t="shared" si="215"/>
        <v>0.017096</v>
      </c>
      <c r="X75" s="64">
        <f t="shared" si="215"/>
        <v>0.0178</v>
      </c>
      <c r="Y75" s="64">
        <f t="shared" si="215"/>
        <v>0.004785</v>
      </c>
    </row>
    <row r="76" spans="1:25">
      <c r="A76" s="54"/>
      <c r="B76" s="55"/>
      <c r="C76" s="55"/>
      <c r="D76" s="56">
        <v>0.833333333333333</v>
      </c>
      <c r="E76" s="56"/>
      <c r="F76" s="52">
        <f t="shared" ref="F76:L76" si="216">F75</f>
        <v>0.87</v>
      </c>
      <c r="G76" s="53">
        <f t="shared" si="216"/>
        <v>0.5941</v>
      </c>
      <c r="H76" s="53">
        <f t="shared" si="216"/>
        <v>0.0509</v>
      </c>
      <c r="I76" s="53">
        <f t="shared" si="216"/>
        <v>0.0004</v>
      </c>
      <c r="J76" s="53">
        <f t="shared" si="216"/>
        <v>0.0172</v>
      </c>
      <c r="K76" s="53">
        <f t="shared" si="216"/>
        <v>0.0204</v>
      </c>
      <c r="L76" s="53">
        <f t="shared" si="216"/>
        <v>0.0055</v>
      </c>
      <c r="M76" s="52">
        <f t="shared" si="192"/>
        <v>0.13</v>
      </c>
      <c r="N76" s="53">
        <f t="shared" ref="N76:S76" si="217">N75</f>
        <v>0.639</v>
      </c>
      <c r="O76" s="53">
        <f t="shared" si="217"/>
        <v>0.028</v>
      </c>
      <c r="P76" s="60">
        <f t="shared" si="217"/>
        <v>0</v>
      </c>
      <c r="Q76" s="53">
        <f t="shared" si="217"/>
        <v>0.0164</v>
      </c>
      <c r="R76" s="53">
        <f t="shared" si="217"/>
        <v>0.0004</v>
      </c>
      <c r="S76" s="53">
        <f t="shared" si="217"/>
        <v>0</v>
      </c>
      <c r="T76" s="64">
        <f t="shared" ref="T76:Y76" si="218">G76*$F76+N76*$M76</f>
        <v>0.599937</v>
      </c>
      <c r="U76" s="64">
        <f t="shared" si="218"/>
        <v>0.047923</v>
      </c>
      <c r="V76" s="64">
        <f t="shared" si="218"/>
        <v>0.000348</v>
      </c>
      <c r="W76" s="64">
        <f t="shared" si="218"/>
        <v>0.017096</v>
      </c>
      <c r="X76" s="64">
        <f t="shared" si="218"/>
        <v>0.0178</v>
      </c>
      <c r="Y76" s="64">
        <f t="shared" si="218"/>
        <v>0.004785</v>
      </c>
    </row>
    <row r="77" spans="1:25">
      <c r="A77" s="54"/>
      <c r="B77" s="55"/>
      <c r="C77" s="55"/>
      <c r="D77" s="56">
        <v>0.0208333333333333</v>
      </c>
      <c r="E77" s="56"/>
      <c r="F77" s="52">
        <f t="shared" ref="F77:L77" si="219">F76</f>
        <v>0.87</v>
      </c>
      <c r="G77" s="53">
        <f t="shared" si="219"/>
        <v>0.5941</v>
      </c>
      <c r="H77" s="53">
        <f t="shared" si="219"/>
        <v>0.0509</v>
      </c>
      <c r="I77" s="53">
        <f t="shared" si="219"/>
        <v>0.0004</v>
      </c>
      <c r="J77" s="53">
        <f t="shared" si="219"/>
        <v>0.0172</v>
      </c>
      <c r="K77" s="53">
        <f t="shared" si="219"/>
        <v>0.0204</v>
      </c>
      <c r="L77" s="53">
        <f t="shared" si="219"/>
        <v>0.0055</v>
      </c>
      <c r="M77" s="52">
        <f t="shared" si="192"/>
        <v>0.13</v>
      </c>
      <c r="N77" s="53">
        <f t="shared" ref="N77:S77" si="220">N76</f>
        <v>0.639</v>
      </c>
      <c r="O77" s="53">
        <f t="shared" si="220"/>
        <v>0.028</v>
      </c>
      <c r="P77" s="60">
        <f t="shared" si="220"/>
        <v>0</v>
      </c>
      <c r="Q77" s="53">
        <f t="shared" si="220"/>
        <v>0.0164</v>
      </c>
      <c r="R77" s="53">
        <f t="shared" si="220"/>
        <v>0.0004</v>
      </c>
      <c r="S77" s="53">
        <f t="shared" si="220"/>
        <v>0</v>
      </c>
      <c r="T77" s="64">
        <f t="shared" ref="T77:Y77" si="221">G77*$F77+N77*$M77</f>
        <v>0.599937</v>
      </c>
      <c r="U77" s="64">
        <f t="shared" si="221"/>
        <v>0.047923</v>
      </c>
      <c r="V77" s="64">
        <f t="shared" si="221"/>
        <v>0.000348</v>
      </c>
      <c r="W77" s="64">
        <f t="shared" si="221"/>
        <v>0.017096</v>
      </c>
      <c r="X77" s="64">
        <f t="shared" si="221"/>
        <v>0.0178</v>
      </c>
      <c r="Y77" s="64">
        <f t="shared" si="221"/>
        <v>0.004785</v>
      </c>
    </row>
    <row r="78" spans="1:25">
      <c r="A78" s="54"/>
      <c r="B78" s="55"/>
      <c r="C78" s="55"/>
      <c r="D78" s="56">
        <v>0.166666666666667</v>
      </c>
      <c r="E78" s="56"/>
      <c r="F78" s="52">
        <f t="shared" ref="F78:L78" si="222">F77</f>
        <v>0.87</v>
      </c>
      <c r="G78" s="53">
        <f t="shared" si="222"/>
        <v>0.5941</v>
      </c>
      <c r="H78" s="53">
        <f t="shared" si="222"/>
        <v>0.0509</v>
      </c>
      <c r="I78" s="53">
        <f t="shared" si="222"/>
        <v>0.0004</v>
      </c>
      <c r="J78" s="53">
        <f t="shared" si="222"/>
        <v>0.0172</v>
      </c>
      <c r="K78" s="53">
        <f t="shared" si="222"/>
        <v>0.0204</v>
      </c>
      <c r="L78" s="53">
        <f t="shared" si="222"/>
        <v>0.0055</v>
      </c>
      <c r="M78" s="52">
        <f t="shared" si="192"/>
        <v>0.13</v>
      </c>
      <c r="N78" s="53">
        <f t="shared" ref="N78:S78" si="223">N77</f>
        <v>0.639</v>
      </c>
      <c r="O78" s="53">
        <f t="shared" si="223"/>
        <v>0.028</v>
      </c>
      <c r="P78" s="60">
        <f t="shared" si="223"/>
        <v>0</v>
      </c>
      <c r="Q78" s="53">
        <f t="shared" si="223"/>
        <v>0.0164</v>
      </c>
      <c r="R78" s="53">
        <f t="shared" si="223"/>
        <v>0.0004</v>
      </c>
      <c r="S78" s="53">
        <f t="shared" si="223"/>
        <v>0</v>
      </c>
      <c r="T78" s="64">
        <f t="shared" ref="T78:Y78" si="224">G78*$F78+N78*$M78</f>
        <v>0.599937</v>
      </c>
      <c r="U78" s="64">
        <f t="shared" si="224"/>
        <v>0.047923</v>
      </c>
      <c r="V78" s="64">
        <f t="shared" si="224"/>
        <v>0.000348</v>
      </c>
      <c r="W78" s="64">
        <f t="shared" si="224"/>
        <v>0.017096</v>
      </c>
      <c r="X78" s="64">
        <f t="shared" si="224"/>
        <v>0.0178</v>
      </c>
      <c r="Y78" s="64">
        <f t="shared" si="224"/>
        <v>0.004785</v>
      </c>
    </row>
    <row r="79" spans="1:25">
      <c r="A79" s="54"/>
      <c r="B79" s="55"/>
      <c r="C79" s="55"/>
      <c r="D79" s="56">
        <v>0.354166666666667</v>
      </c>
      <c r="E79" s="56"/>
      <c r="F79" s="52">
        <f t="shared" ref="F79:L79" si="225">F78</f>
        <v>0.87</v>
      </c>
      <c r="G79" s="53">
        <f t="shared" si="225"/>
        <v>0.5941</v>
      </c>
      <c r="H79" s="53">
        <f t="shared" si="225"/>
        <v>0.0509</v>
      </c>
      <c r="I79" s="53">
        <f t="shared" si="225"/>
        <v>0.0004</v>
      </c>
      <c r="J79" s="53">
        <f t="shared" si="225"/>
        <v>0.0172</v>
      </c>
      <c r="K79" s="53">
        <f t="shared" si="225"/>
        <v>0.0204</v>
      </c>
      <c r="L79" s="53">
        <f t="shared" si="225"/>
        <v>0.0055</v>
      </c>
      <c r="M79" s="52">
        <f t="shared" si="192"/>
        <v>0.13</v>
      </c>
      <c r="N79" s="53">
        <f t="shared" ref="N79:S79" si="226">N78</f>
        <v>0.639</v>
      </c>
      <c r="O79" s="53">
        <f t="shared" si="226"/>
        <v>0.028</v>
      </c>
      <c r="P79" s="60">
        <f t="shared" si="226"/>
        <v>0</v>
      </c>
      <c r="Q79" s="53">
        <f t="shared" si="226"/>
        <v>0.0164</v>
      </c>
      <c r="R79" s="53">
        <f t="shared" si="226"/>
        <v>0.0004</v>
      </c>
      <c r="S79" s="53">
        <f t="shared" si="226"/>
        <v>0</v>
      </c>
      <c r="T79" s="64">
        <f t="shared" ref="T79:Y79" si="227">G79*$F79+N79*$M79</f>
        <v>0.599937</v>
      </c>
      <c r="U79" s="64">
        <f t="shared" si="227"/>
        <v>0.047923</v>
      </c>
      <c r="V79" s="64">
        <f t="shared" si="227"/>
        <v>0.000348</v>
      </c>
      <c r="W79" s="64">
        <f t="shared" si="227"/>
        <v>0.017096</v>
      </c>
      <c r="X79" s="64">
        <f t="shared" si="227"/>
        <v>0.0178</v>
      </c>
      <c r="Y79" s="64">
        <f t="shared" si="227"/>
        <v>0.004785</v>
      </c>
    </row>
    <row r="80" spans="1:25">
      <c r="A80" s="54"/>
      <c r="B80" s="55"/>
      <c r="C80" s="55"/>
      <c r="D80" s="56">
        <v>0.5</v>
      </c>
      <c r="E80" s="56"/>
      <c r="F80" s="52">
        <f t="shared" ref="F80:L80" si="228">F79</f>
        <v>0.87</v>
      </c>
      <c r="G80" s="53">
        <f t="shared" si="228"/>
        <v>0.5941</v>
      </c>
      <c r="H80" s="53">
        <f t="shared" si="228"/>
        <v>0.0509</v>
      </c>
      <c r="I80" s="53">
        <f t="shared" si="228"/>
        <v>0.0004</v>
      </c>
      <c r="J80" s="53">
        <f t="shared" si="228"/>
        <v>0.0172</v>
      </c>
      <c r="K80" s="53">
        <f t="shared" si="228"/>
        <v>0.0204</v>
      </c>
      <c r="L80" s="53">
        <f t="shared" si="228"/>
        <v>0.0055</v>
      </c>
      <c r="M80" s="52">
        <f t="shared" si="192"/>
        <v>0.13</v>
      </c>
      <c r="N80" s="53">
        <f t="shared" ref="N80:S80" si="229">N79</f>
        <v>0.639</v>
      </c>
      <c r="O80" s="53">
        <f t="shared" si="229"/>
        <v>0.028</v>
      </c>
      <c r="P80" s="60">
        <f t="shared" si="229"/>
        <v>0</v>
      </c>
      <c r="Q80" s="53">
        <f t="shared" si="229"/>
        <v>0.0164</v>
      </c>
      <c r="R80" s="53">
        <f t="shared" si="229"/>
        <v>0.0004</v>
      </c>
      <c r="S80" s="53">
        <f t="shared" si="229"/>
        <v>0</v>
      </c>
      <c r="T80" s="64">
        <f t="shared" ref="T80:Y80" si="230">G80*$F80+N80*$M80</f>
        <v>0.599937</v>
      </c>
      <c r="U80" s="64">
        <f t="shared" si="230"/>
        <v>0.047923</v>
      </c>
      <c r="V80" s="64">
        <f t="shared" si="230"/>
        <v>0.000348</v>
      </c>
      <c r="W80" s="64">
        <f t="shared" si="230"/>
        <v>0.017096</v>
      </c>
      <c r="X80" s="64">
        <f t="shared" si="230"/>
        <v>0.0178</v>
      </c>
      <c r="Y80" s="64">
        <f t="shared" si="230"/>
        <v>0.004785</v>
      </c>
    </row>
    <row r="81" spans="1:25">
      <c r="A81" s="54"/>
      <c r="B81" s="55"/>
      <c r="C81" s="55"/>
      <c r="D81" s="56">
        <v>0.6875</v>
      </c>
      <c r="E81" s="56"/>
      <c r="F81" s="52">
        <f t="shared" ref="F81:L81" si="231">F80</f>
        <v>0.87</v>
      </c>
      <c r="G81" s="53">
        <f t="shared" si="231"/>
        <v>0.5941</v>
      </c>
      <c r="H81" s="53">
        <f t="shared" si="231"/>
        <v>0.0509</v>
      </c>
      <c r="I81" s="53">
        <f t="shared" si="231"/>
        <v>0.0004</v>
      </c>
      <c r="J81" s="53">
        <f t="shared" si="231"/>
        <v>0.0172</v>
      </c>
      <c r="K81" s="53">
        <f t="shared" si="231"/>
        <v>0.0204</v>
      </c>
      <c r="L81" s="53">
        <f t="shared" si="231"/>
        <v>0.0055</v>
      </c>
      <c r="M81" s="52">
        <f t="shared" si="192"/>
        <v>0.13</v>
      </c>
      <c r="N81" s="53">
        <f t="shared" ref="N81:S81" si="232">N80</f>
        <v>0.639</v>
      </c>
      <c r="O81" s="53">
        <f t="shared" si="232"/>
        <v>0.028</v>
      </c>
      <c r="P81" s="60">
        <f t="shared" si="232"/>
        <v>0</v>
      </c>
      <c r="Q81" s="53">
        <f t="shared" si="232"/>
        <v>0.0164</v>
      </c>
      <c r="R81" s="53">
        <f t="shared" si="232"/>
        <v>0.0004</v>
      </c>
      <c r="S81" s="53">
        <f t="shared" si="232"/>
        <v>0</v>
      </c>
      <c r="T81" s="64">
        <f t="shared" ref="T81:Y81" si="233">G81*$F81+N81*$M81</f>
        <v>0.599937</v>
      </c>
      <c r="U81" s="64">
        <f t="shared" si="233"/>
        <v>0.047923</v>
      </c>
      <c r="V81" s="64">
        <f t="shared" si="233"/>
        <v>0.000348</v>
      </c>
      <c r="W81" s="64">
        <f t="shared" si="233"/>
        <v>0.017096</v>
      </c>
      <c r="X81" s="64">
        <f t="shared" si="233"/>
        <v>0.0178</v>
      </c>
      <c r="Y81" s="64">
        <f t="shared" si="233"/>
        <v>0.004785</v>
      </c>
    </row>
    <row r="82" spans="1:25">
      <c r="A82" s="54"/>
      <c r="B82" s="55"/>
      <c r="C82" s="55"/>
      <c r="D82" s="56">
        <v>0.833333333333333</v>
      </c>
      <c r="E82" s="56"/>
      <c r="F82" s="52">
        <f t="shared" ref="F82:L82" si="234">F81</f>
        <v>0.87</v>
      </c>
      <c r="G82" s="53">
        <f t="shared" si="234"/>
        <v>0.5941</v>
      </c>
      <c r="H82" s="53">
        <f t="shared" si="234"/>
        <v>0.0509</v>
      </c>
      <c r="I82" s="53">
        <f t="shared" si="234"/>
        <v>0.0004</v>
      </c>
      <c r="J82" s="53">
        <f t="shared" si="234"/>
        <v>0.0172</v>
      </c>
      <c r="K82" s="53">
        <f t="shared" si="234"/>
        <v>0.0204</v>
      </c>
      <c r="L82" s="53">
        <f t="shared" si="234"/>
        <v>0.0055</v>
      </c>
      <c r="M82" s="52">
        <f t="shared" si="192"/>
        <v>0.13</v>
      </c>
      <c r="N82" s="53">
        <f t="shared" ref="N82:S82" si="235">N81</f>
        <v>0.639</v>
      </c>
      <c r="O82" s="53">
        <f t="shared" si="235"/>
        <v>0.028</v>
      </c>
      <c r="P82" s="60">
        <f t="shared" si="235"/>
        <v>0</v>
      </c>
      <c r="Q82" s="53">
        <f t="shared" si="235"/>
        <v>0.0164</v>
      </c>
      <c r="R82" s="53">
        <f t="shared" si="235"/>
        <v>0.0004</v>
      </c>
      <c r="S82" s="53">
        <f t="shared" si="235"/>
        <v>0</v>
      </c>
      <c r="T82" s="64">
        <f t="shared" ref="T82:Y82" si="236">G82*$F82+N82*$M82</f>
        <v>0.599937</v>
      </c>
      <c r="U82" s="64">
        <f t="shared" si="236"/>
        <v>0.047923</v>
      </c>
      <c r="V82" s="64">
        <f t="shared" si="236"/>
        <v>0.000348</v>
      </c>
      <c r="W82" s="64">
        <f t="shared" si="236"/>
        <v>0.017096</v>
      </c>
      <c r="X82" s="64">
        <f t="shared" si="236"/>
        <v>0.0178</v>
      </c>
      <c r="Y82" s="64">
        <f t="shared" si="236"/>
        <v>0.004785</v>
      </c>
    </row>
    <row r="83" spans="1:25">
      <c r="A83" s="54"/>
      <c r="B83" s="55"/>
      <c r="C83" s="55"/>
      <c r="D83" s="56">
        <v>0.0208333333333333</v>
      </c>
      <c r="E83" s="56"/>
      <c r="F83" s="52">
        <f t="shared" ref="F83:L83" si="237">F82</f>
        <v>0.87</v>
      </c>
      <c r="G83" s="53">
        <f t="shared" si="237"/>
        <v>0.5941</v>
      </c>
      <c r="H83" s="53">
        <f t="shared" si="237"/>
        <v>0.0509</v>
      </c>
      <c r="I83" s="53">
        <f t="shared" si="237"/>
        <v>0.0004</v>
      </c>
      <c r="J83" s="53">
        <f t="shared" si="237"/>
        <v>0.0172</v>
      </c>
      <c r="K83" s="53">
        <f t="shared" si="237"/>
        <v>0.0204</v>
      </c>
      <c r="L83" s="53">
        <f t="shared" si="237"/>
        <v>0.0055</v>
      </c>
      <c r="M83" s="52">
        <f t="shared" si="192"/>
        <v>0.13</v>
      </c>
      <c r="N83" s="53">
        <f t="shared" ref="N83:S83" si="238">N82</f>
        <v>0.639</v>
      </c>
      <c r="O83" s="53">
        <f t="shared" si="238"/>
        <v>0.028</v>
      </c>
      <c r="P83" s="60">
        <f t="shared" si="238"/>
        <v>0</v>
      </c>
      <c r="Q83" s="53">
        <f t="shared" si="238"/>
        <v>0.0164</v>
      </c>
      <c r="R83" s="53">
        <f t="shared" si="238"/>
        <v>0.0004</v>
      </c>
      <c r="S83" s="53">
        <f t="shared" si="238"/>
        <v>0</v>
      </c>
      <c r="T83" s="64">
        <f t="shared" ref="T83:Y83" si="239">G83*$F83+N83*$M83</f>
        <v>0.599937</v>
      </c>
      <c r="U83" s="64">
        <f t="shared" si="239"/>
        <v>0.047923</v>
      </c>
      <c r="V83" s="64">
        <f t="shared" si="239"/>
        <v>0.000348</v>
      </c>
      <c r="W83" s="64">
        <f t="shared" si="239"/>
        <v>0.017096</v>
      </c>
      <c r="X83" s="64">
        <f t="shared" si="239"/>
        <v>0.0178</v>
      </c>
      <c r="Y83" s="64">
        <f t="shared" si="239"/>
        <v>0.004785</v>
      </c>
    </row>
    <row r="84" spans="1:25">
      <c r="A84" s="54"/>
      <c r="B84" s="55"/>
      <c r="C84" s="55"/>
      <c r="D84" s="56">
        <v>0.166666666666667</v>
      </c>
      <c r="E84" s="56"/>
      <c r="F84" s="52">
        <f t="shared" ref="F84:L84" si="240">F83</f>
        <v>0.87</v>
      </c>
      <c r="G84" s="53">
        <f t="shared" si="240"/>
        <v>0.5941</v>
      </c>
      <c r="H84" s="53">
        <f t="shared" si="240"/>
        <v>0.0509</v>
      </c>
      <c r="I84" s="53">
        <f t="shared" si="240"/>
        <v>0.0004</v>
      </c>
      <c r="J84" s="53">
        <f t="shared" si="240"/>
        <v>0.0172</v>
      </c>
      <c r="K84" s="53">
        <f t="shared" si="240"/>
        <v>0.0204</v>
      </c>
      <c r="L84" s="53">
        <f t="shared" si="240"/>
        <v>0.0055</v>
      </c>
      <c r="M84" s="52">
        <f t="shared" si="192"/>
        <v>0.13</v>
      </c>
      <c r="N84" s="53">
        <f t="shared" ref="N84:S84" si="241">N83</f>
        <v>0.639</v>
      </c>
      <c r="O84" s="53">
        <f t="shared" si="241"/>
        <v>0.028</v>
      </c>
      <c r="P84" s="60">
        <f t="shared" si="241"/>
        <v>0</v>
      </c>
      <c r="Q84" s="53">
        <f t="shared" si="241"/>
        <v>0.0164</v>
      </c>
      <c r="R84" s="53">
        <f t="shared" si="241"/>
        <v>0.0004</v>
      </c>
      <c r="S84" s="53">
        <f t="shared" si="241"/>
        <v>0</v>
      </c>
      <c r="T84" s="64">
        <f t="shared" ref="T84:Y84" si="242">G84*$F84+N84*$M84</f>
        <v>0.599937</v>
      </c>
      <c r="U84" s="64">
        <f t="shared" si="242"/>
        <v>0.047923</v>
      </c>
      <c r="V84" s="64">
        <f t="shared" si="242"/>
        <v>0.000348</v>
      </c>
      <c r="W84" s="64">
        <f t="shared" si="242"/>
        <v>0.017096</v>
      </c>
      <c r="X84" s="64">
        <f t="shared" si="242"/>
        <v>0.0178</v>
      </c>
      <c r="Y84" s="64">
        <f t="shared" si="242"/>
        <v>0.004785</v>
      </c>
    </row>
    <row r="85" spans="1:25">
      <c r="A85" s="54"/>
      <c r="B85" s="55"/>
      <c r="C85" s="55"/>
      <c r="D85" s="56">
        <v>0.354166666666667</v>
      </c>
      <c r="E85" s="56"/>
      <c r="F85" s="52">
        <f t="shared" ref="F85:L85" si="243">F84</f>
        <v>0.87</v>
      </c>
      <c r="G85" s="53">
        <f t="shared" si="243"/>
        <v>0.5941</v>
      </c>
      <c r="H85" s="53">
        <f t="shared" si="243"/>
        <v>0.0509</v>
      </c>
      <c r="I85" s="53">
        <f t="shared" si="243"/>
        <v>0.0004</v>
      </c>
      <c r="J85" s="53">
        <f t="shared" si="243"/>
        <v>0.0172</v>
      </c>
      <c r="K85" s="53">
        <f t="shared" si="243"/>
        <v>0.0204</v>
      </c>
      <c r="L85" s="53">
        <f t="shared" si="243"/>
        <v>0.0055</v>
      </c>
      <c r="M85" s="52">
        <f t="shared" si="192"/>
        <v>0.13</v>
      </c>
      <c r="N85" s="53">
        <f t="shared" ref="N85:S85" si="244">N84</f>
        <v>0.639</v>
      </c>
      <c r="O85" s="53">
        <f t="shared" si="244"/>
        <v>0.028</v>
      </c>
      <c r="P85" s="60">
        <f t="shared" si="244"/>
        <v>0</v>
      </c>
      <c r="Q85" s="53">
        <f t="shared" si="244"/>
        <v>0.0164</v>
      </c>
      <c r="R85" s="53">
        <f t="shared" si="244"/>
        <v>0.0004</v>
      </c>
      <c r="S85" s="53">
        <f t="shared" si="244"/>
        <v>0</v>
      </c>
      <c r="T85" s="64">
        <f t="shared" ref="T85:Y85" si="245">G85*$F85+N85*$M85</f>
        <v>0.599937</v>
      </c>
      <c r="U85" s="64">
        <f t="shared" si="245"/>
        <v>0.047923</v>
      </c>
      <c r="V85" s="64">
        <f t="shared" si="245"/>
        <v>0.000348</v>
      </c>
      <c r="W85" s="64">
        <f t="shared" si="245"/>
        <v>0.017096</v>
      </c>
      <c r="X85" s="64">
        <f t="shared" si="245"/>
        <v>0.0178</v>
      </c>
      <c r="Y85" s="64">
        <f t="shared" si="245"/>
        <v>0.004785</v>
      </c>
    </row>
    <row r="86" spans="1:25">
      <c r="A86" s="54"/>
      <c r="B86" s="55"/>
      <c r="C86" s="55"/>
      <c r="D86" s="56">
        <v>0.5</v>
      </c>
      <c r="E86" s="56"/>
      <c r="F86" s="52">
        <f t="shared" ref="F86:L86" si="246">F85</f>
        <v>0.87</v>
      </c>
      <c r="G86" s="53">
        <f t="shared" si="246"/>
        <v>0.5941</v>
      </c>
      <c r="H86" s="53">
        <f t="shared" si="246"/>
        <v>0.0509</v>
      </c>
      <c r="I86" s="53">
        <f t="shared" si="246"/>
        <v>0.0004</v>
      </c>
      <c r="J86" s="53">
        <f t="shared" si="246"/>
        <v>0.0172</v>
      </c>
      <c r="K86" s="53">
        <f t="shared" si="246"/>
        <v>0.0204</v>
      </c>
      <c r="L86" s="53">
        <f t="shared" si="246"/>
        <v>0.0055</v>
      </c>
      <c r="M86" s="52">
        <f t="shared" si="192"/>
        <v>0.13</v>
      </c>
      <c r="N86" s="53">
        <f t="shared" ref="N86:S86" si="247">N85</f>
        <v>0.639</v>
      </c>
      <c r="O86" s="53">
        <f t="shared" si="247"/>
        <v>0.028</v>
      </c>
      <c r="P86" s="60">
        <f t="shared" si="247"/>
        <v>0</v>
      </c>
      <c r="Q86" s="53">
        <f t="shared" si="247"/>
        <v>0.0164</v>
      </c>
      <c r="R86" s="53">
        <f t="shared" si="247"/>
        <v>0.0004</v>
      </c>
      <c r="S86" s="53">
        <f t="shared" si="247"/>
        <v>0</v>
      </c>
      <c r="T86" s="64">
        <f t="shared" ref="T86:Y86" si="248">G86*$F86+N86*$M86</f>
        <v>0.599937</v>
      </c>
      <c r="U86" s="64">
        <f t="shared" si="248"/>
        <v>0.047923</v>
      </c>
      <c r="V86" s="64">
        <f t="shared" si="248"/>
        <v>0.000348</v>
      </c>
      <c r="W86" s="64">
        <f t="shared" si="248"/>
        <v>0.017096</v>
      </c>
      <c r="X86" s="64">
        <f t="shared" si="248"/>
        <v>0.0178</v>
      </c>
      <c r="Y86" s="64">
        <f t="shared" si="248"/>
        <v>0.004785</v>
      </c>
    </row>
    <row r="87" spans="1:25">
      <c r="A87" s="54"/>
      <c r="B87" s="55"/>
      <c r="C87" s="55"/>
      <c r="D87" s="56">
        <v>0.6875</v>
      </c>
      <c r="E87" s="56"/>
      <c r="F87" s="52">
        <f t="shared" ref="F87:L87" si="249">F86</f>
        <v>0.87</v>
      </c>
      <c r="G87" s="53">
        <f t="shared" si="249"/>
        <v>0.5941</v>
      </c>
      <c r="H87" s="53">
        <f t="shared" si="249"/>
        <v>0.0509</v>
      </c>
      <c r="I87" s="53">
        <f t="shared" si="249"/>
        <v>0.0004</v>
      </c>
      <c r="J87" s="53">
        <f t="shared" si="249"/>
        <v>0.0172</v>
      </c>
      <c r="K87" s="53">
        <f t="shared" si="249"/>
        <v>0.0204</v>
      </c>
      <c r="L87" s="53">
        <f t="shared" si="249"/>
        <v>0.0055</v>
      </c>
      <c r="M87" s="52">
        <f t="shared" si="192"/>
        <v>0.13</v>
      </c>
      <c r="N87" s="53">
        <f t="shared" ref="N87:S87" si="250">N86</f>
        <v>0.639</v>
      </c>
      <c r="O87" s="53">
        <f t="shared" si="250"/>
        <v>0.028</v>
      </c>
      <c r="P87" s="60">
        <f t="shared" si="250"/>
        <v>0</v>
      </c>
      <c r="Q87" s="53">
        <f t="shared" si="250"/>
        <v>0.0164</v>
      </c>
      <c r="R87" s="53">
        <f t="shared" si="250"/>
        <v>0.0004</v>
      </c>
      <c r="S87" s="53">
        <f t="shared" si="250"/>
        <v>0</v>
      </c>
      <c r="T87" s="64">
        <f t="shared" ref="T87:Y87" si="251">G87*$F87+N87*$M87</f>
        <v>0.599937</v>
      </c>
      <c r="U87" s="64">
        <f t="shared" si="251"/>
        <v>0.047923</v>
      </c>
      <c r="V87" s="64">
        <f t="shared" si="251"/>
        <v>0.000348</v>
      </c>
      <c r="W87" s="64">
        <f t="shared" si="251"/>
        <v>0.017096</v>
      </c>
      <c r="X87" s="64">
        <f t="shared" si="251"/>
        <v>0.0178</v>
      </c>
      <c r="Y87" s="64">
        <f t="shared" si="251"/>
        <v>0.004785</v>
      </c>
    </row>
    <row r="88" spans="1:25">
      <c r="A88" s="54"/>
      <c r="B88" s="55"/>
      <c r="C88" s="55"/>
      <c r="D88" s="56">
        <v>0.833333333333333</v>
      </c>
      <c r="E88" s="56"/>
      <c r="F88" s="52">
        <f t="shared" ref="F88:L88" si="252">F87</f>
        <v>0.87</v>
      </c>
      <c r="G88" s="53">
        <f t="shared" si="252"/>
        <v>0.5941</v>
      </c>
      <c r="H88" s="53">
        <f t="shared" si="252"/>
        <v>0.0509</v>
      </c>
      <c r="I88" s="53">
        <f t="shared" si="252"/>
        <v>0.0004</v>
      </c>
      <c r="J88" s="53">
        <f t="shared" si="252"/>
        <v>0.0172</v>
      </c>
      <c r="K88" s="53">
        <f t="shared" si="252"/>
        <v>0.0204</v>
      </c>
      <c r="L88" s="53">
        <f t="shared" si="252"/>
        <v>0.0055</v>
      </c>
      <c r="M88" s="52">
        <f t="shared" si="192"/>
        <v>0.13</v>
      </c>
      <c r="N88" s="53">
        <f t="shared" ref="N88:S88" si="253">N87</f>
        <v>0.639</v>
      </c>
      <c r="O88" s="53">
        <f t="shared" si="253"/>
        <v>0.028</v>
      </c>
      <c r="P88" s="60">
        <f t="shared" si="253"/>
        <v>0</v>
      </c>
      <c r="Q88" s="53">
        <f t="shared" si="253"/>
        <v>0.0164</v>
      </c>
      <c r="R88" s="53">
        <f t="shared" si="253"/>
        <v>0.0004</v>
      </c>
      <c r="S88" s="53">
        <f t="shared" si="253"/>
        <v>0</v>
      </c>
      <c r="T88" s="64">
        <f t="shared" ref="T88:Y88" si="254">G88*$F88+N88*$M88</f>
        <v>0.599937</v>
      </c>
      <c r="U88" s="64">
        <f t="shared" si="254"/>
        <v>0.047923</v>
      </c>
      <c r="V88" s="64">
        <f t="shared" si="254"/>
        <v>0.000348</v>
      </c>
      <c r="W88" s="64">
        <f t="shared" si="254"/>
        <v>0.017096</v>
      </c>
      <c r="X88" s="64">
        <f t="shared" si="254"/>
        <v>0.0178</v>
      </c>
      <c r="Y88" s="64">
        <f t="shared" si="254"/>
        <v>0.004785</v>
      </c>
    </row>
    <row r="89" spans="1:25">
      <c r="A89" s="54"/>
      <c r="B89" s="55"/>
      <c r="C89" s="55"/>
      <c r="D89" s="56">
        <v>0.0208333333333333</v>
      </c>
      <c r="E89" s="56"/>
      <c r="F89" s="52">
        <f t="shared" ref="F89:L89" si="255">F88</f>
        <v>0.87</v>
      </c>
      <c r="G89" s="53">
        <f t="shared" si="255"/>
        <v>0.5941</v>
      </c>
      <c r="H89" s="53">
        <f t="shared" si="255"/>
        <v>0.0509</v>
      </c>
      <c r="I89" s="53">
        <f t="shared" si="255"/>
        <v>0.0004</v>
      </c>
      <c r="J89" s="53">
        <f t="shared" si="255"/>
        <v>0.0172</v>
      </c>
      <c r="K89" s="53">
        <f t="shared" si="255"/>
        <v>0.0204</v>
      </c>
      <c r="L89" s="53">
        <f t="shared" si="255"/>
        <v>0.0055</v>
      </c>
      <c r="M89" s="52">
        <f t="shared" si="192"/>
        <v>0.13</v>
      </c>
      <c r="N89" s="53">
        <f t="shared" ref="N89:S89" si="256">N88</f>
        <v>0.639</v>
      </c>
      <c r="O89" s="53">
        <f t="shared" si="256"/>
        <v>0.028</v>
      </c>
      <c r="P89" s="60">
        <f t="shared" si="256"/>
        <v>0</v>
      </c>
      <c r="Q89" s="53">
        <f t="shared" si="256"/>
        <v>0.0164</v>
      </c>
      <c r="R89" s="53">
        <f t="shared" si="256"/>
        <v>0.0004</v>
      </c>
      <c r="S89" s="53">
        <f t="shared" si="256"/>
        <v>0</v>
      </c>
      <c r="T89" s="64">
        <f t="shared" ref="T89:Y89" si="257">G89*$F89+N89*$M89</f>
        <v>0.599937</v>
      </c>
      <c r="U89" s="64">
        <f t="shared" si="257"/>
        <v>0.047923</v>
      </c>
      <c r="V89" s="64">
        <f t="shared" si="257"/>
        <v>0.000348</v>
      </c>
      <c r="W89" s="64">
        <f t="shared" si="257"/>
        <v>0.017096</v>
      </c>
      <c r="X89" s="64">
        <f t="shared" si="257"/>
        <v>0.0178</v>
      </c>
      <c r="Y89" s="64">
        <f t="shared" si="257"/>
        <v>0.004785</v>
      </c>
    </row>
    <row r="90" spans="1:25">
      <c r="A90" s="54"/>
      <c r="B90" s="55"/>
      <c r="C90" s="55"/>
      <c r="D90" s="56">
        <v>0.166666666666667</v>
      </c>
      <c r="E90" s="56"/>
      <c r="F90" s="52">
        <f t="shared" ref="F90:L90" si="258">F89</f>
        <v>0.87</v>
      </c>
      <c r="G90" s="53">
        <f t="shared" si="258"/>
        <v>0.5941</v>
      </c>
      <c r="H90" s="53">
        <f t="shared" si="258"/>
        <v>0.0509</v>
      </c>
      <c r="I90" s="53">
        <f t="shared" si="258"/>
        <v>0.0004</v>
      </c>
      <c r="J90" s="53">
        <f t="shared" si="258"/>
        <v>0.0172</v>
      </c>
      <c r="K90" s="53">
        <f t="shared" si="258"/>
        <v>0.0204</v>
      </c>
      <c r="L90" s="53">
        <f t="shared" si="258"/>
        <v>0.0055</v>
      </c>
      <c r="M90" s="52">
        <f t="shared" si="192"/>
        <v>0.13</v>
      </c>
      <c r="N90" s="53">
        <f t="shared" ref="N90:S90" si="259">N89</f>
        <v>0.639</v>
      </c>
      <c r="O90" s="53">
        <f t="shared" si="259"/>
        <v>0.028</v>
      </c>
      <c r="P90" s="60">
        <f t="shared" si="259"/>
        <v>0</v>
      </c>
      <c r="Q90" s="53">
        <f t="shared" si="259"/>
        <v>0.0164</v>
      </c>
      <c r="R90" s="53">
        <f t="shared" si="259"/>
        <v>0.0004</v>
      </c>
      <c r="S90" s="53">
        <f t="shared" si="259"/>
        <v>0</v>
      </c>
      <c r="T90" s="64">
        <f t="shared" ref="T90:Y90" si="260">G90*$F90+N90*$M90</f>
        <v>0.599937</v>
      </c>
      <c r="U90" s="64">
        <f t="shared" si="260"/>
        <v>0.047923</v>
      </c>
      <c r="V90" s="64">
        <f t="shared" si="260"/>
        <v>0.000348</v>
      </c>
      <c r="W90" s="64">
        <f t="shared" si="260"/>
        <v>0.017096</v>
      </c>
      <c r="X90" s="64">
        <f t="shared" si="260"/>
        <v>0.0178</v>
      </c>
      <c r="Y90" s="64">
        <f t="shared" si="260"/>
        <v>0.004785</v>
      </c>
    </row>
    <row r="91" spans="1:25">
      <c r="A91" s="54"/>
      <c r="B91" s="55"/>
      <c r="C91" s="55"/>
      <c r="D91" s="56">
        <v>0.354166666666667</v>
      </c>
      <c r="E91" s="56"/>
      <c r="F91" s="52">
        <f t="shared" ref="F91:L91" si="261">F90</f>
        <v>0.87</v>
      </c>
      <c r="G91" s="53">
        <f t="shared" si="261"/>
        <v>0.5941</v>
      </c>
      <c r="H91" s="53">
        <f t="shared" si="261"/>
        <v>0.0509</v>
      </c>
      <c r="I91" s="53">
        <f t="shared" si="261"/>
        <v>0.0004</v>
      </c>
      <c r="J91" s="53">
        <f t="shared" si="261"/>
        <v>0.0172</v>
      </c>
      <c r="K91" s="53">
        <f t="shared" si="261"/>
        <v>0.0204</v>
      </c>
      <c r="L91" s="53">
        <f t="shared" si="261"/>
        <v>0.0055</v>
      </c>
      <c r="M91" s="52">
        <f t="shared" si="192"/>
        <v>0.13</v>
      </c>
      <c r="N91" s="53">
        <f t="shared" ref="N91:S91" si="262">N90</f>
        <v>0.639</v>
      </c>
      <c r="O91" s="53">
        <f t="shared" si="262"/>
        <v>0.028</v>
      </c>
      <c r="P91" s="60">
        <f t="shared" si="262"/>
        <v>0</v>
      </c>
      <c r="Q91" s="53">
        <f t="shared" si="262"/>
        <v>0.0164</v>
      </c>
      <c r="R91" s="53">
        <f t="shared" si="262"/>
        <v>0.0004</v>
      </c>
      <c r="S91" s="53">
        <f t="shared" si="262"/>
        <v>0</v>
      </c>
      <c r="T91" s="64">
        <f t="shared" ref="T91:Y91" si="263">G91*$F91+N91*$M91</f>
        <v>0.599937</v>
      </c>
      <c r="U91" s="64">
        <f t="shared" si="263"/>
        <v>0.047923</v>
      </c>
      <c r="V91" s="64">
        <f t="shared" si="263"/>
        <v>0.000348</v>
      </c>
      <c r="W91" s="64">
        <f t="shared" si="263"/>
        <v>0.017096</v>
      </c>
      <c r="X91" s="64">
        <f t="shared" si="263"/>
        <v>0.0178</v>
      </c>
      <c r="Y91" s="64">
        <f t="shared" si="263"/>
        <v>0.004785</v>
      </c>
    </row>
    <row r="92" spans="1:25">
      <c r="A92" s="54"/>
      <c r="B92" s="55"/>
      <c r="C92" s="55"/>
      <c r="D92" s="56">
        <v>0.5</v>
      </c>
      <c r="E92" s="56"/>
      <c r="F92" s="52">
        <f t="shared" ref="F92:L92" si="264">F91</f>
        <v>0.87</v>
      </c>
      <c r="G92" s="53">
        <f t="shared" si="264"/>
        <v>0.5941</v>
      </c>
      <c r="H92" s="53">
        <f t="shared" si="264"/>
        <v>0.0509</v>
      </c>
      <c r="I92" s="53">
        <f t="shared" si="264"/>
        <v>0.0004</v>
      </c>
      <c r="J92" s="53">
        <f t="shared" si="264"/>
        <v>0.0172</v>
      </c>
      <c r="K92" s="53">
        <f t="shared" si="264"/>
        <v>0.0204</v>
      </c>
      <c r="L92" s="53">
        <f t="shared" si="264"/>
        <v>0.0055</v>
      </c>
      <c r="M92" s="52">
        <f t="shared" si="192"/>
        <v>0.13</v>
      </c>
      <c r="N92" s="53">
        <f t="shared" ref="N92:S92" si="265">N91</f>
        <v>0.639</v>
      </c>
      <c r="O92" s="53">
        <f t="shared" si="265"/>
        <v>0.028</v>
      </c>
      <c r="P92" s="60">
        <f t="shared" si="265"/>
        <v>0</v>
      </c>
      <c r="Q92" s="53">
        <f t="shared" si="265"/>
        <v>0.0164</v>
      </c>
      <c r="R92" s="53">
        <f t="shared" si="265"/>
        <v>0.0004</v>
      </c>
      <c r="S92" s="53">
        <f t="shared" si="265"/>
        <v>0</v>
      </c>
      <c r="T92" s="64">
        <f t="shared" ref="T92:Y92" si="266">G92*$F92+N92*$M92</f>
        <v>0.599937</v>
      </c>
      <c r="U92" s="64">
        <f t="shared" si="266"/>
        <v>0.047923</v>
      </c>
      <c r="V92" s="64">
        <f t="shared" si="266"/>
        <v>0.000348</v>
      </c>
      <c r="W92" s="64">
        <f t="shared" si="266"/>
        <v>0.017096</v>
      </c>
      <c r="X92" s="64">
        <f t="shared" si="266"/>
        <v>0.0178</v>
      </c>
      <c r="Y92" s="64">
        <f t="shared" si="266"/>
        <v>0.004785</v>
      </c>
    </row>
    <row r="93" spans="1:25">
      <c r="A93" s="54"/>
      <c r="B93" s="55"/>
      <c r="C93" s="55"/>
      <c r="D93" s="56">
        <v>0.6875</v>
      </c>
      <c r="E93" s="56"/>
      <c r="F93" s="52">
        <f t="shared" ref="F93:L93" si="267">F92</f>
        <v>0.87</v>
      </c>
      <c r="G93" s="53">
        <f t="shared" si="267"/>
        <v>0.5941</v>
      </c>
      <c r="H93" s="53">
        <f t="shared" si="267"/>
        <v>0.0509</v>
      </c>
      <c r="I93" s="53">
        <f t="shared" si="267"/>
        <v>0.0004</v>
      </c>
      <c r="J93" s="53">
        <f t="shared" si="267"/>
        <v>0.0172</v>
      </c>
      <c r="K93" s="53">
        <f t="shared" si="267"/>
        <v>0.0204</v>
      </c>
      <c r="L93" s="53">
        <f t="shared" si="267"/>
        <v>0.0055</v>
      </c>
      <c r="M93" s="52">
        <f t="shared" si="192"/>
        <v>0.13</v>
      </c>
      <c r="N93" s="53">
        <f t="shared" ref="N93:S93" si="268">N92</f>
        <v>0.639</v>
      </c>
      <c r="O93" s="53">
        <f t="shared" si="268"/>
        <v>0.028</v>
      </c>
      <c r="P93" s="60">
        <f t="shared" si="268"/>
        <v>0</v>
      </c>
      <c r="Q93" s="53">
        <f t="shared" si="268"/>
        <v>0.0164</v>
      </c>
      <c r="R93" s="53">
        <f t="shared" si="268"/>
        <v>0.0004</v>
      </c>
      <c r="S93" s="53">
        <f t="shared" si="268"/>
        <v>0</v>
      </c>
      <c r="T93" s="64">
        <f t="shared" ref="T93:Y93" si="269">G93*$F93+N93*$M93</f>
        <v>0.599937</v>
      </c>
      <c r="U93" s="64">
        <f t="shared" si="269"/>
        <v>0.047923</v>
      </c>
      <c r="V93" s="64">
        <f t="shared" si="269"/>
        <v>0.000348</v>
      </c>
      <c r="W93" s="64">
        <f t="shared" si="269"/>
        <v>0.017096</v>
      </c>
      <c r="X93" s="64">
        <f t="shared" si="269"/>
        <v>0.0178</v>
      </c>
      <c r="Y93" s="64">
        <f t="shared" si="269"/>
        <v>0.004785</v>
      </c>
    </row>
    <row r="94" spans="1:25">
      <c r="A94" s="54"/>
      <c r="B94" s="55"/>
      <c r="C94" s="55"/>
      <c r="D94" s="56">
        <v>0.833333333333333</v>
      </c>
      <c r="E94" s="56"/>
      <c r="F94" s="52">
        <f t="shared" ref="F94:L94" si="270">F93</f>
        <v>0.87</v>
      </c>
      <c r="G94" s="53">
        <f t="shared" si="270"/>
        <v>0.5941</v>
      </c>
      <c r="H94" s="53">
        <f t="shared" si="270"/>
        <v>0.0509</v>
      </c>
      <c r="I94" s="53">
        <f t="shared" si="270"/>
        <v>0.0004</v>
      </c>
      <c r="J94" s="53">
        <f t="shared" si="270"/>
        <v>0.0172</v>
      </c>
      <c r="K94" s="53">
        <f t="shared" si="270"/>
        <v>0.0204</v>
      </c>
      <c r="L94" s="53">
        <f t="shared" si="270"/>
        <v>0.0055</v>
      </c>
      <c r="M94" s="52">
        <f t="shared" si="192"/>
        <v>0.13</v>
      </c>
      <c r="N94" s="53">
        <f t="shared" ref="N94:S94" si="271">N93</f>
        <v>0.639</v>
      </c>
      <c r="O94" s="53">
        <f t="shared" si="271"/>
        <v>0.028</v>
      </c>
      <c r="P94" s="60">
        <f t="shared" si="271"/>
        <v>0</v>
      </c>
      <c r="Q94" s="53">
        <f t="shared" si="271"/>
        <v>0.0164</v>
      </c>
      <c r="R94" s="53">
        <f t="shared" si="271"/>
        <v>0.0004</v>
      </c>
      <c r="S94" s="53">
        <f t="shared" si="271"/>
        <v>0</v>
      </c>
      <c r="T94" s="64">
        <f t="shared" ref="T94:Y94" si="272">G94*$F94+N94*$M94</f>
        <v>0.599937</v>
      </c>
      <c r="U94" s="64">
        <f t="shared" si="272"/>
        <v>0.047923</v>
      </c>
      <c r="V94" s="64">
        <f t="shared" si="272"/>
        <v>0.000348</v>
      </c>
      <c r="W94" s="64">
        <f t="shared" si="272"/>
        <v>0.017096</v>
      </c>
      <c r="X94" s="64">
        <f t="shared" si="272"/>
        <v>0.0178</v>
      </c>
      <c r="Y94" s="64">
        <f t="shared" si="272"/>
        <v>0.004785</v>
      </c>
    </row>
    <row r="95" spans="1:25">
      <c r="A95" s="54"/>
      <c r="B95" s="55"/>
      <c r="C95" s="55"/>
      <c r="D95" s="56">
        <v>0.0208333333333333</v>
      </c>
      <c r="E95" s="56"/>
      <c r="F95" s="52">
        <f t="shared" ref="F95:L95" si="273">F94</f>
        <v>0.87</v>
      </c>
      <c r="G95" s="53">
        <f t="shared" si="273"/>
        <v>0.5941</v>
      </c>
      <c r="H95" s="53">
        <f t="shared" si="273"/>
        <v>0.0509</v>
      </c>
      <c r="I95" s="53">
        <f t="shared" si="273"/>
        <v>0.0004</v>
      </c>
      <c r="J95" s="53">
        <f t="shared" si="273"/>
        <v>0.0172</v>
      </c>
      <c r="K95" s="53">
        <f t="shared" si="273"/>
        <v>0.0204</v>
      </c>
      <c r="L95" s="53">
        <f t="shared" si="273"/>
        <v>0.0055</v>
      </c>
      <c r="M95" s="52">
        <f t="shared" si="192"/>
        <v>0.13</v>
      </c>
      <c r="N95" s="53">
        <f t="shared" ref="N95:S95" si="274">N94</f>
        <v>0.639</v>
      </c>
      <c r="O95" s="53">
        <f t="shared" si="274"/>
        <v>0.028</v>
      </c>
      <c r="P95" s="60">
        <f t="shared" si="274"/>
        <v>0</v>
      </c>
      <c r="Q95" s="53">
        <f t="shared" si="274"/>
        <v>0.0164</v>
      </c>
      <c r="R95" s="53">
        <f t="shared" si="274"/>
        <v>0.0004</v>
      </c>
      <c r="S95" s="53">
        <f t="shared" si="274"/>
        <v>0</v>
      </c>
      <c r="T95" s="64">
        <f t="shared" ref="T95:Y95" si="275">G95*$F95+N95*$M95</f>
        <v>0.599937</v>
      </c>
      <c r="U95" s="64">
        <f t="shared" si="275"/>
        <v>0.047923</v>
      </c>
      <c r="V95" s="64">
        <f t="shared" si="275"/>
        <v>0.000348</v>
      </c>
      <c r="W95" s="64">
        <f t="shared" si="275"/>
        <v>0.017096</v>
      </c>
      <c r="X95" s="64">
        <f t="shared" si="275"/>
        <v>0.0178</v>
      </c>
      <c r="Y95" s="64">
        <f t="shared" si="275"/>
        <v>0.004785</v>
      </c>
    </row>
    <row r="96" spans="1:25">
      <c r="A96" s="54"/>
      <c r="B96" s="55"/>
      <c r="C96" s="55"/>
      <c r="D96" s="56">
        <v>0.166666666666667</v>
      </c>
      <c r="E96" s="56"/>
      <c r="F96" s="52">
        <f t="shared" ref="F96:L96" si="276">F95</f>
        <v>0.87</v>
      </c>
      <c r="G96" s="53">
        <f t="shared" si="276"/>
        <v>0.5941</v>
      </c>
      <c r="H96" s="53">
        <f t="shared" si="276"/>
        <v>0.0509</v>
      </c>
      <c r="I96" s="53">
        <f t="shared" si="276"/>
        <v>0.0004</v>
      </c>
      <c r="J96" s="53">
        <f t="shared" si="276"/>
        <v>0.0172</v>
      </c>
      <c r="K96" s="53">
        <f t="shared" si="276"/>
        <v>0.0204</v>
      </c>
      <c r="L96" s="53">
        <f t="shared" si="276"/>
        <v>0.0055</v>
      </c>
      <c r="M96" s="52">
        <f t="shared" si="192"/>
        <v>0.13</v>
      </c>
      <c r="N96" s="53">
        <f t="shared" ref="N96:S96" si="277">N95</f>
        <v>0.639</v>
      </c>
      <c r="O96" s="53">
        <f t="shared" si="277"/>
        <v>0.028</v>
      </c>
      <c r="P96" s="60">
        <f t="shared" si="277"/>
        <v>0</v>
      </c>
      <c r="Q96" s="53">
        <f t="shared" si="277"/>
        <v>0.0164</v>
      </c>
      <c r="R96" s="53">
        <f t="shared" si="277"/>
        <v>0.0004</v>
      </c>
      <c r="S96" s="53">
        <f t="shared" si="277"/>
        <v>0</v>
      </c>
      <c r="T96" s="64">
        <f t="shared" ref="T96:Y96" si="278">G96*$F96+N96*$M96</f>
        <v>0.599937</v>
      </c>
      <c r="U96" s="64">
        <f t="shared" si="278"/>
        <v>0.047923</v>
      </c>
      <c r="V96" s="64">
        <f t="shared" si="278"/>
        <v>0.000348</v>
      </c>
      <c r="W96" s="64">
        <f t="shared" si="278"/>
        <v>0.017096</v>
      </c>
      <c r="X96" s="64">
        <f t="shared" si="278"/>
        <v>0.0178</v>
      </c>
      <c r="Y96" s="64">
        <f t="shared" si="278"/>
        <v>0.004785</v>
      </c>
    </row>
    <row r="97" spans="1:25">
      <c r="A97" s="54"/>
      <c r="B97" s="55"/>
      <c r="C97" s="55"/>
      <c r="D97" s="56">
        <v>0.354166666666667</v>
      </c>
      <c r="E97" s="56"/>
      <c r="F97" s="52">
        <f t="shared" ref="F97:L97" si="279">F96</f>
        <v>0.87</v>
      </c>
      <c r="G97" s="53">
        <f t="shared" si="279"/>
        <v>0.5941</v>
      </c>
      <c r="H97" s="53">
        <f t="shared" si="279"/>
        <v>0.0509</v>
      </c>
      <c r="I97" s="53">
        <f t="shared" si="279"/>
        <v>0.0004</v>
      </c>
      <c r="J97" s="53">
        <f t="shared" si="279"/>
        <v>0.0172</v>
      </c>
      <c r="K97" s="53">
        <f t="shared" si="279"/>
        <v>0.0204</v>
      </c>
      <c r="L97" s="53">
        <f t="shared" si="279"/>
        <v>0.0055</v>
      </c>
      <c r="M97" s="52">
        <f t="shared" si="192"/>
        <v>0.13</v>
      </c>
      <c r="N97" s="53">
        <f t="shared" ref="N97:S97" si="280">N96</f>
        <v>0.639</v>
      </c>
      <c r="O97" s="53">
        <f t="shared" si="280"/>
        <v>0.028</v>
      </c>
      <c r="P97" s="60">
        <f t="shared" si="280"/>
        <v>0</v>
      </c>
      <c r="Q97" s="53">
        <f t="shared" si="280"/>
        <v>0.0164</v>
      </c>
      <c r="R97" s="53">
        <f t="shared" si="280"/>
        <v>0.0004</v>
      </c>
      <c r="S97" s="53">
        <f t="shared" si="280"/>
        <v>0</v>
      </c>
      <c r="T97" s="64">
        <f t="shared" ref="T97:Y97" si="281">G97*$F97+N97*$M97</f>
        <v>0.599937</v>
      </c>
      <c r="U97" s="64">
        <f t="shared" si="281"/>
        <v>0.047923</v>
      </c>
      <c r="V97" s="64">
        <f t="shared" si="281"/>
        <v>0.000348</v>
      </c>
      <c r="W97" s="64">
        <f t="shared" si="281"/>
        <v>0.017096</v>
      </c>
      <c r="X97" s="64">
        <f t="shared" si="281"/>
        <v>0.0178</v>
      </c>
      <c r="Y97" s="64">
        <f t="shared" si="281"/>
        <v>0.004785</v>
      </c>
    </row>
    <row r="98" spans="1:25">
      <c r="A98" s="54"/>
      <c r="B98" s="55"/>
      <c r="C98" s="55"/>
      <c r="D98" s="56">
        <v>0.5</v>
      </c>
      <c r="E98" s="56"/>
      <c r="F98" s="52">
        <f t="shared" ref="F98:L98" si="282">F97</f>
        <v>0.87</v>
      </c>
      <c r="G98" s="53">
        <f t="shared" si="282"/>
        <v>0.5941</v>
      </c>
      <c r="H98" s="53">
        <f t="shared" si="282"/>
        <v>0.0509</v>
      </c>
      <c r="I98" s="53">
        <f t="shared" si="282"/>
        <v>0.0004</v>
      </c>
      <c r="J98" s="53">
        <f t="shared" si="282"/>
        <v>0.0172</v>
      </c>
      <c r="K98" s="53">
        <f t="shared" si="282"/>
        <v>0.0204</v>
      </c>
      <c r="L98" s="53">
        <f t="shared" si="282"/>
        <v>0.0055</v>
      </c>
      <c r="M98" s="52">
        <f t="shared" si="192"/>
        <v>0.13</v>
      </c>
      <c r="N98" s="53">
        <f t="shared" ref="N98:S98" si="283">N97</f>
        <v>0.639</v>
      </c>
      <c r="O98" s="53">
        <f t="shared" si="283"/>
        <v>0.028</v>
      </c>
      <c r="P98" s="60">
        <f t="shared" si="283"/>
        <v>0</v>
      </c>
      <c r="Q98" s="53">
        <f t="shared" si="283"/>
        <v>0.0164</v>
      </c>
      <c r="R98" s="53">
        <f t="shared" si="283"/>
        <v>0.0004</v>
      </c>
      <c r="S98" s="53">
        <f t="shared" si="283"/>
        <v>0</v>
      </c>
      <c r="T98" s="64">
        <f t="shared" ref="T98:Y98" si="284">G98*$F98+N98*$M98</f>
        <v>0.599937</v>
      </c>
      <c r="U98" s="64">
        <f t="shared" si="284"/>
        <v>0.047923</v>
      </c>
      <c r="V98" s="64">
        <f t="shared" si="284"/>
        <v>0.000348</v>
      </c>
      <c r="W98" s="64">
        <f t="shared" si="284"/>
        <v>0.017096</v>
      </c>
      <c r="X98" s="64">
        <f t="shared" si="284"/>
        <v>0.0178</v>
      </c>
      <c r="Y98" s="64">
        <f t="shared" si="284"/>
        <v>0.004785</v>
      </c>
    </row>
    <row r="99" spans="1:25">
      <c r="A99" s="54"/>
      <c r="B99" s="55"/>
      <c r="C99" s="55"/>
      <c r="D99" s="56">
        <v>0.6875</v>
      </c>
      <c r="E99" s="56"/>
      <c r="F99" s="52">
        <f t="shared" ref="F99:L99" si="285">F98</f>
        <v>0.87</v>
      </c>
      <c r="G99" s="53">
        <f t="shared" si="285"/>
        <v>0.5941</v>
      </c>
      <c r="H99" s="53">
        <f t="shared" si="285"/>
        <v>0.0509</v>
      </c>
      <c r="I99" s="53">
        <f t="shared" si="285"/>
        <v>0.0004</v>
      </c>
      <c r="J99" s="53">
        <f t="shared" si="285"/>
        <v>0.0172</v>
      </c>
      <c r="K99" s="53">
        <f t="shared" si="285"/>
        <v>0.0204</v>
      </c>
      <c r="L99" s="53">
        <f t="shared" si="285"/>
        <v>0.0055</v>
      </c>
      <c r="M99" s="52">
        <f t="shared" si="192"/>
        <v>0.13</v>
      </c>
      <c r="N99" s="53">
        <f t="shared" ref="N99:S99" si="286">N98</f>
        <v>0.639</v>
      </c>
      <c r="O99" s="53">
        <f t="shared" si="286"/>
        <v>0.028</v>
      </c>
      <c r="P99" s="60">
        <f t="shared" si="286"/>
        <v>0</v>
      </c>
      <c r="Q99" s="53">
        <f t="shared" si="286"/>
        <v>0.0164</v>
      </c>
      <c r="R99" s="53">
        <f t="shared" si="286"/>
        <v>0.0004</v>
      </c>
      <c r="S99" s="53">
        <f t="shared" si="286"/>
        <v>0</v>
      </c>
      <c r="T99" s="64">
        <f t="shared" ref="T99:Y99" si="287">G99*$F99+N99*$M99</f>
        <v>0.599937</v>
      </c>
      <c r="U99" s="64">
        <f t="shared" si="287"/>
        <v>0.047923</v>
      </c>
      <c r="V99" s="64">
        <f t="shared" si="287"/>
        <v>0.000348</v>
      </c>
      <c r="W99" s="64">
        <f t="shared" si="287"/>
        <v>0.017096</v>
      </c>
      <c r="X99" s="64">
        <f t="shared" si="287"/>
        <v>0.0178</v>
      </c>
      <c r="Y99" s="64">
        <f t="shared" si="287"/>
        <v>0.004785</v>
      </c>
    </row>
    <row r="100" spans="1:25">
      <c r="A100" s="54"/>
      <c r="B100" s="55"/>
      <c r="C100" s="55"/>
      <c r="D100" s="56">
        <v>0.833333333333333</v>
      </c>
      <c r="E100" s="56"/>
      <c r="F100" s="52">
        <f t="shared" ref="F100:L100" si="288">F99</f>
        <v>0.87</v>
      </c>
      <c r="G100" s="53">
        <f t="shared" si="288"/>
        <v>0.5941</v>
      </c>
      <c r="H100" s="53">
        <f t="shared" si="288"/>
        <v>0.0509</v>
      </c>
      <c r="I100" s="53">
        <f t="shared" si="288"/>
        <v>0.0004</v>
      </c>
      <c r="J100" s="53">
        <f t="shared" si="288"/>
        <v>0.0172</v>
      </c>
      <c r="K100" s="53">
        <f t="shared" si="288"/>
        <v>0.0204</v>
      </c>
      <c r="L100" s="53">
        <f t="shared" si="288"/>
        <v>0.0055</v>
      </c>
      <c r="M100" s="52">
        <f t="shared" si="192"/>
        <v>0.13</v>
      </c>
      <c r="N100" s="53">
        <f t="shared" ref="N100:S100" si="289">N99</f>
        <v>0.639</v>
      </c>
      <c r="O100" s="53">
        <f t="shared" si="289"/>
        <v>0.028</v>
      </c>
      <c r="P100" s="60">
        <f t="shared" si="289"/>
        <v>0</v>
      </c>
      <c r="Q100" s="53">
        <f t="shared" si="289"/>
        <v>0.0164</v>
      </c>
      <c r="R100" s="53">
        <f t="shared" si="289"/>
        <v>0.0004</v>
      </c>
      <c r="S100" s="53">
        <f t="shared" si="289"/>
        <v>0</v>
      </c>
      <c r="T100" s="64">
        <f t="shared" ref="T100:Y100" si="290">G100*$F100+N100*$M100</f>
        <v>0.599937</v>
      </c>
      <c r="U100" s="64">
        <f t="shared" si="290"/>
        <v>0.047923</v>
      </c>
      <c r="V100" s="64">
        <f t="shared" si="290"/>
        <v>0.000348</v>
      </c>
      <c r="W100" s="64">
        <f t="shared" si="290"/>
        <v>0.017096</v>
      </c>
      <c r="X100" s="64">
        <f t="shared" si="290"/>
        <v>0.0178</v>
      </c>
      <c r="Y100" s="64">
        <f t="shared" si="290"/>
        <v>0.004785</v>
      </c>
    </row>
    <row r="101" spans="1:25">
      <c r="A101" s="54"/>
      <c r="B101" s="55"/>
      <c r="C101" s="55"/>
      <c r="D101" s="56">
        <v>0.0208333333333333</v>
      </c>
      <c r="E101" s="56"/>
      <c r="F101" s="52">
        <f t="shared" ref="F101:L101" si="291">F100</f>
        <v>0.87</v>
      </c>
      <c r="G101" s="53">
        <f t="shared" si="291"/>
        <v>0.5941</v>
      </c>
      <c r="H101" s="53">
        <f t="shared" si="291"/>
        <v>0.0509</v>
      </c>
      <c r="I101" s="53">
        <f t="shared" si="291"/>
        <v>0.0004</v>
      </c>
      <c r="J101" s="53">
        <f t="shared" si="291"/>
        <v>0.0172</v>
      </c>
      <c r="K101" s="53">
        <f t="shared" si="291"/>
        <v>0.0204</v>
      </c>
      <c r="L101" s="53">
        <f t="shared" si="291"/>
        <v>0.0055</v>
      </c>
      <c r="M101" s="52">
        <f t="shared" si="192"/>
        <v>0.13</v>
      </c>
      <c r="N101" s="53">
        <f t="shared" ref="N101:S101" si="292">N100</f>
        <v>0.639</v>
      </c>
      <c r="O101" s="53">
        <f t="shared" si="292"/>
        <v>0.028</v>
      </c>
      <c r="P101" s="60">
        <f t="shared" si="292"/>
        <v>0</v>
      </c>
      <c r="Q101" s="53">
        <f t="shared" si="292"/>
        <v>0.0164</v>
      </c>
      <c r="R101" s="53">
        <f t="shared" si="292"/>
        <v>0.0004</v>
      </c>
      <c r="S101" s="53">
        <f t="shared" si="292"/>
        <v>0</v>
      </c>
      <c r="T101" s="64">
        <f t="shared" ref="T101:Y101" si="293">G101*$F101+N101*$M101</f>
        <v>0.599937</v>
      </c>
      <c r="U101" s="64">
        <f t="shared" si="293"/>
        <v>0.047923</v>
      </c>
      <c r="V101" s="64">
        <f t="shared" si="293"/>
        <v>0.000348</v>
      </c>
      <c r="W101" s="64">
        <f t="shared" si="293"/>
        <v>0.017096</v>
      </c>
      <c r="X101" s="64">
        <f t="shared" si="293"/>
        <v>0.0178</v>
      </c>
      <c r="Y101" s="64">
        <f t="shared" si="293"/>
        <v>0.004785</v>
      </c>
    </row>
    <row r="102" spans="1:25">
      <c r="A102" s="54"/>
      <c r="B102" s="55"/>
      <c r="C102" s="55"/>
      <c r="D102" s="56">
        <v>0.166666666666667</v>
      </c>
      <c r="E102" s="56"/>
      <c r="F102" s="52">
        <f t="shared" ref="F102:L102" si="294">F101</f>
        <v>0.87</v>
      </c>
      <c r="G102" s="53">
        <f t="shared" si="294"/>
        <v>0.5941</v>
      </c>
      <c r="H102" s="53">
        <f t="shared" si="294"/>
        <v>0.0509</v>
      </c>
      <c r="I102" s="53">
        <f t="shared" si="294"/>
        <v>0.0004</v>
      </c>
      <c r="J102" s="53">
        <f t="shared" si="294"/>
        <v>0.0172</v>
      </c>
      <c r="K102" s="53">
        <f t="shared" si="294"/>
        <v>0.0204</v>
      </c>
      <c r="L102" s="53">
        <f t="shared" si="294"/>
        <v>0.0055</v>
      </c>
      <c r="M102" s="52">
        <f t="shared" si="192"/>
        <v>0.13</v>
      </c>
      <c r="N102" s="53">
        <f t="shared" ref="N102:S102" si="295">N101</f>
        <v>0.639</v>
      </c>
      <c r="O102" s="53">
        <f t="shared" si="295"/>
        <v>0.028</v>
      </c>
      <c r="P102" s="60">
        <f t="shared" si="295"/>
        <v>0</v>
      </c>
      <c r="Q102" s="53">
        <f t="shared" si="295"/>
        <v>0.0164</v>
      </c>
      <c r="R102" s="53">
        <f t="shared" si="295"/>
        <v>0.0004</v>
      </c>
      <c r="S102" s="53">
        <f t="shared" si="295"/>
        <v>0</v>
      </c>
      <c r="T102" s="64">
        <f t="shared" ref="T102:Y102" si="296">G102*$F102+N102*$M102</f>
        <v>0.599937</v>
      </c>
      <c r="U102" s="64">
        <f t="shared" si="296"/>
        <v>0.047923</v>
      </c>
      <c r="V102" s="64">
        <f t="shared" si="296"/>
        <v>0.000348</v>
      </c>
      <c r="W102" s="64">
        <f t="shared" si="296"/>
        <v>0.017096</v>
      </c>
      <c r="X102" s="64">
        <f t="shared" si="296"/>
        <v>0.0178</v>
      </c>
      <c r="Y102" s="64">
        <f t="shared" si="296"/>
        <v>0.004785</v>
      </c>
    </row>
    <row r="103" spans="1:25">
      <c r="A103" s="54"/>
      <c r="B103" s="55"/>
      <c r="C103" s="55"/>
      <c r="D103" s="56">
        <v>0.354166666666667</v>
      </c>
      <c r="E103" s="56"/>
      <c r="F103" s="52">
        <f t="shared" ref="F103:L103" si="297">F102</f>
        <v>0.87</v>
      </c>
      <c r="G103" s="53">
        <f t="shared" si="297"/>
        <v>0.5941</v>
      </c>
      <c r="H103" s="53">
        <f t="shared" si="297"/>
        <v>0.0509</v>
      </c>
      <c r="I103" s="53">
        <f t="shared" si="297"/>
        <v>0.0004</v>
      </c>
      <c r="J103" s="53">
        <f t="shared" si="297"/>
        <v>0.0172</v>
      </c>
      <c r="K103" s="53">
        <f t="shared" si="297"/>
        <v>0.0204</v>
      </c>
      <c r="L103" s="53">
        <f t="shared" si="297"/>
        <v>0.0055</v>
      </c>
      <c r="M103" s="52">
        <f t="shared" si="192"/>
        <v>0.13</v>
      </c>
      <c r="N103" s="53">
        <f t="shared" ref="N103:S103" si="298">N102</f>
        <v>0.639</v>
      </c>
      <c r="O103" s="53">
        <f t="shared" si="298"/>
        <v>0.028</v>
      </c>
      <c r="P103" s="60">
        <f t="shared" si="298"/>
        <v>0</v>
      </c>
      <c r="Q103" s="53">
        <f t="shared" si="298"/>
        <v>0.0164</v>
      </c>
      <c r="R103" s="53">
        <f t="shared" si="298"/>
        <v>0.0004</v>
      </c>
      <c r="S103" s="53">
        <f t="shared" si="298"/>
        <v>0</v>
      </c>
      <c r="T103" s="64">
        <f t="shared" ref="T103:Y103" si="299">G103*$F103+N103*$M103</f>
        <v>0.599937</v>
      </c>
      <c r="U103" s="64">
        <f t="shared" si="299"/>
        <v>0.047923</v>
      </c>
      <c r="V103" s="64">
        <f t="shared" si="299"/>
        <v>0.000348</v>
      </c>
      <c r="W103" s="64">
        <f t="shared" si="299"/>
        <v>0.017096</v>
      </c>
      <c r="X103" s="64">
        <f t="shared" si="299"/>
        <v>0.0178</v>
      </c>
      <c r="Y103" s="64">
        <f t="shared" si="299"/>
        <v>0.004785</v>
      </c>
    </row>
    <row r="104" spans="1:25">
      <c r="A104" s="54"/>
      <c r="B104" s="55"/>
      <c r="C104" s="55"/>
      <c r="D104" s="56">
        <v>0.5</v>
      </c>
      <c r="E104" s="56"/>
      <c r="F104" s="52">
        <f t="shared" ref="F104:L104" si="300">F103</f>
        <v>0.87</v>
      </c>
      <c r="G104" s="53">
        <f t="shared" si="300"/>
        <v>0.5941</v>
      </c>
      <c r="H104" s="53">
        <f t="shared" si="300"/>
        <v>0.0509</v>
      </c>
      <c r="I104" s="53">
        <f t="shared" si="300"/>
        <v>0.0004</v>
      </c>
      <c r="J104" s="53">
        <f t="shared" si="300"/>
        <v>0.0172</v>
      </c>
      <c r="K104" s="53">
        <f t="shared" si="300"/>
        <v>0.0204</v>
      </c>
      <c r="L104" s="53">
        <f t="shared" si="300"/>
        <v>0.0055</v>
      </c>
      <c r="M104" s="52">
        <f t="shared" si="192"/>
        <v>0.13</v>
      </c>
      <c r="N104" s="53">
        <f t="shared" ref="N104:S104" si="301">N103</f>
        <v>0.639</v>
      </c>
      <c r="O104" s="53">
        <f t="shared" si="301"/>
        <v>0.028</v>
      </c>
      <c r="P104" s="60">
        <f t="shared" si="301"/>
        <v>0</v>
      </c>
      <c r="Q104" s="53">
        <f t="shared" si="301"/>
        <v>0.0164</v>
      </c>
      <c r="R104" s="53">
        <f t="shared" si="301"/>
        <v>0.0004</v>
      </c>
      <c r="S104" s="53">
        <f t="shared" si="301"/>
        <v>0</v>
      </c>
      <c r="T104" s="64">
        <f t="shared" ref="T104:Y104" si="302">G104*$F104+N104*$M104</f>
        <v>0.599937</v>
      </c>
      <c r="U104" s="64">
        <f t="shared" si="302"/>
        <v>0.047923</v>
      </c>
      <c r="V104" s="64">
        <f t="shared" si="302"/>
        <v>0.000348</v>
      </c>
      <c r="W104" s="64">
        <f t="shared" si="302"/>
        <v>0.017096</v>
      </c>
      <c r="X104" s="64">
        <f t="shared" si="302"/>
        <v>0.0178</v>
      </c>
      <c r="Y104" s="64">
        <f t="shared" si="302"/>
        <v>0.004785</v>
      </c>
    </row>
    <row r="105" spans="1:25">
      <c r="A105" s="54"/>
      <c r="B105" s="55"/>
      <c r="C105" s="55"/>
      <c r="D105" s="56">
        <v>0.6875</v>
      </c>
      <c r="E105" s="56"/>
      <c r="F105" s="52">
        <f t="shared" ref="F105:L105" si="303">F104</f>
        <v>0.87</v>
      </c>
      <c r="G105" s="53">
        <f t="shared" si="303"/>
        <v>0.5941</v>
      </c>
      <c r="H105" s="53">
        <f t="shared" si="303"/>
        <v>0.0509</v>
      </c>
      <c r="I105" s="53">
        <f t="shared" si="303"/>
        <v>0.0004</v>
      </c>
      <c r="J105" s="53">
        <f t="shared" si="303"/>
        <v>0.0172</v>
      </c>
      <c r="K105" s="53">
        <f t="shared" si="303"/>
        <v>0.0204</v>
      </c>
      <c r="L105" s="53">
        <f t="shared" si="303"/>
        <v>0.0055</v>
      </c>
      <c r="M105" s="52">
        <f t="shared" si="192"/>
        <v>0.13</v>
      </c>
      <c r="N105" s="53">
        <f t="shared" ref="N105:S105" si="304">N104</f>
        <v>0.639</v>
      </c>
      <c r="O105" s="53">
        <f t="shared" si="304"/>
        <v>0.028</v>
      </c>
      <c r="P105" s="60">
        <f t="shared" si="304"/>
        <v>0</v>
      </c>
      <c r="Q105" s="53">
        <f t="shared" si="304"/>
        <v>0.0164</v>
      </c>
      <c r="R105" s="53">
        <f t="shared" si="304"/>
        <v>0.0004</v>
      </c>
      <c r="S105" s="53">
        <f t="shared" si="304"/>
        <v>0</v>
      </c>
      <c r="T105" s="64">
        <f t="shared" ref="T105:Y105" si="305">G105*$F105+N105*$M105</f>
        <v>0.599937</v>
      </c>
      <c r="U105" s="64">
        <f t="shared" si="305"/>
        <v>0.047923</v>
      </c>
      <c r="V105" s="64">
        <f t="shared" si="305"/>
        <v>0.000348</v>
      </c>
      <c r="W105" s="64">
        <f t="shared" si="305"/>
        <v>0.017096</v>
      </c>
      <c r="X105" s="64">
        <f t="shared" si="305"/>
        <v>0.0178</v>
      </c>
      <c r="Y105" s="64">
        <f t="shared" si="305"/>
        <v>0.004785</v>
      </c>
    </row>
    <row r="106" spans="1:25">
      <c r="A106" s="54"/>
      <c r="B106" s="55"/>
      <c r="C106" s="55"/>
      <c r="D106" s="56">
        <v>0.833333333333333</v>
      </c>
      <c r="E106" s="56"/>
      <c r="F106" s="52">
        <f t="shared" ref="F106:L106" si="306">F105</f>
        <v>0.87</v>
      </c>
      <c r="G106" s="53">
        <f t="shared" si="306"/>
        <v>0.5941</v>
      </c>
      <c r="H106" s="53">
        <f t="shared" si="306"/>
        <v>0.0509</v>
      </c>
      <c r="I106" s="53">
        <f t="shared" si="306"/>
        <v>0.0004</v>
      </c>
      <c r="J106" s="53">
        <f t="shared" si="306"/>
        <v>0.0172</v>
      </c>
      <c r="K106" s="53">
        <f t="shared" si="306"/>
        <v>0.0204</v>
      </c>
      <c r="L106" s="53">
        <f t="shared" si="306"/>
        <v>0.0055</v>
      </c>
      <c r="M106" s="52">
        <f t="shared" si="192"/>
        <v>0.13</v>
      </c>
      <c r="N106" s="53">
        <f t="shared" ref="N106:S106" si="307">N105</f>
        <v>0.639</v>
      </c>
      <c r="O106" s="53">
        <f t="shared" si="307"/>
        <v>0.028</v>
      </c>
      <c r="P106" s="60">
        <f t="shared" si="307"/>
        <v>0</v>
      </c>
      <c r="Q106" s="53">
        <f t="shared" si="307"/>
        <v>0.0164</v>
      </c>
      <c r="R106" s="53">
        <f t="shared" si="307"/>
        <v>0.0004</v>
      </c>
      <c r="S106" s="53">
        <f t="shared" si="307"/>
        <v>0</v>
      </c>
      <c r="T106" s="64">
        <f t="shared" ref="T106:Y106" si="308">G106*$F106+N106*$M106</f>
        <v>0.599937</v>
      </c>
      <c r="U106" s="64">
        <f t="shared" si="308"/>
        <v>0.047923</v>
      </c>
      <c r="V106" s="64">
        <f t="shared" si="308"/>
        <v>0.000348</v>
      </c>
      <c r="W106" s="64">
        <f t="shared" si="308"/>
        <v>0.017096</v>
      </c>
      <c r="X106" s="64">
        <f t="shared" si="308"/>
        <v>0.0178</v>
      </c>
      <c r="Y106" s="64">
        <f t="shared" si="308"/>
        <v>0.004785</v>
      </c>
    </row>
    <row r="107" spans="1:25">
      <c r="A107" s="54"/>
      <c r="B107" s="55"/>
      <c r="C107" s="55"/>
      <c r="D107" s="56">
        <v>0.0208333333333333</v>
      </c>
      <c r="E107" s="56"/>
      <c r="F107" s="52">
        <f t="shared" ref="F107:L107" si="309">F106</f>
        <v>0.87</v>
      </c>
      <c r="G107" s="53">
        <f t="shared" si="309"/>
        <v>0.5941</v>
      </c>
      <c r="H107" s="53">
        <f t="shared" si="309"/>
        <v>0.0509</v>
      </c>
      <c r="I107" s="53">
        <f t="shared" si="309"/>
        <v>0.0004</v>
      </c>
      <c r="J107" s="53">
        <f t="shared" si="309"/>
        <v>0.0172</v>
      </c>
      <c r="K107" s="53">
        <f t="shared" si="309"/>
        <v>0.0204</v>
      </c>
      <c r="L107" s="53">
        <f t="shared" si="309"/>
        <v>0.0055</v>
      </c>
      <c r="M107" s="52">
        <f t="shared" si="192"/>
        <v>0.13</v>
      </c>
      <c r="N107" s="53">
        <f t="shared" ref="N107:S107" si="310">N106</f>
        <v>0.639</v>
      </c>
      <c r="O107" s="53">
        <f t="shared" si="310"/>
        <v>0.028</v>
      </c>
      <c r="P107" s="60">
        <f t="shared" si="310"/>
        <v>0</v>
      </c>
      <c r="Q107" s="53">
        <f t="shared" si="310"/>
        <v>0.0164</v>
      </c>
      <c r="R107" s="53">
        <f t="shared" si="310"/>
        <v>0.0004</v>
      </c>
      <c r="S107" s="53">
        <f t="shared" si="310"/>
        <v>0</v>
      </c>
      <c r="T107" s="64">
        <f t="shared" ref="T107:Y107" si="311">G107*$F107+N107*$M107</f>
        <v>0.599937</v>
      </c>
      <c r="U107" s="64">
        <f t="shared" si="311"/>
        <v>0.047923</v>
      </c>
      <c r="V107" s="64">
        <f t="shared" si="311"/>
        <v>0.000348</v>
      </c>
      <c r="W107" s="64">
        <f t="shared" si="311"/>
        <v>0.017096</v>
      </c>
      <c r="X107" s="64">
        <f t="shared" si="311"/>
        <v>0.0178</v>
      </c>
      <c r="Y107" s="64">
        <f t="shared" si="311"/>
        <v>0.004785</v>
      </c>
    </row>
    <row r="108" spans="1:25">
      <c r="A108" s="54"/>
      <c r="B108" s="55"/>
      <c r="C108" s="55"/>
      <c r="D108" s="56">
        <v>0.166666666666667</v>
      </c>
      <c r="E108" s="56"/>
      <c r="F108" s="52">
        <f t="shared" ref="F108:L108" si="312">F107</f>
        <v>0.87</v>
      </c>
      <c r="G108" s="53">
        <f t="shared" si="312"/>
        <v>0.5941</v>
      </c>
      <c r="H108" s="53">
        <f t="shared" si="312"/>
        <v>0.0509</v>
      </c>
      <c r="I108" s="53">
        <f t="shared" si="312"/>
        <v>0.0004</v>
      </c>
      <c r="J108" s="53">
        <f t="shared" si="312"/>
        <v>0.0172</v>
      </c>
      <c r="K108" s="53">
        <f t="shared" si="312"/>
        <v>0.0204</v>
      </c>
      <c r="L108" s="53">
        <f t="shared" si="312"/>
        <v>0.0055</v>
      </c>
      <c r="M108" s="52">
        <f t="shared" si="192"/>
        <v>0.13</v>
      </c>
      <c r="N108" s="53">
        <f t="shared" ref="N108:S108" si="313">N107</f>
        <v>0.639</v>
      </c>
      <c r="O108" s="53">
        <f t="shared" si="313"/>
        <v>0.028</v>
      </c>
      <c r="P108" s="60">
        <f t="shared" si="313"/>
        <v>0</v>
      </c>
      <c r="Q108" s="53">
        <f t="shared" si="313"/>
        <v>0.0164</v>
      </c>
      <c r="R108" s="53">
        <f t="shared" si="313"/>
        <v>0.0004</v>
      </c>
      <c r="S108" s="53">
        <f t="shared" si="313"/>
        <v>0</v>
      </c>
      <c r="T108" s="64">
        <f t="shared" ref="T108:Y108" si="314">G108*$F108+N108*$M108</f>
        <v>0.599937</v>
      </c>
      <c r="U108" s="64">
        <f t="shared" si="314"/>
        <v>0.047923</v>
      </c>
      <c r="V108" s="64">
        <f t="shared" si="314"/>
        <v>0.000348</v>
      </c>
      <c r="W108" s="64">
        <f t="shared" si="314"/>
        <v>0.017096</v>
      </c>
      <c r="X108" s="64">
        <f t="shared" si="314"/>
        <v>0.0178</v>
      </c>
      <c r="Y108" s="64">
        <f t="shared" si="314"/>
        <v>0.004785</v>
      </c>
    </row>
    <row r="109" spans="1:25">
      <c r="A109" s="54"/>
      <c r="B109" s="55"/>
      <c r="C109" s="55"/>
      <c r="D109" s="56">
        <v>0.354166666666667</v>
      </c>
      <c r="E109" s="56"/>
      <c r="F109" s="52">
        <f t="shared" ref="F109:L109" si="315">F108</f>
        <v>0.87</v>
      </c>
      <c r="G109" s="53">
        <f t="shared" si="315"/>
        <v>0.5941</v>
      </c>
      <c r="H109" s="53">
        <f t="shared" si="315"/>
        <v>0.0509</v>
      </c>
      <c r="I109" s="53">
        <f t="shared" si="315"/>
        <v>0.0004</v>
      </c>
      <c r="J109" s="53">
        <f t="shared" si="315"/>
        <v>0.0172</v>
      </c>
      <c r="K109" s="53">
        <f t="shared" si="315"/>
        <v>0.0204</v>
      </c>
      <c r="L109" s="53">
        <f t="shared" si="315"/>
        <v>0.0055</v>
      </c>
      <c r="M109" s="52">
        <f t="shared" si="192"/>
        <v>0.13</v>
      </c>
      <c r="N109" s="53">
        <f t="shared" ref="N109:S109" si="316">N108</f>
        <v>0.639</v>
      </c>
      <c r="O109" s="53">
        <f t="shared" si="316"/>
        <v>0.028</v>
      </c>
      <c r="P109" s="60">
        <f t="shared" si="316"/>
        <v>0</v>
      </c>
      <c r="Q109" s="53">
        <f t="shared" si="316"/>
        <v>0.0164</v>
      </c>
      <c r="R109" s="53">
        <f t="shared" si="316"/>
        <v>0.0004</v>
      </c>
      <c r="S109" s="53">
        <f t="shared" si="316"/>
        <v>0</v>
      </c>
      <c r="T109" s="64">
        <f t="shared" ref="T109:Y109" si="317">G109*$F109+N109*$M109</f>
        <v>0.599937</v>
      </c>
      <c r="U109" s="64">
        <f t="shared" si="317"/>
        <v>0.047923</v>
      </c>
      <c r="V109" s="64">
        <f t="shared" si="317"/>
        <v>0.000348</v>
      </c>
      <c r="W109" s="64">
        <f t="shared" si="317"/>
        <v>0.017096</v>
      </c>
      <c r="X109" s="64">
        <f t="shared" si="317"/>
        <v>0.0178</v>
      </c>
      <c r="Y109" s="64">
        <f t="shared" si="317"/>
        <v>0.004785</v>
      </c>
    </row>
    <row r="110" spans="1:25">
      <c r="A110" s="54"/>
      <c r="B110" s="55"/>
      <c r="C110" s="55"/>
      <c r="D110" s="56">
        <v>0.5</v>
      </c>
      <c r="E110" s="56"/>
      <c r="F110" s="52">
        <f t="shared" ref="F110:L110" si="318">F109</f>
        <v>0.87</v>
      </c>
      <c r="G110" s="53">
        <f t="shared" si="318"/>
        <v>0.5941</v>
      </c>
      <c r="H110" s="53">
        <f t="shared" si="318"/>
        <v>0.0509</v>
      </c>
      <c r="I110" s="53">
        <f t="shared" si="318"/>
        <v>0.0004</v>
      </c>
      <c r="J110" s="53">
        <f t="shared" si="318"/>
        <v>0.0172</v>
      </c>
      <c r="K110" s="53">
        <f t="shared" si="318"/>
        <v>0.0204</v>
      </c>
      <c r="L110" s="53">
        <f t="shared" si="318"/>
        <v>0.0055</v>
      </c>
      <c r="M110" s="52">
        <f t="shared" si="192"/>
        <v>0.13</v>
      </c>
      <c r="N110" s="53">
        <f t="shared" ref="N110:S110" si="319">N109</f>
        <v>0.639</v>
      </c>
      <c r="O110" s="53">
        <f t="shared" si="319"/>
        <v>0.028</v>
      </c>
      <c r="P110" s="60">
        <f t="shared" si="319"/>
        <v>0</v>
      </c>
      <c r="Q110" s="53">
        <f t="shared" si="319"/>
        <v>0.0164</v>
      </c>
      <c r="R110" s="53">
        <f t="shared" si="319"/>
        <v>0.0004</v>
      </c>
      <c r="S110" s="53">
        <f t="shared" si="319"/>
        <v>0</v>
      </c>
      <c r="T110" s="64">
        <f t="shared" ref="T110:Y110" si="320">G110*$F110+N110*$M110</f>
        <v>0.599937</v>
      </c>
      <c r="U110" s="64">
        <f t="shared" si="320"/>
        <v>0.047923</v>
      </c>
      <c r="V110" s="64">
        <f t="shared" si="320"/>
        <v>0.000348</v>
      </c>
      <c r="W110" s="64">
        <f t="shared" si="320"/>
        <v>0.017096</v>
      </c>
      <c r="X110" s="64">
        <f t="shared" si="320"/>
        <v>0.0178</v>
      </c>
      <c r="Y110" s="64">
        <f t="shared" si="320"/>
        <v>0.004785</v>
      </c>
    </row>
    <row r="111" spans="1:25">
      <c r="A111" s="54"/>
      <c r="B111" s="55"/>
      <c r="C111" s="55"/>
      <c r="D111" s="56">
        <v>0.6875</v>
      </c>
      <c r="E111" s="56"/>
      <c r="F111" s="52">
        <f t="shared" ref="F111:L111" si="321">F110</f>
        <v>0.87</v>
      </c>
      <c r="G111" s="53">
        <f t="shared" si="321"/>
        <v>0.5941</v>
      </c>
      <c r="H111" s="53">
        <f t="shared" si="321"/>
        <v>0.0509</v>
      </c>
      <c r="I111" s="53">
        <f t="shared" si="321"/>
        <v>0.0004</v>
      </c>
      <c r="J111" s="53">
        <f t="shared" si="321"/>
        <v>0.0172</v>
      </c>
      <c r="K111" s="53">
        <f t="shared" si="321"/>
        <v>0.0204</v>
      </c>
      <c r="L111" s="53">
        <f t="shared" si="321"/>
        <v>0.0055</v>
      </c>
      <c r="M111" s="52">
        <f t="shared" si="192"/>
        <v>0.13</v>
      </c>
      <c r="N111" s="53">
        <f t="shared" ref="N111:S111" si="322">N110</f>
        <v>0.639</v>
      </c>
      <c r="O111" s="53">
        <f t="shared" si="322"/>
        <v>0.028</v>
      </c>
      <c r="P111" s="60">
        <f t="shared" si="322"/>
        <v>0</v>
      </c>
      <c r="Q111" s="53">
        <f t="shared" si="322"/>
        <v>0.0164</v>
      </c>
      <c r="R111" s="53">
        <f t="shared" si="322"/>
        <v>0.0004</v>
      </c>
      <c r="S111" s="53">
        <f t="shared" si="322"/>
        <v>0</v>
      </c>
      <c r="T111" s="64">
        <f t="shared" ref="T111:Y111" si="323">G111*$F111+N111*$M111</f>
        <v>0.599937</v>
      </c>
      <c r="U111" s="64">
        <f t="shared" si="323"/>
        <v>0.047923</v>
      </c>
      <c r="V111" s="64">
        <f t="shared" si="323"/>
        <v>0.000348</v>
      </c>
      <c r="W111" s="64">
        <f t="shared" si="323"/>
        <v>0.017096</v>
      </c>
      <c r="X111" s="64">
        <f t="shared" si="323"/>
        <v>0.0178</v>
      </c>
      <c r="Y111" s="64">
        <f t="shared" si="323"/>
        <v>0.004785</v>
      </c>
    </row>
    <row r="112" spans="1:25">
      <c r="A112" s="54"/>
      <c r="B112" s="55"/>
      <c r="C112" s="55"/>
      <c r="D112" s="56">
        <v>0.833333333333333</v>
      </c>
      <c r="E112" s="56"/>
      <c r="F112" s="52">
        <f t="shared" ref="F112:L112" si="324">F111</f>
        <v>0.87</v>
      </c>
      <c r="G112" s="53">
        <f t="shared" si="324"/>
        <v>0.5941</v>
      </c>
      <c r="H112" s="53">
        <f t="shared" si="324"/>
        <v>0.0509</v>
      </c>
      <c r="I112" s="53">
        <f t="shared" si="324"/>
        <v>0.0004</v>
      </c>
      <c r="J112" s="53">
        <f t="shared" si="324"/>
        <v>0.0172</v>
      </c>
      <c r="K112" s="53">
        <f t="shared" si="324"/>
        <v>0.0204</v>
      </c>
      <c r="L112" s="53">
        <f t="shared" si="324"/>
        <v>0.0055</v>
      </c>
      <c r="M112" s="52">
        <f t="shared" si="192"/>
        <v>0.13</v>
      </c>
      <c r="N112" s="53">
        <f t="shared" ref="N112:S112" si="325">N111</f>
        <v>0.639</v>
      </c>
      <c r="O112" s="53">
        <f t="shared" si="325"/>
        <v>0.028</v>
      </c>
      <c r="P112" s="60">
        <f t="shared" si="325"/>
        <v>0</v>
      </c>
      <c r="Q112" s="53">
        <f t="shared" si="325"/>
        <v>0.0164</v>
      </c>
      <c r="R112" s="53">
        <f t="shared" si="325"/>
        <v>0.0004</v>
      </c>
      <c r="S112" s="53">
        <f t="shared" si="325"/>
        <v>0</v>
      </c>
      <c r="T112" s="64">
        <f t="shared" ref="T112:Y112" si="326">G112*$F112+N112*$M112</f>
        <v>0.599937</v>
      </c>
      <c r="U112" s="64">
        <f t="shared" si="326"/>
        <v>0.047923</v>
      </c>
      <c r="V112" s="64">
        <f t="shared" si="326"/>
        <v>0.000348</v>
      </c>
      <c r="W112" s="64">
        <f t="shared" si="326"/>
        <v>0.017096</v>
      </c>
      <c r="X112" s="64">
        <f t="shared" si="326"/>
        <v>0.0178</v>
      </c>
      <c r="Y112" s="64">
        <f t="shared" si="326"/>
        <v>0.004785</v>
      </c>
    </row>
    <row r="113" spans="1:25">
      <c r="A113" s="54"/>
      <c r="B113" s="55"/>
      <c r="C113" s="55"/>
      <c r="D113" s="56">
        <v>0.0208333333333333</v>
      </c>
      <c r="E113" s="56"/>
      <c r="F113" s="52">
        <f t="shared" ref="F113:L113" si="327">F112</f>
        <v>0.87</v>
      </c>
      <c r="G113" s="53">
        <f t="shared" si="327"/>
        <v>0.5941</v>
      </c>
      <c r="H113" s="53">
        <f t="shared" si="327"/>
        <v>0.0509</v>
      </c>
      <c r="I113" s="53">
        <f t="shared" si="327"/>
        <v>0.0004</v>
      </c>
      <c r="J113" s="53">
        <f t="shared" si="327"/>
        <v>0.0172</v>
      </c>
      <c r="K113" s="53">
        <f t="shared" si="327"/>
        <v>0.0204</v>
      </c>
      <c r="L113" s="53">
        <f t="shared" si="327"/>
        <v>0.0055</v>
      </c>
      <c r="M113" s="52">
        <f t="shared" si="192"/>
        <v>0.13</v>
      </c>
      <c r="N113" s="53">
        <f t="shared" ref="N113:S113" si="328">N112</f>
        <v>0.639</v>
      </c>
      <c r="O113" s="53">
        <f t="shared" si="328"/>
        <v>0.028</v>
      </c>
      <c r="P113" s="60">
        <f t="shared" si="328"/>
        <v>0</v>
      </c>
      <c r="Q113" s="53">
        <f t="shared" si="328"/>
        <v>0.0164</v>
      </c>
      <c r="R113" s="53">
        <f t="shared" si="328"/>
        <v>0.0004</v>
      </c>
      <c r="S113" s="53">
        <f t="shared" si="328"/>
        <v>0</v>
      </c>
      <c r="T113" s="64">
        <f t="shared" ref="T113:Y113" si="329">G113*$F113+N113*$M113</f>
        <v>0.599937</v>
      </c>
      <c r="U113" s="64">
        <f t="shared" si="329"/>
        <v>0.047923</v>
      </c>
      <c r="V113" s="64">
        <f t="shared" si="329"/>
        <v>0.000348</v>
      </c>
      <c r="W113" s="64">
        <f t="shared" si="329"/>
        <v>0.017096</v>
      </c>
      <c r="X113" s="64">
        <f t="shared" si="329"/>
        <v>0.0178</v>
      </c>
      <c r="Y113" s="64">
        <f t="shared" si="329"/>
        <v>0.004785</v>
      </c>
    </row>
    <row r="114" spans="1:25">
      <c r="A114" s="54"/>
      <c r="B114" s="55"/>
      <c r="C114" s="55"/>
      <c r="D114" s="56">
        <v>0.166666666666667</v>
      </c>
      <c r="E114" s="56"/>
      <c r="F114" s="52">
        <f t="shared" ref="F114:L114" si="330">F113</f>
        <v>0.87</v>
      </c>
      <c r="G114" s="53">
        <f t="shared" si="330"/>
        <v>0.5941</v>
      </c>
      <c r="H114" s="53">
        <f t="shared" si="330"/>
        <v>0.0509</v>
      </c>
      <c r="I114" s="53">
        <f t="shared" si="330"/>
        <v>0.0004</v>
      </c>
      <c r="J114" s="53">
        <f t="shared" si="330"/>
        <v>0.0172</v>
      </c>
      <c r="K114" s="53">
        <f t="shared" si="330"/>
        <v>0.0204</v>
      </c>
      <c r="L114" s="53">
        <f t="shared" si="330"/>
        <v>0.0055</v>
      </c>
      <c r="M114" s="52">
        <f t="shared" si="192"/>
        <v>0.13</v>
      </c>
      <c r="N114" s="53">
        <f t="shared" ref="N114:S114" si="331">N113</f>
        <v>0.639</v>
      </c>
      <c r="O114" s="53">
        <f t="shared" si="331"/>
        <v>0.028</v>
      </c>
      <c r="P114" s="60">
        <f t="shared" si="331"/>
        <v>0</v>
      </c>
      <c r="Q114" s="53">
        <f t="shared" si="331"/>
        <v>0.0164</v>
      </c>
      <c r="R114" s="53">
        <f t="shared" si="331"/>
        <v>0.0004</v>
      </c>
      <c r="S114" s="53">
        <f t="shared" si="331"/>
        <v>0</v>
      </c>
      <c r="T114" s="64">
        <f t="shared" ref="T114:Y114" si="332">G114*$F114+N114*$M114</f>
        <v>0.599937</v>
      </c>
      <c r="U114" s="64">
        <f t="shared" si="332"/>
        <v>0.047923</v>
      </c>
      <c r="V114" s="64">
        <f t="shared" si="332"/>
        <v>0.000348</v>
      </c>
      <c r="W114" s="64">
        <f t="shared" si="332"/>
        <v>0.017096</v>
      </c>
      <c r="X114" s="64">
        <f t="shared" si="332"/>
        <v>0.0178</v>
      </c>
      <c r="Y114" s="64">
        <f t="shared" si="332"/>
        <v>0.004785</v>
      </c>
    </row>
    <row r="115" spans="1:25">
      <c r="A115" s="54"/>
      <c r="B115" s="55"/>
      <c r="C115" s="55"/>
      <c r="D115" s="56">
        <v>0.354166666666667</v>
      </c>
      <c r="E115" s="56"/>
      <c r="F115" s="52">
        <f t="shared" ref="F115:L115" si="333">F114</f>
        <v>0.87</v>
      </c>
      <c r="G115" s="53">
        <f t="shared" si="333"/>
        <v>0.5941</v>
      </c>
      <c r="H115" s="53">
        <f t="shared" si="333"/>
        <v>0.0509</v>
      </c>
      <c r="I115" s="53">
        <f t="shared" si="333"/>
        <v>0.0004</v>
      </c>
      <c r="J115" s="53">
        <f t="shared" si="333"/>
        <v>0.0172</v>
      </c>
      <c r="K115" s="53">
        <f t="shared" si="333"/>
        <v>0.0204</v>
      </c>
      <c r="L115" s="53">
        <f t="shared" si="333"/>
        <v>0.0055</v>
      </c>
      <c r="M115" s="52">
        <f t="shared" si="192"/>
        <v>0.13</v>
      </c>
      <c r="N115" s="53">
        <f t="shared" ref="N115:S115" si="334">N114</f>
        <v>0.639</v>
      </c>
      <c r="O115" s="53">
        <f t="shared" si="334"/>
        <v>0.028</v>
      </c>
      <c r="P115" s="60">
        <f t="shared" si="334"/>
        <v>0</v>
      </c>
      <c r="Q115" s="53">
        <f t="shared" si="334"/>
        <v>0.0164</v>
      </c>
      <c r="R115" s="53">
        <f t="shared" si="334"/>
        <v>0.0004</v>
      </c>
      <c r="S115" s="53">
        <f t="shared" si="334"/>
        <v>0</v>
      </c>
      <c r="T115" s="64">
        <f t="shared" ref="T115:Y115" si="335">G115*$F115+N115*$M115</f>
        <v>0.599937</v>
      </c>
      <c r="U115" s="64">
        <f t="shared" si="335"/>
        <v>0.047923</v>
      </c>
      <c r="V115" s="64">
        <f t="shared" si="335"/>
        <v>0.000348</v>
      </c>
      <c r="W115" s="64">
        <f t="shared" si="335"/>
        <v>0.017096</v>
      </c>
      <c r="X115" s="64">
        <f t="shared" si="335"/>
        <v>0.0178</v>
      </c>
      <c r="Y115" s="64">
        <f t="shared" si="335"/>
        <v>0.004785</v>
      </c>
    </row>
    <row r="116" spans="1:25">
      <c r="A116" s="54"/>
      <c r="B116" s="55"/>
      <c r="C116" s="55"/>
      <c r="D116" s="56">
        <v>0.5</v>
      </c>
      <c r="E116" s="56"/>
      <c r="F116" s="52">
        <f t="shared" ref="F116:L116" si="336">F115</f>
        <v>0.87</v>
      </c>
      <c r="G116" s="53">
        <f t="shared" si="336"/>
        <v>0.5941</v>
      </c>
      <c r="H116" s="53">
        <f t="shared" si="336"/>
        <v>0.0509</v>
      </c>
      <c r="I116" s="53">
        <f t="shared" si="336"/>
        <v>0.0004</v>
      </c>
      <c r="J116" s="53">
        <f t="shared" si="336"/>
        <v>0.0172</v>
      </c>
      <c r="K116" s="53">
        <f t="shared" si="336"/>
        <v>0.0204</v>
      </c>
      <c r="L116" s="53">
        <f t="shared" si="336"/>
        <v>0.0055</v>
      </c>
      <c r="M116" s="52">
        <f t="shared" si="192"/>
        <v>0.13</v>
      </c>
      <c r="N116" s="53">
        <f t="shared" ref="N116:S116" si="337">N115</f>
        <v>0.639</v>
      </c>
      <c r="O116" s="53">
        <f t="shared" si="337"/>
        <v>0.028</v>
      </c>
      <c r="P116" s="60">
        <f t="shared" si="337"/>
        <v>0</v>
      </c>
      <c r="Q116" s="53">
        <f t="shared" si="337"/>
        <v>0.0164</v>
      </c>
      <c r="R116" s="53">
        <f t="shared" si="337"/>
        <v>0.0004</v>
      </c>
      <c r="S116" s="53">
        <f t="shared" si="337"/>
        <v>0</v>
      </c>
      <c r="T116" s="64">
        <f t="shared" ref="T116:Y116" si="338">G116*$F116+N116*$M116</f>
        <v>0.599937</v>
      </c>
      <c r="U116" s="64">
        <f t="shared" si="338"/>
        <v>0.047923</v>
      </c>
      <c r="V116" s="64">
        <f t="shared" si="338"/>
        <v>0.000348</v>
      </c>
      <c r="W116" s="64">
        <f t="shared" si="338"/>
        <v>0.017096</v>
      </c>
      <c r="X116" s="64">
        <f t="shared" si="338"/>
        <v>0.0178</v>
      </c>
      <c r="Y116" s="64">
        <f t="shared" si="338"/>
        <v>0.004785</v>
      </c>
    </row>
    <row r="117" spans="1:25">
      <c r="A117" s="54"/>
      <c r="B117" s="55"/>
      <c r="C117" s="55"/>
      <c r="D117" s="56">
        <v>0.6875</v>
      </c>
      <c r="E117" s="56"/>
      <c r="F117" s="52">
        <f t="shared" ref="F117:L117" si="339">F116</f>
        <v>0.87</v>
      </c>
      <c r="G117" s="53">
        <f t="shared" si="339"/>
        <v>0.5941</v>
      </c>
      <c r="H117" s="53">
        <f t="shared" si="339"/>
        <v>0.0509</v>
      </c>
      <c r="I117" s="53">
        <f t="shared" si="339"/>
        <v>0.0004</v>
      </c>
      <c r="J117" s="53">
        <f t="shared" si="339"/>
        <v>0.0172</v>
      </c>
      <c r="K117" s="53">
        <f t="shared" si="339"/>
        <v>0.0204</v>
      </c>
      <c r="L117" s="53">
        <f t="shared" si="339"/>
        <v>0.0055</v>
      </c>
      <c r="M117" s="52">
        <f t="shared" si="192"/>
        <v>0.13</v>
      </c>
      <c r="N117" s="53">
        <f t="shared" ref="N117:S117" si="340">N116</f>
        <v>0.639</v>
      </c>
      <c r="O117" s="53">
        <f t="shared" si="340"/>
        <v>0.028</v>
      </c>
      <c r="P117" s="60">
        <f t="shared" si="340"/>
        <v>0</v>
      </c>
      <c r="Q117" s="53">
        <f t="shared" si="340"/>
        <v>0.0164</v>
      </c>
      <c r="R117" s="53">
        <f t="shared" si="340"/>
        <v>0.0004</v>
      </c>
      <c r="S117" s="53">
        <f t="shared" si="340"/>
        <v>0</v>
      </c>
      <c r="T117" s="64">
        <f t="shared" ref="T117:Y117" si="341">G117*$F117+N117*$M117</f>
        <v>0.599937</v>
      </c>
      <c r="U117" s="64">
        <f t="shared" si="341"/>
        <v>0.047923</v>
      </c>
      <c r="V117" s="64">
        <f t="shared" si="341"/>
        <v>0.000348</v>
      </c>
      <c r="W117" s="64">
        <f t="shared" si="341"/>
        <v>0.017096</v>
      </c>
      <c r="X117" s="64">
        <f t="shared" si="341"/>
        <v>0.0178</v>
      </c>
      <c r="Y117" s="64">
        <f t="shared" si="341"/>
        <v>0.004785</v>
      </c>
    </row>
    <row r="118" spans="1:25">
      <c r="A118" s="54"/>
      <c r="B118" s="55"/>
      <c r="C118" s="55"/>
      <c r="D118" s="56">
        <v>0.833333333333333</v>
      </c>
      <c r="E118" s="56"/>
      <c r="F118" s="52">
        <f t="shared" ref="F118:L118" si="342">F117</f>
        <v>0.87</v>
      </c>
      <c r="G118" s="53">
        <f t="shared" si="342"/>
        <v>0.5941</v>
      </c>
      <c r="H118" s="53">
        <f t="shared" si="342"/>
        <v>0.0509</v>
      </c>
      <c r="I118" s="53">
        <f t="shared" si="342"/>
        <v>0.0004</v>
      </c>
      <c r="J118" s="53">
        <f t="shared" si="342"/>
        <v>0.0172</v>
      </c>
      <c r="K118" s="53">
        <f t="shared" si="342"/>
        <v>0.0204</v>
      </c>
      <c r="L118" s="53">
        <f t="shared" si="342"/>
        <v>0.0055</v>
      </c>
      <c r="M118" s="52">
        <f t="shared" si="192"/>
        <v>0.13</v>
      </c>
      <c r="N118" s="53">
        <f t="shared" ref="N118:S118" si="343">N117</f>
        <v>0.639</v>
      </c>
      <c r="O118" s="53">
        <f t="shared" si="343"/>
        <v>0.028</v>
      </c>
      <c r="P118" s="60">
        <f t="shared" si="343"/>
        <v>0</v>
      </c>
      <c r="Q118" s="53">
        <f t="shared" si="343"/>
        <v>0.0164</v>
      </c>
      <c r="R118" s="53">
        <f t="shared" si="343"/>
        <v>0.0004</v>
      </c>
      <c r="S118" s="53">
        <f t="shared" si="343"/>
        <v>0</v>
      </c>
      <c r="T118" s="64">
        <f t="shared" ref="T118:Y118" si="344">G118*$F118+N118*$M118</f>
        <v>0.599937</v>
      </c>
      <c r="U118" s="64">
        <f t="shared" si="344"/>
        <v>0.047923</v>
      </c>
      <c r="V118" s="64">
        <f t="shared" si="344"/>
        <v>0.000348</v>
      </c>
      <c r="W118" s="64">
        <f t="shared" si="344"/>
        <v>0.017096</v>
      </c>
      <c r="X118" s="64">
        <f t="shared" si="344"/>
        <v>0.0178</v>
      </c>
      <c r="Y118" s="64">
        <f t="shared" si="344"/>
        <v>0.004785</v>
      </c>
    </row>
    <row r="119" spans="1:25">
      <c r="A119" s="54"/>
      <c r="B119" s="55"/>
      <c r="C119" s="55"/>
      <c r="D119" s="56">
        <v>0.0208333333333333</v>
      </c>
      <c r="E119" s="56"/>
      <c r="F119" s="52">
        <f t="shared" ref="F119:L119" si="345">F118</f>
        <v>0.87</v>
      </c>
      <c r="G119" s="53">
        <f t="shared" si="345"/>
        <v>0.5941</v>
      </c>
      <c r="H119" s="53">
        <f t="shared" si="345"/>
        <v>0.0509</v>
      </c>
      <c r="I119" s="53">
        <f t="shared" si="345"/>
        <v>0.0004</v>
      </c>
      <c r="J119" s="53">
        <f t="shared" si="345"/>
        <v>0.0172</v>
      </c>
      <c r="K119" s="53">
        <f t="shared" si="345"/>
        <v>0.0204</v>
      </c>
      <c r="L119" s="53">
        <f t="shared" si="345"/>
        <v>0.0055</v>
      </c>
      <c r="M119" s="52">
        <f t="shared" si="192"/>
        <v>0.13</v>
      </c>
      <c r="N119" s="53">
        <f t="shared" ref="N119:S119" si="346">N118</f>
        <v>0.639</v>
      </c>
      <c r="O119" s="53">
        <f t="shared" si="346"/>
        <v>0.028</v>
      </c>
      <c r="P119" s="60">
        <f t="shared" si="346"/>
        <v>0</v>
      </c>
      <c r="Q119" s="53">
        <f t="shared" si="346"/>
        <v>0.0164</v>
      </c>
      <c r="R119" s="53">
        <f t="shared" si="346"/>
        <v>0.0004</v>
      </c>
      <c r="S119" s="53">
        <f t="shared" si="346"/>
        <v>0</v>
      </c>
      <c r="T119" s="64">
        <f t="shared" ref="T119:Y119" si="347">G119*$F119+N119*$M119</f>
        <v>0.599937</v>
      </c>
      <c r="U119" s="64">
        <f t="shared" si="347"/>
        <v>0.047923</v>
      </c>
      <c r="V119" s="64">
        <f t="shared" si="347"/>
        <v>0.000348</v>
      </c>
      <c r="W119" s="64">
        <f t="shared" si="347"/>
        <v>0.017096</v>
      </c>
      <c r="X119" s="64">
        <f t="shared" si="347"/>
        <v>0.0178</v>
      </c>
      <c r="Y119" s="64">
        <f t="shared" si="347"/>
        <v>0.004785</v>
      </c>
    </row>
    <row r="120" spans="1:25">
      <c r="A120" s="54"/>
      <c r="B120" s="55"/>
      <c r="C120" s="55"/>
      <c r="D120" s="56">
        <v>0.166666666666667</v>
      </c>
      <c r="E120" s="56"/>
      <c r="F120" s="52">
        <f t="shared" ref="F120:L120" si="348">F119</f>
        <v>0.87</v>
      </c>
      <c r="G120" s="53">
        <f t="shared" si="348"/>
        <v>0.5941</v>
      </c>
      <c r="H120" s="53">
        <f t="shared" si="348"/>
        <v>0.0509</v>
      </c>
      <c r="I120" s="53">
        <f t="shared" si="348"/>
        <v>0.0004</v>
      </c>
      <c r="J120" s="53">
        <f t="shared" si="348"/>
        <v>0.0172</v>
      </c>
      <c r="K120" s="53">
        <f t="shared" si="348"/>
        <v>0.0204</v>
      </c>
      <c r="L120" s="53">
        <f t="shared" si="348"/>
        <v>0.0055</v>
      </c>
      <c r="M120" s="52">
        <f t="shared" si="192"/>
        <v>0.13</v>
      </c>
      <c r="N120" s="53">
        <f t="shared" ref="N120:S120" si="349">N119</f>
        <v>0.639</v>
      </c>
      <c r="O120" s="53">
        <f t="shared" si="349"/>
        <v>0.028</v>
      </c>
      <c r="P120" s="60">
        <f t="shared" si="349"/>
        <v>0</v>
      </c>
      <c r="Q120" s="53">
        <f t="shared" si="349"/>
        <v>0.0164</v>
      </c>
      <c r="R120" s="53">
        <f t="shared" si="349"/>
        <v>0.0004</v>
      </c>
      <c r="S120" s="53">
        <f t="shared" si="349"/>
        <v>0</v>
      </c>
      <c r="T120" s="64">
        <f t="shared" ref="T120:Y120" si="350">G120*$F120+N120*$M120</f>
        <v>0.599937</v>
      </c>
      <c r="U120" s="64">
        <f t="shared" si="350"/>
        <v>0.047923</v>
      </c>
      <c r="V120" s="64">
        <f t="shared" si="350"/>
        <v>0.000348</v>
      </c>
      <c r="W120" s="64">
        <f t="shared" si="350"/>
        <v>0.017096</v>
      </c>
      <c r="X120" s="64">
        <f t="shared" si="350"/>
        <v>0.0178</v>
      </c>
      <c r="Y120" s="64">
        <f t="shared" si="350"/>
        <v>0.004785</v>
      </c>
    </row>
    <row r="121" spans="1:25">
      <c r="A121" s="54"/>
      <c r="B121" s="55"/>
      <c r="C121" s="55"/>
      <c r="D121" s="56">
        <v>0.354166666666667</v>
      </c>
      <c r="E121" s="56"/>
      <c r="F121" s="52">
        <f t="shared" ref="F121:L121" si="351">F120</f>
        <v>0.87</v>
      </c>
      <c r="G121" s="53">
        <f t="shared" si="351"/>
        <v>0.5941</v>
      </c>
      <c r="H121" s="53">
        <f t="shared" si="351"/>
        <v>0.0509</v>
      </c>
      <c r="I121" s="53">
        <f t="shared" si="351"/>
        <v>0.0004</v>
      </c>
      <c r="J121" s="53">
        <f t="shared" si="351"/>
        <v>0.0172</v>
      </c>
      <c r="K121" s="53">
        <f t="shared" si="351"/>
        <v>0.0204</v>
      </c>
      <c r="L121" s="53">
        <f t="shared" si="351"/>
        <v>0.0055</v>
      </c>
      <c r="M121" s="52">
        <f t="shared" si="192"/>
        <v>0.13</v>
      </c>
      <c r="N121" s="53">
        <f t="shared" ref="N121:S121" si="352">N120</f>
        <v>0.639</v>
      </c>
      <c r="O121" s="53">
        <f t="shared" si="352"/>
        <v>0.028</v>
      </c>
      <c r="P121" s="60">
        <f t="shared" si="352"/>
        <v>0</v>
      </c>
      <c r="Q121" s="53">
        <f t="shared" si="352"/>
        <v>0.0164</v>
      </c>
      <c r="R121" s="53">
        <f t="shared" si="352"/>
        <v>0.0004</v>
      </c>
      <c r="S121" s="53">
        <f t="shared" si="352"/>
        <v>0</v>
      </c>
      <c r="T121" s="64">
        <f t="shared" ref="T121:Y121" si="353">G121*$F121+N121*$M121</f>
        <v>0.599937</v>
      </c>
      <c r="U121" s="64">
        <f t="shared" si="353"/>
        <v>0.047923</v>
      </c>
      <c r="V121" s="64">
        <f t="shared" si="353"/>
        <v>0.000348</v>
      </c>
      <c r="W121" s="64">
        <f t="shared" si="353"/>
        <v>0.017096</v>
      </c>
      <c r="X121" s="64">
        <f t="shared" si="353"/>
        <v>0.0178</v>
      </c>
      <c r="Y121" s="64">
        <f t="shared" si="353"/>
        <v>0.004785</v>
      </c>
    </row>
    <row r="122" spans="1:25">
      <c r="A122" s="54"/>
      <c r="B122" s="55"/>
      <c r="C122" s="55"/>
      <c r="D122" s="56">
        <v>0.5</v>
      </c>
      <c r="E122" s="56"/>
      <c r="F122" s="52">
        <f t="shared" ref="F122:L122" si="354">F121</f>
        <v>0.87</v>
      </c>
      <c r="G122" s="53">
        <f t="shared" si="354"/>
        <v>0.5941</v>
      </c>
      <c r="H122" s="53">
        <f t="shared" si="354"/>
        <v>0.0509</v>
      </c>
      <c r="I122" s="53">
        <f t="shared" si="354"/>
        <v>0.0004</v>
      </c>
      <c r="J122" s="53">
        <f t="shared" si="354"/>
        <v>0.0172</v>
      </c>
      <c r="K122" s="53">
        <f t="shared" si="354"/>
        <v>0.0204</v>
      </c>
      <c r="L122" s="53">
        <f t="shared" si="354"/>
        <v>0.0055</v>
      </c>
      <c r="M122" s="52">
        <f t="shared" si="192"/>
        <v>0.13</v>
      </c>
      <c r="N122" s="53">
        <f t="shared" ref="N122:S122" si="355">N121</f>
        <v>0.639</v>
      </c>
      <c r="O122" s="53">
        <f t="shared" si="355"/>
        <v>0.028</v>
      </c>
      <c r="P122" s="60">
        <f t="shared" si="355"/>
        <v>0</v>
      </c>
      <c r="Q122" s="53">
        <f t="shared" si="355"/>
        <v>0.0164</v>
      </c>
      <c r="R122" s="53">
        <f t="shared" si="355"/>
        <v>0.0004</v>
      </c>
      <c r="S122" s="53">
        <f t="shared" si="355"/>
        <v>0</v>
      </c>
      <c r="T122" s="64">
        <f t="shared" ref="T122:Y122" si="356">G122*$F122+N122*$M122</f>
        <v>0.599937</v>
      </c>
      <c r="U122" s="64">
        <f t="shared" si="356"/>
        <v>0.047923</v>
      </c>
      <c r="V122" s="64">
        <f t="shared" si="356"/>
        <v>0.000348</v>
      </c>
      <c r="W122" s="64">
        <f t="shared" si="356"/>
        <v>0.017096</v>
      </c>
      <c r="X122" s="64">
        <f t="shared" si="356"/>
        <v>0.0178</v>
      </c>
      <c r="Y122" s="64">
        <f t="shared" si="356"/>
        <v>0.004785</v>
      </c>
    </row>
    <row r="123" spans="1:25">
      <c r="A123" s="54"/>
      <c r="B123" s="55"/>
      <c r="C123" s="55"/>
      <c r="D123" s="56">
        <v>0.6875</v>
      </c>
      <c r="E123" s="56"/>
      <c r="F123" s="52">
        <f t="shared" ref="F123:L123" si="357">F122</f>
        <v>0.87</v>
      </c>
      <c r="G123" s="53">
        <f t="shared" si="357"/>
        <v>0.5941</v>
      </c>
      <c r="H123" s="53">
        <f t="shared" si="357"/>
        <v>0.0509</v>
      </c>
      <c r="I123" s="53">
        <f t="shared" si="357"/>
        <v>0.0004</v>
      </c>
      <c r="J123" s="53">
        <f t="shared" si="357"/>
        <v>0.0172</v>
      </c>
      <c r="K123" s="53">
        <f t="shared" si="357"/>
        <v>0.0204</v>
      </c>
      <c r="L123" s="53">
        <f t="shared" si="357"/>
        <v>0.0055</v>
      </c>
      <c r="M123" s="52">
        <f t="shared" si="192"/>
        <v>0.13</v>
      </c>
      <c r="N123" s="53">
        <f t="shared" ref="N123:S123" si="358">N122</f>
        <v>0.639</v>
      </c>
      <c r="O123" s="53">
        <f t="shared" si="358"/>
        <v>0.028</v>
      </c>
      <c r="P123" s="60">
        <f t="shared" si="358"/>
        <v>0</v>
      </c>
      <c r="Q123" s="53">
        <f t="shared" si="358"/>
        <v>0.0164</v>
      </c>
      <c r="R123" s="53">
        <f t="shared" si="358"/>
        <v>0.0004</v>
      </c>
      <c r="S123" s="53">
        <f t="shared" si="358"/>
        <v>0</v>
      </c>
      <c r="T123" s="64">
        <f t="shared" ref="T123:Y123" si="359">G123*$F123+N123*$M123</f>
        <v>0.599937</v>
      </c>
      <c r="U123" s="64">
        <f t="shared" si="359"/>
        <v>0.047923</v>
      </c>
      <c r="V123" s="64">
        <f t="shared" si="359"/>
        <v>0.000348</v>
      </c>
      <c r="W123" s="64">
        <f t="shared" si="359"/>
        <v>0.017096</v>
      </c>
      <c r="X123" s="64">
        <f t="shared" si="359"/>
        <v>0.0178</v>
      </c>
      <c r="Y123" s="64">
        <f t="shared" si="359"/>
        <v>0.004785</v>
      </c>
    </row>
    <row r="124" spans="1:25">
      <c r="A124" s="54"/>
      <c r="B124" s="55"/>
      <c r="C124" s="55"/>
      <c r="D124" s="56">
        <v>0.833333333333333</v>
      </c>
      <c r="E124" s="56"/>
      <c r="F124" s="52">
        <f t="shared" ref="F124:L124" si="360">F123</f>
        <v>0.87</v>
      </c>
      <c r="G124" s="53">
        <f t="shared" si="360"/>
        <v>0.5941</v>
      </c>
      <c r="H124" s="53">
        <f t="shared" si="360"/>
        <v>0.0509</v>
      </c>
      <c r="I124" s="53">
        <f t="shared" si="360"/>
        <v>0.0004</v>
      </c>
      <c r="J124" s="53">
        <f t="shared" si="360"/>
        <v>0.0172</v>
      </c>
      <c r="K124" s="53">
        <f t="shared" si="360"/>
        <v>0.0204</v>
      </c>
      <c r="L124" s="53">
        <f t="shared" si="360"/>
        <v>0.0055</v>
      </c>
      <c r="M124" s="52">
        <f t="shared" si="192"/>
        <v>0.13</v>
      </c>
      <c r="N124" s="53">
        <f t="shared" ref="N124:S124" si="361">N123</f>
        <v>0.639</v>
      </c>
      <c r="O124" s="53">
        <f t="shared" si="361"/>
        <v>0.028</v>
      </c>
      <c r="P124" s="60">
        <f t="shared" si="361"/>
        <v>0</v>
      </c>
      <c r="Q124" s="53">
        <f t="shared" si="361"/>
        <v>0.0164</v>
      </c>
      <c r="R124" s="53">
        <f t="shared" si="361"/>
        <v>0.0004</v>
      </c>
      <c r="S124" s="53">
        <f t="shared" si="361"/>
        <v>0</v>
      </c>
      <c r="T124" s="64">
        <f t="shared" ref="T124:Y124" si="362">G124*$F124+N124*$M124</f>
        <v>0.599937</v>
      </c>
      <c r="U124" s="64">
        <f t="shared" si="362"/>
        <v>0.047923</v>
      </c>
      <c r="V124" s="64">
        <f t="shared" si="362"/>
        <v>0.000348</v>
      </c>
      <c r="W124" s="64">
        <f t="shared" si="362"/>
        <v>0.017096</v>
      </c>
      <c r="X124" s="64">
        <f t="shared" si="362"/>
        <v>0.0178</v>
      </c>
      <c r="Y124" s="64">
        <f t="shared" si="362"/>
        <v>0.004785</v>
      </c>
    </row>
    <row r="125" spans="1:25">
      <c r="A125" s="54"/>
      <c r="B125" s="55"/>
      <c r="C125" s="55"/>
      <c r="D125" s="56"/>
      <c r="E125" s="56"/>
      <c r="F125" s="52">
        <f t="shared" ref="F125:L125" si="363">F124</f>
        <v>0.87</v>
      </c>
      <c r="G125" s="53">
        <f t="shared" si="363"/>
        <v>0.5941</v>
      </c>
      <c r="H125" s="53">
        <f t="shared" si="363"/>
        <v>0.0509</v>
      </c>
      <c r="I125" s="53">
        <f t="shared" si="363"/>
        <v>0.0004</v>
      </c>
      <c r="J125" s="53">
        <f t="shared" si="363"/>
        <v>0.0172</v>
      </c>
      <c r="K125" s="53">
        <f t="shared" si="363"/>
        <v>0.0204</v>
      </c>
      <c r="L125" s="53">
        <f t="shared" si="363"/>
        <v>0.0055</v>
      </c>
      <c r="M125" s="52">
        <f t="shared" si="192"/>
        <v>0.13</v>
      </c>
      <c r="N125" s="53">
        <f t="shared" ref="N125:S125" si="364">N124</f>
        <v>0.639</v>
      </c>
      <c r="O125" s="53">
        <f t="shared" si="364"/>
        <v>0.028</v>
      </c>
      <c r="P125" s="60">
        <f t="shared" si="364"/>
        <v>0</v>
      </c>
      <c r="Q125" s="53">
        <f t="shared" si="364"/>
        <v>0.0164</v>
      </c>
      <c r="R125" s="53">
        <f t="shared" si="364"/>
        <v>0.0004</v>
      </c>
      <c r="S125" s="53">
        <f t="shared" si="364"/>
        <v>0</v>
      </c>
      <c r="T125" s="64">
        <f t="shared" ref="T125:Y125" si="365">G125*$F125+N125*$M125</f>
        <v>0.599937</v>
      </c>
      <c r="U125" s="64">
        <f t="shared" si="365"/>
        <v>0.047923</v>
      </c>
      <c r="V125" s="64">
        <f t="shared" si="365"/>
        <v>0.000348</v>
      </c>
      <c r="W125" s="64">
        <f t="shared" si="365"/>
        <v>0.017096</v>
      </c>
      <c r="X125" s="64">
        <f t="shared" si="365"/>
        <v>0.0178</v>
      </c>
      <c r="Y125" s="64">
        <f t="shared" si="365"/>
        <v>0.004785</v>
      </c>
    </row>
    <row r="126" spans="1:25">
      <c r="A126" s="54"/>
      <c r="B126" s="55"/>
      <c r="C126" s="55"/>
      <c r="D126" s="56"/>
      <c r="E126" s="56"/>
      <c r="F126" s="52">
        <f t="shared" ref="F126:L126" si="366">F125</f>
        <v>0.87</v>
      </c>
      <c r="G126" s="53">
        <f t="shared" si="366"/>
        <v>0.5941</v>
      </c>
      <c r="H126" s="53">
        <f t="shared" si="366"/>
        <v>0.0509</v>
      </c>
      <c r="I126" s="53">
        <f t="shared" si="366"/>
        <v>0.0004</v>
      </c>
      <c r="J126" s="53">
        <f t="shared" si="366"/>
        <v>0.0172</v>
      </c>
      <c r="K126" s="53">
        <f t="shared" si="366"/>
        <v>0.0204</v>
      </c>
      <c r="L126" s="53">
        <f t="shared" si="366"/>
        <v>0.0055</v>
      </c>
      <c r="M126" s="52">
        <f t="shared" si="192"/>
        <v>0.13</v>
      </c>
      <c r="N126" s="53">
        <f t="shared" ref="N126:S126" si="367">N125</f>
        <v>0.639</v>
      </c>
      <c r="O126" s="53">
        <f t="shared" si="367"/>
        <v>0.028</v>
      </c>
      <c r="P126" s="60">
        <f t="shared" si="367"/>
        <v>0</v>
      </c>
      <c r="Q126" s="53">
        <f t="shared" si="367"/>
        <v>0.0164</v>
      </c>
      <c r="R126" s="53">
        <f t="shared" si="367"/>
        <v>0.0004</v>
      </c>
      <c r="S126" s="53">
        <f t="shared" si="367"/>
        <v>0</v>
      </c>
      <c r="T126" s="64">
        <f t="shared" ref="T126:Y126" si="368">G126*$F126+N126*$M126</f>
        <v>0.599937</v>
      </c>
      <c r="U126" s="64">
        <f t="shared" si="368"/>
        <v>0.047923</v>
      </c>
      <c r="V126" s="64">
        <f t="shared" si="368"/>
        <v>0.000348</v>
      </c>
      <c r="W126" s="64">
        <f t="shared" si="368"/>
        <v>0.017096</v>
      </c>
      <c r="X126" s="64">
        <f t="shared" si="368"/>
        <v>0.0178</v>
      </c>
      <c r="Y126" s="64">
        <f t="shared" si="368"/>
        <v>0.004785</v>
      </c>
    </row>
    <row r="127" spans="1:25">
      <c r="A127" s="54"/>
      <c r="B127" s="55"/>
      <c r="C127" s="55"/>
      <c r="D127" s="56"/>
      <c r="E127" s="56"/>
      <c r="F127" s="52">
        <f t="shared" ref="F127:L127" si="369">F126</f>
        <v>0.87</v>
      </c>
      <c r="G127" s="53">
        <f t="shared" si="369"/>
        <v>0.5941</v>
      </c>
      <c r="H127" s="53">
        <f t="shared" si="369"/>
        <v>0.0509</v>
      </c>
      <c r="I127" s="53">
        <f t="shared" si="369"/>
        <v>0.0004</v>
      </c>
      <c r="J127" s="53">
        <f t="shared" si="369"/>
        <v>0.0172</v>
      </c>
      <c r="K127" s="53">
        <f t="shared" si="369"/>
        <v>0.0204</v>
      </c>
      <c r="L127" s="53">
        <f t="shared" si="369"/>
        <v>0.0055</v>
      </c>
      <c r="M127" s="52">
        <f t="shared" si="192"/>
        <v>0.13</v>
      </c>
      <c r="N127" s="53">
        <f t="shared" ref="N127:S127" si="370">N126</f>
        <v>0.639</v>
      </c>
      <c r="O127" s="53">
        <f t="shared" si="370"/>
        <v>0.028</v>
      </c>
      <c r="P127" s="60">
        <f t="shared" si="370"/>
        <v>0</v>
      </c>
      <c r="Q127" s="53">
        <f t="shared" si="370"/>
        <v>0.0164</v>
      </c>
      <c r="R127" s="53">
        <f t="shared" si="370"/>
        <v>0.0004</v>
      </c>
      <c r="S127" s="53">
        <f t="shared" si="370"/>
        <v>0</v>
      </c>
      <c r="T127" s="64">
        <f t="shared" ref="T127:Y127" si="371">G127*$F127+N127*$M127</f>
        <v>0.599937</v>
      </c>
      <c r="U127" s="64">
        <f t="shared" si="371"/>
        <v>0.047923</v>
      </c>
      <c r="V127" s="64">
        <f t="shared" si="371"/>
        <v>0.000348</v>
      </c>
      <c r="W127" s="64">
        <f t="shared" si="371"/>
        <v>0.017096</v>
      </c>
      <c r="X127" s="64">
        <f t="shared" si="371"/>
        <v>0.0178</v>
      </c>
      <c r="Y127" s="64">
        <f t="shared" si="371"/>
        <v>0.004785</v>
      </c>
    </row>
    <row r="128" spans="1:25">
      <c r="A128" s="54"/>
      <c r="B128" s="55"/>
      <c r="C128" s="55"/>
      <c r="D128" s="56"/>
      <c r="E128" s="56"/>
      <c r="F128" s="52">
        <f t="shared" ref="F128:L128" si="372">F127</f>
        <v>0.87</v>
      </c>
      <c r="G128" s="53">
        <f t="shared" si="372"/>
        <v>0.5941</v>
      </c>
      <c r="H128" s="53">
        <f t="shared" si="372"/>
        <v>0.0509</v>
      </c>
      <c r="I128" s="53">
        <f t="shared" si="372"/>
        <v>0.0004</v>
      </c>
      <c r="J128" s="53">
        <f t="shared" si="372"/>
        <v>0.0172</v>
      </c>
      <c r="K128" s="53">
        <f t="shared" si="372"/>
        <v>0.0204</v>
      </c>
      <c r="L128" s="53">
        <f t="shared" si="372"/>
        <v>0.0055</v>
      </c>
      <c r="M128" s="52">
        <f t="shared" si="192"/>
        <v>0.13</v>
      </c>
      <c r="N128" s="53">
        <f t="shared" ref="N128:S128" si="373">N127</f>
        <v>0.639</v>
      </c>
      <c r="O128" s="53">
        <f t="shared" si="373"/>
        <v>0.028</v>
      </c>
      <c r="P128" s="60">
        <f t="shared" si="373"/>
        <v>0</v>
      </c>
      <c r="Q128" s="53">
        <f t="shared" si="373"/>
        <v>0.0164</v>
      </c>
      <c r="R128" s="53">
        <f t="shared" si="373"/>
        <v>0.0004</v>
      </c>
      <c r="S128" s="53">
        <f t="shared" si="373"/>
        <v>0</v>
      </c>
      <c r="T128" s="64">
        <f t="shared" ref="T128:Y128" si="374">G128*$F128+N128*$M128</f>
        <v>0.599937</v>
      </c>
      <c r="U128" s="64">
        <f t="shared" si="374"/>
        <v>0.047923</v>
      </c>
      <c r="V128" s="64">
        <f t="shared" si="374"/>
        <v>0.000348</v>
      </c>
      <c r="W128" s="64">
        <f t="shared" si="374"/>
        <v>0.017096</v>
      </c>
      <c r="X128" s="64">
        <f t="shared" si="374"/>
        <v>0.0178</v>
      </c>
      <c r="Y128" s="64">
        <f t="shared" si="374"/>
        <v>0.004785</v>
      </c>
    </row>
    <row r="129" spans="1:25">
      <c r="A129" s="54"/>
      <c r="B129" s="55"/>
      <c r="C129" s="55"/>
      <c r="D129" s="56"/>
      <c r="E129" s="56"/>
      <c r="F129" s="52">
        <f t="shared" ref="F129:L129" si="375">F128</f>
        <v>0.87</v>
      </c>
      <c r="G129" s="53">
        <f t="shared" si="375"/>
        <v>0.5941</v>
      </c>
      <c r="H129" s="53">
        <f t="shared" si="375"/>
        <v>0.0509</v>
      </c>
      <c r="I129" s="53">
        <f t="shared" si="375"/>
        <v>0.0004</v>
      </c>
      <c r="J129" s="53">
        <f t="shared" si="375"/>
        <v>0.0172</v>
      </c>
      <c r="K129" s="53">
        <f t="shared" si="375"/>
        <v>0.0204</v>
      </c>
      <c r="L129" s="53">
        <f t="shared" si="375"/>
        <v>0.0055</v>
      </c>
      <c r="M129" s="52">
        <f t="shared" si="192"/>
        <v>0.13</v>
      </c>
      <c r="N129" s="53">
        <f t="shared" ref="N129:S129" si="376">N128</f>
        <v>0.639</v>
      </c>
      <c r="O129" s="53">
        <f t="shared" si="376"/>
        <v>0.028</v>
      </c>
      <c r="P129" s="60">
        <f t="shared" si="376"/>
        <v>0</v>
      </c>
      <c r="Q129" s="53">
        <f t="shared" si="376"/>
        <v>0.0164</v>
      </c>
      <c r="R129" s="53">
        <f t="shared" si="376"/>
        <v>0.0004</v>
      </c>
      <c r="S129" s="53">
        <f t="shared" si="376"/>
        <v>0</v>
      </c>
      <c r="T129" s="64">
        <f t="shared" ref="T129:Y129" si="377">G129*$F129+N129*$M129</f>
        <v>0.599937</v>
      </c>
      <c r="U129" s="64">
        <f t="shared" si="377"/>
        <v>0.047923</v>
      </c>
      <c r="V129" s="64">
        <f t="shared" si="377"/>
        <v>0.000348</v>
      </c>
      <c r="W129" s="64">
        <f t="shared" si="377"/>
        <v>0.017096</v>
      </c>
      <c r="X129" s="64">
        <f t="shared" si="377"/>
        <v>0.0178</v>
      </c>
      <c r="Y129" s="64">
        <f t="shared" si="377"/>
        <v>0.004785</v>
      </c>
    </row>
    <row r="130" spans="1:25">
      <c r="A130" s="54"/>
      <c r="B130" s="55"/>
      <c r="C130" s="55"/>
      <c r="D130" s="56"/>
      <c r="E130" s="56"/>
      <c r="F130" s="52">
        <f t="shared" ref="F130:L130" si="378">F129</f>
        <v>0.87</v>
      </c>
      <c r="G130" s="53">
        <f t="shared" si="378"/>
        <v>0.5941</v>
      </c>
      <c r="H130" s="53">
        <f t="shared" si="378"/>
        <v>0.0509</v>
      </c>
      <c r="I130" s="53">
        <f t="shared" si="378"/>
        <v>0.0004</v>
      </c>
      <c r="J130" s="53">
        <f t="shared" si="378"/>
        <v>0.0172</v>
      </c>
      <c r="K130" s="53">
        <f t="shared" si="378"/>
        <v>0.0204</v>
      </c>
      <c r="L130" s="53">
        <f t="shared" si="378"/>
        <v>0.0055</v>
      </c>
      <c r="M130" s="52">
        <f t="shared" si="192"/>
        <v>0.13</v>
      </c>
      <c r="N130" s="53">
        <f t="shared" ref="N130:S130" si="379">N129</f>
        <v>0.639</v>
      </c>
      <c r="O130" s="53">
        <f t="shared" si="379"/>
        <v>0.028</v>
      </c>
      <c r="P130" s="60">
        <f t="shared" si="379"/>
        <v>0</v>
      </c>
      <c r="Q130" s="53">
        <f t="shared" si="379"/>
        <v>0.0164</v>
      </c>
      <c r="R130" s="53">
        <f t="shared" si="379"/>
        <v>0.0004</v>
      </c>
      <c r="S130" s="53">
        <f t="shared" si="379"/>
        <v>0</v>
      </c>
      <c r="T130" s="64">
        <f t="shared" ref="T130:Y130" si="380">G130*$F130+N130*$M130</f>
        <v>0.599937</v>
      </c>
      <c r="U130" s="64">
        <f t="shared" si="380"/>
        <v>0.047923</v>
      </c>
      <c r="V130" s="64">
        <f t="shared" si="380"/>
        <v>0.000348</v>
      </c>
      <c r="W130" s="64">
        <f t="shared" si="380"/>
        <v>0.017096</v>
      </c>
      <c r="X130" s="64">
        <f t="shared" si="380"/>
        <v>0.0178</v>
      </c>
      <c r="Y130" s="64">
        <f t="shared" si="380"/>
        <v>0.004785</v>
      </c>
    </row>
    <row r="131" spans="1:25">
      <c r="A131" s="54"/>
      <c r="B131" s="55"/>
      <c r="C131" s="55"/>
      <c r="D131" s="56"/>
      <c r="E131" s="56"/>
      <c r="F131" s="52">
        <f t="shared" ref="F131:L131" si="381">F130</f>
        <v>0.87</v>
      </c>
      <c r="G131" s="53">
        <f t="shared" si="381"/>
        <v>0.5941</v>
      </c>
      <c r="H131" s="53">
        <f t="shared" si="381"/>
        <v>0.0509</v>
      </c>
      <c r="I131" s="53">
        <f t="shared" si="381"/>
        <v>0.0004</v>
      </c>
      <c r="J131" s="53">
        <f t="shared" si="381"/>
        <v>0.0172</v>
      </c>
      <c r="K131" s="53">
        <f t="shared" si="381"/>
        <v>0.0204</v>
      </c>
      <c r="L131" s="53">
        <f t="shared" si="381"/>
        <v>0.0055</v>
      </c>
      <c r="M131" s="52">
        <f t="shared" si="192"/>
        <v>0.13</v>
      </c>
      <c r="N131" s="53">
        <f t="shared" ref="N131:S131" si="382">N130</f>
        <v>0.639</v>
      </c>
      <c r="O131" s="53">
        <f t="shared" si="382"/>
        <v>0.028</v>
      </c>
      <c r="P131" s="60">
        <f t="shared" si="382"/>
        <v>0</v>
      </c>
      <c r="Q131" s="53">
        <f t="shared" si="382"/>
        <v>0.0164</v>
      </c>
      <c r="R131" s="53">
        <f t="shared" si="382"/>
        <v>0.0004</v>
      </c>
      <c r="S131" s="53">
        <f t="shared" si="382"/>
        <v>0</v>
      </c>
      <c r="T131" s="64">
        <f t="shared" ref="T131:Y131" si="383">G131*$F131+N131*$M131</f>
        <v>0.599937</v>
      </c>
      <c r="U131" s="64">
        <f t="shared" si="383"/>
        <v>0.047923</v>
      </c>
      <c r="V131" s="64">
        <f t="shared" si="383"/>
        <v>0.000348</v>
      </c>
      <c r="W131" s="64">
        <f t="shared" si="383"/>
        <v>0.017096</v>
      </c>
      <c r="X131" s="64">
        <f t="shared" si="383"/>
        <v>0.0178</v>
      </c>
      <c r="Y131" s="64">
        <f t="shared" si="383"/>
        <v>0.004785</v>
      </c>
    </row>
    <row r="132" spans="1:25">
      <c r="A132" s="54"/>
      <c r="B132" s="55"/>
      <c r="C132" s="55"/>
      <c r="D132" s="56"/>
      <c r="E132" s="56"/>
      <c r="F132" s="52">
        <f t="shared" ref="F132:L132" si="384">F131</f>
        <v>0.87</v>
      </c>
      <c r="G132" s="53">
        <f t="shared" si="384"/>
        <v>0.5941</v>
      </c>
      <c r="H132" s="53">
        <f t="shared" si="384"/>
        <v>0.0509</v>
      </c>
      <c r="I132" s="53">
        <f t="shared" si="384"/>
        <v>0.0004</v>
      </c>
      <c r="J132" s="53">
        <f t="shared" si="384"/>
        <v>0.0172</v>
      </c>
      <c r="K132" s="53">
        <f t="shared" si="384"/>
        <v>0.0204</v>
      </c>
      <c r="L132" s="53">
        <f t="shared" si="384"/>
        <v>0.0055</v>
      </c>
      <c r="M132" s="52">
        <f t="shared" ref="M132:M195" si="385">1-F132</f>
        <v>0.13</v>
      </c>
      <c r="N132" s="53">
        <f t="shared" ref="N132:S132" si="386">N131</f>
        <v>0.639</v>
      </c>
      <c r="O132" s="53">
        <f t="shared" si="386"/>
        <v>0.028</v>
      </c>
      <c r="P132" s="60">
        <f t="shared" si="386"/>
        <v>0</v>
      </c>
      <c r="Q132" s="53">
        <f t="shared" si="386"/>
        <v>0.0164</v>
      </c>
      <c r="R132" s="53">
        <f t="shared" si="386"/>
        <v>0.0004</v>
      </c>
      <c r="S132" s="53">
        <f t="shared" si="386"/>
        <v>0</v>
      </c>
      <c r="T132" s="64">
        <f t="shared" ref="T132:Y132" si="387">G132*$F132+N132*$M132</f>
        <v>0.599937</v>
      </c>
      <c r="U132" s="64">
        <f t="shared" si="387"/>
        <v>0.047923</v>
      </c>
      <c r="V132" s="64">
        <f t="shared" si="387"/>
        <v>0.000348</v>
      </c>
      <c r="W132" s="64">
        <f t="shared" si="387"/>
        <v>0.017096</v>
      </c>
      <c r="X132" s="64">
        <f t="shared" si="387"/>
        <v>0.0178</v>
      </c>
      <c r="Y132" s="64">
        <f t="shared" si="387"/>
        <v>0.004785</v>
      </c>
    </row>
    <row r="133" spans="1:25">
      <c r="A133" s="54"/>
      <c r="B133" s="55"/>
      <c r="C133" s="55"/>
      <c r="D133" s="56"/>
      <c r="E133" s="56"/>
      <c r="F133" s="52">
        <f t="shared" ref="F133:L133" si="388">F132</f>
        <v>0.87</v>
      </c>
      <c r="G133" s="53">
        <f t="shared" si="388"/>
        <v>0.5941</v>
      </c>
      <c r="H133" s="53">
        <f t="shared" si="388"/>
        <v>0.0509</v>
      </c>
      <c r="I133" s="53">
        <f t="shared" si="388"/>
        <v>0.0004</v>
      </c>
      <c r="J133" s="53">
        <f t="shared" si="388"/>
        <v>0.0172</v>
      </c>
      <c r="K133" s="53">
        <f t="shared" si="388"/>
        <v>0.0204</v>
      </c>
      <c r="L133" s="53">
        <f t="shared" si="388"/>
        <v>0.0055</v>
      </c>
      <c r="M133" s="52">
        <f t="shared" si="385"/>
        <v>0.13</v>
      </c>
      <c r="N133" s="53">
        <f t="shared" ref="N133:S133" si="389">N132</f>
        <v>0.639</v>
      </c>
      <c r="O133" s="53">
        <f t="shared" si="389"/>
        <v>0.028</v>
      </c>
      <c r="P133" s="60">
        <f t="shared" si="389"/>
        <v>0</v>
      </c>
      <c r="Q133" s="53">
        <f t="shared" si="389"/>
        <v>0.0164</v>
      </c>
      <c r="R133" s="53">
        <f t="shared" si="389"/>
        <v>0.0004</v>
      </c>
      <c r="S133" s="53">
        <f t="shared" si="389"/>
        <v>0</v>
      </c>
      <c r="T133" s="64">
        <f t="shared" ref="T133:Y133" si="390">G133*$F133+N133*$M133</f>
        <v>0.599937</v>
      </c>
      <c r="U133" s="64">
        <f t="shared" si="390"/>
        <v>0.047923</v>
      </c>
      <c r="V133" s="64">
        <f t="shared" si="390"/>
        <v>0.000348</v>
      </c>
      <c r="W133" s="64">
        <f t="shared" si="390"/>
        <v>0.017096</v>
      </c>
      <c r="X133" s="64">
        <f t="shared" si="390"/>
        <v>0.0178</v>
      </c>
      <c r="Y133" s="64">
        <f t="shared" si="390"/>
        <v>0.004785</v>
      </c>
    </row>
    <row r="134" spans="1:25">
      <c r="A134" s="54"/>
      <c r="B134" s="55"/>
      <c r="C134" s="55"/>
      <c r="D134" s="56"/>
      <c r="E134" s="56"/>
      <c r="F134" s="52">
        <f t="shared" ref="F134:L134" si="391">F133</f>
        <v>0.87</v>
      </c>
      <c r="G134" s="53">
        <f t="shared" si="391"/>
        <v>0.5941</v>
      </c>
      <c r="H134" s="53">
        <f t="shared" si="391"/>
        <v>0.0509</v>
      </c>
      <c r="I134" s="53">
        <f t="shared" si="391"/>
        <v>0.0004</v>
      </c>
      <c r="J134" s="53">
        <f t="shared" si="391"/>
        <v>0.0172</v>
      </c>
      <c r="K134" s="53">
        <f t="shared" si="391"/>
        <v>0.0204</v>
      </c>
      <c r="L134" s="53">
        <f t="shared" si="391"/>
        <v>0.0055</v>
      </c>
      <c r="M134" s="52">
        <f t="shared" si="385"/>
        <v>0.13</v>
      </c>
      <c r="N134" s="53">
        <f t="shared" ref="N134:S134" si="392">N133</f>
        <v>0.639</v>
      </c>
      <c r="O134" s="53">
        <f t="shared" si="392"/>
        <v>0.028</v>
      </c>
      <c r="P134" s="60">
        <f t="shared" si="392"/>
        <v>0</v>
      </c>
      <c r="Q134" s="53">
        <f t="shared" si="392"/>
        <v>0.0164</v>
      </c>
      <c r="R134" s="53">
        <f t="shared" si="392"/>
        <v>0.0004</v>
      </c>
      <c r="S134" s="53">
        <f t="shared" si="392"/>
        <v>0</v>
      </c>
      <c r="T134" s="64">
        <f t="shared" ref="T134:Y134" si="393">G134*$F134+N134*$M134</f>
        <v>0.599937</v>
      </c>
      <c r="U134" s="64">
        <f t="shared" si="393"/>
        <v>0.047923</v>
      </c>
      <c r="V134" s="64">
        <f t="shared" si="393"/>
        <v>0.000348</v>
      </c>
      <c r="W134" s="64">
        <f t="shared" si="393"/>
        <v>0.017096</v>
      </c>
      <c r="X134" s="64">
        <f t="shared" si="393"/>
        <v>0.0178</v>
      </c>
      <c r="Y134" s="64">
        <f t="shared" si="393"/>
        <v>0.004785</v>
      </c>
    </row>
    <row r="135" spans="1:25">
      <c r="A135" s="54"/>
      <c r="B135" s="55"/>
      <c r="C135" s="55"/>
      <c r="D135" s="56"/>
      <c r="E135" s="56"/>
      <c r="F135" s="52">
        <f t="shared" ref="F135:L135" si="394">F134</f>
        <v>0.87</v>
      </c>
      <c r="G135" s="53">
        <f t="shared" si="394"/>
        <v>0.5941</v>
      </c>
      <c r="H135" s="53">
        <f t="shared" si="394"/>
        <v>0.0509</v>
      </c>
      <c r="I135" s="53">
        <f t="shared" si="394"/>
        <v>0.0004</v>
      </c>
      <c r="J135" s="53">
        <f t="shared" si="394"/>
        <v>0.0172</v>
      </c>
      <c r="K135" s="53">
        <f t="shared" si="394"/>
        <v>0.0204</v>
      </c>
      <c r="L135" s="53">
        <f t="shared" si="394"/>
        <v>0.0055</v>
      </c>
      <c r="M135" s="52">
        <f t="shared" si="385"/>
        <v>0.13</v>
      </c>
      <c r="N135" s="53">
        <f t="shared" ref="N135:S135" si="395">N134</f>
        <v>0.639</v>
      </c>
      <c r="O135" s="53">
        <f t="shared" si="395"/>
        <v>0.028</v>
      </c>
      <c r="P135" s="60">
        <f t="shared" si="395"/>
        <v>0</v>
      </c>
      <c r="Q135" s="53">
        <f t="shared" si="395"/>
        <v>0.0164</v>
      </c>
      <c r="R135" s="53">
        <f t="shared" si="395"/>
        <v>0.0004</v>
      </c>
      <c r="S135" s="53">
        <f t="shared" si="395"/>
        <v>0</v>
      </c>
      <c r="T135" s="64">
        <f t="shared" ref="T135:Y135" si="396">G135*$F135+N135*$M135</f>
        <v>0.599937</v>
      </c>
      <c r="U135" s="64">
        <f t="shared" si="396"/>
        <v>0.047923</v>
      </c>
      <c r="V135" s="64">
        <f t="shared" si="396"/>
        <v>0.000348</v>
      </c>
      <c r="W135" s="64">
        <f t="shared" si="396"/>
        <v>0.017096</v>
      </c>
      <c r="X135" s="64">
        <f t="shared" si="396"/>
        <v>0.0178</v>
      </c>
      <c r="Y135" s="64">
        <f t="shared" si="396"/>
        <v>0.004785</v>
      </c>
    </row>
    <row r="136" spans="1:25">
      <c r="A136" s="54"/>
      <c r="B136" s="55"/>
      <c r="C136" s="55"/>
      <c r="D136" s="56"/>
      <c r="E136" s="56"/>
      <c r="F136" s="52">
        <f t="shared" ref="F136:L136" si="397">F135</f>
        <v>0.87</v>
      </c>
      <c r="G136" s="53">
        <f t="shared" si="397"/>
        <v>0.5941</v>
      </c>
      <c r="H136" s="53">
        <f t="shared" si="397"/>
        <v>0.0509</v>
      </c>
      <c r="I136" s="53">
        <f t="shared" si="397"/>
        <v>0.0004</v>
      </c>
      <c r="J136" s="53">
        <f t="shared" si="397"/>
        <v>0.0172</v>
      </c>
      <c r="K136" s="53">
        <f t="shared" si="397"/>
        <v>0.0204</v>
      </c>
      <c r="L136" s="53">
        <f t="shared" si="397"/>
        <v>0.0055</v>
      </c>
      <c r="M136" s="52">
        <f t="shared" si="385"/>
        <v>0.13</v>
      </c>
      <c r="N136" s="53">
        <f t="shared" ref="N136:S136" si="398">N135</f>
        <v>0.639</v>
      </c>
      <c r="O136" s="53">
        <f t="shared" si="398"/>
        <v>0.028</v>
      </c>
      <c r="P136" s="60">
        <f t="shared" si="398"/>
        <v>0</v>
      </c>
      <c r="Q136" s="53">
        <f t="shared" si="398"/>
        <v>0.0164</v>
      </c>
      <c r="R136" s="53">
        <f t="shared" si="398"/>
        <v>0.0004</v>
      </c>
      <c r="S136" s="53">
        <f t="shared" si="398"/>
        <v>0</v>
      </c>
      <c r="T136" s="64">
        <f t="shared" ref="T136:Y136" si="399">G136*$F136+N136*$M136</f>
        <v>0.599937</v>
      </c>
      <c r="U136" s="64">
        <f t="shared" si="399"/>
        <v>0.047923</v>
      </c>
      <c r="V136" s="64">
        <f t="shared" si="399"/>
        <v>0.000348</v>
      </c>
      <c r="W136" s="64">
        <f t="shared" si="399"/>
        <v>0.017096</v>
      </c>
      <c r="X136" s="64">
        <f t="shared" si="399"/>
        <v>0.0178</v>
      </c>
      <c r="Y136" s="64">
        <f t="shared" si="399"/>
        <v>0.004785</v>
      </c>
    </row>
    <row r="137" spans="1:25">
      <c r="A137" s="54"/>
      <c r="B137" s="55"/>
      <c r="C137" s="55"/>
      <c r="D137" s="56"/>
      <c r="E137" s="56"/>
      <c r="F137" s="52">
        <f t="shared" ref="F137:L137" si="400">F136</f>
        <v>0.87</v>
      </c>
      <c r="G137" s="53">
        <f t="shared" si="400"/>
        <v>0.5941</v>
      </c>
      <c r="H137" s="53">
        <f t="shared" si="400"/>
        <v>0.0509</v>
      </c>
      <c r="I137" s="53">
        <f t="shared" si="400"/>
        <v>0.0004</v>
      </c>
      <c r="J137" s="53">
        <f t="shared" si="400"/>
        <v>0.0172</v>
      </c>
      <c r="K137" s="53">
        <f t="shared" si="400"/>
        <v>0.0204</v>
      </c>
      <c r="L137" s="53">
        <f t="shared" si="400"/>
        <v>0.0055</v>
      </c>
      <c r="M137" s="52">
        <f t="shared" si="385"/>
        <v>0.13</v>
      </c>
      <c r="N137" s="53">
        <f t="shared" ref="N137:S137" si="401">N136</f>
        <v>0.639</v>
      </c>
      <c r="O137" s="53">
        <f t="shared" si="401"/>
        <v>0.028</v>
      </c>
      <c r="P137" s="60">
        <f t="shared" si="401"/>
        <v>0</v>
      </c>
      <c r="Q137" s="53">
        <f t="shared" si="401"/>
        <v>0.0164</v>
      </c>
      <c r="R137" s="53">
        <f t="shared" si="401"/>
        <v>0.0004</v>
      </c>
      <c r="S137" s="53">
        <f t="shared" si="401"/>
        <v>0</v>
      </c>
      <c r="T137" s="64">
        <f t="shared" ref="T137:Y137" si="402">G137*$F137+N137*$M137</f>
        <v>0.599937</v>
      </c>
      <c r="U137" s="64">
        <f t="shared" si="402"/>
        <v>0.047923</v>
      </c>
      <c r="V137" s="64">
        <f t="shared" si="402"/>
        <v>0.000348</v>
      </c>
      <c r="W137" s="64">
        <f t="shared" si="402"/>
        <v>0.017096</v>
      </c>
      <c r="X137" s="64">
        <f t="shared" si="402"/>
        <v>0.0178</v>
      </c>
      <c r="Y137" s="64">
        <f t="shared" si="402"/>
        <v>0.004785</v>
      </c>
    </row>
    <row r="138" spans="1:25">
      <c r="A138" s="54"/>
      <c r="B138" s="55"/>
      <c r="C138" s="55"/>
      <c r="D138" s="56"/>
      <c r="E138" s="56"/>
      <c r="F138" s="52">
        <f t="shared" ref="F138:L138" si="403">F137</f>
        <v>0.87</v>
      </c>
      <c r="G138" s="53">
        <f t="shared" si="403"/>
        <v>0.5941</v>
      </c>
      <c r="H138" s="53">
        <f t="shared" si="403"/>
        <v>0.0509</v>
      </c>
      <c r="I138" s="53">
        <f t="shared" si="403"/>
        <v>0.0004</v>
      </c>
      <c r="J138" s="53">
        <f t="shared" si="403"/>
        <v>0.0172</v>
      </c>
      <c r="K138" s="53">
        <f t="shared" si="403"/>
        <v>0.0204</v>
      </c>
      <c r="L138" s="53">
        <f t="shared" si="403"/>
        <v>0.0055</v>
      </c>
      <c r="M138" s="52">
        <f t="shared" si="385"/>
        <v>0.13</v>
      </c>
      <c r="N138" s="53">
        <f t="shared" ref="N138:S138" si="404">N137</f>
        <v>0.639</v>
      </c>
      <c r="O138" s="53">
        <f t="shared" si="404"/>
        <v>0.028</v>
      </c>
      <c r="P138" s="60">
        <f t="shared" si="404"/>
        <v>0</v>
      </c>
      <c r="Q138" s="53">
        <f t="shared" si="404"/>
        <v>0.0164</v>
      </c>
      <c r="R138" s="53">
        <f t="shared" si="404"/>
        <v>0.0004</v>
      </c>
      <c r="S138" s="53">
        <f t="shared" si="404"/>
        <v>0</v>
      </c>
      <c r="T138" s="64">
        <f t="shared" ref="T138:Y138" si="405">G138*$F138+N138*$M138</f>
        <v>0.599937</v>
      </c>
      <c r="U138" s="64">
        <f t="shared" si="405"/>
        <v>0.047923</v>
      </c>
      <c r="V138" s="64">
        <f t="shared" si="405"/>
        <v>0.000348</v>
      </c>
      <c r="W138" s="64">
        <f t="shared" si="405"/>
        <v>0.017096</v>
      </c>
      <c r="X138" s="64">
        <f t="shared" si="405"/>
        <v>0.0178</v>
      </c>
      <c r="Y138" s="64">
        <f t="shared" si="405"/>
        <v>0.004785</v>
      </c>
    </row>
    <row r="139" spans="1:25">
      <c r="A139" s="54"/>
      <c r="B139" s="55"/>
      <c r="C139" s="55"/>
      <c r="D139" s="56"/>
      <c r="E139" s="56"/>
      <c r="F139" s="52">
        <f t="shared" ref="F139:L139" si="406">F138</f>
        <v>0.87</v>
      </c>
      <c r="G139" s="53">
        <f t="shared" si="406"/>
        <v>0.5941</v>
      </c>
      <c r="H139" s="53">
        <f t="shared" si="406"/>
        <v>0.0509</v>
      </c>
      <c r="I139" s="53">
        <f t="shared" si="406"/>
        <v>0.0004</v>
      </c>
      <c r="J139" s="53">
        <f t="shared" si="406"/>
        <v>0.0172</v>
      </c>
      <c r="K139" s="53">
        <f t="shared" si="406"/>
        <v>0.0204</v>
      </c>
      <c r="L139" s="53">
        <f t="shared" si="406"/>
        <v>0.0055</v>
      </c>
      <c r="M139" s="52">
        <f t="shared" si="385"/>
        <v>0.13</v>
      </c>
      <c r="N139" s="53">
        <f t="shared" ref="N139:S139" si="407">N138</f>
        <v>0.639</v>
      </c>
      <c r="O139" s="53">
        <f t="shared" si="407"/>
        <v>0.028</v>
      </c>
      <c r="P139" s="60">
        <f t="shared" si="407"/>
        <v>0</v>
      </c>
      <c r="Q139" s="53">
        <f t="shared" si="407"/>
        <v>0.0164</v>
      </c>
      <c r="R139" s="53">
        <f t="shared" si="407"/>
        <v>0.0004</v>
      </c>
      <c r="S139" s="53">
        <f t="shared" si="407"/>
        <v>0</v>
      </c>
      <c r="T139" s="64">
        <f t="shared" ref="T139:Y139" si="408">G139*$F139+N139*$M139</f>
        <v>0.599937</v>
      </c>
      <c r="U139" s="64">
        <f t="shared" si="408"/>
        <v>0.047923</v>
      </c>
      <c r="V139" s="64">
        <f t="shared" si="408"/>
        <v>0.000348</v>
      </c>
      <c r="W139" s="64">
        <f t="shared" si="408"/>
        <v>0.017096</v>
      </c>
      <c r="X139" s="64">
        <f t="shared" si="408"/>
        <v>0.0178</v>
      </c>
      <c r="Y139" s="64">
        <f t="shared" si="408"/>
        <v>0.004785</v>
      </c>
    </row>
    <row r="140" spans="1:25">
      <c r="A140" s="54"/>
      <c r="B140" s="55"/>
      <c r="C140" s="55"/>
      <c r="D140" s="56"/>
      <c r="E140" s="56"/>
      <c r="F140" s="52">
        <f t="shared" ref="F140:L140" si="409">F139</f>
        <v>0.87</v>
      </c>
      <c r="G140" s="53">
        <f t="shared" si="409"/>
        <v>0.5941</v>
      </c>
      <c r="H140" s="53">
        <f t="shared" si="409"/>
        <v>0.0509</v>
      </c>
      <c r="I140" s="53">
        <f t="shared" si="409"/>
        <v>0.0004</v>
      </c>
      <c r="J140" s="53">
        <f t="shared" si="409"/>
        <v>0.0172</v>
      </c>
      <c r="K140" s="53">
        <f t="shared" si="409"/>
        <v>0.0204</v>
      </c>
      <c r="L140" s="53">
        <f t="shared" si="409"/>
        <v>0.0055</v>
      </c>
      <c r="M140" s="52">
        <f t="shared" si="385"/>
        <v>0.13</v>
      </c>
      <c r="N140" s="53">
        <f t="shared" ref="N140:S140" si="410">N139</f>
        <v>0.639</v>
      </c>
      <c r="O140" s="53">
        <f t="shared" si="410"/>
        <v>0.028</v>
      </c>
      <c r="P140" s="60">
        <f t="shared" si="410"/>
        <v>0</v>
      </c>
      <c r="Q140" s="53">
        <f t="shared" si="410"/>
        <v>0.0164</v>
      </c>
      <c r="R140" s="53">
        <f t="shared" si="410"/>
        <v>0.0004</v>
      </c>
      <c r="S140" s="53">
        <f t="shared" si="410"/>
        <v>0</v>
      </c>
      <c r="T140" s="64">
        <f t="shared" ref="T140:Y140" si="411">G140*$F140+N140*$M140</f>
        <v>0.599937</v>
      </c>
      <c r="U140" s="64">
        <f t="shared" si="411"/>
        <v>0.047923</v>
      </c>
      <c r="V140" s="64">
        <f t="shared" si="411"/>
        <v>0.000348</v>
      </c>
      <c r="W140" s="64">
        <f t="shared" si="411"/>
        <v>0.017096</v>
      </c>
      <c r="X140" s="64">
        <f t="shared" si="411"/>
        <v>0.0178</v>
      </c>
      <c r="Y140" s="64">
        <f t="shared" si="411"/>
        <v>0.004785</v>
      </c>
    </row>
    <row r="141" spans="1:25">
      <c r="A141" s="54"/>
      <c r="B141" s="55"/>
      <c r="C141" s="55"/>
      <c r="D141" s="56"/>
      <c r="E141" s="56"/>
      <c r="F141" s="52">
        <f t="shared" ref="F141:L141" si="412">F140</f>
        <v>0.87</v>
      </c>
      <c r="G141" s="53">
        <f t="shared" si="412"/>
        <v>0.5941</v>
      </c>
      <c r="H141" s="53">
        <f t="shared" si="412"/>
        <v>0.0509</v>
      </c>
      <c r="I141" s="53">
        <f t="shared" si="412"/>
        <v>0.0004</v>
      </c>
      <c r="J141" s="53">
        <f t="shared" si="412"/>
        <v>0.0172</v>
      </c>
      <c r="K141" s="53">
        <f t="shared" si="412"/>
        <v>0.0204</v>
      </c>
      <c r="L141" s="53">
        <f t="shared" si="412"/>
        <v>0.0055</v>
      </c>
      <c r="M141" s="52">
        <f t="shared" si="385"/>
        <v>0.13</v>
      </c>
      <c r="N141" s="53">
        <f t="shared" ref="N141:S141" si="413">N140</f>
        <v>0.639</v>
      </c>
      <c r="O141" s="53">
        <f t="shared" si="413"/>
        <v>0.028</v>
      </c>
      <c r="P141" s="60">
        <f t="shared" si="413"/>
        <v>0</v>
      </c>
      <c r="Q141" s="53">
        <f t="shared" si="413"/>
        <v>0.0164</v>
      </c>
      <c r="R141" s="53">
        <f t="shared" si="413"/>
        <v>0.0004</v>
      </c>
      <c r="S141" s="53">
        <f t="shared" si="413"/>
        <v>0</v>
      </c>
      <c r="T141" s="64">
        <f t="shared" ref="T141:Y141" si="414">G141*$F141+N141*$M141</f>
        <v>0.599937</v>
      </c>
      <c r="U141" s="64">
        <f t="shared" si="414"/>
        <v>0.047923</v>
      </c>
      <c r="V141" s="64">
        <f t="shared" si="414"/>
        <v>0.000348</v>
      </c>
      <c r="W141" s="64">
        <f t="shared" si="414"/>
        <v>0.017096</v>
      </c>
      <c r="X141" s="64">
        <f t="shared" si="414"/>
        <v>0.0178</v>
      </c>
      <c r="Y141" s="64">
        <f t="shared" si="414"/>
        <v>0.004785</v>
      </c>
    </row>
    <row r="142" spans="1:25">
      <c r="A142" s="54"/>
      <c r="B142" s="55"/>
      <c r="C142" s="55"/>
      <c r="D142" s="56"/>
      <c r="E142" s="56"/>
      <c r="F142" s="52">
        <f t="shared" ref="F142:L142" si="415">F141</f>
        <v>0.87</v>
      </c>
      <c r="G142" s="53">
        <f t="shared" si="415"/>
        <v>0.5941</v>
      </c>
      <c r="H142" s="53">
        <f t="shared" si="415"/>
        <v>0.0509</v>
      </c>
      <c r="I142" s="53">
        <f t="shared" si="415"/>
        <v>0.0004</v>
      </c>
      <c r="J142" s="53">
        <f t="shared" si="415"/>
        <v>0.0172</v>
      </c>
      <c r="K142" s="53">
        <f t="shared" si="415"/>
        <v>0.0204</v>
      </c>
      <c r="L142" s="53">
        <f t="shared" si="415"/>
        <v>0.0055</v>
      </c>
      <c r="M142" s="52">
        <f t="shared" si="385"/>
        <v>0.13</v>
      </c>
      <c r="N142" s="53">
        <f t="shared" ref="N142:S142" si="416">N141</f>
        <v>0.639</v>
      </c>
      <c r="O142" s="53">
        <f t="shared" si="416"/>
        <v>0.028</v>
      </c>
      <c r="P142" s="60">
        <f t="shared" si="416"/>
        <v>0</v>
      </c>
      <c r="Q142" s="53">
        <f t="shared" si="416"/>
        <v>0.0164</v>
      </c>
      <c r="R142" s="53">
        <f t="shared" si="416"/>
        <v>0.0004</v>
      </c>
      <c r="S142" s="53">
        <f t="shared" si="416"/>
        <v>0</v>
      </c>
      <c r="T142" s="64">
        <f t="shared" ref="T142:Y142" si="417">G142*$F142+N142*$M142</f>
        <v>0.599937</v>
      </c>
      <c r="U142" s="64">
        <f t="shared" si="417"/>
        <v>0.047923</v>
      </c>
      <c r="V142" s="64">
        <f t="shared" si="417"/>
        <v>0.000348</v>
      </c>
      <c r="W142" s="64">
        <f t="shared" si="417"/>
        <v>0.017096</v>
      </c>
      <c r="X142" s="64">
        <f t="shared" si="417"/>
        <v>0.0178</v>
      </c>
      <c r="Y142" s="64">
        <f t="shared" si="417"/>
        <v>0.004785</v>
      </c>
    </row>
    <row r="143" spans="1:25">
      <c r="A143" s="54"/>
      <c r="B143" s="55"/>
      <c r="C143" s="55"/>
      <c r="D143" s="56"/>
      <c r="E143" s="56"/>
      <c r="F143" s="52">
        <f t="shared" ref="F143:L143" si="418">F142</f>
        <v>0.87</v>
      </c>
      <c r="G143" s="53">
        <f t="shared" si="418"/>
        <v>0.5941</v>
      </c>
      <c r="H143" s="53">
        <f t="shared" si="418"/>
        <v>0.0509</v>
      </c>
      <c r="I143" s="53">
        <f t="shared" si="418"/>
        <v>0.0004</v>
      </c>
      <c r="J143" s="53">
        <f t="shared" si="418"/>
        <v>0.0172</v>
      </c>
      <c r="K143" s="53">
        <f t="shared" si="418"/>
        <v>0.0204</v>
      </c>
      <c r="L143" s="53">
        <f t="shared" si="418"/>
        <v>0.0055</v>
      </c>
      <c r="M143" s="52">
        <f t="shared" si="385"/>
        <v>0.13</v>
      </c>
      <c r="N143" s="53">
        <f t="shared" ref="N143:S143" si="419">N142</f>
        <v>0.639</v>
      </c>
      <c r="O143" s="53">
        <f t="shared" si="419"/>
        <v>0.028</v>
      </c>
      <c r="P143" s="60">
        <f t="shared" si="419"/>
        <v>0</v>
      </c>
      <c r="Q143" s="53">
        <f t="shared" si="419"/>
        <v>0.0164</v>
      </c>
      <c r="R143" s="53">
        <f t="shared" si="419"/>
        <v>0.0004</v>
      </c>
      <c r="S143" s="53">
        <f t="shared" si="419"/>
        <v>0</v>
      </c>
      <c r="T143" s="64">
        <f t="shared" ref="T143:Y143" si="420">G143*$F143+N143*$M143</f>
        <v>0.599937</v>
      </c>
      <c r="U143" s="64">
        <f t="shared" si="420"/>
        <v>0.047923</v>
      </c>
      <c r="V143" s="64">
        <f t="shared" si="420"/>
        <v>0.000348</v>
      </c>
      <c r="W143" s="64">
        <f t="shared" si="420"/>
        <v>0.017096</v>
      </c>
      <c r="X143" s="64">
        <f t="shared" si="420"/>
        <v>0.0178</v>
      </c>
      <c r="Y143" s="64">
        <f t="shared" si="420"/>
        <v>0.004785</v>
      </c>
    </row>
    <row r="144" spans="1:25">
      <c r="A144" s="54"/>
      <c r="B144" s="55"/>
      <c r="C144" s="55"/>
      <c r="D144" s="56"/>
      <c r="E144" s="56"/>
      <c r="F144" s="52">
        <f t="shared" ref="F144:L144" si="421">F143</f>
        <v>0.87</v>
      </c>
      <c r="G144" s="53">
        <f t="shared" si="421"/>
        <v>0.5941</v>
      </c>
      <c r="H144" s="53">
        <f t="shared" si="421"/>
        <v>0.0509</v>
      </c>
      <c r="I144" s="53">
        <f t="shared" si="421"/>
        <v>0.0004</v>
      </c>
      <c r="J144" s="53">
        <f t="shared" si="421"/>
        <v>0.0172</v>
      </c>
      <c r="K144" s="53">
        <f t="shared" si="421"/>
        <v>0.0204</v>
      </c>
      <c r="L144" s="53">
        <f t="shared" si="421"/>
        <v>0.0055</v>
      </c>
      <c r="M144" s="52">
        <f t="shared" si="385"/>
        <v>0.13</v>
      </c>
      <c r="N144" s="53">
        <f t="shared" ref="N144:S144" si="422">N143</f>
        <v>0.639</v>
      </c>
      <c r="O144" s="53">
        <f t="shared" si="422"/>
        <v>0.028</v>
      </c>
      <c r="P144" s="60">
        <f t="shared" si="422"/>
        <v>0</v>
      </c>
      <c r="Q144" s="53">
        <f t="shared" si="422"/>
        <v>0.0164</v>
      </c>
      <c r="R144" s="53">
        <f t="shared" si="422"/>
        <v>0.0004</v>
      </c>
      <c r="S144" s="53">
        <f t="shared" si="422"/>
        <v>0</v>
      </c>
      <c r="T144" s="64">
        <f t="shared" ref="T144:Y144" si="423">G144*$F144+N144*$M144</f>
        <v>0.599937</v>
      </c>
      <c r="U144" s="64">
        <f t="shared" si="423"/>
        <v>0.047923</v>
      </c>
      <c r="V144" s="64">
        <f t="shared" si="423"/>
        <v>0.000348</v>
      </c>
      <c r="W144" s="64">
        <f t="shared" si="423"/>
        <v>0.017096</v>
      </c>
      <c r="X144" s="64">
        <f t="shared" si="423"/>
        <v>0.0178</v>
      </c>
      <c r="Y144" s="64">
        <f t="shared" si="423"/>
        <v>0.004785</v>
      </c>
    </row>
    <row r="145" spans="1:25">
      <c r="A145" s="54"/>
      <c r="B145" s="55"/>
      <c r="C145" s="55"/>
      <c r="D145" s="56"/>
      <c r="E145" s="56"/>
      <c r="F145" s="52">
        <f t="shared" ref="F145:L145" si="424">F144</f>
        <v>0.87</v>
      </c>
      <c r="G145" s="53">
        <f t="shared" si="424"/>
        <v>0.5941</v>
      </c>
      <c r="H145" s="53">
        <f t="shared" si="424"/>
        <v>0.0509</v>
      </c>
      <c r="I145" s="53">
        <f t="shared" si="424"/>
        <v>0.0004</v>
      </c>
      <c r="J145" s="53">
        <f t="shared" si="424"/>
        <v>0.0172</v>
      </c>
      <c r="K145" s="53">
        <f t="shared" si="424"/>
        <v>0.0204</v>
      </c>
      <c r="L145" s="53">
        <f t="shared" si="424"/>
        <v>0.0055</v>
      </c>
      <c r="M145" s="52">
        <f t="shared" si="385"/>
        <v>0.13</v>
      </c>
      <c r="N145" s="53">
        <f t="shared" ref="N145:S145" si="425">N144</f>
        <v>0.639</v>
      </c>
      <c r="O145" s="53">
        <f t="shared" si="425"/>
        <v>0.028</v>
      </c>
      <c r="P145" s="60">
        <f t="shared" si="425"/>
        <v>0</v>
      </c>
      <c r="Q145" s="53">
        <f t="shared" si="425"/>
        <v>0.0164</v>
      </c>
      <c r="R145" s="53">
        <f t="shared" si="425"/>
        <v>0.0004</v>
      </c>
      <c r="S145" s="53">
        <f t="shared" si="425"/>
        <v>0</v>
      </c>
      <c r="T145" s="64">
        <f t="shared" ref="T145:Y145" si="426">G145*$F145+N145*$M145</f>
        <v>0.599937</v>
      </c>
      <c r="U145" s="64">
        <f t="shared" si="426"/>
        <v>0.047923</v>
      </c>
      <c r="V145" s="64">
        <f t="shared" si="426"/>
        <v>0.000348</v>
      </c>
      <c r="W145" s="64">
        <f t="shared" si="426"/>
        <v>0.017096</v>
      </c>
      <c r="X145" s="64">
        <f t="shared" si="426"/>
        <v>0.0178</v>
      </c>
      <c r="Y145" s="64">
        <f t="shared" si="426"/>
        <v>0.004785</v>
      </c>
    </row>
    <row r="146" spans="1:25">
      <c r="A146" s="54"/>
      <c r="B146" s="55"/>
      <c r="C146" s="55"/>
      <c r="D146" s="56"/>
      <c r="E146" s="56"/>
      <c r="F146" s="52">
        <f t="shared" ref="F146:L146" si="427">F145</f>
        <v>0.87</v>
      </c>
      <c r="G146" s="53">
        <f t="shared" si="427"/>
        <v>0.5941</v>
      </c>
      <c r="H146" s="53">
        <f t="shared" si="427"/>
        <v>0.0509</v>
      </c>
      <c r="I146" s="53">
        <f t="shared" si="427"/>
        <v>0.0004</v>
      </c>
      <c r="J146" s="53">
        <f t="shared" si="427"/>
        <v>0.0172</v>
      </c>
      <c r="K146" s="53">
        <f t="shared" si="427"/>
        <v>0.0204</v>
      </c>
      <c r="L146" s="53">
        <f t="shared" si="427"/>
        <v>0.0055</v>
      </c>
      <c r="M146" s="52">
        <f t="shared" si="385"/>
        <v>0.13</v>
      </c>
      <c r="N146" s="53">
        <f t="shared" ref="N146:S146" si="428">N145</f>
        <v>0.639</v>
      </c>
      <c r="O146" s="53">
        <f t="shared" si="428"/>
        <v>0.028</v>
      </c>
      <c r="P146" s="60">
        <f t="shared" si="428"/>
        <v>0</v>
      </c>
      <c r="Q146" s="53">
        <f t="shared" si="428"/>
        <v>0.0164</v>
      </c>
      <c r="R146" s="53">
        <f t="shared" si="428"/>
        <v>0.0004</v>
      </c>
      <c r="S146" s="53">
        <f t="shared" si="428"/>
        <v>0</v>
      </c>
      <c r="T146" s="64">
        <f t="shared" ref="T146:Y146" si="429">G146*$F146+N146*$M146</f>
        <v>0.599937</v>
      </c>
      <c r="U146" s="64">
        <f t="shared" si="429"/>
        <v>0.047923</v>
      </c>
      <c r="V146" s="64">
        <f t="shared" si="429"/>
        <v>0.000348</v>
      </c>
      <c r="W146" s="64">
        <f t="shared" si="429"/>
        <v>0.017096</v>
      </c>
      <c r="X146" s="64">
        <f t="shared" si="429"/>
        <v>0.0178</v>
      </c>
      <c r="Y146" s="64">
        <f t="shared" si="429"/>
        <v>0.004785</v>
      </c>
    </row>
    <row r="147" spans="1:25">
      <c r="A147" s="54"/>
      <c r="B147" s="55"/>
      <c r="C147" s="55"/>
      <c r="D147" s="56"/>
      <c r="E147" s="56"/>
      <c r="F147" s="52">
        <f t="shared" ref="F147:L147" si="430">F146</f>
        <v>0.87</v>
      </c>
      <c r="G147" s="53">
        <f t="shared" si="430"/>
        <v>0.5941</v>
      </c>
      <c r="H147" s="53">
        <f t="shared" si="430"/>
        <v>0.0509</v>
      </c>
      <c r="I147" s="53">
        <f t="shared" si="430"/>
        <v>0.0004</v>
      </c>
      <c r="J147" s="53">
        <f t="shared" si="430"/>
        <v>0.0172</v>
      </c>
      <c r="K147" s="53">
        <f t="shared" si="430"/>
        <v>0.0204</v>
      </c>
      <c r="L147" s="53">
        <f t="shared" si="430"/>
        <v>0.0055</v>
      </c>
      <c r="M147" s="52">
        <f t="shared" si="385"/>
        <v>0.13</v>
      </c>
      <c r="N147" s="53">
        <f t="shared" ref="N147:S147" si="431">N146</f>
        <v>0.639</v>
      </c>
      <c r="O147" s="53">
        <f t="shared" si="431"/>
        <v>0.028</v>
      </c>
      <c r="P147" s="60">
        <f t="shared" si="431"/>
        <v>0</v>
      </c>
      <c r="Q147" s="53">
        <f t="shared" si="431"/>
        <v>0.0164</v>
      </c>
      <c r="R147" s="53">
        <f t="shared" si="431"/>
        <v>0.0004</v>
      </c>
      <c r="S147" s="53">
        <f t="shared" si="431"/>
        <v>0</v>
      </c>
      <c r="T147" s="64">
        <f t="shared" ref="T147:Y147" si="432">G147*$F147+N147*$M147</f>
        <v>0.599937</v>
      </c>
      <c r="U147" s="64">
        <f t="shared" si="432"/>
        <v>0.047923</v>
      </c>
      <c r="V147" s="64">
        <f t="shared" si="432"/>
        <v>0.000348</v>
      </c>
      <c r="W147" s="64">
        <f t="shared" si="432"/>
        <v>0.017096</v>
      </c>
      <c r="X147" s="64">
        <f t="shared" si="432"/>
        <v>0.0178</v>
      </c>
      <c r="Y147" s="64">
        <f t="shared" si="432"/>
        <v>0.004785</v>
      </c>
    </row>
    <row r="148" spans="1:25">
      <c r="A148" s="54"/>
      <c r="B148" s="55"/>
      <c r="C148" s="55"/>
      <c r="D148" s="56"/>
      <c r="E148" s="56"/>
      <c r="F148" s="52">
        <f t="shared" ref="F148:L148" si="433">F147</f>
        <v>0.87</v>
      </c>
      <c r="G148" s="53">
        <f t="shared" si="433"/>
        <v>0.5941</v>
      </c>
      <c r="H148" s="53">
        <f t="shared" si="433"/>
        <v>0.0509</v>
      </c>
      <c r="I148" s="53">
        <f t="shared" si="433"/>
        <v>0.0004</v>
      </c>
      <c r="J148" s="53">
        <f t="shared" si="433"/>
        <v>0.0172</v>
      </c>
      <c r="K148" s="53">
        <f t="shared" si="433"/>
        <v>0.0204</v>
      </c>
      <c r="L148" s="53">
        <f t="shared" si="433"/>
        <v>0.0055</v>
      </c>
      <c r="M148" s="52">
        <f t="shared" si="385"/>
        <v>0.13</v>
      </c>
      <c r="N148" s="53">
        <f t="shared" ref="N148:S148" si="434">N147</f>
        <v>0.639</v>
      </c>
      <c r="O148" s="53">
        <f t="shared" si="434"/>
        <v>0.028</v>
      </c>
      <c r="P148" s="60">
        <f t="shared" si="434"/>
        <v>0</v>
      </c>
      <c r="Q148" s="53">
        <f t="shared" si="434"/>
        <v>0.0164</v>
      </c>
      <c r="R148" s="53">
        <f t="shared" si="434"/>
        <v>0.0004</v>
      </c>
      <c r="S148" s="53">
        <f t="shared" si="434"/>
        <v>0</v>
      </c>
      <c r="T148" s="64">
        <f t="shared" ref="T148:Y148" si="435">G148*$F148+N148*$M148</f>
        <v>0.599937</v>
      </c>
      <c r="U148" s="64">
        <f t="shared" si="435"/>
        <v>0.047923</v>
      </c>
      <c r="V148" s="64">
        <f t="shared" si="435"/>
        <v>0.000348</v>
      </c>
      <c r="W148" s="64">
        <f t="shared" si="435"/>
        <v>0.017096</v>
      </c>
      <c r="X148" s="64">
        <f t="shared" si="435"/>
        <v>0.0178</v>
      </c>
      <c r="Y148" s="64">
        <f t="shared" si="435"/>
        <v>0.004785</v>
      </c>
    </row>
    <row r="149" spans="1:25">
      <c r="A149" s="54"/>
      <c r="B149" s="55"/>
      <c r="C149" s="55"/>
      <c r="D149" s="56"/>
      <c r="E149" s="56"/>
      <c r="F149" s="52">
        <f t="shared" ref="F149:L149" si="436">F148</f>
        <v>0.87</v>
      </c>
      <c r="G149" s="53">
        <f t="shared" si="436"/>
        <v>0.5941</v>
      </c>
      <c r="H149" s="53">
        <f t="shared" si="436"/>
        <v>0.0509</v>
      </c>
      <c r="I149" s="53">
        <f t="shared" si="436"/>
        <v>0.0004</v>
      </c>
      <c r="J149" s="53">
        <f t="shared" si="436"/>
        <v>0.0172</v>
      </c>
      <c r="K149" s="53">
        <f t="shared" si="436"/>
        <v>0.0204</v>
      </c>
      <c r="L149" s="53">
        <f t="shared" si="436"/>
        <v>0.0055</v>
      </c>
      <c r="M149" s="52">
        <f t="shared" si="385"/>
        <v>0.13</v>
      </c>
      <c r="N149" s="53">
        <f t="shared" ref="N149:S149" si="437">N148</f>
        <v>0.639</v>
      </c>
      <c r="O149" s="53">
        <f t="shared" si="437"/>
        <v>0.028</v>
      </c>
      <c r="P149" s="60">
        <f t="shared" si="437"/>
        <v>0</v>
      </c>
      <c r="Q149" s="53">
        <f t="shared" si="437"/>
        <v>0.0164</v>
      </c>
      <c r="R149" s="53">
        <f t="shared" si="437"/>
        <v>0.0004</v>
      </c>
      <c r="S149" s="53">
        <f t="shared" si="437"/>
        <v>0</v>
      </c>
      <c r="T149" s="64">
        <f t="shared" ref="T149:Y149" si="438">G149*$F149+N149*$M149</f>
        <v>0.599937</v>
      </c>
      <c r="U149" s="64">
        <f t="shared" si="438"/>
        <v>0.047923</v>
      </c>
      <c r="V149" s="64">
        <f t="shared" si="438"/>
        <v>0.000348</v>
      </c>
      <c r="W149" s="64">
        <f t="shared" si="438"/>
        <v>0.017096</v>
      </c>
      <c r="X149" s="64">
        <f t="shared" si="438"/>
        <v>0.0178</v>
      </c>
      <c r="Y149" s="64">
        <f t="shared" si="438"/>
        <v>0.004785</v>
      </c>
    </row>
    <row r="150" spans="1:25">
      <c r="A150" s="54"/>
      <c r="B150" s="55"/>
      <c r="C150" s="55"/>
      <c r="D150" s="56"/>
      <c r="E150" s="56"/>
      <c r="F150" s="52">
        <f t="shared" ref="F150:L150" si="439">F149</f>
        <v>0.87</v>
      </c>
      <c r="G150" s="53">
        <f t="shared" si="439"/>
        <v>0.5941</v>
      </c>
      <c r="H150" s="53">
        <f t="shared" si="439"/>
        <v>0.0509</v>
      </c>
      <c r="I150" s="53">
        <f t="shared" si="439"/>
        <v>0.0004</v>
      </c>
      <c r="J150" s="53">
        <f t="shared" si="439"/>
        <v>0.0172</v>
      </c>
      <c r="K150" s="53">
        <f t="shared" si="439"/>
        <v>0.0204</v>
      </c>
      <c r="L150" s="53">
        <f t="shared" si="439"/>
        <v>0.0055</v>
      </c>
      <c r="M150" s="52">
        <f t="shared" si="385"/>
        <v>0.13</v>
      </c>
      <c r="N150" s="53">
        <f t="shared" ref="N150:S150" si="440">N149</f>
        <v>0.639</v>
      </c>
      <c r="O150" s="53">
        <f t="shared" si="440"/>
        <v>0.028</v>
      </c>
      <c r="P150" s="60">
        <f t="shared" si="440"/>
        <v>0</v>
      </c>
      <c r="Q150" s="53">
        <f t="shared" si="440"/>
        <v>0.0164</v>
      </c>
      <c r="R150" s="53">
        <f t="shared" si="440"/>
        <v>0.0004</v>
      </c>
      <c r="S150" s="53">
        <f t="shared" si="440"/>
        <v>0</v>
      </c>
      <c r="T150" s="64">
        <f t="shared" ref="T150:Y150" si="441">G150*$F150+N150*$M150</f>
        <v>0.599937</v>
      </c>
      <c r="U150" s="64">
        <f t="shared" si="441"/>
        <v>0.047923</v>
      </c>
      <c r="V150" s="64">
        <f t="shared" si="441"/>
        <v>0.000348</v>
      </c>
      <c r="W150" s="64">
        <f t="shared" si="441"/>
        <v>0.017096</v>
      </c>
      <c r="X150" s="64">
        <f t="shared" si="441"/>
        <v>0.0178</v>
      </c>
      <c r="Y150" s="64">
        <f t="shared" si="441"/>
        <v>0.004785</v>
      </c>
    </row>
    <row r="151" spans="1:25">
      <c r="A151" s="54"/>
      <c r="B151" s="55"/>
      <c r="C151" s="55"/>
      <c r="D151" s="56"/>
      <c r="E151" s="56"/>
      <c r="F151" s="52">
        <f t="shared" ref="F151:L151" si="442">F150</f>
        <v>0.87</v>
      </c>
      <c r="G151" s="53">
        <f t="shared" si="442"/>
        <v>0.5941</v>
      </c>
      <c r="H151" s="53">
        <f t="shared" si="442"/>
        <v>0.0509</v>
      </c>
      <c r="I151" s="53">
        <f t="shared" si="442"/>
        <v>0.0004</v>
      </c>
      <c r="J151" s="53">
        <f t="shared" si="442"/>
        <v>0.0172</v>
      </c>
      <c r="K151" s="53">
        <f t="shared" si="442"/>
        <v>0.0204</v>
      </c>
      <c r="L151" s="53">
        <f t="shared" si="442"/>
        <v>0.0055</v>
      </c>
      <c r="M151" s="52">
        <f t="shared" si="385"/>
        <v>0.13</v>
      </c>
      <c r="N151" s="53">
        <f t="shared" ref="N151:S151" si="443">N150</f>
        <v>0.639</v>
      </c>
      <c r="O151" s="53">
        <f t="shared" si="443"/>
        <v>0.028</v>
      </c>
      <c r="P151" s="60">
        <f t="shared" si="443"/>
        <v>0</v>
      </c>
      <c r="Q151" s="53">
        <f t="shared" si="443"/>
        <v>0.0164</v>
      </c>
      <c r="R151" s="53">
        <f t="shared" si="443"/>
        <v>0.0004</v>
      </c>
      <c r="S151" s="53">
        <f t="shared" si="443"/>
        <v>0</v>
      </c>
      <c r="T151" s="64">
        <f t="shared" ref="T151:Y151" si="444">G151*$F151+N151*$M151</f>
        <v>0.599937</v>
      </c>
      <c r="U151" s="64">
        <f t="shared" si="444"/>
        <v>0.047923</v>
      </c>
      <c r="V151" s="64">
        <f t="shared" si="444"/>
        <v>0.000348</v>
      </c>
      <c r="W151" s="64">
        <f t="shared" si="444"/>
        <v>0.017096</v>
      </c>
      <c r="X151" s="64">
        <f t="shared" si="444"/>
        <v>0.0178</v>
      </c>
      <c r="Y151" s="64">
        <f t="shared" si="444"/>
        <v>0.004785</v>
      </c>
    </row>
    <row r="152" spans="1:25">
      <c r="A152" s="54"/>
      <c r="B152" s="55"/>
      <c r="C152" s="55"/>
      <c r="D152" s="56"/>
      <c r="E152" s="56"/>
      <c r="F152" s="52">
        <f t="shared" ref="F152:L152" si="445">F151</f>
        <v>0.87</v>
      </c>
      <c r="G152" s="53">
        <f t="shared" si="445"/>
        <v>0.5941</v>
      </c>
      <c r="H152" s="53">
        <f t="shared" si="445"/>
        <v>0.0509</v>
      </c>
      <c r="I152" s="53">
        <f t="shared" si="445"/>
        <v>0.0004</v>
      </c>
      <c r="J152" s="53">
        <f t="shared" si="445"/>
        <v>0.0172</v>
      </c>
      <c r="K152" s="53">
        <f t="shared" si="445"/>
        <v>0.0204</v>
      </c>
      <c r="L152" s="53">
        <f t="shared" si="445"/>
        <v>0.0055</v>
      </c>
      <c r="M152" s="52">
        <f t="shared" si="385"/>
        <v>0.13</v>
      </c>
      <c r="N152" s="53">
        <f t="shared" ref="N152:S152" si="446">N151</f>
        <v>0.639</v>
      </c>
      <c r="O152" s="53">
        <f t="shared" si="446"/>
        <v>0.028</v>
      </c>
      <c r="P152" s="60">
        <f t="shared" si="446"/>
        <v>0</v>
      </c>
      <c r="Q152" s="53">
        <f t="shared" si="446"/>
        <v>0.0164</v>
      </c>
      <c r="R152" s="53">
        <f t="shared" si="446"/>
        <v>0.0004</v>
      </c>
      <c r="S152" s="53">
        <f t="shared" si="446"/>
        <v>0</v>
      </c>
      <c r="T152" s="64">
        <f t="shared" ref="T152:Y152" si="447">G152*$F152+N152*$M152</f>
        <v>0.599937</v>
      </c>
      <c r="U152" s="64">
        <f t="shared" si="447"/>
        <v>0.047923</v>
      </c>
      <c r="V152" s="64">
        <f t="shared" si="447"/>
        <v>0.000348</v>
      </c>
      <c r="W152" s="64">
        <f t="shared" si="447"/>
        <v>0.017096</v>
      </c>
      <c r="X152" s="64">
        <f t="shared" si="447"/>
        <v>0.0178</v>
      </c>
      <c r="Y152" s="64">
        <f t="shared" si="447"/>
        <v>0.004785</v>
      </c>
    </row>
    <row r="153" spans="1:25">
      <c r="A153" s="54"/>
      <c r="B153" s="55"/>
      <c r="C153" s="55"/>
      <c r="D153" s="56"/>
      <c r="E153" s="56"/>
      <c r="F153" s="52">
        <f t="shared" ref="F153:L153" si="448">F152</f>
        <v>0.87</v>
      </c>
      <c r="G153" s="53">
        <f t="shared" si="448"/>
        <v>0.5941</v>
      </c>
      <c r="H153" s="53">
        <f t="shared" si="448"/>
        <v>0.0509</v>
      </c>
      <c r="I153" s="53">
        <f t="shared" si="448"/>
        <v>0.0004</v>
      </c>
      <c r="J153" s="53">
        <f t="shared" si="448"/>
        <v>0.0172</v>
      </c>
      <c r="K153" s="53">
        <f t="shared" si="448"/>
        <v>0.0204</v>
      </c>
      <c r="L153" s="53">
        <f t="shared" si="448"/>
        <v>0.0055</v>
      </c>
      <c r="M153" s="52">
        <f t="shared" si="385"/>
        <v>0.13</v>
      </c>
      <c r="N153" s="53">
        <f t="shared" ref="N153:S153" si="449">N152</f>
        <v>0.639</v>
      </c>
      <c r="O153" s="53">
        <f t="shared" si="449"/>
        <v>0.028</v>
      </c>
      <c r="P153" s="60">
        <f t="shared" si="449"/>
        <v>0</v>
      </c>
      <c r="Q153" s="53">
        <f t="shared" si="449"/>
        <v>0.0164</v>
      </c>
      <c r="R153" s="53">
        <f t="shared" si="449"/>
        <v>0.0004</v>
      </c>
      <c r="S153" s="53">
        <f t="shared" si="449"/>
        <v>0</v>
      </c>
      <c r="T153" s="64">
        <f t="shared" ref="T153:Y153" si="450">G153*$F153+N153*$M153</f>
        <v>0.599937</v>
      </c>
      <c r="U153" s="64">
        <f t="shared" si="450"/>
        <v>0.047923</v>
      </c>
      <c r="V153" s="64">
        <f t="shared" si="450"/>
        <v>0.000348</v>
      </c>
      <c r="W153" s="64">
        <f t="shared" si="450"/>
        <v>0.017096</v>
      </c>
      <c r="X153" s="64">
        <f t="shared" si="450"/>
        <v>0.0178</v>
      </c>
      <c r="Y153" s="64">
        <f t="shared" si="450"/>
        <v>0.004785</v>
      </c>
    </row>
    <row r="154" spans="1:25">
      <c r="A154" s="54"/>
      <c r="B154" s="55"/>
      <c r="C154" s="55"/>
      <c r="D154" s="56"/>
      <c r="E154" s="56"/>
      <c r="F154" s="52">
        <f t="shared" ref="F154:L154" si="451">F153</f>
        <v>0.87</v>
      </c>
      <c r="G154" s="53">
        <f t="shared" si="451"/>
        <v>0.5941</v>
      </c>
      <c r="H154" s="53">
        <f t="shared" si="451"/>
        <v>0.0509</v>
      </c>
      <c r="I154" s="53">
        <f t="shared" si="451"/>
        <v>0.0004</v>
      </c>
      <c r="J154" s="53">
        <f t="shared" si="451"/>
        <v>0.0172</v>
      </c>
      <c r="K154" s="53">
        <f t="shared" si="451"/>
        <v>0.0204</v>
      </c>
      <c r="L154" s="53">
        <f t="shared" si="451"/>
        <v>0.0055</v>
      </c>
      <c r="M154" s="52">
        <f t="shared" si="385"/>
        <v>0.13</v>
      </c>
      <c r="N154" s="53">
        <f t="shared" ref="N154:S154" si="452">N153</f>
        <v>0.639</v>
      </c>
      <c r="O154" s="53">
        <f t="shared" si="452"/>
        <v>0.028</v>
      </c>
      <c r="P154" s="60">
        <f t="shared" si="452"/>
        <v>0</v>
      </c>
      <c r="Q154" s="53">
        <f t="shared" si="452"/>
        <v>0.0164</v>
      </c>
      <c r="R154" s="53">
        <f t="shared" si="452"/>
        <v>0.0004</v>
      </c>
      <c r="S154" s="53">
        <f t="shared" si="452"/>
        <v>0</v>
      </c>
      <c r="T154" s="64">
        <f t="shared" ref="T154:Y154" si="453">G154*$F154+N154*$M154</f>
        <v>0.599937</v>
      </c>
      <c r="U154" s="64">
        <f t="shared" si="453"/>
        <v>0.047923</v>
      </c>
      <c r="V154" s="64">
        <f t="shared" si="453"/>
        <v>0.000348</v>
      </c>
      <c r="W154" s="64">
        <f t="shared" si="453"/>
        <v>0.017096</v>
      </c>
      <c r="X154" s="64">
        <f t="shared" si="453"/>
        <v>0.0178</v>
      </c>
      <c r="Y154" s="64">
        <f t="shared" si="453"/>
        <v>0.004785</v>
      </c>
    </row>
    <row r="155" spans="1:25">
      <c r="A155" s="54"/>
      <c r="B155" s="55"/>
      <c r="C155" s="55"/>
      <c r="D155" s="56"/>
      <c r="E155" s="56"/>
      <c r="F155" s="52">
        <f t="shared" ref="F155:L155" si="454">F154</f>
        <v>0.87</v>
      </c>
      <c r="G155" s="53">
        <f t="shared" si="454"/>
        <v>0.5941</v>
      </c>
      <c r="H155" s="53">
        <f t="shared" si="454"/>
        <v>0.0509</v>
      </c>
      <c r="I155" s="53">
        <f t="shared" si="454"/>
        <v>0.0004</v>
      </c>
      <c r="J155" s="53">
        <f t="shared" si="454"/>
        <v>0.0172</v>
      </c>
      <c r="K155" s="53">
        <f t="shared" si="454"/>
        <v>0.0204</v>
      </c>
      <c r="L155" s="53">
        <f t="shared" si="454"/>
        <v>0.0055</v>
      </c>
      <c r="M155" s="52">
        <f t="shared" si="385"/>
        <v>0.13</v>
      </c>
      <c r="N155" s="53">
        <f t="shared" ref="N155:S155" si="455">N154</f>
        <v>0.639</v>
      </c>
      <c r="O155" s="53">
        <f t="shared" si="455"/>
        <v>0.028</v>
      </c>
      <c r="P155" s="60">
        <f t="shared" si="455"/>
        <v>0</v>
      </c>
      <c r="Q155" s="53">
        <f t="shared" si="455"/>
        <v>0.0164</v>
      </c>
      <c r="R155" s="53">
        <f t="shared" si="455"/>
        <v>0.0004</v>
      </c>
      <c r="S155" s="53">
        <f t="shared" si="455"/>
        <v>0</v>
      </c>
      <c r="T155" s="64">
        <f t="shared" ref="T155:Y155" si="456">G155*$F155+N155*$M155</f>
        <v>0.599937</v>
      </c>
      <c r="U155" s="64">
        <f t="shared" si="456"/>
        <v>0.047923</v>
      </c>
      <c r="V155" s="64">
        <f t="shared" si="456"/>
        <v>0.000348</v>
      </c>
      <c r="W155" s="64">
        <f t="shared" si="456"/>
        <v>0.017096</v>
      </c>
      <c r="X155" s="64">
        <f t="shared" si="456"/>
        <v>0.0178</v>
      </c>
      <c r="Y155" s="64">
        <f t="shared" si="456"/>
        <v>0.004785</v>
      </c>
    </row>
    <row r="156" spans="1:25">
      <c r="A156" s="54"/>
      <c r="B156" s="55"/>
      <c r="C156" s="55"/>
      <c r="D156" s="56"/>
      <c r="E156" s="56"/>
      <c r="F156" s="52">
        <f t="shared" ref="F156:L156" si="457">F155</f>
        <v>0.87</v>
      </c>
      <c r="G156" s="53">
        <f t="shared" si="457"/>
        <v>0.5941</v>
      </c>
      <c r="H156" s="53">
        <f t="shared" si="457"/>
        <v>0.0509</v>
      </c>
      <c r="I156" s="53">
        <f t="shared" si="457"/>
        <v>0.0004</v>
      </c>
      <c r="J156" s="53">
        <f t="shared" si="457"/>
        <v>0.0172</v>
      </c>
      <c r="K156" s="53">
        <f t="shared" si="457"/>
        <v>0.0204</v>
      </c>
      <c r="L156" s="53">
        <f t="shared" si="457"/>
        <v>0.0055</v>
      </c>
      <c r="M156" s="52">
        <f t="shared" si="385"/>
        <v>0.13</v>
      </c>
      <c r="N156" s="53">
        <f t="shared" ref="N156:S156" si="458">N155</f>
        <v>0.639</v>
      </c>
      <c r="O156" s="53">
        <f t="shared" si="458"/>
        <v>0.028</v>
      </c>
      <c r="P156" s="60">
        <f t="shared" si="458"/>
        <v>0</v>
      </c>
      <c r="Q156" s="53">
        <f t="shared" si="458"/>
        <v>0.0164</v>
      </c>
      <c r="R156" s="53">
        <f t="shared" si="458"/>
        <v>0.0004</v>
      </c>
      <c r="S156" s="53">
        <f t="shared" si="458"/>
        <v>0</v>
      </c>
      <c r="T156" s="64">
        <f t="shared" ref="T156:Y156" si="459">G156*$F156+N156*$M156</f>
        <v>0.599937</v>
      </c>
      <c r="U156" s="64">
        <f t="shared" si="459"/>
        <v>0.047923</v>
      </c>
      <c r="V156" s="64">
        <f t="shared" si="459"/>
        <v>0.000348</v>
      </c>
      <c r="W156" s="64">
        <f t="shared" si="459"/>
        <v>0.017096</v>
      </c>
      <c r="X156" s="64">
        <f t="shared" si="459"/>
        <v>0.0178</v>
      </c>
      <c r="Y156" s="64">
        <f t="shared" si="459"/>
        <v>0.004785</v>
      </c>
    </row>
    <row r="157" spans="1:25">
      <c r="A157" s="54"/>
      <c r="B157" s="55"/>
      <c r="C157" s="55"/>
      <c r="D157" s="56"/>
      <c r="E157" s="56"/>
      <c r="F157" s="52">
        <f t="shared" ref="F157:L157" si="460">F156</f>
        <v>0.87</v>
      </c>
      <c r="G157" s="53">
        <f t="shared" si="460"/>
        <v>0.5941</v>
      </c>
      <c r="H157" s="53">
        <f t="shared" si="460"/>
        <v>0.0509</v>
      </c>
      <c r="I157" s="53">
        <f t="shared" si="460"/>
        <v>0.0004</v>
      </c>
      <c r="J157" s="53">
        <f t="shared" si="460"/>
        <v>0.0172</v>
      </c>
      <c r="K157" s="53">
        <f t="shared" si="460"/>
        <v>0.0204</v>
      </c>
      <c r="L157" s="53">
        <f t="shared" si="460"/>
        <v>0.0055</v>
      </c>
      <c r="M157" s="52">
        <f t="shared" si="385"/>
        <v>0.13</v>
      </c>
      <c r="N157" s="53">
        <f t="shared" ref="N157:S157" si="461">N156</f>
        <v>0.639</v>
      </c>
      <c r="O157" s="53">
        <f t="shared" si="461"/>
        <v>0.028</v>
      </c>
      <c r="P157" s="60">
        <f t="shared" si="461"/>
        <v>0</v>
      </c>
      <c r="Q157" s="53">
        <f t="shared" si="461"/>
        <v>0.0164</v>
      </c>
      <c r="R157" s="53">
        <f t="shared" si="461"/>
        <v>0.0004</v>
      </c>
      <c r="S157" s="53">
        <f t="shared" si="461"/>
        <v>0</v>
      </c>
      <c r="T157" s="64">
        <f t="shared" ref="T157:Y157" si="462">G157*$F157+N157*$M157</f>
        <v>0.599937</v>
      </c>
      <c r="U157" s="64">
        <f t="shared" si="462"/>
        <v>0.047923</v>
      </c>
      <c r="V157" s="64">
        <f t="shared" si="462"/>
        <v>0.000348</v>
      </c>
      <c r="W157" s="64">
        <f t="shared" si="462"/>
        <v>0.017096</v>
      </c>
      <c r="X157" s="64">
        <f t="shared" si="462"/>
        <v>0.0178</v>
      </c>
      <c r="Y157" s="64">
        <f t="shared" si="462"/>
        <v>0.004785</v>
      </c>
    </row>
    <row r="158" spans="1:25">
      <c r="A158" s="54"/>
      <c r="B158" s="55"/>
      <c r="C158" s="55"/>
      <c r="D158" s="56"/>
      <c r="E158" s="56"/>
      <c r="F158" s="52">
        <f t="shared" ref="F158:L158" si="463">F157</f>
        <v>0.87</v>
      </c>
      <c r="G158" s="53">
        <f t="shared" si="463"/>
        <v>0.5941</v>
      </c>
      <c r="H158" s="53">
        <f t="shared" si="463"/>
        <v>0.0509</v>
      </c>
      <c r="I158" s="53">
        <f t="shared" si="463"/>
        <v>0.0004</v>
      </c>
      <c r="J158" s="53">
        <f t="shared" si="463"/>
        <v>0.0172</v>
      </c>
      <c r="K158" s="53">
        <f t="shared" si="463"/>
        <v>0.0204</v>
      </c>
      <c r="L158" s="53">
        <f t="shared" si="463"/>
        <v>0.0055</v>
      </c>
      <c r="M158" s="52">
        <f t="shared" si="385"/>
        <v>0.13</v>
      </c>
      <c r="N158" s="53">
        <f t="shared" ref="N158:S158" si="464">N157</f>
        <v>0.639</v>
      </c>
      <c r="O158" s="53">
        <f t="shared" si="464"/>
        <v>0.028</v>
      </c>
      <c r="P158" s="60">
        <f t="shared" si="464"/>
        <v>0</v>
      </c>
      <c r="Q158" s="53">
        <f t="shared" si="464"/>
        <v>0.0164</v>
      </c>
      <c r="R158" s="53">
        <f t="shared" si="464"/>
        <v>0.0004</v>
      </c>
      <c r="S158" s="53">
        <f t="shared" si="464"/>
        <v>0</v>
      </c>
      <c r="T158" s="64">
        <f t="shared" ref="T158:Y158" si="465">G158*$F158+N158*$M158</f>
        <v>0.599937</v>
      </c>
      <c r="U158" s="64">
        <f t="shared" si="465"/>
        <v>0.047923</v>
      </c>
      <c r="V158" s="64">
        <f t="shared" si="465"/>
        <v>0.000348</v>
      </c>
      <c r="W158" s="64">
        <f t="shared" si="465"/>
        <v>0.017096</v>
      </c>
      <c r="X158" s="64">
        <f t="shared" si="465"/>
        <v>0.0178</v>
      </c>
      <c r="Y158" s="64">
        <f t="shared" si="465"/>
        <v>0.004785</v>
      </c>
    </row>
    <row r="159" spans="1:25">
      <c r="A159" s="54"/>
      <c r="B159" s="55"/>
      <c r="C159" s="55"/>
      <c r="D159" s="56"/>
      <c r="E159" s="56"/>
      <c r="F159" s="52">
        <f t="shared" ref="F159:L159" si="466">F158</f>
        <v>0.87</v>
      </c>
      <c r="G159" s="53">
        <f t="shared" si="466"/>
        <v>0.5941</v>
      </c>
      <c r="H159" s="53">
        <f t="shared" si="466"/>
        <v>0.0509</v>
      </c>
      <c r="I159" s="53">
        <f t="shared" si="466"/>
        <v>0.0004</v>
      </c>
      <c r="J159" s="53">
        <f t="shared" si="466"/>
        <v>0.0172</v>
      </c>
      <c r="K159" s="53">
        <f t="shared" si="466"/>
        <v>0.0204</v>
      </c>
      <c r="L159" s="53">
        <f t="shared" si="466"/>
        <v>0.0055</v>
      </c>
      <c r="M159" s="52">
        <f t="shared" si="385"/>
        <v>0.13</v>
      </c>
      <c r="N159" s="53">
        <f t="shared" ref="N159:S159" si="467">N158</f>
        <v>0.639</v>
      </c>
      <c r="O159" s="53">
        <f t="shared" si="467"/>
        <v>0.028</v>
      </c>
      <c r="P159" s="60">
        <f t="shared" si="467"/>
        <v>0</v>
      </c>
      <c r="Q159" s="53">
        <f t="shared" si="467"/>
        <v>0.0164</v>
      </c>
      <c r="R159" s="53">
        <f t="shared" si="467"/>
        <v>0.0004</v>
      </c>
      <c r="S159" s="53">
        <f t="shared" si="467"/>
        <v>0</v>
      </c>
      <c r="T159" s="64">
        <f t="shared" ref="T159:Y159" si="468">G159*$F159+N159*$M159</f>
        <v>0.599937</v>
      </c>
      <c r="U159" s="64">
        <f t="shared" si="468"/>
        <v>0.047923</v>
      </c>
      <c r="V159" s="64">
        <f t="shared" si="468"/>
        <v>0.000348</v>
      </c>
      <c r="W159" s="64">
        <f t="shared" si="468"/>
        <v>0.017096</v>
      </c>
      <c r="X159" s="64">
        <f t="shared" si="468"/>
        <v>0.0178</v>
      </c>
      <c r="Y159" s="64">
        <f t="shared" si="468"/>
        <v>0.004785</v>
      </c>
    </row>
    <row r="160" spans="1:25">
      <c r="A160" s="54"/>
      <c r="B160" s="55"/>
      <c r="C160" s="55"/>
      <c r="D160" s="56"/>
      <c r="E160" s="56"/>
      <c r="F160" s="52">
        <f t="shared" ref="F160:L160" si="469">F159</f>
        <v>0.87</v>
      </c>
      <c r="G160" s="53">
        <f t="shared" si="469"/>
        <v>0.5941</v>
      </c>
      <c r="H160" s="53">
        <f t="shared" si="469"/>
        <v>0.0509</v>
      </c>
      <c r="I160" s="53">
        <f t="shared" si="469"/>
        <v>0.0004</v>
      </c>
      <c r="J160" s="53">
        <f t="shared" si="469"/>
        <v>0.0172</v>
      </c>
      <c r="K160" s="53">
        <f t="shared" si="469"/>
        <v>0.0204</v>
      </c>
      <c r="L160" s="53">
        <f t="shared" si="469"/>
        <v>0.0055</v>
      </c>
      <c r="M160" s="52">
        <f t="shared" si="385"/>
        <v>0.13</v>
      </c>
      <c r="N160" s="53">
        <f t="shared" ref="N160:S160" si="470">N159</f>
        <v>0.639</v>
      </c>
      <c r="O160" s="53">
        <f t="shared" si="470"/>
        <v>0.028</v>
      </c>
      <c r="P160" s="60">
        <f t="shared" si="470"/>
        <v>0</v>
      </c>
      <c r="Q160" s="53">
        <f t="shared" si="470"/>
        <v>0.0164</v>
      </c>
      <c r="R160" s="53">
        <f t="shared" si="470"/>
        <v>0.0004</v>
      </c>
      <c r="S160" s="53">
        <f t="shared" si="470"/>
        <v>0</v>
      </c>
      <c r="T160" s="64">
        <f t="shared" ref="T160:Y160" si="471">G160*$F160+N160*$M160</f>
        <v>0.599937</v>
      </c>
      <c r="U160" s="64">
        <f t="shared" si="471"/>
        <v>0.047923</v>
      </c>
      <c r="V160" s="64">
        <f t="shared" si="471"/>
        <v>0.000348</v>
      </c>
      <c r="W160" s="64">
        <f t="shared" si="471"/>
        <v>0.017096</v>
      </c>
      <c r="X160" s="64">
        <f t="shared" si="471"/>
        <v>0.0178</v>
      </c>
      <c r="Y160" s="64">
        <f t="shared" si="471"/>
        <v>0.004785</v>
      </c>
    </row>
    <row r="161" spans="1:25">
      <c r="A161" s="54"/>
      <c r="B161" s="55"/>
      <c r="C161" s="55"/>
      <c r="D161" s="56"/>
      <c r="E161" s="56"/>
      <c r="F161" s="52">
        <f t="shared" ref="F161:L161" si="472">F160</f>
        <v>0.87</v>
      </c>
      <c r="G161" s="53">
        <f t="shared" si="472"/>
        <v>0.5941</v>
      </c>
      <c r="H161" s="53">
        <f t="shared" si="472"/>
        <v>0.0509</v>
      </c>
      <c r="I161" s="53">
        <f t="shared" si="472"/>
        <v>0.0004</v>
      </c>
      <c r="J161" s="53">
        <f t="shared" si="472"/>
        <v>0.0172</v>
      </c>
      <c r="K161" s="53">
        <f t="shared" si="472"/>
        <v>0.0204</v>
      </c>
      <c r="L161" s="53">
        <f t="shared" si="472"/>
        <v>0.0055</v>
      </c>
      <c r="M161" s="52">
        <f t="shared" si="385"/>
        <v>0.13</v>
      </c>
      <c r="N161" s="53">
        <f t="shared" ref="N161:S161" si="473">N160</f>
        <v>0.639</v>
      </c>
      <c r="O161" s="53">
        <f t="shared" si="473"/>
        <v>0.028</v>
      </c>
      <c r="P161" s="60">
        <f t="shared" si="473"/>
        <v>0</v>
      </c>
      <c r="Q161" s="53">
        <f t="shared" si="473"/>
        <v>0.0164</v>
      </c>
      <c r="R161" s="53">
        <f t="shared" si="473"/>
        <v>0.0004</v>
      </c>
      <c r="S161" s="53">
        <f t="shared" si="473"/>
        <v>0</v>
      </c>
      <c r="T161" s="64">
        <f t="shared" ref="T161:Y161" si="474">G161*$F161+N161*$M161</f>
        <v>0.599937</v>
      </c>
      <c r="U161" s="64">
        <f t="shared" si="474"/>
        <v>0.047923</v>
      </c>
      <c r="V161" s="64">
        <f t="shared" si="474"/>
        <v>0.000348</v>
      </c>
      <c r="W161" s="64">
        <f t="shared" si="474"/>
        <v>0.017096</v>
      </c>
      <c r="X161" s="64">
        <f t="shared" si="474"/>
        <v>0.0178</v>
      </c>
      <c r="Y161" s="64">
        <f t="shared" si="474"/>
        <v>0.004785</v>
      </c>
    </row>
    <row r="162" spans="1:25">
      <c r="A162" s="54"/>
      <c r="B162" s="55"/>
      <c r="C162" s="55"/>
      <c r="D162" s="56"/>
      <c r="E162" s="56"/>
      <c r="F162" s="52">
        <f t="shared" ref="F162:L162" si="475">F161</f>
        <v>0.87</v>
      </c>
      <c r="G162" s="53">
        <f t="shared" si="475"/>
        <v>0.5941</v>
      </c>
      <c r="H162" s="53">
        <f t="shared" si="475"/>
        <v>0.0509</v>
      </c>
      <c r="I162" s="53">
        <f t="shared" si="475"/>
        <v>0.0004</v>
      </c>
      <c r="J162" s="53">
        <f t="shared" si="475"/>
        <v>0.0172</v>
      </c>
      <c r="K162" s="53">
        <f t="shared" si="475"/>
        <v>0.0204</v>
      </c>
      <c r="L162" s="53">
        <f t="shared" si="475"/>
        <v>0.0055</v>
      </c>
      <c r="M162" s="52">
        <f t="shared" si="385"/>
        <v>0.13</v>
      </c>
      <c r="N162" s="53">
        <f t="shared" ref="N162:S162" si="476">N161</f>
        <v>0.639</v>
      </c>
      <c r="O162" s="53">
        <f t="shared" si="476"/>
        <v>0.028</v>
      </c>
      <c r="P162" s="60">
        <f t="shared" si="476"/>
        <v>0</v>
      </c>
      <c r="Q162" s="53">
        <f t="shared" si="476"/>
        <v>0.0164</v>
      </c>
      <c r="R162" s="53">
        <f t="shared" si="476"/>
        <v>0.0004</v>
      </c>
      <c r="S162" s="53">
        <f t="shared" si="476"/>
        <v>0</v>
      </c>
      <c r="T162" s="64">
        <f t="shared" ref="T162:Y162" si="477">G162*$F162+N162*$M162</f>
        <v>0.599937</v>
      </c>
      <c r="U162" s="64">
        <f t="shared" si="477"/>
        <v>0.047923</v>
      </c>
      <c r="V162" s="64">
        <f t="shared" si="477"/>
        <v>0.000348</v>
      </c>
      <c r="W162" s="64">
        <f t="shared" si="477"/>
        <v>0.017096</v>
      </c>
      <c r="X162" s="64">
        <f t="shared" si="477"/>
        <v>0.0178</v>
      </c>
      <c r="Y162" s="64">
        <f t="shared" si="477"/>
        <v>0.004785</v>
      </c>
    </row>
    <row r="163" spans="1:25">
      <c r="A163" s="54"/>
      <c r="B163" s="55"/>
      <c r="C163" s="55"/>
      <c r="D163" s="56"/>
      <c r="E163" s="56"/>
      <c r="F163" s="52">
        <f t="shared" ref="F163:L163" si="478">F162</f>
        <v>0.87</v>
      </c>
      <c r="G163" s="53">
        <f t="shared" si="478"/>
        <v>0.5941</v>
      </c>
      <c r="H163" s="53">
        <f t="shared" si="478"/>
        <v>0.0509</v>
      </c>
      <c r="I163" s="53">
        <f t="shared" si="478"/>
        <v>0.0004</v>
      </c>
      <c r="J163" s="53">
        <f t="shared" si="478"/>
        <v>0.0172</v>
      </c>
      <c r="K163" s="53">
        <f t="shared" si="478"/>
        <v>0.0204</v>
      </c>
      <c r="L163" s="53">
        <f t="shared" si="478"/>
        <v>0.0055</v>
      </c>
      <c r="M163" s="52">
        <f t="shared" si="385"/>
        <v>0.13</v>
      </c>
      <c r="N163" s="53">
        <f t="shared" ref="N163:S163" si="479">N162</f>
        <v>0.639</v>
      </c>
      <c r="O163" s="53">
        <f t="shared" si="479"/>
        <v>0.028</v>
      </c>
      <c r="P163" s="60">
        <f t="shared" si="479"/>
        <v>0</v>
      </c>
      <c r="Q163" s="53">
        <f t="shared" si="479"/>
        <v>0.0164</v>
      </c>
      <c r="R163" s="53">
        <f t="shared" si="479"/>
        <v>0.0004</v>
      </c>
      <c r="S163" s="53">
        <f t="shared" si="479"/>
        <v>0</v>
      </c>
      <c r="T163" s="64">
        <f t="shared" ref="T163:Y163" si="480">G163*$F163+N163*$M163</f>
        <v>0.599937</v>
      </c>
      <c r="U163" s="64">
        <f t="shared" si="480"/>
        <v>0.047923</v>
      </c>
      <c r="V163" s="64">
        <f t="shared" si="480"/>
        <v>0.000348</v>
      </c>
      <c r="W163" s="64">
        <f t="shared" si="480"/>
        <v>0.017096</v>
      </c>
      <c r="X163" s="64">
        <f t="shared" si="480"/>
        <v>0.0178</v>
      </c>
      <c r="Y163" s="64">
        <f t="shared" si="480"/>
        <v>0.004785</v>
      </c>
    </row>
    <row r="164" spans="1:25">
      <c r="A164" s="54"/>
      <c r="B164" s="55"/>
      <c r="C164" s="55"/>
      <c r="D164" s="56"/>
      <c r="E164" s="56"/>
      <c r="F164" s="52">
        <f t="shared" ref="F164:L164" si="481">F163</f>
        <v>0.87</v>
      </c>
      <c r="G164" s="53">
        <f t="shared" si="481"/>
        <v>0.5941</v>
      </c>
      <c r="H164" s="53">
        <f t="shared" si="481"/>
        <v>0.0509</v>
      </c>
      <c r="I164" s="53">
        <f t="shared" si="481"/>
        <v>0.0004</v>
      </c>
      <c r="J164" s="53">
        <f t="shared" si="481"/>
        <v>0.0172</v>
      </c>
      <c r="K164" s="53">
        <f t="shared" si="481"/>
        <v>0.0204</v>
      </c>
      <c r="L164" s="53">
        <f t="shared" si="481"/>
        <v>0.0055</v>
      </c>
      <c r="M164" s="52">
        <f t="shared" si="385"/>
        <v>0.13</v>
      </c>
      <c r="N164" s="53">
        <f t="shared" ref="N164:S164" si="482">N163</f>
        <v>0.639</v>
      </c>
      <c r="O164" s="53">
        <f t="shared" si="482"/>
        <v>0.028</v>
      </c>
      <c r="P164" s="60">
        <f t="shared" si="482"/>
        <v>0</v>
      </c>
      <c r="Q164" s="53">
        <f t="shared" si="482"/>
        <v>0.0164</v>
      </c>
      <c r="R164" s="53">
        <f t="shared" si="482"/>
        <v>0.0004</v>
      </c>
      <c r="S164" s="53">
        <f t="shared" si="482"/>
        <v>0</v>
      </c>
      <c r="T164" s="64">
        <f t="shared" ref="T164:Y164" si="483">G164*$F164+N164*$M164</f>
        <v>0.599937</v>
      </c>
      <c r="U164" s="64">
        <f t="shared" si="483"/>
        <v>0.047923</v>
      </c>
      <c r="V164" s="64">
        <f t="shared" si="483"/>
        <v>0.000348</v>
      </c>
      <c r="W164" s="64">
        <f t="shared" si="483"/>
        <v>0.017096</v>
      </c>
      <c r="X164" s="64">
        <f t="shared" si="483"/>
        <v>0.0178</v>
      </c>
      <c r="Y164" s="64">
        <f t="shared" si="483"/>
        <v>0.004785</v>
      </c>
    </row>
    <row r="165" spans="1:25">
      <c r="A165" s="54"/>
      <c r="B165" s="55"/>
      <c r="C165" s="55"/>
      <c r="D165" s="56"/>
      <c r="E165" s="56"/>
      <c r="F165" s="52">
        <f t="shared" ref="F165:L165" si="484">F164</f>
        <v>0.87</v>
      </c>
      <c r="G165" s="53">
        <f t="shared" si="484"/>
        <v>0.5941</v>
      </c>
      <c r="H165" s="53">
        <f t="shared" si="484"/>
        <v>0.0509</v>
      </c>
      <c r="I165" s="53">
        <f t="shared" si="484"/>
        <v>0.0004</v>
      </c>
      <c r="J165" s="53">
        <f t="shared" si="484"/>
        <v>0.0172</v>
      </c>
      <c r="K165" s="53">
        <f t="shared" si="484"/>
        <v>0.0204</v>
      </c>
      <c r="L165" s="53">
        <f t="shared" si="484"/>
        <v>0.0055</v>
      </c>
      <c r="M165" s="52">
        <f t="shared" si="385"/>
        <v>0.13</v>
      </c>
      <c r="N165" s="53">
        <f t="shared" ref="N165:S165" si="485">N164</f>
        <v>0.639</v>
      </c>
      <c r="O165" s="53">
        <f t="shared" si="485"/>
        <v>0.028</v>
      </c>
      <c r="P165" s="60">
        <f t="shared" si="485"/>
        <v>0</v>
      </c>
      <c r="Q165" s="53">
        <f t="shared" si="485"/>
        <v>0.0164</v>
      </c>
      <c r="R165" s="53">
        <f t="shared" si="485"/>
        <v>0.0004</v>
      </c>
      <c r="S165" s="53">
        <f t="shared" si="485"/>
        <v>0</v>
      </c>
      <c r="T165" s="64">
        <f t="shared" ref="T165:Y165" si="486">G165*$F165+N165*$M165</f>
        <v>0.599937</v>
      </c>
      <c r="U165" s="64">
        <f t="shared" si="486"/>
        <v>0.047923</v>
      </c>
      <c r="V165" s="64">
        <f t="shared" si="486"/>
        <v>0.000348</v>
      </c>
      <c r="W165" s="64">
        <f t="shared" si="486"/>
        <v>0.017096</v>
      </c>
      <c r="X165" s="64">
        <f t="shared" si="486"/>
        <v>0.0178</v>
      </c>
      <c r="Y165" s="64">
        <f t="shared" si="486"/>
        <v>0.004785</v>
      </c>
    </row>
    <row r="166" spans="1:25">
      <c r="A166" s="54"/>
      <c r="B166" s="55"/>
      <c r="C166" s="55"/>
      <c r="D166" s="56"/>
      <c r="E166" s="56"/>
      <c r="F166" s="52">
        <f t="shared" ref="F166:L166" si="487">F165</f>
        <v>0.87</v>
      </c>
      <c r="G166" s="53">
        <f t="shared" si="487"/>
        <v>0.5941</v>
      </c>
      <c r="H166" s="53">
        <f t="shared" si="487"/>
        <v>0.0509</v>
      </c>
      <c r="I166" s="53">
        <f t="shared" si="487"/>
        <v>0.0004</v>
      </c>
      <c r="J166" s="53">
        <f t="shared" si="487"/>
        <v>0.0172</v>
      </c>
      <c r="K166" s="53">
        <f t="shared" si="487"/>
        <v>0.0204</v>
      </c>
      <c r="L166" s="53">
        <f t="shared" si="487"/>
        <v>0.0055</v>
      </c>
      <c r="M166" s="52">
        <f t="shared" si="385"/>
        <v>0.13</v>
      </c>
      <c r="N166" s="53">
        <f t="shared" ref="N166:S166" si="488">N165</f>
        <v>0.639</v>
      </c>
      <c r="O166" s="53">
        <f t="shared" si="488"/>
        <v>0.028</v>
      </c>
      <c r="P166" s="60">
        <f t="shared" si="488"/>
        <v>0</v>
      </c>
      <c r="Q166" s="53">
        <f t="shared" si="488"/>
        <v>0.0164</v>
      </c>
      <c r="R166" s="53">
        <f t="shared" si="488"/>
        <v>0.0004</v>
      </c>
      <c r="S166" s="53">
        <f t="shared" si="488"/>
        <v>0</v>
      </c>
      <c r="T166" s="64">
        <f t="shared" ref="T166:Y166" si="489">G166*$F166+N166*$M166</f>
        <v>0.599937</v>
      </c>
      <c r="U166" s="64">
        <f t="shared" si="489"/>
        <v>0.047923</v>
      </c>
      <c r="V166" s="64">
        <f t="shared" si="489"/>
        <v>0.000348</v>
      </c>
      <c r="W166" s="64">
        <f t="shared" si="489"/>
        <v>0.017096</v>
      </c>
      <c r="X166" s="64">
        <f t="shared" si="489"/>
        <v>0.0178</v>
      </c>
      <c r="Y166" s="64">
        <f t="shared" si="489"/>
        <v>0.004785</v>
      </c>
    </row>
    <row r="167" spans="1:25">
      <c r="A167" s="54"/>
      <c r="B167" s="55"/>
      <c r="C167" s="55"/>
      <c r="D167" s="56"/>
      <c r="E167" s="56"/>
      <c r="F167" s="52">
        <f t="shared" ref="F167:L167" si="490">F166</f>
        <v>0.87</v>
      </c>
      <c r="G167" s="53">
        <f t="shared" si="490"/>
        <v>0.5941</v>
      </c>
      <c r="H167" s="53">
        <f t="shared" si="490"/>
        <v>0.0509</v>
      </c>
      <c r="I167" s="53">
        <f t="shared" si="490"/>
        <v>0.0004</v>
      </c>
      <c r="J167" s="53">
        <f t="shared" si="490"/>
        <v>0.0172</v>
      </c>
      <c r="K167" s="53">
        <f t="shared" si="490"/>
        <v>0.0204</v>
      </c>
      <c r="L167" s="53">
        <f t="shared" si="490"/>
        <v>0.0055</v>
      </c>
      <c r="M167" s="52">
        <f t="shared" si="385"/>
        <v>0.13</v>
      </c>
      <c r="N167" s="53">
        <f t="shared" ref="N167:S167" si="491">N166</f>
        <v>0.639</v>
      </c>
      <c r="O167" s="53">
        <f t="shared" si="491"/>
        <v>0.028</v>
      </c>
      <c r="P167" s="60">
        <f t="shared" si="491"/>
        <v>0</v>
      </c>
      <c r="Q167" s="53">
        <f t="shared" si="491"/>
        <v>0.0164</v>
      </c>
      <c r="R167" s="53">
        <f t="shared" si="491"/>
        <v>0.0004</v>
      </c>
      <c r="S167" s="53">
        <f t="shared" si="491"/>
        <v>0</v>
      </c>
      <c r="T167" s="64">
        <f t="shared" ref="T167:Y167" si="492">G167*$F167+N167*$M167</f>
        <v>0.599937</v>
      </c>
      <c r="U167" s="64">
        <f t="shared" si="492"/>
        <v>0.047923</v>
      </c>
      <c r="V167" s="64">
        <f t="shared" si="492"/>
        <v>0.000348</v>
      </c>
      <c r="W167" s="64">
        <f t="shared" si="492"/>
        <v>0.017096</v>
      </c>
      <c r="X167" s="64">
        <f t="shared" si="492"/>
        <v>0.0178</v>
      </c>
      <c r="Y167" s="64">
        <f t="shared" si="492"/>
        <v>0.004785</v>
      </c>
    </row>
    <row r="168" spans="1:25">
      <c r="A168" s="54"/>
      <c r="B168" s="55"/>
      <c r="C168" s="55"/>
      <c r="D168" s="56"/>
      <c r="E168" s="56"/>
      <c r="F168" s="52">
        <f t="shared" ref="F168:L168" si="493">F167</f>
        <v>0.87</v>
      </c>
      <c r="G168" s="53">
        <f t="shared" si="493"/>
        <v>0.5941</v>
      </c>
      <c r="H168" s="53">
        <f t="shared" si="493"/>
        <v>0.0509</v>
      </c>
      <c r="I168" s="53">
        <f t="shared" si="493"/>
        <v>0.0004</v>
      </c>
      <c r="J168" s="53">
        <f t="shared" si="493"/>
        <v>0.0172</v>
      </c>
      <c r="K168" s="53">
        <f t="shared" si="493"/>
        <v>0.0204</v>
      </c>
      <c r="L168" s="53">
        <f t="shared" si="493"/>
        <v>0.0055</v>
      </c>
      <c r="M168" s="52">
        <f t="shared" si="385"/>
        <v>0.13</v>
      </c>
      <c r="N168" s="53">
        <f t="shared" ref="N168:S168" si="494">N167</f>
        <v>0.639</v>
      </c>
      <c r="O168" s="53">
        <f t="shared" si="494"/>
        <v>0.028</v>
      </c>
      <c r="P168" s="60">
        <f t="shared" si="494"/>
        <v>0</v>
      </c>
      <c r="Q168" s="53">
        <f t="shared" si="494"/>
        <v>0.0164</v>
      </c>
      <c r="R168" s="53">
        <f t="shared" si="494"/>
        <v>0.0004</v>
      </c>
      <c r="S168" s="53">
        <f t="shared" si="494"/>
        <v>0</v>
      </c>
      <c r="T168" s="64">
        <f t="shared" ref="T168:Y168" si="495">G168*$F168+N168*$M168</f>
        <v>0.599937</v>
      </c>
      <c r="U168" s="64">
        <f t="shared" si="495"/>
        <v>0.047923</v>
      </c>
      <c r="V168" s="64">
        <f t="shared" si="495"/>
        <v>0.000348</v>
      </c>
      <c r="W168" s="64">
        <f t="shared" si="495"/>
        <v>0.017096</v>
      </c>
      <c r="X168" s="64">
        <f t="shared" si="495"/>
        <v>0.0178</v>
      </c>
      <c r="Y168" s="64">
        <f t="shared" si="495"/>
        <v>0.004785</v>
      </c>
    </row>
    <row r="169" spans="1:25">
      <c r="A169" s="54"/>
      <c r="B169" s="55"/>
      <c r="C169" s="55"/>
      <c r="D169" s="56"/>
      <c r="E169" s="56"/>
      <c r="F169" s="52">
        <f t="shared" ref="F169:L169" si="496">F168</f>
        <v>0.87</v>
      </c>
      <c r="G169" s="53">
        <f t="shared" si="496"/>
        <v>0.5941</v>
      </c>
      <c r="H169" s="53">
        <f t="shared" si="496"/>
        <v>0.0509</v>
      </c>
      <c r="I169" s="53">
        <f t="shared" si="496"/>
        <v>0.0004</v>
      </c>
      <c r="J169" s="53">
        <f t="shared" si="496"/>
        <v>0.0172</v>
      </c>
      <c r="K169" s="53">
        <f t="shared" si="496"/>
        <v>0.0204</v>
      </c>
      <c r="L169" s="53">
        <f t="shared" si="496"/>
        <v>0.0055</v>
      </c>
      <c r="M169" s="52">
        <f t="shared" si="385"/>
        <v>0.13</v>
      </c>
      <c r="N169" s="53">
        <f t="shared" ref="N169:S169" si="497">N168</f>
        <v>0.639</v>
      </c>
      <c r="O169" s="53">
        <f t="shared" si="497"/>
        <v>0.028</v>
      </c>
      <c r="P169" s="60">
        <f t="shared" si="497"/>
        <v>0</v>
      </c>
      <c r="Q169" s="53">
        <f t="shared" si="497"/>
        <v>0.0164</v>
      </c>
      <c r="R169" s="53">
        <f t="shared" si="497"/>
        <v>0.0004</v>
      </c>
      <c r="S169" s="53">
        <f t="shared" si="497"/>
        <v>0</v>
      </c>
      <c r="T169" s="64">
        <f t="shared" ref="T169:Y169" si="498">G169*$F169+N169*$M169</f>
        <v>0.599937</v>
      </c>
      <c r="U169" s="64">
        <f t="shared" si="498"/>
        <v>0.047923</v>
      </c>
      <c r="V169" s="64">
        <f t="shared" si="498"/>
        <v>0.000348</v>
      </c>
      <c r="W169" s="64">
        <f t="shared" si="498"/>
        <v>0.017096</v>
      </c>
      <c r="X169" s="64">
        <f t="shared" si="498"/>
        <v>0.0178</v>
      </c>
      <c r="Y169" s="64">
        <f t="shared" si="498"/>
        <v>0.004785</v>
      </c>
    </row>
    <row r="170" spans="1:25">
      <c r="A170" s="54"/>
      <c r="B170" s="55"/>
      <c r="C170" s="55"/>
      <c r="D170" s="56"/>
      <c r="E170" s="56"/>
      <c r="F170" s="52">
        <f t="shared" ref="F170:L170" si="499">F169</f>
        <v>0.87</v>
      </c>
      <c r="G170" s="53">
        <f t="shared" si="499"/>
        <v>0.5941</v>
      </c>
      <c r="H170" s="53">
        <f t="shared" si="499"/>
        <v>0.0509</v>
      </c>
      <c r="I170" s="53">
        <f t="shared" si="499"/>
        <v>0.0004</v>
      </c>
      <c r="J170" s="53">
        <f t="shared" si="499"/>
        <v>0.0172</v>
      </c>
      <c r="K170" s="53">
        <f t="shared" si="499"/>
        <v>0.0204</v>
      </c>
      <c r="L170" s="53">
        <f t="shared" si="499"/>
        <v>0.0055</v>
      </c>
      <c r="M170" s="52">
        <f t="shared" si="385"/>
        <v>0.13</v>
      </c>
      <c r="N170" s="53">
        <f t="shared" ref="N170:S170" si="500">N169</f>
        <v>0.639</v>
      </c>
      <c r="O170" s="53">
        <f t="shared" si="500"/>
        <v>0.028</v>
      </c>
      <c r="P170" s="60">
        <f t="shared" si="500"/>
        <v>0</v>
      </c>
      <c r="Q170" s="53">
        <f t="shared" si="500"/>
        <v>0.0164</v>
      </c>
      <c r="R170" s="53">
        <f t="shared" si="500"/>
        <v>0.0004</v>
      </c>
      <c r="S170" s="53">
        <f t="shared" si="500"/>
        <v>0</v>
      </c>
      <c r="T170" s="64">
        <f t="shared" ref="T170:Y170" si="501">G170*$F170+N170*$M170</f>
        <v>0.599937</v>
      </c>
      <c r="U170" s="64">
        <f t="shared" si="501"/>
        <v>0.047923</v>
      </c>
      <c r="V170" s="64">
        <f t="shared" si="501"/>
        <v>0.000348</v>
      </c>
      <c r="W170" s="64">
        <f t="shared" si="501"/>
        <v>0.017096</v>
      </c>
      <c r="X170" s="64">
        <f t="shared" si="501"/>
        <v>0.0178</v>
      </c>
      <c r="Y170" s="64">
        <f t="shared" si="501"/>
        <v>0.004785</v>
      </c>
    </row>
    <row r="171" spans="1:25">
      <c r="A171" s="54"/>
      <c r="B171" s="55"/>
      <c r="C171" s="55"/>
      <c r="D171" s="56"/>
      <c r="E171" s="56"/>
      <c r="F171" s="52">
        <f t="shared" ref="F171:L171" si="502">F170</f>
        <v>0.87</v>
      </c>
      <c r="G171" s="53">
        <f t="shared" si="502"/>
        <v>0.5941</v>
      </c>
      <c r="H171" s="53">
        <f t="shared" si="502"/>
        <v>0.0509</v>
      </c>
      <c r="I171" s="53">
        <f t="shared" si="502"/>
        <v>0.0004</v>
      </c>
      <c r="J171" s="53">
        <f t="shared" si="502"/>
        <v>0.0172</v>
      </c>
      <c r="K171" s="53">
        <f t="shared" si="502"/>
        <v>0.0204</v>
      </c>
      <c r="L171" s="53">
        <f t="shared" si="502"/>
        <v>0.0055</v>
      </c>
      <c r="M171" s="52">
        <f t="shared" si="385"/>
        <v>0.13</v>
      </c>
      <c r="N171" s="53">
        <f t="shared" ref="N171:S171" si="503">N170</f>
        <v>0.639</v>
      </c>
      <c r="O171" s="53">
        <f t="shared" si="503"/>
        <v>0.028</v>
      </c>
      <c r="P171" s="60">
        <f t="shared" si="503"/>
        <v>0</v>
      </c>
      <c r="Q171" s="53">
        <f t="shared" si="503"/>
        <v>0.0164</v>
      </c>
      <c r="R171" s="53">
        <f t="shared" si="503"/>
        <v>0.0004</v>
      </c>
      <c r="S171" s="53">
        <f t="shared" si="503"/>
        <v>0</v>
      </c>
      <c r="T171" s="64">
        <f t="shared" ref="T171:Y171" si="504">G171*$F171+N171*$M171</f>
        <v>0.599937</v>
      </c>
      <c r="U171" s="64">
        <f t="shared" si="504"/>
        <v>0.047923</v>
      </c>
      <c r="V171" s="64">
        <f t="shared" si="504"/>
        <v>0.000348</v>
      </c>
      <c r="W171" s="64">
        <f t="shared" si="504"/>
        <v>0.017096</v>
      </c>
      <c r="X171" s="64">
        <f t="shared" si="504"/>
        <v>0.0178</v>
      </c>
      <c r="Y171" s="64">
        <f t="shared" si="504"/>
        <v>0.004785</v>
      </c>
    </row>
    <row r="172" spans="1:25">
      <c r="A172" s="54"/>
      <c r="B172" s="55"/>
      <c r="C172" s="55"/>
      <c r="D172" s="56"/>
      <c r="E172" s="56"/>
      <c r="F172" s="52">
        <f t="shared" ref="F172:L172" si="505">F171</f>
        <v>0.87</v>
      </c>
      <c r="G172" s="53">
        <f t="shared" si="505"/>
        <v>0.5941</v>
      </c>
      <c r="H172" s="53">
        <f t="shared" si="505"/>
        <v>0.0509</v>
      </c>
      <c r="I172" s="53">
        <f t="shared" si="505"/>
        <v>0.0004</v>
      </c>
      <c r="J172" s="53">
        <f t="shared" si="505"/>
        <v>0.0172</v>
      </c>
      <c r="K172" s="53">
        <f t="shared" si="505"/>
        <v>0.0204</v>
      </c>
      <c r="L172" s="53">
        <f t="shared" si="505"/>
        <v>0.0055</v>
      </c>
      <c r="M172" s="52">
        <f t="shared" si="385"/>
        <v>0.13</v>
      </c>
      <c r="N172" s="53">
        <f t="shared" ref="N172:S172" si="506">N171</f>
        <v>0.639</v>
      </c>
      <c r="O172" s="53">
        <f t="shared" si="506"/>
        <v>0.028</v>
      </c>
      <c r="P172" s="60">
        <f t="shared" si="506"/>
        <v>0</v>
      </c>
      <c r="Q172" s="53">
        <f t="shared" si="506"/>
        <v>0.0164</v>
      </c>
      <c r="R172" s="53">
        <f t="shared" si="506"/>
        <v>0.0004</v>
      </c>
      <c r="S172" s="53">
        <f t="shared" si="506"/>
        <v>0</v>
      </c>
      <c r="T172" s="64">
        <f t="shared" ref="T172:Y172" si="507">G172*$F172+N172*$M172</f>
        <v>0.599937</v>
      </c>
      <c r="U172" s="64">
        <f t="shared" si="507"/>
        <v>0.047923</v>
      </c>
      <c r="V172" s="64">
        <f t="shared" si="507"/>
        <v>0.000348</v>
      </c>
      <c r="W172" s="64">
        <f t="shared" si="507"/>
        <v>0.017096</v>
      </c>
      <c r="X172" s="64">
        <f t="shared" si="507"/>
        <v>0.0178</v>
      </c>
      <c r="Y172" s="64">
        <f t="shared" si="507"/>
        <v>0.004785</v>
      </c>
    </row>
    <row r="173" spans="1:25">
      <c r="A173" s="54"/>
      <c r="B173" s="55"/>
      <c r="C173" s="55"/>
      <c r="D173" s="56"/>
      <c r="E173" s="56"/>
      <c r="F173" s="52">
        <f t="shared" ref="F173:L173" si="508">F172</f>
        <v>0.87</v>
      </c>
      <c r="G173" s="53">
        <f t="shared" si="508"/>
        <v>0.5941</v>
      </c>
      <c r="H173" s="53">
        <f t="shared" si="508"/>
        <v>0.0509</v>
      </c>
      <c r="I173" s="53">
        <f t="shared" si="508"/>
        <v>0.0004</v>
      </c>
      <c r="J173" s="53">
        <f t="shared" si="508"/>
        <v>0.0172</v>
      </c>
      <c r="K173" s="53">
        <f t="shared" si="508"/>
        <v>0.0204</v>
      </c>
      <c r="L173" s="53">
        <f t="shared" si="508"/>
        <v>0.0055</v>
      </c>
      <c r="M173" s="52">
        <f t="shared" si="385"/>
        <v>0.13</v>
      </c>
      <c r="N173" s="53">
        <f t="shared" ref="N173:S173" si="509">N172</f>
        <v>0.639</v>
      </c>
      <c r="O173" s="53">
        <f t="shared" si="509"/>
        <v>0.028</v>
      </c>
      <c r="P173" s="60">
        <f t="shared" si="509"/>
        <v>0</v>
      </c>
      <c r="Q173" s="53">
        <f t="shared" si="509"/>
        <v>0.0164</v>
      </c>
      <c r="R173" s="53">
        <f t="shared" si="509"/>
        <v>0.0004</v>
      </c>
      <c r="S173" s="53">
        <f t="shared" si="509"/>
        <v>0</v>
      </c>
      <c r="T173" s="64">
        <f t="shared" ref="T173:Y173" si="510">G173*$F173+N173*$M173</f>
        <v>0.599937</v>
      </c>
      <c r="U173" s="64">
        <f t="shared" si="510"/>
        <v>0.047923</v>
      </c>
      <c r="V173" s="64">
        <f t="shared" si="510"/>
        <v>0.000348</v>
      </c>
      <c r="W173" s="64">
        <f t="shared" si="510"/>
        <v>0.017096</v>
      </c>
      <c r="X173" s="64">
        <f t="shared" si="510"/>
        <v>0.0178</v>
      </c>
      <c r="Y173" s="64">
        <f t="shared" si="510"/>
        <v>0.004785</v>
      </c>
    </row>
    <row r="174" spans="1:25">
      <c r="A174" s="54"/>
      <c r="B174" s="55"/>
      <c r="C174" s="55"/>
      <c r="D174" s="56"/>
      <c r="E174" s="56"/>
      <c r="F174" s="52">
        <f t="shared" ref="F174:L174" si="511">F173</f>
        <v>0.87</v>
      </c>
      <c r="G174" s="53">
        <f t="shared" si="511"/>
        <v>0.5941</v>
      </c>
      <c r="H174" s="53">
        <f t="shared" si="511"/>
        <v>0.0509</v>
      </c>
      <c r="I174" s="53">
        <f t="shared" si="511"/>
        <v>0.0004</v>
      </c>
      <c r="J174" s="53">
        <f t="shared" si="511"/>
        <v>0.0172</v>
      </c>
      <c r="K174" s="53">
        <f t="shared" si="511"/>
        <v>0.0204</v>
      </c>
      <c r="L174" s="53">
        <f t="shared" si="511"/>
        <v>0.0055</v>
      </c>
      <c r="M174" s="52">
        <f t="shared" si="385"/>
        <v>0.13</v>
      </c>
      <c r="N174" s="53">
        <f t="shared" ref="N174:S174" si="512">N173</f>
        <v>0.639</v>
      </c>
      <c r="O174" s="53">
        <f t="shared" si="512"/>
        <v>0.028</v>
      </c>
      <c r="P174" s="60">
        <f t="shared" si="512"/>
        <v>0</v>
      </c>
      <c r="Q174" s="53">
        <f t="shared" si="512"/>
        <v>0.0164</v>
      </c>
      <c r="R174" s="53">
        <f t="shared" si="512"/>
        <v>0.0004</v>
      </c>
      <c r="S174" s="53">
        <f t="shared" si="512"/>
        <v>0</v>
      </c>
      <c r="T174" s="64">
        <f t="shared" ref="T174:Y174" si="513">G174*$F174+N174*$M174</f>
        <v>0.599937</v>
      </c>
      <c r="U174" s="64">
        <f t="shared" si="513"/>
        <v>0.047923</v>
      </c>
      <c r="V174" s="64">
        <f t="shared" si="513"/>
        <v>0.000348</v>
      </c>
      <c r="W174" s="64">
        <f t="shared" si="513"/>
        <v>0.017096</v>
      </c>
      <c r="X174" s="64">
        <f t="shared" si="513"/>
        <v>0.0178</v>
      </c>
      <c r="Y174" s="64">
        <f t="shared" si="513"/>
        <v>0.004785</v>
      </c>
    </row>
    <row r="175" spans="1:25">
      <c r="A175" s="54"/>
      <c r="B175" s="55"/>
      <c r="C175" s="55"/>
      <c r="D175" s="56"/>
      <c r="E175" s="56"/>
      <c r="F175" s="52">
        <f t="shared" ref="F175:L175" si="514">F174</f>
        <v>0.87</v>
      </c>
      <c r="G175" s="53">
        <f t="shared" si="514"/>
        <v>0.5941</v>
      </c>
      <c r="H175" s="53">
        <f t="shared" si="514"/>
        <v>0.0509</v>
      </c>
      <c r="I175" s="53">
        <f t="shared" si="514"/>
        <v>0.0004</v>
      </c>
      <c r="J175" s="53">
        <f t="shared" si="514"/>
        <v>0.0172</v>
      </c>
      <c r="K175" s="53">
        <f t="shared" si="514"/>
        <v>0.0204</v>
      </c>
      <c r="L175" s="53">
        <f t="shared" si="514"/>
        <v>0.0055</v>
      </c>
      <c r="M175" s="52">
        <f t="shared" si="385"/>
        <v>0.13</v>
      </c>
      <c r="N175" s="53">
        <f t="shared" ref="N175:S175" si="515">N174</f>
        <v>0.639</v>
      </c>
      <c r="O175" s="53">
        <f t="shared" si="515"/>
        <v>0.028</v>
      </c>
      <c r="P175" s="60">
        <f t="shared" si="515"/>
        <v>0</v>
      </c>
      <c r="Q175" s="53">
        <f t="shared" si="515"/>
        <v>0.0164</v>
      </c>
      <c r="R175" s="53">
        <f t="shared" si="515"/>
        <v>0.0004</v>
      </c>
      <c r="S175" s="53">
        <f t="shared" si="515"/>
        <v>0</v>
      </c>
      <c r="T175" s="64">
        <f t="shared" ref="T175:Y175" si="516">G175*$F175+N175*$M175</f>
        <v>0.599937</v>
      </c>
      <c r="U175" s="64">
        <f t="shared" si="516"/>
        <v>0.047923</v>
      </c>
      <c r="V175" s="64">
        <f t="shared" si="516"/>
        <v>0.000348</v>
      </c>
      <c r="W175" s="64">
        <f t="shared" si="516"/>
        <v>0.017096</v>
      </c>
      <c r="X175" s="64">
        <f t="shared" si="516"/>
        <v>0.0178</v>
      </c>
      <c r="Y175" s="64">
        <f t="shared" si="516"/>
        <v>0.004785</v>
      </c>
    </row>
    <row r="176" spans="1:25">
      <c r="A176" s="54"/>
      <c r="B176" s="55"/>
      <c r="C176" s="55"/>
      <c r="D176" s="56"/>
      <c r="E176" s="56"/>
      <c r="F176" s="52">
        <f t="shared" ref="F176:L176" si="517">F175</f>
        <v>0.87</v>
      </c>
      <c r="G176" s="53">
        <f t="shared" si="517"/>
        <v>0.5941</v>
      </c>
      <c r="H176" s="53">
        <f t="shared" si="517"/>
        <v>0.0509</v>
      </c>
      <c r="I176" s="53">
        <f t="shared" si="517"/>
        <v>0.0004</v>
      </c>
      <c r="J176" s="53">
        <f t="shared" si="517"/>
        <v>0.0172</v>
      </c>
      <c r="K176" s="53">
        <f t="shared" si="517"/>
        <v>0.0204</v>
      </c>
      <c r="L176" s="53">
        <f t="shared" si="517"/>
        <v>0.0055</v>
      </c>
      <c r="M176" s="52">
        <f t="shared" si="385"/>
        <v>0.13</v>
      </c>
      <c r="N176" s="53">
        <f t="shared" ref="N176:S176" si="518">N175</f>
        <v>0.639</v>
      </c>
      <c r="O176" s="53">
        <f t="shared" si="518"/>
        <v>0.028</v>
      </c>
      <c r="P176" s="60">
        <f t="shared" si="518"/>
        <v>0</v>
      </c>
      <c r="Q176" s="53">
        <f t="shared" si="518"/>
        <v>0.0164</v>
      </c>
      <c r="R176" s="53">
        <f t="shared" si="518"/>
        <v>0.0004</v>
      </c>
      <c r="S176" s="53">
        <f t="shared" si="518"/>
        <v>0</v>
      </c>
      <c r="T176" s="64">
        <f t="shared" ref="T176:Y176" si="519">G176*$F176+N176*$M176</f>
        <v>0.599937</v>
      </c>
      <c r="U176" s="64">
        <f t="shared" si="519"/>
        <v>0.047923</v>
      </c>
      <c r="V176" s="64">
        <f t="shared" si="519"/>
        <v>0.000348</v>
      </c>
      <c r="W176" s="64">
        <f t="shared" si="519"/>
        <v>0.017096</v>
      </c>
      <c r="X176" s="64">
        <f t="shared" si="519"/>
        <v>0.0178</v>
      </c>
      <c r="Y176" s="64">
        <f t="shared" si="519"/>
        <v>0.004785</v>
      </c>
    </row>
    <row r="177" spans="1:25">
      <c r="A177" s="54"/>
      <c r="B177" s="55"/>
      <c r="C177" s="55"/>
      <c r="D177" s="56"/>
      <c r="E177" s="56"/>
      <c r="F177" s="52">
        <f t="shared" ref="F177:L177" si="520">F176</f>
        <v>0.87</v>
      </c>
      <c r="G177" s="53">
        <f t="shared" si="520"/>
        <v>0.5941</v>
      </c>
      <c r="H177" s="53">
        <f t="shared" si="520"/>
        <v>0.0509</v>
      </c>
      <c r="I177" s="53">
        <f t="shared" si="520"/>
        <v>0.0004</v>
      </c>
      <c r="J177" s="53">
        <f t="shared" si="520"/>
        <v>0.0172</v>
      </c>
      <c r="K177" s="53">
        <f t="shared" si="520"/>
        <v>0.0204</v>
      </c>
      <c r="L177" s="53">
        <f t="shared" si="520"/>
        <v>0.0055</v>
      </c>
      <c r="M177" s="52">
        <f t="shared" si="385"/>
        <v>0.13</v>
      </c>
      <c r="N177" s="53">
        <f t="shared" ref="N177:S177" si="521">N176</f>
        <v>0.639</v>
      </c>
      <c r="O177" s="53">
        <f t="shared" si="521"/>
        <v>0.028</v>
      </c>
      <c r="P177" s="60">
        <f t="shared" si="521"/>
        <v>0</v>
      </c>
      <c r="Q177" s="53">
        <f t="shared" si="521"/>
        <v>0.0164</v>
      </c>
      <c r="R177" s="53">
        <f t="shared" si="521"/>
        <v>0.0004</v>
      </c>
      <c r="S177" s="53">
        <f t="shared" si="521"/>
        <v>0</v>
      </c>
      <c r="T177" s="64">
        <f t="shared" ref="T177:Y177" si="522">G177*$F177+N177*$M177</f>
        <v>0.599937</v>
      </c>
      <c r="U177" s="64">
        <f t="shared" si="522"/>
        <v>0.047923</v>
      </c>
      <c r="V177" s="64">
        <f t="shared" si="522"/>
        <v>0.000348</v>
      </c>
      <c r="W177" s="64">
        <f t="shared" si="522"/>
        <v>0.017096</v>
      </c>
      <c r="X177" s="64">
        <f t="shared" si="522"/>
        <v>0.0178</v>
      </c>
      <c r="Y177" s="64">
        <f t="shared" si="522"/>
        <v>0.004785</v>
      </c>
    </row>
    <row r="178" spans="1:25">
      <c r="A178" s="54"/>
      <c r="B178" s="55"/>
      <c r="C178" s="55"/>
      <c r="D178" s="56"/>
      <c r="E178" s="56"/>
      <c r="F178" s="52">
        <f t="shared" ref="F178:L178" si="523">F177</f>
        <v>0.87</v>
      </c>
      <c r="G178" s="53">
        <f t="shared" si="523"/>
        <v>0.5941</v>
      </c>
      <c r="H178" s="53">
        <f t="shared" si="523"/>
        <v>0.0509</v>
      </c>
      <c r="I178" s="53">
        <f t="shared" si="523"/>
        <v>0.0004</v>
      </c>
      <c r="J178" s="53">
        <f t="shared" si="523"/>
        <v>0.0172</v>
      </c>
      <c r="K178" s="53">
        <f t="shared" si="523"/>
        <v>0.0204</v>
      </c>
      <c r="L178" s="53">
        <f t="shared" si="523"/>
        <v>0.0055</v>
      </c>
      <c r="M178" s="52">
        <f t="shared" si="385"/>
        <v>0.13</v>
      </c>
      <c r="N178" s="53">
        <f t="shared" ref="N178:S178" si="524">N177</f>
        <v>0.639</v>
      </c>
      <c r="O178" s="53">
        <f t="shared" si="524"/>
        <v>0.028</v>
      </c>
      <c r="P178" s="60">
        <f t="shared" si="524"/>
        <v>0</v>
      </c>
      <c r="Q178" s="53">
        <f t="shared" si="524"/>
        <v>0.0164</v>
      </c>
      <c r="R178" s="53">
        <f t="shared" si="524"/>
        <v>0.0004</v>
      </c>
      <c r="S178" s="53">
        <f t="shared" si="524"/>
        <v>0</v>
      </c>
      <c r="T178" s="64">
        <f t="shared" ref="T178:Y178" si="525">G178*$F178+N178*$M178</f>
        <v>0.599937</v>
      </c>
      <c r="U178" s="64">
        <f t="shared" si="525"/>
        <v>0.047923</v>
      </c>
      <c r="V178" s="64">
        <f t="shared" si="525"/>
        <v>0.000348</v>
      </c>
      <c r="W178" s="64">
        <f t="shared" si="525"/>
        <v>0.017096</v>
      </c>
      <c r="X178" s="64">
        <f t="shared" si="525"/>
        <v>0.0178</v>
      </c>
      <c r="Y178" s="64">
        <f t="shared" si="525"/>
        <v>0.004785</v>
      </c>
    </row>
    <row r="179" spans="1:25">
      <c r="A179" s="54"/>
      <c r="B179" s="55"/>
      <c r="C179" s="55"/>
      <c r="D179" s="56"/>
      <c r="E179" s="56"/>
      <c r="F179" s="52">
        <f t="shared" ref="F179:L179" si="526">F178</f>
        <v>0.87</v>
      </c>
      <c r="G179" s="53">
        <f t="shared" si="526"/>
        <v>0.5941</v>
      </c>
      <c r="H179" s="53">
        <f t="shared" si="526"/>
        <v>0.0509</v>
      </c>
      <c r="I179" s="53">
        <f t="shared" si="526"/>
        <v>0.0004</v>
      </c>
      <c r="J179" s="53">
        <f t="shared" si="526"/>
        <v>0.0172</v>
      </c>
      <c r="K179" s="53">
        <f t="shared" si="526"/>
        <v>0.0204</v>
      </c>
      <c r="L179" s="53">
        <f t="shared" si="526"/>
        <v>0.0055</v>
      </c>
      <c r="M179" s="52">
        <f t="shared" si="385"/>
        <v>0.13</v>
      </c>
      <c r="N179" s="53">
        <f t="shared" ref="N179:S179" si="527">N178</f>
        <v>0.639</v>
      </c>
      <c r="O179" s="53">
        <f t="shared" si="527"/>
        <v>0.028</v>
      </c>
      <c r="P179" s="60">
        <f t="shared" si="527"/>
        <v>0</v>
      </c>
      <c r="Q179" s="53">
        <f t="shared" si="527"/>
        <v>0.0164</v>
      </c>
      <c r="R179" s="53">
        <f t="shared" si="527"/>
        <v>0.0004</v>
      </c>
      <c r="S179" s="53">
        <f t="shared" si="527"/>
        <v>0</v>
      </c>
      <c r="T179" s="64">
        <f t="shared" ref="T179:Y179" si="528">G179*$F179+N179*$M179</f>
        <v>0.599937</v>
      </c>
      <c r="U179" s="64">
        <f t="shared" si="528"/>
        <v>0.047923</v>
      </c>
      <c r="V179" s="64">
        <f t="shared" si="528"/>
        <v>0.000348</v>
      </c>
      <c r="W179" s="64">
        <f t="shared" si="528"/>
        <v>0.017096</v>
      </c>
      <c r="X179" s="64">
        <f t="shared" si="528"/>
        <v>0.0178</v>
      </c>
      <c r="Y179" s="64">
        <f t="shared" si="528"/>
        <v>0.004785</v>
      </c>
    </row>
    <row r="180" spans="1:25">
      <c r="A180" s="54"/>
      <c r="B180" s="55"/>
      <c r="C180" s="55"/>
      <c r="D180" s="56"/>
      <c r="E180" s="56"/>
      <c r="F180" s="52">
        <f t="shared" ref="F180:L180" si="529">F179</f>
        <v>0.87</v>
      </c>
      <c r="G180" s="53">
        <f t="shared" si="529"/>
        <v>0.5941</v>
      </c>
      <c r="H180" s="53">
        <f t="shared" si="529"/>
        <v>0.0509</v>
      </c>
      <c r="I180" s="53">
        <f t="shared" si="529"/>
        <v>0.0004</v>
      </c>
      <c r="J180" s="53">
        <f t="shared" si="529"/>
        <v>0.0172</v>
      </c>
      <c r="K180" s="53">
        <f t="shared" si="529"/>
        <v>0.0204</v>
      </c>
      <c r="L180" s="53">
        <f t="shared" si="529"/>
        <v>0.0055</v>
      </c>
      <c r="M180" s="52">
        <f t="shared" si="385"/>
        <v>0.13</v>
      </c>
      <c r="N180" s="53">
        <f t="shared" ref="N180:S180" si="530">N179</f>
        <v>0.639</v>
      </c>
      <c r="O180" s="53">
        <f t="shared" si="530"/>
        <v>0.028</v>
      </c>
      <c r="P180" s="60">
        <f t="shared" si="530"/>
        <v>0</v>
      </c>
      <c r="Q180" s="53">
        <f t="shared" si="530"/>
        <v>0.0164</v>
      </c>
      <c r="R180" s="53">
        <f t="shared" si="530"/>
        <v>0.0004</v>
      </c>
      <c r="S180" s="53">
        <f t="shared" si="530"/>
        <v>0</v>
      </c>
      <c r="T180" s="64">
        <f t="shared" ref="T180:Y180" si="531">G180*$F180+N180*$M180</f>
        <v>0.599937</v>
      </c>
      <c r="U180" s="64">
        <f t="shared" si="531"/>
        <v>0.047923</v>
      </c>
      <c r="V180" s="64">
        <f t="shared" si="531"/>
        <v>0.000348</v>
      </c>
      <c r="W180" s="64">
        <f t="shared" si="531"/>
        <v>0.017096</v>
      </c>
      <c r="X180" s="64">
        <f t="shared" si="531"/>
        <v>0.0178</v>
      </c>
      <c r="Y180" s="64">
        <f t="shared" si="531"/>
        <v>0.004785</v>
      </c>
    </row>
    <row r="181" spans="1:25">
      <c r="A181" s="54"/>
      <c r="B181" s="55"/>
      <c r="C181" s="55"/>
      <c r="D181" s="56"/>
      <c r="E181" s="56"/>
      <c r="F181" s="52">
        <f t="shared" ref="F181:L181" si="532">F180</f>
        <v>0.87</v>
      </c>
      <c r="G181" s="53">
        <f t="shared" si="532"/>
        <v>0.5941</v>
      </c>
      <c r="H181" s="53">
        <f t="shared" si="532"/>
        <v>0.0509</v>
      </c>
      <c r="I181" s="53">
        <f t="shared" si="532"/>
        <v>0.0004</v>
      </c>
      <c r="J181" s="53">
        <f t="shared" si="532"/>
        <v>0.0172</v>
      </c>
      <c r="K181" s="53">
        <f t="shared" si="532"/>
        <v>0.0204</v>
      </c>
      <c r="L181" s="53">
        <f t="shared" si="532"/>
        <v>0.0055</v>
      </c>
      <c r="M181" s="52">
        <f t="shared" si="385"/>
        <v>0.13</v>
      </c>
      <c r="N181" s="53">
        <f t="shared" ref="N181:S181" si="533">N180</f>
        <v>0.639</v>
      </c>
      <c r="O181" s="53">
        <f t="shared" si="533"/>
        <v>0.028</v>
      </c>
      <c r="P181" s="60">
        <f t="shared" si="533"/>
        <v>0</v>
      </c>
      <c r="Q181" s="53">
        <f t="shared" si="533"/>
        <v>0.0164</v>
      </c>
      <c r="R181" s="53">
        <f t="shared" si="533"/>
        <v>0.0004</v>
      </c>
      <c r="S181" s="53">
        <f t="shared" si="533"/>
        <v>0</v>
      </c>
      <c r="T181" s="64">
        <f t="shared" ref="T181:Y181" si="534">G181*$F181+N181*$M181</f>
        <v>0.599937</v>
      </c>
      <c r="U181" s="64">
        <f t="shared" si="534"/>
        <v>0.047923</v>
      </c>
      <c r="V181" s="64">
        <f t="shared" si="534"/>
        <v>0.000348</v>
      </c>
      <c r="W181" s="64">
        <f t="shared" si="534"/>
        <v>0.017096</v>
      </c>
      <c r="X181" s="64">
        <f t="shared" si="534"/>
        <v>0.0178</v>
      </c>
      <c r="Y181" s="64">
        <f t="shared" si="534"/>
        <v>0.004785</v>
      </c>
    </row>
    <row r="182" spans="1:25">
      <c r="A182" s="54"/>
      <c r="B182" s="55"/>
      <c r="C182" s="55"/>
      <c r="D182" s="56"/>
      <c r="E182" s="56"/>
      <c r="F182" s="52">
        <f t="shared" ref="F182:L182" si="535">F181</f>
        <v>0.87</v>
      </c>
      <c r="G182" s="53">
        <f t="shared" si="535"/>
        <v>0.5941</v>
      </c>
      <c r="H182" s="53">
        <f t="shared" si="535"/>
        <v>0.0509</v>
      </c>
      <c r="I182" s="53">
        <f t="shared" si="535"/>
        <v>0.0004</v>
      </c>
      <c r="J182" s="53">
        <f t="shared" si="535"/>
        <v>0.0172</v>
      </c>
      <c r="K182" s="53">
        <f t="shared" si="535"/>
        <v>0.0204</v>
      </c>
      <c r="L182" s="53">
        <f t="shared" si="535"/>
        <v>0.0055</v>
      </c>
      <c r="M182" s="52">
        <f t="shared" si="385"/>
        <v>0.13</v>
      </c>
      <c r="N182" s="53">
        <f t="shared" ref="N182:S182" si="536">N181</f>
        <v>0.639</v>
      </c>
      <c r="O182" s="53">
        <f t="shared" si="536"/>
        <v>0.028</v>
      </c>
      <c r="P182" s="60">
        <f t="shared" si="536"/>
        <v>0</v>
      </c>
      <c r="Q182" s="53">
        <f t="shared" si="536"/>
        <v>0.0164</v>
      </c>
      <c r="R182" s="53">
        <f t="shared" si="536"/>
        <v>0.0004</v>
      </c>
      <c r="S182" s="53">
        <f t="shared" si="536"/>
        <v>0</v>
      </c>
      <c r="T182" s="64">
        <f t="shared" ref="T182:Y182" si="537">G182*$F182+N182*$M182</f>
        <v>0.599937</v>
      </c>
      <c r="U182" s="64">
        <f t="shared" si="537"/>
        <v>0.047923</v>
      </c>
      <c r="V182" s="64">
        <f t="shared" si="537"/>
        <v>0.000348</v>
      </c>
      <c r="W182" s="64">
        <f t="shared" si="537"/>
        <v>0.017096</v>
      </c>
      <c r="X182" s="64">
        <f t="shared" si="537"/>
        <v>0.0178</v>
      </c>
      <c r="Y182" s="64">
        <f t="shared" si="537"/>
        <v>0.004785</v>
      </c>
    </row>
    <row r="183" spans="1:25">
      <c r="A183" s="54"/>
      <c r="B183" s="55"/>
      <c r="C183" s="55"/>
      <c r="D183" s="56"/>
      <c r="E183" s="56"/>
      <c r="F183" s="52">
        <f t="shared" ref="F183:L183" si="538">F182</f>
        <v>0.87</v>
      </c>
      <c r="G183" s="53">
        <f t="shared" si="538"/>
        <v>0.5941</v>
      </c>
      <c r="H183" s="53">
        <f t="shared" si="538"/>
        <v>0.0509</v>
      </c>
      <c r="I183" s="53">
        <f t="shared" si="538"/>
        <v>0.0004</v>
      </c>
      <c r="J183" s="53">
        <f t="shared" si="538"/>
        <v>0.0172</v>
      </c>
      <c r="K183" s="53">
        <f t="shared" si="538"/>
        <v>0.0204</v>
      </c>
      <c r="L183" s="53">
        <f t="shared" si="538"/>
        <v>0.0055</v>
      </c>
      <c r="M183" s="52">
        <f t="shared" si="385"/>
        <v>0.13</v>
      </c>
      <c r="N183" s="53">
        <f t="shared" ref="N183:S183" si="539">N182</f>
        <v>0.639</v>
      </c>
      <c r="O183" s="53">
        <f t="shared" si="539"/>
        <v>0.028</v>
      </c>
      <c r="P183" s="60">
        <f t="shared" si="539"/>
        <v>0</v>
      </c>
      <c r="Q183" s="53">
        <f t="shared" si="539"/>
        <v>0.0164</v>
      </c>
      <c r="R183" s="53">
        <f t="shared" si="539"/>
        <v>0.0004</v>
      </c>
      <c r="S183" s="53">
        <f t="shared" si="539"/>
        <v>0</v>
      </c>
      <c r="T183" s="64">
        <f t="shared" ref="T183:Y183" si="540">G183*$F183+N183*$M183</f>
        <v>0.599937</v>
      </c>
      <c r="U183" s="64">
        <f t="shared" si="540"/>
        <v>0.047923</v>
      </c>
      <c r="V183" s="64">
        <f t="shared" si="540"/>
        <v>0.000348</v>
      </c>
      <c r="W183" s="64">
        <f t="shared" si="540"/>
        <v>0.017096</v>
      </c>
      <c r="X183" s="64">
        <f t="shared" si="540"/>
        <v>0.0178</v>
      </c>
      <c r="Y183" s="64">
        <f t="shared" si="540"/>
        <v>0.004785</v>
      </c>
    </row>
    <row r="184" spans="1:25">
      <c r="A184" s="54"/>
      <c r="B184" s="55"/>
      <c r="C184" s="55"/>
      <c r="D184" s="56"/>
      <c r="E184" s="56"/>
      <c r="F184" s="52">
        <f t="shared" ref="F184:L184" si="541">F183</f>
        <v>0.87</v>
      </c>
      <c r="G184" s="53">
        <f t="shared" si="541"/>
        <v>0.5941</v>
      </c>
      <c r="H184" s="53">
        <f t="shared" si="541"/>
        <v>0.0509</v>
      </c>
      <c r="I184" s="53">
        <f t="shared" si="541"/>
        <v>0.0004</v>
      </c>
      <c r="J184" s="53">
        <f t="shared" si="541"/>
        <v>0.0172</v>
      </c>
      <c r="K184" s="53">
        <f t="shared" si="541"/>
        <v>0.0204</v>
      </c>
      <c r="L184" s="53">
        <f t="shared" si="541"/>
        <v>0.0055</v>
      </c>
      <c r="M184" s="52">
        <f t="shared" si="385"/>
        <v>0.13</v>
      </c>
      <c r="N184" s="53">
        <f t="shared" ref="N184:S184" si="542">N183</f>
        <v>0.639</v>
      </c>
      <c r="O184" s="53">
        <f t="shared" si="542"/>
        <v>0.028</v>
      </c>
      <c r="P184" s="60">
        <f t="shared" si="542"/>
        <v>0</v>
      </c>
      <c r="Q184" s="53">
        <f t="shared" si="542"/>
        <v>0.0164</v>
      </c>
      <c r="R184" s="53">
        <f t="shared" si="542"/>
        <v>0.0004</v>
      </c>
      <c r="S184" s="53">
        <f t="shared" si="542"/>
        <v>0</v>
      </c>
      <c r="T184" s="64">
        <f t="shared" ref="T184:Y184" si="543">G184*$F184+N184*$M184</f>
        <v>0.599937</v>
      </c>
      <c r="U184" s="64">
        <f t="shared" si="543"/>
        <v>0.047923</v>
      </c>
      <c r="V184" s="64">
        <f t="shared" si="543"/>
        <v>0.000348</v>
      </c>
      <c r="W184" s="64">
        <f t="shared" si="543"/>
        <v>0.017096</v>
      </c>
      <c r="X184" s="64">
        <f t="shared" si="543"/>
        <v>0.0178</v>
      </c>
      <c r="Y184" s="64">
        <f t="shared" si="543"/>
        <v>0.004785</v>
      </c>
    </row>
    <row r="185" spans="1:25">
      <c r="A185" s="54"/>
      <c r="B185" s="55"/>
      <c r="C185" s="55"/>
      <c r="D185" s="56"/>
      <c r="E185" s="56"/>
      <c r="F185" s="52">
        <f t="shared" ref="F185:L185" si="544">F184</f>
        <v>0.87</v>
      </c>
      <c r="G185" s="53">
        <f t="shared" si="544"/>
        <v>0.5941</v>
      </c>
      <c r="H185" s="53">
        <f t="shared" si="544"/>
        <v>0.0509</v>
      </c>
      <c r="I185" s="53">
        <f t="shared" si="544"/>
        <v>0.0004</v>
      </c>
      <c r="J185" s="53">
        <f t="shared" si="544"/>
        <v>0.0172</v>
      </c>
      <c r="K185" s="53">
        <f t="shared" si="544"/>
        <v>0.0204</v>
      </c>
      <c r="L185" s="53">
        <f t="shared" si="544"/>
        <v>0.0055</v>
      </c>
      <c r="M185" s="52">
        <f t="shared" si="385"/>
        <v>0.13</v>
      </c>
      <c r="N185" s="53">
        <f t="shared" ref="N185:S185" si="545">N184</f>
        <v>0.639</v>
      </c>
      <c r="O185" s="53">
        <f t="shared" si="545"/>
        <v>0.028</v>
      </c>
      <c r="P185" s="60">
        <f t="shared" si="545"/>
        <v>0</v>
      </c>
      <c r="Q185" s="53">
        <f t="shared" si="545"/>
        <v>0.0164</v>
      </c>
      <c r="R185" s="53">
        <f t="shared" si="545"/>
        <v>0.0004</v>
      </c>
      <c r="S185" s="53">
        <f t="shared" si="545"/>
        <v>0</v>
      </c>
      <c r="T185" s="64">
        <f t="shared" ref="T185:Y185" si="546">G185*$F185+N185*$M185</f>
        <v>0.599937</v>
      </c>
      <c r="U185" s="64">
        <f t="shared" si="546"/>
        <v>0.047923</v>
      </c>
      <c r="V185" s="64">
        <f t="shared" si="546"/>
        <v>0.000348</v>
      </c>
      <c r="W185" s="64">
        <f t="shared" si="546"/>
        <v>0.017096</v>
      </c>
      <c r="X185" s="64">
        <f t="shared" si="546"/>
        <v>0.0178</v>
      </c>
      <c r="Y185" s="64">
        <f t="shared" si="546"/>
        <v>0.004785</v>
      </c>
    </row>
    <row r="186" spans="1:25">
      <c r="A186" s="54"/>
      <c r="B186" s="55"/>
      <c r="C186" s="55"/>
      <c r="D186" s="56"/>
      <c r="E186" s="56"/>
      <c r="F186" s="52">
        <f t="shared" ref="F186:L186" si="547">F185</f>
        <v>0.87</v>
      </c>
      <c r="G186" s="53">
        <f t="shared" si="547"/>
        <v>0.5941</v>
      </c>
      <c r="H186" s="53">
        <f t="shared" si="547"/>
        <v>0.0509</v>
      </c>
      <c r="I186" s="53">
        <f t="shared" si="547"/>
        <v>0.0004</v>
      </c>
      <c r="J186" s="53">
        <f t="shared" si="547"/>
        <v>0.0172</v>
      </c>
      <c r="K186" s="53">
        <f t="shared" si="547"/>
        <v>0.0204</v>
      </c>
      <c r="L186" s="53">
        <f t="shared" si="547"/>
        <v>0.0055</v>
      </c>
      <c r="M186" s="52">
        <f t="shared" si="385"/>
        <v>0.13</v>
      </c>
      <c r="N186" s="53">
        <f t="shared" ref="N186:S186" si="548">N185</f>
        <v>0.639</v>
      </c>
      <c r="O186" s="53">
        <f t="shared" si="548"/>
        <v>0.028</v>
      </c>
      <c r="P186" s="60">
        <f t="shared" si="548"/>
        <v>0</v>
      </c>
      <c r="Q186" s="53">
        <f t="shared" si="548"/>
        <v>0.0164</v>
      </c>
      <c r="R186" s="53">
        <f t="shared" si="548"/>
        <v>0.0004</v>
      </c>
      <c r="S186" s="53">
        <f t="shared" si="548"/>
        <v>0</v>
      </c>
      <c r="T186" s="64">
        <f t="shared" ref="T186:Y186" si="549">G186*$F186+N186*$M186</f>
        <v>0.599937</v>
      </c>
      <c r="U186" s="64">
        <f t="shared" si="549"/>
        <v>0.047923</v>
      </c>
      <c r="V186" s="64">
        <f t="shared" si="549"/>
        <v>0.000348</v>
      </c>
      <c r="W186" s="64">
        <f t="shared" si="549"/>
        <v>0.017096</v>
      </c>
      <c r="X186" s="64">
        <f t="shared" si="549"/>
        <v>0.0178</v>
      </c>
      <c r="Y186" s="64">
        <f t="shared" si="549"/>
        <v>0.004785</v>
      </c>
    </row>
    <row r="187" spans="1:25">
      <c r="A187" s="54"/>
      <c r="B187" s="55"/>
      <c r="C187" s="55"/>
      <c r="D187" s="56"/>
      <c r="E187" s="56"/>
      <c r="F187" s="52">
        <f t="shared" ref="F187:L187" si="550">F186</f>
        <v>0.87</v>
      </c>
      <c r="G187" s="53">
        <f t="shared" si="550"/>
        <v>0.5941</v>
      </c>
      <c r="H187" s="53">
        <f t="shared" si="550"/>
        <v>0.0509</v>
      </c>
      <c r="I187" s="53">
        <f t="shared" si="550"/>
        <v>0.0004</v>
      </c>
      <c r="J187" s="53">
        <f t="shared" si="550"/>
        <v>0.0172</v>
      </c>
      <c r="K187" s="53">
        <f t="shared" si="550"/>
        <v>0.0204</v>
      </c>
      <c r="L187" s="53">
        <f t="shared" si="550"/>
        <v>0.0055</v>
      </c>
      <c r="M187" s="52">
        <f t="shared" si="385"/>
        <v>0.13</v>
      </c>
      <c r="N187" s="53">
        <f t="shared" ref="N187:S187" si="551">N186</f>
        <v>0.639</v>
      </c>
      <c r="O187" s="53">
        <f t="shared" si="551"/>
        <v>0.028</v>
      </c>
      <c r="P187" s="60">
        <f t="shared" si="551"/>
        <v>0</v>
      </c>
      <c r="Q187" s="53">
        <f t="shared" si="551"/>
        <v>0.0164</v>
      </c>
      <c r="R187" s="53">
        <f t="shared" si="551"/>
        <v>0.0004</v>
      </c>
      <c r="S187" s="53">
        <f t="shared" si="551"/>
        <v>0</v>
      </c>
      <c r="T187" s="64">
        <f t="shared" ref="T187:Y187" si="552">G187*$F187+N187*$M187</f>
        <v>0.599937</v>
      </c>
      <c r="U187" s="64">
        <f t="shared" si="552"/>
        <v>0.047923</v>
      </c>
      <c r="V187" s="64">
        <f t="shared" si="552"/>
        <v>0.000348</v>
      </c>
      <c r="W187" s="64">
        <f t="shared" si="552"/>
        <v>0.017096</v>
      </c>
      <c r="X187" s="64">
        <f t="shared" si="552"/>
        <v>0.0178</v>
      </c>
      <c r="Y187" s="64">
        <f t="shared" si="552"/>
        <v>0.004785</v>
      </c>
    </row>
    <row r="188" spans="1:25">
      <c r="A188" s="54"/>
      <c r="B188" s="55"/>
      <c r="C188" s="55"/>
      <c r="D188" s="56"/>
      <c r="E188" s="56"/>
      <c r="F188" s="52">
        <f t="shared" ref="F188:L188" si="553">F187</f>
        <v>0.87</v>
      </c>
      <c r="G188" s="53">
        <f t="shared" si="553"/>
        <v>0.5941</v>
      </c>
      <c r="H188" s="53">
        <f t="shared" si="553"/>
        <v>0.0509</v>
      </c>
      <c r="I188" s="53">
        <f t="shared" si="553"/>
        <v>0.0004</v>
      </c>
      <c r="J188" s="53">
        <f t="shared" si="553"/>
        <v>0.0172</v>
      </c>
      <c r="K188" s="53">
        <f t="shared" si="553"/>
        <v>0.0204</v>
      </c>
      <c r="L188" s="53">
        <f t="shared" si="553"/>
        <v>0.0055</v>
      </c>
      <c r="M188" s="52">
        <f t="shared" si="385"/>
        <v>0.13</v>
      </c>
      <c r="N188" s="53">
        <f t="shared" ref="N188:S188" si="554">N187</f>
        <v>0.639</v>
      </c>
      <c r="O188" s="53">
        <f t="shared" si="554"/>
        <v>0.028</v>
      </c>
      <c r="P188" s="60">
        <f t="shared" si="554"/>
        <v>0</v>
      </c>
      <c r="Q188" s="53">
        <f t="shared" si="554"/>
        <v>0.0164</v>
      </c>
      <c r="R188" s="53">
        <f t="shared" si="554"/>
        <v>0.0004</v>
      </c>
      <c r="S188" s="53">
        <f t="shared" si="554"/>
        <v>0</v>
      </c>
      <c r="T188" s="64">
        <f t="shared" ref="T188:Y188" si="555">G188*$F188+N188*$M188</f>
        <v>0.599937</v>
      </c>
      <c r="U188" s="64">
        <f t="shared" si="555"/>
        <v>0.047923</v>
      </c>
      <c r="V188" s="64">
        <f t="shared" si="555"/>
        <v>0.000348</v>
      </c>
      <c r="W188" s="64">
        <f t="shared" si="555"/>
        <v>0.017096</v>
      </c>
      <c r="X188" s="64">
        <f t="shared" si="555"/>
        <v>0.0178</v>
      </c>
      <c r="Y188" s="64">
        <f t="shared" si="555"/>
        <v>0.004785</v>
      </c>
    </row>
    <row r="189" spans="1:25">
      <c r="A189" s="54"/>
      <c r="B189" s="55"/>
      <c r="C189" s="55"/>
      <c r="D189" s="56"/>
      <c r="E189" s="56"/>
      <c r="F189" s="52">
        <f t="shared" ref="F189:L189" si="556">F188</f>
        <v>0.87</v>
      </c>
      <c r="G189" s="53">
        <f t="shared" si="556"/>
        <v>0.5941</v>
      </c>
      <c r="H189" s="53">
        <f t="shared" si="556"/>
        <v>0.0509</v>
      </c>
      <c r="I189" s="53">
        <f t="shared" si="556"/>
        <v>0.0004</v>
      </c>
      <c r="J189" s="53">
        <f t="shared" si="556"/>
        <v>0.0172</v>
      </c>
      <c r="K189" s="53">
        <f t="shared" si="556"/>
        <v>0.0204</v>
      </c>
      <c r="L189" s="53">
        <f t="shared" si="556"/>
        <v>0.0055</v>
      </c>
      <c r="M189" s="52">
        <f t="shared" si="385"/>
        <v>0.13</v>
      </c>
      <c r="N189" s="53">
        <f t="shared" ref="N189:S189" si="557">N188</f>
        <v>0.639</v>
      </c>
      <c r="O189" s="53">
        <f t="shared" si="557"/>
        <v>0.028</v>
      </c>
      <c r="P189" s="60">
        <f t="shared" si="557"/>
        <v>0</v>
      </c>
      <c r="Q189" s="53">
        <f t="shared" si="557"/>
        <v>0.0164</v>
      </c>
      <c r="R189" s="53">
        <f t="shared" si="557"/>
        <v>0.0004</v>
      </c>
      <c r="S189" s="53">
        <f t="shared" si="557"/>
        <v>0</v>
      </c>
      <c r="T189" s="64">
        <f t="shared" ref="T189:Y189" si="558">G189*$F189+N189*$M189</f>
        <v>0.599937</v>
      </c>
      <c r="U189" s="64">
        <f t="shared" si="558"/>
        <v>0.047923</v>
      </c>
      <c r="V189" s="64">
        <f t="shared" si="558"/>
        <v>0.000348</v>
      </c>
      <c r="W189" s="64">
        <f t="shared" si="558"/>
        <v>0.017096</v>
      </c>
      <c r="X189" s="64">
        <f t="shared" si="558"/>
        <v>0.0178</v>
      </c>
      <c r="Y189" s="64">
        <f t="shared" si="558"/>
        <v>0.004785</v>
      </c>
    </row>
    <row r="190" spans="1:25">
      <c r="A190" s="54"/>
      <c r="B190" s="55"/>
      <c r="C190" s="55"/>
      <c r="D190" s="56"/>
      <c r="E190" s="56"/>
      <c r="F190" s="52">
        <f t="shared" ref="F190:L190" si="559">F189</f>
        <v>0.87</v>
      </c>
      <c r="G190" s="53">
        <f t="shared" si="559"/>
        <v>0.5941</v>
      </c>
      <c r="H190" s="53">
        <f t="shared" si="559"/>
        <v>0.0509</v>
      </c>
      <c r="I190" s="53">
        <f t="shared" si="559"/>
        <v>0.0004</v>
      </c>
      <c r="J190" s="53">
        <f t="shared" si="559"/>
        <v>0.0172</v>
      </c>
      <c r="K190" s="53">
        <f t="shared" si="559"/>
        <v>0.0204</v>
      </c>
      <c r="L190" s="53">
        <f t="shared" si="559"/>
        <v>0.0055</v>
      </c>
      <c r="M190" s="52">
        <f t="shared" si="385"/>
        <v>0.13</v>
      </c>
      <c r="N190" s="53">
        <f t="shared" ref="N190:S190" si="560">N189</f>
        <v>0.639</v>
      </c>
      <c r="O190" s="53">
        <f t="shared" si="560"/>
        <v>0.028</v>
      </c>
      <c r="P190" s="60">
        <f t="shared" si="560"/>
        <v>0</v>
      </c>
      <c r="Q190" s="53">
        <f t="shared" si="560"/>
        <v>0.0164</v>
      </c>
      <c r="R190" s="53">
        <f t="shared" si="560"/>
        <v>0.0004</v>
      </c>
      <c r="S190" s="53">
        <f t="shared" si="560"/>
        <v>0</v>
      </c>
      <c r="T190" s="64">
        <f t="shared" ref="T190:Y190" si="561">G190*$F190+N190*$M190</f>
        <v>0.599937</v>
      </c>
      <c r="U190" s="64">
        <f t="shared" si="561"/>
        <v>0.047923</v>
      </c>
      <c r="V190" s="64">
        <f t="shared" si="561"/>
        <v>0.000348</v>
      </c>
      <c r="W190" s="64">
        <f t="shared" si="561"/>
        <v>0.017096</v>
      </c>
      <c r="X190" s="64">
        <f t="shared" si="561"/>
        <v>0.0178</v>
      </c>
      <c r="Y190" s="64">
        <f t="shared" si="561"/>
        <v>0.004785</v>
      </c>
    </row>
    <row r="191" spans="1:25">
      <c r="A191" s="54"/>
      <c r="B191" s="55"/>
      <c r="C191" s="55"/>
      <c r="D191" s="56"/>
      <c r="E191" s="56"/>
      <c r="F191" s="52">
        <f t="shared" ref="F191:L191" si="562">F190</f>
        <v>0.87</v>
      </c>
      <c r="G191" s="53">
        <f t="shared" si="562"/>
        <v>0.5941</v>
      </c>
      <c r="H191" s="53">
        <f t="shared" si="562"/>
        <v>0.0509</v>
      </c>
      <c r="I191" s="53">
        <f t="shared" si="562"/>
        <v>0.0004</v>
      </c>
      <c r="J191" s="53">
        <f t="shared" si="562"/>
        <v>0.0172</v>
      </c>
      <c r="K191" s="53">
        <f t="shared" si="562"/>
        <v>0.0204</v>
      </c>
      <c r="L191" s="53">
        <f t="shared" si="562"/>
        <v>0.0055</v>
      </c>
      <c r="M191" s="52">
        <f t="shared" si="385"/>
        <v>0.13</v>
      </c>
      <c r="N191" s="53">
        <f t="shared" ref="N191:S191" si="563">N190</f>
        <v>0.639</v>
      </c>
      <c r="O191" s="53">
        <f t="shared" si="563"/>
        <v>0.028</v>
      </c>
      <c r="P191" s="60">
        <f t="shared" si="563"/>
        <v>0</v>
      </c>
      <c r="Q191" s="53">
        <f t="shared" si="563"/>
        <v>0.0164</v>
      </c>
      <c r="R191" s="53">
        <f t="shared" si="563"/>
        <v>0.0004</v>
      </c>
      <c r="S191" s="53">
        <f t="shared" si="563"/>
        <v>0</v>
      </c>
      <c r="T191" s="64">
        <f t="shared" ref="T191:Y191" si="564">G191*$F191+N191*$M191</f>
        <v>0.599937</v>
      </c>
      <c r="U191" s="64">
        <f t="shared" si="564"/>
        <v>0.047923</v>
      </c>
      <c r="V191" s="64">
        <f t="shared" si="564"/>
        <v>0.000348</v>
      </c>
      <c r="W191" s="64">
        <f t="shared" si="564"/>
        <v>0.017096</v>
      </c>
      <c r="X191" s="64">
        <f t="shared" si="564"/>
        <v>0.0178</v>
      </c>
      <c r="Y191" s="64">
        <f t="shared" si="564"/>
        <v>0.004785</v>
      </c>
    </row>
    <row r="192" spans="1:25">
      <c r="A192" s="54"/>
      <c r="B192" s="55"/>
      <c r="C192" s="55"/>
      <c r="D192" s="56"/>
      <c r="E192" s="56"/>
      <c r="F192" s="52">
        <f t="shared" ref="F192:L192" si="565">F191</f>
        <v>0.87</v>
      </c>
      <c r="G192" s="53">
        <f t="shared" si="565"/>
        <v>0.5941</v>
      </c>
      <c r="H192" s="53">
        <f t="shared" si="565"/>
        <v>0.0509</v>
      </c>
      <c r="I192" s="53">
        <f t="shared" si="565"/>
        <v>0.0004</v>
      </c>
      <c r="J192" s="53">
        <f t="shared" si="565"/>
        <v>0.0172</v>
      </c>
      <c r="K192" s="53">
        <f t="shared" si="565"/>
        <v>0.0204</v>
      </c>
      <c r="L192" s="53">
        <f t="shared" si="565"/>
        <v>0.0055</v>
      </c>
      <c r="M192" s="52">
        <f t="shared" si="385"/>
        <v>0.13</v>
      </c>
      <c r="N192" s="53">
        <f t="shared" ref="N192:S192" si="566">N191</f>
        <v>0.639</v>
      </c>
      <c r="O192" s="53">
        <f t="shared" si="566"/>
        <v>0.028</v>
      </c>
      <c r="P192" s="60">
        <f t="shared" si="566"/>
        <v>0</v>
      </c>
      <c r="Q192" s="53">
        <f t="shared" si="566"/>
        <v>0.0164</v>
      </c>
      <c r="R192" s="53">
        <f t="shared" si="566"/>
        <v>0.0004</v>
      </c>
      <c r="S192" s="53">
        <f t="shared" si="566"/>
        <v>0</v>
      </c>
      <c r="T192" s="64">
        <f t="shared" ref="T192:Y192" si="567">G192*$F192+N192*$M192</f>
        <v>0.599937</v>
      </c>
      <c r="U192" s="64">
        <f t="shared" si="567"/>
        <v>0.047923</v>
      </c>
      <c r="V192" s="64">
        <f t="shared" si="567"/>
        <v>0.000348</v>
      </c>
      <c r="W192" s="64">
        <f t="shared" si="567"/>
        <v>0.017096</v>
      </c>
      <c r="X192" s="64">
        <f t="shared" si="567"/>
        <v>0.0178</v>
      </c>
      <c r="Y192" s="64">
        <f t="shared" si="567"/>
        <v>0.004785</v>
      </c>
    </row>
    <row r="193" spans="1:25">
      <c r="A193" s="54"/>
      <c r="B193" s="55"/>
      <c r="C193" s="55"/>
      <c r="D193" s="56"/>
      <c r="E193" s="56"/>
      <c r="F193" s="52">
        <f t="shared" ref="F193:L193" si="568">F192</f>
        <v>0.87</v>
      </c>
      <c r="G193" s="53">
        <f t="shared" si="568"/>
        <v>0.5941</v>
      </c>
      <c r="H193" s="53">
        <f t="shared" si="568"/>
        <v>0.0509</v>
      </c>
      <c r="I193" s="53">
        <f t="shared" si="568"/>
        <v>0.0004</v>
      </c>
      <c r="J193" s="53">
        <f t="shared" si="568"/>
        <v>0.0172</v>
      </c>
      <c r="K193" s="53">
        <f t="shared" si="568"/>
        <v>0.0204</v>
      </c>
      <c r="L193" s="53">
        <f t="shared" si="568"/>
        <v>0.0055</v>
      </c>
      <c r="M193" s="52">
        <f t="shared" si="385"/>
        <v>0.13</v>
      </c>
      <c r="N193" s="53">
        <f t="shared" ref="N193:S193" si="569">N192</f>
        <v>0.639</v>
      </c>
      <c r="O193" s="53">
        <f t="shared" si="569"/>
        <v>0.028</v>
      </c>
      <c r="P193" s="60">
        <f t="shared" si="569"/>
        <v>0</v>
      </c>
      <c r="Q193" s="53">
        <f t="shared" si="569"/>
        <v>0.0164</v>
      </c>
      <c r="R193" s="53">
        <f t="shared" si="569"/>
        <v>0.0004</v>
      </c>
      <c r="S193" s="53">
        <f t="shared" si="569"/>
        <v>0</v>
      </c>
      <c r="T193" s="64">
        <f t="shared" ref="T193:Y193" si="570">G193*$F193+N193*$M193</f>
        <v>0.599937</v>
      </c>
      <c r="U193" s="64">
        <f t="shared" si="570"/>
        <v>0.047923</v>
      </c>
      <c r="V193" s="64">
        <f t="shared" si="570"/>
        <v>0.000348</v>
      </c>
      <c r="W193" s="64">
        <f t="shared" si="570"/>
        <v>0.017096</v>
      </c>
      <c r="X193" s="64">
        <f t="shared" si="570"/>
        <v>0.0178</v>
      </c>
      <c r="Y193" s="64">
        <f t="shared" si="570"/>
        <v>0.004785</v>
      </c>
    </row>
    <row r="194" spans="1:25">
      <c r="A194" s="54"/>
      <c r="B194" s="55"/>
      <c r="C194" s="55"/>
      <c r="D194" s="56"/>
      <c r="E194" s="56"/>
      <c r="F194" s="52">
        <f t="shared" ref="F194:L194" si="571">F193</f>
        <v>0.87</v>
      </c>
      <c r="G194" s="53">
        <f t="shared" si="571"/>
        <v>0.5941</v>
      </c>
      <c r="H194" s="53">
        <f t="shared" si="571"/>
        <v>0.0509</v>
      </c>
      <c r="I194" s="53">
        <f t="shared" si="571"/>
        <v>0.0004</v>
      </c>
      <c r="J194" s="53">
        <f t="shared" si="571"/>
        <v>0.0172</v>
      </c>
      <c r="K194" s="53">
        <f t="shared" si="571"/>
        <v>0.0204</v>
      </c>
      <c r="L194" s="53">
        <f t="shared" si="571"/>
        <v>0.0055</v>
      </c>
      <c r="M194" s="52">
        <f t="shared" si="385"/>
        <v>0.13</v>
      </c>
      <c r="N194" s="53">
        <f t="shared" ref="N194:S194" si="572">N193</f>
        <v>0.639</v>
      </c>
      <c r="O194" s="53">
        <f t="shared" si="572"/>
        <v>0.028</v>
      </c>
      <c r="P194" s="60">
        <f t="shared" si="572"/>
        <v>0</v>
      </c>
      <c r="Q194" s="53">
        <f t="shared" si="572"/>
        <v>0.0164</v>
      </c>
      <c r="R194" s="53">
        <f t="shared" si="572"/>
        <v>0.0004</v>
      </c>
      <c r="S194" s="53">
        <f t="shared" si="572"/>
        <v>0</v>
      </c>
      <c r="T194" s="64">
        <f t="shared" ref="T194:Y194" si="573">G194*$F194+N194*$M194</f>
        <v>0.599937</v>
      </c>
      <c r="U194" s="64">
        <f t="shared" si="573"/>
        <v>0.047923</v>
      </c>
      <c r="V194" s="64">
        <f t="shared" si="573"/>
        <v>0.000348</v>
      </c>
      <c r="W194" s="64">
        <f t="shared" si="573"/>
        <v>0.017096</v>
      </c>
      <c r="X194" s="64">
        <f t="shared" si="573"/>
        <v>0.0178</v>
      </c>
      <c r="Y194" s="64">
        <f t="shared" si="573"/>
        <v>0.004785</v>
      </c>
    </row>
    <row r="195" spans="1:25">
      <c r="A195" s="54"/>
      <c r="B195" s="55"/>
      <c r="C195" s="55"/>
      <c r="D195" s="56"/>
      <c r="E195" s="56"/>
      <c r="F195" s="52">
        <f t="shared" ref="F195:L195" si="574">F194</f>
        <v>0.87</v>
      </c>
      <c r="G195" s="53">
        <f t="shared" si="574"/>
        <v>0.5941</v>
      </c>
      <c r="H195" s="53">
        <f t="shared" si="574"/>
        <v>0.0509</v>
      </c>
      <c r="I195" s="53">
        <f t="shared" si="574"/>
        <v>0.0004</v>
      </c>
      <c r="J195" s="53">
        <f t="shared" si="574"/>
        <v>0.0172</v>
      </c>
      <c r="K195" s="53">
        <f t="shared" si="574"/>
        <v>0.0204</v>
      </c>
      <c r="L195" s="53">
        <f t="shared" si="574"/>
        <v>0.0055</v>
      </c>
      <c r="M195" s="52">
        <f t="shared" si="385"/>
        <v>0.13</v>
      </c>
      <c r="N195" s="53">
        <f t="shared" ref="N195:S195" si="575">N194</f>
        <v>0.639</v>
      </c>
      <c r="O195" s="53">
        <f t="shared" si="575"/>
        <v>0.028</v>
      </c>
      <c r="P195" s="60">
        <f t="shared" si="575"/>
        <v>0</v>
      </c>
      <c r="Q195" s="53">
        <f t="shared" si="575"/>
        <v>0.0164</v>
      </c>
      <c r="R195" s="53">
        <f t="shared" si="575"/>
        <v>0.0004</v>
      </c>
      <c r="S195" s="53">
        <f t="shared" si="575"/>
        <v>0</v>
      </c>
      <c r="T195" s="64">
        <f t="shared" ref="T195:Y195" si="576">G195*$F195+N195*$M195</f>
        <v>0.599937</v>
      </c>
      <c r="U195" s="64">
        <f t="shared" si="576"/>
        <v>0.047923</v>
      </c>
      <c r="V195" s="64">
        <f t="shared" si="576"/>
        <v>0.000348</v>
      </c>
      <c r="W195" s="64">
        <f t="shared" si="576"/>
        <v>0.017096</v>
      </c>
      <c r="X195" s="64">
        <f t="shared" si="576"/>
        <v>0.0178</v>
      </c>
      <c r="Y195" s="64">
        <f t="shared" si="576"/>
        <v>0.004785</v>
      </c>
    </row>
    <row r="196" spans="1:25">
      <c r="A196" s="54"/>
      <c r="B196" s="55"/>
      <c r="C196" s="55"/>
      <c r="D196" s="56"/>
      <c r="E196" s="56"/>
      <c r="F196" s="52">
        <f t="shared" ref="F196:L196" si="577">F195</f>
        <v>0.87</v>
      </c>
      <c r="G196" s="53">
        <f t="shared" si="577"/>
        <v>0.5941</v>
      </c>
      <c r="H196" s="53">
        <f t="shared" si="577"/>
        <v>0.0509</v>
      </c>
      <c r="I196" s="53">
        <f t="shared" si="577"/>
        <v>0.0004</v>
      </c>
      <c r="J196" s="53">
        <f t="shared" si="577"/>
        <v>0.0172</v>
      </c>
      <c r="K196" s="53">
        <f t="shared" si="577"/>
        <v>0.0204</v>
      </c>
      <c r="L196" s="53">
        <f t="shared" si="577"/>
        <v>0.0055</v>
      </c>
      <c r="M196" s="52">
        <f t="shared" ref="M196:M233" si="578">1-F196</f>
        <v>0.13</v>
      </c>
      <c r="N196" s="53">
        <f t="shared" ref="N196:S196" si="579">N195</f>
        <v>0.639</v>
      </c>
      <c r="O196" s="53">
        <f t="shared" si="579"/>
        <v>0.028</v>
      </c>
      <c r="P196" s="60">
        <f t="shared" si="579"/>
        <v>0</v>
      </c>
      <c r="Q196" s="53">
        <f t="shared" si="579"/>
        <v>0.0164</v>
      </c>
      <c r="R196" s="53">
        <f t="shared" si="579"/>
        <v>0.0004</v>
      </c>
      <c r="S196" s="53">
        <f t="shared" si="579"/>
        <v>0</v>
      </c>
      <c r="T196" s="64">
        <f t="shared" ref="T196:Y196" si="580">G196*$F196+N196*$M196</f>
        <v>0.599937</v>
      </c>
      <c r="U196" s="64">
        <f t="shared" si="580"/>
        <v>0.047923</v>
      </c>
      <c r="V196" s="64">
        <f t="shared" si="580"/>
        <v>0.000348</v>
      </c>
      <c r="W196" s="64">
        <f t="shared" si="580"/>
        <v>0.017096</v>
      </c>
      <c r="X196" s="64">
        <f t="shared" si="580"/>
        <v>0.0178</v>
      </c>
      <c r="Y196" s="64">
        <f t="shared" si="580"/>
        <v>0.004785</v>
      </c>
    </row>
    <row r="197" spans="1:25">
      <c r="A197" s="54"/>
      <c r="B197" s="55"/>
      <c r="C197" s="55"/>
      <c r="D197" s="56"/>
      <c r="E197" s="56"/>
      <c r="F197" s="52">
        <f t="shared" ref="F197:L197" si="581">F196</f>
        <v>0.87</v>
      </c>
      <c r="G197" s="53">
        <f t="shared" si="581"/>
        <v>0.5941</v>
      </c>
      <c r="H197" s="53">
        <f t="shared" si="581"/>
        <v>0.0509</v>
      </c>
      <c r="I197" s="53">
        <f t="shared" si="581"/>
        <v>0.0004</v>
      </c>
      <c r="J197" s="53">
        <f t="shared" si="581"/>
        <v>0.0172</v>
      </c>
      <c r="K197" s="53">
        <f t="shared" si="581"/>
        <v>0.0204</v>
      </c>
      <c r="L197" s="53">
        <f t="shared" si="581"/>
        <v>0.0055</v>
      </c>
      <c r="M197" s="52">
        <f t="shared" si="578"/>
        <v>0.13</v>
      </c>
      <c r="N197" s="53">
        <f t="shared" ref="N197:S197" si="582">N196</f>
        <v>0.639</v>
      </c>
      <c r="O197" s="53">
        <f t="shared" si="582"/>
        <v>0.028</v>
      </c>
      <c r="P197" s="60">
        <f t="shared" si="582"/>
        <v>0</v>
      </c>
      <c r="Q197" s="53">
        <f t="shared" si="582"/>
        <v>0.0164</v>
      </c>
      <c r="R197" s="53">
        <f t="shared" si="582"/>
        <v>0.0004</v>
      </c>
      <c r="S197" s="53">
        <f t="shared" si="582"/>
        <v>0</v>
      </c>
      <c r="T197" s="64">
        <f t="shared" ref="T197:Y197" si="583">G197*$F197+N197*$M197</f>
        <v>0.599937</v>
      </c>
      <c r="U197" s="64">
        <f t="shared" si="583"/>
        <v>0.047923</v>
      </c>
      <c r="V197" s="64">
        <f t="shared" si="583"/>
        <v>0.000348</v>
      </c>
      <c r="W197" s="64">
        <f t="shared" si="583"/>
        <v>0.017096</v>
      </c>
      <c r="X197" s="64">
        <f t="shared" si="583"/>
        <v>0.0178</v>
      </c>
      <c r="Y197" s="64">
        <f t="shared" si="583"/>
        <v>0.004785</v>
      </c>
    </row>
    <row r="198" spans="1:25">
      <c r="A198" s="54"/>
      <c r="B198" s="55"/>
      <c r="C198" s="55"/>
      <c r="D198" s="56"/>
      <c r="E198" s="56"/>
      <c r="F198" s="52">
        <f t="shared" ref="F198:L198" si="584">F197</f>
        <v>0.87</v>
      </c>
      <c r="G198" s="53">
        <f t="shared" si="584"/>
        <v>0.5941</v>
      </c>
      <c r="H198" s="53">
        <f t="shared" si="584"/>
        <v>0.0509</v>
      </c>
      <c r="I198" s="53">
        <f t="shared" si="584"/>
        <v>0.0004</v>
      </c>
      <c r="J198" s="53">
        <f t="shared" si="584"/>
        <v>0.0172</v>
      </c>
      <c r="K198" s="53">
        <f t="shared" si="584"/>
        <v>0.0204</v>
      </c>
      <c r="L198" s="53">
        <f t="shared" si="584"/>
        <v>0.0055</v>
      </c>
      <c r="M198" s="52">
        <f t="shared" si="578"/>
        <v>0.13</v>
      </c>
      <c r="N198" s="53">
        <f t="shared" ref="N198:S198" si="585">N197</f>
        <v>0.639</v>
      </c>
      <c r="O198" s="53">
        <f t="shared" si="585"/>
        <v>0.028</v>
      </c>
      <c r="P198" s="60">
        <f t="shared" si="585"/>
        <v>0</v>
      </c>
      <c r="Q198" s="53">
        <f t="shared" si="585"/>
        <v>0.0164</v>
      </c>
      <c r="R198" s="53">
        <f t="shared" si="585"/>
        <v>0.0004</v>
      </c>
      <c r="S198" s="53">
        <f t="shared" si="585"/>
        <v>0</v>
      </c>
      <c r="T198" s="64">
        <f t="shared" ref="T198:Y198" si="586">G198*$F198+N198*$M198</f>
        <v>0.599937</v>
      </c>
      <c r="U198" s="64">
        <f t="shared" si="586"/>
        <v>0.047923</v>
      </c>
      <c r="V198" s="64">
        <f t="shared" si="586"/>
        <v>0.000348</v>
      </c>
      <c r="W198" s="64">
        <f t="shared" si="586"/>
        <v>0.017096</v>
      </c>
      <c r="X198" s="64">
        <f t="shared" si="586"/>
        <v>0.0178</v>
      </c>
      <c r="Y198" s="64">
        <f t="shared" si="586"/>
        <v>0.004785</v>
      </c>
    </row>
    <row r="199" spans="1:25">
      <c r="A199" s="54"/>
      <c r="B199" s="55"/>
      <c r="C199" s="55"/>
      <c r="D199" s="56"/>
      <c r="E199" s="56"/>
      <c r="F199" s="52">
        <f t="shared" ref="F199:L199" si="587">F198</f>
        <v>0.87</v>
      </c>
      <c r="G199" s="53">
        <f t="shared" si="587"/>
        <v>0.5941</v>
      </c>
      <c r="H199" s="53">
        <f t="shared" si="587"/>
        <v>0.0509</v>
      </c>
      <c r="I199" s="53">
        <f t="shared" si="587"/>
        <v>0.0004</v>
      </c>
      <c r="J199" s="53">
        <f t="shared" si="587"/>
        <v>0.0172</v>
      </c>
      <c r="K199" s="53">
        <f t="shared" si="587"/>
        <v>0.0204</v>
      </c>
      <c r="L199" s="53">
        <f t="shared" si="587"/>
        <v>0.0055</v>
      </c>
      <c r="M199" s="52">
        <f t="shared" si="578"/>
        <v>0.13</v>
      </c>
      <c r="N199" s="53">
        <f t="shared" ref="N199:S199" si="588">N198</f>
        <v>0.639</v>
      </c>
      <c r="O199" s="53">
        <f t="shared" si="588"/>
        <v>0.028</v>
      </c>
      <c r="P199" s="60">
        <f t="shared" si="588"/>
        <v>0</v>
      </c>
      <c r="Q199" s="53">
        <f t="shared" si="588"/>
        <v>0.0164</v>
      </c>
      <c r="R199" s="53">
        <f t="shared" si="588"/>
        <v>0.0004</v>
      </c>
      <c r="S199" s="53">
        <f t="shared" si="588"/>
        <v>0</v>
      </c>
      <c r="T199" s="64">
        <f t="shared" ref="T199:Y199" si="589">G199*$F199+N199*$M199</f>
        <v>0.599937</v>
      </c>
      <c r="U199" s="64">
        <f t="shared" si="589"/>
        <v>0.047923</v>
      </c>
      <c r="V199" s="64">
        <f t="shared" si="589"/>
        <v>0.000348</v>
      </c>
      <c r="W199" s="64">
        <f t="shared" si="589"/>
        <v>0.017096</v>
      </c>
      <c r="X199" s="64">
        <f t="shared" si="589"/>
        <v>0.0178</v>
      </c>
      <c r="Y199" s="64">
        <f t="shared" si="589"/>
        <v>0.004785</v>
      </c>
    </row>
    <row r="200" spans="1:25">
      <c r="A200" s="54"/>
      <c r="B200" s="55"/>
      <c r="C200" s="55"/>
      <c r="D200" s="56"/>
      <c r="E200" s="56"/>
      <c r="F200" s="52">
        <f t="shared" ref="F200:L200" si="590">F199</f>
        <v>0.87</v>
      </c>
      <c r="G200" s="53">
        <f t="shared" si="590"/>
        <v>0.5941</v>
      </c>
      <c r="H200" s="53">
        <f t="shared" si="590"/>
        <v>0.0509</v>
      </c>
      <c r="I200" s="53">
        <f t="shared" si="590"/>
        <v>0.0004</v>
      </c>
      <c r="J200" s="53">
        <f t="shared" si="590"/>
        <v>0.0172</v>
      </c>
      <c r="K200" s="53">
        <f t="shared" si="590"/>
        <v>0.0204</v>
      </c>
      <c r="L200" s="53">
        <f t="shared" si="590"/>
        <v>0.0055</v>
      </c>
      <c r="M200" s="52">
        <f t="shared" si="578"/>
        <v>0.13</v>
      </c>
      <c r="N200" s="53">
        <f t="shared" ref="N200:S200" si="591">N199</f>
        <v>0.639</v>
      </c>
      <c r="O200" s="53">
        <f t="shared" si="591"/>
        <v>0.028</v>
      </c>
      <c r="P200" s="60">
        <f t="shared" si="591"/>
        <v>0</v>
      </c>
      <c r="Q200" s="53">
        <f t="shared" si="591"/>
        <v>0.0164</v>
      </c>
      <c r="R200" s="53">
        <f t="shared" si="591"/>
        <v>0.0004</v>
      </c>
      <c r="S200" s="53">
        <f t="shared" si="591"/>
        <v>0</v>
      </c>
      <c r="T200" s="64">
        <f t="shared" ref="T200:Y200" si="592">G200*$F200+N200*$M200</f>
        <v>0.599937</v>
      </c>
      <c r="U200" s="64">
        <f t="shared" si="592"/>
        <v>0.047923</v>
      </c>
      <c r="V200" s="64">
        <f t="shared" si="592"/>
        <v>0.000348</v>
      </c>
      <c r="W200" s="64">
        <f t="shared" si="592"/>
        <v>0.017096</v>
      </c>
      <c r="X200" s="64">
        <f t="shared" si="592"/>
        <v>0.0178</v>
      </c>
      <c r="Y200" s="64">
        <f t="shared" si="592"/>
        <v>0.004785</v>
      </c>
    </row>
    <row r="201" spans="1:25">
      <c r="A201" s="54"/>
      <c r="B201" s="55"/>
      <c r="C201" s="55"/>
      <c r="D201" s="56"/>
      <c r="E201" s="56"/>
      <c r="F201" s="52">
        <f t="shared" ref="F201:L201" si="593">F200</f>
        <v>0.87</v>
      </c>
      <c r="G201" s="53">
        <f t="shared" si="593"/>
        <v>0.5941</v>
      </c>
      <c r="H201" s="53">
        <f t="shared" si="593"/>
        <v>0.0509</v>
      </c>
      <c r="I201" s="53">
        <f t="shared" si="593"/>
        <v>0.0004</v>
      </c>
      <c r="J201" s="53">
        <f t="shared" si="593"/>
        <v>0.0172</v>
      </c>
      <c r="K201" s="53">
        <f t="shared" si="593"/>
        <v>0.0204</v>
      </c>
      <c r="L201" s="53">
        <f t="shared" si="593"/>
        <v>0.0055</v>
      </c>
      <c r="M201" s="52">
        <f t="shared" si="578"/>
        <v>0.13</v>
      </c>
      <c r="N201" s="53">
        <f t="shared" ref="N201:S201" si="594">N200</f>
        <v>0.639</v>
      </c>
      <c r="O201" s="53">
        <f t="shared" si="594"/>
        <v>0.028</v>
      </c>
      <c r="P201" s="60">
        <f t="shared" si="594"/>
        <v>0</v>
      </c>
      <c r="Q201" s="53">
        <f t="shared" si="594"/>
        <v>0.0164</v>
      </c>
      <c r="R201" s="53">
        <f t="shared" si="594"/>
        <v>0.0004</v>
      </c>
      <c r="S201" s="53">
        <f t="shared" si="594"/>
        <v>0</v>
      </c>
      <c r="T201" s="64">
        <f t="shared" ref="T201:Y201" si="595">G201*$F201+N201*$M201</f>
        <v>0.599937</v>
      </c>
      <c r="U201" s="64">
        <f t="shared" si="595"/>
        <v>0.047923</v>
      </c>
      <c r="V201" s="64">
        <f t="shared" si="595"/>
        <v>0.000348</v>
      </c>
      <c r="W201" s="64">
        <f t="shared" si="595"/>
        <v>0.017096</v>
      </c>
      <c r="X201" s="64">
        <f t="shared" si="595"/>
        <v>0.0178</v>
      </c>
      <c r="Y201" s="64">
        <f t="shared" si="595"/>
        <v>0.004785</v>
      </c>
    </row>
    <row r="202" spans="1:25">
      <c r="A202" s="54"/>
      <c r="B202" s="55"/>
      <c r="C202" s="55"/>
      <c r="D202" s="56"/>
      <c r="E202" s="56"/>
      <c r="F202" s="52">
        <f t="shared" ref="F202:L202" si="596">F201</f>
        <v>0.87</v>
      </c>
      <c r="G202" s="53">
        <f t="shared" si="596"/>
        <v>0.5941</v>
      </c>
      <c r="H202" s="53">
        <f t="shared" si="596"/>
        <v>0.0509</v>
      </c>
      <c r="I202" s="53">
        <f t="shared" si="596"/>
        <v>0.0004</v>
      </c>
      <c r="J202" s="53">
        <f t="shared" si="596"/>
        <v>0.0172</v>
      </c>
      <c r="K202" s="53">
        <f t="shared" si="596"/>
        <v>0.0204</v>
      </c>
      <c r="L202" s="53">
        <f t="shared" si="596"/>
        <v>0.0055</v>
      </c>
      <c r="M202" s="52">
        <f t="shared" si="578"/>
        <v>0.13</v>
      </c>
      <c r="N202" s="53">
        <f t="shared" ref="N202:S202" si="597">N201</f>
        <v>0.639</v>
      </c>
      <c r="O202" s="53">
        <f t="shared" si="597"/>
        <v>0.028</v>
      </c>
      <c r="P202" s="60">
        <f t="shared" si="597"/>
        <v>0</v>
      </c>
      <c r="Q202" s="53">
        <f t="shared" si="597"/>
        <v>0.0164</v>
      </c>
      <c r="R202" s="53">
        <f t="shared" si="597"/>
        <v>0.0004</v>
      </c>
      <c r="S202" s="53">
        <f t="shared" si="597"/>
        <v>0</v>
      </c>
      <c r="T202" s="64">
        <f t="shared" ref="T202:Y202" si="598">G202*$F202+N202*$M202</f>
        <v>0.599937</v>
      </c>
      <c r="U202" s="64">
        <f t="shared" si="598"/>
        <v>0.047923</v>
      </c>
      <c r="V202" s="64">
        <f t="shared" si="598"/>
        <v>0.000348</v>
      </c>
      <c r="W202" s="64">
        <f t="shared" si="598"/>
        <v>0.017096</v>
      </c>
      <c r="X202" s="64">
        <f t="shared" si="598"/>
        <v>0.0178</v>
      </c>
      <c r="Y202" s="64">
        <f t="shared" si="598"/>
        <v>0.004785</v>
      </c>
    </row>
    <row r="203" spans="1:25">
      <c r="A203" s="54"/>
      <c r="B203" s="55"/>
      <c r="C203" s="55"/>
      <c r="D203" s="56"/>
      <c r="E203" s="56"/>
      <c r="F203" s="52">
        <f t="shared" ref="F203:L203" si="599">F202</f>
        <v>0.87</v>
      </c>
      <c r="G203" s="53">
        <f t="shared" si="599"/>
        <v>0.5941</v>
      </c>
      <c r="H203" s="53">
        <f t="shared" si="599"/>
        <v>0.0509</v>
      </c>
      <c r="I203" s="53">
        <f t="shared" si="599"/>
        <v>0.0004</v>
      </c>
      <c r="J203" s="53">
        <f t="shared" si="599"/>
        <v>0.0172</v>
      </c>
      <c r="K203" s="53">
        <f t="shared" si="599"/>
        <v>0.0204</v>
      </c>
      <c r="L203" s="53">
        <f t="shared" si="599"/>
        <v>0.0055</v>
      </c>
      <c r="M203" s="52">
        <f t="shared" si="578"/>
        <v>0.13</v>
      </c>
      <c r="N203" s="53">
        <f t="shared" ref="N203:S203" si="600">N202</f>
        <v>0.639</v>
      </c>
      <c r="O203" s="53">
        <f t="shared" si="600"/>
        <v>0.028</v>
      </c>
      <c r="P203" s="60">
        <f t="shared" si="600"/>
        <v>0</v>
      </c>
      <c r="Q203" s="53">
        <f t="shared" si="600"/>
        <v>0.0164</v>
      </c>
      <c r="R203" s="53">
        <f t="shared" si="600"/>
        <v>0.0004</v>
      </c>
      <c r="S203" s="53">
        <f t="shared" si="600"/>
        <v>0</v>
      </c>
      <c r="T203" s="64">
        <f t="shared" ref="T203:Y203" si="601">G203*$F203+N203*$M203</f>
        <v>0.599937</v>
      </c>
      <c r="U203" s="64">
        <f t="shared" si="601"/>
        <v>0.047923</v>
      </c>
      <c r="V203" s="64">
        <f t="shared" si="601"/>
        <v>0.000348</v>
      </c>
      <c r="W203" s="64">
        <f t="shared" si="601"/>
        <v>0.017096</v>
      </c>
      <c r="X203" s="64">
        <f t="shared" si="601"/>
        <v>0.0178</v>
      </c>
      <c r="Y203" s="64">
        <f t="shared" si="601"/>
        <v>0.004785</v>
      </c>
    </row>
    <row r="204" spans="1:25">
      <c r="A204" s="54"/>
      <c r="B204" s="55"/>
      <c r="C204" s="55"/>
      <c r="D204" s="56"/>
      <c r="E204" s="56"/>
      <c r="F204" s="52">
        <f t="shared" ref="F204:L204" si="602">F203</f>
        <v>0.87</v>
      </c>
      <c r="G204" s="53">
        <f t="shared" si="602"/>
        <v>0.5941</v>
      </c>
      <c r="H204" s="53">
        <f t="shared" si="602"/>
        <v>0.0509</v>
      </c>
      <c r="I204" s="53">
        <f t="shared" si="602"/>
        <v>0.0004</v>
      </c>
      <c r="J204" s="53">
        <f t="shared" si="602"/>
        <v>0.0172</v>
      </c>
      <c r="K204" s="53">
        <f t="shared" si="602"/>
        <v>0.0204</v>
      </c>
      <c r="L204" s="53">
        <f t="shared" si="602"/>
        <v>0.0055</v>
      </c>
      <c r="M204" s="52">
        <f t="shared" si="578"/>
        <v>0.13</v>
      </c>
      <c r="N204" s="53">
        <f t="shared" ref="N204:S204" si="603">N203</f>
        <v>0.639</v>
      </c>
      <c r="O204" s="53">
        <f t="shared" si="603"/>
        <v>0.028</v>
      </c>
      <c r="P204" s="60">
        <f t="shared" si="603"/>
        <v>0</v>
      </c>
      <c r="Q204" s="53">
        <f t="shared" si="603"/>
        <v>0.0164</v>
      </c>
      <c r="R204" s="53">
        <f t="shared" si="603"/>
        <v>0.0004</v>
      </c>
      <c r="S204" s="53">
        <f t="shared" si="603"/>
        <v>0</v>
      </c>
      <c r="T204" s="64">
        <f t="shared" ref="T204:Y204" si="604">G204*$F204+N204*$M204</f>
        <v>0.599937</v>
      </c>
      <c r="U204" s="64">
        <f t="shared" si="604"/>
        <v>0.047923</v>
      </c>
      <c r="V204" s="64">
        <f t="shared" si="604"/>
        <v>0.000348</v>
      </c>
      <c r="W204" s="64">
        <f t="shared" si="604"/>
        <v>0.017096</v>
      </c>
      <c r="X204" s="64">
        <f t="shared" si="604"/>
        <v>0.0178</v>
      </c>
      <c r="Y204" s="64">
        <f t="shared" si="604"/>
        <v>0.004785</v>
      </c>
    </row>
    <row r="205" spans="1:25">
      <c r="A205" s="54"/>
      <c r="B205" s="55"/>
      <c r="C205" s="55"/>
      <c r="D205" s="56"/>
      <c r="E205" s="56"/>
      <c r="F205" s="52">
        <f t="shared" ref="F205:L205" si="605">F204</f>
        <v>0.87</v>
      </c>
      <c r="G205" s="53">
        <f t="shared" si="605"/>
        <v>0.5941</v>
      </c>
      <c r="H205" s="53">
        <f t="shared" si="605"/>
        <v>0.0509</v>
      </c>
      <c r="I205" s="53">
        <f t="shared" si="605"/>
        <v>0.0004</v>
      </c>
      <c r="J205" s="53">
        <f t="shared" si="605"/>
        <v>0.0172</v>
      </c>
      <c r="K205" s="53">
        <f t="shared" si="605"/>
        <v>0.0204</v>
      </c>
      <c r="L205" s="53">
        <f t="shared" si="605"/>
        <v>0.0055</v>
      </c>
      <c r="M205" s="52">
        <f t="shared" si="578"/>
        <v>0.13</v>
      </c>
      <c r="N205" s="53">
        <f t="shared" ref="N205:S205" si="606">N204</f>
        <v>0.639</v>
      </c>
      <c r="O205" s="53">
        <f t="shared" si="606"/>
        <v>0.028</v>
      </c>
      <c r="P205" s="60">
        <f t="shared" si="606"/>
        <v>0</v>
      </c>
      <c r="Q205" s="53">
        <f t="shared" si="606"/>
        <v>0.0164</v>
      </c>
      <c r="R205" s="53">
        <f t="shared" si="606"/>
        <v>0.0004</v>
      </c>
      <c r="S205" s="53">
        <f t="shared" si="606"/>
        <v>0</v>
      </c>
      <c r="T205" s="64">
        <f t="shared" ref="T205:Y205" si="607">G205*$F205+N205*$M205</f>
        <v>0.599937</v>
      </c>
      <c r="U205" s="64">
        <f t="shared" si="607"/>
        <v>0.047923</v>
      </c>
      <c r="V205" s="64">
        <f t="shared" si="607"/>
        <v>0.000348</v>
      </c>
      <c r="W205" s="64">
        <f t="shared" si="607"/>
        <v>0.017096</v>
      </c>
      <c r="X205" s="64">
        <f t="shared" si="607"/>
        <v>0.0178</v>
      </c>
      <c r="Y205" s="64">
        <f t="shared" si="607"/>
        <v>0.004785</v>
      </c>
    </row>
    <row r="206" spans="1:25">
      <c r="A206" s="54"/>
      <c r="B206" s="55"/>
      <c r="C206" s="55"/>
      <c r="D206" s="56"/>
      <c r="E206" s="56"/>
      <c r="F206" s="52">
        <f t="shared" ref="F206:L206" si="608">F205</f>
        <v>0.87</v>
      </c>
      <c r="G206" s="53">
        <f t="shared" si="608"/>
        <v>0.5941</v>
      </c>
      <c r="H206" s="53">
        <f t="shared" si="608"/>
        <v>0.0509</v>
      </c>
      <c r="I206" s="53">
        <f t="shared" si="608"/>
        <v>0.0004</v>
      </c>
      <c r="J206" s="53">
        <f t="shared" si="608"/>
        <v>0.0172</v>
      </c>
      <c r="K206" s="53">
        <f t="shared" si="608"/>
        <v>0.0204</v>
      </c>
      <c r="L206" s="53">
        <f t="shared" si="608"/>
        <v>0.0055</v>
      </c>
      <c r="M206" s="52">
        <f t="shared" si="578"/>
        <v>0.13</v>
      </c>
      <c r="N206" s="53">
        <f t="shared" ref="N206:S206" si="609">N205</f>
        <v>0.639</v>
      </c>
      <c r="O206" s="53">
        <f t="shared" si="609"/>
        <v>0.028</v>
      </c>
      <c r="P206" s="60">
        <f t="shared" si="609"/>
        <v>0</v>
      </c>
      <c r="Q206" s="53">
        <f t="shared" si="609"/>
        <v>0.0164</v>
      </c>
      <c r="R206" s="53">
        <f t="shared" si="609"/>
        <v>0.0004</v>
      </c>
      <c r="S206" s="53">
        <f t="shared" si="609"/>
        <v>0</v>
      </c>
      <c r="T206" s="64">
        <f t="shared" ref="T206:Y206" si="610">G206*$F206+N206*$M206</f>
        <v>0.599937</v>
      </c>
      <c r="U206" s="64">
        <f t="shared" si="610"/>
        <v>0.047923</v>
      </c>
      <c r="V206" s="64">
        <f t="shared" si="610"/>
        <v>0.000348</v>
      </c>
      <c r="W206" s="64">
        <f t="shared" si="610"/>
        <v>0.017096</v>
      </c>
      <c r="X206" s="64">
        <f t="shared" si="610"/>
        <v>0.0178</v>
      </c>
      <c r="Y206" s="64">
        <f t="shared" si="610"/>
        <v>0.004785</v>
      </c>
    </row>
    <row r="207" spans="1:25">
      <c r="A207" s="54"/>
      <c r="B207" s="55"/>
      <c r="C207" s="55"/>
      <c r="D207" s="56"/>
      <c r="E207" s="56"/>
      <c r="F207" s="52">
        <f t="shared" ref="F207:L207" si="611">F206</f>
        <v>0.87</v>
      </c>
      <c r="G207" s="53">
        <f t="shared" si="611"/>
        <v>0.5941</v>
      </c>
      <c r="H207" s="53">
        <f t="shared" si="611"/>
        <v>0.0509</v>
      </c>
      <c r="I207" s="53">
        <f t="shared" si="611"/>
        <v>0.0004</v>
      </c>
      <c r="J207" s="53">
        <f t="shared" si="611"/>
        <v>0.0172</v>
      </c>
      <c r="K207" s="53">
        <f t="shared" si="611"/>
        <v>0.0204</v>
      </c>
      <c r="L207" s="53">
        <f t="shared" si="611"/>
        <v>0.0055</v>
      </c>
      <c r="M207" s="52">
        <f t="shared" si="578"/>
        <v>0.13</v>
      </c>
      <c r="N207" s="53">
        <f t="shared" ref="N207:S207" si="612">N206</f>
        <v>0.639</v>
      </c>
      <c r="O207" s="53">
        <f t="shared" si="612"/>
        <v>0.028</v>
      </c>
      <c r="P207" s="60">
        <f t="shared" si="612"/>
        <v>0</v>
      </c>
      <c r="Q207" s="53">
        <f t="shared" si="612"/>
        <v>0.0164</v>
      </c>
      <c r="R207" s="53">
        <f t="shared" si="612"/>
        <v>0.0004</v>
      </c>
      <c r="S207" s="53">
        <f t="shared" si="612"/>
        <v>0</v>
      </c>
      <c r="T207" s="64">
        <f t="shared" ref="T207:Y207" si="613">G207*$F207+N207*$M207</f>
        <v>0.599937</v>
      </c>
      <c r="U207" s="64">
        <f t="shared" si="613"/>
        <v>0.047923</v>
      </c>
      <c r="V207" s="64">
        <f t="shared" si="613"/>
        <v>0.000348</v>
      </c>
      <c r="W207" s="64">
        <f t="shared" si="613"/>
        <v>0.017096</v>
      </c>
      <c r="X207" s="64">
        <f t="shared" si="613"/>
        <v>0.0178</v>
      </c>
      <c r="Y207" s="64">
        <f t="shared" si="613"/>
        <v>0.004785</v>
      </c>
    </row>
    <row r="208" spans="1:25">
      <c r="A208" s="54"/>
      <c r="B208" s="55"/>
      <c r="C208" s="55"/>
      <c r="D208" s="56"/>
      <c r="E208" s="56"/>
      <c r="F208" s="52">
        <f t="shared" ref="F208:L208" si="614">F207</f>
        <v>0.87</v>
      </c>
      <c r="G208" s="53">
        <f t="shared" si="614"/>
        <v>0.5941</v>
      </c>
      <c r="H208" s="53">
        <f t="shared" si="614"/>
        <v>0.0509</v>
      </c>
      <c r="I208" s="53">
        <f t="shared" si="614"/>
        <v>0.0004</v>
      </c>
      <c r="J208" s="53">
        <f t="shared" si="614"/>
        <v>0.0172</v>
      </c>
      <c r="K208" s="53">
        <f t="shared" si="614"/>
        <v>0.0204</v>
      </c>
      <c r="L208" s="53">
        <f t="shared" si="614"/>
        <v>0.0055</v>
      </c>
      <c r="M208" s="52">
        <f t="shared" si="578"/>
        <v>0.13</v>
      </c>
      <c r="N208" s="53">
        <f t="shared" ref="N208:S208" si="615">N207</f>
        <v>0.639</v>
      </c>
      <c r="O208" s="53">
        <f t="shared" si="615"/>
        <v>0.028</v>
      </c>
      <c r="P208" s="60">
        <f t="shared" si="615"/>
        <v>0</v>
      </c>
      <c r="Q208" s="53">
        <f t="shared" si="615"/>
        <v>0.0164</v>
      </c>
      <c r="R208" s="53">
        <f t="shared" si="615"/>
        <v>0.0004</v>
      </c>
      <c r="S208" s="53">
        <f t="shared" si="615"/>
        <v>0</v>
      </c>
      <c r="T208" s="64">
        <f t="shared" ref="T208:Y208" si="616">G208*$F208+N208*$M208</f>
        <v>0.599937</v>
      </c>
      <c r="U208" s="64">
        <f t="shared" si="616"/>
        <v>0.047923</v>
      </c>
      <c r="V208" s="64">
        <f t="shared" si="616"/>
        <v>0.000348</v>
      </c>
      <c r="W208" s="64">
        <f t="shared" si="616"/>
        <v>0.017096</v>
      </c>
      <c r="X208" s="64">
        <f t="shared" si="616"/>
        <v>0.0178</v>
      </c>
      <c r="Y208" s="64">
        <f t="shared" si="616"/>
        <v>0.004785</v>
      </c>
    </row>
    <row r="209" spans="1:25">
      <c r="A209" s="54"/>
      <c r="B209" s="55"/>
      <c r="C209" s="55"/>
      <c r="D209" s="56"/>
      <c r="E209" s="56"/>
      <c r="F209" s="52">
        <f t="shared" ref="F209:L209" si="617">F208</f>
        <v>0.87</v>
      </c>
      <c r="G209" s="53">
        <f t="shared" si="617"/>
        <v>0.5941</v>
      </c>
      <c r="H209" s="53">
        <f t="shared" si="617"/>
        <v>0.0509</v>
      </c>
      <c r="I209" s="53">
        <f t="shared" si="617"/>
        <v>0.0004</v>
      </c>
      <c r="J209" s="53">
        <f t="shared" si="617"/>
        <v>0.0172</v>
      </c>
      <c r="K209" s="53">
        <f t="shared" si="617"/>
        <v>0.0204</v>
      </c>
      <c r="L209" s="53">
        <f t="shared" si="617"/>
        <v>0.0055</v>
      </c>
      <c r="M209" s="52">
        <f t="shared" si="578"/>
        <v>0.13</v>
      </c>
      <c r="N209" s="53">
        <f t="shared" ref="N209:S209" si="618">N208</f>
        <v>0.639</v>
      </c>
      <c r="O209" s="53">
        <f t="shared" si="618"/>
        <v>0.028</v>
      </c>
      <c r="P209" s="60">
        <f t="shared" si="618"/>
        <v>0</v>
      </c>
      <c r="Q209" s="53">
        <f t="shared" si="618"/>
        <v>0.0164</v>
      </c>
      <c r="R209" s="53">
        <f t="shared" si="618"/>
        <v>0.0004</v>
      </c>
      <c r="S209" s="53">
        <f t="shared" si="618"/>
        <v>0</v>
      </c>
      <c r="T209" s="64">
        <f t="shared" ref="T209:Y209" si="619">G209*$F209+N209*$M209</f>
        <v>0.599937</v>
      </c>
      <c r="U209" s="64">
        <f t="shared" si="619"/>
        <v>0.047923</v>
      </c>
      <c r="V209" s="64">
        <f t="shared" si="619"/>
        <v>0.000348</v>
      </c>
      <c r="W209" s="64">
        <f t="shared" si="619"/>
        <v>0.017096</v>
      </c>
      <c r="X209" s="64">
        <f t="shared" si="619"/>
        <v>0.0178</v>
      </c>
      <c r="Y209" s="64">
        <f t="shared" si="619"/>
        <v>0.004785</v>
      </c>
    </row>
    <row r="210" spans="1:25">
      <c r="A210" s="54"/>
      <c r="B210" s="55"/>
      <c r="C210" s="55"/>
      <c r="D210" s="56"/>
      <c r="E210" s="56"/>
      <c r="F210" s="52">
        <f t="shared" ref="F210:L210" si="620">F209</f>
        <v>0.87</v>
      </c>
      <c r="G210" s="53">
        <f t="shared" si="620"/>
        <v>0.5941</v>
      </c>
      <c r="H210" s="53">
        <f t="shared" si="620"/>
        <v>0.0509</v>
      </c>
      <c r="I210" s="53">
        <f t="shared" si="620"/>
        <v>0.0004</v>
      </c>
      <c r="J210" s="53">
        <f t="shared" si="620"/>
        <v>0.0172</v>
      </c>
      <c r="K210" s="53">
        <f t="shared" si="620"/>
        <v>0.0204</v>
      </c>
      <c r="L210" s="53">
        <f t="shared" si="620"/>
        <v>0.0055</v>
      </c>
      <c r="M210" s="52">
        <f t="shared" si="578"/>
        <v>0.13</v>
      </c>
      <c r="N210" s="53">
        <f t="shared" ref="N210:S210" si="621">N209</f>
        <v>0.639</v>
      </c>
      <c r="O210" s="53">
        <f t="shared" si="621"/>
        <v>0.028</v>
      </c>
      <c r="P210" s="60">
        <f t="shared" si="621"/>
        <v>0</v>
      </c>
      <c r="Q210" s="53">
        <f t="shared" si="621"/>
        <v>0.0164</v>
      </c>
      <c r="R210" s="53">
        <f t="shared" si="621"/>
        <v>0.0004</v>
      </c>
      <c r="S210" s="53">
        <f t="shared" si="621"/>
        <v>0</v>
      </c>
      <c r="T210" s="64">
        <f t="shared" ref="T210:Y210" si="622">G210*$F210+N210*$M210</f>
        <v>0.599937</v>
      </c>
      <c r="U210" s="64">
        <f t="shared" si="622"/>
        <v>0.047923</v>
      </c>
      <c r="V210" s="64">
        <f t="shared" si="622"/>
        <v>0.000348</v>
      </c>
      <c r="W210" s="64">
        <f t="shared" si="622"/>
        <v>0.017096</v>
      </c>
      <c r="X210" s="64">
        <f t="shared" si="622"/>
        <v>0.0178</v>
      </c>
      <c r="Y210" s="64">
        <f t="shared" si="622"/>
        <v>0.004785</v>
      </c>
    </row>
    <row r="211" spans="1:25">
      <c r="A211" s="54"/>
      <c r="B211" s="55"/>
      <c r="C211" s="55"/>
      <c r="D211" s="56"/>
      <c r="E211" s="56"/>
      <c r="F211" s="52">
        <f t="shared" ref="F211:L211" si="623">F210</f>
        <v>0.87</v>
      </c>
      <c r="G211" s="53">
        <f t="shared" si="623"/>
        <v>0.5941</v>
      </c>
      <c r="H211" s="53">
        <f t="shared" si="623"/>
        <v>0.0509</v>
      </c>
      <c r="I211" s="53">
        <f t="shared" si="623"/>
        <v>0.0004</v>
      </c>
      <c r="J211" s="53">
        <f t="shared" si="623"/>
        <v>0.0172</v>
      </c>
      <c r="K211" s="53">
        <f t="shared" si="623"/>
        <v>0.0204</v>
      </c>
      <c r="L211" s="53">
        <f t="shared" si="623"/>
        <v>0.0055</v>
      </c>
      <c r="M211" s="52">
        <f t="shared" si="578"/>
        <v>0.13</v>
      </c>
      <c r="N211" s="53">
        <f t="shared" ref="N211:S211" si="624">N210</f>
        <v>0.639</v>
      </c>
      <c r="O211" s="53">
        <f t="shared" si="624"/>
        <v>0.028</v>
      </c>
      <c r="P211" s="60">
        <f t="shared" si="624"/>
        <v>0</v>
      </c>
      <c r="Q211" s="53">
        <f t="shared" si="624"/>
        <v>0.0164</v>
      </c>
      <c r="R211" s="53">
        <f t="shared" si="624"/>
        <v>0.0004</v>
      </c>
      <c r="S211" s="53">
        <f t="shared" si="624"/>
        <v>0</v>
      </c>
      <c r="T211" s="64">
        <f t="shared" ref="T211:Y211" si="625">G211*$F211+N211*$M211</f>
        <v>0.599937</v>
      </c>
      <c r="U211" s="64">
        <f t="shared" si="625"/>
        <v>0.047923</v>
      </c>
      <c r="V211" s="64">
        <f t="shared" si="625"/>
        <v>0.000348</v>
      </c>
      <c r="W211" s="64">
        <f t="shared" si="625"/>
        <v>0.017096</v>
      </c>
      <c r="X211" s="64">
        <f t="shared" si="625"/>
        <v>0.0178</v>
      </c>
      <c r="Y211" s="64">
        <f t="shared" si="625"/>
        <v>0.004785</v>
      </c>
    </row>
    <row r="212" spans="1:25">
      <c r="A212" s="54"/>
      <c r="B212" s="55"/>
      <c r="C212" s="55"/>
      <c r="D212" s="56"/>
      <c r="E212" s="56"/>
      <c r="F212" s="52">
        <f t="shared" ref="F212:L212" si="626">F211</f>
        <v>0.87</v>
      </c>
      <c r="G212" s="53">
        <f t="shared" si="626"/>
        <v>0.5941</v>
      </c>
      <c r="H212" s="53">
        <f t="shared" si="626"/>
        <v>0.0509</v>
      </c>
      <c r="I212" s="53">
        <f t="shared" si="626"/>
        <v>0.0004</v>
      </c>
      <c r="J212" s="53">
        <f t="shared" si="626"/>
        <v>0.0172</v>
      </c>
      <c r="K212" s="53">
        <f t="shared" si="626"/>
        <v>0.0204</v>
      </c>
      <c r="L212" s="53">
        <f t="shared" si="626"/>
        <v>0.0055</v>
      </c>
      <c r="M212" s="52">
        <f t="shared" si="578"/>
        <v>0.13</v>
      </c>
      <c r="N212" s="53">
        <f t="shared" ref="N212:S212" si="627">N211</f>
        <v>0.639</v>
      </c>
      <c r="O212" s="53">
        <f t="shared" si="627"/>
        <v>0.028</v>
      </c>
      <c r="P212" s="60">
        <f t="shared" si="627"/>
        <v>0</v>
      </c>
      <c r="Q212" s="53">
        <f t="shared" si="627"/>
        <v>0.0164</v>
      </c>
      <c r="R212" s="53">
        <f t="shared" si="627"/>
        <v>0.0004</v>
      </c>
      <c r="S212" s="53">
        <f t="shared" si="627"/>
        <v>0</v>
      </c>
      <c r="T212" s="64">
        <f t="shared" ref="T212:Y212" si="628">G212*$F212+N212*$M212</f>
        <v>0.599937</v>
      </c>
      <c r="U212" s="64">
        <f t="shared" si="628"/>
        <v>0.047923</v>
      </c>
      <c r="V212" s="64">
        <f t="shared" si="628"/>
        <v>0.000348</v>
      </c>
      <c r="W212" s="64">
        <f t="shared" si="628"/>
        <v>0.017096</v>
      </c>
      <c r="X212" s="64">
        <f t="shared" si="628"/>
        <v>0.0178</v>
      </c>
      <c r="Y212" s="64">
        <f t="shared" si="628"/>
        <v>0.004785</v>
      </c>
    </row>
    <row r="213" spans="1:25">
      <c r="A213" s="54"/>
      <c r="B213" s="55"/>
      <c r="C213" s="55"/>
      <c r="D213" s="56"/>
      <c r="E213" s="56"/>
      <c r="F213" s="52">
        <f t="shared" ref="F213:L213" si="629">F212</f>
        <v>0.87</v>
      </c>
      <c r="G213" s="53">
        <f t="shared" si="629"/>
        <v>0.5941</v>
      </c>
      <c r="H213" s="53">
        <f t="shared" si="629"/>
        <v>0.0509</v>
      </c>
      <c r="I213" s="53">
        <f t="shared" si="629"/>
        <v>0.0004</v>
      </c>
      <c r="J213" s="53">
        <f t="shared" si="629"/>
        <v>0.0172</v>
      </c>
      <c r="K213" s="53">
        <f t="shared" si="629"/>
        <v>0.0204</v>
      </c>
      <c r="L213" s="53">
        <f t="shared" si="629"/>
        <v>0.0055</v>
      </c>
      <c r="M213" s="52">
        <f t="shared" si="578"/>
        <v>0.13</v>
      </c>
      <c r="N213" s="53">
        <f t="shared" ref="N213:S213" si="630">N212</f>
        <v>0.639</v>
      </c>
      <c r="O213" s="53">
        <f t="shared" si="630"/>
        <v>0.028</v>
      </c>
      <c r="P213" s="60">
        <f t="shared" si="630"/>
        <v>0</v>
      </c>
      <c r="Q213" s="53">
        <f t="shared" si="630"/>
        <v>0.0164</v>
      </c>
      <c r="R213" s="53">
        <f t="shared" si="630"/>
        <v>0.0004</v>
      </c>
      <c r="S213" s="53">
        <f t="shared" si="630"/>
        <v>0</v>
      </c>
      <c r="T213" s="64">
        <f t="shared" ref="T213:Y213" si="631">G213*$F213+N213*$M213</f>
        <v>0.599937</v>
      </c>
      <c r="U213" s="64">
        <f t="shared" si="631"/>
        <v>0.047923</v>
      </c>
      <c r="V213" s="64">
        <f t="shared" si="631"/>
        <v>0.000348</v>
      </c>
      <c r="W213" s="64">
        <f t="shared" si="631"/>
        <v>0.017096</v>
      </c>
      <c r="X213" s="64">
        <f t="shared" si="631"/>
        <v>0.0178</v>
      </c>
      <c r="Y213" s="64">
        <f t="shared" si="631"/>
        <v>0.004785</v>
      </c>
    </row>
    <row r="214" spans="1:25">
      <c r="A214" s="54"/>
      <c r="B214" s="55"/>
      <c r="C214" s="55"/>
      <c r="D214" s="56"/>
      <c r="E214" s="56"/>
      <c r="F214" s="52">
        <f t="shared" ref="F214:L214" si="632">F213</f>
        <v>0.87</v>
      </c>
      <c r="G214" s="53">
        <f t="shared" si="632"/>
        <v>0.5941</v>
      </c>
      <c r="H214" s="53">
        <f t="shared" si="632"/>
        <v>0.0509</v>
      </c>
      <c r="I214" s="53">
        <f t="shared" si="632"/>
        <v>0.0004</v>
      </c>
      <c r="J214" s="53">
        <f t="shared" si="632"/>
        <v>0.0172</v>
      </c>
      <c r="K214" s="53">
        <f t="shared" si="632"/>
        <v>0.0204</v>
      </c>
      <c r="L214" s="53">
        <f t="shared" si="632"/>
        <v>0.0055</v>
      </c>
      <c r="M214" s="52">
        <f t="shared" si="578"/>
        <v>0.13</v>
      </c>
      <c r="N214" s="53">
        <f t="shared" ref="N214:S214" si="633">N213</f>
        <v>0.639</v>
      </c>
      <c r="O214" s="53">
        <f t="shared" si="633"/>
        <v>0.028</v>
      </c>
      <c r="P214" s="60">
        <f t="shared" si="633"/>
        <v>0</v>
      </c>
      <c r="Q214" s="53">
        <f t="shared" si="633"/>
        <v>0.0164</v>
      </c>
      <c r="R214" s="53">
        <f t="shared" si="633"/>
        <v>0.0004</v>
      </c>
      <c r="S214" s="53">
        <f t="shared" si="633"/>
        <v>0</v>
      </c>
      <c r="T214" s="64">
        <f t="shared" ref="T214:Y214" si="634">G214*$F214+N214*$M214</f>
        <v>0.599937</v>
      </c>
      <c r="U214" s="64">
        <f t="shared" si="634"/>
        <v>0.047923</v>
      </c>
      <c r="V214" s="64">
        <f t="shared" si="634"/>
        <v>0.000348</v>
      </c>
      <c r="W214" s="64">
        <f t="shared" si="634"/>
        <v>0.017096</v>
      </c>
      <c r="X214" s="64">
        <f t="shared" si="634"/>
        <v>0.0178</v>
      </c>
      <c r="Y214" s="64">
        <f t="shared" si="634"/>
        <v>0.004785</v>
      </c>
    </row>
    <row r="215" spans="1:25">
      <c r="A215" s="54"/>
      <c r="B215" s="55"/>
      <c r="C215" s="55"/>
      <c r="D215" s="56"/>
      <c r="E215" s="56"/>
      <c r="F215" s="52">
        <f t="shared" ref="F215:L215" si="635">F214</f>
        <v>0.87</v>
      </c>
      <c r="G215" s="53">
        <f t="shared" si="635"/>
        <v>0.5941</v>
      </c>
      <c r="H215" s="53">
        <f t="shared" si="635"/>
        <v>0.0509</v>
      </c>
      <c r="I215" s="53">
        <f t="shared" si="635"/>
        <v>0.0004</v>
      </c>
      <c r="J215" s="53">
        <f t="shared" si="635"/>
        <v>0.0172</v>
      </c>
      <c r="K215" s="53">
        <f t="shared" si="635"/>
        <v>0.0204</v>
      </c>
      <c r="L215" s="53">
        <f t="shared" si="635"/>
        <v>0.0055</v>
      </c>
      <c r="M215" s="52">
        <f t="shared" si="578"/>
        <v>0.13</v>
      </c>
      <c r="N215" s="53">
        <f t="shared" ref="N215:S215" si="636">N214</f>
        <v>0.639</v>
      </c>
      <c r="O215" s="53">
        <f t="shared" si="636"/>
        <v>0.028</v>
      </c>
      <c r="P215" s="60">
        <f t="shared" si="636"/>
        <v>0</v>
      </c>
      <c r="Q215" s="53">
        <f t="shared" si="636"/>
        <v>0.0164</v>
      </c>
      <c r="R215" s="53">
        <f t="shared" si="636"/>
        <v>0.0004</v>
      </c>
      <c r="S215" s="53">
        <f t="shared" si="636"/>
        <v>0</v>
      </c>
      <c r="T215" s="64">
        <f t="shared" ref="T215:Y215" si="637">G215*$F215+N215*$M215</f>
        <v>0.599937</v>
      </c>
      <c r="U215" s="64">
        <f t="shared" si="637"/>
        <v>0.047923</v>
      </c>
      <c r="V215" s="64">
        <f t="shared" si="637"/>
        <v>0.000348</v>
      </c>
      <c r="W215" s="64">
        <f t="shared" si="637"/>
        <v>0.017096</v>
      </c>
      <c r="X215" s="64">
        <f t="shared" si="637"/>
        <v>0.0178</v>
      </c>
      <c r="Y215" s="64">
        <f t="shared" si="637"/>
        <v>0.004785</v>
      </c>
    </row>
    <row r="216" spans="1:25">
      <c r="A216" s="54"/>
      <c r="B216" s="55"/>
      <c r="C216" s="55"/>
      <c r="D216" s="56"/>
      <c r="E216" s="56"/>
      <c r="F216" s="52">
        <f t="shared" ref="F216:L216" si="638">F215</f>
        <v>0.87</v>
      </c>
      <c r="G216" s="53">
        <f t="shared" si="638"/>
        <v>0.5941</v>
      </c>
      <c r="H216" s="53">
        <f t="shared" si="638"/>
        <v>0.0509</v>
      </c>
      <c r="I216" s="53">
        <f t="shared" si="638"/>
        <v>0.0004</v>
      </c>
      <c r="J216" s="53">
        <f t="shared" si="638"/>
        <v>0.0172</v>
      </c>
      <c r="K216" s="53">
        <f t="shared" si="638"/>
        <v>0.0204</v>
      </c>
      <c r="L216" s="53">
        <f t="shared" si="638"/>
        <v>0.0055</v>
      </c>
      <c r="M216" s="52">
        <f t="shared" si="578"/>
        <v>0.13</v>
      </c>
      <c r="N216" s="53">
        <f t="shared" ref="N216:S216" si="639">N215</f>
        <v>0.639</v>
      </c>
      <c r="O216" s="53">
        <f t="shared" si="639"/>
        <v>0.028</v>
      </c>
      <c r="P216" s="60">
        <f t="shared" si="639"/>
        <v>0</v>
      </c>
      <c r="Q216" s="53">
        <f t="shared" si="639"/>
        <v>0.0164</v>
      </c>
      <c r="R216" s="53">
        <f t="shared" si="639"/>
        <v>0.0004</v>
      </c>
      <c r="S216" s="53">
        <f t="shared" si="639"/>
        <v>0</v>
      </c>
      <c r="T216" s="64">
        <f t="shared" ref="T216:Y216" si="640">G216*$F216+N216*$M216</f>
        <v>0.599937</v>
      </c>
      <c r="U216" s="64">
        <f t="shared" si="640"/>
        <v>0.047923</v>
      </c>
      <c r="V216" s="64">
        <f t="shared" si="640"/>
        <v>0.000348</v>
      </c>
      <c r="W216" s="64">
        <f t="shared" si="640"/>
        <v>0.017096</v>
      </c>
      <c r="X216" s="64">
        <f t="shared" si="640"/>
        <v>0.0178</v>
      </c>
      <c r="Y216" s="64">
        <f t="shared" si="640"/>
        <v>0.004785</v>
      </c>
    </row>
    <row r="217" spans="1:25">
      <c r="A217" s="54"/>
      <c r="B217" s="55"/>
      <c r="C217" s="55"/>
      <c r="D217" s="56"/>
      <c r="E217" s="56"/>
      <c r="F217" s="52">
        <f t="shared" ref="F217:L217" si="641">F216</f>
        <v>0.87</v>
      </c>
      <c r="G217" s="53">
        <f t="shared" si="641"/>
        <v>0.5941</v>
      </c>
      <c r="H217" s="53">
        <f t="shared" si="641"/>
        <v>0.0509</v>
      </c>
      <c r="I217" s="53">
        <f t="shared" si="641"/>
        <v>0.0004</v>
      </c>
      <c r="J217" s="53">
        <f t="shared" si="641"/>
        <v>0.0172</v>
      </c>
      <c r="K217" s="53">
        <f t="shared" si="641"/>
        <v>0.0204</v>
      </c>
      <c r="L217" s="53">
        <f t="shared" si="641"/>
        <v>0.0055</v>
      </c>
      <c r="M217" s="52">
        <f t="shared" si="578"/>
        <v>0.13</v>
      </c>
      <c r="N217" s="53">
        <f t="shared" ref="N217:S217" si="642">N216</f>
        <v>0.639</v>
      </c>
      <c r="O217" s="53">
        <f t="shared" si="642"/>
        <v>0.028</v>
      </c>
      <c r="P217" s="60">
        <f t="shared" si="642"/>
        <v>0</v>
      </c>
      <c r="Q217" s="53">
        <f t="shared" si="642"/>
        <v>0.0164</v>
      </c>
      <c r="R217" s="53">
        <f t="shared" si="642"/>
        <v>0.0004</v>
      </c>
      <c r="S217" s="53">
        <f t="shared" si="642"/>
        <v>0</v>
      </c>
      <c r="T217" s="64">
        <f t="shared" ref="T217:Y217" si="643">G217*$F217+N217*$M217</f>
        <v>0.599937</v>
      </c>
      <c r="U217" s="64">
        <f t="shared" si="643"/>
        <v>0.047923</v>
      </c>
      <c r="V217" s="64">
        <f t="shared" si="643"/>
        <v>0.000348</v>
      </c>
      <c r="W217" s="64">
        <f t="shared" si="643"/>
        <v>0.017096</v>
      </c>
      <c r="X217" s="64">
        <f t="shared" si="643"/>
        <v>0.0178</v>
      </c>
      <c r="Y217" s="64">
        <f t="shared" si="643"/>
        <v>0.004785</v>
      </c>
    </row>
    <row r="218" spans="1:25">
      <c r="A218" s="54"/>
      <c r="B218" s="55"/>
      <c r="C218" s="55"/>
      <c r="D218" s="56"/>
      <c r="E218" s="56"/>
      <c r="F218" s="52">
        <f t="shared" ref="F218:L218" si="644">F217</f>
        <v>0.87</v>
      </c>
      <c r="G218" s="53">
        <f t="shared" si="644"/>
        <v>0.5941</v>
      </c>
      <c r="H218" s="53">
        <f t="shared" si="644"/>
        <v>0.0509</v>
      </c>
      <c r="I218" s="53">
        <f t="shared" si="644"/>
        <v>0.0004</v>
      </c>
      <c r="J218" s="53">
        <f t="shared" si="644"/>
        <v>0.0172</v>
      </c>
      <c r="K218" s="53">
        <f t="shared" si="644"/>
        <v>0.0204</v>
      </c>
      <c r="L218" s="53">
        <f t="shared" si="644"/>
        <v>0.0055</v>
      </c>
      <c r="M218" s="52">
        <f t="shared" si="578"/>
        <v>0.13</v>
      </c>
      <c r="N218" s="53">
        <f t="shared" ref="N218:S218" si="645">N217</f>
        <v>0.639</v>
      </c>
      <c r="O218" s="53">
        <f t="shared" si="645"/>
        <v>0.028</v>
      </c>
      <c r="P218" s="60">
        <f t="shared" si="645"/>
        <v>0</v>
      </c>
      <c r="Q218" s="53">
        <f t="shared" si="645"/>
        <v>0.0164</v>
      </c>
      <c r="R218" s="53">
        <f t="shared" si="645"/>
        <v>0.0004</v>
      </c>
      <c r="S218" s="53">
        <f t="shared" si="645"/>
        <v>0</v>
      </c>
      <c r="T218" s="64">
        <f t="shared" ref="T218:Y218" si="646">G218*$F218+N218*$M218</f>
        <v>0.599937</v>
      </c>
      <c r="U218" s="64">
        <f t="shared" si="646"/>
        <v>0.047923</v>
      </c>
      <c r="V218" s="64">
        <f t="shared" si="646"/>
        <v>0.000348</v>
      </c>
      <c r="W218" s="64">
        <f t="shared" si="646"/>
        <v>0.017096</v>
      </c>
      <c r="X218" s="64">
        <f t="shared" si="646"/>
        <v>0.0178</v>
      </c>
      <c r="Y218" s="64">
        <f t="shared" si="646"/>
        <v>0.004785</v>
      </c>
    </row>
    <row r="219" spans="1:25">
      <c r="A219" s="54"/>
      <c r="B219" s="55"/>
      <c r="C219" s="55"/>
      <c r="D219" s="56"/>
      <c r="E219" s="56"/>
      <c r="F219" s="52">
        <f t="shared" ref="F219:L219" si="647">F218</f>
        <v>0.87</v>
      </c>
      <c r="G219" s="53">
        <f t="shared" si="647"/>
        <v>0.5941</v>
      </c>
      <c r="H219" s="53">
        <f t="shared" si="647"/>
        <v>0.0509</v>
      </c>
      <c r="I219" s="53">
        <f t="shared" si="647"/>
        <v>0.0004</v>
      </c>
      <c r="J219" s="53">
        <f t="shared" si="647"/>
        <v>0.0172</v>
      </c>
      <c r="K219" s="53">
        <f t="shared" si="647"/>
        <v>0.0204</v>
      </c>
      <c r="L219" s="53">
        <f t="shared" si="647"/>
        <v>0.0055</v>
      </c>
      <c r="M219" s="52">
        <f t="shared" si="578"/>
        <v>0.13</v>
      </c>
      <c r="N219" s="53">
        <f t="shared" ref="N219:S219" si="648">N218</f>
        <v>0.639</v>
      </c>
      <c r="O219" s="53">
        <f t="shared" si="648"/>
        <v>0.028</v>
      </c>
      <c r="P219" s="60">
        <f t="shared" si="648"/>
        <v>0</v>
      </c>
      <c r="Q219" s="53">
        <f t="shared" si="648"/>
        <v>0.0164</v>
      </c>
      <c r="R219" s="53">
        <f t="shared" si="648"/>
        <v>0.0004</v>
      </c>
      <c r="S219" s="53">
        <f t="shared" si="648"/>
        <v>0</v>
      </c>
      <c r="T219" s="64">
        <f t="shared" ref="T219:Y219" si="649">G219*$F219+N219*$M219</f>
        <v>0.599937</v>
      </c>
      <c r="U219" s="64">
        <f t="shared" si="649"/>
        <v>0.047923</v>
      </c>
      <c r="V219" s="64">
        <f t="shared" si="649"/>
        <v>0.000348</v>
      </c>
      <c r="W219" s="64">
        <f t="shared" si="649"/>
        <v>0.017096</v>
      </c>
      <c r="X219" s="64">
        <f t="shared" si="649"/>
        <v>0.0178</v>
      </c>
      <c r="Y219" s="64">
        <f t="shared" si="649"/>
        <v>0.004785</v>
      </c>
    </row>
    <row r="220" spans="1:25">
      <c r="A220" s="54"/>
      <c r="B220" s="55"/>
      <c r="C220" s="55"/>
      <c r="D220" s="56"/>
      <c r="E220" s="56"/>
      <c r="F220" s="52">
        <f t="shared" ref="F220:L220" si="650">F219</f>
        <v>0.87</v>
      </c>
      <c r="G220" s="53">
        <f t="shared" si="650"/>
        <v>0.5941</v>
      </c>
      <c r="H220" s="53">
        <f t="shared" si="650"/>
        <v>0.0509</v>
      </c>
      <c r="I220" s="53">
        <f t="shared" si="650"/>
        <v>0.0004</v>
      </c>
      <c r="J220" s="53">
        <f t="shared" si="650"/>
        <v>0.0172</v>
      </c>
      <c r="K220" s="53">
        <f t="shared" si="650"/>
        <v>0.0204</v>
      </c>
      <c r="L220" s="53">
        <f t="shared" si="650"/>
        <v>0.0055</v>
      </c>
      <c r="M220" s="52">
        <f t="shared" si="578"/>
        <v>0.13</v>
      </c>
      <c r="N220" s="53">
        <f t="shared" ref="N220:S220" si="651">N219</f>
        <v>0.639</v>
      </c>
      <c r="O220" s="53">
        <f t="shared" si="651"/>
        <v>0.028</v>
      </c>
      <c r="P220" s="60">
        <f t="shared" si="651"/>
        <v>0</v>
      </c>
      <c r="Q220" s="53">
        <f t="shared" si="651"/>
        <v>0.0164</v>
      </c>
      <c r="R220" s="53">
        <f t="shared" si="651"/>
        <v>0.0004</v>
      </c>
      <c r="S220" s="53">
        <f t="shared" si="651"/>
        <v>0</v>
      </c>
      <c r="T220" s="64">
        <f t="shared" ref="T220:Y220" si="652">G220*$F220+N220*$M220</f>
        <v>0.599937</v>
      </c>
      <c r="U220" s="64">
        <f t="shared" si="652"/>
        <v>0.047923</v>
      </c>
      <c r="V220" s="64">
        <f t="shared" si="652"/>
        <v>0.000348</v>
      </c>
      <c r="W220" s="64">
        <f t="shared" si="652"/>
        <v>0.017096</v>
      </c>
      <c r="X220" s="64">
        <f t="shared" si="652"/>
        <v>0.0178</v>
      </c>
      <c r="Y220" s="64">
        <f t="shared" si="652"/>
        <v>0.004785</v>
      </c>
    </row>
    <row r="221" spans="1:25">
      <c r="A221" s="54"/>
      <c r="B221" s="55"/>
      <c r="C221" s="55"/>
      <c r="D221" s="56"/>
      <c r="E221" s="56"/>
      <c r="F221" s="52">
        <f t="shared" ref="F221:L221" si="653">F220</f>
        <v>0.87</v>
      </c>
      <c r="G221" s="53">
        <f t="shared" si="653"/>
        <v>0.5941</v>
      </c>
      <c r="H221" s="53">
        <f t="shared" si="653"/>
        <v>0.0509</v>
      </c>
      <c r="I221" s="53">
        <f t="shared" si="653"/>
        <v>0.0004</v>
      </c>
      <c r="J221" s="53">
        <f t="shared" si="653"/>
        <v>0.0172</v>
      </c>
      <c r="K221" s="53">
        <f t="shared" si="653"/>
        <v>0.0204</v>
      </c>
      <c r="L221" s="53">
        <f t="shared" si="653"/>
        <v>0.0055</v>
      </c>
      <c r="M221" s="52">
        <f t="shared" si="578"/>
        <v>0.13</v>
      </c>
      <c r="N221" s="53">
        <f t="shared" ref="N221:S221" si="654">N220</f>
        <v>0.639</v>
      </c>
      <c r="O221" s="53">
        <f t="shared" si="654"/>
        <v>0.028</v>
      </c>
      <c r="P221" s="60">
        <f t="shared" si="654"/>
        <v>0</v>
      </c>
      <c r="Q221" s="53">
        <f t="shared" si="654"/>
        <v>0.0164</v>
      </c>
      <c r="R221" s="53">
        <f t="shared" si="654"/>
        <v>0.0004</v>
      </c>
      <c r="S221" s="53">
        <f t="shared" si="654"/>
        <v>0</v>
      </c>
      <c r="T221" s="64">
        <f t="shared" ref="T221:Y221" si="655">G221*$F221+N221*$M221</f>
        <v>0.599937</v>
      </c>
      <c r="U221" s="64">
        <f t="shared" si="655"/>
        <v>0.047923</v>
      </c>
      <c r="V221" s="64">
        <f t="shared" si="655"/>
        <v>0.000348</v>
      </c>
      <c r="W221" s="64">
        <f t="shared" si="655"/>
        <v>0.017096</v>
      </c>
      <c r="X221" s="64">
        <f t="shared" si="655"/>
        <v>0.0178</v>
      </c>
      <c r="Y221" s="64">
        <f t="shared" si="655"/>
        <v>0.004785</v>
      </c>
    </row>
    <row r="222" spans="1:25">
      <c r="A222" s="54"/>
      <c r="B222" s="55"/>
      <c r="C222" s="55"/>
      <c r="D222" s="56"/>
      <c r="E222" s="56"/>
      <c r="F222" s="52">
        <f t="shared" ref="F222:L222" si="656">F221</f>
        <v>0.87</v>
      </c>
      <c r="G222" s="53">
        <f t="shared" si="656"/>
        <v>0.5941</v>
      </c>
      <c r="H222" s="53">
        <f t="shared" si="656"/>
        <v>0.0509</v>
      </c>
      <c r="I222" s="53">
        <f t="shared" si="656"/>
        <v>0.0004</v>
      </c>
      <c r="J222" s="53">
        <f t="shared" si="656"/>
        <v>0.0172</v>
      </c>
      <c r="K222" s="53">
        <f t="shared" si="656"/>
        <v>0.0204</v>
      </c>
      <c r="L222" s="53">
        <f t="shared" si="656"/>
        <v>0.0055</v>
      </c>
      <c r="M222" s="52">
        <f t="shared" si="578"/>
        <v>0.13</v>
      </c>
      <c r="N222" s="53">
        <f t="shared" ref="N222:S222" si="657">N221</f>
        <v>0.639</v>
      </c>
      <c r="O222" s="53">
        <f t="shared" si="657"/>
        <v>0.028</v>
      </c>
      <c r="P222" s="60">
        <f t="shared" si="657"/>
        <v>0</v>
      </c>
      <c r="Q222" s="53">
        <f t="shared" si="657"/>
        <v>0.0164</v>
      </c>
      <c r="R222" s="53">
        <f t="shared" si="657"/>
        <v>0.0004</v>
      </c>
      <c r="S222" s="53">
        <f t="shared" si="657"/>
        <v>0</v>
      </c>
      <c r="T222" s="64">
        <f t="shared" ref="T222:Y222" si="658">G222*$F222+N222*$M222</f>
        <v>0.599937</v>
      </c>
      <c r="U222" s="64">
        <f t="shared" si="658"/>
        <v>0.047923</v>
      </c>
      <c r="V222" s="64">
        <f t="shared" si="658"/>
        <v>0.000348</v>
      </c>
      <c r="W222" s="64">
        <f t="shared" si="658"/>
        <v>0.017096</v>
      </c>
      <c r="X222" s="64">
        <f t="shared" si="658"/>
        <v>0.0178</v>
      </c>
      <c r="Y222" s="64">
        <f t="shared" si="658"/>
        <v>0.004785</v>
      </c>
    </row>
    <row r="223" spans="1:25">
      <c r="A223" s="54"/>
      <c r="B223" s="55"/>
      <c r="C223" s="55"/>
      <c r="D223" s="56"/>
      <c r="E223" s="56"/>
      <c r="F223" s="52">
        <f t="shared" ref="F223:L223" si="659">F222</f>
        <v>0.87</v>
      </c>
      <c r="G223" s="53">
        <f t="shared" si="659"/>
        <v>0.5941</v>
      </c>
      <c r="H223" s="53">
        <f t="shared" si="659"/>
        <v>0.0509</v>
      </c>
      <c r="I223" s="53">
        <f t="shared" si="659"/>
        <v>0.0004</v>
      </c>
      <c r="J223" s="53">
        <f t="shared" si="659"/>
        <v>0.0172</v>
      </c>
      <c r="K223" s="53">
        <f t="shared" si="659"/>
        <v>0.0204</v>
      </c>
      <c r="L223" s="53">
        <f t="shared" si="659"/>
        <v>0.0055</v>
      </c>
      <c r="M223" s="52">
        <f t="shared" si="578"/>
        <v>0.13</v>
      </c>
      <c r="N223" s="53">
        <f t="shared" ref="N223:S223" si="660">N222</f>
        <v>0.639</v>
      </c>
      <c r="O223" s="53">
        <f t="shared" si="660"/>
        <v>0.028</v>
      </c>
      <c r="P223" s="60">
        <f t="shared" si="660"/>
        <v>0</v>
      </c>
      <c r="Q223" s="53">
        <f t="shared" si="660"/>
        <v>0.0164</v>
      </c>
      <c r="R223" s="53">
        <f t="shared" si="660"/>
        <v>0.0004</v>
      </c>
      <c r="S223" s="53">
        <f t="shared" si="660"/>
        <v>0</v>
      </c>
      <c r="T223" s="64">
        <f t="shared" ref="T223:Y223" si="661">G223*$F223+N223*$M223</f>
        <v>0.599937</v>
      </c>
      <c r="U223" s="64">
        <f t="shared" si="661"/>
        <v>0.047923</v>
      </c>
      <c r="V223" s="64">
        <f t="shared" si="661"/>
        <v>0.000348</v>
      </c>
      <c r="W223" s="64">
        <f t="shared" si="661"/>
        <v>0.017096</v>
      </c>
      <c r="X223" s="64">
        <f t="shared" si="661"/>
        <v>0.0178</v>
      </c>
      <c r="Y223" s="64">
        <f t="shared" si="661"/>
        <v>0.004785</v>
      </c>
    </row>
    <row r="224" spans="1:25">
      <c r="A224" s="54"/>
      <c r="B224" s="55"/>
      <c r="C224" s="55"/>
      <c r="D224" s="56"/>
      <c r="E224" s="56"/>
      <c r="F224" s="52">
        <f t="shared" ref="F224:L224" si="662">F223</f>
        <v>0.87</v>
      </c>
      <c r="G224" s="53">
        <f t="shared" si="662"/>
        <v>0.5941</v>
      </c>
      <c r="H224" s="53">
        <f t="shared" si="662"/>
        <v>0.0509</v>
      </c>
      <c r="I224" s="53">
        <f t="shared" si="662"/>
        <v>0.0004</v>
      </c>
      <c r="J224" s="53">
        <f t="shared" si="662"/>
        <v>0.0172</v>
      </c>
      <c r="K224" s="53">
        <f t="shared" si="662"/>
        <v>0.0204</v>
      </c>
      <c r="L224" s="53">
        <f t="shared" si="662"/>
        <v>0.0055</v>
      </c>
      <c r="M224" s="52">
        <f t="shared" si="578"/>
        <v>0.13</v>
      </c>
      <c r="N224" s="53">
        <f t="shared" ref="N224:S224" si="663">N223</f>
        <v>0.639</v>
      </c>
      <c r="O224" s="53">
        <f t="shared" si="663"/>
        <v>0.028</v>
      </c>
      <c r="P224" s="60">
        <f t="shared" si="663"/>
        <v>0</v>
      </c>
      <c r="Q224" s="53">
        <f t="shared" si="663"/>
        <v>0.0164</v>
      </c>
      <c r="R224" s="53">
        <f t="shared" si="663"/>
        <v>0.0004</v>
      </c>
      <c r="S224" s="53">
        <f t="shared" si="663"/>
        <v>0</v>
      </c>
      <c r="T224" s="64">
        <f t="shared" ref="T224:Y224" si="664">G224*$F224+N224*$M224</f>
        <v>0.599937</v>
      </c>
      <c r="U224" s="64">
        <f t="shared" si="664"/>
        <v>0.047923</v>
      </c>
      <c r="V224" s="64">
        <f t="shared" si="664"/>
        <v>0.000348</v>
      </c>
      <c r="W224" s="64">
        <f t="shared" si="664"/>
        <v>0.017096</v>
      </c>
      <c r="X224" s="64">
        <f t="shared" si="664"/>
        <v>0.0178</v>
      </c>
      <c r="Y224" s="64">
        <f t="shared" si="664"/>
        <v>0.004785</v>
      </c>
    </row>
    <row r="225" spans="1:25">
      <c r="A225" s="54"/>
      <c r="B225" s="55"/>
      <c r="C225" s="55"/>
      <c r="D225" s="56"/>
      <c r="E225" s="56"/>
      <c r="F225" s="52">
        <f t="shared" ref="F225:L225" si="665">F224</f>
        <v>0.87</v>
      </c>
      <c r="G225" s="53">
        <f t="shared" si="665"/>
        <v>0.5941</v>
      </c>
      <c r="H225" s="53">
        <f t="shared" si="665"/>
        <v>0.0509</v>
      </c>
      <c r="I225" s="53">
        <f t="shared" si="665"/>
        <v>0.0004</v>
      </c>
      <c r="J225" s="53">
        <f t="shared" si="665"/>
        <v>0.0172</v>
      </c>
      <c r="K225" s="53">
        <f t="shared" si="665"/>
        <v>0.0204</v>
      </c>
      <c r="L225" s="53">
        <f t="shared" si="665"/>
        <v>0.0055</v>
      </c>
      <c r="M225" s="52">
        <f t="shared" si="578"/>
        <v>0.13</v>
      </c>
      <c r="N225" s="53">
        <f t="shared" ref="N225:S225" si="666">N224</f>
        <v>0.639</v>
      </c>
      <c r="O225" s="53">
        <f t="shared" si="666"/>
        <v>0.028</v>
      </c>
      <c r="P225" s="60">
        <f t="shared" si="666"/>
        <v>0</v>
      </c>
      <c r="Q225" s="53">
        <f t="shared" si="666"/>
        <v>0.0164</v>
      </c>
      <c r="R225" s="53">
        <f t="shared" si="666"/>
        <v>0.0004</v>
      </c>
      <c r="S225" s="53">
        <f t="shared" si="666"/>
        <v>0</v>
      </c>
      <c r="T225" s="64">
        <f t="shared" ref="T225:Y225" si="667">G225*$F225+N225*$M225</f>
        <v>0.599937</v>
      </c>
      <c r="U225" s="64">
        <f t="shared" si="667"/>
        <v>0.047923</v>
      </c>
      <c r="V225" s="64">
        <f t="shared" si="667"/>
        <v>0.000348</v>
      </c>
      <c r="W225" s="64">
        <f t="shared" si="667"/>
        <v>0.017096</v>
      </c>
      <c r="X225" s="64">
        <f t="shared" si="667"/>
        <v>0.0178</v>
      </c>
      <c r="Y225" s="64">
        <f t="shared" si="667"/>
        <v>0.004785</v>
      </c>
    </row>
    <row r="226" spans="1:25">
      <c r="A226" s="54"/>
      <c r="B226" s="55"/>
      <c r="C226" s="55"/>
      <c r="D226" s="56"/>
      <c r="E226" s="56"/>
      <c r="F226" s="52">
        <f t="shared" ref="F226:L226" si="668">F225</f>
        <v>0.87</v>
      </c>
      <c r="G226" s="53">
        <f t="shared" si="668"/>
        <v>0.5941</v>
      </c>
      <c r="H226" s="53">
        <f t="shared" si="668"/>
        <v>0.0509</v>
      </c>
      <c r="I226" s="53">
        <f t="shared" si="668"/>
        <v>0.0004</v>
      </c>
      <c r="J226" s="53">
        <f t="shared" si="668"/>
        <v>0.0172</v>
      </c>
      <c r="K226" s="53">
        <f t="shared" si="668"/>
        <v>0.0204</v>
      </c>
      <c r="L226" s="53">
        <f t="shared" si="668"/>
        <v>0.0055</v>
      </c>
      <c r="M226" s="52">
        <f t="shared" si="578"/>
        <v>0.13</v>
      </c>
      <c r="N226" s="53">
        <f t="shared" ref="N226:S226" si="669">N225</f>
        <v>0.639</v>
      </c>
      <c r="O226" s="53">
        <f t="shared" si="669"/>
        <v>0.028</v>
      </c>
      <c r="P226" s="60">
        <f t="shared" si="669"/>
        <v>0</v>
      </c>
      <c r="Q226" s="53">
        <f t="shared" si="669"/>
        <v>0.0164</v>
      </c>
      <c r="R226" s="53">
        <f t="shared" si="669"/>
        <v>0.0004</v>
      </c>
      <c r="S226" s="53">
        <f t="shared" si="669"/>
        <v>0</v>
      </c>
      <c r="T226" s="64">
        <f t="shared" ref="T226:Y226" si="670">G226*$F226+N226*$M226</f>
        <v>0.599937</v>
      </c>
      <c r="U226" s="64">
        <f t="shared" si="670"/>
        <v>0.047923</v>
      </c>
      <c r="V226" s="64">
        <f t="shared" si="670"/>
        <v>0.000348</v>
      </c>
      <c r="W226" s="64">
        <f t="shared" si="670"/>
        <v>0.017096</v>
      </c>
      <c r="X226" s="64">
        <f t="shared" si="670"/>
        <v>0.0178</v>
      </c>
      <c r="Y226" s="64">
        <f t="shared" si="670"/>
        <v>0.004785</v>
      </c>
    </row>
    <row r="227" spans="1:25">
      <c r="A227" s="54"/>
      <c r="B227" s="55"/>
      <c r="C227" s="55"/>
      <c r="D227" s="56"/>
      <c r="E227" s="56"/>
      <c r="F227" s="52">
        <f t="shared" ref="F227:L227" si="671">F226</f>
        <v>0.87</v>
      </c>
      <c r="G227" s="53">
        <f t="shared" si="671"/>
        <v>0.5941</v>
      </c>
      <c r="H227" s="53">
        <f t="shared" si="671"/>
        <v>0.0509</v>
      </c>
      <c r="I227" s="53">
        <f t="shared" si="671"/>
        <v>0.0004</v>
      </c>
      <c r="J227" s="53">
        <f t="shared" si="671"/>
        <v>0.0172</v>
      </c>
      <c r="K227" s="53">
        <f t="shared" si="671"/>
        <v>0.0204</v>
      </c>
      <c r="L227" s="53">
        <f t="shared" si="671"/>
        <v>0.0055</v>
      </c>
      <c r="M227" s="52">
        <f t="shared" si="578"/>
        <v>0.13</v>
      </c>
      <c r="N227" s="53">
        <f t="shared" ref="N227:S227" si="672">N226</f>
        <v>0.639</v>
      </c>
      <c r="O227" s="53">
        <f t="shared" si="672"/>
        <v>0.028</v>
      </c>
      <c r="P227" s="60">
        <f t="shared" si="672"/>
        <v>0</v>
      </c>
      <c r="Q227" s="53">
        <f t="shared" si="672"/>
        <v>0.0164</v>
      </c>
      <c r="R227" s="53">
        <f t="shared" si="672"/>
        <v>0.0004</v>
      </c>
      <c r="S227" s="53">
        <f t="shared" si="672"/>
        <v>0</v>
      </c>
      <c r="T227" s="64">
        <f t="shared" ref="T227:Y227" si="673">G227*$F227+N227*$M227</f>
        <v>0.599937</v>
      </c>
      <c r="U227" s="64">
        <f t="shared" si="673"/>
        <v>0.047923</v>
      </c>
      <c r="V227" s="64">
        <f t="shared" si="673"/>
        <v>0.000348</v>
      </c>
      <c r="W227" s="64">
        <f t="shared" si="673"/>
        <v>0.017096</v>
      </c>
      <c r="X227" s="64">
        <f t="shared" si="673"/>
        <v>0.0178</v>
      </c>
      <c r="Y227" s="64">
        <f t="shared" si="673"/>
        <v>0.004785</v>
      </c>
    </row>
    <row r="228" spans="1:25">
      <c r="A228" s="54"/>
      <c r="B228" s="55"/>
      <c r="C228" s="55"/>
      <c r="D228" s="56"/>
      <c r="E228" s="56"/>
      <c r="F228" s="52">
        <f t="shared" ref="F228:L228" si="674">F227</f>
        <v>0.87</v>
      </c>
      <c r="G228" s="53">
        <f t="shared" si="674"/>
        <v>0.5941</v>
      </c>
      <c r="H228" s="53">
        <f t="shared" si="674"/>
        <v>0.0509</v>
      </c>
      <c r="I228" s="53">
        <f t="shared" si="674"/>
        <v>0.0004</v>
      </c>
      <c r="J228" s="53">
        <f t="shared" si="674"/>
        <v>0.0172</v>
      </c>
      <c r="K228" s="53">
        <f t="shared" si="674"/>
        <v>0.0204</v>
      </c>
      <c r="L228" s="53">
        <f t="shared" si="674"/>
        <v>0.0055</v>
      </c>
      <c r="M228" s="52">
        <f t="shared" si="578"/>
        <v>0.13</v>
      </c>
      <c r="N228" s="53">
        <f t="shared" ref="N228:S228" si="675">N227</f>
        <v>0.639</v>
      </c>
      <c r="O228" s="53">
        <f t="shared" si="675"/>
        <v>0.028</v>
      </c>
      <c r="P228" s="60">
        <f t="shared" si="675"/>
        <v>0</v>
      </c>
      <c r="Q228" s="53">
        <f t="shared" si="675"/>
        <v>0.0164</v>
      </c>
      <c r="R228" s="53">
        <f t="shared" si="675"/>
        <v>0.0004</v>
      </c>
      <c r="S228" s="53">
        <f t="shared" si="675"/>
        <v>0</v>
      </c>
      <c r="T228" s="64">
        <f t="shared" ref="T228:Y228" si="676">G228*$F228+N228*$M228</f>
        <v>0.599937</v>
      </c>
      <c r="U228" s="64">
        <f t="shared" si="676"/>
        <v>0.047923</v>
      </c>
      <c r="V228" s="64">
        <f t="shared" si="676"/>
        <v>0.000348</v>
      </c>
      <c r="W228" s="64">
        <f t="shared" si="676"/>
        <v>0.017096</v>
      </c>
      <c r="X228" s="64">
        <f t="shared" si="676"/>
        <v>0.0178</v>
      </c>
      <c r="Y228" s="64">
        <f t="shared" si="676"/>
        <v>0.004785</v>
      </c>
    </row>
    <row r="229" spans="1:25">
      <c r="A229" s="54"/>
      <c r="B229" s="55"/>
      <c r="C229" s="55"/>
      <c r="D229" s="56"/>
      <c r="E229" s="56"/>
      <c r="F229" s="52">
        <f t="shared" ref="F229:L229" si="677">F228</f>
        <v>0.87</v>
      </c>
      <c r="G229" s="53">
        <f t="shared" si="677"/>
        <v>0.5941</v>
      </c>
      <c r="H229" s="53">
        <f t="shared" si="677"/>
        <v>0.0509</v>
      </c>
      <c r="I229" s="53">
        <f t="shared" si="677"/>
        <v>0.0004</v>
      </c>
      <c r="J229" s="53">
        <f t="shared" si="677"/>
        <v>0.0172</v>
      </c>
      <c r="K229" s="53">
        <f t="shared" si="677"/>
        <v>0.0204</v>
      </c>
      <c r="L229" s="53">
        <f t="shared" si="677"/>
        <v>0.0055</v>
      </c>
      <c r="M229" s="52">
        <f t="shared" si="578"/>
        <v>0.13</v>
      </c>
      <c r="N229" s="53">
        <f t="shared" ref="N229:S229" si="678">N228</f>
        <v>0.639</v>
      </c>
      <c r="O229" s="53">
        <f t="shared" si="678"/>
        <v>0.028</v>
      </c>
      <c r="P229" s="60">
        <f t="shared" si="678"/>
        <v>0</v>
      </c>
      <c r="Q229" s="53">
        <f t="shared" si="678"/>
        <v>0.0164</v>
      </c>
      <c r="R229" s="53">
        <f t="shared" si="678"/>
        <v>0.0004</v>
      </c>
      <c r="S229" s="53">
        <f t="shared" si="678"/>
        <v>0</v>
      </c>
      <c r="T229" s="64">
        <f t="shared" ref="T229:Y229" si="679">G229*$F229+N229*$M229</f>
        <v>0.599937</v>
      </c>
      <c r="U229" s="64">
        <f t="shared" si="679"/>
        <v>0.047923</v>
      </c>
      <c r="V229" s="64">
        <f t="shared" si="679"/>
        <v>0.000348</v>
      </c>
      <c r="W229" s="64">
        <f t="shared" si="679"/>
        <v>0.017096</v>
      </c>
      <c r="X229" s="64">
        <f t="shared" si="679"/>
        <v>0.0178</v>
      </c>
      <c r="Y229" s="64">
        <f t="shared" si="679"/>
        <v>0.004785</v>
      </c>
    </row>
    <row r="230" spans="1:25">
      <c r="A230" s="54"/>
      <c r="B230" s="55"/>
      <c r="C230" s="55"/>
      <c r="D230" s="56"/>
      <c r="E230" s="56"/>
      <c r="F230" s="52">
        <f t="shared" ref="F230:L230" si="680">F229</f>
        <v>0.87</v>
      </c>
      <c r="G230" s="53">
        <f t="shared" si="680"/>
        <v>0.5941</v>
      </c>
      <c r="H230" s="53">
        <f t="shared" si="680"/>
        <v>0.0509</v>
      </c>
      <c r="I230" s="53">
        <f t="shared" si="680"/>
        <v>0.0004</v>
      </c>
      <c r="J230" s="53">
        <f t="shared" si="680"/>
        <v>0.0172</v>
      </c>
      <c r="K230" s="53">
        <f t="shared" si="680"/>
        <v>0.0204</v>
      </c>
      <c r="L230" s="53">
        <f t="shared" si="680"/>
        <v>0.0055</v>
      </c>
      <c r="M230" s="52">
        <f t="shared" si="578"/>
        <v>0.13</v>
      </c>
      <c r="N230" s="53">
        <f t="shared" ref="N230:S230" si="681">N229</f>
        <v>0.639</v>
      </c>
      <c r="O230" s="53">
        <f t="shared" si="681"/>
        <v>0.028</v>
      </c>
      <c r="P230" s="60">
        <f t="shared" si="681"/>
        <v>0</v>
      </c>
      <c r="Q230" s="53">
        <f t="shared" si="681"/>
        <v>0.0164</v>
      </c>
      <c r="R230" s="53">
        <f t="shared" si="681"/>
        <v>0.0004</v>
      </c>
      <c r="S230" s="53">
        <f t="shared" si="681"/>
        <v>0</v>
      </c>
      <c r="T230" s="64">
        <f t="shared" ref="T230:Y230" si="682">G230*$F230+N230*$M230</f>
        <v>0.599937</v>
      </c>
      <c r="U230" s="64">
        <f t="shared" si="682"/>
        <v>0.047923</v>
      </c>
      <c r="V230" s="64">
        <f t="shared" si="682"/>
        <v>0.000348</v>
      </c>
      <c r="W230" s="64">
        <f t="shared" si="682"/>
        <v>0.017096</v>
      </c>
      <c r="X230" s="64">
        <f t="shared" si="682"/>
        <v>0.0178</v>
      </c>
      <c r="Y230" s="64">
        <f t="shared" si="682"/>
        <v>0.004785</v>
      </c>
    </row>
    <row r="231" spans="1:25">
      <c r="A231" s="54"/>
      <c r="B231" s="55"/>
      <c r="C231" s="55"/>
      <c r="D231" s="56"/>
      <c r="E231" s="56"/>
      <c r="F231" s="52">
        <f t="shared" ref="F231:L231" si="683">F230</f>
        <v>0.87</v>
      </c>
      <c r="G231" s="53">
        <f t="shared" si="683"/>
        <v>0.5941</v>
      </c>
      <c r="H231" s="53">
        <f t="shared" si="683"/>
        <v>0.0509</v>
      </c>
      <c r="I231" s="53">
        <f t="shared" si="683"/>
        <v>0.0004</v>
      </c>
      <c r="J231" s="53">
        <f t="shared" si="683"/>
        <v>0.0172</v>
      </c>
      <c r="K231" s="53">
        <f t="shared" si="683"/>
        <v>0.0204</v>
      </c>
      <c r="L231" s="53">
        <f t="shared" si="683"/>
        <v>0.0055</v>
      </c>
      <c r="M231" s="52">
        <f t="shared" si="578"/>
        <v>0.13</v>
      </c>
      <c r="N231" s="53">
        <f t="shared" ref="N231:S231" si="684">N230</f>
        <v>0.639</v>
      </c>
      <c r="O231" s="53">
        <f t="shared" si="684"/>
        <v>0.028</v>
      </c>
      <c r="P231" s="60">
        <f t="shared" si="684"/>
        <v>0</v>
      </c>
      <c r="Q231" s="53">
        <f t="shared" si="684"/>
        <v>0.0164</v>
      </c>
      <c r="R231" s="53">
        <f t="shared" si="684"/>
        <v>0.0004</v>
      </c>
      <c r="S231" s="53">
        <f t="shared" si="684"/>
        <v>0</v>
      </c>
      <c r="T231" s="64">
        <f t="shared" ref="T231:Y231" si="685">G231*$F231+N231*$M231</f>
        <v>0.599937</v>
      </c>
      <c r="U231" s="64">
        <f t="shared" si="685"/>
        <v>0.047923</v>
      </c>
      <c r="V231" s="64">
        <f t="shared" si="685"/>
        <v>0.000348</v>
      </c>
      <c r="W231" s="64">
        <f t="shared" si="685"/>
        <v>0.017096</v>
      </c>
      <c r="X231" s="64">
        <f t="shared" si="685"/>
        <v>0.0178</v>
      </c>
      <c r="Y231" s="64">
        <f t="shared" si="685"/>
        <v>0.004785</v>
      </c>
    </row>
    <row r="232" spans="1:25">
      <c r="A232" s="54"/>
      <c r="B232" s="55"/>
      <c r="C232" s="55"/>
      <c r="D232" s="56"/>
      <c r="E232" s="56"/>
      <c r="F232" s="52">
        <f t="shared" ref="F232:L232" si="686">F231</f>
        <v>0.87</v>
      </c>
      <c r="G232" s="53">
        <f t="shared" si="686"/>
        <v>0.5941</v>
      </c>
      <c r="H232" s="53">
        <f t="shared" si="686"/>
        <v>0.0509</v>
      </c>
      <c r="I232" s="53">
        <f t="shared" si="686"/>
        <v>0.0004</v>
      </c>
      <c r="J232" s="53">
        <f t="shared" si="686"/>
        <v>0.0172</v>
      </c>
      <c r="K232" s="53">
        <f t="shared" si="686"/>
        <v>0.0204</v>
      </c>
      <c r="L232" s="53">
        <f t="shared" si="686"/>
        <v>0.0055</v>
      </c>
      <c r="M232" s="52">
        <f t="shared" si="578"/>
        <v>0.13</v>
      </c>
      <c r="N232" s="53">
        <f t="shared" ref="N232:S232" si="687">N231</f>
        <v>0.639</v>
      </c>
      <c r="O232" s="53">
        <f t="shared" si="687"/>
        <v>0.028</v>
      </c>
      <c r="P232" s="60">
        <f t="shared" si="687"/>
        <v>0</v>
      </c>
      <c r="Q232" s="53">
        <f t="shared" si="687"/>
        <v>0.0164</v>
      </c>
      <c r="R232" s="53">
        <f t="shared" si="687"/>
        <v>0.0004</v>
      </c>
      <c r="S232" s="53">
        <f t="shared" si="687"/>
        <v>0</v>
      </c>
      <c r="T232" s="64">
        <f t="shared" ref="T232:Y232" si="688">G232*$F232+N232*$M232</f>
        <v>0.599937</v>
      </c>
      <c r="U232" s="64">
        <f t="shared" si="688"/>
        <v>0.047923</v>
      </c>
      <c r="V232" s="64">
        <f t="shared" si="688"/>
        <v>0.000348</v>
      </c>
      <c r="W232" s="64">
        <f t="shared" si="688"/>
        <v>0.017096</v>
      </c>
      <c r="X232" s="64">
        <f t="shared" si="688"/>
        <v>0.0178</v>
      </c>
      <c r="Y232" s="64">
        <f t="shared" si="688"/>
        <v>0.004785</v>
      </c>
    </row>
    <row r="233" spans="1:25">
      <c r="A233" s="54"/>
      <c r="B233" s="55"/>
      <c r="C233" s="55"/>
      <c r="D233" s="56"/>
      <c r="E233" s="56"/>
      <c r="F233" s="52">
        <f t="shared" ref="F233:L233" si="689">F232</f>
        <v>0.87</v>
      </c>
      <c r="G233" s="53">
        <f t="shared" si="689"/>
        <v>0.5941</v>
      </c>
      <c r="H233" s="53">
        <f t="shared" si="689"/>
        <v>0.0509</v>
      </c>
      <c r="I233" s="53">
        <f t="shared" si="689"/>
        <v>0.0004</v>
      </c>
      <c r="J233" s="53">
        <f t="shared" si="689"/>
        <v>0.0172</v>
      </c>
      <c r="K233" s="53">
        <f t="shared" si="689"/>
        <v>0.0204</v>
      </c>
      <c r="L233" s="53">
        <f t="shared" si="689"/>
        <v>0.0055</v>
      </c>
      <c r="M233" s="52">
        <f t="shared" si="578"/>
        <v>0.13</v>
      </c>
      <c r="N233" s="53">
        <f t="shared" ref="N233:S233" si="690">N232</f>
        <v>0.639</v>
      </c>
      <c r="O233" s="53">
        <f t="shared" si="690"/>
        <v>0.028</v>
      </c>
      <c r="P233" s="60">
        <f t="shared" si="690"/>
        <v>0</v>
      </c>
      <c r="Q233" s="53">
        <f t="shared" si="690"/>
        <v>0.0164</v>
      </c>
      <c r="R233" s="53">
        <f t="shared" si="690"/>
        <v>0.0004</v>
      </c>
      <c r="S233" s="53">
        <f t="shared" si="690"/>
        <v>0</v>
      </c>
      <c r="T233" s="64">
        <f t="shared" ref="T233:Y233" si="691">G233*$F233+N233*$M233</f>
        <v>0.599937</v>
      </c>
      <c r="U233" s="64">
        <f t="shared" si="691"/>
        <v>0.047923</v>
      </c>
      <c r="V233" s="64">
        <f t="shared" si="691"/>
        <v>0.000348</v>
      </c>
      <c r="W233" s="64">
        <f t="shared" si="691"/>
        <v>0.017096</v>
      </c>
      <c r="X233" s="64">
        <f t="shared" si="691"/>
        <v>0.0178</v>
      </c>
      <c r="Y233" s="64">
        <f t="shared" si="691"/>
        <v>0.004785</v>
      </c>
    </row>
  </sheetData>
  <mergeCells count="8">
    <mergeCell ref="F2:L2"/>
    <mergeCell ref="M2:S2"/>
    <mergeCell ref="T2:Y2"/>
    <mergeCell ref="A2:A4"/>
    <mergeCell ref="B2:B4"/>
    <mergeCell ref="C2:C4"/>
    <mergeCell ref="D2:D4"/>
    <mergeCell ref="E2:E4"/>
  </mergeCells>
  <hyperlinks>
    <hyperlink ref="A1" location="目录!E4" display="返回目录"/>
  </hyperlinks>
  <pageMargins left="0.7" right="0.7" top="0.75" bottom="0.75" header="0.5" footer="0.5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24" sqref="$A1:$XFD1048576"/>
    </sheetView>
  </sheetViews>
  <sheetFormatPr defaultColWidth="9" defaultRowHeight="15"/>
  <sheetData/>
  <pageMargins left="0.75" right="0.75" top="1" bottom="1" header="0.5" footer="0.5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F10" sqref="F10"/>
    </sheetView>
  </sheetViews>
  <sheetFormatPr defaultColWidth="9" defaultRowHeight="15" outlineLevelCol="1"/>
  <sheetData>
    <row r="1" spans="1:2">
      <c r="A1" t="s">
        <v>542</v>
      </c>
      <c r="B1">
        <v>6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H145"/>
  <sheetViews>
    <sheetView topLeftCell="BM1" workbookViewId="0">
      <selection activeCell="CH1" sqref="CH1"/>
    </sheetView>
  </sheetViews>
  <sheetFormatPr defaultColWidth="9" defaultRowHeight="15"/>
  <sheetData>
    <row r="1" s="16" customFormat="1" ht="113.25" customHeight="1" spans="1:86">
      <c r="A1" s="17" t="s">
        <v>543</v>
      </c>
      <c r="B1" s="18" t="s">
        <v>544</v>
      </c>
      <c r="C1" s="17" t="s">
        <v>545</v>
      </c>
      <c r="D1" s="19" t="s">
        <v>546</v>
      </c>
      <c r="E1" s="18" t="s">
        <v>547</v>
      </c>
      <c r="F1" s="18" t="s">
        <v>548</v>
      </c>
      <c r="G1" s="20" t="s">
        <v>549</v>
      </c>
      <c r="H1" s="20" t="s">
        <v>550</v>
      </c>
      <c r="I1" s="21" t="s">
        <v>551</v>
      </c>
      <c r="J1" s="22" t="s">
        <v>552</v>
      </c>
      <c r="K1" s="23" t="s">
        <v>553</v>
      </c>
      <c r="L1" s="24" t="s">
        <v>554</v>
      </c>
      <c r="M1" s="25" t="s">
        <v>555</v>
      </c>
      <c r="N1" s="25" t="s">
        <v>556</v>
      </c>
      <c r="O1" s="24" t="s">
        <v>557</v>
      </c>
      <c r="P1" s="24" t="s">
        <v>558</v>
      </c>
      <c r="Q1" s="25" t="s">
        <v>559</v>
      </c>
      <c r="R1" s="26" t="s">
        <v>560</v>
      </c>
      <c r="S1" s="25" t="s">
        <v>561</v>
      </c>
      <c r="T1" s="25" t="s">
        <v>562</v>
      </c>
      <c r="U1" s="22" t="s">
        <v>563</v>
      </c>
      <c r="V1" s="27" t="s">
        <v>564</v>
      </c>
      <c r="W1" s="25" t="s">
        <v>565</v>
      </c>
      <c r="X1" s="28" t="s">
        <v>566</v>
      </c>
      <c r="Y1" s="28" t="s">
        <v>567</v>
      </c>
      <c r="Z1" s="29" t="s">
        <v>568</v>
      </c>
      <c r="AA1" s="29" t="s">
        <v>569</v>
      </c>
      <c r="AB1" s="29" t="s">
        <v>570</v>
      </c>
      <c r="AC1" s="29" t="s">
        <v>571</v>
      </c>
      <c r="AD1" s="29" t="s">
        <v>572</v>
      </c>
      <c r="AE1" s="29" t="s">
        <v>573</v>
      </c>
      <c r="AF1" s="30" t="s">
        <v>574</v>
      </c>
      <c r="AG1" s="30" t="s">
        <v>575</v>
      </c>
      <c r="AH1" s="29" t="s">
        <v>576</v>
      </c>
      <c r="AI1" s="29" t="s">
        <v>562</v>
      </c>
      <c r="AJ1" s="31" t="s">
        <v>577</v>
      </c>
      <c r="AK1" s="32" t="s">
        <v>578</v>
      </c>
      <c r="AL1" s="32" t="s">
        <v>579</v>
      </c>
      <c r="AM1" s="32" t="s">
        <v>580</v>
      </c>
      <c r="AN1" s="32" t="s">
        <v>581</v>
      </c>
      <c r="AO1" s="33" t="s">
        <v>582</v>
      </c>
      <c r="AP1" s="34" t="s">
        <v>583</v>
      </c>
      <c r="AQ1" s="35" t="s">
        <v>584</v>
      </c>
      <c r="AR1" s="31" t="s">
        <v>585</v>
      </c>
      <c r="AS1" s="36" t="s">
        <v>586</v>
      </c>
      <c r="AT1" s="36" t="s">
        <v>550</v>
      </c>
      <c r="AU1" s="36" t="s">
        <v>587</v>
      </c>
      <c r="AV1" s="36" t="s">
        <v>588</v>
      </c>
      <c r="AW1" s="36" t="s">
        <v>549</v>
      </c>
      <c r="AX1" s="36" t="s">
        <v>589</v>
      </c>
      <c r="AY1" s="36" t="s">
        <v>590</v>
      </c>
      <c r="AZ1" s="36" t="s">
        <v>591</v>
      </c>
      <c r="BA1" s="36" t="s">
        <v>592</v>
      </c>
      <c r="BB1" s="36" t="s">
        <v>593</v>
      </c>
      <c r="BC1" s="36" t="s">
        <v>594</v>
      </c>
      <c r="BD1" s="36" t="s">
        <v>595</v>
      </c>
      <c r="BE1" s="36" t="s">
        <v>596</v>
      </c>
      <c r="BF1" s="36" t="s">
        <v>597</v>
      </c>
      <c r="BG1" s="36" t="s">
        <v>598</v>
      </c>
      <c r="BH1" s="36" t="s">
        <v>599</v>
      </c>
      <c r="BI1" s="36" t="s">
        <v>600</v>
      </c>
      <c r="BJ1" s="36" t="s">
        <v>601</v>
      </c>
      <c r="BK1" s="36" t="s">
        <v>602</v>
      </c>
      <c r="BL1" s="36" t="s">
        <v>603</v>
      </c>
      <c r="BM1" s="36" t="s">
        <v>604</v>
      </c>
      <c r="BN1" s="37" t="s">
        <v>605</v>
      </c>
      <c r="BO1" s="37" t="s">
        <v>606</v>
      </c>
      <c r="BP1" s="37" t="s">
        <v>607</v>
      </c>
      <c r="BQ1" s="37" t="s">
        <v>608</v>
      </c>
      <c r="BR1" s="37" t="s">
        <v>609</v>
      </c>
      <c r="BS1" s="37" t="s">
        <v>610</v>
      </c>
      <c r="BT1" s="37" t="s">
        <v>611</v>
      </c>
      <c r="BU1" s="37" t="s">
        <v>612</v>
      </c>
      <c r="BV1" s="37" t="s">
        <v>613</v>
      </c>
      <c r="BW1" s="37" t="s">
        <v>614</v>
      </c>
      <c r="BX1" s="37" t="s">
        <v>615</v>
      </c>
      <c r="BY1" s="37" t="s">
        <v>616</v>
      </c>
      <c r="BZ1" s="37" t="s">
        <v>617</v>
      </c>
      <c r="CA1" s="37" t="s">
        <v>618</v>
      </c>
      <c r="CB1" s="16" t="s">
        <v>619</v>
      </c>
      <c r="CC1" s="16" t="s">
        <v>620</v>
      </c>
      <c r="CD1" s="37" t="s">
        <v>616</v>
      </c>
      <c r="CE1" s="37" t="s">
        <v>617</v>
      </c>
      <c r="CF1" s="37" t="s">
        <v>618</v>
      </c>
      <c r="CG1" s="16" t="s">
        <v>621</v>
      </c>
      <c r="CH1" s="16" t="s">
        <v>622</v>
      </c>
    </row>
    <row r="138" spans="1:79">
      <c r="A138" t="s">
        <v>623</v>
      </c>
      <c r="B138" t="s">
        <v>623</v>
      </c>
      <c r="C138" t="s">
        <v>623</v>
      </c>
      <c r="D138" t="s">
        <v>623</v>
      </c>
      <c r="E138" t="s">
        <v>623</v>
      </c>
      <c r="F138" t="s">
        <v>623</v>
      </c>
      <c r="G138" t="s">
        <v>623</v>
      </c>
      <c r="H138" t="s">
        <v>623</v>
      </c>
      <c r="I138" t="s">
        <v>623</v>
      </c>
      <c r="J138" t="s">
        <v>623</v>
      </c>
      <c r="K138" t="s">
        <v>623</v>
      </c>
      <c r="L138" t="s">
        <v>623</v>
      </c>
      <c r="M138" t="s">
        <v>623</v>
      </c>
      <c r="N138" t="s">
        <v>623</v>
      </c>
      <c r="O138" t="s">
        <v>623</v>
      </c>
      <c r="P138" t="s">
        <v>623</v>
      </c>
      <c r="Q138" t="s">
        <v>623</v>
      </c>
      <c r="R138" t="s">
        <v>623</v>
      </c>
      <c r="S138" t="s">
        <v>623</v>
      </c>
      <c r="T138" t="s">
        <v>623</v>
      </c>
      <c r="U138" t="s">
        <v>623</v>
      </c>
      <c r="V138" t="s">
        <v>623</v>
      </c>
      <c r="W138" t="s">
        <v>623</v>
      </c>
      <c r="X138" t="s">
        <v>623</v>
      </c>
      <c r="Y138" t="s">
        <v>623</v>
      </c>
      <c r="Z138" t="s">
        <v>623</v>
      </c>
      <c r="AA138" t="s">
        <v>623</v>
      </c>
      <c r="AB138" t="s">
        <v>623</v>
      </c>
      <c r="AC138" t="s">
        <v>623</v>
      </c>
      <c r="AD138" t="s">
        <v>623</v>
      </c>
      <c r="AE138" t="s">
        <v>623</v>
      </c>
      <c r="AF138" t="s">
        <v>623</v>
      </c>
      <c r="AG138" t="s">
        <v>623</v>
      </c>
      <c r="AH138" t="s">
        <v>623</v>
      </c>
      <c r="AI138" t="s">
        <v>623</v>
      </c>
      <c r="AJ138" t="s">
        <v>623</v>
      </c>
      <c r="AK138" t="s">
        <v>623</v>
      </c>
      <c r="AL138" t="s">
        <v>623</v>
      </c>
      <c r="AM138" t="s">
        <v>623</v>
      </c>
      <c r="AN138" t="s">
        <v>623</v>
      </c>
      <c r="AO138" t="s">
        <v>623</v>
      </c>
      <c r="AP138" t="s">
        <v>623</v>
      </c>
      <c r="AQ138" t="s">
        <v>623</v>
      </c>
      <c r="AR138" t="s">
        <v>623</v>
      </c>
      <c r="AS138" t="s">
        <v>623</v>
      </c>
      <c r="AT138" t="s">
        <v>623</v>
      </c>
      <c r="AU138" t="s">
        <v>623</v>
      </c>
      <c r="AV138" t="s">
        <v>623</v>
      </c>
      <c r="AW138" t="s">
        <v>623</v>
      </c>
      <c r="AX138" t="s">
        <v>623</v>
      </c>
      <c r="AY138" t="s">
        <v>623</v>
      </c>
      <c r="AZ138" t="s">
        <v>623</v>
      </c>
      <c r="BA138" t="s">
        <v>623</v>
      </c>
      <c r="BB138" t="s">
        <v>623</v>
      </c>
      <c r="BC138" t="s">
        <v>623</v>
      </c>
      <c r="BD138" t="s">
        <v>623</v>
      </c>
      <c r="BE138" t="s">
        <v>623</v>
      </c>
      <c r="BF138" t="s">
        <v>623</v>
      </c>
      <c r="BG138" t="s">
        <v>623</v>
      </c>
      <c r="BH138" t="s">
        <v>623</v>
      </c>
      <c r="BI138" t="s">
        <v>623</v>
      </c>
      <c r="BJ138" t="s">
        <v>623</v>
      </c>
      <c r="BK138" t="s">
        <v>623</v>
      </c>
      <c r="BL138" t="s">
        <v>623</v>
      </c>
      <c r="BM138" t="s">
        <v>623</v>
      </c>
      <c r="BN138" t="s">
        <v>623</v>
      </c>
      <c r="BO138" t="s">
        <v>623</v>
      </c>
      <c r="BP138" t="s">
        <v>623</v>
      </c>
      <c r="BQ138" t="s">
        <v>623</v>
      </c>
      <c r="BR138" t="s">
        <v>623</v>
      </c>
      <c r="BS138" t="s">
        <v>623</v>
      </c>
      <c r="BT138" t="s">
        <v>623</v>
      </c>
      <c r="BU138" t="s">
        <v>623</v>
      </c>
      <c r="BV138" t="s">
        <v>623</v>
      </c>
      <c r="BW138" t="s">
        <v>623</v>
      </c>
      <c r="BX138" t="s">
        <v>623</v>
      </c>
      <c r="BY138" t="s">
        <v>623</v>
      </c>
      <c r="BZ138" t="s">
        <v>623</v>
      </c>
      <c r="CA138" t="s">
        <v>623</v>
      </c>
    </row>
    <row r="139" spans="1:79">
      <c r="A139" t="s">
        <v>623</v>
      </c>
      <c r="B139" t="s">
        <v>623</v>
      </c>
      <c r="C139" t="s">
        <v>623</v>
      </c>
      <c r="D139" t="s">
        <v>623</v>
      </c>
      <c r="E139" t="s">
        <v>623</v>
      </c>
      <c r="F139" t="s">
        <v>623</v>
      </c>
      <c r="G139" t="s">
        <v>623</v>
      </c>
      <c r="H139" t="s">
        <v>623</v>
      </c>
      <c r="I139" t="s">
        <v>623</v>
      </c>
      <c r="J139" t="s">
        <v>623</v>
      </c>
      <c r="K139" t="s">
        <v>623</v>
      </c>
      <c r="L139" t="s">
        <v>623</v>
      </c>
      <c r="M139" t="s">
        <v>623</v>
      </c>
      <c r="N139" t="s">
        <v>623</v>
      </c>
      <c r="O139" t="s">
        <v>623</v>
      </c>
      <c r="P139" t="s">
        <v>623</v>
      </c>
      <c r="Q139" t="s">
        <v>623</v>
      </c>
      <c r="R139" t="s">
        <v>623</v>
      </c>
      <c r="S139" t="s">
        <v>623</v>
      </c>
      <c r="T139" t="s">
        <v>623</v>
      </c>
      <c r="U139" t="s">
        <v>623</v>
      </c>
      <c r="V139" t="s">
        <v>623</v>
      </c>
      <c r="W139" t="s">
        <v>623</v>
      </c>
      <c r="X139" t="s">
        <v>623</v>
      </c>
      <c r="Y139" t="s">
        <v>623</v>
      </c>
      <c r="Z139" t="s">
        <v>623</v>
      </c>
      <c r="AA139" t="s">
        <v>623</v>
      </c>
      <c r="AB139" t="s">
        <v>623</v>
      </c>
      <c r="AC139" t="s">
        <v>623</v>
      </c>
      <c r="AD139" t="s">
        <v>623</v>
      </c>
      <c r="AE139" t="s">
        <v>623</v>
      </c>
      <c r="AF139" t="s">
        <v>623</v>
      </c>
      <c r="AG139" t="s">
        <v>623</v>
      </c>
      <c r="AH139" t="s">
        <v>623</v>
      </c>
      <c r="AI139" t="s">
        <v>623</v>
      </c>
      <c r="AJ139" t="s">
        <v>623</v>
      </c>
      <c r="AK139" t="s">
        <v>623</v>
      </c>
      <c r="AL139" t="s">
        <v>623</v>
      </c>
      <c r="AM139" t="s">
        <v>623</v>
      </c>
      <c r="AN139" t="s">
        <v>623</v>
      </c>
      <c r="AO139" t="s">
        <v>623</v>
      </c>
      <c r="AP139" t="s">
        <v>623</v>
      </c>
      <c r="AQ139" t="s">
        <v>623</v>
      </c>
      <c r="AR139" t="s">
        <v>623</v>
      </c>
      <c r="AS139" t="s">
        <v>623</v>
      </c>
      <c r="AT139" t="s">
        <v>623</v>
      </c>
      <c r="AU139" t="s">
        <v>623</v>
      </c>
      <c r="AV139" t="s">
        <v>623</v>
      </c>
      <c r="AW139" t="s">
        <v>623</v>
      </c>
      <c r="AX139" t="s">
        <v>623</v>
      </c>
      <c r="AY139" t="s">
        <v>623</v>
      </c>
      <c r="AZ139" t="s">
        <v>623</v>
      </c>
      <c r="BA139" t="s">
        <v>623</v>
      </c>
      <c r="BB139" t="s">
        <v>623</v>
      </c>
      <c r="BC139" t="s">
        <v>623</v>
      </c>
      <c r="BD139" t="s">
        <v>623</v>
      </c>
      <c r="BE139" t="s">
        <v>623</v>
      </c>
      <c r="BF139" t="s">
        <v>623</v>
      </c>
      <c r="BG139" t="s">
        <v>623</v>
      </c>
      <c r="BH139" t="s">
        <v>623</v>
      </c>
      <c r="BI139" t="s">
        <v>623</v>
      </c>
      <c r="BJ139" t="s">
        <v>623</v>
      </c>
      <c r="BK139" t="s">
        <v>623</v>
      </c>
      <c r="BL139" t="s">
        <v>623</v>
      </c>
      <c r="BM139" t="s">
        <v>623</v>
      </c>
      <c r="BN139" t="s">
        <v>623</v>
      </c>
      <c r="BO139" t="s">
        <v>623</v>
      </c>
      <c r="BP139" t="s">
        <v>623</v>
      </c>
      <c r="BQ139" t="s">
        <v>623</v>
      </c>
      <c r="BR139" t="s">
        <v>623</v>
      </c>
      <c r="BS139" t="s">
        <v>623</v>
      </c>
      <c r="BT139" t="s">
        <v>623</v>
      </c>
      <c r="BU139" t="s">
        <v>623</v>
      </c>
      <c r="BV139" t="s">
        <v>623</v>
      </c>
      <c r="BW139" t="s">
        <v>623</v>
      </c>
      <c r="BX139" t="s">
        <v>623</v>
      </c>
      <c r="BY139" t="s">
        <v>623</v>
      </c>
      <c r="BZ139" t="s">
        <v>623</v>
      </c>
      <c r="CA139" t="s">
        <v>623</v>
      </c>
    </row>
    <row r="140" spans="1:79">
      <c r="A140" t="s">
        <v>623</v>
      </c>
      <c r="B140" t="s">
        <v>623</v>
      </c>
      <c r="C140" t="s">
        <v>623</v>
      </c>
      <c r="D140" t="s">
        <v>623</v>
      </c>
      <c r="E140" t="s">
        <v>623</v>
      </c>
      <c r="F140" t="s">
        <v>623</v>
      </c>
      <c r="G140" t="s">
        <v>623</v>
      </c>
      <c r="H140" t="s">
        <v>623</v>
      </c>
      <c r="I140" t="s">
        <v>623</v>
      </c>
      <c r="J140" t="s">
        <v>623</v>
      </c>
      <c r="K140" t="s">
        <v>623</v>
      </c>
      <c r="L140" t="s">
        <v>623</v>
      </c>
      <c r="M140" t="s">
        <v>623</v>
      </c>
      <c r="N140" t="s">
        <v>623</v>
      </c>
      <c r="O140" t="s">
        <v>623</v>
      </c>
      <c r="P140" t="s">
        <v>623</v>
      </c>
      <c r="Q140" t="s">
        <v>623</v>
      </c>
      <c r="R140" t="s">
        <v>623</v>
      </c>
      <c r="S140" t="s">
        <v>623</v>
      </c>
      <c r="T140" t="s">
        <v>623</v>
      </c>
      <c r="U140" t="s">
        <v>623</v>
      </c>
      <c r="V140" t="s">
        <v>623</v>
      </c>
      <c r="W140" t="s">
        <v>623</v>
      </c>
      <c r="X140" t="s">
        <v>623</v>
      </c>
      <c r="Y140" t="s">
        <v>623</v>
      </c>
      <c r="Z140" t="s">
        <v>623</v>
      </c>
      <c r="AA140" t="s">
        <v>623</v>
      </c>
      <c r="AB140" t="s">
        <v>623</v>
      </c>
      <c r="AC140" t="s">
        <v>623</v>
      </c>
      <c r="AD140" t="s">
        <v>623</v>
      </c>
      <c r="AE140" t="s">
        <v>623</v>
      </c>
      <c r="AF140" t="s">
        <v>623</v>
      </c>
      <c r="AG140" t="s">
        <v>623</v>
      </c>
      <c r="AH140" t="s">
        <v>623</v>
      </c>
      <c r="AI140" t="s">
        <v>623</v>
      </c>
      <c r="AJ140" t="s">
        <v>623</v>
      </c>
      <c r="AK140" t="s">
        <v>623</v>
      </c>
      <c r="AL140" t="s">
        <v>623</v>
      </c>
      <c r="AM140" t="s">
        <v>623</v>
      </c>
      <c r="AN140" t="s">
        <v>623</v>
      </c>
      <c r="AO140" t="s">
        <v>623</v>
      </c>
      <c r="AP140" t="s">
        <v>623</v>
      </c>
      <c r="AQ140" t="s">
        <v>623</v>
      </c>
      <c r="AR140" t="s">
        <v>623</v>
      </c>
      <c r="AS140" t="s">
        <v>623</v>
      </c>
      <c r="AT140" t="s">
        <v>623</v>
      </c>
      <c r="AU140" t="s">
        <v>623</v>
      </c>
      <c r="AV140" t="s">
        <v>623</v>
      </c>
      <c r="AW140" t="s">
        <v>623</v>
      </c>
      <c r="AX140" t="s">
        <v>623</v>
      </c>
      <c r="AY140" t="s">
        <v>623</v>
      </c>
      <c r="AZ140" t="s">
        <v>623</v>
      </c>
      <c r="BA140" t="s">
        <v>623</v>
      </c>
      <c r="BB140" t="s">
        <v>623</v>
      </c>
      <c r="BC140" t="s">
        <v>623</v>
      </c>
      <c r="BD140" t="s">
        <v>623</v>
      </c>
      <c r="BE140" t="s">
        <v>623</v>
      </c>
      <c r="BF140" t="s">
        <v>623</v>
      </c>
      <c r="BG140" t="s">
        <v>623</v>
      </c>
      <c r="BH140" t="s">
        <v>623</v>
      </c>
      <c r="BI140" t="s">
        <v>623</v>
      </c>
      <c r="BJ140" t="s">
        <v>623</v>
      </c>
      <c r="BK140" t="s">
        <v>623</v>
      </c>
      <c r="BL140" t="s">
        <v>623</v>
      </c>
      <c r="BM140" t="s">
        <v>623</v>
      </c>
      <c r="BN140" t="s">
        <v>623</v>
      </c>
      <c r="BO140" t="s">
        <v>623</v>
      </c>
      <c r="BP140" t="s">
        <v>623</v>
      </c>
      <c r="BQ140" t="s">
        <v>623</v>
      </c>
      <c r="BR140" t="s">
        <v>623</v>
      </c>
      <c r="BS140" t="s">
        <v>623</v>
      </c>
      <c r="BT140" t="s">
        <v>623</v>
      </c>
      <c r="BU140" t="s">
        <v>623</v>
      </c>
      <c r="BV140" t="s">
        <v>623</v>
      </c>
      <c r="BW140" t="s">
        <v>623</v>
      </c>
      <c r="BX140" t="s">
        <v>623</v>
      </c>
      <c r="BY140" t="s">
        <v>623</v>
      </c>
      <c r="BZ140" t="s">
        <v>623</v>
      </c>
      <c r="CA140" t="s">
        <v>623</v>
      </c>
    </row>
    <row r="141" spans="1:79">
      <c r="A141" t="s">
        <v>623</v>
      </c>
      <c r="B141" t="s">
        <v>623</v>
      </c>
      <c r="C141" t="s">
        <v>623</v>
      </c>
      <c r="D141" t="s">
        <v>623</v>
      </c>
      <c r="E141" t="s">
        <v>623</v>
      </c>
      <c r="F141" t="s">
        <v>623</v>
      </c>
      <c r="G141" t="s">
        <v>623</v>
      </c>
      <c r="H141" t="s">
        <v>623</v>
      </c>
      <c r="I141" t="s">
        <v>623</v>
      </c>
      <c r="J141" t="s">
        <v>623</v>
      </c>
      <c r="K141" t="s">
        <v>623</v>
      </c>
      <c r="L141" t="s">
        <v>623</v>
      </c>
      <c r="M141" t="s">
        <v>623</v>
      </c>
      <c r="N141" t="s">
        <v>623</v>
      </c>
      <c r="O141" t="s">
        <v>623</v>
      </c>
      <c r="P141" t="s">
        <v>623</v>
      </c>
      <c r="Q141" t="s">
        <v>623</v>
      </c>
      <c r="R141" t="s">
        <v>623</v>
      </c>
      <c r="S141" t="s">
        <v>623</v>
      </c>
      <c r="T141" t="s">
        <v>623</v>
      </c>
      <c r="U141" t="s">
        <v>623</v>
      </c>
      <c r="V141" t="s">
        <v>623</v>
      </c>
      <c r="W141" t="s">
        <v>623</v>
      </c>
      <c r="X141" t="s">
        <v>623</v>
      </c>
      <c r="Y141" t="s">
        <v>623</v>
      </c>
      <c r="Z141" t="s">
        <v>623</v>
      </c>
      <c r="AA141" t="s">
        <v>623</v>
      </c>
      <c r="AB141" t="s">
        <v>623</v>
      </c>
      <c r="AC141" t="s">
        <v>623</v>
      </c>
      <c r="AD141" t="s">
        <v>623</v>
      </c>
      <c r="AE141" t="s">
        <v>623</v>
      </c>
      <c r="AF141" t="s">
        <v>623</v>
      </c>
      <c r="AG141" t="s">
        <v>623</v>
      </c>
      <c r="AH141" t="s">
        <v>623</v>
      </c>
      <c r="AI141" t="s">
        <v>623</v>
      </c>
      <c r="AJ141" t="s">
        <v>623</v>
      </c>
      <c r="AK141" t="s">
        <v>623</v>
      </c>
      <c r="AL141" t="s">
        <v>623</v>
      </c>
      <c r="AM141" t="s">
        <v>623</v>
      </c>
      <c r="AN141" t="s">
        <v>623</v>
      </c>
      <c r="AO141" t="s">
        <v>623</v>
      </c>
      <c r="AP141" t="s">
        <v>623</v>
      </c>
      <c r="AQ141" t="s">
        <v>623</v>
      </c>
      <c r="AR141" t="s">
        <v>623</v>
      </c>
      <c r="AS141" t="s">
        <v>623</v>
      </c>
      <c r="AT141" t="s">
        <v>623</v>
      </c>
      <c r="AU141" t="s">
        <v>623</v>
      </c>
      <c r="AV141" t="s">
        <v>623</v>
      </c>
      <c r="AW141" t="s">
        <v>623</v>
      </c>
      <c r="AX141" t="s">
        <v>623</v>
      </c>
      <c r="AY141" t="s">
        <v>623</v>
      </c>
      <c r="AZ141" t="s">
        <v>623</v>
      </c>
      <c r="BA141" t="s">
        <v>623</v>
      </c>
      <c r="BB141" t="s">
        <v>623</v>
      </c>
      <c r="BC141" t="s">
        <v>623</v>
      </c>
      <c r="BD141" t="s">
        <v>623</v>
      </c>
      <c r="BE141" t="s">
        <v>623</v>
      </c>
      <c r="BF141" t="s">
        <v>623</v>
      </c>
      <c r="BG141" t="s">
        <v>623</v>
      </c>
      <c r="BH141" t="s">
        <v>623</v>
      </c>
      <c r="BI141" t="s">
        <v>623</v>
      </c>
      <c r="BJ141" t="s">
        <v>623</v>
      </c>
      <c r="BK141" t="s">
        <v>623</v>
      </c>
      <c r="BL141" t="s">
        <v>623</v>
      </c>
      <c r="BM141" t="s">
        <v>623</v>
      </c>
      <c r="BN141" t="s">
        <v>623</v>
      </c>
      <c r="BO141" t="s">
        <v>623</v>
      </c>
      <c r="BP141" t="s">
        <v>623</v>
      </c>
      <c r="BQ141" t="s">
        <v>623</v>
      </c>
      <c r="BR141" t="s">
        <v>623</v>
      </c>
      <c r="BS141" t="s">
        <v>623</v>
      </c>
      <c r="BT141" t="s">
        <v>623</v>
      </c>
      <c r="BU141" t="s">
        <v>623</v>
      </c>
      <c r="BV141" t="s">
        <v>623</v>
      </c>
      <c r="BW141" t="s">
        <v>623</v>
      </c>
      <c r="BX141" t="s">
        <v>623</v>
      </c>
      <c r="BY141" t="s">
        <v>623</v>
      </c>
      <c r="BZ141" t="s">
        <v>623</v>
      </c>
      <c r="CA141" t="s">
        <v>623</v>
      </c>
    </row>
    <row r="142" spans="1:79">
      <c r="A142" t="s">
        <v>623</v>
      </c>
      <c r="B142" t="s">
        <v>623</v>
      </c>
      <c r="C142" t="s">
        <v>623</v>
      </c>
      <c r="D142" t="s">
        <v>623</v>
      </c>
      <c r="E142" t="s">
        <v>623</v>
      </c>
      <c r="F142" t="s">
        <v>623</v>
      </c>
      <c r="G142" t="s">
        <v>623</v>
      </c>
      <c r="H142" t="s">
        <v>623</v>
      </c>
      <c r="I142" t="s">
        <v>623</v>
      </c>
      <c r="J142" t="s">
        <v>623</v>
      </c>
      <c r="K142" t="s">
        <v>623</v>
      </c>
      <c r="L142" t="s">
        <v>623</v>
      </c>
      <c r="M142" t="s">
        <v>623</v>
      </c>
      <c r="N142" t="s">
        <v>623</v>
      </c>
      <c r="O142" t="s">
        <v>623</v>
      </c>
      <c r="P142" t="s">
        <v>623</v>
      </c>
      <c r="Q142" t="s">
        <v>623</v>
      </c>
      <c r="R142" t="s">
        <v>623</v>
      </c>
      <c r="S142" t="s">
        <v>623</v>
      </c>
      <c r="T142" t="s">
        <v>623</v>
      </c>
      <c r="U142" t="s">
        <v>623</v>
      </c>
      <c r="V142" t="s">
        <v>623</v>
      </c>
      <c r="W142" t="s">
        <v>623</v>
      </c>
      <c r="X142" t="s">
        <v>623</v>
      </c>
      <c r="Y142" t="s">
        <v>623</v>
      </c>
      <c r="Z142" t="s">
        <v>623</v>
      </c>
      <c r="AA142" t="s">
        <v>623</v>
      </c>
      <c r="AB142" t="s">
        <v>623</v>
      </c>
      <c r="AC142" t="s">
        <v>623</v>
      </c>
      <c r="AD142" t="s">
        <v>623</v>
      </c>
      <c r="AE142" t="s">
        <v>623</v>
      </c>
      <c r="AF142" t="s">
        <v>623</v>
      </c>
      <c r="AG142" t="s">
        <v>623</v>
      </c>
      <c r="AH142" t="s">
        <v>623</v>
      </c>
      <c r="AI142" t="s">
        <v>623</v>
      </c>
      <c r="AJ142" t="s">
        <v>623</v>
      </c>
      <c r="AK142" t="s">
        <v>623</v>
      </c>
      <c r="AL142" t="s">
        <v>623</v>
      </c>
      <c r="AM142" t="s">
        <v>623</v>
      </c>
      <c r="AN142" t="s">
        <v>623</v>
      </c>
      <c r="AO142" t="s">
        <v>623</v>
      </c>
      <c r="AP142" t="s">
        <v>623</v>
      </c>
      <c r="AQ142" t="s">
        <v>623</v>
      </c>
      <c r="AR142" t="s">
        <v>623</v>
      </c>
      <c r="AS142" t="s">
        <v>623</v>
      </c>
      <c r="AT142" t="s">
        <v>623</v>
      </c>
      <c r="AU142" t="s">
        <v>623</v>
      </c>
      <c r="AV142" t="s">
        <v>623</v>
      </c>
      <c r="AW142" t="s">
        <v>623</v>
      </c>
      <c r="AX142" t="s">
        <v>623</v>
      </c>
      <c r="AY142" t="s">
        <v>623</v>
      </c>
      <c r="AZ142" t="s">
        <v>623</v>
      </c>
      <c r="BA142" t="s">
        <v>623</v>
      </c>
      <c r="BB142" t="s">
        <v>623</v>
      </c>
      <c r="BC142" t="s">
        <v>623</v>
      </c>
      <c r="BD142" t="s">
        <v>623</v>
      </c>
      <c r="BE142" t="s">
        <v>623</v>
      </c>
      <c r="BF142" t="s">
        <v>623</v>
      </c>
      <c r="BG142" t="s">
        <v>623</v>
      </c>
      <c r="BH142" t="s">
        <v>623</v>
      </c>
      <c r="BI142" t="s">
        <v>623</v>
      </c>
      <c r="BJ142" t="s">
        <v>623</v>
      </c>
      <c r="BK142" t="s">
        <v>623</v>
      </c>
      <c r="BL142" t="s">
        <v>623</v>
      </c>
      <c r="BM142" t="s">
        <v>623</v>
      </c>
      <c r="BN142" t="s">
        <v>623</v>
      </c>
      <c r="BO142" t="s">
        <v>623</v>
      </c>
      <c r="BP142" t="s">
        <v>623</v>
      </c>
      <c r="BQ142" t="s">
        <v>623</v>
      </c>
      <c r="BR142" t="s">
        <v>623</v>
      </c>
      <c r="BS142" t="s">
        <v>623</v>
      </c>
      <c r="BT142" t="s">
        <v>623</v>
      </c>
      <c r="BU142" t="s">
        <v>623</v>
      </c>
      <c r="BV142" t="s">
        <v>623</v>
      </c>
      <c r="BW142" t="s">
        <v>623</v>
      </c>
      <c r="BX142" t="s">
        <v>623</v>
      </c>
      <c r="BY142" t="s">
        <v>623</v>
      </c>
      <c r="BZ142" t="s">
        <v>623</v>
      </c>
      <c r="CA142" t="s">
        <v>623</v>
      </c>
    </row>
    <row r="143" spans="1:79">
      <c r="A143" t="s">
        <v>623</v>
      </c>
      <c r="B143" t="s">
        <v>623</v>
      </c>
      <c r="C143" t="s">
        <v>623</v>
      </c>
      <c r="D143" t="s">
        <v>623</v>
      </c>
      <c r="E143" t="s">
        <v>623</v>
      </c>
      <c r="F143" t="s">
        <v>623</v>
      </c>
      <c r="G143" t="s">
        <v>623</v>
      </c>
      <c r="H143" t="s">
        <v>623</v>
      </c>
      <c r="I143" t="s">
        <v>623</v>
      </c>
      <c r="J143" t="s">
        <v>623</v>
      </c>
      <c r="K143" t="s">
        <v>623</v>
      </c>
      <c r="L143" t="s">
        <v>623</v>
      </c>
      <c r="M143" t="s">
        <v>623</v>
      </c>
      <c r="N143" t="s">
        <v>623</v>
      </c>
      <c r="O143" t="s">
        <v>623</v>
      </c>
      <c r="P143" t="s">
        <v>623</v>
      </c>
      <c r="Q143" t="s">
        <v>623</v>
      </c>
      <c r="R143" t="s">
        <v>623</v>
      </c>
      <c r="S143" t="s">
        <v>623</v>
      </c>
      <c r="T143" t="s">
        <v>623</v>
      </c>
      <c r="U143" t="s">
        <v>623</v>
      </c>
      <c r="V143" t="s">
        <v>623</v>
      </c>
      <c r="W143" t="s">
        <v>623</v>
      </c>
      <c r="X143" t="s">
        <v>623</v>
      </c>
      <c r="Y143" t="s">
        <v>623</v>
      </c>
      <c r="Z143" t="s">
        <v>623</v>
      </c>
      <c r="AA143" t="s">
        <v>623</v>
      </c>
      <c r="AB143" t="s">
        <v>623</v>
      </c>
      <c r="AC143" t="s">
        <v>623</v>
      </c>
      <c r="AD143" t="s">
        <v>623</v>
      </c>
      <c r="AE143" t="s">
        <v>623</v>
      </c>
      <c r="AF143" t="s">
        <v>623</v>
      </c>
      <c r="AG143" t="s">
        <v>623</v>
      </c>
      <c r="AH143" t="s">
        <v>623</v>
      </c>
      <c r="AI143" t="s">
        <v>623</v>
      </c>
      <c r="AJ143" t="s">
        <v>623</v>
      </c>
      <c r="AK143" t="s">
        <v>623</v>
      </c>
      <c r="AL143" t="s">
        <v>623</v>
      </c>
      <c r="AM143" t="s">
        <v>623</v>
      </c>
      <c r="AN143" t="s">
        <v>623</v>
      </c>
      <c r="AO143" t="s">
        <v>623</v>
      </c>
      <c r="AP143" t="s">
        <v>623</v>
      </c>
      <c r="AQ143" t="s">
        <v>623</v>
      </c>
      <c r="AR143" t="s">
        <v>623</v>
      </c>
      <c r="AS143" t="s">
        <v>623</v>
      </c>
      <c r="AT143" t="s">
        <v>623</v>
      </c>
      <c r="AU143" t="s">
        <v>623</v>
      </c>
      <c r="AV143" t="s">
        <v>623</v>
      </c>
      <c r="AW143" t="s">
        <v>623</v>
      </c>
      <c r="AX143" t="s">
        <v>623</v>
      </c>
      <c r="AY143" t="s">
        <v>623</v>
      </c>
      <c r="AZ143" t="s">
        <v>623</v>
      </c>
      <c r="BA143" t="s">
        <v>623</v>
      </c>
      <c r="BB143" t="s">
        <v>623</v>
      </c>
      <c r="BC143" t="s">
        <v>623</v>
      </c>
      <c r="BD143" t="s">
        <v>623</v>
      </c>
      <c r="BE143" t="s">
        <v>623</v>
      </c>
      <c r="BF143" t="s">
        <v>623</v>
      </c>
      <c r="BG143" t="s">
        <v>623</v>
      </c>
      <c r="BH143" t="s">
        <v>623</v>
      </c>
      <c r="BI143" t="s">
        <v>623</v>
      </c>
      <c r="BJ143" t="s">
        <v>623</v>
      </c>
      <c r="BK143" t="s">
        <v>623</v>
      </c>
      <c r="BL143" t="s">
        <v>623</v>
      </c>
      <c r="BM143" t="s">
        <v>623</v>
      </c>
      <c r="BN143" t="s">
        <v>623</v>
      </c>
      <c r="BO143" t="s">
        <v>623</v>
      </c>
      <c r="BP143" t="s">
        <v>623</v>
      </c>
      <c r="BQ143" t="s">
        <v>623</v>
      </c>
      <c r="BR143" t="s">
        <v>623</v>
      </c>
      <c r="BS143" t="s">
        <v>623</v>
      </c>
      <c r="BT143" t="s">
        <v>623</v>
      </c>
      <c r="BU143" t="s">
        <v>623</v>
      </c>
      <c r="BV143" t="s">
        <v>623</v>
      </c>
      <c r="BW143" t="s">
        <v>623</v>
      </c>
      <c r="BX143" t="s">
        <v>623</v>
      </c>
      <c r="BY143" t="s">
        <v>623</v>
      </c>
      <c r="BZ143" t="s">
        <v>623</v>
      </c>
      <c r="CA143" t="s">
        <v>623</v>
      </c>
    </row>
    <row r="144" spans="1:79">
      <c r="A144" t="s">
        <v>623</v>
      </c>
      <c r="B144" t="s">
        <v>623</v>
      </c>
      <c r="C144" t="s">
        <v>623</v>
      </c>
      <c r="D144" t="s">
        <v>623</v>
      </c>
      <c r="E144" t="s">
        <v>623</v>
      </c>
      <c r="F144" t="s">
        <v>623</v>
      </c>
      <c r="G144" t="s">
        <v>623</v>
      </c>
      <c r="H144" t="s">
        <v>623</v>
      </c>
      <c r="I144" t="s">
        <v>623</v>
      </c>
      <c r="J144" t="s">
        <v>623</v>
      </c>
      <c r="K144" t="s">
        <v>623</v>
      </c>
      <c r="L144" t="s">
        <v>623</v>
      </c>
      <c r="M144" t="s">
        <v>623</v>
      </c>
      <c r="N144" t="s">
        <v>623</v>
      </c>
      <c r="O144" t="s">
        <v>623</v>
      </c>
      <c r="P144" t="s">
        <v>623</v>
      </c>
      <c r="Q144" t="s">
        <v>623</v>
      </c>
      <c r="R144" t="s">
        <v>623</v>
      </c>
      <c r="S144" t="s">
        <v>623</v>
      </c>
      <c r="T144" t="s">
        <v>623</v>
      </c>
      <c r="U144" t="s">
        <v>623</v>
      </c>
      <c r="V144" t="s">
        <v>623</v>
      </c>
      <c r="W144" t="s">
        <v>623</v>
      </c>
      <c r="X144" t="s">
        <v>623</v>
      </c>
      <c r="Y144" t="s">
        <v>623</v>
      </c>
      <c r="Z144" t="s">
        <v>623</v>
      </c>
      <c r="AA144" t="s">
        <v>623</v>
      </c>
      <c r="AB144" t="s">
        <v>623</v>
      </c>
      <c r="AC144" t="s">
        <v>623</v>
      </c>
      <c r="AD144" t="s">
        <v>623</v>
      </c>
      <c r="AE144" t="s">
        <v>623</v>
      </c>
      <c r="AF144" t="s">
        <v>623</v>
      </c>
      <c r="AG144" t="s">
        <v>623</v>
      </c>
      <c r="AH144" t="s">
        <v>623</v>
      </c>
      <c r="AI144" t="s">
        <v>623</v>
      </c>
      <c r="AJ144" t="s">
        <v>623</v>
      </c>
      <c r="AK144" t="s">
        <v>623</v>
      </c>
      <c r="AL144" t="s">
        <v>623</v>
      </c>
      <c r="AM144" t="s">
        <v>623</v>
      </c>
      <c r="AN144" t="s">
        <v>623</v>
      </c>
      <c r="AO144" t="s">
        <v>623</v>
      </c>
      <c r="AP144" t="s">
        <v>623</v>
      </c>
      <c r="AQ144" t="s">
        <v>623</v>
      </c>
      <c r="AR144" t="s">
        <v>623</v>
      </c>
      <c r="AS144" t="s">
        <v>623</v>
      </c>
      <c r="AT144" t="s">
        <v>623</v>
      </c>
      <c r="AU144" t="s">
        <v>623</v>
      </c>
      <c r="AV144" t="s">
        <v>623</v>
      </c>
      <c r="AW144" t="s">
        <v>623</v>
      </c>
      <c r="AX144" t="s">
        <v>623</v>
      </c>
      <c r="AY144" t="s">
        <v>623</v>
      </c>
      <c r="AZ144" t="s">
        <v>623</v>
      </c>
      <c r="BA144" t="s">
        <v>623</v>
      </c>
      <c r="BB144" t="s">
        <v>623</v>
      </c>
      <c r="BC144" t="s">
        <v>623</v>
      </c>
      <c r="BD144" t="s">
        <v>623</v>
      </c>
      <c r="BE144" t="s">
        <v>623</v>
      </c>
      <c r="BF144" t="s">
        <v>623</v>
      </c>
      <c r="BG144" t="s">
        <v>623</v>
      </c>
      <c r="BH144" t="s">
        <v>623</v>
      </c>
      <c r="BI144" t="s">
        <v>623</v>
      </c>
      <c r="BJ144" t="s">
        <v>623</v>
      </c>
      <c r="BK144" t="s">
        <v>623</v>
      </c>
      <c r="BL144" t="s">
        <v>623</v>
      </c>
      <c r="BM144" t="s">
        <v>623</v>
      </c>
      <c r="BN144" t="s">
        <v>623</v>
      </c>
      <c r="BO144" t="s">
        <v>623</v>
      </c>
      <c r="BP144" t="s">
        <v>623</v>
      </c>
      <c r="BQ144" t="s">
        <v>623</v>
      </c>
      <c r="BR144" t="s">
        <v>623</v>
      </c>
      <c r="BS144" t="s">
        <v>623</v>
      </c>
      <c r="BT144" t="s">
        <v>623</v>
      </c>
      <c r="BU144" t="s">
        <v>623</v>
      </c>
      <c r="BV144" t="s">
        <v>623</v>
      </c>
      <c r="BW144" t="s">
        <v>623</v>
      </c>
      <c r="BX144" t="s">
        <v>623</v>
      </c>
      <c r="BY144" t="s">
        <v>623</v>
      </c>
      <c r="BZ144" t="s">
        <v>623</v>
      </c>
      <c r="CA144" t="s">
        <v>623</v>
      </c>
    </row>
    <row r="145" spans="1:79">
      <c r="A145" t="s">
        <v>623</v>
      </c>
      <c r="B145" t="s">
        <v>623</v>
      </c>
      <c r="C145" t="s">
        <v>623</v>
      </c>
      <c r="D145" t="s">
        <v>623</v>
      </c>
      <c r="E145" t="s">
        <v>623</v>
      </c>
      <c r="F145" t="s">
        <v>623</v>
      </c>
      <c r="G145" t="s">
        <v>623</v>
      </c>
      <c r="H145" t="s">
        <v>623</v>
      </c>
      <c r="I145" t="s">
        <v>623</v>
      </c>
      <c r="J145" t="s">
        <v>623</v>
      </c>
      <c r="K145" t="s">
        <v>623</v>
      </c>
      <c r="L145" t="s">
        <v>623</v>
      </c>
      <c r="M145" t="s">
        <v>623</v>
      </c>
      <c r="N145" t="s">
        <v>623</v>
      </c>
      <c r="O145" t="s">
        <v>623</v>
      </c>
      <c r="P145" t="s">
        <v>623</v>
      </c>
      <c r="Q145" t="s">
        <v>623</v>
      </c>
      <c r="R145" t="s">
        <v>623</v>
      </c>
      <c r="S145" t="s">
        <v>623</v>
      </c>
      <c r="T145" t="s">
        <v>623</v>
      </c>
      <c r="U145" t="s">
        <v>623</v>
      </c>
      <c r="V145" t="s">
        <v>623</v>
      </c>
      <c r="W145" t="s">
        <v>623</v>
      </c>
      <c r="X145" t="s">
        <v>623</v>
      </c>
      <c r="Y145" t="s">
        <v>623</v>
      </c>
      <c r="Z145" t="s">
        <v>623</v>
      </c>
      <c r="AA145" t="s">
        <v>623</v>
      </c>
      <c r="AB145" t="s">
        <v>623</v>
      </c>
      <c r="AC145" t="s">
        <v>623</v>
      </c>
      <c r="AD145" t="s">
        <v>623</v>
      </c>
      <c r="AE145" t="s">
        <v>623</v>
      </c>
      <c r="AF145" t="s">
        <v>623</v>
      </c>
      <c r="AG145" t="s">
        <v>623</v>
      </c>
      <c r="AH145" t="s">
        <v>623</v>
      </c>
      <c r="AI145" t="s">
        <v>623</v>
      </c>
      <c r="AJ145" t="s">
        <v>623</v>
      </c>
      <c r="AK145" t="s">
        <v>623</v>
      </c>
      <c r="AL145" t="s">
        <v>623</v>
      </c>
      <c r="AM145" t="s">
        <v>623</v>
      </c>
      <c r="AN145" t="s">
        <v>623</v>
      </c>
      <c r="AO145" t="s">
        <v>623</v>
      </c>
      <c r="AP145" t="s">
        <v>623</v>
      </c>
      <c r="AQ145" t="s">
        <v>623</v>
      </c>
      <c r="AR145" t="s">
        <v>623</v>
      </c>
      <c r="AS145" t="s">
        <v>623</v>
      </c>
      <c r="AT145" t="s">
        <v>623</v>
      </c>
      <c r="AU145" t="s">
        <v>623</v>
      </c>
      <c r="AV145" t="s">
        <v>623</v>
      </c>
      <c r="AW145" t="s">
        <v>623</v>
      </c>
      <c r="AX145" t="s">
        <v>623</v>
      </c>
      <c r="AY145" t="s">
        <v>623</v>
      </c>
      <c r="AZ145" t="s">
        <v>623</v>
      </c>
      <c r="BA145" t="s">
        <v>623</v>
      </c>
      <c r="BB145" t="s">
        <v>623</v>
      </c>
      <c r="BC145" t="s">
        <v>623</v>
      </c>
      <c r="BD145" t="s">
        <v>623</v>
      </c>
      <c r="BE145" t="s">
        <v>623</v>
      </c>
      <c r="BF145" t="s">
        <v>623</v>
      </c>
      <c r="BG145" t="s">
        <v>623</v>
      </c>
      <c r="BH145" t="s">
        <v>623</v>
      </c>
      <c r="BI145" t="s">
        <v>623</v>
      </c>
      <c r="BJ145" t="s">
        <v>623</v>
      </c>
      <c r="BK145" t="s">
        <v>623</v>
      </c>
      <c r="BL145" t="s">
        <v>623</v>
      </c>
      <c r="BM145" t="s">
        <v>623</v>
      </c>
      <c r="BN145" t="s">
        <v>623</v>
      </c>
      <c r="BO145" t="s">
        <v>623</v>
      </c>
      <c r="BP145" t="s">
        <v>623</v>
      </c>
      <c r="BQ145" t="s">
        <v>623</v>
      </c>
      <c r="BR145" t="s">
        <v>623</v>
      </c>
      <c r="BS145" t="s">
        <v>623</v>
      </c>
      <c r="BT145" t="s">
        <v>623</v>
      </c>
      <c r="BU145" t="s">
        <v>623</v>
      </c>
      <c r="BV145" t="s">
        <v>623</v>
      </c>
      <c r="BW145" t="s">
        <v>623</v>
      </c>
      <c r="BX145" t="s">
        <v>623</v>
      </c>
      <c r="BY145" t="s">
        <v>623</v>
      </c>
      <c r="BZ145" t="s">
        <v>623</v>
      </c>
      <c r="CA145" t="s">
        <v>623</v>
      </c>
    </row>
  </sheetData>
  <conditionalFormatting sqref="Z1:AI1 AJ1:AR1">
    <cfRule type="expression" dxfId="2" priority="1" stopIfTrue="1">
      <formula>#REF!="不合格"</formula>
    </cfRule>
  </conditionalFormatting>
  <pageMargins left="0.75" right="0.75" top="1" bottom="1" header="0.5" footer="0.5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13"/>
  <sheetViews>
    <sheetView topLeftCell="AJ1" workbookViewId="0">
      <selection activeCell="BA1" sqref="BA1"/>
    </sheetView>
  </sheetViews>
  <sheetFormatPr defaultColWidth="9" defaultRowHeight="15"/>
  <sheetData>
    <row r="1" s="5" customFormat="1" ht="84" customHeight="1" spans="1:70">
      <c r="A1" s="6" t="s">
        <v>321</v>
      </c>
      <c r="B1" s="7" t="s">
        <v>322</v>
      </c>
      <c r="C1" s="7" t="s">
        <v>323</v>
      </c>
      <c r="D1" s="7" t="s">
        <v>324</v>
      </c>
      <c r="E1" s="7" t="s">
        <v>325</v>
      </c>
      <c r="F1" s="7" t="s">
        <v>623</v>
      </c>
      <c r="G1" s="7" t="s">
        <v>623</v>
      </c>
      <c r="H1" s="7" t="s">
        <v>326</v>
      </c>
      <c r="I1" s="7" t="s">
        <v>327</v>
      </c>
      <c r="J1" s="7" t="s">
        <v>623</v>
      </c>
      <c r="K1" s="7" t="s">
        <v>623</v>
      </c>
      <c r="L1" s="7" t="s">
        <v>328</v>
      </c>
      <c r="M1" s="7" t="s">
        <v>329</v>
      </c>
      <c r="N1" s="7" t="s">
        <v>623</v>
      </c>
      <c r="O1" s="7" t="s">
        <v>623</v>
      </c>
      <c r="P1" s="7" t="s">
        <v>330</v>
      </c>
      <c r="Q1" s="7" t="s">
        <v>331</v>
      </c>
      <c r="R1" s="7" t="s">
        <v>623</v>
      </c>
      <c r="S1" s="7" t="s">
        <v>623</v>
      </c>
      <c r="T1" s="7" t="s">
        <v>332</v>
      </c>
      <c r="U1" s="7" t="s">
        <v>623</v>
      </c>
      <c r="V1" s="7" t="s">
        <v>623</v>
      </c>
      <c r="W1" s="8" t="s">
        <v>333</v>
      </c>
      <c r="X1" s="7" t="s">
        <v>623</v>
      </c>
      <c r="Y1" s="7" t="s">
        <v>623</v>
      </c>
      <c r="Z1" s="6" t="s">
        <v>334</v>
      </c>
      <c r="AA1" s="7" t="s">
        <v>335</v>
      </c>
      <c r="AB1" s="7" t="s">
        <v>336</v>
      </c>
      <c r="AC1" s="7" t="s">
        <v>337</v>
      </c>
      <c r="AD1" s="7" t="s">
        <v>338</v>
      </c>
      <c r="AE1" s="7" t="s">
        <v>623</v>
      </c>
      <c r="AF1" s="7" t="s">
        <v>623</v>
      </c>
      <c r="AG1" s="7" t="s">
        <v>306</v>
      </c>
      <c r="AH1" s="7" t="s">
        <v>307</v>
      </c>
      <c r="AI1" s="7" t="s">
        <v>623</v>
      </c>
      <c r="AJ1" s="7" t="s">
        <v>623</v>
      </c>
      <c r="AK1" s="7" t="s">
        <v>623</v>
      </c>
      <c r="AL1" s="7" t="s">
        <v>623</v>
      </c>
      <c r="AM1" s="7" t="s">
        <v>623</v>
      </c>
      <c r="AN1" s="7" t="s">
        <v>623</v>
      </c>
      <c r="AO1" s="7" t="s">
        <v>341</v>
      </c>
      <c r="AP1" s="7" t="s">
        <v>342</v>
      </c>
      <c r="AQ1" s="7" t="s">
        <v>623</v>
      </c>
      <c r="AR1" s="7" t="s">
        <v>623</v>
      </c>
      <c r="AS1" s="7" t="s">
        <v>623</v>
      </c>
      <c r="AT1" s="7" t="s">
        <v>623</v>
      </c>
      <c r="AU1" s="9" t="s">
        <v>343</v>
      </c>
      <c r="AV1" s="7" t="s">
        <v>344</v>
      </c>
      <c r="AW1" s="7" t="s">
        <v>345</v>
      </c>
      <c r="AX1" s="7" t="s">
        <v>346</v>
      </c>
      <c r="AY1" s="10" t="s">
        <v>623</v>
      </c>
      <c r="AZ1" s="9" t="s">
        <v>343</v>
      </c>
      <c r="BA1" s="7" t="s">
        <v>344</v>
      </c>
      <c r="BB1" s="11" t="s">
        <v>623</v>
      </c>
      <c r="BC1" s="12" t="s">
        <v>623</v>
      </c>
      <c r="BD1" s="11" t="s">
        <v>623</v>
      </c>
      <c r="BE1" s="11" t="s">
        <v>623</v>
      </c>
      <c r="BF1" s="7" t="s">
        <v>349</v>
      </c>
      <c r="BG1" s="7" t="s">
        <v>350</v>
      </c>
      <c r="BH1" s="7" t="s">
        <v>623</v>
      </c>
      <c r="BI1" s="7" t="s">
        <v>623</v>
      </c>
      <c r="BJ1" s="8" t="s">
        <v>351</v>
      </c>
      <c r="BK1" s="8" t="s">
        <v>352</v>
      </c>
      <c r="BL1" s="13" t="s">
        <v>623</v>
      </c>
      <c r="BM1" s="13" t="s">
        <v>623</v>
      </c>
      <c r="BN1" s="7" t="s">
        <v>353</v>
      </c>
      <c r="BO1" s="7" t="s">
        <v>354</v>
      </c>
      <c r="BP1" s="7" t="s">
        <v>623</v>
      </c>
      <c r="BQ1" s="14" t="s">
        <v>623</v>
      </c>
      <c r="BR1" s="15" t="s">
        <v>623</v>
      </c>
    </row>
    <row r="13" spans="1:67">
      <c r="A13" t="s">
        <v>623</v>
      </c>
      <c r="B13" t="s">
        <v>623</v>
      </c>
      <c r="C13" t="s">
        <v>623</v>
      </c>
      <c r="D13" t="s">
        <v>623</v>
      </c>
      <c r="E13" t="s">
        <v>623</v>
      </c>
      <c r="H13" t="s">
        <v>623</v>
      </c>
      <c r="I13" t="s">
        <v>623</v>
      </c>
      <c r="L13" t="s">
        <v>623</v>
      </c>
      <c r="M13" t="s">
        <v>623</v>
      </c>
      <c r="P13" t="s">
        <v>623</v>
      </c>
      <c r="Q13" t="s">
        <v>623</v>
      </c>
      <c r="T13" t="s">
        <v>623</v>
      </c>
      <c r="W13" t="s">
        <v>623</v>
      </c>
      <c r="Z13" t="s">
        <v>623</v>
      </c>
      <c r="AA13" t="s">
        <v>623</v>
      </c>
      <c r="AB13" t="s">
        <v>623</v>
      </c>
      <c r="AC13" t="s">
        <v>623</v>
      </c>
      <c r="AD13" t="s">
        <v>623</v>
      </c>
      <c r="AG13" t="s">
        <v>623</v>
      </c>
      <c r="AH13" t="s">
        <v>623</v>
      </c>
      <c r="AO13" t="s">
        <v>623</v>
      </c>
      <c r="AP13" t="s">
        <v>623</v>
      </c>
      <c r="AU13" t="s">
        <v>623</v>
      </c>
      <c r="AV13" t="s">
        <v>623</v>
      </c>
      <c r="AW13" t="s">
        <v>623</v>
      </c>
      <c r="AX13" t="s">
        <v>623</v>
      </c>
      <c r="AZ13" t="s">
        <v>623</v>
      </c>
      <c r="BA13" t="s">
        <v>623</v>
      </c>
      <c r="BF13" t="s">
        <v>623</v>
      </c>
      <c r="BG13" t="s">
        <v>623</v>
      </c>
      <c r="BJ13" t="s">
        <v>623</v>
      </c>
      <c r="BK13" t="s">
        <v>623</v>
      </c>
      <c r="BN13" t="s">
        <v>623</v>
      </c>
      <c r="BO13" t="s">
        <v>623</v>
      </c>
    </row>
  </sheetData>
  <pageMargins left="0.75" right="0.75" top="1" bottom="1" header="0.5" footer="0.5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5"/>
  <sheetViews>
    <sheetView topLeftCell="A124" workbookViewId="0">
      <selection activeCell="B1" sqref="B1"/>
    </sheetView>
  </sheetViews>
  <sheetFormatPr defaultColWidth="9" defaultRowHeight="15" outlineLevelCol="1"/>
  <sheetData>
    <row r="1" ht="60" spans="1:2">
      <c r="A1" s="4" t="s">
        <v>623</v>
      </c>
      <c r="B1" s="1" t="s">
        <v>624</v>
      </c>
    </row>
    <row r="2" spans="1:2">
      <c r="A2" t="s">
        <v>623</v>
      </c>
      <c r="B2" t="s">
        <v>623</v>
      </c>
    </row>
    <row r="3" spans="1:2">
      <c r="A3" t="s">
        <v>623</v>
      </c>
      <c r="B3" t="s">
        <v>623</v>
      </c>
    </row>
    <row r="4" spans="1:2">
      <c r="A4" t="s">
        <v>623</v>
      </c>
      <c r="B4" t="s">
        <v>623</v>
      </c>
    </row>
    <row r="5" spans="1:2">
      <c r="A5" t="s">
        <v>623</v>
      </c>
      <c r="B5" t="s">
        <v>623</v>
      </c>
    </row>
    <row r="6" spans="1:2">
      <c r="A6" t="s">
        <v>623</v>
      </c>
      <c r="B6" t="s">
        <v>623</v>
      </c>
    </row>
    <row r="7" spans="1:2">
      <c r="A7" t="s">
        <v>623</v>
      </c>
      <c r="B7" t="s">
        <v>623</v>
      </c>
    </row>
    <row r="8" spans="1:2">
      <c r="A8" t="s">
        <v>623</v>
      </c>
      <c r="B8" t="s">
        <v>623</v>
      </c>
    </row>
    <row r="9" spans="1:2">
      <c r="A9" t="s">
        <v>623</v>
      </c>
      <c r="B9" t="s">
        <v>623</v>
      </c>
    </row>
    <row r="10" spans="1:2">
      <c r="A10" t="s">
        <v>623</v>
      </c>
      <c r="B10" t="s">
        <v>623</v>
      </c>
    </row>
    <row r="11" spans="1:2">
      <c r="A11" t="s">
        <v>623</v>
      </c>
      <c r="B11" t="s">
        <v>623</v>
      </c>
    </row>
    <row r="12" spans="1:2">
      <c r="A12" t="s">
        <v>623</v>
      </c>
      <c r="B12" t="s">
        <v>623</v>
      </c>
    </row>
    <row r="13" spans="1:2">
      <c r="A13" t="s">
        <v>623</v>
      </c>
      <c r="B13" t="s">
        <v>623</v>
      </c>
    </row>
    <row r="14" spans="1:2">
      <c r="A14" t="s">
        <v>623</v>
      </c>
      <c r="B14" t="s">
        <v>623</v>
      </c>
    </row>
    <row r="15" spans="1:2">
      <c r="A15" t="s">
        <v>623</v>
      </c>
      <c r="B15" t="s">
        <v>623</v>
      </c>
    </row>
    <row r="16" spans="1:2">
      <c r="A16" t="s">
        <v>623</v>
      </c>
      <c r="B16" t="s">
        <v>623</v>
      </c>
    </row>
    <row r="17" spans="1:2">
      <c r="A17" t="s">
        <v>623</v>
      </c>
      <c r="B17" t="s">
        <v>623</v>
      </c>
    </row>
    <row r="18" spans="1:2">
      <c r="A18" t="s">
        <v>623</v>
      </c>
      <c r="B18" t="s">
        <v>623</v>
      </c>
    </row>
    <row r="19" spans="1:2">
      <c r="A19" t="s">
        <v>623</v>
      </c>
      <c r="B19" t="s">
        <v>623</v>
      </c>
    </row>
    <row r="20" spans="1:2">
      <c r="A20" t="s">
        <v>623</v>
      </c>
      <c r="B20" t="s">
        <v>623</v>
      </c>
    </row>
    <row r="21" spans="1:2">
      <c r="A21" t="s">
        <v>623</v>
      </c>
      <c r="B21" t="s">
        <v>623</v>
      </c>
    </row>
    <row r="22" spans="1:2">
      <c r="A22" t="s">
        <v>623</v>
      </c>
      <c r="B22" t="s">
        <v>623</v>
      </c>
    </row>
    <row r="23" spans="1:2">
      <c r="A23" t="s">
        <v>623</v>
      </c>
      <c r="B23" t="s">
        <v>623</v>
      </c>
    </row>
    <row r="24" spans="1:2">
      <c r="A24" t="s">
        <v>623</v>
      </c>
      <c r="B24" t="s">
        <v>623</v>
      </c>
    </row>
    <row r="25" spans="1:2">
      <c r="A25" t="s">
        <v>623</v>
      </c>
      <c r="B25" t="s">
        <v>623</v>
      </c>
    </row>
    <row r="26" spans="1:2">
      <c r="A26" t="s">
        <v>623</v>
      </c>
      <c r="B26" t="s">
        <v>623</v>
      </c>
    </row>
    <row r="27" spans="1:2">
      <c r="A27" t="s">
        <v>623</v>
      </c>
      <c r="B27" t="s">
        <v>623</v>
      </c>
    </row>
    <row r="28" spans="1:2">
      <c r="A28" t="s">
        <v>623</v>
      </c>
      <c r="B28" t="s">
        <v>623</v>
      </c>
    </row>
    <row r="29" spans="1:2">
      <c r="A29" t="s">
        <v>623</v>
      </c>
      <c r="B29" t="s">
        <v>623</v>
      </c>
    </row>
    <row r="30" spans="1:2">
      <c r="A30" t="s">
        <v>623</v>
      </c>
      <c r="B30" t="s">
        <v>623</v>
      </c>
    </row>
    <row r="31" spans="1:2">
      <c r="A31" t="s">
        <v>623</v>
      </c>
      <c r="B31" t="s">
        <v>623</v>
      </c>
    </row>
    <row r="32" spans="1:2">
      <c r="A32" t="s">
        <v>623</v>
      </c>
      <c r="B32" t="s">
        <v>623</v>
      </c>
    </row>
    <row r="33" spans="1:2">
      <c r="A33" t="s">
        <v>623</v>
      </c>
      <c r="B33" t="s">
        <v>623</v>
      </c>
    </row>
    <row r="34" spans="1:2">
      <c r="A34" t="s">
        <v>623</v>
      </c>
      <c r="B34" t="s">
        <v>623</v>
      </c>
    </row>
    <row r="35" spans="1:2">
      <c r="A35" t="s">
        <v>623</v>
      </c>
      <c r="B35" t="s">
        <v>623</v>
      </c>
    </row>
    <row r="36" spans="1:2">
      <c r="A36" t="s">
        <v>623</v>
      </c>
      <c r="B36" t="s">
        <v>623</v>
      </c>
    </row>
    <row r="37" spans="1:2">
      <c r="A37" t="s">
        <v>623</v>
      </c>
      <c r="B37" t="s">
        <v>623</v>
      </c>
    </row>
    <row r="38" spans="1:2">
      <c r="A38" t="s">
        <v>623</v>
      </c>
      <c r="B38" t="s">
        <v>623</v>
      </c>
    </row>
    <row r="39" spans="1:2">
      <c r="A39" t="s">
        <v>623</v>
      </c>
      <c r="B39" t="s">
        <v>623</v>
      </c>
    </row>
    <row r="40" spans="1:2">
      <c r="A40" t="s">
        <v>623</v>
      </c>
      <c r="B40" t="s">
        <v>623</v>
      </c>
    </row>
    <row r="41" spans="1:2">
      <c r="A41" t="s">
        <v>623</v>
      </c>
      <c r="B41" t="s">
        <v>623</v>
      </c>
    </row>
    <row r="42" spans="1:2">
      <c r="A42" t="s">
        <v>623</v>
      </c>
      <c r="B42" t="s">
        <v>623</v>
      </c>
    </row>
    <row r="43" spans="1:2">
      <c r="A43" t="s">
        <v>623</v>
      </c>
      <c r="B43" t="s">
        <v>623</v>
      </c>
    </row>
    <row r="44" spans="1:2">
      <c r="A44" t="s">
        <v>623</v>
      </c>
      <c r="B44" t="s">
        <v>623</v>
      </c>
    </row>
    <row r="45" spans="1:2">
      <c r="A45" t="s">
        <v>623</v>
      </c>
      <c r="B45" t="s">
        <v>623</v>
      </c>
    </row>
    <row r="46" spans="1:2">
      <c r="A46" t="s">
        <v>623</v>
      </c>
      <c r="B46" t="s">
        <v>623</v>
      </c>
    </row>
    <row r="47" spans="1:2">
      <c r="A47" t="s">
        <v>623</v>
      </c>
      <c r="B47" t="s">
        <v>623</v>
      </c>
    </row>
    <row r="48" spans="1:2">
      <c r="A48" t="s">
        <v>623</v>
      </c>
      <c r="B48" t="s">
        <v>623</v>
      </c>
    </row>
    <row r="49" spans="1:2">
      <c r="A49" t="s">
        <v>623</v>
      </c>
      <c r="B49" t="s">
        <v>623</v>
      </c>
    </row>
    <row r="50" spans="1:2">
      <c r="A50" t="s">
        <v>623</v>
      </c>
      <c r="B50" t="s">
        <v>623</v>
      </c>
    </row>
    <row r="51" spans="1:2">
      <c r="A51" t="s">
        <v>623</v>
      </c>
      <c r="B51" t="s">
        <v>623</v>
      </c>
    </row>
    <row r="52" spans="1:2">
      <c r="A52" t="s">
        <v>623</v>
      </c>
      <c r="B52" t="s">
        <v>623</v>
      </c>
    </row>
    <row r="53" spans="1:2">
      <c r="A53" t="s">
        <v>623</v>
      </c>
      <c r="B53" t="s">
        <v>623</v>
      </c>
    </row>
    <row r="54" spans="1:2">
      <c r="A54" t="s">
        <v>623</v>
      </c>
      <c r="B54" t="s">
        <v>623</v>
      </c>
    </row>
    <row r="55" spans="1:2">
      <c r="A55" t="s">
        <v>623</v>
      </c>
      <c r="B55" t="s">
        <v>623</v>
      </c>
    </row>
    <row r="56" spans="1:2">
      <c r="A56" t="s">
        <v>623</v>
      </c>
      <c r="B56" t="s">
        <v>623</v>
      </c>
    </row>
    <row r="57" spans="1:2">
      <c r="A57" t="s">
        <v>623</v>
      </c>
      <c r="B57" t="s">
        <v>623</v>
      </c>
    </row>
    <row r="58" spans="1:2">
      <c r="A58" t="s">
        <v>623</v>
      </c>
      <c r="B58" t="s">
        <v>623</v>
      </c>
    </row>
    <row r="59" spans="1:2">
      <c r="A59" t="s">
        <v>623</v>
      </c>
      <c r="B59" t="s">
        <v>623</v>
      </c>
    </row>
    <row r="60" spans="1:2">
      <c r="A60" t="s">
        <v>623</v>
      </c>
      <c r="B60" t="s">
        <v>623</v>
      </c>
    </row>
    <row r="61" spans="1:2">
      <c r="A61" t="s">
        <v>623</v>
      </c>
      <c r="B61" t="s">
        <v>623</v>
      </c>
    </row>
    <row r="62" spans="1:2">
      <c r="A62" t="s">
        <v>623</v>
      </c>
      <c r="B62" t="s">
        <v>623</v>
      </c>
    </row>
    <row r="63" spans="1:2">
      <c r="A63" t="s">
        <v>623</v>
      </c>
      <c r="B63" t="s">
        <v>623</v>
      </c>
    </row>
    <row r="64" spans="1:2">
      <c r="A64" t="s">
        <v>623</v>
      </c>
      <c r="B64" t="s">
        <v>623</v>
      </c>
    </row>
    <row r="65" spans="1:2">
      <c r="A65" t="s">
        <v>623</v>
      </c>
      <c r="B65" t="s">
        <v>623</v>
      </c>
    </row>
    <row r="66" spans="1:2">
      <c r="A66" t="s">
        <v>623</v>
      </c>
      <c r="B66" t="s">
        <v>623</v>
      </c>
    </row>
    <row r="67" spans="1:2">
      <c r="A67" t="s">
        <v>623</v>
      </c>
      <c r="B67" t="s">
        <v>623</v>
      </c>
    </row>
    <row r="68" spans="1:2">
      <c r="A68" t="s">
        <v>623</v>
      </c>
      <c r="B68" t="s">
        <v>623</v>
      </c>
    </row>
    <row r="69" spans="1:2">
      <c r="A69" t="s">
        <v>623</v>
      </c>
      <c r="B69" t="s">
        <v>623</v>
      </c>
    </row>
    <row r="70" spans="1:2">
      <c r="A70" t="s">
        <v>623</v>
      </c>
      <c r="B70" t="s">
        <v>623</v>
      </c>
    </row>
    <row r="71" spans="1:2">
      <c r="A71" t="s">
        <v>623</v>
      </c>
      <c r="B71" t="s">
        <v>623</v>
      </c>
    </row>
    <row r="72" spans="1:2">
      <c r="A72" t="s">
        <v>623</v>
      </c>
      <c r="B72" t="s">
        <v>623</v>
      </c>
    </row>
    <row r="73" spans="1:2">
      <c r="A73" t="s">
        <v>623</v>
      </c>
      <c r="B73" t="s">
        <v>623</v>
      </c>
    </row>
    <row r="74" spans="1:2">
      <c r="A74" t="s">
        <v>623</v>
      </c>
      <c r="B74" t="s">
        <v>623</v>
      </c>
    </row>
    <row r="75" spans="1:2">
      <c r="A75" t="s">
        <v>623</v>
      </c>
      <c r="B75" t="s">
        <v>623</v>
      </c>
    </row>
    <row r="76" spans="1:2">
      <c r="A76" t="s">
        <v>623</v>
      </c>
      <c r="B76" t="s">
        <v>623</v>
      </c>
    </row>
    <row r="77" spans="1:2">
      <c r="A77" t="s">
        <v>623</v>
      </c>
      <c r="B77" t="s">
        <v>623</v>
      </c>
    </row>
    <row r="78" spans="1:2">
      <c r="A78" t="s">
        <v>623</v>
      </c>
      <c r="B78" t="s">
        <v>623</v>
      </c>
    </row>
    <row r="79" spans="1:2">
      <c r="A79" t="s">
        <v>623</v>
      </c>
      <c r="B79" t="s">
        <v>623</v>
      </c>
    </row>
    <row r="80" spans="1:2">
      <c r="A80" t="s">
        <v>623</v>
      </c>
      <c r="B80" t="s">
        <v>623</v>
      </c>
    </row>
    <row r="81" spans="1:2">
      <c r="A81" t="s">
        <v>623</v>
      </c>
      <c r="B81" t="s">
        <v>623</v>
      </c>
    </row>
    <row r="82" spans="1:2">
      <c r="A82" t="s">
        <v>623</v>
      </c>
      <c r="B82" t="s">
        <v>623</v>
      </c>
    </row>
    <row r="83" spans="1:2">
      <c r="A83" t="s">
        <v>623</v>
      </c>
      <c r="B83" t="s">
        <v>623</v>
      </c>
    </row>
    <row r="84" spans="1:2">
      <c r="A84" t="s">
        <v>623</v>
      </c>
      <c r="B84" t="s">
        <v>623</v>
      </c>
    </row>
    <row r="85" spans="1:2">
      <c r="A85" t="s">
        <v>623</v>
      </c>
      <c r="B85" t="s">
        <v>623</v>
      </c>
    </row>
    <row r="86" spans="1:2">
      <c r="A86" t="s">
        <v>623</v>
      </c>
      <c r="B86" t="s">
        <v>623</v>
      </c>
    </row>
    <row r="87" spans="1:2">
      <c r="A87" t="s">
        <v>623</v>
      </c>
      <c r="B87" t="s">
        <v>623</v>
      </c>
    </row>
    <row r="88" spans="1:2">
      <c r="A88" t="s">
        <v>623</v>
      </c>
      <c r="B88" t="s">
        <v>623</v>
      </c>
    </row>
    <row r="89" spans="1:2">
      <c r="A89" t="s">
        <v>623</v>
      </c>
      <c r="B89" t="s">
        <v>623</v>
      </c>
    </row>
    <row r="90" spans="1:2">
      <c r="A90" t="s">
        <v>623</v>
      </c>
      <c r="B90" t="s">
        <v>623</v>
      </c>
    </row>
    <row r="91" spans="1:2">
      <c r="A91" t="s">
        <v>623</v>
      </c>
      <c r="B91" t="s">
        <v>623</v>
      </c>
    </row>
    <row r="92" spans="1:2">
      <c r="A92" t="s">
        <v>623</v>
      </c>
      <c r="B92" t="s">
        <v>623</v>
      </c>
    </row>
    <row r="93" spans="1:2">
      <c r="A93" t="s">
        <v>623</v>
      </c>
      <c r="B93" t="s">
        <v>623</v>
      </c>
    </row>
    <row r="94" spans="1:2">
      <c r="A94" t="s">
        <v>623</v>
      </c>
      <c r="B94" t="s">
        <v>623</v>
      </c>
    </row>
    <row r="95" spans="1:2">
      <c r="A95" t="s">
        <v>623</v>
      </c>
      <c r="B95" t="s">
        <v>623</v>
      </c>
    </row>
    <row r="96" spans="1:2">
      <c r="A96" t="s">
        <v>623</v>
      </c>
      <c r="B96" t="s">
        <v>623</v>
      </c>
    </row>
    <row r="97" spans="1:2">
      <c r="A97" t="s">
        <v>623</v>
      </c>
      <c r="B97" t="s">
        <v>623</v>
      </c>
    </row>
    <row r="98" spans="1:2">
      <c r="A98" t="s">
        <v>623</v>
      </c>
      <c r="B98" t="s">
        <v>623</v>
      </c>
    </row>
    <row r="99" spans="1:2">
      <c r="A99" t="s">
        <v>623</v>
      </c>
      <c r="B99" t="s">
        <v>623</v>
      </c>
    </row>
    <row r="100" spans="1:2">
      <c r="A100" t="s">
        <v>623</v>
      </c>
      <c r="B100" t="s">
        <v>623</v>
      </c>
    </row>
    <row r="101" spans="1:2">
      <c r="A101" t="s">
        <v>623</v>
      </c>
      <c r="B101" t="s">
        <v>623</v>
      </c>
    </row>
    <row r="102" spans="1:2">
      <c r="A102" t="s">
        <v>623</v>
      </c>
      <c r="B102" t="s">
        <v>623</v>
      </c>
    </row>
    <row r="103" spans="1:2">
      <c r="A103" t="s">
        <v>623</v>
      </c>
      <c r="B103" t="s">
        <v>623</v>
      </c>
    </row>
    <row r="104" spans="1:2">
      <c r="A104" t="s">
        <v>623</v>
      </c>
      <c r="B104" t="s">
        <v>623</v>
      </c>
    </row>
    <row r="105" spans="1:2">
      <c r="A105" t="s">
        <v>623</v>
      </c>
      <c r="B105" t="s">
        <v>623</v>
      </c>
    </row>
    <row r="106" spans="1:2">
      <c r="A106" t="s">
        <v>623</v>
      </c>
      <c r="B106" t="s">
        <v>623</v>
      </c>
    </row>
    <row r="107" spans="1:2">
      <c r="A107" t="s">
        <v>623</v>
      </c>
      <c r="B107" t="s">
        <v>623</v>
      </c>
    </row>
    <row r="108" spans="1:2">
      <c r="A108" t="s">
        <v>623</v>
      </c>
      <c r="B108" t="s">
        <v>623</v>
      </c>
    </row>
    <row r="109" spans="1:2">
      <c r="A109" t="s">
        <v>623</v>
      </c>
      <c r="B109" t="s">
        <v>623</v>
      </c>
    </row>
    <row r="110" spans="1:2">
      <c r="A110" t="s">
        <v>623</v>
      </c>
      <c r="B110" t="s">
        <v>623</v>
      </c>
    </row>
    <row r="111" spans="1:2">
      <c r="A111" t="s">
        <v>623</v>
      </c>
      <c r="B111" t="s">
        <v>623</v>
      </c>
    </row>
    <row r="112" spans="1:2">
      <c r="A112" t="s">
        <v>623</v>
      </c>
      <c r="B112" t="s">
        <v>623</v>
      </c>
    </row>
    <row r="113" spans="1:2">
      <c r="A113" t="s">
        <v>623</v>
      </c>
      <c r="B113" t="s">
        <v>623</v>
      </c>
    </row>
    <row r="114" spans="1:2">
      <c r="A114" t="s">
        <v>623</v>
      </c>
      <c r="B114" t="s">
        <v>623</v>
      </c>
    </row>
    <row r="115" spans="1:2">
      <c r="A115" t="s">
        <v>623</v>
      </c>
      <c r="B115" t="s">
        <v>623</v>
      </c>
    </row>
    <row r="116" spans="1:2">
      <c r="A116" t="s">
        <v>623</v>
      </c>
      <c r="B116" t="s">
        <v>623</v>
      </c>
    </row>
    <row r="117" spans="1:2">
      <c r="A117" t="s">
        <v>623</v>
      </c>
      <c r="B117" t="s">
        <v>623</v>
      </c>
    </row>
    <row r="118" spans="1:2">
      <c r="A118" t="s">
        <v>623</v>
      </c>
      <c r="B118" t="s">
        <v>623</v>
      </c>
    </row>
    <row r="119" spans="1:2">
      <c r="A119" t="s">
        <v>623</v>
      </c>
      <c r="B119" t="s">
        <v>623</v>
      </c>
    </row>
    <row r="120" spans="1:2">
      <c r="A120" t="s">
        <v>623</v>
      </c>
      <c r="B120" t="s">
        <v>623</v>
      </c>
    </row>
    <row r="121" spans="1:2">
      <c r="A121" t="s">
        <v>623</v>
      </c>
      <c r="B121" t="s">
        <v>623</v>
      </c>
    </row>
    <row r="122" spans="1:2">
      <c r="A122" t="s">
        <v>623</v>
      </c>
      <c r="B122" t="s">
        <v>623</v>
      </c>
    </row>
    <row r="123" spans="1:2">
      <c r="A123" t="s">
        <v>623</v>
      </c>
      <c r="B123" t="s">
        <v>623</v>
      </c>
    </row>
    <row r="124" spans="1:2">
      <c r="A124" t="s">
        <v>623</v>
      </c>
      <c r="B124" t="s">
        <v>623</v>
      </c>
    </row>
    <row r="125" spans="1:2">
      <c r="A125" t="s">
        <v>623</v>
      </c>
      <c r="B125" t="s">
        <v>623</v>
      </c>
    </row>
    <row r="126" spans="1:2">
      <c r="A126" t="s">
        <v>623</v>
      </c>
      <c r="B126" t="s">
        <v>623</v>
      </c>
    </row>
    <row r="127" spans="1:2">
      <c r="A127" t="s">
        <v>623</v>
      </c>
      <c r="B127" t="s">
        <v>623</v>
      </c>
    </row>
    <row r="128" spans="1:2">
      <c r="A128" t="s">
        <v>623</v>
      </c>
      <c r="B128" t="s">
        <v>623</v>
      </c>
    </row>
    <row r="129" spans="1:2">
      <c r="A129" t="s">
        <v>623</v>
      </c>
      <c r="B129" t="s">
        <v>623</v>
      </c>
    </row>
    <row r="130" spans="1:2">
      <c r="A130" t="s">
        <v>623</v>
      </c>
      <c r="B130" t="s">
        <v>623</v>
      </c>
    </row>
    <row r="131" spans="1:2">
      <c r="A131" t="s">
        <v>623</v>
      </c>
      <c r="B131" t="s">
        <v>623</v>
      </c>
    </row>
    <row r="132" spans="1:2">
      <c r="A132" t="s">
        <v>623</v>
      </c>
      <c r="B132" t="s">
        <v>623</v>
      </c>
    </row>
    <row r="133" spans="1:2">
      <c r="A133" t="s">
        <v>623</v>
      </c>
      <c r="B133" t="s">
        <v>623</v>
      </c>
    </row>
    <row r="134" spans="1:2">
      <c r="A134" t="s">
        <v>623</v>
      </c>
      <c r="B134" t="s">
        <v>623</v>
      </c>
    </row>
    <row r="135" spans="1:2">
      <c r="A135" t="s">
        <v>623</v>
      </c>
      <c r="B135" t="s">
        <v>623</v>
      </c>
    </row>
    <row r="136" spans="1:2">
      <c r="A136" t="s">
        <v>623</v>
      </c>
      <c r="B136" t="s">
        <v>623</v>
      </c>
    </row>
    <row r="137" spans="1:2">
      <c r="A137" t="s">
        <v>623</v>
      </c>
      <c r="B137" t="s">
        <v>623</v>
      </c>
    </row>
    <row r="138" spans="1:2">
      <c r="A138" t="s">
        <v>623</v>
      </c>
      <c r="B138" t="s">
        <v>623</v>
      </c>
    </row>
    <row r="139" spans="1:2">
      <c r="A139" t="s">
        <v>623</v>
      </c>
      <c r="B139" t="s">
        <v>623</v>
      </c>
    </row>
    <row r="140" spans="1:2">
      <c r="A140" t="s">
        <v>623</v>
      </c>
      <c r="B140" t="s">
        <v>623</v>
      </c>
    </row>
    <row r="141" spans="1:2">
      <c r="A141" t="s">
        <v>623</v>
      </c>
      <c r="B141" t="s">
        <v>623</v>
      </c>
    </row>
    <row r="142" spans="1:2">
      <c r="A142" t="s">
        <v>623</v>
      </c>
      <c r="B142" t="s">
        <v>623</v>
      </c>
    </row>
    <row r="143" spans="1:2">
      <c r="A143" t="s">
        <v>623</v>
      </c>
      <c r="B143" t="s">
        <v>623</v>
      </c>
    </row>
    <row r="144" spans="1:2">
      <c r="A144" t="s">
        <v>623</v>
      </c>
      <c r="B144" t="s">
        <v>623</v>
      </c>
    </row>
    <row r="145" spans="1:2">
      <c r="A145" t="s">
        <v>623</v>
      </c>
      <c r="B145" t="s">
        <v>623</v>
      </c>
    </row>
  </sheetData>
  <pageMargins left="0.75" right="0.75" top="1" bottom="1" header="0.5" footer="0.5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"/>
  <sheetViews>
    <sheetView topLeftCell="A172" workbookViewId="0">
      <selection activeCell="H5" sqref="H5"/>
    </sheetView>
  </sheetViews>
  <sheetFormatPr defaultColWidth="8.88888888888889" defaultRowHeight="15" outlineLevelCol="5"/>
  <sheetData>
    <row r="1" spans="1:6">
      <c r="A1" s="2" t="s">
        <v>625</v>
      </c>
      <c r="B1" s="2" t="s">
        <v>626</v>
      </c>
      <c r="C1" s="2" t="s">
        <v>627</v>
      </c>
      <c r="D1" s="3" t="s">
        <v>628</v>
      </c>
      <c r="E1" s="3" t="s">
        <v>629</v>
      </c>
      <c r="F1" s="3" t="s">
        <v>630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"/>
  <sheetViews>
    <sheetView topLeftCell="A124" workbookViewId="0">
      <selection activeCell="A1" sqref="A1:C1"/>
    </sheetView>
  </sheetViews>
  <sheetFormatPr defaultColWidth="8.88888888888889" defaultRowHeight="15" outlineLevelCol="2"/>
  <sheetData>
    <row r="1" spans="1:3">
      <c r="A1" t="s">
        <v>631</v>
      </c>
      <c r="B1" t="s">
        <v>632</v>
      </c>
      <c r="C1" t="s">
        <v>633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"/>
  <sheetViews>
    <sheetView topLeftCell="A136" workbookViewId="0">
      <selection activeCell="D6" sqref="D6"/>
    </sheetView>
  </sheetViews>
  <sheetFormatPr defaultColWidth="8.88888888888889" defaultRowHeight="15" outlineLevelCol="2"/>
  <sheetData>
    <row r="1" spans="1:3">
      <c r="A1" t="s">
        <v>192</v>
      </c>
      <c r="B1" t="s">
        <v>208</v>
      </c>
      <c r="C1" t="s">
        <v>159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"/>
  <sheetViews>
    <sheetView topLeftCell="A79" workbookViewId="0">
      <selection activeCell="A3" sqref="A3:D118"/>
    </sheetView>
  </sheetViews>
  <sheetFormatPr defaultColWidth="9" defaultRowHeight="15" outlineLevelCol="2"/>
  <sheetData>
    <row r="1" ht="30" spans="1:3">
      <c r="A1" s="1" t="s">
        <v>634</v>
      </c>
      <c r="B1" s="1" t="s">
        <v>156</v>
      </c>
      <c r="C1" s="1" t="s">
        <v>192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5"/>
  <sheetData>
    <row r="1" spans="1:1">
      <c r="A1" t="s">
        <v>635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T1"/>
  <sheetViews>
    <sheetView workbookViewId="0">
      <selection activeCell="J9" sqref="J9"/>
    </sheetView>
  </sheetViews>
  <sheetFormatPr defaultColWidth="8.88888888888889" defaultRowHeight="15"/>
  <sheetData>
    <row r="1" spans="2:20">
      <c r="B1" t="s">
        <v>151</v>
      </c>
      <c r="C1" t="s">
        <v>152</v>
      </c>
      <c r="D1" t="s">
        <v>208</v>
      </c>
      <c r="E1" t="s">
        <v>154</v>
      </c>
      <c r="F1" t="s">
        <v>192</v>
      </c>
      <c r="G1" t="s">
        <v>156</v>
      </c>
      <c r="H1" t="s">
        <v>157</v>
      </c>
      <c r="I1" t="s">
        <v>158</v>
      </c>
      <c r="J1" t="s">
        <v>159</v>
      </c>
      <c r="K1" t="s">
        <v>160</v>
      </c>
      <c r="L1" t="s">
        <v>636</v>
      </c>
      <c r="M1" t="s">
        <v>637</v>
      </c>
      <c r="N1" t="s">
        <v>638</v>
      </c>
      <c r="O1" t="s">
        <v>639</v>
      </c>
      <c r="P1" t="s">
        <v>640</v>
      </c>
      <c r="Q1" t="s">
        <v>641</v>
      </c>
      <c r="R1" t="s">
        <v>642</v>
      </c>
      <c r="S1" t="s">
        <v>643</v>
      </c>
      <c r="T1" t="s">
        <v>644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ONLYOFFICE/2.4.527.0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目录</vt:lpstr>
      <vt:lpstr>计划</vt:lpstr>
      <vt:lpstr>配料数据</vt:lpstr>
      <vt:lpstr>查询</vt:lpstr>
      <vt:lpstr>混匀矿跟踪</vt:lpstr>
      <vt:lpstr>成本日报</vt:lpstr>
      <vt:lpstr>交班记录</vt:lpstr>
      <vt:lpstr>筛板更换记录</vt:lpstr>
      <vt:lpstr>仪表运行情况</vt:lpstr>
      <vt:lpstr>直拨计算</vt:lpstr>
      <vt:lpstr>_metadata</vt:lpstr>
      <vt:lpstr>_dictionary</vt:lpstr>
      <vt:lpstr>_tag_month_day</vt:lpstr>
      <vt:lpstr>_tag_month_shift</vt:lpstr>
      <vt:lpstr>_gyk_month_day</vt:lpstr>
      <vt:lpstr>_cfyc_month_day</vt:lpstr>
      <vt:lpstr>_tzyy_month_day</vt:lpstr>
      <vt:lpstr>_rlcf_month_day</vt:lpstr>
      <vt:lpstr>_jhy_month_day</vt:lpstr>
      <vt:lpstr>_duihao_month_day</vt:lpstr>
      <vt:lpstr>_jhy2_month_day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夹夹橙</cp:lastModifiedBy>
  <dcterms:created xsi:type="dcterms:W3CDTF">2019-06-04T06:49:00Z</dcterms:created>
  <dcterms:modified xsi:type="dcterms:W3CDTF">2019-06-13T08:15:02Z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